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Ex5.xml" ContentType="application/vnd.ms-office.chartex+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DELL\DA_Acciojob\EXCEL\PROJECT\"/>
    </mc:Choice>
  </mc:AlternateContent>
  <xr:revisionPtr revIDLastSave="0" documentId="13_ncr:1_{2A10B2D6-A61D-421E-8CA0-95D9A0A87890}" xr6:coauthVersionLast="47" xr6:coauthVersionMax="47" xr10:uidLastSave="{00000000-0000-0000-0000-000000000000}"/>
  <bookViews>
    <workbookView xWindow="-120" yWindow="-120" windowWidth="20730" windowHeight="11160" tabRatio="645" firstSheet="3" activeTab="5" xr2:uid="{EA424611-1612-43F5-94EB-74DEEEE03FCB}"/>
  </bookViews>
  <sheets>
    <sheet name="Data_Info" sheetId="14" r:id="rId1"/>
    <sheet name="IMDB Movie Database" sheetId="1" r:id="rId2"/>
    <sheet name="Cleaned_Data_&amp;_Helper_Columns" sheetId="16" r:id="rId3"/>
    <sheet name="Formula_Analysis" sheetId="18" r:id="rId4"/>
    <sheet name="Pivot_Analysis" sheetId="24" r:id="rId5"/>
    <sheet name="Home" sheetId="20" r:id="rId6"/>
    <sheet name="Insights" sheetId="21" r:id="rId7"/>
  </sheets>
  <definedNames>
    <definedName name="_xlnm._FilterDatabase" localSheetId="2" hidden="1">'Cleaned_Data_&amp;_Helper_Columns'!$A$1:$T$3727</definedName>
    <definedName name="_xlnm._FilterDatabase" localSheetId="1" hidden="1">'IMDB Movie Database'!$A$1:$R$3727</definedName>
    <definedName name="_xlchart.v1.0" hidden="1">'IMDB Movie Database'!$Q$2:$Q$3727</definedName>
    <definedName name="_xlchart.v1.1" hidden="1">Pivot_Analysis!$AV$6:$AV$22</definedName>
    <definedName name="_xlchart.v1.10" hidden="1">Pivot_Analysis!$AW$6:$AW$22</definedName>
    <definedName name="_xlchart.v1.2" hidden="1">Pivot_Analysis!$AW$6:$AW$22</definedName>
    <definedName name="_xlchart.v1.5" hidden="1">Pivot_Analysis!$AV$6:$AV$22</definedName>
    <definedName name="_xlchart.v1.6" hidden="1">Pivot_Analysis!$AW$6:$AW$22</definedName>
    <definedName name="_xlchart.v1.9" hidden="1">Pivot_Analysis!$AV$6:$AV$22</definedName>
    <definedName name="_xlchart.v2.3" hidden="1">Pivot_Analysis!$AR$97:$AR$100</definedName>
    <definedName name="_xlchart.v2.4" hidden="1">Pivot_Analysis!$AS$97:$AS$100</definedName>
    <definedName name="_xlchart.v2.7" hidden="1">Pivot_Analysis!$AR$97:$AR$100</definedName>
    <definedName name="_xlchart.v2.8" hidden="1">Pivot_Analysis!$AS$97:$AS$100</definedName>
    <definedName name="Slicer_Decade">#N/A</definedName>
    <definedName name="Slicer_Genre">#N/A</definedName>
    <definedName name="Slicer_Languag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10" i="16" l="1" a="1"/>
  <c r="AA10" i="16" s="1"/>
  <c r="X3727" i="16" l="1"/>
  <c r="BG39" i="18"/>
  <c r="BG33" i="18"/>
  <c r="BG34" i="18" s="1"/>
  <c r="AV34" i="18" a="1"/>
  <c r="AW37" i="18" s="1"/>
  <c r="AQ34" i="18" a="1"/>
  <c r="AR1099" i="18" s="1"/>
  <c r="AL34" i="18" a="1"/>
  <c r="AM555" i="18" s="1"/>
  <c r="B3" i="18"/>
  <c r="B2" i="18"/>
  <c r="B1" i="18"/>
  <c r="X2" i="16"/>
  <c r="W2" i="16" a="1"/>
  <c r="W2" i="16" s="1"/>
  <c r="Z11" i="16" s="1"/>
  <c r="C3" i="16"/>
  <c r="D3" i="16" s="1"/>
  <c r="C4" i="16"/>
  <c r="D4" i="16" s="1"/>
  <c r="C5" i="16"/>
  <c r="D5" i="16" s="1"/>
  <c r="C6" i="16"/>
  <c r="D6" i="16" s="1"/>
  <c r="C7" i="16"/>
  <c r="D7" i="16" s="1"/>
  <c r="C8" i="16"/>
  <c r="D8" i="16" s="1"/>
  <c r="C9" i="16"/>
  <c r="D9" i="16" s="1"/>
  <c r="C10" i="16"/>
  <c r="D10" i="16" s="1"/>
  <c r="C11" i="16"/>
  <c r="D11" i="16" s="1"/>
  <c r="C12" i="16"/>
  <c r="D12" i="16" s="1"/>
  <c r="C13" i="16"/>
  <c r="D13" i="16" s="1"/>
  <c r="C14" i="16"/>
  <c r="D14" i="16" s="1"/>
  <c r="C15" i="16"/>
  <c r="D15" i="16" s="1"/>
  <c r="C16" i="16"/>
  <c r="D16" i="16" s="1"/>
  <c r="C17" i="16"/>
  <c r="D17" i="16" s="1"/>
  <c r="C18" i="16"/>
  <c r="D18" i="16" s="1"/>
  <c r="C19" i="16"/>
  <c r="D19" i="16" s="1"/>
  <c r="C20" i="16"/>
  <c r="D20" i="16" s="1"/>
  <c r="C21" i="16"/>
  <c r="D21" i="16" s="1"/>
  <c r="C22" i="16"/>
  <c r="D22" i="16" s="1"/>
  <c r="C23" i="16"/>
  <c r="D23" i="16" s="1"/>
  <c r="C24" i="16"/>
  <c r="D24" i="16" s="1"/>
  <c r="C25" i="16"/>
  <c r="D25" i="16" s="1"/>
  <c r="C26" i="16"/>
  <c r="D26" i="16" s="1"/>
  <c r="C27" i="16"/>
  <c r="D27" i="16" s="1"/>
  <c r="C28" i="16"/>
  <c r="D28" i="16" s="1"/>
  <c r="C29" i="16"/>
  <c r="D29" i="16" s="1"/>
  <c r="C30" i="16"/>
  <c r="D30" i="16" s="1"/>
  <c r="C31" i="16"/>
  <c r="D31" i="16" s="1"/>
  <c r="C32" i="16"/>
  <c r="D32" i="16" s="1"/>
  <c r="C33" i="16"/>
  <c r="D33" i="16" s="1"/>
  <c r="C34" i="16"/>
  <c r="D34" i="16" s="1"/>
  <c r="C35" i="16"/>
  <c r="D35" i="16" s="1"/>
  <c r="C36" i="16"/>
  <c r="D36" i="16" s="1"/>
  <c r="C37" i="16"/>
  <c r="D37" i="16" s="1"/>
  <c r="C38" i="16"/>
  <c r="D38" i="16" s="1"/>
  <c r="C39" i="16"/>
  <c r="D39" i="16" s="1"/>
  <c r="C40" i="16"/>
  <c r="D40" i="16" s="1"/>
  <c r="C41" i="16"/>
  <c r="D41" i="16" s="1"/>
  <c r="C42" i="16"/>
  <c r="D42" i="16" s="1"/>
  <c r="C43" i="16"/>
  <c r="D43" i="16" s="1"/>
  <c r="C44" i="16"/>
  <c r="D44" i="16" s="1"/>
  <c r="C45" i="16"/>
  <c r="D45" i="16" s="1"/>
  <c r="C46" i="16"/>
  <c r="D46" i="16" s="1"/>
  <c r="C47" i="16"/>
  <c r="D47" i="16" s="1"/>
  <c r="C48" i="16"/>
  <c r="D48" i="16" s="1"/>
  <c r="C49" i="16"/>
  <c r="D49" i="16" s="1"/>
  <c r="C50" i="16"/>
  <c r="D50" i="16" s="1"/>
  <c r="C51" i="16"/>
  <c r="D51" i="16" s="1"/>
  <c r="C52" i="16"/>
  <c r="D52" i="16" s="1"/>
  <c r="C53" i="16"/>
  <c r="D53" i="16" s="1"/>
  <c r="C54" i="16"/>
  <c r="D54" i="16" s="1"/>
  <c r="C55" i="16"/>
  <c r="D55" i="16" s="1"/>
  <c r="C56" i="16"/>
  <c r="D56" i="16" s="1"/>
  <c r="C57" i="16"/>
  <c r="D57" i="16" s="1"/>
  <c r="C58" i="16"/>
  <c r="D58" i="16" s="1"/>
  <c r="C59" i="16"/>
  <c r="D59" i="16" s="1"/>
  <c r="C60" i="16"/>
  <c r="D60" i="16" s="1"/>
  <c r="C61" i="16"/>
  <c r="D61" i="16" s="1"/>
  <c r="C62" i="16"/>
  <c r="D62" i="16" s="1"/>
  <c r="C63" i="16"/>
  <c r="D63" i="16" s="1"/>
  <c r="C64" i="16"/>
  <c r="D64" i="16" s="1"/>
  <c r="C65" i="16"/>
  <c r="D65" i="16" s="1"/>
  <c r="C66" i="16"/>
  <c r="D66" i="16" s="1"/>
  <c r="C67" i="16"/>
  <c r="D67" i="16" s="1"/>
  <c r="C68" i="16"/>
  <c r="D68" i="16" s="1"/>
  <c r="C69" i="16"/>
  <c r="D69" i="16" s="1"/>
  <c r="C70" i="16"/>
  <c r="D70" i="16" s="1"/>
  <c r="C71" i="16"/>
  <c r="D71" i="16" s="1"/>
  <c r="C72" i="16"/>
  <c r="D72" i="16" s="1"/>
  <c r="C73" i="16"/>
  <c r="D73" i="16" s="1"/>
  <c r="C74" i="16"/>
  <c r="D74" i="16" s="1"/>
  <c r="C75" i="16"/>
  <c r="D75" i="16" s="1"/>
  <c r="C76" i="16"/>
  <c r="D76" i="16" s="1"/>
  <c r="C77" i="16"/>
  <c r="D77" i="16" s="1"/>
  <c r="C78" i="16"/>
  <c r="D78" i="16" s="1"/>
  <c r="C79" i="16"/>
  <c r="D79" i="16" s="1"/>
  <c r="C80" i="16"/>
  <c r="D80" i="16" s="1"/>
  <c r="C81" i="16"/>
  <c r="D81" i="16" s="1"/>
  <c r="C82" i="16"/>
  <c r="D82" i="16" s="1"/>
  <c r="C83" i="16"/>
  <c r="D83" i="16" s="1"/>
  <c r="C84" i="16"/>
  <c r="D84" i="16" s="1"/>
  <c r="C85" i="16"/>
  <c r="D85" i="16" s="1"/>
  <c r="C86" i="16"/>
  <c r="D86" i="16" s="1"/>
  <c r="C87" i="16"/>
  <c r="D87" i="16" s="1"/>
  <c r="C88" i="16"/>
  <c r="D88" i="16" s="1"/>
  <c r="C89" i="16"/>
  <c r="D89" i="16" s="1"/>
  <c r="C90" i="16"/>
  <c r="D90" i="16" s="1"/>
  <c r="C91" i="16"/>
  <c r="D91" i="16" s="1"/>
  <c r="C92" i="16"/>
  <c r="D92" i="16" s="1"/>
  <c r="C93" i="16"/>
  <c r="D93" i="16" s="1"/>
  <c r="C94" i="16"/>
  <c r="D94" i="16" s="1"/>
  <c r="C95" i="16"/>
  <c r="D95" i="16" s="1"/>
  <c r="C96" i="16"/>
  <c r="D96" i="16" s="1"/>
  <c r="C97" i="16"/>
  <c r="D97" i="16" s="1"/>
  <c r="C98" i="16"/>
  <c r="D98" i="16" s="1"/>
  <c r="C99" i="16"/>
  <c r="D99" i="16" s="1"/>
  <c r="C100" i="16"/>
  <c r="D100" i="16" s="1"/>
  <c r="C101" i="16"/>
  <c r="D101" i="16" s="1"/>
  <c r="C102" i="16"/>
  <c r="D102" i="16" s="1"/>
  <c r="C103" i="16"/>
  <c r="D103" i="16" s="1"/>
  <c r="C104" i="16"/>
  <c r="D104" i="16" s="1"/>
  <c r="C105" i="16"/>
  <c r="D105" i="16" s="1"/>
  <c r="C106" i="16"/>
  <c r="D106" i="16" s="1"/>
  <c r="C107" i="16"/>
  <c r="D107" i="16" s="1"/>
  <c r="C108" i="16"/>
  <c r="D108" i="16" s="1"/>
  <c r="C109" i="16"/>
  <c r="D109" i="16" s="1"/>
  <c r="C110" i="16"/>
  <c r="D110" i="16" s="1"/>
  <c r="C111" i="16"/>
  <c r="D111" i="16" s="1"/>
  <c r="C112" i="16"/>
  <c r="D112" i="16" s="1"/>
  <c r="C113" i="16"/>
  <c r="D113" i="16" s="1"/>
  <c r="C114" i="16"/>
  <c r="D114" i="16" s="1"/>
  <c r="C115" i="16"/>
  <c r="D115" i="16" s="1"/>
  <c r="C116" i="16"/>
  <c r="D116" i="16" s="1"/>
  <c r="C117" i="16"/>
  <c r="D117" i="16" s="1"/>
  <c r="C118" i="16"/>
  <c r="D118" i="16" s="1"/>
  <c r="C119" i="16"/>
  <c r="D119" i="16" s="1"/>
  <c r="C120" i="16"/>
  <c r="D120" i="16" s="1"/>
  <c r="C121" i="16"/>
  <c r="D121" i="16" s="1"/>
  <c r="C122" i="16"/>
  <c r="D122" i="16" s="1"/>
  <c r="C123" i="16"/>
  <c r="D123" i="16" s="1"/>
  <c r="C124" i="16"/>
  <c r="D124" i="16" s="1"/>
  <c r="C125" i="16"/>
  <c r="D125" i="16" s="1"/>
  <c r="C126" i="16"/>
  <c r="D126" i="16" s="1"/>
  <c r="C127" i="16"/>
  <c r="D127" i="16" s="1"/>
  <c r="C128" i="16"/>
  <c r="D128" i="16" s="1"/>
  <c r="C129" i="16"/>
  <c r="D129" i="16" s="1"/>
  <c r="C130" i="16"/>
  <c r="D130" i="16" s="1"/>
  <c r="C131" i="16"/>
  <c r="D131" i="16" s="1"/>
  <c r="C132" i="16"/>
  <c r="D132" i="16" s="1"/>
  <c r="C133" i="16"/>
  <c r="D133" i="16" s="1"/>
  <c r="C134" i="16"/>
  <c r="D134" i="16" s="1"/>
  <c r="C135" i="16"/>
  <c r="D135" i="16" s="1"/>
  <c r="C136" i="16"/>
  <c r="D136" i="16" s="1"/>
  <c r="C137" i="16"/>
  <c r="D137" i="16" s="1"/>
  <c r="C138" i="16"/>
  <c r="D138" i="16" s="1"/>
  <c r="C139" i="16"/>
  <c r="D139" i="16" s="1"/>
  <c r="C140" i="16"/>
  <c r="D140" i="16" s="1"/>
  <c r="C141" i="16"/>
  <c r="D141" i="16" s="1"/>
  <c r="C142" i="16"/>
  <c r="D142" i="16" s="1"/>
  <c r="C143" i="16"/>
  <c r="D143" i="16" s="1"/>
  <c r="C144" i="16"/>
  <c r="D144" i="16" s="1"/>
  <c r="C145" i="16"/>
  <c r="D145" i="16" s="1"/>
  <c r="C146" i="16"/>
  <c r="D146" i="16" s="1"/>
  <c r="C147" i="16"/>
  <c r="D147" i="16" s="1"/>
  <c r="C148" i="16"/>
  <c r="D148" i="16" s="1"/>
  <c r="C149" i="16"/>
  <c r="D149" i="16" s="1"/>
  <c r="C150" i="16"/>
  <c r="D150" i="16" s="1"/>
  <c r="C151" i="16"/>
  <c r="D151" i="16" s="1"/>
  <c r="C152" i="16"/>
  <c r="D152" i="16" s="1"/>
  <c r="C153" i="16"/>
  <c r="D153" i="16" s="1"/>
  <c r="C154" i="16"/>
  <c r="D154" i="16" s="1"/>
  <c r="C155" i="16"/>
  <c r="D155" i="16" s="1"/>
  <c r="C156" i="16"/>
  <c r="D156" i="16" s="1"/>
  <c r="C157" i="16"/>
  <c r="D157" i="16" s="1"/>
  <c r="C158" i="16"/>
  <c r="D158" i="16" s="1"/>
  <c r="C159" i="16"/>
  <c r="D159" i="16" s="1"/>
  <c r="C160" i="16"/>
  <c r="D160" i="16" s="1"/>
  <c r="C161" i="16"/>
  <c r="D161" i="16" s="1"/>
  <c r="C162" i="16"/>
  <c r="D162" i="16" s="1"/>
  <c r="C163" i="16"/>
  <c r="D163" i="16" s="1"/>
  <c r="C164" i="16"/>
  <c r="D164" i="16" s="1"/>
  <c r="C165" i="16"/>
  <c r="D165" i="16" s="1"/>
  <c r="C166" i="16"/>
  <c r="D166" i="16" s="1"/>
  <c r="C167" i="16"/>
  <c r="D167" i="16" s="1"/>
  <c r="C168" i="16"/>
  <c r="D168" i="16" s="1"/>
  <c r="C169" i="16"/>
  <c r="D169" i="16" s="1"/>
  <c r="C170" i="16"/>
  <c r="D170" i="16" s="1"/>
  <c r="C171" i="16"/>
  <c r="D171" i="16" s="1"/>
  <c r="C172" i="16"/>
  <c r="D172" i="16" s="1"/>
  <c r="C173" i="16"/>
  <c r="D173" i="16" s="1"/>
  <c r="C174" i="16"/>
  <c r="D174" i="16" s="1"/>
  <c r="C175" i="16"/>
  <c r="D175" i="16" s="1"/>
  <c r="C176" i="16"/>
  <c r="D176" i="16" s="1"/>
  <c r="C177" i="16"/>
  <c r="D177" i="16" s="1"/>
  <c r="C178" i="16"/>
  <c r="D178" i="16" s="1"/>
  <c r="C179" i="16"/>
  <c r="D179" i="16" s="1"/>
  <c r="C180" i="16"/>
  <c r="D180" i="16" s="1"/>
  <c r="C181" i="16"/>
  <c r="D181" i="16" s="1"/>
  <c r="C182" i="16"/>
  <c r="D182" i="16" s="1"/>
  <c r="C183" i="16"/>
  <c r="D183" i="16" s="1"/>
  <c r="C184" i="16"/>
  <c r="D184" i="16" s="1"/>
  <c r="C185" i="16"/>
  <c r="D185" i="16" s="1"/>
  <c r="C186" i="16"/>
  <c r="D186" i="16" s="1"/>
  <c r="C187" i="16"/>
  <c r="D187" i="16" s="1"/>
  <c r="C188" i="16"/>
  <c r="D188" i="16" s="1"/>
  <c r="C189" i="16"/>
  <c r="D189" i="16" s="1"/>
  <c r="C190" i="16"/>
  <c r="D190" i="16" s="1"/>
  <c r="C191" i="16"/>
  <c r="D191" i="16" s="1"/>
  <c r="C192" i="16"/>
  <c r="D192" i="16" s="1"/>
  <c r="C193" i="16"/>
  <c r="D193" i="16" s="1"/>
  <c r="C194" i="16"/>
  <c r="D194" i="16" s="1"/>
  <c r="C195" i="16"/>
  <c r="D195" i="16" s="1"/>
  <c r="C196" i="16"/>
  <c r="D196" i="16" s="1"/>
  <c r="C197" i="16"/>
  <c r="D197" i="16" s="1"/>
  <c r="C198" i="16"/>
  <c r="D198" i="16" s="1"/>
  <c r="C199" i="16"/>
  <c r="D199" i="16" s="1"/>
  <c r="C200" i="16"/>
  <c r="D200" i="16" s="1"/>
  <c r="C201" i="16"/>
  <c r="D201" i="16" s="1"/>
  <c r="C202" i="16"/>
  <c r="D202" i="16" s="1"/>
  <c r="C203" i="16"/>
  <c r="D203" i="16" s="1"/>
  <c r="C204" i="16"/>
  <c r="D204" i="16" s="1"/>
  <c r="C205" i="16"/>
  <c r="D205" i="16" s="1"/>
  <c r="C206" i="16"/>
  <c r="D206" i="16" s="1"/>
  <c r="C207" i="16"/>
  <c r="D207" i="16" s="1"/>
  <c r="C208" i="16"/>
  <c r="D208" i="16" s="1"/>
  <c r="C209" i="16"/>
  <c r="D209" i="16" s="1"/>
  <c r="C210" i="16"/>
  <c r="D210" i="16" s="1"/>
  <c r="C211" i="16"/>
  <c r="D211" i="16" s="1"/>
  <c r="C212" i="16"/>
  <c r="D212" i="16" s="1"/>
  <c r="C213" i="16"/>
  <c r="D213" i="16" s="1"/>
  <c r="C214" i="16"/>
  <c r="D214" i="16" s="1"/>
  <c r="C215" i="16"/>
  <c r="D215" i="16" s="1"/>
  <c r="C216" i="16"/>
  <c r="D216" i="16" s="1"/>
  <c r="C217" i="16"/>
  <c r="D217" i="16" s="1"/>
  <c r="C218" i="16"/>
  <c r="D218" i="16" s="1"/>
  <c r="C219" i="16"/>
  <c r="D219" i="16" s="1"/>
  <c r="C220" i="16"/>
  <c r="D220" i="16" s="1"/>
  <c r="C221" i="16"/>
  <c r="D221" i="16" s="1"/>
  <c r="C222" i="16"/>
  <c r="D222" i="16" s="1"/>
  <c r="C223" i="16"/>
  <c r="D223" i="16" s="1"/>
  <c r="C224" i="16"/>
  <c r="D224" i="16" s="1"/>
  <c r="C225" i="16"/>
  <c r="D225" i="16" s="1"/>
  <c r="C226" i="16"/>
  <c r="D226" i="16" s="1"/>
  <c r="C227" i="16"/>
  <c r="D227" i="16" s="1"/>
  <c r="C228" i="16"/>
  <c r="D228" i="16" s="1"/>
  <c r="C229" i="16"/>
  <c r="D229" i="16" s="1"/>
  <c r="C230" i="16"/>
  <c r="D230" i="16" s="1"/>
  <c r="C231" i="16"/>
  <c r="D231" i="16" s="1"/>
  <c r="C232" i="16"/>
  <c r="D232" i="16" s="1"/>
  <c r="C233" i="16"/>
  <c r="D233" i="16" s="1"/>
  <c r="C234" i="16"/>
  <c r="D234" i="16" s="1"/>
  <c r="C235" i="16"/>
  <c r="D235" i="16" s="1"/>
  <c r="C236" i="16"/>
  <c r="D236" i="16" s="1"/>
  <c r="C237" i="16"/>
  <c r="D237" i="16" s="1"/>
  <c r="C238" i="16"/>
  <c r="D238" i="16" s="1"/>
  <c r="C239" i="16"/>
  <c r="D239" i="16" s="1"/>
  <c r="C240" i="16"/>
  <c r="D240" i="16" s="1"/>
  <c r="C241" i="16"/>
  <c r="D241" i="16" s="1"/>
  <c r="C242" i="16"/>
  <c r="D242" i="16" s="1"/>
  <c r="C243" i="16"/>
  <c r="D243" i="16" s="1"/>
  <c r="C244" i="16"/>
  <c r="D244" i="16" s="1"/>
  <c r="C245" i="16"/>
  <c r="D245" i="16" s="1"/>
  <c r="C246" i="16"/>
  <c r="D246" i="16" s="1"/>
  <c r="C247" i="16"/>
  <c r="D247" i="16" s="1"/>
  <c r="C248" i="16"/>
  <c r="D248" i="16" s="1"/>
  <c r="C249" i="16"/>
  <c r="D249" i="16" s="1"/>
  <c r="C250" i="16"/>
  <c r="D250" i="16" s="1"/>
  <c r="C251" i="16"/>
  <c r="D251" i="16" s="1"/>
  <c r="C252" i="16"/>
  <c r="D252" i="16" s="1"/>
  <c r="C253" i="16"/>
  <c r="D253" i="16" s="1"/>
  <c r="C254" i="16"/>
  <c r="D254" i="16" s="1"/>
  <c r="C255" i="16"/>
  <c r="D255" i="16" s="1"/>
  <c r="C256" i="16"/>
  <c r="D256" i="16" s="1"/>
  <c r="C257" i="16"/>
  <c r="D257" i="16" s="1"/>
  <c r="C258" i="16"/>
  <c r="D258" i="16" s="1"/>
  <c r="C259" i="16"/>
  <c r="D259" i="16" s="1"/>
  <c r="C260" i="16"/>
  <c r="D260" i="16" s="1"/>
  <c r="C261" i="16"/>
  <c r="D261" i="16" s="1"/>
  <c r="C262" i="16"/>
  <c r="D262" i="16" s="1"/>
  <c r="C263" i="16"/>
  <c r="D263" i="16" s="1"/>
  <c r="C264" i="16"/>
  <c r="D264" i="16" s="1"/>
  <c r="C265" i="16"/>
  <c r="D265" i="16" s="1"/>
  <c r="C266" i="16"/>
  <c r="D266" i="16" s="1"/>
  <c r="C267" i="16"/>
  <c r="D267" i="16" s="1"/>
  <c r="C268" i="16"/>
  <c r="D268" i="16" s="1"/>
  <c r="C269" i="16"/>
  <c r="D269" i="16" s="1"/>
  <c r="C270" i="16"/>
  <c r="D270" i="16" s="1"/>
  <c r="C271" i="16"/>
  <c r="D271" i="16" s="1"/>
  <c r="C272" i="16"/>
  <c r="D272" i="16" s="1"/>
  <c r="C273" i="16"/>
  <c r="D273" i="16" s="1"/>
  <c r="C274" i="16"/>
  <c r="D274" i="16" s="1"/>
  <c r="C275" i="16"/>
  <c r="D275" i="16" s="1"/>
  <c r="C276" i="16"/>
  <c r="D276" i="16" s="1"/>
  <c r="C277" i="16"/>
  <c r="D277" i="16" s="1"/>
  <c r="C278" i="16"/>
  <c r="D278" i="16" s="1"/>
  <c r="C279" i="16"/>
  <c r="D279" i="16" s="1"/>
  <c r="C280" i="16"/>
  <c r="D280" i="16" s="1"/>
  <c r="C281" i="16"/>
  <c r="D281" i="16" s="1"/>
  <c r="C282" i="16"/>
  <c r="D282" i="16" s="1"/>
  <c r="C283" i="16"/>
  <c r="D283" i="16" s="1"/>
  <c r="C284" i="16"/>
  <c r="D284" i="16" s="1"/>
  <c r="C285" i="16"/>
  <c r="D285" i="16" s="1"/>
  <c r="C286" i="16"/>
  <c r="D286" i="16" s="1"/>
  <c r="C287" i="16"/>
  <c r="D287" i="16" s="1"/>
  <c r="C288" i="16"/>
  <c r="D288" i="16" s="1"/>
  <c r="C289" i="16"/>
  <c r="D289" i="16" s="1"/>
  <c r="C290" i="16"/>
  <c r="D290" i="16" s="1"/>
  <c r="C291" i="16"/>
  <c r="D291" i="16" s="1"/>
  <c r="C292" i="16"/>
  <c r="D292" i="16" s="1"/>
  <c r="C293" i="16"/>
  <c r="D293" i="16" s="1"/>
  <c r="C294" i="16"/>
  <c r="D294" i="16" s="1"/>
  <c r="C295" i="16"/>
  <c r="D295" i="16" s="1"/>
  <c r="C296" i="16"/>
  <c r="D296" i="16" s="1"/>
  <c r="C297" i="16"/>
  <c r="D297" i="16" s="1"/>
  <c r="C298" i="16"/>
  <c r="D298" i="16" s="1"/>
  <c r="C299" i="16"/>
  <c r="D299" i="16" s="1"/>
  <c r="C300" i="16"/>
  <c r="D300" i="16" s="1"/>
  <c r="C301" i="16"/>
  <c r="D301" i="16" s="1"/>
  <c r="C302" i="16"/>
  <c r="D302" i="16" s="1"/>
  <c r="C303" i="16"/>
  <c r="D303" i="16" s="1"/>
  <c r="C304" i="16"/>
  <c r="D304" i="16" s="1"/>
  <c r="C305" i="16"/>
  <c r="D305" i="16" s="1"/>
  <c r="C306" i="16"/>
  <c r="D306" i="16" s="1"/>
  <c r="C307" i="16"/>
  <c r="D307" i="16" s="1"/>
  <c r="C308" i="16"/>
  <c r="D308" i="16" s="1"/>
  <c r="C309" i="16"/>
  <c r="D309" i="16" s="1"/>
  <c r="C310" i="16"/>
  <c r="D310" i="16" s="1"/>
  <c r="C311" i="16"/>
  <c r="D311" i="16" s="1"/>
  <c r="C312" i="16"/>
  <c r="D312" i="16" s="1"/>
  <c r="C313" i="16"/>
  <c r="D313" i="16" s="1"/>
  <c r="C314" i="16"/>
  <c r="D314" i="16" s="1"/>
  <c r="C315" i="16"/>
  <c r="D315" i="16" s="1"/>
  <c r="C316" i="16"/>
  <c r="D316" i="16" s="1"/>
  <c r="C317" i="16"/>
  <c r="D317" i="16" s="1"/>
  <c r="C318" i="16"/>
  <c r="D318" i="16" s="1"/>
  <c r="C319" i="16"/>
  <c r="D319" i="16" s="1"/>
  <c r="C320" i="16"/>
  <c r="D320" i="16" s="1"/>
  <c r="C321" i="16"/>
  <c r="D321" i="16" s="1"/>
  <c r="C322" i="16"/>
  <c r="D322" i="16" s="1"/>
  <c r="C323" i="16"/>
  <c r="D323" i="16" s="1"/>
  <c r="C324" i="16"/>
  <c r="D324" i="16" s="1"/>
  <c r="C325" i="16"/>
  <c r="D325" i="16" s="1"/>
  <c r="C326" i="16"/>
  <c r="D326" i="16" s="1"/>
  <c r="C327" i="16"/>
  <c r="D327" i="16" s="1"/>
  <c r="C328" i="16"/>
  <c r="D328" i="16" s="1"/>
  <c r="C329" i="16"/>
  <c r="D329" i="16" s="1"/>
  <c r="C330" i="16"/>
  <c r="D330" i="16" s="1"/>
  <c r="C331" i="16"/>
  <c r="D331" i="16" s="1"/>
  <c r="C332" i="16"/>
  <c r="D332" i="16" s="1"/>
  <c r="C333" i="16"/>
  <c r="D333" i="16" s="1"/>
  <c r="C334" i="16"/>
  <c r="D334" i="16" s="1"/>
  <c r="C335" i="16"/>
  <c r="D335" i="16" s="1"/>
  <c r="C336" i="16"/>
  <c r="D336" i="16" s="1"/>
  <c r="C337" i="16"/>
  <c r="D337" i="16" s="1"/>
  <c r="C338" i="16"/>
  <c r="D338" i="16" s="1"/>
  <c r="C339" i="16"/>
  <c r="D339" i="16" s="1"/>
  <c r="C340" i="16"/>
  <c r="D340" i="16" s="1"/>
  <c r="C341" i="16"/>
  <c r="D341" i="16" s="1"/>
  <c r="C342" i="16"/>
  <c r="D342" i="16" s="1"/>
  <c r="C343" i="16"/>
  <c r="D343" i="16" s="1"/>
  <c r="C344" i="16"/>
  <c r="D344" i="16" s="1"/>
  <c r="C345" i="16"/>
  <c r="D345" i="16" s="1"/>
  <c r="C346" i="16"/>
  <c r="D346" i="16" s="1"/>
  <c r="C347" i="16"/>
  <c r="D347" i="16" s="1"/>
  <c r="C348" i="16"/>
  <c r="D348" i="16" s="1"/>
  <c r="C349" i="16"/>
  <c r="D349" i="16" s="1"/>
  <c r="C350" i="16"/>
  <c r="D350" i="16" s="1"/>
  <c r="C351" i="16"/>
  <c r="D351" i="16" s="1"/>
  <c r="C352" i="16"/>
  <c r="D352" i="16" s="1"/>
  <c r="C353" i="16"/>
  <c r="D353" i="16" s="1"/>
  <c r="C354" i="16"/>
  <c r="D354" i="16" s="1"/>
  <c r="C355" i="16"/>
  <c r="D355" i="16" s="1"/>
  <c r="C356" i="16"/>
  <c r="D356" i="16" s="1"/>
  <c r="C357" i="16"/>
  <c r="D357" i="16" s="1"/>
  <c r="C358" i="16"/>
  <c r="D358" i="16" s="1"/>
  <c r="C359" i="16"/>
  <c r="D359" i="16" s="1"/>
  <c r="C360" i="16"/>
  <c r="D360" i="16" s="1"/>
  <c r="C361" i="16"/>
  <c r="D361" i="16" s="1"/>
  <c r="C362" i="16"/>
  <c r="D362" i="16" s="1"/>
  <c r="C363" i="16"/>
  <c r="D363" i="16" s="1"/>
  <c r="C364" i="16"/>
  <c r="D364" i="16" s="1"/>
  <c r="C365" i="16"/>
  <c r="D365" i="16" s="1"/>
  <c r="C366" i="16"/>
  <c r="D366" i="16" s="1"/>
  <c r="C367" i="16"/>
  <c r="D367" i="16" s="1"/>
  <c r="C368" i="16"/>
  <c r="D368" i="16" s="1"/>
  <c r="C369" i="16"/>
  <c r="D369" i="16" s="1"/>
  <c r="C370" i="16"/>
  <c r="D370" i="16" s="1"/>
  <c r="C371" i="16"/>
  <c r="D371" i="16" s="1"/>
  <c r="C372" i="16"/>
  <c r="D372" i="16" s="1"/>
  <c r="C373" i="16"/>
  <c r="D373" i="16" s="1"/>
  <c r="C374" i="16"/>
  <c r="D374" i="16" s="1"/>
  <c r="C375" i="16"/>
  <c r="D375" i="16" s="1"/>
  <c r="C376" i="16"/>
  <c r="D376" i="16" s="1"/>
  <c r="C377" i="16"/>
  <c r="D377" i="16" s="1"/>
  <c r="C378" i="16"/>
  <c r="D378" i="16" s="1"/>
  <c r="C379" i="16"/>
  <c r="D379" i="16" s="1"/>
  <c r="C380" i="16"/>
  <c r="D380" i="16" s="1"/>
  <c r="C381" i="16"/>
  <c r="D381" i="16" s="1"/>
  <c r="C382" i="16"/>
  <c r="D382" i="16" s="1"/>
  <c r="C383" i="16"/>
  <c r="D383" i="16" s="1"/>
  <c r="C384" i="16"/>
  <c r="D384" i="16" s="1"/>
  <c r="C385" i="16"/>
  <c r="D385" i="16" s="1"/>
  <c r="C386" i="16"/>
  <c r="D386" i="16" s="1"/>
  <c r="C387" i="16"/>
  <c r="D387" i="16" s="1"/>
  <c r="C388" i="16"/>
  <c r="D388" i="16" s="1"/>
  <c r="C389" i="16"/>
  <c r="D389" i="16" s="1"/>
  <c r="C390" i="16"/>
  <c r="D390" i="16" s="1"/>
  <c r="C391" i="16"/>
  <c r="D391" i="16" s="1"/>
  <c r="C392" i="16"/>
  <c r="D392" i="16" s="1"/>
  <c r="C393" i="16"/>
  <c r="D393" i="16" s="1"/>
  <c r="C394" i="16"/>
  <c r="D394" i="16" s="1"/>
  <c r="C395" i="16"/>
  <c r="D395" i="16" s="1"/>
  <c r="C396" i="16"/>
  <c r="D396" i="16" s="1"/>
  <c r="C397" i="16"/>
  <c r="D397" i="16" s="1"/>
  <c r="C398" i="16"/>
  <c r="D398" i="16" s="1"/>
  <c r="C399" i="16"/>
  <c r="D399" i="16" s="1"/>
  <c r="C400" i="16"/>
  <c r="D400" i="16" s="1"/>
  <c r="C401" i="16"/>
  <c r="D401" i="16" s="1"/>
  <c r="C402" i="16"/>
  <c r="D402" i="16" s="1"/>
  <c r="C403" i="16"/>
  <c r="D403" i="16" s="1"/>
  <c r="C404" i="16"/>
  <c r="D404" i="16" s="1"/>
  <c r="C405" i="16"/>
  <c r="D405" i="16" s="1"/>
  <c r="C406" i="16"/>
  <c r="D406" i="16" s="1"/>
  <c r="C407" i="16"/>
  <c r="D407" i="16" s="1"/>
  <c r="C408" i="16"/>
  <c r="D408" i="16" s="1"/>
  <c r="C409" i="16"/>
  <c r="D409" i="16" s="1"/>
  <c r="C410" i="16"/>
  <c r="D410" i="16" s="1"/>
  <c r="C411" i="16"/>
  <c r="D411" i="16" s="1"/>
  <c r="C412" i="16"/>
  <c r="D412" i="16" s="1"/>
  <c r="C413" i="16"/>
  <c r="D413" i="16" s="1"/>
  <c r="C414" i="16"/>
  <c r="D414" i="16" s="1"/>
  <c r="C415" i="16"/>
  <c r="D415" i="16" s="1"/>
  <c r="C416" i="16"/>
  <c r="D416" i="16" s="1"/>
  <c r="C417" i="16"/>
  <c r="D417" i="16" s="1"/>
  <c r="C418" i="16"/>
  <c r="D418" i="16" s="1"/>
  <c r="C419" i="16"/>
  <c r="D419" i="16" s="1"/>
  <c r="C420" i="16"/>
  <c r="D420" i="16" s="1"/>
  <c r="C421" i="16"/>
  <c r="D421" i="16" s="1"/>
  <c r="C422" i="16"/>
  <c r="D422" i="16" s="1"/>
  <c r="C423" i="16"/>
  <c r="D423" i="16" s="1"/>
  <c r="C424" i="16"/>
  <c r="D424" i="16" s="1"/>
  <c r="C425" i="16"/>
  <c r="D425" i="16" s="1"/>
  <c r="C426" i="16"/>
  <c r="D426" i="16" s="1"/>
  <c r="C427" i="16"/>
  <c r="D427" i="16" s="1"/>
  <c r="C428" i="16"/>
  <c r="D428" i="16" s="1"/>
  <c r="C429" i="16"/>
  <c r="D429" i="16" s="1"/>
  <c r="C430" i="16"/>
  <c r="D430" i="16" s="1"/>
  <c r="C431" i="16"/>
  <c r="D431" i="16" s="1"/>
  <c r="C432" i="16"/>
  <c r="D432" i="16" s="1"/>
  <c r="C433" i="16"/>
  <c r="D433" i="16" s="1"/>
  <c r="C434" i="16"/>
  <c r="D434" i="16" s="1"/>
  <c r="C435" i="16"/>
  <c r="D435" i="16" s="1"/>
  <c r="C436" i="16"/>
  <c r="D436" i="16" s="1"/>
  <c r="C437" i="16"/>
  <c r="D437" i="16" s="1"/>
  <c r="C438" i="16"/>
  <c r="D438" i="16" s="1"/>
  <c r="C439" i="16"/>
  <c r="D439" i="16" s="1"/>
  <c r="C440" i="16"/>
  <c r="D440" i="16" s="1"/>
  <c r="C441" i="16"/>
  <c r="D441" i="16" s="1"/>
  <c r="C442" i="16"/>
  <c r="D442" i="16" s="1"/>
  <c r="C443" i="16"/>
  <c r="D443" i="16" s="1"/>
  <c r="C444" i="16"/>
  <c r="D444" i="16" s="1"/>
  <c r="C445" i="16"/>
  <c r="D445" i="16" s="1"/>
  <c r="C446" i="16"/>
  <c r="D446" i="16" s="1"/>
  <c r="C447" i="16"/>
  <c r="D447" i="16" s="1"/>
  <c r="C448" i="16"/>
  <c r="D448" i="16" s="1"/>
  <c r="C449" i="16"/>
  <c r="D449" i="16" s="1"/>
  <c r="C450" i="16"/>
  <c r="D450" i="16" s="1"/>
  <c r="C451" i="16"/>
  <c r="D451" i="16" s="1"/>
  <c r="C452" i="16"/>
  <c r="D452" i="16" s="1"/>
  <c r="C453" i="16"/>
  <c r="D453" i="16" s="1"/>
  <c r="C454" i="16"/>
  <c r="D454" i="16" s="1"/>
  <c r="C455" i="16"/>
  <c r="D455" i="16" s="1"/>
  <c r="C456" i="16"/>
  <c r="D456" i="16" s="1"/>
  <c r="C457" i="16"/>
  <c r="D457" i="16" s="1"/>
  <c r="C458" i="16"/>
  <c r="D458" i="16" s="1"/>
  <c r="C459" i="16"/>
  <c r="D459" i="16" s="1"/>
  <c r="C460" i="16"/>
  <c r="D460" i="16" s="1"/>
  <c r="C461" i="16"/>
  <c r="D461" i="16" s="1"/>
  <c r="C462" i="16"/>
  <c r="D462" i="16" s="1"/>
  <c r="C463" i="16"/>
  <c r="D463" i="16" s="1"/>
  <c r="C464" i="16"/>
  <c r="D464" i="16" s="1"/>
  <c r="C465" i="16"/>
  <c r="D465" i="16" s="1"/>
  <c r="C466" i="16"/>
  <c r="D466" i="16" s="1"/>
  <c r="C467" i="16"/>
  <c r="D467" i="16" s="1"/>
  <c r="C468" i="16"/>
  <c r="D468" i="16" s="1"/>
  <c r="C469" i="16"/>
  <c r="D469" i="16" s="1"/>
  <c r="C470" i="16"/>
  <c r="D470" i="16" s="1"/>
  <c r="C471" i="16"/>
  <c r="D471" i="16" s="1"/>
  <c r="C472" i="16"/>
  <c r="D472" i="16" s="1"/>
  <c r="C473" i="16"/>
  <c r="D473" i="16" s="1"/>
  <c r="C474" i="16"/>
  <c r="D474" i="16" s="1"/>
  <c r="C475" i="16"/>
  <c r="D475" i="16" s="1"/>
  <c r="C476" i="16"/>
  <c r="D476" i="16" s="1"/>
  <c r="C477" i="16"/>
  <c r="D477" i="16" s="1"/>
  <c r="C478" i="16"/>
  <c r="D478" i="16" s="1"/>
  <c r="C479" i="16"/>
  <c r="D479" i="16" s="1"/>
  <c r="C480" i="16"/>
  <c r="D480" i="16" s="1"/>
  <c r="C481" i="16"/>
  <c r="D481" i="16" s="1"/>
  <c r="C482" i="16"/>
  <c r="D482" i="16" s="1"/>
  <c r="C483" i="16"/>
  <c r="D483" i="16" s="1"/>
  <c r="C484" i="16"/>
  <c r="D484" i="16" s="1"/>
  <c r="C485" i="16"/>
  <c r="D485" i="16" s="1"/>
  <c r="C486" i="16"/>
  <c r="D486" i="16" s="1"/>
  <c r="C487" i="16"/>
  <c r="D487" i="16" s="1"/>
  <c r="C488" i="16"/>
  <c r="D488" i="16" s="1"/>
  <c r="C489" i="16"/>
  <c r="D489" i="16" s="1"/>
  <c r="C490" i="16"/>
  <c r="D490" i="16" s="1"/>
  <c r="C491" i="16"/>
  <c r="D491" i="16" s="1"/>
  <c r="C492" i="16"/>
  <c r="D492" i="16" s="1"/>
  <c r="C493" i="16"/>
  <c r="D493" i="16" s="1"/>
  <c r="C494" i="16"/>
  <c r="D494" i="16" s="1"/>
  <c r="C495" i="16"/>
  <c r="D495" i="16" s="1"/>
  <c r="C496" i="16"/>
  <c r="D496" i="16" s="1"/>
  <c r="C497" i="16"/>
  <c r="D497" i="16" s="1"/>
  <c r="C498" i="16"/>
  <c r="D498" i="16" s="1"/>
  <c r="C499" i="16"/>
  <c r="D499" i="16" s="1"/>
  <c r="C500" i="16"/>
  <c r="D500" i="16" s="1"/>
  <c r="C501" i="16"/>
  <c r="D501" i="16" s="1"/>
  <c r="C502" i="16"/>
  <c r="D502" i="16" s="1"/>
  <c r="C503" i="16"/>
  <c r="D503" i="16" s="1"/>
  <c r="C504" i="16"/>
  <c r="D504" i="16" s="1"/>
  <c r="C505" i="16"/>
  <c r="D505" i="16" s="1"/>
  <c r="C506" i="16"/>
  <c r="D506" i="16" s="1"/>
  <c r="C507" i="16"/>
  <c r="D507" i="16" s="1"/>
  <c r="C508" i="16"/>
  <c r="D508" i="16" s="1"/>
  <c r="C509" i="16"/>
  <c r="D509" i="16" s="1"/>
  <c r="C510" i="16"/>
  <c r="D510" i="16" s="1"/>
  <c r="C511" i="16"/>
  <c r="D511" i="16" s="1"/>
  <c r="C512" i="16"/>
  <c r="D512" i="16" s="1"/>
  <c r="C513" i="16"/>
  <c r="D513" i="16" s="1"/>
  <c r="C514" i="16"/>
  <c r="D514" i="16" s="1"/>
  <c r="C515" i="16"/>
  <c r="D515" i="16" s="1"/>
  <c r="C516" i="16"/>
  <c r="D516" i="16" s="1"/>
  <c r="C517" i="16"/>
  <c r="D517" i="16" s="1"/>
  <c r="C518" i="16"/>
  <c r="D518" i="16" s="1"/>
  <c r="C519" i="16"/>
  <c r="D519" i="16" s="1"/>
  <c r="C520" i="16"/>
  <c r="D520" i="16" s="1"/>
  <c r="C521" i="16"/>
  <c r="D521" i="16" s="1"/>
  <c r="C522" i="16"/>
  <c r="D522" i="16" s="1"/>
  <c r="C523" i="16"/>
  <c r="D523" i="16" s="1"/>
  <c r="C524" i="16"/>
  <c r="D524" i="16" s="1"/>
  <c r="C525" i="16"/>
  <c r="D525" i="16" s="1"/>
  <c r="C526" i="16"/>
  <c r="D526" i="16" s="1"/>
  <c r="C527" i="16"/>
  <c r="D527" i="16" s="1"/>
  <c r="C528" i="16"/>
  <c r="D528" i="16" s="1"/>
  <c r="C529" i="16"/>
  <c r="D529" i="16" s="1"/>
  <c r="C530" i="16"/>
  <c r="D530" i="16" s="1"/>
  <c r="C531" i="16"/>
  <c r="D531" i="16" s="1"/>
  <c r="C532" i="16"/>
  <c r="D532" i="16" s="1"/>
  <c r="C533" i="16"/>
  <c r="D533" i="16" s="1"/>
  <c r="C534" i="16"/>
  <c r="D534" i="16" s="1"/>
  <c r="C535" i="16"/>
  <c r="D535" i="16" s="1"/>
  <c r="C536" i="16"/>
  <c r="D536" i="16" s="1"/>
  <c r="C537" i="16"/>
  <c r="D537" i="16" s="1"/>
  <c r="C538" i="16"/>
  <c r="D538" i="16" s="1"/>
  <c r="C539" i="16"/>
  <c r="D539" i="16" s="1"/>
  <c r="C540" i="16"/>
  <c r="D540" i="16" s="1"/>
  <c r="C541" i="16"/>
  <c r="D541" i="16" s="1"/>
  <c r="C542" i="16"/>
  <c r="D542" i="16" s="1"/>
  <c r="C543" i="16"/>
  <c r="D543" i="16" s="1"/>
  <c r="C544" i="16"/>
  <c r="D544" i="16" s="1"/>
  <c r="C545" i="16"/>
  <c r="D545" i="16" s="1"/>
  <c r="C546" i="16"/>
  <c r="D546" i="16" s="1"/>
  <c r="C547" i="16"/>
  <c r="D547" i="16" s="1"/>
  <c r="C548" i="16"/>
  <c r="D548" i="16" s="1"/>
  <c r="C549" i="16"/>
  <c r="D549" i="16" s="1"/>
  <c r="C550" i="16"/>
  <c r="D550" i="16" s="1"/>
  <c r="C551" i="16"/>
  <c r="D551" i="16" s="1"/>
  <c r="C552" i="16"/>
  <c r="D552" i="16" s="1"/>
  <c r="C553" i="16"/>
  <c r="D553" i="16" s="1"/>
  <c r="C554" i="16"/>
  <c r="D554" i="16" s="1"/>
  <c r="C555" i="16"/>
  <c r="D555" i="16" s="1"/>
  <c r="C556" i="16"/>
  <c r="D556" i="16" s="1"/>
  <c r="C557" i="16"/>
  <c r="D557" i="16" s="1"/>
  <c r="C558" i="16"/>
  <c r="D558" i="16" s="1"/>
  <c r="C559" i="16"/>
  <c r="D559" i="16" s="1"/>
  <c r="C560" i="16"/>
  <c r="D560" i="16" s="1"/>
  <c r="C561" i="16"/>
  <c r="D561" i="16" s="1"/>
  <c r="C562" i="16"/>
  <c r="D562" i="16" s="1"/>
  <c r="C563" i="16"/>
  <c r="D563" i="16" s="1"/>
  <c r="C564" i="16"/>
  <c r="D564" i="16" s="1"/>
  <c r="C565" i="16"/>
  <c r="D565" i="16" s="1"/>
  <c r="C566" i="16"/>
  <c r="D566" i="16" s="1"/>
  <c r="C567" i="16"/>
  <c r="D567" i="16" s="1"/>
  <c r="C568" i="16"/>
  <c r="D568" i="16" s="1"/>
  <c r="C569" i="16"/>
  <c r="D569" i="16" s="1"/>
  <c r="C570" i="16"/>
  <c r="D570" i="16" s="1"/>
  <c r="C571" i="16"/>
  <c r="D571" i="16" s="1"/>
  <c r="C572" i="16"/>
  <c r="D572" i="16" s="1"/>
  <c r="C573" i="16"/>
  <c r="D573" i="16" s="1"/>
  <c r="C574" i="16"/>
  <c r="D574" i="16" s="1"/>
  <c r="C575" i="16"/>
  <c r="D575" i="16" s="1"/>
  <c r="C576" i="16"/>
  <c r="D576" i="16" s="1"/>
  <c r="C577" i="16"/>
  <c r="D577" i="16" s="1"/>
  <c r="C578" i="16"/>
  <c r="D578" i="16" s="1"/>
  <c r="C579" i="16"/>
  <c r="D579" i="16" s="1"/>
  <c r="C580" i="16"/>
  <c r="D580" i="16" s="1"/>
  <c r="C581" i="16"/>
  <c r="D581" i="16" s="1"/>
  <c r="C582" i="16"/>
  <c r="D582" i="16" s="1"/>
  <c r="C583" i="16"/>
  <c r="D583" i="16" s="1"/>
  <c r="C584" i="16"/>
  <c r="D584" i="16" s="1"/>
  <c r="C585" i="16"/>
  <c r="D585" i="16" s="1"/>
  <c r="C586" i="16"/>
  <c r="D586" i="16" s="1"/>
  <c r="C587" i="16"/>
  <c r="D587" i="16" s="1"/>
  <c r="C588" i="16"/>
  <c r="D588" i="16" s="1"/>
  <c r="C589" i="16"/>
  <c r="D589" i="16" s="1"/>
  <c r="C590" i="16"/>
  <c r="D590" i="16" s="1"/>
  <c r="C591" i="16"/>
  <c r="D591" i="16" s="1"/>
  <c r="C592" i="16"/>
  <c r="D592" i="16" s="1"/>
  <c r="C593" i="16"/>
  <c r="D593" i="16" s="1"/>
  <c r="C594" i="16"/>
  <c r="D594" i="16" s="1"/>
  <c r="C595" i="16"/>
  <c r="D595" i="16" s="1"/>
  <c r="C596" i="16"/>
  <c r="D596" i="16" s="1"/>
  <c r="C597" i="16"/>
  <c r="D597" i="16" s="1"/>
  <c r="C598" i="16"/>
  <c r="D598" i="16" s="1"/>
  <c r="C599" i="16"/>
  <c r="D599" i="16" s="1"/>
  <c r="C600" i="16"/>
  <c r="D600" i="16" s="1"/>
  <c r="C601" i="16"/>
  <c r="D601" i="16" s="1"/>
  <c r="C602" i="16"/>
  <c r="D602" i="16" s="1"/>
  <c r="C603" i="16"/>
  <c r="D603" i="16" s="1"/>
  <c r="C604" i="16"/>
  <c r="D604" i="16" s="1"/>
  <c r="C605" i="16"/>
  <c r="D605" i="16" s="1"/>
  <c r="C606" i="16"/>
  <c r="D606" i="16" s="1"/>
  <c r="C607" i="16"/>
  <c r="D607" i="16" s="1"/>
  <c r="C608" i="16"/>
  <c r="D608" i="16" s="1"/>
  <c r="C609" i="16"/>
  <c r="D609" i="16" s="1"/>
  <c r="C610" i="16"/>
  <c r="D610" i="16" s="1"/>
  <c r="C611" i="16"/>
  <c r="D611" i="16" s="1"/>
  <c r="C612" i="16"/>
  <c r="D612" i="16" s="1"/>
  <c r="C613" i="16"/>
  <c r="D613" i="16" s="1"/>
  <c r="C614" i="16"/>
  <c r="D614" i="16" s="1"/>
  <c r="C615" i="16"/>
  <c r="D615" i="16" s="1"/>
  <c r="C616" i="16"/>
  <c r="D616" i="16" s="1"/>
  <c r="C617" i="16"/>
  <c r="D617" i="16" s="1"/>
  <c r="C618" i="16"/>
  <c r="D618" i="16" s="1"/>
  <c r="C619" i="16"/>
  <c r="D619" i="16" s="1"/>
  <c r="C620" i="16"/>
  <c r="D620" i="16" s="1"/>
  <c r="C621" i="16"/>
  <c r="D621" i="16" s="1"/>
  <c r="C622" i="16"/>
  <c r="D622" i="16" s="1"/>
  <c r="C623" i="16"/>
  <c r="D623" i="16" s="1"/>
  <c r="C624" i="16"/>
  <c r="D624" i="16" s="1"/>
  <c r="C625" i="16"/>
  <c r="D625" i="16" s="1"/>
  <c r="C626" i="16"/>
  <c r="D626" i="16" s="1"/>
  <c r="C627" i="16"/>
  <c r="D627" i="16" s="1"/>
  <c r="C628" i="16"/>
  <c r="D628" i="16" s="1"/>
  <c r="C629" i="16"/>
  <c r="D629" i="16" s="1"/>
  <c r="C630" i="16"/>
  <c r="D630" i="16" s="1"/>
  <c r="C631" i="16"/>
  <c r="D631" i="16" s="1"/>
  <c r="C632" i="16"/>
  <c r="D632" i="16" s="1"/>
  <c r="C633" i="16"/>
  <c r="D633" i="16" s="1"/>
  <c r="C634" i="16"/>
  <c r="D634" i="16" s="1"/>
  <c r="C635" i="16"/>
  <c r="D635" i="16" s="1"/>
  <c r="C636" i="16"/>
  <c r="D636" i="16" s="1"/>
  <c r="C637" i="16"/>
  <c r="D637" i="16" s="1"/>
  <c r="C638" i="16"/>
  <c r="D638" i="16" s="1"/>
  <c r="C639" i="16"/>
  <c r="D639" i="16" s="1"/>
  <c r="C640" i="16"/>
  <c r="D640" i="16" s="1"/>
  <c r="C641" i="16"/>
  <c r="D641" i="16" s="1"/>
  <c r="C642" i="16"/>
  <c r="D642" i="16" s="1"/>
  <c r="C643" i="16"/>
  <c r="D643" i="16" s="1"/>
  <c r="C644" i="16"/>
  <c r="D644" i="16" s="1"/>
  <c r="C645" i="16"/>
  <c r="D645" i="16" s="1"/>
  <c r="C646" i="16"/>
  <c r="D646" i="16" s="1"/>
  <c r="C647" i="16"/>
  <c r="D647" i="16" s="1"/>
  <c r="C648" i="16"/>
  <c r="D648" i="16" s="1"/>
  <c r="C649" i="16"/>
  <c r="D649" i="16" s="1"/>
  <c r="C650" i="16"/>
  <c r="D650" i="16" s="1"/>
  <c r="C651" i="16"/>
  <c r="D651" i="16" s="1"/>
  <c r="C652" i="16"/>
  <c r="D652" i="16" s="1"/>
  <c r="C653" i="16"/>
  <c r="D653" i="16" s="1"/>
  <c r="C654" i="16"/>
  <c r="D654" i="16" s="1"/>
  <c r="C655" i="16"/>
  <c r="D655" i="16" s="1"/>
  <c r="C656" i="16"/>
  <c r="D656" i="16" s="1"/>
  <c r="C657" i="16"/>
  <c r="D657" i="16" s="1"/>
  <c r="C658" i="16"/>
  <c r="D658" i="16" s="1"/>
  <c r="C659" i="16"/>
  <c r="D659" i="16" s="1"/>
  <c r="C660" i="16"/>
  <c r="D660" i="16" s="1"/>
  <c r="C661" i="16"/>
  <c r="D661" i="16" s="1"/>
  <c r="C662" i="16"/>
  <c r="D662" i="16" s="1"/>
  <c r="C663" i="16"/>
  <c r="D663" i="16" s="1"/>
  <c r="C664" i="16"/>
  <c r="D664" i="16" s="1"/>
  <c r="C665" i="16"/>
  <c r="D665" i="16" s="1"/>
  <c r="C666" i="16"/>
  <c r="D666" i="16" s="1"/>
  <c r="C667" i="16"/>
  <c r="D667" i="16" s="1"/>
  <c r="C668" i="16"/>
  <c r="D668" i="16" s="1"/>
  <c r="C669" i="16"/>
  <c r="D669" i="16" s="1"/>
  <c r="C670" i="16"/>
  <c r="D670" i="16" s="1"/>
  <c r="C671" i="16"/>
  <c r="D671" i="16" s="1"/>
  <c r="C672" i="16"/>
  <c r="D672" i="16" s="1"/>
  <c r="C673" i="16"/>
  <c r="D673" i="16" s="1"/>
  <c r="C674" i="16"/>
  <c r="D674" i="16" s="1"/>
  <c r="C675" i="16"/>
  <c r="D675" i="16" s="1"/>
  <c r="C676" i="16"/>
  <c r="D676" i="16" s="1"/>
  <c r="C677" i="16"/>
  <c r="D677" i="16" s="1"/>
  <c r="C678" i="16"/>
  <c r="D678" i="16" s="1"/>
  <c r="C679" i="16"/>
  <c r="D679" i="16" s="1"/>
  <c r="C680" i="16"/>
  <c r="D680" i="16" s="1"/>
  <c r="C681" i="16"/>
  <c r="D681" i="16" s="1"/>
  <c r="C682" i="16"/>
  <c r="D682" i="16" s="1"/>
  <c r="C683" i="16"/>
  <c r="D683" i="16" s="1"/>
  <c r="C684" i="16"/>
  <c r="D684" i="16" s="1"/>
  <c r="C685" i="16"/>
  <c r="D685" i="16" s="1"/>
  <c r="C686" i="16"/>
  <c r="D686" i="16" s="1"/>
  <c r="C687" i="16"/>
  <c r="D687" i="16" s="1"/>
  <c r="C688" i="16"/>
  <c r="D688" i="16" s="1"/>
  <c r="C689" i="16"/>
  <c r="D689" i="16" s="1"/>
  <c r="C690" i="16"/>
  <c r="D690" i="16" s="1"/>
  <c r="C691" i="16"/>
  <c r="D691" i="16" s="1"/>
  <c r="C692" i="16"/>
  <c r="D692" i="16" s="1"/>
  <c r="C693" i="16"/>
  <c r="D693" i="16" s="1"/>
  <c r="C694" i="16"/>
  <c r="D694" i="16" s="1"/>
  <c r="C695" i="16"/>
  <c r="D695" i="16" s="1"/>
  <c r="C696" i="16"/>
  <c r="D696" i="16" s="1"/>
  <c r="C697" i="16"/>
  <c r="D697" i="16" s="1"/>
  <c r="C698" i="16"/>
  <c r="D698" i="16" s="1"/>
  <c r="C699" i="16"/>
  <c r="D699" i="16" s="1"/>
  <c r="C700" i="16"/>
  <c r="D700" i="16" s="1"/>
  <c r="C701" i="16"/>
  <c r="D701" i="16" s="1"/>
  <c r="C702" i="16"/>
  <c r="D702" i="16" s="1"/>
  <c r="C703" i="16"/>
  <c r="D703" i="16" s="1"/>
  <c r="C704" i="16"/>
  <c r="D704" i="16" s="1"/>
  <c r="C705" i="16"/>
  <c r="D705" i="16" s="1"/>
  <c r="C706" i="16"/>
  <c r="D706" i="16" s="1"/>
  <c r="C707" i="16"/>
  <c r="D707" i="16" s="1"/>
  <c r="C708" i="16"/>
  <c r="D708" i="16" s="1"/>
  <c r="C709" i="16"/>
  <c r="D709" i="16" s="1"/>
  <c r="C710" i="16"/>
  <c r="D710" i="16" s="1"/>
  <c r="C711" i="16"/>
  <c r="D711" i="16" s="1"/>
  <c r="C712" i="16"/>
  <c r="D712" i="16" s="1"/>
  <c r="C713" i="16"/>
  <c r="D713" i="16" s="1"/>
  <c r="C714" i="16"/>
  <c r="D714" i="16" s="1"/>
  <c r="C715" i="16"/>
  <c r="D715" i="16" s="1"/>
  <c r="C716" i="16"/>
  <c r="D716" i="16" s="1"/>
  <c r="C717" i="16"/>
  <c r="D717" i="16" s="1"/>
  <c r="C718" i="16"/>
  <c r="D718" i="16" s="1"/>
  <c r="C719" i="16"/>
  <c r="D719" i="16" s="1"/>
  <c r="C720" i="16"/>
  <c r="D720" i="16" s="1"/>
  <c r="C721" i="16"/>
  <c r="D721" i="16" s="1"/>
  <c r="C722" i="16"/>
  <c r="D722" i="16" s="1"/>
  <c r="C723" i="16"/>
  <c r="D723" i="16" s="1"/>
  <c r="C724" i="16"/>
  <c r="D724" i="16" s="1"/>
  <c r="C725" i="16"/>
  <c r="D725" i="16" s="1"/>
  <c r="C726" i="16"/>
  <c r="D726" i="16" s="1"/>
  <c r="C727" i="16"/>
  <c r="D727" i="16" s="1"/>
  <c r="C728" i="16"/>
  <c r="D728" i="16" s="1"/>
  <c r="C729" i="16"/>
  <c r="D729" i="16" s="1"/>
  <c r="C730" i="16"/>
  <c r="D730" i="16" s="1"/>
  <c r="C731" i="16"/>
  <c r="D731" i="16" s="1"/>
  <c r="C732" i="16"/>
  <c r="D732" i="16" s="1"/>
  <c r="C733" i="16"/>
  <c r="D733" i="16" s="1"/>
  <c r="C734" i="16"/>
  <c r="D734" i="16" s="1"/>
  <c r="C735" i="16"/>
  <c r="D735" i="16" s="1"/>
  <c r="C736" i="16"/>
  <c r="D736" i="16" s="1"/>
  <c r="C737" i="16"/>
  <c r="D737" i="16" s="1"/>
  <c r="C738" i="16"/>
  <c r="D738" i="16" s="1"/>
  <c r="C739" i="16"/>
  <c r="D739" i="16" s="1"/>
  <c r="C740" i="16"/>
  <c r="D740" i="16" s="1"/>
  <c r="C741" i="16"/>
  <c r="D741" i="16" s="1"/>
  <c r="C742" i="16"/>
  <c r="D742" i="16" s="1"/>
  <c r="C743" i="16"/>
  <c r="D743" i="16" s="1"/>
  <c r="C744" i="16"/>
  <c r="D744" i="16" s="1"/>
  <c r="C745" i="16"/>
  <c r="D745" i="16" s="1"/>
  <c r="C746" i="16"/>
  <c r="D746" i="16" s="1"/>
  <c r="C747" i="16"/>
  <c r="D747" i="16" s="1"/>
  <c r="C748" i="16"/>
  <c r="D748" i="16" s="1"/>
  <c r="C749" i="16"/>
  <c r="D749" i="16" s="1"/>
  <c r="C750" i="16"/>
  <c r="D750" i="16" s="1"/>
  <c r="C751" i="16"/>
  <c r="D751" i="16" s="1"/>
  <c r="C752" i="16"/>
  <c r="D752" i="16" s="1"/>
  <c r="C753" i="16"/>
  <c r="D753" i="16" s="1"/>
  <c r="C754" i="16"/>
  <c r="D754" i="16" s="1"/>
  <c r="C755" i="16"/>
  <c r="D755" i="16" s="1"/>
  <c r="C756" i="16"/>
  <c r="D756" i="16" s="1"/>
  <c r="C757" i="16"/>
  <c r="D757" i="16" s="1"/>
  <c r="C758" i="16"/>
  <c r="D758" i="16" s="1"/>
  <c r="C759" i="16"/>
  <c r="D759" i="16" s="1"/>
  <c r="C760" i="16"/>
  <c r="D760" i="16" s="1"/>
  <c r="C761" i="16"/>
  <c r="D761" i="16" s="1"/>
  <c r="C762" i="16"/>
  <c r="D762" i="16" s="1"/>
  <c r="C763" i="16"/>
  <c r="D763" i="16" s="1"/>
  <c r="C764" i="16"/>
  <c r="D764" i="16" s="1"/>
  <c r="C765" i="16"/>
  <c r="D765" i="16" s="1"/>
  <c r="C766" i="16"/>
  <c r="D766" i="16" s="1"/>
  <c r="C767" i="16"/>
  <c r="D767" i="16" s="1"/>
  <c r="C768" i="16"/>
  <c r="D768" i="16" s="1"/>
  <c r="C769" i="16"/>
  <c r="D769" i="16" s="1"/>
  <c r="C770" i="16"/>
  <c r="D770" i="16" s="1"/>
  <c r="C771" i="16"/>
  <c r="D771" i="16" s="1"/>
  <c r="C772" i="16"/>
  <c r="D772" i="16" s="1"/>
  <c r="C773" i="16"/>
  <c r="D773" i="16" s="1"/>
  <c r="C774" i="16"/>
  <c r="D774" i="16" s="1"/>
  <c r="C775" i="16"/>
  <c r="D775" i="16" s="1"/>
  <c r="C776" i="16"/>
  <c r="D776" i="16" s="1"/>
  <c r="C777" i="16"/>
  <c r="D777" i="16" s="1"/>
  <c r="C778" i="16"/>
  <c r="D778" i="16" s="1"/>
  <c r="C779" i="16"/>
  <c r="D779" i="16" s="1"/>
  <c r="C780" i="16"/>
  <c r="D780" i="16" s="1"/>
  <c r="C781" i="16"/>
  <c r="D781" i="16" s="1"/>
  <c r="C782" i="16"/>
  <c r="D782" i="16" s="1"/>
  <c r="C783" i="16"/>
  <c r="D783" i="16" s="1"/>
  <c r="C784" i="16"/>
  <c r="D784" i="16" s="1"/>
  <c r="C785" i="16"/>
  <c r="D785" i="16" s="1"/>
  <c r="C786" i="16"/>
  <c r="D786" i="16" s="1"/>
  <c r="C787" i="16"/>
  <c r="D787" i="16" s="1"/>
  <c r="C788" i="16"/>
  <c r="D788" i="16" s="1"/>
  <c r="C789" i="16"/>
  <c r="D789" i="16" s="1"/>
  <c r="C790" i="16"/>
  <c r="D790" i="16" s="1"/>
  <c r="C791" i="16"/>
  <c r="D791" i="16" s="1"/>
  <c r="C792" i="16"/>
  <c r="D792" i="16" s="1"/>
  <c r="C793" i="16"/>
  <c r="D793" i="16" s="1"/>
  <c r="C794" i="16"/>
  <c r="D794" i="16" s="1"/>
  <c r="C795" i="16"/>
  <c r="D795" i="16" s="1"/>
  <c r="C796" i="16"/>
  <c r="D796" i="16" s="1"/>
  <c r="C797" i="16"/>
  <c r="D797" i="16" s="1"/>
  <c r="C798" i="16"/>
  <c r="D798" i="16" s="1"/>
  <c r="C799" i="16"/>
  <c r="D799" i="16" s="1"/>
  <c r="C800" i="16"/>
  <c r="D800" i="16" s="1"/>
  <c r="C801" i="16"/>
  <c r="D801" i="16" s="1"/>
  <c r="C802" i="16"/>
  <c r="D802" i="16" s="1"/>
  <c r="C803" i="16"/>
  <c r="D803" i="16" s="1"/>
  <c r="C804" i="16"/>
  <c r="D804" i="16" s="1"/>
  <c r="C805" i="16"/>
  <c r="D805" i="16" s="1"/>
  <c r="C806" i="16"/>
  <c r="D806" i="16" s="1"/>
  <c r="C807" i="16"/>
  <c r="D807" i="16" s="1"/>
  <c r="C808" i="16"/>
  <c r="D808" i="16" s="1"/>
  <c r="C809" i="16"/>
  <c r="D809" i="16" s="1"/>
  <c r="C810" i="16"/>
  <c r="D810" i="16" s="1"/>
  <c r="C811" i="16"/>
  <c r="D811" i="16" s="1"/>
  <c r="C812" i="16"/>
  <c r="D812" i="16" s="1"/>
  <c r="C813" i="16"/>
  <c r="D813" i="16" s="1"/>
  <c r="C814" i="16"/>
  <c r="D814" i="16" s="1"/>
  <c r="C815" i="16"/>
  <c r="D815" i="16" s="1"/>
  <c r="C816" i="16"/>
  <c r="D816" i="16" s="1"/>
  <c r="C817" i="16"/>
  <c r="D817" i="16" s="1"/>
  <c r="C818" i="16"/>
  <c r="D818" i="16" s="1"/>
  <c r="C819" i="16"/>
  <c r="D819" i="16" s="1"/>
  <c r="C820" i="16"/>
  <c r="D820" i="16" s="1"/>
  <c r="C821" i="16"/>
  <c r="D821" i="16" s="1"/>
  <c r="C822" i="16"/>
  <c r="D822" i="16" s="1"/>
  <c r="C823" i="16"/>
  <c r="D823" i="16" s="1"/>
  <c r="C824" i="16"/>
  <c r="D824" i="16" s="1"/>
  <c r="C825" i="16"/>
  <c r="D825" i="16" s="1"/>
  <c r="C826" i="16"/>
  <c r="D826" i="16" s="1"/>
  <c r="C827" i="16"/>
  <c r="D827" i="16" s="1"/>
  <c r="C828" i="16"/>
  <c r="D828" i="16" s="1"/>
  <c r="C829" i="16"/>
  <c r="D829" i="16" s="1"/>
  <c r="C830" i="16"/>
  <c r="D830" i="16" s="1"/>
  <c r="C831" i="16"/>
  <c r="D831" i="16" s="1"/>
  <c r="C832" i="16"/>
  <c r="D832" i="16" s="1"/>
  <c r="C833" i="16"/>
  <c r="D833" i="16" s="1"/>
  <c r="C834" i="16"/>
  <c r="D834" i="16" s="1"/>
  <c r="C835" i="16"/>
  <c r="D835" i="16" s="1"/>
  <c r="C836" i="16"/>
  <c r="D836" i="16" s="1"/>
  <c r="C837" i="16"/>
  <c r="D837" i="16" s="1"/>
  <c r="C838" i="16"/>
  <c r="D838" i="16" s="1"/>
  <c r="C839" i="16"/>
  <c r="D839" i="16" s="1"/>
  <c r="C840" i="16"/>
  <c r="D840" i="16" s="1"/>
  <c r="C841" i="16"/>
  <c r="D841" i="16" s="1"/>
  <c r="C842" i="16"/>
  <c r="D842" i="16" s="1"/>
  <c r="C843" i="16"/>
  <c r="D843" i="16" s="1"/>
  <c r="C844" i="16"/>
  <c r="D844" i="16" s="1"/>
  <c r="C845" i="16"/>
  <c r="D845" i="16" s="1"/>
  <c r="C846" i="16"/>
  <c r="D846" i="16" s="1"/>
  <c r="C847" i="16"/>
  <c r="D847" i="16" s="1"/>
  <c r="C848" i="16"/>
  <c r="D848" i="16" s="1"/>
  <c r="C849" i="16"/>
  <c r="D849" i="16" s="1"/>
  <c r="C850" i="16"/>
  <c r="D850" i="16" s="1"/>
  <c r="C851" i="16"/>
  <c r="D851" i="16" s="1"/>
  <c r="C852" i="16"/>
  <c r="D852" i="16" s="1"/>
  <c r="C853" i="16"/>
  <c r="D853" i="16" s="1"/>
  <c r="C854" i="16"/>
  <c r="D854" i="16" s="1"/>
  <c r="C855" i="16"/>
  <c r="D855" i="16" s="1"/>
  <c r="C856" i="16"/>
  <c r="D856" i="16" s="1"/>
  <c r="C857" i="16"/>
  <c r="D857" i="16" s="1"/>
  <c r="C858" i="16"/>
  <c r="D858" i="16" s="1"/>
  <c r="C859" i="16"/>
  <c r="D859" i="16" s="1"/>
  <c r="C860" i="16"/>
  <c r="D860" i="16" s="1"/>
  <c r="C861" i="16"/>
  <c r="D861" i="16" s="1"/>
  <c r="C862" i="16"/>
  <c r="D862" i="16" s="1"/>
  <c r="C863" i="16"/>
  <c r="D863" i="16" s="1"/>
  <c r="C864" i="16"/>
  <c r="D864" i="16" s="1"/>
  <c r="C865" i="16"/>
  <c r="D865" i="16" s="1"/>
  <c r="C866" i="16"/>
  <c r="D866" i="16" s="1"/>
  <c r="C867" i="16"/>
  <c r="D867" i="16" s="1"/>
  <c r="C868" i="16"/>
  <c r="D868" i="16" s="1"/>
  <c r="C869" i="16"/>
  <c r="D869" i="16" s="1"/>
  <c r="C870" i="16"/>
  <c r="D870" i="16" s="1"/>
  <c r="C871" i="16"/>
  <c r="D871" i="16" s="1"/>
  <c r="C872" i="16"/>
  <c r="D872" i="16" s="1"/>
  <c r="C873" i="16"/>
  <c r="D873" i="16" s="1"/>
  <c r="C874" i="16"/>
  <c r="D874" i="16" s="1"/>
  <c r="C875" i="16"/>
  <c r="D875" i="16" s="1"/>
  <c r="C876" i="16"/>
  <c r="D876" i="16" s="1"/>
  <c r="C877" i="16"/>
  <c r="D877" i="16" s="1"/>
  <c r="C878" i="16"/>
  <c r="D878" i="16" s="1"/>
  <c r="C879" i="16"/>
  <c r="D879" i="16" s="1"/>
  <c r="C880" i="16"/>
  <c r="D880" i="16" s="1"/>
  <c r="C881" i="16"/>
  <c r="D881" i="16" s="1"/>
  <c r="C882" i="16"/>
  <c r="D882" i="16" s="1"/>
  <c r="C883" i="16"/>
  <c r="D883" i="16" s="1"/>
  <c r="C884" i="16"/>
  <c r="D884" i="16" s="1"/>
  <c r="C885" i="16"/>
  <c r="D885" i="16" s="1"/>
  <c r="C886" i="16"/>
  <c r="D886" i="16" s="1"/>
  <c r="C887" i="16"/>
  <c r="D887" i="16" s="1"/>
  <c r="C888" i="16"/>
  <c r="D888" i="16" s="1"/>
  <c r="C889" i="16"/>
  <c r="D889" i="16" s="1"/>
  <c r="C890" i="16"/>
  <c r="D890" i="16" s="1"/>
  <c r="C891" i="16"/>
  <c r="D891" i="16" s="1"/>
  <c r="C892" i="16"/>
  <c r="D892" i="16" s="1"/>
  <c r="C893" i="16"/>
  <c r="D893" i="16" s="1"/>
  <c r="C894" i="16"/>
  <c r="D894" i="16" s="1"/>
  <c r="C895" i="16"/>
  <c r="D895" i="16" s="1"/>
  <c r="C896" i="16"/>
  <c r="D896" i="16" s="1"/>
  <c r="C897" i="16"/>
  <c r="D897" i="16" s="1"/>
  <c r="C898" i="16"/>
  <c r="D898" i="16" s="1"/>
  <c r="C899" i="16"/>
  <c r="D899" i="16" s="1"/>
  <c r="C900" i="16"/>
  <c r="D900" i="16" s="1"/>
  <c r="C901" i="16"/>
  <c r="D901" i="16" s="1"/>
  <c r="C902" i="16"/>
  <c r="D902" i="16" s="1"/>
  <c r="C903" i="16"/>
  <c r="D903" i="16" s="1"/>
  <c r="C904" i="16"/>
  <c r="D904" i="16" s="1"/>
  <c r="C905" i="16"/>
  <c r="D905" i="16" s="1"/>
  <c r="C906" i="16"/>
  <c r="D906" i="16" s="1"/>
  <c r="C907" i="16"/>
  <c r="D907" i="16" s="1"/>
  <c r="C908" i="16"/>
  <c r="D908" i="16" s="1"/>
  <c r="C909" i="16"/>
  <c r="D909" i="16" s="1"/>
  <c r="C910" i="16"/>
  <c r="D910" i="16" s="1"/>
  <c r="C911" i="16"/>
  <c r="D911" i="16" s="1"/>
  <c r="C912" i="16"/>
  <c r="D912" i="16" s="1"/>
  <c r="C913" i="16"/>
  <c r="D913" i="16" s="1"/>
  <c r="C914" i="16"/>
  <c r="D914" i="16" s="1"/>
  <c r="C915" i="16"/>
  <c r="D915" i="16" s="1"/>
  <c r="C916" i="16"/>
  <c r="D916" i="16" s="1"/>
  <c r="C917" i="16"/>
  <c r="D917" i="16" s="1"/>
  <c r="C918" i="16"/>
  <c r="D918" i="16" s="1"/>
  <c r="C919" i="16"/>
  <c r="D919" i="16" s="1"/>
  <c r="C920" i="16"/>
  <c r="D920" i="16" s="1"/>
  <c r="C921" i="16"/>
  <c r="D921" i="16" s="1"/>
  <c r="C922" i="16"/>
  <c r="D922" i="16" s="1"/>
  <c r="C923" i="16"/>
  <c r="D923" i="16" s="1"/>
  <c r="C924" i="16"/>
  <c r="D924" i="16" s="1"/>
  <c r="C925" i="16"/>
  <c r="D925" i="16" s="1"/>
  <c r="C926" i="16"/>
  <c r="D926" i="16" s="1"/>
  <c r="C927" i="16"/>
  <c r="D927" i="16" s="1"/>
  <c r="C928" i="16"/>
  <c r="D928" i="16" s="1"/>
  <c r="C929" i="16"/>
  <c r="D929" i="16" s="1"/>
  <c r="C930" i="16"/>
  <c r="D930" i="16" s="1"/>
  <c r="C931" i="16"/>
  <c r="D931" i="16" s="1"/>
  <c r="C932" i="16"/>
  <c r="D932" i="16" s="1"/>
  <c r="C933" i="16"/>
  <c r="D933" i="16" s="1"/>
  <c r="C934" i="16"/>
  <c r="D934" i="16" s="1"/>
  <c r="C935" i="16"/>
  <c r="D935" i="16" s="1"/>
  <c r="C936" i="16"/>
  <c r="D936" i="16" s="1"/>
  <c r="C937" i="16"/>
  <c r="D937" i="16" s="1"/>
  <c r="C938" i="16"/>
  <c r="D938" i="16" s="1"/>
  <c r="C939" i="16"/>
  <c r="D939" i="16" s="1"/>
  <c r="C940" i="16"/>
  <c r="D940" i="16" s="1"/>
  <c r="C941" i="16"/>
  <c r="D941" i="16" s="1"/>
  <c r="C942" i="16"/>
  <c r="D942" i="16" s="1"/>
  <c r="C943" i="16"/>
  <c r="D943" i="16" s="1"/>
  <c r="C944" i="16"/>
  <c r="D944" i="16" s="1"/>
  <c r="C945" i="16"/>
  <c r="D945" i="16" s="1"/>
  <c r="C946" i="16"/>
  <c r="D946" i="16" s="1"/>
  <c r="C947" i="16"/>
  <c r="D947" i="16" s="1"/>
  <c r="C948" i="16"/>
  <c r="D948" i="16" s="1"/>
  <c r="C949" i="16"/>
  <c r="D949" i="16" s="1"/>
  <c r="C950" i="16"/>
  <c r="D950" i="16" s="1"/>
  <c r="C951" i="16"/>
  <c r="D951" i="16" s="1"/>
  <c r="C952" i="16"/>
  <c r="D952" i="16" s="1"/>
  <c r="C953" i="16"/>
  <c r="D953" i="16" s="1"/>
  <c r="C954" i="16"/>
  <c r="D954" i="16" s="1"/>
  <c r="C955" i="16"/>
  <c r="D955" i="16" s="1"/>
  <c r="C956" i="16"/>
  <c r="D956" i="16" s="1"/>
  <c r="C957" i="16"/>
  <c r="D957" i="16" s="1"/>
  <c r="C958" i="16"/>
  <c r="D958" i="16" s="1"/>
  <c r="C959" i="16"/>
  <c r="D959" i="16" s="1"/>
  <c r="C960" i="16"/>
  <c r="D960" i="16" s="1"/>
  <c r="C961" i="16"/>
  <c r="D961" i="16" s="1"/>
  <c r="C962" i="16"/>
  <c r="D962" i="16" s="1"/>
  <c r="C963" i="16"/>
  <c r="D963" i="16" s="1"/>
  <c r="C964" i="16"/>
  <c r="D964" i="16" s="1"/>
  <c r="C965" i="16"/>
  <c r="D965" i="16" s="1"/>
  <c r="C966" i="16"/>
  <c r="D966" i="16" s="1"/>
  <c r="C967" i="16"/>
  <c r="D967" i="16" s="1"/>
  <c r="C968" i="16"/>
  <c r="D968" i="16" s="1"/>
  <c r="C969" i="16"/>
  <c r="D969" i="16" s="1"/>
  <c r="C970" i="16"/>
  <c r="D970" i="16" s="1"/>
  <c r="C971" i="16"/>
  <c r="D971" i="16" s="1"/>
  <c r="C972" i="16"/>
  <c r="D972" i="16" s="1"/>
  <c r="C973" i="16"/>
  <c r="D973" i="16" s="1"/>
  <c r="C974" i="16"/>
  <c r="D974" i="16" s="1"/>
  <c r="C975" i="16"/>
  <c r="D975" i="16" s="1"/>
  <c r="C976" i="16"/>
  <c r="D976" i="16" s="1"/>
  <c r="C977" i="16"/>
  <c r="D977" i="16" s="1"/>
  <c r="C978" i="16"/>
  <c r="D978" i="16" s="1"/>
  <c r="C979" i="16"/>
  <c r="D979" i="16" s="1"/>
  <c r="C980" i="16"/>
  <c r="D980" i="16" s="1"/>
  <c r="C981" i="16"/>
  <c r="D981" i="16" s="1"/>
  <c r="C982" i="16"/>
  <c r="D982" i="16" s="1"/>
  <c r="C983" i="16"/>
  <c r="D983" i="16" s="1"/>
  <c r="C984" i="16"/>
  <c r="D984" i="16" s="1"/>
  <c r="C985" i="16"/>
  <c r="D985" i="16" s="1"/>
  <c r="C986" i="16"/>
  <c r="D986" i="16" s="1"/>
  <c r="C987" i="16"/>
  <c r="D987" i="16" s="1"/>
  <c r="C988" i="16"/>
  <c r="D988" i="16" s="1"/>
  <c r="C989" i="16"/>
  <c r="D989" i="16" s="1"/>
  <c r="C990" i="16"/>
  <c r="D990" i="16" s="1"/>
  <c r="C991" i="16"/>
  <c r="D991" i="16" s="1"/>
  <c r="C992" i="16"/>
  <c r="D992" i="16" s="1"/>
  <c r="C993" i="16"/>
  <c r="D993" i="16" s="1"/>
  <c r="C994" i="16"/>
  <c r="D994" i="16" s="1"/>
  <c r="C995" i="16"/>
  <c r="D995" i="16" s="1"/>
  <c r="C996" i="16"/>
  <c r="D996" i="16" s="1"/>
  <c r="C997" i="16"/>
  <c r="D997" i="16" s="1"/>
  <c r="C998" i="16"/>
  <c r="D998" i="16" s="1"/>
  <c r="C999" i="16"/>
  <c r="D999" i="16" s="1"/>
  <c r="C1000" i="16"/>
  <c r="D1000" i="16" s="1"/>
  <c r="C1001" i="16"/>
  <c r="D1001" i="16" s="1"/>
  <c r="C1002" i="16"/>
  <c r="D1002" i="16" s="1"/>
  <c r="C1003" i="16"/>
  <c r="D1003" i="16" s="1"/>
  <c r="C1004" i="16"/>
  <c r="D1004" i="16" s="1"/>
  <c r="C1005" i="16"/>
  <c r="D1005" i="16" s="1"/>
  <c r="C1006" i="16"/>
  <c r="D1006" i="16" s="1"/>
  <c r="C1007" i="16"/>
  <c r="D1007" i="16" s="1"/>
  <c r="C1008" i="16"/>
  <c r="D1008" i="16" s="1"/>
  <c r="C1009" i="16"/>
  <c r="D1009" i="16" s="1"/>
  <c r="C1010" i="16"/>
  <c r="D1010" i="16" s="1"/>
  <c r="C1011" i="16"/>
  <c r="D1011" i="16" s="1"/>
  <c r="C1012" i="16"/>
  <c r="D1012" i="16" s="1"/>
  <c r="C1013" i="16"/>
  <c r="D1013" i="16" s="1"/>
  <c r="C1014" i="16"/>
  <c r="D1014" i="16" s="1"/>
  <c r="C1015" i="16"/>
  <c r="D1015" i="16" s="1"/>
  <c r="C1016" i="16"/>
  <c r="D1016" i="16" s="1"/>
  <c r="C1017" i="16"/>
  <c r="D1017" i="16" s="1"/>
  <c r="C1018" i="16"/>
  <c r="D1018" i="16" s="1"/>
  <c r="C1019" i="16"/>
  <c r="D1019" i="16" s="1"/>
  <c r="C1020" i="16"/>
  <c r="D1020" i="16" s="1"/>
  <c r="C1021" i="16"/>
  <c r="D1021" i="16" s="1"/>
  <c r="C1022" i="16"/>
  <c r="D1022" i="16" s="1"/>
  <c r="C1023" i="16"/>
  <c r="D1023" i="16" s="1"/>
  <c r="C1024" i="16"/>
  <c r="D1024" i="16" s="1"/>
  <c r="C1025" i="16"/>
  <c r="D1025" i="16" s="1"/>
  <c r="C1026" i="16"/>
  <c r="D1026" i="16" s="1"/>
  <c r="C1027" i="16"/>
  <c r="D1027" i="16" s="1"/>
  <c r="C1028" i="16"/>
  <c r="D1028" i="16" s="1"/>
  <c r="C1029" i="16"/>
  <c r="D1029" i="16" s="1"/>
  <c r="C1030" i="16"/>
  <c r="D1030" i="16" s="1"/>
  <c r="C1031" i="16"/>
  <c r="D1031" i="16" s="1"/>
  <c r="C1032" i="16"/>
  <c r="D1032" i="16" s="1"/>
  <c r="C1033" i="16"/>
  <c r="D1033" i="16" s="1"/>
  <c r="C1034" i="16"/>
  <c r="D1034" i="16" s="1"/>
  <c r="C1035" i="16"/>
  <c r="D1035" i="16" s="1"/>
  <c r="C1036" i="16"/>
  <c r="D1036" i="16" s="1"/>
  <c r="C1037" i="16"/>
  <c r="D1037" i="16" s="1"/>
  <c r="C1038" i="16"/>
  <c r="D1038" i="16" s="1"/>
  <c r="C1039" i="16"/>
  <c r="D1039" i="16" s="1"/>
  <c r="C1040" i="16"/>
  <c r="D1040" i="16" s="1"/>
  <c r="C1041" i="16"/>
  <c r="D1041" i="16" s="1"/>
  <c r="C1042" i="16"/>
  <c r="D1042" i="16" s="1"/>
  <c r="C1043" i="16"/>
  <c r="D1043" i="16" s="1"/>
  <c r="C1044" i="16"/>
  <c r="D1044" i="16" s="1"/>
  <c r="C1045" i="16"/>
  <c r="D1045" i="16" s="1"/>
  <c r="C1046" i="16"/>
  <c r="D1046" i="16" s="1"/>
  <c r="C1047" i="16"/>
  <c r="D1047" i="16" s="1"/>
  <c r="C1048" i="16"/>
  <c r="D1048" i="16" s="1"/>
  <c r="C1049" i="16"/>
  <c r="D1049" i="16" s="1"/>
  <c r="C1050" i="16"/>
  <c r="D1050" i="16" s="1"/>
  <c r="C1051" i="16"/>
  <c r="D1051" i="16" s="1"/>
  <c r="C1052" i="16"/>
  <c r="D1052" i="16" s="1"/>
  <c r="C1053" i="16"/>
  <c r="D1053" i="16" s="1"/>
  <c r="C1054" i="16"/>
  <c r="D1054" i="16" s="1"/>
  <c r="C1055" i="16"/>
  <c r="D1055" i="16" s="1"/>
  <c r="C1056" i="16"/>
  <c r="D1056" i="16" s="1"/>
  <c r="C1057" i="16"/>
  <c r="D1057" i="16" s="1"/>
  <c r="C1058" i="16"/>
  <c r="D1058" i="16" s="1"/>
  <c r="C1059" i="16"/>
  <c r="D1059" i="16" s="1"/>
  <c r="C1060" i="16"/>
  <c r="D1060" i="16" s="1"/>
  <c r="C1061" i="16"/>
  <c r="D1061" i="16" s="1"/>
  <c r="C1062" i="16"/>
  <c r="D1062" i="16" s="1"/>
  <c r="C1063" i="16"/>
  <c r="D1063" i="16" s="1"/>
  <c r="C1064" i="16"/>
  <c r="D1064" i="16" s="1"/>
  <c r="C1065" i="16"/>
  <c r="D1065" i="16" s="1"/>
  <c r="C1066" i="16"/>
  <c r="D1066" i="16" s="1"/>
  <c r="C1067" i="16"/>
  <c r="D1067" i="16" s="1"/>
  <c r="C1068" i="16"/>
  <c r="D1068" i="16" s="1"/>
  <c r="C1069" i="16"/>
  <c r="D1069" i="16" s="1"/>
  <c r="C1070" i="16"/>
  <c r="D1070" i="16" s="1"/>
  <c r="C1071" i="16"/>
  <c r="D1071" i="16" s="1"/>
  <c r="C1072" i="16"/>
  <c r="D1072" i="16" s="1"/>
  <c r="C1073" i="16"/>
  <c r="D1073" i="16" s="1"/>
  <c r="C1074" i="16"/>
  <c r="D1074" i="16" s="1"/>
  <c r="C1075" i="16"/>
  <c r="D1075" i="16" s="1"/>
  <c r="C1076" i="16"/>
  <c r="D1076" i="16" s="1"/>
  <c r="C1077" i="16"/>
  <c r="D1077" i="16" s="1"/>
  <c r="C1078" i="16"/>
  <c r="D1078" i="16" s="1"/>
  <c r="C1079" i="16"/>
  <c r="D1079" i="16" s="1"/>
  <c r="C1080" i="16"/>
  <c r="D1080" i="16" s="1"/>
  <c r="C1081" i="16"/>
  <c r="D1081" i="16" s="1"/>
  <c r="C1082" i="16"/>
  <c r="D1082" i="16" s="1"/>
  <c r="C1083" i="16"/>
  <c r="D1083" i="16" s="1"/>
  <c r="C1084" i="16"/>
  <c r="D1084" i="16" s="1"/>
  <c r="C1085" i="16"/>
  <c r="D1085" i="16" s="1"/>
  <c r="C1086" i="16"/>
  <c r="D1086" i="16" s="1"/>
  <c r="C1087" i="16"/>
  <c r="D1087" i="16" s="1"/>
  <c r="C1088" i="16"/>
  <c r="D1088" i="16" s="1"/>
  <c r="C1089" i="16"/>
  <c r="D1089" i="16" s="1"/>
  <c r="C1090" i="16"/>
  <c r="D1090" i="16" s="1"/>
  <c r="C1091" i="16"/>
  <c r="D1091" i="16" s="1"/>
  <c r="C1092" i="16"/>
  <c r="D1092" i="16" s="1"/>
  <c r="C1093" i="16"/>
  <c r="D1093" i="16" s="1"/>
  <c r="C1094" i="16"/>
  <c r="D1094" i="16" s="1"/>
  <c r="C1095" i="16"/>
  <c r="D1095" i="16" s="1"/>
  <c r="C1096" i="16"/>
  <c r="D1096" i="16" s="1"/>
  <c r="C1097" i="16"/>
  <c r="D1097" i="16" s="1"/>
  <c r="C1098" i="16"/>
  <c r="D1098" i="16" s="1"/>
  <c r="C1099" i="16"/>
  <c r="D1099" i="16" s="1"/>
  <c r="C1100" i="16"/>
  <c r="D1100" i="16" s="1"/>
  <c r="C1101" i="16"/>
  <c r="D1101" i="16" s="1"/>
  <c r="C1102" i="16"/>
  <c r="D1102" i="16" s="1"/>
  <c r="C1103" i="16"/>
  <c r="D1103" i="16" s="1"/>
  <c r="C1104" i="16"/>
  <c r="D1104" i="16" s="1"/>
  <c r="C1105" i="16"/>
  <c r="D1105" i="16" s="1"/>
  <c r="C1106" i="16"/>
  <c r="D1106" i="16" s="1"/>
  <c r="C1107" i="16"/>
  <c r="D1107" i="16" s="1"/>
  <c r="C1108" i="16"/>
  <c r="D1108" i="16" s="1"/>
  <c r="C1109" i="16"/>
  <c r="D1109" i="16" s="1"/>
  <c r="C1110" i="16"/>
  <c r="D1110" i="16" s="1"/>
  <c r="C1111" i="16"/>
  <c r="D1111" i="16" s="1"/>
  <c r="C1112" i="16"/>
  <c r="D1112" i="16" s="1"/>
  <c r="C1113" i="16"/>
  <c r="D1113" i="16" s="1"/>
  <c r="C1114" i="16"/>
  <c r="D1114" i="16" s="1"/>
  <c r="C1115" i="16"/>
  <c r="D1115" i="16" s="1"/>
  <c r="C1116" i="16"/>
  <c r="D1116" i="16" s="1"/>
  <c r="C1117" i="16"/>
  <c r="D1117" i="16" s="1"/>
  <c r="C1118" i="16"/>
  <c r="D1118" i="16" s="1"/>
  <c r="C1119" i="16"/>
  <c r="D1119" i="16" s="1"/>
  <c r="C1120" i="16"/>
  <c r="D1120" i="16" s="1"/>
  <c r="C1121" i="16"/>
  <c r="D1121" i="16" s="1"/>
  <c r="C1122" i="16"/>
  <c r="D1122" i="16" s="1"/>
  <c r="C1123" i="16"/>
  <c r="D1123" i="16" s="1"/>
  <c r="C1124" i="16"/>
  <c r="D1124" i="16" s="1"/>
  <c r="C1125" i="16"/>
  <c r="D1125" i="16" s="1"/>
  <c r="C1126" i="16"/>
  <c r="D1126" i="16" s="1"/>
  <c r="C1127" i="16"/>
  <c r="D1127" i="16" s="1"/>
  <c r="C1128" i="16"/>
  <c r="D1128" i="16" s="1"/>
  <c r="C1129" i="16"/>
  <c r="D1129" i="16" s="1"/>
  <c r="C1130" i="16"/>
  <c r="C1131" i="16"/>
  <c r="D1131" i="16" s="1"/>
  <c r="C1132" i="16"/>
  <c r="D1132" i="16" s="1"/>
  <c r="C1133" i="16"/>
  <c r="D1133" i="16" s="1"/>
  <c r="C1134" i="16"/>
  <c r="D1134" i="16" s="1"/>
  <c r="C1135" i="16"/>
  <c r="D1135" i="16" s="1"/>
  <c r="C1136" i="16"/>
  <c r="D1136" i="16" s="1"/>
  <c r="C1137" i="16"/>
  <c r="D1137" i="16" s="1"/>
  <c r="C1138" i="16"/>
  <c r="D1138" i="16" s="1"/>
  <c r="C1139" i="16"/>
  <c r="D1139" i="16" s="1"/>
  <c r="C1140" i="16"/>
  <c r="D1140" i="16" s="1"/>
  <c r="C1141" i="16"/>
  <c r="D1141" i="16" s="1"/>
  <c r="C1142" i="16"/>
  <c r="D1142" i="16" s="1"/>
  <c r="C1143" i="16"/>
  <c r="D1143" i="16" s="1"/>
  <c r="C1144" i="16"/>
  <c r="D1144" i="16" s="1"/>
  <c r="C1145" i="16"/>
  <c r="D1145" i="16" s="1"/>
  <c r="C1146" i="16"/>
  <c r="D1146" i="16" s="1"/>
  <c r="C1147" i="16"/>
  <c r="D1147" i="16" s="1"/>
  <c r="C1148" i="16"/>
  <c r="D1148" i="16" s="1"/>
  <c r="C1149" i="16"/>
  <c r="D1149" i="16" s="1"/>
  <c r="C1150" i="16"/>
  <c r="D1150" i="16" s="1"/>
  <c r="C1151" i="16"/>
  <c r="D1151" i="16" s="1"/>
  <c r="C1152" i="16"/>
  <c r="D1152" i="16" s="1"/>
  <c r="C1153" i="16"/>
  <c r="D1153" i="16" s="1"/>
  <c r="C1154" i="16"/>
  <c r="D1154" i="16" s="1"/>
  <c r="C1155" i="16"/>
  <c r="D1155" i="16" s="1"/>
  <c r="C1156" i="16"/>
  <c r="D1156" i="16" s="1"/>
  <c r="C1157" i="16"/>
  <c r="D1157" i="16" s="1"/>
  <c r="C1158" i="16"/>
  <c r="D1158" i="16" s="1"/>
  <c r="C1159" i="16"/>
  <c r="D1159" i="16" s="1"/>
  <c r="C1160" i="16"/>
  <c r="D1160" i="16" s="1"/>
  <c r="C1161" i="16"/>
  <c r="D1161" i="16" s="1"/>
  <c r="C1162" i="16"/>
  <c r="D1162" i="16" s="1"/>
  <c r="C1163" i="16"/>
  <c r="D1163" i="16" s="1"/>
  <c r="C1164" i="16"/>
  <c r="D1164" i="16" s="1"/>
  <c r="C1165" i="16"/>
  <c r="D1165" i="16" s="1"/>
  <c r="C1166" i="16"/>
  <c r="D1166" i="16" s="1"/>
  <c r="C1167" i="16"/>
  <c r="D1167" i="16" s="1"/>
  <c r="C1168" i="16"/>
  <c r="D1168" i="16" s="1"/>
  <c r="C1169" i="16"/>
  <c r="D1169" i="16" s="1"/>
  <c r="C1170" i="16"/>
  <c r="D1170" i="16" s="1"/>
  <c r="C1171" i="16"/>
  <c r="D1171" i="16" s="1"/>
  <c r="C1172" i="16"/>
  <c r="D1172" i="16" s="1"/>
  <c r="C1173" i="16"/>
  <c r="D1173" i="16" s="1"/>
  <c r="C1174" i="16"/>
  <c r="D1174" i="16" s="1"/>
  <c r="C1175" i="16"/>
  <c r="D1175" i="16" s="1"/>
  <c r="C1176" i="16"/>
  <c r="D1176" i="16" s="1"/>
  <c r="C1177" i="16"/>
  <c r="D1177" i="16" s="1"/>
  <c r="C1178" i="16"/>
  <c r="D1178" i="16" s="1"/>
  <c r="C1179" i="16"/>
  <c r="D1179" i="16" s="1"/>
  <c r="C1180" i="16"/>
  <c r="D1180" i="16" s="1"/>
  <c r="C1181" i="16"/>
  <c r="D1181" i="16" s="1"/>
  <c r="C1182" i="16"/>
  <c r="D1182" i="16" s="1"/>
  <c r="C1183" i="16"/>
  <c r="D1183" i="16" s="1"/>
  <c r="C1184" i="16"/>
  <c r="D1184" i="16" s="1"/>
  <c r="C1185" i="16"/>
  <c r="D1185" i="16" s="1"/>
  <c r="C1186" i="16"/>
  <c r="D1186" i="16" s="1"/>
  <c r="C1187" i="16"/>
  <c r="D1187" i="16" s="1"/>
  <c r="C1188" i="16"/>
  <c r="D1188" i="16" s="1"/>
  <c r="C1189" i="16"/>
  <c r="D1189" i="16" s="1"/>
  <c r="C1190" i="16"/>
  <c r="D1190" i="16" s="1"/>
  <c r="C1191" i="16"/>
  <c r="D1191" i="16" s="1"/>
  <c r="C1192" i="16"/>
  <c r="D1192" i="16" s="1"/>
  <c r="C1193" i="16"/>
  <c r="D1193" i="16" s="1"/>
  <c r="C1194" i="16"/>
  <c r="D1194" i="16" s="1"/>
  <c r="C1195" i="16"/>
  <c r="D1195" i="16" s="1"/>
  <c r="C1196" i="16"/>
  <c r="D1196" i="16" s="1"/>
  <c r="C1197" i="16"/>
  <c r="D1197" i="16" s="1"/>
  <c r="C1198" i="16"/>
  <c r="D1198" i="16" s="1"/>
  <c r="C1199" i="16"/>
  <c r="D1199" i="16" s="1"/>
  <c r="C1200" i="16"/>
  <c r="D1200" i="16" s="1"/>
  <c r="C1201" i="16"/>
  <c r="D1201" i="16" s="1"/>
  <c r="C1202" i="16"/>
  <c r="D1202" i="16" s="1"/>
  <c r="C1203" i="16"/>
  <c r="D1203" i="16" s="1"/>
  <c r="C1204" i="16"/>
  <c r="D1204" i="16" s="1"/>
  <c r="C1205" i="16"/>
  <c r="D1205" i="16" s="1"/>
  <c r="C1206" i="16"/>
  <c r="D1206" i="16" s="1"/>
  <c r="C1207" i="16"/>
  <c r="D1207" i="16" s="1"/>
  <c r="C1208" i="16"/>
  <c r="D1208" i="16" s="1"/>
  <c r="C1209" i="16"/>
  <c r="D1209" i="16" s="1"/>
  <c r="C1210" i="16"/>
  <c r="D1210" i="16" s="1"/>
  <c r="C1211" i="16"/>
  <c r="D1211" i="16" s="1"/>
  <c r="C1212" i="16"/>
  <c r="D1212" i="16" s="1"/>
  <c r="C1213" i="16"/>
  <c r="D1213" i="16" s="1"/>
  <c r="C1214" i="16"/>
  <c r="D1214" i="16" s="1"/>
  <c r="C1215" i="16"/>
  <c r="D1215" i="16" s="1"/>
  <c r="C1216" i="16"/>
  <c r="D1216" i="16" s="1"/>
  <c r="C1217" i="16"/>
  <c r="D1217" i="16" s="1"/>
  <c r="C1218" i="16"/>
  <c r="D1218" i="16" s="1"/>
  <c r="C1219" i="16"/>
  <c r="D1219" i="16" s="1"/>
  <c r="C1220" i="16"/>
  <c r="D1220" i="16" s="1"/>
  <c r="C1221" i="16"/>
  <c r="D1221" i="16" s="1"/>
  <c r="C1222" i="16"/>
  <c r="D1222" i="16" s="1"/>
  <c r="C1223" i="16"/>
  <c r="D1223" i="16" s="1"/>
  <c r="C1224" i="16"/>
  <c r="D1224" i="16" s="1"/>
  <c r="C1225" i="16"/>
  <c r="D1225" i="16" s="1"/>
  <c r="C1226" i="16"/>
  <c r="D1226" i="16" s="1"/>
  <c r="C1227" i="16"/>
  <c r="D1227" i="16" s="1"/>
  <c r="C1228" i="16"/>
  <c r="D1228" i="16" s="1"/>
  <c r="C1229" i="16"/>
  <c r="D1229" i="16" s="1"/>
  <c r="C1230" i="16"/>
  <c r="D1230" i="16" s="1"/>
  <c r="C1231" i="16"/>
  <c r="D1231" i="16" s="1"/>
  <c r="C1232" i="16"/>
  <c r="D1232" i="16" s="1"/>
  <c r="C1233" i="16"/>
  <c r="D1233" i="16" s="1"/>
  <c r="C1234" i="16"/>
  <c r="D1234" i="16" s="1"/>
  <c r="C1235" i="16"/>
  <c r="D1235" i="16" s="1"/>
  <c r="C1236" i="16"/>
  <c r="D1236" i="16" s="1"/>
  <c r="C1237" i="16"/>
  <c r="D1237" i="16" s="1"/>
  <c r="C1238" i="16"/>
  <c r="D1238" i="16" s="1"/>
  <c r="C1239" i="16"/>
  <c r="D1239" i="16" s="1"/>
  <c r="C1240" i="16"/>
  <c r="D1240" i="16" s="1"/>
  <c r="C1241" i="16"/>
  <c r="D1241" i="16" s="1"/>
  <c r="C1242" i="16"/>
  <c r="D1242" i="16" s="1"/>
  <c r="C1243" i="16"/>
  <c r="D1243" i="16" s="1"/>
  <c r="C1244" i="16"/>
  <c r="D1244" i="16" s="1"/>
  <c r="C1245" i="16"/>
  <c r="D1245" i="16" s="1"/>
  <c r="C1246" i="16"/>
  <c r="D1246" i="16" s="1"/>
  <c r="C1247" i="16"/>
  <c r="D1247" i="16" s="1"/>
  <c r="C1248" i="16"/>
  <c r="D1248" i="16" s="1"/>
  <c r="C1249" i="16"/>
  <c r="D1249" i="16" s="1"/>
  <c r="C1250" i="16"/>
  <c r="D1250" i="16" s="1"/>
  <c r="C1251" i="16"/>
  <c r="D1251" i="16" s="1"/>
  <c r="C1252" i="16"/>
  <c r="D1252" i="16" s="1"/>
  <c r="C1253" i="16"/>
  <c r="D1253" i="16" s="1"/>
  <c r="C1254" i="16"/>
  <c r="D1254" i="16" s="1"/>
  <c r="C1255" i="16"/>
  <c r="D1255" i="16" s="1"/>
  <c r="C1256" i="16"/>
  <c r="D1256" i="16" s="1"/>
  <c r="C1257" i="16"/>
  <c r="D1257" i="16" s="1"/>
  <c r="C1258" i="16"/>
  <c r="D1258" i="16" s="1"/>
  <c r="C1259" i="16"/>
  <c r="D1259" i="16" s="1"/>
  <c r="C1260" i="16"/>
  <c r="D1260" i="16" s="1"/>
  <c r="C1261" i="16"/>
  <c r="D1261" i="16" s="1"/>
  <c r="C1262" i="16"/>
  <c r="D1262" i="16" s="1"/>
  <c r="C1263" i="16"/>
  <c r="D1263" i="16" s="1"/>
  <c r="C1264" i="16"/>
  <c r="D1264" i="16" s="1"/>
  <c r="C1265" i="16"/>
  <c r="D1265" i="16" s="1"/>
  <c r="C1266" i="16"/>
  <c r="D1266" i="16" s="1"/>
  <c r="C1267" i="16"/>
  <c r="D1267" i="16" s="1"/>
  <c r="C1268" i="16"/>
  <c r="D1268" i="16" s="1"/>
  <c r="C1269" i="16"/>
  <c r="D1269" i="16" s="1"/>
  <c r="C1270" i="16"/>
  <c r="D1270" i="16" s="1"/>
  <c r="C1271" i="16"/>
  <c r="D1271" i="16" s="1"/>
  <c r="C1272" i="16"/>
  <c r="D1272" i="16" s="1"/>
  <c r="C1273" i="16"/>
  <c r="D1273" i="16" s="1"/>
  <c r="C1274" i="16"/>
  <c r="D1274" i="16" s="1"/>
  <c r="C1275" i="16"/>
  <c r="D1275" i="16" s="1"/>
  <c r="C1276" i="16"/>
  <c r="D1276" i="16" s="1"/>
  <c r="C1277" i="16"/>
  <c r="D1277" i="16" s="1"/>
  <c r="C1278" i="16"/>
  <c r="D1278" i="16" s="1"/>
  <c r="C1279" i="16"/>
  <c r="D1279" i="16" s="1"/>
  <c r="C1280" i="16"/>
  <c r="D1280" i="16" s="1"/>
  <c r="C1281" i="16"/>
  <c r="D1281" i="16" s="1"/>
  <c r="C1282" i="16"/>
  <c r="D1282" i="16" s="1"/>
  <c r="C1283" i="16"/>
  <c r="D1283" i="16" s="1"/>
  <c r="C1284" i="16"/>
  <c r="D1284" i="16" s="1"/>
  <c r="C1285" i="16"/>
  <c r="D1285" i="16" s="1"/>
  <c r="C1286" i="16"/>
  <c r="D1286" i="16" s="1"/>
  <c r="C1287" i="16"/>
  <c r="D1287" i="16" s="1"/>
  <c r="C1288" i="16"/>
  <c r="D1288" i="16" s="1"/>
  <c r="C1289" i="16"/>
  <c r="D1289" i="16" s="1"/>
  <c r="C1290" i="16"/>
  <c r="D1290" i="16" s="1"/>
  <c r="C1291" i="16"/>
  <c r="D1291" i="16" s="1"/>
  <c r="C1292" i="16"/>
  <c r="D1292" i="16" s="1"/>
  <c r="C1293" i="16"/>
  <c r="D1293" i="16" s="1"/>
  <c r="C1294" i="16"/>
  <c r="D1294" i="16" s="1"/>
  <c r="C1295" i="16"/>
  <c r="D1295" i="16" s="1"/>
  <c r="C1296" i="16"/>
  <c r="D1296" i="16" s="1"/>
  <c r="C1297" i="16"/>
  <c r="D1297" i="16" s="1"/>
  <c r="C1298" i="16"/>
  <c r="D1298" i="16" s="1"/>
  <c r="C1299" i="16"/>
  <c r="D1299" i="16" s="1"/>
  <c r="C1300" i="16"/>
  <c r="D1300" i="16" s="1"/>
  <c r="C1301" i="16"/>
  <c r="D1301" i="16" s="1"/>
  <c r="C1302" i="16"/>
  <c r="D1302" i="16" s="1"/>
  <c r="C1303" i="16"/>
  <c r="D1303" i="16" s="1"/>
  <c r="C1304" i="16"/>
  <c r="D1304" i="16" s="1"/>
  <c r="C1305" i="16"/>
  <c r="D1305" i="16" s="1"/>
  <c r="C1306" i="16"/>
  <c r="D1306" i="16" s="1"/>
  <c r="C1307" i="16"/>
  <c r="D1307" i="16" s="1"/>
  <c r="C1308" i="16"/>
  <c r="D1308" i="16" s="1"/>
  <c r="C1309" i="16"/>
  <c r="D1309" i="16" s="1"/>
  <c r="C1310" i="16"/>
  <c r="D1310" i="16" s="1"/>
  <c r="C1311" i="16"/>
  <c r="D1311" i="16" s="1"/>
  <c r="C1312" i="16"/>
  <c r="D1312" i="16" s="1"/>
  <c r="C1313" i="16"/>
  <c r="D1313" i="16" s="1"/>
  <c r="C1314" i="16"/>
  <c r="D1314" i="16" s="1"/>
  <c r="C1315" i="16"/>
  <c r="D1315" i="16" s="1"/>
  <c r="C1316" i="16"/>
  <c r="D1316" i="16" s="1"/>
  <c r="C1317" i="16"/>
  <c r="D1317" i="16" s="1"/>
  <c r="C1318" i="16"/>
  <c r="D1318" i="16" s="1"/>
  <c r="C1319" i="16"/>
  <c r="D1319" i="16" s="1"/>
  <c r="C1320" i="16"/>
  <c r="D1320" i="16" s="1"/>
  <c r="C1321" i="16"/>
  <c r="D1321" i="16" s="1"/>
  <c r="C1322" i="16"/>
  <c r="D1322" i="16" s="1"/>
  <c r="C1323" i="16"/>
  <c r="D1323" i="16" s="1"/>
  <c r="C1324" i="16"/>
  <c r="D1324" i="16" s="1"/>
  <c r="C1325" i="16"/>
  <c r="D1325" i="16" s="1"/>
  <c r="C1326" i="16"/>
  <c r="D1326" i="16" s="1"/>
  <c r="C1327" i="16"/>
  <c r="D1327" i="16" s="1"/>
  <c r="C1328" i="16"/>
  <c r="D1328" i="16" s="1"/>
  <c r="C1329" i="16"/>
  <c r="D1329" i="16" s="1"/>
  <c r="C1330" i="16"/>
  <c r="D1330" i="16" s="1"/>
  <c r="C1331" i="16"/>
  <c r="D1331" i="16" s="1"/>
  <c r="C1332" i="16"/>
  <c r="D1332" i="16" s="1"/>
  <c r="C1333" i="16"/>
  <c r="D1333" i="16" s="1"/>
  <c r="C1334" i="16"/>
  <c r="D1334" i="16" s="1"/>
  <c r="C1335" i="16"/>
  <c r="D1335" i="16" s="1"/>
  <c r="C1336" i="16"/>
  <c r="D1336" i="16" s="1"/>
  <c r="C1337" i="16"/>
  <c r="D1337" i="16" s="1"/>
  <c r="C1338" i="16"/>
  <c r="D1338" i="16" s="1"/>
  <c r="C1339" i="16"/>
  <c r="D1339" i="16" s="1"/>
  <c r="C1340" i="16"/>
  <c r="D1340" i="16" s="1"/>
  <c r="C1341" i="16"/>
  <c r="D1341" i="16" s="1"/>
  <c r="C1342" i="16"/>
  <c r="D1342" i="16" s="1"/>
  <c r="C1343" i="16"/>
  <c r="D1343" i="16" s="1"/>
  <c r="C1344" i="16"/>
  <c r="D1344" i="16" s="1"/>
  <c r="C1345" i="16"/>
  <c r="D1345" i="16" s="1"/>
  <c r="C1346" i="16"/>
  <c r="D1346" i="16" s="1"/>
  <c r="C1347" i="16"/>
  <c r="D1347" i="16" s="1"/>
  <c r="C1348" i="16"/>
  <c r="D1348" i="16" s="1"/>
  <c r="C1349" i="16"/>
  <c r="D1349" i="16" s="1"/>
  <c r="C1350" i="16"/>
  <c r="D1350" i="16" s="1"/>
  <c r="C1351" i="16"/>
  <c r="D1351" i="16" s="1"/>
  <c r="C1352" i="16"/>
  <c r="D1352" i="16" s="1"/>
  <c r="C1353" i="16"/>
  <c r="D1353" i="16" s="1"/>
  <c r="C1354" i="16"/>
  <c r="D1354" i="16" s="1"/>
  <c r="C1355" i="16"/>
  <c r="D1355" i="16" s="1"/>
  <c r="C1356" i="16"/>
  <c r="D1356" i="16" s="1"/>
  <c r="C1357" i="16"/>
  <c r="D1357" i="16" s="1"/>
  <c r="C1358" i="16"/>
  <c r="D1358" i="16" s="1"/>
  <c r="C1359" i="16"/>
  <c r="D1359" i="16" s="1"/>
  <c r="C1360" i="16"/>
  <c r="D1360" i="16" s="1"/>
  <c r="C1361" i="16"/>
  <c r="D1361" i="16" s="1"/>
  <c r="C1362" i="16"/>
  <c r="D1362" i="16" s="1"/>
  <c r="C1363" i="16"/>
  <c r="D1363" i="16" s="1"/>
  <c r="C1364" i="16"/>
  <c r="D1364" i="16" s="1"/>
  <c r="C1365" i="16"/>
  <c r="D1365" i="16" s="1"/>
  <c r="C1366" i="16"/>
  <c r="D1366" i="16" s="1"/>
  <c r="C1367" i="16"/>
  <c r="D1367" i="16" s="1"/>
  <c r="C1368" i="16"/>
  <c r="D1368" i="16" s="1"/>
  <c r="C1369" i="16"/>
  <c r="D1369" i="16" s="1"/>
  <c r="C1370" i="16"/>
  <c r="D1370" i="16" s="1"/>
  <c r="C1371" i="16"/>
  <c r="D1371" i="16" s="1"/>
  <c r="C1372" i="16"/>
  <c r="D1372" i="16" s="1"/>
  <c r="C1373" i="16"/>
  <c r="D1373" i="16" s="1"/>
  <c r="C1374" i="16"/>
  <c r="D1374" i="16" s="1"/>
  <c r="C1375" i="16"/>
  <c r="D1375" i="16" s="1"/>
  <c r="C1376" i="16"/>
  <c r="D1376" i="16" s="1"/>
  <c r="C1377" i="16"/>
  <c r="D1377" i="16" s="1"/>
  <c r="C1378" i="16"/>
  <c r="D1378" i="16" s="1"/>
  <c r="C1379" i="16"/>
  <c r="D1379" i="16" s="1"/>
  <c r="C1380" i="16"/>
  <c r="D1380" i="16" s="1"/>
  <c r="C1381" i="16"/>
  <c r="D1381" i="16" s="1"/>
  <c r="C1382" i="16"/>
  <c r="D1382" i="16" s="1"/>
  <c r="C1383" i="16"/>
  <c r="D1383" i="16" s="1"/>
  <c r="C1384" i="16"/>
  <c r="D1384" i="16" s="1"/>
  <c r="C1385" i="16"/>
  <c r="D1385" i="16" s="1"/>
  <c r="C1386" i="16"/>
  <c r="D1386" i="16" s="1"/>
  <c r="C1387" i="16"/>
  <c r="D1387" i="16" s="1"/>
  <c r="C1388" i="16"/>
  <c r="D1388" i="16" s="1"/>
  <c r="C1389" i="16"/>
  <c r="D1389" i="16" s="1"/>
  <c r="C1390" i="16"/>
  <c r="D1390" i="16" s="1"/>
  <c r="C1391" i="16"/>
  <c r="D1391" i="16" s="1"/>
  <c r="C1392" i="16"/>
  <c r="D1392" i="16" s="1"/>
  <c r="C1393" i="16"/>
  <c r="D1393" i="16" s="1"/>
  <c r="C1394" i="16"/>
  <c r="D1394" i="16" s="1"/>
  <c r="C1395" i="16"/>
  <c r="D1395" i="16" s="1"/>
  <c r="C1396" i="16"/>
  <c r="D1396" i="16" s="1"/>
  <c r="C1397" i="16"/>
  <c r="D1397" i="16" s="1"/>
  <c r="C1398" i="16"/>
  <c r="D1398" i="16" s="1"/>
  <c r="C1399" i="16"/>
  <c r="D1399" i="16" s="1"/>
  <c r="C1400" i="16"/>
  <c r="D1400" i="16" s="1"/>
  <c r="C1401" i="16"/>
  <c r="D1401" i="16" s="1"/>
  <c r="C1402" i="16"/>
  <c r="D1402" i="16" s="1"/>
  <c r="C1403" i="16"/>
  <c r="D1403" i="16" s="1"/>
  <c r="C1404" i="16"/>
  <c r="D1404" i="16" s="1"/>
  <c r="C1405" i="16"/>
  <c r="D1405" i="16" s="1"/>
  <c r="C1406" i="16"/>
  <c r="D1406" i="16" s="1"/>
  <c r="C1407" i="16"/>
  <c r="D1407" i="16" s="1"/>
  <c r="C1408" i="16"/>
  <c r="D1408" i="16" s="1"/>
  <c r="C1409" i="16"/>
  <c r="D1409" i="16" s="1"/>
  <c r="C1410" i="16"/>
  <c r="D1410" i="16" s="1"/>
  <c r="C1411" i="16"/>
  <c r="D1411" i="16" s="1"/>
  <c r="C1412" i="16"/>
  <c r="D1412" i="16" s="1"/>
  <c r="C1413" i="16"/>
  <c r="D1413" i="16" s="1"/>
  <c r="C1414" i="16"/>
  <c r="D1414" i="16" s="1"/>
  <c r="C1415" i="16"/>
  <c r="D1415" i="16" s="1"/>
  <c r="C1416" i="16"/>
  <c r="D1416" i="16" s="1"/>
  <c r="C1417" i="16"/>
  <c r="D1417" i="16" s="1"/>
  <c r="C1418" i="16"/>
  <c r="D1418" i="16" s="1"/>
  <c r="C1419" i="16"/>
  <c r="D1419" i="16" s="1"/>
  <c r="C1420" i="16"/>
  <c r="D1420" i="16" s="1"/>
  <c r="C1421" i="16"/>
  <c r="D1421" i="16" s="1"/>
  <c r="C1422" i="16"/>
  <c r="D1422" i="16" s="1"/>
  <c r="C1423" i="16"/>
  <c r="D1423" i="16" s="1"/>
  <c r="C1424" i="16"/>
  <c r="D1424" i="16" s="1"/>
  <c r="C1425" i="16"/>
  <c r="D1425" i="16" s="1"/>
  <c r="C1426" i="16"/>
  <c r="D1426" i="16" s="1"/>
  <c r="C1427" i="16"/>
  <c r="D1427" i="16" s="1"/>
  <c r="C1428" i="16"/>
  <c r="D1428" i="16" s="1"/>
  <c r="C1429" i="16"/>
  <c r="D1429" i="16" s="1"/>
  <c r="C1430" i="16"/>
  <c r="D1430" i="16" s="1"/>
  <c r="C1431" i="16"/>
  <c r="D1431" i="16" s="1"/>
  <c r="C1432" i="16"/>
  <c r="D1432" i="16" s="1"/>
  <c r="C1433" i="16"/>
  <c r="D1433" i="16" s="1"/>
  <c r="C1434" i="16"/>
  <c r="D1434" i="16" s="1"/>
  <c r="C1435" i="16"/>
  <c r="D1435" i="16" s="1"/>
  <c r="C1436" i="16"/>
  <c r="D1436" i="16" s="1"/>
  <c r="C1437" i="16"/>
  <c r="D1437" i="16" s="1"/>
  <c r="C1438" i="16"/>
  <c r="D1438" i="16" s="1"/>
  <c r="C1439" i="16"/>
  <c r="D1439" i="16" s="1"/>
  <c r="C1440" i="16"/>
  <c r="D1440" i="16" s="1"/>
  <c r="C1441" i="16"/>
  <c r="D1441" i="16" s="1"/>
  <c r="C1442" i="16"/>
  <c r="D1442" i="16" s="1"/>
  <c r="C1443" i="16"/>
  <c r="D1443" i="16" s="1"/>
  <c r="C1444" i="16"/>
  <c r="D1444" i="16" s="1"/>
  <c r="C1445" i="16"/>
  <c r="D1445" i="16" s="1"/>
  <c r="C1446" i="16"/>
  <c r="D1446" i="16" s="1"/>
  <c r="C1447" i="16"/>
  <c r="D1447" i="16" s="1"/>
  <c r="C1448" i="16"/>
  <c r="D1448" i="16" s="1"/>
  <c r="C1449" i="16"/>
  <c r="D1449" i="16" s="1"/>
  <c r="C1450" i="16"/>
  <c r="D1450" i="16" s="1"/>
  <c r="C1451" i="16"/>
  <c r="D1451" i="16" s="1"/>
  <c r="C1452" i="16"/>
  <c r="D1452" i="16" s="1"/>
  <c r="C1453" i="16"/>
  <c r="D1453" i="16" s="1"/>
  <c r="C1454" i="16"/>
  <c r="D1454" i="16" s="1"/>
  <c r="C1455" i="16"/>
  <c r="D1455" i="16" s="1"/>
  <c r="C1456" i="16"/>
  <c r="D1456" i="16" s="1"/>
  <c r="C1457" i="16"/>
  <c r="D1457" i="16" s="1"/>
  <c r="C1458" i="16"/>
  <c r="D1458" i="16" s="1"/>
  <c r="C1459" i="16"/>
  <c r="D1459" i="16" s="1"/>
  <c r="C1460" i="16"/>
  <c r="D1460" i="16" s="1"/>
  <c r="C1461" i="16"/>
  <c r="D1461" i="16" s="1"/>
  <c r="C1462" i="16"/>
  <c r="D1462" i="16" s="1"/>
  <c r="C1463" i="16"/>
  <c r="D1463" i="16" s="1"/>
  <c r="C1464" i="16"/>
  <c r="D1464" i="16" s="1"/>
  <c r="C1465" i="16"/>
  <c r="D1465" i="16" s="1"/>
  <c r="C1466" i="16"/>
  <c r="D1466" i="16" s="1"/>
  <c r="C1467" i="16"/>
  <c r="D1467" i="16" s="1"/>
  <c r="C1468" i="16"/>
  <c r="D1468" i="16" s="1"/>
  <c r="C1469" i="16"/>
  <c r="D1469" i="16" s="1"/>
  <c r="C1470" i="16"/>
  <c r="D1470" i="16" s="1"/>
  <c r="C1471" i="16"/>
  <c r="D1471" i="16" s="1"/>
  <c r="C1472" i="16"/>
  <c r="D1472" i="16" s="1"/>
  <c r="C1473" i="16"/>
  <c r="D1473" i="16" s="1"/>
  <c r="C1474" i="16"/>
  <c r="D1474" i="16" s="1"/>
  <c r="C1475" i="16"/>
  <c r="D1475" i="16" s="1"/>
  <c r="C1476" i="16"/>
  <c r="D1476" i="16" s="1"/>
  <c r="C1477" i="16"/>
  <c r="D1477" i="16" s="1"/>
  <c r="C1478" i="16"/>
  <c r="D1478" i="16" s="1"/>
  <c r="C1479" i="16"/>
  <c r="D1479" i="16" s="1"/>
  <c r="C1480" i="16"/>
  <c r="D1480" i="16" s="1"/>
  <c r="C1481" i="16"/>
  <c r="D1481" i="16" s="1"/>
  <c r="C1482" i="16"/>
  <c r="D1482" i="16" s="1"/>
  <c r="C1483" i="16"/>
  <c r="D1483" i="16" s="1"/>
  <c r="C1484" i="16"/>
  <c r="D1484" i="16" s="1"/>
  <c r="C1485" i="16"/>
  <c r="D1485" i="16" s="1"/>
  <c r="C1486" i="16"/>
  <c r="D1486" i="16" s="1"/>
  <c r="C1487" i="16"/>
  <c r="D1487" i="16" s="1"/>
  <c r="C1488" i="16"/>
  <c r="D1488" i="16" s="1"/>
  <c r="C1489" i="16"/>
  <c r="D1489" i="16" s="1"/>
  <c r="C1490" i="16"/>
  <c r="D1490" i="16" s="1"/>
  <c r="C1491" i="16"/>
  <c r="D1491" i="16" s="1"/>
  <c r="C1492" i="16"/>
  <c r="D1492" i="16" s="1"/>
  <c r="C1493" i="16"/>
  <c r="D1493" i="16" s="1"/>
  <c r="C1494" i="16"/>
  <c r="D1494" i="16" s="1"/>
  <c r="C1495" i="16"/>
  <c r="D1495" i="16" s="1"/>
  <c r="C1496" i="16"/>
  <c r="D1496" i="16" s="1"/>
  <c r="C1497" i="16"/>
  <c r="D1497" i="16" s="1"/>
  <c r="C1498" i="16"/>
  <c r="D1498" i="16" s="1"/>
  <c r="C1499" i="16"/>
  <c r="D1499" i="16" s="1"/>
  <c r="C1500" i="16"/>
  <c r="D1500" i="16" s="1"/>
  <c r="C1501" i="16"/>
  <c r="D1501" i="16" s="1"/>
  <c r="C1502" i="16"/>
  <c r="D1502" i="16" s="1"/>
  <c r="C1503" i="16"/>
  <c r="D1503" i="16" s="1"/>
  <c r="C1504" i="16"/>
  <c r="D1504" i="16" s="1"/>
  <c r="C1505" i="16"/>
  <c r="D1505" i="16" s="1"/>
  <c r="C1506" i="16"/>
  <c r="D1506" i="16" s="1"/>
  <c r="C1507" i="16"/>
  <c r="D1507" i="16" s="1"/>
  <c r="C1508" i="16"/>
  <c r="D1508" i="16" s="1"/>
  <c r="C1509" i="16"/>
  <c r="D1509" i="16" s="1"/>
  <c r="C1510" i="16"/>
  <c r="D1510" i="16" s="1"/>
  <c r="C1511" i="16"/>
  <c r="D1511" i="16" s="1"/>
  <c r="C1512" i="16"/>
  <c r="D1512" i="16" s="1"/>
  <c r="C1513" i="16"/>
  <c r="D1513" i="16" s="1"/>
  <c r="C1514" i="16"/>
  <c r="D1514" i="16" s="1"/>
  <c r="C1515" i="16"/>
  <c r="D1515" i="16" s="1"/>
  <c r="C1516" i="16"/>
  <c r="D1516" i="16" s="1"/>
  <c r="C1517" i="16"/>
  <c r="D1517" i="16" s="1"/>
  <c r="C1518" i="16"/>
  <c r="D1518" i="16" s="1"/>
  <c r="C1519" i="16"/>
  <c r="D1519" i="16" s="1"/>
  <c r="C1520" i="16"/>
  <c r="D1520" i="16" s="1"/>
  <c r="C1521" i="16"/>
  <c r="D1521" i="16" s="1"/>
  <c r="C1522" i="16"/>
  <c r="D1522" i="16" s="1"/>
  <c r="C1523" i="16"/>
  <c r="D1523" i="16" s="1"/>
  <c r="C1524" i="16"/>
  <c r="D1524" i="16" s="1"/>
  <c r="C1525" i="16"/>
  <c r="D1525" i="16" s="1"/>
  <c r="C1526" i="16"/>
  <c r="D1526" i="16" s="1"/>
  <c r="C1527" i="16"/>
  <c r="D1527" i="16" s="1"/>
  <c r="C1528" i="16"/>
  <c r="D1528" i="16" s="1"/>
  <c r="C1529" i="16"/>
  <c r="D1529" i="16" s="1"/>
  <c r="C1530" i="16"/>
  <c r="D1530" i="16" s="1"/>
  <c r="C1531" i="16"/>
  <c r="D1531" i="16" s="1"/>
  <c r="C1532" i="16"/>
  <c r="D1532" i="16" s="1"/>
  <c r="C1533" i="16"/>
  <c r="D1533" i="16" s="1"/>
  <c r="C1534" i="16"/>
  <c r="D1534" i="16" s="1"/>
  <c r="C1535" i="16"/>
  <c r="D1535" i="16" s="1"/>
  <c r="C1536" i="16"/>
  <c r="D1536" i="16" s="1"/>
  <c r="C1537" i="16"/>
  <c r="D1537" i="16" s="1"/>
  <c r="C1538" i="16"/>
  <c r="D1538" i="16" s="1"/>
  <c r="C1539" i="16"/>
  <c r="D1539" i="16" s="1"/>
  <c r="C1540" i="16"/>
  <c r="D1540" i="16" s="1"/>
  <c r="C1541" i="16"/>
  <c r="D1541" i="16" s="1"/>
  <c r="C1542" i="16"/>
  <c r="D1542" i="16" s="1"/>
  <c r="C1543" i="16"/>
  <c r="D1543" i="16" s="1"/>
  <c r="C1544" i="16"/>
  <c r="D1544" i="16" s="1"/>
  <c r="C1545" i="16"/>
  <c r="D1545" i="16" s="1"/>
  <c r="C1546" i="16"/>
  <c r="D1546" i="16" s="1"/>
  <c r="C1547" i="16"/>
  <c r="D1547" i="16" s="1"/>
  <c r="C1548" i="16"/>
  <c r="D1548" i="16" s="1"/>
  <c r="C1549" i="16"/>
  <c r="D1549" i="16" s="1"/>
  <c r="C1550" i="16"/>
  <c r="D1550" i="16" s="1"/>
  <c r="C1551" i="16"/>
  <c r="D1551" i="16" s="1"/>
  <c r="C1552" i="16"/>
  <c r="D1552" i="16" s="1"/>
  <c r="C1553" i="16"/>
  <c r="D1553" i="16" s="1"/>
  <c r="C1554" i="16"/>
  <c r="D1554" i="16" s="1"/>
  <c r="C1555" i="16"/>
  <c r="D1555" i="16" s="1"/>
  <c r="C1556" i="16"/>
  <c r="D1556" i="16" s="1"/>
  <c r="C1557" i="16"/>
  <c r="D1557" i="16" s="1"/>
  <c r="C1558" i="16"/>
  <c r="D1558" i="16" s="1"/>
  <c r="C1559" i="16"/>
  <c r="D1559" i="16" s="1"/>
  <c r="C1560" i="16"/>
  <c r="D1560" i="16" s="1"/>
  <c r="C1561" i="16"/>
  <c r="D1561" i="16" s="1"/>
  <c r="C1562" i="16"/>
  <c r="D1562" i="16" s="1"/>
  <c r="C1563" i="16"/>
  <c r="D1563" i="16" s="1"/>
  <c r="C1564" i="16"/>
  <c r="D1564" i="16" s="1"/>
  <c r="C1565" i="16"/>
  <c r="D1565" i="16" s="1"/>
  <c r="C1566" i="16"/>
  <c r="D1566" i="16" s="1"/>
  <c r="C1567" i="16"/>
  <c r="D1567" i="16" s="1"/>
  <c r="C1568" i="16"/>
  <c r="D1568" i="16" s="1"/>
  <c r="C1569" i="16"/>
  <c r="D1569" i="16" s="1"/>
  <c r="C1570" i="16"/>
  <c r="D1570" i="16" s="1"/>
  <c r="C1571" i="16"/>
  <c r="D1571" i="16" s="1"/>
  <c r="C1572" i="16"/>
  <c r="D1572" i="16" s="1"/>
  <c r="C1573" i="16"/>
  <c r="D1573" i="16" s="1"/>
  <c r="C1574" i="16"/>
  <c r="D1574" i="16" s="1"/>
  <c r="C1575" i="16"/>
  <c r="D1575" i="16" s="1"/>
  <c r="C1576" i="16"/>
  <c r="D1576" i="16" s="1"/>
  <c r="C1577" i="16"/>
  <c r="D1577" i="16" s="1"/>
  <c r="C1578" i="16"/>
  <c r="D1578" i="16" s="1"/>
  <c r="C1579" i="16"/>
  <c r="D1579" i="16" s="1"/>
  <c r="C1580" i="16"/>
  <c r="D1580" i="16" s="1"/>
  <c r="C1581" i="16"/>
  <c r="D1581" i="16" s="1"/>
  <c r="C1582" i="16"/>
  <c r="D1582" i="16" s="1"/>
  <c r="C1583" i="16"/>
  <c r="D1583" i="16" s="1"/>
  <c r="C1584" i="16"/>
  <c r="D1584" i="16" s="1"/>
  <c r="C1585" i="16"/>
  <c r="D1585" i="16" s="1"/>
  <c r="C1586" i="16"/>
  <c r="D1586" i="16" s="1"/>
  <c r="C1587" i="16"/>
  <c r="D1587" i="16" s="1"/>
  <c r="C1588" i="16"/>
  <c r="D1588" i="16" s="1"/>
  <c r="C1589" i="16"/>
  <c r="D1589" i="16" s="1"/>
  <c r="C1590" i="16"/>
  <c r="D1590" i="16" s="1"/>
  <c r="C1591" i="16"/>
  <c r="D1591" i="16" s="1"/>
  <c r="C1592" i="16"/>
  <c r="D1592" i="16" s="1"/>
  <c r="C1593" i="16"/>
  <c r="D1593" i="16" s="1"/>
  <c r="C1594" i="16"/>
  <c r="D1594" i="16" s="1"/>
  <c r="C1595" i="16"/>
  <c r="D1595" i="16" s="1"/>
  <c r="C1596" i="16"/>
  <c r="D1596" i="16" s="1"/>
  <c r="C1597" i="16"/>
  <c r="D1597" i="16" s="1"/>
  <c r="C1598" i="16"/>
  <c r="D1598" i="16" s="1"/>
  <c r="C1599" i="16"/>
  <c r="D1599" i="16" s="1"/>
  <c r="C1600" i="16"/>
  <c r="D1600" i="16" s="1"/>
  <c r="C1601" i="16"/>
  <c r="D1601" i="16" s="1"/>
  <c r="C1602" i="16"/>
  <c r="D1602" i="16" s="1"/>
  <c r="C1603" i="16"/>
  <c r="D1603" i="16" s="1"/>
  <c r="C1604" i="16"/>
  <c r="D1604" i="16" s="1"/>
  <c r="C1605" i="16"/>
  <c r="D1605" i="16" s="1"/>
  <c r="C1606" i="16"/>
  <c r="D1606" i="16" s="1"/>
  <c r="C1607" i="16"/>
  <c r="D1607" i="16" s="1"/>
  <c r="C1608" i="16"/>
  <c r="D1608" i="16" s="1"/>
  <c r="C1609" i="16"/>
  <c r="D1609" i="16" s="1"/>
  <c r="C1610" i="16"/>
  <c r="D1610" i="16" s="1"/>
  <c r="C1611" i="16"/>
  <c r="D1611" i="16" s="1"/>
  <c r="C1612" i="16"/>
  <c r="D1612" i="16" s="1"/>
  <c r="C1613" i="16"/>
  <c r="D1613" i="16" s="1"/>
  <c r="C1614" i="16"/>
  <c r="D1614" i="16" s="1"/>
  <c r="C1615" i="16"/>
  <c r="D1615" i="16" s="1"/>
  <c r="C1616" i="16"/>
  <c r="D1616" i="16" s="1"/>
  <c r="C1617" i="16"/>
  <c r="D1617" i="16" s="1"/>
  <c r="C1618" i="16"/>
  <c r="D1618" i="16" s="1"/>
  <c r="C1619" i="16"/>
  <c r="D1619" i="16" s="1"/>
  <c r="C1620" i="16"/>
  <c r="D1620" i="16" s="1"/>
  <c r="C1621" i="16"/>
  <c r="D1621" i="16" s="1"/>
  <c r="C1622" i="16"/>
  <c r="D1622" i="16" s="1"/>
  <c r="C1623" i="16"/>
  <c r="D1623" i="16" s="1"/>
  <c r="C1624" i="16"/>
  <c r="D1624" i="16" s="1"/>
  <c r="C1625" i="16"/>
  <c r="D1625" i="16" s="1"/>
  <c r="C1626" i="16"/>
  <c r="D1626" i="16" s="1"/>
  <c r="C1627" i="16"/>
  <c r="D1627" i="16" s="1"/>
  <c r="C1628" i="16"/>
  <c r="D1628" i="16" s="1"/>
  <c r="C1629" i="16"/>
  <c r="D1629" i="16" s="1"/>
  <c r="C1630" i="16"/>
  <c r="D1630" i="16" s="1"/>
  <c r="C1631" i="16"/>
  <c r="D1631" i="16" s="1"/>
  <c r="C1632" i="16"/>
  <c r="D1632" i="16" s="1"/>
  <c r="C1633" i="16"/>
  <c r="D1633" i="16" s="1"/>
  <c r="C1634" i="16"/>
  <c r="D1634" i="16" s="1"/>
  <c r="C1635" i="16"/>
  <c r="D1635" i="16" s="1"/>
  <c r="C1636" i="16"/>
  <c r="D1636" i="16" s="1"/>
  <c r="C1637" i="16"/>
  <c r="D1637" i="16" s="1"/>
  <c r="C1638" i="16"/>
  <c r="D1638" i="16" s="1"/>
  <c r="C1639" i="16"/>
  <c r="D1639" i="16" s="1"/>
  <c r="C1640" i="16"/>
  <c r="D1640" i="16" s="1"/>
  <c r="C1641" i="16"/>
  <c r="D1641" i="16" s="1"/>
  <c r="C1642" i="16"/>
  <c r="D1642" i="16" s="1"/>
  <c r="C1643" i="16"/>
  <c r="D1643" i="16" s="1"/>
  <c r="C1644" i="16"/>
  <c r="D1644" i="16" s="1"/>
  <c r="C1645" i="16"/>
  <c r="D1645" i="16" s="1"/>
  <c r="C1646" i="16"/>
  <c r="D1646" i="16" s="1"/>
  <c r="C1647" i="16"/>
  <c r="D1647" i="16" s="1"/>
  <c r="C1648" i="16"/>
  <c r="D1648" i="16" s="1"/>
  <c r="C1649" i="16"/>
  <c r="D1649" i="16" s="1"/>
  <c r="C1650" i="16"/>
  <c r="D1650" i="16" s="1"/>
  <c r="C1651" i="16"/>
  <c r="D1651" i="16" s="1"/>
  <c r="C1652" i="16"/>
  <c r="D1652" i="16" s="1"/>
  <c r="C1653" i="16"/>
  <c r="D1653" i="16" s="1"/>
  <c r="C1654" i="16"/>
  <c r="D1654" i="16" s="1"/>
  <c r="C1655" i="16"/>
  <c r="D1655" i="16" s="1"/>
  <c r="C1656" i="16"/>
  <c r="D1656" i="16" s="1"/>
  <c r="C1657" i="16"/>
  <c r="D1657" i="16" s="1"/>
  <c r="C1658" i="16"/>
  <c r="D1658" i="16" s="1"/>
  <c r="C1659" i="16"/>
  <c r="D1659" i="16" s="1"/>
  <c r="C1660" i="16"/>
  <c r="D1660" i="16" s="1"/>
  <c r="C1661" i="16"/>
  <c r="D1661" i="16" s="1"/>
  <c r="C1662" i="16"/>
  <c r="D1662" i="16" s="1"/>
  <c r="C1663" i="16"/>
  <c r="D1663" i="16" s="1"/>
  <c r="C1664" i="16"/>
  <c r="D1664" i="16" s="1"/>
  <c r="C1665" i="16"/>
  <c r="D1665" i="16" s="1"/>
  <c r="C1666" i="16"/>
  <c r="D1666" i="16" s="1"/>
  <c r="C1667" i="16"/>
  <c r="D1667" i="16" s="1"/>
  <c r="C1668" i="16"/>
  <c r="D1668" i="16" s="1"/>
  <c r="C1669" i="16"/>
  <c r="D1669" i="16" s="1"/>
  <c r="C1670" i="16"/>
  <c r="D1670" i="16" s="1"/>
  <c r="C1671" i="16"/>
  <c r="D1671" i="16" s="1"/>
  <c r="C1672" i="16"/>
  <c r="D1672" i="16" s="1"/>
  <c r="C1673" i="16"/>
  <c r="D1673" i="16" s="1"/>
  <c r="C1674" i="16"/>
  <c r="D1674" i="16" s="1"/>
  <c r="C1675" i="16"/>
  <c r="D1675" i="16" s="1"/>
  <c r="C1676" i="16"/>
  <c r="D1676" i="16" s="1"/>
  <c r="C1677" i="16"/>
  <c r="D1677" i="16" s="1"/>
  <c r="C1678" i="16"/>
  <c r="D1678" i="16" s="1"/>
  <c r="C1679" i="16"/>
  <c r="D1679" i="16" s="1"/>
  <c r="C1680" i="16"/>
  <c r="D1680" i="16" s="1"/>
  <c r="C1681" i="16"/>
  <c r="D1681" i="16" s="1"/>
  <c r="C1682" i="16"/>
  <c r="D1682" i="16" s="1"/>
  <c r="C1683" i="16"/>
  <c r="D1683" i="16" s="1"/>
  <c r="C1684" i="16"/>
  <c r="D1684" i="16" s="1"/>
  <c r="C1685" i="16"/>
  <c r="D1685" i="16" s="1"/>
  <c r="C1686" i="16"/>
  <c r="D1686" i="16" s="1"/>
  <c r="C1687" i="16"/>
  <c r="D1687" i="16" s="1"/>
  <c r="C1688" i="16"/>
  <c r="D1688" i="16" s="1"/>
  <c r="C1689" i="16"/>
  <c r="D1689" i="16" s="1"/>
  <c r="C1690" i="16"/>
  <c r="D1690" i="16" s="1"/>
  <c r="C1691" i="16"/>
  <c r="D1691" i="16" s="1"/>
  <c r="C1692" i="16"/>
  <c r="D1692" i="16" s="1"/>
  <c r="C1693" i="16"/>
  <c r="D1693" i="16" s="1"/>
  <c r="C1694" i="16"/>
  <c r="D1694" i="16" s="1"/>
  <c r="C1695" i="16"/>
  <c r="D1695" i="16" s="1"/>
  <c r="C1696" i="16"/>
  <c r="D1696" i="16" s="1"/>
  <c r="C1697" i="16"/>
  <c r="D1697" i="16" s="1"/>
  <c r="C1698" i="16"/>
  <c r="D1698" i="16" s="1"/>
  <c r="C1699" i="16"/>
  <c r="D1699" i="16" s="1"/>
  <c r="C1700" i="16"/>
  <c r="D1700" i="16" s="1"/>
  <c r="C1701" i="16"/>
  <c r="D1701" i="16" s="1"/>
  <c r="C1702" i="16"/>
  <c r="D1702" i="16" s="1"/>
  <c r="C1703" i="16"/>
  <c r="D1703" i="16" s="1"/>
  <c r="C1704" i="16"/>
  <c r="D1704" i="16" s="1"/>
  <c r="C1705" i="16"/>
  <c r="D1705" i="16" s="1"/>
  <c r="C1706" i="16"/>
  <c r="D1706" i="16" s="1"/>
  <c r="C1707" i="16"/>
  <c r="D1707" i="16" s="1"/>
  <c r="C1708" i="16"/>
  <c r="D1708" i="16" s="1"/>
  <c r="C1709" i="16"/>
  <c r="D1709" i="16" s="1"/>
  <c r="C1710" i="16"/>
  <c r="D1710" i="16" s="1"/>
  <c r="C1711" i="16"/>
  <c r="D1711" i="16" s="1"/>
  <c r="C1712" i="16"/>
  <c r="D1712" i="16" s="1"/>
  <c r="C1713" i="16"/>
  <c r="D1713" i="16" s="1"/>
  <c r="C1714" i="16"/>
  <c r="D1714" i="16" s="1"/>
  <c r="C1715" i="16"/>
  <c r="D1715" i="16" s="1"/>
  <c r="C1716" i="16"/>
  <c r="D1716" i="16" s="1"/>
  <c r="C1717" i="16"/>
  <c r="D1717" i="16" s="1"/>
  <c r="C1718" i="16"/>
  <c r="D1718" i="16" s="1"/>
  <c r="C1719" i="16"/>
  <c r="D1719" i="16" s="1"/>
  <c r="C1720" i="16"/>
  <c r="D1720" i="16" s="1"/>
  <c r="C1721" i="16"/>
  <c r="D1721" i="16" s="1"/>
  <c r="C1722" i="16"/>
  <c r="D1722" i="16" s="1"/>
  <c r="C1723" i="16"/>
  <c r="D1723" i="16" s="1"/>
  <c r="C1724" i="16"/>
  <c r="D1724" i="16" s="1"/>
  <c r="C1725" i="16"/>
  <c r="D1725" i="16" s="1"/>
  <c r="C1726" i="16"/>
  <c r="D1726" i="16" s="1"/>
  <c r="C1727" i="16"/>
  <c r="D1727" i="16" s="1"/>
  <c r="C1728" i="16"/>
  <c r="D1728" i="16" s="1"/>
  <c r="C1729" i="16"/>
  <c r="D1729" i="16" s="1"/>
  <c r="C1730" i="16"/>
  <c r="D1730" i="16" s="1"/>
  <c r="C1731" i="16"/>
  <c r="D1731" i="16" s="1"/>
  <c r="C1732" i="16"/>
  <c r="D1732" i="16" s="1"/>
  <c r="C1733" i="16"/>
  <c r="D1733" i="16" s="1"/>
  <c r="C1734" i="16"/>
  <c r="D1734" i="16" s="1"/>
  <c r="C1735" i="16"/>
  <c r="D1735" i="16" s="1"/>
  <c r="C1736" i="16"/>
  <c r="C1737" i="16"/>
  <c r="D1737" i="16" s="1"/>
  <c r="C1738" i="16"/>
  <c r="D1738" i="16" s="1"/>
  <c r="C1739" i="16"/>
  <c r="D1739" i="16" s="1"/>
  <c r="C1740" i="16"/>
  <c r="D1740" i="16" s="1"/>
  <c r="C1741" i="16"/>
  <c r="D1741" i="16" s="1"/>
  <c r="C1742" i="16"/>
  <c r="D1742" i="16" s="1"/>
  <c r="C1743" i="16"/>
  <c r="D1743" i="16" s="1"/>
  <c r="C1744" i="16"/>
  <c r="D1744" i="16" s="1"/>
  <c r="C1745" i="16"/>
  <c r="D1745" i="16" s="1"/>
  <c r="C1746" i="16"/>
  <c r="D1746" i="16" s="1"/>
  <c r="C1747" i="16"/>
  <c r="D1747" i="16" s="1"/>
  <c r="C1748" i="16"/>
  <c r="D1748" i="16" s="1"/>
  <c r="C1749" i="16"/>
  <c r="D1749" i="16" s="1"/>
  <c r="C1750" i="16"/>
  <c r="D1750" i="16" s="1"/>
  <c r="C1751" i="16"/>
  <c r="D1751" i="16" s="1"/>
  <c r="C1752" i="16"/>
  <c r="D1752" i="16" s="1"/>
  <c r="C1753" i="16"/>
  <c r="D1753" i="16" s="1"/>
  <c r="C1754" i="16"/>
  <c r="D1754" i="16" s="1"/>
  <c r="C1755" i="16"/>
  <c r="D1755" i="16" s="1"/>
  <c r="C1756" i="16"/>
  <c r="D1756" i="16" s="1"/>
  <c r="C1757" i="16"/>
  <c r="D1757" i="16" s="1"/>
  <c r="C1758" i="16"/>
  <c r="D1758" i="16" s="1"/>
  <c r="C1759" i="16"/>
  <c r="D1759" i="16" s="1"/>
  <c r="C1760" i="16"/>
  <c r="D1760" i="16" s="1"/>
  <c r="C1761" i="16"/>
  <c r="D1761" i="16" s="1"/>
  <c r="C1762" i="16"/>
  <c r="D1762" i="16" s="1"/>
  <c r="C1763" i="16"/>
  <c r="D1763" i="16" s="1"/>
  <c r="C1764" i="16"/>
  <c r="D1764" i="16" s="1"/>
  <c r="C1765" i="16"/>
  <c r="D1765" i="16" s="1"/>
  <c r="C1766" i="16"/>
  <c r="D1766" i="16" s="1"/>
  <c r="C1767" i="16"/>
  <c r="D1767" i="16" s="1"/>
  <c r="C1768" i="16"/>
  <c r="D1768" i="16" s="1"/>
  <c r="C1769" i="16"/>
  <c r="D1769" i="16" s="1"/>
  <c r="C1770" i="16"/>
  <c r="D1770" i="16" s="1"/>
  <c r="C1771" i="16"/>
  <c r="D1771" i="16" s="1"/>
  <c r="C1772" i="16"/>
  <c r="D1772" i="16" s="1"/>
  <c r="C1773" i="16"/>
  <c r="D1773" i="16" s="1"/>
  <c r="C1774" i="16"/>
  <c r="D1774" i="16" s="1"/>
  <c r="C1775" i="16"/>
  <c r="D1775" i="16" s="1"/>
  <c r="C1776" i="16"/>
  <c r="D1776" i="16" s="1"/>
  <c r="C1777" i="16"/>
  <c r="D1777" i="16" s="1"/>
  <c r="C1778" i="16"/>
  <c r="D1778" i="16" s="1"/>
  <c r="C1779" i="16"/>
  <c r="D1779" i="16" s="1"/>
  <c r="C1780" i="16"/>
  <c r="D1780" i="16" s="1"/>
  <c r="C1781" i="16"/>
  <c r="D1781" i="16" s="1"/>
  <c r="C1782" i="16"/>
  <c r="D1782" i="16" s="1"/>
  <c r="C1783" i="16"/>
  <c r="D1783" i="16" s="1"/>
  <c r="C1784" i="16"/>
  <c r="D1784" i="16" s="1"/>
  <c r="C1785" i="16"/>
  <c r="D1785" i="16" s="1"/>
  <c r="C1786" i="16"/>
  <c r="D1786" i="16" s="1"/>
  <c r="C1787" i="16"/>
  <c r="D1787" i="16" s="1"/>
  <c r="C1788" i="16"/>
  <c r="D1788" i="16" s="1"/>
  <c r="C1789" i="16"/>
  <c r="D1789" i="16" s="1"/>
  <c r="C1790" i="16"/>
  <c r="D1790" i="16" s="1"/>
  <c r="C1791" i="16"/>
  <c r="D1791" i="16" s="1"/>
  <c r="C1792" i="16"/>
  <c r="D1792" i="16" s="1"/>
  <c r="C1793" i="16"/>
  <c r="D1793" i="16" s="1"/>
  <c r="C1794" i="16"/>
  <c r="D1794" i="16" s="1"/>
  <c r="C1795" i="16"/>
  <c r="D1795" i="16" s="1"/>
  <c r="C1796" i="16"/>
  <c r="D1796" i="16" s="1"/>
  <c r="C1797" i="16"/>
  <c r="D1797" i="16" s="1"/>
  <c r="C1798" i="16"/>
  <c r="D1798" i="16" s="1"/>
  <c r="C1799" i="16"/>
  <c r="D1799" i="16" s="1"/>
  <c r="C1800" i="16"/>
  <c r="D1800" i="16" s="1"/>
  <c r="C1801" i="16"/>
  <c r="D1801" i="16" s="1"/>
  <c r="C1802" i="16"/>
  <c r="D1802" i="16" s="1"/>
  <c r="C1803" i="16"/>
  <c r="D1803" i="16" s="1"/>
  <c r="C1804" i="16"/>
  <c r="D1804" i="16" s="1"/>
  <c r="C1805" i="16"/>
  <c r="D1805" i="16" s="1"/>
  <c r="C1806" i="16"/>
  <c r="D1806" i="16" s="1"/>
  <c r="C1807" i="16"/>
  <c r="D1807" i="16" s="1"/>
  <c r="C1808" i="16"/>
  <c r="D1808" i="16" s="1"/>
  <c r="C1809" i="16"/>
  <c r="D1809" i="16" s="1"/>
  <c r="C1810" i="16"/>
  <c r="D1810" i="16" s="1"/>
  <c r="C1811" i="16"/>
  <c r="D1811" i="16" s="1"/>
  <c r="C1812" i="16"/>
  <c r="D1812" i="16" s="1"/>
  <c r="C1813" i="16"/>
  <c r="D1813" i="16" s="1"/>
  <c r="C1814" i="16"/>
  <c r="D1814" i="16" s="1"/>
  <c r="C1815" i="16"/>
  <c r="D1815" i="16" s="1"/>
  <c r="C1816" i="16"/>
  <c r="D1816" i="16" s="1"/>
  <c r="C1817" i="16"/>
  <c r="D1817" i="16" s="1"/>
  <c r="C1818" i="16"/>
  <c r="D1818" i="16" s="1"/>
  <c r="C1819" i="16"/>
  <c r="D1819" i="16" s="1"/>
  <c r="C1820" i="16"/>
  <c r="D1820" i="16" s="1"/>
  <c r="C1821" i="16"/>
  <c r="D1821" i="16" s="1"/>
  <c r="C1822" i="16"/>
  <c r="D1822" i="16" s="1"/>
  <c r="C1823" i="16"/>
  <c r="D1823" i="16" s="1"/>
  <c r="C1824" i="16"/>
  <c r="D1824" i="16" s="1"/>
  <c r="C1825" i="16"/>
  <c r="D1825" i="16" s="1"/>
  <c r="C1826" i="16"/>
  <c r="D1826" i="16" s="1"/>
  <c r="C1827" i="16"/>
  <c r="D1827" i="16" s="1"/>
  <c r="C1828" i="16"/>
  <c r="D1828" i="16" s="1"/>
  <c r="C1829" i="16"/>
  <c r="D1829" i="16" s="1"/>
  <c r="C1830" i="16"/>
  <c r="D1830" i="16" s="1"/>
  <c r="C1831" i="16"/>
  <c r="D1831" i="16" s="1"/>
  <c r="C1832" i="16"/>
  <c r="D1832" i="16" s="1"/>
  <c r="C1833" i="16"/>
  <c r="D1833" i="16" s="1"/>
  <c r="C1834" i="16"/>
  <c r="D1834" i="16" s="1"/>
  <c r="C1835" i="16"/>
  <c r="D1835" i="16" s="1"/>
  <c r="C1836" i="16"/>
  <c r="D1836" i="16" s="1"/>
  <c r="C1837" i="16"/>
  <c r="D1837" i="16" s="1"/>
  <c r="C1838" i="16"/>
  <c r="D1838" i="16" s="1"/>
  <c r="C1839" i="16"/>
  <c r="D1839" i="16" s="1"/>
  <c r="C1840" i="16"/>
  <c r="D1840" i="16" s="1"/>
  <c r="C1841" i="16"/>
  <c r="D1841" i="16" s="1"/>
  <c r="C1842" i="16"/>
  <c r="D1842" i="16" s="1"/>
  <c r="C1843" i="16"/>
  <c r="D1843" i="16" s="1"/>
  <c r="C1844" i="16"/>
  <c r="D1844" i="16" s="1"/>
  <c r="C1845" i="16"/>
  <c r="D1845" i="16" s="1"/>
  <c r="C1846" i="16"/>
  <c r="D1846" i="16" s="1"/>
  <c r="C1847" i="16"/>
  <c r="D1847" i="16" s="1"/>
  <c r="C1848" i="16"/>
  <c r="D1848" i="16" s="1"/>
  <c r="C1849" i="16"/>
  <c r="D1849" i="16" s="1"/>
  <c r="C1850" i="16"/>
  <c r="D1850" i="16" s="1"/>
  <c r="C1851" i="16"/>
  <c r="D1851" i="16" s="1"/>
  <c r="C1852" i="16"/>
  <c r="D1852" i="16" s="1"/>
  <c r="C1853" i="16"/>
  <c r="D1853" i="16" s="1"/>
  <c r="C1854" i="16"/>
  <c r="D1854" i="16" s="1"/>
  <c r="C1855" i="16"/>
  <c r="D1855" i="16" s="1"/>
  <c r="C1856" i="16"/>
  <c r="D1856" i="16" s="1"/>
  <c r="C1857" i="16"/>
  <c r="D1857" i="16" s="1"/>
  <c r="C1858" i="16"/>
  <c r="D1858" i="16" s="1"/>
  <c r="C1859" i="16"/>
  <c r="D1859" i="16" s="1"/>
  <c r="C1860" i="16"/>
  <c r="D1860" i="16" s="1"/>
  <c r="C1861" i="16"/>
  <c r="D1861" i="16" s="1"/>
  <c r="C1862" i="16"/>
  <c r="D1862" i="16" s="1"/>
  <c r="C1863" i="16"/>
  <c r="D1863" i="16" s="1"/>
  <c r="C1864" i="16"/>
  <c r="D1864" i="16" s="1"/>
  <c r="C1865" i="16"/>
  <c r="D1865" i="16" s="1"/>
  <c r="C1866" i="16"/>
  <c r="D1866" i="16" s="1"/>
  <c r="C1867" i="16"/>
  <c r="D1867" i="16" s="1"/>
  <c r="C1868" i="16"/>
  <c r="D1868" i="16" s="1"/>
  <c r="C1869" i="16"/>
  <c r="D1869" i="16" s="1"/>
  <c r="C1870" i="16"/>
  <c r="D1870" i="16" s="1"/>
  <c r="C1871" i="16"/>
  <c r="D1871" i="16" s="1"/>
  <c r="C1872" i="16"/>
  <c r="D1872" i="16" s="1"/>
  <c r="C1873" i="16"/>
  <c r="D1873" i="16" s="1"/>
  <c r="C1874" i="16"/>
  <c r="D1874" i="16" s="1"/>
  <c r="C1875" i="16"/>
  <c r="D1875" i="16" s="1"/>
  <c r="C1876" i="16"/>
  <c r="D1876" i="16" s="1"/>
  <c r="C1877" i="16"/>
  <c r="D1877" i="16" s="1"/>
  <c r="C1878" i="16"/>
  <c r="D1878" i="16" s="1"/>
  <c r="C1879" i="16"/>
  <c r="D1879" i="16" s="1"/>
  <c r="C1880" i="16"/>
  <c r="D1880" i="16" s="1"/>
  <c r="C1881" i="16"/>
  <c r="D1881" i="16" s="1"/>
  <c r="C1882" i="16"/>
  <c r="D1882" i="16" s="1"/>
  <c r="C1883" i="16"/>
  <c r="D1883" i="16" s="1"/>
  <c r="C1884" i="16"/>
  <c r="D1884" i="16" s="1"/>
  <c r="C1885" i="16"/>
  <c r="D1885" i="16" s="1"/>
  <c r="C1886" i="16"/>
  <c r="D1886" i="16" s="1"/>
  <c r="C1887" i="16"/>
  <c r="D1887" i="16" s="1"/>
  <c r="C1888" i="16"/>
  <c r="D1888" i="16" s="1"/>
  <c r="C1889" i="16"/>
  <c r="D1889" i="16" s="1"/>
  <c r="C1890" i="16"/>
  <c r="D1890" i="16" s="1"/>
  <c r="C1891" i="16"/>
  <c r="D1891" i="16" s="1"/>
  <c r="C1892" i="16"/>
  <c r="D1892" i="16" s="1"/>
  <c r="C1893" i="16"/>
  <c r="D1893" i="16" s="1"/>
  <c r="C1894" i="16"/>
  <c r="D1894" i="16" s="1"/>
  <c r="C1895" i="16"/>
  <c r="D1895" i="16" s="1"/>
  <c r="C1896" i="16"/>
  <c r="D1896" i="16" s="1"/>
  <c r="C1897" i="16"/>
  <c r="D1897" i="16" s="1"/>
  <c r="C1898" i="16"/>
  <c r="D1898" i="16" s="1"/>
  <c r="C1899" i="16"/>
  <c r="D1899" i="16" s="1"/>
  <c r="C1900" i="16"/>
  <c r="D1900" i="16" s="1"/>
  <c r="C1901" i="16"/>
  <c r="D1901" i="16" s="1"/>
  <c r="C1902" i="16"/>
  <c r="D1902" i="16" s="1"/>
  <c r="C1903" i="16"/>
  <c r="D1903" i="16" s="1"/>
  <c r="C1904" i="16"/>
  <c r="D1904" i="16" s="1"/>
  <c r="C1905" i="16"/>
  <c r="D1905" i="16" s="1"/>
  <c r="C1906" i="16"/>
  <c r="D1906" i="16" s="1"/>
  <c r="C1907" i="16"/>
  <c r="D1907" i="16" s="1"/>
  <c r="C1908" i="16"/>
  <c r="D1908" i="16" s="1"/>
  <c r="C1909" i="16"/>
  <c r="D1909" i="16" s="1"/>
  <c r="C1910" i="16"/>
  <c r="D1910" i="16" s="1"/>
  <c r="C1911" i="16"/>
  <c r="D1911" i="16" s="1"/>
  <c r="C1912" i="16"/>
  <c r="D1912" i="16" s="1"/>
  <c r="C1913" i="16"/>
  <c r="D1913" i="16" s="1"/>
  <c r="C1914" i="16"/>
  <c r="D1914" i="16" s="1"/>
  <c r="C1915" i="16"/>
  <c r="D1915" i="16" s="1"/>
  <c r="C1916" i="16"/>
  <c r="D1916" i="16" s="1"/>
  <c r="C1917" i="16"/>
  <c r="D1917" i="16" s="1"/>
  <c r="C1918" i="16"/>
  <c r="D1918" i="16" s="1"/>
  <c r="C1919" i="16"/>
  <c r="D1919" i="16" s="1"/>
  <c r="C1920" i="16"/>
  <c r="D1920" i="16" s="1"/>
  <c r="C1921" i="16"/>
  <c r="D1921" i="16" s="1"/>
  <c r="C1922" i="16"/>
  <c r="D1922" i="16" s="1"/>
  <c r="C1923" i="16"/>
  <c r="D1923" i="16" s="1"/>
  <c r="C1924" i="16"/>
  <c r="D1924" i="16" s="1"/>
  <c r="C1925" i="16"/>
  <c r="D1925" i="16" s="1"/>
  <c r="C1926" i="16"/>
  <c r="D1926" i="16" s="1"/>
  <c r="C1927" i="16"/>
  <c r="D1927" i="16" s="1"/>
  <c r="C1928" i="16"/>
  <c r="D1928" i="16" s="1"/>
  <c r="C1929" i="16"/>
  <c r="D1929" i="16" s="1"/>
  <c r="C1930" i="16"/>
  <c r="D1930" i="16" s="1"/>
  <c r="C1931" i="16"/>
  <c r="D1931" i="16" s="1"/>
  <c r="C1932" i="16"/>
  <c r="D1932" i="16" s="1"/>
  <c r="C1933" i="16"/>
  <c r="D1933" i="16" s="1"/>
  <c r="C1934" i="16"/>
  <c r="D1934" i="16" s="1"/>
  <c r="C1935" i="16"/>
  <c r="D1935" i="16" s="1"/>
  <c r="C1936" i="16"/>
  <c r="D1936" i="16" s="1"/>
  <c r="C1937" i="16"/>
  <c r="D1937" i="16" s="1"/>
  <c r="C1938" i="16"/>
  <c r="D1938" i="16" s="1"/>
  <c r="C1939" i="16"/>
  <c r="D1939" i="16" s="1"/>
  <c r="C1940" i="16"/>
  <c r="D1940" i="16" s="1"/>
  <c r="C1941" i="16"/>
  <c r="D1941" i="16" s="1"/>
  <c r="C1942" i="16"/>
  <c r="D1942" i="16" s="1"/>
  <c r="C1943" i="16"/>
  <c r="D1943" i="16" s="1"/>
  <c r="C1944" i="16"/>
  <c r="D1944" i="16" s="1"/>
  <c r="C1945" i="16"/>
  <c r="D1945" i="16" s="1"/>
  <c r="C1946" i="16"/>
  <c r="D1946" i="16" s="1"/>
  <c r="C1947" i="16"/>
  <c r="D1947" i="16" s="1"/>
  <c r="C1948" i="16"/>
  <c r="D1948" i="16" s="1"/>
  <c r="C1949" i="16"/>
  <c r="D1949" i="16" s="1"/>
  <c r="C1950" i="16"/>
  <c r="D1950" i="16" s="1"/>
  <c r="C1951" i="16"/>
  <c r="D1951" i="16" s="1"/>
  <c r="C1952" i="16"/>
  <c r="D1952" i="16" s="1"/>
  <c r="C1953" i="16"/>
  <c r="D1953" i="16" s="1"/>
  <c r="C1954" i="16"/>
  <c r="D1954" i="16" s="1"/>
  <c r="C1955" i="16"/>
  <c r="D1955" i="16" s="1"/>
  <c r="C1956" i="16"/>
  <c r="D1956" i="16" s="1"/>
  <c r="C1957" i="16"/>
  <c r="D1957" i="16" s="1"/>
  <c r="C1958" i="16"/>
  <c r="D1958" i="16" s="1"/>
  <c r="C1959" i="16"/>
  <c r="D1959" i="16" s="1"/>
  <c r="C1960" i="16"/>
  <c r="D1960" i="16" s="1"/>
  <c r="C1961" i="16"/>
  <c r="D1961" i="16" s="1"/>
  <c r="C1962" i="16"/>
  <c r="D1962" i="16" s="1"/>
  <c r="C1963" i="16"/>
  <c r="D1963" i="16" s="1"/>
  <c r="C1964" i="16"/>
  <c r="D1964" i="16" s="1"/>
  <c r="C1965" i="16"/>
  <c r="D1965" i="16" s="1"/>
  <c r="C1966" i="16"/>
  <c r="D1966" i="16" s="1"/>
  <c r="C1967" i="16"/>
  <c r="D1967" i="16" s="1"/>
  <c r="C1968" i="16"/>
  <c r="D1968" i="16" s="1"/>
  <c r="C1969" i="16"/>
  <c r="D1969" i="16" s="1"/>
  <c r="C1970" i="16"/>
  <c r="D1970" i="16" s="1"/>
  <c r="C1971" i="16"/>
  <c r="D1971" i="16" s="1"/>
  <c r="C1972" i="16"/>
  <c r="D1972" i="16" s="1"/>
  <c r="C1973" i="16"/>
  <c r="D1973" i="16" s="1"/>
  <c r="C1974" i="16"/>
  <c r="D1974" i="16" s="1"/>
  <c r="C1975" i="16"/>
  <c r="D1975" i="16" s="1"/>
  <c r="C1976" i="16"/>
  <c r="D1976" i="16" s="1"/>
  <c r="C1977" i="16"/>
  <c r="D1977" i="16" s="1"/>
  <c r="C1978" i="16"/>
  <c r="D1978" i="16" s="1"/>
  <c r="C1979" i="16"/>
  <c r="D1979" i="16" s="1"/>
  <c r="C1980" i="16"/>
  <c r="D1980" i="16" s="1"/>
  <c r="C1981" i="16"/>
  <c r="D1981" i="16" s="1"/>
  <c r="C1982" i="16"/>
  <c r="D1982" i="16" s="1"/>
  <c r="C1983" i="16"/>
  <c r="D1983" i="16" s="1"/>
  <c r="C1984" i="16"/>
  <c r="D1984" i="16" s="1"/>
  <c r="C1985" i="16"/>
  <c r="D1985" i="16" s="1"/>
  <c r="C1986" i="16"/>
  <c r="D1986" i="16" s="1"/>
  <c r="C1987" i="16"/>
  <c r="D1987" i="16" s="1"/>
  <c r="C1988" i="16"/>
  <c r="D1988" i="16" s="1"/>
  <c r="C1989" i="16"/>
  <c r="D1989" i="16" s="1"/>
  <c r="C1990" i="16"/>
  <c r="D1990" i="16" s="1"/>
  <c r="C1991" i="16"/>
  <c r="D1991" i="16" s="1"/>
  <c r="C1992" i="16"/>
  <c r="D1992" i="16" s="1"/>
  <c r="C1993" i="16"/>
  <c r="D1993" i="16" s="1"/>
  <c r="C1994" i="16"/>
  <c r="D1994" i="16" s="1"/>
  <c r="C1995" i="16"/>
  <c r="D1995" i="16" s="1"/>
  <c r="C1996" i="16"/>
  <c r="D1996" i="16" s="1"/>
  <c r="C1997" i="16"/>
  <c r="D1997" i="16" s="1"/>
  <c r="C1998" i="16"/>
  <c r="D1998" i="16" s="1"/>
  <c r="C1999" i="16"/>
  <c r="D1999" i="16" s="1"/>
  <c r="C2000" i="16"/>
  <c r="D2000" i="16" s="1"/>
  <c r="C2001" i="16"/>
  <c r="D2001" i="16" s="1"/>
  <c r="C2002" i="16"/>
  <c r="D2002" i="16" s="1"/>
  <c r="C2003" i="16"/>
  <c r="D2003" i="16" s="1"/>
  <c r="C2004" i="16"/>
  <c r="D2004" i="16" s="1"/>
  <c r="C2005" i="16"/>
  <c r="D2005" i="16" s="1"/>
  <c r="C2006" i="16"/>
  <c r="D2006" i="16" s="1"/>
  <c r="C2007" i="16"/>
  <c r="D2007" i="16" s="1"/>
  <c r="C2008" i="16"/>
  <c r="D2008" i="16" s="1"/>
  <c r="C2009" i="16"/>
  <c r="D2009" i="16" s="1"/>
  <c r="C2010" i="16"/>
  <c r="D2010" i="16" s="1"/>
  <c r="C2011" i="16"/>
  <c r="D2011" i="16" s="1"/>
  <c r="C2012" i="16"/>
  <c r="D2012" i="16" s="1"/>
  <c r="C2013" i="16"/>
  <c r="D2013" i="16" s="1"/>
  <c r="C2014" i="16"/>
  <c r="D2014" i="16" s="1"/>
  <c r="C2015" i="16"/>
  <c r="D2015" i="16" s="1"/>
  <c r="C2016" i="16"/>
  <c r="D2016" i="16" s="1"/>
  <c r="C2017" i="16"/>
  <c r="D2017" i="16" s="1"/>
  <c r="C2018" i="16"/>
  <c r="D2018" i="16" s="1"/>
  <c r="C2019" i="16"/>
  <c r="D2019" i="16" s="1"/>
  <c r="C2020" i="16"/>
  <c r="D2020" i="16" s="1"/>
  <c r="C2021" i="16"/>
  <c r="D2021" i="16" s="1"/>
  <c r="C2022" i="16"/>
  <c r="D2022" i="16" s="1"/>
  <c r="C2023" i="16"/>
  <c r="D2023" i="16" s="1"/>
  <c r="C2024" i="16"/>
  <c r="D2024" i="16" s="1"/>
  <c r="C2025" i="16"/>
  <c r="D2025" i="16" s="1"/>
  <c r="C2026" i="16"/>
  <c r="D2026" i="16" s="1"/>
  <c r="C2027" i="16"/>
  <c r="D2027" i="16" s="1"/>
  <c r="C2028" i="16"/>
  <c r="D2028" i="16" s="1"/>
  <c r="C2029" i="16"/>
  <c r="D2029" i="16" s="1"/>
  <c r="C2030" i="16"/>
  <c r="D2030" i="16" s="1"/>
  <c r="C2031" i="16"/>
  <c r="D2031" i="16" s="1"/>
  <c r="C2032" i="16"/>
  <c r="D2032" i="16" s="1"/>
  <c r="C2033" i="16"/>
  <c r="D2033" i="16" s="1"/>
  <c r="C2034" i="16"/>
  <c r="D2034" i="16" s="1"/>
  <c r="C2035" i="16"/>
  <c r="D2035" i="16" s="1"/>
  <c r="C2036" i="16"/>
  <c r="D2036" i="16" s="1"/>
  <c r="C2037" i="16"/>
  <c r="D2037" i="16" s="1"/>
  <c r="C2038" i="16"/>
  <c r="D2038" i="16" s="1"/>
  <c r="C2039" i="16"/>
  <c r="D2039" i="16" s="1"/>
  <c r="C2040" i="16"/>
  <c r="D2040" i="16" s="1"/>
  <c r="C2041" i="16"/>
  <c r="D2041" i="16" s="1"/>
  <c r="C2042" i="16"/>
  <c r="D2042" i="16" s="1"/>
  <c r="C2043" i="16"/>
  <c r="D2043" i="16" s="1"/>
  <c r="C2044" i="16"/>
  <c r="D2044" i="16" s="1"/>
  <c r="C2045" i="16"/>
  <c r="D2045" i="16" s="1"/>
  <c r="C2046" i="16"/>
  <c r="D2046" i="16" s="1"/>
  <c r="C2047" i="16"/>
  <c r="D2047" i="16" s="1"/>
  <c r="C2048" i="16"/>
  <c r="D2048" i="16" s="1"/>
  <c r="C2049" i="16"/>
  <c r="D2049" i="16" s="1"/>
  <c r="C2050" i="16"/>
  <c r="D2050" i="16" s="1"/>
  <c r="C2051" i="16"/>
  <c r="D2051" i="16" s="1"/>
  <c r="C2052" i="16"/>
  <c r="D2052" i="16" s="1"/>
  <c r="C2053" i="16"/>
  <c r="D2053" i="16" s="1"/>
  <c r="C2054" i="16"/>
  <c r="D2054" i="16" s="1"/>
  <c r="C2055" i="16"/>
  <c r="D2055" i="16" s="1"/>
  <c r="C2056" i="16"/>
  <c r="D2056" i="16" s="1"/>
  <c r="C2057" i="16"/>
  <c r="D2057" i="16" s="1"/>
  <c r="C2058" i="16"/>
  <c r="D2058" i="16" s="1"/>
  <c r="C2059" i="16"/>
  <c r="D2059" i="16" s="1"/>
  <c r="C2060" i="16"/>
  <c r="D2060" i="16" s="1"/>
  <c r="C2061" i="16"/>
  <c r="D2061" i="16" s="1"/>
  <c r="C2062" i="16"/>
  <c r="D2062" i="16" s="1"/>
  <c r="C2063" i="16"/>
  <c r="D2063" i="16" s="1"/>
  <c r="C2064" i="16"/>
  <c r="D2064" i="16" s="1"/>
  <c r="C2065" i="16"/>
  <c r="D2065" i="16" s="1"/>
  <c r="C2066" i="16"/>
  <c r="D2066" i="16" s="1"/>
  <c r="C2067" i="16"/>
  <c r="D2067" i="16" s="1"/>
  <c r="C2068" i="16"/>
  <c r="D2068" i="16" s="1"/>
  <c r="C2069" i="16"/>
  <c r="D2069" i="16" s="1"/>
  <c r="C2070" i="16"/>
  <c r="D2070" i="16" s="1"/>
  <c r="C2071" i="16"/>
  <c r="D2071" i="16" s="1"/>
  <c r="C2072" i="16"/>
  <c r="D2072" i="16" s="1"/>
  <c r="C2073" i="16"/>
  <c r="D2073" i="16" s="1"/>
  <c r="C2074" i="16"/>
  <c r="D2074" i="16" s="1"/>
  <c r="C2075" i="16"/>
  <c r="D2075" i="16" s="1"/>
  <c r="C2076" i="16"/>
  <c r="D2076" i="16" s="1"/>
  <c r="C2077" i="16"/>
  <c r="D2077" i="16" s="1"/>
  <c r="C2078" i="16"/>
  <c r="D2078" i="16" s="1"/>
  <c r="C2079" i="16"/>
  <c r="D2079" i="16" s="1"/>
  <c r="C2080" i="16"/>
  <c r="D2080" i="16" s="1"/>
  <c r="C2081" i="16"/>
  <c r="D2081" i="16" s="1"/>
  <c r="C2082" i="16"/>
  <c r="D2082" i="16" s="1"/>
  <c r="C2083" i="16"/>
  <c r="D2083" i="16" s="1"/>
  <c r="C2084" i="16"/>
  <c r="D2084" i="16" s="1"/>
  <c r="C2085" i="16"/>
  <c r="D2085" i="16" s="1"/>
  <c r="C2086" i="16"/>
  <c r="D2086" i="16" s="1"/>
  <c r="C2087" i="16"/>
  <c r="D2087" i="16" s="1"/>
  <c r="C2088" i="16"/>
  <c r="D2088" i="16" s="1"/>
  <c r="C2089" i="16"/>
  <c r="D2089" i="16" s="1"/>
  <c r="C2090" i="16"/>
  <c r="D2090" i="16" s="1"/>
  <c r="C2091" i="16"/>
  <c r="D2091" i="16" s="1"/>
  <c r="C2092" i="16"/>
  <c r="D2092" i="16" s="1"/>
  <c r="C2093" i="16"/>
  <c r="D2093" i="16" s="1"/>
  <c r="C2094" i="16"/>
  <c r="D2094" i="16" s="1"/>
  <c r="C2095" i="16"/>
  <c r="D2095" i="16" s="1"/>
  <c r="C2096" i="16"/>
  <c r="D2096" i="16" s="1"/>
  <c r="C2097" i="16"/>
  <c r="D2097" i="16" s="1"/>
  <c r="C2098" i="16"/>
  <c r="D2098" i="16" s="1"/>
  <c r="C2099" i="16"/>
  <c r="D2099" i="16" s="1"/>
  <c r="C2100" i="16"/>
  <c r="D2100" i="16" s="1"/>
  <c r="C2101" i="16"/>
  <c r="D2101" i="16" s="1"/>
  <c r="C2102" i="16"/>
  <c r="D2102" i="16" s="1"/>
  <c r="C2103" i="16"/>
  <c r="D2103" i="16" s="1"/>
  <c r="C2104" i="16"/>
  <c r="D2104" i="16" s="1"/>
  <c r="C2105" i="16"/>
  <c r="D2105" i="16" s="1"/>
  <c r="C2106" i="16"/>
  <c r="D2106" i="16" s="1"/>
  <c r="C2107" i="16"/>
  <c r="D2107" i="16" s="1"/>
  <c r="C2108" i="16"/>
  <c r="D2108" i="16" s="1"/>
  <c r="C2109" i="16"/>
  <c r="D2109" i="16" s="1"/>
  <c r="C2110" i="16"/>
  <c r="D2110" i="16" s="1"/>
  <c r="C2111" i="16"/>
  <c r="D2111" i="16" s="1"/>
  <c r="C2112" i="16"/>
  <c r="D2112" i="16" s="1"/>
  <c r="C2113" i="16"/>
  <c r="D2113" i="16" s="1"/>
  <c r="C2114" i="16"/>
  <c r="D2114" i="16" s="1"/>
  <c r="C2115" i="16"/>
  <c r="D2115" i="16" s="1"/>
  <c r="C2116" i="16"/>
  <c r="D2116" i="16" s="1"/>
  <c r="C2117" i="16"/>
  <c r="D2117" i="16" s="1"/>
  <c r="C2118" i="16"/>
  <c r="D2118" i="16" s="1"/>
  <c r="C2119" i="16"/>
  <c r="D2119" i="16" s="1"/>
  <c r="C2120" i="16"/>
  <c r="D2120" i="16" s="1"/>
  <c r="C2121" i="16"/>
  <c r="D2121" i="16" s="1"/>
  <c r="C2122" i="16"/>
  <c r="D2122" i="16" s="1"/>
  <c r="C2123" i="16"/>
  <c r="D2123" i="16" s="1"/>
  <c r="C2124" i="16"/>
  <c r="D2124" i="16" s="1"/>
  <c r="C2125" i="16"/>
  <c r="D2125" i="16" s="1"/>
  <c r="C2126" i="16"/>
  <c r="D2126" i="16" s="1"/>
  <c r="C2127" i="16"/>
  <c r="D2127" i="16" s="1"/>
  <c r="C2128" i="16"/>
  <c r="D2128" i="16" s="1"/>
  <c r="C2129" i="16"/>
  <c r="D2129" i="16" s="1"/>
  <c r="C2130" i="16"/>
  <c r="D2130" i="16" s="1"/>
  <c r="C2131" i="16"/>
  <c r="D2131" i="16" s="1"/>
  <c r="C2132" i="16"/>
  <c r="D2132" i="16" s="1"/>
  <c r="C2133" i="16"/>
  <c r="D2133" i="16" s="1"/>
  <c r="C2134" i="16"/>
  <c r="D2134" i="16" s="1"/>
  <c r="C2135" i="16"/>
  <c r="D2135" i="16" s="1"/>
  <c r="C2136" i="16"/>
  <c r="D2136" i="16" s="1"/>
  <c r="C2137" i="16"/>
  <c r="D2137" i="16" s="1"/>
  <c r="C2138" i="16"/>
  <c r="D2138" i="16" s="1"/>
  <c r="C2139" i="16"/>
  <c r="D2139" i="16" s="1"/>
  <c r="C2140" i="16"/>
  <c r="D2140" i="16" s="1"/>
  <c r="C2141" i="16"/>
  <c r="D2141" i="16" s="1"/>
  <c r="C2142" i="16"/>
  <c r="D2142" i="16" s="1"/>
  <c r="C2143" i="16"/>
  <c r="D2143" i="16" s="1"/>
  <c r="C2144" i="16"/>
  <c r="D2144" i="16" s="1"/>
  <c r="C2145" i="16"/>
  <c r="D2145" i="16" s="1"/>
  <c r="C2146" i="16"/>
  <c r="D2146" i="16" s="1"/>
  <c r="C2147" i="16"/>
  <c r="D2147" i="16" s="1"/>
  <c r="C2148" i="16"/>
  <c r="D2148" i="16" s="1"/>
  <c r="C2149" i="16"/>
  <c r="D2149" i="16" s="1"/>
  <c r="C2150" i="16"/>
  <c r="D2150" i="16" s="1"/>
  <c r="C2151" i="16"/>
  <c r="D2151" i="16" s="1"/>
  <c r="C2152" i="16"/>
  <c r="D2152" i="16" s="1"/>
  <c r="C2153" i="16"/>
  <c r="D2153" i="16" s="1"/>
  <c r="C2154" i="16"/>
  <c r="D2154" i="16" s="1"/>
  <c r="C2155" i="16"/>
  <c r="D2155" i="16" s="1"/>
  <c r="C2156" i="16"/>
  <c r="D2156" i="16" s="1"/>
  <c r="C2157" i="16"/>
  <c r="D2157" i="16" s="1"/>
  <c r="C2158" i="16"/>
  <c r="D2158" i="16" s="1"/>
  <c r="C2159" i="16"/>
  <c r="D2159" i="16" s="1"/>
  <c r="C2160" i="16"/>
  <c r="D2160" i="16" s="1"/>
  <c r="C2161" i="16"/>
  <c r="D2161" i="16" s="1"/>
  <c r="C2162" i="16"/>
  <c r="D2162" i="16" s="1"/>
  <c r="C2163" i="16"/>
  <c r="D2163" i="16" s="1"/>
  <c r="C2164" i="16"/>
  <c r="D2164" i="16" s="1"/>
  <c r="C2165" i="16"/>
  <c r="D2165" i="16" s="1"/>
  <c r="C2166" i="16"/>
  <c r="D2166" i="16" s="1"/>
  <c r="C2167" i="16"/>
  <c r="D2167" i="16" s="1"/>
  <c r="C2168" i="16"/>
  <c r="D2168" i="16" s="1"/>
  <c r="C2169" i="16"/>
  <c r="D2169" i="16" s="1"/>
  <c r="C2170" i="16"/>
  <c r="D2170" i="16" s="1"/>
  <c r="C2171" i="16"/>
  <c r="D2171" i="16" s="1"/>
  <c r="C2172" i="16"/>
  <c r="D2172" i="16" s="1"/>
  <c r="C2173" i="16"/>
  <c r="D2173" i="16" s="1"/>
  <c r="C2174" i="16"/>
  <c r="D2174" i="16" s="1"/>
  <c r="C2175" i="16"/>
  <c r="D2175" i="16" s="1"/>
  <c r="C2176" i="16"/>
  <c r="D2176" i="16" s="1"/>
  <c r="C2177" i="16"/>
  <c r="D2177" i="16" s="1"/>
  <c r="C2178" i="16"/>
  <c r="D2178" i="16" s="1"/>
  <c r="C2179" i="16"/>
  <c r="D2179" i="16" s="1"/>
  <c r="C2180" i="16"/>
  <c r="D2180" i="16" s="1"/>
  <c r="C2181" i="16"/>
  <c r="D2181" i="16" s="1"/>
  <c r="C2182" i="16"/>
  <c r="D2182" i="16" s="1"/>
  <c r="C2183" i="16"/>
  <c r="D2183" i="16" s="1"/>
  <c r="C2184" i="16"/>
  <c r="D2184" i="16" s="1"/>
  <c r="C2185" i="16"/>
  <c r="D2185" i="16" s="1"/>
  <c r="C2186" i="16"/>
  <c r="D2186" i="16" s="1"/>
  <c r="C2187" i="16"/>
  <c r="D2187" i="16" s="1"/>
  <c r="C2188" i="16"/>
  <c r="D2188" i="16" s="1"/>
  <c r="C2189" i="16"/>
  <c r="D2189" i="16" s="1"/>
  <c r="C2190" i="16"/>
  <c r="D2190" i="16" s="1"/>
  <c r="C2191" i="16"/>
  <c r="D2191" i="16" s="1"/>
  <c r="C2192" i="16"/>
  <c r="D2192" i="16" s="1"/>
  <c r="C2193" i="16"/>
  <c r="D2193" i="16" s="1"/>
  <c r="C2194" i="16"/>
  <c r="D2194" i="16" s="1"/>
  <c r="C2195" i="16"/>
  <c r="D2195" i="16" s="1"/>
  <c r="C2196" i="16"/>
  <c r="D2196" i="16" s="1"/>
  <c r="C2197" i="16"/>
  <c r="D2197" i="16" s="1"/>
  <c r="C2198" i="16"/>
  <c r="D2198" i="16" s="1"/>
  <c r="C2199" i="16"/>
  <c r="D2199" i="16" s="1"/>
  <c r="C2200" i="16"/>
  <c r="D2200" i="16" s="1"/>
  <c r="C2201" i="16"/>
  <c r="D2201" i="16" s="1"/>
  <c r="C2202" i="16"/>
  <c r="D2202" i="16" s="1"/>
  <c r="C2203" i="16"/>
  <c r="D2203" i="16" s="1"/>
  <c r="C2204" i="16"/>
  <c r="D2204" i="16" s="1"/>
  <c r="C2205" i="16"/>
  <c r="D2205" i="16" s="1"/>
  <c r="C2206" i="16"/>
  <c r="D2206" i="16" s="1"/>
  <c r="C2207" i="16"/>
  <c r="D2207" i="16" s="1"/>
  <c r="C2208" i="16"/>
  <c r="D2208" i="16" s="1"/>
  <c r="C2209" i="16"/>
  <c r="D2209" i="16" s="1"/>
  <c r="C2210" i="16"/>
  <c r="D2210" i="16" s="1"/>
  <c r="C2211" i="16"/>
  <c r="D2211" i="16" s="1"/>
  <c r="C2212" i="16"/>
  <c r="D2212" i="16" s="1"/>
  <c r="C2213" i="16"/>
  <c r="D2213" i="16" s="1"/>
  <c r="C2214" i="16"/>
  <c r="D2214" i="16" s="1"/>
  <c r="C2215" i="16"/>
  <c r="D2215" i="16" s="1"/>
  <c r="C2216" i="16"/>
  <c r="D2216" i="16" s="1"/>
  <c r="C2217" i="16"/>
  <c r="D2217" i="16" s="1"/>
  <c r="C2218" i="16"/>
  <c r="D2218" i="16" s="1"/>
  <c r="C2219" i="16"/>
  <c r="D2219" i="16" s="1"/>
  <c r="C2220" i="16"/>
  <c r="D2220" i="16" s="1"/>
  <c r="C2221" i="16"/>
  <c r="D2221" i="16" s="1"/>
  <c r="C2222" i="16"/>
  <c r="D2222" i="16" s="1"/>
  <c r="C2223" i="16"/>
  <c r="D2223" i="16" s="1"/>
  <c r="C2224" i="16"/>
  <c r="D2224" i="16" s="1"/>
  <c r="C2225" i="16"/>
  <c r="D2225" i="16" s="1"/>
  <c r="C2226" i="16"/>
  <c r="D2226" i="16" s="1"/>
  <c r="C2227" i="16"/>
  <c r="D2227" i="16" s="1"/>
  <c r="C2228" i="16"/>
  <c r="D2228" i="16" s="1"/>
  <c r="C2229" i="16"/>
  <c r="D2229" i="16" s="1"/>
  <c r="C2230" i="16"/>
  <c r="D2230" i="16" s="1"/>
  <c r="C2231" i="16"/>
  <c r="D2231" i="16" s="1"/>
  <c r="C2232" i="16"/>
  <c r="D2232" i="16" s="1"/>
  <c r="C2233" i="16"/>
  <c r="D2233" i="16" s="1"/>
  <c r="C2234" i="16"/>
  <c r="D2234" i="16" s="1"/>
  <c r="C2235" i="16"/>
  <c r="D2235" i="16" s="1"/>
  <c r="C2236" i="16"/>
  <c r="D2236" i="16" s="1"/>
  <c r="C2237" i="16"/>
  <c r="D2237" i="16" s="1"/>
  <c r="C2238" i="16"/>
  <c r="D2238" i="16" s="1"/>
  <c r="C2239" i="16"/>
  <c r="D2239" i="16" s="1"/>
  <c r="C2240" i="16"/>
  <c r="D2240" i="16" s="1"/>
  <c r="C2241" i="16"/>
  <c r="D2241" i="16" s="1"/>
  <c r="C2242" i="16"/>
  <c r="D2242" i="16" s="1"/>
  <c r="C2243" i="16"/>
  <c r="D2243" i="16" s="1"/>
  <c r="C2244" i="16"/>
  <c r="D2244" i="16" s="1"/>
  <c r="C2245" i="16"/>
  <c r="D2245" i="16" s="1"/>
  <c r="C2246" i="16"/>
  <c r="D2246" i="16" s="1"/>
  <c r="C2247" i="16"/>
  <c r="D2247" i="16" s="1"/>
  <c r="C2248" i="16"/>
  <c r="D2248" i="16" s="1"/>
  <c r="C2249" i="16"/>
  <c r="D2249" i="16" s="1"/>
  <c r="C2250" i="16"/>
  <c r="D2250" i="16" s="1"/>
  <c r="C2251" i="16"/>
  <c r="D2251" i="16" s="1"/>
  <c r="C2252" i="16"/>
  <c r="D2252" i="16" s="1"/>
  <c r="C2253" i="16"/>
  <c r="D2253" i="16" s="1"/>
  <c r="C2254" i="16"/>
  <c r="D2254" i="16" s="1"/>
  <c r="C2255" i="16"/>
  <c r="D2255" i="16" s="1"/>
  <c r="C2256" i="16"/>
  <c r="D2256" i="16" s="1"/>
  <c r="C2257" i="16"/>
  <c r="D2257" i="16" s="1"/>
  <c r="C2258" i="16"/>
  <c r="D2258" i="16" s="1"/>
  <c r="C2259" i="16"/>
  <c r="D2259" i="16" s="1"/>
  <c r="C2260" i="16"/>
  <c r="D2260" i="16" s="1"/>
  <c r="C2261" i="16"/>
  <c r="D2261" i="16" s="1"/>
  <c r="C2262" i="16"/>
  <c r="D2262" i="16" s="1"/>
  <c r="C2263" i="16"/>
  <c r="D2263" i="16" s="1"/>
  <c r="C2264" i="16"/>
  <c r="D2264" i="16" s="1"/>
  <c r="C2265" i="16"/>
  <c r="D2265" i="16" s="1"/>
  <c r="C2266" i="16"/>
  <c r="D2266" i="16" s="1"/>
  <c r="C2267" i="16"/>
  <c r="D2267" i="16" s="1"/>
  <c r="C2268" i="16"/>
  <c r="D2268" i="16" s="1"/>
  <c r="C2269" i="16"/>
  <c r="D2269" i="16" s="1"/>
  <c r="C2270" i="16"/>
  <c r="D2270" i="16" s="1"/>
  <c r="C2271" i="16"/>
  <c r="D2271" i="16" s="1"/>
  <c r="C2272" i="16"/>
  <c r="D2272" i="16" s="1"/>
  <c r="C2273" i="16"/>
  <c r="D2273" i="16" s="1"/>
  <c r="C2274" i="16"/>
  <c r="D2274" i="16" s="1"/>
  <c r="C2275" i="16"/>
  <c r="D2275" i="16" s="1"/>
  <c r="C2276" i="16"/>
  <c r="D2276" i="16" s="1"/>
  <c r="C2277" i="16"/>
  <c r="D2277" i="16" s="1"/>
  <c r="C2278" i="16"/>
  <c r="D2278" i="16" s="1"/>
  <c r="C2279" i="16"/>
  <c r="D2279" i="16" s="1"/>
  <c r="C2280" i="16"/>
  <c r="D2280" i="16" s="1"/>
  <c r="C2281" i="16"/>
  <c r="D2281" i="16" s="1"/>
  <c r="C2282" i="16"/>
  <c r="D2282" i="16" s="1"/>
  <c r="C2283" i="16"/>
  <c r="D2283" i="16" s="1"/>
  <c r="C2284" i="16"/>
  <c r="D2284" i="16" s="1"/>
  <c r="C2285" i="16"/>
  <c r="D2285" i="16" s="1"/>
  <c r="C2286" i="16"/>
  <c r="D2286" i="16" s="1"/>
  <c r="C2287" i="16"/>
  <c r="D2287" i="16" s="1"/>
  <c r="C2288" i="16"/>
  <c r="D2288" i="16" s="1"/>
  <c r="C2289" i="16"/>
  <c r="D2289" i="16" s="1"/>
  <c r="C2290" i="16"/>
  <c r="D2290" i="16" s="1"/>
  <c r="C2291" i="16"/>
  <c r="D2291" i="16" s="1"/>
  <c r="C2292" i="16"/>
  <c r="D2292" i="16" s="1"/>
  <c r="C2293" i="16"/>
  <c r="D2293" i="16" s="1"/>
  <c r="C2294" i="16"/>
  <c r="D2294" i="16" s="1"/>
  <c r="C2295" i="16"/>
  <c r="D2295" i="16" s="1"/>
  <c r="C2296" i="16"/>
  <c r="D2296" i="16" s="1"/>
  <c r="C2297" i="16"/>
  <c r="D2297" i="16" s="1"/>
  <c r="C2298" i="16"/>
  <c r="D2298" i="16" s="1"/>
  <c r="C2299" i="16"/>
  <c r="D2299" i="16" s="1"/>
  <c r="C2300" i="16"/>
  <c r="D2300" i="16" s="1"/>
  <c r="C2301" i="16"/>
  <c r="D2301" i="16" s="1"/>
  <c r="C2302" i="16"/>
  <c r="D2302" i="16" s="1"/>
  <c r="C2303" i="16"/>
  <c r="D2303" i="16" s="1"/>
  <c r="C2304" i="16"/>
  <c r="D2304" i="16" s="1"/>
  <c r="C2305" i="16"/>
  <c r="D2305" i="16" s="1"/>
  <c r="C2306" i="16"/>
  <c r="D2306" i="16" s="1"/>
  <c r="C2307" i="16"/>
  <c r="D2307" i="16" s="1"/>
  <c r="C2308" i="16"/>
  <c r="D2308" i="16" s="1"/>
  <c r="C2309" i="16"/>
  <c r="D2309" i="16" s="1"/>
  <c r="C2310" i="16"/>
  <c r="D2310" i="16" s="1"/>
  <c r="C2311" i="16"/>
  <c r="D2311" i="16" s="1"/>
  <c r="C2312" i="16"/>
  <c r="D2312" i="16" s="1"/>
  <c r="C2313" i="16"/>
  <c r="D2313" i="16" s="1"/>
  <c r="C2314" i="16"/>
  <c r="D2314" i="16" s="1"/>
  <c r="C2315" i="16"/>
  <c r="D2315" i="16" s="1"/>
  <c r="C2316" i="16"/>
  <c r="D2316" i="16" s="1"/>
  <c r="C2317" i="16"/>
  <c r="D2317" i="16" s="1"/>
  <c r="C2318" i="16"/>
  <c r="D2318" i="16" s="1"/>
  <c r="C2319" i="16"/>
  <c r="D2319" i="16" s="1"/>
  <c r="C2320" i="16"/>
  <c r="D2320" i="16" s="1"/>
  <c r="C2321" i="16"/>
  <c r="D2321" i="16" s="1"/>
  <c r="C2322" i="16"/>
  <c r="D2322" i="16" s="1"/>
  <c r="C2323" i="16"/>
  <c r="D2323" i="16" s="1"/>
  <c r="C2324" i="16"/>
  <c r="D2324" i="16" s="1"/>
  <c r="C2325" i="16"/>
  <c r="D2325" i="16" s="1"/>
  <c r="C2326" i="16"/>
  <c r="D2326" i="16" s="1"/>
  <c r="C2327" i="16"/>
  <c r="D2327" i="16" s="1"/>
  <c r="C2328" i="16"/>
  <c r="D2328" i="16" s="1"/>
  <c r="C2329" i="16"/>
  <c r="D2329" i="16" s="1"/>
  <c r="C2330" i="16"/>
  <c r="D2330" i="16" s="1"/>
  <c r="C2331" i="16"/>
  <c r="D2331" i="16" s="1"/>
  <c r="C2332" i="16"/>
  <c r="D2332" i="16" s="1"/>
  <c r="C2333" i="16"/>
  <c r="D2333" i="16" s="1"/>
  <c r="C2334" i="16"/>
  <c r="D2334" i="16" s="1"/>
  <c r="C2335" i="16"/>
  <c r="D2335" i="16" s="1"/>
  <c r="C2336" i="16"/>
  <c r="D2336" i="16" s="1"/>
  <c r="C2337" i="16"/>
  <c r="D2337" i="16" s="1"/>
  <c r="C2338" i="16"/>
  <c r="D2338" i="16" s="1"/>
  <c r="C2339" i="16"/>
  <c r="D2339" i="16" s="1"/>
  <c r="C2340" i="16"/>
  <c r="D2340" i="16" s="1"/>
  <c r="C2341" i="16"/>
  <c r="D2341" i="16" s="1"/>
  <c r="C2342" i="16"/>
  <c r="D2342" i="16" s="1"/>
  <c r="C2343" i="16"/>
  <c r="D2343" i="16" s="1"/>
  <c r="C2344" i="16"/>
  <c r="D2344" i="16" s="1"/>
  <c r="C2345" i="16"/>
  <c r="D2345" i="16" s="1"/>
  <c r="C2346" i="16"/>
  <c r="D2346" i="16" s="1"/>
  <c r="C2347" i="16"/>
  <c r="D2347" i="16" s="1"/>
  <c r="C2348" i="16"/>
  <c r="D2348" i="16" s="1"/>
  <c r="C2349" i="16"/>
  <c r="D2349" i="16" s="1"/>
  <c r="C2350" i="16"/>
  <c r="D2350" i="16" s="1"/>
  <c r="C2351" i="16"/>
  <c r="D2351" i="16" s="1"/>
  <c r="C2352" i="16"/>
  <c r="D2352" i="16" s="1"/>
  <c r="C2353" i="16"/>
  <c r="D2353" i="16" s="1"/>
  <c r="C2354" i="16"/>
  <c r="D2354" i="16" s="1"/>
  <c r="C2355" i="16"/>
  <c r="D2355" i="16" s="1"/>
  <c r="C2356" i="16"/>
  <c r="D2356" i="16" s="1"/>
  <c r="C2357" i="16"/>
  <c r="D2357" i="16" s="1"/>
  <c r="C2358" i="16"/>
  <c r="D2358" i="16" s="1"/>
  <c r="C2359" i="16"/>
  <c r="D2359" i="16" s="1"/>
  <c r="C2360" i="16"/>
  <c r="D2360" i="16" s="1"/>
  <c r="C2361" i="16"/>
  <c r="D2361" i="16" s="1"/>
  <c r="C2362" i="16"/>
  <c r="D2362" i="16" s="1"/>
  <c r="C2363" i="16"/>
  <c r="D2363" i="16" s="1"/>
  <c r="C2364" i="16"/>
  <c r="D2364" i="16" s="1"/>
  <c r="C2365" i="16"/>
  <c r="D2365" i="16" s="1"/>
  <c r="C2366" i="16"/>
  <c r="D2366" i="16" s="1"/>
  <c r="C2367" i="16"/>
  <c r="D2367" i="16" s="1"/>
  <c r="C2368" i="16"/>
  <c r="D2368" i="16" s="1"/>
  <c r="C2369" i="16"/>
  <c r="D2369" i="16" s="1"/>
  <c r="C2370" i="16"/>
  <c r="D2370" i="16" s="1"/>
  <c r="C2371" i="16"/>
  <c r="D2371" i="16" s="1"/>
  <c r="C2372" i="16"/>
  <c r="D2372" i="16" s="1"/>
  <c r="C2373" i="16"/>
  <c r="D2373" i="16" s="1"/>
  <c r="C2374" i="16"/>
  <c r="D2374" i="16" s="1"/>
  <c r="C2375" i="16"/>
  <c r="D2375" i="16" s="1"/>
  <c r="C2376" i="16"/>
  <c r="D2376" i="16" s="1"/>
  <c r="C2377" i="16"/>
  <c r="D2377" i="16" s="1"/>
  <c r="C2378" i="16"/>
  <c r="D2378" i="16" s="1"/>
  <c r="C2379" i="16"/>
  <c r="D2379" i="16" s="1"/>
  <c r="C2380" i="16"/>
  <c r="D2380" i="16" s="1"/>
  <c r="C2381" i="16"/>
  <c r="D2381" i="16" s="1"/>
  <c r="C2382" i="16"/>
  <c r="D2382" i="16" s="1"/>
  <c r="C2383" i="16"/>
  <c r="D2383" i="16" s="1"/>
  <c r="C2384" i="16"/>
  <c r="D2384" i="16" s="1"/>
  <c r="C2385" i="16"/>
  <c r="D2385" i="16" s="1"/>
  <c r="C2386" i="16"/>
  <c r="D2386" i="16" s="1"/>
  <c r="C2387" i="16"/>
  <c r="D2387" i="16" s="1"/>
  <c r="C2388" i="16"/>
  <c r="D2388" i="16" s="1"/>
  <c r="C2389" i="16"/>
  <c r="D2389" i="16" s="1"/>
  <c r="C2390" i="16"/>
  <c r="D2390" i="16" s="1"/>
  <c r="C2391" i="16"/>
  <c r="D2391" i="16" s="1"/>
  <c r="C2392" i="16"/>
  <c r="D2392" i="16" s="1"/>
  <c r="C2393" i="16"/>
  <c r="D2393" i="16" s="1"/>
  <c r="C2394" i="16"/>
  <c r="D2394" i="16" s="1"/>
  <c r="C2395" i="16"/>
  <c r="D2395" i="16" s="1"/>
  <c r="C2396" i="16"/>
  <c r="D2396" i="16" s="1"/>
  <c r="C2397" i="16"/>
  <c r="D2397" i="16" s="1"/>
  <c r="C2398" i="16"/>
  <c r="D2398" i="16" s="1"/>
  <c r="C2399" i="16"/>
  <c r="D2399" i="16" s="1"/>
  <c r="C2400" i="16"/>
  <c r="D2400" i="16" s="1"/>
  <c r="C2401" i="16"/>
  <c r="D2401" i="16" s="1"/>
  <c r="C2402" i="16"/>
  <c r="D2402" i="16" s="1"/>
  <c r="C2403" i="16"/>
  <c r="D2403" i="16" s="1"/>
  <c r="C2404" i="16"/>
  <c r="D2404" i="16" s="1"/>
  <c r="C2405" i="16"/>
  <c r="D2405" i="16" s="1"/>
  <c r="C2406" i="16"/>
  <c r="D2406" i="16" s="1"/>
  <c r="C2407" i="16"/>
  <c r="D2407" i="16" s="1"/>
  <c r="C2408" i="16"/>
  <c r="D2408" i="16" s="1"/>
  <c r="C2409" i="16"/>
  <c r="D2409" i="16" s="1"/>
  <c r="C2410" i="16"/>
  <c r="D2410" i="16" s="1"/>
  <c r="C2411" i="16"/>
  <c r="D2411" i="16" s="1"/>
  <c r="C2412" i="16"/>
  <c r="D2412" i="16" s="1"/>
  <c r="C2413" i="16"/>
  <c r="D2413" i="16" s="1"/>
  <c r="C2414" i="16"/>
  <c r="D2414" i="16" s="1"/>
  <c r="C2415" i="16"/>
  <c r="D2415" i="16" s="1"/>
  <c r="C2416" i="16"/>
  <c r="D2416" i="16" s="1"/>
  <c r="C2417" i="16"/>
  <c r="D2417" i="16" s="1"/>
  <c r="C2418" i="16"/>
  <c r="D2418" i="16" s="1"/>
  <c r="C2419" i="16"/>
  <c r="D2419" i="16" s="1"/>
  <c r="C2420" i="16"/>
  <c r="D2420" i="16" s="1"/>
  <c r="C2421" i="16"/>
  <c r="D2421" i="16" s="1"/>
  <c r="C2422" i="16"/>
  <c r="D2422" i="16" s="1"/>
  <c r="C2423" i="16"/>
  <c r="D2423" i="16" s="1"/>
  <c r="C2424" i="16"/>
  <c r="D2424" i="16" s="1"/>
  <c r="C2425" i="16"/>
  <c r="D2425" i="16" s="1"/>
  <c r="C2426" i="16"/>
  <c r="D2426" i="16" s="1"/>
  <c r="C2427" i="16"/>
  <c r="D2427" i="16" s="1"/>
  <c r="C2428" i="16"/>
  <c r="D2428" i="16" s="1"/>
  <c r="C2429" i="16"/>
  <c r="D2429" i="16" s="1"/>
  <c r="C2430" i="16"/>
  <c r="D2430" i="16" s="1"/>
  <c r="C2431" i="16"/>
  <c r="D2431" i="16" s="1"/>
  <c r="C2432" i="16"/>
  <c r="D2432" i="16" s="1"/>
  <c r="C2433" i="16"/>
  <c r="D2433" i="16" s="1"/>
  <c r="C2434" i="16"/>
  <c r="D2434" i="16" s="1"/>
  <c r="C2435" i="16"/>
  <c r="D2435" i="16" s="1"/>
  <c r="C2436" i="16"/>
  <c r="D2436" i="16" s="1"/>
  <c r="C2437" i="16"/>
  <c r="D2437" i="16" s="1"/>
  <c r="C2438" i="16"/>
  <c r="D2438" i="16" s="1"/>
  <c r="C2439" i="16"/>
  <c r="D2439" i="16" s="1"/>
  <c r="C2440" i="16"/>
  <c r="D2440" i="16" s="1"/>
  <c r="C2441" i="16"/>
  <c r="D2441" i="16" s="1"/>
  <c r="C2442" i="16"/>
  <c r="D2442" i="16" s="1"/>
  <c r="C2443" i="16"/>
  <c r="D2443" i="16" s="1"/>
  <c r="C2444" i="16"/>
  <c r="D2444" i="16" s="1"/>
  <c r="C2445" i="16"/>
  <c r="D2445" i="16" s="1"/>
  <c r="C2446" i="16"/>
  <c r="D2446" i="16" s="1"/>
  <c r="C2447" i="16"/>
  <c r="D2447" i="16" s="1"/>
  <c r="C2448" i="16"/>
  <c r="D2448" i="16" s="1"/>
  <c r="C2449" i="16"/>
  <c r="D2449" i="16" s="1"/>
  <c r="C2450" i="16"/>
  <c r="D2450" i="16" s="1"/>
  <c r="C2451" i="16"/>
  <c r="D2451" i="16" s="1"/>
  <c r="C2452" i="16"/>
  <c r="D2452" i="16" s="1"/>
  <c r="C2453" i="16"/>
  <c r="D2453" i="16" s="1"/>
  <c r="C2454" i="16"/>
  <c r="D2454" i="16" s="1"/>
  <c r="C2455" i="16"/>
  <c r="D2455" i="16" s="1"/>
  <c r="C2456" i="16"/>
  <c r="D2456" i="16" s="1"/>
  <c r="C2457" i="16"/>
  <c r="D2457" i="16" s="1"/>
  <c r="C2458" i="16"/>
  <c r="D2458" i="16" s="1"/>
  <c r="C2459" i="16"/>
  <c r="D2459" i="16" s="1"/>
  <c r="C2460" i="16"/>
  <c r="D2460" i="16" s="1"/>
  <c r="C2461" i="16"/>
  <c r="D2461" i="16" s="1"/>
  <c r="C2462" i="16"/>
  <c r="D2462" i="16" s="1"/>
  <c r="C2463" i="16"/>
  <c r="D2463" i="16" s="1"/>
  <c r="C2464" i="16"/>
  <c r="D2464" i="16" s="1"/>
  <c r="C2465" i="16"/>
  <c r="D2465" i="16" s="1"/>
  <c r="C2466" i="16"/>
  <c r="D2466" i="16" s="1"/>
  <c r="C2467" i="16"/>
  <c r="D2467" i="16" s="1"/>
  <c r="C2468" i="16"/>
  <c r="D2468" i="16" s="1"/>
  <c r="C2469" i="16"/>
  <c r="D2469" i="16" s="1"/>
  <c r="C2470" i="16"/>
  <c r="D2470" i="16" s="1"/>
  <c r="C2471" i="16"/>
  <c r="D2471" i="16" s="1"/>
  <c r="C2472" i="16"/>
  <c r="D2472" i="16" s="1"/>
  <c r="C2473" i="16"/>
  <c r="D2473" i="16" s="1"/>
  <c r="C2474" i="16"/>
  <c r="D2474" i="16" s="1"/>
  <c r="C2475" i="16"/>
  <c r="D2475" i="16" s="1"/>
  <c r="C2476" i="16"/>
  <c r="D2476" i="16" s="1"/>
  <c r="C2477" i="16"/>
  <c r="D2477" i="16" s="1"/>
  <c r="C2478" i="16"/>
  <c r="D2478" i="16" s="1"/>
  <c r="C2479" i="16"/>
  <c r="D2479" i="16" s="1"/>
  <c r="C2480" i="16"/>
  <c r="D2480" i="16" s="1"/>
  <c r="C2481" i="16"/>
  <c r="D2481" i="16" s="1"/>
  <c r="C2482" i="16"/>
  <c r="D2482" i="16" s="1"/>
  <c r="C2483" i="16"/>
  <c r="D2483" i="16" s="1"/>
  <c r="C2484" i="16"/>
  <c r="D2484" i="16" s="1"/>
  <c r="C2485" i="16"/>
  <c r="D2485" i="16" s="1"/>
  <c r="C2486" i="16"/>
  <c r="D2486" i="16" s="1"/>
  <c r="C2487" i="16"/>
  <c r="D2487" i="16" s="1"/>
  <c r="C2488" i="16"/>
  <c r="D2488" i="16" s="1"/>
  <c r="C2489" i="16"/>
  <c r="D2489" i="16" s="1"/>
  <c r="C2490" i="16"/>
  <c r="D2490" i="16" s="1"/>
  <c r="C2491" i="16"/>
  <c r="D2491" i="16" s="1"/>
  <c r="C2492" i="16"/>
  <c r="D2492" i="16" s="1"/>
  <c r="C2493" i="16"/>
  <c r="D2493" i="16" s="1"/>
  <c r="C2494" i="16"/>
  <c r="D2494" i="16" s="1"/>
  <c r="C2495" i="16"/>
  <c r="D2495" i="16" s="1"/>
  <c r="C2496" i="16"/>
  <c r="D2496" i="16" s="1"/>
  <c r="C2497" i="16"/>
  <c r="D2497" i="16" s="1"/>
  <c r="C2498" i="16"/>
  <c r="D2498" i="16" s="1"/>
  <c r="C2499" i="16"/>
  <c r="D2499" i="16" s="1"/>
  <c r="C2500" i="16"/>
  <c r="D2500" i="16" s="1"/>
  <c r="C2501" i="16"/>
  <c r="D2501" i="16" s="1"/>
  <c r="C2502" i="16"/>
  <c r="D2502" i="16" s="1"/>
  <c r="C2503" i="16"/>
  <c r="D2503" i="16" s="1"/>
  <c r="C2504" i="16"/>
  <c r="D2504" i="16" s="1"/>
  <c r="C2505" i="16"/>
  <c r="D2505" i="16" s="1"/>
  <c r="C2506" i="16"/>
  <c r="D2506" i="16" s="1"/>
  <c r="C2507" i="16"/>
  <c r="D2507" i="16" s="1"/>
  <c r="C2508" i="16"/>
  <c r="D2508" i="16" s="1"/>
  <c r="C2509" i="16"/>
  <c r="D2509" i="16" s="1"/>
  <c r="C2510" i="16"/>
  <c r="D2510" i="16" s="1"/>
  <c r="C2511" i="16"/>
  <c r="D2511" i="16" s="1"/>
  <c r="C2512" i="16"/>
  <c r="D2512" i="16" s="1"/>
  <c r="C2513" i="16"/>
  <c r="D2513" i="16" s="1"/>
  <c r="C2514" i="16"/>
  <c r="D2514" i="16" s="1"/>
  <c r="C2515" i="16"/>
  <c r="D2515" i="16" s="1"/>
  <c r="C2516" i="16"/>
  <c r="D2516" i="16" s="1"/>
  <c r="C2517" i="16"/>
  <c r="D2517" i="16" s="1"/>
  <c r="C2518" i="16"/>
  <c r="D2518" i="16" s="1"/>
  <c r="C2519" i="16"/>
  <c r="D2519" i="16" s="1"/>
  <c r="C2520" i="16"/>
  <c r="D2520" i="16" s="1"/>
  <c r="C2521" i="16"/>
  <c r="D2521" i="16" s="1"/>
  <c r="C2522" i="16"/>
  <c r="D2522" i="16" s="1"/>
  <c r="C2523" i="16"/>
  <c r="D2523" i="16" s="1"/>
  <c r="C2524" i="16"/>
  <c r="D2524" i="16" s="1"/>
  <c r="C2525" i="16"/>
  <c r="D2525" i="16" s="1"/>
  <c r="C2526" i="16"/>
  <c r="D2526" i="16" s="1"/>
  <c r="C2527" i="16"/>
  <c r="D2527" i="16" s="1"/>
  <c r="C2528" i="16"/>
  <c r="D2528" i="16" s="1"/>
  <c r="C2529" i="16"/>
  <c r="D2529" i="16" s="1"/>
  <c r="C2530" i="16"/>
  <c r="D2530" i="16" s="1"/>
  <c r="C2531" i="16"/>
  <c r="D2531" i="16" s="1"/>
  <c r="C2532" i="16"/>
  <c r="D2532" i="16" s="1"/>
  <c r="C2533" i="16"/>
  <c r="D2533" i="16" s="1"/>
  <c r="C2534" i="16"/>
  <c r="D2534" i="16" s="1"/>
  <c r="C2535" i="16"/>
  <c r="D2535" i="16" s="1"/>
  <c r="C2536" i="16"/>
  <c r="D2536" i="16" s="1"/>
  <c r="C2537" i="16"/>
  <c r="D2537" i="16" s="1"/>
  <c r="C2538" i="16"/>
  <c r="D2538" i="16" s="1"/>
  <c r="C2539" i="16"/>
  <c r="D2539" i="16" s="1"/>
  <c r="C2540" i="16"/>
  <c r="D2540" i="16" s="1"/>
  <c r="C2541" i="16"/>
  <c r="D2541" i="16" s="1"/>
  <c r="C2542" i="16"/>
  <c r="D2542" i="16" s="1"/>
  <c r="C2543" i="16"/>
  <c r="D2543" i="16" s="1"/>
  <c r="C2544" i="16"/>
  <c r="D2544" i="16" s="1"/>
  <c r="C2545" i="16"/>
  <c r="D2545" i="16" s="1"/>
  <c r="C2546" i="16"/>
  <c r="D2546" i="16" s="1"/>
  <c r="C2547" i="16"/>
  <c r="D2547" i="16" s="1"/>
  <c r="C2548" i="16"/>
  <c r="D2548" i="16" s="1"/>
  <c r="C2549" i="16"/>
  <c r="D2549" i="16" s="1"/>
  <c r="C2550" i="16"/>
  <c r="D2550" i="16" s="1"/>
  <c r="C2551" i="16"/>
  <c r="D2551" i="16" s="1"/>
  <c r="C2552" i="16"/>
  <c r="D2552" i="16" s="1"/>
  <c r="C2553" i="16"/>
  <c r="D2553" i="16" s="1"/>
  <c r="C2554" i="16"/>
  <c r="D2554" i="16" s="1"/>
  <c r="C2555" i="16"/>
  <c r="D2555" i="16" s="1"/>
  <c r="C2556" i="16"/>
  <c r="D2556" i="16" s="1"/>
  <c r="C2557" i="16"/>
  <c r="D2557" i="16" s="1"/>
  <c r="C2558" i="16"/>
  <c r="D2558" i="16" s="1"/>
  <c r="C2559" i="16"/>
  <c r="D2559" i="16" s="1"/>
  <c r="C2560" i="16"/>
  <c r="D2560" i="16" s="1"/>
  <c r="C2561" i="16"/>
  <c r="D2561" i="16" s="1"/>
  <c r="C2562" i="16"/>
  <c r="D2562" i="16" s="1"/>
  <c r="C2563" i="16"/>
  <c r="D2563" i="16" s="1"/>
  <c r="C2564" i="16"/>
  <c r="D2564" i="16" s="1"/>
  <c r="C2565" i="16"/>
  <c r="D2565" i="16" s="1"/>
  <c r="C2566" i="16"/>
  <c r="D2566" i="16" s="1"/>
  <c r="C2567" i="16"/>
  <c r="D2567" i="16" s="1"/>
  <c r="C2568" i="16"/>
  <c r="D2568" i="16" s="1"/>
  <c r="C2569" i="16"/>
  <c r="D2569" i="16" s="1"/>
  <c r="C2570" i="16"/>
  <c r="D2570" i="16" s="1"/>
  <c r="C2571" i="16"/>
  <c r="D2571" i="16" s="1"/>
  <c r="C2572" i="16"/>
  <c r="D2572" i="16" s="1"/>
  <c r="C2573" i="16"/>
  <c r="D2573" i="16" s="1"/>
  <c r="C2574" i="16"/>
  <c r="D2574" i="16" s="1"/>
  <c r="C2575" i="16"/>
  <c r="D2575" i="16" s="1"/>
  <c r="C2576" i="16"/>
  <c r="D2576" i="16" s="1"/>
  <c r="C2577" i="16"/>
  <c r="D2577" i="16" s="1"/>
  <c r="C2578" i="16"/>
  <c r="D2578" i="16" s="1"/>
  <c r="C2579" i="16"/>
  <c r="D2579" i="16" s="1"/>
  <c r="C2580" i="16"/>
  <c r="D2580" i="16" s="1"/>
  <c r="C2581" i="16"/>
  <c r="D2581" i="16" s="1"/>
  <c r="C2582" i="16"/>
  <c r="D2582" i="16" s="1"/>
  <c r="C2583" i="16"/>
  <c r="D2583" i="16" s="1"/>
  <c r="C2584" i="16"/>
  <c r="D2584" i="16" s="1"/>
  <c r="C2585" i="16"/>
  <c r="D2585" i="16" s="1"/>
  <c r="C2586" i="16"/>
  <c r="D2586" i="16" s="1"/>
  <c r="C2587" i="16"/>
  <c r="D2587" i="16" s="1"/>
  <c r="C2588" i="16"/>
  <c r="D2588" i="16" s="1"/>
  <c r="C2589" i="16"/>
  <c r="D2589" i="16" s="1"/>
  <c r="C2590" i="16"/>
  <c r="D2590" i="16" s="1"/>
  <c r="C2591" i="16"/>
  <c r="D2591" i="16" s="1"/>
  <c r="C2592" i="16"/>
  <c r="D2592" i="16" s="1"/>
  <c r="C2593" i="16"/>
  <c r="D2593" i="16" s="1"/>
  <c r="C2594" i="16"/>
  <c r="D2594" i="16" s="1"/>
  <c r="C2595" i="16"/>
  <c r="D2595" i="16" s="1"/>
  <c r="C2596" i="16"/>
  <c r="D2596" i="16" s="1"/>
  <c r="C2597" i="16"/>
  <c r="D2597" i="16" s="1"/>
  <c r="C2598" i="16"/>
  <c r="D2598" i="16" s="1"/>
  <c r="C2599" i="16"/>
  <c r="D2599" i="16" s="1"/>
  <c r="C2600" i="16"/>
  <c r="D2600" i="16" s="1"/>
  <c r="C2601" i="16"/>
  <c r="D2601" i="16" s="1"/>
  <c r="C2602" i="16"/>
  <c r="D2602" i="16" s="1"/>
  <c r="C2603" i="16"/>
  <c r="D2603" i="16" s="1"/>
  <c r="C2604" i="16"/>
  <c r="D2604" i="16" s="1"/>
  <c r="C2605" i="16"/>
  <c r="D2605" i="16" s="1"/>
  <c r="C2606" i="16"/>
  <c r="D2606" i="16" s="1"/>
  <c r="C2607" i="16"/>
  <c r="D2607" i="16" s="1"/>
  <c r="C2608" i="16"/>
  <c r="D2608" i="16" s="1"/>
  <c r="C2609" i="16"/>
  <c r="D2609" i="16" s="1"/>
  <c r="C2610" i="16"/>
  <c r="D2610" i="16" s="1"/>
  <c r="C2611" i="16"/>
  <c r="D2611" i="16" s="1"/>
  <c r="C2612" i="16"/>
  <c r="D2612" i="16" s="1"/>
  <c r="C2613" i="16"/>
  <c r="D2613" i="16" s="1"/>
  <c r="C2614" i="16"/>
  <c r="D2614" i="16" s="1"/>
  <c r="C2615" i="16"/>
  <c r="D2615" i="16" s="1"/>
  <c r="C2616" i="16"/>
  <c r="D2616" i="16" s="1"/>
  <c r="C2617" i="16"/>
  <c r="D2617" i="16" s="1"/>
  <c r="C2618" i="16"/>
  <c r="D2618" i="16" s="1"/>
  <c r="C2619" i="16"/>
  <c r="D2619" i="16" s="1"/>
  <c r="C2620" i="16"/>
  <c r="D2620" i="16" s="1"/>
  <c r="C2621" i="16"/>
  <c r="D2621" i="16" s="1"/>
  <c r="C2622" i="16"/>
  <c r="D2622" i="16" s="1"/>
  <c r="C2623" i="16"/>
  <c r="D2623" i="16" s="1"/>
  <c r="C2624" i="16"/>
  <c r="D2624" i="16" s="1"/>
  <c r="C2625" i="16"/>
  <c r="D2625" i="16" s="1"/>
  <c r="C2626" i="16"/>
  <c r="D2626" i="16" s="1"/>
  <c r="C2627" i="16"/>
  <c r="D2627" i="16" s="1"/>
  <c r="C2628" i="16"/>
  <c r="D2628" i="16" s="1"/>
  <c r="C2629" i="16"/>
  <c r="D2629" i="16" s="1"/>
  <c r="C2630" i="16"/>
  <c r="D2630" i="16" s="1"/>
  <c r="C2631" i="16"/>
  <c r="D2631" i="16" s="1"/>
  <c r="C2632" i="16"/>
  <c r="D2632" i="16" s="1"/>
  <c r="C2633" i="16"/>
  <c r="D2633" i="16" s="1"/>
  <c r="C2634" i="16"/>
  <c r="D2634" i="16" s="1"/>
  <c r="C2635" i="16"/>
  <c r="D2635" i="16" s="1"/>
  <c r="C2636" i="16"/>
  <c r="D2636" i="16" s="1"/>
  <c r="C2637" i="16"/>
  <c r="D2637" i="16" s="1"/>
  <c r="C2638" i="16"/>
  <c r="D2638" i="16" s="1"/>
  <c r="C2639" i="16"/>
  <c r="D2639" i="16" s="1"/>
  <c r="C2640" i="16"/>
  <c r="D2640" i="16" s="1"/>
  <c r="C2641" i="16"/>
  <c r="D2641" i="16" s="1"/>
  <c r="C2642" i="16"/>
  <c r="D2642" i="16" s="1"/>
  <c r="C2643" i="16"/>
  <c r="D2643" i="16" s="1"/>
  <c r="C2644" i="16"/>
  <c r="D2644" i="16" s="1"/>
  <c r="C2645" i="16"/>
  <c r="D2645" i="16" s="1"/>
  <c r="C2646" i="16"/>
  <c r="D2646" i="16" s="1"/>
  <c r="C2647" i="16"/>
  <c r="D2647" i="16" s="1"/>
  <c r="C2648" i="16"/>
  <c r="D2648" i="16" s="1"/>
  <c r="C2649" i="16"/>
  <c r="D2649" i="16" s="1"/>
  <c r="C2650" i="16"/>
  <c r="D2650" i="16" s="1"/>
  <c r="C2651" i="16"/>
  <c r="D2651" i="16" s="1"/>
  <c r="C2652" i="16"/>
  <c r="D2652" i="16" s="1"/>
  <c r="C2653" i="16"/>
  <c r="D2653" i="16" s="1"/>
  <c r="C2654" i="16"/>
  <c r="D2654" i="16" s="1"/>
  <c r="C2655" i="16"/>
  <c r="D2655" i="16" s="1"/>
  <c r="C2656" i="16"/>
  <c r="D2656" i="16" s="1"/>
  <c r="C2657" i="16"/>
  <c r="D2657" i="16" s="1"/>
  <c r="C2658" i="16"/>
  <c r="D2658" i="16" s="1"/>
  <c r="C2659" i="16"/>
  <c r="D2659" i="16" s="1"/>
  <c r="C2660" i="16"/>
  <c r="D2660" i="16" s="1"/>
  <c r="C2661" i="16"/>
  <c r="D2661" i="16" s="1"/>
  <c r="C2662" i="16"/>
  <c r="D2662" i="16" s="1"/>
  <c r="C2663" i="16"/>
  <c r="D2663" i="16" s="1"/>
  <c r="C2664" i="16"/>
  <c r="D2664" i="16" s="1"/>
  <c r="C2665" i="16"/>
  <c r="D2665" i="16" s="1"/>
  <c r="C2666" i="16"/>
  <c r="D2666" i="16" s="1"/>
  <c r="C2667" i="16"/>
  <c r="D2667" i="16" s="1"/>
  <c r="C2668" i="16"/>
  <c r="D2668" i="16" s="1"/>
  <c r="C2669" i="16"/>
  <c r="D2669" i="16" s="1"/>
  <c r="C2670" i="16"/>
  <c r="D2670" i="16" s="1"/>
  <c r="C2671" i="16"/>
  <c r="D2671" i="16" s="1"/>
  <c r="C2672" i="16"/>
  <c r="D2672" i="16" s="1"/>
  <c r="C2673" i="16"/>
  <c r="D2673" i="16" s="1"/>
  <c r="C2674" i="16"/>
  <c r="D2674" i="16" s="1"/>
  <c r="C2675" i="16"/>
  <c r="D2675" i="16" s="1"/>
  <c r="C2676" i="16"/>
  <c r="D2676" i="16" s="1"/>
  <c r="C2677" i="16"/>
  <c r="D2677" i="16" s="1"/>
  <c r="C2678" i="16"/>
  <c r="D2678" i="16" s="1"/>
  <c r="C2679" i="16"/>
  <c r="D2679" i="16" s="1"/>
  <c r="C2680" i="16"/>
  <c r="D2680" i="16" s="1"/>
  <c r="C2681" i="16"/>
  <c r="D2681" i="16" s="1"/>
  <c r="C2682" i="16"/>
  <c r="D2682" i="16" s="1"/>
  <c r="C2683" i="16"/>
  <c r="D2683" i="16" s="1"/>
  <c r="C2684" i="16"/>
  <c r="D2684" i="16" s="1"/>
  <c r="C2685" i="16"/>
  <c r="D2685" i="16" s="1"/>
  <c r="C2686" i="16"/>
  <c r="D2686" i="16" s="1"/>
  <c r="C2687" i="16"/>
  <c r="D2687" i="16" s="1"/>
  <c r="C2688" i="16"/>
  <c r="D2688" i="16" s="1"/>
  <c r="C2689" i="16"/>
  <c r="D2689" i="16" s="1"/>
  <c r="C2690" i="16"/>
  <c r="D2690" i="16" s="1"/>
  <c r="C2691" i="16"/>
  <c r="D2691" i="16" s="1"/>
  <c r="C2692" i="16"/>
  <c r="D2692" i="16" s="1"/>
  <c r="C2693" i="16"/>
  <c r="D2693" i="16" s="1"/>
  <c r="C2694" i="16"/>
  <c r="D2694" i="16" s="1"/>
  <c r="C2695" i="16"/>
  <c r="D2695" i="16" s="1"/>
  <c r="C2696" i="16"/>
  <c r="D2696" i="16" s="1"/>
  <c r="C2697" i="16"/>
  <c r="D2697" i="16" s="1"/>
  <c r="C2698" i="16"/>
  <c r="D2698" i="16" s="1"/>
  <c r="C2699" i="16"/>
  <c r="D2699" i="16" s="1"/>
  <c r="C2700" i="16"/>
  <c r="D2700" i="16" s="1"/>
  <c r="C2701" i="16"/>
  <c r="D2701" i="16" s="1"/>
  <c r="C2702" i="16"/>
  <c r="D2702" i="16" s="1"/>
  <c r="C2703" i="16"/>
  <c r="D2703" i="16" s="1"/>
  <c r="C2704" i="16"/>
  <c r="D2704" i="16" s="1"/>
  <c r="C2705" i="16"/>
  <c r="D2705" i="16" s="1"/>
  <c r="C2706" i="16"/>
  <c r="D2706" i="16" s="1"/>
  <c r="C2707" i="16"/>
  <c r="D2707" i="16" s="1"/>
  <c r="C2708" i="16"/>
  <c r="D2708" i="16" s="1"/>
  <c r="C2709" i="16"/>
  <c r="D2709" i="16" s="1"/>
  <c r="C2710" i="16"/>
  <c r="D2710" i="16" s="1"/>
  <c r="C2711" i="16"/>
  <c r="D2711" i="16" s="1"/>
  <c r="C2712" i="16"/>
  <c r="D2712" i="16" s="1"/>
  <c r="C2713" i="16"/>
  <c r="D2713" i="16" s="1"/>
  <c r="C2714" i="16"/>
  <c r="D2714" i="16" s="1"/>
  <c r="C2715" i="16"/>
  <c r="D2715" i="16" s="1"/>
  <c r="C2716" i="16"/>
  <c r="D2716" i="16" s="1"/>
  <c r="C2717" i="16"/>
  <c r="D2717" i="16" s="1"/>
  <c r="C2718" i="16"/>
  <c r="D2718" i="16" s="1"/>
  <c r="C2719" i="16"/>
  <c r="D2719" i="16" s="1"/>
  <c r="C2720" i="16"/>
  <c r="D2720" i="16" s="1"/>
  <c r="C2721" i="16"/>
  <c r="D2721" i="16" s="1"/>
  <c r="C2722" i="16"/>
  <c r="D2722" i="16" s="1"/>
  <c r="C2723" i="16"/>
  <c r="D2723" i="16" s="1"/>
  <c r="C2724" i="16"/>
  <c r="D2724" i="16" s="1"/>
  <c r="C2725" i="16"/>
  <c r="D2725" i="16" s="1"/>
  <c r="C2726" i="16"/>
  <c r="D2726" i="16" s="1"/>
  <c r="C2727" i="16"/>
  <c r="D2727" i="16" s="1"/>
  <c r="C2728" i="16"/>
  <c r="D2728" i="16" s="1"/>
  <c r="C2729" i="16"/>
  <c r="D2729" i="16" s="1"/>
  <c r="C2730" i="16"/>
  <c r="D2730" i="16" s="1"/>
  <c r="C2731" i="16"/>
  <c r="D2731" i="16" s="1"/>
  <c r="C2732" i="16"/>
  <c r="D2732" i="16" s="1"/>
  <c r="C2733" i="16"/>
  <c r="D2733" i="16" s="1"/>
  <c r="C2734" i="16"/>
  <c r="D2734" i="16" s="1"/>
  <c r="C2735" i="16"/>
  <c r="D2735" i="16" s="1"/>
  <c r="C2736" i="16"/>
  <c r="D2736" i="16" s="1"/>
  <c r="C2737" i="16"/>
  <c r="D2737" i="16" s="1"/>
  <c r="C2738" i="16"/>
  <c r="D2738" i="16" s="1"/>
  <c r="C2739" i="16"/>
  <c r="D2739" i="16" s="1"/>
  <c r="C2740" i="16"/>
  <c r="D2740" i="16" s="1"/>
  <c r="C2741" i="16"/>
  <c r="D2741" i="16" s="1"/>
  <c r="C2742" i="16"/>
  <c r="D2742" i="16" s="1"/>
  <c r="C2743" i="16"/>
  <c r="D2743" i="16" s="1"/>
  <c r="C2744" i="16"/>
  <c r="D2744" i="16" s="1"/>
  <c r="C2745" i="16"/>
  <c r="D2745" i="16" s="1"/>
  <c r="C2746" i="16"/>
  <c r="D2746" i="16" s="1"/>
  <c r="C2747" i="16"/>
  <c r="D2747" i="16" s="1"/>
  <c r="C2748" i="16"/>
  <c r="D2748" i="16" s="1"/>
  <c r="C2749" i="16"/>
  <c r="D2749" i="16" s="1"/>
  <c r="C2750" i="16"/>
  <c r="D2750" i="16" s="1"/>
  <c r="C2751" i="16"/>
  <c r="D2751" i="16" s="1"/>
  <c r="C2752" i="16"/>
  <c r="D2752" i="16" s="1"/>
  <c r="C2753" i="16"/>
  <c r="D2753" i="16" s="1"/>
  <c r="C2754" i="16"/>
  <c r="D2754" i="16" s="1"/>
  <c r="C2755" i="16"/>
  <c r="D2755" i="16" s="1"/>
  <c r="C2756" i="16"/>
  <c r="D2756" i="16" s="1"/>
  <c r="C2757" i="16"/>
  <c r="D2757" i="16" s="1"/>
  <c r="C2758" i="16"/>
  <c r="D2758" i="16" s="1"/>
  <c r="C2759" i="16"/>
  <c r="D2759" i="16" s="1"/>
  <c r="C2760" i="16"/>
  <c r="D2760" i="16" s="1"/>
  <c r="C2761" i="16"/>
  <c r="D2761" i="16" s="1"/>
  <c r="C2762" i="16"/>
  <c r="D2762" i="16" s="1"/>
  <c r="C2763" i="16"/>
  <c r="D2763" i="16" s="1"/>
  <c r="C2764" i="16"/>
  <c r="D2764" i="16" s="1"/>
  <c r="C2765" i="16"/>
  <c r="D2765" i="16" s="1"/>
  <c r="C2766" i="16"/>
  <c r="D2766" i="16" s="1"/>
  <c r="C2767" i="16"/>
  <c r="D2767" i="16" s="1"/>
  <c r="C2768" i="16"/>
  <c r="D2768" i="16" s="1"/>
  <c r="C2769" i="16"/>
  <c r="D2769" i="16" s="1"/>
  <c r="C2770" i="16"/>
  <c r="D2770" i="16" s="1"/>
  <c r="C2771" i="16"/>
  <c r="D2771" i="16" s="1"/>
  <c r="C2772" i="16"/>
  <c r="D2772" i="16" s="1"/>
  <c r="C2773" i="16"/>
  <c r="D2773" i="16" s="1"/>
  <c r="C2774" i="16"/>
  <c r="D2774" i="16" s="1"/>
  <c r="C2775" i="16"/>
  <c r="D2775" i="16" s="1"/>
  <c r="C2776" i="16"/>
  <c r="D2776" i="16" s="1"/>
  <c r="C2777" i="16"/>
  <c r="D2777" i="16" s="1"/>
  <c r="C2778" i="16"/>
  <c r="D2778" i="16" s="1"/>
  <c r="C2779" i="16"/>
  <c r="D2779" i="16" s="1"/>
  <c r="C2780" i="16"/>
  <c r="D2780" i="16" s="1"/>
  <c r="C2781" i="16"/>
  <c r="D2781" i="16" s="1"/>
  <c r="C2782" i="16"/>
  <c r="D2782" i="16" s="1"/>
  <c r="C2783" i="16"/>
  <c r="D2783" i="16" s="1"/>
  <c r="C2784" i="16"/>
  <c r="D2784" i="16" s="1"/>
  <c r="C2785" i="16"/>
  <c r="D2785" i="16" s="1"/>
  <c r="C2786" i="16"/>
  <c r="D2786" i="16" s="1"/>
  <c r="C2787" i="16"/>
  <c r="D2787" i="16" s="1"/>
  <c r="C2788" i="16"/>
  <c r="D2788" i="16" s="1"/>
  <c r="C2789" i="16"/>
  <c r="D2789" i="16" s="1"/>
  <c r="C2790" i="16"/>
  <c r="D2790" i="16" s="1"/>
  <c r="C2791" i="16"/>
  <c r="D2791" i="16" s="1"/>
  <c r="C2792" i="16"/>
  <c r="D2792" i="16" s="1"/>
  <c r="C2793" i="16"/>
  <c r="D2793" i="16" s="1"/>
  <c r="C2794" i="16"/>
  <c r="D2794" i="16" s="1"/>
  <c r="C2795" i="16"/>
  <c r="D2795" i="16" s="1"/>
  <c r="C2796" i="16"/>
  <c r="D2796" i="16" s="1"/>
  <c r="C2797" i="16"/>
  <c r="D2797" i="16" s="1"/>
  <c r="C2798" i="16"/>
  <c r="D2798" i="16" s="1"/>
  <c r="C2799" i="16"/>
  <c r="D2799" i="16" s="1"/>
  <c r="C2800" i="16"/>
  <c r="D2800" i="16" s="1"/>
  <c r="C2801" i="16"/>
  <c r="D2801" i="16" s="1"/>
  <c r="C2802" i="16"/>
  <c r="D2802" i="16" s="1"/>
  <c r="C2803" i="16"/>
  <c r="D2803" i="16" s="1"/>
  <c r="C2804" i="16"/>
  <c r="D2804" i="16" s="1"/>
  <c r="C2805" i="16"/>
  <c r="D2805" i="16" s="1"/>
  <c r="C2806" i="16"/>
  <c r="D2806" i="16" s="1"/>
  <c r="C2807" i="16"/>
  <c r="D2807" i="16" s="1"/>
  <c r="C2808" i="16"/>
  <c r="D2808" i="16" s="1"/>
  <c r="C2809" i="16"/>
  <c r="D2809" i="16" s="1"/>
  <c r="C2810" i="16"/>
  <c r="D2810" i="16" s="1"/>
  <c r="C2811" i="16"/>
  <c r="D2811" i="16" s="1"/>
  <c r="C2812" i="16"/>
  <c r="D2812" i="16" s="1"/>
  <c r="C2813" i="16"/>
  <c r="D2813" i="16" s="1"/>
  <c r="C2814" i="16"/>
  <c r="D2814" i="16" s="1"/>
  <c r="C2815" i="16"/>
  <c r="D2815" i="16" s="1"/>
  <c r="C2816" i="16"/>
  <c r="D2816" i="16" s="1"/>
  <c r="C2817" i="16"/>
  <c r="D2817" i="16" s="1"/>
  <c r="C2818" i="16"/>
  <c r="D2818" i="16" s="1"/>
  <c r="C2819" i="16"/>
  <c r="D2819" i="16" s="1"/>
  <c r="C2820" i="16"/>
  <c r="D2820" i="16" s="1"/>
  <c r="C2821" i="16"/>
  <c r="D2821" i="16" s="1"/>
  <c r="C2822" i="16"/>
  <c r="D2822" i="16" s="1"/>
  <c r="C2823" i="16"/>
  <c r="D2823" i="16" s="1"/>
  <c r="C2824" i="16"/>
  <c r="D2824" i="16" s="1"/>
  <c r="C2825" i="16"/>
  <c r="D2825" i="16" s="1"/>
  <c r="C2826" i="16"/>
  <c r="D2826" i="16" s="1"/>
  <c r="C2827" i="16"/>
  <c r="D2827" i="16" s="1"/>
  <c r="C2828" i="16"/>
  <c r="D2828" i="16" s="1"/>
  <c r="C2829" i="16"/>
  <c r="D2829" i="16" s="1"/>
  <c r="C2830" i="16"/>
  <c r="D2830" i="16" s="1"/>
  <c r="C2831" i="16"/>
  <c r="D2831" i="16" s="1"/>
  <c r="C2832" i="16"/>
  <c r="D2832" i="16" s="1"/>
  <c r="C2833" i="16"/>
  <c r="D2833" i="16" s="1"/>
  <c r="C2834" i="16"/>
  <c r="D2834" i="16" s="1"/>
  <c r="C2835" i="16"/>
  <c r="D2835" i="16" s="1"/>
  <c r="C2836" i="16"/>
  <c r="D2836" i="16" s="1"/>
  <c r="C2837" i="16"/>
  <c r="D2837" i="16" s="1"/>
  <c r="C2838" i="16"/>
  <c r="D2838" i="16" s="1"/>
  <c r="C2839" i="16"/>
  <c r="D2839" i="16" s="1"/>
  <c r="C2840" i="16"/>
  <c r="D2840" i="16" s="1"/>
  <c r="C2841" i="16"/>
  <c r="D2841" i="16" s="1"/>
  <c r="C2842" i="16"/>
  <c r="D2842" i="16" s="1"/>
  <c r="C2843" i="16"/>
  <c r="D2843" i="16" s="1"/>
  <c r="C2844" i="16"/>
  <c r="D2844" i="16" s="1"/>
  <c r="C2845" i="16"/>
  <c r="D2845" i="16" s="1"/>
  <c r="C2846" i="16"/>
  <c r="D2846" i="16" s="1"/>
  <c r="C2847" i="16"/>
  <c r="D2847" i="16" s="1"/>
  <c r="C2848" i="16"/>
  <c r="D2848" i="16" s="1"/>
  <c r="C2849" i="16"/>
  <c r="D2849" i="16" s="1"/>
  <c r="C2850" i="16"/>
  <c r="D2850" i="16" s="1"/>
  <c r="C2851" i="16"/>
  <c r="D2851" i="16" s="1"/>
  <c r="C2852" i="16"/>
  <c r="D2852" i="16" s="1"/>
  <c r="C2853" i="16"/>
  <c r="D2853" i="16" s="1"/>
  <c r="C2854" i="16"/>
  <c r="D2854" i="16" s="1"/>
  <c r="C2855" i="16"/>
  <c r="D2855" i="16" s="1"/>
  <c r="C2856" i="16"/>
  <c r="D2856" i="16" s="1"/>
  <c r="C2857" i="16"/>
  <c r="D2857" i="16" s="1"/>
  <c r="C2858" i="16"/>
  <c r="D2858" i="16" s="1"/>
  <c r="C2859" i="16"/>
  <c r="D2859" i="16" s="1"/>
  <c r="C2860" i="16"/>
  <c r="D2860" i="16" s="1"/>
  <c r="C2861" i="16"/>
  <c r="D2861" i="16" s="1"/>
  <c r="C2862" i="16"/>
  <c r="D2862" i="16" s="1"/>
  <c r="C2863" i="16"/>
  <c r="D2863" i="16" s="1"/>
  <c r="C2864" i="16"/>
  <c r="D2864" i="16" s="1"/>
  <c r="C2865" i="16"/>
  <c r="D2865" i="16" s="1"/>
  <c r="C2866" i="16"/>
  <c r="D2866" i="16" s="1"/>
  <c r="C2867" i="16"/>
  <c r="D2867" i="16" s="1"/>
  <c r="C2868" i="16"/>
  <c r="D2868" i="16" s="1"/>
  <c r="C2869" i="16"/>
  <c r="D2869" i="16" s="1"/>
  <c r="C2870" i="16"/>
  <c r="D2870" i="16" s="1"/>
  <c r="C2871" i="16"/>
  <c r="D2871" i="16" s="1"/>
  <c r="C2872" i="16"/>
  <c r="D2872" i="16" s="1"/>
  <c r="C2873" i="16"/>
  <c r="D2873" i="16" s="1"/>
  <c r="C2874" i="16"/>
  <c r="D2874" i="16" s="1"/>
  <c r="C2875" i="16"/>
  <c r="D2875" i="16" s="1"/>
  <c r="C2876" i="16"/>
  <c r="D2876" i="16" s="1"/>
  <c r="C2877" i="16"/>
  <c r="D2877" i="16" s="1"/>
  <c r="C2878" i="16"/>
  <c r="D2878" i="16" s="1"/>
  <c r="C2879" i="16"/>
  <c r="D2879" i="16" s="1"/>
  <c r="C2880" i="16"/>
  <c r="D2880" i="16" s="1"/>
  <c r="C2881" i="16"/>
  <c r="D2881" i="16" s="1"/>
  <c r="C2882" i="16"/>
  <c r="D2882" i="16" s="1"/>
  <c r="C2883" i="16"/>
  <c r="D2883" i="16" s="1"/>
  <c r="C2884" i="16"/>
  <c r="D2884" i="16" s="1"/>
  <c r="C2885" i="16"/>
  <c r="D2885" i="16" s="1"/>
  <c r="C2886" i="16"/>
  <c r="D2886" i="16" s="1"/>
  <c r="C2887" i="16"/>
  <c r="D2887" i="16" s="1"/>
  <c r="C2888" i="16"/>
  <c r="D2888" i="16" s="1"/>
  <c r="C2889" i="16"/>
  <c r="D2889" i="16" s="1"/>
  <c r="C2890" i="16"/>
  <c r="D2890" i="16" s="1"/>
  <c r="C2891" i="16"/>
  <c r="D2891" i="16" s="1"/>
  <c r="C2892" i="16"/>
  <c r="D2892" i="16" s="1"/>
  <c r="C2893" i="16"/>
  <c r="D2893" i="16" s="1"/>
  <c r="C2894" i="16"/>
  <c r="D2894" i="16" s="1"/>
  <c r="C2895" i="16"/>
  <c r="D2895" i="16" s="1"/>
  <c r="C2896" i="16"/>
  <c r="D2896" i="16" s="1"/>
  <c r="C2897" i="16"/>
  <c r="D2897" i="16" s="1"/>
  <c r="C2898" i="16"/>
  <c r="D2898" i="16" s="1"/>
  <c r="C2899" i="16"/>
  <c r="D2899" i="16" s="1"/>
  <c r="C2900" i="16"/>
  <c r="D2900" i="16" s="1"/>
  <c r="C2901" i="16"/>
  <c r="D2901" i="16" s="1"/>
  <c r="C2902" i="16"/>
  <c r="D2902" i="16" s="1"/>
  <c r="C2903" i="16"/>
  <c r="D2903" i="16" s="1"/>
  <c r="C2904" i="16"/>
  <c r="D2904" i="16" s="1"/>
  <c r="C2905" i="16"/>
  <c r="D2905" i="16" s="1"/>
  <c r="C2906" i="16"/>
  <c r="D2906" i="16" s="1"/>
  <c r="C2907" i="16"/>
  <c r="D2907" i="16" s="1"/>
  <c r="C2908" i="16"/>
  <c r="D2908" i="16" s="1"/>
  <c r="C2909" i="16"/>
  <c r="D2909" i="16" s="1"/>
  <c r="C2910" i="16"/>
  <c r="D2910" i="16" s="1"/>
  <c r="C2911" i="16"/>
  <c r="D2911" i="16" s="1"/>
  <c r="C2912" i="16"/>
  <c r="D2912" i="16" s="1"/>
  <c r="C2913" i="16"/>
  <c r="D2913" i="16" s="1"/>
  <c r="C2914" i="16"/>
  <c r="D2914" i="16" s="1"/>
  <c r="C2915" i="16"/>
  <c r="D2915" i="16" s="1"/>
  <c r="C2916" i="16"/>
  <c r="D2916" i="16" s="1"/>
  <c r="C2917" i="16"/>
  <c r="D2917" i="16" s="1"/>
  <c r="C2918" i="16"/>
  <c r="D2918" i="16" s="1"/>
  <c r="C2919" i="16"/>
  <c r="D2919" i="16" s="1"/>
  <c r="C2920" i="16"/>
  <c r="D2920" i="16" s="1"/>
  <c r="C2921" i="16"/>
  <c r="D2921" i="16" s="1"/>
  <c r="C2922" i="16"/>
  <c r="D2922" i="16" s="1"/>
  <c r="C2923" i="16"/>
  <c r="D2923" i="16" s="1"/>
  <c r="C2924" i="16"/>
  <c r="D2924" i="16" s="1"/>
  <c r="C2925" i="16"/>
  <c r="D2925" i="16" s="1"/>
  <c r="C2926" i="16"/>
  <c r="D2926" i="16" s="1"/>
  <c r="C2927" i="16"/>
  <c r="D2927" i="16" s="1"/>
  <c r="C2928" i="16"/>
  <c r="D2928" i="16" s="1"/>
  <c r="C2929" i="16"/>
  <c r="D2929" i="16" s="1"/>
  <c r="C2930" i="16"/>
  <c r="D2930" i="16" s="1"/>
  <c r="C2931" i="16"/>
  <c r="D2931" i="16" s="1"/>
  <c r="C2932" i="16"/>
  <c r="D2932" i="16" s="1"/>
  <c r="C2933" i="16"/>
  <c r="D2933" i="16" s="1"/>
  <c r="C2934" i="16"/>
  <c r="D2934" i="16" s="1"/>
  <c r="C2935" i="16"/>
  <c r="D2935" i="16" s="1"/>
  <c r="C2936" i="16"/>
  <c r="D2936" i="16" s="1"/>
  <c r="C2937" i="16"/>
  <c r="D2937" i="16" s="1"/>
  <c r="C2938" i="16"/>
  <c r="D2938" i="16" s="1"/>
  <c r="C2939" i="16"/>
  <c r="D2939" i="16" s="1"/>
  <c r="C2940" i="16"/>
  <c r="D2940" i="16" s="1"/>
  <c r="C2941" i="16"/>
  <c r="D2941" i="16" s="1"/>
  <c r="C2942" i="16"/>
  <c r="D2942" i="16" s="1"/>
  <c r="C2943" i="16"/>
  <c r="D2943" i="16" s="1"/>
  <c r="C2944" i="16"/>
  <c r="D2944" i="16" s="1"/>
  <c r="C2945" i="16"/>
  <c r="D2945" i="16" s="1"/>
  <c r="C2946" i="16"/>
  <c r="D2946" i="16" s="1"/>
  <c r="C2947" i="16"/>
  <c r="D2947" i="16" s="1"/>
  <c r="C2948" i="16"/>
  <c r="D2948" i="16" s="1"/>
  <c r="C2949" i="16"/>
  <c r="D2949" i="16" s="1"/>
  <c r="C2950" i="16"/>
  <c r="D2950" i="16" s="1"/>
  <c r="C2951" i="16"/>
  <c r="D2951" i="16" s="1"/>
  <c r="C2952" i="16"/>
  <c r="D2952" i="16" s="1"/>
  <c r="C2953" i="16"/>
  <c r="D2953" i="16" s="1"/>
  <c r="C2954" i="16"/>
  <c r="D2954" i="16" s="1"/>
  <c r="C2955" i="16"/>
  <c r="D2955" i="16" s="1"/>
  <c r="C2956" i="16"/>
  <c r="D2956" i="16" s="1"/>
  <c r="C2957" i="16"/>
  <c r="D2957" i="16" s="1"/>
  <c r="C2958" i="16"/>
  <c r="D2958" i="16" s="1"/>
  <c r="C2959" i="16"/>
  <c r="D2959" i="16" s="1"/>
  <c r="C2960" i="16"/>
  <c r="D2960" i="16" s="1"/>
  <c r="C2961" i="16"/>
  <c r="D2961" i="16" s="1"/>
  <c r="C2962" i="16"/>
  <c r="D2962" i="16" s="1"/>
  <c r="C2963" i="16"/>
  <c r="D2963" i="16" s="1"/>
  <c r="C2964" i="16"/>
  <c r="D2964" i="16" s="1"/>
  <c r="C2965" i="16"/>
  <c r="D2965" i="16" s="1"/>
  <c r="C2966" i="16"/>
  <c r="D2966" i="16" s="1"/>
  <c r="C2967" i="16"/>
  <c r="D2967" i="16" s="1"/>
  <c r="C2968" i="16"/>
  <c r="D2968" i="16" s="1"/>
  <c r="C2969" i="16"/>
  <c r="D2969" i="16" s="1"/>
  <c r="C2970" i="16"/>
  <c r="D2970" i="16" s="1"/>
  <c r="C2971" i="16"/>
  <c r="D2971" i="16" s="1"/>
  <c r="C2972" i="16"/>
  <c r="D2972" i="16" s="1"/>
  <c r="C2973" i="16"/>
  <c r="D2973" i="16" s="1"/>
  <c r="C2974" i="16"/>
  <c r="D2974" i="16" s="1"/>
  <c r="C2975" i="16"/>
  <c r="D2975" i="16" s="1"/>
  <c r="C2976" i="16"/>
  <c r="D2976" i="16" s="1"/>
  <c r="C2977" i="16"/>
  <c r="D2977" i="16" s="1"/>
  <c r="C2978" i="16"/>
  <c r="D2978" i="16" s="1"/>
  <c r="C2979" i="16"/>
  <c r="D2979" i="16" s="1"/>
  <c r="C2980" i="16"/>
  <c r="D2980" i="16" s="1"/>
  <c r="C2981" i="16"/>
  <c r="D2981" i="16" s="1"/>
  <c r="C2982" i="16"/>
  <c r="D2982" i="16" s="1"/>
  <c r="C2983" i="16"/>
  <c r="D2983" i="16" s="1"/>
  <c r="C2984" i="16"/>
  <c r="D2984" i="16" s="1"/>
  <c r="C2985" i="16"/>
  <c r="D2985" i="16" s="1"/>
  <c r="C2986" i="16"/>
  <c r="D2986" i="16" s="1"/>
  <c r="C2987" i="16"/>
  <c r="D2987" i="16" s="1"/>
  <c r="C2988" i="16"/>
  <c r="D2988" i="16" s="1"/>
  <c r="C2989" i="16"/>
  <c r="D2989" i="16" s="1"/>
  <c r="C2990" i="16"/>
  <c r="D2990" i="16" s="1"/>
  <c r="C2991" i="16"/>
  <c r="D2991" i="16" s="1"/>
  <c r="C2992" i="16"/>
  <c r="D2992" i="16" s="1"/>
  <c r="C2993" i="16"/>
  <c r="D2993" i="16" s="1"/>
  <c r="C2994" i="16"/>
  <c r="D2994" i="16" s="1"/>
  <c r="C2995" i="16"/>
  <c r="D2995" i="16" s="1"/>
  <c r="C2996" i="16"/>
  <c r="D2996" i="16" s="1"/>
  <c r="C2997" i="16"/>
  <c r="D2997" i="16" s="1"/>
  <c r="C2998" i="16"/>
  <c r="D2998" i="16" s="1"/>
  <c r="C2999" i="16"/>
  <c r="D2999" i="16" s="1"/>
  <c r="C3000" i="16"/>
  <c r="D3000" i="16" s="1"/>
  <c r="C3001" i="16"/>
  <c r="D3001" i="16" s="1"/>
  <c r="C3002" i="16"/>
  <c r="D3002" i="16" s="1"/>
  <c r="C3003" i="16"/>
  <c r="D3003" i="16" s="1"/>
  <c r="C3004" i="16"/>
  <c r="D3004" i="16" s="1"/>
  <c r="C3005" i="16"/>
  <c r="D3005" i="16" s="1"/>
  <c r="C3006" i="16"/>
  <c r="D3006" i="16" s="1"/>
  <c r="C3007" i="16"/>
  <c r="D3007" i="16" s="1"/>
  <c r="C3008" i="16"/>
  <c r="D3008" i="16" s="1"/>
  <c r="C3009" i="16"/>
  <c r="D3009" i="16" s="1"/>
  <c r="C3010" i="16"/>
  <c r="D3010" i="16" s="1"/>
  <c r="C3011" i="16"/>
  <c r="D3011" i="16" s="1"/>
  <c r="C3012" i="16"/>
  <c r="D3012" i="16" s="1"/>
  <c r="C3013" i="16"/>
  <c r="D3013" i="16" s="1"/>
  <c r="C3014" i="16"/>
  <c r="D3014" i="16" s="1"/>
  <c r="C3015" i="16"/>
  <c r="D3015" i="16" s="1"/>
  <c r="C3016" i="16"/>
  <c r="D3016" i="16" s="1"/>
  <c r="C3017" i="16"/>
  <c r="D3017" i="16" s="1"/>
  <c r="C3018" i="16"/>
  <c r="D3018" i="16" s="1"/>
  <c r="C3019" i="16"/>
  <c r="D3019" i="16" s="1"/>
  <c r="C3020" i="16"/>
  <c r="D3020" i="16" s="1"/>
  <c r="C3021" i="16"/>
  <c r="D3021" i="16" s="1"/>
  <c r="C3022" i="16"/>
  <c r="D3022" i="16" s="1"/>
  <c r="C3023" i="16"/>
  <c r="D3023" i="16" s="1"/>
  <c r="C3024" i="16"/>
  <c r="D3024" i="16" s="1"/>
  <c r="C3025" i="16"/>
  <c r="D3025" i="16" s="1"/>
  <c r="C3026" i="16"/>
  <c r="D3026" i="16" s="1"/>
  <c r="C3027" i="16"/>
  <c r="D3027" i="16" s="1"/>
  <c r="C3028" i="16"/>
  <c r="D3028" i="16" s="1"/>
  <c r="C3029" i="16"/>
  <c r="D3029" i="16" s="1"/>
  <c r="C3030" i="16"/>
  <c r="D3030" i="16" s="1"/>
  <c r="C3031" i="16"/>
  <c r="D3031" i="16" s="1"/>
  <c r="C3032" i="16"/>
  <c r="D3032" i="16" s="1"/>
  <c r="C3033" i="16"/>
  <c r="D3033" i="16" s="1"/>
  <c r="C3034" i="16"/>
  <c r="D3034" i="16" s="1"/>
  <c r="C3035" i="16"/>
  <c r="D3035" i="16" s="1"/>
  <c r="C3036" i="16"/>
  <c r="D3036" i="16" s="1"/>
  <c r="C3037" i="16"/>
  <c r="D3037" i="16" s="1"/>
  <c r="C3038" i="16"/>
  <c r="D3038" i="16" s="1"/>
  <c r="C3039" i="16"/>
  <c r="D3039" i="16" s="1"/>
  <c r="C3040" i="16"/>
  <c r="D3040" i="16" s="1"/>
  <c r="C3041" i="16"/>
  <c r="D3041" i="16" s="1"/>
  <c r="C3042" i="16"/>
  <c r="D3042" i="16" s="1"/>
  <c r="C3043" i="16"/>
  <c r="D3043" i="16" s="1"/>
  <c r="C3044" i="16"/>
  <c r="D3044" i="16" s="1"/>
  <c r="C3045" i="16"/>
  <c r="D3045" i="16" s="1"/>
  <c r="C3046" i="16"/>
  <c r="D3046" i="16" s="1"/>
  <c r="C3047" i="16"/>
  <c r="D3047" i="16" s="1"/>
  <c r="C3048" i="16"/>
  <c r="D3048" i="16" s="1"/>
  <c r="C3049" i="16"/>
  <c r="D3049" i="16" s="1"/>
  <c r="C3050" i="16"/>
  <c r="D3050" i="16" s="1"/>
  <c r="C3051" i="16"/>
  <c r="D3051" i="16" s="1"/>
  <c r="C3052" i="16"/>
  <c r="D3052" i="16" s="1"/>
  <c r="C3053" i="16"/>
  <c r="D3053" i="16" s="1"/>
  <c r="C3054" i="16"/>
  <c r="D3054" i="16" s="1"/>
  <c r="C3055" i="16"/>
  <c r="D3055" i="16" s="1"/>
  <c r="C3056" i="16"/>
  <c r="D3056" i="16" s="1"/>
  <c r="C3057" i="16"/>
  <c r="D3057" i="16" s="1"/>
  <c r="C3058" i="16"/>
  <c r="D3058" i="16" s="1"/>
  <c r="C3059" i="16"/>
  <c r="D3059" i="16" s="1"/>
  <c r="C3060" i="16"/>
  <c r="D3060" i="16" s="1"/>
  <c r="C3061" i="16"/>
  <c r="D3061" i="16" s="1"/>
  <c r="C3062" i="16"/>
  <c r="D3062" i="16" s="1"/>
  <c r="C3063" i="16"/>
  <c r="D3063" i="16" s="1"/>
  <c r="C3064" i="16"/>
  <c r="D3064" i="16" s="1"/>
  <c r="C3065" i="16"/>
  <c r="D3065" i="16" s="1"/>
  <c r="C3066" i="16"/>
  <c r="D3066" i="16" s="1"/>
  <c r="C3067" i="16"/>
  <c r="D3067" i="16" s="1"/>
  <c r="C3068" i="16"/>
  <c r="D3068" i="16" s="1"/>
  <c r="C3069" i="16"/>
  <c r="D3069" i="16" s="1"/>
  <c r="C3070" i="16"/>
  <c r="D3070" i="16" s="1"/>
  <c r="C3071" i="16"/>
  <c r="D3071" i="16" s="1"/>
  <c r="C3072" i="16"/>
  <c r="D3072" i="16" s="1"/>
  <c r="C3073" i="16"/>
  <c r="D3073" i="16" s="1"/>
  <c r="C3074" i="16"/>
  <c r="D3074" i="16" s="1"/>
  <c r="C3075" i="16"/>
  <c r="D3075" i="16" s="1"/>
  <c r="C3076" i="16"/>
  <c r="D3076" i="16" s="1"/>
  <c r="C3077" i="16"/>
  <c r="D3077" i="16" s="1"/>
  <c r="C3078" i="16"/>
  <c r="D3078" i="16" s="1"/>
  <c r="C3079" i="16"/>
  <c r="D3079" i="16" s="1"/>
  <c r="C3080" i="16"/>
  <c r="D3080" i="16" s="1"/>
  <c r="C3081" i="16"/>
  <c r="D3081" i="16" s="1"/>
  <c r="C3082" i="16"/>
  <c r="D3082" i="16" s="1"/>
  <c r="C3083" i="16"/>
  <c r="D3083" i="16" s="1"/>
  <c r="C3084" i="16"/>
  <c r="D3084" i="16" s="1"/>
  <c r="C3085" i="16"/>
  <c r="D3085" i="16" s="1"/>
  <c r="C3086" i="16"/>
  <c r="D3086" i="16" s="1"/>
  <c r="C3087" i="16"/>
  <c r="D3087" i="16" s="1"/>
  <c r="C3088" i="16"/>
  <c r="D3088" i="16" s="1"/>
  <c r="C3089" i="16"/>
  <c r="D3089" i="16" s="1"/>
  <c r="C3090" i="16"/>
  <c r="D3090" i="16" s="1"/>
  <c r="C3091" i="16"/>
  <c r="D3091" i="16" s="1"/>
  <c r="C3092" i="16"/>
  <c r="D3092" i="16" s="1"/>
  <c r="C3093" i="16"/>
  <c r="D3093" i="16" s="1"/>
  <c r="C3094" i="16"/>
  <c r="D3094" i="16" s="1"/>
  <c r="C3095" i="16"/>
  <c r="D3095" i="16" s="1"/>
  <c r="C3096" i="16"/>
  <c r="D3096" i="16" s="1"/>
  <c r="C3097" i="16"/>
  <c r="D3097" i="16" s="1"/>
  <c r="C3098" i="16"/>
  <c r="D3098" i="16" s="1"/>
  <c r="C3099" i="16"/>
  <c r="D3099" i="16" s="1"/>
  <c r="C3100" i="16"/>
  <c r="D3100" i="16" s="1"/>
  <c r="C3101" i="16"/>
  <c r="D3101" i="16" s="1"/>
  <c r="C3102" i="16"/>
  <c r="D3102" i="16" s="1"/>
  <c r="C3103" i="16"/>
  <c r="D3103" i="16" s="1"/>
  <c r="C3104" i="16"/>
  <c r="D3104" i="16" s="1"/>
  <c r="C3105" i="16"/>
  <c r="D3105" i="16" s="1"/>
  <c r="C3106" i="16"/>
  <c r="D3106" i="16" s="1"/>
  <c r="C3107" i="16"/>
  <c r="D3107" i="16" s="1"/>
  <c r="C3108" i="16"/>
  <c r="D3108" i="16" s="1"/>
  <c r="C3109" i="16"/>
  <c r="D3109" i="16" s="1"/>
  <c r="C3110" i="16"/>
  <c r="D3110" i="16" s="1"/>
  <c r="C3111" i="16"/>
  <c r="D3111" i="16" s="1"/>
  <c r="C3112" i="16"/>
  <c r="D3112" i="16" s="1"/>
  <c r="C3113" i="16"/>
  <c r="D3113" i="16" s="1"/>
  <c r="C3114" i="16"/>
  <c r="D3114" i="16" s="1"/>
  <c r="C3115" i="16"/>
  <c r="D3115" i="16" s="1"/>
  <c r="C3116" i="16"/>
  <c r="D3116" i="16" s="1"/>
  <c r="C3117" i="16"/>
  <c r="D3117" i="16" s="1"/>
  <c r="C3118" i="16"/>
  <c r="D3118" i="16" s="1"/>
  <c r="C3119" i="16"/>
  <c r="D3119" i="16" s="1"/>
  <c r="C3120" i="16"/>
  <c r="D3120" i="16" s="1"/>
  <c r="C3121" i="16"/>
  <c r="D3121" i="16" s="1"/>
  <c r="C3122" i="16"/>
  <c r="D3122" i="16" s="1"/>
  <c r="C3123" i="16"/>
  <c r="D3123" i="16" s="1"/>
  <c r="C3124" i="16"/>
  <c r="D3124" i="16" s="1"/>
  <c r="C3125" i="16"/>
  <c r="D3125" i="16" s="1"/>
  <c r="C3126" i="16"/>
  <c r="D3126" i="16" s="1"/>
  <c r="C3127" i="16"/>
  <c r="D3127" i="16" s="1"/>
  <c r="C3128" i="16"/>
  <c r="D3128" i="16" s="1"/>
  <c r="C3129" i="16"/>
  <c r="D3129" i="16" s="1"/>
  <c r="C3130" i="16"/>
  <c r="D3130" i="16" s="1"/>
  <c r="C3131" i="16"/>
  <c r="D3131" i="16" s="1"/>
  <c r="C3132" i="16"/>
  <c r="D3132" i="16" s="1"/>
  <c r="C3133" i="16"/>
  <c r="D3133" i="16" s="1"/>
  <c r="C3134" i="16"/>
  <c r="D3134" i="16" s="1"/>
  <c r="C3135" i="16"/>
  <c r="D3135" i="16" s="1"/>
  <c r="C3136" i="16"/>
  <c r="D3136" i="16" s="1"/>
  <c r="C3137" i="16"/>
  <c r="D3137" i="16" s="1"/>
  <c r="C3138" i="16"/>
  <c r="D3138" i="16" s="1"/>
  <c r="C3139" i="16"/>
  <c r="D3139" i="16" s="1"/>
  <c r="C3140" i="16"/>
  <c r="D3140" i="16" s="1"/>
  <c r="C3141" i="16"/>
  <c r="D3141" i="16" s="1"/>
  <c r="C3142" i="16"/>
  <c r="D3142" i="16" s="1"/>
  <c r="C3143" i="16"/>
  <c r="D3143" i="16" s="1"/>
  <c r="C3144" i="16"/>
  <c r="D3144" i="16" s="1"/>
  <c r="C3145" i="16"/>
  <c r="D3145" i="16" s="1"/>
  <c r="C3146" i="16"/>
  <c r="D3146" i="16" s="1"/>
  <c r="C3147" i="16"/>
  <c r="D3147" i="16" s="1"/>
  <c r="C3148" i="16"/>
  <c r="D3148" i="16" s="1"/>
  <c r="C3149" i="16"/>
  <c r="D3149" i="16" s="1"/>
  <c r="C3150" i="16"/>
  <c r="D3150" i="16" s="1"/>
  <c r="C3151" i="16"/>
  <c r="D3151" i="16" s="1"/>
  <c r="C3152" i="16"/>
  <c r="D3152" i="16" s="1"/>
  <c r="C3153" i="16"/>
  <c r="D3153" i="16" s="1"/>
  <c r="C3154" i="16"/>
  <c r="D3154" i="16" s="1"/>
  <c r="C3155" i="16"/>
  <c r="D3155" i="16" s="1"/>
  <c r="C3156" i="16"/>
  <c r="D3156" i="16" s="1"/>
  <c r="C3157" i="16"/>
  <c r="D3157" i="16" s="1"/>
  <c r="C3158" i="16"/>
  <c r="D3158" i="16" s="1"/>
  <c r="C3159" i="16"/>
  <c r="D3159" i="16" s="1"/>
  <c r="C3160" i="16"/>
  <c r="D3160" i="16" s="1"/>
  <c r="C3161" i="16"/>
  <c r="D3161" i="16" s="1"/>
  <c r="C3162" i="16"/>
  <c r="D3162" i="16" s="1"/>
  <c r="C3163" i="16"/>
  <c r="D3163" i="16" s="1"/>
  <c r="C3164" i="16"/>
  <c r="D3164" i="16" s="1"/>
  <c r="C3165" i="16"/>
  <c r="D3165" i="16" s="1"/>
  <c r="C3166" i="16"/>
  <c r="D3166" i="16" s="1"/>
  <c r="C3167" i="16"/>
  <c r="D3167" i="16" s="1"/>
  <c r="C3168" i="16"/>
  <c r="D3168" i="16" s="1"/>
  <c r="C3169" i="16"/>
  <c r="D3169" i="16" s="1"/>
  <c r="C3170" i="16"/>
  <c r="D3170" i="16" s="1"/>
  <c r="C3171" i="16"/>
  <c r="D3171" i="16" s="1"/>
  <c r="C3172" i="16"/>
  <c r="D3172" i="16" s="1"/>
  <c r="C3173" i="16"/>
  <c r="D3173" i="16" s="1"/>
  <c r="C3174" i="16"/>
  <c r="D3174" i="16" s="1"/>
  <c r="C3175" i="16"/>
  <c r="D3175" i="16" s="1"/>
  <c r="C3176" i="16"/>
  <c r="D3176" i="16" s="1"/>
  <c r="C3177" i="16"/>
  <c r="D3177" i="16" s="1"/>
  <c r="C3178" i="16"/>
  <c r="D3178" i="16" s="1"/>
  <c r="C3179" i="16"/>
  <c r="D3179" i="16" s="1"/>
  <c r="C3180" i="16"/>
  <c r="D3180" i="16" s="1"/>
  <c r="C3181" i="16"/>
  <c r="D3181" i="16" s="1"/>
  <c r="C3182" i="16"/>
  <c r="D3182" i="16" s="1"/>
  <c r="C3183" i="16"/>
  <c r="D3183" i="16" s="1"/>
  <c r="C3184" i="16"/>
  <c r="D3184" i="16" s="1"/>
  <c r="C3185" i="16"/>
  <c r="D3185" i="16" s="1"/>
  <c r="C3186" i="16"/>
  <c r="D3186" i="16" s="1"/>
  <c r="C3187" i="16"/>
  <c r="D3187" i="16" s="1"/>
  <c r="C3188" i="16"/>
  <c r="D3188" i="16" s="1"/>
  <c r="C3189" i="16"/>
  <c r="D3189" i="16" s="1"/>
  <c r="C3190" i="16"/>
  <c r="D3190" i="16" s="1"/>
  <c r="C3191" i="16"/>
  <c r="D3191" i="16" s="1"/>
  <c r="C3192" i="16"/>
  <c r="D3192" i="16" s="1"/>
  <c r="C3193" i="16"/>
  <c r="D3193" i="16" s="1"/>
  <c r="C3194" i="16"/>
  <c r="D3194" i="16" s="1"/>
  <c r="C3195" i="16"/>
  <c r="D3195" i="16" s="1"/>
  <c r="C3196" i="16"/>
  <c r="D3196" i="16" s="1"/>
  <c r="C3197" i="16"/>
  <c r="D3197" i="16" s="1"/>
  <c r="C3198" i="16"/>
  <c r="D3198" i="16" s="1"/>
  <c r="C3199" i="16"/>
  <c r="D3199" i="16" s="1"/>
  <c r="C3200" i="16"/>
  <c r="D3200" i="16" s="1"/>
  <c r="C3201" i="16"/>
  <c r="D3201" i="16" s="1"/>
  <c r="C3202" i="16"/>
  <c r="D3202" i="16" s="1"/>
  <c r="C3203" i="16"/>
  <c r="D3203" i="16" s="1"/>
  <c r="C3204" i="16"/>
  <c r="D3204" i="16" s="1"/>
  <c r="C3205" i="16"/>
  <c r="D3205" i="16" s="1"/>
  <c r="C3206" i="16"/>
  <c r="D3206" i="16" s="1"/>
  <c r="C3207" i="16"/>
  <c r="D3207" i="16" s="1"/>
  <c r="C3208" i="16"/>
  <c r="D3208" i="16" s="1"/>
  <c r="C3209" i="16"/>
  <c r="D3209" i="16" s="1"/>
  <c r="C3210" i="16"/>
  <c r="D3210" i="16" s="1"/>
  <c r="C3211" i="16"/>
  <c r="D3211" i="16" s="1"/>
  <c r="C3212" i="16"/>
  <c r="D3212" i="16" s="1"/>
  <c r="C3213" i="16"/>
  <c r="D3213" i="16" s="1"/>
  <c r="C3214" i="16"/>
  <c r="D3214" i="16" s="1"/>
  <c r="C3215" i="16"/>
  <c r="D3215" i="16" s="1"/>
  <c r="C3216" i="16"/>
  <c r="D3216" i="16" s="1"/>
  <c r="C3217" i="16"/>
  <c r="D3217" i="16" s="1"/>
  <c r="C3218" i="16"/>
  <c r="D3218" i="16" s="1"/>
  <c r="C3219" i="16"/>
  <c r="D3219" i="16" s="1"/>
  <c r="C3220" i="16"/>
  <c r="D3220" i="16" s="1"/>
  <c r="C3221" i="16"/>
  <c r="D3221" i="16" s="1"/>
  <c r="C3222" i="16"/>
  <c r="D3222" i="16" s="1"/>
  <c r="C3223" i="16"/>
  <c r="D3223" i="16" s="1"/>
  <c r="C3224" i="16"/>
  <c r="D3224" i="16" s="1"/>
  <c r="C3225" i="16"/>
  <c r="D3225" i="16" s="1"/>
  <c r="C3226" i="16"/>
  <c r="D3226" i="16" s="1"/>
  <c r="C3227" i="16"/>
  <c r="D3227" i="16" s="1"/>
  <c r="C3228" i="16"/>
  <c r="D3228" i="16" s="1"/>
  <c r="C3229" i="16"/>
  <c r="D3229" i="16" s="1"/>
  <c r="C3230" i="16"/>
  <c r="D3230" i="16" s="1"/>
  <c r="C3231" i="16"/>
  <c r="D3231" i="16" s="1"/>
  <c r="C3232" i="16"/>
  <c r="D3232" i="16" s="1"/>
  <c r="C3233" i="16"/>
  <c r="D3233" i="16" s="1"/>
  <c r="C3234" i="16"/>
  <c r="D3234" i="16" s="1"/>
  <c r="C3235" i="16"/>
  <c r="D3235" i="16" s="1"/>
  <c r="C3236" i="16"/>
  <c r="D3236" i="16" s="1"/>
  <c r="C3237" i="16"/>
  <c r="D3237" i="16" s="1"/>
  <c r="C3238" i="16"/>
  <c r="D3238" i="16" s="1"/>
  <c r="C3239" i="16"/>
  <c r="D3239" i="16" s="1"/>
  <c r="C3240" i="16"/>
  <c r="D3240" i="16" s="1"/>
  <c r="C3241" i="16"/>
  <c r="D3241" i="16" s="1"/>
  <c r="C3242" i="16"/>
  <c r="D3242" i="16" s="1"/>
  <c r="C3243" i="16"/>
  <c r="D3243" i="16" s="1"/>
  <c r="C3244" i="16"/>
  <c r="D3244" i="16" s="1"/>
  <c r="C3245" i="16"/>
  <c r="D3245" i="16" s="1"/>
  <c r="C3246" i="16"/>
  <c r="D3246" i="16" s="1"/>
  <c r="C3247" i="16"/>
  <c r="D3247" i="16" s="1"/>
  <c r="C3248" i="16"/>
  <c r="D3248" i="16" s="1"/>
  <c r="C3249" i="16"/>
  <c r="D3249" i="16" s="1"/>
  <c r="C3250" i="16"/>
  <c r="D3250" i="16" s="1"/>
  <c r="C3251" i="16"/>
  <c r="D3251" i="16" s="1"/>
  <c r="C3252" i="16"/>
  <c r="D3252" i="16" s="1"/>
  <c r="C3253" i="16"/>
  <c r="D3253" i="16" s="1"/>
  <c r="C3254" i="16"/>
  <c r="D3254" i="16" s="1"/>
  <c r="C3255" i="16"/>
  <c r="D3255" i="16" s="1"/>
  <c r="C3256" i="16"/>
  <c r="D3256" i="16" s="1"/>
  <c r="C3257" i="16"/>
  <c r="D3257" i="16" s="1"/>
  <c r="C3258" i="16"/>
  <c r="D3258" i="16" s="1"/>
  <c r="C3259" i="16"/>
  <c r="D3259" i="16" s="1"/>
  <c r="C3260" i="16"/>
  <c r="D3260" i="16" s="1"/>
  <c r="C3261" i="16"/>
  <c r="D3261" i="16" s="1"/>
  <c r="C3262" i="16"/>
  <c r="D3262" i="16" s="1"/>
  <c r="C3263" i="16"/>
  <c r="D3263" i="16" s="1"/>
  <c r="C3264" i="16"/>
  <c r="D3264" i="16" s="1"/>
  <c r="C3265" i="16"/>
  <c r="D3265" i="16" s="1"/>
  <c r="C3266" i="16"/>
  <c r="D3266" i="16" s="1"/>
  <c r="C3267" i="16"/>
  <c r="D3267" i="16" s="1"/>
  <c r="C3268" i="16"/>
  <c r="D3268" i="16" s="1"/>
  <c r="C3269" i="16"/>
  <c r="D3269" i="16" s="1"/>
  <c r="C3270" i="16"/>
  <c r="D3270" i="16" s="1"/>
  <c r="C3271" i="16"/>
  <c r="D3271" i="16" s="1"/>
  <c r="C3272" i="16"/>
  <c r="D3272" i="16" s="1"/>
  <c r="C3273" i="16"/>
  <c r="D3273" i="16" s="1"/>
  <c r="C3274" i="16"/>
  <c r="D3274" i="16" s="1"/>
  <c r="C3275" i="16"/>
  <c r="D3275" i="16" s="1"/>
  <c r="C3276" i="16"/>
  <c r="D3276" i="16" s="1"/>
  <c r="C3277" i="16"/>
  <c r="D3277" i="16" s="1"/>
  <c r="C3278" i="16"/>
  <c r="D3278" i="16" s="1"/>
  <c r="C3279" i="16"/>
  <c r="D3279" i="16" s="1"/>
  <c r="C3280" i="16"/>
  <c r="D3280" i="16" s="1"/>
  <c r="C3281" i="16"/>
  <c r="D3281" i="16" s="1"/>
  <c r="C3282" i="16"/>
  <c r="D3282" i="16" s="1"/>
  <c r="C3283" i="16"/>
  <c r="D3283" i="16" s="1"/>
  <c r="C3284" i="16"/>
  <c r="D3284" i="16" s="1"/>
  <c r="C3285" i="16"/>
  <c r="D3285" i="16" s="1"/>
  <c r="C3286" i="16"/>
  <c r="D3286" i="16" s="1"/>
  <c r="C3287" i="16"/>
  <c r="D3287" i="16" s="1"/>
  <c r="C3288" i="16"/>
  <c r="D3288" i="16" s="1"/>
  <c r="C3289" i="16"/>
  <c r="D3289" i="16" s="1"/>
  <c r="C3290" i="16"/>
  <c r="D3290" i="16" s="1"/>
  <c r="C3291" i="16"/>
  <c r="D3291" i="16" s="1"/>
  <c r="C3292" i="16"/>
  <c r="D3292" i="16" s="1"/>
  <c r="C3293" i="16"/>
  <c r="D3293" i="16" s="1"/>
  <c r="C3294" i="16"/>
  <c r="D3294" i="16" s="1"/>
  <c r="C3295" i="16"/>
  <c r="D3295" i="16" s="1"/>
  <c r="C3296" i="16"/>
  <c r="D3296" i="16" s="1"/>
  <c r="C3297" i="16"/>
  <c r="D3297" i="16" s="1"/>
  <c r="C3298" i="16"/>
  <c r="D3298" i="16" s="1"/>
  <c r="C3299" i="16"/>
  <c r="D3299" i="16" s="1"/>
  <c r="C3300" i="16"/>
  <c r="D3300" i="16" s="1"/>
  <c r="C3301" i="16"/>
  <c r="D3301" i="16" s="1"/>
  <c r="C3302" i="16"/>
  <c r="D3302" i="16" s="1"/>
  <c r="C3303" i="16"/>
  <c r="D3303" i="16" s="1"/>
  <c r="C3304" i="16"/>
  <c r="D3304" i="16" s="1"/>
  <c r="C3305" i="16"/>
  <c r="D3305" i="16" s="1"/>
  <c r="C3306" i="16"/>
  <c r="D3306" i="16" s="1"/>
  <c r="C3307" i="16"/>
  <c r="D3307" i="16" s="1"/>
  <c r="C3308" i="16"/>
  <c r="D3308" i="16" s="1"/>
  <c r="C3309" i="16"/>
  <c r="D3309" i="16" s="1"/>
  <c r="C3310" i="16"/>
  <c r="D3310" i="16" s="1"/>
  <c r="C3311" i="16"/>
  <c r="D3311" i="16" s="1"/>
  <c r="C3312" i="16"/>
  <c r="D3312" i="16" s="1"/>
  <c r="C3313" i="16"/>
  <c r="D3313" i="16" s="1"/>
  <c r="C3314" i="16"/>
  <c r="D3314" i="16" s="1"/>
  <c r="C3315" i="16"/>
  <c r="D3315" i="16" s="1"/>
  <c r="C3316" i="16"/>
  <c r="D3316" i="16" s="1"/>
  <c r="C3317" i="16"/>
  <c r="D3317" i="16" s="1"/>
  <c r="C3318" i="16"/>
  <c r="D3318" i="16" s="1"/>
  <c r="C3319" i="16"/>
  <c r="D3319" i="16" s="1"/>
  <c r="C3320" i="16"/>
  <c r="D3320" i="16" s="1"/>
  <c r="C3321" i="16"/>
  <c r="D3321" i="16" s="1"/>
  <c r="C3322" i="16"/>
  <c r="D3322" i="16" s="1"/>
  <c r="C3323" i="16"/>
  <c r="D3323" i="16" s="1"/>
  <c r="C3324" i="16"/>
  <c r="D3324" i="16" s="1"/>
  <c r="C3325" i="16"/>
  <c r="D3325" i="16" s="1"/>
  <c r="C3326" i="16"/>
  <c r="D3326" i="16" s="1"/>
  <c r="C3327" i="16"/>
  <c r="D3327" i="16" s="1"/>
  <c r="C3328" i="16"/>
  <c r="D3328" i="16" s="1"/>
  <c r="C3329" i="16"/>
  <c r="D3329" i="16" s="1"/>
  <c r="C3330" i="16"/>
  <c r="D3330" i="16" s="1"/>
  <c r="C3331" i="16"/>
  <c r="D3331" i="16" s="1"/>
  <c r="C3332" i="16"/>
  <c r="D3332" i="16" s="1"/>
  <c r="C3333" i="16"/>
  <c r="D3333" i="16" s="1"/>
  <c r="C3334" i="16"/>
  <c r="D3334" i="16" s="1"/>
  <c r="C3335" i="16"/>
  <c r="D3335" i="16" s="1"/>
  <c r="C3336" i="16"/>
  <c r="D3336" i="16" s="1"/>
  <c r="C3337" i="16"/>
  <c r="D3337" i="16" s="1"/>
  <c r="C3338" i="16"/>
  <c r="D3338" i="16" s="1"/>
  <c r="C3339" i="16"/>
  <c r="D3339" i="16" s="1"/>
  <c r="C3340" i="16"/>
  <c r="D3340" i="16" s="1"/>
  <c r="C3341" i="16"/>
  <c r="D3341" i="16" s="1"/>
  <c r="C3342" i="16"/>
  <c r="D3342" i="16" s="1"/>
  <c r="C3343" i="16"/>
  <c r="D3343" i="16" s="1"/>
  <c r="C3344" i="16"/>
  <c r="D3344" i="16" s="1"/>
  <c r="C3345" i="16"/>
  <c r="D3345" i="16" s="1"/>
  <c r="C3346" i="16"/>
  <c r="D3346" i="16" s="1"/>
  <c r="C3347" i="16"/>
  <c r="D3347" i="16" s="1"/>
  <c r="C3348" i="16"/>
  <c r="D3348" i="16" s="1"/>
  <c r="C3349" i="16"/>
  <c r="D3349" i="16" s="1"/>
  <c r="C3350" i="16"/>
  <c r="D3350" i="16" s="1"/>
  <c r="C3351" i="16"/>
  <c r="D3351" i="16" s="1"/>
  <c r="C3352" i="16"/>
  <c r="D3352" i="16" s="1"/>
  <c r="C3353" i="16"/>
  <c r="D3353" i="16" s="1"/>
  <c r="C3354" i="16"/>
  <c r="D3354" i="16" s="1"/>
  <c r="C3355" i="16"/>
  <c r="D3355" i="16" s="1"/>
  <c r="C3356" i="16"/>
  <c r="D3356" i="16" s="1"/>
  <c r="C3357" i="16"/>
  <c r="D3357" i="16" s="1"/>
  <c r="C3358" i="16"/>
  <c r="D3358" i="16" s="1"/>
  <c r="C3359" i="16"/>
  <c r="D3359" i="16" s="1"/>
  <c r="C3360" i="16"/>
  <c r="D3360" i="16" s="1"/>
  <c r="C3361" i="16"/>
  <c r="D3361" i="16" s="1"/>
  <c r="C3362" i="16"/>
  <c r="D3362" i="16" s="1"/>
  <c r="C3363" i="16"/>
  <c r="D3363" i="16" s="1"/>
  <c r="C3364" i="16"/>
  <c r="D3364" i="16" s="1"/>
  <c r="C3365" i="16"/>
  <c r="D3365" i="16" s="1"/>
  <c r="C3366" i="16"/>
  <c r="D3366" i="16" s="1"/>
  <c r="C3367" i="16"/>
  <c r="D3367" i="16" s="1"/>
  <c r="C3368" i="16"/>
  <c r="D3368" i="16" s="1"/>
  <c r="C3369" i="16"/>
  <c r="D3369" i="16" s="1"/>
  <c r="C3370" i="16"/>
  <c r="D3370" i="16" s="1"/>
  <c r="C3371" i="16"/>
  <c r="D3371" i="16" s="1"/>
  <c r="C3372" i="16"/>
  <c r="D3372" i="16" s="1"/>
  <c r="C3373" i="16"/>
  <c r="D3373" i="16" s="1"/>
  <c r="C3374" i="16"/>
  <c r="D3374" i="16" s="1"/>
  <c r="C3375" i="16"/>
  <c r="D3375" i="16" s="1"/>
  <c r="C3376" i="16"/>
  <c r="D3376" i="16" s="1"/>
  <c r="C3377" i="16"/>
  <c r="D3377" i="16" s="1"/>
  <c r="C3378" i="16"/>
  <c r="D3378" i="16" s="1"/>
  <c r="C3379" i="16"/>
  <c r="D3379" i="16" s="1"/>
  <c r="C3380" i="16"/>
  <c r="D3380" i="16" s="1"/>
  <c r="C3381" i="16"/>
  <c r="D3381" i="16" s="1"/>
  <c r="C3382" i="16"/>
  <c r="D3382" i="16" s="1"/>
  <c r="C3383" i="16"/>
  <c r="D3383" i="16" s="1"/>
  <c r="C3384" i="16"/>
  <c r="D3384" i="16" s="1"/>
  <c r="C3385" i="16"/>
  <c r="D3385" i="16" s="1"/>
  <c r="C3386" i="16"/>
  <c r="D3386" i="16" s="1"/>
  <c r="C3387" i="16"/>
  <c r="D3387" i="16" s="1"/>
  <c r="C3388" i="16"/>
  <c r="D3388" i="16" s="1"/>
  <c r="C3389" i="16"/>
  <c r="D3389" i="16" s="1"/>
  <c r="C3390" i="16"/>
  <c r="D3390" i="16" s="1"/>
  <c r="C3391" i="16"/>
  <c r="D3391" i="16" s="1"/>
  <c r="C3392" i="16"/>
  <c r="D3392" i="16" s="1"/>
  <c r="C3393" i="16"/>
  <c r="D3393" i="16" s="1"/>
  <c r="C3394" i="16"/>
  <c r="D3394" i="16" s="1"/>
  <c r="C3395" i="16"/>
  <c r="D3395" i="16" s="1"/>
  <c r="C3396" i="16"/>
  <c r="D3396" i="16" s="1"/>
  <c r="C3397" i="16"/>
  <c r="D3397" i="16" s="1"/>
  <c r="C3398" i="16"/>
  <c r="D3398" i="16" s="1"/>
  <c r="C3399" i="16"/>
  <c r="D3399" i="16" s="1"/>
  <c r="C3400" i="16"/>
  <c r="D3400" i="16" s="1"/>
  <c r="C3401" i="16"/>
  <c r="D3401" i="16" s="1"/>
  <c r="C3402" i="16"/>
  <c r="D3402" i="16" s="1"/>
  <c r="C3403" i="16"/>
  <c r="D3403" i="16" s="1"/>
  <c r="C3404" i="16"/>
  <c r="D3404" i="16" s="1"/>
  <c r="C3405" i="16"/>
  <c r="D3405" i="16" s="1"/>
  <c r="C3406" i="16"/>
  <c r="D3406" i="16" s="1"/>
  <c r="C3407" i="16"/>
  <c r="D3407" i="16" s="1"/>
  <c r="C3408" i="16"/>
  <c r="D3408" i="16" s="1"/>
  <c r="C3409" i="16"/>
  <c r="D3409" i="16" s="1"/>
  <c r="C3410" i="16"/>
  <c r="D3410" i="16" s="1"/>
  <c r="C3411" i="16"/>
  <c r="D3411" i="16" s="1"/>
  <c r="C3412" i="16"/>
  <c r="D3412" i="16" s="1"/>
  <c r="C3413" i="16"/>
  <c r="D3413" i="16" s="1"/>
  <c r="C3414" i="16"/>
  <c r="D3414" i="16" s="1"/>
  <c r="C3415" i="16"/>
  <c r="D3415" i="16" s="1"/>
  <c r="C3416" i="16"/>
  <c r="D3416" i="16" s="1"/>
  <c r="C3417" i="16"/>
  <c r="D3417" i="16" s="1"/>
  <c r="C3418" i="16"/>
  <c r="D3418" i="16" s="1"/>
  <c r="C3419" i="16"/>
  <c r="D3419" i="16" s="1"/>
  <c r="C3420" i="16"/>
  <c r="D3420" i="16" s="1"/>
  <c r="C3421" i="16"/>
  <c r="D3421" i="16" s="1"/>
  <c r="C3422" i="16"/>
  <c r="D3422" i="16" s="1"/>
  <c r="C3423" i="16"/>
  <c r="D3423" i="16" s="1"/>
  <c r="C3424" i="16"/>
  <c r="D3424" i="16" s="1"/>
  <c r="C3425" i="16"/>
  <c r="D3425" i="16" s="1"/>
  <c r="C3426" i="16"/>
  <c r="D3426" i="16" s="1"/>
  <c r="C3427" i="16"/>
  <c r="D3427" i="16" s="1"/>
  <c r="C3428" i="16"/>
  <c r="D3428" i="16" s="1"/>
  <c r="C3429" i="16"/>
  <c r="D3429" i="16" s="1"/>
  <c r="C3430" i="16"/>
  <c r="D3430" i="16" s="1"/>
  <c r="C3431" i="16"/>
  <c r="D3431" i="16" s="1"/>
  <c r="C3432" i="16"/>
  <c r="D3432" i="16" s="1"/>
  <c r="C3433" i="16"/>
  <c r="D3433" i="16" s="1"/>
  <c r="C3434" i="16"/>
  <c r="D3434" i="16" s="1"/>
  <c r="C3435" i="16"/>
  <c r="D3435" i="16" s="1"/>
  <c r="C3436" i="16"/>
  <c r="D3436" i="16" s="1"/>
  <c r="C3437" i="16"/>
  <c r="D3437" i="16" s="1"/>
  <c r="C3438" i="16"/>
  <c r="D3438" i="16" s="1"/>
  <c r="C3439" i="16"/>
  <c r="D3439" i="16" s="1"/>
  <c r="C3440" i="16"/>
  <c r="D3440" i="16" s="1"/>
  <c r="C3441" i="16"/>
  <c r="D3441" i="16" s="1"/>
  <c r="C3442" i="16"/>
  <c r="D3442" i="16" s="1"/>
  <c r="C3443" i="16"/>
  <c r="D3443" i="16" s="1"/>
  <c r="C3444" i="16"/>
  <c r="D3444" i="16" s="1"/>
  <c r="C3445" i="16"/>
  <c r="D3445" i="16" s="1"/>
  <c r="C3446" i="16"/>
  <c r="D3446" i="16" s="1"/>
  <c r="C3447" i="16"/>
  <c r="D3447" i="16" s="1"/>
  <c r="C3448" i="16"/>
  <c r="D3448" i="16" s="1"/>
  <c r="C3449" i="16"/>
  <c r="D3449" i="16" s="1"/>
  <c r="C3450" i="16"/>
  <c r="D3450" i="16" s="1"/>
  <c r="C3451" i="16"/>
  <c r="D3451" i="16" s="1"/>
  <c r="C3452" i="16"/>
  <c r="D3452" i="16" s="1"/>
  <c r="C3453" i="16"/>
  <c r="D3453" i="16" s="1"/>
  <c r="C3454" i="16"/>
  <c r="D3454" i="16" s="1"/>
  <c r="C3455" i="16"/>
  <c r="D3455" i="16" s="1"/>
  <c r="C3456" i="16"/>
  <c r="D3456" i="16" s="1"/>
  <c r="C3457" i="16"/>
  <c r="D3457" i="16" s="1"/>
  <c r="C3458" i="16"/>
  <c r="D3458" i="16" s="1"/>
  <c r="C3459" i="16"/>
  <c r="D3459" i="16" s="1"/>
  <c r="C3460" i="16"/>
  <c r="D3460" i="16" s="1"/>
  <c r="C3461" i="16"/>
  <c r="D3461" i="16" s="1"/>
  <c r="C3462" i="16"/>
  <c r="D3462" i="16" s="1"/>
  <c r="C3463" i="16"/>
  <c r="D3463" i="16" s="1"/>
  <c r="C3464" i="16"/>
  <c r="D3464" i="16" s="1"/>
  <c r="C3465" i="16"/>
  <c r="D3465" i="16" s="1"/>
  <c r="C3466" i="16"/>
  <c r="D3466" i="16" s="1"/>
  <c r="C3467" i="16"/>
  <c r="D3467" i="16" s="1"/>
  <c r="C3468" i="16"/>
  <c r="D3468" i="16" s="1"/>
  <c r="C3469" i="16"/>
  <c r="D3469" i="16" s="1"/>
  <c r="C3470" i="16"/>
  <c r="D3470" i="16" s="1"/>
  <c r="C3471" i="16"/>
  <c r="D3471" i="16" s="1"/>
  <c r="C3472" i="16"/>
  <c r="D3472" i="16" s="1"/>
  <c r="C3473" i="16"/>
  <c r="D3473" i="16" s="1"/>
  <c r="C3474" i="16"/>
  <c r="D3474" i="16" s="1"/>
  <c r="C3475" i="16"/>
  <c r="D3475" i="16" s="1"/>
  <c r="C3476" i="16"/>
  <c r="D3476" i="16" s="1"/>
  <c r="C3477" i="16"/>
  <c r="D3477" i="16" s="1"/>
  <c r="C3478" i="16"/>
  <c r="D3478" i="16" s="1"/>
  <c r="C3479" i="16"/>
  <c r="D3479" i="16" s="1"/>
  <c r="C3480" i="16"/>
  <c r="D3480" i="16" s="1"/>
  <c r="C3481" i="16"/>
  <c r="D3481" i="16" s="1"/>
  <c r="C3482" i="16"/>
  <c r="D3482" i="16" s="1"/>
  <c r="C3483" i="16"/>
  <c r="D3483" i="16" s="1"/>
  <c r="C3484" i="16"/>
  <c r="D3484" i="16" s="1"/>
  <c r="C3485" i="16"/>
  <c r="D3485" i="16" s="1"/>
  <c r="C3486" i="16"/>
  <c r="D3486" i="16" s="1"/>
  <c r="C3487" i="16"/>
  <c r="D3487" i="16" s="1"/>
  <c r="C3488" i="16"/>
  <c r="D3488" i="16" s="1"/>
  <c r="C3489" i="16"/>
  <c r="D3489" i="16" s="1"/>
  <c r="C3490" i="16"/>
  <c r="D3490" i="16" s="1"/>
  <c r="C3491" i="16"/>
  <c r="D3491" i="16" s="1"/>
  <c r="C3492" i="16"/>
  <c r="D3492" i="16" s="1"/>
  <c r="C3493" i="16"/>
  <c r="D3493" i="16" s="1"/>
  <c r="C3494" i="16"/>
  <c r="D3494" i="16" s="1"/>
  <c r="C3495" i="16"/>
  <c r="D3495" i="16" s="1"/>
  <c r="C3496" i="16"/>
  <c r="D3496" i="16" s="1"/>
  <c r="C3497" i="16"/>
  <c r="D3497" i="16" s="1"/>
  <c r="C3498" i="16"/>
  <c r="D3498" i="16" s="1"/>
  <c r="C3499" i="16"/>
  <c r="D3499" i="16" s="1"/>
  <c r="C3500" i="16"/>
  <c r="D3500" i="16" s="1"/>
  <c r="C3501" i="16"/>
  <c r="D3501" i="16" s="1"/>
  <c r="C3502" i="16"/>
  <c r="D3502" i="16" s="1"/>
  <c r="C3503" i="16"/>
  <c r="D3503" i="16" s="1"/>
  <c r="C3504" i="16"/>
  <c r="D3504" i="16" s="1"/>
  <c r="C3505" i="16"/>
  <c r="D3505" i="16" s="1"/>
  <c r="C3506" i="16"/>
  <c r="D3506" i="16" s="1"/>
  <c r="C3507" i="16"/>
  <c r="D3507" i="16" s="1"/>
  <c r="C3508" i="16"/>
  <c r="D3508" i="16" s="1"/>
  <c r="C3509" i="16"/>
  <c r="D3509" i="16" s="1"/>
  <c r="C3510" i="16"/>
  <c r="D3510" i="16" s="1"/>
  <c r="C3511" i="16"/>
  <c r="D3511" i="16" s="1"/>
  <c r="C3512" i="16"/>
  <c r="D3512" i="16" s="1"/>
  <c r="C3513" i="16"/>
  <c r="D3513" i="16" s="1"/>
  <c r="C3514" i="16"/>
  <c r="D3514" i="16" s="1"/>
  <c r="C3515" i="16"/>
  <c r="D3515" i="16" s="1"/>
  <c r="C3516" i="16"/>
  <c r="D3516" i="16" s="1"/>
  <c r="C3517" i="16"/>
  <c r="D3517" i="16" s="1"/>
  <c r="C3518" i="16"/>
  <c r="D3518" i="16" s="1"/>
  <c r="C3519" i="16"/>
  <c r="D3519" i="16" s="1"/>
  <c r="C3520" i="16"/>
  <c r="D3520" i="16" s="1"/>
  <c r="C3521" i="16"/>
  <c r="D3521" i="16" s="1"/>
  <c r="C3522" i="16"/>
  <c r="D3522" i="16" s="1"/>
  <c r="C3523" i="16"/>
  <c r="D3523" i="16" s="1"/>
  <c r="C3524" i="16"/>
  <c r="D3524" i="16" s="1"/>
  <c r="C3525" i="16"/>
  <c r="D3525" i="16" s="1"/>
  <c r="C3526" i="16"/>
  <c r="D3526" i="16" s="1"/>
  <c r="C3527" i="16"/>
  <c r="D3527" i="16" s="1"/>
  <c r="C3528" i="16"/>
  <c r="D3528" i="16" s="1"/>
  <c r="C3529" i="16"/>
  <c r="D3529" i="16" s="1"/>
  <c r="C3530" i="16"/>
  <c r="D3530" i="16" s="1"/>
  <c r="C3531" i="16"/>
  <c r="D3531" i="16" s="1"/>
  <c r="C3532" i="16"/>
  <c r="D3532" i="16" s="1"/>
  <c r="C3533" i="16"/>
  <c r="D3533" i="16" s="1"/>
  <c r="C3534" i="16"/>
  <c r="D3534" i="16" s="1"/>
  <c r="C3535" i="16"/>
  <c r="D3535" i="16" s="1"/>
  <c r="C3536" i="16"/>
  <c r="D3536" i="16" s="1"/>
  <c r="C3537" i="16"/>
  <c r="D3537" i="16" s="1"/>
  <c r="C3538" i="16"/>
  <c r="D3538" i="16" s="1"/>
  <c r="C3539" i="16"/>
  <c r="D3539" i="16" s="1"/>
  <c r="C3540" i="16"/>
  <c r="D3540" i="16" s="1"/>
  <c r="C3541" i="16"/>
  <c r="D3541" i="16" s="1"/>
  <c r="C3542" i="16"/>
  <c r="D3542" i="16" s="1"/>
  <c r="C3543" i="16"/>
  <c r="D3543" i="16" s="1"/>
  <c r="C3544" i="16"/>
  <c r="D3544" i="16" s="1"/>
  <c r="C3545" i="16"/>
  <c r="D3545" i="16" s="1"/>
  <c r="C3546" i="16"/>
  <c r="D3546" i="16" s="1"/>
  <c r="C3547" i="16"/>
  <c r="D3547" i="16" s="1"/>
  <c r="C3548" i="16"/>
  <c r="D3548" i="16" s="1"/>
  <c r="C3549" i="16"/>
  <c r="D3549" i="16" s="1"/>
  <c r="C3550" i="16"/>
  <c r="D3550" i="16" s="1"/>
  <c r="C3551" i="16"/>
  <c r="D3551" i="16" s="1"/>
  <c r="C3552" i="16"/>
  <c r="D3552" i="16" s="1"/>
  <c r="C3553" i="16"/>
  <c r="D3553" i="16" s="1"/>
  <c r="C3554" i="16"/>
  <c r="D3554" i="16" s="1"/>
  <c r="C3555" i="16"/>
  <c r="D3555" i="16" s="1"/>
  <c r="C3556" i="16"/>
  <c r="D3556" i="16" s="1"/>
  <c r="C3557" i="16"/>
  <c r="D3557" i="16" s="1"/>
  <c r="C3558" i="16"/>
  <c r="D3558" i="16" s="1"/>
  <c r="C3559" i="16"/>
  <c r="D3559" i="16" s="1"/>
  <c r="C3560" i="16"/>
  <c r="D3560" i="16" s="1"/>
  <c r="C3561" i="16"/>
  <c r="D3561" i="16" s="1"/>
  <c r="C3562" i="16"/>
  <c r="D3562" i="16" s="1"/>
  <c r="C3563" i="16"/>
  <c r="D3563" i="16" s="1"/>
  <c r="C3564" i="16"/>
  <c r="D3564" i="16" s="1"/>
  <c r="C3565" i="16"/>
  <c r="D3565" i="16" s="1"/>
  <c r="C3566" i="16"/>
  <c r="D3566" i="16" s="1"/>
  <c r="C3567" i="16"/>
  <c r="D3567" i="16" s="1"/>
  <c r="C3568" i="16"/>
  <c r="D3568" i="16" s="1"/>
  <c r="C3569" i="16"/>
  <c r="D3569" i="16" s="1"/>
  <c r="C3570" i="16"/>
  <c r="D3570" i="16" s="1"/>
  <c r="C3571" i="16"/>
  <c r="D3571" i="16" s="1"/>
  <c r="C3572" i="16"/>
  <c r="D3572" i="16" s="1"/>
  <c r="C3573" i="16"/>
  <c r="D3573" i="16" s="1"/>
  <c r="C3574" i="16"/>
  <c r="D3574" i="16" s="1"/>
  <c r="C3575" i="16"/>
  <c r="D3575" i="16" s="1"/>
  <c r="C3576" i="16"/>
  <c r="D3576" i="16" s="1"/>
  <c r="C3577" i="16"/>
  <c r="D3577" i="16" s="1"/>
  <c r="C3578" i="16"/>
  <c r="D3578" i="16" s="1"/>
  <c r="C3579" i="16"/>
  <c r="D3579" i="16" s="1"/>
  <c r="C3580" i="16"/>
  <c r="D3580" i="16" s="1"/>
  <c r="C3581" i="16"/>
  <c r="D3581" i="16" s="1"/>
  <c r="C3582" i="16"/>
  <c r="D3582" i="16" s="1"/>
  <c r="C3583" i="16"/>
  <c r="D3583" i="16" s="1"/>
  <c r="C3584" i="16"/>
  <c r="D3584" i="16" s="1"/>
  <c r="C3585" i="16"/>
  <c r="D3585" i="16" s="1"/>
  <c r="C3586" i="16"/>
  <c r="D3586" i="16" s="1"/>
  <c r="C3587" i="16"/>
  <c r="D3587" i="16" s="1"/>
  <c r="C3588" i="16"/>
  <c r="D3588" i="16" s="1"/>
  <c r="C3589" i="16"/>
  <c r="D3589" i="16" s="1"/>
  <c r="C3590" i="16"/>
  <c r="D3590" i="16" s="1"/>
  <c r="C3591" i="16"/>
  <c r="D3591" i="16" s="1"/>
  <c r="C3592" i="16"/>
  <c r="D3592" i="16" s="1"/>
  <c r="C3593" i="16"/>
  <c r="D3593" i="16" s="1"/>
  <c r="C3594" i="16"/>
  <c r="D3594" i="16" s="1"/>
  <c r="C3595" i="16"/>
  <c r="D3595" i="16" s="1"/>
  <c r="C3596" i="16"/>
  <c r="D3596" i="16" s="1"/>
  <c r="C3597" i="16"/>
  <c r="D3597" i="16" s="1"/>
  <c r="C3598" i="16"/>
  <c r="D3598" i="16" s="1"/>
  <c r="C3599" i="16"/>
  <c r="D3599" i="16" s="1"/>
  <c r="C3600" i="16"/>
  <c r="D3600" i="16" s="1"/>
  <c r="C3601" i="16"/>
  <c r="D3601" i="16" s="1"/>
  <c r="C3602" i="16"/>
  <c r="D3602" i="16" s="1"/>
  <c r="C3603" i="16"/>
  <c r="D3603" i="16" s="1"/>
  <c r="C3604" i="16"/>
  <c r="D3604" i="16" s="1"/>
  <c r="C3605" i="16"/>
  <c r="D3605" i="16" s="1"/>
  <c r="C3606" i="16"/>
  <c r="D3606" i="16" s="1"/>
  <c r="C3607" i="16"/>
  <c r="D3607" i="16" s="1"/>
  <c r="C3608" i="16"/>
  <c r="D3608" i="16" s="1"/>
  <c r="C3609" i="16"/>
  <c r="D3609" i="16" s="1"/>
  <c r="C3610" i="16"/>
  <c r="D3610" i="16" s="1"/>
  <c r="C3611" i="16"/>
  <c r="D3611" i="16" s="1"/>
  <c r="C3612" i="16"/>
  <c r="D3612" i="16" s="1"/>
  <c r="C3613" i="16"/>
  <c r="D3613" i="16" s="1"/>
  <c r="C3614" i="16"/>
  <c r="D3614" i="16" s="1"/>
  <c r="C3615" i="16"/>
  <c r="D3615" i="16" s="1"/>
  <c r="C3616" i="16"/>
  <c r="D3616" i="16" s="1"/>
  <c r="C3617" i="16"/>
  <c r="D3617" i="16" s="1"/>
  <c r="C3618" i="16"/>
  <c r="D3618" i="16" s="1"/>
  <c r="C3619" i="16"/>
  <c r="D3619" i="16" s="1"/>
  <c r="C3620" i="16"/>
  <c r="D3620" i="16" s="1"/>
  <c r="C3621" i="16"/>
  <c r="D3621" i="16" s="1"/>
  <c r="C3622" i="16"/>
  <c r="D3622" i="16" s="1"/>
  <c r="C3623" i="16"/>
  <c r="D3623" i="16" s="1"/>
  <c r="C3624" i="16"/>
  <c r="D3624" i="16" s="1"/>
  <c r="C3625" i="16"/>
  <c r="D3625" i="16" s="1"/>
  <c r="C3626" i="16"/>
  <c r="D3626" i="16" s="1"/>
  <c r="C3627" i="16"/>
  <c r="D3627" i="16" s="1"/>
  <c r="C3628" i="16"/>
  <c r="D3628" i="16" s="1"/>
  <c r="C3629" i="16"/>
  <c r="D3629" i="16" s="1"/>
  <c r="C3630" i="16"/>
  <c r="D3630" i="16" s="1"/>
  <c r="C3631" i="16"/>
  <c r="D3631" i="16" s="1"/>
  <c r="C3632" i="16"/>
  <c r="D3632" i="16" s="1"/>
  <c r="C3633" i="16"/>
  <c r="D3633" i="16" s="1"/>
  <c r="C3634" i="16"/>
  <c r="D3634" i="16" s="1"/>
  <c r="C3635" i="16"/>
  <c r="D3635" i="16" s="1"/>
  <c r="C3636" i="16"/>
  <c r="D3636" i="16" s="1"/>
  <c r="C3637" i="16"/>
  <c r="D3637" i="16" s="1"/>
  <c r="C3638" i="16"/>
  <c r="D3638" i="16" s="1"/>
  <c r="C3639" i="16"/>
  <c r="D3639" i="16" s="1"/>
  <c r="C3640" i="16"/>
  <c r="D3640" i="16" s="1"/>
  <c r="C3641" i="16"/>
  <c r="D3641" i="16" s="1"/>
  <c r="C3642" i="16"/>
  <c r="D3642" i="16" s="1"/>
  <c r="C3643" i="16"/>
  <c r="D3643" i="16" s="1"/>
  <c r="C3644" i="16"/>
  <c r="D3644" i="16" s="1"/>
  <c r="C3645" i="16"/>
  <c r="D3645" i="16" s="1"/>
  <c r="C3646" i="16"/>
  <c r="D3646" i="16" s="1"/>
  <c r="C3647" i="16"/>
  <c r="D3647" i="16" s="1"/>
  <c r="C3648" i="16"/>
  <c r="D3648" i="16" s="1"/>
  <c r="C3649" i="16"/>
  <c r="D3649" i="16" s="1"/>
  <c r="C3650" i="16"/>
  <c r="D3650" i="16" s="1"/>
  <c r="C3651" i="16"/>
  <c r="D3651" i="16" s="1"/>
  <c r="C3652" i="16"/>
  <c r="D3652" i="16" s="1"/>
  <c r="C3653" i="16"/>
  <c r="D3653" i="16" s="1"/>
  <c r="C3654" i="16"/>
  <c r="D3654" i="16" s="1"/>
  <c r="C3655" i="16"/>
  <c r="D3655" i="16" s="1"/>
  <c r="C3656" i="16"/>
  <c r="D3656" i="16" s="1"/>
  <c r="C3657" i="16"/>
  <c r="D3657" i="16" s="1"/>
  <c r="C3658" i="16"/>
  <c r="D3658" i="16" s="1"/>
  <c r="C3659" i="16"/>
  <c r="D3659" i="16" s="1"/>
  <c r="C3660" i="16"/>
  <c r="D3660" i="16" s="1"/>
  <c r="C3661" i="16"/>
  <c r="D3661" i="16" s="1"/>
  <c r="C3662" i="16"/>
  <c r="D3662" i="16" s="1"/>
  <c r="C3663" i="16"/>
  <c r="D3663" i="16" s="1"/>
  <c r="C3664" i="16"/>
  <c r="D3664" i="16" s="1"/>
  <c r="C3665" i="16"/>
  <c r="D3665" i="16" s="1"/>
  <c r="C3666" i="16"/>
  <c r="D3666" i="16" s="1"/>
  <c r="C3667" i="16"/>
  <c r="D3667" i="16" s="1"/>
  <c r="C3668" i="16"/>
  <c r="D3668" i="16" s="1"/>
  <c r="C3669" i="16"/>
  <c r="D3669" i="16" s="1"/>
  <c r="C3670" i="16"/>
  <c r="D3670" i="16" s="1"/>
  <c r="C3671" i="16"/>
  <c r="D3671" i="16" s="1"/>
  <c r="C3672" i="16"/>
  <c r="D3672" i="16" s="1"/>
  <c r="C3673" i="16"/>
  <c r="D3673" i="16" s="1"/>
  <c r="C3674" i="16"/>
  <c r="D3674" i="16" s="1"/>
  <c r="C3675" i="16"/>
  <c r="D3675" i="16" s="1"/>
  <c r="C3676" i="16"/>
  <c r="D3676" i="16" s="1"/>
  <c r="C3677" i="16"/>
  <c r="D3677" i="16" s="1"/>
  <c r="C3678" i="16"/>
  <c r="D3678" i="16" s="1"/>
  <c r="C3679" i="16"/>
  <c r="D3679" i="16" s="1"/>
  <c r="C3680" i="16"/>
  <c r="D3680" i="16" s="1"/>
  <c r="C3681" i="16"/>
  <c r="D3681" i="16" s="1"/>
  <c r="C3682" i="16"/>
  <c r="D3682" i="16" s="1"/>
  <c r="C3683" i="16"/>
  <c r="D3683" i="16" s="1"/>
  <c r="C3684" i="16"/>
  <c r="D3684" i="16" s="1"/>
  <c r="C3685" i="16"/>
  <c r="D3685" i="16" s="1"/>
  <c r="C3686" i="16"/>
  <c r="D3686" i="16" s="1"/>
  <c r="C3687" i="16"/>
  <c r="D3687" i="16" s="1"/>
  <c r="C3688" i="16"/>
  <c r="D3688" i="16" s="1"/>
  <c r="C3689" i="16"/>
  <c r="D3689" i="16" s="1"/>
  <c r="C3690" i="16"/>
  <c r="D3690" i="16" s="1"/>
  <c r="C3691" i="16"/>
  <c r="D3691" i="16" s="1"/>
  <c r="C3692" i="16"/>
  <c r="D3692" i="16" s="1"/>
  <c r="C3693" i="16"/>
  <c r="D3693" i="16" s="1"/>
  <c r="C3694" i="16"/>
  <c r="D3694" i="16" s="1"/>
  <c r="C3695" i="16"/>
  <c r="D3695" i="16" s="1"/>
  <c r="C3696" i="16"/>
  <c r="D3696" i="16" s="1"/>
  <c r="C3697" i="16"/>
  <c r="D3697" i="16" s="1"/>
  <c r="C3698" i="16"/>
  <c r="D3698" i="16" s="1"/>
  <c r="C3699" i="16"/>
  <c r="D3699" i="16" s="1"/>
  <c r="C3700" i="16"/>
  <c r="D3700" i="16" s="1"/>
  <c r="C3701" i="16"/>
  <c r="D3701" i="16" s="1"/>
  <c r="C3702" i="16"/>
  <c r="D3702" i="16" s="1"/>
  <c r="C3703" i="16"/>
  <c r="D3703" i="16" s="1"/>
  <c r="C3704" i="16"/>
  <c r="D3704" i="16" s="1"/>
  <c r="C3705" i="16"/>
  <c r="D3705" i="16" s="1"/>
  <c r="C3706" i="16"/>
  <c r="D3706" i="16" s="1"/>
  <c r="C3707" i="16"/>
  <c r="D3707" i="16" s="1"/>
  <c r="C3708" i="16"/>
  <c r="D3708" i="16" s="1"/>
  <c r="C3709" i="16"/>
  <c r="D3709" i="16" s="1"/>
  <c r="C3710" i="16"/>
  <c r="D3710" i="16" s="1"/>
  <c r="C3711" i="16"/>
  <c r="D3711" i="16" s="1"/>
  <c r="C3712" i="16"/>
  <c r="D3712" i="16" s="1"/>
  <c r="C3713" i="16"/>
  <c r="D3713" i="16" s="1"/>
  <c r="C3714" i="16"/>
  <c r="D3714" i="16" s="1"/>
  <c r="C3715" i="16"/>
  <c r="D3715" i="16" s="1"/>
  <c r="C3716" i="16"/>
  <c r="D3716" i="16" s="1"/>
  <c r="C3717" i="16"/>
  <c r="D3717" i="16" s="1"/>
  <c r="C3718" i="16"/>
  <c r="D3718" i="16" s="1"/>
  <c r="C3719" i="16"/>
  <c r="D3719" i="16" s="1"/>
  <c r="C3720" i="16"/>
  <c r="D3720" i="16" s="1"/>
  <c r="C3721" i="16"/>
  <c r="D3721" i="16" s="1"/>
  <c r="C3722" i="16"/>
  <c r="D3722" i="16" s="1"/>
  <c r="C3723" i="16"/>
  <c r="C3724" i="16"/>
  <c r="D3724" i="16" s="1"/>
  <c r="C3725" i="16"/>
  <c r="D3725" i="16" s="1"/>
  <c r="C3726" i="16"/>
  <c r="D3726" i="16" s="1"/>
  <c r="C3727" i="16"/>
  <c r="D3727" i="16" s="1"/>
  <c r="C2" i="16"/>
  <c r="X3" i="16"/>
  <c r="X4" i="16"/>
  <c r="X5" i="16"/>
  <c r="X6" i="16"/>
  <c r="X7" i="16"/>
  <c r="X8" i="16"/>
  <c r="X9" i="16"/>
  <c r="X10" i="16"/>
  <c r="X11" i="16"/>
  <c r="X12" i="16"/>
  <c r="X13" i="16"/>
  <c r="X14" i="16"/>
  <c r="X15" i="16"/>
  <c r="X16" i="16"/>
  <c r="X17" i="16"/>
  <c r="X18" i="16"/>
  <c r="X19" i="16"/>
  <c r="X20" i="16"/>
  <c r="X21" i="16"/>
  <c r="X22" i="16"/>
  <c r="X23" i="16"/>
  <c r="X24" i="16"/>
  <c r="X25" i="16"/>
  <c r="X26" i="16"/>
  <c r="X27" i="16"/>
  <c r="X28" i="16"/>
  <c r="X29" i="16"/>
  <c r="X30" i="16"/>
  <c r="X31" i="16"/>
  <c r="X32" i="16"/>
  <c r="X33" i="16"/>
  <c r="X34" i="16"/>
  <c r="X35" i="16"/>
  <c r="X36" i="16"/>
  <c r="X37" i="16"/>
  <c r="X38" i="16"/>
  <c r="X39" i="16"/>
  <c r="X40" i="16"/>
  <c r="X41" i="16"/>
  <c r="X42" i="16"/>
  <c r="X43" i="16"/>
  <c r="X44" i="16"/>
  <c r="X45" i="16"/>
  <c r="X46" i="16"/>
  <c r="X47" i="16"/>
  <c r="X48" i="16"/>
  <c r="X49" i="16"/>
  <c r="X50" i="16"/>
  <c r="X51" i="16"/>
  <c r="X52" i="16"/>
  <c r="X53" i="16"/>
  <c r="X54" i="16"/>
  <c r="X55" i="16"/>
  <c r="X56" i="16"/>
  <c r="X57" i="16"/>
  <c r="X58" i="16"/>
  <c r="X59" i="16"/>
  <c r="X60" i="16"/>
  <c r="X61" i="16"/>
  <c r="X62" i="16"/>
  <c r="X63" i="16"/>
  <c r="X64" i="16"/>
  <c r="X65" i="16"/>
  <c r="X66" i="16"/>
  <c r="X67" i="16"/>
  <c r="X68" i="16"/>
  <c r="X69" i="16"/>
  <c r="X70" i="16"/>
  <c r="X71" i="16"/>
  <c r="X72" i="16"/>
  <c r="X73" i="16"/>
  <c r="X74" i="16"/>
  <c r="X75" i="16"/>
  <c r="X76" i="16"/>
  <c r="X77" i="16"/>
  <c r="X78" i="16"/>
  <c r="X79" i="16"/>
  <c r="X80" i="16"/>
  <c r="X81" i="16"/>
  <c r="X82" i="16"/>
  <c r="X83" i="16"/>
  <c r="X84" i="16"/>
  <c r="X85" i="16"/>
  <c r="X86" i="16"/>
  <c r="X87" i="16"/>
  <c r="X88" i="16"/>
  <c r="X89" i="16"/>
  <c r="X90" i="16"/>
  <c r="X91" i="16"/>
  <c r="X92" i="16"/>
  <c r="X93" i="16"/>
  <c r="X94" i="16"/>
  <c r="X95" i="16"/>
  <c r="X96" i="16"/>
  <c r="X97" i="16"/>
  <c r="X98" i="16"/>
  <c r="X99" i="16"/>
  <c r="X100" i="16"/>
  <c r="X101" i="16"/>
  <c r="X102" i="16"/>
  <c r="X103" i="16"/>
  <c r="X104" i="16"/>
  <c r="X105" i="16"/>
  <c r="X106" i="16"/>
  <c r="X107" i="16"/>
  <c r="X108" i="16"/>
  <c r="X109" i="16"/>
  <c r="X110" i="16"/>
  <c r="X111" i="16"/>
  <c r="X112" i="16"/>
  <c r="X113" i="16"/>
  <c r="X114" i="16"/>
  <c r="X115" i="16"/>
  <c r="X116" i="16"/>
  <c r="X117" i="16"/>
  <c r="X118" i="16"/>
  <c r="X119" i="16"/>
  <c r="X120" i="16"/>
  <c r="X121" i="16"/>
  <c r="X122" i="16"/>
  <c r="X123" i="16"/>
  <c r="X124" i="16"/>
  <c r="X125" i="16"/>
  <c r="X126" i="16"/>
  <c r="X127" i="16"/>
  <c r="X128" i="16"/>
  <c r="X129" i="16"/>
  <c r="X130" i="16"/>
  <c r="X131" i="16"/>
  <c r="X132" i="16"/>
  <c r="X133" i="16"/>
  <c r="X134" i="16"/>
  <c r="X135" i="16"/>
  <c r="X136" i="16"/>
  <c r="X137" i="16"/>
  <c r="X138" i="16"/>
  <c r="X139" i="16"/>
  <c r="X140" i="16"/>
  <c r="X141" i="16"/>
  <c r="X142" i="16"/>
  <c r="X143" i="16"/>
  <c r="X144" i="16"/>
  <c r="X145" i="16"/>
  <c r="X146" i="16"/>
  <c r="X147" i="16"/>
  <c r="X148" i="16"/>
  <c r="X149" i="16"/>
  <c r="X150" i="16"/>
  <c r="X151" i="16"/>
  <c r="X152" i="16"/>
  <c r="X153" i="16"/>
  <c r="X154" i="16"/>
  <c r="X155" i="16"/>
  <c r="X156" i="16"/>
  <c r="X157" i="16"/>
  <c r="X158" i="16"/>
  <c r="X159" i="16"/>
  <c r="X160" i="16"/>
  <c r="X161" i="16"/>
  <c r="X162" i="16"/>
  <c r="X163" i="16"/>
  <c r="X164" i="16"/>
  <c r="X165" i="16"/>
  <c r="X166" i="16"/>
  <c r="X167" i="16"/>
  <c r="X168" i="16"/>
  <c r="X169" i="16"/>
  <c r="X170" i="16"/>
  <c r="X171" i="16"/>
  <c r="X172" i="16"/>
  <c r="X173" i="16"/>
  <c r="X174" i="16"/>
  <c r="X175" i="16"/>
  <c r="X176" i="16"/>
  <c r="X177" i="16"/>
  <c r="X178" i="16"/>
  <c r="X179" i="16"/>
  <c r="X180" i="16"/>
  <c r="X181" i="16"/>
  <c r="X182" i="16"/>
  <c r="X183" i="16"/>
  <c r="X184" i="16"/>
  <c r="X185" i="16"/>
  <c r="X186" i="16"/>
  <c r="X187" i="16"/>
  <c r="X188" i="16"/>
  <c r="X189" i="16"/>
  <c r="X190" i="16"/>
  <c r="X191" i="16"/>
  <c r="X192" i="16"/>
  <c r="X193" i="16"/>
  <c r="X194" i="16"/>
  <c r="X195" i="16"/>
  <c r="X196" i="16"/>
  <c r="X197" i="16"/>
  <c r="X198" i="16"/>
  <c r="X199" i="16"/>
  <c r="X200" i="16"/>
  <c r="X201" i="16"/>
  <c r="X202" i="16"/>
  <c r="X203" i="16"/>
  <c r="X204" i="16"/>
  <c r="X205" i="16"/>
  <c r="X206" i="16"/>
  <c r="X207" i="16"/>
  <c r="X208" i="16"/>
  <c r="X209" i="16"/>
  <c r="X210" i="16"/>
  <c r="X211" i="16"/>
  <c r="X212" i="16"/>
  <c r="X213" i="16"/>
  <c r="X214" i="16"/>
  <c r="X215" i="16"/>
  <c r="X216" i="16"/>
  <c r="X217" i="16"/>
  <c r="X218" i="16"/>
  <c r="X219" i="16"/>
  <c r="X220" i="16"/>
  <c r="X221" i="16"/>
  <c r="X222" i="16"/>
  <c r="X223" i="16"/>
  <c r="X224" i="16"/>
  <c r="X225" i="16"/>
  <c r="X226" i="16"/>
  <c r="X227" i="16"/>
  <c r="X228" i="16"/>
  <c r="X229" i="16"/>
  <c r="X230" i="16"/>
  <c r="X231" i="16"/>
  <c r="X232" i="16"/>
  <c r="X233" i="16"/>
  <c r="X234" i="16"/>
  <c r="X235" i="16"/>
  <c r="X236" i="16"/>
  <c r="X237" i="16"/>
  <c r="X238" i="16"/>
  <c r="X239" i="16"/>
  <c r="X240" i="16"/>
  <c r="X241" i="16"/>
  <c r="X242" i="16"/>
  <c r="X243" i="16"/>
  <c r="X244" i="16"/>
  <c r="X245" i="16"/>
  <c r="X246" i="16"/>
  <c r="X247" i="16"/>
  <c r="X248" i="16"/>
  <c r="X249" i="16"/>
  <c r="X250" i="16"/>
  <c r="X251" i="16"/>
  <c r="X252" i="16"/>
  <c r="X253" i="16"/>
  <c r="X254" i="16"/>
  <c r="X255" i="16"/>
  <c r="X256" i="16"/>
  <c r="X257" i="16"/>
  <c r="X258" i="16"/>
  <c r="X259" i="16"/>
  <c r="X260" i="16"/>
  <c r="X261" i="16"/>
  <c r="X262" i="16"/>
  <c r="X263" i="16"/>
  <c r="X264" i="16"/>
  <c r="X265" i="16"/>
  <c r="X266" i="16"/>
  <c r="X267" i="16"/>
  <c r="X268" i="16"/>
  <c r="X269" i="16"/>
  <c r="X270" i="16"/>
  <c r="X271" i="16"/>
  <c r="X272" i="16"/>
  <c r="X273" i="16"/>
  <c r="X274" i="16"/>
  <c r="X275" i="16"/>
  <c r="X276" i="16"/>
  <c r="X277" i="16"/>
  <c r="X278" i="16"/>
  <c r="X279" i="16"/>
  <c r="X280" i="16"/>
  <c r="X281" i="16"/>
  <c r="X282" i="16"/>
  <c r="X283" i="16"/>
  <c r="X284" i="16"/>
  <c r="X285" i="16"/>
  <c r="X286" i="16"/>
  <c r="X287" i="16"/>
  <c r="X288" i="16"/>
  <c r="X289" i="16"/>
  <c r="X290" i="16"/>
  <c r="X291" i="16"/>
  <c r="X292" i="16"/>
  <c r="X293" i="16"/>
  <c r="X294" i="16"/>
  <c r="X295" i="16"/>
  <c r="X296" i="16"/>
  <c r="X297" i="16"/>
  <c r="X298" i="16"/>
  <c r="X299" i="16"/>
  <c r="X300" i="16"/>
  <c r="X301" i="16"/>
  <c r="X302" i="16"/>
  <c r="X303" i="16"/>
  <c r="X304" i="16"/>
  <c r="X305" i="16"/>
  <c r="X306" i="16"/>
  <c r="X307" i="16"/>
  <c r="X308" i="16"/>
  <c r="X309" i="16"/>
  <c r="X310" i="16"/>
  <c r="X311" i="16"/>
  <c r="X312" i="16"/>
  <c r="X313" i="16"/>
  <c r="X314" i="16"/>
  <c r="X315" i="16"/>
  <c r="X316" i="16"/>
  <c r="X317" i="16"/>
  <c r="X318" i="16"/>
  <c r="X319" i="16"/>
  <c r="X320" i="16"/>
  <c r="X321" i="16"/>
  <c r="X322" i="16"/>
  <c r="X323" i="16"/>
  <c r="X324" i="16"/>
  <c r="X325" i="16"/>
  <c r="X326" i="16"/>
  <c r="X327" i="16"/>
  <c r="X328" i="16"/>
  <c r="X329" i="16"/>
  <c r="X330" i="16"/>
  <c r="X331" i="16"/>
  <c r="X332" i="16"/>
  <c r="X333" i="16"/>
  <c r="X334" i="16"/>
  <c r="X335" i="16"/>
  <c r="X336" i="16"/>
  <c r="X337" i="16"/>
  <c r="X338" i="16"/>
  <c r="X339" i="16"/>
  <c r="X340" i="16"/>
  <c r="X341" i="16"/>
  <c r="X342" i="16"/>
  <c r="X343" i="16"/>
  <c r="X344" i="16"/>
  <c r="X345" i="16"/>
  <c r="X346" i="16"/>
  <c r="X347" i="16"/>
  <c r="X348" i="16"/>
  <c r="X349" i="16"/>
  <c r="X350" i="16"/>
  <c r="X351" i="16"/>
  <c r="X352" i="16"/>
  <c r="X353" i="16"/>
  <c r="X354" i="16"/>
  <c r="X355" i="16"/>
  <c r="X356" i="16"/>
  <c r="X357" i="16"/>
  <c r="X358" i="16"/>
  <c r="X359" i="16"/>
  <c r="X360" i="16"/>
  <c r="X361" i="16"/>
  <c r="X362" i="16"/>
  <c r="X363" i="16"/>
  <c r="X364" i="16"/>
  <c r="X365" i="16"/>
  <c r="X366" i="16"/>
  <c r="X367" i="16"/>
  <c r="X368" i="16"/>
  <c r="X369" i="16"/>
  <c r="X370" i="16"/>
  <c r="X371" i="16"/>
  <c r="X372" i="16"/>
  <c r="X373" i="16"/>
  <c r="X374" i="16"/>
  <c r="X375" i="16"/>
  <c r="X376" i="16"/>
  <c r="X377" i="16"/>
  <c r="X378" i="16"/>
  <c r="X379" i="16"/>
  <c r="X380" i="16"/>
  <c r="X381" i="16"/>
  <c r="X382" i="16"/>
  <c r="X383" i="16"/>
  <c r="X384" i="16"/>
  <c r="X385" i="16"/>
  <c r="X386" i="16"/>
  <c r="X387" i="16"/>
  <c r="X388" i="16"/>
  <c r="X389" i="16"/>
  <c r="X390" i="16"/>
  <c r="X391" i="16"/>
  <c r="X392" i="16"/>
  <c r="X393" i="16"/>
  <c r="X394" i="16"/>
  <c r="X395" i="16"/>
  <c r="X396" i="16"/>
  <c r="X397" i="16"/>
  <c r="X398" i="16"/>
  <c r="X399" i="16"/>
  <c r="X400" i="16"/>
  <c r="X401" i="16"/>
  <c r="X402" i="16"/>
  <c r="X403" i="16"/>
  <c r="X404" i="16"/>
  <c r="X405" i="16"/>
  <c r="X406" i="16"/>
  <c r="X407" i="16"/>
  <c r="X408" i="16"/>
  <c r="X409" i="16"/>
  <c r="X410" i="16"/>
  <c r="X411" i="16"/>
  <c r="X412" i="16"/>
  <c r="X413" i="16"/>
  <c r="X414" i="16"/>
  <c r="X415" i="16"/>
  <c r="X416" i="16"/>
  <c r="X417" i="16"/>
  <c r="X418" i="16"/>
  <c r="X419" i="16"/>
  <c r="X420" i="16"/>
  <c r="X421" i="16"/>
  <c r="X422" i="16"/>
  <c r="X423" i="16"/>
  <c r="X424" i="16"/>
  <c r="X425" i="16"/>
  <c r="X426" i="16"/>
  <c r="X427" i="16"/>
  <c r="X428" i="16"/>
  <c r="X429" i="16"/>
  <c r="X430" i="16"/>
  <c r="X431" i="16"/>
  <c r="X432" i="16"/>
  <c r="X433" i="16"/>
  <c r="X434" i="16"/>
  <c r="X435" i="16"/>
  <c r="X436" i="16"/>
  <c r="X437" i="16"/>
  <c r="X438" i="16"/>
  <c r="X439" i="16"/>
  <c r="X440" i="16"/>
  <c r="X441" i="16"/>
  <c r="X442" i="16"/>
  <c r="X443" i="16"/>
  <c r="X444" i="16"/>
  <c r="X445" i="16"/>
  <c r="X446" i="16"/>
  <c r="X447" i="16"/>
  <c r="X448" i="16"/>
  <c r="X449" i="16"/>
  <c r="X450" i="16"/>
  <c r="X451" i="16"/>
  <c r="X452" i="16"/>
  <c r="X453" i="16"/>
  <c r="X454" i="16"/>
  <c r="X455" i="16"/>
  <c r="X456" i="16"/>
  <c r="X457" i="16"/>
  <c r="X458" i="16"/>
  <c r="X459" i="16"/>
  <c r="X460" i="16"/>
  <c r="X461" i="16"/>
  <c r="X462" i="16"/>
  <c r="X463" i="16"/>
  <c r="X464" i="16"/>
  <c r="X465" i="16"/>
  <c r="X466" i="16"/>
  <c r="X467" i="16"/>
  <c r="X468" i="16"/>
  <c r="X469" i="16"/>
  <c r="X470" i="16"/>
  <c r="X471" i="16"/>
  <c r="X472" i="16"/>
  <c r="X473" i="16"/>
  <c r="X474" i="16"/>
  <c r="X475" i="16"/>
  <c r="X476" i="16"/>
  <c r="X477" i="16"/>
  <c r="X478" i="16"/>
  <c r="X479" i="16"/>
  <c r="X480" i="16"/>
  <c r="X481" i="16"/>
  <c r="X482" i="16"/>
  <c r="X483" i="16"/>
  <c r="X484" i="16"/>
  <c r="X485" i="16"/>
  <c r="X486" i="16"/>
  <c r="X487" i="16"/>
  <c r="X488" i="16"/>
  <c r="X489" i="16"/>
  <c r="X490" i="16"/>
  <c r="X491" i="16"/>
  <c r="X492" i="16"/>
  <c r="X493" i="16"/>
  <c r="X494" i="16"/>
  <c r="X495" i="16"/>
  <c r="X496" i="16"/>
  <c r="X497" i="16"/>
  <c r="X498" i="16"/>
  <c r="X499" i="16"/>
  <c r="X500" i="16"/>
  <c r="X501" i="16"/>
  <c r="X502" i="16"/>
  <c r="X503" i="16"/>
  <c r="X504" i="16"/>
  <c r="X505" i="16"/>
  <c r="X506" i="16"/>
  <c r="X507" i="16"/>
  <c r="X508" i="16"/>
  <c r="X509" i="16"/>
  <c r="X510" i="16"/>
  <c r="X511" i="16"/>
  <c r="X512" i="16"/>
  <c r="X513" i="16"/>
  <c r="X514" i="16"/>
  <c r="X515" i="16"/>
  <c r="X516" i="16"/>
  <c r="X517" i="16"/>
  <c r="X518" i="16"/>
  <c r="X519" i="16"/>
  <c r="X520" i="16"/>
  <c r="X521" i="16"/>
  <c r="X522" i="16"/>
  <c r="X523" i="16"/>
  <c r="X524" i="16"/>
  <c r="X525" i="16"/>
  <c r="X526" i="16"/>
  <c r="X527" i="16"/>
  <c r="X528" i="16"/>
  <c r="X529" i="16"/>
  <c r="X530" i="16"/>
  <c r="X531" i="16"/>
  <c r="X532" i="16"/>
  <c r="X533" i="16"/>
  <c r="X534" i="16"/>
  <c r="X535" i="16"/>
  <c r="X536" i="16"/>
  <c r="X537" i="16"/>
  <c r="X538" i="16"/>
  <c r="X539" i="16"/>
  <c r="X540" i="16"/>
  <c r="X541" i="16"/>
  <c r="X542" i="16"/>
  <c r="X543" i="16"/>
  <c r="X544" i="16"/>
  <c r="X545" i="16"/>
  <c r="X546" i="16"/>
  <c r="X547" i="16"/>
  <c r="X548" i="16"/>
  <c r="X549" i="16"/>
  <c r="X550" i="16"/>
  <c r="X551" i="16"/>
  <c r="X552" i="16"/>
  <c r="X553" i="16"/>
  <c r="X554" i="16"/>
  <c r="X555" i="16"/>
  <c r="X556" i="16"/>
  <c r="X557" i="16"/>
  <c r="X558" i="16"/>
  <c r="X559" i="16"/>
  <c r="X560" i="16"/>
  <c r="X561" i="16"/>
  <c r="X562" i="16"/>
  <c r="X563" i="16"/>
  <c r="X564" i="16"/>
  <c r="X565" i="16"/>
  <c r="X566" i="16"/>
  <c r="X567" i="16"/>
  <c r="X568" i="16"/>
  <c r="X569" i="16"/>
  <c r="X570" i="16"/>
  <c r="X571" i="16"/>
  <c r="X572" i="16"/>
  <c r="X573" i="16"/>
  <c r="X574" i="16"/>
  <c r="X575" i="16"/>
  <c r="X576" i="16"/>
  <c r="X577" i="16"/>
  <c r="X578" i="16"/>
  <c r="X579" i="16"/>
  <c r="X580" i="16"/>
  <c r="X581" i="16"/>
  <c r="X582" i="16"/>
  <c r="X583" i="16"/>
  <c r="X584" i="16"/>
  <c r="X585" i="16"/>
  <c r="X586" i="16"/>
  <c r="X587" i="16"/>
  <c r="X588" i="16"/>
  <c r="X589" i="16"/>
  <c r="X590" i="16"/>
  <c r="X591" i="16"/>
  <c r="X592" i="16"/>
  <c r="X593" i="16"/>
  <c r="X594" i="16"/>
  <c r="X595" i="16"/>
  <c r="X596" i="16"/>
  <c r="X597" i="16"/>
  <c r="X598" i="16"/>
  <c r="X599" i="16"/>
  <c r="X600" i="16"/>
  <c r="X601" i="16"/>
  <c r="X602" i="16"/>
  <c r="X603" i="16"/>
  <c r="X604" i="16"/>
  <c r="X605" i="16"/>
  <c r="X606" i="16"/>
  <c r="X607" i="16"/>
  <c r="X608" i="16"/>
  <c r="X609" i="16"/>
  <c r="X610" i="16"/>
  <c r="X611" i="16"/>
  <c r="X612" i="16"/>
  <c r="X613" i="16"/>
  <c r="X614" i="16"/>
  <c r="X615" i="16"/>
  <c r="X616" i="16"/>
  <c r="X617" i="16"/>
  <c r="X618" i="16"/>
  <c r="X619" i="16"/>
  <c r="X620" i="16"/>
  <c r="X621" i="16"/>
  <c r="X622" i="16"/>
  <c r="X623" i="16"/>
  <c r="X624" i="16"/>
  <c r="X625" i="16"/>
  <c r="X626" i="16"/>
  <c r="X627" i="16"/>
  <c r="X628" i="16"/>
  <c r="X629" i="16"/>
  <c r="X630" i="16"/>
  <c r="X631" i="16"/>
  <c r="X632" i="16"/>
  <c r="X633" i="16"/>
  <c r="X634" i="16"/>
  <c r="X635" i="16"/>
  <c r="X636" i="16"/>
  <c r="X637" i="16"/>
  <c r="X638" i="16"/>
  <c r="X639" i="16"/>
  <c r="X640" i="16"/>
  <c r="X641" i="16"/>
  <c r="X642" i="16"/>
  <c r="X643" i="16"/>
  <c r="X644" i="16"/>
  <c r="X645" i="16"/>
  <c r="X646" i="16"/>
  <c r="X647" i="16"/>
  <c r="X648" i="16"/>
  <c r="X649" i="16"/>
  <c r="X650" i="16"/>
  <c r="X651" i="16"/>
  <c r="X652" i="16"/>
  <c r="X653" i="16"/>
  <c r="X654" i="16"/>
  <c r="X655" i="16"/>
  <c r="X656" i="16"/>
  <c r="X657" i="16"/>
  <c r="X658" i="16"/>
  <c r="X659" i="16"/>
  <c r="X660" i="16"/>
  <c r="X661" i="16"/>
  <c r="X662" i="16"/>
  <c r="X663" i="16"/>
  <c r="X664" i="16"/>
  <c r="X665" i="16"/>
  <c r="X666" i="16"/>
  <c r="X667" i="16"/>
  <c r="X668" i="16"/>
  <c r="X669" i="16"/>
  <c r="X670" i="16"/>
  <c r="X671" i="16"/>
  <c r="X672" i="16"/>
  <c r="X673" i="16"/>
  <c r="X674" i="16"/>
  <c r="X675" i="16"/>
  <c r="X676" i="16"/>
  <c r="X677" i="16"/>
  <c r="X678" i="16"/>
  <c r="X679" i="16"/>
  <c r="X680" i="16"/>
  <c r="X681" i="16"/>
  <c r="X682" i="16"/>
  <c r="X683" i="16"/>
  <c r="X684" i="16"/>
  <c r="X685" i="16"/>
  <c r="X686" i="16"/>
  <c r="X687" i="16"/>
  <c r="X688" i="16"/>
  <c r="X689" i="16"/>
  <c r="X690" i="16"/>
  <c r="X691" i="16"/>
  <c r="X692" i="16"/>
  <c r="X693" i="16"/>
  <c r="X694" i="16"/>
  <c r="X695" i="16"/>
  <c r="X696" i="16"/>
  <c r="X697" i="16"/>
  <c r="X698" i="16"/>
  <c r="X699" i="16"/>
  <c r="X700" i="16"/>
  <c r="X701" i="16"/>
  <c r="X702" i="16"/>
  <c r="X703" i="16"/>
  <c r="X704" i="16"/>
  <c r="X705" i="16"/>
  <c r="X706" i="16"/>
  <c r="X707" i="16"/>
  <c r="X708" i="16"/>
  <c r="X709" i="16"/>
  <c r="X710" i="16"/>
  <c r="X711" i="16"/>
  <c r="X712" i="16"/>
  <c r="X713" i="16"/>
  <c r="X714" i="16"/>
  <c r="X715" i="16"/>
  <c r="X716" i="16"/>
  <c r="X717" i="16"/>
  <c r="X718" i="16"/>
  <c r="X719" i="16"/>
  <c r="X720" i="16"/>
  <c r="X721" i="16"/>
  <c r="X722" i="16"/>
  <c r="X723" i="16"/>
  <c r="X724" i="16"/>
  <c r="X725" i="16"/>
  <c r="X726" i="16"/>
  <c r="X727" i="16"/>
  <c r="X728" i="16"/>
  <c r="X729" i="16"/>
  <c r="X730" i="16"/>
  <c r="X731" i="16"/>
  <c r="X732" i="16"/>
  <c r="X733" i="16"/>
  <c r="X734" i="16"/>
  <c r="X735" i="16"/>
  <c r="X736" i="16"/>
  <c r="X737" i="16"/>
  <c r="X738" i="16"/>
  <c r="X739" i="16"/>
  <c r="X740" i="16"/>
  <c r="X741" i="16"/>
  <c r="X742" i="16"/>
  <c r="X743" i="16"/>
  <c r="X744" i="16"/>
  <c r="X745" i="16"/>
  <c r="X746" i="16"/>
  <c r="X747" i="16"/>
  <c r="X748" i="16"/>
  <c r="X749" i="16"/>
  <c r="X750" i="16"/>
  <c r="X751" i="16"/>
  <c r="X752" i="16"/>
  <c r="X753" i="16"/>
  <c r="X754" i="16"/>
  <c r="X755" i="16"/>
  <c r="X756" i="16"/>
  <c r="X757" i="16"/>
  <c r="X758" i="16"/>
  <c r="X759" i="16"/>
  <c r="X760" i="16"/>
  <c r="X761" i="16"/>
  <c r="X762" i="16"/>
  <c r="X763" i="16"/>
  <c r="X764" i="16"/>
  <c r="X765" i="16"/>
  <c r="X766" i="16"/>
  <c r="X767" i="16"/>
  <c r="X768" i="16"/>
  <c r="X769" i="16"/>
  <c r="X770" i="16"/>
  <c r="X771" i="16"/>
  <c r="X772" i="16"/>
  <c r="X773" i="16"/>
  <c r="X774" i="16"/>
  <c r="X775" i="16"/>
  <c r="X776" i="16"/>
  <c r="X777" i="16"/>
  <c r="X778" i="16"/>
  <c r="X779" i="16"/>
  <c r="X780" i="16"/>
  <c r="X781" i="16"/>
  <c r="X782" i="16"/>
  <c r="X783" i="16"/>
  <c r="X784" i="16"/>
  <c r="X785" i="16"/>
  <c r="X786" i="16"/>
  <c r="X787" i="16"/>
  <c r="X788" i="16"/>
  <c r="X789" i="16"/>
  <c r="X790" i="16"/>
  <c r="X791" i="16"/>
  <c r="X792" i="16"/>
  <c r="X793" i="16"/>
  <c r="X794" i="16"/>
  <c r="X795" i="16"/>
  <c r="X796" i="16"/>
  <c r="X797" i="16"/>
  <c r="X798" i="16"/>
  <c r="X799" i="16"/>
  <c r="X800" i="16"/>
  <c r="X801" i="16"/>
  <c r="X802" i="16"/>
  <c r="X803" i="16"/>
  <c r="X804" i="16"/>
  <c r="X805" i="16"/>
  <c r="X806" i="16"/>
  <c r="X807" i="16"/>
  <c r="X808" i="16"/>
  <c r="X809" i="16"/>
  <c r="X810" i="16"/>
  <c r="X811" i="16"/>
  <c r="X812" i="16"/>
  <c r="X813" i="16"/>
  <c r="X814" i="16"/>
  <c r="X815" i="16"/>
  <c r="X816" i="16"/>
  <c r="X817" i="16"/>
  <c r="X818" i="16"/>
  <c r="X819" i="16"/>
  <c r="X820" i="16"/>
  <c r="X821" i="16"/>
  <c r="X822" i="16"/>
  <c r="X823" i="16"/>
  <c r="X824" i="16"/>
  <c r="X825" i="16"/>
  <c r="X826" i="16"/>
  <c r="X827" i="16"/>
  <c r="X828" i="16"/>
  <c r="X829" i="16"/>
  <c r="X830" i="16"/>
  <c r="X831" i="16"/>
  <c r="X832" i="16"/>
  <c r="X833" i="16"/>
  <c r="X834" i="16"/>
  <c r="X835" i="16"/>
  <c r="X836" i="16"/>
  <c r="X837" i="16"/>
  <c r="X838" i="16"/>
  <c r="X839" i="16"/>
  <c r="X840" i="16"/>
  <c r="X841" i="16"/>
  <c r="X842" i="16"/>
  <c r="X843" i="16"/>
  <c r="X844" i="16"/>
  <c r="X845" i="16"/>
  <c r="X846" i="16"/>
  <c r="X847" i="16"/>
  <c r="X848" i="16"/>
  <c r="X849" i="16"/>
  <c r="X850" i="16"/>
  <c r="X851" i="16"/>
  <c r="X852" i="16"/>
  <c r="X853" i="16"/>
  <c r="X854" i="16"/>
  <c r="X855" i="16"/>
  <c r="X856" i="16"/>
  <c r="X857" i="16"/>
  <c r="X858" i="16"/>
  <c r="X859" i="16"/>
  <c r="X860" i="16"/>
  <c r="X861" i="16"/>
  <c r="X862" i="16"/>
  <c r="X863" i="16"/>
  <c r="X864" i="16"/>
  <c r="X865" i="16"/>
  <c r="X866" i="16"/>
  <c r="X867" i="16"/>
  <c r="X868" i="16"/>
  <c r="X869" i="16"/>
  <c r="X870" i="16"/>
  <c r="X871" i="16"/>
  <c r="X872" i="16"/>
  <c r="X873" i="16"/>
  <c r="X874" i="16"/>
  <c r="X875" i="16"/>
  <c r="X876" i="16"/>
  <c r="X877" i="16"/>
  <c r="X878" i="16"/>
  <c r="X879" i="16"/>
  <c r="X880" i="16"/>
  <c r="X881" i="16"/>
  <c r="X882" i="16"/>
  <c r="X883" i="16"/>
  <c r="X884" i="16"/>
  <c r="X885" i="16"/>
  <c r="X886" i="16"/>
  <c r="X887" i="16"/>
  <c r="X888" i="16"/>
  <c r="X889" i="16"/>
  <c r="X890" i="16"/>
  <c r="X891" i="16"/>
  <c r="X892" i="16"/>
  <c r="X893" i="16"/>
  <c r="X894" i="16"/>
  <c r="X895" i="16"/>
  <c r="X896" i="16"/>
  <c r="X897" i="16"/>
  <c r="X898" i="16"/>
  <c r="X899" i="16"/>
  <c r="X900" i="16"/>
  <c r="X901" i="16"/>
  <c r="X902" i="16"/>
  <c r="X903" i="16"/>
  <c r="X904" i="16"/>
  <c r="X905" i="16"/>
  <c r="X906" i="16"/>
  <c r="X907" i="16"/>
  <c r="X908" i="16"/>
  <c r="X909" i="16"/>
  <c r="X910" i="16"/>
  <c r="X911" i="16"/>
  <c r="X912" i="16"/>
  <c r="X913" i="16"/>
  <c r="X914" i="16"/>
  <c r="X915" i="16"/>
  <c r="X916" i="16"/>
  <c r="X917" i="16"/>
  <c r="X918" i="16"/>
  <c r="X919" i="16"/>
  <c r="X920" i="16"/>
  <c r="X921" i="16"/>
  <c r="X922" i="16"/>
  <c r="X923" i="16"/>
  <c r="X924" i="16"/>
  <c r="X925" i="16"/>
  <c r="X926" i="16"/>
  <c r="X927" i="16"/>
  <c r="X928" i="16"/>
  <c r="X929" i="16"/>
  <c r="X930" i="16"/>
  <c r="X931" i="16"/>
  <c r="X932" i="16"/>
  <c r="X933" i="16"/>
  <c r="X934" i="16"/>
  <c r="X935" i="16"/>
  <c r="X936" i="16"/>
  <c r="X937" i="16"/>
  <c r="X938" i="16"/>
  <c r="X939" i="16"/>
  <c r="X940" i="16"/>
  <c r="X941" i="16"/>
  <c r="X942" i="16"/>
  <c r="X943" i="16"/>
  <c r="X944" i="16"/>
  <c r="X945" i="16"/>
  <c r="X946" i="16"/>
  <c r="X947" i="16"/>
  <c r="X948" i="16"/>
  <c r="X949" i="16"/>
  <c r="X950" i="16"/>
  <c r="X951" i="16"/>
  <c r="X952" i="16"/>
  <c r="X953" i="16"/>
  <c r="X954" i="16"/>
  <c r="X955" i="16"/>
  <c r="X956" i="16"/>
  <c r="X957" i="16"/>
  <c r="X958" i="16"/>
  <c r="X959" i="16"/>
  <c r="X960" i="16"/>
  <c r="X961" i="16"/>
  <c r="X962" i="16"/>
  <c r="X963" i="16"/>
  <c r="X964" i="16"/>
  <c r="X965" i="16"/>
  <c r="X966" i="16"/>
  <c r="X967" i="16"/>
  <c r="X968" i="16"/>
  <c r="X969" i="16"/>
  <c r="X970" i="16"/>
  <c r="X971" i="16"/>
  <c r="X972" i="16"/>
  <c r="X973" i="16"/>
  <c r="X974" i="16"/>
  <c r="X975" i="16"/>
  <c r="X976" i="16"/>
  <c r="X977" i="16"/>
  <c r="X978" i="16"/>
  <c r="X979" i="16"/>
  <c r="X980" i="16"/>
  <c r="X981" i="16"/>
  <c r="X982" i="16"/>
  <c r="X983" i="16"/>
  <c r="X984" i="16"/>
  <c r="X985" i="16"/>
  <c r="X986" i="16"/>
  <c r="X987" i="16"/>
  <c r="X988" i="16"/>
  <c r="X989" i="16"/>
  <c r="X990" i="16"/>
  <c r="X991" i="16"/>
  <c r="X992" i="16"/>
  <c r="X993" i="16"/>
  <c r="X994" i="16"/>
  <c r="X995" i="16"/>
  <c r="X996" i="16"/>
  <c r="X997" i="16"/>
  <c r="X998" i="16"/>
  <c r="X999" i="16"/>
  <c r="X1000" i="16"/>
  <c r="X1001" i="16"/>
  <c r="X1002" i="16"/>
  <c r="X1003" i="16"/>
  <c r="X1004" i="16"/>
  <c r="X1005" i="16"/>
  <c r="X1006" i="16"/>
  <c r="X1007" i="16"/>
  <c r="X1008" i="16"/>
  <c r="X1009" i="16"/>
  <c r="X1010" i="16"/>
  <c r="X1011" i="16"/>
  <c r="X1012" i="16"/>
  <c r="X1013" i="16"/>
  <c r="X1014" i="16"/>
  <c r="X1015" i="16"/>
  <c r="X1016" i="16"/>
  <c r="X1017" i="16"/>
  <c r="X1018" i="16"/>
  <c r="X1019" i="16"/>
  <c r="X1020" i="16"/>
  <c r="X1021" i="16"/>
  <c r="X1022" i="16"/>
  <c r="X1023" i="16"/>
  <c r="X1024" i="16"/>
  <c r="X1025" i="16"/>
  <c r="X1026" i="16"/>
  <c r="X1027" i="16"/>
  <c r="X1028" i="16"/>
  <c r="X1029" i="16"/>
  <c r="X1030" i="16"/>
  <c r="X1031" i="16"/>
  <c r="X1032" i="16"/>
  <c r="X1033" i="16"/>
  <c r="X1034" i="16"/>
  <c r="X1035" i="16"/>
  <c r="X1036" i="16"/>
  <c r="X1037" i="16"/>
  <c r="X1038" i="16"/>
  <c r="X1039" i="16"/>
  <c r="X1040" i="16"/>
  <c r="X1041" i="16"/>
  <c r="X1042" i="16"/>
  <c r="X1043" i="16"/>
  <c r="X1044" i="16"/>
  <c r="X1045" i="16"/>
  <c r="X1046" i="16"/>
  <c r="X1047" i="16"/>
  <c r="X1048" i="16"/>
  <c r="X1049" i="16"/>
  <c r="X1050" i="16"/>
  <c r="X1051" i="16"/>
  <c r="X1052" i="16"/>
  <c r="X1053" i="16"/>
  <c r="X1054" i="16"/>
  <c r="X1055" i="16"/>
  <c r="X1056" i="16"/>
  <c r="X1057" i="16"/>
  <c r="X1058" i="16"/>
  <c r="X1059" i="16"/>
  <c r="X1060" i="16"/>
  <c r="X1061" i="16"/>
  <c r="X1062" i="16"/>
  <c r="X1063" i="16"/>
  <c r="X1064" i="16"/>
  <c r="X1065" i="16"/>
  <c r="X1066" i="16"/>
  <c r="X1067" i="16"/>
  <c r="X1068" i="16"/>
  <c r="X1069" i="16"/>
  <c r="X1070" i="16"/>
  <c r="X1071" i="16"/>
  <c r="X1072" i="16"/>
  <c r="X1073" i="16"/>
  <c r="X1074" i="16"/>
  <c r="X1075" i="16"/>
  <c r="X1076" i="16"/>
  <c r="X1077" i="16"/>
  <c r="X1078" i="16"/>
  <c r="X1079" i="16"/>
  <c r="X1080" i="16"/>
  <c r="X1081" i="16"/>
  <c r="X1082" i="16"/>
  <c r="X1083" i="16"/>
  <c r="X1084" i="16"/>
  <c r="X1085" i="16"/>
  <c r="X1086" i="16"/>
  <c r="X1087" i="16"/>
  <c r="X1088" i="16"/>
  <c r="X1089" i="16"/>
  <c r="X1090" i="16"/>
  <c r="X1091" i="16"/>
  <c r="X1092" i="16"/>
  <c r="X1093" i="16"/>
  <c r="X1094" i="16"/>
  <c r="X1095" i="16"/>
  <c r="X1096" i="16"/>
  <c r="X1097" i="16"/>
  <c r="X1098" i="16"/>
  <c r="X1099" i="16"/>
  <c r="X1100" i="16"/>
  <c r="X1101" i="16"/>
  <c r="X1102" i="16"/>
  <c r="X1103" i="16"/>
  <c r="X1104" i="16"/>
  <c r="X1105" i="16"/>
  <c r="X1106" i="16"/>
  <c r="X1107" i="16"/>
  <c r="X1108" i="16"/>
  <c r="X1109" i="16"/>
  <c r="X1110" i="16"/>
  <c r="X1111" i="16"/>
  <c r="X1112" i="16"/>
  <c r="X1113" i="16"/>
  <c r="X1114" i="16"/>
  <c r="X1115" i="16"/>
  <c r="X1116" i="16"/>
  <c r="X1117" i="16"/>
  <c r="X1118" i="16"/>
  <c r="X1119" i="16"/>
  <c r="X1120" i="16"/>
  <c r="X1121" i="16"/>
  <c r="X1122" i="16"/>
  <c r="X1123" i="16"/>
  <c r="X1124" i="16"/>
  <c r="X1125" i="16"/>
  <c r="X1126" i="16"/>
  <c r="X1127" i="16"/>
  <c r="X1128" i="16"/>
  <c r="X1129" i="16"/>
  <c r="X1130" i="16"/>
  <c r="X1131" i="16"/>
  <c r="X1132" i="16"/>
  <c r="X1133" i="16"/>
  <c r="X1134" i="16"/>
  <c r="X1135" i="16"/>
  <c r="X1136" i="16"/>
  <c r="X1137" i="16"/>
  <c r="X1138" i="16"/>
  <c r="X1139" i="16"/>
  <c r="X1140" i="16"/>
  <c r="X1141" i="16"/>
  <c r="X1142" i="16"/>
  <c r="X1143" i="16"/>
  <c r="X1144" i="16"/>
  <c r="X1145" i="16"/>
  <c r="X1146" i="16"/>
  <c r="X1147" i="16"/>
  <c r="X1148" i="16"/>
  <c r="X1149" i="16"/>
  <c r="X1150" i="16"/>
  <c r="X1151" i="16"/>
  <c r="X1152" i="16"/>
  <c r="X1153" i="16"/>
  <c r="X1154" i="16"/>
  <c r="X1155" i="16"/>
  <c r="X1156" i="16"/>
  <c r="X1157" i="16"/>
  <c r="X1158" i="16"/>
  <c r="X1159" i="16"/>
  <c r="X1160" i="16"/>
  <c r="X1161" i="16"/>
  <c r="X1162" i="16"/>
  <c r="X1163" i="16"/>
  <c r="X1164" i="16"/>
  <c r="X1165" i="16"/>
  <c r="X1166" i="16"/>
  <c r="X1167" i="16"/>
  <c r="X1168" i="16"/>
  <c r="X1169" i="16"/>
  <c r="X1170" i="16"/>
  <c r="X1171" i="16"/>
  <c r="X1172" i="16"/>
  <c r="X1173" i="16"/>
  <c r="X1174" i="16"/>
  <c r="X1175" i="16"/>
  <c r="X1176" i="16"/>
  <c r="X1177" i="16"/>
  <c r="X1178" i="16"/>
  <c r="X1179" i="16"/>
  <c r="X1180" i="16"/>
  <c r="X1181" i="16"/>
  <c r="X1182" i="16"/>
  <c r="X1183" i="16"/>
  <c r="X1184" i="16"/>
  <c r="X1185" i="16"/>
  <c r="X1186" i="16"/>
  <c r="X1187" i="16"/>
  <c r="X1188" i="16"/>
  <c r="X1189" i="16"/>
  <c r="X1190" i="16"/>
  <c r="X1191" i="16"/>
  <c r="X1192" i="16"/>
  <c r="X1193" i="16"/>
  <c r="X1194" i="16"/>
  <c r="X1195" i="16"/>
  <c r="X1196" i="16"/>
  <c r="X1197" i="16"/>
  <c r="X1198" i="16"/>
  <c r="X1199" i="16"/>
  <c r="X1200" i="16"/>
  <c r="X1201" i="16"/>
  <c r="X1202" i="16"/>
  <c r="X1203" i="16"/>
  <c r="X1204" i="16"/>
  <c r="X1205" i="16"/>
  <c r="X1206" i="16"/>
  <c r="X1207" i="16"/>
  <c r="X1208" i="16"/>
  <c r="X1209" i="16"/>
  <c r="X1210" i="16"/>
  <c r="X1211" i="16"/>
  <c r="X1212" i="16"/>
  <c r="X1213" i="16"/>
  <c r="X1214" i="16"/>
  <c r="X1215" i="16"/>
  <c r="X1216" i="16"/>
  <c r="X1217" i="16"/>
  <c r="X1218" i="16"/>
  <c r="X1219" i="16"/>
  <c r="X1220" i="16"/>
  <c r="X1221" i="16"/>
  <c r="X1222" i="16"/>
  <c r="X1223" i="16"/>
  <c r="X1224" i="16"/>
  <c r="X1225" i="16"/>
  <c r="X1226" i="16"/>
  <c r="X1227" i="16"/>
  <c r="X1228" i="16"/>
  <c r="X1229" i="16"/>
  <c r="X1230" i="16"/>
  <c r="X1231" i="16"/>
  <c r="X1232" i="16"/>
  <c r="X1233" i="16"/>
  <c r="X1234" i="16"/>
  <c r="X1235" i="16"/>
  <c r="X1236" i="16"/>
  <c r="X1237" i="16"/>
  <c r="X1238" i="16"/>
  <c r="X1239" i="16"/>
  <c r="X1240" i="16"/>
  <c r="X1241" i="16"/>
  <c r="X1242" i="16"/>
  <c r="X1243" i="16"/>
  <c r="X1244" i="16"/>
  <c r="X1245" i="16"/>
  <c r="X1246" i="16"/>
  <c r="X1247" i="16"/>
  <c r="X1248" i="16"/>
  <c r="X1249" i="16"/>
  <c r="X1250" i="16"/>
  <c r="X1251" i="16"/>
  <c r="X1252" i="16"/>
  <c r="X1253" i="16"/>
  <c r="X1254" i="16"/>
  <c r="X1255" i="16"/>
  <c r="X1256" i="16"/>
  <c r="X1257" i="16"/>
  <c r="X1258" i="16"/>
  <c r="X1259" i="16"/>
  <c r="X1260" i="16"/>
  <c r="X1261" i="16"/>
  <c r="X1262" i="16"/>
  <c r="X1263" i="16"/>
  <c r="X1264" i="16"/>
  <c r="X1265" i="16"/>
  <c r="X1266" i="16"/>
  <c r="X1267" i="16"/>
  <c r="X1268" i="16"/>
  <c r="X1269" i="16"/>
  <c r="X1270" i="16"/>
  <c r="X1271" i="16"/>
  <c r="X1272" i="16"/>
  <c r="X1273" i="16"/>
  <c r="X1274" i="16"/>
  <c r="X1275" i="16"/>
  <c r="X1276" i="16"/>
  <c r="X1277" i="16"/>
  <c r="X1278" i="16"/>
  <c r="X1279" i="16"/>
  <c r="X1280" i="16"/>
  <c r="X1281" i="16"/>
  <c r="X1282" i="16"/>
  <c r="X1283" i="16"/>
  <c r="X1284" i="16"/>
  <c r="X1285" i="16"/>
  <c r="X1286" i="16"/>
  <c r="X1287" i="16"/>
  <c r="X1288" i="16"/>
  <c r="X1289" i="16"/>
  <c r="X1290" i="16"/>
  <c r="X1291" i="16"/>
  <c r="X1292" i="16"/>
  <c r="X1293" i="16"/>
  <c r="X1294" i="16"/>
  <c r="X1295" i="16"/>
  <c r="X1296" i="16"/>
  <c r="X1297" i="16"/>
  <c r="X1298" i="16"/>
  <c r="X1299" i="16"/>
  <c r="X1300" i="16"/>
  <c r="X1301" i="16"/>
  <c r="X1302" i="16"/>
  <c r="X1303" i="16"/>
  <c r="X1304" i="16"/>
  <c r="X1305" i="16"/>
  <c r="X1306" i="16"/>
  <c r="X1307" i="16"/>
  <c r="X1308" i="16"/>
  <c r="X1309" i="16"/>
  <c r="X1310" i="16"/>
  <c r="X1311" i="16"/>
  <c r="X1312" i="16"/>
  <c r="X1313" i="16"/>
  <c r="X1314" i="16"/>
  <c r="X1315" i="16"/>
  <c r="X1316" i="16"/>
  <c r="X1317" i="16"/>
  <c r="X1318" i="16"/>
  <c r="X1319" i="16"/>
  <c r="X1320" i="16"/>
  <c r="X1321" i="16"/>
  <c r="X1322" i="16"/>
  <c r="X1323" i="16"/>
  <c r="X1324" i="16"/>
  <c r="X1325" i="16"/>
  <c r="X1326" i="16"/>
  <c r="X1327" i="16"/>
  <c r="X1328" i="16"/>
  <c r="X1329" i="16"/>
  <c r="X1330" i="16"/>
  <c r="X1331" i="16"/>
  <c r="X1332" i="16"/>
  <c r="X1333" i="16"/>
  <c r="X1334" i="16"/>
  <c r="X1335" i="16"/>
  <c r="X1336" i="16"/>
  <c r="X1337" i="16"/>
  <c r="X1338" i="16"/>
  <c r="X1339" i="16"/>
  <c r="X1340" i="16"/>
  <c r="X1341" i="16"/>
  <c r="X1342" i="16"/>
  <c r="X1343" i="16"/>
  <c r="X1344" i="16"/>
  <c r="X1345" i="16"/>
  <c r="X1346" i="16"/>
  <c r="X1347" i="16"/>
  <c r="X1348" i="16"/>
  <c r="X1349" i="16"/>
  <c r="X1350" i="16"/>
  <c r="X1351" i="16"/>
  <c r="X1352" i="16"/>
  <c r="X1353" i="16"/>
  <c r="X1354" i="16"/>
  <c r="X1355" i="16"/>
  <c r="X1356" i="16"/>
  <c r="X1357" i="16"/>
  <c r="X1358" i="16"/>
  <c r="X1359" i="16"/>
  <c r="X1360" i="16"/>
  <c r="X1361" i="16"/>
  <c r="X1362" i="16"/>
  <c r="X1363" i="16"/>
  <c r="X1364" i="16"/>
  <c r="X1365" i="16"/>
  <c r="X1366" i="16"/>
  <c r="X1367" i="16"/>
  <c r="X1368" i="16"/>
  <c r="X1369" i="16"/>
  <c r="X1370" i="16"/>
  <c r="X1371" i="16"/>
  <c r="X1372" i="16"/>
  <c r="X1373" i="16"/>
  <c r="X1374" i="16"/>
  <c r="X1375" i="16"/>
  <c r="X1376" i="16"/>
  <c r="X1377" i="16"/>
  <c r="X1378" i="16"/>
  <c r="X1379" i="16"/>
  <c r="X1380" i="16"/>
  <c r="X1381" i="16"/>
  <c r="X1382" i="16"/>
  <c r="X1383" i="16"/>
  <c r="X1384" i="16"/>
  <c r="X1385" i="16"/>
  <c r="X1386" i="16"/>
  <c r="X1387" i="16"/>
  <c r="X1388" i="16"/>
  <c r="X1389" i="16"/>
  <c r="X1390" i="16"/>
  <c r="X1391" i="16"/>
  <c r="X1392" i="16"/>
  <c r="X1393" i="16"/>
  <c r="X1394" i="16"/>
  <c r="X1395" i="16"/>
  <c r="X1396" i="16"/>
  <c r="X1397" i="16"/>
  <c r="X1398" i="16"/>
  <c r="X1399" i="16"/>
  <c r="X1400" i="16"/>
  <c r="X1401" i="16"/>
  <c r="X1402" i="16"/>
  <c r="X1403" i="16"/>
  <c r="X1404" i="16"/>
  <c r="X1405" i="16"/>
  <c r="X1406" i="16"/>
  <c r="X1407" i="16"/>
  <c r="X1408" i="16"/>
  <c r="X1409" i="16"/>
  <c r="X1410" i="16"/>
  <c r="X1411" i="16"/>
  <c r="X1412" i="16"/>
  <c r="X1413" i="16"/>
  <c r="X1414" i="16"/>
  <c r="X1415" i="16"/>
  <c r="X1416" i="16"/>
  <c r="X1417" i="16"/>
  <c r="X1418" i="16"/>
  <c r="X1419" i="16"/>
  <c r="X1420" i="16"/>
  <c r="X1421" i="16"/>
  <c r="X1422" i="16"/>
  <c r="X1423" i="16"/>
  <c r="X1424" i="16"/>
  <c r="X1425" i="16"/>
  <c r="X1426" i="16"/>
  <c r="X1427" i="16"/>
  <c r="X1428" i="16"/>
  <c r="X1429" i="16"/>
  <c r="X1430" i="16"/>
  <c r="X1431" i="16"/>
  <c r="X1432" i="16"/>
  <c r="X1433" i="16"/>
  <c r="X1434" i="16"/>
  <c r="X1435" i="16"/>
  <c r="X1436" i="16"/>
  <c r="X1437" i="16"/>
  <c r="X1438" i="16"/>
  <c r="X1439" i="16"/>
  <c r="X1440" i="16"/>
  <c r="X1441" i="16"/>
  <c r="X1442" i="16"/>
  <c r="X1443" i="16"/>
  <c r="X1444" i="16"/>
  <c r="X1445" i="16"/>
  <c r="X1446" i="16"/>
  <c r="X1447" i="16"/>
  <c r="X1448" i="16"/>
  <c r="X1449" i="16"/>
  <c r="X1450" i="16"/>
  <c r="X1451" i="16"/>
  <c r="X1452" i="16"/>
  <c r="X1453" i="16"/>
  <c r="X1454" i="16"/>
  <c r="X1455" i="16"/>
  <c r="X1456" i="16"/>
  <c r="X1457" i="16"/>
  <c r="X1458" i="16"/>
  <c r="X1459" i="16"/>
  <c r="X1460" i="16"/>
  <c r="X1461" i="16"/>
  <c r="X1462" i="16"/>
  <c r="X1463" i="16"/>
  <c r="X1464" i="16"/>
  <c r="X1465" i="16"/>
  <c r="X1466" i="16"/>
  <c r="X1467" i="16"/>
  <c r="X1468" i="16"/>
  <c r="X1469" i="16"/>
  <c r="X1470" i="16"/>
  <c r="X1471" i="16"/>
  <c r="X1472" i="16"/>
  <c r="X1473" i="16"/>
  <c r="X1474" i="16"/>
  <c r="X1475" i="16"/>
  <c r="X1476" i="16"/>
  <c r="X1477" i="16"/>
  <c r="X1478" i="16"/>
  <c r="X1479" i="16"/>
  <c r="X1480" i="16"/>
  <c r="X1481" i="16"/>
  <c r="X1482" i="16"/>
  <c r="X1483" i="16"/>
  <c r="X1484" i="16"/>
  <c r="X1485" i="16"/>
  <c r="X1486" i="16"/>
  <c r="X1487" i="16"/>
  <c r="X1488" i="16"/>
  <c r="X1489" i="16"/>
  <c r="X1490" i="16"/>
  <c r="X1491" i="16"/>
  <c r="X1492" i="16"/>
  <c r="X1493" i="16"/>
  <c r="X1494" i="16"/>
  <c r="X1495" i="16"/>
  <c r="X1496" i="16"/>
  <c r="X1497" i="16"/>
  <c r="X1498" i="16"/>
  <c r="X1499" i="16"/>
  <c r="X1500" i="16"/>
  <c r="X1501" i="16"/>
  <c r="X1502" i="16"/>
  <c r="X1503" i="16"/>
  <c r="X1504" i="16"/>
  <c r="X1505" i="16"/>
  <c r="X1506" i="16"/>
  <c r="X1507" i="16"/>
  <c r="X1508" i="16"/>
  <c r="X1509" i="16"/>
  <c r="X1510" i="16"/>
  <c r="X1511" i="16"/>
  <c r="X1512" i="16"/>
  <c r="X1513" i="16"/>
  <c r="X1514" i="16"/>
  <c r="X1515" i="16"/>
  <c r="X1516" i="16"/>
  <c r="X1517" i="16"/>
  <c r="X1518" i="16"/>
  <c r="X1519" i="16"/>
  <c r="X1520" i="16"/>
  <c r="X1521" i="16"/>
  <c r="X1522" i="16"/>
  <c r="X1523" i="16"/>
  <c r="X1524" i="16"/>
  <c r="X1525" i="16"/>
  <c r="X1526" i="16"/>
  <c r="X1527" i="16"/>
  <c r="X1528" i="16"/>
  <c r="X1529" i="16"/>
  <c r="X1530" i="16"/>
  <c r="X1531" i="16"/>
  <c r="X1532" i="16"/>
  <c r="X1533" i="16"/>
  <c r="X1534" i="16"/>
  <c r="X1535" i="16"/>
  <c r="X1536" i="16"/>
  <c r="X1537" i="16"/>
  <c r="X1538" i="16"/>
  <c r="X1539" i="16"/>
  <c r="X1540" i="16"/>
  <c r="X1541" i="16"/>
  <c r="X1542" i="16"/>
  <c r="X1543" i="16"/>
  <c r="X1544" i="16"/>
  <c r="X1545" i="16"/>
  <c r="X1546" i="16"/>
  <c r="X1547" i="16"/>
  <c r="X1548" i="16"/>
  <c r="X1549" i="16"/>
  <c r="X1550" i="16"/>
  <c r="X1551" i="16"/>
  <c r="X1552" i="16"/>
  <c r="X1553" i="16"/>
  <c r="X1554" i="16"/>
  <c r="X1555" i="16"/>
  <c r="X1556" i="16"/>
  <c r="X1557" i="16"/>
  <c r="X1558" i="16"/>
  <c r="X1559" i="16"/>
  <c r="X1560" i="16"/>
  <c r="X1561" i="16"/>
  <c r="X1562" i="16"/>
  <c r="X1563" i="16"/>
  <c r="X1564" i="16"/>
  <c r="X1565" i="16"/>
  <c r="X1566" i="16"/>
  <c r="X1567" i="16"/>
  <c r="X1568" i="16"/>
  <c r="X1569" i="16"/>
  <c r="X1570" i="16"/>
  <c r="X1571" i="16"/>
  <c r="X1572" i="16"/>
  <c r="X1573" i="16"/>
  <c r="X1574" i="16"/>
  <c r="X1575" i="16"/>
  <c r="X1576" i="16"/>
  <c r="X1577" i="16"/>
  <c r="X1578" i="16"/>
  <c r="X1579" i="16"/>
  <c r="X1580" i="16"/>
  <c r="X1581" i="16"/>
  <c r="X1582" i="16"/>
  <c r="X1583" i="16"/>
  <c r="X1584" i="16"/>
  <c r="X1585" i="16"/>
  <c r="X1586" i="16"/>
  <c r="X1587" i="16"/>
  <c r="X1588" i="16"/>
  <c r="X1589" i="16"/>
  <c r="X1590" i="16"/>
  <c r="X1591" i="16"/>
  <c r="X1592" i="16"/>
  <c r="X1593" i="16"/>
  <c r="X1594" i="16"/>
  <c r="X1595" i="16"/>
  <c r="X1596" i="16"/>
  <c r="X1597" i="16"/>
  <c r="X1598" i="16"/>
  <c r="X1599" i="16"/>
  <c r="X1600" i="16"/>
  <c r="X1601" i="16"/>
  <c r="X1602" i="16"/>
  <c r="X1603" i="16"/>
  <c r="X1604" i="16"/>
  <c r="X1605" i="16"/>
  <c r="X1606" i="16"/>
  <c r="X1607" i="16"/>
  <c r="X1608" i="16"/>
  <c r="X1609" i="16"/>
  <c r="X1610" i="16"/>
  <c r="X1611" i="16"/>
  <c r="X1612" i="16"/>
  <c r="X1613" i="16"/>
  <c r="X1614" i="16"/>
  <c r="X1615" i="16"/>
  <c r="X1616" i="16"/>
  <c r="X1617" i="16"/>
  <c r="X1618" i="16"/>
  <c r="X1619" i="16"/>
  <c r="X1620" i="16"/>
  <c r="X1621" i="16"/>
  <c r="X1622" i="16"/>
  <c r="X1623" i="16"/>
  <c r="X1624" i="16"/>
  <c r="X1625" i="16"/>
  <c r="X1626" i="16"/>
  <c r="X1627" i="16"/>
  <c r="X1628" i="16"/>
  <c r="X1629" i="16"/>
  <c r="X1630" i="16"/>
  <c r="X1631" i="16"/>
  <c r="X1632" i="16"/>
  <c r="X1633" i="16"/>
  <c r="X1634" i="16"/>
  <c r="X1635" i="16"/>
  <c r="X1636" i="16"/>
  <c r="X1637" i="16"/>
  <c r="X1638" i="16"/>
  <c r="X1639" i="16"/>
  <c r="X1640" i="16"/>
  <c r="X1641" i="16"/>
  <c r="X1642" i="16"/>
  <c r="X1643" i="16"/>
  <c r="X1644" i="16"/>
  <c r="X1645" i="16"/>
  <c r="X1646" i="16"/>
  <c r="X1647" i="16"/>
  <c r="X1648" i="16"/>
  <c r="X1649" i="16"/>
  <c r="X1650" i="16"/>
  <c r="X1651" i="16"/>
  <c r="X1652" i="16"/>
  <c r="X1653" i="16"/>
  <c r="X1654" i="16"/>
  <c r="X1655" i="16"/>
  <c r="X1656" i="16"/>
  <c r="X1657" i="16"/>
  <c r="X1658" i="16"/>
  <c r="X1659" i="16"/>
  <c r="X1660" i="16"/>
  <c r="X1661" i="16"/>
  <c r="X1662" i="16"/>
  <c r="X1663" i="16"/>
  <c r="X1664" i="16"/>
  <c r="X1665" i="16"/>
  <c r="X1666" i="16"/>
  <c r="X1667" i="16"/>
  <c r="X1668" i="16"/>
  <c r="X1669" i="16"/>
  <c r="X1670" i="16"/>
  <c r="X1671" i="16"/>
  <c r="X1672" i="16"/>
  <c r="X1673" i="16"/>
  <c r="X1674" i="16"/>
  <c r="X1675" i="16"/>
  <c r="X1676" i="16"/>
  <c r="X1677" i="16"/>
  <c r="X1678" i="16"/>
  <c r="X1679" i="16"/>
  <c r="X1680" i="16"/>
  <c r="X1681" i="16"/>
  <c r="X1682" i="16"/>
  <c r="X1683" i="16"/>
  <c r="X1684" i="16"/>
  <c r="X1685" i="16"/>
  <c r="X1686" i="16"/>
  <c r="X1687" i="16"/>
  <c r="X1688" i="16"/>
  <c r="X1689" i="16"/>
  <c r="X1690" i="16"/>
  <c r="X1691" i="16"/>
  <c r="X1692" i="16"/>
  <c r="X1693" i="16"/>
  <c r="X1694" i="16"/>
  <c r="X1695" i="16"/>
  <c r="X1696" i="16"/>
  <c r="X1697" i="16"/>
  <c r="X1698" i="16"/>
  <c r="X1699" i="16"/>
  <c r="X1700" i="16"/>
  <c r="X1701" i="16"/>
  <c r="X1702" i="16"/>
  <c r="X1703" i="16"/>
  <c r="X1704" i="16"/>
  <c r="X1705" i="16"/>
  <c r="X1706" i="16"/>
  <c r="X1707" i="16"/>
  <c r="X1708" i="16"/>
  <c r="X1709" i="16"/>
  <c r="X1710" i="16"/>
  <c r="X1711" i="16"/>
  <c r="X1712" i="16"/>
  <c r="X1713" i="16"/>
  <c r="X1714" i="16"/>
  <c r="X1715" i="16"/>
  <c r="X1716" i="16"/>
  <c r="X1717" i="16"/>
  <c r="X1718" i="16"/>
  <c r="X1719" i="16"/>
  <c r="X1720" i="16"/>
  <c r="X1721" i="16"/>
  <c r="X1722" i="16"/>
  <c r="X1723" i="16"/>
  <c r="X1724" i="16"/>
  <c r="X1725" i="16"/>
  <c r="X1726" i="16"/>
  <c r="X1727" i="16"/>
  <c r="X1728" i="16"/>
  <c r="X1729" i="16"/>
  <c r="X1730" i="16"/>
  <c r="X1731" i="16"/>
  <c r="X1732" i="16"/>
  <c r="X1733" i="16"/>
  <c r="X1734" i="16"/>
  <c r="X1735" i="16"/>
  <c r="X1736" i="16"/>
  <c r="X1737" i="16"/>
  <c r="X1738" i="16"/>
  <c r="X1739" i="16"/>
  <c r="X1740" i="16"/>
  <c r="X1741" i="16"/>
  <c r="X1742" i="16"/>
  <c r="X1743" i="16"/>
  <c r="X1744" i="16"/>
  <c r="X1745" i="16"/>
  <c r="X1746" i="16"/>
  <c r="X1747" i="16"/>
  <c r="X1748" i="16"/>
  <c r="X1749" i="16"/>
  <c r="X1750" i="16"/>
  <c r="X1751" i="16"/>
  <c r="X1752" i="16"/>
  <c r="X1753" i="16"/>
  <c r="X1754" i="16"/>
  <c r="X1755" i="16"/>
  <c r="X1756" i="16"/>
  <c r="X1757" i="16"/>
  <c r="X1758" i="16"/>
  <c r="X1759" i="16"/>
  <c r="X1760" i="16"/>
  <c r="X1761" i="16"/>
  <c r="X1762" i="16"/>
  <c r="X1763" i="16"/>
  <c r="X1764" i="16"/>
  <c r="X1765" i="16"/>
  <c r="X1766" i="16"/>
  <c r="X1767" i="16"/>
  <c r="X1768" i="16"/>
  <c r="X1769" i="16"/>
  <c r="X1770" i="16"/>
  <c r="X1771" i="16"/>
  <c r="X1772" i="16"/>
  <c r="X1773" i="16"/>
  <c r="X1774" i="16"/>
  <c r="X1775" i="16"/>
  <c r="X1776" i="16"/>
  <c r="X1777" i="16"/>
  <c r="X1778" i="16"/>
  <c r="X1779" i="16"/>
  <c r="X1780" i="16"/>
  <c r="X1781" i="16"/>
  <c r="X1782" i="16"/>
  <c r="X1783" i="16"/>
  <c r="X1784" i="16"/>
  <c r="X1785" i="16"/>
  <c r="X1786" i="16"/>
  <c r="X1787" i="16"/>
  <c r="X1788" i="16"/>
  <c r="X1789" i="16"/>
  <c r="X1790" i="16"/>
  <c r="X1791" i="16"/>
  <c r="X1792" i="16"/>
  <c r="X1793" i="16"/>
  <c r="X1794" i="16"/>
  <c r="X1795" i="16"/>
  <c r="X1796" i="16"/>
  <c r="X1797" i="16"/>
  <c r="X1798" i="16"/>
  <c r="X1799" i="16"/>
  <c r="X1800" i="16"/>
  <c r="X1801" i="16"/>
  <c r="X1802" i="16"/>
  <c r="X1803" i="16"/>
  <c r="X1804" i="16"/>
  <c r="X1805" i="16"/>
  <c r="X1806" i="16"/>
  <c r="X1807" i="16"/>
  <c r="X1808" i="16"/>
  <c r="X1809" i="16"/>
  <c r="X1810" i="16"/>
  <c r="X1811" i="16"/>
  <c r="X1812" i="16"/>
  <c r="X1813" i="16"/>
  <c r="X1814" i="16"/>
  <c r="X1815" i="16"/>
  <c r="X1816" i="16"/>
  <c r="X1817" i="16"/>
  <c r="X1818" i="16"/>
  <c r="X1819" i="16"/>
  <c r="X1820" i="16"/>
  <c r="X1821" i="16"/>
  <c r="X1822" i="16"/>
  <c r="X1823" i="16"/>
  <c r="X1824" i="16"/>
  <c r="X1825" i="16"/>
  <c r="X1826" i="16"/>
  <c r="X1827" i="16"/>
  <c r="X1828" i="16"/>
  <c r="X1829" i="16"/>
  <c r="X1830" i="16"/>
  <c r="X1831" i="16"/>
  <c r="X1832" i="16"/>
  <c r="X1833" i="16"/>
  <c r="X1834" i="16"/>
  <c r="X1835" i="16"/>
  <c r="X1836" i="16"/>
  <c r="X1837" i="16"/>
  <c r="X1838" i="16"/>
  <c r="X1839" i="16"/>
  <c r="X1840" i="16"/>
  <c r="X1841" i="16"/>
  <c r="X1842" i="16"/>
  <c r="X1843" i="16"/>
  <c r="X1844" i="16"/>
  <c r="X1845" i="16"/>
  <c r="X1846" i="16"/>
  <c r="X1847" i="16"/>
  <c r="X1848" i="16"/>
  <c r="X1849" i="16"/>
  <c r="X1850" i="16"/>
  <c r="X1851" i="16"/>
  <c r="X1852" i="16"/>
  <c r="X1853" i="16"/>
  <c r="X1854" i="16"/>
  <c r="X1855" i="16"/>
  <c r="X1856" i="16"/>
  <c r="X1857" i="16"/>
  <c r="X1858" i="16"/>
  <c r="X1859" i="16"/>
  <c r="X1860" i="16"/>
  <c r="X1861" i="16"/>
  <c r="X1862" i="16"/>
  <c r="X1863" i="16"/>
  <c r="X1864" i="16"/>
  <c r="X1865" i="16"/>
  <c r="X1866" i="16"/>
  <c r="X1867" i="16"/>
  <c r="X1868" i="16"/>
  <c r="X1869" i="16"/>
  <c r="X1870" i="16"/>
  <c r="X1871" i="16"/>
  <c r="X1872" i="16"/>
  <c r="X1873" i="16"/>
  <c r="X1874" i="16"/>
  <c r="X1875" i="16"/>
  <c r="X1876" i="16"/>
  <c r="X1877" i="16"/>
  <c r="X1878" i="16"/>
  <c r="X1879" i="16"/>
  <c r="X1880" i="16"/>
  <c r="X1881" i="16"/>
  <c r="X1882" i="16"/>
  <c r="X1883" i="16"/>
  <c r="X1884" i="16"/>
  <c r="X1885" i="16"/>
  <c r="X1886" i="16"/>
  <c r="X1887" i="16"/>
  <c r="X1888" i="16"/>
  <c r="X1889" i="16"/>
  <c r="X1890" i="16"/>
  <c r="X1891" i="16"/>
  <c r="X1892" i="16"/>
  <c r="X1893" i="16"/>
  <c r="X1894" i="16"/>
  <c r="X1895" i="16"/>
  <c r="X1896" i="16"/>
  <c r="X1897" i="16"/>
  <c r="X1898" i="16"/>
  <c r="X1899" i="16"/>
  <c r="X1900" i="16"/>
  <c r="X1901" i="16"/>
  <c r="X1902" i="16"/>
  <c r="X1903" i="16"/>
  <c r="X1904" i="16"/>
  <c r="X1905" i="16"/>
  <c r="X1906" i="16"/>
  <c r="X1907" i="16"/>
  <c r="X1908" i="16"/>
  <c r="X1909" i="16"/>
  <c r="X1910" i="16"/>
  <c r="X1911" i="16"/>
  <c r="X1912" i="16"/>
  <c r="X1913" i="16"/>
  <c r="X1914" i="16"/>
  <c r="X1915" i="16"/>
  <c r="X1916" i="16"/>
  <c r="X1917" i="16"/>
  <c r="X1918" i="16"/>
  <c r="X1919" i="16"/>
  <c r="X1920" i="16"/>
  <c r="X1921" i="16"/>
  <c r="X1922" i="16"/>
  <c r="X1923" i="16"/>
  <c r="X1924" i="16"/>
  <c r="X1925" i="16"/>
  <c r="X1926" i="16"/>
  <c r="X1927" i="16"/>
  <c r="X1928" i="16"/>
  <c r="X1929" i="16"/>
  <c r="X1930" i="16"/>
  <c r="X1931" i="16"/>
  <c r="X1932" i="16"/>
  <c r="X1933" i="16"/>
  <c r="X1934" i="16"/>
  <c r="X1935" i="16"/>
  <c r="X1936" i="16"/>
  <c r="X1937" i="16"/>
  <c r="X1938" i="16"/>
  <c r="X1939" i="16"/>
  <c r="X1940" i="16"/>
  <c r="X1941" i="16"/>
  <c r="X1942" i="16"/>
  <c r="X1943" i="16"/>
  <c r="X1944" i="16"/>
  <c r="X1945" i="16"/>
  <c r="X1946" i="16"/>
  <c r="X1947" i="16"/>
  <c r="X1948" i="16"/>
  <c r="X1949" i="16"/>
  <c r="X1950" i="16"/>
  <c r="X1951" i="16"/>
  <c r="X1952" i="16"/>
  <c r="X1953" i="16"/>
  <c r="X1954" i="16"/>
  <c r="X1955" i="16"/>
  <c r="X1956" i="16"/>
  <c r="X1957" i="16"/>
  <c r="X1958" i="16"/>
  <c r="X1959" i="16"/>
  <c r="X1960" i="16"/>
  <c r="X1961" i="16"/>
  <c r="X1962" i="16"/>
  <c r="X1963" i="16"/>
  <c r="X1964" i="16"/>
  <c r="X1965" i="16"/>
  <c r="X1966" i="16"/>
  <c r="X1967" i="16"/>
  <c r="X1968" i="16"/>
  <c r="X1969" i="16"/>
  <c r="X1970" i="16"/>
  <c r="X1971" i="16"/>
  <c r="X1972" i="16"/>
  <c r="X1973" i="16"/>
  <c r="X1974" i="16"/>
  <c r="X1975" i="16"/>
  <c r="X1976" i="16"/>
  <c r="X1977" i="16"/>
  <c r="X1978" i="16"/>
  <c r="X1979" i="16"/>
  <c r="X1980" i="16"/>
  <c r="X1981" i="16"/>
  <c r="X1982" i="16"/>
  <c r="X1983" i="16"/>
  <c r="X1984" i="16"/>
  <c r="X1985" i="16"/>
  <c r="X1986" i="16"/>
  <c r="X1987" i="16"/>
  <c r="X1988" i="16"/>
  <c r="X1989" i="16"/>
  <c r="X1990" i="16"/>
  <c r="X1991" i="16"/>
  <c r="X1992" i="16"/>
  <c r="X1993" i="16"/>
  <c r="X1994" i="16"/>
  <c r="X1995" i="16"/>
  <c r="X1996" i="16"/>
  <c r="X1997" i="16"/>
  <c r="X1998" i="16"/>
  <c r="X1999" i="16"/>
  <c r="X2000" i="16"/>
  <c r="X2001" i="16"/>
  <c r="X2002" i="16"/>
  <c r="X2003" i="16"/>
  <c r="X2004" i="16"/>
  <c r="X2005" i="16"/>
  <c r="X2006" i="16"/>
  <c r="X2007" i="16"/>
  <c r="X2008" i="16"/>
  <c r="X2009" i="16"/>
  <c r="X2010" i="16"/>
  <c r="X2011" i="16"/>
  <c r="X2012" i="16"/>
  <c r="X2013" i="16"/>
  <c r="X2014" i="16"/>
  <c r="X2015" i="16"/>
  <c r="X2016" i="16"/>
  <c r="X2017" i="16"/>
  <c r="X2018" i="16"/>
  <c r="X2019" i="16"/>
  <c r="X2020" i="16"/>
  <c r="X2021" i="16"/>
  <c r="X2022" i="16"/>
  <c r="X2023" i="16"/>
  <c r="X2024" i="16"/>
  <c r="X2025" i="16"/>
  <c r="X2026" i="16"/>
  <c r="X2027" i="16"/>
  <c r="X2028" i="16"/>
  <c r="X2029" i="16"/>
  <c r="X2030" i="16"/>
  <c r="X2031" i="16"/>
  <c r="X2032" i="16"/>
  <c r="X2033" i="16"/>
  <c r="X2034" i="16"/>
  <c r="X2035" i="16"/>
  <c r="X2036" i="16"/>
  <c r="X2037" i="16"/>
  <c r="X2038" i="16"/>
  <c r="X2039" i="16"/>
  <c r="X2040" i="16"/>
  <c r="X2041" i="16"/>
  <c r="X2042" i="16"/>
  <c r="X2043" i="16"/>
  <c r="X2044" i="16"/>
  <c r="X2045" i="16"/>
  <c r="X2046" i="16"/>
  <c r="X2047" i="16"/>
  <c r="X2048" i="16"/>
  <c r="X2049" i="16"/>
  <c r="X2050" i="16"/>
  <c r="X2051" i="16"/>
  <c r="X2052" i="16"/>
  <c r="X2053" i="16"/>
  <c r="X2054" i="16"/>
  <c r="X2055" i="16"/>
  <c r="X2056" i="16"/>
  <c r="X2057" i="16"/>
  <c r="X2058" i="16"/>
  <c r="X2059" i="16"/>
  <c r="X2060" i="16"/>
  <c r="X2061" i="16"/>
  <c r="X2062" i="16"/>
  <c r="X2063" i="16"/>
  <c r="X2064" i="16"/>
  <c r="X2065" i="16"/>
  <c r="X2066" i="16"/>
  <c r="X2067" i="16"/>
  <c r="X2068" i="16"/>
  <c r="X2069" i="16"/>
  <c r="X2070" i="16"/>
  <c r="X2071" i="16"/>
  <c r="X2072" i="16"/>
  <c r="X2073" i="16"/>
  <c r="X2074" i="16"/>
  <c r="X2075" i="16"/>
  <c r="X2076" i="16"/>
  <c r="X2077" i="16"/>
  <c r="X2078" i="16"/>
  <c r="X2079" i="16"/>
  <c r="X2080" i="16"/>
  <c r="X2081" i="16"/>
  <c r="X2082" i="16"/>
  <c r="X2083" i="16"/>
  <c r="X2084" i="16"/>
  <c r="X2085" i="16"/>
  <c r="X2086" i="16"/>
  <c r="X2087" i="16"/>
  <c r="X2088" i="16"/>
  <c r="X2089" i="16"/>
  <c r="X2090" i="16"/>
  <c r="X2091" i="16"/>
  <c r="X2092" i="16"/>
  <c r="X2093" i="16"/>
  <c r="X2094" i="16"/>
  <c r="X2095" i="16"/>
  <c r="X2096" i="16"/>
  <c r="X2097" i="16"/>
  <c r="X2098" i="16"/>
  <c r="X2099" i="16"/>
  <c r="X2100" i="16"/>
  <c r="X2101" i="16"/>
  <c r="X2102" i="16"/>
  <c r="X2103" i="16"/>
  <c r="X2104" i="16"/>
  <c r="X2105" i="16"/>
  <c r="X2106" i="16"/>
  <c r="X2107" i="16"/>
  <c r="X2108" i="16"/>
  <c r="X2109" i="16"/>
  <c r="X2110" i="16"/>
  <c r="X2111" i="16"/>
  <c r="X2112" i="16"/>
  <c r="X2113" i="16"/>
  <c r="X2114" i="16"/>
  <c r="X2115" i="16"/>
  <c r="X2116" i="16"/>
  <c r="X2117" i="16"/>
  <c r="X2118" i="16"/>
  <c r="X2119" i="16"/>
  <c r="X2120" i="16"/>
  <c r="X2121" i="16"/>
  <c r="X2122" i="16"/>
  <c r="X2123" i="16"/>
  <c r="X2124" i="16"/>
  <c r="X2125" i="16"/>
  <c r="X2126" i="16"/>
  <c r="X2127" i="16"/>
  <c r="X2128" i="16"/>
  <c r="X2129" i="16"/>
  <c r="X2130" i="16"/>
  <c r="X2131" i="16"/>
  <c r="X2132" i="16"/>
  <c r="X2133" i="16"/>
  <c r="X2134" i="16"/>
  <c r="X2135" i="16"/>
  <c r="X2136" i="16"/>
  <c r="X2137" i="16"/>
  <c r="X2138" i="16"/>
  <c r="X2139" i="16"/>
  <c r="X2140" i="16"/>
  <c r="X2141" i="16"/>
  <c r="X2142" i="16"/>
  <c r="X2143" i="16"/>
  <c r="X2144" i="16"/>
  <c r="X2145" i="16"/>
  <c r="X2146" i="16"/>
  <c r="X2147" i="16"/>
  <c r="X2148" i="16"/>
  <c r="X2149" i="16"/>
  <c r="X2150" i="16"/>
  <c r="X2151" i="16"/>
  <c r="X2152" i="16"/>
  <c r="X2153" i="16"/>
  <c r="X2154" i="16"/>
  <c r="X2155" i="16"/>
  <c r="X2156" i="16"/>
  <c r="X2157" i="16"/>
  <c r="X2158" i="16"/>
  <c r="X2159" i="16"/>
  <c r="X2160" i="16"/>
  <c r="X2161" i="16"/>
  <c r="X2162" i="16"/>
  <c r="X2163" i="16"/>
  <c r="X2164" i="16"/>
  <c r="X2165" i="16"/>
  <c r="X2166" i="16"/>
  <c r="X2167" i="16"/>
  <c r="X2168" i="16"/>
  <c r="X2169" i="16"/>
  <c r="X2170" i="16"/>
  <c r="X2171" i="16"/>
  <c r="X2172" i="16"/>
  <c r="X2173" i="16"/>
  <c r="X2174" i="16"/>
  <c r="X2175" i="16"/>
  <c r="X2176" i="16"/>
  <c r="X2177" i="16"/>
  <c r="X2178" i="16"/>
  <c r="X2179" i="16"/>
  <c r="X2180" i="16"/>
  <c r="X2181" i="16"/>
  <c r="X2182" i="16"/>
  <c r="X2183" i="16"/>
  <c r="X2184" i="16"/>
  <c r="X2185" i="16"/>
  <c r="X2186" i="16"/>
  <c r="X2187" i="16"/>
  <c r="X2188" i="16"/>
  <c r="X2189" i="16"/>
  <c r="X2190" i="16"/>
  <c r="X2191" i="16"/>
  <c r="X2192" i="16"/>
  <c r="X2193" i="16"/>
  <c r="X2194" i="16"/>
  <c r="X2195" i="16"/>
  <c r="X2196" i="16"/>
  <c r="X2197" i="16"/>
  <c r="X2198" i="16"/>
  <c r="X2199" i="16"/>
  <c r="X2200" i="16"/>
  <c r="X2201" i="16"/>
  <c r="X2202" i="16"/>
  <c r="X2203" i="16"/>
  <c r="X2204" i="16"/>
  <c r="X2205" i="16"/>
  <c r="X2206" i="16"/>
  <c r="X2207" i="16"/>
  <c r="X2208" i="16"/>
  <c r="X2209" i="16"/>
  <c r="X2210" i="16"/>
  <c r="X2211" i="16"/>
  <c r="X2212" i="16"/>
  <c r="X2213" i="16"/>
  <c r="X2214" i="16"/>
  <c r="X2215" i="16"/>
  <c r="X2216" i="16"/>
  <c r="X2217" i="16"/>
  <c r="X2218" i="16"/>
  <c r="X2219" i="16"/>
  <c r="X2220" i="16"/>
  <c r="X2221" i="16"/>
  <c r="X2222" i="16"/>
  <c r="X2223" i="16"/>
  <c r="X2224" i="16"/>
  <c r="X2225" i="16"/>
  <c r="X2226" i="16"/>
  <c r="X2227" i="16"/>
  <c r="X2228" i="16"/>
  <c r="X2229" i="16"/>
  <c r="X2230" i="16"/>
  <c r="X2231" i="16"/>
  <c r="X2232" i="16"/>
  <c r="X2233" i="16"/>
  <c r="X2234" i="16"/>
  <c r="X2235" i="16"/>
  <c r="X2236" i="16"/>
  <c r="X2237" i="16"/>
  <c r="X2238" i="16"/>
  <c r="X2239" i="16"/>
  <c r="X2240" i="16"/>
  <c r="X2241" i="16"/>
  <c r="X2242" i="16"/>
  <c r="X2243" i="16"/>
  <c r="X2244" i="16"/>
  <c r="X2245" i="16"/>
  <c r="X2246" i="16"/>
  <c r="X2247" i="16"/>
  <c r="X2248" i="16"/>
  <c r="X2249" i="16"/>
  <c r="X2250" i="16"/>
  <c r="X2251" i="16"/>
  <c r="X2252" i="16"/>
  <c r="X2253" i="16"/>
  <c r="X2254" i="16"/>
  <c r="X2255" i="16"/>
  <c r="X2256" i="16"/>
  <c r="X2257" i="16"/>
  <c r="X2258" i="16"/>
  <c r="X2259" i="16"/>
  <c r="X2260" i="16"/>
  <c r="X2261" i="16"/>
  <c r="X2262" i="16"/>
  <c r="X2263" i="16"/>
  <c r="X2264" i="16"/>
  <c r="X2265" i="16"/>
  <c r="X2266" i="16"/>
  <c r="X2267" i="16"/>
  <c r="X2268" i="16"/>
  <c r="X2269" i="16"/>
  <c r="X2270" i="16"/>
  <c r="X2271" i="16"/>
  <c r="X2272" i="16"/>
  <c r="X2273" i="16"/>
  <c r="X2274" i="16"/>
  <c r="X2275" i="16"/>
  <c r="X2276" i="16"/>
  <c r="X2277" i="16"/>
  <c r="X2278" i="16"/>
  <c r="X2279" i="16"/>
  <c r="X2280" i="16"/>
  <c r="X2281" i="16"/>
  <c r="X2282" i="16"/>
  <c r="X2283" i="16"/>
  <c r="X2284" i="16"/>
  <c r="X2285" i="16"/>
  <c r="X2286" i="16"/>
  <c r="X2287" i="16"/>
  <c r="X2288" i="16"/>
  <c r="X2289" i="16"/>
  <c r="X2290" i="16"/>
  <c r="X2291" i="16"/>
  <c r="X2292" i="16"/>
  <c r="X2293" i="16"/>
  <c r="X2294" i="16"/>
  <c r="X2295" i="16"/>
  <c r="X2296" i="16"/>
  <c r="X2297" i="16"/>
  <c r="X2298" i="16"/>
  <c r="X2299" i="16"/>
  <c r="X2300" i="16"/>
  <c r="X2301" i="16"/>
  <c r="X2302" i="16"/>
  <c r="X2303" i="16"/>
  <c r="X2304" i="16"/>
  <c r="X2305" i="16"/>
  <c r="X2306" i="16"/>
  <c r="X2307" i="16"/>
  <c r="X2308" i="16"/>
  <c r="X2309" i="16"/>
  <c r="X2310" i="16"/>
  <c r="X2311" i="16"/>
  <c r="X2312" i="16"/>
  <c r="X2313" i="16"/>
  <c r="X2314" i="16"/>
  <c r="X2315" i="16"/>
  <c r="X2316" i="16"/>
  <c r="X2317" i="16"/>
  <c r="X2318" i="16"/>
  <c r="X2319" i="16"/>
  <c r="X2320" i="16"/>
  <c r="X2321" i="16"/>
  <c r="X2322" i="16"/>
  <c r="X2323" i="16"/>
  <c r="X2324" i="16"/>
  <c r="X2325" i="16"/>
  <c r="X2326" i="16"/>
  <c r="X2327" i="16"/>
  <c r="X2328" i="16"/>
  <c r="X2329" i="16"/>
  <c r="X2330" i="16"/>
  <c r="X2331" i="16"/>
  <c r="X2332" i="16"/>
  <c r="X2333" i="16"/>
  <c r="X2334" i="16"/>
  <c r="X2335" i="16"/>
  <c r="X2336" i="16"/>
  <c r="X2337" i="16"/>
  <c r="X2338" i="16"/>
  <c r="X2339" i="16"/>
  <c r="X2340" i="16"/>
  <c r="X2341" i="16"/>
  <c r="X2342" i="16"/>
  <c r="X2343" i="16"/>
  <c r="X2344" i="16"/>
  <c r="X2345" i="16"/>
  <c r="X2346" i="16"/>
  <c r="X2347" i="16"/>
  <c r="X2348" i="16"/>
  <c r="X2349" i="16"/>
  <c r="X2350" i="16"/>
  <c r="X2351" i="16"/>
  <c r="X2352" i="16"/>
  <c r="X2353" i="16"/>
  <c r="X2354" i="16"/>
  <c r="X2355" i="16"/>
  <c r="X2356" i="16"/>
  <c r="X2357" i="16"/>
  <c r="X2358" i="16"/>
  <c r="X2359" i="16"/>
  <c r="X2360" i="16"/>
  <c r="X2361" i="16"/>
  <c r="X2362" i="16"/>
  <c r="X2363" i="16"/>
  <c r="X2364" i="16"/>
  <c r="X2365" i="16"/>
  <c r="X2366" i="16"/>
  <c r="X2367" i="16"/>
  <c r="X2368" i="16"/>
  <c r="X2369" i="16"/>
  <c r="X2370" i="16"/>
  <c r="X2371" i="16"/>
  <c r="X2372" i="16"/>
  <c r="X2373" i="16"/>
  <c r="X2374" i="16"/>
  <c r="X2375" i="16"/>
  <c r="X2376" i="16"/>
  <c r="X2377" i="16"/>
  <c r="X2378" i="16"/>
  <c r="X2379" i="16"/>
  <c r="X2380" i="16"/>
  <c r="X2381" i="16"/>
  <c r="X2382" i="16"/>
  <c r="X2383" i="16"/>
  <c r="X2384" i="16"/>
  <c r="X2385" i="16"/>
  <c r="X2386" i="16"/>
  <c r="X2387" i="16"/>
  <c r="X2388" i="16"/>
  <c r="X2389" i="16"/>
  <c r="X2390" i="16"/>
  <c r="X2391" i="16"/>
  <c r="X2392" i="16"/>
  <c r="X2393" i="16"/>
  <c r="X2394" i="16"/>
  <c r="X2395" i="16"/>
  <c r="X2396" i="16"/>
  <c r="X2397" i="16"/>
  <c r="X2398" i="16"/>
  <c r="X2399" i="16"/>
  <c r="X2400" i="16"/>
  <c r="X2401" i="16"/>
  <c r="X2402" i="16"/>
  <c r="X2403" i="16"/>
  <c r="X2404" i="16"/>
  <c r="X2405" i="16"/>
  <c r="X2406" i="16"/>
  <c r="X2407" i="16"/>
  <c r="X2408" i="16"/>
  <c r="X2409" i="16"/>
  <c r="X2410" i="16"/>
  <c r="X2411" i="16"/>
  <c r="X2412" i="16"/>
  <c r="X2413" i="16"/>
  <c r="X2414" i="16"/>
  <c r="X2415" i="16"/>
  <c r="X2416" i="16"/>
  <c r="X2417" i="16"/>
  <c r="X2418" i="16"/>
  <c r="X2419" i="16"/>
  <c r="X2420" i="16"/>
  <c r="X2421" i="16"/>
  <c r="X2422" i="16"/>
  <c r="X2423" i="16"/>
  <c r="X2424" i="16"/>
  <c r="X2425" i="16"/>
  <c r="X2426" i="16"/>
  <c r="X2427" i="16"/>
  <c r="X2428" i="16"/>
  <c r="X2429" i="16"/>
  <c r="X2430" i="16"/>
  <c r="X2431" i="16"/>
  <c r="X2432" i="16"/>
  <c r="X2433" i="16"/>
  <c r="X2434" i="16"/>
  <c r="X2435" i="16"/>
  <c r="X2436" i="16"/>
  <c r="X2437" i="16"/>
  <c r="X2438" i="16"/>
  <c r="X2439" i="16"/>
  <c r="X2440" i="16"/>
  <c r="X2441" i="16"/>
  <c r="X2442" i="16"/>
  <c r="X2443" i="16"/>
  <c r="X2444" i="16"/>
  <c r="X2445" i="16"/>
  <c r="X2446" i="16"/>
  <c r="X2447" i="16"/>
  <c r="X2448" i="16"/>
  <c r="X2449" i="16"/>
  <c r="X2450" i="16"/>
  <c r="X2451" i="16"/>
  <c r="X2452" i="16"/>
  <c r="X2453" i="16"/>
  <c r="X2454" i="16"/>
  <c r="X2455" i="16"/>
  <c r="X2456" i="16"/>
  <c r="X2457" i="16"/>
  <c r="X2458" i="16"/>
  <c r="X2459" i="16"/>
  <c r="X2460" i="16"/>
  <c r="X2461" i="16"/>
  <c r="X2462" i="16"/>
  <c r="X2463" i="16"/>
  <c r="X2464" i="16"/>
  <c r="X2465" i="16"/>
  <c r="X2466" i="16"/>
  <c r="X2467" i="16"/>
  <c r="X2468" i="16"/>
  <c r="X2469" i="16"/>
  <c r="X2470" i="16"/>
  <c r="X2471" i="16"/>
  <c r="X2472" i="16"/>
  <c r="X2473" i="16"/>
  <c r="X2474" i="16"/>
  <c r="X2475" i="16"/>
  <c r="X2476" i="16"/>
  <c r="X2477" i="16"/>
  <c r="X2478" i="16"/>
  <c r="X2479" i="16"/>
  <c r="X2480" i="16"/>
  <c r="X2481" i="16"/>
  <c r="X2482" i="16"/>
  <c r="X2483" i="16"/>
  <c r="X2484" i="16"/>
  <c r="X2485" i="16"/>
  <c r="X2486" i="16"/>
  <c r="X2487" i="16"/>
  <c r="X2488" i="16"/>
  <c r="X2489" i="16"/>
  <c r="X2490" i="16"/>
  <c r="X2491" i="16"/>
  <c r="X2492" i="16"/>
  <c r="X2493" i="16"/>
  <c r="X2494" i="16"/>
  <c r="X2495" i="16"/>
  <c r="X2496" i="16"/>
  <c r="X2497" i="16"/>
  <c r="X2498" i="16"/>
  <c r="X2499" i="16"/>
  <c r="X2500" i="16"/>
  <c r="X2501" i="16"/>
  <c r="X2502" i="16"/>
  <c r="X2503" i="16"/>
  <c r="X2504" i="16"/>
  <c r="X2505" i="16"/>
  <c r="X2506" i="16"/>
  <c r="X2507" i="16"/>
  <c r="X2508" i="16"/>
  <c r="X2509" i="16"/>
  <c r="X2510" i="16"/>
  <c r="X2511" i="16"/>
  <c r="X2512" i="16"/>
  <c r="X2513" i="16"/>
  <c r="X2514" i="16"/>
  <c r="X2515" i="16"/>
  <c r="X2516" i="16"/>
  <c r="X2517" i="16"/>
  <c r="X2518" i="16"/>
  <c r="X2519" i="16"/>
  <c r="X2520" i="16"/>
  <c r="X2521" i="16"/>
  <c r="X2522" i="16"/>
  <c r="X2523" i="16"/>
  <c r="X2524" i="16"/>
  <c r="X2525" i="16"/>
  <c r="X2526" i="16"/>
  <c r="X2527" i="16"/>
  <c r="X2528" i="16"/>
  <c r="X2529" i="16"/>
  <c r="X2530" i="16"/>
  <c r="X2531" i="16"/>
  <c r="X2532" i="16"/>
  <c r="X2533" i="16"/>
  <c r="X2534" i="16"/>
  <c r="X2535" i="16"/>
  <c r="X2536" i="16"/>
  <c r="X2537" i="16"/>
  <c r="X2538" i="16"/>
  <c r="X2539" i="16"/>
  <c r="X2540" i="16"/>
  <c r="X2541" i="16"/>
  <c r="X2542" i="16"/>
  <c r="X2543" i="16"/>
  <c r="X2544" i="16"/>
  <c r="X2545" i="16"/>
  <c r="X2546" i="16"/>
  <c r="X2547" i="16"/>
  <c r="X2548" i="16"/>
  <c r="X2549" i="16"/>
  <c r="X2550" i="16"/>
  <c r="X2551" i="16"/>
  <c r="X2552" i="16"/>
  <c r="X2553" i="16"/>
  <c r="X2554" i="16"/>
  <c r="X2555" i="16"/>
  <c r="X2556" i="16"/>
  <c r="X2557" i="16"/>
  <c r="X2558" i="16"/>
  <c r="X2559" i="16"/>
  <c r="X2560" i="16"/>
  <c r="X2561" i="16"/>
  <c r="X2562" i="16"/>
  <c r="X2563" i="16"/>
  <c r="X2564" i="16"/>
  <c r="X2565" i="16"/>
  <c r="X2566" i="16"/>
  <c r="X2567" i="16"/>
  <c r="X2568" i="16"/>
  <c r="X2569" i="16"/>
  <c r="X2570" i="16"/>
  <c r="X2571" i="16"/>
  <c r="X2572" i="16"/>
  <c r="X2573" i="16"/>
  <c r="X2574" i="16"/>
  <c r="X2575" i="16"/>
  <c r="X2576" i="16"/>
  <c r="X2577" i="16"/>
  <c r="X2578" i="16"/>
  <c r="X2579" i="16"/>
  <c r="X2580" i="16"/>
  <c r="X2581" i="16"/>
  <c r="X2582" i="16"/>
  <c r="X2583" i="16"/>
  <c r="X2584" i="16"/>
  <c r="X2585" i="16"/>
  <c r="X2586" i="16"/>
  <c r="X2587" i="16"/>
  <c r="X2588" i="16"/>
  <c r="X2589" i="16"/>
  <c r="X2590" i="16"/>
  <c r="X2591" i="16"/>
  <c r="X2592" i="16"/>
  <c r="X2593" i="16"/>
  <c r="X2594" i="16"/>
  <c r="X2595" i="16"/>
  <c r="X2596" i="16"/>
  <c r="X2597" i="16"/>
  <c r="X2598" i="16"/>
  <c r="X2599" i="16"/>
  <c r="X2600" i="16"/>
  <c r="X2601" i="16"/>
  <c r="X2602" i="16"/>
  <c r="X2603" i="16"/>
  <c r="X2604" i="16"/>
  <c r="X2605" i="16"/>
  <c r="X2606" i="16"/>
  <c r="X2607" i="16"/>
  <c r="X2608" i="16"/>
  <c r="X2609" i="16"/>
  <c r="X2610" i="16"/>
  <c r="X2611" i="16"/>
  <c r="X2612" i="16"/>
  <c r="X2613" i="16"/>
  <c r="X2614" i="16"/>
  <c r="X2615" i="16"/>
  <c r="X2616" i="16"/>
  <c r="X2617" i="16"/>
  <c r="X2618" i="16"/>
  <c r="X2619" i="16"/>
  <c r="X2620" i="16"/>
  <c r="X2621" i="16"/>
  <c r="X2622" i="16"/>
  <c r="X2623" i="16"/>
  <c r="X2624" i="16"/>
  <c r="X2625" i="16"/>
  <c r="X2626" i="16"/>
  <c r="X2627" i="16"/>
  <c r="X2628" i="16"/>
  <c r="X2629" i="16"/>
  <c r="X2630" i="16"/>
  <c r="X2631" i="16"/>
  <c r="X2632" i="16"/>
  <c r="X2633" i="16"/>
  <c r="X2634" i="16"/>
  <c r="X2635" i="16"/>
  <c r="X2636" i="16"/>
  <c r="X2637" i="16"/>
  <c r="X2638" i="16"/>
  <c r="X2639" i="16"/>
  <c r="X2640" i="16"/>
  <c r="X2641" i="16"/>
  <c r="X2642" i="16"/>
  <c r="X2643" i="16"/>
  <c r="X2644" i="16"/>
  <c r="X2645" i="16"/>
  <c r="X2646" i="16"/>
  <c r="X2647" i="16"/>
  <c r="X2648" i="16"/>
  <c r="X2649" i="16"/>
  <c r="X2650" i="16"/>
  <c r="X2651" i="16"/>
  <c r="X2652" i="16"/>
  <c r="X2653" i="16"/>
  <c r="X2654" i="16"/>
  <c r="X2655" i="16"/>
  <c r="X2656" i="16"/>
  <c r="X2657" i="16"/>
  <c r="X2658" i="16"/>
  <c r="X2659" i="16"/>
  <c r="X2660" i="16"/>
  <c r="X2661" i="16"/>
  <c r="X2662" i="16"/>
  <c r="X2663" i="16"/>
  <c r="X2664" i="16"/>
  <c r="X2665" i="16"/>
  <c r="X2666" i="16"/>
  <c r="X2667" i="16"/>
  <c r="X2668" i="16"/>
  <c r="X2669" i="16"/>
  <c r="X2670" i="16"/>
  <c r="X2671" i="16"/>
  <c r="X2672" i="16"/>
  <c r="X2673" i="16"/>
  <c r="X2674" i="16"/>
  <c r="X2675" i="16"/>
  <c r="X2676" i="16"/>
  <c r="X2677" i="16"/>
  <c r="X2678" i="16"/>
  <c r="X2679" i="16"/>
  <c r="X2680" i="16"/>
  <c r="X2681" i="16"/>
  <c r="X2682" i="16"/>
  <c r="X2683" i="16"/>
  <c r="X2684" i="16"/>
  <c r="X2685" i="16"/>
  <c r="X2686" i="16"/>
  <c r="X2687" i="16"/>
  <c r="X2688" i="16"/>
  <c r="X2689" i="16"/>
  <c r="X2690" i="16"/>
  <c r="X2691" i="16"/>
  <c r="X2692" i="16"/>
  <c r="X2693" i="16"/>
  <c r="X2694" i="16"/>
  <c r="X2695" i="16"/>
  <c r="X2696" i="16"/>
  <c r="X2697" i="16"/>
  <c r="X2698" i="16"/>
  <c r="X2699" i="16"/>
  <c r="X2700" i="16"/>
  <c r="X2701" i="16"/>
  <c r="X2702" i="16"/>
  <c r="X2703" i="16"/>
  <c r="X2704" i="16"/>
  <c r="X2705" i="16"/>
  <c r="X2706" i="16"/>
  <c r="X2707" i="16"/>
  <c r="X2708" i="16"/>
  <c r="X2709" i="16"/>
  <c r="X2710" i="16"/>
  <c r="X2711" i="16"/>
  <c r="X2712" i="16"/>
  <c r="X2713" i="16"/>
  <c r="X2714" i="16"/>
  <c r="X2715" i="16"/>
  <c r="X2716" i="16"/>
  <c r="X2717" i="16"/>
  <c r="X2718" i="16"/>
  <c r="X2719" i="16"/>
  <c r="X2720" i="16"/>
  <c r="X2721" i="16"/>
  <c r="X2722" i="16"/>
  <c r="X2723" i="16"/>
  <c r="X2724" i="16"/>
  <c r="X2725" i="16"/>
  <c r="X2726" i="16"/>
  <c r="X2727" i="16"/>
  <c r="X2728" i="16"/>
  <c r="X2729" i="16"/>
  <c r="X2730" i="16"/>
  <c r="X2731" i="16"/>
  <c r="X2732" i="16"/>
  <c r="X2733" i="16"/>
  <c r="X2734" i="16"/>
  <c r="X2735" i="16"/>
  <c r="X2736" i="16"/>
  <c r="X2737" i="16"/>
  <c r="X2738" i="16"/>
  <c r="X2739" i="16"/>
  <c r="X2740" i="16"/>
  <c r="X2741" i="16"/>
  <c r="X2742" i="16"/>
  <c r="X2743" i="16"/>
  <c r="X2744" i="16"/>
  <c r="X2745" i="16"/>
  <c r="X2746" i="16"/>
  <c r="X2747" i="16"/>
  <c r="X2748" i="16"/>
  <c r="X2749" i="16"/>
  <c r="X2750" i="16"/>
  <c r="X2751" i="16"/>
  <c r="X2752" i="16"/>
  <c r="X2753" i="16"/>
  <c r="X2754" i="16"/>
  <c r="X2755" i="16"/>
  <c r="X2756" i="16"/>
  <c r="X2757" i="16"/>
  <c r="X2758" i="16"/>
  <c r="X2759" i="16"/>
  <c r="X2760" i="16"/>
  <c r="X2761" i="16"/>
  <c r="X2762" i="16"/>
  <c r="X2763" i="16"/>
  <c r="X2764" i="16"/>
  <c r="X2765" i="16"/>
  <c r="X2766" i="16"/>
  <c r="X2767" i="16"/>
  <c r="X2768" i="16"/>
  <c r="X2769" i="16"/>
  <c r="X2770" i="16"/>
  <c r="X2771" i="16"/>
  <c r="X2772" i="16"/>
  <c r="X2773" i="16"/>
  <c r="X2774" i="16"/>
  <c r="X2775" i="16"/>
  <c r="X2776" i="16"/>
  <c r="X2777" i="16"/>
  <c r="X2778" i="16"/>
  <c r="X2779" i="16"/>
  <c r="X2780" i="16"/>
  <c r="X2781" i="16"/>
  <c r="X2782" i="16"/>
  <c r="X2783" i="16"/>
  <c r="X2784" i="16"/>
  <c r="X2785" i="16"/>
  <c r="X2786" i="16"/>
  <c r="X2787" i="16"/>
  <c r="X2788" i="16"/>
  <c r="X2789" i="16"/>
  <c r="X2790" i="16"/>
  <c r="X2791" i="16"/>
  <c r="X2792" i="16"/>
  <c r="X2793" i="16"/>
  <c r="X2794" i="16"/>
  <c r="X2795" i="16"/>
  <c r="X2796" i="16"/>
  <c r="X2797" i="16"/>
  <c r="X2798" i="16"/>
  <c r="X2799" i="16"/>
  <c r="X2800" i="16"/>
  <c r="X2801" i="16"/>
  <c r="X2802" i="16"/>
  <c r="X2803" i="16"/>
  <c r="X2804" i="16"/>
  <c r="X2805" i="16"/>
  <c r="X2806" i="16"/>
  <c r="X2807" i="16"/>
  <c r="X2808" i="16"/>
  <c r="X2809" i="16"/>
  <c r="X2810" i="16"/>
  <c r="X2811" i="16"/>
  <c r="X2812" i="16"/>
  <c r="X2813" i="16"/>
  <c r="X2814" i="16"/>
  <c r="X2815" i="16"/>
  <c r="X2816" i="16"/>
  <c r="X2817" i="16"/>
  <c r="X2818" i="16"/>
  <c r="X2819" i="16"/>
  <c r="X2820" i="16"/>
  <c r="X2821" i="16"/>
  <c r="X2822" i="16"/>
  <c r="X2823" i="16"/>
  <c r="X2824" i="16"/>
  <c r="X2825" i="16"/>
  <c r="X2826" i="16"/>
  <c r="X2827" i="16"/>
  <c r="X2828" i="16"/>
  <c r="X2829" i="16"/>
  <c r="X2830" i="16"/>
  <c r="X2831" i="16"/>
  <c r="X2832" i="16"/>
  <c r="X2833" i="16"/>
  <c r="X2834" i="16"/>
  <c r="X2835" i="16"/>
  <c r="X2836" i="16"/>
  <c r="X2837" i="16"/>
  <c r="X2838" i="16"/>
  <c r="X2839" i="16"/>
  <c r="X2840" i="16"/>
  <c r="X2841" i="16"/>
  <c r="X2842" i="16"/>
  <c r="X2843" i="16"/>
  <c r="X2844" i="16"/>
  <c r="X2845" i="16"/>
  <c r="X2846" i="16"/>
  <c r="X2847" i="16"/>
  <c r="X2848" i="16"/>
  <c r="X2849" i="16"/>
  <c r="X2850" i="16"/>
  <c r="X2851" i="16"/>
  <c r="X2852" i="16"/>
  <c r="X2853" i="16"/>
  <c r="X2854" i="16"/>
  <c r="X2855" i="16"/>
  <c r="X2856" i="16"/>
  <c r="X2857" i="16"/>
  <c r="X2858" i="16"/>
  <c r="X2859" i="16"/>
  <c r="X2860" i="16"/>
  <c r="X2861" i="16"/>
  <c r="X2862" i="16"/>
  <c r="X2863" i="16"/>
  <c r="X2864" i="16"/>
  <c r="X2865" i="16"/>
  <c r="X2866" i="16"/>
  <c r="X2867" i="16"/>
  <c r="X2868" i="16"/>
  <c r="X2869" i="16"/>
  <c r="X2870" i="16"/>
  <c r="X2871" i="16"/>
  <c r="X2872" i="16"/>
  <c r="X2873" i="16"/>
  <c r="X2874" i="16"/>
  <c r="X2875" i="16"/>
  <c r="X2876" i="16"/>
  <c r="X2877" i="16"/>
  <c r="X2878" i="16"/>
  <c r="X2879" i="16"/>
  <c r="X2880" i="16"/>
  <c r="X2881" i="16"/>
  <c r="X2882" i="16"/>
  <c r="X2883" i="16"/>
  <c r="X2884" i="16"/>
  <c r="X2885" i="16"/>
  <c r="X2886" i="16"/>
  <c r="X2887" i="16"/>
  <c r="X2888" i="16"/>
  <c r="X2889" i="16"/>
  <c r="X2890" i="16"/>
  <c r="X2891" i="16"/>
  <c r="X2892" i="16"/>
  <c r="X2893" i="16"/>
  <c r="X2894" i="16"/>
  <c r="X2895" i="16"/>
  <c r="X2896" i="16"/>
  <c r="X2897" i="16"/>
  <c r="X2898" i="16"/>
  <c r="X2899" i="16"/>
  <c r="X2900" i="16"/>
  <c r="X2901" i="16"/>
  <c r="X2902" i="16"/>
  <c r="X2903" i="16"/>
  <c r="X2904" i="16"/>
  <c r="X2905" i="16"/>
  <c r="X2906" i="16"/>
  <c r="X2907" i="16"/>
  <c r="X2908" i="16"/>
  <c r="X2909" i="16"/>
  <c r="X2910" i="16"/>
  <c r="X2911" i="16"/>
  <c r="X2912" i="16"/>
  <c r="X2913" i="16"/>
  <c r="X2914" i="16"/>
  <c r="X2915" i="16"/>
  <c r="X2916" i="16"/>
  <c r="X2917" i="16"/>
  <c r="X2918" i="16"/>
  <c r="X2919" i="16"/>
  <c r="X2920" i="16"/>
  <c r="X2921" i="16"/>
  <c r="X2922" i="16"/>
  <c r="X2923" i="16"/>
  <c r="X2924" i="16"/>
  <c r="X2925" i="16"/>
  <c r="X2926" i="16"/>
  <c r="X2927" i="16"/>
  <c r="X2928" i="16"/>
  <c r="X2929" i="16"/>
  <c r="X2930" i="16"/>
  <c r="X2931" i="16"/>
  <c r="X2932" i="16"/>
  <c r="X2933" i="16"/>
  <c r="X2934" i="16"/>
  <c r="X2935" i="16"/>
  <c r="X2936" i="16"/>
  <c r="X2937" i="16"/>
  <c r="X2938" i="16"/>
  <c r="X2939" i="16"/>
  <c r="X2940" i="16"/>
  <c r="X2941" i="16"/>
  <c r="X2942" i="16"/>
  <c r="X2943" i="16"/>
  <c r="X2944" i="16"/>
  <c r="X2945" i="16"/>
  <c r="X2946" i="16"/>
  <c r="X2947" i="16"/>
  <c r="X2948" i="16"/>
  <c r="X2949" i="16"/>
  <c r="X2950" i="16"/>
  <c r="X2951" i="16"/>
  <c r="X2952" i="16"/>
  <c r="X2953" i="16"/>
  <c r="X2954" i="16"/>
  <c r="X2955" i="16"/>
  <c r="X2956" i="16"/>
  <c r="X2957" i="16"/>
  <c r="X2958" i="16"/>
  <c r="X2959" i="16"/>
  <c r="X2960" i="16"/>
  <c r="X2961" i="16"/>
  <c r="X2962" i="16"/>
  <c r="X2963" i="16"/>
  <c r="X2964" i="16"/>
  <c r="X2965" i="16"/>
  <c r="X2966" i="16"/>
  <c r="X2967" i="16"/>
  <c r="X2968" i="16"/>
  <c r="X2969" i="16"/>
  <c r="X2970" i="16"/>
  <c r="X2971" i="16"/>
  <c r="X2972" i="16"/>
  <c r="X2973" i="16"/>
  <c r="X2974" i="16"/>
  <c r="X2975" i="16"/>
  <c r="X2976" i="16"/>
  <c r="X2977" i="16"/>
  <c r="X2978" i="16"/>
  <c r="X2979" i="16"/>
  <c r="X2980" i="16"/>
  <c r="X2981" i="16"/>
  <c r="X2982" i="16"/>
  <c r="X2983" i="16"/>
  <c r="X2984" i="16"/>
  <c r="X2985" i="16"/>
  <c r="X2986" i="16"/>
  <c r="X2987" i="16"/>
  <c r="X2988" i="16"/>
  <c r="X2989" i="16"/>
  <c r="X2990" i="16"/>
  <c r="X2991" i="16"/>
  <c r="X2992" i="16"/>
  <c r="X2993" i="16"/>
  <c r="X2994" i="16"/>
  <c r="X2995" i="16"/>
  <c r="X2996" i="16"/>
  <c r="X2997" i="16"/>
  <c r="X2998" i="16"/>
  <c r="X2999" i="16"/>
  <c r="X3000" i="16"/>
  <c r="X3001" i="16"/>
  <c r="X3002" i="16"/>
  <c r="X3003" i="16"/>
  <c r="X3004" i="16"/>
  <c r="X3005" i="16"/>
  <c r="X3006" i="16"/>
  <c r="X3007" i="16"/>
  <c r="X3008" i="16"/>
  <c r="X3009" i="16"/>
  <c r="X3010" i="16"/>
  <c r="X3011" i="16"/>
  <c r="X3012" i="16"/>
  <c r="X3013" i="16"/>
  <c r="X3014" i="16"/>
  <c r="X3015" i="16"/>
  <c r="X3016" i="16"/>
  <c r="X3017" i="16"/>
  <c r="X3018" i="16"/>
  <c r="X3019" i="16"/>
  <c r="X3020" i="16"/>
  <c r="X3021" i="16"/>
  <c r="X3022" i="16"/>
  <c r="X3023" i="16"/>
  <c r="X3024" i="16"/>
  <c r="X3025" i="16"/>
  <c r="X3026" i="16"/>
  <c r="X3027" i="16"/>
  <c r="X3028" i="16"/>
  <c r="X3029" i="16"/>
  <c r="X3030" i="16"/>
  <c r="X3031" i="16"/>
  <c r="X3032" i="16"/>
  <c r="X3033" i="16"/>
  <c r="X3034" i="16"/>
  <c r="X3035" i="16"/>
  <c r="X3036" i="16"/>
  <c r="X3037" i="16"/>
  <c r="X3038" i="16"/>
  <c r="X3039" i="16"/>
  <c r="X3040" i="16"/>
  <c r="X3041" i="16"/>
  <c r="X3042" i="16"/>
  <c r="X3043" i="16"/>
  <c r="X3044" i="16"/>
  <c r="X3045" i="16"/>
  <c r="X3046" i="16"/>
  <c r="X3047" i="16"/>
  <c r="X3048" i="16"/>
  <c r="X3049" i="16"/>
  <c r="X3050" i="16"/>
  <c r="X3051" i="16"/>
  <c r="X3052" i="16"/>
  <c r="X3053" i="16"/>
  <c r="X3054" i="16"/>
  <c r="X3055" i="16"/>
  <c r="X3056" i="16"/>
  <c r="X3057" i="16"/>
  <c r="X3058" i="16"/>
  <c r="X3059" i="16"/>
  <c r="X3060" i="16"/>
  <c r="X3061" i="16"/>
  <c r="X3062" i="16"/>
  <c r="X3063" i="16"/>
  <c r="X3064" i="16"/>
  <c r="X3065" i="16"/>
  <c r="X3066" i="16"/>
  <c r="X3067" i="16"/>
  <c r="X3068" i="16"/>
  <c r="X3069" i="16"/>
  <c r="X3070" i="16"/>
  <c r="X3071" i="16"/>
  <c r="X3072" i="16"/>
  <c r="X3073" i="16"/>
  <c r="X3074" i="16"/>
  <c r="X3075" i="16"/>
  <c r="X3076" i="16"/>
  <c r="X3077" i="16"/>
  <c r="X3078" i="16"/>
  <c r="X3079" i="16"/>
  <c r="X3080" i="16"/>
  <c r="X3081" i="16"/>
  <c r="X3082" i="16"/>
  <c r="X3083" i="16"/>
  <c r="X3084" i="16"/>
  <c r="X3085" i="16"/>
  <c r="X3086" i="16"/>
  <c r="X3087" i="16"/>
  <c r="X3088" i="16"/>
  <c r="X3089" i="16"/>
  <c r="X3090" i="16"/>
  <c r="X3091" i="16"/>
  <c r="X3092" i="16"/>
  <c r="X3093" i="16"/>
  <c r="X3094" i="16"/>
  <c r="X3095" i="16"/>
  <c r="X3096" i="16"/>
  <c r="X3097" i="16"/>
  <c r="X3098" i="16"/>
  <c r="X3099" i="16"/>
  <c r="X3100" i="16"/>
  <c r="X3101" i="16"/>
  <c r="X3102" i="16"/>
  <c r="X3103" i="16"/>
  <c r="X3104" i="16"/>
  <c r="X3105" i="16"/>
  <c r="X3106" i="16"/>
  <c r="X3107" i="16"/>
  <c r="X3108" i="16"/>
  <c r="X3109" i="16"/>
  <c r="X3110" i="16"/>
  <c r="X3111" i="16"/>
  <c r="X3112" i="16"/>
  <c r="X3113" i="16"/>
  <c r="X3114" i="16"/>
  <c r="X3115" i="16"/>
  <c r="X3116" i="16"/>
  <c r="X3117" i="16"/>
  <c r="X3118" i="16"/>
  <c r="X3119" i="16"/>
  <c r="X3120" i="16"/>
  <c r="X3121" i="16"/>
  <c r="X3122" i="16"/>
  <c r="X3123" i="16"/>
  <c r="X3124" i="16"/>
  <c r="X3125" i="16"/>
  <c r="X3126" i="16"/>
  <c r="X3127" i="16"/>
  <c r="X3128" i="16"/>
  <c r="X3129" i="16"/>
  <c r="X3130" i="16"/>
  <c r="X3131" i="16"/>
  <c r="X3132" i="16"/>
  <c r="X3133" i="16"/>
  <c r="X3134" i="16"/>
  <c r="X3135" i="16"/>
  <c r="X3136" i="16"/>
  <c r="X3137" i="16"/>
  <c r="X3138" i="16"/>
  <c r="X3139" i="16"/>
  <c r="X3140" i="16"/>
  <c r="X3141" i="16"/>
  <c r="X3142" i="16"/>
  <c r="X3143" i="16"/>
  <c r="X3144" i="16"/>
  <c r="X3145" i="16"/>
  <c r="X3146" i="16"/>
  <c r="X3147" i="16"/>
  <c r="X3148" i="16"/>
  <c r="X3149" i="16"/>
  <c r="X3150" i="16"/>
  <c r="X3151" i="16"/>
  <c r="X3152" i="16"/>
  <c r="X3153" i="16"/>
  <c r="X3154" i="16"/>
  <c r="X3155" i="16"/>
  <c r="X3156" i="16"/>
  <c r="X3157" i="16"/>
  <c r="X3158" i="16"/>
  <c r="X3159" i="16"/>
  <c r="X3160" i="16"/>
  <c r="X3161" i="16"/>
  <c r="X3162" i="16"/>
  <c r="X3163" i="16"/>
  <c r="X3164" i="16"/>
  <c r="X3165" i="16"/>
  <c r="X3166" i="16"/>
  <c r="X3167" i="16"/>
  <c r="X3168" i="16"/>
  <c r="X3169" i="16"/>
  <c r="X3170" i="16"/>
  <c r="X3171" i="16"/>
  <c r="X3172" i="16"/>
  <c r="X3173" i="16"/>
  <c r="X3174" i="16"/>
  <c r="X3175" i="16"/>
  <c r="X3176" i="16"/>
  <c r="X3177" i="16"/>
  <c r="X3178" i="16"/>
  <c r="X3179" i="16"/>
  <c r="X3180" i="16"/>
  <c r="X3181" i="16"/>
  <c r="X3182" i="16"/>
  <c r="X3183" i="16"/>
  <c r="X3184" i="16"/>
  <c r="X3185" i="16"/>
  <c r="X3186" i="16"/>
  <c r="X3187" i="16"/>
  <c r="X3188" i="16"/>
  <c r="X3189" i="16"/>
  <c r="X3190" i="16"/>
  <c r="X3191" i="16"/>
  <c r="X3192" i="16"/>
  <c r="X3193" i="16"/>
  <c r="X3194" i="16"/>
  <c r="X3195" i="16"/>
  <c r="X3196" i="16"/>
  <c r="X3197" i="16"/>
  <c r="X3198" i="16"/>
  <c r="X3199" i="16"/>
  <c r="X3200" i="16"/>
  <c r="X3201" i="16"/>
  <c r="X3202" i="16"/>
  <c r="X3203" i="16"/>
  <c r="X3204" i="16"/>
  <c r="X3205" i="16"/>
  <c r="X3206" i="16"/>
  <c r="X3207" i="16"/>
  <c r="X3208" i="16"/>
  <c r="X3209" i="16"/>
  <c r="X3210" i="16"/>
  <c r="X3211" i="16"/>
  <c r="X3212" i="16"/>
  <c r="X3213" i="16"/>
  <c r="X3214" i="16"/>
  <c r="X3215" i="16"/>
  <c r="X3216" i="16"/>
  <c r="X3217" i="16"/>
  <c r="X3218" i="16"/>
  <c r="X3219" i="16"/>
  <c r="X3220" i="16"/>
  <c r="X3221" i="16"/>
  <c r="X3222" i="16"/>
  <c r="X3223" i="16"/>
  <c r="X3224" i="16"/>
  <c r="X3225" i="16"/>
  <c r="X3226" i="16"/>
  <c r="X3227" i="16"/>
  <c r="X3228" i="16"/>
  <c r="X3229" i="16"/>
  <c r="X3230" i="16"/>
  <c r="X3231" i="16"/>
  <c r="X3232" i="16"/>
  <c r="X3233" i="16"/>
  <c r="X3234" i="16"/>
  <c r="X3235" i="16"/>
  <c r="X3236" i="16"/>
  <c r="X3237" i="16"/>
  <c r="X3238" i="16"/>
  <c r="X3239" i="16"/>
  <c r="X3240" i="16"/>
  <c r="X3241" i="16"/>
  <c r="X3242" i="16"/>
  <c r="X3243" i="16"/>
  <c r="X3244" i="16"/>
  <c r="X3245" i="16"/>
  <c r="X3246" i="16"/>
  <c r="X3247" i="16"/>
  <c r="X3248" i="16"/>
  <c r="X3249" i="16"/>
  <c r="X3250" i="16"/>
  <c r="X3251" i="16"/>
  <c r="X3252" i="16"/>
  <c r="X3253" i="16"/>
  <c r="X3254" i="16"/>
  <c r="X3255" i="16"/>
  <c r="X3256" i="16"/>
  <c r="X3257" i="16"/>
  <c r="X3258" i="16"/>
  <c r="X3259" i="16"/>
  <c r="X3260" i="16"/>
  <c r="X3261" i="16"/>
  <c r="X3262" i="16"/>
  <c r="X3263" i="16"/>
  <c r="X3264" i="16"/>
  <c r="X3265" i="16"/>
  <c r="X3266" i="16"/>
  <c r="X3267" i="16"/>
  <c r="X3268" i="16"/>
  <c r="X3269" i="16"/>
  <c r="X3270" i="16"/>
  <c r="X3271" i="16"/>
  <c r="X3272" i="16"/>
  <c r="X3273" i="16"/>
  <c r="X3274" i="16"/>
  <c r="X3275" i="16"/>
  <c r="X3276" i="16"/>
  <c r="X3277" i="16"/>
  <c r="X3278" i="16"/>
  <c r="X3279" i="16"/>
  <c r="X3280" i="16"/>
  <c r="X3281" i="16"/>
  <c r="X3282" i="16"/>
  <c r="X3283" i="16"/>
  <c r="X3284" i="16"/>
  <c r="X3285" i="16"/>
  <c r="X3286" i="16"/>
  <c r="X3287" i="16"/>
  <c r="X3288" i="16"/>
  <c r="X3289" i="16"/>
  <c r="X3290" i="16"/>
  <c r="X3291" i="16"/>
  <c r="X3292" i="16"/>
  <c r="X3293" i="16"/>
  <c r="X3294" i="16"/>
  <c r="X3295" i="16"/>
  <c r="X3296" i="16"/>
  <c r="X3297" i="16"/>
  <c r="X3298" i="16"/>
  <c r="X3299" i="16"/>
  <c r="X3300" i="16"/>
  <c r="X3301" i="16"/>
  <c r="X3302" i="16"/>
  <c r="X3303" i="16"/>
  <c r="X3304" i="16"/>
  <c r="X3305" i="16"/>
  <c r="X3306" i="16"/>
  <c r="X3307" i="16"/>
  <c r="X3308" i="16"/>
  <c r="X3309" i="16"/>
  <c r="X3310" i="16"/>
  <c r="X3311" i="16"/>
  <c r="X3312" i="16"/>
  <c r="X3313" i="16"/>
  <c r="X3314" i="16"/>
  <c r="X3315" i="16"/>
  <c r="X3316" i="16"/>
  <c r="X3317" i="16"/>
  <c r="X3318" i="16"/>
  <c r="X3319" i="16"/>
  <c r="X3320" i="16"/>
  <c r="X3321" i="16"/>
  <c r="X3322" i="16"/>
  <c r="X3323" i="16"/>
  <c r="X3324" i="16"/>
  <c r="X3325" i="16"/>
  <c r="X3326" i="16"/>
  <c r="X3327" i="16"/>
  <c r="X3328" i="16"/>
  <c r="X3329" i="16"/>
  <c r="X3330" i="16"/>
  <c r="X3331" i="16"/>
  <c r="X3332" i="16"/>
  <c r="X3333" i="16"/>
  <c r="X3334" i="16"/>
  <c r="X3335" i="16"/>
  <c r="X3336" i="16"/>
  <c r="X3337" i="16"/>
  <c r="X3338" i="16"/>
  <c r="X3339" i="16"/>
  <c r="X3340" i="16"/>
  <c r="X3341" i="16"/>
  <c r="X3342" i="16"/>
  <c r="X3343" i="16"/>
  <c r="X3344" i="16"/>
  <c r="X3345" i="16"/>
  <c r="X3346" i="16"/>
  <c r="X3347" i="16"/>
  <c r="X3348" i="16"/>
  <c r="X3349" i="16"/>
  <c r="X3350" i="16"/>
  <c r="X3351" i="16"/>
  <c r="X3352" i="16"/>
  <c r="X3353" i="16"/>
  <c r="X3354" i="16"/>
  <c r="X3355" i="16"/>
  <c r="X3356" i="16"/>
  <c r="X3357" i="16"/>
  <c r="X3358" i="16"/>
  <c r="X3359" i="16"/>
  <c r="X3360" i="16"/>
  <c r="X3361" i="16"/>
  <c r="X3362" i="16"/>
  <c r="X3363" i="16"/>
  <c r="X3364" i="16"/>
  <c r="X3365" i="16"/>
  <c r="X3366" i="16"/>
  <c r="X3367" i="16"/>
  <c r="X3368" i="16"/>
  <c r="X3369" i="16"/>
  <c r="X3370" i="16"/>
  <c r="X3371" i="16"/>
  <c r="X3372" i="16"/>
  <c r="X3373" i="16"/>
  <c r="X3374" i="16"/>
  <c r="X3375" i="16"/>
  <c r="X3376" i="16"/>
  <c r="X3377" i="16"/>
  <c r="X3378" i="16"/>
  <c r="X3379" i="16"/>
  <c r="X3380" i="16"/>
  <c r="X3381" i="16"/>
  <c r="X3382" i="16"/>
  <c r="X3383" i="16"/>
  <c r="X3384" i="16"/>
  <c r="X3385" i="16"/>
  <c r="X3386" i="16"/>
  <c r="X3387" i="16"/>
  <c r="X3388" i="16"/>
  <c r="X3389" i="16"/>
  <c r="X3390" i="16"/>
  <c r="X3391" i="16"/>
  <c r="X3392" i="16"/>
  <c r="X3393" i="16"/>
  <c r="X3394" i="16"/>
  <c r="X3395" i="16"/>
  <c r="X3396" i="16"/>
  <c r="X3397" i="16"/>
  <c r="X3398" i="16"/>
  <c r="X3399" i="16"/>
  <c r="X3400" i="16"/>
  <c r="X3401" i="16"/>
  <c r="X3402" i="16"/>
  <c r="X3403" i="16"/>
  <c r="X3404" i="16"/>
  <c r="X3405" i="16"/>
  <c r="X3406" i="16"/>
  <c r="X3407" i="16"/>
  <c r="X3408" i="16"/>
  <c r="X3409" i="16"/>
  <c r="X3410" i="16"/>
  <c r="X3411" i="16"/>
  <c r="X3412" i="16"/>
  <c r="X3413" i="16"/>
  <c r="X3414" i="16"/>
  <c r="X3415" i="16"/>
  <c r="X3416" i="16"/>
  <c r="X3417" i="16"/>
  <c r="X3418" i="16"/>
  <c r="X3419" i="16"/>
  <c r="X3420" i="16"/>
  <c r="X3421" i="16"/>
  <c r="X3422" i="16"/>
  <c r="X3423" i="16"/>
  <c r="X3424" i="16"/>
  <c r="X3425" i="16"/>
  <c r="X3426" i="16"/>
  <c r="X3427" i="16"/>
  <c r="X3428" i="16"/>
  <c r="X3429" i="16"/>
  <c r="X3430" i="16"/>
  <c r="X3431" i="16"/>
  <c r="X3432" i="16"/>
  <c r="X3433" i="16"/>
  <c r="X3434" i="16"/>
  <c r="X3435" i="16"/>
  <c r="X3436" i="16"/>
  <c r="X3437" i="16"/>
  <c r="X3438" i="16"/>
  <c r="X3439" i="16"/>
  <c r="X3440" i="16"/>
  <c r="X3441" i="16"/>
  <c r="X3442" i="16"/>
  <c r="X3443" i="16"/>
  <c r="X3444" i="16"/>
  <c r="X3445" i="16"/>
  <c r="X3446" i="16"/>
  <c r="X3447" i="16"/>
  <c r="X3448" i="16"/>
  <c r="X3449" i="16"/>
  <c r="X3450" i="16"/>
  <c r="X3451" i="16"/>
  <c r="X3452" i="16"/>
  <c r="X3453" i="16"/>
  <c r="X3454" i="16"/>
  <c r="X3455" i="16"/>
  <c r="X3456" i="16"/>
  <c r="X3457" i="16"/>
  <c r="X3458" i="16"/>
  <c r="X3459" i="16"/>
  <c r="X3460" i="16"/>
  <c r="X3461" i="16"/>
  <c r="X3462" i="16"/>
  <c r="X3463" i="16"/>
  <c r="X3464" i="16"/>
  <c r="X3465" i="16"/>
  <c r="X3466" i="16"/>
  <c r="X3467" i="16"/>
  <c r="X3468" i="16"/>
  <c r="X3469" i="16"/>
  <c r="X3470" i="16"/>
  <c r="X3471" i="16"/>
  <c r="X3472" i="16"/>
  <c r="X3473" i="16"/>
  <c r="X3474" i="16"/>
  <c r="X3475" i="16"/>
  <c r="X3476" i="16"/>
  <c r="X3477" i="16"/>
  <c r="X3478" i="16"/>
  <c r="X3479" i="16"/>
  <c r="X3480" i="16"/>
  <c r="X3481" i="16"/>
  <c r="X3482" i="16"/>
  <c r="X3483" i="16"/>
  <c r="X3484" i="16"/>
  <c r="X3485" i="16"/>
  <c r="X3486" i="16"/>
  <c r="X3487" i="16"/>
  <c r="X3488" i="16"/>
  <c r="X3489" i="16"/>
  <c r="X3490" i="16"/>
  <c r="X3491" i="16"/>
  <c r="X3492" i="16"/>
  <c r="X3493" i="16"/>
  <c r="X3494" i="16"/>
  <c r="X3495" i="16"/>
  <c r="X3496" i="16"/>
  <c r="X3497" i="16"/>
  <c r="X3498" i="16"/>
  <c r="X3499" i="16"/>
  <c r="X3500" i="16"/>
  <c r="X3501" i="16"/>
  <c r="X3502" i="16"/>
  <c r="X3503" i="16"/>
  <c r="X3504" i="16"/>
  <c r="X3505" i="16"/>
  <c r="X3506" i="16"/>
  <c r="X3507" i="16"/>
  <c r="X3508" i="16"/>
  <c r="X3509" i="16"/>
  <c r="X3510" i="16"/>
  <c r="X3511" i="16"/>
  <c r="X3512" i="16"/>
  <c r="X3513" i="16"/>
  <c r="X3514" i="16"/>
  <c r="X3515" i="16"/>
  <c r="X3516" i="16"/>
  <c r="X3517" i="16"/>
  <c r="X3518" i="16"/>
  <c r="X3519" i="16"/>
  <c r="X3520" i="16"/>
  <c r="X3521" i="16"/>
  <c r="X3522" i="16"/>
  <c r="X3523" i="16"/>
  <c r="X3524" i="16"/>
  <c r="X3525" i="16"/>
  <c r="X3526" i="16"/>
  <c r="X3527" i="16"/>
  <c r="X3528" i="16"/>
  <c r="X3529" i="16"/>
  <c r="X3530" i="16"/>
  <c r="X3531" i="16"/>
  <c r="X3532" i="16"/>
  <c r="X3533" i="16"/>
  <c r="X3534" i="16"/>
  <c r="X3535" i="16"/>
  <c r="X3536" i="16"/>
  <c r="X3537" i="16"/>
  <c r="X3538" i="16"/>
  <c r="X3539" i="16"/>
  <c r="X3540" i="16"/>
  <c r="X3541" i="16"/>
  <c r="X3542" i="16"/>
  <c r="X3543" i="16"/>
  <c r="X3544" i="16"/>
  <c r="X3545" i="16"/>
  <c r="X3546" i="16"/>
  <c r="X3547" i="16"/>
  <c r="X3548" i="16"/>
  <c r="X3549" i="16"/>
  <c r="X3550" i="16"/>
  <c r="X3551" i="16"/>
  <c r="X3552" i="16"/>
  <c r="X3553" i="16"/>
  <c r="X3554" i="16"/>
  <c r="X3555" i="16"/>
  <c r="X3556" i="16"/>
  <c r="X3557" i="16"/>
  <c r="X3558" i="16"/>
  <c r="X3559" i="16"/>
  <c r="X3560" i="16"/>
  <c r="X3561" i="16"/>
  <c r="X3562" i="16"/>
  <c r="X3563" i="16"/>
  <c r="X3564" i="16"/>
  <c r="X3565" i="16"/>
  <c r="X3566" i="16"/>
  <c r="X3567" i="16"/>
  <c r="X3568" i="16"/>
  <c r="X3569" i="16"/>
  <c r="X3570" i="16"/>
  <c r="X3571" i="16"/>
  <c r="X3572" i="16"/>
  <c r="X3573" i="16"/>
  <c r="X3574" i="16"/>
  <c r="X3575" i="16"/>
  <c r="X3576" i="16"/>
  <c r="X3577" i="16"/>
  <c r="X3578" i="16"/>
  <c r="X3579" i="16"/>
  <c r="X3580" i="16"/>
  <c r="X3581" i="16"/>
  <c r="X3582" i="16"/>
  <c r="X3583" i="16"/>
  <c r="X3584" i="16"/>
  <c r="X3585" i="16"/>
  <c r="X3586" i="16"/>
  <c r="X3587" i="16"/>
  <c r="X3588" i="16"/>
  <c r="X3589" i="16"/>
  <c r="X3590" i="16"/>
  <c r="X3591" i="16"/>
  <c r="X3592" i="16"/>
  <c r="X3593" i="16"/>
  <c r="X3594" i="16"/>
  <c r="X3595" i="16"/>
  <c r="X3596" i="16"/>
  <c r="X3597" i="16"/>
  <c r="X3598" i="16"/>
  <c r="X3599" i="16"/>
  <c r="X3600" i="16"/>
  <c r="X3601" i="16"/>
  <c r="X3602" i="16"/>
  <c r="X3603" i="16"/>
  <c r="X3604" i="16"/>
  <c r="X3605" i="16"/>
  <c r="X3606" i="16"/>
  <c r="X3607" i="16"/>
  <c r="X3608" i="16"/>
  <c r="X3609" i="16"/>
  <c r="X3610" i="16"/>
  <c r="X3611" i="16"/>
  <c r="X3612" i="16"/>
  <c r="X3613" i="16"/>
  <c r="X3614" i="16"/>
  <c r="X3615" i="16"/>
  <c r="X3616" i="16"/>
  <c r="X3617" i="16"/>
  <c r="X3618" i="16"/>
  <c r="X3619" i="16"/>
  <c r="X3620" i="16"/>
  <c r="X3621" i="16"/>
  <c r="X3622" i="16"/>
  <c r="X3623" i="16"/>
  <c r="X3624" i="16"/>
  <c r="X3625" i="16"/>
  <c r="X3626" i="16"/>
  <c r="X3627" i="16"/>
  <c r="X3628" i="16"/>
  <c r="X3629" i="16"/>
  <c r="X3630" i="16"/>
  <c r="X3631" i="16"/>
  <c r="X3632" i="16"/>
  <c r="X3633" i="16"/>
  <c r="X3634" i="16"/>
  <c r="X3635" i="16"/>
  <c r="X3636" i="16"/>
  <c r="X3637" i="16"/>
  <c r="X3638" i="16"/>
  <c r="X3639" i="16"/>
  <c r="X3640" i="16"/>
  <c r="X3641" i="16"/>
  <c r="X3642" i="16"/>
  <c r="X3643" i="16"/>
  <c r="X3644" i="16"/>
  <c r="X3645" i="16"/>
  <c r="X3646" i="16"/>
  <c r="X3647" i="16"/>
  <c r="X3648" i="16"/>
  <c r="X3649" i="16"/>
  <c r="X3650" i="16"/>
  <c r="X3651" i="16"/>
  <c r="X3652" i="16"/>
  <c r="X3653" i="16"/>
  <c r="X3654" i="16"/>
  <c r="X3655" i="16"/>
  <c r="X3656" i="16"/>
  <c r="X3657" i="16"/>
  <c r="X3658" i="16"/>
  <c r="X3659" i="16"/>
  <c r="X3660" i="16"/>
  <c r="X3661" i="16"/>
  <c r="X3662" i="16"/>
  <c r="X3663" i="16"/>
  <c r="X3664" i="16"/>
  <c r="X3665" i="16"/>
  <c r="X3666" i="16"/>
  <c r="X3667" i="16"/>
  <c r="X3668" i="16"/>
  <c r="X3669" i="16"/>
  <c r="X3670" i="16"/>
  <c r="X3671" i="16"/>
  <c r="X3672" i="16"/>
  <c r="X3673" i="16"/>
  <c r="X3674" i="16"/>
  <c r="X3675" i="16"/>
  <c r="X3676" i="16"/>
  <c r="X3677" i="16"/>
  <c r="X3678" i="16"/>
  <c r="X3679" i="16"/>
  <c r="X3680" i="16"/>
  <c r="X3681" i="16"/>
  <c r="X3682" i="16"/>
  <c r="X3683" i="16"/>
  <c r="X3684" i="16"/>
  <c r="X3685" i="16"/>
  <c r="X3686" i="16"/>
  <c r="X3687" i="16"/>
  <c r="X3688" i="16"/>
  <c r="X3689" i="16"/>
  <c r="X3690" i="16"/>
  <c r="X3691" i="16"/>
  <c r="X3692" i="16"/>
  <c r="X3693" i="16"/>
  <c r="X3694" i="16"/>
  <c r="X3695" i="16"/>
  <c r="X3696" i="16"/>
  <c r="X3697" i="16"/>
  <c r="X3698" i="16"/>
  <c r="X3699" i="16"/>
  <c r="X3700" i="16"/>
  <c r="X3701" i="16"/>
  <c r="X3702" i="16"/>
  <c r="X3703" i="16"/>
  <c r="X3704" i="16"/>
  <c r="X3705" i="16"/>
  <c r="X3706" i="16"/>
  <c r="X3707" i="16"/>
  <c r="X3708" i="16"/>
  <c r="X3709" i="16"/>
  <c r="X3710" i="16"/>
  <c r="X3711" i="16"/>
  <c r="X3712" i="16"/>
  <c r="X3713" i="16"/>
  <c r="X3714" i="16"/>
  <c r="X3715" i="16"/>
  <c r="X3716" i="16"/>
  <c r="X3717" i="16"/>
  <c r="X3718" i="16"/>
  <c r="X3719" i="16"/>
  <c r="X3720" i="16"/>
  <c r="X3721" i="16"/>
  <c r="X3722" i="16"/>
  <c r="X3723" i="16"/>
  <c r="X3724" i="16"/>
  <c r="X3725" i="16"/>
  <c r="X3726" i="16"/>
  <c r="W3" i="16" a="1"/>
  <c r="W3" i="16" s="1"/>
  <c r="Z12" i="16" s="1"/>
  <c r="W4" i="16" a="1"/>
  <c r="W4" i="16" s="1"/>
  <c r="Z13" i="16" s="1"/>
  <c r="W5" i="16" a="1"/>
  <c r="W5" i="16" s="1"/>
  <c r="Z14" i="16" s="1"/>
  <c r="W6" i="16" a="1"/>
  <c r="W6" i="16" s="1"/>
  <c r="Z15" i="16" s="1"/>
  <c r="W7" i="16" a="1"/>
  <c r="W7" i="16" s="1"/>
  <c r="Z16" i="16" s="1"/>
  <c r="W8" i="16" a="1"/>
  <c r="W8" i="16" s="1"/>
  <c r="Z17" i="16" s="1"/>
  <c r="W9" i="16" a="1"/>
  <c r="W9" i="16" s="1"/>
  <c r="Z18" i="16" s="1"/>
  <c r="W10" i="16" a="1"/>
  <c r="W10" i="16" s="1"/>
  <c r="Z19" i="16" s="1"/>
  <c r="W11" i="16" a="1"/>
  <c r="W11" i="16" s="1"/>
  <c r="Z20" i="16" s="1"/>
  <c r="W12" i="16" a="1"/>
  <c r="W12" i="16" s="1"/>
  <c r="Z21" i="16" s="1"/>
  <c r="W13" i="16" a="1"/>
  <c r="W13" i="16" s="1"/>
  <c r="Z22" i="16" s="1"/>
  <c r="W14" i="16" a="1"/>
  <c r="W14" i="16" s="1"/>
  <c r="Z23" i="16" s="1"/>
  <c r="W15" i="16" a="1"/>
  <c r="W15" i="16" s="1"/>
  <c r="Z24" i="16" s="1"/>
  <c r="W16" i="16" a="1"/>
  <c r="W16" i="16" s="1"/>
  <c r="Z25" i="16" s="1"/>
  <c r="W17" i="16" a="1"/>
  <c r="W17" i="16" s="1"/>
  <c r="Z26" i="16" s="1"/>
  <c r="W18" i="16" a="1"/>
  <c r="W18" i="16" s="1"/>
  <c r="Z27" i="16" s="1"/>
  <c r="W19" i="16" a="1"/>
  <c r="W19" i="16" s="1"/>
  <c r="Z28" i="16" s="1"/>
  <c r="W20" i="16" a="1"/>
  <c r="W20" i="16" s="1"/>
  <c r="Z29" i="16" s="1"/>
  <c r="W21" i="16" a="1"/>
  <c r="W21" i="16" s="1"/>
  <c r="Z30" i="16" s="1"/>
  <c r="W22" i="16" a="1"/>
  <c r="W22" i="16" s="1"/>
  <c r="Z31" i="16" s="1"/>
  <c r="W23" i="16" a="1"/>
  <c r="W23" i="16" s="1"/>
  <c r="Z32" i="16" s="1"/>
  <c r="W24" i="16" a="1"/>
  <c r="W24" i="16" s="1"/>
  <c r="Z33" i="16" s="1"/>
  <c r="W25" i="16" a="1"/>
  <c r="W25" i="16" s="1"/>
  <c r="Z34" i="16" s="1"/>
  <c r="W26" i="16" a="1"/>
  <c r="W26" i="16" s="1"/>
  <c r="Z35" i="16" s="1"/>
  <c r="W27" i="16" a="1"/>
  <c r="W27" i="16" s="1"/>
  <c r="Z36" i="16" s="1"/>
  <c r="W28" i="16" a="1"/>
  <c r="W28" i="16" s="1"/>
  <c r="Z37" i="16" s="1"/>
  <c r="W29" i="16" a="1"/>
  <c r="W29" i="16" s="1"/>
  <c r="Z38" i="16" s="1"/>
  <c r="W30" i="16" a="1"/>
  <c r="W30" i="16" s="1"/>
  <c r="Z39" i="16" s="1"/>
  <c r="W31" i="16" a="1"/>
  <c r="W31" i="16" s="1"/>
  <c r="Z40" i="16" s="1"/>
  <c r="W32" i="16" a="1"/>
  <c r="W32" i="16" s="1"/>
  <c r="Z41" i="16" s="1"/>
  <c r="W33" i="16" a="1"/>
  <c r="W33" i="16" s="1"/>
  <c r="Z42" i="16" s="1"/>
  <c r="W34" i="16" a="1"/>
  <c r="W34" i="16" s="1"/>
  <c r="Z43" i="16" s="1"/>
  <c r="W35" i="16" a="1"/>
  <c r="W35" i="16" s="1"/>
  <c r="Z44" i="16" s="1"/>
  <c r="W36" i="16" a="1"/>
  <c r="W36" i="16" s="1"/>
  <c r="Z45" i="16" s="1"/>
  <c r="W37" i="16" a="1"/>
  <c r="W37" i="16" s="1"/>
  <c r="Z46" i="16" s="1"/>
  <c r="W38" i="16" a="1"/>
  <c r="W38" i="16" s="1"/>
  <c r="Z47" i="16" s="1"/>
  <c r="W39" i="16" a="1"/>
  <c r="W39" i="16" s="1"/>
  <c r="Z48" i="16" s="1"/>
  <c r="W40" i="16" a="1"/>
  <c r="W40" i="16" s="1"/>
  <c r="Z49" i="16" s="1"/>
  <c r="W41" i="16" a="1"/>
  <c r="W41" i="16" s="1"/>
  <c r="Z50" i="16" s="1"/>
  <c r="W42" i="16" a="1"/>
  <c r="W42" i="16" s="1"/>
  <c r="Z51" i="16" s="1"/>
  <c r="W43" i="16" a="1"/>
  <c r="W43" i="16" s="1"/>
  <c r="Z52" i="16" s="1"/>
  <c r="W44" i="16" a="1"/>
  <c r="W44" i="16" s="1"/>
  <c r="Z53" i="16" s="1"/>
  <c r="W45" i="16" a="1"/>
  <c r="W45" i="16" s="1"/>
  <c r="Z54" i="16" s="1"/>
  <c r="W46" i="16" a="1"/>
  <c r="W46" i="16" s="1"/>
  <c r="Z55" i="16" s="1"/>
  <c r="W47" i="16" a="1"/>
  <c r="W47" i="16" s="1"/>
  <c r="Z56" i="16" s="1"/>
  <c r="W48" i="16" a="1"/>
  <c r="W48" i="16" s="1"/>
  <c r="Z57" i="16" s="1"/>
  <c r="AB57" i="16" s="1"/>
  <c r="W49" i="16" a="1"/>
  <c r="W49" i="16" s="1"/>
  <c r="W50" i="16" a="1"/>
  <c r="W50" i="16" s="1"/>
  <c r="W51" i="16" a="1"/>
  <c r="W51" i="16" s="1"/>
  <c r="W52" i="16" a="1"/>
  <c r="W52" i="16" s="1"/>
  <c r="W53" i="16" a="1"/>
  <c r="W53" i="16" s="1"/>
  <c r="W54" i="16" a="1"/>
  <c r="W54" i="16" s="1"/>
  <c r="W55" i="16" a="1"/>
  <c r="W55" i="16" s="1"/>
  <c r="W56" i="16" a="1"/>
  <c r="W56" i="16" s="1"/>
  <c r="W57" i="16" a="1"/>
  <c r="W57" i="16" s="1"/>
  <c r="W58" i="16" a="1"/>
  <c r="W58" i="16" s="1"/>
  <c r="W59" i="16" a="1"/>
  <c r="W59" i="16" s="1"/>
  <c r="W60" i="16" a="1"/>
  <c r="W60" i="16" s="1"/>
  <c r="W61" i="16" a="1"/>
  <c r="W61" i="16" s="1"/>
  <c r="W62" i="16" a="1"/>
  <c r="W62" i="16" s="1"/>
  <c r="W63" i="16" a="1"/>
  <c r="W63" i="16" s="1"/>
  <c r="W64" i="16" a="1"/>
  <c r="W64" i="16" s="1"/>
  <c r="W65" i="16" a="1"/>
  <c r="W65" i="16" s="1"/>
  <c r="W66" i="16" a="1"/>
  <c r="W66" i="16" s="1"/>
  <c r="W67" i="16" a="1"/>
  <c r="W67" i="16" s="1"/>
  <c r="W68" i="16" a="1"/>
  <c r="W68" i="16" s="1"/>
  <c r="W69" i="16" a="1"/>
  <c r="W69" i="16" s="1"/>
  <c r="W70" i="16" a="1"/>
  <c r="W70" i="16" s="1"/>
  <c r="W71" i="16" a="1"/>
  <c r="W71" i="16" s="1"/>
  <c r="W72" i="16" a="1"/>
  <c r="W72" i="16" s="1"/>
  <c r="W73" i="16" a="1"/>
  <c r="W73" i="16" s="1"/>
  <c r="W74" i="16" a="1"/>
  <c r="W74" i="16" s="1"/>
  <c r="W75" i="16" a="1"/>
  <c r="W75" i="16" s="1"/>
  <c r="W76" i="16" a="1"/>
  <c r="W76" i="16" s="1"/>
  <c r="W77" i="16" a="1"/>
  <c r="W77" i="16" s="1"/>
  <c r="W78" i="16" a="1"/>
  <c r="W78" i="16" s="1"/>
  <c r="W79" i="16" a="1"/>
  <c r="W79" i="16" s="1"/>
  <c r="W80" i="16" a="1"/>
  <c r="W80" i="16" s="1"/>
  <c r="W81" i="16" a="1"/>
  <c r="W81" i="16" s="1"/>
  <c r="W82" i="16" a="1"/>
  <c r="W82" i="16" s="1"/>
  <c r="W83" i="16" a="1"/>
  <c r="W83" i="16" s="1"/>
  <c r="W84" i="16" a="1"/>
  <c r="W84" i="16" s="1"/>
  <c r="W85" i="16" a="1"/>
  <c r="W85" i="16" s="1"/>
  <c r="W86" i="16" a="1"/>
  <c r="W86" i="16" s="1"/>
  <c r="W87" i="16" a="1"/>
  <c r="W87" i="16" s="1"/>
  <c r="W88" i="16" a="1"/>
  <c r="W88" i="16" s="1"/>
  <c r="W89" i="16" a="1"/>
  <c r="W89" i="16" s="1"/>
  <c r="W90" i="16" a="1"/>
  <c r="W90" i="16" s="1"/>
  <c r="W91" i="16" a="1"/>
  <c r="W91" i="16" s="1"/>
  <c r="W92" i="16" a="1"/>
  <c r="W92" i="16" s="1"/>
  <c r="W93" i="16" a="1"/>
  <c r="W93" i="16" s="1"/>
  <c r="W94" i="16" a="1"/>
  <c r="W94" i="16" s="1"/>
  <c r="W95" i="16" a="1"/>
  <c r="W95" i="16" s="1"/>
  <c r="W96" i="16" a="1"/>
  <c r="W96" i="16" s="1"/>
  <c r="W97" i="16" a="1"/>
  <c r="W97" i="16" s="1"/>
  <c r="W98" i="16" a="1"/>
  <c r="W98" i="16" s="1"/>
  <c r="W99" i="16" a="1"/>
  <c r="W99" i="16" s="1"/>
  <c r="W100" i="16" a="1"/>
  <c r="W100" i="16" s="1"/>
  <c r="W101" i="16" a="1"/>
  <c r="W101" i="16" s="1"/>
  <c r="W102" i="16" a="1"/>
  <c r="W102" i="16" s="1"/>
  <c r="W103" i="16" a="1"/>
  <c r="W103" i="16" s="1"/>
  <c r="W104" i="16" a="1"/>
  <c r="W104" i="16" s="1"/>
  <c r="W105" i="16" a="1"/>
  <c r="W105" i="16" s="1"/>
  <c r="W106" i="16" a="1"/>
  <c r="W106" i="16" s="1"/>
  <c r="W107" i="16" a="1"/>
  <c r="W107" i="16" s="1"/>
  <c r="W108" i="16" a="1"/>
  <c r="W108" i="16" s="1"/>
  <c r="W109" i="16" a="1"/>
  <c r="W109" i="16" s="1"/>
  <c r="W110" i="16" a="1"/>
  <c r="W110" i="16" s="1"/>
  <c r="W111" i="16" a="1"/>
  <c r="W111" i="16" s="1"/>
  <c r="W112" i="16" a="1"/>
  <c r="W112" i="16" s="1"/>
  <c r="W113" i="16" a="1"/>
  <c r="W113" i="16" s="1"/>
  <c r="W114" i="16" a="1"/>
  <c r="W114" i="16" s="1"/>
  <c r="W115" i="16" a="1"/>
  <c r="W115" i="16" s="1"/>
  <c r="W116" i="16" a="1"/>
  <c r="W116" i="16" s="1"/>
  <c r="W117" i="16" a="1"/>
  <c r="W117" i="16" s="1"/>
  <c r="W118" i="16" a="1"/>
  <c r="W118" i="16" s="1"/>
  <c r="W119" i="16" a="1"/>
  <c r="W119" i="16" s="1"/>
  <c r="W120" i="16" a="1"/>
  <c r="W120" i="16" s="1"/>
  <c r="W121" i="16" a="1"/>
  <c r="W121" i="16" s="1"/>
  <c r="W122" i="16" a="1"/>
  <c r="W122" i="16" s="1"/>
  <c r="W123" i="16" a="1"/>
  <c r="W123" i="16" s="1"/>
  <c r="W124" i="16" a="1"/>
  <c r="W124" i="16" s="1"/>
  <c r="W125" i="16" a="1"/>
  <c r="W125" i="16" s="1"/>
  <c r="W126" i="16" a="1"/>
  <c r="W126" i="16" s="1"/>
  <c r="W127" i="16" a="1"/>
  <c r="W127" i="16" s="1"/>
  <c r="W128" i="16" a="1"/>
  <c r="W128" i="16" s="1"/>
  <c r="W129" i="16" a="1"/>
  <c r="W129" i="16" s="1"/>
  <c r="W130" i="16" a="1"/>
  <c r="W130" i="16" s="1"/>
  <c r="W131" i="16" a="1"/>
  <c r="W131" i="16" s="1"/>
  <c r="W132" i="16" a="1"/>
  <c r="W132" i="16" s="1"/>
  <c r="W133" i="16" a="1"/>
  <c r="W133" i="16" s="1"/>
  <c r="W134" i="16" a="1"/>
  <c r="W134" i="16" s="1"/>
  <c r="W135" i="16" a="1"/>
  <c r="W135" i="16" s="1"/>
  <c r="W136" i="16" a="1"/>
  <c r="W136" i="16" s="1"/>
  <c r="W137" i="16" a="1"/>
  <c r="W137" i="16" s="1"/>
  <c r="W138" i="16" a="1"/>
  <c r="W138" i="16" s="1"/>
  <c r="W139" i="16" a="1"/>
  <c r="W139" i="16" s="1"/>
  <c r="W140" i="16" a="1"/>
  <c r="W140" i="16" s="1"/>
  <c r="W141" i="16" a="1"/>
  <c r="W141" i="16" s="1"/>
  <c r="W142" i="16" a="1"/>
  <c r="W142" i="16" s="1"/>
  <c r="W143" i="16" a="1"/>
  <c r="W143" i="16" s="1"/>
  <c r="W144" i="16" a="1"/>
  <c r="W144" i="16" s="1"/>
  <c r="W145" i="16" a="1"/>
  <c r="W145" i="16" s="1"/>
  <c r="W146" i="16" a="1"/>
  <c r="W146" i="16" s="1"/>
  <c r="W147" i="16" a="1"/>
  <c r="W147" i="16" s="1"/>
  <c r="W148" i="16" a="1"/>
  <c r="W148" i="16" s="1"/>
  <c r="W149" i="16" a="1"/>
  <c r="W149" i="16" s="1"/>
  <c r="W150" i="16" a="1"/>
  <c r="W150" i="16" s="1"/>
  <c r="W151" i="16" a="1"/>
  <c r="W151" i="16" s="1"/>
  <c r="W152" i="16" a="1"/>
  <c r="W152" i="16" s="1"/>
  <c r="W153" i="16" a="1"/>
  <c r="W153" i="16" s="1"/>
  <c r="W154" i="16" a="1"/>
  <c r="W154" i="16" s="1"/>
  <c r="W155" i="16" a="1"/>
  <c r="W155" i="16" s="1"/>
  <c r="W156" i="16" a="1"/>
  <c r="W156" i="16" s="1"/>
  <c r="W157" i="16" a="1"/>
  <c r="W157" i="16" s="1"/>
  <c r="W158" i="16" a="1"/>
  <c r="W158" i="16" s="1"/>
  <c r="W159" i="16" a="1"/>
  <c r="W159" i="16" s="1"/>
  <c r="W160" i="16" a="1"/>
  <c r="W160" i="16" s="1"/>
  <c r="W161" i="16" a="1"/>
  <c r="W161" i="16" s="1"/>
  <c r="W162" i="16" a="1"/>
  <c r="W162" i="16" s="1"/>
  <c r="W163" i="16" a="1"/>
  <c r="W163" i="16" s="1"/>
  <c r="W164" i="16" a="1"/>
  <c r="W164" i="16" s="1"/>
  <c r="W165" i="16" a="1"/>
  <c r="W165" i="16" s="1"/>
  <c r="W166" i="16" a="1"/>
  <c r="W166" i="16" s="1"/>
  <c r="W167" i="16" a="1"/>
  <c r="W167" i="16" s="1"/>
  <c r="W168" i="16" a="1"/>
  <c r="W168" i="16" s="1"/>
  <c r="W169" i="16" a="1"/>
  <c r="W169" i="16" s="1"/>
  <c r="W170" i="16" a="1"/>
  <c r="W170" i="16" s="1"/>
  <c r="W171" i="16" a="1"/>
  <c r="W171" i="16" s="1"/>
  <c r="W172" i="16" a="1"/>
  <c r="W172" i="16" s="1"/>
  <c r="W173" i="16" a="1"/>
  <c r="W173" i="16" s="1"/>
  <c r="W174" i="16" a="1"/>
  <c r="W174" i="16" s="1"/>
  <c r="W175" i="16" a="1"/>
  <c r="W175" i="16" s="1"/>
  <c r="W176" i="16" a="1"/>
  <c r="W176" i="16" s="1"/>
  <c r="W177" i="16" a="1"/>
  <c r="W177" i="16" s="1"/>
  <c r="W178" i="16" a="1"/>
  <c r="W178" i="16" s="1"/>
  <c r="W179" i="16" a="1"/>
  <c r="W179" i="16" s="1"/>
  <c r="W180" i="16" a="1"/>
  <c r="W180" i="16" s="1"/>
  <c r="W181" i="16" a="1"/>
  <c r="W181" i="16" s="1"/>
  <c r="W182" i="16" a="1"/>
  <c r="W182" i="16" s="1"/>
  <c r="W183" i="16" a="1"/>
  <c r="W183" i="16" s="1"/>
  <c r="W184" i="16" a="1"/>
  <c r="W184" i="16" s="1"/>
  <c r="W185" i="16" a="1"/>
  <c r="W185" i="16" s="1"/>
  <c r="W186" i="16" a="1"/>
  <c r="W186" i="16" s="1"/>
  <c r="W187" i="16" a="1"/>
  <c r="W187" i="16" s="1"/>
  <c r="W188" i="16" a="1"/>
  <c r="W188" i="16" s="1"/>
  <c r="W189" i="16" a="1"/>
  <c r="W189" i="16" s="1"/>
  <c r="W190" i="16" a="1"/>
  <c r="W190" i="16" s="1"/>
  <c r="W191" i="16" a="1"/>
  <c r="W191" i="16" s="1"/>
  <c r="W192" i="16" a="1"/>
  <c r="W192" i="16" s="1"/>
  <c r="W193" i="16" a="1"/>
  <c r="W193" i="16" s="1"/>
  <c r="W194" i="16" a="1"/>
  <c r="W194" i="16" s="1"/>
  <c r="W195" i="16" a="1"/>
  <c r="W195" i="16" s="1"/>
  <c r="W196" i="16" a="1"/>
  <c r="W196" i="16" s="1"/>
  <c r="W197" i="16" a="1"/>
  <c r="W197" i="16" s="1"/>
  <c r="W198" i="16" a="1"/>
  <c r="W198" i="16" s="1"/>
  <c r="W199" i="16" a="1"/>
  <c r="W199" i="16" s="1"/>
  <c r="W200" i="16" a="1"/>
  <c r="W200" i="16" s="1"/>
  <c r="W201" i="16" a="1"/>
  <c r="W201" i="16" s="1"/>
  <c r="W202" i="16" a="1"/>
  <c r="W202" i="16" s="1"/>
  <c r="W203" i="16" a="1"/>
  <c r="W203" i="16" s="1"/>
  <c r="W204" i="16" a="1"/>
  <c r="W204" i="16" s="1"/>
  <c r="W205" i="16" a="1"/>
  <c r="W205" i="16" s="1"/>
  <c r="W206" i="16" a="1"/>
  <c r="W206" i="16" s="1"/>
  <c r="W207" i="16" a="1"/>
  <c r="W207" i="16" s="1"/>
  <c r="W208" i="16" a="1"/>
  <c r="W208" i="16" s="1"/>
  <c r="W209" i="16" a="1"/>
  <c r="W209" i="16" s="1"/>
  <c r="W210" i="16" a="1"/>
  <c r="W210" i="16" s="1"/>
  <c r="W211" i="16" a="1"/>
  <c r="W211" i="16" s="1"/>
  <c r="W212" i="16" a="1"/>
  <c r="W212" i="16" s="1"/>
  <c r="W213" i="16" a="1"/>
  <c r="W213" i="16" s="1"/>
  <c r="W214" i="16" a="1"/>
  <c r="W214" i="16" s="1"/>
  <c r="W215" i="16" a="1"/>
  <c r="W215" i="16" s="1"/>
  <c r="W216" i="16" a="1"/>
  <c r="W216" i="16" s="1"/>
  <c r="W217" i="16" a="1"/>
  <c r="W217" i="16" s="1"/>
  <c r="W218" i="16" a="1"/>
  <c r="W218" i="16" s="1"/>
  <c r="W219" i="16" a="1"/>
  <c r="W219" i="16" s="1"/>
  <c r="W220" i="16" a="1"/>
  <c r="W220" i="16" s="1"/>
  <c r="W221" i="16" a="1"/>
  <c r="W221" i="16" s="1"/>
  <c r="W222" i="16" a="1"/>
  <c r="W222" i="16" s="1"/>
  <c r="W223" i="16" a="1"/>
  <c r="W223" i="16" s="1"/>
  <c r="W224" i="16" a="1"/>
  <c r="W224" i="16" s="1"/>
  <c r="W225" i="16" a="1"/>
  <c r="W225" i="16" s="1"/>
  <c r="W226" i="16" a="1"/>
  <c r="W226" i="16" s="1"/>
  <c r="W227" i="16" a="1"/>
  <c r="W227" i="16" s="1"/>
  <c r="W228" i="16" a="1"/>
  <c r="W228" i="16" s="1"/>
  <c r="W229" i="16" a="1"/>
  <c r="W229" i="16" s="1"/>
  <c r="W230" i="16" a="1"/>
  <c r="W230" i="16" s="1"/>
  <c r="W231" i="16" a="1"/>
  <c r="W231" i="16" s="1"/>
  <c r="W232" i="16" a="1"/>
  <c r="W232" i="16" s="1"/>
  <c r="W233" i="16" a="1"/>
  <c r="W233" i="16" s="1"/>
  <c r="W234" i="16" a="1"/>
  <c r="W234" i="16" s="1"/>
  <c r="W235" i="16" a="1"/>
  <c r="W235" i="16" s="1"/>
  <c r="W236" i="16" a="1"/>
  <c r="W236" i="16" s="1"/>
  <c r="W237" i="16" a="1"/>
  <c r="W237" i="16" s="1"/>
  <c r="W238" i="16" a="1"/>
  <c r="W238" i="16" s="1"/>
  <c r="W239" i="16" a="1"/>
  <c r="W239" i="16" s="1"/>
  <c r="W240" i="16" a="1"/>
  <c r="W240" i="16" s="1"/>
  <c r="W241" i="16" a="1"/>
  <c r="W241" i="16" s="1"/>
  <c r="W242" i="16" a="1"/>
  <c r="W242" i="16" s="1"/>
  <c r="W243" i="16" a="1"/>
  <c r="W243" i="16" s="1"/>
  <c r="W244" i="16" a="1"/>
  <c r="W244" i="16" s="1"/>
  <c r="W245" i="16" a="1"/>
  <c r="W245" i="16" s="1"/>
  <c r="W246" i="16" a="1"/>
  <c r="W246" i="16" s="1"/>
  <c r="W247" i="16" a="1"/>
  <c r="W247" i="16" s="1"/>
  <c r="W248" i="16" a="1"/>
  <c r="W248" i="16" s="1"/>
  <c r="W249" i="16" a="1"/>
  <c r="W249" i="16" s="1"/>
  <c r="W250" i="16" a="1"/>
  <c r="W250" i="16" s="1"/>
  <c r="W251" i="16" a="1"/>
  <c r="W251" i="16" s="1"/>
  <c r="W252" i="16" a="1"/>
  <c r="W252" i="16" s="1"/>
  <c r="W253" i="16" a="1"/>
  <c r="W253" i="16" s="1"/>
  <c r="W254" i="16" a="1"/>
  <c r="W254" i="16" s="1"/>
  <c r="W255" i="16" a="1"/>
  <c r="W255" i="16" s="1"/>
  <c r="W256" i="16" a="1"/>
  <c r="W256" i="16" s="1"/>
  <c r="W257" i="16" a="1"/>
  <c r="W257" i="16" s="1"/>
  <c r="W258" i="16" a="1"/>
  <c r="W258" i="16" s="1"/>
  <c r="W259" i="16" a="1"/>
  <c r="W259" i="16" s="1"/>
  <c r="W260" i="16" a="1"/>
  <c r="W260" i="16" s="1"/>
  <c r="W261" i="16" a="1"/>
  <c r="W261" i="16" s="1"/>
  <c r="W262" i="16" a="1"/>
  <c r="W262" i="16" s="1"/>
  <c r="W263" i="16" a="1"/>
  <c r="W263" i="16" s="1"/>
  <c r="W264" i="16" a="1"/>
  <c r="W264" i="16" s="1"/>
  <c r="W265" i="16" a="1"/>
  <c r="W265" i="16" s="1"/>
  <c r="W266" i="16" a="1"/>
  <c r="W266" i="16" s="1"/>
  <c r="W267" i="16" a="1"/>
  <c r="W267" i="16" s="1"/>
  <c r="W268" i="16" a="1"/>
  <c r="W268" i="16" s="1"/>
  <c r="W269" i="16" a="1"/>
  <c r="W269" i="16" s="1"/>
  <c r="W270" i="16" a="1"/>
  <c r="W270" i="16" s="1"/>
  <c r="W271" i="16" a="1"/>
  <c r="W271" i="16" s="1"/>
  <c r="W272" i="16" a="1"/>
  <c r="W272" i="16" s="1"/>
  <c r="W273" i="16" a="1"/>
  <c r="W273" i="16" s="1"/>
  <c r="W274" i="16" a="1"/>
  <c r="W274" i="16" s="1"/>
  <c r="W275" i="16" a="1"/>
  <c r="W275" i="16" s="1"/>
  <c r="W276" i="16" a="1"/>
  <c r="W276" i="16" s="1"/>
  <c r="W277" i="16" a="1"/>
  <c r="W277" i="16" s="1"/>
  <c r="W278" i="16" a="1"/>
  <c r="W278" i="16" s="1"/>
  <c r="W279" i="16" a="1"/>
  <c r="W279" i="16" s="1"/>
  <c r="W280" i="16" a="1"/>
  <c r="W280" i="16" s="1"/>
  <c r="W281" i="16" a="1"/>
  <c r="W281" i="16" s="1"/>
  <c r="W282" i="16" a="1"/>
  <c r="W282" i="16" s="1"/>
  <c r="W283" i="16" a="1"/>
  <c r="W283" i="16" s="1"/>
  <c r="W284" i="16" a="1"/>
  <c r="W284" i="16" s="1"/>
  <c r="W285" i="16" a="1"/>
  <c r="W285" i="16" s="1"/>
  <c r="W286" i="16" a="1"/>
  <c r="W286" i="16" s="1"/>
  <c r="W287" i="16" a="1"/>
  <c r="W287" i="16" s="1"/>
  <c r="W288" i="16" a="1"/>
  <c r="W288" i="16" s="1"/>
  <c r="W289" i="16" a="1"/>
  <c r="W289" i="16" s="1"/>
  <c r="W290" i="16" a="1"/>
  <c r="W290" i="16" s="1"/>
  <c r="W291" i="16" a="1"/>
  <c r="W291" i="16" s="1"/>
  <c r="W292" i="16" a="1"/>
  <c r="W292" i="16" s="1"/>
  <c r="W293" i="16" a="1"/>
  <c r="W293" i="16" s="1"/>
  <c r="W294" i="16" a="1"/>
  <c r="W294" i="16" s="1"/>
  <c r="W295" i="16" a="1"/>
  <c r="W295" i="16" s="1"/>
  <c r="W296" i="16" a="1"/>
  <c r="W296" i="16" s="1"/>
  <c r="W297" i="16" a="1"/>
  <c r="W297" i="16" s="1"/>
  <c r="W298" i="16" a="1"/>
  <c r="W298" i="16" s="1"/>
  <c r="W299" i="16" a="1"/>
  <c r="W299" i="16" s="1"/>
  <c r="W300" i="16" a="1"/>
  <c r="W300" i="16" s="1"/>
  <c r="W301" i="16" a="1"/>
  <c r="W301" i="16" s="1"/>
  <c r="W302" i="16" a="1"/>
  <c r="W302" i="16" s="1"/>
  <c r="W303" i="16" a="1"/>
  <c r="W303" i="16" s="1"/>
  <c r="W304" i="16" a="1"/>
  <c r="W304" i="16" s="1"/>
  <c r="W305" i="16" a="1"/>
  <c r="W305" i="16" s="1"/>
  <c r="W306" i="16" a="1"/>
  <c r="W306" i="16" s="1"/>
  <c r="W307" i="16" a="1"/>
  <c r="W307" i="16" s="1"/>
  <c r="W308" i="16" a="1"/>
  <c r="W308" i="16" s="1"/>
  <c r="W309" i="16" a="1"/>
  <c r="W309" i="16" s="1"/>
  <c r="W310" i="16" a="1"/>
  <c r="W310" i="16" s="1"/>
  <c r="W311" i="16" a="1"/>
  <c r="W311" i="16" s="1"/>
  <c r="W312" i="16" a="1"/>
  <c r="W312" i="16" s="1"/>
  <c r="W313" i="16" a="1"/>
  <c r="W313" i="16" s="1"/>
  <c r="W314" i="16" a="1"/>
  <c r="W314" i="16" s="1"/>
  <c r="W315" i="16" a="1"/>
  <c r="W315" i="16" s="1"/>
  <c r="W316" i="16" a="1"/>
  <c r="W316" i="16" s="1"/>
  <c r="W317" i="16" a="1"/>
  <c r="W317" i="16" s="1"/>
  <c r="W318" i="16" a="1"/>
  <c r="W318" i="16" s="1"/>
  <c r="W319" i="16" a="1"/>
  <c r="W319" i="16" s="1"/>
  <c r="W320" i="16" a="1"/>
  <c r="W320" i="16" s="1"/>
  <c r="W321" i="16" a="1"/>
  <c r="W321" i="16" s="1"/>
  <c r="W322" i="16" a="1"/>
  <c r="W322" i="16" s="1"/>
  <c r="W323" i="16" a="1"/>
  <c r="W323" i="16" s="1"/>
  <c r="W324" i="16" a="1"/>
  <c r="W324" i="16" s="1"/>
  <c r="W325" i="16" a="1"/>
  <c r="W325" i="16" s="1"/>
  <c r="W326" i="16" a="1"/>
  <c r="W326" i="16" s="1"/>
  <c r="W327" i="16" a="1"/>
  <c r="W327" i="16" s="1"/>
  <c r="W328" i="16" a="1"/>
  <c r="W328" i="16" s="1"/>
  <c r="W329" i="16" a="1"/>
  <c r="W329" i="16" s="1"/>
  <c r="W330" i="16" a="1"/>
  <c r="W330" i="16" s="1"/>
  <c r="W331" i="16" a="1"/>
  <c r="W331" i="16" s="1"/>
  <c r="W332" i="16" a="1"/>
  <c r="W332" i="16" s="1"/>
  <c r="W333" i="16" a="1"/>
  <c r="W333" i="16" s="1"/>
  <c r="W334" i="16" a="1"/>
  <c r="W334" i="16" s="1"/>
  <c r="W335" i="16" a="1"/>
  <c r="W335" i="16" s="1"/>
  <c r="W336" i="16" a="1"/>
  <c r="W336" i="16" s="1"/>
  <c r="W337" i="16" a="1"/>
  <c r="W337" i="16" s="1"/>
  <c r="W338" i="16" a="1"/>
  <c r="W338" i="16" s="1"/>
  <c r="W339" i="16" a="1"/>
  <c r="W339" i="16" s="1"/>
  <c r="W340" i="16" a="1"/>
  <c r="W340" i="16" s="1"/>
  <c r="W341" i="16" a="1"/>
  <c r="W341" i="16" s="1"/>
  <c r="W342" i="16" a="1"/>
  <c r="W342" i="16" s="1"/>
  <c r="W343" i="16" a="1"/>
  <c r="W343" i="16" s="1"/>
  <c r="W344" i="16" a="1"/>
  <c r="W344" i="16" s="1"/>
  <c r="W345" i="16" a="1"/>
  <c r="W345" i="16" s="1"/>
  <c r="W346" i="16" a="1"/>
  <c r="W346" i="16" s="1"/>
  <c r="W347" i="16" a="1"/>
  <c r="W347" i="16" s="1"/>
  <c r="W348" i="16" a="1"/>
  <c r="W348" i="16" s="1"/>
  <c r="W349" i="16" a="1"/>
  <c r="W349" i="16" s="1"/>
  <c r="W350" i="16" a="1"/>
  <c r="W350" i="16" s="1"/>
  <c r="W351" i="16" a="1"/>
  <c r="W351" i="16" s="1"/>
  <c r="W352" i="16" a="1"/>
  <c r="W352" i="16" s="1"/>
  <c r="W353" i="16" a="1"/>
  <c r="W353" i="16" s="1"/>
  <c r="W354" i="16" a="1"/>
  <c r="W354" i="16" s="1"/>
  <c r="W355" i="16" a="1"/>
  <c r="W355" i="16" s="1"/>
  <c r="W356" i="16" a="1"/>
  <c r="W356" i="16" s="1"/>
  <c r="W357" i="16" a="1"/>
  <c r="W357" i="16" s="1"/>
  <c r="W358" i="16" a="1"/>
  <c r="W358" i="16" s="1"/>
  <c r="W359" i="16" a="1"/>
  <c r="W359" i="16" s="1"/>
  <c r="W360" i="16" a="1"/>
  <c r="W360" i="16" s="1"/>
  <c r="W361" i="16" a="1"/>
  <c r="W361" i="16" s="1"/>
  <c r="W362" i="16" a="1"/>
  <c r="W362" i="16" s="1"/>
  <c r="W363" i="16" a="1"/>
  <c r="W363" i="16" s="1"/>
  <c r="W364" i="16" a="1"/>
  <c r="W364" i="16" s="1"/>
  <c r="W365" i="16" a="1"/>
  <c r="W365" i="16" s="1"/>
  <c r="W366" i="16" a="1"/>
  <c r="W366" i="16" s="1"/>
  <c r="W367" i="16" a="1"/>
  <c r="W367" i="16" s="1"/>
  <c r="W368" i="16" a="1"/>
  <c r="W368" i="16" s="1"/>
  <c r="W369" i="16" a="1"/>
  <c r="W369" i="16" s="1"/>
  <c r="W370" i="16" a="1"/>
  <c r="W370" i="16" s="1"/>
  <c r="W371" i="16" a="1"/>
  <c r="W371" i="16" s="1"/>
  <c r="W372" i="16" a="1"/>
  <c r="W372" i="16" s="1"/>
  <c r="W373" i="16" a="1"/>
  <c r="W373" i="16" s="1"/>
  <c r="W374" i="16" a="1"/>
  <c r="W374" i="16" s="1"/>
  <c r="W375" i="16" a="1"/>
  <c r="W375" i="16" s="1"/>
  <c r="W376" i="16" a="1"/>
  <c r="W376" i="16" s="1"/>
  <c r="W377" i="16" a="1"/>
  <c r="W377" i="16" s="1"/>
  <c r="W378" i="16" a="1"/>
  <c r="W378" i="16" s="1"/>
  <c r="W379" i="16" a="1"/>
  <c r="W379" i="16" s="1"/>
  <c r="W380" i="16" a="1"/>
  <c r="W380" i="16" s="1"/>
  <c r="W381" i="16" a="1"/>
  <c r="W381" i="16" s="1"/>
  <c r="W382" i="16" a="1"/>
  <c r="W382" i="16" s="1"/>
  <c r="W383" i="16" a="1"/>
  <c r="W383" i="16" s="1"/>
  <c r="W384" i="16" a="1"/>
  <c r="W384" i="16" s="1"/>
  <c r="W385" i="16" a="1"/>
  <c r="W385" i="16" s="1"/>
  <c r="W386" i="16" a="1"/>
  <c r="W386" i="16" s="1"/>
  <c r="W387" i="16" a="1"/>
  <c r="W387" i="16" s="1"/>
  <c r="W388" i="16" a="1"/>
  <c r="W388" i="16" s="1"/>
  <c r="W389" i="16" a="1"/>
  <c r="W389" i="16" s="1"/>
  <c r="W390" i="16" a="1"/>
  <c r="W390" i="16" s="1"/>
  <c r="W391" i="16" a="1"/>
  <c r="W391" i="16" s="1"/>
  <c r="W392" i="16" a="1"/>
  <c r="W392" i="16" s="1"/>
  <c r="W393" i="16" a="1"/>
  <c r="W393" i="16" s="1"/>
  <c r="W394" i="16" a="1"/>
  <c r="W394" i="16" s="1"/>
  <c r="W395" i="16" a="1"/>
  <c r="W395" i="16" s="1"/>
  <c r="W396" i="16" a="1"/>
  <c r="W396" i="16" s="1"/>
  <c r="W397" i="16" a="1"/>
  <c r="W397" i="16" s="1"/>
  <c r="W398" i="16" a="1"/>
  <c r="W398" i="16" s="1"/>
  <c r="W399" i="16" a="1"/>
  <c r="W399" i="16" s="1"/>
  <c r="W400" i="16" a="1"/>
  <c r="W400" i="16" s="1"/>
  <c r="W401" i="16" a="1"/>
  <c r="W401" i="16" s="1"/>
  <c r="W402" i="16" a="1"/>
  <c r="W402" i="16" s="1"/>
  <c r="W403" i="16" a="1"/>
  <c r="W403" i="16" s="1"/>
  <c r="W404" i="16" a="1"/>
  <c r="W404" i="16" s="1"/>
  <c r="W405" i="16" a="1"/>
  <c r="W405" i="16" s="1"/>
  <c r="W406" i="16" a="1"/>
  <c r="W406" i="16" s="1"/>
  <c r="W407" i="16" a="1"/>
  <c r="W407" i="16" s="1"/>
  <c r="W408" i="16" a="1"/>
  <c r="W408" i="16" s="1"/>
  <c r="W409" i="16" a="1"/>
  <c r="W409" i="16" s="1"/>
  <c r="W410" i="16" a="1"/>
  <c r="W410" i="16" s="1"/>
  <c r="W411" i="16" a="1"/>
  <c r="W411" i="16" s="1"/>
  <c r="W412" i="16" a="1"/>
  <c r="W412" i="16" s="1"/>
  <c r="W413" i="16" a="1"/>
  <c r="W413" i="16" s="1"/>
  <c r="W414" i="16" a="1"/>
  <c r="W414" i="16" s="1"/>
  <c r="W415" i="16" a="1"/>
  <c r="W415" i="16" s="1"/>
  <c r="W416" i="16" a="1"/>
  <c r="W416" i="16" s="1"/>
  <c r="W417" i="16" a="1"/>
  <c r="W417" i="16" s="1"/>
  <c r="W418" i="16" a="1"/>
  <c r="W418" i="16" s="1"/>
  <c r="W419" i="16" a="1"/>
  <c r="W419" i="16" s="1"/>
  <c r="W420" i="16" a="1"/>
  <c r="W420" i="16" s="1"/>
  <c r="W421" i="16" a="1"/>
  <c r="W421" i="16" s="1"/>
  <c r="W422" i="16" a="1"/>
  <c r="W422" i="16" s="1"/>
  <c r="W423" i="16" a="1"/>
  <c r="W423" i="16" s="1"/>
  <c r="W424" i="16" a="1"/>
  <c r="W424" i="16" s="1"/>
  <c r="W425" i="16" a="1"/>
  <c r="W425" i="16" s="1"/>
  <c r="W426" i="16" a="1"/>
  <c r="W426" i="16" s="1"/>
  <c r="W427" i="16" a="1"/>
  <c r="W427" i="16" s="1"/>
  <c r="W428" i="16" a="1"/>
  <c r="W428" i="16" s="1"/>
  <c r="W429" i="16" a="1"/>
  <c r="W429" i="16" s="1"/>
  <c r="W430" i="16" a="1"/>
  <c r="W430" i="16" s="1"/>
  <c r="W431" i="16" a="1"/>
  <c r="W431" i="16" s="1"/>
  <c r="W432" i="16" a="1"/>
  <c r="W432" i="16" s="1"/>
  <c r="W433" i="16" a="1"/>
  <c r="W433" i="16" s="1"/>
  <c r="W434" i="16" a="1"/>
  <c r="W434" i="16" s="1"/>
  <c r="W435" i="16" a="1"/>
  <c r="W435" i="16" s="1"/>
  <c r="W436" i="16" a="1"/>
  <c r="W436" i="16" s="1"/>
  <c r="W437" i="16" a="1"/>
  <c r="W437" i="16" s="1"/>
  <c r="W438" i="16" a="1"/>
  <c r="W438" i="16" s="1"/>
  <c r="W439" i="16" a="1"/>
  <c r="W439" i="16" s="1"/>
  <c r="W440" i="16" a="1"/>
  <c r="W440" i="16" s="1"/>
  <c r="W441" i="16" a="1"/>
  <c r="W441" i="16" s="1"/>
  <c r="W442" i="16" a="1"/>
  <c r="W442" i="16" s="1"/>
  <c r="W443" i="16" a="1"/>
  <c r="W443" i="16" s="1"/>
  <c r="W444" i="16" a="1"/>
  <c r="W444" i="16" s="1"/>
  <c r="W445" i="16" a="1"/>
  <c r="W445" i="16" s="1"/>
  <c r="W446" i="16" a="1"/>
  <c r="W446" i="16" s="1"/>
  <c r="W447" i="16" a="1"/>
  <c r="W447" i="16" s="1"/>
  <c r="W448" i="16" a="1"/>
  <c r="W448" i="16" s="1"/>
  <c r="W449" i="16" a="1"/>
  <c r="W449" i="16" s="1"/>
  <c r="W450" i="16" a="1"/>
  <c r="W450" i="16" s="1"/>
  <c r="W451" i="16" a="1"/>
  <c r="W451" i="16" s="1"/>
  <c r="W452" i="16" a="1"/>
  <c r="W452" i="16" s="1"/>
  <c r="W453" i="16" a="1"/>
  <c r="W453" i="16" s="1"/>
  <c r="W454" i="16" a="1"/>
  <c r="W454" i="16" s="1"/>
  <c r="W455" i="16" a="1"/>
  <c r="W455" i="16" s="1"/>
  <c r="W456" i="16" a="1"/>
  <c r="W456" i="16" s="1"/>
  <c r="W457" i="16" a="1"/>
  <c r="W457" i="16" s="1"/>
  <c r="W458" i="16" a="1"/>
  <c r="W458" i="16" s="1"/>
  <c r="W459" i="16" a="1"/>
  <c r="W459" i="16" s="1"/>
  <c r="W460" i="16" a="1"/>
  <c r="W460" i="16" s="1"/>
  <c r="W461" i="16" a="1"/>
  <c r="W461" i="16" s="1"/>
  <c r="W462" i="16" a="1"/>
  <c r="W462" i="16" s="1"/>
  <c r="W463" i="16" a="1"/>
  <c r="W463" i="16" s="1"/>
  <c r="W464" i="16" a="1"/>
  <c r="W464" i="16" s="1"/>
  <c r="W465" i="16" a="1"/>
  <c r="W465" i="16" s="1"/>
  <c r="W466" i="16" a="1"/>
  <c r="W466" i="16" s="1"/>
  <c r="W467" i="16" a="1"/>
  <c r="W467" i="16" s="1"/>
  <c r="W468" i="16" a="1"/>
  <c r="W468" i="16" s="1"/>
  <c r="W469" i="16" a="1"/>
  <c r="W469" i="16" s="1"/>
  <c r="W470" i="16" a="1"/>
  <c r="W470" i="16" s="1"/>
  <c r="W471" i="16" a="1"/>
  <c r="W471" i="16" s="1"/>
  <c r="W472" i="16" a="1"/>
  <c r="W472" i="16" s="1"/>
  <c r="W473" i="16" a="1"/>
  <c r="W473" i="16" s="1"/>
  <c r="W474" i="16" a="1"/>
  <c r="W474" i="16" s="1"/>
  <c r="W475" i="16" a="1"/>
  <c r="W475" i="16" s="1"/>
  <c r="W476" i="16" a="1"/>
  <c r="W476" i="16" s="1"/>
  <c r="W477" i="16" a="1"/>
  <c r="W477" i="16" s="1"/>
  <c r="W478" i="16" a="1"/>
  <c r="W478" i="16" s="1"/>
  <c r="W479" i="16" a="1"/>
  <c r="W479" i="16" s="1"/>
  <c r="W480" i="16" a="1"/>
  <c r="W480" i="16" s="1"/>
  <c r="W481" i="16" a="1"/>
  <c r="W481" i="16" s="1"/>
  <c r="W482" i="16" a="1"/>
  <c r="W482" i="16" s="1"/>
  <c r="W483" i="16" a="1"/>
  <c r="W483" i="16" s="1"/>
  <c r="W484" i="16" a="1"/>
  <c r="W484" i="16" s="1"/>
  <c r="W485" i="16" a="1"/>
  <c r="W485" i="16" s="1"/>
  <c r="W486" i="16" a="1"/>
  <c r="W486" i="16" s="1"/>
  <c r="W487" i="16" a="1"/>
  <c r="W487" i="16" s="1"/>
  <c r="W488" i="16" a="1"/>
  <c r="W488" i="16" s="1"/>
  <c r="W489" i="16" a="1"/>
  <c r="W489" i="16" s="1"/>
  <c r="W490" i="16" a="1"/>
  <c r="W490" i="16" s="1"/>
  <c r="W491" i="16" a="1"/>
  <c r="W491" i="16" s="1"/>
  <c r="W492" i="16" a="1"/>
  <c r="W492" i="16" s="1"/>
  <c r="W493" i="16" a="1"/>
  <c r="W493" i="16" s="1"/>
  <c r="W494" i="16" a="1"/>
  <c r="W494" i="16" s="1"/>
  <c r="W495" i="16" a="1"/>
  <c r="W495" i="16" s="1"/>
  <c r="W496" i="16" a="1"/>
  <c r="W496" i="16" s="1"/>
  <c r="W497" i="16" a="1"/>
  <c r="W497" i="16" s="1"/>
  <c r="W498" i="16" a="1"/>
  <c r="W498" i="16" s="1"/>
  <c r="W499" i="16" a="1"/>
  <c r="W499" i="16" s="1"/>
  <c r="W500" i="16" a="1"/>
  <c r="W500" i="16" s="1"/>
  <c r="W501" i="16" a="1"/>
  <c r="W501" i="16" s="1"/>
  <c r="W502" i="16" a="1"/>
  <c r="W502" i="16" s="1"/>
  <c r="W503" i="16" a="1"/>
  <c r="W503" i="16" s="1"/>
  <c r="W504" i="16" a="1"/>
  <c r="W504" i="16" s="1"/>
  <c r="W505" i="16" a="1"/>
  <c r="W505" i="16" s="1"/>
  <c r="W506" i="16" a="1"/>
  <c r="W506" i="16" s="1"/>
  <c r="W507" i="16" a="1"/>
  <c r="W507" i="16" s="1"/>
  <c r="W508" i="16" a="1"/>
  <c r="W508" i="16" s="1"/>
  <c r="W509" i="16" a="1"/>
  <c r="W509" i="16" s="1"/>
  <c r="W510" i="16" a="1"/>
  <c r="W510" i="16" s="1"/>
  <c r="W511" i="16" a="1"/>
  <c r="W511" i="16" s="1"/>
  <c r="W512" i="16" a="1"/>
  <c r="W512" i="16" s="1"/>
  <c r="W513" i="16" a="1"/>
  <c r="W513" i="16" s="1"/>
  <c r="W514" i="16" a="1"/>
  <c r="W514" i="16" s="1"/>
  <c r="W515" i="16" a="1"/>
  <c r="W515" i="16" s="1"/>
  <c r="W516" i="16" a="1"/>
  <c r="W516" i="16" s="1"/>
  <c r="W517" i="16" a="1"/>
  <c r="W517" i="16" s="1"/>
  <c r="W518" i="16" a="1"/>
  <c r="W518" i="16" s="1"/>
  <c r="W519" i="16" a="1"/>
  <c r="W519" i="16" s="1"/>
  <c r="W520" i="16" a="1"/>
  <c r="W520" i="16" s="1"/>
  <c r="W521" i="16" a="1"/>
  <c r="W521" i="16" s="1"/>
  <c r="W522" i="16" a="1"/>
  <c r="W522" i="16" s="1"/>
  <c r="W523" i="16" a="1"/>
  <c r="W523" i="16" s="1"/>
  <c r="W524" i="16" a="1"/>
  <c r="W524" i="16" s="1"/>
  <c r="W525" i="16" a="1"/>
  <c r="W525" i="16" s="1"/>
  <c r="W526" i="16" a="1"/>
  <c r="W526" i="16" s="1"/>
  <c r="W527" i="16" a="1"/>
  <c r="W527" i="16" s="1"/>
  <c r="W528" i="16" a="1"/>
  <c r="W528" i="16" s="1"/>
  <c r="W529" i="16" a="1"/>
  <c r="W529" i="16" s="1"/>
  <c r="W530" i="16" a="1"/>
  <c r="W530" i="16" s="1"/>
  <c r="W531" i="16" a="1"/>
  <c r="W531" i="16" s="1"/>
  <c r="W532" i="16" a="1"/>
  <c r="W532" i="16" s="1"/>
  <c r="W533" i="16" a="1"/>
  <c r="W533" i="16" s="1"/>
  <c r="W534" i="16" a="1"/>
  <c r="W534" i="16" s="1"/>
  <c r="W535" i="16" a="1"/>
  <c r="W535" i="16" s="1"/>
  <c r="W536" i="16" a="1"/>
  <c r="W536" i="16" s="1"/>
  <c r="W537" i="16" a="1"/>
  <c r="W537" i="16" s="1"/>
  <c r="W538" i="16" a="1"/>
  <c r="W538" i="16" s="1"/>
  <c r="W539" i="16" a="1"/>
  <c r="W539" i="16" s="1"/>
  <c r="W540" i="16" a="1"/>
  <c r="W540" i="16" s="1"/>
  <c r="W541" i="16" a="1"/>
  <c r="W541" i="16" s="1"/>
  <c r="W542" i="16" a="1"/>
  <c r="W542" i="16" s="1"/>
  <c r="W543" i="16" a="1"/>
  <c r="W543" i="16" s="1"/>
  <c r="W544" i="16" a="1"/>
  <c r="W544" i="16" s="1"/>
  <c r="W545" i="16" a="1"/>
  <c r="W545" i="16" s="1"/>
  <c r="W546" i="16" a="1"/>
  <c r="W546" i="16" s="1"/>
  <c r="W547" i="16" a="1"/>
  <c r="W547" i="16" s="1"/>
  <c r="W548" i="16" a="1"/>
  <c r="W548" i="16" s="1"/>
  <c r="W549" i="16" a="1"/>
  <c r="W549" i="16" s="1"/>
  <c r="W550" i="16" a="1"/>
  <c r="W550" i="16" s="1"/>
  <c r="W551" i="16" a="1"/>
  <c r="W551" i="16" s="1"/>
  <c r="W552" i="16" a="1"/>
  <c r="W552" i="16" s="1"/>
  <c r="W553" i="16" a="1"/>
  <c r="W553" i="16" s="1"/>
  <c r="W554" i="16" a="1"/>
  <c r="W554" i="16" s="1"/>
  <c r="W555" i="16" a="1"/>
  <c r="W555" i="16" s="1"/>
  <c r="W556" i="16" a="1"/>
  <c r="W556" i="16" s="1"/>
  <c r="W557" i="16" a="1"/>
  <c r="W557" i="16" s="1"/>
  <c r="W558" i="16" a="1"/>
  <c r="W558" i="16" s="1"/>
  <c r="W559" i="16" a="1"/>
  <c r="W559" i="16" s="1"/>
  <c r="W560" i="16" a="1"/>
  <c r="W560" i="16" s="1"/>
  <c r="W561" i="16" a="1"/>
  <c r="W561" i="16" s="1"/>
  <c r="W562" i="16" a="1"/>
  <c r="W562" i="16" s="1"/>
  <c r="W563" i="16" a="1"/>
  <c r="W563" i="16" s="1"/>
  <c r="W564" i="16" a="1"/>
  <c r="W564" i="16" s="1"/>
  <c r="W565" i="16" a="1"/>
  <c r="W565" i="16" s="1"/>
  <c r="W566" i="16" a="1"/>
  <c r="W566" i="16" s="1"/>
  <c r="W567" i="16" a="1"/>
  <c r="W567" i="16" s="1"/>
  <c r="W568" i="16" a="1"/>
  <c r="W568" i="16" s="1"/>
  <c r="W569" i="16" a="1"/>
  <c r="W569" i="16" s="1"/>
  <c r="W570" i="16" a="1"/>
  <c r="W570" i="16" s="1"/>
  <c r="W571" i="16" a="1"/>
  <c r="W571" i="16" s="1"/>
  <c r="W572" i="16" a="1"/>
  <c r="W572" i="16" s="1"/>
  <c r="W573" i="16" a="1"/>
  <c r="W573" i="16" s="1"/>
  <c r="W574" i="16" a="1"/>
  <c r="W574" i="16" s="1"/>
  <c r="W575" i="16" a="1"/>
  <c r="W575" i="16" s="1"/>
  <c r="W576" i="16" a="1"/>
  <c r="W576" i="16" s="1"/>
  <c r="W577" i="16" a="1"/>
  <c r="W577" i="16" s="1"/>
  <c r="W578" i="16" a="1"/>
  <c r="W578" i="16" s="1"/>
  <c r="W579" i="16" a="1"/>
  <c r="W579" i="16" s="1"/>
  <c r="W580" i="16" a="1"/>
  <c r="W580" i="16" s="1"/>
  <c r="W581" i="16" a="1"/>
  <c r="W581" i="16" s="1"/>
  <c r="W582" i="16" a="1"/>
  <c r="W582" i="16" s="1"/>
  <c r="W583" i="16" a="1"/>
  <c r="W583" i="16" s="1"/>
  <c r="W584" i="16" a="1"/>
  <c r="W584" i="16" s="1"/>
  <c r="W585" i="16" a="1"/>
  <c r="W585" i="16" s="1"/>
  <c r="W586" i="16" a="1"/>
  <c r="W586" i="16" s="1"/>
  <c r="W587" i="16" a="1"/>
  <c r="W587" i="16" s="1"/>
  <c r="W588" i="16" a="1"/>
  <c r="W588" i="16" s="1"/>
  <c r="W589" i="16" a="1"/>
  <c r="W589" i="16" s="1"/>
  <c r="W590" i="16" a="1"/>
  <c r="W590" i="16" s="1"/>
  <c r="W591" i="16" a="1"/>
  <c r="W591" i="16" s="1"/>
  <c r="W592" i="16" a="1"/>
  <c r="W592" i="16" s="1"/>
  <c r="W593" i="16" a="1"/>
  <c r="W593" i="16" s="1"/>
  <c r="W594" i="16" a="1"/>
  <c r="W594" i="16" s="1"/>
  <c r="W595" i="16" a="1"/>
  <c r="W595" i="16" s="1"/>
  <c r="W596" i="16" a="1"/>
  <c r="W596" i="16" s="1"/>
  <c r="W597" i="16" a="1"/>
  <c r="W597" i="16" s="1"/>
  <c r="W598" i="16" a="1"/>
  <c r="W598" i="16" s="1"/>
  <c r="W599" i="16" a="1"/>
  <c r="W599" i="16" s="1"/>
  <c r="W600" i="16" a="1"/>
  <c r="W600" i="16" s="1"/>
  <c r="W601" i="16" a="1"/>
  <c r="W601" i="16" s="1"/>
  <c r="W602" i="16" a="1"/>
  <c r="W602" i="16" s="1"/>
  <c r="W603" i="16" a="1"/>
  <c r="W603" i="16" s="1"/>
  <c r="W604" i="16" a="1"/>
  <c r="W604" i="16" s="1"/>
  <c r="W605" i="16" a="1"/>
  <c r="W605" i="16" s="1"/>
  <c r="W606" i="16" a="1"/>
  <c r="W606" i="16" s="1"/>
  <c r="W607" i="16" a="1"/>
  <c r="W607" i="16" s="1"/>
  <c r="W608" i="16" a="1"/>
  <c r="W608" i="16" s="1"/>
  <c r="W609" i="16" a="1"/>
  <c r="W609" i="16" s="1"/>
  <c r="W610" i="16" a="1"/>
  <c r="W610" i="16" s="1"/>
  <c r="W611" i="16" a="1"/>
  <c r="W611" i="16" s="1"/>
  <c r="W612" i="16" a="1"/>
  <c r="W612" i="16" s="1"/>
  <c r="W613" i="16" a="1"/>
  <c r="W613" i="16" s="1"/>
  <c r="W614" i="16" a="1"/>
  <c r="W614" i="16" s="1"/>
  <c r="W615" i="16" a="1"/>
  <c r="W615" i="16" s="1"/>
  <c r="W616" i="16" a="1"/>
  <c r="W616" i="16" s="1"/>
  <c r="W617" i="16" a="1"/>
  <c r="W617" i="16" s="1"/>
  <c r="W618" i="16" a="1"/>
  <c r="W618" i="16" s="1"/>
  <c r="W619" i="16" a="1"/>
  <c r="W619" i="16" s="1"/>
  <c r="W620" i="16" a="1"/>
  <c r="W620" i="16" s="1"/>
  <c r="W621" i="16" a="1"/>
  <c r="W621" i="16" s="1"/>
  <c r="W622" i="16" a="1"/>
  <c r="W622" i="16" s="1"/>
  <c r="W623" i="16" a="1"/>
  <c r="W623" i="16" s="1"/>
  <c r="W624" i="16" a="1"/>
  <c r="W624" i="16" s="1"/>
  <c r="W625" i="16" a="1"/>
  <c r="W625" i="16" s="1"/>
  <c r="W626" i="16" a="1"/>
  <c r="W626" i="16" s="1"/>
  <c r="W627" i="16" a="1"/>
  <c r="W627" i="16" s="1"/>
  <c r="W628" i="16" a="1"/>
  <c r="W628" i="16" s="1"/>
  <c r="W629" i="16" a="1"/>
  <c r="W629" i="16" s="1"/>
  <c r="W630" i="16" a="1"/>
  <c r="W630" i="16" s="1"/>
  <c r="W631" i="16" a="1"/>
  <c r="W631" i="16" s="1"/>
  <c r="W632" i="16" a="1"/>
  <c r="W632" i="16" s="1"/>
  <c r="W633" i="16" a="1"/>
  <c r="W633" i="16" s="1"/>
  <c r="W634" i="16" a="1"/>
  <c r="W634" i="16" s="1"/>
  <c r="W635" i="16" a="1"/>
  <c r="W635" i="16" s="1"/>
  <c r="W636" i="16" a="1"/>
  <c r="W636" i="16" s="1"/>
  <c r="W637" i="16" a="1"/>
  <c r="W637" i="16" s="1"/>
  <c r="W638" i="16" a="1"/>
  <c r="W638" i="16" s="1"/>
  <c r="W639" i="16" a="1"/>
  <c r="W639" i="16" s="1"/>
  <c r="W640" i="16" a="1"/>
  <c r="W640" i="16" s="1"/>
  <c r="W641" i="16" a="1"/>
  <c r="W641" i="16" s="1"/>
  <c r="W642" i="16" a="1"/>
  <c r="W642" i="16" s="1"/>
  <c r="W643" i="16" a="1"/>
  <c r="W643" i="16" s="1"/>
  <c r="W644" i="16" a="1"/>
  <c r="W644" i="16" s="1"/>
  <c r="W645" i="16" a="1"/>
  <c r="W645" i="16" s="1"/>
  <c r="W646" i="16" a="1"/>
  <c r="W646" i="16" s="1"/>
  <c r="W647" i="16" a="1"/>
  <c r="W647" i="16" s="1"/>
  <c r="W648" i="16" a="1"/>
  <c r="W648" i="16" s="1"/>
  <c r="W649" i="16" a="1"/>
  <c r="W649" i="16" s="1"/>
  <c r="W650" i="16" a="1"/>
  <c r="W650" i="16" s="1"/>
  <c r="W651" i="16" a="1"/>
  <c r="W651" i="16" s="1"/>
  <c r="W652" i="16" a="1"/>
  <c r="W652" i="16" s="1"/>
  <c r="W653" i="16" a="1"/>
  <c r="W653" i="16" s="1"/>
  <c r="W654" i="16" a="1"/>
  <c r="W654" i="16" s="1"/>
  <c r="W655" i="16" a="1"/>
  <c r="W655" i="16" s="1"/>
  <c r="W656" i="16" a="1"/>
  <c r="W656" i="16" s="1"/>
  <c r="W657" i="16" a="1"/>
  <c r="W657" i="16" s="1"/>
  <c r="W658" i="16" a="1"/>
  <c r="W658" i="16" s="1"/>
  <c r="W659" i="16" a="1"/>
  <c r="W659" i="16" s="1"/>
  <c r="W660" i="16" a="1"/>
  <c r="W660" i="16" s="1"/>
  <c r="W661" i="16" a="1"/>
  <c r="W661" i="16" s="1"/>
  <c r="W662" i="16" a="1"/>
  <c r="W662" i="16" s="1"/>
  <c r="W663" i="16" a="1"/>
  <c r="W663" i="16" s="1"/>
  <c r="W664" i="16" a="1"/>
  <c r="W664" i="16" s="1"/>
  <c r="W665" i="16" a="1"/>
  <c r="W665" i="16" s="1"/>
  <c r="W666" i="16" a="1"/>
  <c r="W666" i="16" s="1"/>
  <c r="W667" i="16" a="1"/>
  <c r="W667" i="16" s="1"/>
  <c r="W668" i="16" a="1"/>
  <c r="W668" i="16" s="1"/>
  <c r="W669" i="16" a="1"/>
  <c r="W669" i="16" s="1"/>
  <c r="W670" i="16" a="1"/>
  <c r="W670" i="16" s="1"/>
  <c r="W671" i="16" a="1"/>
  <c r="W671" i="16" s="1"/>
  <c r="W672" i="16" a="1"/>
  <c r="W672" i="16" s="1"/>
  <c r="W673" i="16" a="1"/>
  <c r="W673" i="16" s="1"/>
  <c r="W674" i="16" a="1"/>
  <c r="W674" i="16" s="1"/>
  <c r="W675" i="16" a="1"/>
  <c r="W675" i="16" s="1"/>
  <c r="W676" i="16" a="1"/>
  <c r="W676" i="16" s="1"/>
  <c r="W677" i="16" a="1"/>
  <c r="W677" i="16" s="1"/>
  <c r="W678" i="16" a="1"/>
  <c r="W678" i="16" s="1"/>
  <c r="W679" i="16" a="1"/>
  <c r="W679" i="16" s="1"/>
  <c r="W680" i="16" a="1"/>
  <c r="W680" i="16" s="1"/>
  <c r="W681" i="16" a="1"/>
  <c r="W681" i="16" s="1"/>
  <c r="W682" i="16" a="1"/>
  <c r="W682" i="16" s="1"/>
  <c r="W683" i="16" a="1"/>
  <c r="W683" i="16" s="1"/>
  <c r="W684" i="16" a="1"/>
  <c r="W684" i="16" s="1"/>
  <c r="W685" i="16" a="1"/>
  <c r="W685" i="16" s="1"/>
  <c r="W686" i="16" a="1"/>
  <c r="W686" i="16" s="1"/>
  <c r="W687" i="16" a="1"/>
  <c r="W687" i="16" s="1"/>
  <c r="W688" i="16" a="1"/>
  <c r="W688" i="16" s="1"/>
  <c r="W689" i="16" a="1"/>
  <c r="W689" i="16" s="1"/>
  <c r="W690" i="16" a="1"/>
  <c r="W690" i="16" s="1"/>
  <c r="W691" i="16" a="1"/>
  <c r="W691" i="16" s="1"/>
  <c r="W692" i="16" a="1"/>
  <c r="W692" i="16" s="1"/>
  <c r="W693" i="16" a="1"/>
  <c r="W693" i="16" s="1"/>
  <c r="W694" i="16" a="1"/>
  <c r="W694" i="16" s="1"/>
  <c r="W695" i="16" a="1"/>
  <c r="W695" i="16" s="1"/>
  <c r="W696" i="16" a="1"/>
  <c r="W696" i="16" s="1"/>
  <c r="W697" i="16" a="1"/>
  <c r="W697" i="16" s="1"/>
  <c r="W698" i="16" a="1"/>
  <c r="W698" i="16" s="1"/>
  <c r="W699" i="16" a="1"/>
  <c r="W699" i="16" s="1"/>
  <c r="W700" i="16" a="1"/>
  <c r="W700" i="16" s="1"/>
  <c r="W701" i="16" a="1"/>
  <c r="W701" i="16" s="1"/>
  <c r="W702" i="16" a="1"/>
  <c r="W702" i="16" s="1"/>
  <c r="W703" i="16" a="1"/>
  <c r="W703" i="16" s="1"/>
  <c r="W704" i="16" a="1"/>
  <c r="W704" i="16" s="1"/>
  <c r="W705" i="16" a="1"/>
  <c r="W705" i="16" s="1"/>
  <c r="W706" i="16" a="1"/>
  <c r="W706" i="16" s="1"/>
  <c r="W707" i="16" a="1"/>
  <c r="W707" i="16" s="1"/>
  <c r="W708" i="16" a="1"/>
  <c r="W708" i="16" s="1"/>
  <c r="W709" i="16" a="1"/>
  <c r="W709" i="16" s="1"/>
  <c r="W710" i="16" a="1"/>
  <c r="W710" i="16" s="1"/>
  <c r="W711" i="16" a="1"/>
  <c r="W711" i="16" s="1"/>
  <c r="W712" i="16" a="1"/>
  <c r="W712" i="16" s="1"/>
  <c r="W713" i="16" a="1"/>
  <c r="W713" i="16" s="1"/>
  <c r="W714" i="16" a="1"/>
  <c r="W714" i="16" s="1"/>
  <c r="W715" i="16" a="1"/>
  <c r="W715" i="16" s="1"/>
  <c r="W716" i="16" a="1"/>
  <c r="W716" i="16" s="1"/>
  <c r="W717" i="16" a="1"/>
  <c r="W717" i="16" s="1"/>
  <c r="W718" i="16" a="1"/>
  <c r="W718" i="16" s="1"/>
  <c r="W719" i="16" a="1"/>
  <c r="W719" i="16" s="1"/>
  <c r="W720" i="16" a="1"/>
  <c r="W720" i="16" s="1"/>
  <c r="W721" i="16" a="1"/>
  <c r="W721" i="16" s="1"/>
  <c r="W722" i="16" a="1"/>
  <c r="W722" i="16" s="1"/>
  <c r="W723" i="16" a="1"/>
  <c r="W723" i="16" s="1"/>
  <c r="W724" i="16" a="1"/>
  <c r="W724" i="16" s="1"/>
  <c r="W725" i="16" a="1"/>
  <c r="W725" i="16" s="1"/>
  <c r="W726" i="16" a="1"/>
  <c r="W726" i="16" s="1"/>
  <c r="W727" i="16" a="1"/>
  <c r="W727" i="16" s="1"/>
  <c r="W728" i="16" a="1"/>
  <c r="W728" i="16" s="1"/>
  <c r="W729" i="16" a="1"/>
  <c r="W729" i="16" s="1"/>
  <c r="W730" i="16" a="1"/>
  <c r="W730" i="16" s="1"/>
  <c r="W731" i="16" a="1"/>
  <c r="W731" i="16" s="1"/>
  <c r="W732" i="16" a="1"/>
  <c r="W732" i="16" s="1"/>
  <c r="W733" i="16" a="1"/>
  <c r="W733" i="16" s="1"/>
  <c r="W734" i="16" a="1"/>
  <c r="W734" i="16" s="1"/>
  <c r="W735" i="16" a="1"/>
  <c r="W735" i="16" s="1"/>
  <c r="W736" i="16" a="1"/>
  <c r="W736" i="16" s="1"/>
  <c r="W737" i="16" a="1"/>
  <c r="W737" i="16" s="1"/>
  <c r="W738" i="16" a="1"/>
  <c r="W738" i="16" s="1"/>
  <c r="W739" i="16" a="1"/>
  <c r="W739" i="16" s="1"/>
  <c r="W740" i="16" a="1"/>
  <c r="W740" i="16" s="1"/>
  <c r="W741" i="16" a="1"/>
  <c r="W741" i="16" s="1"/>
  <c r="W742" i="16" a="1"/>
  <c r="W742" i="16" s="1"/>
  <c r="W743" i="16" a="1"/>
  <c r="W743" i="16" s="1"/>
  <c r="W744" i="16" a="1"/>
  <c r="W744" i="16" s="1"/>
  <c r="W745" i="16" a="1"/>
  <c r="W745" i="16" s="1"/>
  <c r="W746" i="16" a="1"/>
  <c r="W746" i="16" s="1"/>
  <c r="W747" i="16" a="1"/>
  <c r="W747" i="16" s="1"/>
  <c r="W748" i="16" a="1"/>
  <c r="W748" i="16" s="1"/>
  <c r="W749" i="16" a="1"/>
  <c r="W749" i="16" s="1"/>
  <c r="W750" i="16" a="1"/>
  <c r="W750" i="16" s="1"/>
  <c r="W751" i="16" a="1"/>
  <c r="W751" i="16" s="1"/>
  <c r="W752" i="16" a="1"/>
  <c r="W752" i="16" s="1"/>
  <c r="W753" i="16" a="1"/>
  <c r="W753" i="16" s="1"/>
  <c r="W754" i="16" a="1"/>
  <c r="W754" i="16" s="1"/>
  <c r="W755" i="16" a="1"/>
  <c r="W755" i="16" s="1"/>
  <c r="W756" i="16" a="1"/>
  <c r="W756" i="16" s="1"/>
  <c r="W757" i="16" a="1"/>
  <c r="W757" i="16" s="1"/>
  <c r="W758" i="16" a="1"/>
  <c r="W758" i="16" s="1"/>
  <c r="W759" i="16" a="1"/>
  <c r="W759" i="16" s="1"/>
  <c r="W760" i="16" a="1"/>
  <c r="W760" i="16" s="1"/>
  <c r="W761" i="16" a="1"/>
  <c r="W761" i="16" s="1"/>
  <c r="W762" i="16" a="1"/>
  <c r="W762" i="16" s="1"/>
  <c r="W763" i="16" a="1"/>
  <c r="W763" i="16" s="1"/>
  <c r="W764" i="16" a="1"/>
  <c r="W764" i="16" s="1"/>
  <c r="W765" i="16" a="1"/>
  <c r="W765" i="16" s="1"/>
  <c r="W766" i="16" a="1"/>
  <c r="W766" i="16" s="1"/>
  <c r="W767" i="16" a="1"/>
  <c r="W767" i="16" s="1"/>
  <c r="W768" i="16" a="1"/>
  <c r="W768" i="16" s="1"/>
  <c r="W769" i="16" a="1"/>
  <c r="W769" i="16" s="1"/>
  <c r="W770" i="16" a="1"/>
  <c r="W770" i="16" s="1"/>
  <c r="W771" i="16" a="1"/>
  <c r="W771" i="16" s="1"/>
  <c r="W772" i="16" a="1"/>
  <c r="W772" i="16" s="1"/>
  <c r="W773" i="16" a="1"/>
  <c r="W773" i="16" s="1"/>
  <c r="W774" i="16" a="1"/>
  <c r="W774" i="16" s="1"/>
  <c r="W775" i="16" a="1"/>
  <c r="W775" i="16" s="1"/>
  <c r="W776" i="16" a="1"/>
  <c r="W776" i="16" s="1"/>
  <c r="W777" i="16" a="1"/>
  <c r="W777" i="16" s="1"/>
  <c r="W778" i="16" a="1"/>
  <c r="W778" i="16" s="1"/>
  <c r="W779" i="16" a="1"/>
  <c r="W779" i="16" s="1"/>
  <c r="W780" i="16" a="1"/>
  <c r="W780" i="16" s="1"/>
  <c r="W781" i="16" a="1"/>
  <c r="W781" i="16" s="1"/>
  <c r="W782" i="16" a="1"/>
  <c r="W782" i="16" s="1"/>
  <c r="W783" i="16" a="1"/>
  <c r="W783" i="16" s="1"/>
  <c r="W784" i="16" a="1"/>
  <c r="W784" i="16" s="1"/>
  <c r="W785" i="16" a="1"/>
  <c r="W785" i="16" s="1"/>
  <c r="W786" i="16" a="1"/>
  <c r="W786" i="16" s="1"/>
  <c r="W787" i="16" a="1"/>
  <c r="W787" i="16" s="1"/>
  <c r="W788" i="16" a="1"/>
  <c r="W788" i="16" s="1"/>
  <c r="W789" i="16" a="1"/>
  <c r="W789" i="16" s="1"/>
  <c r="W790" i="16" a="1"/>
  <c r="W790" i="16" s="1"/>
  <c r="W791" i="16" a="1"/>
  <c r="W791" i="16" s="1"/>
  <c r="W792" i="16" a="1"/>
  <c r="W792" i="16" s="1"/>
  <c r="W793" i="16" a="1"/>
  <c r="W793" i="16" s="1"/>
  <c r="W794" i="16" a="1"/>
  <c r="W794" i="16" s="1"/>
  <c r="W795" i="16" a="1"/>
  <c r="W795" i="16" s="1"/>
  <c r="W796" i="16" a="1"/>
  <c r="W796" i="16" s="1"/>
  <c r="W797" i="16" a="1"/>
  <c r="W797" i="16" s="1"/>
  <c r="W798" i="16" a="1"/>
  <c r="W798" i="16" s="1"/>
  <c r="W799" i="16" a="1"/>
  <c r="W799" i="16" s="1"/>
  <c r="W800" i="16" a="1"/>
  <c r="W800" i="16" s="1"/>
  <c r="W801" i="16" a="1"/>
  <c r="W801" i="16" s="1"/>
  <c r="W802" i="16" a="1"/>
  <c r="W802" i="16" s="1"/>
  <c r="W803" i="16" a="1"/>
  <c r="W803" i="16" s="1"/>
  <c r="W804" i="16" a="1"/>
  <c r="W804" i="16" s="1"/>
  <c r="W805" i="16" a="1"/>
  <c r="W805" i="16" s="1"/>
  <c r="W806" i="16" a="1"/>
  <c r="W806" i="16" s="1"/>
  <c r="W807" i="16" a="1"/>
  <c r="W807" i="16" s="1"/>
  <c r="W808" i="16" a="1"/>
  <c r="W808" i="16" s="1"/>
  <c r="W809" i="16" a="1"/>
  <c r="W809" i="16" s="1"/>
  <c r="W810" i="16" a="1"/>
  <c r="W810" i="16" s="1"/>
  <c r="W811" i="16" a="1"/>
  <c r="W811" i="16" s="1"/>
  <c r="W812" i="16" a="1"/>
  <c r="W812" i="16" s="1"/>
  <c r="W813" i="16" a="1"/>
  <c r="W813" i="16" s="1"/>
  <c r="W814" i="16" a="1"/>
  <c r="W814" i="16" s="1"/>
  <c r="W815" i="16" a="1"/>
  <c r="W815" i="16" s="1"/>
  <c r="W816" i="16" a="1"/>
  <c r="W816" i="16" s="1"/>
  <c r="W817" i="16" a="1"/>
  <c r="W817" i="16" s="1"/>
  <c r="W818" i="16" a="1"/>
  <c r="W818" i="16" s="1"/>
  <c r="W819" i="16" a="1"/>
  <c r="W819" i="16" s="1"/>
  <c r="W820" i="16" a="1"/>
  <c r="W820" i="16" s="1"/>
  <c r="W821" i="16" a="1"/>
  <c r="W821" i="16" s="1"/>
  <c r="W822" i="16" a="1"/>
  <c r="W822" i="16" s="1"/>
  <c r="W823" i="16" a="1"/>
  <c r="W823" i="16" s="1"/>
  <c r="W824" i="16" a="1"/>
  <c r="W824" i="16" s="1"/>
  <c r="W825" i="16" a="1"/>
  <c r="W825" i="16" s="1"/>
  <c r="W826" i="16" a="1"/>
  <c r="W826" i="16" s="1"/>
  <c r="W827" i="16" a="1"/>
  <c r="W827" i="16" s="1"/>
  <c r="W828" i="16" a="1"/>
  <c r="W828" i="16" s="1"/>
  <c r="W829" i="16" a="1"/>
  <c r="W829" i="16" s="1"/>
  <c r="W830" i="16" a="1"/>
  <c r="W830" i="16" s="1"/>
  <c r="W831" i="16" a="1"/>
  <c r="W831" i="16" s="1"/>
  <c r="W832" i="16" a="1"/>
  <c r="W832" i="16" s="1"/>
  <c r="W833" i="16" a="1"/>
  <c r="W833" i="16" s="1"/>
  <c r="W834" i="16" a="1"/>
  <c r="W834" i="16" s="1"/>
  <c r="W835" i="16" a="1"/>
  <c r="W835" i="16" s="1"/>
  <c r="W836" i="16" a="1"/>
  <c r="W836" i="16" s="1"/>
  <c r="W837" i="16" a="1"/>
  <c r="W837" i="16" s="1"/>
  <c r="W838" i="16" a="1"/>
  <c r="W838" i="16" s="1"/>
  <c r="W839" i="16" a="1"/>
  <c r="W839" i="16" s="1"/>
  <c r="W840" i="16" a="1"/>
  <c r="W840" i="16" s="1"/>
  <c r="W841" i="16" a="1"/>
  <c r="W841" i="16" s="1"/>
  <c r="W842" i="16" a="1"/>
  <c r="W842" i="16" s="1"/>
  <c r="W843" i="16" a="1"/>
  <c r="W843" i="16" s="1"/>
  <c r="W844" i="16" a="1"/>
  <c r="W844" i="16" s="1"/>
  <c r="W845" i="16" a="1"/>
  <c r="W845" i="16" s="1"/>
  <c r="W846" i="16" a="1"/>
  <c r="W846" i="16" s="1"/>
  <c r="W847" i="16" a="1"/>
  <c r="W847" i="16" s="1"/>
  <c r="W848" i="16" a="1"/>
  <c r="W848" i="16" s="1"/>
  <c r="W849" i="16" a="1"/>
  <c r="W849" i="16" s="1"/>
  <c r="W850" i="16" a="1"/>
  <c r="W850" i="16" s="1"/>
  <c r="W851" i="16" a="1"/>
  <c r="W851" i="16" s="1"/>
  <c r="W852" i="16" a="1"/>
  <c r="W852" i="16" s="1"/>
  <c r="W853" i="16" a="1"/>
  <c r="W853" i="16" s="1"/>
  <c r="W854" i="16" a="1"/>
  <c r="W854" i="16" s="1"/>
  <c r="W855" i="16" a="1"/>
  <c r="W855" i="16" s="1"/>
  <c r="W856" i="16" a="1"/>
  <c r="W856" i="16" s="1"/>
  <c r="W857" i="16" a="1"/>
  <c r="W857" i="16" s="1"/>
  <c r="W858" i="16" a="1"/>
  <c r="W858" i="16" s="1"/>
  <c r="W859" i="16" a="1"/>
  <c r="W859" i="16" s="1"/>
  <c r="W860" i="16" a="1"/>
  <c r="W860" i="16" s="1"/>
  <c r="W861" i="16" a="1"/>
  <c r="W861" i="16" s="1"/>
  <c r="W862" i="16" a="1"/>
  <c r="W862" i="16" s="1"/>
  <c r="W863" i="16" a="1"/>
  <c r="W863" i="16" s="1"/>
  <c r="W864" i="16" a="1"/>
  <c r="W864" i="16" s="1"/>
  <c r="W865" i="16" a="1"/>
  <c r="W865" i="16" s="1"/>
  <c r="W866" i="16" a="1"/>
  <c r="W866" i="16" s="1"/>
  <c r="W867" i="16" a="1"/>
  <c r="W867" i="16" s="1"/>
  <c r="W868" i="16" a="1"/>
  <c r="W868" i="16" s="1"/>
  <c r="W869" i="16" a="1"/>
  <c r="W869" i="16" s="1"/>
  <c r="W870" i="16" a="1"/>
  <c r="W870" i="16" s="1"/>
  <c r="W871" i="16" a="1"/>
  <c r="W871" i="16" s="1"/>
  <c r="W872" i="16" a="1"/>
  <c r="W872" i="16" s="1"/>
  <c r="W873" i="16" a="1"/>
  <c r="W873" i="16" s="1"/>
  <c r="W874" i="16" a="1"/>
  <c r="W874" i="16" s="1"/>
  <c r="W875" i="16" a="1"/>
  <c r="W875" i="16" s="1"/>
  <c r="W876" i="16" a="1"/>
  <c r="W876" i="16" s="1"/>
  <c r="W877" i="16" a="1"/>
  <c r="W877" i="16" s="1"/>
  <c r="W878" i="16" a="1"/>
  <c r="W878" i="16" s="1"/>
  <c r="W879" i="16" a="1"/>
  <c r="W879" i="16" s="1"/>
  <c r="W880" i="16" a="1"/>
  <c r="W880" i="16" s="1"/>
  <c r="W881" i="16" a="1"/>
  <c r="W881" i="16" s="1"/>
  <c r="W882" i="16" a="1"/>
  <c r="W882" i="16" s="1"/>
  <c r="W883" i="16" a="1"/>
  <c r="W883" i="16" s="1"/>
  <c r="W884" i="16" a="1"/>
  <c r="W884" i="16" s="1"/>
  <c r="W885" i="16" a="1"/>
  <c r="W885" i="16" s="1"/>
  <c r="W886" i="16" a="1"/>
  <c r="W886" i="16" s="1"/>
  <c r="W887" i="16" a="1"/>
  <c r="W887" i="16" s="1"/>
  <c r="W888" i="16" a="1"/>
  <c r="W888" i="16" s="1"/>
  <c r="W889" i="16" a="1"/>
  <c r="W889" i="16" s="1"/>
  <c r="W890" i="16" a="1"/>
  <c r="W890" i="16" s="1"/>
  <c r="W891" i="16" a="1"/>
  <c r="W891" i="16" s="1"/>
  <c r="W892" i="16" a="1"/>
  <c r="W892" i="16" s="1"/>
  <c r="W893" i="16" a="1"/>
  <c r="W893" i="16" s="1"/>
  <c r="W894" i="16" a="1"/>
  <c r="W894" i="16" s="1"/>
  <c r="W895" i="16" a="1"/>
  <c r="W895" i="16" s="1"/>
  <c r="W896" i="16" a="1"/>
  <c r="W896" i="16" s="1"/>
  <c r="W897" i="16" a="1"/>
  <c r="W897" i="16" s="1"/>
  <c r="W898" i="16" a="1"/>
  <c r="W898" i="16" s="1"/>
  <c r="W899" i="16" a="1"/>
  <c r="W899" i="16" s="1"/>
  <c r="W900" i="16" a="1"/>
  <c r="W900" i="16" s="1"/>
  <c r="W901" i="16" a="1"/>
  <c r="W901" i="16" s="1"/>
  <c r="W902" i="16" a="1"/>
  <c r="W902" i="16" s="1"/>
  <c r="W903" i="16" a="1"/>
  <c r="W903" i="16" s="1"/>
  <c r="W904" i="16" a="1"/>
  <c r="W904" i="16" s="1"/>
  <c r="W905" i="16" a="1"/>
  <c r="W905" i="16" s="1"/>
  <c r="W906" i="16" a="1"/>
  <c r="W906" i="16" s="1"/>
  <c r="W907" i="16" a="1"/>
  <c r="W907" i="16" s="1"/>
  <c r="W908" i="16" a="1"/>
  <c r="W908" i="16" s="1"/>
  <c r="W909" i="16" a="1"/>
  <c r="W909" i="16" s="1"/>
  <c r="W910" i="16" a="1"/>
  <c r="W910" i="16" s="1"/>
  <c r="W911" i="16" a="1"/>
  <c r="W911" i="16" s="1"/>
  <c r="W912" i="16" a="1"/>
  <c r="W912" i="16" s="1"/>
  <c r="W913" i="16" a="1"/>
  <c r="W913" i="16" s="1"/>
  <c r="W914" i="16" a="1"/>
  <c r="W914" i="16" s="1"/>
  <c r="W915" i="16" a="1"/>
  <c r="W915" i="16" s="1"/>
  <c r="W916" i="16" a="1"/>
  <c r="W916" i="16" s="1"/>
  <c r="W917" i="16" a="1"/>
  <c r="W917" i="16" s="1"/>
  <c r="W918" i="16" a="1"/>
  <c r="W918" i="16" s="1"/>
  <c r="W919" i="16" a="1"/>
  <c r="W919" i="16" s="1"/>
  <c r="W920" i="16" a="1"/>
  <c r="W920" i="16" s="1"/>
  <c r="W921" i="16" a="1"/>
  <c r="W921" i="16" s="1"/>
  <c r="W922" i="16" a="1"/>
  <c r="W922" i="16" s="1"/>
  <c r="W923" i="16" a="1"/>
  <c r="W923" i="16" s="1"/>
  <c r="W924" i="16" a="1"/>
  <c r="W924" i="16" s="1"/>
  <c r="W925" i="16" a="1"/>
  <c r="W925" i="16" s="1"/>
  <c r="W926" i="16" a="1"/>
  <c r="W926" i="16" s="1"/>
  <c r="W927" i="16" a="1"/>
  <c r="W927" i="16" s="1"/>
  <c r="W928" i="16" a="1"/>
  <c r="W928" i="16" s="1"/>
  <c r="W929" i="16" a="1"/>
  <c r="W929" i="16" s="1"/>
  <c r="W930" i="16" a="1"/>
  <c r="W930" i="16" s="1"/>
  <c r="W931" i="16" a="1"/>
  <c r="W931" i="16" s="1"/>
  <c r="W932" i="16" a="1"/>
  <c r="W932" i="16" s="1"/>
  <c r="W933" i="16" a="1"/>
  <c r="W933" i="16" s="1"/>
  <c r="W934" i="16" a="1"/>
  <c r="W934" i="16" s="1"/>
  <c r="W935" i="16" a="1"/>
  <c r="W935" i="16" s="1"/>
  <c r="W936" i="16" a="1"/>
  <c r="W936" i="16" s="1"/>
  <c r="W937" i="16" a="1"/>
  <c r="W937" i="16" s="1"/>
  <c r="W938" i="16" a="1"/>
  <c r="W938" i="16" s="1"/>
  <c r="W939" i="16" a="1"/>
  <c r="W939" i="16" s="1"/>
  <c r="W940" i="16" a="1"/>
  <c r="W940" i="16" s="1"/>
  <c r="W941" i="16" a="1"/>
  <c r="W941" i="16" s="1"/>
  <c r="W942" i="16" a="1"/>
  <c r="W942" i="16" s="1"/>
  <c r="W943" i="16" a="1"/>
  <c r="W943" i="16" s="1"/>
  <c r="W944" i="16" a="1"/>
  <c r="W944" i="16" s="1"/>
  <c r="W945" i="16" a="1"/>
  <c r="W945" i="16" s="1"/>
  <c r="W946" i="16" a="1"/>
  <c r="W946" i="16" s="1"/>
  <c r="W947" i="16" a="1"/>
  <c r="W947" i="16" s="1"/>
  <c r="W948" i="16" a="1"/>
  <c r="W948" i="16" s="1"/>
  <c r="W949" i="16" a="1"/>
  <c r="W949" i="16" s="1"/>
  <c r="W950" i="16" a="1"/>
  <c r="W950" i="16" s="1"/>
  <c r="W951" i="16" a="1"/>
  <c r="W951" i="16" s="1"/>
  <c r="W952" i="16" a="1"/>
  <c r="W952" i="16" s="1"/>
  <c r="W953" i="16" a="1"/>
  <c r="W953" i="16" s="1"/>
  <c r="W954" i="16" a="1"/>
  <c r="W954" i="16" s="1"/>
  <c r="W955" i="16" a="1"/>
  <c r="W955" i="16" s="1"/>
  <c r="W956" i="16" a="1"/>
  <c r="W956" i="16" s="1"/>
  <c r="W957" i="16" a="1"/>
  <c r="W957" i="16" s="1"/>
  <c r="W958" i="16" a="1"/>
  <c r="W958" i="16" s="1"/>
  <c r="W959" i="16" a="1"/>
  <c r="W959" i="16" s="1"/>
  <c r="W960" i="16" a="1"/>
  <c r="W960" i="16" s="1"/>
  <c r="W961" i="16" a="1"/>
  <c r="W961" i="16" s="1"/>
  <c r="W962" i="16" a="1"/>
  <c r="W962" i="16" s="1"/>
  <c r="W963" i="16" a="1"/>
  <c r="W963" i="16" s="1"/>
  <c r="W964" i="16" a="1"/>
  <c r="W964" i="16" s="1"/>
  <c r="W965" i="16" a="1"/>
  <c r="W965" i="16" s="1"/>
  <c r="W966" i="16" a="1"/>
  <c r="W966" i="16" s="1"/>
  <c r="W967" i="16" a="1"/>
  <c r="W967" i="16" s="1"/>
  <c r="W968" i="16" a="1"/>
  <c r="W968" i="16" s="1"/>
  <c r="W969" i="16" a="1"/>
  <c r="W969" i="16" s="1"/>
  <c r="W970" i="16" a="1"/>
  <c r="W970" i="16" s="1"/>
  <c r="W971" i="16" a="1"/>
  <c r="W971" i="16" s="1"/>
  <c r="W972" i="16" a="1"/>
  <c r="W972" i="16" s="1"/>
  <c r="W973" i="16" a="1"/>
  <c r="W973" i="16" s="1"/>
  <c r="W974" i="16" a="1"/>
  <c r="W974" i="16" s="1"/>
  <c r="W975" i="16" a="1"/>
  <c r="W975" i="16" s="1"/>
  <c r="W976" i="16" a="1"/>
  <c r="W976" i="16" s="1"/>
  <c r="W977" i="16" a="1"/>
  <c r="W977" i="16" s="1"/>
  <c r="W978" i="16" a="1"/>
  <c r="W978" i="16" s="1"/>
  <c r="W979" i="16" a="1"/>
  <c r="W979" i="16" s="1"/>
  <c r="W980" i="16" a="1"/>
  <c r="W980" i="16" s="1"/>
  <c r="W981" i="16" a="1"/>
  <c r="W981" i="16" s="1"/>
  <c r="W982" i="16" a="1"/>
  <c r="W982" i="16" s="1"/>
  <c r="W983" i="16" a="1"/>
  <c r="W983" i="16" s="1"/>
  <c r="W984" i="16" a="1"/>
  <c r="W984" i="16" s="1"/>
  <c r="W985" i="16" a="1"/>
  <c r="W985" i="16" s="1"/>
  <c r="W986" i="16" a="1"/>
  <c r="W986" i="16" s="1"/>
  <c r="W987" i="16" a="1"/>
  <c r="W987" i="16" s="1"/>
  <c r="W988" i="16" a="1"/>
  <c r="W988" i="16" s="1"/>
  <c r="W989" i="16" a="1"/>
  <c r="W989" i="16" s="1"/>
  <c r="W990" i="16" a="1"/>
  <c r="W990" i="16" s="1"/>
  <c r="W991" i="16" a="1"/>
  <c r="W991" i="16" s="1"/>
  <c r="W992" i="16" a="1"/>
  <c r="W992" i="16" s="1"/>
  <c r="W993" i="16" a="1"/>
  <c r="W993" i="16" s="1"/>
  <c r="W994" i="16" a="1"/>
  <c r="W994" i="16" s="1"/>
  <c r="W995" i="16" a="1"/>
  <c r="W995" i="16" s="1"/>
  <c r="W996" i="16" a="1"/>
  <c r="W996" i="16" s="1"/>
  <c r="W997" i="16" a="1"/>
  <c r="W997" i="16" s="1"/>
  <c r="W998" i="16" a="1"/>
  <c r="W998" i="16" s="1"/>
  <c r="W999" i="16" a="1"/>
  <c r="W999" i="16" s="1"/>
  <c r="W1000" i="16" a="1"/>
  <c r="W1000" i="16" s="1"/>
  <c r="W1001" i="16" a="1"/>
  <c r="W1001" i="16" s="1"/>
  <c r="W1002" i="16" a="1"/>
  <c r="W1002" i="16" s="1"/>
  <c r="W1003" i="16" a="1"/>
  <c r="W1003" i="16" s="1"/>
  <c r="W1004" i="16" a="1"/>
  <c r="W1004" i="16" s="1"/>
  <c r="W1005" i="16" a="1"/>
  <c r="W1005" i="16" s="1"/>
  <c r="W1006" i="16" a="1"/>
  <c r="W1006" i="16" s="1"/>
  <c r="W1007" i="16" a="1"/>
  <c r="W1007" i="16" s="1"/>
  <c r="W1008" i="16" a="1"/>
  <c r="W1008" i="16" s="1"/>
  <c r="W1009" i="16" a="1"/>
  <c r="W1009" i="16" s="1"/>
  <c r="W1010" i="16" a="1"/>
  <c r="W1010" i="16" s="1"/>
  <c r="W1011" i="16" a="1"/>
  <c r="W1011" i="16" s="1"/>
  <c r="W1012" i="16" a="1"/>
  <c r="W1012" i="16" s="1"/>
  <c r="W1013" i="16" a="1"/>
  <c r="W1013" i="16" s="1"/>
  <c r="W1014" i="16" a="1"/>
  <c r="W1014" i="16" s="1"/>
  <c r="W1015" i="16" a="1"/>
  <c r="W1015" i="16" s="1"/>
  <c r="W1016" i="16" a="1"/>
  <c r="W1016" i="16" s="1"/>
  <c r="W1017" i="16" a="1"/>
  <c r="W1017" i="16" s="1"/>
  <c r="W1018" i="16" a="1"/>
  <c r="W1018" i="16" s="1"/>
  <c r="W1019" i="16" a="1"/>
  <c r="W1019" i="16" s="1"/>
  <c r="W1020" i="16" a="1"/>
  <c r="W1020" i="16" s="1"/>
  <c r="W1021" i="16" a="1"/>
  <c r="W1021" i="16" s="1"/>
  <c r="W1022" i="16" a="1"/>
  <c r="W1022" i="16" s="1"/>
  <c r="W1023" i="16" a="1"/>
  <c r="W1023" i="16" s="1"/>
  <c r="W1024" i="16" a="1"/>
  <c r="W1024" i="16" s="1"/>
  <c r="W1025" i="16" a="1"/>
  <c r="W1025" i="16" s="1"/>
  <c r="W1026" i="16" a="1"/>
  <c r="W1026" i="16" s="1"/>
  <c r="W1027" i="16" a="1"/>
  <c r="W1027" i="16" s="1"/>
  <c r="W1028" i="16" a="1"/>
  <c r="W1028" i="16" s="1"/>
  <c r="W1029" i="16" a="1"/>
  <c r="W1029" i="16" s="1"/>
  <c r="W1030" i="16" a="1"/>
  <c r="W1030" i="16" s="1"/>
  <c r="W1031" i="16" a="1"/>
  <c r="W1031" i="16" s="1"/>
  <c r="W1032" i="16" a="1"/>
  <c r="W1032" i="16" s="1"/>
  <c r="W1033" i="16" a="1"/>
  <c r="W1033" i="16" s="1"/>
  <c r="W1034" i="16" a="1"/>
  <c r="W1034" i="16" s="1"/>
  <c r="W1035" i="16" a="1"/>
  <c r="W1035" i="16" s="1"/>
  <c r="W1036" i="16" a="1"/>
  <c r="W1036" i="16" s="1"/>
  <c r="W1037" i="16" a="1"/>
  <c r="W1037" i="16" s="1"/>
  <c r="W1038" i="16" a="1"/>
  <c r="W1038" i="16" s="1"/>
  <c r="W1039" i="16" a="1"/>
  <c r="W1039" i="16" s="1"/>
  <c r="W1040" i="16" a="1"/>
  <c r="W1040" i="16" s="1"/>
  <c r="W1041" i="16" a="1"/>
  <c r="W1041" i="16" s="1"/>
  <c r="W1042" i="16" a="1"/>
  <c r="W1042" i="16" s="1"/>
  <c r="W1043" i="16" a="1"/>
  <c r="W1043" i="16" s="1"/>
  <c r="W1044" i="16" a="1"/>
  <c r="W1044" i="16" s="1"/>
  <c r="W1045" i="16" a="1"/>
  <c r="W1045" i="16" s="1"/>
  <c r="W1046" i="16" a="1"/>
  <c r="W1046" i="16" s="1"/>
  <c r="W1047" i="16" a="1"/>
  <c r="W1047" i="16" s="1"/>
  <c r="W1048" i="16" a="1"/>
  <c r="W1048" i="16" s="1"/>
  <c r="W1049" i="16" a="1"/>
  <c r="W1049" i="16" s="1"/>
  <c r="W1050" i="16" a="1"/>
  <c r="W1050" i="16" s="1"/>
  <c r="W1051" i="16" a="1"/>
  <c r="W1051" i="16" s="1"/>
  <c r="W1052" i="16" a="1"/>
  <c r="W1052" i="16" s="1"/>
  <c r="W1053" i="16" a="1"/>
  <c r="W1053" i="16" s="1"/>
  <c r="W1054" i="16" a="1"/>
  <c r="W1054" i="16" s="1"/>
  <c r="W1055" i="16" a="1"/>
  <c r="W1055" i="16" s="1"/>
  <c r="W1056" i="16" a="1"/>
  <c r="W1056" i="16" s="1"/>
  <c r="W1057" i="16" a="1"/>
  <c r="W1057" i="16" s="1"/>
  <c r="W1058" i="16" a="1"/>
  <c r="W1058" i="16" s="1"/>
  <c r="W1059" i="16" a="1"/>
  <c r="W1059" i="16" s="1"/>
  <c r="W1060" i="16" a="1"/>
  <c r="W1060" i="16" s="1"/>
  <c r="W1061" i="16" a="1"/>
  <c r="W1061" i="16" s="1"/>
  <c r="W1062" i="16" a="1"/>
  <c r="W1062" i="16" s="1"/>
  <c r="W1063" i="16" a="1"/>
  <c r="W1063" i="16" s="1"/>
  <c r="W1064" i="16" a="1"/>
  <c r="W1064" i="16" s="1"/>
  <c r="W1065" i="16" a="1"/>
  <c r="W1065" i="16" s="1"/>
  <c r="W1066" i="16" a="1"/>
  <c r="W1066" i="16" s="1"/>
  <c r="W1067" i="16" a="1"/>
  <c r="W1067" i="16" s="1"/>
  <c r="W1068" i="16" a="1"/>
  <c r="W1068" i="16" s="1"/>
  <c r="W1069" i="16" a="1"/>
  <c r="W1069" i="16" s="1"/>
  <c r="W1070" i="16" a="1"/>
  <c r="W1070" i="16" s="1"/>
  <c r="W1071" i="16" a="1"/>
  <c r="W1071" i="16" s="1"/>
  <c r="W1072" i="16" a="1"/>
  <c r="W1072" i="16" s="1"/>
  <c r="W1073" i="16" a="1"/>
  <c r="W1073" i="16" s="1"/>
  <c r="W1074" i="16" a="1"/>
  <c r="W1074" i="16" s="1"/>
  <c r="W1075" i="16" a="1"/>
  <c r="W1075" i="16" s="1"/>
  <c r="W1076" i="16" a="1"/>
  <c r="W1076" i="16" s="1"/>
  <c r="W1077" i="16" a="1"/>
  <c r="W1077" i="16" s="1"/>
  <c r="W1078" i="16" a="1"/>
  <c r="W1078" i="16" s="1"/>
  <c r="W1079" i="16" a="1"/>
  <c r="W1079" i="16" s="1"/>
  <c r="W1080" i="16" a="1"/>
  <c r="W1080" i="16" s="1"/>
  <c r="W1081" i="16" a="1"/>
  <c r="W1081" i="16" s="1"/>
  <c r="W1082" i="16" a="1"/>
  <c r="W1082" i="16" s="1"/>
  <c r="W1083" i="16" a="1"/>
  <c r="W1083" i="16" s="1"/>
  <c r="W1084" i="16" a="1"/>
  <c r="W1084" i="16" s="1"/>
  <c r="W1085" i="16" a="1"/>
  <c r="W1085" i="16" s="1"/>
  <c r="W1086" i="16" a="1"/>
  <c r="W1086" i="16" s="1"/>
  <c r="W1087" i="16" a="1"/>
  <c r="W1087" i="16" s="1"/>
  <c r="W1088" i="16" a="1"/>
  <c r="W1088" i="16" s="1"/>
  <c r="W1089" i="16" a="1"/>
  <c r="W1089" i="16" s="1"/>
  <c r="W1090" i="16" a="1"/>
  <c r="W1090" i="16" s="1"/>
  <c r="W1091" i="16" a="1"/>
  <c r="W1091" i="16" s="1"/>
  <c r="W1092" i="16" a="1"/>
  <c r="W1092" i="16" s="1"/>
  <c r="W1093" i="16" a="1"/>
  <c r="W1093" i="16" s="1"/>
  <c r="W1094" i="16" a="1"/>
  <c r="W1094" i="16" s="1"/>
  <c r="W1095" i="16" a="1"/>
  <c r="W1095" i="16" s="1"/>
  <c r="W1096" i="16" a="1"/>
  <c r="W1096" i="16" s="1"/>
  <c r="W1097" i="16" a="1"/>
  <c r="W1097" i="16" s="1"/>
  <c r="W1098" i="16" a="1"/>
  <c r="W1098" i="16" s="1"/>
  <c r="W1099" i="16" a="1"/>
  <c r="W1099" i="16" s="1"/>
  <c r="W1100" i="16" a="1"/>
  <c r="W1100" i="16" s="1"/>
  <c r="W1101" i="16" a="1"/>
  <c r="W1101" i="16" s="1"/>
  <c r="W1102" i="16" a="1"/>
  <c r="W1102" i="16" s="1"/>
  <c r="W1103" i="16" a="1"/>
  <c r="W1103" i="16" s="1"/>
  <c r="W1104" i="16" a="1"/>
  <c r="W1104" i="16" s="1"/>
  <c r="W1105" i="16" a="1"/>
  <c r="W1105" i="16" s="1"/>
  <c r="W1106" i="16" a="1"/>
  <c r="W1106" i="16" s="1"/>
  <c r="W1107" i="16" a="1"/>
  <c r="W1107" i="16" s="1"/>
  <c r="W1108" i="16" a="1"/>
  <c r="W1108" i="16" s="1"/>
  <c r="W1109" i="16" a="1"/>
  <c r="W1109" i="16" s="1"/>
  <c r="W1110" i="16" a="1"/>
  <c r="W1110" i="16" s="1"/>
  <c r="W1111" i="16" a="1"/>
  <c r="W1111" i="16" s="1"/>
  <c r="W1112" i="16" a="1"/>
  <c r="W1112" i="16" s="1"/>
  <c r="W1113" i="16" a="1"/>
  <c r="W1113" i="16" s="1"/>
  <c r="W1114" i="16" a="1"/>
  <c r="W1114" i="16" s="1"/>
  <c r="W1115" i="16" a="1"/>
  <c r="W1115" i="16" s="1"/>
  <c r="W1116" i="16" a="1"/>
  <c r="W1116" i="16" s="1"/>
  <c r="W1117" i="16" a="1"/>
  <c r="W1117" i="16" s="1"/>
  <c r="W1118" i="16" a="1"/>
  <c r="W1118" i="16" s="1"/>
  <c r="W1119" i="16" a="1"/>
  <c r="W1119" i="16" s="1"/>
  <c r="W1120" i="16" a="1"/>
  <c r="W1120" i="16" s="1"/>
  <c r="W1121" i="16" a="1"/>
  <c r="W1121" i="16" s="1"/>
  <c r="W1122" i="16" a="1"/>
  <c r="W1122" i="16" s="1"/>
  <c r="W1123" i="16" a="1"/>
  <c r="W1123" i="16" s="1"/>
  <c r="W1124" i="16" a="1"/>
  <c r="W1124" i="16" s="1"/>
  <c r="W1125" i="16" a="1"/>
  <c r="W1125" i="16" s="1"/>
  <c r="W1126" i="16" a="1"/>
  <c r="W1126" i="16" s="1"/>
  <c r="W1127" i="16" a="1"/>
  <c r="W1127" i="16" s="1"/>
  <c r="W1128" i="16" a="1"/>
  <c r="W1128" i="16" s="1"/>
  <c r="W1129" i="16" a="1"/>
  <c r="W1129" i="16" s="1"/>
  <c r="W1130" i="16" a="1"/>
  <c r="W1130" i="16" s="1"/>
  <c r="W1131" i="16" a="1"/>
  <c r="W1131" i="16" s="1"/>
  <c r="W1132" i="16" a="1"/>
  <c r="W1132" i="16" s="1"/>
  <c r="W1133" i="16" a="1"/>
  <c r="W1133" i="16" s="1"/>
  <c r="W1134" i="16" a="1"/>
  <c r="W1134" i="16" s="1"/>
  <c r="W1135" i="16" a="1"/>
  <c r="W1135" i="16" s="1"/>
  <c r="W1136" i="16" a="1"/>
  <c r="W1136" i="16" s="1"/>
  <c r="W1137" i="16" a="1"/>
  <c r="W1137" i="16" s="1"/>
  <c r="W1138" i="16" a="1"/>
  <c r="W1138" i="16" s="1"/>
  <c r="W1139" i="16" a="1"/>
  <c r="W1139" i="16" s="1"/>
  <c r="W1140" i="16" a="1"/>
  <c r="W1140" i="16" s="1"/>
  <c r="W1141" i="16" a="1"/>
  <c r="W1141" i="16" s="1"/>
  <c r="W1142" i="16" a="1"/>
  <c r="W1142" i="16" s="1"/>
  <c r="W1143" i="16" a="1"/>
  <c r="W1143" i="16" s="1"/>
  <c r="W1144" i="16" a="1"/>
  <c r="W1144" i="16" s="1"/>
  <c r="W1145" i="16" a="1"/>
  <c r="W1145" i="16" s="1"/>
  <c r="W1146" i="16" a="1"/>
  <c r="W1146" i="16" s="1"/>
  <c r="W1147" i="16" a="1"/>
  <c r="W1147" i="16" s="1"/>
  <c r="W1148" i="16" a="1"/>
  <c r="W1148" i="16" s="1"/>
  <c r="W1149" i="16" a="1"/>
  <c r="W1149" i="16" s="1"/>
  <c r="W1150" i="16" a="1"/>
  <c r="W1150" i="16" s="1"/>
  <c r="W1151" i="16" a="1"/>
  <c r="W1151" i="16" s="1"/>
  <c r="W1152" i="16" a="1"/>
  <c r="W1152" i="16" s="1"/>
  <c r="W1153" i="16" a="1"/>
  <c r="W1153" i="16" s="1"/>
  <c r="W1154" i="16" a="1"/>
  <c r="W1154" i="16" s="1"/>
  <c r="W1155" i="16" a="1"/>
  <c r="W1155" i="16" s="1"/>
  <c r="W1156" i="16" a="1"/>
  <c r="W1156" i="16" s="1"/>
  <c r="W1157" i="16" a="1"/>
  <c r="W1157" i="16" s="1"/>
  <c r="W1158" i="16" a="1"/>
  <c r="W1158" i="16" s="1"/>
  <c r="W1159" i="16" a="1"/>
  <c r="W1159" i="16" s="1"/>
  <c r="W1160" i="16" a="1"/>
  <c r="W1160" i="16" s="1"/>
  <c r="W1161" i="16" a="1"/>
  <c r="W1161" i="16" s="1"/>
  <c r="W1162" i="16" a="1"/>
  <c r="W1162" i="16" s="1"/>
  <c r="W1163" i="16" a="1"/>
  <c r="W1163" i="16" s="1"/>
  <c r="W1164" i="16" a="1"/>
  <c r="W1164" i="16" s="1"/>
  <c r="W1165" i="16" a="1"/>
  <c r="W1165" i="16" s="1"/>
  <c r="W1166" i="16" a="1"/>
  <c r="W1166" i="16" s="1"/>
  <c r="W1167" i="16" a="1"/>
  <c r="W1167" i="16" s="1"/>
  <c r="W1168" i="16" a="1"/>
  <c r="W1168" i="16" s="1"/>
  <c r="W1169" i="16" a="1"/>
  <c r="W1169" i="16" s="1"/>
  <c r="W1170" i="16" a="1"/>
  <c r="W1170" i="16" s="1"/>
  <c r="W1171" i="16" a="1"/>
  <c r="W1171" i="16" s="1"/>
  <c r="W1172" i="16" a="1"/>
  <c r="W1172" i="16" s="1"/>
  <c r="W1173" i="16" a="1"/>
  <c r="W1173" i="16" s="1"/>
  <c r="W1174" i="16" a="1"/>
  <c r="W1174" i="16" s="1"/>
  <c r="W1175" i="16" a="1"/>
  <c r="W1175" i="16" s="1"/>
  <c r="W1176" i="16" a="1"/>
  <c r="W1176" i="16" s="1"/>
  <c r="W1177" i="16" a="1"/>
  <c r="W1177" i="16" s="1"/>
  <c r="W1178" i="16" a="1"/>
  <c r="W1178" i="16" s="1"/>
  <c r="W1179" i="16" a="1"/>
  <c r="W1179" i="16" s="1"/>
  <c r="W1180" i="16" a="1"/>
  <c r="W1180" i="16" s="1"/>
  <c r="W1181" i="16" a="1"/>
  <c r="W1181" i="16" s="1"/>
  <c r="W1182" i="16" a="1"/>
  <c r="W1182" i="16" s="1"/>
  <c r="W1183" i="16" a="1"/>
  <c r="W1183" i="16" s="1"/>
  <c r="W1184" i="16" a="1"/>
  <c r="W1184" i="16" s="1"/>
  <c r="W1185" i="16" a="1"/>
  <c r="W1185" i="16" s="1"/>
  <c r="W1186" i="16" a="1"/>
  <c r="W1186" i="16" s="1"/>
  <c r="W1187" i="16" a="1"/>
  <c r="W1187" i="16" s="1"/>
  <c r="W1188" i="16" a="1"/>
  <c r="W1188" i="16" s="1"/>
  <c r="W1189" i="16" a="1"/>
  <c r="W1189" i="16" s="1"/>
  <c r="W1190" i="16" a="1"/>
  <c r="W1190" i="16" s="1"/>
  <c r="W1191" i="16" a="1"/>
  <c r="W1191" i="16" s="1"/>
  <c r="W1192" i="16" a="1"/>
  <c r="W1192" i="16" s="1"/>
  <c r="W1193" i="16" a="1"/>
  <c r="W1193" i="16" s="1"/>
  <c r="W1194" i="16" a="1"/>
  <c r="W1194" i="16" s="1"/>
  <c r="W1195" i="16" a="1"/>
  <c r="W1195" i="16" s="1"/>
  <c r="W1196" i="16" a="1"/>
  <c r="W1196" i="16" s="1"/>
  <c r="W1197" i="16" a="1"/>
  <c r="W1197" i="16" s="1"/>
  <c r="W1198" i="16" a="1"/>
  <c r="W1198" i="16" s="1"/>
  <c r="W1199" i="16" a="1"/>
  <c r="W1199" i="16" s="1"/>
  <c r="W1200" i="16" a="1"/>
  <c r="W1200" i="16" s="1"/>
  <c r="W1201" i="16" a="1"/>
  <c r="W1201" i="16" s="1"/>
  <c r="W1202" i="16" a="1"/>
  <c r="W1202" i="16" s="1"/>
  <c r="W1203" i="16" a="1"/>
  <c r="W1203" i="16" s="1"/>
  <c r="W1204" i="16" a="1"/>
  <c r="W1204" i="16" s="1"/>
  <c r="W1205" i="16" a="1"/>
  <c r="W1205" i="16" s="1"/>
  <c r="W1206" i="16" a="1"/>
  <c r="W1206" i="16" s="1"/>
  <c r="W1207" i="16" a="1"/>
  <c r="W1207" i="16" s="1"/>
  <c r="W1208" i="16" a="1"/>
  <c r="W1208" i="16" s="1"/>
  <c r="W1209" i="16" a="1"/>
  <c r="W1209" i="16" s="1"/>
  <c r="W1210" i="16" a="1"/>
  <c r="W1210" i="16" s="1"/>
  <c r="W1211" i="16" a="1"/>
  <c r="W1211" i="16" s="1"/>
  <c r="W1212" i="16" a="1"/>
  <c r="W1212" i="16" s="1"/>
  <c r="W1213" i="16" a="1"/>
  <c r="W1213" i="16" s="1"/>
  <c r="W1214" i="16" a="1"/>
  <c r="W1214" i="16" s="1"/>
  <c r="W1215" i="16" a="1"/>
  <c r="W1215" i="16" s="1"/>
  <c r="W1216" i="16" a="1"/>
  <c r="W1216" i="16" s="1"/>
  <c r="W1217" i="16" a="1"/>
  <c r="W1217" i="16" s="1"/>
  <c r="W1218" i="16" a="1"/>
  <c r="W1218" i="16" s="1"/>
  <c r="W1219" i="16" a="1"/>
  <c r="W1219" i="16" s="1"/>
  <c r="W1220" i="16" a="1"/>
  <c r="W1220" i="16" s="1"/>
  <c r="W1221" i="16" a="1"/>
  <c r="W1221" i="16" s="1"/>
  <c r="W1222" i="16" a="1"/>
  <c r="W1222" i="16" s="1"/>
  <c r="W1223" i="16" a="1"/>
  <c r="W1223" i="16" s="1"/>
  <c r="W1224" i="16" a="1"/>
  <c r="W1224" i="16" s="1"/>
  <c r="W1225" i="16" a="1"/>
  <c r="W1225" i="16" s="1"/>
  <c r="W1226" i="16" a="1"/>
  <c r="W1226" i="16" s="1"/>
  <c r="W1227" i="16" a="1"/>
  <c r="W1227" i="16" s="1"/>
  <c r="W1228" i="16" a="1"/>
  <c r="W1228" i="16" s="1"/>
  <c r="W1229" i="16" a="1"/>
  <c r="W1229" i="16" s="1"/>
  <c r="W1230" i="16" a="1"/>
  <c r="W1230" i="16" s="1"/>
  <c r="W1231" i="16" a="1"/>
  <c r="W1231" i="16" s="1"/>
  <c r="W1232" i="16" a="1"/>
  <c r="W1232" i="16" s="1"/>
  <c r="W1233" i="16" a="1"/>
  <c r="W1233" i="16" s="1"/>
  <c r="W1234" i="16" a="1"/>
  <c r="W1234" i="16" s="1"/>
  <c r="W1235" i="16" a="1"/>
  <c r="W1235" i="16" s="1"/>
  <c r="W1236" i="16" a="1"/>
  <c r="W1236" i="16" s="1"/>
  <c r="W1237" i="16" a="1"/>
  <c r="W1237" i="16" s="1"/>
  <c r="W1238" i="16" a="1"/>
  <c r="W1238" i="16" s="1"/>
  <c r="W1239" i="16" a="1"/>
  <c r="W1239" i="16" s="1"/>
  <c r="W1240" i="16" a="1"/>
  <c r="W1240" i="16" s="1"/>
  <c r="W1241" i="16" a="1"/>
  <c r="W1241" i="16" s="1"/>
  <c r="W1242" i="16" a="1"/>
  <c r="W1242" i="16" s="1"/>
  <c r="W1243" i="16" a="1"/>
  <c r="W1243" i="16" s="1"/>
  <c r="W1244" i="16" a="1"/>
  <c r="W1244" i="16" s="1"/>
  <c r="W1245" i="16" a="1"/>
  <c r="W1245" i="16" s="1"/>
  <c r="W1246" i="16" a="1"/>
  <c r="W1246" i="16" s="1"/>
  <c r="W1247" i="16" a="1"/>
  <c r="W1247" i="16" s="1"/>
  <c r="W1248" i="16" a="1"/>
  <c r="W1248" i="16" s="1"/>
  <c r="W1249" i="16" a="1"/>
  <c r="W1249" i="16" s="1"/>
  <c r="W1250" i="16" a="1"/>
  <c r="W1250" i="16" s="1"/>
  <c r="W1251" i="16" a="1"/>
  <c r="W1251" i="16" s="1"/>
  <c r="W1252" i="16" a="1"/>
  <c r="W1252" i="16" s="1"/>
  <c r="W1253" i="16" a="1"/>
  <c r="W1253" i="16" s="1"/>
  <c r="W1254" i="16" a="1"/>
  <c r="W1254" i="16" s="1"/>
  <c r="W1255" i="16" a="1"/>
  <c r="W1255" i="16" s="1"/>
  <c r="W1256" i="16" a="1"/>
  <c r="W1256" i="16" s="1"/>
  <c r="W1257" i="16" a="1"/>
  <c r="W1257" i="16" s="1"/>
  <c r="W1258" i="16" a="1"/>
  <c r="W1258" i="16" s="1"/>
  <c r="W1259" i="16" a="1"/>
  <c r="W1259" i="16" s="1"/>
  <c r="W1260" i="16" a="1"/>
  <c r="W1260" i="16" s="1"/>
  <c r="W1261" i="16" a="1"/>
  <c r="W1261" i="16" s="1"/>
  <c r="W1262" i="16" a="1"/>
  <c r="W1262" i="16" s="1"/>
  <c r="W1263" i="16" a="1"/>
  <c r="W1263" i="16" s="1"/>
  <c r="W1264" i="16" a="1"/>
  <c r="W1264" i="16" s="1"/>
  <c r="W1265" i="16" a="1"/>
  <c r="W1265" i="16" s="1"/>
  <c r="W1266" i="16" a="1"/>
  <c r="W1266" i="16" s="1"/>
  <c r="W1267" i="16" a="1"/>
  <c r="W1267" i="16" s="1"/>
  <c r="W1268" i="16" a="1"/>
  <c r="W1268" i="16" s="1"/>
  <c r="W1269" i="16" a="1"/>
  <c r="W1269" i="16" s="1"/>
  <c r="W1270" i="16" a="1"/>
  <c r="W1270" i="16" s="1"/>
  <c r="W1271" i="16" a="1"/>
  <c r="W1271" i="16" s="1"/>
  <c r="W1272" i="16" a="1"/>
  <c r="W1272" i="16" s="1"/>
  <c r="W1273" i="16" a="1"/>
  <c r="W1273" i="16" s="1"/>
  <c r="W1274" i="16" a="1"/>
  <c r="W1274" i="16" s="1"/>
  <c r="W1275" i="16" a="1"/>
  <c r="W1275" i="16" s="1"/>
  <c r="W1276" i="16" a="1"/>
  <c r="W1276" i="16" s="1"/>
  <c r="W1277" i="16" a="1"/>
  <c r="W1277" i="16" s="1"/>
  <c r="W1278" i="16" a="1"/>
  <c r="W1278" i="16" s="1"/>
  <c r="W1279" i="16" a="1"/>
  <c r="W1279" i="16" s="1"/>
  <c r="W1280" i="16" a="1"/>
  <c r="W1280" i="16" s="1"/>
  <c r="W1281" i="16" a="1"/>
  <c r="W1281" i="16" s="1"/>
  <c r="W1282" i="16" a="1"/>
  <c r="W1282" i="16" s="1"/>
  <c r="W1283" i="16" a="1"/>
  <c r="W1283" i="16" s="1"/>
  <c r="W1284" i="16" a="1"/>
  <c r="W1284" i="16" s="1"/>
  <c r="W1285" i="16" a="1"/>
  <c r="W1285" i="16" s="1"/>
  <c r="W1286" i="16" a="1"/>
  <c r="W1286" i="16" s="1"/>
  <c r="W1287" i="16" a="1"/>
  <c r="W1287" i="16" s="1"/>
  <c r="W1288" i="16" a="1"/>
  <c r="W1288" i="16" s="1"/>
  <c r="W1289" i="16" a="1"/>
  <c r="W1289" i="16" s="1"/>
  <c r="W1290" i="16" a="1"/>
  <c r="W1290" i="16" s="1"/>
  <c r="W1291" i="16" a="1"/>
  <c r="W1291" i="16" s="1"/>
  <c r="W1292" i="16" a="1"/>
  <c r="W1292" i="16" s="1"/>
  <c r="W1293" i="16" a="1"/>
  <c r="W1293" i="16" s="1"/>
  <c r="W1294" i="16" a="1"/>
  <c r="W1294" i="16" s="1"/>
  <c r="W1295" i="16" a="1"/>
  <c r="W1295" i="16" s="1"/>
  <c r="W1296" i="16" a="1"/>
  <c r="W1296" i="16" s="1"/>
  <c r="W1297" i="16" a="1"/>
  <c r="W1297" i="16" s="1"/>
  <c r="W1298" i="16" a="1"/>
  <c r="W1298" i="16" s="1"/>
  <c r="W1299" i="16" a="1"/>
  <c r="W1299" i="16" s="1"/>
  <c r="W1300" i="16" a="1"/>
  <c r="W1300" i="16" s="1"/>
  <c r="W1301" i="16" a="1"/>
  <c r="W1301" i="16" s="1"/>
  <c r="W1302" i="16" a="1"/>
  <c r="W1302" i="16" s="1"/>
  <c r="W1303" i="16" a="1"/>
  <c r="W1303" i="16" s="1"/>
  <c r="W1304" i="16" a="1"/>
  <c r="W1304" i="16" s="1"/>
  <c r="W1305" i="16" a="1"/>
  <c r="W1305" i="16" s="1"/>
  <c r="W1306" i="16" a="1"/>
  <c r="W1306" i="16" s="1"/>
  <c r="W1307" i="16" a="1"/>
  <c r="W1307" i="16" s="1"/>
  <c r="W1308" i="16" a="1"/>
  <c r="W1308" i="16" s="1"/>
  <c r="W1309" i="16" a="1"/>
  <c r="W1309" i="16" s="1"/>
  <c r="W1310" i="16" a="1"/>
  <c r="W1310" i="16" s="1"/>
  <c r="W1311" i="16" a="1"/>
  <c r="W1311" i="16" s="1"/>
  <c r="W1312" i="16" a="1"/>
  <c r="W1312" i="16" s="1"/>
  <c r="W1313" i="16" a="1"/>
  <c r="W1313" i="16" s="1"/>
  <c r="W1314" i="16" a="1"/>
  <c r="W1314" i="16" s="1"/>
  <c r="W1315" i="16" a="1"/>
  <c r="W1315" i="16" s="1"/>
  <c r="W1316" i="16" a="1"/>
  <c r="W1316" i="16" s="1"/>
  <c r="W1317" i="16" a="1"/>
  <c r="W1317" i="16" s="1"/>
  <c r="W1318" i="16" a="1"/>
  <c r="W1318" i="16" s="1"/>
  <c r="W1319" i="16" a="1"/>
  <c r="W1319" i="16" s="1"/>
  <c r="W1320" i="16" a="1"/>
  <c r="W1320" i="16" s="1"/>
  <c r="W1321" i="16" a="1"/>
  <c r="W1321" i="16" s="1"/>
  <c r="W1322" i="16" a="1"/>
  <c r="W1322" i="16" s="1"/>
  <c r="W1323" i="16" a="1"/>
  <c r="W1323" i="16" s="1"/>
  <c r="W1324" i="16" a="1"/>
  <c r="W1324" i="16" s="1"/>
  <c r="W1325" i="16" a="1"/>
  <c r="W1325" i="16" s="1"/>
  <c r="W1326" i="16" a="1"/>
  <c r="W1326" i="16" s="1"/>
  <c r="W1327" i="16" a="1"/>
  <c r="W1327" i="16" s="1"/>
  <c r="W1328" i="16" a="1"/>
  <c r="W1328" i="16" s="1"/>
  <c r="W1329" i="16" a="1"/>
  <c r="W1329" i="16" s="1"/>
  <c r="W1330" i="16" a="1"/>
  <c r="W1330" i="16" s="1"/>
  <c r="W1331" i="16" a="1"/>
  <c r="W1331" i="16" s="1"/>
  <c r="W1332" i="16" a="1"/>
  <c r="W1332" i="16" s="1"/>
  <c r="W1333" i="16" a="1"/>
  <c r="W1333" i="16" s="1"/>
  <c r="W1334" i="16" a="1"/>
  <c r="W1334" i="16" s="1"/>
  <c r="W1335" i="16" a="1"/>
  <c r="W1335" i="16" s="1"/>
  <c r="W1336" i="16" a="1"/>
  <c r="W1336" i="16" s="1"/>
  <c r="W1337" i="16" a="1"/>
  <c r="W1337" i="16" s="1"/>
  <c r="W1338" i="16" a="1"/>
  <c r="W1338" i="16" s="1"/>
  <c r="W1339" i="16" a="1"/>
  <c r="W1339" i="16" s="1"/>
  <c r="W1340" i="16" a="1"/>
  <c r="W1340" i="16" s="1"/>
  <c r="W1341" i="16" a="1"/>
  <c r="W1341" i="16" s="1"/>
  <c r="W1342" i="16" a="1"/>
  <c r="W1342" i="16" s="1"/>
  <c r="W1343" i="16" a="1"/>
  <c r="W1343" i="16" s="1"/>
  <c r="W1344" i="16" a="1"/>
  <c r="W1344" i="16" s="1"/>
  <c r="W1345" i="16" a="1"/>
  <c r="W1345" i="16" s="1"/>
  <c r="W1346" i="16" a="1"/>
  <c r="W1346" i="16" s="1"/>
  <c r="W1347" i="16" a="1"/>
  <c r="W1347" i="16" s="1"/>
  <c r="W1348" i="16" a="1"/>
  <c r="W1348" i="16" s="1"/>
  <c r="W1349" i="16" a="1"/>
  <c r="W1349" i="16" s="1"/>
  <c r="W1350" i="16" a="1"/>
  <c r="W1350" i="16" s="1"/>
  <c r="W1351" i="16" a="1"/>
  <c r="W1351" i="16" s="1"/>
  <c r="W1352" i="16" a="1"/>
  <c r="W1352" i="16" s="1"/>
  <c r="W1353" i="16" a="1"/>
  <c r="W1353" i="16" s="1"/>
  <c r="W1354" i="16" a="1"/>
  <c r="W1354" i="16" s="1"/>
  <c r="W1355" i="16" a="1"/>
  <c r="W1355" i="16" s="1"/>
  <c r="W1356" i="16" a="1"/>
  <c r="W1356" i="16" s="1"/>
  <c r="W1357" i="16" a="1"/>
  <c r="W1357" i="16" s="1"/>
  <c r="W1358" i="16" a="1"/>
  <c r="W1358" i="16" s="1"/>
  <c r="W1359" i="16" a="1"/>
  <c r="W1359" i="16" s="1"/>
  <c r="W1360" i="16" a="1"/>
  <c r="W1360" i="16" s="1"/>
  <c r="W1361" i="16" a="1"/>
  <c r="W1361" i="16" s="1"/>
  <c r="W1362" i="16" a="1"/>
  <c r="W1362" i="16" s="1"/>
  <c r="W1363" i="16" a="1"/>
  <c r="W1363" i="16" s="1"/>
  <c r="W1364" i="16" a="1"/>
  <c r="W1364" i="16" s="1"/>
  <c r="W1365" i="16" a="1"/>
  <c r="W1365" i="16" s="1"/>
  <c r="W1366" i="16" a="1"/>
  <c r="W1366" i="16" s="1"/>
  <c r="W1367" i="16" a="1"/>
  <c r="W1367" i="16" s="1"/>
  <c r="W1368" i="16" a="1"/>
  <c r="W1368" i="16" s="1"/>
  <c r="W1369" i="16" a="1"/>
  <c r="W1369" i="16" s="1"/>
  <c r="W1370" i="16" a="1"/>
  <c r="W1370" i="16" s="1"/>
  <c r="W1371" i="16" a="1"/>
  <c r="W1371" i="16" s="1"/>
  <c r="W1372" i="16" a="1"/>
  <c r="W1372" i="16" s="1"/>
  <c r="W1373" i="16" a="1"/>
  <c r="W1373" i="16" s="1"/>
  <c r="W1374" i="16" a="1"/>
  <c r="W1374" i="16" s="1"/>
  <c r="W1375" i="16" a="1"/>
  <c r="W1375" i="16" s="1"/>
  <c r="W1376" i="16" a="1"/>
  <c r="W1376" i="16" s="1"/>
  <c r="W1377" i="16" a="1"/>
  <c r="W1377" i="16" s="1"/>
  <c r="W1378" i="16" a="1"/>
  <c r="W1378" i="16" s="1"/>
  <c r="W1379" i="16" a="1"/>
  <c r="W1379" i="16" s="1"/>
  <c r="W1380" i="16" a="1"/>
  <c r="W1380" i="16" s="1"/>
  <c r="W1381" i="16" a="1"/>
  <c r="W1381" i="16" s="1"/>
  <c r="W1382" i="16" a="1"/>
  <c r="W1382" i="16" s="1"/>
  <c r="W1383" i="16" a="1"/>
  <c r="W1383" i="16" s="1"/>
  <c r="W1384" i="16" a="1"/>
  <c r="W1384" i="16" s="1"/>
  <c r="W1385" i="16" a="1"/>
  <c r="W1385" i="16" s="1"/>
  <c r="W1386" i="16" a="1"/>
  <c r="W1386" i="16" s="1"/>
  <c r="W1387" i="16" a="1"/>
  <c r="W1387" i="16" s="1"/>
  <c r="W1388" i="16" a="1"/>
  <c r="W1388" i="16" s="1"/>
  <c r="W1389" i="16" a="1"/>
  <c r="W1389" i="16" s="1"/>
  <c r="W1390" i="16" a="1"/>
  <c r="W1390" i="16" s="1"/>
  <c r="W1391" i="16" a="1"/>
  <c r="W1391" i="16" s="1"/>
  <c r="W1392" i="16" a="1"/>
  <c r="W1392" i="16" s="1"/>
  <c r="W1393" i="16" a="1"/>
  <c r="W1393" i="16" s="1"/>
  <c r="W1394" i="16" a="1"/>
  <c r="W1394" i="16" s="1"/>
  <c r="W1395" i="16" a="1"/>
  <c r="W1395" i="16" s="1"/>
  <c r="W1396" i="16" a="1"/>
  <c r="W1396" i="16" s="1"/>
  <c r="W1397" i="16" a="1"/>
  <c r="W1397" i="16" s="1"/>
  <c r="W1398" i="16" a="1"/>
  <c r="W1398" i="16" s="1"/>
  <c r="W1399" i="16" a="1"/>
  <c r="W1399" i="16" s="1"/>
  <c r="W1400" i="16" a="1"/>
  <c r="W1400" i="16" s="1"/>
  <c r="W1401" i="16" a="1"/>
  <c r="W1401" i="16" s="1"/>
  <c r="W1402" i="16" a="1"/>
  <c r="W1402" i="16" s="1"/>
  <c r="W1403" i="16" a="1"/>
  <c r="W1403" i="16" s="1"/>
  <c r="W1404" i="16" a="1"/>
  <c r="W1404" i="16" s="1"/>
  <c r="W1405" i="16" a="1"/>
  <c r="W1405" i="16" s="1"/>
  <c r="W1406" i="16" a="1"/>
  <c r="W1406" i="16" s="1"/>
  <c r="W1407" i="16" a="1"/>
  <c r="W1407" i="16" s="1"/>
  <c r="W1408" i="16" a="1"/>
  <c r="W1408" i="16" s="1"/>
  <c r="W1409" i="16" a="1"/>
  <c r="W1409" i="16" s="1"/>
  <c r="W1410" i="16" a="1"/>
  <c r="W1410" i="16" s="1"/>
  <c r="W1411" i="16" a="1"/>
  <c r="W1411" i="16" s="1"/>
  <c r="W1412" i="16" a="1"/>
  <c r="W1412" i="16" s="1"/>
  <c r="W1413" i="16" a="1"/>
  <c r="W1413" i="16" s="1"/>
  <c r="W1414" i="16" a="1"/>
  <c r="W1414" i="16" s="1"/>
  <c r="W1415" i="16" a="1"/>
  <c r="W1415" i="16" s="1"/>
  <c r="W1416" i="16" a="1"/>
  <c r="W1416" i="16" s="1"/>
  <c r="W1417" i="16" a="1"/>
  <c r="W1417" i="16" s="1"/>
  <c r="W1418" i="16" a="1"/>
  <c r="W1418" i="16" s="1"/>
  <c r="W1419" i="16" a="1"/>
  <c r="W1419" i="16" s="1"/>
  <c r="W1420" i="16" a="1"/>
  <c r="W1420" i="16" s="1"/>
  <c r="W1421" i="16" a="1"/>
  <c r="W1421" i="16" s="1"/>
  <c r="W1422" i="16" a="1"/>
  <c r="W1422" i="16" s="1"/>
  <c r="W1423" i="16" a="1"/>
  <c r="W1423" i="16" s="1"/>
  <c r="W1424" i="16" a="1"/>
  <c r="W1424" i="16" s="1"/>
  <c r="W1425" i="16" a="1"/>
  <c r="W1425" i="16" s="1"/>
  <c r="W1426" i="16" a="1"/>
  <c r="W1426" i="16" s="1"/>
  <c r="W1427" i="16" a="1"/>
  <c r="W1427" i="16" s="1"/>
  <c r="W1428" i="16" a="1"/>
  <c r="W1428" i="16" s="1"/>
  <c r="W1429" i="16" a="1"/>
  <c r="W1429" i="16" s="1"/>
  <c r="W1430" i="16" a="1"/>
  <c r="W1430" i="16" s="1"/>
  <c r="W1431" i="16" a="1"/>
  <c r="W1431" i="16" s="1"/>
  <c r="W1432" i="16" a="1"/>
  <c r="W1432" i="16" s="1"/>
  <c r="W1433" i="16" a="1"/>
  <c r="W1433" i="16" s="1"/>
  <c r="W1434" i="16" a="1"/>
  <c r="W1434" i="16" s="1"/>
  <c r="W1435" i="16" a="1"/>
  <c r="W1435" i="16" s="1"/>
  <c r="W1436" i="16" a="1"/>
  <c r="W1436" i="16" s="1"/>
  <c r="W1437" i="16" a="1"/>
  <c r="W1437" i="16" s="1"/>
  <c r="W1438" i="16" a="1"/>
  <c r="W1438" i="16" s="1"/>
  <c r="W1439" i="16" a="1"/>
  <c r="W1439" i="16" s="1"/>
  <c r="W1440" i="16" a="1"/>
  <c r="W1440" i="16" s="1"/>
  <c r="W1441" i="16" a="1"/>
  <c r="W1441" i="16" s="1"/>
  <c r="W1442" i="16" a="1"/>
  <c r="W1442" i="16" s="1"/>
  <c r="W1443" i="16" a="1"/>
  <c r="W1443" i="16" s="1"/>
  <c r="W1444" i="16" a="1"/>
  <c r="W1444" i="16" s="1"/>
  <c r="W1445" i="16" a="1"/>
  <c r="W1445" i="16" s="1"/>
  <c r="W1446" i="16" a="1"/>
  <c r="W1446" i="16" s="1"/>
  <c r="W1447" i="16" a="1"/>
  <c r="W1447" i="16" s="1"/>
  <c r="W1448" i="16" a="1"/>
  <c r="W1448" i="16" s="1"/>
  <c r="W1449" i="16" a="1"/>
  <c r="W1449" i="16" s="1"/>
  <c r="W1450" i="16" a="1"/>
  <c r="W1450" i="16" s="1"/>
  <c r="W1451" i="16" a="1"/>
  <c r="W1451" i="16" s="1"/>
  <c r="W1452" i="16" a="1"/>
  <c r="W1452" i="16" s="1"/>
  <c r="W1453" i="16" a="1"/>
  <c r="W1453" i="16" s="1"/>
  <c r="W1454" i="16" a="1"/>
  <c r="W1454" i="16" s="1"/>
  <c r="W1455" i="16" a="1"/>
  <c r="W1455" i="16" s="1"/>
  <c r="W1456" i="16" a="1"/>
  <c r="W1456" i="16" s="1"/>
  <c r="W1457" i="16" a="1"/>
  <c r="W1457" i="16" s="1"/>
  <c r="W1458" i="16" a="1"/>
  <c r="W1458" i="16" s="1"/>
  <c r="W1459" i="16" a="1"/>
  <c r="W1459" i="16" s="1"/>
  <c r="W1460" i="16" a="1"/>
  <c r="W1460" i="16" s="1"/>
  <c r="W1461" i="16" a="1"/>
  <c r="W1461" i="16" s="1"/>
  <c r="W1462" i="16" a="1"/>
  <c r="W1462" i="16" s="1"/>
  <c r="W1463" i="16" a="1"/>
  <c r="W1463" i="16" s="1"/>
  <c r="W1464" i="16" a="1"/>
  <c r="W1464" i="16" s="1"/>
  <c r="W1465" i="16" a="1"/>
  <c r="W1465" i="16" s="1"/>
  <c r="W1466" i="16" a="1"/>
  <c r="W1466" i="16" s="1"/>
  <c r="W1467" i="16" a="1"/>
  <c r="W1467" i="16" s="1"/>
  <c r="W1468" i="16" a="1"/>
  <c r="W1468" i="16" s="1"/>
  <c r="W1469" i="16" a="1"/>
  <c r="W1469" i="16" s="1"/>
  <c r="W1470" i="16" a="1"/>
  <c r="W1470" i="16" s="1"/>
  <c r="W1471" i="16" a="1"/>
  <c r="W1471" i="16" s="1"/>
  <c r="W1472" i="16" a="1"/>
  <c r="W1472" i="16" s="1"/>
  <c r="W1473" i="16" a="1"/>
  <c r="W1473" i="16" s="1"/>
  <c r="W1474" i="16" a="1"/>
  <c r="W1474" i="16" s="1"/>
  <c r="W1475" i="16" a="1"/>
  <c r="W1475" i="16" s="1"/>
  <c r="W1476" i="16" a="1"/>
  <c r="W1476" i="16" s="1"/>
  <c r="W1477" i="16" a="1"/>
  <c r="W1477" i="16" s="1"/>
  <c r="W1478" i="16" a="1"/>
  <c r="W1478" i="16" s="1"/>
  <c r="W1479" i="16" a="1"/>
  <c r="W1479" i="16" s="1"/>
  <c r="W1480" i="16" a="1"/>
  <c r="W1480" i="16" s="1"/>
  <c r="W1481" i="16" a="1"/>
  <c r="W1481" i="16" s="1"/>
  <c r="W1482" i="16" a="1"/>
  <c r="W1482" i="16" s="1"/>
  <c r="W1483" i="16" a="1"/>
  <c r="W1483" i="16" s="1"/>
  <c r="W1484" i="16" a="1"/>
  <c r="W1484" i="16" s="1"/>
  <c r="W1485" i="16" a="1"/>
  <c r="W1485" i="16" s="1"/>
  <c r="W1486" i="16" a="1"/>
  <c r="W1486" i="16" s="1"/>
  <c r="W1487" i="16" a="1"/>
  <c r="W1487" i="16" s="1"/>
  <c r="W1488" i="16" a="1"/>
  <c r="W1488" i="16" s="1"/>
  <c r="W1489" i="16" a="1"/>
  <c r="W1489" i="16" s="1"/>
  <c r="W1490" i="16" a="1"/>
  <c r="W1490" i="16" s="1"/>
  <c r="W1491" i="16" a="1"/>
  <c r="W1491" i="16" s="1"/>
  <c r="W1492" i="16" a="1"/>
  <c r="W1492" i="16" s="1"/>
  <c r="W1493" i="16" a="1"/>
  <c r="W1493" i="16" s="1"/>
  <c r="W1494" i="16" a="1"/>
  <c r="W1494" i="16" s="1"/>
  <c r="W1495" i="16" a="1"/>
  <c r="W1495" i="16" s="1"/>
  <c r="W1496" i="16" a="1"/>
  <c r="W1496" i="16" s="1"/>
  <c r="W1497" i="16" a="1"/>
  <c r="W1497" i="16" s="1"/>
  <c r="W1498" i="16" a="1"/>
  <c r="W1498" i="16" s="1"/>
  <c r="W1499" i="16" a="1"/>
  <c r="W1499" i="16" s="1"/>
  <c r="W1500" i="16" a="1"/>
  <c r="W1500" i="16" s="1"/>
  <c r="W1501" i="16" a="1"/>
  <c r="W1501" i="16" s="1"/>
  <c r="W1502" i="16" a="1"/>
  <c r="W1502" i="16" s="1"/>
  <c r="W1503" i="16" a="1"/>
  <c r="W1503" i="16" s="1"/>
  <c r="W1504" i="16" a="1"/>
  <c r="W1504" i="16" s="1"/>
  <c r="W1505" i="16" a="1"/>
  <c r="W1505" i="16" s="1"/>
  <c r="W1506" i="16" a="1"/>
  <c r="W1506" i="16" s="1"/>
  <c r="W1507" i="16" a="1"/>
  <c r="W1507" i="16" s="1"/>
  <c r="W1508" i="16" a="1"/>
  <c r="W1508" i="16" s="1"/>
  <c r="W1509" i="16" a="1"/>
  <c r="W1509" i="16" s="1"/>
  <c r="W1510" i="16" a="1"/>
  <c r="W1510" i="16" s="1"/>
  <c r="W1511" i="16" a="1"/>
  <c r="W1511" i="16" s="1"/>
  <c r="W1512" i="16" a="1"/>
  <c r="W1512" i="16" s="1"/>
  <c r="W1513" i="16" a="1"/>
  <c r="W1513" i="16" s="1"/>
  <c r="W1514" i="16" a="1"/>
  <c r="W1514" i="16" s="1"/>
  <c r="W1515" i="16" a="1"/>
  <c r="W1515" i="16" s="1"/>
  <c r="W1516" i="16" a="1"/>
  <c r="W1516" i="16" s="1"/>
  <c r="W1517" i="16" a="1"/>
  <c r="W1517" i="16" s="1"/>
  <c r="W1518" i="16" a="1"/>
  <c r="W1518" i="16" s="1"/>
  <c r="W1519" i="16" a="1"/>
  <c r="W1519" i="16" s="1"/>
  <c r="W1520" i="16" a="1"/>
  <c r="W1520" i="16" s="1"/>
  <c r="W1521" i="16" a="1"/>
  <c r="W1521" i="16" s="1"/>
  <c r="W1522" i="16" a="1"/>
  <c r="W1522" i="16" s="1"/>
  <c r="W1523" i="16" a="1"/>
  <c r="W1523" i="16" s="1"/>
  <c r="W1524" i="16" a="1"/>
  <c r="W1524" i="16" s="1"/>
  <c r="W1525" i="16" a="1"/>
  <c r="W1525" i="16" s="1"/>
  <c r="W1526" i="16" a="1"/>
  <c r="W1526" i="16" s="1"/>
  <c r="W1527" i="16" a="1"/>
  <c r="W1527" i="16" s="1"/>
  <c r="W1528" i="16" a="1"/>
  <c r="W1528" i="16" s="1"/>
  <c r="W1529" i="16" a="1"/>
  <c r="W1529" i="16" s="1"/>
  <c r="W1530" i="16" a="1"/>
  <c r="W1530" i="16" s="1"/>
  <c r="W1531" i="16" a="1"/>
  <c r="W1531" i="16" s="1"/>
  <c r="W1532" i="16" a="1"/>
  <c r="W1532" i="16" s="1"/>
  <c r="W1533" i="16" a="1"/>
  <c r="W1533" i="16" s="1"/>
  <c r="W1534" i="16" a="1"/>
  <c r="W1534" i="16" s="1"/>
  <c r="W1535" i="16" a="1"/>
  <c r="W1535" i="16" s="1"/>
  <c r="W1536" i="16" a="1"/>
  <c r="W1536" i="16" s="1"/>
  <c r="W1537" i="16" a="1"/>
  <c r="W1537" i="16" s="1"/>
  <c r="W1538" i="16" a="1"/>
  <c r="W1538" i="16" s="1"/>
  <c r="W1539" i="16" a="1"/>
  <c r="W1539" i="16" s="1"/>
  <c r="W1540" i="16" a="1"/>
  <c r="W1540" i="16" s="1"/>
  <c r="W1541" i="16" a="1"/>
  <c r="W1541" i="16" s="1"/>
  <c r="W1542" i="16" a="1"/>
  <c r="W1542" i="16" s="1"/>
  <c r="W1543" i="16" a="1"/>
  <c r="W1543" i="16" s="1"/>
  <c r="W1544" i="16" a="1"/>
  <c r="W1544" i="16" s="1"/>
  <c r="W1545" i="16" a="1"/>
  <c r="W1545" i="16" s="1"/>
  <c r="W1546" i="16" a="1"/>
  <c r="W1546" i="16" s="1"/>
  <c r="W1547" i="16" a="1"/>
  <c r="W1547" i="16" s="1"/>
  <c r="W1548" i="16" a="1"/>
  <c r="W1548" i="16" s="1"/>
  <c r="W1549" i="16" a="1"/>
  <c r="W1549" i="16" s="1"/>
  <c r="W1550" i="16" a="1"/>
  <c r="W1550" i="16" s="1"/>
  <c r="W1551" i="16" a="1"/>
  <c r="W1551" i="16" s="1"/>
  <c r="W1552" i="16" a="1"/>
  <c r="W1552" i="16" s="1"/>
  <c r="W1553" i="16" a="1"/>
  <c r="W1553" i="16" s="1"/>
  <c r="W1554" i="16" a="1"/>
  <c r="W1554" i="16" s="1"/>
  <c r="W1555" i="16" a="1"/>
  <c r="W1555" i="16" s="1"/>
  <c r="W1556" i="16" a="1"/>
  <c r="W1556" i="16" s="1"/>
  <c r="W1557" i="16" a="1"/>
  <c r="W1557" i="16" s="1"/>
  <c r="W1558" i="16" a="1"/>
  <c r="W1558" i="16" s="1"/>
  <c r="W1559" i="16" a="1"/>
  <c r="W1559" i="16" s="1"/>
  <c r="W1560" i="16" a="1"/>
  <c r="W1560" i="16" s="1"/>
  <c r="W1561" i="16" a="1"/>
  <c r="W1561" i="16" s="1"/>
  <c r="W1562" i="16" a="1"/>
  <c r="W1562" i="16" s="1"/>
  <c r="W1563" i="16" a="1"/>
  <c r="W1563" i="16" s="1"/>
  <c r="W1564" i="16" a="1"/>
  <c r="W1564" i="16" s="1"/>
  <c r="W1565" i="16" a="1"/>
  <c r="W1565" i="16" s="1"/>
  <c r="W1566" i="16" a="1"/>
  <c r="W1566" i="16" s="1"/>
  <c r="W1567" i="16" a="1"/>
  <c r="W1567" i="16" s="1"/>
  <c r="W1568" i="16" a="1"/>
  <c r="W1568" i="16" s="1"/>
  <c r="W1569" i="16" a="1"/>
  <c r="W1569" i="16" s="1"/>
  <c r="W1570" i="16" a="1"/>
  <c r="W1570" i="16" s="1"/>
  <c r="W1571" i="16" a="1"/>
  <c r="W1571" i="16" s="1"/>
  <c r="W1572" i="16" a="1"/>
  <c r="W1572" i="16" s="1"/>
  <c r="W1573" i="16" a="1"/>
  <c r="W1573" i="16" s="1"/>
  <c r="W1574" i="16" a="1"/>
  <c r="W1574" i="16" s="1"/>
  <c r="W1575" i="16" a="1"/>
  <c r="W1575" i="16" s="1"/>
  <c r="W1576" i="16" a="1"/>
  <c r="W1576" i="16" s="1"/>
  <c r="W1577" i="16" a="1"/>
  <c r="W1577" i="16" s="1"/>
  <c r="W1578" i="16" a="1"/>
  <c r="W1578" i="16" s="1"/>
  <c r="W1579" i="16" a="1"/>
  <c r="W1579" i="16" s="1"/>
  <c r="W1580" i="16" a="1"/>
  <c r="W1580" i="16" s="1"/>
  <c r="W1581" i="16" a="1"/>
  <c r="W1581" i="16" s="1"/>
  <c r="W1582" i="16" a="1"/>
  <c r="W1582" i="16" s="1"/>
  <c r="W1583" i="16" a="1"/>
  <c r="W1583" i="16" s="1"/>
  <c r="W1584" i="16" a="1"/>
  <c r="W1584" i="16" s="1"/>
  <c r="W1585" i="16" a="1"/>
  <c r="W1585" i="16" s="1"/>
  <c r="W1586" i="16" a="1"/>
  <c r="W1586" i="16" s="1"/>
  <c r="W1587" i="16" a="1"/>
  <c r="W1587" i="16" s="1"/>
  <c r="W1588" i="16" a="1"/>
  <c r="W1588" i="16" s="1"/>
  <c r="W1589" i="16" a="1"/>
  <c r="W1589" i="16" s="1"/>
  <c r="W1590" i="16" a="1"/>
  <c r="W1590" i="16" s="1"/>
  <c r="W1591" i="16" a="1"/>
  <c r="W1591" i="16" s="1"/>
  <c r="W1592" i="16" a="1"/>
  <c r="W1592" i="16" s="1"/>
  <c r="W1593" i="16" a="1"/>
  <c r="W1593" i="16" s="1"/>
  <c r="W1594" i="16" a="1"/>
  <c r="W1594" i="16" s="1"/>
  <c r="W1595" i="16" a="1"/>
  <c r="W1595" i="16" s="1"/>
  <c r="W1596" i="16" a="1"/>
  <c r="W1596" i="16" s="1"/>
  <c r="W1597" i="16" a="1"/>
  <c r="W1597" i="16" s="1"/>
  <c r="W1598" i="16" a="1"/>
  <c r="W1598" i="16" s="1"/>
  <c r="W1599" i="16" a="1"/>
  <c r="W1599" i="16" s="1"/>
  <c r="W1600" i="16" a="1"/>
  <c r="W1600" i="16" s="1"/>
  <c r="W1601" i="16" a="1"/>
  <c r="W1601" i="16" s="1"/>
  <c r="W1602" i="16" a="1"/>
  <c r="W1602" i="16" s="1"/>
  <c r="W1603" i="16" a="1"/>
  <c r="W1603" i="16" s="1"/>
  <c r="W1604" i="16" a="1"/>
  <c r="W1604" i="16" s="1"/>
  <c r="W1605" i="16" a="1"/>
  <c r="W1605" i="16" s="1"/>
  <c r="W1606" i="16" a="1"/>
  <c r="W1606" i="16" s="1"/>
  <c r="W1607" i="16" a="1"/>
  <c r="W1607" i="16" s="1"/>
  <c r="W1608" i="16" a="1"/>
  <c r="W1608" i="16" s="1"/>
  <c r="W1609" i="16" a="1"/>
  <c r="W1609" i="16" s="1"/>
  <c r="W1610" i="16" a="1"/>
  <c r="W1610" i="16" s="1"/>
  <c r="W1611" i="16" a="1"/>
  <c r="W1611" i="16" s="1"/>
  <c r="W1612" i="16" a="1"/>
  <c r="W1612" i="16" s="1"/>
  <c r="W1613" i="16" a="1"/>
  <c r="W1613" i="16" s="1"/>
  <c r="W1614" i="16" a="1"/>
  <c r="W1614" i="16" s="1"/>
  <c r="W1615" i="16" a="1"/>
  <c r="W1615" i="16" s="1"/>
  <c r="W1616" i="16" a="1"/>
  <c r="W1616" i="16" s="1"/>
  <c r="W1617" i="16" a="1"/>
  <c r="W1617" i="16" s="1"/>
  <c r="W1618" i="16" a="1"/>
  <c r="W1618" i="16" s="1"/>
  <c r="W1619" i="16" a="1"/>
  <c r="W1619" i="16" s="1"/>
  <c r="W1620" i="16" a="1"/>
  <c r="W1620" i="16" s="1"/>
  <c r="W1621" i="16" a="1"/>
  <c r="W1621" i="16" s="1"/>
  <c r="W1622" i="16" a="1"/>
  <c r="W1622" i="16" s="1"/>
  <c r="W1623" i="16" a="1"/>
  <c r="W1623" i="16" s="1"/>
  <c r="W1624" i="16" a="1"/>
  <c r="W1624" i="16" s="1"/>
  <c r="W1625" i="16" a="1"/>
  <c r="W1625" i="16" s="1"/>
  <c r="W1626" i="16" a="1"/>
  <c r="W1626" i="16" s="1"/>
  <c r="W1627" i="16" a="1"/>
  <c r="W1627" i="16" s="1"/>
  <c r="W1628" i="16" a="1"/>
  <c r="W1628" i="16" s="1"/>
  <c r="W1629" i="16" a="1"/>
  <c r="W1629" i="16" s="1"/>
  <c r="W1630" i="16" a="1"/>
  <c r="W1630" i="16" s="1"/>
  <c r="W1631" i="16" a="1"/>
  <c r="W1631" i="16" s="1"/>
  <c r="W1632" i="16" a="1"/>
  <c r="W1632" i="16" s="1"/>
  <c r="W1633" i="16" a="1"/>
  <c r="W1633" i="16" s="1"/>
  <c r="W1634" i="16" a="1"/>
  <c r="W1634" i="16" s="1"/>
  <c r="W1635" i="16" a="1"/>
  <c r="W1635" i="16" s="1"/>
  <c r="W1636" i="16" a="1"/>
  <c r="W1636" i="16" s="1"/>
  <c r="W1637" i="16" a="1"/>
  <c r="W1637" i="16" s="1"/>
  <c r="W1638" i="16" a="1"/>
  <c r="W1638" i="16" s="1"/>
  <c r="W1639" i="16" a="1"/>
  <c r="W1639" i="16" s="1"/>
  <c r="W1640" i="16" a="1"/>
  <c r="W1640" i="16" s="1"/>
  <c r="W1641" i="16" a="1"/>
  <c r="W1641" i="16" s="1"/>
  <c r="W1642" i="16" a="1"/>
  <c r="W1642" i="16" s="1"/>
  <c r="W1643" i="16" a="1"/>
  <c r="W1643" i="16" s="1"/>
  <c r="W1644" i="16" a="1"/>
  <c r="W1644" i="16" s="1"/>
  <c r="W1645" i="16" a="1"/>
  <c r="W1645" i="16" s="1"/>
  <c r="W1646" i="16" a="1"/>
  <c r="W1646" i="16" s="1"/>
  <c r="W1647" i="16" a="1"/>
  <c r="W1647" i="16" s="1"/>
  <c r="W1648" i="16" a="1"/>
  <c r="W1648" i="16" s="1"/>
  <c r="W1649" i="16" a="1"/>
  <c r="W1649" i="16" s="1"/>
  <c r="W1650" i="16" a="1"/>
  <c r="W1650" i="16" s="1"/>
  <c r="W1651" i="16" a="1"/>
  <c r="W1651" i="16" s="1"/>
  <c r="W1652" i="16" a="1"/>
  <c r="W1652" i="16" s="1"/>
  <c r="W1653" i="16" a="1"/>
  <c r="W1653" i="16" s="1"/>
  <c r="W1654" i="16" a="1"/>
  <c r="W1654" i="16" s="1"/>
  <c r="W1655" i="16" a="1"/>
  <c r="W1655" i="16" s="1"/>
  <c r="W1656" i="16" a="1"/>
  <c r="W1656" i="16" s="1"/>
  <c r="W1657" i="16" a="1"/>
  <c r="W1657" i="16" s="1"/>
  <c r="W1658" i="16" a="1"/>
  <c r="W1658" i="16" s="1"/>
  <c r="W1659" i="16" a="1"/>
  <c r="W1659" i="16" s="1"/>
  <c r="W1660" i="16" a="1"/>
  <c r="W1660" i="16" s="1"/>
  <c r="W1661" i="16" a="1"/>
  <c r="W1661" i="16" s="1"/>
  <c r="W1662" i="16" a="1"/>
  <c r="W1662" i="16" s="1"/>
  <c r="W1663" i="16" a="1"/>
  <c r="W1663" i="16" s="1"/>
  <c r="W1664" i="16" a="1"/>
  <c r="W1664" i="16" s="1"/>
  <c r="W1665" i="16" a="1"/>
  <c r="W1665" i="16" s="1"/>
  <c r="W1666" i="16" a="1"/>
  <c r="W1666" i="16" s="1"/>
  <c r="W1667" i="16" a="1"/>
  <c r="W1667" i="16" s="1"/>
  <c r="W1668" i="16" a="1"/>
  <c r="W1668" i="16" s="1"/>
  <c r="W1669" i="16" a="1"/>
  <c r="W1669" i="16" s="1"/>
  <c r="W1670" i="16" a="1"/>
  <c r="W1670" i="16" s="1"/>
  <c r="W1671" i="16" a="1"/>
  <c r="W1671" i="16" s="1"/>
  <c r="W1672" i="16" a="1"/>
  <c r="W1672" i="16" s="1"/>
  <c r="W1673" i="16" a="1"/>
  <c r="W1673" i="16" s="1"/>
  <c r="W1674" i="16" a="1"/>
  <c r="W1674" i="16" s="1"/>
  <c r="W1675" i="16" a="1"/>
  <c r="W1675" i="16" s="1"/>
  <c r="W1676" i="16" a="1"/>
  <c r="W1676" i="16" s="1"/>
  <c r="W1677" i="16" a="1"/>
  <c r="W1677" i="16" s="1"/>
  <c r="W1678" i="16" a="1"/>
  <c r="W1678" i="16" s="1"/>
  <c r="W1679" i="16" a="1"/>
  <c r="W1679" i="16" s="1"/>
  <c r="W1680" i="16" a="1"/>
  <c r="W1680" i="16" s="1"/>
  <c r="W1681" i="16" a="1"/>
  <c r="W1681" i="16" s="1"/>
  <c r="W1682" i="16" a="1"/>
  <c r="W1682" i="16" s="1"/>
  <c r="W1683" i="16" a="1"/>
  <c r="W1683" i="16" s="1"/>
  <c r="W1684" i="16" a="1"/>
  <c r="W1684" i="16" s="1"/>
  <c r="W1685" i="16" a="1"/>
  <c r="W1685" i="16" s="1"/>
  <c r="W1686" i="16" a="1"/>
  <c r="W1686" i="16" s="1"/>
  <c r="W1687" i="16" a="1"/>
  <c r="W1687" i="16" s="1"/>
  <c r="W1688" i="16" a="1"/>
  <c r="W1688" i="16" s="1"/>
  <c r="W1689" i="16" a="1"/>
  <c r="W1689" i="16" s="1"/>
  <c r="W1690" i="16" a="1"/>
  <c r="W1690" i="16" s="1"/>
  <c r="W1691" i="16" a="1"/>
  <c r="W1691" i="16" s="1"/>
  <c r="W1692" i="16" a="1"/>
  <c r="W1692" i="16" s="1"/>
  <c r="W1693" i="16" a="1"/>
  <c r="W1693" i="16" s="1"/>
  <c r="W1694" i="16" a="1"/>
  <c r="W1694" i="16" s="1"/>
  <c r="W1695" i="16" a="1"/>
  <c r="W1695" i="16" s="1"/>
  <c r="W1696" i="16" a="1"/>
  <c r="W1696" i="16" s="1"/>
  <c r="W1697" i="16" a="1"/>
  <c r="W1697" i="16" s="1"/>
  <c r="W1698" i="16" a="1"/>
  <c r="W1698" i="16" s="1"/>
  <c r="W1699" i="16" a="1"/>
  <c r="W1699" i="16" s="1"/>
  <c r="W1700" i="16" a="1"/>
  <c r="W1700" i="16" s="1"/>
  <c r="W1701" i="16" a="1"/>
  <c r="W1701" i="16" s="1"/>
  <c r="W1702" i="16" a="1"/>
  <c r="W1702" i="16" s="1"/>
  <c r="W1703" i="16" a="1"/>
  <c r="W1703" i="16" s="1"/>
  <c r="W1704" i="16" a="1"/>
  <c r="W1704" i="16" s="1"/>
  <c r="W1705" i="16" a="1"/>
  <c r="W1705" i="16" s="1"/>
  <c r="W1706" i="16" a="1"/>
  <c r="W1706" i="16" s="1"/>
  <c r="W1707" i="16" a="1"/>
  <c r="W1707" i="16" s="1"/>
  <c r="W1708" i="16" a="1"/>
  <c r="W1708" i="16" s="1"/>
  <c r="W1709" i="16" a="1"/>
  <c r="W1709" i="16" s="1"/>
  <c r="W1710" i="16" a="1"/>
  <c r="W1710" i="16" s="1"/>
  <c r="W1711" i="16" a="1"/>
  <c r="W1711" i="16" s="1"/>
  <c r="W1712" i="16" a="1"/>
  <c r="W1712" i="16" s="1"/>
  <c r="W1713" i="16" a="1"/>
  <c r="W1713" i="16" s="1"/>
  <c r="W1714" i="16" a="1"/>
  <c r="W1714" i="16" s="1"/>
  <c r="W1715" i="16" a="1"/>
  <c r="W1715" i="16" s="1"/>
  <c r="W1716" i="16" a="1"/>
  <c r="W1716" i="16" s="1"/>
  <c r="W1717" i="16" a="1"/>
  <c r="W1717" i="16" s="1"/>
  <c r="W1718" i="16" a="1"/>
  <c r="W1718" i="16" s="1"/>
  <c r="W1719" i="16" a="1"/>
  <c r="W1719" i="16" s="1"/>
  <c r="W1720" i="16" a="1"/>
  <c r="W1720" i="16" s="1"/>
  <c r="W1721" i="16" a="1"/>
  <c r="W1721" i="16" s="1"/>
  <c r="W1722" i="16" a="1"/>
  <c r="W1722" i="16" s="1"/>
  <c r="W1723" i="16" a="1"/>
  <c r="W1723" i="16" s="1"/>
  <c r="W1724" i="16" a="1"/>
  <c r="W1724" i="16" s="1"/>
  <c r="W1725" i="16" a="1"/>
  <c r="W1725" i="16" s="1"/>
  <c r="W1726" i="16" a="1"/>
  <c r="W1726" i="16" s="1"/>
  <c r="W1727" i="16" a="1"/>
  <c r="W1727" i="16" s="1"/>
  <c r="W1728" i="16" a="1"/>
  <c r="W1728" i="16" s="1"/>
  <c r="W1729" i="16" a="1"/>
  <c r="W1729" i="16" s="1"/>
  <c r="W1730" i="16" a="1"/>
  <c r="W1730" i="16" s="1"/>
  <c r="W1731" i="16" a="1"/>
  <c r="W1731" i="16" s="1"/>
  <c r="W1732" i="16" a="1"/>
  <c r="W1732" i="16" s="1"/>
  <c r="W1733" i="16" a="1"/>
  <c r="W1733" i="16" s="1"/>
  <c r="W1734" i="16" a="1"/>
  <c r="W1734" i="16" s="1"/>
  <c r="W1735" i="16" a="1"/>
  <c r="W1735" i="16" s="1"/>
  <c r="W1736" i="16" a="1"/>
  <c r="W1736" i="16" s="1"/>
  <c r="W1737" i="16" a="1"/>
  <c r="W1737" i="16" s="1"/>
  <c r="W1738" i="16" a="1"/>
  <c r="W1738" i="16" s="1"/>
  <c r="W1739" i="16" a="1"/>
  <c r="W1739" i="16" s="1"/>
  <c r="W1740" i="16" a="1"/>
  <c r="W1740" i="16" s="1"/>
  <c r="W1741" i="16" a="1"/>
  <c r="W1741" i="16" s="1"/>
  <c r="W1742" i="16" a="1"/>
  <c r="W1742" i="16" s="1"/>
  <c r="W1743" i="16" a="1"/>
  <c r="W1743" i="16" s="1"/>
  <c r="W1744" i="16" a="1"/>
  <c r="W1744" i="16" s="1"/>
  <c r="W1745" i="16" a="1"/>
  <c r="W1745" i="16" s="1"/>
  <c r="W1746" i="16" a="1"/>
  <c r="W1746" i="16" s="1"/>
  <c r="W1747" i="16" a="1"/>
  <c r="W1747" i="16" s="1"/>
  <c r="W1748" i="16" a="1"/>
  <c r="W1748" i="16" s="1"/>
  <c r="W1749" i="16" a="1"/>
  <c r="W1749" i="16" s="1"/>
  <c r="W1750" i="16" a="1"/>
  <c r="W1750" i="16" s="1"/>
  <c r="W1751" i="16" a="1"/>
  <c r="W1751" i="16" s="1"/>
  <c r="W1752" i="16" a="1"/>
  <c r="W1752" i="16" s="1"/>
  <c r="W1753" i="16" a="1"/>
  <c r="W1753" i="16" s="1"/>
  <c r="W1754" i="16" a="1"/>
  <c r="W1754" i="16" s="1"/>
  <c r="W1755" i="16" a="1"/>
  <c r="W1755" i="16" s="1"/>
  <c r="W1756" i="16" a="1"/>
  <c r="W1756" i="16" s="1"/>
  <c r="W1757" i="16" a="1"/>
  <c r="W1757" i="16" s="1"/>
  <c r="W1758" i="16" a="1"/>
  <c r="W1758" i="16" s="1"/>
  <c r="W1759" i="16" a="1"/>
  <c r="W1759" i="16" s="1"/>
  <c r="W1760" i="16" a="1"/>
  <c r="W1760" i="16" s="1"/>
  <c r="W1761" i="16" a="1"/>
  <c r="W1761" i="16" s="1"/>
  <c r="W1762" i="16" a="1"/>
  <c r="W1762" i="16" s="1"/>
  <c r="W1763" i="16" a="1"/>
  <c r="W1763" i="16" s="1"/>
  <c r="W1764" i="16" a="1"/>
  <c r="W1764" i="16" s="1"/>
  <c r="W1765" i="16" a="1"/>
  <c r="W1765" i="16" s="1"/>
  <c r="W1766" i="16" a="1"/>
  <c r="W1766" i="16" s="1"/>
  <c r="W1767" i="16" a="1"/>
  <c r="W1767" i="16" s="1"/>
  <c r="W1768" i="16" a="1"/>
  <c r="W1768" i="16" s="1"/>
  <c r="W1769" i="16" a="1"/>
  <c r="W1769" i="16" s="1"/>
  <c r="W1770" i="16" a="1"/>
  <c r="W1770" i="16" s="1"/>
  <c r="W1771" i="16" a="1"/>
  <c r="W1771" i="16" s="1"/>
  <c r="W1772" i="16" a="1"/>
  <c r="W1772" i="16" s="1"/>
  <c r="W1773" i="16" a="1"/>
  <c r="W1773" i="16" s="1"/>
  <c r="W1774" i="16" a="1"/>
  <c r="W1774" i="16" s="1"/>
  <c r="W1775" i="16" a="1"/>
  <c r="W1775" i="16" s="1"/>
  <c r="W1776" i="16" a="1"/>
  <c r="W1776" i="16" s="1"/>
  <c r="W1777" i="16" a="1"/>
  <c r="W1777" i="16" s="1"/>
  <c r="W1778" i="16" a="1"/>
  <c r="W1778" i="16" s="1"/>
  <c r="W1779" i="16" a="1"/>
  <c r="W1779" i="16" s="1"/>
  <c r="W1780" i="16" a="1"/>
  <c r="W1780" i="16" s="1"/>
  <c r="W1781" i="16" a="1"/>
  <c r="W1781" i="16" s="1"/>
  <c r="W1782" i="16" a="1"/>
  <c r="W1782" i="16" s="1"/>
  <c r="W1783" i="16" a="1"/>
  <c r="W1783" i="16" s="1"/>
  <c r="W1784" i="16" a="1"/>
  <c r="W1784" i="16" s="1"/>
  <c r="W1785" i="16" a="1"/>
  <c r="W1785" i="16" s="1"/>
  <c r="W1786" i="16" a="1"/>
  <c r="W1786" i="16" s="1"/>
  <c r="W1787" i="16" a="1"/>
  <c r="W1787" i="16" s="1"/>
  <c r="W1788" i="16" a="1"/>
  <c r="W1788" i="16" s="1"/>
  <c r="W1789" i="16" a="1"/>
  <c r="W1789" i="16" s="1"/>
  <c r="W1790" i="16" a="1"/>
  <c r="W1790" i="16" s="1"/>
  <c r="W1791" i="16" a="1"/>
  <c r="W1791" i="16" s="1"/>
  <c r="W1792" i="16" a="1"/>
  <c r="W1792" i="16" s="1"/>
  <c r="W1793" i="16" a="1"/>
  <c r="W1793" i="16" s="1"/>
  <c r="W1794" i="16" a="1"/>
  <c r="W1794" i="16" s="1"/>
  <c r="W1795" i="16" a="1"/>
  <c r="W1795" i="16" s="1"/>
  <c r="W1796" i="16" a="1"/>
  <c r="W1796" i="16" s="1"/>
  <c r="W1797" i="16" a="1"/>
  <c r="W1797" i="16" s="1"/>
  <c r="W1798" i="16" a="1"/>
  <c r="W1798" i="16" s="1"/>
  <c r="W1799" i="16" a="1"/>
  <c r="W1799" i="16" s="1"/>
  <c r="W1800" i="16" a="1"/>
  <c r="W1800" i="16" s="1"/>
  <c r="W1801" i="16" a="1"/>
  <c r="W1801" i="16" s="1"/>
  <c r="W1802" i="16" a="1"/>
  <c r="W1802" i="16" s="1"/>
  <c r="W1803" i="16" a="1"/>
  <c r="W1803" i="16" s="1"/>
  <c r="W1804" i="16" a="1"/>
  <c r="W1804" i="16" s="1"/>
  <c r="W1805" i="16" a="1"/>
  <c r="W1805" i="16" s="1"/>
  <c r="W1806" i="16" a="1"/>
  <c r="W1806" i="16" s="1"/>
  <c r="W1807" i="16" a="1"/>
  <c r="W1807" i="16" s="1"/>
  <c r="W1808" i="16" a="1"/>
  <c r="W1808" i="16" s="1"/>
  <c r="W1809" i="16" a="1"/>
  <c r="W1809" i="16" s="1"/>
  <c r="W1810" i="16" a="1"/>
  <c r="W1810" i="16" s="1"/>
  <c r="W1811" i="16" a="1"/>
  <c r="W1811" i="16" s="1"/>
  <c r="W1812" i="16" a="1"/>
  <c r="W1812" i="16" s="1"/>
  <c r="W1813" i="16" a="1"/>
  <c r="W1813" i="16" s="1"/>
  <c r="W1814" i="16" a="1"/>
  <c r="W1814" i="16" s="1"/>
  <c r="W1815" i="16" a="1"/>
  <c r="W1815" i="16" s="1"/>
  <c r="W1816" i="16" a="1"/>
  <c r="W1816" i="16" s="1"/>
  <c r="W1817" i="16" a="1"/>
  <c r="W1817" i="16" s="1"/>
  <c r="W1818" i="16" a="1"/>
  <c r="W1818" i="16" s="1"/>
  <c r="W1819" i="16" a="1"/>
  <c r="W1819" i="16" s="1"/>
  <c r="W1820" i="16" a="1"/>
  <c r="W1820" i="16" s="1"/>
  <c r="W1821" i="16" a="1"/>
  <c r="W1821" i="16" s="1"/>
  <c r="W1822" i="16" a="1"/>
  <c r="W1822" i="16" s="1"/>
  <c r="W1823" i="16" a="1"/>
  <c r="W1823" i="16" s="1"/>
  <c r="W1824" i="16" a="1"/>
  <c r="W1824" i="16" s="1"/>
  <c r="W1825" i="16" a="1"/>
  <c r="W1825" i="16" s="1"/>
  <c r="W1826" i="16" a="1"/>
  <c r="W1826" i="16" s="1"/>
  <c r="W1827" i="16" a="1"/>
  <c r="W1827" i="16" s="1"/>
  <c r="W1828" i="16" a="1"/>
  <c r="W1828" i="16" s="1"/>
  <c r="W1829" i="16" a="1"/>
  <c r="W1829" i="16" s="1"/>
  <c r="W1830" i="16" a="1"/>
  <c r="W1830" i="16" s="1"/>
  <c r="W1831" i="16" a="1"/>
  <c r="W1831" i="16" s="1"/>
  <c r="W1832" i="16" a="1"/>
  <c r="W1832" i="16" s="1"/>
  <c r="W1833" i="16" a="1"/>
  <c r="W1833" i="16" s="1"/>
  <c r="W1834" i="16" a="1"/>
  <c r="W1834" i="16" s="1"/>
  <c r="W1835" i="16" a="1"/>
  <c r="W1835" i="16" s="1"/>
  <c r="W1836" i="16" a="1"/>
  <c r="W1836" i="16" s="1"/>
  <c r="W1837" i="16" a="1"/>
  <c r="W1837" i="16" s="1"/>
  <c r="W1838" i="16" a="1"/>
  <c r="W1838" i="16" s="1"/>
  <c r="W1839" i="16" a="1"/>
  <c r="W1839" i="16" s="1"/>
  <c r="W1840" i="16" a="1"/>
  <c r="W1840" i="16" s="1"/>
  <c r="W1841" i="16" a="1"/>
  <c r="W1841" i="16" s="1"/>
  <c r="W1842" i="16" a="1"/>
  <c r="W1842" i="16" s="1"/>
  <c r="W1843" i="16" a="1"/>
  <c r="W1843" i="16" s="1"/>
  <c r="W1844" i="16" a="1"/>
  <c r="W1844" i="16" s="1"/>
  <c r="W1845" i="16" a="1"/>
  <c r="W1845" i="16" s="1"/>
  <c r="W1846" i="16" a="1"/>
  <c r="W1846" i="16" s="1"/>
  <c r="W1847" i="16" a="1"/>
  <c r="W1847" i="16" s="1"/>
  <c r="W1848" i="16" a="1"/>
  <c r="W1848" i="16" s="1"/>
  <c r="W1849" i="16" a="1"/>
  <c r="W1849" i="16" s="1"/>
  <c r="W1850" i="16" a="1"/>
  <c r="W1850" i="16" s="1"/>
  <c r="W1851" i="16" a="1"/>
  <c r="W1851" i="16" s="1"/>
  <c r="W1852" i="16" a="1"/>
  <c r="W1852" i="16" s="1"/>
  <c r="W1853" i="16" a="1"/>
  <c r="W1853" i="16" s="1"/>
  <c r="W1854" i="16" a="1"/>
  <c r="W1854" i="16" s="1"/>
  <c r="W1855" i="16" a="1"/>
  <c r="W1855" i="16" s="1"/>
  <c r="W1856" i="16" a="1"/>
  <c r="W1856" i="16" s="1"/>
  <c r="W1857" i="16" a="1"/>
  <c r="W1857" i="16" s="1"/>
  <c r="W1858" i="16" a="1"/>
  <c r="W1858" i="16" s="1"/>
  <c r="W1859" i="16" a="1"/>
  <c r="W1859" i="16" s="1"/>
  <c r="W1860" i="16" a="1"/>
  <c r="W1860" i="16" s="1"/>
  <c r="W1861" i="16" a="1"/>
  <c r="W1861" i="16" s="1"/>
  <c r="W1862" i="16" a="1"/>
  <c r="W1862" i="16" s="1"/>
  <c r="W1863" i="16" a="1"/>
  <c r="W1863" i="16" s="1"/>
  <c r="W1864" i="16" a="1"/>
  <c r="W1864" i="16" s="1"/>
  <c r="W1865" i="16" a="1"/>
  <c r="W1865" i="16" s="1"/>
  <c r="W1866" i="16" a="1"/>
  <c r="W1866" i="16" s="1"/>
  <c r="W1867" i="16" a="1"/>
  <c r="W1867" i="16" s="1"/>
  <c r="W1868" i="16" a="1"/>
  <c r="W1868" i="16" s="1"/>
  <c r="W1869" i="16" a="1"/>
  <c r="W1869" i="16" s="1"/>
  <c r="W1870" i="16" a="1"/>
  <c r="W1870" i="16" s="1"/>
  <c r="W1871" i="16" a="1"/>
  <c r="W1871" i="16" s="1"/>
  <c r="W1872" i="16" a="1"/>
  <c r="W1872" i="16" s="1"/>
  <c r="W1873" i="16" a="1"/>
  <c r="W1873" i="16" s="1"/>
  <c r="W1874" i="16" a="1"/>
  <c r="W1874" i="16" s="1"/>
  <c r="W1875" i="16" a="1"/>
  <c r="W1875" i="16" s="1"/>
  <c r="W1876" i="16" a="1"/>
  <c r="W1876" i="16" s="1"/>
  <c r="W1877" i="16" a="1"/>
  <c r="W1877" i="16" s="1"/>
  <c r="W1878" i="16" a="1"/>
  <c r="W1878" i="16" s="1"/>
  <c r="W1879" i="16" a="1"/>
  <c r="W1879" i="16" s="1"/>
  <c r="W1880" i="16" a="1"/>
  <c r="W1880" i="16" s="1"/>
  <c r="W1881" i="16" a="1"/>
  <c r="W1881" i="16" s="1"/>
  <c r="W1882" i="16" a="1"/>
  <c r="W1882" i="16" s="1"/>
  <c r="W1883" i="16" a="1"/>
  <c r="W1883" i="16" s="1"/>
  <c r="W1884" i="16" a="1"/>
  <c r="W1884" i="16" s="1"/>
  <c r="W1885" i="16" a="1"/>
  <c r="W1885" i="16" s="1"/>
  <c r="W1886" i="16" a="1"/>
  <c r="W1886" i="16" s="1"/>
  <c r="W1887" i="16" a="1"/>
  <c r="W1887" i="16" s="1"/>
  <c r="W1888" i="16" a="1"/>
  <c r="W1888" i="16" s="1"/>
  <c r="W1889" i="16" a="1"/>
  <c r="W1889" i="16" s="1"/>
  <c r="W1890" i="16" a="1"/>
  <c r="W1890" i="16" s="1"/>
  <c r="W1891" i="16" a="1"/>
  <c r="W1891" i="16" s="1"/>
  <c r="W1892" i="16" a="1"/>
  <c r="W1892" i="16" s="1"/>
  <c r="W1893" i="16" a="1"/>
  <c r="W1893" i="16" s="1"/>
  <c r="W1894" i="16" a="1"/>
  <c r="W1894" i="16" s="1"/>
  <c r="W1895" i="16" a="1"/>
  <c r="W1895" i="16" s="1"/>
  <c r="W1896" i="16" a="1"/>
  <c r="W1896" i="16" s="1"/>
  <c r="W1897" i="16" a="1"/>
  <c r="W1897" i="16" s="1"/>
  <c r="W1898" i="16" a="1"/>
  <c r="W1898" i="16" s="1"/>
  <c r="W1899" i="16" a="1"/>
  <c r="W1899" i="16" s="1"/>
  <c r="W1900" i="16" a="1"/>
  <c r="W1900" i="16" s="1"/>
  <c r="W1901" i="16" a="1"/>
  <c r="W1901" i="16" s="1"/>
  <c r="W1902" i="16" a="1"/>
  <c r="W1902" i="16" s="1"/>
  <c r="W1903" i="16" a="1"/>
  <c r="W1903" i="16" s="1"/>
  <c r="W1904" i="16" a="1"/>
  <c r="W1904" i="16" s="1"/>
  <c r="W1905" i="16" a="1"/>
  <c r="W1905" i="16" s="1"/>
  <c r="W1906" i="16" a="1"/>
  <c r="W1906" i="16" s="1"/>
  <c r="W1907" i="16" a="1"/>
  <c r="W1907" i="16" s="1"/>
  <c r="W1908" i="16" a="1"/>
  <c r="W1908" i="16" s="1"/>
  <c r="W1909" i="16" a="1"/>
  <c r="W1909" i="16" s="1"/>
  <c r="W1910" i="16" a="1"/>
  <c r="W1910" i="16" s="1"/>
  <c r="W1911" i="16" a="1"/>
  <c r="W1911" i="16" s="1"/>
  <c r="W1912" i="16" a="1"/>
  <c r="W1912" i="16" s="1"/>
  <c r="W1913" i="16" a="1"/>
  <c r="W1913" i="16" s="1"/>
  <c r="W1914" i="16" a="1"/>
  <c r="W1914" i="16" s="1"/>
  <c r="W1915" i="16" a="1"/>
  <c r="W1915" i="16" s="1"/>
  <c r="W1916" i="16" a="1"/>
  <c r="W1916" i="16" s="1"/>
  <c r="W1917" i="16" a="1"/>
  <c r="W1917" i="16" s="1"/>
  <c r="W1918" i="16" a="1"/>
  <c r="W1918" i="16" s="1"/>
  <c r="W1919" i="16" a="1"/>
  <c r="W1919" i="16" s="1"/>
  <c r="W1920" i="16" a="1"/>
  <c r="W1920" i="16" s="1"/>
  <c r="W1921" i="16" a="1"/>
  <c r="W1921" i="16" s="1"/>
  <c r="W1922" i="16" a="1"/>
  <c r="W1922" i="16" s="1"/>
  <c r="W1923" i="16" a="1"/>
  <c r="W1923" i="16" s="1"/>
  <c r="W1924" i="16" a="1"/>
  <c r="W1924" i="16" s="1"/>
  <c r="W1925" i="16" a="1"/>
  <c r="W1925" i="16" s="1"/>
  <c r="W1926" i="16" a="1"/>
  <c r="W1926" i="16" s="1"/>
  <c r="W1927" i="16" a="1"/>
  <c r="W1927" i="16" s="1"/>
  <c r="W1928" i="16" a="1"/>
  <c r="W1928" i="16" s="1"/>
  <c r="W1929" i="16" a="1"/>
  <c r="W1929" i="16" s="1"/>
  <c r="W1930" i="16" a="1"/>
  <c r="W1930" i="16" s="1"/>
  <c r="W1931" i="16" a="1"/>
  <c r="W1931" i="16" s="1"/>
  <c r="W1932" i="16" a="1"/>
  <c r="W1932" i="16" s="1"/>
  <c r="W1933" i="16" a="1"/>
  <c r="W1933" i="16" s="1"/>
  <c r="W1934" i="16" a="1"/>
  <c r="W1934" i="16" s="1"/>
  <c r="W1935" i="16" a="1"/>
  <c r="W1935" i="16" s="1"/>
  <c r="W1936" i="16" a="1"/>
  <c r="W1936" i="16" s="1"/>
  <c r="W1937" i="16" a="1"/>
  <c r="W1937" i="16" s="1"/>
  <c r="W1938" i="16" a="1"/>
  <c r="W1938" i="16" s="1"/>
  <c r="W1939" i="16" a="1"/>
  <c r="W1939" i="16" s="1"/>
  <c r="W1940" i="16" a="1"/>
  <c r="W1940" i="16" s="1"/>
  <c r="W1941" i="16" a="1"/>
  <c r="W1941" i="16" s="1"/>
  <c r="W1942" i="16" a="1"/>
  <c r="W1942" i="16" s="1"/>
  <c r="W1943" i="16" a="1"/>
  <c r="W1943" i="16" s="1"/>
  <c r="W1944" i="16" a="1"/>
  <c r="W1944" i="16" s="1"/>
  <c r="W1945" i="16" a="1"/>
  <c r="W1945" i="16" s="1"/>
  <c r="W1946" i="16" a="1"/>
  <c r="W1946" i="16" s="1"/>
  <c r="W1947" i="16" a="1"/>
  <c r="W1947" i="16" s="1"/>
  <c r="W1948" i="16" a="1"/>
  <c r="W1948" i="16" s="1"/>
  <c r="W1949" i="16" a="1"/>
  <c r="W1949" i="16" s="1"/>
  <c r="W1950" i="16" a="1"/>
  <c r="W1950" i="16" s="1"/>
  <c r="W1951" i="16" a="1"/>
  <c r="W1951" i="16" s="1"/>
  <c r="W1952" i="16" a="1"/>
  <c r="W1952" i="16" s="1"/>
  <c r="W1953" i="16" a="1"/>
  <c r="W1953" i="16" s="1"/>
  <c r="W1954" i="16" a="1"/>
  <c r="W1954" i="16" s="1"/>
  <c r="W1955" i="16" a="1"/>
  <c r="W1955" i="16" s="1"/>
  <c r="W1956" i="16" a="1"/>
  <c r="W1956" i="16" s="1"/>
  <c r="W1957" i="16" a="1"/>
  <c r="W1957" i="16" s="1"/>
  <c r="W1958" i="16" a="1"/>
  <c r="W1958" i="16" s="1"/>
  <c r="W1959" i="16" a="1"/>
  <c r="W1959" i="16" s="1"/>
  <c r="W1960" i="16" a="1"/>
  <c r="W1960" i="16" s="1"/>
  <c r="W1961" i="16" a="1"/>
  <c r="W1961" i="16" s="1"/>
  <c r="W1962" i="16" a="1"/>
  <c r="W1962" i="16" s="1"/>
  <c r="W1963" i="16" a="1"/>
  <c r="W1963" i="16" s="1"/>
  <c r="W1964" i="16" a="1"/>
  <c r="W1964" i="16" s="1"/>
  <c r="W1965" i="16" a="1"/>
  <c r="W1965" i="16" s="1"/>
  <c r="W1966" i="16" a="1"/>
  <c r="W1966" i="16" s="1"/>
  <c r="W1967" i="16" a="1"/>
  <c r="W1967" i="16" s="1"/>
  <c r="W1968" i="16" a="1"/>
  <c r="W1968" i="16" s="1"/>
  <c r="W1969" i="16" a="1"/>
  <c r="W1969" i="16" s="1"/>
  <c r="W1970" i="16" a="1"/>
  <c r="W1970" i="16" s="1"/>
  <c r="W1971" i="16" a="1"/>
  <c r="W1971" i="16" s="1"/>
  <c r="W1972" i="16" a="1"/>
  <c r="W1972" i="16" s="1"/>
  <c r="W1973" i="16" a="1"/>
  <c r="W1973" i="16" s="1"/>
  <c r="W1974" i="16" a="1"/>
  <c r="W1974" i="16" s="1"/>
  <c r="W1975" i="16" a="1"/>
  <c r="W1975" i="16" s="1"/>
  <c r="W1976" i="16" a="1"/>
  <c r="W1976" i="16" s="1"/>
  <c r="W1977" i="16" a="1"/>
  <c r="W1977" i="16" s="1"/>
  <c r="W1978" i="16" a="1"/>
  <c r="W1978" i="16" s="1"/>
  <c r="W1979" i="16" a="1"/>
  <c r="W1979" i="16" s="1"/>
  <c r="W1980" i="16" a="1"/>
  <c r="W1980" i="16" s="1"/>
  <c r="W1981" i="16" a="1"/>
  <c r="W1981" i="16" s="1"/>
  <c r="W1982" i="16" a="1"/>
  <c r="W1982" i="16" s="1"/>
  <c r="W1983" i="16" a="1"/>
  <c r="W1983" i="16" s="1"/>
  <c r="W1984" i="16" a="1"/>
  <c r="W1984" i="16" s="1"/>
  <c r="W1985" i="16" a="1"/>
  <c r="W1985" i="16" s="1"/>
  <c r="W1986" i="16" a="1"/>
  <c r="W1986" i="16" s="1"/>
  <c r="W1987" i="16" a="1"/>
  <c r="W1987" i="16" s="1"/>
  <c r="W1988" i="16" a="1"/>
  <c r="W1988" i="16" s="1"/>
  <c r="W1989" i="16" a="1"/>
  <c r="W1989" i="16" s="1"/>
  <c r="W1990" i="16" a="1"/>
  <c r="W1990" i="16" s="1"/>
  <c r="W1991" i="16" a="1"/>
  <c r="W1991" i="16" s="1"/>
  <c r="W1992" i="16" a="1"/>
  <c r="W1992" i="16" s="1"/>
  <c r="W1993" i="16" a="1"/>
  <c r="W1993" i="16" s="1"/>
  <c r="W1994" i="16" a="1"/>
  <c r="W1994" i="16" s="1"/>
  <c r="W1995" i="16" a="1"/>
  <c r="W1995" i="16" s="1"/>
  <c r="W1996" i="16" a="1"/>
  <c r="W1996" i="16" s="1"/>
  <c r="W1997" i="16" a="1"/>
  <c r="W1997" i="16" s="1"/>
  <c r="W1998" i="16" a="1"/>
  <c r="W1998" i="16" s="1"/>
  <c r="W1999" i="16" a="1"/>
  <c r="W1999" i="16" s="1"/>
  <c r="W2000" i="16" a="1"/>
  <c r="W2000" i="16" s="1"/>
  <c r="W2001" i="16" a="1"/>
  <c r="W2001" i="16" s="1"/>
  <c r="W2002" i="16" a="1"/>
  <c r="W2002" i="16" s="1"/>
  <c r="W2003" i="16" a="1"/>
  <c r="W2003" i="16" s="1"/>
  <c r="W2004" i="16" a="1"/>
  <c r="W2004" i="16" s="1"/>
  <c r="W2005" i="16" a="1"/>
  <c r="W2005" i="16" s="1"/>
  <c r="W2006" i="16" a="1"/>
  <c r="W2006" i="16" s="1"/>
  <c r="W2007" i="16" a="1"/>
  <c r="W2007" i="16" s="1"/>
  <c r="W2008" i="16" a="1"/>
  <c r="W2008" i="16" s="1"/>
  <c r="W2009" i="16" a="1"/>
  <c r="W2009" i="16" s="1"/>
  <c r="W2010" i="16" a="1"/>
  <c r="W2010" i="16" s="1"/>
  <c r="W2011" i="16" a="1"/>
  <c r="W2011" i="16" s="1"/>
  <c r="W2012" i="16" a="1"/>
  <c r="W2012" i="16" s="1"/>
  <c r="W2013" i="16" a="1"/>
  <c r="W2013" i="16" s="1"/>
  <c r="W2014" i="16" a="1"/>
  <c r="W2014" i="16" s="1"/>
  <c r="W2015" i="16" a="1"/>
  <c r="W2015" i="16" s="1"/>
  <c r="W2016" i="16" a="1"/>
  <c r="W2016" i="16" s="1"/>
  <c r="W2017" i="16" a="1"/>
  <c r="W2017" i="16" s="1"/>
  <c r="W2018" i="16" a="1"/>
  <c r="W2018" i="16" s="1"/>
  <c r="W2019" i="16" a="1"/>
  <c r="W2019" i="16" s="1"/>
  <c r="W2020" i="16" a="1"/>
  <c r="W2020" i="16" s="1"/>
  <c r="W2021" i="16" a="1"/>
  <c r="W2021" i="16" s="1"/>
  <c r="W2022" i="16" a="1"/>
  <c r="W2022" i="16" s="1"/>
  <c r="W2023" i="16" a="1"/>
  <c r="W2023" i="16" s="1"/>
  <c r="W2024" i="16" a="1"/>
  <c r="W2024" i="16" s="1"/>
  <c r="W2025" i="16" a="1"/>
  <c r="W2025" i="16" s="1"/>
  <c r="W2026" i="16" a="1"/>
  <c r="W2026" i="16" s="1"/>
  <c r="W2027" i="16" a="1"/>
  <c r="W2027" i="16" s="1"/>
  <c r="W2028" i="16" a="1"/>
  <c r="W2028" i="16" s="1"/>
  <c r="W2029" i="16" a="1"/>
  <c r="W2029" i="16" s="1"/>
  <c r="W2030" i="16" a="1"/>
  <c r="W2030" i="16" s="1"/>
  <c r="W2031" i="16" a="1"/>
  <c r="W2031" i="16" s="1"/>
  <c r="W2032" i="16" a="1"/>
  <c r="W2032" i="16" s="1"/>
  <c r="W2033" i="16" a="1"/>
  <c r="W2033" i="16" s="1"/>
  <c r="W2034" i="16" a="1"/>
  <c r="W2034" i="16" s="1"/>
  <c r="W2035" i="16" a="1"/>
  <c r="W2035" i="16" s="1"/>
  <c r="W2036" i="16" a="1"/>
  <c r="W2036" i="16" s="1"/>
  <c r="W2037" i="16" a="1"/>
  <c r="W2037" i="16" s="1"/>
  <c r="W2038" i="16" a="1"/>
  <c r="W2038" i="16" s="1"/>
  <c r="W2039" i="16" a="1"/>
  <c r="W2039" i="16" s="1"/>
  <c r="W2040" i="16" a="1"/>
  <c r="W2040" i="16" s="1"/>
  <c r="W2041" i="16" a="1"/>
  <c r="W2041" i="16" s="1"/>
  <c r="W2042" i="16" a="1"/>
  <c r="W2042" i="16" s="1"/>
  <c r="W2043" i="16" a="1"/>
  <c r="W2043" i="16" s="1"/>
  <c r="W2044" i="16" a="1"/>
  <c r="W2044" i="16" s="1"/>
  <c r="W2045" i="16" a="1"/>
  <c r="W2045" i="16" s="1"/>
  <c r="W2046" i="16" a="1"/>
  <c r="W2046" i="16" s="1"/>
  <c r="W2047" i="16" a="1"/>
  <c r="W2047" i="16" s="1"/>
  <c r="W2048" i="16" a="1"/>
  <c r="W2048" i="16" s="1"/>
  <c r="W2049" i="16" a="1"/>
  <c r="W2049" i="16" s="1"/>
  <c r="W2050" i="16" a="1"/>
  <c r="W2050" i="16" s="1"/>
  <c r="W2051" i="16" a="1"/>
  <c r="W2051" i="16" s="1"/>
  <c r="W2052" i="16" a="1"/>
  <c r="W2052" i="16" s="1"/>
  <c r="W2053" i="16" a="1"/>
  <c r="W2053" i="16" s="1"/>
  <c r="W2054" i="16" a="1"/>
  <c r="W2054" i="16" s="1"/>
  <c r="W2055" i="16" a="1"/>
  <c r="W2055" i="16" s="1"/>
  <c r="W2056" i="16" a="1"/>
  <c r="W2056" i="16" s="1"/>
  <c r="W2057" i="16" a="1"/>
  <c r="W2057" i="16" s="1"/>
  <c r="W2058" i="16" a="1"/>
  <c r="W2058" i="16" s="1"/>
  <c r="W2059" i="16" a="1"/>
  <c r="W2059" i="16" s="1"/>
  <c r="W2060" i="16" a="1"/>
  <c r="W2060" i="16" s="1"/>
  <c r="W2061" i="16" a="1"/>
  <c r="W2061" i="16" s="1"/>
  <c r="W2062" i="16" a="1"/>
  <c r="W2062" i="16" s="1"/>
  <c r="W2063" i="16" a="1"/>
  <c r="W2063" i="16" s="1"/>
  <c r="W2064" i="16" a="1"/>
  <c r="W2064" i="16" s="1"/>
  <c r="W2065" i="16" a="1"/>
  <c r="W2065" i="16" s="1"/>
  <c r="W2066" i="16" a="1"/>
  <c r="W2066" i="16" s="1"/>
  <c r="W2067" i="16" a="1"/>
  <c r="W2067" i="16" s="1"/>
  <c r="W2068" i="16" a="1"/>
  <c r="W2068" i="16" s="1"/>
  <c r="W2069" i="16" a="1"/>
  <c r="W2069" i="16" s="1"/>
  <c r="W2070" i="16" a="1"/>
  <c r="W2070" i="16" s="1"/>
  <c r="W2071" i="16" a="1"/>
  <c r="W2071" i="16" s="1"/>
  <c r="W2072" i="16" a="1"/>
  <c r="W2072" i="16" s="1"/>
  <c r="W2073" i="16" a="1"/>
  <c r="W2073" i="16" s="1"/>
  <c r="W2074" i="16" a="1"/>
  <c r="W2074" i="16" s="1"/>
  <c r="W2075" i="16" a="1"/>
  <c r="W2075" i="16" s="1"/>
  <c r="W2076" i="16" a="1"/>
  <c r="W2076" i="16" s="1"/>
  <c r="W2077" i="16" a="1"/>
  <c r="W2077" i="16" s="1"/>
  <c r="W2078" i="16" a="1"/>
  <c r="W2078" i="16" s="1"/>
  <c r="W2079" i="16" a="1"/>
  <c r="W2079" i="16" s="1"/>
  <c r="W2080" i="16" a="1"/>
  <c r="W2080" i="16" s="1"/>
  <c r="W2081" i="16" a="1"/>
  <c r="W2081" i="16" s="1"/>
  <c r="W2082" i="16" a="1"/>
  <c r="W2082" i="16" s="1"/>
  <c r="W2083" i="16" a="1"/>
  <c r="W2083" i="16" s="1"/>
  <c r="W2084" i="16" a="1"/>
  <c r="W2084" i="16" s="1"/>
  <c r="W2085" i="16" a="1"/>
  <c r="W2085" i="16" s="1"/>
  <c r="W2086" i="16" a="1"/>
  <c r="W2086" i="16" s="1"/>
  <c r="W2087" i="16" a="1"/>
  <c r="W2087" i="16" s="1"/>
  <c r="W2088" i="16" a="1"/>
  <c r="W2088" i="16" s="1"/>
  <c r="W2089" i="16" a="1"/>
  <c r="W2089" i="16" s="1"/>
  <c r="W2090" i="16" a="1"/>
  <c r="W2090" i="16" s="1"/>
  <c r="W2091" i="16" a="1"/>
  <c r="W2091" i="16" s="1"/>
  <c r="W2092" i="16" a="1"/>
  <c r="W2092" i="16" s="1"/>
  <c r="W2093" i="16" a="1"/>
  <c r="W2093" i="16" s="1"/>
  <c r="W2094" i="16" a="1"/>
  <c r="W2094" i="16" s="1"/>
  <c r="W2095" i="16" a="1"/>
  <c r="W2095" i="16" s="1"/>
  <c r="W2096" i="16" a="1"/>
  <c r="W2096" i="16" s="1"/>
  <c r="W2097" i="16" a="1"/>
  <c r="W2097" i="16" s="1"/>
  <c r="W2098" i="16" a="1"/>
  <c r="W2098" i="16" s="1"/>
  <c r="W2099" i="16" a="1"/>
  <c r="W2099" i="16" s="1"/>
  <c r="W2100" i="16" a="1"/>
  <c r="W2100" i="16" s="1"/>
  <c r="W2101" i="16" a="1"/>
  <c r="W2101" i="16" s="1"/>
  <c r="W2102" i="16" a="1"/>
  <c r="W2102" i="16" s="1"/>
  <c r="W2103" i="16" a="1"/>
  <c r="W2103" i="16" s="1"/>
  <c r="W2104" i="16" a="1"/>
  <c r="W2104" i="16" s="1"/>
  <c r="W2105" i="16" a="1"/>
  <c r="W2105" i="16" s="1"/>
  <c r="W2106" i="16" a="1"/>
  <c r="W2106" i="16" s="1"/>
  <c r="W2107" i="16" a="1"/>
  <c r="W2107" i="16" s="1"/>
  <c r="W2108" i="16" a="1"/>
  <c r="W2108" i="16" s="1"/>
  <c r="W2109" i="16" a="1"/>
  <c r="W2109" i="16" s="1"/>
  <c r="W2110" i="16" a="1"/>
  <c r="W2110" i="16" s="1"/>
  <c r="W2111" i="16" a="1"/>
  <c r="W2111" i="16" s="1"/>
  <c r="W2112" i="16" a="1"/>
  <c r="W2112" i="16" s="1"/>
  <c r="W2113" i="16" a="1"/>
  <c r="W2113" i="16" s="1"/>
  <c r="W2114" i="16" a="1"/>
  <c r="W2114" i="16" s="1"/>
  <c r="W2115" i="16" a="1"/>
  <c r="W2115" i="16" s="1"/>
  <c r="W2116" i="16" a="1"/>
  <c r="W2116" i="16" s="1"/>
  <c r="W2117" i="16" a="1"/>
  <c r="W2117" i="16" s="1"/>
  <c r="W2118" i="16" a="1"/>
  <c r="W2118" i="16" s="1"/>
  <c r="W2119" i="16" a="1"/>
  <c r="W2119" i="16" s="1"/>
  <c r="W2120" i="16" a="1"/>
  <c r="W2120" i="16" s="1"/>
  <c r="W2121" i="16" a="1"/>
  <c r="W2121" i="16" s="1"/>
  <c r="W2122" i="16" a="1"/>
  <c r="W2122" i="16" s="1"/>
  <c r="W2123" i="16" a="1"/>
  <c r="W2123" i="16" s="1"/>
  <c r="W2124" i="16" a="1"/>
  <c r="W2124" i="16" s="1"/>
  <c r="W2125" i="16" a="1"/>
  <c r="W2125" i="16" s="1"/>
  <c r="W2126" i="16" a="1"/>
  <c r="W2126" i="16" s="1"/>
  <c r="W2127" i="16" a="1"/>
  <c r="W2127" i="16" s="1"/>
  <c r="W2128" i="16" a="1"/>
  <c r="W2128" i="16" s="1"/>
  <c r="W2129" i="16" a="1"/>
  <c r="W2129" i="16" s="1"/>
  <c r="W2130" i="16" a="1"/>
  <c r="W2130" i="16" s="1"/>
  <c r="W2131" i="16" a="1"/>
  <c r="W2131" i="16" s="1"/>
  <c r="W2132" i="16" a="1"/>
  <c r="W2132" i="16" s="1"/>
  <c r="W2133" i="16" a="1"/>
  <c r="W2133" i="16" s="1"/>
  <c r="W2134" i="16" a="1"/>
  <c r="W2134" i="16" s="1"/>
  <c r="W2135" i="16" a="1"/>
  <c r="W2135" i="16" s="1"/>
  <c r="W2136" i="16" a="1"/>
  <c r="W2136" i="16" s="1"/>
  <c r="W2137" i="16" a="1"/>
  <c r="W2137" i="16" s="1"/>
  <c r="W2138" i="16" a="1"/>
  <c r="W2138" i="16" s="1"/>
  <c r="W2139" i="16" a="1"/>
  <c r="W2139" i="16" s="1"/>
  <c r="W2140" i="16" a="1"/>
  <c r="W2140" i="16" s="1"/>
  <c r="W2141" i="16" a="1"/>
  <c r="W2141" i="16" s="1"/>
  <c r="W2142" i="16" a="1"/>
  <c r="W2142" i="16" s="1"/>
  <c r="W2143" i="16" a="1"/>
  <c r="W2143" i="16" s="1"/>
  <c r="W2144" i="16" a="1"/>
  <c r="W2144" i="16" s="1"/>
  <c r="W2145" i="16" a="1"/>
  <c r="W2145" i="16" s="1"/>
  <c r="W2146" i="16" a="1"/>
  <c r="W2146" i="16" s="1"/>
  <c r="W2147" i="16" a="1"/>
  <c r="W2147" i="16" s="1"/>
  <c r="W2148" i="16" a="1"/>
  <c r="W2148" i="16" s="1"/>
  <c r="W2149" i="16" a="1"/>
  <c r="W2149" i="16" s="1"/>
  <c r="W2150" i="16" a="1"/>
  <c r="W2150" i="16" s="1"/>
  <c r="W2151" i="16" a="1"/>
  <c r="W2151" i="16" s="1"/>
  <c r="W2152" i="16" a="1"/>
  <c r="W2152" i="16" s="1"/>
  <c r="W2153" i="16" a="1"/>
  <c r="W2153" i="16" s="1"/>
  <c r="W2154" i="16" a="1"/>
  <c r="W2154" i="16" s="1"/>
  <c r="W2155" i="16" a="1"/>
  <c r="W2155" i="16" s="1"/>
  <c r="W2156" i="16" a="1"/>
  <c r="W2156" i="16" s="1"/>
  <c r="W2157" i="16" a="1"/>
  <c r="W2157" i="16" s="1"/>
  <c r="W2158" i="16" a="1"/>
  <c r="W2158" i="16" s="1"/>
  <c r="W2159" i="16" a="1"/>
  <c r="W2159" i="16" s="1"/>
  <c r="W2160" i="16" a="1"/>
  <c r="W2160" i="16" s="1"/>
  <c r="W2161" i="16" a="1"/>
  <c r="W2161" i="16" s="1"/>
  <c r="W2162" i="16" a="1"/>
  <c r="W2162" i="16" s="1"/>
  <c r="W2163" i="16" a="1"/>
  <c r="W2163" i="16" s="1"/>
  <c r="W2164" i="16" a="1"/>
  <c r="W2164" i="16" s="1"/>
  <c r="W2165" i="16" a="1"/>
  <c r="W2165" i="16" s="1"/>
  <c r="W2166" i="16" a="1"/>
  <c r="W2166" i="16" s="1"/>
  <c r="W2167" i="16" a="1"/>
  <c r="W2167" i="16" s="1"/>
  <c r="W2168" i="16" a="1"/>
  <c r="W2168" i="16" s="1"/>
  <c r="W2169" i="16" a="1"/>
  <c r="W2169" i="16" s="1"/>
  <c r="W2170" i="16" a="1"/>
  <c r="W2170" i="16" s="1"/>
  <c r="W2171" i="16" a="1"/>
  <c r="W2171" i="16" s="1"/>
  <c r="W2172" i="16" a="1"/>
  <c r="W2172" i="16" s="1"/>
  <c r="W2173" i="16" a="1"/>
  <c r="W2173" i="16" s="1"/>
  <c r="W2174" i="16" a="1"/>
  <c r="W2174" i="16" s="1"/>
  <c r="W2175" i="16" a="1"/>
  <c r="W2175" i="16" s="1"/>
  <c r="W2176" i="16" a="1"/>
  <c r="W2176" i="16" s="1"/>
  <c r="W2177" i="16" a="1"/>
  <c r="W2177" i="16" s="1"/>
  <c r="W2178" i="16" a="1"/>
  <c r="W2178" i="16" s="1"/>
  <c r="W2179" i="16" a="1"/>
  <c r="W2179" i="16" s="1"/>
  <c r="W2180" i="16" a="1"/>
  <c r="W2180" i="16" s="1"/>
  <c r="W2181" i="16" a="1"/>
  <c r="W2181" i="16" s="1"/>
  <c r="W2182" i="16" a="1"/>
  <c r="W2182" i="16" s="1"/>
  <c r="W2183" i="16" a="1"/>
  <c r="W2183" i="16" s="1"/>
  <c r="W2184" i="16" a="1"/>
  <c r="W2184" i="16" s="1"/>
  <c r="W2185" i="16" a="1"/>
  <c r="W2185" i="16" s="1"/>
  <c r="W2186" i="16" a="1"/>
  <c r="W2186" i="16" s="1"/>
  <c r="W2187" i="16" a="1"/>
  <c r="W2187" i="16" s="1"/>
  <c r="W2188" i="16" a="1"/>
  <c r="W2188" i="16" s="1"/>
  <c r="W2189" i="16" a="1"/>
  <c r="W2189" i="16" s="1"/>
  <c r="W2190" i="16" a="1"/>
  <c r="W2190" i="16" s="1"/>
  <c r="W2191" i="16" a="1"/>
  <c r="W2191" i="16" s="1"/>
  <c r="W2192" i="16" a="1"/>
  <c r="W2192" i="16" s="1"/>
  <c r="W2193" i="16" a="1"/>
  <c r="W2193" i="16" s="1"/>
  <c r="W2194" i="16" a="1"/>
  <c r="W2194" i="16" s="1"/>
  <c r="W2195" i="16" a="1"/>
  <c r="W2195" i="16" s="1"/>
  <c r="W2196" i="16" a="1"/>
  <c r="W2196" i="16" s="1"/>
  <c r="W2197" i="16" a="1"/>
  <c r="W2197" i="16" s="1"/>
  <c r="W2198" i="16" a="1"/>
  <c r="W2198" i="16" s="1"/>
  <c r="W2199" i="16" a="1"/>
  <c r="W2199" i="16" s="1"/>
  <c r="W2200" i="16" a="1"/>
  <c r="W2200" i="16" s="1"/>
  <c r="W2201" i="16" a="1"/>
  <c r="W2201" i="16" s="1"/>
  <c r="W2202" i="16" a="1"/>
  <c r="W2202" i="16" s="1"/>
  <c r="W2203" i="16" a="1"/>
  <c r="W2203" i="16" s="1"/>
  <c r="W2204" i="16" a="1"/>
  <c r="W2204" i="16" s="1"/>
  <c r="W2205" i="16" a="1"/>
  <c r="W2205" i="16" s="1"/>
  <c r="W2206" i="16" a="1"/>
  <c r="W2206" i="16" s="1"/>
  <c r="W2207" i="16" a="1"/>
  <c r="W2207" i="16" s="1"/>
  <c r="W2208" i="16" a="1"/>
  <c r="W2208" i="16" s="1"/>
  <c r="W2209" i="16" a="1"/>
  <c r="W2209" i="16" s="1"/>
  <c r="W2210" i="16" a="1"/>
  <c r="W2210" i="16" s="1"/>
  <c r="W2211" i="16" a="1"/>
  <c r="W2211" i="16" s="1"/>
  <c r="W2212" i="16" a="1"/>
  <c r="W2212" i="16" s="1"/>
  <c r="W2213" i="16" a="1"/>
  <c r="W2213" i="16" s="1"/>
  <c r="W2214" i="16" a="1"/>
  <c r="W2214" i="16" s="1"/>
  <c r="W2215" i="16" a="1"/>
  <c r="W2215" i="16" s="1"/>
  <c r="W2216" i="16" a="1"/>
  <c r="W2216" i="16" s="1"/>
  <c r="W2217" i="16" a="1"/>
  <c r="W2217" i="16" s="1"/>
  <c r="W2218" i="16" a="1"/>
  <c r="W2218" i="16" s="1"/>
  <c r="W2219" i="16" a="1"/>
  <c r="W2219" i="16" s="1"/>
  <c r="W2220" i="16" a="1"/>
  <c r="W2220" i="16" s="1"/>
  <c r="W2221" i="16" a="1"/>
  <c r="W2221" i="16" s="1"/>
  <c r="W2222" i="16" a="1"/>
  <c r="W2222" i="16" s="1"/>
  <c r="W2223" i="16" a="1"/>
  <c r="W2223" i="16" s="1"/>
  <c r="W2224" i="16" a="1"/>
  <c r="W2224" i="16" s="1"/>
  <c r="W2225" i="16" a="1"/>
  <c r="W2225" i="16" s="1"/>
  <c r="W2226" i="16" a="1"/>
  <c r="W2226" i="16" s="1"/>
  <c r="W2227" i="16" a="1"/>
  <c r="W2227" i="16" s="1"/>
  <c r="W2228" i="16" a="1"/>
  <c r="W2228" i="16" s="1"/>
  <c r="W2229" i="16" a="1"/>
  <c r="W2229" i="16" s="1"/>
  <c r="W2230" i="16" a="1"/>
  <c r="W2230" i="16" s="1"/>
  <c r="W2231" i="16" a="1"/>
  <c r="W2231" i="16" s="1"/>
  <c r="W2232" i="16" a="1"/>
  <c r="W2232" i="16" s="1"/>
  <c r="W2233" i="16" a="1"/>
  <c r="W2233" i="16" s="1"/>
  <c r="W2234" i="16" a="1"/>
  <c r="W2234" i="16" s="1"/>
  <c r="W2235" i="16" a="1"/>
  <c r="W2235" i="16" s="1"/>
  <c r="W2236" i="16" a="1"/>
  <c r="W2236" i="16" s="1"/>
  <c r="W2237" i="16" a="1"/>
  <c r="W2237" i="16" s="1"/>
  <c r="W2238" i="16" a="1"/>
  <c r="W2238" i="16" s="1"/>
  <c r="W2239" i="16" a="1"/>
  <c r="W2239" i="16" s="1"/>
  <c r="W2240" i="16" a="1"/>
  <c r="W2240" i="16" s="1"/>
  <c r="W2241" i="16" a="1"/>
  <c r="W2241" i="16" s="1"/>
  <c r="W2242" i="16" a="1"/>
  <c r="W2242" i="16" s="1"/>
  <c r="W2243" i="16" a="1"/>
  <c r="W2243" i="16" s="1"/>
  <c r="W2244" i="16" a="1"/>
  <c r="W2244" i="16" s="1"/>
  <c r="W2245" i="16" a="1"/>
  <c r="W2245" i="16" s="1"/>
  <c r="W2246" i="16" a="1"/>
  <c r="W2246" i="16" s="1"/>
  <c r="W2247" i="16" a="1"/>
  <c r="W2247" i="16" s="1"/>
  <c r="W2248" i="16" a="1"/>
  <c r="W2248" i="16" s="1"/>
  <c r="W2249" i="16" a="1"/>
  <c r="W2249" i="16" s="1"/>
  <c r="W2250" i="16" a="1"/>
  <c r="W2250" i="16" s="1"/>
  <c r="W2251" i="16" a="1"/>
  <c r="W2251" i="16" s="1"/>
  <c r="W2252" i="16" a="1"/>
  <c r="W2252" i="16" s="1"/>
  <c r="W2253" i="16" a="1"/>
  <c r="W2253" i="16" s="1"/>
  <c r="W2254" i="16" a="1"/>
  <c r="W2254" i="16" s="1"/>
  <c r="W2255" i="16" a="1"/>
  <c r="W2255" i="16" s="1"/>
  <c r="W2256" i="16" a="1"/>
  <c r="W2256" i="16" s="1"/>
  <c r="W2257" i="16" a="1"/>
  <c r="W2257" i="16" s="1"/>
  <c r="W2258" i="16" a="1"/>
  <c r="W2258" i="16" s="1"/>
  <c r="W2259" i="16" a="1"/>
  <c r="W2259" i="16" s="1"/>
  <c r="W2260" i="16" a="1"/>
  <c r="W2260" i="16" s="1"/>
  <c r="W2261" i="16" a="1"/>
  <c r="W2261" i="16" s="1"/>
  <c r="W2262" i="16" a="1"/>
  <c r="W2262" i="16" s="1"/>
  <c r="W2263" i="16" a="1"/>
  <c r="W2263" i="16" s="1"/>
  <c r="W2264" i="16" a="1"/>
  <c r="W2264" i="16" s="1"/>
  <c r="W2265" i="16" a="1"/>
  <c r="W2265" i="16" s="1"/>
  <c r="W2266" i="16" a="1"/>
  <c r="W2266" i="16" s="1"/>
  <c r="W2267" i="16" a="1"/>
  <c r="W2267" i="16" s="1"/>
  <c r="W2268" i="16" a="1"/>
  <c r="W2268" i="16" s="1"/>
  <c r="W2269" i="16" a="1"/>
  <c r="W2269" i="16" s="1"/>
  <c r="W2270" i="16" a="1"/>
  <c r="W2270" i="16" s="1"/>
  <c r="W2271" i="16" a="1"/>
  <c r="W2271" i="16" s="1"/>
  <c r="W2272" i="16" a="1"/>
  <c r="W2272" i="16" s="1"/>
  <c r="W2273" i="16" a="1"/>
  <c r="W2273" i="16" s="1"/>
  <c r="W2274" i="16" a="1"/>
  <c r="W2274" i="16" s="1"/>
  <c r="W2275" i="16" a="1"/>
  <c r="W2275" i="16" s="1"/>
  <c r="W2276" i="16" a="1"/>
  <c r="W2276" i="16" s="1"/>
  <c r="W2277" i="16" a="1"/>
  <c r="W2277" i="16" s="1"/>
  <c r="W2278" i="16" a="1"/>
  <c r="W2278" i="16" s="1"/>
  <c r="W2279" i="16" a="1"/>
  <c r="W2279" i="16" s="1"/>
  <c r="W2280" i="16" a="1"/>
  <c r="W2280" i="16" s="1"/>
  <c r="W2281" i="16" a="1"/>
  <c r="W2281" i="16" s="1"/>
  <c r="W2282" i="16" a="1"/>
  <c r="W2282" i="16" s="1"/>
  <c r="W2283" i="16" a="1"/>
  <c r="W2283" i="16" s="1"/>
  <c r="W2284" i="16" a="1"/>
  <c r="W2284" i="16" s="1"/>
  <c r="W2285" i="16" a="1"/>
  <c r="W2285" i="16" s="1"/>
  <c r="W2286" i="16" a="1"/>
  <c r="W2286" i="16" s="1"/>
  <c r="W2287" i="16" a="1"/>
  <c r="W2287" i="16" s="1"/>
  <c r="W2288" i="16" a="1"/>
  <c r="W2288" i="16" s="1"/>
  <c r="W2289" i="16" a="1"/>
  <c r="W2289" i="16" s="1"/>
  <c r="W2290" i="16" a="1"/>
  <c r="W2290" i="16" s="1"/>
  <c r="W2291" i="16" a="1"/>
  <c r="W2291" i="16" s="1"/>
  <c r="W2292" i="16" a="1"/>
  <c r="W2292" i="16" s="1"/>
  <c r="W2293" i="16" a="1"/>
  <c r="W2293" i="16" s="1"/>
  <c r="W2294" i="16" a="1"/>
  <c r="W2294" i="16" s="1"/>
  <c r="W2295" i="16" a="1"/>
  <c r="W2295" i="16" s="1"/>
  <c r="W2296" i="16" a="1"/>
  <c r="W2296" i="16" s="1"/>
  <c r="W2297" i="16" a="1"/>
  <c r="W2297" i="16" s="1"/>
  <c r="W2298" i="16" a="1"/>
  <c r="W2298" i="16" s="1"/>
  <c r="W2299" i="16" a="1"/>
  <c r="W2299" i="16" s="1"/>
  <c r="W2300" i="16" a="1"/>
  <c r="W2300" i="16" s="1"/>
  <c r="W2301" i="16" a="1"/>
  <c r="W2301" i="16" s="1"/>
  <c r="W2302" i="16" a="1"/>
  <c r="W2302" i="16" s="1"/>
  <c r="W2303" i="16" a="1"/>
  <c r="W2303" i="16" s="1"/>
  <c r="W2304" i="16" a="1"/>
  <c r="W2304" i="16" s="1"/>
  <c r="W2305" i="16" a="1"/>
  <c r="W2305" i="16" s="1"/>
  <c r="W2306" i="16" a="1"/>
  <c r="W2306" i="16" s="1"/>
  <c r="W2307" i="16" a="1"/>
  <c r="W2307" i="16" s="1"/>
  <c r="W2308" i="16" a="1"/>
  <c r="W2308" i="16" s="1"/>
  <c r="W2309" i="16" a="1"/>
  <c r="W2309" i="16" s="1"/>
  <c r="W2310" i="16" a="1"/>
  <c r="W2310" i="16" s="1"/>
  <c r="W2311" i="16" a="1"/>
  <c r="W2311" i="16" s="1"/>
  <c r="W2312" i="16" a="1"/>
  <c r="W2312" i="16" s="1"/>
  <c r="W2313" i="16" a="1"/>
  <c r="W2313" i="16" s="1"/>
  <c r="W2314" i="16" a="1"/>
  <c r="W2314" i="16" s="1"/>
  <c r="W2315" i="16" a="1"/>
  <c r="W2315" i="16" s="1"/>
  <c r="W2316" i="16" a="1"/>
  <c r="W2316" i="16" s="1"/>
  <c r="W2317" i="16" a="1"/>
  <c r="W2317" i="16" s="1"/>
  <c r="W2318" i="16" a="1"/>
  <c r="W2318" i="16" s="1"/>
  <c r="W2319" i="16" a="1"/>
  <c r="W2319" i="16" s="1"/>
  <c r="W2320" i="16" a="1"/>
  <c r="W2320" i="16" s="1"/>
  <c r="W2321" i="16" a="1"/>
  <c r="W2321" i="16" s="1"/>
  <c r="W2322" i="16" a="1"/>
  <c r="W2322" i="16" s="1"/>
  <c r="W2323" i="16" a="1"/>
  <c r="W2323" i="16" s="1"/>
  <c r="W2324" i="16" a="1"/>
  <c r="W2324" i="16" s="1"/>
  <c r="W2325" i="16" a="1"/>
  <c r="W2325" i="16" s="1"/>
  <c r="W2326" i="16" a="1"/>
  <c r="W2326" i="16" s="1"/>
  <c r="W2327" i="16" a="1"/>
  <c r="W2327" i="16" s="1"/>
  <c r="W2328" i="16" a="1"/>
  <c r="W2328" i="16" s="1"/>
  <c r="W2329" i="16" a="1"/>
  <c r="W2329" i="16" s="1"/>
  <c r="W2330" i="16" a="1"/>
  <c r="W2330" i="16" s="1"/>
  <c r="W2331" i="16" a="1"/>
  <c r="W2331" i="16" s="1"/>
  <c r="W2332" i="16" a="1"/>
  <c r="W2332" i="16" s="1"/>
  <c r="W2333" i="16" a="1"/>
  <c r="W2333" i="16" s="1"/>
  <c r="W2334" i="16" a="1"/>
  <c r="W2334" i="16" s="1"/>
  <c r="W2335" i="16" a="1"/>
  <c r="W2335" i="16" s="1"/>
  <c r="W2336" i="16" a="1"/>
  <c r="W2336" i="16" s="1"/>
  <c r="W2337" i="16" a="1"/>
  <c r="W2337" i="16" s="1"/>
  <c r="W2338" i="16" a="1"/>
  <c r="W2338" i="16" s="1"/>
  <c r="W2339" i="16" a="1"/>
  <c r="W2339" i="16" s="1"/>
  <c r="W2340" i="16" a="1"/>
  <c r="W2340" i="16" s="1"/>
  <c r="W2341" i="16" a="1"/>
  <c r="W2341" i="16" s="1"/>
  <c r="W2342" i="16" a="1"/>
  <c r="W2342" i="16" s="1"/>
  <c r="W2343" i="16" a="1"/>
  <c r="W2343" i="16" s="1"/>
  <c r="W2344" i="16" a="1"/>
  <c r="W2344" i="16" s="1"/>
  <c r="W2345" i="16" a="1"/>
  <c r="W2345" i="16" s="1"/>
  <c r="W2346" i="16" a="1"/>
  <c r="W2346" i="16" s="1"/>
  <c r="W2347" i="16" a="1"/>
  <c r="W2347" i="16" s="1"/>
  <c r="W2348" i="16" a="1"/>
  <c r="W2348" i="16" s="1"/>
  <c r="W2349" i="16" a="1"/>
  <c r="W2349" i="16" s="1"/>
  <c r="W2350" i="16" a="1"/>
  <c r="W2350" i="16" s="1"/>
  <c r="W2351" i="16" a="1"/>
  <c r="W2351" i="16" s="1"/>
  <c r="W2352" i="16" a="1"/>
  <c r="W2352" i="16" s="1"/>
  <c r="W2353" i="16" a="1"/>
  <c r="W2353" i="16" s="1"/>
  <c r="W2354" i="16" a="1"/>
  <c r="W2354" i="16" s="1"/>
  <c r="W2355" i="16" a="1"/>
  <c r="W2355" i="16" s="1"/>
  <c r="W2356" i="16" a="1"/>
  <c r="W2356" i="16" s="1"/>
  <c r="W2357" i="16" a="1"/>
  <c r="W2357" i="16" s="1"/>
  <c r="W2358" i="16" a="1"/>
  <c r="W2358" i="16" s="1"/>
  <c r="W2359" i="16" a="1"/>
  <c r="W2359" i="16" s="1"/>
  <c r="W2360" i="16" a="1"/>
  <c r="W2360" i="16" s="1"/>
  <c r="W2361" i="16" a="1"/>
  <c r="W2361" i="16" s="1"/>
  <c r="W2362" i="16" a="1"/>
  <c r="W2362" i="16" s="1"/>
  <c r="W2363" i="16" a="1"/>
  <c r="W2363" i="16" s="1"/>
  <c r="W2364" i="16" a="1"/>
  <c r="W2364" i="16" s="1"/>
  <c r="W2365" i="16" a="1"/>
  <c r="W2365" i="16" s="1"/>
  <c r="W2366" i="16" a="1"/>
  <c r="W2366" i="16" s="1"/>
  <c r="W2367" i="16" a="1"/>
  <c r="W2367" i="16" s="1"/>
  <c r="W2368" i="16" a="1"/>
  <c r="W2368" i="16" s="1"/>
  <c r="W2369" i="16" a="1"/>
  <c r="W2369" i="16" s="1"/>
  <c r="W2370" i="16" a="1"/>
  <c r="W2370" i="16" s="1"/>
  <c r="W2371" i="16" a="1"/>
  <c r="W2371" i="16" s="1"/>
  <c r="W2372" i="16" a="1"/>
  <c r="W2372" i="16" s="1"/>
  <c r="W2373" i="16" a="1"/>
  <c r="W2373" i="16" s="1"/>
  <c r="W2374" i="16" a="1"/>
  <c r="W2374" i="16" s="1"/>
  <c r="W2375" i="16" a="1"/>
  <c r="W2375" i="16" s="1"/>
  <c r="W2376" i="16" a="1"/>
  <c r="W2376" i="16" s="1"/>
  <c r="W2377" i="16" a="1"/>
  <c r="W2377" i="16" s="1"/>
  <c r="W2378" i="16" a="1"/>
  <c r="W2378" i="16" s="1"/>
  <c r="W2379" i="16" a="1"/>
  <c r="W2379" i="16" s="1"/>
  <c r="W2380" i="16" a="1"/>
  <c r="W2380" i="16" s="1"/>
  <c r="W2381" i="16" a="1"/>
  <c r="W2381" i="16" s="1"/>
  <c r="W2382" i="16" a="1"/>
  <c r="W2382" i="16" s="1"/>
  <c r="W2383" i="16" a="1"/>
  <c r="W2383" i="16" s="1"/>
  <c r="W2384" i="16" a="1"/>
  <c r="W2384" i="16" s="1"/>
  <c r="W2385" i="16" a="1"/>
  <c r="W2385" i="16" s="1"/>
  <c r="W2386" i="16" a="1"/>
  <c r="W2386" i="16" s="1"/>
  <c r="W2387" i="16" a="1"/>
  <c r="W2387" i="16" s="1"/>
  <c r="W2388" i="16" a="1"/>
  <c r="W2388" i="16" s="1"/>
  <c r="W2389" i="16" a="1"/>
  <c r="W2389" i="16" s="1"/>
  <c r="W2390" i="16" a="1"/>
  <c r="W2390" i="16" s="1"/>
  <c r="W2391" i="16" a="1"/>
  <c r="W2391" i="16" s="1"/>
  <c r="W2392" i="16" a="1"/>
  <c r="W2392" i="16" s="1"/>
  <c r="W2393" i="16" a="1"/>
  <c r="W2393" i="16" s="1"/>
  <c r="W2394" i="16" a="1"/>
  <c r="W2394" i="16" s="1"/>
  <c r="W2395" i="16" a="1"/>
  <c r="W2395" i="16" s="1"/>
  <c r="W2396" i="16" a="1"/>
  <c r="W2396" i="16" s="1"/>
  <c r="W2397" i="16" a="1"/>
  <c r="W2397" i="16" s="1"/>
  <c r="W2398" i="16" a="1"/>
  <c r="W2398" i="16" s="1"/>
  <c r="W2399" i="16" a="1"/>
  <c r="W2399" i="16" s="1"/>
  <c r="W2400" i="16" a="1"/>
  <c r="W2400" i="16" s="1"/>
  <c r="W2401" i="16" a="1"/>
  <c r="W2401" i="16" s="1"/>
  <c r="W2402" i="16" a="1"/>
  <c r="W2402" i="16" s="1"/>
  <c r="W2403" i="16" a="1"/>
  <c r="W2403" i="16" s="1"/>
  <c r="W2404" i="16" a="1"/>
  <c r="W2404" i="16" s="1"/>
  <c r="W2405" i="16" a="1"/>
  <c r="W2405" i="16" s="1"/>
  <c r="W2406" i="16" a="1"/>
  <c r="W2406" i="16" s="1"/>
  <c r="W2407" i="16" a="1"/>
  <c r="W2407" i="16" s="1"/>
  <c r="W2408" i="16" a="1"/>
  <c r="W2408" i="16" s="1"/>
  <c r="W2409" i="16" a="1"/>
  <c r="W2409" i="16" s="1"/>
  <c r="W2410" i="16" a="1"/>
  <c r="W2410" i="16" s="1"/>
  <c r="W2411" i="16" a="1"/>
  <c r="W2411" i="16" s="1"/>
  <c r="W2412" i="16" a="1"/>
  <c r="W2412" i="16" s="1"/>
  <c r="W2413" i="16" a="1"/>
  <c r="W2413" i="16" s="1"/>
  <c r="W2414" i="16" a="1"/>
  <c r="W2414" i="16" s="1"/>
  <c r="W2415" i="16" a="1"/>
  <c r="W2415" i="16" s="1"/>
  <c r="W2416" i="16" a="1"/>
  <c r="W2416" i="16" s="1"/>
  <c r="W2417" i="16" a="1"/>
  <c r="W2417" i="16" s="1"/>
  <c r="W2418" i="16" a="1"/>
  <c r="W2418" i="16" s="1"/>
  <c r="W2419" i="16" a="1"/>
  <c r="W2419" i="16" s="1"/>
  <c r="W2420" i="16" a="1"/>
  <c r="W2420" i="16" s="1"/>
  <c r="W2421" i="16" a="1"/>
  <c r="W2421" i="16" s="1"/>
  <c r="W2422" i="16" a="1"/>
  <c r="W2422" i="16" s="1"/>
  <c r="W2423" i="16" a="1"/>
  <c r="W2423" i="16" s="1"/>
  <c r="W2424" i="16" a="1"/>
  <c r="W2424" i="16" s="1"/>
  <c r="W2425" i="16" a="1"/>
  <c r="W2425" i="16" s="1"/>
  <c r="W2426" i="16" a="1"/>
  <c r="W2426" i="16" s="1"/>
  <c r="W2427" i="16" a="1"/>
  <c r="W2427" i="16" s="1"/>
  <c r="W2428" i="16" a="1"/>
  <c r="W2428" i="16" s="1"/>
  <c r="W2429" i="16" a="1"/>
  <c r="W2429" i="16" s="1"/>
  <c r="W2430" i="16" a="1"/>
  <c r="W2430" i="16" s="1"/>
  <c r="W2431" i="16" a="1"/>
  <c r="W2431" i="16" s="1"/>
  <c r="W2432" i="16" a="1"/>
  <c r="W2432" i="16" s="1"/>
  <c r="W2433" i="16" a="1"/>
  <c r="W2433" i="16" s="1"/>
  <c r="W2434" i="16" a="1"/>
  <c r="W2434" i="16" s="1"/>
  <c r="W2435" i="16" a="1"/>
  <c r="W2435" i="16" s="1"/>
  <c r="W2436" i="16" a="1"/>
  <c r="W2436" i="16" s="1"/>
  <c r="W2437" i="16" a="1"/>
  <c r="W2437" i="16" s="1"/>
  <c r="W2438" i="16" a="1"/>
  <c r="W2438" i="16" s="1"/>
  <c r="W2439" i="16" a="1"/>
  <c r="W2439" i="16" s="1"/>
  <c r="W2440" i="16" a="1"/>
  <c r="W2440" i="16" s="1"/>
  <c r="W2441" i="16" a="1"/>
  <c r="W2441" i="16" s="1"/>
  <c r="W2442" i="16" a="1"/>
  <c r="W2442" i="16" s="1"/>
  <c r="W2443" i="16" a="1"/>
  <c r="W2443" i="16" s="1"/>
  <c r="W2444" i="16" a="1"/>
  <c r="W2444" i="16" s="1"/>
  <c r="W2445" i="16" a="1"/>
  <c r="W2445" i="16" s="1"/>
  <c r="W2446" i="16" a="1"/>
  <c r="W2446" i="16" s="1"/>
  <c r="W2447" i="16" a="1"/>
  <c r="W2447" i="16" s="1"/>
  <c r="W2448" i="16" a="1"/>
  <c r="W2448" i="16" s="1"/>
  <c r="W2449" i="16" a="1"/>
  <c r="W2449" i="16" s="1"/>
  <c r="W2450" i="16" a="1"/>
  <c r="W2450" i="16" s="1"/>
  <c r="W2451" i="16" a="1"/>
  <c r="W2451" i="16" s="1"/>
  <c r="W2452" i="16" a="1"/>
  <c r="W2452" i="16" s="1"/>
  <c r="W2453" i="16" a="1"/>
  <c r="W2453" i="16" s="1"/>
  <c r="W2454" i="16" a="1"/>
  <c r="W2454" i="16" s="1"/>
  <c r="W2455" i="16" a="1"/>
  <c r="W2455" i="16" s="1"/>
  <c r="W2456" i="16" a="1"/>
  <c r="W2456" i="16" s="1"/>
  <c r="W2457" i="16" a="1"/>
  <c r="W2457" i="16" s="1"/>
  <c r="W2458" i="16" a="1"/>
  <c r="W2458" i="16" s="1"/>
  <c r="W2459" i="16" a="1"/>
  <c r="W2459" i="16" s="1"/>
  <c r="W2460" i="16" a="1"/>
  <c r="W2460" i="16" s="1"/>
  <c r="W2461" i="16" a="1"/>
  <c r="W2461" i="16" s="1"/>
  <c r="W2462" i="16" a="1"/>
  <c r="W2462" i="16" s="1"/>
  <c r="W2463" i="16" a="1"/>
  <c r="W2463" i="16" s="1"/>
  <c r="W2464" i="16" a="1"/>
  <c r="W2464" i="16" s="1"/>
  <c r="W2465" i="16" a="1"/>
  <c r="W2465" i="16" s="1"/>
  <c r="W2466" i="16" a="1"/>
  <c r="W2466" i="16" s="1"/>
  <c r="W2467" i="16" a="1"/>
  <c r="W2467" i="16" s="1"/>
  <c r="W2468" i="16" a="1"/>
  <c r="W2468" i="16" s="1"/>
  <c r="W2469" i="16" a="1"/>
  <c r="W2469" i="16" s="1"/>
  <c r="W2470" i="16" a="1"/>
  <c r="W2470" i="16" s="1"/>
  <c r="W2471" i="16" a="1"/>
  <c r="W2471" i="16" s="1"/>
  <c r="W2472" i="16" a="1"/>
  <c r="W2472" i="16" s="1"/>
  <c r="W2473" i="16" a="1"/>
  <c r="W2473" i="16" s="1"/>
  <c r="W2474" i="16" a="1"/>
  <c r="W2474" i="16" s="1"/>
  <c r="W2475" i="16" a="1"/>
  <c r="W2475" i="16" s="1"/>
  <c r="W2476" i="16" a="1"/>
  <c r="W2476" i="16" s="1"/>
  <c r="W2477" i="16" a="1"/>
  <c r="W2477" i="16" s="1"/>
  <c r="W2478" i="16" a="1"/>
  <c r="W2478" i="16" s="1"/>
  <c r="W2479" i="16" a="1"/>
  <c r="W2479" i="16" s="1"/>
  <c r="W2480" i="16" a="1"/>
  <c r="W2480" i="16" s="1"/>
  <c r="W2481" i="16" a="1"/>
  <c r="W2481" i="16" s="1"/>
  <c r="W2482" i="16" a="1"/>
  <c r="W2482" i="16" s="1"/>
  <c r="W2483" i="16" a="1"/>
  <c r="W2483" i="16" s="1"/>
  <c r="W2484" i="16" a="1"/>
  <c r="W2484" i="16" s="1"/>
  <c r="W2485" i="16" a="1"/>
  <c r="W2485" i="16" s="1"/>
  <c r="W2486" i="16" a="1"/>
  <c r="W2486" i="16" s="1"/>
  <c r="W2487" i="16" a="1"/>
  <c r="W2487" i="16" s="1"/>
  <c r="W2488" i="16" a="1"/>
  <c r="W2488" i="16" s="1"/>
  <c r="W2489" i="16" a="1"/>
  <c r="W2489" i="16" s="1"/>
  <c r="W2490" i="16" a="1"/>
  <c r="W2490" i="16" s="1"/>
  <c r="W2491" i="16" a="1"/>
  <c r="W2491" i="16" s="1"/>
  <c r="W2492" i="16" a="1"/>
  <c r="W2492" i="16" s="1"/>
  <c r="W2493" i="16" a="1"/>
  <c r="W2493" i="16" s="1"/>
  <c r="W2494" i="16" a="1"/>
  <c r="W2494" i="16" s="1"/>
  <c r="W2495" i="16" a="1"/>
  <c r="W2495" i="16" s="1"/>
  <c r="W2496" i="16" a="1"/>
  <c r="W2496" i="16" s="1"/>
  <c r="W2497" i="16" a="1"/>
  <c r="W2497" i="16" s="1"/>
  <c r="W2498" i="16" a="1"/>
  <c r="W2498" i="16" s="1"/>
  <c r="W2499" i="16" a="1"/>
  <c r="W2499" i="16" s="1"/>
  <c r="W2500" i="16" a="1"/>
  <c r="W2500" i="16" s="1"/>
  <c r="W2501" i="16" a="1"/>
  <c r="W2501" i="16" s="1"/>
  <c r="W2502" i="16" a="1"/>
  <c r="W2502" i="16" s="1"/>
  <c r="W2503" i="16" a="1"/>
  <c r="W2503" i="16" s="1"/>
  <c r="W2504" i="16" a="1"/>
  <c r="W2504" i="16" s="1"/>
  <c r="W2505" i="16" a="1"/>
  <c r="W2505" i="16" s="1"/>
  <c r="W2506" i="16" a="1"/>
  <c r="W2506" i="16" s="1"/>
  <c r="W2507" i="16" a="1"/>
  <c r="W2507" i="16" s="1"/>
  <c r="W2508" i="16" a="1"/>
  <c r="W2508" i="16" s="1"/>
  <c r="W2509" i="16" a="1"/>
  <c r="W2509" i="16" s="1"/>
  <c r="W2510" i="16" a="1"/>
  <c r="W2510" i="16" s="1"/>
  <c r="W2511" i="16" a="1"/>
  <c r="W2511" i="16" s="1"/>
  <c r="W2512" i="16" a="1"/>
  <c r="W2512" i="16" s="1"/>
  <c r="W2513" i="16" a="1"/>
  <c r="W2513" i="16" s="1"/>
  <c r="W2514" i="16" a="1"/>
  <c r="W2514" i="16" s="1"/>
  <c r="W2515" i="16" a="1"/>
  <c r="W2515" i="16" s="1"/>
  <c r="W2516" i="16" a="1"/>
  <c r="W2516" i="16" s="1"/>
  <c r="W2517" i="16" a="1"/>
  <c r="W2517" i="16" s="1"/>
  <c r="W2518" i="16" a="1"/>
  <c r="W2518" i="16" s="1"/>
  <c r="W2519" i="16" a="1"/>
  <c r="W2519" i="16" s="1"/>
  <c r="W2520" i="16" a="1"/>
  <c r="W2520" i="16" s="1"/>
  <c r="W2521" i="16" a="1"/>
  <c r="W2521" i="16" s="1"/>
  <c r="W2522" i="16" a="1"/>
  <c r="W2522" i="16" s="1"/>
  <c r="W2523" i="16" a="1"/>
  <c r="W2523" i="16" s="1"/>
  <c r="W2524" i="16" a="1"/>
  <c r="W2524" i="16" s="1"/>
  <c r="W2525" i="16" a="1"/>
  <c r="W2525" i="16" s="1"/>
  <c r="W2526" i="16" a="1"/>
  <c r="W2526" i="16" s="1"/>
  <c r="W2527" i="16" a="1"/>
  <c r="W2527" i="16" s="1"/>
  <c r="W2528" i="16" a="1"/>
  <c r="W2528" i="16" s="1"/>
  <c r="W2529" i="16" a="1"/>
  <c r="W2529" i="16" s="1"/>
  <c r="W2530" i="16" a="1"/>
  <c r="W2530" i="16" s="1"/>
  <c r="W2531" i="16" a="1"/>
  <c r="W2531" i="16" s="1"/>
  <c r="W2532" i="16" a="1"/>
  <c r="W2532" i="16" s="1"/>
  <c r="W2533" i="16" a="1"/>
  <c r="W2533" i="16" s="1"/>
  <c r="W2534" i="16" a="1"/>
  <c r="W2534" i="16" s="1"/>
  <c r="W2535" i="16" a="1"/>
  <c r="W2535" i="16" s="1"/>
  <c r="W2536" i="16" a="1"/>
  <c r="W2536" i="16" s="1"/>
  <c r="W2537" i="16" a="1"/>
  <c r="W2537" i="16" s="1"/>
  <c r="W2538" i="16" a="1"/>
  <c r="W2538" i="16" s="1"/>
  <c r="W2539" i="16" a="1"/>
  <c r="W2539" i="16" s="1"/>
  <c r="W2540" i="16" a="1"/>
  <c r="W2540" i="16" s="1"/>
  <c r="W2541" i="16" a="1"/>
  <c r="W2541" i="16" s="1"/>
  <c r="W2542" i="16" a="1"/>
  <c r="W2542" i="16" s="1"/>
  <c r="W2543" i="16" a="1"/>
  <c r="W2543" i="16" s="1"/>
  <c r="W2544" i="16" a="1"/>
  <c r="W2544" i="16" s="1"/>
  <c r="W2545" i="16" a="1"/>
  <c r="W2545" i="16" s="1"/>
  <c r="W2546" i="16" a="1"/>
  <c r="W2546" i="16" s="1"/>
  <c r="W2547" i="16" a="1"/>
  <c r="W2547" i="16" s="1"/>
  <c r="W2548" i="16" a="1"/>
  <c r="W2548" i="16" s="1"/>
  <c r="W2549" i="16" a="1"/>
  <c r="W2549" i="16" s="1"/>
  <c r="W2550" i="16" a="1"/>
  <c r="W2550" i="16" s="1"/>
  <c r="W2551" i="16" a="1"/>
  <c r="W2551" i="16" s="1"/>
  <c r="W2552" i="16" a="1"/>
  <c r="W2552" i="16" s="1"/>
  <c r="W2553" i="16" a="1"/>
  <c r="W2553" i="16" s="1"/>
  <c r="W2554" i="16" a="1"/>
  <c r="W2554" i="16" s="1"/>
  <c r="W2555" i="16" a="1"/>
  <c r="W2555" i="16" s="1"/>
  <c r="W2556" i="16" a="1"/>
  <c r="W2556" i="16" s="1"/>
  <c r="W2557" i="16" a="1"/>
  <c r="W2557" i="16" s="1"/>
  <c r="W2558" i="16" a="1"/>
  <c r="W2558" i="16" s="1"/>
  <c r="W2559" i="16" a="1"/>
  <c r="W2559" i="16" s="1"/>
  <c r="W2560" i="16" a="1"/>
  <c r="W2560" i="16" s="1"/>
  <c r="W2561" i="16" a="1"/>
  <c r="W2561" i="16" s="1"/>
  <c r="W2562" i="16" a="1"/>
  <c r="W2562" i="16" s="1"/>
  <c r="W2563" i="16" a="1"/>
  <c r="W2563" i="16" s="1"/>
  <c r="W2564" i="16" a="1"/>
  <c r="W2564" i="16" s="1"/>
  <c r="W2565" i="16" a="1"/>
  <c r="W2565" i="16" s="1"/>
  <c r="W2566" i="16" a="1"/>
  <c r="W2566" i="16" s="1"/>
  <c r="W2567" i="16" a="1"/>
  <c r="W2567" i="16" s="1"/>
  <c r="W2568" i="16" a="1"/>
  <c r="W2568" i="16" s="1"/>
  <c r="W2569" i="16" a="1"/>
  <c r="W2569" i="16" s="1"/>
  <c r="W2570" i="16" a="1"/>
  <c r="W2570" i="16" s="1"/>
  <c r="W2571" i="16" a="1"/>
  <c r="W2571" i="16" s="1"/>
  <c r="W2572" i="16" a="1"/>
  <c r="W2572" i="16" s="1"/>
  <c r="W2573" i="16" a="1"/>
  <c r="W2573" i="16" s="1"/>
  <c r="W2574" i="16" a="1"/>
  <c r="W2574" i="16" s="1"/>
  <c r="W2575" i="16" a="1"/>
  <c r="W2575" i="16" s="1"/>
  <c r="W2576" i="16" a="1"/>
  <c r="W2576" i="16" s="1"/>
  <c r="W2577" i="16" a="1"/>
  <c r="W2577" i="16" s="1"/>
  <c r="W2578" i="16" a="1"/>
  <c r="W2578" i="16" s="1"/>
  <c r="W2579" i="16" a="1"/>
  <c r="W2579" i="16" s="1"/>
  <c r="W2580" i="16" a="1"/>
  <c r="W2580" i="16" s="1"/>
  <c r="W2581" i="16" a="1"/>
  <c r="W2581" i="16" s="1"/>
  <c r="W2582" i="16" a="1"/>
  <c r="W2582" i="16" s="1"/>
  <c r="W2583" i="16" a="1"/>
  <c r="W2583" i="16" s="1"/>
  <c r="W2584" i="16" a="1"/>
  <c r="W2584" i="16" s="1"/>
  <c r="W2585" i="16" a="1"/>
  <c r="W2585" i="16" s="1"/>
  <c r="W2586" i="16" a="1"/>
  <c r="W2586" i="16" s="1"/>
  <c r="W2587" i="16" a="1"/>
  <c r="W2587" i="16" s="1"/>
  <c r="W2588" i="16" a="1"/>
  <c r="W2588" i="16" s="1"/>
  <c r="W2589" i="16" a="1"/>
  <c r="W2589" i="16" s="1"/>
  <c r="W2590" i="16" a="1"/>
  <c r="W2590" i="16" s="1"/>
  <c r="W2591" i="16" a="1"/>
  <c r="W2591" i="16" s="1"/>
  <c r="W2592" i="16" a="1"/>
  <c r="W2592" i="16" s="1"/>
  <c r="W2593" i="16" a="1"/>
  <c r="W2593" i="16" s="1"/>
  <c r="W2594" i="16" a="1"/>
  <c r="W2594" i="16" s="1"/>
  <c r="W2595" i="16" a="1"/>
  <c r="W2595" i="16" s="1"/>
  <c r="W2596" i="16" a="1"/>
  <c r="W2596" i="16" s="1"/>
  <c r="W2597" i="16" a="1"/>
  <c r="W2597" i="16" s="1"/>
  <c r="W2598" i="16" a="1"/>
  <c r="W2598" i="16" s="1"/>
  <c r="W2599" i="16" a="1"/>
  <c r="W2599" i="16" s="1"/>
  <c r="W2600" i="16" a="1"/>
  <c r="W2600" i="16" s="1"/>
  <c r="W2601" i="16" a="1"/>
  <c r="W2601" i="16" s="1"/>
  <c r="W2602" i="16" a="1"/>
  <c r="W2602" i="16" s="1"/>
  <c r="W2603" i="16" a="1"/>
  <c r="W2603" i="16" s="1"/>
  <c r="W2604" i="16" a="1"/>
  <c r="W2604" i="16" s="1"/>
  <c r="W2605" i="16" a="1"/>
  <c r="W2605" i="16" s="1"/>
  <c r="W2606" i="16" a="1"/>
  <c r="W2606" i="16" s="1"/>
  <c r="W2607" i="16" a="1"/>
  <c r="W2607" i="16" s="1"/>
  <c r="W2608" i="16" a="1"/>
  <c r="W2608" i="16" s="1"/>
  <c r="W2609" i="16" a="1"/>
  <c r="W2609" i="16" s="1"/>
  <c r="W2610" i="16" a="1"/>
  <c r="W2610" i="16" s="1"/>
  <c r="W2611" i="16" a="1"/>
  <c r="W2611" i="16" s="1"/>
  <c r="W2612" i="16" a="1"/>
  <c r="W2612" i="16" s="1"/>
  <c r="W2613" i="16" a="1"/>
  <c r="W2613" i="16" s="1"/>
  <c r="W2614" i="16" a="1"/>
  <c r="W2614" i="16" s="1"/>
  <c r="W2615" i="16" a="1"/>
  <c r="W2615" i="16" s="1"/>
  <c r="W2616" i="16" a="1"/>
  <c r="W2616" i="16" s="1"/>
  <c r="W2617" i="16" a="1"/>
  <c r="W2617" i="16" s="1"/>
  <c r="W2618" i="16" a="1"/>
  <c r="W2618" i="16" s="1"/>
  <c r="W2619" i="16" a="1"/>
  <c r="W2619" i="16" s="1"/>
  <c r="W2620" i="16" a="1"/>
  <c r="W2620" i="16" s="1"/>
  <c r="W2621" i="16" a="1"/>
  <c r="W2621" i="16" s="1"/>
  <c r="W2622" i="16" a="1"/>
  <c r="W2622" i="16" s="1"/>
  <c r="W2623" i="16" a="1"/>
  <c r="W2623" i="16" s="1"/>
  <c r="W2624" i="16" a="1"/>
  <c r="W2624" i="16" s="1"/>
  <c r="W2625" i="16" a="1"/>
  <c r="W2625" i="16" s="1"/>
  <c r="W2626" i="16" a="1"/>
  <c r="W2626" i="16" s="1"/>
  <c r="W2627" i="16" a="1"/>
  <c r="W2627" i="16" s="1"/>
  <c r="W2628" i="16" a="1"/>
  <c r="W2628" i="16" s="1"/>
  <c r="W2629" i="16" a="1"/>
  <c r="W2629" i="16" s="1"/>
  <c r="W2630" i="16" a="1"/>
  <c r="W2630" i="16" s="1"/>
  <c r="W2631" i="16" a="1"/>
  <c r="W2631" i="16" s="1"/>
  <c r="W2632" i="16" a="1"/>
  <c r="W2632" i="16" s="1"/>
  <c r="W2633" i="16" a="1"/>
  <c r="W2633" i="16" s="1"/>
  <c r="W2634" i="16" a="1"/>
  <c r="W2634" i="16" s="1"/>
  <c r="W2635" i="16" a="1"/>
  <c r="W2635" i="16" s="1"/>
  <c r="W2636" i="16" a="1"/>
  <c r="W2636" i="16" s="1"/>
  <c r="W2637" i="16" a="1"/>
  <c r="W2637" i="16" s="1"/>
  <c r="W2638" i="16" a="1"/>
  <c r="W2638" i="16" s="1"/>
  <c r="W2639" i="16" a="1"/>
  <c r="W2639" i="16" s="1"/>
  <c r="W2640" i="16" a="1"/>
  <c r="W2640" i="16" s="1"/>
  <c r="W2641" i="16" a="1"/>
  <c r="W2641" i="16" s="1"/>
  <c r="W2642" i="16" a="1"/>
  <c r="W2642" i="16" s="1"/>
  <c r="W2643" i="16" a="1"/>
  <c r="W2643" i="16" s="1"/>
  <c r="W2644" i="16" a="1"/>
  <c r="W2644" i="16"/>
  <c r="W2645" i="16" a="1"/>
  <c r="W2645" i="16" s="1"/>
  <c r="W2646" i="16" a="1"/>
  <c r="W2646" i="16" s="1"/>
  <c r="W2647" i="16" a="1"/>
  <c r="W2647" i="16" s="1"/>
  <c r="W2648" i="16" a="1"/>
  <c r="W2648" i="16" s="1"/>
  <c r="W2649" i="16" a="1"/>
  <c r="W2649" i="16" s="1"/>
  <c r="W2650" i="16" a="1"/>
  <c r="W2650" i="16" s="1"/>
  <c r="W2651" i="16" a="1"/>
  <c r="W2651" i="16" s="1"/>
  <c r="W2652" i="16" a="1"/>
  <c r="W2652" i="16" s="1"/>
  <c r="W2653" i="16" a="1"/>
  <c r="W2653" i="16" s="1"/>
  <c r="W2654" i="16" a="1"/>
  <c r="W2654" i="16" s="1"/>
  <c r="W2655" i="16" a="1"/>
  <c r="W2655" i="16" s="1"/>
  <c r="W2656" i="16" a="1"/>
  <c r="W2656" i="16" s="1"/>
  <c r="W2657" i="16" a="1"/>
  <c r="W2657" i="16" s="1"/>
  <c r="W2658" i="16" a="1"/>
  <c r="W2658" i="16" s="1"/>
  <c r="W2659" i="16" a="1"/>
  <c r="W2659" i="16" s="1"/>
  <c r="W2660" i="16" a="1"/>
  <c r="W2660" i="16" s="1"/>
  <c r="W2661" i="16" a="1"/>
  <c r="W2661" i="16" s="1"/>
  <c r="W2662" i="16" a="1"/>
  <c r="W2662" i="16" s="1"/>
  <c r="W2663" i="16" a="1"/>
  <c r="W2663" i="16" s="1"/>
  <c r="W2664" i="16" a="1"/>
  <c r="W2664" i="16" s="1"/>
  <c r="W2665" i="16" a="1"/>
  <c r="W2665" i="16" s="1"/>
  <c r="W2666" i="16" a="1"/>
  <c r="W2666" i="16" s="1"/>
  <c r="W2667" i="16" a="1"/>
  <c r="W2667" i="16" s="1"/>
  <c r="W2668" i="16" a="1"/>
  <c r="W2668" i="16" s="1"/>
  <c r="W2669" i="16" a="1"/>
  <c r="W2669" i="16" s="1"/>
  <c r="W2670" i="16" a="1"/>
  <c r="W2670" i="16" s="1"/>
  <c r="W2671" i="16" a="1"/>
  <c r="W2671" i="16" s="1"/>
  <c r="W2672" i="16" a="1"/>
  <c r="W2672" i="16" s="1"/>
  <c r="W2673" i="16" a="1"/>
  <c r="W2673" i="16" s="1"/>
  <c r="W2674" i="16" a="1"/>
  <c r="W2674" i="16" s="1"/>
  <c r="W2675" i="16" a="1"/>
  <c r="W2675" i="16" s="1"/>
  <c r="W2676" i="16" a="1"/>
  <c r="W2676" i="16" s="1"/>
  <c r="W2677" i="16" a="1"/>
  <c r="W2677" i="16" s="1"/>
  <c r="W2678" i="16" a="1"/>
  <c r="W2678" i="16" s="1"/>
  <c r="W2679" i="16" a="1"/>
  <c r="W2679" i="16" s="1"/>
  <c r="W2680" i="16" a="1"/>
  <c r="W2680" i="16" s="1"/>
  <c r="W2681" i="16" a="1"/>
  <c r="W2681" i="16" s="1"/>
  <c r="W2682" i="16" a="1"/>
  <c r="W2682" i="16" s="1"/>
  <c r="W2683" i="16" a="1"/>
  <c r="W2683" i="16" s="1"/>
  <c r="W2684" i="16" a="1"/>
  <c r="W2684" i="16" s="1"/>
  <c r="W2685" i="16" a="1"/>
  <c r="W2685" i="16" s="1"/>
  <c r="W2686" i="16" a="1"/>
  <c r="W2686" i="16" s="1"/>
  <c r="W2687" i="16" a="1"/>
  <c r="W2687" i="16" s="1"/>
  <c r="W2688" i="16" a="1"/>
  <c r="W2688" i="16" s="1"/>
  <c r="W2689" i="16" a="1"/>
  <c r="W2689" i="16" s="1"/>
  <c r="W2690" i="16" a="1"/>
  <c r="W2690" i="16" s="1"/>
  <c r="W2691" i="16" a="1"/>
  <c r="W2691" i="16" s="1"/>
  <c r="W2692" i="16" a="1"/>
  <c r="W2692" i="16" s="1"/>
  <c r="W2693" i="16" a="1"/>
  <c r="W2693" i="16" s="1"/>
  <c r="W2694" i="16" a="1"/>
  <c r="W2694" i="16" s="1"/>
  <c r="W2695" i="16" a="1"/>
  <c r="W2695" i="16" s="1"/>
  <c r="W2696" i="16" a="1"/>
  <c r="W2696" i="16" s="1"/>
  <c r="W2697" i="16" a="1"/>
  <c r="W2697" i="16" s="1"/>
  <c r="W2698" i="16" a="1"/>
  <c r="W2698" i="16" s="1"/>
  <c r="W2699" i="16" a="1"/>
  <c r="W2699" i="16" s="1"/>
  <c r="W2700" i="16" a="1"/>
  <c r="W2700" i="16" s="1"/>
  <c r="W2701" i="16" a="1"/>
  <c r="W2701" i="16" s="1"/>
  <c r="W2702" i="16" a="1"/>
  <c r="W2702" i="16" s="1"/>
  <c r="W2703" i="16" a="1"/>
  <c r="W2703" i="16" s="1"/>
  <c r="W2704" i="16" a="1"/>
  <c r="W2704" i="16" s="1"/>
  <c r="W2705" i="16" a="1"/>
  <c r="W2705" i="16" s="1"/>
  <c r="W2706" i="16" a="1"/>
  <c r="W2706" i="16" s="1"/>
  <c r="W2707" i="16" a="1"/>
  <c r="W2707" i="16" s="1"/>
  <c r="W2708" i="16" a="1"/>
  <c r="W2708" i="16" s="1"/>
  <c r="W2709" i="16" a="1"/>
  <c r="W2709" i="16" s="1"/>
  <c r="W2710" i="16" a="1"/>
  <c r="W2710" i="16" s="1"/>
  <c r="W2711" i="16" a="1"/>
  <c r="W2711" i="16" s="1"/>
  <c r="W2712" i="16" a="1"/>
  <c r="W2712" i="16" s="1"/>
  <c r="W2713" i="16" a="1"/>
  <c r="W2713" i="16" s="1"/>
  <c r="W2714" i="16" a="1"/>
  <c r="W2714" i="16" s="1"/>
  <c r="W2715" i="16" a="1"/>
  <c r="W2715" i="16" s="1"/>
  <c r="W2716" i="16" a="1"/>
  <c r="W2716" i="16" s="1"/>
  <c r="W2717" i="16" a="1"/>
  <c r="W2717" i="16" s="1"/>
  <c r="W2718" i="16" a="1"/>
  <c r="W2718" i="16" s="1"/>
  <c r="W2719" i="16" a="1"/>
  <c r="W2719" i="16" s="1"/>
  <c r="W2720" i="16" a="1"/>
  <c r="W2720" i="16" s="1"/>
  <c r="W2721" i="16" a="1"/>
  <c r="W2721" i="16" s="1"/>
  <c r="W2722" i="16" a="1"/>
  <c r="W2722" i="16" s="1"/>
  <c r="W2723" i="16" a="1"/>
  <c r="W2723" i="16" s="1"/>
  <c r="W2724" i="16" a="1"/>
  <c r="W2724" i="16" s="1"/>
  <c r="W2725" i="16" a="1"/>
  <c r="W2725" i="16" s="1"/>
  <c r="W2726" i="16" a="1"/>
  <c r="W2726" i="16" s="1"/>
  <c r="W2727" i="16" a="1"/>
  <c r="W2727" i="16" s="1"/>
  <c r="W2728" i="16" a="1"/>
  <c r="W2728" i="16" s="1"/>
  <c r="W2729" i="16" a="1"/>
  <c r="W2729" i="16" s="1"/>
  <c r="W2730" i="16" a="1"/>
  <c r="W2730" i="16" s="1"/>
  <c r="W2731" i="16" a="1"/>
  <c r="W2731" i="16" s="1"/>
  <c r="W2732" i="16" a="1"/>
  <c r="W2732" i="16" s="1"/>
  <c r="W2733" i="16" a="1"/>
  <c r="W2733" i="16" s="1"/>
  <c r="W2734" i="16" a="1"/>
  <c r="W2734" i="16" s="1"/>
  <c r="W2735" i="16" a="1"/>
  <c r="W2735" i="16" s="1"/>
  <c r="W2736" i="16" a="1"/>
  <c r="W2736" i="16" s="1"/>
  <c r="W2737" i="16" a="1"/>
  <c r="W2737" i="16" s="1"/>
  <c r="W2738" i="16" a="1"/>
  <c r="W2738" i="16" s="1"/>
  <c r="W2739" i="16" a="1"/>
  <c r="W2739" i="16" s="1"/>
  <c r="W2740" i="16" a="1"/>
  <c r="W2740" i="16" s="1"/>
  <c r="W2741" i="16" a="1"/>
  <c r="W2741" i="16" s="1"/>
  <c r="W2742" i="16" a="1"/>
  <c r="W2742" i="16" s="1"/>
  <c r="W2743" i="16" a="1"/>
  <c r="W2743" i="16" s="1"/>
  <c r="W2744" i="16" a="1"/>
  <c r="W2744" i="16" s="1"/>
  <c r="W2745" i="16" a="1"/>
  <c r="W2745" i="16" s="1"/>
  <c r="W2746" i="16" a="1"/>
  <c r="W2746" i="16" s="1"/>
  <c r="W2747" i="16" a="1"/>
  <c r="W2747" i="16" s="1"/>
  <c r="W2748" i="16" a="1"/>
  <c r="W2748" i="16" s="1"/>
  <c r="W2749" i="16" a="1"/>
  <c r="W2749" i="16" s="1"/>
  <c r="W2750" i="16" a="1"/>
  <c r="W2750" i="16" s="1"/>
  <c r="W2751" i="16" a="1"/>
  <c r="W2751" i="16" s="1"/>
  <c r="W2752" i="16" a="1"/>
  <c r="W2752" i="16" s="1"/>
  <c r="W2753" i="16" a="1"/>
  <c r="W2753" i="16" s="1"/>
  <c r="W2754" i="16" a="1"/>
  <c r="W2754" i="16" s="1"/>
  <c r="W2755" i="16" a="1"/>
  <c r="W2755" i="16" s="1"/>
  <c r="W2756" i="16" a="1"/>
  <c r="W2756" i="16" s="1"/>
  <c r="W2757" i="16" a="1"/>
  <c r="W2757" i="16" s="1"/>
  <c r="W2758" i="16" a="1"/>
  <c r="W2758" i="16" s="1"/>
  <c r="W2759" i="16" a="1"/>
  <c r="W2759" i="16" s="1"/>
  <c r="W2760" i="16" a="1"/>
  <c r="W2760" i="16" s="1"/>
  <c r="W2761" i="16" a="1"/>
  <c r="W2761" i="16" s="1"/>
  <c r="W2762" i="16" a="1"/>
  <c r="W2762" i="16" s="1"/>
  <c r="W2763" i="16" a="1"/>
  <c r="W2763" i="16" s="1"/>
  <c r="W2764" i="16" a="1"/>
  <c r="W2764" i="16" s="1"/>
  <c r="W2765" i="16" a="1"/>
  <c r="W2765" i="16" s="1"/>
  <c r="W2766" i="16" a="1"/>
  <c r="W2766" i="16" s="1"/>
  <c r="W2767" i="16" a="1"/>
  <c r="W2767" i="16" s="1"/>
  <c r="W2768" i="16" a="1"/>
  <c r="W2768" i="16" s="1"/>
  <c r="W2769" i="16" a="1"/>
  <c r="W2769" i="16" s="1"/>
  <c r="W2770" i="16" a="1"/>
  <c r="W2770" i="16" s="1"/>
  <c r="W2771" i="16" a="1"/>
  <c r="W2771" i="16" s="1"/>
  <c r="W2772" i="16" a="1"/>
  <c r="W2772" i="16" s="1"/>
  <c r="W2773" i="16" a="1"/>
  <c r="W2773" i="16" s="1"/>
  <c r="W2774" i="16" a="1"/>
  <c r="W2774" i="16" s="1"/>
  <c r="W2775" i="16" a="1"/>
  <c r="W2775" i="16" s="1"/>
  <c r="W2776" i="16" a="1"/>
  <c r="W2776" i="16" s="1"/>
  <c r="W2777" i="16" a="1"/>
  <c r="W2777" i="16" s="1"/>
  <c r="W2778" i="16" a="1"/>
  <c r="W2778" i="16" s="1"/>
  <c r="W2779" i="16" a="1"/>
  <c r="W2779" i="16" s="1"/>
  <c r="W2780" i="16" a="1"/>
  <c r="W2780" i="16" s="1"/>
  <c r="W2781" i="16" a="1"/>
  <c r="W2781" i="16" s="1"/>
  <c r="W2782" i="16" a="1"/>
  <c r="W2782" i="16" s="1"/>
  <c r="W2783" i="16" a="1"/>
  <c r="W2783" i="16" s="1"/>
  <c r="W2784" i="16" a="1"/>
  <c r="W2784" i="16" s="1"/>
  <c r="W2785" i="16" a="1"/>
  <c r="W2785" i="16" s="1"/>
  <c r="W2786" i="16" a="1"/>
  <c r="W2786" i="16" s="1"/>
  <c r="W2787" i="16" a="1"/>
  <c r="W2787" i="16" s="1"/>
  <c r="W2788" i="16" a="1"/>
  <c r="W2788" i="16" s="1"/>
  <c r="W2789" i="16" a="1"/>
  <c r="W2789" i="16" s="1"/>
  <c r="W2790" i="16" a="1"/>
  <c r="W2790" i="16" s="1"/>
  <c r="W2791" i="16" a="1"/>
  <c r="W2791" i="16" s="1"/>
  <c r="W2792" i="16" a="1"/>
  <c r="W2792" i="16" s="1"/>
  <c r="W2793" i="16" a="1"/>
  <c r="W2793" i="16" s="1"/>
  <c r="W2794" i="16" a="1"/>
  <c r="W2794" i="16" s="1"/>
  <c r="W2795" i="16" a="1"/>
  <c r="W2795" i="16" s="1"/>
  <c r="W2796" i="16" a="1"/>
  <c r="W2796" i="16" s="1"/>
  <c r="W2797" i="16" a="1"/>
  <c r="W2797" i="16" s="1"/>
  <c r="W2798" i="16" a="1"/>
  <c r="W2798" i="16" s="1"/>
  <c r="W2799" i="16" a="1"/>
  <c r="W2799" i="16" s="1"/>
  <c r="W2800" i="16" a="1"/>
  <c r="W2800" i="16" s="1"/>
  <c r="W2801" i="16" a="1"/>
  <c r="W2801" i="16" s="1"/>
  <c r="W2802" i="16" a="1"/>
  <c r="W2802" i="16" s="1"/>
  <c r="W2803" i="16" a="1"/>
  <c r="W2803" i="16" s="1"/>
  <c r="W2804" i="16" a="1"/>
  <c r="W2804" i="16" s="1"/>
  <c r="W2805" i="16" a="1"/>
  <c r="W2805" i="16" s="1"/>
  <c r="W2806" i="16" a="1"/>
  <c r="W2806" i="16" s="1"/>
  <c r="W2807" i="16" a="1"/>
  <c r="W2807" i="16" s="1"/>
  <c r="W2808" i="16" a="1"/>
  <c r="W2808" i="16" s="1"/>
  <c r="W2809" i="16" a="1"/>
  <c r="W2809" i="16" s="1"/>
  <c r="W2810" i="16" a="1"/>
  <c r="W2810" i="16" s="1"/>
  <c r="W2811" i="16" a="1"/>
  <c r="W2811" i="16" s="1"/>
  <c r="W2812" i="16" a="1"/>
  <c r="W2812" i="16" s="1"/>
  <c r="W2813" i="16" a="1"/>
  <c r="W2813" i="16" s="1"/>
  <c r="W2814" i="16" a="1"/>
  <c r="W2814" i="16" s="1"/>
  <c r="W2815" i="16" a="1"/>
  <c r="W2815" i="16" s="1"/>
  <c r="W2816" i="16" a="1"/>
  <c r="W2816" i="16" s="1"/>
  <c r="W2817" i="16" a="1"/>
  <c r="W2817" i="16" s="1"/>
  <c r="W2818" i="16" a="1"/>
  <c r="W2818" i="16" s="1"/>
  <c r="W2819" i="16" a="1"/>
  <c r="W2819" i="16" s="1"/>
  <c r="W2820" i="16" a="1"/>
  <c r="W2820" i="16" s="1"/>
  <c r="W2821" i="16" a="1"/>
  <c r="W2821" i="16" s="1"/>
  <c r="W2822" i="16" a="1"/>
  <c r="W2822" i="16" s="1"/>
  <c r="W2823" i="16" a="1"/>
  <c r="W2823" i="16" s="1"/>
  <c r="W2824" i="16" a="1"/>
  <c r="W2824" i="16" s="1"/>
  <c r="W2825" i="16" a="1"/>
  <c r="W2825" i="16" s="1"/>
  <c r="W2826" i="16" a="1"/>
  <c r="W2826" i="16" s="1"/>
  <c r="W2827" i="16" a="1"/>
  <c r="W2827" i="16" s="1"/>
  <c r="W2828" i="16" a="1"/>
  <c r="W2828" i="16" s="1"/>
  <c r="W2829" i="16" a="1"/>
  <c r="W2829" i="16" s="1"/>
  <c r="W2830" i="16" a="1"/>
  <c r="W2830" i="16" s="1"/>
  <c r="W2831" i="16" a="1"/>
  <c r="W2831" i="16" s="1"/>
  <c r="W2832" i="16" a="1"/>
  <c r="W2832" i="16" s="1"/>
  <c r="W2833" i="16" a="1"/>
  <c r="W2833" i="16" s="1"/>
  <c r="W2834" i="16" a="1"/>
  <c r="W2834" i="16" s="1"/>
  <c r="W2835" i="16" a="1"/>
  <c r="W2835" i="16" s="1"/>
  <c r="W2836" i="16" a="1"/>
  <c r="W2836" i="16" s="1"/>
  <c r="W2837" i="16" a="1"/>
  <c r="W2837" i="16" s="1"/>
  <c r="W2838" i="16" a="1"/>
  <c r="W2838" i="16" s="1"/>
  <c r="W2839" i="16" a="1"/>
  <c r="W2839" i="16" s="1"/>
  <c r="W2840" i="16" a="1"/>
  <c r="W2840" i="16" s="1"/>
  <c r="W2841" i="16" a="1"/>
  <c r="W2841" i="16" s="1"/>
  <c r="W2842" i="16" a="1"/>
  <c r="W2842" i="16" s="1"/>
  <c r="W2843" i="16" a="1"/>
  <c r="W2843" i="16" s="1"/>
  <c r="W2844" i="16" a="1"/>
  <c r="W2844" i="16" s="1"/>
  <c r="W2845" i="16" a="1"/>
  <c r="W2845" i="16" s="1"/>
  <c r="W2846" i="16" a="1"/>
  <c r="W2846" i="16" s="1"/>
  <c r="W2847" i="16" a="1"/>
  <c r="W2847" i="16" s="1"/>
  <c r="W2848" i="16" a="1"/>
  <c r="W2848" i="16" s="1"/>
  <c r="W2849" i="16" a="1"/>
  <c r="W2849" i="16" s="1"/>
  <c r="W2850" i="16" a="1"/>
  <c r="W2850" i="16" s="1"/>
  <c r="W2851" i="16" a="1"/>
  <c r="W2851" i="16" s="1"/>
  <c r="W2852" i="16" a="1"/>
  <c r="W2852" i="16" s="1"/>
  <c r="W2853" i="16" a="1"/>
  <c r="W2853" i="16" s="1"/>
  <c r="W2854" i="16" a="1"/>
  <c r="W2854" i="16" s="1"/>
  <c r="W2855" i="16" a="1"/>
  <c r="W2855" i="16" s="1"/>
  <c r="W2856" i="16" a="1"/>
  <c r="W2856" i="16" s="1"/>
  <c r="W2857" i="16" a="1"/>
  <c r="W2857" i="16" s="1"/>
  <c r="W2858" i="16" a="1"/>
  <c r="W2858" i="16" s="1"/>
  <c r="W2859" i="16" a="1"/>
  <c r="W2859" i="16" s="1"/>
  <c r="W2860" i="16" a="1"/>
  <c r="W2860" i="16" s="1"/>
  <c r="W2861" i="16" a="1"/>
  <c r="W2861" i="16" s="1"/>
  <c r="W2862" i="16" a="1"/>
  <c r="W2862" i="16" s="1"/>
  <c r="W2863" i="16" a="1"/>
  <c r="W2863" i="16" s="1"/>
  <c r="W2864" i="16" a="1"/>
  <c r="W2864" i="16" s="1"/>
  <c r="W2865" i="16" a="1"/>
  <c r="W2865" i="16" s="1"/>
  <c r="W2866" i="16" a="1"/>
  <c r="W2866" i="16" s="1"/>
  <c r="W2867" i="16" a="1"/>
  <c r="W2867" i="16" s="1"/>
  <c r="W2868" i="16" a="1"/>
  <c r="W2868" i="16" s="1"/>
  <c r="W2869" i="16" a="1"/>
  <c r="W2869" i="16" s="1"/>
  <c r="W2870" i="16" a="1"/>
  <c r="W2870" i="16" s="1"/>
  <c r="W2871" i="16" a="1"/>
  <c r="W2871" i="16" s="1"/>
  <c r="W2872" i="16" a="1"/>
  <c r="W2872" i="16" s="1"/>
  <c r="W2873" i="16" a="1"/>
  <c r="W2873" i="16" s="1"/>
  <c r="W2874" i="16" a="1"/>
  <c r="W2874" i="16" s="1"/>
  <c r="W2875" i="16" a="1"/>
  <c r="W2875" i="16" s="1"/>
  <c r="W2876" i="16" a="1"/>
  <c r="W2876" i="16" s="1"/>
  <c r="W2877" i="16" a="1"/>
  <c r="W2877" i="16" s="1"/>
  <c r="W2878" i="16" a="1"/>
  <c r="W2878" i="16" s="1"/>
  <c r="W2879" i="16" a="1"/>
  <c r="W2879" i="16" s="1"/>
  <c r="W2880" i="16" a="1"/>
  <c r="W2880" i="16" s="1"/>
  <c r="W2881" i="16" a="1"/>
  <c r="W2881" i="16" s="1"/>
  <c r="W2882" i="16" a="1"/>
  <c r="W2882" i="16" s="1"/>
  <c r="W2883" i="16" a="1"/>
  <c r="W2883" i="16" s="1"/>
  <c r="W2884" i="16" a="1"/>
  <c r="W2884" i="16" s="1"/>
  <c r="W2885" i="16" a="1"/>
  <c r="W2885" i="16" s="1"/>
  <c r="W2886" i="16" a="1"/>
  <c r="W2886" i="16" s="1"/>
  <c r="W2887" i="16" a="1"/>
  <c r="W2887" i="16" s="1"/>
  <c r="W2888" i="16" a="1"/>
  <c r="W2888" i="16" s="1"/>
  <c r="W2889" i="16" a="1"/>
  <c r="W2889" i="16" s="1"/>
  <c r="W2890" i="16" a="1"/>
  <c r="W2890" i="16" s="1"/>
  <c r="W2891" i="16" a="1"/>
  <c r="W2891" i="16" s="1"/>
  <c r="W2892" i="16" a="1"/>
  <c r="W2892" i="16" s="1"/>
  <c r="W2893" i="16" a="1"/>
  <c r="W2893" i="16" s="1"/>
  <c r="W2894" i="16" a="1"/>
  <c r="W2894" i="16" s="1"/>
  <c r="W2895" i="16" a="1"/>
  <c r="W2895" i="16" s="1"/>
  <c r="W2896" i="16" a="1"/>
  <c r="W2896" i="16" s="1"/>
  <c r="W2897" i="16" a="1"/>
  <c r="W2897" i="16" s="1"/>
  <c r="W2898" i="16" a="1"/>
  <c r="W2898" i="16" s="1"/>
  <c r="W2899" i="16" a="1"/>
  <c r="W2899" i="16" s="1"/>
  <c r="W2900" i="16" a="1"/>
  <c r="W2900" i="16" s="1"/>
  <c r="W2901" i="16" a="1"/>
  <c r="W2901" i="16" s="1"/>
  <c r="W2902" i="16" a="1"/>
  <c r="W2902" i="16" s="1"/>
  <c r="W2903" i="16" a="1"/>
  <c r="W2903" i="16" s="1"/>
  <c r="W2904" i="16" a="1"/>
  <c r="W2904" i="16" s="1"/>
  <c r="W2905" i="16" a="1"/>
  <c r="W2905" i="16" s="1"/>
  <c r="W2906" i="16" a="1"/>
  <c r="W2906" i="16" s="1"/>
  <c r="W2907" i="16" a="1"/>
  <c r="W2907" i="16" s="1"/>
  <c r="W2908" i="16" a="1"/>
  <c r="W2908" i="16" s="1"/>
  <c r="W2909" i="16" a="1"/>
  <c r="W2909" i="16" s="1"/>
  <c r="W2910" i="16" a="1"/>
  <c r="W2910" i="16" s="1"/>
  <c r="W2911" i="16" a="1"/>
  <c r="W2911" i="16" s="1"/>
  <c r="W2912" i="16" a="1"/>
  <c r="W2912" i="16" s="1"/>
  <c r="W2913" i="16" a="1"/>
  <c r="W2913" i="16" s="1"/>
  <c r="W2914" i="16" a="1"/>
  <c r="W2914" i="16" s="1"/>
  <c r="W2915" i="16" a="1"/>
  <c r="W2915" i="16" s="1"/>
  <c r="W2916" i="16" a="1"/>
  <c r="W2916" i="16" s="1"/>
  <c r="W2917" i="16" a="1"/>
  <c r="W2917" i="16" s="1"/>
  <c r="W2918" i="16" a="1"/>
  <c r="W2918" i="16" s="1"/>
  <c r="W2919" i="16" a="1"/>
  <c r="W2919" i="16" s="1"/>
  <c r="W2920" i="16" a="1"/>
  <c r="W2920" i="16" s="1"/>
  <c r="W2921" i="16" a="1"/>
  <c r="W2921" i="16" s="1"/>
  <c r="W2922" i="16" a="1"/>
  <c r="W2922" i="16" s="1"/>
  <c r="W2923" i="16" a="1"/>
  <c r="W2923" i="16" s="1"/>
  <c r="W2924" i="16" a="1"/>
  <c r="W2924" i="16" s="1"/>
  <c r="W2925" i="16" a="1"/>
  <c r="W2925" i="16" s="1"/>
  <c r="W2926" i="16" a="1"/>
  <c r="W2926" i="16" s="1"/>
  <c r="W2927" i="16" a="1"/>
  <c r="W2927" i="16" s="1"/>
  <c r="W2928" i="16" a="1"/>
  <c r="W2928" i="16" s="1"/>
  <c r="W2929" i="16" a="1"/>
  <c r="W2929" i="16" s="1"/>
  <c r="W2930" i="16" a="1"/>
  <c r="W2930" i="16" s="1"/>
  <c r="W2931" i="16" a="1"/>
  <c r="W2931" i="16" s="1"/>
  <c r="W2932" i="16" a="1"/>
  <c r="W2932" i="16" s="1"/>
  <c r="W2933" i="16" a="1"/>
  <c r="W2933" i="16" s="1"/>
  <c r="W2934" i="16" a="1"/>
  <c r="W2934" i="16" s="1"/>
  <c r="W2935" i="16" a="1"/>
  <c r="W2935" i="16" s="1"/>
  <c r="W2936" i="16" a="1"/>
  <c r="W2936" i="16" s="1"/>
  <c r="W2937" i="16" a="1"/>
  <c r="W2937" i="16" s="1"/>
  <c r="W2938" i="16" a="1"/>
  <c r="W2938" i="16" s="1"/>
  <c r="W2939" i="16" a="1"/>
  <c r="W2939" i="16" s="1"/>
  <c r="W2940" i="16" a="1"/>
  <c r="W2940" i="16" s="1"/>
  <c r="W2941" i="16" a="1"/>
  <c r="W2941" i="16" s="1"/>
  <c r="W2942" i="16" a="1"/>
  <c r="W2942" i="16" s="1"/>
  <c r="W2943" i="16" a="1"/>
  <c r="W2943" i="16" s="1"/>
  <c r="W2944" i="16" a="1"/>
  <c r="W2944" i="16" s="1"/>
  <c r="W2945" i="16" a="1"/>
  <c r="W2945" i="16" s="1"/>
  <c r="W2946" i="16" a="1"/>
  <c r="W2946" i="16" s="1"/>
  <c r="W2947" i="16" a="1"/>
  <c r="W2947" i="16" s="1"/>
  <c r="W2948" i="16" a="1"/>
  <c r="W2948" i="16" s="1"/>
  <c r="W2949" i="16" a="1"/>
  <c r="W2949" i="16" s="1"/>
  <c r="W2950" i="16" a="1"/>
  <c r="W2950" i="16" s="1"/>
  <c r="W2951" i="16" a="1"/>
  <c r="W2951" i="16" s="1"/>
  <c r="W2952" i="16" a="1"/>
  <c r="W2952" i="16" s="1"/>
  <c r="W2953" i="16" a="1"/>
  <c r="W2953" i="16" s="1"/>
  <c r="W2954" i="16" a="1"/>
  <c r="W2954" i="16" s="1"/>
  <c r="W2955" i="16" a="1"/>
  <c r="W2955" i="16" s="1"/>
  <c r="W2956" i="16" a="1"/>
  <c r="W2956" i="16" s="1"/>
  <c r="W2957" i="16" a="1"/>
  <c r="W2957" i="16" s="1"/>
  <c r="W2958" i="16" a="1"/>
  <c r="W2958" i="16" s="1"/>
  <c r="W2959" i="16" a="1"/>
  <c r="W2959" i="16" s="1"/>
  <c r="W2960" i="16" a="1"/>
  <c r="W2960" i="16" s="1"/>
  <c r="W2961" i="16" a="1"/>
  <c r="W2961" i="16" s="1"/>
  <c r="W2962" i="16" a="1"/>
  <c r="W2962" i="16" s="1"/>
  <c r="W2963" i="16" a="1"/>
  <c r="W2963" i="16" s="1"/>
  <c r="W2964" i="16" a="1"/>
  <c r="W2964" i="16" s="1"/>
  <c r="W2965" i="16" a="1"/>
  <c r="W2965" i="16" s="1"/>
  <c r="W2966" i="16" a="1"/>
  <c r="W2966" i="16" s="1"/>
  <c r="W2967" i="16" a="1"/>
  <c r="W2967" i="16" s="1"/>
  <c r="W2968" i="16" a="1"/>
  <c r="W2968" i="16" s="1"/>
  <c r="W2969" i="16" a="1"/>
  <c r="W2969" i="16" s="1"/>
  <c r="W2970" i="16" a="1"/>
  <c r="W2970" i="16" s="1"/>
  <c r="W2971" i="16" a="1"/>
  <c r="W2971" i="16" s="1"/>
  <c r="W2972" i="16" a="1"/>
  <c r="W2972" i="16" s="1"/>
  <c r="W2973" i="16" a="1"/>
  <c r="W2973" i="16" s="1"/>
  <c r="W2974" i="16" a="1"/>
  <c r="W2974" i="16" s="1"/>
  <c r="W2975" i="16" a="1"/>
  <c r="W2975" i="16" s="1"/>
  <c r="W2976" i="16" a="1"/>
  <c r="W2976" i="16" s="1"/>
  <c r="W2977" i="16" a="1"/>
  <c r="W2977" i="16" s="1"/>
  <c r="W2978" i="16" a="1"/>
  <c r="W2978" i="16" s="1"/>
  <c r="W2979" i="16" a="1"/>
  <c r="W2979" i="16" s="1"/>
  <c r="W2980" i="16" a="1"/>
  <c r="W2980" i="16" s="1"/>
  <c r="W2981" i="16" a="1"/>
  <c r="W2981" i="16" s="1"/>
  <c r="W2982" i="16" a="1"/>
  <c r="W2982" i="16" s="1"/>
  <c r="W2983" i="16" a="1"/>
  <c r="W2983" i="16" s="1"/>
  <c r="W2984" i="16" a="1"/>
  <c r="W2984" i="16" s="1"/>
  <c r="W2985" i="16" a="1"/>
  <c r="W2985" i="16" s="1"/>
  <c r="W2986" i="16" a="1"/>
  <c r="W2986" i="16" s="1"/>
  <c r="W2987" i="16" a="1"/>
  <c r="W2987" i="16" s="1"/>
  <c r="W2988" i="16" a="1"/>
  <c r="W2988" i="16" s="1"/>
  <c r="W2989" i="16" a="1"/>
  <c r="W2989" i="16" s="1"/>
  <c r="W2990" i="16" a="1"/>
  <c r="W2990" i="16" s="1"/>
  <c r="W2991" i="16" a="1"/>
  <c r="W2991" i="16" s="1"/>
  <c r="W2992" i="16" a="1"/>
  <c r="W2992" i="16" s="1"/>
  <c r="W2993" i="16" a="1"/>
  <c r="W2993" i="16" s="1"/>
  <c r="W2994" i="16" a="1"/>
  <c r="W2994" i="16" s="1"/>
  <c r="W2995" i="16" a="1"/>
  <c r="W2995" i="16" s="1"/>
  <c r="W2996" i="16" a="1"/>
  <c r="W2996" i="16" s="1"/>
  <c r="W2997" i="16" a="1"/>
  <c r="W2997" i="16" s="1"/>
  <c r="W2998" i="16" a="1"/>
  <c r="W2998" i="16" s="1"/>
  <c r="W2999" i="16" a="1"/>
  <c r="W2999" i="16" s="1"/>
  <c r="W3000" i="16" a="1"/>
  <c r="W3000" i="16" s="1"/>
  <c r="W3001" i="16" a="1"/>
  <c r="W3001" i="16" s="1"/>
  <c r="W3002" i="16" a="1"/>
  <c r="W3002" i="16" s="1"/>
  <c r="W3003" i="16" a="1"/>
  <c r="W3003" i="16"/>
  <c r="W3004" i="16" a="1"/>
  <c r="W3004" i="16" s="1"/>
  <c r="W3005" i="16" a="1"/>
  <c r="W3005" i="16" s="1"/>
  <c r="W3006" i="16" a="1"/>
  <c r="W3006" i="16" s="1"/>
  <c r="W3007" i="16" a="1"/>
  <c r="W3007" i="16" s="1"/>
  <c r="W3008" i="16" a="1"/>
  <c r="W3008" i="16" s="1"/>
  <c r="W3009" i="16" a="1"/>
  <c r="W3009" i="16" s="1"/>
  <c r="W3010" i="16" a="1"/>
  <c r="W3010" i="16" s="1"/>
  <c r="W3011" i="16" a="1"/>
  <c r="W3011" i="16" s="1"/>
  <c r="W3012" i="16" a="1"/>
  <c r="W3012" i="16" s="1"/>
  <c r="W3013" i="16" a="1"/>
  <c r="W3013" i="16" s="1"/>
  <c r="W3014" i="16" a="1"/>
  <c r="W3014" i="16" s="1"/>
  <c r="W3015" i="16" a="1"/>
  <c r="W3015" i="16" s="1"/>
  <c r="W3016" i="16" a="1"/>
  <c r="W3016" i="16" s="1"/>
  <c r="W3017" i="16" a="1"/>
  <c r="W3017" i="16" s="1"/>
  <c r="W3018" i="16" a="1"/>
  <c r="W3018" i="16" s="1"/>
  <c r="W3019" i="16" a="1"/>
  <c r="W3019" i="16" s="1"/>
  <c r="W3020" i="16" a="1"/>
  <c r="W3020" i="16" s="1"/>
  <c r="W3021" i="16" a="1"/>
  <c r="W3021" i="16" s="1"/>
  <c r="W3022" i="16" a="1"/>
  <c r="W3022" i="16" s="1"/>
  <c r="W3023" i="16" a="1"/>
  <c r="W3023" i="16" s="1"/>
  <c r="W3024" i="16" a="1"/>
  <c r="W3024" i="16" s="1"/>
  <c r="W3025" i="16" a="1"/>
  <c r="W3025" i="16" s="1"/>
  <c r="W3026" i="16" a="1"/>
  <c r="W3026" i="16" s="1"/>
  <c r="W3027" i="16" a="1"/>
  <c r="W3027" i="16" s="1"/>
  <c r="W3028" i="16" a="1"/>
  <c r="W3028" i="16" s="1"/>
  <c r="W3029" i="16" a="1"/>
  <c r="W3029" i="16" s="1"/>
  <c r="W3030" i="16" a="1"/>
  <c r="W3030" i="16" s="1"/>
  <c r="W3031" i="16" a="1"/>
  <c r="W3031" i="16" s="1"/>
  <c r="W3032" i="16" a="1"/>
  <c r="W3032" i="16" s="1"/>
  <c r="W3033" i="16" a="1"/>
  <c r="W3033" i="16" s="1"/>
  <c r="W3034" i="16" a="1"/>
  <c r="W3034" i="16" s="1"/>
  <c r="W3035" i="16" a="1"/>
  <c r="W3035" i="16" s="1"/>
  <c r="W3036" i="16" a="1"/>
  <c r="W3036" i="16" s="1"/>
  <c r="W3037" i="16" a="1"/>
  <c r="W3037" i="16" s="1"/>
  <c r="W3038" i="16" a="1"/>
  <c r="W3038" i="16" s="1"/>
  <c r="W3039" i="16" a="1"/>
  <c r="W3039" i="16" s="1"/>
  <c r="W3040" i="16" a="1"/>
  <c r="W3040" i="16" s="1"/>
  <c r="W3041" i="16" a="1"/>
  <c r="W3041" i="16" s="1"/>
  <c r="W3042" i="16" a="1"/>
  <c r="W3042" i="16" s="1"/>
  <c r="W3043" i="16" a="1"/>
  <c r="W3043" i="16" s="1"/>
  <c r="W3044" i="16" a="1"/>
  <c r="W3044" i="16" s="1"/>
  <c r="W3045" i="16" a="1"/>
  <c r="W3045" i="16" s="1"/>
  <c r="W3046" i="16" a="1"/>
  <c r="W3046" i="16" s="1"/>
  <c r="W3047" i="16" a="1"/>
  <c r="W3047" i="16" s="1"/>
  <c r="W3048" i="16" a="1"/>
  <c r="W3048" i="16" s="1"/>
  <c r="W3049" i="16" a="1"/>
  <c r="W3049" i="16" s="1"/>
  <c r="W3050" i="16" a="1"/>
  <c r="W3050" i="16" s="1"/>
  <c r="W3051" i="16" a="1"/>
  <c r="W3051" i="16" s="1"/>
  <c r="W3052" i="16" a="1"/>
  <c r="W3052" i="16" s="1"/>
  <c r="W3053" i="16" a="1"/>
  <c r="W3053" i="16" s="1"/>
  <c r="W3054" i="16" a="1"/>
  <c r="W3054" i="16" s="1"/>
  <c r="W3055" i="16" a="1"/>
  <c r="W3055" i="16" s="1"/>
  <c r="W3056" i="16" a="1"/>
  <c r="W3056" i="16" s="1"/>
  <c r="W3057" i="16" a="1"/>
  <c r="W3057" i="16" s="1"/>
  <c r="W3058" i="16" a="1"/>
  <c r="W3058" i="16" s="1"/>
  <c r="W3059" i="16" a="1"/>
  <c r="W3059" i="16" s="1"/>
  <c r="W3060" i="16" a="1"/>
  <c r="W3060" i="16" s="1"/>
  <c r="W3061" i="16" a="1"/>
  <c r="W3061" i="16" s="1"/>
  <c r="W3062" i="16" a="1"/>
  <c r="W3062" i="16" s="1"/>
  <c r="W3063" i="16" a="1"/>
  <c r="W3063" i="16" s="1"/>
  <c r="W3064" i="16" a="1"/>
  <c r="W3064" i="16" s="1"/>
  <c r="W3065" i="16" a="1"/>
  <c r="W3065" i="16" s="1"/>
  <c r="W3066" i="16" a="1"/>
  <c r="W3066" i="16" s="1"/>
  <c r="W3067" i="16" a="1"/>
  <c r="W3067" i="16" s="1"/>
  <c r="W3068" i="16" a="1"/>
  <c r="W3068" i="16" s="1"/>
  <c r="W3069" i="16" a="1"/>
  <c r="W3069" i="16" s="1"/>
  <c r="W3070" i="16" a="1"/>
  <c r="W3070" i="16" s="1"/>
  <c r="W3071" i="16" a="1"/>
  <c r="W3071" i="16" s="1"/>
  <c r="W3072" i="16" a="1"/>
  <c r="W3072" i="16" s="1"/>
  <c r="W3073" i="16" a="1"/>
  <c r="W3073" i="16" s="1"/>
  <c r="W3074" i="16" a="1"/>
  <c r="W3074" i="16" s="1"/>
  <c r="W3075" i="16" a="1"/>
  <c r="W3075" i="16" s="1"/>
  <c r="W3076" i="16" a="1"/>
  <c r="W3076" i="16" s="1"/>
  <c r="W3077" i="16" a="1"/>
  <c r="W3077" i="16" s="1"/>
  <c r="W3078" i="16" a="1"/>
  <c r="W3078" i="16" s="1"/>
  <c r="W3079" i="16" a="1"/>
  <c r="W3079" i="16" s="1"/>
  <c r="W3080" i="16" a="1"/>
  <c r="W3080" i="16" s="1"/>
  <c r="W3081" i="16" a="1"/>
  <c r="W3081" i="16" s="1"/>
  <c r="W3082" i="16" a="1"/>
  <c r="W3082" i="16" s="1"/>
  <c r="W3083" i="16" a="1"/>
  <c r="W3083" i="16" s="1"/>
  <c r="W3084" i="16" a="1"/>
  <c r="W3084" i="16" s="1"/>
  <c r="W3085" i="16" a="1"/>
  <c r="W3085" i="16" s="1"/>
  <c r="W3086" i="16" a="1"/>
  <c r="W3086" i="16" s="1"/>
  <c r="W3087" i="16" a="1"/>
  <c r="W3087" i="16" s="1"/>
  <c r="W3088" i="16" a="1"/>
  <c r="W3088" i="16" s="1"/>
  <c r="W3089" i="16" a="1"/>
  <c r="W3089" i="16" s="1"/>
  <c r="W3090" i="16" a="1"/>
  <c r="W3090" i="16" s="1"/>
  <c r="W3091" i="16" a="1"/>
  <c r="W3091" i="16" s="1"/>
  <c r="W3092" i="16" a="1"/>
  <c r="W3092" i="16" s="1"/>
  <c r="W3093" i="16" a="1"/>
  <c r="W3093" i="16" s="1"/>
  <c r="W3094" i="16" a="1"/>
  <c r="W3094" i="16" s="1"/>
  <c r="W3095" i="16" a="1"/>
  <c r="W3095" i="16" s="1"/>
  <c r="W3096" i="16" a="1"/>
  <c r="W3096" i="16" s="1"/>
  <c r="W3097" i="16" a="1"/>
  <c r="W3097" i="16" s="1"/>
  <c r="W3098" i="16" a="1"/>
  <c r="W3098" i="16" s="1"/>
  <c r="W3099" i="16" a="1"/>
  <c r="W3099" i="16" s="1"/>
  <c r="W3100" i="16" a="1"/>
  <c r="W3100" i="16" s="1"/>
  <c r="W3101" i="16" a="1"/>
  <c r="W3101" i="16" s="1"/>
  <c r="W3102" i="16" a="1"/>
  <c r="W3102" i="16" s="1"/>
  <c r="W3103" i="16" a="1"/>
  <c r="W3103" i="16" s="1"/>
  <c r="W3104" i="16" a="1"/>
  <c r="W3104" i="16" s="1"/>
  <c r="W3105" i="16" a="1"/>
  <c r="W3105" i="16" s="1"/>
  <c r="W3106" i="16" a="1"/>
  <c r="W3106" i="16" s="1"/>
  <c r="W3107" i="16" a="1"/>
  <c r="W3107" i="16" s="1"/>
  <c r="W3108" i="16" a="1"/>
  <c r="W3108" i="16" s="1"/>
  <c r="W3109" i="16" a="1"/>
  <c r="W3109" i="16" s="1"/>
  <c r="W3110" i="16" a="1"/>
  <c r="W3110" i="16" s="1"/>
  <c r="W3111" i="16" a="1"/>
  <c r="W3111" i="16" s="1"/>
  <c r="W3112" i="16" a="1"/>
  <c r="W3112" i="16" s="1"/>
  <c r="W3113" i="16" a="1"/>
  <c r="W3113" i="16" s="1"/>
  <c r="W3114" i="16" a="1"/>
  <c r="W3114" i="16" s="1"/>
  <c r="W3115" i="16" a="1"/>
  <c r="W3115" i="16" s="1"/>
  <c r="W3116" i="16" a="1"/>
  <c r="W3116" i="16" s="1"/>
  <c r="W3117" i="16" a="1"/>
  <c r="W3117" i="16" s="1"/>
  <c r="W3118" i="16" a="1"/>
  <c r="W3118" i="16" s="1"/>
  <c r="W3119" i="16" a="1"/>
  <c r="W3119" i="16" s="1"/>
  <c r="W3120" i="16" a="1"/>
  <c r="W3120" i="16" s="1"/>
  <c r="W3121" i="16" a="1"/>
  <c r="W3121" i="16" s="1"/>
  <c r="W3122" i="16" a="1"/>
  <c r="W3122" i="16" s="1"/>
  <c r="W3123" i="16" a="1"/>
  <c r="W3123" i="16" s="1"/>
  <c r="W3124" i="16" a="1"/>
  <c r="W3124" i="16" s="1"/>
  <c r="W3125" i="16" a="1"/>
  <c r="W3125" i="16" s="1"/>
  <c r="W3126" i="16" a="1"/>
  <c r="W3126" i="16" s="1"/>
  <c r="W3127" i="16" a="1"/>
  <c r="W3127" i="16" s="1"/>
  <c r="W3128" i="16" a="1"/>
  <c r="W3128" i="16" s="1"/>
  <c r="W3129" i="16" a="1"/>
  <c r="W3129" i="16" s="1"/>
  <c r="W3130" i="16" a="1"/>
  <c r="W3130" i="16" s="1"/>
  <c r="W3131" i="16" a="1"/>
  <c r="W3131" i="16" s="1"/>
  <c r="W3132" i="16" a="1"/>
  <c r="W3132" i="16" s="1"/>
  <c r="W3133" i="16" a="1"/>
  <c r="W3133" i="16" s="1"/>
  <c r="W3134" i="16" a="1"/>
  <c r="W3134" i="16" s="1"/>
  <c r="W3135" i="16" a="1"/>
  <c r="W3135" i="16" s="1"/>
  <c r="W3136" i="16" a="1"/>
  <c r="W3136" i="16" s="1"/>
  <c r="W3137" i="16" a="1"/>
  <c r="W3137" i="16" s="1"/>
  <c r="W3138" i="16" a="1"/>
  <c r="W3138" i="16" s="1"/>
  <c r="W3139" i="16" a="1"/>
  <c r="W3139" i="16" s="1"/>
  <c r="W3140" i="16" a="1"/>
  <c r="W3140" i="16" s="1"/>
  <c r="W3141" i="16" a="1"/>
  <c r="W3141" i="16" s="1"/>
  <c r="W3142" i="16" a="1"/>
  <c r="W3142" i="16" s="1"/>
  <c r="W3143" i="16" a="1"/>
  <c r="W3143" i="16" s="1"/>
  <c r="W3144" i="16" a="1"/>
  <c r="W3144" i="16" s="1"/>
  <c r="W3145" i="16" a="1"/>
  <c r="W3145" i="16" s="1"/>
  <c r="W3146" i="16" a="1"/>
  <c r="W3146" i="16" s="1"/>
  <c r="W3147" i="16" a="1"/>
  <c r="W3147" i="16" s="1"/>
  <c r="W3148" i="16" a="1"/>
  <c r="W3148" i="16" s="1"/>
  <c r="W3149" i="16" a="1"/>
  <c r="W3149" i="16" s="1"/>
  <c r="W3150" i="16" a="1"/>
  <c r="W3150" i="16" s="1"/>
  <c r="W3151" i="16" a="1"/>
  <c r="W3151" i="16" s="1"/>
  <c r="W3152" i="16" a="1"/>
  <c r="W3152" i="16" s="1"/>
  <c r="W3153" i="16" a="1"/>
  <c r="W3153" i="16" s="1"/>
  <c r="W3154" i="16" a="1"/>
  <c r="W3154" i="16" s="1"/>
  <c r="W3155" i="16" a="1"/>
  <c r="W3155" i="16" s="1"/>
  <c r="W3156" i="16" a="1"/>
  <c r="W3156" i="16" s="1"/>
  <c r="W3157" i="16" a="1"/>
  <c r="W3157" i="16" s="1"/>
  <c r="W3158" i="16" a="1"/>
  <c r="W3158" i="16" s="1"/>
  <c r="W3159" i="16" a="1"/>
  <c r="W3159" i="16" s="1"/>
  <c r="W3160" i="16" a="1"/>
  <c r="W3160" i="16" s="1"/>
  <c r="W3161" i="16" a="1"/>
  <c r="W3161" i="16" s="1"/>
  <c r="W3162" i="16" a="1"/>
  <c r="W3162" i="16" s="1"/>
  <c r="W3163" i="16" a="1"/>
  <c r="W3163" i="16" s="1"/>
  <c r="W3164" i="16" a="1"/>
  <c r="W3164" i="16" s="1"/>
  <c r="W3165" i="16" a="1"/>
  <c r="W3165" i="16" s="1"/>
  <c r="W3166" i="16" a="1"/>
  <c r="W3166" i="16" s="1"/>
  <c r="W3167" i="16" a="1"/>
  <c r="W3167" i="16" s="1"/>
  <c r="W3168" i="16" a="1"/>
  <c r="W3168" i="16" s="1"/>
  <c r="W3169" i="16" a="1"/>
  <c r="W3169" i="16" s="1"/>
  <c r="W3170" i="16" a="1"/>
  <c r="W3170" i="16" s="1"/>
  <c r="W3171" i="16" a="1"/>
  <c r="W3171" i="16" s="1"/>
  <c r="W3172" i="16" a="1"/>
  <c r="W3172" i="16" s="1"/>
  <c r="W3173" i="16" a="1"/>
  <c r="W3173" i="16" s="1"/>
  <c r="W3174" i="16" a="1"/>
  <c r="W3174" i="16" s="1"/>
  <c r="W3175" i="16" a="1"/>
  <c r="W3175" i="16" s="1"/>
  <c r="W3176" i="16" a="1"/>
  <c r="W3176" i="16" s="1"/>
  <c r="W3177" i="16" a="1"/>
  <c r="W3177" i="16" s="1"/>
  <c r="W3178" i="16" a="1"/>
  <c r="W3178" i="16" s="1"/>
  <c r="W3179" i="16" a="1"/>
  <c r="W3179" i="16" s="1"/>
  <c r="W3180" i="16" a="1"/>
  <c r="W3180" i="16" s="1"/>
  <c r="W3181" i="16" a="1"/>
  <c r="W3181" i="16" s="1"/>
  <c r="W3182" i="16" a="1"/>
  <c r="W3182" i="16" s="1"/>
  <c r="W3183" i="16" a="1"/>
  <c r="W3183" i="16" s="1"/>
  <c r="W3184" i="16" a="1"/>
  <c r="W3184" i="16" s="1"/>
  <c r="W3185" i="16" a="1"/>
  <c r="W3185" i="16" s="1"/>
  <c r="W3186" i="16" a="1"/>
  <c r="W3186" i="16" s="1"/>
  <c r="W3187" i="16" a="1"/>
  <c r="W3187" i="16" s="1"/>
  <c r="W3188" i="16" a="1"/>
  <c r="W3188" i="16" s="1"/>
  <c r="W3189" i="16" a="1"/>
  <c r="W3189" i="16" s="1"/>
  <c r="W3190" i="16" a="1"/>
  <c r="W3190" i="16" s="1"/>
  <c r="W3191" i="16" a="1"/>
  <c r="W3191" i="16" s="1"/>
  <c r="W3192" i="16" a="1"/>
  <c r="W3192" i="16" s="1"/>
  <c r="W3193" i="16" a="1"/>
  <c r="W3193" i="16" s="1"/>
  <c r="W3194" i="16" a="1"/>
  <c r="W3194" i="16" s="1"/>
  <c r="W3195" i="16" a="1"/>
  <c r="W3195" i="16" s="1"/>
  <c r="W3196" i="16" a="1"/>
  <c r="W3196" i="16" s="1"/>
  <c r="W3197" i="16" a="1"/>
  <c r="W3197" i="16" s="1"/>
  <c r="W3198" i="16" a="1"/>
  <c r="W3198" i="16" s="1"/>
  <c r="W3199" i="16" a="1"/>
  <c r="W3199" i="16" s="1"/>
  <c r="W3200" i="16" a="1"/>
  <c r="W3200" i="16" s="1"/>
  <c r="W3201" i="16" a="1"/>
  <c r="W3201" i="16" s="1"/>
  <c r="W3202" i="16" a="1"/>
  <c r="W3202" i="16" s="1"/>
  <c r="W3203" i="16" a="1"/>
  <c r="W3203" i="16" s="1"/>
  <c r="W3204" i="16" a="1"/>
  <c r="W3204" i="16" s="1"/>
  <c r="W3205" i="16" a="1"/>
  <c r="W3205" i="16" s="1"/>
  <c r="W3206" i="16" a="1"/>
  <c r="W3206" i="16" s="1"/>
  <c r="W3207" i="16" a="1"/>
  <c r="W3207" i="16" s="1"/>
  <c r="W3208" i="16" a="1"/>
  <c r="W3208" i="16" s="1"/>
  <c r="W3209" i="16" a="1"/>
  <c r="W3209" i="16" s="1"/>
  <c r="W3210" i="16" a="1"/>
  <c r="W3210" i="16" s="1"/>
  <c r="W3211" i="16" a="1"/>
  <c r="W3211" i="16" s="1"/>
  <c r="W3212" i="16" a="1"/>
  <c r="W3212" i="16" s="1"/>
  <c r="W3213" i="16" a="1"/>
  <c r="W3213" i="16" s="1"/>
  <c r="W3214" i="16" a="1"/>
  <c r="W3214" i="16" s="1"/>
  <c r="W3215" i="16" a="1"/>
  <c r="W3215" i="16" s="1"/>
  <c r="W3216" i="16" a="1"/>
  <c r="W3216" i="16" s="1"/>
  <c r="W3217" i="16" a="1"/>
  <c r="W3217" i="16" s="1"/>
  <c r="W3218" i="16" a="1"/>
  <c r="W3218" i="16" s="1"/>
  <c r="W3219" i="16" a="1"/>
  <c r="W3219" i="16" s="1"/>
  <c r="W3220" i="16" a="1"/>
  <c r="W3220" i="16" s="1"/>
  <c r="W3221" i="16" a="1"/>
  <c r="W3221" i="16" s="1"/>
  <c r="W3222" i="16" a="1"/>
  <c r="W3222" i="16" s="1"/>
  <c r="W3223" i="16" a="1"/>
  <c r="W3223" i="16" s="1"/>
  <c r="W3224" i="16" a="1"/>
  <c r="W3224" i="16" s="1"/>
  <c r="W3225" i="16" a="1"/>
  <c r="W3225" i="16" s="1"/>
  <c r="W3226" i="16" a="1"/>
  <c r="W3226" i="16" s="1"/>
  <c r="W3227" i="16" a="1"/>
  <c r="W3227" i="16" s="1"/>
  <c r="W3228" i="16" a="1"/>
  <c r="W3228" i="16" s="1"/>
  <c r="W3229" i="16" a="1"/>
  <c r="W3229" i="16" s="1"/>
  <c r="W3230" i="16" a="1"/>
  <c r="W3230" i="16" s="1"/>
  <c r="W3231" i="16" a="1"/>
  <c r="W3231" i="16" s="1"/>
  <c r="W3232" i="16" a="1"/>
  <c r="W3232" i="16" s="1"/>
  <c r="W3233" i="16" a="1"/>
  <c r="W3233" i="16" s="1"/>
  <c r="W3234" i="16" a="1"/>
  <c r="W3234" i="16" s="1"/>
  <c r="W3235" i="16" a="1"/>
  <c r="W3235" i="16" s="1"/>
  <c r="W3236" i="16" a="1"/>
  <c r="W3236" i="16" s="1"/>
  <c r="W3237" i="16" a="1"/>
  <c r="W3237" i="16" s="1"/>
  <c r="W3238" i="16" a="1"/>
  <c r="W3238" i="16"/>
  <c r="W3239" i="16" a="1"/>
  <c r="W3239" i="16" s="1"/>
  <c r="W3240" i="16" a="1"/>
  <c r="W3240" i="16" s="1"/>
  <c r="W3241" i="16" a="1"/>
  <c r="W3241" i="16" s="1"/>
  <c r="W3242" i="16" a="1"/>
  <c r="W3242" i="16" s="1"/>
  <c r="W3243" i="16" a="1"/>
  <c r="W3243" i="16" s="1"/>
  <c r="W3244" i="16" a="1"/>
  <c r="W3244" i="16" s="1"/>
  <c r="W3245" i="16" a="1"/>
  <c r="W3245" i="16" s="1"/>
  <c r="W3246" i="16" a="1"/>
  <c r="W3246" i="16" s="1"/>
  <c r="W3247" i="16" a="1"/>
  <c r="W3247" i="16" s="1"/>
  <c r="W3248" i="16" a="1"/>
  <c r="W3248" i="16" s="1"/>
  <c r="W3249" i="16" a="1"/>
  <c r="W3249" i="16" s="1"/>
  <c r="W3250" i="16" a="1"/>
  <c r="W3250" i="16" s="1"/>
  <c r="W3251" i="16" a="1"/>
  <c r="W3251" i="16" s="1"/>
  <c r="W3252" i="16" a="1"/>
  <c r="W3252" i="16" s="1"/>
  <c r="W3253" i="16" a="1"/>
  <c r="W3253" i="16" s="1"/>
  <c r="W3254" i="16" a="1"/>
  <c r="W3254" i="16" s="1"/>
  <c r="W3255" i="16" a="1"/>
  <c r="W3255" i="16" s="1"/>
  <c r="W3256" i="16" a="1"/>
  <c r="W3256" i="16" s="1"/>
  <c r="W3257" i="16" a="1"/>
  <c r="W3257" i="16" s="1"/>
  <c r="W3258" i="16" a="1"/>
  <c r="W3258" i="16" s="1"/>
  <c r="W3259" i="16" a="1"/>
  <c r="W3259" i="16" s="1"/>
  <c r="W3260" i="16" a="1"/>
  <c r="W3260" i="16" s="1"/>
  <c r="W3261" i="16" a="1"/>
  <c r="W3261" i="16" s="1"/>
  <c r="W3262" i="16" a="1"/>
  <c r="W3262" i="16" s="1"/>
  <c r="W3263" i="16" a="1"/>
  <c r="W3263" i="16" s="1"/>
  <c r="W3264" i="16" a="1"/>
  <c r="W3264" i="16" s="1"/>
  <c r="W3265" i="16" a="1"/>
  <c r="W3265" i="16" s="1"/>
  <c r="W3266" i="16" a="1"/>
  <c r="W3266" i="16" s="1"/>
  <c r="W3267" i="16" a="1"/>
  <c r="W3267" i="16" s="1"/>
  <c r="W3268" i="16" a="1"/>
  <c r="W3268" i="16" s="1"/>
  <c r="W3269" i="16" a="1"/>
  <c r="W3269" i="16" s="1"/>
  <c r="W3270" i="16" a="1"/>
  <c r="W3270" i="16" s="1"/>
  <c r="W3271" i="16" a="1"/>
  <c r="W3271" i="16" s="1"/>
  <c r="W3272" i="16" a="1"/>
  <c r="W3272" i="16" s="1"/>
  <c r="W3273" i="16" a="1"/>
  <c r="W3273" i="16" s="1"/>
  <c r="W3274" i="16" a="1"/>
  <c r="W3274" i="16" s="1"/>
  <c r="W3275" i="16" a="1"/>
  <c r="W3275" i="16" s="1"/>
  <c r="W3276" i="16" a="1"/>
  <c r="W3276" i="16" s="1"/>
  <c r="W3277" i="16" a="1"/>
  <c r="W3277" i="16" s="1"/>
  <c r="W3278" i="16" a="1"/>
  <c r="W3278" i="16" s="1"/>
  <c r="W3279" i="16" a="1"/>
  <c r="W3279" i="16" s="1"/>
  <c r="W3280" i="16" a="1"/>
  <c r="W3280" i="16" s="1"/>
  <c r="W3281" i="16" a="1"/>
  <c r="W3281" i="16" s="1"/>
  <c r="W3282" i="16" a="1"/>
  <c r="W3282" i="16" s="1"/>
  <c r="W3283" i="16" a="1"/>
  <c r="W3283" i="16" s="1"/>
  <c r="W3284" i="16" a="1"/>
  <c r="W3284" i="16" s="1"/>
  <c r="W3285" i="16" a="1"/>
  <c r="W3285" i="16" s="1"/>
  <c r="W3286" i="16" a="1"/>
  <c r="W3286" i="16" s="1"/>
  <c r="W3287" i="16" a="1"/>
  <c r="W3287" i="16" s="1"/>
  <c r="W3288" i="16" a="1"/>
  <c r="W3288" i="16" s="1"/>
  <c r="W3289" i="16" a="1"/>
  <c r="W3289" i="16" s="1"/>
  <c r="W3290" i="16" a="1"/>
  <c r="W3290" i="16" s="1"/>
  <c r="W3291" i="16" a="1"/>
  <c r="W3291" i="16" s="1"/>
  <c r="W3292" i="16" a="1"/>
  <c r="W3292" i="16" s="1"/>
  <c r="W3293" i="16" a="1"/>
  <c r="W3293" i="16" s="1"/>
  <c r="W3294" i="16" a="1"/>
  <c r="W3294" i="16" s="1"/>
  <c r="W3295" i="16" a="1"/>
  <c r="W3295" i="16" s="1"/>
  <c r="W3296" i="16" a="1"/>
  <c r="W3296" i="16" s="1"/>
  <c r="W3297" i="16" a="1"/>
  <c r="W3297" i="16" s="1"/>
  <c r="W3298" i="16" a="1"/>
  <c r="W3298" i="16" s="1"/>
  <c r="W3299" i="16" a="1"/>
  <c r="W3299" i="16" s="1"/>
  <c r="W3300" i="16" a="1"/>
  <c r="W3300" i="16" s="1"/>
  <c r="W3301" i="16" a="1"/>
  <c r="W3301" i="16" s="1"/>
  <c r="W3302" i="16" a="1"/>
  <c r="W3302" i="16" s="1"/>
  <c r="W3303" i="16" a="1"/>
  <c r="W3303" i="16" s="1"/>
  <c r="W3304" i="16" a="1"/>
  <c r="W3304" i="16" s="1"/>
  <c r="W3305" i="16" a="1"/>
  <c r="W3305" i="16" s="1"/>
  <c r="W3306" i="16" a="1"/>
  <c r="W3306" i="16" s="1"/>
  <c r="W3307" i="16" a="1"/>
  <c r="W3307" i="16" s="1"/>
  <c r="W3308" i="16" a="1"/>
  <c r="W3308" i="16" s="1"/>
  <c r="W3309" i="16" a="1"/>
  <c r="W3309" i="16" s="1"/>
  <c r="W3310" i="16" a="1"/>
  <c r="W3310" i="16" s="1"/>
  <c r="W3311" i="16" a="1"/>
  <c r="W3311" i="16" s="1"/>
  <c r="W3312" i="16" a="1"/>
  <c r="W3312" i="16" s="1"/>
  <c r="W3313" i="16" a="1"/>
  <c r="W3313" i="16" s="1"/>
  <c r="W3314" i="16" a="1"/>
  <c r="W3314" i="16" s="1"/>
  <c r="W3315" i="16" a="1"/>
  <c r="W3315" i="16" s="1"/>
  <c r="W3316" i="16" a="1"/>
  <c r="W3316" i="16" s="1"/>
  <c r="W3317" i="16" a="1"/>
  <c r="W3317" i="16" s="1"/>
  <c r="W3318" i="16" a="1"/>
  <c r="W3318" i="16" s="1"/>
  <c r="W3319" i="16" a="1"/>
  <c r="W3319" i="16" s="1"/>
  <c r="W3320" i="16" a="1"/>
  <c r="W3320" i="16" s="1"/>
  <c r="W3321" i="16" a="1"/>
  <c r="W3321" i="16" s="1"/>
  <c r="W3322" i="16" a="1"/>
  <c r="W3322" i="16" s="1"/>
  <c r="W3323" i="16" a="1"/>
  <c r="W3323" i="16" s="1"/>
  <c r="W3324" i="16" a="1"/>
  <c r="W3324" i="16" s="1"/>
  <c r="W3325" i="16" a="1"/>
  <c r="W3325" i="16" s="1"/>
  <c r="W3326" i="16" a="1"/>
  <c r="W3326" i="16" s="1"/>
  <c r="W3327" i="16" a="1"/>
  <c r="W3327" i="16" s="1"/>
  <c r="W3328" i="16" a="1"/>
  <c r="W3328" i="16" s="1"/>
  <c r="W3329" i="16" a="1"/>
  <c r="W3329" i="16" s="1"/>
  <c r="W3330" i="16" a="1"/>
  <c r="W3330" i="16" s="1"/>
  <c r="W3331" i="16" a="1"/>
  <c r="W3331" i="16" s="1"/>
  <c r="W3332" i="16" a="1"/>
  <c r="W3332" i="16" s="1"/>
  <c r="W3333" i="16" a="1"/>
  <c r="W3333" i="16" s="1"/>
  <c r="W3334" i="16" a="1"/>
  <c r="W3334" i="16" s="1"/>
  <c r="W3335" i="16" a="1"/>
  <c r="W3335" i="16" s="1"/>
  <c r="W3336" i="16" a="1"/>
  <c r="W3336" i="16" s="1"/>
  <c r="W3337" i="16" a="1"/>
  <c r="W3337" i="16" s="1"/>
  <c r="W3338" i="16" a="1"/>
  <c r="W3338" i="16" s="1"/>
  <c r="W3339" i="16" a="1"/>
  <c r="W3339" i="16" s="1"/>
  <c r="W3340" i="16" a="1"/>
  <c r="W3340" i="16" s="1"/>
  <c r="W3341" i="16" a="1"/>
  <c r="W3341" i="16" s="1"/>
  <c r="W3342" i="16" a="1"/>
  <c r="W3342" i="16" s="1"/>
  <c r="W3343" i="16" a="1"/>
  <c r="W3343" i="16" s="1"/>
  <c r="W3344" i="16" a="1"/>
  <c r="W3344" i="16" s="1"/>
  <c r="W3345" i="16" a="1"/>
  <c r="W3345" i="16" s="1"/>
  <c r="W3346" i="16" a="1"/>
  <c r="W3346" i="16" s="1"/>
  <c r="W3347" i="16" a="1"/>
  <c r="W3347" i="16" s="1"/>
  <c r="W3348" i="16" a="1"/>
  <c r="W3348" i="16" s="1"/>
  <c r="W3349" i="16" a="1"/>
  <c r="W3349" i="16" s="1"/>
  <c r="W3350" i="16" a="1"/>
  <c r="W3350" i="16" s="1"/>
  <c r="W3351" i="16" a="1"/>
  <c r="W3351" i="16" s="1"/>
  <c r="W3352" i="16" a="1"/>
  <c r="W3352" i="16" s="1"/>
  <c r="W3353" i="16" a="1"/>
  <c r="W3353" i="16" s="1"/>
  <c r="W3354" i="16" a="1"/>
  <c r="W3354" i="16" s="1"/>
  <c r="W3355" i="16" a="1"/>
  <c r="W3355" i="16" s="1"/>
  <c r="W3356" i="16" a="1"/>
  <c r="W3356" i="16" s="1"/>
  <c r="W3357" i="16" a="1"/>
  <c r="W3357" i="16" s="1"/>
  <c r="W3358" i="16" a="1"/>
  <c r="W3358" i="16" s="1"/>
  <c r="W3359" i="16" a="1"/>
  <c r="W3359" i="16" s="1"/>
  <c r="W3360" i="16" a="1"/>
  <c r="W3360" i="16" s="1"/>
  <c r="W3361" i="16" a="1"/>
  <c r="W3361" i="16" s="1"/>
  <c r="W3362" i="16" a="1"/>
  <c r="W3362" i="16" s="1"/>
  <c r="W3363" i="16" a="1"/>
  <c r="W3363" i="16" s="1"/>
  <c r="W3364" i="16" a="1"/>
  <c r="W3364" i="16" s="1"/>
  <c r="W3365" i="16" a="1"/>
  <c r="W3365" i="16" s="1"/>
  <c r="W3366" i="16" a="1"/>
  <c r="W3366" i="16" s="1"/>
  <c r="W3367" i="16" a="1"/>
  <c r="W3367" i="16" s="1"/>
  <c r="W3368" i="16" a="1"/>
  <c r="W3368" i="16" s="1"/>
  <c r="W3369" i="16" a="1"/>
  <c r="W3369" i="16" s="1"/>
  <c r="W3370" i="16" a="1"/>
  <c r="W3370" i="16" s="1"/>
  <c r="W3371" i="16" a="1"/>
  <c r="W3371" i="16" s="1"/>
  <c r="W3372" i="16" a="1"/>
  <c r="W3372" i="16" s="1"/>
  <c r="W3373" i="16" a="1"/>
  <c r="W3373" i="16" s="1"/>
  <c r="W3374" i="16" a="1"/>
  <c r="W3374" i="16" s="1"/>
  <c r="W3375" i="16" a="1"/>
  <c r="W3375" i="16" s="1"/>
  <c r="W3376" i="16" a="1"/>
  <c r="W3376" i="16" s="1"/>
  <c r="W3377" i="16" a="1"/>
  <c r="W3377" i="16" s="1"/>
  <c r="W3378" i="16" a="1"/>
  <c r="W3378" i="16" s="1"/>
  <c r="W3379" i="16" a="1"/>
  <c r="W3379" i="16" s="1"/>
  <c r="W3380" i="16" a="1"/>
  <c r="W3380" i="16" s="1"/>
  <c r="W3381" i="16" a="1"/>
  <c r="W3381" i="16" s="1"/>
  <c r="W3382" i="16" a="1"/>
  <c r="W3382" i="16" s="1"/>
  <c r="W3383" i="16" a="1"/>
  <c r="W3383" i="16" s="1"/>
  <c r="W3384" i="16" a="1"/>
  <c r="W3384" i="16" s="1"/>
  <c r="W3385" i="16" a="1"/>
  <c r="W3385" i="16" s="1"/>
  <c r="W3386" i="16" a="1"/>
  <c r="W3386" i="16" s="1"/>
  <c r="W3387" i="16" a="1"/>
  <c r="W3387" i="16" s="1"/>
  <c r="W3388" i="16" a="1"/>
  <c r="W3388" i="16" s="1"/>
  <c r="W3389" i="16" a="1"/>
  <c r="W3389" i="16" s="1"/>
  <c r="W3390" i="16" a="1"/>
  <c r="W3390" i="16" s="1"/>
  <c r="W3391" i="16" a="1"/>
  <c r="W3391" i="16" s="1"/>
  <c r="W3392" i="16" a="1"/>
  <c r="W3392" i="16" s="1"/>
  <c r="W3393" i="16" a="1"/>
  <c r="W3393" i="16" s="1"/>
  <c r="W3394" i="16" a="1"/>
  <c r="W3394" i="16" s="1"/>
  <c r="W3395" i="16" a="1"/>
  <c r="W3395" i="16" s="1"/>
  <c r="W3396" i="16" a="1"/>
  <c r="W3396" i="16" s="1"/>
  <c r="W3397" i="16" a="1"/>
  <c r="W3397" i="16" s="1"/>
  <c r="W3398" i="16" a="1"/>
  <c r="W3398" i="16" s="1"/>
  <c r="W3399" i="16" a="1"/>
  <c r="W3399" i="16" s="1"/>
  <c r="W3400" i="16" a="1"/>
  <c r="W3400" i="16" s="1"/>
  <c r="W3401" i="16" a="1"/>
  <c r="W3401" i="16" s="1"/>
  <c r="W3402" i="16" a="1"/>
  <c r="W3402" i="16" s="1"/>
  <c r="W3403" i="16" a="1"/>
  <c r="W3403" i="16" s="1"/>
  <c r="W3404" i="16" a="1"/>
  <c r="W3404" i="16" s="1"/>
  <c r="W3405" i="16" a="1"/>
  <c r="W3405" i="16" s="1"/>
  <c r="W3406" i="16" a="1"/>
  <c r="W3406" i="16" s="1"/>
  <c r="W3407" i="16" a="1"/>
  <c r="W3407" i="16" s="1"/>
  <c r="W3408" i="16" a="1"/>
  <c r="W3408" i="16" s="1"/>
  <c r="W3409" i="16" a="1"/>
  <c r="W3409" i="16" s="1"/>
  <c r="W3410" i="16" a="1"/>
  <c r="W3410" i="16" s="1"/>
  <c r="W3411" i="16" a="1"/>
  <c r="W3411" i="16" s="1"/>
  <c r="W3412" i="16" a="1"/>
  <c r="W3412" i="16" s="1"/>
  <c r="W3413" i="16" a="1"/>
  <c r="W3413" i="16" s="1"/>
  <c r="W3414" i="16" a="1"/>
  <c r="W3414" i="16" s="1"/>
  <c r="W3415" i="16" a="1"/>
  <c r="W3415" i="16" s="1"/>
  <c r="W3416" i="16" a="1"/>
  <c r="W3416" i="16" s="1"/>
  <c r="W3417" i="16" a="1"/>
  <c r="W3417" i="16" s="1"/>
  <c r="W3418" i="16" a="1"/>
  <c r="W3418" i="16" s="1"/>
  <c r="W3419" i="16" a="1"/>
  <c r="W3419" i="16" s="1"/>
  <c r="W3420" i="16" a="1"/>
  <c r="W3420" i="16" s="1"/>
  <c r="W3421" i="16" a="1"/>
  <c r="W3421" i="16" s="1"/>
  <c r="W3422" i="16" a="1"/>
  <c r="W3422" i="16" s="1"/>
  <c r="W3423" i="16" a="1"/>
  <c r="W3423" i="16" s="1"/>
  <c r="W3424" i="16" a="1"/>
  <c r="W3424" i="16" s="1"/>
  <c r="W3425" i="16" a="1"/>
  <c r="W3425" i="16" s="1"/>
  <c r="W3426" i="16" a="1"/>
  <c r="W3426" i="16" s="1"/>
  <c r="W3427" i="16" a="1"/>
  <c r="W3427" i="16" s="1"/>
  <c r="W3428" i="16" a="1"/>
  <c r="W3428" i="16" s="1"/>
  <c r="W3429" i="16" a="1"/>
  <c r="W3429" i="16" s="1"/>
  <c r="W3430" i="16" a="1"/>
  <c r="W3430" i="16" s="1"/>
  <c r="W3431" i="16" a="1"/>
  <c r="W3431" i="16" s="1"/>
  <c r="W3432" i="16" a="1"/>
  <c r="W3432" i="16" s="1"/>
  <c r="W3433" i="16" a="1"/>
  <c r="W3433" i="16" s="1"/>
  <c r="W3434" i="16" a="1"/>
  <c r="W3434" i="16" s="1"/>
  <c r="W3435" i="16" a="1"/>
  <c r="W3435" i="16" s="1"/>
  <c r="W3436" i="16" a="1"/>
  <c r="W3436" i="16" s="1"/>
  <c r="W3437" i="16" a="1"/>
  <c r="W3437" i="16" s="1"/>
  <c r="W3438" i="16" a="1"/>
  <c r="W3438" i="16" s="1"/>
  <c r="W3439" i="16" a="1"/>
  <c r="W3439" i="16" s="1"/>
  <c r="W3440" i="16" a="1"/>
  <c r="W3440" i="16" s="1"/>
  <c r="W3441" i="16" a="1"/>
  <c r="W3441" i="16" s="1"/>
  <c r="W3442" i="16" a="1"/>
  <c r="W3442" i="16" s="1"/>
  <c r="W3443" i="16" a="1"/>
  <c r="W3443" i="16" s="1"/>
  <c r="W3444" i="16" a="1"/>
  <c r="W3444" i="16" s="1"/>
  <c r="W3445" i="16" a="1"/>
  <c r="W3445" i="16" s="1"/>
  <c r="W3446" i="16" a="1"/>
  <c r="W3446" i="16" s="1"/>
  <c r="W3447" i="16" a="1"/>
  <c r="W3447" i="16" s="1"/>
  <c r="W3448" i="16" a="1"/>
  <c r="W3448" i="16" s="1"/>
  <c r="W3449" i="16" a="1"/>
  <c r="W3449" i="16" s="1"/>
  <c r="W3450" i="16" a="1"/>
  <c r="W3450" i="16" s="1"/>
  <c r="W3451" i="16" a="1"/>
  <c r="W3451" i="16" s="1"/>
  <c r="W3452" i="16" a="1"/>
  <c r="W3452" i="16" s="1"/>
  <c r="W3453" i="16" a="1"/>
  <c r="W3453" i="16" s="1"/>
  <c r="W3454" i="16" a="1"/>
  <c r="W3454" i="16" s="1"/>
  <c r="W3455" i="16" a="1"/>
  <c r="W3455" i="16" s="1"/>
  <c r="W3456" i="16" a="1"/>
  <c r="W3456" i="16" s="1"/>
  <c r="W3457" i="16" a="1"/>
  <c r="W3457" i="16" s="1"/>
  <c r="W3458" i="16" a="1"/>
  <c r="W3458" i="16" s="1"/>
  <c r="W3459" i="16" a="1"/>
  <c r="W3459" i="16" s="1"/>
  <c r="W3460" i="16" a="1"/>
  <c r="W3460" i="16" s="1"/>
  <c r="W3461" i="16" a="1"/>
  <c r="W3461" i="16" s="1"/>
  <c r="W3462" i="16" a="1"/>
  <c r="W3462" i="16" s="1"/>
  <c r="W3463" i="16" a="1"/>
  <c r="W3463" i="16" s="1"/>
  <c r="W3464" i="16" a="1"/>
  <c r="W3464" i="16" s="1"/>
  <c r="W3465" i="16" a="1"/>
  <c r="W3465" i="16" s="1"/>
  <c r="W3466" i="16" a="1"/>
  <c r="W3466" i="16" s="1"/>
  <c r="W3467" i="16" a="1"/>
  <c r="W3467" i="16" s="1"/>
  <c r="W3468" i="16" a="1"/>
  <c r="W3468" i="16" s="1"/>
  <c r="W3469" i="16" a="1"/>
  <c r="W3469" i="16" s="1"/>
  <c r="W3470" i="16" a="1"/>
  <c r="W3470" i="16" s="1"/>
  <c r="W3471" i="16" a="1"/>
  <c r="W3471" i="16" s="1"/>
  <c r="W3472" i="16" a="1"/>
  <c r="W3472" i="16" s="1"/>
  <c r="W3473" i="16" a="1"/>
  <c r="W3473" i="16" s="1"/>
  <c r="W3474" i="16" a="1"/>
  <c r="W3474" i="16" s="1"/>
  <c r="W3475" i="16" a="1"/>
  <c r="W3475" i="16" s="1"/>
  <c r="W3476" i="16" a="1"/>
  <c r="W3476" i="16" s="1"/>
  <c r="W3477" i="16" a="1"/>
  <c r="W3477" i="16" s="1"/>
  <c r="W3478" i="16" a="1"/>
  <c r="W3478" i="16" s="1"/>
  <c r="W3479" i="16" a="1"/>
  <c r="W3479" i="16" s="1"/>
  <c r="W3480" i="16" a="1"/>
  <c r="W3480" i="16" s="1"/>
  <c r="W3481" i="16" a="1"/>
  <c r="W3481" i="16" s="1"/>
  <c r="W3482" i="16" a="1"/>
  <c r="W3482" i="16" s="1"/>
  <c r="W3483" i="16" a="1"/>
  <c r="W3483" i="16" s="1"/>
  <c r="W3484" i="16" a="1"/>
  <c r="W3484" i="16" s="1"/>
  <c r="W3485" i="16" a="1"/>
  <c r="W3485" i="16" s="1"/>
  <c r="W3486" i="16" a="1"/>
  <c r="W3486" i="16" s="1"/>
  <c r="W3487" i="16" a="1"/>
  <c r="W3487" i="16" s="1"/>
  <c r="W3488" i="16" a="1"/>
  <c r="W3488" i="16" s="1"/>
  <c r="W3489" i="16" a="1"/>
  <c r="W3489" i="16" s="1"/>
  <c r="W3490" i="16" a="1"/>
  <c r="W3490" i="16" s="1"/>
  <c r="W3491" i="16" a="1"/>
  <c r="W3491" i="16" s="1"/>
  <c r="W3492" i="16" a="1"/>
  <c r="W3492" i="16" s="1"/>
  <c r="W3493" i="16" a="1"/>
  <c r="W3493" i="16" s="1"/>
  <c r="W3494" i="16" a="1"/>
  <c r="W3494" i="16" s="1"/>
  <c r="W3495" i="16" a="1"/>
  <c r="W3495" i="16" s="1"/>
  <c r="W3496" i="16" a="1"/>
  <c r="W3496" i="16" s="1"/>
  <c r="W3497" i="16" a="1"/>
  <c r="W3497" i="16" s="1"/>
  <c r="W3498" i="16" a="1"/>
  <c r="W3498" i="16" s="1"/>
  <c r="W3499" i="16" a="1"/>
  <c r="W3499" i="16" s="1"/>
  <c r="W3500" i="16" a="1"/>
  <c r="W3500" i="16" s="1"/>
  <c r="W3501" i="16" a="1"/>
  <c r="W3501" i="16" s="1"/>
  <c r="W3502" i="16" a="1"/>
  <c r="W3502" i="16" s="1"/>
  <c r="W3503" i="16" a="1"/>
  <c r="W3503" i="16" s="1"/>
  <c r="W3504" i="16" a="1"/>
  <c r="W3504" i="16" s="1"/>
  <c r="W3505" i="16" a="1"/>
  <c r="W3505" i="16" s="1"/>
  <c r="W3506" i="16" a="1"/>
  <c r="W3506" i="16" s="1"/>
  <c r="W3507" i="16" a="1"/>
  <c r="W3507" i="16" s="1"/>
  <c r="W3508" i="16" a="1"/>
  <c r="W3508" i="16" s="1"/>
  <c r="W3509" i="16" a="1"/>
  <c r="W3509" i="16" s="1"/>
  <c r="W3510" i="16" a="1"/>
  <c r="W3510" i="16" s="1"/>
  <c r="W3511" i="16" a="1"/>
  <c r="W3511" i="16" s="1"/>
  <c r="W3512" i="16" a="1"/>
  <c r="W3512" i="16" s="1"/>
  <c r="W3513" i="16" a="1"/>
  <c r="W3513" i="16" s="1"/>
  <c r="W3514" i="16" a="1"/>
  <c r="W3514" i="16" s="1"/>
  <c r="W3515" i="16" a="1"/>
  <c r="W3515" i="16" s="1"/>
  <c r="W3516" i="16" a="1"/>
  <c r="W3516" i="16" s="1"/>
  <c r="W3517" i="16" a="1"/>
  <c r="W3517" i="16" s="1"/>
  <c r="W3518" i="16" a="1"/>
  <c r="W3518" i="16" s="1"/>
  <c r="W3519" i="16" a="1"/>
  <c r="W3519" i="16" s="1"/>
  <c r="W3520" i="16" a="1"/>
  <c r="W3520" i="16" s="1"/>
  <c r="W3521" i="16" a="1"/>
  <c r="W3521" i="16" s="1"/>
  <c r="W3522" i="16" a="1"/>
  <c r="W3522" i="16" s="1"/>
  <c r="W3523" i="16" a="1"/>
  <c r="W3523" i="16" s="1"/>
  <c r="W3524" i="16" a="1"/>
  <c r="W3524" i="16" s="1"/>
  <c r="W3525" i="16" a="1"/>
  <c r="W3525" i="16" s="1"/>
  <c r="W3526" i="16" a="1"/>
  <c r="W3526" i="16" s="1"/>
  <c r="W3527" i="16" a="1"/>
  <c r="W3527" i="16" s="1"/>
  <c r="W3528" i="16" a="1"/>
  <c r="W3528" i="16" s="1"/>
  <c r="W3529" i="16" a="1"/>
  <c r="W3529" i="16" s="1"/>
  <c r="W3530" i="16" a="1"/>
  <c r="W3530" i="16" s="1"/>
  <c r="W3531" i="16" a="1"/>
  <c r="W3531" i="16" s="1"/>
  <c r="W3532" i="16" a="1"/>
  <c r="W3532" i="16" s="1"/>
  <c r="W3533" i="16" a="1"/>
  <c r="W3533" i="16" s="1"/>
  <c r="W3534" i="16" a="1"/>
  <c r="W3534" i="16" s="1"/>
  <c r="W3535" i="16" a="1"/>
  <c r="W3535" i="16" s="1"/>
  <c r="W3536" i="16" a="1"/>
  <c r="W3536" i="16" s="1"/>
  <c r="W3537" i="16" a="1"/>
  <c r="W3537" i="16" s="1"/>
  <c r="W3538" i="16" a="1"/>
  <c r="W3538" i="16" s="1"/>
  <c r="W3539" i="16" a="1"/>
  <c r="W3539" i="16" s="1"/>
  <c r="W3540" i="16" a="1"/>
  <c r="W3540" i="16" s="1"/>
  <c r="W3541" i="16" a="1"/>
  <c r="W3541" i="16" s="1"/>
  <c r="W3542" i="16" a="1"/>
  <c r="W3542" i="16" s="1"/>
  <c r="W3543" i="16" a="1"/>
  <c r="W3543" i="16" s="1"/>
  <c r="W3544" i="16" a="1"/>
  <c r="W3544" i="16" s="1"/>
  <c r="W3545" i="16" a="1"/>
  <c r="W3545" i="16" s="1"/>
  <c r="W3546" i="16" a="1"/>
  <c r="W3546" i="16" s="1"/>
  <c r="W3547" i="16" a="1"/>
  <c r="W3547" i="16" s="1"/>
  <c r="W3548" i="16" a="1"/>
  <c r="W3548" i="16" s="1"/>
  <c r="W3549" i="16" a="1"/>
  <c r="W3549" i="16" s="1"/>
  <c r="W3550" i="16" a="1"/>
  <c r="W3550" i="16" s="1"/>
  <c r="W3551" i="16" a="1"/>
  <c r="W3551" i="16" s="1"/>
  <c r="W3552" i="16" a="1"/>
  <c r="W3552" i="16" s="1"/>
  <c r="W3553" i="16" a="1"/>
  <c r="W3553" i="16" s="1"/>
  <c r="W3554" i="16" a="1"/>
  <c r="W3554" i="16" s="1"/>
  <c r="W3555" i="16" a="1"/>
  <c r="W3555" i="16" s="1"/>
  <c r="W3556" i="16" a="1"/>
  <c r="W3556" i="16" s="1"/>
  <c r="W3557" i="16" a="1"/>
  <c r="W3557" i="16" s="1"/>
  <c r="W3558" i="16" a="1"/>
  <c r="W3558" i="16" s="1"/>
  <c r="W3559" i="16" a="1"/>
  <c r="W3559" i="16" s="1"/>
  <c r="W3560" i="16" a="1"/>
  <c r="W3560" i="16" s="1"/>
  <c r="W3561" i="16" a="1"/>
  <c r="W3561" i="16" s="1"/>
  <c r="W3562" i="16" a="1"/>
  <c r="W3562" i="16" s="1"/>
  <c r="W3563" i="16" a="1"/>
  <c r="W3563" i="16" s="1"/>
  <c r="W3564" i="16" a="1"/>
  <c r="W3564" i="16" s="1"/>
  <c r="W3565" i="16" a="1"/>
  <c r="W3565" i="16" s="1"/>
  <c r="W3566" i="16" a="1"/>
  <c r="W3566" i="16" s="1"/>
  <c r="W3567" i="16" a="1"/>
  <c r="W3567" i="16" s="1"/>
  <c r="W3568" i="16" a="1"/>
  <c r="W3568" i="16" s="1"/>
  <c r="W3569" i="16" a="1"/>
  <c r="W3569" i="16" s="1"/>
  <c r="W3570" i="16" a="1"/>
  <c r="W3570" i="16" s="1"/>
  <c r="W3571" i="16" a="1"/>
  <c r="W3571" i="16" s="1"/>
  <c r="W3572" i="16" a="1"/>
  <c r="W3572" i="16" s="1"/>
  <c r="W3573" i="16" a="1"/>
  <c r="W3573" i="16" s="1"/>
  <c r="W3574" i="16" a="1"/>
  <c r="W3574" i="16" s="1"/>
  <c r="W3575" i="16" a="1"/>
  <c r="W3575" i="16" s="1"/>
  <c r="W3576" i="16" a="1"/>
  <c r="W3576" i="16" s="1"/>
  <c r="W3577" i="16" a="1"/>
  <c r="W3577" i="16" s="1"/>
  <c r="W3578" i="16" a="1"/>
  <c r="W3578" i="16" s="1"/>
  <c r="W3579" i="16" a="1"/>
  <c r="W3579" i="16" s="1"/>
  <c r="W3580" i="16" a="1"/>
  <c r="W3580" i="16" s="1"/>
  <c r="W3581" i="16" a="1"/>
  <c r="W3581" i="16" s="1"/>
  <c r="W3582" i="16" a="1"/>
  <c r="W3582" i="16" s="1"/>
  <c r="W3583" i="16" a="1"/>
  <c r="W3583" i="16" s="1"/>
  <c r="W3584" i="16" a="1"/>
  <c r="W3584" i="16" s="1"/>
  <c r="W3585" i="16" a="1"/>
  <c r="W3585" i="16" s="1"/>
  <c r="W3586" i="16" a="1"/>
  <c r="W3586" i="16" s="1"/>
  <c r="W3587" i="16" a="1"/>
  <c r="W3587" i="16" s="1"/>
  <c r="W3588" i="16" a="1"/>
  <c r="W3588" i="16" s="1"/>
  <c r="W3589" i="16" a="1"/>
  <c r="W3589" i="16" s="1"/>
  <c r="W3590" i="16" a="1"/>
  <c r="W3590" i="16" s="1"/>
  <c r="W3591" i="16" a="1"/>
  <c r="W3591" i="16" s="1"/>
  <c r="W3592" i="16" a="1"/>
  <c r="W3592" i="16" s="1"/>
  <c r="W3593" i="16" a="1"/>
  <c r="W3593" i="16" s="1"/>
  <c r="W3594" i="16" a="1"/>
  <c r="W3594" i="16" s="1"/>
  <c r="W3595" i="16" a="1"/>
  <c r="W3595" i="16" s="1"/>
  <c r="W3596" i="16" a="1"/>
  <c r="W3596" i="16" s="1"/>
  <c r="W3597" i="16" a="1"/>
  <c r="W3597" i="16" s="1"/>
  <c r="W3598" i="16" a="1"/>
  <c r="W3598" i="16" s="1"/>
  <c r="W3599" i="16" a="1"/>
  <c r="W3599" i="16" s="1"/>
  <c r="W3600" i="16" a="1"/>
  <c r="W3600" i="16" s="1"/>
  <c r="W3601" i="16" a="1"/>
  <c r="W3601" i="16" s="1"/>
  <c r="W3602" i="16" a="1"/>
  <c r="W3602" i="16" s="1"/>
  <c r="W3603" i="16" a="1"/>
  <c r="W3603" i="16" s="1"/>
  <c r="W3604" i="16" a="1"/>
  <c r="W3604" i="16" s="1"/>
  <c r="W3605" i="16" a="1"/>
  <c r="W3605" i="16" s="1"/>
  <c r="W3606" i="16" a="1"/>
  <c r="W3606" i="16" s="1"/>
  <c r="W3607" i="16" a="1"/>
  <c r="W3607" i="16" s="1"/>
  <c r="W3608" i="16" a="1"/>
  <c r="W3608" i="16" s="1"/>
  <c r="W3609" i="16" a="1"/>
  <c r="W3609" i="16" s="1"/>
  <c r="W3610" i="16" a="1"/>
  <c r="W3610" i="16" s="1"/>
  <c r="W3611" i="16" a="1"/>
  <c r="W3611" i="16" s="1"/>
  <c r="W3612" i="16" a="1"/>
  <c r="W3612" i="16" s="1"/>
  <c r="W3613" i="16" a="1"/>
  <c r="W3613" i="16" s="1"/>
  <c r="W3614" i="16" a="1"/>
  <c r="W3614" i="16" s="1"/>
  <c r="W3615" i="16" a="1"/>
  <c r="W3615" i="16" s="1"/>
  <c r="W3616" i="16" a="1"/>
  <c r="W3616" i="16" s="1"/>
  <c r="W3617" i="16" a="1"/>
  <c r="W3617" i="16" s="1"/>
  <c r="W3618" i="16" a="1"/>
  <c r="W3618" i="16" s="1"/>
  <c r="W3619" i="16" a="1"/>
  <c r="W3619" i="16" s="1"/>
  <c r="W3620" i="16" a="1"/>
  <c r="W3620" i="16" s="1"/>
  <c r="W3621" i="16" a="1"/>
  <c r="W3621" i="16" s="1"/>
  <c r="W3622" i="16" a="1"/>
  <c r="W3622" i="16" s="1"/>
  <c r="W3623" i="16" a="1"/>
  <c r="W3623" i="16" s="1"/>
  <c r="W3624" i="16" a="1"/>
  <c r="W3624" i="16" s="1"/>
  <c r="W3625" i="16" a="1"/>
  <c r="W3625" i="16" s="1"/>
  <c r="W3626" i="16" a="1"/>
  <c r="W3626" i="16" s="1"/>
  <c r="W3627" i="16" a="1"/>
  <c r="W3627" i="16" s="1"/>
  <c r="W3628" i="16" a="1"/>
  <c r="W3628" i="16" s="1"/>
  <c r="W3629" i="16" a="1"/>
  <c r="W3629" i="16" s="1"/>
  <c r="W3630" i="16" a="1"/>
  <c r="W3630" i="16" s="1"/>
  <c r="W3631" i="16" a="1"/>
  <c r="W3631" i="16" s="1"/>
  <c r="W3632" i="16" a="1"/>
  <c r="W3632" i="16" s="1"/>
  <c r="W3633" i="16" a="1"/>
  <c r="W3633" i="16" s="1"/>
  <c r="W3634" i="16" a="1"/>
  <c r="W3634" i="16" s="1"/>
  <c r="W3635" i="16" a="1"/>
  <c r="W3635" i="16" s="1"/>
  <c r="W3636" i="16" a="1"/>
  <c r="W3636" i="16" s="1"/>
  <c r="W3637" i="16" a="1"/>
  <c r="W3637" i="16" s="1"/>
  <c r="W3638" i="16" a="1"/>
  <c r="W3638" i="16" s="1"/>
  <c r="W3639" i="16" a="1"/>
  <c r="W3639" i="16" s="1"/>
  <c r="W3640" i="16" a="1"/>
  <c r="W3640" i="16" s="1"/>
  <c r="W3641" i="16" a="1"/>
  <c r="W3641" i="16" s="1"/>
  <c r="W3642" i="16" a="1"/>
  <c r="W3642" i="16" s="1"/>
  <c r="W3643" i="16" a="1"/>
  <c r="W3643" i="16" s="1"/>
  <c r="W3644" i="16" a="1"/>
  <c r="W3644" i="16" s="1"/>
  <c r="W3645" i="16" a="1"/>
  <c r="W3645" i="16" s="1"/>
  <c r="W3646" i="16" a="1"/>
  <c r="W3646" i="16" s="1"/>
  <c r="W3647" i="16" a="1"/>
  <c r="W3647" i="16" s="1"/>
  <c r="W3648" i="16" a="1"/>
  <c r="W3648" i="16" s="1"/>
  <c r="W3649" i="16" a="1"/>
  <c r="W3649" i="16" s="1"/>
  <c r="W3650" i="16" a="1"/>
  <c r="W3650" i="16" s="1"/>
  <c r="W3651" i="16" a="1"/>
  <c r="W3651" i="16" s="1"/>
  <c r="W3652" i="16" a="1"/>
  <c r="W3652" i="16" s="1"/>
  <c r="W3653" i="16" a="1"/>
  <c r="W3653" i="16" s="1"/>
  <c r="W3654" i="16" a="1"/>
  <c r="W3654" i="16" s="1"/>
  <c r="W3655" i="16" a="1"/>
  <c r="W3655" i="16" s="1"/>
  <c r="W3656" i="16" a="1"/>
  <c r="W3656" i="16" s="1"/>
  <c r="W3657" i="16" a="1"/>
  <c r="W3657" i="16" s="1"/>
  <c r="W3658" i="16" a="1"/>
  <c r="W3658" i="16" s="1"/>
  <c r="W3659" i="16" a="1"/>
  <c r="W3659" i="16" s="1"/>
  <c r="W3660" i="16" a="1"/>
  <c r="W3660" i="16" s="1"/>
  <c r="W3661" i="16" a="1"/>
  <c r="W3661" i="16" s="1"/>
  <c r="W3662" i="16" a="1"/>
  <c r="W3662" i="16" s="1"/>
  <c r="W3663" i="16" a="1"/>
  <c r="W3663" i="16" s="1"/>
  <c r="W3664" i="16" a="1"/>
  <c r="W3664" i="16" s="1"/>
  <c r="W3665" i="16" a="1"/>
  <c r="W3665" i="16" s="1"/>
  <c r="W3666" i="16" a="1"/>
  <c r="W3666" i="16" s="1"/>
  <c r="W3667" i="16" a="1"/>
  <c r="W3667" i="16" s="1"/>
  <c r="W3668" i="16" a="1"/>
  <c r="W3668" i="16" s="1"/>
  <c r="W3669" i="16" a="1"/>
  <c r="W3669" i="16" s="1"/>
  <c r="W3670" i="16" a="1"/>
  <c r="W3670" i="16" s="1"/>
  <c r="W3671" i="16" a="1"/>
  <c r="W3671" i="16" s="1"/>
  <c r="W3672" i="16" a="1"/>
  <c r="W3672" i="16" s="1"/>
  <c r="W3673" i="16" a="1"/>
  <c r="W3673" i="16" s="1"/>
  <c r="W3674" i="16" a="1"/>
  <c r="W3674" i="16" s="1"/>
  <c r="W3675" i="16" a="1"/>
  <c r="W3675" i="16" s="1"/>
  <c r="W3676" i="16" a="1"/>
  <c r="W3676" i="16" s="1"/>
  <c r="W3677" i="16" a="1"/>
  <c r="W3677" i="16" s="1"/>
  <c r="W3678" i="16" a="1"/>
  <c r="W3678" i="16" s="1"/>
  <c r="W3679" i="16" a="1"/>
  <c r="W3679" i="16" s="1"/>
  <c r="W3680" i="16" a="1"/>
  <c r="W3680" i="16" s="1"/>
  <c r="W3681" i="16" a="1"/>
  <c r="W3681" i="16" s="1"/>
  <c r="W3682" i="16" a="1"/>
  <c r="W3682" i="16" s="1"/>
  <c r="W3683" i="16" a="1"/>
  <c r="W3683" i="16" s="1"/>
  <c r="W3684" i="16" a="1"/>
  <c r="W3684" i="16" s="1"/>
  <c r="W3685" i="16" a="1"/>
  <c r="W3685" i="16" s="1"/>
  <c r="W3686" i="16" a="1"/>
  <c r="W3686" i="16" s="1"/>
  <c r="W3687" i="16" a="1"/>
  <c r="W3687" i="16" s="1"/>
  <c r="W3688" i="16" a="1"/>
  <c r="W3688" i="16" s="1"/>
  <c r="W3689" i="16" a="1"/>
  <c r="W3689" i="16" s="1"/>
  <c r="W3690" i="16" a="1"/>
  <c r="W3690" i="16" s="1"/>
  <c r="W3691" i="16" a="1"/>
  <c r="W3691" i="16" s="1"/>
  <c r="W3692" i="16" a="1"/>
  <c r="W3692" i="16" s="1"/>
  <c r="W3693" i="16" a="1"/>
  <c r="W3693" i="16" s="1"/>
  <c r="W3694" i="16" a="1"/>
  <c r="W3694" i="16" s="1"/>
  <c r="W3695" i="16" a="1"/>
  <c r="W3695" i="16" s="1"/>
  <c r="W3696" i="16" a="1"/>
  <c r="W3696" i="16" s="1"/>
  <c r="W3697" i="16" a="1"/>
  <c r="W3697" i="16" s="1"/>
  <c r="W3698" i="16" a="1"/>
  <c r="W3698" i="16" s="1"/>
  <c r="W3699" i="16" a="1"/>
  <c r="W3699" i="16" s="1"/>
  <c r="W3700" i="16" a="1"/>
  <c r="W3700" i="16" s="1"/>
  <c r="W3701" i="16" a="1"/>
  <c r="W3701" i="16" s="1"/>
  <c r="W3702" i="16" a="1"/>
  <c r="W3702" i="16" s="1"/>
  <c r="W3703" i="16" a="1"/>
  <c r="W3703" i="16" s="1"/>
  <c r="W3704" i="16" a="1"/>
  <c r="W3704" i="16" s="1"/>
  <c r="W3705" i="16" a="1"/>
  <c r="W3705" i="16" s="1"/>
  <c r="W3706" i="16" a="1"/>
  <c r="W3706" i="16" s="1"/>
  <c r="W3707" i="16" a="1"/>
  <c r="W3707" i="16" s="1"/>
  <c r="W3708" i="16" a="1"/>
  <c r="W3708" i="16" s="1"/>
  <c r="W3709" i="16" a="1"/>
  <c r="W3709" i="16" s="1"/>
  <c r="W3710" i="16" a="1"/>
  <c r="W3710" i="16" s="1"/>
  <c r="W3711" i="16" a="1"/>
  <c r="W3711" i="16" s="1"/>
  <c r="W3712" i="16" a="1"/>
  <c r="W3712" i="16" s="1"/>
  <c r="W3713" i="16" a="1"/>
  <c r="W3713" i="16" s="1"/>
  <c r="W3714" i="16" a="1"/>
  <c r="W3714" i="16" s="1"/>
  <c r="W3715" i="16" a="1"/>
  <c r="W3715" i="16" s="1"/>
  <c r="W3716" i="16" a="1"/>
  <c r="W3716" i="16" s="1"/>
  <c r="W3717" i="16" a="1"/>
  <c r="W3717" i="16" s="1"/>
  <c r="W3718" i="16" a="1"/>
  <c r="W3718" i="16" s="1"/>
  <c r="W3719" i="16" a="1"/>
  <c r="W3719" i="16" s="1"/>
  <c r="W3720" i="16" a="1"/>
  <c r="W3720" i="16" s="1"/>
  <c r="W3721" i="16" a="1"/>
  <c r="W3721" i="16" s="1"/>
  <c r="W3722" i="16" a="1"/>
  <c r="W3722" i="16" s="1"/>
  <c r="W3723" i="16" a="1"/>
  <c r="W3723" i="16" s="1"/>
  <c r="W3724" i="16" a="1"/>
  <c r="W3724" i="16" s="1"/>
  <c r="W3725" i="16" a="1"/>
  <c r="W3725" i="16" s="1"/>
  <c r="W3726" i="16" a="1"/>
  <c r="W3726" i="16" s="1"/>
  <c r="W3727" i="16" a="1"/>
  <c r="W3727" i="16" s="1"/>
  <c r="U2" i="16"/>
  <c r="U3" i="16"/>
  <c r="V3" i="16" s="1"/>
  <c r="U4" i="16"/>
  <c r="V4" i="16" s="1"/>
  <c r="U5" i="16"/>
  <c r="V5" i="16" s="1"/>
  <c r="U6" i="16"/>
  <c r="V6" i="16" s="1"/>
  <c r="U7" i="16"/>
  <c r="V7" i="16" s="1"/>
  <c r="U8" i="16"/>
  <c r="V8" i="16" s="1"/>
  <c r="U9" i="16"/>
  <c r="V9" i="16" s="1"/>
  <c r="U10" i="16"/>
  <c r="V10" i="16" s="1"/>
  <c r="U11" i="16"/>
  <c r="V11" i="16" s="1"/>
  <c r="U12" i="16"/>
  <c r="V12" i="16" s="1"/>
  <c r="U13" i="16"/>
  <c r="V13" i="16" s="1"/>
  <c r="U14" i="16"/>
  <c r="V14" i="16" s="1"/>
  <c r="U15" i="16"/>
  <c r="V15" i="16" s="1"/>
  <c r="U16" i="16"/>
  <c r="V16" i="16" s="1"/>
  <c r="U17" i="16"/>
  <c r="V17" i="16" s="1"/>
  <c r="U18" i="16"/>
  <c r="V18" i="16" s="1"/>
  <c r="U19" i="16"/>
  <c r="V19" i="16" s="1"/>
  <c r="U20" i="16"/>
  <c r="V20" i="16" s="1"/>
  <c r="U21" i="16"/>
  <c r="V21" i="16" s="1"/>
  <c r="U22" i="16"/>
  <c r="V22" i="16" s="1"/>
  <c r="U23" i="16"/>
  <c r="V23" i="16" s="1"/>
  <c r="U24" i="16"/>
  <c r="V24" i="16" s="1"/>
  <c r="U25" i="16"/>
  <c r="V25" i="16" s="1"/>
  <c r="U26" i="16"/>
  <c r="V26" i="16" s="1"/>
  <c r="U27" i="16"/>
  <c r="V27" i="16" s="1"/>
  <c r="U28" i="16"/>
  <c r="V28" i="16" s="1"/>
  <c r="U29" i="16"/>
  <c r="V29" i="16" s="1"/>
  <c r="U30" i="16"/>
  <c r="V30" i="16" s="1"/>
  <c r="U31" i="16"/>
  <c r="V31" i="16" s="1"/>
  <c r="U32" i="16"/>
  <c r="V32" i="16" s="1"/>
  <c r="U33" i="16"/>
  <c r="V33" i="16" s="1"/>
  <c r="U34" i="16"/>
  <c r="V34" i="16" s="1"/>
  <c r="U35" i="16"/>
  <c r="V35" i="16" s="1"/>
  <c r="U36" i="16"/>
  <c r="V36" i="16" s="1"/>
  <c r="U37" i="16"/>
  <c r="V37" i="16" s="1"/>
  <c r="U38" i="16"/>
  <c r="V38" i="16" s="1"/>
  <c r="U39" i="16"/>
  <c r="V39" i="16" s="1"/>
  <c r="U40" i="16"/>
  <c r="V40" i="16" s="1"/>
  <c r="U41" i="16"/>
  <c r="V41" i="16" s="1"/>
  <c r="U42" i="16"/>
  <c r="V42" i="16" s="1"/>
  <c r="U43" i="16"/>
  <c r="V43" i="16" s="1"/>
  <c r="U44" i="16"/>
  <c r="V44" i="16" s="1"/>
  <c r="U45" i="16"/>
  <c r="V45" i="16" s="1"/>
  <c r="U46" i="16"/>
  <c r="V46" i="16" s="1"/>
  <c r="U47" i="16"/>
  <c r="V47" i="16" s="1"/>
  <c r="U48" i="16"/>
  <c r="V48" i="16" s="1"/>
  <c r="U49" i="16"/>
  <c r="V49" i="16" s="1"/>
  <c r="U50" i="16"/>
  <c r="V50" i="16" s="1"/>
  <c r="U51" i="16"/>
  <c r="V51" i="16" s="1"/>
  <c r="U52" i="16"/>
  <c r="V52" i="16" s="1"/>
  <c r="U53" i="16"/>
  <c r="V53" i="16" s="1"/>
  <c r="U54" i="16"/>
  <c r="V54" i="16" s="1"/>
  <c r="U55" i="16"/>
  <c r="V55" i="16" s="1"/>
  <c r="U56" i="16"/>
  <c r="V56" i="16" s="1"/>
  <c r="U57" i="16"/>
  <c r="V57" i="16" s="1"/>
  <c r="U58" i="16"/>
  <c r="V58" i="16" s="1"/>
  <c r="U59" i="16"/>
  <c r="V59" i="16" s="1"/>
  <c r="U60" i="16"/>
  <c r="V60" i="16" s="1"/>
  <c r="U61" i="16"/>
  <c r="V61" i="16" s="1"/>
  <c r="U62" i="16"/>
  <c r="V62" i="16" s="1"/>
  <c r="U63" i="16"/>
  <c r="V63" i="16" s="1"/>
  <c r="U64" i="16"/>
  <c r="V64" i="16" s="1"/>
  <c r="U65" i="16"/>
  <c r="V65" i="16" s="1"/>
  <c r="U66" i="16"/>
  <c r="V66" i="16" s="1"/>
  <c r="U67" i="16"/>
  <c r="V67" i="16" s="1"/>
  <c r="U68" i="16"/>
  <c r="V68" i="16" s="1"/>
  <c r="U69" i="16"/>
  <c r="V69" i="16" s="1"/>
  <c r="U70" i="16"/>
  <c r="V70" i="16" s="1"/>
  <c r="U71" i="16"/>
  <c r="V71" i="16" s="1"/>
  <c r="U72" i="16"/>
  <c r="V72" i="16" s="1"/>
  <c r="U73" i="16"/>
  <c r="V73" i="16" s="1"/>
  <c r="U74" i="16"/>
  <c r="V74" i="16" s="1"/>
  <c r="U75" i="16"/>
  <c r="V75" i="16" s="1"/>
  <c r="U76" i="16"/>
  <c r="V76" i="16" s="1"/>
  <c r="U77" i="16"/>
  <c r="V77" i="16" s="1"/>
  <c r="U78" i="16"/>
  <c r="V78" i="16" s="1"/>
  <c r="U79" i="16"/>
  <c r="V79" i="16" s="1"/>
  <c r="U80" i="16"/>
  <c r="V80" i="16" s="1"/>
  <c r="U81" i="16"/>
  <c r="V81" i="16" s="1"/>
  <c r="U82" i="16"/>
  <c r="V82" i="16" s="1"/>
  <c r="U83" i="16"/>
  <c r="V83" i="16" s="1"/>
  <c r="U84" i="16"/>
  <c r="V84" i="16" s="1"/>
  <c r="U85" i="16"/>
  <c r="V85" i="16" s="1"/>
  <c r="U86" i="16"/>
  <c r="V86" i="16" s="1"/>
  <c r="U87" i="16"/>
  <c r="V87" i="16" s="1"/>
  <c r="U88" i="16"/>
  <c r="V88" i="16" s="1"/>
  <c r="U89" i="16"/>
  <c r="V89" i="16" s="1"/>
  <c r="U90" i="16"/>
  <c r="V90" i="16" s="1"/>
  <c r="U91" i="16"/>
  <c r="V91" i="16" s="1"/>
  <c r="U92" i="16"/>
  <c r="V92" i="16" s="1"/>
  <c r="U93" i="16"/>
  <c r="V93" i="16" s="1"/>
  <c r="U94" i="16"/>
  <c r="V94" i="16" s="1"/>
  <c r="U95" i="16"/>
  <c r="V95" i="16" s="1"/>
  <c r="U96" i="16"/>
  <c r="V96" i="16" s="1"/>
  <c r="U97" i="16"/>
  <c r="V97" i="16" s="1"/>
  <c r="U98" i="16"/>
  <c r="V98" i="16" s="1"/>
  <c r="U99" i="16"/>
  <c r="V99" i="16" s="1"/>
  <c r="U100" i="16"/>
  <c r="V100" i="16" s="1"/>
  <c r="U101" i="16"/>
  <c r="V101" i="16" s="1"/>
  <c r="U102" i="16"/>
  <c r="V102" i="16" s="1"/>
  <c r="U103" i="16"/>
  <c r="V103" i="16" s="1"/>
  <c r="U104" i="16"/>
  <c r="V104" i="16" s="1"/>
  <c r="U105" i="16"/>
  <c r="V105" i="16" s="1"/>
  <c r="U106" i="16"/>
  <c r="V106" i="16" s="1"/>
  <c r="U107" i="16"/>
  <c r="V107" i="16" s="1"/>
  <c r="U108" i="16"/>
  <c r="V108" i="16" s="1"/>
  <c r="U109" i="16"/>
  <c r="V109" i="16" s="1"/>
  <c r="U110" i="16"/>
  <c r="V110" i="16" s="1"/>
  <c r="U111" i="16"/>
  <c r="V111" i="16" s="1"/>
  <c r="U112" i="16"/>
  <c r="V112" i="16" s="1"/>
  <c r="U113" i="16"/>
  <c r="V113" i="16" s="1"/>
  <c r="U114" i="16"/>
  <c r="V114" i="16" s="1"/>
  <c r="U115" i="16"/>
  <c r="V115" i="16" s="1"/>
  <c r="U116" i="16"/>
  <c r="V116" i="16" s="1"/>
  <c r="U117" i="16"/>
  <c r="V117" i="16" s="1"/>
  <c r="U118" i="16"/>
  <c r="V118" i="16" s="1"/>
  <c r="U119" i="16"/>
  <c r="V119" i="16" s="1"/>
  <c r="U120" i="16"/>
  <c r="V120" i="16" s="1"/>
  <c r="U121" i="16"/>
  <c r="V121" i="16" s="1"/>
  <c r="U122" i="16"/>
  <c r="V122" i="16" s="1"/>
  <c r="U123" i="16"/>
  <c r="V123" i="16" s="1"/>
  <c r="U124" i="16"/>
  <c r="V124" i="16" s="1"/>
  <c r="U125" i="16"/>
  <c r="V125" i="16" s="1"/>
  <c r="U126" i="16"/>
  <c r="V126" i="16" s="1"/>
  <c r="U127" i="16"/>
  <c r="V127" i="16" s="1"/>
  <c r="U128" i="16"/>
  <c r="V128" i="16" s="1"/>
  <c r="U129" i="16"/>
  <c r="V129" i="16" s="1"/>
  <c r="U130" i="16"/>
  <c r="V130" i="16" s="1"/>
  <c r="U131" i="16"/>
  <c r="V131" i="16" s="1"/>
  <c r="U132" i="16"/>
  <c r="V132" i="16" s="1"/>
  <c r="U133" i="16"/>
  <c r="V133" i="16" s="1"/>
  <c r="U134" i="16"/>
  <c r="V134" i="16" s="1"/>
  <c r="U135" i="16"/>
  <c r="V135" i="16" s="1"/>
  <c r="U136" i="16"/>
  <c r="V136" i="16" s="1"/>
  <c r="U137" i="16"/>
  <c r="V137" i="16" s="1"/>
  <c r="U138" i="16"/>
  <c r="V138" i="16" s="1"/>
  <c r="U139" i="16"/>
  <c r="V139" i="16" s="1"/>
  <c r="U140" i="16"/>
  <c r="V140" i="16" s="1"/>
  <c r="U141" i="16"/>
  <c r="V141" i="16" s="1"/>
  <c r="U142" i="16"/>
  <c r="V142" i="16" s="1"/>
  <c r="U143" i="16"/>
  <c r="V143" i="16" s="1"/>
  <c r="U144" i="16"/>
  <c r="V144" i="16" s="1"/>
  <c r="U145" i="16"/>
  <c r="V145" i="16" s="1"/>
  <c r="U146" i="16"/>
  <c r="V146" i="16" s="1"/>
  <c r="U147" i="16"/>
  <c r="V147" i="16" s="1"/>
  <c r="U148" i="16"/>
  <c r="V148" i="16" s="1"/>
  <c r="U149" i="16"/>
  <c r="V149" i="16" s="1"/>
  <c r="U150" i="16"/>
  <c r="V150" i="16" s="1"/>
  <c r="U151" i="16"/>
  <c r="V151" i="16" s="1"/>
  <c r="U152" i="16"/>
  <c r="V152" i="16" s="1"/>
  <c r="U153" i="16"/>
  <c r="V153" i="16" s="1"/>
  <c r="U154" i="16"/>
  <c r="V154" i="16" s="1"/>
  <c r="U155" i="16"/>
  <c r="V155" i="16" s="1"/>
  <c r="U156" i="16"/>
  <c r="V156" i="16" s="1"/>
  <c r="U157" i="16"/>
  <c r="V157" i="16" s="1"/>
  <c r="U158" i="16"/>
  <c r="V158" i="16" s="1"/>
  <c r="U159" i="16"/>
  <c r="V159" i="16" s="1"/>
  <c r="U160" i="16"/>
  <c r="V160" i="16" s="1"/>
  <c r="U161" i="16"/>
  <c r="V161" i="16" s="1"/>
  <c r="U162" i="16"/>
  <c r="V162" i="16" s="1"/>
  <c r="U163" i="16"/>
  <c r="V163" i="16" s="1"/>
  <c r="U164" i="16"/>
  <c r="V164" i="16" s="1"/>
  <c r="U165" i="16"/>
  <c r="V165" i="16" s="1"/>
  <c r="U166" i="16"/>
  <c r="V166" i="16" s="1"/>
  <c r="U167" i="16"/>
  <c r="V167" i="16" s="1"/>
  <c r="U168" i="16"/>
  <c r="V168" i="16" s="1"/>
  <c r="U169" i="16"/>
  <c r="V169" i="16" s="1"/>
  <c r="U170" i="16"/>
  <c r="V170" i="16" s="1"/>
  <c r="U171" i="16"/>
  <c r="V171" i="16" s="1"/>
  <c r="U172" i="16"/>
  <c r="V172" i="16" s="1"/>
  <c r="U173" i="16"/>
  <c r="V173" i="16" s="1"/>
  <c r="U174" i="16"/>
  <c r="V174" i="16" s="1"/>
  <c r="U175" i="16"/>
  <c r="V175" i="16" s="1"/>
  <c r="U176" i="16"/>
  <c r="V176" i="16" s="1"/>
  <c r="U177" i="16"/>
  <c r="V177" i="16" s="1"/>
  <c r="U178" i="16"/>
  <c r="V178" i="16" s="1"/>
  <c r="U179" i="16"/>
  <c r="V179" i="16" s="1"/>
  <c r="U180" i="16"/>
  <c r="V180" i="16" s="1"/>
  <c r="U181" i="16"/>
  <c r="V181" i="16" s="1"/>
  <c r="U182" i="16"/>
  <c r="V182" i="16" s="1"/>
  <c r="U183" i="16"/>
  <c r="V183" i="16" s="1"/>
  <c r="U184" i="16"/>
  <c r="V184" i="16" s="1"/>
  <c r="U185" i="16"/>
  <c r="V185" i="16" s="1"/>
  <c r="U186" i="16"/>
  <c r="V186" i="16" s="1"/>
  <c r="U187" i="16"/>
  <c r="V187" i="16" s="1"/>
  <c r="U188" i="16"/>
  <c r="V188" i="16" s="1"/>
  <c r="U189" i="16"/>
  <c r="V189" i="16" s="1"/>
  <c r="U190" i="16"/>
  <c r="V190" i="16" s="1"/>
  <c r="U191" i="16"/>
  <c r="V191" i="16" s="1"/>
  <c r="U192" i="16"/>
  <c r="V192" i="16" s="1"/>
  <c r="U193" i="16"/>
  <c r="V193" i="16" s="1"/>
  <c r="U194" i="16"/>
  <c r="V194" i="16" s="1"/>
  <c r="U195" i="16"/>
  <c r="V195" i="16" s="1"/>
  <c r="U196" i="16"/>
  <c r="V196" i="16" s="1"/>
  <c r="U197" i="16"/>
  <c r="V197" i="16" s="1"/>
  <c r="U198" i="16"/>
  <c r="V198" i="16" s="1"/>
  <c r="U199" i="16"/>
  <c r="V199" i="16" s="1"/>
  <c r="U200" i="16"/>
  <c r="V200" i="16" s="1"/>
  <c r="U201" i="16"/>
  <c r="V201" i="16" s="1"/>
  <c r="U202" i="16"/>
  <c r="V202" i="16" s="1"/>
  <c r="U203" i="16"/>
  <c r="V203" i="16" s="1"/>
  <c r="U204" i="16"/>
  <c r="V204" i="16" s="1"/>
  <c r="U205" i="16"/>
  <c r="V205" i="16" s="1"/>
  <c r="U206" i="16"/>
  <c r="V206" i="16" s="1"/>
  <c r="U207" i="16"/>
  <c r="V207" i="16" s="1"/>
  <c r="U208" i="16"/>
  <c r="V208" i="16" s="1"/>
  <c r="U209" i="16"/>
  <c r="V209" i="16" s="1"/>
  <c r="U210" i="16"/>
  <c r="V210" i="16" s="1"/>
  <c r="U211" i="16"/>
  <c r="V211" i="16" s="1"/>
  <c r="U212" i="16"/>
  <c r="V212" i="16" s="1"/>
  <c r="U213" i="16"/>
  <c r="V213" i="16" s="1"/>
  <c r="U214" i="16"/>
  <c r="V214" i="16" s="1"/>
  <c r="U215" i="16"/>
  <c r="V215" i="16" s="1"/>
  <c r="U216" i="16"/>
  <c r="V216" i="16" s="1"/>
  <c r="U217" i="16"/>
  <c r="V217" i="16" s="1"/>
  <c r="U218" i="16"/>
  <c r="V218" i="16" s="1"/>
  <c r="U219" i="16"/>
  <c r="V219" i="16" s="1"/>
  <c r="U220" i="16"/>
  <c r="V220" i="16" s="1"/>
  <c r="U221" i="16"/>
  <c r="V221" i="16" s="1"/>
  <c r="U222" i="16"/>
  <c r="V222" i="16" s="1"/>
  <c r="U223" i="16"/>
  <c r="V223" i="16" s="1"/>
  <c r="U224" i="16"/>
  <c r="V224" i="16" s="1"/>
  <c r="U225" i="16"/>
  <c r="V225" i="16" s="1"/>
  <c r="U226" i="16"/>
  <c r="V226" i="16" s="1"/>
  <c r="U227" i="16"/>
  <c r="V227" i="16" s="1"/>
  <c r="U228" i="16"/>
  <c r="V228" i="16" s="1"/>
  <c r="U229" i="16"/>
  <c r="V229" i="16" s="1"/>
  <c r="U230" i="16"/>
  <c r="V230" i="16" s="1"/>
  <c r="U231" i="16"/>
  <c r="V231" i="16" s="1"/>
  <c r="U232" i="16"/>
  <c r="V232" i="16" s="1"/>
  <c r="U233" i="16"/>
  <c r="V233" i="16" s="1"/>
  <c r="U234" i="16"/>
  <c r="V234" i="16" s="1"/>
  <c r="U235" i="16"/>
  <c r="V235" i="16" s="1"/>
  <c r="U236" i="16"/>
  <c r="V236" i="16" s="1"/>
  <c r="U237" i="16"/>
  <c r="V237" i="16" s="1"/>
  <c r="U238" i="16"/>
  <c r="V238" i="16" s="1"/>
  <c r="U239" i="16"/>
  <c r="V239" i="16" s="1"/>
  <c r="U240" i="16"/>
  <c r="V240" i="16" s="1"/>
  <c r="U241" i="16"/>
  <c r="V241" i="16" s="1"/>
  <c r="U242" i="16"/>
  <c r="V242" i="16" s="1"/>
  <c r="U243" i="16"/>
  <c r="V243" i="16" s="1"/>
  <c r="U244" i="16"/>
  <c r="V244" i="16" s="1"/>
  <c r="U245" i="16"/>
  <c r="V245" i="16" s="1"/>
  <c r="U246" i="16"/>
  <c r="V246" i="16" s="1"/>
  <c r="U247" i="16"/>
  <c r="V247" i="16" s="1"/>
  <c r="U248" i="16"/>
  <c r="V248" i="16" s="1"/>
  <c r="U249" i="16"/>
  <c r="V249" i="16" s="1"/>
  <c r="U250" i="16"/>
  <c r="V250" i="16" s="1"/>
  <c r="U251" i="16"/>
  <c r="V251" i="16" s="1"/>
  <c r="U252" i="16"/>
  <c r="V252" i="16" s="1"/>
  <c r="U253" i="16"/>
  <c r="V253" i="16" s="1"/>
  <c r="U254" i="16"/>
  <c r="V254" i="16" s="1"/>
  <c r="U255" i="16"/>
  <c r="V255" i="16" s="1"/>
  <c r="U256" i="16"/>
  <c r="V256" i="16" s="1"/>
  <c r="U257" i="16"/>
  <c r="V257" i="16" s="1"/>
  <c r="U258" i="16"/>
  <c r="V258" i="16" s="1"/>
  <c r="U259" i="16"/>
  <c r="V259" i="16" s="1"/>
  <c r="U260" i="16"/>
  <c r="V260" i="16" s="1"/>
  <c r="U261" i="16"/>
  <c r="V261" i="16" s="1"/>
  <c r="U262" i="16"/>
  <c r="V262" i="16" s="1"/>
  <c r="U263" i="16"/>
  <c r="V263" i="16" s="1"/>
  <c r="U264" i="16"/>
  <c r="V264" i="16" s="1"/>
  <c r="U265" i="16"/>
  <c r="V265" i="16" s="1"/>
  <c r="U266" i="16"/>
  <c r="V266" i="16" s="1"/>
  <c r="U267" i="16"/>
  <c r="V267" i="16" s="1"/>
  <c r="U268" i="16"/>
  <c r="V268" i="16" s="1"/>
  <c r="U269" i="16"/>
  <c r="V269" i="16" s="1"/>
  <c r="U270" i="16"/>
  <c r="V270" i="16" s="1"/>
  <c r="U271" i="16"/>
  <c r="V271" i="16" s="1"/>
  <c r="U272" i="16"/>
  <c r="V272" i="16" s="1"/>
  <c r="U273" i="16"/>
  <c r="V273" i="16" s="1"/>
  <c r="U274" i="16"/>
  <c r="V274" i="16" s="1"/>
  <c r="U275" i="16"/>
  <c r="V275" i="16" s="1"/>
  <c r="U276" i="16"/>
  <c r="V276" i="16" s="1"/>
  <c r="U277" i="16"/>
  <c r="V277" i="16" s="1"/>
  <c r="U278" i="16"/>
  <c r="V278" i="16" s="1"/>
  <c r="U279" i="16"/>
  <c r="V279" i="16" s="1"/>
  <c r="U280" i="16"/>
  <c r="V280" i="16" s="1"/>
  <c r="U281" i="16"/>
  <c r="V281" i="16" s="1"/>
  <c r="U282" i="16"/>
  <c r="V282" i="16" s="1"/>
  <c r="U283" i="16"/>
  <c r="V283" i="16" s="1"/>
  <c r="U284" i="16"/>
  <c r="V284" i="16" s="1"/>
  <c r="U285" i="16"/>
  <c r="V285" i="16" s="1"/>
  <c r="U286" i="16"/>
  <c r="V286" i="16" s="1"/>
  <c r="U287" i="16"/>
  <c r="V287" i="16" s="1"/>
  <c r="U288" i="16"/>
  <c r="V288" i="16" s="1"/>
  <c r="U289" i="16"/>
  <c r="V289" i="16" s="1"/>
  <c r="U290" i="16"/>
  <c r="V290" i="16" s="1"/>
  <c r="U291" i="16"/>
  <c r="V291" i="16" s="1"/>
  <c r="U292" i="16"/>
  <c r="V292" i="16" s="1"/>
  <c r="U293" i="16"/>
  <c r="V293" i="16" s="1"/>
  <c r="U294" i="16"/>
  <c r="V294" i="16" s="1"/>
  <c r="U295" i="16"/>
  <c r="V295" i="16" s="1"/>
  <c r="U296" i="16"/>
  <c r="V296" i="16" s="1"/>
  <c r="U297" i="16"/>
  <c r="V297" i="16" s="1"/>
  <c r="U298" i="16"/>
  <c r="V298" i="16" s="1"/>
  <c r="U299" i="16"/>
  <c r="V299" i="16" s="1"/>
  <c r="U300" i="16"/>
  <c r="V300" i="16" s="1"/>
  <c r="U301" i="16"/>
  <c r="V301" i="16" s="1"/>
  <c r="U302" i="16"/>
  <c r="V302" i="16" s="1"/>
  <c r="U303" i="16"/>
  <c r="V303" i="16" s="1"/>
  <c r="U304" i="16"/>
  <c r="V304" i="16" s="1"/>
  <c r="U305" i="16"/>
  <c r="V305" i="16" s="1"/>
  <c r="U306" i="16"/>
  <c r="V306" i="16" s="1"/>
  <c r="U307" i="16"/>
  <c r="V307" i="16" s="1"/>
  <c r="U308" i="16"/>
  <c r="V308" i="16" s="1"/>
  <c r="U309" i="16"/>
  <c r="V309" i="16" s="1"/>
  <c r="U310" i="16"/>
  <c r="V310" i="16" s="1"/>
  <c r="U311" i="16"/>
  <c r="V311" i="16" s="1"/>
  <c r="U312" i="16"/>
  <c r="V312" i="16" s="1"/>
  <c r="U313" i="16"/>
  <c r="V313" i="16" s="1"/>
  <c r="U314" i="16"/>
  <c r="V314" i="16" s="1"/>
  <c r="U315" i="16"/>
  <c r="V315" i="16" s="1"/>
  <c r="U316" i="16"/>
  <c r="V316" i="16" s="1"/>
  <c r="U317" i="16"/>
  <c r="V317" i="16" s="1"/>
  <c r="U318" i="16"/>
  <c r="V318" i="16" s="1"/>
  <c r="U319" i="16"/>
  <c r="V319" i="16" s="1"/>
  <c r="U320" i="16"/>
  <c r="V320" i="16" s="1"/>
  <c r="U321" i="16"/>
  <c r="V321" i="16" s="1"/>
  <c r="U322" i="16"/>
  <c r="V322" i="16" s="1"/>
  <c r="U323" i="16"/>
  <c r="V323" i="16" s="1"/>
  <c r="U324" i="16"/>
  <c r="V324" i="16" s="1"/>
  <c r="U325" i="16"/>
  <c r="V325" i="16" s="1"/>
  <c r="U326" i="16"/>
  <c r="V326" i="16" s="1"/>
  <c r="U327" i="16"/>
  <c r="V327" i="16" s="1"/>
  <c r="U328" i="16"/>
  <c r="V328" i="16" s="1"/>
  <c r="U329" i="16"/>
  <c r="V329" i="16" s="1"/>
  <c r="U330" i="16"/>
  <c r="V330" i="16" s="1"/>
  <c r="U331" i="16"/>
  <c r="V331" i="16" s="1"/>
  <c r="U332" i="16"/>
  <c r="V332" i="16" s="1"/>
  <c r="U333" i="16"/>
  <c r="V333" i="16" s="1"/>
  <c r="U334" i="16"/>
  <c r="V334" i="16" s="1"/>
  <c r="U335" i="16"/>
  <c r="V335" i="16" s="1"/>
  <c r="U336" i="16"/>
  <c r="V336" i="16" s="1"/>
  <c r="U337" i="16"/>
  <c r="V337" i="16" s="1"/>
  <c r="U338" i="16"/>
  <c r="V338" i="16" s="1"/>
  <c r="U339" i="16"/>
  <c r="V339" i="16" s="1"/>
  <c r="U340" i="16"/>
  <c r="V340" i="16" s="1"/>
  <c r="U341" i="16"/>
  <c r="V341" i="16" s="1"/>
  <c r="U342" i="16"/>
  <c r="V342" i="16" s="1"/>
  <c r="U343" i="16"/>
  <c r="V343" i="16" s="1"/>
  <c r="U344" i="16"/>
  <c r="V344" i="16" s="1"/>
  <c r="U345" i="16"/>
  <c r="V345" i="16" s="1"/>
  <c r="U346" i="16"/>
  <c r="V346" i="16" s="1"/>
  <c r="U347" i="16"/>
  <c r="V347" i="16" s="1"/>
  <c r="U348" i="16"/>
  <c r="V348" i="16" s="1"/>
  <c r="U349" i="16"/>
  <c r="V349" i="16" s="1"/>
  <c r="U350" i="16"/>
  <c r="V350" i="16" s="1"/>
  <c r="U351" i="16"/>
  <c r="V351" i="16" s="1"/>
  <c r="U352" i="16"/>
  <c r="V352" i="16" s="1"/>
  <c r="U353" i="16"/>
  <c r="V353" i="16" s="1"/>
  <c r="U354" i="16"/>
  <c r="V354" i="16" s="1"/>
  <c r="U355" i="16"/>
  <c r="V355" i="16" s="1"/>
  <c r="U356" i="16"/>
  <c r="V356" i="16" s="1"/>
  <c r="U357" i="16"/>
  <c r="V357" i="16" s="1"/>
  <c r="U358" i="16"/>
  <c r="V358" i="16" s="1"/>
  <c r="U359" i="16"/>
  <c r="V359" i="16" s="1"/>
  <c r="U360" i="16"/>
  <c r="V360" i="16" s="1"/>
  <c r="U361" i="16"/>
  <c r="V361" i="16" s="1"/>
  <c r="U362" i="16"/>
  <c r="V362" i="16" s="1"/>
  <c r="U363" i="16"/>
  <c r="V363" i="16" s="1"/>
  <c r="U364" i="16"/>
  <c r="V364" i="16" s="1"/>
  <c r="U365" i="16"/>
  <c r="V365" i="16" s="1"/>
  <c r="U366" i="16"/>
  <c r="V366" i="16" s="1"/>
  <c r="U367" i="16"/>
  <c r="V367" i="16" s="1"/>
  <c r="U368" i="16"/>
  <c r="V368" i="16" s="1"/>
  <c r="U369" i="16"/>
  <c r="V369" i="16" s="1"/>
  <c r="U370" i="16"/>
  <c r="V370" i="16" s="1"/>
  <c r="U371" i="16"/>
  <c r="V371" i="16" s="1"/>
  <c r="U372" i="16"/>
  <c r="V372" i="16" s="1"/>
  <c r="U373" i="16"/>
  <c r="V373" i="16" s="1"/>
  <c r="U374" i="16"/>
  <c r="V374" i="16" s="1"/>
  <c r="U375" i="16"/>
  <c r="V375" i="16" s="1"/>
  <c r="U376" i="16"/>
  <c r="V376" i="16" s="1"/>
  <c r="U377" i="16"/>
  <c r="V377" i="16" s="1"/>
  <c r="U378" i="16"/>
  <c r="V378" i="16" s="1"/>
  <c r="U379" i="16"/>
  <c r="V379" i="16" s="1"/>
  <c r="U380" i="16"/>
  <c r="V380" i="16" s="1"/>
  <c r="U381" i="16"/>
  <c r="V381" i="16" s="1"/>
  <c r="U382" i="16"/>
  <c r="V382" i="16" s="1"/>
  <c r="U383" i="16"/>
  <c r="V383" i="16" s="1"/>
  <c r="U384" i="16"/>
  <c r="V384" i="16" s="1"/>
  <c r="U385" i="16"/>
  <c r="V385" i="16" s="1"/>
  <c r="U386" i="16"/>
  <c r="V386" i="16" s="1"/>
  <c r="U387" i="16"/>
  <c r="V387" i="16" s="1"/>
  <c r="U388" i="16"/>
  <c r="V388" i="16" s="1"/>
  <c r="U389" i="16"/>
  <c r="V389" i="16" s="1"/>
  <c r="U390" i="16"/>
  <c r="V390" i="16" s="1"/>
  <c r="U391" i="16"/>
  <c r="V391" i="16" s="1"/>
  <c r="U392" i="16"/>
  <c r="V392" i="16" s="1"/>
  <c r="U393" i="16"/>
  <c r="V393" i="16" s="1"/>
  <c r="U394" i="16"/>
  <c r="V394" i="16" s="1"/>
  <c r="U395" i="16"/>
  <c r="V395" i="16" s="1"/>
  <c r="U396" i="16"/>
  <c r="V396" i="16" s="1"/>
  <c r="U397" i="16"/>
  <c r="V397" i="16" s="1"/>
  <c r="U398" i="16"/>
  <c r="V398" i="16" s="1"/>
  <c r="U399" i="16"/>
  <c r="V399" i="16" s="1"/>
  <c r="U400" i="16"/>
  <c r="V400" i="16" s="1"/>
  <c r="U401" i="16"/>
  <c r="V401" i="16" s="1"/>
  <c r="U402" i="16"/>
  <c r="V402" i="16" s="1"/>
  <c r="U403" i="16"/>
  <c r="V403" i="16" s="1"/>
  <c r="U404" i="16"/>
  <c r="V404" i="16" s="1"/>
  <c r="U405" i="16"/>
  <c r="V405" i="16" s="1"/>
  <c r="U406" i="16"/>
  <c r="V406" i="16" s="1"/>
  <c r="U407" i="16"/>
  <c r="V407" i="16" s="1"/>
  <c r="U408" i="16"/>
  <c r="V408" i="16" s="1"/>
  <c r="U409" i="16"/>
  <c r="V409" i="16" s="1"/>
  <c r="U410" i="16"/>
  <c r="V410" i="16" s="1"/>
  <c r="U411" i="16"/>
  <c r="V411" i="16" s="1"/>
  <c r="U412" i="16"/>
  <c r="V412" i="16" s="1"/>
  <c r="U413" i="16"/>
  <c r="V413" i="16" s="1"/>
  <c r="U414" i="16"/>
  <c r="V414" i="16" s="1"/>
  <c r="U415" i="16"/>
  <c r="V415" i="16" s="1"/>
  <c r="U416" i="16"/>
  <c r="V416" i="16" s="1"/>
  <c r="U417" i="16"/>
  <c r="V417" i="16" s="1"/>
  <c r="U418" i="16"/>
  <c r="V418" i="16" s="1"/>
  <c r="U419" i="16"/>
  <c r="V419" i="16" s="1"/>
  <c r="U420" i="16"/>
  <c r="V420" i="16" s="1"/>
  <c r="U421" i="16"/>
  <c r="V421" i="16" s="1"/>
  <c r="U422" i="16"/>
  <c r="V422" i="16" s="1"/>
  <c r="U423" i="16"/>
  <c r="V423" i="16" s="1"/>
  <c r="U424" i="16"/>
  <c r="V424" i="16" s="1"/>
  <c r="U425" i="16"/>
  <c r="V425" i="16" s="1"/>
  <c r="U426" i="16"/>
  <c r="V426" i="16" s="1"/>
  <c r="U427" i="16"/>
  <c r="V427" i="16" s="1"/>
  <c r="U428" i="16"/>
  <c r="V428" i="16" s="1"/>
  <c r="U429" i="16"/>
  <c r="V429" i="16" s="1"/>
  <c r="U430" i="16"/>
  <c r="V430" i="16" s="1"/>
  <c r="U431" i="16"/>
  <c r="V431" i="16" s="1"/>
  <c r="U432" i="16"/>
  <c r="V432" i="16" s="1"/>
  <c r="U433" i="16"/>
  <c r="V433" i="16" s="1"/>
  <c r="U434" i="16"/>
  <c r="V434" i="16" s="1"/>
  <c r="U435" i="16"/>
  <c r="V435" i="16" s="1"/>
  <c r="U436" i="16"/>
  <c r="V436" i="16" s="1"/>
  <c r="U437" i="16"/>
  <c r="V437" i="16" s="1"/>
  <c r="U438" i="16"/>
  <c r="V438" i="16" s="1"/>
  <c r="U439" i="16"/>
  <c r="V439" i="16" s="1"/>
  <c r="U440" i="16"/>
  <c r="V440" i="16" s="1"/>
  <c r="U441" i="16"/>
  <c r="V441" i="16" s="1"/>
  <c r="U442" i="16"/>
  <c r="V442" i="16" s="1"/>
  <c r="U443" i="16"/>
  <c r="V443" i="16" s="1"/>
  <c r="U444" i="16"/>
  <c r="V444" i="16" s="1"/>
  <c r="U445" i="16"/>
  <c r="V445" i="16" s="1"/>
  <c r="U446" i="16"/>
  <c r="V446" i="16" s="1"/>
  <c r="U447" i="16"/>
  <c r="V447" i="16" s="1"/>
  <c r="U448" i="16"/>
  <c r="V448" i="16" s="1"/>
  <c r="U449" i="16"/>
  <c r="V449" i="16" s="1"/>
  <c r="U450" i="16"/>
  <c r="V450" i="16" s="1"/>
  <c r="U451" i="16"/>
  <c r="V451" i="16" s="1"/>
  <c r="U452" i="16"/>
  <c r="V452" i="16" s="1"/>
  <c r="U453" i="16"/>
  <c r="V453" i="16" s="1"/>
  <c r="U454" i="16"/>
  <c r="V454" i="16" s="1"/>
  <c r="U455" i="16"/>
  <c r="V455" i="16" s="1"/>
  <c r="U456" i="16"/>
  <c r="V456" i="16" s="1"/>
  <c r="U457" i="16"/>
  <c r="V457" i="16" s="1"/>
  <c r="U458" i="16"/>
  <c r="V458" i="16" s="1"/>
  <c r="U459" i="16"/>
  <c r="V459" i="16" s="1"/>
  <c r="U460" i="16"/>
  <c r="V460" i="16" s="1"/>
  <c r="U461" i="16"/>
  <c r="V461" i="16" s="1"/>
  <c r="U462" i="16"/>
  <c r="V462" i="16" s="1"/>
  <c r="U463" i="16"/>
  <c r="V463" i="16" s="1"/>
  <c r="U464" i="16"/>
  <c r="V464" i="16" s="1"/>
  <c r="U465" i="16"/>
  <c r="V465" i="16" s="1"/>
  <c r="U466" i="16"/>
  <c r="V466" i="16" s="1"/>
  <c r="U467" i="16"/>
  <c r="V467" i="16" s="1"/>
  <c r="U468" i="16"/>
  <c r="V468" i="16" s="1"/>
  <c r="U469" i="16"/>
  <c r="V469" i="16" s="1"/>
  <c r="U470" i="16"/>
  <c r="V470" i="16" s="1"/>
  <c r="U471" i="16"/>
  <c r="V471" i="16" s="1"/>
  <c r="U472" i="16"/>
  <c r="V472" i="16" s="1"/>
  <c r="U473" i="16"/>
  <c r="V473" i="16" s="1"/>
  <c r="U474" i="16"/>
  <c r="V474" i="16" s="1"/>
  <c r="U475" i="16"/>
  <c r="V475" i="16" s="1"/>
  <c r="U476" i="16"/>
  <c r="V476" i="16" s="1"/>
  <c r="U477" i="16"/>
  <c r="V477" i="16" s="1"/>
  <c r="U478" i="16"/>
  <c r="V478" i="16" s="1"/>
  <c r="U479" i="16"/>
  <c r="V479" i="16" s="1"/>
  <c r="U480" i="16"/>
  <c r="V480" i="16" s="1"/>
  <c r="U481" i="16"/>
  <c r="V481" i="16" s="1"/>
  <c r="U482" i="16"/>
  <c r="V482" i="16" s="1"/>
  <c r="U483" i="16"/>
  <c r="V483" i="16" s="1"/>
  <c r="U484" i="16"/>
  <c r="V484" i="16" s="1"/>
  <c r="U485" i="16"/>
  <c r="V485" i="16" s="1"/>
  <c r="U486" i="16"/>
  <c r="V486" i="16" s="1"/>
  <c r="U487" i="16"/>
  <c r="V487" i="16" s="1"/>
  <c r="U488" i="16"/>
  <c r="V488" i="16" s="1"/>
  <c r="U489" i="16"/>
  <c r="V489" i="16" s="1"/>
  <c r="U490" i="16"/>
  <c r="V490" i="16" s="1"/>
  <c r="U491" i="16"/>
  <c r="V491" i="16" s="1"/>
  <c r="U492" i="16"/>
  <c r="V492" i="16" s="1"/>
  <c r="U493" i="16"/>
  <c r="V493" i="16" s="1"/>
  <c r="U494" i="16"/>
  <c r="V494" i="16" s="1"/>
  <c r="U495" i="16"/>
  <c r="V495" i="16" s="1"/>
  <c r="U496" i="16"/>
  <c r="V496" i="16" s="1"/>
  <c r="U497" i="16"/>
  <c r="V497" i="16" s="1"/>
  <c r="U498" i="16"/>
  <c r="V498" i="16" s="1"/>
  <c r="U499" i="16"/>
  <c r="V499" i="16" s="1"/>
  <c r="U500" i="16"/>
  <c r="V500" i="16" s="1"/>
  <c r="U501" i="16"/>
  <c r="V501" i="16" s="1"/>
  <c r="U502" i="16"/>
  <c r="V502" i="16" s="1"/>
  <c r="U503" i="16"/>
  <c r="V503" i="16" s="1"/>
  <c r="U504" i="16"/>
  <c r="V504" i="16" s="1"/>
  <c r="U505" i="16"/>
  <c r="V505" i="16" s="1"/>
  <c r="U506" i="16"/>
  <c r="V506" i="16" s="1"/>
  <c r="U507" i="16"/>
  <c r="V507" i="16" s="1"/>
  <c r="U508" i="16"/>
  <c r="V508" i="16" s="1"/>
  <c r="U509" i="16"/>
  <c r="V509" i="16" s="1"/>
  <c r="U510" i="16"/>
  <c r="V510" i="16" s="1"/>
  <c r="U511" i="16"/>
  <c r="V511" i="16" s="1"/>
  <c r="U512" i="16"/>
  <c r="V512" i="16" s="1"/>
  <c r="U513" i="16"/>
  <c r="V513" i="16" s="1"/>
  <c r="U514" i="16"/>
  <c r="V514" i="16" s="1"/>
  <c r="U515" i="16"/>
  <c r="V515" i="16" s="1"/>
  <c r="U516" i="16"/>
  <c r="V516" i="16" s="1"/>
  <c r="U517" i="16"/>
  <c r="V517" i="16" s="1"/>
  <c r="U518" i="16"/>
  <c r="V518" i="16" s="1"/>
  <c r="U519" i="16"/>
  <c r="V519" i="16" s="1"/>
  <c r="U520" i="16"/>
  <c r="V520" i="16" s="1"/>
  <c r="U521" i="16"/>
  <c r="V521" i="16" s="1"/>
  <c r="U522" i="16"/>
  <c r="V522" i="16" s="1"/>
  <c r="U523" i="16"/>
  <c r="V523" i="16" s="1"/>
  <c r="U524" i="16"/>
  <c r="V524" i="16" s="1"/>
  <c r="U525" i="16"/>
  <c r="V525" i="16" s="1"/>
  <c r="U526" i="16"/>
  <c r="V526" i="16" s="1"/>
  <c r="U527" i="16"/>
  <c r="V527" i="16" s="1"/>
  <c r="U528" i="16"/>
  <c r="V528" i="16" s="1"/>
  <c r="U529" i="16"/>
  <c r="V529" i="16" s="1"/>
  <c r="U530" i="16"/>
  <c r="V530" i="16" s="1"/>
  <c r="U531" i="16"/>
  <c r="V531" i="16" s="1"/>
  <c r="U532" i="16"/>
  <c r="V532" i="16" s="1"/>
  <c r="U533" i="16"/>
  <c r="V533" i="16" s="1"/>
  <c r="U534" i="16"/>
  <c r="V534" i="16" s="1"/>
  <c r="U535" i="16"/>
  <c r="V535" i="16" s="1"/>
  <c r="U536" i="16"/>
  <c r="V536" i="16" s="1"/>
  <c r="U537" i="16"/>
  <c r="V537" i="16" s="1"/>
  <c r="U538" i="16"/>
  <c r="V538" i="16" s="1"/>
  <c r="U539" i="16"/>
  <c r="V539" i="16" s="1"/>
  <c r="U540" i="16"/>
  <c r="V540" i="16" s="1"/>
  <c r="U541" i="16"/>
  <c r="V541" i="16" s="1"/>
  <c r="U542" i="16"/>
  <c r="V542" i="16" s="1"/>
  <c r="U543" i="16"/>
  <c r="V543" i="16" s="1"/>
  <c r="U544" i="16"/>
  <c r="V544" i="16" s="1"/>
  <c r="U545" i="16"/>
  <c r="V545" i="16" s="1"/>
  <c r="U546" i="16"/>
  <c r="V546" i="16" s="1"/>
  <c r="U547" i="16"/>
  <c r="V547" i="16" s="1"/>
  <c r="U548" i="16"/>
  <c r="V548" i="16" s="1"/>
  <c r="U549" i="16"/>
  <c r="V549" i="16" s="1"/>
  <c r="U550" i="16"/>
  <c r="V550" i="16" s="1"/>
  <c r="U551" i="16"/>
  <c r="V551" i="16" s="1"/>
  <c r="U552" i="16"/>
  <c r="V552" i="16" s="1"/>
  <c r="U553" i="16"/>
  <c r="V553" i="16" s="1"/>
  <c r="U554" i="16"/>
  <c r="V554" i="16" s="1"/>
  <c r="U555" i="16"/>
  <c r="V555" i="16" s="1"/>
  <c r="U556" i="16"/>
  <c r="V556" i="16" s="1"/>
  <c r="U557" i="16"/>
  <c r="V557" i="16" s="1"/>
  <c r="U558" i="16"/>
  <c r="V558" i="16" s="1"/>
  <c r="U559" i="16"/>
  <c r="V559" i="16" s="1"/>
  <c r="U560" i="16"/>
  <c r="V560" i="16" s="1"/>
  <c r="U561" i="16"/>
  <c r="V561" i="16" s="1"/>
  <c r="U562" i="16"/>
  <c r="V562" i="16" s="1"/>
  <c r="U563" i="16"/>
  <c r="V563" i="16" s="1"/>
  <c r="U564" i="16"/>
  <c r="V564" i="16" s="1"/>
  <c r="U565" i="16"/>
  <c r="V565" i="16" s="1"/>
  <c r="U566" i="16"/>
  <c r="V566" i="16" s="1"/>
  <c r="U567" i="16"/>
  <c r="V567" i="16" s="1"/>
  <c r="U568" i="16"/>
  <c r="V568" i="16" s="1"/>
  <c r="U569" i="16"/>
  <c r="V569" i="16" s="1"/>
  <c r="U570" i="16"/>
  <c r="V570" i="16" s="1"/>
  <c r="U571" i="16"/>
  <c r="V571" i="16" s="1"/>
  <c r="U572" i="16"/>
  <c r="V572" i="16" s="1"/>
  <c r="U573" i="16"/>
  <c r="V573" i="16" s="1"/>
  <c r="U574" i="16"/>
  <c r="V574" i="16" s="1"/>
  <c r="U575" i="16"/>
  <c r="V575" i="16" s="1"/>
  <c r="U576" i="16"/>
  <c r="V576" i="16" s="1"/>
  <c r="U577" i="16"/>
  <c r="V577" i="16" s="1"/>
  <c r="U578" i="16"/>
  <c r="V578" i="16" s="1"/>
  <c r="U579" i="16"/>
  <c r="V579" i="16" s="1"/>
  <c r="U580" i="16"/>
  <c r="V580" i="16" s="1"/>
  <c r="U581" i="16"/>
  <c r="V581" i="16" s="1"/>
  <c r="U582" i="16"/>
  <c r="V582" i="16" s="1"/>
  <c r="U583" i="16"/>
  <c r="V583" i="16" s="1"/>
  <c r="U584" i="16"/>
  <c r="V584" i="16" s="1"/>
  <c r="U585" i="16"/>
  <c r="V585" i="16" s="1"/>
  <c r="U586" i="16"/>
  <c r="V586" i="16" s="1"/>
  <c r="U587" i="16"/>
  <c r="V587" i="16" s="1"/>
  <c r="U588" i="16"/>
  <c r="V588" i="16" s="1"/>
  <c r="U589" i="16"/>
  <c r="V589" i="16" s="1"/>
  <c r="U590" i="16"/>
  <c r="V590" i="16" s="1"/>
  <c r="U591" i="16"/>
  <c r="V591" i="16" s="1"/>
  <c r="U592" i="16"/>
  <c r="V592" i="16" s="1"/>
  <c r="U593" i="16"/>
  <c r="V593" i="16" s="1"/>
  <c r="U594" i="16"/>
  <c r="V594" i="16" s="1"/>
  <c r="U595" i="16"/>
  <c r="V595" i="16" s="1"/>
  <c r="U596" i="16"/>
  <c r="V596" i="16" s="1"/>
  <c r="U597" i="16"/>
  <c r="V597" i="16" s="1"/>
  <c r="U598" i="16"/>
  <c r="V598" i="16" s="1"/>
  <c r="U599" i="16"/>
  <c r="V599" i="16" s="1"/>
  <c r="U600" i="16"/>
  <c r="V600" i="16" s="1"/>
  <c r="U601" i="16"/>
  <c r="V601" i="16" s="1"/>
  <c r="U602" i="16"/>
  <c r="V602" i="16" s="1"/>
  <c r="U603" i="16"/>
  <c r="V603" i="16" s="1"/>
  <c r="U604" i="16"/>
  <c r="V604" i="16" s="1"/>
  <c r="U605" i="16"/>
  <c r="V605" i="16" s="1"/>
  <c r="U606" i="16"/>
  <c r="V606" i="16" s="1"/>
  <c r="U607" i="16"/>
  <c r="V607" i="16" s="1"/>
  <c r="U608" i="16"/>
  <c r="V608" i="16" s="1"/>
  <c r="U609" i="16"/>
  <c r="V609" i="16" s="1"/>
  <c r="U610" i="16"/>
  <c r="V610" i="16" s="1"/>
  <c r="U611" i="16"/>
  <c r="V611" i="16" s="1"/>
  <c r="U612" i="16"/>
  <c r="V612" i="16" s="1"/>
  <c r="U613" i="16"/>
  <c r="V613" i="16" s="1"/>
  <c r="U614" i="16"/>
  <c r="V614" i="16" s="1"/>
  <c r="U615" i="16"/>
  <c r="V615" i="16" s="1"/>
  <c r="U616" i="16"/>
  <c r="V616" i="16" s="1"/>
  <c r="U617" i="16"/>
  <c r="V617" i="16" s="1"/>
  <c r="U618" i="16"/>
  <c r="V618" i="16" s="1"/>
  <c r="U619" i="16"/>
  <c r="V619" i="16" s="1"/>
  <c r="U620" i="16"/>
  <c r="V620" i="16" s="1"/>
  <c r="U621" i="16"/>
  <c r="V621" i="16" s="1"/>
  <c r="U622" i="16"/>
  <c r="V622" i="16" s="1"/>
  <c r="U623" i="16"/>
  <c r="V623" i="16" s="1"/>
  <c r="U624" i="16"/>
  <c r="V624" i="16" s="1"/>
  <c r="U625" i="16"/>
  <c r="V625" i="16" s="1"/>
  <c r="U626" i="16"/>
  <c r="V626" i="16" s="1"/>
  <c r="U627" i="16"/>
  <c r="V627" i="16" s="1"/>
  <c r="U628" i="16"/>
  <c r="V628" i="16" s="1"/>
  <c r="U629" i="16"/>
  <c r="V629" i="16" s="1"/>
  <c r="U630" i="16"/>
  <c r="V630" i="16" s="1"/>
  <c r="U631" i="16"/>
  <c r="V631" i="16" s="1"/>
  <c r="U632" i="16"/>
  <c r="V632" i="16" s="1"/>
  <c r="U633" i="16"/>
  <c r="V633" i="16" s="1"/>
  <c r="U634" i="16"/>
  <c r="V634" i="16" s="1"/>
  <c r="U635" i="16"/>
  <c r="V635" i="16" s="1"/>
  <c r="U636" i="16"/>
  <c r="V636" i="16" s="1"/>
  <c r="U637" i="16"/>
  <c r="V637" i="16" s="1"/>
  <c r="U638" i="16"/>
  <c r="V638" i="16" s="1"/>
  <c r="U639" i="16"/>
  <c r="V639" i="16" s="1"/>
  <c r="U640" i="16"/>
  <c r="V640" i="16" s="1"/>
  <c r="U641" i="16"/>
  <c r="V641" i="16" s="1"/>
  <c r="U642" i="16"/>
  <c r="V642" i="16" s="1"/>
  <c r="U643" i="16"/>
  <c r="V643" i="16" s="1"/>
  <c r="U644" i="16"/>
  <c r="V644" i="16" s="1"/>
  <c r="U645" i="16"/>
  <c r="V645" i="16" s="1"/>
  <c r="U646" i="16"/>
  <c r="V646" i="16" s="1"/>
  <c r="U647" i="16"/>
  <c r="V647" i="16" s="1"/>
  <c r="U648" i="16"/>
  <c r="V648" i="16" s="1"/>
  <c r="U649" i="16"/>
  <c r="V649" i="16" s="1"/>
  <c r="U650" i="16"/>
  <c r="V650" i="16" s="1"/>
  <c r="U651" i="16"/>
  <c r="V651" i="16" s="1"/>
  <c r="U652" i="16"/>
  <c r="V652" i="16" s="1"/>
  <c r="U653" i="16"/>
  <c r="V653" i="16" s="1"/>
  <c r="U654" i="16"/>
  <c r="V654" i="16" s="1"/>
  <c r="U655" i="16"/>
  <c r="V655" i="16" s="1"/>
  <c r="U656" i="16"/>
  <c r="V656" i="16" s="1"/>
  <c r="U657" i="16"/>
  <c r="V657" i="16" s="1"/>
  <c r="U658" i="16"/>
  <c r="V658" i="16" s="1"/>
  <c r="U659" i="16"/>
  <c r="V659" i="16" s="1"/>
  <c r="U660" i="16"/>
  <c r="V660" i="16" s="1"/>
  <c r="U661" i="16"/>
  <c r="V661" i="16" s="1"/>
  <c r="U662" i="16"/>
  <c r="V662" i="16" s="1"/>
  <c r="U663" i="16"/>
  <c r="V663" i="16" s="1"/>
  <c r="U664" i="16"/>
  <c r="V664" i="16" s="1"/>
  <c r="U665" i="16"/>
  <c r="V665" i="16" s="1"/>
  <c r="U666" i="16"/>
  <c r="V666" i="16" s="1"/>
  <c r="U667" i="16"/>
  <c r="V667" i="16" s="1"/>
  <c r="U668" i="16"/>
  <c r="V668" i="16" s="1"/>
  <c r="U669" i="16"/>
  <c r="V669" i="16" s="1"/>
  <c r="U670" i="16"/>
  <c r="V670" i="16" s="1"/>
  <c r="U671" i="16"/>
  <c r="V671" i="16" s="1"/>
  <c r="U672" i="16"/>
  <c r="V672" i="16" s="1"/>
  <c r="U673" i="16"/>
  <c r="V673" i="16" s="1"/>
  <c r="U674" i="16"/>
  <c r="V674" i="16" s="1"/>
  <c r="U675" i="16"/>
  <c r="V675" i="16" s="1"/>
  <c r="U676" i="16"/>
  <c r="V676" i="16" s="1"/>
  <c r="U677" i="16"/>
  <c r="V677" i="16" s="1"/>
  <c r="U678" i="16"/>
  <c r="V678" i="16" s="1"/>
  <c r="U679" i="16"/>
  <c r="V679" i="16" s="1"/>
  <c r="U680" i="16"/>
  <c r="V680" i="16" s="1"/>
  <c r="U681" i="16"/>
  <c r="V681" i="16" s="1"/>
  <c r="U682" i="16"/>
  <c r="V682" i="16" s="1"/>
  <c r="U683" i="16"/>
  <c r="V683" i="16" s="1"/>
  <c r="U684" i="16"/>
  <c r="V684" i="16" s="1"/>
  <c r="U685" i="16"/>
  <c r="V685" i="16" s="1"/>
  <c r="U686" i="16"/>
  <c r="V686" i="16" s="1"/>
  <c r="U687" i="16"/>
  <c r="V687" i="16" s="1"/>
  <c r="U688" i="16"/>
  <c r="V688" i="16" s="1"/>
  <c r="U689" i="16"/>
  <c r="V689" i="16" s="1"/>
  <c r="U690" i="16"/>
  <c r="V690" i="16" s="1"/>
  <c r="U691" i="16"/>
  <c r="V691" i="16" s="1"/>
  <c r="U692" i="16"/>
  <c r="V692" i="16" s="1"/>
  <c r="U693" i="16"/>
  <c r="V693" i="16" s="1"/>
  <c r="U694" i="16"/>
  <c r="V694" i="16" s="1"/>
  <c r="U695" i="16"/>
  <c r="V695" i="16" s="1"/>
  <c r="U696" i="16"/>
  <c r="V696" i="16" s="1"/>
  <c r="U697" i="16"/>
  <c r="V697" i="16" s="1"/>
  <c r="U698" i="16"/>
  <c r="V698" i="16" s="1"/>
  <c r="U699" i="16"/>
  <c r="V699" i="16" s="1"/>
  <c r="U700" i="16"/>
  <c r="V700" i="16" s="1"/>
  <c r="U701" i="16"/>
  <c r="V701" i="16" s="1"/>
  <c r="U702" i="16"/>
  <c r="V702" i="16" s="1"/>
  <c r="U703" i="16"/>
  <c r="V703" i="16" s="1"/>
  <c r="U704" i="16"/>
  <c r="V704" i="16" s="1"/>
  <c r="U705" i="16"/>
  <c r="V705" i="16" s="1"/>
  <c r="U706" i="16"/>
  <c r="V706" i="16" s="1"/>
  <c r="U707" i="16"/>
  <c r="V707" i="16" s="1"/>
  <c r="U708" i="16"/>
  <c r="V708" i="16" s="1"/>
  <c r="U709" i="16"/>
  <c r="V709" i="16" s="1"/>
  <c r="U710" i="16"/>
  <c r="V710" i="16" s="1"/>
  <c r="U711" i="16"/>
  <c r="V711" i="16" s="1"/>
  <c r="U712" i="16"/>
  <c r="V712" i="16" s="1"/>
  <c r="U713" i="16"/>
  <c r="V713" i="16" s="1"/>
  <c r="U714" i="16"/>
  <c r="V714" i="16" s="1"/>
  <c r="U715" i="16"/>
  <c r="V715" i="16" s="1"/>
  <c r="U716" i="16"/>
  <c r="V716" i="16" s="1"/>
  <c r="U717" i="16"/>
  <c r="V717" i="16" s="1"/>
  <c r="U718" i="16"/>
  <c r="V718" i="16" s="1"/>
  <c r="U719" i="16"/>
  <c r="V719" i="16" s="1"/>
  <c r="U720" i="16"/>
  <c r="V720" i="16" s="1"/>
  <c r="U721" i="16"/>
  <c r="V721" i="16" s="1"/>
  <c r="U722" i="16"/>
  <c r="V722" i="16" s="1"/>
  <c r="U723" i="16"/>
  <c r="V723" i="16" s="1"/>
  <c r="U724" i="16"/>
  <c r="V724" i="16" s="1"/>
  <c r="U725" i="16"/>
  <c r="V725" i="16" s="1"/>
  <c r="U726" i="16"/>
  <c r="V726" i="16" s="1"/>
  <c r="U727" i="16"/>
  <c r="V727" i="16" s="1"/>
  <c r="U728" i="16"/>
  <c r="V728" i="16" s="1"/>
  <c r="U729" i="16"/>
  <c r="V729" i="16" s="1"/>
  <c r="U730" i="16"/>
  <c r="V730" i="16" s="1"/>
  <c r="U731" i="16"/>
  <c r="V731" i="16" s="1"/>
  <c r="U732" i="16"/>
  <c r="V732" i="16" s="1"/>
  <c r="U733" i="16"/>
  <c r="V733" i="16" s="1"/>
  <c r="U734" i="16"/>
  <c r="V734" i="16" s="1"/>
  <c r="U735" i="16"/>
  <c r="V735" i="16" s="1"/>
  <c r="U736" i="16"/>
  <c r="V736" i="16" s="1"/>
  <c r="U737" i="16"/>
  <c r="V737" i="16" s="1"/>
  <c r="U738" i="16"/>
  <c r="V738" i="16" s="1"/>
  <c r="U739" i="16"/>
  <c r="V739" i="16" s="1"/>
  <c r="U740" i="16"/>
  <c r="V740" i="16" s="1"/>
  <c r="U741" i="16"/>
  <c r="V741" i="16" s="1"/>
  <c r="U742" i="16"/>
  <c r="V742" i="16" s="1"/>
  <c r="U743" i="16"/>
  <c r="V743" i="16" s="1"/>
  <c r="U744" i="16"/>
  <c r="V744" i="16" s="1"/>
  <c r="U745" i="16"/>
  <c r="V745" i="16" s="1"/>
  <c r="U746" i="16"/>
  <c r="V746" i="16" s="1"/>
  <c r="U747" i="16"/>
  <c r="V747" i="16" s="1"/>
  <c r="U748" i="16"/>
  <c r="V748" i="16" s="1"/>
  <c r="U749" i="16"/>
  <c r="V749" i="16" s="1"/>
  <c r="U750" i="16"/>
  <c r="V750" i="16" s="1"/>
  <c r="U751" i="16"/>
  <c r="V751" i="16" s="1"/>
  <c r="U752" i="16"/>
  <c r="V752" i="16" s="1"/>
  <c r="U753" i="16"/>
  <c r="V753" i="16" s="1"/>
  <c r="U754" i="16"/>
  <c r="V754" i="16" s="1"/>
  <c r="U755" i="16"/>
  <c r="V755" i="16" s="1"/>
  <c r="U756" i="16"/>
  <c r="V756" i="16" s="1"/>
  <c r="U757" i="16"/>
  <c r="V757" i="16" s="1"/>
  <c r="U758" i="16"/>
  <c r="V758" i="16" s="1"/>
  <c r="U759" i="16"/>
  <c r="V759" i="16" s="1"/>
  <c r="U760" i="16"/>
  <c r="V760" i="16" s="1"/>
  <c r="U761" i="16"/>
  <c r="V761" i="16" s="1"/>
  <c r="U762" i="16"/>
  <c r="V762" i="16" s="1"/>
  <c r="U763" i="16"/>
  <c r="V763" i="16" s="1"/>
  <c r="U764" i="16"/>
  <c r="V764" i="16" s="1"/>
  <c r="U765" i="16"/>
  <c r="V765" i="16" s="1"/>
  <c r="U766" i="16"/>
  <c r="V766" i="16" s="1"/>
  <c r="U767" i="16"/>
  <c r="V767" i="16" s="1"/>
  <c r="U768" i="16"/>
  <c r="V768" i="16" s="1"/>
  <c r="U769" i="16"/>
  <c r="V769" i="16" s="1"/>
  <c r="U770" i="16"/>
  <c r="V770" i="16" s="1"/>
  <c r="U771" i="16"/>
  <c r="V771" i="16" s="1"/>
  <c r="U772" i="16"/>
  <c r="V772" i="16" s="1"/>
  <c r="U773" i="16"/>
  <c r="V773" i="16" s="1"/>
  <c r="U774" i="16"/>
  <c r="V774" i="16" s="1"/>
  <c r="U775" i="16"/>
  <c r="V775" i="16" s="1"/>
  <c r="U776" i="16"/>
  <c r="V776" i="16" s="1"/>
  <c r="U777" i="16"/>
  <c r="V777" i="16" s="1"/>
  <c r="U778" i="16"/>
  <c r="V778" i="16" s="1"/>
  <c r="U779" i="16"/>
  <c r="V779" i="16" s="1"/>
  <c r="U780" i="16"/>
  <c r="V780" i="16" s="1"/>
  <c r="U781" i="16"/>
  <c r="V781" i="16" s="1"/>
  <c r="U782" i="16"/>
  <c r="V782" i="16" s="1"/>
  <c r="U783" i="16"/>
  <c r="V783" i="16" s="1"/>
  <c r="U784" i="16"/>
  <c r="V784" i="16" s="1"/>
  <c r="U785" i="16"/>
  <c r="V785" i="16" s="1"/>
  <c r="U786" i="16"/>
  <c r="V786" i="16" s="1"/>
  <c r="U787" i="16"/>
  <c r="V787" i="16" s="1"/>
  <c r="U788" i="16"/>
  <c r="V788" i="16" s="1"/>
  <c r="U789" i="16"/>
  <c r="V789" i="16" s="1"/>
  <c r="U790" i="16"/>
  <c r="V790" i="16" s="1"/>
  <c r="U791" i="16"/>
  <c r="V791" i="16" s="1"/>
  <c r="U792" i="16"/>
  <c r="V792" i="16" s="1"/>
  <c r="U793" i="16"/>
  <c r="V793" i="16" s="1"/>
  <c r="U794" i="16"/>
  <c r="V794" i="16" s="1"/>
  <c r="U795" i="16"/>
  <c r="V795" i="16" s="1"/>
  <c r="U796" i="16"/>
  <c r="V796" i="16" s="1"/>
  <c r="U797" i="16"/>
  <c r="V797" i="16" s="1"/>
  <c r="U798" i="16"/>
  <c r="V798" i="16" s="1"/>
  <c r="U799" i="16"/>
  <c r="V799" i="16" s="1"/>
  <c r="U800" i="16"/>
  <c r="V800" i="16" s="1"/>
  <c r="U801" i="16"/>
  <c r="V801" i="16" s="1"/>
  <c r="U802" i="16"/>
  <c r="V802" i="16" s="1"/>
  <c r="U803" i="16"/>
  <c r="V803" i="16" s="1"/>
  <c r="U804" i="16"/>
  <c r="V804" i="16" s="1"/>
  <c r="U805" i="16"/>
  <c r="V805" i="16" s="1"/>
  <c r="U806" i="16"/>
  <c r="V806" i="16" s="1"/>
  <c r="U807" i="16"/>
  <c r="V807" i="16" s="1"/>
  <c r="U808" i="16"/>
  <c r="V808" i="16" s="1"/>
  <c r="U809" i="16"/>
  <c r="V809" i="16" s="1"/>
  <c r="U810" i="16"/>
  <c r="V810" i="16" s="1"/>
  <c r="U811" i="16"/>
  <c r="V811" i="16" s="1"/>
  <c r="U812" i="16"/>
  <c r="V812" i="16" s="1"/>
  <c r="U813" i="16"/>
  <c r="V813" i="16" s="1"/>
  <c r="U814" i="16"/>
  <c r="V814" i="16" s="1"/>
  <c r="U815" i="16"/>
  <c r="V815" i="16" s="1"/>
  <c r="U816" i="16"/>
  <c r="V816" i="16" s="1"/>
  <c r="U817" i="16"/>
  <c r="V817" i="16" s="1"/>
  <c r="U818" i="16"/>
  <c r="V818" i="16" s="1"/>
  <c r="U819" i="16"/>
  <c r="V819" i="16" s="1"/>
  <c r="U820" i="16"/>
  <c r="V820" i="16" s="1"/>
  <c r="U821" i="16"/>
  <c r="V821" i="16" s="1"/>
  <c r="U822" i="16"/>
  <c r="V822" i="16" s="1"/>
  <c r="U823" i="16"/>
  <c r="V823" i="16" s="1"/>
  <c r="U824" i="16"/>
  <c r="V824" i="16" s="1"/>
  <c r="U825" i="16"/>
  <c r="V825" i="16" s="1"/>
  <c r="U826" i="16"/>
  <c r="V826" i="16" s="1"/>
  <c r="U827" i="16"/>
  <c r="V827" i="16" s="1"/>
  <c r="U828" i="16"/>
  <c r="V828" i="16" s="1"/>
  <c r="U829" i="16"/>
  <c r="V829" i="16" s="1"/>
  <c r="U830" i="16"/>
  <c r="V830" i="16" s="1"/>
  <c r="U831" i="16"/>
  <c r="V831" i="16" s="1"/>
  <c r="U832" i="16"/>
  <c r="V832" i="16" s="1"/>
  <c r="U833" i="16"/>
  <c r="V833" i="16" s="1"/>
  <c r="U834" i="16"/>
  <c r="V834" i="16" s="1"/>
  <c r="U835" i="16"/>
  <c r="V835" i="16" s="1"/>
  <c r="U836" i="16"/>
  <c r="V836" i="16" s="1"/>
  <c r="U837" i="16"/>
  <c r="V837" i="16" s="1"/>
  <c r="U838" i="16"/>
  <c r="V838" i="16" s="1"/>
  <c r="U839" i="16"/>
  <c r="V839" i="16" s="1"/>
  <c r="U840" i="16"/>
  <c r="V840" i="16" s="1"/>
  <c r="U841" i="16"/>
  <c r="V841" i="16" s="1"/>
  <c r="U842" i="16"/>
  <c r="V842" i="16" s="1"/>
  <c r="U843" i="16"/>
  <c r="V843" i="16" s="1"/>
  <c r="U844" i="16"/>
  <c r="V844" i="16" s="1"/>
  <c r="U845" i="16"/>
  <c r="V845" i="16" s="1"/>
  <c r="U846" i="16"/>
  <c r="V846" i="16" s="1"/>
  <c r="U847" i="16"/>
  <c r="V847" i="16" s="1"/>
  <c r="U848" i="16"/>
  <c r="V848" i="16" s="1"/>
  <c r="U849" i="16"/>
  <c r="V849" i="16" s="1"/>
  <c r="U850" i="16"/>
  <c r="V850" i="16" s="1"/>
  <c r="U851" i="16"/>
  <c r="V851" i="16" s="1"/>
  <c r="U852" i="16"/>
  <c r="V852" i="16" s="1"/>
  <c r="U853" i="16"/>
  <c r="V853" i="16" s="1"/>
  <c r="U854" i="16"/>
  <c r="V854" i="16" s="1"/>
  <c r="U855" i="16"/>
  <c r="V855" i="16" s="1"/>
  <c r="U856" i="16"/>
  <c r="V856" i="16" s="1"/>
  <c r="U857" i="16"/>
  <c r="V857" i="16" s="1"/>
  <c r="U858" i="16"/>
  <c r="V858" i="16" s="1"/>
  <c r="U859" i="16"/>
  <c r="V859" i="16" s="1"/>
  <c r="U860" i="16"/>
  <c r="V860" i="16" s="1"/>
  <c r="U861" i="16"/>
  <c r="V861" i="16" s="1"/>
  <c r="U862" i="16"/>
  <c r="V862" i="16" s="1"/>
  <c r="U863" i="16"/>
  <c r="V863" i="16" s="1"/>
  <c r="U864" i="16"/>
  <c r="V864" i="16" s="1"/>
  <c r="U865" i="16"/>
  <c r="V865" i="16" s="1"/>
  <c r="U866" i="16"/>
  <c r="V866" i="16" s="1"/>
  <c r="U867" i="16"/>
  <c r="V867" i="16" s="1"/>
  <c r="U868" i="16"/>
  <c r="V868" i="16" s="1"/>
  <c r="U869" i="16"/>
  <c r="V869" i="16" s="1"/>
  <c r="U870" i="16"/>
  <c r="V870" i="16" s="1"/>
  <c r="U871" i="16"/>
  <c r="V871" i="16" s="1"/>
  <c r="U872" i="16"/>
  <c r="V872" i="16" s="1"/>
  <c r="U873" i="16"/>
  <c r="V873" i="16" s="1"/>
  <c r="U874" i="16"/>
  <c r="V874" i="16" s="1"/>
  <c r="U875" i="16"/>
  <c r="V875" i="16" s="1"/>
  <c r="U876" i="16"/>
  <c r="V876" i="16" s="1"/>
  <c r="U877" i="16"/>
  <c r="V877" i="16" s="1"/>
  <c r="U878" i="16"/>
  <c r="V878" i="16" s="1"/>
  <c r="U879" i="16"/>
  <c r="V879" i="16" s="1"/>
  <c r="U880" i="16"/>
  <c r="V880" i="16" s="1"/>
  <c r="U881" i="16"/>
  <c r="V881" i="16" s="1"/>
  <c r="U882" i="16"/>
  <c r="V882" i="16" s="1"/>
  <c r="U883" i="16"/>
  <c r="V883" i="16" s="1"/>
  <c r="U884" i="16"/>
  <c r="V884" i="16" s="1"/>
  <c r="U885" i="16"/>
  <c r="V885" i="16" s="1"/>
  <c r="U886" i="16"/>
  <c r="V886" i="16" s="1"/>
  <c r="U887" i="16"/>
  <c r="V887" i="16" s="1"/>
  <c r="U888" i="16"/>
  <c r="V888" i="16" s="1"/>
  <c r="U889" i="16"/>
  <c r="V889" i="16" s="1"/>
  <c r="U890" i="16"/>
  <c r="V890" i="16" s="1"/>
  <c r="U891" i="16"/>
  <c r="V891" i="16" s="1"/>
  <c r="U892" i="16"/>
  <c r="V892" i="16" s="1"/>
  <c r="U893" i="16"/>
  <c r="V893" i="16" s="1"/>
  <c r="U894" i="16"/>
  <c r="V894" i="16" s="1"/>
  <c r="U895" i="16"/>
  <c r="V895" i="16" s="1"/>
  <c r="U896" i="16"/>
  <c r="V896" i="16" s="1"/>
  <c r="U897" i="16"/>
  <c r="V897" i="16" s="1"/>
  <c r="U898" i="16"/>
  <c r="V898" i="16" s="1"/>
  <c r="U899" i="16"/>
  <c r="V899" i="16" s="1"/>
  <c r="U900" i="16"/>
  <c r="V900" i="16" s="1"/>
  <c r="U901" i="16"/>
  <c r="V901" i="16" s="1"/>
  <c r="U902" i="16"/>
  <c r="V902" i="16" s="1"/>
  <c r="U903" i="16"/>
  <c r="V903" i="16" s="1"/>
  <c r="U904" i="16"/>
  <c r="V904" i="16" s="1"/>
  <c r="U905" i="16"/>
  <c r="V905" i="16" s="1"/>
  <c r="U906" i="16"/>
  <c r="V906" i="16" s="1"/>
  <c r="U907" i="16"/>
  <c r="V907" i="16" s="1"/>
  <c r="U908" i="16"/>
  <c r="V908" i="16" s="1"/>
  <c r="U909" i="16"/>
  <c r="V909" i="16" s="1"/>
  <c r="U910" i="16"/>
  <c r="V910" i="16" s="1"/>
  <c r="U911" i="16"/>
  <c r="V911" i="16" s="1"/>
  <c r="U912" i="16"/>
  <c r="V912" i="16" s="1"/>
  <c r="U913" i="16"/>
  <c r="V913" i="16" s="1"/>
  <c r="U914" i="16"/>
  <c r="V914" i="16" s="1"/>
  <c r="U915" i="16"/>
  <c r="V915" i="16" s="1"/>
  <c r="U916" i="16"/>
  <c r="V916" i="16" s="1"/>
  <c r="U917" i="16"/>
  <c r="V917" i="16" s="1"/>
  <c r="U918" i="16"/>
  <c r="V918" i="16" s="1"/>
  <c r="U919" i="16"/>
  <c r="V919" i="16" s="1"/>
  <c r="U920" i="16"/>
  <c r="V920" i="16" s="1"/>
  <c r="U921" i="16"/>
  <c r="V921" i="16" s="1"/>
  <c r="U922" i="16"/>
  <c r="V922" i="16" s="1"/>
  <c r="U923" i="16"/>
  <c r="V923" i="16" s="1"/>
  <c r="U924" i="16"/>
  <c r="V924" i="16" s="1"/>
  <c r="U925" i="16"/>
  <c r="V925" i="16" s="1"/>
  <c r="U926" i="16"/>
  <c r="V926" i="16" s="1"/>
  <c r="U927" i="16"/>
  <c r="V927" i="16" s="1"/>
  <c r="U928" i="16"/>
  <c r="V928" i="16" s="1"/>
  <c r="U929" i="16"/>
  <c r="V929" i="16" s="1"/>
  <c r="U930" i="16"/>
  <c r="V930" i="16" s="1"/>
  <c r="U931" i="16"/>
  <c r="V931" i="16" s="1"/>
  <c r="U932" i="16"/>
  <c r="V932" i="16" s="1"/>
  <c r="U933" i="16"/>
  <c r="V933" i="16" s="1"/>
  <c r="U934" i="16"/>
  <c r="V934" i="16" s="1"/>
  <c r="U935" i="16"/>
  <c r="V935" i="16" s="1"/>
  <c r="U936" i="16"/>
  <c r="V936" i="16" s="1"/>
  <c r="U937" i="16"/>
  <c r="V937" i="16" s="1"/>
  <c r="U938" i="16"/>
  <c r="V938" i="16" s="1"/>
  <c r="U939" i="16"/>
  <c r="V939" i="16" s="1"/>
  <c r="U940" i="16"/>
  <c r="V940" i="16" s="1"/>
  <c r="U941" i="16"/>
  <c r="V941" i="16" s="1"/>
  <c r="U942" i="16"/>
  <c r="V942" i="16" s="1"/>
  <c r="U943" i="16"/>
  <c r="V943" i="16" s="1"/>
  <c r="U944" i="16"/>
  <c r="V944" i="16" s="1"/>
  <c r="U945" i="16"/>
  <c r="V945" i="16" s="1"/>
  <c r="U946" i="16"/>
  <c r="V946" i="16" s="1"/>
  <c r="U947" i="16"/>
  <c r="V947" i="16" s="1"/>
  <c r="U948" i="16"/>
  <c r="V948" i="16" s="1"/>
  <c r="U949" i="16"/>
  <c r="V949" i="16" s="1"/>
  <c r="U950" i="16"/>
  <c r="V950" i="16" s="1"/>
  <c r="U951" i="16"/>
  <c r="V951" i="16" s="1"/>
  <c r="U952" i="16"/>
  <c r="V952" i="16" s="1"/>
  <c r="U953" i="16"/>
  <c r="V953" i="16" s="1"/>
  <c r="U954" i="16"/>
  <c r="V954" i="16" s="1"/>
  <c r="U955" i="16"/>
  <c r="V955" i="16" s="1"/>
  <c r="U956" i="16"/>
  <c r="V956" i="16" s="1"/>
  <c r="U957" i="16"/>
  <c r="V957" i="16" s="1"/>
  <c r="U958" i="16"/>
  <c r="V958" i="16" s="1"/>
  <c r="U959" i="16"/>
  <c r="V959" i="16" s="1"/>
  <c r="U960" i="16"/>
  <c r="V960" i="16" s="1"/>
  <c r="U961" i="16"/>
  <c r="V961" i="16" s="1"/>
  <c r="U962" i="16"/>
  <c r="V962" i="16" s="1"/>
  <c r="U963" i="16"/>
  <c r="V963" i="16" s="1"/>
  <c r="U964" i="16"/>
  <c r="V964" i="16" s="1"/>
  <c r="U965" i="16"/>
  <c r="V965" i="16" s="1"/>
  <c r="U966" i="16"/>
  <c r="V966" i="16" s="1"/>
  <c r="U967" i="16"/>
  <c r="V967" i="16" s="1"/>
  <c r="U968" i="16"/>
  <c r="V968" i="16" s="1"/>
  <c r="U969" i="16"/>
  <c r="V969" i="16" s="1"/>
  <c r="U970" i="16"/>
  <c r="V970" i="16" s="1"/>
  <c r="U971" i="16"/>
  <c r="V971" i="16" s="1"/>
  <c r="U972" i="16"/>
  <c r="V972" i="16" s="1"/>
  <c r="U973" i="16"/>
  <c r="V973" i="16" s="1"/>
  <c r="U974" i="16"/>
  <c r="V974" i="16" s="1"/>
  <c r="U975" i="16"/>
  <c r="V975" i="16" s="1"/>
  <c r="U976" i="16"/>
  <c r="V976" i="16" s="1"/>
  <c r="U977" i="16"/>
  <c r="V977" i="16" s="1"/>
  <c r="U978" i="16"/>
  <c r="V978" i="16" s="1"/>
  <c r="U979" i="16"/>
  <c r="V979" i="16" s="1"/>
  <c r="U980" i="16"/>
  <c r="V980" i="16" s="1"/>
  <c r="U981" i="16"/>
  <c r="V981" i="16" s="1"/>
  <c r="U982" i="16"/>
  <c r="V982" i="16" s="1"/>
  <c r="U983" i="16"/>
  <c r="V983" i="16" s="1"/>
  <c r="U984" i="16"/>
  <c r="V984" i="16" s="1"/>
  <c r="U985" i="16"/>
  <c r="V985" i="16" s="1"/>
  <c r="U986" i="16"/>
  <c r="V986" i="16" s="1"/>
  <c r="U987" i="16"/>
  <c r="V987" i="16" s="1"/>
  <c r="U988" i="16"/>
  <c r="V988" i="16" s="1"/>
  <c r="U989" i="16"/>
  <c r="V989" i="16" s="1"/>
  <c r="U990" i="16"/>
  <c r="V990" i="16" s="1"/>
  <c r="U991" i="16"/>
  <c r="V991" i="16" s="1"/>
  <c r="U992" i="16"/>
  <c r="V992" i="16" s="1"/>
  <c r="U993" i="16"/>
  <c r="V993" i="16" s="1"/>
  <c r="U994" i="16"/>
  <c r="V994" i="16" s="1"/>
  <c r="U995" i="16"/>
  <c r="V995" i="16" s="1"/>
  <c r="U996" i="16"/>
  <c r="V996" i="16" s="1"/>
  <c r="U997" i="16"/>
  <c r="V997" i="16" s="1"/>
  <c r="U998" i="16"/>
  <c r="V998" i="16" s="1"/>
  <c r="U999" i="16"/>
  <c r="V999" i="16" s="1"/>
  <c r="U1000" i="16"/>
  <c r="V1000" i="16" s="1"/>
  <c r="U1001" i="16"/>
  <c r="V1001" i="16" s="1"/>
  <c r="U1002" i="16"/>
  <c r="V1002" i="16" s="1"/>
  <c r="U1003" i="16"/>
  <c r="V1003" i="16" s="1"/>
  <c r="U1004" i="16"/>
  <c r="V1004" i="16" s="1"/>
  <c r="U1005" i="16"/>
  <c r="V1005" i="16" s="1"/>
  <c r="U1006" i="16"/>
  <c r="V1006" i="16" s="1"/>
  <c r="U1007" i="16"/>
  <c r="V1007" i="16" s="1"/>
  <c r="U1008" i="16"/>
  <c r="V1008" i="16" s="1"/>
  <c r="U1009" i="16"/>
  <c r="V1009" i="16" s="1"/>
  <c r="U1010" i="16"/>
  <c r="V1010" i="16" s="1"/>
  <c r="U1011" i="16"/>
  <c r="V1011" i="16" s="1"/>
  <c r="U1012" i="16"/>
  <c r="V1012" i="16" s="1"/>
  <c r="U1013" i="16"/>
  <c r="V1013" i="16" s="1"/>
  <c r="U1014" i="16"/>
  <c r="V1014" i="16" s="1"/>
  <c r="U1015" i="16"/>
  <c r="V1015" i="16" s="1"/>
  <c r="U1016" i="16"/>
  <c r="V1016" i="16" s="1"/>
  <c r="U1017" i="16"/>
  <c r="V1017" i="16" s="1"/>
  <c r="U1018" i="16"/>
  <c r="V1018" i="16" s="1"/>
  <c r="U1019" i="16"/>
  <c r="V1019" i="16" s="1"/>
  <c r="U1020" i="16"/>
  <c r="V1020" i="16" s="1"/>
  <c r="U1021" i="16"/>
  <c r="V1021" i="16" s="1"/>
  <c r="U1022" i="16"/>
  <c r="V1022" i="16" s="1"/>
  <c r="U1023" i="16"/>
  <c r="V1023" i="16" s="1"/>
  <c r="U1024" i="16"/>
  <c r="V1024" i="16" s="1"/>
  <c r="U1025" i="16"/>
  <c r="V1025" i="16" s="1"/>
  <c r="U1026" i="16"/>
  <c r="V1026" i="16" s="1"/>
  <c r="U1027" i="16"/>
  <c r="V1027" i="16" s="1"/>
  <c r="U1028" i="16"/>
  <c r="V1028" i="16" s="1"/>
  <c r="U1029" i="16"/>
  <c r="V1029" i="16" s="1"/>
  <c r="U1030" i="16"/>
  <c r="V1030" i="16" s="1"/>
  <c r="U1031" i="16"/>
  <c r="V1031" i="16" s="1"/>
  <c r="U1032" i="16"/>
  <c r="V1032" i="16" s="1"/>
  <c r="U1033" i="16"/>
  <c r="V1033" i="16" s="1"/>
  <c r="U1034" i="16"/>
  <c r="V1034" i="16" s="1"/>
  <c r="U1035" i="16"/>
  <c r="V1035" i="16" s="1"/>
  <c r="U1036" i="16"/>
  <c r="V1036" i="16" s="1"/>
  <c r="U1037" i="16"/>
  <c r="V1037" i="16" s="1"/>
  <c r="U1038" i="16"/>
  <c r="V1038" i="16" s="1"/>
  <c r="U1039" i="16"/>
  <c r="V1039" i="16" s="1"/>
  <c r="U1040" i="16"/>
  <c r="V1040" i="16" s="1"/>
  <c r="U1041" i="16"/>
  <c r="V1041" i="16" s="1"/>
  <c r="U1042" i="16"/>
  <c r="V1042" i="16" s="1"/>
  <c r="U1043" i="16"/>
  <c r="V1043" i="16" s="1"/>
  <c r="U1044" i="16"/>
  <c r="V1044" i="16" s="1"/>
  <c r="U1045" i="16"/>
  <c r="V1045" i="16" s="1"/>
  <c r="U1046" i="16"/>
  <c r="V1046" i="16" s="1"/>
  <c r="U1047" i="16"/>
  <c r="V1047" i="16" s="1"/>
  <c r="U1048" i="16"/>
  <c r="V1048" i="16" s="1"/>
  <c r="U1049" i="16"/>
  <c r="V1049" i="16" s="1"/>
  <c r="U1050" i="16"/>
  <c r="V1050" i="16" s="1"/>
  <c r="U1051" i="16"/>
  <c r="V1051" i="16" s="1"/>
  <c r="U1052" i="16"/>
  <c r="V1052" i="16" s="1"/>
  <c r="U1053" i="16"/>
  <c r="V1053" i="16" s="1"/>
  <c r="U1054" i="16"/>
  <c r="V1054" i="16" s="1"/>
  <c r="U1055" i="16"/>
  <c r="V1055" i="16" s="1"/>
  <c r="U1056" i="16"/>
  <c r="V1056" i="16" s="1"/>
  <c r="U1057" i="16"/>
  <c r="V1057" i="16" s="1"/>
  <c r="U1058" i="16"/>
  <c r="V1058" i="16" s="1"/>
  <c r="U1059" i="16"/>
  <c r="V1059" i="16" s="1"/>
  <c r="U1060" i="16"/>
  <c r="V1060" i="16" s="1"/>
  <c r="U1061" i="16"/>
  <c r="V1061" i="16" s="1"/>
  <c r="U1062" i="16"/>
  <c r="V1062" i="16" s="1"/>
  <c r="U1063" i="16"/>
  <c r="V1063" i="16" s="1"/>
  <c r="U1064" i="16"/>
  <c r="V1064" i="16" s="1"/>
  <c r="U1065" i="16"/>
  <c r="V1065" i="16" s="1"/>
  <c r="U1066" i="16"/>
  <c r="V1066" i="16" s="1"/>
  <c r="U1067" i="16"/>
  <c r="V1067" i="16" s="1"/>
  <c r="U1068" i="16"/>
  <c r="V1068" i="16" s="1"/>
  <c r="U1069" i="16"/>
  <c r="V1069" i="16" s="1"/>
  <c r="U1070" i="16"/>
  <c r="V1070" i="16" s="1"/>
  <c r="U1071" i="16"/>
  <c r="V1071" i="16" s="1"/>
  <c r="U1072" i="16"/>
  <c r="V1072" i="16" s="1"/>
  <c r="U1073" i="16"/>
  <c r="V1073" i="16" s="1"/>
  <c r="U1074" i="16"/>
  <c r="V1074" i="16" s="1"/>
  <c r="U1075" i="16"/>
  <c r="V1075" i="16" s="1"/>
  <c r="U1076" i="16"/>
  <c r="V1076" i="16" s="1"/>
  <c r="U1077" i="16"/>
  <c r="V1077" i="16" s="1"/>
  <c r="U1078" i="16"/>
  <c r="V1078" i="16" s="1"/>
  <c r="U1079" i="16"/>
  <c r="V1079" i="16" s="1"/>
  <c r="U1080" i="16"/>
  <c r="V1080" i="16" s="1"/>
  <c r="U1081" i="16"/>
  <c r="V1081" i="16" s="1"/>
  <c r="U1082" i="16"/>
  <c r="V1082" i="16" s="1"/>
  <c r="U1083" i="16"/>
  <c r="V1083" i="16" s="1"/>
  <c r="U1084" i="16"/>
  <c r="V1084" i="16" s="1"/>
  <c r="U1085" i="16"/>
  <c r="V1085" i="16" s="1"/>
  <c r="U1086" i="16"/>
  <c r="V1086" i="16" s="1"/>
  <c r="U1087" i="16"/>
  <c r="V1087" i="16" s="1"/>
  <c r="U1088" i="16"/>
  <c r="V1088" i="16" s="1"/>
  <c r="U1089" i="16"/>
  <c r="V1089" i="16" s="1"/>
  <c r="U1090" i="16"/>
  <c r="V1090" i="16" s="1"/>
  <c r="U1091" i="16"/>
  <c r="V1091" i="16" s="1"/>
  <c r="U1092" i="16"/>
  <c r="V1092" i="16" s="1"/>
  <c r="U1093" i="16"/>
  <c r="V1093" i="16" s="1"/>
  <c r="U1094" i="16"/>
  <c r="V1094" i="16" s="1"/>
  <c r="U1095" i="16"/>
  <c r="V1095" i="16" s="1"/>
  <c r="U1096" i="16"/>
  <c r="V1096" i="16" s="1"/>
  <c r="U1097" i="16"/>
  <c r="V1097" i="16" s="1"/>
  <c r="U1098" i="16"/>
  <c r="V1098" i="16" s="1"/>
  <c r="U1099" i="16"/>
  <c r="V1099" i="16" s="1"/>
  <c r="U1100" i="16"/>
  <c r="V1100" i="16" s="1"/>
  <c r="U1101" i="16"/>
  <c r="V1101" i="16" s="1"/>
  <c r="U1102" i="16"/>
  <c r="V1102" i="16" s="1"/>
  <c r="U1103" i="16"/>
  <c r="V1103" i="16" s="1"/>
  <c r="U1104" i="16"/>
  <c r="V1104" i="16" s="1"/>
  <c r="U1105" i="16"/>
  <c r="V1105" i="16" s="1"/>
  <c r="U1106" i="16"/>
  <c r="V1106" i="16" s="1"/>
  <c r="U1107" i="16"/>
  <c r="V1107" i="16" s="1"/>
  <c r="U1108" i="16"/>
  <c r="V1108" i="16" s="1"/>
  <c r="U1109" i="16"/>
  <c r="V1109" i="16" s="1"/>
  <c r="U1110" i="16"/>
  <c r="V1110" i="16" s="1"/>
  <c r="U1111" i="16"/>
  <c r="V1111" i="16" s="1"/>
  <c r="U1112" i="16"/>
  <c r="V1112" i="16" s="1"/>
  <c r="U1113" i="16"/>
  <c r="V1113" i="16" s="1"/>
  <c r="U1114" i="16"/>
  <c r="V1114" i="16" s="1"/>
  <c r="U1115" i="16"/>
  <c r="V1115" i="16" s="1"/>
  <c r="U1116" i="16"/>
  <c r="V1116" i="16" s="1"/>
  <c r="U1117" i="16"/>
  <c r="V1117" i="16" s="1"/>
  <c r="U1118" i="16"/>
  <c r="V1118" i="16" s="1"/>
  <c r="U1119" i="16"/>
  <c r="V1119" i="16" s="1"/>
  <c r="U1120" i="16"/>
  <c r="V1120" i="16" s="1"/>
  <c r="U1121" i="16"/>
  <c r="V1121" i="16" s="1"/>
  <c r="U1122" i="16"/>
  <c r="V1122" i="16" s="1"/>
  <c r="U1123" i="16"/>
  <c r="V1123" i="16" s="1"/>
  <c r="U1124" i="16"/>
  <c r="V1124" i="16" s="1"/>
  <c r="U1125" i="16"/>
  <c r="V1125" i="16" s="1"/>
  <c r="U1126" i="16"/>
  <c r="V1126" i="16" s="1"/>
  <c r="U1127" i="16"/>
  <c r="V1127" i="16" s="1"/>
  <c r="U1128" i="16"/>
  <c r="V1128" i="16" s="1"/>
  <c r="U1129" i="16"/>
  <c r="V1129" i="16" s="1"/>
  <c r="U1130" i="16"/>
  <c r="V1130" i="16" s="1"/>
  <c r="U1131" i="16"/>
  <c r="V1131" i="16" s="1"/>
  <c r="U1132" i="16"/>
  <c r="V1132" i="16" s="1"/>
  <c r="U1133" i="16"/>
  <c r="V1133" i="16" s="1"/>
  <c r="U1134" i="16"/>
  <c r="V1134" i="16" s="1"/>
  <c r="U1135" i="16"/>
  <c r="V1135" i="16" s="1"/>
  <c r="U1136" i="16"/>
  <c r="V1136" i="16" s="1"/>
  <c r="U1137" i="16"/>
  <c r="V1137" i="16" s="1"/>
  <c r="U1138" i="16"/>
  <c r="V1138" i="16" s="1"/>
  <c r="U1139" i="16"/>
  <c r="V1139" i="16" s="1"/>
  <c r="U1140" i="16"/>
  <c r="V1140" i="16" s="1"/>
  <c r="U1141" i="16"/>
  <c r="V1141" i="16" s="1"/>
  <c r="U1142" i="16"/>
  <c r="V1142" i="16" s="1"/>
  <c r="U1143" i="16"/>
  <c r="V1143" i="16" s="1"/>
  <c r="U1144" i="16"/>
  <c r="V1144" i="16" s="1"/>
  <c r="U1145" i="16"/>
  <c r="V1145" i="16" s="1"/>
  <c r="U1146" i="16"/>
  <c r="V1146" i="16" s="1"/>
  <c r="U1147" i="16"/>
  <c r="V1147" i="16" s="1"/>
  <c r="U1148" i="16"/>
  <c r="V1148" i="16" s="1"/>
  <c r="U1149" i="16"/>
  <c r="V1149" i="16" s="1"/>
  <c r="U1150" i="16"/>
  <c r="V1150" i="16" s="1"/>
  <c r="U1151" i="16"/>
  <c r="V1151" i="16" s="1"/>
  <c r="U1152" i="16"/>
  <c r="V1152" i="16" s="1"/>
  <c r="U1153" i="16"/>
  <c r="V1153" i="16" s="1"/>
  <c r="U1154" i="16"/>
  <c r="V1154" i="16" s="1"/>
  <c r="U1155" i="16"/>
  <c r="V1155" i="16" s="1"/>
  <c r="U1156" i="16"/>
  <c r="V1156" i="16" s="1"/>
  <c r="U1157" i="16"/>
  <c r="V1157" i="16" s="1"/>
  <c r="U1158" i="16"/>
  <c r="V1158" i="16" s="1"/>
  <c r="U1159" i="16"/>
  <c r="V1159" i="16" s="1"/>
  <c r="U1160" i="16"/>
  <c r="V1160" i="16" s="1"/>
  <c r="U1161" i="16"/>
  <c r="V1161" i="16" s="1"/>
  <c r="U1162" i="16"/>
  <c r="V1162" i="16" s="1"/>
  <c r="U1163" i="16"/>
  <c r="V1163" i="16" s="1"/>
  <c r="U1164" i="16"/>
  <c r="V1164" i="16" s="1"/>
  <c r="U1165" i="16"/>
  <c r="V1165" i="16" s="1"/>
  <c r="U1166" i="16"/>
  <c r="V1166" i="16" s="1"/>
  <c r="U1167" i="16"/>
  <c r="V1167" i="16" s="1"/>
  <c r="U1168" i="16"/>
  <c r="V1168" i="16" s="1"/>
  <c r="U1169" i="16"/>
  <c r="V1169" i="16" s="1"/>
  <c r="U1170" i="16"/>
  <c r="V1170" i="16" s="1"/>
  <c r="U1171" i="16"/>
  <c r="V1171" i="16" s="1"/>
  <c r="U1172" i="16"/>
  <c r="V1172" i="16" s="1"/>
  <c r="U1173" i="16"/>
  <c r="V1173" i="16" s="1"/>
  <c r="U1174" i="16"/>
  <c r="V1174" i="16" s="1"/>
  <c r="U1175" i="16"/>
  <c r="V1175" i="16" s="1"/>
  <c r="U1176" i="16"/>
  <c r="V1176" i="16" s="1"/>
  <c r="U1177" i="16"/>
  <c r="V1177" i="16" s="1"/>
  <c r="U1178" i="16"/>
  <c r="V1178" i="16" s="1"/>
  <c r="U1179" i="16"/>
  <c r="V1179" i="16" s="1"/>
  <c r="U1180" i="16"/>
  <c r="V1180" i="16" s="1"/>
  <c r="U1181" i="16"/>
  <c r="V1181" i="16" s="1"/>
  <c r="U1182" i="16"/>
  <c r="V1182" i="16" s="1"/>
  <c r="U1183" i="16"/>
  <c r="V1183" i="16" s="1"/>
  <c r="U1184" i="16"/>
  <c r="V1184" i="16" s="1"/>
  <c r="U1185" i="16"/>
  <c r="V1185" i="16" s="1"/>
  <c r="U1186" i="16"/>
  <c r="V1186" i="16" s="1"/>
  <c r="U1187" i="16"/>
  <c r="V1187" i="16" s="1"/>
  <c r="U1188" i="16"/>
  <c r="V1188" i="16" s="1"/>
  <c r="U1189" i="16"/>
  <c r="V1189" i="16" s="1"/>
  <c r="U1190" i="16"/>
  <c r="V1190" i="16" s="1"/>
  <c r="U1191" i="16"/>
  <c r="V1191" i="16" s="1"/>
  <c r="U1192" i="16"/>
  <c r="V1192" i="16" s="1"/>
  <c r="U1193" i="16"/>
  <c r="V1193" i="16" s="1"/>
  <c r="U1194" i="16"/>
  <c r="V1194" i="16" s="1"/>
  <c r="U1195" i="16"/>
  <c r="V1195" i="16" s="1"/>
  <c r="U1196" i="16"/>
  <c r="V1196" i="16" s="1"/>
  <c r="U1197" i="16"/>
  <c r="V1197" i="16" s="1"/>
  <c r="U1198" i="16"/>
  <c r="V1198" i="16" s="1"/>
  <c r="U1199" i="16"/>
  <c r="V1199" i="16" s="1"/>
  <c r="U1200" i="16"/>
  <c r="V1200" i="16" s="1"/>
  <c r="U1201" i="16"/>
  <c r="V1201" i="16" s="1"/>
  <c r="U1202" i="16"/>
  <c r="V1202" i="16" s="1"/>
  <c r="U1203" i="16"/>
  <c r="V1203" i="16" s="1"/>
  <c r="U1204" i="16"/>
  <c r="V1204" i="16" s="1"/>
  <c r="U1205" i="16"/>
  <c r="V1205" i="16" s="1"/>
  <c r="U1206" i="16"/>
  <c r="V1206" i="16" s="1"/>
  <c r="U1207" i="16"/>
  <c r="V1207" i="16" s="1"/>
  <c r="U1208" i="16"/>
  <c r="V1208" i="16" s="1"/>
  <c r="U1209" i="16"/>
  <c r="V1209" i="16" s="1"/>
  <c r="U1210" i="16"/>
  <c r="V1210" i="16" s="1"/>
  <c r="U1211" i="16"/>
  <c r="V1211" i="16" s="1"/>
  <c r="U1212" i="16"/>
  <c r="V1212" i="16" s="1"/>
  <c r="U1213" i="16"/>
  <c r="V1213" i="16" s="1"/>
  <c r="U1214" i="16"/>
  <c r="V1214" i="16" s="1"/>
  <c r="U1215" i="16"/>
  <c r="V1215" i="16" s="1"/>
  <c r="U1216" i="16"/>
  <c r="V1216" i="16" s="1"/>
  <c r="U1217" i="16"/>
  <c r="V1217" i="16" s="1"/>
  <c r="U1218" i="16"/>
  <c r="V1218" i="16" s="1"/>
  <c r="U1219" i="16"/>
  <c r="V1219" i="16" s="1"/>
  <c r="U1220" i="16"/>
  <c r="V1220" i="16" s="1"/>
  <c r="U1221" i="16"/>
  <c r="V1221" i="16" s="1"/>
  <c r="U1222" i="16"/>
  <c r="V1222" i="16" s="1"/>
  <c r="U1223" i="16"/>
  <c r="V1223" i="16" s="1"/>
  <c r="U1224" i="16"/>
  <c r="V1224" i="16" s="1"/>
  <c r="U1225" i="16"/>
  <c r="V1225" i="16" s="1"/>
  <c r="U1226" i="16"/>
  <c r="V1226" i="16" s="1"/>
  <c r="U1227" i="16"/>
  <c r="V1227" i="16" s="1"/>
  <c r="U1228" i="16"/>
  <c r="V1228" i="16" s="1"/>
  <c r="U1229" i="16"/>
  <c r="V1229" i="16" s="1"/>
  <c r="U1230" i="16"/>
  <c r="V1230" i="16" s="1"/>
  <c r="U1231" i="16"/>
  <c r="V1231" i="16" s="1"/>
  <c r="U1232" i="16"/>
  <c r="V1232" i="16" s="1"/>
  <c r="U1233" i="16"/>
  <c r="V1233" i="16" s="1"/>
  <c r="U1234" i="16"/>
  <c r="V1234" i="16" s="1"/>
  <c r="U1235" i="16"/>
  <c r="V1235" i="16" s="1"/>
  <c r="U1236" i="16"/>
  <c r="V1236" i="16" s="1"/>
  <c r="U1237" i="16"/>
  <c r="V1237" i="16" s="1"/>
  <c r="U1238" i="16"/>
  <c r="V1238" i="16" s="1"/>
  <c r="U1239" i="16"/>
  <c r="V1239" i="16" s="1"/>
  <c r="U1240" i="16"/>
  <c r="V1240" i="16" s="1"/>
  <c r="U1241" i="16"/>
  <c r="V1241" i="16" s="1"/>
  <c r="U1242" i="16"/>
  <c r="V1242" i="16" s="1"/>
  <c r="U1243" i="16"/>
  <c r="V1243" i="16" s="1"/>
  <c r="U1244" i="16"/>
  <c r="V1244" i="16" s="1"/>
  <c r="U1245" i="16"/>
  <c r="V1245" i="16" s="1"/>
  <c r="U1246" i="16"/>
  <c r="V1246" i="16" s="1"/>
  <c r="U1247" i="16"/>
  <c r="V1247" i="16" s="1"/>
  <c r="U1248" i="16"/>
  <c r="V1248" i="16" s="1"/>
  <c r="U1249" i="16"/>
  <c r="V1249" i="16" s="1"/>
  <c r="U1250" i="16"/>
  <c r="V1250" i="16" s="1"/>
  <c r="U1251" i="16"/>
  <c r="V1251" i="16" s="1"/>
  <c r="U1252" i="16"/>
  <c r="V1252" i="16" s="1"/>
  <c r="U1253" i="16"/>
  <c r="V1253" i="16" s="1"/>
  <c r="U1254" i="16"/>
  <c r="V1254" i="16" s="1"/>
  <c r="U1255" i="16"/>
  <c r="V1255" i="16" s="1"/>
  <c r="U1256" i="16"/>
  <c r="V1256" i="16" s="1"/>
  <c r="U1257" i="16"/>
  <c r="V1257" i="16" s="1"/>
  <c r="U1258" i="16"/>
  <c r="V1258" i="16" s="1"/>
  <c r="U1259" i="16"/>
  <c r="V1259" i="16" s="1"/>
  <c r="U1260" i="16"/>
  <c r="V1260" i="16" s="1"/>
  <c r="U1261" i="16"/>
  <c r="V1261" i="16" s="1"/>
  <c r="U1262" i="16"/>
  <c r="V1262" i="16" s="1"/>
  <c r="U1263" i="16"/>
  <c r="V1263" i="16" s="1"/>
  <c r="U1264" i="16"/>
  <c r="V1264" i="16" s="1"/>
  <c r="U1265" i="16"/>
  <c r="V1265" i="16" s="1"/>
  <c r="U1266" i="16"/>
  <c r="V1266" i="16" s="1"/>
  <c r="U1267" i="16"/>
  <c r="V1267" i="16" s="1"/>
  <c r="U1268" i="16"/>
  <c r="V1268" i="16" s="1"/>
  <c r="U1269" i="16"/>
  <c r="V1269" i="16" s="1"/>
  <c r="U1270" i="16"/>
  <c r="V1270" i="16" s="1"/>
  <c r="U1271" i="16"/>
  <c r="V1271" i="16" s="1"/>
  <c r="U1272" i="16"/>
  <c r="V1272" i="16" s="1"/>
  <c r="U1273" i="16"/>
  <c r="V1273" i="16" s="1"/>
  <c r="U1274" i="16"/>
  <c r="V1274" i="16" s="1"/>
  <c r="U1275" i="16"/>
  <c r="V1275" i="16" s="1"/>
  <c r="U1276" i="16"/>
  <c r="V1276" i="16" s="1"/>
  <c r="U1277" i="16"/>
  <c r="V1277" i="16" s="1"/>
  <c r="U1278" i="16"/>
  <c r="V1278" i="16" s="1"/>
  <c r="U1279" i="16"/>
  <c r="V1279" i="16" s="1"/>
  <c r="U1280" i="16"/>
  <c r="V1280" i="16" s="1"/>
  <c r="U1281" i="16"/>
  <c r="V1281" i="16" s="1"/>
  <c r="U1282" i="16"/>
  <c r="V1282" i="16" s="1"/>
  <c r="U1283" i="16"/>
  <c r="V1283" i="16" s="1"/>
  <c r="U1284" i="16"/>
  <c r="V1284" i="16" s="1"/>
  <c r="U1285" i="16"/>
  <c r="V1285" i="16" s="1"/>
  <c r="U1286" i="16"/>
  <c r="V1286" i="16" s="1"/>
  <c r="U1287" i="16"/>
  <c r="V1287" i="16" s="1"/>
  <c r="U1288" i="16"/>
  <c r="V1288" i="16" s="1"/>
  <c r="U1289" i="16"/>
  <c r="V1289" i="16" s="1"/>
  <c r="U1290" i="16"/>
  <c r="V1290" i="16" s="1"/>
  <c r="U1291" i="16"/>
  <c r="V1291" i="16" s="1"/>
  <c r="U1292" i="16"/>
  <c r="V1292" i="16" s="1"/>
  <c r="U1293" i="16"/>
  <c r="V1293" i="16" s="1"/>
  <c r="U1294" i="16"/>
  <c r="V1294" i="16" s="1"/>
  <c r="U1295" i="16"/>
  <c r="V1295" i="16" s="1"/>
  <c r="U1296" i="16"/>
  <c r="V1296" i="16" s="1"/>
  <c r="U1297" i="16"/>
  <c r="V1297" i="16" s="1"/>
  <c r="U1298" i="16"/>
  <c r="V1298" i="16" s="1"/>
  <c r="U1299" i="16"/>
  <c r="V1299" i="16" s="1"/>
  <c r="U1300" i="16"/>
  <c r="V1300" i="16" s="1"/>
  <c r="U1301" i="16"/>
  <c r="V1301" i="16" s="1"/>
  <c r="U1302" i="16"/>
  <c r="V1302" i="16" s="1"/>
  <c r="U1303" i="16"/>
  <c r="V1303" i="16" s="1"/>
  <c r="U1304" i="16"/>
  <c r="V1304" i="16" s="1"/>
  <c r="U1305" i="16"/>
  <c r="V1305" i="16" s="1"/>
  <c r="U1306" i="16"/>
  <c r="V1306" i="16" s="1"/>
  <c r="U1307" i="16"/>
  <c r="V1307" i="16" s="1"/>
  <c r="U1308" i="16"/>
  <c r="V1308" i="16" s="1"/>
  <c r="U1309" i="16"/>
  <c r="V1309" i="16" s="1"/>
  <c r="U1310" i="16"/>
  <c r="V1310" i="16" s="1"/>
  <c r="U1311" i="16"/>
  <c r="V1311" i="16" s="1"/>
  <c r="U1312" i="16"/>
  <c r="V1312" i="16" s="1"/>
  <c r="U1313" i="16"/>
  <c r="V1313" i="16" s="1"/>
  <c r="U1314" i="16"/>
  <c r="V1314" i="16" s="1"/>
  <c r="U1315" i="16"/>
  <c r="V1315" i="16" s="1"/>
  <c r="U1316" i="16"/>
  <c r="V1316" i="16" s="1"/>
  <c r="U1317" i="16"/>
  <c r="V1317" i="16" s="1"/>
  <c r="U1318" i="16"/>
  <c r="V1318" i="16" s="1"/>
  <c r="U1319" i="16"/>
  <c r="V1319" i="16" s="1"/>
  <c r="U1320" i="16"/>
  <c r="V1320" i="16" s="1"/>
  <c r="U1321" i="16"/>
  <c r="V1321" i="16" s="1"/>
  <c r="U1322" i="16"/>
  <c r="V1322" i="16" s="1"/>
  <c r="U1323" i="16"/>
  <c r="V1323" i="16" s="1"/>
  <c r="U1324" i="16"/>
  <c r="V1324" i="16" s="1"/>
  <c r="U1325" i="16"/>
  <c r="V1325" i="16" s="1"/>
  <c r="U1326" i="16"/>
  <c r="V1326" i="16" s="1"/>
  <c r="U1327" i="16"/>
  <c r="V1327" i="16" s="1"/>
  <c r="U1328" i="16"/>
  <c r="V1328" i="16" s="1"/>
  <c r="U1329" i="16"/>
  <c r="V1329" i="16" s="1"/>
  <c r="U1330" i="16"/>
  <c r="V1330" i="16" s="1"/>
  <c r="U1331" i="16"/>
  <c r="V1331" i="16" s="1"/>
  <c r="U1332" i="16"/>
  <c r="V1332" i="16" s="1"/>
  <c r="U1333" i="16"/>
  <c r="V1333" i="16" s="1"/>
  <c r="U1334" i="16"/>
  <c r="V1334" i="16" s="1"/>
  <c r="U1335" i="16"/>
  <c r="V1335" i="16" s="1"/>
  <c r="U1336" i="16"/>
  <c r="V1336" i="16" s="1"/>
  <c r="U1337" i="16"/>
  <c r="V1337" i="16" s="1"/>
  <c r="U1338" i="16"/>
  <c r="V1338" i="16" s="1"/>
  <c r="U1339" i="16"/>
  <c r="V1339" i="16" s="1"/>
  <c r="U1340" i="16"/>
  <c r="V1340" i="16" s="1"/>
  <c r="U1341" i="16"/>
  <c r="V1341" i="16" s="1"/>
  <c r="U1342" i="16"/>
  <c r="V1342" i="16" s="1"/>
  <c r="U1343" i="16"/>
  <c r="V1343" i="16" s="1"/>
  <c r="U1344" i="16"/>
  <c r="V1344" i="16" s="1"/>
  <c r="U1345" i="16"/>
  <c r="V1345" i="16" s="1"/>
  <c r="U1346" i="16"/>
  <c r="V1346" i="16" s="1"/>
  <c r="U1347" i="16"/>
  <c r="V1347" i="16" s="1"/>
  <c r="U1348" i="16"/>
  <c r="V1348" i="16" s="1"/>
  <c r="U1349" i="16"/>
  <c r="V1349" i="16" s="1"/>
  <c r="U1350" i="16"/>
  <c r="V1350" i="16" s="1"/>
  <c r="U1351" i="16"/>
  <c r="V1351" i="16" s="1"/>
  <c r="U1352" i="16"/>
  <c r="V1352" i="16" s="1"/>
  <c r="U1353" i="16"/>
  <c r="V1353" i="16" s="1"/>
  <c r="U1354" i="16"/>
  <c r="V1354" i="16" s="1"/>
  <c r="U1355" i="16"/>
  <c r="V1355" i="16" s="1"/>
  <c r="U1356" i="16"/>
  <c r="V1356" i="16" s="1"/>
  <c r="U1357" i="16"/>
  <c r="V1357" i="16" s="1"/>
  <c r="U1358" i="16"/>
  <c r="V1358" i="16" s="1"/>
  <c r="U1359" i="16"/>
  <c r="V1359" i="16" s="1"/>
  <c r="U1360" i="16"/>
  <c r="V1360" i="16" s="1"/>
  <c r="U1361" i="16"/>
  <c r="V1361" i="16" s="1"/>
  <c r="U1362" i="16"/>
  <c r="V1362" i="16" s="1"/>
  <c r="U1363" i="16"/>
  <c r="V1363" i="16" s="1"/>
  <c r="U1364" i="16"/>
  <c r="V1364" i="16" s="1"/>
  <c r="U1365" i="16"/>
  <c r="V1365" i="16" s="1"/>
  <c r="U1366" i="16"/>
  <c r="V1366" i="16" s="1"/>
  <c r="U1367" i="16"/>
  <c r="V1367" i="16" s="1"/>
  <c r="U1368" i="16"/>
  <c r="V1368" i="16" s="1"/>
  <c r="U1369" i="16"/>
  <c r="V1369" i="16" s="1"/>
  <c r="U1370" i="16"/>
  <c r="V1370" i="16" s="1"/>
  <c r="U1371" i="16"/>
  <c r="V1371" i="16" s="1"/>
  <c r="U1372" i="16"/>
  <c r="V1372" i="16" s="1"/>
  <c r="U1373" i="16"/>
  <c r="V1373" i="16" s="1"/>
  <c r="U1374" i="16"/>
  <c r="V1374" i="16" s="1"/>
  <c r="U1375" i="16"/>
  <c r="V1375" i="16" s="1"/>
  <c r="U1376" i="16"/>
  <c r="V1376" i="16" s="1"/>
  <c r="U1377" i="16"/>
  <c r="V1377" i="16" s="1"/>
  <c r="U1378" i="16"/>
  <c r="V1378" i="16" s="1"/>
  <c r="U1379" i="16"/>
  <c r="V1379" i="16" s="1"/>
  <c r="U1380" i="16"/>
  <c r="V1380" i="16" s="1"/>
  <c r="U1381" i="16"/>
  <c r="V1381" i="16" s="1"/>
  <c r="U1382" i="16"/>
  <c r="V1382" i="16" s="1"/>
  <c r="U1383" i="16"/>
  <c r="V1383" i="16" s="1"/>
  <c r="U1384" i="16"/>
  <c r="V1384" i="16" s="1"/>
  <c r="U1385" i="16"/>
  <c r="V1385" i="16" s="1"/>
  <c r="U1386" i="16"/>
  <c r="V1386" i="16" s="1"/>
  <c r="U1387" i="16"/>
  <c r="V1387" i="16" s="1"/>
  <c r="U1388" i="16"/>
  <c r="V1388" i="16" s="1"/>
  <c r="U1389" i="16"/>
  <c r="V1389" i="16" s="1"/>
  <c r="U1390" i="16"/>
  <c r="V1390" i="16" s="1"/>
  <c r="U1391" i="16"/>
  <c r="V1391" i="16" s="1"/>
  <c r="U1392" i="16"/>
  <c r="V1392" i="16" s="1"/>
  <c r="U1393" i="16"/>
  <c r="V1393" i="16" s="1"/>
  <c r="U1394" i="16"/>
  <c r="V1394" i="16" s="1"/>
  <c r="U1395" i="16"/>
  <c r="V1395" i="16" s="1"/>
  <c r="U1396" i="16"/>
  <c r="V1396" i="16" s="1"/>
  <c r="U1397" i="16"/>
  <c r="V1397" i="16" s="1"/>
  <c r="U1398" i="16"/>
  <c r="V1398" i="16" s="1"/>
  <c r="U1399" i="16"/>
  <c r="V1399" i="16" s="1"/>
  <c r="U1400" i="16"/>
  <c r="V1400" i="16" s="1"/>
  <c r="U1401" i="16"/>
  <c r="V1401" i="16" s="1"/>
  <c r="U1402" i="16"/>
  <c r="V1402" i="16" s="1"/>
  <c r="U1403" i="16"/>
  <c r="V1403" i="16" s="1"/>
  <c r="U1404" i="16"/>
  <c r="V1404" i="16" s="1"/>
  <c r="U1405" i="16"/>
  <c r="V1405" i="16" s="1"/>
  <c r="U1406" i="16"/>
  <c r="V1406" i="16" s="1"/>
  <c r="U1407" i="16"/>
  <c r="V1407" i="16" s="1"/>
  <c r="U1408" i="16"/>
  <c r="V1408" i="16" s="1"/>
  <c r="U1409" i="16"/>
  <c r="V1409" i="16" s="1"/>
  <c r="U1410" i="16"/>
  <c r="V1410" i="16" s="1"/>
  <c r="U1411" i="16"/>
  <c r="V1411" i="16" s="1"/>
  <c r="U1412" i="16"/>
  <c r="V1412" i="16" s="1"/>
  <c r="U1413" i="16"/>
  <c r="V1413" i="16" s="1"/>
  <c r="U1414" i="16"/>
  <c r="V1414" i="16" s="1"/>
  <c r="U1415" i="16"/>
  <c r="V1415" i="16" s="1"/>
  <c r="U1416" i="16"/>
  <c r="V1416" i="16" s="1"/>
  <c r="U1417" i="16"/>
  <c r="V1417" i="16" s="1"/>
  <c r="U1418" i="16"/>
  <c r="V1418" i="16" s="1"/>
  <c r="U1419" i="16"/>
  <c r="V1419" i="16" s="1"/>
  <c r="U1420" i="16"/>
  <c r="V1420" i="16" s="1"/>
  <c r="U1421" i="16"/>
  <c r="V1421" i="16" s="1"/>
  <c r="U1422" i="16"/>
  <c r="V1422" i="16" s="1"/>
  <c r="U1423" i="16"/>
  <c r="V1423" i="16" s="1"/>
  <c r="U1424" i="16"/>
  <c r="V1424" i="16" s="1"/>
  <c r="U1425" i="16"/>
  <c r="V1425" i="16" s="1"/>
  <c r="U1426" i="16"/>
  <c r="V1426" i="16" s="1"/>
  <c r="U1427" i="16"/>
  <c r="V1427" i="16" s="1"/>
  <c r="U1428" i="16"/>
  <c r="V1428" i="16" s="1"/>
  <c r="U1429" i="16"/>
  <c r="V1429" i="16" s="1"/>
  <c r="U1430" i="16"/>
  <c r="V1430" i="16" s="1"/>
  <c r="U1431" i="16"/>
  <c r="V1431" i="16" s="1"/>
  <c r="U1432" i="16"/>
  <c r="V1432" i="16" s="1"/>
  <c r="U1433" i="16"/>
  <c r="V1433" i="16" s="1"/>
  <c r="U1434" i="16"/>
  <c r="V1434" i="16" s="1"/>
  <c r="U1435" i="16"/>
  <c r="V1435" i="16" s="1"/>
  <c r="U1436" i="16"/>
  <c r="V1436" i="16" s="1"/>
  <c r="U1437" i="16"/>
  <c r="V1437" i="16" s="1"/>
  <c r="U1438" i="16"/>
  <c r="V1438" i="16" s="1"/>
  <c r="U1439" i="16"/>
  <c r="V1439" i="16" s="1"/>
  <c r="U1440" i="16"/>
  <c r="V1440" i="16" s="1"/>
  <c r="U1441" i="16"/>
  <c r="V1441" i="16" s="1"/>
  <c r="U1442" i="16"/>
  <c r="V1442" i="16" s="1"/>
  <c r="U1443" i="16"/>
  <c r="V1443" i="16" s="1"/>
  <c r="U1444" i="16"/>
  <c r="V1444" i="16" s="1"/>
  <c r="U1445" i="16"/>
  <c r="V1445" i="16" s="1"/>
  <c r="U1446" i="16"/>
  <c r="V1446" i="16" s="1"/>
  <c r="U1447" i="16"/>
  <c r="V1447" i="16" s="1"/>
  <c r="U1448" i="16"/>
  <c r="V1448" i="16" s="1"/>
  <c r="U1449" i="16"/>
  <c r="V1449" i="16" s="1"/>
  <c r="U1450" i="16"/>
  <c r="V1450" i="16" s="1"/>
  <c r="U1451" i="16"/>
  <c r="V1451" i="16" s="1"/>
  <c r="U1452" i="16"/>
  <c r="V1452" i="16" s="1"/>
  <c r="U1453" i="16"/>
  <c r="V1453" i="16" s="1"/>
  <c r="U1454" i="16"/>
  <c r="V1454" i="16" s="1"/>
  <c r="U1455" i="16"/>
  <c r="V1455" i="16" s="1"/>
  <c r="U1456" i="16"/>
  <c r="V1456" i="16" s="1"/>
  <c r="U1457" i="16"/>
  <c r="V1457" i="16" s="1"/>
  <c r="U1458" i="16"/>
  <c r="V1458" i="16" s="1"/>
  <c r="U1459" i="16"/>
  <c r="V1459" i="16" s="1"/>
  <c r="U1460" i="16"/>
  <c r="V1460" i="16" s="1"/>
  <c r="U1461" i="16"/>
  <c r="V1461" i="16" s="1"/>
  <c r="U1462" i="16"/>
  <c r="V1462" i="16" s="1"/>
  <c r="U1463" i="16"/>
  <c r="V1463" i="16" s="1"/>
  <c r="U1464" i="16"/>
  <c r="V1464" i="16" s="1"/>
  <c r="U1465" i="16"/>
  <c r="V1465" i="16" s="1"/>
  <c r="U1466" i="16"/>
  <c r="V1466" i="16" s="1"/>
  <c r="U1467" i="16"/>
  <c r="V1467" i="16" s="1"/>
  <c r="U1468" i="16"/>
  <c r="V1468" i="16" s="1"/>
  <c r="U1469" i="16"/>
  <c r="V1469" i="16" s="1"/>
  <c r="U1470" i="16"/>
  <c r="V1470" i="16" s="1"/>
  <c r="U1471" i="16"/>
  <c r="V1471" i="16" s="1"/>
  <c r="U1472" i="16"/>
  <c r="V1472" i="16" s="1"/>
  <c r="U1473" i="16"/>
  <c r="V1473" i="16" s="1"/>
  <c r="U1474" i="16"/>
  <c r="V1474" i="16" s="1"/>
  <c r="U1475" i="16"/>
  <c r="V1475" i="16" s="1"/>
  <c r="U1476" i="16"/>
  <c r="V1476" i="16" s="1"/>
  <c r="U1477" i="16"/>
  <c r="V1477" i="16" s="1"/>
  <c r="U1478" i="16"/>
  <c r="V1478" i="16" s="1"/>
  <c r="U1479" i="16"/>
  <c r="V1479" i="16" s="1"/>
  <c r="U1480" i="16"/>
  <c r="V1480" i="16" s="1"/>
  <c r="U1481" i="16"/>
  <c r="V1481" i="16" s="1"/>
  <c r="U1482" i="16"/>
  <c r="V1482" i="16" s="1"/>
  <c r="U1483" i="16"/>
  <c r="V1483" i="16" s="1"/>
  <c r="U1484" i="16"/>
  <c r="V1484" i="16" s="1"/>
  <c r="U1485" i="16"/>
  <c r="V1485" i="16" s="1"/>
  <c r="U1486" i="16"/>
  <c r="V1486" i="16" s="1"/>
  <c r="U1487" i="16"/>
  <c r="V1487" i="16" s="1"/>
  <c r="U1488" i="16"/>
  <c r="V1488" i="16" s="1"/>
  <c r="U1489" i="16"/>
  <c r="V1489" i="16" s="1"/>
  <c r="U1490" i="16"/>
  <c r="V1490" i="16" s="1"/>
  <c r="U1491" i="16"/>
  <c r="V1491" i="16" s="1"/>
  <c r="U1492" i="16"/>
  <c r="V1492" i="16" s="1"/>
  <c r="U1493" i="16"/>
  <c r="V1493" i="16" s="1"/>
  <c r="U1494" i="16"/>
  <c r="V1494" i="16" s="1"/>
  <c r="U1495" i="16"/>
  <c r="V1495" i="16" s="1"/>
  <c r="U1496" i="16"/>
  <c r="V1496" i="16" s="1"/>
  <c r="U1497" i="16"/>
  <c r="V1497" i="16" s="1"/>
  <c r="U1498" i="16"/>
  <c r="V1498" i="16" s="1"/>
  <c r="U1499" i="16"/>
  <c r="V1499" i="16" s="1"/>
  <c r="U1500" i="16"/>
  <c r="V1500" i="16" s="1"/>
  <c r="U1501" i="16"/>
  <c r="V1501" i="16" s="1"/>
  <c r="U1502" i="16"/>
  <c r="V1502" i="16" s="1"/>
  <c r="U1503" i="16"/>
  <c r="V1503" i="16" s="1"/>
  <c r="U1504" i="16"/>
  <c r="V1504" i="16" s="1"/>
  <c r="U1505" i="16"/>
  <c r="V1505" i="16" s="1"/>
  <c r="U1506" i="16"/>
  <c r="V1506" i="16" s="1"/>
  <c r="U1507" i="16"/>
  <c r="V1507" i="16" s="1"/>
  <c r="U1508" i="16"/>
  <c r="V1508" i="16" s="1"/>
  <c r="U1509" i="16"/>
  <c r="V1509" i="16" s="1"/>
  <c r="U1510" i="16"/>
  <c r="V1510" i="16" s="1"/>
  <c r="U1511" i="16"/>
  <c r="V1511" i="16" s="1"/>
  <c r="U1512" i="16"/>
  <c r="V1512" i="16" s="1"/>
  <c r="U1513" i="16"/>
  <c r="V1513" i="16" s="1"/>
  <c r="U1514" i="16"/>
  <c r="V1514" i="16" s="1"/>
  <c r="U1515" i="16"/>
  <c r="V1515" i="16" s="1"/>
  <c r="U1516" i="16"/>
  <c r="V1516" i="16" s="1"/>
  <c r="U1517" i="16"/>
  <c r="V1517" i="16" s="1"/>
  <c r="U1518" i="16"/>
  <c r="V1518" i="16" s="1"/>
  <c r="U1519" i="16"/>
  <c r="V1519" i="16" s="1"/>
  <c r="U1520" i="16"/>
  <c r="V1520" i="16" s="1"/>
  <c r="U1521" i="16"/>
  <c r="V1521" i="16" s="1"/>
  <c r="U1522" i="16"/>
  <c r="V1522" i="16" s="1"/>
  <c r="U1523" i="16"/>
  <c r="V1523" i="16" s="1"/>
  <c r="U1524" i="16"/>
  <c r="V1524" i="16" s="1"/>
  <c r="U1525" i="16"/>
  <c r="V1525" i="16" s="1"/>
  <c r="U1526" i="16"/>
  <c r="V1526" i="16" s="1"/>
  <c r="U1527" i="16"/>
  <c r="V1527" i="16" s="1"/>
  <c r="U1528" i="16"/>
  <c r="V1528" i="16" s="1"/>
  <c r="U1529" i="16"/>
  <c r="V1529" i="16" s="1"/>
  <c r="U1530" i="16"/>
  <c r="V1530" i="16" s="1"/>
  <c r="U1531" i="16"/>
  <c r="V1531" i="16" s="1"/>
  <c r="U1532" i="16"/>
  <c r="V1532" i="16" s="1"/>
  <c r="U1533" i="16"/>
  <c r="V1533" i="16" s="1"/>
  <c r="U1534" i="16"/>
  <c r="V1534" i="16" s="1"/>
  <c r="U1535" i="16"/>
  <c r="V1535" i="16" s="1"/>
  <c r="U1536" i="16"/>
  <c r="V1536" i="16" s="1"/>
  <c r="U1537" i="16"/>
  <c r="V1537" i="16" s="1"/>
  <c r="U1538" i="16"/>
  <c r="V1538" i="16" s="1"/>
  <c r="U1539" i="16"/>
  <c r="V1539" i="16" s="1"/>
  <c r="U1540" i="16"/>
  <c r="V1540" i="16" s="1"/>
  <c r="U1541" i="16"/>
  <c r="V1541" i="16" s="1"/>
  <c r="U1542" i="16"/>
  <c r="V1542" i="16" s="1"/>
  <c r="U1543" i="16"/>
  <c r="V1543" i="16" s="1"/>
  <c r="U1544" i="16"/>
  <c r="V1544" i="16" s="1"/>
  <c r="U1545" i="16"/>
  <c r="V1545" i="16" s="1"/>
  <c r="U1546" i="16"/>
  <c r="V1546" i="16" s="1"/>
  <c r="U1547" i="16"/>
  <c r="V1547" i="16" s="1"/>
  <c r="U1548" i="16"/>
  <c r="V1548" i="16" s="1"/>
  <c r="U1549" i="16"/>
  <c r="V1549" i="16" s="1"/>
  <c r="U1550" i="16"/>
  <c r="V1550" i="16" s="1"/>
  <c r="U1551" i="16"/>
  <c r="V1551" i="16" s="1"/>
  <c r="U1552" i="16"/>
  <c r="V1552" i="16" s="1"/>
  <c r="U1553" i="16"/>
  <c r="V1553" i="16" s="1"/>
  <c r="U1554" i="16"/>
  <c r="V1554" i="16" s="1"/>
  <c r="U1555" i="16"/>
  <c r="V1555" i="16" s="1"/>
  <c r="U1556" i="16"/>
  <c r="V1556" i="16" s="1"/>
  <c r="U1557" i="16"/>
  <c r="V1557" i="16" s="1"/>
  <c r="U1558" i="16"/>
  <c r="V1558" i="16" s="1"/>
  <c r="U1559" i="16"/>
  <c r="V1559" i="16" s="1"/>
  <c r="U1560" i="16"/>
  <c r="V1560" i="16" s="1"/>
  <c r="U1561" i="16"/>
  <c r="V1561" i="16" s="1"/>
  <c r="U1562" i="16"/>
  <c r="V1562" i="16" s="1"/>
  <c r="U1563" i="16"/>
  <c r="V1563" i="16" s="1"/>
  <c r="U1564" i="16"/>
  <c r="V1564" i="16" s="1"/>
  <c r="U1565" i="16"/>
  <c r="V1565" i="16" s="1"/>
  <c r="U1566" i="16"/>
  <c r="V1566" i="16" s="1"/>
  <c r="U1567" i="16"/>
  <c r="V1567" i="16" s="1"/>
  <c r="U1568" i="16"/>
  <c r="V1568" i="16" s="1"/>
  <c r="U1569" i="16"/>
  <c r="V1569" i="16" s="1"/>
  <c r="U1570" i="16"/>
  <c r="V1570" i="16" s="1"/>
  <c r="U1571" i="16"/>
  <c r="V1571" i="16" s="1"/>
  <c r="U1572" i="16"/>
  <c r="V1572" i="16" s="1"/>
  <c r="U1573" i="16"/>
  <c r="V1573" i="16" s="1"/>
  <c r="U1574" i="16"/>
  <c r="V1574" i="16" s="1"/>
  <c r="U1575" i="16"/>
  <c r="V1575" i="16" s="1"/>
  <c r="U1576" i="16"/>
  <c r="V1576" i="16" s="1"/>
  <c r="U1577" i="16"/>
  <c r="V1577" i="16" s="1"/>
  <c r="U1578" i="16"/>
  <c r="V1578" i="16" s="1"/>
  <c r="U1579" i="16"/>
  <c r="V1579" i="16" s="1"/>
  <c r="U1580" i="16"/>
  <c r="V1580" i="16" s="1"/>
  <c r="U1581" i="16"/>
  <c r="V1581" i="16" s="1"/>
  <c r="U1582" i="16"/>
  <c r="V1582" i="16" s="1"/>
  <c r="U1583" i="16"/>
  <c r="V1583" i="16" s="1"/>
  <c r="U1584" i="16"/>
  <c r="V1584" i="16" s="1"/>
  <c r="U1585" i="16"/>
  <c r="V1585" i="16" s="1"/>
  <c r="U1586" i="16"/>
  <c r="V1586" i="16" s="1"/>
  <c r="U1587" i="16"/>
  <c r="V1587" i="16" s="1"/>
  <c r="U1588" i="16"/>
  <c r="V1588" i="16" s="1"/>
  <c r="U1589" i="16"/>
  <c r="V1589" i="16" s="1"/>
  <c r="U1590" i="16"/>
  <c r="V1590" i="16" s="1"/>
  <c r="U1591" i="16"/>
  <c r="V1591" i="16" s="1"/>
  <c r="U1592" i="16"/>
  <c r="V1592" i="16" s="1"/>
  <c r="U1593" i="16"/>
  <c r="V1593" i="16" s="1"/>
  <c r="U1594" i="16"/>
  <c r="V1594" i="16" s="1"/>
  <c r="U1595" i="16"/>
  <c r="V1595" i="16" s="1"/>
  <c r="U1596" i="16"/>
  <c r="V1596" i="16" s="1"/>
  <c r="U1597" i="16"/>
  <c r="V1597" i="16" s="1"/>
  <c r="U1598" i="16"/>
  <c r="V1598" i="16" s="1"/>
  <c r="U1599" i="16"/>
  <c r="V1599" i="16" s="1"/>
  <c r="U1600" i="16"/>
  <c r="V1600" i="16" s="1"/>
  <c r="U1601" i="16"/>
  <c r="V1601" i="16" s="1"/>
  <c r="U1602" i="16"/>
  <c r="V1602" i="16" s="1"/>
  <c r="U1603" i="16"/>
  <c r="V1603" i="16" s="1"/>
  <c r="U1604" i="16"/>
  <c r="V1604" i="16" s="1"/>
  <c r="U1605" i="16"/>
  <c r="V1605" i="16" s="1"/>
  <c r="U1606" i="16"/>
  <c r="V1606" i="16" s="1"/>
  <c r="U1607" i="16"/>
  <c r="V1607" i="16" s="1"/>
  <c r="U1608" i="16"/>
  <c r="V1608" i="16" s="1"/>
  <c r="U1609" i="16"/>
  <c r="V1609" i="16" s="1"/>
  <c r="U1610" i="16"/>
  <c r="V1610" i="16" s="1"/>
  <c r="U1611" i="16"/>
  <c r="V1611" i="16" s="1"/>
  <c r="U1612" i="16"/>
  <c r="V1612" i="16" s="1"/>
  <c r="U1613" i="16"/>
  <c r="V1613" i="16" s="1"/>
  <c r="U1614" i="16"/>
  <c r="V1614" i="16" s="1"/>
  <c r="U1615" i="16"/>
  <c r="V1615" i="16" s="1"/>
  <c r="U1616" i="16"/>
  <c r="V1616" i="16" s="1"/>
  <c r="U1617" i="16"/>
  <c r="V1617" i="16" s="1"/>
  <c r="U1618" i="16"/>
  <c r="V1618" i="16" s="1"/>
  <c r="U1619" i="16"/>
  <c r="V1619" i="16" s="1"/>
  <c r="U1620" i="16"/>
  <c r="V1620" i="16" s="1"/>
  <c r="U1621" i="16"/>
  <c r="V1621" i="16" s="1"/>
  <c r="U1622" i="16"/>
  <c r="V1622" i="16" s="1"/>
  <c r="U1623" i="16"/>
  <c r="V1623" i="16" s="1"/>
  <c r="U1624" i="16"/>
  <c r="V1624" i="16" s="1"/>
  <c r="U1625" i="16"/>
  <c r="V1625" i="16" s="1"/>
  <c r="U1626" i="16"/>
  <c r="V1626" i="16" s="1"/>
  <c r="U1627" i="16"/>
  <c r="V1627" i="16" s="1"/>
  <c r="U1628" i="16"/>
  <c r="V1628" i="16" s="1"/>
  <c r="U1629" i="16"/>
  <c r="V1629" i="16" s="1"/>
  <c r="U1630" i="16"/>
  <c r="V1630" i="16" s="1"/>
  <c r="U1631" i="16"/>
  <c r="V1631" i="16" s="1"/>
  <c r="U1632" i="16"/>
  <c r="V1632" i="16" s="1"/>
  <c r="U1633" i="16"/>
  <c r="V1633" i="16" s="1"/>
  <c r="U1634" i="16"/>
  <c r="V1634" i="16" s="1"/>
  <c r="U1635" i="16"/>
  <c r="V1635" i="16" s="1"/>
  <c r="U1636" i="16"/>
  <c r="V1636" i="16" s="1"/>
  <c r="U1637" i="16"/>
  <c r="V1637" i="16" s="1"/>
  <c r="U1638" i="16"/>
  <c r="V1638" i="16" s="1"/>
  <c r="U1639" i="16"/>
  <c r="V1639" i="16" s="1"/>
  <c r="U1640" i="16"/>
  <c r="V1640" i="16" s="1"/>
  <c r="U1641" i="16"/>
  <c r="V1641" i="16" s="1"/>
  <c r="U1642" i="16"/>
  <c r="V1642" i="16" s="1"/>
  <c r="U1643" i="16"/>
  <c r="V1643" i="16" s="1"/>
  <c r="U1644" i="16"/>
  <c r="V1644" i="16" s="1"/>
  <c r="U1645" i="16"/>
  <c r="V1645" i="16" s="1"/>
  <c r="U1646" i="16"/>
  <c r="V1646" i="16" s="1"/>
  <c r="U1647" i="16"/>
  <c r="V1647" i="16" s="1"/>
  <c r="U1648" i="16"/>
  <c r="V1648" i="16" s="1"/>
  <c r="U1649" i="16"/>
  <c r="V1649" i="16" s="1"/>
  <c r="U1650" i="16"/>
  <c r="V1650" i="16" s="1"/>
  <c r="U1651" i="16"/>
  <c r="V1651" i="16" s="1"/>
  <c r="U1652" i="16"/>
  <c r="V1652" i="16" s="1"/>
  <c r="U1653" i="16"/>
  <c r="V1653" i="16" s="1"/>
  <c r="U1654" i="16"/>
  <c r="V1654" i="16" s="1"/>
  <c r="U1655" i="16"/>
  <c r="V1655" i="16" s="1"/>
  <c r="U1656" i="16"/>
  <c r="V1656" i="16" s="1"/>
  <c r="U1657" i="16"/>
  <c r="V1657" i="16" s="1"/>
  <c r="U1658" i="16"/>
  <c r="V1658" i="16" s="1"/>
  <c r="U1659" i="16"/>
  <c r="V1659" i="16" s="1"/>
  <c r="U1660" i="16"/>
  <c r="V1660" i="16" s="1"/>
  <c r="U1661" i="16"/>
  <c r="V1661" i="16" s="1"/>
  <c r="U1662" i="16"/>
  <c r="V1662" i="16" s="1"/>
  <c r="U1663" i="16"/>
  <c r="V1663" i="16" s="1"/>
  <c r="U1664" i="16"/>
  <c r="V1664" i="16" s="1"/>
  <c r="U1665" i="16"/>
  <c r="V1665" i="16" s="1"/>
  <c r="U1666" i="16"/>
  <c r="V1666" i="16" s="1"/>
  <c r="U1667" i="16"/>
  <c r="V1667" i="16" s="1"/>
  <c r="U1668" i="16"/>
  <c r="V1668" i="16" s="1"/>
  <c r="U1669" i="16"/>
  <c r="V1669" i="16" s="1"/>
  <c r="U1670" i="16"/>
  <c r="V1670" i="16" s="1"/>
  <c r="U1671" i="16"/>
  <c r="V1671" i="16" s="1"/>
  <c r="U1672" i="16"/>
  <c r="V1672" i="16" s="1"/>
  <c r="U1673" i="16"/>
  <c r="V1673" i="16" s="1"/>
  <c r="U1674" i="16"/>
  <c r="V1674" i="16" s="1"/>
  <c r="U1675" i="16"/>
  <c r="V1675" i="16" s="1"/>
  <c r="U1676" i="16"/>
  <c r="V1676" i="16" s="1"/>
  <c r="U1677" i="16"/>
  <c r="V1677" i="16" s="1"/>
  <c r="U1678" i="16"/>
  <c r="V1678" i="16" s="1"/>
  <c r="U1679" i="16"/>
  <c r="V1679" i="16" s="1"/>
  <c r="U1680" i="16"/>
  <c r="V1680" i="16" s="1"/>
  <c r="U1681" i="16"/>
  <c r="V1681" i="16" s="1"/>
  <c r="U1682" i="16"/>
  <c r="V1682" i="16" s="1"/>
  <c r="U1683" i="16"/>
  <c r="V1683" i="16" s="1"/>
  <c r="U1684" i="16"/>
  <c r="V1684" i="16" s="1"/>
  <c r="U1685" i="16"/>
  <c r="V1685" i="16" s="1"/>
  <c r="U1686" i="16"/>
  <c r="V1686" i="16" s="1"/>
  <c r="U1687" i="16"/>
  <c r="V1687" i="16" s="1"/>
  <c r="U1688" i="16"/>
  <c r="V1688" i="16" s="1"/>
  <c r="U1689" i="16"/>
  <c r="V1689" i="16" s="1"/>
  <c r="U1690" i="16"/>
  <c r="V1690" i="16" s="1"/>
  <c r="U1691" i="16"/>
  <c r="V1691" i="16" s="1"/>
  <c r="U1692" i="16"/>
  <c r="V1692" i="16" s="1"/>
  <c r="U1693" i="16"/>
  <c r="V1693" i="16" s="1"/>
  <c r="U1694" i="16"/>
  <c r="V1694" i="16" s="1"/>
  <c r="U1695" i="16"/>
  <c r="V1695" i="16" s="1"/>
  <c r="U1696" i="16"/>
  <c r="V1696" i="16" s="1"/>
  <c r="U1697" i="16"/>
  <c r="V1697" i="16" s="1"/>
  <c r="U1698" i="16"/>
  <c r="V1698" i="16" s="1"/>
  <c r="U1699" i="16"/>
  <c r="V1699" i="16" s="1"/>
  <c r="U1700" i="16"/>
  <c r="V1700" i="16" s="1"/>
  <c r="U1701" i="16"/>
  <c r="V1701" i="16" s="1"/>
  <c r="U1702" i="16"/>
  <c r="V1702" i="16" s="1"/>
  <c r="U1703" i="16"/>
  <c r="V1703" i="16" s="1"/>
  <c r="U1704" i="16"/>
  <c r="V1704" i="16" s="1"/>
  <c r="U1705" i="16"/>
  <c r="V1705" i="16" s="1"/>
  <c r="U1706" i="16"/>
  <c r="V1706" i="16" s="1"/>
  <c r="U1707" i="16"/>
  <c r="V1707" i="16" s="1"/>
  <c r="U1708" i="16"/>
  <c r="V1708" i="16" s="1"/>
  <c r="U1709" i="16"/>
  <c r="V1709" i="16" s="1"/>
  <c r="U1710" i="16"/>
  <c r="V1710" i="16" s="1"/>
  <c r="U1711" i="16"/>
  <c r="V1711" i="16" s="1"/>
  <c r="U1712" i="16"/>
  <c r="V1712" i="16" s="1"/>
  <c r="U1713" i="16"/>
  <c r="V1713" i="16" s="1"/>
  <c r="U1714" i="16"/>
  <c r="V1714" i="16" s="1"/>
  <c r="U1715" i="16"/>
  <c r="V1715" i="16" s="1"/>
  <c r="U1716" i="16"/>
  <c r="V1716" i="16" s="1"/>
  <c r="U1717" i="16"/>
  <c r="V1717" i="16" s="1"/>
  <c r="U1718" i="16"/>
  <c r="V1718" i="16" s="1"/>
  <c r="U1719" i="16"/>
  <c r="V1719" i="16" s="1"/>
  <c r="U1720" i="16"/>
  <c r="V1720" i="16" s="1"/>
  <c r="U1721" i="16"/>
  <c r="V1721" i="16" s="1"/>
  <c r="U1722" i="16"/>
  <c r="V1722" i="16" s="1"/>
  <c r="U1723" i="16"/>
  <c r="V1723" i="16" s="1"/>
  <c r="U1724" i="16"/>
  <c r="V1724" i="16" s="1"/>
  <c r="U1725" i="16"/>
  <c r="V1725" i="16" s="1"/>
  <c r="U1726" i="16"/>
  <c r="V1726" i="16" s="1"/>
  <c r="U1727" i="16"/>
  <c r="V1727" i="16" s="1"/>
  <c r="U1728" i="16"/>
  <c r="V1728" i="16" s="1"/>
  <c r="U1729" i="16"/>
  <c r="V1729" i="16" s="1"/>
  <c r="U1730" i="16"/>
  <c r="V1730" i="16" s="1"/>
  <c r="U1731" i="16"/>
  <c r="V1731" i="16" s="1"/>
  <c r="U1732" i="16"/>
  <c r="V1732" i="16" s="1"/>
  <c r="U1733" i="16"/>
  <c r="V1733" i="16" s="1"/>
  <c r="U1734" i="16"/>
  <c r="V1734" i="16" s="1"/>
  <c r="U1735" i="16"/>
  <c r="V1735" i="16" s="1"/>
  <c r="U1736" i="16"/>
  <c r="V1736" i="16" s="1"/>
  <c r="U1737" i="16"/>
  <c r="V1737" i="16" s="1"/>
  <c r="U1738" i="16"/>
  <c r="V1738" i="16" s="1"/>
  <c r="U1739" i="16"/>
  <c r="V1739" i="16" s="1"/>
  <c r="U1740" i="16"/>
  <c r="V1740" i="16" s="1"/>
  <c r="U1741" i="16"/>
  <c r="V1741" i="16" s="1"/>
  <c r="U1742" i="16"/>
  <c r="V1742" i="16" s="1"/>
  <c r="U1743" i="16"/>
  <c r="V1743" i="16" s="1"/>
  <c r="U1744" i="16"/>
  <c r="V1744" i="16" s="1"/>
  <c r="U1745" i="16"/>
  <c r="V1745" i="16" s="1"/>
  <c r="U1746" i="16"/>
  <c r="V1746" i="16" s="1"/>
  <c r="U1747" i="16"/>
  <c r="V1747" i="16" s="1"/>
  <c r="U1748" i="16"/>
  <c r="V1748" i="16" s="1"/>
  <c r="U1749" i="16"/>
  <c r="V1749" i="16" s="1"/>
  <c r="U1750" i="16"/>
  <c r="V1750" i="16" s="1"/>
  <c r="U1751" i="16"/>
  <c r="V1751" i="16" s="1"/>
  <c r="U1752" i="16"/>
  <c r="V1752" i="16" s="1"/>
  <c r="U1753" i="16"/>
  <c r="V1753" i="16" s="1"/>
  <c r="U1754" i="16"/>
  <c r="V1754" i="16" s="1"/>
  <c r="U1755" i="16"/>
  <c r="V1755" i="16" s="1"/>
  <c r="U1756" i="16"/>
  <c r="V1756" i="16" s="1"/>
  <c r="U1757" i="16"/>
  <c r="V1757" i="16" s="1"/>
  <c r="U1758" i="16"/>
  <c r="V1758" i="16" s="1"/>
  <c r="U1759" i="16"/>
  <c r="V1759" i="16" s="1"/>
  <c r="U1760" i="16"/>
  <c r="V1760" i="16" s="1"/>
  <c r="U1761" i="16"/>
  <c r="V1761" i="16" s="1"/>
  <c r="U1762" i="16"/>
  <c r="V1762" i="16" s="1"/>
  <c r="U1763" i="16"/>
  <c r="V1763" i="16" s="1"/>
  <c r="U1764" i="16"/>
  <c r="V1764" i="16" s="1"/>
  <c r="U1765" i="16"/>
  <c r="V1765" i="16" s="1"/>
  <c r="U1766" i="16"/>
  <c r="V1766" i="16" s="1"/>
  <c r="U1767" i="16"/>
  <c r="V1767" i="16" s="1"/>
  <c r="U1768" i="16"/>
  <c r="V1768" i="16" s="1"/>
  <c r="U1769" i="16"/>
  <c r="V1769" i="16" s="1"/>
  <c r="U1770" i="16"/>
  <c r="V1770" i="16" s="1"/>
  <c r="U1771" i="16"/>
  <c r="V1771" i="16" s="1"/>
  <c r="U1772" i="16"/>
  <c r="V1772" i="16" s="1"/>
  <c r="U1773" i="16"/>
  <c r="V1773" i="16" s="1"/>
  <c r="U1774" i="16"/>
  <c r="V1774" i="16" s="1"/>
  <c r="U1775" i="16"/>
  <c r="V1775" i="16" s="1"/>
  <c r="U1776" i="16"/>
  <c r="V1776" i="16" s="1"/>
  <c r="U1777" i="16"/>
  <c r="V1777" i="16" s="1"/>
  <c r="U1778" i="16"/>
  <c r="V1778" i="16" s="1"/>
  <c r="U1779" i="16"/>
  <c r="V1779" i="16" s="1"/>
  <c r="U1780" i="16"/>
  <c r="V1780" i="16" s="1"/>
  <c r="U1781" i="16"/>
  <c r="V1781" i="16" s="1"/>
  <c r="U1782" i="16"/>
  <c r="V1782" i="16" s="1"/>
  <c r="U1783" i="16"/>
  <c r="V1783" i="16" s="1"/>
  <c r="U1784" i="16"/>
  <c r="V1784" i="16" s="1"/>
  <c r="U1785" i="16"/>
  <c r="V1785" i="16" s="1"/>
  <c r="U1786" i="16"/>
  <c r="V1786" i="16" s="1"/>
  <c r="U1787" i="16"/>
  <c r="V1787" i="16" s="1"/>
  <c r="U1788" i="16"/>
  <c r="V1788" i="16" s="1"/>
  <c r="U1789" i="16"/>
  <c r="V1789" i="16" s="1"/>
  <c r="U1790" i="16"/>
  <c r="V1790" i="16" s="1"/>
  <c r="U1791" i="16"/>
  <c r="V1791" i="16" s="1"/>
  <c r="U1792" i="16"/>
  <c r="V1792" i="16" s="1"/>
  <c r="U1793" i="16"/>
  <c r="V1793" i="16" s="1"/>
  <c r="U1794" i="16"/>
  <c r="V1794" i="16" s="1"/>
  <c r="U1795" i="16"/>
  <c r="V1795" i="16" s="1"/>
  <c r="U1796" i="16"/>
  <c r="V1796" i="16" s="1"/>
  <c r="U1797" i="16"/>
  <c r="V1797" i="16" s="1"/>
  <c r="U1798" i="16"/>
  <c r="V1798" i="16" s="1"/>
  <c r="U1799" i="16"/>
  <c r="V1799" i="16" s="1"/>
  <c r="U1800" i="16"/>
  <c r="V1800" i="16" s="1"/>
  <c r="U1801" i="16"/>
  <c r="V1801" i="16" s="1"/>
  <c r="U1802" i="16"/>
  <c r="V1802" i="16" s="1"/>
  <c r="U1803" i="16"/>
  <c r="V1803" i="16" s="1"/>
  <c r="U1804" i="16"/>
  <c r="V1804" i="16" s="1"/>
  <c r="U1805" i="16"/>
  <c r="V1805" i="16" s="1"/>
  <c r="U1806" i="16"/>
  <c r="V1806" i="16" s="1"/>
  <c r="U1807" i="16"/>
  <c r="V1807" i="16" s="1"/>
  <c r="U1808" i="16"/>
  <c r="V1808" i="16" s="1"/>
  <c r="U1809" i="16"/>
  <c r="V1809" i="16" s="1"/>
  <c r="U1810" i="16"/>
  <c r="V1810" i="16" s="1"/>
  <c r="U1811" i="16"/>
  <c r="V1811" i="16" s="1"/>
  <c r="U1812" i="16"/>
  <c r="V1812" i="16" s="1"/>
  <c r="U1813" i="16"/>
  <c r="V1813" i="16" s="1"/>
  <c r="U1814" i="16"/>
  <c r="V1814" i="16" s="1"/>
  <c r="U1815" i="16"/>
  <c r="V1815" i="16" s="1"/>
  <c r="U1816" i="16"/>
  <c r="V1816" i="16" s="1"/>
  <c r="U1817" i="16"/>
  <c r="V1817" i="16" s="1"/>
  <c r="U1818" i="16"/>
  <c r="V1818" i="16" s="1"/>
  <c r="U1819" i="16"/>
  <c r="V1819" i="16" s="1"/>
  <c r="U1820" i="16"/>
  <c r="V1820" i="16" s="1"/>
  <c r="U1821" i="16"/>
  <c r="V1821" i="16" s="1"/>
  <c r="U1822" i="16"/>
  <c r="V1822" i="16" s="1"/>
  <c r="U1823" i="16"/>
  <c r="V1823" i="16" s="1"/>
  <c r="U1824" i="16"/>
  <c r="V1824" i="16" s="1"/>
  <c r="U1825" i="16"/>
  <c r="V1825" i="16" s="1"/>
  <c r="U1826" i="16"/>
  <c r="V1826" i="16" s="1"/>
  <c r="U1827" i="16"/>
  <c r="V1827" i="16" s="1"/>
  <c r="U1828" i="16"/>
  <c r="V1828" i="16" s="1"/>
  <c r="U1829" i="16"/>
  <c r="V1829" i="16" s="1"/>
  <c r="U1830" i="16"/>
  <c r="V1830" i="16" s="1"/>
  <c r="U1831" i="16"/>
  <c r="V1831" i="16" s="1"/>
  <c r="U1832" i="16"/>
  <c r="V1832" i="16" s="1"/>
  <c r="U1833" i="16"/>
  <c r="V1833" i="16" s="1"/>
  <c r="U1834" i="16"/>
  <c r="V1834" i="16" s="1"/>
  <c r="U1835" i="16"/>
  <c r="V1835" i="16" s="1"/>
  <c r="U1836" i="16"/>
  <c r="V1836" i="16" s="1"/>
  <c r="U1837" i="16"/>
  <c r="V1837" i="16" s="1"/>
  <c r="U1838" i="16"/>
  <c r="V1838" i="16" s="1"/>
  <c r="U1839" i="16"/>
  <c r="V1839" i="16" s="1"/>
  <c r="U1840" i="16"/>
  <c r="V1840" i="16" s="1"/>
  <c r="U1841" i="16"/>
  <c r="V1841" i="16" s="1"/>
  <c r="U1842" i="16"/>
  <c r="V1842" i="16" s="1"/>
  <c r="U1843" i="16"/>
  <c r="V1843" i="16" s="1"/>
  <c r="U1844" i="16"/>
  <c r="V1844" i="16" s="1"/>
  <c r="U1845" i="16"/>
  <c r="V1845" i="16" s="1"/>
  <c r="U1846" i="16"/>
  <c r="V1846" i="16" s="1"/>
  <c r="U1847" i="16"/>
  <c r="V1847" i="16" s="1"/>
  <c r="U1848" i="16"/>
  <c r="V1848" i="16" s="1"/>
  <c r="U1849" i="16"/>
  <c r="V1849" i="16" s="1"/>
  <c r="U1850" i="16"/>
  <c r="V1850" i="16" s="1"/>
  <c r="U1851" i="16"/>
  <c r="V1851" i="16" s="1"/>
  <c r="U1852" i="16"/>
  <c r="V1852" i="16" s="1"/>
  <c r="U1853" i="16"/>
  <c r="V1853" i="16" s="1"/>
  <c r="U1854" i="16"/>
  <c r="V1854" i="16" s="1"/>
  <c r="U1855" i="16"/>
  <c r="V1855" i="16" s="1"/>
  <c r="U1856" i="16"/>
  <c r="V1856" i="16" s="1"/>
  <c r="U1857" i="16"/>
  <c r="V1857" i="16" s="1"/>
  <c r="U1858" i="16"/>
  <c r="V1858" i="16" s="1"/>
  <c r="U1859" i="16"/>
  <c r="V1859" i="16" s="1"/>
  <c r="U1860" i="16"/>
  <c r="V1860" i="16" s="1"/>
  <c r="U1861" i="16"/>
  <c r="V1861" i="16" s="1"/>
  <c r="U1862" i="16"/>
  <c r="V1862" i="16" s="1"/>
  <c r="U1863" i="16"/>
  <c r="V1863" i="16" s="1"/>
  <c r="U1864" i="16"/>
  <c r="V1864" i="16" s="1"/>
  <c r="U1865" i="16"/>
  <c r="V1865" i="16" s="1"/>
  <c r="U1866" i="16"/>
  <c r="V1866" i="16" s="1"/>
  <c r="U1867" i="16"/>
  <c r="V1867" i="16" s="1"/>
  <c r="U1868" i="16"/>
  <c r="V1868" i="16" s="1"/>
  <c r="U1869" i="16"/>
  <c r="V1869" i="16" s="1"/>
  <c r="U1870" i="16"/>
  <c r="V1870" i="16" s="1"/>
  <c r="U1871" i="16"/>
  <c r="V1871" i="16" s="1"/>
  <c r="U1872" i="16"/>
  <c r="V1872" i="16" s="1"/>
  <c r="U1873" i="16"/>
  <c r="V1873" i="16" s="1"/>
  <c r="U1874" i="16"/>
  <c r="V1874" i="16" s="1"/>
  <c r="U1875" i="16"/>
  <c r="V1875" i="16" s="1"/>
  <c r="U1876" i="16"/>
  <c r="V1876" i="16" s="1"/>
  <c r="U1877" i="16"/>
  <c r="V1877" i="16" s="1"/>
  <c r="U1878" i="16"/>
  <c r="V1878" i="16" s="1"/>
  <c r="U1879" i="16"/>
  <c r="V1879" i="16" s="1"/>
  <c r="U1880" i="16"/>
  <c r="V1880" i="16" s="1"/>
  <c r="U1881" i="16"/>
  <c r="V1881" i="16" s="1"/>
  <c r="U1882" i="16"/>
  <c r="V1882" i="16" s="1"/>
  <c r="U1883" i="16"/>
  <c r="V1883" i="16" s="1"/>
  <c r="U1884" i="16"/>
  <c r="V1884" i="16" s="1"/>
  <c r="U1885" i="16"/>
  <c r="V1885" i="16" s="1"/>
  <c r="U1886" i="16"/>
  <c r="V1886" i="16" s="1"/>
  <c r="U1887" i="16"/>
  <c r="V1887" i="16" s="1"/>
  <c r="U1888" i="16"/>
  <c r="V1888" i="16" s="1"/>
  <c r="U1889" i="16"/>
  <c r="V1889" i="16" s="1"/>
  <c r="U1890" i="16"/>
  <c r="V1890" i="16" s="1"/>
  <c r="U1891" i="16"/>
  <c r="V1891" i="16" s="1"/>
  <c r="U1892" i="16"/>
  <c r="V1892" i="16" s="1"/>
  <c r="U1893" i="16"/>
  <c r="V1893" i="16" s="1"/>
  <c r="U1894" i="16"/>
  <c r="V1894" i="16" s="1"/>
  <c r="U1895" i="16"/>
  <c r="V1895" i="16" s="1"/>
  <c r="U1896" i="16"/>
  <c r="V1896" i="16" s="1"/>
  <c r="U1897" i="16"/>
  <c r="V1897" i="16" s="1"/>
  <c r="U1898" i="16"/>
  <c r="V1898" i="16" s="1"/>
  <c r="U1899" i="16"/>
  <c r="V1899" i="16" s="1"/>
  <c r="U1900" i="16"/>
  <c r="V1900" i="16" s="1"/>
  <c r="U1901" i="16"/>
  <c r="V1901" i="16" s="1"/>
  <c r="U1902" i="16"/>
  <c r="V1902" i="16" s="1"/>
  <c r="U1903" i="16"/>
  <c r="V1903" i="16" s="1"/>
  <c r="U1904" i="16"/>
  <c r="V1904" i="16" s="1"/>
  <c r="U1905" i="16"/>
  <c r="V1905" i="16" s="1"/>
  <c r="U1906" i="16"/>
  <c r="V1906" i="16" s="1"/>
  <c r="U1907" i="16"/>
  <c r="V1907" i="16" s="1"/>
  <c r="U1908" i="16"/>
  <c r="V1908" i="16" s="1"/>
  <c r="U1909" i="16"/>
  <c r="V1909" i="16" s="1"/>
  <c r="U1910" i="16"/>
  <c r="V1910" i="16" s="1"/>
  <c r="U1911" i="16"/>
  <c r="V1911" i="16" s="1"/>
  <c r="U1912" i="16"/>
  <c r="V1912" i="16" s="1"/>
  <c r="U1913" i="16"/>
  <c r="V1913" i="16" s="1"/>
  <c r="U1914" i="16"/>
  <c r="V1914" i="16" s="1"/>
  <c r="U1915" i="16"/>
  <c r="V1915" i="16" s="1"/>
  <c r="U1916" i="16"/>
  <c r="V1916" i="16" s="1"/>
  <c r="U1917" i="16"/>
  <c r="V1917" i="16" s="1"/>
  <c r="U1918" i="16"/>
  <c r="V1918" i="16" s="1"/>
  <c r="U1919" i="16"/>
  <c r="V1919" i="16" s="1"/>
  <c r="U1920" i="16"/>
  <c r="V1920" i="16" s="1"/>
  <c r="U1921" i="16"/>
  <c r="V1921" i="16" s="1"/>
  <c r="U1922" i="16"/>
  <c r="V1922" i="16" s="1"/>
  <c r="U1923" i="16"/>
  <c r="V1923" i="16" s="1"/>
  <c r="U1924" i="16"/>
  <c r="V1924" i="16" s="1"/>
  <c r="U1925" i="16"/>
  <c r="V1925" i="16" s="1"/>
  <c r="U1926" i="16"/>
  <c r="V1926" i="16" s="1"/>
  <c r="U1927" i="16"/>
  <c r="V1927" i="16" s="1"/>
  <c r="U1928" i="16"/>
  <c r="V1928" i="16" s="1"/>
  <c r="U1929" i="16"/>
  <c r="V1929" i="16" s="1"/>
  <c r="U1930" i="16"/>
  <c r="V1930" i="16" s="1"/>
  <c r="U1931" i="16"/>
  <c r="V1931" i="16" s="1"/>
  <c r="U1932" i="16"/>
  <c r="V1932" i="16" s="1"/>
  <c r="U1933" i="16"/>
  <c r="V1933" i="16" s="1"/>
  <c r="U1934" i="16"/>
  <c r="V1934" i="16" s="1"/>
  <c r="U1935" i="16"/>
  <c r="V1935" i="16" s="1"/>
  <c r="U1936" i="16"/>
  <c r="V1936" i="16" s="1"/>
  <c r="U1937" i="16"/>
  <c r="V1937" i="16" s="1"/>
  <c r="U1938" i="16"/>
  <c r="V1938" i="16" s="1"/>
  <c r="U1939" i="16"/>
  <c r="V1939" i="16" s="1"/>
  <c r="U1940" i="16"/>
  <c r="V1940" i="16" s="1"/>
  <c r="U1941" i="16"/>
  <c r="V1941" i="16" s="1"/>
  <c r="U1942" i="16"/>
  <c r="V1942" i="16" s="1"/>
  <c r="U1943" i="16"/>
  <c r="V1943" i="16" s="1"/>
  <c r="U1944" i="16"/>
  <c r="V1944" i="16" s="1"/>
  <c r="U1945" i="16"/>
  <c r="V1945" i="16" s="1"/>
  <c r="U1946" i="16"/>
  <c r="V1946" i="16" s="1"/>
  <c r="U1947" i="16"/>
  <c r="V1947" i="16" s="1"/>
  <c r="U1948" i="16"/>
  <c r="V1948" i="16" s="1"/>
  <c r="U1949" i="16"/>
  <c r="V1949" i="16" s="1"/>
  <c r="U1950" i="16"/>
  <c r="V1950" i="16" s="1"/>
  <c r="U1951" i="16"/>
  <c r="V1951" i="16" s="1"/>
  <c r="U1952" i="16"/>
  <c r="V1952" i="16" s="1"/>
  <c r="U1953" i="16"/>
  <c r="V1953" i="16" s="1"/>
  <c r="U1954" i="16"/>
  <c r="V1954" i="16" s="1"/>
  <c r="U1955" i="16"/>
  <c r="V1955" i="16" s="1"/>
  <c r="U1956" i="16"/>
  <c r="V1956" i="16" s="1"/>
  <c r="U1957" i="16"/>
  <c r="V1957" i="16" s="1"/>
  <c r="U1958" i="16"/>
  <c r="V1958" i="16" s="1"/>
  <c r="U1959" i="16"/>
  <c r="V1959" i="16" s="1"/>
  <c r="U1960" i="16"/>
  <c r="V1960" i="16" s="1"/>
  <c r="U1961" i="16"/>
  <c r="V1961" i="16" s="1"/>
  <c r="U1962" i="16"/>
  <c r="V1962" i="16" s="1"/>
  <c r="U1963" i="16"/>
  <c r="V1963" i="16" s="1"/>
  <c r="U1964" i="16"/>
  <c r="V1964" i="16" s="1"/>
  <c r="U1965" i="16"/>
  <c r="V1965" i="16" s="1"/>
  <c r="U1966" i="16"/>
  <c r="V1966" i="16" s="1"/>
  <c r="U1967" i="16"/>
  <c r="V1967" i="16" s="1"/>
  <c r="U1968" i="16"/>
  <c r="V1968" i="16" s="1"/>
  <c r="U1969" i="16"/>
  <c r="V1969" i="16" s="1"/>
  <c r="U1970" i="16"/>
  <c r="V1970" i="16" s="1"/>
  <c r="U1971" i="16"/>
  <c r="V1971" i="16" s="1"/>
  <c r="U1972" i="16"/>
  <c r="V1972" i="16" s="1"/>
  <c r="U1973" i="16"/>
  <c r="V1973" i="16" s="1"/>
  <c r="U1974" i="16"/>
  <c r="V1974" i="16" s="1"/>
  <c r="U1975" i="16"/>
  <c r="V1975" i="16" s="1"/>
  <c r="U1976" i="16"/>
  <c r="V1976" i="16" s="1"/>
  <c r="U1977" i="16"/>
  <c r="V1977" i="16" s="1"/>
  <c r="U1978" i="16"/>
  <c r="V1978" i="16" s="1"/>
  <c r="U1979" i="16"/>
  <c r="V1979" i="16" s="1"/>
  <c r="U1980" i="16"/>
  <c r="V1980" i="16" s="1"/>
  <c r="U1981" i="16"/>
  <c r="V1981" i="16" s="1"/>
  <c r="U1982" i="16"/>
  <c r="V1982" i="16" s="1"/>
  <c r="U1983" i="16"/>
  <c r="V1983" i="16" s="1"/>
  <c r="U1984" i="16"/>
  <c r="V1984" i="16" s="1"/>
  <c r="U1985" i="16"/>
  <c r="V1985" i="16" s="1"/>
  <c r="U1986" i="16"/>
  <c r="V1986" i="16" s="1"/>
  <c r="U1987" i="16"/>
  <c r="V1987" i="16" s="1"/>
  <c r="U1988" i="16"/>
  <c r="V1988" i="16" s="1"/>
  <c r="U1989" i="16"/>
  <c r="V1989" i="16" s="1"/>
  <c r="U1990" i="16"/>
  <c r="V1990" i="16" s="1"/>
  <c r="U1991" i="16"/>
  <c r="V1991" i="16" s="1"/>
  <c r="U1992" i="16"/>
  <c r="V1992" i="16" s="1"/>
  <c r="U1993" i="16"/>
  <c r="V1993" i="16" s="1"/>
  <c r="U1994" i="16"/>
  <c r="V1994" i="16" s="1"/>
  <c r="U1995" i="16"/>
  <c r="V1995" i="16" s="1"/>
  <c r="U1996" i="16"/>
  <c r="V1996" i="16" s="1"/>
  <c r="U1997" i="16"/>
  <c r="V1997" i="16" s="1"/>
  <c r="U1998" i="16"/>
  <c r="V1998" i="16" s="1"/>
  <c r="U1999" i="16"/>
  <c r="V1999" i="16" s="1"/>
  <c r="U2000" i="16"/>
  <c r="V2000" i="16" s="1"/>
  <c r="U2001" i="16"/>
  <c r="V2001" i="16" s="1"/>
  <c r="U2002" i="16"/>
  <c r="V2002" i="16" s="1"/>
  <c r="U2003" i="16"/>
  <c r="V2003" i="16" s="1"/>
  <c r="U2004" i="16"/>
  <c r="V2004" i="16" s="1"/>
  <c r="U2005" i="16"/>
  <c r="V2005" i="16" s="1"/>
  <c r="U2006" i="16"/>
  <c r="V2006" i="16" s="1"/>
  <c r="U2007" i="16"/>
  <c r="V2007" i="16" s="1"/>
  <c r="U2008" i="16"/>
  <c r="V2008" i="16" s="1"/>
  <c r="U2009" i="16"/>
  <c r="V2009" i="16" s="1"/>
  <c r="U2010" i="16"/>
  <c r="V2010" i="16" s="1"/>
  <c r="U2011" i="16"/>
  <c r="V2011" i="16" s="1"/>
  <c r="U2012" i="16"/>
  <c r="V2012" i="16" s="1"/>
  <c r="U2013" i="16"/>
  <c r="V2013" i="16" s="1"/>
  <c r="U2014" i="16"/>
  <c r="V2014" i="16" s="1"/>
  <c r="U2015" i="16"/>
  <c r="V2015" i="16" s="1"/>
  <c r="U2016" i="16"/>
  <c r="V2016" i="16" s="1"/>
  <c r="U2017" i="16"/>
  <c r="V2017" i="16" s="1"/>
  <c r="U2018" i="16"/>
  <c r="V2018" i="16" s="1"/>
  <c r="U2019" i="16"/>
  <c r="V2019" i="16" s="1"/>
  <c r="U2020" i="16"/>
  <c r="V2020" i="16" s="1"/>
  <c r="U2021" i="16"/>
  <c r="V2021" i="16" s="1"/>
  <c r="U2022" i="16"/>
  <c r="V2022" i="16" s="1"/>
  <c r="U2023" i="16"/>
  <c r="V2023" i="16" s="1"/>
  <c r="U2024" i="16"/>
  <c r="V2024" i="16" s="1"/>
  <c r="U2025" i="16"/>
  <c r="V2025" i="16" s="1"/>
  <c r="U2026" i="16"/>
  <c r="V2026" i="16" s="1"/>
  <c r="U2027" i="16"/>
  <c r="V2027" i="16" s="1"/>
  <c r="U2028" i="16"/>
  <c r="V2028" i="16" s="1"/>
  <c r="U2029" i="16"/>
  <c r="V2029" i="16" s="1"/>
  <c r="U2030" i="16"/>
  <c r="V2030" i="16" s="1"/>
  <c r="U2031" i="16"/>
  <c r="V2031" i="16" s="1"/>
  <c r="U2032" i="16"/>
  <c r="V2032" i="16" s="1"/>
  <c r="U2033" i="16"/>
  <c r="V2033" i="16" s="1"/>
  <c r="U2034" i="16"/>
  <c r="V2034" i="16" s="1"/>
  <c r="U2035" i="16"/>
  <c r="V2035" i="16" s="1"/>
  <c r="U2036" i="16"/>
  <c r="V2036" i="16" s="1"/>
  <c r="U2037" i="16"/>
  <c r="V2037" i="16" s="1"/>
  <c r="U2038" i="16"/>
  <c r="V2038" i="16" s="1"/>
  <c r="U2039" i="16"/>
  <c r="V2039" i="16" s="1"/>
  <c r="U2040" i="16"/>
  <c r="V2040" i="16" s="1"/>
  <c r="U2041" i="16"/>
  <c r="V2041" i="16" s="1"/>
  <c r="U2042" i="16"/>
  <c r="V2042" i="16" s="1"/>
  <c r="U2043" i="16"/>
  <c r="V2043" i="16" s="1"/>
  <c r="U2044" i="16"/>
  <c r="V2044" i="16" s="1"/>
  <c r="U2045" i="16"/>
  <c r="V2045" i="16" s="1"/>
  <c r="U2046" i="16"/>
  <c r="V2046" i="16" s="1"/>
  <c r="U2047" i="16"/>
  <c r="V2047" i="16" s="1"/>
  <c r="U2048" i="16"/>
  <c r="V2048" i="16" s="1"/>
  <c r="U2049" i="16"/>
  <c r="V2049" i="16" s="1"/>
  <c r="U2050" i="16"/>
  <c r="V2050" i="16" s="1"/>
  <c r="U2051" i="16"/>
  <c r="V2051" i="16" s="1"/>
  <c r="U2052" i="16"/>
  <c r="V2052" i="16" s="1"/>
  <c r="U2053" i="16"/>
  <c r="V2053" i="16" s="1"/>
  <c r="U2054" i="16"/>
  <c r="V2054" i="16" s="1"/>
  <c r="U2055" i="16"/>
  <c r="V2055" i="16" s="1"/>
  <c r="U2056" i="16"/>
  <c r="V2056" i="16" s="1"/>
  <c r="U2057" i="16"/>
  <c r="V2057" i="16" s="1"/>
  <c r="U2058" i="16"/>
  <c r="V2058" i="16" s="1"/>
  <c r="U2059" i="16"/>
  <c r="V2059" i="16" s="1"/>
  <c r="U2060" i="16"/>
  <c r="V2060" i="16" s="1"/>
  <c r="U2061" i="16"/>
  <c r="V2061" i="16" s="1"/>
  <c r="U2062" i="16"/>
  <c r="V2062" i="16" s="1"/>
  <c r="U2063" i="16"/>
  <c r="V2063" i="16" s="1"/>
  <c r="U2064" i="16"/>
  <c r="V2064" i="16" s="1"/>
  <c r="U2065" i="16"/>
  <c r="V2065" i="16" s="1"/>
  <c r="U2066" i="16"/>
  <c r="V2066" i="16" s="1"/>
  <c r="U2067" i="16"/>
  <c r="V2067" i="16" s="1"/>
  <c r="U2068" i="16"/>
  <c r="V2068" i="16" s="1"/>
  <c r="U2069" i="16"/>
  <c r="V2069" i="16" s="1"/>
  <c r="U2070" i="16"/>
  <c r="V2070" i="16" s="1"/>
  <c r="U2071" i="16"/>
  <c r="V2071" i="16" s="1"/>
  <c r="U2072" i="16"/>
  <c r="V2072" i="16" s="1"/>
  <c r="U2073" i="16"/>
  <c r="V2073" i="16" s="1"/>
  <c r="U2074" i="16"/>
  <c r="V2074" i="16" s="1"/>
  <c r="U2075" i="16"/>
  <c r="V2075" i="16" s="1"/>
  <c r="U2076" i="16"/>
  <c r="V2076" i="16" s="1"/>
  <c r="U2077" i="16"/>
  <c r="V2077" i="16" s="1"/>
  <c r="U2078" i="16"/>
  <c r="V2078" i="16" s="1"/>
  <c r="U2079" i="16"/>
  <c r="V2079" i="16" s="1"/>
  <c r="U2080" i="16"/>
  <c r="V2080" i="16" s="1"/>
  <c r="U2081" i="16"/>
  <c r="V2081" i="16" s="1"/>
  <c r="U2082" i="16"/>
  <c r="V2082" i="16" s="1"/>
  <c r="U2083" i="16"/>
  <c r="V2083" i="16" s="1"/>
  <c r="U2084" i="16"/>
  <c r="V2084" i="16" s="1"/>
  <c r="U2085" i="16"/>
  <c r="V2085" i="16" s="1"/>
  <c r="U2086" i="16"/>
  <c r="V2086" i="16" s="1"/>
  <c r="U2087" i="16"/>
  <c r="V2087" i="16" s="1"/>
  <c r="U2088" i="16"/>
  <c r="V2088" i="16" s="1"/>
  <c r="U2089" i="16"/>
  <c r="V2089" i="16" s="1"/>
  <c r="U2090" i="16"/>
  <c r="V2090" i="16" s="1"/>
  <c r="U2091" i="16"/>
  <c r="V2091" i="16" s="1"/>
  <c r="U2092" i="16"/>
  <c r="V2092" i="16" s="1"/>
  <c r="U2093" i="16"/>
  <c r="V2093" i="16" s="1"/>
  <c r="U2094" i="16"/>
  <c r="V2094" i="16" s="1"/>
  <c r="U2095" i="16"/>
  <c r="V2095" i="16" s="1"/>
  <c r="U2096" i="16"/>
  <c r="V2096" i="16" s="1"/>
  <c r="U2097" i="16"/>
  <c r="V2097" i="16" s="1"/>
  <c r="U2098" i="16"/>
  <c r="V2098" i="16" s="1"/>
  <c r="U2099" i="16"/>
  <c r="V2099" i="16" s="1"/>
  <c r="U2100" i="16"/>
  <c r="V2100" i="16" s="1"/>
  <c r="U2101" i="16"/>
  <c r="V2101" i="16" s="1"/>
  <c r="U2102" i="16"/>
  <c r="V2102" i="16" s="1"/>
  <c r="U2103" i="16"/>
  <c r="V2103" i="16" s="1"/>
  <c r="U2104" i="16"/>
  <c r="V2104" i="16" s="1"/>
  <c r="U2105" i="16"/>
  <c r="V2105" i="16" s="1"/>
  <c r="U2106" i="16"/>
  <c r="V2106" i="16" s="1"/>
  <c r="U2107" i="16"/>
  <c r="V2107" i="16" s="1"/>
  <c r="U2108" i="16"/>
  <c r="V2108" i="16" s="1"/>
  <c r="U2109" i="16"/>
  <c r="V2109" i="16" s="1"/>
  <c r="U2110" i="16"/>
  <c r="V2110" i="16" s="1"/>
  <c r="U2111" i="16"/>
  <c r="V2111" i="16" s="1"/>
  <c r="U2112" i="16"/>
  <c r="V2112" i="16" s="1"/>
  <c r="U2113" i="16"/>
  <c r="V2113" i="16" s="1"/>
  <c r="U2114" i="16"/>
  <c r="V2114" i="16" s="1"/>
  <c r="U2115" i="16"/>
  <c r="V2115" i="16" s="1"/>
  <c r="U2116" i="16"/>
  <c r="V2116" i="16" s="1"/>
  <c r="U2117" i="16"/>
  <c r="V2117" i="16" s="1"/>
  <c r="U2118" i="16"/>
  <c r="V2118" i="16" s="1"/>
  <c r="U2119" i="16"/>
  <c r="V2119" i="16" s="1"/>
  <c r="U2120" i="16"/>
  <c r="V2120" i="16" s="1"/>
  <c r="U2121" i="16"/>
  <c r="V2121" i="16" s="1"/>
  <c r="U2122" i="16"/>
  <c r="V2122" i="16" s="1"/>
  <c r="U2123" i="16"/>
  <c r="V2123" i="16" s="1"/>
  <c r="U2124" i="16"/>
  <c r="V2124" i="16" s="1"/>
  <c r="U2125" i="16"/>
  <c r="V2125" i="16" s="1"/>
  <c r="U2126" i="16"/>
  <c r="V2126" i="16" s="1"/>
  <c r="U2127" i="16"/>
  <c r="V2127" i="16" s="1"/>
  <c r="U2128" i="16"/>
  <c r="V2128" i="16" s="1"/>
  <c r="U2129" i="16"/>
  <c r="V2129" i="16" s="1"/>
  <c r="U2130" i="16"/>
  <c r="V2130" i="16" s="1"/>
  <c r="U2131" i="16"/>
  <c r="V2131" i="16" s="1"/>
  <c r="U2132" i="16"/>
  <c r="V2132" i="16" s="1"/>
  <c r="U2133" i="16"/>
  <c r="V2133" i="16" s="1"/>
  <c r="U2134" i="16"/>
  <c r="V2134" i="16" s="1"/>
  <c r="U2135" i="16"/>
  <c r="V2135" i="16" s="1"/>
  <c r="U2136" i="16"/>
  <c r="V2136" i="16" s="1"/>
  <c r="U2137" i="16"/>
  <c r="V2137" i="16" s="1"/>
  <c r="U2138" i="16"/>
  <c r="V2138" i="16" s="1"/>
  <c r="U2139" i="16"/>
  <c r="V2139" i="16" s="1"/>
  <c r="U2140" i="16"/>
  <c r="V2140" i="16" s="1"/>
  <c r="U2141" i="16"/>
  <c r="V2141" i="16" s="1"/>
  <c r="U2142" i="16"/>
  <c r="V2142" i="16" s="1"/>
  <c r="U2143" i="16"/>
  <c r="V2143" i="16" s="1"/>
  <c r="U2144" i="16"/>
  <c r="V2144" i="16" s="1"/>
  <c r="U2145" i="16"/>
  <c r="V2145" i="16" s="1"/>
  <c r="U2146" i="16"/>
  <c r="V2146" i="16" s="1"/>
  <c r="U2147" i="16"/>
  <c r="V2147" i="16" s="1"/>
  <c r="U2148" i="16"/>
  <c r="V2148" i="16" s="1"/>
  <c r="U2149" i="16"/>
  <c r="V2149" i="16" s="1"/>
  <c r="U2150" i="16"/>
  <c r="V2150" i="16" s="1"/>
  <c r="U2151" i="16"/>
  <c r="V2151" i="16" s="1"/>
  <c r="U2152" i="16"/>
  <c r="V2152" i="16" s="1"/>
  <c r="U2153" i="16"/>
  <c r="V2153" i="16" s="1"/>
  <c r="U2154" i="16"/>
  <c r="V2154" i="16" s="1"/>
  <c r="U2155" i="16"/>
  <c r="V2155" i="16" s="1"/>
  <c r="U2156" i="16"/>
  <c r="V2156" i="16" s="1"/>
  <c r="U2157" i="16"/>
  <c r="V2157" i="16" s="1"/>
  <c r="U2158" i="16"/>
  <c r="V2158" i="16" s="1"/>
  <c r="U2159" i="16"/>
  <c r="V2159" i="16" s="1"/>
  <c r="U2160" i="16"/>
  <c r="V2160" i="16" s="1"/>
  <c r="U2161" i="16"/>
  <c r="V2161" i="16" s="1"/>
  <c r="U2162" i="16"/>
  <c r="V2162" i="16" s="1"/>
  <c r="U2163" i="16"/>
  <c r="V2163" i="16" s="1"/>
  <c r="U2164" i="16"/>
  <c r="V2164" i="16" s="1"/>
  <c r="U2165" i="16"/>
  <c r="V2165" i="16" s="1"/>
  <c r="U2166" i="16"/>
  <c r="V2166" i="16" s="1"/>
  <c r="U2167" i="16"/>
  <c r="V2167" i="16" s="1"/>
  <c r="U2168" i="16"/>
  <c r="V2168" i="16" s="1"/>
  <c r="U2169" i="16"/>
  <c r="V2169" i="16" s="1"/>
  <c r="U2170" i="16"/>
  <c r="V2170" i="16" s="1"/>
  <c r="U2171" i="16"/>
  <c r="V2171" i="16" s="1"/>
  <c r="U2172" i="16"/>
  <c r="V2172" i="16" s="1"/>
  <c r="U2173" i="16"/>
  <c r="V2173" i="16" s="1"/>
  <c r="U2174" i="16"/>
  <c r="V2174" i="16" s="1"/>
  <c r="U2175" i="16"/>
  <c r="V2175" i="16" s="1"/>
  <c r="U2176" i="16"/>
  <c r="V2176" i="16" s="1"/>
  <c r="U2177" i="16"/>
  <c r="V2177" i="16" s="1"/>
  <c r="U2178" i="16"/>
  <c r="V2178" i="16" s="1"/>
  <c r="U2179" i="16"/>
  <c r="V2179" i="16" s="1"/>
  <c r="U2180" i="16"/>
  <c r="V2180" i="16" s="1"/>
  <c r="U2181" i="16"/>
  <c r="V2181" i="16" s="1"/>
  <c r="U2182" i="16"/>
  <c r="V2182" i="16" s="1"/>
  <c r="U2183" i="16"/>
  <c r="V2183" i="16" s="1"/>
  <c r="U2184" i="16"/>
  <c r="V2184" i="16" s="1"/>
  <c r="U2185" i="16"/>
  <c r="V2185" i="16" s="1"/>
  <c r="U2186" i="16"/>
  <c r="V2186" i="16" s="1"/>
  <c r="U2187" i="16"/>
  <c r="V2187" i="16" s="1"/>
  <c r="U2188" i="16"/>
  <c r="V2188" i="16" s="1"/>
  <c r="U2189" i="16"/>
  <c r="V2189" i="16" s="1"/>
  <c r="U2190" i="16"/>
  <c r="V2190" i="16" s="1"/>
  <c r="U2191" i="16"/>
  <c r="V2191" i="16" s="1"/>
  <c r="U2192" i="16"/>
  <c r="V2192" i="16" s="1"/>
  <c r="U2193" i="16"/>
  <c r="V2193" i="16" s="1"/>
  <c r="U2194" i="16"/>
  <c r="V2194" i="16" s="1"/>
  <c r="U2195" i="16"/>
  <c r="V2195" i="16" s="1"/>
  <c r="U2196" i="16"/>
  <c r="V2196" i="16" s="1"/>
  <c r="U2197" i="16"/>
  <c r="V2197" i="16" s="1"/>
  <c r="U2198" i="16"/>
  <c r="V2198" i="16" s="1"/>
  <c r="U2199" i="16"/>
  <c r="V2199" i="16" s="1"/>
  <c r="U2200" i="16"/>
  <c r="V2200" i="16" s="1"/>
  <c r="U2201" i="16"/>
  <c r="V2201" i="16" s="1"/>
  <c r="U2202" i="16"/>
  <c r="V2202" i="16" s="1"/>
  <c r="U2203" i="16"/>
  <c r="V2203" i="16" s="1"/>
  <c r="U2204" i="16"/>
  <c r="V2204" i="16" s="1"/>
  <c r="U2205" i="16"/>
  <c r="V2205" i="16" s="1"/>
  <c r="U2206" i="16"/>
  <c r="V2206" i="16" s="1"/>
  <c r="U2207" i="16"/>
  <c r="V2207" i="16" s="1"/>
  <c r="U2208" i="16"/>
  <c r="V2208" i="16" s="1"/>
  <c r="U2209" i="16"/>
  <c r="V2209" i="16" s="1"/>
  <c r="U2210" i="16"/>
  <c r="V2210" i="16" s="1"/>
  <c r="U2211" i="16"/>
  <c r="V2211" i="16" s="1"/>
  <c r="U2212" i="16"/>
  <c r="V2212" i="16" s="1"/>
  <c r="U2213" i="16"/>
  <c r="V2213" i="16" s="1"/>
  <c r="U2214" i="16"/>
  <c r="V2214" i="16" s="1"/>
  <c r="U2215" i="16"/>
  <c r="V2215" i="16" s="1"/>
  <c r="U2216" i="16"/>
  <c r="V2216" i="16" s="1"/>
  <c r="U2217" i="16"/>
  <c r="V2217" i="16" s="1"/>
  <c r="U2218" i="16"/>
  <c r="V2218" i="16" s="1"/>
  <c r="U2219" i="16"/>
  <c r="V2219" i="16" s="1"/>
  <c r="U2220" i="16"/>
  <c r="V2220" i="16" s="1"/>
  <c r="U2221" i="16"/>
  <c r="V2221" i="16" s="1"/>
  <c r="U2222" i="16"/>
  <c r="V2222" i="16" s="1"/>
  <c r="U2223" i="16"/>
  <c r="V2223" i="16" s="1"/>
  <c r="U2224" i="16"/>
  <c r="V2224" i="16" s="1"/>
  <c r="U2225" i="16"/>
  <c r="V2225" i="16" s="1"/>
  <c r="U2226" i="16"/>
  <c r="V2226" i="16" s="1"/>
  <c r="U2227" i="16"/>
  <c r="V2227" i="16" s="1"/>
  <c r="U2228" i="16"/>
  <c r="V2228" i="16" s="1"/>
  <c r="U2229" i="16"/>
  <c r="V2229" i="16" s="1"/>
  <c r="U2230" i="16"/>
  <c r="V2230" i="16" s="1"/>
  <c r="U2231" i="16"/>
  <c r="V2231" i="16" s="1"/>
  <c r="U2232" i="16"/>
  <c r="V2232" i="16" s="1"/>
  <c r="U2233" i="16"/>
  <c r="V2233" i="16" s="1"/>
  <c r="U2234" i="16"/>
  <c r="V2234" i="16" s="1"/>
  <c r="U2235" i="16"/>
  <c r="V2235" i="16" s="1"/>
  <c r="U2236" i="16"/>
  <c r="V2236" i="16" s="1"/>
  <c r="U2237" i="16"/>
  <c r="V2237" i="16" s="1"/>
  <c r="U2238" i="16"/>
  <c r="V2238" i="16" s="1"/>
  <c r="U2239" i="16"/>
  <c r="V2239" i="16" s="1"/>
  <c r="U2240" i="16"/>
  <c r="V2240" i="16" s="1"/>
  <c r="U2241" i="16"/>
  <c r="V2241" i="16" s="1"/>
  <c r="U2242" i="16"/>
  <c r="V2242" i="16" s="1"/>
  <c r="U2243" i="16"/>
  <c r="V2243" i="16" s="1"/>
  <c r="U2244" i="16"/>
  <c r="V2244" i="16" s="1"/>
  <c r="U2245" i="16"/>
  <c r="V2245" i="16" s="1"/>
  <c r="U2246" i="16"/>
  <c r="V2246" i="16" s="1"/>
  <c r="U2247" i="16"/>
  <c r="V2247" i="16" s="1"/>
  <c r="U2248" i="16"/>
  <c r="V2248" i="16" s="1"/>
  <c r="U2249" i="16"/>
  <c r="V2249" i="16" s="1"/>
  <c r="U2250" i="16"/>
  <c r="V2250" i="16" s="1"/>
  <c r="U2251" i="16"/>
  <c r="V2251" i="16" s="1"/>
  <c r="U2252" i="16"/>
  <c r="V2252" i="16" s="1"/>
  <c r="U2253" i="16"/>
  <c r="V2253" i="16" s="1"/>
  <c r="U2254" i="16"/>
  <c r="V2254" i="16" s="1"/>
  <c r="U2255" i="16"/>
  <c r="V2255" i="16" s="1"/>
  <c r="U2256" i="16"/>
  <c r="V2256" i="16" s="1"/>
  <c r="U2257" i="16"/>
  <c r="V2257" i="16" s="1"/>
  <c r="U2258" i="16"/>
  <c r="V2258" i="16" s="1"/>
  <c r="U2259" i="16"/>
  <c r="V2259" i="16" s="1"/>
  <c r="U2260" i="16"/>
  <c r="V2260" i="16" s="1"/>
  <c r="U2261" i="16"/>
  <c r="V2261" i="16" s="1"/>
  <c r="U2262" i="16"/>
  <c r="V2262" i="16" s="1"/>
  <c r="U2263" i="16"/>
  <c r="V2263" i="16" s="1"/>
  <c r="U2264" i="16"/>
  <c r="V2264" i="16" s="1"/>
  <c r="U2265" i="16"/>
  <c r="V2265" i="16" s="1"/>
  <c r="U2266" i="16"/>
  <c r="V2266" i="16" s="1"/>
  <c r="U2267" i="16"/>
  <c r="V2267" i="16" s="1"/>
  <c r="U2268" i="16"/>
  <c r="V2268" i="16" s="1"/>
  <c r="U2269" i="16"/>
  <c r="V2269" i="16" s="1"/>
  <c r="U2270" i="16"/>
  <c r="V2270" i="16" s="1"/>
  <c r="U2271" i="16"/>
  <c r="V2271" i="16" s="1"/>
  <c r="U2272" i="16"/>
  <c r="V2272" i="16" s="1"/>
  <c r="U2273" i="16"/>
  <c r="V2273" i="16" s="1"/>
  <c r="U2274" i="16"/>
  <c r="V2274" i="16" s="1"/>
  <c r="U2275" i="16"/>
  <c r="V2275" i="16" s="1"/>
  <c r="U2276" i="16"/>
  <c r="V2276" i="16" s="1"/>
  <c r="U2277" i="16"/>
  <c r="V2277" i="16" s="1"/>
  <c r="U2278" i="16"/>
  <c r="V2278" i="16" s="1"/>
  <c r="U2279" i="16"/>
  <c r="V2279" i="16" s="1"/>
  <c r="U2280" i="16"/>
  <c r="V2280" i="16" s="1"/>
  <c r="U2281" i="16"/>
  <c r="V2281" i="16" s="1"/>
  <c r="U2282" i="16"/>
  <c r="V2282" i="16" s="1"/>
  <c r="U2283" i="16"/>
  <c r="V2283" i="16" s="1"/>
  <c r="U2284" i="16"/>
  <c r="V2284" i="16" s="1"/>
  <c r="U2285" i="16"/>
  <c r="V2285" i="16" s="1"/>
  <c r="U2286" i="16"/>
  <c r="V2286" i="16" s="1"/>
  <c r="U2287" i="16"/>
  <c r="V2287" i="16" s="1"/>
  <c r="U2288" i="16"/>
  <c r="V2288" i="16" s="1"/>
  <c r="U2289" i="16"/>
  <c r="V2289" i="16" s="1"/>
  <c r="U2290" i="16"/>
  <c r="V2290" i="16" s="1"/>
  <c r="U2291" i="16"/>
  <c r="V2291" i="16" s="1"/>
  <c r="U2292" i="16"/>
  <c r="V2292" i="16" s="1"/>
  <c r="U2293" i="16"/>
  <c r="V2293" i="16" s="1"/>
  <c r="U2294" i="16"/>
  <c r="V2294" i="16" s="1"/>
  <c r="U2295" i="16"/>
  <c r="V2295" i="16" s="1"/>
  <c r="U2296" i="16"/>
  <c r="V2296" i="16" s="1"/>
  <c r="U2297" i="16"/>
  <c r="V2297" i="16" s="1"/>
  <c r="U2298" i="16"/>
  <c r="V2298" i="16" s="1"/>
  <c r="U2299" i="16"/>
  <c r="V2299" i="16" s="1"/>
  <c r="U2300" i="16"/>
  <c r="V2300" i="16" s="1"/>
  <c r="U2301" i="16"/>
  <c r="V2301" i="16" s="1"/>
  <c r="U2302" i="16"/>
  <c r="V2302" i="16" s="1"/>
  <c r="U2303" i="16"/>
  <c r="V2303" i="16" s="1"/>
  <c r="U2304" i="16"/>
  <c r="V2304" i="16" s="1"/>
  <c r="U2305" i="16"/>
  <c r="V2305" i="16" s="1"/>
  <c r="U2306" i="16"/>
  <c r="V2306" i="16" s="1"/>
  <c r="U2307" i="16"/>
  <c r="V2307" i="16" s="1"/>
  <c r="U2308" i="16"/>
  <c r="V2308" i="16" s="1"/>
  <c r="U2309" i="16"/>
  <c r="V2309" i="16" s="1"/>
  <c r="U2310" i="16"/>
  <c r="V2310" i="16" s="1"/>
  <c r="U2311" i="16"/>
  <c r="V2311" i="16" s="1"/>
  <c r="U2312" i="16"/>
  <c r="V2312" i="16" s="1"/>
  <c r="U2313" i="16"/>
  <c r="V2313" i="16" s="1"/>
  <c r="U2314" i="16"/>
  <c r="V2314" i="16" s="1"/>
  <c r="U2315" i="16"/>
  <c r="V2315" i="16" s="1"/>
  <c r="U2316" i="16"/>
  <c r="V2316" i="16" s="1"/>
  <c r="U2317" i="16"/>
  <c r="V2317" i="16" s="1"/>
  <c r="U2318" i="16"/>
  <c r="V2318" i="16" s="1"/>
  <c r="U2319" i="16"/>
  <c r="V2319" i="16" s="1"/>
  <c r="U2320" i="16"/>
  <c r="V2320" i="16" s="1"/>
  <c r="U2321" i="16"/>
  <c r="V2321" i="16" s="1"/>
  <c r="U2322" i="16"/>
  <c r="V2322" i="16" s="1"/>
  <c r="U2323" i="16"/>
  <c r="V2323" i="16" s="1"/>
  <c r="U2324" i="16"/>
  <c r="V2324" i="16" s="1"/>
  <c r="U2325" i="16"/>
  <c r="V2325" i="16" s="1"/>
  <c r="U2326" i="16"/>
  <c r="V2326" i="16" s="1"/>
  <c r="U2327" i="16"/>
  <c r="V2327" i="16" s="1"/>
  <c r="U2328" i="16"/>
  <c r="V2328" i="16" s="1"/>
  <c r="U2329" i="16"/>
  <c r="V2329" i="16" s="1"/>
  <c r="U2330" i="16"/>
  <c r="V2330" i="16" s="1"/>
  <c r="U2331" i="16"/>
  <c r="V2331" i="16" s="1"/>
  <c r="U2332" i="16"/>
  <c r="V2332" i="16" s="1"/>
  <c r="U2333" i="16"/>
  <c r="V2333" i="16" s="1"/>
  <c r="U2334" i="16"/>
  <c r="V2334" i="16" s="1"/>
  <c r="U2335" i="16"/>
  <c r="V2335" i="16" s="1"/>
  <c r="U2336" i="16"/>
  <c r="V2336" i="16" s="1"/>
  <c r="U2337" i="16"/>
  <c r="V2337" i="16" s="1"/>
  <c r="U2338" i="16"/>
  <c r="V2338" i="16" s="1"/>
  <c r="U2339" i="16"/>
  <c r="V2339" i="16" s="1"/>
  <c r="U2340" i="16"/>
  <c r="V2340" i="16" s="1"/>
  <c r="U2341" i="16"/>
  <c r="V2341" i="16" s="1"/>
  <c r="U2342" i="16"/>
  <c r="V2342" i="16" s="1"/>
  <c r="U2343" i="16"/>
  <c r="V2343" i="16" s="1"/>
  <c r="U2344" i="16"/>
  <c r="V2344" i="16" s="1"/>
  <c r="U2345" i="16"/>
  <c r="V2345" i="16" s="1"/>
  <c r="U2346" i="16"/>
  <c r="V2346" i="16" s="1"/>
  <c r="U2347" i="16"/>
  <c r="V2347" i="16" s="1"/>
  <c r="U2348" i="16"/>
  <c r="V2348" i="16" s="1"/>
  <c r="U2349" i="16"/>
  <c r="V2349" i="16" s="1"/>
  <c r="U2350" i="16"/>
  <c r="V2350" i="16" s="1"/>
  <c r="U2351" i="16"/>
  <c r="V2351" i="16" s="1"/>
  <c r="U2352" i="16"/>
  <c r="V2352" i="16" s="1"/>
  <c r="U2353" i="16"/>
  <c r="V2353" i="16" s="1"/>
  <c r="U2354" i="16"/>
  <c r="V2354" i="16" s="1"/>
  <c r="U2355" i="16"/>
  <c r="V2355" i="16" s="1"/>
  <c r="U2356" i="16"/>
  <c r="V2356" i="16" s="1"/>
  <c r="U2357" i="16"/>
  <c r="V2357" i="16" s="1"/>
  <c r="U2358" i="16"/>
  <c r="V2358" i="16" s="1"/>
  <c r="U2359" i="16"/>
  <c r="V2359" i="16" s="1"/>
  <c r="U2360" i="16"/>
  <c r="V2360" i="16" s="1"/>
  <c r="U2361" i="16"/>
  <c r="V2361" i="16" s="1"/>
  <c r="U2362" i="16"/>
  <c r="V2362" i="16" s="1"/>
  <c r="U2363" i="16"/>
  <c r="V2363" i="16" s="1"/>
  <c r="U2364" i="16"/>
  <c r="V2364" i="16" s="1"/>
  <c r="U2365" i="16"/>
  <c r="V2365" i="16" s="1"/>
  <c r="U2366" i="16"/>
  <c r="V2366" i="16" s="1"/>
  <c r="U2367" i="16"/>
  <c r="V2367" i="16" s="1"/>
  <c r="U2368" i="16"/>
  <c r="V2368" i="16" s="1"/>
  <c r="U2369" i="16"/>
  <c r="V2369" i="16" s="1"/>
  <c r="U2370" i="16"/>
  <c r="V2370" i="16" s="1"/>
  <c r="U2371" i="16"/>
  <c r="V2371" i="16" s="1"/>
  <c r="U2372" i="16"/>
  <c r="V2372" i="16" s="1"/>
  <c r="U2373" i="16"/>
  <c r="V2373" i="16" s="1"/>
  <c r="U2374" i="16"/>
  <c r="V2374" i="16" s="1"/>
  <c r="U2375" i="16"/>
  <c r="V2375" i="16" s="1"/>
  <c r="U2376" i="16"/>
  <c r="V2376" i="16" s="1"/>
  <c r="U2377" i="16"/>
  <c r="V2377" i="16" s="1"/>
  <c r="U2378" i="16"/>
  <c r="V2378" i="16" s="1"/>
  <c r="U2379" i="16"/>
  <c r="V2379" i="16" s="1"/>
  <c r="U2380" i="16"/>
  <c r="V2380" i="16" s="1"/>
  <c r="U2381" i="16"/>
  <c r="V2381" i="16" s="1"/>
  <c r="U2382" i="16"/>
  <c r="V2382" i="16" s="1"/>
  <c r="U2383" i="16"/>
  <c r="V2383" i="16" s="1"/>
  <c r="U2384" i="16"/>
  <c r="V2384" i="16" s="1"/>
  <c r="U2385" i="16"/>
  <c r="V2385" i="16" s="1"/>
  <c r="U2386" i="16"/>
  <c r="V2386" i="16" s="1"/>
  <c r="U2387" i="16"/>
  <c r="V2387" i="16" s="1"/>
  <c r="U2388" i="16"/>
  <c r="V2388" i="16" s="1"/>
  <c r="U2389" i="16"/>
  <c r="V2389" i="16" s="1"/>
  <c r="U2390" i="16"/>
  <c r="V2390" i="16" s="1"/>
  <c r="U2391" i="16"/>
  <c r="V2391" i="16" s="1"/>
  <c r="U2392" i="16"/>
  <c r="V2392" i="16" s="1"/>
  <c r="U2393" i="16"/>
  <c r="V2393" i="16" s="1"/>
  <c r="U2394" i="16"/>
  <c r="V2394" i="16" s="1"/>
  <c r="U2395" i="16"/>
  <c r="V2395" i="16" s="1"/>
  <c r="U2396" i="16"/>
  <c r="V2396" i="16" s="1"/>
  <c r="U2397" i="16"/>
  <c r="V2397" i="16" s="1"/>
  <c r="U2398" i="16"/>
  <c r="V2398" i="16" s="1"/>
  <c r="U2399" i="16"/>
  <c r="V2399" i="16" s="1"/>
  <c r="U2400" i="16"/>
  <c r="V2400" i="16" s="1"/>
  <c r="U2401" i="16"/>
  <c r="V2401" i="16" s="1"/>
  <c r="U2402" i="16"/>
  <c r="V2402" i="16" s="1"/>
  <c r="U2403" i="16"/>
  <c r="V2403" i="16" s="1"/>
  <c r="U2404" i="16"/>
  <c r="V2404" i="16" s="1"/>
  <c r="U2405" i="16"/>
  <c r="V2405" i="16" s="1"/>
  <c r="U2406" i="16"/>
  <c r="V2406" i="16" s="1"/>
  <c r="U2407" i="16"/>
  <c r="V2407" i="16" s="1"/>
  <c r="U2408" i="16"/>
  <c r="V2408" i="16" s="1"/>
  <c r="U2409" i="16"/>
  <c r="V2409" i="16" s="1"/>
  <c r="U2410" i="16"/>
  <c r="V2410" i="16" s="1"/>
  <c r="U2411" i="16"/>
  <c r="V2411" i="16" s="1"/>
  <c r="U2412" i="16"/>
  <c r="V2412" i="16" s="1"/>
  <c r="U2413" i="16"/>
  <c r="V2413" i="16" s="1"/>
  <c r="U2414" i="16"/>
  <c r="V2414" i="16" s="1"/>
  <c r="U2415" i="16"/>
  <c r="V2415" i="16" s="1"/>
  <c r="U2416" i="16"/>
  <c r="V2416" i="16" s="1"/>
  <c r="U2417" i="16"/>
  <c r="V2417" i="16" s="1"/>
  <c r="U2418" i="16"/>
  <c r="V2418" i="16" s="1"/>
  <c r="U2419" i="16"/>
  <c r="V2419" i="16" s="1"/>
  <c r="U2420" i="16"/>
  <c r="V2420" i="16" s="1"/>
  <c r="U2421" i="16"/>
  <c r="V2421" i="16" s="1"/>
  <c r="U2422" i="16"/>
  <c r="V2422" i="16" s="1"/>
  <c r="U2423" i="16"/>
  <c r="V2423" i="16" s="1"/>
  <c r="U2424" i="16"/>
  <c r="V2424" i="16" s="1"/>
  <c r="U2425" i="16"/>
  <c r="V2425" i="16" s="1"/>
  <c r="U2426" i="16"/>
  <c r="V2426" i="16" s="1"/>
  <c r="U2427" i="16"/>
  <c r="V2427" i="16" s="1"/>
  <c r="U2428" i="16"/>
  <c r="V2428" i="16" s="1"/>
  <c r="U2429" i="16"/>
  <c r="V2429" i="16" s="1"/>
  <c r="U2430" i="16"/>
  <c r="V2430" i="16" s="1"/>
  <c r="U2431" i="16"/>
  <c r="V2431" i="16" s="1"/>
  <c r="U2432" i="16"/>
  <c r="V2432" i="16" s="1"/>
  <c r="U2433" i="16"/>
  <c r="V2433" i="16" s="1"/>
  <c r="U2434" i="16"/>
  <c r="V2434" i="16" s="1"/>
  <c r="U2435" i="16"/>
  <c r="V2435" i="16" s="1"/>
  <c r="U2436" i="16"/>
  <c r="V2436" i="16" s="1"/>
  <c r="U2437" i="16"/>
  <c r="V2437" i="16" s="1"/>
  <c r="U2438" i="16"/>
  <c r="V2438" i="16" s="1"/>
  <c r="U2439" i="16"/>
  <c r="V2439" i="16" s="1"/>
  <c r="U2440" i="16"/>
  <c r="V2440" i="16" s="1"/>
  <c r="U2441" i="16"/>
  <c r="V2441" i="16" s="1"/>
  <c r="U2442" i="16"/>
  <c r="V2442" i="16" s="1"/>
  <c r="U2443" i="16"/>
  <c r="V2443" i="16" s="1"/>
  <c r="U2444" i="16"/>
  <c r="V2444" i="16" s="1"/>
  <c r="U2445" i="16"/>
  <c r="V2445" i="16" s="1"/>
  <c r="U2446" i="16"/>
  <c r="V2446" i="16" s="1"/>
  <c r="U2447" i="16"/>
  <c r="V2447" i="16" s="1"/>
  <c r="U2448" i="16"/>
  <c r="V2448" i="16" s="1"/>
  <c r="U2449" i="16"/>
  <c r="V2449" i="16" s="1"/>
  <c r="U2450" i="16"/>
  <c r="V2450" i="16" s="1"/>
  <c r="U2451" i="16"/>
  <c r="V2451" i="16" s="1"/>
  <c r="U2452" i="16"/>
  <c r="V2452" i="16" s="1"/>
  <c r="U2453" i="16"/>
  <c r="V2453" i="16" s="1"/>
  <c r="U2454" i="16"/>
  <c r="V2454" i="16" s="1"/>
  <c r="U2455" i="16"/>
  <c r="V2455" i="16" s="1"/>
  <c r="U2456" i="16"/>
  <c r="V2456" i="16" s="1"/>
  <c r="U2457" i="16"/>
  <c r="V2457" i="16" s="1"/>
  <c r="U2458" i="16"/>
  <c r="V2458" i="16" s="1"/>
  <c r="U2459" i="16"/>
  <c r="V2459" i="16" s="1"/>
  <c r="U2460" i="16"/>
  <c r="V2460" i="16" s="1"/>
  <c r="U2461" i="16"/>
  <c r="V2461" i="16" s="1"/>
  <c r="U2462" i="16"/>
  <c r="V2462" i="16" s="1"/>
  <c r="U2463" i="16"/>
  <c r="V2463" i="16" s="1"/>
  <c r="U2464" i="16"/>
  <c r="V2464" i="16" s="1"/>
  <c r="U2465" i="16"/>
  <c r="V2465" i="16" s="1"/>
  <c r="U2466" i="16"/>
  <c r="V2466" i="16" s="1"/>
  <c r="U2467" i="16"/>
  <c r="V2467" i="16" s="1"/>
  <c r="U2468" i="16"/>
  <c r="V2468" i="16" s="1"/>
  <c r="U2469" i="16"/>
  <c r="V2469" i="16" s="1"/>
  <c r="U2470" i="16"/>
  <c r="V2470" i="16" s="1"/>
  <c r="U2471" i="16"/>
  <c r="V2471" i="16" s="1"/>
  <c r="U2472" i="16"/>
  <c r="V2472" i="16" s="1"/>
  <c r="U2473" i="16"/>
  <c r="V2473" i="16" s="1"/>
  <c r="U2474" i="16"/>
  <c r="V2474" i="16" s="1"/>
  <c r="U2475" i="16"/>
  <c r="V2475" i="16" s="1"/>
  <c r="U2476" i="16"/>
  <c r="V2476" i="16" s="1"/>
  <c r="U2477" i="16"/>
  <c r="V2477" i="16" s="1"/>
  <c r="U2478" i="16"/>
  <c r="V2478" i="16" s="1"/>
  <c r="U2479" i="16"/>
  <c r="V2479" i="16" s="1"/>
  <c r="U2480" i="16"/>
  <c r="V2480" i="16" s="1"/>
  <c r="U2481" i="16"/>
  <c r="V2481" i="16" s="1"/>
  <c r="U2482" i="16"/>
  <c r="V2482" i="16" s="1"/>
  <c r="U2483" i="16"/>
  <c r="V2483" i="16" s="1"/>
  <c r="U2484" i="16"/>
  <c r="V2484" i="16" s="1"/>
  <c r="U2485" i="16"/>
  <c r="V2485" i="16" s="1"/>
  <c r="U2486" i="16"/>
  <c r="V2486" i="16" s="1"/>
  <c r="U2487" i="16"/>
  <c r="V2487" i="16" s="1"/>
  <c r="U2488" i="16"/>
  <c r="V2488" i="16" s="1"/>
  <c r="U2489" i="16"/>
  <c r="V2489" i="16" s="1"/>
  <c r="U2490" i="16"/>
  <c r="V2490" i="16" s="1"/>
  <c r="U2491" i="16"/>
  <c r="V2491" i="16" s="1"/>
  <c r="U2492" i="16"/>
  <c r="V2492" i="16" s="1"/>
  <c r="U2493" i="16"/>
  <c r="V2493" i="16" s="1"/>
  <c r="U2494" i="16"/>
  <c r="V2494" i="16" s="1"/>
  <c r="U2495" i="16"/>
  <c r="V2495" i="16" s="1"/>
  <c r="U2496" i="16"/>
  <c r="V2496" i="16" s="1"/>
  <c r="U2497" i="16"/>
  <c r="V2497" i="16" s="1"/>
  <c r="U2498" i="16"/>
  <c r="V2498" i="16" s="1"/>
  <c r="U2499" i="16"/>
  <c r="V2499" i="16" s="1"/>
  <c r="U2500" i="16"/>
  <c r="V2500" i="16" s="1"/>
  <c r="U2501" i="16"/>
  <c r="V2501" i="16" s="1"/>
  <c r="U2502" i="16"/>
  <c r="V2502" i="16" s="1"/>
  <c r="U2503" i="16"/>
  <c r="V2503" i="16" s="1"/>
  <c r="U2504" i="16"/>
  <c r="V2504" i="16" s="1"/>
  <c r="U2505" i="16"/>
  <c r="V2505" i="16" s="1"/>
  <c r="U2506" i="16"/>
  <c r="V2506" i="16" s="1"/>
  <c r="U2507" i="16"/>
  <c r="V2507" i="16" s="1"/>
  <c r="U2508" i="16"/>
  <c r="V2508" i="16" s="1"/>
  <c r="U2509" i="16"/>
  <c r="V2509" i="16" s="1"/>
  <c r="U2510" i="16"/>
  <c r="V2510" i="16" s="1"/>
  <c r="U2511" i="16"/>
  <c r="V2511" i="16" s="1"/>
  <c r="U2512" i="16"/>
  <c r="V2512" i="16" s="1"/>
  <c r="U2513" i="16"/>
  <c r="V2513" i="16" s="1"/>
  <c r="U2514" i="16"/>
  <c r="V2514" i="16" s="1"/>
  <c r="U2515" i="16"/>
  <c r="V2515" i="16" s="1"/>
  <c r="U2516" i="16"/>
  <c r="V2516" i="16" s="1"/>
  <c r="U2517" i="16"/>
  <c r="V2517" i="16" s="1"/>
  <c r="U2518" i="16"/>
  <c r="V2518" i="16" s="1"/>
  <c r="U2519" i="16"/>
  <c r="V2519" i="16" s="1"/>
  <c r="U2520" i="16"/>
  <c r="V2520" i="16" s="1"/>
  <c r="U2521" i="16"/>
  <c r="V2521" i="16" s="1"/>
  <c r="U2522" i="16"/>
  <c r="V2522" i="16" s="1"/>
  <c r="U2523" i="16"/>
  <c r="V2523" i="16" s="1"/>
  <c r="U2524" i="16"/>
  <c r="V2524" i="16" s="1"/>
  <c r="U2525" i="16"/>
  <c r="V2525" i="16" s="1"/>
  <c r="U2526" i="16"/>
  <c r="V2526" i="16" s="1"/>
  <c r="U2527" i="16"/>
  <c r="V2527" i="16" s="1"/>
  <c r="U2528" i="16"/>
  <c r="V2528" i="16" s="1"/>
  <c r="U2529" i="16"/>
  <c r="V2529" i="16" s="1"/>
  <c r="U2530" i="16"/>
  <c r="V2530" i="16" s="1"/>
  <c r="U2531" i="16"/>
  <c r="V2531" i="16" s="1"/>
  <c r="U2532" i="16"/>
  <c r="V2532" i="16" s="1"/>
  <c r="U2533" i="16"/>
  <c r="V2533" i="16" s="1"/>
  <c r="U2534" i="16"/>
  <c r="V2534" i="16" s="1"/>
  <c r="U2535" i="16"/>
  <c r="V2535" i="16" s="1"/>
  <c r="U2536" i="16"/>
  <c r="V2536" i="16" s="1"/>
  <c r="U2537" i="16"/>
  <c r="V2537" i="16" s="1"/>
  <c r="U2538" i="16"/>
  <c r="V2538" i="16" s="1"/>
  <c r="U2539" i="16"/>
  <c r="V2539" i="16" s="1"/>
  <c r="U2540" i="16"/>
  <c r="V2540" i="16" s="1"/>
  <c r="U2541" i="16"/>
  <c r="V2541" i="16" s="1"/>
  <c r="U2542" i="16"/>
  <c r="V2542" i="16" s="1"/>
  <c r="U2543" i="16"/>
  <c r="V2543" i="16" s="1"/>
  <c r="U2544" i="16"/>
  <c r="V2544" i="16" s="1"/>
  <c r="U2545" i="16"/>
  <c r="V2545" i="16" s="1"/>
  <c r="U2546" i="16"/>
  <c r="V2546" i="16" s="1"/>
  <c r="U2547" i="16"/>
  <c r="V2547" i="16" s="1"/>
  <c r="U2548" i="16"/>
  <c r="V2548" i="16" s="1"/>
  <c r="U2549" i="16"/>
  <c r="V2549" i="16" s="1"/>
  <c r="U2550" i="16"/>
  <c r="V2550" i="16" s="1"/>
  <c r="U2551" i="16"/>
  <c r="V2551" i="16" s="1"/>
  <c r="U2552" i="16"/>
  <c r="V2552" i="16" s="1"/>
  <c r="U2553" i="16"/>
  <c r="V2553" i="16" s="1"/>
  <c r="U2554" i="16"/>
  <c r="V2554" i="16" s="1"/>
  <c r="U2555" i="16"/>
  <c r="V2555" i="16" s="1"/>
  <c r="U2556" i="16"/>
  <c r="V2556" i="16" s="1"/>
  <c r="U2557" i="16"/>
  <c r="V2557" i="16" s="1"/>
  <c r="U2558" i="16"/>
  <c r="V2558" i="16" s="1"/>
  <c r="U2559" i="16"/>
  <c r="V2559" i="16" s="1"/>
  <c r="U2560" i="16"/>
  <c r="V2560" i="16" s="1"/>
  <c r="U2561" i="16"/>
  <c r="V2561" i="16" s="1"/>
  <c r="U2562" i="16"/>
  <c r="V2562" i="16" s="1"/>
  <c r="U2563" i="16"/>
  <c r="V2563" i="16" s="1"/>
  <c r="U2564" i="16"/>
  <c r="V2564" i="16" s="1"/>
  <c r="U2565" i="16"/>
  <c r="V2565" i="16" s="1"/>
  <c r="U2566" i="16"/>
  <c r="V2566" i="16" s="1"/>
  <c r="U2567" i="16"/>
  <c r="V2567" i="16" s="1"/>
  <c r="U2568" i="16"/>
  <c r="V2568" i="16" s="1"/>
  <c r="U2569" i="16"/>
  <c r="V2569" i="16" s="1"/>
  <c r="U2570" i="16"/>
  <c r="V2570" i="16" s="1"/>
  <c r="U2571" i="16"/>
  <c r="V2571" i="16" s="1"/>
  <c r="U2572" i="16"/>
  <c r="V2572" i="16" s="1"/>
  <c r="U2573" i="16"/>
  <c r="V2573" i="16" s="1"/>
  <c r="U2574" i="16"/>
  <c r="V2574" i="16" s="1"/>
  <c r="U2575" i="16"/>
  <c r="V2575" i="16" s="1"/>
  <c r="U2576" i="16"/>
  <c r="V2576" i="16" s="1"/>
  <c r="U2577" i="16"/>
  <c r="V2577" i="16" s="1"/>
  <c r="U2578" i="16"/>
  <c r="V2578" i="16" s="1"/>
  <c r="U2579" i="16"/>
  <c r="V2579" i="16" s="1"/>
  <c r="U2580" i="16"/>
  <c r="V2580" i="16" s="1"/>
  <c r="U2581" i="16"/>
  <c r="V2581" i="16" s="1"/>
  <c r="U2582" i="16"/>
  <c r="V2582" i="16" s="1"/>
  <c r="U2583" i="16"/>
  <c r="V2583" i="16" s="1"/>
  <c r="U2584" i="16"/>
  <c r="V2584" i="16" s="1"/>
  <c r="U2585" i="16"/>
  <c r="V2585" i="16" s="1"/>
  <c r="U2586" i="16"/>
  <c r="V2586" i="16" s="1"/>
  <c r="U2587" i="16"/>
  <c r="V2587" i="16" s="1"/>
  <c r="U2588" i="16"/>
  <c r="V2588" i="16" s="1"/>
  <c r="U2589" i="16"/>
  <c r="V2589" i="16" s="1"/>
  <c r="U2590" i="16"/>
  <c r="V2590" i="16" s="1"/>
  <c r="U2591" i="16"/>
  <c r="V2591" i="16" s="1"/>
  <c r="U2592" i="16"/>
  <c r="V2592" i="16" s="1"/>
  <c r="U2593" i="16"/>
  <c r="V2593" i="16" s="1"/>
  <c r="U2594" i="16"/>
  <c r="V2594" i="16" s="1"/>
  <c r="U2595" i="16"/>
  <c r="V2595" i="16" s="1"/>
  <c r="U2596" i="16"/>
  <c r="V2596" i="16" s="1"/>
  <c r="U2597" i="16"/>
  <c r="V2597" i="16" s="1"/>
  <c r="U2598" i="16"/>
  <c r="V2598" i="16" s="1"/>
  <c r="U2599" i="16"/>
  <c r="V2599" i="16" s="1"/>
  <c r="U2600" i="16"/>
  <c r="V2600" i="16" s="1"/>
  <c r="U2601" i="16"/>
  <c r="V2601" i="16" s="1"/>
  <c r="U2602" i="16"/>
  <c r="V2602" i="16" s="1"/>
  <c r="U2603" i="16"/>
  <c r="V2603" i="16" s="1"/>
  <c r="U2604" i="16"/>
  <c r="V2604" i="16" s="1"/>
  <c r="U2605" i="16"/>
  <c r="V2605" i="16" s="1"/>
  <c r="U2606" i="16"/>
  <c r="V2606" i="16" s="1"/>
  <c r="U2607" i="16"/>
  <c r="V2607" i="16" s="1"/>
  <c r="U2608" i="16"/>
  <c r="V2608" i="16" s="1"/>
  <c r="U2609" i="16"/>
  <c r="V2609" i="16" s="1"/>
  <c r="U2610" i="16"/>
  <c r="V2610" i="16" s="1"/>
  <c r="U2611" i="16"/>
  <c r="V2611" i="16" s="1"/>
  <c r="U2612" i="16"/>
  <c r="V2612" i="16" s="1"/>
  <c r="U2613" i="16"/>
  <c r="V2613" i="16" s="1"/>
  <c r="U2614" i="16"/>
  <c r="V2614" i="16" s="1"/>
  <c r="U2615" i="16"/>
  <c r="V2615" i="16" s="1"/>
  <c r="U2616" i="16"/>
  <c r="V2616" i="16" s="1"/>
  <c r="U2617" i="16"/>
  <c r="V2617" i="16" s="1"/>
  <c r="U2618" i="16"/>
  <c r="V2618" i="16" s="1"/>
  <c r="U2619" i="16"/>
  <c r="V2619" i="16" s="1"/>
  <c r="U2620" i="16"/>
  <c r="V2620" i="16" s="1"/>
  <c r="U2621" i="16"/>
  <c r="V2621" i="16" s="1"/>
  <c r="U2622" i="16"/>
  <c r="V2622" i="16" s="1"/>
  <c r="U2623" i="16"/>
  <c r="V2623" i="16" s="1"/>
  <c r="U2624" i="16"/>
  <c r="V2624" i="16" s="1"/>
  <c r="U2625" i="16"/>
  <c r="V2625" i="16" s="1"/>
  <c r="U2626" i="16"/>
  <c r="V2626" i="16" s="1"/>
  <c r="U2627" i="16"/>
  <c r="V2627" i="16" s="1"/>
  <c r="U2628" i="16"/>
  <c r="V2628" i="16" s="1"/>
  <c r="U2629" i="16"/>
  <c r="V2629" i="16" s="1"/>
  <c r="U2630" i="16"/>
  <c r="V2630" i="16" s="1"/>
  <c r="U2631" i="16"/>
  <c r="V2631" i="16" s="1"/>
  <c r="U2632" i="16"/>
  <c r="V2632" i="16" s="1"/>
  <c r="U2633" i="16"/>
  <c r="V2633" i="16" s="1"/>
  <c r="U2634" i="16"/>
  <c r="V2634" i="16" s="1"/>
  <c r="U2635" i="16"/>
  <c r="V2635" i="16" s="1"/>
  <c r="U2636" i="16"/>
  <c r="V2636" i="16" s="1"/>
  <c r="U2637" i="16"/>
  <c r="V2637" i="16" s="1"/>
  <c r="U2638" i="16"/>
  <c r="V2638" i="16" s="1"/>
  <c r="U2639" i="16"/>
  <c r="V2639" i="16" s="1"/>
  <c r="U2640" i="16"/>
  <c r="V2640" i="16" s="1"/>
  <c r="U2641" i="16"/>
  <c r="V2641" i="16" s="1"/>
  <c r="U2642" i="16"/>
  <c r="V2642" i="16" s="1"/>
  <c r="U2643" i="16"/>
  <c r="V2643" i="16" s="1"/>
  <c r="U2644" i="16"/>
  <c r="V2644" i="16" s="1"/>
  <c r="U2645" i="16"/>
  <c r="V2645" i="16" s="1"/>
  <c r="U2646" i="16"/>
  <c r="V2646" i="16" s="1"/>
  <c r="U2647" i="16"/>
  <c r="V2647" i="16" s="1"/>
  <c r="U2648" i="16"/>
  <c r="V2648" i="16" s="1"/>
  <c r="U2649" i="16"/>
  <c r="V2649" i="16" s="1"/>
  <c r="U2650" i="16"/>
  <c r="V2650" i="16" s="1"/>
  <c r="U2651" i="16"/>
  <c r="V2651" i="16" s="1"/>
  <c r="U2652" i="16"/>
  <c r="V2652" i="16" s="1"/>
  <c r="U2653" i="16"/>
  <c r="V2653" i="16" s="1"/>
  <c r="U2654" i="16"/>
  <c r="V2654" i="16" s="1"/>
  <c r="U2655" i="16"/>
  <c r="V2655" i="16" s="1"/>
  <c r="U2656" i="16"/>
  <c r="V2656" i="16" s="1"/>
  <c r="U2657" i="16"/>
  <c r="V2657" i="16" s="1"/>
  <c r="U2658" i="16"/>
  <c r="V2658" i="16" s="1"/>
  <c r="U2659" i="16"/>
  <c r="V2659" i="16" s="1"/>
  <c r="U2660" i="16"/>
  <c r="V2660" i="16" s="1"/>
  <c r="U2661" i="16"/>
  <c r="V2661" i="16" s="1"/>
  <c r="U2662" i="16"/>
  <c r="V2662" i="16" s="1"/>
  <c r="U2663" i="16"/>
  <c r="V2663" i="16" s="1"/>
  <c r="U2664" i="16"/>
  <c r="V2664" i="16" s="1"/>
  <c r="U2665" i="16"/>
  <c r="V2665" i="16" s="1"/>
  <c r="U2666" i="16"/>
  <c r="V2666" i="16" s="1"/>
  <c r="U2667" i="16"/>
  <c r="V2667" i="16" s="1"/>
  <c r="U2668" i="16"/>
  <c r="V2668" i="16" s="1"/>
  <c r="U2669" i="16"/>
  <c r="V2669" i="16" s="1"/>
  <c r="U2670" i="16"/>
  <c r="V2670" i="16" s="1"/>
  <c r="U2671" i="16"/>
  <c r="V2671" i="16" s="1"/>
  <c r="U2672" i="16"/>
  <c r="V2672" i="16" s="1"/>
  <c r="U2673" i="16"/>
  <c r="V2673" i="16" s="1"/>
  <c r="U2674" i="16"/>
  <c r="V2674" i="16" s="1"/>
  <c r="U2675" i="16"/>
  <c r="V2675" i="16" s="1"/>
  <c r="U2676" i="16"/>
  <c r="V2676" i="16" s="1"/>
  <c r="U2677" i="16"/>
  <c r="V2677" i="16" s="1"/>
  <c r="U2678" i="16"/>
  <c r="V2678" i="16" s="1"/>
  <c r="U2679" i="16"/>
  <c r="V2679" i="16" s="1"/>
  <c r="U2680" i="16"/>
  <c r="V2680" i="16" s="1"/>
  <c r="U2681" i="16"/>
  <c r="V2681" i="16" s="1"/>
  <c r="U2682" i="16"/>
  <c r="V2682" i="16" s="1"/>
  <c r="U2683" i="16"/>
  <c r="V2683" i="16" s="1"/>
  <c r="U2684" i="16"/>
  <c r="V2684" i="16" s="1"/>
  <c r="U2685" i="16"/>
  <c r="V2685" i="16" s="1"/>
  <c r="U2686" i="16"/>
  <c r="V2686" i="16" s="1"/>
  <c r="U2687" i="16"/>
  <c r="V2687" i="16" s="1"/>
  <c r="U2688" i="16"/>
  <c r="V2688" i="16" s="1"/>
  <c r="U2689" i="16"/>
  <c r="V2689" i="16" s="1"/>
  <c r="U2690" i="16"/>
  <c r="V2690" i="16" s="1"/>
  <c r="U2691" i="16"/>
  <c r="V2691" i="16" s="1"/>
  <c r="U2692" i="16"/>
  <c r="V2692" i="16" s="1"/>
  <c r="U2693" i="16"/>
  <c r="V2693" i="16" s="1"/>
  <c r="U2694" i="16"/>
  <c r="V2694" i="16" s="1"/>
  <c r="U2695" i="16"/>
  <c r="V2695" i="16" s="1"/>
  <c r="U2696" i="16"/>
  <c r="V2696" i="16" s="1"/>
  <c r="U2697" i="16"/>
  <c r="V2697" i="16" s="1"/>
  <c r="U2698" i="16"/>
  <c r="V2698" i="16" s="1"/>
  <c r="U2699" i="16"/>
  <c r="V2699" i="16" s="1"/>
  <c r="U2700" i="16"/>
  <c r="V2700" i="16" s="1"/>
  <c r="U2701" i="16"/>
  <c r="V2701" i="16" s="1"/>
  <c r="U2702" i="16"/>
  <c r="V2702" i="16" s="1"/>
  <c r="U2703" i="16"/>
  <c r="V2703" i="16" s="1"/>
  <c r="U2704" i="16"/>
  <c r="V2704" i="16" s="1"/>
  <c r="U2705" i="16"/>
  <c r="V2705" i="16" s="1"/>
  <c r="U2706" i="16"/>
  <c r="V2706" i="16" s="1"/>
  <c r="U2707" i="16"/>
  <c r="V2707" i="16" s="1"/>
  <c r="U2708" i="16"/>
  <c r="V2708" i="16" s="1"/>
  <c r="U2709" i="16"/>
  <c r="V2709" i="16" s="1"/>
  <c r="U2710" i="16"/>
  <c r="V2710" i="16" s="1"/>
  <c r="U2711" i="16"/>
  <c r="V2711" i="16" s="1"/>
  <c r="U2712" i="16"/>
  <c r="V2712" i="16" s="1"/>
  <c r="U2713" i="16"/>
  <c r="V2713" i="16" s="1"/>
  <c r="U2714" i="16"/>
  <c r="V2714" i="16" s="1"/>
  <c r="U2715" i="16"/>
  <c r="V2715" i="16" s="1"/>
  <c r="U2716" i="16"/>
  <c r="V2716" i="16" s="1"/>
  <c r="U2717" i="16"/>
  <c r="V2717" i="16" s="1"/>
  <c r="U2718" i="16"/>
  <c r="V2718" i="16" s="1"/>
  <c r="U2719" i="16"/>
  <c r="V2719" i="16" s="1"/>
  <c r="U2720" i="16"/>
  <c r="V2720" i="16" s="1"/>
  <c r="U2721" i="16"/>
  <c r="V2721" i="16" s="1"/>
  <c r="U2722" i="16"/>
  <c r="V2722" i="16" s="1"/>
  <c r="U2723" i="16"/>
  <c r="V2723" i="16" s="1"/>
  <c r="U2724" i="16"/>
  <c r="V2724" i="16" s="1"/>
  <c r="U2725" i="16"/>
  <c r="V2725" i="16" s="1"/>
  <c r="U2726" i="16"/>
  <c r="V2726" i="16" s="1"/>
  <c r="U2727" i="16"/>
  <c r="V2727" i="16" s="1"/>
  <c r="U2728" i="16"/>
  <c r="V2728" i="16" s="1"/>
  <c r="U2729" i="16"/>
  <c r="V2729" i="16" s="1"/>
  <c r="U2730" i="16"/>
  <c r="V2730" i="16" s="1"/>
  <c r="U2731" i="16"/>
  <c r="V2731" i="16" s="1"/>
  <c r="U2732" i="16"/>
  <c r="V2732" i="16" s="1"/>
  <c r="U2733" i="16"/>
  <c r="V2733" i="16" s="1"/>
  <c r="U2734" i="16"/>
  <c r="V2734" i="16" s="1"/>
  <c r="U2735" i="16"/>
  <c r="V2735" i="16" s="1"/>
  <c r="U2736" i="16"/>
  <c r="V2736" i="16" s="1"/>
  <c r="U2737" i="16"/>
  <c r="V2737" i="16" s="1"/>
  <c r="U2738" i="16"/>
  <c r="V2738" i="16" s="1"/>
  <c r="U2739" i="16"/>
  <c r="V2739" i="16" s="1"/>
  <c r="U2740" i="16"/>
  <c r="V2740" i="16" s="1"/>
  <c r="U2741" i="16"/>
  <c r="V2741" i="16" s="1"/>
  <c r="U2742" i="16"/>
  <c r="V2742" i="16" s="1"/>
  <c r="U2743" i="16"/>
  <c r="V2743" i="16" s="1"/>
  <c r="U2744" i="16"/>
  <c r="V2744" i="16" s="1"/>
  <c r="U2745" i="16"/>
  <c r="V2745" i="16" s="1"/>
  <c r="U2746" i="16"/>
  <c r="V2746" i="16" s="1"/>
  <c r="U2747" i="16"/>
  <c r="V2747" i="16" s="1"/>
  <c r="U2748" i="16"/>
  <c r="V2748" i="16" s="1"/>
  <c r="U2749" i="16"/>
  <c r="V2749" i="16" s="1"/>
  <c r="U2750" i="16"/>
  <c r="V2750" i="16" s="1"/>
  <c r="U2751" i="16"/>
  <c r="V2751" i="16" s="1"/>
  <c r="U2752" i="16"/>
  <c r="V2752" i="16" s="1"/>
  <c r="U2753" i="16"/>
  <c r="V2753" i="16" s="1"/>
  <c r="U2754" i="16"/>
  <c r="V2754" i="16" s="1"/>
  <c r="U2755" i="16"/>
  <c r="V2755" i="16" s="1"/>
  <c r="U2756" i="16"/>
  <c r="V2756" i="16" s="1"/>
  <c r="U2757" i="16"/>
  <c r="V2757" i="16" s="1"/>
  <c r="U2758" i="16"/>
  <c r="V2758" i="16" s="1"/>
  <c r="U2759" i="16"/>
  <c r="V2759" i="16" s="1"/>
  <c r="U2760" i="16"/>
  <c r="V2760" i="16" s="1"/>
  <c r="U2761" i="16"/>
  <c r="V2761" i="16" s="1"/>
  <c r="U2762" i="16"/>
  <c r="V2762" i="16" s="1"/>
  <c r="U2763" i="16"/>
  <c r="V2763" i="16" s="1"/>
  <c r="U2764" i="16"/>
  <c r="V2764" i="16" s="1"/>
  <c r="U2765" i="16"/>
  <c r="V2765" i="16" s="1"/>
  <c r="U2766" i="16"/>
  <c r="V2766" i="16" s="1"/>
  <c r="U2767" i="16"/>
  <c r="V2767" i="16" s="1"/>
  <c r="U2768" i="16"/>
  <c r="V2768" i="16" s="1"/>
  <c r="U2769" i="16"/>
  <c r="V2769" i="16" s="1"/>
  <c r="U2770" i="16"/>
  <c r="V2770" i="16" s="1"/>
  <c r="U2771" i="16"/>
  <c r="V2771" i="16" s="1"/>
  <c r="U2772" i="16"/>
  <c r="V2772" i="16" s="1"/>
  <c r="U2773" i="16"/>
  <c r="V2773" i="16" s="1"/>
  <c r="U2774" i="16"/>
  <c r="V2774" i="16" s="1"/>
  <c r="U2775" i="16"/>
  <c r="V2775" i="16" s="1"/>
  <c r="U2776" i="16"/>
  <c r="V2776" i="16" s="1"/>
  <c r="U2777" i="16"/>
  <c r="V2777" i="16" s="1"/>
  <c r="U2778" i="16"/>
  <c r="V2778" i="16" s="1"/>
  <c r="U2779" i="16"/>
  <c r="V2779" i="16" s="1"/>
  <c r="U2780" i="16"/>
  <c r="V2780" i="16" s="1"/>
  <c r="U2781" i="16"/>
  <c r="V2781" i="16" s="1"/>
  <c r="U2782" i="16"/>
  <c r="V2782" i="16" s="1"/>
  <c r="U2783" i="16"/>
  <c r="V2783" i="16" s="1"/>
  <c r="U2784" i="16"/>
  <c r="V2784" i="16" s="1"/>
  <c r="U2785" i="16"/>
  <c r="V2785" i="16" s="1"/>
  <c r="U2786" i="16"/>
  <c r="V2786" i="16" s="1"/>
  <c r="U2787" i="16"/>
  <c r="V2787" i="16" s="1"/>
  <c r="U2788" i="16"/>
  <c r="V2788" i="16" s="1"/>
  <c r="U2789" i="16"/>
  <c r="V2789" i="16" s="1"/>
  <c r="U2790" i="16"/>
  <c r="V2790" i="16" s="1"/>
  <c r="U2791" i="16"/>
  <c r="V2791" i="16" s="1"/>
  <c r="U2792" i="16"/>
  <c r="V2792" i="16" s="1"/>
  <c r="U2793" i="16"/>
  <c r="V2793" i="16" s="1"/>
  <c r="U2794" i="16"/>
  <c r="V2794" i="16" s="1"/>
  <c r="U2795" i="16"/>
  <c r="V2795" i="16" s="1"/>
  <c r="U2796" i="16"/>
  <c r="V2796" i="16" s="1"/>
  <c r="U2797" i="16"/>
  <c r="V2797" i="16" s="1"/>
  <c r="U2798" i="16"/>
  <c r="V2798" i="16" s="1"/>
  <c r="U2799" i="16"/>
  <c r="V2799" i="16" s="1"/>
  <c r="U2800" i="16"/>
  <c r="V2800" i="16" s="1"/>
  <c r="U2801" i="16"/>
  <c r="V2801" i="16" s="1"/>
  <c r="U2802" i="16"/>
  <c r="V2802" i="16" s="1"/>
  <c r="U2803" i="16"/>
  <c r="V2803" i="16" s="1"/>
  <c r="U2804" i="16"/>
  <c r="V2804" i="16" s="1"/>
  <c r="U2805" i="16"/>
  <c r="V2805" i="16" s="1"/>
  <c r="U2806" i="16"/>
  <c r="V2806" i="16" s="1"/>
  <c r="U2807" i="16"/>
  <c r="V2807" i="16" s="1"/>
  <c r="U2808" i="16"/>
  <c r="V2808" i="16" s="1"/>
  <c r="U2809" i="16"/>
  <c r="V2809" i="16" s="1"/>
  <c r="U2810" i="16"/>
  <c r="V2810" i="16" s="1"/>
  <c r="U2811" i="16"/>
  <c r="V2811" i="16" s="1"/>
  <c r="U2812" i="16"/>
  <c r="V2812" i="16" s="1"/>
  <c r="U2813" i="16"/>
  <c r="V2813" i="16" s="1"/>
  <c r="U2814" i="16"/>
  <c r="V2814" i="16" s="1"/>
  <c r="U2815" i="16"/>
  <c r="V2815" i="16" s="1"/>
  <c r="U2816" i="16"/>
  <c r="V2816" i="16" s="1"/>
  <c r="U2817" i="16"/>
  <c r="V2817" i="16" s="1"/>
  <c r="U2818" i="16"/>
  <c r="V2818" i="16" s="1"/>
  <c r="U2819" i="16"/>
  <c r="V2819" i="16" s="1"/>
  <c r="U2820" i="16"/>
  <c r="V2820" i="16" s="1"/>
  <c r="U2821" i="16"/>
  <c r="V2821" i="16" s="1"/>
  <c r="U2822" i="16"/>
  <c r="V2822" i="16" s="1"/>
  <c r="U2823" i="16"/>
  <c r="V2823" i="16" s="1"/>
  <c r="U2824" i="16"/>
  <c r="V2824" i="16" s="1"/>
  <c r="U2825" i="16"/>
  <c r="V2825" i="16" s="1"/>
  <c r="U2826" i="16"/>
  <c r="V2826" i="16" s="1"/>
  <c r="U2827" i="16"/>
  <c r="V2827" i="16" s="1"/>
  <c r="U2828" i="16"/>
  <c r="V2828" i="16" s="1"/>
  <c r="U2829" i="16"/>
  <c r="V2829" i="16" s="1"/>
  <c r="U2830" i="16"/>
  <c r="V2830" i="16" s="1"/>
  <c r="U2831" i="16"/>
  <c r="V2831" i="16" s="1"/>
  <c r="U2832" i="16"/>
  <c r="V2832" i="16" s="1"/>
  <c r="U2833" i="16"/>
  <c r="V2833" i="16" s="1"/>
  <c r="U2834" i="16"/>
  <c r="V2834" i="16" s="1"/>
  <c r="U2835" i="16"/>
  <c r="V2835" i="16" s="1"/>
  <c r="U2836" i="16"/>
  <c r="V2836" i="16" s="1"/>
  <c r="U2837" i="16"/>
  <c r="V2837" i="16" s="1"/>
  <c r="U2838" i="16"/>
  <c r="V2838" i="16" s="1"/>
  <c r="U2839" i="16"/>
  <c r="V2839" i="16" s="1"/>
  <c r="U2840" i="16"/>
  <c r="V2840" i="16" s="1"/>
  <c r="U2841" i="16"/>
  <c r="V2841" i="16" s="1"/>
  <c r="U2842" i="16"/>
  <c r="V2842" i="16" s="1"/>
  <c r="U2843" i="16"/>
  <c r="V2843" i="16" s="1"/>
  <c r="U2844" i="16"/>
  <c r="V2844" i="16" s="1"/>
  <c r="U2845" i="16"/>
  <c r="V2845" i="16" s="1"/>
  <c r="U2846" i="16"/>
  <c r="V2846" i="16" s="1"/>
  <c r="U2847" i="16"/>
  <c r="V2847" i="16" s="1"/>
  <c r="U2848" i="16"/>
  <c r="V2848" i="16" s="1"/>
  <c r="U2849" i="16"/>
  <c r="V2849" i="16" s="1"/>
  <c r="U2850" i="16"/>
  <c r="V2850" i="16" s="1"/>
  <c r="U2851" i="16"/>
  <c r="V2851" i="16" s="1"/>
  <c r="U2852" i="16"/>
  <c r="V2852" i="16" s="1"/>
  <c r="U2853" i="16"/>
  <c r="V2853" i="16" s="1"/>
  <c r="U2854" i="16"/>
  <c r="V2854" i="16" s="1"/>
  <c r="U2855" i="16"/>
  <c r="V2855" i="16" s="1"/>
  <c r="U2856" i="16"/>
  <c r="V2856" i="16" s="1"/>
  <c r="U2857" i="16"/>
  <c r="V2857" i="16" s="1"/>
  <c r="U2858" i="16"/>
  <c r="V2858" i="16" s="1"/>
  <c r="U2859" i="16"/>
  <c r="V2859" i="16" s="1"/>
  <c r="U2860" i="16"/>
  <c r="V2860" i="16" s="1"/>
  <c r="U2861" i="16"/>
  <c r="V2861" i="16" s="1"/>
  <c r="U2862" i="16"/>
  <c r="V2862" i="16" s="1"/>
  <c r="U2863" i="16"/>
  <c r="V2863" i="16" s="1"/>
  <c r="U2864" i="16"/>
  <c r="V2864" i="16" s="1"/>
  <c r="U2865" i="16"/>
  <c r="V2865" i="16" s="1"/>
  <c r="U2866" i="16"/>
  <c r="V2866" i="16" s="1"/>
  <c r="U2867" i="16"/>
  <c r="V2867" i="16" s="1"/>
  <c r="U2868" i="16"/>
  <c r="V2868" i="16" s="1"/>
  <c r="U2869" i="16"/>
  <c r="V2869" i="16" s="1"/>
  <c r="U2870" i="16"/>
  <c r="V2870" i="16" s="1"/>
  <c r="U2871" i="16"/>
  <c r="V2871" i="16" s="1"/>
  <c r="U2872" i="16"/>
  <c r="V2872" i="16" s="1"/>
  <c r="U2873" i="16"/>
  <c r="V2873" i="16" s="1"/>
  <c r="U2874" i="16"/>
  <c r="V2874" i="16" s="1"/>
  <c r="U2875" i="16"/>
  <c r="V2875" i="16" s="1"/>
  <c r="U2876" i="16"/>
  <c r="V2876" i="16" s="1"/>
  <c r="U2877" i="16"/>
  <c r="V2877" i="16" s="1"/>
  <c r="U2878" i="16"/>
  <c r="V2878" i="16" s="1"/>
  <c r="U2879" i="16"/>
  <c r="V2879" i="16" s="1"/>
  <c r="U2880" i="16"/>
  <c r="V2880" i="16" s="1"/>
  <c r="U2881" i="16"/>
  <c r="V2881" i="16" s="1"/>
  <c r="U2882" i="16"/>
  <c r="V2882" i="16" s="1"/>
  <c r="U2883" i="16"/>
  <c r="V2883" i="16" s="1"/>
  <c r="U2884" i="16"/>
  <c r="V2884" i="16" s="1"/>
  <c r="U2885" i="16"/>
  <c r="V2885" i="16" s="1"/>
  <c r="U2886" i="16"/>
  <c r="V2886" i="16" s="1"/>
  <c r="U2887" i="16"/>
  <c r="V2887" i="16" s="1"/>
  <c r="U2888" i="16"/>
  <c r="V2888" i="16" s="1"/>
  <c r="U2889" i="16"/>
  <c r="V2889" i="16" s="1"/>
  <c r="U2890" i="16"/>
  <c r="V2890" i="16" s="1"/>
  <c r="U2891" i="16"/>
  <c r="V2891" i="16" s="1"/>
  <c r="U2892" i="16"/>
  <c r="V2892" i="16" s="1"/>
  <c r="U2893" i="16"/>
  <c r="V2893" i="16" s="1"/>
  <c r="U2894" i="16"/>
  <c r="V2894" i="16" s="1"/>
  <c r="U2895" i="16"/>
  <c r="V2895" i="16" s="1"/>
  <c r="U2896" i="16"/>
  <c r="V2896" i="16" s="1"/>
  <c r="U2897" i="16"/>
  <c r="V2897" i="16" s="1"/>
  <c r="U2898" i="16"/>
  <c r="V2898" i="16" s="1"/>
  <c r="U2899" i="16"/>
  <c r="V2899" i="16" s="1"/>
  <c r="U2900" i="16"/>
  <c r="V2900" i="16" s="1"/>
  <c r="U2901" i="16"/>
  <c r="V2901" i="16" s="1"/>
  <c r="U2902" i="16"/>
  <c r="V2902" i="16" s="1"/>
  <c r="U2903" i="16"/>
  <c r="V2903" i="16" s="1"/>
  <c r="U2904" i="16"/>
  <c r="V2904" i="16" s="1"/>
  <c r="U2905" i="16"/>
  <c r="V2905" i="16" s="1"/>
  <c r="U2906" i="16"/>
  <c r="V2906" i="16" s="1"/>
  <c r="U2907" i="16"/>
  <c r="V2907" i="16" s="1"/>
  <c r="U2908" i="16"/>
  <c r="V2908" i="16" s="1"/>
  <c r="U2909" i="16"/>
  <c r="V2909" i="16" s="1"/>
  <c r="U2910" i="16"/>
  <c r="V2910" i="16" s="1"/>
  <c r="U2911" i="16"/>
  <c r="V2911" i="16" s="1"/>
  <c r="U2912" i="16"/>
  <c r="V2912" i="16" s="1"/>
  <c r="U2913" i="16"/>
  <c r="V2913" i="16" s="1"/>
  <c r="U2914" i="16"/>
  <c r="V2914" i="16" s="1"/>
  <c r="U2915" i="16"/>
  <c r="V2915" i="16" s="1"/>
  <c r="U2916" i="16"/>
  <c r="V2916" i="16" s="1"/>
  <c r="U2917" i="16"/>
  <c r="V2917" i="16" s="1"/>
  <c r="U2918" i="16"/>
  <c r="V2918" i="16" s="1"/>
  <c r="U2919" i="16"/>
  <c r="V2919" i="16" s="1"/>
  <c r="U2920" i="16"/>
  <c r="V2920" i="16" s="1"/>
  <c r="U2921" i="16"/>
  <c r="V2921" i="16" s="1"/>
  <c r="U2922" i="16"/>
  <c r="V2922" i="16" s="1"/>
  <c r="U2923" i="16"/>
  <c r="V2923" i="16" s="1"/>
  <c r="U2924" i="16"/>
  <c r="V2924" i="16" s="1"/>
  <c r="U2925" i="16"/>
  <c r="V2925" i="16" s="1"/>
  <c r="U2926" i="16"/>
  <c r="V2926" i="16" s="1"/>
  <c r="U2927" i="16"/>
  <c r="V2927" i="16" s="1"/>
  <c r="U2928" i="16"/>
  <c r="V2928" i="16" s="1"/>
  <c r="U2929" i="16"/>
  <c r="V2929" i="16" s="1"/>
  <c r="U2930" i="16"/>
  <c r="V2930" i="16" s="1"/>
  <c r="U2931" i="16"/>
  <c r="V2931" i="16" s="1"/>
  <c r="U2932" i="16"/>
  <c r="V2932" i="16" s="1"/>
  <c r="U2933" i="16"/>
  <c r="V2933" i="16" s="1"/>
  <c r="U2934" i="16"/>
  <c r="V2934" i="16" s="1"/>
  <c r="U2935" i="16"/>
  <c r="V2935" i="16" s="1"/>
  <c r="U2936" i="16"/>
  <c r="V2936" i="16" s="1"/>
  <c r="U2937" i="16"/>
  <c r="V2937" i="16" s="1"/>
  <c r="U2938" i="16"/>
  <c r="V2938" i="16" s="1"/>
  <c r="U2939" i="16"/>
  <c r="V2939" i="16" s="1"/>
  <c r="U2940" i="16"/>
  <c r="V2940" i="16" s="1"/>
  <c r="U2941" i="16"/>
  <c r="V2941" i="16" s="1"/>
  <c r="U2942" i="16"/>
  <c r="V2942" i="16" s="1"/>
  <c r="U2943" i="16"/>
  <c r="V2943" i="16" s="1"/>
  <c r="U2944" i="16"/>
  <c r="V2944" i="16" s="1"/>
  <c r="U2945" i="16"/>
  <c r="V2945" i="16" s="1"/>
  <c r="U2946" i="16"/>
  <c r="V2946" i="16" s="1"/>
  <c r="U2947" i="16"/>
  <c r="V2947" i="16" s="1"/>
  <c r="U2948" i="16"/>
  <c r="V2948" i="16" s="1"/>
  <c r="U2949" i="16"/>
  <c r="V2949" i="16" s="1"/>
  <c r="U2950" i="16"/>
  <c r="V2950" i="16" s="1"/>
  <c r="U2951" i="16"/>
  <c r="V2951" i="16" s="1"/>
  <c r="U2952" i="16"/>
  <c r="V2952" i="16" s="1"/>
  <c r="U2953" i="16"/>
  <c r="V2953" i="16" s="1"/>
  <c r="U2954" i="16"/>
  <c r="V2954" i="16" s="1"/>
  <c r="U2955" i="16"/>
  <c r="V2955" i="16" s="1"/>
  <c r="U2956" i="16"/>
  <c r="V2956" i="16" s="1"/>
  <c r="U2957" i="16"/>
  <c r="V2957" i="16" s="1"/>
  <c r="U2958" i="16"/>
  <c r="V2958" i="16" s="1"/>
  <c r="U2959" i="16"/>
  <c r="V2959" i="16" s="1"/>
  <c r="U2960" i="16"/>
  <c r="V2960" i="16" s="1"/>
  <c r="U2961" i="16"/>
  <c r="V2961" i="16" s="1"/>
  <c r="U2962" i="16"/>
  <c r="V2962" i="16" s="1"/>
  <c r="U2963" i="16"/>
  <c r="V2963" i="16" s="1"/>
  <c r="U2964" i="16"/>
  <c r="V2964" i="16" s="1"/>
  <c r="U2965" i="16"/>
  <c r="V2965" i="16" s="1"/>
  <c r="U2966" i="16"/>
  <c r="V2966" i="16" s="1"/>
  <c r="U2967" i="16"/>
  <c r="V2967" i="16" s="1"/>
  <c r="U2968" i="16"/>
  <c r="V2968" i="16" s="1"/>
  <c r="U2969" i="16"/>
  <c r="V2969" i="16" s="1"/>
  <c r="U2970" i="16"/>
  <c r="V2970" i="16" s="1"/>
  <c r="U2971" i="16"/>
  <c r="V2971" i="16" s="1"/>
  <c r="U2972" i="16"/>
  <c r="V2972" i="16" s="1"/>
  <c r="U2973" i="16"/>
  <c r="V2973" i="16" s="1"/>
  <c r="U2974" i="16"/>
  <c r="V2974" i="16" s="1"/>
  <c r="U2975" i="16"/>
  <c r="V2975" i="16" s="1"/>
  <c r="U2976" i="16"/>
  <c r="V2976" i="16" s="1"/>
  <c r="U2977" i="16"/>
  <c r="V2977" i="16" s="1"/>
  <c r="U2978" i="16"/>
  <c r="V2978" i="16" s="1"/>
  <c r="U2979" i="16"/>
  <c r="V2979" i="16" s="1"/>
  <c r="U2980" i="16"/>
  <c r="V2980" i="16" s="1"/>
  <c r="U2981" i="16"/>
  <c r="V2981" i="16" s="1"/>
  <c r="U2982" i="16"/>
  <c r="V2982" i="16" s="1"/>
  <c r="U2983" i="16"/>
  <c r="V2983" i="16" s="1"/>
  <c r="U2984" i="16"/>
  <c r="V2984" i="16" s="1"/>
  <c r="U2985" i="16"/>
  <c r="V2985" i="16" s="1"/>
  <c r="U2986" i="16"/>
  <c r="V2986" i="16" s="1"/>
  <c r="U2987" i="16"/>
  <c r="V2987" i="16" s="1"/>
  <c r="U2988" i="16"/>
  <c r="V2988" i="16" s="1"/>
  <c r="U2989" i="16"/>
  <c r="V2989" i="16" s="1"/>
  <c r="U2990" i="16"/>
  <c r="V2990" i="16" s="1"/>
  <c r="U2991" i="16"/>
  <c r="V2991" i="16" s="1"/>
  <c r="U2992" i="16"/>
  <c r="V2992" i="16" s="1"/>
  <c r="U2993" i="16"/>
  <c r="V2993" i="16" s="1"/>
  <c r="U2994" i="16"/>
  <c r="V2994" i="16" s="1"/>
  <c r="U2995" i="16"/>
  <c r="V2995" i="16" s="1"/>
  <c r="U2996" i="16"/>
  <c r="V2996" i="16" s="1"/>
  <c r="U2997" i="16"/>
  <c r="V2997" i="16" s="1"/>
  <c r="U2998" i="16"/>
  <c r="V2998" i="16" s="1"/>
  <c r="U2999" i="16"/>
  <c r="V2999" i="16" s="1"/>
  <c r="U3000" i="16"/>
  <c r="V3000" i="16" s="1"/>
  <c r="U3001" i="16"/>
  <c r="V3001" i="16" s="1"/>
  <c r="U3002" i="16"/>
  <c r="V3002" i="16" s="1"/>
  <c r="U3003" i="16"/>
  <c r="V3003" i="16" s="1"/>
  <c r="U3004" i="16"/>
  <c r="V3004" i="16" s="1"/>
  <c r="U3005" i="16"/>
  <c r="V3005" i="16" s="1"/>
  <c r="U3006" i="16"/>
  <c r="V3006" i="16" s="1"/>
  <c r="U3007" i="16"/>
  <c r="V3007" i="16" s="1"/>
  <c r="U3008" i="16"/>
  <c r="V3008" i="16" s="1"/>
  <c r="U3009" i="16"/>
  <c r="V3009" i="16" s="1"/>
  <c r="U3010" i="16"/>
  <c r="V3010" i="16" s="1"/>
  <c r="U3011" i="16"/>
  <c r="V3011" i="16" s="1"/>
  <c r="U3012" i="16"/>
  <c r="V3012" i="16" s="1"/>
  <c r="U3013" i="16"/>
  <c r="V3013" i="16" s="1"/>
  <c r="U3014" i="16"/>
  <c r="V3014" i="16" s="1"/>
  <c r="U3015" i="16"/>
  <c r="V3015" i="16" s="1"/>
  <c r="U3016" i="16"/>
  <c r="V3016" i="16" s="1"/>
  <c r="U3017" i="16"/>
  <c r="V3017" i="16" s="1"/>
  <c r="U3018" i="16"/>
  <c r="V3018" i="16" s="1"/>
  <c r="U3019" i="16"/>
  <c r="V3019" i="16" s="1"/>
  <c r="U3020" i="16"/>
  <c r="V3020" i="16" s="1"/>
  <c r="U3021" i="16"/>
  <c r="V3021" i="16" s="1"/>
  <c r="U3022" i="16"/>
  <c r="V3022" i="16" s="1"/>
  <c r="U3023" i="16"/>
  <c r="V3023" i="16" s="1"/>
  <c r="U3024" i="16"/>
  <c r="V3024" i="16" s="1"/>
  <c r="U3025" i="16"/>
  <c r="V3025" i="16" s="1"/>
  <c r="U3026" i="16"/>
  <c r="V3026" i="16" s="1"/>
  <c r="U3027" i="16"/>
  <c r="V3027" i="16" s="1"/>
  <c r="U3028" i="16"/>
  <c r="V3028" i="16" s="1"/>
  <c r="U3029" i="16"/>
  <c r="V3029" i="16" s="1"/>
  <c r="U3030" i="16"/>
  <c r="V3030" i="16" s="1"/>
  <c r="U3031" i="16"/>
  <c r="V3031" i="16" s="1"/>
  <c r="U3032" i="16"/>
  <c r="V3032" i="16" s="1"/>
  <c r="U3033" i="16"/>
  <c r="V3033" i="16" s="1"/>
  <c r="U3034" i="16"/>
  <c r="V3034" i="16" s="1"/>
  <c r="U3035" i="16"/>
  <c r="V3035" i="16" s="1"/>
  <c r="U3036" i="16"/>
  <c r="V3036" i="16" s="1"/>
  <c r="U3037" i="16"/>
  <c r="V3037" i="16" s="1"/>
  <c r="U3038" i="16"/>
  <c r="V3038" i="16" s="1"/>
  <c r="U3039" i="16"/>
  <c r="V3039" i="16" s="1"/>
  <c r="U3040" i="16"/>
  <c r="V3040" i="16" s="1"/>
  <c r="U3041" i="16"/>
  <c r="V3041" i="16" s="1"/>
  <c r="U3042" i="16"/>
  <c r="V3042" i="16" s="1"/>
  <c r="U3043" i="16"/>
  <c r="V3043" i="16" s="1"/>
  <c r="U3044" i="16"/>
  <c r="V3044" i="16" s="1"/>
  <c r="U3045" i="16"/>
  <c r="V3045" i="16" s="1"/>
  <c r="U3046" i="16"/>
  <c r="V3046" i="16" s="1"/>
  <c r="U3047" i="16"/>
  <c r="V3047" i="16" s="1"/>
  <c r="U3048" i="16"/>
  <c r="V3048" i="16" s="1"/>
  <c r="U3049" i="16"/>
  <c r="V3049" i="16" s="1"/>
  <c r="U3050" i="16"/>
  <c r="V3050" i="16" s="1"/>
  <c r="U3051" i="16"/>
  <c r="V3051" i="16" s="1"/>
  <c r="U3052" i="16"/>
  <c r="V3052" i="16" s="1"/>
  <c r="U3053" i="16"/>
  <c r="V3053" i="16" s="1"/>
  <c r="U3054" i="16"/>
  <c r="V3054" i="16" s="1"/>
  <c r="U3055" i="16"/>
  <c r="V3055" i="16" s="1"/>
  <c r="U3056" i="16"/>
  <c r="V3056" i="16" s="1"/>
  <c r="U3057" i="16"/>
  <c r="V3057" i="16" s="1"/>
  <c r="U3058" i="16"/>
  <c r="V3058" i="16" s="1"/>
  <c r="U3059" i="16"/>
  <c r="V3059" i="16" s="1"/>
  <c r="U3060" i="16"/>
  <c r="V3060" i="16" s="1"/>
  <c r="U3061" i="16"/>
  <c r="V3061" i="16" s="1"/>
  <c r="U3062" i="16"/>
  <c r="V3062" i="16" s="1"/>
  <c r="U3063" i="16"/>
  <c r="V3063" i="16" s="1"/>
  <c r="U3064" i="16"/>
  <c r="V3064" i="16" s="1"/>
  <c r="U3065" i="16"/>
  <c r="V3065" i="16" s="1"/>
  <c r="U3066" i="16"/>
  <c r="V3066" i="16" s="1"/>
  <c r="U3067" i="16"/>
  <c r="V3067" i="16" s="1"/>
  <c r="U3068" i="16"/>
  <c r="V3068" i="16" s="1"/>
  <c r="U3069" i="16"/>
  <c r="V3069" i="16" s="1"/>
  <c r="U3070" i="16"/>
  <c r="V3070" i="16" s="1"/>
  <c r="U3071" i="16"/>
  <c r="V3071" i="16" s="1"/>
  <c r="U3072" i="16"/>
  <c r="V3072" i="16" s="1"/>
  <c r="U3073" i="16"/>
  <c r="V3073" i="16" s="1"/>
  <c r="U3074" i="16"/>
  <c r="V3074" i="16" s="1"/>
  <c r="U3075" i="16"/>
  <c r="V3075" i="16" s="1"/>
  <c r="U3076" i="16"/>
  <c r="V3076" i="16" s="1"/>
  <c r="U3077" i="16"/>
  <c r="V3077" i="16" s="1"/>
  <c r="U3078" i="16"/>
  <c r="V3078" i="16" s="1"/>
  <c r="U3079" i="16"/>
  <c r="V3079" i="16" s="1"/>
  <c r="U3080" i="16"/>
  <c r="V3080" i="16" s="1"/>
  <c r="U3081" i="16"/>
  <c r="V3081" i="16" s="1"/>
  <c r="U3082" i="16"/>
  <c r="V3082" i="16" s="1"/>
  <c r="U3083" i="16"/>
  <c r="V3083" i="16" s="1"/>
  <c r="U3084" i="16"/>
  <c r="V3084" i="16" s="1"/>
  <c r="U3085" i="16"/>
  <c r="V3085" i="16" s="1"/>
  <c r="U3086" i="16"/>
  <c r="V3086" i="16" s="1"/>
  <c r="U3087" i="16"/>
  <c r="V3087" i="16" s="1"/>
  <c r="U3088" i="16"/>
  <c r="V3088" i="16" s="1"/>
  <c r="U3089" i="16"/>
  <c r="V3089" i="16" s="1"/>
  <c r="U3090" i="16"/>
  <c r="V3090" i="16" s="1"/>
  <c r="U3091" i="16"/>
  <c r="V3091" i="16" s="1"/>
  <c r="U3092" i="16"/>
  <c r="V3092" i="16" s="1"/>
  <c r="U3093" i="16"/>
  <c r="V3093" i="16" s="1"/>
  <c r="U3094" i="16"/>
  <c r="V3094" i="16" s="1"/>
  <c r="U3095" i="16"/>
  <c r="V3095" i="16" s="1"/>
  <c r="U3096" i="16"/>
  <c r="V3096" i="16" s="1"/>
  <c r="U3097" i="16"/>
  <c r="V3097" i="16" s="1"/>
  <c r="U3098" i="16"/>
  <c r="V3098" i="16" s="1"/>
  <c r="U3099" i="16"/>
  <c r="V3099" i="16" s="1"/>
  <c r="U3100" i="16"/>
  <c r="V3100" i="16" s="1"/>
  <c r="U3101" i="16"/>
  <c r="V3101" i="16" s="1"/>
  <c r="U3102" i="16"/>
  <c r="V3102" i="16" s="1"/>
  <c r="U3103" i="16"/>
  <c r="V3103" i="16" s="1"/>
  <c r="U3104" i="16"/>
  <c r="V3104" i="16" s="1"/>
  <c r="U3105" i="16"/>
  <c r="V3105" i="16" s="1"/>
  <c r="U3106" i="16"/>
  <c r="V3106" i="16" s="1"/>
  <c r="U3107" i="16"/>
  <c r="V3107" i="16" s="1"/>
  <c r="U3108" i="16"/>
  <c r="V3108" i="16" s="1"/>
  <c r="U3109" i="16"/>
  <c r="V3109" i="16" s="1"/>
  <c r="U3110" i="16"/>
  <c r="V3110" i="16" s="1"/>
  <c r="U3111" i="16"/>
  <c r="V3111" i="16" s="1"/>
  <c r="U3112" i="16"/>
  <c r="V3112" i="16" s="1"/>
  <c r="U3113" i="16"/>
  <c r="V3113" i="16" s="1"/>
  <c r="U3114" i="16"/>
  <c r="V3114" i="16" s="1"/>
  <c r="U3115" i="16"/>
  <c r="V3115" i="16" s="1"/>
  <c r="U3116" i="16"/>
  <c r="V3116" i="16" s="1"/>
  <c r="U3117" i="16"/>
  <c r="V3117" i="16" s="1"/>
  <c r="U3118" i="16"/>
  <c r="V3118" i="16" s="1"/>
  <c r="U3119" i="16"/>
  <c r="V3119" i="16" s="1"/>
  <c r="U3120" i="16"/>
  <c r="V3120" i="16" s="1"/>
  <c r="U3121" i="16"/>
  <c r="V3121" i="16" s="1"/>
  <c r="U3122" i="16"/>
  <c r="V3122" i="16" s="1"/>
  <c r="U3123" i="16"/>
  <c r="V3123" i="16" s="1"/>
  <c r="U3124" i="16"/>
  <c r="V3124" i="16" s="1"/>
  <c r="U3125" i="16"/>
  <c r="V3125" i="16" s="1"/>
  <c r="U3126" i="16"/>
  <c r="V3126" i="16" s="1"/>
  <c r="U3127" i="16"/>
  <c r="V3127" i="16" s="1"/>
  <c r="U3128" i="16"/>
  <c r="V3128" i="16" s="1"/>
  <c r="U3129" i="16"/>
  <c r="V3129" i="16" s="1"/>
  <c r="U3130" i="16"/>
  <c r="V3130" i="16" s="1"/>
  <c r="U3131" i="16"/>
  <c r="V3131" i="16" s="1"/>
  <c r="U3132" i="16"/>
  <c r="V3132" i="16" s="1"/>
  <c r="U3133" i="16"/>
  <c r="V3133" i="16" s="1"/>
  <c r="U3134" i="16"/>
  <c r="V3134" i="16" s="1"/>
  <c r="U3135" i="16"/>
  <c r="V3135" i="16" s="1"/>
  <c r="U3136" i="16"/>
  <c r="V3136" i="16" s="1"/>
  <c r="U3137" i="16"/>
  <c r="V3137" i="16" s="1"/>
  <c r="U3138" i="16"/>
  <c r="V3138" i="16" s="1"/>
  <c r="U3139" i="16"/>
  <c r="V3139" i="16" s="1"/>
  <c r="U3140" i="16"/>
  <c r="V3140" i="16" s="1"/>
  <c r="U3141" i="16"/>
  <c r="V3141" i="16" s="1"/>
  <c r="U3142" i="16"/>
  <c r="V3142" i="16" s="1"/>
  <c r="U3143" i="16"/>
  <c r="V3143" i="16" s="1"/>
  <c r="U3144" i="16"/>
  <c r="V3144" i="16" s="1"/>
  <c r="U3145" i="16"/>
  <c r="V3145" i="16" s="1"/>
  <c r="U3146" i="16"/>
  <c r="V3146" i="16" s="1"/>
  <c r="U3147" i="16"/>
  <c r="V3147" i="16" s="1"/>
  <c r="U3148" i="16"/>
  <c r="V3148" i="16" s="1"/>
  <c r="U3149" i="16"/>
  <c r="V3149" i="16" s="1"/>
  <c r="U3150" i="16"/>
  <c r="V3150" i="16" s="1"/>
  <c r="U3151" i="16"/>
  <c r="V3151" i="16" s="1"/>
  <c r="U3152" i="16"/>
  <c r="V3152" i="16" s="1"/>
  <c r="U3153" i="16"/>
  <c r="V3153" i="16" s="1"/>
  <c r="U3154" i="16"/>
  <c r="V3154" i="16" s="1"/>
  <c r="U3155" i="16"/>
  <c r="V3155" i="16" s="1"/>
  <c r="U3156" i="16"/>
  <c r="V3156" i="16" s="1"/>
  <c r="U3157" i="16"/>
  <c r="V3157" i="16" s="1"/>
  <c r="U3158" i="16"/>
  <c r="V3158" i="16" s="1"/>
  <c r="U3159" i="16"/>
  <c r="V3159" i="16" s="1"/>
  <c r="U3160" i="16"/>
  <c r="V3160" i="16" s="1"/>
  <c r="U3161" i="16"/>
  <c r="V3161" i="16" s="1"/>
  <c r="U3162" i="16"/>
  <c r="V3162" i="16" s="1"/>
  <c r="U3163" i="16"/>
  <c r="V3163" i="16" s="1"/>
  <c r="U3164" i="16"/>
  <c r="V3164" i="16" s="1"/>
  <c r="U3165" i="16"/>
  <c r="V3165" i="16" s="1"/>
  <c r="U3166" i="16"/>
  <c r="V3166" i="16" s="1"/>
  <c r="U3167" i="16"/>
  <c r="V3167" i="16" s="1"/>
  <c r="U3168" i="16"/>
  <c r="V3168" i="16" s="1"/>
  <c r="U3169" i="16"/>
  <c r="V3169" i="16" s="1"/>
  <c r="U3170" i="16"/>
  <c r="V3170" i="16" s="1"/>
  <c r="U3171" i="16"/>
  <c r="V3171" i="16" s="1"/>
  <c r="U3172" i="16"/>
  <c r="V3172" i="16" s="1"/>
  <c r="U3173" i="16"/>
  <c r="V3173" i="16" s="1"/>
  <c r="U3174" i="16"/>
  <c r="V3174" i="16" s="1"/>
  <c r="U3175" i="16"/>
  <c r="V3175" i="16" s="1"/>
  <c r="U3176" i="16"/>
  <c r="V3176" i="16" s="1"/>
  <c r="U3177" i="16"/>
  <c r="V3177" i="16" s="1"/>
  <c r="U3178" i="16"/>
  <c r="V3178" i="16" s="1"/>
  <c r="U3179" i="16"/>
  <c r="V3179" i="16" s="1"/>
  <c r="U3180" i="16"/>
  <c r="V3180" i="16" s="1"/>
  <c r="U3181" i="16"/>
  <c r="V3181" i="16" s="1"/>
  <c r="U3182" i="16"/>
  <c r="V3182" i="16" s="1"/>
  <c r="U3183" i="16"/>
  <c r="V3183" i="16" s="1"/>
  <c r="U3184" i="16"/>
  <c r="V3184" i="16" s="1"/>
  <c r="U3185" i="16"/>
  <c r="V3185" i="16" s="1"/>
  <c r="U3186" i="16"/>
  <c r="V3186" i="16" s="1"/>
  <c r="U3187" i="16"/>
  <c r="V3187" i="16" s="1"/>
  <c r="U3188" i="16"/>
  <c r="V3188" i="16" s="1"/>
  <c r="U3189" i="16"/>
  <c r="V3189" i="16" s="1"/>
  <c r="U3190" i="16"/>
  <c r="V3190" i="16" s="1"/>
  <c r="U3191" i="16"/>
  <c r="V3191" i="16" s="1"/>
  <c r="U3192" i="16"/>
  <c r="V3192" i="16" s="1"/>
  <c r="U3193" i="16"/>
  <c r="V3193" i="16" s="1"/>
  <c r="U3194" i="16"/>
  <c r="V3194" i="16" s="1"/>
  <c r="U3195" i="16"/>
  <c r="V3195" i="16" s="1"/>
  <c r="U3196" i="16"/>
  <c r="V3196" i="16" s="1"/>
  <c r="U3197" i="16"/>
  <c r="V3197" i="16" s="1"/>
  <c r="U3198" i="16"/>
  <c r="V3198" i="16" s="1"/>
  <c r="U3199" i="16"/>
  <c r="V3199" i="16" s="1"/>
  <c r="U3200" i="16"/>
  <c r="V3200" i="16" s="1"/>
  <c r="U3201" i="16"/>
  <c r="V3201" i="16" s="1"/>
  <c r="U3202" i="16"/>
  <c r="V3202" i="16" s="1"/>
  <c r="U3203" i="16"/>
  <c r="V3203" i="16" s="1"/>
  <c r="U3204" i="16"/>
  <c r="V3204" i="16" s="1"/>
  <c r="U3205" i="16"/>
  <c r="V3205" i="16" s="1"/>
  <c r="U3206" i="16"/>
  <c r="V3206" i="16" s="1"/>
  <c r="U3207" i="16"/>
  <c r="V3207" i="16" s="1"/>
  <c r="U3208" i="16"/>
  <c r="V3208" i="16" s="1"/>
  <c r="U3209" i="16"/>
  <c r="V3209" i="16" s="1"/>
  <c r="U3210" i="16"/>
  <c r="V3210" i="16" s="1"/>
  <c r="U3211" i="16"/>
  <c r="V3211" i="16" s="1"/>
  <c r="U3212" i="16"/>
  <c r="V3212" i="16" s="1"/>
  <c r="U3213" i="16"/>
  <c r="V3213" i="16" s="1"/>
  <c r="U3214" i="16"/>
  <c r="V3214" i="16" s="1"/>
  <c r="U3215" i="16"/>
  <c r="V3215" i="16" s="1"/>
  <c r="U3216" i="16"/>
  <c r="V3216" i="16" s="1"/>
  <c r="U3217" i="16"/>
  <c r="V3217" i="16" s="1"/>
  <c r="U3218" i="16"/>
  <c r="V3218" i="16" s="1"/>
  <c r="U3219" i="16"/>
  <c r="V3219" i="16" s="1"/>
  <c r="U3220" i="16"/>
  <c r="V3220" i="16" s="1"/>
  <c r="U3221" i="16"/>
  <c r="V3221" i="16" s="1"/>
  <c r="U3222" i="16"/>
  <c r="V3222" i="16" s="1"/>
  <c r="U3223" i="16"/>
  <c r="V3223" i="16" s="1"/>
  <c r="U3224" i="16"/>
  <c r="V3224" i="16" s="1"/>
  <c r="U3225" i="16"/>
  <c r="V3225" i="16" s="1"/>
  <c r="U3226" i="16"/>
  <c r="V3226" i="16" s="1"/>
  <c r="U3227" i="16"/>
  <c r="V3227" i="16" s="1"/>
  <c r="U3228" i="16"/>
  <c r="V3228" i="16" s="1"/>
  <c r="U3229" i="16"/>
  <c r="V3229" i="16" s="1"/>
  <c r="U3230" i="16"/>
  <c r="V3230" i="16" s="1"/>
  <c r="U3231" i="16"/>
  <c r="V3231" i="16" s="1"/>
  <c r="U3232" i="16"/>
  <c r="V3232" i="16" s="1"/>
  <c r="U3233" i="16"/>
  <c r="V3233" i="16" s="1"/>
  <c r="U3234" i="16"/>
  <c r="V3234" i="16" s="1"/>
  <c r="U3235" i="16"/>
  <c r="V3235" i="16" s="1"/>
  <c r="U3236" i="16"/>
  <c r="V3236" i="16" s="1"/>
  <c r="U3237" i="16"/>
  <c r="V3237" i="16" s="1"/>
  <c r="U3238" i="16"/>
  <c r="V3238" i="16" s="1"/>
  <c r="U3239" i="16"/>
  <c r="V3239" i="16" s="1"/>
  <c r="U3240" i="16"/>
  <c r="V3240" i="16" s="1"/>
  <c r="U3241" i="16"/>
  <c r="V3241" i="16" s="1"/>
  <c r="U3242" i="16"/>
  <c r="V3242" i="16" s="1"/>
  <c r="U3243" i="16"/>
  <c r="V3243" i="16" s="1"/>
  <c r="U3244" i="16"/>
  <c r="V3244" i="16" s="1"/>
  <c r="U3245" i="16"/>
  <c r="V3245" i="16" s="1"/>
  <c r="U3246" i="16"/>
  <c r="V3246" i="16" s="1"/>
  <c r="U3247" i="16"/>
  <c r="V3247" i="16" s="1"/>
  <c r="U3248" i="16"/>
  <c r="V3248" i="16" s="1"/>
  <c r="U3249" i="16"/>
  <c r="V3249" i="16" s="1"/>
  <c r="U3250" i="16"/>
  <c r="V3250" i="16" s="1"/>
  <c r="U3251" i="16"/>
  <c r="V3251" i="16" s="1"/>
  <c r="U3252" i="16"/>
  <c r="V3252" i="16" s="1"/>
  <c r="U3253" i="16"/>
  <c r="V3253" i="16" s="1"/>
  <c r="U3254" i="16"/>
  <c r="V3254" i="16" s="1"/>
  <c r="U3255" i="16"/>
  <c r="V3255" i="16" s="1"/>
  <c r="U3256" i="16"/>
  <c r="V3256" i="16" s="1"/>
  <c r="U3257" i="16"/>
  <c r="V3257" i="16" s="1"/>
  <c r="U3258" i="16"/>
  <c r="V3258" i="16" s="1"/>
  <c r="U3259" i="16"/>
  <c r="V3259" i="16" s="1"/>
  <c r="U3260" i="16"/>
  <c r="V3260" i="16" s="1"/>
  <c r="U3261" i="16"/>
  <c r="V3261" i="16" s="1"/>
  <c r="U3262" i="16"/>
  <c r="V3262" i="16" s="1"/>
  <c r="U3263" i="16"/>
  <c r="V3263" i="16" s="1"/>
  <c r="U3264" i="16"/>
  <c r="V3264" i="16" s="1"/>
  <c r="U3265" i="16"/>
  <c r="V3265" i="16" s="1"/>
  <c r="U3266" i="16"/>
  <c r="V3266" i="16" s="1"/>
  <c r="U3267" i="16"/>
  <c r="V3267" i="16" s="1"/>
  <c r="U3268" i="16"/>
  <c r="V3268" i="16" s="1"/>
  <c r="U3269" i="16"/>
  <c r="V3269" i="16" s="1"/>
  <c r="U3270" i="16"/>
  <c r="V3270" i="16" s="1"/>
  <c r="U3271" i="16"/>
  <c r="V3271" i="16" s="1"/>
  <c r="U3272" i="16"/>
  <c r="V3272" i="16" s="1"/>
  <c r="U3273" i="16"/>
  <c r="V3273" i="16" s="1"/>
  <c r="U3274" i="16"/>
  <c r="V3274" i="16" s="1"/>
  <c r="U3275" i="16"/>
  <c r="V3275" i="16" s="1"/>
  <c r="U3276" i="16"/>
  <c r="V3276" i="16" s="1"/>
  <c r="U3277" i="16"/>
  <c r="V3277" i="16" s="1"/>
  <c r="U3278" i="16"/>
  <c r="V3278" i="16" s="1"/>
  <c r="U3279" i="16"/>
  <c r="V3279" i="16" s="1"/>
  <c r="U3280" i="16"/>
  <c r="V3280" i="16" s="1"/>
  <c r="U3281" i="16"/>
  <c r="V3281" i="16" s="1"/>
  <c r="U3282" i="16"/>
  <c r="V3282" i="16" s="1"/>
  <c r="U3283" i="16"/>
  <c r="V3283" i="16" s="1"/>
  <c r="U3284" i="16"/>
  <c r="V3284" i="16" s="1"/>
  <c r="U3285" i="16"/>
  <c r="V3285" i="16" s="1"/>
  <c r="U3286" i="16"/>
  <c r="V3286" i="16" s="1"/>
  <c r="U3287" i="16"/>
  <c r="V3287" i="16" s="1"/>
  <c r="U3288" i="16"/>
  <c r="V3288" i="16" s="1"/>
  <c r="U3289" i="16"/>
  <c r="V3289" i="16" s="1"/>
  <c r="U3290" i="16"/>
  <c r="V3290" i="16" s="1"/>
  <c r="U3291" i="16"/>
  <c r="V3291" i="16" s="1"/>
  <c r="U3292" i="16"/>
  <c r="V3292" i="16" s="1"/>
  <c r="U3293" i="16"/>
  <c r="V3293" i="16" s="1"/>
  <c r="U3294" i="16"/>
  <c r="V3294" i="16" s="1"/>
  <c r="U3295" i="16"/>
  <c r="V3295" i="16" s="1"/>
  <c r="U3296" i="16"/>
  <c r="V3296" i="16" s="1"/>
  <c r="U3297" i="16"/>
  <c r="V3297" i="16" s="1"/>
  <c r="U3298" i="16"/>
  <c r="V3298" i="16" s="1"/>
  <c r="U3299" i="16"/>
  <c r="V3299" i="16" s="1"/>
  <c r="U3300" i="16"/>
  <c r="V3300" i="16" s="1"/>
  <c r="U3301" i="16"/>
  <c r="V3301" i="16" s="1"/>
  <c r="U3302" i="16"/>
  <c r="V3302" i="16" s="1"/>
  <c r="U3303" i="16"/>
  <c r="V3303" i="16" s="1"/>
  <c r="U3304" i="16"/>
  <c r="V3304" i="16" s="1"/>
  <c r="U3305" i="16"/>
  <c r="V3305" i="16" s="1"/>
  <c r="U3306" i="16"/>
  <c r="V3306" i="16" s="1"/>
  <c r="U3307" i="16"/>
  <c r="V3307" i="16" s="1"/>
  <c r="U3308" i="16"/>
  <c r="V3308" i="16" s="1"/>
  <c r="U3309" i="16"/>
  <c r="V3309" i="16" s="1"/>
  <c r="U3310" i="16"/>
  <c r="V3310" i="16" s="1"/>
  <c r="U3311" i="16"/>
  <c r="V3311" i="16" s="1"/>
  <c r="U3312" i="16"/>
  <c r="V3312" i="16" s="1"/>
  <c r="U3313" i="16"/>
  <c r="V3313" i="16" s="1"/>
  <c r="U3314" i="16"/>
  <c r="V3314" i="16" s="1"/>
  <c r="U3315" i="16"/>
  <c r="V3315" i="16" s="1"/>
  <c r="U3316" i="16"/>
  <c r="V3316" i="16" s="1"/>
  <c r="U3317" i="16"/>
  <c r="V3317" i="16" s="1"/>
  <c r="U3318" i="16"/>
  <c r="V3318" i="16" s="1"/>
  <c r="U3319" i="16"/>
  <c r="V3319" i="16" s="1"/>
  <c r="U3320" i="16"/>
  <c r="V3320" i="16" s="1"/>
  <c r="U3321" i="16"/>
  <c r="V3321" i="16" s="1"/>
  <c r="U3322" i="16"/>
  <c r="V3322" i="16" s="1"/>
  <c r="U3323" i="16"/>
  <c r="V3323" i="16" s="1"/>
  <c r="U3324" i="16"/>
  <c r="V3324" i="16" s="1"/>
  <c r="U3325" i="16"/>
  <c r="V3325" i="16" s="1"/>
  <c r="U3326" i="16"/>
  <c r="V3326" i="16" s="1"/>
  <c r="U3327" i="16"/>
  <c r="V3327" i="16" s="1"/>
  <c r="U3328" i="16"/>
  <c r="V3328" i="16" s="1"/>
  <c r="U3329" i="16"/>
  <c r="V3329" i="16" s="1"/>
  <c r="U3330" i="16"/>
  <c r="V3330" i="16" s="1"/>
  <c r="U3331" i="16"/>
  <c r="V3331" i="16" s="1"/>
  <c r="U3332" i="16"/>
  <c r="V3332" i="16" s="1"/>
  <c r="U3333" i="16"/>
  <c r="V3333" i="16" s="1"/>
  <c r="U3334" i="16"/>
  <c r="V3334" i="16" s="1"/>
  <c r="U3335" i="16"/>
  <c r="V3335" i="16" s="1"/>
  <c r="U3336" i="16"/>
  <c r="V3336" i="16" s="1"/>
  <c r="U3337" i="16"/>
  <c r="V3337" i="16" s="1"/>
  <c r="U3338" i="16"/>
  <c r="V3338" i="16" s="1"/>
  <c r="U3339" i="16"/>
  <c r="V3339" i="16" s="1"/>
  <c r="U3340" i="16"/>
  <c r="V3340" i="16" s="1"/>
  <c r="U3341" i="16"/>
  <c r="V3341" i="16" s="1"/>
  <c r="U3342" i="16"/>
  <c r="V3342" i="16" s="1"/>
  <c r="U3343" i="16"/>
  <c r="V3343" i="16" s="1"/>
  <c r="U3344" i="16"/>
  <c r="V3344" i="16" s="1"/>
  <c r="U3345" i="16"/>
  <c r="V3345" i="16" s="1"/>
  <c r="U3346" i="16"/>
  <c r="V3346" i="16" s="1"/>
  <c r="U3347" i="16"/>
  <c r="V3347" i="16" s="1"/>
  <c r="U3348" i="16"/>
  <c r="V3348" i="16" s="1"/>
  <c r="U3349" i="16"/>
  <c r="V3349" i="16" s="1"/>
  <c r="U3350" i="16"/>
  <c r="V3350" i="16" s="1"/>
  <c r="U3351" i="16"/>
  <c r="V3351" i="16" s="1"/>
  <c r="U3352" i="16"/>
  <c r="V3352" i="16" s="1"/>
  <c r="U3353" i="16"/>
  <c r="V3353" i="16" s="1"/>
  <c r="U3354" i="16"/>
  <c r="V3354" i="16" s="1"/>
  <c r="U3355" i="16"/>
  <c r="V3355" i="16" s="1"/>
  <c r="U3356" i="16"/>
  <c r="V3356" i="16" s="1"/>
  <c r="U3357" i="16"/>
  <c r="V3357" i="16" s="1"/>
  <c r="U3358" i="16"/>
  <c r="V3358" i="16" s="1"/>
  <c r="U3359" i="16"/>
  <c r="V3359" i="16" s="1"/>
  <c r="U3360" i="16"/>
  <c r="V3360" i="16" s="1"/>
  <c r="U3361" i="16"/>
  <c r="V3361" i="16" s="1"/>
  <c r="U3362" i="16"/>
  <c r="V3362" i="16" s="1"/>
  <c r="U3363" i="16"/>
  <c r="V3363" i="16" s="1"/>
  <c r="U3364" i="16"/>
  <c r="V3364" i="16" s="1"/>
  <c r="U3365" i="16"/>
  <c r="V3365" i="16" s="1"/>
  <c r="U3366" i="16"/>
  <c r="V3366" i="16" s="1"/>
  <c r="U3367" i="16"/>
  <c r="V3367" i="16" s="1"/>
  <c r="U3368" i="16"/>
  <c r="V3368" i="16" s="1"/>
  <c r="U3369" i="16"/>
  <c r="V3369" i="16" s="1"/>
  <c r="U3370" i="16"/>
  <c r="V3370" i="16" s="1"/>
  <c r="U3371" i="16"/>
  <c r="V3371" i="16" s="1"/>
  <c r="U3372" i="16"/>
  <c r="V3372" i="16" s="1"/>
  <c r="U3373" i="16"/>
  <c r="V3373" i="16" s="1"/>
  <c r="U3374" i="16"/>
  <c r="V3374" i="16" s="1"/>
  <c r="U3375" i="16"/>
  <c r="V3375" i="16" s="1"/>
  <c r="U3376" i="16"/>
  <c r="V3376" i="16" s="1"/>
  <c r="U3377" i="16"/>
  <c r="V3377" i="16" s="1"/>
  <c r="U3378" i="16"/>
  <c r="V3378" i="16" s="1"/>
  <c r="U3379" i="16"/>
  <c r="V3379" i="16" s="1"/>
  <c r="U3380" i="16"/>
  <c r="V3380" i="16" s="1"/>
  <c r="U3381" i="16"/>
  <c r="V3381" i="16" s="1"/>
  <c r="U3382" i="16"/>
  <c r="V3382" i="16" s="1"/>
  <c r="U3383" i="16"/>
  <c r="V3383" i="16" s="1"/>
  <c r="U3384" i="16"/>
  <c r="V3384" i="16" s="1"/>
  <c r="U3385" i="16"/>
  <c r="V3385" i="16" s="1"/>
  <c r="U3386" i="16"/>
  <c r="V3386" i="16" s="1"/>
  <c r="U3387" i="16"/>
  <c r="V3387" i="16" s="1"/>
  <c r="U3388" i="16"/>
  <c r="V3388" i="16" s="1"/>
  <c r="U3389" i="16"/>
  <c r="V3389" i="16" s="1"/>
  <c r="U3390" i="16"/>
  <c r="V3390" i="16" s="1"/>
  <c r="U3391" i="16"/>
  <c r="V3391" i="16" s="1"/>
  <c r="U3392" i="16"/>
  <c r="V3392" i="16" s="1"/>
  <c r="U3393" i="16"/>
  <c r="V3393" i="16" s="1"/>
  <c r="U3394" i="16"/>
  <c r="V3394" i="16" s="1"/>
  <c r="U3395" i="16"/>
  <c r="V3395" i="16" s="1"/>
  <c r="U3396" i="16"/>
  <c r="V3396" i="16" s="1"/>
  <c r="U3397" i="16"/>
  <c r="V3397" i="16" s="1"/>
  <c r="U3398" i="16"/>
  <c r="V3398" i="16" s="1"/>
  <c r="U3399" i="16"/>
  <c r="V3399" i="16" s="1"/>
  <c r="U3400" i="16"/>
  <c r="V3400" i="16" s="1"/>
  <c r="U3401" i="16"/>
  <c r="V3401" i="16" s="1"/>
  <c r="U3402" i="16"/>
  <c r="V3402" i="16" s="1"/>
  <c r="U3403" i="16"/>
  <c r="V3403" i="16" s="1"/>
  <c r="U3404" i="16"/>
  <c r="V3404" i="16" s="1"/>
  <c r="U3405" i="16"/>
  <c r="V3405" i="16" s="1"/>
  <c r="U3406" i="16"/>
  <c r="V3406" i="16" s="1"/>
  <c r="U3407" i="16"/>
  <c r="V3407" i="16" s="1"/>
  <c r="U3408" i="16"/>
  <c r="V3408" i="16" s="1"/>
  <c r="U3409" i="16"/>
  <c r="V3409" i="16" s="1"/>
  <c r="U3410" i="16"/>
  <c r="V3410" i="16" s="1"/>
  <c r="U3411" i="16"/>
  <c r="V3411" i="16" s="1"/>
  <c r="U3412" i="16"/>
  <c r="V3412" i="16" s="1"/>
  <c r="U3413" i="16"/>
  <c r="V3413" i="16" s="1"/>
  <c r="U3414" i="16"/>
  <c r="V3414" i="16" s="1"/>
  <c r="U3415" i="16"/>
  <c r="V3415" i="16" s="1"/>
  <c r="U3416" i="16"/>
  <c r="V3416" i="16" s="1"/>
  <c r="U3417" i="16"/>
  <c r="V3417" i="16" s="1"/>
  <c r="U3418" i="16"/>
  <c r="V3418" i="16" s="1"/>
  <c r="U3419" i="16"/>
  <c r="V3419" i="16" s="1"/>
  <c r="U3420" i="16"/>
  <c r="V3420" i="16" s="1"/>
  <c r="U3421" i="16"/>
  <c r="V3421" i="16" s="1"/>
  <c r="U3422" i="16"/>
  <c r="V3422" i="16" s="1"/>
  <c r="U3423" i="16"/>
  <c r="V3423" i="16" s="1"/>
  <c r="U3424" i="16"/>
  <c r="V3424" i="16" s="1"/>
  <c r="U3425" i="16"/>
  <c r="V3425" i="16" s="1"/>
  <c r="U3426" i="16"/>
  <c r="V3426" i="16" s="1"/>
  <c r="U3427" i="16"/>
  <c r="V3427" i="16" s="1"/>
  <c r="U3428" i="16"/>
  <c r="V3428" i="16" s="1"/>
  <c r="U3429" i="16"/>
  <c r="V3429" i="16" s="1"/>
  <c r="U3430" i="16"/>
  <c r="V3430" i="16" s="1"/>
  <c r="U3431" i="16"/>
  <c r="V3431" i="16" s="1"/>
  <c r="U3432" i="16"/>
  <c r="V3432" i="16" s="1"/>
  <c r="U3433" i="16"/>
  <c r="V3433" i="16" s="1"/>
  <c r="U3434" i="16"/>
  <c r="V3434" i="16" s="1"/>
  <c r="U3435" i="16"/>
  <c r="V3435" i="16" s="1"/>
  <c r="U3436" i="16"/>
  <c r="V3436" i="16" s="1"/>
  <c r="U3437" i="16"/>
  <c r="V3437" i="16" s="1"/>
  <c r="U3438" i="16"/>
  <c r="V3438" i="16" s="1"/>
  <c r="U3439" i="16"/>
  <c r="V3439" i="16" s="1"/>
  <c r="U3440" i="16"/>
  <c r="V3440" i="16" s="1"/>
  <c r="U3441" i="16"/>
  <c r="V3441" i="16" s="1"/>
  <c r="U3442" i="16"/>
  <c r="V3442" i="16" s="1"/>
  <c r="U3443" i="16"/>
  <c r="V3443" i="16" s="1"/>
  <c r="U3444" i="16"/>
  <c r="V3444" i="16" s="1"/>
  <c r="U3445" i="16"/>
  <c r="V3445" i="16" s="1"/>
  <c r="U3446" i="16"/>
  <c r="V3446" i="16" s="1"/>
  <c r="U3447" i="16"/>
  <c r="V3447" i="16" s="1"/>
  <c r="U3448" i="16"/>
  <c r="V3448" i="16" s="1"/>
  <c r="U3449" i="16"/>
  <c r="V3449" i="16" s="1"/>
  <c r="U3450" i="16"/>
  <c r="V3450" i="16" s="1"/>
  <c r="U3451" i="16"/>
  <c r="V3451" i="16" s="1"/>
  <c r="U3452" i="16"/>
  <c r="V3452" i="16" s="1"/>
  <c r="U3453" i="16"/>
  <c r="V3453" i="16" s="1"/>
  <c r="U3454" i="16"/>
  <c r="V3454" i="16" s="1"/>
  <c r="U3455" i="16"/>
  <c r="V3455" i="16" s="1"/>
  <c r="U3456" i="16"/>
  <c r="V3456" i="16" s="1"/>
  <c r="U3457" i="16"/>
  <c r="V3457" i="16" s="1"/>
  <c r="U3458" i="16"/>
  <c r="V3458" i="16" s="1"/>
  <c r="U3459" i="16"/>
  <c r="V3459" i="16" s="1"/>
  <c r="U3460" i="16"/>
  <c r="V3460" i="16" s="1"/>
  <c r="U3461" i="16"/>
  <c r="V3461" i="16" s="1"/>
  <c r="U3462" i="16"/>
  <c r="V3462" i="16" s="1"/>
  <c r="U3463" i="16"/>
  <c r="V3463" i="16" s="1"/>
  <c r="U3464" i="16"/>
  <c r="V3464" i="16" s="1"/>
  <c r="U3465" i="16"/>
  <c r="V3465" i="16" s="1"/>
  <c r="U3466" i="16"/>
  <c r="V3466" i="16" s="1"/>
  <c r="U3467" i="16"/>
  <c r="V3467" i="16" s="1"/>
  <c r="U3468" i="16"/>
  <c r="V3468" i="16" s="1"/>
  <c r="U3469" i="16"/>
  <c r="V3469" i="16" s="1"/>
  <c r="U3470" i="16"/>
  <c r="V3470" i="16" s="1"/>
  <c r="U3471" i="16"/>
  <c r="V3471" i="16" s="1"/>
  <c r="U3472" i="16"/>
  <c r="V3472" i="16" s="1"/>
  <c r="U3473" i="16"/>
  <c r="V3473" i="16" s="1"/>
  <c r="U3474" i="16"/>
  <c r="V3474" i="16" s="1"/>
  <c r="U3475" i="16"/>
  <c r="V3475" i="16" s="1"/>
  <c r="U3476" i="16"/>
  <c r="V3476" i="16" s="1"/>
  <c r="U3477" i="16"/>
  <c r="V3477" i="16" s="1"/>
  <c r="U3478" i="16"/>
  <c r="V3478" i="16" s="1"/>
  <c r="U3479" i="16"/>
  <c r="V3479" i="16" s="1"/>
  <c r="U3480" i="16"/>
  <c r="V3480" i="16" s="1"/>
  <c r="U3481" i="16"/>
  <c r="V3481" i="16" s="1"/>
  <c r="U3482" i="16"/>
  <c r="V3482" i="16" s="1"/>
  <c r="U3483" i="16"/>
  <c r="V3483" i="16" s="1"/>
  <c r="U3484" i="16"/>
  <c r="V3484" i="16" s="1"/>
  <c r="U3485" i="16"/>
  <c r="V3485" i="16" s="1"/>
  <c r="U3486" i="16"/>
  <c r="V3486" i="16" s="1"/>
  <c r="U3487" i="16"/>
  <c r="V3487" i="16" s="1"/>
  <c r="U3488" i="16"/>
  <c r="V3488" i="16" s="1"/>
  <c r="U3489" i="16"/>
  <c r="V3489" i="16" s="1"/>
  <c r="U3490" i="16"/>
  <c r="V3490" i="16" s="1"/>
  <c r="U3491" i="16"/>
  <c r="V3491" i="16" s="1"/>
  <c r="U3492" i="16"/>
  <c r="V3492" i="16" s="1"/>
  <c r="U3493" i="16"/>
  <c r="V3493" i="16" s="1"/>
  <c r="U3494" i="16"/>
  <c r="V3494" i="16" s="1"/>
  <c r="U3495" i="16"/>
  <c r="V3495" i="16" s="1"/>
  <c r="U3496" i="16"/>
  <c r="V3496" i="16" s="1"/>
  <c r="U3497" i="16"/>
  <c r="V3497" i="16" s="1"/>
  <c r="U3498" i="16"/>
  <c r="V3498" i="16" s="1"/>
  <c r="U3499" i="16"/>
  <c r="V3499" i="16" s="1"/>
  <c r="U3500" i="16"/>
  <c r="V3500" i="16" s="1"/>
  <c r="U3501" i="16"/>
  <c r="V3501" i="16" s="1"/>
  <c r="U3502" i="16"/>
  <c r="V3502" i="16" s="1"/>
  <c r="U3503" i="16"/>
  <c r="V3503" i="16" s="1"/>
  <c r="U3504" i="16"/>
  <c r="V3504" i="16" s="1"/>
  <c r="U3505" i="16"/>
  <c r="V3505" i="16" s="1"/>
  <c r="U3506" i="16"/>
  <c r="V3506" i="16" s="1"/>
  <c r="U3507" i="16"/>
  <c r="V3507" i="16" s="1"/>
  <c r="U3508" i="16"/>
  <c r="V3508" i="16" s="1"/>
  <c r="U3509" i="16"/>
  <c r="V3509" i="16" s="1"/>
  <c r="U3510" i="16"/>
  <c r="V3510" i="16" s="1"/>
  <c r="U3511" i="16"/>
  <c r="V3511" i="16" s="1"/>
  <c r="U3512" i="16"/>
  <c r="V3512" i="16" s="1"/>
  <c r="U3513" i="16"/>
  <c r="V3513" i="16" s="1"/>
  <c r="U3514" i="16"/>
  <c r="V3514" i="16" s="1"/>
  <c r="U3515" i="16"/>
  <c r="V3515" i="16" s="1"/>
  <c r="U3516" i="16"/>
  <c r="V3516" i="16" s="1"/>
  <c r="U3517" i="16"/>
  <c r="V3517" i="16" s="1"/>
  <c r="U3518" i="16"/>
  <c r="V3518" i="16" s="1"/>
  <c r="U3519" i="16"/>
  <c r="V3519" i="16" s="1"/>
  <c r="U3520" i="16"/>
  <c r="V3520" i="16" s="1"/>
  <c r="U3521" i="16"/>
  <c r="V3521" i="16" s="1"/>
  <c r="U3522" i="16"/>
  <c r="V3522" i="16" s="1"/>
  <c r="U3523" i="16"/>
  <c r="V3523" i="16" s="1"/>
  <c r="U3524" i="16"/>
  <c r="V3524" i="16" s="1"/>
  <c r="U3525" i="16"/>
  <c r="V3525" i="16" s="1"/>
  <c r="U3526" i="16"/>
  <c r="V3526" i="16" s="1"/>
  <c r="U3527" i="16"/>
  <c r="V3527" i="16" s="1"/>
  <c r="U3528" i="16"/>
  <c r="V3528" i="16" s="1"/>
  <c r="U3529" i="16"/>
  <c r="V3529" i="16" s="1"/>
  <c r="U3530" i="16"/>
  <c r="V3530" i="16" s="1"/>
  <c r="U3531" i="16"/>
  <c r="V3531" i="16" s="1"/>
  <c r="U3532" i="16"/>
  <c r="V3532" i="16" s="1"/>
  <c r="U3533" i="16"/>
  <c r="V3533" i="16" s="1"/>
  <c r="U3534" i="16"/>
  <c r="V3534" i="16" s="1"/>
  <c r="U3535" i="16"/>
  <c r="V3535" i="16" s="1"/>
  <c r="U3536" i="16"/>
  <c r="V3536" i="16" s="1"/>
  <c r="U3537" i="16"/>
  <c r="V3537" i="16" s="1"/>
  <c r="U3538" i="16"/>
  <c r="V3538" i="16" s="1"/>
  <c r="U3539" i="16"/>
  <c r="V3539" i="16" s="1"/>
  <c r="U3540" i="16"/>
  <c r="V3540" i="16" s="1"/>
  <c r="U3541" i="16"/>
  <c r="V3541" i="16" s="1"/>
  <c r="U3542" i="16"/>
  <c r="V3542" i="16" s="1"/>
  <c r="U3543" i="16"/>
  <c r="V3543" i="16" s="1"/>
  <c r="U3544" i="16"/>
  <c r="V3544" i="16" s="1"/>
  <c r="U3545" i="16"/>
  <c r="V3545" i="16" s="1"/>
  <c r="U3546" i="16"/>
  <c r="V3546" i="16" s="1"/>
  <c r="U3547" i="16"/>
  <c r="V3547" i="16" s="1"/>
  <c r="U3548" i="16"/>
  <c r="V3548" i="16" s="1"/>
  <c r="U3549" i="16"/>
  <c r="V3549" i="16" s="1"/>
  <c r="U3550" i="16"/>
  <c r="V3550" i="16" s="1"/>
  <c r="U3551" i="16"/>
  <c r="V3551" i="16" s="1"/>
  <c r="U3552" i="16"/>
  <c r="V3552" i="16" s="1"/>
  <c r="U3553" i="16"/>
  <c r="V3553" i="16" s="1"/>
  <c r="U3554" i="16"/>
  <c r="V3554" i="16" s="1"/>
  <c r="U3555" i="16"/>
  <c r="V3555" i="16" s="1"/>
  <c r="U3556" i="16"/>
  <c r="V3556" i="16" s="1"/>
  <c r="U3557" i="16"/>
  <c r="V3557" i="16" s="1"/>
  <c r="U3558" i="16"/>
  <c r="V3558" i="16" s="1"/>
  <c r="U3559" i="16"/>
  <c r="V3559" i="16" s="1"/>
  <c r="U3560" i="16"/>
  <c r="V3560" i="16" s="1"/>
  <c r="U3561" i="16"/>
  <c r="V3561" i="16" s="1"/>
  <c r="U3562" i="16"/>
  <c r="V3562" i="16" s="1"/>
  <c r="U3563" i="16"/>
  <c r="V3563" i="16" s="1"/>
  <c r="U3564" i="16"/>
  <c r="V3564" i="16" s="1"/>
  <c r="U3565" i="16"/>
  <c r="V3565" i="16" s="1"/>
  <c r="U3566" i="16"/>
  <c r="V3566" i="16" s="1"/>
  <c r="U3567" i="16"/>
  <c r="V3567" i="16" s="1"/>
  <c r="U3568" i="16"/>
  <c r="V3568" i="16" s="1"/>
  <c r="U3569" i="16"/>
  <c r="V3569" i="16" s="1"/>
  <c r="U3570" i="16"/>
  <c r="V3570" i="16" s="1"/>
  <c r="U3571" i="16"/>
  <c r="V3571" i="16" s="1"/>
  <c r="U3572" i="16"/>
  <c r="V3572" i="16" s="1"/>
  <c r="U3573" i="16"/>
  <c r="V3573" i="16" s="1"/>
  <c r="U3574" i="16"/>
  <c r="V3574" i="16" s="1"/>
  <c r="U3575" i="16"/>
  <c r="V3575" i="16" s="1"/>
  <c r="U3576" i="16"/>
  <c r="V3576" i="16" s="1"/>
  <c r="U3577" i="16"/>
  <c r="V3577" i="16" s="1"/>
  <c r="U3578" i="16"/>
  <c r="V3578" i="16" s="1"/>
  <c r="U3579" i="16"/>
  <c r="V3579" i="16" s="1"/>
  <c r="U3580" i="16"/>
  <c r="V3580" i="16" s="1"/>
  <c r="U3581" i="16"/>
  <c r="V3581" i="16" s="1"/>
  <c r="U3582" i="16"/>
  <c r="V3582" i="16" s="1"/>
  <c r="U3583" i="16"/>
  <c r="V3583" i="16" s="1"/>
  <c r="U3584" i="16"/>
  <c r="V3584" i="16" s="1"/>
  <c r="U3585" i="16"/>
  <c r="V3585" i="16" s="1"/>
  <c r="U3586" i="16"/>
  <c r="V3586" i="16" s="1"/>
  <c r="U3587" i="16"/>
  <c r="V3587" i="16" s="1"/>
  <c r="U3588" i="16"/>
  <c r="V3588" i="16" s="1"/>
  <c r="U3589" i="16"/>
  <c r="V3589" i="16" s="1"/>
  <c r="U3590" i="16"/>
  <c r="V3590" i="16" s="1"/>
  <c r="U3591" i="16"/>
  <c r="V3591" i="16" s="1"/>
  <c r="U3592" i="16"/>
  <c r="V3592" i="16" s="1"/>
  <c r="U3593" i="16"/>
  <c r="V3593" i="16" s="1"/>
  <c r="U3594" i="16"/>
  <c r="V3594" i="16" s="1"/>
  <c r="U3595" i="16"/>
  <c r="V3595" i="16" s="1"/>
  <c r="U3596" i="16"/>
  <c r="V3596" i="16" s="1"/>
  <c r="U3597" i="16"/>
  <c r="V3597" i="16" s="1"/>
  <c r="U3598" i="16"/>
  <c r="V3598" i="16" s="1"/>
  <c r="U3599" i="16"/>
  <c r="V3599" i="16" s="1"/>
  <c r="U3600" i="16"/>
  <c r="V3600" i="16" s="1"/>
  <c r="U3601" i="16"/>
  <c r="V3601" i="16" s="1"/>
  <c r="U3602" i="16"/>
  <c r="V3602" i="16" s="1"/>
  <c r="U3603" i="16"/>
  <c r="V3603" i="16" s="1"/>
  <c r="U3604" i="16"/>
  <c r="V3604" i="16" s="1"/>
  <c r="U3605" i="16"/>
  <c r="V3605" i="16" s="1"/>
  <c r="U3606" i="16"/>
  <c r="V3606" i="16" s="1"/>
  <c r="U3607" i="16"/>
  <c r="V3607" i="16" s="1"/>
  <c r="U3608" i="16"/>
  <c r="V3608" i="16" s="1"/>
  <c r="U3609" i="16"/>
  <c r="V3609" i="16" s="1"/>
  <c r="U3610" i="16"/>
  <c r="V3610" i="16" s="1"/>
  <c r="U3611" i="16"/>
  <c r="V3611" i="16" s="1"/>
  <c r="U3612" i="16"/>
  <c r="V3612" i="16" s="1"/>
  <c r="U3613" i="16"/>
  <c r="V3613" i="16" s="1"/>
  <c r="U3614" i="16"/>
  <c r="V3614" i="16" s="1"/>
  <c r="U3615" i="16"/>
  <c r="V3615" i="16" s="1"/>
  <c r="U3616" i="16"/>
  <c r="V3616" i="16" s="1"/>
  <c r="U3617" i="16"/>
  <c r="V3617" i="16" s="1"/>
  <c r="U3618" i="16"/>
  <c r="V3618" i="16" s="1"/>
  <c r="U3619" i="16"/>
  <c r="V3619" i="16" s="1"/>
  <c r="U3620" i="16"/>
  <c r="V3620" i="16" s="1"/>
  <c r="U3621" i="16"/>
  <c r="V3621" i="16" s="1"/>
  <c r="U3622" i="16"/>
  <c r="V3622" i="16" s="1"/>
  <c r="U3623" i="16"/>
  <c r="V3623" i="16" s="1"/>
  <c r="U3624" i="16"/>
  <c r="V3624" i="16" s="1"/>
  <c r="U3625" i="16"/>
  <c r="V3625" i="16" s="1"/>
  <c r="U3626" i="16"/>
  <c r="V3626" i="16" s="1"/>
  <c r="U3627" i="16"/>
  <c r="V3627" i="16" s="1"/>
  <c r="U3628" i="16"/>
  <c r="V3628" i="16" s="1"/>
  <c r="U3629" i="16"/>
  <c r="V3629" i="16" s="1"/>
  <c r="U3630" i="16"/>
  <c r="V3630" i="16" s="1"/>
  <c r="U3631" i="16"/>
  <c r="V3631" i="16" s="1"/>
  <c r="U3632" i="16"/>
  <c r="V3632" i="16" s="1"/>
  <c r="U3633" i="16"/>
  <c r="V3633" i="16" s="1"/>
  <c r="U3634" i="16"/>
  <c r="V3634" i="16" s="1"/>
  <c r="U3635" i="16"/>
  <c r="V3635" i="16" s="1"/>
  <c r="U3636" i="16"/>
  <c r="V3636" i="16" s="1"/>
  <c r="U3637" i="16"/>
  <c r="V3637" i="16" s="1"/>
  <c r="U3638" i="16"/>
  <c r="V3638" i="16" s="1"/>
  <c r="U3639" i="16"/>
  <c r="V3639" i="16" s="1"/>
  <c r="U3640" i="16"/>
  <c r="V3640" i="16" s="1"/>
  <c r="U3641" i="16"/>
  <c r="V3641" i="16" s="1"/>
  <c r="U3642" i="16"/>
  <c r="V3642" i="16" s="1"/>
  <c r="U3643" i="16"/>
  <c r="V3643" i="16" s="1"/>
  <c r="U3644" i="16"/>
  <c r="V3644" i="16" s="1"/>
  <c r="U3645" i="16"/>
  <c r="V3645" i="16" s="1"/>
  <c r="U3646" i="16"/>
  <c r="V3646" i="16" s="1"/>
  <c r="U3647" i="16"/>
  <c r="V3647" i="16" s="1"/>
  <c r="U3648" i="16"/>
  <c r="V3648" i="16" s="1"/>
  <c r="U3649" i="16"/>
  <c r="V3649" i="16" s="1"/>
  <c r="U3650" i="16"/>
  <c r="V3650" i="16" s="1"/>
  <c r="U3651" i="16"/>
  <c r="V3651" i="16" s="1"/>
  <c r="U3652" i="16"/>
  <c r="V3652" i="16" s="1"/>
  <c r="U3653" i="16"/>
  <c r="V3653" i="16" s="1"/>
  <c r="U3654" i="16"/>
  <c r="V3654" i="16" s="1"/>
  <c r="U3655" i="16"/>
  <c r="V3655" i="16" s="1"/>
  <c r="U3656" i="16"/>
  <c r="V3656" i="16" s="1"/>
  <c r="U3657" i="16"/>
  <c r="V3657" i="16" s="1"/>
  <c r="U3658" i="16"/>
  <c r="V3658" i="16" s="1"/>
  <c r="U3659" i="16"/>
  <c r="V3659" i="16" s="1"/>
  <c r="U3660" i="16"/>
  <c r="V3660" i="16" s="1"/>
  <c r="U3661" i="16"/>
  <c r="V3661" i="16" s="1"/>
  <c r="U3662" i="16"/>
  <c r="V3662" i="16" s="1"/>
  <c r="U3663" i="16"/>
  <c r="V3663" i="16" s="1"/>
  <c r="U3664" i="16"/>
  <c r="V3664" i="16" s="1"/>
  <c r="U3665" i="16"/>
  <c r="V3665" i="16" s="1"/>
  <c r="U3666" i="16"/>
  <c r="V3666" i="16" s="1"/>
  <c r="U3667" i="16"/>
  <c r="V3667" i="16" s="1"/>
  <c r="U3668" i="16"/>
  <c r="V3668" i="16" s="1"/>
  <c r="U3669" i="16"/>
  <c r="V3669" i="16" s="1"/>
  <c r="U3670" i="16"/>
  <c r="V3670" i="16" s="1"/>
  <c r="U3671" i="16"/>
  <c r="V3671" i="16" s="1"/>
  <c r="U3672" i="16"/>
  <c r="V3672" i="16" s="1"/>
  <c r="U3673" i="16"/>
  <c r="V3673" i="16" s="1"/>
  <c r="U3674" i="16"/>
  <c r="V3674" i="16" s="1"/>
  <c r="U3675" i="16"/>
  <c r="V3675" i="16" s="1"/>
  <c r="U3676" i="16"/>
  <c r="V3676" i="16" s="1"/>
  <c r="U3677" i="16"/>
  <c r="V3677" i="16" s="1"/>
  <c r="U3678" i="16"/>
  <c r="V3678" i="16" s="1"/>
  <c r="U3679" i="16"/>
  <c r="V3679" i="16" s="1"/>
  <c r="U3680" i="16"/>
  <c r="V3680" i="16" s="1"/>
  <c r="U3681" i="16"/>
  <c r="V3681" i="16" s="1"/>
  <c r="U3682" i="16"/>
  <c r="V3682" i="16" s="1"/>
  <c r="U3683" i="16"/>
  <c r="V3683" i="16" s="1"/>
  <c r="U3684" i="16"/>
  <c r="V3684" i="16" s="1"/>
  <c r="U3685" i="16"/>
  <c r="V3685" i="16" s="1"/>
  <c r="U3686" i="16"/>
  <c r="V3686" i="16" s="1"/>
  <c r="U3687" i="16"/>
  <c r="V3687" i="16" s="1"/>
  <c r="U3688" i="16"/>
  <c r="V3688" i="16" s="1"/>
  <c r="U3689" i="16"/>
  <c r="V3689" i="16" s="1"/>
  <c r="U3690" i="16"/>
  <c r="V3690" i="16" s="1"/>
  <c r="U3691" i="16"/>
  <c r="V3691" i="16" s="1"/>
  <c r="U3692" i="16"/>
  <c r="V3692" i="16" s="1"/>
  <c r="U3693" i="16"/>
  <c r="V3693" i="16" s="1"/>
  <c r="U3694" i="16"/>
  <c r="V3694" i="16" s="1"/>
  <c r="U3695" i="16"/>
  <c r="V3695" i="16" s="1"/>
  <c r="U3696" i="16"/>
  <c r="V3696" i="16" s="1"/>
  <c r="U3697" i="16"/>
  <c r="V3697" i="16" s="1"/>
  <c r="U3698" i="16"/>
  <c r="V3698" i="16" s="1"/>
  <c r="U3699" i="16"/>
  <c r="V3699" i="16" s="1"/>
  <c r="U3700" i="16"/>
  <c r="V3700" i="16" s="1"/>
  <c r="U3701" i="16"/>
  <c r="V3701" i="16" s="1"/>
  <c r="U3702" i="16"/>
  <c r="V3702" i="16" s="1"/>
  <c r="U3703" i="16"/>
  <c r="V3703" i="16" s="1"/>
  <c r="U3704" i="16"/>
  <c r="V3704" i="16" s="1"/>
  <c r="U3705" i="16"/>
  <c r="V3705" i="16" s="1"/>
  <c r="U3706" i="16"/>
  <c r="V3706" i="16" s="1"/>
  <c r="U3707" i="16"/>
  <c r="V3707" i="16" s="1"/>
  <c r="U3708" i="16"/>
  <c r="V3708" i="16" s="1"/>
  <c r="U3709" i="16"/>
  <c r="V3709" i="16" s="1"/>
  <c r="U3710" i="16"/>
  <c r="V3710" i="16" s="1"/>
  <c r="U3711" i="16"/>
  <c r="V3711" i="16" s="1"/>
  <c r="U3712" i="16"/>
  <c r="V3712" i="16" s="1"/>
  <c r="U3713" i="16"/>
  <c r="V3713" i="16" s="1"/>
  <c r="U3714" i="16"/>
  <c r="V3714" i="16" s="1"/>
  <c r="U3715" i="16"/>
  <c r="V3715" i="16" s="1"/>
  <c r="U3716" i="16"/>
  <c r="V3716" i="16" s="1"/>
  <c r="U3717" i="16"/>
  <c r="V3717" i="16" s="1"/>
  <c r="U3718" i="16"/>
  <c r="V3718" i="16" s="1"/>
  <c r="U3719" i="16"/>
  <c r="V3719" i="16" s="1"/>
  <c r="U3720" i="16"/>
  <c r="V3720" i="16" s="1"/>
  <c r="U3721" i="16"/>
  <c r="V3721" i="16" s="1"/>
  <c r="U3722" i="16"/>
  <c r="V3722" i="16" s="1"/>
  <c r="U3723" i="16"/>
  <c r="V3723" i="16" s="1"/>
  <c r="U3724" i="16"/>
  <c r="V3724" i="16" s="1"/>
  <c r="U3725" i="16"/>
  <c r="V3725" i="16" s="1"/>
  <c r="U3726" i="16"/>
  <c r="V3726" i="16" s="1"/>
  <c r="U3727" i="16"/>
  <c r="V3727" i="16" s="1"/>
  <c r="U5" i="1"/>
  <c r="N16" i="14"/>
  <c r="O16" i="14"/>
  <c r="P16" i="14"/>
  <c r="Q16" i="14"/>
  <c r="R16" i="14"/>
  <c r="S16" i="14"/>
  <c r="T16" i="14"/>
  <c r="U16" i="14"/>
  <c r="V16" i="14"/>
  <c r="G16" i="14"/>
  <c r="H16" i="14"/>
  <c r="I16" i="14"/>
  <c r="J16" i="14"/>
  <c r="K16" i="14"/>
  <c r="L16" i="14"/>
  <c r="M16" i="14"/>
  <c r="E16" i="14"/>
  <c r="N13" i="14"/>
  <c r="U6" i="14"/>
  <c r="V6" i="14"/>
  <c r="W6" i="14"/>
  <c r="X6" i="14"/>
  <c r="Y6" i="14"/>
  <c r="I6" i="14"/>
  <c r="J6" i="14"/>
  <c r="K6" i="14"/>
  <c r="L6" i="14"/>
  <c r="M6" i="14"/>
  <c r="N6" i="14"/>
  <c r="O6" i="14"/>
  <c r="P6" i="14"/>
  <c r="Q6" i="14"/>
  <c r="R6" i="14"/>
  <c r="S6" i="14"/>
  <c r="T6" i="14"/>
  <c r="H6" i="14"/>
  <c r="O15" i="14"/>
  <c r="P15" i="14"/>
  <c r="Q15" i="14"/>
  <c r="R15" i="14"/>
  <c r="S15" i="14"/>
  <c r="T15" i="14"/>
  <c r="U15" i="14"/>
  <c r="V15" i="14"/>
  <c r="N15" i="14"/>
  <c r="O14" i="14"/>
  <c r="P14" i="14"/>
  <c r="Q14" i="14"/>
  <c r="R14" i="14"/>
  <c r="S14" i="14"/>
  <c r="T14" i="14"/>
  <c r="U14" i="14"/>
  <c r="V14" i="14"/>
  <c r="N14" i="14"/>
  <c r="O13" i="14"/>
  <c r="P13" i="14"/>
  <c r="Q13" i="14"/>
  <c r="R13" i="14"/>
  <c r="S13" i="14"/>
  <c r="T13" i="14"/>
  <c r="U13" i="14"/>
  <c r="V13" i="14"/>
  <c r="Q12" i="14"/>
  <c r="R12" i="14"/>
  <c r="S12" i="14"/>
  <c r="T12" i="14"/>
  <c r="U12" i="14"/>
  <c r="V12" i="14"/>
  <c r="N12" i="14"/>
  <c r="O12" i="14"/>
  <c r="P12" i="14"/>
  <c r="F11" i="14"/>
  <c r="G11" i="14"/>
  <c r="H11" i="14"/>
  <c r="I11" i="14"/>
  <c r="J11" i="14"/>
  <c r="K11" i="14"/>
  <c r="L11" i="14"/>
  <c r="M11" i="14"/>
  <c r="N11" i="14"/>
  <c r="O11" i="14"/>
  <c r="P11" i="14"/>
  <c r="Q11" i="14"/>
  <c r="R11" i="14"/>
  <c r="S11" i="14"/>
  <c r="T11" i="14"/>
  <c r="U11" i="14"/>
  <c r="V11" i="14"/>
  <c r="E11" i="14"/>
  <c r="F5" i="14"/>
  <c r="E5" i="14"/>
  <c r="T3" i="1"/>
  <c r="AM1761" i="18" l="1"/>
  <c r="AM1745" i="18"/>
  <c r="AM1729" i="18"/>
  <c r="AM1713" i="18"/>
  <c r="AM1697" i="18"/>
  <c r="AM1681" i="18"/>
  <c r="AM1665" i="18"/>
  <c r="AM1649" i="18"/>
  <c r="AM1633" i="18"/>
  <c r="AM1617" i="18"/>
  <c r="AM1601" i="18"/>
  <c r="AM1569" i="18"/>
  <c r="AM1505" i="18"/>
  <c r="AM1441" i="18"/>
  <c r="AM1377" i="18"/>
  <c r="AM1313" i="18"/>
  <c r="AM1249" i="18"/>
  <c r="AM1185" i="18"/>
  <c r="AM1121" i="18"/>
  <c r="AM1003" i="18"/>
  <c r="AM747" i="18"/>
  <c r="AM478" i="18"/>
  <c r="AW45" i="18"/>
  <c r="AM1757" i="18"/>
  <c r="AM1741" i="18"/>
  <c r="AM1725" i="18"/>
  <c r="AM1709" i="18"/>
  <c r="AM1693" i="18"/>
  <c r="AM1677" i="18"/>
  <c r="AM1661" i="18"/>
  <c r="AM1645" i="18"/>
  <c r="AM1629" i="18"/>
  <c r="AM1613" i="18"/>
  <c r="AM1597" i="18"/>
  <c r="AM1553" i="18"/>
  <c r="AM1489" i="18"/>
  <c r="AM1425" i="18"/>
  <c r="AM1361" i="18"/>
  <c r="AM1297" i="18"/>
  <c r="AM1233" i="18"/>
  <c r="AM1169" i="18"/>
  <c r="AM1105" i="18"/>
  <c r="AM939" i="18"/>
  <c r="AM683" i="18"/>
  <c r="AM160" i="18"/>
  <c r="AM1753" i="18"/>
  <c r="AM1737" i="18"/>
  <c r="AM1721" i="18"/>
  <c r="AM1705" i="18"/>
  <c r="AM1689" i="18"/>
  <c r="AM1673" i="18"/>
  <c r="AM1657" i="18"/>
  <c r="AM1641" i="18"/>
  <c r="AM1625" i="18"/>
  <c r="AM1609" i="18"/>
  <c r="AM1593" i="18"/>
  <c r="AM1537" i="18"/>
  <c r="AM1473" i="18"/>
  <c r="AM1409" i="18"/>
  <c r="AM1345" i="18"/>
  <c r="AM1281" i="18"/>
  <c r="AM1217" i="18"/>
  <c r="AM1153" i="18"/>
  <c r="AM1089" i="18"/>
  <c r="AM875" i="18"/>
  <c r="AM619" i="18"/>
  <c r="AM1765" i="18"/>
  <c r="AM1749" i="18"/>
  <c r="AM1733" i="18"/>
  <c r="AM1717" i="18"/>
  <c r="AM1701" i="18"/>
  <c r="AM1685" i="18"/>
  <c r="AM1669" i="18"/>
  <c r="AM1653" i="18"/>
  <c r="AM1637" i="18"/>
  <c r="AM1621" i="18"/>
  <c r="AM1605" i="18"/>
  <c r="AM1585" i="18"/>
  <c r="AM1521" i="18"/>
  <c r="AM1457" i="18"/>
  <c r="AM1393" i="18"/>
  <c r="AM1329" i="18"/>
  <c r="AM1265" i="18"/>
  <c r="AM1201" i="18"/>
  <c r="AM1137" i="18"/>
  <c r="AM1062" i="18"/>
  <c r="AM811" i="18"/>
  <c r="AB54" i="16"/>
  <c r="AB50" i="16"/>
  <c r="AB46" i="16"/>
  <c r="AB42" i="16"/>
  <c r="AB38" i="16"/>
  <c r="AB34" i="16"/>
  <c r="AB30" i="16"/>
  <c r="AB26" i="16"/>
  <c r="AB22" i="16"/>
  <c r="AB18" i="16"/>
  <c r="AB14" i="16"/>
  <c r="BA34" i="18" a="1"/>
  <c r="D1736" i="16"/>
  <c r="AB53" i="16"/>
  <c r="AB49" i="16"/>
  <c r="AB45" i="16"/>
  <c r="AB41" i="16"/>
  <c r="AB37" i="16"/>
  <c r="AB33" i="16"/>
  <c r="AB29" i="16"/>
  <c r="AB25" i="16"/>
  <c r="AB21" i="16"/>
  <c r="AB17" i="16"/>
  <c r="AB13" i="16"/>
  <c r="AE11" i="16"/>
  <c r="BJ33" i="18"/>
  <c r="BJ34" i="18" s="1"/>
  <c r="B4" i="18"/>
  <c r="V2" i="16"/>
  <c r="AB56" i="16"/>
  <c r="AB52" i="16"/>
  <c r="AB48" i="16"/>
  <c r="AB44" i="16"/>
  <c r="AB40" i="16"/>
  <c r="AB36" i="16"/>
  <c r="AB32" i="16"/>
  <c r="AB28" i="16"/>
  <c r="AB24" i="16"/>
  <c r="AB20" i="16"/>
  <c r="AB16" i="16"/>
  <c r="AB12" i="16"/>
  <c r="D1130" i="16"/>
  <c r="D2" i="16"/>
  <c r="AB55" i="16"/>
  <c r="AB51" i="16"/>
  <c r="AB47" i="16"/>
  <c r="AB43" i="16"/>
  <c r="AB39" i="16"/>
  <c r="AB35" i="16"/>
  <c r="AB31" i="16"/>
  <c r="AB27" i="16"/>
  <c r="AB23" i="16"/>
  <c r="AB19" i="16"/>
  <c r="AB15" i="16"/>
  <c r="D3723" i="16"/>
  <c r="AB6" i="16" s="1" a="1"/>
  <c r="AB6" i="16" s="1"/>
  <c r="AB11" i="16"/>
  <c r="AL34" i="18"/>
  <c r="AM34" i="18" s="1"/>
  <c r="AM35" i="18"/>
  <c r="AM39" i="18"/>
  <c r="AM43" i="18"/>
  <c r="AM47" i="18"/>
  <c r="AM51" i="18"/>
  <c r="AM55" i="18"/>
  <c r="AM59" i="18"/>
  <c r="AM63" i="18"/>
  <c r="AM67" i="18"/>
  <c r="AM71" i="18"/>
  <c r="AM75" i="18"/>
  <c r="AM79" i="18"/>
  <c r="AM83" i="18"/>
  <c r="AM87" i="18"/>
  <c r="AM91" i="18"/>
  <c r="AM95" i="18"/>
  <c r="AM99" i="18"/>
  <c r="AM103" i="18"/>
  <c r="AM107" i="18"/>
  <c r="AM111" i="18"/>
  <c r="AM115" i="18"/>
  <c r="AM119" i="18"/>
  <c r="AM123" i="18"/>
  <c r="AM127" i="18"/>
  <c r="AM131" i="18"/>
  <c r="AM135" i="18"/>
  <c r="AM139" i="18"/>
  <c r="AM143" i="18"/>
  <c r="AM147" i="18"/>
  <c r="AM151" i="18"/>
  <c r="AM155" i="18"/>
  <c r="AM159" i="18"/>
  <c r="AM163" i="18"/>
  <c r="AM167" i="18"/>
  <c r="AM171" i="18"/>
  <c r="AM175" i="18"/>
  <c r="AM179" i="18"/>
  <c r="AM183" i="18"/>
  <c r="AM187" i="18"/>
  <c r="AM191" i="18"/>
  <c r="AM195" i="18"/>
  <c r="AM199" i="18"/>
  <c r="AM203" i="18"/>
  <c r="AM207" i="18"/>
  <c r="AM211" i="18"/>
  <c r="AM215" i="18"/>
  <c r="AM219" i="18"/>
  <c r="AM223" i="18"/>
  <c r="AM227" i="18"/>
  <c r="AM231" i="18"/>
  <c r="AM235" i="18"/>
  <c r="AM239" i="18"/>
  <c r="AM243" i="18"/>
  <c r="AM247" i="18"/>
  <c r="AM251" i="18"/>
  <c r="AM255" i="18"/>
  <c r="AM259" i="18"/>
  <c r="AM263" i="18"/>
  <c r="AM267" i="18"/>
  <c r="AM271" i="18"/>
  <c r="AM275" i="18"/>
  <c r="AM279" i="18"/>
  <c r="AM283" i="18"/>
  <c r="AM287" i="18"/>
  <c r="AM291" i="18"/>
  <c r="AM295" i="18"/>
  <c r="AM299" i="18"/>
  <c r="AM303" i="18"/>
  <c r="AM307" i="18"/>
  <c r="AM311" i="18"/>
  <c r="AM315" i="18"/>
  <c r="AM319" i="18"/>
  <c r="AM323" i="18"/>
  <c r="AM327" i="18"/>
  <c r="AM331" i="18"/>
  <c r="AM335" i="18"/>
  <c r="AM339" i="18"/>
  <c r="AM343" i="18"/>
  <c r="AM347" i="18"/>
  <c r="AM351" i="18"/>
  <c r="AM355" i="18"/>
  <c r="AM359" i="18"/>
  <c r="AM363" i="18"/>
  <c r="AM367" i="18"/>
  <c r="AM371" i="18"/>
  <c r="AM375" i="18"/>
  <c r="AM379" i="18"/>
  <c r="AM383" i="18"/>
  <c r="AM387" i="18"/>
  <c r="AM391" i="18"/>
  <c r="AM395" i="18"/>
  <c r="AM399" i="18"/>
  <c r="AM403" i="18"/>
  <c r="AM407" i="18"/>
  <c r="AM411" i="18"/>
  <c r="AM415" i="18"/>
  <c r="AM419" i="18"/>
  <c r="AM423" i="18"/>
  <c r="AM427" i="18"/>
  <c r="AM431" i="18"/>
  <c r="AM435" i="18"/>
  <c r="AM439" i="18"/>
  <c r="AM443" i="18"/>
  <c r="AM447" i="18"/>
  <c r="AM451" i="18"/>
  <c r="AM455" i="18"/>
  <c r="AM459" i="18"/>
  <c r="AM463" i="18"/>
  <c r="AM467" i="18"/>
  <c r="AM471" i="18"/>
  <c r="AM475" i="18"/>
  <c r="AM479" i="18"/>
  <c r="AM483" i="18"/>
  <c r="AM487" i="18"/>
  <c r="AM491" i="18"/>
  <c r="AM495" i="18"/>
  <c r="AM499" i="18"/>
  <c r="AM503" i="18"/>
  <c r="AM507" i="18"/>
  <c r="AM36" i="18"/>
  <c r="AM41" i="18"/>
  <c r="AM46" i="18"/>
  <c r="AM52" i="18"/>
  <c r="AM57" i="18"/>
  <c r="AM62" i="18"/>
  <c r="AM68" i="18"/>
  <c r="AM73" i="18"/>
  <c r="AM78" i="18"/>
  <c r="AM84" i="18"/>
  <c r="AM89" i="18"/>
  <c r="AM94" i="18"/>
  <c r="AM100" i="18"/>
  <c r="AM105" i="18"/>
  <c r="AM110" i="18"/>
  <c r="AM116" i="18"/>
  <c r="AM121" i="18"/>
  <c r="AM126" i="18"/>
  <c r="AM132" i="18"/>
  <c r="AM137" i="18"/>
  <c r="AM142" i="18"/>
  <c r="AM148" i="18"/>
  <c r="AM153" i="18"/>
  <c r="AM158" i="18"/>
  <c r="AM164" i="18"/>
  <c r="AM169" i="18"/>
  <c r="AM174" i="18"/>
  <c r="AM180" i="18"/>
  <c r="AM185" i="18"/>
  <c r="AM190" i="18"/>
  <c r="AM196" i="18"/>
  <c r="AM201" i="18"/>
  <c r="AM206" i="18"/>
  <c r="AM212" i="18"/>
  <c r="AM217" i="18"/>
  <c r="AM222" i="18"/>
  <c r="AM228" i="18"/>
  <c r="AM233" i="18"/>
  <c r="AM238" i="18"/>
  <c r="AM244" i="18"/>
  <c r="AM249" i="18"/>
  <c r="AM254" i="18"/>
  <c r="AM260" i="18"/>
  <c r="AM265" i="18"/>
  <c r="AM270" i="18"/>
  <c r="AM276" i="18"/>
  <c r="AM281" i="18"/>
  <c r="AM286" i="18"/>
  <c r="AM292" i="18"/>
  <c r="AM297" i="18"/>
  <c r="AM302" i="18"/>
  <c r="AM308" i="18"/>
  <c r="AM313" i="18"/>
  <c r="AM318" i="18"/>
  <c r="AM324" i="18"/>
  <c r="AM329" i="18"/>
  <c r="AM334" i="18"/>
  <c r="AM340" i="18"/>
  <c r="AM345" i="18"/>
  <c r="AM350" i="18"/>
  <c r="AM356" i="18"/>
  <c r="AM361" i="18"/>
  <c r="AM366" i="18"/>
  <c r="AM372" i="18"/>
  <c r="AM377" i="18"/>
  <c r="AM382" i="18"/>
  <c r="AM388" i="18"/>
  <c r="AM393" i="18"/>
  <c r="AM398" i="18"/>
  <c r="AM404" i="18"/>
  <c r="AM409" i="18"/>
  <c r="AM414" i="18"/>
  <c r="AM420" i="18"/>
  <c r="AM425" i="18"/>
  <c r="AM430" i="18"/>
  <c r="AM436" i="18"/>
  <c r="AM441" i="18"/>
  <c r="AM446" i="18"/>
  <c r="AM452" i="18"/>
  <c r="AM457" i="18"/>
  <c r="AM462" i="18"/>
  <c r="AM38" i="18"/>
  <c r="AM44" i="18"/>
  <c r="AM49" i="18"/>
  <c r="AM54" i="18"/>
  <c r="AM60" i="18"/>
  <c r="AM65" i="18"/>
  <c r="AM70" i="18"/>
  <c r="AM76" i="18"/>
  <c r="AM81" i="18"/>
  <c r="AM86" i="18"/>
  <c r="AM92" i="18"/>
  <c r="AM97" i="18"/>
  <c r="AM102" i="18"/>
  <c r="AM108" i="18"/>
  <c r="AM113" i="18"/>
  <c r="AM118" i="18"/>
  <c r="AM124" i="18"/>
  <c r="AM129" i="18"/>
  <c r="AM134" i="18"/>
  <c r="AM140" i="18"/>
  <c r="AM145" i="18"/>
  <c r="AM150" i="18"/>
  <c r="AM156" i="18"/>
  <c r="AM161" i="18"/>
  <c r="AM166" i="18"/>
  <c r="AM172" i="18"/>
  <c r="AM177" i="18"/>
  <c r="AM182" i="18"/>
  <c r="AM188" i="18"/>
  <c r="AM193" i="18"/>
  <c r="AM198" i="18"/>
  <c r="AM204" i="18"/>
  <c r="AM209" i="18"/>
  <c r="AM214" i="18"/>
  <c r="AM220" i="18"/>
  <c r="AM225" i="18"/>
  <c r="AM230" i="18"/>
  <c r="AM236" i="18"/>
  <c r="AM241" i="18"/>
  <c r="AM246" i="18"/>
  <c r="AM252" i="18"/>
  <c r="AM257" i="18"/>
  <c r="AM262" i="18"/>
  <c r="AM268" i="18"/>
  <c r="AM273" i="18"/>
  <c r="AM278" i="18"/>
  <c r="AM284" i="18"/>
  <c r="AM289" i="18"/>
  <c r="AM294" i="18"/>
  <c r="AM300" i="18"/>
  <c r="AM305" i="18"/>
  <c r="AM310" i="18"/>
  <c r="AM316" i="18"/>
  <c r="AM321" i="18"/>
  <c r="AM326" i="18"/>
  <c r="AM332" i="18"/>
  <c r="AM337" i="18"/>
  <c r="AM342" i="18"/>
  <c r="AM348" i="18"/>
  <c r="AM353" i="18"/>
  <c r="AM358" i="18"/>
  <c r="AM364" i="18"/>
  <c r="AM369" i="18"/>
  <c r="AM374" i="18"/>
  <c r="AM380" i="18"/>
  <c r="AM385" i="18"/>
  <c r="AM390" i="18"/>
  <c r="AM396" i="18"/>
  <c r="AM401" i="18"/>
  <c r="AM406" i="18"/>
  <c r="AM412" i="18"/>
  <c r="AM417" i="18"/>
  <c r="AM422" i="18"/>
  <c r="AM428" i="18"/>
  <c r="AM433" i="18"/>
  <c r="AM438" i="18"/>
  <c r="AM444" i="18"/>
  <c r="AM449" i="18"/>
  <c r="AM454" i="18"/>
  <c r="AM460" i="18"/>
  <c r="AM465" i="18"/>
  <c r="AM40" i="18"/>
  <c r="AM45" i="18"/>
  <c r="AM50" i="18"/>
  <c r="AM56" i="18"/>
  <c r="AM61" i="18"/>
  <c r="AM66" i="18"/>
  <c r="AM72" i="18"/>
  <c r="AM77" i="18"/>
  <c r="AM82" i="18"/>
  <c r="AM88" i="18"/>
  <c r="AM93" i="18"/>
  <c r="AM98" i="18"/>
  <c r="AM104" i="18"/>
  <c r="AM109" i="18"/>
  <c r="AM114" i="18"/>
  <c r="AM120" i="18"/>
  <c r="AM125" i="18"/>
  <c r="AM130" i="18"/>
  <c r="AM136" i="18"/>
  <c r="AM141" i="18"/>
  <c r="AM146" i="18"/>
  <c r="AM152" i="18"/>
  <c r="AM157" i="18"/>
  <c r="AM162" i="18"/>
  <c r="AM168" i="18"/>
  <c r="AM173" i="18"/>
  <c r="AM178" i="18"/>
  <c r="AM184" i="18"/>
  <c r="AM189" i="18"/>
  <c r="AM194" i="18"/>
  <c r="AM200" i="18"/>
  <c r="AM205" i="18"/>
  <c r="AM210" i="18"/>
  <c r="AM216" i="18"/>
  <c r="AM221" i="18"/>
  <c r="AM226" i="18"/>
  <c r="AM232" i="18"/>
  <c r="AM237" i="18"/>
  <c r="AM242" i="18"/>
  <c r="AM248" i="18"/>
  <c r="AM253" i="18"/>
  <c r="AM258" i="18"/>
  <c r="AM264" i="18"/>
  <c r="AM269" i="18"/>
  <c r="AM274" i="18"/>
  <c r="AM280" i="18"/>
  <c r="AM285" i="18"/>
  <c r="AM290" i="18"/>
  <c r="AM296" i="18"/>
  <c r="AM301" i="18"/>
  <c r="AM306" i="18"/>
  <c r="AM312" i="18"/>
  <c r="AM317" i="18"/>
  <c r="AM322" i="18"/>
  <c r="AM328" i="18"/>
  <c r="AM333" i="18"/>
  <c r="AM338" i="18"/>
  <c r="AM344" i="18"/>
  <c r="AM349" i="18"/>
  <c r="AM354" i="18"/>
  <c r="AM360" i="18"/>
  <c r="AM365" i="18"/>
  <c r="AM370" i="18"/>
  <c r="AM376" i="18"/>
  <c r="AM381" i="18"/>
  <c r="AM386" i="18"/>
  <c r="AM392" i="18"/>
  <c r="AM397" i="18"/>
  <c r="AM402" i="18"/>
  <c r="AM408" i="18"/>
  <c r="AM413" i="18"/>
  <c r="AM418" i="18"/>
  <c r="AM424" i="18"/>
  <c r="AM429" i="18"/>
  <c r="AM434" i="18"/>
  <c r="AM440" i="18"/>
  <c r="AM445" i="18"/>
  <c r="AM450" i="18"/>
  <c r="AM456" i="18"/>
  <c r="AM461" i="18"/>
  <c r="AM466" i="18"/>
  <c r="AM472" i="18"/>
  <c r="AM477" i="18"/>
  <c r="AM482" i="18"/>
  <c r="AM488" i="18"/>
  <c r="AM493" i="18"/>
  <c r="AM498" i="18"/>
  <c r="AM504" i="18"/>
  <c r="AM48" i="18"/>
  <c r="AM69" i="18"/>
  <c r="AM90" i="18"/>
  <c r="AM112" i="18"/>
  <c r="AM133" i="18"/>
  <c r="AM154" i="18"/>
  <c r="AM176" i="18"/>
  <c r="AM197" i="18"/>
  <c r="AM218" i="18"/>
  <c r="AM240" i="18"/>
  <c r="AM261" i="18"/>
  <c r="AM282" i="18"/>
  <c r="AM304" i="18"/>
  <c r="AM325" i="18"/>
  <c r="AM346" i="18"/>
  <c r="AM368" i="18"/>
  <c r="AM389" i="18"/>
  <c r="AM410" i="18"/>
  <c r="AM432" i="18"/>
  <c r="AM453" i="18"/>
  <c r="AM469" i="18"/>
  <c r="AM476" i="18"/>
  <c r="AM484" i="18"/>
  <c r="AM490" i="18"/>
  <c r="AM497" i="18"/>
  <c r="AM505" i="18"/>
  <c r="AM510" i="18"/>
  <c r="AM514" i="18"/>
  <c r="AM518" i="18"/>
  <c r="AM522" i="18"/>
  <c r="AM526" i="18"/>
  <c r="AM530" i="18"/>
  <c r="AM534" i="18"/>
  <c r="AM538" i="18"/>
  <c r="AM542" i="18"/>
  <c r="AM546" i="18"/>
  <c r="AM550" i="18"/>
  <c r="AM554" i="18"/>
  <c r="AM558" i="18"/>
  <c r="AM562" i="18"/>
  <c r="AM566" i="18"/>
  <c r="AM570" i="18"/>
  <c r="AM574" i="18"/>
  <c r="AM578" i="18"/>
  <c r="AM582" i="18"/>
  <c r="AM586" i="18"/>
  <c r="AM590" i="18"/>
  <c r="AM594" i="18"/>
  <c r="AM598" i="18"/>
  <c r="AM602" i="18"/>
  <c r="AM606" i="18"/>
  <c r="AM610" i="18"/>
  <c r="AM614" i="18"/>
  <c r="AM618" i="18"/>
  <c r="AM622" i="18"/>
  <c r="AM626" i="18"/>
  <c r="AM630" i="18"/>
  <c r="AM634" i="18"/>
  <c r="AM638" i="18"/>
  <c r="AM642" i="18"/>
  <c r="AM646" i="18"/>
  <c r="AM650" i="18"/>
  <c r="AM654" i="18"/>
  <c r="AM658" i="18"/>
  <c r="AM662" i="18"/>
  <c r="AM666" i="18"/>
  <c r="AM670" i="18"/>
  <c r="AM674" i="18"/>
  <c r="AM678" i="18"/>
  <c r="AM682" i="18"/>
  <c r="AM686" i="18"/>
  <c r="AM690" i="18"/>
  <c r="AM694" i="18"/>
  <c r="AM698" i="18"/>
  <c r="AM702" i="18"/>
  <c r="AM706" i="18"/>
  <c r="AM710" i="18"/>
  <c r="AM714" i="18"/>
  <c r="AM718" i="18"/>
  <c r="AM722" i="18"/>
  <c r="AM726" i="18"/>
  <c r="AM730" i="18"/>
  <c r="AM734" i="18"/>
  <c r="AM738" i="18"/>
  <c r="AM742" i="18"/>
  <c r="AM746" i="18"/>
  <c r="AM750" i="18"/>
  <c r="AM754" i="18"/>
  <c r="AM758" i="18"/>
  <c r="AM762" i="18"/>
  <c r="AM766" i="18"/>
  <c r="AM770" i="18"/>
  <c r="AM774" i="18"/>
  <c r="AM778" i="18"/>
  <c r="AM782" i="18"/>
  <c r="AM786" i="18"/>
  <c r="AM790" i="18"/>
  <c r="AM794" i="18"/>
  <c r="AM798" i="18"/>
  <c r="AM802" i="18"/>
  <c r="AM806" i="18"/>
  <c r="AM810" i="18"/>
  <c r="AM814" i="18"/>
  <c r="AM818" i="18"/>
  <c r="AM822" i="18"/>
  <c r="AM826" i="18"/>
  <c r="AM830" i="18"/>
  <c r="AM834" i="18"/>
  <c r="AM838" i="18"/>
  <c r="AM842" i="18"/>
  <c r="AM846" i="18"/>
  <c r="AM850" i="18"/>
  <c r="AM854" i="18"/>
  <c r="AM858" i="18"/>
  <c r="AM862" i="18"/>
  <c r="AM866" i="18"/>
  <c r="AM870" i="18"/>
  <c r="AM874" i="18"/>
  <c r="AM878" i="18"/>
  <c r="AM882" i="18"/>
  <c r="AM886" i="18"/>
  <c r="AM890" i="18"/>
  <c r="AM894" i="18"/>
  <c r="AM898" i="18"/>
  <c r="AM902" i="18"/>
  <c r="AM906" i="18"/>
  <c r="AM910" i="18"/>
  <c r="AM914" i="18"/>
  <c r="AM918" i="18"/>
  <c r="AM922" i="18"/>
  <c r="AM926" i="18"/>
  <c r="AM930" i="18"/>
  <c r="AM934" i="18"/>
  <c r="AM938" i="18"/>
  <c r="AM942" i="18"/>
  <c r="AM946" i="18"/>
  <c r="AM950" i="18"/>
  <c r="AM954" i="18"/>
  <c r="AM958" i="18"/>
  <c r="AM962" i="18"/>
  <c r="AM966" i="18"/>
  <c r="AM970" i="18"/>
  <c r="AM974" i="18"/>
  <c r="AM978" i="18"/>
  <c r="AM982" i="18"/>
  <c r="AM986" i="18"/>
  <c r="AM990" i="18"/>
  <c r="AM994" i="18"/>
  <c r="AM998" i="18"/>
  <c r="AM1002" i="18"/>
  <c r="AM1006" i="18"/>
  <c r="AM1010" i="18"/>
  <c r="AM1014" i="18"/>
  <c r="AM1018" i="18"/>
  <c r="AM1022" i="18"/>
  <c r="AM1026" i="18"/>
  <c r="AM1030" i="18"/>
  <c r="AM1034" i="18"/>
  <c r="AM1038" i="18"/>
  <c r="AM1042" i="18"/>
  <c r="AM1046" i="18"/>
  <c r="AM1050" i="18"/>
  <c r="AM1054" i="18"/>
  <c r="AM37" i="18"/>
  <c r="AM58" i="18"/>
  <c r="AM80" i="18"/>
  <c r="AM101" i="18"/>
  <c r="AM122" i="18"/>
  <c r="AM144" i="18"/>
  <c r="AM165" i="18"/>
  <c r="AM186" i="18"/>
  <c r="AM208" i="18"/>
  <c r="AM229" i="18"/>
  <c r="AM250" i="18"/>
  <c r="AM272" i="18"/>
  <c r="AM293" i="18"/>
  <c r="AM314" i="18"/>
  <c r="AM336" i="18"/>
  <c r="AM357" i="18"/>
  <c r="AM378" i="18"/>
  <c r="AM400" i="18"/>
  <c r="AM421" i="18"/>
  <c r="AM442" i="18"/>
  <c r="AM464" i="18"/>
  <c r="AM473" i="18"/>
  <c r="AM480" i="18"/>
  <c r="AM486" i="18"/>
  <c r="AM494" i="18"/>
  <c r="AM501" i="18"/>
  <c r="AM508" i="18"/>
  <c r="AM512" i="18"/>
  <c r="AM516" i="18"/>
  <c r="AM520" i="18"/>
  <c r="AM524" i="18"/>
  <c r="AM528" i="18"/>
  <c r="AM532" i="18"/>
  <c r="AM536" i="18"/>
  <c r="AM540" i="18"/>
  <c r="AM544" i="18"/>
  <c r="AM548" i="18"/>
  <c r="AM552" i="18"/>
  <c r="AM556" i="18"/>
  <c r="AM560" i="18"/>
  <c r="AM564" i="18"/>
  <c r="AM568" i="18"/>
  <c r="AM572" i="18"/>
  <c r="AM576" i="18"/>
  <c r="AM580" i="18"/>
  <c r="AM584" i="18"/>
  <c r="AM588" i="18"/>
  <c r="AM592" i="18"/>
  <c r="AM596" i="18"/>
  <c r="AM600" i="18"/>
  <c r="AM604" i="18"/>
  <c r="AM608" i="18"/>
  <c r="AM612" i="18"/>
  <c r="AM616" i="18"/>
  <c r="AM620" i="18"/>
  <c r="AM624" i="18"/>
  <c r="AM628" i="18"/>
  <c r="AM632" i="18"/>
  <c r="AM636" i="18"/>
  <c r="AM640" i="18"/>
  <c r="AM644" i="18"/>
  <c r="AM648" i="18"/>
  <c r="AM652" i="18"/>
  <c r="AM656" i="18"/>
  <c r="AM660" i="18"/>
  <c r="AM664" i="18"/>
  <c r="AM668" i="18"/>
  <c r="AM672" i="18"/>
  <c r="AM676" i="18"/>
  <c r="AM680" i="18"/>
  <c r="AM684" i="18"/>
  <c r="AM688" i="18"/>
  <c r="AM692" i="18"/>
  <c r="AM696" i="18"/>
  <c r="AM700" i="18"/>
  <c r="AM704" i="18"/>
  <c r="AM708" i="18"/>
  <c r="AM712" i="18"/>
  <c r="AM716" i="18"/>
  <c r="AM720" i="18"/>
  <c r="AM724" i="18"/>
  <c r="AM728" i="18"/>
  <c r="AM732" i="18"/>
  <c r="AM736" i="18"/>
  <c r="AM740" i="18"/>
  <c r="AM744" i="18"/>
  <c r="AM748" i="18"/>
  <c r="AM752" i="18"/>
  <c r="AM756" i="18"/>
  <c r="AM760" i="18"/>
  <c r="AM764" i="18"/>
  <c r="AM768" i="18"/>
  <c r="AM772" i="18"/>
  <c r="AM776" i="18"/>
  <c r="AM780" i="18"/>
  <c r="AM784" i="18"/>
  <c r="AM788" i="18"/>
  <c r="AM792" i="18"/>
  <c r="AM796" i="18"/>
  <c r="AM800" i="18"/>
  <c r="AM804" i="18"/>
  <c r="AM808" i="18"/>
  <c r="AM812" i="18"/>
  <c r="AM816" i="18"/>
  <c r="AM820" i="18"/>
  <c r="AM824" i="18"/>
  <c r="AM828" i="18"/>
  <c r="AM832" i="18"/>
  <c r="AM836" i="18"/>
  <c r="AM840" i="18"/>
  <c r="AM844" i="18"/>
  <c r="AM848" i="18"/>
  <c r="AM852" i="18"/>
  <c r="AM856" i="18"/>
  <c r="AM860" i="18"/>
  <c r="AM864" i="18"/>
  <c r="AM868" i="18"/>
  <c r="AM872" i="18"/>
  <c r="AM876" i="18"/>
  <c r="AM880" i="18"/>
  <c r="AM884" i="18"/>
  <c r="AM888" i="18"/>
  <c r="AM892" i="18"/>
  <c r="AM896" i="18"/>
  <c r="AM900" i="18"/>
  <c r="AM904" i="18"/>
  <c r="AM908" i="18"/>
  <c r="AM912" i="18"/>
  <c r="AM916" i="18"/>
  <c r="AM920" i="18"/>
  <c r="AM924" i="18"/>
  <c r="AM928" i="18"/>
  <c r="AM932" i="18"/>
  <c r="AM936" i="18"/>
  <c r="AM940" i="18"/>
  <c r="AM944" i="18"/>
  <c r="AM948" i="18"/>
  <c r="AM952" i="18"/>
  <c r="AM956" i="18"/>
  <c r="AM960" i="18"/>
  <c r="AM964" i="18"/>
  <c r="AM968" i="18"/>
  <c r="AM972" i="18"/>
  <c r="AM976" i="18"/>
  <c r="AM980" i="18"/>
  <c r="AM984" i="18"/>
  <c r="AM988" i="18"/>
  <c r="AM992" i="18"/>
  <c r="AM996" i="18"/>
  <c r="AM1000" i="18"/>
  <c r="AM1004" i="18"/>
  <c r="AM1008" i="18"/>
  <c r="AM1012" i="18"/>
  <c r="AM1016" i="18"/>
  <c r="AM1020" i="18"/>
  <c r="AM1024" i="18"/>
  <c r="AM1028" i="18"/>
  <c r="AM1032" i="18"/>
  <c r="AM1036" i="18"/>
  <c r="AM1040" i="18"/>
  <c r="AM1044" i="18"/>
  <c r="AM1048" i="18"/>
  <c r="AM1052" i="18"/>
  <c r="AM1056" i="18"/>
  <c r="AM1060" i="18"/>
  <c r="AM1064" i="18"/>
  <c r="AM1068" i="18"/>
  <c r="AM1072" i="18"/>
  <c r="AM1076" i="18"/>
  <c r="AM1080" i="18"/>
  <c r="AM42" i="18"/>
  <c r="AM64" i="18"/>
  <c r="AM85" i="18"/>
  <c r="AM106" i="18"/>
  <c r="AM128" i="18"/>
  <c r="AM149" i="18"/>
  <c r="AM170" i="18"/>
  <c r="AM192" i="18"/>
  <c r="AM213" i="18"/>
  <c r="AM234" i="18"/>
  <c r="AM256" i="18"/>
  <c r="AM277" i="18"/>
  <c r="AM298" i="18"/>
  <c r="AM320" i="18"/>
  <c r="AM341" i="18"/>
  <c r="AM362" i="18"/>
  <c r="AM384" i="18"/>
  <c r="AM405" i="18"/>
  <c r="AM426" i="18"/>
  <c r="AM448" i="18"/>
  <c r="AM468" i="18"/>
  <c r="AM474" i="18"/>
  <c r="AM481" i="18"/>
  <c r="AM489" i="18"/>
  <c r="AM496" i="18"/>
  <c r="AM502" i="18"/>
  <c r="AM509" i="18"/>
  <c r="AM513" i="18"/>
  <c r="AM517" i="18"/>
  <c r="AM521" i="18"/>
  <c r="AM525" i="18"/>
  <c r="AM529" i="18"/>
  <c r="AM533" i="18"/>
  <c r="AM537" i="18"/>
  <c r="AM541" i="18"/>
  <c r="AM545" i="18"/>
  <c r="AM549" i="18"/>
  <c r="AM553" i="18"/>
  <c r="AM557" i="18"/>
  <c r="AM561" i="18"/>
  <c r="AM565" i="18"/>
  <c r="AM569" i="18"/>
  <c r="AM573" i="18"/>
  <c r="AM577" i="18"/>
  <c r="AM581" i="18"/>
  <c r="AM585" i="18"/>
  <c r="AM589" i="18"/>
  <c r="AM593" i="18"/>
  <c r="AM597" i="18"/>
  <c r="AM601" i="18"/>
  <c r="AM605" i="18"/>
  <c r="AM609" i="18"/>
  <c r="AM613" i="18"/>
  <c r="AM617" i="18"/>
  <c r="AM621" i="18"/>
  <c r="AM625" i="18"/>
  <c r="AM629" i="18"/>
  <c r="AM633" i="18"/>
  <c r="AM637" i="18"/>
  <c r="AM641" i="18"/>
  <c r="AM645" i="18"/>
  <c r="AM649" i="18"/>
  <c r="AM653" i="18"/>
  <c r="AM657" i="18"/>
  <c r="AM661" i="18"/>
  <c r="AM665" i="18"/>
  <c r="AM669" i="18"/>
  <c r="AM673" i="18"/>
  <c r="AM677" i="18"/>
  <c r="AM681" i="18"/>
  <c r="AM685" i="18"/>
  <c r="AM689" i="18"/>
  <c r="AM693" i="18"/>
  <c r="AM697" i="18"/>
  <c r="AM701" i="18"/>
  <c r="AM705" i="18"/>
  <c r="AM709" i="18"/>
  <c r="AM713" i="18"/>
  <c r="AM717" i="18"/>
  <c r="AM721" i="18"/>
  <c r="AM725" i="18"/>
  <c r="AM729" i="18"/>
  <c r="AM733" i="18"/>
  <c r="AM737" i="18"/>
  <c r="AM741" i="18"/>
  <c r="AM745" i="18"/>
  <c r="AM749" i="18"/>
  <c r="AM753" i="18"/>
  <c r="AM757" i="18"/>
  <c r="AM761" i="18"/>
  <c r="AM765" i="18"/>
  <c r="AM769" i="18"/>
  <c r="AM773" i="18"/>
  <c r="AM777" i="18"/>
  <c r="AM781" i="18"/>
  <c r="AM785" i="18"/>
  <c r="AM789" i="18"/>
  <c r="AM793" i="18"/>
  <c r="AM797" i="18"/>
  <c r="AM801" i="18"/>
  <c r="AM805" i="18"/>
  <c r="AM809" i="18"/>
  <c r="AM813" i="18"/>
  <c r="AM817" i="18"/>
  <c r="AM821" i="18"/>
  <c r="AM825" i="18"/>
  <c r="AM829" i="18"/>
  <c r="AM833" i="18"/>
  <c r="AM837" i="18"/>
  <c r="AM841" i="18"/>
  <c r="AM845" i="18"/>
  <c r="AM849" i="18"/>
  <c r="AM853" i="18"/>
  <c r="AM857" i="18"/>
  <c r="AM861" i="18"/>
  <c r="AM865" i="18"/>
  <c r="AM869" i="18"/>
  <c r="AM873" i="18"/>
  <c r="AM877" i="18"/>
  <c r="AM881" i="18"/>
  <c r="AM885" i="18"/>
  <c r="AM889" i="18"/>
  <c r="AM893" i="18"/>
  <c r="AM897" i="18"/>
  <c r="AM901" i="18"/>
  <c r="AM905" i="18"/>
  <c r="AM909" i="18"/>
  <c r="AM913" i="18"/>
  <c r="AM917" i="18"/>
  <c r="AM921" i="18"/>
  <c r="AM925" i="18"/>
  <c r="AM929" i="18"/>
  <c r="AM933" i="18"/>
  <c r="AM937" i="18"/>
  <c r="AM941" i="18"/>
  <c r="AM945" i="18"/>
  <c r="AM949" i="18"/>
  <c r="AM953" i="18"/>
  <c r="AM957" i="18"/>
  <c r="AM961" i="18"/>
  <c r="AM965" i="18"/>
  <c r="AM969" i="18"/>
  <c r="AM973" i="18"/>
  <c r="AM977" i="18"/>
  <c r="AM981" i="18"/>
  <c r="AM985" i="18"/>
  <c r="AM989" i="18"/>
  <c r="AM993" i="18"/>
  <c r="AM997" i="18"/>
  <c r="AM1001" i="18"/>
  <c r="AM1005" i="18"/>
  <c r="AM1009" i="18"/>
  <c r="AM1013" i="18"/>
  <c r="AM1017" i="18"/>
  <c r="AM1021" i="18"/>
  <c r="AM1025" i="18"/>
  <c r="AM1029" i="18"/>
  <c r="AM1033" i="18"/>
  <c r="AM1037" i="18"/>
  <c r="AM1041" i="18"/>
  <c r="AM1045" i="18"/>
  <c r="AM1049" i="18"/>
  <c r="AM1053" i="18"/>
  <c r="AM1057" i="18"/>
  <c r="AM1061" i="18"/>
  <c r="AM1065" i="18"/>
  <c r="AM1069" i="18"/>
  <c r="AM1073" i="18"/>
  <c r="AM1077" i="18"/>
  <c r="AM1081" i="18"/>
  <c r="AM1085" i="18"/>
  <c r="AM96" i="18"/>
  <c r="AM181" i="18"/>
  <c r="AM266" i="18"/>
  <c r="AM352" i="18"/>
  <c r="AM437" i="18"/>
  <c r="AM485" i="18"/>
  <c r="AM511" i="18"/>
  <c r="AM527" i="18"/>
  <c r="AM543" i="18"/>
  <c r="AM559" i="18"/>
  <c r="AM575" i="18"/>
  <c r="AM591" i="18"/>
  <c r="AM607" i="18"/>
  <c r="AM623" i="18"/>
  <c r="AM639" i="18"/>
  <c r="AM655" i="18"/>
  <c r="AM671" i="18"/>
  <c r="AM687" i="18"/>
  <c r="AM703" i="18"/>
  <c r="AM719" i="18"/>
  <c r="AM735" i="18"/>
  <c r="AM751" i="18"/>
  <c r="AM767" i="18"/>
  <c r="AM783" i="18"/>
  <c r="AM799" i="18"/>
  <c r="AM815" i="18"/>
  <c r="AM831" i="18"/>
  <c r="AM847" i="18"/>
  <c r="AM863" i="18"/>
  <c r="AM879" i="18"/>
  <c r="AM895" i="18"/>
  <c r="AM911" i="18"/>
  <c r="AM927" i="18"/>
  <c r="AM943" i="18"/>
  <c r="AM959" i="18"/>
  <c r="AM975" i="18"/>
  <c r="AM991" i="18"/>
  <c r="AM1007" i="18"/>
  <c r="AM1023" i="18"/>
  <c r="AM1039" i="18"/>
  <c r="AM1055" i="18"/>
  <c r="AM1063" i="18"/>
  <c r="AM1071" i="18"/>
  <c r="AM1079" i="18"/>
  <c r="AM1086" i="18"/>
  <c r="AM1090" i="18"/>
  <c r="AM1094" i="18"/>
  <c r="AM1098" i="18"/>
  <c r="AM1102" i="18"/>
  <c r="AM1106" i="18"/>
  <c r="AM1110" i="18"/>
  <c r="AM1114" i="18"/>
  <c r="AM1118" i="18"/>
  <c r="AM1122" i="18"/>
  <c r="AM1126" i="18"/>
  <c r="AM1130" i="18"/>
  <c r="AM1134" i="18"/>
  <c r="AM1138" i="18"/>
  <c r="AM1142" i="18"/>
  <c r="AM1146" i="18"/>
  <c r="AM1150" i="18"/>
  <c r="AM1154" i="18"/>
  <c r="AM1158" i="18"/>
  <c r="AM1162" i="18"/>
  <c r="AM1166" i="18"/>
  <c r="AM1170" i="18"/>
  <c r="AM1174" i="18"/>
  <c r="AM1178" i="18"/>
  <c r="AM1182" i="18"/>
  <c r="AM1186" i="18"/>
  <c r="AM1190" i="18"/>
  <c r="AM1194" i="18"/>
  <c r="AM1198" i="18"/>
  <c r="AM1202" i="18"/>
  <c r="AM1206" i="18"/>
  <c r="AM1210" i="18"/>
  <c r="AM1214" i="18"/>
  <c r="AM1218" i="18"/>
  <c r="AM1222" i="18"/>
  <c r="AM1226" i="18"/>
  <c r="AM1230" i="18"/>
  <c r="AM1234" i="18"/>
  <c r="AM1238" i="18"/>
  <c r="AM1242" i="18"/>
  <c r="AM1246" i="18"/>
  <c r="AM1250" i="18"/>
  <c r="AM1254" i="18"/>
  <c r="AM1258" i="18"/>
  <c r="AM1262" i="18"/>
  <c r="AM1266" i="18"/>
  <c r="AM1270" i="18"/>
  <c r="AM1274" i="18"/>
  <c r="AM1278" i="18"/>
  <c r="AM1282" i="18"/>
  <c r="AM1286" i="18"/>
  <c r="AM1290" i="18"/>
  <c r="AM1294" i="18"/>
  <c r="AM1298" i="18"/>
  <c r="AM1302" i="18"/>
  <c r="AM1306" i="18"/>
  <c r="AM1310" i="18"/>
  <c r="AM1314" i="18"/>
  <c r="AM1318" i="18"/>
  <c r="AM1322" i="18"/>
  <c r="AM1326" i="18"/>
  <c r="AM1330" i="18"/>
  <c r="AM1334" i="18"/>
  <c r="AM1338" i="18"/>
  <c r="AM1342" i="18"/>
  <c r="AM1346" i="18"/>
  <c r="AM1350" i="18"/>
  <c r="AM1354" i="18"/>
  <c r="AM1358" i="18"/>
  <c r="AM1362" i="18"/>
  <c r="AM1366" i="18"/>
  <c r="AM1370" i="18"/>
  <c r="AM1374" i="18"/>
  <c r="AM1378" i="18"/>
  <c r="AM1382" i="18"/>
  <c r="AM1386" i="18"/>
  <c r="AM1390" i="18"/>
  <c r="AM1394" i="18"/>
  <c r="AM1398" i="18"/>
  <c r="AM1402" i="18"/>
  <c r="AM1406" i="18"/>
  <c r="AM1410" i="18"/>
  <c r="AM1414" i="18"/>
  <c r="AM1418" i="18"/>
  <c r="AM1422" i="18"/>
  <c r="AM1426" i="18"/>
  <c r="AM1430" i="18"/>
  <c r="AM1434" i="18"/>
  <c r="AM1438" i="18"/>
  <c r="AM1442" i="18"/>
  <c r="AM1446" i="18"/>
  <c r="AM1450" i="18"/>
  <c r="AM1454" i="18"/>
  <c r="AM1458" i="18"/>
  <c r="AM1462" i="18"/>
  <c r="AM1466" i="18"/>
  <c r="AM1470" i="18"/>
  <c r="AM1474" i="18"/>
  <c r="AM1478" i="18"/>
  <c r="AM1482" i="18"/>
  <c r="AM1486" i="18"/>
  <c r="AM1490" i="18"/>
  <c r="AM1494" i="18"/>
  <c r="AM1498" i="18"/>
  <c r="AM1502" i="18"/>
  <c r="AM1506" i="18"/>
  <c r="AM1510" i="18"/>
  <c r="AM1514" i="18"/>
  <c r="AM1518" i="18"/>
  <c r="AM1522" i="18"/>
  <c r="AM1526" i="18"/>
  <c r="AM1530" i="18"/>
  <c r="AM1534" i="18"/>
  <c r="AM1538" i="18"/>
  <c r="AM1542" i="18"/>
  <c r="AM1546" i="18"/>
  <c r="AM1550" i="18"/>
  <c r="AM1554" i="18"/>
  <c r="AM1558" i="18"/>
  <c r="AM1562" i="18"/>
  <c r="AM1566" i="18"/>
  <c r="AM1570" i="18"/>
  <c r="AM1574" i="18"/>
  <c r="AM1578" i="18"/>
  <c r="AM1582" i="18"/>
  <c r="AM1586" i="18"/>
  <c r="AM117" i="18"/>
  <c r="AM202" i="18"/>
  <c r="AM288" i="18"/>
  <c r="AM373" i="18"/>
  <c r="AM458" i="18"/>
  <c r="AM492" i="18"/>
  <c r="AM515" i="18"/>
  <c r="AM531" i="18"/>
  <c r="AM547" i="18"/>
  <c r="AM563" i="18"/>
  <c r="AM579" i="18"/>
  <c r="AM595" i="18"/>
  <c r="AM611" i="18"/>
  <c r="AM627" i="18"/>
  <c r="AM643" i="18"/>
  <c r="AM659" i="18"/>
  <c r="AM675" i="18"/>
  <c r="AM691" i="18"/>
  <c r="AM707" i="18"/>
  <c r="AM723" i="18"/>
  <c r="AM739" i="18"/>
  <c r="AM755" i="18"/>
  <c r="AM771" i="18"/>
  <c r="AM787" i="18"/>
  <c r="AM803" i="18"/>
  <c r="AM819" i="18"/>
  <c r="AM835" i="18"/>
  <c r="AM851" i="18"/>
  <c r="AM867" i="18"/>
  <c r="AM883" i="18"/>
  <c r="AM899" i="18"/>
  <c r="AM915" i="18"/>
  <c r="AM931" i="18"/>
  <c r="AM947" i="18"/>
  <c r="AM963" i="18"/>
  <c r="AM979" i="18"/>
  <c r="AM995" i="18"/>
  <c r="AM1011" i="18"/>
  <c r="AM1027" i="18"/>
  <c r="AM1043" i="18"/>
  <c r="AM1058" i="18"/>
  <c r="AM1066" i="18"/>
  <c r="AM1074" i="18"/>
  <c r="AM1082" i="18"/>
  <c r="AM1087" i="18"/>
  <c r="AM1091" i="18"/>
  <c r="AM1095" i="18"/>
  <c r="AM1099" i="18"/>
  <c r="AM1103" i="18"/>
  <c r="AM1107" i="18"/>
  <c r="AM1111" i="18"/>
  <c r="AM1115" i="18"/>
  <c r="AM1119" i="18"/>
  <c r="AM1123" i="18"/>
  <c r="AM1127" i="18"/>
  <c r="AM1131" i="18"/>
  <c r="AM1135" i="18"/>
  <c r="AM1139" i="18"/>
  <c r="AM1143" i="18"/>
  <c r="AM1147" i="18"/>
  <c r="AM1151" i="18"/>
  <c r="AM1155" i="18"/>
  <c r="AM1159" i="18"/>
  <c r="AM1163" i="18"/>
  <c r="AM1167" i="18"/>
  <c r="AM1171" i="18"/>
  <c r="AM1175" i="18"/>
  <c r="AM1179" i="18"/>
  <c r="AM1183" i="18"/>
  <c r="AM1187" i="18"/>
  <c r="AM1191" i="18"/>
  <c r="AM1195" i="18"/>
  <c r="AM1199" i="18"/>
  <c r="AM1203" i="18"/>
  <c r="AM1207" i="18"/>
  <c r="AM1211" i="18"/>
  <c r="AM1215" i="18"/>
  <c r="AM1219" i="18"/>
  <c r="AM1223" i="18"/>
  <c r="AM1227" i="18"/>
  <c r="AM1231" i="18"/>
  <c r="AM1235" i="18"/>
  <c r="AM1239" i="18"/>
  <c r="AM1243" i="18"/>
  <c r="AM1247" i="18"/>
  <c r="AM1251" i="18"/>
  <c r="AM1255" i="18"/>
  <c r="AM1259" i="18"/>
  <c r="AM1263" i="18"/>
  <c r="AM1267" i="18"/>
  <c r="AM1271" i="18"/>
  <c r="AM1275" i="18"/>
  <c r="AM1279" i="18"/>
  <c r="AM1283" i="18"/>
  <c r="AM1287" i="18"/>
  <c r="AM1291" i="18"/>
  <c r="AM1295" i="18"/>
  <c r="AM1299" i="18"/>
  <c r="AM1303" i="18"/>
  <c r="AM1307" i="18"/>
  <c r="AM1311" i="18"/>
  <c r="AM1315" i="18"/>
  <c r="AM1319" i="18"/>
  <c r="AM1323" i="18"/>
  <c r="AM1327" i="18"/>
  <c r="AM1331" i="18"/>
  <c r="AM1335" i="18"/>
  <c r="AM1339" i="18"/>
  <c r="AM1343" i="18"/>
  <c r="AM1347" i="18"/>
  <c r="AM1351" i="18"/>
  <c r="AM1355" i="18"/>
  <c r="AM1359" i="18"/>
  <c r="AM1363" i="18"/>
  <c r="AM1367" i="18"/>
  <c r="AM1371" i="18"/>
  <c r="AM1375" i="18"/>
  <c r="AM1379" i="18"/>
  <c r="AM1383" i="18"/>
  <c r="AM1387" i="18"/>
  <c r="AM1391" i="18"/>
  <c r="AM1395" i="18"/>
  <c r="AM1399" i="18"/>
  <c r="AM1403" i="18"/>
  <c r="AM1407" i="18"/>
  <c r="AM1411" i="18"/>
  <c r="AM1415" i="18"/>
  <c r="AM1419" i="18"/>
  <c r="AM1423" i="18"/>
  <c r="AM1427" i="18"/>
  <c r="AM1431" i="18"/>
  <c r="AM1435" i="18"/>
  <c r="AM1439" i="18"/>
  <c r="AM1443" i="18"/>
  <c r="AM1447" i="18"/>
  <c r="AM1451" i="18"/>
  <c r="AM1455" i="18"/>
  <c r="AM1459" i="18"/>
  <c r="AM1463" i="18"/>
  <c r="AM1467" i="18"/>
  <c r="AM1471" i="18"/>
  <c r="AM1475" i="18"/>
  <c r="AM1479" i="18"/>
  <c r="AM1483" i="18"/>
  <c r="AM1487" i="18"/>
  <c r="AM1491" i="18"/>
  <c r="AM1495" i="18"/>
  <c r="AM1499" i="18"/>
  <c r="AM1503" i="18"/>
  <c r="AM1507" i="18"/>
  <c r="AM1511" i="18"/>
  <c r="AM1515" i="18"/>
  <c r="AM1519" i="18"/>
  <c r="AM1523" i="18"/>
  <c r="AM1527" i="18"/>
  <c r="AM1531" i="18"/>
  <c r="AM1535" i="18"/>
  <c r="AM1539" i="18"/>
  <c r="AM1543" i="18"/>
  <c r="AM1547" i="18"/>
  <c r="AM1551" i="18"/>
  <c r="AM1555" i="18"/>
  <c r="AM1559" i="18"/>
  <c r="AM1563" i="18"/>
  <c r="AM1567" i="18"/>
  <c r="AM1571" i="18"/>
  <c r="AM1575" i="18"/>
  <c r="AM1579" i="18"/>
  <c r="AM1583" i="18"/>
  <c r="AM1587" i="18"/>
  <c r="AM53" i="18"/>
  <c r="AM138" i="18"/>
  <c r="AM224" i="18"/>
  <c r="AM309" i="18"/>
  <c r="AM394" i="18"/>
  <c r="AM470" i="18"/>
  <c r="AM500" i="18"/>
  <c r="AM519" i="18"/>
  <c r="AM535" i="18"/>
  <c r="AM551" i="18"/>
  <c r="AM567" i="18"/>
  <c r="AM583" i="18"/>
  <c r="AM599" i="18"/>
  <c r="AM615" i="18"/>
  <c r="AM631" i="18"/>
  <c r="AM647" i="18"/>
  <c r="AM663" i="18"/>
  <c r="AM679" i="18"/>
  <c r="AM695" i="18"/>
  <c r="AM711" i="18"/>
  <c r="AM727" i="18"/>
  <c r="AM743" i="18"/>
  <c r="AM759" i="18"/>
  <c r="AM775" i="18"/>
  <c r="AM791" i="18"/>
  <c r="AM807" i="18"/>
  <c r="AM823" i="18"/>
  <c r="AM839" i="18"/>
  <c r="AM855" i="18"/>
  <c r="AM871" i="18"/>
  <c r="AM887" i="18"/>
  <c r="AM903" i="18"/>
  <c r="AM919" i="18"/>
  <c r="AM935" i="18"/>
  <c r="AM951" i="18"/>
  <c r="AM967" i="18"/>
  <c r="AM983" i="18"/>
  <c r="AM999" i="18"/>
  <c r="AM1015" i="18"/>
  <c r="AM1031" i="18"/>
  <c r="AM1047" i="18"/>
  <c r="AM1059" i="18"/>
  <c r="AM1067" i="18"/>
  <c r="AM1075" i="18"/>
  <c r="AM1083" i="18"/>
  <c r="AM1088" i="18"/>
  <c r="AM1092" i="18"/>
  <c r="AM1096" i="18"/>
  <c r="AM1100" i="18"/>
  <c r="AM1104" i="18"/>
  <c r="AM1108" i="18"/>
  <c r="AM1112" i="18"/>
  <c r="AM1116" i="18"/>
  <c r="AM1120" i="18"/>
  <c r="AM1124" i="18"/>
  <c r="AM1128" i="18"/>
  <c r="AM1132" i="18"/>
  <c r="AM1136" i="18"/>
  <c r="AM1140" i="18"/>
  <c r="AM1144" i="18"/>
  <c r="AM1148" i="18"/>
  <c r="AM1152" i="18"/>
  <c r="AM1156" i="18"/>
  <c r="AM1160" i="18"/>
  <c r="AM1164" i="18"/>
  <c r="AM1168" i="18"/>
  <c r="AM1172" i="18"/>
  <c r="AM1176" i="18"/>
  <c r="AM1180" i="18"/>
  <c r="AM1184" i="18"/>
  <c r="AM1188" i="18"/>
  <c r="AM1192" i="18"/>
  <c r="AM1196" i="18"/>
  <c r="AM1200" i="18"/>
  <c r="AM1204" i="18"/>
  <c r="AM1208" i="18"/>
  <c r="AM1212" i="18"/>
  <c r="AM1216" i="18"/>
  <c r="AM1220" i="18"/>
  <c r="AM1224" i="18"/>
  <c r="AM1228" i="18"/>
  <c r="AM1232" i="18"/>
  <c r="AM1236" i="18"/>
  <c r="AM1240" i="18"/>
  <c r="AM1244" i="18"/>
  <c r="AM1248" i="18"/>
  <c r="AM1252" i="18"/>
  <c r="AM1256" i="18"/>
  <c r="AM1260" i="18"/>
  <c r="AM1264" i="18"/>
  <c r="AM1268" i="18"/>
  <c r="AM1272" i="18"/>
  <c r="AM1276" i="18"/>
  <c r="AM1280" i="18"/>
  <c r="AM1284" i="18"/>
  <c r="AM1288" i="18"/>
  <c r="AM1292" i="18"/>
  <c r="AM1296" i="18"/>
  <c r="AM1300" i="18"/>
  <c r="AM1304" i="18"/>
  <c r="AM1308" i="18"/>
  <c r="AM1312" i="18"/>
  <c r="AM1316" i="18"/>
  <c r="AM1320" i="18"/>
  <c r="AM1324" i="18"/>
  <c r="AM1328" i="18"/>
  <c r="AM1332" i="18"/>
  <c r="AM1336" i="18"/>
  <c r="AM1340" i="18"/>
  <c r="AM1344" i="18"/>
  <c r="AM1348" i="18"/>
  <c r="AM1352" i="18"/>
  <c r="AM1356" i="18"/>
  <c r="AM1360" i="18"/>
  <c r="AM1364" i="18"/>
  <c r="AM1368" i="18"/>
  <c r="AM1372" i="18"/>
  <c r="AM1376" i="18"/>
  <c r="AM1380" i="18"/>
  <c r="AM1384" i="18"/>
  <c r="AM1388" i="18"/>
  <c r="AM1392" i="18"/>
  <c r="AM1396" i="18"/>
  <c r="AM1400" i="18"/>
  <c r="AM1404" i="18"/>
  <c r="AM1408" i="18"/>
  <c r="AM1412" i="18"/>
  <c r="AM1416" i="18"/>
  <c r="AM1420" i="18"/>
  <c r="AM1424" i="18"/>
  <c r="AM1428" i="18"/>
  <c r="AM1432" i="18"/>
  <c r="AM1436" i="18"/>
  <c r="AM1440" i="18"/>
  <c r="AM1444" i="18"/>
  <c r="AM1448" i="18"/>
  <c r="AM1452" i="18"/>
  <c r="AM1456" i="18"/>
  <c r="AM1460" i="18"/>
  <c r="AM1464" i="18"/>
  <c r="AM1468" i="18"/>
  <c r="AM1472" i="18"/>
  <c r="AM1476" i="18"/>
  <c r="AM1480" i="18"/>
  <c r="AM1484" i="18"/>
  <c r="AM1488" i="18"/>
  <c r="AM1492" i="18"/>
  <c r="AM1496" i="18"/>
  <c r="AM1500" i="18"/>
  <c r="AM1504" i="18"/>
  <c r="AM1508" i="18"/>
  <c r="AM1512" i="18"/>
  <c r="AM1516" i="18"/>
  <c r="AM1520" i="18"/>
  <c r="AM1524" i="18"/>
  <c r="AM1528" i="18"/>
  <c r="AM1532" i="18"/>
  <c r="AM1536" i="18"/>
  <c r="AM1540" i="18"/>
  <c r="AM1544" i="18"/>
  <c r="AM1548" i="18"/>
  <c r="AM1552" i="18"/>
  <c r="AM1556" i="18"/>
  <c r="AM1560" i="18"/>
  <c r="AM1564" i="18"/>
  <c r="AM1568" i="18"/>
  <c r="AM1572" i="18"/>
  <c r="AM1576" i="18"/>
  <c r="AM1580" i="18"/>
  <c r="AM1584" i="18"/>
  <c r="AM1588" i="18"/>
  <c r="AM1592" i="18"/>
  <c r="AM1764" i="18"/>
  <c r="AM1760" i="18"/>
  <c r="AM1756" i="18"/>
  <c r="AM1752" i="18"/>
  <c r="AM1748" i="18"/>
  <c r="AM1744" i="18"/>
  <c r="AM1740" i="18"/>
  <c r="AM1736" i="18"/>
  <c r="AM1732" i="18"/>
  <c r="AM1728" i="18"/>
  <c r="AM1724" i="18"/>
  <c r="AM1720" i="18"/>
  <c r="AM1716" i="18"/>
  <c r="AM1712" i="18"/>
  <c r="AM1708" i="18"/>
  <c r="AM1704" i="18"/>
  <c r="AM1700" i="18"/>
  <c r="AM1696" i="18"/>
  <c r="AM1692" i="18"/>
  <c r="AM1688" i="18"/>
  <c r="AM1684" i="18"/>
  <c r="AM1680" i="18"/>
  <c r="AM1676" i="18"/>
  <c r="AM1672" i="18"/>
  <c r="AM1668" i="18"/>
  <c r="AM1664" i="18"/>
  <c r="AM1660" i="18"/>
  <c r="AM1656" i="18"/>
  <c r="AM1652" i="18"/>
  <c r="AM1648" i="18"/>
  <c r="AM1644" i="18"/>
  <c r="AM1640" i="18"/>
  <c r="AM1636" i="18"/>
  <c r="AM1632" i="18"/>
  <c r="AM1628" i="18"/>
  <c r="AM1624" i="18"/>
  <c r="AM1620" i="18"/>
  <c r="AM1616" i="18"/>
  <c r="AM1612" i="18"/>
  <c r="AM1608" i="18"/>
  <c r="AM1604" i="18"/>
  <c r="AM1600" i="18"/>
  <c r="AM1596" i="18"/>
  <c r="AM1591" i="18"/>
  <c r="AM1581" i="18"/>
  <c r="AM1565" i="18"/>
  <c r="AM1549" i="18"/>
  <c r="AM1533" i="18"/>
  <c r="AM1517" i="18"/>
  <c r="AM1501" i="18"/>
  <c r="AM1485" i="18"/>
  <c r="AM1469" i="18"/>
  <c r="AM1453" i="18"/>
  <c r="AM1437" i="18"/>
  <c r="AM1421" i="18"/>
  <c r="AM1405" i="18"/>
  <c r="AM1389" i="18"/>
  <c r="AM1373" i="18"/>
  <c r="AM1357" i="18"/>
  <c r="AM1341" i="18"/>
  <c r="AM1325" i="18"/>
  <c r="AM1309" i="18"/>
  <c r="AM1293" i="18"/>
  <c r="AM1277" i="18"/>
  <c r="AM1261" i="18"/>
  <c r="AM1245" i="18"/>
  <c r="AM1229" i="18"/>
  <c r="AM1213" i="18"/>
  <c r="AM1197" i="18"/>
  <c r="AM1181" i="18"/>
  <c r="AM1165" i="18"/>
  <c r="AM1149" i="18"/>
  <c r="AM1133" i="18"/>
  <c r="AM1117" i="18"/>
  <c r="AM1101" i="18"/>
  <c r="AM1084" i="18"/>
  <c r="AM1051" i="18"/>
  <c r="AM987" i="18"/>
  <c r="AM923" i="18"/>
  <c r="AM859" i="18"/>
  <c r="AM795" i="18"/>
  <c r="AM731" i="18"/>
  <c r="AM667" i="18"/>
  <c r="AM603" i="18"/>
  <c r="AM539" i="18"/>
  <c r="AM416" i="18"/>
  <c r="AM74" i="18"/>
  <c r="AM1763" i="18"/>
  <c r="AM1759" i="18"/>
  <c r="AM1755" i="18"/>
  <c r="AM1751" i="18"/>
  <c r="AM1747" i="18"/>
  <c r="AM1743" i="18"/>
  <c r="AM1739" i="18"/>
  <c r="AM1735" i="18"/>
  <c r="AM1731" i="18"/>
  <c r="AM1727" i="18"/>
  <c r="AM1723" i="18"/>
  <c r="AM1719" i="18"/>
  <c r="AM1715" i="18"/>
  <c r="AM1711" i="18"/>
  <c r="AM1707" i="18"/>
  <c r="AM1703" i="18"/>
  <c r="AM1699" i="18"/>
  <c r="AM1695" i="18"/>
  <c r="AM1691" i="18"/>
  <c r="AM1687" i="18"/>
  <c r="AM1683" i="18"/>
  <c r="AM1679" i="18"/>
  <c r="AM1675" i="18"/>
  <c r="AM1671" i="18"/>
  <c r="AM1667" i="18"/>
  <c r="AM1663" i="18"/>
  <c r="AM1659" i="18"/>
  <c r="AM1655" i="18"/>
  <c r="AM1651" i="18"/>
  <c r="AM1647" i="18"/>
  <c r="AM1643" i="18"/>
  <c r="AM1639" i="18"/>
  <c r="AM1635" i="18"/>
  <c r="AM1631" i="18"/>
  <c r="AM1627" i="18"/>
  <c r="AM1623" i="18"/>
  <c r="AM1619" i="18"/>
  <c r="AM1615" i="18"/>
  <c r="AM1611" i="18"/>
  <c r="AM1607" i="18"/>
  <c r="AM1603" i="18"/>
  <c r="AM1599" i="18"/>
  <c r="AM1595" i="18"/>
  <c r="AM1590" i="18"/>
  <c r="AM1577" i="18"/>
  <c r="AM1561" i="18"/>
  <c r="AM1545" i="18"/>
  <c r="AM1529" i="18"/>
  <c r="AM1513" i="18"/>
  <c r="AM1497" i="18"/>
  <c r="AM1481" i="18"/>
  <c r="AM1465" i="18"/>
  <c r="AM1449" i="18"/>
  <c r="AM1433" i="18"/>
  <c r="AM1417" i="18"/>
  <c r="AM1401" i="18"/>
  <c r="AM1385" i="18"/>
  <c r="AM1369" i="18"/>
  <c r="AM1353" i="18"/>
  <c r="AM1337" i="18"/>
  <c r="AM1321" i="18"/>
  <c r="AM1305" i="18"/>
  <c r="AM1289" i="18"/>
  <c r="AM1273" i="18"/>
  <c r="AM1257" i="18"/>
  <c r="AM1241" i="18"/>
  <c r="AM1225" i="18"/>
  <c r="AM1209" i="18"/>
  <c r="AM1193" i="18"/>
  <c r="AM1177" i="18"/>
  <c r="AM1161" i="18"/>
  <c r="AM1145" i="18"/>
  <c r="AM1129" i="18"/>
  <c r="AM1113" i="18"/>
  <c r="AM1097" i="18"/>
  <c r="AM1078" i="18"/>
  <c r="AM1035" i="18"/>
  <c r="AM971" i="18"/>
  <c r="AM907" i="18"/>
  <c r="AM843" i="18"/>
  <c r="AM779" i="18"/>
  <c r="AM715" i="18"/>
  <c r="AM651" i="18"/>
  <c r="AM587" i="18"/>
  <c r="AM523" i="18"/>
  <c r="AM330" i="18"/>
  <c r="AM1766" i="18"/>
  <c r="AM1762" i="18"/>
  <c r="AM1758" i="18"/>
  <c r="AM1754" i="18"/>
  <c r="AM1750" i="18"/>
  <c r="AM1746" i="18"/>
  <c r="AM1742" i="18"/>
  <c r="AM1738" i="18"/>
  <c r="AM1734" i="18"/>
  <c r="AM1730" i="18"/>
  <c r="AM1726" i="18"/>
  <c r="AM1722" i="18"/>
  <c r="AM1718" i="18"/>
  <c r="AM1714" i="18"/>
  <c r="AM1710" i="18"/>
  <c r="AM1706" i="18"/>
  <c r="AM1702" i="18"/>
  <c r="AM1698" i="18"/>
  <c r="AM1694" i="18"/>
  <c r="AM1690" i="18"/>
  <c r="AM1686" i="18"/>
  <c r="AM1682" i="18"/>
  <c r="AM1678" i="18"/>
  <c r="AM1674" i="18"/>
  <c r="AM1670" i="18"/>
  <c r="AM1666" i="18"/>
  <c r="AM1662" i="18"/>
  <c r="AM1658" i="18"/>
  <c r="AM1654" i="18"/>
  <c r="AM1650" i="18"/>
  <c r="AM1646" i="18"/>
  <c r="AM1642" i="18"/>
  <c r="AM1638" i="18"/>
  <c r="AM1634" i="18"/>
  <c r="AM1630" i="18"/>
  <c r="AM1626" i="18"/>
  <c r="AM1622" i="18"/>
  <c r="AM1618" i="18"/>
  <c r="AM1614" i="18"/>
  <c r="AM1610" i="18"/>
  <c r="AM1606" i="18"/>
  <c r="AM1602" i="18"/>
  <c r="AM1598" i="18"/>
  <c r="AM1594" i="18"/>
  <c r="AM1589" i="18"/>
  <c r="AM1573" i="18"/>
  <c r="AM1557" i="18"/>
  <c r="AM1541" i="18"/>
  <c r="AM1525" i="18"/>
  <c r="AM1509" i="18"/>
  <c r="AM1493" i="18"/>
  <c r="AM1477" i="18"/>
  <c r="AM1461" i="18"/>
  <c r="AM1445" i="18"/>
  <c r="AM1429" i="18"/>
  <c r="AM1413" i="18"/>
  <c r="AM1397" i="18"/>
  <c r="AM1381" i="18"/>
  <c r="AM1365" i="18"/>
  <c r="AM1349" i="18"/>
  <c r="AM1333" i="18"/>
  <c r="AM1317" i="18"/>
  <c r="AM1301" i="18"/>
  <c r="AM1285" i="18"/>
  <c r="AM1269" i="18"/>
  <c r="AM1253" i="18"/>
  <c r="AM1237" i="18"/>
  <c r="AM1221" i="18"/>
  <c r="AM1205" i="18"/>
  <c r="AM1189" i="18"/>
  <c r="AM1173" i="18"/>
  <c r="AM1157" i="18"/>
  <c r="AM1141" i="18"/>
  <c r="AM1125" i="18"/>
  <c r="AM1109" i="18"/>
  <c r="AM1093" i="18"/>
  <c r="AM1070" i="18"/>
  <c r="AM1019" i="18"/>
  <c r="AM955" i="18"/>
  <c r="AM891" i="18"/>
  <c r="AM827" i="18"/>
  <c r="AM763" i="18"/>
  <c r="AM699" i="18"/>
  <c r="AM635" i="18"/>
  <c r="AM571" i="18"/>
  <c r="AM506" i="18"/>
  <c r="AM245" i="18"/>
  <c r="AR1527" i="18"/>
  <c r="AR1522" i="18"/>
  <c r="AR1516" i="18"/>
  <c r="AR1511" i="18"/>
  <c r="AR1506" i="18"/>
  <c r="AR1500" i="18"/>
  <c r="AR1495" i="18"/>
  <c r="AR1490" i="18"/>
  <c r="AR1484" i="18"/>
  <c r="AR1479" i="18"/>
  <c r="AR1474" i="18"/>
  <c r="AR1468" i="18"/>
  <c r="AR1463" i="18"/>
  <c r="AR1458" i="18"/>
  <c r="AR1452" i="18"/>
  <c r="AR1447" i="18"/>
  <c r="AR1442" i="18"/>
  <c r="AR1436" i="18"/>
  <c r="AR1431" i="18"/>
  <c r="AR1426" i="18"/>
  <c r="AR1420" i="18"/>
  <c r="AR1415" i="18"/>
  <c r="AR1410" i="18"/>
  <c r="AR1404" i="18"/>
  <c r="AR1399" i="18"/>
  <c r="AR1394" i="18"/>
  <c r="AR1388" i="18"/>
  <c r="AR1383" i="18"/>
  <c r="AR1378" i="18"/>
  <c r="AR1372" i="18"/>
  <c r="AR1367" i="18"/>
  <c r="AR1362" i="18"/>
  <c r="AR1356" i="18"/>
  <c r="AR1351" i="18"/>
  <c r="AR1346" i="18"/>
  <c r="AR1340" i="18"/>
  <c r="AR1335" i="18"/>
  <c r="AR1330" i="18"/>
  <c r="AR1324" i="18"/>
  <c r="AR1319" i="18"/>
  <c r="AR1314" i="18"/>
  <c r="AR1308" i="18"/>
  <c r="AR1303" i="18"/>
  <c r="AR1298" i="18"/>
  <c r="AR1292" i="18"/>
  <c r="AR1287" i="18"/>
  <c r="AR1282" i="18"/>
  <c r="AR1276" i="18"/>
  <c r="AR1271" i="18"/>
  <c r="AR1266" i="18"/>
  <c r="AR1260" i="18"/>
  <c r="AR1255" i="18"/>
  <c r="AR1250" i="18"/>
  <c r="AR1244" i="18"/>
  <c r="AR1239" i="18"/>
  <c r="AR1234" i="18"/>
  <c r="AR1228" i="18"/>
  <c r="AR1223" i="18"/>
  <c r="AR1218" i="18"/>
  <c r="AR1212" i="18"/>
  <c r="AR1207" i="18"/>
  <c r="AR1202" i="18"/>
  <c r="AR1196" i="18"/>
  <c r="AR1191" i="18"/>
  <c r="AR1186" i="18"/>
  <c r="AR1180" i="18"/>
  <c r="AR1175" i="18"/>
  <c r="AR1170" i="18"/>
  <c r="AR1164" i="18"/>
  <c r="AR1159" i="18"/>
  <c r="AR1154" i="18"/>
  <c r="AR1148" i="18"/>
  <c r="AR1143" i="18"/>
  <c r="AR1138" i="18"/>
  <c r="AR1132" i="18"/>
  <c r="AR1127" i="18"/>
  <c r="AR1122" i="18"/>
  <c r="AR1116" i="18"/>
  <c r="AR1111" i="18"/>
  <c r="AR1106" i="18"/>
  <c r="AR1100" i="18"/>
  <c r="AR1526" i="18"/>
  <c r="AR1520" i="18"/>
  <c r="AR1515" i="18"/>
  <c r="AR1510" i="18"/>
  <c r="AR1504" i="18"/>
  <c r="AR1499" i="18"/>
  <c r="AR1494" i="18"/>
  <c r="AR1488" i="18"/>
  <c r="AR1483" i="18"/>
  <c r="AR1478" i="18"/>
  <c r="AR1472" i="18"/>
  <c r="AR1467" i="18"/>
  <c r="AR1462" i="18"/>
  <c r="AR1456" i="18"/>
  <c r="AR1451" i="18"/>
  <c r="AR1446" i="18"/>
  <c r="AR1440" i="18"/>
  <c r="AR1435" i="18"/>
  <c r="AR1430" i="18"/>
  <c r="AR1424" i="18"/>
  <c r="AR1419" i="18"/>
  <c r="AR1414" i="18"/>
  <c r="AR1408" i="18"/>
  <c r="AR1403" i="18"/>
  <c r="AR1398" i="18"/>
  <c r="AR1392" i="18"/>
  <c r="AR1387" i="18"/>
  <c r="AR1382" i="18"/>
  <c r="AR1376" i="18"/>
  <c r="AR1371" i="18"/>
  <c r="AR1366" i="18"/>
  <c r="AR1360" i="18"/>
  <c r="AR1355" i="18"/>
  <c r="AR1350" i="18"/>
  <c r="AR1344" i="18"/>
  <c r="AR1339" i="18"/>
  <c r="AR1334" i="18"/>
  <c r="AR1328" i="18"/>
  <c r="AR1323" i="18"/>
  <c r="AR1318" i="18"/>
  <c r="AR1312" i="18"/>
  <c r="AR1307" i="18"/>
  <c r="AR1302" i="18"/>
  <c r="AR1296" i="18"/>
  <c r="AR1291" i="18"/>
  <c r="AR1286" i="18"/>
  <c r="AR1280" i="18"/>
  <c r="AR1275" i="18"/>
  <c r="AR1270" i="18"/>
  <c r="AR1264" i="18"/>
  <c r="AR1259" i="18"/>
  <c r="AR1254" i="18"/>
  <c r="AR1248" i="18"/>
  <c r="AR1243" i="18"/>
  <c r="AR1238" i="18"/>
  <c r="AR1232" i="18"/>
  <c r="AR1227" i="18"/>
  <c r="AR1222" i="18"/>
  <c r="AR1216" i="18"/>
  <c r="AR1211" i="18"/>
  <c r="AR1206" i="18"/>
  <c r="AR1200" i="18"/>
  <c r="AR1195" i="18"/>
  <c r="AR1190" i="18"/>
  <c r="AR1184" i="18"/>
  <c r="AR1179" i="18"/>
  <c r="AR1174" i="18"/>
  <c r="AR1168" i="18"/>
  <c r="AR1163" i="18"/>
  <c r="AR1158" i="18"/>
  <c r="AR1152" i="18"/>
  <c r="AR1147" i="18"/>
  <c r="AR1142" i="18"/>
  <c r="AR1136" i="18"/>
  <c r="AR1131" i="18"/>
  <c r="AR1126" i="18"/>
  <c r="AR1120" i="18"/>
  <c r="AR1115" i="18"/>
  <c r="AR1110" i="18"/>
  <c r="AR1104" i="18"/>
  <c r="AQ34" i="18"/>
  <c r="AR34" i="18" s="1"/>
  <c r="AR38" i="18"/>
  <c r="AR42" i="18"/>
  <c r="AR46" i="18"/>
  <c r="AR50" i="18"/>
  <c r="AR54" i="18"/>
  <c r="AR58" i="18"/>
  <c r="AR62" i="18"/>
  <c r="AR66" i="18"/>
  <c r="AR70" i="18"/>
  <c r="AR74" i="18"/>
  <c r="AR78" i="18"/>
  <c r="AR82" i="18"/>
  <c r="AR86" i="18"/>
  <c r="AR90" i="18"/>
  <c r="AR94" i="18"/>
  <c r="AR98" i="18"/>
  <c r="AR102" i="18"/>
  <c r="AR106" i="18"/>
  <c r="AR110" i="18"/>
  <c r="AR114" i="18"/>
  <c r="AR118" i="18"/>
  <c r="AR122" i="18"/>
  <c r="AR126" i="18"/>
  <c r="AR130" i="18"/>
  <c r="AR134" i="18"/>
  <c r="AR138" i="18"/>
  <c r="AR142" i="18"/>
  <c r="AR146" i="18"/>
  <c r="AR150" i="18"/>
  <c r="AR154" i="18"/>
  <c r="AR158" i="18"/>
  <c r="AR162" i="18"/>
  <c r="AR166" i="18"/>
  <c r="AR170" i="18"/>
  <c r="AR174" i="18"/>
  <c r="AR178" i="18"/>
  <c r="AR182" i="18"/>
  <c r="AR186" i="18"/>
  <c r="AR190" i="18"/>
  <c r="AR194" i="18"/>
  <c r="AR198" i="18"/>
  <c r="AR202" i="18"/>
  <c r="AR206" i="18"/>
  <c r="AR210" i="18"/>
  <c r="AR214" i="18"/>
  <c r="AR218" i="18"/>
  <c r="AR222" i="18"/>
  <c r="AR35" i="18"/>
  <c r="AR40" i="18"/>
  <c r="AR45" i="18"/>
  <c r="AR51" i="18"/>
  <c r="AR56" i="18"/>
  <c r="AR61" i="18"/>
  <c r="AR67" i="18"/>
  <c r="AR72" i="18"/>
  <c r="AR77" i="18"/>
  <c r="AR83" i="18"/>
  <c r="AR88" i="18"/>
  <c r="AR93" i="18"/>
  <c r="AR99" i="18"/>
  <c r="AR104" i="18"/>
  <c r="AR109" i="18"/>
  <c r="AR115" i="18"/>
  <c r="AR120" i="18"/>
  <c r="AR125" i="18"/>
  <c r="AR131" i="18"/>
  <c r="AR136" i="18"/>
  <c r="AR141" i="18"/>
  <c r="AR147" i="18"/>
  <c r="AR152" i="18"/>
  <c r="AR157" i="18"/>
  <c r="AR163" i="18"/>
  <c r="AR168" i="18"/>
  <c r="AR173" i="18"/>
  <c r="AR179" i="18"/>
  <c r="AR184" i="18"/>
  <c r="AR189" i="18"/>
  <c r="AR195" i="18"/>
  <c r="AR200" i="18"/>
  <c r="AR205" i="18"/>
  <c r="AR211" i="18"/>
  <c r="AR216" i="18"/>
  <c r="AR221" i="18"/>
  <c r="AR226" i="18"/>
  <c r="AR230" i="18"/>
  <c r="AR234" i="18"/>
  <c r="AR238" i="18"/>
  <c r="AR242" i="18"/>
  <c r="AR246" i="18"/>
  <c r="AR250" i="18"/>
  <c r="AR254" i="18"/>
  <c r="AR258" i="18"/>
  <c r="AR262" i="18"/>
  <c r="AR266" i="18"/>
  <c r="AR270" i="18"/>
  <c r="AR274" i="18"/>
  <c r="AR278" i="18"/>
  <c r="AR282" i="18"/>
  <c r="AR286" i="18"/>
  <c r="AR290" i="18"/>
  <c r="AR294" i="18"/>
  <c r="AR298" i="18"/>
  <c r="AR302" i="18"/>
  <c r="AR306" i="18"/>
  <c r="AR310" i="18"/>
  <c r="AR314" i="18"/>
  <c r="AR318" i="18"/>
  <c r="AR322" i="18"/>
  <c r="AR326" i="18"/>
  <c r="AR330" i="18"/>
  <c r="AR334" i="18"/>
  <c r="AR338" i="18"/>
  <c r="AR36" i="18"/>
  <c r="AR43" i="18"/>
  <c r="AR49" i="18"/>
  <c r="AR57" i="18"/>
  <c r="AR64" i="18"/>
  <c r="AR71" i="18"/>
  <c r="AR79" i="18"/>
  <c r="AR85" i="18"/>
  <c r="AR92" i="18"/>
  <c r="AR100" i="18"/>
  <c r="AR107" i="18"/>
  <c r="AR113" i="18"/>
  <c r="AR121" i="18"/>
  <c r="AR128" i="18"/>
  <c r="AR135" i="18"/>
  <c r="AR143" i="18"/>
  <c r="AR149" i="18"/>
  <c r="AR156" i="18"/>
  <c r="AR164" i="18"/>
  <c r="AR171" i="18"/>
  <c r="AR177" i="18"/>
  <c r="AR185" i="18"/>
  <c r="AR192" i="18"/>
  <c r="AR199" i="18"/>
  <c r="AR207" i="18"/>
  <c r="AR213" i="18"/>
  <c r="AR220" i="18"/>
  <c r="AR227" i="18"/>
  <c r="AR232" i="18"/>
  <c r="AR237" i="18"/>
  <c r="AR243" i="18"/>
  <c r="AR248" i="18"/>
  <c r="AR253" i="18"/>
  <c r="AR259" i="18"/>
  <c r="AR264" i="18"/>
  <c r="AR269" i="18"/>
  <c r="AR275" i="18"/>
  <c r="AR280" i="18"/>
  <c r="AR285" i="18"/>
  <c r="AR291" i="18"/>
  <c r="AR296" i="18"/>
  <c r="AR301" i="18"/>
  <c r="AR307" i="18"/>
  <c r="AR312" i="18"/>
  <c r="AR317" i="18"/>
  <c r="AR323" i="18"/>
  <c r="AR328" i="18"/>
  <c r="AR333" i="18"/>
  <c r="AR339" i="18"/>
  <c r="AR343" i="18"/>
  <c r="AR347" i="18"/>
  <c r="AR351" i="18"/>
  <c r="AR355" i="18"/>
  <c r="AR359" i="18"/>
  <c r="AR363" i="18"/>
  <c r="AR367" i="18"/>
  <c r="AR371" i="18"/>
  <c r="AR375" i="18"/>
  <c r="AR379" i="18"/>
  <c r="AR383" i="18"/>
  <c r="AR387" i="18"/>
  <c r="AR391" i="18"/>
  <c r="AR395" i="18"/>
  <c r="AR399" i="18"/>
  <c r="AR403" i="18"/>
  <c r="AR407" i="18"/>
  <c r="AR411" i="18"/>
  <c r="AR415" i="18"/>
  <c r="AR419" i="18"/>
  <c r="AR423" i="18"/>
  <c r="AR427" i="18"/>
  <c r="AR431" i="18"/>
  <c r="AR435" i="18"/>
  <c r="AR439" i="18"/>
  <c r="AR443" i="18"/>
  <c r="AR447" i="18"/>
  <c r="AR451" i="18"/>
  <c r="AR455" i="18"/>
  <c r="AR459" i="18"/>
  <c r="AR463" i="18"/>
  <c r="AR467" i="18"/>
  <c r="AR471" i="18"/>
  <c r="AR475" i="18"/>
  <c r="AR479" i="18"/>
  <c r="AR483" i="18"/>
  <c r="AR487" i="18"/>
  <c r="AR491" i="18"/>
  <c r="AR495" i="18"/>
  <c r="AR499" i="18"/>
  <c r="AR503" i="18"/>
  <c r="AR507" i="18"/>
  <c r="AR511" i="18"/>
  <c r="AR515" i="18"/>
  <c r="AR519" i="18"/>
  <c r="AR523" i="18"/>
  <c r="AR527" i="18"/>
  <c r="AR531" i="18"/>
  <c r="AR535" i="18"/>
  <c r="AR539" i="18"/>
  <c r="AR543" i="18"/>
  <c r="AR547" i="18"/>
  <c r="AR551" i="18"/>
  <c r="AR555" i="18"/>
  <c r="AR559" i="18"/>
  <c r="AR563" i="18"/>
  <c r="AR567" i="18"/>
  <c r="AR571" i="18"/>
  <c r="AR575" i="18"/>
  <c r="AR579" i="18"/>
  <c r="AR583" i="18"/>
  <c r="AR587" i="18"/>
  <c r="AR591" i="18"/>
  <c r="AR595" i="18"/>
  <c r="AR599" i="18"/>
  <c r="AR603" i="18"/>
  <c r="AR607" i="18"/>
  <c r="AR611" i="18"/>
  <c r="AR615" i="18"/>
  <c r="AR619" i="18"/>
  <c r="AR623" i="18"/>
  <c r="AR627" i="18"/>
  <c r="AR631" i="18"/>
  <c r="AR635" i="18"/>
  <c r="AR639" i="18"/>
  <c r="AR643" i="18"/>
  <c r="AR647" i="18"/>
  <c r="AR651" i="18"/>
  <c r="AR655" i="18"/>
  <c r="AR659" i="18"/>
  <c r="AR663" i="18"/>
  <c r="AR667" i="18"/>
  <c r="AR671" i="18"/>
  <c r="AR675" i="18"/>
  <c r="AR679" i="18"/>
  <c r="AR683" i="18"/>
  <c r="AR687" i="18"/>
  <c r="AR691" i="18"/>
  <c r="AR695" i="18"/>
  <c r="AR699" i="18"/>
  <c r="AR703" i="18"/>
  <c r="AR707" i="18"/>
  <c r="AR711" i="18"/>
  <c r="AR715" i="18"/>
  <c r="AR719" i="18"/>
  <c r="AR723" i="18"/>
  <c r="AR727" i="18"/>
  <c r="AR731" i="18"/>
  <c r="AR735" i="18"/>
  <c r="AR739" i="18"/>
  <c r="AR743" i="18"/>
  <c r="AR747" i="18"/>
  <c r="AR751" i="18"/>
  <c r="AR755" i="18"/>
  <c r="AR759" i="18"/>
  <c r="AR763" i="18"/>
  <c r="AR767" i="18"/>
  <c r="AR771" i="18"/>
  <c r="AR775" i="18"/>
  <c r="AR779" i="18"/>
  <c r="AR783" i="18"/>
  <c r="AR37" i="18"/>
  <c r="AR44" i="18"/>
  <c r="AR52" i="18"/>
  <c r="AR59" i="18"/>
  <c r="AR65" i="18"/>
  <c r="AR73" i="18"/>
  <c r="AR80" i="18"/>
  <c r="AR87" i="18"/>
  <c r="AR95" i="18"/>
  <c r="AR101" i="18"/>
  <c r="AR108" i="18"/>
  <c r="AR116" i="18"/>
  <c r="AR123" i="18"/>
  <c r="AR129" i="18"/>
  <c r="AR137" i="18"/>
  <c r="AR144" i="18"/>
  <c r="AR151" i="18"/>
  <c r="AR159" i="18"/>
  <c r="AR165" i="18"/>
  <c r="AR172" i="18"/>
  <c r="AR180" i="18"/>
  <c r="AR187" i="18"/>
  <c r="AR193" i="18"/>
  <c r="AR201" i="18"/>
  <c r="AR208" i="18"/>
  <c r="AR215" i="18"/>
  <c r="AR223" i="18"/>
  <c r="AR228" i="18"/>
  <c r="AR233" i="18"/>
  <c r="AR239" i="18"/>
  <c r="AR244" i="18"/>
  <c r="AR249" i="18"/>
  <c r="AR255" i="18"/>
  <c r="AR260" i="18"/>
  <c r="AR265" i="18"/>
  <c r="AR271" i="18"/>
  <c r="AR276" i="18"/>
  <c r="AR281" i="18"/>
  <c r="AR287" i="18"/>
  <c r="AR292" i="18"/>
  <c r="AR297" i="18"/>
  <c r="AR303" i="18"/>
  <c r="AR308" i="18"/>
  <c r="AR313" i="18"/>
  <c r="AR319" i="18"/>
  <c r="AR324" i="18"/>
  <c r="AR329" i="18"/>
  <c r="AR335" i="18"/>
  <c r="AR340" i="18"/>
  <c r="AR344" i="18"/>
  <c r="AR348" i="18"/>
  <c r="AR352" i="18"/>
  <c r="AR356" i="18"/>
  <c r="AR360" i="18"/>
  <c r="AR364" i="18"/>
  <c r="AR368" i="18"/>
  <c r="AR372" i="18"/>
  <c r="AR376" i="18"/>
  <c r="AR380" i="18"/>
  <c r="AR384" i="18"/>
  <c r="AR388" i="18"/>
  <c r="AR392" i="18"/>
  <c r="AR396" i="18"/>
  <c r="AR400" i="18"/>
  <c r="AR404" i="18"/>
  <c r="AR408" i="18"/>
  <c r="AR412" i="18"/>
  <c r="AR416" i="18"/>
  <c r="AR420" i="18"/>
  <c r="AR424" i="18"/>
  <c r="AR428" i="18"/>
  <c r="AR432" i="18"/>
  <c r="AR436" i="18"/>
  <c r="AR440" i="18"/>
  <c r="AR444" i="18"/>
  <c r="AR448" i="18"/>
  <c r="AR452" i="18"/>
  <c r="AR456" i="18"/>
  <c r="AR460" i="18"/>
  <c r="AR464" i="18"/>
  <c r="AR468" i="18"/>
  <c r="AR472" i="18"/>
  <c r="AR476" i="18"/>
  <c r="AR480" i="18"/>
  <c r="AR484" i="18"/>
  <c r="AR488" i="18"/>
  <c r="AR492" i="18"/>
  <c r="AR496" i="18"/>
  <c r="AR500" i="18"/>
  <c r="AR504" i="18"/>
  <c r="AR508" i="18"/>
  <c r="AR512" i="18"/>
  <c r="AR516" i="18"/>
  <c r="AR520" i="18"/>
  <c r="AR524" i="18"/>
  <c r="AR528" i="18"/>
  <c r="AR532" i="18"/>
  <c r="AR536" i="18"/>
  <c r="AR540" i="18"/>
  <c r="AR544" i="18"/>
  <c r="AR548" i="18"/>
  <c r="AR552" i="18"/>
  <c r="AR556" i="18"/>
  <c r="AR560" i="18"/>
  <c r="AR564" i="18"/>
  <c r="AR568" i="18"/>
  <c r="AR572" i="18"/>
  <c r="AR576" i="18"/>
  <c r="AR580" i="18"/>
  <c r="AR584" i="18"/>
  <c r="AR588" i="18"/>
  <c r="AR592" i="18"/>
  <c r="AR596" i="18"/>
  <c r="AR600" i="18"/>
  <c r="AR604" i="18"/>
  <c r="AR608" i="18"/>
  <c r="AR612" i="18"/>
  <c r="AR616" i="18"/>
  <c r="AR620" i="18"/>
  <c r="AR624" i="18"/>
  <c r="AR628" i="18"/>
  <c r="AR632" i="18"/>
  <c r="AR636" i="18"/>
  <c r="AR640" i="18"/>
  <c r="AR644" i="18"/>
  <c r="AR648" i="18"/>
  <c r="AR652" i="18"/>
  <c r="AR656" i="18"/>
  <c r="AR660" i="18"/>
  <c r="AR664" i="18"/>
  <c r="AR668" i="18"/>
  <c r="AR672" i="18"/>
  <c r="AR676" i="18"/>
  <c r="AR680" i="18"/>
  <c r="AR684" i="18"/>
  <c r="AR688" i="18"/>
  <c r="AR692" i="18"/>
  <c r="AR696" i="18"/>
  <c r="AR700" i="18"/>
  <c r="AR704" i="18"/>
  <c r="AR708" i="18"/>
  <c r="AR712" i="18"/>
  <c r="AR716" i="18"/>
  <c r="AR720" i="18"/>
  <c r="AR724" i="18"/>
  <c r="AR728" i="18"/>
  <c r="AR732" i="18"/>
  <c r="AR736" i="18"/>
  <c r="AR740" i="18"/>
  <c r="AR744" i="18"/>
  <c r="AR748" i="18"/>
  <c r="AR752" i="18"/>
  <c r="AR756" i="18"/>
  <c r="AR760" i="18"/>
  <c r="AR764" i="18"/>
  <c r="AR768" i="18"/>
  <c r="AR772" i="18"/>
  <c r="AR776" i="18"/>
  <c r="AR780" i="18"/>
  <c r="AR41" i="18"/>
  <c r="AR48" i="18"/>
  <c r="AR55" i="18"/>
  <c r="AR63" i="18"/>
  <c r="AR69" i="18"/>
  <c r="AR76" i="18"/>
  <c r="AR84" i="18"/>
  <c r="AR91" i="18"/>
  <c r="AR97" i="18"/>
  <c r="AR105" i="18"/>
  <c r="AR39" i="18"/>
  <c r="AR68" i="18"/>
  <c r="AR96" i="18"/>
  <c r="AR117" i="18"/>
  <c r="AR132" i="18"/>
  <c r="AR145" i="18"/>
  <c r="AR160" i="18"/>
  <c r="AR175" i="18"/>
  <c r="AR188" i="18"/>
  <c r="AR203" i="18"/>
  <c r="AR217" i="18"/>
  <c r="AR229" i="18"/>
  <c r="AR240" i="18"/>
  <c r="AR251" i="18"/>
  <c r="AR261" i="18"/>
  <c r="AR272" i="18"/>
  <c r="AR283" i="18"/>
  <c r="AR293" i="18"/>
  <c r="AR304" i="18"/>
  <c r="AR315" i="18"/>
  <c r="AR325" i="18"/>
  <c r="AR336" i="18"/>
  <c r="AR345" i="18"/>
  <c r="AR353" i="18"/>
  <c r="AR361" i="18"/>
  <c r="AR369" i="18"/>
  <c r="AR377" i="18"/>
  <c r="AR385" i="18"/>
  <c r="AR393" i="18"/>
  <c r="AR401" i="18"/>
  <c r="AR409" i="18"/>
  <c r="AR417" i="18"/>
  <c r="AR425" i="18"/>
  <c r="AR433" i="18"/>
  <c r="AR441" i="18"/>
  <c r="AR449" i="18"/>
  <c r="AR457" i="18"/>
  <c r="AR465" i="18"/>
  <c r="AR473" i="18"/>
  <c r="AR481" i="18"/>
  <c r="AR489" i="18"/>
  <c r="AR497" i="18"/>
  <c r="AR505" i="18"/>
  <c r="AR513" i="18"/>
  <c r="AR521" i="18"/>
  <c r="AR529" i="18"/>
  <c r="AR537" i="18"/>
  <c r="AR545" i="18"/>
  <c r="AR553" i="18"/>
  <c r="AR561" i="18"/>
  <c r="AR569" i="18"/>
  <c r="AR577" i="18"/>
  <c r="AR585" i="18"/>
  <c r="AR593" i="18"/>
  <c r="AR601" i="18"/>
  <c r="AR609" i="18"/>
  <c r="AR617" i="18"/>
  <c r="AR625" i="18"/>
  <c r="AR633" i="18"/>
  <c r="AR641" i="18"/>
  <c r="AR649" i="18"/>
  <c r="AR657" i="18"/>
  <c r="AR665" i="18"/>
  <c r="AR673" i="18"/>
  <c r="AR681" i="18"/>
  <c r="AR689" i="18"/>
  <c r="AR697" i="18"/>
  <c r="AR705" i="18"/>
  <c r="AR713" i="18"/>
  <c r="AR721" i="18"/>
  <c r="AR729" i="18"/>
  <c r="AR737" i="18"/>
  <c r="AR745" i="18"/>
  <c r="AR753" i="18"/>
  <c r="AR761" i="18"/>
  <c r="AR769" i="18"/>
  <c r="AR777" i="18"/>
  <c r="AR784" i="18"/>
  <c r="AR788" i="18"/>
  <c r="AR792" i="18"/>
  <c r="AR796" i="18"/>
  <c r="AR800" i="18"/>
  <c r="AR804" i="18"/>
  <c r="AR808" i="18"/>
  <c r="AR812" i="18"/>
  <c r="AR816" i="18"/>
  <c r="AR820" i="18"/>
  <c r="AR824" i="18"/>
  <c r="AR828" i="18"/>
  <c r="AR47" i="18"/>
  <c r="AR75" i="18"/>
  <c r="AR103" i="18"/>
  <c r="AR119" i="18"/>
  <c r="AR133" i="18"/>
  <c r="AR148" i="18"/>
  <c r="AR161" i="18"/>
  <c r="AR176" i="18"/>
  <c r="AR191" i="18"/>
  <c r="AR204" i="18"/>
  <c r="AR219" i="18"/>
  <c r="AR231" i="18"/>
  <c r="AR241" i="18"/>
  <c r="AR252" i="18"/>
  <c r="AR263" i="18"/>
  <c r="AR273" i="18"/>
  <c r="AR284" i="18"/>
  <c r="AR295" i="18"/>
  <c r="AR305" i="18"/>
  <c r="AR316" i="18"/>
  <c r="AR327" i="18"/>
  <c r="AR337" i="18"/>
  <c r="AR346" i="18"/>
  <c r="AR354" i="18"/>
  <c r="AR362" i="18"/>
  <c r="AR370" i="18"/>
  <c r="AR378" i="18"/>
  <c r="AR386" i="18"/>
  <c r="AR394" i="18"/>
  <c r="AR402" i="18"/>
  <c r="AR410" i="18"/>
  <c r="AR418" i="18"/>
  <c r="AR426" i="18"/>
  <c r="AR434" i="18"/>
  <c r="AR442" i="18"/>
  <c r="AR450" i="18"/>
  <c r="AR458" i="18"/>
  <c r="AR466" i="18"/>
  <c r="AR474" i="18"/>
  <c r="AR482" i="18"/>
  <c r="AR490" i="18"/>
  <c r="AR498" i="18"/>
  <c r="AR506" i="18"/>
  <c r="AR514" i="18"/>
  <c r="AR522" i="18"/>
  <c r="AR530" i="18"/>
  <c r="AR538" i="18"/>
  <c r="AR546" i="18"/>
  <c r="AR554" i="18"/>
  <c r="AR562" i="18"/>
  <c r="AR570" i="18"/>
  <c r="AR578" i="18"/>
  <c r="AR586" i="18"/>
  <c r="AR594" i="18"/>
  <c r="AR602" i="18"/>
  <c r="AR610" i="18"/>
  <c r="AR618" i="18"/>
  <c r="AR626" i="18"/>
  <c r="AR634" i="18"/>
  <c r="AR642" i="18"/>
  <c r="AR650" i="18"/>
  <c r="AR658" i="18"/>
  <c r="AR666" i="18"/>
  <c r="AR674" i="18"/>
  <c r="AR682" i="18"/>
  <c r="AR690" i="18"/>
  <c r="AR698" i="18"/>
  <c r="AR706" i="18"/>
  <c r="AR714" i="18"/>
  <c r="AR722" i="18"/>
  <c r="AR730" i="18"/>
  <c r="AR738" i="18"/>
  <c r="AR746" i="18"/>
  <c r="AR754" i="18"/>
  <c r="AR762" i="18"/>
  <c r="AR770" i="18"/>
  <c r="AR778" i="18"/>
  <c r="AR785" i="18"/>
  <c r="AR789" i="18"/>
  <c r="AR793" i="18"/>
  <c r="AR797" i="18"/>
  <c r="AR801" i="18"/>
  <c r="AR805" i="18"/>
  <c r="AR60" i="18"/>
  <c r="AR112" i="18"/>
  <c r="AR140" i="18"/>
  <c r="AR169" i="18"/>
  <c r="AR197" i="18"/>
  <c r="AR225" i="18"/>
  <c r="AR247" i="18"/>
  <c r="AR268" i="18"/>
  <c r="AR289" i="18"/>
  <c r="AR311" i="18"/>
  <c r="AR332" i="18"/>
  <c r="AR350" i="18"/>
  <c r="AR366" i="18"/>
  <c r="AR382" i="18"/>
  <c r="AR398" i="18"/>
  <c r="AR414" i="18"/>
  <c r="AR430" i="18"/>
  <c r="AR446" i="18"/>
  <c r="AR462" i="18"/>
  <c r="AR478" i="18"/>
  <c r="AR494" i="18"/>
  <c r="AR510" i="18"/>
  <c r="AR526" i="18"/>
  <c r="AR542" i="18"/>
  <c r="AR558" i="18"/>
  <c r="AR574" i="18"/>
  <c r="AR590" i="18"/>
  <c r="AR606" i="18"/>
  <c r="AR622" i="18"/>
  <c r="AR638" i="18"/>
  <c r="AR654" i="18"/>
  <c r="AR670" i="18"/>
  <c r="AR686" i="18"/>
  <c r="AR702" i="18"/>
  <c r="AR718" i="18"/>
  <c r="AR734" i="18"/>
  <c r="AR750" i="18"/>
  <c r="AR766" i="18"/>
  <c r="AR782" i="18"/>
  <c r="AR791" i="18"/>
  <c r="AR799" i="18"/>
  <c r="AR807" i="18"/>
  <c r="AR813" i="18"/>
  <c r="AR818" i="18"/>
  <c r="AR823" i="18"/>
  <c r="AR829" i="18"/>
  <c r="AR833" i="18"/>
  <c r="AR837" i="18"/>
  <c r="AR841" i="18"/>
  <c r="AR845" i="18"/>
  <c r="AR849" i="18"/>
  <c r="AR853" i="18"/>
  <c r="AR857" i="18"/>
  <c r="AR861" i="18"/>
  <c r="AR865" i="18"/>
  <c r="AR869" i="18"/>
  <c r="AR873" i="18"/>
  <c r="AR877" i="18"/>
  <c r="AR881" i="18"/>
  <c r="AR885" i="18"/>
  <c r="AR889" i="18"/>
  <c r="AR893" i="18"/>
  <c r="AR897" i="18"/>
  <c r="AR901" i="18"/>
  <c r="AR905" i="18"/>
  <c r="AR909" i="18"/>
  <c r="AR913" i="18"/>
  <c r="AR917" i="18"/>
  <c r="AR921" i="18"/>
  <c r="AR925" i="18"/>
  <c r="AR929" i="18"/>
  <c r="AR933" i="18"/>
  <c r="AR937" i="18"/>
  <c r="AR941" i="18"/>
  <c r="AR945" i="18"/>
  <c r="AR949" i="18"/>
  <c r="AR953" i="18"/>
  <c r="AR957" i="18"/>
  <c r="AR961" i="18"/>
  <c r="AR965" i="18"/>
  <c r="AR969" i="18"/>
  <c r="AR973" i="18"/>
  <c r="AR977" i="18"/>
  <c r="AR981" i="18"/>
  <c r="AR985" i="18"/>
  <c r="AR989" i="18"/>
  <c r="AR993" i="18"/>
  <c r="AR997" i="18"/>
  <c r="AR1001" i="18"/>
  <c r="AR1005" i="18"/>
  <c r="AR1009" i="18"/>
  <c r="AR1013" i="18"/>
  <c r="AR1017" i="18"/>
  <c r="AR1021" i="18"/>
  <c r="AR1025" i="18"/>
  <c r="AR1029" i="18"/>
  <c r="AR1033" i="18"/>
  <c r="AR1037" i="18"/>
  <c r="AR1041" i="18"/>
  <c r="AR1045" i="18"/>
  <c r="AR1049" i="18"/>
  <c r="AR1053" i="18"/>
  <c r="AR1057" i="18"/>
  <c r="AR1061" i="18"/>
  <c r="AR1065" i="18"/>
  <c r="AR1069" i="18"/>
  <c r="AR1073" i="18"/>
  <c r="AR1077" i="18"/>
  <c r="AR1081" i="18"/>
  <c r="AR1085" i="18"/>
  <c r="AR1089" i="18"/>
  <c r="AR1093" i="18"/>
  <c r="AR1097" i="18"/>
  <c r="AR1101" i="18"/>
  <c r="AR1105" i="18"/>
  <c r="AR1109" i="18"/>
  <c r="AR1113" i="18"/>
  <c r="AR1117" i="18"/>
  <c r="AR1121" i="18"/>
  <c r="AR1125" i="18"/>
  <c r="AR1129" i="18"/>
  <c r="AR1133" i="18"/>
  <c r="AR1137" i="18"/>
  <c r="AR1141" i="18"/>
  <c r="AR1145" i="18"/>
  <c r="AR1149" i="18"/>
  <c r="AR1153" i="18"/>
  <c r="AR1157" i="18"/>
  <c r="AR1161" i="18"/>
  <c r="AR1165" i="18"/>
  <c r="AR1169" i="18"/>
  <c r="AR1173" i="18"/>
  <c r="AR1177" i="18"/>
  <c r="AR1181" i="18"/>
  <c r="AR1185" i="18"/>
  <c r="AR1189" i="18"/>
  <c r="AR1193" i="18"/>
  <c r="AR1197" i="18"/>
  <c r="AR1201" i="18"/>
  <c r="AR1205" i="18"/>
  <c r="AR1209" i="18"/>
  <c r="AR1213" i="18"/>
  <c r="AR1217" i="18"/>
  <c r="AR1221" i="18"/>
  <c r="AR1225" i="18"/>
  <c r="AR1229" i="18"/>
  <c r="AR1233" i="18"/>
  <c r="AR1237" i="18"/>
  <c r="AR1241" i="18"/>
  <c r="AR1245" i="18"/>
  <c r="AR1249" i="18"/>
  <c r="AR1253" i="18"/>
  <c r="AR1257" i="18"/>
  <c r="AR1261" i="18"/>
  <c r="AR1265" i="18"/>
  <c r="AR1269" i="18"/>
  <c r="AR1273" i="18"/>
  <c r="AR1277" i="18"/>
  <c r="AR1281" i="18"/>
  <c r="AR1285" i="18"/>
  <c r="AR1289" i="18"/>
  <c r="AR1293" i="18"/>
  <c r="AR1297" i="18"/>
  <c r="AR1301" i="18"/>
  <c r="AR1305" i="18"/>
  <c r="AR1309" i="18"/>
  <c r="AR1313" i="18"/>
  <c r="AR1317" i="18"/>
  <c r="AR1321" i="18"/>
  <c r="AR1325" i="18"/>
  <c r="AR1329" i="18"/>
  <c r="AR1333" i="18"/>
  <c r="AR1337" i="18"/>
  <c r="AR1341" i="18"/>
  <c r="AR1345" i="18"/>
  <c r="AR1349" i="18"/>
  <c r="AR1353" i="18"/>
  <c r="AR1357" i="18"/>
  <c r="AR1361" i="18"/>
  <c r="AR1365" i="18"/>
  <c r="AR1369" i="18"/>
  <c r="AR1373" i="18"/>
  <c r="AR1377" i="18"/>
  <c r="AR1381" i="18"/>
  <c r="AR1385" i="18"/>
  <c r="AR1389" i="18"/>
  <c r="AR1393" i="18"/>
  <c r="AR1397" i="18"/>
  <c r="AR1401" i="18"/>
  <c r="AR1405" i="18"/>
  <c r="AR1409" i="18"/>
  <c r="AR1413" i="18"/>
  <c r="AR1417" i="18"/>
  <c r="AR1421" i="18"/>
  <c r="AR1425" i="18"/>
  <c r="AR1429" i="18"/>
  <c r="AR1433" i="18"/>
  <c r="AR1437" i="18"/>
  <c r="AR1441" i="18"/>
  <c r="AR1445" i="18"/>
  <c r="AR1449" i="18"/>
  <c r="AR1453" i="18"/>
  <c r="AR1457" i="18"/>
  <c r="AR1461" i="18"/>
  <c r="AR1465" i="18"/>
  <c r="AR1469" i="18"/>
  <c r="AR1473" i="18"/>
  <c r="AR1477" i="18"/>
  <c r="AR1481" i="18"/>
  <c r="AR1485" i="18"/>
  <c r="AR1489" i="18"/>
  <c r="AR1493" i="18"/>
  <c r="AR1497" i="18"/>
  <c r="AR1501" i="18"/>
  <c r="AR1505" i="18"/>
  <c r="AR1509" i="18"/>
  <c r="AR1513" i="18"/>
  <c r="AR1517" i="18"/>
  <c r="AR1521" i="18"/>
  <c r="AR1525" i="18"/>
  <c r="AR89" i="18"/>
  <c r="AR139" i="18"/>
  <c r="AR181" i="18"/>
  <c r="AR212" i="18"/>
  <c r="AR245" i="18"/>
  <c r="AR277" i="18"/>
  <c r="AR300" i="18"/>
  <c r="AR331" i="18"/>
  <c r="AR357" i="18"/>
  <c r="AR374" i="18"/>
  <c r="AR397" i="18"/>
  <c r="AR421" i="18"/>
  <c r="AR438" i="18"/>
  <c r="AR461" i="18"/>
  <c r="AR485" i="18"/>
  <c r="AR502" i="18"/>
  <c r="AR525" i="18"/>
  <c r="AR549" i="18"/>
  <c r="AR566" i="18"/>
  <c r="AR589" i="18"/>
  <c r="AR613" i="18"/>
  <c r="AR630" i="18"/>
  <c r="AR653" i="18"/>
  <c r="AR677" i="18"/>
  <c r="AR694" i="18"/>
  <c r="AR717" i="18"/>
  <c r="AR741" i="18"/>
  <c r="AR758" i="18"/>
  <c r="AR781" i="18"/>
  <c r="AR794" i="18"/>
  <c r="AR803" i="18"/>
  <c r="AR811" i="18"/>
  <c r="AR819" i="18"/>
  <c r="AR826" i="18"/>
  <c r="AR832" i="18"/>
  <c r="AR838" i="18"/>
  <c r="AR843" i="18"/>
  <c r="AR848" i="18"/>
  <c r="AR854" i="18"/>
  <c r="AR859" i="18"/>
  <c r="AR864" i="18"/>
  <c r="AR870" i="18"/>
  <c r="AR875" i="18"/>
  <c r="AR880" i="18"/>
  <c r="AR886" i="18"/>
  <c r="AR891" i="18"/>
  <c r="AR896" i="18"/>
  <c r="AR902" i="18"/>
  <c r="AR907" i="18"/>
  <c r="AR912" i="18"/>
  <c r="AR918" i="18"/>
  <c r="AR923" i="18"/>
  <c r="AR928" i="18"/>
  <c r="AR934" i="18"/>
  <c r="AR939" i="18"/>
  <c r="AR944" i="18"/>
  <c r="AR950" i="18"/>
  <c r="AR955" i="18"/>
  <c r="AR960" i="18"/>
  <c r="AR966" i="18"/>
  <c r="AR971" i="18"/>
  <c r="AR976" i="18"/>
  <c r="AR982" i="18"/>
  <c r="AR987" i="18"/>
  <c r="AR992" i="18"/>
  <c r="AR998" i="18"/>
  <c r="AR1003" i="18"/>
  <c r="AR1008" i="18"/>
  <c r="AR1014" i="18"/>
  <c r="AR1019" i="18"/>
  <c r="AR1024" i="18"/>
  <c r="AR1030" i="18"/>
  <c r="AR1035" i="18"/>
  <c r="AR1040" i="18"/>
  <c r="AR1046" i="18"/>
  <c r="AR1051" i="18"/>
  <c r="AR1056" i="18"/>
  <c r="AR1062" i="18"/>
  <c r="AR1067" i="18"/>
  <c r="AR1072" i="18"/>
  <c r="AR1078" i="18"/>
  <c r="AR1083" i="18"/>
  <c r="AR1088" i="18"/>
  <c r="AR1094" i="18"/>
  <c r="AR111" i="18"/>
  <c r="AR153" i="18"/>
  <c r="AR183" i="18"/>
  <c r="AR224" i="18"/>
  <c r="AR256" i="18"/>
  <c r="AR279" i="18"/>
  <c r="AR309" i="18"/>
  <c r="AR341" i="18"/>
  <c r="AR358" i="18"/>
  <c r="AR381" i="18"/>
  <c r="AR405" i="18"/>
  <c r="AR422" i="18"/>
  <c r="AR445" i="18"/>
  <c r="AR469" i="18"/>
  <c r="AR486" i="18"/>
  <c r="AR509" i="18"/>
  <c r="AR533" i="18"/>
  <c r="AR550" i="18"/>
  <c r="AR573" i="18"/>
  <c r="AR597" i="18"/>
  <c r="AR614" i="18"/>
  <c r="AR637" i="18"/>
  <c r="AR661" i="18"/>
  <c r="AR678" i="18"/>
  <c r="AR701" i="18"/>
  <c r="AR725" i="18"/>
  <c r="AR742" i="18"/>
  <c r="AR765" i="18"/>
  <c r="AR786" i="18"/>
  <c r="AR795" i="18"/>
  <c r="AR806" i="18"/>
  <c r="AR814" i="18"/>
  <c r="AR821" i="18"/>
  <c r="AR827" i="18"/>
  <c r="AR834" i="18"/>
  <c r="AR839" i="18"/>
  <c r="AR844" i="18"/>
  <c r="AR850" i="18"/>
  <c r="AR855" i="18"/>
  <c r="AR860" i="18"/>
  <c r="AR866" i="18"/>
  <c r="AR871" i="18"/>
  <c r="AR876" i="18"/>
  <c r="AR882" i="18"/>
  <c r="AR887" i="18"/>
  <c r="AR892" i="18"/>
  <c r="AR898" i="18"/>
  <c r="AR903" i="18"/>
  <c r="AR908" i="18"/>
  <c r="AR914" i="18"/>
  <c r="AR919" i="18"/>
  <c r="AR924" i="18"/>
  <c r="AR930" i="18"/>
  <c r="AR935" i="18"/>
  <c r="AR940" i="18"/>
  <c r="AR946" i="18"/>
  <c r="AR951" i="18"/>
  <c r="AR956" i="18"/>
  <c r="AR962" i="18"/>
  <c r="AR967" i="18"/>
  <c r="AR972" i="18"/>
  <c r="AR978" i="18"/>
  <c r="AR983" i="18"/>
  <c r="AR988" i="18"/>
  <c r="AR994" i="18"/>
  <c r="AR999" i="18"/>
  <c r="AR1004" i="18"/>
  <c r="AR1010" i="18"/>
  <c r="AR1015" i="18"/>
  <c r="AR1020" i="18"/>
  <c r="AR1026" i="18"/>
  <c r="AR1031" i="18"/>
  <c r="AR1036" i="18"/>
  <c r="AR1042" i="18"/>
  <c r="AR1047" i="18"/>
  <c r="AR1052" i="18"/>
  <c r="AR1058" i="18"/>
  <c r="AR1063" i="18"/>
  <c r="AR1068" i="18"/>
  <c r="AR1074" i="18"/>
  <c r="AR1079" i="18"/>
  <c r="AR1084" i="18"/>
  <c r="AR1090" i="18"/>
  <c r="AR1095" i="18"/>
  <c r="AR53" i="18"/>
  <c r="AR124" i="18"/>
  <c r="AR155" i="18"/>
  <c r="AR196" i="18"/>
  <c r="AR235" i="18"/>
  <c r="AR257" i="18"/>
  <c r="AR288" i="18"/>
  <c r="AR320" i="18"/>
  <c r="AR342" i="18"/>
  <c r="AR365" i="18"/>
  <c r="AR389" i="18"/>
  <c r="AR406" i="18"/>
  <c r="AR429" i="18"/>
  <c r="AR453" i="18"/>
  <c r="AR470" i="18"/>
  <c r="AR493" i="18"/>
  <c r="AR517" i="18"/>
  <c r="AR534" i="18"/>
  <c r="AR557" i="18"/>
  <c r="AR581" i="18"/>
  <c r="AR598" i="18"/>
  <c r="AR621" i="18"/>
  <c r="AR645" i="18"/>
  <c r="AR662" i="18"/>
  <c r="AR685" i="18"/>
  <c r="AR709" i="18"/>
  <c r="AR726" i="18"/>
  <c r="AR749" i="18"/>
  <c r="AR773" i="18"/>
  <c r="AR787" i="18"/>
  <c r="AR798" i="18"/>
  <c r="AR809" i="18"/>
  <c r="AR815" i="18"/>
  <c r="AR822" i="18"/>
  <c r="AR830" i="18"/>
  <c r="AR835" i="18"/>
  <c r="AR840" i="18"/>
  <c r="AR846" i="18"/>
  <c r="AR851" i="18"/>
  <c r="AR856" i="18"/>
  <c r="AR862" i="18"/>
  <c r="AR867" i="18"/>
  <c r="AR872" i="18"/>
  <c r="AR878" i="18"/>
  <c r="AR883" i="18"/>
  <c r="AR888" i="18"/>
  <c r="AR894" i="18"/>
  <c r="AR899" i="18"/>
  <c r="AR904" i="18"/>
  <c r="AR910" i="18"/>
  <c r="AR915" i="18"/>
  <c r="AR920" i="18"/>
  <c r="AR926" i="18"/>
  <c r="AR931" i="18"/>
  <c r="AR936" i="18"/>
  <c r="AR942" i="18"/>
  <c r="AR947" i="18"/>
  <c r="AR952" i="18"/>
  <c r="AR958" i="18"/>
  <c r="AR963" i="18"/>
  <c r="AR968" i="18"/>
  <c r="AR974" i="18"/>
  <c r="AR979" i="18"/>
  <c r="AR984" i="18"/>
  <c r="AR990" i="18"/>
  <c r="AR995" i="18"/>
  <c r="AR1000" i="18"/>
  <c r="AR1006" i="18"/>
  <c r="AR1011" i="18"/>
  <c r="AR1016" i="18"/>
  <c r="AR1022" i="18"/>
  <c r="AR1027" i="18"/>
  <c r="AR1032" i="18"/>
  <c r="AR1038" i="18"/>
  <c r="AR1043" i="18"/>
  <c r="AR1048" i="18"/>
  <c r="AR1054" i="18"/>
  <c r="AR1059" i="18"/>
  <c r="AR1064" i="18"/>
  <c r="AR1070" i="18"/>
  <c r="AR1075" i="18"/>
  <c r="AR1080" i="18"/>
  <c r="AR1086" i="18"/>
  <c r="AR1091" i="18"/>
  <c r="AR1096" i="18"/>
  <c r="AR81" i="18"/>
  <c r="AR127" i="18"/>
  <c r="AR167" i="18"/>
  <c r="AR209" i="18"/>
  <c r="AR236" i="18"/>
  <c r="AR267" i="18"/>
  <c r="AR299" i="18"/>
  <c r="AR321" i="18"/>
  <c r="AR349" i="18"/>
  <c r="AR373" i="18"/>
  <c r="AR390" i="18"/>
  <c r="AR413" i="18"/>
  <c r="AR437" i="18"/>
  <c r="AR454" i="18"/>
  <c r="AR477" i="18"/>
  <c r="AR501" i="18"/>
  <c r="AR518" i="18"/>
  <c r="AR541" i="18"/>
  <c r="AR565" i="18"/>
  <c r="AR582" i="18"/>
  <c r="AR605" i="18"/>
  <c r="AR629" i="18"/>
  <c r="AR646" i="18"/>
  <c r="AR669" i="18"/>
  <c r="AR693" i="18"/>
  <c r="AR710" i="18"/>
  <c r="AR733" i="18"/>
  <c r="AR757" i="18"/>
  <c r="AR774" i="18"/>
  <c r="AR790" i="18"/>
  <c r="AR802" i="18"/>
  <c r="AR810" i="18"/>
  <c r="AR817" i="18"/>
  <c r="AR825" i="18"/>
  <c r="AR831" i="18"/>
  <c r="AR836" i="18"/>
  <c r="AR842" i="18"/>
  <c r="AR847" i="18"/>
  <c r="AR852" i="18"/>
  <c r="AR858" i="18"/>
  <c r="AR863" i="18"/>
  <c r="AR868" i="18"/>
  <c r="AR874" i="18"/>
  <c r="AR879" i="18"/>
  <c r="AR884" i="18"/>
  <c r="AR890" i="18"/>
  <c r="AR895" i="18"/>
  <c r="AR900" i="18"/>
  <c r="AR906" i="18"/>
  <c r="AR911" i="18"/>
  <c r="AR916" i="18"/>
  <c r="AR922" i="18"/>
  <c r="AR927" i="18"/>
  <c r="AR932" i="18"/>
  <c r="AR938" i="18"/>
  <c r="AR943" i="18"/>
  <c r="AR948" i="18"/>
  <c r="AR954" i="18"/>
  <c r="AR959" i="18"/>
  <c r="AR964" i="18"/>
  <c r="AR970" i="18"/>
  <c r="AR975" i="18"/>
  <c r="AR980" i="18"/>
  <c r="AR986" i="18"/>
  <c r="AR991" i="18"/>
  <c r="AR996" i="18"/>
  <c r="AR1002" i="18"/>
  <c r="AR1007" i="18"/>
  <c r="AR1012" i="18"/>
  <c r="AR1018" i="18"/>
  <c r="AR1023" i="18"/>
  <c r="AR1028" i="18"/>
  <c r="AR1034" i="18"/>
  <c r="AR1039" i="18"/>
  <c r="AR1044" i="18"/>
  <c r="AR1050" i="18"/>
  <c r="AR1055" i="18"/>
  <c r="AR1060" i="18"/>
  <c r="AR1066" i="18"/>
  <c r="AR1071" i="18"/>
  <c r="AR1076" i="18"/>
  <c r="AR1082" i="18"/>
  <c r="AR1087" i="18"/>
  <c r="AR1092" i="18"/>
  <c r="AR1524" i="18"/>
  <c r="AR1519" i="18"/>
  <c r="AR1514" i="18"/>
  <c r="AR1508" i="18"/>
  <c r="AR1503" i="18"/>
  <c r="AR1498" i="18"/>
  <c r="AR1492" i="18"/>
  <c r="AR1487" i="18"/>
  <c r="AR1482" i="18"/>
  <c r="AR1476" i="18"/>
  <c r="AR1471" i="18"/>
  <c r="AR1466" i="18"/>
  <c r="AR1460" i="18"/>
  <c r="AR1455" i="18"/>
  <c r="AR1450" i="18"/>
  <c r="AR1444" i="18"/>
  <c r="AR1439" i="18"/>
  <c r="AR1434" i="18"/>
  <c r="AR1428" i="18"/>
  <c r="AR1423" i="18"/>
  <c r="AR1418" i="18"/>
  <c r="AR1412" i="18"/>
  <c r="AR1407" i="18"/>
  <c r="AR1402" i="18"/>
  <c r="AR1396" i="18"/>
  <c r="AR1391" i="18"/>
  <c r="AR1386" i="18"/>
  <c r="AR1380" i="18"/>
  <c r="AR1375" i="18"/>
  <c r="AR1370" i="18"/>
  <c r="AR1364" i="18"/>
  <c r="AR1359" i="18"/>
  <c r="AR1354" i="18"/>
  <c r="AR1348" i="18"/>
  <c r="AR1343" i="18"/>
  <c r="AR1338" i="18"/>
  <c r="AR1332" i="18"/>
  <c r="AR1327" i="18"/>
  <c r="AR1322" i="18"/>
  <c r="AR1316" i="18"/>
  <c r="AR1311" i="18"/>
  <c r="AR1306" i="18"/>
  <c r="AR1300" i="18"/>
  <c r="AR1295" i="18"/>
  <c r="AR1290" i="18"/>
  <c r="AR1284" i="18"/>
  <c r="AR1279" i="18"/>
  <c r="AR1274" i="18"/>
  <c r="AR1268" i="18"/>
  <c r="AR1263" i="18"/>
  <c r="AR1258" i="18"/>
  <c r="AR1252" i="18"/>
  <c r="AR1247" i="18"/>
  <c r="AR1242" i="18"/>
  <c r="AR1236" i="18"/>
  <c r="AR1231" i="18"/>
  <c r="AR1226" i="18"/>
  <c r="AR1220" i="18"/>
  <c r="AR1215" i="18"/>
  <c r="AR1210" i="18"/>
  <c r="AR1204" i="18"/>
  <c r="AR1199" i="18"/>
  <c r="AR1194" i="18"/>
  <c r="AR1188" i="18"/>
  <c r="AR1183" i="18"/>
  <c r="AR1178" i="18"/>
  <c r="AR1172" i="18"/>
  <c r="AR1167" i="18"/>
  <c r="AR1162" i="18"/>
  <c r="AR1156" i="18"/>
  <c r="AR1151" i="18"/>
  <c r="AR1146" i="18"/>
  <c r="AR1140" i="18"/>
  <c r="AR1135" i="18"/>
  <c r="AR1130" i="18"/>
  <c r="AR1124" i="18"/>
  <c r="AR1119" i="18"/>
  <c r="AR1114" i="18"/>
  <c r="AR1108" i="18"/>
  <c r="AR1103" i="18"/>
  <c r="AR1098" i="18"/>
  <c r="AR1528" i="18"/>
  <c r="AR1523" i="18"/>
  <c r="AR1518" i="18"/>
  <c r="AR1512" i="18"/>
  <c r="AR1507" i="18"/>
  <c r="AR1502" i="18"/>
  <c r="AR1496" i="18"/>
  <c r="AR1491" i="18"/>
  <c r="AR1486" i="18"/>
  <c r="AR1480" i="18"/>
  <c r="AR1475" i="18"/>
  <c r="AR1470" i="18"/>
  <c r="AR1464" i="18"/>
  <c r="AR1459" i="18"/>
  <c r="AR1454" i="18"/>
  <c r="AR1448" i="18"/>
  <c r="AR1443" i="18"/>
  <c r="AR1438" i="18"/>
  <c r="AR1432" i="18"/>
  <c r="AR1427" i="18"/>
  <c r="AR1422" i="18"/>
  <c r="AR1416" i="18"/>
  <c r="AR1411" i="18"/>
  <c r="AR1406" i="18"/>
  <c r="AR1400" i="18"/>
  <c r="AR1395" i="18"/>
  <c r="AR1390" i="18"/>
  <c r="AR1384" i="18"/>
  <c r="AR1379" i="18"/>
  <c r="AR1374" i="18"/>
  <c r="AR1368" i="18"/>
  <c r="AR1363" i="18"/>
  <c r="AR1358" i="18"/>
  <c r="AR1352" i="18"/>
  <c r="AR1347" i="18"/>
  <c r="AR1342" i="18"/>
  <c r="AR1336" i="18"/>
  <c r="AR1331" i="18"/>
  <c r="AR1326" i="18"/>
  <c r="AR1320" i="18"/>
  <c r="AR1315" i="18"/>
  <c r="AR1310" i="18"/>
  <c r="AR1304" i="18"/>
  <c r="AR1299" i="18"/>
  <c r="AR1294" i="18"/>
  <c r="AR1288" i="18"/>
  <c r="AR1283" i="18"/>
  <c r="AR1278" i="18"/>
  <c r="AR1272" i="18"/>
  <c r="AR1267" i="18"/>
  <c r="AR1262" i="18"/>
  <c r="AR1256" i="18"/>
  <c r="AR1251" i="18"/>
  <c r="AR1246" i="18"/>
  <c r="AR1240" i="18"/>
  <c r="AR1235" i="18"/>
  <c r="AR1230" i="18"/>
  <c r="AR1224" i="18"/>
  <c r="AR1219" i="18"/>
  <c r="AR1214" i="18"/>
  <c r="AR1208" i="18"/>
  <c r="AR1203" i="18"/>
  <c r="AR1198" i="18"/>
  <c r="AR1192" i="18"/>
  <c r="AR1187" i="18"/>
  <c r="AR1182" i="18"/>
  <c r="AR1176" i="18"/>
  <c r="AR1171" i="18"/>
  <c r="AR1166" i="18"/>
  <c r="AR1160" i="18"/>
  <c r="AR1155" i="18"/>
  <c r="AR1150" i="18"/>
  <c r="AR1144" i="18"/>
  <c r="AR1139" i="18"/>
  <c r="AR1134" i="18"/>
  <c r="AR1128" i="18"/>
  <c r="AR1123" i="18"/>
  <c r="AR1118" i="18"/>
  <c r="AR1112" i="18"/>
  <c r="AR1107" i="18"/>
  <c r="AR1102" i="18"/>
  <c r="AV34" i="18"/>
  <c r="AW34" i="18" s="1"/>
  <c r="AW38" i="18"/>
  <c r="AW42" i="18"/>
  <c r="AW46" i="18"/>
  <c r="AW50" i="18"/>
  <c r="AW39" i="18"/>
  <c r="AW44" i="18"/>
  <c r="AW49" i="18"/>
  <c r="AW35" i="18"/>
  <c r="AW41" i="18"/>
  <c r="AW48" i="18"/>
  <c r="AW36" i="18"/>
  <c r="AW43" i="18"/>
  <c r="AW40" i="18"/>
  <c r="AW47" i="18"/>
  <c r="A7" i="18" l="1" a="1"/>
  <c r="A7" i="18" s="1"/>
  <c r="R7" i="18" s="1" a="1"/>
  <c r="R7" i="18" s="1"/>
  <c r="R20" i="18" a="1"/>
  <c r="R20" i="18" s="1"/>
  <c r="AL20" i="18" s="1" a="1"/>
  <c r="AL20" i="18" s="1"/>
  <c r="BA34" i="18"/>
  <c r="BB34" i="18" s="1"/>
  <c r="BB35" i="18"/>
  <c r="BB39" i="18"/>
  <c r="BB43" i="18"/>
  <c r="BB47" i="18"/>
  <c r="BB51" i="18"/>
  <c r="BB55" i="18"/>
  <c r="BB59" i="18"/>
  <c r="BB63" i="18"/>
  <c r="BB67" i="18"/>
  <c r="BB71" i="18"/>
  <c r="BB75" i="18"/>
  <c r="BB79" i="18"/>
  <c r="BB83" i="18"/>
  <c r="BB87" i="18"/>
  <c r="BB91" i="18"/>
  <c r="BB95" i="18"/>
  <c r="BB99" i="18"/>
  <c r="BB103" i="18"/>
  <c r="BB107" i="18"/>
  <c r="BB40" i="18"/>
  <c r="BB45" i="18"/>
  <c r="BB50" i="18"/>
  <c r="BB56" i="18"/>
  <c r="BB61" i="18"/>
  <c r="BB66" i="18"/>
  <c r="BB72" i="18"/>
  <c r="BB77" i="18"/>
  <c r="BB82" i="18"/>
  <c r="BB88" i="18"/>
  <c r="BB93" i="18"/>
  <c r="BB98" i="18"/>
  <c r="BB104" i="18"/>
  <c r="BB36" i="18"/>
  <c r="BB41" i="18"/>
  <c r="BB46" i="18"/>
  <c r="BB52" i="18"/>
  <c r="BB57" i="18"/>
  <c r="BB62" i="18"/>
  <c r="BB68" i="18"/>
  <c r="BB73" i="18"/>
  <c r="BB78" i="18"/>
  <c r="BB84" i="18"/>
  <c r="BB89" i="18"/>
  <c r="BB94" i="18"/>
  <c r="BB100" i="18"/>
  <c r="BB105" i="18"/>
  <c r="BB37" i="18"/>
  <c r="BB48" i="18"/>
  <c r="BB58" i="18"/>
  <c r="BB69" i="18"/>
  <c r="BB80" i="18"/>
  <c r="BB90" i="18"/>
  <c r="BB101" i="18"/>
  <c r="BB38" i="18"/>
  <c r="BB49" i="18"/>
  <c r="BB60" i="18"/>
  <c r="BB70" i="18"/>
  <c r="BB81" i="18"/>
  <c r="BB92" i="18"/>
  <c r="BB102" i="18"/>
  <c r="BB44" i="18"/>
  <c r="BB54" i="18"/>
  <c r="BB65" i="18"/>
  <c r="BB76" i="18"/>
  <c r="BB86" i="18"/>
  <c r="BB97" i="18"/>
  <c r="BB53" i="18"/>
  <c r="BB96" i="18"/>
  <c r="BB64" i="18"/>
  <c r="BB106" i="18"/>
  <c r="BB74" i="18"/>
  <c r="BB85" i="18"/>
  <c r="BB42" i="18"/>
  <c r="AY33" i="18"/>
  <c r="AY34" i="18" s="1" a="1"/>
  <c r="AY34" i="18" s="1"/>
  <c r="AO33" i="18"/>
  <c r="AO34" i="18" s="1" a="1"/>
  <c r="AO34" i="18" s="1"/>
  <c r="AT33" i="18"/>
  <c r="AT34" i="18" s="1" a="1"/>
  <c r="AT34" i="18" s="1"/>
  <c r="BD33" i="18" l="1"/>
  <c r="BD34" i="18" s="1" a="1"/>
  <c r="BD34" i="1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4B1937-1FA3-49A4-842B-4CD438DAE750}" keepAlive="1" name="Query - Table 1" description="Connection to the 'Table 1' query in the workbook." type="5" refreshedVersion="8" background="1" saveData="1">
    <dbPr connection="Provider=Microsoft.Mashup.OleDb.1;Data Source=$Workbook$;Location=&quot;Table 1&quot;;Extended Properties=&quot;&quot;" command="SELECT * FROM [Table 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<sst xmlns="http://schemas.openxmlformats.org/spreadsheetml/2006/main" count="61554" uniqueCount="7117">
  <si>
    <t>Over the Hill to the Poorhouse</t>
  </si>
  <si>
    <t>Black and White</t>
  </si>
  <si>
    <t>Crime</t>
  </si>
  <si>
    <t>English</t>
  </si>
  <si>
    <t>USA</t>
  </si>
  <si>
    <t>Not Rated</t>
  </si>
  <si>
    <t>Stephen Carr</t>
  </si>
  <si>
    <t>Harry F. Millarde</t>
  </si>
  <si>
    <t>Metropolis</t>
  </si>
  <si>
    <t>Drama</t>
  </si>
  <si>
    <t>German</t>
  </si>
  <si>
    <t>Germany</t>
  </si>
  <si>
    <t>Brigitte Helm</t>
  </si>
  <si>
    <t>Fritz Lang</t>
  </si>
  <si>
    <t>The Broadway Melody</t>
  </si>
  <si>
    <t>Musical</t>
  </si>
  <si>
    <t>Passed</t>
  </si>
  <si>
    <t>Anita Page</t>
  </si>
  <si>
    <t>Harry Beaumont</t>
  </si>
  <si>
    <t>42nd Street</t>
  </si>
  <si>
    <t>Comedy</t>
  </si>
  <si>
    <t>Unrated</t>
  </si>
  <si>
    <t>Ginger Rogers</t>
  </si>
  <si>
    <t>Lloyd Bacon</t>
  </si>
  <si>
    <t>Top Hat</t>
  </si>
  <si>
    <t>Approved</t>
  </si>
  <si>
    <t>Mark Sandrich</t>
  </si>
  <si>
    <t>Modern Times</t>
  </si>
  <si>
    <t>G</t>
  </si>
  <si>
    <t>Paulette Goddard</t>
  </si>
  <si>
    <t>Charles Chaplin</t>
  </si>
  <si>
    <t>Snow White and the Seven Dwarfs</t>
  </si>
  <si>
    <t>Color</t>
  </si>
  <si>
    <t>Animation</t>
  </si>
  <si>
    <t>Adriana Caselotti</t>
  </si>
  <si>
    <t>William Cottrell</t>
  </si>
  <si>
    <t>Gone with the Wind</t>
  </si>
  <si>
    <t>Hattie McDaniel</t>
  </si>
  <si>
    <t>Victor Fleming</t>
  </si>
  <si>
    <t>The Wizard of Oz</t>
  </si>
  <si>
    <t>Adventure</t>
  </si>
  <si>
    <t>Margaret Hamilton</t>
  </si>
  <si>
    <t>Fantasia</t>
  </si>
  <si>
    <t>Leopold Stokowski</t>
  </si>
  <si>
    <t>James Algar</t>
  </si>
  <si>
    <t>Pinocchio</t>
  </si>
  <si>
    <t>Mel Blanc</t>
  </si>
  <si>
    <t>Norman Ferguson</t>
  </si>
  <si>
    <t>Duel in the Sun</t>
  </si>
  <si>
    <t>Joseph Cotten</t>
  </si>
  <si>
    <t>King Vidor</t>
  </si>
  <si>
    <t>The Best Years of Our Lives</t>
  </si>
  <si>
    <t>Myrna Loy</t>
  </si>
  <si>
    <t>William Wyler</t>
  </si>
  <si>
    <t>The Lady from Shanghai</t>
  </si>
  <si>
    <t>Rita Hayworth</t>
  </si>
  <si>
    <t>Orson Welles</t>
  </si>
  <si>
    <t>The Pirate</t>
  </si>
  <si>
    <t>Gladys Cooper</t>
  </si>
  <si>
    <t>Vincente Minnelli</t>
  </si>
  <si>
    <t>Annie Get Your Gun</t>
  </si>
  <si>
    <t>Biography</t>
  </si>
  <si>
    <t>Keenan Wynn</t>
  </si>
  <si>
    <t>George Sidney</t>
  </si>
  <si>
    <t>The Greatest Show on Earth</t>
  </si>
  <si>
    <t>Gloria Grahame</t>
  </si>
  <si>
    <t>Cecil B. DeMille</t>
  </si>
  <si>
    <t>The Beast from 20,000 Fathoms</t>
  </si>
  <si>
    <t>Kenneth Tobey</t>
  </si>
  <si>
    <t>EugÃ¨ne LouriÃ©</t>
  </si>
  <si>
    <t>The Robe</t>
  </si>
  <si>
    <t>Richard Burton</t>
  </si>
  <si>
    <t>Henry Koster</t>
  </si>
  <si>
    <t>On the Waterfront</t>
  </si>
  <si>
    <t>Marlon Brando</t>
  </si>
  <si>
    <t>Elia Kazan</t>
  </si>
  <si>
    <t>Seven Samurai</t>
  </si>
  <si>
    <t>Action</t>
  </si>
  <si>
    <t>Japanese</t>
  </si>
  <si>
    <t>Japan</t>
  </si>
  <si>
    <t>Takashi Shimura</t>
  </si>
  <si>
    <t>Akira Kurosawa</t>
  </si>
  <si>
    <t>The Bridge on the River Kwai</t>
  </si>
  <si>
    <t>UK</t>
  </si>
  <si>
    <t>PG</t>
  </si>
  <si>
    <t>William Holden</t>
  </si>
  <si>
    <t>David Lean</t>
  </si>
  <si>
    <t>Some Like It Hot</t>
  </si>
  <si>
    <t>Nehemiah Persoff</t>
  </si>
  <si>
    <t>Billy Wilder</t>
  </si>
  <si>
    <t>Psycho</t>
  </si>
  <si>
    <t>Horror</t>
  </si>
  <si>
    <t>R</t>
  </si>
  <si>
    <t>Janet Leigh</t>
  </si>
  <si>
    <t>Alfred Hitchcock</t>
  </si>
  <si>
    <t>West Side Story</t>
  </si>
  <si>
    <t>Rita Moreno</t>
  </si>
  <si>
    <t>Jerome Robbins</t>
  </si>
  <si>
    <t>Dr. No</t>
  </si>
  <si>
    <t>Ursula Andress</t>
  </si>
  <si>
    <t>Terence Young</t>
  </si>
  <si>
    <t>Lawrence of Arabia</t>
  </si>
  <si>
    <t>Claude Rains</t>
  </si>
  <si>
    <t>Cleopatra</t>
  </si>
  <si>
    <t>Martin Landau</t>
  </si>
  <si>
    <t>Joseph L. Mankiewicz</t>
  </si>
  <si>
    <t>From Russia with Love</t>
  </si>
  <si>
    <t>Robert Shaw</t>
  </si>
  <si>
    <t>It's a Mad, Mad, Mad, Mad World</t>
  </si>
  <si>
    <t>Jonathan Winters</t>
  </si>
  <si>
    <t>Stanley Kramer</t>
  </si>
  <si>
    <t>A Fistful of Dollars</t>
  </si>
  <si>
    <t>Italian</t>
  </si>
  <si>
    <t>Italy</t>
  </si>
  <si>
    <t>Clint Eastwood</t>
  </si>
  <si>
    <t>Sergio Leone</t>
  </si>
  <si>
    <t>A Hard Day's Night</t>
  </si>
  <si>
    <t>Paul McCartney</t>
  </si>
  <si>
    <t>Richard Lester</t>
  </si>
  <si>
    <t>Goldfinger</t>
  </si>
  <si>
    <t>Honor Blackman</t>
  </si>
  <si>
    <t>Guy Hamilton</t>
  </si>
  <si>
    <t>Mary Poppins</t>
  </si>
  <si>
    <t>Ed Wynn</t>
  </si>
  <si>
    <t>Robert Stevenson</t>
  </si>
  <si>
    <t>My Fair Lady</t>
  </si>
  <si>
    <t>Jeremy Brett</t>
  </si>
  <si>
    <t>George Cukor</t>
  </si>
  <si>
    <t>Nothing But a Man</t>
  </si>
  <si>
    <t>Yaphet Kotto</t>
  </si>
  <si>
    <t>Michael Roemer</t>
  </si>
  <si>
    <t>Doctor Zhivago</t>
  </si>
  <si>
    <t>PG-13</t>
  </si>
  <si>
    <t>Julie Christie</t>
  </si>
  <si>
    <t>Major Dundee</t>
  </si>
  <si>
    <t>James Coburn</t>
  </si>
  <si>
    <t>Sam Peckinpah</t>
  </si>
  <si>
    <t>The Greatest Story Ever Told</t>
  </si>
  <si>
    <t>George Stevens</t>
  </si>
  <si>
    <t>The Sound of Music</t>
  </si>
  <si>
    <t>Eleanor Parker</t>
  </si>
  <si>
    <t>Robert Wise</t>
  </si>
  <si>
    <t>Thunderball</t>
  </si>
  <si>
    <t>Desmond Llewelyn</t>
  </si>
  <si>
    <t>The Good, the Bad and the Ugly</t>
  </si>
  <si>
    <t>Western</t>
  </si>
  <si>
    <t>You Only Live Twice</t>
  </si>
  <si>
    <t>Donald Pleasence</t>
  </si>
  <si>
    <t>Lewis Gilbert</t>
  </si>
  <si>
    <t>2001: A Space Odyssey</t>
  </si>
  <si>
    <t>Keir Dullea</t>
  </si>
  <si>
    <t>Stanley Kubrick</t>
  </si>
  <si>
    <t>Oliver!</t>
  </si>
  <si>
    <t>Oliver Reed</t>
  </si>
  <si>
    <t>Carol Reed</t>
  </si>
  <si>
    <t>Butch Cassidy and the Sundance Kid</t>
  </si>
  <si>
    <t>M</t>
  </si>
  <si>
    <t>Katharine Ross</t>
  </si>
  <si>
    <t>George Roy Hill</t>
  </si>
  <si>
    <t>Mississippi Mermaid</t>
  </si>
  <si>
    <t>French</t>
  </si>
  <si>
    <t>France</t>
  </si>
  <si>
    <t>Catherine Deneuve</t>
  </si>
  <si>
    <t>FranÃ§ois Truffaut</t>
  </si>
  <si>
    <t>On Her Majesty's Secret Service</t>
  </si>
  <si>
    <t>Telly Savalas</t>
  </si>
  <si>
    <t>Peter R. Hunt</t>
  </si>
  <si>
    <t>Beyond the Valley of the Dolls</t>
  </si>
  <si>
    <t>X</t>
  </si>
  <si>
    <t>Charles Napier</t>
  </si>
  <si>
    <t>Russ Meyer</t>
  </si>
  <si>
    <t>Darling Lili</t>
  </si>
  <si>
    <t>Rock Hudson</t>
  </si>
  <si>
    <t>Blake Edwards</t>
  </si>
  <si>
    <t>Tora! Tora! Tora!</t>
  </si>
  <si>
    <t>Richard Fleischer</t>
  </si>
  <si>
    <t>Woodstock</t>
  </si>
  <si>
    <t>Documentary</t>
  </si>
  <si>
    <t>Joe Cocker</t>
  </si>
  <si>
    <t>Michael Wadleigh</t>
  </si>
  <si>
    <t>Diamonds Are Forever</t>
  </si>
  <si>
    <t>GP</t>
  </si>
  <si>
    <t>Fiddler on the Roof</t>
  </si>
  <si>
    <t>Topol</t>
  </si>
  <si>
    <t>Norman Jewison</t>
  </si>
  <si>
    <t>Pink Narcissus</t>
  </si>
  <si>
    <t>Don Brooks</t>
  </si>
  <si>
    <t>James Bidgood</t>
  </si>
  <si>
    <t>Sweet Sweetback's Baadasssss Song</t>
  </si>
  <si>
    <t>John Amos</t>
  </si>
  <si>
    <t>Melvin Van Peebles</t>
  </si>
  <si>
    <t>Pink Flamingos</t>
  </si>
  <si>
    <t>NC-17</t>
  </si>
  <si>
    <t>Divine</t>
  </si>
  <si>
    <t>John Waters</t>
  </si>
  <si>
    <t>The Godfather</t>
  </si>
  <si>
    <t>Al Pacino</t>
  </si>
  <si>
    <t>Francis Ford Coppola</t>
  </si>
  <si>
    <t>American Graffiti</t>
  </si>
  <si>
    <t>Harrison Ford</t>
  </si>
  <si>
    <t>George Lucas</t>
  </si>
  <si>
    <t>Live and Let Die</t>
  </si>
  <si>
    <t>Mean Streets</t>
  </si>
  <si>
    <t>Robert De Niro</t>
  </si>
  <si>
    <t>Martin Scorsese</t>
  </si>
  <si>
    <t>The Exorcist</t>
  </si>
  <si>
    <t>Ellen Burstyn</t>
  </si>
  <si>
    <t>William Friedkin</t>
  </si>
  <si>
    <t>The Sting</t>
  </si>
  <si>
    <t>Eileen Brennan</t>
  </si>
  <si>
    <t>Benji</t>
  </si>
  <si>
    <t>Frances Bavier</t>
  </si>
  <si>
    <t>Joe Camp</t>
  </si>
  <si>
    <t>Blazing Saddles</t>
  </si>
  <si>
    <t>Madeline Kahn</t>
  </si>
  <si>
    <t>Mel Brooks</t>
  </si>
  <si>
    <t>The Godfather: Part II</t>
  </si>
  <si>
    <t>The Man with the Golden Gun</t>
  </si>
  <si>
    <t>Christopher Lee</t>
  </si>
  <si>
    <t>The Texas Chain Saw Massacre</t>
  </si>
  <si>
    <t>Gunnar Hansen</t>
  </si>
  <si>
    <t>Tobe Hooper</t>
  </si>
  <si>
    <t>Young Frankenstein</t>
  </si>
  <si>
    <t>Jaws</t>
  </si>
  <si>
    <t>Roy Scheider</t>
  </si>
  <si>
    <t>Steven Spielberg</t>
  </si>
  <si>
    <t>Monty Python and the Holy Grail</t>
  </si>
  <si>
    <t>Eric Idle</t>
  </si>
  <si>
    <t>Terry Gilliam</t>
  </si>
  <si>
    <t>One Flew Over the Cuckoo's Nest</t>
  </si>
  <si>
    <t>Scatman Crothers</t>
  </si>
  <si>
    <t>Milos Forman</t>
  </si>
  <si>
    <t>Logan's Run</t>
  </si>
  <si>
    <t>Farrah Fawcett</t>
  </si>
  <si>
    <t>Michael Anderson</t>
  </si>
  <si>
    <t>Rocky</t>
  </si>
  <si>
    <t>Sylvester Stallone</t>
  </si>
  <si>
    <t>John G. Avildsen</t>
  </si>
  <si>
    <t>A Bridge Too Far</t>
  </si>
  <si>
    <t>Ryan O'Neal</t>
  </si>
  <si>
    <t>Richard Attenborough</t>
  </si>
  <si>
    <t>Annie Hall</t>
  </si>
  <si>
    <t>Woody Allen</t>
  </si>
  <si>
    <t>Close Encounters of the Third Kind</t>
  </si>
  <si>
    <t>Bob Balaban</t>
  </si>
  <si>
    <t>Kingdom of the Spiders</t>
  </si>
  <si>
    <t>Woody Strode</t>
  </si>
  <si>
    <t>John 'Bud' Cardos</t>
  </si>
  <si>
    <t>March or Die</t>
  </si>
  <si>
    <t>Dick Richards</t>
  </si>
  <si>
    <t>Star Wars: Episode IV - A New Hope</t>
  </si>
  <si>
    <t>The Spy Who Loved Me</t>
  </si>
  <si>
    <t>Caroline Munro</t>
  </si>
  <si>
    <t>Animal House</t>
  </si>
  <si>
    <t>John Belushi</t>
  </si>
  <si>
    <t>John Landis</t>
  </si>
  <si>
    <t>Caravans</t>
  </si>
  <si>
    <t>Iran</t>
  </si>
  <si>
    <t>James Fargo</t>
  </si>
  <si>
    <t>Grease</t>
  </si>
  <si>
    <t>Olivia Newton-John</t>
  </si>
  <si>
    <t>Randal Kleiser</t>
  </si>
  <si>
    <t>Halloween</t>
  </si>
  <si>
    <t>Jamie Lee Curtis</t>
  </si>
  <si>
    <t>John Carpenter</t>
  </si>
  <si>
    <t>Jaws 2</t>
  </si>
  <si>
    <t>Jeannot Szwarc</t>
  </si>
  <si>
    <t>Superman</t>
  </si>
  <si>
    <t>Richard Donner</t>
  </si>
  <si>
    <t>The Wiz</t>
  </si>
  <si>
    <t>Lena Horne</t>
  </si>
  <si>
    <t>Sidney Lumet</t>
  </si>
  <si>
    <t>Alien</t>
  </si>
  <si>
    <t>Tom Skerritt</t>
  </si>
  <si>
    <t>Ridley Scott</t>
  </si>
  <si>
    <t>Apocalypse Now</t>
  </si>
  <si>
    <t>Escape from Alcatraz</t>
  </si>
  <si>
    <t>Don Siegel</t>
  </si>
  <si>
    <t>Moonraker</t>
  </si>
  <si>
    <t>Star Trek: The Motion Picture</t>
  </si>
  <si>
    <t>Leonard Nimoy</t>
  </si>
  <si>
    <t>The Rose</t>
  </si>
  <si>
    <t>David Keith</t>
  </si>
  <si>
    <t>Mark Rydell</t>
  </si>
  <si>
    <t>Airplane!</t>
  </si>
  <si>
    <t>Peter Graves</t>
  </si>
  <si>
    <t>Jim Abrahams</t>
  </si>
  <si>
    <t>Caddyshack</t>
  </si>
  <si>
    <t>Bill Murray</t>
  </si>
  <si>
    <t>Harold Ramis</t>
  </si>
  <si>
    <t>Can't Stop the Music</t>
  </si>
  <si>
    <t>Steve Guttenberg</t>
  </si>
  <si>
    <t>Nancy Walker</t>
  </si>
  <si>
    <t>Dressed to Kill</t>
  </si>
  <si>
    <t>Mystery</t>
  </si>
  <si>
    <t>Angie Dickinson</t>
  </si>
  <si>
    <t>Brian De Palma</t>
  </si>
  <si>
    <t>Heaven's Gate</t>
  </si>
  <si>
    <t>Jeff Bridges</t>
  </si>
  <si>
    <t>Michael Cimino</t>
  </si>
  <si>
    <t>Ordinary People</t>
  </si>
  <si>
    <t>Adam Baldwin</t>
  </si>
  <si>
    <t>Robert Redford</t>
  </si>
  <si>
    <t>Private Benjamin</t>
  </si>
  <si>
    <t>Howard Zieff</t>
  </si>
  <si>
    <t>Raging Bull</t>
  </si>
  <si>
    <t>Raise the Titanic</t>
  </si>
  <si>
    <t>M. Emmet Walsh</t>
  </si>
  <si>
    <t>Jerry Jameson</t>
  </si>
  <si>
    <t>Star Wars: Episode V - The Empire Strikes Back</t>
  </si>
  <si>
    <t>Irvin Kershner</t>
  </si>
  <si>
    <t>Superman II</t>
  </si>
  <si>
    <t>Margot Kidder</t>
  </si>
  <si>
    <t>The Blues Brothers</t>
  </si>
  <si>
    <t>The Fog</t>
  </si>
  <si>
    <t>Fantasy</t>
  </si>
  <si>
    <t>Chariots of Fire</t>
  </si>
  <si>
    <t>Alice Krige</t>
  </si>
  <si>
    <t>Hugh Hudson</t>
  </si>
  <si>
    <t>Das Boot</t>
  </si>
  <si>
    <t>West Germany</t>
  </si>
  <si>
    <t>JÃ¼rgen Prochnow</t>
  </si>
  <si>
    <t>Wolfgang Petersen</t>
  </si>
  <si>
    <t>Dragonslayer</t>
  </si>
  <si>
    <t>Ian McDiarmid</t>
  </si>
  <si>
    <t>Matthew Robbins</t>
  </si>
  <si>
    <t>Escape from New York</t>
  </si>
  <si>
    <t>For Your Eyes Only</t>
  </si>
  <si>
    <t>Julian Glover</t>
  </si>
  <si>
    <t>John Glen</t>
  </si>
  <si>
    <t>Friday the 13th Part 2</t>
  </si>
  <si>
    <t>Betsy Palmer</t>
  </si>
  <si>
    <t>Steve Miner</t>
  </si>
  <si>
    <t>Mad Max 2: The Road Warrior</t>
  </si>
  <si>
    <t>Australia</t>
  </si>
  <si>
    <t>Vernon Wells</t>
  </si>
  <si>
    <t>George Miller</t>
  </si>
  <si>
    <t>Porky's</t>
  </si>
  <si>
    <t>Canada</t>
  </si>
  <si>
    <t>Art Hindle</t>
  </si>
  <si>
    <t>Bob Clark</t>
  </si>
  <si>
    <t>Raiders of the Lost Ark</t>
  </si>
  <si>
    <t>Roar</t>
  </si>
  <si>
    <t>Tippi Hedren</t>
  </si>
  <si>
    <t>Noel Marshall</t>
  </si>
  <si>
    <t>Sphinx</t>
  </si>
  <si>
    <t>Frank Langella</t>
  </si>
  <si>
    <t>Franklin J. Schaffner</t>
  </si>
  <si>
    <t>Stripes</t>
  </si>
  <si>
    <t>Ivan Reitman</t>
  </si>
  <si>
    <t>The Beyond</t>
  </si>
  <si>
    <t>Catriona MacColl</t>
  </si>
  <si>
    <t>Lucio Fulci</t>
  </si>
  <si>
    <t>The Howling</t>
  </si>
  <si>
    <t>Patrick Macnee</t>
  </si>
  <si>
    <t>Joe Dante</t>
  </si>
  <si>
    <t>The Legend of the Lone Ranger</t>
  </si>
  <si>
    <t>Jason Robards</t>
  </si>
  <si>
    <t>William A. Fraker</t>
  </si>
  <si>
    <t>Time Bandits</t>
  </si>
  <si>
    <t>Shelley Duvall</t>
  </si>
  <si>
    <t>Under the Rainbow</t>
  </si>
  <si>
    <t>Mako</t>
  </si>
  <si>
    <t>Steve Rash</t>
  </si>
  <si>
    <t>Blade Runner</t>
  </si>
  <si>
    <t>Sci-Fi</t>
  </si>
  <si>
    <t>Conan the Barbarian</t>
  </si>
  <si>
    <t>William Smith</t>
  </si>
  <si>
    <t>John Milius</t>
  </si>
  <si>
    <t>Diner</t>
  </si>
  <si>
    <t>Barry Levinson</t>
  </si>
  <si>
    <t>E.T. the Extra-Terrestrial</t>
  </si>
  <si>
    <t>Family</t>
  </si>
  <si>
    <t>Henry Thomas</t>
  </si>
  <si>
    <t>Firefox</t>
  </si>
  <si>
    <t>Friday the 13th Part III</t>
  </si>
  <si>
    <t>Richard Brooker</t>
  </si>
  <si>
    <t>Halloween III: Season of the Witch</t>
  </si>
  <si>
    <t>Tom Atkins</t>
  </si>
  <si>
    <t>Tommy Lee Wallace</t>
  </si>
  <si>
    <t>Megaforce</t>
  </si>
  <si>
    <t>Barry Bostwick</t>
  </si>
  <si>
    <t>Hal Needham</t>
  </si>
  <si>
    <t>Poltergeist</t>
  </si>
  <si>
    <t>Heather O'Rourke</t>
  </si>
  <si>
    <t>Star Trek II: The Wrath of Khan</t>
  </si>
  <si>
    <t>Nicholas Meyer</t>
  </si>
  <si>
    <t>The Best Little Whorehouse in Texas</t>
  </si>
  <si>
    <t>Dolly Parton</t>
  </si>
  <si>
    <t>Colin Higgins</t>
  </si>
  <si>
    <t>The Thing</t>
  </si>
  <si>
    <t>Wilford Brimley</t>
  </si>
  <si>
    <t>The Verdict</t>
  </si>
  <si>
    <t>Charlotte Rampling</t>
  </si>
  <si>
    <t>Tootsie</t>
  </si>
  <si>
    <t>Sydney Pollack</t>
  </si>
  <si>
    <t>Flashdance</t>
  </si>
  <si>
    <t>Michael Nouri</t>
  </si>
  <si>
    <t>Adrian Lyne</t>
  </si>
  <si>
    <t>Lone Wolf McQuade</t>
  </si>
  <si>
    <t>David Carradine</t>
  </si>
  <si>
    <t>Steve Carver</t>
  </si>
  <si>
    <t>National Lampoon's Vacation</t>
  </si>
  <si>
    <t>Beverly D'Angelo</t>
  </si>
  <si>
    <t>Never Say Never Again</t>
  </si>
  <si>
    <t>Bernie Casey</t>
  </si>
  <si>
    <t>Octopussy</t>
  </si>
  <si>
    <t>Louis Jourdan</t>
  </si>
  <si>
    <t>Scarface</t>
  </si>
  <si>
    <t>Star Wars: Episode VI - Return of the Jedi</t>
  </si>
  <si>
    <t>Richard Marquand</t>
  </si>
  <si>
    <t>Superman III</t>
  </si>
  <si>
    <t>The Outsiders</t>
  </si>
  <si>
    <t>Tom Cruise</t>
  </si>
  <si>
    <t>The Right Stuff</t>
  </si>
  <si>
    <t>Dennis Quaid</t>
  </si>
  <si>
    <t>Philip Kaufman</t>
  </si>
  <si>
    <t>Twilight Zone: The Movie</t>
  </si>
  <si>
    <t>Albert Brooks</t>
  </si>
  <si>
    <t>WarGames</t>
  </si>
  <si>
    <t>Matthew Broderick</t>
  </si>
  <si>
    <t>John Badham</t>
  </si>
  <si>
    <t>Yentl</t>
  </si>
  <si>
    <t>Miriam Margolyes</t>
  </si>
  <si>
    <t>Barbra Streisand</t>
  </si>
  <si>
    <t>A Nightmare on Elm Street</t>
  </si>
  <si>
    <t>Johnny Depp</t>
  </si>
  <si>
    <t>Wes Craven</t>
  </si>
  <si>
    <t>A Passage to India</t>
  </si>
  <si>
    <t>Richard Wilson</t>
  </si>
  <si>
    <t>Amadeus</t>
  </si>
  <si>
    <t>Jeffrey Jones</t>
  </si>
  <si>
    <t>Beverly Hills Cop</t>
  </si>
  <si>
    <t>Judge Reinhold</t>
  </si>
  <si>
    <t>Martin Brest</t>
  </si>
  <si>
    <t>Conan the Destroyer</t>
  </si>
  <si>
    <t>Dune</t>
  </si>
  <si>
    <t>Virginia Madsen</t>
  </si>
  <si>
    <t>David Lynch</t>
  </si>
  <si>
    <t>Firestarter</t>
  </si>
  <si>
    <t>Heather Locklear</t>
  </si>
  <si>
    <t>Mark L. Lester</t>
  </si>
  <si>
    <t>Footloose</t>
  </si>
  <si>
    <t>Dianne Wiest</t>
  </si>
  <si>
    <t>Herbert Ross</t>
  </si>
  <si>
    <t>Friday the 13th: The Final Chapter</t>
  </si>
  <si>
    <t>Judie Aronson</t>
  </si>
  <si>
    <t>Joseph Zito</t>
  </si>
  <si>
    <t>Gremlins</t>
  </si>
  <si>
    <t>Phoebe Cates</t>
  </si>
  <si>
    <t>Indiana Jones and the Temple of Doom</t>
  </si>
  <si>
    <t>Once Upon a Time in America</t>
  </si>
  <si>
    <t>Police Academy</t>
  </si>
  <si>
    <t>Hugh Wilson</t>
  </si>
  <si>
    <t>Splash</t>
  </si>
  <si>
    <t>Tom Hanks</t>
  </si>
  <si>
    <t>Ron Howard</t>
  </si>
  <si>
    <t>Star Trek III: The Search for Spock</t>
  </si>
  <si>
    <t>The Bounty</t>
  </si>
  <si>
    <t>Liam Neeson</t>
  </si>
  <si>
    <t>Roger Donaldson</t>
  </si>
  <si>
    <t>The Cotton Club</t>
  </si>
  <si>
    <t>Nicolas Cage</t>
  </si>
  <si>
    <t>The Hotel New Hampshire</t>
  </si>
  <si>
    <t>Joely Richardson</t>
  </si>
  <si>
    <t>Tony Richardson</t>
  </si>
  <si>
    <t>The Karate Kid</t>
  </si>
  <si>
    <t>Martin Kove</t>
  </si>
  <si>
    <t>The Terminator</t>
  </si>
  <si>
    <t>Michael Biehn</t>
  </si>
  <si>
    <t>James Cameron</t>
  </si>
  <si>
    <t>A Nightmare on Elm Street 2: Freddy's Revenge</t>
  </si>
  <si>
    <t>Clu Gulager</t>
  </si>
  <si>
    <t>Jack Sholder</t>
  </si>
  <si>
    <t>A Room with a View</t>
  </si>
  <si>
    <t>Julian Sands</t>
  </si>
  <si>
    <t>James Ivory</t>
  </si>
  <si>
    <t>A View to a Kill</t>
  </si>
  <si>
    <t>Back to the Future</t>
  </si>
  <si>
    <t>Lea Thompson</t>
  </si>
  <si>
    <t>Robert Zemeckis</t>
  </si>
  <si>
    <t>Brazil</t>
  </si>
  <si>
    <t>Friday the 13th: A New Beginning</t>
  </si>
  <si>
    <t>Tiffany Helm</t>
  </si>
  <si>
    <t>Danny Steinmann</t>
  </si>
  <si>
    <t>Mad Max Beyond Thunderdome</t>
  </si>
  <si>
    <t>Tina Turner</t>
  </si>
  <si>
    <t>Out of Africa</t>
  </si>
  <si>
    <t>Meryl Streep</t>
  </si>
  <si>
    <t>Pale Rider</t>
  </si>
  <si>
    <t>Rambo: First Blood Part II</t>
  </si>
  <si>
    <t>George P. Cosmatos</t>
  </si>
  <si>
    <t>Silverado</t>
  </si>
  <si>
    <t>Scott Glenn</t>
  </si>
  <si>
    <t>Lawrence Kasdan</t>
  </si>
  <si>
    <t>The Color Purple</t>
  </si>
  <si>
    <t>Oprah Winfrey</t>
  </si>
  <si>
    <t>The Last Dragon</t>
  </si>
  <si>
    <t>Mike Starr</t>
  </si>
  <si>
    <t>Michael Schultz</t>
  </si>
  <si>
    <t>Witness</t>
  </si>
  <si>
    <t>Peter Weir</t>
  </si>
  <si>
    <t>Young Sherlock Holmes</t>
  </si>
  <si>
    <t>Nicholas Rowe</t>
  </si>
  <si>
    <t>9Â½ Weeks</t>
  </si>
  <si>
    <t>David Margulies</t>
  </si>
  <si>
    <t>Aliens</t>
  </si>
  <si>
    <t>April Fool's Day</t>
  </si>
  <si>
    <t>Thomas F. Wilson</t>
  </si>
  <si>
    <t>Fred Walton</t>
  </si>
  <si>
    <t>Big Trouble in Little China</t>
  </si>
  <si>
    <t>Victor Wong</t>
  </si>
  <si>
    <t>Crocodile Dundee</t>
  </si>
  <si>
    <t>Paul Hogan</t>
  </si>
  <si>
    <t>Peter Faiman</t>
  </si>
  <si>
    <t>Highlander</t>
  </si>
  <si>
    <t>Christopher Lambert</t>
  </si>
  <si>
    <t>Russell Mulcahy</t>
  </si>
  <si>
    <t>Howard the Duck</t>
  </si>
  <si>
    <t>Willard Huyck</t>
  </si>
  <si>
    <t>Invaders from Mars</t>
  </si>
  <si>
    <t>Louise Fletcher</t>
  </si>
  <si>
    <t>Jason Lives: Friday the 13th Part VI</t>
  </si>
  <si>
    <t>Tony Goldwyn</t>
  </si>
  <si>
    <t>Tom McLoughlin</t>
  </si>
  <si>
    <t>Legal Eagles</t>
  </si>
  <si>
    <t>Brian Dennehy</t>
  </si>
  <si>
    <t>Little Shop of Horrors</t>
  </si>
  <si>
    <t>Frank Oz</t>
  </si>
  <si>
    <t>Peggy Sue Got Married</t>
  </si>
  <si>
    <t>Platoon</t>
  </si>
  <si>
    <t>Oliver Stone</t>
  </si>
  <si>
    <t>River's Edge</t>
  </si>
  <si>
    <t>Keanu Reeves</t>
  </si>
  <si>
    <t>Tim Hunter</t>
  </si>
  <si>
    <t>Shanghai Surprise</t>
  </si>
  <si>
    <t>Jim Goddard</t>
  </si>
  <si>
    <t>She's Gotta Have It</t>
  </si>
  <si>
    <t>S. Epatha Merkerson</t>
  </si>
  <si>
    <t>Spike Lee</t>
  </si>
  <si>
    <t>Stand by Me</t>
  </si>
  <si>
    <t>Marshall Bell</t>
  </si>
  <si>
    <t>Rob Reiner</t>
  </si>
  <si>
    <t>Star Trek IV: The Voyage Home</t>
  </si>
  <si>
    <t>The Clan of the Cave Bear</t>
  </si>
  <si>
    <t>Curtis Armstrong</t>
  </si>
  <si>
    <t>Michael Chapman</t>
  </si>
  <si>
    <t>The Color of Money</t>
  </si>
  <si>
    <t>The Golden Child</t>
  </si>
  <si>
    <t>Michael Ritchie</t>
  </si>
  <si>
    <t>The Texas Chainsaw Massacre 2</t>
  </si>
  <si>
    <t>Bill Johnson</t>
  </si>
  <si>
    <t>The Wraith</t>
  </si>
  <si>
    <t>Clint Howard</t>
  </si>
  <si>
    <t>Mike Marvin</t>
  </si>
  <si>
    <t>Top Gun</t>
  </si>
  <si>
    <t>Tony Scott</t>
  </si>
  <si>
    <t>Witchboard</t>
  </si>
  <si>
    <t>Kathleen Wilhoite</t>
  </si>
  <si>
    <t>Kevin Tenney</t>
  </si>
  <si>
    <t>3 Men and a Baby</t>
  </si>
  <si>
    <t>Tom Selleck</t>
  </si>
  <si>
    <t>A Nightmare on Elm Street 3: Dream Warriors</t>
  </si>
  <si>
    <t>John Saxon</t>
  </si>
  <si>
    <t>Chuck Russell</t>
  </si>
  <si>
    <t>American Ninja 2: The Confrontation</t>
  </si>
  <si>
    <t>Michael Dudikoff</t>
  </si>
  <si>
    <t>Sam Firstenberg</t>
  </si>
  <si>
    <t>Beverly Hills Cop II</t>
  </si>
  <si>
    <t>Dean Stockwell</t>
  </si>
  <si>
    <t>Creepshow 2</t>
  </si>
  <si>
    <t>George Kennedy</t>
  </si>
  <si>
    <t>Michael Gornick</t>
  </si>
  <si>
    <t>Cry Freedom</t>
  </si>
  <si>
    <t>Denzel Washington</t>
  </si>
  <si>
    <t>Evil Dead II</t>
  </si>
  <si>
    <t>Ted Raimi</t>
  </si>
  <si>
    <t>Sam Raimi</t>
  </si>
  <si>
    <t>Fatal Attraction</t>
  </si>
  <si>
    <t>Fred Gwynne</t>
  </si>
  <si>
    <t>From a Whisper to a Scream</t>
  </si>
  <si>
    <t>Terry Kiser</t>
  </si>
  <si>
    <t>Jeff Burr</t>
  </si>
  <si>
    <t>Good Morning, Vietnam</t>
  </si>
  <si>
    <t>Robin Williams</t>
  </si>
  <si>
    <t>Hellraiser</t>
  </si>
  <si>
    <t>Andrew Robinson</t>
  </si>
  <si>
    <t>Clive Barker</t>
  </si>
  <si>
    <t>Hollywood Shuffle</t>
  </si>
  <si>
    <t>Robert Townsend</t>
  </si>
  <si>
    <t>Ishtar</t>
  </si>
  <si>
    <t>Carol Kane</t>
  </si>
  <si>
    <t>Elaine May</t>
  </si>
  <si>
    <t>Jaws: The Revenge</t>
  </si>
  <si>
    <t>Judith Barsi</t>
  </si>
  <si>
    <t>Joseph Sargent</t>
  </si>
  <si>
    <t>La Bamba</t>
  </si>
  <si>
    <t>Esai Morales</t>
  </si>
  <si>
    <t>Luis Valdez</t>
  </si>
  <si>
    <t>Malone</t>
  </si>
  <si>
    <t>Cliff Robertson</t>
  </si>
  <si>
    <t>Harley Cokeliss</t>
  </si>
  <si>
    <t>Maurice</t>
  </si>
  <si>
    <t>Rupert Graves</t>
  </si>
  <si>
    <t>Predator</t>
  </si>
  <si>
    <t>Shane Black</t>
  </si>
  <si>
    <t>John McTiernan</t>
  </si>
  <si>
    <t>Prison</t>
  </si>
  <si>
    <t>Viggo Mortensen</t>
  </si>
  <si>
    <t>Renny Harlin</t>
  </si>
  <si>
    <t>Radio Days</t>
  </si>
  <si>
    <t>Spaceballs</t>
  </si>
  <si>
    <t>Joan Rivers</t>
  </si>
  <si>
    <t>Superman IV: The Quest for Peace</t>
  </si>
  <si>
    <t>Jim Broadbent</t>
  </si>
  <si>
    <t>Sidney J. Furie</t>
  </si>
  <si>
    <t>Teen Wolf Too</t>
  </si>
  <si>
    <t>John Astin</t>
  </si>
  <si>
    <t>Christopher Leitch</t>
  </si>
  <si>
    <t>The Barbarians</t>
  </si>
  <si>
    <t>Michael Berryman</t>
  </si>
  <si>
    <t>Ruggero Deodato</t>
  </si>
  <si>
    <t>The Last Emperor</t>
  </si>
  <si>
    <t>China</t>
  </si>
  <si>
    <t>Cary-Hiroyuki Tagawa</t>
  </si>
  <si>
    <t>Bernardo Bertolucci</t>
  </si>
  <si>
    <t>The Living Daylights</t>
  </si>
  <si>
    <t>Joe Don Baker</t>
  </si>
  <si>
    <t>The Princess Bride</t>
  </si>
  <si>
    <t>Robin Wright</t>
  </si>
  <si>
    <t>The Running Man</t>
  </si>
  <si>
    <t>Paul Michael Glaser</t>
  </si>
  <si>
    <t>The Untouchables</t>
  </si>
  <si>
    <t>Wall Street</t>
  </si>
  <si>
    <t>Hal Holbrook</t>
  </si>
  <si>
    <t>A Nightmare on Elm Street 4: The Dream Master</t>
  </si>
  <si>
    <t>Tuesday Knight</t>
  </si>
  <si>
    <t>Action Jackson</t>
  </si>
  <si>
    <t>Bill Duke</t>
  </si>
  <si>
    <t>Craig R. Baxley</t>
  </si>
  <si>
    <t>Akira</t>
  </si>
  <si>
    <t>Mitsuo Iwata</t>
  </si>
  <si>
    <t>Katsuhiro Ã”tomo</t>
  </si>
  <si>
    <t>Beetlejuice</t>
  </si>
  <si>
    <t>Catherine O'Hara</t>
  </si>
  <si>
    <t>Tim Burton</t>
  </si>
  <si>
    <t>Big</t>
  </si>
  <si>
    <t>Penny Marshall</t>
  </si>
  <si>
    <t>Bloodsport</t>
  </si>
  <si>
    <t>Bolo Yeung</t>
  </si>
  <si>
    <t>Newt Arnold</t>
  </si>
  <si>
    <t>Bright Lights, Big City</t>
  </si>
  <si>
    <t>James Bridges</t>
  </si>
  <si>
    <t>Child's Play</t>
  </si>
  <si>
    <t>Catherine Hicks</t>
  </si>
  <si>
    <t>Tom Holland</t>
  </si>
  <si>
    <t>Crocodile Dundee II</t>
  </si>
  <si>
    <t>John Cornell</t>
  </si>
  <si>
    <t>Dangerous Liaisons</t>
  </si>
  <si>
    <t>Stephen Frears</t>
  </si>
  <si>
    <t>Die Hard</t>
  </si>
  <si>
    <t>Alan Rickman</t>
  </si>
  <si>
    <t>Friday the 13th Part VII: The New Blood</t>
  </si>
  <si>
    <t>Kane Hodder</t>
  </si>
  <si>
    <t>John Carl Buechler</t>
  </si>
  <si>
    <t>Halloween 4: The Return of Michael Myers</t>
  </si>
  <si>
    <t>Dwight H. Little</t>
  </si>
  <si>
    <t>Lady in White</t>
  </si>
  <si>
    <t>Alex Rocco</t>
  </si>
  <si>
    <t>Frank LaLoggia</t>
  </si>
  <si>
    <t>Midnight Run</t>
  </si>
  <si>
    <t>My Stepmother Is an Alien</t>
  </si>
  <si>
    <t>Jon Lovitz</t>
  </si>
  <si>
    <t>Richard Benjamin</t>
  </si>
  <si>
    <t>Mystic Pizza</t>
  </si>
  <si>
    <t>Julia Roberts</t>
  </si>
  <si>
    <t>Donald Petrie</t>
  </si>
  <si>
    <t>Phantasm II</t>
  </si>
  <si>
    <t>Angus Scrimm</t>
  </si>
  <si>
    <t>Don Coscarelli</t>
  </si>
  <si>
    <t>Poltergeist III</t>
  </si>
  <si>
    <t>Gary Sherman</t>
  </si>
  <si>
    <t>Rain Man</t>
  </si>
  <si>
    <t>Rambo III</t>
  </si>
  <si>
    <t>Peter MacDonald</t>
  </si>
  <si>
    <t>School Daze</t>
  </si>
  <si>
    <t>Tisha Campbell-Martin</t>
  </si>
  <si>
    <t>Scrooged</t>
  </si>
  <si>
    <t>Talk Radio</t>
  </si>
  <si>
    <t>Michael Wincott</t>
  </si>
  <si>
    <t>The Land Before Time</t>
  </si>
  <si>
    <t>Don Bluth</t>
  </si>
  <si>
    <t>The Last Temptation of Christ</t>
  </si>
  <si>
    <t>They Live</t>
  </si>
  <si>
    <t>Meg Foster</t>
  </si>
  <si>
    <t>Twins</t>
  </si>
  <si>
    <t>Kelly Preston</t>
  </si>
  <si>
    <t>Young Guns</t>
  </si>
  <si>
    <t>Jack Palance</t>
  </si>
  <si>
    <t>Christopher Cain</t>
  </si>
  <si>
    <t>A Nightmare on Elm Street 5: The Dream Child</t>
  </si>
  <si>
    <t>Lisa Wilcox</t>
  </si>
  <si>
    <t>Stephen Hopkins</t>
  </si>
  <si>
    <t>Back to the Future Part II</t>
  </si>
  <si>
    <t>Batman</t>
  </si>
  <si>
    <t>Michael Gough</t>
  </si>
  <si>
    <t>Bill &amp; Ted's Excellent Adventure</t>
  </si>
  <si>
    <t>Stephen Herek</t>
  </si>
  <si>
    <t>Black Rain</t>
  </si>
  <si>
    <t>Stephen Root</t>
  </si>
  <si>
    <t>Born on the Fourth of July</t>
  </si>
  <si>
    <t>Dead Poets Society</t>
  </si>
  <si>
    <t>Do the Right Thing</t>
  </si>
  <si>
    <t>Ruby Dee</t>
  </si>
  <si>
    <t>Driving Miss Daisy</t>
  </si>
  <si>
    <t>Morgan Freeman</t>
  </si>
  <si>
    <t>Bruce Beresford</t>
  </si>
  <si>
    <t>Friday the 13th Part VIII: Jason Takes Manhattan</t>
  </si>
  <si>
    <t>Rob Hedden</t>
  </si>
  <si>
    <t>Glory</t>
  </si>
  <si>
    <t>Edward Zwick</t>
  </si>
  <si>
    <t>Halloween 5</t>
  </si>
  <si>
    <t>Dominique Othenin-Girard</t>
  </si>
  <si>
    <t>Henry V</t>
  </si>
  <si>
    <t>Brian Blessed</t>
  </si>
  <si>
    <t>Kenneth Branagh</t>
  </si>
  <si>
    <t>Indiana Jones and the Last Crusade</t>
  </si>
  <si>
    <t>Licence to Kill</t>
  </si>
  <si>
    <t>Robert Davi</t>
  </si>
  <si>
    <t>Major League</t>
  </si>
  <si>
    <t>Corbin Bernsen</t>
  </si>
  <si>
    <t>David S. Ward</t>
  </si>
  <si>
    <t>New York Stories</t>
  </si>
  <si>
    <t>Pet Sematary</t>
  </si>
  <si>
    <t>Miko Hughes</t>
  </si>
  <si>
    <t>Mary Lambert</t>
  </si>
  <si>
    <t>Road House</t>
  </si>
  <si>
    <t>Ben Gazzara</t>
  </si>
  <si>
    <t>Rowdy Herrington</t>
  </si>
  <si>
    <t>Roger &amp; Me</t>
  </si>
  <si>
    <t>Michael Moore</t>
  </si>
  <si>
    <t>Sea of Love</t>
  </si>
  <si>
    <t>Harold Becker</t>
  </si>
  <si>
    <t>Sex, Lies, and Videotape</t>
  </si>
  <si>
    <t>Peter Gallagher</t>
  </si>
  <si>
    <t>Steven Soderbergh</t>
  </si>
  <si>
    <t>Star Trek V: The Final Frontier</t>
  </si>
  <si>
    <t>William Shatner</t>
  </si>
  <si>
    <t>Tango &amp; Cash</t>
  </si>
  <si>
    <t>Andrey Konchalovskiy</t>
  </si>
  <si>
    <t>The Abyss</t>
  </si>
  <si>
    <t>The Blood of Heroes</t>
  </si>
  <si>
    <t>Delroy Lindo</t>
  </si>
  <si>
    <t>David Webb Peoples</t>
  </si>
  <si>
    <t>The Toxic Avenger Part II</t>
  </si>
  <si>
    <t>Phoebe Legere</t>
  </si>
  <si>
    <t>Michael Herz</t>
  </si>
  <si>
    <t>Troop Beverly Hills</t>
  </si>
  <si>
    <t>Craig T. Nelson</t>
  </si>
  <si>
    <t>Jeff Kanew</t>
  </si>
  <si>
    <t>UHF</t>
  </si>
  <si>
    <t>Fran Drescher</t>
  </si>
  <si>
    <t>Jay Levey</t>
  </si>
  <si>
    <t>Warlock</t>
  </si>
  <si>
    <t>We're No Angels</t>
  </si>
  <si>
    <t>Neil Jordan</t>
  </si>
  <si>
    <t>When Harry Met Sally...</t>
  </si>
  <si>
    <t>Bruno Kirby</t>
  </si>
  <si>
    <t>Arachnophobia</t>
  </si>
  <si>
    <t>Frank Marshall</t>
  </si>
  <si>
    <t>Back to the Future Part III</t>
  </si>
  <si>
    <t>Child's Play 2</t>
  </si>
  <si>
    <t>Jenny Agutter</t>
  </si>
  <si>
    <t>John Lafia</t>
  </si>
  <si>
    <t>Dances with Wolves</t>
  </si>
  <si>
    <t>Mary McDonnell</t>
  </si>
  <si>
    <t>Kevin Costner</t>
  </si>
  <si>
    <t>Days of Thunder</t>
  </si>
  <si>
    <t>Dick Tracy</t>
  </si>
  <si>
    <t>Charlie Korsmo</t>
  </si>
  <si>
    <t>Warren Beatty</t>
  </si>
  <si>
    <t>Die Hard 2</t>
  </si>
  <si>
    <t>Bruce Willis</t>
  </si>
  <si>
    <t>Edward Scissorhands</t>
  </si>
  <si>
    <t>Flatliners</t>
  </si>
  <si>
    <t>Joel Schumacher</t>
  </si>
  <si>
    <t>Ghost</t>
  </si>
  <si>
    <t>Demi Moore</t>
  </si>
  <si>
    <t>Jerry Zucker</t>
  </si>
  <si>
    <t>Goodfellas</t>
  </si>
  <si>
    <t>Gremlins 2: The New Batch</t>
  </si>
  <si>
    <t>Home Alone</t>
  </si>
  <si>
    <t>Macaulay Culkin</t>
  </si>
  <si>
    <t>Chris Columbus</t>
  </si>
  <si>
    <t>Kindergarten Cop</t>
  </si>
  <si>
    <t>Richard Tyson</t>
  </si>
  <si>
    <t>Marilyn Hotchkiss' Ballroom Dancing and Charm School</t>
  </si>
  <si>
    <t>William Hurt</t>
  </si>
  <si>
    <t>Randall Miller</t>
  </si>
  <si>
    <t>Metropolitan</t>
  </si>
  <si>
    <t>Chris Eigeman</t>
  </si>
  <si>
    <t>Whit Stillman</t>
  </si>
  <si>
    <t>Mo' Better Blues</t>
  </si>
  <si>
    <t>Predator 2</t>
  </si>
  <si>
    <t>Pretty Woman</t>
  </si>
  <si>
    <t>Garry Marshall</t>
  </si>
  <si>
    <t>Quigley Down Under</t>
  </si>
  <si>
    <t>Simon Wincer</t>
  </si>
  <si>
    <t>Spaced Invaders</t>
  </si>
  <si>
    <t>Ariana Richards</t>
  </si>
  <si>
    <t>Patrick Read Johnson</t>
  </si>
  <si>
    <t>The Adventures of Ford Fairlane</t>
  </si>
  <si>
    <t>Lauren Holly</t>
  </si>
  <si>
    <t>The Godfather: Part III</t>
  </si>
  <si>
    <t>The Hunt for Red October</t>
  </si>
  <si>
    <t>Total Recall</t>
  </si>
  <si>
    <t>Ronny Cox</t>
  </si>
  <si>
    <t>Paul Verhoeven</t>
  </si>
  <si>
    <t>Tremors</t>
  </si>
  <si>
    <t>Reba McEntire</t>
  </si>
  <si>
    <t>Ron Underwood</t>
  </si>
  <si>
    <t>Two Evil Eyes</t>
  </si>
  <si>
    <t>Dario Argento</t>
  </si>
  <si>
    <t>Beastmaster 2: Through the Portal of Time</t>
  </si>
  <si>
    <t>Sylvio Tabet</t>
  </si>
  <si>
    <t>Bill &amp; Ted's Bogus Journey</t>
  </si>
  <si>
    <t>Peter Hewitt</t>
  </si>
  <si>
    <t>Boyz n the Hood</t>
  </si>
  <si>
    <t>John Cothran</t>
  </si>
  <si>
    <t>John Singleton</t>
  </si>
  <si>
    <t>Cape Fear</t>
  </si>
  <si>
    <t>Double Impact</t>
  </si>
  <si>
    <t>Sheldon Lettich</t>
  </si>
  <si>
    <t>Flight of the Intruder</t>
  </si>
  <si>
    <t>Rosanna Arquette</t>
  </si>
  <si>
    <t>Freddy's Dead: The Final Nightmare</t>
  </si>
  <si>
    <t>Rachel Talalay</t>
  </si>
  <si>
    <t>Harley Davidson and the Marlboro Man</t>
  </si>
  <si>
    <t>Vanessa Williams</t>
  </si>
  <si>
    <t>Hook</t>
  </si>
  <si>
    <t>House Party 2</t>
  </si>
  <si>
    <t>William Schallert</t>
  </si>
  <si>
    <t>George Jackson</t>
  </si>
  <si>
    <t>Hudson Hawk</t>
  </si>
  <si>
    <t>Michael Lehmann</t>
  </si>
  <si>
    <t>JFK</t>
  </si>
  <si>
    <t>Sally Kirkland</t>
  </si>
  <si>
    <t>My Girl</t>
  </si>
  <si>
    <t>My Own Private Idaho</t>
  </si>
  <si>
    <t>Gus Van Sant</t>
  </si>
  <si>
    <t>Return to the Blue Lagoon</t>
  </si>
  <si>
    <t>Milla Jovovich</t>
  </si>
  <si>
    <t>William A. Graham</t>
  </si>
  <si>
    <t>Robin Hood: Prince of Thieves</t>
  </si>
  <si>
    <t>Kevin Reynolds</t>
  </si>
  <si>
    <t>Showdown in Little Tokyo</t>
  </si>
  <si>
    <t>Slacker</t>
  </si>
  <si>
    <t>Tommy Pallotta</t>
  </si>
  <si>
    <t>Richard Linklater</t>
  </si>
  <si>
    <t>Star Trek VI: The Undiscovered Country</t>
  </si>
  <si>
    <t>Stone Cold</t>
  </si>
  <si>
    <t>Brian Bosworth</t>
  </si>
  <si>
    <t>Straight Out of Brooklyn</t>
  </si>
  <si>
    <t>Lawrence Gilliard Jr.</t>
  </si>
  <si>
    <t>Matty Rich</t>
  </si>
  <si>
    <t>Teenage Mutant Ninja Turtles II: The Secret of the Ooze</t>
  </si>
  <si>
    <t>Kevin Nash</t>
  </si>
  <si>
    <t>Michael Pressman</t>
  </si>
  <si>
    <t>Terminator 2: Judgment Day</t>
  </si>
  <si>
    <t>Joe Morton</t>
  </si>
  <si>
    <t>The Addams Family</t>
  </si>
  <si>
    <t>Anjelica Huston</t>
  </si>
  <si>
    <t>Barry Sonnenfeld</t>
  </si>
  <si>
    <t>The Doors</t>
  </si>
  <si>
    <t>The Fisher King</t>
  </si>
  <si>
    <t>The Naked Gun 2Â½: The Smell of Fear</t>
  </si>
  <si>
    <t>David Zucker</t>
  </si>
  <si>
    <t>The Prince of Tides</t>
  </si>
  <si>
    <t>George Carlin</t>
  </si>
  <si>
    <t>The Silence of the Lambs</t>
  </si>
  <si>
    <t>Anthony Hopkins</t>
  </si>
  <si>
    <t>Jonathan Demme</t>
  </si>
  <si>
    <t>White Fang</t>
  </si>
  <si>
    <t>Seymour Cassel</t>
  </si>
  <si>
    <t>A Few Good Men</t>
  </si>
  <si>
    <t>A League of Their Own</t>
  </si>
  <si>
    <t>Aladdin</t>
  </si>
  <si>
    <t>Ron Clements</t>
  </si>
  <si>
    <t>Alien 3</t>
  </si>
  <si>
    <t>Charles S. Dutton</t>
  </si>
  <si>
    <t>David Fincher</t>
  </si>
  <si>
    <t>Army of Darkness</t>
  </si>
  <si>
    <t>Patricia Tallman</t>
  </si>
  <si>
    <t>Batman Returns</t>
  </si>
  <si>
    <t>Boomerang</t>
  </si>
  <si>
    <t>John Witherspoon</t>
  </si>
  <si>
    <t>Reginald Hudlin</t>
  </si>
  <si>
    <t>Bram Stoker's Dracula</t>
  </si>
  <si>
    <t>Death Becomes Her</t>
  </si>
  <si>
    <t>El Mariachi</t>
  </si>
  <si>
    <t>Spanish</t>
  </si>
  <si>
    <t>Carlos Gallardo</t>
  </si>
  <si>
    <t>Robert Rodriguez</t>
  </si>
  <si>
    <t>Fortress</t>
  </si>
  <si>
    <t>Stuart Gordon</t>
  </si>
  <si>
    <t>Glengarry Glen Ross</t>
  </si>
  <si>
    <t>Kevin Spacey</t>
  </si>
  <si>
    <t>James Foley</t>
  </si>
  <si>
    <t>Hoffa</t>
  </si>
  <si>
    <t>Frank Whaley</t>
  </si>
  <si>
    <t>Danny DeVito</t>
  </si>
  <si>
    <t>Home Alone 2: Lost in New York</t>
  </si>
  <si>
    <t>Lethal Weapon 3</t>
  </si>
  <si>
    <t>Rene Russo</t>
  </si>
  <si>
    <t>Light Sleeper</t>
  </si>
  <si>
    <t>Dana Delany</t>
  </si>
  <si>
    <t>Paul Schrader</t>
  </si>
  <si>
    <t>Malcolm X</t>
  </si>
  <si>
    <t>Medicine Man</t>
  </si>
  <si>
    <t>Lorraine Bracco</t>
  </si>
  <si>
    <t>Memoirs of an Invisible Man</t>
  </si>
  <si>
    <t>Richard Epcar</t>
  </si>
  <si>
    <t>My Cousin Vinny</t>
  </si>
  <si>
    <t>Jonathan Lynn</t>
  </si>
  <si>
    <t>Patriot Games</t>
  </si>
  <si>
    <t>Phillip Noyce</t>
  </si>
  <si>
    <t>Radio Flyer</t>
  </si>
  <si>
    <t>Raising Cain</t>
  </si>
  <si>
    <t>Steven Bauer</t>
  </si>
  <si>
    <t>Reservoir Dogs</t>
  </si>
  <si>
    <t>Quentin Tarantino</t>
  </si>
  <si>
    <t>Split Second</t>
  </si>
  <si>
    <t>Michael J. Pollard</t>
  </si>
  <si>
    <t>Tony Maylam</t>
  </si>
  <si>
    <t>The Bodyguard</t>
  </si>
  <si>
    <t>Bill Cobbs</t>
  </si>
  <si>
    <t>Mick Jackson</t>
  </si>
  <si>
    <t>The Crying Game</t>
  </si>
  <si>
    <t>The Last of the Mohicans</t>
  </si>
  <si>
    <t>Wes Studi</t>
  </si>
  <si>
    <t>Michael Mann</t>
  </si>
  <si>
    <t>The Lawnmower Man</t>
  </si>
  <si>
    <t>Jeff Fahey</t>
  </si>
  <si>
    <t>Brett Leonard</t>
  </si>
  <si>
    <t>The Mighty Ducks</t>
  </si>
  <si>
    <t>Lane Smith</t>
  </si>
  <si>
    <t>The Muppet Christmas Carol</t>
  </si>
  <si>
    <t>Steven Mackintosh</t>
  </si>
  <si>
    <t>Brian Henson</t>
  </si>
  <si>
    <t>Unforgiven</t>
  </si>
  <si>
    <t>Wayne's World</t>
  </si>
  <si>
    <t>Tia Carrere</t>
  </si>
  <si>
    <t>Penelope Spheeris</t>
  </si>
  <si>
    <t>Airborne</t>
  </si>
  <si>
    <t>Alanna Ubach</t>
  </si>
  <si>
    <t>Rob Bowman</t>
  </si>
  <si>
    <t>Alive</t>
  </si>
  <si>
    <t>Illeana Douglas</t>
  </si>
  <si>
    <t>Blood In, Blood Out</t>
  </si>
  <si>
    <t>Taylor Hackford</t>
  </si>
  <si>
    <t>Cliffhanger</t>
  </si>
  <si>
    <t>Cool Runnings</t>
  </si>
  <si>
    <t>Doug E. Doug</t>
  </si>
  <si>
    <t>Jon Turteltaub</t>
  </si>
  <si>
    <t>Dazed and Confused</t>
  </si>
  <si>
    <t>Excessive Force</t>
  </si>
  <si>
    <t>Burt Young</t>
  </si>
  <si>
    <t>Jon Hess</t>
  </si>
  <si>
    <t>Gettysburg</t>
  </si>
  <si>
    <t>Tom Berenger</t>
  </si>
  <si>
    <t>Ron Maxwell</t>
  </si>
  <si>
    <t>Groundhog Day</t>
  </si>
  <si>
    <t>Hocus Pocus</t>
  </si>
  <si>
    <t>Vinessa Shaw</t>
  </si>
  <si>
    <t>Kenny Ortega</t>
  </si>
  <si>
    <t>Jason Goes to Hell: The Final Friday</t>
  </si>
  <si>
    <t>Adam Marcus</t>
  </si>
  <si>
    <t>Jurassic Park</t>
  </si>
  <si>
    <t>Wayne Knight</t>
  </si>
  <si>
    <t>Killing Zoe</t>
  </si>
  <si>
    <t>Eric Stoltz</t>
  </si>
  <si>
    <t>Roger Avary</t>
  </si>
  <si>
    <t>Last Action Hero</t>
  </si>
  <si>
    <t>F. Murray Abraham</t>
  </si>
  <si>
    <t>Les visiteurs</t>
  </si>
  <si>
    <t>Christian Clavier</t>
  </si>
  <si>
    <t>Jean-Marie PoirÃ©</t>
  </si>
  <si>
    <t>Loaded Weapon 1</t>
  </si>
  <si>
    <t>Gene Quintano</t>
  </si>
  <si>
    <t>Madadayo</t>
  </si>
  <si>
    <t>Tatsuo Matsumura</t>
  </si>
  <si>
    <t>Menace II Society</t>
  </si>
  <si>
    <t>Jada Pinkett Smith</t>
  </si>
  <si>
    <t>Albert Hughes</t>
  </si>
  <si>
    <t>Mrs. Doubtfire</t>
  </si>
  <si>
    <t>Much Ado About Nothing</t>
  </si>
  <si>
    <t>Nowhere to Run</t>
  </si>
  <si>
    <t>Kieran Culkin</t>
  </si>
  <si>
    <t>Robert Harmon</t>
  </si>
  <si>
    <t>Only the Strong</t>
  </si>
  <si>
    <t>Antoni Corone</t>
  </si>
  <si>
    <t>Philadelphia</t>
  </si>
  <si>
    <t>Poetic Justice</t>
  </si>
  <si>
    <t>Janet Jackson</t>
  </si>
  <si>
    <t>RoboCop 3</t>
  </si>
  <si>
    <t>CCH Pounder</t>
  </si>
  <si>
    <t>Fred Dekker</t>
  </si>
  <si>
    <t>Romeo Is Bleeding</t>
  </si>
  <si>
    <t>Gary Oldman</t>
  </si>
  <si>
    <t>Peter Medak</t>
  </si>
  <si>
    <t>Ruby in Paradise</t>
  </si>
  <si>
    <t>Allison Dean</t>
  </si>
  <si>
    <t>Victor Nunez</t>
  </si>
  <si>
    <t>Schindler's List</t>
  </si>
  <si>
    <t>Shadowlands</t>
  </si>
  <si>
    <t>Sugar Hill</t>
  </si>
  <si>
    <t>Khandi Alexander</t>
  </si>
  <si>
    <t>Leon Ichaso</t>
  </si>
  <si>
    <t>Super Mario Bros.</t>
  </si>
  <si>
    <t>Bob Hoskins</t>
  </si>
  <si>
    <t>Annabel Jankel</t>
  </si>
  <si>
    <t>Teenage Mutant Ninja Turtles III</t>
  </si>
  <si>
    <t>Paige Turco</t>
  </si>
  <si>
    <t>Stuart Gillard</t>
  </si>
  <si>
    <t>The Adventures of Huck Finn</t>
  </si>
  <si>
    <t>Stephen Sommers</t>
  </si>
  <si>
    <t>The Age of Innocence</t>
  </si>
  <si>
    <t>Richard E. Grant</t>
  </si>
  <si>
    <t>The Firm</t>
  </si>
  <si>
    <t>The Fugitive</t>
  </si>
  <si>
    <t>Andrew Davis</t>
  </si>
  <si>
    <t>The Nutcracker</t>
  </si>
  <si>
    <t>Darci Kistler</t>
  </si>
  <si>
    <t>Emile Ardolino</t>
  </si>
  <si>
    <t>The Pelican Brief</t>
  </si>
  <si>
    <t>Alan J. Pakula</t>
  </si>
  <si>
    <t>The Piano</t>
  </si>
  <si>
    <t>New Zealand</t>
  </si>
  <si>
    <t>Holly Hunter</t>
  </si>
  <si>
    <t>Jane Campion</t>
  </si>
  <si>
    <t>The Princess and the Cobbler</t>
  </si>
  <si>
    <t>Richard Williams</t>
  </si>
  <si>
    <t>The Remains of the Day</t>
  </si>
  <si>
    <t>Tombstone</t>
  </si>
  <si>
    <t>True Romance</t>
  </si>
  <si>
    <t>Brad Pitt</t>
  </si>
  <si>
    <t>Warlock: The Armageddon</t>
  </si>
  <si>
    <t>Anthony Hickox</t>
  </si>
  <si>
    <t>What's Eating Gilbert Grape</t>
  </si>
  <si>
    <t>Lasse HallstrÃ¶m</t>
  </si>
  <si>
    <t>3 Ninjas Kick Back</t>
  </si>
  <si>
    <t>Charles T. Kanganis</t>
  </si>
  <si>
    <t>A Low Down Dirty Shame</t>
  </si>
  <si>
    <t>Keenen Ivory Wayans</t>
  </si>
  <si>
    <t>Ace Ventura: Pet Detective</t>
  </si>
  <si>
    <t>Sean Young</t>
  </si>
  <si>
    <t>Tom Shadyac</t>
  </si>
  <si>
    <t>Baby's Day Out</t>
  </si>
  <si>
    <t>Joe Mantegna</t>
  </si>
  <si>
    <t>Beverly Hills Cop III</t>
  </si>
  <si>
    <t>Louis Lombardi</t>
  </si>
  <si>
    <t>Bullets Over Broadway</t>
  </si>
  <si>
    <t>Clear and Present Danger</t>
  </si>
  <si>
    <t>Clerks</t>
  </si>
  <si>
    <t>Jason Mewes</t>
  </si>
  <si>
    <t>Kevin Smith</t>
  </si>
  <si>
    <t>Crooklyn</t>
  </si>
  <si>
    <t>Alfre Woodard</t>
  </si>
  <si>
    <t>Disclosure</t>
  </si>
  <si>
    <t>Don Juan DeMarco</t>
  </si>
  <si>
    <t>Jeremy Leven</t>
  </si>
  <si>
    <t>Dumb &amp; Dumber</t>
  </si>
  <si>
    <t>Peter Farrelly</t>
  </si>
  <si>
    <t>Ed Wood</t>
  </si>
  <si>
    <t>Exotica</t>
  </si>
  <si>
    <t>Bruce Greenwood</t>
  </si>
  <si>
    <t>Atom Egoyan</t>
  </si>
  <si>
    <t>Forrest Gump</t>
  </si>
  <si>
    <t>Four Weddings and a Funeral</t>
  </si>
  <si>
    <t>Kristin Scott Thomas</t>
  </si>
  <si>
    <t>Mike Newell</t>
  </si>
  <si>
    <t>Heavenly Creatures</t>
  </si>
  <si>
    <t>Kate Winslet</t>
  </si>
  <si>
    <t>Peter Jackson</t>
  </si>
  <si>
    <t>Highlander: The Final Dimension</t>
  </si>
  <si>
    <t>Andrew Morahan</t>
  </si>
  <si>
    <t>Hoop Dreams</t>
  </si>
  <si>
    <t>William Gates</t>
  </si>
  <si>
    <t>Steve James</t>
  </si>
  <si>
    <t>Interview with the Vampire: The Vampire Chronicles</t>
  </si>
  <si>
    <t>Legends of the Fall</t>
  </si>
  <si>
    <t>Little Women</t>
  </si>
  <si>
    <t>Christian Bale</t>
  </si>
  <si>
    <t>Gillian Armstrong</t>
  </si>
  <si>
    <t>Naked Gun 33 1/3: The Final Insult</t>
  </si>
  <si>
    <t>Peter Segal</t>
  </si>
  <si>
    <t>New Nightmare</t>
  </si>
  <si>
    <t>On Deadly Ground</t>
  </si>
  <si>
    <t>Steven Seagal</t>
  </si>
  <si>
    <t>PCU</t>
  </si>
  <si>
    <t>Jon Favreau</t>
  </si>
  <si>
    <t>Hart Bochner</t>
  </si>
  <si>
    <t>Police Academy: Mission to Moscow</t>
  </si>
  <si>
    <t>Alan Metter</t>
  </si>
  <si>
    <t>Pulp Fiction</t>
  </si>
  <si>
    <t>Rapa Nui</t>
  </si>
  <si>
    <t>Renaissance Man</t>
  </si>
  <si>
    <t>Ed Begley Jr.</t>
  </si>
  <si>
    <t>RiÂ¢hie RiÂ¢h</t>
  </si>
  <si>
    <t>Serial Mom</t>
  </si>
  <si>
    <t>Kathleen Turner</t>
  </si>
  <si>
    <t>Speed</t>
  </si>
  <si>
    <t>Jan de Bont</t>
  </si>
  <si>
    <t>Star Trek: Generations</t>
  </si>
  <si>
    <t>LeVar Burton</t>
  </si>
  <si>
    <t>David Carson</t>
  </si>
  <si>
    <t>Street Fighter</t>
  </si>
  <si>
    <t>Ming-Na Wen</t>
  </si>
  <si>
    <t>Steven E. de Souza</t>
  </si>
  <si>
    <t>The Client</t>
  </si>
  <si>
    <t>Bradley Whitford</t>
  </si>
  <si>
    <t>The Crow</t>
  </si>
  <si>
    <t>Alex Proyas</t>
  </si>
  <si>
    <t>The Flintstones</t>
  </si>
  <si>
    <t>Brian Levant</t>
  </si>
  <si>
    <t>The Hudsucker Proxy</t>
  </si>
  <si>
    <t>Jennifer Jason Leigh</t>
  </si>
  <si>
    <t>Joel Coen</t>
  </si>
  <si>
    <t>The Legend of Drunken Master</t>
  </si>
  <si>
    <t>Cantonese</t>
  </si>
  <si>
    <t>Hong Kong</t>
  </si>
  <si>
    <t>Andy Lau</t>
  </si>
  <si>
    <t>Chia-Liang Liu</t>
  </si>
  <si>
    <t>The Lion King</t>
  </si>
  <si>
    <t>Roger Allers</t>
  </si>
  <si>
    <t>The Mask</t>
  </si>
  <si>
    <t>Peter Greene</t>
  </si>
  <si>
    <t>The River Wild</t>
  </si>
  <si>
    <t>Curtis Hanson</t>
  </si>
  <si>
    <t>The Santa Clause</t>
  </si>
  <si>
    <t>John Pasquin</t>
  </si>
  <si>
    <t>The Shadow</t>
  </si>
  <si>
    <t>The Shawshank Redemption</t>
  </si>
  <si>
    <t>Frank Darabont</t>
  </si>
  <si>
    <t>The Specialist</t>
  </si>
  <si>
    <t>Peru</t>
  </si>
  <si>
    <t>Luis Llosa</t>
  </si>
  <si>
    <t>There Goes My Baby</t>
  </si>
  <si>
    <t>Ricky Schroder</t>
  </si>
  <si>
    <t>Floyd Mutrux</t>
  </si>
  <si>
    <t>Timecop</t>
  </si>
  <si>
    <t>Mia Sara</t>
  </si>
  <si>
    <t>Peter Hyams</t>
  </si>
  <si>
    <t>True Lies</t>
  </si>
  <si>
    <t>Wolf</t>
  </si>
  <si>
    <t>David Hyde Pierce</t>
  </si>
  <si>
    <t>Mike Nichols</t>
  </si>
  <si>
    <t>Wyatt Earp</t>
  </si>
  <si>
    <t>Ace Ventura: When Nature Calls</t>
  </si>
  <si>
    <t>Bruce Spence</t>
  </si>
  <si>
    <t>Steve Oedekerk</t>
  </si>
  <si>
    <t>Apollo 13</t>
  </si>
  <si>
    <t>Assassins</t>
  </si>
  <si>
    <t>Muse Watson</t>
  </si>
  <si>
    <t>Babe</t>
  </si>
  <si>
    <t>Chris Noonan</t>
  </si>
  <si>
    <t>Bad Boys</t>
  </si>
  <si>
    <t>Will Smith</t>
  </si>
  <si>
    <t>Michael Bay</t>
  </si>
  <si>
    <t>Batman Forever</t>
  </si>
  <si>
    <t>Before Sunrise</t>
  </si>
  <si>
    <t>Hanno PÃ¶schl</t>
  </si>
  <si>
    <t>Braveheart</t>
  </si>
  <si>
    <t>Mhairi Calvey</t>
  </si>
  <si>
    <t>Mel Gibson</t>
  </si>
  <si>
    <t>Casino</t>
  </si>
  <si>
    <t>Casper</t>
  </si>
  <si>
    <t>Brad Silberling</t>
  </si>
  <si>
    <t>Clueless</t>
  </si>
  <si>
    <t>Donald Faison</t>
  </si>
  <si>
    <t>Amy Heckerling</t>
  </si>
  <si>
    <t>Congo</t>
  </si>
  <si>
    <t>Dylan Walsh</t>
  </si>
  <si>
    <t>Copycat</t>
  </si>
  <si>
    <t>William McNamara</t>
  </si>
  <si>
    <t>Jon Amiel</t>
  </si>
  <si>
    <t>Crimson Tide</t>
  </si>
  <si>
    <t>Cutthroat Island</t>
  </si>
  <si>
    <t>Christopher Masterson</t>
  </si>
  <si>
    <t>Dead Man Walking</t>
  </si>
  <si>
    <t>Lois Smith</t>
  </si>
  <si>
    <t>Tim Robbins</t>
  </si>
  <si>
    <t>Desperado</t>
  </si>
  <si>
    <t>Die Hard with a Vengeance</t>
  </si>
  <si>
    <t>First Knight</t>
  </si>
  <si>
    <t>Julia Ormond</t>
  </si>
  <si>
    <t>Four Rooms</t>
  </si>
  <si>
    <t>Salma Hayek</t>
  </si>
  <si>
    <t>Allison Anders</t>
  </si>
  <si>
    <t>Friday</t>
  </si>
  <si>
    <t>Nia Long</t>
  </si>
  <si>
    <t>F. Gary Gray</t>
  </si>
  <si>
    <t>Get Shorty</t>
  </si>
  <si>
    <t>GoldenEye</t>
  </si>
  <si>
    <t>Izabella Scorupco</t>
  </si>
  <si>
    <t>Martin Campbell</t>
  </si>
  <si>
    <t>Hackers</t>
  </si>
  <si>
    <t>Angelina Jolie Pitt</t>
  </si>
  <si>
    <t>Iain Softley</t>
  </si>
  <si>
    <t>Halloween: The Curse of Michael Myers</t>
  </si>
  <si>
    <t>Joe Chappelle</t>
  </si>
  <si>
    <t>Home for the Holidays</t>
  </si>
  <si>
    <t>Robert Downey Jr.</t>
  </si>
  <si>
    <t>Jodie Foster</t>
  </si>
  <si>
    <t>Jade</t>
  </si>
  <si>
    <t>Jefferson in Paris</t>
  </si>
  <si>
    <t>Seth Gilliam</t>
  </si>
  <si>
    <t>Kids</t>
  </si>
  <si>
    <t>Rosario Dawson</t>
  </si>
  <si>
    <t>Larry Clark</t>
  </si>
  <si>
    <t>Kiss of Death</t>
  </si>
  <si>
    <t>Barbet Schroeder</t>
  </si>
  <si>
    <t>Leaving Las Vegas</t>
  </si>
  <si>
    <t>Mike Figgis</t>
  </si>
  <si>
    <t>Mallrats</t>
  </si>
  <si>
    <t>Ethan Suplee</t>
  </si>
  <si>
    <t>Money Train</t>
  </si>
  <si>
    <t>Vincent Pastore</t>
  </si>
  <si>
    <t>Joseph Ruben</t>
  </si>
  <si>
    <t>Mortal Kombat</t>
  </si>
  <si>
    <t>Paul W.S. Anderson</t>
  </si>
  <si>
    <t>Mr. Holland's Opus</t>
  </si>
  <si>
    <t>Alicia Witt</t>
  </si>
  <si>
    <t>Nixon</t>
  </si>
  <si>
    <t>Outbreak</t>
  </si>
  <si>
    <t>Pocahontas</t>
  </si>
  <si>
    <t>Mike Gabriel</t>
  </si>
  <si>
    <t>Richard III</t>
  </si>
  <si>
    <t>Richard Loncraine</t>
  </si>
  <si>
    <t>Rob Roy</t>
  </si>
  <si>
    <t>Michael Caton-Jones</t>
  </si>
  <si>
    <t>Rumble in the Bronx</t>
  </si>
  <si>
    <t>FranÃ§oise Yip</t>
  </si>
  <si>
    <t>Stanley Tong</t>
  </si>
  <si>
    <t>Se7en</t>
  </si>
  <si>
    <t>Sense and Sensibility</t>
  </si>
  <si>
    <t>Ang Lee</t>
  </si>
  <si>
    <t>Showgirls</t>
  </si>
  <si>
    <t>Bobbie Phillips</t>
  </si>
  <si>
    <t>Species</t>
  </si>
  <si>
    <t>Natasha Henstridge</t>
  </si>
  <si>
    <t>Tales from the Crypt: Demon Knight</t>
  </si>
  <si>
    <t>Ernest R. Dickerson</t>
  </si>
  <si>
    <t>Tales from the Hood</t>
  </si>
  <si>
    <t>Rusty Cundieff</t>
  </si>
  <si>
    <t>Tank Girl</t>
  </si>
  <si>
    <t>Naomi Watts</t>
  </si>
  <si>
    <t>The American President</t>
  </si>
  <si>
    <t>Shawna Waldron</t>
  </si>
  <si>
    <t>The Bridges of Madison County</t>
  </si>
  <si>
    <t>The Brothers McMullen</t>
  </si>
  <si>
    <t>Shari Albert</t>
  </si>
  <si>
    <t>Edward Burns</t>
  </si>
  <si>
    <t>The Incredibly True Adventure of Two Girls in Love</t>
  </si>
  <si>
    <t>Nicole Ari Parker</t>
  </si>
  <si>
    <t>Maria Maggenti</t>
  </si>
  <si>
    <t>The Indian in the Cupboard</t>
  </si>
  <si>
    <t>Steve Coogan</t>
  </si>
  <si>
    <t>The Net</t>
  </si>
  <si>
    <t>Ken Howard</t>
  </si>
  <si>
    <t>Irwin Winkler</t>
  </si>
  <si>
    <t>The Perez Family</t>
  </si>
  <si>
    <t>Mira Nair</t>
  </si>
  <si>
    <t>The Prophecy</t>
  </si>
  <si>
    <t>Gregory Widen</t>
  </si>
  <si>
    <t>The Quick and the Dead</t>
  </si>
  <si>
    <t>Leonardo DiCaprio</t>
  </si>
  <si>
    <t>The Scarlet Letter</t>
  </si>
  <si>
    <t>Roland JoffÃ©</t>
  </si>
  <si>
    <t>The Usual Suspects</t>
  </si>
  <si>
    <t>Bryan Singer</t>
  </si>
  <si>
    <t>Things to Do in Denver When You're Dead</t>
  </si>
  <si>
    <t>Steve Buscemi</t>
  </si>
  <si>
    <t>Gary Fleder</t>
  </si>
  <si>
    <t>To Die For</t>
  </si>
  <si>
    <t>Kurtwood Smith</t>
  </si>
  <si>
    <t>Toy Story</t>
  </si>
  <si>
    <t>John Lasseter</t>
  </si>
  <si>
    <t>Under Siege 2: Dark Territory</t>
  </si>
  <si>
    <t>Geoff Murphy</t>
  </si>
  <si>
    <t>Vampire in Brooklyn</t>
  </si>
  <si>
    <t>Virtuosity</t>
  </si>
  <si>
    <t>Waterworld</t>
  </si>
  <si>
    <t>Jeanne Tripplehorn</t>
  </si>
  <si>
    <t>Welcome to the Dollhouse</t>
  </si>
  <si>
    <t>Heather Matarazzo</t>
  </si>
  <si>
    <t>Todd Solondz</t>
  </si>
  <si>
    <t>A Thin Line Between Love and Hate</t>
  </si>
  <si>
    <t>Faizon Love</t>
  </si>
  <si>
    <t>Martin Lawrence</t>
  </si>
  <si>
    <t>A Time to Kill</t>
  </si>
  <si>
    <t>Albino Alligator</t>
  </si>
  <si>
    <t>Basquiat</t>
  </si>
  <si>
    <t>Julian Schnabel</t>
  </si>
  <si>
    <t>Beavis and Butt-Head Do America</t>
  </si>
  <si>
    <t>Mike Judge</t>
  </si>
  <si>
    <t>Blood and Wine</t>
  </si>
  <si>
    <t>Harold Perrineau</t>
  </si>
  <si>
    <t>Bob Rafelson</t>
  </si>
  <si>
    <t>Bogus</t>
  </si>
  <si>
    <t>Haley Joel Osment</t>
  </si>
  <si>
    <t>Bottle Rocket</t>
  </si>
  <si>
    <t>Andrew Wilson</t>
  </si>
  <si>
    <t>Wes Anderson</t>
  </si>
  <si>
    <t>Bound</t>
  </si>
  <si>
    <t>Christopher Meloni</t>
  </si>
  <si>
    <t>Lana Wachowski</t>
  </si>
  <si>
    <t>Broken Arrow</t>
  </si>
  <si>
    <t>John Woo</t>
  </si>
  <si>
    <t>Chain Reaction</t>
  </si>
  <si>
    <t>City Hall</t>
  </si>
  <si>
    <t>Courage Under Fire</t>
  </si>
  <si>
    <t>Daylight</t>
  </si>
  <si>
    <t>Rob Cohen</t>
  </si>
  <si>
    <t>DragonHeart</t>
  </si>
  <si>
    <t>Eraser</t>
  </si>
  <si>
    <t>Escape from L.A.</t>
  </si>
  <si>
    <t>Everyone Says I Love You</t>
  </si>
  <si>
    <t>Natasha Lyonne</t>
  </si>
  <si>
    <t>Evita</t>
  </si>
  <si>
    <t>Andrea Corr</t>
  </si>
  <si>
    <t>Alan Parker</t>
  </si>
  <si>
    <t>Executive Decision</t>
  </si>
  <si>
    <t>Oliver Platt</t>
  </si>
  <si>
    <t>Stuart Baird</t>
  </si>
  <si>
    <t>Extreme Measures</t>
  </si>
  <si>
    <t>J.K. Simmons</t>
  </si>
  <si>
    <t>Michael Apted</t>
  </si>
  <si>
    <t>Eye for an Eye</t>
  </si>
  <si>
    <t>John Schlesinger</t>
  </si>
  <si>
    <t>Faithful</t>
  </si>
  <si>
    <t>Chazz Palminteri</t>
  </si>
  <si>
    <t>Paul Mazursky</t>
  </si>
  <si>
    <t>Fled</t>
  </si>
  <si>
    <t>Kevin Hooks</t>
  </si>
  <si>
    <t>Flipper</t>
  </si>
  <si>
    <t>Alan Shapiro</t>
  </si>
  <si>
    <t>Flirting with Disaster</t>
  </si>
  <si>
    <t>Lily Tomlin</t>
  </si>
  <si>
    <t>David O. Russell</t>
  </si>
  <si>
    <t>From Dusk Till Dawn</t>
  </si>
  <si>
    <t>Get on the Bus</t>
  </si>
  <si>
    <t>Bernie Mac</t>
  </si>
  <si>
    <t>Ghosts of Mississippi</t>
  </si>
  <si>
    <t>Alexa PenaVega</t>
  </si>
  <si>
    <t>Girl 6</t>
  </si>
  <si>
    <t>Michael Imperioli</t>
  </si>
  <si>
    <t>Hamlet</t>
  </si>
  <si>
    <t>Happy Gilmore</t>
  </si>
  <si>
    <t>Adam Sandler</t>
  </si>
  <si>
    <t>Dennis Dugan</t>
  </si>
  <si>
    <t>Harriet the Spy</t>
  </si>
  <si>
    <t>Gregory Smith</t>
  </si>
  <si>
    <t>Bronwen Hughes</t>
  </si>
  <si>
    <t>Independence Day</t>
  </si>
  <si>
    <t>Roland Emmerich</t>
  </si>
  <si>
    <t>Jerry Maguire</t>
  </si>
  <si>
    <t>Cameron Crowe</t>
  </si>
  <si>
    <t>Jingle All the Way</t>
  </si>
  <si>
    <t>Jim Belushi</t>
  </si>
  <si>
    <t>Kama Sutra: A Tale of Love</t>
  </si>
  <si>
    <t>Indira Varma</t>
  </si>
  <si>
    <t>Kansas City</t>
  </si>
  <si>
    <t>Robert Altman</t>
  </si>
  <si>
    <t>Kingpin</t>
  </si>
  <si>
    <t>Bobby Farrelly</t>
  </si>
  <si>
    <t>Lone Star</t>
  </si>
  <si>
    <t>Matthew McConaughey</t>
  </si>
  <si>
    <t>John Sayles</t>
  </si>
  <si>
    <t>Love and Other Catastrophes</t>
  </si>
  <si>
    <t>Radha Mitchell</t>
  </si>
  <si>
    <t>Emma-Kate Croghan</t>
  </si>
  <si>
    <t>Mars Attacks!</t>
  </si>
  <si>
    <t>Natalie Portman</t>
  </si>
  <si>
    <t>Marvin's Room</t>
  </si>
  <si>
    <t>Jerry Zaks</t>
  </si>
  <si>
    <t>Mary Reilly</t>
  </si>
  <si>
    <t>Maximum Risk</t>
  </si>
  <si>
    <t>Ringo Lam</t>
  </si>
  <si>
    <t>Michael Collins</t>
  </si>
  <si>
    <t>Mission: Impossible</t>
  </si>
  <si>
    <t>Mrs. Winterbourne</t>
  </si>
  <si>
    <t>Brendan Fraser</t>
  </si>
  <si>
    <t>Multiplicity</t>
  </si>
  <si>
    <t>John de Lancie</t>
  </si>
  <si>
    <t>My Fellow Americans</t>
  </si>
  <si>
    <t>Phenomenon</t>
  </si>
  <si>
    <t>Robert Duvall</t>
  </si>
  <si>
    <t>Ransom</t>
  </si>
  <si>
    <t>Lili Taylor</t>
  </si>
  <si>
    <t>Romeo + Juliet</t>
  </si>
  <si>
    <t>Baz Luhrmann</t>
  </si>
  <si>
    <t>Scream</t>
  </si>
  <si>
    <t>David Arquette</t>
  </si>
  <si>
    <t>Set It Off</t>
  </si>
  <si>
    <t>Vivica A. Fox</t>
  </si>
  <si>
    <t>Sgt. Bilko</t>
  </si>
  <si>
    <t>Austin Pendleton</t>
  </si>
  <si>
    <t>She's the One</t>
  </si>
  <si>
    <t>John Mahoney</t>
  </si>
  <si>
    <t>Shine</t>
  </si>
  <si>
    <t>Noah Taylor</t>
  </si>
  <si>
    <t>Scott Hicks</t>
  </si>
  <si>
    <t>Sleepers</t>
  </si>
  <si>
    <t>Sling Blade</t>
  </si>
  <si>
    <t>Billy Bob Thornton</t>
  </si>
  <si>
    <t>Space Jam</t>
  </si>
  <si>
    <t>Joe Pytka</t>
  </si>
  <si>
    <t>Spy Hard</t>
  </si>
  <si>
    <t>Hulk Hogan</t>
  </si>
  <si>
    <t>Rick Friedberg</t>
  </si>
  <si>
    <t>Star Trek: First Contact</t>
  </si>
  <si>
    <t>Jonathan Frakes</t>
  </si>
  <si>
    <t>Striptease</t>
  </si>
  <si>
    <t>Andrew Bergman</t>
  </si>
  <si>
    <t>Swingers</t>
  </si>
  <si>
    <t>Doug Liman</t>
  </si>
  <si>
    <t>That Thing You Do!</t>
  </si>
  <si>
    <t>The Adventures of Pinocchio</t>
  </si>
  <si>
    <t>Steve Barron</t>
  </si>
  <si>
    <t>The Cable Guy</t>
  </si>
  <si>
    <t>Ben Stiller</t>
  </si>
  <si>
    <t>The Craft</t>
  </si>
  <si>
    <t>Christine Taylor</t>
  </si>
  <si>
    <t>Andrew Fleming</t>
  </si>
  <si>
    <t>The English Patient</t>
  </si>
  <si>
    <t>Colin Firth</t>
  </si>
  <si>
    <t>Anthony Minghella</t>
  </si>
  <si>
    <t>The Fan</t>
  </si>
  <si>
    <t>The First Wives Club</t>
  </si>
  <si>
    <t>Stockard Channing</t>
  </si>
  <si>
    <t>The Funeral</t>
  </si>
  <si>
    <t>Isabella Rossellini</t>
  </si>
  <si>
    <t>Abel Ferrara</t>
  </si>
  <si>
    <t>The Ghost and the Darkness</t>
  </si>
  <si>
    <t>Tom Wilkinson</t>
  </si>
  <si>
    <t>The Glimmer Man</t>
  </si>
  <si>
    <t>John Gray</t>
  </si>
  <si>
    <t>The Hunchback of Notre Dame</t>
  </si>
  <si>
    <t>Gary Trousdale</t>
  </si>
  <si>
    <t>The Island of Dr. Moreau</t>
  </si>
  <si>
    <t>John Frankenheimer</t>
  </si>
  <si>
    <t>The Juror</t>
  </si>
  <si>
    <t>Joseph Gordon-Levitt</t>
  </si>
  <si>
    <t>Brian Gibson</t>
  </si>
  <si>
    <t>The Long Kiss Goodnight</t>
  </si>
  <si>
    <t>Melina Kanakaredes</t>
  </si>
  <si>
    <t>The Mirror Has Two Faces</t>
  </si>
  <si>
    <t>The Nutty Professor</t>
  </si>
  <si>
    <t>The Phantom</t>
  </si>
  <si>
    <t>The Rock</t>
  </si>
  <si>
    <t>Thinner</t>
  </si>
  <si>
    <t>Tin Cup</t>
  </si>
  <si>
    <t>Don Johnson</t>
  </si>
  <si>
    <t>Ron Shelton</t>
  </si>
  <si>
    <t>Trainspotting</t>
  </si>
  <si>
    <t>Kelly Macdonald</t>
  </si>
  <si>
    <t>Danny Boyle</t>
  </si>
  <si>
    <t>Trees Lounge</t>
  </si>
  <si>
    <t>Twister</t>
  </si>
  <si>
    <t>Philip Seymour Hoffman</t>
  </si>
  <si>
    <t>Up Close &amp; Personal</t>
  </si>
  <si>
    <t>Jon Avnet</t>
  </si>
  <si>
    <t>Waiting for Guffman</t>
  </si>
  <si>
    <t>Christopher Guest</t>
  </si>
  <si>
    <t>Walking and Talking</t>
  </si>
  <si>
    <t>Kevin Corrigan</t>
  </si>
  <si>
    <t>Nicole Holofcener</t>
  </si>
  <si>
    <t>When the Cat's Away</t>
  </si>
  <si>
    <t>Simon Abkarian</t>
  </si>
  <si>
    <t>CÃ©dric Klapisch</t>
  </si>
  <si>
    <t>White Squall</t>
  </si>
  <si>
    <t>8 Heads in a Duffel Bag</t>
  </si>
  <si>
    <t>Kristy Swanson</t>
  </si>
  <si>
    <t>Tom Schulman</t>
  </si>
  <si>
    <t>A Simple Wish</t>
  </si>
  <si>
    <t>Mara Wilson</t>
  </si>
  <si>
    <t>Absolute Power</t>
  </si>
  <si>
    <t>Air Bud</t>
  </si>
  <si>
    <t>Kevin Zegers</t>
  </si>
  <si>
    <t>Charles Martin Smith</t>
  </si>
  <si>
    <t>Air Force One</t>
  </si>
  <si>
    <t>Alien: Resurrection</t>
  </si>
  <si>
    <t>Gary Dourdan</t>
  </si>
  <si>
    <t>Jean-Pierre Jeunet</t>
  </si>
  <si>
    <t>Amistad</t>
  </si>
  <si>
    <t>An Alan Smithee Film: Burn Hollywood Burn</t>
  </si>
  <si>
    <t>Arthur Hiller</t>
  </si>
  <si>
    <t>Anaconda</t>
  </si>
  <si>
    <t>Frank Welker</t>
  </si>
  <si>
    <t>Anastasia</t>
  </si>
  <si>
    <t>Kirsten Dunst</t>
  </si>
  <si>
    <t>As Good as It Gets</t>
  </si>
  <si>
    <t>Lupe Ontiveros</t>
  </si>
  <si>
    <t>James L. Brooks</t>
  </si>
  <si>
    <t>Austin Powers: International Man of Mystery</t>
  </si>
  <si>
    <t>Will Ferrell</t>
  </si>
  <si>
    <t>Jay Roach</t>
  </si>
  <si>
    <t>Batman &amp; Robin</t>
  </si>
  <si>
    <t>Boogie Nights</t>
  </si>
  <si>
    <t>Don Cheadle</t>
  </si>
  <si>
    <t>Paul Thomas Anderson</t>
  </si>
  <si>
    <t>Breakdown</t>
  </si>
  <si>
    <t>Kathleen Quinlan</t>
  </si>
  <si>
    <t>Jonathan Mostow</t>
  </si>
  <si>
    <t>Cats Don't Dance</t>
  </si>
  <si>
    <t>Mark Dindal</t>
  </si>
  <si>
    <t>Character</t>
  </si>
  <si>
    <t>Dutch</t>
  </si>
  <si>
    <t>Netherlands</t>
  </si>
  <si>
    <t>Jan Decleir</t>
  </si>
  <si>
    <t>Mike van Diem</t>
  </si>
  <si>
    <t>Chasing Amy</t>
  </si>
  <si>
    <t>Matt Damon</t>
  </si>
  <si>
    <t>Children of Heaven</t>
  </si>
  <si>
    <t>Persian</t>
  </si>
  <si>
    <t>Bahare Seddiqi</t>
  </si>
  <si>
    <t>Majid Majidi</t>
  </si>
  <si>
    <t>Con Air</t>
  </si>
  <si>
    <t>Simon West</t>
  </si>
  <si>
    <t>Conspiracy Theory</t>
  </si>
  <si>
    <t>Contact</t>
  </si>
  <si>
    <t>Cop Land</t>
  </si>
  <si>
    <t>James Mangold</t>
  </si>
  <si>
    <t>Critical Care</t>
  </si>
  <si>
    <t>Kyra Sedgwick</t>
  </si>
  <si>
    <t>Cube</t>
  </si>
  <si>
    <t>David Hewlett</t>
  </si>
  <si>
    <t>Vincenzo Natali</t>
  </si>
  <si>
    <t>Dante's Peak</t>
  </si>
  <si>
    <t>Jamie RenÃ©e Smith</t>
  </si>
  <si>
    <t>Deconstructing Harry</t>
  </si>
  <si>
    <t>Donnie Brasco</t>
  </si>
  <si>
    <t>Dream with the Fishes</t>
  </si>
  <si>
    <t>Finn Taylor</t>
  </si>
  <si>
    <t>Event Horizon</t>
  </si>
  <si>
    <t>Sean Pertwee</t>
  </si>
  <si>
    <t>Eve's Bayou</t>
  </si>
  <si>
    <t>Jurnee Smollett-Bell</t>
  </si>
  <si>
    <t>Kasi Lemmons</t>
  </si>
  <si>
    <t>Face/Off</t>
  </si>
  <si>
    <t>First Love, Last Rites</t>
  </si>
  <si>
    <t>Robert John Burke</t>
  </si>
  <si>
    <t>Jesse Peretz</t>
  </si>
  <si>
    <t>Flubber</t>
  </si>
  <si>
    <t>Les Mayfield</t>
  </si>
  <si>
    <t>G.I. Jane</t>
  </si>
  <si>
    <t>Gattaca</t>
  </si>
  <si>
    <t>Blair Underwood</t>
  </si>
  <si>
    <t>Andrew Niccol</t>
  </si>
  <si>
    <t>George of the Jungle</t>
  </si>
  <si>
    <t>Sam Weisman</t>
  </si>
  <si>
    <t>Good Will Hunting</t>
  </si>
  <si>
    <t>Grosse Pointe Blank</t>
  </si>
  <si>
    <t>Minnie Driver</t>
  </si>
  <si>
    <t>George Armitage</t>
  </si>
  <si>
    <t>Hav Plenty</t>
  </si>
  <si>
    <t>Hill Harper</t>
  </si>
  <si>
    <t>Christopher Scott Cherot</t>
  </si>
  <si>
    <t>Hurricane Streets</t>
  </si>
  <si>
    <t>Edie Falco</t>
  </si>
  <si>
    <t>Morgan J. Freeman</t>
  </si>
  <si>
    <t>I Know What You Did Last Summer</t>
  </si>
  <si>
    <t>Jim Gillespie</t>
  </si>
  <si>
    <t>I Married a Strange Person!</t>
  </si>
  <si>
    <t>Charis Michelsen</t>
  </si>
  <si>
    <t>Bill Plympton</t>
  </si>
  <si>
    <t>In &amp; Out</t>
  </si>
  <si>
    <t>In the Company of Men</t>
  </si>
  <si>
    <t>Stacy Edwards</t>
  </si>
  <si>
    <t>Neil LaBute</t>
  </si>
  <si>
    <t>Jackie Brown</t>
  </si>
  <si>
    <t>Kiss the Girls</t>
  </si>
  <si>
    <t>Kundun</t>
  </si>
  <si>
    <t>Tenzin Thuthob Tsarong</t>
  </si>
  <si>
    <t>L.A. Confidential</t>
  </si>
  <si>
    <t>Liar Liar</t>
  </si>
  <si>
    <t>Maura Tierney</t>
  </si>
  <si>
    <t>Love Jones</t>
  </si>
  <si>
    <t>Leonard Roberts</t>
  </si>
  <si>
    <t>Theodore Witcher</t>
  </si>
  <si>
    <t>Mad City</t>
  </si>
  <si>
    <t>Mia Kirshner</t>
  </si>
  <si>
    <t>Costa-Gavras</t>
  </si>
  <si>
    <t>Men in Black</t>
  </si>
  <si>
    <t>Midnight in the Garden of Good and Evil</t>
  </si>
  <si>
    <t>Money Talks</t>
  </si>
  <si>
    <t>Brett Ratner</t>
  </si>
  <si>
    <t>Mortal Kombat: Annihilation</t>
  </si>
  <si>
    <t>Brian Thompson</t>
  </si>
  <si>
    <t>John R. Leonetti</t>
  </si>
  <si>
    <t>My Best Friend's Wedding</t>
  </si>
  <si>
    <t>P.J. Hogan</t>
  </si>
  <si>
    <t>Nothing to Lose</t>
  </si>
  <si>
    <t>Orgazmo</t>
  </si>
  <si>
    <t>Trey Parker</t>
  </si>
  <si>
    <t>Oscar and Lucinda</t>
  </si>
  <si>
    <t>Prefontaine</t>
  </si>
  <si>
    <t>Princess Mononoke</t>
  </si>
  <si>
    <t>Hayao Miyazaki</t>
  </si>
  <si>
    <t>Scream 2</t>
  </si>
  <si>
    <t>Omar Epps</t>
  </si>
  <si>
    <t>Selena</t>
  </si>
  <si>
    <t>Jon Seda</t>
  </si>
  <si>
    <t>Gregory Nava</t>
  </si>
  <si>
    <t>Seven Years in Tibet</t>
  </si>
  <si>
    <t>Jean-Jacques Annaud</t>
  </si>
  <si>
    <t>Shadow Conspiracy</t>
  </si>
  <si>
    <t>Sam Waterston</t>
  </si>
  <si>
    <t>Shooting Fish</t>
  </si>
  <si>
    <t>Peter McNamara</t>
  </si>
  <si>
    <t>Stefan Schwartz</t>
  </si>
  <si>
    <t>Smilla's Sense of Snow</t>
  </si>
  <si>
    <t>Denmark</t>
  </si>
  <si>
    <t>Bille August</t>
  </si>
  <si>
    <t>Soul Food</t>
  </si>
  <si>
    <t>George Tillman Jr.</t>
  </si>
  <si>
    <t>Spawn</t>
  </si>
  <si>
    <t>Michael Jai White</t>
  </si>
  <si>
    <t>Mark A.Z. DippÃ©</t>
  </si>
  <si>
    <t>Speed 2: Cruise Control</t>
  </si>
  <si>
    <t>Jason Patric</t>
  </si>
  <si>
    <t>Spice World</t>
  </si>
  <si>
    <t>Jason Flemyng</t>
  </si>
  <si>
    <t>Bob Spiers</t>
  </si>
  <si>
    <t>Starship Troopers</t>
  </si>
  <si>
    <t>Jake Busey</t>
  </si>
  <si>
    <t>Steel</t>
  </si>
  <si>
    <t>Kenneth Johnson</t>
  </si>
  <si>
    <t>Switchback</t>
  </si>
  <si>
    <t>Gregory Scott Cummins</t>
  </si>
  <si>
    <t>Jeb Stuart</t>
  </si>
  <si>
    <t>The Apostle</t>
  </si>
  <si>
    <t>John Beasley</t>
  </si>
  <si>
    <t>The Borrowers</t>
  </si>
  <si>
    <t>The Cure</t>
  </si>
  <si>
    <t>KÃ´ji Yakusho</t>
  </si>
  <si>
    <t>Kiyoshi Kurosawa</t>
  </si>
  <si>
    <t>The Devil's Advocate</t>
  </si>
  <si>
    <t>The Devil's Own</t>
  </si>
  <si>
    <t>The Fifth Element</t>
  </si>
  <si>
    <t>Luc Besson</t>
  </si>
  <si>
    <t>The Full Monty</t>
  </si>
  <si>
    <t>Peter Cattaneo</t>
  </si>
  <si>
    <t>The Game</t>
  </si>
  <si>
    <t>Deborah Kara Unger</t>
  </si>
  <si>
    <t>The Ice Storm</t>
  </si>
  <si>
    <t>Joan Allen</t>
  </si>
  <si>
    <t>The Jackal</t>
  </si>
  <si>
    <t>The Last Time I Committed Suicide</t>
  </si>
  <si>
    <t>Stephen Kay</t>
  </si>
  <si>
    <t>The Lost World: Jurassic Park</t>
  </si>
  <si>
    <t>The Man Who Knew Too Little</t>
  </si>
  <si>
    <t>The Peacemaker</t>
  </si>
  <si>
    <t>Armin Mueller-Stahl</t>
  </si>
  <si>
    <t>Mimi Leder</t>
  </si>
  <si>
    <t>The Postman</t>
  </si>
  <si>
    <t>Olivia Williams</t>
  </si>
  <si>
    <t>The Rainmaker</t>
  </si>
  <si>
    <t>The Relic</t>
  </si>
  <si>
    <t>John Kapelos</t>
  </si>
  <si>
    <t>The Saint</t>
  </si>
  <si>
    <t>Alun Armstrong</t>
  </si>
  <si>
    <t>The Spanish Prisoner</t>
  </si>
  <si>
    <t>David Mamet</t>
  </si>
  <si>
    <t>The Sticky Fingers of Time</t>
  </si>
  <si>
    <t>James Urbaniak</t>
  </si>
  <si>
    <t>Hilary Brougher</t>
  </si>
  <si>
    <t>The Sweet Hereafter</t>
  </si>
  <si>
    <t>The Swindle</t>
  </si>
  <si>
    <t>Isabelle Huppert</t>
  </si>
  <si>
    <t>Claude Chabrol</t>
  </si>
  <si>
    <t>Titanic</t>
  </si>
  <si>
    <t>Tomorrow Never Dies</t>
  </si>
  <si>
    <t>Vincent Schiavelli</t>
  </si>
  <si>
    <t>Roger Spottiswoode</t>
  </si>
  <si>
    <t>Trekkies</t>
  </si>
  <si>
    <t>Walter Koenig</t>
  </si>
  <si>
    <t>Roger Nygard</t>
  </si>
  <si>
    <t>Turbulence</t>
  </si>
  <si>
    <t>Hector Elizondo</t>
  </si>
  <si>
    <t>Robert Butler</t>
  </si>
  <si>
    <t>Two Girls and a Guy</t>
  </si>
  <si>
    <t>James Toback</t>
  </si>
  <si>
    <t>Ulee's Gold</t>
  </si>
  <si>
    <t>Peter Fonda</t>
  </si>
  <si>
    <t>Volcano</t>
  </si>
  <si>
    <t>Wag the Dog</t>
  </si>
  <si>
    <t>Warriors of Virtue</t>
  </si>
  <si>
    <t>Marley Shelton</t>
  </si>
  <si>
    <t>Ronny Yu</t>
  </si>
  <si>
    <t>20 Dates</t>
  </si>
  <si>
    <t>Myles Berkowitz</t>
  </si>
  <si>
    <t>54</t>
  </si>
  <si>
    <t>Mark Christopher</t>
  </si>
  <si>
    <t>A Bug's Life</t>
  </si>
  <si>
    <t>A Civil Action</t>
  </si>
  <si>
    <t>Steven Zaillian</t>
  </si>
  <si>
    <t>A Night at the Roxbury</t>
  </si>
  <si>
    <t>John Fortenberry</t>
  </si>
  <si>
    <t>A Simple Plan</t>
  </si>
  <si>
    <t>Gary Cole</t>
  </si>
  <si>
    <t>American History X</t>
  </si>
  <si>
    <t>Tony Kaye</t>
  </si>
  <si>
    <t>Among Giants</t>
  </si>
  <si>
    <t>Rachel Griffiths</t>
  </si>
  <si>
    <t>Sam Miller</t>
  </si>
  <si>
    <t>Antz</t>
  </si>
  <si>
    <t>Eric Darnell</t>
  </si>
  <si>
    <t>Armageddon</t>
  </si>
  <si>
    <t>Babe: Pig in the City</t>
  </si>
  <si>
    <t>Adam Goldberg</t>
  </si>
  <si>
    <t>Barney's Great Adventure</t>
  </si>
  <si>
    <t>Trevor Morgan</t>
  </si>
  <si>
    <t>Steve Gomer</t>
  </si>
  <si>
    <t>Beloved</t>
  </si>
  <si>
    <t>Blade</t>
  </si>
  <si>
    <t>Sanaa Lathan</t>
  </si>
  <si>
    <t>Stephen Norrington</t>
  </si>
  <si>
    <t>Bride of Chucky</t>
  </si>
  <si>
    <t>Alexis Arquette</t>
  </si>
  <si>
    <t>Broken Vessels</t>
  </si>
  <si>
    <t>Scott Ziehl</t>
  </si>
  <si>
    <t>Buffalo '66</t>
  </si>
  <si>
    <t>Vincent Gallo</t>
  </si>
  <si>
    <t>Bulworth</t>
  </si>
  <si>
    <t>Can't Hardly Wait</t>
  </si>
  <si>
    <t>Ethan Embry</t>
  </si>
  <si>
    <t>Harry Elfont</t>
  </si>
  <si>
    <t>Celebrity</t>
  </si>
  <si>
    <t>Melanie Griffith</t>
  </si>
  <si>
    <t>Central Station</t>
  </si>
  <si>
    <t>Portuguese</t>
  </si>
  <si>
    <t>Fernanda Montenegro</t>
  </si>
  <si>
    <t>Walter Salles</t>
  </si>
  <si>
    <t>Chairman of the Board</t>
  </si>
  <si>
    <t>Taylor Negron</t>
  </si>
  <si>
    <t>Alex Zamm</t>
  </si>
  <si>
    <t>City of Angels</t>
  </si>
  <si>
    <t>Clay Pigeons</t>
  </si>
  <si>
    <t>Janeane Garofalo</t>
  </si>
  <si>
    <t>David Dobkin</t>
  </si>
  <si>
    <t>Dark City</t>
  </si>
  <si>
    <t>Rufus Sewell</t>
  </si>
  <si>
    <t>Dead Man on Campus</t>
  </si>
  <si>
    <t>Alyson Hannigan</t>
  </si>
  <si>
    <t>Alan Cohn</t>
  </si>
  <si>
    <t>Deep Impact</t>
  </si>
  <si>
    <t>Deep Rising</t>
  </si>
  <si>
    <t>Djimon Hounsou</t>
  </si>
  <si>
    <t>Desert Blue</t>
  </si>
  <si>
    <t>Dirty Work</t>
  </si>
  <si>
    <t>Don Rickles</t>
  </si>
  <si>
    <t>Bob Saget</t>
  </si>
  <si>
    <t>Disturbing Behavior</t>
  </si>
  <si>
    <t>David Nutter</t>
  </si>
  <si>
    <t>Doctor Dolittle</t>
  </si>
  <si>
    <t>Betty Thomas</t>
  </si>
  <si>
    <t>Elizabeth</t>
  </si>
  <si>
    <t>Fanny Ardant</t>
  </si>
  <si>
    <t>Shekhar Kapur</t>
  </si>
  <si>
    <t>Enemy of the State</t>
  </si>
  <si>
    <t>Ever After: A Cinderella Story</t>
  </si>
  <si>
    <t>Andy Tennant</t>
  </si>
  <si>
    <t>Fear and Loathing in Las Vegas</t>
  </si>
  <si>
    <t>Gods and Monsters</t>
  </si>
  <si>
    <t>Bill Condon</t>
  </si>
  <si>
    <t>Half Baked</t>
  </si>
  <si>
    <t>Dave Chappelle</t>
  </si>
  <si>
    <t>Tamra Davis</t>
  </si>
  <si>
    <t>Happiness</t>
  </si>
  <si>
    <t>Hard Rain</t>
  </si>
  <si>
    <t>Mikael Salomon</t>
  </si>
  <si>
    <t>He Got Game</t>
  </si>
  <si>
    <t>Holy Man</t>
  </si>
  <si>
    <t>Home Fries</t>
  </si>
  <si>
    <t>Dean Parisot</t>
  </si>
  <si>
    <t>Hope Floats</t>
  </si>
  <si>
    <t>Forest Whitaker</t>
  </si>
  <si>
    <t>How Stella Got Her Groove Back</t>
  </si>
  <si>
    <t>Richard Lawson</t>
  </si>
  <si>
    <t>Kevin Rodney Sullivan</t>
  </si>
  <si>
    <t>I Got the Hook Up</t>
  </si>
  <si>
    <t>Joe Estevez</t>
  </si>
  <si>
    <t>Michael Martin</t>
  </si>
  <si>
    <t>I Still Know What You Did Last Summer</t>
  </si>
  <si>
    <t>Danny Cannon</t>
  </si>
  <si>
    <t>Knock Off</t>
  </si>
  <si>
    <t>Aruba</t>
  </si>
  <si>
    <t>Paul Sorvino</t>
  </si>
  <si>
    <t>Hark Tsui</t>
  </si>
  <si>
    <t>La otra conquista</t>
  </si>
  <si>
    <t>Mexico</t>
  </si>
  <si>
    <t>Elpidia Carrillo</t>
  </si>
  <si>
    <t>Salvador Carrasco</t>
  </si>
  <si>
    <t>Les couloirs du temps: Les visiteurs II</t>
  </si>
  <si>
    <t>Lethal Weapon 4</t>
  </si>
  <si>
    <t>Jet Li</t>
  </si>
  <si>
    <t>Living Out Loud</t>
  </si>
  <si>
    <t>Richard LaGravenese</t>
  </si>
  <si>
    <t>Lock, Stock and Two Smoking Barrels</t>
  </si>
  <si>
    <t>Jason Statham</t>
  </si>
  <si>
    <t>Guy Ritchie</t>
  </si>
  <si>
    <t>Lost in Space</t>
  </si>
  <si>
    <t>Meet Joe Black</t>
  </si>
  <si>
    <t>Meet the Deedles</t>
  </si>
  <si>
    <t>Paul Walker</t>
  </si>
  <si>
    <t>Steve Boyum</t>
  </si>
  <si>
    <t>Mercury Rising</t>
  </si>
  <si>
    <t>Mighty Joe Young</t>
  </si>
  <si>
    <t>Charlize Theron</t>
  </si>
  <si>
    <t>Mulan</t>
  </si>
  <si>
    <t>Tony Bancroft</t>
  </si>
  <si>
    <t>Naturally Native</t>
  </si>
  <si>
    <t>Irene Bedard</t>
  </si>
  <si>
    <t>Jennifer Wynne Farmer</t>
  </si>
  <si>
    <t>Next Stop Wonderland</t>
  </si>
  <si>
    <t>Brad Anderson</t>
  </si>
  <si>
    <t>One True Thing</t>
  </si>
  <si>
    <t>Carl Franklin</t>
  </si>
  <si>
    <t>Out of Sight</t>
  </si>
  <si>
    <t>Patch Adams</t>
  </si>
  <si>
    <t>Pi</t>
  </si>
  <si>
    <t>Mark Margolis</t>
  </si>
  <si>
    <t>Darren Aronofsky</t>
  </si>
  <si>
    <t>Practical Magic</t>
  </si>
  <si>
    <t>Goran Visnjic</t>
  </si>
  <si>
    <t>Griffin Dunne</t>
  </si>
  <si>
    <t>Primary Colors</t>
  </si>
  <si>
    <t>Ronin</t>
  </si>
  <si>
    <t>Rounders</t>
  </si>
  <si>
    <t>John Dahl</t>
  </si>
  <si>
    <t>Run Lola Run</t>
  </si>
  <si>
    <t>Moritz Bleibtreu</t>
  </si>
  <si>
    <t>Tom Tykwer</t>
  </si>
  <si>
    <t>Rushmore</t>
  </si>
  <si>
    <t>Safe Men</t>
  </si>
  <si>
    <t>Harvey Fierstein</t>
  </si>
  <si>
    <t>John Hamburg</t>
  </si>
  <si>
    <t>Saving Private Ryan</t>
  </si>
  <si>
    <t>Shakespeare in Love</t>
  </si>
  <si>
    <t>John Madden</t>
  </si>
  <si>
    <t>Simon Birch</t>
  </si>
  <si>
    <t>Mark Steven Johnson</t>
  </si>
  <si>
    <t>Six Days Seven Nights</t>
  </si>
  <si>
    <t>Six-String Samurai</t>
  </si>
  <si>
    <t>Jeffrey Falcon</t>
  </si>
  <si>
    <t>Lance Mungia</t>
  </si>
  <si>
    <t>Slam</t>
  </si>
  <si>
    <t>Sonja Sohn</t>
  </si>
  <si>
    <t>Marc Levin</t>
  </si>
  <si>
    <t>Sliding Doors</t>
  </si>
  <si>
    <t>Peter Howitt</t>
  </si>
  <si>
    <t>Slums of Beverly Hills</t>
  </si>
  <si>
    <t>Tamara Jenkins</t>
  </si>
  <si>
    <t>Small Soldiers</t>
  </si>
  <si>
    <t>Smoke Signals</t>
  </si>
  <si>
    <t>Michael Greyeyes</t>
  </si>
  <si>
    <t>Chris Eyre</t>
  </si>
  <si>
    <t>Snake Eyes</t>
  </si>
  <si>
    <t>Soldier</t>
  </si>
  <si>
    <t>Connie Nielsen</t>
  </si>
  <si>
    <t>Sphere</t>
  </si>
  <si>
    <t>Peter Coyote</t>
  </si>
  <si>
    <t>Star Trek: Insurrection</t>
  </si>
  <si>
    <t>Stepmom</t>
  </si>
  <si>
    <t>Tango</t>
  </si>
  <si>
    <t>Spain</t>
  </si>
  <si>
    <t>MÃ­a Maestro</t>
  </si>
  <si>
    <t>Carlos Saura</t>
  </si>
  <si>
    <t>The Big Hit</t>
  </si>
  <si>
    <t>Bokeem Woodbine</t>
  </si>
  <si>
    <t>Kirk Wong</t>
  </si>
  <si>
    <t>The Big Lebowski</t>
  </si>
  <si>
    <t>The Celebration</t>
  </si>
  <si>
    <t>Danish</t>
  </si>
  <si>
    <t>Ulrich Thomsen</t>
  </si>
  <si>
    <t>Thomas Vinterberg</t>
  </si>
  <si>
    <t>The Faculty</t>
  </si>
  <si>
    <t>Jordana Brewster</t>
  </si>
  <si>
    <t>The Horse Whisperer</t>
  </si>
  <si>
    <t>Scarlett Johansson</t>
  </si>
  <si>
    <t>The Magic Sword: Quest for Camelot</t>
  </si>
  <si>
    <t>Frederik Du Chau</t>
  </si>
  <si>
    <t>The Man in the Iron Mask</t>
  </si>
  <si>
    <t>Randall Wallace</t>
  </si>
  <si>
    <t>The Mask of Zorro</t>
  </si>
  <si>
    <t>The Negotiator</t>
  </si>
  <si>
    <t>The Newton Boys</t>
  </si>
  <si>
    <t>The Object of My Affection</t>
  </si>
  <si>
    <t>Liam Aiken</t>
  </si>
  <si>
    <t>Nicholas Hytner</t>
  </si>
  <si>
    <t>The Players Club</t>
  </si>
  <si>
    <t>Ice Cube</t>
  </si>
  <si>
    <t>The Prince of Egypt</t>
  </si>
  <si>
    <t>Martin Short</t>
  </si>
  <si>
    <t>Brenda Chapman</t>
  </si>
  <si>
    <t>The Red Violin</t>
  </si>
  <si>
    <t>Johannes Silberschneider</t>
  </si>
  <si>
    <t>FranÃ§ois Girard</t>
  </si>
  <si>
    <t>The Replacement Killers</t>
  </si>
  <si>
    <t>Mira Sorvino</t>
  </si>
  <si>
    <t>Antoine Fuqua</t>
  </si>
  <si>
    <t>The Rugrats Movie</t>
  </si>
  <si>
    <t>Elizabeth Daily</t>
  </si>
  <si>
    <t>Igor Kovalyov</t>
  </si>
  <si>
    <t>The Siege</t>
  </si>
  <si>
    <t>The Thin Red Line</t>
  </si>
  <si>
    <t>Nick Stahl</t>
  </si>
  <si>
    <t>Terrence Malick</t>
  </si>
  <si>
    <t>The Truman Show</t>
  </si>
  <si>
    <t>Natascha McElhone</t>
  </si>
  <si>
    <t>The Waterboy</t>
  </si>
  <si>
    <t>Frank Coraci</t>
  </si>
  <si>
    <t>The X Files</t>
  </si>
  <si>
    <t>There's Something About Mary</t>
  </si>
  <si>
    <t>Sarah Silverman</t>
  </si>
  <si>
    <t>Urban Legend</t>
  </si>
  <si>
    <t>Jamie Blanks</t>
  </si>
  <si>
    <t>Vampires</t>
  </si>
  <si>
    <t>Sheryl Lee</t>
  </si>
  <si>
    <t>Very Bad Things</t>
  </si>
  <si>
    <t>Peter Berg</t>
  </si>
  <si>
    <t>Waking Ned Devine</t>
  </si>
  <si>
    <t>James Nesbitt</t>
  </si>
  <si>
    <t>Kirk Jones</t>
  </si>
  <si>
    <t>What Dreams May Come</t>
  </si>
  <si>
    <t>Vincent Ward</t>
  </si>
  <si>
    <t>Wild Things</t>
  </si>
  <si>
    <t>John McNaughton</t>
  </si>
  <si>
    <t>Without Limits</t>
  </si>
  <si>
    <t>Billy Burke</t>
  </si>
  <si>
    <t>Robert Towne</t>
  </si>
  <si>
    <t>Woo</t>
  </si>
  <si>
    <t>LL Cool J</t>
  </si>
  <si>
    <t>Daisy von Scherler Mayer</t>
  </si>
  <si>
    <t>You've Got Mail</t>
  </si>
  <si>
    <t>Nora Ephron</t>
  </si>
  <si>
    <t>Zero Effect</t>
  </si>
  <si>
    <t>Kim Dickens</t>
  </si>
  <si>
    <t>Jake Kasdan</t>
  </si>
  <si>
    <t>10 Things I Hate About You</t>
  </si>
  <si>
    <t>Gil Junger</t>
  </si>
  <si>
    <t>200 Cigarettes</t>
  </si>
  <si>
    <t>Risa Bramon Garcia</t>
  </si>
  <si>
    <t>8MM</t>
  </si>
  <si>
    <t>A Dog of Flanders</t>
  </si>
  <si>
    <t>Bruce McGill</t>
  </si>
  <si>
    <t>Kevin Brodie</t>
  </si>
  <si>
    <t>A Walk on the Moon</t>
  </si>
  <si>
    <t>Aimee &amp; Jaguar</t>
  </si>
  <si>
    <t>Heike Makatsch</t>
  </si>
  <si>
    <t>Max FÃ¤rberbÃ¶ck</t>
  </si>
  <si>
    <t>American Beauty</t>
  </si>
  <si>
    <t>Sam Mendes</t>
  </si>
  <si>
    <t>American Pie</t>
  </si>
  <si>
    <t>Paul Weitz</t>
  </si>
  <si>
    <t>An Ideal Husband</t>
  </si>
  <si>
    <t>Oliver Parker</t>
  </si>
  <si>
    <t>Analyze This</t>
  </si>
  <si>
    <t>Angela's Ashes</t>
  </si>
  <si>
    <t>Emily Watson</t>
  </si>
  <si>
    <t>Anna and the King</t>
  </si>
  <si>
    <t>Bai Ling</t>
  </si>
  <si>
    <t>Any Given Sunday</t>
  </si>
  <si>
    <t>Anywhere But Here</t>
  </si>
  <si>
    <t>Wayne Wang</t>
  </si>
  <si>
    <t>Arlington Road</t>
  </si>
  <si>
    <t>Mark Pellington</t>
  </si>
  <si>
    <t>At First Sight</t>
  </si>
  <si>
    <t>Austin Powers: The Spy Who Shagged Me</t>
  </si>
  <si>
    <t>Baby Geniuses</t>
  </si>
  <si>
    <t>Bats</t>
  </si>
  <si>
    <t>Leon</t>
  </si>
  <si>
    <t>Louis Morneau</t>
  </si>
  <si>
    <t>Being John Malkovich</t>
  </si>
  <si>
    <t>Willie Garson</t>
  </si>
  <si>
    <t>Spike Jonze</t>
  </si>
  <si>
    <t>Beyond the Mat</t>
  </si>
  <si>
    <t>Terry Funk</t>
  </si>
  <si>
    <t>Barry W. Blaustein</t>
  </si>
  <si>
    <t>Bicentennial Man</t>
  </si>
  <si>
    <t>Big Daddy</t>
  </si>
  <si>
    <t>Blast from the Past</t>
  </si>
  <si>
    <t>Blue Streak</t>
  </si>
  <si>
    <t>Bowfinger</t>
  </si>
  <si>
    <t>Boys Don't Cry</t>
  </si>
  <si>
    <t>Alicia Goranson</t>
  </si>
  <si>
    <t>Kimberly Peirce</t>
  </si>
  <si>
    <t>Breakfast of Champions</t>
  </si>
  <si>
    <t>Alan Rudolph</t>
  </si>
  <si>
    <t>Bringing Out the Dead</t>
  </si>
  <si>
    <t>Brokedown Palace</t>
  </si>
  <si>
    <t>John Doe</t>
  </si>
  <si>
    <t>Jonathan Kaplan</t>
  </si>
  <si>
    <t>But I'm a Cheerleader</t>
  </si>
  <si>
    <t>Jamie Babbit</t>
  </si>
  <si>
    <t>Chill Factor</t>
  </si>
  <si>
    <t>David Paymer</t>
  </si>
  <si>
    <t>Hugh Johnson</t>
  </si>
  <si>
    <t>Cradle Will Rock</t>
  </si>
  <si>
    <t>Crazy in Alabama</t>
  </si>
  <si>
    <t>Meat Loaf</t>
  </si>
  <si>
    <t>Antonio Banderas</t>
  </si>
  <si>
    <t>Cruel Intentions</t>
  </si>
  <si>
    <t>Sarah Michelle Gellar</t>
  </si>
  <si>
    <t>Roger Kumble</t>
  </si>
  <si>
    <t>Deep Blue Sea</t>
  </si>
  <si>
    <t>Deterrence</t>
  </si>
  <si>
    <t>Kevin Pollak</t>
  </si>
  <si>
    <t>Rod Lurie</t>
  </si>
  <si>
    <t>Detroit Rock City</t>
  </si>
  <si>
    <t>Adam Rifkin</t>
  </si>
  <si>
    <t>Deuce Bigalow: Male Gigolo</t>
  </si>
  <si>
    <t>Amy Poehler</t>
  </si>
  <si>
    <t>Mike Mitchell</t>
  </si>
  <si>
    <t>Dick</t>
  </si>
  <si>
    <t>Ryan Reynolds</t>
  </si>
  <si>
    <t>Dogma</t>
  </si>
  <si>
    <t>Double Jeopardy</t>
  </si>
  <si>
    <t>Doug's 1st Movie</t>
  </si>
  <si>
    <t>Maurice Joyce</t>
  </si>
  <si>
    <t>Dreaming of Joseph Lees</t>
  </si>
  <si>
    <t>Samantha Morton</t>
  </si>
  <si>
    <t>Eric Styles</t>
  </si>
  <si>
    <t>Drive Me Crazy</t>
  </si>
  <si>
    <t>Stephen Collins</t>
  </si>
  <si>
    <t>John Schultz</t>
  </si>
  <si>
    <t>Drop Dead Gorgeous</t>
  </si>
  <si>
    <t>Michael Patrick Jann</t>
  </si>
  <si>
    <t>Dudley Do-Right</t>
  </si>
  <si>
    <t>East Is East</t>
  </si>
  <si>
    <t>Archie Panjabi</t>
  </si>
  <si>
    <t>Damien O'Donnell</t>
  </si>
  <si>
    <t>Edtv</t>
  </si>
  <si>
    <t>Election</t>
  </si>
  <si>
    <t>Alexander Payne</t>
  </si>
  <si>
    <t>End of Days</t>
  </si>
  <si>
    <t>Entrapment</t>
  </si>
  <si>
    <t>Will Patton</t>
  </si>
  <si>
    <t>eXistenZ</t>
  </si>
  <si>
    <t>David Cronenberg</t>
  </si>
  <si>
    <t>Eye of the Beholder</t>
  </si>
  <si>
    <t>Jason Priestley</t>
  </si>
  <si>
    <t>Stephan Elliott</t>
  </si>
  <si>
    <t>Eyes Wide Shut</t>
  </si>
  <si>
    <t>Fantasia 2000</t>
  </si>
  <si>
    <t>Quincy Jones</t>
  </si>
  <si>
    <t>Fight Club</t>
  </si>
  <si>
    <t>Flawless</t>
  </si>
  <si>
    <t>Foolish</t>
  </si>
  <si>
    <t>Eddie Griffin</t>
  </si>
  <si>
    <t>Dave Meyers</t>
  </si>
  <si>
    <t>For Love of the Game</t>
  </si>
  <si>
    <t>Galaxy Quest</t>
  </si>
  <si>
    <t>Girl, Interrupted</t>
  </si>
  <si>
    <t>Go</t>
  </si>
  <si>
    <t>Sarah Polley</t>
  </si>
  <si>
    <t>Godzilla 2000</t>
  </si>
  <si>
    <t>Hiroshi Abe</t>
  </si>
  <si>
    <t>Takao Okawara</t>
  </si>
  <si>
    <t>Happy, Texas</t>
  </si>
  <si>
    <t>Ally Walker</t>
  </si>
  <si>
    <t>Mark Illsley</t>
  </si>
  <si>
    <t>Held Up</t>
  </si>
  <si>
    <t>Barry Corbin</t>
  </si>
  <si>
    <t>House on Haunted Hill</t>
  </si>
  <si>
    <t>Jeffrey Combs</t>
  </si>
  <si>
    <t>William Malone</t>
  </si>
  <si>
    <t>Human Traffic</t>
  </si>
  <si>
    <t>Danny Dyer</t>
  </si>
  <si>
    <t>Justin Kerrigan</t>
  </si>
  <si>
    <t>Idle Hands</t>
  </si>
  <si>
    <t>Rodman Flender</t>
  </si>
  <si>
    <t>In Dreams</t>
  </si>
  <si>
    <t>In Too Deep</t>
  </si>
  <si>
    <t>Michael Rymer</t>
  </si>
  <si>
    <t>Inspector Gadget</t>
  </si>
  <si>
    <t>David Kellogg</t>
  </si>
  <si>
    <t>Instinct</t>
  </si>
  <si>
    <t>Jakob the Liar</t>
  </si>
  <si>
    <t>Peter Kassovitz</t>
  </si>
  <si>
    <t>Jawbreaker</t>
  </si>
  <si>
    <t>Julie Benz</t>
  </si>
  <si>
    <t>Darren Stein</t>
  </si>
  <si>
    <t>Jesus' Son</t>
  </si>
  <si>
    <t>Billy Crudup</t>
  </si>
  <si>
    <t>Alison Maclean</t>
  </si>
  <si>
    <t>Just Looking</t>
  </si>
  <si>
    <t>Gretchen Mol</t>
  </si>
  <si>
    <t>Jason Alexander</t>
  </si>
  <si>
    <t>Lake Placid</t>
  </si>
  <si>
    <t>Light It Up</t>
  </si>
  <si>
    <t>Craig Bolotin</t>
  </si>
  <si>
    <t>Limbo</t>
  </si>
  <si>
    <t>Mary Elizabeth Mastrantonio</t>
  </si>
  <si>
    <t>Love Stinks</t>
  </si>
  <si>
    <t>Ivana Milicevic</t>
  </si>
  <si>
    <t>Jeff Franklin</t>
  </si>
  <si>
    <t>Magnolia</t>
  </si>
  <si>
    <t>Patton Oswalt</t>
  </si>
  <si>
    <t>Man on the Moon</t>
  </si>
  <si>
    <t>Matt Price</t>
  </si>
  <si>
    <t>Message in a Bottle</t>
  </si>
  <si>
    <t>Luis Mandoki</t>
  </si>
  <si>
    <t>Mickey Blue Eyes</t>
  </si>
  <si>
    <t>Kelly Makin</t>
  </si>
  <si>
    <t>Molly</t>
  </si>
  <si>
    <t>Elaine Hendrix</t>
  </si>
  <si>
    <t>John Duigan</t>
  </si>
  <si>
    <t>Mumford</t>
  </si>
  <si>
    <t>Zooey Deschanel</t>
  </si>
  <si>
    <t>Muppets from Space</t>
  </si>
  <si>
    <t>Josh Charles</t>
  </si>
  <si>
    <t>Tim Hill</t>
  </si>
  <si>
    <t>My Favorite Martian</t>
  </si>
  <si>
    <t>Steven Anthony Lawrence</t>
  </si>
  <si>
    <t>Mystery Men</t>
  </si>
  <si>
    <t>Kinka Usher</t>
  </si>
  <si>
    <t>Mystery, Alaska</t>
  </si>
  <si>
    <t>Scott Grimes</t>
  </si>
  <si>
    <t>Notting Hill</t>
  </si>
  <si>
    <t>Roger Michell</t>
  </si>
  <si>
    <t>Office Space</t>
  </si>
  <si>
    <t>One Man's Hero</t>
  </si>
  <si>
    <t>Lance Hool</t>
  </si>
  <si>
    <t>Outside Providence</t>
  </si>
  <si>
    <t>Jonathan Brandis</t>
  </si>
  <si>
    <t>Michael Corrente</t>
  </si>
  <si>
    <t>Payback</t>
  </si>
  <si>
    <t>Brian Helgeland</t>
  </si>
  <si>
    <t>Play It to the Bone</t>
  </si>
  <si>
    <t>Pushing Tin</t>
  </si>
  <si>
    <t>Random Hearts</t>
  </si>
  <si>
    <t>Ravenous</t>
  </si>
  <si>
    <t>Czech Republic</t>
  </si>
  <si>
    <t>Jeremy Davies</t>
  </si>
  <si>
    <t>Antonia Bird</t>
  </si>
  <si>
    <t>Ride with the Devil</t>
  </si>
  <si>
    <t>Jeremy W. Auman</t>
  </si>
  <si>
    <t>Runaway Bride</t>
  </si>
  <si>
    <t>She's All That</t>
  </si>
  <si>
    <t>Robert Iscove</t>
  </si>
  <si>
    <t>Simply Irresistible</t>
  </si>
  <si>
    <t>Mark Tarlov</t>
  </si>
  <si>
    <t>Smiling Fish &amp; Goat on Fire</t>
  </si>
  <si>
    <t>Derick Martini</t>
  </si>
  <si>
    <t>Kevin Jordan</t>
  </si>
  <si>
    <t>Snow Falling on Cedars</t>
  </si>
  <si>
    <t>Rick Yune</t>
  </si>
  <si>
    <t>South Park: Bigger Longer &amp; Uncut</t>
  </si>
  <si>
    <t>Star Wars: Episode I - The Phantom Menace</t>
  </si>
  <si>
    <t>Stigmata</t>
  </si>
  <si>
    <t>Rupert Wainwright</t>
  </si>
  <si>
    <t>Stir of Echoes</t>
  </si>
  <si>
    <t>David Koepp</t>
  </si>
  <si>
    <t>Stuart Little</t>
  </si>
  <si>
    <t>Rob Minkoff</t>
  </si>
  <si>
    <t>Sugar Town</t>
  </si>
  <si>
    <t>Ally Sheedy</t>
  </si>
  <si>
    <t>Summer of Sam</t>
  </si>
  <si>
    <t>Superstar</t>
  </si>
  <si>
    <t>Bruce McCulloch</t>
  </si>
  <si>
    <t>Tea with Mussolini</t>
  </si>
  <si>
    <t>Franco Zeffirelli</t>
  </si>
  <si>
    <t>The 13th Warrior</t>
  </si>
  <si>
    <t>Tony Curran</t>
  </si>
  <si>
    <t>The Adventures of Elmo in Grouchland</t>
  </si>
  <si>
    <t>Gary Halvorson</t>
  </si>
  <si>
    <t>The Astronaut's Wife</t>
  </si>
  <si>
    <t>Rand Ravich</t>
  </si>
  <si>
    <t>The Basket</t>
  </si>
  <si>
    <t>Eric Dane</t>
  </si>
  <si>
    <t>Rich Cowan</t>
  </si>
  <si>
    <t>The Best Man</t>
  </si>
  <si>
    <t>Malcolm D. Lee</t>
  </si>
  <si>
    <t>The Big Tease</t>
  </si>
  <si>
    <t>Craig Ferguson</t>
  </si>
  <si>
    <t>Kevin Allen</t>
  </si>
  <si>
    <t>The Blair Witch Project</t>
  </si>
  <si>
    <t>Heather Donahue</t>
  </si>
  <si>
    <t>Daniel Myrick</t>
  </si>
  <si>
    <t>The Bone Collector</t>
  </si>
  <si>
    <t>The Corruptor</t>
  </si>
  <si>
    <t>Byron Mann</t>
  </si>
  <si>
    <t>The Deep End of the Ocean</t>
  </si>
  <si>
    <t>Ulu Grosbard</t>
  </si>
  <si>
    <t>The End of the Affair</t>
  </si>
  <si>
    <t>Stephen Rea</t>
  </si>
  <si>
    <t>The General's Daughter</t>
  </si>
  <si>
    <t>Daniel von Bargen</t>
  </si>
  <si>
    <t>The Green Mile</t>
  </si>
  <si>
    <t>The Haunting</t>
  </si>
  <si>
    <t>The Hurricane</t>
  </si>
  <si>
    <t>The Insider</t>
  </si>
  <si>
    <t>The Iron Giant</t>
  </si>
  <si>
    <t>Vin Diesel</t>
  </si>
  <si>
    <t>Brad Bird</t>
  </si>
  <si>
    <t>The Limey</t>
  </si>
  <si>
    <t>The Loss of Sexual Innocence</t>
  </si>
  <si>
    <t>The Matrix</t>
  </si>
  <si>
    <t>The Messenger: The Story of Joan of Arc</t>
  </si>
  <si>
    <t>Paul Brooke</t>
  </si>
  <si>
    <t>The Muse</t>
  </si>
  <si>
    <t>The Ninth Gate</t>
  </si>
  <si>
    <t>Roman Polanski</t>
  </si>
  <si>
    <t>The Omega Code</t>
  </si>
  <si>
    <t>George Coe</t>
  </si>
  <si>
    <t>Robert Marcarelli</t>
  </si>
  <si>
    <t>The Out-of-Towners</t>
  </si>
  <si>
    <t>Oliver Hudson</t>
  </si>
  <si>
    <t>The Rage: Carrie 2</t>
  </si>
  <si>
    <t>Jason London</t>
  </si>
  <si>
    <t>Katt Shea</t>
  </si>
  <si>
    <t>The Sixth Sense</t>
  </si>
  <si>
    <t>M. Night Shyamalan</t>
  </si>
  <si>
    <t>The Story of Us</t>
  </si>
  <si>
    <t>The Straight Story</t>
  </si>
  <si>
    <t>Sissy Spacek</t>
  </si>
  <si>
    <t>The Talented Mr. Ripley</t>
  </si>
  <si>
    <t>The Thirteenth Floor</t>
  </si>
  <si>
    <t>Josef Rusnak</t>
  </si>
  <si>
    <t>The Thomas Crown Affair</t>
  </si>
  <si>
    <t>The Virgin Suicides</t>
  </si>
  <si>
    <t>Sofia Coppola</t>
  </si>
  <si>
    <t>The Woman Chaser</t>
  </si>
  <si>
    <t>Marilyn Rising</t>
  </si>
  <si>
    <t>Robinson Devor</t>
  </si>
  <si>
    <t>The Wood</t>
  </si>
  <si>
    <t>Rick Famuyiwa</t>
  </si>
  <si>
    <t>The World Is Not Enough</t>
  </si>
  <si>
    <t>Colin Salmon</t>
  </si>
  <si>
    <t>Three Kings</t>
  </si>
  <si>
    <t>Judy Greer</t>
  </si>
  <si>
    <t>Three to Tango</t>
  </si>
  <si>
    <t>Matthew Perry</t>
  </si>
  <si>
    <t>Damon Santostefano</t>
  </si>
  <si>
    <t>Topsy-Turvy</t>
  </si>
  <si>
    <t>Mike Leigh</t>
  </si>
  <si>
    <t>Toy Story 2</t>
  </si>
  <si>
    <t>Tumbleweeds</t>
  </si>
  <si>
    <t>Kimberly J. Brown</t>
  </si>
  <si>
    <t>Gavin O'Connor</t>
  </si>
  <si>
    <t>Twin Falls Idaho</t>
  </si>
  <si>
    <t>Sasha Alexander</t>
  </si>
  <si>
    <t>Michael Polish</t>
  </si>
  <si>
    <t>Universal Soldier: The Return</t>
  </si>
  <si>
    <t>Mic Rodgers</t>
  </si>
  <si>
    <t>Varsity Blues</t>
  </si>
  <si>
    <t>Brian Robbins</t>
  </si>
  <si>
    <t>Wild Wild West</t>
  </si>
  <si>
    <t>Wing Commander</t>
  </si>
  <si>
    <t>Saffron Burrows</t>
  </si>
  <si>
    <t>Chris Roberts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</si>
  <si>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</si>
  <si>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</si>
  <si>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</si>
  <si>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</si>
  <si>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</si>
  <si>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</si>
  <si>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</si>
  <si>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</si>
  <si>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</si>
  <si>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</si>
  <si>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</si>
  <si>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</si>
  <si>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</si>
  <si>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</si>
  <si>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</si>
  <si>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</si>
  <si>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</si>
  <si>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</si>
  <si>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</si>
  <si>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</si>
  <si>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</si>
  <si>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</si>
  <si>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</si>
  <si>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</si>
  <si>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</si>
  <si>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</si>
  <si>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</si>
  <si>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</si>
  <si>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</si>
  <si>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</si>
  <si>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</si>
  <si>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</si>
  <si>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</si>
  <si>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</si>
  <si>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</si>
  <si>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</si>
  <si>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</si>
  <si>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</si>
  <si>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</si>
  <si>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</si>
  <si>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</si>
  <si>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</si>
  <si>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</si>
  <si>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</si>
  <si>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</si>
  <si>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</si>
  <si>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</si>
  <si>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</si>
  <si>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</si>
  <si>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</si>
  <si>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</si>
  <si>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</si>
  <si>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</si>
  <si>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</si>
  <si>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</si>
  <si>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</si>
  <si>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</si>
  <si>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</si>
  <si>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</si>
  <si>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</si>
  <si>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</si>
  <si>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</si>
  <si>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</si>
  <si>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</si>
  <si>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</si>
  <si>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</si>
  <si>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</si>
  <si>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</si>
  <si>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</si>
  <si>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</si>
  <si>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</si>
  <si>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</si>
  <si>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</si>
  <si>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</si>
  <si>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</si>
  <si>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</si>
  <si>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</si>
  <si>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</si>
  <si>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</si>
  <si>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</si>
  <si>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</si>
  <si>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</si>
  <si>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</si>
  <si>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</si>
  <si>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</si>
  <si>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</si>
  <si>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</si>
  <si>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</si>
  <si>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</si>
  <si>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</si>
  <si>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</si>
  <si>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</si>
  <si>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</si>
  <si>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</si>
  <si>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</si>
  <si>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</si>
  <si>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</si>
  <si>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</si>
  <si>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</si>
  <si>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</si>
  <si>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</si>
  <si>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</si>
  <si>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</si>
  <si>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</si>
  <si>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</si>
  <si>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</si>
  <si>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</si>
  <si>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</si>
  <si>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</si>
  <si>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</si>
  <si>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</si>
  <si>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</si>
  <si>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</si>
  <si>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</si>
  <si>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</si>
  <si>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</si>
  <si>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</si>
  <si>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</si>
  <si>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</si>
  <si>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</si>
  <si>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</si>
  <si>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</si>
  <si>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</si>
  <si>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</si>
  <si>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</si>
  <si>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</si>
  <si>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</si>
  <si>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</si>
  <si>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</si>
  <si>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</si>
  <si>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</si>
  <si>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</si>
  <si>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</si>
  <si>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</si>
  <si>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</si>
  <si>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</si>
  <si>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</si>
  <si>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</si>
  <si>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</si>
  <si>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</si>
  <si>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</si>
  <si>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</si>
  <si>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</si>
  <si>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</si>
  <si>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</si>
  <si>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</si>
  <si>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</si>
  <si>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</si>
  <si>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</si>
  <si>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</si>
  <si>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</si>
  <si>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</si>
  <si>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</si>
  <si>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</si>
  <si>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</si>
  <si>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</si>
  <si>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</si>
  <si>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</si>
  <si>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</si>
  <si>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</si>
  <si>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</si>
  <si>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</si>
  <si>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</si>
  <si>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</si>
  <si>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</si>
  <si>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</si>
  <si>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</si>
  <si>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</si>
  <si>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</si>
  <si>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</si>
  <si>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</si>
  <si>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</si>
  <si>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</si>
  <si>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</si>
  <si>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</si>
  <si>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</si>
  <si>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</si>
  <si>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</si>
  <si>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</si>
  <si>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</si>
  <si>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</si>
  <si>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</si>
  <si>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</si>
  <si>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</si>
  <si>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</si>
  <si>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</si>
  <si>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</si>
  <si>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</si>
  <si>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</si>
  <si>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</si>
  <si>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</si>
  <si>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</si>
  <si>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</si>
  <si>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</si>
  <si>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</si>
  <si>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</si>
  <si>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</si>
  <si>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</si>
  <si>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</si>
  <si>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</si>
  <si>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</si>
  <si>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</si>
  <si>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</si>
  <si>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</si>
  <si>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</si>
  <si>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</si>
  <si>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</si>
  <si>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</si>
  <si>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</si>
  <si>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</si>
  <si>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</si>
  <si>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</si>
  <si>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</si>
  <si>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</si>
  <si>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</si>
  <si>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</si>
  <si>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</si>
  <si>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</si>
  <si>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</si>
  <si>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</si>
  <si>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</si>
  <si>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</si>
  <si>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</si>
  <si>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</si>
  <si>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</si>
  <si>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</si>
  <si>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</si>
  <si>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</si>
  <si>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</si>
  <si>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</si>
  <si>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</si>
  <si>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</si>
  <si>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</si>
  <si>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</si>
  <si>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</si>
  <si>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</si>
  <si>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</si>
  <si>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</si>
  <si>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</si>
  <si>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</si>
  <si>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</si>
  <si>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</si>
  <si>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</si>
  <si>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</si>
  <si>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</si>
  <si>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</si>
  <si>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</si>
  <si>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</si>
  <si>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</si>
  <si>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</si>
  <si>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</si>
  <si>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</si>
  <si>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</si>
  <si>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</si>
  <si>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</si>
  <si>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</si>
  <si>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</si>
  <si>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</si>
  <si>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</si>
  <si>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</si>
  <si>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</si>
  <si>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</si>
  <si>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</si>
  <si>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</si>
  <si>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</si>
  <si>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</si>
  <si>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</si>
  <si>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</si>
  <si>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</si>
  <si>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</si>
  <si>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</si>
  <si>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</si>
  <si>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</si>
  <si>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</si>
  <si>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</si>
  <si>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</si>
  <si>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</si>
  <si>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</si>
  <si>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</si>
  <si>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</si>
  <si>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</si>
  <si>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</si>
  <si>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</si>
  <si>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</si>
  <si>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</si>
  <si>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</si>
  <si>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</si>
  <si>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</si>
  <si>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</si>
  <si>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</si>
  <si>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</si>
  <si>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</si>
  <si>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</si>
  <si>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</si>
  <si>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</si>
  <si>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</si>
  <si>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</si>
  <si>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</si>
  <si>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</si>
  <si>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</si>
  <si>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</si>
  <si>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</si>
  <si>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</si>
  <si>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</si>
  <si>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</si>
  <si>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</si>
  <si>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</si>
  <si>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</si>
  <si>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</si>
  <si>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</si>
  <si>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</si>
  <si>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</si>
  <si>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</si>
  <si>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</si>
  <si>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</si>
  <si>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</si>
  <si>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</si>
  <si>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</si>
  <si>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</si>
  <si>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</si>
  <si>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</si>
  <si>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</si>
  <si>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</si>
  <si>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</si>
  <si>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</si>
  <si>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</si>
  <si>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</si>
  <si>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</si>
  <si>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</si>
  <si>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</si>
  <si>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</si>
  <si>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</si>
  <si>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</si>
  <si>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</si>
  <si>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</si>
  <si>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</si>
  <si>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</si>
  <si>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</si>
  <si>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</si>
  <si>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</si>
  <si>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</si>
  <si>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</si>
  <si>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</si>
  <si>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</si>
  <si>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</si>
  <si>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</si>
  <si>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</si>
  <si>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</si>
  <si>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</si>
  <si>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</si>
  <si>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</si>
  <si>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</si>
  <si>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</si>
  <si>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</si>
  <si>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</si>
  <si>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</si>
  <si>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</si>
  <si>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</si>
  <si>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</si>
  <si>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</si>
  <si>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</si>
  <si>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</si>
  <si>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</si>
  <si>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</si>
  <si>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</si>
  <si>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</si>
  <si>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</si>
  <si>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</si>
  <si>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</si>
  <si>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</si>
  <si>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</si>
  <si>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</si>
  <si>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</si>
  <si>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</si>
  <si>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</si>
  <si>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</si>
  <si>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</si>
  <si>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</si>
  <si>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</si>
  <si>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</si>
  <si>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</si>
  <si>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</si>
  <si>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</si>
  <si>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</si>
  <si>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</si>
  <si>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</si>
  <si>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</si>
  <si>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</si>
  <si>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</si>
  <si>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</si>
  <si>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</si>
  <si>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</si>
  <si>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</si>
  <si>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</si>
  <si>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</si>
  <si>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</si>
  <si>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</si>
  <si>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</si>
  <si>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</si>
  <si>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</si>
  <si>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</si>
  <si>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</si>
  <si>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</si>
  <si>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</si>
  <si>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</si>
  <si>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</si>
  <si>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</si>
  <si>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</si>
  <si>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</si>
  <si>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</si>
  <si>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</si>
  <si>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</si>
  <si>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</si>
  <si>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</si>
  <si>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</si>
  <si>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</si>
  <si>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</si>
  <si>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</si>
  <si>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</si>
  <si>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</si>
  <si>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</si>
  <si>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</si>
  <si>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</si>
  <si>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</si>
  <si>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</si>
  <si>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</si>
  <si>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</si>
  <si>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</si>
  <si>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</si>
  <si>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</si>
  <si>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</si>
  <si>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</si>
  <si>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</si>
  <si>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</si>
  <si>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</si>
  <si>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</si>
  <si>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</si>
  <si>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</si>
  <si>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</si>
  <si>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</si>
  <si>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</si>
  <si>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</si>
  <si>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</si>
  <si>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</si>
  <si>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</si>
  <si>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</si>
  <si>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</si>
  <si>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</si>
  <si>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</si>
  <si>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</si>
  <si>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</si>
  <si>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</si>
  <si>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</si>
  <si>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</si>
  <si>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</si>
  <si>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</si>
  <si>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</si>
  <si>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</si>
  <si>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</si>
  <si>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</si>
  <si>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</si>
  <si>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</si>
  <si>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</si>
  <si>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</si>
  <si>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</si>
  <si>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</si>
  <si>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</si>
  <si>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</si>
  <si>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</si>
  <si>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</si>
  <si>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</si>
  <si>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</si>
  <si>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</si>
  <si>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</si>
  <si>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</si>
  <si>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</si>
  <si>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</si>
  <si>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</si>
  <si>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</si>
  <si>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</si>
  <si>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</si>
  <si>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</si>
  <si>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</si>
  <si>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</si>
  <si>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</si>
  <si>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</si>
  <si>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</si>
  <si>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</si>
  <si>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</si>
  <si>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</si>
  <si>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</si>
  <si>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</si>
  <si>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</si>
  <si>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</si>
  <si>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</si>
  <si>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</si>
  <si>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</si>
  <si>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</si>
  <si>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</si>
  <si>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</si>
  <si>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</si>
  <si>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</si>
  <si>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</si>
  <si>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</si>
  <si>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</si>
  <si>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</si>
  <si>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</si>
  <si>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</si>
  <si>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</si>
  <si>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</si>
  <si>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</si>
  <si>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</si>
  <si>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</si>
  <si>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</si>
  <si>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</si>
  <si>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</si>
  <si>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</si>
  <si>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</si>
  <si>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</si>
  <si>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</si>
  <si>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</si>
  <si>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</si>
  <si>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</si>
  <si>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</si>
  <si>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</si>
  <si>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</si>
  <si>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</si>
  <si>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</si>
  <si>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</si>
  <si>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</si>
  <si>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</si>
  <si>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</si>
  <si>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</si>
  <si>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</si>
  <si>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</si>
  <si>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</si>
  <si>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</si>
  <si>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</si>
  <si>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</si>
  <si>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</si>
  <si>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</si>
  <si>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</si>
  <si>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</si>
  <si>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</si>
  <si>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</si>
  <si>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</si>
  <si>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</si>
  <si>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</si>
  <si>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</si>
  <si>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</si>
  <si>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</si>
  <si>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</si>
  <si>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</si>
  <si>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</si>
  <si>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</si>
  <si>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</si>
  <si>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</si>
  <si>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</si>
  <si>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</si>
  <si>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</si>
  <si>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</si>
  <si>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</si>
  <si>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</si>
  <si>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</si>
  <si>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</si>
  <si>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</si>
  <si>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</si>
  <si>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</si>
  <si>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</si>
  <si>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</si>
  <si>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</si>
  <si>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</si>
  <si>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</si>
  <si>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</si>
  <si>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</si>
  <si>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</si>
  <si>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</si>
  <si>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</si>
  <si>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</si>
  <si>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</si>
  <si>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</si>
  <si>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</si>
  <si>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</si>
  <si>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</si>
  <si>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</si>
  <si>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</si>
  <si>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</si>
  <si>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</si>
  <si>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</si>
  <si>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</si>
  <si>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</si>
  <si>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</si>
  <si>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</si>
  <si>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</si>
  <si>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</si>
  <si>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</si>
  <si>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</si>
  <si>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</si>
  <si>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</si>
  <si>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</si>
  <si>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</si>
  <si>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</si>
  <si>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</si>
  <si>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</si>
  <si>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</si>
  <si>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</si>
  <si>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</si>
  <si>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</si>
  <si>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</si>
  <si>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</si>
  <si>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</si>
  <si>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</si>
  <si>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</si>
  <si>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</si>
  <si>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</si>
  <si>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</si>
  <si>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</si>
  <si>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</si>
  <si>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</si>
  <si>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</si>
  <si>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</si>
  <si>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</si>
  <si>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</si>
  <si>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</si>
  <si>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</si>
  <si>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</si>
  <si>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</si>
  <si>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</si>
  <si>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</si>
  <si>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</si>
  <si>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</si>
  <si>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</si>
  <si>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</si>
  <si>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</si>
  <si>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</si>
  <si>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</si>
  <si>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</si>
  <si>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</si>
  <si>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</si>
  <si>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</si>
  <si>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</si>
  <si>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</si>
  <si>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</si>
  <si>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</si>
  <si>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</si>
  <si>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</si>
  <si>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</si>
  <si>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</si>
  <si>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</si>
  <si>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</si>
  <si>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</si>
  <si>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</si>
  <si>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</si>
  <si>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</si>
  <si>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</si>
  <si>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</si>
  <si>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</si>
  <si>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</si>
  <si>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</si>
  <si>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</si>
  <si>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</si>
  <si>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</si>
  <si>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</si>
  <si>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</si>
  <si>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</si>
  <si>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</si>
  <si>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</si>
  <si>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</si>
  <si>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</si>
  <si>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</si>
  <si>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</si>
  <si>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</si>
  <si>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</si>
  <si>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</si>
  <si>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</si>
  <si>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</si>
  <si>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</si>
  <si>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</si>
  <si>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</si>
  <si>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</si>
  <si>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</si>
  <si>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</si>
  <si>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</si>
  <si>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</si>
  <si>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</si>
  <si>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</si>
  <si>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</si>
  <si>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</si>
  <si>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</si>
  <si>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</si>
  <si>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</si>
  <si>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</si>
  <si>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</si>
  <si>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</si>
  <si>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</si>
  <si>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</si>
  <si>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</si>
  <si>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</si>
  <si>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</si>
  <si>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</si>
  <si>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</si>
  <si>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</si>
  <si>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</si>
  <si>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</si>
  <si>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</si>
  <si>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</si>
  <si>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</si>
  <si>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</si>
  <si>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</si>
  <si>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</si>
  <si>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</si>
  <si>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</si>
  <si>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</si>
  <si>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</si>
  <si>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</si>
  <si>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</si>
  <si>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</si>
  <si>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</si>
  <si>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</si>
  <si>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</si>
  <si>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</si>
  <si>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</si>
  <si>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</si>
  <si>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</si>
  <si>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</si>
  <si>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</si>
  <si>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</si>
  <si>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</si>
  <si>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</si>
  <si>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</si>
  <si>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</si>
  <si>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</si>
  <si>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</si>
  <si>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</si>
  <si>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</si>
  <si>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</si>
  <si>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</si>
  <si>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</si>
  <si>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</si>
  <si>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</si>
  <si>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</si>
  <si>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</si>
  <si>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</si>
  <si>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</si>
  <si>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</si>
  <si>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</si>
  <si>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</si>
  <si>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</si>
  <si>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</si>
  <si>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</si>
  <si>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</si>
  <si>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</si>
  <si>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</si>
  <si>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</si>
  <si>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</si>
  <si>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</si>
  <si>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</si>
  <si>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</si>
  <si>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</si>
  <si>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</si>
  <si>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</si>
  <si>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</si>
  <si>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</si>
  <si>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</si>
  <si>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</si>
  <si>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</si>
  <si>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</si>
  <si>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</si>
  <si>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</si>
  <si>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</si>
  <si>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</si>
  <si>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</si>
  <si>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</si>
  <si>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</si>
  <si>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</si>
  <si>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</si>
  <si>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</si>
  <si>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</si>
  <si>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</si>
  <si>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</si>
  <si>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</si>
  <si>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</si>
  <si>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</si>
  <si>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</si>
  <si>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</si>
  <si>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</si>
  <si>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</si>
  <si>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</si>
  <si>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</si>
  <si>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</si>
  <si>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</si>
  <si>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</si>
  <si>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</si>
  <si>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</si>
  <si>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</si>
  <si>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</si>
  <si>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</si>
  <si>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</si>
  <si>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</si>
  <si>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</si>
  <si>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</si>
  <si>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</si>
  <si>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</si>
  <si>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</si>
  <si>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</si>
  <si>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</si>
  <si>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</si>
  <si>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</si>
  <si>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</si>
  <si>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</si>
  <si>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</si>
  <si>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</si>
  <si>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</si>
  <si>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</si>
  <si>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</si>
  <si>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</si>
  <si>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</si>
  <si>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</si>
  <si>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</si>
  <si>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</si>
  <si>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</si>
  <si>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</si>
  <si>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</si>
  <si>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</si>
  <si>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</si>
  <si>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</si>
  <si>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</si>
  <si>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</si>
  <si>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</si>
  <si>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</si>
  <si>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</si>
  <si>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</si>
  <si>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</si>
  <si>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</si>
  <si>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</si>
  <si>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</si>
  <si>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</si>
  <si>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</si>
  <si>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</si>
  <si>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</si>
  <si>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</si>
  <si>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</si>
  <si>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</si>
  <si>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</si>
  <si>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</si>
  <si>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</si>
  <si>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</si>
  <si>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</si>
  <si>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</si>
  <si>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</si>
  <si>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</si>
  <si>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</si>
  <si>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</si>
  <si>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</si>
  <si>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</si>
  <si>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</si>
  <si>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</si>
  <si>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</si>
  <si>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</si>
  <si>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</si>
  <si>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</si>
  <si>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</si>
  <si>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</si>
  <si>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</si>
  <si>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</si>
  <si>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</si>
  <si>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</si>
  <si>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</si>
  <si>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</si>
  <si>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</si>
  <si>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</si>
  <si>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</si>
  <si>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</si>
  <si>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</si>
  <si>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</si>
  <si>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</si>
  <si>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</si>
  <si>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</si>
  <si>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</si>
  <si>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</si>
  <si>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</si>
  <si>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</si>
  <si>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</si>
  <si>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</si>
  <si>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</si>
  <si>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</si>
  <si>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</si>
  <si>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</si>
  <si>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</si>
  <si>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</si>
  <si>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</si>
  <si>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</si>
  <si>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</si>
  <si>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</si>
  <si>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</si>
  <si>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</si>
  <si>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</si>
  <si>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</si>
  <si>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</si>
  <si>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</si>
  <si>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</si>
  <si>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</si>
  <si>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</si>
  <si>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</si>
  <si>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</si>
  <si>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</si>
  <si>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</si>
  <si>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</si>
  <si>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</si>
  <si>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</si>
  <si>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</si>
  <si>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</si>
  <si>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</si>
  <si>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</si>
  <si>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</si>
  <si>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</si>
  <si>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</si>
  <si>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</si>
  <si>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</si>
  <si>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</si>
  <si>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</si>
  <si>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</si>
  <si>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</si>
  <si>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</si>
  <si>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</si>
  <si>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</si>
  <si>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</si>
  <si>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</si>
  <si>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</si>
  <si>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</si>
  <si>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</si>
  <si>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</si>
  <si>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</si>
  <si>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</si>
  <si>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</si>
  <si>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</si>
  <si>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</si>
  <si>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</si>
  <si>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</si>
  <si>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</si>
  <si>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</si>
  <si>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</si>
  <si>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</si>
  <si>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</si>
  <si>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</si>
  <si>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</si>
  <si>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</si>
  <si>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</si>
  <si>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</si>
  <si>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</si>
  <si>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</si>
  <si>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</si>
  <si>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</si>
  <si>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</si>
  <si>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</si>
  <si>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</si>
  <si>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</si>
  <si>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</si>
  <si>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</si>
  <si>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</si>
  <si>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</si>
  <si>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</si>
  <si>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</si>
  <si>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</si>
  <si>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</si>
  <si>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</si>
  <si>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</si>
  <si>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</si>
  <si>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</si>
  <si>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</si>
  <si>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</si>
  <si>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</si>
  <si>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</si>
  <si>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</si>
  <si>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</si>
  <si>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</si>
  <si>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</si>
  <si>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</si>
  <si>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</si>
  <si>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</si>
  <si>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</si>
  <si>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</si>
  <si>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</si>
  <si>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</si>
  <si>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</si>
  <si>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</si>
  <si>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</si>
  <si>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</si>
  <si>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</si>
  <si>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</si>
  <si>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</si>
  <si>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</si>
  <si>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</si>
  <si>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</si>
  <si>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</si>
  <si>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</si>
  <si>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</si>
  <si>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</si>
  <si>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</si>
  <si>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</si>
  <si>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</si>
  <si>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</si>
  <si>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</si>
  <si>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</si>
  <si>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</si>
  <si>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</si>
  <si>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</si>
  <si>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</si>
  <si>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</si>
  <si>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</si>
  <si>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</si>
  <si>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</si>
  <si>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</si>
  <si>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</si>
  <si>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</si>
  <si>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</si>
  <si>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</si>
  <si>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</si>
  <si>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</si>
  <si>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</si>
  <si>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</si>
  <si>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</si>
  <si>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</si>
  <si>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</si>
  <si>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</si>
  <si>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</si>
  <si>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</si>
  <si>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</si>
  <si>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</si>
  <si>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</si>
  <si>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</si>
  <si>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</si>
  <si>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</si>
  <si>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</si>
  <si>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</si>
  <si>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</si>
  <si>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</si>
  <si>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</si>
  <si>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</si>
  <si>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</si>
  <si>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</si>
  <si>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</si>
  <si>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</si>
  <si>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</si>
  <si>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</si>
  <si>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</si>
  <si>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</si>
  <si>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</si>
  <si>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</si>
  <si>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</si>
  <si>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</si>
  <si>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</si>
  <si>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</si>
  <si>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</si>
  <si>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</si>
  <si>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</si>
  <si>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</si>
  <si>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</si>
  <si>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</si>
  <si>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</si>
  <si>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</si>
  <si>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</si>
  <si>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</si>
  <si>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</si>
  <si>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</si>
  <si>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</si>
  <si>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</si>
  <si>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</si>
  <si>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</si>
  <si>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</si>
  <si>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</si>
  <si>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</si>
  <si>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</si>
  <si>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</si>
  <si>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</si>
  <si>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</si>
  <si>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</si>
  <si>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</si>
  <si>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</si>
  <si>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</si>
  <si>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</si>
  <si>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</si>
  <si>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</si>
  <si>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</si>
  <si>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</si>
  <si>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</si>
  <si>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</si>
  <si>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</si>
  <si>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</si>
  <si>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</si>
  <si>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</si>
  <si>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</si>
  <si>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</si>
  <si>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</si>
  <si>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</si>
  <si>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</si>
  <si>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</si>
  <si>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</si>
  <si>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</si>
  <si>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</si>
  <si>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</si>
  <si>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</si>
  <si>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</si>
  <si>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</si>
  <si>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</si>
  <si>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</si>
  <si>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</si>
  <si>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</si>
  <si>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</si>
  <si>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</si>
  <si>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</si>
  <si>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</si>
  <si>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</si>
  <si>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</si>
  <si>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</si>
  <si>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</si>
  <si>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</si>
  <si>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</si>
  <si>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</si>
  <si>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</si>
  <si>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</si>
  <si>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</si>
  <si>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</si>
  <si>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</si>
  <si>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</si>
  <si>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</si>
  <si>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</si>
  <si>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</si>
  <si>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</si>
  <si>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</si>
  <si>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</si>
  <si>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</si>
  <si>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</si>
  <si>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</si>
  <si>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</si>
  <si>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</si>
  <si>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</si>
  <si>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</si>
  <si>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</si>
  <si>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</si>
  <si>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</si>
  <si>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</si>
  <si>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</si>
  <si>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</si>
  <si>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</si>
  <si>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</si>
  <si>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</si>
  <si>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</si>
  <si>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</si>
  <si>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</si>
  <si>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</si>
  <si>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</si>
  <si>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</si>
  <si>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</si>
  <si>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</si>
  <si>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</si>
  <si>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</si>
  <si>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</si>
  <si>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</si>
  <si>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</si>
  <si>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</si>
  <si>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</si>
  <si>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</si>
  <si>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</si>
  <si>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</si>
  <si>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</si>
  <si>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</si>
  <si>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</si>
  <si>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</si>
  <si>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</si>
  <si>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</si>
  <si>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</si>
  <si>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</si>
  <si>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</si>
  <si>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</si>
  <si>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</si>
  <si>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</si>
  <si>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</si>
  <si>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</si>
  <si>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</si>
  <si>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</si>
  <si>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</si>
  <si>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</si>
  <si>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</si>
  <si>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</si>
  <si>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</si>
  <si>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</si>
  <si>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</si>
  <si>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</si>
  <si>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</si>
  <si>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</si>
  <si>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</si>
  <si>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</si>
  <si>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</si>
  <si>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</si>
  <si>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</si>
  <si>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</si>
  <si>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</si>
  <si>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</si>
  <si>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</si>
  <si>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</si>
  <si>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</si>
  <si>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</si>
  <si>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</si>
  <si>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</si>
  <si>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</si>
  <si>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</si>
  <si>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</si>
  <si>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</si>
  <si>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</si>
  <si>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</si>
  <si>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</si>
  <si>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</si>
  <si>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</si>
  <si>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</si>
  <si>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</si>
  <si>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</si>
  <si>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</si>
  <si>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</si>
  <si>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</si>
  <si>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</si>
  <si>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</si>
  <si>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</si>
  <si>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</si>
  <si>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</si>
  <si>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</si>
  <si>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</si>
  <si>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</si>
  <si>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</si>
  <si>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</si>
  <si>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</si>
  <si>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</si>
  <si>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</si>
  <si>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</si>
  <si>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</si>
  <si>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</si>
  <si>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</si>
  <si>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</si>
  <si>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</si>
  <si>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</si>
  <si>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</si>
  <si>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</si>
  <si>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</si>
  <si>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</si>
  <si>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</si>
  <si>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</si>
  <si>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</si>
  <si>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</si>
  <si>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</si>
  <si>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</si>
  <si>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</si>
  <si>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</si>
  <si>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</si>
  <si>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</si>
  <si>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</si>
  <si>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</si>
  <si>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</si>
  <si>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</si>
  <si>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</si>
  <si>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</si>
  <si>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</si>
  <si>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</si>
  <si>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</si>
  <si>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</si>
  <si>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</si>
  <si>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</si>
  <si>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</si>
  <si>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</si>
  <si>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</si>
  <si>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</si>
  <si>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</si>
  <si>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</si>
  <si>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</si>
  <si>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</si>
  <si>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</si>
  <si>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</si>
  <si>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</si>
  <si>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</si>
  <si>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</si>
  <si>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</si>
  <si>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</si>
  <si>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</si>
  <si>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</si>
  <si>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</si>
  <si>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</si>
  <si>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</si>
  <si>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</si>
  <si>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</si>
  <si>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</si>
  <si>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</si>
  <si>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</si>
  <si>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</si>
  <si>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</si>
  <si>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</si>
  <si>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</si>
  <si>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</si>
  <si>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</si>
  <si>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</si>
  <si>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</si>
  <si>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</si>
  <si>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</si>
  <si>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</si>
  <si>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</si>
  <si>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</si>
  <si>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</si>
  <si>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</si>
  <si>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</si>
  <si>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</si>
  <si>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</si>
  <si>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</si>
  <si>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</si>
  <si>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</si>
  <si>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</si>
  <si>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</si>
  <si>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</si>
  <si>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</si>
  <si>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</si>
  <si>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</si>
  <si>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</si>
  <si>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</si>
  <si>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</si>
  <si>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</si>
  <si>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</si>
  <si>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</si>
  <si>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</si>
  <si>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</si>
  <si>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</si>
  <si>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</si>
  <si>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</si>
  <si>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</si>
  <si>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</si>
  <si>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</si>
  <si>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</si>
  <si>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</si>
  <si>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</si>
  <si>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</si>
  <si>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</si>
  <si>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</si>
  <si>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</si>
  <si>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</si>
  <si>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</si>
  <si>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</si>
  <si>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</si>
  <si>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</si>
  <si>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</si>
  <si>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</si>
  <si>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</si>
  <si>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</si>
  <si>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</si>
  <si>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</si>
  <si>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</si>
  <si>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</si>
  <si>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</si>
  <si>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</si>
  <si>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</si>
  <si>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</si>
  <si>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</si>
  <si>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</si>
  <si>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</si>
  <si>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</si>
  <si>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</si>
  <si>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</si>
  <si>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</si>
  <si>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</si>
  <si>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</si>
  <si>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</si>
  <si>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</si>
  <si>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</si>
  <si>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</si>
  <si>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</si>
  <si>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</si>
  <si>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</si>
  <si>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</si>
  <si>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</si>
  <si>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</si>
  <si>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</si>
  <si>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</si>
  <si>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</si>
  <si>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</si>
  <si>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</si>
  <si>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</si>
  <si>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</si>
  <si>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</si>
  <si>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</si>
  <si>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</si>
  <si>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</si>
  <si>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</si>
  <si>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</si>
  <si>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</si>
  <si>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</si>
  <si>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</si>
  <si>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</si>
  <si>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</si>
  <si>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</si>
  <si>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</si>
  <si>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</si>
  <si>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</si>
  <si>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</si>
  <si>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</si>
  <si>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</si>
  <si>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</si>
  <si>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</si>
  <si>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</si>
  <si>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</si>
  <si>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</si>
  <si>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</si>
  <si>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</si>
  <si>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</si>
  <si>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</si>
  <si>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</si>
  <si>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</si>
  <si>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</si>
  <si>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</si>
  <si>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</si>
  <si>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</si>
  <si>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</si>
  <si>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</si>
  <si>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</si>
  <si>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</si>
  <si>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</si>
  <si>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</si>
  <si>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</si>
  <si>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</si>
  <si>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</si>
  <si>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</si>
  <si>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</si>
  <si>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</si>
  <si>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</si>
  <si>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</si>
  <si>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</si>
  <si>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</si>
  <si>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</si>
  <si>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</si>
  <si>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</si>
  <si>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</si>
  <si>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</si>
  <si>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</si>
  <si>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</si>
  <si>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</si>
  <si>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</si>
  <si>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</si>
  <si>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</si>
  <si>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</si>
  <si>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</si>
  <si>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</si>
  <si>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</si>
  <si>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</si>
  <si>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</si>
  <si>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</si>
  <si>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</si>
  <si>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</si>
  <si>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</si>
  <si>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</si>
  <si>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</si>
  <si>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</si>
  <si>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</si>
  <si>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</si>
  <si>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</si>
  <si>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</si>
  <si>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</si>
  <si>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</si>
  <si>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</si>
  <si>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</si>
  <si>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</si>
  <si>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</si>
  <si>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</si>
  <si>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</si>
  <si>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</si>
  <si>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</si>
  <si>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</si>
  <si>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</si>
  <si>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</si>
  <si>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</si>
  <si>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</si>
  <si>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</si>
  <si>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</si>
  <si>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</si>
  <si>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</si>
  <si>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</si>
  <si>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</si>
  <si>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</si>
  <si>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</si>
  <si>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</si>
  <si>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</si>
  <si>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</si>
  <si>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</si>
  <si>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</si>
  <si>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</si>
  <si>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</si>
  <si>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</si>
  <si>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</si>
  <si>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</si>
  <si>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</si>
  <si>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</si>
  <si>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</si>
  <si>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</si>
  <si>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</si>
  <si>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</si>
  <si>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</si>
  <si>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</si>
  <si>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</si>
  <si>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</si>
  <si>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</si>
  <si>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</si>
  <si>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</si>
  <si>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</si>
  <si>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</si>
  <si>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</si>
  <si>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</si>
  <si>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</si>
  <si>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</si>
  <si>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</si>
  <si>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</si>
  <si>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</si>
  <si>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</si>
  <si>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</si>
  <si>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</si>
  <si>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</si>
  <si>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</si>
  <si>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</si>
  <si>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</si>
  <si>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</si>
  <si>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</si>
  <si>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</si>
  <si>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</si>
  <si>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</si>
  <si>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</si>
  <si>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</si>
  <si>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</si>
  <si>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</si>
  <si>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</si>
  <si>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</si>
  <si>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</si>
  <si>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</si>
  <si>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</si>
  <si>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</si>
  <si>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</si>
  <si>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</si>
  <si>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</si>
  <si>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</si>
  <si>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</si>
  <si>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</si>
  <si>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</si>
  <si>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</si>
  <si>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</si>
  <si>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</si>
  <si>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</si>
  <si>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</si>
  <si>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</si>
  <si>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</si>
  <si>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</si>
  <si>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</si>
  <si>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</si>
  <si>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</si>
  <si>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</si>
  <si>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</si>
  <si>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</si>
  <si>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</si>
  <si>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</si>
  <si>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</si>
  <si>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</si>
  <si>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</si>
  <si>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</si>
  <si>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</si>
  <si>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</si>
  <si>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</si>
  <si>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</si>
  <si>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</si>
  <si>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</si>
  <si>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</si>
  <si>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</si>
  <si>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</si>
  <si>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</si>
  <si>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</si>
  <si>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</si>
  <si>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</si>
  <si>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</si>
  <si>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</si>
  <si>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</si>
  <si>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</si>
  <si>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</si>
  <si>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</si>
  <si>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</si>
  <si>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</si>
  <si>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</si>
  <si>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</si>
  <si>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</si>
  <si>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</si>
  <si>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</si>
  <si>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</si>
  <si>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</si>
  <si>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</si>
  <si>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</si>
  <si>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</si>
  <si>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</si>
  <si>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</si>
  <si>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</si>
  <si>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</si>
  <si>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</si>
  <si>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</si>
  <si>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</si>
  <si>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</si>
  <si>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</si>
  <si>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</si>
  <si>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</si>
  <si>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</si>
  <si>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</si>
  <si>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</si>
  <si>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</si>
  <si>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</si>
  <si>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</si>
  <si>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</si>
  <si>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</si>
  <si>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</si>
  <si>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</si>
  <si>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</si>
  <si>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</si>
  <si>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</si>
  <si>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</si>
  <si>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</si>
  <si>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</si>
  <si>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</si>
  <si>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</si>
  <si>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</si>
  <si>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</si>
  <si>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</si>
  <si>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</si>
  <si>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</si>
  <si>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</si>
  <si>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</si>
  <si>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</si>
  <si>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</si>
  <si>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</si>
  <si>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</si>
  <si>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</si>
  <si>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</si>
  <si>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</si>
  <si>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</si>
  <si>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</si>
  <si>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</si>
  <si>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</si>
  <si>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</si>
  <si>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</si>
  <si>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</si>
  <si>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</si>
  <si>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</si>
  <si>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</si>
  <si>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</si>
  <si>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</si>
  <si>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</si>
  <si>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</si>
  <si>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</si>
  <si>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</si>
  <si>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</si>
  <si>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</si>
  <si>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</si>
  <si>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</si>
  <si>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</si>
  <si>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</si>
  <si>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</si>
  <si>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</si>
  <si>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</si>
  <si>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</si>
  <si>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</si>
  <si>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</si>
  <si>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</si>
  <si>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</si>
  <si>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</si>
  <si>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</si>
  <si>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</si>
  <si>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</si>
  <si>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</si>
  <si>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</si>
  <si>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</si>
  <si>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</si>
  <si>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</si>
  <si>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</si>
  <si>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</si>
  <si>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</si>
  <si>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</si>
  <si>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</si>
  <si>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</si>
  <si>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</si>
  <si>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</si>
  <si>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</si>
  <si>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</si>
  <si>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</si>
  <si>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</si>
  <si>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</si>
  <si>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</si>
  <si>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</si>
  <si>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</si>
  <si>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</si>
  <si>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</si>
  <si>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</si>
  <si>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</si>
  <si>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</si>
  <si>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</si>
  <si>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</si>
  <si>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</si>
  <si>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</si>
  <si>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</si>
  <si>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</si>
  <si>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</si>
  <si>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</si>
  <si>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</si>
  <si>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</si>
  <si>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</si>
  <si>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</si>
  <si>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</si>
  <si>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</si>
  <si>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</si>
  <si>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</si>
  <si>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</si>
  <si>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</si>
  <si>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</si>
  <si>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</si>
  <si>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</si>
  <si>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</si>
  <si>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</si>
  <si>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</si>
  <si>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</si>
  <si>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</si>
  <si>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</si>
  <si>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</si>
  <si>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</si>
  <si>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</si>
  <si>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</si>
  <si>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</si>
  <si>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</si>
  <si>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</si>
  <si>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</si>
  <si>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</si>
  <si>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</si>
  <si>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</si>
  <si>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</si>
  <si>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</si>
  <si>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</si>
  <si>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</si>
  <si>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</si>
  <si>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</si>
  <si>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</si>
  <si>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</si>
  <si>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</si>
  <si>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</si>
  <si>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</si>
  <si>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</si>
  <si>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</si>
  <si>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</si>
  <si>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</si>
  <si>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</si>
  <si>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</si>
  <si>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</si>
  <si>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</si>
  <si>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</si>
  <si>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</si>
  <si>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</si>
  <si>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</si>
  <si>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</si>
  <si>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</si>
  <si>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</si>
  <si>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</si>
  <si>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</si>
  <si>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</si>
  <si>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</si>
  <si>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</si>
  <si>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</si>
  <si>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</si>
  <si>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</si>
  <si>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</si>
  <si>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</si>
  <si>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</si>
  <si>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</si>
  <si>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</si>
  <si>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</si>
  <si>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</si>
  <si>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</si>
  <si>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</si>
  <si>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</si>
  <si>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</si>
  <si>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</si>
  <si>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</si>
  <si>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</si>
  <si>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</si>
  <si>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</si>
  <si>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</si>
  <si>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</si>
  <si>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</si>
  <si>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</si>
  <si>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</si>
  <si>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</si>
  <si>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</si>
  <si>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</si>
  <si>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</si>
  <si>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</si>
  <si>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</si>
  <si>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</si>
  <si>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</si>
  <si>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</si>
  <si>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</si>
  <si>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</si>
  <si>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</si>
  <si>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</si>
  <si>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</si>
  <si>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</si>
  <si>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</si>
  <si>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</si>
  <si>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</si>
  <si>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</si>
  <si>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</si>
  <si>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</si>
  <si>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</si>
  <si>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</si>
  <si>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</si>
  <si>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</si>
  <si>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</si>
  <si>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</si>
  <si>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</si>
  <si>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</si>
  <si>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</si>
  <si>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</si>
  <si>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</si>
  <si>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</si>
  <si>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</si>
  <si>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</si>
  <si>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</si>
  <si>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</si>
  <si>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</si>
  <si>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</si>
  <si>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</si>
  <si>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</si>
  <si>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</si>
  <si>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</si>
  <si>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</si>
  <si>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</si>
  <si>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</si>
  <si>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</si>
  <si>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</si>
  <si>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</si>
  <si>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</si>
  <si>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</si>
  <si>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</si>
  <si>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</si>
  <si>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</si>
  <si>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</si>
  <si>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</si>
  <si>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</si>
  <si>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</si>
  <si>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</si>
  <si>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</si>
  <si>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</si>
  <si>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</si>
  <si>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</si>
  <si>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</si>
  <si>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</si>
  <si>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</si>
  <si>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</si>
  <si>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</si>
  <si>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</si>
  <si>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</si>
  <si>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</si>
  <si>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</si>
  <si>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</si>
  <si>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</si>
  <si>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</si>
  <si>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</si>
  <si>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</si>
  <si>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</si>
  <si>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</si>
  <si>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</si>
  <si>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</si>
  <si>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</si>
  <si>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</si>
  <si>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</si>
  <si>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</si>
  <si>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</si>
  <si>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</si>
  <si>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</si>
  <si>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</si>
  <si>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</si>
  <si>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</si>
  <si>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</si>
  <si>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</si>
  <si>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</si>
  <si>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</si>
  <si>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</si>
  <si>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</si>
  <si>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</si>
  <si>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</si>
  <si>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</si>
  <si>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</si>
  <si>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</si>
  <si>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</si>
  <si>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</si>
  <si>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</si>
  <si>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</si>
  <si>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</si>
  <si>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</si>
  <si>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</si>
  <si>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</si>
  <si>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</si>
  <si>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</si>
  <si>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</si>
  <si>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</si>
  <si>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</si>
  <si>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</si>
  <si>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</si>
  <si>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</si>
  <si>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</si>
  <si>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</si>
  <si>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</si>
  <si>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</si>
  <si>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</si>
  <si>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</si>
  <si>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</si>
  <si>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</si>
  <si>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</si>
  <si>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</si>
  <si>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</si>
  <si>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</si>
  <si>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</si>
  <si>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</si>
  <si>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</si>
  <si>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</si>
  <si>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</si>
  <si>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</si>
  <si>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</si>
  <si>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</si>
  <si>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</si>
  <si>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</si>
  <si>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</si>
  <si>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</si>
  <si>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</si>
  <si>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</si>
  <si>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</si>
  <si>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</si>
  <si>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</si>
  <si>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</si>
  <si>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</si>
  <si>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</si>
  <si>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</si>
  <si>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</si>
  <si>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</si>
  <si>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</si>
  <si>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</si>
  <si>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</si>
  <si>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</si>
  <si>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</si>
  <si>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</si>
  <si>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</si>
  <si>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</si>
  <si>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</si>
  <si>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</si>
  <si>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</si>
  <si>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</si>
  <si>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</si>
  <si>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</si>
  <si>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</si>
  <si>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</si>
  <si>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</si>
  <si>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</si>
  <si>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</si>
  <si>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</si>
  <si>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</si>
  <si>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</si>
  <si>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</si>
  <si>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</si>
  <si>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</si>
  <si>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</si>
  <si>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</si>
  <si>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</si>
  <si>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</si>
  <si>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</si>
  <si>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</si>
  <si>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</si>
  <si>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</si>
  <si>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</si>
  <si>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</si>
  <si>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</si>
  <si>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</si>
  <si>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</si>
  <si>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</si>
  <si>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</si>
  <si>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</si>
  <si>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</si>
  <si>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</si>
  <si>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</si>
  <si>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</si>
  <si>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</si>
  <si>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</si>
  <si>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</si>
  <si>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</si>
  <si>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</si>
  <si>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</si>
  <si>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</si>
  <si>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</si>
  <si>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</si>
  <si>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</si>
  <si>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</si>
  <si>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</si>
  <si>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</si>
  <si>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</si>
  <si>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</si>
  <si>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</si>
  <si>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</si>
  <si>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</si>
  <si>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</si>
  <si>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</si>
  <si>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</si>
  <si>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</si>
  <si>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</si>
  <si>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</si>
  <si>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</si>
  <si>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</si>
  <si>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</si>
  <si>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</si>
  <si>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</si>
  <si>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</si>
  <si>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</si>
  <si>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</si>
  <si>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</si>
  <si>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</si>
  <si>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</si>
  <si>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</si>
  <si>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</si>
  <si>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</si>
  <si>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</si>
  <si>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</si>
  <si>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</si>
  <si>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</si>
  <si>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</si>
  <si>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</si>
  <si>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</si>
  <si>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</si>
  <si>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</si>
  <si>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</si>
  <si>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</si>
  <si>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</si>
  <si>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</si>
  <si>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</si>
  <si>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</si>
  <si>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</si>
  <si>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</si>
  <si>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</si>
  <si>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</si>
  <si>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</si>
  <si>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</si>
  <si>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</si>
  <si>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</si>
  <si>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</si>
  <si>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</si>
  <si>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</si>
  <si>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</si>
  <si>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</si>
  <si>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</si>
  <si>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</si>
  <si>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</si>
  <si>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</si>
  <si>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</si>
  <si>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</si>
  <si>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</si>
  <si>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</si>
  <si>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</si>
  <si>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</si>
  <si>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</si>
  <si>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</si>
  <si>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</si>
  <si>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</si>
  <si>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</si>
  <si>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</si>
  <si>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</si>
  <si>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</si>
  <si>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</si>
  <si>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</si>
  <si>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</si>
  <si>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</si>
  <si>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</si>
  <si>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</si>
  <si>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</si>
  <si>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</si>
  <si>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</si>
  <si>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</si>
  <si>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</si>
  <si>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</si>
  <si>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</si>
  <si>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</si>
  <si>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</si>
  <si>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</si>
  <si>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</si>
  <si>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</si>
  <si>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</si>
  <si>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</si>
  <si>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</si>
  <si>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</si>
  <si>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</si>
  <si>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</si>
  <si>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</si>
  <si>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</si>
  <si>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</si>
  <si>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</si>
  <si>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</si>
  <si>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</si>
  <si>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</si>
  <si>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</si>
  <si>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</si>
  <si>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</si>
  <si>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</si>
  <si>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</si>
  <si>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</si>
  <si>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</si>
  <si>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</si>
  <si>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</si>
  <si>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</si>
  <si>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</si>
  <si>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</si>
  <si>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</si>
  <si>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</si>
  <si>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</si>
  <si>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</si>
  <si>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</si>
  <si>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</si>
  <si>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</si>
  <si>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</si>
  <si>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</si>
  <si>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</si>
  <si>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</si>
  <si>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</si>
  <si>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</si>
  <si>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</si>
  <si>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</si>
  <si>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</si>
  <si>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</si>
  <si>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</si>
  <si>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</si>
  <si>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</si>
  <si>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</si>
  <si>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</si>
  <si>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</si>
  <si>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</si>
  <si>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</si>
  <si>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</si>
  <si>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</si>
  <si>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</si>
  <si>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</si>
  <si>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</si>
  <si>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</si>
  <si>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</si>
  <si>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</si>
  <si>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</si>
  <si>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</si>
  <si>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</si>
  <si>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</si>
  <si>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</si>
  <si>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</si>
  <si>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</si>
  <si>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</si>
  <si>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</si>
  <si>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</si>
  <si>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</si>
  <si>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</si>
  <si>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</si>
  <si>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</si>
  <si>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</si>
  <si>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</si>
  <si>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</si>
  <si>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</si>
  <si>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</si>
  <si>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</si>
  <si>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</si>
  <si>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</si>
  <si>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</si>
  <si>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</si>
  <si>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</si>
  <si>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</si>
  <si>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</si>
  <si>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</si>
  <si>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</si>
  <si>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</si>
  <si>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</si>
  <si>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</si>
  <si>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</si>
  <si>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</si>
  <si>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</si>
  <si>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</si>
  <si>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</si>
  <si>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</si>
  <si>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</si>
  <si>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</si>
  <si>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</si>
  <si>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</si>
  <si>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</si>
  <si>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</si>
  <si>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</si>
  <si>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</si>
  <si>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</si>
  <si>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</si>
  <si>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</si>
  <si>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</si>
  <si>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</si>
  <si>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</si>
  <si>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</si>
  <si>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</si>
  <si>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</si>
  <si>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</si>
  <si>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</si>
  <si>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</si>
  <si>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</si>
  <si>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</si>
  <si>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</si>
  <si>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</si>
  <si>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</si>
  <si>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</si>
  <si>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</si>
  <si>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</si>
  <si>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</si>
  <si>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</si>
  <si>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</si>
  <si>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</si>
  <si>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</si>
  <si>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</si>
  <si>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</si>
  <si>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</si>
  <si>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</si>
  <si>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</si>
  <si>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</si>
  <si>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</si>
  <si>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</si>
  <si>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</si>
  <si>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</si>
  <si>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</si>
  <si>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</si>
  <si>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</si>
  <si>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</si>
  <si>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</si>
  <si>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</si>
  <si>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</si>
  <si>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</si>
  <si>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</si>
  <si>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</si>
  <si>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</si>
  <si>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</si>
  <si>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</si>
  <si>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</si>
  <si>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</si>
  <si>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</si>
  <si>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</si>
  <si>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</si>
  <si>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</si>
  <si>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</si>
  <si>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</si>
  <si>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</si>
  <si>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</si>
  <si>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</si>
  <si>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</si>
  <si>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</si>
  <si>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</si>
  <si>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</si>
  <si>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</si>
  <si>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</si>
  <si>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</si>
  <si>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</si>
  <si>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</si>
  <si>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</si>
  <si>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</si>
  <si>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</si>
  <si>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</si>
  <si>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</si>
  <si>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</si>
  <si>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</si>
  <si>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</si>
  <si>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</si>
  <si>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</si>
  <si>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</si>
  <si>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</si>
  <si>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</si>
  <si>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</si>
  <si>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</si>
  <si>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</si>
  <si>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</si>
  <si>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</si>
  <si>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</si>
  <si>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</si>
  <si>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</si>
  <si>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</si>
  <si>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</si>
  <si>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</si>
  <si>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</si>
  <si>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</si>
  <si>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</si>
  <si>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</si>
  <si>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</si>
  <si>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</si>
  <si>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</si>
  <si>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</si>
  <si>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</si>
  <si>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</si>
  <si>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</si>
  <si>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</si>
  <si>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</si>
  <si>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</si>
  <si>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</si>
  <si>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</si>
  <si>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</si>
  <si>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</si>
  <si>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</si>
  <si>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</si>
  <si>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</si>
  <si>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</si>
  <si>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</si>
  <si>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</si>
  <si>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</si>
  <si>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</si>
  <si>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</si>
  <si>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</si>
  <si>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</si>
  <si>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</si>
  <si>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</si>
  <si>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</si>
  <si>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</si>
  <si>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</si>
  <si>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</si>
  <si>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</si>
  <si>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</si>
  <si>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</si>
  <si>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</si>
  <si>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</si>
  <si>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</si>
  <si>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</si>
  <si>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</si>
  <si>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</si>
  <si>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</si>
  <si>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</si>
  <si>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</si>
  <si>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</si>
  <si>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</si>
  <si>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</si>
  <si>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</si>
  <si>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</si>
  <si>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</si>
  <si>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</si>
  <si>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</si>
  <si>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</si>
  <si>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</si>
  <si>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</si>
  <si>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</si>
  <si>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</si>
  <si>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</si>
  <si>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</si>
  <si>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</si>
  <si>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</si>
  <si>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</si>
  <si>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</si>
  <si>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</si>
  <si>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</si>
  <si>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</si>
  <si>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</si>
  <si>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</si>
  <si>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</si>
  <si>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</si>
  <si>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</si>
  <si>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</si>
  <si>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</si>
  <si>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</si>
  <si>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</si>
  <si>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</si>
  <si>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</si>
  <si>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</si>
  <si>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</si>
  <si>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</si>
  <si>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</si>
  <si>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</si>
  <si>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</si>
  <si>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</si>
  <si>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</si>
  <si>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</si>
  <si>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</si>
  <si>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</si>
  <si>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</si>
  <si>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</si>
  <si>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</si>
  <si>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</si>
  <si>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</si>
  <si>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</si>
  <si>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</si>
  <si>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</si>
  <si>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</si>
  <si>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</si>
  <si>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</si>
  <si>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</si>
  <si>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</si>
  <si>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</si>
  <si>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</si>
  <si>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</si>
  <si>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</si>
  <si>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</si>
  <si>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</si>
  <si>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</si>
  <si>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</si>
  <si>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</si>
  <si>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</si>
  <si>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</si>
  <si>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</si>
  <si>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</si>
  <si>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</si>
  <si>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</si>
  <si>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</si>
  <si>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</si>
  <si>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</si>
  <si>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</si>
  <si>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</si>
  <si>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</si>
  <si>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</si>
  <si>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</si>
  <si>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</si>
  <si>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</si>
  <si>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</si>
  <si>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</si>
  <si>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</si>
  <si>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</si>
  <si>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</si>
  <si>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</si>
  <si>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</si>
  <si>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</si>
  <si>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</si>
  <si>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</si>
  <si>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</si>
  <si>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</si>
  <si>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</si>
  <si>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</si>
  <si>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</si>
  <si>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</si>
  <si>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</si>
  <si>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</si>
  <si>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</si>
  <si>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</si>
  <si>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</si>
  <si>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</si>
  <si>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</si>
  <si>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</si>
  <si>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</si>
  <si>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</si>
  <si>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</si>
  <si>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</si>
  <si>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</si>
  <si>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</si>
  <si>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</si>
  <si>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</si>
  <si>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</si>
  <si>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</si>
  <si>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</si>
  <si>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</si>
  <si>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</si>
  <si>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</si>
  <si>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</si>
  <si>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</si>
  <si>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</si>
  <si>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</si>
  <si>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</si>
  <si>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</si>
  <si>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</si>
  <si>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</si>
  <si>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</si>
  <si>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</si>
  <si>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</si>
  <si>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</si>
  <si>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</si>
  <si>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</si>
  <si>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</si>
  <si>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</si>
  <si>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</si>
  <si>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</si>
  <si>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</si>
  <si>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</si>
  <si>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</si>
  <si>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</si>
  <si>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</si>
  <si>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</si>
  <si>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</si>
  <si>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</si>
  <si>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</si>
  <si>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</si>
  <si>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</si>
  <si>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</si>
  <si>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</si>
  <si>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</si>
  <si>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</si>
  <si>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</si>
  <si>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</si>
  <si>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</si>
  <si>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</si>
  <si>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</si>
  <si>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</si>
  <si>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</si>
  <si>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</si>
  <si>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</si>
  <si>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</si>
  <si>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</si>
  <si>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</si>
  <si>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</si>
  <si>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</si>
  <si>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</si>
  <si>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</si>
  <si>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</si>
  <si>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</si>
  <si>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</si>
  <si>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</si>
  <si>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</si>
  <si>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</si>
  <si>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</si>
  <si>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</si>
  <si>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</si>
  <si>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</si>
  <si>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</si>
  <si>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</si>
  <si>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</si>
  <si>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</si>
  <si>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</si>
  <si>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</si>
  <si>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</si>
  <si>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</si>
  <si>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</si>
  <si>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</si>
  <si>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</si>
  <si>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</si>
  <si>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</si>
  <si>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</si>
  <si>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</si>
  <si>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</si>
  <si>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</si>
  <si>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</si>
  <si>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</si>
  <si>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</si>
  <si>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</si>
  <si>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</si>
  <si>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</si>
  <si>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</si>
  <si>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</si>
  <si>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</si>
  <si>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</si>
  <si>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</si>
  <si>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</si>
  <si>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</si>
  <si>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</si>
  <si>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</si>
  <si>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</si>
  <si>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</si>
  <si>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</si>
  <si>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</si>
  <si>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</si>
  <si>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</si>
  <si>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</si>
  <si>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</si>
  <si>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</si>
  <si>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</si>
  <si>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</si>
  <si>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</si>
  <si>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</si>
  <si>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</si>
  <si>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</si>
  <si>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</si>
  <si>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</si>
  <si>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</si>
  <si>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</si>
  <si>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</si>
  <si>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</si>
  <si>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</si>
  <si>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</si>
  <si>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</si>
  <si>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</si>
  <si>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</si>
  <si>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</si>
  <si>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</si>
  <si>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</si>
  <si>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</si>
  <si>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</si>
  <si>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</si>
  <si>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</si>
  <si>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</si>
  <si>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</si>
  <si>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</si>
  <si>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</si>
  <si>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</si>
  <si>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</si>
  <si>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</si>
  <si>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</si>
  <si>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</si>
  <si>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</si>
  <si>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</si>
  <si>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</si>
  <si>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</si>
  <si>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</si>
  <si>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</si>
  <si>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</si>
  <si>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</si>
  <si>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</si>
  <si>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</si>
  <si>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</si>
  <si>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</si>
  <si>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</si>
  <si>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</si>
  <si>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</si>
  <si>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</si>
  <si>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</si>
  <si>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</si>
  <si>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</si>
  <si>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</si>
  <si>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</si>
  <si>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</si>
  <si>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</si>
  <si>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</si>
  <si>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</si>
  <si>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</si>
  <si>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</si>
  <si>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</si>
  <si>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</si>
  <si>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</si>
  <si>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</si>
  <si>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</si>
  <si>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</si>
  <si>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</si>
  <si>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</si>
  <si>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</si>
  <si>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</si>
  <si>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</si>
  <si>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</si>
  <si>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</si>
  <si>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</si>
  <si>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</si>
  <si>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</si>
  <si>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</si>
  <si>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</si>
  <si>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</si>
  <si>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</si>
  <si>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</si>
  <si>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</si>
  <si>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</si>
  <si>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</si>
  <si>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</si>
  <si>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</si>
  <si>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</si>
  <si>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</si>
  <si>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</si>
  <si>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</si>
  <si>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</si>
  <si>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</si>
  <si>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</si>
  <si>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</si>
  <si>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</si>
  <si>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</si>
  <si>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</si>
  <si>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</si>
  <si>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</si>
  <si>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</si>
  <si>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</si>
  <si>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</si>
  <si>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</si>
  <si>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</si>
  <si>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</si>
  <si>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</si>
  <si>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</si>
  <si>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</si>
  <si>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</si>
  <si>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</si>
  <si>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</si>
  <si>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</si>
  <si>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</si>
  <si>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</si>
  <si>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</si>
  <si>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</si>
  <si>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</si>
  <si>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</si>
  <si>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</si>
  <si>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</si>
  <si>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</si>
  <si>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</si>
  <si>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</si>
  <si>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</si>
  <si>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</si>
  <si>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</si>
  <si>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</si>
  <si>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</si>
  <si>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</si>
  <si>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</si>
  <si>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</si>
  <si>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</si>
  <si>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</si>
  <si>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</si>
  <si>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</si>
  <si>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</si>
  <si>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</si>
  <si>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</si>
  <si>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</si>
  <si>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</si>
  <si>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</si>
  <si>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</si>
  <si>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</si>
  <si>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</si>
  <si>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</si>
  <si>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</si>
  <si>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</si>
  <si>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</si>
  <si>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</si>
  <si>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</si>
  <si>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</si>
  <si>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</si>
  <si>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</si>
  <si>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</si>
  <si>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</si>
  <si>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</si>
  <si>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</si>
  <si>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</si>
  <si>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</si>
  <si>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</si>
  <si>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</si>
  <si>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</si>
  <si>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</si>
  <si>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</si>
  <si>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</si>
  <si>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</si>
  <si>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</si>
  <si>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</si>
  <si>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</si>
  <si>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</si>
  <si>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</si>
  <si>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</si>
  <si>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</si>
  <si>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</si>
  <si>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</si>
  <si>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</si>
  <si>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</si>
  <si>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</si>
  <si>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</si>
  <si>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</si>
  <si>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</si>
  <si>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</si>
  <si>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</si>
  <si>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</si>
  <si>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</si>
  <si>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</si>
  <si>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</si>
  <si>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</si>
  <si>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</si>
  <si>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</si>
  <si>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</si>
  <si>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</si>
  <si>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</si>
  <si>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</si>
  <si>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</si>
  <si>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</si>
  <si>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</si>
  <si>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</si>
  <si>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</si>
  <si>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</si>
  <si>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</si>
  <si>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</si>
  <si>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</si>
  <si>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</si>
  <si>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</si>
  <si>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</si>
  <si>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</si>
  <si>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</si>
  <si>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</si>
  <si>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</si>
  <si>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</si>
  <si>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</si>
  <si>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</si>
  <si>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</si>
  <si>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</si>
  <si>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</si>
  <si>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</si>
  <si>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</si>
  <si>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</si>
  <si>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</si>
  <si>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</si>
  <si>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</si>
  <si>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</si>
  <si>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</si>
  <si>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</si>
  <si>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</si>
  <si>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</si>
  <si>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</si>
  <si>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</si>
  <si>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</si>
  <si>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</si>
  <si>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</si>
  <si>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</si>
  <si>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</si>
  <si>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</si>
  <si>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</si>
  <si>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</si>
  <si>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</si>
  <si>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</si>
  <si>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</si>
  <si>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</si>
  <si>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</si>
  <si>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</si>
  <si>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</si>
  <si>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</si>
  <si>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</si>
  <si>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</si>
  <si>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</si>
  <si>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</si>
  <si>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</si>
  <si>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</si>
  <si>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</si>
  <si>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</si>
  <si>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</si>
  <si>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</si>
  <si>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</si>
  <si>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</si>
  <si>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</si>
  <si>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</si>
  <si>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</si>
  <si>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</si>
  <si>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</si>
  <si>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</si>
  <si>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</si>
  <si>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</si>
  <si>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</si>
  <si>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</si>
  <si>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</si>
  <si>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</si>
  <si>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</si>
  <si>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</si>
  <si>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</si>
  <si>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</si>
  <si>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</si>
  <si>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</si>
  <si>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</si>
  <si>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</si>
  <si>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</si>
  <si>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</si>
  <si>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</si>
  <si>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</si>
  <si>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</si>
  <si>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</si>
  <si>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</si>
  <si>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</si>
  <si>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</si>
  <si>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</si>
  <si>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</si>
  <si>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</si>
  <si>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</si>
  <si>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</si>
  <si>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</si>
  <si>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</si>
  <si>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</si>
  <si>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</si>
  <si>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</si>
  <si>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</si>
  <si>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</si>
  <si>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</si>
  <si>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</si>
  <si>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</si>
  <si>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</si>
  <si>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</si>
  <si>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</si>
  <si>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</si>
  <si>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</si>
  <si>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</si>
  <si>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</si>
  <si>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</si>
  <si>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</si>
  <si>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</si>
  <si>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</si>
  <si>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</si>
  <si>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</si>
  <si>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</si>
  <si>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</si>
  <si>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</si>
  <si>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</si>
  <si>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</si>
  <si>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</si>
  <si>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</si>
  <si>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</si>
  <si>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</si>
  <si>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</si>
  <si>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</si>
  <si>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</si>
  <si>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</si>
  <si>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</si>
  <si>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</si>
  <si>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</si>
  <si>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</si>
  <si>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</si>
  <si>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</si>
  <si>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</si>
  <si>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</si>
  <si>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</si>
  <si>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</si>
  <si>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</si>
  <si>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</si>
  <si>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</si>
  <si>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</si>
  <si>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</si>
  <si>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</si>
  <si>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</si>
  <si>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</si>
  <si>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</si>
  <si>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</si>
  <si>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</si>
  <si>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</si>
  <si>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</si>
  <si>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</si>
  <si>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</si>
  <si>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</si>
  <si>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</si>
  <si>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</si>
  <si>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</si>
  <si>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</si>
  <si>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</si>
  <si>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</si>
  <si>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</si>
  <si>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</si>
  <si>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</si>
  <si>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</si>
  <si>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</si>
  <si>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</si>
  <si>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</si>
  <si>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</si>
  <si>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</si>
  <si>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</si>
  <si>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</si>
  <si>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</si>
  <si>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</si>
  <si>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</si>
  <si>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</si>
  <si>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</si>
  <si>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</si>
  <si>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</si>
  <si>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</si>
  <si>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</si>
  <si>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</si>
  <si>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</si>
  <si>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</si>
  <si>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</si>
  <si>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</si>
  <si>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</si>
  <si>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</si>
  <si>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</si>
  <si>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</si>
  <si>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</si>
  <si>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</si>
  <si>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</si>
  <si>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</si>
  <si>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</si>
  <si>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</si>
  <si>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</si>
  <si>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</si>
  <si>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</si>
  <si>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</si>
  <si>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</si>
  <si>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</si>
  <si>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</si>
  <si>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</si>
  <si>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</si>
  <si>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</si>
  <si>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</si>
  <si>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</si>
  <si>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</si>
  <si>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</si>
  <si>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</si>
  <si>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</si>
  <si>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</si>
  <si>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</si>
  <si>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</si>
  <si>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</si>
  <si>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</si>
  <si>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</si>
  <si>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</si>
  <si>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</si>
  <si>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</si>
  <si>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</si>
  <si>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</si>
  <si>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</si>
  <si>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</si>
  <si>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</si>
  <si>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</si>
  <si>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</si>
  <si>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</si>
  <si>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</si>
  <si>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</si>
  <si>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</si>
  <si>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</si>
  <si>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</si>
  <si>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</si>
  <si>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</si>
  <si>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</si>
  <si>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</si>
  <si>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</si>
  <si>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</si>
  <si>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</si>
  <si>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</si>
  <si>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</si>
  <si>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</si>
  <si>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</si>
  <si>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</si>
  <si>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</si>
  <si>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</si>
  <si>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</si>
  <si>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</si>
  <si>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</si>
  <si>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</si>
  <si>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</si>
  <si>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</si>
  <si>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</si>
  <si>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</si>
  <si>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</si>
  <si>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</si>
  <si>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</si>
  <si>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</si>
  <si>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</si>
  <si>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</si>
  <si>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</si>
  <si>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</si>
  <si>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</si>
  <si>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</si>
  <si>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</si>
  <si>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</si>
  <si>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</si>
  <si>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</si>
  <si>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</si>
  <si>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</si>
  <si>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</si>
  <si>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</si>
  <si>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</si>
  <si>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</si>
  <si>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</si>
  <si>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</si>
  <si>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</si>
  <si>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</si>
  <si>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</si>
  <si>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</si>
  <si>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</si>
  <si>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</si>
  <si>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</si>
  <si>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</si>
  <si>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</si>
  <si>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</si>
  <si>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</si>
  <si>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</si>
  <si>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</si>
  <si>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</si>
  <si>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</si>
  <si>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</si>
  <si>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</si>
  <si>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</si>
  <si>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</si>
  <si>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</si>
  <si>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</si>
  <si>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</si>
  <si>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</si>
  <si>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</si>
  <si>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</si>
  <si>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</si>
  <si>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</si>
  <si>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</si>
  <si>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</si>
  <si>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</si>
  <si>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</si>
  <si>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</si>
  <si>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</si>
  <si>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</si>
  <si>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</si>
  <si>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</si>
  <si>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</si>
  <si>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</si>
  <si>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</si>
  <si>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</si>
  <si>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</si>
  <si>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</si>
  <si>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</si>
  <si>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</si>
  <si>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</si>
  <si>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</si>
  <si>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</si>
  <si>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</si>
  <si>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</si>
  <si>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</si>
  <si>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</si>
  <si>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</si>
  <si>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</si>
  <si>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</si>
  <si>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</si>
  <si>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</si>
  <si>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</si>
  <si>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</si>
  <si>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</si>
  <si>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</si>
  <si>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</si>
  <si>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</si>
  <si>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</si>
  <si>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</si>
  <si>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</si>
  <si>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</si>
  <si>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</si>
  <si>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</si>
  <si>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</si>
  <si>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</si>
  <si>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</si>
  <si>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</si>
  <si>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</si>
  <si>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</si>
  <si>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</si>
  <si>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</si>
  <si>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</si>
  <si>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</si>
  <si>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</si>
  <si>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</si>
  <si>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</si>
  <si>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</si>
  <si>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</si>
  <si>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</si>
  <si>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</si>
  <si>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</si>
  <si>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</si>
  <si>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</si>
  <si>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</si>
  <si>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</si>
  <si>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</si>
  <si>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</si>
  <si>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</si>
  <si>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</si>
  <si>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</si>
  <si>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</si>
  <si>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</si>
  <si>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</si>
  <si>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</si>
  <si>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</si>
  <si>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</si>
  <si>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</si>
  <si>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</si>
  <si>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</si>
  <si>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</si>
  <si>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</si>
  <si>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</si>
  <si>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</si>
  <si>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</si>
  <si>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</si>
  <si>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</si>
  <si>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</si>
  <si>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</si>
  <si>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</si>
  <si>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</si>
  <si>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</si>
  <si>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</si>
  <si>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</si>
  <si>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</si>
  <si>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</si>
  <si>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</si>
  <si>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</si>
  <si>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</si>
  <si>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</si>
  <si>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</si>
  <si>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</si>
  <si>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</si>
  <si>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</si>
  <si>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</si>
  <si>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</si>
  <si>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</si>
  <si>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</si>
  <si>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</si>
  <si>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</si>
  <si>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</si>
  <si>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</si>
  <si>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</si>
  <si>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</si>
  <si>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</si>
  <si>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</si>
  <si>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</si>
  <si>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</si>
  <si>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</si>
  <si>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</si>
  <si>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</si>
  <si>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</si>
  <si>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</si>
  <si>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</si>
  <si>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</si>
  <si>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</si>
  <si>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</si>
  <si>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</si>
  <si>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</si>
  <si>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</si>
  <si>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</si>
  <si>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</si>
  <si>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</si>
  <si>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</si>
  <si>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</si>
  <si>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</si>
  <si>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</si>
  <si>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</si>
  <si>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</si>
  <si>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</si>
  <si>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</si>
  <si>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</si>
  <si>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</si>
  <si>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</si>
  <si>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</si>
  <si>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</si>
  <si>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</si>
  <si>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</si>
  <si>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</si>
  <si>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</si>
  <si>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</si>
  <si>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</si>
  <si>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</si>
  <si>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</si>
  <si>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</si>
  <si>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</si>
  <si>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</si>
  <si>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</si>
  <si>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</si>
  <si>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</si>
  <si>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</si>
  <si>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</si>
  <si>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</si>
  <si>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</si>
  <si>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</si>
  <si>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</si>
  <si>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</si>
  <si>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</si>
  <si>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</si>
  <si>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</si>
  <si>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</si>
  <si>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</si>
  <si>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</si>
  <si>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</si>
  <si>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</si>
  <si>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</si>
  <si>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</si>
  <si>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</si>
  <si>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</si>
  <si>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</si>
  <si>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</si>
  <si>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</si>
  <si>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</si>
  <si>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</si>
  <si>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</si>
  <si>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</si>
  <si>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</si>
  <si>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</si>
  <si>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</si>
  <si>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</si>
  <si>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</si>
  <si>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</si>
  <si>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</si>
  <si>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</si>
  <si>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</si>
  <si>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</si>
  <si>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</si>
  <si>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</si>
  <si>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</si>
  <si>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</si>
  <si>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</si>
  <si>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</si>
  <si>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</si>
  <si>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</si>
  <si>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</si>
  <si>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</si>
  <si>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</si>
  <si>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</si>
  <si>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</si>
  <si>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</si>
  <si>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</si>
  <si>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</si>
  <si>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</si>
  <si>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</si>
  <si>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</si>
  <si>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</si>
  <si>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</si>
  <si>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</si>
  <si>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</si>
  <si>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</si>
  <si>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</si>
  <si>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</si>
  <si>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</si>
  <si>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</si>
  <si>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</si>
  <si>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</si>
  <si>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</si>
  <si>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</si>
  <si>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</si>
  <si>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</si>
  <si>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</si>
  <si>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</si>
  <si>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</si>
  <si>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</si>
  <si>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</si>
  <si>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</si>
  <si>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</si>
  <si>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</si>
  <si>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</si>
  <si>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</si>
  <si>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</si>
  <si>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</si>
  <si>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</si>
  <si>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</si>
  <si>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</si>
  <si>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</si>
  <si>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</si>
  <si>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</si>
  <si>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</si>
  <si>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</si>
  <si>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</si>
  <si>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</si>
  <si>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</si>
  <si>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</si>
  <si>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</si>
  <si>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</si>
  <si>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</si>
  <si>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</si>
  <si>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</si>
  <si>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</si>
  <si>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</si>
  <si>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</si>
  <si>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</si>
  <si>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</si>
  <si>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</si>
  <si>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</si>
  <si>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</si>
  <si>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</si>
  <si>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</si>
  <si>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</si>
  <si>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</si>
  <si>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</si>
  <si>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</si>
  <si>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</si>
  <si>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</si>
  <si>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</si>
  <si>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</si>
  <si>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</si>
  <si>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</si>
  <si>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</si>
  <si>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</si>
  <si>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</si>
  <si>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</si>
  <si>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</si>
  <si>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</si>
  <si>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</si>
  <si>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</si>
  <si>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</si>
  <si>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</si>
  <si>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</si>
  <si>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</si>
  <si>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</si>
  <si>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</si>
  <si>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</si>
  <si>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</si>
  <si>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</si>
  <si>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</si>
  <si>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</si>
  <si>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</si>
  <si>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</si>
  <si>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</si>
  <si>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</si>
  <si>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</si>
  <si>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</si>
  <si>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</si>
  <si>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</si>
  <si>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</si>
  <si>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</si>
  <si>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</si>
  <si>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</si>
  <si>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</si>
  <si>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</si>
  <si>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</si>
  <si>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</si>
  <si>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</si>
  <si>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</si>
  <si>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</si>
  <si>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</si>
  <si>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</si>
  <si>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</si>
  <si>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</si>
  <si>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</si>
  <si>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</si>
  <si>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</si>
  <si>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</si>
  <si>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</si>
  <si>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</si>
  <si>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</si>
  <si>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</si>
  <si>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</si>
  <si>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</si>
  <si>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</si>
  <si>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</si>
  <si>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</si>
  <si>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</si>
  <si>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</si>
  <si>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</si>
  <si>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</si>
  <si>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</si>
  <si>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</si>
  <si>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</si>
  <si>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</si>
  <si>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</si>
  <si>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</si>
  <si>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</si>
  <si>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</si>
  <si>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</si>
  <si>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</si>
  <si>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</si>
  <si>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</si>
  <si>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</si>
  <si>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</si>
  <si>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</si>
  <si>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</si>
  <si>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</si>
  <si>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</si>
  <si>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</si>
  <si>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</si>
  <si>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</si>
  <si>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</si>
  <si>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</si>
  <si>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</si>
  <si>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</si>
  <si>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</si>
  <si>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</si>
  <si>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</si>
  <si>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</si>
  <si>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</si>
  <si>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</si>
  <si>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</si>
  <si>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</si>
  <si>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</si>
  <si>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</si>
  <si>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</si>
  <si>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</si>
  <si>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</si>
  <si>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</si>
  <si>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</si>
  <si>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</si>
  <si>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</si>
  <si>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</si>
  <si>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</si>
  <si>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</si>
  <si>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</si>
  <si>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</si>
  <si>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</si>
  <si>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</si>
  <si>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</si>
  <si>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</si>
  <si>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</si>
  <si>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</si>
  <si>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</si>
  <si>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</si>
  <si>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</si>
  <si>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</si>
  <si>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</si>
  <si>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</si>
  <si>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</si>
  <si>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</si>
  <si>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</si>
  <si>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</si>
  <si>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</si>
  <si>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</si>
  <si>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</si>
  <si>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</si>
  <si>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</si>
  <si>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</si>
  <si>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</si>
  <si>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</si>
  <si>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</si>
  <si>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</si>
  <si>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</si>
  <si>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</si>
  <si>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</si>
  <si>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</si>
  <si>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</si>
  <si>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</si>
  <si>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</si>
  <si>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</si>
  <si>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</si>
  <si>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</si>
  <si>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</si>
  <si>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</si>
  <si>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</si>
  <si>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</si>
  <si>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</si>
  <si>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</si>
  <si>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</si>
  <si>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</si>
  <si>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</si>
  <si>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</si>
  <si>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</si>
  <si>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</si>
  <si>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</si>
  <si>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</si>
  <si>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</si>
  <si>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</si>
  <si>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</si>
  <si>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</si>
  <si>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</si>
  <si>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</si>
  <si>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</si>
  <si>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</si>
  <si>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</si>
  <si>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</si>
  <si>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</si>
  <si>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</si>
  <si>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</si>
  <si>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</si>
  <si>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</si>
  <si>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</si>
  <si>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</si>
  <si>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</si>
  <si>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</si>
  <si>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</si>
  <si>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</si>
  <si>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</si>
  <si>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</si>
  <si>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</si>
  <si>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</si>
  <si>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</si>
  <si>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</si>
  <si>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</si>
  <si>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</si>
  <si>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</si>
  <si>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</si>
  <si>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</si>
  <si>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</si>
  <si>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</si>
  <si>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</si>
  <si>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</si>
  <si>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</si>
  <si>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</si>
  <si>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</si>
  <si>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</si>
  <si>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</si>
  <si>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</si>
  <si>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</si>
  <si>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</si>
  <si>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</si>
  <si>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</si>
  <si>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</si>
  <si>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</si>
  <si>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</si>
  <si>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</si>
  <si>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</si>
  <si>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</si>
  <si>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</si>
  <si>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</si>
  <si>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</si>
  <si>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</si>
  <si>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</si>
  <si>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</si>
  <si>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</si>
  <si>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</si>
  <si>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</si>
  <si>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</si>
  <si>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</si>
  <si>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</si>
  <si>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</si>
  <si>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</si>
  <si>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</si>
  <si>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</si>
  <si>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</si>
  <si>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</si>
  <si>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</si>
  <si>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</si>
  <si>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</si>
  <si>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</si>
  <si>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</si>
  <si>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</si>
  <si>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</si>
  <si>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</si>
  <si>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</si>
  <si>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</si>
  <si>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</si>
  <si>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</si>
  <si>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</si>
  <si>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</si>
  <si>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</si>
  <si>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</si>
  <si>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</si>
  <si>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</si>
  <si>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</si>
  <si>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</si>
  <si>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</si>
  <si>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</si>
  <si>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</si>
  <si>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</si>
  <si>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</si>
  <si>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</si>
  <si>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</si>
  <si>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</si>
  <si>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</si>
  <si>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</si>
  <si>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</si>
  <si>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</si>
  <si>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</si>
  <si>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</si>
  <si>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</si>
  <si>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</si>
  <si>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</si>
  <si>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</si>
  <si>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</si>
  <si>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</si>
  <si>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</si>
  <si>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</si>
  <si>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</si>
  <si>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</si>
  <si>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</si>
  <si>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</si>
  <si>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</si>
  <si>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</si>
  <si>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</si>
  <si>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</si>
  <si>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</si>
  <si>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</si>
  <si>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</si>
  <si>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</si>
  <si>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</si>
  <si>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</si>
  <si>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</si>
  <si>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</si>
  <si>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</si>
  <si>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</si>
  <si>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</si>
  <si>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</si>
  <si>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</si>
  <si>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</si>
  <si>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</si>
  <si>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</si>
  <si>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</si>
  <si>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</si>
  <si>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</si>
  <si>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</si>
  <si>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</si>
  <si>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</si>
  <si>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</si>
  <si>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</si>
  <si>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</si>
  <si>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</si>
  <si>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</si>
  <si>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</si>
  <si>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</si>
  <si>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</si>
  <si>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</si>
  <si>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</si>
  <si>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</si>
  <si>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</si>
  <si>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</si>
  <si>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</si>
  <si>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</si>
  <si>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</si>
  <si>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</si>
  <si>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</si>
  <si>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</si>
  <si>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</si>
  <si>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</si>
  <si>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</si>
  <si>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</si>
  <si>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</si>
  <si>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</si>
  <si>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</si>
  <si>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</si>
  <si>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</si>
  <si>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</si>
  <si>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</si>
  <si>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</si>
  <si>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</si>
  <si>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</si>
  <si>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</si>
  <si>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</si>
  <si>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</si>
  <si>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</si>
  <si>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</si>
  <si>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</si>
  <si>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</si>
  <si>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</si>
  <si>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</si>
  <si>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</si>
  <si>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</si>
  <si>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</si>
  <si>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</si>
  <si>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</si>
  <si>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</si>
  <si>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</si>
  <si>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</si>
  <si>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</si>
  <si>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</si>
  <si>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</si>
  <si>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</si>
  <si>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</si>
  <si>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</si>
  <si>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</si>
  <si>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</si>
  <si>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</si>
  <si>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</si>
  <si>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</si>
  <si>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</si>
  <si>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</si>
  <si>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</si>
  <si>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</si>
  <si>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</si>
  <si>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</si>
  <si>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</si>
  <si>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</si>
  <si>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</si>
  <si>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</si>
  <si>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</si>
  <si>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</si>
  <si>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</si>
  <si>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</si>
  <si>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</si>
  <si>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</si>
  <si>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</si>
  <si>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</si>
  <si>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</si>
  <si>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</si>
  <si>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</si>
  <si>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</si>
  <si>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</si>
  <si>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</si>
  <si>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</si>
  <si>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</si>
  <si>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</si>
  <si>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</si>
  <si>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</si>
  <si>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</si>
  <si>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</si>
  <si>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</si>
  <si>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</si>
  <si>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</si>
  <si>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</si>
  <si>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</si>
  <si>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</si>
  <si>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</si>
  <si>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</si>
  <si>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</si>
  <si>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</si>
  <si>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</si>
  <si>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</si>
  <si>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</si>
  <si>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</si>
  <si>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</si>
  <si>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</si>
  <si>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</si>
  <si>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</si>
  <si>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</si>
  <si>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</si>
  <si>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</si>
  <si>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</si>
  <si>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</si>
  <si>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</si>
  <si>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</si>
  <si>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</si>
  <si>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</si>
  <si>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</si>
  <si>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</si>
  <si>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</si>
  <si>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</si>
  <si>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</si>
  <si>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</si>
  <si>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</si>
  <si>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</si>
  <si>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</si>
  <si>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</si>
  <si>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</si>
  <si>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</si>
  <si>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</si>
  <si>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</si>
  <si>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</si>
  <si>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</si>
  <si>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</si>
  <si>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</si>
  <si>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</si>
  <si>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</si>
  <si>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</si>
  <si>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</si>
  <si>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</si>
  <si>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</si>
  <si>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</si>
  <si>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</si>
  <si>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</si>
  <si>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</si>
  <si>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</si>
  <si>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</si>
  <si>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</si>
  <si>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</si>
  <si>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</si>
  <si>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</si>
  <si>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</si>
  <si>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</si>
  <si>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</si>
  <si>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</si>
  <si>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</si>
  <si>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</si>
  <si>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</si>
  <si>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</si>
  <si>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</si>
  <si>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</si>
  <si>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</si>
  <si>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</si>
  <si>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</si>
  <si>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</si>
  <si>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</si>
  <si>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</si>
  <si>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</si>
  <si>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</si>
  <si>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</si>
  <si>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</si>
  <si>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</si>
  <si>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</si>
  <si>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</si>
  <si>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</si>
  <si>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</si>
  <si>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</si>
  <si>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</si>
  <si>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</si>
  <si>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</si>
  <si>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</si>
  <si>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</si>
  <si>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</si>
  <si>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</si>
  <si>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</si>
  <si>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</si>
  <si>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</si>
  <si>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</si>
  <si>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</si>
  <si>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</si>
  <si>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</si>
  <si>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</si>
  <si>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</si>
  <si>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</si>
  <si>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</si>
  <si>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</si>
  <si>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</si>
  <si>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</si>
  <si>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</si>
  <si>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</si>
  <si>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</si>
  <si>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</si>
  <si>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</si>
  <si>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</si>
  <si>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</si>
  <si>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</si>
  <si>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</si>
  <si>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</si>
  <si>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</si>
  <si>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</si>
  <si>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</si>
  <si>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</si>
  <si>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</si>
  <si>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</si>
  <si>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</si>
  <si>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</si>
  <si>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</si>
  <si>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</si>
  <si>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</si>
  <si>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</si>
  <si>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</si>
  <si>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</si>
  <si>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</si>
  <si>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</si>
  <si>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</si>
  <si>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</si>
  <si>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</si>
  <si>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</si>
  <si>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</si>
  <si>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</si>
  <si>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</si>
  <si>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</si>
  <si>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</si>
  <si>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</si>
  <si>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</si>
  <si>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</si>
  <si>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</si>
  <si>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</si>
  <si>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</si>
  <si>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</si>
  <si>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</si>
  <si>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</si>
  <si>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</si>
  <si>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</si>
  <si>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</si>
  <si>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</si>
  <si>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</si>
  <si>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</si>
  <si>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</si>
  <si>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</si>
  <si>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</si>
  <si>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</si>
  <si>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</si>
  <si>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</si>
  <si>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</si>
  <si>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</si>
  <si>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</si>
  <si>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</si>
  <si>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</si>
  <si>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</si>
  <si>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</si>
  <si>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</si>
  <si>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</si>
  <si>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</si>
  <si>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</si>
  <si>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</si>
  <si>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</si>
  <si>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</si>
  <si>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</si>
  <si>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</si>
  <si>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</si>
  <si>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</si>
  <si>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</si>
  <si>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</si>
  <si>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</si>
  <si>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</si>
  <si>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</si>
  <si>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</si>
  <si>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</si>
  <si>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</si>
  <si>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</si>
  <si>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</si>
  <si>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</si>
  <si>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</si>
  <si>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</si>
  <si>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</si>
  <si>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</si>
  <si>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</si>
  <si>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</si>
  <si>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</si>
  <si>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</si>
  <si>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</si>
  <si>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</si>
  <si>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</si>
  <si>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</si>
  <si>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</si>
  <si>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</si>
  <si>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</si>
  <si>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</si>
  <si>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</si>
  <si>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</si>
  <si>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</si>
  <si>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</si>
  <si>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</si>
  <si>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</si>
  <si>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</si>
  <si>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</si>
  <si>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</si>
  <si>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</si>
  <si>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</si>
  <si>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</si>
  <si>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</si>
  <si>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</si>
  <si>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</si>
  <si>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</si>
  <si>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</si>
  <si>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</si>
  <si>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</si>
  <si>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</si>
  <si>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</si>
  <si>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</si>
  <si>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</si>
  <si>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</si>
  <si>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</si>
  <si>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</si>
  <si>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</si>
  <si>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</si>
  <si>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</si>
  <si>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</si>
  <si>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</si>
  <si>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</si>
  <si>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</si>
  <si>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</si>
  <si>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</si>
  <si>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</si>
  <si>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</si>
  <si>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</si>
  <si>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</si>
  <si>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</si>
  <si>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</si>
  <si>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</si>
  <si>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</si>
  <si>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</si>
  <si>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</si>
  <si>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</si>
  <si>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</si>
  <si>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</si>
  <si>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</si>
  <si>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</si>
  <si>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</si>
  <si>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</si>
  <si>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</si>
  <si>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</si>
  <si>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</si>
  <si>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</si>
  <si>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</si>
  <si>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</si>
  <si>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</si>
  <si>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</si>
  <si>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</si>
  <si>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</si>
  <si>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</si>
  <si>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</si>
  <si>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</si>
  <si>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</si>
  <si>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</si>
  <si>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</si>
  <si>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</si>
  <si>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</si>
  <si>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</si>
  <si>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</si>
  <si>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</si>
  <si>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</si>
  <si>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</si>
  <si>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</si>
  <si>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</si>
  <si>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</si>
  <si>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</si>
  <si>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</si>
  <si>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</si>
  <si>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</si>
  <si>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</si>
  <si>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</si>
  <si>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</si>
  <si>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</si>
  <si>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</si>
  <si>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</si>
  <si>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</si>
  <si>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</si>
  <si>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</si>
  <si>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</si>
  <si>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</si>
  <si>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</si>
  <si>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</si>
  <si>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</si>
  <si>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</si>
  <si>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</si>
  <si>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</si>
  <si>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</si>
  <si>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</si>
  <si>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</si>
  <si>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</si>
  <si>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</si>
  <si>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</si>
  <si>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</si>
  <si>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</si>
  <si>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</si>
  <si>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</si>
  <si>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</si>
  <si>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</si>
  <si>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</si>
  <si>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</si>
  <si>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</si>
  <si>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</si>
  <si>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</si>
  <si>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</si>
  <si>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</si>
  <si>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</si>
  <si>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</si>
  <si>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</si>
  <si>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</si>
  <si>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</si>
  <si>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</si>
  <si>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</si>
  <si>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</si>
  <si>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</si>
  <si>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</si>
  <si>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</si>
  <si>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</si>
  <si>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</si>
  <si>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</si>
  <si>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</si>
  <si>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</si>
  <si>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</si>
  <si>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</si>
  <si>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</si>
  <si>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</si>
  <si>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</si>
  <si>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</si>
  <si>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</si>
  <si>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</si>
  <si>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</si>
  <si>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</si>
  <si>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</si>
  <si>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</si>
  <si>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</si>
  <si>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</si>
  <si>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</si>
  <si>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</si>
  <si>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</si>
  <si>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</si>
  <si>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</si>
  <si>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</si>
  <si>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</si>
  <si>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</si>
  <si>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</si>
  <si>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</si>
  <si>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</si>
  <si>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</si>
  <si>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</si>
  <si>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</si>
  <si>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</si>
  <si>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</si>
  <si>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</si>
  <si>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</si>
  <si>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</si>
  <si>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</si>
  <si>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</si>
  <si>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</si>
  <si>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</si>
  <si>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</si>
  <si>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</si>
  <si>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</si>
  <si>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</si>
  <si>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</si>
  <si>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</si>
  <si>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</si>
  <si>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</si>
  <si>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</si>
  <si>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</si>
  <si>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</si>
  <si>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</si>
  <si>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</si>
  <si>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</si>
  <si>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</si>
  <si>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</si>
  <si>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</si>
  <si>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</si>
  <si>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</si>
  <si>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</si>
  <si>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</si>
  <si>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</si>
  <si>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</si>
  <si>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</si>
  <si>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</si>
  <si>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</si>
  <si>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</si>
  <si>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</si>
  <si>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</si>
  <si>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</si>
  <si>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</si>
  <si>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</si>
  <si>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</si>
  <si>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</si>
  <si>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</si>
  <si>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</si>
  <si>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</si>
  <si>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</si>
  <si>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</si>
  <si>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</si>
  <si>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</si>
  <si>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</si>
  <si>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</si>
  <si>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</si>
  <si>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</si>
  <si>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</si>
  <si>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</si>
  <si>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</si>
  <si>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</si>
  <si>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</si>
  <si>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</si>
  <si>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</si>
  <si>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</si>
  <si>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</si>
  <si>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</si>
  <si>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</si>
  <si>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</si>
  <si>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</si>
  <si>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</si>
  <si>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</si>
  <si>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</si>
  <si>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</si>
  <si>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</si>
  <si>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</si>
  <si>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</si>
  <si>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</si>
  <si>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</si>
  <si>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</si>
  <si>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</si>
  <si>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</si>
  <si>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</si>
  <si>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</si>
  <si>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</si>
  <si>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</si>
  <si>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</si>
  <si>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</si>
  <si>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</si>
  <si>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</si>
  <si>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</si>
  <si>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</si>
  <si>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</si>
  <si>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</si>
  <si>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</si>
  <si>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</si>
  <si>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</si>
  <si>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</si>
  <si>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</si>
  <si>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</si>
  <si>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</si>
  <si>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</si>
  <si>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</si>
  <si>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</si>
  <si>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</si>
  <si>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</si>
  <si>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</si>
  <si>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</si>
  <si>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</si>
  <si>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</si>
  <si>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</si>
  <si>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</si>
  <si>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</si>
  <si>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</si>
  <si>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</si>
  <si>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</si>
  <si>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</si>
  <si>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</si>
  <si>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</si>
  <si>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</si>
  <si>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</si>
  <si>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</si>
  <si>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</si>
  <si>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</si>
  <si>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</si>
  <si>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</si>
  <si>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</si>
  <si>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</si>
  <si>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</si>
  <si>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</si>
  <si>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</si>
  <si>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</si>
  <si>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</si>
  <si>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</si>
  <si>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</si>
  <si>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</si>
  <si>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</si>
  <si>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</si>
  <si>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</si>
  <si>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</si>
  <si>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</si>
  <si>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</si>
  <si>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</si>
  <si>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</si>
  <si>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</si>
  <si>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</si>
  <si>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</si>
  <si>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</si>
  <si>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</si>
  <si>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</si>
  <si>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</si>
  <si>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</si>
  <si>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</si>
  <si>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</si>
  <si>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</si>
  <si>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</si>
  <si>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</si>
  <si>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</si>
  <si>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</si>
  <si>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</si>
  <si>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</si>
  <si>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</si>
  <si>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</si>
  <si>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</si>
  <si>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</si>
  <si>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</si>
  <si>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</si>
  <si>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</si>
  <si>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</si>
  <si>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</si>
  <si>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</si>
  <si>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</si>
  <si>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</si>
  <si>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</si>
  <si>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</si>
  <si>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</si>
  <si>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</si>
  <si>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</si>
  <si>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</si>
  <si>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</si>
  <si>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</si>
  <si>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</si>
  <si>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</si>
  <si>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</si>
  <si>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</si>
  <si>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</si>
  <si>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</si>
  <si>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</si>
  <si>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</si>
  <si>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</si>
  <si>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</si>
  <si>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</si>
  <si>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</si>
  <si>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</si>
  <si>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</si>
  <si>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</si>
  <si>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</si>
  <si>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</si>
  <si>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</si>
  <si>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</si>
  <si>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</si>
  <si>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</si>
  <si>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</si>
  <si>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</si>
  <si>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</si>
  <si>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</si>
  <si>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</si>
  <si>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</si>
  <si>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</si>
  <si>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</si>
  <si>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</si>
  <si>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</si>
  <si>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</si>
  <si>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</si>
  <si>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</si>
  <si>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</si>
  <si>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</si>
  <si>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</si>
  <si>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</si>
  <si>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</si>
  <si>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</si>
  <si>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</si>
  <si>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</si>
  <si>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</si>
  <si>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</si>
  <si>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</si>
  <si>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</si>
  <si>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</si>
  <si>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</si>
  <si>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</si>
  <si>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</si>
  <si>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</si>
  <si>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</si>
  <si>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</si>
  <si>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</si>
  <si>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</si>
  <si>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</si>
  <si>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</si>
  <si>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</si>
  <si>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</si>
  <si>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</si>
  <si>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</si>
  <si>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</si>
  <si>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</si>
  <si>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</si>
  <si>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</si>
  <si>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</si>
  <si>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</si>
  <si>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</si>
  <si>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</si>
  <si>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</si>
  <si>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</si>
  <si>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</si>
  <si>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</si>
  <si>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</si>
  <si>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</si>
  <si>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</si>
  <si>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</si>
  <si>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</si>
  <si>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</si>
  <si>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</si>
  <si>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</si>
  <si>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</si>
  <si>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</si>
  <si>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</si>
  <si>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</si>
  <si>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</si>
  <si>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</si>
  <si>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</si>
  <si>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</si>
  <si>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</si>
  <si>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</si>
  <si>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</si>
  <si>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</si>
  <si>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</si>
  <si>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</si>
  <si>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</si>
  <si>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</si>
  <si>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</si>
  <si>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</si>
  <si>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</si>
  <si>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</si>
  <si>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</si>
  <si>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</si>
  <si>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</si>
  <si>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</si>
  <si>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</si>
  <si>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</si>
  <si>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</si>
  <si>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</si>
  <si>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</si>
  <si>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</si>
  <si>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</si>
  <si>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</si>
  <si>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</si>
  <si>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</si>
  <si>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</si>
  <si>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</si>
  <si>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</si>
  <si>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</si>
  <si>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</si>
  <si>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</si>
  <si>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</si>
  <si>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</si>
  <si>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</si>
  <si>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</si>
  <si>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</si>
  <si>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</si>
  <si>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</si>
  <si>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</si>
  <si>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</si>
  <si>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</si>
  <si>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</si>
  <si>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</si>
  <si>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</si>
  <si>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</si>
  <si>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</si>
  <si>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</si>
  <si>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</si>
  <si>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</si>
  <si>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</si>
  <si>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</si>
  <si>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</si>
  <si>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</si>
  <si>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</si>
  <si>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</si>
  <si>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</si>
  <si>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</si>
  <si>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</si>
  <si>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</si>
  <si>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</si>
  <si>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</si>
  <si>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</si>
  <si>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</si>
  <si>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</si>
  <si>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</si>
  <si>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</si>
  <si>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</si>
  <si>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</si>
  <si>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</si>
  <si>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</si>
  <si>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</si>
  <si>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</si>
  <si>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</si>
  <si>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</si>
  <si>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</si>
  <si>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</si>
  <si>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</si>
  <si>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</si>
  <si>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</si>
  <si>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</si>
  <si>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</si>
  <si>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</si>
  <si>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</si>
  <si>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</si>
  <si>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</si>
  <si>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</si>
  <si>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</si>
  <si>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</si>
  <si>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</si>
  <si>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</si>
  <si>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</si>
  <si>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</si>
  <si>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</si>
  <si>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</si>
  <si>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</si>
  <si>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</si>
  <si>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</si>
  <si>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</si>
  <si>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</si>
  <si>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</si>
  <si>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</si>
  <si>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</si>
  <si>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</si>
  <si>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</si>
  <si>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</si>
  <si>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</si>
  <si>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</si>
  <si>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</si>
  <si>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</si>
  <si>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</si>
  <si>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</si>
  <si>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</si>
  <si>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</si>
  <si>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</si>
  <si>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</si>
  <si>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</si>
  <si>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</si>
  <si>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</si>
  <si>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</si>
  <si>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</si>
  <si>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</si>
  <si>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</si>
  <si>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</si>
  <si>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</si>
  <si>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</si>
  <si>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</si>
  <si>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</si>
  <si>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</si>
  <si>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</si>
  <si>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</si>
  <si>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</si>
  <si>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</si>
  <si>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</si>
  <si>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</si>
  <si>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</si>
  <si>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</si>
  <si>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</si>
  <si>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</si>
  <si>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</si>
  <si>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</si>
  <si>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</si>
  <si>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</si>
  <si>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</si>
  <si>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</si>
  <si>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</si>
  <si>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</si>
  <si>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</si>
  <si>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</si>
  <si>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</si>
  <si>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</si>
  <si>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</si>
  <si>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</si>
  <si>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</si>
  <si>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</si>
  <si>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</si>
  <si>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</si>
  <si>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</si>
  <si>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</si>
  <si>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</si>
  <si>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</si>
  <si>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</si>
  <si>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</si>
  <si>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</si>
  <si>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</si>
  <si>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</si>
  <si>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</si>
  <si>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</si>
  <si>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</si>
  <si>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</si>
  <si>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</si>
  <si>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</si>
  <si>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</si>
  <si>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</si>
  <si>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</si>
  <si>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</si>
  <si>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</si>
  <si>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</si>
  <si>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</si>
  <si>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</si>
  <si>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</si>
  <si>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</si>
  <si>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</si>
  <si>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</si>
  <si>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</si>
  <si>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</si>
  <si>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</si>
  <si>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</si>
  <si>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</si>
  <si>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</si>
  <si>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</si>
  <si>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</si>
  <si>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</si>
  <si>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</si>
  <si>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</si>
  <si>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</si>
  <si>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</si>
  <si>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</si>
  <si>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</si>
  <si>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</si>
  <si>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</si>
  <si>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</si>
  <si>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</si>
  <si>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</si>
  <si>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</si>
  <si>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</si>
  <si>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</si>
  <si>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</si>
  <si>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</si>
  <si>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</si>
  <si>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</si>
  <si>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</si>
  <si>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</si>
  <si>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</si>
  <si>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</si>
  <si>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</si>
  <si>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</si>
  <si>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</si>
  <si>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</si>
  <si>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</si>
  <si>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</si>
  <si>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</si>
  <si>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</si>
  <si>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</si>
  <si>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</si>
  <si>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</si>
  <si>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</si>
  <si>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</si>
  <si>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</si>
  <si>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</si>
  <si>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</si>
  <si>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</si>
  <si>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</si>
  <si>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</si>
  <si>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</si>
  <si>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</si>
  <si>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</si>
  <si>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</si>
  <si>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</si>
  <si>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</si>
  <si>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</si>
  <si>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</si>
  <si>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</si>
  <si>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</si>
  <si>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</si>
  <si>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</si>
  <si>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</si>
  <si>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</si>
  <si>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</si>
  <si>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</si>
  <si>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</si>
  <si>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</si>
  <si>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</si>
  <si>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</si>
  <si>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</si>
  <si>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</si>
  <si>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</si>
  <si>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</si>
  <si>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</si>
  <si>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</si>
  <si>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</si>
  <si>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</si>
  <si>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</si>
  <si>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</si>
  <si>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</si>
  <si>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</si>
  <si>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</si>
  <si>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</si>
  <si>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</si>
  <si>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</si>
  <si>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</si>
  <si>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</si>
  <si>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</si>
  <si>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</si>
  <si>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</si>
  <si>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</si>
  <si>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</si>
  <si>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</si>
  <si>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</si>
  <si>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</si>
  <si>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</si>
  <si>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</si>
  <si>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</si>
  <si>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</si>
  <si>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</si>
  <si>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</si>
  <si>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</si>
  <si>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</si>
  <si>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</si>
  <si>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</si>
  <si>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</si>
  <si>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</si>
  <si>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</si>
  <si>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</si>
  <si>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</si>
  <si>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</si>
  <si>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</si>
  <si>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</si>
  <si>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</si>
  <si>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</si>
  <si>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</si>
  <si>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</si>
  <si>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</si>
  <si>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</si>
  <si>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</si>
  <si>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</si>
  <si>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</si>
  <si>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</si>
  <si>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</si>
  <si>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</si>
  <si>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</si>
  <si>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</si>
  <si>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</si>
  <si>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</si>
  <si>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</si>
  <si>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</si>
  <si>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</si>
  <si>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</si>
  <si>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</si>
  <si>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</si>
  <si>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</si>
  <si>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</si>
  <si>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</si>
  <si>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</si>
  <si>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</si>
  <si>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</si>
  <si>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</si>
  <si>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</si>
  <si>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</si>
  <si>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</si>
  <si>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</si>
  <si>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</si>
  <si>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</si>
  <si>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</si>
  <si>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</si>
  <si>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</si>
  <si>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</si>
  <si>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</si>
  <si>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</si>
  <si>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</si>
  <si>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</si>
  <si>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</si>
  <si>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</si>
  <si>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</si>
  <si>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</si>
  <si>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</si>
  <si>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</si>
  <si>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</si>
  <si>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</si>
  <si>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</si>
  <si>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</si>
  <si>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</si>
  <si>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</si>
  <si>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</si>
  <si>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</si>
  <si>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</si>
  <si>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</si>
  <si>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</si>
  <si>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</si>
  <si>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</si>
  <si>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</si>
  <si>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</si>
  <si>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</si>
  <si>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</si>
  <si>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</si>
  <si>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</si>
  <si>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</si>
  <si>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</si>
  <si>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</si>
  <si>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</si>
  <si>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</si>
  <si>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</si>
  <si>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</si>
  <si>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</si>
  <si>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</si>
  <si>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</si>
  <si>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</si>
  <si>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</si>
  <si>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</si>
  <si>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</si>
  <si>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</si>
  <si>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</si>
  <si>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</si>
  <si>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</si>
  <si>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</si>
  <si>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</si>
  <si>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</si>
  <si>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</si>
  <si>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</si>
  <si>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</si>
  <si>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</si>
  <si>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</si>
  <si>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t>Title</t>
  </si>
  <si>
    <t>Release Date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</si>
  <si>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</si>
  <si>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</si>
  <si>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</si>
  <si>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</si>
  <si>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</si>
  <si>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</si>
  <si>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</si>
  <si>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</si>
  <si>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</si>
  <si>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</si>
  <si>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</si>
  <si>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</si>
  <si>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</si>
  <si>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</si>
  <si>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</si>
  <si>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</si>
  <si>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Grand Total</t>
  </si>
  <si>
    <t>Row Labels</t>
  </si>
  <si>
    <t>Woman in Gold 2</t>
  </si>
  <si>
    <t>Rows</t>
  </si>
  <si>
    <t>Columns</t>
  </si>
  <si>
    <t>Shape</t>
  </si>
  <si>
    <t>count</t>
  </si>
  <si>
    <t>Mean</t>
  </si>
  <si>
    <t>std</t>
  </si>
  <si>
    <t xml:space="preserve">min </t>
  </si>
  <si>
    <t>max</t>
  </si>
  <si>
    <t>Statistical Measure</t>
  </si>
  <si>
    <t>Null values Count</t>
  </si>
  <si>
    <t>Unique Count</t>
  </si>
  <si>
    <t>Count of Genre</t>
  </si>
  <si>
    <t>Column Labels</t>
  </si>
  <si>
    <t xml:space="preserve">hours studies </t>
  </si>
  <si>
    <t>Marks</t>
  </si>
  <si>
    <t>watching hours</t>
  </si>
  <si>
    <t>marks</t>
  </si>
  <si>
    <t>Average of IMDb Score (1-10)</t>
  </si>
  <si>
    <t>Count of Title</t>
  </si>
  <si>
    <t>Profit</t>
  </si>
  <si>
    <t>Hit/Flop</t>
  </si>
  <si>
    <t>Rating Category</t>
  </si>
  <si>
    <t>Year</t>
  </si>
  <si>
    <t>Hit</t>
  </si>
  <si>
    <t>Medium</t>
  </si>
  <si>
    <t>Flop</t>
  </si>
  <si>
    <t>Average</t>
  </si>
  <si>
    <t>Short</t>
  </si>
  <si>
    <t>Poor</t>
  </si>
  <si>
    <t>Long</t>
  </si>
  <si>
    <t>Excellent</t>
  </si>
  <si>
    <t>Sum of Profit</t>
  </si>
  <si>
    <t>Average of Profit</t>
  </si>
  <si>
    <t>Decade</t>
  </si>
  <si>
    <t>Movie Length Category</t>
  </si>
  <si>
    <t>Total Number of Movies</t>
  </si>
  <si>
    <t>Average IMDb Score</t>
  </si>
  <si>
    <t>Total Gross Revenue</t>
  </si>
  <si>
    <t>Total Profit</t>
  </si>
  <si>
    <t>Top 10 Movies by IMDb Score</t>
  </si>
  <si>
    <t>Top 10 Movies by Gross Revenue</t>
  </si>
  <si>
    <t>Director with Highest Average IMDb Score</t>
  </si>
  <si>
    <t>Avg IMDb Score</t>
  </si>
  <si>
    <t>Highest Avg Score</t>
  </si>
  <si>
    <t>Best Director</t>
  </si>
  <si>
    <t>Lead Actor with Highest Total Gross Revenue</t>
  </si>
  <si>
    <t>Highest Gross</t>
  </si>
  <si>
    <t>Top Lead Actor</t>
  </si>
  <si>
    <t>Genre with Highest Average IMDb Score</t>
  </si>
  <si>
    <t>Top Genre</t>
  </si>
  <si>
    <t>Year with Highest Total Gross Revenue</t>
  </si>
  <si>
    <t>Release Year</t>
  </si>
  <si>
    <t>Top Revenue Year</t>
  </si>
  <si>
    <t>Movie with Highest Budget</t>
  </si>
  <si>
    <t>Highest Budget</t>
  </si>
  <si>
    <t>Movie Title</t>
  </si>
  <si>
    <t>Movie with Highest Profit</t>
  </si>
  <si>
    <t>Highest Profit</t>
  </si>
  <si>
    <t>Correlation Between Budget &amp; Gross Revenue</t>
  </si>
  <si>
    <t>Correlation (Budget vs Gross)</t>
  </si>
  <si>
    <t>Count of Movies by Genre</t>
  </si>
  <si>
    <t>Count of Movies by Country</t>
  </si>
  <si>
    <t>Average IMDb Score by Genre</t>
  </si>
  <si>
    <t>Total Gross Revenue by Release Year</t>
  </si>
  <si>
    <t>Sum of Gross Revenue</t>
  </si>
  <si>
    <t>TOTAL PROFIT BY DIRECTOR NAME</t>
  </si>
  <si>
    <t>TOP 5 LEAD ACTORS BY TOTAL PROFIT</t>
  </si>
  <si>
    <t>TOP 5 DIRECTORS BY TOTAL GROSS</t>
  </si>
  <si>
    <t>PROFIT BY GENRE</t>
  </si>
  <si>
    <t>Average Rating by Movie Length</t>
  </si>
  <si>
    <t>Count of Rating Category</t>
  </si>
  <si>
    <t>Ratings By Country</t>
  </si>
  <si>
    <t>INSIGHTS</t>
  </si>
  <si>
    <t>Bigger budgets often profit more, but not always.</t>
  </si>
  <si>
    <t>Profit trends fluctuate over years.</t>
  </si>
  <si>
    <t>Star actors boost box-office revenue.</t>
  </si>
  <si>
    <t>Medium/long movies get slightly higher ratings.</t>
  </si>
  <si>
    <t>Most movies earn average ratings; excellence is rare.</t>
  </si>
  <si>
    <r>
      <t xml:space="preserve"> </t>
    </r>
    <r>
      <rPr>
        <b/>
        <sz val="20"/>
        <color theme="1"/>
        <rFont val="Calibri"/>
        <family val="2"/>
        <scheme val="minor"/>
      </rPr>
      <t>High-profit genres drive most revenue.</t>
    </r>
  </si>
  <si>
    <r>
      <t xml:space="preserve"> </t>
    </r>
    <r>
      <rPr>
        <b/>
        <sz val="20"/>
        <color theme="1"/>
        <rFont val="Calibri"/>
        <family val="2"/>
        <scheme val="minor"/>
      </rPr>
      <t>Many movies fail; the industry is high risk.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</si>
</sst>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009]\ * #,##0_ ;_ [$₹-4009]\ * \-#,##0_ ;_ [$₹-4009]\ * &quot;-&quot;??_ ;_ @_ "/>
    <numFmt numFmtId="165" formatCode="0.0"/>
  </numFmts>
  <fonts count="8" x14ac:knownFonts="1">
    <font>
      <sz val="12"/>
      <color theme="1"/>
      <name val="Calibri"/>
      <family val="2"/>
      <scheme val="minor"/>
    </font>
    <font>
      <b/>
      <sz val="11"/>
      <name val="Calibri"/>
      <family val="2"/>
      <scheme val="minor"/>
    </font>
    <font>
      <sz val="11"/>
      <color theme="1"/>
      <name val="Calibri"/>
      <family val="2"/>
      <scheme val="minor"/>
    </font>
    <font>
      <sz val="48"/>
      <color theme="1"/>
      <name val="Calibri"/>
      <family val="2"/>
      <scheme val="minor"/>
    </font>
    <font>
      <sz val="48"/>
      <color theme="4" tint="0.59996337778862885"/>
      <name val="Calibri"/>
      <family val="2"/>
      <scheme val="minor"/>
    </font>
    <font>
      <sz val="36"/>
      <color theme="0"/>
      <name val="Calibri"/>
      <family val="2"/>
      <scheme val="minor"/>
    </font>
    <font>
      <sz val="20"/>
      <color theme="1"/>
      <name val="Calibri"/>
      <family val="2"/>
      <scheme val="minor"/>
    </font>
    <font>
      <b/>
      <sz val="20"/>
      <color theme="1"/>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indexed="64"/>
      </patternFill>
    </fill>
    <fill>
      <patternFill patternType="solid">
        <fgColor theme="1"/>
        <bgColor indexed="64"/>
      </patternFill>
    </fill>
    <fill>
      <patternFill patternType="solid">
        <fgColor theme="1" tint="0.249977111117893"/>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2" fillId="0" borderId="0"/>
  </cellStyleXfs>
  <cellXfs count="77">
    <xf numFmtId="0" fontId="0" fillId="0" borderId="0" xfId="0"/>
    <xf numFmtId="0" fontId="0" fillId="0" borderId="0" xfId="0" applyAlignment="1">
      <alignment horizontal="left"/>
    </xf>
    <xf numFmtId="14" fontId="0" fillId="0" borderId="0" xfId="0" applyNumberFormat="1" applyAlignment="1">
      <alignment horizontal="left"/>
    </xf>
    <xf numFmtId="164" fontId="0" fillId="0" borderId="0" xfId="0" applyNumberFormat="1" applyAlignment="1">
      <alignment horizontal="left"/>
    </xf>
    <xf numFmtId="0" fontId="1" fillId="2" borderId="0" xfId="0" applyFont="1" applyFill="1" applyAlignment="1">
      <alignment horizontal="left"/>
    </xf>
    <xf numFmtId="14" fontId="1" fillId="2" borderId="0" xfId="0" applyNumberFormat="1" applyFont="1" applyFill="1" applyAlignment="1">
      <alignment horizontal="left"/>
    </xf>
    <xf numFmtId="164" fontId="1" fillId="2" borderId="0" xfId="0" applyNumberFormat="1" applyFont="1" applyFill="1" applyAlignment="1">
      <alignment horizontal="left"/>
    </xf>
    <xf numFmtId="0" fontId="0" fillId="0" borderId="1" xfId="0" applyBorder="1"/>
    <xf numFmtId="0" fontId="0" fillId="0" borderId="0" xfId="0" pivotButton="1"/>
    <xf numFmtId="2" fontId="0" fillId="0" borderId="0" xfId="0" applyNumberFormat="1" applyAlignment="1">
      <alignment horizontal="left"/>
    </xf>
    <xf numFmtId="0" fontId="0" fillId="3" borderId="0" xfId="0" applyFill="1"/>
    <xf numFmtId="0" fontId="0" fillId="0" borderId="2" xfId="0" applyBorder="1"/>
    <xf numFmtId="0" fontId="1" fillId="2" borderId="3" xfId="0" applyFont="1" applyFill="1" applyBorder="1" applyAlignment="1">
      <alignment horizontal="left"/>
    </xf>
    <xf numFmtId="14" fontId="1" fillId="2" borderId="3" xfId="0" applyNumberFormat="1" applyFont="1" applyFill="1" applyBorder="1" applyAlignment="1">
      <alignment horizontal="left"/>
    </xf>
    <xf numFmtId="164" fontId="1" fillId="2" borderId="3" xfId="0" applyNumberFormat="1" applyFont="1" applyFill="1" applyBorder="1" applyAlignment="1">
      <alignment horizontal="left"/>
    </xf>
    <xf numFmtId="164" fontId="1" fillId="2" borderId="4" xfId="0" applyNumberFormat="1" applyFont="1" applyFill="1" applyBorder="1" applyAlignment="1">
      <alignment horizontal="left"/>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3" borderId="0" xfId="0" applyFill="1" applyAlignment="1">
      <alignment horizontal="left"/>
    </xf>
    <xf numFmtId="0" fontId="0" fillId="0" borderId="0" xfId="0" applyNumberFormat="1"/>
    <xf numFmtId="0" fontId="0" fillId="0" borderId="10" xfId="0" applyBorder="1"/>
    <xf numFmtId="2" fontId="1" fillId="2" borderId="0" xfId="0" applyNumberFormat="1" applyFont="1" applyFill="1" applyAlignment="1">
      <alignment horizontal="left"/>
    </xf>
    <xf numFmtId="2" fontId="0" fillId="0" borderId="0" xfId="0" applyNumberFormat="1"/>
    <xf numFmtId="165" fontId="1" fillId="2" borderId="0" xfId="0" applyNumberFormat="1" applyFont="1" applyFill="1" applyAlignment="1">
      <alignment horizontal="left"/>
    </xf>
    <xf numFmtId="165" fontId="0" fillId="0" borderId="0" xfId="0" applyNumberFormat="1" applyAlignment="1">
      <alignment horizontal="left"/>
    </xf>
    <xf numFmtId="165" fontId="0" fillId="0" borderId="0" xfId="0" applyNumberFormat="1"/>
    <xf numFmtId="1" fontId="1" fillId="2" borderId="0" xfId="0" applyNumberFormat="1" applyFont="1" applyFill="1" applyAlignment="1">
      <alignment horizontal="left"/>
    </xf>
    <xf numFmtId="1" fontId="0" fillId="0" borderId="0" xfId="0" applyNumberFormat="1" applyAlignment="1">
      <alignment horizontal="left"/>
    </xf>
    <xf numFmtId="1" fontId="0" fillId="0" borderId="0" xfId="0" applyNumberFormat="1"/>
    <xf numFmtId="1" fontId="0" fillId="3" borderId="0" xfId="0" applyNumberFormat="1" applyFill="1" applyAlignment="1">
      <alignment horizontal="left"/>
    </xf>
    <xf numFmtId="0" fontId="0" fillId="0" borderId="0" xfId="0" applyFill="1"/>
    <xf numFmtId="0" fontId="0" fillId="3" borderId="1" xfId="0" applyFill="1" applyBorder="1"/>
    <xf numFmtId="165" fontId="0" fillId="0" borderId="1" xfId="0" applyNumberFormat="1" applyBorder="1"/>
    <xf numFmtId="2" fontId="0" fillId="0" borderId="1" xfId="0" applyNumberFormat="1" applyBorder="1"/>
    <xf numFmtId="0" fontId="0" fillId="4" borderId="1" xfId="0" applyFill="1" applyBorder="1"/>
    <xf numFmtId="0" fontId="0" fillId="4" borderId="5" xfId="0" applyFill="1" applyBorder="1"/>
    <xf numFmtId="0" fontId="0" fillId="0" borderId="0" xfId="0" applyFill="1" applyAlignment="1">
      <alignment horizontal="center"/>
    </xf>
    <xf numFmtId="0" fontId="0" fillId="0" borderId="3" xfId="0" applyBorder="1"/>
    <xf numFmtId="0" fontId="0" fillId="0" borderId="1" xfId="0" pivotButton="1" applyBorder="1"/>
    <xf numFmtId="0" fontId="0" fillId="0" borderId="1" xfId="0" applyBorder="1" applyAlignment="1">
      <alignment horizontal="left"/>
    </xf>
    <xf numFmtId="0" fontId="0" fillId="0" borderId="1" xfId="0" applyNumberFormat="1" applyBorder="1"/>
    <xf numFmtId="0" fontId="0" fillId="0" borderId="0" xfId="0" applyBorder="1"/>
    <xf numFmtId="0" fontId="0" fillId="0" borderId="12" xfId="0" applyBorder="1"/>
    <xf numFmtId="0" fontId="0" fillId="0" borderId="3" xfId="0" applyBorder="1" applyAlignment="1">
      <alignment horizontal="left"/>
    </xf>
    <xf numFmtId="0" fontId="0" fillId="0" borderId="11" xfId="0" applyNumberFormat="1" applyBorder="1"/>
    <xf numFmtId="0" fontId="0" fillId="0" borderId="3" xfId="0" applyNumberFormat="1" applyBorder="1"/>
    <xf numFmtId="0" fontId="0" fillId="0" borderId="11" xfId="0" applyBorder="1" applyAlignment="1">
      <alignment horizontal="left"/>
    </xf>
    <xf numFmtId="1" fontId="0" fillId="0" borderId="1" xfId="0" applyNumberFormat="1" applyBorder="1" applyAlignment="1">
      <alignment horizontal="left"/>
    </xf>
    <xf numFmtId="0" fontId="0" fillId="0" borderId="0" xfId="0" applyFill="1" applyBorder="1" applyAlignment="1">
      <alignment horizontal="left"/>
    </xf>
    <xf numFmtId="0" fontId="0" fillId="0" borderId="10" xfId="0" applyFill="1" applyBorder="1" applyAlignment="1">
      <alignment horizontal="left"/>
    </xf>
    <xf numFmtId="0" fontId="0" fillId="0" borderId="0" xfId="0" applyFill="1" applyBorder="1" applyAlignment="1"/>
    <xf numFmtId="0" fontId="0" fillId="0" borderId="16" xfId="0" applyBorder="1"/>
    <xf numFmtId="0" fontId="0" fillId="0" borderId="17" xfId="0" applyBorder="1"/>
    <xf numFmtId="0" fontId="0" fillId="3" borderId="13" xfId="0" applyFill="1" applyBorder="1" applyAlignment="1">
      <alignment horizontal="center"/>
    </xf>
    <xf numFmtId="0" fontId="0" fillId="3" borderId="14" xfId="0" applyFill="1" applyBorder="1" applyAlignment="1">
      <alignment horizontal="center"/>
    </xf>
    <xf numFmtId="0" fontId="0" fillId="5" borderId="0" xfId="0" applyFill="1"/>
    <xf numFmtId="0" fontId="4" fillId="5" borderId="0" xfId="0" applyFont="1" applyFill="1" applyAlignment="1"/>
    <xf numFmtId="0" fontId="3" fillId="5" borderId="0" xfId="0" applyFont="1" applyFill="1" applyAlignment="1"/>
    <xf numFmtId="0" fontId="0" fillId="5" borderId="0" xfId="0" applyFill="1" applyAlignment="1"/>
    <xf numFmtId="0" fontId="0" fillId="3" borderId="1"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7" fillId="0" borderId="0" xfId="0" applyFont="1" applyAlignment="1">
      <alignment horizontal="left"/>
    </xf>
    <xf numFmtId="0" fontId="6" fillId="0" borderId="0" xfId="0" applyFont="1" applyAlignment="1">
      <alignment horizontal="left"/>
    </xf>
    <xf numFmtId="0" fontId="5" fillId="6" borderId="18" xfId="0" applyFont="1" applyFill="1" applyBorder="1" applyAlignment="1">
      <alignment horizontal="center" vertical="center" wrapText="1"/>
    </xf>
    <xf numFmtId="0" fontId="5" fillId="6" borderId="19" xfId="0" applyFont="1" applyFill="1" applyBorder="1" applyAlignment="1">
      <alignment horizontal="center" vertical="center" wrapText="1"/>
    </xf>
    <xf numFmtId="0" fontId="5" fillId="6" borderId="20" xfId="0" applyFont="1" applyFill="1" applyBorder="1" applyAlignment="1">
      <alignment horizontal="center" vertical="center" wrapText="1"/>
    </xf>
    <xf numFmtId="0" fontId="5" fillId="6" borderId="1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21" xfId="0" applyFont="1" applyFill="1" applyBorder="1" applyAlignment="1">
      <alignment horizontal="center" vertical="center" wrapText="1"/>
    </xf>
    <xf numFmtId="0" fontId="5" fillId="6" borderId="22" xfId="0" applyFont="1" applyFill="1" applyBorder="1" applyAlignment="1">
      <alignment horizontal="center" vertical="center" wrapText="1"/>
    </xf>
    <xf numFmtId="0" fontId="5" fillId="6" borderId="23" xfId="0" applyFont="1" applyFill="1" applyBorder="1" applyAlignment="1">
      <alignment horizontal="center" vertical="center" wrapText="1"/>
    </xf>
    <xf numFmtId="0" fontId="5" fillId="6" borderId="24" xfId="0" applyFont="1" applyFill="1" applyBorder="1" applyAlignment="1">
      <alignment horizontal="center" vertical="center" wrapText="1"/>
    </xf>
    <xf numFmtId="0" fontId="6" fillId="0" borderId="19" xfId="0" applyFont="1" applyBorder="1" applyAlignment="1">
      <alignment horizontal="left"/>
    </xf>
  </cellXfs>
  <cellStyles count="2">
    <cellStyle name="Normal" xfId="0" builtinId="0"/>
    <cellStyle name="Normal 2" xfId="1" xr:uid="{F6C87A43-C36E-4122-AA1E-AA4C4EEA6BF7}"/>
  </cellStyles>
  <dxfs count="18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horizontal style="thin">
          <color indexed="64"/>
        </horizontal>
      </border>
    </dxf>
    <dxf>
      <border>
        <top style="thin">
          <color indexed="64"/>
        </top>
        <horizontal style="thin">
          <color indexed="64"/>
        </horizontal>
      </border>
    </dxf>
    <dxf>
      <font>
        <color rgb="FF9C0006"/>
      </font>
      <fill>
        <patternFill>
          <bgColor rgb="FFFFC7CE"/>
        </patternFill>
      </fill>
    </dxf>
    <dxf>
      <border>
        <top style="thin">
          <color indexed="64"/>
        </top>
        <horizontal style="thin">
          <color indexed="64"/>
        </horizontal>
      </border>
    </dxf>
    <dxf>
      <border>
        <top style="thin">
          <color indexed="64"/>
        </top>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top style="thin">
          <color indexed="64"/>
        </top>
        <horizontal style="thin">
          <color indexed="64"/>
        </horizontal>
      </border>
    </dxf>
    <dxf>
      <border>
        <top style="thin">
          <color indexed="64"/>
        </top>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horizontal style="thin">
          <color indexed="64"/>
        </horizontal>
      </border>
    </dxf>
    <dxf>
      <border>
        <top style="thin">
          <color indexed="64"/>
        </top>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horizontal style="thin">
          <color indexed="64"/>
        </horizontal>
      </border>
    </dxf>
    <dxf>
      <border>
        <top style="thin">
          <color indexed="64"/>
        </top>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top style="thin">
          <color indexed="64"/>
        </top>
        <horizontal style="thin">
          <color indexed="64"/>
        </horizontal>
      </border>
    </dxf>
    <dxf>
      <border>
        <top style="thin">
          <color indexed="64"/>
        </top>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65" formatCode="0.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67" formatCode="m/d/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left" vertical="bottom" textRotation="0" wrapText="0" indent="0" justifyLastLine="0" shrinkToFit="0" readingOrder="0"/>
    </dxf>
    <dxf>
      <numFmt numFmtId="164" formatCode="_ [$₹-4009]\ * #,##0_ ;_ [$₹-4009]\ * \-#,##0_ ;_ [$₹-4009]\ * &quot;-&quot;??_ ;_ @_ "/>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7" formatCode="m/d/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left" vertical="bottom" textRotation="0" wrapText="0" indent="0" justifyLastLine="0" shrinkToFit="0" readingOrder="0"/>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2929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'IMDB Movie Database'!$AC$14</c:f>
              <c:strCache>
                <c:ptCount val="1"/>
                <c:pt idx="0">
                  <c:v>marks</c:v>
                </c:pt>
              </c:strCache>
            </c:strRef>
          </c:tx>
          <c:spPr>
            <a:ln w="19050" cap="rnd">
              <a:noFill/>
              <a:round/>
            </a:ln>
            <a:effectLst/>
          </c:spPr>
          <c:marker>
            <c:symbol val="circle"/>
            <c:size val="5"/>
            <c:spPr>
              <a:solidFill>
                <a:schemeClr val="accent1"/>
              </a:solidFill>
              <a:ln w="9525">
                <a:solidFill>
                  <a:schemeClr val="accent1"/>
                </a:solidFill>
              </a:ln>
              <a:effectLst/>
            </c:spPr>
          </c:marker>
          <c:xVal>
            <c:numRef>
              <c:f>'IMDB Movie Database'!$AB$15:$AB$19</c:f>
              <c:numCache>
                <c:formatCode>General</c:formatCode>
                <c:ptCount val="5"/>
                <c:pt idx="0">
                  <c:v>5</c:v>
                </c:pt>
                <c:pt idx="1">
                  <c:v>4</c:v>
                </c:pt>
                <c:pt idx="2">
                  <c:v>3</c:v>
                </c:pt>
                <c:pt idx="3">
                  <c:v>2</c:v>
                </c:pt>
                <c:pt idx="4">
                  <c:v>1</c:v>
                </c:pt>
              </c:numCache>
            </c:numRef>
          </c:xVal>
          <c:yVal>
            <c:numRef>
              <c:f>'IMDB Movie Database'!$AC$15:$AC$19</c:f>
              <c:numCache>
                <c:formatCode>General</c:formatCode>
                <c:ptCount val="5"/>
                <c:pt idx="0">
                  <c:v>10</c:v>
                </c:pt>
                <c:pt idx="1">
                  <c:v>20</c:v>
                </c:pt>
                <c:pt idx="2">
                  <c:v>30</c:v>
                </c:pt>
                <c:pt idx="3">
                  <c:v>40</c:v>
                </c:pt>
                <c:pt idx="4">
                  <c:v>50</c:v>
                </c:pt>
              </c:numCache>
            </c:numRef>
          </c:yVal>
          <c:smooth val="0"/>
          <c:extLst>
            <c:ext xmlns:c16="http://schemas.microsoft.com/office/drawing/2014/chart" uri="{C3380CC4-5D6E-409C-BE32-E72D297353CC}">
              <c16:uniqueId val="{00000000-C53B-448F-9A82-BCF9EA144C43}"/>
            </c:ext>
          </c:extLst>
        </c:ser>
        <c:dLbls>
          <c:showLegendKey val="0"/>
          <c:showVal val="0"/>
          <c:showCatName val="0"/>
          <c:showSerName val="0"/>
          <c:showPercent val="0"/>
          <c:showBubbleSize val="0"/>
        </c:dLbls>
        <c:axId val="367358848"/>
        <c:axId val="367364128"/>
      </c:scatterChart>
      <c:valAx>
        <c:axId val="367358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364128"/>
        <c:crosses val="autoZero"/>
        <c:crossBetween val="midCat"/>
      </c:valAx>
      <c:valAx>
        <c:axId val="367364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3588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[IMDB_Excel_Data_Analysis_Dashboard.xlsx]Pivot_Analysis!PivotTable30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 by 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Pivot_Analysis!$U$29</c:f>
              <c:strCache>
                <c:ptCount val="1"/>
                <c:pt idx="0">
                  <c:v>Total</c:v>
                </c:pt>
              </c:strCache>
            </c:strRef>
          </c:tx>
          <c:spPr>
            <a:solidFill>
              <a:schemeClr val="accent1"/>
            </a:solidFill>
            <a:ln>
              <a:noFill/>
            </a:ln>
            <a:effectLst/>
          </c:spPr>
          <c:invertIfNegative val="0"/>
          <c:cat>
            <c:strRef>
              <c:f>Pivot_Analysis!$T$30:$T$40</c:f>
              <c:strCache>
                <c:ptCount val="10"/>
                <c:pt idx="0">
                  <c:v>Adventure</c:v>
                </c:pt>
                <c:pt idx="1">
                  <c:v>Action</c:v>
                </c:pt>
                <c:pt idx="2">
                  <c:v>Biography</c:v>
                </c:pt>
                <c:pt idx="3">
                  <c:v>Comedy</c:v>
                </c:pt>
                <c:pt idx="4">
                  <c:v>Animation</c:v>
                </c:pt>
                <c:pt idx="5">
                  <c:v>Fantasy</c:v>
                </c:pt>
                <c:pt idx="6">
                  <c:v>Drama</c:v>
                </c:pt>
                <c:pt idx="7">
                  <c:v>Family</c:v>
                </c:pt>
                <c:pt idx="8">
                  <c:v>Documentary</c:v>
                </c:pt>
                <c:pt idx="9">
                  <c:v>Crime</c:v>
                </c:pt>
              </c:strCache>
            </c:strRef>
          </c:cat>
          <c:val>
            <c:numRef>
              <c:f>Pivot_Analysis!$U$30:$U$40</c:f>
              <c:numCache>
                <c:formatCode>General</c:formatCode>
                <c:ptCount val="10"/>
                <c:pt idx="0">
                  <c:v>6044906402</c:v>
                </c:pt>
                <c:pt idx="1">
                  <c:v>4593270249</c:v>
                </c:pt>
                <c:pt idx="2">
                  <c:v>2336513401</c:v>
                </c:pt>
                <c:pt idx="3">
                  <c:v>2318536490</c:v>
                </c:pt>
                <c:pt idx="4">
                  <c:v>1339944545</c:v>
                </c:pt>
                <c:pt idx="5">
                  <c:v>813595199</c:v>
                </c:pt>
                <c:pt idx="6">
                  <c:v>795469697</c:v>
                </c:pt>
                <c:pt idx="7">
                  <c:v>402981433</c:v>
                </c:pt>
                <c:pt idx="8">
                  <c:v>173283731</c:v>
                </c:pt>
                <c:pt idx="9">
                  <c:v>-2414914531</c:v>
                </c:pt>
              </c:numCache>
            </c:numRef>
          </c:val>
          <c:extLst>
            <c:ext xmlns:c16="http://schemas.microsoft.com/office/drawing/2014/chart" uri="{C3380CC4-5D6E-409C-BE32-E72D297353CC}">
              <c16:uniqueId val="{00000000-977D-4832-B526-5A9DA023BD30}"/>
            </c:ext>
          </c:extLst>
        </c:ser>
        <c:dLbls>
          <c:showLegendKey val="0"/>
          <c:showVal val="0"/>
          <c:showCatName val="0"/>
          <c:showSerName val="0"/>
          <c:showPercent val="0"/>
          <c:showBubbleSize val="0"/>
        </c:dLbls>
        <c:gapWidth val="219"/>
        <c:overlap val="-27"/>
        <c:axId val="1413638559"/>
        <c:axId val="1413639039"/>
      </c:barChart>
      <c:catAx>
        <c:axId val="141363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639039"/>
        <c:crosses val="autoZero"/>
        <c:auto val="1"/>
        <c:lblAlgn val="ctr"/>
        <c:lblOffset val="100"/>
        <c:noMultiLvlLbl val="0"/>
      </c:catAx>
      <c:valAx>
        <c:axId val="1413639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63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[IMDB_Excel_Data_Analysis_Dashboard.xlsx]Pivot_Analysis!PivotTable31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Hit vs Flop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Pivot_Analysis!$U$41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0EC-4192-B55D-1E3203BB080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0EC-4192-B55D-1E3203BB0809}"/>
              </c:ext>
            </c:extLst>
          </c:dPt>
          <c:cat>
            <c:strRef>
              <c:f>Pivot_Analysis!$T$42:$T$44</c:f>
              <c:strCache>
                <c:ptCount val="2"/>
                <c:pt idx="0">
                  <c:v>Flop</c:v>
                </c:pt>
                <c:pt idx="1">
                  <c:v>Hit</c:v>
                </c:pt>
              </c:strCache>
            </c:strRef>
          </c:cat>
          <c:val>
            <c:numRef>
              <c:f>Pivot_Analysis!$U$42:$U$44</c:f>
              <c:numCache>
                <c:formatCode>General</c:formatCode>
                <c:ptCount val="2"/>
                <c:pt idx="0">
                  <c:v>1717</c:v>
                </c:pt>
                <c:pt idx="1">
                  <c:v>1816</c:v>
                </c:pt>
              </c:numCache>
            </c:numRef>
          </c:val>
          <c:extLst>
            <c:ext xmlns:c16="http://schemas.microsoft.com/office/drawing/2014/chart" uri="{C3380CC4-5D6E-409C-BE32-E72D297353CC}">
              <c16:uniqueId val="{00000000-253E-4739-9EF6-7DEF47AB00C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[IMDB_Excel_Data_Analysis_Dashboard.xlsx]Pivot_Analysis!PivotTable32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Rating by Movie Length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Pivot_Analysis!$U$50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Pivot_Analysis!$T$51:$T$54</c:f>
              <c:strCache>
                <c:ptCount val="3"/>
                <c:pt idx="0">
                  <c:v>Short</c:v>
                </c:pt>
                <c:pt idx="1">
                  <c:v>Medium</c:v>
                </c:pt>
                <c:pt idx="2">
                  <c:v>Long</c:v>
                </c:pt>
              </c:strCache>
            </c:strRef>
          </c:cat>
          <c:val>
            <c:numRef>
              <c:f>Pivot_Analysis!$U$51:$U$54</c:f>
              <c:numCache>
                <c:formatCode>General</c:formatCode>
                <c:ptCount val="3"/>
                <c:pt idx="0">
                  <c:v>6.0207317073170712</c:v>
                </c:pt>
                <c:pt idx="1">
                  <c:v>6.3558758314855961</c:v>
                </c:pt>
                <c:pt idx="2">
                  <c:v>7.0702764976958514</c:v>
                </c:pt>
              </c:numCache>
            </c:numRef>
          </c:val>
          <c:extLst>
            <c:ext xmlns:c16="http://schemas.microsoft.com/office/drawing/2014/chart" uri="{C3380CC4-5D6E-409C-BE32-E72D297353CC}">
              <c16:uniqueId val="{00000000-DFAF-47B2-B698-CA6AF6EF2938}"/>
            </c:ext>
          </c:extLst>
        </c:ser>
        <c:dLbls>
          <c:showLegendKey val="0"/>
          <c:showVal val="0"/>
          <c:showCatName val="0"/>
          <c:showSerName val="0"/>
          <c:showPercent val="0"/>
          <c:showBubbleSize val="0"/>
        </c:dLbls>
        <c:gapWidth val="150"/>
        <c:overlap val="100"/>
        <c:axId val="1413139935"/>
        <c:axId val="1413142335"/>
      </c:barChart>
      <c:catAx>
        <c:axId val="14131399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3142335"/>
        <c:crosses val="autoZero"/>
        <c:auto val="1"/>
        <c:lblAlgn val="ctr"/>
        <c:lblOffset val="100"/>
        <c:noMultiLvlLbl val="0"/>
      </c:catAx>
      <c:valAx>
        <c:axId val="141314233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313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[IMDB_Excel_Data_Analysis_Dashboard.xlsx]Pivot_Analysis!PivotTable28</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Actors by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Pivot_Analysis!$U$5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Pivot_Analysis!$T$6:$T$11</c:f>
              <c:strCache>
                <c:ptCount val="5"/>
                <c:pt idx="0">
                  <c:v>Bradley Cooper</c:v>
                </c:pt>
                <c:pt idx="1">
                  <c:v>Tom Cruise</c:v>
                </c:pt>
                <c:pt idx="2">
                  <c:v>Jennifer Lawrence</c:v>
                </c:pt>
                <c:pt idx="3">
                  <c:v>Tom Hanks</c:v>
                </c:pt>
                <c:pt idx="4">
                  <c:v>Harrison Ford</c:v>
                </c:pt>
              </c:strCache>
            </c:strRef>
          </c:cat>
          <c:val>
            <c:numRef>
              <c:f>Pivot_Analysis!$U$6:$U$11</c:f>
              <c:numCache>
                <c:formatCode>General</c:formatCode>
                <c:ptCount val="5"/>
                <c:pt idx="0">
                  <c:v>1005369595</c:v>
                </c:pt>
                <c:pt idx="1">
                  <c:v>1135788356</c:v>
                </c:pt>
                <c:pt idx="2">
                  <c:v>1208720937</c:v>
                </c:pt>
                <c:pt idx="3">
                  <c:v>1492647092</c:v>
                </c:pt>
                <c:pt idx="4">
                  <c:v>2092779163</c:v>
                </c:pt>
              </c:numCache>
            </c:numRef>
          </c:val>
          <c:extLst>
            <c:ext xmlns:c16="http://schemas.microsoft.com/office/drawing/2014/chart" uri="{C3380CC4-5D6E-409C-BE32-E72D297353CC}">
              <c16:uniqueId val="{00000000-7A2A-4ABC-90C5-77F1E360004E}"/>
            </c:ext>
          </c:extLst>
        </c:ser>
        <c:dLbls>
          <c:showLegendKey val="0"/>
          <c:showVal val="0"/>
          <c:showCatName val="0"/>
          <c:showSerName val="0"/>
          <c:showPercent val="0"/>
          <c:showBubbleSize val="0"/>
        </c:dLbls>
        <c:gapWidth val="150"/>
        <c:overlap val="100"/>
        <c:axId val="1413097695"/>
        <c:axId val="1413090495"/>
      </c:barChart>
      <c:catAx>
        <c:axId val="14130976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3090495"/>
        <c:crosses val="autoZero"/>
        <c:auto val="1"/>
        <c:lblAlgn val="ctr"/>
        <c:lblOffset val="100"/>
        <c:noMultiLvlLbl val="0"/>
      </c:catAx>
      <c:valAx>
        <c:axId val="141309049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309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[IMDB_Excel_Data_Analysis_Dashboard.xlsx]Pivot_Analysis!PivotTable34</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Yearly</a:t>
            </a:r>
            <a:r>
              <a:rPr lang="en-US" baseline="0"/>
              <a:t> Avg Profit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Pivot_Analysis!$AO$30</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Pivot_Analysis!$AN$31:$AN$102</c:f>
              <c:strCache>
                <c:ptCount val="71"/>
                <c:pt idx="0">
                  <c:v>1920</c:v>
                </c:pt>
                <c:pt idx="1">
                  <c:v>1927</c:v>
                </c:pt>
                <c:pt idx="2">
                  <c:v>1933</c:v>
                </c:pt>
                <c:pt idx="3">
                  <c:v>1935</c:v>
                </c:pt>
                <c:pt idx="4">
                  <c:v>1936</c:v>
                </c:pt>
                <c:pt idx="5">
                  <c:v>1937</c:v>
                </c:pt>
                <c:pt idx="6">
                  <c:v>1939</c:v>
                </c:pt>
                <c:pt idx="7">
                  <c:v>1940</c:v>
                </c:pt>
                <c:pt idx="8">
                  <c:v>1946</c:v>
                </c:pt>
                <c:pt idx="9">
                  <c:v>1947</c:v>
                </c:pt>
                <c:pt idx="10">
                  <c:v>1948</c:v>
                </c:pt>
                <c:pt idx="11">
                  <c:v>1950</c:v>
                </c:pt>
                <c:pt idx="12">
                  <c:v>1952</c:v>
                </c:pt>
                <c:pt idx="13">
                  <c:v>1953</c:v>
                </c:pt>
                <c:pt idx="14">
                  <c:v>1954</c:v>
                </c:pt>
                <c:pt idx="15">
                  <c:v>1957</c:v>
                </c:pt>
                <c:pt idx="16">
                  <c:v>1959</c:v>
                </c:pt>
                <c:pt idx="17">
                  <c:v>1961</c:v>
                </c:pt>
                <c:pt idx="18">
                  <c:v>1962</c:v>
                </c:pt>
                <c:pt idx="19">
                  <c:v>1963</c:v>
                </c:pt>
                <c:pt idx="20">
                  <c:v>1964</c:v>
                </c:pt>
                <c:pt idx="21">
                  <c:v>1965</c:v>
                </c:pt>
                <c:pt idx="22">
                  <c:v>1967</c:v>
                </c:pt>
                <c:pt idx="23">
                  <c:v>1968</c:v>
                </c:pt>
                <c:pt idx="24">
                  <c:v>1969</c:v>
                </c:pt>
                <c:pt idx="25">
                  <c:v>1970</c:v>
                </c:pt>
                <c:pt idx="26">
                  <c:v>1971</c:v>
                </c:pt>
                <c:pt idx="27">
                  <c:v>1972</c:v>
                </c:pt>
                <c:pt idx="28">
                  <c:v>1973</c:v>
                </c:pt>
                <c:pt idx="29">
                  <c:v>1974</c:v>
                </c:pt>
                <c:pt idx="30">
                  <c:v>1975</c:v>
                </c:pt>
                <c:pt idx="31">
                  <c:v>1976</c:v>
                </c:pt>
                <c:pt idx="32">
                  <c:v>1977</c:v>
                </c:pt>
                <c:pt idx="33">
                  <c:v>1978</c:v>
                </c:pt>
                <c:pt idx="34">
                  <c:v>1979</c:v>
                </c:pt>
                <c:pt idx="35">
                  <c:v>1980</c:v>
                </c:pt>
                <c:pt idx="36">
                  <c:v>1981</c:v>
                </c:pt>
                <c:pt idx="37">
                  <c:v>1982</c:v>
                </c:pt>
                <c:pt idx="38">
                  <c:v>1983</c:v>
                </c:pt>
                <c:pt idx="39">
                  <c:v>1984</c:v>
                </c:pt>
                <c:pt idx="40">
                  <c:v>1985</c:v>
                </c:pt>
                <c:pt idx="41">
                  <c:v>1986</c:v>
                </c:pt>
                <c:pt idx="42">
                  <c:v>1987</c:v>
                </c:pt>
                <c:pt idx="43">
                  <c:v>1988</c:v>
                </c:pt>
                <c:pt idx="44">
                  <c:v>1989</c:v>
                </c:pt>
                <c:pt idx="45">
                  <c:v>1990</c:v>
                </c:pt>
                <c:pt idx="46">
                  <c:v>1991</c:v>
                </c:pt>
                <c:pt idx="47">
                  <c:v>1992</c:v>
                </c:pt>
                <c:pt idx="48">
                  <c:v>1993</c:v>
                </c:pt>
                <c:pt idx="49">
                  <c:v>1994</c:v>
                </c:pt>
                <c:pt idx="50">
                  <c:v>1995</c:v>
                </c:pt>
                <c:pt idx="51">
                  <c:v>1996</c:v>
                </c:pt>
                <c:pt idx="52">
                  <c:v>1997</c:v>
                </c:pt>
                <c:pt idx="53">
                  <c:v>1998</c:v>
                </c:pt>
                <c:pt idx="54">
                  <c:v>1999</c:v>
                </c:pt>
                <c:pt idx="55">
                  <c:v>2000</c:v>
                </c:pt>
                <c:pt idx="56">
                  <c:v>2001</c:v>
                </c:pt>
                <c:pt idx="57">
                  <c:v>2002</c:v>
                </c:pt>
                <c:pt idx="58">
                  <c:v>2003</c:v>
                </c:pt>
                <c:pt idx="59">
                  <c:v>2004</c:v>
                </c:pt>
                <c:pt idx="60">
                  <c:v>2005</c:v>
                </c:pt>
                <c:pt idx="61">
                  <c:v>2006</c:v>
                </c:pt>
                <c:pt idx="62">
                  <c:v>2007</c:v>
                </c:pt>
                <c:pt idx="63">
                  <c:v>2008</c:v>
                </c:pt>
                <c:pt idx="64">
                  <c:v>2009</c:v>
                </c:pt>
                <c:pt idx="65">
                  <c:v>2010</c:v>
                </c:pt>
                <c:pt idx="66">
                  <c:v>2011</c:v>
                </c:pt>
                <c:pt idx="67">
                  <c:v>2012</c:v>
                </c:pt>
                <c:pt idx="68">
                  <c:v>2013</c:v>
                </c:pt>
                <c:pt idx="69">
                  <c:v>2014</c:v>
                </c:pt>
                <c:pt idx="70">
                  <c:v>2015</c:v>
                </c:pt>
              </c:strCache>
            </c:strRef>
          </c:cat>
          <c:val>
            <c:numRef>
              <c:f>Pivot_Analysis!$AO$31:$AO$102</c:f>
              <c:numCache>
                <c:formatCode>General</c:formatCode>
                <c:ptCount val="71"/>
                <c:pt idx="0">
                  <c:v>2900000</c:v>
                </c:pt>
                <c:pt idx="1">
                  <c:v>-5973565</c:v>
                </c:pt>
                <c:pt idx="2">
                  <c:v>1861000</c:v>
                </c:pt>
                <c:pt idx="3">
                  <c:v>2391000</c:v>
                </c:pt>
                <c:pt idx="4">
                  <c:v>-1336755</c:v>
                </c:pt>
                <c:pt idx="5">
                  <c:v>182925485</c:v>
                </c:pt>
                <c:pt idx="6">
                  <c:v>107040445</c:v>
                </c:pt>
                <c:pt idx="7">
                  <c:v>77910000</c:v>
                </c:pt>
                <c:pt idx="8">
                  <c:v>16975000</c:v>
                </c:pt>
                <c:pt idx="9">
                  <c:v>-2292073</c:v>
                </c:pt>
                <c:pt idx="10">
                  <c:v>-744000</c:v>
                </c:pt>
                <c:pt idx="11">
                  <c:v>4231215</c:v>
                </c:pt>
                <c:pt idx="12">
                  <c:v>32000000</c:v>
                </c:pt>
                <c:pt idx="13">
                  <c:v>17895000</c:v>
                </c:pt>
                <c:pt idx="14">
                  <c:v>3479530.5</c:v>
                </c:pt>
                <c:pt idx="15">
                  <c:v>24200000</c:v>
                </c:pt>
                <c:pt idx="16">
                  <c:v>22116152</c:v>
                </c:pt>
                <c:pt idx="17">
                  <c:v>37650000</c:v>
                </c:pt>
                <c:pt idx="18">
                  <c:v>2983517.5</c:v>
                </c:pt>
                <c:pt idx="19">
                  <c:v>28778333.333333332</c:v>
                </c:pt>
                <c:pt idx="20">
                  <c:v>33751240.5</c:v>
                </c:pt>
                <c:pt idx="21">
                  <c:v>58910231.799999997</c:v>
                </c:pt>
                <c:pt idx="22">
                  <c:v>33600000</c:v>
                </c:pt>
                <c:pt idx="23">
                  <c:v>25757685.5</c:v>
                </c:pt>
                <c:pt idx="24">
                  <c:v>36845264.333333336</c:v>
                </c:pt>
                <c:pt idx="25">
                  <c:v>-2425000</c:v>
                </c:pt>
                <c:pt idx="26">
                  <c:v>23065307.75</c:v>
                </c:pt>
                <c:pt idx="27">
                  <c:v>64496217.5</c:v>
                </c:pt>
                <c:pt idx="28">
                  <c:v>74063911.25</c:v>
                </c:pt>
                <c:pt idx="29">
                  <c:v>58350520</c:v>
                </c:pt>
                <c:pt idx="30">
                  <c:v>120199874</c:v>
                </c:pt>
                <c:pt idx="31">
                  <c:v>66137623.5</c:v>
                </c:pt>
                <c:pt idx="32">
                  <c:v>107272465.83333333</c:v>
                </c:pt>
                <c:pt idx="33">
                  <c:v>55348078.799999997</c:v>
                </c:pt>
                <c:pt idx="34">
                  <c:v>34500000</c:v>
                </c:pt>
                <c:pt idx="35">
                  <c:v>40731833.416666664</c:v>
                </c:pt>
                <c:pt idx="36">
                  <c:v>34865778.5</c:v>
                </c:pt>
                <c:pt idx="37">
                  <c:v>82385055.700000003</c:v>
                </c:pt>
                <c:pt idx="38">
                  <c:v>47477117.416666664</c:v>
                </c:pt>
                <c:pt idx="39">
                  <c:v>47694487.277777776</c:v>
                </c:pt>
                <c:pt idx="40">
                  <c:v>45241653</c:v>
                </c:pt>
                <c:pt idx="41">
                  <c:v>34698225.952380955</c:v>
                </c:pt>
                <c:pt idx="42">
                  <c:v>26591954.699999999</c:v>
                </c:pt>
                <c:pt idx="43">
                  <c:v>-13786034.48</c:v>
                </c:pt>
                <c:pt idx="44">
                  <c:v>32776022.580645163</c:v>
                </c:pt>
                <c:pt idx="45">
                  <c:v>48641909.846153848</c:v>
                </c:pt>
                <c:pt idx="46">
                  <c:v>27845401.666666668</c:v>
                </c:pt>
                <c:pt idx="47">
                  <c:v>39348176.09375</c:v>
                </c:pt>
                <c:pt idx="48">
                  <c:v>23873227.755555555</c:v>
                </c:pt>
                <c:pt idx="49">
                  <c:v>30960761.576923076</c:v>
                </c:pt>
                <c:pt idx="50">
                  <c:v>13382876.893939395</c:v>
                </c:pt>
                <c:pt idx="51">
                  <c:v>9405761.7252747249</c:v>
                </c:pt>
                <c:pt idx="52">
                  <c:v>-13896215.470000001</c:v>
                </c:pt>
                <c:pt idx="53">
                  <c:v>-619219.45689655177</c:v>
                </c:pt>
                <c:pt idx="54">
                  <c:v>-1298117.6158940396</c:v>
                </c:pt>
                <c:pt idx="55">
                  <c:v>7836254.9934210526</c:v>
                </c:pt>
                <c:pt idx="56">
                  <c:v>5298528.1058823531</c:v>
                </c:pt>
                <c:pt idx="57">
                  <c:v>12103807.731182795</c:v>
                </c:pt>
                <c:pt idx="58">
                  <c:v>12808872.199999999</c:v>
                </c:pt>
                <c:pt idx="59">
                  <c:v>-7144658.7167630056</c:v>
                </c:pt>
                <c:pt idx="60">
                  <c:v>-35715575.930232555</c:v>
                </c:pt>
                <c:pt idx="61">
                  <c:v>-66897520.350000001</c:v>
                </c:pt>
                <c:pt idx="62">
                  <c:v>9209985.5633802824</c:v>
                </c:pt>
                <c:pt idx="63">
                  <c:v>1886539.8081395349</c:v>
                </c:pt>
                <c:pt idx="64">
                  <c:v>10574767.778443113</c:v>
                </c:pt>
                <c:pt idx="65">
                  <c:v>3570662.5962732919</c:v>
                </c:pt>
                <c:pt idx="66">
                  <c:v>5065881.7333333334</c:v>
                </c:pt>
                <c:pt idx="67">
                  <c:v>15925396.47368421</c:v>
                </c:pt>
                <c:pt idx="68">
                  <c:v>10864863.905063292</c:v>
                </c:pt>
                <c:pt idx="69">
                  <c:v>18288173.930555556</c:v>
                </c:pt>
                <c:pt idx="70">
                  <c:v>17235430.899159662</c:v>
                </c:pt>
              </c:numCache>
            </c:numRef>
          </c:val>
          <c:smooth val="0"/>
          <c:extLst>
            <c:ext xmlns:c16="http://schemas.microsoft.com/office/drawing/2014/chart" uri="{C3380CC4-5D6E-409C-BE32-E72D297353CC}">
              <c16:uniqueId val="{00000000-D553-4F1C-A82B-E00E5A4E303B}"/>
            </c:ext>
          </c:extLst>
        </c:ser>
        <c:dLbls>
          <c:showLegendKey val="0"/>
          <c:showVal val="0"/>
          <c:showCatName val="0"/>
          <c:showSerName val="0"/>
          <c:showPercent val="0"/>
          <c:showBubbleSize val="0"/>
        </c:dLbls>
        <c:marker val="1"/>
        <c:smooth val="0"/>
        <c:axId val="1413314223"/>
        <c:axId val="1413330543"/>
      </c:lineChart>
      <c:catAx>
        <c:axId val="14133142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3330543"/>
        <c:crosses val="autoZero"/>
        <c:auto val="1"/>
        <c:lblAlgn val="ctr"/>
        <c:lblOffset val="100"/>
        <c:noMultiLvlLbl val="0"/>
      </c:catAx>
      <c:valAx>
        <c:axId val="14133305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331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[IMDB_Excel_Data_Analysis_Dashboard.xlsx]Pivot_Analysis!PivotTable35</c:name>
    <c:fmtId val="3"/>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Ratings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Pivot_Analysis!$U$59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Pivot_Analysis!$T$60:$T$65</c:f>
              <c:strCache>
                <c:ptCount val="5"/>
                <c:pt idx="0">
                  <c:v>USA</c:v>
                </c:pt>
                <c:pt idx="1">
                  <c:v>UK</c:v>
                </c:pt>
                <c:pt idx="2">
                  <c:v>France</c:v>
                </c:pt>
                <c:pt idx="3">
                  <c:v>Germany</c:v>
                </c:pt>
                <c:pt idx="4">
                  <c:v>Canada</c:v>
                </c:pt>
              </c:strCache>
            </c:strRef>
          </c:cat>
          <c:val>
            <c:numRef>
              <c:f>Pivot_Analysis!$U$60:$U$65</c:f>
              <c:numCache>
                <c:formatCode>General</c:formatCode>
                <c:ptCount val="5"/>
                <c:pt idx="0">
                  <c:v>2787</c:v>
                </c:pt>
                <c:pt idx="1">
                  <c:v>298</c:v>
                </c:pt>
                <c:pt idx="2">
                  <c:v>101</c:v>
                </c:pt>
                <c:pt idx="3">
                  <c:v>73</c:v>
                </c:pt>
                <c:pt idx="4">
                  <c:v>56</c:v>
                </c:pt>
              </c:numCache>
            </c:numRef>
          </c:val>
          <c:extLst>
            <c:ext xmlns:c16="http://schemas.microsoft.com/office/drawing/2014/chart" uri="{C3380CC4-5D6E-409C-BE32-E72D297353CC}">
              <c16:uniqueId val="{00000000-4602-4196-B85A-214C75403BBD}"/>
            </c:ext>
          </c:extLst>
        </c:ser>
        <c:dLbls>
          <c:showLegendKey val="0"/>
          <c:showVal val="0"/>
          <c:showCatName val="0"/>
          <c:showSerName val="0"/>
          <c:showPercent val="0"/>
          <c:showBubbleSize val="0"/>
        </c:dLbls>
        <c:gapWidth val="100"/>
        <c:overlap val="-24"/>
        <c:axId val="1413587199"/>
        <c:axId val="1413582399"/>
      </c:barChart>
      <c:catAx>
        <c:axId val="14135871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13582399"/>
        <c:crosses val="autoZero"/>
        <c:auto val="1"/>
        <c:lblAlgn val="ctr"/>
        <c:lblOffset val="100"/>
        <c:noMultiLvlLbl val="0"/>
      </c:catAx>
      <c:valAx>
        <c:axId val="14135823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135871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[IMDB_Excel_Data_Analysis_Dashboard.xlsx]Pivot_Analysis!PivotTable37</c:name>
    <c:fmtId val="1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Pivot_Analysis!$AS$49:$AS$50</c:f>
              <c:strCache>
                <c:ptCount val="1"/>
                <c:pt idx="0">
                  <c:v>USA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Pivot_Analysis!$AR$51:$AR$61</c:f>
              <c:strCache>
                <c:ptCount val="10"/>
                <c:pt idx="0">
                  <c:v>Action</c:v>
                </c:pt>
                <c:pt idx="1">
                  <c:v>Adventure</c:v>
                </c:pt>
                <c:pt idx="2">
                  <c:v>Animation</c:v>
                </c:pt>
                <c:pt idx="3">
                  <c:v>Biography</c:v>
                </c:pt>
                <c:pt idx="4">
                  <c:v>Comedy</c:v>
                </c:pt>
                <c:pt idx="5">
                  <c:v>Crime</c:v>
                </c:pt>
                <c:pt idx="6">
                  <c:v>Documentary</c:v>
                </c:pt>
                <c:pt idx="7">
                  <c:v>Drama</c:v>
                </c:pt>
                <c:pt idx="8">
                  <c:v>Family</c:v>
                </c:pt>
                <c:pt idx="9">
                  <c:v>Fantasy</c:v>
                </c:pt>
              </c:strCache>
            </c:strRef>
          </c:cat>
          <c:val>
            <c:numRef>
              <c:f>Pivot_Analysis!$AS$51:$AS$61</c:f>
              <c:numCache>
                <c:formatCode>General</c:formatCode>
                <c:ptCount val="10"/>
                <c:pt idx="0">
                  <c:v>702</c:v>
                </c:pt>
                <c:pt idx="1">
                  <c:v>285</c:v>
                </c:pt>
                <c:pt idx="2">
                  <c:v>37</c:v>
                </c:pt>
                <c:pt idx="3">
                  <c:v>137</c:v>
                </c:pt>
                <c:pt idx="4">
                  <c:v>865</c:v>
                </c:pt>
                <c:pt idx="5">
                  <c:v>199</c:v>
                </c:pt>
                <c:pt idx="6">
                  <c:v>33</c:v>
                </c:pt>
                <c:pt idx="7">
                  <c:v>497</c:v>
                </c:pt>
                <c:pt idx="8">
                  <c:v>3</c:v>
                </c:pt>
                <c:pt idx="9">
                  <c:v>29</c:v>
                </c:pt>
              </c:numCache>
            </c:numRef>
          </c:val>
          <c:extLst>
            <c:ext xmlns:c16="http://schemas.microsoft.com/office/drawing/2014/chart" uri="{C3380CC4-5D6E-409C-BE32-E72D297353CC}">
              <c16:uniqueId val="{00000000-0452-44CC-ADDF-ED387305DEBA}"/>
            </c:ext>
          </c:extLst>
        </c:ser>
        <c:ser>
          <c:idx val="1"/>
          <c:order val="1"/>
          <c:tx>
            <c:strRef>
              <c:f>Pivot_Analysis!$AT$49:$AT$50</c:f>
              <c:strCache>
                <c:ptCount val="1"/>
                <c:pt idx="0">
                  <c:v>UK</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Pivot_Analysis!$AR$51:$AR$61</c:f>
              <c:strCache>
                <c:ptCount val="10"/>
                <c:pt idx="0">
                  <c:v>Action</c:v>
                </c:pt>
                <c:pt idx="1">
                  <c:v>Adventure</c:v>
                </c:pt>
                <c:pt idx="2">
                  <c:v>Animation</c:v>
                </c:pt>
                <c:pt idx="3">
                  <c:v>Biography</c:v>
                </c:pt>
                <c:pt idx="4">
                  <c:v>Comedy</c:v>
                </c:pt>
                <c:pt idx="5">
                  <c:v>Crime</c:v>
                </c:pt>
                <c:pt idx="6">
                  <c:v>Documentary</c:v>
                </c:pt>
                <c:pt idx="7">
                  <c:v>Drama</c:v>
                </c:pt>
                <c:pt idx="8">
                  <c:v>Family</c:v>
                </c:pt>
                <c:pt idx="9">
                  <c:v>Fantasy</c:v>
                </c:pt>
              </c:strCache>
            </c:strRef>
          </c:cat>
          <c:val>
            <c:numRef>
              <c:f>Pivot_Analysis!$AT$51:$AT$61</c:f>
              <c:numCache>
                <c:formatCode>General</c:formatCode>
                <c:ptCount val="10"/>
                <c:pt idx="0">
                  <c:v>69</c:v>
                </c:pt>
                <c:pt idx="1">
                  <c:v>37</c:v>
                </c:pt>
                <c:pt idx="2">
                  <c:v>2</c:v>
                </c:pt>
                <c:pt idx="3">
                  <c:v>42</c:v>
                </c:pt>
                <c:pt idx="4">
                  <c:v>58</c:v>
                </c:pt>
                <c:pt idx="5">
                  <c:v>21</c:v>
                </c:pt>
                <c:pt idx="6">
                  <c:v>3</c:v>
                </c:pt>
                <c:pt idx="7">
                  <c:v>65</c:v>
                </c:pt>
                <c:pt idx="9">
                  <c:v>1</c:v>
                </c:pt>
              </c:numCache>
            </c:numRef>
          </c:val>
          <c:extLst>
            <c:ext xmlns:c16="http://schemas.microsoft.com/office/drawing/2014/chart" uri="{C3380CC4-5D6E-409C-BE32-E72D297353CC}">
              <c16:uniqueId val="{00000001-0452-44CC-ADDF-ED387305DEBA}"/>
            </c:ext>
          </c:extLst>
        </c:ser>
        <c:ser>
          <c:idx val="2"/>
          <c:order val="2"/>
          <c:tx>
            <c:strRef>
              <c:f>Pivot_Analysis!$AU$49:$AU$50</c:f>
              <c:strCache>
                <c:ptCount val="1"/>
                <c:pt idx="0">
                  <c:v>France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Pivot_Analysis!$AR$51:$AR$61</c:f>
              <c:strCache>
                <c:ptCount val="10"/>
                <c:pt idx="0">
                  <c:v>Action</c:v>
                </c:pt>
                <c:pt idx="1">
                  <c:v>Adventure</c:v>
                </c:pt>
                <c:pt idx="2">
                  <c:v>Animation</c:v>
                </c:pt>
                <c:pt idx="3">
                  <c:v>Biography</c:v>
                </c:pt>
                <c:pt idx="4">
                  <c:v>Comedy</c:v>
                </c:pt>
                <c:pt idx="5">
                  <c:v>Crime</c:v>
                </c:pt>
                <c:pt idx="6">
                  <c:v>Documentary</c:v>
                </c:pt>
                <c:pt idx="7">
                  <c:v>Drama</c:v>
                </c:pt>
                <c:pt idx="8">
                  <c:v>Family</c:v>
                </c:pt>
                <c:pt idx="9">
                  <c:v>Fantasy</c:v>
                </c:pt>
              </c:strCache>
            </c:strRef>
          </c:cat>
          <c:val>
            <c:numRef>
              <c:f>Pivot_Analysis!$AU$51:$AU$61</c:f>
              <c:numCache>
                <c:formatCode>General</c:formatCode>
                <c:ptCount val="10"/>
                <c:pt idx="0">
                  <c:v>27</c:v>
                </c:pt>
                <c:pt idx="1">
                  <c:v>8</c:v>
                </c:pt>
                <c:pt idx="2">
                  <c:v>3</c:v>
                </c:pt>
                <c:pt idx="3">
                  <c:v>7</c:v>
                </c:pt>
                <c:pt idx="4">
                  <c:v>22</c:v>
                </c:pt>
                <c:pt idx="5">
                  <c:v>6</c:v>
                </c:pt>
                <c:pt idx="6">
                  <c:v>3</c:v>
                </c:pt>
                <c:pt idx="7">
                  <c:v>25</c:v>
                </c:pt>
              </c:numCache>
            </c:numRef>
          </c:val>
          <c:extLst>
            <c:ext xmlns:c16="http://schemas.microsoft.com/office/drawing/2014/chart" uri="{C3380CC4-5D6E-409C-BE32-E72D297353CC}">
              <c16:uniqueId val="{00000002-0452-44CC-ADDF-ED387305DEBA}"/>
            </c:ext>
          </c:extLst>
        </c:ser>
        <c:ser>
          <c:idx val="3"/>
          <c:order val="3"/>
          <c:tx>
            <c:strRef>
              <c:f>Pivot_Analysis!$AV$49:$AV$50</c:f>
              <c:strCache>
                <c:ptCount val="1"/>
                <c:pt idx="0">
                  <c:v>Germany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Pivot_Analysis!$AR$51:$AR$61</c:f>
              <c:strCache>
                <c:ptCount val="10"/>
                <c:pt idx="0">
                  <c:v>Action</c:v>
                </c:pt>
                <c:pt idx="1">
                  <c:v>Adventure</c:v>
                </c:pt>
                <c:pt idx="2">
                  <c:v>Animation</c:v>
                </c:pt>
                <c:pt idx="3">
                  <c:v>Biography</c:v>
                </c:pt>
                <c:pt idx="4">
                  <c:v>Comedy</c:v>
                </c:pt>
                <c:pt idx="5">
                  <c:v>Crime</c:v>
                </c:pt>
                <c:pt idx="6">
                  <c:v>Documentary</c:v>
                </c:pt>
                <c:pt idx="7">
                  <c:v>Drama</c:v>
                </c:pt>
                <c:pt idx="8">
                  <c:v>Family</c:v>
                </c:pt>
                <c:pt idx="9">
                  <c:v>Fantasy</c:v>
                </c:pt>
              </c:strCache>
            </c:strRef>
          </c:cat>
          <c:val>
            <c:numRef>
              <c:f>Pivot_Analysis!$AV$51:$AV$61</c:f>
              <c:numCache>
                <c:formatCode>General</c:formatCode>
                <c:ptCount val="10"/>
                <c:pt idx="0">
                  <c:v>24</c:v>
                </c:pt>
                <c:pt idx="1">
                  <c:v>7</c:v>
                </c:pt>
                <c:pt idx="2">
                  <c:v>1</c:v>
                </c:pt>
                <c:pt idx="3">
                  <c:v>6</c:v>
                </c:pt>
                <c:pt idx="4">
                  <c:v>18</c:v>
                </c:pt>
                <c:pt idx="5">
                  <c:v>8</c:v>
                </c:pt>
                <c:pt idx="7">
                  <c:v>9</c:v>
                </c:pt>
              </c:numCache>
            </c:numRef>
          </c:val>
          <c:extLst>
            <c:ext xmlns:c16="http://schemas.microsoft.com/office/drawing/2014/chart" uri="{C3380CC4-5D6E-409C-BE32-E72D297353CC}">
              <c16:uniqueId val="{00000003-0452-44CC-ADDF-ED387305DEBA}"/>
            </c:ext>
          </c:extLst>
        </c:ser>
        <c:ser>
          <c:idx val="4"/>
          <c:order val="4"/>
          <c:tx>
            <c:strRef>
              <c:f>Pivot_Analysis!$AW$49:$AW$50</c:f>
              <c:strCache>
                <c:ptCount val="1"/>
                <c:pt idx="0">
                  <c:v>Canada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Pivot_Analysis!$AR$51:$AR$61</c:f>
              <c:strCache>
                <c:ptCount val="10"/>
                <c:pt idx="0">
                  <c:v>Action</c:v>
                </c:pt>
                <c:pt idx="1">
                  <c:v>Adventure</c:v>
                </c:pt>
                <c:pt idx="2">
                  <c:v>Animation</c:v>
                </c:pt>
                <c:pt idx="3">
                  <c:v>Biography</c:v>
                </c:pt>
                <c:pt idx="4">
                  <c:v>Comedy</c:v>
                </c:pt>
                <c:pt idx="5">
                  <c:v>Crime</c:v>
                </c:pt>
                <c:pt idx="6">
                  <c:v>Documentary</c:v>
                </c:pt>
                <c:pt idx="7">
                  <c:v>Drama</c:v>
                </c:pt>
                <c:pt idx="8">
                  <c:v>Family</c:v>
                </c:pt>
                <c:pt idx="9">
                  <c:v>Fantasy</c:v>
                </c:pt>
              </c:strCache>
            </c:strRef>
          </c:cat>
          <c:val>
            <c:numRef>
              <c:f>Pivot_Analysis!$AW$51:$AW$61</c:f>
              <c:numCache>
                <c:formatCode>General</c:formatCode>
                <c:ptCount val="10"/>
                <c:pt idx="0">
                  <c:v>10</c:v>
                </c:pt>
                <c:pt idx="1">
                  <c:v>5</c:v>
                </c:pt>
                <c:pt idx="3">
                  <c:v>3</c:v>
                </c:pt>
                <c:pt idx="4">
                  <c:v>20</c:v>
                </c:pt>
                <c:pt idx="5">
                  <c:v>2</c:v>
                </c:pt>
                <c:pt idx="6">
                  <c:v>1</c:v>
                </c:pt>
                <c:pt idx="7">
                  <c:v>12</c:v>
                </c:pt>
                <c:pt idx="9">
                  <c:v>3</c:v>
                </c:pt>
              </c:numCache>
            </c:numRef>
          </c:val>
          <c:extLst>
            <c:ext xmlns:c16="http://schemas.microsoft.com/office/drawing/2014/chart" uri="{C3380CC4-5D6E-409C-BE32-E72D297353CC}">
              <c16:uniqueId val="{00000004-0452-44CC-ADDF-ED387305DEBA}"/>
            </c:ext>
          </c:extLst>
        </c:ser>
        <c:dLbls>
          <c:showLegendKey val="0"/>
          <c:showVal val="0"/>
          <c:showCatName val="0"/>
          <c:showSerName val="0"/>
          <c:showPercent val="0"/>
          <c:showBubbleSize val="0"/>
        </c:dLbls>
        <c:gapWidth val="150"/>
        <c:overlap val="100"/>
        <c:axId val="1413132735"/>
        <c:axId val="1413110175"/>
      </c:barChart>
      <c:catAx>
        <c:axId val="14131327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3110175"/>
        <c:crosses val="autoZero"/>
        <c:auto val="1"/>
        <c:lblAlgn val="ctr"/>
        <c:lblOffset val="100"/>
        <c:noMultiLvlLbl val="0"/>
      </c:catAx>
      <c:valAx>
        <c:axId val="1413110175"/>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313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[IMDB_Excel_Data_Analysis_Dashboard.xlsx]Pivot_Analysis!PivotTable31</c:name>
    <c:fmtId val="13"/>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solidFill>
                  <a:schemeClr val="bg1"/>
                </a:solidFill>
              </a:rPr>
              <a:t>Hit vs Flop Distribution</a:t>
            </a:r>
          </a:p>
        </c:rich>
      </c:tx>
      <c:layout>
        <c:manualLayout>
          <c:xMode val="edge"/>
          <c:yMode val="edge"/>
          <c:x val="0.14708040620700924"/>
          <c:y val="9.424536436925809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bg1">
                <a:lumMod val="50000"/>
                <a:alpha val="40000"/>
              </a:schemeClr>
            </a:glo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tx1"/>
                  </a:solidFill>
                  <a:latin typeface="Arial Rounded MT Bold" panose="020F070403050403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tx1">
              <a:lumMod val="50000"/>
              <a:lumOff val="50000"/>
            </a:schemeClr>
          </a:solidFill>
          <a:ln>
            <a:solidFill>
              <a:schemeClr val="bg1"/>
            </a:solidFill>
          </a:ln>
          <a:effectLst>
            <a:glow rad="63500">
              <a:schemeClr val="bg1">
                <a:lumMod val="50000"/>
                <a:alpha val="40000"/>
              </a:schemeClr>
            </a:glow>
          </a:effectLst>
        </c:spPr>
        <c:dLbl>
          <c:idx val="0"/>
          <c:layout>
            <c:manualLayout>
              <c:x val="-0.2231760419686768"/>
              <c:y val="-2.2211569596462623E-2"/>
            </c:manualLayout>
          </c:layout>
          <c:tx>
            <c:rich>
              <a:bodyPr rot="0" spcFirstLastPara="1" vertOverflow="clip" horzOverflow="clip" vert="horz" wrap="square" lIns="38100" tIns="19050" rIns="38100" bIns="19050" anchor="ctr" anchorCtr="1">
                <a:noAutofit/>
              </a:bodyPr>
              <a:lstStyle/>
              <a:p>
                <a:pPr>
                  <a:defRPr sz="1200" b="0" i="0" u="none" strike="noStrike" kern="1200" baseline="0">
                    <a:solidFill>
                      <a:sysClr val="windowText" lastClr="000000"/>
                    </a:solidFill>
                    <a:latin typeface="Arial Rounded MT Bold" panose="020F0704030504030204" pitchFamily="34" charset="0"/>
                    <a:ea typeface="+mn-ea"/>
                    <a:cs typeface="+mn-cs"/>
                  </a:defRPr>
                </a:pPr>
                <a:fld id="{58C42CEC-4D5E-4171-BC4B-A2E6274723D9}" type="CATEGORYNAME">
                  <a:rPr lang="en-US" sz="1400" b="0" baseline="0">
                    <a:solidFill>
                      <a:sysClr val="windowText" lastClr="000000"/>
                    </a:solidFill>
                    <a:latin typeface="Arial Rounded MT Bold" panose="020F0704030504030204" pitchFamily="34" charset="0"/>
                  </a:rPr>
                  <a:pPr>
                    <a:defRPr sz="1200" baseline="0">
                      <a:solidFill>
                        <a:sysClr val="windowText" lastClr="000000"/>
                      </a:solidFill>
                      <a:latin typeface="Arial Rounded MT Bold" panose="020F0704030504030204" pitchFamily="34" charset="0"/>
                    </a:defRPr>
                  </a:pPr>
                  <a:t>[CATEGORY NAME]</a:t>
                </a:fld>
                <a:r>
                  <a:rPr lang="en-US" sz="1400" b="1" baseline="0">
                    <a:solidFill>
                      <a:sysClr val="windowText" lastClr="000000"/>
                    </a:solidFill>
                    <a:latin typeface="Arial Rounded MT Bold" panose="020F0704030504030204" pitchFamily="34" charset="0"/>
                  </a:rPr>
                  <a:t>
</a:t>
                </a:r>
                <a:fld id="{0D199CF8-0498-4CBC-A629-6DC9FCB357FD}" type="PERCENTAGE">
                  <a:rPr lang="en-US" sz="1400" b="0" baseline="0">
                    <a:solidFill>
                      <a:sysClr val="windowText" lastClr="000000"/>
                    </a:solidFill>
                    <a:latin typeface="Arial Rounded MT Bold" panose="020F0704030504030204" pitchFamily="34" charset="0"/>
                  </a:rPr>
                  <a:pPr>
                    <a:defRPr sz="1200" baseline="0">
                      <a:solidFill>
                        <a:sysClr val="windowText" lastClr="000000"/>
                      </a:solidFill>
                      <a:latin typeface="Arial Rounded MT Bold" panose="020F0704030504030204" pitchFamily="34" charset="0"/>
                    </a:defRPr>
                  </a:pPr>
                  <a:t>[PERCENTAGE]</a:t>
                </a:fld>
                <a:endParaRPr lang="en-US" sz="1400" b="1" baseline="0">
                  <a:solidFill>
                    <a:sysClr val="windowText" lastClr="000000"/>
                  </a:solidFill>
                  <a:latin typeface="Arial Rounded MT Bold" panose="020F0704030504030204" pitchFamily="34" charset="0"/>
                </a:endParaRPr>
              </a:p>
            </c:rich>
          </c:tx>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1200" b="0" i="0" u="none" strike="noStrike" kern="1200" baseline="0">
                  <a:solidFill>
                    <a:sysClr val="windowText" lastClr="000000"/>
                  </a:solidFill>
                  <a:latin typeface="Arial Rounded MT Bold" panose="020F070403050403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600505454649417"/>
                  <c:h val="0.16097715689427794"/>
                </c:manualLayout>
              </c15:layout>
              <c15:dlblFieldTable/>
              <c15:showDataLabelsRange val="0"/>
            </c:ext>
          </c:extLst>
        </c:dLbl>
      </c:pivotFmt>
      <c:pivotFmt>
        <c:idx val="12"/>
        <c:spPr>
          <a:solidFill>
            <a:schemeClr val="tx1">
              <a:lumMod val="95000"/>
              <a:lumOff val="5000"/>
            </a:schemeClr>
          </a:solidFill>
          <a:ln>
            <a:solidFill>
              <a:schemeClr val="bg1"/>
            </a:solidFill>
          </a:ln>
          <a:effectLst>
            <a:glow rad="63500">
              <a:schemeClr val="bg1">
                <a:lumMod val="50000"/>
                <a:alpha val="40000"/>
              </a:schemeClr>
            </a:glow>
          </a:effectLst>
        </c:spPr>
        <c:dLbl>
          <c:idx val="0"/>
          <c:tx>
            <c:rich>
              <a:bodyPr rot="0" spcFirstLastPara="1" vertOverflow="clip" horzOverflow="clip" vert="horz" wrap="square" lIns="38100" tIns="19050" rIns="38100" bIns="19050" anchor="ctr" anchorCtr="1">
                <a:spAutoFit/>
              </a:bodyPr>
              <a:lstStyle/>
              <a:p>
                <a:pPr>
                  <a:defRPr sz="1200" b="0" i="0" u="none" strike="noStrike" kern="1200" baseline="0">
                    <a:solidFill>
                      <a:schemeClr val="tx1"/>
                    </a:solidFill>
                    <a:latin typeface="Arial Rounded MT Bold" panose="020F0704030504030204" pitchFamily="34" charset="0"/>
                    <a:ea typeface="+mn-ea"/>
                    <a:cs typeface="+mn-cs"/>
                  </a:defRPr>
                </a:pPr>
                <a:fld id="{A3D81E79-F50F-45EF-A771-C261E4BB706B}" type="CATEGORYNAME">
                  <a:rPr lang="en-US" sz="1400" b="0" baseline="0">
                    <a:latin typeface="Arial Rounded MT Bold" panose="020F0704030504030204" pitchFamily="34" charset="0"/>
                  </a:rPr>
                  <a:pPr>
                    <a:defRPr sz="1200" baseline="0">
                      <a:solidFill>
                        <a:schemeClr val="tx1"/>
                      </a:solidFill>
                      <a:latin typeface="Arial Rounded MT Bold" panose="020F0704030504030204" pitchFamily="34" charset="0"/>
                    </a:defRPr>
                  </a:pPr>
                  <a:t>[CATEGORY NAME]</a:t>
                </a:fld>
                <a:r>
                  <a:rPr lang="en-US" sz="1400" b="0" baseline="0">
                    <a:latin typeface="Arial Rounded MT Bold" panose="020F0704030504030204" pitchFamily="34" charset="0"/>
                  </a:rPr>
                  <a:t>
</a:t>
                </a:r>
                <a:fld id="{D1698841-59B6-4B25-AA0A-BBCF12B2B8C1}" type="PERCENTAGE">
                  <a:rPr lang="en-US" sz="1400" b="0" baseline="0">
                    <a:latin typeface="Arial Rounded MT Bold" panose="020F0704030504030204" pitchFamily="34" charset="0"/>
                  </a:rPr>
                  <a:pPr>
                    <a:defRPr sz="1200" baseline="0">
                      <a:solidFill>
                        <a:schemeClr val="tx1"/>
                      </a:solidFill>
                      <a:latin typeface="Arial Rounded MT Bold" panose="020F0704030504030204" pitchFamily="34" charset="0"/>
                    </a:defRPr>
                  </a:pPr>
                  <a:t>[PERCENTAGE]</a:t>
                </a:fld>
                <a:endParaRPr lang="en-US" sz="1400" b="0" baseline="0">
                  <a:latin typeface="Arial Rounded MT Bold" panose="020F0704030504030204" pitchFamily="34" charset="0"/>
                </a:endParaRPr>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tx1"/>
                  </a:solidFill>
                  <a:latin typeface="Arial Rounded MT Bold" panose="020F070403050403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12993388752367982"/>
          <c:y val="0.19061200023463737"/>
          <c:w val="0.7953592849037816"/>
          <c:h val="0.77058728998733939"/>
        </c:manualLayout>
      </c:layout>
      <c:pieChart>
        <c:varyColors val="1"/>
        <c:ser>
          <c:idx val="0"/>
          <c:order val="0"/>
          <c:tx>
            <c:strRef>
              <c:f>Pivot_Analysis!$U$41</c:f>
              <c:strCache>
                <c:ptCount val="1"/>
                <c:pt idx="0">
                  <c:v>Total</c:v>
                </c:pt>
              </c:strCache>
            </c:strRef>
          </c:tx>
          <c:spPr>
            <a:effectLst>
              <a:glow rad="63500">
                <a:schemeClr val="bg1">
                  <a:lumMod val="50000"/>
                  <a:alpha val="40000"/>
                </a:schemeClr>
              </a:glow>
            </a:effectLst>
          </c:spPr>
          <c:dPt>
            <c:idx val="0"/>
            <c:bubble3D val="0"/>
            <c:spPr>
              <a:solidFill>
                <a:schemeClr val="tx1">
                  <a:lumMod val="50000"/>
                  <a:lumOff val="50000"/>
                </a:schemeClr>
              </a:solidFill>
              <a:ln>
                <a:solidFill>
                  <a:schemeClr val="bg1"/>
                </a:solidFill>
              </a:ln>
              <a:effectLst>
                <a:glow rad="63500">
                  <a:schemeClr val="bg1">
                    <a:lumMod val="50000"/>
                    <a:alpha val="40000"/>
                  </a:schemeClr>
                </a:glow>
              </a:effectLst>
            </c:spPr>
            <c:extLst>
              <c:ext xmlns:c16="http://schemas.microsoft.com/office/drawing/2014/chart" uri="{C3380CC4-5D6E-409C-BE32-E72D297353CC}">
                <c16:uniqueId val="{00000001-EBAF-4230-B087-A37EBC47DCF4}"/>
              </c:ext>
            </c:extLst>
          </c:dPt>
          <c:dPt>
            <c:idx val="1"/>
            <c:bubble3D val="0"/>
            <c:spPr>
              <a:solidFill>
                <a:schemeClr val="tx1">
                  <a:lumMod val="95000"/>
                  <a:lumOff val="5000"/>
                </a:schemeClr>
              </a:solidFill>
              <a:ln>
                <a:solidFill>
                  <a:schemeClr val="bg1"/>
                </a:solidFill>
              </a:ln>
              <a:effectLst>
                <a:glow rad="63500">
                  <a:schemeClr val="bg1">
                    <a:lumMod val="50000"/>
                    <a:alpha val="40000"/>
                  </a:schemeClr>
                </a:glow>
              </a:effectLst>
            </c:spPr>
            <c:extLst>
              <c:ext xmlns:c16="http://schemas.microsoft.com/office/drawing/2014/chart" uri="{C3380CC4-5D6E-409C-BE32-E72D297353CC}">
                <c16:uniqueId val="{00000003-EBAF-4230-B087-A37EBC47DCF4}"/>
              </c:ext>
            </c:extLst>
          </c:dPt>
          <c:dLbls>
            <c:dLbl>
              <c:idx val="0"/>
              <c:layout>
                <c:manualLayout>
                  <c:x val="-0.2231760419686768"/>
                  <c:y val="-2.2211569596462623E-2"/>
                </c:manualLayout>
              </c:layout>
              <c:tx>
                <c:rich>
                  <a:bodyPr rot="0" spcFirstLastPara="1" vertOverflow="clip" horzOverflow="clip" vert="horz" wrap="square" lIns="38100" tIns="19050" rIns="38100" bIns="19050" anchor="ctr" anchorCtr="1">
                    <a:noAutofit/>
                  </a:bodyPr>
                  <a:lstStyle/>
                  <a:p>
                    <a:pPr>
                      <a:defRPr sz="1200" b="0" i="0" u="none" strike="noStrike" kern="1200" baseline="0">
                        <a:solidFill>
                          <a:sysClr val="windowText" lastClr="000000"/>
                        </a:solidFill>
                        <a:latin typeface="Arial Rounded MT Bold" panose="020F0704030504030204" pitchFamily="34" charset="0"/>
                        <a:ea typeface="+mn-ea"/>
                        <a:cs typeface="+mn-cs"/>
                      </a:defRPr>
                    </a:pPr>
                    <a:fld id="{58C42CEC-4D5E-4171-BC4B-A2E6274723D9}" type="CATEGORYNAME">
                      <a:rPr lang="en-US" sz="1400" b="0" baseline="0">
                        <a:solidFill>
                          <a:sysClr val="windowText" lastClr="000000"/>
                        </a:solidFill>
                        <a:latin typeface="Arial Rounded MT Bold" panose="020F0704030504030204" pitchFamily="34" charset="0"/>
                      </a:rPr>
                      <a:pPr>
                        <a:defRPr sz="1200" baseline="0">
                          <a:solidFill>
                            <a:sysClr val="windowText" lastClr="000000"/>
                          </a:solidFill>
                          <a:latin typeface="Arial Rounded MT Bold" panose="020F0704030504030204" pitchFamily="34" charset="0"/>
                        </a:defRPr>
                      </a:pPr>
                      <a:t>[CATEGORY NAME]</a:t>
                    </a:fld>
                    <a:r>
                      <a:rPr lang="en-US" sz="1400" b="1" baseline="0">
                        <a:solidFill>
                          <a:sysClr val="windowText" lastClr="000000"/>
                        </a:solidFill>
                        <a:latin typeface="Arial Rounded MT Bold" panose="020F0704030504030204" pitchFamily="34" charset="0"/>
                      </a:rPr>
                      <a:t>
</a:t>
                    </a:r>
                    <a:fld id="{0D199CF8-0498-4CBC-A629-6DC9FCB357FD}" type="PERCENTAGE">
                      <a:rPr lang="en-US" sz="1400" b="0" baseline="0">
                        <a:solidFill>
                          <a:sysClr val="windowText" lastClr="000000"/>
                        </a:solidFill>
                        <a:latin typeface="Arial Rounded MT Bold" panose="020F0704030504030204" pitchFamily="34" charset="0"/>
                      </a:rPr>
                      <a:pPr>
                        <a:defRPr sz="1200" baseline="0">
                          <a:solidFill>
                            <a:sysClr val="windowText" lastClr="000000"/>
                          </a:solidFill>
                          <a:latin typeface="Arial Rounded MT Bold" panose="020F0704030504030204" pitchFamily="34" charset="0"/>
                        </a:defRPr>
                      </a:pPr>
                      <a:t>[PERCENTAGE]</a:t>
                    </a:fld>
                    <a:endParaRPr lang="en-US" sz="1400" b="1" baseline="0">
                      <a:solidFill>
                        <a:sysClr val="windowText" lastClr="000000"/>
                      </a:solidFill>
                      <a:latin typeface="Arial Rounded MT Bold" panose="020F0704030504030204" pitchFamily="34" charset="0"/>
                    </a:endParaRPr>
                  </a:p>
                </c:rich>
              </c:tx>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1200" b="0" i="0" u="none" strike="noStrike" kern="1200" baseline="0">
                      <a:solidFill>
                        <a:sysClr val="windowText" lastClr="000000"/>
                      </a:solidFill>
                      <a:latin typeface="Arial Rounded MT Bold" panose="020F070403050403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600505454649417"/>
                      <c:h val="0.16097715689427794"/>
                    </c:manualLayout>
                  </c15:layout>
                  <c15:dlblFieldTable/>
                  <c15:showDataLabelsRange val="0"/>
                </c:ext>
                <c:ext xmlns:c16="http://schemas.microsoft.com/office/drawing/2014/chart" uri="{C3380CC4-5D6E-409C-BE32-E72D297353CC}">
                  <c16:uniqueId val="{00000001-EBAF-4230-B087-A37EBC47DCF4}"/>
                </c:ext>
              </c:extLst>
            </c:dLbl>
            <c:dLbl>
              <c:idx val="1"/>
              <c:tx>
                <c:rich>
                  <a:bodyPr/>
                  <a:lstStyle/>
                  <a:p>
                    <a:fld id="{A3D81E79-F50F-45EF-A771-C261E4BB706B}" type="CATEGORYNAME">
                      <a:rPr lang="en-US" sz="1400" b="0" baseline="0">
                        <a:latin typeface="Arial Rounded MT Bold" panose="020F0704030504030204" pitchFamily="34" charset="0"/>
                      </a:rPr>
                      <a:pPr/>
                      <a:t>[CATEGORY NAME]</a:t>
                    </a:fld>
                    <a:r>
                      <a:rPr lang="en-US" sz="1400" b="0" baseline="0">
                        <a:latin typeface="Arial Rounded MT Bold" panose="020F0704030504030204" pitchFamily="34" charset="0"/>
                      </a:rPr>
                      <a:t>
</a:t>
                    </a:r>
                    <a:fld id="{D1698841-59B6-4B25-AA0A-BBCF12B2B8C1}" type="PERCENTAGE">
                      <a:rPr lang="en-US" sz="1400" b="0" baseline="0">
                        <a:latin typeface="Arial Rounded MT Bold" panose="020F0704030504030204" pitchFamily="34" charset="0"/>
                      </a:rPr>
                      <a:pPr/>
                      <a:t>[PERCENTAGE]</a:t>
                    </a:fld>
                    <a:endParaRPr lang="en-US" sz="1400" b="0" baseline="0">
                      <a:latin typeface="Arial Rounded MT Bold" panose="020F0704030504030204" pitchFamily="34" charset="0"/>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BAF-4230-B087-A37EBC47DCF4}"/>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tx1"/>
                    </a:solidFill>
                    <a:latin typeface="Arial Rounded MT Bold" panose="020F0704030504030204" pitchFamily="34" charset="0"/>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Pivot_Analysis!$T$42:$T$44</c:f>
              <c:strCache>
                <c:ptCount val="2"/>
                <c:pt idx="0">
                  <c:v>Flop</c:v>
                </c:pt>
                <c:pt idx="1">
                  <c:v>Hit</c:v>
                </c:pt>
              </c:strCache>
            </c:strRef>
          </c:cat>
          <c:val>
            <c:numRef>
              <c:f>Pivot_Analysis!$U$42:$U$44</c:f>
              <c:numCache>
                <c:formatCode>General</c:formatCode>
                <c:ptCount val="2"/>
                <c:pt idx="0">
                  <c:v>1717</c:v>
                </c:pt>
                <c:pt idx="1">
                  <c:v>1816</c:v>
                </c:pt>
              </c:numCache>
            </c:numRef>
          </c:val>
          <c:extLst>
            <c:ext xmlns:c16="http://schemas.microsoft.com/office/drawing/2014/chart" uri="{C3380CC4-5D6E-409C-BE32-E72D297353CC}">
              <c16:uniqueId val="{00000004-EBAF-4230-B087-A37EBC47DCF4}"/>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4925">
      <a:solidFill>
        <a:schemeClr val="bg1">
          <a:lumMod val="95000"/>
        </a:schemeClr>
      </a:solid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[IMDB_Excel_Data_Analysis_Dashboard.xlsx]Pivot_Analysis!PivotTable32</c:name>
    <c:fmtId val="13"/>
  </c:pivotSource>
  <c:chart>
    <c:title>
      <c:tx>
        <c:rich>
          <a:bodyPr rot="0" spcFirstLastPara="1" vertOverflow="ellipsis" vert="horz" wrap="square" anchor="ctr" anchorCtr="1"/>
          <a:lstStyle/>
          <a:p>
            <a:pPr>
              <a:defRPr lang="en-US" sz="1440" b="0"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mn-cs"/>
              </a:defRPr>
            </a:pPr>
            <a:r>
              <a:rPr lang="en-US" sz="1300" b="1" baseline="0">
                <a:latin typeface="Arial" panose="020B0604020202020204" pitchFamily="34" charset="0"/>
              </a:rPr>
              <a:t>Avg Rating by Movie Length</a:t>
            </a:r>
          </a:p>
        </c:rich>
      </c:tx>
      <c:layout>
        <c:manualLayout>
          <c:xMode val="edge"/>
          <c:yMode val="edge"/>
          <c:x val="0.13443733796728691"/>
          <c:y val="0.1504531779248322"/>
        </c:manualLayout>
      </c:layout>
      <c:overlay val="0"/>
      <c:spPr>
        <a:noFill/>
        <a:ln>
          <a:noFill/>
        </a:ln>
        <a:effectLst/>
      </c:spPr>
      <c:txPr>
        <a:bodyPr rot="0" spcFirstLastPara="1" vertOverflow="ellipsis" vert="horz" wrap="square" anchor="ctr" anchorCtr="1"/>
        <a:lstStyle/>
        <a:p>
          <a:pPr>
            <a:defRPr lang="en-US" sz="1440" b="0"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10000"/>
            </a:schemeClr>
          </a:solidFill>
          <a:ln>
            <a:noFill/>
          </a:ln>
          <a:effectLst>
            <a:outerShdw blurRad="57150" dist="19050" dir="5400000" algn="ctr" rotWithShape="0">
              <a:srgbClr val="000000">
                <a:alpha val="63000"/>
              </a:srgbClr>
            </a:outerShdw>
          </a:effectLst>
        </c:spPr>
        <c:marker>
          <c:symbol val="none"/>
        </c:marker>
        <c:dLbl>
          <c:idx val="0"/>
          <c:numFmt formatCode="#,##0.0" sourceLinked="0"/>
          <c:spPr>
            <a:noFill/>
            <a:ln>
              <a:noFill/>
            </a:ln>
            <a:effectLst/>
          </c:spPr>
          <c:txPr>
            <a:bodyPr rot="0" spcFirstLastPara="1" vertOverflow="ellipsis" vert="horz" wrap="square" anchor="ctr" anchorCtr="1"/>
            <a:lstStyle/>
            <a:p>
              <a:pPr>
                <a:defRPr lang="en-US" sz="1200" b="0" i="0" u="none" strike="noStrike" kern="1200" baseline="0">
                  <a:solidFill>
                    <a:schemeClr val="bg1"/>
                  </a:solidFill>
                  <a:latin typeface="Arial Rounded MT Bold" panose="020F0704030504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61850748582531767"/>
          <c:y val="0.27299602074511664"/>
          <c:w val="0.32497322839739951"/>
          <c:h val="0.56560741289553362"/>
        </c:manualLayout>
      </c:layout>
      <c:barChart>
        <c:barDir val="bar"/>
        <c:grouping val="stacked"/>
        <c:varyColors val="0"/>
        <c:ser>
          <c:idx val="0"/>
          <c:order val="0"/>
          <c:tx>
            <c:strRef>
              <c:f>Pivot_Analysis!$U$50</c:f>
              <c:strCache>
                <c:ptCount val="1"/>
                <c:pt idx="0">
                  <c:v>Total</c:v>
                </c:pt>
              </c:strCache>
            </c:strRef>
          </c:tx>
          <c:spPr>
            <a:solidFill>
              <a:schemeClr val="bg2">
                <a:lumMod val="10000"/>
              </a:schemeClr>
            </a:solidFill>
            <a:ln>
              <a:noFill/>
            </a:ln>
            <a:effectLst>
              <a:outerShdw blurRad="57150" dist="19050" dir="5400000" algn="ctr" rotWithShape="0">
                <a:srgbClr val="000000">
                  <a:alpha val="63000"/>
                </a:srgbClr>
              </a:outerShdw>
            </a:effectLst>
          </c:spPr>
          <c:invertIfNegative val="0"/>
          <c:dLbls>
            <c:numFmt formatCode="#,##0.0" sourceLinked="0"/>
            <c:spPr>
              <a:noFill/>
              <a:ln>
                <a:noFill/>
              </a:ln>
              <a:effectLst/>
            </c:spPr>
            <c:txPr>
              <a:bodyPr rot="0" spcFirstLastPara="1" vertOverflow="ellipsis" vert="horz" wrap="square" anchor="ctr" anchorCtr="1"/>
              <a:lstStyle/>
              <a:p>
                <a:pPr>
                  <a:defRPr lang="en-US" sz="1200" b="0" i="0" u="none" strike="noStrike" kern="1200" baseline="0">
                    <a:solidFill>
                      <a:schemeClr val="bg1"/>
                    </a:solidFill>
                    <a:latin typeface="Arial Rounded MT Bold" panose="020F070403050403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Pivot_Analysis!$T$51:$T$54</c:f>
              <c:strCache>
                <c:ptCount val="3"/>
                <c:pt idx="0">
                  <c:v>Short</c:v>
                </c:pt>
                <c:pt idx="1">
                  <c:v>Medium</c:v>
                </c:pt>
                <c:pt idx="2">
                  <c:v>Long</c:v>
                </c:pt>
              </c:strCache>
            </c:strRef>
          </c:cat>
          <c:val>
            <c:numRef>
              <c:f>Pivot_Analysis!$U$51:$U$54</c:f>
              <c:numCache>
                <c:formatCode>General</c:formatCode>
                <c:ptCount val="3"/>
                <c:pt idx="0">
                  <c:v>6.0207317073170712</c:v>
                </c:pt>
                <c:pt idx="1">
                  <c:v>6.3558758314855961</c:v>
                </c:pt>
                <c:pt idx="2">
                  <c:v>7.0702764976958514</c:v>
                </c:pt>
              </c:numCache>
            </c:numRef>
          </c:val>
          <c:extLst>
            <c:ext xmlns:c16="http://schemas.microsoft.com/office/drawing/2014/chart" uri="{C3380CC4-5D6E-409C-BE32-E72D297353CC}">
              <c16:uniqueId val="{00000000-0B25-4806-9A21-A6D2F6791DCF}"/>
            </c:ext>
          </c:extLst>
        </c:ser>
        <c:dLbls>
          <c:dLblPos val="ctr"/>
          <c:showLegendKey val="0"/>
          <c:showVal val="1"/>
          <c:showCatName val="0"/>
          <c:showSerName val="0"/>
          <c:showPercent val="0"/>
          <c:showBubbleSize val="0"/>
        </c:dLbls>
        <c:gapWidth val="150"/>
        <c:overlap val="100"/>
        <c:axId val="1413139935"/>
        <c:axId val="1413142335"/>
      </c:barChart>
      <c:catAx>
        <c:axId val="1413139935"/>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200" b="0" i="0" u="none" strike="noStrike" kern="1200" baseline="0">
                <a:solidFill>
                  <a:schemeClr val="bg1"/>
                </a:solidFill>
                <a:latin typeface="Arial Rounded MT Bold" panose="020F0704030504030204" pitchFamily="34" charset="0"/>
                <a:ea typeface="+mn-ea"/>
                <a:cs typeface="+mn-cs"/>
              </a:defRPr>
            </a:pPr>
            <a:endParaRPr lang="en-US"/>
          </a:p>
        </c:txPr>
        <c:crossAx val="1413142335"/>
        <c:crosses val="autoZero"/>
        <c:auto val="1"/>
        <c:lblAlgn val="ctr"/>
        <c:lblOffset val="100"/>
        <c:noMultiLvlLbl val="0"/>
      </c:catAx>
      <c:valAx>
        <c:axId val="141314233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200" b="0" i="0" u="none" strike="noStrike" kern="1200" baseline="0">
                <a:solidFill>
                  <a:schemeClr val="bg1"/>
                </a:solidFill>
                <a:latin typeface="+mn-lt"/>
                <a:ea typeface="+mn-ea"/>
                <a:cs typeface="+mn-cs"/>
              </a:defRPr>
            </a:pPr>
            <a:endParaRPr lang="en-US"/>
          </a:p>
        </c:txPr>
        <c:crossAx val="1413139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4925">
      <a:solidFill>
        <a:schemeClr val="bg1">
          <a:lumMod val="95000"/>
        </a:schemeClr>
      </a:solidFill>
    </a:ln>
    <a:effectLst/>
  </c:spPr>
  <c:txPr>
    <a:bodyPr/>
    <a:lstStyle/>
    <a:p>
      <a:pPr>
        <a:defRPr lang="en-US" sz="12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[IMDB_Excel_Data_Analysis_Dashboard.xlsx]Pivot_Analysis!PivotTable28</c:name>
    <c:fmtId val="16"/>
  </c:pivotSource>
  <c:chart>
    <c:title>
      <c:tx>
        <c:rich>
          <a:bodyPr rot="0" spcFirstLastPara="1" vertOverflow="ellipsis" vert="horz" wrap="square" anchor="ctr" anchorCtr="1"/>
          <a:lstStyle/>
          <a:p>
            <a:pPr>
              <a:defRPr sz="1344"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700">
                <a:latin typeface="Arial" panose="020B0604020202020204" pitchFamily="34" charset="0"/>
                <a:cs typeface="Arial" panose="020B0604020202020204" pitchFamily="34" charset="0"/>
              </a:rPr>
              <a:t>Top 5 Actors by Profit</a:t>
            </a:r>
          </a:p>
        </c:rich>
      </c:tx>
      <c:layout>
        <c:manualLayout>
          <c:xMode val="edge"/>
          <c:yMode val="edge"/>
          <c:x val="0.29219950370725256"/>
          <c:y val="8.7327203817964993E-2"/>
        </c:manualLayout>
      </c:layout>
      <c:overlay val="0"/>
      <c:spPr>
        <a:noFill/>
        <a:ln>
          <a:noFill/>
        </a:ln>
        <a:effectLst/>
      </c:spPr>
      <c:txPr>
        <a:bodyPr rot="0" spcFirstLastPara="1" vertOverflow="ellipsis" vert="horz" wrap="square" anchor="ctr" anchorCtr="1"/>
        <a:lstStyle/>
        <a:p>
          <a:pPr>
            <a:defRPr sz="1344"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10000"/>
            </a:schemeClr>
          </a:solidFill>
          <a:ln>
            <a:noFill/>
          </a:ln>
          <a:effectLst>
            <a:outerShdw blurRad="57150" dist="19050" dir="5400000" algn="ctr" rotWithShape="0">
              <a:srgbClr val="000000">
                <a:alpha val="63000"/>
              </a:srgbClr>
            </a:outerShdw>
          </a:effectLst>
        </c:spPr>
        <c:marker>
          <c:symbol val="none"/>
        </c:marker>
        <c:dLbl>
          <c:idx val="0"/>
          <c:spPr>
            <a:solidFill>
              <a:sysClr val="windowText" lastClr="000000"/>
            </a:solidFill>
            <a:ln>
              <a:noFill/>
            </a:ln>
            <a:effectLst/>
          </c:spPr>
          <c:txPr>
            <a:bodyPr rot="0" spcFirstLastPara="1" vertOverflow="clip" horzOverflow="clip" vert="horz" wrap="square" lIns="36576" tIns="18288" rIns="36576" bIns="18288" anchor="ctr" anchorCtr="1">
              <a:spAutoFit/>
            </a:bodyPr>
            <a:lstStyle/>
            <a:p>
              <a:pPr>
                <a:defRPr sz="112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bg2">
              <a:lumMod val="10000"/>
            </a:schemeClr>
          </a:solidFill>
          <a:ln>
            <a:noFill/>
          </a:ln>
          <a:effectLst>
            <a:outerShdw blurRad="57150" dist="19050" dir="5400000" algn="ctr" rotWithShape="0">
              <a:srgbClr val="000000">
                <a:alpha val="63000"/>
              </a:srgbClr>
            </a:outerShdw>
          </a:effectLst>
        </c:spPr>
        <c:dLbl>
          <c:idx val="0"/>
          <c:layout>
            <c:manualLayout>
              <c:x val="0.19738151679307031"/>
              <c:y val="-3.3170292739720649E-17"/>
            </c:manualLayout>
          </c:layout>
          <c:spPr>
            <a:solidFill>
              <a:sysClr val="windowText" lastClr="000000"/>
            </a:solidFill>
            <a:ln>
              <a:noFill/>
            </a:ln>
            <a:effectLst/>
          </c:spPr>
          <c:txPr>
            <a:bodyPr rot="0" spcFirstLastPara="1" vertOverflow="clip" horzOverflow="clip" vert="horz" wrap="square" lIns="36576" tIns="18288" rIns="36576" bIns="18288" anchor="ctr" anchorCtr="1">
              <a:spAutoFit/>
            </a:bodyPr>
            <a:lstStyle/>
            <a:p>
              <a:pPr>
                <a:defRPr sz="112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bg2">
              <a:lumMod val="10000"/>
            </a:schemeClr>
          </a:solidFill>
          <a:ln>
            <a:noFill/>
          </a:ln>
          <a:effectLst>
            <a:outerShdw blurRad="57150" dist="19050" dir="5400000" algn="ctr" rotWithShape="0">
              <a:srgbClr val="000000">
                <a:alpha val="63000"/>
              </a:srgbClr>
            </a:outerShdw>
          </a:effectLst>
        </c:spPr>
        <c:dLbl>
          <c:idx val="0"/>
          <c:layout>
            <c:manualLayout>
              <c:x val="0.24293109759147127"/>
              <c:y val="-7.2372383838049982E-3"/>
            </c:manualLayout>
          </c:layout>
          <c:spPr>
            <a:solidFill>
              <a:sysClr val="windowText" lastClr="000000"/>
            </a:solidFill>
            <a:ln>
              <a:noFill/>
            </a:ln>
            <a:effectLst/>
          </c:spPr>
          <c:txPr>
            <a:bodyPr rot="0" spcFirstLastPara="1" vertOverflow="clip" horzOverflow="clip" vert="horz" wrap="square" lIns="36576" tIns="18288" rIns="36576" bIns="18288" anchor="ctr" anchorCtr="1">
              <a:spAutoFit/>
            </a:bodyPr>
            <a:lstStyle/>
            <a:p>
              <a:pPr>
                <a:defRPr sz="112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bg2">
              <a:lumMod val="10000"/>
            </a:schemeClr>
          </a:solidFill>
          <a:ln>
            <a:noFill/>
          </a:ln>
          <a:effectLst>
            <a:outerShdw blurRad="57150" dist="19050" dir="5400000" algn="ctr" rotWithShape="0">
              <a:srgbClr val="000000">
                <a:alpha val="63000"/>
              </a:srgbClr>
            </a:outerShdw>
          </a:effectLst>
        </c:spPr>
        <c:dLbl>
          <c:idx val="0"/>
          <c:layout>
            <c:manualLayout>
              <c:x val="0.27329745637823655"/>
              <c:y val="3.5334945416344559E-3"/>
            </c:manualLayout>
          </c:layout>
          <c:spPr>
            <a:solidFill>
              <a:sysClr val="windowText" lastClr="000000"/>
            </a:solidFill>
            <a:ln>
              <a:noFill/>
            </a:ln>
            <a:effectLst/>
          </c:spPr>
          <c:txPr>
            <a:bodyPr rot="0" spcFirstLastPara="1" vertOverflow="clip" horzOverflow="clip" vert="horz" wrap="square" lIns="36576" tIns="18288" rIns="36576" bIns="18288" anchor="ctr" anchorCtr="1">
              <a:spAutoFit/>
            </a:bodyPr>
            <a:lstStyle/>
            <a:p>
              <a:pPr>
                <a:defRPr sz="112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bg2">
              <a:lumMod val="10000"/>
            </a:schemeClr>
          </a:solidFill>
          <a:ln>
            <a:noFill/>
          </a:ln>
          <a:effectLst>
            <a:outerShdw blurRad="57150" dist="19050" dir="5400000" algn="ctr" rotWithShape="0">
              <a:srgbClr val="000000">
                <a:alpha val="63000"/>
              </a:srgbClr>
            </a:outerShdw>
          </a:effectLst>
        </c:spPr>
        <c:dLbl>
          <c:idx val="0"/>
          <c:layout>
            <c:manualLayout>
              <c:x val="0.28848059329684539"/>
              <c:y val="1.4559773339744632E-2"/>
            </c:manualLayout>
          </c:layout>
          <c:spPr>
            <a:solidFill>
              <a:sysClr val="windowText" lastClr="000000"/>
            </a:solidFill>
            <a:ln>
              <a:noFill/>
            </a:ln>
            <a:effectLst/>
          </c:spPr>
          <c:txPr>
            <a:bodyPr rot="0" spcFirstLastPara="1" vertOverflow="clip" horzOverflow="clip" vert="horz" wrap="square" lIns="36576" tIns="18288" rIns="36576" bIns="18288" anchor="ctr" anchorCtr="1">
              <a:spAutoFit/>
            </a:bodyPr>
            <a:lstStyle/>
            <a:p>
              <a:pPr>
                <a:defRPr sz="112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bg2">
              <a:lumMod val="10000"/>
            </a:schemeClr>
          </a:solidFill>
          <a:ln>
            <a:noFill/>
          </a:ln>
          <a:effectLst>
            <a:outerShdw blurRad="57150" dist="19050" dir="5400000" algn="ctr" rotWithShape="0">
              <a:srgbClr val="000000">
                <a:alpha val="63000"/>
              </a:srgbClr>
            </a:outerShdw>
          </a:effectLst>
        </c:spPr>
        <c:dLbl>
          <c:idx val="0"/>
          <c:layout>
            <c:manualLayout>
              <c:x val="0.29860280745618351"/>
              <c:y val="3.6186191919023664E-3"/>
            </c:manualLayout>
          </c:layout>
          <c:spPr>
            <a:solidFill>
              <a:sysClr val="windowText" lastClr="000000"/>
            </a:solidFill>
            <a:ln>
              <a:noFill/>
            </a:ln>
            <a:effectLst/>
          </c:spPr>
          <c:txPr>
            <a:bodyPr rot="0" spcFirstLastPara="1" vertOverflow="clip" horzOverflow="clip" vert="horz" wrap="square" lIns="36576" tIns="18288" rIns="36576" bIns="18288" anchor="ctr" anchorCtr="1">
              <a:spAutoFit/>
            </a:bodyPr>
            <a:lstStyle/>
            <a:p>
              <a:pPr>
                <a:defRPr sz="112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stacked"/>
        <c:varyColors val="0"/>
        <c:ser>
          <c:idx val="0"/>
          <c:order val="0"/>
          <c:tx>
            <c:strRef>
              <c:f>Pivot_Analysis!$U$5</c:f>
              <c:strCache>
                <c:ptCount val="1"/>
                <c:pt idx="0">
                  <c:v>Total</c:v>
                </c:pt>
              </c:strCache>
            </c:strRef>
          </c:tx>
          <c:spPr>
            <a:solidFill>
              <a:schemeClr val="bg2">
                <a:lumMod val="10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bg2">
                  <a:lumMod val="1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2F5-48D8-8677-0ED69256704C}"/>
              </c:ext>
            </c:extLst>
          </c:dPt>
          <c:dPt>
            <c:idx val="1"/>
            <c:invertIfNegative val="0"/>
            <c:bubble3D val="0"/>
            <c:spPr>
              <a:solidFill>
                <a:schemeClr val="bg2">
                  <a:lumMod val="1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82F5-48D8-8677-0ED69256704C}"/>
              </c:ext>
            </c:extLst>
          </c:dPt>
          <c:dPt>
            <c:idx val="2"/>
            <c:invertIfNegative val="0"/>
            <c:bubble3D val="0"/>
            <c:spPr>
              <a:solidFill>
                <a:schemeClr val="bg2">
                  <a:lumMod val="1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2F5-48D8-8677-0ED69256704C}"/>
              </c:ext>
            </c:extLst>
          </c:dPt>
          <c:dPt>
            <c:idx val="3"/>
            <c:invertIfNegative val="0"/>
            <c:bubble3D val="0"/>
            <c:spPr>
              <a:solidFill>
                <a:schemeClr val="bg2">
                  <a:lumMod val="1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82F5-48D8-8677-0ED69256704C}"/>
              </c:ext>
            </c:extLst>
          </c:dPt>
          <c:dPt>
            <c:idx val="4"/>
            <c:invertIfNegative val="0"/>
            <c:bubble3D val="0"/>
            <c:spPr>
              <a:solidFill>
                <a:schemeClr val="bg2">
                  <a:lumMod val="1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2F5-48D8-8677-0ED69256704C}"/>
              </c:ext>
            </c:extLst>
          </c:dPt>
          <c:dLbls>
            <c:dLbl>
              <c:idx val="0"/>
              <c:layout>
                <c:manualLayout>
                  <c:x val="0.19738151679307031"/>
                  <c:y val="-3.3170292739720649E-1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2F5-48D8-8677-0ED69256704C}"/>
                </c:ext>
              </c:extLst>
            </c:dLbl>
            <c:dLbl>
              <c:idx val="1"/>
              <c:layout>
                <c:manualLayout>
                  <c:x val="0.24293109759147127"/>
                  <c:y val="-7.2372383838049982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2F5-48D8-8677-0ED69256704C}"/>
                </c:ext>
              </c:extLst>
            </c:dLbl>
            <c:dLbl>
              <c:idx val="2"/>
              <c:layout>
                <c:manualLayout>
                  <c:x val="0.27329745637823655"/>
                  <c:y val="3.5334945416344559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2F5-48D8-8677-0ED69256704C}"/>
                </c:ext>
              </c:extLst>
            </c:dLbl>
            <c:dLbl>
              <c:idx val="3"/>
              <c:layout>
                <c:manualLayout>
                  <c:x val="0.28848059329684539"/>
                  <c:y val="1.455977333974463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2F5-48D8-8677-0ED69256704C}"/>
                </c:ext>
              </c:extLst>
            </c:dLbl>
            <c:dLbl>
              <c:idx val="4"/>
              <c:layout>
                <c:manualLayout>
                  <c:x val="0.29860280745618351"/>
                  <c:y val="3.6186191919023664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2F5-48D8-8677-0ED69256704C}"/>
                </c:ext>
              </c:extLst>
            </c:dLbl>
            <c:spPr>
              <a:solidFill>
                <a:sysClr val="windowText" lastClr="000000"/>
              </a:solidFill>
              <a:ln>
                <a:noFill/>
              </a:ln>
              <a:effectLst/>
            </c:spPr>
            <c:txPr>
              <a:bodyPr rot="0" spcFirstLastPara="1" vertOverflow="clip" horzOverflow="clip" vert="horz" wrap="square" lIns="36576" tIns="18288" rIns="36576" bIns="18288" anchor="ctr" anchorCtr="1">
                <a:spAutoFit/>
              </a:bodyPr>
              <a:lstStyle/>
              <a:p>
                <a:pPr>
                  <a:defRPr sz="112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Pivot_Analysis!$T$6:$T$11</c:f>
              <c:strCache>
                <c:ptCount val="5"/>
                <c:pt idx="0">
                  <c:v>Bradley Cooper</c:v>
                </c:pt>
                <c:pt idx="1">
                  <c:v>Tom Cruise</c:v>
                </c:pt>
                <c:pt idx="2">
                  <c:v>Jennifer Lawrence</c:v>
                </c:pt>
                <c:pt idx="3">
                  <c:v>Tom Hanks</c:v>
                </c:pt>
                <c:pt idx="4">
                  <c:v>Harrison Ford</c:v>
                </c:pt>
              </c:strCache>
            </c:strRef>
          </c:cat>
          <c:val>
            <c:numRef>
              <c:f>Pivot_Analysis!$U$6:$U$11</c:f>
              <c:numCache>
                <c:formatCode>General</c:formatCode>
                <c:ptCount val="5"/>
                <c:pt idx="0">
                  <c:v>1005369595</c:v>
                </c:pt>
                <c:pt idx="1">
                  <c:v>1135788356</c:v>
                </c:pt>
                <c:pt idx="2">
                  <c:v>1208720937</c:v>
                </c:pt>
                <c:pt idx="3">
                  <c:v>1492647092</c:v>
                </c:pt>
                <c:pt idx="4">
                  <c:v>2092779163</c:v>
                </c:pt>
              </c:numCache>
            </c:numRef>
          </c:val>
          <c:extLst>
            <c:ext xmlns:c16="http://schemas.microsoft.com/office/drawing/2014/chart" uri="{C3380CC4-5D6E-409C-BE32-E72D297353CC}">
              <c16:uniqueId val="{00000000-82F5-48D8-8677-0ED69256704C}"/>
            </c:ext>
          </c:extLst>
        </c:ser>
        <c:dLbls>
          <c:showLegendKey val="0"/>
          <c:showVal val="0"/>
          <c:showCatName val="0"/>
          <c:showSerName val="0"/>
          <c:showPercent val="0"/>
          <c:showBubbleSize val="0"/>
        </c:dLbls>
        <c:gapWidth val="150"/>
        <c:overlap val="100"/>
        <c:axId val="1413097695"/>
        <c:axId val="1413090495"/>
      </c:barChart>
      <c:catAx>
        <c:axId val="14130976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500" b="0" i="0" u="none" strike="noStrike" kern="1200" baseline="0">
                <a:solidFill>
                  <a:schemeClr val="bg1"/>
                </a:solidFill>
                <a:latin typeface="Arial Rounded MT Bold" panose="020F0704030504030204" pitchFamily="34" charset="0"/>
                <a:ea typeface="+mn-ea"/>
                <a:cs typeface="+mn-cs"/>
              </a:defRPr>
            </a:pPr>
            <a:endParaRPr lang="en-US"/>
          </a:p>
        </c:txPr>
        <c:crossAx val="1413090495"/>
        <c:crosses val="autoZero"/>
        <c:auto val="1"/>
        <c:lblAlgn val="ctr"/>
        <c:lblOffset val="100"/>
        <c:noMultiLvlLbl val="0"/>
      </c:catAx>
      <c:valAx>
        <c:axId val="141309049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20" b="0" i="0" u="none" strike="noStrike" kern="1200" baseline="0">
                <a:solidFill>
                  <a:schemeClr val="bg1"/>
                </a:solidFill>
                <a:latin typeface="+mn-lt"/>
                <a:ea typeface="+mn-ea"/>
                <a:cs typeface="+mn-cs"/>
              </a:defRPr>
            </a:pPr>
            <a:endParaRPr lang="en-US"/>
          </a:p>
        </c:txPr>
        <c:crossAx val="1413097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4925">
      <a:solidFill>
        <a:schemeClr val="bg1">
          <a:lumMod val="95000"/>
        </a:schemeClr>
      </a:solidFill>
    </a:ln>
    <a:effectLst/>
  </c:spPr>
  <c:txPr>
    <a:bodyPr/>
    <a:lstStyle/>
    <a:p>
      <a:pPr>
        <a:defRPr sz="1120"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[IMDB_Excel_Data_Analysis_Dashboard.xlsx]Pivot_Analysis!PivotTable35</c:name>
    <c:fmtId val="10"/>
  </c:pivotSource>
  <c:chart>
    <c:title>
      <c:tx>
        <c:rich>
          <a:bodyPr rot="0" spcFirstLastPara="1" vertOverflow="ellipsis" vert="horz" wrap="square" anchor="ctr" anchorCtr="1"/>
          <a:lstStyle/>
          <a:p>
            <a:pPr>
              <a:defRPr sz="144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600"/>
              <a:t>Ratings By Country</a:t>
            </a:r>
          </a:p>
        </c:rich>
      </c:tx>
      <c:overlay val="0"/>
      <c:spPr>
        <a:noFill/>
        <a:ln>
          <a:noFill/>
        </a:ln>
        <a:effectLst/>
      </c:spPr>
      <c:txPr>
        <a:bodyPr rot="0" spcFirstLastPara="1" vertOverflow="ellipsis" vert="horz" wrap="square" anchor="ctr" anchorCtr="1"/>
        <a:lstStyle/>
        <a:p>
          <a:pPr>
            <a:defRPr sz="144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bg2">
              <a:lumMod val="10000"/>
            </a:schemeClr>
          </a:solidFill>
          <a:ln>
            <a:noFill/>
          </a:ln>
          <a:effectLst>
            <a:outerShdw blurRad="57150" dist="19050" dir="5400000" algn="ctr" rotWithShape="0">
              <a:srgbClr val="000000">
                <a:alpha val="63000"/>
              </a:srgbClr>
            </a:outerShdw>
          </a:effectLst>
        </c:spPr>
        <c:marker>
          <c:symbol val="none"/>
        </c:marker>
        <c:dLbl>
          <c:idx val="0"/>
          <c:spPr>
            <a:solidFill>
              <a:sysClr val="windowText" lastClr="000000"/>
            </a:solidFill>
            <a:ln>
              <a:no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bg2">
              <a:lumMod val="10000"/>
            </a:schemeClr>
          </a:solidFill>
          <a:ln>
            <a:noFill/>
          </a:ln>
          <a:effectLst>
            <a:outerShdw blurRad="57150" dist="19050" dir="5400000" algn="ctr" rotWithShape="0">
              <a:srgbClr val="000000">
                <a:alpha val="63000"/>
              </a:srgbClr>
            </a:outerShdw>
          </a:effectLst>
        </c:spPr>
        <c:dLbl>
          <c:idx val="0"/>
          <c:layout>
            <c:manualLayout>
              <c:x val="1.0200362835741028E-2"/>
              <c:y val="-6.5068975675987281E-2"/>
            </c:manualLayout>
          </c:layout>
          <c:spPr>
            <a:solidFill>
              <a:sysClr val="windowText" lastClr="000000"/>
            </a:solidFill>
            <a:ln>
              <a:no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bg2">
              <a:lumMod val="10000"/>
            </a:schemeClr>
          </a:solidFill>
          <a:ln>
            <a:noFill/>
          </a:ln>
          <a:effectLst>
            <a:outerShdw blurRad="57150" dist="19050" dir="5400000" algn="ctr" rotWithShape="0">
              <a:srgbClr val="000000">
                <a:alpha val="63000"/>
              </a:srgbClr>
            </a:outerShdw>
          </a:effectLst>
        </c:spPr>
        <c:dLbl>
          <c:idx val="0"/>
          <c:layout>
            <c:manualLayout>
              <c:x val="7.6502721268057235E-3"/>
              <c:y val="-9.7603463513980859E-2"/>
            </c:manualLayout>
          </c:layout>
          <c:spPr>
            <a:solidFill>
              <a:sysClr val="windowText" lastClr="000000"/>
            </a:solidFill>
            <a:ln>
              <a:no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bg2">
              <a:lumMod val="10000"/>
            </a:schemeClr>
          </a:solidFill>
          <a:ln>
            <a:noFill/>
          </a:ln>
          <a:effectLst>
            <a:outerShdw blurRad="57150" dist="19050" dir="5400000" algn="ctr" rotWithShape="0">
              <a:srgbClr val="000000">
                <a:alpha val="63000"/>
              </a:srgbClr>
            </a:outerShdw>
          </a:effectLst>
        </c:spPr>
        <c:dLbl>
          <c:idx val="0"/>
          <c:layout>
            <c:manualLayout>
              <c:x val="-2.5500907089352569E-3"/>
              <c:y val="-9.7603463513980943E-2"/>
            </c:manualLayout>
          </c:layout>
          <c:spPr>
            <a:solidFill>
              <a:sysClr val="windowText" lastClr="000000"/>
            </a:solidFill>
            <a:ln>
              <a:no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bg2">
              <a:lumMod val="10000"/>
            </a:schemeClr>
          </a:solidFill>
          <a:ln>
            <a:noFill/>
          </a:ln>
          <a:effectLst>
            <a:outerShdw blurRad="57150" dist="19050" dir="5400000" algn="ctr" rotWithShape="0">
              <a:srgbClr val="000000">
                <a:alpha val="63000"/>
              </a:srgbClr>
            </a:outerShdw>
          </a:effectLst>
        </c:spPr>
        <c:dLbl>
          <c:idx val="0"/>
          <c:layout>
            <c:manualLayout>
              <c:x val="7.6502721268057704E-3"/>
              <c:y val="-6.9135786655736373E-2"/>
            </c:manualLayout>
          </c:layout>
          <c:spPr>
            <a:solidFill>
              <a:sysClr val="windowText" lastClr="000000"/>
            </a:solidFill>
            <a:ln>
              <a:no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bg2">
              <a:lumMod val="10000"/>
            </a:schemeClr>
          </a:solidFill>
          <a:ln>
            <a:noFill/>
          </a:ln>
          <a:effectLst>
            <a:outerShdw blurRad="57150" dist="19050" dir="5400000" algn="ctr" rotWithShape="0">
              <a:srgbClr val="000000">
                <a:alpha val="63000"/>
              </a:srgbClr>
            </a:outerShdw>
          </a:effectLst>
        </c:spPr>
        <c:dLbl>
          <c:idx val="0"/>
          <c:layout>
            <c:manualLayout>
              <c:x val="2.5500907089351633E-3"/>
              <c:y val="-2.4400865878495215E-2"/>
            </c:manualLayout>
          </c:layout>
          <c:spPr>
            <a:solidFill>
              <a:sysClr val="windowText" lastClr="000000"/>
            </a:solidFill>
            <a:ln>
              <a:no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Pivot_Analysis!$U$59</c:f>
              <c:strCache>
                <c:ptCount val="1"/>
                <c:pt idx="0">
                  <c:v>Total</c:v>
                </c:pt>
              </c:strCache>
            </c:strRef>
          </c:tx>
          <c:spPr>
            <a:solidFill>
              <a:schemeClr val="bg2">
                <a:lumMod val="10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bg2">
                  <a:lumMod val="1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3FE-4338-B184-8FF689A6554B}"/>
              </c:ext>
            </c:extLst>
          </c:dPt>
          <c:dPt>
            <c:idx val="1"/>
            <c:invertIfNegative val="0"/>
            <c:bubble3D val="0"/>
            <c:spPr>
              <a:solidFill>
                <a:schemeClr val="bg2">
                  <a:lumMod val="1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3FE-4338-B184-8FF689A6554B}"/>
              </c:ext>
            </c:extLst>
          </c:dPt>
          <c:dPt>
            <c:idx val="2"/>
            <c:invertIfNegative val="0"/>
            <c:bubble3D val="0"/>
            <c:spPr>
              <a:solidFill>
                <a:schemeClr val="bg2">
                  <a:lumMod val="1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3FE-4338-B184-8FF689A6554B}"/>
              </c:ext>
            </c:extLst>
          </c:dPt>
          <c:dPt>
            <c:idx val="3"/>
            <c:invertIfNegative val="0"/>
            <c:bubble3D val="0"/>
            <c:spPr>
              <a:solidFill>
                <a:schemeClr val="bg2">
                  <a:lumMod val="1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C3FE-4338-B184-8FF689A6554B}"/>
              </c:ext>
            </c:extLst>
          </c:dPt>
          <c:dPt>
            <c:idx val="4"/>
            <c:invertIfNegative val="0"/>
            <c:bubble3D val="0"/>
            <c:spPr>
              <a:solidFill>
                <a:schemeClr val="bg2">
                  <a:lumMod val="1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3FE-4338-B184-8FF689A6554B}"/>
              </c:ext>
            </c:extLst>
          </c:dPt>
          <c:dLbls>
            <c:dLbl>
              <c:idx val="0"/>
              <c:layout>
                <c:manualLayout>
                  <c:x val="1.0200362835741028E-2"/>
                  <c:y val="-6.506897567598728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3FE-4338-B184-8FF689A6554B}"/>
                </c:ext>
              </c:extLst>
            </c:dLbl>
            <c:dLbl>
              <c:idx val="1"/>
              <c:layout>
                <c:manualLayout>
                  <c:x val="7.6502721268057235E-3"/>
                  <c:y val="-9.760346351398085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3FE-4338-B184-8FF689A6554B}"/>
                </c:ext>
              </c:extLst>
            </c:dLbl>
            <c:dLbl>
              <c:idx val="2"/>
              <c:layout>
                <c:manualLayout>
                  <c:x val="-2.5500907089352569E-3"/>
                  <c:y val="-9.760346351398094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3FE-4338-B184-8FF689A6554B}"/>
                </c:ext>
              </c:extLst>
            </c:dLbl>
            <c:dLbl>
              <c:idx val="3"/>
              <c:layout>
                <c:manualLayout>
                  <c:x val="7.6502721268057704E-3"/>
                  <c:y val="-6.913578665573637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3FE-4338-B184-8FF689A6554B}"/>
                </c:ext>
              </c:extLst>
            </c:dLbl>
            <c:dLbl>
              <c:idx val="4"/>
              <c:layout>
                <c:manualLayout>
                  <c:x val="2.5500907089351633E-3"/>
                  <c:y val="-2.440086587849521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3FE-4338-B184-8FF689A6554B}"/>
                </c:ext>
              </c:extLst>
            </c:dLbl>
            <c:spPr>
              <a:solidFill>
                <a:sysClr val="windowText" lastClr="000000"/>
              </a:solidFill>
              <a:ln>
                <a:no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Pivot_Analysis!$T$60:$T$65</c:f>
              <c:strCache>
                <c:ptCount val="5"/>
                <c:pt idx="0">
                  <c:v>USA</c:v>
                </c:pt>
                <c:pt idx="1">
                  <c:v>UK</c:v>
                </c:pt>
                <c:pt idx="2">
                  <c:v>France</c:v>
                </c:pt>
                <c:pt idx="3">
                  <c:v>Germany</c:v>
                </c:pt>
                <c:pt idx="4">
                  <c:v>Canada</c:v>
                </c:pt>
              </c:strCache>
            </c:strRef>
          </c:cat>
          <c:val>
            <c:numRef>
              <c:f>Pivot_Analysis!$U$60:$U$65</c:f>
              <c:numCache>
                <c:formatCode>General</c:formatCode>
                <c:ptCount val="5"/>
                <c:pt idx="0">
                  <c:v>2787</c:v>
                </c:pt>
                <c:pt idx="1">
                  <c:v>298</c:v>
                </c:pt>
                <c:pt idx="2">
                  <c:v>101</c:v>
                </c:pt>
                <c:pt idx="3">
                  <c:v>73</c:v>
                </c:pt>
                <c:pt idx="4">
                  <c:v>56</c:v>
                </c:pt>
              </c:numCache>
            </c:numRef>
          </c:val>
          <c:extLst>
            <c:ext xmlns:c16="http://schemas.microsoft.com/office/drawing/2014/chart" uri="{C3380CC4-5D6E-409C-BE32-E72D297353CC}">
              <c16:uniqueId val="{00000000-C3FE-4338-B184-8FF689A6554B}"/>
            </c:ext>
          </c:extLst>
        </c:ser>
        <c:dLbls>
          <c:showLegendKey val="0"/>
          <c:showVal val="0"/>
          <c:showCatName val="0"/>
          <c:showSerName val="0"/>
          <c:showPercent val="0"/>
          <c:showBubbleSize val="0"/>
        </c:dLbls>
        <c:gapWidth val="100"/>
        <c:overlap val="-24"/>
        <c:axId val="1413587199"/>
        <c:axId val="1413582399"/>
      </c:barChart>
      <c:catAx>
        <c:axId val="14135871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Arial Rounded MT Bold" panose="020F0704030504030204" pitchFamily="34" charset="0"/>
                <a:ea typeface="+mn-ea"/>
                <a:cs typeface="+mn-cs"/>
              </a:defRPr>
            </a:pPr>
            <a:endParaRPr lang="en-US"/>
          </a:p>
        </c:txPr>
        <c:crossAx val="1413582399"/>
        <c:crosses val="autoZero"/>
        <c:auto val="1"/>
        <c:lblAlgn val="ctr"/>
        <c:lblOffset val="100"/>
        <c:noMultiLvlLbl val="0"/>
      </c:catAx>
      <c:valAx>
        <c:axId val="14135823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Arial Rounded MT Bold" panose="020F0704030504030204" pitchFamily="34" charset="0"/>
                <a:ea typeface="+mn-ea"/>
                <a:cs typeface="+mn-cs"/>
              </a:defRPr>
            </a:pPr>
            <a:endParaRPr lang="en-US"/>
          </a:p>
        </c:txPr>
        <c:crossAx val="1413587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4925">
      <a:solidFill>
        <a:schemeClr val="bg1">
          <a:lumMod val="95000"/>
        </a:schemeClr>
      </a:solidFill>
    </a:ln>
    <a:effectLst/>
  </c:spPr>
  <c:txPr>
    <a:bodyPr/>
    <a:lstStyle/>
    <a:p>
      <a:pPr>
        <a:defRPr sz="1200"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[IMDB_Excel_Data_Analysis_Dashboard.xlsx]Pivot_Analysis!PivotTable37</c:name>
    <c:fmtId val="2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5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5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5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5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5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tx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tx1">
              <a:lumMod val="75000"/>
              <a:lumOff val="2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bg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bg2">
              <a:lumMod val="9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Pivot_Analysis!$AS$49:$AS$50</c:f>
              <c:strCache>
                <c:ptCount val="1"/>
                <c:pt idx="0">
                  <c:v>USA</c:v>
                </c:pt>
              </c:strCache>
            </c:strRef>
          </c:tx>
          <c:spPr>
            <a:solidFill>
              <a:schemeClr val="tx1"/>
            </a:solidFill>
            <a:ln>
              <a:noFill/>
            </a:ln>
            <a:effectLst>
              <a:outerShdw blurRad="57150" dist="19050" dir="5400000" algn="ctr" rotWithShape="0">
                <a:srgbClr val="000000">
                  <a:alpha val="63000"/>
                </a:srgbClr>
              </a:outerShdw>
            </a:effectLst>
          </c:spPr>
          <c:invertIfNegative val="0"/>
          <c:cat>
            <c:strRef>
              <c:f>Pivot_Analysis!$AR$51:$AR$61</c:f>
              <c:strCache>
                <c:ptCount val="10"/>
                <c:pt idx="0">
                  <c:v>Action</c:v>
                </c:pt>
                <c:pt idx="1">
                  <c:v>Adventure</c:v>
                </c:pt>
                <c:pt idx="2">
                  <c:v>Animation</c:v>
                </c:pt>
                <c:pt idx="3">
                  <c:v>Biography</c:v>
                </c:pt>
                <c:pt idx="4">
                  <c:v>Comedy</c:v>
                </c:pt>
                <c:pt idx="5">
                  <c:v>Crime</c:v>
                </c:pt>
                <c:pt idx="6">
                  <c:v>Documentary</c:v>
                </c:pt>
                <c:pt idx="7">
                  <c:v>Drama</c:v>
                </c:pt>
                <c:pt idx="8">
                  <c:v>Family</c:v>
                </c:pt>
                <c:pt idx="9">
                  <c:v>Fantasy</c:v>
                </c:pt>
              </c:strCache>
            </c:strRef>
          </c:cat>
          <c:val>
            <c:numRef>
              <c:f>Pivot_Analysis!$AS$51:$AS$61</c:f>
              <c:numCache>
                <c:formatCode>General</c:formatCode>
                <c:ptCount val="10"/>
                <c:pt idx="0">
                  <c:v>702</c:v>
                </c:pt>
                <c:pt idx="1">
                  <c:v>285</c:v>
                </c:pt>
                <c:pt idx="2">
                  <c:v>37</c:v>
                </c:pt>
                <c:pt idx="3">
                  <c:v>137</c:v>
                </c:pt>
                <c:pt idx="4">
                  <c:v>865</c:v>
                </c:pt>
                <c:pt idx="5">
                  <c:v>199</c:v>
                </c:pt>
                <c:pt idx="6">
                  <c:v>33</c:v>
                </c:pt>
                <c:pt idx="7">
                  <c:v>497</c:v>
                </c:pt>
                <c:pt idx="8">
                  <c:v>3</c:v>
                </c:pt>
                <c:pt idx="9">
                  <c:v>29</c:v>
                </c:pt>
              </c:numCache>
            </c:numRef>
          </c:val>
          <c:extLst>
            <c:ext xmlns:c16="http://schemas.microsoft.com/office/drawing/2014/chart" uri="{C3380CC4-5D6E-409C-BE32-E72D297353CC}">
              <c16:uniqueId val="{00000000-A149-40A9-AC0D-10646AD99BC6}"/>
            </c:ext>
          </c:extLst>
        </c:ser>
        <c:ser>
          <c:idx val="1"/>
          <c:order val="1"/>
          <c:tx>
            <c:strRef>
              <c:f>Pivot_Analysis!$AT$49:$AT$50</c:f>
              <c:strCache>
                <c:ptCount val="1"/>
                <c:pt idx="0">
                  <c:v>UK</c:v>
                </c:pt>
              </c:strCache>
            </c:strRef>
          </c:tx>
          <c:spPr>
            <a:solidFill>
              <a:schemeClr val="tx1">
                <a:lumMod val="75000"/>
                <a:lumOff val="25000"/>
              </a:schemeClr>
            </a:solidFill>
            <a:ln>
              <a:noFill/>
            </a:ln>
            <a:effectLst>
              <a:outerShdw blurRad="57150" dist="19050" dir="5400000" algn="ctr" rotWithShape="0">
                <a:srgbClr val="000000">
                  <a:alpha val="63000"/>
                </a:srgbClr>
              </a:outerShdw>
            </a:effectLst>
          </c:spPr>
          <c:invertIfNegative val="0"/>
          <c:cat>
            <c:strRef>
              <c:f>Pivot_Analysis!$AR$51:$AR$61</c:f>
              <c:strCache>
                <c:ptCount val="10"/>
                <c:pt idx="0">
                  <c:v>Action</c:v>
                </c:pt>
                <c:pt idx="1">
                  <c:v>Adventure</c:v>
                </c:pt>
                <c:pt idx="2">
                  <c:v>Animation</c:v>
                </c:pt>
                <c:pt idx="3">
                  <c:v>Biography</c:v>
                </c:pt>
                <c:pt idx="4">
                  <c:v>Comedy</c:v>
                </c:pt>
                <c:pt idx="5">
                  <c:v>Crime</c:v>
                </c:pt>
                <c:pt idx="6">
                  <c:v>Documentary</c:v>
                </c:pt>
                <c:pt idx="7">
                  <c:v>Drama</c:v>
                </c:pt>
                <c:pt idx="8">
                  <c:v>Family</c:v>
                </c:pt>
                <c:pt idx="9">
                  <c:v>Fantasy</c:v>
                </c:pt>
              </c:strCache>
            </c:strRef>
          </c:cat>
          <c:val>
            <c:numRef>
              <c:f>Pivot_Analysis!$AT$51:$AT$61</c:f>
              <c:numCache>
                <c:formatCode>General</c:formatCode>
                <c:ptCount val="10"/>
                <c:pt idx="0">
                  <c:v>69</c:v>
                </c:pt>
                <c:pt idx="1">
                  <c:v>37</c:v>
                </c:pt>
                <c:pt idx="2">
                  <c:v>2</c:v>
                </c:pt>
                <c:pt idx="3">
                  <c:v>42</c:v>
                </c:pt>
                <c:pt idx="4">
                  <c:v>58</c:v>
                </c:pt>
                <c:pt idx="5">
                  <c:v>21</c:v>
                </c:pt>
                <c:pt idx="6">
                  <c:v>3</c:v>
                </c:pt>
                <c:pt idx="7">
                  <c:v>65</c:v>
                </c:pt>
                <c:pt idx="9">
                  <c:v>1</c:v>
                </c:pt>
              </c:numCache>
            </c:numRef>
          </c:val>
          <c:extLst>
            <c:ext xmlns:c16="http://schemas.microsoft.com/office/drawing/2014/chart" uri="{C3380CC4-5D6E-409C-BE32-E72D297353CC}">
              <c16:uniqueId val="{00000001-A149-40A9-AC0D-10646AD99BC6}"/>
            </c:ext>
          </c:extLst>
        </c:ser>
        <c:ser>
          <c:idx val="2"/>
          <c:order val="2"/>
          <c:tx>
            <c:strRef>
              <c:f>Pivot_Analysis!$AU$49:$AU$50</c:f>
              <c:strCache>
                <c:ptCount val="1"/>
                <c:pt idx="0">
                  <c:v>France</c:v>
                </c:pt>
              </c:strCache>
            </c:strRef>
          </c:tx>
          <c:spPr>
            <a:solidFill>
              <a:schemeClr val="bg2">
                <a:lumMod val="50000"/>
              </a:schemeClr>
            </a:solidFill>
            <a:ln>
              <a:noFill/>
            </a:ln>
            <a:effectLst>
              <a:outerShdw blurRad="57150" dist="19050" dir="5400000" algn="ctr" rotWithShape="0">
                <a:srgbClr val="000000">
                  <a:alpha val="63000"/>
                </a:srgbClr>
              </a:outerShdw>
            </a:effectLst>
          </c:spPr>
          <c:invertIfNegative val="0"/>
          <c:cat>
            <c:strRef>
              <c:f>Pivot_Analysis!$AR$51:$AR$61</c:f>
              <c:strCache>
                <c:ptCount val="10"/>
                <c:pt idx="0">
                  <c:v>Action</c:v>
                </c:pt>
                <c:pt idx="1">
                  <c:v>Adventure</c:v>
                </c:pt>
                <c:pt idx="2">
                  <c:v>Animation</c:v>
                </c:pt>
                <c:pt idx="3">
                  <c:v>Biography</c:v>
                </c:pt>
                <c:pt idx="4">
                  <c:v>Comedy</c:v>
                </c:pt>
                <c:pt idx="5">
                  <c:v>Crime</c:v>
                </c:pt>
                <c:pt idx="6">
                  <c:v>Documentary</c:v>
                </c:pt>
                <c:pt idx="7">
                  <c:v>Drama</c:v>
                </c:pt>
                <c:pt idx="8">
                  <c:v>Family</c:v>
                </c:pt>
                <c:pt idx="9">
                  <c:v>Fantasy</c:v>
                </c:pt>
              </c:strCache>
            </c:strRef>
          </c:cat>
          <c:val>
            <c:numRef>
              <c:f>Pivot_Analysis!$AU$51:$AU$61</c:f>
              <c:numCache>
                <c:formatCode>General</c:formatCode>
                <c:ptCount val="10"/>
                <c:pt idx="0">
                  <c:v>27</c:v>
                </c:pt>
                <c:pt idx="1">
                  <c:v>8</c:v>
                </c:pt>
                <c:pt idx="2">
                  <c:v>3</c:v>
                </c:pt>
                <c:pt idx="3">
                  <c:v>7</c:v>
                </c:pt>
                <c:pt idx="4">
                  <c:v>22</c:v>
                </c:pt>
                <c:pt idx="5">
                  <c:v>6</c:v>
                </c:pt>
                <c:pt idx="6">
                  <c:v>3</c:v>
                </c:pt>
                <c:pt idx="7">
                  <c:v>25</c:v>
                </c:pt>
              </c:numCache>
            </c:numRef>
          </c:val>
          <c:extLst>
            <c:ext xmlns:c16="http://schemas.microsoft.com/office/drawing/2014/chart" uri="{C3380CC4-5D6E-409C-BE32-E72D297353CC}">
              <c16:uniqueId val="{00000002-A149-40A9-AC0D-10646AD99BC6}"/>
            </c:ext>
          </c:extLst>
        </c:ser>
        <c:ser>
          <c:idx val="3"/>
          <c:order val="3"/>
          <c:tx>
            <c:strRef>
              <c:f>Pivot_Analysis!$AV$49:$AV$50</c:f>
              <c:strCache>
                <c:ptCount val="1"/>
                <c:pt idx="0">
                  <c:v>Germany</c:v>
                </c:pt>
              </c:strCache>
            </c:strRef>
          </c:tx>
          <c:spPr>
            <a:solidFill>
              <a:schemeClr val="bg2">
                <a:lumMod val="90000"/>
              </a:schemeClr>
            </a:solidFill>
            <a:ln>
              <a:noFill/>
            </a:ln>
            <a:effectLst>
              <a:outerShdw blurRad="57150" dist="19050" dir="5400000" algn="ctr" rotWithShape="0">
                <a:srgbClr val="000000">
                  <a:alpha val="63000"/>
                </a:srgbClr>
              </a:outerShdw>
            </a:effectLst>
          </c:spPr>
          <c:invertIfNegative val="0"/>
          <c:cat>
            <c:strRef>
              <c:f>Pivot_Analysis!$AR$51:$AR$61</c:f>
              <c:strCache>
                <c:ptCount val="10"/>
                <c:pt idx="0">
                  <c:v>Action</c:v>
                </c:pt>
                <c:pt idx="1">
                  <c:v>Adventure</c:v>
                </c:pt>
                <c:pt idx="2">
                  <c:v>Animation</c:v>
                </c:pt>
                <c:pt idx="3">
                  <c:v>Biography</c:v>
                </c:pt>
                <c:pt idx="4">
                  <c:v>Comedy</c:v>
                </c:pt>
                <c:pt idx="5">
                  <c:v>Crime</c:v>
                </c:pt>
                <c:pt idx="6">
                  <c:v>Documentary</c:v>
                </c:pt>
                <c:pt idx="7">
                  <c:v>Drama</c:v>
                </c:pt>
                <c:pt idx="8">
                  <c:v>Family</c:v>
                </c:pt>
                <c:pt idx="9">
                  <c:v>Fantasy</c:v>
                </c:pt>
              </c:strCache>
            </c:strRef>
          </c:cat>
          <c:val>
            <c:numRef>
              <c:f>Pivot_Analysis!$AV$51:$AV$61</c:f>
              <c:numCache>
                <c:formatCode>General</c:formatCode>
                <c:ptCount val="10"/>
                <c:pt idx="0">
                  <c:v>24</c:v>
                </c:pt>
                <c:pt idx="1">
                  <c:v>7</c:v>
                </c:pt>
                <c:pt idx="2">
                  <c:v>1</c:v>
                </c:pt>
                <c:pt idx="3">
                  <c:v>6</c:v>
                </c:pt>
                <c:pt idx="4">
                  <c:v>18</c:v>
                </c:pt>
                <c:pt idx="5">
                  <c:v>8</c:v>
                </c:pt>
                <c:pt idx="7">
                  <c:v>9</c:v>
                </c:pt>
              </c:numCache>
            </c:numRef>
          </c:val>
          <c:extLst>
            <c:ext xmlns:c16="http://schemas.microsoft.com/office/drawing/2014/chart" uri="{C3380CC4-5D6E-409C-BE32-E72D297353CC}">
              <c16:uniqueId val="{00000003-A149-40A9-AC0D-10646AD99BC6}"/>
            </c:ext>
          </c:extLst>
        </c:ser>
        <c:ser>
          <c:idx val="4"/>
          <c:order val="4"/>
          <c:tx>
            <c:strRef>
              <c:f>Pivot_Analysis!$AW$49:$AW$50</c:f>
              <c:strCache>
                <c:ptCount val="1"/>
                <c:pt idx="0">
                  <c:v>Canada</c:v>
                </c:pt>
              </c:strCache>
            </c:strRef>
          </c:tx>
          <c:spPr>
            <a:solidFill>
              <a:schemeClr val="bg1"/>
            </a:solidFill>
            <a:ln>
              <a:noFill/>
            </a:ln>
            <a:effectLst>
              <a:outerShdw blurRad="57150" dist="19050" dir="5400000" algn="ctr" rotWithShape="0">
                <a:srgbClr val="000000">
                  <a:alpha val="63000"/>
                </a:srgbClr>
              </a:outerShdw>
            </a:effectLst>
          </c:spPr>
          <c:invertIfNegative val="0"/>
          <c:cat>
            <c:strRef>
              <c:f>Pivot_Analysis!$AR$51:$AR$61</c:f>
              <c:strCache>
                <c:ptCount val="10"/>
                <c:pt idx="0">
                  <c:v>Action</c:v>
                </c:pt>
                <c:pt idx="1">
                  <c:v>Adventure</c:v>
                </c:pt>
                <c:pt idx="2">
                  <c:v>Animation</c:v>
                </c:pt>
                <c:pt idx="3">
                  <c:v>Biography</c:v>
                </c:pt>
                <c:pt idx="4">
                  <c:v>Comedy</c:v>
                </c:pt>
                <c:pt idx="5">
                  <c:v>Crime</c:v>
                </c:pt>
                <c:pt idx="6">
                  <c:v>Documentary</c:v>
                </c:pt>
                <c:pt idx="7">
                  <c:v>Drama</c:v>
                </c:pt>
                <c:pt idx="8">
                  <c:v>Family</c:v>
                </c:pt>
                <c:pt idx="9">
                  <c:v>Fantasy</c:v>
                </c:pt>
              </c:strCache>
            </c:strRef>
          </c:cat>
          <c:val>
            <c:numRef>
              <c:f>Pivot_Analysis!$AW$51:$AW$61</c:f>
              <c:numCache>
                <c:formatCode>General</c:formatCode>
                <c:ptCount val="10"/>
                <c:pt idx="0">
                  <c:v>10</c:v>
                </c:pt>
                <c:pt idx="1">
                  <c:v>5</c:v>
                </c:pt>
                <c:pt idx="3">
                  <c:v>3</c:v>
                </c:pt>
                <c:pt idx="4">
                  <c:v>20</c:v>
                </c:pt>
                <c:pt idx="5">
                  <c:v>2</c:v>
                </c:pt>
                <c:pt idx="6">
                  <c:v>1</c:v>
                </c:pt>
                <c:pt idx="7">
                  <c:v>12</c:v>
                </c:pt>
                <c:pt idx="9">
                  <c:v>3</c:v>
                </c:pt>
              </c:numCache>
            </c:numRef>
          </c:val>
          <c:extLst>
            <c:ext xmlns:c16="http://schemas.microsoft.com/office/drawing/2014/chart" uri="{C3380CC4-5D6E-409C-BE32-E72D297353CC}">
              <c16:uniqueId val="{00000004-A149-40A9-AC0D-10646AD99BC6}"/>
            </c:ext>
          </c:extLst>
        </c:ser>
        <c:dLbls>
          <c:showLegendKey val="0"/>
          <c:showVal val="0"/>
          <c:showCatName val="0"/>
          <c:showSerName val="0"/>
          <c:showPercent val="0"/>
          <c:showBubbleSize val="0"/>
        </c:dLbls>
        <c:gapWidth val="70"/>
        <c:overlap val="100"/>
        <c:axId val="1413132735"/>
        <c:axId val="1413110175"/>
      </c:barChart>
      <c:catAx>
        <c:axId val="14131327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500" b="0" i="0" u="none" strike="noStrike" kern="1200" baseline="0">
                <a:solidFill>
                  <a:schemeClr val="bg1"/>
                </a:solidFill>
                <a:latin typeface="Arial Rounded MT Bold" panose="020F0704030504030204" pitchFamily="34" charset="0"/>
                <a:ea typeface="+mn-ea"/>
                <a:cs typeface="+mn-cs"/>
              </a:defRPr>
            </a:pPr>
            <a:endParaRPr lang="en-US"/>
          </a:p>
        </c:txPr>
        <c:crossAx val="1413110175"/>
        <c:crosses val="autoZero"/>
        <c:auto val="1"/>
        <c:lblAlgn val="ctr"/>
        <c:lblOffset val="100"/>
        <c:noMultiLvlLbl val="0"/>
      </c:catAx>
      <c:valAx>
        <c:axId val="1413110175"/>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bg1"/>
                </a:solidFill>
                <a:latin typeface="+mn-lt"/>
                <a:ea typeface="+mn-ea"/>
                <a:cs typeface="+mn-cs"/>
              </a:defRPr>
            </a:pPr>
            <a:endParaRPr lang="en-US"/>
          </a:p>
        </c:txPr>
        <c:crossAx val="1413132735"/>
        <c:crosses val="autoZero"/>
        <c:crossBetween val="between"/>
      </c:valAx>
      <c:spPr>
        <a:noFill/>
        <a:ln>
          <a:noFill/>
        </a:ln>
        <a:effectLst/>
      </c:spPr>
    </c:plotArea>
    <c:legend>
      <c:legendPos val="r"/>
      <c:overlay val="0"/>
      <c:spPr>
        <a:solidFill>
          <a:schemeClr val="tx1"/>
        </a:solidFill>
        <a:ln>
          <a:noFill/>
        </a:ln>
        <a:effectLst/>
      </c:spPr>
      <c:txPr>
        <a:bodyPr rot="0" spcFirstLastPara="1" vertOverflow="ellipsis" vert="horz" wrap="square" anchor="ctr" anchorCtr="1"/>
        <a:lstStyle/>
        <a:p>
          <a:pPr>
            <a:defRPr sz="15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4925">
      <a:solidFill>
        <a:schemeClr val="bg1">
          <a:lumMod val="95000"/>
        </a:schemeClr>
      </a:solidFill>
    </a:ln>
    <a:effectLst/>
  </c:spPr>
  <c:txPr>
    <a:bodyPr/>
    <a:lstStyle/>
    <a:p>
      <a:pPr>
        <a:defRPr sz="1500"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boxWhisker" uniqueId="{1B2C9C0E-F239-494E-A9A5-28CE3ECEF595}">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size">
        <cx:f>_xlchart.v1.2</cx:f>
      </cx:numDim>
    </cx:data>
  </cx:chartData>
  <cx:chart>
    <cx:title pos="t" align="ctr" overlay="0">
      <cx:tx>
        <cx:txData>
          <cx:v>Profit By Genre</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Profit By Genre</a:t>
          </a:r>
        </a:p>
      </cx:txPr>
    </cx:title>
    <cx:plotArea>
      <cx:plotAreaRegion>
        <cx:series layoutId="treemap" uniqueId="{033BF9DE-AC4A-42B1-9C53-BA88B1239B14}">
          <cx:dataLabels pos="inEnd">
            <cx:visibility seriesName="0" categoryName="1" value="0"/>
          </cx:dataLabels>
          <cx:dataId val="0"/>
          <cx:layoutPr>
            <cx:parentLabelLayout val="overlapping"/>
          </cx:layoutPr>
        </cx:series>
      </cx:plotAreaRegion>
    </cx:plotArea>
    <cx:legend pos="b"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title pos="t" align="ctr" overlay="0">
      <cx:tx>
        <cx:txData>
          <cx:v>Movie Quality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Movie Quality Distribution</a:t>
          </a:r>
        </a:p>
      </cx:txPr>
    </cx:title>
    <cx:plotArea>
      <cx:plotAreaRegion>
        <cx:series layoutId="funnel" uniqueId="{BA1A4D4F-18F5-4612-B359-3F0FA9E5EEF8}">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title pos="t" align="ctr" overlay="0">
      <cx:tx>
        <cx:txData>
          <cx:v>Profit By Genre</cx:v>
        </cx:txData>
      </cx:tx>
      <cx:txPr>
        <a:bodyPr spcFirstLastPara="1" vertOverflow="ellipsis" horzOverflow="overflow" wrap="square" lIns="0" tIns="0" rIns="0" bIns="0" anchor="ctr" anchorCtr="1"/>
        <a:lstStyle/>
        <a:p>
          <a:pPr algn="ctr" rtl="0">
            <a:defRPr>
              <a:solidFill>
                <a:schemeClr val="bg1"/>
              </a:solidFill>
            </a:defRPr>
          </a:pPr>
          <a:r>
            <a:rPr lang="en-US" sz="1600" b="1" i="0" u="none" strike="noStrike" spc="100" baseline="0">
              <a:solidFill>
                <a:schemeClr val="bg1"/>
              </a:solidFill>
              <a:effectLst>
                <a:outerShdw blurRad="50800" dist="38100" dir="5400000" algn="t" rotWithShape="0">
                  <a:prstClr val="black">
                    <a:alpha val="40000"/>
                  </a:prstClr>
                </a:outerShdw>
              </a:effectLst>
              <a:latin typeface="Calibri" panose="020F0502020204030204"/>
            </a:rPr>
            <a:t>Profit By Genre</a:t>
          </a:r>
        </a:p>
      </cx:txPr>
    </cx:title>
    <cx:plotArea>
      <cx:plotAreaRegion>
        <cx:series layoutId="treemap" uniqueId="{033BF9DE-AC4A-42B1-9C53-BA88B1239B14}">
          <cx:dataLabels pos="inEnd">
            <cx:spPr>
              <a:ln>
                <a:solidFill>
                  <a:schemeClr val="bg1"/>
                </a:solidFill>
              </a:ln>
            </cx:spPr>
            <cx:txPr>
              <a:bodyPr vertOverflow="overflow" horzOverflow="overflow" wrap="square" lIns="0" tIns="0" rIns="0" bIns="0"/>
              <a:lstStyle/>
              <a:p>
                <a:pPr algn="ctr" rtl="0">
                  <a:defRPr sz="1200" b="0" i="0" baseline="0">
                    <a:solidFill>
                      <a:schemeClr val="bg1"/>
                    </a:solidFill>
                    <a:latin typeface="Arial Rounded MT Bold" panose="020F0704030504030204" pitchFamily="34" charset="0"/>
                    <a:ea typeface="Calibri" panose="020F0502020204030204" pitchFamily="34" charset="0"/>
                    <a:cs typeface="Calibri" panose="020F0502020204030204" pitchFamily="34" charset="0"/>
                  </a:defRPr>
                </a:pPr>
                <a:endParaRPr lang="en-IN" sz="1200" baseline="0">
                  <a:solidFill>
                    <a:schemeClr val="bg1"/>
                  </a:solidFill>
                  <a:latin typeface="Arial Rounded MT Bold" panose="020F0704030504030204" pitchFamily="34" charset="0"/>
                </a:endParaRPr>
              </a:p>
            </cx:txPr>
            <cx:visibility seriesName="0" categoryName="1" value="0"/>
          </cx:dataLabels>
          <cx:dataId val="0"/>
          <cx:layoutPr>
            <cx:parentLabelLayout val="overlapping"/>
          </cx:layoutPr>
        </cx:series>
      </cx:plotAreaRegion>
    </cx:plotArea>
    <cx:legend pos="b" align="ctr" overlay="0">
      <cx:txPr>
        <a:bodyPr vertOverflow="overflow" horzOverflow="overflow" wrap="square" lIns="0" tIns="0" rIns="0" bIns="0"/>
        <a:lstStyle/>
        <a:p>
          <a:pPr algn="ctr" rtl="0">
            <a:defRPr sz="1200" b="0" i="0" baseline="0">
              <a:solidFill>
                <a:schemeClr val="bg1"/>
              </a:solidFill>
              <a:latin typeface="Arial Rounded MT Bold" panose="020F0704030504030204" pitchFamily="34" charset="0"/>
              <a:ea typeface="Calibri" panose="020F0502020204030204" pitchFamily="34" charset="0"/>
              <a:cs typeface="Calibri" panose="020F0502020204030204" pitchFamily="34" charset="0"/>
            </a:defRPr>
          </a:pPr>
          <a:endParaRPr lang="en-IN" sz="1200" baseline="0">
            <a:solidFill>
              <a:schemeClr val="bg1"/>
            </a:solidFill>
            <a:latin typeface="Arial Rounded MT Bold" panose="020F0704030504030204" pitchFamily="34" charset="0"/>
          </a:endParaRPr>
        </a:p>
      </cx:txPr>
    </cx:legend>
  </cx:chart>
  <cx:spPr>
    <a:ln w="34925">
      <a:solidFill>
        <a:schemeClr val="bg1"/>
      </a:solid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_xlchart.v2.8</cx:f>
      </cx:numDim>
    </cx:data>
  </cx:chartData>
  <cx:chart>
    <cx:title pos="t" align="ctr" overlay="0">
      <cx:tx>
        <cx:txData>
          <cx:v>Movie Quality Distribution</cx:v>
        </cx:txData>
      </cx:tx>
      <cx:txPr>
        <a:bodyPr spcFirstLastPara="1" vertOverflow="ellipsis" horzOverflow="overflow" wrap="square" lIns="0" tIns="0" rIns="0" bIns="0" anchor="ctr" anchorCtr="1"/>
        <a:lstStyle/>
        <a:p>
          <a:pPr algn="ctr" rtl="0">
            <a:defRPr lang="en-US" sz="1500" b="0" i="0" u="none" strike="noStrike" kern="1200" baseline="0">
              <a:solidFill>
                <a:schemeClr val="bg1"/>
              </a:solidFill>
              <a:latin typeface="Arial" panose="020B0604020202020204" pitchFamily="34" charset="0"/>
              <a:ea typeface="+mn-ea"/>
              <a:cs typeface="+mn-cs"/>
            </a:defRPr>
          </a:pPr>
          <a:r>
            <a:rPr lang="en-US" sz="1500" b="0" i="0" u="none" strike="noStrike" kern="1200" baseline="0">
              <a:solidFill>
                <a:schemeClr val="bg1"/>
              </a:solidFill>
              <a:latin typeface="Arial" panose="020B0604020202020204" pitchFamily="34" charset="0"/>
              <a:ea typeface="+mn-ea"/>
              <a:cs typeface="+mn-cs"/>
            </a:rPr>
            <a:t>Movie Quality Distribution</a:t>
          </a:r>
        </a:p>
      </cx:txPr>
    </cx:title>
    <cx:plotArea>
      <cx:plotAreaRegion>
        <cx:series layoutId="funnel" uniqueId="{BA1A4D4F-18F5-4612-B359-3F0FA9E5EEF8}">
          <cx:spPr>
            <a:solidFill>
              <a:schemeClr val="tx1"/>
            </a:solidFill>
          </cx:spPr>
          <cx:dataLabels>
            <cx:txPr>
              <a:bodyPr vertOverflow="overflow" horzOverflow="overflow" wrap="square" lIns="0" tIns="0" rIns="0" bIns="0"/>
              <a:lstStyle/>
              <a:p>
                <a:pPr algn="ctr" rtl="0">
                  <a:defRPr lang="en-US" sz="1200" b="0" i="0" u="none" strike="noStrike" kern="1200" baseline="0">
                    <a:solidFill>
                      <a:schemeClr val="bg1"/>
                    </a:solidFill>
                    <a:latin typeface="Arial Rounded MT Bold" panose="020F0704030504030204" pitchFamily="34" charset="0"/>
                    <a:ea typeface="+mn-ea"/>
                    <a:cs typeface="+mn-cs"/>
                  </a:defRPr>
                </a:pPr>
                <a:endParaRPr lang="en-US" sz="1200" b="0" i="0" u="none" strike="noStrike" kern="1200" baseline="0">
                  <a:solidFill>
                    <a:schemeClr val="bg1"/>
                  </a:solidFill>
                  <a:latin typeface="Arial Rounded MT Bold" panose="020F0704030504030204" pitchFamily="34" charset="0"/>
                  <a:ea typeface="+mn-ea"/>
                  <a:cs typeface="+mn-cs"/>
                </a:endParaRPr>
              </a:p>
            </cx:txPr>
            <cx:visibility seriesName="0" categoryName="0" value="1"/>
          </cx:dataLabels>
          <cx:dataId val="0"/>
        </cx:series>
      </cx:plotAreaRegion>
      <cx:axis id="0">
        <cx:catScaling gapWidth="0.5"/>
        <cx:tickLabels/>
        <cx:txPr>
          <a:bodyPr vertOverflow="overflow" horzOverflow="overflow" wrap="square" lIns="0" tIns="0" rIns="0" bIns="0"/>
          <a:lstStyle/>
          <a:p>
            <a:pPr algn="ctr" rtl="0">
              <a:defRPr lang="en-US" sz="1200" b="0" i="0" u="none" strike="noStrike" kern="1200" baseline="0">
                <a:solidFill>
                  <a:schemeClr val="bg1"/>
                </a:solidFill>
                <a:latin typeface="Arial Rounded MT Bold" panose="020F0704030504030204" pitchFamily="34" charset="0"/>
                <a:ea typeface="+mn-ea"/>
                <a:cs typeface="+mn-cs"/>
              </a:defRPr>
            </a:pPr>
            <a:endParaRPr lang="en-US" sz="1200" b="0" i="0" u="none" strike="noStrike" kern="1200" baseline="0">
              <a:solidFill>
                <a:schemeClr val="bg1"/>
              </a:solidFill>
              <a:latin typeface="Arial Rounded MT Bold" panose="020F0704030504030204" pitchFamily="34" charset="0"/>
              <a:ea typeface="+mn-ea"/>
              <a:cs typeface="+mn-cs"/>
            </a:endParaRPr>
          </a:p>
        </cx:txPr>
      </cx:axis>
    </cx:plotArea>
  </cx:chart>
  <cx:spPr>
    <a:ln w="34925">
      <a:solidFill>
        <a:schemeClr val="bg1">
          <a:lumMod val="95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4.xml"/><Relationship Id="rId7" Type="http://schemas.openxmlformats.org/officeDocument/2006/relationships/chart" Target="../charts/chart7.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6.xml"/><Relationship Id="rId5" Type="http://schemas.microsoft.com/office/2014/relationships/chartEx" Target="../charts/chartEx2.xml"/><Relationship Id="rId4" Type="http://schemas.openxmlformats.org/officeDocument/2006/relationships/chart" Target="../charts/chart5.xml"/><Relationship Id="rId9" Type="http://schemas.microsoft.com/office/2014/relationships/chartEx" Target="../charts/chartEx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microsoft.com/office/2014/relationships/chartEx" Target="../charts/chartEx5.xml"/><Relationship Id="rId2" Type="http://schemas.microsoft.com/office/2014/relationships/chartEx" Target="../charts/chartEx4.xml"/><Relationship Id="rId1" Type="http://schemas.openxmlformats.org/officeDocument/2006/relationships/chart" Target="../charts/chart9.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23</xdr:col>
      <xdr:colOff>384014</xdr:colOff>
      <xdr:row>20</xdr:row>
      <xdr:rowOff>191458</xdr:rowOff>
    </xdr:from>
    <xdr:to>
      <xdr:col>29</xdr:col>
      <xdr:colOff>550366</xdr:colOff>
      <xdr:row>34</xdr:row>
      <xdr:rowOff>157125</xdr:rowOff>
    </xdr:to>
    <xdr:graphicFrame macro="">
      <xdr:nvGraphicFramePr>
        <xdr:cNvPr id="6" name="Chart 5">
          <a:extLst>
            <a:ext uri="{FF2B5EF4-FFF2-40B4-BE49-F238E27FC236}">
              <a16:creationId xmlns:a16="http://schemas.microsoft.com/office/drawing/2014/main" id="{BA5FBA6A-4481-CE89-476C-2A77F7FAE1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401237</xdr:colOff>
      <xdr:row>3692</xdr:row>
      <xdr:rowOff>155853</xdr:rowOff>
    </xdr:from>
    <xdr:to>
      <xdr:col>25</xdr:col>
      <xdr:colOff>163067</xdr:colOff>
      <xdr:row>3706</xdr:row>
      <xdr:rowOff>116097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631181C-6C2B-9B6E-7B29-9D018A68C3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4299462" y="738648153"/>
              <a:ext cx="4562430" cy="27605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22</xdr:col>
      <xdr:colOff>9526</xdr:colOff>
      <xdr:row>25</xdr:row>
      <xdr:rowOff>186169</xdr:rowOff>
    </xdr:from>
    <xdr:to>
      <xdr:col>34</xdr:col>
      <xdr:colOff>142876</xdr:colOff>
      <xdr:row>35</xdr:row>
      <xdr:rowOff>19050</xdr:rowOff>
    </xdr:to>
    <xdr:graphicFrame macro="">
      <xdr:nvGraphicFramePr>
        <xdr:cNvPr id="2" name="Chart 1">
          <a:extLst>
            <a:ext uri="{FF2B5EF4-FFF2-40B4-BE49-F238E27FC236}">
              <a16:creationId xmlns:a16="http://schemas.microsoft.com/office/drawing/2014/main" id="{AD9C2991-AEF2-D03D-7313-2AC80BFD4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14287</xdr:colOff>
      <xdr:row>36</xdr:row>
      <xdr:rowOff>19050</xdr:rowOff>
    </xdr:from>
    <xdr:to>
      <xdr:col>34</xdr:col>
      <xdr:colOff>152400</xdr:colOff>
      <xdr:row>44</xdr:row>
      <xdr:rowOff>114300</xdr:rowOff>
    </xdr:to>
    <xdr:graphicFrame macro="">
      <xdr:nvGraphicFramePr>
        <xdr:cNvPr id="4" name="Chart 3">
          <a:extLst>
            <a:ext uri="{FF2B5EF4-FFF2-40B4-BE49-F238E27FC236}">
              <a16:creationId xmlns:a16="http://schemas.microsoft.com/office/drawing/2014/main" id="{5BE253FD-C1DB-5394-844B-8BB5102A81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44823</xdr:colOff>
      <xdr:row>45</xdr:row>
      <xdr:rowOff>62752</xdr:rowOff>
    </xdr:from>
    <xdr:to>
      <xdr:col>35</xdr:col>
      <xdr:colOff>100853</xdr:colOff>
      <xdr:row>54</xdr:row>
      <xdr:rowOff>156883</xdr:rowOff>
    </xdr:to>
    <xdr:graphicFrame macro="">
      <xdr:nvGraphicFramePr>
        <xdr:cNvPr id="5" name="Chart 4">
          <a:extLst>
            <a:ext uri="{FF2B5EF4-FFF2-40B4-BE49-F238E27FC236}">
              <a16:creationId xmlns:a16="http://schemas.microsoft.com/office/drawing/2014/main" id="{E0B4708A-C631-0480-C038-EE152A558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25977</xdr:colOff>
      <xdr:row>2</xdr:row>
      <xdr:rowOff>22513</xdr:rowOff>
    </xdr:from>
    <xdr:to>
      <xdr:col>35</xdr:col>
      <xdr:colOff>34636</xdr:colOff>
      <xdr:row>11</xdr:row>
      <xdr:rowOff>0</xdr:rowOff>
    </xdr:to>
    <xdr:graphicFrame macro="">
      <xdr:nvGraphicFramePr>
        <xdr:cNvPr id="6" name="Chart 5">
          <a:extLst>
            <a:ext uri="{FF2B5EF4-FFF2-40B4-BE49-F238E27FC236}">
              <a16:creationId xmlns:a16="http://schemas.microsoft.com/office/drawing/2014/main" id="{51D820B3-AF4C-9836-470A-7D9FE99788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39</xdr:col>
      <xdr:colOff>92652</xdr:colOff>
      <xdr:row>12</xdr:row>
      <xdr:rowOff>206953</xdr:rowOff>
    </xdr:from>
    <xdr:to>
      <xdr:col>40</xdr:col>
      <xdr:colOff>915906</xdr:colOff>
      <xdr:row>25</xdr:row>
      <xdr:rowOff>172316</xdr:rowOff>
    </xdr:to>
    <mc:AlternateContent xmlns:mc="http://schemas.openxmlformats.org/markup-compatibility/2006" xmlns:a14="http://schemas.microsoft.com/office/drawing/2010/main">
      <mc:Choice Requires="a14">
        <xdr:graphicFrame macro="">
          <xdr:nvGraphicFramePr>
            <xdr:cNvPr id="7" name="Decade">
              <a:extLst>
                <a:ext uri="{FF2B5EF4-FFF2-40B4-BE49-F238E27FC236}">
                  <a16:creationId xmlns:a16="http://schemas.microsoft.com/office/drawing/2014/main" id="{C7F720F0-AE55-8F8B-1042-8089EABA1A37}"/>
                </a:ext>
              </a:extLst>
            </xdr:cNvPr>
            <xdr:cNvGraphicFramePr/>
          </xdr:nvGraphicFramePr>
          <xdr:xfrm>
            <a:off x="0" y="0"/>
            <a:ext cx="0" cy="0"/>
          </xdr:xfrm>
          <a:graphic>
            <a:graphicData uri="http://schemas.microsoft.com/office/drawing/2010/slicer">
              <sle:slicer xmlns:sle="http://schemas.microsoft.com/office/drawing/2010/slicer" name="Decade"/>
            </a:graphicData>
          </a:graphic>
        </xdr:graphicFrame>
      </mc:Choice>
      <mc:Fallback xmlns="">
        <xdr:sp macro="" textlink="">
          <xdr:nvSpPr>
            <xdr:cNvPr id="0" name=""/>
            <xdr:cNvSpPr>
              <a:spLocks noTextEdit="1"/>
            </xdr:cNvSpPr>
          </xdr:nvSpPr>
          <xdr:spPr>
            <a:xfrm>
              <a:off x="25020938" y="2646714"/>
              <a:ext cx="1830182" cy="2628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222539</xdr:colOff>
      <xdr:row>12</xdr:row>
      <xdr:rowOff>180975</xdr:rowOff>
    </xdr:from>
    <xdr:to>
      <xdr:col>30</xdr:col>
      <xdr:colOff>232930</xdr:colOff>
      <xdr:row>25</xdr:row>
      <xdr:rowOff>146338</xdr:rowOff>
    </xdr:to>
    <mc:AlternateContent xmlns:mc="http://schemas.openxmlformats.org/markup-compatibility/2006" xmlns:a14="http://schemas.microsoft.com/office/drawing/2010/main">
      <mc:Choice Requires="a14">
        <xdr:graphicFrame macro="">
          <xdr:nvGraphicFramePr>
            <xdr:cNvPr id="8" name="Genre">
              <a:extLst>
                <a:ext uri="{FF2B5EF4-FFF2-40B4-BE49-F238E27FC236}">
                  <a16:creationId xmlns:a16="http://schemas.microsoft.com/office/drawing/2014/main" id="{18A4A7A4-0A0B-9EC9-DD5C-162194E60A27}"/>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21014253" y="2630261"/>
              <a:ext cx="1820141" cy="26187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109971</xdr:colOff>
      <xdr:row>12</xdr:row>
      <xdr:rowOff>206952</xdr:rowOff>
    </xdr:from>
    <xdr:to>
      <xdr:col>38</xdr:col>
      <xdr:colOff>120362</xdr:colOff>
      <xdr:row>25</xdr:row>
      <xdr:rowOff>172315</xdr:rowOff>
    </xdr:to>
    <mc:AlternateContent xmlns:mc="http://schemas.openxmlformats.org/markup-compatibility/2006" xmlns:a14="http://schemas.microsoft.com/office/drawing/2010/main">
      <mc:Choice Requires="a14">
        <xdr:graphicFrame macro="">
          <xdr:nvGraphicFramePr>
            <xdr:cNvPr id="9" name="Language">
              <a:extLst>
                <a:ext uri="{FF2B5EF4-FFF2-40B4-BE49-F238E27FC236}">
                  <a16:creationId xmlns:a16="http://schemas.microsoft.com/office/drawing/2014/main" id="{75758408-3576-D1DD-1A56-91B23DCA62E9}"/>
                </a:ext>
              </a:extLst>
            </xdr:cNvPr>
            <xdr:cNvGraphicFramePr/>
          </xdr:nvGraphicFramePr>
          <xdr:xfrm>
            <a:off x="0" y="0"/>
            <a:ext cx="0" cy="0"/>
          </xdr:xfrm>
          <a:graphic>
            <a:graphicData uri="http://schemas.microsoft.com/office/drawing/2010/slicer">
              <sle:slicer xmlns:sle="http://schemas.microsoft.com/office/drawing/2010/slicer" name="Language"/>
            </a:graphicData>
          </a:graphic>
        </xdr:graphicFrame>
      </mc:Choice>
      <mc:Fallback xmlns="">
        <xdr:sp macro="" textlink="">
          <xdr:nvSpPr>
            <xdr:cNvPr id="0" name=""/>
            <xdr:cNvSpPr>
              <a:spLocks noTextEdit="1"/>
            </xdr:cNvSpPr>
          </xdr:nvSpPr>
          <xdr:spPr>
            <a:xfrm>
              <a:off x="22969971" y="2646713"/>
              <a:ext cx="1820141" cy="2628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49</xdr:col>
      <xdr:colOff>210910</xdr:colOff>
      <xdr:row>0</xdr:row>
      <xdr:rowOff>111576</xdr:rowOff>
    </xdr:from>
    <xdr:to>
      <xdr:col>70</xdr:col>
      <xdr:colOff>206508</xdr:colOff>
      <xdr:row>24</xdr:row>
      <xdr:rowOff>146476</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483A3BDD-9C36-14D6-4C59-6F58AD6EAE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2529235" y="111576"/>
              <a:ext cx="17778773" cy="4873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42</xdr:col>
      <xdr:colOff>337456</xdr:colOff>
      <xdr:row>29</xdr:row>
      <xdr:rowOff>63953</xdr:rowOff>
    </xdr:from>
    <xdr:to>
      <xdr:col>52</xdr:col>
      <xdr:colOff>114300</xdr:colOff>
      <xdr:row>42</xdr:row>
      <xdr:rowOff>153760</xdr:rowOff>
    </xdr:to>
    <xdr:graphicFrame macro="">
      <xdr:nvGraphicFramePr>
        <xdr:cNvPr id="11" name="Chart 10">
          <a:extLst>
            <a:ext uri="{FF2B5EF4-FFF2-40B4-BE49-F238E27FC236}">
              <a16:creationId xmlns:a16="http://schemas.microsoft.com/office/drawing/2014/main" id="{34316ED7-F7A5-CBC1-0C81-C6439459C9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69272</xdr:colOff>
      <xdr:row>56</xdr:row>
      <xdr:rowOff>22514</xdr:rowOff>
    </xdr:from>
    <xdr:to>
      <xdr:col>39</xdr:col>
      <xdr:colOff>225136</xdr:colOff>
      <xdr:row>69</xdr:row>
      <xdr:rowOff>64077</xdr:rowOff>
    </xdr:to>
    <xdr:graphicFrame macro="">
      <xdr:nvGraphicFramePr>
        <xdr:cNvPr id="12" name="Chart 11">
          <a:extLst>
            <a:ext uri="{FF2B5EF4-FFF2-40B4-BE49-F238E27FC236}">
              <a16:creationId xmlns:a16="http://schemas.microsoft.com/office/drawing/2014/main" id="{BD6A4C96-21A8-92D1-F972-80BD43EC3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47</xdr:col>
      <xdr:colOff>96776</xdr:colOff>
      <xdr:row>63</xdr:row>
      <xdr:rowOff>21495</xdr:rowOff>
    </xdr:from>
    <xdr:to>
      <xdr:col>51</xdr:col>
      <xdr:colOff>356549</xdr:colOff>
      <xdr:row>76</xdr:row>
      <xdr:rowOff>63058</xdr:rowOff>
    </xdr:to>
    <xdr:graphicFrame macro="">
      <xdr:nvGraphicFramePr>
        <xdr:cNvPr id="13" name="Chart 12">
          <a:extLst>
            <a:ext uri="{FF2B5EF4-FFF2-40B4-BE49-F238E27FC236}">
              <a16:creationId xmlns:a16="http://schemas.microsoft.com/office/drawing/2014/main" id="{3496A213-8B12-6137-2B7F-E70E858D9D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46</xdr:col>
      <xdr:colOff>316810</xdr:colOff>
      <xdr:row>82</xdr:row>
      <xdr:rowOff>50938</xdr:rowOff>
    </xdr:from>
    <xdr:to>
      <xdr:col>51</xdr:col>
      <xdr:colOff>581854</xdr:colOff>
      <xdr:row>96</xdr:row>
      <xdr:rowOff>11182</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DFD9C6A7-5075-D7F6-AA5F-B9674D2F70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31011123" y="15957688"/>
              <a:ext cx="3455919" cy="262724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51</xdr:col>
      <xdr:colOff>379639</xdr:colOff>
      <xdr:row>55</xdr:row>
      <xdr:rowOff>114300</xdr:rowOff>
    </xdr:from>
    <xdr:to>
      <xdr:col>53</xdr:col>
      <xdr:colOff>888546</xdr:colOff>
      <xdr:row>68</xdr:row>
      <xdr:rowOff>127907</xdr:rowOff>
    </xdr:to>
    <mc:AlternateContent xmlns:mc="http://schemas.openxmlformats.org/markup-compatibility/2006" xmlns:a14="http://schemas.microsoft.com/office/drawing/2010/main">
      <mc:Choice Requires="a14">
        <xdr:graphicFrame macro="">
          <xdr:nvGraphicFramePr>
            <xdr:cNvPr id="18" name="Genre 1">
              <a:extLst>
                <a:ext uri="{FF2B5EF4-FFF2-40B4-BE49-F238E27FC236}">
                  <a16:creationId xmlns:a16="http://schemas.microsoft.com/office/drawing/2014/main" id="{276C8512-B67B-0D95-2B84-30FC11E9E811}"/>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34275032" y="11340193"/>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122465</xdr:colOff>
      <xdr:row>80</xdr:row>
      <xdr:rowOff>103910</xdr:rowOff>
    </xdr:from>
    <xdr:to>
      <xdr:col>24</xdr:col>
      <xdr:colOff>571500</xdr:colOff>
      <xdr:row>136</xdr:row>
      <xdr:rowOff>95250</xdr:rowOff>
    </xdr:to>
    <xdr:sp macro="" textlink="">
      <xdr:nvSpPr>
        <xdr:cNvPr id="18" name="Rectangle 17">
          <a:extLst>
            <a:ext uri="{FF2B5EF4-FFF2-40B4-BE49-F238E27FC236}">
              <a16:creationId xmlns:a16="http://schemas.microsoft.com/office/drawing/2014/main" id="{D3BB5C52-2C40-4F61-BD08-D9DF770640C3}"/>
            </a:ext>
          </a:extLst>
        </xdr:cNvPr>
        <xdr:cNvSpPr/>
      </xdr:nvSpPr>
      <xdr:spPr>
        <a:xfrm>
          <a:off x="1503590" y="15343910"/>
          <a:ext cx="15641410" cy="10659340"/>
        </a:xfrm>
        <a:prstGeom prst="rect">
          <a:avLst/>
        </a:prstGeom>
        <a:solidFill>
          <a:schemeClr val="bg2">
            <a:lumMod val="50000"/>
          </a:schemeClr>
        </a:solidFill>
        <a:ln w="47625" cap="rnd" cmpd="dbl">
          <a:solidFill>
            <a:schemeClr val="bg1">
              <a:lumMod val="95000"/>
            </a:schemeClr>
          </a:soli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i="0" u="none" strike="noStrike">
              <a:solidFill>
                <a:schemeClr val="bg1"/>
              </a:solidFill>
              <a:effectLst/>
              <a:latin typeface="+mn-lt"/>
              <a:ea typeface="+mn-ea"/>
              <a:cs typeface="+mn-cs"/>
            </a:rPr>
            <a:t>MOVIE DATA ANALYSIS DASHBOARD</a:t>
          </a:r>
          <a:endParaRPr lang="en-IN" sz="4000" b="1">
            <a:solidFill>
              <a:schemeClr val="bg1"/>
            </a:solidFill>
          </a:endParaRPr>
        </a:p>
      </xdr:txBody>
    </xdr:sp>
    <xdr:clientData/>
  </xdr:twoCellAnchor>
  <xdr:twoCellAnchor>
    <xdr:from>
      <xdr:col>2</xdr:col>
      <xdr:colOff>149679</xdr:colOff>
      <xdr:row>80</xdr:row>
      <xdr:rowOff>132240</xdr:rowOff>
    </xdr:from>
    <xdr:to>
      <xdr:col>5</xdr:col>
      <xdr:colOff>163285</xdr:colOff>
      <xdr:row>117</xdr:row>
      <xdr:rowOff>40821</xdr:rowOff>
    </xdr:to>
    <xdr:sp macro="" textlink="">
      <xdr:nvSpPr>
        <xdr:cNvPr id="21" name="Rectangle 20">
          <a:extLst>
            <a:ext uri="{FF2B5EF4-FFF2-40B4-BE49-F238E27FC236}">
              <a16:creationId xmlns:a16="http://schemas.microsoft.com/office/drawing/2014/main" id="{747B928F-5A04-9BE3-26D9-B1ED415F7672}"/>
            </a:ext>
          </a:extLst>
        </xdr:cNvPr>
        <xdr:cNvSpPr/>
      </xdr:nvSpPr>
      <xdr:spPr>
        <a:xfrm>
          <a:off x="1530804" y="15372240"/>
          <a:ext cx="2085294" cy="6957081"/>
        </a:xfrm>
        <a:prstGeom prst="rect">
          <a:avLst/>
        </a:prstGeom>
        <a:solidFill>
          <a:srgbClr val="29292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268408</xdr:colOff>
      <xdr:row>81</xdr:row>
      <xdr:rowOff>9896</xdr:rowOff>
    </xdr:from>
    <xdr:to>
      <xdr:col>5</xdr:col>
      <xdr:colOff>32129</xdr:colOff>
      <xdr:row>90</xdr:row>
      <xdr:rowOff>5566</xdr:rowOff>
    </xdr:to>
    <mc:AlternateContent xmlns:mc="http://schemas.openxmlformats.org/markup-compatibility/2006" xmlns:a14="http://schemas.microsoft.com/office/drawing/2010/main">
      <mc:Choice Requires="a14">
        <xdr:graphicFrame macro="">
          <xdr:nvGraphicFramePr>
            <xdr:cNvPr id="22" name="Decade 2">
              <a:extLst>
                <a:ext uri="{FF2B5EF4-FFF2-40B4-BE49-F238E27FC236}">
                  <a16:creationId xmlns:a16="http://schemas.microsoft.com/office/drawing/2014/main" id="{AF084C5B-D29E-4995-960C-ADC5E6258C4B}"/>
                </a:ext>
              </a:extLst>
            </xdr:cNvPr>
            <xdr:cNvGraphicFramePr/>
          </xdr:nvGraphicFramePr>
          <xdr:xfrm>
            <a:off x="0" y="0"/>
            <a:ext cx="0" cy="0"/>
          </xdr:xfrm>
          <a:graphic>
            <a:graphicData uri="http://schemas.microsoft.com/office/drawing/2010/slicer">
              <sle:slicer xmlns:sle="http://schemas.microsoft.com/office/drawing/2010/slicer" name="Decade 2"/>
            </a:graphicData>
          </a:graphic>
        </xdr:graphicFrame>
      </mc:Choice>
      <mc:Fallback xmlns="">
        <xdr:sp macro="" textlink="">
          <xdr:nvSpPr>
            <xdr:cNvPr id="0" name=""/>
            <xdr:cNvSpPr>
              <a:spLocks noTextEdit="1"/>
            </xdr:cNvSpPr>
          </xdr:nvSpPr>
          <xdr:spPr>
            <a:xfrm>
              <a:off x="1653863" y="16843169"/>
              <a:ext cx="1841902" cy="1866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278637</xdr:colOff>
      <xdr:row>103</xdr:row>
      <xdr:rowOff>134107</xdr:rowOff>
    </xdr:from>
    <xdr:to>
      <xdr:col>5</xdr:col>
      <xdr:colOff>41377</xdr:colOff>
      <xdr:row>116</xdr:row>
      <xdr:rowOff>156620</xdr:rowOff>
    </xdr:to>
    <mc:AlternateContent xmlns:mc="http://schemas.openxmlformats.org/markup-compatibility/2006" xmlns:a14="http://schemas.microsoft.com/office/drawing/2010/main">
      <mc:Choice Requires="a14">
        <xdr:graphicFrame macro="">
          <xdr:nvGraphicFramePr>
            <xdr:cNvPr id="24" name="Language 2">
              <a:extLst>
                <a:ext uri="{FF2B5EF4-FFF2-40B4-BE49-F238E27FC236}">
                  <a16:creationId xmlns:a16="http://schemas.microsoft.com/office/drawing/2014/main" id="{835315C1-5AFC-4AFE-A45A-059DD3DF0FF5}"/>
                </a:ext>
              </a:extLst>
            </xdr:cNvPr>
            <xdr:cNvGraphicFramePr/>
          </xdr:nvGraphicFramePr>
          <xdr:xfrm>
            <a:off x="0" y="0"/>
            <a:ext cx="0" cy="0"/>
          </xdr:xfrm>
          <a:graphic>
            <a:graphicData uri="http://schemas.microsoft.com/office/drawing/2010/slicer">
              <sle:slicer xmlns:sle="http://schemas.microsoft.com/office/drawing/2010/slicer" name="Language 2"/>
            </a:graphicData>
          </a:graphic>
        </xdr:graphicFrame>
      </mc:Choice>
      <mc:Fallback xmlns="">
        <xdr:sp macro="" textlink="">
          <xdr:nvSpPr>
            <xdr:cNvPr id="0" name=""/>
            <xdr:cNvSpPr>
              <a:spLocks noTextEdit="1"/>
            </xdr:cNvSpPr>
          </xdr:nvSpPr>
          <xdr:spPr>
            <a:xfrm>
              <a:off x="1664092" y="21539380"/>
              <a:ext cx="1840921" cy="2724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242455</xdr:colOff>
      <xdr:row>84</xdr:row>
      <xdr:rowOff>2</xdr:rowOff>
    </xdr:from>
    <xdr:to>
      <xdr:col>10</xdr:col>
      <xdr:colOff>103909</xdr:colOff>
      <xdr:row>99</xdr:row>
      <xdr:rowOff>155865</xdr:rowOff>
    </xdr:to>
    <xdr:graphicFrame macro="">
      <xdr:nvGraphicFramePr>
        <xdr:cNvPr id="25" name="Chart 24">
          <a:extLst>
            <a:ext uri="{FF2B5EF4-FFF2-40B4-BE49-F238E27FC236}">
              <a16:creationId xmlns:a16="http://schemas.microsoft.com/office/drawing/2014/main" id="{6908DFB8-DE0C-4434-9623-610DEB5A8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122463</xdr:colOff>
      <xdr:row>83</xdr:row>
      <xdr:rowOff>149679</xdr:rowOff>
    </xdr:from>
    <xdr:to>
      <xdr:col>24</xdr:col>
      <xdr:colOff>500062</xdr:colOff>
      <xdr:row>117</xdr:row>
      <xdr:rowOff>1</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0FFCDA1C-13D7-49F8-9A54-29B19D194B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552588" y="15961179"/>
              <a:ext cx="4520974" cy="632732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219442</xdr:colOff>
      <xdr:row>100</xdr:row>
      <xdr:rowOff>17319</xdr:rowOff>
    </xdr:from>
    <xdr:to>
      <xdr:col>11</xdr:col>
      <xdr:colOff>17317</xdr:colOff>
      <xdr:row>117</xdr:row>
      <xdr:rowOff>0</xdr:rowOff>
    </xdr:to>
    <xdr:graphicFrame macro="">
      <xdr:nvGraphicFramePr>
        <xdr:cNvPr id="27" name="Chart 26">
          <a:extLst>
            <a:ext uri="{FF2B5EF4-FFF2-40B4-BE49-F238E27FC236}">
              <a16:creationId xmlns:a16="http://schemas.microsoft.com/office/drawing/2014/main" id="{811B0FF7-9780-4213-947B-E93B76EF4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261939</xdr:colOff>
      <xdr:row>117</xdr:row>
      <xdr:rowOff>71438</xdr:rowOff>
    </xdr:from>
    <xdr:to>
      <xdr:col>24</xdr:col>
      <xdr:colOff>476250</xdr:colOff>
      <xdr:row>135</xdr:row>
      <xdr:rowOff>189484</xdr:rowOff>
    </xdr:to>
    <xdr:graphicFrame macro="">
      <xdr:nvGraphicFramePr>
        <xdr:cNvPr id="28" name="Chart 27">
          <a:extLst>
            <a:ext uri="{FF2B5EF4-FFF2-40B4-BE49-F238E27FC236}">
              <a16:creationId xmlns:a16="http://schemas.microsoft.com/office/drawing/2014/main" id="{98B44B15-246C-48AB-A8C6-A6996E2CC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173183</xdr:colOff>
      <xdr:row>84</xdr:row>
      <xdr:rowOff>17317</xdr:rowOff>
    </xdr:from>
    <xdr:to>
      <xdr:col>18</xdr:col>
      <xdr:colOff>51955</xdr:colOff>
      <xdr:row>99</xdr:row>
      <xdr:rowOff>155864</xdr:rowOff>
    </xdr:to>
    <xdr:graphicFrame macro="">
      <xdr:nvGraphicFramePr>
        <xdr:cNvPr id="36" name="Chart 35">
          <a:extLst>
            <a:ext uri="{FF2B5EF4-FFF2-40B4-BE49-F238E27FC236}">
              <a16:creationId xmlns:a16="http://schemas.microsoft.com/office/drawing/2014/main" id="{ECEC6344-2476-47FE-A630-C25D1B1B7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256062</xdr:colOff>
      <xdr:row>90</xdr:row>
      <xdr:rowOff>114922</xdr:rowOff>
    </xdr:from>
    <xdr:to>
      <xdr:col>5</xdr:col>
      <xdr:colOff>43790</xdr:colOff>
      <xdr:row>103</xdr:row>
      <xdr:rowOff>13607</xdr:rowOff>
    </xdr:to>
    <mc:AlternateContent xmlns:mc="http://schemas.openxmlformats.org/markup-compatibility/2006" xmlns:a14="http://schemas.microsoft.com/office/drawing/2010/main">
      <mc:Choice Requires="a14">
        <xdr:graphicFrame macro="">
          <xdr:nvGraphicFramePr>
            <xdr:cNvPr id="39" name="Genre 2">
              <a:extLst>
                <a:ext uri="{FF2B5EF4-FFF2-40B4-BE49-F238E27FC236}">
                  <a16:creationId xmlns:a16="http://schemas.microsoft.com/office/drawing/2014/main" id="{331D5B95-730F-470E-A6C9-F452F9DE1440}"/>
                </a:ext>
              </a:extLst>
            </xdr:cNvPr>
            <xdr:cNvGraphicFramePr/>
          </xdr:nvGraphicFramePr>
          <xdr:xfrm>
            <a:off x="0" y="0"/>
            <a:ext cx="0" cy="0"/>
          </xdr:xfrm>
          <a:graphic>
            <a:graphicData uri="http://schemas.microsoft.com/office/drawing/2010/slicer">
              <sle:slicer xmlns:sle="http://schemas.microsoft.com/office/drawing/2010/slicer" name="Genre 2"/>
            </a:graphicData>
          </a:graphic>
        </xdr:graphicFrame>
      </mc:Choice>
      <mc:Fallback xmlns="">
        <xdr:sp macro="" textlink="">
          <xdr:nvSpPr>
            <xdr:cNvPr id="0" name=""/>
            <xdr:cNvSpPr>
              <a:spLocks noTextEdit="1"/>
            </xdr:cNvSpPr>
          </xdr:nvSpPr>
          <xdr:spPr>
            <a:xfrm>
              <a:off x="1641517" y="18818558"/>
              <a:ext cx="1865909" cy="2600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185243</xdr:colOff>
      <xdr:row>117</xdr:row>
      <xdr:rowOff>69273</xdr:rowOff>
    </xdr:from>
    <xdr:to>
      <xdr:col>15</xdr:col>
      <xdr:colOff>181840</xdr:colOff>
      <xdr:row>136</xdr:row>
      <xdr:rowOff>19482</xdr:rowOff>
    </xdr:to>
    <xdr:graphicFrame macro="">
      <xdr:nvGraphicFramePr>
        <xdr:cNvPr id="2" name="Chart 1">
          <a:extLst>
            <a:ext uri="{FF2B5EF4-FFF2-40B4-BE49-F238E27FC236}">
              <a16:creationId xmlns:a16="http://schemas.microsoft.com/office/drawing/2014/main" id="{AD7FD650-93B4-426E-A555-BC2991052F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88756</xdr:colOff>
      <xdr:row>100</xdr:row>
      <xdr:rowOff>0</xdr:rowOff>
    </xdr:from>
    <xdr:to>
      <xdr:col>18</xdr:col>
      <xdr:colOff>61540</xdr:colOff>
      <xdr:row>116</xdr:row>
      <xdr:rowOff>190728</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E449168F-5088-4250-B031-304DDB557A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708756" y="20781818"/>
              <a:ext cx="4821875" cy="351581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73.594487268521" createdVersion="8" refreshedVersion="8" minRefreshableVersion="3" recordCount="3726" xr:uid="{FE0DF8DE-4AD1-4D0C-8487-FE13F4C19AEC}">
  <cacheSource type="worksheet">
    <worksheetSource name="IMDB4"/>
  </cacheSource>
  <cacheFields count="24">
    <cacheField name="Title" numFmtId="0">
      <sharedItems/>
    </cacheField>
    <cacheField name="Release Date" numFmtId="14">
      <sharedItems containsSemiMixedTypes="0" containsNonDate="0" containsDate="1" containsString="0" minDate="1920-09-15T00:00:00" maxDate="2015-12-30T00:00:00"/>
    </cacheField>
    <cacheField name="Year" numFmtId="1">
      <sharedItems containsSemiMixedTypes="0" containsString="0" containsNumber="1" containsInteger="1" minValue="1920" maxValue="2015" count="74">
        <n v="2004"/>
        <n v="2012"/>
        <n v="2009"/>
        <n v="2008"/>
        <n v="2007"/>
        <n v="2005"/>
        <n v="2006"/>
        <n v="2010"/>
        <n v="1993"/>
        <n v="1992"/>
        <n v="1997"/>
        <n v="1998"/>
        <n v="1987"/>
        <n v="1991"/>
        <n v="2014"/>
        <n v="1989"/>
        <n v="2011"/>
        <n v="1999"/>
        <n v="2002"/>
        <n v="2013"/>
        <n v="2015"/>
        <n v="1995"/>
        <n v="2003"/>
        <n v="1986"/>
        <n v="1990"/>
        <n v="2001"/>
        <n v="1984"/>
        <n v="1994"/>
        <n v="2000"/>
        <n v="1996"/>
        <n v="1988"/>
        <n v="1974"/>
        <n v="1985"/>
        <n v="1980"/>
        <n v="1973"/>
        <n v="1982"/>
        <n v="1979"/>
        <n v="1966"/>
        <n v="1964"/>
        <n v="1978"/>
        <n v="1972"/>
        <n v="1983"/>
        <n v="1976"/>
        <n v="1981"/>
        <n v="1977"/>
        <n v="1954"/>
        <n v="1940"/>
        <n v="1947"/>
        <n v="1971"/>
        <n v="1969"/>
        <n v="1963"/>
        <n v="1965"/>
        <n v="1975"/>
        <n v="1961"/>
        <n v="1946"/>
        <n v="1967"/>
        <n v="1953"/>
        <n v="1939"/>
        <n v="1968"/>
        <n v="1957"/>
        <n v="1962"/>
        <n v="1970"/>
        <n v="1935"/>
        <n v="1933"/>
        <n v="1960"/>
        <n v="1936"/>
        <n v="1950"/>
        <n v="1952"/>
        <n v="1927"/>
        <n v="1959"/>
        <n v="1948"/>
        <n v="1937"/>
        <n v="1929"/>
        <n v="1920"/>
      </sharedItems>
    </cacheField>
    <cacheField name="Decade" numFmtId="1">
      <sharedItems count="10">
        <s v="2000s"/>
        <s v="2010s"/>
        <s v="1990s"/>
        <s v="1980s"/>
        <s v="1970s"/>
        <s v="1960s"/>
        <s v="1950s"/>
        <s v="1940s"/>
        <s v="1930s"/>
        <s v="1920s"/>
      </sharedItems>
    </cacheField>
    <cacheField name="Color/B&amp;W" numFmtId="0">
      <sharedItems/>
    </cacheField>
    <cacheField name="Genre" numFmtId="0">
      <sharedItems count="17">
        <s v="Comedy"/>
        <s v="Action"/>
        <s v="Horror"/>
        <s v="Drama"/>
        <s v="Crime"/>
        <s v="Adventure"/>
        <s v="Animation"/>
        <s v="Biography"/>
        <s v="Fantasy"/>
        <s v="Mystery"/>
        <s v="Western"/>
        <s v="Romance"/>
        <s v="Documentary"/>
        <s v="Sci-Fi"/>
        <s v="Musical"/>
        <s v="Family"/>
        <s v="Thriller"/>
      </sharedItems>
    </cacheField>
    <cacheField name="Language" numFmtId="0">
      <sharedItems count="39">
        <s v="English"/>
        <s v="Japanese"/>
        <s v="Mandarin"/>
        <s v="Italian"/>
        <s v="French"/>
        <s v="Filipino"/>
        <s v="Spanish"/>
        <s v="Hindi"/>
        <s v="Dutch"/>
        <s v="Portuguese"/>
        <s v="Indonesian"/>
        <s v="Kazakh"/>
        <s v="German"/>
        <s v="Cantonese"/>
        <s v="Persian"/>
        <s v="Thai"/>
        <s v="Korean"/>
        <s v="Maya"/>
        <s v="Unknown"/>
        <s v="Swedish"/>
        <s v="Mongolian"/>
        <s v="Aboriginal"/>
        <s v="Danish"/>
        <s v="Bosnian"/>
        <s v="Norwegian"/>
        <s v="Dari"/>
        <s v="Aramaic"/>
        <s v="Arabic"/>
        <s v="Telugu"/>
        <s v="Romanian"/>
        <s v="Russian"/>
        <s v="Zulu"/>
        <s v="Icelandic"/>
        <s v="Czech"/>
        <s v="Hebrew"/>
        <s v="Vietnamese"/>
        <s v="None"/>
        <s v="Hungarian"/>
        <s v="Dzongkha"/>
      </sharedItems>
    </cacheField>
    <cacheField name="Country" numFmtId="0">
      <sharedItems count="46">
        <s v="USA"/>
        <s v="Australia"/>
        <s v="UK"/>
        <s v="France"/>
        <s v="Spain"/>
        <s v="Canada"/>
        <s v="Denmark"/>
        <s v="Belgium"/>
        <s v="Germany"/>
        <s v="Japan"/>
        <s v="Czech Republic"/>
        <s v="China"/>
        <s v="Italy"/>
        <s v="Hong Kong"/>
        <s v="Ireland"/>
        <s v="New Zealand"/>
        <s v="Iran"/>
        <s v="Peru"/>
        <s v="South Africa"/>
        <s v="South Korea"/>
        <s v="India"/>
        <s v="Hungary"/>
        <s v="Official site"/>
        <s v="Russia"/>
        <s v="Netherlands"/>
        <s v="Thailand"/>
        <s v="Romania"/>
        <s v="Brazil"/>
        <s v="Mexico"/>
        <s v="Indonesia"/>
        <s v="Taiwan"/>
        <s v="Poland"/>
        <s v="Argentina"/>
        <s v="New Line"/>
        <s v="Sweden"/>
        <s v="Aruba"/>
        <s v="Georgia"/>
        <s v="Chile"/>
        <s v="West Germany"/>
        <s v="Norway"/>
        <s v="Colombia"/>
        <s v="Finland"/>
        <s v="Iceland"/>
        <s v="Israel"/>
        <s v="Afghanistan"/>
        <s v="Philippines"/>
      </sharedItems>
    </cacheField>
    <cacheField name="Rating" numFmtId="0">
      <sharedItems/>
    </cacheField>
    <cacheField name="Lead Actor" numFmtId="0">
      <sharedItems count="1495">
        <s v="Darcy Donavan"/>
        <s v="Matthew Ziff"/>
        <s v="Krista Allen"/>
        <s v="Andrew Fiscella"/>
        <s v="Jimmy Bennett"/>
        <s v="Michael Joiner"/>
        <s v="Robin Williams"/>
        <s v="Craig Stark"/>
        <s v="Muse Watson"/>
        <s v="Tim Holmes"/>
        <s v="Johnny Depp"/>
        <s v="Bella Thorne"/>
        <s v="Jennifer Lawrence"/>
        <s v="Ryan Gosling"/>
        <s v="Chris Moss"/>
        <s v="Marisa Saks"/>
        <s v="Mem Ferda"/>
        <s v="Leonardo DiCaprio"/>
        <s v="Tom Hardy"/>
        <s v="Chris Hemsworth"/>
        <s v="Jason Statham"/>
        <s v="Alan Rickman"/>
        <s v="Jeremy Irvine"/>
        <s v="J.K. Simmons"/>
        <s v="Christian Bale"/>
        <s v="Paul Walker"/>
        <s v="Joseph Gordon-Levitt"/>
        <s v="Robert De Niro"/>
        <s v="Philip Seymour Hoffman"/>
        <s v="Peter Dinklage"/>
        <s v="Robert Downey Jr."/>
        <s v="Robert Pattinson"/>
        <s v="Natalie Portman"/>
        <s v="Hugh Jackman"/>
        <s v="Matt Bomer"/>
        <s v="Derick Martini"/>
        <s v="Scarlett Johansson"/>
        <s v="Benedict Cumberbatch"/>
        <s v="Tom Selleck"/>
        <s v="Gerard Butler"/>
        <s v="Kevin Spacey"/>
        <s v="Keanu Reeves"/>
        <s v="Robin Wright"/>
        <s v="Denzel Washington"/>
        <s v="Peter Capaldi"/>
        <s v="Channing Tatum"/>
        <s v="Kristen Stewart"/>
        <s v="Jim Parsons"/>
        <s v="ChloÃ« Grace Moretz"/>
        <s v="Ryan Reynolds"/>
        <s v="Christopher Lee"/>
        <s v="Clint Eastwood"/>
        <s v="Charlie Hunnam"/>
        <s v="Quentin Tarantino"/>
        <s v="Bobbie Phillips"/>
        <s v="Ian Somerhalder"/>
        <s v="Tom Hanks"/>
        <s v="Henry Cavill"/>
        <s v="Emma Stone"/>
        <s v="Mila Kunis"/>
        <s v="Jake Gyllenhaal"/>
        <s v="Alex Pettyfer"/>
        <s v="Bradley Cooper"/>
        <s v="Liam Neeson"/>
        <s v="Kate Winslet"/>
        <s v="Colin Firth"/>
        <s v="Vin Diesel"/>
        <s v="Al Pacino"/>
        <s v="Josh Hutcherson"/>
        <s v="Milla Jovovich"/>
        <s v="Bruce Willis"/>
        <s v="Matt Damon"/>
        <s v="Bill Murray"/>
        <s v="Sylvester Stallone"/>
        <s v="Michael Fassbender"/>
        <s v="Heath Ledger"/>
        <s v="Eddie Redmayne"/>
        <s v="Gabriel Millman"/>
        <s v="Steve Buscemi"/>
        <s v="Dwayne Johnson"/>
        <s v="Nicolas Cage"/>
        <s v="Jeff Bridges"/>
        <s v="Anthony Hopkins"/>
        <s v="Leonard Nimoy"/>
        <s v="Taylor Lautner"/>
        <s v="Norman Reedus"/>
        <s v="Harrison Ford"/>
        <s v="Daniel Radcliffe"/>
        <s v="Morgan Freeman"/>
        <s v="Angelina Jolie Pitt"/>
        <s v="Christoph Waltz"/>
        <s v="Matthew McConaughey"/>
        <s v="Brad Pitt"/>
        <s v="James Franco"/>
        <s v="Chris Evans"/>
        <s v="Adam Sandler"/>
        <s v="Harold Ramis"/>
        <s v="Anne Hathaway"/>
        <s v="Meryl Streep"/>
        <s v="Zooey Deschanel"/>
        <s v="Jon Lovitz"/>
        <s v="Woody Allen"/>
        <s v="Will Smith"/>
        <s v="Tom Cruise"/>
        <s v="Gary Oldman"/>
        <s v="Anna Kendrick"/>
        <s v="Marlon Brando"/>
        <s v="Jeremy Renner"/>
        <s v="Andrew Garfield"/>
        <s v="Jensen Ackles"/>
        <s v="Viggo Mortensen"/>
        <s v="Olivia Wilde"/>
        <s v="William McNamara"/>
        <s v="Alexander SkarsgÃ¥rd"/>
        <s v="Rupert Grint"/>
        <s v="Emma Watson"/>
        <s v="Charlize Theron"/>
        <s v="Unknown"/>
        <s v="Julia Roberts"/>
        <s v="Will Ferrell"/>
        <s v="Shailene Woodley"/>
        <s v="Logan Lerman"/>
        <s v="Shah Rukh Khan"/>
        <s v="Steve Carell"/>
        <s v="Naomi Watts"/>
        <s v="Eva Green"/>
        <s v="Mackenzie Foy"/>
        <s v="Orlando Bloom"/>
        <s v="Aidan Turner"/>
        <s v="Jet Li"/>
        <s v="Bob Hoskins"/>
        <s v="Theo James"/>
        <s v="Jim Sturgess"/>
        <s v="Jon Hamm"/>
        <s v="Sarah Michelle Gellar"/>
        <s v="Salma Hayek"/>
        <s v="Jon Favreau"/>
        <s v="Kirsten Dunst"/>
        <s v="Jordana Brewster"/>
        <s v="Hayden Christensen"/>
        <s v="Bryce Dallas Howard"/>
        <s v="Justin Timberlake"/>
        <s v="Macaulay Culkin"/>
        <s v="Jennifer Garner"/>
        <s v="Djimon Hounsou"/>
        <s v="Alyson Hannigan"/>
        <s v="Tom Welling"/>
        <s v="Ty Burrell"/>
        <s v="Brendan Fraser"/>
        <s v="Robert Duvall"/>
        <s v="Rosario Dawson"/>
        <s v="Carol Ann Susi"/>
        <s v="George Kennedy"/>
        <s v="Adam Scott"/>
        <s v="Haley Joel Osment"/>
        <s v="Bailee Madison"/>
        <s v="Seth MacFarlane"/>
        <s v="Don Cheadle"/>
        <s v="Julie Benz"/>
        <s v="Dominic Cooper"/>
        <s v="Rami Malek"/>
        <s v="Rufus Sewell"/>
        <s v="Leighton Meester"/>
        <s v="Ryan Guzman"/>
        <s v="Ezra Miller"/>
        <s v="Christopher Meloni"/>
        <s v="Mia Wasikowska"/>
        <s v="Brighton Sharbino"/>
        <s v="Matthew Broderick"/>
        <s v="Kelly Macdonald"/>
        <s v="Demi Moore"/>
        <s v="Hayley Atwell"/>
        <s v="Judy Greer"/>
        <s v="Jamie Lee Curtis"/>
        <s v="Eric Dane"/>
        <s v="Natascha McElhone"/>
        <s v="Ming-Na Wen"/>
        <s v="Sharlto Copley"/>
        <s v="Alexa PenaVega"/>
        <s v="Ioan Gruffudd"/>
        <s v="Linda Cardellini"/>
        <s v="Beau Mirchoff"/>
        <s v="Tina Fey"/>
        <s v="QuvenzhanÃ© Wallis"/>
        <s v="Michael Biehn"/>
        <s v="Miranda Cosgrove"/>
        <s v="Mike Vogel"/>
        <s v="Odeya Rush"/>
        <s v="Toby Jones"/>
        <s v="Dennis Quaid"/>
        <s v="Billy Burke"/>
        <s v="Noel Gugliemi"/>
        <s v="Frank Welker"/>
        <s v="Matthew Perry"/>
        <s v="Michael Jai White"/>
        <s v="Abbie Cornish"/>
        <s v="Michael Emerson"/>
        <s v="Adam Baldwin"/>
        <s v="Topher Grace"/>
        <s v="Bojana Novakovic"/>
        <s v="Alyson Stoner"/>
        <s v="Alison Brie"/>
        <s v="Michiel Huisman"/>
        <s v="Hunter Parrish"/>
        <s v="Olivia Munn"/>
        <s v="Christian Monzon"/>
        <s v="Kevin Zegers"/>
        <s v="Sheryl Lee"/>
        <s v="Jurnee Smollett-Bell"/>
        <s v="Ron Howard"/>
        <s v="Lea Michele"/>
        <s v="Emir Kusturica"/>
        <s v="Donny Boaz"/>
        <s v="CCH Pounder"/>
        <s v="Josh Gad"/>
        <s v="Alexander Gould"/>
        <s v="Amy Poehler"/>
        <s v="John Ratzenberger"/>
        <s v="Jim Broadbent"/>
        <s v="Holly Hunter"/>
        <s v="Clint Howard"/>
        <s v="Jesse McCartney"/>
        <s v="Lea Thompson"/>
        <s v="Janeane Garofalo"/>
        <s v="Ellen Burstyn"/>
        <s v="Joe Mantegna"/>
        <s v="Olivia Newton-John"/>
        <s v="Cary-Hiroyuki Tagawa"/>
        <s v="Bernie Mac"/>
        <s v="Goran Visnjic"/>
        <s v="Adam Goldberg"/>
        <s v="Jennifer Ehle"/>
        <s v="Oliver Platt"/>
        <s v="Eileen Brennan"/>
        <s v="Tia Carrere"/>
        <s v="John Belushi"/>
        <s v="Alfre Woodard"/>
        <s v="Clea DuVall"/>
        <s v="Angus T. Jones"/>
        <s v="Seychelle Gabriel"/>
        <s v="Joel Courtney"/>
        <s v="Madeline Kahn"/>
        <s v="Mekhi Phifer"/>
        <s v="Anjelica Huston"/>
        <s v="Raven-SymonÃ©"/>
        <s v="Vanessa Williams"/>
        <s v="Tom Wilkinson"/>
        <s v="Dorian Missick"/>
        <s v="LeVar Burton"/>
        <s v="Emmanuelle Vaugier"/>
        <s v="Mel Blanc"/>
        <s v="Roger Rees"/>
        <s v="Bill Duke"/>
        <s v="Emily Osment"/>
        <s v="Tom Skerritt"/>
        <s v="Josh Charles"/>
        <s v="LL Cool J"/>
        <s v="Javier Botet"/>
        <s v="Natasha Lyonne"/>
        <s v="Harold Perrineau"/>
        <s v="Christopher Lambert"/>
        <s v="Dolly Parton"/>
        <s v="Mark Margolis"/>
        <s v="Busy Philipps"/>
        <s v="Ethan Suplee"/>
        <s v="Madeline Carroll"/>
        <s v="Jason Flemyng"/>
        <s v="Boris Kodjoe"/>
        <s v="Shane Black"/>
        <s v="Lisa Ann Walter"/>
        <s v="Daniel Roebuck"/>
        <s v="Kristin Scott Thomas"/>
        <s v="Leslie Bibb"/>
        <s v="David Oyelowo"/>
        <s v="Brenda Song"/>
        <s v="Dan Byrd"/>
        <s v="Patrick Macnee"/>
        <s v="Corbin Bernsen"/>
        <s v="Dania Ramirez"/>
        <s v="Danielle Kotch"/>
        <s v="Gary Dourdan"/>
        <s v="Jay Hernandez"/>
        <s v="Shannon Elizabeth"/>
        <s v="Sam Trammell"/>
        <s v="Joan Rivers"/>
        <s v="Danneel Ackles"/>
        <s v="Steve Coogan"/>
        <s v="Britney Spears"/>
        <s v="Steven Anthony Lawrence"/>
        <s v="Taylor Negron"/>
        <s v="Dane Cook"/>
        <s v="David Jason Perez"/>
        <s v="Sullivan Stapleton"/>
        <s v="Jack Davenport"/>
        <s v="50 Cent"/>
        <s v="Ray Winstone"/>
        <s v="Laila Haley"/>
        <s v="Drake Bell"/>
        <s v="Malese Jow"/>
        <s v="Farrah Fawcett"/>
        <s v="Omari Hardwick"/>
        <s v="Kieran Culkin"/>
        <s v="Kurtwood Smith"/>
        <s v="Ben Feldman"/>
        <s v="Alison Lohman"/>
        <s v="Alona Tal"/>
        <s v="Alden Ehrenreich"/>
        <s v="Christina Milian"/>
        <s v="Devin Ratray"/>
        <s v="Sid Haig"/>
        <s v="Mara Wilson"/>
        <s v="Alice Braga"/>
        <s v="Jennifer Jason Leigh"/>
        <s v="Jessica Lowndes"/>
        <s v="Peter Mensah"/>
        <s v="Julian Morris"/>
        <s v="Christopher Masterson"/>
        <s v="Mireille Enos"/>
        <s v="Oliver James"/>
        <s v="Cameron Monaghan"/>
        <s v="Justin Theroux"/>
        <s v="Jasper Cole"/>
        <s v="Dominic Flores"/>
        <s v="Daniel Sharman"/>
        <s v="Kevin Alejandro"/>
        <s v="Ian McDiarmid"/>
        <s v="Iko Uwais"/>
        <s v="Gillian White"/>
        <s v="Emily Podleski"/>
        <s v="Omar Sy"/>
        <s v="John Boyega"/>
        <s v="Qi Shu"/>
        <s v="Jason Marsden"/>
        <s v="Stephen Graham"/>
        <s v="Stephanie Szostak"/>
        <s v="Johnny Pacar"/>
        <s v="Rita Hayworth"/>
        <s v="Chris Brown"/>
        <s v="BÃ©rÃ©nice Bejo"/>
        <s v="Hector Elizondo"/>
        <s v="Radha Mitchell"/>
        <s v="Bruce Greenwood"/>
        <s v="Gary Cole"/>
        <s v="Tiago Riani"/>
        <s v="Common"/>
        <s v="Ki Hong Lee"/>
        <s v="Matt Frewer"/>
        <s v="Ashley Rickards"/>
        <s v="Martin Starr"/>
        <s v="Ian Ziering"/>
        <s v="Randy Wayne"/>
        <s v="Ethan Embry"/>
        <s v="Don Johnson"/>
        <s v="John Amos"/>
        <s v="Katy Mixon"/>
        <s v="Sasha Alexander"/>
        <s v="Chazz Palminteri"/>
        <s v="Eddie Marsan"/>
        <s v="Craig Parker"/>
        <s v="Violante Placido"/>
        <s v="Mira Sorvino"/>
        <s v="Mary-Kate Olsen"/>
        <s v="Jack McBrayer"/>
        <s v="Michael Rapaport"/>
        <s v="Alicia Witt"/>
        <s v="Zachary Gordon"/>
        <s v="Bingbing Li"/>
        <s v="Rainn Wilson"/>
        <s v="Marc Blucas"/>
        <s v="James Lafferty"/>
        <s v="Mia Kirshner"/>
        <s v="Elizabeth Daily"/>
        <s v="Dax Flame"/>
        <s v="Zach Gilford"/>
        <s v="Bill Cobbs"/>
        <s v="Jon Heder"/>
        <s v="Miko Hughes"/>
        <s v="Ashley Williams"/>
        <s v="Taylor Cole"/>
        <s v="Lena Dunham"/>
        <s v="Clifton Collins Jr."/>
        <s v="Alex Rocco"/>
        <s v="Wayne Knight"/>
        <s v="Dianne Wiest"/>
        <s v="Romany Malco"/>
        <s v="Jenna Fischer"/>
        <s v="Catherine Deneuve"/>
        <s v="Michael Kelly"/>
        <s v="Chris Zylka"/>
        <s v="Chris Noth"/>
        <s v="Leonard Roberts"/>
        <s v="Thomas McDonell"/>
        <s v="Zoe Kazan"/>
        <s v="Jaime King"/>
        <s v="Lili Taylor"/>
        <s v="Laura Ramsey"/>
        <s v="John Michael Higgins"/>
        <s v="Wilford Brimley"/>
        <s v="Sophia Myles"/>
        <s v="Tony Goldwyn"/>
        <s v="Lisa Edelstein"/>
        <s v="Brian Dennehy"/>
        <s v="Doug E. Doug"/>
        <s v="America Ferrera"/>
        <s v="Katrina Bowden"/>
        <s v="Michael Angarano"/>
        <s v="Alan Ruck"/>
        <s v="Lauren Ambrose"/>
        <s v="Justin Kirk"/>
        <s v="Stockard Channing"/>
        <s v="ZoÃ« Kravitz"/>
        <s v="Rhys Wakefield"/>
        <s v="Kyra Sedgwick"/>
        <s v="Martin Landau"/>
        <s v="Mo'Nique"/>
        <s v="Stephen Root"/>
        <s v="James Wolk"/>
        <s v="Dean Stockwell"/>
        <s v="Kane Hodder"/>
        <s v="Mary Lynn Rajskub"/>
        <s v="Frankie Muniz"/>
        <s v="Mary McDonnell"/>
        <s v="Connie Nielsen"/>
        <s v="Sarah Silverman"/>
        <s v="Erika Christensen"/>
        <s v="Tyler James Williams"/>
        <s v="David Zayas"/>
        <s v="Donald Faison"/>
        <s v="David Carradine"/>
        <s v="Catherine O'Hara"/>
        <s v="Jackson Nicoll"/>
        <s v="Clayton Snyder"/>
        <s v="Jonathan Winters"/>
        <s v="Nolan Gerard Funk"/>
        <s v="Fisher Stevens"/>
        <s v="Elisabeth Harnois"/>
        <s v="Michael Gough"/>
        <s v="Craig Roberts"/>
        <s v="Julia Ormond"/>
        <s v="William Smith"/>
        <s v="Rosie Perez"/>
        <s v="Jeff Kober"/>
        <s v="Katharine Isabelle"/>
        <s v="Brandon T. Jackson"/>
        <s v="Thomas Kretschmann"/>
        <s v="Virginia Madsen"/>
        <s v="Loretta Devine"/>
        <s v="Judith Barsi"/>
        <s v="Michael Greyeyes"/>
        <s v="Jennifer Esposito"/>
        <s v="Michael Moore"/>
        <s v="Scout Taylor-Compton"/>
        <s v="Cicely Tyson"/>
        <s v="John Karyus"/>
        <s v="Mhairi Calvey"/>
        <s v="Drew Fuller"/>
        <s v="John de Lancie"/>
        <s v="Bokeem Woodbine"/>
        <s v="Ari Graynor"/>
        <s v="Frank Langella"/>
        <s v="Eric Stoltz"/>
        <s v="Judge Reinhold"/>
        <s v="William Schallert"/>
        <s v="Patricia Tallman"/>
        <s v="Natasha Henstridge"/>
        <s v="Sarah Polley"/>
        <s v="Kathleen Turner"/>
        <s v="Vanessa Redgrave"/>
        <s v="Jason Mewes"/>
        <s v="Denis O'Hare"/>
        <s v="Glenn Morshower"/>
        <s v="Minnie Driver"/>
        <s v="Mark Addy"/>
        <s v="Vivica A. Fox"/>
        <s v="Robert Forster"/>
        <s v="Scatman Crothers"/>
        <s v="Heather O'Rourke"/>
        <s v="Shirley Henderson"/>
        <s v="Fred Gwynne"/>
        <s v="Sanaa Lathan"/>
        <s v="Nathan Lane"/>
        <s v="Jeffrey Combs"/>
        <s v="Chriss Anglin"/>
        <s v="Sarah Roemer"/>
        <s v="Albert Finney"/>
        <s v="Archie Panjabi"/>
        <s v="Irvin Kershner"/>
        <s v="Barry Corbin"/>
        <s v="Charlie Rowe"/>
        <s v="William Hurt"/>
        <s v="Snoop Dogg"/>
        <s v="Johnny Cannizzaro"/>
        <s v="Lauren Holly"/>
        <s v="Li Gong"/>
        <s v="Monica Potter"/>
        <s v="Jordi MollÃ "/>
        <s v="Curtis Armstrong"/>
        <s v="Emily Watson"/>
        <s v="Ted Danson"/>
        <s v="Greg Crowe"/>
        <s v="Isaac Hempstead Wright"/>
        <s v="Sissy Spacek"/>
        <s v="Michael Imperioli"/>
        <s v="Barack Obama"/>
        <s v="Tim Conway"/>
        <s v="Carmen Electra"/>
        <s v="Nicholas Lea"/>
        <s v="Henry Ian Cusick"/>
        <s v="Omar Epps"/>
        <s v="Josh Wingate"/>
        <s v="Henry Thomas"/>
        <s v="Brittany Daniel"/>
        <s v="Jeremy Shada"/>
        <s v="Larry David"/>
        <s v="Fran Drescher"/>
        <s v="Aisha Tyler"/>
        <s v="Wes Studi"/>
        <s v="Shiri Appleby"/>
        <s v="Jim Belushi"/>
        <s v="Mike Starr"/>
        <s v="Tom Berenger"/>
        <s v="Oprah Winfrey"/>
        <s v="Lin Shaye"/>
        <s v="Jada Pinkett Smith"/>
        <s v="Eddie Cibrian"/>
        <s v="Sam Waterston"/>
        <s v="Delroy Lindo"/>
        <s v="Kirk Cameron"/>
        <s v="Brendan Fehr"/>
        <s v="Jossara Jinaro"/>
        <s v="Tony Curran"/>
        <s v="Sam Riley"/>
        <s v="Julian Glover"/>
        <s v="Charlotte Rampling"/>
        <s v="Hulk Hogan"/>
        <s v="Cheech Marin"/>
        <s v="Chris Klein"/>
        <s v="Rob Riggle"/>
        <s v="Julie Walters"/>
        <s v="Olivier Martinez"/>
        <s v="Christine Taylor"/>
        <s v="Tammin Sursok"/>
        <s v="Damon Wayans"/>
        <s v="Denis Leary"/>
        <s v="Patrick Fugit"/>
        <s v="Ivana Milicevic"/>
        <s v="Noel Fisher"/>
        <s v="Greg Grunberg"/>
        <s v="Joe Lo Truglio"/>
        <s v="Mark Duplass"/>
        <s v="Cameron Bright"/>
        <s v="Peter Gallagher"/>
        <s v="Frances Conroy"/>
        <s v="Ricardo DarÃ­n"/>
        <s v="Scott Glenn"/>
        <s v="Nia Long"/>
        <s v="Hal Holbrook"/>
        <s v="Mitch Pileggi"/>
        <s v="Rip Torn"/>
        <s v="Steve Howey"/>
        <s v="Robert Picardo"/>
        <s v="Bradley Whitford"/>
        <s v="Kevin Rankin"/>
        <s v="Manish Dayal"/>
        <s v="Sam Shepard"/>
        <s v="Liam Aiken"/>
        <s v="Beverly D'Angelo"/>
        <s v="Geoffrey Arend"/>
        <s v="Michael Stuhlbarg"/>
        <s v="Roy Scheider"/>
        <s v="Jessy Schram"/>
        <s v="Dylan Baker"/>
        <s v="Isabella Rossellini"/>
        <s v="Vincent Schiavelli"/>
        <s v="Adam Garcia"/>
        <s v="Saffron Burrows"/>
        <s v="Romain Duris"/>
        <s v="Rene Russo"/>
        <s v="Kelsey Grammer"/>
        <s v="Regina Hall"/>
        <s v="Samaire Armstrong"/>
        <s v="Adrian Martinez"/>
        <s v="Romola Garai"/>
        <s v="Ed Skrein"/>
        <s v="Joan Allen"/>
        <s v="Rita Moreno"/>
        <s v="Vanessa Lengies"/>
        <s v="Teo Halm"/>
        <s v="Telly Savalas"/>
        <s v="Steve Guttenberg"/>
        <s v="Donald Glover"/>
        <s v="Brad Garrett"/>
        <s v="Lee Majors"/>
        <s v="Frank Grillo"/>
        <s v="Danny Dyer"/>
        <s v="Eva Amurri Martino"/>
        <s v="Daniel Stern"/>
        <s v="Eric Idle"/>
        <s v="Sasha Roiz"/>
        <s v="Tina Turner"/>
        <s v="Dougray Scott"/>
        <s v="Ally Sheedy"/>
        <s v="Peter Greene"/>
        <s v="Billy Campbell"/>
        <s v="Joseph Gilgun"/>
        <s v="Jimmy Fallon"/>
        <s v="Cole Hauser"/>
        <s v="Vincent Gallo"/>
        <s v="Patton Oswalt"/>
        <s v="Debbie Reynolds"/>
        <s v="Shahab Hosseini"/>
        <s v="Danny Pino"/>
        <s v="Paul McCartney"/>
        <s v="Karen Allen"/>
        <s v="Ed Begley Jr."/>
        <s v="Meat Loaf"/>
        <s v="Ruby Dee"/>
        <s v="Richard Epcar"/>
        <s v="Joe Morton"/>
        <s v="Corinna Harney"/>
        <s v="Tyler Labine"/>
        <s v="Jon Foo"/>
        <s v="Kevin Corrigan"/>
        <s v="Eddie Izzard"/>
        <s v="Aaliyah"/>
        <s v="Luke Bracey"/>
        <s v="Suraj Sharma"/>
        <s v="Mark Valley"/>
        <s v="James Coburn"/>
        <s v="Harry Styles"/>
        <s v="James Nesbitt"/>
        <s v="Chase Ellison"/>
        <s v="Pam Ferris"/>
        <s v="Martin Short"/>
        <s v="Toby Stephens"/>
        <s v="Finn Wittrock"/>
        <s v="George Carlin"/>
        <s v="Jeremy Davies"/>
        <s v="Catherine Dyer"/>
        <s v="Phoebe Cates"/>
        <s v="Aidan Quinn"/>
        <s v="Colin Salmon"/>
        <s v="Olivia Williams"/>
        <s v="Jonathan Brandis"/>
        <s v="Sean Hayes"/>
        <s v="Sean Young"/>
        <s v="Diedrich Bader"/>
        <s v="Craig Ferguson"/>
        <s v="Amanda Schull"/>
        <s v="Damon Wayans Jr."/>
        <s v="Lucas Grabeel"/>
        <s v="Takeshi Kaneshiro"/>
        <s v="Angie Dickinson"/>
        <s v="Cliff Robertson"/>
        <s v="Del Zamora"/>
        <s v="Irene Bedard"/>
        <s v="DemiÃ¡n Bichir"/>
        <s v="Myrna Loy"/>
        <s v="Harry Lennix"/>
        <s v="Sarah Carter"/>
        <s v="Rick Yune"/>
        <s v="Albert Brooks"/>
        <s v="Ayelet Zurer"/>
        <s v="Billy Crudup"/>
        <s v="Vernon Wells"/>
        <s v="Dave Chappelle"/>
        <s v="Richard Tyson"/>
        <s v="Kelly Preston"/>
        <s v="Donald Pleasence"/>
        <s v="Johnny Lewis"/>
        <s v="Laura-Leigh"/>
        <s v="Lena Horne"/>
        <s v="Scott Grimes"/>
        <s v="Mariah Carey"/>
        <s v="Anna Friel"/>
        <s v="Quinton Aaron"/>
        <s v="Joel McHale"/>
        <s v="Nat Wolff"/>
        <s v="Bianca Kajlich"/>
        <s v="Kelli Garner"/>
        <s v="Robert Ri'chard"/>
        <s v="Leon"/>
        <s v="Indira Varma"/>
        <s v="Raoul Bova"/>
        <s v="Alia Shawkat"/>
        <s v="Richard Burton"/>
        <s v="Emraan Hashmi"/>
        <s v="Costas Mandylor"/>
        <s v="John Witherspoon"/>
        <s v="Craig T. Nelson"/>
        <s v="Matt Lucas"/>
        <s v="Sean Pertwee"/>
        <s v="Dana Delany"/>
        <s v="Tasha Smith"/>
        <s v="Don Rickles"/>
        <s v="Michael Wincott"/>
        <s v="Michael Berryman"/>
        <s v="Kay Panabaker"/>
        <s v="Jerry Stiller"/>
        <s v="Lily Tomlin"/>
        <s v="Min-sik Choi"/>
        <s v="Callum Rennie"/>
        <s v="Alexis Dziena"/>
        <s v="Danny Strong"/>
        <s v="Blythe Danner"/>
        <s v="Essence Atkins"/>
        <s v="Yaya DaCosta"/>
        <s v="Jeanne Tripplehorn"/>
        <s v="Jason London"/>
        <s v="Rory Culkin"/>
        <s v="Rudy Youngblood"/>
        <s v="Shelley Hennig"/>
        <s v="Mike Epps"/>
        <s v="Eamonn Walker"/>
        <s v="Emma Bell"/>
        <s v="William Morgan Sheppard"/>
        <s v="James Duval"/>
        <s v="Jason Alexander"/>
        <s v="Esai Morales"/>
        <s v="John Heard"/>
        <s v="Heather Locklear"/>
        <s v="Margaret Hamilton"/>
        <s v="Oliver Reed"/>
        <s v="Gregory Smith"/>
        <s v="Michael Jeter"/>
        <s v="Rupert Everett"/>
        <s v="Jeffrey Jones"/>
        <s v="Marsha Thomason"/>
        <s v="Mako"/>
        <s v="Scott Porter"/>
        <s v="Ben Davies"/>
        <s v="Marley Shelton"/>
        <s v="Thomas F. Wilson"/>
        <s v="Michael Nyqvist"/>
        <s v="Miguel Ferrer"/>
        <s v="Julian Sands"/>
        <s v="David Hewlett"/>
        <s v="Blair Underwood"/>
        <s v="Tatyana Ali"/>
        <s v="Lauren German"/>
        <s v="James Wilcox"/>
        <s v="Robert Davi"/>
        <s v="Burt Young"/>
        <s v="William Holden"/>
        <s v="Jacob Tremblay"/>
        <s v="Kevin Sussman"/>
        <s v="Paddy Considine"/>
        <s v="Q'orianka Kilcher"/>
        <s v="Charlie Korsmo"/>
        <s v="Ana de la Reguera"/>
        <s v="Isabelle Huppert"/>
        <s v="Rob Paulsen"/>
        <s v="Angus Scrimm"/>
        <s v="Jason Patric"/>
        <s v="Raymond Cruz"/>
        <s v="F. Murray Abraham"/>
        <s v="Elaine Hendrix"/>
        <s v="Laura Harring"/>
        <s v="Anil Kapoor"/>
        <s v="Martin Kove"/>
        <s v="Ricky Schroder"/>
        <s v="Mia Sara"/>
        <s v="Nate Parker"/>
        <s v="Brian Thompson"/>
        <s v="Zack Ward"/>
        <s v="Scoot McNairy"/>
        <s v="Jake Busey"/>
        <s v="Jenny Agutter"/>
        <s v="Edie Falco"/>
        <s v="Estella Warren"/>
        <s v="Michael McKean"/>
        <s v="Sean Patrick Thomas"/>
        <s v="Bruce McGill"/>
        <s v="Wendi McLendon-Covey"/>
        <s v="Tony Nappo"/>
        <s v="Reba McEntire"/>
        <s v="Thomas Lennon"/>
        <s v="Jamie RenÃ©e Smith"/>
        <s v="Tate Donovan"/>
        <s v="Debra Messing"/>
        <s v="Ursula Andress"/>
        <s v="Scott Baio"/>
        <s v="Ken Howard"/>
        <s v="Nick Stahl"/>
        <s v="Julian Richings"/>
        <s v="Verne Troyer"/>
        <s v="Tony Chiu Wai Leung"/>
        <s v="Walter Koenig"/>
        <s v="Treat Williams"/>
        <s v="Kevin Nash"/>
        <s v="John Astin"/>
        <s v="Katharine Ross"/>
        <s v="Daryl Sabara"/>
        <s v="Eddie Cahill"/>
        <s v="Santiago Cabrera"/>
        <s v="Frances Fisher"/>
        <s v="Rock Hudson"/>
        <s v="Nawazuddin Siddiqui"/>
        <s v="Mary Elizabeth Mastrantonio"/>
        <s v="Kimberly Elise"/>
        <s v="Steven Bauer"/>
        <s v="Carol Kane"/>
        <s v="Paul Sorvino"/>
        <s v="Sarah Butler"/>
        <s v="Ivana Baquero"/>
        <s v="Ted Raimi"/>
        <s v="Tippi Hedren"/>
        <s v="Scott Mechlowicz"/>
        <s v="Lane Smith"/>
        <s v="Bolo Yeung"/>
        <s v="Alice Greczyn"/>
        <s v="Warren Beatty"/>
        <s v="Samantha Morton"/>
        <s v="Shelley Duvall"/>
        <s v="Doona Bae"/>
        <s v="Peter Graves"/>
        <s v="Beth Grant"/>
        <s v="Logan Browning"/>
        <s v="Amber Valletta"/>
        <s v="Tadanobu Asano"/>
        <s v="Lupe Ontiveros"/>
        <s v="Armando Riesco"/>
        <s v="Joe Estevez"/>
        <s v="Tony Cox"/>
        <s v="Kim Dickens"/>
        <s v="Ben Gazzara"/>
        <s v="Caitlin Stasey"/>
        <s v="Hector Kotsifakis"/>
        <s v="Will Forte"/>
        <s v="Aimee Garcia"/>
        <s v="Kurt Fuller"/>
        <s v="Noah Emmerich"/>
        <s v="John Doman"/>
        <s v="Michael Dudikoff"/>
        <s v="Max Minghella"/>
        <s v="James D'Arcy"/>
        <s v="Larry Miller"/>
        <s v="David Arquette"/>
        <s v="Molly Parker"/>
        <s v="Ariana Richards"/>
        <s v="Ginger Rogers"/>
        <s v="Bam Margera"/>
        <s v="Eric Mendenhall"/>
        <s v="Oliver Hudson"/>
        <s v="Claude Rains"/>
        <s v="Janet Leigh"/>
        <s v="Ronny Cox"/>
        <s v="Rosanna Arquette"/>
        <s v="Peter Serafinowicz"/>
        <s v="Bashar Rahal"/>
        <s v="Stacy Keach"/>
        <s v="Nicholas Gonzalez"/>
        <s v="Dreama Walker"/>
        <s v="Sayed Badreya"/>
        <s v="Michael O'Neill"/>
        <s v="Gretchen Mol"/>
        <s v="D.B. Woodside"/>
        <s v="Julie Christie"/>
        <s v="Lew Temple"/>
        <s v="Monica Calhoun"/>
        <s v="Tim Blake Nelson"/>
        <s v="Grace Phipps"/>
        <s v="Trevor Morgan"/>
        <s v="Udo Kier"/>
        <s v="Louis Jourdan"/>
        <s v="Sally Hawkins"/>
        <s v="BÃ¡rbara Mori"/>
        <s v="Margot Kidder"/>
        <s v="Kevin Grevioux"/>
        <s v="Austin Pendleton"/>
        <s v="Janet Jackson"/>
        <s v="Wesley Jonathan"/>
        <s v="Curtiss Cook"/>
        <s v="Carlos Ponce"/>
        <s v="Brian Blessed"/>
        <s v="Alex Kendrick"/>
        <s v="Faizon Love"/>
        <s v="Wagner Moura"/>
        <s v="Amber Stevens West"/>
        <s v="Vincent Pastore"/>
        <s v="Joely Richardson"/>
        <s v="Alanna Ubach"/>
        <s v="Bai Ling"/>
        <s v="Johanna Braddy"/>
        <s v="Yaphet Kotto"/>
        <s v="Vinessa Shaw"/>
        <s v="Imelda Staunton"/>
        <s v="Joaquim de Almeida"/>
        <s v="Kristy Swanson"/>
        <s v="Rachel Griffiths"/>
        <s v="Daniel von Bargen"/>
        <s v="Elden Henson"/>
        <s v="David Masterson"/>
        <s v="David Lyons"/>
        <s v="Roxanne McKee"/>
        <s v="Maggie Cheung"/>
        <s v="Robin Lord Taylor"/>
        <s v="Kevin Pollak"/>
        <s v="Lars Mikkelsen"/>
        <s v="Levon Helm"/>
        <s v="Isabelle Adjani"/>
        <s v="Chris Elliott"/>
        <s v="Usher Raymond"/>
        <s v="Megan Park"/>
        <s v="Nia Vardalos"/>
        <s v="Mark Gatiss"/>
        <s v="Erick Avari"/>
        <s v="David Margulies"/>
        <s v="Richard Coyle"/>
        <s v="Jon Seda"/>
        <s v="Tom Hughes"/>
        <s v="David Keith"/>
        <s v="Mia Farrow"/>
        <s v="Jay Mohr"/>
        <s v="Marco TreviÃ±o"/>
        <s v="Wanda Sykes"/>
        <s v="Aldis Hodge"/>
        <s v="Bob Balaban"/>
        <s v="Robert Shaw"/>
        <s v="Eartha Kitt"/>
        <s v="Khandi Alexander"/>
        <s v="Lochlyn Munro"/>
        <s v="Richard E. Grant"/>
        <s v="Elizabeth McGovern"/>
        <s v="Tim Meadows"/>
        <s v="Alexia Fast"/>
        <s v="Justin Chon"/>
        <s v="Beau Bridges"/>
        <s v="Paul Schneider"/>
        <s v="Kathleen Quinlan"/>
        <s v="Richard Burgi"/>
        <s v="Jack Palance"/>
        <s v="Jennifer Hudson"/>
        <s v="Peter Coyote"/>
        <s v="Candice Bergen"/>
        <s v="Gena Rowlands"/>
        <s v="Bridgette Wilson-Sampras"/>
        <s v="Caroline Dhavernas"/>
        <s v="Derek Luke"/>
        <s v="Lena Olin"/>
        <s v="Cheryl Hines"/>
        <s v="James Callis"/>
        <s v="FranÃ§ois Cluzet"/>
        <s v="Colm Feore"/>
        <s v="S. Epatha Merkerson"/>
        <s v="Najarra Townsend"/>
        <s v="Will Patton"/>
        <s v="Melanie Griffith"/>
        <s v="Michael Gross"/>
        <s v="Jeff Fahey"/>
        <s v="Charles S. Dutton"/>
        <s v="Isaiah Washington"/>
        <s v="Paige Turco"/>
        <s v="Karl E. Landler"/>
        <s v="Saif Ali Khan"/>
        <s v="Bruce Spence"/>
        <s v="Miranda Richardson"/>
        <s v="Connor Paolo"/>
        <s v="Charlyne Yi"/>
        <s v="Fergie"/>
        <s v="Heather Matarazzo"/>
        <s v="Merritt Wever"/>
        <s v="Alessandro Nivola"/>
        <s v="Barry Watson"/>
        <s v="Anika Noni Rose"/>
        <s v="Shawna Waldron"/>
        <s v="Sandra Ellis Lafferty"/>
        <s v="Cem Yilmaz"/>
        <s v="Angell Conwell"/>
        <s v="Sydney Pollack"/>
        <s v="Tika Sumpter"/>
        <s v="M. Emmet Walsh"/>
        <s v="Warren Christie"/>
        <s v="Jean-Baptiste Maunier"/>
        <s v="MyAnna Buring"/>
        <s v="Sierra McCormick"/>
        <s v="Willie Garson"/>
        <s v="John Kapelos"/>
        <s v="Richard Cabral"/>
        <s v="David Belle"/>
        <s v="Maura Tierney"/>
        <s v="Noah Taylor"/>
        <s v="Richard Lawson"/>
        <s v="Tom Cullen"/>
        <s v="Antony Starr"/>
        <s v="John Saxon"/>
        <s v="Hattie McDaniel"/>
        <s v="Osama bin Laden"/>
        <s v="Charles Napier"/>
        <s v="Taran Killam"/>
        <s v="Dustin Milligan"/>
        <s v="James Brolin"/>
        <s v="Harvey Fierstein"/>
        <s v="Philip Baker Hall"/>
        <s v="Charlie McDermott"/>
        <s v="Deborah Kara Unger"/>
        <s v="Amy Schumer"/>
        <s v="Matt Walsh"/>
        <s v="Jamie Kennedy"/>
        <s v="Jessica ParÃ©"/>
        <s v="Eddie Griffin"/>
        <s v="Dong-gun Jang"/>
        <s v="George Coe"/>
        <s v="William Hootkins"/>
        <s v="Paz de la Huerta"/>
        <s v="Matt Cohen"/>
        <s v="Moritz Bleibtreu"/>
        <s v="Xander Berkeley"/>
        <s v="Andy Lau"/>
        <s v="Fionnula Flanagan"/>
        <s v="Jon Gries"/>
        <s v="Jerry Ferrara"/>
        <s v="James Corden"/>
        <s v="Wei Zhao"/>
        <s v="Steve Irwin"/>
        <s v="Matthew Settle"/>
        <s v="Lynn Cohen"/>
        <s v="Ian Whyte"/>
        <s v="Lorraine Bracco"/>
        <s v="Jim Gaffigan"/>
        <s v="Kelly Carlson"/>
        <s v="Callie Thorne"/>
        <s v="Jason Priestley"/>
        <s v="America Olivo"/>
        <s v="Joseph Cotten"/>
        <s v="Bono"/>
        <s v="Robert Townsend"/>
        <s v="Julianna Guill"/>
        <s v="Hill Harper"/>
        <s v="John Enos III"/>
        <s v="Vidya Balan"/>
        <s v="Caleb Landry Jones"/>
        <s v="Claudia Christian"/>
        <s v="Divine"/>
        <s v="Mike Tyson"/>
        <s v="Jere Burns"/>
        <s v="Sophie Okonedo"/>
        <s v="Caroline Munro"/>
        <s v="Barry Bostwick"/>
        <s v="Edgar Arreola"/>
        <s v="Jeremy Brett"/>
        <s v="Gary Weeks"/>
        <s v="Stephen Collins"/>
        <s v="Giancarlo Giannini"/>
        <s v="James Kyson"/>
        <s v="Annabella Sciorra"/>
        <s v="Terry Kiser"/>
        <s v="CÃ©cile De France"/>
        <s v="Keisha Castle-Hughes"/>
        <s v="Nora Zehetner"/>
        <s v="David Hyde Pierce"/>
        <s v="Rupert Graves"/>
        <s v="Paul Hogan"/>
        <s v="Hope Davis"/>
        <s v="Chelan Simmons"/>
        <s v="Robyn Lively"/>
        <s v="Jim Carter"/>
        <s v="Sprague Grayden"/>
        <s v="Louis Lombardi"/>
        <s v="Cedric the Entertainer"/>
        <s v="Frank Whaley"/>
        <s v="William Baldwin"/>
        <s v="Greg Germann"/>
        <s v="Christopher Nicholas Smith"/>
        <s v="Chris Gauthier"/>
        <s v="Misha Gabriel Hamilton"/>
        <s v="Sally Kirkland"/>
        <s v="Jill Clayburgh"/>
        <s v="Tom Everett Scott"/>
        <s v="Ocean James"/>
        <s v="Danny Huston"/>
        <s v="Morgan Saylor"/>
        <s v="Kevin McNally"/>
        <s v="Dylan Walsh"/>
        <s v="Clu Gulager"/>
        <s v="Leonor Varela"/>
        <s v="Louise Fletcher"/>
        <s v="Woody Strode"/>
        <s v="Seth Gilliam"/>
        <s v="Talulah Riley"/>
        <s v="W. Earl Brown"/>
        <s v="Annabelle Wallis"/>
        <s v="Stephanie Leonidas"/>
        <s v="Peter McNamara"/>
        <s v="Kate Maberly"/>
        <s v="Tisha Campbell-Martin"/>
        <s v="Stephen McHattie"/>
        <s v="Wood Harris"/>
        <s v="Kimberly J. Brown"/>
        <s v="Frances Bavier"/>
        <s v="Trey Parker"/>
        <s v="Miriam Margolyes"/>
        <s v="Augustus Prew"/>
        <s v="Fernanda Andrade"/>
        <s v="Marco St. John"/>
        <s v="Topol"/>
        <s v="Peter Fonda"/>
        <s v="Victor Wong"/>
        <s v="Aunjanue Ellis"/>
        <s v="Jacob Vargas"/>
        <s v="Eugenio Derbez"/>
        <s v="Rachel Dratch"/>
        <s v="Kang-ho Song"/>
        <s v="Emilia Fox"/>
        <s v="Tori Spelling"/>
        <s v="Izabella Scorupco"/>
        <s v="Lou Taylor Pucci"/>
        <s v="James Martin Kelly"/>
        <s v="Melina Kanakaredes"/>
        <s v="Campbell Scott"/>
        <s v="Jack Reynor"/>
        <s v="Collette Wolfe"/>
        <s v="Jennifer Freeman"/>
        <s v="Joe Don Baker"/>
        <s v="Honor Blackman"/>
        <s v="Andrew Wilson"/>
        <s v="Phil Davis"/>
        <s v="Ryan O'Neal"/>
        <s v="Ornella Muti"/>
        <s v="John Mahoney"/>
        <s v="Mahadeo Shivraj"/>
        <s v="Gunnar Hansen"/>
        <s v="Ed Wynn"/>
        <s v="Geraldine Chaplin"/>
        <s v="Tom Atkins"/>
        <s v="Sebastian Koch"/>
        <s v="Mike Howard"/>
        <s v="Yuki Matsuzaki"/>
        <s v="Scott Cohen"/>
        <s v="Bebe Neuwirth"/>
        <s v="John Robinson"/>
        <s v="Adam Arkin"/>
        <s v="Numan Acar"/>
        <s v="Kip Pardue"/>
        <s v="Abhishek Bachchan"/>
        <s v="Hugh M. Hefner"/>
        <s v="Eric Johnson"/>
        <s v="David Paymer"/>
        <s v="Jason Robards"/>
        <s v="Alice Krige"/>
        <s v="James Babson"/>
        <s v="Mackenzie Davis"/>
        <s v="Brad William Henke"/>
        <s v="JÃ¼rgen Prochnow"/>
        <s v="Tony Doupe"/>
        <s v="Nicole Ari Parker"/>
        <s v="Richard Wilson"/>
        <s v="Luke Newberry"/>
        <s v="Chris Marquette"/>
        <s v="Meg Foster"/>
        <s v="Eleanor Parker"/>
        <s v="Yuri Lowenthal"/>
        <s v="Lawrence Gilliard Jr."/>
        <s v="Karisma Kapoor"/>
        <s v="Haley Ramm"/>
        <s v="Talisa Soto"/>
        <s v="Ally Walker"/>
        <s v="Illeana Douglas"/>
        <s v="Aasif Mandvi"/>
        <s v="Mike Figueroa"/>
        <s v="David Mamet"/>
        <s v="MÃ­a Maestro"/>
        <s v="Quincy Jones"/>
        <s v="Bill Maher"/>
        <s v="Luenell"/>
        <s v="Robert Pine"/>
        <s v="Luis Tosar"/>
        <s v="Zoe Lister-Jones"/>
        <s v="ShÃ´ Kosugi"/>
        <s v="Roma Downey"/>
        <s v="Lily Atkinson"/>
        <s v="Rachel True"/>
        <s v="Seymour Cassel"/>
        <s v="Ken Arnold"/>
        <s v="Stephen Rea"/>
        <s v="Roger Allam"/>
        <s v="Mathieu Kassovitz"/>
        <s v="Pamela Reed"/>
        <s v="Kyle Hebert"/>
        <s v="Lisa Wilcox"/>
        <s v="Robert John Burke"/>
        <s v="Maika Monroe"/>
        <s v="Catherine Hicks"/>
        <s v="Blair Brown"/>
        <s v="Catherine Lough Haggquist"/>
        <s v="Essie Davis"/>
        <s v="Jennifer Saunders"/>
        <s v="Betsy Palmer"/>
        <s v="Paulette Goddard"/>
        <s v="Sonia Braga"/>
        <s v="Amir Talai"/>
        <s v="Naseeruddin Shah"/>
        <s v="Jelena Jovanova"/>
        <s v="Kath Soucie"/>
        <s v="Takashi Shimura"/>
        <s v="Cory Hardrict"/>
        <s v="Andy Dick"/>
        <s v="Victor Rasuk"/>
        <s v="Nicki Aycox"/>
        <s v="Kerry BishÃ©"/>
        <s v="Armin Mueller-Stahl"/>
        <s v="Noah Bean"/>
        <s v="Shane Carruth"/>
        <s v="Alicja Bachleda"/>
        <s v="Fanny Ardant"/>
        <s v="Kelly Rutherford"/>
        <s v="Daniel Mays"/>
        <s v="Sunny Mabrey"/>
        <s v="Aksel Hennie"/>
        <s v="Alexis Arquette"/>
        <s v="Gavin MacLeod"/>
        <s v="Jeff Bennett"/>
        <s v="Mustafa Haidari"/>
        <s v="Ahna O'Reilly"/>
        <s v="Catalina Sandino Moreno"/>
        <s v="Ulrich Thomsen"/>
        <s v="Todd Stashwick"/>
        <s v="Keenan Wynn"/>
        <s v="Lois Smith"/>
        <s v="Isaac Hayes"/>
        <s v="Keir Dullea"/>
        <s v="Shelley Conn"/>
        <s v="BelÃ©n Rueda"/>
        <s v="Jim Meskimen"/>
        <s v="Maribel VerdÃº"/>
        <s v="Tzi Ma"/>
        <s v="Ian McNeice"/>
        <s v="Lemmy"/>
        <s v="Marcela Mar"/>
        <s v="Dyan Cannon"/>
        <s v="Andrew Robinson"/>
        <s v="Kathleen Wilhoite"/>
        <s v="Shengyi Huang"/>
        <s v="John Cameron Mitchell"/>
        <s v="Joe Cocker"/>
        <s v="Jordana Spiro"/>
        <s v="Christo Jivkov"/>
        <s v="Byron Mann"/>
        <s v="Dan Futterman"/>
        <s v="Purva Bedi"/>
        <s v="Shane Dawson"/>
        <s v="Sonja Sohn"/>
        <s v="Desmond Llewelyn"/>
        <s v="Chelcie Ross"/>
        <s v="Amanda Detmer"/>
        <s v="Glenn Plummer"/>
        <s v="Monique Gabriela Curnen"/>
        <s v="Bill Johnson"/>
        <s v="Matt Shively"/>
        <s v="Carole Bouquet"/>
        <s v="Steve Bastoni"/>
        <s v="Gloria Grahame"/>
        <s v="Jean-Pierre LÃ©aud"/>
        <s v="Emily Rios"/>
        <s v="Ellar Coltrane"/>
        <s v="Bruno Kirby"/>
        <s v="Steven Mackintosh"/>
        <s v="Nathalie Fay"/>
        <s v="Yasmine Al Massri"/>
        <s v="Denis Lavant"/>
        <s v="Michael Nouri"/>
        <s v="Saad Siddiqui"/>
        <s v="Tina Desai"/>
        <s v="Pfeifer Brown"/>
        <s v="Daniel Kaluuya"/>
        <s v="Gerry Bednob"/>
        <s v="Tamannaah Bhatia"/>
        <s v="Marshall Bell"/>
        <s v="Brenda Fricker"/>
        <s v="Corbin Allred"/>
        <s v="Kasia Smutniak"/>
        <s v="Toni Servillo"/>
        <s v="Rebecca Budig"/>
        <s v="Paul Guilfoyle"/>
        <s v="Michael J. Pollard"/>
        <s v="John Beasley"/>
        <s v="Martin Dew"/>
        <s v="Gary Lewis"/>
        <s v="DamiÃ¡n AlcÃ¡zar"/>
        <s v="Tom Burke"/>
        <s v="Glen Hansard"/>
        <s v="Kim Director"/>
        <s v="Alun Armstrong"/>
        <s v="Mei MelanÃ§on"/>
        <s v="Dustin Lance Black"/>
        <s v="Micah Sloat"/>
        <s v="Matt Bennett"/>
        <s v="Kristin Lehman"/>
        <s v="FranÃ§oise Yip"/>
        <s v="Lambert Wilson"/>
        <s v="Celia Imrie"/>
        <s v="Jacqueline McKenzie"/>
        <s v="John Doe"/>
        <s v="Bernie Casey"/>
        <s v="Noah Danby"/>
        <s v="Matisyahu"/>
        <s v="Michael Smiley"/>
        <s v="Heike Makatsch"/>
        <s v="Bobby Lee"/>
        <s v="Steve Oedekerk"/>
        <s v="Bill Bailey"/>
        <s v="Brian Bosworth"/>
        <s v="Elpidia Carrillo"/>
        <s v="Alicia Goranson"/>
        <s v="John Howard"/>
        <s v="Heather Donahue"/>
        <s v="Dameon Clarke"/>
        <s v="John F. Kennedy"/>
        <s v="Ryan Kruger"/>
        <s v="Yorick van Wageningen"/>
        <s v="Melissa Sagemiller"/>
        <s v="Allison Dean"/>
        <s v="Cassie Ventura"/>
        <s v="Judie Aronson"/>
        <s v="Jessica Barden"/>
        <s v="Sterling Jerins"/>
        <s v="Nicholas Rowe"/>
        <s v="Simon Yam"/>
        <s v="Fann Wong"/>
        <s v="Arliss Howard"/>
        <s v="Marie-JosÃ©e Croze"/>
        <s v="Elina Alminas"/>
        <s v="Lesley Manville"/>
        <s v="Kathleen Freeman"/>
        <s v="Francesca Capaldi"/>
        <s v="Flavio Parenti"/>
        <s v="Ian Tracey"/>
        <s v="Robert Baker"/>
        <s v="Marilyn Rising"/>
        <s v="Alex Gibney"/>
        <s v="Seamus Davey-Fitzpatrick"/>
        <s v="Shari Albert"/>
        <s v="Stacy Edwards"/>
        <s v="Brigitte Helm"/>
        <s v="Matt Price"/>
        <s v="Noah Huntley"/>
        <s v="Lubna Azabal"/>
        <s v="Anamaria Marinca"/>
        <s v="Tuesday Knight"/>
        <s v="Sheryl Crow"/>
        <s v="Drew Powell"/>
        <s v="Michael Derek"/>
        <s v="Benno FÃ¼rmann"/>
        <s v="Fay Masterson"/>
        <s v="Jay Laga'aia"/>
        <s v="Karra Elejalde"/>
        <s v="Carlos Gallardo"/>
        <s v="Eric Sheffer Stevens"/>
        <s v="Fernanda Montenegro"/>
        <s v="James Urbaniak"/>
        <s v="Todd Giebenhain"/>
        <s v="JÃ¸rgen Langhelle"/>
        <s v="Alice Olivia Clarke"/>
        <s v="Jessie T. Usher"/>
        <s v="Roy Billing"/>
        <s v="Konstantin Khabenskiy"/>
        <s v="Terry Pheto"/>
        <s v="Art Hindle"/>
        <s v="Odessa Rae"/>
        <s v="Kirk Fox"/>
        <s v="Raymond J. Barry"/>
        <s v="Robert Clohessy"/>
        <s v="Christian Clavier"/>
        <s v="Nehemiah Persoff"/>
        <s v="Chen Chang"/>
        <s v="PelÃ©"/>
        <s v="Carmen Perez"/>
        <s v="Christian Clemenson"/>
        <s v="Antoni Corone"/>
        <s v="William Joseph Elk III"/>
        <s v="Parry Shen"/>
        <s v="Alex Veadov"/>
        <s v="Lara Jill Miller"/>
        <s v="Bill Farmer"/>
        <s v="Gladys Cooper"/>
        <s v="KÃ´ji Yakusho"/>
        <s v="Chris Eigeman"/>
        <s v="Zak Penn"/>
        <s v="John August"/>
        <s v="Adriana Barraza"/>
        <s v="Adriana Caselotti"/>
        <s v="Adam LeFevre"/>
        <s v="Siu-Wong Fan"/>
        <s v="Jorge Luis Moreno"/>
        <s v="Richard Johnson"/>
        <s v="Anita Page"/>
        <s v="Simon Abkarian"/>
        <s v="Thomas Bo Larsen"/>
        <s v="Sara Forestier"/>
        <s v="Richard Brooker"/>
        <s v="Nancy O'Dell"/>
        <s v="Sook-Yin Lee"/>
        <s v="Sandrine Kiberlain"/>
        <s v="Kirby Heyborne"/>
        <s v="Pedro ArmendÃ¡riz Jr."/>
        <s v="Sharon Small"/>
        <s v="The Dalai Lama"/>
        <s v="Elizabeth Berrington"/>
        <s v="Florian Lukas"/>
        <s v="Nirut Sirichanya"/>
        <s v="Jacques Perrin"/>
        <s v="Ulrich Tukur"/>
        <s v="Ingvar Eggert SigurÃ°sson"/>
        <s v="John Gatins"/>
        <s v="Sean Lennon"/>
        <s v="Julia Jentsch"/>
        <s v="Alex Huszar"/>
        <s v="David Richmond-Peck"/>
        <s v="Phyllida Law"/>
        <s v="Laura Morante"/>
        <s v="Greg Ayres"/>
        <s v="Temple Grandin"/>
        <s v="Andrea Corr"/>
        <s v="Kenneth Tobey"/>
        <s v="Merab Ninidze"/>
        <s v="Ari Folman"/>
        <s v="Norbert Ferrer"/>
        <s v="Terry Funk"/>
        <s v="Don Wallace"/>
        <s v="Josh Swanson"/>
        <s v="Ohad Knoller"/>
        <s v="Daniel London"/>
        <s v="Ye Liu"/>
        <s v="Paul Brooke"/>
        <s v="Long Nguyen"/>
        <s v="Vernon Dobtcheff"/>
        <s v="Blanchard Ryan"/>
        <s v="Collin Alfredo St. Dic"/>
        <s v="Catriona MacColl"/>
        <s v="Deborah Mailman"/>
        <s v="Don McKellar"/>
        <s v="Judith Chapman"/>
        <s v="Hiroshi Abe"/>
        <s v="Tiffany Helm"/>
        <s v="Paul McGill"/>
        <s v="Phoebe Legere"/>
        <s v="Phaldut Sharma"/>
        <s v="Brian Lee Franklin"/>
        <s v="Gregory Scott Cummins"/>
        <s v="Jonathan D. Mellor"/>
        <s v="Bahare Seddiqi"/>
        <s v="BjÃ¸rn Sundquist"/>
        <s v="Jeffrey Falcon"/>
        <s v="Joseph Campanella"/>
        <s v="Lindsay Kay Hayward"/>
        <s v="Ximena Ayala"/>
        <s v="Marina Golbahari"/>
        <s v="Otto Jespersen"/>
        <s v="Rapulana Seiphemo"/>
        <s v="Lexie Contursi"/>
        <s v="John Cothran"/>
        <s v="Jan Decleir"/>
        <s v="Johannes Silberschneider"/>
        <s v="Phil Vischer"/>
        <s v="Michel Robin"/>
        <s v="Kendyl Joi"/>
        <s v="David Gant"/>
        <s v="Si Won Choi"/>
        <s v="Jane Goodall"/>
        <s v="Dylan Authors"/>
        <s v="G.W. Krauss"/>
        <s v="Bunta Sugawara"/>
        <s v="Leopold Stokowski"/>
        <s v="Hanno PÃ¶schl"/>
        <s v="Mark Zupan"/>
        <s v="Tatsuo Matsumura"/>
        <s v="Tommy Sheppard"/>
        <s v="Sarah Murphy-Dyson"/>
        <s v="Lilli Lavine"/>
        <s v="Marcell Nagy"/>
        <s v="William Gates"/>
        <s v="Sarunyu Wongkrachang"/>
        <s v="Rumi Hiiragi"/>
        <s v="Mitsuo Iwata"/>
        <s v="Tommy Pallotta"/>
        <s v="Fereshteh Sadre Orafaiy"/>
        <s v="Charis Michelsen"/>
        <s v="Jeremy W. Auman"/>
        <s v="Anwar Congo"/>
        <s v="Amos Oz"/>
        <s v="Nataniel SÃ¡nchez"/>
        <s v="Bob Neill"/>
        <s v="Tenzin Thuthob Tsarong"/>
        <s v="Stephen Carr"/>
        <s v="Darci Kistler"/>
        <s v="Brendan Doogie Milewski"/>
        <s v="Darryl Hunt"/>
        <s v="Chemeeka Walker"/>
        <s v="Robert Redford"/>
        <s v="Tshewang Dendup"/>
        <s v="Ian Gamazon"/>
        <s v="Elizabeth Streb"/>
        <s v="Don Brooks"/>
        <s v="Ariel Hsing"/>
        <s v="Naderev Sano"/>
      </sharedItems>
    </cacheField>
    <cacheField name="Director Name" numFmtId="0">
      <sharedItems count="1733">
        <s v="Adam McKay"/>
        <s v="Johnny Remo"/>
        <s v="David R. Ellis"/>
        <s v="John Erick Dowdle"/>
        <s v="NimrÃ³d Antal"/>
        <s v="Tom Shadyac"/>
        <s v="Andrew Douglas"/>
        <s v="Wolfgang Petersen"/>
        <s v="Richard Loncraine"/>
        <s v="Florent-Emilio Siri"/>
        <s v="Robert Rodriguez"/>
        <s v="James Mottern"/>
        <s v="David G. Evans"/>
        <s v="Shawn Levy"/>
        <s v="Chris Columbus"/>
        <s v="Ron Clements"/>
        <s v="George Miller"/>
        <s v="Gus Van Sant"/>
        <s v="Barry Levinson"/>
        <s v="Steven Spielberg"/>
        <s v="Peter Weir"/>
        <s v="Les Mayfield"/>
        <s v="Vincent Ward"/>
        <s v="Walt Becker"/>
        <s v="Ken Kwapis"/>
        <s v="Kirsten Sheridan"/>
        <s v="Mark Romanek"/>
        <s v="Justin Zackham"/>
        <s v="Danny DeVito"/>
        <s v="Patrick Stettner"/>
        <s v="Peter Kassovitz"/>
        <s v="David Duchovny"/>
        <s v="James David Pasternak"/>
        <s v="Quentin Tarantino"/>
        <s v="Jay Roach"/>
        <s v="Jim Gillespie"/>
        <s v="Danny Cannon"/>
        <s v="Richard Donner"/>
        <s v="Ed Gass-Donnelly"/>
        <s v="Sam Raimi"/>
        <s v="Gore Verbinski"/>
        <s v="Tim Burton"/>
        <s v="Rob Marshall"/>
        <s v="Oliver Stone"/>
        <s v="Michael Mann"/>
        <s v="Florian Henckel von Donnersmarck"/>
        <s v="Scott Cooper"/>
        <s v="Ted Demme"/>
        <s v="Marc Forster"/>
        <s v="David Koepp"/>
        <s v="Mike Newell"/>
        <s v="Rachel Talalay"/>
        <s v="Albert Hughes"/>
        <s v="Wes Craven"/>
        <s v="Wally Pfister"/>
        <s v="Jeremy Leven"/>
        <s v="Roman Polanski"/>
        <s v="Rand Ravich"/>
        <s v="Terry Gilliam"/>
        <s v="Lasse HallstrÃ¶m"/>
        <s v="Kevin Smith"/>
        <s v="Miguel Arteta"/>
        <s v="Frank Coraci"/>
        <s v="Ari Sandel"/>
        <s v="Francis Lawrence"/>
        <s v="Gary Ross"/>
        <s v="Bryan Singer"/>
        <s v="David O. Russell"/>
        <s v="Matthew Vaughn"/>
        <s v="Mark Tonderai"/>
        <s v="Debra Granik"/>
        <s v="Drake Doremus"/>
        <s v="Jodie Foster"/>
        <s v="Boaz Yakin"/>
        <s v="Glenn Ficarra"/>
        <s v="Ruben Fleischer"/>
        <s v="George Clooney"/>
        <s v="Nicolas Winding Refn"/>
        <s v="Barbet Schroeder"/>
        <s v="Derek Cianfrance"/>
        <s v="Jay Chandrasekhar"/>
        <s v="Craig Gillespie"/>
        <s v="Ryan Fleck"/>
        <s v="Henry Bean"/>
        <s v="Nick Cassavetes"/>
        <s v="Alex Smith"/>
        <s v="Malcolm D. Lee"/>
        <s v="Lee Tamahori"/>
        <s v="James Cameron"/>
        <s v="Christopher Nolan"/>
        <s v="Alejandro G. IÃ±Ã¡rritu"/>
        <s v="Baz Luhrmann"/>
        <s v="Martin Scorsese"/>
        <s v="Edward Zwick"/>
        <s v="Randall Wallace"/>
        <s v="Danny Boyle"/>
        <s v="Ridley Scott"/>
        <s v="Clint Eastwood"/>
        <s v="Sam Mendes"/>
        <s v="Jerry Zaks"/>
        <s v="McG"/>
        <s v="Stuart Baird"/>
        <s v="Gavin O'Connor"/>
        <s v="Guy Ritchie"/>
        <s v="Brian Helgeland"/>
        <s v="Daniel Espinosa"/>
        <s v="Joss Whedon"/>
        <s v="James Wan"/>
        <s v="J.J. Abrams"/>
        <s v="Alan Taylor"/>
        <s v="Kenneth Branagh"/>
        <s v="Rupert Sanders"/>
        <s v="F. Gary Gray"/>
        <s v="Sylvester Stallone"/>
        <s v="Simon West"/>
        <s v="John Francis Daley"/>
        <s v="James Wong"/>
        <s v="Louis Leterrier"/>
        <s v="Drew Goddard"/>
        <s v="Patrick Hughes"/>
        <s v="Paul W.S. Anderson"/>
        <s v="Roger Donaldson"/>
        <s v="Mark Neveldine"/>
        <s v="Ron Howard"/>
        <s v="Gary McKendry"/>
        <s v="Philip G. Atwell"/>
        <s v="Gary Fleder"/>
        <s v="Taylor Hackford"/>
        <s v="David Twohy"/>
        <s v="John Carpenter"/>
        <s v="Uwe Boll"/>
        <s v="Barry Skolnick"/>
        <s v="Stephen Milburn Anderson"/>
        <s v="Hunter Richards"/>
        <s v="David Yates"/>
        <s v="Kevin Reynolds"/>
        <s v="John McTiernan"/>
        <s v="Dean Parisot"/>
        <s v="Ang Lee"/>
        <s v="Simon Wincer"/>
        <s v="Neil Jordan"/>
        <s v="Jonathan Teplitzky"/>
        <s v="Randall Miller"/>
        <s v="Roland Emmerich"/>
        <s v="Tom McGrath"/>
        <s v="Jason Reitman"/>
        <s v="John Hamburg"/>
        <s v="Joe Johnston"/>
        <s v="Baltasar KormÃ¡kur"/>
        <s v="Ethan Coen"/>
        <s v="Michael Caton-Jones"/>
        <s v="Joan Chen"/>
        <s v="Michael Apted"/>
        <s v="Jonas Elmer"/>
        <s v="Karyn Kusama"/>
        <s v="Damien Chazelle"/>
        <s v="Brian Klugman"/>
        <s v="Michael Polish"/>
        <s v="Mike Judge"/>
        <s v="Gavin Hood"/>
        <s v="Vicky Jenson"/>
        <s v="David Ayer"/>
        <s v="Justin Lin"/>
        <s v="Stephen Sommers"/>
        <s v="Rob Cohen"/>
        <s v="Mike Gabriel"/>
        <s v="John Singleton"/>
        <s v="Frank Marshall"/>
        <s v="Rian Johnson"/>
        <s v="Robert Iscove"/>
        <s v="John Luessenhop"/>
        <s v="James Mangold"/>
        <s v="Brian Robbins"/>
        <s v="Gillian Armstrong"/>
        <s v="Brian Gibson"/>
        <s v="Rob Bowman"/>
        <s v="Gil Junger"/>
        <s v="Jonathan Levine"/>
        <s v="Marc Webb"/>
        <s v="John Madden"/>
        <s v="Joseph Gordon-Levitt"/>
        <s v="John Dahl"/>
        <s v="Camille Delamarre"/>
        <s v="John Stockwell"/>
        <s v="Mary Harron"/>
        <s v="Frank Miller"/>
        <s v="Terrence Malick"/>
        <s v="Kimberly Peirce"/>
        <s v="Robert Zemeckis"/>
        <s v="Spike Lee"/>
        <s v="Wayne Kramer"/>
        <s v="Werner Herzog"/>
        <s v="Hayao Miyazaki"/>
        <s v="Steve Boyum"/>
        <s v="Todd Haynes"/>
        <s v="Kurt Wimmer"/>
        <s v="Brad Anderson"/>
        <s v="C. Jay Cox"/>
        <s v="Spencer Susser"/>
        <s v="Yimou Zhang"/>
        <s v="Jan de Bont"/>
        <s v="Jon Favreau"/>
        <s v="Steve Martino"/>
        <s v="Bibo Bergeron"/>
        <s v="Paul Weitz"/>
        <s v="Andrew Adamson"/>
        <s v="Harold Ramis"/>
        <s v="Anthony Minghella"/>
        <s v="Brett Ratner"/>
        <s v="Brian De Palma"/>
        <s v="Bennett Miller"/>
        <s v="Nancy Meyers"/>
        <s v="Frank Oz"/>
        <s v="Mike Nichols"/>
        <s v="Jon Turteltaub"/>
        <s v="Francis Ford Coppola"/>
        <s v="Garry Marshall"/>
        <s v="John Polson"/>
        <s v="George Tillman Jr."/>
        <s v="John Frankenheimer"/>
        <s v="Jon Avnet"/>
        <s v="Martin Brest"/>
        <s v="John Patrick Shanley"/>
        <s v="Cameron Crowe"/>
        <s v="Peter Segal"/>
        <s v="Ethan Maniquis"/>
        <s v="Des McAnuff"/>
        <s v="John Herzfeld"/>
        <s v="Tony Scott"/>
        <s v="Joel Coen"/>
        <s v="Anton Corbijn"/>
        <s v="Nick Hamm"/>
        <s v="Kirk Jones"/>
        <s v="Tom McCarthy"/>
        <s v="Sergio Leone"/>
        <s v="Joel Schumacher"/>
        <s v="Charlie Kaufman"/>
        <s v="Todd Solondz"/>
        <s v="John Curran"/>
        <s v="Sidney Lumet"/>
        <s v="Richard Kwietniowski"/>
        <s v="Eric Schaeffer"/>
        <s v="Hue Rhodes"/>
        <s v="Mary McGuckian"/>
        <s v="Shane Black"/>
        <s v="David Slade"/>
        <s v="Chris Weitz"/>
        <s v="Bill Condon"/>
        <s v="Ben Stiller"/>
        <s v="Todd Phillips"/>
        <s v="Mathieu Kassovitz"/>
        <s v="David Dobkin"/>
        <s v="David Fincher"/>
        <s v="Joe Wright"/>
        <s v="Curtis Hanson"/>
        <s v="Allen Coulter"/>
        <s v="Richard Linklater"/>
        <s v="Jon Poll"/>
        <s v="James Toback"/>
        <s v="Keith Gordon"/>
        <s v="Steven Shainberg"/>
        <s v="George Lucas"/>
        <s v="Tom Hooper"/>
        <s v="Darren Aronofsky"/>
        <s v="Peter Ramsey"/>
        <s v="Ivan Reitman"/>
        <s v="James McTeigue"/>
        <s v="Dominic Sena"/>
        <s v="Gregory Jacobs"/>
        <s v="David Bowers"/>
        <s v="Denis Villeneuve"/>
        <s v="Jonathan Liebesman"/>
        <s v="Andrew Niccol"/>
        <s v="Matt Williams"/>
        <s v="Neill Blomkamp"/>
        <s v="Jim Sheridan"/>
        <s v="Tony Goldwyn"/>
        <s v="Justin Chadwick"/>
        <s v="David Gordon Green"/>
        <s v="Wayne Wang"/>
        <s v="Elizabeth Banks"/>
        <s v="Kar-Wai Wong"/>
        <s v="Kevin Jordan"/>
        <s v="Akiva Goldsman"/>
        <s v="Anthony Russo"/>
        <s v="Leonard Nimoy"/>
        <s v="Luc Besson"/>
        <s v="Morten Tyldum"/>
        <s v="Stephen Hillenburg"/>
        <s v="Eric Darnell"/>
        <s v="Robert Redford"/>
        <s v="Robert Luketic"/>
        <s v="Sofia Coppola"/>
        <s v="John Wells"/>
        <s v="Michael Bay"/>
        <s v="Spike Jonze"/>
        <s v="Tomas Alfredson"/>
        <s v="Woody Allen"/>
        <s v="Ellory Elkayem"/>
        <s v="Terry Zwigoff"/>
        <s v="Dean DeBlois"/>
        <s v="Zack Snyder"/>
        <s v="Lana Wachowski"/>
        <s v="John Lasseter"/>
        <s v="Seth Gordon"/>
        <s v="Antoine Fuqua"/>
        <s v="Alan J. Pakula"/>
        <s v="M. Night Shyamalan"/>
        <s v="Scott Derrickson"/>
        <s v="Jonathan Demme"/>
        <s v="Andy Tennant"/>
        <s v="Phillip Noyce"/>
        <s v="Sean Anders"/>
        <s v="Richard LaGravenese"/>
        <s v="Luis Mandoki"/>
        <s v="Alejandro Agresti"/>
        <s v="Norman Jewison"/>
        <s v="Iain Softley"/>
        <s v="Jennifer Flackett"/>
        <s v="Howard Deutch"/>
        <s v="Carl Franklin"/>
        <s v="Stephen Herek"/>
        <s v="Carl Rinsch"/>
        <s v="Peter Hewitt"/>
        <s v="Stephen Frears"/>
        <s v="Mimi Leder"/>
        <s v="Patrick Lussier"/>
        <s v="Grant Heslov"/>
        <s v="Rob Reiner"/>
        <s v="Denzel Washington"/>
        <s v="Joe Charbanic"/>
        <s v="Pat O'Connor"/>
        <s v="Brett Leonard"/>
        <s v="Andrew Davis"/>
        <s v="Alan Parker"/>
        <s v="Gabriele Muccino"/>
        <s v="James Foley"/>
        <s v="Kevin Spacey"/>
        <s v="Richard Attenborough"/>
        <s v="J.C. Chandor"/>
        <s v="Duncan Jones"/>
        <s v="Tim Hunter"/>
        <s v="George Hickenlooper"/>
        <s v="Michael Mayer"/>
        <s v="David Anspaugh"/>
        <s v="Anne Fontaine"/>
        <s v="Stephen Kay"/>
        <s v="Phil Lord"/>
        <s v="Catherine Hardwicke"/>
        <s v="Tim Johnson"/>
        <s v="Michael Sucsy"/>
        <s v="Jon M. Chu"/>
        <s v="Byron Howard"/>
        <s v="Steven Soderbergh"/>
        <s v="Evan Goldberg"/>
        <s v="Doug Liman"/>
        <s v="John Whitesell"/>
        <s v="Thomas Carter"/>
        <s v="Anne Fletcher"/>
        <s v="Thor Freudenthal"/>
        <s v="R.J. Cutler"/>
        <s v="Jorge R. GutiÃ©rrez"/>
        <s v="Andy Fickman"/>
        <s v="David Moreau"/>
        <s v="Jeff Wadlow"/>
        <s v="Richard Glatzer"/>
        <s v="Sean Penn"/>
        <s v="Bart Freundlich"/>
        <s v="Matt Reeves"/>
        <s v="Jon Kasdan"/>
        <s v="Zach Braff"/>
        <s v="Floria Sigismondi"/>
        <s v="Walter Salles"/>
        <s v="Udayan Prasad"/>
        <s v="Dito Montiel"/>
        <s v="Simon Curtis"/>
        <s v="Peter Jackson"/>
        <s v="Kirk De Micco"/>
        <s v="Martin Campbell"/>
        <s v="Guillermo del Toro"/>
        <s v="David Soren"/>
        <s v="David S. Goyer"/>
        <s v="Joe Dante"/>
        <s v="Don Siegel"/>
        <s v="Joe Carnahan"/>
        <s v="Alfonso CuarÃ³n"/>
        <s v="Robert Schwentke"/>
        <s v="Guy Hamilton"/>
        <s v="Paul Verhoeven"/>
        <s v="Jim Sonzero"/>
        <s v="Rob McKittrick"/>
        <s v="Irwin Winkler"/>
        <s v="Tarsem Singh"/>
        <s v="Stephen Gaghan"/>
        <s v="Roger Avary"/>
        <s v="Andrew Fleming"/>
        <s v="Douglas McGrath"/>
        <s v="Rodrigo CortÃ©s"/>
        <s v="James Fargo"/>
        <s v="Morgan Spurlock"/>
        <s v="Alan Metter"/>
        <s v="Stefan Ruzowitzky"/>
        <s v="Lee Unkrich"/>
        <s v="Seth MacFarlane"/>
        <s v="Tate Taylor"/>
        <s v="Frank Darabont"/>
        <s v="Greg Mottola"/>
        <s v="Lee Daniels"/>
        <s v="Nora Ephron"/>
        <s v="Penny Marshall"/>
        <s v="Paul Greengrass"/>
        <s v="John Lee Hancock"/>
        <s v="Nicholas Stoller"/>
        <s v="Will Gluck"/>
        <s v="D.J. Caruso"/>
        <s v="Fred Wolf"/>
        <s v="John Moore"/>
        <s v="Tom Hanks"/>
        <s v="Tom Dey"/>
        <s v="Dan Gilroy"/>
        <s v="Stephen Daldry"/>
        <s v="Daniel Barnz"/>
        <s v="Tom Tykwer"/>
        <s v="Shana Feste"/>
        <s v="Tommy O'Haver"/>
        <s v="Brad Silberling"/>
        <s v="Peter Cattaneo"/>
        <s v="Blair Hayes"/>
        <s v="Mabrouk El Mechri"/>
        <s v="Richard Kelly"/>
        <s v="Geoffrey Sax"/>
        <s v="Guillaume Canet"/>
        <s v="James Gunn"/>
        <s v="Neil Burger"/>
        <s v="Pierre Morel"/>
        <s v="Phyllida Lloyd"/>
        <s v="Olivier Megaton"/>
        <s v="Adam Shankman"/>
        <s v="Chris Wedge"/>
        <s v="Brad Peyton"/>
        <s v="Eric Brevig"/>
        <s v="Peyton Reed"/>
        <s v="Jaume Collet-Serra"/>
        <s v="Gabor Csupo"/>
        <s v="Dennis Dugan"/>
        <s v="Sharon Maguire"/>
        <s v="Peter Berg"/>
        <s v="Peter Lepeniotis"/>
        <s v="Richard Curtis"/>
        <s v="Harold Becker"/>
        <s v="Jesse Dylan"/>
        <s v="Alexander Witt"/>
        <s v="Russell Mulcahy"/>
        <s v="Beeban Kidron"/>
        <s v="Dennie Gordon"/>
        <s v="Kathryn Bigelow"/>
        <s v="Michel Gondry"/>
        <s v="Phil Traill"/>
        <s v="Breck Eisner"/>
        <s v="Scott Frank"/>
        <s v="Olatunde Osunsanmi"/>
        <s v="Brad Bird"/>
        <s v="Lisa Cholodenko"/>
        <s v="Ben Younger"/>
        <s v="David Palmer"/>
        <s v="Christian Alvart"/>
        <s v="Tom Ford"/>
        <s v="Oliver Parker"/>
        <s v="Steven Zaillian"/>
        <s v="Philip Kaufman"/>
        <s v="Doug Lefler"/>
        <s v="Todd Field"/>
        <s v="Dan Fogelman"/>
        <s v="Michael Radford"/>
        <s v="Atom Egoyan"/>
        <s v="Rowan Joffe"/>
        <s v="William A. Graham"/>
        <s v="Eric Blakeney"/>
        <s v="Richard Eyre"/>
        <s v="Anand Tucker"/>
        <s v="Michael Winterbottom"/>
        <s v="Daniel Algrant"/>
        <s v="Agnieszka Wojtowicz-Vosloo"/>
        <s v="Andrea Di Stefano"/>
        <s v="RyÃ»hei Kitamura"/>
        <s v="Sydney Pollack"/>
        <s v="George P. Cosmatos"/>
        <s v="Len Wiseman"/>
        <s v="Renny Harlin"/>
        <s v="John G. Avildsen"/>
        <s v="Ryan Coogler"/>
        <s v="Joe Pytka"/>
        <s v="Bobby Farrelly"/>
        <s v="Kelly Asbury"/>
        <s v="Andrey Konchalovskiy"/>
        <s v="George Nolfi"/>
        <s v="Wes Anderson"/>
        <s v="Luis Llosa"/>
        <s v="Jonathan Lynn"/>
        <s v="Peter MacDonald"/>
        <s v="Theodore Melfi"/>
        <s v="Jonathan Mostow"/>
        <s v="James Marsh"/>
        <s v="John McNaughton"/>
        <s v="Mikael HÃ¥fstrÃ¶m"/>
        <s v="Don Bluth"/>
        <s v="Paul McGuigan"/>
        <s v="Gregory Hoblit"/>
        <s v="Jeff Schaffer"/>
        <s v="Michael Lehmann"/>
        <s v="Shekhar Kapur"/>
        <s v="Billy Bob Thornton"/>
        <s v="Michael Hoffman"/>
        <s v="Jon Amiel"/>
        <s v="Jimmy Hayward"/>
        <s v="Walter Hill"/>
        <s v="Aaron Schneider"/>
        <s v="Gil Kenan"/>
        <s v="David Cronenberg"/>
        <s v="Steve McQueen"/>
        <s v="Tim Robbins"/>
        <s v="Tom Kalin"/>
        <s v="Alan Rudolph"/>
        <s v="Kenneth Lonergan"/>
        <s v="Pete Docter"/>
        <s v="Dan Scanlon"/>
        <s v="Joseph Kosinski"/>
        <s v="Genndy Tartakovsky"/>
        <s v="Steven Brill"/>
        <s v="Mark Steven Johnson"/>
        <s v="John Woo"/>
        <s v="Chuck Russell"/>
        <s v="Gary Trousdale"/>
        <s v="Robert Wise"/>
        <s v="Alex Proyas"/>
        <s v="Nicholas Meyer"/>
        <s v="Ash Brannon"/>
        <s v="William Shatner"/>
        <s v="Will Finn"/>
        <s v="Kevin Bray"/>
        <s v="Ric Roman Waugh"/>
        <s v="Jorge Blanco"/>
        <s v="Barbra Streisand"/>
        <s v="Phil Joanou"/>
        <s v="Betty Thomas"/>
        <s v="Hironobu Sakaguchi"/>
        <s v="Mike Figgis"/>
        <s v="John A. Davis"/>
        <s v="Andrzej Bartkowiak"/>
        <s v="Mark Pellington"/>
        <s v="Scott Hicks"/>
        <s v="James Ivory"/>
        <s v="Don Scardino"/>
        <s v="Rod Lurie"/>
        <s v="Sergey Bodrov"/>
        <s v="Danny Pang"/>
        <s v="Vic Armstrong"/>
        <s v="Albert Brooks"/>
        <s v="Emilio Estevez"/>
        <s v="Troy Duffy"/>
        <s v="Scott Kalvert"/>
        <s v="Davis Guggenheim"/>
        <s v="Olivier Assayas"/>
        <s v="Michael Cimino"/>
        <s v="Mark Osborne"/>
        <s v="Robert Altman"/>
        <s v="Steve Buscemi"/>
        <s v="Oren Moverman"/>
        <s v="Michael Meredith"/>
        <s v="Richard Marquand"/>
        <s v="Irvin Kershner"/>
        <s v="Robert Stromberg"/>
        <s v="Rupert Wyatt"/>
        <s v="Jennifer Yuh Nelson"/>
        <s v="Judd Apatow"/>
        <s v="Carlos Saldanha"/>
        <s v="Timur Bekmambetov"/>
        <s v="Tim Story"/>
        <s v="David Frankel"/>
        <s v="Phil Alden Robinson"/>
        <s v="Bruce Beresford"/>
        <s v="Donald Petrie"/>
        <s v="Ryan Murphy"/>
        <s v="Luc Jacquet"/>
        <s v="Charles Martin Smith"/>
        <s v="Gary Winick"/>
        <s v="Brad Furman"/>
        <s v="James Watkins"/>
        <s v="Kevin Munroe"/>
        <s v="Cory Edwards"/>
        <s v="Garth Jennings"/>
        <s v="Lee Toland Krieger"/>
        <s v="James L. Brooks"/>
        <s v="Jean-Jacques Annaud"/>
        <s v="Joel Gallen"/>
        <s v="Kerry Conran"/>
        <s v="Lawrence Kasdan"/>
        <s v="Ron Shelton"/>
        <s v="Ed Decter"/>
        <s v="Gene Quintano"/>
        <s v="Jean-Marc VallÃ©e"/>
        <s v="Patrick Gilmore"/>
        <s v="Neil LaBute"/>
        <s v="Jesse Peretz"/>
        <s v="Sylvain White"/>
        <s v="Jeff Nichols"/>
        <s v="Mikael Salomon"/>
        <s v="Mike Binder"/>
        <s v="Susan Stroman"/>
        <s v="Julian Jarrold"/>
        <s v="Paul Thomas Anderson"/>
        <s v="Michael Cristofer"/>
        <s v="Demian Lichtenstein"/>
        <s v="Andrew Dominik"/>
        <s v="Harmony Korine"/>
        <s v="Mark Mylod"/>
        <s v="Richard Benjamin"/>
        <s v="Lone Scherfig"/>
        <s v="John Boorman"/>
        <s v="John Sayles"/>
        <s v="Bill Paxton"/>
        <s v="Tony Bill"/>
        <s v="Tom Vaughan"/>
        <s v="David Raynr"/>
        <s v="Barry Sonnenfeld"/>
        <s v="George Armitage"/>
        <s v="Mitch Davis"/>
        <s v="Joon-ho Bong"/>
        <s v="Jill Sprecher"/>
        <s v="William Friedkin"/>
        <s v="Ariel Vromen"/>
        <s v="Angelina Jolie Pitt"/>
        <s v="Adam Rapp"/>
        <s v="Michael Clancy"/>
        <s v="S.R. Bindler"/>
        <s v="Kate Barker-Froyland"/>
        <s v="Christopher McQuarrie"/>
        <s v="Clark Johnson"/>
        <s v="Tony Gilroy"/>
        <s v="Ben Affleck"/>
        <s v="Stephen Hopkins"/>
        <s v="Jason Moore"/>
        <s v="JosÃ© Padilha"/>
        <s v="Chris Butler"/>
        <s v="Tommy Wirkola"/>
        <s v="Stanley Kubrick"/>
        <s v="Peter Landesman"/>
        <s v="Edgar Wright"/>
        <s v="Juan Carlos Fresnadillo"/>
        <s v="Jessie Nelson"/>
        <s v="David Gelb"/>
        <s v="Frederik Du Chau"/>
        <s v="Paul Haggis"/>
        <s v="Niki Caro"/>
        <s v="Gregory Widen"/>
        <s v="Roland JoffÃ©"/>
        <s v="Elia Kazan"/>
        <s v="Peter Medak"/>
        <s v="Lars von Trier"/>
        <s v="Julian Schnabel"/>
        <s v="Michael Cuesta"/>
        <s v="Zal Batmanglij"/>
        <s v="James Gray"/>
        <s v="Marielle Heller"/>
        <s v="Hans Canosa"/>
        <s v="John Hillcoat"/>
        <s v="Joe Swanberg"/>
        <s v="Vicente Amorim"/>
        <s v="Sam Fell"/>
        <s v="Ron Underwood"/>
        <s v="Patty Jenkins"/>
        <s v="LÃ©a Pool"/>
        <s v="Pan Nalin"/>
        <s v="U. Roberto Romano"/>
        <s v="P.J. Hogan"/>
        <s v="Josh Boone"/>
        <s v="Josh Gordon"/>
        <s v="Roger Michell"/>
        <s v="Joe Roth"/>
        <s v="Etan Cohen"/>
        <s v="Alexander Payne"/>
        <s v="Matthew O'Callaghan"/>
        <s v="Kent Alterman"/>
        <s v="Bruce McCulloch"/>
        <s v="John Fortenberry"/>
        <s v="Stephen Chbosky"/>
        <s v="Nick Gomez"/>
        <s v="Reginald Hudlin"/>
        <s v="Wil Shriner"/>
        <s v="James Ponsoldt"/>
        <s v="Matt Piedmont"/>
        <s v="Karan Johar"/>
        <s v="Yash Chopra"/>
        <s v="Dan Rush"/>
        <s v="Andrew Wilson"/>
        <s v="Eric Bress"/>
        <s v="Pierre Coffin"/>
        <s v="Kyle Balda"/>
        <s v="Jonathan Dayton"/>
        <s v="Nat Faxon"/>
        <s v="Joe Nussbaum"/>
        <s v="Lorene Scafaria"/>
        <s v="Peter Sollett"/>
        <s v="Noam Murro"/>
        <s v="J.A. Bayona"/>
        <s v="Noah Baumbach"/>
        <s v="David Lynch"/>
        <s v="Michael Haneke"/>
        <s v="Rodrigo GarcÃ­a"/>
        <s v="StÃ©phane Aubier"/>
        <s v="MÃ¥ns MÃ¥rlind"/>
        <s v="Chris Nahon"/>
        <s v="Harald Zwart"/>
        <s v="Rob Minkoff"/>
        <s v="Julie Taymor"/>
        <s v="Annabel Jankel"/>
        <s v="Fred Schepisi"/>
        <s v="Nigel Cole"/>
        <s v="Peter Ho-Sun Chan"/>
        <s v="Giuseppe Tornatore"/>
        <s v="Mike Mitchell"/>
        <s v="Raja Gosnell"/>
        <s v="Chris Miller"/>
        <s v="Takashi Shimizu"/>
        <s v="Peter Billingsley"/>
        <s v="Roger Allers"/>
        <s v="Roger Kumble"/>
        <s v="Peter Lord"/>
        <s v="Kevin Hooks"/>
        <s v="Mark Christopher"/>
        <s v="Paul Bolger"/>
        <s v="Joby Harold"/>
        <s v="Michael Patrick Jann"/>
        <s v="Mark Tarlov"/>
        <s v="Hart Bochner"/>
        <s v="Allison Anders"/>
        <s v="Billy Ray"/>
        <s v="David Wain"/>
        <s v="Leslye Headland"/>
        <s v="Angela Robinson"/>
        <s v="Colin Trevorrow"/>
        <s v="J.B. Rogers"/>
        <s v="Sam Weisman"/>
        <s v="Jake Kasdan"/>
        <s v="Lawrence Guterman"/>
        <s v="David Zucker"/>
        <s v="Stefen Fangmeier"/>
        <s v="Howard Zieff"/>
        <s v="Kevin Costner"/>
        <s v="Cal Brunker"/>
        <s v="David Hackl"/>
        <s v="Jon Hurwitz"/>
        <s v="Gary Shore"/>
        <s v="Peter Hedges"/>
        <s v="James Bobin"/>
        <s v="Aaron Seltzer"/>
        <s v="Steve Trenbirth"/>
        <s v="Mick Jackson"/>
        <s v="Danny Leiner"/>
        <s v="Scott Waugh"/>
        <s v="Michael Dougherty"/>
        <s v="Tim McCanlies"/>
        <s v="Christian E. Christiansen"/>
        <s v="Scott Speer"/>
        <s v="Roger Spottiswoode"/>
        <s v="Marco Schnabel"/>
        <s v="Gary Hardwick"/>
        <s v="Hugh Wilson"/>
        <s v="Chris Rock"/>
        <s v="Alexandre Aja"/>
        <s v="Troy Nixey"/>
        <s v="Terry George"/>
        <s v="Thomas Bezucha"/>
        <s v="David E. Talbert"/>
        <s v="Kris Isacsson"/>
        <s v="Ricky Gervais"/>
        <s v="Peter Hastings"/>
        <s v="Alan Cohn"/>
        <s v="Harry Elfont"/>
        <s v="Michael Gornick"/>
        <s v="Saul Dibb"/>
        <s v="Richard Shepard"/>
        <s v="Steve Pink"/>
        <s v="Niels Arden Oplev"/>
        <s v="Craig Brewer"/>
        <s v="Brian Dannelly"/>
        <s v="Lexi Alexander"/>
        <s v="Larry Clark"/>
        <s v="Raymond De Felitta"/>
        <s v="Craig Bolotin"/>
        <s v="Henry Selick"/>
        <s v="John Michael McDonagh"/>
        <s v="Christian Duguay"/>
        <s v="Mark Dindal"/>
        <s v="Darren Stein"/>
        <s v="Nicholas Hytner"/>
        <s v="Lynne Ramsay"/>
        <s v="Chan-wook Park"/>
        <s v="Fenton Bailey"/>
        <s v="Nicholas Fackler"/>
        <s v="E.L. Katz"/>
        <s v="Mark Andrews"/>
        <s v="Jerry Zucker"/>
        <s v="Steve Hickner"/>
        <s v="Tony Bancroft"/>
        <s v="Mark Waters"/>
        <s v="David Kellogg"/>
        <s v="Rob Letterman"/>
        <s v="John Badham"/>
        <s v="Jay Russell"/>
        <s v="Pete Travis"/>
        <s v="James DeMonaco"/>
        <s v="Kevin Lima"/>
        <s v="Burr Steers"/>
        <s v="Michael McCullers"/>
        <s v="Tyler Perry"/>
        <s v="Mark A.Z. DippÃ©"/>
        <s v="Sean McNamara"/>
        <s v="Nelson McCormick"/>
        <s v="Scott Stewart"/>
        <s v="Steve Antin"/>
        <s v="Jonathan Frakes"/>
        <s v="Steven E. de Souza"/>
        <s v="Andrew Bergman"/>
        <s v="Jim Field Smith"/>
        <s v="Rick Rosenthal"/>
        <s v="Bille Woodruff"/>
        <s v="Alister Grierson"/>
        <s v="Brandon Camp"/>
        <s v="John Gray"/>
        <s v="Maurice Joyce"/>
        <s v="Rob Schmidt"/>
        <s v="Martin McDonagh"/>
        <s v="Kasi Lemmons"/>
        <s v="Ulu Grosbard"/>
        <s v="William Malone"/>
        <s v="Jon Gunn"/>
        <s v="Benh Zeitlin"/>
        <s v="Kevin Tancharoen"/>
        <s v="Damon Santostefano"/>
        <s v="Mic Rodgers"/>
        <s v="Duncan Tucker"/>
        <s v="Michael Dowse"/>
        <s v="Brian Trenchard-Smith"/>
        <s v="Matt Maiellaro"/>
        <s v="Jane Campion"/>
        <s v="Jay Duplass"/>
        <s v="Patrice Leconte"/>
        <s v="Youssef Delara"/>
        <s v="Angelo Pizzo"/>
        <s v="Derrick Borte"/>
        <s v="Robert Towne"/>
        <s v="Rich Cowan"/>
        <s v="David Jacobson"/>
        <s v="Darren Lynn Bousman"/>
        <s v="Nick Love"/>
        <s v="Xavier Gens"/>
        <s v="Jonathan Kesselman"/>
        <s v="Craig Mazin"/>
        <s v="Ernie Barbarash"/>
        <s v="Jonathan Newman"/>
        <s v="Adam Goldberg"/>
        <s v="Ekachai Uekrongtham"/>
        <s v="Chris Buck"/>
        <s v="Andrew Stanton"/>
        <s v="Tim Hill"/>
        <s v="Randal Kleiser"/>
        <s v="Sam Taylor-Johnson"/>
        <s v="George Roy Hill"/>
        <s v="John Landis"/>
        <s v="Eric Leighton"/>
        <s v="Penelope Spheeris"/>
        <s v="Mel Brooks"/>
        <s v="Steve Carr"/>
        <s v="Marc Lawrence"/>
        <s v="Norman Ferguson"/>
        <s v="John R. Leonetti"/>
        <s v="Peter Chelsom"/>
        <s v="David Carson"/>
        <s v="AndrÃ©s Muschietti"/>
        <s v="Keenen Ivory Wayans"/>
        <s v="Colin Higgins"/>
        <s v="Callie Khouri"/>
        <s v="Kevin Rodney Sullivan"/>
        <s v="Peter Hyams"/>
        <s v="Stephen Norrington"/>
        <s v="John Schlesinger"/>
        <s v="Sam Miller"/>
        <s v="Michael Tollin"/>
        <s v="Ava DuVernay"/>
        <s v="John Schultz"/>
        <s v="Mark Rosman"/>
        <s v="John Glen"/>
        <s v="Anthony Hemingway"/>
        <s v="David S. Ward"/>
        <s v="Preston A. Whitmore II"/>
        <s v="John Pasquin"/>
        <s v="Robin Budd"/>
        <s v="Joel Zwick"/>
        <s v="Jean-Pierre Jeunet"/>
        <s v="Eli Roth"/>
        <s v="Griffin Dunne"/>
        <s v="Sarah Smith"/>
        <s v="Paul Weiland"/>
        <s v="Bernardo Bertolucci"/>
        <s v="Joel Edgerton"/>
        <s v="Steve Beck"/>
        <s v="Colin Strause"/>
        <s v="Cathy Malkasian"/>
        <s v="Alan Poul"/>
        <s v="Victor Salva"/>
        <s v="Salim Akil"/>
        <s v="Tamra Davis"/>
        <s v="Brian Levant"/>
        <s v="Mark Helfrich"/>
        <s v="Liz Friedlander"/>
        <s v="Leslie Small"/>
        <s v="Steve Miner"/>
        <s v="Clare Kilner"/>
        <s v="Christopher Erskin"/>
        <s v="Todd Graff"/>
        <s v="Kinka Usher"/>
        <s v="Bob Spiers"/>
        <s v="Ericson Core"/>
        <s v="Greg Coolidge"/>
        <s v="CiarÃ¡n Foy"/>
        <s v="Gina Prince-Bythewood"/>
        <s v="Rick Famuyiwa"/>
        <s v="Michael Anderson"/>
        <s v="Kevin Allen"/>
        <s v="William Brent Bell"/>
        <s v="Ice Cube"/>
        <s v="Robert Harmon"/>
        <s v="Charles Stone III"/>
        <s v="Joseph Kahn"/>
        <s v="Ernest R. Dickerson"/>
        <s v="Nick Hurran"/>
        <s v="Craig R. Baxley"/>
        <s v="Allen Hughes"/>
        <s v="Gary Chapman"/>
        <s v="Bradley Parker"/>
        <s v="Kevin Macdonald"/>
        <s v="Don Mancini"/>
        <s v="Rob Zombie"/>
        <s v="Patrick Read Johnson"/>
        <s v="Willard Huyck"/>
        <s v="Joshua Michael Stern"/>
        <s v="Tim Blake Nelson"/>
        <s v="Britt Allcroft"/>
        <s v="Sidney J. Furie"/>
        <s v="Tom Holland"/>
        <s v="Oliver Hirschbiegel"/>
        <s v="Gary Sherman"/>
        <s v="Michael Rymer"/>
        <s v="Andrew Morahan"/>
        <s v="Miguel Sapochnik"/>
        <s v="Tuck Tucker"/>
        <s v="Gregory Poirier"/>
        <s v="Mickey Liddell"/>
        <s v="Douglas Aarniokoski"/>
        <s v="James Isaac"/>
        <s v="Stewart Hendler"/>
        <s v="Rusty Cundieff"/>
        <s v="Gary Halvorson"/>
        <s v="Fred Dekker"/>
        <s v="Ken Scott"/>
        <s v="Mike Disa"/>
        <s v="Benny Boom"/>
        <s v="Jorma Taccone"/>
        <s v="Michael Ritchie"/>
        <s v="Daisy von Scherler Mayer"/>
        <s v="Gilles Paquet-Brenner"/>
        <s v="Fernando Meirelles"/>
        <s v="Menno Meyjes"/>
        <s v="Risa Bramon Garcia"/>
        <s v="Marcus Dunstan"/>
        <s v="Stuart Gordon"/>
        <s v="Tony Kaye"/>
        <s v="Alejandro Monteverde"/>
        <s v="John Maybury"/>
        <s v="Mike Leigh"/>
        <s v="Matthew Robbins"/>
        <s v="Mike Mills"/>
        <s v="Tamara Jenkins"/>
        <s v="Fina Torres"/>
        <s v="Deb Hagan"/>
        <s v="Adam Rifkin"/>
        <s v="Gareth Evans"/>
        <s v="Mike Marvin"/>
        <s v="Duke Johnson"/>
        <s v="Clark Gregg"/>
        <s v="Susanne Bier"/>
        <s v="Mira Nair"/>
        <s v="Jerry Jameson"/>
        <s v="Vincent Gallo"/>
        <s v="David Mamet"/>
        <s v="Mark L. Lester"/>
        <s v="Bille August"/>
        <s v="Jamie Babbit"/>
        <s v="Sterling Van Wagenen"/>
        <s v="Tim Chambers"/>
        <s v="Peter Care"/>
        <s v="Greg Berlanti"/>
        <s v="Wayne Beach"/>
        <s v="Bob Rafelson"/>
        <s v="Joe Cornish"/>
        <s v="Hsiao-Hsien Hou"/>
        <s v="Steve Taylor"/>
        <s v="Myles Berkowitz"/>
        <s v="Steve James"/>
        <s v="Shane Meadows"/>
        <s v="Alex Zamm"/>
        <s v="Jeremy Saulnier"/>
        <s v="Goran Dukic"/>
        <s v="Morgan J. Freeman"/>
        <s v="Katherine Dieckmann"/>
        <s v="Kate Connor"/>
        <s v="Jake Paltrow"/>
        <s v="George Gallo"/>
        <s v="Oliver Blackburn"/>
        <s v="Timothy Hines"/>
        <s v="Orson Welles"/>
        <s v="Amy Heckerling"/>
        <s v="Benson Lee"/>
        <s v="Michel Hazanavicius"/>
        <s v="Robert Butler"/>
        <s v="Christophe Gans"/>
        <s v="Michael J. Bassett"/>
        <s v="Emma-Kate Croghan"/>
        <s v="Rawson Marshall Thurber"/>
        <s v="Ben Falcone"/>
        <s v="David Nutter"/>
        <s v="Mark Piznarski"/>
        <s v="Wes Ball"/>
        <s v="Michael Tiddes"/>
        <s v="Brian Baugh"/>
        <s v="Melvin Van Peebles"/>
        <s v="Tom Brady"/>
        <s v="Dario Argento"/>
        <s v="Paul Mazursky"/>
        <s v="Matthew Diamond"/>
        <s v="Mars Callahan"/>
        <s v="Patrick Tatopoulos"/>
        <s v="Rich Moore"/>
        <s v="Paul Feig"/>
        <s v="Jamie Blanks"/>
        <s v="John Waters"/>
        <s v="Ramaa Mosley"/>
        <s v="Hal Haberman"/>
        <s v="Li Zhang"/>
        <s v="Robby Henson"/>
        <s v="Mike Flanagan"/>
        <s v="Costa-Gavras"/>
        <s v="Igor Kovalyov"/>
        <s v="Stig Bergqvist"/>
        <s v="Nima Nourizadeh"/>
        <s v="John Eng"/>
        <s v="Matt Bettinelli-Olpin"/>
        <s v="Jee-woon Kim"/>
        <s v="Forest Whitaker"/>
        <s v="Jared Hess"/>
        <s v="Mary Lambert"/>
        <s v="Luke Greenfield"/>
        <s v="Lena Dunham"/>
        <s v="Ti West"/>
        <s v="Christine Jeffs"/>
        <s v="Frank LaLoggia"/>
        <s v="William Dear"/>
        <s v="Brandon Trost"/>
        <s v="Herbert Ross"/>
        <s v="James Bridges"/>
        <s v="John Cameron Mitchell"/>
        <s v="Kevin Donovan"/>
        <s v="Brian Koppelman"/>
        <s v="Bob Odenkirk"/>
        <s v="Josh Trank"/>
        <s v="Vincent Paronnaud"/>
        <s v="FranÃ§ois Ozon"/>
        <s v="Dick Richards"/>
        <s v="Peter Stebbings"/>
        <s v="FranÃ§ois Truffaut"/>
        <s v="Michael Patrick King"/>
        <s v="Daniel Sackheim"/>
        <s v="Theodore Witcher"/>
        <s v="Josh Schwartz"/>
        <s v="Paul Hunter"/>
        <s v="Carter Smith"/>
        <s v="Dewey Nicks"/>
        <s v="Rick de Oliveira"/>
        <s v="Christopher Guest"/>
        <s v="Richard Dutcher"/>
        <s v="Dennis Iliadis"/>
        <s v="Tom McLoughlin"/>
        <s v="Edward Norton"/>
        <s v="Jean-FranÃ§ois Richet"/>
        <s v="Pete Jones"/>
        <s v="Robert Moresco"/>
        <s v="Patricia Cardoso"/>
        <s v="Thomas Vinterberg"/>
        <s v="Robert Lee King"/>
        <s v="Kat Coiro"/>
        <s v="Gary David Goldberg"/>
        <s v="Anna Boden"/>
        <s v="Ole Bornedal"/>
        <s v="Joseph L. Mankiewicz"/>
        <s v="Shane Acker"/>
        <s v="Steve Barron"/>
        <s v="George Stevens"/>
        <s v="Mark Brown"/>
        <s v="Karey Kirkpatrick"/>
        <s v="Jessy Terrero"/>
        <s v="DJ Pooh"/>
        <s v="Jeff Lowell"/>
        <s v="Nnegest LikkÃ©"/>
        <s v="Jamie Travis"/>
        <s v="Gregor Jordan"/>
        <s v="John Carl Buechler"/>
        <s v="Adam Marcus"/>
        <s v="Rob Hedden"/>
        <s v="Charles Herman-Wurmfeld"/>
        <s v="David Mirkin"/>
        <s v="Bob Dolman"/>
        <s v="Tina Gordon Chism"/>
        <s v="Scott Alexander"/>
        <s v="Jeffrey W. Byrd"/>
        <s v="Jason Friedberg"/>
        <s v="Steve Carver"/>
        <s v="Jeff Tremaine"/>
        <s v="Jim Fall"/>
        <s v="Stanley Kramer"/>
        <s v="Paul Schrader"/>
        <s v="Julie Anne Robinson"/>
        <s v="Meiert Avis"/>
        <s v="Simon Wells"/>
        <s v="John Milius"/>
        <s v="Martin Weisz"/>
        <s v="Scott Ziehl"/>
        <s v="Ronny Yu"/>
        <s v="Patricia Rozema"/>
        <s v="John Ottman"/>
        <s v="Joseph Sargent"/>
        <s v="Chris Eyre"/>
        <s v="Perry Andelin Blake"/>
        <s v="Michael Moore"/>
        <s v="Darren Grant"/>
        <s v="Bryan Barber"/>
        <s v="Lloyd Kaufman"/>
        <s v="Mel Gibson"/>
        <s v="Scott Marshall"/>
        <s v="Marc SchÃ¶lermann"/>
        <s v="Kirk Wong"/>
        <s v="Jake Schreier"/>
        <s v="Terence Davies"/>
        <s v="Franklin J. Schaffner"/>
        <s v="Michael Lembeck"/>
        <s v="George Jackson"/>
        <s v="Vincenzo Natali"/>
        <s v="Ringo Lam"/>
        <s v="Isabel Coixet"/>
        <s v="Bob Clark"/>
        <s v="Hyung-rae Shim"/>
        <s v="Trey Parker"/>
        <s v="Bonnie Hunt"/>
        <s v="Mel Smith"/>
        <s v="Jesse Vaughan"/>
        <s v="Mort Nathan"/>
        <s v="Rodman Flender"/>
        <s v="David Boyd"/>
        <s v="Milos Forman"/>
        <s v="Tobe Hooper"/>
        <s v="Sally Potter"/>
        <s v="Adrian Lyne"/>
        <s v="Timothy BjÃ¶rklund"/>
        <s v="Gurinder Chadha"/>
        <s v="Steve Rash"/>
        <s v="Damien O'Donnell"/>
        <s v="Tommy Lee Jones"/>
        <s v="Barry Cook"/>
        <s v="Peter Farrelly"/>
        <s v="Peter Webber"/>
        <s v="Brian Percival"/>
        <s v="Chris Noonan"/>
        <s v="Michael Chapman"/>
        <s v="Richard E. Grant"/>
        <s v="Heidi Ewing"/>
        <s v="Graham Annable"/>
        <s v="Courtney Solomon"/>
        <s v="Dinesh D'Souza"/>
        <s v="Paul Tibbitt"/>
        <s v="Philip Saville"/>
        <s v="Charles Shyer"/>
        <s v="Charles S. Dutton"/>
        <s v="Takeshi Kitano"/>
        <s v="Michael Landon Jr."/>
        <s v="Joshua Tickell"/>
        <s v="Jay Levey"/>
        <s v="Efram Potelle"/>
        <s v="Steven Seagal"/>
        <s v="Michael Schultz"/>
        <s v="Ron Maxwell"/>
        <s v="Lance Hool"/>
        <s v="Leigh Whannell"/>
        <s v="Stiles White"/>
        <s v="Diane English"/>
        <s v="Bruce Hunt"/>
        <s v="Bill Duke"/>
        <s v="Alex Kendrick"/>
        <s v="David Webb Peoples"/>
        <s v="J.S. Cardone"/>
        <s v="Carmen Marron"/>
        <s v="Rick Friedberg"/>
        <s v="Jean-Jacques Mantello"/>
        <s v="JosÃ© Luis Valenzuela"/>
        <s v="Hans Petter Moland"/>
        <s v="Marcos Siega"/>
        <s v="Nanette Burstein"/>
        <s v="Paul King"/>
        <s v="John Crowley"/>
        <s v="Elizabeth Allen Rosenbaum"/>
        <s v="Peter Kosminsky"/>
        <s v="Jonas Ã…kerlund"/>
        <s v="Charles Robert Carner"/>
        <s v="Jeff Franklin"/>
        <s v="Frank Sebastiano"/>
        <s v="Lynn Shelton"/>
        <s v="Jonathan Glazer"/>
        <s v="Pitof"/>
        <s v="Juan JosÃ© Campanella"/>
        <s v="FabiÃ¡n Bielinsky"/>
        <s v="Robert Cary"/>
        <s v="Rupert Wainwright"/>
        <s v="Mennan Yapo"/>
        <s v="Chris Carter"/>
        <s v="Tom Green"/>
        <s v="Corey Yuen"/>
        <s v="John Putch"/>
        <s v="John Hoffman"/>
        <s v="Hugh Hudson"/>
        <s v="Jeannot Szwarc"/>
        <s v="Jeff Garlin"/>
        <s v="Abel Ferrara"/>
        <s v="David McNally"/>
        <s v="Sara Sugarman"/>
        <s v="Chris Roberts"/>
        <s v="Klaus Menzel"/>
        <s v="CÃ©dric Klapisch"/>
        <s v="Laurent Tirard"/>
        <s v="Julio DePietro"/>
        <s v="Lenny Abrahamson"/>
        <s v="Christian Volckman"/>
        <s v="Ruairi Robinson"/>
        <s v="Jerome Robbins"/>
        <s v="Max Joseph"/>
        <s v="Dave Green"/>
        <s v="Peter R. Hunt"/>
        <s v="Maggie Carey"/>
        <s v="Nancy Walker"/>
        <s v="Nathan Greno"/>
        <s v="Brendan Malloy"/>
        <s v="Christopher Smith"/>
        <s v="Justin Kerrigan"/>
        <s v="Vadim Perelman"/>
        <s v="Drew Barrymore"/>
        <s v="Marc F. Adler"/>
        <s v="Arthur Hiller"/>
        <s v="Geoff Murphy"/>
        <s v="James Mather"/>
        <s v="Daniel Barber"/>
        <s v="Paul Abascal"/>
        <s v="Dave Borthwick"/>
        <s v="Todd Strauss-Schulson"/>
        <s v="Asghar Farhadi"/>
        <s v="Andy Garcia"/>
        <s v="Richard Lester"/>
        <s v="Antonio Banderas"/>
        <s v="Chris Paine"/>
        <s v="Peter Howitt"/>
        <s v="Prachya Pinkaew"/>
        <s v="Nicole Holofcener"/>
        <s v="E. Elias Merhige"/>
        <s v="Sam Peckinpah"/>
        <s v="Jim Hanon"/>
        <s v="Brenda Chapman"/>
        <s v="Antonia Bird"/>
        <s v="Maggie Greenwald"/>
        <s v="Rick Bieber"/>
        <s v="Thaddeus O'Sullivan"/>
        <s v="Michael Corrente"/>
        <s v="Bo Welch"/>
        <s v="Chuck Sheetz"/>
        <s v="Stephen J. Anderson"/>
        <s v="Don Hall"/>
        <s v="Damien Dante Wayans"/>
        <s v="Kenny Ortega"/>
        <s v="Harley Cokeliss"/>
        <s v="Jennifer Wynne Farmer"/>
        <s v="William Wyler"/>
        <s v="RZA"/>
        <s v="David Silverman"/>
        <s v="Alison Maclean"/>
        <s v="William H. Macy"/>
        <s v="Roger Christian"/>
        <s v="Steve Oedekerk"/>
        <s v="Lewis Gilbert"/>
        <s v="Dwight H. Little"/>
        <s v="Joe Chappelle"/>
        <s v="Dominique Othenin-Girard"/>
        <s v="Richard Williams"/>
        <s v="Eric Valette"/>
        <s v="Vondie Curtis-Hall"/>
        <s v="Hoyt Yeatman"/>
        <s v="Louis Morneau"/>
        <s v="Audrey Wells"/>
        <s v="Henry Koster"/>
        <s v="Vivek Agnihotri"/>
        <s v="Kevin Greutert"/>
        <s v="Marcus Raboy"/>
        <s v="Jeff Kanew"/>
        <s v="Fred Durst"/>
        <s v="Bob Saget"/>
        <s v="Sylvio Tabet"/>
        <s v="Ruggero Deodato"/>
        <s v="Eric Bross"/>
        <s v="Franco Zeffirelli"/>
        <s v="Je-kyu Kang"/>
        <s v="James Cox"/>
        <s v="Kelly Makin"/>
        <s v="Katt Shea"/>
        <s v="Jacob Aaron Estes"/>
        <s v="Arie Posin"/>
        <s v="Levan Gabriadze"/>
        <s v="Carroll Ballard"/>
        <s v="Steven Quale"/>
        <s v="Lucky McKee"/>
        <s v="Luis Valdez"/>
        <s v="Ed Harris"/>
        <s v="Victor Fleming"/>
        <s v="Carol Reed"/>
        <s v="Bronwen Hughes"/>
        <s v="Jason Eisener"/>
        <s v="Don Michael Paul"/>
        <s v="Richard Fleischer"/>
        <s v="Trent Cooper"/>
        <s v="Fred Walton"/>
        <s v="Kay Pollak"/>
        <s v="Gordon Chan"/>
        <s v="Anthony Hickox"/>
        <s v="Bruce Dellis"/>
        <s v="Jon Hess"/>
        <s v="David Lean"/>
        <s v="Anthony Bell"/>
        <s v="Pawel Pawlikowski"/>
        <s v="Marc Forby"/>
        <s v="Warren Beatty"/>
        <s v="Claude Chabrol"/>
        <s v="Don Coscarelli"/>
        <s v="John Duigan"/>
        <s v="Jonathan Hensleigh"/>
        <s v="Glen Morgan"/>
        <s v="Floyd Mutrux"/>
        <s v="Nicholas Jarecki"/>
        <s v="Marco Kreuzpaintner"/>
        <s v="Gareth Edwards"/>
        <s v="John Lafia"/>
        <s v="Robert Ben Garant"/>
        <s v="Kevin Brodie"/>
        <s v="Tim Boxell"/>
        <s v="George A. Romero"/>
        <s v="Chris Koch"/>
        <s v="Terence Young"/>
        <s v="John Gatins"/>
        <s v="Robert Eggers"/>
        <s v="Roger Nygard"/>
        <s v="Michael Pressman"/>
        <s v="Christopher Leitch"/>
        <s v="Michael D. Sellers"/>
        <s v="Dean Wright"/>
        <s v="Blake Edwards"/>
        <s v="Ritesh Batra"/>
        <s v="Karen Moncrieff"/>
        <s v="Elaine May"/>
        <s v="Ã‰mile Gaudreault"/>
        <s v="Hark Tsui"/>
        <s v="Steven R. Monroe"/>
        <s v="Noel Marshall"/>
        <s v="Bruce Campbell"/>
        <s v="Sheldon Lettich"/>
        <s v="Newt Arnold"/>
        <s v="Eric Styles"/>
        <s v="Jim Abrahams"/>
        <s v="Jason Bateman"/>
        <s v="Jamal Hill"/>
        <s v="Michael Martin"/>
        <s v="Sngmoo Lee"/>
        <s v="Rowdy Herrington"/>
        <s v="Stuart Beattie"/>
        <s v="Jorge RamÃ­rez SuÃ¡rez"/>
        <s v="Cody Cameron"/>
        <s v="Akiva Schaffer"/>
        <s v="David Schwimmer"/>
        <s v="Sam Firstenberg"/>
        <s v="Chris Gorak"/>
        <s v="Alejandro AmenÃ¡bar"/>
        <s v="Paul Gross"/>
        <s v="Finn Taylor"/>
        <s v="James Dodson"/>
        <s v="Mark Sandrich"/>
        <s v="Lloyd Bacon"/>
        <s v="Alfred Hitchcock"/>
        <s v="Joshua Seftel"/>
        <s v="Craig Zobel"/>
        <s v="Larry Charles"/>
        <s v="Josef Rusnak"/>
        <s v="Jason Alexander"/>
        <s v="Adrienne Shelly"/>
        <s v="Neema Barnette"/>
        <s v="Joey Lauren Adams"/>
        <s v="Steve Gomer"/>
        <s v="Fatih Akin"/>
        <s v="Anurag Basu"/>
        <s v="Mike Bigelow"/>
        <s v="Andrew Erwin"/>
        <s v="Martin Lawrence"/>
        <s v="Karim AÃ¯nouz"/>
        <s v="Joseph Ruben"/>
        <s v="Rob Pritts"/>
        <s v="Tony Richardson"/>
        <s v="Henry Hobson"/>
        <s v="Henry Joost"/>
        <s v="Paul Michael Glaser"/>
        <s v="Michael Roemer"/>
        <s v="Tom Schulman"/>
        <s v="James Manera"/>
        <s v="Troy Miller"/>
        <s v="Mike Cahill"/>
        <s v="Ole Christian Madsen"/>
        <s v="Jean-Paul Rappeneau"/>
        <s v="Steve Box"/>
        <s v="Jez Butterworth"/>
        <s v="Gregory Nava"/>
        <s v="Mark Rydell"/>
        <s v="Adam Carolla"/>
        <s v="Patricia Riggen"/>
        <s v="Louis C.K."/>
        <s v="Leon Ichaso"/>
        <s v="Fred Savage"/>
        <s v="Bruce Paltrow"/>
        <s v="Uli Edel"/>
        <s v="Andrew Currie"/>
        <s v="Jon Lucas"/>
        <s v="Rebecca Miller"/>
        <s v="Alex Craig Mann"/>
        <s v="Christopher Cain"/>
        <s v="Jean-Marie PoirÃ©"/>
        <s v="Jaume BalaguerÃ³"/>
        <s v="Michael O. Sajbel"/>
        <s v="Miranda July"/>
        <s v="Tim Heidecker"/>
        <s v="Stuart Gillard"/>
        <s v="Pascal Arnold"/>
        <s v="Siddharth Anand"/>
        <s v="Jim Mickle"/>
        <s v="Wallace Wolodarsky"/>
        <s v="Noah Buschel"/>
        <s v="Russell Crowe"/>
        <s v="Gonzalo LÃ³pez-Gallego"/>
        <s v="Christophe Barratier"/>
        <s v="Neil Marshall"/>
        <s v="Ben Wheatley"/>
        <s v="Christopher Landon"/>
        <s v="Andrew Haigh"/>
        <s v="Richard Raymond"/>
        <s v="Russ Meyer"/>
        <s v="Kenneth Johnson"/>
        <s v="Janusz Kaminski"/>
        <s v="Courtney Hunt"/>
        <s v="Dave Meyers"/>
        <s v="Kaige Chen"/>
        <s v="Robert Marcarelli"/>
        <s v="Katsuhiro Ã”tomo"/>
        <s v="Gaspar NoÃ©"/>
        <s v="Deon Taylor"/>
        <s v="Chia-Liang Liu"/>
        <s v="John Carney"/>
        <s v="Robert B. Weide"/>
        <s v="Stephen Chow"/>
        <s v="John Stainton"/>
        <s v="Shari Springer Berman"/>
        <s v="Frank Whaley"/>
        <s v="John Bonito"/>
        <s v="Peter M. Cohen"/>
        <s v="George Ratliff"/>
        <s v="Sol Tryon"/>
        <s v="Stephan Elliott"/>
        <s v="Franck Khalfoun"/>
        <s v="King Vidor"/>
        <s v="Robert Townsend"/>
        <s v="Todd Lincoln"/>
        <s v="Christopher Scott Cherot"/>
        <s v="R. Balki"/>
        <s v="Daniel Stamm"/>
        <s v="Wilson Yip"/>
        <s v="Hal Needham"/>
        <s v="George Cukor"/>
        <s v="Dean Israelite"/>
        <s v="Masayuki Ochiai"/>
        <s v="Andy Cadiff"/>
        <s v="Jeff Burr"/>
        <s v="Benjamin Dickinson"/>
        <s v="Nick Tomnay"/>
        <s v="Peter Faiman"/>
        <s v="John Cornell"/>
        <s v="Alan Shapiro"/>
        <s v="David Nixon"/>
        <s v="Ãlex de la Iglesia"/>
        <s v="Tod Williams"/>
        <s v="Darnell Martin"/>
        <s v="Panos Cosmatos"/>
        <s v="Francesca Gregorini"/>
        <s v="Jack Sholder"/>
        <s v="Alex Rivera"/>
        <s v="John 'Bud' Cardos"/>
        <s v="Ben Lewin"/>
        <s v="Romesh Sharma"/>
        <s v="Dave McKean"/>
        <s v="Stefan Schwartz"/>
        <s v="Paul Bunnell"/>
        <s v="Bruce McDonald"/>
        <s v="Boris Rodriguez"/>
        <s v="Joe Camp"/>
        <s v="IstvÃ¡n SzabÃ³"/>
        <s v="Victor Nunez"/>
        <s v="Charles T. Kanganis"/>
        <s v="Jim Goddard"/>
        <s v="Eugenio Derbez"/>
        <s v="Joseph Dorman"/>
        <s v="Fede Alvarez"/>
        <s v="Charles Ferguson"/>
        <s v="Michael McGowan"/>
        <s v="Jody Hill"/>
        <s v="Chris Stokes"/>
        <s v="Edward Burns"/>
        <s v="Robert Stevenson"/>
        <s v="Tommy Lee Wallace"/>
        <s v="Kelly Reichardt"/>
        <s v="Diane Keaton"/>
        <s v="Jon Stewart"/>
        <s v="Dan Harris"/>
        <s v="Arjun Sablok"/>
        <s v="Zach Cregger"/>
        <s v="Russell Holt"/>
        <s v="Hugh Johnson"/>
        <s v="William A. Fraker"/>
        <s v="Tom Gormican"/>
        <s v="Laurie Collyer"/>
        <s v="Sue Corcoran"/>
        <s v="Maria Maggenti"/>
        <s v="Dustin Hoffman"/>
        <s v="Mike Nawrocki"/>
        <s v="Matty Rich"/>
        <s v="Khalid Mohamed"/>
        <s v="Quentin Dupieux"/>
        <s v="Wych Kaosayananda"/>
        <s v="Mark Illsley"/>
        <s v="Molly Bernstein"/>
        <s v="Carlos Saura"/>
        <s v="Lucrecia Martel"/>
        <s v="James Algar"/>
        <s v="Fernando LeÃ³n de Aranoa"/>
        <s v="Daryl Wein"/>
        <s v="Christopher Spencer"/>
        <s v="Steve Bendelack"/>
        <s v="Greg Harrison"/>
        <s v="Michael Dinner"/>
        <s v="Jeremy Degruson"/>
        <s v="David Robert Mitchell"/>
        <s v="Charles Chaplin"/>
        <s v="Jun Falkenstein"/>
        <s v="Frank Nissen"/>
        <s v="Akira Kurosawa"/>
        <s v="Shane Carruth"/>
        <s v="Susanna White"/>
        <s v="Rich Christiano"/>
        <s v="Joshua Marston"/>
        <s v="George Sidney"/>
        <s v="Kurt Voss"/>
        <s v="Susan Seidelman"/>
        <s v="Clive Barker"/>
        <s v="Kevin Tenney"/>
        <s v="Michael Wadleigh"/>
        <s v="Eric Nicholas"/>
        <s v="Jon Shear"/>
        <s v="Piyush Dinker Pandya"/>
        <s v="Shane Dawson"/>
        <s v="Marc Levin"/>
        <s v="David Atkins"/>
        <s v="Damian Nieman"/>
        <s v="GÃ©rard Krawczyk"/>
        <s v="Cecil B. DeMille"/>
        <s v="Aki KaurismÃ¤ki"/>
        <s v="Brian Henson"/>
        <s v="Nadine Labaki"/>
        <s v="Ruba Nadda"/>
        <s v="Travis Cluff"/>
        <s v="S.S. Rajamouli"/>
        <s v="Ryan Little"/>
        <s v="Paolo Sorrentino"/>
        <s v="Tony Maylam"/>
        <s v="Robert Duvall"/>
        <s v="Christian Carion"/>
        <s v="Carlos Carrera"/>
        <s v="Joe Berlinger"/>
        <s v="Reed Cowan"/>
        <s v="Oren Peli"/>
        <s v="Huck Botko"/>
        <s v="Stanley Tong"/>
        <s v="Xavier Beauvois"/>
        <s v="Ol Parker"/>
        <s v="Jonathan Kaplan"/>
        <s v="Gary Rogers"/>
        <s v="Justin Dillon"/>
        <s v="Max FÃ¤rberbÃ¶ck"/>
        <s v="Salvador Carrasco"/>
        <s v="Ray Lawrence"/>
        <s v="Daniel Myrick"/>
        <s v="David Sington"/>
        <s v="Martin Koolhoven"/>
        <s v="Stephen Carpenter"/>
        <s v="Joseph Zito"/>
        <s v="Johnnie To"/>
        <s v="Denys Arcand"/>
        <s v="Alex Garland"/>
        <s v="Luca Guadagnino"/>
        <s v="Claudia Llosa"/>
        <s v="Robinson Devor"/>
        <s v="Alex Gibney"/>
        <s v="Fritz Lang"/>
        <s v="Cristian Mungiu"/>
        <s v="Morgan Neville"/>
        <s v="Robert Fontaine"/>
        <s v="Larry Blamire"/>
        <s v="Michael Spierig"/>
        <s v="Nacho Vigalondo"/>
        <s v="Chris Kentis"/>
        <s v="Hilary Brougher"/>
        <s v="Petter NÃ¦ss"/>
        <s v="Dagur KÃ¡ri"/>
        <s v="Matt Dillon"/>
        <s v="Asger Leth"/>
        <s v="Billy Wilder"/>
        <s v="Paul Crowder"/>
        <s v="Sherman Alexie"/>
        <s v="Mike McCoy"/>
        <s v="Mamoru Hosoda"/>
        <s v="Ray Griggs"/>
        <s v="Vincente Minnelli"/>
        <s v="Kiyoshi Kurosawa"/>
        <s v="Whit Stillman"/>
        <s v="Zak Penn"/>
        <s v="William Cottrell"/>
        <s v="Teddy Chan"/>
        <s v="Rafa Lara"/>
        <s v="Mark Herman"/>
        <s v="Harry Beaumont"/>
        <s v="Michel Leclerc"/>
        <s v="Claude Miller"/>
        <s v="Kurt Hale"/>
        <s v="Jacques Perrin"/>
        <s v="Maurizio Benazzo"/>
        <s v="Wolfgang Becker"/>
        <s v="Tony Jaa"/>
        <s v="Benedikt Erlingsson"/>
        <s v="Tomm Moore"/>
        <s v="JirÃ­ Menzel"/>
        <s v="Anna Muylaert"/>
        <s v="Ira Sachs"/>
        <s v="Agnieszka Holland"/>
        <s v="Jonathan Caouette"/>
        <s v="Michel Orion Scott"/>
        <s v="EugÃ¨ne LouriÃ©"/>
        <s v="Caroline Link"/>
        <s v="Ari Folman"/>
        <s v="Ronan Chapalain"/>
        <s v="Barry W. Blaustein"/>
        <s v="Eddie O'Flaherty"/>
        <s v="Anthony Powell"/>
        <s v="Eytan Fox"/>
        <s v="Chuan Lu"/>
        <s v="Ham Tran"/>
        <s v="Ron Fricke"/>
        <s v="Lucio Fulci"/>
        <s v="Rachel Perkins"/>
        <s v="Takao Okawara"/>
        <s v="Danny Steinmann"/>
        <s v="Michael Herz"/>
        <s v="Jeb Stuart"/>
        <s v="Majid Majidi"/>
        <s v="Lance Mungia"/>
        <s v="Mike Bruce"/>
        <s v="Hitoshi Matsumoto"/>
        <s v="Claudia Sainte-Luce"/>
        <s v="Siddiq Barmak"/>
        <s v="AndrÃ© Ã˜vredal"/>
        <s v="Ralph Ziman"/>
        <s v="Dan Cutforth"/>
        <s v="Mike van Diem"/>
        <s v="FranÃ§ois Girard"/>
        <s v="Sylvain Chomet"/>
        <s v="Gene Teigland"/>
        <s v="Daniel Lee"/>
        <s v="Marc Abraham"/>
        <s v="Kief Davidson"/>
        <s v="Henry Alex Rubin"/>
        <s v="Marius A. Markevicius"/>
        <s v="Guy Maddin"/>
        <s v="Lajos Koltai"/>
        <s v="Chatrichalerm Yukol"/>
        <s v="Jafar Panahi"/>
        <s v="Bill Plympton"/>
        <s v="Joshua Oppenheimer"/>
        <s v="Mor Loushy"/>
        <s v="Tom Sanchez"/>
        <s v="Antony Hoffman"/>
        <s v="Harry F. Millarde"/>
        <s v="Emile Ardolino"/>
        <s v="Tom Putnam"/>
        <s v="Ricki Stern"/>
        <s v="Khyentse Norbu"/>
        <s v="Neill Dela Llana"/>
        <s v="Catherine Gund"/>
        <s v="James Bidgood"/>
        <s v="Sara Newens"/>
        <s v="Dena Seidel"/>
      </sharedItems>
    </cacheField>
    <cacheField name="Lead Actor FB Likes" numFmtId="1">
      <sharedItems containsSemiMixedTypes="0" containsString="0" containsNumber="1" containsInteger="1" minValue="0" maxValue="640000"/>
    </cacheField>
    <cacheField name="Cast FB Likes" numFmtId="1">
      <sharedItems containsSemiMixedTypes="0" containsString="0" containsNumber="1" containsInteger="1" minValue="0" maxValue="656730"/>
    </cacheField>
    <cacheField name="Director FB Likes" numFmtId="1">
      <sharedItems containsSemiMixedTypes="0" containsString="0" containsNumber="1" containsInteger="1" minValue="0" maxValue="23000"/>
    </cacheField>
    <cacheField name="Movie FB Likes" numFmtId="1">
      <sharedItems containsSemiMixedTypes="0" containsString="0" containsNumber="1" containsInteger="1" minValue="0" maxValue="349000"/>
    </cacheField>
    <cacheField name="IMDb Score (1-10)" numFmtId="165">
      <sharedItems containsSemiMixedTypes="0" containsString="0" containsNumber="1" minValue="1.6" maxValue="9.3000000000000007"/>
    </cacheField>
    <cacheField name="Total Reviews" numFmtId="1">
      <sharedItems containsSemiMixedTypes="0" containsString="0" containsNumber="1" containsInteger="1" minValue="0" maxValue="813"/>
    </cacheField>
    <cacheField name="Duration (min)" numFmtId="1">
      <sharedItems containsSemiMixedTypes="0" containsString="0" containsNumber="1" containsInteger="1" minValue="34" maxValue="330"/>
    </cacheField>
    <cacheField name="Gross Revenue" numFmtId="2">
      <sharedItems containsSemiMixedTypes="0" containsString="0" containsNumber="1" containsInteger="1" minValue="162" maxValue="760505847"/>
    </cacheField>
    <cacheField name="Budget" numFmtId="2">
      <sharedItems containsSemiMixedTypes="0" containsString="0" containsNumber="1" containsInteger="1" minValue="218" maxValue="12215500000"/>
    </cacheField>
    <cacheField name="Profit" numFmtId="2">
      <sharedItems containsSemiMixedTypes="0" containsString="0" containsNumber="1" containsInteger="1" minValue="-12213298588" maxValue="523505847"/>
    </cacheField>
    <cacheField name="Hit/Flop" numFmtId="2">
      <sharedItems count="2">
        <s v="Hit"/>
        <s v="Flop"/>
      </sharedItems>
    </cacheField>
    <cacheField name="Rating Category" numFmtId="2">
      <sharedItems count="4">
        <s v="Good"/>
        <s v="Average"/>
        <s v="Poor"/>
        <s v="Excellent"/>
      </sharedItems>
    </cacheField>
    <cacheField name="Movie Length Category" numFmtId="2">
      <sharedItems count="3">
        <s v="Medium"/>
        <s v="Short"/>
        <s v="Long"/>
      </sharedItems>
    </cacheField>
  </cacheFields>
  <extLst>
    <ext xmlns:x14="http://schemas.microsoft.com/office/spreadsheetml/2009/9/main" uri="{725AE2AE-9491-48be-B2B4-4EB974FC3084}">
      <x14:pivotCacheDefinition pivotCacheId="1800228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6">
  <r>
    <s v="Anchorman: The Legend of Ron Burgundy"/>
    <d v="2004-05-22T00:00:00"/>
    <x v="0"/>
    <x v="0"/>
    <s v="Color"/>
    <x v="0"/>
    <x v="0"/>
    <x v="0"/>
    <s v="PG-13"/>
    <x v="0"/>
    <x v="0"/>
    <n v="640000"/>
    <n v="656730"/>
    <n v="285"/>
    <n v="0"/>
    <n v="7.2"/>
    <n v="181"/>
    <n v="98"/>
    <n v="84136909"/>
    <n v="26000000"/>
    <n v="58136909"/>
    <x v="0"/>
    <x v="0"/>
    <x v="0"/>
  </r>
  <r>
    <s v="Hardflip"/>
    <d v="2012-08-17T00:00:00"/>
    <x v="1"/>
    <x v="1"/>
    <s v="Color"/>
    <x v="1"/>
    <x v="0"/>
    <x v="0"/>
    <s v="PG-13"/>
    <x v="1"/>
    <x v="1"/>
    <n v="260000"/>
    <n v="263584"/>
    <n v="74"/>
    <n v="706"/>
    <n v="5.6"/>
    <n v="2"/>
    <n v="112"/>
    <n v="96734"/>
    <n v="1000000"/>
    <n v="-903266"/>
    <x v="1"/>
    <x v="1"/>
    <x v="0"/>
  </r>
  <r>
    <s v="The Final Destination"/>
    <d v="2009-09-08T00:00:00"/>
    <x v="2"/>
    <x v="0"/>
    <s v="Color"/>
    <x v="2"/>
    <x v="0"/>
    <x v="0"/>
    <s v="R"/>
    <x v="2"/>
    <x v="2"/>
    <n v="164000"/>
    <n v="303717"/>
    <n v="160"/>
    <n v="0"/>
    <n v="5.2"/>
    <n v="221"/>
    <n v="82"/>
    <n v="66466372"/>
    <n v="40000000"/>
    <n v="26466372"/>
    <x v="0"/>
    <x v="1"/>
    <x v="1"/>
  </r>
  <r>
    <s v="Quarantine"/>
    <d v="2008-11-10T00:00:00"/>
    <x v="3"/>
    <x v="0"/>
    <s v="Color"/>
    <x v="2"/>
    <x v="0"/>
    <x v="0"/>
    <s v="R"/>
    <x v="3"/>
    <x v="3"/>
    <n v="137000"/>
    <n v="140268"/>
    <n v="66"/>
    <n v="0"/>
    <n v="6"/>
    <n v="198"/>
    <n v="89"/>
    <n v="31691811"/>
    <n v="12000000"/>
    <n v="19691811"/>
    <x v="0"/>
    <x v="1"/>
    <x v="1"/>
  </r>
  <r>
    <s v="Armored"/>
    <d v="2009-01-25T00:00:00"/>
    <x v="2"/>
    <x v="0"/>
    <s v="Color"/>
    <x v="1"/>
    <x v="0"/>
    <x v="0"/>
    <s v="PG-13"/>
    <x v="3"/>
    <x v="4"/>
    <n v="137000"/>
    <n v="137712"/>
    <n v="190"/>
    <n v="0"/>
    <n v="5.7"/>
    <n v="107"/>
    <n v="88"/>
    <n v="15988876"/>
    <n v="27000000"/>
    <n v="-11011124"/>
    <x v="1"/>
    <x v="1"/>
    <x v="1"/>
  </r>
  <r>
    <s v="Evan Almighty"/>
    <d v="2007-12-08T00:00:00"/>
    <x v="4"/>
    <x v="0"/>
    <s v="Color"/>
    <x v="0"/>
    <x v="0"/>
    <x v="0"/>
    <s v="PG"/>
    <x v="4"/>
    <x v="5"/>
    <n v="87000"/>
    <n v="108016"/>
    <n v="293"/>
    <n v="2000"/>
    <n v="5.4"/>
    <n v="186"/>
    <n v="96"/>
    <n v="100289690"/>
    <n v="175000000"/>
    <n v="-74710310"/>
    <x v="1"/>
    <x v="1"/>
    <x v="0"/>
  </r>
  <r>
    <s v="The Amityville Horror"/>
    <d v="2005-08-27T00:00:00"/>
    <x v="5"/>
    <x v="0"/>
    <s v="Color"/>
    <x v="3"/>
    <x v="0"/>
    <x v="0"/>
    <s v="R"/>
    <x v="4"/>
    <x v="6"/>
    <n v="87000"/>
    <n v="120797"/>
    <n v="15"/>
    <n v="0"/>
    <n v="6"/>
    <n v="220"/>
    <n v="90"/>
    <n v="64255243"/>
    <n v="19000000"/>
    <n v="45255243"/>
    <x v="0"/>
    <x v="1"/>
    <x v="0"/>
  </r>
  <r>
    <s v="Poseidon"/>
    <d v="2006-03-10T00:00:00"/>
    <x v="6"/>
    <x v="0"/>
    <s v="Color"/>
    <x v="1"/>
    <x v="0"/>
    <x v="0"/>
    <s v="PG-13"/>
    <x v="4"/>
    <x v="7"/>
    <n v="87000"/>
    <n v="92456"/>
    <n v="249"/>
    <n v="0"/>
    <n v="5.6"/>
    <n v="231"/>
    <n v="98"/>
    <n v="60655503"/>
    <n v="160000000"/>
    <n v="-99344497"/>
    <x v="1"/>
    <x v="1"/>
    <x v="0"/>
  </r>
  <r>
    <s v="Firewall"/>
    <d v="2006-11-06T00:00:00"/>
    <x v="6"/>
    <x v="0"/>
    <s v="Color"/>
    <x v="4"/>
    <x v="0"/>
    <x v="0"/>
    <s v="PG-13"/>
    <x v="4"/>
    <x v="8"/>
    <n v="87000"/>
    <n v="101383"/>
    <n v="12"/>
    <n v="773"/>
    <n v="5.8"/>
    <n v="171"/>
    <n v="105"/>
    <n v="48745150"/>
    <n v="50000000"/>
    <n v="-1254850"/>
    <x v="1"/>
    <x v="1"/>
    <x v="0"/>
  </r>
  <r>
    <s v="Hostage"/>
    <d v="2005-11-22T00:00:00"/>
    <x v="5"/>
    <x v="0"/>
    <s v="Color"/>
    <x v="1"/>
    <x v="0"/>
    <x v="0"/>
    <s v="R"/>
    <x v="4"/>
    <x v="9"/>
    <n v="87000"/>
    <n v="103354"/>
    <n v="17"/>
    <n v="0"/>
    <n v="6.6"/>
    <n v="152"/>
    <n v="113"/>
    <n v="34636443"/>
    <n v="52000000"/>
    <n v="-17363557"/>
    <x v="1"/>
    <x v="1"/>
    <x v="0"/>
  </r>
  <r>
    <s v="Shorts"/>
    <d v="2009-04-16T00:00:00"/>
    <x v="2"/>
    <x v="0"/>
    <s v="Color"/>
    <x v="0"/>
    <x v="0"/>
    <x v="0"/>
    <s v="PG"/>
    <x v="4"/>
    <x v="10"/>
    <n v="87000"/>
    <n v="88422"/>
    <n v="0"/>
    <n v="431"/>
    <n v="4.9000000000000004"/>
    <n v="103"/>
    <n v="89"/>
    <n v="20916309"/>
    <n v="40000000"/>
    <n v="-19083691"/>
    <x v="1"/>
    <x v="2"/>
    <x v="1"/>
  </r>
  <r>
    <s v="Trucker"/>
    <d v="2008-06-20T00:00:00"/>
    <x v="3"/>
    <x v="0"/>
    <s v="Color"/>
    <x v="3"/>
    <x v="0"/>
    <x v="0"/>
    <s v="R"/>
    <x v="4"/>
    <x v="11"/>
    <n v="87000"/>
    <n v="89263"/>
    <n v="7"/>
    <n v="371"/>
    <n v="6.7"/>
    <n v="46"/>
    <n v="90"/>
    <n v="52166"/>
    <n v="2000000"/>
    <n v="-1947834"/>
    <x v="1"/>
    <x v="1"/>
    <x v="0"/>
  </r>
  <r>
    <s v="The Grace Card"/>
    <d v="2010-11-16T00:00:00"/>
    <x v="7"/>
    <x v="1"/>
    <s v="Color"/>
    <x v="3"/>
    <x v="0"/>
    <x v="0"/>
    <s v="PG-13"/>
    <x v="5"/>
    <x v="12"/>
    <n v="77000"/>
    <n v="77046"/>
    <n v="0"/>
    <n v="0"/>
    <n v="6.4"/>
    <n v="25"/>
    <n v="101"/>
    <n v="2428241"/>
    <n v="200000"/>
    <n v="2228241"/>
    <x v="0"/>
    <x v="1"/>
    <x v="0"/>
  </r>
  <r>
    <s v="Night at the Museum"/>
    <d v="2006-04-28T00:00:00"/>
    <x v="6"/>
    <x v="0"/>
    <s v="Color"/>
    <x v="1"/>
    <x v="0"/>
    <x v="0"/>
    <s v="PG"/>
    <x v="6"/>
    <x v="13"/>
    <n v="49000"/>
    <n v="55486"/>
    <n v="189"/>
    <n v="3000"/>
    <n v="6.4"/>
    <n v="179"/>
    <n v="108"/>
    <n v="250863268"/>
    <n v="110000000"/>
    <n v="140863268"/>
    <x v="0"/>
    <x v="1"/>
    <x v="0"/>
  </r>
  <r>
    <s v="Mrs. Doubtfire"/>
    <d v="1993-09-15T00:00:00"/>
    <x v="8"/>
    <x v="2"/>
    <s v="Color"/>
    <x v="0"/>
    <x v="0"/>
    <x v="0"/>
    <s v="PG-13"/>
    <x v="6"/>
    <x v="14"/>
    <n v="49000"/>
    <n v="52201"/>
    <n v="0"/>
    <n v="0"/>
    <n v="6.9"/>
    <n v="57"/>
    <n v="125"/>
    <n v="219200000"/>
    <n v="25000000"/>
    <n v="194200000"/>
    <x v="0"/>
    <x v="1"/>
    <x v="2"/>
  </r>
  <r>
    <s v="Aladdin"/>
    <d v="1992-11-02T00:00:00"/>
    <x v="9"/>
    <x v="2"/>
    <s v="Color"/>
    <x v="5"/>
    <x v="0"/>
    <x v="0"/>
    <s v="G"/>
    <x v="6"/>
    <x v="15"/>
    <n v="49000"/>
    <n v="52970"/>
    <n v="63"/>
    <n v="0"/>
    <n v="8"/>
    <n v="124"/>
    <n v="90"/>
    <n v="217350219"/>
    <n v="28000000"/>
    <n v="189350219"/>
    <x v="0"/>
    <x v="3"/>
    <x v="0"/>
  </r>
  <r>
    <s v="Happy Feet"/>
    <d v="2006-02-10T00:00:00"/>
    <x v="6"/>
    <x v="0"/>
    <s v="Color"/>
    <x v="6"/>
    <x v="0"/>
    <x v="0"/>
    <s v="PG"/>
    <x v="6"/>
    <x v="16"/>
    <n v="49000"/>
    <n v="70996"/>
    <n v="750"/>
    <n v="0"/>
    <n v="6.5"/>
    <n v="206"/>
    <n v="108"/>
    <n v="197992827"/>
    <n v="100000000"/>
    <n v="97992827"/>
    <x v="0"/>
    <x v="1"/>
    <x v="0"/>
  </r>
  <r>
    <s v="Night at the Museum: Battle of the Smithsonian"/>
    <d v="2009-07-17T00:00:00"/>
    <x v="2"/>
    <x v="0"/>
    <s v="Color"/>
    <x v="5"/>
    <x v="0"/>
    <x v="0"/>
    <s v="PG"/>
    <x v="6"/>
    <x v="13"/>
    <n v="49000"/>
    <n v="54039"/>
    <n v="189"/>
    <n v="2000"/>
    <n v="5.9"/>
    <n v="185"/>
    <n v="105"/>
    <n v="177243721"/>
    <n v="150000000"/>
    <n v="27243721"/>
    <x v="0"/>
    <x v="1"/>
    <x v="0"/>
  </r>
  <r>
    <s v="Good Will Hunting"/>
    <d v="1997-05-12T00:00:00"/>
    <x v="10"/>
    <x v="2"/>
    <s v="Color"/>
    <x v="3"/>
    <x v="0"/>
    <x v="0"/>
    <s v="R"/>
    <x v="6"/>
    <x v="17"/>
    <n v="49000"/>
    <n v="63710"/>
    <n v="835"/>
    <n v="31000"/>
    <n v="8.3000000000000007"/>
    <n v="161"/>
    <n v="126"/>
    <n v="138339411"/>
    <n v="10000000"/>
    <n v="128339411"/>
    <x v="0"/>
    <x v="3"/>
    <x v="2"/>
  </r>
  <r>
    <s v="Patch Adams"/>
    <d v="1998-01-08T00:00:00"/>
    <x v="11"/>
    <x v="2"/>
    <s v="Color"/>
    <x v="7"/>
    <x v="0"/>
    <x v="0"/>
    <s v="PG-13"/>
    <x v="6"/>
    <x v="5"/>
    <n v="49000"/>
    <n v="74382"/>
    <n v="293"/>
    <n v="0"/>
    <n v="6.7"/>
    <n v="55"/>
    <n v="115"/>
    <n v="135014968"/>
    <n v="50000000"/>
    <n v="85014968"/>
    <x v="0"/>
    <x v="1"/>
    <x v="0"/>
  </r>
  <r>
    <s v="Good Morning, Vietnam"/>
    <d v="1987-03-22T00:00:00"/>
    <x v="12"/>
    <x v="3"/>
    <s v="Color"/>
    <x v="7"/>
    <x v="0"/>
    <x v="0"/>
    <s v="R"/>
    <x v="6"/>
    <x v="18"/>
    <n v="49000"/>
    <n v="50141"/>
    <n v="272"/>
    <n v="0"/>
    <n v="7.3"/>
    <n v="62"/>
    <n v="121"/>
    <n v="123922370"/>
    <n v="13000000"/>
    <n v="110922370"/>
    <x v="0"/>
    <x v="0"/>
    <x v="2"/>
  </r>
  <r>
    <s v="Hook"/>
    <d v="1991-05-10T00:00:00"/>
    <x v="13"/>
    <x v="2"/>
    <s v="Color"/>
    <x v="5"/>
    <x v="0"/>
    <x v="0"/>
    <s v="PG"/>
    <x v="6"/>
    <x v="19"/>
    <n v="49000"/>
    <n v="64259"/>
    <n v="14000"/>
    <n v="13000"/>
    <n v="6.7"/>
    <n v="75"/>
    <n v="142"/>
    <n v="119654900"/>
    <n v="70000000"/>
    <n v="49654900"/>
    <x v="0"/>
    <x v="1"/>
    <x v="2"/>
  </r>
  <r>
    <s v="Night at the Museum: Secret of the Tomb"/>
    <d v="2014-01-06T00:00:00"/>
    <x v="14"/>
    <x v="1"/>
    <s v="Color"/>
    <x v="5"/>
    <x v="0"/>
    <x v="0"/>
    <s v="PG"/>
    <x v="6"/>
    <x v="13"/>
    <n v="49000"/>
    <n v="53587"/>
    <n v="189"/>
    <n v="11000"/>
    <n v="6.2"/>
    <n v="154"/>
    <n v="98"/>
    <n v="113733726"/>
    <n v="127000000"/>
    <n v="-13266274"/>
    <x v="1"/>
    <x v="1"/>
    <x v="0"/>
  </r>
  <r>
    <s v="Dead Poets Society"/>
    <d v="1989-01-04T00:00:00"/>
    <x v="15"/>
    <x v="3"/>
    <s v="Color"/>
    <x v="0"/>
    <x v="0"/>
    <x v="0"/>
    <s v="PG"/>
    <x v="6"/>
    <x v="20"/>
    <n v="49000"/>
    <n v="51609"/>
    <n v="608"/>
    <n v="23000"/>
    <n v="8"/>
    <n v="96"/>
    <n v="128"/>
    <n v="95860116"/>
    <n v="16400000"/>
    <n v="79460116"/>
    <x v="0"/>
    <x v="3"/>
    <x v="2"/>
  </r>
  <r>
    <s v="Flubber"/>
    <d v="1997-11-10T00:00:00"/>
    <x v="10"/>
    <x v="2"/>
    <s v="Color"/>
    <x v="0"/>
    <x v="0"/>
    <x v="0"/>
    <s v="PG"/>
    <x v="6"/>
    <x v="21"/>
    <n v="49000"/>
    <n v="50005"/>
    <n v="10"/>
    <n v="0"/>
    <n v="5.2"/>
    <n v="53"/>
    <n v="90"/>
    <n v="92969824"/>
    <n v="80000000"/>
    <n v="12969824"/>
    <x v="0"/>
    <x v="1"/>
    <x v="0"/>
  </r>
  <r>
    <s v="Happy Feet 2"/>
    <d v="2011-08-14T00:00:00"/>
    <x v="16"/>
    <x v="1"/>
    <s v="Color"/>
    <x v="6"/>
    <x v="0"/>
    <x v="1"/>
    <s v="PG"/>
    <x v="6"/>
    <x v="16"/>
    <n v="49000"/>
    <n v="62644"/>
    <n v="750"/>
    <n v="0"/>
    <n v="5.9"/>
    <n v="156"/>
    <n v="100"/>
    <n v="63992328"/>
    <n v="135000000"/>
    <n v="-71007672"/>
    <x v="1"/>
    <x v="1"/>
    <x v="0"/>
  </r>
  <r>
    <s v="Bicentennial Man"/>
    <d v="1999-01-04T00:00:00"/>
    <x v="17"/>
    <x v="2"/>
    <s v="Color"/>
    <x v="0"/>
    <x v="0"/>
    <x v="0"/>
    <s v="PG"/>
    <x v="6"/>
    <x v="14"/>
    <n v="49000"/>
    <n v="55254"/>
    <n v="0"/>
    <n v="0"/>
    <n v="6.8"/>
    <n v="93"/>
    <n v="132"/>
    <n v="58220776"/>
    <n v="100000000"/>
    <n v="-41779224"/>
    <x v="1"/>
    <x v="1"/>
    <x v="2"/>
  </r>
  <r>
    <s v="What Dreams May Come"/>
    <d v="1998-03-20T00:00:00"/>
    <x v="11"/>
    <x v="2"/>
    <s v="Color"/>
    <x v="3"/>
    <x v="0"/>
    <x v="0"/>
    <s v="PG-13"/>
    <x v="6"/>
    <x v="22"/>
    <n v="49000"/>
    <n v="49631"/>
    <n v="25"/>
    <n v="32000"/>
    <n v="7"/>
    <n v="121"/>
    <n v="113"/>
    <n v="55350897"/>
    <n v="85000000"/>
    <n v="-29649103"/>
    <x v="1"/>
    <x v="0"/>
    <x v="0"/>
  </r>
  <r>
    <s v="Old Dogs"/>
    <d v="2009-05-08T00:00:00"/>
    <x v="2"/>
    <x v="0"/>
    <s v="Color"/>
    <x v="0"/>
    <x v="0"/>
    <x v="0"/>
    <s v="PG"/>
    <x v="6"/>
    <x v="23"/>
    <n v="49000"/>
    <n v="53370"/>
    <n v="12"/>
    <n v="0"/>
    <n v="5.4"/>
    <n v="124"/>
    <n v="88"/>
    <n v="49474048"/>
    <n v="35000000"/>
    <n v="14474048"/>
    <x v="0"/>
    <x v="1"/>
    <x v="1"/>
  </r>
  <r>
    <s v="License to Wed"/>
    <d v="2007-06-21T00:00:00"/>
    <x v="4"/>
    <x v="0"/>
    <s v="Color"/>
    <x v="0"/>
    <x v="0"/>
    <x v="0"/>
    <s v="PG-13"/>
    <x v="6"/>
    <x v="24"/>
    <n v="49000"/>
    <n v="52566"/>
    <n v="42"/>
    <n v="913"/>
    <n v="5.3"/>
    <n v="120"/>
    <n v="91"/>
    <n v="43792641"/>
    <n v="35000000"/>
    <n v="8792641"/>
    <x v="0"/>
    <x v="1"/>
    <x v="0"/>
  </r>
  <r>
    <s v="Man of the Year"/>
    <d v="2006-09-03T00:00:00"/>
    <x v="6"/>
    <x v="0"/>
    <s v="Color"/>
    <x v="0"/>
    <x v="0"/>
    <x v="0"/>
    <s v="PG-13"/>
    <x v="6"/>
    <x v="18"/>
    <n v="49000"/>
    <n v="52571"/>
    <n v="272"/>
    <n v="0"/>
    <n v="6.2"/>
    <n v="111"/>
    <n v="115"/>
    <n v="37442180"/>
    <n v="20000000"/>
    <n v="17442180"/>
    <x v="0"/>
    <x v="1"/>
    <x v="0"/>
  </r>
  <r>
    <s v="August Rush"/>
    <d v="2007-03-20T00:00:00"/>
    <x v="4"/>
    <x v="0"/>
    <s v="Color"/>
    <x v="3"/>
    <x v="0"/>
    <x v="0"/>
    <s v="PG"/>
    <x v="6"/>
    <x v="25"/>
    <n v="49000"/>
    <n v="50927"/>
    <n v="59"/>
    <n v="18000"/>
    <n v="7.5"/>
    <n v="148"/>
    <n v="114"/>
    <n v="31655091"/>
    <n v="30000000"/>
    <n v="1655091"/>
    <x v="0"/>
    <x v="0"/>
    <x v="0"/>
  </r>
  <r>
    <s v="One Hour Photo"/>
    <d v="2002-11-18T00:00:00"/>
    <x v="18"/>
    <x v="0"/>
    <s v="Color"/>
    <x v="3"/>
    <x v="0"/>
    <x v="0"/>
    <s v="R"/>
    <x v="6"/>
    <x v="26"/>
    <n v="49000"/>
    <n v="52138"/>
    <n v="132"/>
    <n v="0"/>
    <n v="6.8"/>
    <n v="207"/>
    <n v="96"/>
    <n v="31597131"/>
    <n v="12000000"/>
    <n v="19597131"/>
    <x v="0"/>
    <x v="1"/>
    <x v="0"/>
  </r>
  <r>
    <s v="The Big Wedding"/>
    <d v="2013-09-17T00:00:00"/>
    <x v="19"/>
    <x v="1"/>
    <s v="Color"/>
    <x v="0"/>
    <x v="0"/>
    <x v="0"/>
    <s v="R"/>
    <x v="6"/>
    <x v="27"/>
    <n v="49000"/>
    <n v="74181"/>
    <n v="16"/>
    <n v="0"/>
    <n v="5.6"/>
    <n v="133"/>
    <n v="89"/>
    <n v="21784432"/>
    <n v="35000000"/>
    <n v="-13215568"/>
    <x v="1"/>
    <x v="1"/>
    <x v="1"/>
  </r>
  <r>
    <s v="Death to Smoochy"/>
    <d v="2002-04-06T00:00:00"/>
    <x v="18"/>
    <x v="0"/>
    <s v="Color"/>
    <x v="0"/>
    <x v="0"/>
    <x v="2"/>
    <s v="R"/>
    <x v="6"/>
    <x v="28"/>
    <n v="49000"/>
    <n v="52885"/>
    <n v="0"/>
    <n v="0"/>
    <n v="6.4"/>
    <n v="105"/>
    <n v="109"/>
    <n v="8355815"/>
    <n v="55000000"/>
    <n v="-46644185"/>
    <x v="1"/>
    <x v="1"/>
    <x v="0"/>
  </r>
  <r>
    <s v="The Night Listener"/>
    <d v="2006-01-11T00:00:00"/>
    <x v="6"/>
    <x v="0"/>
    <s v="Color"/>
    <x v="4"/>
    <x v="0"/>
    <x v="0"/>
    <s v="R"/>
    <x v="6"/>
    <x v="29"/>
    <n v="49000"/>
    <n v="50831"/>
    <n v="5"/>
    <n v="576"/>
    <n v="5.9"/>
    <n v="125"/>
    <n v="81"/>
    <n v="7825820"/>
    <n v="4000000"/>
    <n v="3825820"/>
    <x v="0"/>
    <x v="1"/>
    <x v="1"/>
  </r>
  <r>
    <s v="Jakob the Liar"/>
    <d v="1999-03-09T00:00:00"/>
    <x v="17"/>
    <x v="2"/>
    <s v="Color"/>
    <x v="3"/>
    <x v="0"/>
    <x v="3"/>
    <s v="PG-13"/>
    <x v="6"/>
    <x v="30"/>
    <n v="49000"/>
    <n v="51657"/>
    <n v="0"/>
    <n v="0"/>
    <n v="6.5"/>
    <n v="68"/>
    <n v="120"/>
    <n v="4956401"/>
    <n v="15000000"/>
    <n v="-10043599"/>
    <x v="1"/>
    <x v="1"/>
    <x v="0"/>
  </r>
  <r>
    <s v="House of D"/>
    <d v="2004-09-06T00:00:00"/>
    <x v="0"/>
    <x v="0"/>
    <s v="Color"/>
    <x v="0"/>
    <x v="0"/>
    <x v="0"/>
    <s v="PG-13"/>
    <x v="6"/>
    <x v="31"/>
    <n v="49000"/>
    <n v="51441"/>
    <n v="0"/>
    <n v="857"/>
    <n v="7"/>
    <n v="46"/>
    <n v="96"/>
    <n v="371081"/>
    <n v="6000000"/>
    <n v="-5628919"/>
    <x v="1"/>
    <x v="0"/>
    <x v="0"/>
  </r>
  <r>
    <s v="Certifiably Jonathan"/>
    <d v="2007-08-30T00:00:00"/>
    <x v="4"/>
    <x v="0"/>
    <s v="Color"/>
    <x v="0"/>
    <x v="0"/>
    <x v="0"/>
    <s v="Not Rated"/>
    <x v="6"/>
    <x v="32"/>
    <n v="49000"/>
    <n v="54484"/>
    <n v="0"/>
    <n v="87"/>
    <n v="6.2"/>
    <n v="17"/>
    <n v="85"/>
    <n v="7826"/>
    <n v="1200000"/>
    <n v="-1192174"/>
    <x v="1"/>
    <x v="1"/>
    <x v="1"/>
  </r>
  <r>
    <s v="The Hateful Eight"/>
    <d v="2015-02-02T00:00:00"/>
    <x v="20"/>
    <x v="1"/>
    <s v="Color"/>
    <x v="4"/>
    <x v="0"/>
    <x v="0"/>
    <s v="R"/>
    <x v="7"/>
    <x v="33"/>
    <n v="46000"/>
    <n v="49912"/>
    <n v="16000"/>
    <n v="114000"/>
    <n v="7.9"/>
    <n v="596"/>
    <n v="187"/>
    <n v="54116191"/>
    <n v="44000000"/>
    <n v="10116191"/>
    <x v="0"/>
    <x v="0"/>
    <x v="2"/>
  </r>
  <r>
    <s v="Austin Powers: The Spy Who Shagged Me"/>
    <d v="1999-08-25T00:00:00"/>
    <x v="17"/>
    <x v="2"/>
    <s v="Color"/>
    <x v="1"/>
    <x v="0"/>
    <x v="0"/>
    <s v="PG-13"/>
    <x v="8"/>
    <x v="34"/>
    <n v="45000"/>
    <n v="47203"/>
    <n v="116"/>
    <n v="0"/>
    <n v="6.6"/>
    <n v="199"/>
    <n v="95"/>
    <n v="205399422"/>
    <n v="33000000"/>
    <n v="172399422"/>
    <x v="0"/>
    <x v="1"/>
    <x v="0"/>
  </r>
  <r>
    <s v="I Know What You Did Last Summer"/>
    <d v="1997-12-10T00:00:00"/>
    <x v="10"/>
    <x v="2"/>
    <s v="Color"/>
    <x v="2"/>
    <x v="0"/>
    <x v="0"/>
    <s v="R"/>
    <x v="8"/>
    <x v="35"/>
    <n v="45000"/>
    <n v="50284"/>
    <n v="13"/>
    <n v="0"/>
    <n v="5.6"/>
    <n v="140"/>
    <n v="99"/>
    <n v="72219395"/>
    <n v="17000000"/>
    <n v="55219395"/>
    <x v="0"/>
    <x v="1"/>
    <x v="0"/>
  </r>
  <r>
    <s v="I Still Know What You Did Last Summer"/>
    <d v="1998-06-13T00:00:00"/>
    <x v="11"/>
    <x v="2"/>
    <s v="Color"/>
    <x v="2"/>
    <x v="0"/>
    <x v="0"/>
    <s v="R"/>
    <x v="8"/>
    <x v="36"/>
    <n v="45000"/>
    <n v="49847"/>
    <n v="41"/>
    <n v="891"/>
    <n v="4.5999999999999996"/>
    <n v="125"/>
    <n v="100"/>
    <n v="39989008"/>
    <n v="24000000"/>
    <n v="15989008"/>
    <x v="0"/>
    <x v="2"/>
    <x v="0"/>
  </r>
  <r>
    <s v="Assassins"/>
    <d v="1995-02-21T00:00:00"/>
    <x v="21"/>
    <x v="2"/>
    <s v="Black and White"/>
    <x v="1"/>
    <x v="0"/>
    <x v="3"/>
    <s v="R"/>
    <x v="8"/>
    <x v="37"/>
    <n v="45000"/>
    <n v="58528"/>
    <n v="503"/>
    <n v="0"/>
    <n v="6.3"/>
    <n v="61"/>
    <n v="132"/>
    <n v="30306268"/>
    <n v="50000000"/>
    <n v="-19693732"/>
    <x v="1"/>
    <x v="1"/>
    <x v="2"/>
  </r>
  <r>
    <s v="The Last Exorcism Part II"/>
    <d v="2013-11-12T00:00:00"/>
    <x v="19"/>
    <x v="1"/>
    <s v="Color"/>
    <x v="3"/>
    <x v="0"/>
    <x v="3"/>
    <s v="PG-13"/>
    <x v="8"/>
    <x v="38"/>
    <n v="45000"/>
    <n v="46868"/>
    <n v="8"/>
    <n v="0"/>
    <n v="4"/>
    <n v="161"/>
    <n v="93"/>
    <n v="15152879"/>
    <n v="5000000"/>
    <n v="10152879"/>
    <x v="0"/>
    <x v="2"/>
    <x v="0"/>
  </r>
  <r>
    <s v="Oz the Great and Powerful"/>
    <d v="2013-04-12T00:00:00"/>
    <x v="19"/>
    <x v="1"/>
    <s v="Color"/>
    <x v="5"/>
    <x v="0"/>
    <x v="0"/>
    <s v="PG"/>
    <x v="9"/>
    <x v="39"/>
    <n v="44000"/>
    <n v="73441"/>
    <n v="0"/>
    <n v="60000"/>
    <n v="6.4"/>
    <n v="525"/>
    <n v="130"/>
    <n v="234903076"/>
    <n v="215000000"/>
    <n v="19903076"/>
    <x v="0"/>
    <x v="1"/>
    <x v="2"/>
  </r>
  <r>
    <s v="Pirates of the Caribbean: Dead Man's Chest"/>
    <d v="2006-12-30T00:00:00"/>
    <x v="6"/>
    <x v="0"/>
    <s v="Color"/>
    <x v="1"/>
    <x v="0"/>
    <x v="0"/>
    <s v="PG-13"/>
    <x v="10"/>
    <x v="40"/>
    <n v="40000"/>
    <n v="48486"/>
    <n v="563"/>
    <n v="5000"/>
    <n v="7.3"/>
    <n v="313"/>
    <n v="151"/>
    <n v="423032628"/>
    <n v="225000000"/>
    <n v="198032628"/>
    <x v="0"/>
    <x v="0"/>
    <x v="2"/>
  </r>
  <r>
    <s v="Alice in Wonderland"/>
    <d v="2010-03-29T00:00:00"/>
    <x v="7"/>
    <x v="1"/>
    <s v="Color"/>
    <x v="5"/>
    <x v="0"/>
    <x v="0"/>
    <s v="PG"/>
    <x v="10"/>
    <x v="41"/>
    <n v="40000"/>
    <n v="79957"/>
    <n v="13000"/>
    <n v="24000"/>
    <n v="6.5"/>
    <n v="451"/>
    <n v="108"/>
    <n v="334185206"/>
    <n v="200000000"/>
    <n v="134185206"/>
    <x v="0"/>
    <x v="1"/>
    <x v="0"/>
  </r>
  <r>
    <s v="Pirates of the Caribbean: At World's End"/>
    <d v="2007-11-23T00:00:00"/>
    <x v="4"/>
    <x v="0"/>
    <s v="Color"/>
    <x v="1"/>
    <x v="0"/>
    <x v="0"/>
    <s v="PG-13"/>
    <x v="10"/>
    <x v="40"/>
    <n v="40000"/>
    <n v="48350"/>
    <n v="563"/>
    <n v="0"/>
    <n v="7.1"/>
    <n v="302"/>
    <n v="169"/>
    <n v="309404152"/>
    <n v="300000000"/>
    <n v="9404152"/>
    <x v="0"/>
    <x v="0"/>
    <x v="2"/>
  </r>
  <r>
    <s v="Pirates of the Caribbean: The Curse of the Black Pearl"/>
    <d v="2003-11-26T00:00:00"/>
    <x v="22"/>
    <x v="0"/>
    <s v="Color"/>
    <x v="1"/>
    <x v="0"/>
    <x v="0"/>
    <s v="PG-13"/>
    <x v="10"/>
    <x v="40"/>
    <n v="40000"/>
    <n v="48184"/>
    <n v="563"/>
    <n v="10000"/>
    <n v="8.1"/>
    <n v="271"/>
    <n v="143"/>
    <n v="305388685"/>
    <n v="140000000"/>
    <n v="165388685"/>
    <x v="0"/>
    <x v="3"/>
    <x v="2"/>
  </r>
  <r>
    <s v="Pirates of the Caribbean: On Stranger Tides"/>
    <d v="2011-11-18T00:00:00"/>
    <x v="16"/>
    <x v="1"/>
    <s v="Color"/>
    <x v="1"/>
    <x v="0"/>
    <x v="0"/>
    <s v="PG-13"/>
    <x v="10"/>
    <x v="42"/>
    <n v="40000"/>
    <n v="54083"/>
    <n v="252"/>
    <n v="58000"/>
    <n v="6.7"/>
    <n v="448"/>
    <n v="136"/>
    <n v="241063875"/>
    <n v="250000000"/>
    <n v="-8936125"/>
    <x v="1"/>
    <x v="1"/>
    <x v="2"/>
  </r>
  <r>
    <s v="Charlie and the Chocolate Factory"/>
    <d v="2005-12-30T00:00:00"/>
    <x v="5"/>
    <x v="0"/>
    <s v="Color"/>
    <x v="5"/>
    <x v="0"/>
    <x v="0"/>
    <s v="PG"/>
    <x v="10"/>
    <x v="41"/>
    <n v="40000"/>
    <n v="57844"/>
    <n v="13000"/>
    <n v="0"/>
    <n v="6.7"/>
    <n v="276"/>
    <n v="115"/>
    <n v="206456431"/>
    <n v="150000000"/>
    <n v="56456431"/>
    <x v="0"/>
    <x v="1"/>
    <x v="0"/>
  </r>
  <r>
    <s v="Platoon"/>
    <d v="1986-05-05T00:00:00"/>
    <x v="23"/>
    <x v="3"/>
    <s v="Color"/>
    <x v="3"/>
    <x v="0"/>
    <x v="2"/>
    <s v="R"/>
    <x v="10"/>
    <x v="43"/>
    <n v="40000"/>
    <n v="42028"/>
    <n v="0"/>
    <n v="9000"/>
    <n v="8.1"/>
    <n v="120"/>
    <n v="120"/>
    <n v="137963328"/>
    <n v="6000000"/>
    <n v="131963328"/>
    <x v="0"/>
    <x v="3"/>
    <x v="0"/>
  </r>
  <r>
    <s v="Into the Woods"/>
    <d v="2014-10-04T00:00:00"/>
    <x v="14"/>
    <x v="1"/>
    <s v="Color"/>
    <x v="5"/>
    <x v="0"/>
    <x v="0"/>
    <s v="PG"/>
    <x v="10"/>
    <x v="42"/>
    <n v="40000"/>
    <n v="62837"/>
    <n v="252"/>
    <n v="90000"/>
    <n v="6"/>
    <n v="321"/>
    <n v="125"/>
    <n v="127997349"/>
    <n v="50000000"/>
    <n v="77997349"/>
    <x v="0"/>
    <x v="1"/>
    <x v="2"/>
  </r>
  <r>
    <s v="Rango"/>
    <d v="2011-09-11T00:00:00"/>
    <x v="16"/>
    <x v="1"/>
    <s v="Color"/>
    <x v="5"/>
    <x v="0"/>
    <x v="0"/>
    <s v="PG"/>
    <x v="10"/>
    <x v="40"/>
    <n v="40000"/>
    <n v="43291"/>
    <n v="563"/>
    <n v="26000"/>
    <n v="7.2"/>
    <n v="362"/>
    <n v="107"/>
    <n v="123207194"/>
    <n v="135000000"/>
    <n v="-11792806"/>
    <x v="1"/>
    <x v="0"/>
    <x v="0"/>
  </r>
  <r>
    <s v="Public Enemies"/>
    <d v="2009-11-30T00:00:00"/>
    <x v="2"/>
    <x v="0"/>
    <s v="Color"/>
    <x v="7"/>
    <x v="0"/>
    <x v="0"/>
    <s v="R"/>
    <x v="10"/>
    <x v="44"/>
    <n v="40000"/>
    <n v="64599"/>
    <n v="0"/>
    <n v="0"/>
    <n v="7"/>
    <n v="357"/>
    <n v="140"/>
    <n v="97030725"/>
    <n v="100000000"/>
    <n v="-2969275"/>
    <x v="1"/>
    <x v="0"/>
    <x v="2"/>
  </r>
  <r>
    <s v="The Lone Ranger"/>
    <d v="2013-12-22T00:00:00"/>
    <x v="19"/>
    <x v="1"/>
    <s v="Color"/>
    <x v="1"/>
    <x v="0"/>
    <x v="0"/>
    <s v="PG-13"/>
    <x v="10"/>
    <x v="40"/>
    <n v="40000"/>
    <n v="45757"/>
    <n v="563"/>
    <n v="48000"/>
    <n v="6.5"/>
    <n v="450"/>
    <n v="150"/>
    <n v="89289910"/>
    <n v="215000000"/>
    <n v="-125710090"/>
    <x v="1"/>
    <x v="1"/>
    <x v="2"/>
  </r>
  <r>
    <s v="Dark Shadows"/>
    <d v="2012-03-13T00:00:00"/>
    <x v="1"/>
    <x v="1"/>
    <s v="Color"/>
    <x v="0"/>
    <x v="0"/>
    <x v="0"/>
    <s v="PG-13"/>
    <x v="10"/>
    <x v="41"/>
    <n v="40000"/>
    <n v="80849"/>
    <n v="13000"/>
    <n v="82000"/>
    <n v="6.2"/>
    <n v="526"/>
    <n v="113"/>
    <n v="79711678"/>
    <n v="100000000"/>
    <n v="-20288322"/>
    <x v="1"/>
    <x v="1"/>
    <x v="0"/>
  </r>
  <r>
    <s v="The Tourist"/>
    <d v="2010-12-26T00:00:00"/>
    <x v="7"/>
    <x v="1"/>
    <s v="Color"/>
    <x v="1"/>
    <x v="0"/>
    <x v="0"/>
    <s v="PG-13"/>
    <x v="10"/>
    <x v="45"/>
    <n v="40000"/>
    <n v="55175"/>
    <n v="207"/>
    <n v="25000"/>
    <n v="6"/>
    <n v="321"/>
    <n v="103"/>
    <n v="67631157"/>
    <n v="100000000"/>
    <n v="-32368843"/>
    <x v="1"/>
    <x v="1"/>
    <x v="0"/>
  </r>
  <r>
    <s v="Black Mass"/>
    <d v="2015-04-21T00:00:00"/>
    <x v="20"/>
    <x v="1"/>
    <s v="Color"/>
    <x v="7"/>
    <x v="0"/>
    <x v="0"/>
    <s v="R"/>
    <x v="10"/>
    <x v="46"/>
    <n v="40000"/>
    <n v="63769"/>
    <n v="108"/>
    <n v="44000"/>
    <n v="7"/>
    <n v="391"/>
    <n v="123"/>
    <n v="62563543"/>
    <n v="53000000"/>
    <n v="9563543"/>
    <x v="0"/>
    <x v="0"/>
    <x v="2"/>
  </r>
  <r>
    <s v="Edward Scissorhands"/>
    <d v="1990-12-25T00:00:00"/>
    <x v="24"/>
    <x v="2"/>
    <s v="Color"/>
    <x v="8"/>
    <x v="0"/>
    <x v="0"/>
    <s v="PG-13"/>
    <x v="10"/>
    <x v="41"/>
    <n v="40000"/>
    <n v="42330"/>
    <n v="13000"/>
    <n v="16000"/>
    <n v="7.9"/>
    <n v="111"/>
    <n v="105"/>
    <n v="56362352"/>
    <n v="20000000"/>
    <n v="36362352"/>
    <x v="0"/>
    <x v="0"/>
    <x v="0"/>
  </r>
  <r>
    <s v="Once Upon a Time in Mexico"/>
    <d v="2003-04-15T00:00:00"/>
    <x v="22"/>
    <x v="0"/>
    <s v="Color"/>
    <x v="1"/>
    <x v="0"/>
    <x v="0"/>
    <s v="R"/>
    <x v="10"/>
    <x v="10"/>
    <n v="40000"/>
    <n v="46186"/>
    <n v="0"/>
    <n v="0"/>
    <n v="6.4"/>
    <n v="178"/>
    <n v="102"/>
    <n v="55845943"/>
    <n v="29000000"/>
    <n v="26845943"/>
    <x v="0"/>
    <x v="1"/>
    <x v="0"/>
  </r>
  <r>
    <s v="Corpse Bride"/>
    <d v="2005-11-16T00:00:00"/>
    <x v="5"/>
    <x v="0"/>
    <s v="Color"/>
    <x v="6"/>
    <x v="0"/>
    <x v="0"/>
    <s v="PG"/>
    <x v="10"/>
    <x v="41"/>
    <n v="40000"/>
    <n v="60683"/>
    <n v="13000"/>
    <n v="0"/>
    <n v="7.4"/>
    <n v="267"/>
    <n v="77"/>
    <n v="53337608"/>
    <n v="40000000"/>
    <n v="13337608"/>
    <x v="0"/>
    <x v="0"/>
    <x v="1"/>
  </r>
  <r>
    <s v="Blow"/>
    <d v="2001-06-29T00:00:00"/>
    <x v="25"/>
    <x v="0"/>
    <s v="Color"/>
    <x v="7"/>
    <x v="0"/>
    <x v="0"/>
    <s v="R"/>
    <x v="10"/>
    <x v="47"/>
    <n v="40000"/>
    <n v="43453"/>
    <n v="47"/>
    <n v="13000"/>
    <n v="7.6"/>
    <n v="147"/>
    <n v="124"/>
    <n v="52937130"/>
    <n v="30000000"/>
    <n v="22937130"/>
    <x v="0"/>
    <x v="0"/>
    <x v="2"/>
  </r>
  <r>
    <s v="Finding Neverland"/>
    <d v="2004-09-03T00:00:00"/>
    <x v="0"/>
    <x v="0"/>
    <s v="Color"/>
    <x v="7"/>
    <x v="0"/>
    <x v="0"/>
    <s v="PG"/>
    <x v="10"/>
    <x v="48"/>
    <n v="40000"/>
    <n v="58823"/>
    <n v="395"/>
    <n v="0"/>
    <n v="7.8"/>
    <n v="226"/>
    <n v="101"/>
    <n v="51676606"/>
    <n v="25000000"/>
    <n v="26676606"/>
    <x v="0"/>
    <x v="0"/>
    <x v="0"/>
  </r>
  <r>
    <s v="Secret Window"/>
    <d v="2004-12-09T00:00:00"/>
    <x v="0"/>
    <x v="0"/>
    <s v="Color"/>
    <x v="9"/>
    <x v="0"/>
    <x v="0"/>
    <s v="PG-13"/>
    <x v="10"/>
    <x v="49"/>
    <n v="40000"/>
    <n v="41293"/>
    <n v="192"/>
    <n v="0"/>
    <n v="6.6"/>
    <n v="195"/>
    <n v="96"/>
    <n v="47781388"/>
    <n v="40000000"/>
    <n v="7781388"/>
    <x v="0"/>
    <x v="1"/>
    <x v="0"/>
  </r>
  <r>
    <s v="Donnie Brasco"/>
    <d v="1997-01-15T00:00:00"/>
    <x v="10"/>
    <x v="2"/>
    <s v="Color"/>
    <x v="7"/>
    <x v="0"/>
    <x v="0"/>
    <s v="R"/>
    <x v="10"/>
    <x v="50"/>
    <n v="40000"/>
    <n v="56014"/>
    <n v="179"/>
    <n v="0"/>
    <n v="7.8"/>
    <n v="117"/>
    <n v="147"/>
    <n v="41954997"/>
    <n v="35000000"/>
    <n v="6954997"/>
    <x v="0"/>
    <x v="0"/>
    <x v="2"/>
  </r>
  <r>
    <s v="Freddy's Dead: The Final Nightmare"/>
    <d v="1991-09-25T00:00:00"/>
    <x v="13"/>
    <x v="2"/>
    <s v="Color"/>
    <x v="0"/>
    <x v="0"/>
    <x v="0"/>
    <s v="R"/>
    <x v="10"/>
    <x v="51"/>
    <n v="40000"/>
    <n v="42002"/>
    <n v="54"/>
    <n v="963"/>
    <n v="4.9000000000000004"/>
    <n v="91"/>
    <n v="93"/>
    <n v="34872293"/>
    <n v="8500000"/>
    <n v="26372293"/>
    <x v="0"/>
    <x v="2"/>
    <x v="0"/>
  </r>
  <r>
    <s v="From Hell"/>
    <d v="2001-08-21T00:00:00"/>
    <x v="25"/>
    <x v="0"/>
    <s v="Color"/>
    <x v="2"/>
    <x v="0"/>
    <x v="0"/>
    <s v="R"/>
    <x v="10"/>
    <x v="52"/>
    <n v="40000"/>
    <n v="41636"/>
    <n v="117"/>
    <n v="0"/>
    <n v="6.8"/>
    <n v="208"/>
    <n v="122"/>
    <n v="31598308"/>
    <n v="35000000"/>
    <n v="-3401692"/>
    <x v="1"/>
    <x v="1"/>
    <x v="2"/>
  </r>
  <r>
    <s v="A Nightmare on Elm Street"/>
    <d v="1984-04-13T00:00:00"/>
    <x v="26"/>
    <x v="3"/>
    <s v="Color"/>
    <x v="2"/>
    <x v="0"/>
    <x v="0"/>
    <s v="X"/>
    <x v="10"/>
    <x v="53"/>
    <n v="40000"/>
    <n v="42918"/>
    <n v="0"/>
    <n v="10000"/>
    <n v="7.5"/>
    <n v="256"/>
    <n v="101"/>
    <n v="26505000"/>
    <n v="1800000"/>
    <n v="24705000"/>
    <x v="0"/>
    <x v="0"/>
    <x v="0"/>
  </r>
  <r>
    <s v="Transcendence"/>
    <d v="2014-02-21T00:00:00"/>
    <x v="14"/>
    <x v="1"/>
    <s v="Color"/>
    <x v="3"/>
    <x v="0"/>
    <x v="2"/>
    <s v="PG-13"/>
    <x v="10"/>
    <x v="54"/>
    <n v="40000"/>
    <n v="54031"/>
    <n v="0"/>
    <n v="37000"/>
    <n v="6.3"/>
    <n v="355"/>
    <n v="119"/>
    <n v="23014504"/>
    <n v="100000000"/>
    <n v="-76985496"/>
    <x v="1"/>
    <x v="1"/>
    <x v="0"/>
  </r>
  <r>
    <s v="Don Juan DeMarco"/>
    <d v="1994-04-13T00:00:00"/>
    <x v="27"/>
    <x v="2"/>
    <s v="Color"/>
    <x v="0"/>
    <x v="0"/>
    <x v="0"/>
    <s v="PG-13"/>
    <x v="10"/>
    <x v="55"/>
    <n v="40000"/>
    <n v="52122"/>
    <n v="19"/>
    <n v="0"/>
    <n v="6.8"/>
    <n v="44"/>
    <n v="97"/>
    <n v="22200000"/>
    <n v="25000000"/>
    <n v="-2800000"/>
    <x v="1"/>
    <x v="1"/>
    <x v="0"/>
  </r>
  <r>
    <s v="The Ninth Gate"/>
    <d v="1999-07-15T00:00:00"/>
    <x v="17"/>
    <x v="2"/>
    <s v="Color"/>
    <x v="9"/>
    <x v="0"/>
    <x v="4"/>
    <s v="R"/>
    <x v="10"/>
    <x v="56"/>
    <n v="40000"/>
    <n v="42344"/>
    <n v="2000"/>
    <n v="0"/>
    <n v="6.7"/>
    <n v="172"/>
    <n v="133"/>
    <n v="18653746"/>
    <n v="38000000"/>
    <n v="-19346254"/>
    <x v="1"/>
    <x v="1"/>
    <x v="2"/>
  </r>
  <r>
    <s v="The Astronaut's Wife"/>
    <d v="1999-11-20T00:00:00"/>
    <x v="17"/>
    <x v="2"/>
    <s v="Color"/>
    <x v="3"/>
    <x v="0"/>
    <x v="0"/>
    <s v="R"/>
    <x v="10"/>
    <x v="57"/>
    <n v="40000"/>
    <n v="52621"/>
    <n v="7"/>
    <n v="1000"/>
    <n v="5.3"/>
    <n v="107"/>
    <n v="109"/>
    <n v="10654581"/>
    <n v="34000000"/>
    <n v="-23345419"/>
    <x v="1"/>
    <x v="1"/>
    <x v="0"/>
  </r>
  <r>
    <s v="Fear and Loathing in Las Vegas"/>
    <d v="1998-11-21T00:00:00"/>
    <x v="11"/>
    <x v="2"/>
    <s v="Color"/>
    <x v="5"/>
    <x v="0"/>
    <x v="0"/>
    <s v="R"/>
    <x v="10"/>
    <x v="58"/>
    <n v="40000"/>
    <n v="43105"/>
    <n v="0"/>
    <n v="15000"/>
    <n v="7.7"/>
    <n v="156"/>
    <n v="118"/>
    <n v="10562387"/>
    <n v="18500000"/>
    <n v="-7937613"/>
    <x v="1"/>
    <x v="0"/>
    <x v="0"/>
  </r>
  <r>
    <s v="What's Eating Gilbert Grape"/>
    <d v="1993-05-01T00:00:00"/>
    <x v="8"/>
    <x v="2"/>
    <s v="Color"/>
    <x v="3"/>
    <x v="0"/>
    <x v="0"/>
    <s v="PG-13"/>
    <x v="10"/>
    <x v="59"/>
    <n v="40000"/>
    <n v="69746"/>
    <n v="529"/>
    <n v="14000"/>
    <n v="7.8"/>
    <n v="80"/>
    <n v="118"/>
    <n v="9170214"/>
    <n v="11000000"/>
    <n v="-1829786"/>
    <x v="1"/>
    <x v="0"/>
    <x v="0"/>
  </r>
  <r>
    <s v="Mortdecai"/>
    <d v="2015-03-14T00:00:00"/>
    <x v="20"/>
    <x v="1"/>
    <s v="Color"/>
    <x v="1"/>
    <x v="0"/>
    <x v="2"/>
    <s v="R"/>
    <x v="10"/>
    <x v="49"/>
    <n v="40000"/>
    <n v="42683"/>
    <n v="192"/>
    <n v="12000"/>
    <n v="5.5"/>
    <n v="181"/>
    <n v="107"/>
    <n v="7605668"/>
    <n v="60000000"/>
    <n v="-52394332"/>
    <x v="1"/>
    <x v="1"/>
    <x v="0"/>
  </r>
  <r>
    <s v="Ed Wood"/>
    <d v="1994-02-02T00:00:00"/>
    <x v="27"/>
    <x v="2"/>
    <s v="Black and White"/>
    <x v="7"/>
    <x v="0"/>
    <x v="0"/>
    <s v="R"/>
    <x v="10"/>
    <x v="41"/>
    <n v="40000"/>
    <n v="56585"/>
    <n v="13000"/>
    <n v="0"/>
    <n v="7.9"/>
    <n v="148"/>
    <n v="127"/>
    <n v="5887457"/>
    <n v="18000000"/>
    <n v="-12112543"/>
    <x v="1"/>
    <x v="0"/>
    <x v="2"/>
  </r>
  <r>
    <s v="Tusk"/>
    <d v="2014-08-09T00:00:00"/>
    <x v="14"/>
    <x v="1"/>
    <s v="Color"/>
    <x v="0"/>
    <x v="0"/>
    <x v="0"/>
    <s v="R"/>
    <x v="10"/>
    <x v="60"/>
    <n v="40000"/>
    <n v="43810"/>
    <n v="0"/>
    <n v="20000"/>
    <n v="5.4"/>
    <n v="254"/>
    <n v="102"/>
    <n v="1821983"/>
    <n v="3000000"/>
    <n v="-1178017"/>
    <x v="1"/>
    <x v="1"/>
    <x v="0"/>
  </r>
  <r>
    <s v="Alvin and the Chipmunks: The Road Chip"/>
    <d v="2015-03-05T00:00:00"/>
    <x v="20"/>
    <x v="1"/>
    <s v="Color"/>
    <x v="5"/>
    <x v="0"/>
    <x v="0"/>
    <s v="PG"/>
    <x v="11"/>
    <x v="23"/>
    <n v="35000"/>
    <n v="38450"/>
    <n v="12"/>
    <n v="0"/>
    <n v="5"/>
    <n v="70"/>
    <n v="92"/>
    <n v="85884815"/>
    <n v="90000000"/>
    <n v="-4115185"/>
    <x v="1"/>
    <x v="1"/>
    <x v="0"/>
  </r>
  <r>
    <s v="Alexander and the Terrible, Horrible, No Good, Very Bad Day"/>
    <d v="2014-02-26T00:00:00"/>
    <x v="14"/>
    <x v="1"/>
    <s v="Color"/>
    <x v="0"/>
    <x v="0"/>
    <x v="0"/>
    <s v="PG"/>
    <x v="11"/>
    <x v="61"/>
    <n v="35000"/>
    <n v="47677"/>
    <n v="44"/>
    <n v="12000"/>
    <n v="6.2"/>
    <n v="119"/>
    <n v="81"/>
    <n v="66950483"/>
    <n v="28000000"/>
    <n v="38950483"/>
    <x v="0"/>
    <x v="1"/>
    <x v="1"/>
  </r>
  <r>
    <s v="Blended"/>
    <d v="2014-12-09T00:00:00"/>
    <x v="14"/>
    <x v="1"/>
    <s v="Color"/>
    <x v="0"/>
    <x v="0"/>
    <x v="0"/>
    <s v="PG-13"/>
    <x v="11"/>
    <x v="62"/>
    <n v="35000"/>
    <n v="49743"/>
    <n v="153"/>
    <n v="12000"/>
    <n v="6.5"/>
    <n v="173"/>
    <n v="117"/>
    <n v="46280507"/>
    <n v="40000000"/>
    <n v="6280507"/>
    <x v="0"/>
    <x v="1"/>
    <x v="0"/>
  </r>
  <r>
    <s v="The DUFF"/>
    <d v="2015-12-29T00:00:00"/>
    <x v="20"/>
    <x v="1"/>
    <s v="Color"/>
    <x v="0"/>
    <x v="0"/>
    <x v="0"/>
    <s v="PG-13"/>
    <x v="11"/>
    <x v="63"/>
    <n v="35000"/>
    <n v="36892"/>
    <n v="17"/>
    <n v="8000"/>
    <n v="6.5"/>
    <n v="132"/>
    <n v="101"/>
    <n v="34017854"/>
    <n v="8500000"/>
    <n v="25517854"/>
    <x v="0"/>
    <x v="1"/>
    <x v="0"/>
  </r>
  <r>
    <s v="The Hunger Games: Catching Fire"/>
    <d v="2013-03-14T00:00:00"/>
    <x v="19"/>
    <x v="1"/>
    <s v="Color"/>
    <x v="5"/>
    <x v="0"/>
    <x v="0"/>
    <s v="PG-13"/>
    <x v="12"/>
    <x v="64"/>
    <n v="34000"/>
    <n v="49355"/>
    <n v="508"/>
    <n v="82000"/>
    <n v="7.6"/>
    <n v="502"/>
    <n v="146"/>
    <n v="424645577"/>
    <n v="130000000"/>
    <n v="294645577"/>
    <x v="0"/>
    <x v="0"/>
    <x v="2"/>
  </r>
  <r>
    <s v="The Hunger Games"/>
    <d v="2012-11-15T00:00:00"/>
    <x v="1"/>
    <x v="1"/>
    <s v="Color"/>
    <x v="5"/>
    <x v="0"/>
    <x v="0"/>
    <s v="PG-13"/>
    <x v="12"/>
    <x v="65"/>
    <n v="34000"/>
    <n v="49942"/>
    <n v="378"/>
    <n v="140000"/>
    <n v="7.3"/>
    <n v="673"/>
    <n v="142"/>
    <n v="407999255"/>
    <n v="78000000"/>
    <n v="329999255"/>
    <x v="0"/>
    <x v="0"/>
    <x v="2"/>
  </r>
  <r>
    <s v="The Hunger Games: Mockingjay - Part 1"/>
    <d v="2014-03-23T00:00:00"/>
    <x v="14"/>
    <x v="1"/>
    <s v="Color"/>
    <x v="5"/>
    <x v="0"/>
    <x v="0"/>
    <s v="PG-13"/>
    <x v="12"/>
    <x v="64"/>
    <n v="34000"/>
    <n v="81385"/>
    <n v="508"/>
    <n v="52000"/>
    <n v="6.7"/>
    <n v="403"/>
    <n v="123"/>
    <n v="337103873"/>
    <n v="125000000"/>
    <n v="212103873"/>
    <x v="0"/>
    <x v="1"/>
    <x v="2"/>
  </r>
  <r>
    <s v="The Hunger Games: Mockingjay - Part 2"/>
    <d v="2015-01-28T00:00:00"/>
    <x v="20"/>
    <x v="1"/>
    <s v="Color"/>
    <x v="5"/>
    <x v="0"/>
    <x v="0"/>
    <s v="PG-13"/>
    <x v="12"/>
    <x v="64"/>
    <n v="34000"/>
    <n v="81385"/>
    <n v="508"/>
    <n v="38000"/>
    <n v="6.6"/>
    <n v="389"/>
    <n v="137"/>
    <n v="281666058"/>
    <n v="160000000"/>
    <n v="121666058"/>
    <x v="0"/>
    <x v="1"/>
    <x v="2"/>
  </r>
  <r>
    <s v="X-Men: Days of Future Past"/>
    <d v="2014-10-28T00:00:00"/>
    <x v="14"/>
    <x v="1"/>
    <s v="Color"/>
    <x v="1"/>
    <x v="0"/>
    <x v="0"/>
    <s v="PG-13"/>
    <x v="12"/>
    <x v="66"/>
    <n v="34000"/>
    <n v="91434"/>
    <n v="0"/>
    <n v="82000"/>
    <n v="8"/>
    <n v="539"/>
    <n v="149"/>
    <n v="233914986"/>
    <n v="200000000"/>
    <n v="33914986"/>
    <x v="0"/>
    <x v="3"/>
    <x v="2"/>
  </r>
  <r>
    <s v="American Hustle"/>
    <d v="2013-05-30T00:00:00"/>
    <x v="19"/>
    <x v="1"/>
    <s v="Color"/>
    <x v="4"/>
    <x v="0"/>
    <x v="0"/>
    <s v="R"/>
    <x v="12"/>
    <x v="67"/>
    <n v="34000"/>
    <n v="83012"/>
    <n v="737"/>
    <n v="63000"/>
    <n v="7.3"/>
    <n v="538"/>
    <n v="138"/>
    <n v="150117807"/>
    <n v="40000000"/>
    <n v="110117807"/>
    <x v="0"/>
    <x v="0"/>
    <x v="2"/>
  </r>
  <r>
    <s v="X-Men: First Class"/>
    <d v="2011-12-18T00:00:00"/>
    <x v="16"/>
    <x v="1"/>
    <s v="Color"/>
    <x v="1"/>
    <x v="0"/>
    <x v="0"/>
    <s v="PG-13"/>
    <x v="12"/>
    <x v="68"/>
    <n v="34000"/>
    <n v="50983"/>
    <n v="905"/>
    <n v="54000"/>
    <n v="7.8"/>
    <n v="500"/>
    <n v="132"/>
    <n v="146405371"/>
    <n v="160000000"/>
    <n v="-13594629"/>
    <x v="1"/>
    <x v="0"/>
    <x v="2"/>
  </r>
  <r>
    <s v="Silver Linings Playbook"/>
    <d v="2012-11-05T00:00:00"/>
    <x v="1"/>
    <x v="1"/>
    <s v="Color"/>
    <x v="0"/>
    <x v="0"/>
    <x v="0"/>
    <s v="R"/>
    <x v="12"/>
    <x v="67"/>
    <n v="34000"/>
    <n v="72115"/>
    <n v="737"/>
    <n v="117000"/>
    <n v="7.8"/>
    <n v="539"/>
    <n v="122"/>
    <n v="132088910"/>
    <n v="21000000"/>
    <n v="111088910"/>
    <x v="0"/>
    <x v="0"/>
    <x v="2"/>
  </r>
  <r>
    <s v="Joy"/>
    <d v="2015-12-06T00:00:00"/>
    <x v="20"/>
    <x v="1"/>
    <s v="Color"/>
    <x v="7"/>
    <x v="0"/>
    <x v="0"/>
    <s v="PG-13"/>
    <x v="12"/>
    <x v="67"/>
    <n v="34000"/>
    <n v="75793"/>
    <n v="737"/>
    <n v="24000"/>
    <n v="6.6"/>
    <n v="315"/>
    <n v="124"/>
    <n v="56443482"/>
    <n v="60000000"/>
    <n v="-3556518"/>
    <x v="1"/>
    <x v="1"/>
    <x v="2"/>
  </r>
  <r>
    <s v="House at the End of the Street"/>
    <d v="2012-08-25T00:00:00"/>
    <x v="1"/>
    <x v="1"/>
    <s v="Color"/>
    <x v="3"/>
    <x v="0"/>
    <x v="5"/>
    <s v="PG-13"/>
    <x v="12"/>
    <x v="69"/>
    <n v="34000"/>
    <n v="35717"/>
    <n v="13"/>
    <n v="10000"/>
    <n v="5.6"/>
    <n v="224"/>
    <n v="101"/>
    <n v="31607598"/>
    <n v="6900000"/>
    <n v="24707598"/>
    <x v="0"/>
    <x v="1"/>
    <x v="0"/>
  </r>
  <r>
    <s v="Winter's Bone"/>
    <d v="2010-01-08T00:00:00"/>
    <x v="7"/>
    <x v="1"/>
    <s v="Color"/>
    <x v="3"/>
    <x v="0"/>
    <x v="0"/>
    <s v="R"/>
    <x v="12"/>
    <x v="70"/>
    <n v="34000"/>
    <n v="34446"/>
    <n v="81"/>
    <n v="20000"/>
    <n v="7.2"/>
    <n v="365"/>
    <n v="100"/>
    <n v="6531491"/>
    <n v="2000000"/>
    <n v="4531491"/>
    <x v="0"/>
    <x v="0"/>
    <x v="0"/>
  </r>
  <r>
    <s v="Like Crazy"/>
    <d v="2011-12-22T00:00:00"/>
    <x v="16"/>
    <x v="1"/>
    <s v="Color"/>
    <x v="3"/>
    <x v="0"/>
    <x v="0"/>
    <s v="PG-13"/>
    <x v="12"/>
    <x v="71"/>
    <n v="34000"/>
    <n v="34983"/>
    <n v="52"/>
    <n v="12000"/>
    <n v="6.7"/>
    <n v="206"/>
    <n v="90"/>
    <n v="3388210"/>
    <n v="250000"/>
    <n v="3138210"/>
    <x v="0"/>
    <x v="1"/>
    <x v="0"/>
  </r>
  <r>
    <s v="The Beaver"/>
    <d v="2011-02-03T00:00:00"/>
    <x v="16"/>
    <x v="1"/>
    <s v="Color"/>
    <x v="3"/>
    <x v="0"/>
    <x v="0"/>
    <s v="PG-13"/>
    <x v="12"/>
    <x v="72"/>
    <n v="34000"/>
    <n v="34705"/>
    <n v="0"/>
    <n v="17000"/>
    <n v="6.7"/>
    <n v="276"/>
    <n v="91"/>
    <n v="958319"/>
    <n v="21000000"/>
    <n v="-20041681"/>
    <x v="1"/>
    <x v="1"/>
    <x v="0"/>
  </r>
  <r>
    <s v="Remember the Titans"/>
    <d v="2000-01-19T00:00:00"/>
    <x v="28"/>
    <x v="0"/>
    <s v="Color"/>
    <x v="7"/>
    <x v="0"/>
    <x v="0"/>
    <s v="PG"/>
    <x v="13"/>
    <x v="73"/>
    <n v="33000"/>
    <n v="54877"/>
    <n v="132"/>
    <n v="0"/>
    <n v="7.8"/>
    <n v="157"/>
    <n v="120"/>
    <n v="115648585"/>
    <n v="30000000"/>
    <n v="85648585"/>
    <x v="0"/>
    <x v="0"/>
    <x v="0"/>
  </r>
  <r>
    <s v="Crazy, Stupid, Love."/>
    <d v="2011-05-12T00:00:00"/>
    <x v="16"/>
    <x v="1"/>
    <s v="Color"/>
    <x v="0"/>
    <x v="0"/>
    <x v="0"/>
    <s v="PG-13"/>
    <x v="13"/>
    <x v="74"/>
    <n v="33000"/>
    <n v="57426"/>
    <n v="43"/>
    <n v="44000"/>
    <n v="7.4"/>
    <n v="310"/>
    <n v="118"/>
    <n v="84244877"/>
    <n v="50000000"/>
    <n v="34244877"/>
    <x v="0"/>
    <x v="0"/>
    <x v="0"/>
  </r>
  <r>
    <s v="The Big Short"/>
    <d v="2015-04-30T00:00:00"/>
    <x v="20"/>
    <x v="1"/>
    <s v="Color"/>
    <x v="7"/>
    <x v="0"/>
    <x v="0"/>
    <s v="R"/>
    <x v="13"/>
    <x v="0"/>
    <n v="33000"/>
    <n v="57308"/>
    <n v="285"/>
    <n v="99000"/>
    <n v="7.8"/>
    <n v="426"/>
    <n v="130"/>
    <n v="70235322"/>
    <n v="28000000"/>
    <n v="42235322"/>
    <x v="0"/>
    <x v="0"/>
    <x v="2"/>
  </r>
  <r>
    <s v="Gangster Squad"/>
    <d v="2013-06-13T00:00:00"/>
    <x v="19"/>
    <x v="1"/>
    <s v="Color"/>
    <x v="1"/>
    <x v="0"/>
    <x v="0"/>
    <s v="R"/>
    <x v="13"/>
    <x v="75"/>
    <n v="33000"/>
    <n v="34738"/>
    <n v="181"/>
    <n v="40000"/>
    <n v="6.7"/>
    <n v="415"/>
    <n v="113"/>
    <n v="45996718"/>
    <n v="60000000"/>
    <n v="-14003282"/>
    <x v="1"/>
    <x v="1"/>
    <x v="0"/>
  </r>
  <r>
    <s v="The Ides of March"/>
    <d v="2011-04-13T00:00:00"/>
    <x v="16"/>
    <x v="1"/>
    <s v="Color"/>
    <x v="3"/>
    <x v="0"/>
    <x v="0"/>
    <s v="R"/>
    <x v="13"/>
    <x v="76"/>
    <n v="33000"/>
    <n v="57077"/>
    <n v="0"/>
    <n v="22000"/>
    <n v="7.1"/>
    <n v="421"/>
    <n v="101"/>
    <n v="40962534"/>
    <n v="12500000"/>
    <n v="28462534"/>
    <x v="0"/>
    <x v="0"/>
    <x v="0"/>
  </r>
  <r>
    <s v="Drive"/>
    <d v="2011-10-02T00:00:00"/>
    <x v="16"/>
    <x v="1"/>
    <s v="Color"/>
    <x v="4"/>
    <x v="0"/>
    <x v="0"/>
    <s v="R"/>
    <x v="13"/>
    <x v="77"/>
    <n v="33000"/>
    <n v="34337"/>
    <n v="0"/>
    <n v="81000"/>
    <n v="7.8"/>
    <n v="676"/>
    <n v="100"/>
    <n v="35054909"/>
    <n v="15000000"/>
    <n v="20054909"/>
    <x v="0"/>
    <x v="0"/>
    <x v="0"/>
  </r>
  <r>
    <s v="Murder by Numbers"/>
    <d v="2002-02-09T00:00:00"/>
    <x v="18"/>
    <x v="0"/>
    <s v="Color"/>
    <x v="4"/>
    <x v="0"/>
    <x v="0"/>
    <s v="R"/>
    <x v="13"/>
    <x v="78"/>
    <n v="33000"/>
    <n v="34606"/>
    <n v="58"/>
    <n v="0"/>
    <n v="6.1"/>
    <n v="136"/>
    <n v="115"/>
    <n v="31874869"/>
    <n v="50000000"/>
    <n v="-18125131"/>
    <x v="1"/>
    <x v="1"/>
    <x v="0"/>
  </r>
  <r>
    <s v="The Place Beyond the Pines"/>
    <d v="2012-09-30T00:00:00"/>
    <x v="1"/>
    <x v="1"/>
    <s v="Color"/>
    <x v="4"/>
    <x v="0"/>
    <x v="0"/>
    <s v="R"/>
    <x v="13"/>
    <x v="79"/>
    <n v="33000"/>
    <n v="34413"/>
    <n v="310"/>
    <n v="47000"/>
    <n v="7.3"/>
    <n v="417"/>
    <n v="140"/>
    <n v="21383298"/>
    <n v="15000000"/>
    <n v="6383298"/>
    <x v="0"/>
    <x v="0"/>
    <x v="2"/>
  </r>
  <r>
    <s v="Beerfest"/>
    <d v="2006-08-26T00:00:00"/>
    <x v="6"/>
    <x v="0"/>
    <s v="Color"/>
    <x v="0"/>
    <x v="0"/>
    <x v="0"/>
    <s v="R"/>
    <x v="14"/>
    <x v="80"/>
    <n v="33000"/>
    <n v="35345"/>
    <n v="422"/>
    <n v="0"/>
    <n v="6.3"/>
    <n v="91"/>
    <n v="110"/>
    <n v="19179969"/>
    <n v="17500000"/>
    <n v="1679969"/>
    <x v="0"/>
    <x v="1"/>
    <x v="0"/>
  </r>
  <r>
    <s v="Blue Valentine"/>
    <d v="2010-07-23T00:00:00"/>
    <x v="7"/>
    <x v="1"/>
    <s v="Color"/>
    <x v="3"/>
    <x v="0"/>
    <x v="0"/>
    <s v="R"/>
    <x v="13"/>
    <x v="79"/>
    <n v="33000"/>
    <n v="35941"/>
    <n v="310"/>
    <n v="25000"/>
    <n v="7.4"/>
    <n v="377"/>
    <n v="112"/>
    <n v="9701559"/>
    <n v="3500000"/>
    <n v="6201559"/>
    <x v="0"/>
    <x v="0"/>
    <x v="0"/>
  </r>
  <r>
    <s v="Lars and the Real Girl"/>
    <d v="2007-02-04T00:00:00"/>
    <x v="4"/>
    <x v="0"/>
    <s v="Color"/>
    <x v="0"/>
    <x v="0"/>
    <x v="0"/>
    <s v="PG-13"/>
    <x v="13"/>
    <x v="81"/>
    <n v="33000"/>
    <n v="34351"/>
    <n v="44"/>
    <n v="19000"/>
    <n v="7.4"/>
    <n v="226"/>
    <n v="106"/>
    <n v="5949693"/>
    <n v="12000000"/>
    <n v="-6050307"/>
    <x v="1"/>
    <x v="0"/>
    <x v="0"/>
  </r>
  <r>
    <s v="Half Nelson"/>
    <d v="2006-09-25T00:00:00"/>
    <x v="6"/>
    <x v="0"/>
    <s v="Color"/>
    <x v="3"/>
    <x v="0"/>
    <x v="0"/>
    <s v="R"/>
    <x v="13"/>
    <x v="82"/>
    <n v="33000"/>
    <n v="33734"/>
    <n v="31"/>
    <n v="0"/>
    <n v="7.2"/>
    <n v="208"/>
    <n v="106"/>
    <n v="2694973"/>
    <n v="700000"/>
    <n v="1994973"/>
    <x v="0"/>
    <x v="0"/>
    <x v="0"/>
  </r>
  <r>
    <s v="Only God Forgives"/>
    <d v="2013-12-08T00:00:00"/>
    <x v="19"/>
    <x v="1"/>
    <s v="Color"/>
    <x v="4"/>
    <x v="0"/>
    <x v="6"/>
    <s v="R"/>
    <x v="13"/>
    <x v="77"/>
    <n v="33000"/>
    <n v="34779"/>
    <n v="0"/>
    <n v="30000"/>
    <n v="5.7"/>
    <n v="440"/>
    <n v="90"/>
    <n v="778565"/>
    <n v="4800000"/>
    <n v="-4021435"/>
    <x v="1"/>
    <x v="1"/>
    <x v="0"/>
  </r>
  <r>
    <s v="The Believer"/>
    <d v="2001-02-15T00:00:00"/>
    <x v="25"/>
    <x v="0"/>
    <s v="Black and White"/>
    <x v="3"/>
    <x v="0"/>
    <x v="0"/>
    <s v="R"/>
    <x v="13"/>
    <x v="83"/>
    <n v="33000"/>
    <n v="33441"/>
    <n v="21"/>
    <n v="0"/>
    <n v="7.2"/>
    <n v="84"/>
    <n v="98"/>
    <n v="406035"/>
    <n v="1500000"/>
    <n v="-1093965"/>
    <x v="1"/>
    <x v="0"/>
    <x v="0"/>
  </r>
  <r>
    <s v="The Notebook"/>
    <d v="2004-09-09T00:00:00"/>
    <x v="0"/>
    <x v="0"/>
    <s v="Color"/>
    <x v="3"/>
    <x v="0"/>
    <x v="0"/>
    <s v="PG-13"/>
    <x v="13"/>
    <x v="84"/>
    <n v="33000"/>
    <n v="34495"/>
    <n v="415"/>
    <n v="57000"/>
    <n v="7.9"/>
    <n v="177"/>
    <n v="123"/>
    <n v="64286"/>
    <n v="29000000"/>
    <n v="-28935714"/>
    <x v="1"/>
    <x v="0"/>
    <x v="2"/>
  </r>
  <r>
    <s v="The Slaughter Rule"/>
    <d v="2002-08-15T00:00:00"/>
    <x v="18"/>
    <x v="0"/>
    <s v="Color"/>
    <x v="3"/>
    <x v="0"/>
    <x v="0"/>
    <s v="R"/>
    <x v="13"/>
    <x v="85"/>
    <n v="33000"/>
    <n v="35294"/>
    <n v="12"/>
    <n v="183"/>
    <n v="6.1"/>
    <n v="17"/>
    <n v="112"/>
    <n v="13134"/>
    <n v="500000"/>
    <n v="-486866"/>
    <x v="1"/>
    <x v="1"/>
    <x v="0"/>
  </r>
  <r>
    <s v="Scary Movie 5"/>
    <d v="2013-12-28T00:00:00"/>
    <x v="19"/>
    <x v="1"/>
    <s v="Color"/>
    <x v="0"/>
    <x v="0"/>
    <x v="0"/>
    <s v="PG-13"/>
    <x v="15"/>
    <x v="86"/>
    <n v="31000"/>
    <n v="34319"/>
    <n v="92"/>
    <n v="13000"/>
    <n v="3.5"/>
    <n v="153"/>
    <n v="88"/>
    <n v="32014289"/>
    <n v="20000000"/>
    <n v="12014289"/>
    <x v="0"/>
    <x v="2"/>
    <x v="1"/>
  </r>
  <r>
    <s v="The Devil's Double"/>
    <d v="2011-02-23T00:00:00"/>
    <x v="16"/>
    <x v="1"/>
    <s v="Color"/>
    <x v="7"/>
    <x v="0"/>
    <x v="7"/>
    <s v="R"/>
    <x v="16"/>
    <x v="87"/>
    <n v="31000"/>
    <n v="35561"/>
    <n v="93"/>
    <n v="14000"/>
    <n v="7.1"/>
    <n v="167"/>
    <n v="109"/>
    <n v="1357042"/>
    <n v="15000000"/>
    <n v="-13642958"/>
    <x v="1"/>
    <x v="0"/>
    <x v="0"/>
  </r>
  <r>
    <s v="Titanic"/>
    <d v="1997-03-11T00:00:00"/>
    <x v="10"/>
    <x v="2"/>
    <s v="Color"/>
    <x v="3"/>
    <x v="0"/>
    <x v="0"/>
    <s v="PG-13"/>
    <x v="17"/>
    <x v="88"/>
    <n v="29000"/>
    <n v="45223"/>
    <n v="0"/>
    <n v="26000"/>
    <n v="7.7"/>
    <n v="315"/>
    <n v="194"/>
    <n v="658672302"/>
    <n v="200000000"/>
    <n v="458672302"/>
    <x v="0"/>
    <x v="0"/>
    <x v="2"/>
  </r>
  <r>
    <s v="Inception"/>
    <d v="2010-03-03T00:00:00"/>
    <x v="7"/>
    <x v="1"/>
    <s v="Color"/>
    <x v="1"/>
    <x v="0"/>
    <x v="0"/>
    <s v="PG-13"/>
    <x v="17"/>
    <x v="89"/>
    <n v="29000"/>
    <n v="81115"/>
    <n v="22000"/>
    <n v="175000"/>
    <n v="8.8000000000000007"/>
    <n v="642"/>
    <n v="148"/>
    <n v="292568851"/>
    <n v="160000000"/>
    <n v="132568851"/>
    <x v="0"/>
    <x v="3"/>
    <x v="2"/>
  </r>
  <r>
    <s v="The Revenant"/>
    <d v="2015-06-16T00:00:00"/>
    <x v="20"/>
    <x v="1"/>
    <s v="Color"/>
    <x v="5"/>
    <x v="0"/>
    <x v="0"/>
    <s v="R"/>
    <x v="17"/>
    <x v="90"/>
    <n v="29000"/>
    <n v="57108"/>
    <n v="0"/>
    <n v="190000"/>
    <n v="8.1"/>
    <n v="556"/>
    <n v="156"/>
    <n v="183635922"/>
    <n v="135000000"/>
    <n v="48635922"/>
    <x v="0"/>
    <x v="3"/>
    <x v="2"/>
  </r>
  <r>
    <s v="Catch Me If You Can"/>
    <d v="2002-11-24T00:00:00"/>
    <x v="18"/>
    <x v="0"/>
    <s v="Color"/>
    <x v="7"/>
    <x v="0"/>
    <x v="0"/>
    <s v="PG-13"/>
    <x v="17"/>
    <x v="19"/>
    <n v="29000"/>
    <n v="48153"/>
    <n v="14000"/>
    <n v="15000"/>
    <n v="8"/>
    <n v="194"/>
    <n v="141"/>
    <n v="164435221"/>
    <n v="52000000"/>
    <n v="112435221"/>
    <x v="0"/>
    <x v="3"/>
    <x v="2"/>
  </r>
  <r>
    <s v="Django Unchained"/>
    <d v="2012-12-27T00:00:00"/>
    <x v="1"/>
    <x v="1"/>
    <s v="Color"/>
    <x v="3"/>
    <x v="0"/>
    <x v="0"/>
    <s v="R"/>
    <x v="17"/>
    <x v="33"/>
    <n v="29000"/>
    <n v="40978"/>
    <n v="16000"/>
    <n v="199000"/>
    <n v="8.5"/>
    <n v="765"/>
    <n v="165"/>
    <n v="162804648"/>
    <n v="100000000"/>
    <n v="62804648"/>
    <x v="0"/>
    <x v="3"/>
    <x v="2"/>
  </r>
  <r>
    <s v="The Great Gatsby"/>
    <d v="2013-05-27T00:00:00"/>
    <x v="19"/>
    <x v="1"/>
    <s v="Color"/>
    <x v="3"/>
    <x v="0"/>
    <x v="1"/>
    <s v="PG-13"/>
    <x v="17"/>
    <x v="91"/>
    <n v="29000"/>
    <n v="29770"/>
    <n v="1000"/>
    <n v="115000"/>
    <n v="7.3"/>
    <n v="490"/>
    <n v="143"/>
    <n v="144812796"/>
    <n v="105000000"/>
    <n v="39812796"/>
    <x v="0"/>
    <x v="0"/>
    <x v="2"/>
  </r>
  <r>
    <s v="The Departed"/>
    <d v="2006-09-23T00:00:00"/>
    <x v="6"/>
    <x v="0"/>
    <s v="Color"/>
    <x v="4"/>
    <x v="0"/>
    <x v="0"/>
    <s v="R"/>
    <x v="17"/>
    <x v="92"/>
    <n v="29000"/>
    <n v="45648"/>
    <n v="17000"/>
    <n v="29000"/>
    <n v="8.5"/>
    <n v="352"/>
    <n v="151"/>
    <n v="132373442"/>
    <n v="90000000"/>
    <n v="42373442"/>
    <x v="0"/>
    <x v="3"/>
    <x v="2"/>
  </r>
  <r>
    <s v="Shutter Island"/>
    <d v="2010-10-28T00:00:00"/>
    <x v="7"/>
    <x v="1"/>
    <s v="Color"/>
    <x v="9"/>
    <x v="0"/>
    <x v="0"/>
    <s v="R"/>
    <x v="17"/>
    <x v="92"/>
    <n v="29000"/>
    <n v="29585"/>
    <n v="17000"/>
    <n v="53000"/>
    <n v="8.1"/>
    <n v="490"/>
    <n v="138"/>
    <n v="127968405"/>
    <n v="80000000"/>
    <n v="47968405"/>
    <x v="0"/>
    <x v="3"/>
    <x v="2"/>
  </r>
  <r>
    <s v="The Wolf of Wall Street"/>
    <d v="2013-03-21T00:00:00"/>
    <x v="19"/>
    <x v="1"/>
    <s v="Color"/>
    <x v="7"/>
    <x v="0"/>
    <x v="0"/>
    <s v="R"/>
    <x v="17"/>
    <x v="92"/>
    <n v="29000"/>
    <n v="46057"/>
    <n v="17000"/>
    <n v="138000"/>
    <n v="8.1999999999999993"/>
    <n v="606"/>
    <n v="240"/>
    <n v="116866727"/>
    <n v="100000000"/>
    <n v="16866727"/>
    <x v="0"/>
    <x v="3"/>
    <x v="2"/>
  </r>
  <r>
    <s v="The Aviator"/>
    <d v="2004-08-30T00:00:00"/>
    <x v="0"/>
    <x v="0"/>
    <s v="Black and White"/>
    <x v="7"/>
    <x v="0"/>
    <x v="0"/>
    <s v="PG-13"/>
    <x v="17"/>
    <x v="92"/>
    <n v="29000"/>
    <n v="34582"/>
    <n v="17000"/>
    <n v="0"/>
    <n v="7.5"/>
    <n v="267"/>
    <n v="170"/>
    <n v="102608827"/>
    <n v="110000000"/>
    <n v="-7391173"/>
    <x v="1"/>
    <x v="0"/>
    <x v="2"/>
  </r>
  <r>
    <s v="Gangs of New York"/>
    <d v="2002-02-01T00:00:00"/>
    <x v="18"/>
    <x v="0"/>
    <s v="Color"/>
    <x v="4"/>
    <x v="0"/>
    <x v="0"/>
    <s v="R"/>
    <x v="17"/>
    <x v="92"/>
    <n v="29000"/>
    <n v="47657"/>
    <n v="17000"/>
    <n v="0"/>
    <n v="7.5"/>
    <n v="233"/>
    <n v="216"/>
    <n v="77679638"/>
    <n v="100000000"/>
    <n v="-22320362"/>
    <x v="1"/>
    <x v="0"/>
    <x v="2"/>
  </r>
  <r>
    <s v="Blood Diamond"/>
    <d v="2006-04-11T00:00:00"/>
    <x v="6"/>
    <x v="0"/>
    <s v="Color"/>
    <x v="5"/>
    <x v="0"/>
    <x v="8"/>
    <s v="R"/>
    <x v="17"/>
    <x v="93"/>
    <n v="29000"/>
    <n v="33160"/>
    <n v="380"/>
    <n v="14000"/>
    <n v="8"/>
    <n v="166"/>
    <n v="143"/>
    <n v="57366262"/>
    <n v="100000000"/>
    <n v="-42633738"/>
    <x v="1"/>
    <x v="3"/>
    <x v="2"/>
  </r>
  <r>
    <s v="The Man in the Iron Mask"/>
    <d v="1998-04-14T00:00:00"/>
    <x v="11"/>
    <x v="2"/>
    <s v="Color"/>
    <x v="1"/>
    <x v="0"/>
    <x v="0"/>
    <s v="PG-13"/>
    <x v="17"/>
    <x v="94"/>
    <n v="29000"/>
    <n v="29265"/>
    <n v="130"/>
    <n v="0"/>
    <n v="6.4"/>
    <n v="83"/>
    <n v="132"/>
    <n v="56876365"/>
    <n v="35000000"/>
    <n v="21876365"/>
    <x v="0"/>
    <x v="1"/>
    <x v="2"/>
  </r>
  <r>
    <s v="Romeo + Juliet"/>
    <d v="1996-10-26T00:00:00"/>
    <x v="29"/>
    <x v="2"/>
    <s v="Color"/>
    <x v="3"/>
    <x v="0"/>
    <x v="0"/>
    <s v="PG-13"/>
    <x v="17"/>
    <x v="91"/>
    <n v="29000"/>
    <n v="33791"/>
    <n v="1000"/>
    <n v="10000"/>
    <n v="6.8"/>
    <n v="106"/>
    <n v="120"/>
    <n v="46338728"/>
    <n v="14500000"/>
    <n v="31838728"/>
    <x v="0"/>
    <x v="1"/>
    <x v="0"/>
  </r>
  <r>
    <s v="The Beach"/>
    <d v="2000-03-10T00:00:00"/>
    <x v="28"/>
    <x v="0"/>
    <s v="Color"/>
    <x v="5"/>
    <x v="0"/>
    <x v="0"/>
    <s v="R"/>
    <x v="17"/>
    <x v="95"/>
    <n v="29000"/>
    <n v="29461"/>
    <n v="0"/>
    <n v="0"/>
    <n v="6.6"/>
    <n v="118"/>
    <n v="119"/>
    <n v="39778599"/>
    <n v="50000000"/>
    <n v="-10221401"/>
    <x v="1"/>
    <x v="1"/>
    <x v="0"/>
  </r>
  <r>
    <s v="Body of Lies"/>
    <d v="2008-05-30T00:00:00"/>
    <x v="3"/>
    <x v="0"/>
    <s v="Color"/>
    <x v="1"/>
    <x v="0"/>
    <x v="0"/>
    <s v="R"/>
    <x v="17"/>
    <x v="96"/>
    <n v="29000"/>
    <n v="29824"/>
    <n v="0"/>
    <n v="0"/>
    <n v="7.1"/>
    <n v="238"/>
    <n v="128"/>
    <n v="39380442"/>
    <n v="70000000"/>
    <n v="-30619558"/>
    <x v="1"/>
    <x v="0"/>
    <x v="2"/>
  </r>
  <r>
    <s v="J. Edgar"/>
    <d v="2011-02-27T00:00:00"/>
    <x v="16"/>
    <x v="1"/>
    <s v="Color"/>
    <x v="7"/>
    <x v="0"/>
    <x v="0"/>
    <s v="R"/>
    <x v="17"/>
    <x v="97"/>
    <n v="29000"/>
    <n v="36258"/>
    <n v="16000"/>
    <n v="16000"/>
    <n v="6.6"/>
    <n v="392"/>
    <n v="137"/>
    <n v="37304950"/>
    <n v="35000000"/>
    <n v="2304950"/>
    <x v="0"/>
    <x v="1"/>
    <x v="2"/>
  </r>
  <r>
    <s v="Revolutionary Road"/>
    <d v="2008-01-22T00:00:00"/>
    <x v="3"/>
    <x v="0"/>
    <s v="Color"/>
    <x v="3"/>
    <x v="0"/>
    <x v="0"/>
    <s v="R"/>
    <x v="17"/>
    <x v="98"/>
    <n v="29000"/>
    <n v="53895"/>
    <n v="0"/>
    <n v="0"/>
    <n v="7.3"/>
    <n v="323"/>
    <n v="119"/>
    <n v="22877808"/>
    <n v="35000000"/>
    <n v="-12122192"/>
    <x v="1"/>
    <x v="0"/>
    <x v="0"/>
  </r>
  <r>
    <s v="The Quick and the Dead"/>
    <d v="1995-04-11T00:00:00"/>
    <x v="21"/>
    <x v="2"/>
    <s v="Black and White"/>
    <x v="1"/>
    <x v="0"/>
    <x v="9"/>
    <s v="R"/>
    <x v="17"/>
    <x v="39"/>
    <n v="29000"/>
    <n v="29743"/>
    <n v="0"/>
    <n v="0"/>
    <n v="6.4"/>
    <n v="63"/>
    <n v="107"/>
    <n v="18636537"/>
    <n v="32000000"/>
    <n v="-13363463"/>
    <x v="1"/>
    <x v="1"/>
    <x v="0"/>
  </r>
  <r>
    <s v="Marvin's Room"/>
    <d v="1996-09-09T00:00:00"/>
    <x v="29"/>
    <x v="2"/>
    <s v="Color"/>
    <x v="3"/>
    <x v="0"/>
    <x v="0"/>
    <s v="PG-13"/>
    <x v="17"/>
    <x v="99"/>
    <n v="29000"/>
    <n v="63194"/>
    <n v="4"/>
    <n v="1000"/>
    <n v="6.7"/>
    <n v="45"/>
    <n v="98"/>
    <n v="12782508"/>
    <n v="23000000"/>
    <n v="-10217492"/>
    <x v="1"/>
    <x v="1"/>
    <x v="0"/>
  </r>
  <r>
    <s v="The Dark Knight Rises"/>
    <d v="2012-07-18T00:00:00"/>
    <x v="1"/>
    <x v="1"/>
    <s v="Color"/>
    <x v="1"/>
    <x v="0"/>
    <x v="0"/>
    <s v="PG-13"/>
    <x v="18"/>
    <x v="89"/>
    <n v="27000"/>
    <n v="106759"/>
    <n v="22000"/>
    <n v="164000"/>
    <n v="8.5"/>
    <n v="813"/>
    <n v="164"/>
    <n v="448130642"/>
    <n v="250000000"/>
    <n v="198130642"/>
    <x v="0"/>
    <x v="3"/>
    <x v="2"/>
  </r>
  <r>
    <s v="Mad Max: Fury Road"/>
    <d v="2015-04-02T00:00:00"/>
    <x v="20"/>
    <x v="1"/>
    <s v="Color"/>
    <x v="1"/>
    <x v="0"/>
    <x v="1"/>
    <s v="R"/>
    <x v="18"/>
    <x v="16"/>
    <n v="27000"/>
    <n v="40025"/>
    <n v="750"/>
    <n v="191000"/>
    <n v="8.1"/>
    <n v="739"/>
    <n v="120"/>
    <n v="153629485"/>
    <n v="150000000"/>
    <n v="3629485"/>
    <x v="0"/>
    <x v="3"/>
    <x v="0"/>
  </r>
  <r>
    <s v="This Means War"/>
    <d v="2012-12-15T00:00:00"/>
    <x v="1"/>
    <x v="1"/>
    <s v="Color"/>
    <x v="1"/>
    <x v="0"/>
    <x v="0"/>
    <s v="PG-13"/>
    <x v="18"/>
    <x v="100"/>
    <n v="27000"/>
    <n v="29808"/>
    <n v="368"/>
    <n v="18000"/>
    <n v="6.3"/>
    <n v="241"/>
    <n v="103"/>
    <n v="54758461"/>
    <n v="65000000"/>
    <n v="-10241539"/>
    <x v="1"/>
    <x v="1"/>
    <x v="0"/>
  </r>
  <r>
    <s v="Star Trek: Nemesis"/>
    <d v="2002-09-02T00:00:00"/>
    <x v="18"/>
    <x v="0"/>
    <s v="Color"/>
    <x v="1"/>
    <x v="0"/>
    <x v="0"/>
    <s v="PG-13"/>
    <x v="18"/>
    <x v="101"/>
    <n v="27000"/>
    <n v="31224"/>
    <n v="53"/>
    <n v="0"/>
    <n v="6.4"/>
    <n v="172"/>
    <n v="116"/>
    <n v="43119879"/>
    <n v="60000000"/>
    <n v="-16880121"/>
    <x v="1"/>
    <x v="1"/>
    <x v="0"/>
  </r>
  <r>
    <s v="Warrior"/>
    <d v="2011-09-11T00:00:00"/>
    <x v="16"/>
    <x v="1"/>
    <s v="Color"/>
    <x v="3"/>
    <x v="0"/>
    <x v="0"/>
    <s v="PG-13"/>
    <x v="18"/>
    <x v="102"/>
    <n v="27000"/>
    <n v="29692"/>
    <n v="149"/>
    <n v="77000"/>
    <n v="8.1999999999999993"/>
    <n v="317"/>
    <n v="140"/>
    <n v="13651662"/>
    <n v="25000000"/>
    <n v="-11348338"/>
    <x v="1"/>
    <x v="3"/>
    <x v="2"/>
  </r>
  <r>
    <s v="RocknRolla"/>
    <d v="2008-07-20T00:00:00"/>
    <x v="3"/>
    <x v="0"/>
    <s v="Color"/>
    <x v="1"/>
    <x v="0"/>
    <x v="2"/>
    <s v="R"/>
    <x v="18"/>
    <x v="103"/>
    <n v="27000"/>
    <n v="46944"/>
    <n v="0"/>
    <n v="12000"/>
    <n v="7.3"/>
    <n v="209"/>
    <n v="114"/>
    <n v="5694401"/>
    <n v="18000000"/>
    <n v="-12305599"/>
    <x v="1"/>
    <x v="0"/>
    <x v="0"/>
  </r>
  <r>
    <s v="Layer Cake"/>
    <d v="2004-11-12T00:00:00"/>
    <x v="0"/>
    <x v="0"/>
    <s v="Color"/>
    <x v="4"/>
    <x v="0"/>
    <x v="2"/>
    <s v="R"/>
    <x v="18"/>
    <x v="68"/>
    <n v="27000"/>
    <n v="29277"/>
    <n v="905"/>
    <n v="0"/>
    <n v="7.4"/>
    <n v="149"/>
    <n v="105"/>
    <n v="2338695"/>
    <n v="4000000"/>
    <n v="-1661305"/>
    <x v="1"/>
    <x v="0"/>
    <x v="0"/>
  </r>
  <r>
    <s v="Legend"/>
    <d v="2015-09-08T00:00:00"/>
    <x v="20"/>
    <x v="1"/>
    <s v="Color"/>
    <x v="7"/>
    <x v="0"/>
    <x v="2"/>
    <s v="R"/>
    <x v="18"/>
    <x v="104"/>
    <n v="27000"/>
    <n v="27659"/>
    <n v="241"/>
    <n v="43000"/>
    <n v="7"/>
    <n v="260"/>
    <n v="132"/>
    <n v="1865774"/>
    <n v="30000000"/>
    <n v="-28134226"/>
    <x v="1"/>
    <x v="0"/>
    <x v="2"/>
  </r>
  <r>
    <s v="Child 44"/>
    <d v="2015-10-03T00:00:00"/>
    <x v="20"/>
    <x v="1"/>
    <s v="Color"/>
    <x v="4"/>
    <x v="0"/>
    <x v="10"/>
    <s v="R"/>
    <x v="18"/>
    <x v="105"/>
    <n v="27000"/>
    <n v="27666"/>
    <n v="79"/>
    <n v="18000"/>
    <n v="6.4"/>
    <n v="172"/>
    <n v="137"/>
    <n v="1206135"/>
    <n v="50000000"/>
    <n v="-48793865"/>
    <x v="1"/>
    <x v="1"/>
    <x v="2"/>
  </r>
  <r>
    <s v="The Avengers"/>
    <d v="2012-07-28T00:00:00"/>
    <x v="1"/>
    <x v="1"/>
    <s v="Color"/>
    <x v="1"/>
    <x v="0"/>
    <x v="0"/>
    <s v="PG-13"/>
    <x v="19"/>
    <x v="106"/>
    <n v="26000"/>
    <n v="87697"/>
    <n v="0"/>
    <n v="123000"/>
    <n v="8.1"/>
    <n v="703"/>
    <n v="173"/>
    <n v="623279547"/>
    <n v="220000000"/>
    <n v="403279547"/>
    <x v="0"/>
    <x v="3"/>
    <x v="2"/>
  </r>
  <r>
    <s v="Avengers: Age of Ultron"/>
    <d v="2015-02-20T00:00:00"/>
    <x v="20"/>
    <x v="1"/>
    <s v="Color"/>
    <x v="1"/>
    <x v="0"/>
    <x v="0"/>
    <s v="PG-13"/>
    <x v="19"/>
    <x v="106"/>
    <n v="26000"/>
    <n v="92000"/>
    <n v="0"/>
    <n v="118000"/>
    <n v="7.5"/>
    <n v="635"/>
    <n v="141"/>
    <n v="458991599"/>
    <n v="250000000"/>
    <n v="208991599"/>
    <x v="0"/>
    <x v="0"/>
    <x v="2"/>
  </r>
  <r>
    <s v="Furious 7"/>
    <d v="2015-01-08T00:00:00"/>
    <x v="20"/>
    <x v="1"/>
    <s v="Color"/>
    <x v="1"/>
    <x v="0"/>
    <x v="0"/>
    <s v="PG-13"/>
    <x v="20"/>
    <x v="107"/>
    <n v="26000"/>
    <n v="79150"/>
    <n v="0"/>
    <n v="94000"/>
    <n v="7.2"/>
    <n v="424"/>
    <n v="140"/>
    <n v="350034110"/>
    <n v="190000000"/>
    <n v="160034110"/>
    <x v="0"/>
    <x v="0"/>
    <x v="2"/>
  </r>
  <r>
    <s v="Star Trek"/>
    <d v="2009-06-22T00:00:00"/>
    <x v="2"/>
    <x v="0"/>
    <s v="Color"/>
    <x v="1"/>
    <x v="0"/>
    <x v="0"/>
    <s v="PG-13"/>
    <x v="19"/>
    <x v="108"/>
    <n v="26000"/>
    <n v="39284"/>
    <n v="14000"/>
    <n v="19000"/>
    <n v="8"/>
    <n v="518"/>
    <n v="127"/>
    <n v="257704099"/>
    <n v="150000000"/>
    <n v="107704099"/>
    <x v="0"/>
    <x v="3"/>
    <x v="2"/>
  </r>
  <r>
    <s v="Thor: The Dark World"/>
    <d v="2013-10-14T00:00:00"/>
    <x v="19"/>
    <x v="1"/>
    <s v="Color"/>
    <x v="1"/>
    <x v="0"/>
    <x v="0"/>
    <s v="PG-13"/>
    <x v="19"/>
    <x v="109"/>
    <n v="26000"/>
    <n v="59803"/>
    <n v="230"/>
    <n v="63000"/>
    <n v="7.1"/>
    <n v="486"/>
    <n v="112"/>
    <n v="206360018"/>
    <n v="170000000"/>
    <n v="36360018"/>
    <x v="0"/>
    <x v="0"/>
    <x v="0"/>
  </r>
  <r>
    <s v="Thor"/>
    <d v="2011-01-19T00:00:00"/>
    <x v="16"/>
    <x v="1"/>
    <s v="Color"/>
    <x v="1"/>
    <x v="0"/>
    <x v="0"/>
    <s v="PG-13"/>
    <x v="19"/>
    <x v="110"/>
    <n v="26000"/>
    <n v="60059"/>
    <n v="0"/>
    <n v="63000"/>
    <n v="7"/>
    <n v="516"/>
    <n v="115"/>
    <n v="181015141"/>
    <n v="150000000"/>
    <n v="31015141"/>
    <x v="0"/>
    <x v="0"/>
    <x v="0"/>
  </r>
  <r>
    <s v="Snow White and the Huntsman"/>
    <d v="2012-01-10T00:00:00"/>
    <x v="1"/>
    <x v="1"/>
    <s v="Color"/>
    <x v="1"/>
    <x v="0"/>
    <x v="0"/>
    <s v="PG-13"/>
    <x v="19"/>
    <x v="111"/>
    <n v="26000"/>
    <n v="72881"/>
    <n v="274"/>
    <n v="53000"/>
    <n v="6.1"/>
    <n v="416"/>
    <n v="132"/>
    <n v="155111815"/>
    <n v="170000000"/>
    <n v="-14888185"/>
    <x v="1"/>
    <x v="1"/>
    <x v="2"/>
  </r>
  <r>
    <s v="The Italian Job"/>
    <d v="2003-11-24T00:00:00"/>
    <x v="22"/>
    <x v="0"/>
    <s v="Color"/>
    <x v="1"/>
    <x v="0"/>
    <x v="0"/>
    <s v="PG-13"/>
    <x v="20"/>
    <x v="112"/>
    <n v="26000"/>
    <n v="35084"/>
    <n v="473"/>
    <n v="0"/>
    <n v="7"/>
    <n v="155"/>
    <n v="111"/>
    <n v="106126012"/>
    <n v="60000000"/>
    <n v="46126012"/>
    <x v="0"/>
    <x v="0"/>
    <x v="0"/>
  </r>
  <r>
    <s v="The Expendables"/>
    <d v="2010-11-12T00:00:00"/>
    <x v="7"/>
    <x v="1"/>
    <s v="Color"/>
    <x v="1"/>
    <x v="0"/>
    <x v="0"/>
    <s v="R"/>
    <x v="20"/>
    <x v="113"/>
    <n v="26000"/>
    <n v="46355"/>
    <n v="13000"/>
    <n v="57000"/>
    <n v="6.5"/>
    <n v="424"/>
    <n v="113"/>
    <n v="102981571"/>
    <n v="80000000"/>
    <n v="22981571"/>
    <x v="0"/>
    <x v="1"/>
    <x v="0"/>
  </r>
  <r>
    <s v="The Expendables 2"/>
    <d v="2012-03-17T00:00:00"/>
    <x v="1"/>
    <x v="1"/>
    <s v="Color"/>
    <x v="1"/>
    <x v="0"/>
    <x v="0"/>
    <s v="R"/>
    <x v="20"/>
    <x v="114"/>
    <n v="26000"/>
    <n v="57881"/>
    <n v="165"/>
    <n v="108000"/>
    <n v="6.7"/>
    <n v="383"/>
    <n v="103"/>
    <n v="85017401"/>
    <n v="92000000"/>
    <n v="-6982599"/>
    <x v="1"/>
    <x v="1"/>
    <x v="0"/>
  </r>
  <r>
    <s v="Vacation"/>
    <d v="2015-08-03T00:00:00"/>
    <x v="20"/>
    <x v="1"/>
    <s v="Color"/>
    <x v="5"/>
    <x v="0"/>
    <x v="0"/>
    <s v="R"/>
    <x v="19"/>
    <x v="115"/>
    <n v="26000"/>
    <n v="40312"/>
    <n v="0"/>
    <n v="28000"/>
    <n v="6.1"/>
    <n v="204"/>
    <n v="99"/>
    <n v="58879132"/>
    <n v="31000000"/>
    <n v="27879132"/>
    <x v="0"/>
    <x v="1"/>
    <x v="0"/>
  </r>
  <r>
    <s v="The One"/>
    <d v="2001-05-10T00:00:00"/>
    <x v="25"/>
    <x v="0"/>
    <s v="Color"/>
    <x v="1"/>
    <x v="0"/>
    <x v="0"/>
    <s v="PG-13"/>
    <x v="20"/>
    <x v="116"/>
    <n v="26000"/>
    <n v="32831"/>
    <n v="70"/>
    <n v="0"/>
    <n v="5.9"/>
    <n v="98"/>
    <n v="85"/>
    <n v="43905746"/>
    <n v="49000000"/>
    <n v="-5094254"/>
    <x v="1"/>
    <x v="1"/>
    <x v="1"/>
  </r>
  <r>
    <s v="Transporter 2"/>
    <d v="2005-07-06T00:00:00"/>
    <x v="5"/>
    <x v="0"/>
    <s v="Color"/>
    <x v="1"/>
    <x v="0"/>
    <x v="3"/>
    <s v="PG-13"/>
    <x v="20"/>
    <x v="117"/>
    <n v="26000"/>
    <n v="29050"/>
    <n v="255"/>
    <n v="0"/>
    <n v="6.3"/>
    <n v="163"/>
    <n v="87"/>
    <n v="43095600"/>
    <n v="32000000"/>
    <n v="11095600"/>
    <x v="0"/>
    <x v="1"/>
    <x v="1"/>
  </r>
  <r>
    <s v="The Cabin in the Woods"/>
    <d v="2012-04-06T00:00:00"/>
    <x v="1"/>
    <x v="1"/>
    <s v="Color"/>
    <x v="8"/>
    <x v="0"/>
    <x v="0"/>
    <s v="R"/>
    <x v="19"/>
    <x v="118"/>
    <n v="26000"/>
    <n v="29551"/>
    <n v="246"/>
    <n v="66000"/>
    <n v="7"/>
    <n v="634"/>
    <n v="95"/>
    <n v="42043633"/>
    <n v="30000000"/>
    <n v="12043633"/>
    <x v="0"/>
    <x v="0"/>
    <x v="0"/>
  </r>
  <r>
    <s v="The Expendables 3"/>
    <d v="2014-08-26T00:00:00"/>
    <x v="14"/>
    <x v="1"/>
    <s v="Color"/>
    <x v="1"/>
    <x v="0"/>
    <x v="0"/>
    <s v="PG-13"/>
    <x v="20"/>
    <x v="119"/>
    <n v="26000"/>
    <n v="52610"/>
    <n v="385"/>
    <n v="56000"/>
    <n v="6.1"/>
    <n v="320"/>
    <n v="131"/>
    <n v="39292022"/>
    <n v="90000000"/>
    <n v="-50707978"/>
    <x v="1"/>
    <x v="1"/>
    <x v="2"/>
  </r>
  <r>
    <s v="Death Race"/>
    <d v="2008-12-10T00:00:00"/>
    <x v="3"/>
    <x v="0"/>
    <s v="Color"/>
    <x v="1"/>
    <x v="0"/>
    <x v="0"/>
    <s v="R"/>
    <x v="20"/>
    <x v="120"/>
    <n v="26000"/>
    <n v="28643"/>
    <n v="545"/>
    <n v="0"/>
    <n v="6.4"/>
    <n v="230"/>
    <n v="111"/>
    <n v="36064910"/>
    <n v="45000000"/>
    <n v="-8935090"/>
    <x v="1"/>
    <x v="1"/>
    <x v="0"/>
  </r>
  <r>
    <s v="Snatch"/>
    <d v="2000-06-15T00:00:00"/>
    <x v="28"/>
    <x v="0"/>
    <s v="Color"/>
    <x v="0"/>
    <x v="0"/>
    <x v="2"/>
    <s v="R"/>
    <x v="20"/>
    <x v="103"/>
    <n v="26000"/>
    <n v="39175"/>
    <n v="0"/>
    <n v="27000"/>
    <n v="8.3000000000000007"/>
    <n v="151"/>
    <n v="104"/>
    <n v="30093107"/>
    <n v="6000000"/>
    <n v="24093107"/>
    <x v="0"/>
    <x v="3"/>
    <x v="0"/>
  </r>
  <r>
    <s v="The Bank Job"/>
    <d v="2008-07-04T00:00:00"/>
    <x v="3"/>
    <x v="0"/>
    <s v="Color"/>
    <x v="4"/>
    <x v="0"/>
    <x v="2"/>
    <s v="R"/>
    <x v="20"/>
    <x v="121"/>
    <n v="26000"/>
    <n v="27755"/>
    <n v="79"/>
    <n v="0"/>
    <n v="7.3"/>
    <n v="222"/>
    <n v="111"/>
    <n v="30028592"/>
    <n v="20000000"/>
    <n v="10028592"/>
    <x v="0"/>
    <x v="0"/>
    <x v="0"/>
  </r>
  <r>
    <s v="The Mechanic"/>
    <d v="2011-05-27T00:00:00"/>
    <x v="16"/>
    <x v="1"/>
    <s v="Color"/>
    <x v="1"/>
    <x v="0"/>
    <x v="0"/>
    <s v="R"/>
    <x v="20"/>
    <x v="114"/>
    <n v="26000"/>
    <n v="27834"/>
    <n v="165"/>
    <n v="16000"/>
    <n v="6.6"/>
    <n v="252"/>
    <n v="93"/>
    <n v="29113588"/>
    <n v="40000000"/>
    <n v="-10886412"/>
    <x v="1"/>
    <x v="1"/>
    <x v="0"/>
  </r>
  <r>
    <s v="Crank"/>
    <d v="2006-12-28T00:00:00"/>
    <x v="6"/>
    <x v="0"/>
    <s v="Color"/>
    <x v="1"/>
    <x v="0"/>
    <x v="0"/>
    <s v="R"/>
    <x v="20"/>
    <x v="122"/>
    <n v="26000"/>
    <n v="28767"/>
    <n v="83"/>
    <n v="0"/>
    <n v="7"/>
    <n v="170"/>
    <n v="93"/>
    <n v="27829874"/>
    <n v="12000000"/>
    <n v="15829874"/>
    <x v="0"/>
    <x v="0"/>
    <x v="0"/>
  </r>
  <r>
    <s v="Rush"/>
    <d v="2013-09-02T00:00:00"/>
    <x v="19"/>
    <x v="1"/>
    <s v="Color"/>
    <x v="1"/>
    <x v="0"/>
    <x v="2"/>
    <s v="R"/>
    <x v="19"/>
    <x v="123"/>
    <n v="26000"/>
    <n v="37206"/>
    <n v="2000"/>
    <n v="83000"/>
    <n v="8.1"/>
    <n v="393"/>
    <n v="123"/>
    <n v="26903709"/>
    <n v="38000000"/>
    <n v="-11096291"/>
    <x v="1"/>
    <x v="3"/>
    <x v="2"/>
  </r>
  <r>
    <s v="The Transporter"/>
    <d v="2002-06-08T00:00:00"/>
    <x v="18"/>
    <x v="0"/>
    <s v="Color"/>
    <x v="1"/>
    <x v="0"/>
    <x v="3"/>
    <s v="PG-13"/>
    <x v="20"/>
    <x v="117"/>
    <n v="26000"/>
    <n v="27572"/>
    <n v="255"/>
    <n v="0"/>
    <n v="6.8"/>
    <n v="171"/>
    <n v="92"/>
    <n v="25296447"/>
    <n v="21000000"/>
    <n v="4296447"/>
    <x v="0"/>
    <x v="1"/>
    <x v="0"/>
  </r>
  <r>
    <s v="Killer Elite"/>
    <d v="2011-08-25T00:00:00"/>
    <x v="16"/>
    <x v="1"/>
    <s v="Color"/>
    <x v="1"/>
    <x v="0"/>
    <x v="2"/>
    <s v="R"/>
    <x v="20"/>
    <x v="124"/>
    <n v="26000"/>
    <n v="49608"/>
    <n v="5"/>
    <n v="17000"/>
    <n v="6.5"/>
    <n v="189"/>
    <n v="116"/>
    <n v="25093607"/>
    <n v="35000000"/>
    <n v="-9906393"/>
    <x v="1"/>
    <x v="1"/>
    <x v="0"/>
  </r>
  <r>
    <s v="In the Heart of the Sea"/>
    <d v="2015-08-29T00:00:00"/>
    <x v="20"/>
    <x v="1"/>
    <s v="Color"/>
    <x v="1"/>
    <x v="0"/>
    <x v="0"/>
    <s v="PG-13"/>
    <x v="19"/>
    <x v="123"/>
    <n v="26000"/>
    <n v="28328"/>
    <n v="2000"/>
    <n v="27000"/>
    <n v="7"/>
    <n v="289"/>
    <n v="122"/>
    <n v="24985612"/>
    <n v="100000000"/>
    <n v="-75014388"/>
    <x v="1"/>
    <x v="0"/>
    <x v="2"/>
  </r>
  <r>
    <s v="War"/>
    <d v="2007-03-05T00:00:00"/>
    <x v="4"/>
    <x v="0"/>
    <s v="Color"/>
    <x v="1"/>
    <x v="0"/>
    <x v="0"/>
    <s v="R"/>
    <x v="20"/>
    <x v="125"/>
    <n v="26000"/>
    <n v="33565"/>
    <n v="5"/>
    <n v="0"/>
    <n v="6.3"/>
    <n v="119"/>
    <n v="103"/>
    <n v="22466994"/>
    <n v="25000000"/>
    <n v="-2533006"/>
    <x v="1"/>
    <x v="1"/>
    <x v="0"/>
  </r>
  <r>
    <s v="Homefront"/>
    <d v="2013-10-21T00:00:00"/>
    <x v="19"/>
    <x v="1"/>
    <s v="Color"/>
    <x v="1"/>
    <x v="0"/>
    <x v="0"/>
    <s v="R"/>
    <x v="20"/>
    <x v="126"/>
    <n v="26000"/>
    <n v="39989"/>
    <n v="39"/>
    <n v="15000"/>
    <n v="6.5"/>
    <n v="203"/>
    <n v="100"/>
    <n v="19783777"/>
    <n v="22000000"/>
    <n v="-2216223"/>
    <x v="1"/>
    <x v="1"/>
    <x v="0"/>
  </r>
  <r>
    <s v="Parker"/>
    <d v="2013-03-28T00:00:00"/>
    <x v="19"/>
    <x v="1"/>
    <s v="Color"/>
    <x v="1"/>
    <x v="0"/>
    <x v="0"/>
    <s v="R"/>
    <x v="20"/>
    <x v="127"/>
    <n v="26000"/>
    <n v="28479"/>
    <n v="138"/>
    <n v="17000"/>
    <n v="6.2"/>
    <n v="224"/>
    <n v="118"/>
    <n v="17609982"/>
    <n v="35000000"/>
    <n v="-17390018"/>
    <x v="1"/>
    <x v="1"/>
    <x v="0"/>
  </r>
  <r>
    <s v="Safe"/>
    <d v="2012-07-01T00:00:00"/>
    <x v="1"/>
    <x v="1"/>
    <s v="Color"/>
    <x v="1"/>
    <x v="0"/>
    <x v="0"/>
    <s v="R"/>
    <x v="20"/>
    <x v="73"/>
    <n v="26000"/>
    <n v="27759"/>
    <n v="132"/>
    <n v="12000"/>
    <n v="6.5"/>
    <n v="258"/>
    <n v="94"/>
    <n v="17120019"/>
    <n v="30000000"/>
    <n v="-12879981"/>
    <x v="1"/>
    <x v="1"/>
    <x v="0"/>
  </r>
  <r>
    <s v="A Perfect Getaway"/>
    <d v="2009-12-18T00:00:00"/>
    <x v="2"/>
    <x v="0"/>
    <s v="Color"/>
    <x v="5"/>
    <x v="0"/>
    <x v="0"/>
    <s v="R"/>
    <x v="19"/>
    <x v="128"/>
    <n v="26000"/>
    <n v="41359"/>
    <n v="123"/>
    <n v="4000"/>
    <n v="6.5"/>
    <n v="160"/>
    <n v="108"/>
    <n v="15483540"/>
    <n v="14000000"/>
    <n v="1483540"/>
    <x v="0"/>
    <x v="1"/>
    <x v="0"/>
  </r>
  <r>
    <s v="Crank: High Voltage"/>
    <d v="2009-11-08T00:00:00"/>
    <x v="2"/>
    <x v="0"/>
    <s v="Color"/>
    <x v="1"/>
    <x v="0"/>
    <x v="0"/>
    <s v="R"/>
    <x v="20"/>
    <x v="122"/>
    <n v="26000"/>
    <n v="30541"/>
    <n v="83"/>
    <n v="0"/>
    <n v="6.2"/>
    <n v="150"/>
    <n v="96"/>
    <n v="13630226"/>
    <n v="20000000"/>
    <n v="-6369774"/>
    <x v="1"/>
    <x v="1"/>
    <x v="0"/>
  </r>
  <r>
    <s v="Ghosts of Mars"/>
    <d v="2001-09-10T00:00:00"/>
    <x v="25"/>
    <x v="0"/>
    <s v="Color"/>
    <x v="1"/>
    <x v="0"/>
    <x v="0"/>
    <s v="R"/>
    <x v="20"/>
    <x v="129"/>
    <n v="26000"/>
    <n v="28867"/>
    <n v="0"/>
    <n v="0"/>
    <n v="4.9000000000000004"/>
    <n v="156"/>
    <n v="98"/>
    <n v="8434601"/>
    <n v="28000000"/>
    <n v="-19565399"/>
    <x v="1"/>
    <x v="2"/>
    <x v="0"/>
  </r>
  <r>
    <s v="Blackhat"/>
    <d v="2015-09-10T00:00:00"/>
    <x v="20"/>
    <x v="1"/>
    <s v="Color"/>
    <x v="1"/>
    <x v="0"/>
    <x v="0"/>
    <s v="R"/>
    <x v="19"/>
    <x v="44"/>
    <n v="26000"/>
    <n v="28129"/>
    <n v="0"/>
    <n v="11000"/>
    <n v="5.4"/>
    <n v="261"/>
    <n v="133"/>
    <n v="7097125"/>
    <n v="70000000"/>
    <n v="-62902875"/>
    <x v="1"/>
    <x v="1"/>
    <x v="2"/>
  </r>
  <r>
    <s v="In the Name of the King: A Dungeon Siege Tale"/>
    <d v="2007-09-24T00:00:00"/>
    <x v="4"/>
    <x v="0"/>
    <s v="Color"/>
    <x v="1"/>
    <x v="0"/>
    <x v="8"/>
    <s v="PG-13"/>
    <x v="20"/>
    <x v="130"/>
    <n v="26000"/>
    <n v="26564"/>
    <n v="892"/>
    <n v="0"/>
    <n v="3.8"/>
    <n v="140"/>
    <n v="156"/>
    <n v="4535117"/>
    <n v="60000000"/>
    <n v="-55464883"/>
    <x v="1"/>
    <x v="2"/>
    <x v="2"/>
  </r>
  <r>
    <s v="Lock, Stock and Two Smoking Barrels"/>
    <d v="1998-01-01T00:00:00"/>
    <x v="11"/>
    <x v="2"/>
    <s v="Color"/>
    <x v="0"/>
    <x v="0"/>
    <x v="2"/>
    <s v="R"/>
    <x v="20"/>
    <x v="103"/>
    <n v="26000"/>
    <n v="28294"/>
    <n v="0"/>
    <n v="21000"/>
    <n v="8.1999999999999993"/>
    <n v="116"/>
    <n v="120"/>
    <n v="3650677"/>
    <n v="960000"/>
    <n v="2690677"/>
    <x v="0"/>
    <x v="3"/>
    <x v="0"/>
  </r>
  <r>
    <s v="Mean Machine"/>
    <d v="2001-04-05T00:00:00"/>
    <x v="25"/>
    <x v="0"/>
    <s v="Color"/>
    <x v="0"/>
    <x v="0"/>
    <x v="2"/>
    <s v="R"/>
    <x v="20"/>
    <x v="131"/>
    <n v="26000"/>
    <n v="29325"/>
    <n v="0"/>
    <n v="0"/>
    <n v="6.5"/>
    <n v="54"/>
    <n v="99"/>
    <n v="92191"/>
    <n v="2500000"/>
    <n v="-2407809"/>
    <x v="1"/>
    <x v="1"/>
    <x v="0"/>
  </r>
  <r>
    <s v="Ca$h"/>
    <d v="2010-03-05T00:00:00"/>
    <x v="7"/>
    <x v="1"/>
    <s v="Color"/>
    <x v="0"/>
    <x v="0"/>
    <x v="0"/>
    <s v="R"/>
    <x v="19"/>
    <x v="132"/>
    <n v="26000"/>
    <n v="27756"/>
    <n v="0"/>
    <n v="694"/>
    <n v="6"/>
    <n v="27"/>
    <n v="118"/>
    <n v="46451"/>
    <n v="7000000"/>
    <n v="-6953549"/>
    <x v="1"/>
    <x v="1"/>
    <x v="0"/>
  </r>
  <r>
    <s v="London"/>
    <d v="2005-10-14T00:00:00"/>
    <x v="5"/>
    <x v="0"/>
    <s v="Color"/>
    <x v="3"/>
    <x v="0"/>
    <x v="2"/>
    <s v="R"/>
    <x v="20"/>
    <x v="133"/>
    <n v="26000"/>
    <n v="39518"/>
    <n v="11"/>
    <n v="0"/>
    <n v="6.6"/>
    <n v="34"/>
    <n v="92"/>
    <n v="12667"/>
    <n v="14000"/>
    <n v="-1333"/>
    <x v="1"/>
    <x v="1"/>
    <x v="0"/>
  </r>
  <r>
    <s v="Harry Potter and the Half-Blood Prince"/>
    <d v="2009-12-19T00:00:00"/>
    <x v="2"/>
    <x v="0"/>
    <s v="Color"/>
    <x v="5"/>
    <x v="0"/>
    <x v="2"/>
    <s v="PG"/>
    <x v="21"/>
    <x v="134"/>
    <n v="25000"/>
    <n v="58753"/>
    <n v="282"/>
    <n v="10000"/>
    <n v="7.5"/>
    <n v="375"/>
    <n v="153"/>
    <n v="301956980"/>
    <n v="250000000"/>
    <n v="51956980"/>
    <x v="0"/>
    <x v="0"/>
    <x v="2"/>
  </r>
  <r>
    <s v="Robin Hood: Prince of Thieves"/>
    <d v="1991-01-15T00:00:00"/>
    <x v="13"/>
    <x v="2"/>
    <s v="Color"/>
    <x v="1"/>
    <x v="0"/>
    <x v="0"/>
    <s v="PG-13"/>
    <x v="21"/>
    <x v="135"/>
    <n v="25000"/>
    <n v="38518"/>
    <n v="58"/>
    <n v="0"/>
    <n v="6.9"/>
    <n v="67"/>
    <n v="155"/>
    <n v="165500000"/>
    <n v="48000000"/>
    <n v="117500000"/>
    <x v="0"/>
    <x v="1"/>
    <x v="2"/>
  </r>
  <r>
    <s v="Die Hard"/>
    <d v="1988-08-03T00:00:00"/>
    <x v="30"/>
    <x v="3"/>
    <s v="Color"/>
    <x v="1"/>
    <x v="0"/>
    <x v="0"/>
    <s v="R"/>
    <x v="21"/>
    <x v="136"/>
    <n v="25000"/>
    <n v="40585"/>
    <n v="323"/>
    <n v="25000"/>
    <n v="8.1999999999999993"/>
    <n v="233"/>
    <n v="131"/>
    <n v="81350242"/>
    <n v="28000000"/>
    <n v="53350242"/>
    <x v="0"/>
    <x v="3"/>
    <x v="2"/>
  </r>
  <r>
    <s v="War Horse"/>
    <d v="2011-04-09T00:00:00"/>
    <x v="16"/>
    <x v="1"/>
    <s v="Black and White"/>
    <x v="3"/>
    <x v="0"/>
    <x v="0"/>
    <s v="PG-13"/>
    <x v="22"/>
    <x v="19"/>
    <n v="25000"/>
    <n v="46726"/>
    <n v="14000"/>
    <n v="28000"/>
    <n v="7.2"/>
    <n v="388"/>
    <n v="146"/>
    <n v="79883359"/>
    <n v="66000000"/>
    <n v="13883359"/>
    <x v="0"/>
    <x v="0"/>
    <x v="2"/>
  </r>
  <r>
    <s v="Galaxy Quest"/>
    <d v="1999-02-07T00:00:00"/>
    <x v="17"/>
    <x v="2"/>
    <s v="Color"/>
    <x v="5"/>
    <x v="0"/>
    <x v="0"/>
    <s v="PG"/>
    <x v="21"/>
    <x v="137"/>
    <n v="25000"/>
    <n v="26998"/>
    <n v="23"/>
    <n v="19000"/>
    <n v="7.3"/>
    <n v="213"/>
    <n v="102"/>
    <n v="71423726"/>
    <n v="45000000"/>
    <n v="26423726"/>
    <x v="0"/>
    <x v="0"/>
    <x v="0"/>
  </r>
  <r>
    <s v="Sense and Sensibility"/>
    <d v="1995-03-27T00:00:00"/>
    <x v="21"/>
    <x v="2"/>
    <s v="Color"/>
    <x v="3"/>
    <x v="0"/>
    <x v="0"/>
    <s v="PG"/>
    <x v="21"/>
    <x v="138"/>
    <n v="25000"/>
    <n v="41059"/>
    <n v="0"/>
    <n v="0"/>
    <n v="7.7"/>
    <n v="69"/>
    <n v="136"/>
    <n v="42700000"/>
    <n v="16500000"/>
    <n v="26200000"/>
    <x v="0"/>
    <x v="0"/>
    <x v="2"/>
  </r>
  <r>
    <s v="Quigley Down Under"/>
    <d v="1990-12-30T00:00:00"/>
    <x v="24"/>
    <x v="2"/>
    <s v="Color"/>
    <x v="1"/>
    <x v="0"/>
    <x v="1"/>
    <s v="PG-13"/>
    <x v="21"/>
    <x v="139"/>
    <n v="25000"/>
    <n v="45841"/>
    <n v="23"/>
    <n v="0"/>
    <n v="6.8"/>
    <n v="20"/>
    <n v="119"/>
    <n v="21413105"/>
    <n v="20000000"/>
    <n v="1413105"/>
    <x v="0"/>
    <x v="1"/>
    <x v="0"/>
  </r>
  <r>
    <s v="Michael Collins"/>
    <d v="1996-05-23T00:00:00"/>
    <x v="29"/>
    <x v="2"/>
    <s v="Black and White"/>
    <x v="7"/>
    <x v="0"/>
    <x v="2"/>
    <s v="R"/>
    <x v="21"/>
    <x v="140"/>
    <n v="25000"/>
    <n v="48482"/>
    <n v="277"/>
    <n v="0"/>
    <n v="7.1"/>
    <n v="44"/>
    <n v="133"/>
    <n v="11030963"/>
    <n v="28000000"/>
    <n v="-16969037"/>
    <x v="1"/>
    <x v="0"/>
    <x v="2"/>
  </r>
  <r>
    <s v="The Railway Man"/>
    <d v="2013-03-08T00:00:00"/>
    <x v="19"/>
    <x v="1"/>
    <s v="Color"/>
    <x v="7"/>
    <x v="0"/>
    <x v="1"/>
    <s v="R"/>
    <x v="22"/>
    <x v="141"/>
    <n v="25000"/>
    <n v="39463"/>
    <n v="6"/>
    <n v="18000"/>
    <n v="7.1"/>
    <n v="186"/>
    <n v="116"/>
    <n v="4435083"/>
    <n v="18000000"/>
    <n v="-13564917"/>
    <x v="1"/>
    <x v="0"/>
    <x v="0"/>
  </r>
  <r>
    <s v="Bottle Shock"/>
    <d v="2008-10-07T00:00:00"/>
    <x v="3"/>
    <x v="0"/>
    <s v="Color"/>
    <x v="0"/>
    <x v="0"/>
    <x v="0"/>
    <s v="PG-13"/>
    <x v="21"/>
    <x v="142"/>
    <n v="25000"/>
    <n v="25676"/>
    <n v="19"/>
    <n v="0"/>
    <n v="6.8"/>
    <n v="109"/>
    <n v="110"/>
    <n v="4040588"/>
    <n v="5000000"/>
    <n v="-959412"/>
    <x v="1"/>
    <x v="1"/>
    <x v="0"/>
  </r>
  <r>
    <s v="Stonewall"/>
    <d v="2015-01-26T00:00:00"/>
    <x v="20"/>
    <x v="1"/>
    <s v="Color"/>
    <x v="3"/>
    <x v="0"/>
    <x v="0"/>
    <s v="R"/>
    <x v="22"/>
    <x v="143"/>
    <n v="25000"/>
    <n v="26176"/>
    <n v="776"/>
    <n v="0"/>
    <n v="4.5"/>
    <n v="74"/>
    <n v="129"/>
    <n v="186354"/>
    <n v="13500000"/>
    <n v="-13313646"/>
    <x v="1"/>
    <x v="2"/>
    <x v="2"/>
  </r>
  <r>
    <s v="Spider-Man"/>
    <d v="2002-02-04T00:00:00"/>
    <x v="18"/>
    <x v="0"/>
    <s v="Color"/>
    <x v="1"/>
    <x v="0"/>
    <x v="0"/>
    <s v="PG-13"/>
    <x v="23"/>
    <x v="39"/>
    <n v="24000"/>
    <n v="40484"/>
    <n v="0"/>
    <n v="5000"/>
    <n v="7.3"/>
    <n v="291"/>
    <n v="121"/>
    <n v="403706375"/>
    <n v="139000000"/>
    <n v="264706375"/>
    <x v="0"/>
    <x v="0"/>
    <x v="2"/>
  </r>
  <r>
    <s v="Spider-Man 2"/>
    <d v="2004-06-23T00:00:00"/>
    <x v="0"/>
    <x v="0"/>
    <s v="Color"/>
    <x v="1"/>
    <x v="0"/>
    <x v="0"/>
    <s v="PG-13"/>
    <x v="23"/>
    <x v="39"/>
    <n v="24000"/>
    <n v="43388"/>
    <n v="0"/>
    <n v="0"/>
    <n v="7.3"/>
    <n v="300"/>
    <n v="135"/>
    <n v="373377893"/>
    <n v="200000000"/>
    <n v="173377893"/>
    <x v="0"/>
    <x v="0"/>
    <x v="2"/>
  </r>
  <r>
    <s v="Spider-Man 3"/>
    <d v="2007-02-10T00:00:00"/>
    <x v="4"/>
    <x v="0"/>
    <s v="Color"/>
    <x v="1"/>
    <x v="0"/>
    <x v="0"/>
    <s v="PG-13"/>
    <x v="23"/>
    <x v="39"/>
    <n v="24000"/>
    <n v="46055"/>
    <n v="0"/>
    <n v="0"/>
    <n v="6.2"/>
    <n v="392"/>
    <n v="156"/>
    <n v="336530303"/>
    <n v="258000000"/>
    <n v="78530303"/>
    <x v="0"/>
    <x v="1"/>
    <x v="2"/>
  </r>
  <r>
    <s v="Megamind"/>
    <d v="2010-11-29T00:00:00"/>
    <x v="7"/>
    <x v="1"/>
    <s v="Color"/>
    <x v="1"/>
    <x v="0"/>
    <x v="0"/>
    <s v="PG"/>
    <x v="23"/>
    <x v="144"/>
    <n v="24000"/>
    <n v="46120"/>
    <n v="96"/>
    <n v="13000"/>
    <n v="7.3"/>
    <n v="233"/>
    <n v="95"/>
    <n v="148337537"/>
    <n v="130000000"/>
    <n v="18337537"/>
    <x v="0"/>
    <x v="0"/>
    <x v="0"/>
  </r>
  <r>
    <s v="Juno"/>
    <d v="2007-06-12T00:00:00"/>
    <x v="4"/>
    <x v="0"/>
    <s v="Color"/>
    <x v="0"/>
    <x v="0"/>
    <x v="0"/>
    <s v="PG-13"/>
    <x v="23"/>
    <x v="145"/>
    <n v="24000"/>
    <n v="28817"/>
    <n v="655"/>
    <n v="10000"/>
    <n v="7.5"/>
    <n v="387"/>
    <n v="96"/>
    <n v="143492840"/>
    <n v="7500000"/>
    <n v="135992840"/>
    <x v="0"/>
    <x v="0"/>
    <x v="0"/>
  </r>
  <r>
    <s v="Terminator Genisys"/>
    <d v="2015-06-15T00:00:00"/>
    <x v="20"/>
    <x v="1"/>
    <s v="Color"/>
    <x v="1"/>
    <x v="0"/>
    <x v="0"/>
    <s v="PG-13"/>
    <x v="23"/>
    <x v="109"/>
    <n v="24000"/>
    <n v="38873"/>
    <n v="230"/>
    <n v="82000"/>
    <n v="6.6"/>
    <n v="474"/>
    <n v="126"/>
    <n v="89732035"/>
    <n v="155000000"/>
    <n v="-65267965"/>
    <x v="1"/>
    <x v="1"/>
    <x v="2"/>
  </r>
  <r>
    <s v="Up in the Air"/>
    <d v="2009-04-28T00:00:00"/>
    <x v="2"/>
    <x v="0"/>
    <s v="Color"/>
    <x v="3"/>
    <x v="0"/>
    <x v="0"/>
    <s v="R"/>
    <x v="23"/>
    <x v="145"/>
    <n v="24000"/>
    <n v="35209"/>
    <n v="655"/>
    <n v="19000"/>
    <n v="7.4"/>
    <n v="391"/>
    <n v="108"/>
    <n v="83813460"/>
    <n v="25000000"/>
    <n v="58813460"/>
    <x v="0"/>
    <x v="0"/>
    <x v="0"/>
  </r>
  <r>
    <s v="I Love You, Man"/>
    <d v="2009-05-15T00:00:00"/>
    <x v="2"/>
    <x v="0"/>
    <s v="Color"/>
    <x v="0"/>
    <x v="0"/>
    <x v="0"/>
    <s v="R"/>
    <x v="23"/>
    <x v="146"/>
    <n v="24000"/>
    <n v="28928"/>
    <n v="29"/>
    <n v="0"/>
    <n v="7.1"/>
    <n v="215"/>
    <n v="105"/>
    <n v="71347010"/>
    <n v="40000000"/>
    <n v="31347010"/>
    <x v="0"/>
    <x v="0"/>
    <x v="0"/>
  </r>
  <r>
    <s v="Hidalgo"/>
    <d v="2004-10-03T00:00:00"/>
    <x v="0"/>
    <x v="0"/>
    <s v="Color"/>
    <x v="1"/>
    <x v="0"/>
    <x v="0"/>
    <s v="PG-13"/>
    <x v="23"/>
    <x v="147"/>
    <n v="24000"/>
    <n v="36925"/>
    <n v="394"/>
    <n v="0"/>
    <n v="6.7"/>
    <n v="140"/>
    <n v="136"/>
    <n v="67286731"/>
    <n v="100000000"/>
    <n v="-32713269"/>
    <x v="1"/>
    <x v="1"/>
    <x v="2"/>
  </r>
  <r>
    <s v="The Mexican"/>
    <d v="2001-02-08T00:00:00"/>
    <x v="25"/>
    <x v="0"/>
    <s v="Color"/>
    <x v="5"/>
    <x v="0"/>
    <x v="0"/>
    <s v="R"/>
    <x v="23"/>
    <x v="40"/>
    <n v="24000"/>
    <n v="43917"/>
    <n v="563"/>
    <n v="2000"/>
    <n v="6.1"/>
    <n v="125"/>
    <n v="123"/>
    <n v="66808615"/>
    <n v="34000000"/>
    <n v="32808615"/>
    <x v="0"/>
    <x v="1"/>
    <x v="2"/>
  </r>
  <r>
    <s v="Contraband"/>
    <d v="2012-05-21T00:00:00"/>
    <x v="1"/>
    <x v="1"/>
    <s v="Color"/>
    <x v="1"/>
    <x v="0"/>
    <x v="0"/>
    <s v="R"/>
    <x v="23"/>
    <x v="148"/>
    <n v="24000"/>
    <n v="26625"/>
    <n v="175"/>
    <n v="0"/>
    <n v="6.5"/>
    <n v="270"/>
    <n v="109"/>
    <n v="66489425"/>
    <n v="25000000"/>
    <n v="41489425"/>
    <x v="0"/>
    <x v="1"/>
    <x v="0"/>
  </r>
  <r>
    <s v="Burn After Reading"/>
    <d v="2008-03-09T00:00:00"/>
    <x v="3"/>
    <x v="0"/>
    <s v="Color"/>
    <x v="0"/>
    <x v="0"/>
    <x v="0"/>
    <s v="R"/>
    <x v="23"/>
    <x v="149"/>
    <n v="24000"/>
    <n v="36093"/>
    <n v="1000"/>
    <n v="0"/>
    <n v="7"/>
    <n v="341"/>
    <n v="96"/>
    <n v="60338891"/>
    <n v="37000000"/>
    <n v="23338891"/>
    <x v="0"/>
    <x v="0"/>
    <x v="0"/>
  </r>
  <r>
    <s v="The Jackal"/>
    <d v="1997-09-06T00:00:00"/>
    <x v="10"/>
    <x v="2"/>
    <s v="Color"/>
    <x v="1"/>
    <x v="0"/>
    <x v="0"/>
    <s v="R"/>
    <x v="23"/>
    <x v="150"/>
    <n v="24000"/>
    <n v="38227"/>
    <n v="105"/>
    <n v="0"/>
    <n v="6.3"/>
    <n v="83"/>
    <n v="124"/>
    <n v="54910560"/>
    <n v="60000000"/>
    <n v="-5089440"/>
    <x v="1"/>
    <x v="1"/>
    <x v="2"/>
  </r>
  <r>
    <s v="The Ladykillers"/>
    <d v="2004-04-07T00:00:00"/>
    <x v="0"/>
    <x v="0"/>
    <s v="Color"/>
    <x v="0"/>
    <x v="0"/>
    <x v="0"/>
    <s v="R"/>
    <x v="23"/>
    <x v="149"/>
    <n v="24000"/>
    <n v="41701"/>
    <n v="1000"/>
    <n v="0"/>
    <n v="6.2"/>
    <n v="193"/>
    <n v="104"/>
    <n v="39692139"/>
    <n v="35000000"/>
    <n v="4692139"/>
    <x v="0"/>
    <x v="1"/>
    <x v="0"/>
  </r>
  <r>
    <s v="Autumn in New York"/>
    <d v="2000-01-05T00:00:00"/>
    <x v="28"/>
    <x v="0"/>
    <s v="Color"/>
    <x v="3"/>
    <x v="0"/>
    <x v="0"/>
    <s v="PG-13"/>
    <x v="23"/>
    <x v="151"/>
    <n v="24000"/>
    <n v="26938"/>
    <n v="643"/>
    <n v="0"/>
    <n v="5.5"/>
    <n v="101"/>
    <n v="103"/>
    <n v="37752931"/>
    <n v="40000000"/>
    <n v="-2247069"/>
    <x v="1"/>
    <x v="1"/>
    <x v="0"/>
  </r>
  <r>
    <s v="For Love of the Game"/>
    <d v="1999-01-27T00:00:00"/>
    <x v="17"/>
    <x v="2"/>
    <s v="Color"/>
    <x v="3"/>
    <x v="0"/>
    <x v="0"/>
    <s v="PG-13"/>
    <x v="23"/>
    <x v="39"/>
    <n v="24000"/>
    <n v="25469"/>
    <n v="0"/>
    <n v="0"/>
    <n v="6.5"/>
    <n v="113"/>
    <n v="137"/>
    <n v="35168395"/>
    <n v="50000000"/>
    <n v="-14831605"/>
    <x v="1"/>
    <x v="1"/>
    <x v="2"/>
  </r>
  <r>
    <s v="Thank You for Smoking"/>
    <d v="2005-02-28T00:00:00"/>
    <x v="5"/>
    <x v="0"/>
    <s v="Color"/>
    <x v="0"/>
    <x v="0"/>
    <x v="0"/>
    <s v="R"/>
    <x v="23"/>
    <x v="145"/>
    <n v="24000"/>
    <n v="25092"/>
    <n v="655"/>
    <n v="0"/>
    <n v="7.6"/>
    <n v="239"/>
    <n v="92"/>
    <n v="24792061"/>
    <n v="6500000"/>
    <n v="18292061"/>
    <x v="0"/>
    <x v="0"/>
    <x v="0"/>
  </r>
  <r>
    <s v="Extreme Measures"/>
    <d v="1996-03-04T00:00:00"/>
    <x v="29"/>
    <x v="2"/>
    <s v="Color"/>
    <x v="4"/>
    <x v="0"/>
    <x v="0"/>
    <s v="R"/>
    <x v="23"/>
    <x v="152"/>
    <n v="24000"/>
    <n v="24547"/>
    <n v="150"/>
    <n v="352"/>
    <n v="6.1"/>
    <n v="47"/>
    <n v="118"/>
    <n v="17305211"/>
    <n v="38000000"/>
    <n v="-20694789"/>
    <x v="1"/>
    <x v="1"/>
    <x v="0"/>
  </r>
  <r>
    <s v="New in Town"/>
    <d v="2009-10-08T00:00:00"/>
    <x v="2"/>
    <x v="0"/>
    <s v="Color"/>
    <x v="0"/>
    <x v="0"/>
    <x v="0"/>
    <s v="PG"/>
    <x v="23"/>
    <x v="153"/>
    <n v="24000"/>
    <n v="25792"/>
    <n v="3"/>
    <n v="0"/>
    <n v="5.6"/>
    <n v="121"/>
    <n v="97"/>
    <n v="16699684"/>
    <n v="8000000"/>
    <n v="8699684"/>
    <x v="0"/>
    <x v="1"/>
    <x v="0"/>
  </r>
  <r>
    <s v="Jennifer's Body"/>
    <d v="2009-08-30T00:00:00"/>
    <x v="2"/>
    <x v="0"/>
    <s v="Color"/>
    <x v="0"/>
    <x v="0"/>
    <x v="0"/>
    <s v="R"/>
    <x v="23"/>
    <x v="154"/>
    <n v="24000"/>
    <n v="24805"/>
    <n v="45"/>
    <n v="6000"/>
    <n v="5.0999999999999996"/>
    <n v="300"/>
    <n v="107"/>
    <n v="16204793"/>
    <n v="16000000"/>
    <n v="204793"/>
    <x v="0"/>
    <x v="1"/>
    <x v="0"/>
  </r>
  <r>
    <s v="Labor Day"/>
    <d v="2013-05-06T00:00:00"/>
    <x v="19"/>
    <x v="1"/>
    <s v="Color"/>
    <x v="3"/>
    <x v="0"/>
    <x v="0"/>
    <s v="PG-13"/>
    <x v="23"/>
    <x v="145"/>
    <n v="24000"/>
    <n v="39307"/>
    <n v="655"/>
    <n v="0"/>
    <n v="6.9"/>
    <n v="217"/>
    <n v="111"/>
    <n v="13362308"/>
    <n v="18000000"/>
    <n v="-4637692"/>
    <x v="1"/>
    <x v="1"/>
    <x v="0"/>
  </r>
  <r>
    <s v="Whiplash"/>
    <d v="2014-04-27T00:00:00"/>
    <x v="14"/>
    <x v="1"/>
    <s v="Color"/>
    <x v="3"/>
    <x v="0"/>
    <x v="0"/>
    <s v="R"/>
    <x v="23"/>
    <x v="155"/>
    <n v="24000"/>
    <n v="26495"/>
    <n v="141"/>
    <n v="129000"/>
    <n v="8.5"/>
    <n v="535"/>
    <n v="107"/>
    <n v="13092000"/>
    <n v="3300000"/>
    <n v="9792000"/>
    <x v="0"/>
    <x v="3"/>
    <x v="0"/>
  </r>
  <r>
    <s v="The Words"/>
    <d v="2012-11-03T00:00:00"/>
    <x v="1"/>
    <x v="1"/>
    <s v="Color"/>
    <x v="3"/>
    <x v="0"/>
    <x v="0"/>
    <s v="PG-13"/>
    <x v="23"/>
    <x v="156"/>
    <n v="24000"/>
    <n v="51355"/>
    <n v="49"/>
    <n v="21000"/>
    <n v="7.1"/>
    <n v="216"/>
    <n v="102"/>
    <n v="11434867"/>
    <n v="6000000"/>
    <n v="5434867"/>
    <x v="0"/>
    <x v="0"/>
    <x v="0"/>
  </r>
  <r>
    <s v="The Astronaut Farmer"/>
    <d v="2006-07-14T00:00:00"/>
    <x v="6"/>
    <x v="0"/>
    <s v="Color"/>
    <x v="5"/>
    <x v="0"/>
    <x v="0"/>
    <s v="PG"/>
    <x v="23"/>
    <x v="157"/>
    <n v="24000"/>
    <n v="27806"/>
    <n v="35"/>
    <n v="862"/>
    <n v="6.3"/>
    <n v="113"/>
    <n v="104"/>
    <n v="10996440"/>
    <n v="13000000"/>
    <n v="-2003560"/>
    <x v="1"/>
    <x v="1"/>
    <x v="0"/>
  </r>
  <r>
    <s v="Extract"/>
    <d v="2009-08-21T00:00:00"/>
    <x v="2"/>
    <x v="0"/>
    <s v="Color"/>
    <x v="0"/>
    <x v="0"/>
    <x v="0"/>
    <s v="R"/>
    <x v="23"/>
    <x v="158"/>
    <n v="24000"/>
    <n v="41867"/>
    <n v="406"/>
    <n v="0"/>
    <n v="6.2"/>
    <n v="192"/>
    <n v="92"/>
    <n v="10814185"/>
    <n v="8000000"/>
    <n v="2814185"/>
    <x v="0"/>
    <x v="1"/>
    <x v="0"/>
  </r>
  <r>
    <s v="Rendition"/>
    <d v="2007-12-12T00:00:00"/>
    <x v="4"/>
    <x v="0"/>
    <s v="Color"/>
    <x v="3"/>
    <x v="0"/>
    <x v="0"/>
    <s v="R"/>
    <x v="23"/>
    <x v="159"/>
    <n v="24000"/>
    <n v="50950"/>
    <n v="151"/>
    <n v="0"/>
    <n v="6.8"/>
    <n v="131"/>
    <n v="122"/>
    <n v="9664316"/>
    <n v="27500000"/>
    <n v="-17835684"/>
    <x v="1"/>
    <x v="1"/>
    <x v="2"/>
  </r>
  <r>
    <s v="Post Grad"/>
    <d v="2009-02-07T00:00:00"/>
    <x v="2"/>
    <x v="0"/>
    <s v="Color"/>
    <x v="0"/>
    <x v="0"/>
    <x v="0"/>
    <s v="PG-13"/>
    <x v="23"/>
    <x v="160"/>
    <n v="24000"/>
    <n v="25637"/>
    <n v="96"/>
    <n v="0"/>
    <n v="5.3"/>
    <n v="97"/>
    <n v="88"/>
    <n v="6373693"/>
    <n v="15000000"/>
    <n v="-8626307"/>
    <x v="1"/>
    <x v="1"/>
    <x v="1"/>
  </r>
  <r>
    <s v="Harsh Times"/>
    <d v="2005-08-02T00:00:00"/>
    <x v="5"/>
    <x v="0"/>
    <s v="Color"/>
    <x v="1"/>
    <x v="0"/>
    <x v="0"/>
    <s v="R"/>
    <x v="23"/>
    <x v="161"/>
    <n v="24000"/>
    <n v="50313"/>
    <n v="453"/>
    <n v="0"/>
    <n v="7"/>
    <n v="118"/>
    <n v="116"/>
    <n v="3335839"/>
    <n v="2000000"/>
    <n v="1335839"/>
    <x v="0"/>
    <x v="0"/>
    <x v="0"/>
  </r>
  <r>
    <s v="The Dark Knight"/>
    <d v="2008-05-09T00:00:00"/>
    <x v="3"/>
    <x v="0"/>
    <s v="Color"/>
    <x v="1"/>
    <x v="0"/>
    <x v="0"/>
    <s v="PG-13"/>
    <x v="24"/>
    <x v="89"/>
    <n v="23000"/>
    <n v="57802"/>
    <n v="22000"/>
    <n v="37000"/>
    <n v="9"/>
    <n v="645"/>
    <n v="152"/>
    <n v="533316061"/>
    <n v="185000000"/>
    <n v="348316061"/>
    <x v="0"/>
    <x v="3"/>
    <x v="2"/>
  </r>
  <r>
    <s v="Fast Five"/>
    <d v="2011-07-12T00:00:00"/>
    <x v="16"/>
    <x v="1"/>
    <s v="Color"/>
    <x v="1"/>
    <x v="0"/>
    <x v="0"/>
    <s v="PG-13"/>
    <x v="25"/>
    <x v="162"/>
    <n v="23000"/>
    <n v="55345"/>
    <n v="681"/>
    <n v="54000"/>
    <n v="7.3"/>
    <n v="342"/>
    <n v="132"/>
    <n v="209805005"/>
    <n v="125000000"/>
    <n v="84805005"/>
    <x v="0"/>
    <x v="0"/>
    <x v="2"/>
  </r>
  <r>
    <s v="Batman Begins"/>
    <d v="2005-12-13T00:00:00"/>
    <x v="5"/>
    <x v="0"/>
    <s v="Color"/>
    <x v="1"/>
    <x v="0"/>
    <x v="0"/>
    <s v="PG-13"/>
    <x v="24"/>
    <x v="89"/>
    <n v="23000"/>
    <n v="59558"/>
    <n v="22000"/>
    <n v="15000"/>
    <n v="8.3000000000000007"/>
    <n v="478"/>
    <n v="128"/>
    <n v="205343774"/>
    <n v="150000000"/>
    <n v="55343774"/>
    <x v="0"/>
    <x v="3"/>
    <x v="2"/>
  </r>
  <r>
    <s v="Lincoln"/>
    <d v="2012-12-12T00:00:00"/>
    <x v="1"/>
    <x v="1"/>
    <s v="Color"/>
    <x v="7"/>
    <x v="0"/>
    <x v="0"/>
    <s v="PG-13"/>
    <x v="26"/>
    <x v="19"/>
    <n v="23000"/>
    <n v="25517"/>
    <n v="14000"/>
    <n v="71000"/>
    <n v="7.4"/>
    <n v="538"/>
    <n v="150"/>
    <n v="182204440"/>
    <n v="65000000"/>
    <n v="117204440"/>
    <x v="0"/>
    <x v="0"/>
    <x v="2"/>
  </r>
  <r>
    <s v="G.I. Joe: The Rise of Cobra"/>
    <d v="2009-01-30T00:00:00"/>
    <x v="2"/>
    <x v="0"/>
    <s v="Color"/>
    <x v="1"/>
    <x v="0"/>
    <x v="0"/>
    <s v="PG-13"/>
    <x v="26"/>
    <x v="163"/>
    <n v="23000"/>
    <n v="26683"/>
    <n v="208"/>
    <n v="0"/>
    <n v="5.8"/>
    <n v="250"/>
    <n v="118"/>
    <n v="150167630"/>
    <n v="175000000"/>
    <n v="-24832370"/>
    <x v="1"/>
    <x v="1"/>
    <x v="0"/>
  </r>
  <r>
    <s v="The Fast and the Furious"/>
    <d v="2001-09-08T00:00:00"/>
    <x v="25"/>
    <x v="0"/>
    <s v="Color"/>
    <x v="1"/>
    <x v="0"/>
    <x v="0"/>
    <s v="PG-13"/>
    <x v="25"/>
    <x v="164"/>
    <n v="23000"/>
    <n v="45327"/>
    <n v="357"/>
    <n v="14000"/>
    <n v="6.7"/>
    <n v="187"/>
    <n v="106"/>
    <n v="144512310"/>
    <n v="38000000"/>
    <n v="106512310"/>
    <x v="0"/>
    <x v="1"/>
    <x v="0"/>
  </r>
  <r>
    <s v="Pocahontas"/>
    <d v="1995-11-03T00:00:00"/>
    <x v="21"/>
    <x v="2"/>
    <s v="Color"/>
    <x v="5"/>
    <x v="0"/>
    <x v="0"/>
    <s v="G"/>
    <x v="24"/>
    <x v="165"/>
    <n v="23000"/>
    <n v="26754"/>
    <n v="12"/>
    <n v="0"/>
    <n v="6.6"/>
    <n v="92"/>
    <n v="84"/>
    <n v="141600000"/>
    <n v="55000000"/>
    <n v="86600000"/>
    <x v="0"/>
    <x v="1"/>
    <x v="1"/>
  </r>
  <r>
    <s v="2 Fast 2 Furious"/>
    <d v="2003-01-28T00:00:00"/>
    <x v="22"/>
    <x v="0"/>
    <s v="Color"/>
    <x v="1"/>
    <x v="0"/>
    <x v="0"/>
    <s v="PG-13"/>
    <x v="25"/>
    <x v="166"/>
    <n v="23000"/>
    <n v="25296"/>
    <n v="309"/>
    <n v="0"/>
    <n v="5.9"/>
    <n v="150"/>
    <n v="107"/>
    <n v="127083765"/>
    <n v="76000000"/>
    <n v="51083765"/>
    <x v="0"/>
    <x v="1"/>
    <x v="0"/>
  </r>
  <r>
    <s v="Terminator Salvation"/>
    <d v="2009-02-07T00:00:00"/>
    <x v="2"/>
    <x v="0"/>
    <s v="Color"/>
    <x v="1"/>
    <x v="0"/>
    <x v="0"/>
    <s v="PG-13"/>
    <x v="24"/>
    <x v="100"/>
    <n v="23000"/>
    <n v="27468"/>
    <n v="368"/>
    <n v="0"/>
    <n v="6.6"/>
    <n v="422"/>
    <n v="118"/>
    <n v="125320003"/>
    <n v="200000000"/>
    <n v="-74679997"/>
    <x v="1"/>
    <x v="1"/>
    <x v="0"/>
  </r>
  <r>
    <s v="The Fighter"/>
    <d v="2010-11-20T00:00:00"/>
    <x v="7"/>
    <x v="1"/>
    <s v="Color"/>
    <x v="7"/>
    <x v="0"/>
    <x v="0"/>
    <s v="R"/>
    <x v="24"/>
    <x v="67"/>
    <n v="23000"/>
    <n v="23811"/>
    <n v="737"/>
    <n v="36000"/>
    <n v="7.9"/>
    <n v="410"/>
    <n v="116"/>
    <n v="93571803"/>
    <n v="25000000"/>
    <n v="68571803"/>
    <x v="0"/>
    <x v="0"/>
    <x v="0"/>
  </r>
  <r>
    <s v="Eight Below"/>
    <d v="2006-04-24T00:00:00"/>
    <x v="6"/>
    <x v="0"/>
    <s v="Color"/>
    <x v="5"/>
    <x v="0"/>
    <x v="0"/>
    <s v="PG"/>
    <x v="25"/>
    <x v="167"/>
    <n v="23000"/>
    <n v="24300"/>
    <n v="155"/>
    <n v="11000"/>
    <n v="7.3"/>
    <n v="118"/>
    <n v="120"/>
    <n v="81593527"/>
    <n v="40000000"/>
    <n v="41593527"/>
    <x v="0"/>
    <x v="0"/>
    <x v="0"/>
  </r>
  <r>
    <s v="Shaft"/>
    <d v="2000-04-26T00:00:00"/>
    <x v="28"/>
    <x v="0"/>
    <s v="Color"/>
    <x v="1"/>
    <x v="0"/>
    <x v="8"/>
    <s v="R"/>
    <x v="24"/>
    <x v="166"/>
    <n v="23000"/>
    <n v="26527"/>
    <n v="309"/>
    <n v="0"/>
    <n v="5.9"/>
    <n v="160"/>
    <n v="99"/>
    <n v="70327868"/>
    <n v="46000000"/>
    <n v="24327868"/>
    <x v="0"/>
    <x v="1"/>
    <x v="0"/>
  </r>
  <r>
    <s v="Looper"/>
    <d v="2012-06-02T00:00:00"/>
    <x v="1"/>
    <x v="1"/>
    <s v="Color"/>
    <x v="1"/>
    <x v="0"/>
    <x v="0"/>
    <s v="R"/>
    <x v="26"/>
    <x v="168"/>
    <n v="23000"/>
    <n v="37387"/>
    <n v="0"/>
    <n v="75000"/>
    <n v="7.4"/>
    <n v="589"/>
    <n v="119"/>
    <n v="66468315"/>
    <n v="30000000"/>
    <n v="36468315"/>
    <x v="0"/>
    <x v="0"/>
    <x v="0"/>
  </r>
  <r>
    <s v="Exodus: Gods and Kings"/>
    <d v="2014-03-27T00:00:00"/>
    <x v="14"/>
    <x v="1"/>
    <s v="Color"/>
    <x v="1"/>
    <x v="0"/>
    <x v="2"/>
    <s v="PG-13"/>
    <x v="24"/>
    <x v="96"/>
    <n v="23000"/>
    <n v="26490"/>
    <n v="0"/>
    <n v="51000"/>
    <n v="6.1"/>
    <n v="314"/>
    <n v="150"/>
    <n v="65007045"/>
    <n v="140000000"/>
    <n v="-74992955"/>
    <x v="1"/>
    <x v="1"/>
    <x v="2"/>
  </r>
  <r>
    <s v="She's All That"/>
    <d v="1999-08-25T00:00:00"/>
    <x v="17"/>
    <x v="2"/>
    <s v="Color"/>
    <x v="0"/>
    <x v="0"/>
    <x v="0"/>
    <s v="PG-13"/>
    <x v="25"/>
    <x v="169"/>
    <n v="23000"/>
    <n v="28734"/>
    <n v="7"/>
    <n v="0"/>
    <n v="5.8"/>
    <n v="96"/>
    <n v="95"/>
    <n v="63319509"/>
    <n v="10000000"/>
    <n v="53319509"/>
    <x v="0"/>
    <x v="1"/>
    <x v="0"/>
  </r>
  <r>
    <s v="Takers"/>
    <d v="2010-09-18T00:00:00"/>
    <x v="7"/>
    <x v="1"/>
    <s v="Color"/>
    <x v="1"/>
    <x v="0"/>
    <x v="0"/>
    <s v="PG-13"/>
    <x v="25"/>
    <x v="170"/>
    <n v="23000"/>
    <n v="31529"/>
    <n v="34"/>
    <n v="0"/>
    <n v="6.2"/>
    <n v="119"/>
    <n v="107"/>
    <n v="57744720"/>
    <n v="20000000"/>
    <n v="37744720"/>
    <x v="0"/>
    <x v="1"/>
    <x v="0"/>
  </r>
  <r>
    <s v="3:10 to Yuma"/>
    <d v="2007-01-30T00:00:00"/>
    <x v="4"/>
    <x v="0"/>
    <s v="Color"/>
    <x v="5"/>
    <x v="0"/>
    <x v="0"/>
    <s v="R"/>
    <x v="24"/>
    <x v="171"/>
    <n v="23000"/>
    <n v="33548"/>
    <n v="446"/>
    <n v="0"/>
    <n v="7.8"/>
    <n v="295"/>
    <n v="122"/>
    <n v="53574088"/>
    <n v="55000000"/>
    <n v="-1425912"/>
    <x v="1"/>
    <x v="0"/>
    <x v="2"/>
  </r>
  <r>
    <s v="The Prestige"/>
    <d v="2006-07-02T00:00:00"/>
    <x v="6"/>
    <x v="0"/>
    <s v="Color"/>
    <x v="3"/>
    <x v="0"/>
    <x v="0"/>
    <s v="PG-13"/>
    <x v="24"/>
    <x v="89"/>
    <n v="23000"/>
    <n v="63986"/>
    <n v="22000"/>
    <n v="49000"/>
    <n v="8.5"/>
    <n v="341"/>
    <n v="130"/>
    <n v="53082743"/>
    <n v="40000000"/>
    <n v="13082743"/>
    <x v="0"/>
    <x v="3"/>
    <x v="2"/>
  </r>
  <r>
    <s v="Varsity Blues"/>
    <d v="1999-11-27T00:00:00"/>
    <x v="17"/>
    <x v="2"/>
    <s v="Color"/>
    <x v="0"/>
    <x v="0"/>
    <x v="0"/>
    <s v="R"/>
    <x v="25"/>
    <x v="172"/>
    <n v="23000"/>
    <n v="23369"/>
    <n v="48"/>
    <n v="0"/>
    <n v="6.4"/>
    <n v="67"/>
    <n v="106"/>
    <n v="52885587"/>
    <n v="16000000"/>
    <n v="36885587"/>
    <x v="0"/>
    <x v="1"/>
    <x v="0"/>
  </r>
  <r>
    <s v="Little Women"/>
    <d v="1994-01-02T00:00:00"/>
    <x v="27"/>
    <x v="2"/>
    <s v="Color"/>
    <x v="3"/>
    <x v="0"/>
    <x v="0"/>
    <s v="PG"/>
    <x v="24"/>
    <x v="173"/>
    <n v="23000"/>
    <n v="29370"/>
    <n v="44"/>
    <n v="0"/>
    <n v="7.3"/>
    <n v="27"/>
    <n v="115"/>
    <n v="50003300"/>
    <n v="15000000"/>
    <n v="35003300"/>
    <x v="0"/>
    <x v="0"/>
    <x v="0"/>
  </r>
  <r>
    <s v="The Juror"/>
    <d v="1996-09-28T00:00:00"/>
    <x v="29"/>
    <x v="2"/>
    <s v="Color"/>
    <x v="3"/>
    <x v="0"/>
    <x v="0"/>
    <s v="R"/>
    <x v="26"/>
    <x v="174"/>
    <n v="23000"/>
    <n v="26907"/>
    <n v="13"/>
    <n v="353"/>
    <n v="5.6"/>
    <n v="28"/>
    <n v="118"/>
    <n v="44834712"/>
    <n v="44000000"/>
    <n v="834712"/>
    <x v="0"/>
    <x v="1"/>
    <x v="0"/>
  </r>
  <r>
    <s v="Reign of Fire"/>
    <d v="2002-08-24T00:00:00"/>
    <x v="18"/>
    <x v="0"/>
    <s v="Color"/>
    <x v="1"/>
    <x v="0"/>
    <x v="0"/>
    <s v="PG-13"/>
    <x v="24"/>
    <x v="175"/>
    <n v="23000"/>
    <n v="53024"/>
    <n v="38"/>
    <n v="0"/>
    <n v="6.2"/>
    <n v="138"/>
    <n v="101"/>
    <n v="43060566"/>
    <n v="60000000"/>
    <n v="-16939434"/>
    <x v="1"/>
    <x v="1"/>
    <x v="0"/>
  </r>
  <r>
    <s v="10 Things I Hate About You"/>
    <d v="1999-03-26T00:00:00"/>
    <x v="17"/>
    <x v="2"/>
    <s v="Color"/>
    <x v="0"/>
    <x v="0"/>
    <x v="0"/>
    <s v="PG-13"/>
    <x v="26"/>
    <x v="176"/>
    <n v="23000"/>
    <n v="37907"/>
    <n v="19"/>
    <n v="10000"/>
    <n v="7.2"/>
    <n v="133"/>
    <n v="97"/>
    <n v="38176108"/>
    <n v="16000000"/>
    <n v="22176108"/>
    <x v="0"/>
    <x v="0"/>
    <x v="0"/>
  </r>
  <r>
    <s v="Treasure Planet"/>
    <d v="2002-06-24T00:00:00"/>
    <x v="18"/>
    <x v="0"/>
    <s v="Color"/>
    <x v="5"/>
    <x v="0"/>
    <x v="0"/>
    <s v="PG"/>
    <x v="26"/>
    <x v="15"/>
    <n v="23000"/>
    <n v="26940"/>
    <n v="63"/>
    <n v="0"/>
    <n v="7.1"/>
    <n v="127"/>
    <n v="95"/>
    <n v="38120554"/>
    <n v="140000000"/>
    <n v="-101879446"/>
    <x v="1"/>
    <x v="0"/>
    <x v="0"/>
  </r>
  <r>
    <s v="The Skulls"/>
    <d v="2000-08-28T00:00:00"/>
    <x v="28"/>
    <x v="0"/>
    <s v="Color"/>
    <x v="1"/>
    <x v="0"/>
    <x v="0"/>
    <s v="PG-13"/>
    <x v="25"/>
    <x v="164"/>
    <n v="23000"/>
    <n v="26652"/>
    <n v="357"/>
    <n v="0"/>
    <n v="5.6"/>
    <n v="102"/>
    <n v="106"/>
    <n v="35007180"/>
    <n v="15000000"/>
    <n v="20007180"/>
    <x v="0"/>
    <x v="1"/>
    <x v="0"/>
  </r>
  <r>
    <s v="50/50"/>
    <d v="2011-04-23T00:00:00"/>
    <x v="16"/>
    <x v="1"/>
    <s v="Color"/>
    <x v="0"/>
    <x v="0"/>
    <x v="0"/>
    <s v="R"/>
    <x v="26"/>
    <x v="177"/>
    <n v="23000"/>
    <n v="39807"/>
    <n v="129"/>
    <n v="40000"/>
    <n v="7.7"/>
    <n v="327"/>
    <n v="100"/>
    <n v="34963967"/>
    <n v="8000000"/>
    <n v="26963967"/>
    <x v="0"/>
    <x v="0"/>
    <x v="0"/>
  </r>
  <r>
    <s v="Flags of Our Fathers"/>
    <d v="2006-05-09T00:00:00"/>
    <x v="6"/>
    <x v="0"/>
    <s v="Color"/>
    <x v="3"/>
    <x v="0"/>
    <x v="0"/>
    <s v="R"/>
    <x v="25"/>
    <x v="97"/>
    <n v="23000"/>
    <n v="24468"/>
    <n v="16000"/>
    <n v="0"/>
    <n v="7.1"/>
    <n v="279"/>
    <n v="135"/>
    <n v="33574332"/>
    <n v="90000000"/>
    <n v="-56425668"/>
    <x v="1"/>
    <x v="0"/>
    <x v="2"/>
  </r>
  <r>
    <s v="500 Days of Summer"/>
    <d v="2009-01-25T00:00:00"/>
    <x v="2"/>
    <x v="0"/>
    <s v="Color"/>
    <x v="0"/>
    <x v="0"/>
    <x v="0"/>
    <s v="PG-13"/>
    <x v="26"/>
    <x v="178"/>
    <n v="23000"/>
    <n v="54075"/>
    <n v="464"/>
    <n v="40000"/>
    <n v="7.7"/>
    <n v="331"/>
    <n v="95"/>
    <n v="32391374"/>
    <n v="7500000"/>
    <n v="24891374"/>
    <x v="0"/>
    <x v="0"/>
    <x v="0"/>
  </r>
  <r>
    <s v="Captain Corelli's Mandolin"/>
    <d v="2001-04-02T00:00:00"/>
    <x v="25"/>
    <x v="0"/>
    <s v="Color"/>
    <x v="3"/>
    <x v="0"/>
    <x v="2"/>
    <s v="R"/>
    <x v="24"/>
    <x v="179"/>
    <n v="23000"/>
    <n v="23325"/>
    <n v="108"/>
    <n v="0"/>
    <n v="5.9"/>
    <n v="96"/>
    <n v="131"/>
    <n v="25528495"/>
    <n v="57000000"/>
    <n v="-31471505"/>
    <x v="1"/>
    <x v="1"/>
    <x v="2"/>
  </r>
  <r>
    <s v="Don Jon"/>
    <d v="2013-10-24T00:00:00"/>
    <x v="19"/>
    <x v="1"/>
    <s v="Color"/>
    <x v="0"/>
    <x v="0"/>
    <x v="0"/>
    <s v="R"/>
    <x v="26"/>
    <x v="180"/>
    <n v="23000"/>
    <n v="44265"/>
    <n v="23000"/>
    <n v="33000"/>
    <n v="6.6"/>
    <n v="364"/>
    <n v="90"/>
    <n v="24475193"/>
    <n v="3000000"/>
    <n v="21475193"/>
    <x v="0"/>
    <x v="1"/>
    <x v="0"/>
  </r>
  <r>
    <s v="Joy Ride"/>
    <d v="2001-01-13T00:00:00"/>
    <x v="25"/>
    <x v="0"/>
    <s v="Color"/>
    <x v="9"/>
    <x v="0"/>
    <x v="0"/>
    <s v="R"/>
    <x v="25"/>
    <x v="181"/>
    <n v="23000"/>
    <n v="23242"/>
    <n v="131"/>
    <n v="0"/>
    <n v="6.6"/>
    <n v="140"/>
    <n v="97"/>
    <n v="21973182"/>
    <n v="23000000"/>
    <n v="-1026818"/>
    <x v="1"/>
    <x v="1"/>
    <x v="0"/>
  </r>
  <r>
    <s v="Brick Mansions"/>
    <d v="2014-06-26T00:00:00"/>
    <x v="14"/>
    <x v="1"/>
    <s v="Color"/>
    <x v="1"/>
    <x v="0"/>
    <x v="3"/>
    <s v="PG-13"/>
    <x v="25"/>
    <x v="182"/>
    <n v="23000"/>
    <n v="25387"/>
    <n v="11"/>
    <n v="0"/>
    <n v="5.7"/>
    <n v="177"/>
    <n v="100"/>
    <n v="20285518"/>
    <n v="28000000"/>
    <n v="-7714482"/>
    <x v="1"/>
    <x v="1"/>
    <x v="0"/>
  </r>
  <r>
    <s v="Premium Rush"/>
    <d v="2012-04-21T00:00:00"/>
    <x v="1"/>
    <x v="1"/>
    <s v="Color"/>
    <x v="1"/>
    <x v="0"/>
    <x v="0"/>
    <s v="PG-13"/>
    <x v="26"/>
    <x v="49"/>
    <n v="23000"/>
    <n v="24669"/>
    <n v="192"/>
    <n v="20000"/>
    <n v="6.5"/>
    <n v="248"/>
    <n v="91"/>
    <n v="20275446"/>
    <n v="35000000"/>
    <n v="-14724554"/>
    <x v="1"/>
    <x v="1"/>
    <x v="0"/>
  </r>
  <r>
    <s v="Timeline"/>
    <d v="2003-09-14T00:00:00"/>
    <x v="22"/>
    <x v="0"/>
    <s v="Color"/>
    <x v="1"/>
    <x v="0"/>
    <x v="0"/>
    <s v="PG-13"/>
    <x v="25"/>
    <x v="37"/>
    <n v="23000"/>
    <n v="43887"/>
    <n v="503"/>
    <n v="0"/>
    <n v="5.6"/>
    <n v="123"/>
    <n v="116"/>
    <n v="19480739"/>
    <n v="80000000"/>
    <n v="-60519261"/>
    <x v="1"/>
    <x v="1"/>
    <x v="0"/>
  </r>
  <r>
    <s v="Into the Blue"/>
    <d v="2005-01-19T00:00:00"/>
    <x v="5"/>
    <x v="0"/>
    <s v="Color"/>
    <x v="1"/>
    <x v="0"/>
    <x v="0"/>
    <s v="PG-13"/>
    <x v="25"/>
    <x v="183"/>
    <n v="23000"/>
    <n v="25049"/>
    <n v="134"/>
    <n v="0"/>
    <n v="5.8"/>
    <n v="120"/>
    <n v="110"/>
    <n v="18472363"/>
    <n v="50000000"/>
    <n v="-31527637"/>
    <x v="1"/>
    <x v="1"/>
    <x v="0"/>
  </r>
  <r>
    <s v="American Psycho"/>
    <d v="2000-02-16T00:00:00"/>
    <x v="28"/>
    <x v="0"/>
    <s v="Color"/>
    <x v="4"/>
    <x v="0"/>
    <x v="0"/>
    <s v="R"/>
    <x v="24"/>
    <x v="184"/>
    <n v="23000"/>
    <n v="25462"/>
    <n v="126"/>
    <n v="18000"/>
    <n v="7.6"/>
    <n v="288"/>
    <n v="102"/>
    <n v="15047419"/>
    <n v="7000000"/>
    <n v="8047419"/>
    <x v="0"/>
    <x v="0"/>
    <x v="0"/>
  </r>
  <r>
    <s v="Sin City: A Dame to Kill For"/>
    <d v="2014-05-10T00:00:00"/>
    <x v="14"/>
    <x v="1"/>
    <s v="Black and White"/>
    <x v="1"/>
    <x v="0"/>
    <x v="0"/>
    <s v="R"/>
    <x v="26"/>
    <x v="185"/>
    <n v="23000"/>
    <n v="49433"/>
    <n v="436"/>
    <n v="32000"/>
    <n v="6.5"/>
    <n v="339"/>
    <n v="102"/>
    <n v="13750556"/>
    <n v="65000000"/>
    <n v="-51249444"/>
    <x v="1"/>
    <x v="1"/>
    <x v="0"/>
  </r>
  <r>
    <s v="The New World"/>
    <d v="2005-07-12T00:00:00"/>
    <x v="5"/>
    <x v="0"/>
    <s v="Color"/>
    <x v="7"/>
    <x v="0"/>
    <x v="0"/>
    <s v="PG-13"/>
    <x v="24"/>
    <x v="186"/>
    <n v="23000"/>
    <n v="27829"/>
    <n v="0"/>
    <n v="0"/>
    <n v="6.7"/>
    <n v="222"/>
    <n v="150"/>
    <n v="12712093"/>
    <n v="30000000"/>
    <n v="-17287907"/>
    <x v="1"/>
    <x v="1"/>
    <x v="2"/>
  </r>
  <r>
    <s v="Out of the Furnace"/>
    <d v="2013-09-29T00:00:00"/>
    <x v="19"/>
    <x v="1"/>
    <s v="Color"/>
    <x v="4"/>
    <x v="0"/>
    <x v="0"/>
    <s v="R"/>
    <x v="24"/>
    <x v="46"/>
    <n v="23000"/>
    <n v="24134"/>
    <n v="108"/>
    <n v="17000"/>
    <n v="6.8"/>
    <n v="288"/>
    <n v="116"/>
    <n v="11326836"/>
    <n v="22000000"/>
    <n v="-10673164"/>
    <x v="1"/>
    <x v="1"/>
    <x v="0"/>
  </r>
  <r>
    <s v="Stop-Loss"/>
    <d v="2008-09-16T00:00:00"/>
    <x v="3"/>
    <x v="0"/>
    <s v="Color"/>
    <x v="3"/>
    <x v="0"/>
    <x v="0"/>
    <s v="R"/>
    <x v="26"/>
    <x v="187"/>
    <n v="23000"/>
    <n v="43560"/>
    <n v="108"/>
    <n v="982"/>
    <n v="6.5"/>
    <n v="143"/>
    <n v="112"/>
    <n v="10911750"/>
    <n v="25000000"/>
    <n v="-14088250"/>
    <x v="1"/>
    <x v="1"/>
    <x v="0"/>
  </r>
  <r>
    <s v="The Walk"/>
    <d v="2015-07-07T00:00:00"/>
    <x v="20"/>
    <x v="1"/>
    <s v="Color"/>
    <x v="5"/>
    <x v="0"/>
    <x v="0"/>
    <s v="PG"/>
    <x v="26"/>
    <x v="188"/>
    <n v="23000"/>
    <n v="23031"/>
    <n v="0"/>
    <n v="24000"/>
    <n v="7.4"/>
    <n v="335"/>
    <n v="123"/>
    <n v="10137502"/>
    <n v="35000000"/>
    <n v="-24862498"/>
    <x v="1"/>
    <x v="0"/>
    <x v="2"/>
  </r>
  <r>
    <s v="Miracle at St. Anna"/>
    <d v="2008-08-16T00:00:00"/>
    <x v="3"/>
    <x v="0"/>
    <s v="Color"/>
    <x v="1"/>
    <x v="0"/>
    <x v="0"/>
    <s v="R"/>
    <x v="26"/>
    <x v="189"/>
    <n v="23000"/>
    <n v="26982"/>
    <n v="0"/>
    <n v="0"/>
    <n v="6"/>
    <n v="158"/>
    <n v="160"/>
    <n v="7916887"/>
    <n v="45000000"/>
    <n v="-37083113"/>
    <x v="1"/>
    <x v="1"/>
    <x v="2"/>
  </r>
  <r>
    <s v="Running Scared"/>
    <d v="2006-06-10T00:00:00"/>
    <x v="6"/>
    <x v="0"/>
    <s v="Color"/>
    <x v="1"/>
    <x v="0"/>
    <x v="8"/>
    <s v="R"/>
    <x v="25"/>
    <x v="190"/>
    <n v="23000"/>
    <n v="27381"/>
    <n v="47"/>
    <n v="0"/>
    <n v="7.4"/>
    <n v="157"/>
    <n v="122"/>
    <n v="6855137"/>
    <n v="17000000"/>
    <n v="-10144863"/>
    <x v="1"/>
    <x v="0"/>
    <x v="2"/>
  </r>
  <r>
    <s v="Rescue Dawn"/>
    <d v="2006-07-24T00:00:00"/>
    <x v="6"/>
    <x v="0"/>
    <s v="Color"/>
    <x v="5"/>
    <x v="0"/>
    <x v="0"/>
    <s v="PG-13"/>
    <x v="24"/>
    <x v="191"/>
    <n v="23000"/>
    <n v="24270"/>
    <n v="0"/>
    <n v="0"/>
    <n v="7.3"/>
    <n v="198"/>
    <n v="120"/>
    <n v="5484375"/>
    <n v="10000000"/>
    <n v="-4515625"/>
    <x v="1"/>
    <x v="0"/>
    <x v="0"/>
  </r>
  <r>
    <s v="Howl's Moving Castle"/>
    <d v="2004-03-11T00:00:00"/>
    <x v="0"/>
    <x v="0"/>
    <s v="Color"/>
    <x v="5"/>
    <x v="1"/>
    <x v="9"/>
    <s v="PG"/>
    <x v="24"/>
    <x v="192"/>
    <n v="23000"/>
    <n v="24263"/>
    <n v="6000"/>
    <n v="13000"/>
    <n v="8.1999999999999993"/>
    <n v="212"/>
    <n v="119"/>
    <n v="4710455"/>
    <n v="24000000"/>
    <n v="-19289545"/>
    <x v="1"/>
    <x v="3"/>
    <x v="0"/>
  </r>
  <r>
    <s v="Meet the Deedles"/>
    <d v="1998-05-08T00:00:00"/>
    <x v="11"/>
    <x v="2"/>
    <s v="Color"/>
    <x v="0"/>
    <x v="0"/>
    <x v="0"/>
    <s v="PG"/>
    <x v="25"/>
    <x v="193"/>
    <n v="23000"/>
    <n v="24436"/>
    <n v="9"/>
    <n v="839"/>
    <n v="3.9"/>
    <n v="18"/>
    <n v="93"/>
    <n v="4308981"/>
    <n v="24000000"/>
    <n v="-19691019"/>
    <x v="1"/>
    <x v="2"/>
    <x v="0"/>
  </r>
  <r>
    <s v="I'm Not There."/>
    <d v="2007-04-05T00:00:00"/>
    <x v="4"/>
    <x v="0"/>
    <s v="Black and White"/>
    <x v="7"/>
    <x v="0"/>
    <x v="0"/>
    <s v="R"/>
    <x v="24"/>
    <x v="194"/>
    <n v="23000"/>
    <n v="36398"/>
    <n v="162"/>
    <n v="0"/>
    <n v="7"/>
    <n v="231"/>
    <n v="135"/>
    <n v="4001121"/>
    <n v="20000000"/>
    <n v="-15998879"/>
    <x v="1"/>
    <x v="0"/>
    <x v="2"/>
  </r>
  <r>
    <s v="Equilibrium"/>
    <d v="2002-05-01T00:00:00"/>
    <x v="18"/>
    <x v="0"/>
    <s v="Color"/>
    <x v="1"/>
    <x v="0"/>
    <x v="0"/>
    <s v="R"/>
    <x v="24"/>
    <x v="195"/>
    <n v="23000"/>
    <n v="25088"/>
    <n v="110"/>
    <n v="20000"/>
    <n v="7.5"/>
    <n v="146"/>
    <n v="107"/>
    <n v="1190018"/>
    <n v="20000000"/>
    <n v="-18809982"/>
    <x v="1"/>
    <x v="0"/>
    <x v="0"/>
  </r>
  <r>
    <s v="The Machinist"/>
    <d v="2004-04-01T00:00:00"/>
    <x v="0"/>
    <x v="0"/>
    <s v="Color"/>
    <x v="3"/>
    <x v="0"/>
    <x v="4"/>
    <s v="R"/>
    <x v="24"/>
    <x v="196"/>
    <n v="23000"/>
    <n v="24994"/>
    <n v="122"/>
    <n v="21000"/>
    <n v="7.7"/>
    <n v="204"/>
    <n v="94"/>
    <n v="1082044"/>
    <n v="5000000"/>
    <n v="-3917956"/>
    <x v="1"/>
    <x v="0"/>
    <x v="0"/>
  </r>
  <r>
    <s v="Latter Days"/>
    <d v="2003-02-13T00:00:00"/>
    <x v="22"/>
    <x v="0"/>
    <s v="Color"/>
    <x v="0"/>
    <x v="0"/>
    <x v="0"/>
    <s v="R"/>
    <x v="26"/>
    <x v="197"/>
    <n v="23000"/>
    <n v="26017"/>
    <n v="6"/>
    <n v="0"/>
    <n v="7.2"/>
    <n v="35"/>
    <n v="107"/>
    <n v="819939"/>
    <n v="850000"/>
    <n v="-30061"/>
    <x v="1"/>
    <x v="0"/>
    <x v="0"/>
  </r>
  <r>
    <s v="Hesher"/>
    <d v="2010-03-11T00:00:00"/>
    <x v="7"/>
    <x v="1"/>
    <s v="Color"/>
    <x v="3"/>
    <x v="0"/>
    <x v="0"/>
    <s v="R"/>
    <x v="26"/>
    <x v="198"/>
    <n v="23000"/>
    <n v="44969"/>
    <n v="58"/>
    <n v="19000"/>
    <n v="7.1"/>
    <n v="134"/>
    <n v="106"/>
    <n v="382946"/>
    <n v="7000000"/>
    <n v="-6617054"/>
    <x v="1"/>
    <x v="0"/>
    <x v="0"/>
  </r>
  <r>
    <s v="The Flowers of War"/>
    <d v="2011-12-04T00:00:00"/>
    <x v="16"/>
    <x v="1"/>
    <s v="Color"/>
    <x v="3"/>
    <x v="2"/>
    <x v="11"/>
    <s v="R"/>
    <x v="24"/>
    <x v="199"/>
    <n v="23000"/>
    <n v="23240"/>
    <n v="611"/>
    <n v="13000"/>
    <n v="7.6"/>
    <n v="136"/>
    <n v="146"/>
    <n v="9213"/>
    <n v="94000000"/>
    <n v="-93990787"/>
    <x v="1"/>
    <x v="0"/>
    <x v="2"/>
  </r>
  <r>
    <s v="Meet the Fockers"/>
    <d v="2004-10-25T00:00:00"/>
    <x v="0"/>
    <x v="0"/>
    <s v="Color"/>
    <x v="0"/>
    <x v="0"/>
    <x v="0"/>
    <s v="PG-13"/>
    <x v="27"/>
    <x v="34"/>
    <n v="22000"/>
    <n v="24938"/>
    <n v="116"/>
    <n v="0"/>
    <n v="6.3"/>
    <n v="141"/>
    <n v="106"/>
    <n v="279167575"/>
    <n v="80000000"/>
    <n v="199167575"/>
    <x v="0"/>
    <x v="1"/>
    <x v="0"/>
  </r>
  <r>
    <s v="Twister"/>
    <d v="1996-07-15T00:00:00"/>
    <x v="29"/>
    <x v="2"/>
    <s v="Color"/>
    <x v="1"/>
    <x v="0"/>
    <x v="0"/>
    <s v="PG-13"/>
    <x v="28"/>
    <x v="200"/>
    <n v="22000"/>
    <n v="26239"/>
    <n v="101"/>
    <n v="0"/>
    <n v="6.3"/>
    <n v="114"/>
    <n v="113"/>
    <n v="241688385"/>
    <n v="92000000"/>
    <n v="149688385"/>
    <x v="0"/>
    <x v="1"/>
    <x v="0"/>
  </r>
  <r>
    <s v="Elf"/>
    <d v="2003-12-14T00:00:00"/>
    <x v="22"/>
    <x v="0"/>
    <s v="Color"/>
    <x v="0"/>
    <x v="0"/>
    <x v="0"/>
    <s v="PG"/>
    <x v="29"/>
    <x v="201"/>
    <n v="22000"/>
    <n v="43354"/>
    <n v="4000"/>
    <n v="21000"/>
    <n v="6.9"/>
    <n v="152"/>
    <n v="97"/>
    <n v="173381405"/>
    <n v="33000000"/>
    <n v="140381405"/>
    <x v="0"/>
    <x v="1"/>
    <x v="0"/>
  </r>
  <r>
    <s v="Meet the Parents"/>
    <d v="2000-01-26T00:00:00"/>
    <x v="28"/>
    <x v="0"/>
    <s v="Color"/>
    <x v="0"/>
    <x v="0"/>
    <x v="0"/>
    <s v="PG-13"/>
    <x v="27"/>
    <x v="34"/>
    <n v="22000"/>
    <n v="24286"/>
    <n v="116"/>
    <n v="0"/>
    <n v="7"/>
    <n v="150"/>
    <n v="108"/>
    <n v="166225040"/>
    <n v="55000000"/>
    <n v="111225040"/>
    <x v="0"/>
    <x v="0"/>
    <x v="0"/>
  </r>
  <r>
    <s v="Ice Age: Continental Drift"/>
    <d v="2012-02-16T00:00:00"/>
    <x v="1"/>
    <x v="1"/>
    <s v="Color"/>
    <x v="5"/>
    <x v="0"/>
    <x v="0"/>
    <s v="PG"/>
    <x v="29"/>
    <x v="202"/>
    <n v="22000"/>
    <n v="25354"/>
    <n v="20"/>
    <n v="14000"/>
    <n v="6.6"/>
    <n v="233"/>
    <n v="88"/>
    <n v="161317423"/>
    <n v="95000000"/>
    <n v="66317423"/>
    <x v="0"/>
    <x v="1"/>
    <x v="1"/>
  </r>
  <r>
    <s v="Shark Tale"/>
    <d v="2004-07-03T00:00:00"/>
    <x v="0"/>
    <x v="0"/>
    <s v="Color"/>
    <x v="5"/>
    <x v="0"/>
    <x v="0"/>
    <s v="PG"/>
    <x v="27"/>
    <x v="203"/>
    <n v="22000"/>
    <n v="63165"/>
    <n v="10"/>
    <n v="0"/>
    <n v="6"/>
    <n v="143"/>
    <n v="90"/>
    <n v="160762022"/>
    <n v="75000000"/>
    <n v="85762022"/>
    <x v="0"/>
    <x v="1"/>
    <x v="0"/>
  </r>
  <r>
    <s v="Little Fockers"/>
    <d v="2010-10-27T00:00:00"/>
    <x v="7"/>
    <x v="1"/>
    <s v="Color"/>
    <x v="0"/>
    <x v="0"/>
    <x v="0"/>
    <s v="PG-13"/>
    <x v="27"/>
    <x v="204"/>
    <n v="22000"/>
    <n v="24082"/>
    <n v="80"/>
    <n v="0"/>
    <n v="5.5"/>
    <n v="180"/>
    <n v="98"/>
    <n v="148383780"/>
    <n v="100000000"/>
    <n v="48383780"/>
    <x v="0"/>
    <x v="1"/>
    <x v="0"/>
  </r>
  <r>
    <s v="The Chronicles of Narnia: Prince Caspian"/>
    <d v="2008-04-12T00:00:00"/>
    <x v="3"/>
    <x v="0"/>
    <s v="Color"/>
    <x v="1"/>
    <x v="0"/>
    <x v="0"/>
    <s v="PG"/>
    <x v="29"/>
    <x v="205"/>
    <n v="22000"/>
    <n v="22697"/>
    <n v="80"/>
    <n v="0"/>
    <n v="6.6"/>
    <n v="258"/>
    <n v="150"/>
    <n v="141614023"/>
    <n v="225000000"/>
    <n v="-83385977"/>
    <x v="1"/>
    <x v="1"/>
    <x v="2"/>
  </r>
  <r>
    <s v="Mission: Impossible III"/>
    <d v="2006-11-10T00:00:00"/>
    <x v="6"/>
    <x v="0"/>
    <s v="Color"/>
    <x v="1"/>
    <x v="0"/>
    <x v="0"/>
    <s v="PG-13"/>
    <x v="28"/>
    <x v="108"/>
    <n v="22000"/>
    <n v="34817"/>
    <n v="14000"/>
    <n v="0"/>
    <n v="6.9"/>
    <n v="310"/>
    <n v="124"/>
    <n v="133382309"/>
    <n v="150000000"/>
    <n v="-16617691"/>
    <x v="1"/>
    <x v="1"/>
    <x v="2"/>
  </r>
  <r>
    <s v="Analyze This"/>
    <d v="1999-05-21T00:00:00"/>
    <x v="17"/>
    <x v="2"/>
    <s v="Color"/>
    <x v="0"/>
    <x v="0"/>
    <x v="0"/>
    <s v="R"/>
    <x v="27"/>
    <x v="206"/>
    <n v="22000"/>
    <n v="24333"/>
    <n v="11000"/>
    <n v="0"/>
    <n v="6.7"/>
    <n v="145"/>
    <n v="103"/>
    <n v="106694016"/>
    <n v="30000000"/>
    <n v="76694016"/>
    <x v="0"/>
    <x v="1"/>
    <x v="0"/>
  </r>
  <r>
    <s v="Cold Mountain"/>
    <d v="2003-01-08T00:00:00"/>
    <x v="22"/>
    <x v="0"/>
    <s v="Color"/>
    <x v="5"/>
    <x v="0"/>
    <x v="0"/>
    <s v="R"/>
    <x v="28"/>
    <x v="207"/>
    <n v="22000"/>
    <n v="61110"/>
    <n v="333"/>
    <n v="0"/>
    <n v="7.2"/>
    <n v="198"/>
    <n v="154"/>
    <n v="95632614"/>
    <n v="79000000"/>
    <n v="16632614"/>
    <x v="0"/>
    <x v="0"/>
    <x v="2"/>
  </r>
  <r>
    <s v="Red Dragon"/>
    <d v="2002-02-09T00:00:00"/>
    <x v="18"/>
    <x v="0"/>
    <s v="Color"/>
    <x v="4"/>
    <x v="0"/>
    <x v="8"/>
    <s v="R"/>
    <x v="28"/>
    <x v="208"/>
    <n v="22000"/>
    <n v="35867"/>
    <n v="420"/>
    <n v="0"/>
    <n v="7.2"/>
    <n v="210"/>
    <n v="124"/>
    <n v="92930005"/>
    <n v="78000000"/>
    <n v="14930005"/>
    <x v="0"/>
    <x v="0"/>
    <x v="2"/>
  </r>
  <r>
    <s v="Along Came Polly"/>
    <d v="2004-04-14T00:00:00"/>
    <x v="0"/>
    <x v="0"/>
    <s v="Color"/>
    <x v="0"/>
    <x v="0"/>
    <x v="0"/>
    <s v="PG-13"/>
    <x v="28"/>
    <x v="146"/>
    <n v="22000"/>
    <n v="24534"/>
    <n v="29"/>
    <n v="0"/>
    <n v="5.9"/>
    <n v="108"/>
    <n v="90"/>
    <n v="87856565"/>
    <n v="42000000"/>
    <n v="45856565"/>
    <x v="0"/>
    <x v="1"/>
    <x v="0"/>
  </r>
  <r>
    <s v="The Talented Mr. Ripley"/>
    <d v="1999-07-30T00:00:00"/>
    <x v="17"/>
    <x v="2"/>
    <s v="Color"/>
    <x v="4"/>
    <x v="0"/>
    <x v="0"/>
    <s v="R"/>
    <x v="28"/>
    <x v="207"/>
    <n v="22000"/>
    <n v="36810"/>
    <n v="333"/>
    <n v="0"/>
    <n v="7.3"/>
    <n v="203"/>
    <n v="139"/>
    <n v="81292135"/>
    <n v="40000000"/>
    <n v="41292135"/>
    <x v="0"/>
    <x v="0"/>
    <x v="2"/>
  </r>
  <r>
    <s v="Cape Fear"/>
    <d v="1991-05-10T00:00:00"/>
    <x v="13"/>
    <x v="2"/>
    <s v="Color"/>
    <x v="4"/>
    <x v="0"/>
    <x v="0"/>
    <s v="R"/>
    <x v="27"/>
    <x v="92"/>
    <n v="22000"/>
    <n v="24006"/>
    <n v="17000"/>
    <n v="0"/>
    <n v="7.3"/>
    <n v="120"/>
    <n v="128"/>
    <n v="79100000"/>
    <n v="35000000"/>
    <n v="44100000"/>
    <x v="0"/>
    <x v="0"/>
    <x v="2"/>
  </r>
  <r>
    <s v="Pixels"/>
    <d v="2015-06-09T00:00:00"/>
    <x v="20"/>
    <x v="1"/>
    <s v="Color"/>
    <x v="1"/>
    <x v="0"/>
    <x v="0"/>
    <s v="PG-13"/>
    <x v="29"/>
    <x v="14"/>
    <n v="22000"/>
    <n v="35367"/>
    <n v="0"/>
    <n v="39000"/>
    <n v="5.6"/>
    <n v="253"/>
    <n v="106"/>
    <n v="78747585"/>
    <n v="88000000"/>
    <n v="-9252415"/>
    <x v="1"/>
    <x v="1"/>
    <x v="0"/>
  </r>
  <r>
    <s v="The Untouchables"/>
    <d v="1987-10-15T00:00:00"/>
    <x v="12"/>
    <x v="3"/>
    <s v="Color"/>
    <x v="4"/>
    <x v="0"/>
    <x v="0"/>
    <s v="R"/>
    <x v="27"/>
    <x v="209"/>
    <n v="22000"/>
    <n v="22767"/>
    <n v="0"/>
    <n v="0"/>
    <n v="7.9"/>
    <n v="123"/>
    <n v="119"/>
    <n v="76270454"/>
    <n v="25000000"/>
    <n v="51270454"/>
    <x v="0"/>
    <x v="0"/>
    <x v="0"/>
  </r>
  <r>
    <s v="Moneyball"/>
    <d v="2011-10-14T00:00:00"/>
    <x v="16"/>
    <x v="1"/>
    <s v="Color"/>
    <x v="7"/>
    <x v="0"/>
    <x v="0"/>
    <s v="PG-13"/>
    <x v="28"/>
    <x v="210"/>
    <n v="22000"/>
    <n v="53094"/>
    <n v="152"/>
    <n v="27000"/>
    <n v="7.6"/>
    <n v="419"/>
    <n v="133"/>
    <n v="75605492"/>
    <n v="50000000"/>
    <n v="25605492"/>
    <x v="0"/>
    <x v="0"/>
    <x v="2"/>
  </r>
  <r>
    <s v="The Intern"/>
    <d v="2015-12-07T00:00:00"/>
    <x v="20"/>
    <x v="1"/>
    <s v="Color"/>
    <x v="0"/>
    <x v="0"/>
    <x v="0"/>
    <s v="PG-13"/>
    <x v="27"/>
    <x v="211"/>
    <n v="22000"/>
    <n v="36010"/>
    <n v="278"/>
    <n v="54000"/>
    <n v="7.2"/>
    <n v="241"/>
    <n v="121"/>
    <n v="75274748"/>
    <n v="35000000"/>
    <n v="40274748"/>
    <x v="0"/>
    <x v="0"/>
    <x v="2"/>
  </r>
  <r>
    <s v="The Score"/>
    <d v="2001-09-30T00:00:00"/>
    <x v="25"/>
    <x v="0"/>
    <s v="Color"/>
    <x v="4"/>
    <x v="0"/>
    <x v="0"/>
    <s v="R"/>
    <x v="27"/>
    <x v="212"/>
    <n v="22000"/>
    <n v="32871"/>
    <n v="0"/>
    <n v="0"/>
    <n v="6.8"/>
    <n v="141"/>
    <n v="124"/>
    <n v="71069884"/>
    <n v="68000000"/>
    <n v="3069884"/>
    <x v="0"/>
    <x v="1"/>
    <x v="2"/>
  </r>
  <r>
    <s v="Charlie Wilson's War"/>
    <d v="2007-04-23T00:00:00"/>
    <x v="4"/>
    <x v="0"/>
    <s v="Color"/>
    <x v="7"/>
    <x v="0"/>
    <x v="0"/>
    <s v="R"/>
    <x v="28"/>
    <x v="213"/>
    <n v="22000"/>
    <n v="60646"/>
    <n v="0"/>
    <n v="0"/>
    <n v="7.1"/>
    <n v="269"/>
    <n v="102"/>
    <n v="66636385"/>
    <n v="75000000"/>
    <n v="-8363615"/>
    <x v="1"/>
    <x v="0"/>
    <x v="0"/>
  </r>
  <r>
    <s v="Last Vegas"/>
    <d v="2013-05-07T00:00:00"/>
    <x v="19"/>
    <x v="1"/>
    <s v="Color"/>
    <x v="0"/>
    <x v="0"/>
    <x v="0"/>
    <s v="PG-13"/>
    <x v="27"/>
    <x v="214"/>
    <n v="22000"/>
    <n v="35694"/>
    <n v="226"/>
    <n v="27000"/>
    <n v="6.6"/>
    <n v="222"/>
    <n v="105"/>
    <n v="63910583"/>
    <n v="28000000"/>
    <n v="35910583"/>
    <x v="0"/>
    <x v="1"/>
    <x v="0"/>
  </r>
  <r>
    <s v="The Godfather: Part II"/>
    <d v="1974-04-13T00:00:00"/>
    <x v="31"/>
    <x v="4"/>
    <s v="Color"/>
    <x v="4"/>
    <x v="0"/>
    <x v="0"/>
    <s v="R"/>
    <x v="27"/>
    <x v="215"/>
    <n v="22000"/>
    <n v="39960"/>
    <n v="0"/>
    <n v="14000"/>
    <n v="9"/>
    <n v="149"/>
    <n v="220"/>
    <n v="57300000"/>
    <n v="13000000"/>
    <n v="44300000"/>
    <x v="0"/>
    <x v="3"/>
    <x v="2"/>
  </r>
  <r>
    <s v="New Year's Eve"/>
    <d v="2011-06-10T00:00:00"/>
    <x v="16"/>
    <x v="1"/>
    <s v="Color"/>
    <x v="0"/>
    <x v="0"/>
    <x v="0"/>
    <s v="PG-13"/>
    <x v="27"/>
    <x v="216"/>
    <n v="22000"/>
    <n v="23456"/>
    <n v="0"/>
    <n v="20000"/>
    <n v="5.7"/>
    <n v="200"/>
    <n v="113"/>
    <n v="54540525"/>
    <n v="56000000"/>
    <n v="-1459475"/>
    <x v="1"/>
    <x v="1"/>
    <x v="0"/>
  </r>
  <r>
    <s v="Sleepers"/>
    <d v="1996-09-20T00:00:00"/>
    <x v="29"/>
    <x v="2"/>
    <s v="Black and White"/>
    <x v="4"/>
    <x v="0"/>
    <x v="0"/>
    <s v="R"/>
    <x v="27"/>
    <x v="18"/>
    <n v="22000"/>
    <n v="37076"/>
    <n v="272"/>
    <n v="0"/>
    <n v="7.5"/>
    <n v="73"/>
    <n v="147"/>
    <n v="53300852"/>
    <n v="44000000"/>
    <n v="9300852"/>
    <x v="0"/>
    <x v="0"/>
    <x v="2"/>
  </r>
  <r>
    <s v="Hide and Seek"/>
    <d v="2005-04-03T00:00:00"/>
    <x v="5"/>
    <x v="0"/>
    <s v="Color"/>
    <x v="3"/>
    <x v="0"/>
    <x v="0"/>
    <s v="R"/>
    <x v="27"/>
    <x v="217"/>
    <n v="22000"/>
    <n v="23328"/>
    <n v="21"/>
    <n v="0"/>
    <n v="5.9"/>
    <n v="180"/>
    <n v="101"/>
    <n v="51097664"/>
    <n v="30000000"/>
    <n v="21097664"/>
    <x v="0"/>
    <x v="1"/>
    <x v="0"/>
  </r>
  <r>
    <s v="Men of Honor"/>
    <d v="2000-09-19T00:00:00"/>
    <x v="28"/>
    <x v="0"/>
    <s v="Color"/>
    <x v="7"/>
    <x v="0"/>
    <x v="0"/>
    <s v="R"/>
    <x v="27"/>
    <x v="218"/>
    <n v="22000"/>
    <n v="36069"/>
    <n v="88"/>
    <n v="0"/>
    <n v="7.2"/>
    <n v="98"/>
    <n v="129"/>
    <n v="48814909"/>
    <n v="32000000"/>
    <n v="16814909"/>
    <x v="0"/>
    <x v="0"/>
    <x v="2"/>
  </r>
  <r>
    <s v="Goodfellas"/>
    <d v="1990-07-15T00:00:00"/>
    <x v="24"/>
    <x v="2"/>
    <s v="Color"/>
    <x v="7"/>
    <x v="0"/>
    <x v="0"/>
    <s v="R"/>
    <x v="27"/>
    <x v="92"/>
    <n v="22000"/>
    <n v="24783"/>
    <n v="17000"/>
    <n v="25000"/>
    <n v="8.6999999999999993"/>
    <n v="192"/>
    <n v="146"/>
    <n v="46836394"/>
    <n v="25000000"/>
    <n v="21836394"/>
    <x v="0"/>
    <x v="3"/>
    <x v="2"/>
  </r>
  <r>
    <s v="Cop Land"/>
    <d v="1997-07-15T00:00:00"/>
    <x v="10"/>
    <x v="2"/>
    <s v="Color"/>
    <x v="4"/>
    <x v="0"/>
    <x v="0"/>
    <s v="R"/>
    <x v="27"/>
    <x v="171"/>
    <n v="22000"/>
    <n v="40117"/>
    <n v="446"/>
    <n v="2000"/>
    <n v="6.9"/>
    <n v="131"/>
    <n v="120"/>
    <n v="44886089"/>
    <n v="10000000"/>
    <n v="34886089"/>
    <x v="0"/>
    <x v="1"/>
    <x v="0"/>
  </r>
  <r>
    <s v="Wag the Dog"/>
    <d v="1997-05-04T00:00:00"/>
    <x v="10"/>
    <x v="2"/>
    <s v="Color"/>
    <x v="0"/>
    <x v="0"/>
    <x v="0"/>
    <s v="R"/>
    <x v="27"/>
    <x v="18"/>
    <n v="22000"/>
    <n v="29252"/>
    <n v="272"/>
    <n v="12000"/>
    <n v="7.1"/>
    <n v="130"/>
    <n v="97"/>
    <n v="43022524"/>
    <n v="15000000"/>
    <n v="28022524"/>
    <x v="0"/>
    <x v="0"/>
    <x v="0"/>
  </r>
  <r>
    <s v="Casino"/>
    <d v="1995-07-27T00:00:00"/>
    <x v="21"/>
    <x v="2"/>
    <s v="Color"/>
    <x v="7"/>
    <x v="0"/>
    <x v="0"/>
    <s v="R"/>
    <x v="27"/>
    <x v="92"/>
    <n v="22000"/>
    <n v="24183"/>
    <n v="17000"/>
    <n v="11000"/>
    <n v="8.1999999999999993"/>
    <n v="133"/>
    <n v="178"/>
    <n v="42438300"/>
    <n v="52000000"/>
    <n v="-9561700"/>
    <x v="1"/>
    <x v="3"/>
    <x v="2"/>
  </r>
  <r>
    <s v="Ronin"/>
    <d v="1998-01-12T00:00:00"/>
    <x v="11"/>
    <x v="2"/>
    <s v="Color"/>
    <x v="1"/>
    <x v="0"/>
    <x v="2"/>
    <s v="R"/>
    <x v="27"/>
    <x v="219"/>
    <n v="22000"/>
    <n v="24270"/>
    <n v="287"/>
    <n v="0"/>
    <n v="7.3"/>
    <n v="149"/>
    <n v="122"/>
    <n v="41609593"/>
    <n v="55000000"/>
    <n v="-13390407"/>
    <x v="1"/>
    <x v="0"/>
    <x v="2"/>
  </r>
  <r>
    <s v="Righteous Kill"/>
    <d v="2008-01-04T00:00:00"/>
    <x v="3"/>
    <x v="0"/>
    <s v="Color"/>
    <x v="1"/>
    <x v="0"/>
    <x v="0"/>
    <s v="R"/>
    <x v="27"/>
    <x v="220"/>
    <n v="22000"/>
    <n v="38809"/>
    <n v="50"/>
    <n v="0"/>
    <n v="6"/>
    <n v="198"/>
    <n v="101"/>
    <n v="40076438"/>
    <n v="60000000"/>
    <n v="-19923562"/>
    <x v="1"/>
    <x v="1"/>
    <x v="0"/>
  </r>
  <r>
    <s v="Jackie Brown"/>
    <d v="1997-11-13T00:00:00"/>
    <x v="10"/>
    <x v="2"/>
    <s v="Color"/>
    <x v="4"/>
    <x v="0"/>
    <x v="0"/>
    <s v="R"/>
    <x v="27"/>
    <x v="33"/>
    <n v="22000"/>
    <n v="25522"/>
    <n v="16000"/>
    <n v="0"/>
    <n v="7.5"/>
    <n v="140"/>
    <n v="154"/>
    <n v="39647595"/>
    <n v="12000000"/>
    <n v="27647595"/>
    <x v="0"/>
    <x v="0"/>
    <x v="2"/>
  </r>
  <r>
    <s v="Midnight Run"/>
    <d v="1988-07-30T00:00:00"/>
    <x v="30"/>
    <x v="3"/>
    <s v="Color"/>
    <x v="1"/>
    <x v="0"/>
    <x v="0"/>
    <s v="R"/>
    <x v="27"/>
    <x v="221"/>
    <n v="22000"/>
    <n v="23866"/>
    <n v="102"/>
    <n v="0"/>
    <n v="7.6"/>
    <n v="77"/>
    <n v="126"/>
    <n v="38413606"/>
    <n v="30000000"/>
    <n v="8413606"/>
    <x v="0"/>
    <x v="0"/>
    <x v="2"/>
  </r>
  <r>
    <s v="Doubt"/>
    <d v="2008-02-01T00:00:00"/>
    <x v="3"/>
    <x v="0"/>
    <s v="Color"/>
    <x v="3"/>
    <x v="0"/>
    <x v="0"/>
    <s v="PG-13"/>
    <x v="28"/>
    <x v="222"/>
    <n v="22000"/>
    <n v="33903"/>
    <n v="53"/>
    <n v="0"/>
    <n v="7.5"/>
    <n v="293"/>
    <n v="104"/>
    <n v="33422556"/>
    <n v="20000000"/>
    <n v="13422556"/>
    <x v="0"/>
    <x v="0"/>
    <x v="0"/>
  </r>
  <r>
    <s v="Almost Famous"/>
    <d v="2000-06-06T00:00:00"/>
    <x v="28"/>
    <x v="0"/>
    <s v="Color"/>
    <x v="5"/>
    <x v="0"/>
    <x v="0"/>
    <s v="R"/>
    <x v="28"/>
    <x v="223"/>
    <n v="22000"/>
    <n v="36897"/>
    <n v="488"/>
    <n v="15000"/>
    <n v="7.9"/>
    <n v="149"/>
    <n v="152"/>
    <n v="32522352"/>
    <n v="60000000"/>
    <n v="-27477648"/>
    <x v="1"/>
    <x v="0"/>
    <x v="2"/>
  </r>
  <r>
    <s v="Analyze That"/>
    <d v="2002-10-26T00:00:00"/>
    <x v="18"/>
    <x v="0"/>
    <s v="Color"/>
    <x v="0"/>
    <x v="0"/>
    <x v="0"/>
    <s v="R"/>
    <x v="27"/>
    <x v="206"/>
    <n v="22000"/>
    <n v="22889"/>
    <n v="11000"/>
    <n v="846"/>
    <n v="5.9"/>
    <n v="105"/>
    <n v="96"/>
    <n v="32122249"/>
    <n v="60000000"/>
    <n v="-27877751"/>
    <x v="1"/>
    <x v="1"/>
    <x v="0"/>
  </r>
  <r>
    <s v="Grudge Match"/>
    <d v="2013-01-10T00:00:00"/>
    <x v="19"/>
    <x v="1"/>
    <s v="Color"/>
    <x v="0"/>
    <x v="0"/>
    <x v="0"/>
    <s v="PG-13"/>
    <x v="27"/>
    <x v="224"/>
    <n v="22000"/>
    <n v="36009"/>
    <n v="88"/>
    <n v="12000"/>
    <n v="6.4"/>
    <n v="211"/>
    <n v="113"/>
    <n v="29802761"/>
    <n v="40000000"/>
    <n v="-10197239"/>
    <x v="1"/>
    <x v="1"/>
    <x v="0"/>
  </r>
  <r>
    <s v="Capote"/>
    <d v="2005-05-28T00:00:00"/>
    <x v="5"/>
    <x v="0"/>
    <s v="Color"/>
    <x v="7"/>
    <x v="0"/>
    <x v="5"/>
    <s v="R"/>
    <x v="28"/>
    <x v="210"/>
    <n v="22000"/>
    <n v="22140"/>
    <n v="152"/>
    <n v="0"/>
    <n v="7.4"/>
    <n v="271"/>
    <n v="110"/>
    <n v="28747570"/>
    <n v="7000000"/>
    <n v="21747570"/>
    <x v="0"/>
    <x v="0"/>
    <x v="0"/>
  </r>
  <r>
    <s v="Machete"/>
    <d v="2010-08-15T00:00:00"/>
    <x v="7"/>
    <x v="1"/>
    <s v="Color"/>
    <x v="1"/>
    <x v="0"/>
    <x v="0"/>
    <s v="R"/>
    <x v="27"/>
    <x v="225"/>
    <n v="22000"/>
    <n v="26233"/>
    <n v="20"/>
    <n v="44000"/>
    <n v="6.7"/>
    <n v="391"/>
    <n v="105"/>
    <n v="26589953"/>
    <n v="10500000"/>
    <n v="16089953"/>
    <x v="0"/>
    <x v="1"/>
    <x v="0"/>
  </r>
  <r>
    <s v="The Adventures of Rocky &amp; Bullwinkle"/>
    <d v="2000-02-09T00:00:00"/>
    <x v="28"/>
    <x v="0"/>
    <s v="Color"/>
    <x v="5"/>
    <x v="0"/>
    <x v="0"/>
    <s v="PG"/>
    <x v="27"/>
    <x v="226"/>
    <n v="22000"/>
    <n v="28050"/>
    <n v="5"/>
    <n v="413"/>
    <n v="4.0999999999999996"/>
    <n v="49"/>
    <n v="92"/>
    <n v="26000610"/>
    <n v="76000000"/>
    <n v="-49999390"/>
    <x v="1"/>
    <x v="2"/>
    <x v="0"/>
  </r>
  <r>
    <s v="15 Minutes"/>
    <d v="2001-01-17T00:00:00"/>
    <x v="25"/>
    <x v="0"/>
    <s v="Color"/>
    <x v="1"/>
    <x v="0"/>
    <x v="0"/>
    <s v="R"/>
    <x v="27"/>
    <x v="227"/>
    <n v="22000"/>
    <n v="33585"/>
    <n v="17"/>
    <n v="748"/>
    <n v="6.1"/>
    <n v="151"/>
    <n v="120"/>
    <n v="24375436"/>
    <n v="42000000"/>
    <n v="-17624564"/>
    <x v="1"/>
    <x v="1"/>
    <x v="0"/>
  </r>
  <r>
    <s v="City by the Sea"/>
    <d v="2002-04-13T00:00:00"/>
    <x v="18"/>
    <x v="0"/>
    <s v="Color"/>
    <x v="4"/>
    <x v="0"/>
    <x v="0"/>
    <s v="R"/>
    <x v="27"/>
    <x v="150"/>
    <n v="22000"/>
    <n v="34377"/>
    <n v="105"/>
    <n v="416"/>
    <n v="6.2"/>
    <n v="104"/>
    <n v="108"/>
    <n v="22433915"/>
    <n v="60000000"/>
    <n v="-37566085"/>
    <x v="1"/>
    <x v="1"/>
    <x v="0"/>
  </r>
  <r>
    <s v="The Fan"/>
    <d v="1996-02-28T00:00:00"/>
    <x v="29"/>
    <x v="2"/>
    <s v="Color"/>
    <x v="1"/>
    <x v="0"/>
    <x v="0"/>
    <s v="R"/>
    <x v="27"/>
    <x v="228"/>
    <n v="22000"/>
    <n v="24618"/>
    <n v="12000"/>
    <n v="0"/>
    <n v="5.8"/>
    <n v="50"/>
    <n v="116"/>
    <n v="18573791"/>
    <n v="55000000"/>
    <n v="-36426209"/>
    <x v="1"/>
    <x v="1"/>
    <x v="0"/>
  </r>
  <r>
    <s v="The Big Lebowski"/>
    <d v="1998-04-07T00:00:00"/>
    <x v="11"/>
    <x v="2"/>
    <s v="Color"/>
    <x v="0"/>
    <x v="0"/>
    <x v="0"/>
    <s v="R"/>
    <x v="28"/>
    <x v="229"/>
    <n v="22000"/>
    <n v="47728"/>
    <n v="0"/>
    <n v="35000"/>
    <n v="8.1999999999999993"/>
    <n v="249"/>
    <n v="117"/>
    <n v="17439163"/>
    <n v="15000000"/>
    <n v="2439163"/>
    <x v="0"/>
    <x v="3"/>
    <x v="0"/>
  </r>
  <r>
    <s v="A Most Wanted Man"/>
    <d v="2014-01-17T00:00:00"/>
    <x v="14"/>
    <x v="1"/>
    <s v="Color"/>
    <x v="4"/>
    <x v="0"/>
    <x v="2"/>
    <s v="R"/>
    <x v="28"/>
    <x v="230"/>
    <n v="22000"/>
    <n v="22574"/>
    <n v="210"/>
    <n v="13000"/>
    <n v="6.8"/>
    <n v="291"/>
    <n v="122"/>
    <n v="17237244"/>
    <n v="15000000"/>
    <n v="2237244"/>
    <x v="0"/>
    <x v="1"/>
    <x v="2"/>
  </r>
  <r>
    <s v="Godsend"/>
    <d v="2004-06-14T00:00:00"/>
    <x v="0"/>
    <x v="0"/>
    <s v="Color"/>
    <x v="3"/>
    <x v="0"/>
    <x v="0"/>
    <s v="PG-13"/>
    <x v="27"/>
    <x v="231"/>
    <n v="22000"/>
    <n v="23352"/>
    <n v="6"/>
    <n v="387"/>
    <n v="4.8"/>
    <n v="130"/>
    <n v="102"/>
    <n v="14334645"/>
    <n v="25000000"/>
    <n v="-10665355"/>
    <x v="1"/>
    <x v="2"/>
    <x v="0"/>
  </r>
  <r>
    <s v="25th Hour"/>
    <d v="2002-07-18T00:00:00"/>
    <x v="18"/>
    <x v="0"/>
    <s v="Color"/>
    <x v="3"/>
    <x v="0"/>
    <x v="0"/>
    <s v="R"/>
    <x v="28"/>
    <x v="189"/>
    <n v="22000"/>
    <n v="26050"/>
    <n v="0"/>
    <n v="0"/>
    <n v="7.7"/>
    <n v="202"/>
    <n v="108"/>
    <n v="13060843"/>
    <n v="15000000"/>
    <n v="-1939157"/>
    <x v="1"/>
    <x v="0"/>
    <x v="0"/>
  </r>
  <r>
    <s v="We're No Angels"/>
    <d v="1989-07-28T00:00:00"/>
    <x v="15"/>
    <x v="3"/>
    <s v="Color"/>
    <x v="0"/>
    <x v="0"/>
    <x v="0"/>
    <s v="PG-13"/>
    <x v="27"/>
    <x v="140"/>
    <n v="22000"/>
    <n v="24887"/>
    <n v="277"/>
    <n v="855"/>
    <n v="6"/>
    <n v="20"/>
    <n v="106"/>
    <n v="10555348"/>
    <n v="20000000"/>
    <n v="-9444652"/>
    <x v="1"/>
    <x v="1"/>
    <x v="0"/>
  </r>
  <r>
    <s v="Brazil"/>
    <d v="1985-02-17T00:00:00"/>
    <x v="32"/>
    <x v="3"/>
    <s v="Color"/>
    <x v="3"/>
    <x v="0"/>
    <x v="2"/>
    <s v="R"/>
    <x v="27"/>
    <x v="58"/>
    <n v="22000"/>
    <n v="29475"/>
    <n v="0"/>
    <n v="16000"/>
    <n v="8"/>
    <n v="230"/>
    <n v="142"/>
    <n v="9929000"/>
    <n v="15000000"/>
    <n v="-5071000"/>
    <x v="1"/>
    <x v="3"/>
    <x v="2"/>
  </r>
  <r>
    <s v="Everybody's Fine"/>
    <d v="2009-12-11T00:00:00"/>
    <x v="2"/>
    <x v="0"/>
    <s v="Color"/>
    <x v="5"/>
    <x v="0"/>
    <x v="0"/>
    <s v="PG-13"/>
    <x v="27"/>
    <x v="232"/>
    <n v="22000"/>
    <n v="23409"/>
    <n v="52"/>
    <n v="10000"/>
    <n v="7.2"/>
    <n v="160"/>
    <n v="99"/>
    <n v="8855646"/>
    <n v="21000000"/>
    <n v="-12144354"/>
    <x v="1"/>
    <x v="0"/>
    <x v="0"/>
  </r>
  <r>
    <s v="Death at a Funeral"/>
    <d v="2007-06-29T00:00:00"/>
    <x v="4"/>
    <x v="0"/>
    <s v="Color"/>
    <x v="0"/>
    <x v="0"/>
    <x v="0"/>
    <s v="R"/>
    <x v="29"/>
    <x v="212"/>
    <n v="22000"/>
    <n v="24324"/>
    <n v="0"/>
    <n v="0"/>
    <n v="7.4"/>
    <n v="168"/>
    <n v="87"/>
    <n v="8579684"/>
    <n v="9000000"/>
    <n v="-420316"/>
    <x v="1"/>
    <x v="0"/>
    <x v="1"/>
  </r>
  <r>
    <s v="The Station Agent"/>
    <d v="2003-09-14T00:00:00"/>
    <x v="22"/>
    <x v="0"/>
    <s v="Color"/>
    <x v="0"/>
    <x v="0"/>
    <x v="0"/>
    <s v="R"/>
    <x v="29"/>
    <x v="233"/>
    <n v="22000"/>
    <n v="24419"/>
    <n v="310"/>
    <n v="0"/>
    <n v="7.7"/>
    <n v="154"/>
    <n v="89"/>
    <n v="5739376"/>
    <n v="500000"/>
    <n v="5239376"/>
    <x v="0"/>
    <x v="0"/>
    <x v="1"/>
  </r>
  <r>
    <s v="Once Upon a Time in America"/>
    <d v="1984-09-23T00:00:00"/>
    <x v="26"/>
    <x v="3"/>
    <s v="Color"/>
    <x v="4"/>
    <x v="0"/>
    <x v="12"/>
    <s v="R"/>
    <x v="27"/>
    <x v="234"/>
    <n v="22000"/>
    <n v="24719"/>
    <n v="0"/>
    <n v="12000"/>
    <n v="8.4"/>
    <n v="111"/>
    <n v="251"/>
    <n v="5300000"/>
    <n v="30000000"/>
    <n v="-24700000"/>
    <x v="1"/>
    <x v="3"/>
    <x v="2"/>
  </r>
  <r>
    <s v="Flawless"/>
    <d v="1999-03-05T00:00:00"/>
    <x v="17"/>
    <x v="2"/>
    <s v="Color"/>
    <x v="0"/>
    <x v="0"/>
    <x v="0"/>
    <s v="R"/>
    <x v="27"/>
    <x v="235"/>
    <n v="22000"/>
    <n v="46022"/>
    <n v="541"/>
    <n v="0"/>
    <n v="6.4"/>
    <n v="78"/>
    <n v="112"/>
    <n v="4485485"/>
    <n v="15000000"/>
    <n v="-10514515"/>
    <x v="1"/>
    <x v="1"/>
    <x v="0"/>
  </r>
  <r>
    <s v="Next Stop Wonderland"/>
    <d v="1998-09-17T00:00:00"/>
    <x v="11"/>
    <x v="2"/>
    <s v="Color"/>
    <x v="0"/>
    <x v="0"/>
    <x v="0"/>
    <s v="R"/>
    <x v="28"/>
    <x v="196"/>
    <n v="22000"/>
    <n v="23461"/>
    <n v="122"/>
    <n v="392"/>
    <n v="6.7"/>
    <n v="38"/>
    <n v="104"/>
    <n v="3386698"/>
    <n v="1000000"/>
    <n v="2386698"/>
    <x v="0"/>
    <x v="1"/>
    <x v="0"/>
  </r>
  <r>
    <s v="Synecdoche, New York"/>
    <d v="2008-11-29T00:00:00"/>
    <x v="3"/>
    <x v="0"/>
    <s v="Color"/>
    <x v="0"/>
    <x v="0"/>
    <x v="0"/>
    <s v="R"/>
    <x v="28"/>
    <x v="236"/>
    <n v="22000"/>
    <n v="24732"/>
    <n v="0"/>
    <n v="13000"/>
    <n v="7.5"/>
    <n v="245"/>
    <n v="124"/>
    <n v="3081925"/>
    <n v="21000000"/>
    <n v="-17918075"/>
    <x v="1"/>
    <x v="0"/>
    <x v="2"/>
  </r>
  <r>
    <s v="Happiness"/>
    <d v="1998-03-15T00:00:00"/>
    <x v="11"/>
    <x v="2"/>
    <s v="Color"/>
    <x v="0"/>
    <x v="0"/>
    <x v="0"/>
    <s v="Not Rated"/>
    <x v="28"/>
    <x v="237"/>
    <n v="22000"/>
    <n v="36859"/>
    <n v="377"/>
    <n v="0"/>
    <n v="7.8"/>
    <n v="148"/>
    <n v="134"/>
    <n v="3000000"/>
    <n v="3000000"/>
    <n v="0"/>
    <x v="1"/>
    <x v="0"/>
    <x v="2"/>
  </r>
  <r>
    <s v="Stone"/>
    <d v="2010-05-07T00:00:00"/>
    <x v="7"/>
    <x v="1"/>
    <s v="Color"/>
    <x v="3"/>
    <x v="0"/>
    <x v="0"/>
    <s v="R"/>
    <x v="27"/>
    <x v="238"/>
    <n v="22000"/>
    <n v="37766"/>
    <n v="43"/>
    <n v="0"/>
    <n v="5.4"/>
    <n v="138"/>
    <n v="105"/>
    <n v="1796024"/>
    <n v="22000000"/>
    <n v="-20203976"/>
    <x v="1"/>
    <x v="1"/>
    <x v="0"/>
  </r>
  <r>
    <s v="Find Me Guilty"/>
    <d v="2006-08-23T00:00:00"/>
    <x v="6"/>
    <x v="0"/>
    <s v="Color"/>
    <x v="7"/>
    <x v="0"/>
    <x v="8"/>
    <s v="R"/>
    <x v="29"/>
    <x v="239"/>
    <n v="22000"/>
    <n v="37606"/>
    <n v="0"/>
    <n v="0"/>
    <n v="7.1"/>
    <n v="94"/>
    <n v="125"/>
    <n v="1172769"/>
    <n v="13000000"/>
    <n v="-11827231"/>
    <x v="1"/>
    <x v="0"/>
    <x v="2"/>
  </r>
  <r>
    <s v="What Just Happened"/>
    <d v="2008-10-23T00:00:00"/>
    <x v="3"/>
    <x v="0"/>
    <s v="Color"/>
    <x v="0"/>
    <x v="0"/>
    <x v="0"/>
    <s v="R"/>
    <x v="27"/>
    <x v="18"/>
    <n v="22000"/>
    <n v="71973"/>
    <n v="272"/>
    <n v="845"/>
    <n v="5.7"/>
    <n v="137"/>
    <n v="104"/>
    <n v="1089365"/>
    <n v="25000000"/>
    <n v="-23910635"/>
    <x v="1"/>
    <x v="1"/>
    <x v="0"/>
  </r>
  <r>
    <s v="Owning Mahowny"/>
    <d v="2003-12-29T00:00:00"/>
    <x v="22"/>
    <x v="0"/>
    <s v="Color"/>
    <x v="4"/>
    <x v="0"/>
    <x v="5"/>
    <s v="R"/>
    <x v="28"/>
    <x v="240"/>
    <n v="22000"/>
    <n v="23513"/>
    <n v="23"/>
    <n v="0"/>
    <n v="7.2"/>
    <n v="82"/>
    <n v="104"/>
    <n v="1011054"/>
    <n v="10000000"/>
    <n v="-8988946"/>
    <x v="1"/>
    <x v="0"/>
    <x v="0"/>
  </r>
  <r>
    <s v="Never Again"/>
    <d v="2001-05-24T00:00:00"/>
    <x v="25"/>
    <x v="0"/>
    <s v="Color"/>
    <x v="0"/>
    <x v="0"/>
    <x v="0"/>
    <s v="R"/>
    <x v="29"/>
    <x v="241"/>
    <n v="22000"/>
    <n v="24382"/>
    <n v="71"/>
    <n v="139"/>
    <n v="6"/>
    <n v="25"/>
    <n v="98"/>
    <n v="295468"/>
    <n v="500000"/>
    <n v="-204532"/>
    <x v="1"/>
    <x v="1"/>
    <x v="0"/>
  </r>
  <r>
    <s v="Saint John of Las Vegas"/>
    <d v="2009-03-16T00:00:00"/>
    <x v="2"/>
    <x v="0"/>
    <s v="Color"/>
    <x v="0"/>
    <x v="0"/>
    <x v="0"/>
    <s v="R"/>
    <x v="29"/>
    <x v="242"/>
    <n v="22000"/>
    <n v="36885"/>
    <n v="0"/>
    <n v="407"/>
    <n v="5.8"/>
    <n v="45"/>
    <n v="85"/>
    <n v="100669"/>
    <n v="3800000"/>
    <n v="-3699331"/>
    <x v="1"/>
    <x v="1"/>
    <x v="1"/>
  </r>
  <r>
    <s v="Raging Bull"/>
    <d v="1980-07-28T00:00:00"/>
    <x v="33"/>
    <x v="3"/>
    <s v="Black and White"/>
    <x v="7"/>
    <x v="0"/>
    <x v="0"/>
    <s v="R"/>
    <x v="27"/>
    <x v="92"/>
    <n v="22000"/>
    <n v="23008"/>
    <n v="17000"/>
    <n v="0"/>
    <n v="8.3000000000000007"/>
    <n v="151"/>
    <n v="121"/>
    <n v="45250"/>
    <n v="18000000"/>
    <n v="-17954750"/>
    <x v="1"/>
    <x v="3"/>
    <x v="2"/>
  </r>
  <r>
    <s v="The Bridge of San Luis Rey"/>
    <d v="2004-09-11T00:00:00"/>
    <x v="0"/>
    <x v="0"/>
    <s v="Color"/>
    <x v="3"/>
    <x v="0"/>
    <x v="2"/>
    <s v="PG"/>
    <x v="27"/>
    <x v="243"/>
    <n v="22000"/>
    <n v="23769"/>
    <n v="6"/>
    <n v="181"/>
    <n v="5.0999999999999996"/>
    <n v="16"/>
    <n v="120"/>
    <n v="42880"/>
    <n v="24000000"/>
    <n v="-23957120"/>
    <x v="1"/>
    <x v="1"/>
    <x v="0"/>
  </r>
  <r>
    <s v="Mean Streets"/>
    <d v="1973-10-30T00:00:00"/>
    <x v="34"/>
    <x v="4"/>
    <s v="Color"/>
    <x v="4"/>
    <x v="0"/>
    <x v="0"/>
    <s v="R"/>
    <x v="27"/>
    <x v="92"/>
    <n v="22000"/>
    <n v="23737"/>
    <n v="17000"/>
    <n v="0"/>
    <n v="7.4"/>
    <n v="112"/>
    <n v="112"/>
    <n v="32645"/>
    <n v="500000"/>
    <n v="-467355"/>
    <x v="1"/>
    <x v="0"/>
    <x v="0"/>
  </r>
  <r>
    <s v="Iron Man 3"/>
    <d v="2013-04-21T00:00:00"/>
    <x v="19"/>
    <x v="1"/>
    <s v="Color"/>
    <x v="1"/>
    <x v="0"/>
    <x v="0"/>
    <s v="PG-13"/>
    <x v="30"/>
    <x v="244"/>
    <n v="21000"/>
    <n v="30426"/>
    <n v="1000"/>
    <n v="95000"/>
    <n v="7.2"/>
    <n v="608"/>
    <n v="195"/>
    <n v="408992272"/>
    <n v="200000000"/>
    <n v="208992272"/>
    <x v="0"/>
    <x v="0"/>
    <x v="2"/>
  </r>
  <r>
    <s v="Iron Man"/>
    <d v="2008-06-23T00:00:00"/>
    <x v="3"/>
    <x v="0"/>
    <s v="Color"/>
    <x v="1"/>
    <x v="0"/>
    <x v="0"/>
    <s v="PG-13"/>
    <x v="30"/>
    <x v="201"/>
    <n v="21000"/>
    <n v="39252"/>
    <n v="4000"/>
    <n v="10000"/>
    <n v="7.9"/>
    <n v="486"/>
    <n v="126"/>
    <n v="318298180"/>
    <n v="140000000"/>
    <n v="178298180"/>
    <x v="0"/>
    <x v="0"/>
    <x v="2"/>
  </r>
  <r>
    <s v="Iron Man 2"/>
    <d v="2010-01-02T00:00:00"/>
    <x v="7"/>
    <x v="1"/>
    <s v="Color"/>
    <x v="1"/>
    <x v="0"/>
    <x v="0"/>
    <s v="PG-13"/>
    <x v="30"/>
    <x v="201"/>
    <n v="21000"/>
    <n v="48638"/>
    <n v="4000"/>
    <n v="18000"/>
    <n v="7"/>
    <n v="453"/>
    <n v="124"/>
    <n v="312057433"/>
    <n v="200000000"/>
    <n v="112057433"/>
    <x v="0"/>
    <x v="0"/>
    <x v="2"/>
  </r>
  <r>
    <s v="The Twilight Saga: Eclipse"/>
    <d v="2010-11-01T00:00:00"/>
    <x v="7"/>
    <x v="1"/>
    <s v="Color"/>
    <x v="5"/>
    <x v="0"/>
    <x v="0"/>
    <s v="PG-13"/>
    <x v="31"/>
    <x v="245"/>
    <n v="21000"/>
    <n v="52547"/>
    <n v="171"/>
    <n v="29000"/>
    <n v="4.9000000000000004"/>
    <n v="293"/>
    <n v="124"/>
    <n v="300523113"/>
    <n v="68000000"/>
    <n v="232523113"/>
    <x v="0"/>
    <x v="2"/>
    <x v="2"/>
  </r>
  <r>
    <s v="The Twilight Saga: New Moon"/>
    <d v="2009-09-27T00:00:00"/>
    <x v="2"/>
    <x v="0"/>
    <s v="Color"/>
    <x v="5"/>
    <x v="0"/>
    <x v="0"/>
    <s v="PG-13"/>
    <x v="31"/>
    <x v="246"/>
    <n v="21000"/>
    <n v="64040"/>
    <n v="129"/>
    <n v="13000"/>
    <n v="4.5999999999999996"/>
    <n v="299"/>
    <n v="130"/>
    <n v="296623634"/>
    <n v="50000000"/>
    <n v="246623634"/>
    <x v="0"/>
    <x v="2"/>
    <x v="2"/>
  </r>
  <r>
    <s v="The Twilight Saga: Breaking Dawn - Part 2"/>
    <d v="2012-05-16T00:00:00"/>
    <x v="1"/>
    <x v="1"/>
    <s v="Color"/>
    <x v="5"/>
    <x v="0"/>
    <x v="0"/>
    <s v="PG-13"/>
    <x v="31"/>
    <x v="247"/>
    <n v="21000"/>
    <n v="59177"/>
    <n v="386"/>
    <n v="65000"/>
    <n v="5.5"/>
    <n v="322"/>
    <n v="115"/>
    <n v="292298923"/>
    <n v="120000000"/>
    <n v="172298923"/>
    <x v="0"/>
    <x v="1"/>
    <x v="0"/>
  </r>
  <r>
    <s v="Harry Potter and the Order of the Phoenix"/>
    <d v="2007-10-21T00:00:00"/>
    <x v="4"/>
    <x v="0"/>
    <s v="Color"/>
    <x v="5"/>
    <x v="0"/>
    <x v="2"/>
    <s v="PG-13"/>
    <x v="31"/>
    <x v="134"/>
    <n v="21000"/>
    <n v="33433"/>
    <n v="282"/>
    <n v="0"/>
    <n v="7.5"/>
    <n v="329"/>
    <n v="138"/>
    <n v="292000866"/>
    <n v="150000000"/>
    <n v="142000866"/>
    <x v="0"/>
    <x v="0"/>
    <x v="2"/>
  </r>
  <r>
    <s v="Harry Potter and the Goblet of Fire"/>
    <d v="2005-02-13T00:00:00"/>
    <x v="5"/>
    <x v="0"/>
    <s v="Color"/>
    <x v="5"/>
    <x v="0"/>
    <x v="2"/>
    <s v="PG-13"/>
    <x v="31"/>
    <x v="50"/>
    <n v="21000"/>
    <n v="53413"/>
    <n v="179"/>
    <n v="0"/>
    <n v="7.6"/>
    <n v="295"/>
    <n v="157"/>
    <n v="289994397"/>
    <n v="150000000"/>
    <n v="139994397"/>
    <x v="0"/>
    <x v="0"/>
    <x v="2"/>
  </r>
  <r>
    <s v="Sherlock Holmes"/>
    <d v="2009-10-10T00:00:00"/>
    <x v="2"/>
    <x v="0"/>
    <s v="Color"/>
    <x v="1"/>
    <x v="0"/>
    <x v="0"/>
    <s v="PG-13"/>
    <x v="30"/>
    <x v="103"/>
    <n v="21000"/>
    <n v="23996"/>
    <n v="0"/>
    <n v="20000"/>
    <n v="7.6"/>
    <n v="415"/>
    <n v="128"/>
    <n v="209019489"/>
    <n v="90000000"/>
    <n v="119019489"/>
    <x v="0"/>
    <x v="0"/>
    <x v="2"/>
  </r>
  <r>
    <s v="Sherlock Holmes: A Game of Shadows"/>
    <d v="2011-01-27T00:00:00"/>
    <x v="16"/>
    <x v="1"/>
    <s v="Color"/>
    <x v="1"/>
    <x v="0"/>
    <x v="0"/>
    <s v="PG-13"/>
    <x v="30"/>
    <x v="103"/>
    <n v="21000"/>
    <n v="22403"/>
    <n v="0"/>
    <n v="39000"/>
    <n v="7.5"/>
    <n v="382"/>
    <n v="129"/>
    <n v="186830669"/>
    <n v="125000000"/>
    <n v="61830669"/>
    <x v="0"/>
    <x v="0"/>
    <x v="2"/>
  </r>
  <r>
    <s v="Tropic Thunder"/>
    <d v="2008-03-04T00:00:00"/>
    <x v="3"/>
    <x v="0"/>
    <s v="Color"/>
    <x v="1"/>
    <x v="0"/>
    <x v="0"/>
    <s v="R"/>
    <x v="30"/>
    <x v="248"/>
    <n v="21000"/>
    <n v="23484"/>
    <n v="0"/>
    <n v="0"/>
    <n v="7"/>
    <n v="308"/>
    <n v="121"/>
    <n v="110416702"/>
    <n v="92000000"/>
    <n v="18416702"/>
    <x v="0"/>
    <x v="0"/>
    <x v="2"/>
  </r>
  <r>
    <s v="Due Date"/>
    <d v="2010-12-30T00:00:00"/>
    <x v="7"/>
    <x v="1"/>
    <s v="Color"/>
    <x v="0"/>
    <x v="0"/>
    <x v="0"/>
    <s v="R"/>
    <x v="30"/>
    <x v="249"/>
    <n v="21000"/>
    <n v="23018"/>
    <n v="480"/>
    <n v="25000"/>
    <n v="6.6"/>
    <n v="307"/>
    <n v="95"/>
    <n v="100448498"/>
    <n v="65000000"/>
    <n v="35448498"/>
    <x v="0"/>
    <x v="1"/>
    <x v="0"/>
  </r>
  <r>
    <s v="Bowfinger"/>
    <d v="1999-12-22T00:00:00"/>
    <x v="17"/>
    <x v="2"/>
    <s v="Color"/>
    <x v="0"/>
    <x v="0"/>
    <x v="0"/>
    <s v="PG-13"/>
    <x v="30"/>
    <x v="212"/>
    <n v="21000"/>
    <n v="22458"/>
    <n v="0"/>
    <n v="0"/>
    <n v="6.4"/>
    <n v="140"/>
    <n v="85"/>
    <n v="66365290"/>
    <n v="55000000"/>
    <n v="11365290"/>
    <x v="0"/>
    <x v="1"/>
    <x v="1"/>
  </r>
  <r>
    <s v="The Shaggy Dog"/>
    <d v="2006-01-08T00:00:00"/>
    <x v="6"/>
    <x v="0"/>
    <s v="Color"/>
    <x v="0"/>
    <x v="0"/>
    <x v="0"/>
    <s v="PG"/>
    <x v="30"/>
    <x v="172"/>
    <n v="21000"/>
    <n v="24664"/>
    <n v="48"/>
    <n v="747"/>
    <n v="4.4000000000000004"/>
    <n v="76"/>
    <n v="98"/>
    <n v="61112916"/>
    <n v="50000000"/>
    <n v="11112916"/>
    <x v="0"/>
    <x v="2"/>
    <x v="0"/>
  </r>
  <r>
    <s v="Gothika"/>
    <d v="2003-04-19T00:00:00"/>
    <x v="22"/>
    <x v="0"/>
    <s v="Color"/>
    <x v="2"/>
    <x v="0"/>
    <x v="0"/>
    <s v="R"/>
    <x v="30"/>
    <x v="250"/>
    <n v="21000"/>
    <n v="22318"/>
    <n v="326"/>
    <n v="0"/>
    <n v="5.8"/>
    <n v="207"/>
    <n v="98"/>
    <n v="59588068"/>
    <n v="40000000"/>
    <n v="19588068"/>
    <x v="0"/>
    <x v="1"/>
    <x v="0"/>
  </r>
  <r>
    <s v="Water for Elephants"/>
    <d v="2011-08-29T00:00:00"/>
    <x v="16"/>
    <x v="1"/>
    <s v="Color"/>
    <x v="3"/>
    <x v="0"/>
    <x v="0"/>
    <s v="PG-13"/>
    <x v="31"/>
    <x v="64"/>
    <n v="21000"/>
    <n v="36062"/>
    <n v="508"/>
    <n v="33000"/>
    <n v="6.9"/>
    <n v="279"/>
    <n v="120"/>
    <n v="58700247"/>
    <n v="38000000"/>
    <n v="20700247"/>
    <x v="0"/>
    <x v="1"/>
    <x v="0"/>
  </r>
  <r>
    <s v="The Judge"/>
    <d v="2014-12-22T00:00:00"/>
    <x v="14"/>
    <x v="1"/>
    <s v="Color"/>
    <x v="4"/>
    <x v="0"/>
    <x v="0"/>
    <s v="R"/>
    <x v="30"/>
    <x v="251"/>
    <n v="21000"/>
    <n v="30183"/>
    <n v="71"/>
    <n v="47000"/>
    <n v="7.4"/>
    <n v="276"/>
    <n v="141"/>
    <n v="47105085"/>
    <n v="50000000"/>
    <n v="-2894915"/>
    <x v="1"/>
    <x v="0"/>
    <x v="2"/>
  </r>
  <r>
    <s v="Zodiac"/>
    <d v="2007-04-15T00:00:00"/>
    <x v="4"/>
    <x v="0"/>
    <s v="Color"/>
    <x v="4"/>
    <x v="0"/>
    <x v="0"/>
    <s v="R"/>
    <x v="30"/>
    <x v="252"/>
    <n v="21000"/>
    <n v="36928"/>
    <n v="21000"/>
    <n v="12000"/>
    <n v="7.7"/>
    <n v="377"/>
    <n v="162"/>
    <n v="33048353"/>
    <n v="65000000"/>
    <n v="-31951647"/>
    <x v="1"/>
    <x v="0"/>
    <x v="2"/>
  </r>
  <r>
    <s v="The Soloist"/>
    <d v="2009-05-12T00:00:00"/>
    <x v="2"/>
    <x v="0"/>
    <s v="Color"/>
    <x v="7"/>
    <x v="0"/>
    <x v="2"/>
    <s v="PG-13"/>
    <x v="30"/>
    <x v="253"/>
    <n v="21000"/>
    <n v="23745"/>
    <n v="456"/>
    <n v="0"/>
    <n v="6.7"/>
    <n v="210"/>
    <n v="117"/>
    <n v="31670931"/>
    <n v="60000000"/>
    <n v="-28329069"/>
    <x v="1"/>
    <x v="1"/>
    <x v="0"/>
  </r>
  <r>
    <s v="Good Night, and Good Luck."/>
    <d v="2005-11-23T00:00:00"/>
    <x v="5"/>
    <x v="0"/>
    <s v="Black and White"/>
    <x v="7"/>
    <x v="0"/>
    <x v="0"/>
    <s v="PG"/>
    <x v="30"/>
    <x v="76"/>
    <n v="21000"/>
    <n v="22745"/>
    <n v="0"/>
    <n v="0"/>
    <n v="7.5"/>
    <n v="351"/>
    <n v="93"/>
    <n v="31501218"/>
    <n v="7500000"/>
    <n v="24001218"/>
    <x v="0"/>
    <x v="0"/>
    <x v="0"/>
  </r>
  <r>
    <s v="Wonder Boys"/>
    <d v="2000-02-28T00:00:00"/>
    <x v="28"/>
    <x v="0"/>
    <s v="Color"/>
    <x v="0"/>
    <x v="0"/>
    <x v="0"/>
    <s v="R"/>
    <x v="30"/>
    <x v="254"/>
    <n v="21000"/>
    <n v="22974"/>
    <n v="161"/>
    <n v="0"/>
    <n v="7.4"/>
    <n v="173"/>
    <n v="107"/>
    <n v="19389454"/>
    <n v="55000000"/>
    <n v="-35610546"/>
    <x v="1"/>
    <x v="0"/>
    <x v="0"/>
  </r>
  <r>
    <s v="Remember Me"/>
    <d v="2010-03-10T00:00:00"/>
    <x v="7"/>
    <x v="1"/>
    <s v="Color"/>
    <x v="3"/>
    <x v="0"/>
    <x v="0"/>
    <s v="PG-13"/>
    <x v="31"/>
    <x v="255"/>
    <n v="21000"/>
    <n v="22088"/>
    <n v="47"/>
    <n v="24000"/>
    <n v="7.2"/>
    <n v="158"/>
    <n v="113"/>
    <n v="19057024"/>
    <n v="16000000"/>
    <n v="3057024"/>
    <x v="0"/>
    <x v="0"/>
    <x v="0"/>
  </r>
  <r>
    <s v="Home for the Holidays"/>
    <d v="1995-07-30T00:00:00"/>
    <x v="21"/>
    <x v="2"/>
    <s v="Color"/>
    <x v="0"/>
    <x v="0"/>
    <x v="0"/>
    <s v="PG-13"/>
    <x v="30"/>
    <x v="72"/>
    <n v="21000"/>
    <n v="25263"/>
    <n v="0"/>
    <n v="0"/>
    <n v="6.6"/>
    <n v="45"/>
    <n v="103"/>
    <n v="17518220"/>
    <n v="20000000"/>
    <n v="-2481780"/>
    <x v="1"/>
    <x v="1"/>
    <x v="0"/>
  </r>
  <r>
    <s v="In Dreams"/>
    <d v="1999-04-01T00:00:00"/>
    <x v="17"/>
    <x v="2"/>
    <s v="Color"/>
    <x v="3"/>
    <x v="0"/>
    <x v="0"/>
    <s v="R"/>
    <x v="30"/>
    <x v="140"/>
    <n v="21000"/>
    <n v="22006"/>
    <n v="277"/>
    <n v="654"/>
    <n v="5.5"/>
    <n v="62"/>
    <n v="100"/>
    <n v="11900000"/>
    <n v="30000000"/>
    <n v="-18100000"/>
    <x v="1"/>
    <x v="1"/>
    <x v="0"/>
  </r>
  <r>
    <s v="Lucky You"/>
    <d v="2007-05-13T00:00:00"/>
    <x v="4"/>
    <x v="0"/>
    <s v="Color"/>
    <x v="3"/>
    <x v="0"/>
    <x v="0"/>
    <s v="PG-13"/>
    <x v="30"/>
    <x v="254"/>
    <n v="21000"/>
    <n v="26334"/>
    <n v="161"/>
    <n v="672"/>
    <n v="5.9"/>
    <n v="106"/>
    <n v="124"/>
    <n v="5755286"/>
    <n v="55000000"/>
    <n v="-49244714"/>
    <x v="1"/>
    <x v="1"/>
    <x v="2"/>
  </r>
  <r>
    <s v="A Scanner Darkly"/>
    <d v="2006-06-21T00:00:00"/>
    <x v="6"/>
    <x v="0"/>
    <s v="Color"/>
    <x v="6"/>
    <x v="0"/>
    <x v="0"/>
    <s v="R"/>
    <x v="30"/>
    <x v="256"/>
    <n v="21000"/>
    <n v="39507"/>
    <n v="0"/>
    <n v="0"/>
    <n v="7.1"/>
    <n v="232"/>
    <n v="100"/>
    <n v="5480996"/>
    <n v="8700000"/>
    <n v="-3219004"/>
    <x v="1"/>
    <x v="0"/>
    <x v="0"/>
  </r>
  <r>
    <s v="Kiss Kiss Bang Bang"/>
    <d v="2005-11-20T00:00:00"/>
    <x v="5"/>
    <x v="0"/>
    <s v="Color"/>
    <x v="0"/>
    <x v="0"/>
    <x v="0"/>
    <s v="R"/>
    <x v="30"/>
    <x v="244"/>
    <n v="21000"/>
    <n v="23932"/>
    <n v="1000"/>
    <n v="0"/>
    <n v="7.6"/>
    <n v="223"/>
    <n v="103"/>
    <n v="4235837"/>
    <n v="15000000"/>
    <n v="-10764163"/>
    <x v="1"/>
    <x v="0"/>
    <x v="0"/>
  </r>
  <r>
    <s v="Charlie Bartlett"/>
    <d v="2007-10-27T00:00:00"/>
    <x v="4"/>
    <x v="0"/>
    <s v="Color"/>
    <x v="0"/>
    <x v="0"/>
    <x v="0"/>
    <s v="R"/>
    <x v="30"/>
    <x v="257"/>
    <n v="21000"/>
    <n v="22577"/>
    <n v="20"/>
    <n v="0"/>
    <n v="7"/>
    <n v="146"/>
    <n v="97"/>
    <n v="3950294"/>
    <n v="12000000"/>
    <n v="-8049706"/>
    <x v="1"/>
    <x v="0"/>
    <x v="0"/>
  </r>
  <r>
    <s v="Richard III"/>
    <d v="1995-06-04T00:00:00"/>
    <x v="21"/>
    <x v="2"/>
    <s v="Color"/>
    <x v="3"/>
    <x v="0"/>
    <x v="2"/>
    <s v="R"/>
    <x v="30"/>
    <x v="8"/>
    <n v="21000"/>
    <n v="23962"/>
    <n v="12"/>
    <n v="0"/>
    <n v="7.5"/>
    <n v="56"/>
    <n v="104"/>
    <n v="2600000"/>
    <n v="6000000"/>
    <n v="-3400000"/>
    <x v="1"/>
    <x v="0"/>
    <x v="0"/>
  </r>
  <r>
    <s v="Two Girls and a Guy"/>
    <d v="1997-07-07T00:00:00"/>
    <x v="10"/>
    <x v="2"/>
    <s v="Color"/>
    <x v="0"/>
    <x v="0"/>
    <x v="0"/>
    <s v="R"/>
    <x v="30"/>
    <x v="258"/>
    <n v="21000"/>
    <n v="21124"/>
    <n v="56"/>
    <n v="387"/>
    <n v="5.6"/>
    <n v="54"/>
    <n v="84"/>
    <n v="1950218"/>
    <n v="1000000"/>
    <n v="950218"/>
    <x v="0"/>
    <x v="1"/>
    <x v="1"/>
  </r>
  <r>
    <s v="The Singing Detective"/>
    <d v="2003-01-15T00:00:00"/>
    <x v="22"/>
    <x v="0"/>
    <s v="Color"/>
    <x v="0"/>
    <x v="0"/>
    <x v="0"/>
    <s v="R"/>
    <x v="30"/>
    <x v="259"/>
    <n v="21000"/>
    <n v="41645"/>
    <n v="200"/>
    <n v="494"/>
    <n v="5.6"/>
    <n v="66"/>
    <n v="109"/>
    <n v="336456"/>
    <n v="8000000"/>
    <n v="-7663544"/>
    <x v="1"/>
    <x v="1"/>
    <x v="0"/>
  </r>
  <r>
    <s v="Fur: An Imaginary Portrait of Diane Arbus"/>
    <d v="2006-05-28T00:00:00"/>
    <x v="6"/>
    <x v="0"/>
    <s v="Color"/>
    <x v="7"/>
    <x v="0"/>
    <x v="0"/>
    <s v="R"/>
    <x v="30"/>
    <x v="260"/>
    <n v="21000"/>
    <n v="25173"/>
    <n v="30"/>
    <n v="0"/>
    <n v="6.5"/>
    <n v="105"/>
    <n v="122"/>
    <n v="220914"/>
    <n v="16800000"/>
    <n v="-16579086"/>
    <x v="1"/>
    <x v="1"/>
    <x v="2"/>
  </r>
  <r>
    <s v="Star Wars: Episode I - The Phantom Menace"/>
    <d v="1999-06-19T00:00:00"/>
    <x v="17"/>
    <x v="2"/>
    <s v="Color"/>
    <x v="1"/>
    <x v="0"/>
    <x v="0"/>
    <s v="PG"/>
    <x v="32"/>
    <x v="261"/>
    <n v="20000"/>
    <n v="37723"/>
    <n v="0"/>
    <n v="13000"/>
    <n v="6.5"/>
    <n v="320"/>
    <n v="136"/>
    <n v="474544677"/>
    <n v="115000000"/>
    <n v="359544677"/>
    <x v="0"/>
    <x v="1"/>
    <x v="2"/>
  </r>
  <r>
    <s v="Star Wars: Episode III - Revenge of the Sith"/>
    <d v="2005-02-21T00:00:00"/>
    <x v="5"/>
    <x v="0"/>
    <s v="Color"/>
    <x v="1"/>
    <x v="0"/>
    <x v="0"/>
    <s v="PG-13"/>
    <x v="32"/>
    <x v="261"/>
    <n v="20000"/>
    <n v="44042"/>
    <n v="0"/>
    <n v="10000"/>
    <n v="7.6"/>
    <n v="359"/>
    <n v="140"/>
    <n v="380262555"/>
    <n v="113000000"/>
    <n v="267262555"/>
    <x v="0"/>
    <x v="0"/>
    <x v="2"/>
  </r>
  <r>
    <s v="Star Wars: Episode II - Attack of the Clones"/>
    <d v="2002-08-25T00:00:00"/>
    <x v="18"/>
    <x v="0"/>
    <s v="Color"/>
    <x v="1"/>
    <x v="0"/>
    <x v="0"/>
    <s v="PG"/>
    <x v="32"/>
    <x v="261"/>
    <n v="20000"/>
    <n v="42990"/>
    <n v="0"/>
    <n v="0"/>
    <n v="6.7"/>
    <n v="284"/>
    <n v="142"/>
    <n v="310675583"/>
    <n v="115000000"/>
    <n v="195675583"/>
    <x v="0"/>
    <x v="1"/>
    <x v="2"/>
  </r>
  <r>
    <s v="X-Men: The Last Stand"/>
    <d v="2006-06-02T00:00:00"/>
    <x v="6"/>
    <x v="0"/>
    <s v="Color"/>
    <x v="1"/>
    <x v="0"/>
    <x v="5"/>
    <s v="PG-13"/>
    <x v="33"/>
    <x v="208"/>
    <n v="20000"/>
    <n v="21714"/>
    <n v="420"/>
    <n v="0"/>
    <n v="6.8"/>
    <n v="334"/>
    <n v="104"/>
    <n v="234360014"/>
    <n v="210000000"/>
    <n v="24360014"/>
    <x v="0"/>
    <x v="1"/>
    <x v="0"/>
  </r>
  <r>
    <s v="X-Men 2"/>
    <d v="2003-11-16T00:00:00"/>
    <x v="22"/>
    <x v="0"/>
    <s v="Color"/>
    <x v="1"/>
    <x v="0"/>
    <x v="5"/>
    <s v="PG-13"/>
    <x v="33"/>
    <x v="66"/>
    <n v="20000"/>
    <n v="20952"/>
    <n v="0"/>
    <n v="0"/>
    <n v="7.5"/>
    <n v="289"/>
    <n v="134"/>
    <n v="214948780"/>
    <n v="110000000"/>
    <n v="104948780"/>
    <x v="0"/>
    <x v="0"/>
    <x v="2"/>
  </r>
  <r>
    <s v="X-Men Origins: Wolverine"/>
    <d v="2009-07-29T00:00:00"/>
    <x v="2"/>
    <x v="0"/>
    <s v="Color"/>
    <x v="1"/>
    <x v="0"/>
    <x v="0"/>
    <s v="PG-13"/>
    <x v="33"/>
    <x v="159"/>
    <n v="20000"/>
    <n v="40054"/>
    <n v="151"/>
    <n v="0"/>
    <n v="6.7"/>
    <n v="350"/>
    <n v="119"/>
    <n v="179883016"/>
    <n v="150000000"/>
    <n v="29883016"/>
    <x v="0"/>
    <x v="1"/>
    <x v="0"/>
  </r>
  <r>
    <s v="X-Men"/>
    <d v="2000-11-26T00:00:00"/>
    <x v="28"/>
    <x v="0"/>
    <s v="Color"/>
    <x v="1"/>
    <x v="0"/>
    <x v="0"/>
    <s v="PG-13"/>
    <x v="33"/>
    <x v="66"/>
    <n v="20000"/>
    <n v="21397"/>
    <n v="0"/>
    <n v="0"/>
    <n v="7.4"/>
    <n v="290"/>
    <n v="104"/>
    <n v="157299717"/>
    <n v="75000000"/>
    <n v="82299717"/>
    <x v="0"/>
    <x v="0"/>
    <x v="0"/>
  </r>
  <r>
    <s v="Les MisÃ©rables"/>
    <d v="2012-08-01T00:00:00"/>
    <x v="1"/>
    <x v="1"/>
    <s v="Color"/>
    <x v="3"/>
    <x v="0"/>
    <x v="0"/>
    <s v="PG-13"/>
    <x v="33"/>
    <x v="262"/>
    <n v="20000"/>
    <n v="46204"/>
    <n v="0"/>
    <n v="144000"/>
    <n v="7.6"/>
    <n v="488"/>
    <n v="158"/>
    <n v="148775460"/>
    <n v="61000000"/>
    <n v="87775460"/>
    <x v="0"/>
    <x v="0"/>
    <x v="2"/>
  </r>
  <r>
    <s v="The Wolverine"/>
    <d v="2013-01-19T00:00:00"/>
    <x v="19"/>
    <x v="1"/>
    <s v="Color"/>
    <x v="1"/>
    <x v="0"/>
    <x v="0"/>
    <s v="PG-13"/>
    <x v="33"/>
    <x v="171"/>
    <n v="20000"/>
    <n v="23755"/>
    <n v="446"/>
    <n v="68000"/>
    <n v="6.7"/>
    <n v="440"/>
    <n v="138"/>
    <n v="132550960"/>
    <n v="120000000"/>
    <n v="12550960"/>
    <x v="0"/>
    <x v="1"/>
    <x v="2"/>
  </r>
  <r>
    <s v="Black Swan"/>
    <d v="2010-02-19T00:00:00"/>
    <x v="7"/>
    <x v="1"/>
    <s v="Color"/>
    <x v="3"/>
    <x v="0"/>
    <x v="0"/>
    <s v="R"/>
    <x v="32"/>
    <x v="263"/>
    <n v="20000"/>
    <n v="38072"/>
    <n v="0"/>
    <n v="106000"/>
    <n v="8"/>
    <n v="669"/>
    <n v="108"/>
    <n v="106952327"/>
    <n v="13000000"/>
    <n v="93952327"/>
    <x v="0"/>
    <x v="3"/>
    <x v="0"/>
  </r>
  <r>
    <s v="Rise of the Guardians"/>
    <d v="2012-11-16T00:00:00"/>
    <x v="1"/>
    <x v="1"/>
    <s v="Color"/>
    <x v="5"/>
    <x v="0"/>
    <x v="0"/>
    <s v="PG"/>
    <x v="33"/>
    <x v="264"/>
    <n v="20000"/>
    <n v="20645"/>
    <n v="52"/>
    <n v="25000"/>
    <n v="7.3"/>
    <n v="256"/>
    <n v="97"/>
    <n v="103400692"/>
    <n v="145000000"/>
    <n v="-41599308"/>
    <x v="1"/>
    <x v="0"/>
    <x v="0"/>
  </r>
  <r>
    <s v="Real Steel"/>
    <d v="2011-12-03T00:00:00"/>
    <x v="16"/>
    <x v="1"/>
    <s v="Color"/>
    <x v="1"/>
    <x v="0"/>
    <x v="0"/>
    <s v="PG-13"/>
    <x v="33"/>
    <x v="13"/>
    <n v="20000"/>
    <n v="22254"/>
    <n v="189"/>
    <n v="36000"/>
    <n v="7.1"/>
    <n v="327"/>
    <n v="127"/>
    <n v="85463309"/>
    <n v="110000000"/>
    <n v="-24536691"/>
    <x v="1"/>
    <x v="0"/>
    <x v="2"/>
  </r>
  <r>
    <s v="No Strings Attached"/>
    <d v="2011-10-26T00:00:00"/>
    <x v="16"/>
    <x v="1"/>
    <s v="Color"/>
    <x v="0"/>
    <x v="0"/>
    <x v="0"/>
    <s v="R"/>
    <x v="32"/>
    <x v="265"/>
    <n v="20000"/>
    <n v="22739"/>
    <n v="425"/>
    <n v="24000"/>
    <n v="6.2"/>
    <n v="245"/>
    <n v="108"/>
    <n v="70625986"/>
    <n v="25000000"/>
    <n v="45625986"/>
    <x v="0"/>
    <x v="1"/>
    <x v="0"/>
  </r>
  <r>
    <s v="V for Vendetta"/>
    <d v="2005-11-22T00:00:00"/>
    <x v="5"/>
    <x v="0"/>
    <s v="Color"/>
    <x v="1"/>
    <x v="0"/>
    <x v="0"/>
    <s v="R"/>
    <x v="32"/>
    <x v="266"/>
    <n v="20000"/>
    <n v="22417"/>
    <n v="160"/>
    <n v="48000"/>
    <n v="8.1999999999999993"/>
    <n v="525"/>
    <n v="132"/>
    <n v="70496802"/>
    <n v="54000000"/>
    <n v="16496802"/>
    <x v="0"/>
    <x v="3"/>
    <x v="2"/>
  </r>
  <r>
    <s v="Swordfish"/>
    <d v="2001-09-01T00:00:00"/>
    <x v="25"/>
    <x v="0"/>
    <s v="Color"/>
    <x v="1"/>
    <x v="0"/>
    <x v="0"/>
    <s v="R"/>
    <x v="33"/>
    <x v="267"/>
    <n v="20000"/>
    <n v="25942"/>
    <n v="57"/>
    <n v="0"/>
    <n v="6.5"/>
    <n v="166"/>
    <n v="99"/>
    <n v="69772969"/>
    <n v="80000000"/>
    <n v="-10227031"/>
    <x v="1"/>
    <x v="1"/>
    <x v="0"/>
  </r>
  <r>
    <s v="Magic Mike XXL"/>
    <d v="2015-03-22T00:00:00"/>
    <x v="20"/>
    <x v="1"/>
    <s v="Color"/>
    <x v="0"/>
    <x v="0"/>
    <x v="0"/>
    <s v="R"/>
    <x v="34"/>
    <x v="268"/>
    <n v="20000"/>
    <n v="38963"/>
    <n v="13"/>
    <n v="41000"/>
    <n v="5.7"/>
    <n v="222"/>
    <n v="115"/>
    <n v="66009973"/>
    <n v="14800000"/>
    <n v="51209973"/>
    <x v="0"/>
    <x v="1"/>
    <x v="0"/>
  </r>
  <r>
    <s v="Flushed Away"/>
    <d v="2006-05-23T00:00:00"/>
    <x v="6"/>
    <x v="0"/>
    <s v="Color"/>
    <x v="5"/>
    <x v="0"/>
    <x v="2"/>
    <s v="PG"/>
    <x v="33"/>
    <x v="269"/>
    <n v="20000"/>
    <n v="35161"/>
    <n v="42"/>
    <n v="0"/>
    <n v="6.7"/>
    <n v="135"/>
    <n v="85"/>
    <n v="64459316"/>
    <n v="149000000"/>
    <n v="-84540684"/>
    <x v="1"/>
    <x v="1"/>
    <x v="1"/>
  </r>
  <r>
    <s v="Prisoners"/>
    <d v="2013-07-30T00:00:00"/>
    <x v="19"/>
    <x v="1"/>
    <s v="Color"/>
    <x v="4"/>
    <x v="0"/>
    <x v="0"/>
    <s v="R"/>
    <x v="33"/>
    <x v="270"/>
    <n v="20000"/>
    <n v="37321"/>
    <n v="777"/>
    <n v="86000"/>
    <n v="8.1"/>
    <n v="454"/>
    <n v="153"/>
    <n v="60962878"/>
    <n v="46000000"/>
    <n v="14962878"/>
    <x v="0"/>
    <x v="3"/>
    <x v="2"/>
  </r>
  <r>
    <s v="Kate &amp; Leopold"/>
    <d v="2001-08-13T00:00:00"/>
    <x v="25"/>
    <x v="0"/>
    <s v="Color"/>
    <x v="0"/>
    <x v="0"/>
    <x v="0"/>
    <s v="PG-13"/>
    <x v="33"/>
    <x v="171"/>
    <n v="20000"/>
    <n v="22209"/>
    <n v="446"/>
    <n v="0"/>
    <n v="6.4"/>
    <n v="125"/>
    <n v="123"/>
    <n v="47095453"/>
    <n v="48000000"/>
    <n v="-904547"/>
    <x v="1"/>
    <x v="1"/>
    <x v="2"/>
  </r>
  <r>
    <s v="The Texas Chainsaw Massacre: The Beginning"/>
    <d v="2006-07-26T00:00:00"/>
    <x v="6"/>
    <x v="0"/>
    <s v="Color"/>
    <x v="2"/>
    <x v="0"/>
    <x v="0"/>
    <s v="R"/>
    <x v="34"/>
    <x v="271"/>
    <n v="20000"/>
    <n v="26402"/>
    <n v="473"/>
    <n v="0"/>
    <n v="5.9"/>
    <n v="196"/>
    <n v="83"/>
    <n v="39511038"/>
    <n v="16000000"/>
    <n v="23511038"/>
    <x v="0"/>
    <x v="1"/>
    <x v="1"/>
  </r>
  <r>
    <s v="Mars Attacks!"/>
    <d v="1996-08-13T00:00:00"/>
    <x v="29"/>
    <x v="2"/>
    <s v="Color"/>
    <x v="1"/>
    <x v="0"/>
    <x v="0"/>
    <s v="PG-13"/>
    <x v="32"/>
    <x v="41"/>
    <n v="20000"/>
    <n v="22590"/>
    <n v="13000"/>
    <n v="0"/>
    <n v="6.3"/>
    <n v="132"/>
    <n v="106"/>
    <n v="37754208"/>
    <n v="70000000"/>
    <n v="-32245792"/>
    <x v="1"/>
    <x v="1"/>
    <x v="0"/>
  </r>
  <r>
    <s v="In Time"/>
    <d v="2011-08-10T00:00:00"/>
    <x v="16"/>
    <x v="1"/>
    <s v="Color"/>
    <x v="1"/>
    <x v="0"/>
    <x v="0"/>
    <s v="PG-13"/>
    <x v="34"/>
    <x v="272"/>
    <n v="20000"/>
    <n v="34011"/>
    <n v="487"/>
    <n v="52000"/>
    <n v="6.7"/>
    <n v="360"/>
    <n v="109"/>
    <n v="37553932"/>
    <n v="40000000"/>
    <n v="-2446068"/>
    <x v="1"/>
    <x v="1"/>
    <x v="0"/>
  </r>
  <r>
    <s v="Pan"/>
    <d v="2015-02-20T00:00:00"/>
    <x v="20"/>
    <x v="1"/>
    <s v="Color"/>
    <x v="5"/>
    <x v="0"/>
    <x v="0"/>
    <s v="PG"/>
    <x v="33"/>
    <x v="253"/>
    <n v="20000"/>
    <n v="21393"/>
    <n v="456"/>
    <n v="24000"/>
    <n v="5.8"/>
    <n v="256"/>
    <n v="111"/>
    <n v="34964818"/>
    <n v="150000000"/>
    <n v="-115035182"/>
    <x v="1"/>
    <x v="1"/>
    <x v="0"/>
  </r>
  <r>
    <s v="Closer"/>
    <d v="2004-10-01T00:00:00"/>
    <x v="0"/>
    <x v="0"/>
    <s v="Color"/>
    <x v="3"/>
    <x v="0"/>
    <x v="0"/>
    <s v="R"/>
    <x v="32"/>
    <x v="213"/>
    <n v="20000"/>
    <n v="28027"/>
    <n v="0"/>
    <n v="12000"/>
    <n v="7.3"/>
    <n v="212"/>
    <n v="98"/>
    <n v="33987757"/>
    <n v="27000000"/>
    <n v="6987757"/>
    <x v="0"/>
    <x v="0"/>
    <x v="0"/>
  </r>
  <r>
    <s v="Where the Heart Is"/>
    <d v="2000-07-04T00:00:00"/>
    <x v="28"/>
    <x v="0"/>
    <s v="Color"/>
    <x v="0"/>
    <x v="0"/>
    <x v="0"/>
    <s v="PG-13"/>
    <x v="32"/>
    <x v="273"/>
    <n v="20000"/>
    <n v="22383"/>
    <n v="18"/>
    <n v="0"/>
    <n v="6.8"/>
    <n v="78"/>
    <n v="120"/>
    <n v="33771174"/>
    <n v="15000000"/>
    <n v="18771174"/>
    <x v="0"/>
    <x v="1"/>
    <x v="0"/>
  </r>
  <r>
    <s v="Chappie"/>
    <d v="2015-09-07T00:00:00"/>
    <x v="20"/>
    <x v="1"/>
    <s v="Color"/>
    <x v="1"/>
    <x v="0"/>
    <x v="0"/>
    <s v="R"/>
    <x v="33"/>
    <x v="274"/>
    <n v="20000"/>
    <n v="23051"/>
    <n v="662"/>
    <n v="67000"/>
    <n v="6.9"/>
    <n v="371"/>
    <n v="120"/>
    <n v="31569268"/>
    <n v="49000000"/>
    <n v="-17430732"/>
    <x v="1"/>
    <x v="1"/>
    <x v="0"/>
  </r>
  <r>
    <s v="Brothers"/>
    <d v="2009-04-05T00:00:00"/>
    <x v="2"/>
    <x v="0"/>
    <s v="Color"/>
    <x v="3"/>
    <x v="0"/>
    <x v="0"/>
    <s v="R"/>
    <x v="32"/>
    <x v="275"/>
    <n v="20000"/>
    <n v="42473"/>
    <n v="260"/>
    <n v="10000"/>
    <n v="7.1"/>
    <n v="217"/>
    <n v="105"/>
    <n v="28501651"/>
    <n v="26000000"/>
    <n v="2501651"/>
    <x v="0"/>
    <x v="0"/>
    <x v="0"/>
  </r>
  <r>
    <s v="Someone Like You..."/>
    <d v="2001-08-01T00:00:00"/>
    <x v="25"/>
    <x v="0"/>
    <s v="Color"/>
    <x v="0"/>
    <x v="0"/>
    <x v="0"/>
    <s v="PG-13"/>
    <x v="33"/>
    <x v="276"/>
    <n v="20000"/>
    <n v="20798"/>
    <n v="956"/>
    <n v="0"/>
    <n v="6.1"/>
    <n v="92"/>
    <n v="97"/>
    <n v="27338033"/>
    <n v="23000000"/>
    <n v="4338033"/>
    <x v="0"/>
    <x v="1"/>
    <x v="0"/>
  </r>
  <r>
    <s v="The Other Boleyn Girl"/>
    <d v="2008-12-28T00:00:00"/>
    <x v="3"/>
    <x v="0"/>
    <s v="Color"/>
    <x v="7"/>
    <x v="0"/>
    <x v="2"/>
    <s v="PG-13"/>
    <x v="32"/>
    <x v="277"/>
    <n v="20000"/>
    <n v="77823"/>
    <n v="56"/>
    <n v="0"/>
    <n v="6.7"/>
    <n v="169"/>
    <n v="115"/>
    <n v="26814957"/>
    <n v="35000000"/>
    <n v="-8185043"/>
    <x v="1"/>
    <x v="1"/>
    <x v="0"/>
  </r>
  <r>
    <s v="Your Highness"/>
    <d v="2011-02-17T00:00:00"/>
    <x v="16"/>
    <x v="1"/>
    <s v="Color"/>
    <x v="5"/>
    <x v="0"/>
    <x v="0"/>
    <s v="R"/>
    <x v="32"/>
    <x v="278"/>
    <n v="20000"/>
    <n v="45202"/>
    <n v="234"/>
    <n v="18000"/>
    <n v="5.6"/>
    <n v="208"/>
    <n v="102"/>
    <n v="21557240"/>
    <n v="49900000"/>
    <n v="-28342760"/>
    <x v="1"/>
    <x v="1"/>
    <x v="0"/>
  </r>
  <r>
    <s v="Anywhere But Here"/>
    <d v="1999-05-07T00:00:00"/>
    <x v="17"/>
    <x v="2"/>
    <s v="Color"/>
    <x v="0"/>
    <x v="0"/>
    <x v="0"/>
    <s v="PG-13"/>
    <x v="32"/>
    <x v="279"/>
    <n v="20000"/>
    <n v="22040"/>
    <n v="61"/>
    <n v="638"/>
    <n v="6.1"/>
    <n v="36"/>
    <n v="114"/>
    <n v="18653615"/>
    <n v="23000000"/>
    <n v="-4346385"/>
    <x v="1"/>
    <x v="1"/>
    <x v="0"/>
  </r>
  <r>
    <s v="The Fountain"/>
    <d v="2006-03-15T00:00:00"/>
    <x v="6"/>
    <x v="0"/>
    <s v="Color"/>
    <x v="3"/>
    <x v="0"/>
    <x v="0"/>
    <s v="PG-13"/>
    <x v="33"/>
    <x v="263"/>
    <n v="20000"/>
    <n v="24640"/>
    <n v="0"/>
    <n v="23000"/>
    <n v="7.3"/>
    <n v="274"/>
    <n v="96"/>
    <n v="10139254"/>
    <n v="35000000"/>
    <n v="-24860746"/>
    <x v="1"/>
    <x v="0"/>
    <x v="0"/>
  </r>
  <r>
    <s v="Movie 43"/>
    <d v="2013-02-04T00:00:00"/>
    <x v="19"/>
    <x v="1"/>
    <s v="Color"/>
    <x v="0"/>
    <x v="0"/>
    <x v="0"/>
    <s v="R"/>
    <x v="33"/>
    <x v="280"/>
    <n v="20000"/>
    <n v="41059"/>
    <n v="0"/>
    <n v="25000"/>
    <n v="4.3"/>
    <n v="180"/>
    <n v="94"/>
    <n v="8828771"/>
    <n v="6000000"/>
    <n v="2828771"/>
    <x v="0"/>
    <x v="2"/>
    <x v="0"/>
  </r>
  <r>
    <s v="My Blueberry Nights"/>
    <d v="2007-06-22T00:00:00"/>
    <x v="4"/>
    <x v="0"/>
    <s v="Color"/>
    <x v="3"/>
    <x v="0"/>
    <x v="13"/>
    <s v="PG-13"/>
    <x v="32"/>
    <x v="281"/>
    <n v="20000"/>
    <n v="20364"/>
    <n v="0"/>
    <n v="0"/>
    <n v="6.7"/>
    <n v="192"/>
    <n v="95"/>
    <n v="866778"/>
    <n v="10000000"/>
    <n v="-9133222"/>
    <x v="1"/>
    <x v="1"/>
    <x v="0"/>
  </r>
  <r>
    <s v="Smiling Fish &amp; Goat on Fire"/>
    <d v="1999-03-11T00:00:00"/>
    <x v="17"/>
    <x v="2"/>
    <s v="Color"/>
    <x v="0"/>
    <x v="0"/>
    <x v="0"/>
    <s v="R"/>
    <x v="35"/>
    <x v="282"/>
    <n v="20000"/>
    <n v="20814"/>
    <n v="4"/>
    <n v="0"/>
    <n v="7.6"/>
    <n v="21"/>
    <n v="90"/>
    <n v="277233"/>
    <n v="40000"/>
    <n v="237233"/>
    <x v="0"/>
    <x v="0"/>
    <x v="0"/>
  </r>
  <r>
    <s v="Winter's Tale"/>
    <d v="2014-04-04T00:00:00"/>
    <x v="14"/>
    <x v="1"/>
    <s v="Color"/>
    <x v="3"/>
    <x v="0"/>
    <x v="0"/>
    <s v="PG-13"/>
    <x v="34"/>
    <x v="283"/>
    <n v="20000"/>
    <n v="22447"/>
    <n v="167"/>
    <n v="17000"/>
    <n v="6.2"/>
    <n v="189"/>
    <n v="118"/>
    <n v="22451"/>
    <n v="60000000"/>
    <n v="-59977549"/>
    <x v="1"/>
    <x v="1"/>
    <x v="0"/>
  </r>
  <r>
    <s v="Captain America: The Winter Soldier"/>
    <d v="2014-04-09T00:00:00"/>
    <x v="14"/>
    <x v="1"/>
    <s v="Color"/>
    <x v="1"/>
    <x v="0"/>
    <x v="0"/>
    <s v="PG-13"/>
    <x v="36"/>
    <x v="284"/>
    <n v="19000"/>
    <n v="36188"/>
    <n v="94"/>
    <n v="55000"/>
    <n v="7.8"/>
    <n v="576"/>
    <n v="136"/>
    <n v="259746958"/>
    <n v="170000000"/>
    <n v="89746958"/>
    <x v="0"/>
    <x v="0"/>
    <x v="2"/>
  </r>
  <r>
    <s v="Star Trek Into Darkness"/>
    <d v="2013-01-13T00:00:00"/>
    <x v="19"/>
    <x v="1"/>
    <s v="Color"/>
    <x v="1"/>
    <x v="0"/>
    <x v="0"/>
    <s v="PG-13"/>
    <x v="37"/>
    <x v="108"/>
    <n v="19000"/>
    <n v="21411"/>
    <n v="14000"/>
    <n v="92000"/>
    <n v="7.8"/>
    <n v="590"/>
    <n v="132"/>
    <n v="228756232"/>
    <n v="190000000"/>
    <n v="38756232"/>
    <x v="0"/>
    <x v="0"/>
    <x v="2"/>
  </r>
  <r>
    <s v="3 Men and a Baby"/>
    <d v="1987-07-10T00:00:00"/>
    <x v="12"/>
    <x v="3"/>
    <s v="Color"/>
    <x v="0"/>
    <x v="0"/>
    <x v="0"/>
    <s v="PG"/>
    <x v="38"/>
    <x v="285"/>
    <n v="19000"/>
    <n v="21499"/>
    <n v="12000"/>
    <n v="3000"/>
    <n v="5.9"/>
    <n v="21"/>
    <n v="102"/>
    <n v="167780960"/>
    <n v="11000000"/>
    <n v="156780960"/>
    <x v="0"/>
    <x v="1"/>
    <x v="0"/>
  </r>
  <r>
    <s v="Lucy"/>
    <d v="2014-08-20T00:00:00"/>
    <x v="14"/>
    <x v="1"/>
    <s v="Color"/>
    <x v="1"/>
    <x v="0"/>
    <x v="3"/>
    <s v="R"/>
    <x v="36"/>
    <x v="286"/>
    <n v="19000"/>
    <n v="32325"/>
    <n v="0"/>
    <n v="83000"/>
    <n v="6.4"/>
    <n v="433"/>
    <n v="89"/>
    <n v="126546825"/>
    <n v="40000000"/>
    <n v="86546825"/>
    <x v="0"/>
    <x v="1"/>
    <x v="1"/>
  </r>
  <r>
    <s v="The Imitation Game"/>
    <d v="2014-02-04T00:00:00"/>
    <x v="14"/>
    <x v="1"/>
    <s v="Color"/>
    <x v="7"/>
    <x v="0"/>
    <x v="2"/>
    <s v="PG-13"/>
    <x v="37"/>
    <x v="287"/>
    <n v="19000"/>
    <n v="20295"/>
    <n v="77"/>
    <n v="165000"/>
    <n v="8.1"/>
    <n v="454"/>
    <n v="114"/>
    <n v="91121452"/>
    <n v="14000000"/>
    <n v="77121452"/>
    <x v="0"/>
    <x v="3"/>
    <x v="0"/>
  </r>
  <r>
    <s v="The SpongeBob SquarePants Movie"/>
    <d v="2004-07-28T00:00:00"/>
    <x v="0"/>
    <x v="0"/>
    <s v="Color"/>
    <x v="5"/>
    <x v="0"/>
    <x v="0"/>
    <s v="PG"/>
    <x v="36"/>
    <x v="288"/>
    <n v="19000"/>
    <n v="20097"/>
    <n v="47"/>
    <n v="0"/>
    <n v="7"/>
    <n v="89"/>
    <n v="87"/>
    <n v="85416609"/>
    <n v="30000000"/>
    <n v="55416609"/>
    <x v="0"/>
    <x v="0"/>
    <x v="1"/>
  </r>
  <r>
    <s v="Penguins of Madagascar"/>
    <d v="2014-08-02T00:00:00"/>
    <x v="14"/>
    <x v="1"/>
    <s v="Color"/>
    <x v="5"/>
    <x v="0"/>
    <x v="0"/>
    <s v="PG"/>
    <x v="37"/>
    <x v="289"/>
    <n v="19000"/>
    <n v="19963"/>
    <n v="35"/>
    <n v="11000"/>
    <n v="6.7"/>
    <n v="153"/>
    <n v="92"/>
    <n v="83348920"/>
    <n v="132000000"/>
    <n v="-48651080"/>
    <x v="1"/>
    <x v="1"/>
    <x v="0"/>
  </r>
  <r>
    <s v="The Horse Whisperer"/>
    <d v="1998-09-06T00:00:00"/>
    <x v="11"/>
    <x v="2"/>
    <s v="Color"/>
    <x v="3"/>
    <x v="0"/>
    <x v="0"/>
    <s v="PG-13"/>
    <x v="36"/>
    <x v="290"/>
    <n v="19000"/>
    <n v="20683"/>
    <n v="0"/>
    <n v="0"/>
    <n v="6.5"/>
    <n v="96"/>
    <n v="170"/>
    <n v="75370763"/>
    <n v="60000000"/>
    <n v="15370763"/>
    <x v="0"/>
    <x v="1"/>
    <x v="2"/>
  </r>
  <r>
    <s v="In &amp; Out"/>
    <d v="1997-05-05T00:00:00"/>
    <x v="10"/>
    <x v="2"/>
    <s v="Color"/>
    <x v="0"/>
    <x v="0"/>
    <x v="0"/>
    <s v="PG-13"/>
    <x v="38"/>
    <x v="212"/>
    <n v="19000"/>
    <n v="23504"/>
    <n v="0"/>
    <n v="0"/>
    <n v="6.3"/>
    <n v="83"/>
    <n v="90"/>
    <n v="63826569"/>
    <n v="35000000"/>
    <n v="28826569"/>
    <x v="0"/>
    <x v="1"/>
    <x v="0"/>
  </r>
  <r>
    <s v="Atonement"/>
    <d v="2007-08-20T00:00:00"/>
    <x v="4"/>
    <x v="0"/>
    <s v="Color"/>
    <x v="3"/>
    <x v="0"/>
    <x v="2"/>
    <s v="R"/>
    <x v="37"/>
    <x v="253"/>
    <n v="19000"/>
    <n v="20499"/>
    <n v="456"/>
    <n v="12000"/>
    <n v="7.8"/>
    <n v="316"/>
    <n v="123"/>
    <n v="50921738"/>
    <n v="30000000"/>
    <n v="20921738"/>
    <x v="0"/>
    <x v="0"/>
    <x v="2"/>
  </r>
  <r>
    <s v="Killers"/>
    <d v="2010-04-08T00:00:00"/>
    <x v="7"/>
    <x v="1"/>
    <s v="Color"/>
    <x v="1"/>
    <x v="0"/>
    <x v="0"/>
    <s v="PG-13"/>
    <x v="38"/>
    <x v="291"/>
    <n v="19000"/>
    <n v="25206"/>
    <n v="126"/>
    <n v="0"/>
    <n v="5.4"/>
    <n v="140"/>
    <n v="100"/>
    <n v="47000485"/>
    <n v="75000000"/>
    <n v="-27999515"/>
    <x v="1"/>
    <x v="1"/>
    <x v="0"/>
  </r>
  <r>
    <s v="In Good Company"/>
    <d v="2004-09-18T00:00:00"/>
    <x v="0"/>
    <x v="0"/>
    <s v="Color"/>
    <x v="0"/>
    <x v="0"/>
    <x v="0"/>
    <s v="PG-13"/>
    <x v="36"/>
    <x v="204"/>
    <n v="19000"/>
    <n v="28493"/>
    <n v="80"/>
    <n v="736"/>
    <n v="6.5"/>
    <n v="157"/>
    <n v="109"/>
    <n v="45489752"/>
    <n v="26000000"/>
    <n v="19489752"/>
    <x v="0"/>
    <x v="1"/>
    <x v="0"/>
  </r>
  <r>
    <s v="Lost in Translation"/>
    <d v="2003-02-05T00:00:00"/>
    <x v="22"/>
    <x v="0"/>
    <s v="Color"/>
    <x v="3"/>
    <x v="0"/>
    <x v="0"/>
    <s v="R"/>
    <x v="36"/>
    <x v="292"/>
    <n v="19000"/>
    <n v="32015"/>
    <n v="0"/>
    <n v="17000"/>
    <n v="7.8"/>
    <n v="265"/>
    <n v="101"/>
    <n v="44566004"/>
    <n v="4000000"/>
    <n v="40566004"/>
    <x v="0"/>
    <x v="0"/>
    <x v="0"/>
  </r>
  <r>
    <s v="August: Osage County"/>
    <d v="2013-05-15T00:00:00"/>
    <x v="19"/>
    <x v="1"/>
    <s v="Color"/>
    <x v="3"/>
    <x v="0"/>
    <x v="0"/>
    <s v="R"/>
    <x v="37"/>
    <x v="293"/>
    <n v="19000"/>
    <n v="39690"/>
    <n v="53"/>
    <n v="30000"/>
    <n v="7.3"/>
    <n v="322"/>
    <n v="121"/>
    <n v="37738400"/>
    <n v="25000000"/>
    <n v="12738400"/>
    <x v="0"/>
    <x v="0"/>
    <x v="2"/>
  </r>
  <r>
    <s v="The Island"/>
    <d v="2005-01-23T00:00:00"/>
    <x v="5"/>
    <x v="0"/>
    <s v="Color"/>
    <x v="1"/>
    <x v="0"/>
    <x v="0"/>
    <s v="PG-13"/>
    <x v="36"/>
    <x v="294"/>
    <n v="19000"/>
    <n v="34839"/>
    <n v="0"/>
    <n v="0"/>
    <n v="6.9"/>
    <n v="257"/>
    <n v="136"/>
    <n v="35799026"/>
    <n v="126000000"/>
    <n v="-90200974"/>
    <x v="1"/>
    <x v="1"/>
    <x v="2"/>
  </r>
  <r>
    <s v="Her"/>
    <d v="2013-03-09T00:00:00"/>
    <x v="19"/>
    <x v="1"/>
    <s v="Color"/>
    <x v="3"/>
    <x v="0"/>
    <x v="0"/>
    <s v="R"/>
    <x v="36"/>
    <x v="295"/>
    <n v="19000"/>
    <n v="19359"/>
    <n v="0"/>
    <n v="148000"/>
    <n v="8"/>
    <n v="574"/>
    <n v="126"/>
    <n v="25556065"/>
    <n v="23000000"/>
    <n v="2556065"/>
    <x v="0"/>
    <x v="3"/>
    <x v="2"/>
  </r>
  <r>
    <s v="Tinker Tailor Soldier Spy"/>
    <d v="2011-09-20T00:00:00"/>
    <x v="16"/>
    <x v="1"/>
    <s v="Color"/>
    <x v="3"/>
    <x v="0"/>
    <x v="3"/>
    <s v="R"/>
    <x v="37"/>
    <x v="296"/>
    <n v="19000"/>
    <n v="46241"/>
    <n v="140"/>
    <n v="24000"/>
    <n v="7.1"/>
    <n v="466"/>
    <n v="127"/>
    <n v="24104113"/>
    <n v="20000000"/>
    <n v="4104113"/>
    <x v="0"/>
    <x v="0"/>
    <x v="2"/>
  </r>
  <r>
    <s v="Vicky Cristina Barcelona"/>
    <d v="2008-08-26T00:00:00"/>
    <x v="3"/>
    <x v="0"/>
    <s v="Color"/>
    <x v="3"/>
    <x v="0"/>
    <x v="4"/>
    <s v="PG-13"/>
    <x v="36"/>
    <x v="297"/>
    <n v="19000"/>
    <n v="19894"/>
    <n v="11000"/>
    <n v="14000"/>
    <n v="7.2"/>
    <n v="275"/>
    <n v="96"/>
    <n v="23213577"/>
    <n v="15500000"/>
    <n v="7713577"/>
    <x v="0"/>
    <x v="0"/>
    <x v="0"/>
  </r>
  <r>
    <s v="Match Point"/>
    <d v="2005-05-29T00:00:00"/>
    <x v="5"/>
    <x v="0"/>
    <s v="Color"/>
    <x v="3"/>
    <x v="0"/>
    <x v="2"/>
    <s v="R"/>
    <x v="36"/>
    <x v="297"/>
    <n v="19000"/>
    <n v="20391"/>
    <n v="11000"/>
    <n v="0"/>
    <n v="7.7"/>
    <n v="278"/>
    <n v="119"/>
    <n v="23089926"/>
    <n v="15000000"/>
    <n v="8089926"/>
    <x v="0"/>
    <x v="0"/>
    <x v="0"/>
  </r>
  <r>
    <s v="The Black Dahlia"/>
    <d v="2006-12-06T00:00:00"/>
    <x v="6"/>
    <x v="0"/>
    <s v="Color"/>
    <x v="4"/>
    <x v="0"/>
    <x v="8"/>
    <s v="R"/>
    <x v="36"/>
    <x v="209"/>
    <n v="19000"/>
    <n v="22833"/>
    <n v="0"/>
    <n v="0"/>
    <n v="5.6"/>
    <n v="240"/>
    <n v="121"/>
    <n v="22518325"/>
    <n v="50000000"/>
    <n v="-27481675"/>
    <x v="1"/>
    <x v="1"/>
    <x v="2"/>
  </r>
  <r>
    <s v="The Spirit"/>
    <d v="2008-01-05T00:00:00"/>
    <x v="3"/>
    <x v="0"/>
    <s v="Color"/>
    <x v="1"/>
    <x v="0"/>
    <x v="0"/>
    <s v="PG-13"/>
    <x v="36"/>
    <x v="185"/>
    <n v="19000"/>
    <n v="20881"/>
    <n v="436"/>
    <n v="2000"/>
    <n v="4.8"/>
    <n v="223"/>
    <n v="103"/>
    <n v="19781879"/>
    <n v="60000000"/>
    <n v="-40218121"/>
    <x v="1"/>
    <x v="2"/>
    <x v="0"/>
  </r>
  <r>
    <s v="Eight Legged Freaks"/>
    <d v="2002-10-30T00:00:00"/>
    <x v="18"/>
    <x v="0"/>
    <s v="Color"/>
    <x v="1"/>
    <x v="0"/>
    <x v="0"/>
    <s v="PG-13"/>
    <x v="36"/>
    <x v="298"/>
    <n v="19000"/>
    <n v="22554"/>
    <n v="11"/>
    <n v="0"/>
    <n v="5.4"/>
    <n v="181"/>
    <n v="99"/>
    <n v="17266505"/>
    <n v="30000000"/>
    <n v="-12733495"/>
    <x v="1"/>
    <x v="1"/>
    <x v="0"/>
  </r>
  <r>
    <s v="Scoop"/>
    <d v="2006-11-16T00:00:00"/>
    <x v="6"/>
    <x v="0"/>
    <s v="Color"/>
    <x v="0"/>
    <x v="0"/>
    <x v="2"/>
    <s v="PG-13"/>
    <x v="36"/>
    <x v="297"/>
    <n v="19000"/>
    <n v="20132"/>
    <n v="11000"/>
    <n v="0"/>
    <n v="6.7"/>
    <n v="177"/>
    <n v="96"/>
    <n v="10515579"/>
    <n v="4000000"/>
    <n v="6515579"/>
    <x v="0"/>
    <x v="1"/>
    <x v="0"/>
  </r>
  <r>
    <s v="Ghost World"/>
    <d v="2001-02-05T00:00:00"/>
    <x v="25"/>
    <x v="0"/>
    <s v="Color"/>
    <x v="0"/>
    <x v="0"/>
    <x v="0"/>
    <s v="R"/>
    <x v="36"/>
    <x v="299"/>
    <n v="19000"/>
    <n v="34106"/>
    <n v="72"/>
    <n v="5000"/>
    <n v="7.4"/>
    <n v="122"/>
    <n v="111"/>
    <n v="6200756"/>
    <n v="7000000"/>
    <n v="-799244"/>
    <x v="1"/>
    <x v="0"/>
    <x v="0"/>
  </r>
  <r>
    <s v="The Fifth Estate"/>
    <d v="2013-03-23T00:00:00"/>
    <x v="19"/>
    <x v="1"/>
    <s v="Color"/>
    <x v="7"/>
    <x v="0"/>
    <x v="0"/>
    <s v="R"/>
    <x v="37"/>
    <x v="247"/>
    <n v="19000"/>
    <n v="36337"/>
    <n v="386"/>
    <n v="11000"/>
    <n v="6.2"/>
    <n v="224"/>
    <n v="128"/>
    <n v="3254172"/>
    <n v="28000000"/>
    <n v="-24745828"/>
    <x v="1"/>
    <x v="1"/>
    <x v="2"/>
  </r>
  <r>
    <s v="How to Train Your Dragon"/>
    <d v="2010-08-28T00:00:00"/>
    <x v="7"/>
    <x v="1"/>
    <s v="Color"/>
    <x v="5"/>
    <x v="0"/>
    <x v="0"/>
    <s v="PG"/>
    <x v="39"/>
    <x v="300"/>
    <n v="18000"/>
    <n v="20453"/>
    <n v="255"/>
    <n v="33000"/>
    <n v="8.1999999999999993"/>
    <n v="288"/>
    <n v="98"/>
    <n v="217387997"/>
    <n v="165000000"/>
    <n v="52387997"/>
    <x v="0"/>
    <x v="3"/>
    <x v="0"/>
  </r>
  <r>
    <s v="300"/>
    <d v="2006-07-09T00:00:00"/>
    <x v="6"/>
    <x v="0"/>
    <s v="Color"/>
    <x v="1"/>
    <x v="0"/>
    <x v="0"/>
    <s v="R"/>
    <x v="39"/>
    <x v="301"/>
    <n v="18000"/>
    <n v="32360"/>
    <n v="0"/>
    <n v="13000"/>
    <n v="7.7"/>
    <n v="460"/>
    <n v="117"/>
    <n v="210592590"/>
    <n v="65000000"/>
    <n v="145592590"/>
    <x v="0"/>
    <x v="0"/>
    <x v="0"/>
  </r>
  <r>
    <s v="Superman Returns"/>
    <d v="2006-10-09T00:00:00"/>
    <x v="6"/>
    <x v="0"/>
    <s v="Color"/>
    <x v="1"/>
    <x v="0"/>
    <x v="0"/>
    <s v="PG-13"/>
    <x v="40"/>
    <x v="66"/>
    <n v="18000"/>
    <n v="29991"/>
    <n v="0"/>
    <n v="0"/>
    <n v="6.1"/>
    <n v="434"/>
    <n v="169"/>
    <n v="200069408"/>
    <n v="209000000"/>
    <n v="-8930592"/>
    <x v="1"/>
    <x v="1"/>
    <x v="2"/>
  </r>
  <r>
    <s v="How to Train Your Dragon 2"/>
    <d v="2014-02-01T00:00:00"/>
    <x v="14"/>
    <x v="1"/>
    <s v="Color"/>
    <x v="1"/>
    <x v="0"/>
    <x v="0"/>
    <s v="PG"/>
    <x v="39"/>
    <x v="300"/>
    <n v="18000"/>
    <n v="23378"/>
    <n v="255"/>
    <n v="46000"/>
    <n v="7.9"/>
    <n v="292"/>
    <n v="102"/>
    <n v="176997107"/>
    <n v="145000000"/>
    <n v="31997107"/>
    <x v="0"/>
    <x v="0"/>
    <x v="0"/>
  </r>
  <r>
    <s v="The Matrix"/>
    <d v="1999-12-27T00:00:00"/>
    <x v="17"/>
    <x v="2"/>
    <s v="Color"/>
    <x v="1"/>
    <x v="0"/>
    <x v="0"/>
    <s v="R"/>
    <x v="41"/>
    <x v="302"/>
    <n v="18000"/>
    <n v="18563"/>
    <n v="0"/>
    <n v="25000"/>
    <n v="8.6999999999999993"/>
    <n v="313"/>
    <n v="136"/>
    <n v="171383253"/>
    <n v="63000000"/>
    <n v="108383253"/>
    <x v="0"/>
    <x v="3"/>
    <x v="2"/>
  </r>
  <r>
    <s v="A Bug's Life"/>
    <d v="1998-11-22T00:00:00"/>
    <x v="11"/>
    <x v="2"/>
    <s v="Color"/>
    <x v="5"/>
    <x v="0"/>
    <x v="0"/>
    <s v="G"/>
    <x v="40"/>
    <x v="303"/>
    <n v="18000"/>
    <n v="24205"/>
    <n v="487"/>
    <n v="0"/>
    <n v="7.2"/>
    <n v="117"/>
    <n v="95"/>
    <n v="162792677"/>
    <n v="120000000"/>
    <n v="42792677"/>
    <x v="0"/>
    <x v="0"/>
    <x v="0"/>
  </r>
  <r>
    <s v="A Christmas Carol"/>
    <d v="2009-06-26T00:00:00"/>
    <x v="2"/>
    <x v="0"/>
    <s v="Color"/>
    <x v="6"/>
    <x v="0"/>
    <x v="0"/>
    <s v="PG"/>
    <x v="42"/>
    <x v="188"/>
    <n v="18000"/>
    <n v="48878"/>
    <n v="0"/>
    <n v="0"/>
    <n v="6.8"/>
    <n v="240"/>
    <n v="96"/>
    <n v="137850096"/>
    <n v="200000000"/>
    <n v="-62149904"/>
    <x v="1"/>
    <x v="1"/>
    <x v="0"/>
  </r>
  <r>
    <s v="American Gangster"/>
    <d v="2007-04-10T00:00:00"/>
    <x v="4"/>
    <x v="0"/>
    <s v="Color"/>
    <x v="7"/>
    <x v="0"/>
    <x v="0"/>
    <s v="R"/>
    <x v="43"/>
    <x v="96"/>
    <n v="18000"/>
    <n v="20354"/>
    <n v="0"/>
    <n v="0"/>
    <n v="7.8"/>
    <n v="300"/>
    <n v="176"/>
    <n v="130127620"/>
    <n v="100000000"/>
    <n v="30127620"/>
    <x v="0"/>
    <x v="0"/>
    <x v="2"/>
  </r>
  <r>
    <s v="American Beauty"/>
    <d v="1999-09-12T00:00:00"/>
    <x v="17"/>
    <x v="2"/>
    <s v="Color"/>
    <x v="3"/>
    <x v="0"/>
    <x v="0"/>
    <s v="R"/>
    <x v="40"/>
    <x v="98"/>
    <n v="18000"/>
    <n v="19078"/>
    <n v="0"/>
    <n v="22000"/>
    <n v="8.4"/>
    <n v="176"/>
    <n v="122"/>
    <n v="130058047"/>
    <n v="15000000"/>
    <n v="115058047"/>
    <x v="0"/>
    <x v="3"/>
    <x v="2"/>
  </r>
  <r>
    <s v="Safe House"/>
    <d v="2012-09-06T00:00:00"/>
    <x v="1"/>
    <x v="1"/>
    <s v="Color"/>
    <x v="1"/>
    <x v="0"/>
    <x v="0"/>
    <s v="R"/>
    <x v="43"/>
    <x v="105"/>
    <n v="18000"/>
    <n v="36237"/>
    <n v="79"/>
    <n v="19000"/>
    <n v="6.8"/>
    <n v="298"/>
    <n v="115"/>
    <n v="126149655"/>
    <n v="85000000"/>
    <n v="41149655"/>
    <x v="0"/>
    <x v="1"/>
    <x v="0"/>
  </r>
  <r>
    <s v="Something's Gotta Give"/>
    <d v="2003-07-11T00:00:00"/>
    <x v="22"/>
    <x v="0"/>
    <s v="Color"/>
    <x v="0"/>
    <x v="0"/>
    <x v="0"/>
    <s v="PG-13"/>
    <x v="41"/>
    <x v="211"/>
    <n v="18000"/>
    <n v="22679"/>
    <n v="278"/>
    <n v="0"/>
    <n v="6.7"/>
    <n v="145"/>
    <n v="128"/>
    <n v="124590960"/>
    <n v="80000000"/>
    <n v="44590960"/>
    <x v="0"/>
    <x v="1"/>
    <x v="2"/>
  </r>
  <r>
    <s v="Speed"/>
    <d v="1994-07-28T00:00:00"/>
    <x v="27"/>
    <x v="2"/>
    <s v="Color"/>
    <x v="1"/>
    <x v="0"/>
    <x v="0"/>
    <s v="R"/>
    <x v="41"/>
    <x v="200"/>
    <n v="18000"/>
    <n v="20966"/>
    <n v="101"/>
    <n v="0"/>
    <n v="7.2"/>
    <n v="114"/>
    <n v="116"/>
    <n v="121248145"/>
    <n v="25000000"/>
    <n v="96248145"/>
    <x v="0"/>
    <x v="0"/>
    <x v="0"/>
  </r>
  <r>
    <s v="Horrible Bosses"/>
    <d v="2011-03-12T00:00:00"/>
    <x v="16"/>
    <x v="1"/>
    <s v="Color"/>
    <x v="0"/>
    <x v="0"/>
    <x v="0"/>
    <s v="R"/>
    <x v="40"/>
    <x v="304"/>
    <n v="18000"/>
    <n v="18669"/>
    <n v="91"/>
    <n v="31000"/>
    <n v="6.9"/>
    <n v="340"/>
    <n v="106"/>
    <n v="117528646"/>
    <n v="35000000"/>
    <n v="82528646"/>
    <x v="0"/>
    <x v="1"/>
    <x v="0"/>
  </r>
  <r>
    <s v="A Time to Kill"/>
    <d v="1996-11-28T00:00:00"/>
    <x v="29"/>
    <x v="2"/>
    <s v="Color"/>
    <x v="4"/>
    <x v="0"/>
    <x v="0"/>
    <s v="R"/>
    <x v="40"/>
    <x v="235"/>
    <n v="18000"/>
    <n v="31349"/>
    <n v="541"/>
    <n v="0"/>
    <n v="7.4"/>
    <n v="71"/>
    <n v="149"/>
    <n v="108706165"/>
    <n v="40000000"/>
    <n v="68706165"/>
    <x v="0"/>
    <x v="0"/>
    <x v="2"/>
  </r>
  <r>
    <s v="The Girl with the Dragon Tattoo"/>
    <d v="2011-12-10T00:00:00"/>
    <x v="16"/>
    <x v="1"/>
    <s v="Color"/>
    <x v="4"/>
    <x v="0"/>
    <x v="0"/>
    <s v="R"/>
    <x v="42"/>
    <x v="252"/>
    <n v="18000"/>
    <n v="20388"/>
    <n v="21000"/>
    <n v="54000"/>
    <n v="7.8"/>
    <n v="517"/>
    <n v="158"/>
    <n v="102515793"/>
    <n v="90000000"/>
    <n v="12515793"/>
    <x v="0"/>
    <x v="0"/>
    <x v="2"/>
  </r>
  <r>
    <s v="The Equalizer"/>
    <d v="2014-06-18T00:00:00"/>
    <x v="14"/>
    <x v="1"/>
    <s v="Color"/>
    <x v="1"/>
    <x v="0"/>
    <x v="0"/>
    <s v="R"/>
    <x v="43"/>
    <x v="305"/>
    <n v="18000"/>
    <n v="37605"/>
    <n v="845"/>
    <n v="56000"/>
    <n v="7.2"/>
    <n v="292"/>
    <n v="132"/>
    <n v="101530738"/>
    <n v="55000000"/>
    <n v="46530738"/>
    <x v="0"/>
    <x v="0"/>
    <x v="2"/>
  </r>
  <r>
    <s v="The Pelican Brief"/>
    <d v="1993-12-08T00:00:00"/>
    <x v="8"/>
    <x v="2"/>
    <s v="Color"/>
    <x v="4"/>
    <x v="0"/>
    <x v="0"/>
    <s v="PG-13"/>
    <x v="43"/>
    <x v="306"/>
    <n v="18000"/>
    <n v="30063"/>
    <n v="79"/>
    <n v="0"/>
    <n v="6.5"/>
    <n v="43"/>
    <n v="141"/>
    <n v="100768056"/>
    <n v="45000000"/>
    <n v="55768056"/>
    <x v="0"/>
    <x v="1"/>
    <x v="2"/>
  </r>
  <r>
    <s v="Olympus Has Fallen"/>
    <d v="2013-06-20T00:00:00"/>
    <x v="19"/>
    <x v="1"/>
    <s v="Color"/>
    <x v="1"/>
    <x v="0"/>
    <x v="0"/>
    <s v="R"/>
    <x v="39"/>
    <x v="305"/>
    <n v="18000"/>
    <n v="31782"/>
    <n v="845"/>
    <n v="45000"/>
    <n v="6.5"/>
    <n v="358"/>
    <n v="119"/>
    <n v="98895417"/>
    <n v="70000000"/>
    <n v="28895417"/>
    <x v="0"/>
    <x v="1"/>
    <x v="0"/>
  </r>
  <r>
    <s v="Unbreakable"/>
    <d v="2000-02-16T00:00:00"/>
    <x v="28"/>
    <x v="0"/>
    <s v="Color"/>
    <x v="3"/>
    <x v="0"/>
    <x v="0"/>
    <s v="PG-13"/>
    <x v="42"/>
    <x v="307"/>
    <n v="18000"/>
    <n v="33645"/>
    <n v="0"/>
    <n v="0"/>
    <n v="7.2"/>
    <n v="294"/>
    <n v="106"/>
    <n v="94999143"/>
    <n v="75000000"/>
    <n v="19999143"/>
    <x v="0"/>
    <x v="0"/>
    <x v="0"/>
  </r>
  <r>
    <s v="The Book of Eli"/>
    <d v="2010-04-17T00:00:00"/>
    <x v="7"/>
    <x v="1"/>
    <s v="Color"/>
    <x v="1"/>
    <x v="0"/>
    <x v="0"/>
    <s v="R"/>
    <x v="43"/>
    <x v="52"/>
    <n v="18000"/>
    <n v="44797"/>
    <n v="117"/>
    <n v="20000"/>
    <n v="6.9"/>
    <n v="325"/>
    <n v="118"/>
    <n v="94822707"/>
    <n v="80000000"/>
    <n v="14822707"/>
    <x v="0"/>
    <x v="1"/>
    <x v="0"/>
  </r>
  <r>
    <s v="Flight"/>
    <d v="2012-07-14T00:00:00"/>
    <x v="1"/>
    <x v="1"/>
    <s v="Color"/>
    <x v="3"/>
    <x v="0"/>
    <x v="0"/>
    <s v="R"/>
    <x v="43"/>
    <x v="188"/>
    <n v="18000"/>
    <n v="20952"/>
    <n v="0"/>
    <n v="64000"/>
    <n v="7.3"/>
    <n v="449"/>
    <n v="138"/>
    <n v="93749203"/>
    <n v="31000000"/>
    <n v="62749203"/>
    <x v="0"/>
    <x v="0"/>
    <x v="2"/>
  </r>
  <r>
    <s v="Crimson Tide"/>
    <d v="1995-01-11T00:00:00"/>
    <x v="21"/>
    <x v="2"/>
    <s v="Color"/>
    <x v="1"/>
    <x v="0"/>
    <x v="0"/>
    <s v="R"/>
    <x v="43"/>
    <x v="228"/>
    <n v="18000"/>
    <n v="30132"/>
    <n v="12000"/>
    <n v="0"/>
    <n v="7.3"/>
    <n v="82"/>
    <n v="123"/>
    <n v="91400000"/>
    <n v="53000000"/>
    <n v="38400000"/>
    <x v="0"/>
    <x v="0"/>
    <x v="2"/>
  </r>
  <r>
    <s v="The Ugly Truth"/>
    <d v="2009-01-16T00:00:00"/>
    <x v="2"/>
    <x v="0"/>
    <s v="Color"/>
    <x v="0"/>
    <x v="0"/>
    <x v="0"/>
    <s v="R"/>
    <x v="39"/>
    <x v="291"/>
    <n v="18000"/>
    <n v="22436"/>
    <n v="126"/>
    <n v="9000"/>
    <n v="6.5"/>
    <n v="174"/>
    <n v="96"/>
    <n v="88915214"/>
    <n v="38000000"/>
    <n v="50915214"/>
    <x v="0"/>
    <x v="1"/>
    <x v="0"/>
  </r>
  <r>
    <s v="Inside Man"/>
    <d v="2006-03-03T00:00:00"/>
    <x v="6"/>
    <x v="0"/>
    <s v="Color"/>
    <x v="4"/>
    <x v="0"/>
    <x v="0"/>
    <s v="R"/>
    <x v="43"/>
    <x v="189"/>
    <n v="18000"/>
    <n v="19148"/>
    <n v="0"/>
    <n v="0"/>
    <n v="7.6"/>
    <n v="230"/>
    <n v="129"/>
    <n v="88504640"/>
    <n v="45000000"/>
    <n v="43504640"/>
    <x v="0"/>
    <x v="0"/>
    <x v="2"/>
  </r>
  <r>
    <s v="Bram Stoker's Dracula"/>
    <d v="1992-03-06T00:00:00"/>
    <x v="9"/>
    <x v="2"/>
    <s v="Color"/>
    <x v="8"/>
    <x v="0"/>
    <x v="0"/>
    <s v="R"/>
    <x v="41"/>
    <x v="215"/>
    <n v="18000"/>
    <n v="42220"/>
    <n v="0"/>
    <n v="14000"/>
    <n v="7.5"/>
    <n v="181"/>
    <n v="155"/>
    <n v="82522790"/>
    <n v="40000000"/>
    <n v="42522790"/>
    <x v="0"/>
    <x v="0"/>
    <x v="2"/>
  </r>
  <r>
    <s v="Beowulf"/>
    <d v="2007-04-13T00:00:00"/>
    <x v="4"/>
    <x v="0"/>
    <s v="Color"/>
    <x v="1"/>
    <x v="0"/>
    <x v="0"/>
    <s v="PG-13"/>
    <x v="42"/>
    <x v="188"/>
    <n v="18000"/>
    <n v="31523"/>
    <n v="0"/>
    <n v="3000"/>
    <n v="6.3"/>
    <n v="287"/>
    <n v="115"/>
    <n v="82161969"/>
    <n v="150000000"/>
    <n v="-67838031"/>
    <x v="1"/>
    <x v="1"/>
    <x v="0"/>
  </r>
  <r>
    <s v="Unstoppable"/>
    <d v="2010-02-02T00:00:00"/>
    <x v="7"/>
    <x v="1"/>
    <s v="Color"/>
    <x v="1"/>
    <x v="0"/>
    <x v="0"/>
    <s v="PG-13"/>
    <x v="43"/>
    <x v="228"/>
    <n v="18000"/>
    <n v="25780"/>
    <n v="12000"/>
    <n v="18000"/>
    <n v="6.8"/>
    <n v="316"/>
    <n v="98"/>
    <n v="81557479"/>
    <n v="100000000"/>
    <n v="-18442521"/>
    <x v="1"/>
    <x v="1"/>
    <x v="0"/>
  </r>
  <r>
    <s v="21"/>
    <d v="2008-09-12T00:00:00"/>
    <x v="3"/>
    <x v="0"/>
    <s v="Color"/>
    <x v="4"/>
    <x v="0"/>
    <x v="0"/>
    <s v="PG-13"/>
    <x v="40"/>
    <x v="291"/>
    <n v="18000"/>
    <n v="25661"/>
    <n v="126"/>
    <n v="0"/>
    <n v="6.8"/>
    <n v="144"/>
    <n v="123"/>
    <n v="81159365"/>
    <n v="35000000"/>
    <n v="46159365"/>
    <x v="0"/>
    <x v="1"/>
    <x v="2"/>
  </r>
  <r>
    <s v="The Day the Earth Stood Still"/>
    <d v="2008-09-09T00:00:00"/>
    <x v="3"/>
    <x v="0"/>
    <s v="Color"/>
    <x v="3"/>
    <x v="0"/>
    <x v="0"/>
    <s v="PG-13"/>
    <x v="41"/>
    <x v="308"/>
    <n v="18000"/>
    <n v="22194"/>
    <n v="301"/>
    <n v="0"/>
    <n v="5.5"/>
    <n v="276"/>
    <n v="104"/>
    <n v="79363785"/>
    <n v="80000000"/>
    <n v="-636215"/>
    <x v="1"/>
    <x v="1"/>
    <x v="0"/>
  </r>
  <r>
    <s v="Man on Fire"/>
    <d v="2004-04-10T00:00:00"/>
    <x v="0"/>
    <x v="0"/>
    <s v="Color"/>
    <x v="1"/>
    <x v="0"/>
    <x v="0"/>
    <s v="R"/>
    <x v="43"/>
    <x v="228"/>
    <n v="18000"/>
    <n v="20454"/>
    <n v="12000"/>
    <n v="14000"/>
    <n v="7.7"/>
    <n v="171"/>
    <n v="146"/>
    <n v="77862546"/>
    <n v="70000000"/>
    <n v="7862546"/>
    <x v="0"/>
    <x v="0"/>
    <x v="2"/>
  </r>
  <r>
    <s v="Philadelphia"/>
    <d v="1993-12-15T00:00:00"/>
    <x v="8"/>
    <x v="2"/>
    <s v="Color"/>
    <x v="3"/>
    <x v="0"/>
    <x v="0"/>
    <s v="PG-13"/>
    <x v="43"/>
    <x v="309"/>
    <n v="18000"/>
    <n v="33865"/>
    <n v="438"/>
    <n v="0"/>
    <n v="7.7"/>
    <n v="68"/>
    <n v="125"/>
    <n v="77324422"/>
    <n v="26000000"/>
    <n v="51324422"/>
    <x v="0"/>
    <x v="0"/>
    <x v="2"/>
  </r>
  <r>
    <s v="Training Day"/>
    <d v="2001-05-22T00:00:00"/>
    <x v="25"/>
    <x v="0"/>
    <s v="Color"/>
    <x v="4"/>
    <x v="0"/>
    <x v="0"/>
    <s v="R"/>
    <x v="43"/>
    <x v="305"/>
    <n v="18000"/>
    <n v="22370"/>
    <n v="845"/>
    <n v="0"/>
    <n v="7.7"/>
    <n v="109"/>
    <n v="122"/>
    <n v="76261036"/>
    <n v="45000000"/>
    <n v="31261036"/>
    <x v="0"/>
    <x v="0"/>
    <x v="2"/>
  </r>
  <r>
    <s v="2 Guns"/>
    <d v="2013-12-07T00:00:00"/>
    <x v="19"/>
    <x v="1"/>
    <s v="Color"/>
    <x v="1"/>
    <x v="0"/>
    <x v="0"/>
    <s v="R"/>
    <x v="43"/>
    <x v="148"/>
    <n v="18000"/>
    <n v="20148"/>
    <n v="175"/>
    <n v="22000"/>
    <n v="6.7"/>
    <n v="265"/>
    <n v="109"/>
    <n v="75573300"/>
    <n v="61000000"/>
    <n v="14573300"/>
    <x v="0"/>
    <x v="1"/>
    <x v="0"/>
  </r>
  <r>
    <s v="Law Abiding Citizen"/>
    <d v="2009-08-07T00:00:00"/>
    <x v="2"/>
    <x v="0"/>
    <s v="Color"/>
    <x v="4"/>
    <x v="0"/>
    <x v="0"/>
    <s v="R"/>
    <x v="39"/>
    <x v="112"/>
    <n v="18000"/>
    <n v="22517"/>
    <n v="473"/>
    <n v="21000"/>
    <n v="7.4"/>
    <n v="216"/>
    <n v="118"/>
    <n v="73343413"/>
    <n v="50000000"/>
    <n v="23343413"/>
    <x v="0"/>
    <x v="0"/>
    <x v="0"/>
  </r>
  <r>
    <s v="John Q"/>
    <d v="2002-10-04T00:00:00"/>
    <x v="18"/>
    <x v="0"/>
    <s v="Color"/>
    <x v="4"/>
    <x v="0"/>
    <x v="0"/>
    <s v="PG-13"/>
    <x v="43"/>
    <x v="84"/>
    <n v="18000"/>
    <n v="20970"/>
    <n v="415"/>
    <n v="0"/>
    <n v="7"/>
    <n v="129"/>
    <n v="116"/>
    <n v="71026631"/>
    <n v="36000000"/>
    <n v="35026631"/>
    <x v="0"/>
    <x v="0"/>
    <x v="0"/>
  </r>
  <r>
    <s v="Outbreak"/>
    <d v="1995-12-22T00:00:00"/>
    <x v="21"/>
    <x v="2"/>
    <s v="Color"/>
    <x v="1"/>
    <x v="0"/>
    <x v="0"/>
    <s v="R"/>
    <x v="40"/>
    <x v="7"/>
    <n v="18000"/>
    <n v="30383"/>
    <n v="249"/>
    <n v="0"/>
    <n v="6.6"/>
    <n v="64"/>
    <n v="127"/>
    <n v="67823573"/>
    <n v="50000000"/>
    <n v="17823573"/>
    <x v="0"/>
    <x v="1"/>
    <x v="2"/>
  </r>
  <r>
    <s v="The Bounty Hunter"/>
    <d v="2010-09-11T00:00:00"/>
    <x v="7"/>
    <x v="1"/>
    <s v="Color"/>
    <x v="1"/>
    <x v="0"/>
    <x v="0"/>
    <s v="PG-13"/>
    <x v="39"/>
    <x v="310"/>
    <n v="18000"/>
    <n v="21554"/>
    <n v="72"/>
    <n v="0"/>
    <n v="5.5"/>
    <n v="161"/>
    <n v="110"/>
    <n v="67061228"/>
    <n v="40000000"/>
    <n v="27061228"/>
    <x v="0"/>
    <x v="1"/>
    <x v="0"/>
  </r>
  <r>
    <s v="The Bone Collector"/>
    <d v="1999-12-05T00:00:00"/>
    <x v="17"/>
    <x v="2"/>
    <s v="Color"/>
    <x v="4"/>
    <x v="0"/>
    <x v="0"/>
    <s v="R"/>
    <x v="43"/>
    <x v="311"/>
    <n v="18000"/>
    <n v="29748"/>
    <n v="176"/>
    <n v="0"/>
    <n v="6.7"/>
    <n v="75"/>
    <n v="118"/>
    <n v="66488090"/>
    <n v="48000000"/>
    <n v="18488090"/>
    <x v="0"/>
    <x v="1"/>
    <x v="0"/>
  </r>
  <r>
    <s v="The Manchurian Candidate"/>
    <d v="2004-04-22T00:00:00"/>
    <x v="0"/>
    <x v="0"/>
    <s v="Color"/>
    <x v="3"/>
    <x v="0"/>
    <x v="0"/>
    <s v="R"/>
    <x v="43"/>
    <x v="309"/>
    <n v="18000"/>
    <n v="20056"/>
    <n v="438"/>
    <n v="0"/>
    <n v="6.6"/>
    <n v="209"/>
    <n v="129"/>
    <n v="65948711"/>
    <n v="80000000"/>
    <n v="-14051289"/>
    <x v="1"/>
    <x v="1"/>
    <x v="2"/>
  </r>
  <r>
    <s v="Lara Croft Tomb Raider: The Cradle of Life"/>
    <d v="2003-09-24T00:00:00"/>
    <x v="22"/>
    <x v="0"/>
    <s v="Color"/>
    <x v="1"/>
    <x v="0"/>
    <x v="0"/>
    <s v="PG-13"/>
    <x v="39"/>
    <x v="200"/>
    <n v="18000"/>
    <n v="33154"/>
    <n v="101"/>
    <n v="0"/>
    <n v="5.5"/>
    <n v="157"/>
    <n v="117"/>
    <n v="65653758"/>
    <n v="95000000"/>
    <n v="-29346242"/>
    <x v="1"/>
    <x v="1"/>
    <x v="0"/>
  </r>
  <r>
    <s v="The Taking of Pelham 1 2 3"/>
    <d v="2009-10-29T00:00:00"/>
    <x v="2"/>
    <x v="0"/>
    <s v="Color"/>
    <x v="1"/>
    <x v="0"/>
    <x v="0"/>
    <s v="R"/>
    <x v="43"/>
    <x v="228"/>
    <n v="18000"/>
    <n v="19906"/>
    <n v="12000"/>
    <n v="0"/>
    <n v="6.4"/>
    <n v="267"/>
    <n v="106"/>
    <n v="65452312"/>
    <n v="100000000"/>
    <n v="-34547688"/>
    <x v="1"/>
    <x v="1"/>
    <x v="0"/>
  </r>
  <r>
    <s v="L.A. Confidential"/>
    <d v="1997-02-16T00:00:00"/>
    <x v="10"/>
    <x v="2"/>
    <s v="Color"/>
    <x v="4"/>
    <x v="0"/>
    <x v="0"/>
    <s v="R"/>
    <x v="40"/>
    <x v="254"/>
    <n v="18000"/>
    <n v="19129"/>
    <n v="161"/>
    <n v="11000"/>
    <n v="8.3000000000000007"/>
    <n v="177"/>
    <n v="138"/>
    <n v="64604977"/>
    <n v="35000000"/>
    <n v="29604977"/>
    <x v="0"/>
    <x v="3"/>
    <x v="2"/>
  </r>
  <r>
    <s v="The Devil's Advocate"/>
    <d v="1997-12-11T00:00:00"/>
    <x v="10"/>
    <x v="2"/>
    <s v="Color"/>
    <x v="3"/>
    <x v="0"/>
    <x v="0"/>
    <s v="R"/>
    <x v="41"/>
    <x v="127"/>
    <n v="18000"/>
    <n v="45271"/>
    <n v="138"/>
    <n v="11000"/>
    <n v="7.5"/>
    <n v="117"/>
    <n v="136"/>
    <n v="60984028"/>
    <n v="57000000"/>
    <n v="3984028"/>
    <x v="0"/>
    <x v="0"/>
    <x v="2"/>
  </r>
  <r>
    <s v="Courage Under Fire"/>
    <d v="1996-06-04T00:00:00"/>
    <x v="29"/>
    <x v="2"/>
    <s v="Color"/>
    <x v="1"/>
    <x v="0"/>
    <x v="0"/>
    <s v="R"/>
    <x v="43"/>
    <x v="93"/>
    <n v="18000"/>
    <n v="33233"/>
    <n v="380"/>
    <n v="975"/>
    <n v="6.6"/>
    <n v="65"/>
    <n v="116"/>
    <n v="58918501"/>
    <n v="46000000"/>
    <n v="12918501"/>
    <x v="0"/>
    <x v="1"/>
    <x v="0"/>
  </r>
  <r>
    <s v="Horrible Bosses 2"/>
    <d v="2014-07-08T00:00:00"/>
    <x v="14"/>
    <x v="1"/>
    <s v="Color"/>
    <x v="0"/>
    <x v="0"/>
    <x v="0"/>
    <s v="R"/>
    <x v="40"/>
    <x v="312"/>
    <n v="18000"/>
    <n v="30571"/>
    <n v="51"/>
    <n v="12000"/>
    <n v="6.3"/>
    <n v="196"/>
    <n v="116"/>
    <n v="54414716"/>
    <n v="42000000"/>
    <n v="12414716"/>
    <x v="0"/>
    <x v="1"/>
    <x v="0"/>
  </r>
  <r>
    <s v="P.S. I Love You"/>
    <d v="2007-12-22T00:00:00"/>
    <x v="4"/>
    <x v="0"/>
    <s v="Color"/>
    <x v="3"/>
    <x v="0"/>
    <x v="0"/>
    <s v="PG-13"/>
    <x v="39"/>
    <x v="313"/>
    <n v="18000"/>
    <n v="18726"/>
    <n v="98"/>
    <n v="20000"/>
    <n v="7.1"/>
    <n v="131"/>
    <n v="126"/>
    <n v="53680848"/>
    <n v="30000000"/>
    <n v="23680848"/>
    <x v="0"/>
    <x v="0"/>
    <x v="2"/>
  </r>
  <r>
    <s v="Message in a Bottle"/>
    <d v="1999-01-23T00:00:00"/>
    <x v="17"/>
    <x v="2"/>
    <s v="Color"/>
    <x v="3"/>
    <x v="0"/>
    <x v="0"/>
    <s v="PG-13"/>
    <x v="42"/>
    <x v="314"/>
    <n v="18000"/>
    <n v="19815"/>
    <n v="43"/>
    <n v="0"/>
    <n v="6.1"/>
    <n v="85"/>
    <n v="131"/>
    <n v="52799004"/>
    <n v="55000000"/>
    <n v="-2200996"/>
    <x v="1"/>
    <x v="1"/>
    <x v="2"/>
  </r>
  <r>
    <s v="The Lake House"/>
    <d v="2006-02-28T00:00:00"/>
    <x v="6"/>
    <x v="0"/>
    <s v="Color"/>
    <x v="3"/>
    <x v="0"/>
    <x v="0"/>
    <s v="PG"/>
    <x v="41"/>
    <x v="315"/>
    <n v="18000"/>
    <n v="18693"/>
    <n v="18"/>
    <n v="0"/>
    <n v="6.8"/>
    <n v="175"/>
    <n v="99"/>
    <n v="52320979"/>
    <n v="40000000"/>
    <n v="12320979"/>
    <x v="0"/>
    <x v="1"/>
    <x v="0"/>
  </r>
  <r>
    <s v="The Phantom of the Opera"/>
    <d v="2004-12-15T00:00:00"/>
    <x v="0"/>
    <x v="0"/>
    <s v="Black and White"/>
    <x v="3"/>
    <x v="0"/>
    <x v="2"/>
    <s v="PG-13"/>
    <x v="39"/>
    <x v="235"/>
    <n v="18000"/>
    <n v="20660"/>
    <n v="541"/>
    <n v="0"/>
    <n v="7.4"/>
    <n v="153"/>
    <n v="143"/>
    <n v="51225796"/>
    <n v="70000000"/>
    <n v="-18774204"/>
    <x v="1"/>
    <x v="0"/>
    <x v="2"/>
  </r>
  <r>
    <s v="The Hurricane"/>
    <d v="1999-07-26T00:00:00"/>
    <x v="17"/>
    <x v="2"/>
    <s v="Black and White"/>
    <x v="7"/>
    <x v="0"/>
    <x v="0"/>
    <s v="R"/>
    <x v="43"/>
    <x v="316"/>
    <n v="18000"/>
    <n v="20516"/>
    <n v="278"/>
    <n v="0"/>
    <n v="7.6"/>
    <n v="65"/>
    <n v="146"/>
    <n v="50668906"/>
    <n v="38000000"/>
    <n v="12668906"/>
    <x v="0"/>
    <x v="0"/>
    <x v="2"/>
  </r>
  <r>
    <s v="K-PAX"/>
    <d v="2001-01-21T00:00:00"/>
    <x v="25"/>
    <x v="0"/>
    <s v="Color"/>
    <x v="3"/>
    <x v="0"/>
    <x v="0"/>
    <s v="PG-13"/>
    <x v="40"/>
    <x v="317"/>
    <n v="18000"/>
    <n v="33615"/>
    <n v="34"/>
    <n v="0"/>
    <n v="7.4"/>
    <n v="140"/>
    <n v="120"/>
    <n v="50173190"/>
    <n v="48000000"/>
    <n v="2173190"/>
    <x v="0"/>
    <x v="0"/>
    <x v="0"/>
  </r>
  <r>
    <s v="Malcolm X"/>
    <d v="1992-08-11T00:00:00"/>
    <x v="9"/>
    <x v="2"/>
    <s v="Color"/>
    <x v="7"/>
    <x v="0"/>
    <x v="0"/>
    <s v="PG-13"/>
    <x v="43"/>
    <x v="189"/>
    <n v="18000"/>
    <n v="20143"/>
    <n v="0"/>
    <n v="0"/>
    <n v="7.7"/>
    <n v="61"/>
    <n v="202"/>
    <n v="48169908"/>
    <n v="33000000"/>
    <n v="15169908"/>
    <x v="0"/>
    <x v="0"/>
    <x v="2"/>
  </r>
  <r>
    <s v="Nim's Island"/>
    <d v="2008-05-15T00:00:00"/>
    <x v="3"/>
    <x v="0"/>
    <s v="Color"/>
    <x v="5"/>
    <x v="0"/>
    <x v="0"/>
    <s v="PG"/>
    <x v="39"/>
    <x v="318"/>
    <n v="18000"/>
    <n v="18178"/>
    <n v="3"/>
    <n v="0"/>
    <n v="6"/>
    <n v="139"/>
    <n v="96"/>
    <n v="48006503"/>
    <n v="37000000"/>
    <n v="11006503"/>
    <x v="0"/>
    <x v="1"/>
    <x v="0"/>
  </r>
  <r>
    <s v="The Replacements"/>
    <d v="2000-09-15T00:00:00"/>
    <x v="28"/>
    <x v="0"/>
    <s v="Color"/>
    <x v="0"/>
    <x v="0"/>
    <x v="0"/>
    <s v="PG-13"/>
    <x v="41"/>
    <x v="319"/>
    <n v="18000"/>
    <n v="24024"/>
    <n v="41"/>
    <n v="0"/>
    <n v="6.5"/>
    <n v="118"/>
    <n v="118"/>
    <n v="44737059"/>
    <n v="50000000"/>
    <n v="-5262941"/>
    <x v="1"/>
    <x v="1"/>
    <x v="0"/>
  </r>
  <r>
    <s v="The Negotiator"/>
    <d v="1998-10-23T00:00:00"/>
    <x v="11"/>
    <x v="2"/>
    <s v="Color"/>
    <x v="1"/>
    <x v="0"/>
    <x v="8"/>
    <s v="R"/>
    <x v="40"/>
    <x v="112"/>
    <n v="18000"/>
    <n v="20152"/>
    <n v="473"/>
    <n v="3000"/>
    <n v="7.3"/>
    <n v="68"/>
    <n v="140"/>
    <n v="44484065"/>
    <n v="50000000"/>
    <n v="-5515935"/>
    <x v="1"/>
    <x v="0"/>
    <x v="2"/>
  </r>
  <r>
    <s v="The Siege"/>
    <d v="1998-12-29T00:00:00"/>
    <x v="11"/>
    <x v="2"/>
    <s v="Color"/>
    <x v="1"/>
    <x v="0"/>
    <x v="0"/>
    <s v="R"/>
    <x v="43"/>
    <x v="93"/>
    <n v="18000"/>
    <n v="32563"/>
    <n v="380"/>
    <n v="0"/>
    <n v="6.3"/>
    <n v="120"/>
    <n v="116"/>
    <n v="40932372"/>
    <n v="70000000"/>
    <n v="-29067628"/>
    <x v="1"/>
    <x v="1"/>
    <x v="0"/>
  </r>
  <r>
    <s v="Out of Time"/>
    <d v="2003-09-08T00:00:00"/>
    <x v="22"/>
    <x v="0"/>
    <s v="Color"/>
    <x v="4"/>
    <x v="0"/>
    <x v="0"/>
    <s v="R"/>
    <x v="43"/>
    <x v="320"/>
    <n v="18000"/>
    <n v="19739"/>
    <n v="73"/>
    <n v="1000"/>
    <n v="6.5"/>
    <n v="124"/>
    <n v="114"/>
    <n v="40905277"/>
    <n v="50000000"/>
    <n v="-9094723"/>
    <x v="1"/>
    <x v="1"/>
    <x v="0"/>
  </r>
  <r>
    <s v="Bill &amp; Ted's Excellent Adventure"/>
    <d v="1989-03-20T00:00:00"/>
    <x v="15"/>
    <x v="3"/>
    <s v="Color"/>
    <x v="5"/>
    <x v="0"/>
    <x v="0"/>
    <s v="PG"/>
    <x v="41"/>
    <x v="321"/>
    <n v="18000"/>
    <n v="20795"/>
    <n v="65"/>
    <n v="0"/>
    <n v="6.9"/>
    <n v="81"/>
    <n v="90"/>
    <n v="40485039"/>
    <n v="10000000"/>
    <n v="30485039"/>
    <x v="0"/>
    <x v="1"/>
    <x v="0"/>
  </r>
  <r>
    <s v="Hardball"/>
    <d v="2001-04-08T00:00:00"/>
    <x v="25"/>
    <x v="0"/>
    <s v="Color"/>
    <x v="3"/>
    <x v="0"/>
    <x v="0"/>
    <s v="PG-13"/>
    <x v="41"/>
    <x v="172"/>
    <n v="18000"/>
    <n v="18630"/>
    <n v="48"/>
    <n v="0"/>
    <n v="6.3"/>
    <n v="85"/>
    <n v="106"/>
    <n v="40219708"/>
    <n v="21000000"/>
    <n v="19219708"/>
    <x v="0"/>
    <x v="1"/>
    <x v="0"/>
  </r>
  <r>
    <s v="47 Ronin"/>
    <d v="2013-03-09T00:00:00"/>
    <x v="19"/>
    <x v="1"/>
    <s v="Color"/>
    <x v="1"/>
    <x v="0"/>
    <x v="0"/>
    <s v="PG-13"/>
    <x v="41"/>
    <x v="322"/>
    <n v="18000"/>
    <n v="20965"/>
    <n v="47"/>
    <n v="35000"/>
    <n v="6.3"/>
    <n v="218"/>
    <n v="128"/>
    <n v="38297305"/>
    <n v="175000000"/>
    <n v="-136702695"/>
    <x v="1"/>
    <x v="1"/>
    <x v="2"/>
  </r>
  <r>
    <s v="Bill &amp; Ted's Bogus Journey"/>
    <d v="1991-03-10T00:00:00"/>
    <x v="13"/>
    <x v="2"/>
    <s v="Color"/>
    <x v="5"/>
    <x v="0"/>
    <x v="0"/>
    <s v="PG"/>
    <x v="41"/>
    <x v="323"/>
    <n v="18000"/>
    <n v="20188"/>
    <n v="12"/>
    <n v="0"/>
    <n v="6.2"/>
    <n v="43"/>
    <n v="93"/>
    <n v="38037513"/>
    <n v="20000000"/>
    <n v="18037513"/>
    <x v="0"/>
    <x v="1"/>
    <x v="0"/>
  </r>
  <r>
    <s v="Dangerous Liaisons"/>
    <d v="1988-01-30T00:00:00"/>
    <x v="30"/>
    <x v="3"/>
    <s v="Color"/>
    <x v="3"/>
    <x v="0"/>
    <x v="0"/>
    <s v="R"/>
    <x v="41"/>
    <x v="324"/>
    <n v="18000"/>
    <n v="35501"/>
    <n v="350"/>
    <n v="0"/>
    <n v="7.7"/>
    <n v="51"/>
    <n v="119"/>
    <n v="34700000"/>
    <n v="14000000"/>
    <n v="20700000"/>
    <x v="0"/>
    <x v="0"/>
    <x v="0"/>
  </r>
  <r>
    <s v="Pay It Forward"/>
    <d v="2000-03-01T00:00:00"/>
    <x v="28"/>
    <x v="0"/>
    <s v="Color"/>
    <x v="3"/>
    <x v="0"/>
    <x v="0"/>
    <s v="PG-13"/>
    <x v="40"/>
    <x v="325"/>
    <n v="18000"/>
    <n v="23920"/>
    <n v="75"/>
    <n v="16000"/>
    <n v="7.2"/>
    <n v="157"/>
    <n v="123"/>
    <n v="33508922"/>
    <n v="40000000"/>
    <n v="-6491078"/>
    <x v="1"/>
    <x v="0"/>
    <x v="2"/>
  </r>
  <r>
    <s v="Dracula 2000"/>
    <d v="2000-01-12T00:00:00"/>
    <x v="28"/>
    <x v="0"/>
    <s v="Color"/>
    <x v="1"/>
    <x v="0"/>
    <x v="0"/>
    <s v="R"/>
    <x v="39"/>
    <x v="326"/>
    <n v="18000"/>
    <n v="23344"/>
    <n v="71"/>
    <n v="0"/>
    <n v="4.9000000000000004"/>
    <n v="122"/>
    <n v="99"/>
    <n v="33000377"/>
    <n v="28000000"/>
    <n v="5000377"/>
    <x v="0"/>
    <x v="2"/>
    <x v="0"/>
  </r>
  <r>
    <s v="The Men Who Stare at Goats"/>
    <d v="2009-02-16T00:00:00"/>
    <x v="2"/>
    <x v="0"/>
    <s v="Color"/>
    <x v="0"/>
    <x v="0"/>
    <x v="0"/>
    <s v="R"/>
    <x v="40"/>
    <x v="327"/>
    <n v="18000"/>
    <n v="32474"/>
    <n v="293"/>
    <n v="15000"/>
    <n v="6.2"/>
    <n v="271"/>
    <n v="94"/>
    <n v="32416109"/>
    <n v="25000000"/>
    <n v="7416109"/>
    <x v="0"/>
    <x v="1"/>
    <x v="0"/>
  </r>
  <r>
    <s v="The Princess Bride"/>
    <d v="1987-07-17T00:00:00"/>
    <x v="12"/>
    <x v="3"/>
    <s v="Color"/>
    <x v="5"/>
    <x v="0"/>
    <x v="0"/>
    <s v="PG"/>
    <x v="42"/>
    <x v="328"/>
    <n v="18000"/>
    <n v="20060"/>
    <n v="0"/>
    <n v="33000"/>
    <n v="8.1"/>
    <n v="185"/>
    <n v="98"/>
    <n v="30857814"/>
    <n v="16000000"/>
    <n v="14857814"/>
    <x v="0"/>
    <x v="3"/>
    <x v="0"/>
  </r>
  <r>
    <s v="The Great Debaters"/>
    <d v="2007-07-12T00:00:00"/>
    <x v="4"/>
    <x v="0"/>
    <s v="Color"/>
    <x v="7"/>
    <x v="0"/>
    <x v="0"/>
    <s v="PG-13"/>
    <x v="43"/>
    <x v="329"/>
    <n v="18000"/>
    <n v="22745"/>
    <n v="18000"/>
    <n v="0"/>
    <n v="7.6"/>
    <n v="112"/>
    <n v="126"/>
    <n v="30226144"/>
    <n v="15000000"/>
    <n v="15226144"/>
    <x v="0"/>
    <x v="0"/>
    <x v="2"/>
  </r>
  <r>
    <s v="The Watcher"/>
    <d v="2000-10-20T00:00:00"/>
    <x v="28"/>
    <x v="0"/>
    <s v="Color"/>
    <x v="4"/>
    <x v="0"/>
    <x v="0"/>
    <s v="R"/>
    <x v="41"/>
    <x v="330"/>
    <n v="18000"/>
    <n v="18688"/>
    <n v="10"/>
    <n v="463"/>
    <n v="5.3"/>
    <n v="103"/>
    <n v="97"/>
    <n v="28927720"/>
    <n v="33000000"/>
    <n v="-4072280"/>
    <x v="1"/>
    <x v="1"/>
    <x v="0"/>
  </r>
  <r>
    <s v="Glory"/>
    <d v="1989-05-23T00:00:00"/>
    <x v="15"/>
    <x v="3"/>
    <s v="Color"/>
    <x v="3"/>
    <x v="0"/>
    <x v="0"/>
    <s v="R"/>
    <x v="43"/>
    <x v="93"/>
    <n v="18000"/>
    <n v="32930"/>
    <n v="380"/>
    <n v="0"/>
    <n v="7.9"/>
    <n v="60"/>
    <n v="122"/>
    <n v="26830000"/>
    <n v="18000000"/>
    <n v="8830000"/>
    <x v="0"/>
    <x v="0"/>
    <x v="2"/>
  </r>
  <r>
    <s v="Street Kings"/>
    <d v="2008-08-21T00:00:00"/>
    <x v="3"/>
    <x v="0"/>
    <s v="Color"/>
    <x v="1"/>
    <x v="0"/>
    <x v="0"/>
    <s v="R"/>
    <x v="41"/>
    <x v="161"/>
    <n v="18000"/>
    <n v="33878"/>
    <n v="453"/>
    <n v="0"/>
    <n v="6.8"/>
    <n v="190"/>
    <n v="109"/>
    <n v="26415649"/>
    <n v="20000000"/>
    <n v="6415649"/>
    <x v="0"/>
    <x v="1"/>
    <x v="0"/>
  </r>
  <r>
    <s v="Sweet November"/>
    <d v="2001-07-07T00:00:00"/>
    <x v="25"/>
    <x v="0"/>
    <s v="Color"/>
    <x v="3"/>
    <x v="0"/>
    <x v="0"/>
    <s v="PG-13"/>
    <x v="41"/>
    <x v="331"/>
    <n v="18000"/>
    <n v="29484"/>
    <n v="7"/>
    <n v="8000"/>
    <n v="6.7"/>
    <n v="94"/>
    <n v="119"/>
    <n v="25178165"/>
    <n v="40000000"/>
    <n v="-14821835"/>
    <x v="1"/>
    <x v="1"/>
    <x v="0"/>
  </r>
  <r>
    <s v="Midnight in the Garden of Good and Evil"/>
    <d v="1997-04-01T00:00:00"/>
    <x v="10"/>
    <x v="2"/>
    <s v="Color"/>
    <x v="4"/>
    <x v="0"/>
    <x v="0"/>
    <s v="R"/>
    <x v="40"/>
    <x v="97"/>
    <n v="18000"/>
    <n v="19689"/>
    <n v="16000"/>
    <n v="0"/>
    <n v="6.6"/>
    <n v="91"/>
    <n v="155"/>
    <n v="25078937"/>
    <n v="30000000"/>
    <n v="-4921063"/>
    <x v="1"/>
    <x v="1"/>
    <x v="2"/>
  </r>
  <r>
    <s v="Virtuosity"/>
    <d v="1995-09-09T00:00:00"/>
    <x v="21"/>
    <x v="2"/>
    <s v="Color"/>
    <x v="1"/>
    <x v="0"/>
    <x v="0"/>
    <s v="R"/>
    <x v="43"/>
    <x v="332"/>
    <n v="18000"/>
    <n v="20772"/>
    <n v="32"/>
    <n v="0"/>
    <n v="5.5"/>
    <n v="44"/>
    <n v="106"/>
    <n v="24048000"/>
    <n v="30000000"/>
    <n v="-5952000"/>
    <x v="1"/>
    <x v="1"/>
    <x v="0"/>
  </r>
  <r>
    <s v="The Usual Suspects"/>
    <d v="1995-06-18T00:00:00"/>
    <x v="21"/>
    <x v="2"/>
    <s v="Color"/>
    <x v="4"/>
    <x v="0"/>
    <x v="0"/>
    <s v="R"/>
    <x v="40"/>
    <x v="66"/>
    <n v="18000"/>
    <n v="20821"/>
    <n v="0"/>
    <n v="28000"/>
    <n v="8.6"/>
    <n v="162"/>
    <n v="106"/>
    <n v="23272306"/>
    <n v="6000000"/>
    <n v="17272306"/>
    <x v="0"/>
    <x v="3"/>
    <x v="0"/>
  </r>
  <r>
    <s v="Much Ado About Nothing"/>
    <d v="1993-12-13T00:00:00"/>
    <x v="8"/>
    <x v="2"/>
    <s v="Color"/>
    <x v="0"/>
    <x v="0"/>
    <x v="2"/>
    <s v="PG-13"/>
    <x v="41"/>
    <x v="110"/>
    <n v="18000"/>
    <n v="37645"/>
    <n v="0"/>
    <n v="0"/>
    <n v="7.4"/>
    <n v="41"/>
    <n v="111"/>
    <n v="22551000"/>
    <n v="8000000"/>
    <n v="14551000"/>
    <x v="0"/>
    <x v="0"/>
    <x v="0"/>
  </r>
  <r>
    <s v="He Got Game"/>
    <d v="1998-09-16T00:00:00"/>
    <x v="11"/>
    <x v="2"/>
    <s v="Color"/>
    <x v="3"/>
    <x v="0"/>
    <x v="0"/>
    <s v="R"/>
    <x v="43"/>
    <x v="189"/>
    <n v="18000"/>
    <n v="37315"/>
    <n v="0"/>
    <n v="0"/>
    <n v="6.9"/>
    <n v="48"/>
    <n v="136"/>
    <n v="21554585"/>
    <n v="25000000"/>
    <n v="-3445415"/>
    <x v="1"/>
    <x v="1"/>
    <x v="2"/>
  </r>
  <r>
    <s v="Antwone Fisher"/>
    <d v="2002-09-27T00:00:00"/>
    <x v="18"/>
    <x v="0"/>
    <s v="Color"/>
    <x v="7"/>
    <x v="0"/>
    <x v="0"/>
    <s v="PG-13"/>
    <x v="43"/>
    <x v="329"/>
    <n v="18000"/>
    <n v="20456"/>
    <n v="18000"/>
    <n v="0"/>
    <n v="7.3"/>
    <n v="121"/>
    <n v="117"/>
    <n v="21078145"/>
    <n v="12500000"/>
    <n v="8578145"/>
    <x v="0"/>
    <x v="0"/>
    <x v="0"/>
  </r>
  <r>
    <s v="Chain Reaction"/>
    <d v="1996-02-23T00:00:00"/>
    <x v="29"/>
    <x v="2"/>
    <s v="Color"/>
    <x v="1"/>
    <x v="0"/>
    <x v="0"/>
    <s v="PG-13"/>
    <x v="41"/>
    <x v="333"/>
    <n v="18000"/>
    <n v="31014"/>
    <n v="99"/>
    <n v="1000"/>
    <n v="5.6"/>
    <n v="47"/>
    <n v="107"/>
    <n v="20550712"/>
    <n v="50000000"/>
    <n v="-29449288"/>
    <x v="1"/>
    <x v="1"/>
    <x v="0"/>
  </r>
  <r>
    <s v="Gamer"/>
    <d v="2009-09-27T00:00:00"/>
    <x v="2"/>
    <x v="0"/>
    <s v="Color"/>
    <x v="1"/>
    <x v="0"/>
    <x v="0"/>
    <s v="R"/>
    <x v="39"/>
    <x v="122"/>
    <n v="18000"/>
    <n v="29926"/>
    <n v="83"/>
    <n v="0"/>
    <n v="5.8"/>
    <n v="180"/>
    <n v="95"/>
    <n v="20488579"/>
    <n v="50000000"/>
    <n v="-29511421"/>
    <x v="1"/>
    <x v="1"/>
    <x v="0"/>
  </r>
  <r>
    <s v="The Life of David Gale"/>
    <d v="2003-05-15T00:00:00"/>
    <x v="22"/>
    <x v="0"/>
    <s v="Color"/>
    <x v="4"/>
    <x v="0"/>
    <x v="0"/>
    <s v="R"/>
    <x v="40"/>
    <x v="334"/>
    <n v="18000"/>
    <n v="32637"/>
    <n v="317"/>
    <n v="0"/>
    <n v="7.5"/>
    <n v="141"/>
    <n v="130"/>
    <n v="19593740"/>
    <n v="50000000"/>
    <n v="-30406260"/>
    <x v="1"/>
    <x v="0"/>
    <x v="2"/>
  </r>
  <r>
    <s v="Mo' Better Blues"/>
    <d v="1990-03-03T00:00:00"/>
    <x v="24"/>
    <x v="2"/>
    <s v="Color"/>
    <x v="3"/>
    <x v="0"/>
    <x v="0"/>
    <s v="R"/>
    <x v="43"/>
    <x v="189"/>
    <n v="18000"/>
    <n v="19065"/>
    <n v="0"/>
    <n v="720"/>
    <n v="6.5"/>
    <n v="23"/>
    <n v="129"/>
    <n v="16153600"/>
    <n v="10000000"/>
    <n v="6153600"/>
    <x v="0"/>
    <x v="1"/>
    <x v="2"/>
  </r>
  <r>
    <s v="Playing for Keeps"/>
    <d v="2012-02-11T00:00:00"/>
    <x v="1"/>
    <x v="1"/>
    <s v="Color"/>
    <x v="0"/>
    <x v="0"/>
    <x v="0"/>
    <s v="PG-13"/>
    <x v="39"/>
    <x v="335"/>
    <n v="18000"/>
    <n v="23122"/>
    <n v="125"/>
    <n v="0"/>
    <n v="5.7"/>
    <n v="135"/>
    <n v="105"/>
    <n v="13101142"/>
    <n v="35000000"/>
    <n v="-21898858"/>
    <x v="1"/>
    <x v="1"/>
    <x v="0"/>
  </r>
  <r>
    <s v="The Conspirator"/>
    <d v="2010-01-23T00:00:00"/>
    <x v="7"/>
    <x v="1"/>
    <s v="Color"/>
    <x v="4"/>
    <x v="0"/>
    <x v="0"/>
    <s v="PG-13"/>
    <x v="42"/>
    <x v="290"/>
    <n v="18000"/>
    <n v="21163"/>
    <n v="0"/>
    <n v="0"/>
    <n v="7"/>
    <n v="199"/>
    <n v="122"/>
    <n v="11538204"/>
    <n v="25000000"/>
    <n v="-13461796"/>
    <x v="1"/>
    <x v="0"/>
    <x v="2"/>
  </r>
  <r>
    <s v="The Shipping News"/>
    <d v="2001-02-26T00:00:00"/>
    <x v="25"/>
    <x v="0"/>
    <s v="Color"/>
    <x v="3"/>
    <x v="0"/>
    <x v="0"/>
    <s v="R"/>
    <x v="40"/>
    <x v="59"/>
    <n v="18000"/>
    <n v="19805"/>
    <n v="529"/>
    <n v="0"/>
    <n v="6.8"/>
    <n v="119"/>
    <n v="111"/>
    <n v="11405825"/>
    <n v="35000000"/>
    <n v="-23594175"/>
    <x v="1"/>
    <x v="1"/>
    <x v="0"/>
  </r>
  <r>
    <s v="Glengarry Glen Ross"/>
    <d v="1992-01-20T00:00:00"/>
    <x v="9"/>
    <x v="2"/>
    <s v="Color"/>
    <x v="4"/>
    <x v="0"/>
    <x v="0"/>
    <s v="R"/>
    <x v="40"/>
    <x v="336"/>
    <n v="18000"/>
    <n v="32288"/>
    <n v="164"/>
    <n v="0"/>
    <n v="7.8"/>
    <n v="120"/>
    <n v="100"/>
    <n v="10725228"/>
    <n v="12500000"/>
    <n v="-1774772"/>
    <x v="1"/>
    <x v="0"/>
    <x v="0"/>
  </r>
  <r>
    <s v="My Own Private Idaho"/>
    <d v="1991-12-13T00:00:00"/>
    <x v="13"/>
    <x v="2"/>
    <s v="Color"/>
    <x v="3"/>
    <x v="0"/>
    <x v="0"/>
    <s v="R"/>
    <x v="41"/>
    <x v="17"/>
    <n v="18000"/>
    <n v="19923"/>
    <n v="835"/>
    <n v="0"/>
    <n v="7.1"/>
    <n v="63"/>
    <n v="104"/>
    <n v="6401336"/>
    <n v="2500000"/>
    <n v="3901336"/>
    <x v="0"/>
    <x v="0"/>
    <x v="0"/>
  </r>
  <r>
    <s v="Beyond the Sea"/>
    <d v="2004-01-07T00:00:00"/>
    <x v="0"/>
    <x v="0"/>
    <s v="Black and White"/>
    <x v="7"/>
    <x v="0"/>
    <x v="0"/>
    <s v="PG-13"/>
    <x v="40"/>
    <x v="337"/>
    <n v="18000"/>
    <n v="23689"/>
    <n v="18000"/>
    <n v="0"/>
    <n v="6.7"/>
    <n v="113"/>
    <n v="118"/>
    <n v="6144806"/>
    <n v="23000000"/>
    <n v="-16855194"/>
    <x v="1"/>
    <x v="1"/>
    <x v="0"/>
  </r>
  <r>
    <s v="Chasing Mavericks"/>
    <d v="2012-02-24T00:00:00"/>
    <x v="1"/>
    <x v="1"/>
    <s v="Color"/>
    <x v="7"/>
    <x v="0"/>
    <x v="0"/>
    <s v="PG"/>
    <x v="39"/>
    <x v="152"/>
    <n v="18000"/>
    <n v="21200"/>
    <n v="150"/>
    <n v="13000"/>
    <n v="7.2"/>
    <n v="116"/>
    <n v="116"/>
    <n v="6002756"/>
    <n v="20000000"/>
    <n v="-13997244"/>
    <x v="1"/>
    <x v="0"/>
    <x v="0"/>
  </r>
  <r>
    <s v="Cry Freedom"/>
    <d v="1987-08-14T00:00:00"/>
    <x v="12"/>
    <x v="3"/>
    <s v="Color"/>
    <x v="7"/>
    <x v="0"/>
    <x v="2"/>
    <s v="PG"/>
    <x v="43"/>
    <x v="338"/>
    <n v="18000"/>
    <n v="18855"/>
    <n v="0"/>
    <n v="0"/>
    <n v="7.5"/>
    <n v="17"/>
    <n v="147"/>
    <n v="5899797"/>
    <n v="29000000"/>
    <n v="-23100203"/>
    <x v="1"/>
    <x v="0"/>
    <x v="2"/>
  </r>
  <r>
    <s v="Margin Call"/>
    <d v="2011-09-14T00:00:00"/>
    <x v="16"/>
    <x v="1"/>
    <s v="Color"/>
    <x v="7"/>
    <x v="0"/>
    <x v="0"/>
    <s v="R"/>
    <x v="40"/>
    <x v="339"/>
    <n v="18000"/>
    <n v="22834"/>
    <n v="78"/>
    <n v="21000"/>
    <n v="7.1"/>
    <n v="290"/>
    <n v="107"/>
    <n v="5354039"/>
    <n v="3500000"/>
    <n v="1854039"/>
    <x v="0"/>
    <x v="0"/>
    <x v="0"/>
  </r>
  <r>
    <s v="Moon"/>
    <d v="2009-07-12T00:00:00"/>
    <x v="2"/>
    <x v="0"/>
    <s v="Color"/>
    <x v="3"/>
    <x v="0"/>
    <x v="2"/>
    <s v="R"/>
    <x v="40"/>
    <x v="340"/>
    <n v="18000"/>
    <n v="19404"/>
    <n v="0"/>
    <n v="47000"/>
    <n v="7.9"/>
    <n v="415"/>
    <n v="97"/>
    <n v="5009677"/>
    <n v="5000000"/>
    <n v="9677"/>
    <x v="0"/>
    <x v="0"/>
    <x v="0"/>
  </r>
  <r>
    <s v="River's Edge"/>
    <d v="1986-08-08T00:00:00"/>
    <x v="23"/>
    <x v="3"/>
    <s v="Black and White"/>
    <x v="4"/>
    <x v="0"/>
    <x v="0"/>
    <s v="R"/>
    <x v="41"/>
    <x v="341"/>
    <n v="18000"/>
    <n v="19649"/>
    <n v="28"/>
    <n v="0"/>
    <n v="7.1"/>
    <n v="45"/>
    <n v="99"/>
    <n v="4600000"/>
    <n v="1900000"/>
    <n v="2700000"/>
    <x v="0"/>
    <x v="0"/>
    <x v="0"/>
  </r>
  <r>
    <s v="Casino Jack"/>
    <d v="2010-07-12T00:00:00"/>
    <x v="7"/>
    <x v="1"/>
    <s v="Color"/>
    <x v="7"/>
    <x v="0"/>
    <x v="5"/>
    <s v="R"/>
    <x v="40"/>
    <x v="342"/>
    <n v="18000"/>
    <n v="18739"/>
    <n v="60"/>
    <n v="0"/>
    <n v="6.2"/>
    <n v="117"/>
    <n v="108"/>
    <n v="1039869"/>
    <n v="15000000"/>
    <n v="-13960131"/>
    <x v="1"/>
    <x v="1"/>
    <x v="0"/>
  </r>
  <r>
    <s v="A Home at the End of the World"/>
    <d v="2004-05-13T00:00:00"/>
    <x v="0"/>
    <x v="0"/>
    <s v="Color"/>
    <x v="3"/>
    <x v="0"/>
    <x v="0"/>
    <s v="R"/>
    <x v="42"/>
    <x v="343"/>
    <n v="18000"/>
    <n v="21107"/>
    <n v="15"/>
    <n v="1000"/>
    <n v="6.8"/>
    <n v="84"/>
    <n v="97"/>
    <n v="1029017"/>
    <n v="6500000"/>
    <n v="-5470983"/>
    <x v="1"/>
    <x v="1"/>
    <x v="0"/>
  </r>
  <r>
    <s v="Machine Gun Preacher"/>
    <d v="2011-01-10T00:00:00"/>
    <x v="16"/>
    <x v="1"/>
    <s v="Color"/>
    <x v="1"/>
    <x v="0"/>
    <x v="0"/>
    <s v="R"/>
    <x v="39"/>
    <x v="48"/>
    <n v="18000"/>
    <n v="19620"/>
    <n v="395"/>
    <n v="21000"/>
    <n v="6.8"/>
    <n v="134"/>
    <n v="129"/>
    <n v="537580"/>
    <n v="30000000"/>
    <n v="-29462420"/>
    <x v="1"/>
    <x v="1"/>
    <x v="2"/>
  </r>
  <r>
    <s v="The Game of Their Lives"/>
    <d v="2005-04-20T00:00:00"/>
    <x v="5"/>
    <x v="0"/>
    <s v="Color"/>
    <x v="3"/>
    <x v="0"/>
    <x v="0"/>
    <s v="PG"/>
    <x v="39"/>
    <x v="344"/>
    <n v="18000"/>
    <n v="20354"/>
    <n v="25"/>
    <n v="445"/>
    <n v="6.2"/>
    <n v="21"/>
    <n v="101"/>
    <n v="375474"/>
    <n v="20000000"/>
    <n v="-19624526"/>
    <x v="1"/>
    <x v="1"/>
    <x v="0"/>
  </r>
  <r>
    <s v="Adore"/>
    <d v="2013-04-27T00:00:00"/>
    <x v="19"/>
    <x v="1"/>
    <s v="Color"/>
    <x v="3"/>
    <x v="0"/>
    <x v="1"/>
    <s v="R"/>
    <x v="42"/>
    <x v="345"/>
    <n v="18000"/>
    <n v="25269"/>
    <n v="105"/>
    <n v="0"/>
    <n v="6.2"/>
    <n v="141"/>
    <n v="112"/>
    <n v="317125"/>
    <n v="16000000"/>
    <n v="-15682875"/>
    <x v="1"/>
    <x v="1"/>
    <x v="0"/>
  </r>
  <r>
    <s v="The Last Time I Committed Suicide"/>
    <d v="1997-09-04T00:00:00"/>
    <x v="10"/>
    <x v="2"/>
    <s v="Color"/>
    <x v="7"/>
    <x v="0"/>
    <x v="0"/>
    <s v="R"/>
    <x v="41"/>
    <x v="346"/>
    <n v="18000"/>
    <n v="20135"/>
    <n v="19"/>
    <n v="161"/>
    <n v="5.8"/>
    <n v="12"/>
    <n v="92"/>
    <n v="12836"/>
    <n v="4000000"/>
    <n v="-3987164"/>
    <x v="1"/>
    <x v="1"/>
    <x v="0"/>
  </r>
  <r>
    <s v="World War Z"/>
    <d v="2013-11-11T00:00:00"/>
    <x v="19"/>
    <x v="1"/>
    <s v="Color"/>
    <x v="1"/>
    <x v="0"/>
    <x v="0"/>
    <s v="PG-13"/>
    <x v="44"/>
    <x v="48"/>
    <n v="17000"/>
    <n v="32392"/>
    <n v="395"/>
    <n v="129000"/>
    <n v="7"/>
    <n v="654"/>
    <n v="123"/>
    <n v="202351611"/>
    <n v="190000000"/>
    <n v="12351611"/>
    <x v="0"/>
    <x v="0"/>
    <x v="2"/>
  </r>
  <r>
    <s v="22 Jump Street"/>
    <d v="2014-11-19T00:00:00"/>
    <x v="14"/>
    <x v="1"/>
    <s v="Color"/>
    <x v="1"/>
    <x v="0"/>
    <x v="0"/>
    <s v="R"/>
    <x v="45"/>
    <x v="347"/>
    <n v="17000"/>
    <n v="19428"/>
    <n v="97"/>
    <n v="24000"/>
    <n v="7.1"/>
    <n v="330"/>
    <n v="112"/>
    <n v="191616238"/>
    <n v="50000000"/>
    <n v="141616238"/>
    <x v="0"/>
    <x v="0"/>
    <x v="0"/>
  </r>
  <r>
    <s v="Twilight"/>
    <d v="2008-03-08T00:00:00"/>
    <x v="3"/>
    <x v="0"/>
    <s v="Color"/>
    <x v="3"/>
    <x v="0"/>
    <x v="0"/>
    <s v="PG-13"/>
    <x v="46"/>
    <x v="348"/>
    <n v="17000"/>
    <n v="44060"/>
    <n v="308"/>
    <n v="19000"/>
    <n v="5.2"/>
    <n v="350"/>
    <n v="122"/>
    <n v="191449475"/>
    <n v="37000000"/>
    <n v="154449475"/>
    <x v="0"/>
    <x v="1"/>
    <x v="2"/>
  </r>
  <r>
    <s v="Home"/>
    <d v="2015-01-02T00:00:00"/>
    <x v="20"/>
    <x v="1"/>
    <s v="Color"/>
    <x v="5"/>
    <x v="0"/>
    <x v="0"/>
    <s v="PG"/>
    <x v="47"/>
    <x v="349"/>
    <n v="17000"/>
    <n v="17883"/>
    <n v="12"/>
    <n v="26000"/>
    <n v="6.7"/>
    <n v="165"/>
    <n v="94"/>
    <n v="177343675"/>
    <n v="135000000"/>
    <n v="42343675"/>
    <x v="0"/>
    <x v="1"/>
    <x v="0"/>
  </r>
  <r>
    <s v="21 Jump Street"/>
    <d v="2012-11-05T00:00:00"/>
    <x v="1"/>
    <x v="1"/>
    <s v="Color"/>
    <x v="1"/>
    <x v="0"/>
    <x v="0"/>
    <s v="R"/>
    <x v="45"/>
    <x v="347"/>
    <n v="17000"/>
    <n v="19968"/>
    <n v="97"/>
    <n v="39000"/>
    <n v="7.2"/>
    <n v="375"/>
    <n v="109"/>
    <n v="138447667"/>
    <n v="42000000"/>
    <n v="96447667"/>
    <x v="0"/>
    <x v="0"/>
    <x v="0"/>
  </r>
  <r>
    <s v="The Vow"/>
    <d v="2012-09-10T00:00:00"/>
    <x v="1"/>
    <x v="1"/>
    <s v="Color"/>
    <x v="3"/>
    <x v="0"/>
    <x v="0"/>
    <s v="PG-13"/>
    <x v="45"/>
    <x v="350"/>
    <n v="17000"/>
    <n v="18322"/>
    <n v="23"/>
    <n v="32000"/>
    <n v="6.8"/>
    <n v="214"/>
    <n v="104"/>
    <n v="125014030"/>
    <n v="30000000"/>
    <n v="95014030"/>
    <x v="0"/>
    <x v="1"/>
    <x v="0"/>
  </r>
  <r>
    <s v="G.I. Joe: Retaliation"/>
    <d v="2013-11-21T00:00:00"/>
    <x v="19"/>
    <x v="1"/>
    <s v="Color"/>
    <x v="1"/>
    <x v="0"/>
    <x v="0"/>
    <s v="PG-13"/>
    <x v="45"/>
    <x v="351"/>
    <n v="17000"/>
    <n v="31958"/>
    <n v="209"/>
    <n v="42000"/>
    <n v="5.8"/>
    <n v="351"/>
    <n v="122"/>
    <n v="122512052"/>
    <n v="130000000"/>
    <n v="-7487948"/>
    <x v="1"/>
    <x v="1"/>
    <x v="2"/>
  </r>
  <r>
    <s v="Bolt"/>
    <d v="2008-11-01T00:00:00"/>
    <x v="3"/>
    <x v="0"/>
    <s v="Color"/>
    <x v="5"/>
    <x v="0"/>
    <x v="0"/>
    <s v="PG"/>
    <x v="48"/>
    <x v="352"/>
    <n v="17000"/>
    <n v="20007"/>
    <n v="59"/>
    <n v="0"/>
    <n v="6.9"/>
    <n v="225"/>
    <n v="96"/>
    <n v="114053579"/>
    <n v="150000000"/>
    <n v="-35946421"/>
    <x v="1"/>
    <x v="1"/>
    <x v="0"/>
  </r>
  <r>
    <s v="Magic Mike"/>
    <d v="2012-02-07T00:00:00"/>
    <x v="1"/>
    <x v="1"/>
    <s v="Color"/>
    <x v="0"/>
    <x v="0"/>
    <x v="0"/>
    <s v="R"/>
    <x v="45"/>
    <x v="353"/>
    <n v="17000"/>
    <n v="46646"/>
    <n v="0"/>
    <n v="54000"/>
    <n v="6.1"/>
    <n v="324"/>
    <n v="110"/>
    <n v="113709992"/>
    <n v="7000000"/>
    <n v="106709992"/>
    <x v="0"/>
    <x v="1"/>
    <x v="0"/>
  </r>
  <r>
    <s v="This Is the End"/>
    <d v="2013-08-29T00:00:00"/>
    <x v="19"/>
    <x v="1"/>
    <s v="Color"/>
    <x v="0"/>
    <x v="0"/>
    <x v="0"/>
    <s v="R"/>
    <x v="45"/>
    <x v="354"/>
    <n v="17000"/>
    <n v="38751"/>
    <n v="133"/>
    <n v="97000"/>
    <n v="6.7"/>
    <n v="418"/>
    <n v="107"/>
    <n v="101470202"/>
    <n v="32000000"/>
    <n v="69470202"/>
    <x v="0"/>
    <x v="1"/>
    <x v="0"/>
  </r>
  <r>
    <s v="Panic Room"/>
    <d v="2002-06-23T00:00:00"/>
    <x v="18"/>
    <x v="0"/>
    <s v="Color"/>
    <x v="4"/>
    <x v="0"/>
    <x v="0"/>
    <s v="R"/>
    <x v="46"/>
    <x v="252"/>
    <n v="17000"/>
    <n v="18141"/>
    <n v="21000"/>
    <n v="0"/>
    <n v="6.8"/>
    <n v="233"/>
    <n v="112"/>
    <n v="95308367"/>
    <n v="48000000"/>
    <n v="47308367"/>
    <x v="0"/>
    <x v="1"/>
    <x v="0"/>
  </r>
  <r>
    <s v="Jumper"/>
    <d v="2008-12-02T00:00:00"/>
    <x v="3"/>
    <x v="0"/>
    <s v="Color"/>
    <x v="1"/>
    <x v="0"/>
    <x v="0"/>
    <s v="PG-13"/>
    <x v="46"/>
    <x v="355"/>
    <n v="17000"/>
    <n v="21863"/>
    <n v="218"/>
    <n v="0"/>
    <n v="6.1"/>
    <n v="238"/>
    <n v="88"/>
    <n v="80170146"/>
    <n v="85000000"/>
    <n v="-4829854"/>
    <x v="1"/>
    <x v="1"/>
    <x v="1"/>
  </r>
  <r>
    <s v="Dear John"/>
    <d v="2010-04-16T00:00:00"/>
    <x v="7"/>
    <x v="1"/>
    <s v="Color"/>
    <x v="3"/>
    <x v="0"/>
    <x v="0"/>
    <s v="PG-13"/>
    <x v="45"/>
    <x v="59"/>
    <n v="17000"/>
    <n v="19945"/>
    <n v="529"/>
    <n v="14000"/>
    <n v="6.3"/>
    <n v="162"/>
    <n v="108"/>
    <n v="80014842"/>
    <n v="25000000"/>
    <n v="55014842"/>
    <x v="0"/>
    <x v="1"/>
    <x v="0"/>
  </r>
  <r>
    <s v="Hugo"/>
    <d v="2011-06-14T00:00:00"/>
    <x v="16"/>
    <x v="1"/>
    <s v="Color"/>
    <x v="5"/>
    <x v="0"/>
    <x v="0"/>
    <s v="PG"/>
    <x v="48"/>
    <x v="92"/>
    <n v="17000"/>
    <n v="36017"/>
    <n v="17000"/>
    <n v="42000"/>
    <n v="7.5"/>
    <n v="682"/>
    <n v="126"/>
    <n v="73820094"/>
    <n v="170000000"/>
    <n v="-96179906"/>
    <x v="1"/>
    <x v="0"/>
    <x v="2"/>
  </r>
  <r>
    <s v="White House Down"/>
    <d v="2013-03-12T00:00:00"/>
    <x v="19"/>
    <x v="1"/>
    <s v="Color"/>
    <x v="1"/>
    <x v="0"/>
    <x v="0"/>
    <s v="PG-13"/>
    <x v="45"/>
    <x v="143"/>
    <n v="17000"/>
    <n v="18204"/>
    <n v="776"/>
    <n v="33000"/>
    <n v="6.4"/>
    <n v="339"/>
    <n v="131"/>
    <n v="73103784"/>
    <n v="150000000"/>
    <n v="-76896216"/>
    <x v="1"/>
    <x v="1"/>
    <x v="2"/>
  </r>
  <r>
    <s v="Big Momma's House 2"/>
    <d v="2006-06-24T00:00:00"/>
    <x v="6"/>
    <x v="0"/>
    <s v="Color"/>
    <x v="0"/>
    <x v="0"/>
    <x v="0"/>
    <s v="PG-13"/>
    <x v="48"/>
    <x v="356"/>
    <n v="17000"/>
    <n v="19334"/>
    <n v="14"/>
    <n v="663"/>
    <n v="4.5999999999999996"/>
    <n v="65"/>
    <n v="99"/>
    <n v="70163652"/>
    <n v="40000000"/>
    <n v="30163652"/>
    <x v="0"/>
    <x v="2"/>
    <x v="0"/>
  </r>
  <r>
    <s v="Coach Carter"/>
    <d v="2005-03-05T00:00:00"/>
    <x v="5"/>
    <x v="0"/>
    <s v="Color"/>
    <x v="3"/>
    <x v="0"/>
    <x v="0"/>
    <s v="PG-13"/>
    <x v="45"/>
    <x v="357"/>
    <n v="17000"/>
    <n v="20299"/>
    <n v="49"/>
    <n v="0"/>
    <n v="7.2"/>
    <n v="127"/>
    <n v="136"/>
    <n v="67253092"/>
    <n v="30000000"/>
    <n v="37253092"/>
    <x v="0"/>
    <x v="0"/>
    <x v="2"/>
  </r>
  <r>
    <s v="Step Up"/>
    <d v="2006-12-09T00:00:00"/>
    <x v="6"/>
    <x v="0"/>
    <s v="Color"/>
    <x v="4"/>
    <x v="0"/>
    <x v="0"/>
    <s v="PG-13"/>
    <x v="45"/>
    <x v="358"/>
    <n v="17000"/>
    <n v="21380"/>
    <n v="98"/>
    <n v="0"/>
    <n v="6.5"/>
    <n v="107"/>
    <n v="104"/>
    <n v="65269010"/>
    <n v="12000000"/>
    <n v="53269010"/>
    <x v="0"/>
    <x v="1"/>
    <x v="0"/>
  </r>
  <r>
    <s v="Diary of a Wimpy Kid"/>
    <d v="2010-12-27T00:00:00"/>
    <x v="7"/>
    <x v="1"/>
    <s v="Color"/>
    <x v="0"/>
    <x v="0"/>
    <x v="0"/>
    <s v="PG"/>
    <x v="48"/>
    <x v="359"/>
    <n v="17000"/>
    <n v="20154"/>
    <n v="87"/>
    <n v="0"/>
    <n v="6.2"/>
    <n v="111"/>
    <n v="94"/>
    <n v="64001297"/>
    <n v="15000000"/>
    <n v="49001297"/>
    <x v="0"/>
    <x v="1"/>
    <x v="0"/>
  </r>
  <r>
    <s v="If I Stay"/>
    <d v="2014-05-19T00:00:00"/>
    <x v="14"/>
    <x v="1"/>
    <s v="Color"/>
    <x v="3"/>
    <x v="0"/>
    <x v="0"/>
    <s v="PG-13"/>
    <x v="48"/>
    <x v="360"/>
    <n v="17000"/>
    <n v="20466"/>
    <n v="15"/>
    <n v="15000"/>
    <n v="6.8"/>
    <n v="141"/>
    <n v="107"/>
    <n v="50461335"/>
    <n v="11000000"/>
    <n v="39461335"/>
    <x v="0"/>
    <x v="1"/>
    <x v="0"/>
  </r>
  <r>
    <s v="The Book of Life"/>
    <d v="2014-06-09T00:00:00"/>
    <x v="14"/>
    <x v="1"/>
    <s v="Color"/>
    <x v="5"/>
    <x v="0"/>
    <x v="0"/>
    <s v="PG"/>
    <x v="45"/>
    <x v="361"/>
    <n v="17000"/>
    <n v="19513"/>
    <n v="34"/>
    <n v="18000"/>
    <n v="7.3"/>
    <n v="156"/>
    <n v="95"/>
    <n v="50150619"/>
    <n v="50000000"/>
    <n v="150619"/>
    <x v="0"/>
    <x v="0"/>
    <x v="0"/>
  </r>
  <r>
    <s v="The Dilemma"/>
    <d v="2011-10-25T00:00:00"/>
    <x v="16"/>
    <x v="1"/>
    <s v="Color"/>
    <x v="0"/>
    <x v="0"/>
    <x v="0"/>
    <s v="PG-13"/>
    <x v="45"/>
    <x v="123"/>
    <n v="17000"/>
    <n v="18510"/>
    <n v="2000"/>
    <n v="0"/>
    <n v="5.3"/>
    <n v="185"/>
    <n v="111"/>
    <n v="48430355"/>
    <n v="70000000"/>
    <n v="-21569645"/>
    <x v="1"/>
    <x v="1"/>
    <x v="0"/>
  </r>
  <r>
    <s v="Jupiter Ascending"/>
    <d v="2015-02-08T00:00:00"/>
    <x v="20"/>
    <x v="1"/>
    <s v="Color"/>
    <x v="1"/>
    <x v="0"/>
    <x v="0"/>
    <s v="PG-13"/>
    <x v="45"/>
    <x v="302"/>
    <n v="17000"/>
    <n v="47334"/>
    <n v="0"/>
    <n v="44000"/>
    <n v="5.4"/>
    <n v="384"/>
    <n v="127"/>
    <n v="47375327"/>
    <n v="176000000"/>
    <n v="-128624673"/>
    <x v="1"/>
    <x v="1"/>
    <x v="2"/>
  </r>
  <r>
    <s v="Carrie"/>
    <d v="2013-09-01T00:00:00"/>
    <x v="19"/>
    <x v="1"/>
    <s v="Color"/>
    <x v="3"/>
    <x v="0"/>
    <x v="0"/>
    <s v="R"/>
    <x v="48"/>
    <x v="187"/>
    <n v="17000"/>
    <n v="20051"/>
    <n v="108"/>
    <n v="39000"/>
    <n v="5.9"/>
    <n v="359"/>
    <n v="100"/>
    <n v="35266619"/>
    <n v="30000000"/>
    <n v="5266619"/>
    <x v="0"/>
    <x v="1"/>
    <x v="0"/>
  </r>
  <r>
    <s v="She's the Man"/>
    <d v="2006-10-21T00:00:00"/>
    <x v="6"/>
    <x v="0"/>
    <s v="Color"/>
    <x v="0"/>
    <x v="0"/>
    <x v="0"/>
    <s v="PG-13"/>
    <x v="45"/>
    <x v="362"/>
    <n v="17000"/>
    <n v="20109"/>
    <n v="99"/>
    <n v="0"/>
    <n v="6.4"/>
    <n v="91"/>
    <n v="105"/>
    <n v="33687630"/>
    <n v="20000000"/>
    <n v="13687630"/>
    <x v="0"/>
    <x v="1"/>
    <x v="0"/>
  </r>
  <r>
    <s v="Side Effects"/>
    <d v="2013-04-01T00:00:00"/>
    <x v="19"/>
    <x v="1"/>
    <s v="Color"/>
    <x v="4"/>
    <x v="0"/>
    <x v="0"/>
    <s v="R"/>
    <x v="45"/>
    <x v="353"/>
    <n v="17000"/>
    <n v="18469"/>
    <n v="0"/>
    <n v="29000"/>
    <n v="7.1"/>
    <n v="450"/>
    <n v="106"/>
    <n v="32154410"/>
    <n v="30000000"/>
    <n v="2154410"/>
    <x v="0"/>
    <x v="0"/>
    <x v="0"/>
  </r>
  <r>
    <s v="The Eye"/>
    <d v="2008-02-18T00:00:00"/>
    <x v="3"/>
    <x v="0"/>
    <s v="Color"/>
    <x v="2"/>
    <x v="0"/>
    <x v="0"/>
    <s v="PG-13"/>
    <x v="48"/>
    <x v="363"/>
    <n v="17000"/>
    <n v="18765"/>
    <n v="0"/>
    <n v="0"/>
    <n v="5.4"/>
    <n v="172"/>
    <n v="92"/>
    <n v="31397498"/>
    <n v="12000000"/>
    <n v="19397498"/>
    <x v="0"/>
    <x v="1"/>
    <x v="0"/>
  </r>
  <r>
    <s v="Kick-Ass 2"/>
    <d v="2013-07-24T00:00:00"/>
    <x v="19"/>
    <x v="1"/>
    <s v="Color"/>
    <x v="1"/>
    <x v="0"/>
    <x v="0"/>
    <s v="R"/>
    <x v="48"/>
    <x v="364"/>
    <n v="17000"/>
    <n v="19168"/>
    <n v="65"/>
    <n v="36000"/>
    <n v="6.6"/>
    <n v="350"/>
    <n v="103"/>
    <n v="28751715"/>
    <n v="28000000"/>
    <n v="751715"/>
    <x v="0"/>
    <x v="1"/>
    <x v="0"/>
  </r>
  <r>
    <s v="Zathura: A Space Adventure"/>
    <d v="2005-09-27T00:00:00"/>
    <x v="5"/>
    <x v="0"/>
    <s v="Color"/>
    <x v="1"/>
    <x v="0"/>
    <x v="0"/>
    <s v="PG"/>
    <x v="46"/>
    <x v="201"/>
    <n v="17000"/>
    <n v="32232"/>
    <n v="4000"/>
    <n v="0"/>
    <n v="6.1"/>
    <n v="136"/>
    <n v="101"/>
    <n v="28045540"/>
    <n v="65000000"/>
    <n v="-36954460"/>
    <x v="1"/>
    <x v="1"/>
    <x v="0"/>
  </r>
  <r>
    <s v="Haywire"/>
    <d v="2011-04-25T00:00:00"/>
    <x v="16"/>
    <x v="1"/>
    <s v="Color"/>
    <x v="1"/>
    <x v="0"/>
    <x v="14"/>
    <s v="R"/>
    <x v="45"/>
    <x v="353"/>
    <n v="17000"/>
    <n v="31187"/>
    <n v="0"/>
    <n v="0"/>
    <n v="5.8"/>
    <n v="394"/>
    <n v="93"/>
    <n v="18934858"/>
    <n v="23000000"/>
    <n v="-4065142"/>
    <x v="1"/>
    <x v="1"/>
    <x v="0"/>
  </r>
  <r>
    <s v="Still Alice"/>
    <d v="2014-12-05T00:00:00"/>
    <x v="14"/>
    <x v="1"/>
    <s v="Color"/>
    <x v="3"/>
    <x v="0"/>
    <x v="0"/>
    <s v="PG-13"/>
    <x v="46"/>
    <x v="365"/>
    <n v="17000"/>
    <n v="19673"/>
    <n v="25"/>
    <n v="45000"/>
    <n v="7.5"/>
    <n v="309"/>
    <n v="101"/>
    <n v="18656400"/>
    <n v="5000000"/>
    <n v="13656400"/>
    <x v="0"/>
    <x v="0"/>
    <x v="0"/>
  </r>
  <r>
    <s v="Into the Wild"/>
    <d v="2007-03-01T00:00:00"/>
    <x v="4"/>
    <x v="0"/>
    <s v="Color"/>
    <x v="5"/>
    <x v="0"/>
    <x v="0"/>
    <s v="R"/>
    <x v="46"/>
    <x v="366"/>
    <n v="17000"/>
    <n v="18752"/>
    <n v="0"/>
    <n v="76000"/>
    <n v="8.1999999999999993"/>
    <n v="274"/>
    <n v="148"/>
    <n v="18352454"/>
    <n v="15000000"/>
    <n v="3352454"/>
    <x v="0"/>
    <x v="3"/>
    <x v="2"/>
  </r>
  <r>
    <s v="Catch That Kid"/>
    <d v="2004-10-19T00:00:00"/>
    <x v="0"/>
    <x v="0"/>
    <s v="Color"/>
    <x v="0"/>
    <x v="0"/>
    <x v="0"/>
    <s v="PG"/>
    <x v="46"/>
    <x v="367"/>
    <n v="17000"/>
    <n v="18711"/>
    <n v="38"/>
    <n v="591"/>
    <n v="5.2"/>
    <n v="54"/>
    <n v="91"/>
    <n v="16702864"/>
    <n v="18000000"/>
    <n v="-1297136"/>
    <x v="1"/>
    <x v="1"/>
    <x v="0"/>
  </r>
  <r>
    <s v="Let Me In"/>
    <d v="2010-09-24T00:00:00"/>
    <x v="7"/>
    <x v="1"/>
    <s v="Color"/>
    <x v="3"/>
    <x v="0"/>
    <x v="2"/>
    <s v="R"/>
    <x v="48"/>
    <x v="368"/>
    <n v="17000"/>
    <n v="20258"/>
    <n v="198"/>
    <n v="25000"/>
    <n v="7.2"/>
    <n v="390"/>
    <n v="116"/>
    <n v="12134420"/>
    <n v="20000000"/>
    <n v="-7865580"/>
    <x v="1"/>
    <x v="0"/>
    <x v="0"/>
  </r>
  <r>
    <s v="In the Land of Women"/>
    <d v="2007-01-16T00:00:00"/>
    <x v="4"/>
    <x v="0"/>
    <s v="Color"/>
    <x v="0"/>
    <x v="0"/>
    <x v="0"/>
    <s v="PG-13"/>
    <x v="46"/>
    <x v="369"/>
    <n v="17000"/>
    <n v="20312"/>
    <n v="21"/>
    <n v="1000"/>
    <n v="6.5"/>
    <n v="81"/>
    <n v="97"/>
    <n v="11043445"/>
    <n v="10000000"/>
    <n v="1043445"/>
    <x v="0"/>
    <x v="1"/>
    <x v="0"/>
  </r>
  <r>
    <s v="Wish I Was Here"/>
    <d v="2014-02-04T00:00:00"/>
    <x v="14"/>
    <x v="1"/>
    <s v="Color"/>
    <x v="0"/>
    <x v="0"/>
    <x v="0"/>
    <s v="R"/>
    <x v="47"/>
    <x v="370"/>
    <n v="17000"/>
    <n v="18947"/>
    <n v="0"/>
    <n v="0"/>
    <n v="6.7"/>
    <n v="149"/>
    <n v="106"/>
    <n v="3588432"/>
    <n v="6000000"/>
    <n v="-2411568"/>
    <x v="1"/>
    <x v="1"/>
    <x v="0"/>
  </r>
  <r>
    <s v="The Runaways"/>
    <d v="2010-01-24T00:00:00"/>
    <x v="7"/>
    <x v="1"/>
    <s v="Color"/>
    <x v="7"/>
    <x v="0"/>
    <x v="0"/>
    <s v="R"/>
    <x v="46"/>
    <x v="371"/>
    <n v="17000"/>
    <n v="21711"/>
    <n v="50"/>
    <n v="0"/>
    <n v="6.6"/>
    <n v="259"/>
    <n v="106"/>
    <n v="3571735"/>
    <n v="10000000"/>
    <n v="-6428265"/>
    <x v="1"/>
    <x v="1"/>
    <x v="0"/>
  </r>
  <r>
    <s v="On the Road"/>
    <d v="2012-04-04T00:00:00"/>
    <x v="1"/>
    <x v="1"/>
    <s v="Color"/>
    <x v="5"/>
    <x v="0"/>
    <x v="3"/>
    <s v="R"/>
    <x v="46"/>
    <x v="372"/>
    <n v="17000"/>
    <n v="33747"/>
    <n v="179"/>
    <n v="27000"/>
    <n v="6.1"/>
    <n v="252"/>
    <n v="137"/>
    <n v="717753"/>
    <n v="25000000"/>
    <n v="-24282247"/>
    <x v="1"/>
    <x v="1"/>
    <x v="2"/>
  </r>
  <r>
    <s v="The Yellow Handkerchief"/>
    <d v="2008-12-12T00:00:00"/>
    <x v="3"/>
    <x v="0"/>
    <s v="Color"/>
    <x v="3"/>
    <x v="0"/>
    <x v="0"/>
    <s v="PG-13"/>
    <x v="46"/>
    <x v="373"/>
    <n v="17000"/>
    <n v="30978"/>
    <n v="4"/>
    <n v="1000"/>
    <n v="6.8"/>
    <n v="60"/>
    <n v="102"/>
    <n v="317040"/>
    <n v="15500000"/>
    <n v="-15182960"/>
    <x v="1"/>
    <x v="1"/>
    <x v="0"/>
  </r>
  <r>
    <s v="The Son of No One"/>
    <d v="2011-04-19T00:00:00"/>
    <x v="16"/>
    <x v="1"/>
    <s v="Color"/>
    <x v="4"/>
    <x v="0"/>
    <x v="0"/>
    <s v="R"/>
    <x v="45"/>
    <x v="374"/>
    <n v="17000"/>
    <n v="32814"/>
    <n v="68"/>
    <n v="0"/>
    <n v="5.0999999999999996"/>
    <n v="62"/>
    <n v="90"/>
    <n v="28870"/>
    <n v="15000000"/>
    <n v="-14971130"/>
    <x v="1"/>
    <x v="1"/>
    <x v="0"/>
  </r>
  <r>
    <s v="Woman in Gold 2"/>
    <d v="2015-02-17T00:00:00"/>
    <x v="20"/>
    <x v="1"/>
    <s v="Color"/>
    <x v="7"/>
    <x v="0"/>
    <x v="2"/>
    <s v="PG-13"/>
    <x v="49"/>
    <x v="375"/>
    <n v="16000"/>
    <n v="17866"/>
    <n v="64"/>
    <n v="34000"/>
    <n v="7.3"/>
    <n v="203"/>
    <n v="109"/>
    <n v="54654313"/>
    <n v="11000000"/>
    <n v="43654313"/>
    <x v="0"/>
    <x v="0"/>
    <x v="0"/>
  </r>
  <r>
    <s v="The Lord of the Rings: The Two Towers"/>
    <d v="2002-03-06T00:00:00"/>
    <x v="18"/>
    <x v="0"/>
    <s v="Color"/>
    <x v="1"/>
    <x v="0"/>
    <x v="0"/>
    <s v="PG-13"/>
    <x v="50"/>
    <x v="376"/>
    <n v="16000"/>
    <n v="23052"/>
    <n v="0"/>
    <n v="10000"/>
    <n v="8.6999999999999993"/>
    <n v="294"/>
    <n v="172"/>
    <n v="340478898"/>
    <n v="94000000"/>
    <n v="246478898"/>
    <x v="0"/>
    <x v="3"/>
    <x v="2"/>
  </r>
  <r>
    <s v="The Lord of the Rings: The Fellowship of the Ring"/>
    <d v="2001-11-06T00:00:00"/>
    <x v="25"/>
    <x v="0"/>
    <s v="Color"/>
    <x v="1"/>
    <x v="0"/>
    <x v="15"/>
    <s v="PG-13"/>
    <x v="50"/>
    <x v="376"/>
    <n v="16000"/>
    <n v="22342"/>
    <n v="0"/>
    <n v="21000"/>
    <n v="8.8000000000000007"/>
    <n v="297"/>
    <n v="171"/>
    <n v="313837577"/>
    <n v="93000000"/>
    <n v="220837577"/>
    <x v="0"/>
    <x v="3"/>
    <x v="2"/>
  </r>
  <r>
    <s v="The Croods"/>
    <d v="2013-06-07T00:00:00"/>
    <x v="19"/>
    <x v="1"/>
    <s v="Color"/>
    <x v="5"/>
    <x v="0"/>
    <x v="0"/>
    <s v="PG"/>
    <x v="49"/>
    <x v="377"/>
    <n v="16000"/>
    <n v="43286"/>
    <n v="16"/>
    <n v="28000"/>
    <n v="7.3"/>
    <n v="257"/>
    <n v="98"/>
    <n v="187165546"/>
    <n v="135000000"/>
    <n v="52165546"/>
    <x v="0"/>
    <x v="0"/>
    <x v="0"/>
  </r>
  <r>
    <s v="The Proposal"/>
    <d v="2009-11-23T00:00:00"/>
    <x v="2"/>
    <x v="0"/>
    <s v="Color"/>
    <x v="0"/>
    <x v="0"/>
    <x v="0"/>
    <s v="PG-13"/>
    <x v="49"/>
    <x v="358"/>
    <n v="16000"/>
    <n v="18656"/>
    <n v="98"/>
    <n v="10000"/>
    <n v="6.7"/>
    <n v="224"/>
    <n v="108"/>
    <n v="163947053"/>
    <n v="40000000"/>
    <n v="123947053"/>
    <x v="0"/>
    <x v="1"/>
    <x v="0"/>
  </r>
  <r>
    <s v="Gran Torino"/>
    <d v="2008-02-07T00:00:00"/>
    <x v="3"/>
    <x v="0"/>
    <s v="Color"/>
    <x v="3"/>
    <x v="0"/>
    <x v="0"/>
    <s v="R"/>
    <x v="51"/>
    <x v="97"/>
    <n v="16000"/>
    <n v="17347"/>
    <n v="16000"/>
    <n v="28000"/>
    <n v="8.1999999999999993"/>
    <n v="366"/>
    <n v="116"/>
    <n v="148085755"/>
    <n v="33000000"/>
    <n v="115085755"/>
    <x v="0"/>
    <x v="3"/>
    <x v="0"/>
  </r>
  <r>
    <s v="Green Lantern"/>
    <d v="2011-07-15T00:00:00"/>
    <x v="16"/>
    <x v="1"/>
    <s v="Color"/>
    <x v="1"/>
    <x v="0"/>
    <x v="0"/>
    <s v="PG-13"/>
    <x v="49"/>
    <x v="378"/>
    <n v="16000"/>
    <n v="17657"/>
    <n v="258"/>
    <n v="24000"/>
    <n v="5.6"/>
    <n v="436"/>
    <n v="123"/>
    <n v="116593191"/>
    <n v="200000000"/>
    <n v="-83406809"/>
    <x v="1"/>
    <x v="1"/>
    <x v="2"/>
  </r>
  <r>
    <s v="Pacific Rim"/>
    <d v="2013-09-05T00:00:00"/>
    <x v="19"/>
    <x v="1"/>
    <s v="Color"/>
    <x v="1"/>
    <x v="0"/>
    <x v="0"/>
    <s v="PG-13"/>
    <x v="52"/>
    <x v="379"/>
    <n v="16000"/>
    <n v="19166"/>
    <n v="0"/>
    <n v="83000"/>
    <n v="7"/>
    <n v="575"/>
    <n v="131"/>
    <n v="101785482"/>
    <n v="190000000"/>
    <n v="-88214518"/>
    <x v="1"/>
    <x v="0"/>
    <x v="2"/>
  </r>
  <r>
    <s v="Unforgiven"/>
    <d v="1992-08-04T00:00:00"/>
    <x v="9"/>
    <x v="2"/>
    <s v="Color"/>
    <x v="3"/>
    <x v="0"/>
    <x v="0"/>
    <s v="R"/>
    <x v="51"/>
    <x v="97"/>
    <n v="16000"/>
    <n v="28544"/>
    <n v="16000"/>
    <n v="10000"/>
    <n v="8.3000000000000007"/>
    <n v="131"/>
    <n v="131"/>
    <n v="101157447"/>
    <n v="14400000"/>
    <n v="86757447"/>
    <x v="0"/>
    <x v="3"/>
    <x v="2"/>
  </r>
  <r>
    <s v="Million Dollar Baby"/>
    <d v="2004-08-01T00:00:00"/>
    <x v="0"/>
    <x v="0"/>
    <s v="Color"/>
    <x v="3"/>
    <x v="0"/>
    <x v="0"/>
    <s v="PG-13"/>
    <x v="51"/>
    <x v="97"/>
    <n v="16000"/>
    <n v="28830"/>
    <n v="16000"/>
    <n v="14000"/>
    <n v="8.1"/>
    <n v="268"/>
    <n v="132"/>
    <n v="100422786"/>
    <n v="30000000"/>
    <n v="70422786"/>
    <x v="0"/>
    <x v="3"/>
    <x v="2"/>
  </r>
  <r>
    <s v="Space Cowboys"/>
    <d v="2000-01-10T00:00:00"/>
    <x v="28"/>
    <x v="0"/>
    <s v="Black and White"/>
    <x v="1"/>
    <x v="0"/>
    <x v="0"/>
    <s v="PG-13"/>
    <x v="51"/>
    <x v="97"/>
    <n v="16000"/>
    <n v="17771"/>
    <n v="16000"/>
    <n v="0"/>
    <n v="6.4"/>
    <n v="169"/>
    <n v="130"/>
    <n v="90454043"/>
    <n v="65000000"/>
    <n v="25454043"/>
    <x v="0"/>
    <x v="1"/>
    <x v="2"/>
  </r>
  <r>
    <s v="Turbo"/>
    <d v="2013-06-24T00:00:00"/>
    <x v="19"/>
    <x v="1"/>
    <s v="Color"/>
    <x v="5"/>
    <x v="0"/>
    <x v="0"/>
    <s v="PG"/>
    <x v="49"/>
    <x v="380"/>
    <n v="16000"/>
    <n v="17416"/>
    <n v="13"/>
    <n v="13000"/>
    <n v="6.5"/>
    <n v="166"/>
    <n v="96"/>
    <n v="83024900"/>
    <n v="135000000"/>
    <n v="-51975100"/>
    <x v="1"/>
    <x v="1"/>
    <x v="0"/>
  </r>
  <r>
    <s v="The Bridges of Madison County"/>
    <d v="1995-12-25T00:00:00"/>
    <x v="21"/>
    <x v="2"/>
    <s v="Color"/>
    <x v="3"/>
    <x v="0"/>
    <x v="0"/>
    <s v="PG-13"/>
    <x v="51"/>
    <x v="97"/>
    <n v="16000"/>
    <n v="27237"/>
    <n v="16000"/>
    <n v="0"/>
    <n v="7.5"/>
    <n v="69"/>
    <n v="135"/>
    <n v="70960517"/>
    <n v="35000000"/>
    <n v="35960517"/>
    <x v="0"/>
    <x v="0"/>
    <x v="2"/>
  </r>
  <r>
    <s v="The Golden Compass"/>
    <d v="2007-01-28T00:00:00"/>
    <x v="4"/>
    <x v="0"/>
    <s v="Color"/>
    <x v="5"/>
    <x v="0"/>
    <x v="0"/>
    <s v="PG-13"/>
    <x v="50"/>
    <x v="246"/>
    <n v="16000"/>
    <n v="24106"/>
    <n v="129"/>
    <n v="0"/>
    <n v="6.1"/>
    <n v="251"/>
    <n v="113"/>
    <n v="70083519"/>
    <n v="180000000"/>
    <n v="-109916481"/>
    <x v="1"/>
    <x v="1"/>
    <x v="0"/>
  </r>
  <r>
    <s v="Blade: Trinity"/>
    <d v="2004-12-15T00:00:00"/>
    <x v="0"/>
    <x v="0"/>
    <s v="Color"/>
    <x v="1"/>
    <x v="0"/>
    <x v="0"/>
    <s v="R"/>
    <x v="49"/>
    <x v="381"/>
    <n v="16000"/>
    <n v="19764"/>
    <n v="687"/>
    <n v="0"/>
    <n v="5.9"/>
    <n v="185"/>
    <n v="122"/>
    <n v="52397389"/>
    <n v="65000000"/>
    <n v="-12602611"/>
    <x v="1"/>
    <x v="1"/>
    <x v="2"/>
  </r>
  <r>
    <s v="Absolute Power"/>
    <d v="1997-11-29T00:00:00"/>
    <x v="10"/>
    <x v="2"/>
    <s v="Color"/>
    <x v="1"/>
    <x v="0"/>
    <x v="0"/>
    <s v="R"/>
    <x v="51"/>
    <x v="97"/>
    <n v="16000"/>
    <n v="19139"/>
    <n v="16000"/>
    <n v="1000"/>
    <n v="6.7"/>
    <n v="76"/>
    <n v="121"/>
    <n v="50007168"/>
    <n v="50000000"/>
    <n v="7168"/>
    <x v="0"/>
    <x v="1"/>
    <x v="2"/>
  </r>
  <r>
    <s v="Firefox"/>
    <d v="1982-07-07T00:00:00"/>
    <x v="35"/>
    <x v="3"/>
    <s v="Color"/>
    <x v="1"/>
    <x v="0"/>
    <x v="0"/>
    <s v="PG"/>
    <x v="51"/>
    <x v="97"/>
    <n v="16000"/>
    <n v="16805"/>
    <n v="16000"/>
    <n v="0"/>
    <n v="5.9"/>
    <n v="43"/>
    <n v="136"/>
    <n v="46700000"/>
    <n v="21000000"/>
    <n v="25700000"/>
    <x v="0"/>
    <x v="1"/>
    <x v="2"/>
  </r>
  <r>
    <s v="Gremlins 2: The New Batch"/>
    <d v="1990-06-20T00:00:00"/>
    <x v="24"/>
    <x v="2"/>
    <s v="Color"/>
    <x v="0"/>
    <x v="0"/>
    <x v="0"/>
    <s v="PG-13"/>
    <x v="50"/>
    <x v="382"/>
    <n v="16000"/>
    <n v="19610"/>
    <n v="287"/>
    <n v="0"/>
    <n v="6.3"/>
    <n v="105"/>
    <n v="106"/>
    <n v="41482207"/>
    <n v="50000000"/>
    <n v="-8517793"/>
    <x v="1"/>
    <x v="1"/>
    <x v="0"/>
  </r>
  <r>
    <s v="Pale Rider"/>
    <d v="1985-01-22T00:00:00"/>
    <x v="32"/>
    <x v="3"/>
    <s v="Color"/>
    <x v="10"/>
    <x v="0"/>
    <x v="0"/>
    <s v="R"/>
    <x v="51"/>
    <x v="97"/>
    <n v="16000"/>
    <n v="17209"/>
    <n v="16000"/>
    <n v="0"/>
    <n v="7.3"/>
    <n v="38"/>
    <n v="115"/>
    <n v="41400000"/>
    <n v="6900000"/>
    <n v="34500000"/>
    <x v="0"/>
    <x v="0"/>
    <x v="0"/>
  </r>
  <r>
    <s v="The Change-Up"/>
    <d v="2011-06-03T00:00:00"/>
    <x v="16"/>
    <x v="1"/>
    <s v="Color"/>
    <x v="0"/>
    <x v="0"/>
    <x v="0"/>
    <s v="R"/>
    <x v="49"/>
    <x v="251"/>
    <n v="16000"/>
    <n v="28045"/>
    <n v="71"/>
    <n v="13000"/>
    <n v="6.4"/>
    <n v="215"/>
    <n v="118"/>
    <n v="37035845"/>
    <n v="52000000"/>
    <n v="-14964155"/>
    <x v="1"/>
    <x v="1"/>
    <x v="0"/>
  </r>
  <r>
    <s v="Escape from Alcatraz"/>
    <d v="1979-05-05T00:00:00"/>
    <x v="36"/>
    <x v="4"/>
    <s v="Color"/>
    <x v="7"/>
    <x v="0"/>
    <x v="0"/>
    <s v="PG"/>
    <x v="51"/>
    <x v="383"/>
    <n v="16000"/>
    <n v="17568"/>
    <n v="152"/>
    <n v="0"/>
    <n v="7.6"/>
    <n v="53"/>
    <n v="112"/>
    <n v="36500000"/>
    <n v="8000000"/>
    <n v="28500000"/>
    <x v="0"/>
    <x v="0"/>
    <x v="0"/>
  </r>
  <r>
    <s v="Smokin' Aces"/>
    <d v="2006-09-26T00:00:00"/>
    <x v="6"/>
    <x v="0"/>
    <s v="Color"/>
    <x v="1"/>
    <x v="0"/>
    <x v="2"/>
    <s v="R"/>
    <x v="49"/>
    <x v="384"/>
    <n v="16000"/>
    <n v="19410"/>
    <n v="248"/>
    <n v="3000"/>
    <n v="6.7"/>
    <n v="186"/>
    <n v="109"/>
    <n v="35635046"/>
    <n v="17000000"/>
    <n v="18635046"/>
    <x v="0"/>
    <x v="1"/>
    <x v="0"/>
  </r>
  <r>
    <s v="Children of Men"/>
    <d v="2006-08-17T00:00:00"/>
    <x v="6"/>
    <x v="0"/>
    <s v="Color"/>
    <x v="3"/>
    <x v="0"/>
    <x v="0"/>
    <s v="R"/>
    <x v="52"/>
    <x v="385"/>
    <n v="16000"/>
    <n v="16479"/>
    <n v="0"/>
    <n v="17000"/>
    <n v="7.9"/>
    <n v="372"/>
    <n v="109"/>
    <n v="35286428"/>
    <n v="76000000"/>
    <n v="-40713572"/>
    <x v="1"/>
    <x v="0"/>
    <x v="0"/>
  </r>
  <r>
    <s v="R.I.P.D."/>
    <d v="2013-03-29T00:00:00"/>
    <x v="19"/>
    <x v="1"/>
    <s v="Color"/>
    <x v="1"/>
    <x v="0"/>
    <x v="0"/>
    <s v="PG-13"/>
    <x v="49"/>
    <x v="386"/>
    <n v="16000"/>
    <n v="31549"/>
    <n v="124"/>
    <n v="20000"/>
    <n v="5.6"/>
    <n v="208"/>
    <n v="96"/>
    <n v="33592415"/>
    <n v="130000000"/>
    <n v="-96407585"/>
    <x v="1"/>
    <x v="1"/>
    <x v="0"/>
  </r>
  <r>
    <s v="Woman in Gold"/>
    <d v="2015-02-17T00:00:00"/>
    <x v="20"/>
    <x v="1"/>
    <s v="Color"/>
    <x v="7"/>
    <x v="0"/>
    <x v="2"/>
    <s v="PG-13"/>
    <x v="49"/>
    <x v="375"/>
    <n v="16000"/>
    <n v="17866"/>
    <n v="64"/>
    <n v="34000"/>
    <n v="7.3"/>
    <n v="203"/>
    <n v="109"/>
    <n v="33305037"/>
    <n v="11000000"/>
    <n v="22305037"/>
    <x v="0"/>
    <x v="0"/>
    <x v="0"/>
  </r>
  <r>
    <s v="Blood Work"/>
    <d v="2002-11-26T00:00:00"/>
    <x v="18"/>
    <x v="0"/>
    <s v="Color"/>
    <x v="1"/>
    <x v="0"/>
    <x v="0"/>
    <s v="R"/>
    <x v="51"/>
    <x v="97"/>
    <n v="16000"/>
    <n v="18635"/>
    <n v="16000"/>
    <n v="705"/>
    <n v="6.4"/>
    <n v="146"/>
    <n v="110"/>
    <n v="26199517"/>
    <n v="50000000"/>
    <n v="-23800483"/>
    <x v="1"/>
    <x v="1"/>
    <x v="0"/>
  </r>
  <r>
    <s v="From Dusk Till Dawn"/>
    <d v="1996-11-02T00:00:00"/>
    <x v="29"/>
    <x v="2"/>
    <s v="Color"/>
    <x v="4"/>
    <x v="0"/>
    <x v="0"/>
    <s v="R"/>
    <x v="53"/>
    <x v="10"/>
    <n v="16000"/>
    <n v="23296"/>
    <n v="0"/>
    <n v="12000"/>
    <n v="7.3"/>
    <n v="165"/>
    <n v="108"/>
    <n v="25753840"/>
    <n v="19000000"/>
    <n v="6753840"/>
    <x v="0"/>
    <x v="0"/>
    <x v="0"/>
  </r>
  <r>
    <s v="Desperado"/>
    <d v="1995-01-19T00:00:00"/>
    <x v="21"/>
    <x v="2"/>
    <s v="Color"/>
    <x v="1"/>
    <x v="0"/>
    <x v="0"/>
    <s v="R"/>
    <x v="53"/>
    <x v="10"/>
    <n v="16000"/>
    <n v="33758"/>
    <n v="0"/>
    <n v="0"/>
    <n v="7.2"/>
    <n v="93"/>
    <n v="104"/>
    <n v="25625110"/>
    <n v="7000000"/>
    <n v="18625110"/>
    <x v="0"/>
    <x v="0"/>
    <x v="0"/>
  </r>
  <r>
    <s v="Grindhouse"/>
    <d v="2007-03-30T00:00:00"/>
    <x v="4"/>
    <x v="0"/>
    <s v="Color"/>
    <x v="1"/>
    <x v="0"/>
    <x v="0"/>
    <s v="R"/>
    <x v="53"/>
    <x v="10"/>
    <n v="16000"/>
    <n v="22186"/>
    <n v="0"/>
    <n v="0"/>
    <n v="7.6"/>
    <n v="250"/>
    <n v="189"/>
    <n v="25031037"/>
    <n v="53000000"/>
    <n v="-27968963"/>
    <x v="1"/>
    <x v="0"/>
    <x v="2"/>
  </r>
  <r>
    <s v="Van Wilder: Party Liaison"/>
    <d v="2002-04-18T00:00:00"/>
    <x v="18"/>
    <x v="0"/>
    <s v="Color"/>
    <x v="0"/>
    <x v="0"/>
    <x v="8"/>
    <s v="R"/>
    <x v="49"/>
    <x v="23"/>
    <n v="16000"/>
    <n v="19341"/>
    <n v="12"/>
    <n v="0"/>
    <n v="6.4"/>
    <n v="96"/>
    <n v="94"/>
    <n v="21005329"/>
    <n v="6000000"/>
    <n v="15005329"/>
    <x v="0"/>
    <x v="1"/>
    <x v="0"/>
  </r>
  <r>
    <s v="The Man with the Golden Gun"/>
    <d v="1974-02-28T00:00:00"/>
    <x v="31"/>
    <x v="4"/>
    <s v="Color"/>
    <x v="1"/>
    <x v="0"/>
    <x v="2"/>
    <s v="PG"/>
    <x v="50"/>
    <x v="387"/>
    <n v="16000"/>
    <n v="17611"/>
    <n v="82"/>
    <n v="2000"/>
    <n v="6.8"/>
    <n v="118"/>
    <n v="125"/>
    <n v="21000000"/>
    <n v="13000000"/>
    <n v="8000000"/>
    <x v="0"/>
    <x v="1"/>
    <x v="2"/>
  </r>
  <r>
    <s v="Showgirls"/>
    <d v="1995-12-22T00:00:00"/>
    <x v="21"/>
    <x v="2"/>
    <s v="Color"/>
    <x v="3"/>
    <x v="0"/>
    <x v="3"/>
    <s v="NC-17"/>
    <x v="54"/>
    <x v="388"/>
    <n v="16000"/>
    <n v="18913"/>
    <n v="719"/>
    <n v="0"/>
    <n v="4.5999999999999996"/>
    <n v="181"/>
    <n v="131"/>
    <n v="20302961"/>
    <n v="45000000"/>
    <n v="-24697039"/>
    <x v="1"/>
    <x v="2"/>
    <x v="2"/>
  </r>
  <r>
    <s v="Pulse"/>
    <d v="2006-03-22T00:00:00"/>
    <x v="6"/>
    <x v="0"/>
    <s v="Color"/>
    <x v="3"/>
    <x v="0"/>
    <x v="0"/>
    <s v="PG-13"/>
    <x v="55"/>
    <x v="389"/>
    <n v="16000"/>
    <n v="19952"/>
    <n v="2"/>
    <n v="0"/>
    <n v="4.7"/>
    <n v="148"/>
    <n v="90"/>
    <n v="20259297"/>
    <n v="20000000"/>
    <n v="259297"/>
    <x v="0"/>
    <x v="2"/>
    <x v="0"/>
  </r>
  <r>
    <s v="Waiting..."/>
    <d v="2005-07-05T00:00:00"/>
    <x v="5"/>
    <x v="0"/>
    <s v="Color"/>
    <x v="0"/>
    <x v="0"/>
    <x v="0"/>
    <s v="R"/>
    <x v="49"/>
    <x v="390"/>
    <n v="16000"/>
    <n v="19957"/>
    <n v="6"/>
    <n v="0"/>
    <n v="6.8"/>
    <n v="91"/>
    <n v="94"/>
    <n v="16101109"/>
    <n v="3000000"/>
    <n v="13101109"/>
    <x v="0"/>
    <x v="1"/>
    <x v="0"/>
  </r>
  <r>
    <s v="Life as a House"/>
    <d v="2001-07-07T00:00:00"/>
    <x v="25"/>
    <x v="0"/>
    <s v="Color"/>
    <x v="3"/>
    <x v="0"/>
    <x v="0"/>
    <s v="R"/>
    <x v="55"/>
    <x v="391"/>
    <n v="16000"/>
    <n v="21622"/>
    <n v="34"/>
    <n v="0"/>
    <n v="7.5"/>
    <n v="99"/>
    <n v="125"/>
    <n v="15561627"/>
    <n v="18000000"/>
    <n v="-2438373"/>
    <x v="1"/>
    <x v="0"/>
    <x v="2"/>
  </r>
  <r>
    <s v="Self/less"/>
    <d v="2015-06-02T00:00:00"/>
    <x v="20"/>
    <x v="1"/>
    <s v="Color"/>
    <x v="1"/>
    <x v="0"/>
    <x v="0"/>
    <s v="PG-13"/>
    <x v="49"/>
    <x v="392"/>
    <n v="16000"/>
    <n v="17847"/>
    <n v="763"/>
    <n v="11000"/>
    <n v="6.5"/>
    <n v="178"/>
    <n v="117"/>
    <n v="12276810"/>
    <n v="26000000"/>
    <n v="-13723190"/>
    <x v="1"/>
    <x v="1"/>
    <x v="0"/>
  </r>
  <r>
    <s v="Abandon"/>
    <d v="2002-02-10T00:00:00"/>
    <x v="18"/>
    <x v="0"/>
    <s v="Color"/>
    <x v="3"/>
    <x v="0"/>
    <x v="0"/>
    <s v="PG-13"/>
    <x v="52"/>
    <x v="393"/>
    <n v="16000"/>
    <n v="28987"/>
    <n v="79"/>
    <n v="261"/>
    <n v="4.9000000000000004"/>
    <n v="72"/>
    <n v="99"/>
    <n v="10719367"/>
    <n v="25000000"/>
    <n v="-14280633"/>
    <x v="1"/>
    <x v="2"/>
    <x v="0"/>
  </r>
  <r>
    <s v="The Rules of Attraction"/>
    <d v="2002-07-01T00:00:00"/>
    <x v="18"/>
    <x v="0"/>
    <s v="Color"/>
    <x v="0"/>
    <x v="0"/>
    <x v="0"/>
    <s v="R"/>
    <x v="55"/>
    <x v="394"/>
    <n v="16000"/>
    <n v="19928"/>
    <n v="675"/>
    <n v="0"/>
    <n v="6.7"/>
    <n v="143"/>
    <n v="110"/>
    <n v="6525762"/>
    <n v="4000000"/>
    <n v="2525762"/>
    <x v="0"/>
    <x v="1"/>
    <x v="0"/>
  </r>
  <r>
    <s v="Dick"/>
    <d v="1999-04-19T00:00:00"/>
    <x v="17"/>
    <x v="2"/>
    <s v="Color"/>
    <x v="0"/>
    <x v="0"/>
    <x v="3"/>
    <s v="PG-13"/>
    <x v="49"/>
    <x v="395"/>
    <n v="16000"/>
    <n v="31005"/>
    <n v="26"/>
    <n v="0"/>
    <n v="6.1"/>
    <n v="81"/>
    <n v="94"/>
    <n v="6241697"/>
    <n v="13000000"/>
    <n v="-6758303"/>
    <x v="1"/>
    <x v="1"/>
    <x v="0"/>
  </r>
  <r>
    <s v="The Good, the Bad and the Ugly"/>
    <d v="1966-06-25T00:00:00"/>
    <x v="37"/>
    <x v="5"/>
    <s v="Color"/>
    <x v="10"/>
    <x v="3"/>
    <x v="12"/>
    <s v="Approved"/>
    <x v="51"/>
    <x v="234"/>
    <n v="16000"/>
    <n v="16089"/>
    <n v="0"/>
    <n v="20000"/>
    <n v="8.9"/>
    <n v="181"/>
    <n v="142"/>
    <n v="6100000"/>
    <n v="1200000"/>
    <n v="4900000"/>
    <x v="0"/>
    <x v="3"/>
    <x v="2"/>
  </r>
  <r>
    <s v="A Fistful of Dollars"/>
    <d v="1964-01-13T00:00:00"/>
    <x v="38"/>
    <x v="5"/>
    <s v="Color"/>
    <x v="1"/>
    <x v="3"/>
    <x v="12"/>
    <s v="R"/>
    <x v="51"/>
    <x v="234"/>
    <n v="16000"/>
    <n v="16534"/>
    <n v="0"/>
    <n v="0"/>
    <n v="8"/>
    <n v="122"/>
    <n v="99"/>
    <n v="3500000"/>
    <n v="200000"/>
    <n v="3300000"/>
    <x v="0"/>
    <x v="3"/>
    <x v="0"/>
  </r>
  <r>
    <s v="Reservoir Dogs"/>
    <d v="1992-03-24T00:00:00"/>
    <x v="9"/>
    <x v="2"/>
    <s v="Color"/>
    <x v="4"/>
    <x v="0"/>
    <x v="0"/>
    <s v="R"/>
    <x v="53"/>
    <x v="33"/>
    <n v="16000"/>
    <n v="28994"/>
    <n v="16000"/>
    <n v="19000"/>
    <n v="8.4"/>
    <n v="173"/>
    <n v="99"/>
    <n v="2812029"/>
    <n v="1200000"/>
    <n v="1612029"/>
    <x v="0"/>
    <x v="3"/>
    <x v="0"/>
  </r>
  <r>
    <s v="Nicholas Nickleby"/>
    <d v="2002-02-18T00:00:00"/>
    <x v="18"/>
    <x v="0"/>
    <s v="Color"/>
    <x v="3"/>
    <x v="0"/>
    <x v="2"/>
    <s v="PG"/>
    <x v="52"/>
    <x v="396"/>
    <n v="16000"/>
    <n v="29177"/>
    <n v="41"/>
    <n v="0"/>
    <n v="7.2"/>
    <n v="80"/>
    <n v="132"/>
    <n v="1309849"/>
    <n v="10000000"/>
    <n v="-8690151"/>
    <x v="1"/>
    <x v="0"/>
    <x v="2"/>
  </r>
  <r>
    <s v="Buried"/>
    <d v="2010-09-12T00:00:00"/>
    <x v="7"/>
    <x v="1"/>
    <s v="Color"/>
    <x v="3"/>
    <x v="0"/>
    <x v="4"/>
    <s v="R"/>
    <x v="49"/>
    <x v="397"/>
    <n v="16000"/>
    <n v="17471"/>
    <n v="89"/>
    <n v="24000"/>
    <n v="7"/>
    <n v="363"/>
    <n v="95"/>
    <n v="1028658"/>
    <n v="3000000"/>
    <n v="-1971342"/>
    <x v="1"/>
    <x v="0"/>
    <x v="0"/>
  </r>
  <r>
    <s v="Caravans"/>
    <d v="1978-04-17T00:00:00"/>
    <x v="39"/>
    <x v="4"/>
    <s v="Color"/>
    <x v="1"/>
    <x v="0"/>
    <x v="16"/>
    <s v="PG"/>
    <x v="50"/>
    <x v="398"/>
    <n v="16000"/>
    <n v="17250"/>
    <n v="109"/>
    <n v="76"/>
    <n v="6.5"/>
    <n v="2"/>
    <n v="127"/>
    <n v="1000000"/>
    <n v="14000000"/>
    <n v="-13000000"/>
    <x v="1"/>
    <x v="1"/>
    <x v="2"/>
  </r>
  <r>
    <s v="The Greatest Movie Ever Sold"/>
    <d v="2011-03-08T00:00:00"/>
    <x v="16"/>
    <x v="1"/>
    <s v="Color"/>
    <x v="0"/>
    <x v="0"/>
    <x v="0"/>
    <s v="PG-13"/>
    <x v="53"/>
    <x v="399"/>
    <n v="16000"/>
    <n v="32405"/>
    <n v="293"/>
    <n v="0"/>
    <n v="6.6"/>
    <n v="130"/>
    <n v="90"/>
    <n v="638476"/>
    <n v="1500000"/>
    <n v="-861524"/>
    <x v="1"/>
    <x v="1"/>
    <x v="0"/>
  </r>
  <r>
    <s v="Police Academy: Mission to Moscow"/>
    <d v="1994-07-05T00:00:00"/>
    <x v="27"/>
    <x v="2"/>
    <s v="Color"/>
    <x v="0"/>
    <x v="0"/>
    <x v="0"/>
    <s v="PG"/>
    <x v="50"/>
    <x v="400"/>
    <n v="16000"/>
    <n v="17469"/>
    <n v="3"/>
    <n v="321"/>
    <n v="3.3"/>
    <n v="17"/>
    <n v="83"/>
    <n v="126247"/>
    <n v="6200000"/>
    <n v="-6073753"/>
    <x v="1"/>
    <x v="2"/>
    <x v="1"/>
  </r>
  <r>
    <s v="Deadfall"/>
    <d v="2012-06-10T00:00:00"/>
    <x v="1"/>
    <x v="1"/>
    <s v="Color"/>
    <x v="4"/>
    <x v="0"/>
    <x v="0"/>
    <s v="R"/>
    <x v="52"/>
    <x v="401"/>
    <n v="16000"/>
    <n v="27575"/>
    <n v="24"/>
    <n v="0"/>
    <n v="6.3"/>
    <n v="162"/>
    <n v="95"/>
    <n v="65804"/>
    <n v="12000000"/>
    <n v="-11934196"/>
    <x v="1"/>
    <x v="1"/>
    <x v="0"/>
  </r>
  <r>
    <s v="Toy Story 3"/>
    <d v="2010-02-07T00:00:00"/>
    <x v="7"/>
    <x v="1"/>
    <s v="Color"/>
    <x v="5"/>
    <x v="0"/>
    <x v="0"/>
    <s v="G"/>
    <x v="56"/>
    <x v="402"/>
    <n v="15000"/>
    <n v="19085"/>
    <n v="125"/>
    <n v="30000"/>
    <n v="8.3000000000000007"/>
    <n v="453"/>
    <n v="103"/>
    <n v="414984497"/>
    <n v="200000000"/>
    <n v="214984497"/>
    <x v="0"/>
    <x v="3"/>
    <x v="0"/>
  </r>
  <r>
    <s v="Forrest Gump"/>
    <d v="1994-11-13T00:00:00"/>
    <x v="27"/>
    <x v="2"/>
    <s v="Black and White"/>
    <x v="0"/>
    <x v="0"/>
    <x v="0"/>
    <s v="PG-13"/>
    <x v="56"/>
    <x v="188"/>
    <n v="15000"/>
    <n v="15700"/>
    <n v="0"/>
    <n v="59000"/>
    <n v="8.8000000000000007"/>
    <n v="149"/>
    <n v="142"/>
    <n v="329691196"/>
    <n v="55000000"/>
    <n v="274691196"/>
    <x v="0"/>
    <x v="3"/>
    <x v="2"/>
  </r>
  <r>
    <s v="Man of Steel"/>
    <d v="2013-01-23T00:00:00"/>
    <x v="19"/>
    <x v="1"/>
    <s v="Color"/>
    <x v="1"/>
    <x v="0"/>
    <x v="0"/>
    <s v="PG-13"/>
    <x v="57"/>
    <x v="301"/>
    <n v="15000"/>
    <n v="20495"/>
    <n v="0"/>
    <n v="118000"/>
    <n v="7.2"/>
    <n v="733"/>
    <n v="143"/>
    <n v="291021565"/>
    <n v="225000000"/>
    <n v="66021565"/>
    <x v="0"/>
    <x v="0"/>
    <x v="2"/>
  </r>
  <r>
    <s v="The Amazing Spider-Man"/>
    <d v="2012-10-26T00:00:00"/>
    <x v="1"/>
    <x v="1"/>
    <s v="Color"/>
    <x v="1"/>
    <x v="0"/>
    <x v="0"/>
    <s v="PG-13"/>
    <x v="58"/>
    <x v="178"/>
    <n v="15000"/>
    <n v="28489"/>
    <n v="464"/>
    <n v="56000"/>
    <n v="7"/>
    <n v="599"/>
    <n v="153"/>
    <n v="262030663"/>
    <n v="230000000"/>
    <n v="32030663"/>
    <x v="0"/>
    <x v="0"/>
    <x v="2"/>
  </r>
  <r>
    <s v="Toy Story 2"/>
    <d v="1999-06-07T00:00:00"/>
    <x v="17"/>
    <x v="2"/>
    <s v="Color"/>
    <x v="5"/>
    <x v="0"/>
    <x v="0"/>
    <s v="G"/>
    <x v="56"/>
    <x v="303"/>
    <n v="15000"/>
    <n v="21275"/>
    <n v="487"/>
    <n v="0"/>
    <n v="7.9"/>
    <n v="191"/>
    <n v="82"/>
    <n v="245823397"/>
    <n v="90000000"/>
    <n v="155823397"/>
    <x v="0"/>
    <x v="0"/>
    <x v="1"/>
  </r>
  <r>
    <s v="Cast Away"/>
    <d v="2000-04-19T00:00:00"/>
    <x v="28"/>
    <x v="0"/>
    <s v="Color"/>
    <x v="5"/>
    <x v="0"/>
    <x v="0"/>
    <s v="PG-13"/>
    <x v="56"/>
    <x v="188"/>
    <n v="15000"/>
    <n v="15838"/>
    <n v="0"/>
    <n v="23000"/>
    <n v="7.7"/>
    <n v="221"/>
    <n v="143"/>
    <n v="233630478"/>
    <n v="90000000"/>
    <n v="143630478"/>
    <x v="0"/>
    <x v="0"/>
    <x v="2"/>
  </r>
  <r>
    <s v="Ted"/>
    <d v="2012-09-03T00:00:00"/>
    <x v="1"/>
    <x v="1"/>
    <s v="Color"/>
    <x v="0"/>
    <x v="0"/>
    <x v="0"/>
    <s v="R"/>
    <x v="59"/>
    <x v="403"/>
    <n v="15000"/>
    <n v="21773"/>
    <n v="3000"/>
    <n v="74000"/>
    <n v="7"/>
    <n v="457"/>
    <n v="112"/>
    <n v="218628680"/>
    <n v="50000000"/>
    <n v="168628680"/>
    <x v="0"/>
    <x v="0"/>
    <x v="0"/>
  </r>
  <r>
    <s v="The Da Vinci Code"/>
    <d v="2006-06-07T00:00:00"/>
    <x v="6"/>
    <x v="0"/>
    <s v="Color"/>
    <x v="9"/>
    <x v="0"/>
    <x v="0"/>
    <s v="PG-13"/>
    <x v="56"/>
    <x v="123"/>
    <n v="15000"/>
    <n v="16008"/>
    <n v="2000"/>
    <n v="0"/>
    <n v="6.6"/>
    <n v="294"/>
    <n v="174"/>
    <n v="217536138"/>
    <n v="125000000"/>
    <n v="92536138"/>
    <x v="0"/>
    <x v="1"/>
    <x v="2"/>
  </r>
  <r>
    <s v="Saving Private Ryan"/>
    <d v="1998-12-05T00:00:00"/>
    <x v="11"/>
    <x v="2"/>
    <s v="Color"/>
    <x v="1"/>
    <x v="0"/>
    <x v="0"/>
    <s v="R"/>
    <x v="56"/>
    <x v="19"/>
    <n v="15000"/>
    <n v="44998"/>
    <n v="14000"/>
    <n v="22000"/>
    <n v="8.6"/>
    <n v="219"/>
    <n v="169"/>
    <n v="216119491"/>
    <n v="70000000"/>
    <n v="146119491"/>
    <x v="0"/>
    <x v="3"/>
    <x v="2"/>
  </r>
  <r>
    <s v="The Amazing Spider-Man 2"/>
    <d v="2014-06-28T00:00:00"/>
    <x v="14"/>
    <x v="1"/>
    <s v="Color"/>
    <x v="1"/>
    <x v="0"/>
    <x v="0"/>
    <s v="PG-13"/>
    <x v="58"/>
    <x v="178"/>
    <n v="15000"/>
    <n v="28631"/>
    <n v="464"/>
    <n v="41000"/>
    <n v="6.7"/>
    <n v="495"/>
    <n v="142"/>
    <n v="202853933"/>
    <n v="200000000"/>
    <n v="2853933"/>
    <x v="0"/>
    <x v="1"/>
    <x v="2"/>
  </r>
  <r>
    <s v="Toy Story"/>
    <d v="1995-05-09T00:00:00"/>
    <x v="21"/>
    <x v="2"/>
    <s v="Color"/>
    <x v="5"/>
    <x v="0"/>
    <x v="0"/>
    <s v="G"/>
    <x v="56"/>
    <x v="303"/>
    <n v="15000"/>
    <n v="19046"/>
    <n v="487"/>
    <n v="0"/>
    <n v="8.3000000000000007"/>
    <n v="166"/>
    <n v="74"/>
    <n v="191796233"/>
    <n v="30000000"/>
    <n v="161796233"/>
    <x v="0"/>
    <x v="3"/>
    <x v="1"/>
  </r>
  <r>
    <s v="The Day After Tomorrow"/>
    <d v="2004-01-25T00:00:00"/>
    <x v="0"/>
    <x v="0"/>
    <s v="Color"/>
    <x v="1"/>
    <x v="0"/>
    <x v="0"/>
    <s v="PG-13"/>
    <x v="60"/>
    <x v="143"/>
    <n v="15000"/>
    <n v="20553"/>
    <n v="776"/>
    <n v="19000"/>
    <n v="6.4"/>
    <n v="239"/>
    <n v="124"/>
    <n v="186739919"/>
    <n v="125000000"/>
    <n v="61739919"/>
    <x v="0"/>
    <x v="1"/>
    <x v="2"/>
  </r>
  <r>
    <s v="Apollo 13"/>
    <d v="1995-08-29T00:00:00"/>
    <x v="21"/>
    <x v="2"/>
    <s v="Color"/>
    <x v="5"/>
    <x v="0"/>
    <x v="0"/>
    <s v="PG"/>
    <x v="56"/>
    <x v="123"/>
    <n v="15000"/>
    <n v="17171"/>
    <n v="2000"/>
    <n v="5000"/>
    <n v="7.6"/>
    <n v="159"/>
    <n v="140"/>
    <n v="172071312"/>
    <n v="62000000"/>
    <n v="110071312"/>
    <x v="0"/>
    <x v="0"/>
    <x v="2"/>
  </r>
  <r>
    <s v="The Help"/>
    <d v="2011-02-16T00:00:00"/>
    <x v="16"/>
    <x v="1"/>
    <s v="Color"/>
    <x v="3"/>
    <x v="0"/>
    <x v="0"/>
    <s v="PG-13"/>
    <x v="58"/>
    <x v="404"/>
    <n v="15000"/>
    <n v="23227"/>
    <n v="150"/>
    <n v="75000"/>
    <n v="8.1"/>
    <n v="373"/>
    <n v="146"/>
    <n v="169705587"/>
    <n v="25000000"/>
    <n v="144705587"/>
    <x v="0"/>
    <x v="3"/>
    <x v="2"/>
  </r>
  <r>
    <s v="The Green Mile"/>
    <d v="1999-08-04T00:00:00"/>
    <x v="17"/>
    <x v="2"/>
    <s v="Color"/>
    <x v="4"/>
    <x v="0"/>
    <x v="0"/>
    <s v="R"/>
    <x v="56"/>
    <x v="405"/>
    <n v="15000"/>
    <n v="17716"/>
    <n v="0"/>
    <n v="30000"/>
    <n v="8.5"/>
    <n v="186"/>
    <n v="189"/>
    <n v="136801374"/>
    <n v="60000000"/>
    <n v="76801374"/>
    <x v="0"/>
    <x v="3"/>
    <x v="2"/>
  </r>
  <r>
    <s v="Angels &amp; Demons"/>
    <d v="2009-03-13T00:00:00"/>
    <x v="2"/>
    <x v="0"/>
    <s v="Color"/>
    <x v="9"/>
    <x v="0"/>
    <x v="0"/>
    <s v="PG-13"/>
    <x v="56"/>
    <x v="123"/>
    <n v="15000"/>
    <n v="16948"/>
    <n v="2000"/>
    <n v="0"/>
    <n v="6.7"/>
    <n v="298"/>
    <n v="146"/>
    <n v="133375846"/>
    <n v="150000000"/>
    <n v="-16624154"/>
    <x v="1"/>
    <x v="1"/>
    <x v="2"/>
  </r>
  <r>
    <s v="Superbad"/>
    <d v="2007-02-22T00:00:00"/>
    <x v="4"/>
    <x v="0"/>
    <s v="Color"/>
    <x v="0"/>
    <x v="0"/>
    <x v="0"/>
    <s v="R"/>
    <x v="58"/>
    <x v="406"/>
    <n v="15000"/>
    <n v="17584"/>
    <n v="99"/>
    <n v="0"/>
    <n v="7.6"/>
    <n v="256"/>
    <n v="119"/>
    <n v="121463226"/>
    <n v="20000000"/>
    <n v="101463226"/>
    <x v="0"/>
    <x v="0"/>
    <x v="0"/>
  </r>
  <r>
    <s v="Lee Daniels' The Butler"/>
    <d v="2013-03-18T00:00:00"/>
    <x v="19"/>
    <x v="1"/>
    <s v="Color"/>
    <x v="7"/>
    <x v="0"/>
    <x v="0"/>
    <s v="PG-13"/>
    <x v="61"/>
    <x v="407"/>
    <n v="15000"/>
    <n v="20035"/>
    <n v="304"/>
    <n v="41000"/>
    <n v="7.2"/>
    <n v="304"/>
    <n v="132"/>
    <n v="116631310"/>
    <n v="30000000"/>
    <n v="86631310"/>
    <x v="0"/>
    <x v="0"/>
    <x v="2"/>
  </r>
  <r>
    <s v="You've Got Mail"/>
    <d v="1998-12-14T00:00:00"/>
    <x v="11"/>
    <x v="2"/>
    <s v="Color"/>
    <x v="0"/>
    <x v="0"/>
    <x v="0"/>
    <s v="PG"/>
    <x v="56"/>
    <x v="408"/>
    <n v="15000"/>
    <n v="17768"/>
    <n v="0"/>
    <n v="0"/>
    <n v="6.5"/>
    <n v="153"/>
    <n v="119"/>
    <n v="115731542"/>
    <n v="65000000"/>
    <n v="50731542"/>
    <x v="0"/>
    <x v="1"/>
    <x v="0"/>
  </r>
  <r>
    <s v="Big"/>
    <d v="1988-05-11T00:00:00"/>
    <x v="30"/>
    <x v="3"/>
    <s v="Color"/>
    <x v="0"/>
    <x v="0"/>
    <x v="0"/>
    <s v="PG"/>
    <x v="56"/>
    <x v="409"/>
    <n v="15000"/>
    <n v="28018"/>
    <n v="545"/>
    <n v="0"/>
    <n v="7.3"/>
    <n v="99"/>
    <n v="130"/>
    <n v="114968774"/>
    <n v="18000000"/>
    <n v="96968774"/>
    <x v="0"/>
    <x v="0"/>
    <x v="2"/>
  </r>
  <r>
    <s v="A League of Their Own"/>
    <d v="1992-01-27T00:00:00"/>
    <x v="9"/>
    <x v="2"/>
    <s v="Black and White"/>
    <x v="0"/>
    <x v="0"/>
    <x v="0"/>
    <s v="PG"/>
    <x v="56"/>
    <x v="409"/>
    <n v="15000"/>
    <n v="16751"/>
    <n v="545"/>
    <n v="0"/>
    <n v="7.2"/>
    <n v="41"/>
    <n v="128"/>
    <n v="107458785"/>
    <n v="40000000"/>
    <n v="67458785"/>
    <x v="0"/>
    <x v="0"/>
    <x v="2"/>
  </r>
  <r>
    <s v="Captain Phillips"/>
    <d v="2013-04-29T00:00:00"/>
    <x v="19"/>
    <x v="1"/>
    <s v="Color"/>
    <x v="7"/>
    <x v="0"/>
    <x v="0"/>
    <s v="PG-13"/>
    <x v="56"/>
    <x v="410"/>
    <n v="15000"/>
    <n v="16281"/>
    <n v="521"/>
    <n v="65000"/>
    <n v="7.9"/>
    <n v="491"/>
    <n v="134"/>
    <n v="107100855"/>
    <n v="55000000"/>
    <n v="52100855"/>
    <x v="0"/>
    <x v="0"/>
    <x v="2"/>
  </r>
  <r>
    <s v="Road to Perdition"/>
    <d v="2002-11-22T00:00:00"/>
    <x v="18"/>
    <x v="0"/>
    <s v="Color"/>
    <x v="4"/>
    <x v="0"/>
    <x v="0"/>
    <s v="R"/>
    <x v="56"/>
    <x v="98"/>
    <n v="15000"/>
    <n v="16828"/>
    <n v="0"/>
    <n v="0"/>
    <n v="7.7"/>
    <n v="226"/>
    <n v="117"/>
    <n v="104054514"/>
    <n v="80000000"/>
    <n v="24054514"/>
    <x v="0"/>
    <x v="0"/>
    <x v="0"/>
  </r>
  <r>
    <s v="Date Night"/>
    <d v="2010-08-29T00:00:00"/>
    <x v="7"/>
    <x v="1"/>
    <s v="Color"/>
    <x v="0"/>
    <x v="0"/>
    <x v="0"/>
    <s v="PG-13"/>
    <x v="59"/>
    <x v="13"/>
    <n v="15000"/>
    <n v="39822"/>
    <n v="189"/>
    <n v="0"/>
    <n v="6.3"/>
    <n v="247"/>
    <n v="101"/>
    <n v="98711404"/>
    <n v="55000000"/>
    <n v="43711404"/>
    <x v="0"/>
    <x v="1"/>
    <x v="0"/>
  </r>
  <r>
    <s v="Prince of Persia: The Sands of Time"/>
    <d v="2010-02-19T00:00:00"/>
    <x v="7"/>
    <x v="1"/>
    <s v="Color"/>
    <x v="1"/>
    <x v="0"/>
    <x v="0"/>
    <s v="PG-13"/>
    <x v="60"/>
    <x v="50"/>
    <n v="15000"/>
    <n v="16149"/>
    <n v="179"/>
    <n v="23000"/>
    <n v="6.6"/>
    <n v="306"/>
    <n v="116"/>
    <n v="90755643"/>
    <n v="200000000"/>
    <n v="-109244357"/>
    <x v="1"/>
    <x v="1"/>
    <x v="0"/>
  </r>
  <r>
    <s v="Immortals"/>
    <d v="2011-11-23T00:00:00"/>
    <x v="16"/>
    <x v="1"/>
    <s v="Color"/>
    <x v="1"/>
    <x v="0"/>
    <x v="0"/>
    <s v="R"/>
    <x v="57"/>
    <x v="392"/>
    <n v="15000"/>
    <n v="16691"/>
    <n v="763"/>
    <n v="30000"/>
    <n v="6.1"/>
    <n v="284"/>
    <n v="110"/>
    <n v="83503161"/>
    <n v="75000000"/>
    <n v="8503161"/>
    <x v="0"/>
    <x v="1"/>
    <x v="0"/>
  </r>
  <r>
    <s v="Saving Mr. Banks"/>
    <d v="2013-12-21T00:00:00"/>
    <x v="19"/>
    <x v="1"/>
    <s v="Color"/>
    <x v="7"/>
    <x v="0"/>
    <x v="0"/>
    <s v="PG-13"/>
    <x v="56"/>
    <x v="411"/>
    <n v="15000"/>
    <n v="19809"/>
    <n v="102"/>
    <n v="39000"/>
    <n v="7.5"/>
    <n v="405"/>
    <n v="125"/>
    <n v="83299761"/>
    <n v="35000000"/>
    <n v="48299761"/>
    <x v="0"/>
    <x v="0"/>
    <x v="2"/>
  </r>
  <r>
    <s v="Brokeback Mountain"/>
    <d v="2005-03-25T00:00:00"/>
    <x v="5"/>
    <x v="0"/>
    <s v="Color"/>
    <x v="3"/>
    <x v="0"/>
    <x v="0"/>
    <s v="R"/>
    <x v="60"/>
    <x v="138"/>
    <n v="15000"/>
    <n v="39789"/>
    <n v="0"/>
    <n v="13000"/>
    <n v="7.7"/>
    <n v="357"/>
    <n v="134"/>
    <n v="83025853"/>
    <n v="14000000"/>
    <n v="69025853"/>
    <x v="0"/>
    <x v="0"/>
    <x v="2"/>
  </r>
  <r>
    <s v="The Terminal"/>
    <d v="2004-05-02T00:00:00"/>
    <x v="0"/>
    <x v="0"/>
    <s v="Color"/>
    <x v="0"/>
    <x v="0"/>
    <x v="0"/>
    <s v="PG-13"/>
    <x v="56"/>
    <x v="19"/>
    <n v="15000"/>
    <n v="16199"/>
    <n v="14000"/>
    <n v="16000"/>
    <n v="7.3"/>
    <n v="151"/>
    <n v="128"/>
    <n v="77032279"/>
    <n v="60000000"/>
    <n v="17032279"/>
    <x v="0"/>
    <x v="0"/>
    <x v="2"/>
  </r>
  <r>
    <s v="Zombieland"/>
    <d v="2009-04-30T00:00:00"/>
    <x v="2"/>
    <x v="0"/>
    <s v="Color"/>
    <x v="5"/>
    <x v="0"/>
    <x v="0"/>
    <s v="R"/>
    <x v="58"/>
    <x v="75"/>
    <n v="15000"/>
    <n v="28011"/>
    <n v="181"/>
    <n v="26000"/>
    <n v="7.7"/>
    <n v="445"/>
    <n v="88"/>
    <n v="75590286"/>
    <n v="23600000"/>
    <n v="51990286"/>
    <x v="0"/>
    <x v="0"/>
    <x v="1"/>
  </r>
  <r>
    <s v="Bridge of Spies"/>
    <d v="2015-04-05T00:00:00"/>
    <x v="20"/>
    <x v="1"/>
    <s v="Color"/>
    <x v="3"/>
    <x v="0"/>
    <x v="0"/>
    <s v="PG-13"/>
    <x v="56"/>
    <x v="19"/>
    <n v="15000"/>
    <n v="16944"/>
    <n v="14000"/>
    <n v="55000"/>
    <n v="7.6"/>
    <n v="459"/>
    <n v="142"/>
    <n v="72306065"/>
    <n v="40000000"/>
    <n v="32306065"/>
    <x v="0"/>
    <x v="0"/>
    <x v="2"/>
  </r>
  <r>
    <s v="Splash"/>
    <d v="1984-10-08T00:00:00"/>
    <x v="26"/>
    <x v="3"/>
    <s v="Color"/>
    <x v="0"/>
    <x v="0"/>
    <x v="0"/>
    <s v="PG"/>
    <x v="56"/>
    <x v="123"/>
    <n v="15000"/>
    <n v="15361"/>
    <n v="2000"/>
    <n v="0"/>
    <n v="6.2"/>
    <n v="43"/>
    <n v="111"/>
    <n v="69800000"/>
    <n v="8000000"/>
    <n v="61800000"/>
    <x v="0"/>
    <x v="1"/>
    <x v="0"/>
  </r>
  <r>
    <s v="Forgetting Sarah Marshall"/>
    <d v="2008-03-30T00:00:00"/>
    <x v="3"/>
    <x v="0"/>
    <s v="Color"/>
    <x v="0"/>
    <x v="0"/>
    <x v="0"/>
    <s v="R"/>
    <x v="59"/>
    <x v="412"/>
    <n v="15000"/>
    <n v="16758"/>
    <n v="89"/>
    <n v="0"/>
    <n v="7.2"/>
    <n v="253"/>
    <n v="118"/>
    <n v="62877175"/>
    <n v="30000000"/>
    <n v="32877175"/>
    <x v="0"/>
    <x v="0"/>
    <x v="0"/>
  </r>
  <r>
    <s v="Jarhead"/>
    <d v="2005-10-16T00:00:00"/>
    <x v="5"/>
    <x v="0"/>
    <s v="Color"/>
    <x v="1"/>
    <x v="0"/>
    <x v="8"/>
    <s v="R"/>
    <x v="60"/>
    <x v="98"/>
    <n v="15000"/>
    <n v="15850"/>
    <n v="0"/>
    <n v="0"/>
    <n v="7.1"/>
    <n v="262"/>
    <n v="125"/>
    <n v="62647540"/>
    <n v="70000000"/>
    <n v="-7352460"/>
    <x v="1"/>
    <x v="0"/>
    <x v="2"/>
  </r>
  <r>
    <s v="Easy A"/>
    <d v="2010-01-11T00:00:00"/>
    <x v="7"/>
    <x v="1"/>
    <s v="Color"/>
    <x v="0"/>
    <x v="0"/>
    <x v="0"/>
    <s v="PG-13"/>
    <x v="58"/>
    <x v="413"/>
    <n v="15000"/>
    <n v="16982"/>
    <n v="87"/>
    <n v="19000"/>
    <n v="7.1"/>
    <n v="262"/>
    <n v="92"/>
    <n v="58401464"/>
    <n v="8000000"/>
    <n v="50401464"/>
    <x v="0"/>
    <x v="0"/>
    <x v="0"/>
  </r>
  <r>
    <s v="Friends with Benefits"/>
    <d v="2011-12-07T00:00:00"/>
    <x v="16"/>
    <x v="1"/>
    <s v="Color"/>
    <x v="0"/>
    <x v="0"/>
    <x v="0"/>
    <s v="R"/>
    <x v="59"/>
    <x v="413"/>
    <n v="15000"/>
    <n v="20956"/>
    <n v="87"/>
    <n v="41000"/>
    <n v="6.6"/>
    <n v="238"/>
    <n v="109"/>
    <n v="55802754"/>
    <n v="35000000"/>
    <n v="20802754"/>
    <x v="0"/>
    <x v="1"/>
    <x v="0"/>
  </r>
  <r>
    <s v="I Am Number Four"/>
    <d v="2011-12-01T00:00:00"/>
    <x v="16"/>
    <x v="1"/>
    <s v="Color"/>
    <x v="1"/>
    <x v="0"/>
    <x v="0"/>
    <s v="PG-13"/>
    <x v="61"/>
    <x v="414"/>
    <n v="15000"/>
    <n v="15608"/>
    <n v="154"/>
    <n v="27000"/>
    <n v="6.1"/>
    <n v="288"/>
    <n v="109"/>
    <n v="55092830"/>
    <n v="60000000"/>
    <n v="-4907170"/>
    <x v="1"/>
    <x v="1"/>
    <x v="0"/>
  </r>
  <r>
    <s v="Source Code"/>
    <d v="2011-09-20T00:00:00"/>
    <x v="16"/>
    <x v="1"/>
    <s v="Color"/>
    <x v="9"/>
    <x v="0"/>
    <x v="0"/>
    <s v="PG-13"/>
    <x v="60"/>
    <x v="340"/>
    <n v="15000"/>
    <n v="16034"/>
    <n v="0"/>
    <n v="56000"/>
    <n v="7.5"/>
    <n v="522"/>
    <n v="93"/>
    <n v="54696902"/>
    <n v="32000000"/>
    <n v="22696902"/>
    <x v="0"/>
    <x v="0"/>
    <x v="0"/>
  </r>
  <r>
    <s v="The Count of Monte Cristo"/>
    <d v="2002-11-13T00:00:00"/>
    <x v="18"/>
    <x v="0"/>
    <s v="Color"/>
    <x v="1"/>
    <x v="0"/>
    <x v="2"/>
    <s v="PG-13"/>
    <x v="57"/>
    <x v="135"/>
    <n v="15000"/>
    <n v="17152"/>
    <n v="58"/>
    <n v="0"/>
    <n v="7.7"/>
    <n v="138"/>
    <n v="131"/>
    <n v="54228104"/>
    <n v="35000000"/>
    <n v="19228104"/>
    <x v="0"/>
    <x v="0"/>
    <x v="2"/>
  </r>
  <r>
    <s v="Southpaw"/>
    <d v="2015-05-12T00:00:00"/>
    <x v="20"/>
    <x v="1"/>
    <s v="Color"/>
    <x v="3"/>
    <x v="0"/>
    <x v="0"/>
    <s v="R"/>
    <x v="60"/>
    <x v="305"/>
    <n v="15000"/>
    <n v="16881"/>
    <n v="845"/>
    <n v="44000"/>
    <n v="7.5"/>
    <n v="305"/>
    <n v="124"/>
    <n v="52418902"/>
    <n v="30000000"/>
    <n v="22418902"/>
    <x v="0"/>
    <x v="0"/>
    <x v="2"/>
  </r>
  <r>
    <s v="The House Bunny"/>
    <d v="2008-04-27T00:00:00"/>
    <x v="3"/>
    <x v="0"/>
    <s v="Color"/>
    <x v="0"/>
    <x v="0"/>
    <x v="0"/>
    <s v="PG-13"/>
    <x v="58"/>
    <x v="415"/>
    <n v="15000"/>
    <n v="18789"/>
    <n v="29"/>
    <n v="0"/>
    <n v="5.5"/>
    <n v="129"/>
    <n v="97"/>
    <n v="48237389"/>
    <n v="25000000"/>
    <n v="23237389"/>
    <x v="0"/>
    <x v="1"/>
    <x v="0"/>
  </r>
  <r>
    <s v="The Man from U.N.C.L.E."/>
    <d v="2015-06-28T00:00:00"/>
    <x v="20"/>
    <x v="1"/>
    <s v="Color"/>
    <x v="1"/>
    <x v="0"/>
    <x v="0"/>
    <s v="PG-13"/>
    <x v="57"/>
    <x v="103"/>
    <n v="15000"/>
    <n v="15735"/>
    <n v="0"/>
    <n v="43000"/>
    <n v="7.3"/>
    <n v="362"/>
    <n v="116"/>
    <n v="45434443"/>
    <n v="75000000"/>
    <n v="-29565557"/>
    <x v="1"/>
    <x v="0"/>
    <x v="0"/>
  </r>
  <r>
    <s v="Birdman or (The Unexpected Virtue of Ignorance)"/>
    <d v="2014-08-09T00:00:00"/>
    <x v="14"/>
    <x v="1"/>
    <s v="Color"/>
    <x v="0"/>
    <x v="0"/>
    <x v="0"/>
    <s v="R"/>
    <x v="58"/>
    <x v="90"/>
    <n v="15000"/>
    <n v="21668"/>
    <n v="0"/>
    <n v="114000"/>
    <n v="7.8"/>
    <n v="588"/>
    <n v="119"/>
    <n v="42335698"/>
    <n v="18000000"/>
    <n v="24335698"/>
    <x v="0"/>
    <x v="0"/>
    <x v="0"/>
  </r>
  <r>
    <s v="End of Watch"/>
    <d v="2012-03-14T00:00:00"/>
    <x v="1"/>
    <x v="1"/>
    <s v="Color"/>
    <x v="4"/>
    <x v="0"/>
    <x v="0"/>
    <s v="R"/>
    <x v="60"/>
    <x v="161"/>
    <n v="15000"/>
    <n v="27788"/>
    <n v="453"/>
    <n v="38000"/>
    <n v="7.7"/>
    <n v="355"/>
    <n v="109"/>
    <n v="40983001"/>
    <n v="7000000"/>
    <n v="33983001"/>
    <x v="0"/>
    <x v="0"/>
    <x v="0"/>
  </r>
  <r>
    <s v="Max Payne"/>
    <d v="2008-01-23T00:00:00"/>
    <x v="3"/>
    <x v="0"/>
    <s v="Color"/>
    <x v="1"/>
    <x v="0"/>
    <x v="5"/>
    <s v="PG-13"/>
    <x v="59"/>
    <x v="416"/>
    <n v="15000"/>
    <n v="16249"/>
    <n v="212"/>
    <n v="0"/>
    <n v="5.4"/>
    <n v="228"/>
    <n v="103"/>
    <n v="40687294"/>
    <n v="35000000"/>
    <n v="5687294"/>
    <x v="0"/>
    <x v="1"/>
    <x v="0"/>
  </r>
  <r>
    <s v="Stardust"/>
    <d v="2007-11-01T00:00:00"/>
    <x v="4"/>
    <x v="0"/>
    <s v="Color"/>
    <x v="5"/>
    <x v="0"/>
    <x v="2"/>
    <s v="PG-13"/>
    <x v="57"/>
    <x v="68"/>
    <n v="15000"/>
    <n v="16034"/>
    <n v="905"/>
    <n v="15000"/>
    <n v="7.7"/>
    <n v="228"/>
    <n v="127"/>
    <n v="38345403"/>
    <n v="70000000"/>
    <n v="-31654597"/>
    <x v="1"/>
    <x v="0"/>
    <x v="2"/>
  </r>
  <r>
    <s v="Larry Crowne"/>
    <d v="2011-02-02T00:00:00"/>
    <x v="16"/>
    <x v="1"/>
    <s v="Color"/>
    <x v="0"/>
    <x v="0"/>
    <x v="0"/>
    <s v="PG-13"/>
    <x v="56"/>
    <x v="417"/>
    <n v="15000"/>
    <n v="16827"/>
    <n v="15000"/>
    <n v="0"/>
    <n v="6.1"/>
    <n v="218"/>
    <n v="98"/>
    <n v="35565975"/>
    <n v="30000000"/>
    <n v="5565975"/>
    <x v="0"/>
    <x v="1"/>
    <x v="0"/>
  </r>
  <r>
    <s v="Marmaduke"/>
    <d v="2010-06-02T00:00:00"/>
    <x v="7"/>
    <x v="1"/>
    <s v="Color"/>
    <x v="0"/>
    <x v="0"/>
    <x v="0"/>
    <s v="PG"/>
    <x v="58"/>
    <x v="418"/>
    <n v="15000"/>
    <n v="20061"/>
    <n v="9"/>
    <n v="0"/>
    <n v="4.2"/>
    <n v="98"/>
    <n v="87"/>
    <n v="33643461"/>
    <n v="50000000"/>
    <n v="-16356539"/>
    <x v="1"/>
    <x v="2"/>
    <x v="1"/>
  </r>
  <r>
    <s v="Love &amp; Other Drugs"/>
    <d v="2010-11-18T00:00:00"/>
    <x v="7"/>
    <x v="1"/>
    <s v="Color"/>
    <x v="0"/>
    <x v="0"/>
    <x v="0"/>
    <s v="R"/>
    <x v="60"/>
    <x v="93"/>
    <n v="15000"/>
    <n v="31278"/>
    <n v="380"/>
    <n v="24000"/>
    <n v="6.7"/>
    <n v="219"/>
    <n v="112"/>
    <n v="32357532"/>
    <n v="30000000"/>
    <n v="2357532"/>
    <x v="0"/>
    <x v="1"/>
    <x v="0"/>
  </r>
  <r>
    <s v="Nightcrawler"/>
    <d v="2014-10-28T00:00:00"/>
    <x v="14"/>
    <x v="1"/>
    <s v="Color"/>
    <x v="4"/>
    <x v="0"/>
    <x v="0"/>
    <s v="R"/>
    <x v="60"/>
    <x v="419"/>
    <n v="15000"/>
    <n v="15554"/>
    <n v="66"/>
    <n v="65000"/>
    <n v="7.9"/>
    <n v="534"/>
    <n v="117"/>
    <n v="32279955"/>
    <n v="8500000"/>
    <n v="23779955"/>
    <x v="0"/>
    <x v="0"/>
    <x v="0"/>
  </r>
  <r>
    <s v="Extremely Loud &amp; Incredibly Close"/>
    <d v="2011-07-27T00:00:00"/>
    <x v="16"/>
    <x v="1"/>
    <s v="Color"/>
    <x v="5"/>
    <x v="0"/>
    <x v="0"/>
    <s v="PG-13"/>
    <x v="56"/>
    <x v="420"/>
    <n v="15000"/>
    <n v="15595"/>
    <n v="335"/>
    <n v="39000"/>
    <n v="6.9"/>
    <n v="283"/>
    <n v="129"/>
    <n v="31836745"/>
    <n v="40000000"/>
    <n v="-8163255"/>
    <x v="1"/>
    <x v="1"/>
    <x v="2"/>
  </r>
  <r>
    <s v="Beastly"/>
    <d v="2011-03-06T00:00:00"/>
    <x v="16"/>
    <x v="1"/>
    <s v="Color"/>
    <x v="3"/>
    <x v="0"/>
    <x v="0"/>
    <s v="PG-13"/>
    <x v="61"/>
    <x v="421"/>
    <n v="15000"/>
    <n v="17396"/>
    <n v="33"/>
    <n v="16000"/>
    <n v="5.6"/>
    <n v="148"/>
    <n v="86"/>
    <n v="27854896"/>
    <n v="17000000"/>
    <n v="10854896"/>
    <x v="0"/>
    <x v="1"/>
    <x v="1"/>
  </r>
  <r>
    <s v="Cloud Atlas"/>
    <d v="2012-06-28T00:00:00"/>
    <x v="1"/>
    <x v="1"/>
    <s v="Color"/>
    <x v="3"/>
    <x v="0"/>
    <x v="8"/>
    <s v="R"/>
    <x v="56"/>
    <x v="422"/>
    <n v="15000"/>
    <n v="22686"/>
    <n v="670"/>
    <n v="124000"/>
    <n v="7.5"/>
    <n v="511"/>
    <n v="172"/>
    <n v="27098580"/>
    <n v="102000000"/>
    <n v="-74901420"/>
    <x v="1"/>
    <x v="0"/>
    <x v="2"/>
  </r>
  <r>
    <s v="That Thing You Do!"/>
    <d v="1996-10-03T00:00:00"/>
    <x v="29"/>
    <x v="2"/>
    <s v="Color"/>
    <x v="0"/>
    <x v="0"/>
    <x v="0"/>
    <s v="PG"/>
    <x v="56"/>
    <x v="417"/>
    <n v="15000"/>
    <n v="28713"/>
    <n v="15000"/>
    <n v="0"/>
    <n v="6.9"/>
    <n v="75"/>
    <n v="149"/>
    <n v="25809813"/>
    <n v="26000000"/>
    <n v="-190187"/>
    <x v="1"/>
    <x v="1"/>
    <x v="2"/>
  </r>
  <r>
    <s v="Endless Love"/>
    <d v="2014-05-11T00:00:00"/>
    <x v="14"/>
    <x v="1"/>
    <s v="Color"/>
    <x v="3"/>
    <x v="0"/>
    <x v="0"/>
    <s v="PG-13"/>
    <x v="61"/>
    <x v="423"/>
    <n v="15000"/>
    <n v="18760"/>
    <n v="19"/>
    <n v="0"/>
    <n v="6.3"/>
    <n v="98"/>
    <n v="104"/>
    <n v="23393765"/>
    <n v="20000000"/>
    <n v="3393765"/>
    <x v="0"/>
    <x v="1"/>
    <x v="0"/>
  </r>
  <r>
    <s v="Aloha"/>
    <d v="2015-02-07T00:00:00"/>
    <x v="20"/>
    <x v="1"/>
    <s v="Color"/>
    <x v="0"/>
    <x v="0"/>
    <x v="0"/>
    <s v="PG-13"/>
    <x v="58"/>
    <x v="223"/>
    <n v="15000"/>
    <n v="44037"/>
    <n v="488"/>
    <n v="11000"/>
    <n v="5.4"/>
    <n v="138"/>
    <n v="105"/>
    <n v="20991497"/>
    <n v="37000000"/>
    <n v="-16008503"/>
    <x v="1"/>
    <x v="1"/>
    <x v="0"/>
  </r>
  <r>
    <s v="The Good Girl"/>
    <d v="2002-08-13T00:00:00"/>
    <x v="18"/>
    <x v="0"/>
    <s v="Color"/>
    <x v="3"/>
    <x v="0"/>
    <x v="0"/>
    <s v="R"/>
    <x v="60"/>
    <x v="61"/>
    <n v="15000"/>
    <n v="27646"/>
    <n v="44"/>
    <n v="938"/>
    <n v="6.5"/>
    <n v="107"/>
    <n v="93"/>
    <n v="14015786"/>
    <n v="5000000"/>
    <n v="9015786"/>
    <x v="0"/>
    <x v="1"/>
    <x v="0"/>
  </r>
  <r>
    <s v="Get Over It"/>
    <d v="2001-04-09T00:00:00"/>
    <x v="25"/>
    <x v="0"/>
    <s v="Color"/>
    <x v="0"/>
    <x v="0"/>
    <x v="0"/>
    <s v="PG-13"/>
    <x v="59"/>
    <x v="424"/>
    <n v="15000"/>
    <n v="22485"/>
    <n v="13"/>
    <n v="0"/>
    <n v="5.8"/>
    <n v="63"/>
    <n v="87"/>
    <n v="11560259"/>
    <n v="22000000"/>
    <n v="-10439741"/>
    <x v="1"/>
    <x v="1"/>
    <x v="1"/>
  </r>
  <r>
    <s v="Moonlight Mile"/>
    <d v="2002-04-05T00:00:00"/>
    <x v="18"/>
    <x v="0"/>
    <s v="Color"/>
    <x v="3"/>
    <x v="0"/>
    <x v="0"/>
    <s v="PG-13"/>
    <x v="60"/>
    <x v="425"/>
    <n v="15000"/>
    <n v="16692"/>
    <n v="52"/>
    <n v="365"/>
    <n v="6.7"/>
    <n v="111"/>
    <n v="112"/>
    <n v="6830957"/>
    <n v="21000000"/>
    <n v="-14169043"/>
    <x v="1"/>
    <x v="1"/>
    <x v="0"/>
  </r>
  <r>
    <s v="The Rocker"/>
    <d v="2008-12-08T00:00:00"/>
    <x v="3"/>
    <x v="0"/>
    <s v="Color"/>
    <x v="0"/>
    <x v="0"/>
    <x v="0"/>
    <s v="PG-13"/>
    <x v="58"/>
    <x v="426"/>
    <n v="15000"/>
    <n v="33153"/>
    <n v="11"/>
    <n v="0"/>
    <n v="6.2"/>
    <n v="132"/>
    <n v="102"/>
    <n v="6409206"/>
    <n v="15000000"/>
    <n v="-8590794"/>
    <x v="1"/>
    <x v="1"/>
    <x v="0"/>
  </r>
  <r>
    <s v="Bubble Boy"/>
    <d v="2001-03-14T00:00:00"/>
    <x v="25"/>
    <x v="0"/>
    <s v="Color"/>
    <x v="5"/>
    <x v="0"/>
    <x v="0"/>
    <s v="PG-13"/>
    <x v="60"/>
    <x v="427"/>
    <n v="15000"/>
    <n v="18864"/>
    <n v="2"/>
    <n v="0"/>
    <n v="5.6"/>
    <n v="47"/>
    <n v="84"/>
    <n v="5002310"/>
    <n v="13000000"/>
    <n v="-7997690"/>
    <x v="1"/>
    <x v="1"/>
    <x v="1"/>
  </r>
  <r>
    <s v="The Cold Light of Day"/>
    <d v="2012-05-20T00:00:00"/>
    <x v="1"/>
    <x v="1"/>
    <s v="Color"/>
    <x v="1"/>
    <x v="0"/>
    <x v="0"/>
    <s v="PG-13"/>
    <x v="57"/>
    <x v="428"/>
    <n v="15000"/>
    <n v="30134"/>
    <n v="19"/>
    <n v="0"/>
    <n v="4.9000000000000004"/>
    <n v="119"/>
    <n v="93"/>
    <n v="3749061"/>
    <n v="20000000"/>
    <n v="-16250939"/>
    <x v="1"/>
    <x v="2"/>
    <x v="0"/>
  </r>
  <r>
    <s v="Donnie Darko"/>
    <d v="2001-10-10T00:00:00"/>
    <x v="25"/>
    <x v="0"/>
    <s v="Color"/>
    <x v="3"/>
    <x v="0"/>
    <x v="0"/>
    <s v="R"/>
    <x v="60"/>
    <x v="429"/>
    <n v="15000"/>
    <n v="17040"/>
    <n v="219"/>
    <n v="33000"/>
    <n v="8.1"/>
    <n v="283"/>
    <n v="133"/>
    <n v="727883"/>
    <n v="4500000"/>
    <n v="-3772117"/>
    <x v="1"/>
    <x v="3"/>
    <x v="2"/>
  </r>
  <r>
    <s v="The Polar Express"/>
    <d v="2004-03-20T00:00:00"/>
    <x v="0"/>
    <x v="0"/>
    <s v="Color"/>
    <x v="5"/>
    <x v="0"/>
    <x v="0"/>
    <s v="G"/>
    <x v="56"/>
    <x v="188"/>
    <n v="15000"/>
    <n v="16264"/>
    <n v="0"/>
    <n v="10000"/>
    <n v="6.6"/>
    <n v="188"/>
    <n v="100"/>
    <n v="665426"/>
    <n v="165000000"/>
    <n v="-164334574"/>
    <x v="1"/>
    <x v="1"/>
    <x v="0"/>
  </r>
  <r>
    <s v="Alex Rider: Operation Stormbreaker"/>
    <d v="2006-03-17T00:00:00"/>
    <x v="6"/>
    <x v="0"/>
    <s v="Color"/>
    <x v="1"/>
    <x v="0"/>
    <x v="8"/>
    <s v="PG"/>
    <x v="61"/>
    <x v="430"/>
    <n v="15000"/>
    <n v="15638"/>
    <n v="13"/>
    <n v="823"/>
    <n v="5.0999999999999996"/>
    <n v="66"/>
    <n v="93"/>
    <n v="652526"/>
    <n v="40000000"/>
    <n v="-39347474"/>
    <x v="1"/>
    <x v="1"/>
    <x v="0"/>
  </r>
  <r>
    <s v="Blood Ties"/>
    <d v="2013-01-17T00:00:00"/>
    <x v="19"/>
    <x v="1"/>
    <s v="Color"/>
    <x v="4"/>
    <x v="0"/>
    <x v="3"/>
    <s v="R"/>
    <x v="59"/>
    <x v="431"/>
    <n v="15000"/>
    <n v="18442"/>
    <n v="0"/>
    <n v="0"/>
    <n v="6.5"/>
    <n v="91"/>
    <n v="144"/>
    <n v="41229"/>
    <n v="25500000"/>
    <n v="-25458771"/>
    <x v="1"/>
    <x v="1"/>
    <x v="2"/>
  </r>
  <r>
    <s v="American Sniper"/>
    <d v="2014-02-19T00:00:00"/>
    <x v="14"/>
    <x v="1"/>
    <s v="Color"/>
    <x v="1"/>
    <x v="0"/>
    <x v="0"/>
    <s v="R"/>
    <x v="62"/>
    <x v="97"/>
    <n v="14000"/>
    <n v="16277"/>
    <n v="16000"/>
    <n v="112000"/>
    <n v="7.3"/>
    <n v="490"/>
    <n v="133"/>
    <n v="350123553"/>
    <n v="58800000"/>
    <n v="291323553"/>
    <x v="0"/>
    <x v="0"/>
    <x v="2"/>
  </r>
  <r>
    <s v="Guardians of the Galaxy"/>
    <d v="2014-07-14T00:00:00"/>
    <x v="14"/>
    <x v="1"/>
    <s v="Color"/>
    <x v="1"/>
    <x v="0"/>
    <x v="0"/>
    <s v="PG-13"/>
    <x v="62"/>
    <x v="432"/>
    <n v="14000"/>
    <n v="32438"/>
    <n v="571"/>
    <n v="96000"/>
    <n v="8.1"/>
    <n v="653"/>
    <n v="121"/>
    <n v="333130696"/>
    <n v="170000000"/>
    <n v="163130696"/>
    <x v="0"/>
    <x v="3"/>
    <x v="2"/>
  </r>
  <r>
    <s v="The Hangover"/>
    <d v="2009-11-25T00:00:00"/>
    <x v="2"/>
    <x v="0"/>
    <s v="Color"/>
    <x v="0"/>
    <x v="0"/>
    <x v="0"/>
    <s v="R"/>
    <x v="62"/>
    <x v="249"/>
    <n v="14000"/>
    <n v="17623"/>
    <n v="480"/>
    <n v="24000"/>
    <n v="7.8"/>
    <n v="334"/>
    <n v="108"/>
    <n v="277313371"/>
    <n v="35000000"/>
    <n v="242313371"/>
    <x v="0"/>
    <x v="0"/>
    <x v="0"/>
  </r>
  <r>
    <s v="The Hangover Part II"/>
    <d v="2011-11-09T00:00:00"/>
    <x v="16"/>
    <x v="1"/>
    <s v="Color"/>
    <x v="0"/>
    <x v="0"/>
    <x v="0"/>
    <s v="R"/>
    <x v="62"/>
    <x v="249"/>
    <n v="14000"/>
    <n v="16143"/>
    <n v="480"/>
    <n v="56000"/>
    <n v="6.5"/>
    <n v="383"/>
    <n v="102"/>
    <n v="254455986"/>
    <n v="80000000"/>
    <n v="174455986"/>
    <x v="0"/>
    <x v="1"/>
    <x v="0"/>
  </r>
  <r>
    <s v="Clash of the Titans"/>
    <d v="2010-04-18T00:00:00"/>
    <x v="7"/>
    <x v="1"/>
    <s v="Color"/>
    <x v="1"/>
    <x v="0"/>
    <x v="0"/>
    <s v="PG-13"/>
    <x v="63"/>
    <x v="117"/>
    <n v="14000"/>
    <n v="18003"/>
    <n v="255"/>
    <n v="15000"/>
    <n v="5.8"/>
    <n v="344"/>
    <n v="106"/>
    <n v="163192114"/>
    <n v="125000000"/>
    <n v="38192114"/>
    <x v="0"/>
    <x v="1"/>
    <x v="0"/>
  </r>
  <r>
    <s v="Divergent"/>
    <d v="2014-08-13T00:00:00"/>
    <x v="14"/>
    <x v="1"/>
    <s v="Color"/>
    <x v="5"/>
    <x v="0"/>
    <x v="0"/>
    <s v="PG-13"/>
    <x v="64"/>
    <x v="433"/>
    <n v="14000"/>
    <n v="22226"/>
    <n v="168"/>
    <n v="49000"/>
    <n v="6.7"/>
    <n v="459"/>
    <n v="139"/>
    <n v="150832203"/>
    <n v="85000000"/>
    <n v="65832203"/>
    <x v="0"/>
    <x v="1"/>
    <x v="2"/>
  </r>
  <r>
    <s v="Taken"/>
    <d v="2008-06-02T00:00:00"/>
    <x v="3"/>
    <x v="0"/>
    <s v="Color"/>
    <x v="1"/>
    <x v="0"/>
    <x v="3"/>
    <s v="PG-13"/>
    <x v="63"/>
    <x v="434"/>
    <n v="14000"/>
    <n v="16461"/>
    <n v="180"/>
    <n v="29000"/>
    <n v="7.9"/>
    <n v="309"/>
    <n v="93"/>
    <n v="145000989"/>
    <n v="25000000"/>
    <n v="120000989"/>
    <x v="0"/>
    <x v="0"/>
    <x v="0"/>
  </r>
  <r>
    <s v="Mamma Mia!"/>
    <d v="2008-07-04T00:00:00"/>
    <x v="3"/>
    <x v="0"/>
    <s v="Color"/>
    <x v="0"/>
    <x v="0"/>
    <x v="0"/>
    <s v="PG-13"/>
    <x v="65"/>
    <x v="435"/>
    <n v="14000"/>
    <n v="26002"/>
    <n v="58"/>
    <n v="10000"/>
    <n v="6.3"/>
    <n v="238"/>
    <n v="108"/>
    <n v="143704210"/>
    <n v="52000000"/>
    <n v="91704210"/>
    <x v="0"/>
    <x v="1"/>
    <x v="0"/>
  </r>
  <r>
    <s v="xXx"/>
    <d v="2002-08-10T00:00:00"/>
    <x v="18"/>
    <x v="0"/>
    <s v="Color"/>
    <x v="1"/>
    <x v="0"/>
    <x v="0"/>
    <s v="PG-13"/>
    <x v="66"/>
    <x v="164"/>
    <n v="14000"/>
    <n v="14790"/>
    <n v="357"/>
    <n v="10000"/>
    <n v="5.8"/>
    <n v="191"/>
    <n v="132"/>
    <n v="141204016"/>
    <n v="70000000"/>
    <n v="71204016"/>
    <x v="0"/>
    <x v="1"/>
    <x v="2"/>
  </r>
  <r>
    <s v="Taken 2"/>
    <d v="2012-05-11T00:00:00"/>
    <x v="1"/>
    <x v="1"/>
    <s v="Color"/>
    <x v="1"/>
    <x v="0"/>
    <x v="3"/>
    <s v="PG-13"/>
    <x v="63"/>
    <x v="436"/>
    <n v="14000"/>
    <n v="16410"/>
    <n v="118"/>
    <n v="63000"/>
    <n v="6.3"/>
    <n v="358"/>
    <n v="98"/>
    <n v="139852971"/>
    <n v="45000000"/>
    <n v="94852971"/>
    <x v="0"/>
    <x v="1"/>
    <x v="0"/>
  </r>
  <r>
    <s v="The King's Speech"/>
    <d v="2010-02-11T00:00:00"/>
    <x v="7"/>
    <x v="1"/>
    <s v="Color"/>
    <x v="7"/>
    <x v="0"/>
    <x v="2"/>
    <s v="R"/>
    <x v="65"/>
    <x v="262"/>
    <n v="14000"/>
    <n v="15732"/>
    <n v="0"/>
    <n v="64000"/>
    <n v="8"/>
    <n v="479"/>
    <n v="118"/>
    <n v="138795342"/>
    <n v="15000000"/>
    <n v="123795342"/>
    <x v="0"/>
    <x v="3"/>
    <x v="0"/>
  </r>
  <r>
    <s v="The Godfather"/>
    <d v="1972-02-22T00:00:00"/>
    <x v="40"/>
    <x v="4"/>
    <s v="Color"/>
    <x v="4"/>
    <x v="0"/>
    <x v="0"/>
    <s v="R"/>
    <x v="67"/>
    <x v="215"/>
    <n v="14000"/>
    <n v="28122"/>
    <n v="0"/>
    <n v="43000"/>
    <n v="9.1999999999999993"/>
    <n v="208"/>
    <n v="175"/>
    <n v="134821952"/>
    <n v="6000000"/>
    <n v="128821952"/>
    <x v="0"/>
    <x v="3"/>
    <x v="2"/>
  </r>
  <r>
    <s v="Insurgent"/>
    <d v="2015-01-27T00:00:00"/>
    <x v="20"/>
    <x v="1"/>
    <s v="Color"/>
    <x v="5"/>
    <x v="0"/>
    <x v="0"/>
    <s v="PG-13"/>
    <x v="64"/>
    <x v="386"/>
    <n v="14000"/>
    <n v="22622"/>
    <n v="124"/>
    <n v="27000"/>
    <n v="6.3"/>
    <n v="263"/>
    <n v="119"/>
    <n v="129995817"/>
    <n v="110000000"/>
    <n v="19995817"/>
    <x v="0"/>
    <x v="1"/>
    <x v="0"/>
  </r>
  <r>
    <s v="Ocean's Thirteen"/>
    <d v="2007-11-10T00:00:00"/>
    <x v="4"/>
    <x v="0"/>
    <s v="Color"/>
    <x v="4"/>
    <x v="0"/>
    <x v="0"/>
    <s v="PG-13"/>
    <x v="67"/>
    <x v="353"/>
    <n v="14000"/>
    <n v="43499"/>
    <n v="0"/>
    <n v="0"/>
    <n v="6.9"/>
    <n v="238"/>
    <n v="122"/>
    <n v="117144465"/>
    <n v="85000000"/>
    <n v="32144465"/>
    <x v="0"/>
    <x v="1"/>
    <x v="2"/>
  </r>
  <r>
    <s v="The Pacifier"/>
    <d v="2005-09-01T00:00:00"/>
    <x v="5"/>
    <x v="0"/>
    <s v="Color"/>
    <x v="1"/>
    <x v="0"/>
    <x v="5"/>
    <s v="PG"/>
    <x v="66"/>
    <x v="437"/>
    <n v="14000"/>
    <n v="16884"/>
    <n v="163"/>
    <n v="0"/>
    <n v="5.5"/>
    <n v="125"/>
    <n v="95"/>
    <n v="113006880"/>
    <n v="56000000"/>
    <n v="57006880"/>
    <x v="0"/>
    <x v="1"/>
    <x v="0"/>
  </r>
  <r>
    <s v="Valentine's Day"/>
    <d v="2010-04-22T00:00:00"/>
    <x v="7"/>
    <x v="1"/>
    <s v="Color"/>
    <x v="0"/>
    <x v="0"/>
    <x v="0"/>
    <s v="PG-13"/>
    <x v="62"/>
    <x v="216"/>
    <n v="14000"/>
    <n v="45696"/>
    <n v="0"/>
    <n v="9000"/>
    <n v="5.7"/>
    <n v="186"/>
    <n v="125"/>
    <n v="110476776"/>
    <n v="52000000"/>
    <n v="58476776"/>
    <x v="0"/>
    <x v="1"/>
    <x v="2"/>
  </r>
  <r>
    <s v="Epic"/>
    <d v="2013-03-19T00:00:00"/>
    <x v="19"/>
    <x v="1"/>
    <s v="Color"/>
    <x v="5"/>
    <x v="0"/>
    <x v="0"/>
    <s v="PG"/>
    <x v="68"/>
    <x v="438"/>
    <n v="14000"/>
    <n v="14552"/>
    <n v="77"/>
    <n v="17000"/>
    <n v="6.7"/>
    <n v="203"/>
    <n v="102"/>
    <n v="107515297"/>
    <n v="100000000"/>
    <n v="7515297"/>
    <x v="0"/>
    <x v="1"/>
    <x v="0"/>
  </r>
  <r>
    <s v="Journey 2: The Mysterious Island"/>
    <d v="2012-06-04T00:00:00"/>
    <x v="1"/>
    <x v="1"/>
    <s v="Color"/>
    <x v="1"/>
    <x v="0"/>
    <x v="0"/>
    <s v="PG"/>
    <x v="68"/>
    <x v="439"/>
    <n v="14000"/>
    <n v="27842"/>
    <n v="62"/>
    <n v="0"/>
    <n v="5.8"/>
    <n v="178"/>
    <n v="94"/>
    <n v="103812241"/>
    <n v="79000000"/>
    <n v="24812241"/>
    <x v="0"/>
    <x v="1"/>
    <x v="0"/>
  </r>
  <r>
    <s v="Journey to the Center of the Earth"/>
    <d v="2008-05-03T00:00:00"/>
    <x v="3"/>
    <x v="0"/>
    <s v="Color"/>
    <x v="1"/>
    <x v="0"/>
    <x v="0"/>
    <s v="PG"/>
    <x v="68"/>
    <x v="440"/>
    <n v="14000"/>
    <n v="17925"/>
    <n v="40"/>
    <n v="0"/>
    <n v="5.8"/>
    <n v="201"/>
    <n v="93"/>
    <n v="101702060"/>
    <n v="45000000"/>
    <n v="56702060"/>
    <x v="0"/>
    <x v="1"/>
    <x v="0"/>
  </r>
  <r>
    <s v="Yes Man"/>
    <d v="2008-01-16T00:00:00"/>
    <x v="3"/>
    <x v="0"/>
    <s v="Color"/>
    <x v="0"/>
    <x v="0"/>
    <x v="0"/>
    <s v="PG-13"/>
    <x v="62"/>
    <x v="441"/>
    <n v="14000"/>
    <n v="29505"/>
    <n v="235"/>
    <n v="0"/>
    <n v="6.8"/>
    <n v="190"/>
    <n v="104"/>
    <n v="97680195"/>
    <n v="70000000"/>
    <n v="27680195"/>
    <x v="0"/>
    <x v="1"/>
    <x v="0"/>
  </r>
  <r>
    <s v="Schindler's List"/>
    <d v="1993-12-02T00:00:00"/>
    <x v="8"/>
    <x v="2"/>
    <s v="Black and White"/>
    <x v="7"/>
    <x v="0"/>
    <x v="0"/>
    <s v="R"/>
    <x v="63"/>
    <x v="19"/>
    <n v="14000"/>
    <n v="15233"/>
    <n v="14000"/>
    <n v="41000"/>
    <n v="8.9"/>
    <n v="174"/>
    <n v="185"/>
    <n v="96067179"/>
    <n v="22000000"/>
    <n v="74067179"/>
    <x v="0"/>
    <x v="3"/>
    <x v="2"/>
  </r>
  <r>
    <s v="Non-Stop"/>
    <d v="2014-05-28T00:00:00"/>
    <x v="14"/>
    <x v="1"/>
    <s v="Color"/>
    <x v="1"/>
    <x v="0"/>
    <x v="2"/>
    <s v="PG-13"/>
    <x v="63"/>
    <x v="442"/>
    <n v="14000"/>
    <n v="16967"/>
    <n v="174"/>
    <n v="24000"/>
    <n v="7"/>
    <n v="359"/>
    <n v="106"/>
    <n v="91439400"/>
    <n v="50000000"/>
    <n v="41439400"/>
    <x v="0"/>
    <x v="0"/>
    <x v="0"/>
  </r>
  <r>
    <s v="The Haunting"/>
    <d v="1999-07-13T00:00:00"/>
    <x v="17"/>
    <x v="2"/>
    <s v="Color"/>
    <x v="8"/>
    <x v="0"/>
    <x v="0"/>
    <s v="PG-13"/>
    <x v="63"/>
    <x v="200"/>
    <n v="14000"/>
    <n v="17786"/>
    <n v="101"/>
    <n v="0"/>
    <n v="4.9000000000000004"/>
    <n v="167"/>
    <n v="113"/>
    <n v="91188905"/>
    <n v="80000000"/>
    <n v="11188905"/>
    <x v="0"/>
    <x v="2"/>
    <x v="0"/>
  </r>
  <r>
    <s v="Taken 3"/>
    <d v="2014-03-19T00:00:00"/>
    <x v="14"/>
    <x v="1"/>
    <s v="Color"/>
    <x v="1"/>
    <x v="0"/>
    <x v="3"/>
    <s v="PG-13"/>
    <x v="63"/>
    <x v="436"/>
    <n v="14000"/>
    <n v="16967"/>
    <n v="118"/>
    <n v="38000"/>
    <n v="6"/>
    <n v="222"/>
    <n v="115"/>
    <n v="89253340"/>
    <n v="48000000"/>
    <n v="41253340"/>
    <x v="0"/>
    <x v="1"/>
    <x v="0"/>
  </r>
  <r>
    <s v="Failure to Launch"/>
    <d v="2006-02-12T00:00:00"/>
    <x v="6"/>
    <x v="0"/>
    <s v="Color"/>
    <x v="0"/>
    <x v="0"/>
    <x v="0"/>
    <s v="PG-13"/>
    <x v="62"/>
    <x v="418"/>
    <n v="14000"/>
    <n v="37967"/>
    <n v="9"/>
    <n v="2000"/>
    <n v="5.6"/>
    <n v="143"/>
    <n v="95"/>
    <n v="88658172"/>
    <n v="50000000"/>
    <n v="38658172"/>
    <x v="0"/>
    <x v="1"/>
    <x v="0"/>
  </r>
  <r>
    <s v="Wrath of the Titans"/>
    <d v="2012-11-21T00:00:00"/>
    <x v="1"/>
    <x v="1"/>
    <s v="Color"/>
    <x v="1"/>
    <x v="0"/>
    <x v="0"/>
    <s v="PG-13"/>
    <x v="63"/>
    <x v="271"/>
    <n v="14000"/>
    <n v="16184"/>
    <n v="473"/>
    <n v="19000"/>
    <n v="5.8"/>
    <n v="310"/>
    <n v="99"/>
    <n v="83640426"/>
    <n v="150000000"/>
    <n v="-66359574"/>
    <x v="1"/>
    <x v="1"/>
    <x v="0"/>
  </r>
  <r>
    <s v="Bridge to Terabithia"/>
    <d v="2007-02-13T00:00:00"/>
    <x v="4"/>
    <x v="0"/>
    <s v="Color"/>
    <x v="5"/>
    <x v="0"/>
    <x v="0"/>
    <s v="PG"/>
    <x v="68"/>
    <x v="443"/>
    <n v="14000"/>
    <n v="28071"/>
    <n v="47"/>
    <n v="6000"/>
    <n v="7.2"/>
    <n v="181"/>
    <n v="96"/>
    <n v="82234139"/>
    <n v="17000000"/>
    <n v="65234139"/>
    <x v="0"/>
    <x v="0"/>
    <x v="0"/>
  </r>
  <r>
    <s v="Ted 2"/>
    <d v="2015-11-13T00:00:00"/>
    <x v="20"/>
    <x v="1"/>
    <s v="Color"/>
    <x v="0"/>
    <x v="0"/>
    <x v="0"/>
    <s v="R"/>
    <x v="63"/>
    <x v="403"/>
    <n v="14000"/>
    <n v="30010"/>
    <n v="3000"/>
    <n v="30000"/>
    <n v="6.4"/>
    <n v="280"/>
    <n v="125"/>
    <n v="81257500"/>
    <n v="68000000"/>
    <n v="13257500"/>
    <x v="0"/>
    <x v="1"/>
    <x v="2"/>
  </r>
  <r>
    <s v="The English Patient"/>
    <d v="1996-02-01T00:00:00"/>
    <x v="29"/>
    <x v="2"/>
    <s v="Color"/>
    <x v="3"/>
    <x v="0"/>
    <x v="0"/>
    <s v="R"/>
    <x v="65"/>
    <x v="207"/>
    <n v="14000"/>
    <n v="15912"/>
    <n v="333"/>
    <n v="0"/>
    <n v="7.4"/>
    <n v="116"/>
    <n v="162"/>
    <n v="78651430"/>
    <n v="27000000"/>
    <n v="51651430"/>
    <x v="0"/>
    <x v="0"/>
    <x v="2"/>
  </r>
  <r>
    <s v="Any Given Sunday"/>
    <d v="1999-06-22T00:00:00"/>
    <x v="17"/>
    <x v="2"/>
    <s v="Color"/>
    <x v="3"/>
    <x v="0"/>
    <x v="0"/>
    <s v="R"/>
    <x v="67"/>
    <x v="43"/>
    <n v="14000"/>
    <n v="20761"/>
    <n v="0"/>
    <n v="0"/>
    <n v="6.8"/>
    <n v="171"/>
    <n v="156"/>
    <n v="75530832"/>
    <n v="55000000"/>
    <n v="20530832"/>
    <x v="0"/>
    <x v="1"/>
    <x v="2"/>
  </r>
  <r>
    <s v="Jack and Jill"/>
    <d v="2011-09-29T00:00:00"/>
    <x v="16"/>
    <x v="1"/>
    <s v="Color"/>
    <x v="0"/>
    <x v="0"/>
    <x v="0"/>
    <s v="PG"/>
    <x v="67"/>
    <x v="444"/>
    <n v="14000"/>
    <n v="27405"/>
    <n v="221"/>
    <n v="0"/>
    <n v="3.4"/>
    <n v="156"/>
    <n v="91"/>
    <n v="74158157"/>
    <n v="79000000"/>
    <n v="-4841843"/>
    <x v="1"/>
    <x v="2"/>
    <x v="0"/>
  </r>
  <r>
    <s v="Bridget Jones's Diary"/>
    <d v="2001-02-24T00:00:00"/>
    <x v="25"/>
    <x v="0"/>
    <s v="Color"/>
    <x v="0"/>
    <x v="0"/>
    <x v="2"/>
    <s v="R"/>
    <x v="65"/>
    <x v="445"/>
    <n v="14000"/>
    <n v="16999"/>
    <n v="11"/>
    <n v="0"/>
    <n v="6.7"/>
    <n v="168"/>
    <n v="97"/>
    <n v="71500556"/>
    <n v="26000000"/>
    <n v="45500556"/>
    <x v="0"/>
    <x v="1"/>
    <x v="0"/>
  </r>
  <r>
    <s v="Insomnia"/>
    <d v="2002-04-16T00:00:00"/>
    <x v="18"/>
    <x v="0"/>
    <s v="Color"/>
    <x v="3"/>
    <x v="0"/>
    <x v="0"/>
    <s v="R"/>
    <x v="67"/>
    <x v="89"/>
    <n v="14000"/>
    <n v="15658"/>
    <n v="22000"/>
    <n v="0"/>
    <n v="7.2"/>
    <n v="185"/>
    <n v="118"/>
    <n v="67263182"/>
    <n v="46000000"/>
    <n v="21263182"/>
    <x v="0"/>
    <x v="0"/>
    <x v="0"/>
  </r>
  <r>
    <s v="The Godfather: Part III"/>
    <d v="1990-05-15T00:00:00"/>
    <x v="24"/>
    <x v="2"/>
    <s v="Color"/>
    <x v="4"/>
    <x v="0"/>
    <x v="0"/>
    <s v="R"/>
    <x v="67"/>
    <x v="215"/>
    <n v="14000"/>
    <n v="16949"/>
    <n v="0"/>
    <n v="0"/>
    <n v="7.6"/>
    <n v="110"/>
    <n v="170"/>
    <n v="66676062"/>
    <n v="54000000"/>
    <n v="12676062"/>
    <x v="0"/>
    <x v="0"/>
    <x v="2"/>
  </r>
  <r>
    <s v="Battleship"/>
    <d v="2012-07-01T00:00:00"/>
    <x v="1"/>
    <x v="1"/>
    <s v="Color"/>
    <x v="1"/>
    <x v="0"/>
    <x v="0"/>
    <s v="PG-13"/>
    <x v="63"/>
    <x v="446"/>
    <n v="14000"/>
    <n v="26679"/>
    <n v="532"/>
    <n v="44000"/>
    <n v="5.9"/>
    <n v="377"/>
    <n v="131"/>
    <n v="65173160"/>
    <n v="209000000"/>
    <n v="-143826840"/>
    <x v="1"/>
    <x v="1"/>
    <x v="2"/>
  </r>
  <r>
    <s v="The Nut Job"/>
    <d v="2014-08-23T00:00:00"/>
    <x v="14"/>
    <x v="1"/>
    <s v="Color"/>
    <x v="5"/>
    <x v="0"/>
    <x v="5"/>
    <s v="PG"/>
    <x v="63"/>
    <x v="447"/>
    <n v="14000"/>
    <n v="18795"/>
    <n v="7"/>
    <n v="0"/>
    <n v="5.8"/>
    <n v="121"/>
    <n v="85"/>
    <n v="64238770"/>
    <n v="42000000"/>
    <n v="22238770"/>
    <x v="0"/>
    <x v="1"/>
    <x v="1"/>
  </r>
  <r>
    <s v="The Fifth Element"/>
    <d v="1997-03-30T00:00:00"/>
    <x v="10"/>
    <x v="2"/>
    <s v="Color"/>
    <x v="1"/>
    <x v="0"/>
    <x v="3"/>
    <s v="PG-13"/>
    <x v="69"/>
    <x v="286"/>
    <n v="14000"/>
    <n v="39319"/>
    <n v="0"/>
    <n v="18000"/>
    <n v="7.7"/>
    <n v="173"/>
    <n v="126"/>
    <n v="63540020"/>
    <n v="93000000"/>
    <n v="-29459980"/>
    <x v="1"/>
    <x v="0"/>
    <x v="2"/>
  </r>
  <r>
    <s v="The Holiday"/>
    <d v="2006-05-10T00:00:00"/>
    <x v="6"/>
    <x v="0"/>
    <s v="Color"/>
    <x v="0"/>
    <x v="0"/>
    <x v="0"/>
    <s v="PG-13"/>
    <x v="64"/>
    <x v="211"/>
    <n v="14000"/>
    <n v="17423"/>
    <n v="278"/>
    <n v="19000"/>
    <n v="6.9"/>
    <n v="157"/>
    <n v="138"/>
    <n v="63224849"/>
    <n v="85000000"/>
    <n v="-21775151"/>
    <x v="1"/>
    <x v="1"/>
    <x v="2"/>
  </r>
  <r>
    <s v="Unknown"/>
    <d v="2011-03-06T00:00:00"/>
    <x v="16"/>
    <x v="1"/>
    <s v="Color"/>
    <x v="1"/>
    <x v="0"/>
    <x v="2"/>
    <s v="PG-13"/>
    <x v="63"/>
    <x v="442"/>
    <n v="14000"/>
    <n v="17152"/>
    <n v="174"/>
    <n v="29000"/>
    <n v="6.9"/>
    <n v="349"/>
    <n v="113"/>
    <n v="61094903"/>
    <n v="30000000"/>
    <n v="31094903"/>
    <x v="0"/>
    <x v="1"/>
    <x v="0"/>
  </r>
  <r>
    <s v="Resident Evil: Afterlife"/>
    <d v="2010-07-23T00:00:00"/>
    <x v="7"/>
    <x v="1"/>
    <s v="Color"/>
    <x v="1"/>
    <x v="0"/>
    <x v="8"/>
    <s v="R"/>
    <x v="69"/>
    <x v="120"/>
    <n v="14000"/>
    <n v="16098"/>
    <n v="545"/>
    <n v="19000"/>
    <n v="5.9"/>
    <n v="253"/>
    <n v="97"/>
    <n v="60128566"/>
    <n v="60000000"/>
    <n v="128566"/>
    <x v="0"/>
    <x v="1"/>
    <x v="0"/>
  </r>
  <r>
    <s v="Love Actually"/>
    <d v="2003-03-22T00:00:00"/>
    <x v="22"/>
    <x v="0"/>
    <s v="Color"/>
    <x v="0"/>
    <x v="0"/>
    <x v="2"/>
    <s v="R"/>
    <x v="65"/>
    <x v="448"/>
    <n v="14000"/>
    <n v="28886"/>
    <n v="628"/>
    <n v="52000"/>
    <n v="7.7"/>
    <n v="218"/>
    <n v="129"/>
    <n v="59365105"/>
    <n v="45000000"/>
    <n v="14365105"/>
    <x v="0"/>
    <x v="0"/>
    <x v="2"/>
  </r>
  <r>
    <s v="Sea of Love"/>
    <d v="1989-10-06T00:00:00"/>
    <x v="15"/>
    <x v="3"/>
    <s v="Color"/>
    <x v="4"/>
    <x v="0"/>
    <x v="0"/>
    <s v="R"/>
    <x v="67"/>
    <x v="449"/>
    <n v="14000"/>
    <n v="15914"/>
    <n v="17"/>
    <n v="0"/>
    <n v="6.8"/>
    <n v="43"/>
    <n v="113"/>
    <n v="58571513"/>
    <n v="19000000"/>
    <n v="39571513"/>
    <x v="0"/>
    <x v="1"/>
    <x v="0"/>
  </r>
  <r>
    <s v="The Chronicles of Riddick"/>
    <d v="2004-06-25T00:00:00"/>
    <x v="0"/>
    <x v="0"/>
    <s v="Color"/>
    <x v="1"/>
    <x v="0"/>
    <x v="0"/>
    <s v="PG-13"/>
    <x v="66"/>
    <x v="128"/>
    <n v="14000"/>
    <n v="17159"/>
    <n v="123"/>
    <n v="0"/>
    <n v="6.7"/>
    <n v="207"/>
    <n v="134"/>
    <n v="57637485"/>
    <n v="105000000"/>
    <n v="-47362515"/>
    <x v="1"/>
    <x v="1"/>
    <x v="2"/>
  </r>
  <r>
    <s v="Kicking &amp; Screaming"/>
    <d v="2005-04-25T00:00:00"/>
    <x v="5"/>
    <x v="0"/>
    <s v="Color"/>
    <x v="0"/>
    <x v="0"/>
    <x v="0"/>
    <s v="PG"/>
    <x v="68"/>
    <x v="450"/>
    <n v="14000"/>
    <n v="27351"/>
    <n v="58"/>
    <n v="743"/>
    <n v="5.6"/>
    <n v="94"/>
    <n v="95"/>
    <n v="52580895"/>
    <n v="45000000"/>
    <n v="7580895"/>
    <x v="0"/>
    <x v="1"/>
    <x v="0"/>
  </r>
  <r>
    <s v="The Grey"/>
    <d v="2011-02-02T00:00:00"/>
    <x v="16"/>
    <x v="1"/>
    <s v="Color"/>
    <x v="1"/>
    <x v="0"/>
    <x v="0"/>
    <s v="R"/>
    <x v="63"/>
    <x v="384"/>
    <n v="14000"/>
    <n v="16606"/>
    <n v="248"/>
    <n v="32000"/>
    <n v="6.8"/>
    <n v="408"/>
    <n v="117"/>
    <n v="51533608"/>
    <n v="25000000"/>
    <n v="26533608"/>
    <x v="0"/>
    <x v="1"/>
    <x v="0"/>
  </r>
  <r>
    <s v="Resident Evil: Apocalypse"/>
    <d v="2004-10-18T00:00:00"/>
    <x v="0"/>
    <x v="0"/>
    <s v="Color"/>
    <x v="1"/>
    <x v="0"/>
    <x v="8"/>
    <s v="R"/>
    <x v="69"/>
    <x v="451"/>
    <n v="14000"/>
    <n v="16791"/>
    <n v="38"/>
    <n v="0"/>
    <n v="6.2"/>
    <n v="191"/>
    <n v="98"/>
    <n v="50740078"/>
    <n v="45000000"/>
    <n v="5740078"/>
    <x v="0"/>
    <x v="1"/>
    <x v="0"/>
  </r>
  <r>
    <s v="Resident Evil: Extinction"/>
    <d v="2007-11-10T00:00:00"/>
    <x v="4"/>
    <x v="0"/>
    <s v="Color"/>
    <x v="1"/>
    <x v="0"/>
    <x v="3"/>
    <s v="R"/>
    <x v="69"/>
    <x v="452"/>
    <n v="14000"/>
    <n v="16225"/>
    <n v="85"/>
    <n v="0"/>
    <n v="6.3"/>
    <n v="216"/>
    <n v="94"/>
    <n v="50648679"/>
    <n v="45000000"/>
    <n v="5648679"/>
    <x v="0"/>
    <x v="1"/>
    <x v="0"/>
  </r>
  <r>
    <s v="Kingdom of Heaven"/>
    <d v="2005-08-01T00:00:00"/>
    <x v="5"/>
    <x v="0"/>
    <s v="Color"/>
    <x v="1"/>
    <x v="0"/>
    <x v="0"/>
    <s v="R"/>
    <x v="63"/>
    <x v="96"/>
    <n v="14000"/>
    <n v="19600"/>
    <n v="0"/>
    <n v="0"/>
    <n v="7.2"/>
    <n v="239"/>
    <n v="194"/>
    <n v="47396698"/>
    <n v="130000000"/>
    <n v="-82603302"/>
    <x v="1"/>
    <x v="0"/>
    <x v="2"/>
  </r>
  <r>
    <s v="Nanny McPhee"/>
    <d v="2005-05-07T00:00:00"/>
    <x v="5"/>
    <x v="0"/>
    <s v="Color"/>
    <x v="0"/>
    <x v="0"/>
    <x v="0"/>
    <s v="PG"/>
    <x v="65"/>
    <x v="232"/>
    <n v="14000"/>
    <n v="17278"/>
    <n v="52"/>
    <n v="0"/>
    <n v="6.6"/>
    <n v="128"/>
    <n v="97"/>
    <n v="47124400"/>
    <n v="25000000"/>
    <n v="22124400"/>
    <x v="0"/>
    <x v="1"/>
    <x v="0"/>
  </r>
  <r>
    <s v="Zoolander"/>
    <d v="2001-07-14T00:00:00"/>
    <x v="25"/>
    <x v="0"/>
    <s v="Color"/>
    <x v="0"/>
    <x v="0"/>
    <x v="8"/>
    <s v="PG-13"/>
    <x v="69"/>
    <x v="248"/>
    <n v="14000"/>
    <n v="34565"/>
    <n v="0"/>
    <n v="0"/>
    <n v="6.6"/>
    <n v="135"/>
    <n v="90"/>
    <n v="45162741"/>
    <n v="28000000"/>
    <n v="17162741"/>
    <x v="0"/>
    <x v="1"/>
    <x v="0"/>
  </r>
  <r>
    <s v="Scarface"/>
    <d v="1983-03-05T00:00:00"/>
    <x v="41"/>
    <x v="3"/>
    <s v="Color"/>
    <x v="4"/>
    <x v="0"/>
    <x v="0"/>
    <s v="R"/>
    <x v="67"/>
    <x v="209"/>
    <n v="14000"/>
    <n v="16464"/>
    <n v="0"/>
    <n v="19000"/>
    <n v="8.3000000000000007"/>
    <n v="147"/>
    <n v="142"/>
    <n v="44700000"/>
    <n v="25000000"/>
    <n v="19700000"/>
    <x v="0"/>
    <x v="3"/>
    <x v="2"/>
  </r>
  <r>
    <s v="A Million Ways to Die in the West"/>
    <d v="2014-10-05T00:00:00"/>
    <x v="14"/>
    <x v="1"/>
    <s v="Color"/>
    <x v="0"/>
    <x v="0"/>
    <x v="0"/>
    <s v="R"/>
    <x v="63"/>
    <x v="403"/>
    <n v="14000"/>
    <n v="28927"/>
    <n v="3000"/>
    <n v="24000"/>
    <n v="6.1"/>
    <n v="303"/>
    <n v="136"/>
    <n v="42615685"/>
    <n v="40000000"/>
    <n v="2615685"/>
    <x v="0"/>
    <x v="1"/>
    <x v="2"/>
  </r>
  <r>
    <s v="Resident Evil: Retribution"/>
    <d v="2012-12-26T00:00:00"/>
    <x v="1"/>
    <x v="1"/>
    <s v="Color"/>
    <x v="1"/>
    <x v="0"/>
    <x v="8"/>
    <s v="R"/>
    <x v="69"/>
    <x v="120"/>
    <n v="14000"/>
    <n v="17913"/>
    <n v="545"/>
    <n v="32000"/>
    <n v="5.4"/>
    <n v="239"/>
    <n v="96"/>
    <n v="42345531"/>
    <n v="65000000"/>
    <n v="-22654469"/>
    <x v="1"/>
    <x v="1"/>
    <x v="0"/>
  </r>
  <r>
    <s v="Riddick"/>
    <d v="2013-05-18T00:00:00"/>
    <x v="19"/>
    <x v="1"/>
    <s v="Color"/>
    <x v="1"/>
    <x v="0"/>
    <x v="0"/>
    <s v="R"/>
    <x v="66"/>
    <x v="128"/>
    <n v="14000"/>
    <n v="17551"/>
    <n v="123"/>
    <n v="39000"/>
    <n v="6.4"/>
    <n v="302"/>
    <n v="127"/>
    <n v="41997790"/>
    <n v="38000000"/>
    <n v="3997790"/>
    <x v="0"/>
    <x v="1"/>
    <x v="2"/>
  </r>
  <r>
    <s v="Bridget Jones: The Edge of Reason"/>
    <d v="2004-05-27T00:00:00"/>
    <x v="0"/>
    <x v="0"/>
    <s v="Color"/>
    <x v="0"/>
    <x v="0"/>
    <x v="2"/>
    <s v="R"/>
    <x v="65"/>
    <x v="453"/>
    <n v="14000"/>
    <n v="15634"/>
    <n v="17"/>
    <n v="0"/>
    <n v="5.9"/>
    <n v="143"/>
    <n v="108"/>
    <n v="40203020"/>
    <n v="40000000"/>
    <n v="203020"/>
    <x v="0"/>
    <x v="1"/>
    <x v="0"/>
  </r>
  <r>
    <s v="Resident Evil"/>
    <d v="2002-07-13T00:00:00"/>
    <x v="18"/>
    <x v="0"/>
    <s v="Color"/>
    <x v="1"/>
    <x v="0"/>
    <x v="2"/>
    <s v="R"/>
    <x v="69"/>
    <x v="120"/>
    <n v="14000"/>
    <n v="17902"/>
    <n v="545"/>
    <n v="0"/>
    <n v="6.7"/>
    <n v="226"/>
    <n v="100"/>
    <n v="39532308"/>
    <n v="33000000"/>
    <n v="6532308"/>
    <x v="0"/>
    <x v="1"/>
    <x v="0"/>
  </r>
  <r>
    <s v="Pitch Black"/>
    <d v="2000-08-08T00:00:00"/>
    <x v="28"/>
    <x v="0"/>
    <s v="Color"/>
    <x v="2"/>
    <x v="0"/>
    <x v="0"/>
    <s v="R"/>
    <x v="66"/>
    <x v="128"/>
    <n v="14000"/>
    <n v="16196"/>
    <n v="123"/>
    <n v="5000"/>
    <n v="7.1"/>
    <n v="214"/>
    <n v="112"/>
    <n v="39235088"/>
    <n v="23000000"/>
    <n v="16235088"/>
    <x v="0"/>
    <x v="0"/>
    <x v="0"/>
  </r>
  <r>
    <s v="What a Girl Wants"/>
    <d v="2003-09-17T00:00:00"/>
    <x v="22"/>
    <x v="0"/>
    <s v="Color"/>
    <x v="0"/>
    <x v="0"/>
    <x v="0"/>
    <s v="PG"/>
    <x v="65"/>
    <x v="454"/>
    <n v="14000"/>
    <n v="16400"/>
    <n v="29"/>
    <n v="0"/>
    <n v="5.8"/>
    <n v="66"/>
    <n v="105"/>
    <n v="35990505"/>
    <n v="20000000"/>
    <n v="15990505"/>
    <x v="0"/>
    <x v="1"/>
    <x v="0"/>
  </r>
  <r>
    <s v="K-19: The Widowmaker"/>
    <d v="2002-02-13T00:00:00"/>
    <x v="18"/>
    <x v="0"/>
    <s v="Color"/>
    <x v="3"/>
    <x v="0"/>
    <x v="2"/>
    <s v="PG-13"/>
    <x v="63"/>
    <x v="455"/>
    <n v="14000"/>
    <n v="15149"/>
    <n v="0"/>
    <n v="0"/>
    <n v="6.7"/>
    <n v="136"/>
    <n v="138"/>
    <n v="35168677"/>
    <n v="100000000"/>
    <n v="-64831323"/>
    <x v="1"/>
    <x v="1"/>
    <x v="2"/>
  </r>
  <r>
    <s v="The Reader"/>
    <d v="2008-09-02T00:00:00"/>
    <x v="3"/>
    <x v="0"/>
    <s v="Color"/>
    <x v="3"/>
    <x v="0"/>
    <x v="0"/>
    <s v="R"/>
    <x v="64"/>
    <x v="420"/>
    <n v="14000"/>
    <n v="14504"/>
    <n v="335"/>
    <n v="15000"/>
    <n v="7.6"/>
    <n v="299"/>
    <n v="124"/>
    <n v="34180954"/>
    <n v="32000000"/>
    <n v="2180954"/>
    <x v="0"/>
    <x v="0"/>
    <x v="2"/>
  </r>
  <r>
    <s v="Eternal Sunshine of the Spotless Mind"/>
    <d v="2004-10-13T00:00:00"/>
    <x v="0"/>
    <x v="0"/>
    <s v="Color"/>
    <x v="3"/>
    <x v="0"/>
    <x v="0"/>
    <s v="R"/>
    <x v="64"/>
    <x v="456"/>
    <n v="14000"/>
    <n v="19364"/>
    <n v="1000"/>
    <n v="52000"/>
    <n v="8.3000000000000007"/>
    <n v="273"/>
    <n v="108"/>
    <n v="34126138"/>
    <n v="20000000"/>
    <n v="14126138"/>
    <x v="0"/>
    <x v="3"/>
    <x v="0"/>
  </r>
  <r>
    <s v="All About Steve"/>
    <d v="2009-08-09T00:00:00"/>
    <x v="2"/>
    <x v="0"/>
    <s v="Color"/>
    <x v="0"/>
    <x v="0"/>
    <x v="0"/>
    <s v="PG-13"/>
    <x v="62"/>
    <x v="457"/>
    <n v="14000"/>
    <n v="16461"/>
    <n v="3"/>
    <n v="0"/>
    <n v="4.8"/>
    <n v="128"/>
    <n v="99"/>
    <n v="33860010"/>
    <n v="15000000"/>
    <n v="18860010"/>
    <x v="0"/>
    <x v="2"/>
    <x v="0"/>
  </r>
  <r>
    <s v="Rob Roy"/>
    <d v="1995-07-11T00:00:00"/>
    <x v="21"/>
    <x v="2"/>
    <s v="Color"/>
    <x v="5"/>
    <x v="0"/>
    <x v="0"/>
    <s v="R"/>
    <x v="63"/>
    <x v="150"/>
    <n v="14000"/>
    <n v="16125"/>
    <n v="105"/>
    <n v="0"/>
    <n v="6.9"/>
    <n v="44"/>
    <n v="139"/>
    <n v="31600000"/>
    <n v="28000000"/>
    <n v="3600000"/>
    <x v="0"/>
    <x v="1"/>
    <x v="2"/>
  </r>
  <r>
    <s v="The Insider"/>
    <d v="1999-08-26T00:00:00"/>
    <x v="17"/>
    <x v="2"/>
    <s v="Color"/>
    <x v="7"/>
    <x v="0"/>
    <x v="0"/>
    <s v="R"/>
    <x v="67"/>
    <x v="44"/>
    <n v="14000"/>
    <n v="18216"/>
    <n v="0"/>
    <n v="0"/>
    <n v="7.9"/>
    <n v="209"/>
    <n v="157"/>
    <n v="28965197"/>
    <n v="68000000"/>
    <n v="-39034803"/>
    <x v="1"/>
    <x v="0"/>
    <x v="2"/>
  </r>
  <r>
    <s v="The Last Witch Hunter"/>
    <d v="2015-02-24T00:00:00"/>
    <x v="20"/>
    <x v="1"/>
    <s v="Color"/>
    <x v="1"/>
    <x v="0"/>
    <x v="0"/>
    <s v="PG-13"/>
    <x v="66"/>
    <x v="458"/>
    <n v="14000"/>
    <n v="16922"/>
    <n v="42"/>
    <n v="21000"/>
    <n v="6"/>
    <n v="202"/>
    <n v="106"/>
    <n v="27356090"/>
    <n v="90000000"/>
    <n v="-62643910"/>
    <x v="1"/>
    <x v="1"/>
    <x v="0"/>
  </r>
  <r>
    <s v="Run All Night"/>
    <d v="2015-10-07T00:00:00"/>
    <x v="20"/>
    <x v="1"/>
    <s v="Color"/>
    <x v="1"/>
    <x v="0"/>
    <x v="0"/>
    <s v="R"/>
    <x v="63"/>
    <x v="442"/>
    <n v="14000"/>
    <n v="16992"/>
    <n v="174"/>
    <n v="15000"/>
    <n v="6.6"/>
    <n v="236"/>
    <n v="114"/>
    <n v="26442251"/>
    <n v="50000000"/>
    <n v="-23557749"/>
    <x v="1"/>
    <x v="1"/>
    <x v="0"/>
  </r>
  <r>
    <s v="A Man Apart"/>
    <d v="2003-10-23T00:00:00"/>
    <x v="22"/>
    <x v="0"/>
    <s v="Color"/>
    <x v="1"/>
    <x v="0"/>
    <x v="0"/>
    <s v="R"/>
    <x v="66"/>
    <x v="112"/>
    <n v="14000"/>
    <n v="16611"/>
    <n v="473"/>
    <n v="0"/>
    <n v="6.1"/>
    <n v="110"/>
    <n v="109"/>
    <n v="26183197"/>
    <n v="36000000"/>
    <n v="-9816803"/>
    <x v="1"/>
    <x v="1"/>
    <x v="0"/>
  </r>
  <r>
    <s v="A Walk Among the Tombstones"/>
    <d v="2014-09-12T00:00:00"/>
    <x v="14"/>
    <x v="1"/>
    <s v="Color"/>
    <x v="4"/>
    <x v="0"/>
    <x v="0"/>
    <s v="R"/>
    <x v="63"/>
    <x v="459"/>
    <n v="14000"/>
    <n v="15428"/>
    <n v="71"/>
    <n v="15000"/>
    <n v="6.5"/>
    <n v="253"/>
    <n v="114"/>
    <n v="25977365"/>
    <n v="28000000"/>
    <n v="-2022635"/>
    <x v="1"/>
    <x v="1"/>
    <x v="0"/>
  </r>
  <r>
    <s v="The Fourth Kind"/>
    <d v="2009-03-03T00:00:00"/>
    <x v="2"/>
    <x v="0"/>
    <s v="Color"/>
    <x v="9"/>
    <x v="0"/>
    <x v="0"/>
    <s v="PG-13"/>
    <x v="69"/>
    <x v="460"/>
    <n v="14000"/>
    <n v="15251"/>
    <n v="58"/>
    <n v="15000"/>
    <n v="5.9"/>
    <n v="183"/>
    <n v="98"/>
    <n v="25464480"/>
    <n v="10000000"/>
    <n v="15464480"/>
    <x v="0"/>
    <x v="1"/>
    <x v="0"/>
  </r>
  <r>
    <s v="The Iron Giant"/>
    <d v="1999-08-30T00:00:00"/>
    <x v="17"/>
    <x v="2"/>
    <s v="Color"/>
    <x v="1"/>
    <x v="0"/>
    <x v="0"/>
    <s v="PG"/>
    <x v="66"/>
    <x v="461"/>
    <n v="14000"/>
    <n v="16358"/>
    <n v="663"/>
    <n v="0"/>
    <n v="8"/>
    <n v="162"/>
    <n v="90"/>
    <n v="23159305"/>
    <n v="70000000"/>
    <n v="-46840695"/>
    <x v="1"/>
    <x v="3"/>
    <x v="0"/>
  </r>
  <r>
    <s v="Babylon A.D."/>
    <d v="2008-06-02T00:00:00"/>
    <x v="3"/>
    <x v="0"/>
    <s v="Color"/>
    <x v="1"/>
    <x v="0"/>
    <x v="3"/>
    <s v="PG-13"/>
    <x v="66"/>
    <x v="250"/>
    <n v="14000"/>
    <n v="15990"/>
    <n v="326"/>
    <n v="0"/>
    <n v="5.6"/>
    <n v="164"/>
    <n v="101"/>
    <n v="22531698"/>
    <n v="70000000"/>
    <n v="-47468302"/>
    <x v="1"/>
    <x v="1"/>
    <x v="0"/>
  </r>
  <r>
    <s v="The Kids Are All Right"/>
    <d v="2010-08-04T00:00:00"/>
    <x v="7"/>
    <x v="1"/>
    <s v="Color"/>
    <x v="0"/>
    <x v="0"/>
    <x v="0"/>
    <s v="R"/>
    <x v="68"/>
    <x v="462"/>
    <n v="14000"/>
    <n v="18645"/>
    <n v="450"/>
    <n v="16000"/>
    <n v="7.1"/>
    <n v="323"/>
    <n v="106"/>
    <n v="20803237"/>
    <n v="3500000"/>
    <n v="17303237"/>
    <x v="0"/>
    <x v="0"/>
    <x v="0"/>
  </r>
  <r>
    <s v="The Three Musketeers"/>
    <d v="2011-05-16T00:00:00"/>
    <x v="16"/>
    <x v="1"/>
    <s v="Color"/>
    <x v="1"/>
    <x v="0"/>
    <x v="8"/>
    <s v="PG-13"/>
    <x v="69"/>
    <x v="120"/>
    <n v="14000"/>
    <n v="27694"/>
    <n v="545"/>
    <n v="19000"/>
    <n v="5.8"/>
    <n v="228"/>
    <n v="110"/>
    <n v="20315324"/>
    <n v="75000000"/>
    <n v="-54684676"/>
    <x v="1"/>
    <x v="1"/>
    <x v="0"/>
  </r>
  <r>
    <s v="City Hall"/>
    <d v="1996-03-03T00:00:00"/>
    <x v="29"/>
    <x v="2"/>
    <s v="Color"/>
    <x v="3"/>
    <x v="0"/>
    <x v="0"/>
    <s v="R"/>
    <x v="67"/>
    <x v="449"/>
    <n v="14000"/>
    <n v="17877"/>
    <n v="17"/>
    <n v="309"/>
    <n v="6.2"/>
    <n v="50"/>
    <n v="111"/>
    <n v="20300000"/>
    <n v="40000000"/>
    <n v="-19700000"/>
    <x v="1"/>
    <x v="1"/>
    <x v="0"/>
  </r>
  <r>
    <s v="Ultraviolet"/>
    <d v="2006-01-15T00:00:00"/>
    <x v="6"/>
    <x v="0"/>
    <s v="Color"/>
    <x v="1"/>
    <x v="0"/>
    <x v="0"/>
    <s v="PG-13"/>
    <x v="69"/>
    <x v="195"/>
    <n v="14000"/>
    <n v="15271"/>
    <n v="110"/>
    <n v="0"/>
    <n v="4.4000000000000004"/>
    <n v="158"/>
    <n v="94"/>
    <n v="18500966"/>
    <n v="30000000"/>
    <n v="-11499034"/>
    <x v="1"/>
    <x v="2"/>
    <x v="0"/>
  </r>
  <r>
    <s v="Steve Jobs"/>
    <d v="2015-06-26T00:00:00"/>
    <x v="20"/>
    <x v="1"/>
    <s v="Color"/>
    <x v="7"/>
    <x v="0"/>
    <x v="2"/>
    <s v="R"/>
    <x v="64"/>
    <x v="95"/>
    <n v="14000"/>
    <n v="28933"/>
    <n v="0"/>
    <n v="23000"/>
    <n v="7.2"/>
    <n v="412"/>
    <n v="122"/>
    <n v="17750583"/>
    <n v="30000000"/>
    <n v="-12249417"/>
    <x v="1"/>
    <x v="0"/>
    <x v="2"/>
  </r>
  <r>
    <s v="Boiler Room"/>
    <d v="2000-11-19T00:00:00"/>
    <x v="28"/>
    <x v="0"/>
    <s v="Color"/>
    <x v="4"/>
    <x v="0"/>
    <x v="0"/>
    <s v="R"/>
    <x v="66"/>
    <x v="463"/>
    <n v="14000"/>
    <n v="17336"/>
    <n v="46"/>
    <n v="0"/>
    <n v="7"/>
    <n v="132"/>
    <n v="120"/>
    <n v="16938179"/>
    <n v="8000000"/>
    <n v="8938179"/>
    <x v="0"/>
    <x v="0"/>
    <x v="0"/>
  </r>
  <r>
    <s v="88 Minutes"/>
    <d v="2007-10-12T00:00:00"/>
    <x v="4"/>
    <x v="0"/>
    <s v="Color"/>
    <x v="4"/>
    <x v="0"/>
    <x v="0"/>
    <s v="R"/>
    <x v="67"/>
    <x v="220"/>
    <n v="14000"/>
    <n v="16722"/>
    <n v="50"/>
    <n v="0"/>
    <n v="5.9"/>
    <n v="158"/>
    <n v="108"/>
    <n v="16930884"/>
    <n v="30000000"/>
    <n v="-13069116"/>
    <x v="1"/>
    <x v="1"/>
    <x v="0"/>
  </r>
  <r>
    <s v="Cirque du Freak: The Vampire's Assistant"/>
    <d v="2009-02-20T00:00:00"/>
    <x v="2"/>
    <x v="0"/>
    <s v="Color"/>
    <x v="1"/>
    <x v="0"/>
    <x v="0"/>
    <s v="PG-13"/>
    <x v="68"/>
    <x v="204"/>
    <n v="14000"/>
    <n v="20503"/>
    <n v="80"/>
    <n v="0"/>
    <n v="5.9"/>
    <n v="157"/>
    <n v="109"/>
    <n v="13838130"/>
    <n v="40000000"/>
    <n v="-26161870"/>
    <x v="1"/>
    <x v="1"/>
    <x v="0"/>
  </r>
  <r>
    <s v="Hit and Run"/>
    <d v="2012-03-01T00:00:00"/>
    <x v="1"/>
    <x v="1"/>
    <s v="Color"/>
    <x v="1"/>
    <x v="0"/>
    <x v="0"/>
    <s v="R"/>
    <x v="62"/>
    <x v="464"/>
    <n v="14000"/>
    <n v="15922"/>
    <n v="21"/>
    <n v="0"/>
    <n v="6.1"/>
    <n v="176"/>
    <n v="100"/>
    <n v="13746550"/>
    <n v="2000000"/>
    <n v="11746550"/>
    <x v="0"/>
    <x v="1"/>
    <x v="0"/>
  </r>
  <r>
    <s v="Burnt"/>
    <d v="2015-07-28T00:00:00"/>
    <x v="20"/>
    <x v="1"/>
    <s v="Color"/>
    <x v="0"/>
    <x v="0"/>
    <x v="0"/>
    <s v="R"/>
    <x v="62"/>
    <x v="293"/>
    <n v="14000"/>
    <n v="16926"/>
    <n v="53"/>
    <n v="25000"/>
    <n v="6.6"/>
    <n v="175"/>
    <n v="101"/>
    <n v="13650738"/>
    <n v="20000000"/>
    <n v="-6349262"/>
    <x v="1"/>
    <x v="1"/>
    <x v="0"/>
  </r>
  <r>
    <s v="Case 39"/>
    <d v="2009-08-29T00:00:00"/>
    <x v="2"/>
    <x v="0"/>
    <s v="Color"/>
    <x v="2"/>
    <x v="0"/>
    <x v="0"/>
    <s v="R"/>
    <x v="62"/>
    <x v="465"/>
    <n v="14000"/>
    <n v="15790"/>
    <n v="22"/>
    <n v="0"/>
    <n v="6.2"/>
    <n v="167"/>
    <n v="109"/>
    <n v="13248477"/>
    <n v="27000000"/>
    <n v="-13751523"/>
    <x v="1"/>
    <x v="1"/>
    <x v="0"/>
  </r>
  <r>
    <s v="Kinsey"/>
    <d v="2004-06-30T00:00:00"/>
    <x v="0"/>
    <x v="0"/>
    <s v="Black and White"/>
    <x v="7"/>
    <x v="0"/>
    <x v="0"/>
    <s v="R"/>
    <x v="63"/>
    <x v="247"/>
    <n v="14000"/>
    <n v="17490"/>
    <n v="386"/>
    <n v="0"/>
    <n v="7.1"/>
    <n v="188"/>
    <n v="118"/>
    <n v="10214647"/>
    <n v="11000000"/>
    <n v="-785353"/>
    <x v="1"/>
    <x v="0"/>
    <x v="0"/>
  </r>
  <r>
    <s v="A Single Man"/>
    <d v="2009-10-24T00:00:00"/>
    <x v="2"/>
    <x v="0"/>
    <s v="Color"/>
    <x v="3"/>
    <x v="0"/>
    <x v="0"/>
    <s v="R"/>
    <x v="65"/>
    <x v="466"/>
    <n v="14000"/>
    <n v="14816"/>
    <n v="192"/>
    <n v="16000"/>
    <n v="7.6"/>
    <n v="281"/>
    <n v="99"/>
    <n v="9166863"/>
    <n v="7000000"/>
    <n v="2166863"/>
    <x v="0"/>
    <x v="0"/>
    <x v="0"/>
  </r>
  <r>
    <s v="The Bounty"/>
    <d v="1984-02-18T00:00:00"/>
    <x v="26"/>
    <x v="3"/>
    <s v="Color"/>
    <x v="1"/>
    <x v="0"/>
    <x v="2"/>
    <s v="PG"/>
    <x v="63"/>
    <x v="121"/>
    <n v="14000"/>
    <n v="28094"/>
    <n v="79"/>
    <n v="1000"/>
    <n v="7"/>
    <n v="29"/>
    <n v="132"/>
    <n v="8600000"/>
    <n v="25000000"/>
    <n v="-16400000"/>
    <x v="1"/>
    <x v="0"/>
    <x v="2"/>
  </r>
  <r>
    <s v="The Importance of Being Earnest"/>
    <d v="2002-08-18T00:00:00"/>
    <x v="18"/>
    <x v="0"/>
    <s v="Color"/>
    <x v="0"/>
    <x v="0"/>
    <x v="2"/>
    <s v="PG"/>
    <x v="65"/>
    <x v="467"/>
    <n v="14000"/>
    <n v="16502"/>
    <n v="32"/>
    <n v="0"/>
    <n v="6.9"/>
    <n v="104"/>
    <n v="97"/>
    <n v="8378141"/>
    <n v="15000000"/>
    <n v="-6621859"/>
    <x v="1"/>
    <x v="1"/>
    <x v="0"/>
  </r>
  <r>
    <s v="Dazed and Confused"/>
    <d v="1993-08-26T00:00:00"/>
    <x v="8"/>
    <x v="2"/>
    <s v="Color"/>
    <x v="0"/>
    <x v="0"/>
    <x v="0"/>
    <s v="R"/>
    <x v="69"/>
    <x v="256"/>
    <n v="14000"/>
    <n v="18643"/>
    <n v="0"/>
    <n v="10000"/>
    <n v="7.7"/>
    <n v="152"/>
    <n v="102"/>
    <n v="7993039"/>
    <n v="6900000"/>
    <n v="1093039"/>
    <x v="0"/>
    <x v="0"/>
    <x v="0"/>
  </r>
  <r>
    <s v="All the King's Men"/>
    <d v="2006-11-20T00:00:00"/>
    <x v="6"/>
    <x v="0"/>
    <s v="Black and White"/>
    <x v="3"/>
    <x v="0"/>
    <x v="8"/>
    <s v="PG-13"/>
    <x v="64"/>
    <x v="468"/>
    <n v="14000"/>
    <n v="27614"/>
    <n v="234"/>
    <n v="0"/>
    <n v="6.2"/>
    <n v="127"/>
    <n v="128"/>
    <n v="7221458"/>
    <n v="55000000"/>
    <n v="-47778542"/>
    <x v="1"/>
    <x v="1"/>
    <x v="2"/>
  </r>
  <r>
    <s v="Quills"/>
    <d v="2000-11-27T00:00:00"/>
    <x v="28"/>
    <x v="0"/>
    <s v="Color"/>
    <x v="7"/>
    <x v="0"/>
    <x v="2"/>
    <s v="R"/>
    <x v="64"/>
    <x v="469"/>
    <n v="14000"/>
    <n v="14726"/>
    <n v="133"/>
    <n v="0"/>
    <n v="7.4"/>
    <n v="132"/>
    <n v="124"/>
    <n v="7060876"/>
    <n v="13500000"/>
    <n v="-6439124"/>
    <x v="1"/>
    <x v="0"/>
    <x v="2"/>
  </r>
  <r>
    <s v="The Last Legion"/>
    <d v="2007-04-18T00:00:00"/>
    <x v="4"/>
    <x v="0"/>
    <s v="Color"/>
    <x v="1"/>
    <x v="0"/>
    <x v="2"/>
    <s v="PG-13"/>
    <x v="65"/>
    <x v="470"/>
    <n v="14000"/>
    <n v="14625"/>
    <n v="4"/>
    <n v="0"/>
    <n v="5.4"/>
    <n v="90"/>
    <n v="102"/>
    <n v="5932060"/>
    <n v="35000000"/>
    <n v="-29067940"/>
    <x v="1"/>
    <x v="1"/>
    <x v="0"/>
  </r>
  <r>
    <s v="Little Children"/>
    <d v="2006-06-16T00:00:00"/>
    <x v="6"/>
    <x v="0"/>
    <s v="Color"/>
    <x v="3"/>
    <x v="0"/>
    <x v="0"/>
    <s v="R"/>
    <x v="64"/>
    <x v="471"/>
    <n v="14000"/>
    <n v="15337"/>
    <n v="143"/>
    <n v="5000"/>
    <n v="7.6"/>
    <n v="251"/>
    <n v="137"/>
    <n v="5459824"/>
    <n v="26000000"/>
    <n v="-20540176"/>
    <x v="1"/>
    <x v="0"/>
    <x v="2"/>
  </r>
  <r>
    <s v="Danny Collins"/>
    <d v="2015-05-08T00:00:00"/>
    <x v="20"/>
    <x v="1"/>
    <s v="Color"/>
    <x v="0"/>
    <x v="0"/>
    <x v="0"/>
    <s v="R"/>
    <x v="67"/>
    <x v="472"/>
    <n v="14000"/>
    <n v="18712"/>
    <n v="102"/>
    <n v="0"/>
    <n v="7.1"/>
    <n v="139"/>
    <n v="106"/>
    <n v="5348317"/>
    <n v="10000000"/>
    <n v="-4651683"/>
    <x v="1"/>
    <x v="0"/>
    <x v="0"/>
  </r>
  <r>
    <s v="The Merchant of Venice"/>
    <d v="2004-03-13T00:00:00"/>
    <x v="0"/>
    <x v="0"/>
    <s v="Color"/>
    <x v="3"/>
    <x v="0"/>
    <x v="0"/>
    <s v="R"/>
    <x v="67"/>
    <x v="473"/>
    <n v="14000"/>
    <n v="16252"/>
    <n v="53"/>
    <n v="0"/>
    <n v="7.1"/>
    <n v="117"/>
    <n v="131"/>
    <n v="3752725"/>
    <n v="18000000"/>
    <n v="-14247275"/>
    <x v="1"/>
    <x v="0"/>
    <x v="2"/>
  </r>
  <r>
    <s v="Chloe"/>
    <d v="2009-03-16T00:00:00"/>
    <x v="2"/>
    <x v="0"/>
    <s v="Color"/>
    <x v="3"/>
    <x v="0"/>
    <x v="0"/>
    <s v="R"/>
    <x v="63"/>
    <x v="474"/>
    <n v="14000"/>
    <n v="14372"/>
    <n v="460"/>
    <n v="0"/>
    <n v="6.3"/>
    <n v="226"/>
    <n v="96"/>
    <n v="3074838"/>
    <n v="11000000"/>
    <n v="-7925162"/>
    <x v="1"/>
    <x v="1"/>
    <x v="0"/>
  </r>
  <r>
    <s v="Heavenly Creatures"/>
    <d v="1994-06-17T00:00:00"/>
    <x v="27"/>
    <x v="2"/>
    <s v="Color"/>
    <x v="7"/>
    <x v="0"/>
    <x v="15"/>
    <s v="R"/>
    <x v="64"/>
    <x v="376"/>
    <n v="14000"/>
    <n v="14574"/>
    <n v="0"/>
    <n v="0"/>
    <n v="7.4"/>
    <n v="93"/>
    <n v="108"/>
    <n v="3049135"/>
    <n v="5000000"/>
    <n v="-1950865"/>
    <x v="1"/>
    <x v="0"/>
    <x v="0"/>
  </r>
  <r>
    <s v="Before I Go to Sleep"/>
    <d v="2014-03-04T00:00:00"/>
    <x v="14"/>
    <x v="1"/>
    <s v="Color"/>
    <x v="3"/>
    <x v="0"/>
    <x v="2"/>
    <s v="R"/>
    <x v="65"/>
    <x v="475"/>
    <n v="14000"/>
    <n v="14617"/>
    <n v="17"/>
    <n v="11000"/>
    <n v="6.3"/>
    <n v="149"/>
    <n v="92"/>
    <n v="2963012"/>
    <n v="22000000"/>
    <n v="-19036988"/>
    <x v="1"/>
    <x v="1"/>
    <x v="0"/>
  </r>
  <r>
    <s v="Return to the Blue Lagoon"/>
    <d v="1991-11-02T00:00:00"/>
    <x v="13"/>
    <x v="2"/>
    <s v="Color"/>
    <x v="5"/>
    <x v="0"/>
    <x v="0"/>
    <s v="PG-13"/>
    <x v="69"/>
    <x v="476"/>
    <n v="14000"/>
    <n v="14281"/>
    <n v="8"/>
    <n v="967"/>
    <n v="5.0999999999999996"/>
    <n v="14"/>
    <n v="102"/>
    <n v="2807854"/>
    <n v="11000000"/>
    <n v="-8192146"/>
    <x v="1"/>
    <x v="1"/>
    <x v="0"/>
  </r>
  <r>
    <s v="Gun Shy"/>
    <d v="2000-12-24T00:00:00"/>
    <x v="28"/>
    <x v="0"/>
    <s v="Color"/>
    <x v="0"/>
    <x v="0"/>
    <x v="0"/>
    <s v="R"/>
    <x v="63"/>
    <x v="477"/>
    <n v="14000"/>
    <n v="17665"/>
    <n v="3"/>
    <n v="242"/>
    <n v="5.7"/>
    <n v="49"/>
    <n v="101"/>
    <n v="1631839"/>
    <n v="10000000"/>
    <n v="-8368161"/>
    <x v="1"/>
    <x v="1"/>
    <x v="0"/>
  </r>
  <r>
    <s v="Iris"/>
    <d v="2001-08-11T00:00:00"/>
    <x v="25"/>
    <x v="0"/>
    <s v="Color"/>
    <x v="7"/>
    <x v="0"/>
    <x v="2"/>
    <s v="R"/>
    <x v="64"/>
    <x v="478"/>
    <n v="14000"/>
    <n v="16768"/>
    <n v="14"/>
    <n v="0"/>
    <n v="7.1"/>
    <n v="100"/>
    <n v="91"/>
    <n v="1292119"/>
    <n v="5500000"/>
    <n v="-4207881"/>
    <x v="1"/>
    <x v="0"/>
    <x v="0"/>
  </r>
  <r>
    <s v="When Did You Last See Your Father?"/>
    <d v="2007-11-25T00:00:00"/>
    <x v="4"/>
    <x v="0"/>
    <s v="Color"/>
    <x v="7"/>
    <x v="0"/>
    <x v="2"/>
    <s v="PG-13"/>
    <x v="65"/>
    <x v="479"/>
    <n v="14000"/>
    <n v="15848"/>
    <n v="14"/>
    <n v="429"/>
    <n v="6.9"/>
    <n v="90"/>
    <n v="92"/>
    <n v="1071240"/>
    <n v="8000000"/>
    <n v="-6928760"/>
    <x v="1"/>
    <x v="1"/>
    <x v="0"/>
  </r>
  <r>
    <s v="Where the Truth Lies"/>
    <d v="2005-09-05T00:00:00"/>
    <x v="5"/>
    <x v="0"/>
    <s v="Color"/>
    <x v="4"/>
    <x v="0"/>
    <x v="5"/>
    <s v="R"/>
    <x v="65"/>
    <x v="474"/>
    <n v="14000"/>
    <n v="16090"/>
    <n v="460"/>
    <n v="507"/>
    <n v="6.5"/>
    <n v="97"/>
    <n v="107"/>
    <n v="871527"/>
    <n v="25000000"/>
    <n v="-24128473"/>
    <x v="1"/>
    <x v="1"/>
    <x v="0"/>
  </r>
  <r>
    <s v="The Claim"/>
    <d v="2000-07-19T00:00:00"/>
    <x v="28"/>
    <x v="0"/>
    <s v="Color"/>
    <x v="3"/>
    <x v="0"/>
    <x v="2"/>
    <s v="R"/>
    <x v="69"/>
    <x v="480"/>
    <n v="14000"/>
    <n v="17104"/>
    <n v="187"/>
    <n v="141"/>
    <n v="6.5"/>
    <n v="71"/>
    <n v="115"/>
    <n v="403932"/>
    <n v="20000000"/>
    <n v="-19596068"/>
    <x v="1"/>
    <x v="1"/>
    <x v="0"/>
  </r>
  <r>
    <s v="People I Know"/>
    <d v="2002-01-24T00:00:00"/>
    <x v="18"/>
    <x v="0"/>
    <s v="Color"/>
    <x v="4"/>
    <x v="0"/>
    <x v="0"/>
    <s v="R"/>
    <x v="67"/>
    <x v="481"/>
    <n v="14000"/>
    <n v="15612"/>
    <n v="3"/>
    <n v="217"/>
    <n v="5.5"/>
    <n v="42"/>
    <n v="100"/>
    <n v="121972"/>
    <n v="22000000"/>
    <n v="-21878028"/>
    <x v="1"/>
    <x v="1"/>
    <x v="0"/>
  </r>
  <r>
    <s v="After.Life"/>
    <d v="2009-03-03T00:00:00"/>
    <x v="2"/>
    <x v="0"/>
    <s v="Color"/>
    <x v="3"/>
    <x v="0"/>
    <x v="0"/>
    <s v="R"/>
    <x v="63"/>
    <x v="482"/>
    <n v="14000"/>
    <n v="15860"/>
    <n v="0"/>
    <n v="7000"/>
    <n v="5.9"/>
    <n v="138"/>
    <n v="104"/>
    <n v="108229"/>
    <n v="4500000"/>
    <n v="-4391771"/>
    <x v="1"/>
    <x v="1"/>
    <x v="0"/>
  </r>
  <r>
    <s v="Escobar: Paradise Lost"/>
    <d v="2014-12-04T00:00:00"/>
    <x v="14"/>
    <x v="1"/>
    <s v="Color"/>
    <x v="4"/>
    <x v="0"/>
    <x v="3"/>
    <s v="R"/>
    <x v="68"/>
    <x v="483"/>
    <n v="14000"/>
    <n v="14492"/>
    <n v="30"/>
    <n v="0"/>
    <n v="6.6"/>
    <n v="106"/>
    <n v="120"/>
    <n v="106869"/>
    <n v="17000000"/>
    <n v="-16893131"/>
    <x v="1"/>
    <x v="1"/>
    <x v="0"/>
  </r>
  <r>
    <s v="The Midnight Meat Train"/>
    <d v="2008-06-22T00:00:00"/>
    <x v="3"/>
    <x v="0"/>
    <s v="Color"/>
    <x v="8"/>
    <x v="0"/>
    <x v="0"/>
    <s v="R"/>
    <x v="62"/>
    <x v="484"/>
    <n v="14000"/>
    <n v="18639"/>
    <n v="129"/>
    <n v="0"/>
    <n v="6.1"/>
    <n v="177"/>
    <n v="103"/>
    <n v="73548"/>
    <n v="15000000"/>
    <n v="-14926452"/>
    <x v="1"/>
    <x v="1"/>
    <x v="0"/>
  </r>
  <r>
    <s v="The Sixth Sense"/>
    <d v="1999-10-15T00:00:00"/>
    <x v="17"/>
    <x v="2"/>
    <s v="Color"/>
    <x v="3"/>
    <x v="0"/>
    <x v="0"/>
    <s v="PG-13"/>
    <x v="70"/>
    <x v="307"/>
    <n v="13000"/>
    <n v="17540"/>
    <n v="0"/>
    <n v="14000"/>
    <n v="8.1"/>
    <n v="234"/>
    <n v="107"/>
    <n v="293501675"/>
    <n v="40000000"/>
    <n v="253501675"/>
    <x v="0"/>
    <x v="3"/>
    <x v="0"/>
  </r>
  <r>
    <s v="The Martian"/>
    <d v="2015-05-28T00:00:00"/>
    <x v="20"/>
    <x v="1"/>
    <s v="Color"/>
    <x v="5"/>
    <x v="0"/>
    <x v="0"/>
    <s v="PG-13"/>
    <x v="71"/>
    <x v="96"/>
    <n v="13000"/>
    <n v="14831"/>
    <n v="0"/>
    <n v="153000"/>
    <n v="8.1"/>
    <n v="568"/>
    <n v="151"/>
    <n v="228430993"/>
    <n v="108000000"/>
    <n v="120430993"/>
    <x v="0"/>
    <x v="3"/>
    <x v="2"/>
  </r>
  <r>
    <s v="The Bourne Ultimatum"/>
    <d v="2007-04-09T00:00:00"/>
    <x v="4"/>
    <x v="0"/>
    <s v="Color"/>
    <x v="1"/>
    <x v="0"/>
    <x v="0"/>
    <s v="PG-13"/>
    <x v="71"/>
    <x v="410"/>
    <n v="13000"/>
    <n v="17369"/>
    <n v="521"/>
    <n v="0"/>
    <n v="8.1"/>
    <n v="329"/>
    <n v="115"/>
    <n v="227137090"/>
    <n v="110000000"/>
    <n v="117137090"/>
    <x v="0"/>
    <x v="3"/>
    <x v="0"/>
  </r>
  <r>
    <s v="Armageddon"/>
    <d v="1998-02-22T00:00:00"/>
    <x v="11"/>
    <x v="2"/>
    <s v="Color"/>
    <x v="1"/>
    <x v="0"/>
    <x v="0"/>
    <s v="PG-13"/>
    <x v="70"/>
    <x v="294"/>
    <n v="13000"/>
    <n v="26029"/>
    <n v="0"/>
    <n v="11000"/>
    <n v="6.6"/>
    <n v="167"/>
    <n v="153"/>
    <n v="201573391"/>
    <n v="140000000"/>
    <n v="61573391"/>
    <x v="0"/>
    <x v="1"/>
    <x v="2"/>
  </r>
  <r>
    <s v="Tootsie"/>
    <d v="1982-10-19T00:00:00"/>
    <x v="35"/>
    <x v="3"/>
    <s v="Color"/>
    <x v="0"/>
    <x v="0"/>
    <x v="0"/>
    <s v="PG"/>
    <x v="72"/>
    <x v="485"/>
    <n v="13000"/>
    <n v="14701"/>
    <n v="521"/>
    <n v="0"/>
    <n v="7.4"/>
    <n v="94"/>
    <n v="116"/>
    <n v="177200000"/>
    <n v="22000000"/>
    <n v="155200000"/>
    <x v="0"/>
    <x v="0"/>
    <x v="0"/>
  </r>
  <r>
    <s v="The Bourne Supremacy"/>
    <d v="2004-04-03T00:00:00"/>
    <x v="0"/>
    <x v="0"/>
    <s v="Color"/>
    <x v="1"/>
    <x v="0"/>
    <x v="0"/>
    <s v="PG-13"/>
    <x v="71"/>
    <x v="410"/>
    <n v="13000"/>
    <n v="14161"/>
    <n v="521"/>
    <n v="0"/>
    <n v="7.8"/>
    <n v="239"/>
    <n v="108"/>
    <n v="176049130"/>
    <n v="75000000"/>
    <n v="101049130"/>
    <x v="0"/>
    <x v="0"/>
    <x v="0"/>
  </r>
  <r>
    <s v="True Grit"/>
    <d v="2010-03-20T00:00:00"/>
    <x v="7"/>
    <x v="1"/>
    <s v="Color"/>
    <x v="5"/>
    <x v="0"/>
    <x v="0"/>
    <s v="PG-13"/>
    <x v="71"/>
    <x v="149"/>
    <n v="13000"/>
    <n v="25964"/>
    <n v="1000"/>
    <n v="36000"/>
    <n v="7.7"/>
    <n v="493"/>
    <n v="110"/>
    <n v="171031347"/>
    <n v="38000000"/>
    <n v="133031347"/>
    <x v="0"/>
    <x v="0"/>
    <x v="0"/>
  </r>
  <r>
    <s v="Over the Hedge"/>
    <d v="2006-04-16T00:00:00"/>
    <x v="6"/>
    <x v="0"/>
    <s v="Color"/>
    <x v="5"/>
    <x v="0"/>
    <x v="0"/>
    <s v="PG"/>
    <x v="70"/>
    <x v="349"/>
    <n v="13000"/>
    <n v="22813"/>
    <n v="12"/>
    <n v="0"/>
    <n v="6.8"/>
    <n v="166"/>
    <n v="83"/>
    <n v="155019340"/>
    <n v="80000000"/>
    <n v="75019340"/>
    <x v="0"/>
    <x v="1"/>
    <x v="1"/>
  </r>
  <r>
    <s v="Rambo: First Blood Part II"/>
    <d v="1985-12-06T00:00:00"/>
    <x v="32"/>
    <x v="3"/>
    <s v="Color"/>
    <x v="1"/>
    <x v="0"/>
    <x v="0"/>
    <s v="R"/>
    <x v="73"/>
    <x v="486"/>
    <n v="13000"/>
    <n v="15662"/>
    <n v="170"/>
    <n v="0"/>
    <n v="6.4"/>
    <n v="96"/>
    <n v="96"/>
    <n v="150415432"/>
    <n v="44000000"/>
    <n v="106415432"/>
    <x v="0"/>
    <x v="1"/>
    <x v="0"/>
  </r>
  <r>
    <s v="Live Free or Die Hard"/>
    <d v="2007-02-25T00:00:00"/>
    <x v="4"/>
    <x v="0"/>
    <s v="Color"/>
    <x v="1"/>
    <x v="0"/>
    <x v="0"/>
    <s v="PG-13"/>
    <x v="70"/>
    <x v="487"/>
    <n v="13000"/>
    <n v="13961"/>
    <n v="235"/>
    <n v="0"/>
    <n v="7.2"/>
    <n v="354"/>
    <n v="129"/>
    <n v="134520804"/>
    <n v="110000000"/>
    <n v="24520804"/>
    <x v="0"/>
    <x v="0"/>
    <x v="2"/>
  </r>
  <r>
    <s v="Get Smart"/>
    <d v="2008-05-23T00:00:00"/>
    <x v="3"/>
    <x v="0"/>
    <s v="Color"/>
    <x v="1"/>
    <x v="0"/>
    <x v="0"/>
    <s v="PG-13"/>
    <x v="72"/>
    <x v="224"/>
    <n v="13000"/>
    <n v="44798"/>
    <n v="88"/>
    <n v="0"/>
    <n v="6.5"/>
    <n v="265"/>
    <n v="110"/>
    <n v="130313314"/>
    <n v="80000000"/>
    <n v="50313314"/>
    <x v="0"/>
    <x v="1"/>
    <x v="0"/>
  </r>
  <r>
    <s v="Prometheus"/>
    <d v="2012-11-24T00:00:00"/>
    <x v="1"/>
    <x v="1"/>
    <s v="Color"/>
    <x v="5"/>
    <x v="0"/>
    <x v="0"/>
    <s v="R"/>
    <x v="74"/>
    <x v="96"/>
    <n v="13000"/>
    <n v="24098"/>
    <n v="0"/>
    <n v="97000"/>
    <n v="7"/>
    <n v="775"/>
    <n v="124"/>
    <n v="126464904"/>
    <n v="130000000"/>
    <n v="-3535096"/>
    <x v="1"/>
    <x v="0"/>
    <x v="2"/>
  </r>
  <r>
    <s v="Charlie's Angels"/>
    <d v="2000-09-01T00:00:00"/>
    <x v="28"/>
    <x v="0"/>
    <s v="Color"/>
    <x v="1"/>
    <x v="0"/>
    <x v="0"/>
    <s v="PG-13"/>
    <x v="72"/>
    <x v="100"/>
    <n v="13000"/>
    <n v="15419"/>
    <n v="368"/>
    <n v="0"/>
    <n v="5.5"/>
    <n v="181"/>
    <n v="94"/>
    <n v="125305545"/>
    <n v="92000000"/>
    <n v="33305545"/>
    <x v="0"/>
    <x v="1"/>
    <x v="0"/>
  </r>
  <r>
    <s v="The Bourne Identity"/>
    <d v="2002-06-29T00:00:00"/>
    <x v="18"/>
    <x v="0"/>
    <s v="Color"/>
    <x v="1"/>
    <x v="0"/>
    <x v="0"/>
    <s v="PG-13"/>
    <x v="71"/>
    <x v="355"/>
    <n v="13000"/>
    <n v="13249"/>
    <n v="218"/>
    <n v="0"/>
    <n v="7.9"/>
    <n v="249"/>
    <n v="119"/>
    <n v="121468960"/>
    <n v="60000000"/>
    <n v="61468960"/>
    <x v="0"/>
    <x v="0"/>
    <x v="0"/>
  </r>
  <r>
    <s v="Inglourious Basterds"/>
    <d v="2009-03-17T00:00:00"/>
    <x v="2"/>
    <x v="0"/>
    <s v="Color"/>
    <x v="5"/>
    <x v="0"/>
    <x v="0"/>
    <s v="R"/>
    <x v="74"/>
    <x v="33"/>
    <n v="13000"/>
    <n v="36741"/>
    <n v="16000"/>
    <n v="42000"/>
    <n v="8.3000000000000007"/>
    <n v="486"/>
    <n v="153"/>
    <n v="120523073"/>
    <n v="75000000"/>
    <n v="45523073"/>
    <x v="0"/>
    <x v="3"/>
    <x v="2"/>
  </r>
  <r>
    <s v="Die Hard 2"/>
    <d v="1990-10-15T00:00:00"/>
    <x v="24"/>
    <x v="2"/>
    <s v="Color"/>
    <x v="1"/>
    <x v="0"/>
    <x v="0"/>
    <s v="R"/>
    <x v="70"/>
    <x v="488"/>
    <n v="13000"/>
    <n v="16595"/>
    <n v="212"/>
    <n v="0"/>
    <n v="7.1"/>
    <n v="142"/>
    <n v="124"/>
    <n v="117541000"/>
    <n v="70000000"/>
    <n v="47541000"/>
    <x v="0"/>
    <x v="0"/>
    <x v="2"/>
  </r>
  <r>
    <s v="Rocky"/>
    <d v="1976-11-16T00:00:00"/>
    <x v="42"/>
    <x v="4"/>
    <s v="Color"/>
    <x v="3"/>
    <x v="0"/>
    <x v="0"/>
    <s v="PG"/>
    <x v="73"/>
    <x v="489"/>
    <n v="13000"/>
    <n v="16094"/>
    <n v="80"/>
    <n v="0"/>
    <n v="8.1"/>
    <n v="141"/>
    <n v="145"/>
    <n v="117235247"/>
    <n v="960000"/>
    <n v="116275247"/>
    <x v="0"/>
    <x v="3"/>
    <x v="2"/>
  </r>
  <r>
    <s v="The Patriot"/>
    <d v="2000-07-07T00:00:00"/>
    <x v="28"/>
    <x v="0"/>
    <s v="Color"/>
    <x v="1"/>
    <x v="0"/>
    <x v="0"/>
    <s v="R"/>
    <x v="75"/>
    <x v="143"/>
    <n v="13000"/>
    <n v="19454"/>
    <n v="776"/>
    <n v="4000"/>
    <n v="7.1"/>
    <n v="192"/>
    <n v="142"/>
    <n v="113330342"/>
    <n v="110000000"/>
    <n v="3330342"/>
    <x v="0"/>
    <x v="0"/>
    <x v="2"/>
  </r>
  <r>
    <s v="Spy Kids 3-D: Game Over"/>
    <d v="2003-07-30T00:00:00"/>
    <x v="22"/>
    <x v="0"/>
    <s v="Color"/>
    <x v="1"/>
    <x v="0"/>
    <x v="0"/>
    <s v="PG"/>
    <x v="73"/>
    <x v="10"/>
    <n v="13000"/>
    <n v="22935"/>
    <n v="0"/>
    <n v="681"/>
    <n v="4.0999999999999996"/>
    <n v="93"/>
    <n v="84"/>
    <n v="111760631"/>
    <n v="38000000"/>
    <n v="73760631"/>
    <x v="0"/>
    <x v="2"/>
    <x v="1"/>
  </r>
  <r>
    <s v="Creed"/>
    <d v="2015-02-02T00:00:00"/>
    <x v="20"/>
    <x v="1"/>
    <s v="Color"/>
    <x v="3"/>
    <x v="0"/>
    <x v="0"/>
    <s v="PG-13"/>
    <x v="73"/>
    <x v="490"/>
    <n v="13000"/>
    <n v="15106"/>
    <n v="0"/>
    <n v="70000"/>
    <n v="7.7"/>
    <n v="437"/>
    <n v="133"/>
    <n v="109712885"/>
    <n v="35000000"/>
    <n v="74712885"/>
    <x v="0"/>
    <x v="0"/>
    <x v="2"/>
  </r>
  <r>
    <s v="Pulp Fiction"/>
    <d v="1994-07-01T00:00:00"/>
    <x v="27"/>
    <x v="2"/>
    <s v="Color"/>
    <x v="4"/>
    <x v="0"/>
    <x v="0"/>
    <s v="R"/>
    <x v="70"/>
    <x v="33"/>
    <n v="13000"/>
    <n v="16557"/>
    <n v="16000"/>
    <n v="45000"/>
    <n v="8.9"/>
    <n v="215"/>
    <n v="178"/>
    <n v="107930000"/>
    <n v="8000000"/>
    <n v="99930000"/>
    <x v="0"/>
    <x v="3"/>
    <x v="2"/>
  </r>
  <r>
    <s v="Die Hard with a Vengeance"/>
    <d v="1995-01-24T00:00:00"/>
    <x v="21"/>
    <x v="2"/>
    <s v="Color"/>
    <x v="1"/>
    <x v="0"/>
    <x v="0"/>
    <s v="R"/>
    <x v="70"/>
    <x v="136"/>
    <n v="13000"/>
    <n v="14274"/>
    <n v="323"/>
    <n v="0"/>
    <n v="7.6"/>
    <n v="148"/>
    <n v="128"/>
    <n v="100012500"/>
    <n v="90000000"/>
    <n v="10012500"/>
    <x v="0"/>
    <x v="0"/>
    <x v="2"/>
  </r>
  <r>
    <s v="Elysium"/>
    <d v="2013-07-12T00:00:00"/>
    <x v="19"/>
    <x v="1"/>
    <s v="Color"/>
    <x v="1"/>
    <x v="0"/>
    <x v="0"/>
    <s v="R"/>
    <x v="71"/>
    <x v="274"/>
    <n v="13000"/>
    <n v="17689"/>
    <n v="662"/>
    <n v="61000"/>
    <n v="6.6"/>
    <n v="476"/>
    <n v="109"/>
    <n v="93050117"/>
    <n v="115000000"/>
    <n v="-21949883"/>
    <x v="1"/>
    <x v="1"/>
    <x v="0"/>
  </r>
  <r>
    <s v="Antz"/>
    <d v="1998-09-08T00:00:00"/>
    <x v="11"/>
    <x v="2"/>
    <s v="Color"/>
    <x v="5"/>
    <x v="0"/>
    <x v="0"/>
    <s v="PG"/>
    <x v="73"/>
    <x v="289"/>
    <n v="13000"/>
    <n v="25788"/>
    <n v="35"/>
    <n v="0"/>
    <n v="6.6"/>
    <n v="131"/>
    <n v="83"/>
    <n v="90646554"/>
    <n v="105000000"/>
    <n v="-14353446"/>
    <x v="1"/>
    <x v="1"/>
    <x v="1"/>
  </r>
  <r>
    <s v="Space Jam"/>
    <d v="1996-08-07T00:00:00"/>
    <x v="29"/>
    <x v="2"/>
    <s v="Color"/>
    <x v="5"/>
    <x v="0"/>
    <x v="0"/>
    <s v="PG"/>
    <x v="72"/>
    <x v="491"/>
    <n v="13000"/>
    <n v="15001"/>
    <n v="30"/>
    <n v="0"/>
    <n v="6.3"/>
    <n v="46"/>
    <n v="88"/>
    <n v="90443603"/>
    <n v="80000000"/>
    <n v="10443603"/>
    <x v="0"/>
    <x v="1"/>
    <x v="1"/>
  </r>
  <r>
    <s v="RED"/>
    <d v="2010-07-01T00:00:00"/>
    <x v="7"/>
    <x v="1"/>
    <s v="Color"/>
    <x v="1"/>
    <x v="0"/>
    <x v="0"/>
    <s v="PG-13"/>
    <x v="70"/>
    <x v="386"/>
    <n v="13000"/>
    <n v="24928"/>
    <n v="124"/>
    <n v="32000"/>
    <n v="7.1"/>
    <n v="315"/>
    <n v="111"/>
    <n v="90356857"/>
    <n v="58000000"/>
    <n v="32356857"/>
    <x v="0"/>
    <x v="0"/>
    <x v="0"/>
  </r>
  <r>
    <s v="Dumb and Dumber To"/>
    <d v="2014-09-14T00:00:00"/>
    <x v="14"/>
    <x v="1"/>
    <s v="Color"/>
    <x v="0"/>
    <x v="0"/>
    <x v="0"/>
    <s v="PG-13"/>
    <x v="72"/>
    <x v="492"/>
    <n v="13000"/>
    <n v="16179"/>
    <n v="101"/>
    <n v="55000"/>
    <n v="5.7"/>
    <n v="218"/>
    <n v="109"/>
    <n v="86208010"/>
    <n v="35000000"/>
    <n v="51208010"/>
    <x v="0"/>
    <x v="1"/>
    <x v="0"/>
  </r>
  <r>
    <s v="Stripes"/>
    <d v="1981-11-09T00:00:00"/>
    <x v="43"/>
    <x v="3"/>
    <s v="Color"/>
    <x v="1"/>
    <x v="0"/>
    <x v="0"/>
    <s v="R"/>
    <x v="72"/>
    <x v="265"/>
    <n v="13000"/>
    <n v="27378"/>
    <n v="425"/>
    <n v="0"/>
    <n v="6.9"/>
    <n v="52"/>
    <n v="117"/>
    <n v="85300000"/>
    <n v="10000000"/>
    <n v="75300000"/>
    <x v="0"/>
    <x v="1"/>
    <x v="0"/>
  </r>
  <r>
    <s v="Cliffhanger"/>
    <d v="1993-01-27T00:00:00"/>
    <x v="8"/>
    <x v="2"/>
    <s v="Color"/>
    <x v="1"/>
    <x v="0"/>
    <x v="0"/>
    <s v="R"/>
    <x v="73"/>
    <x v="488"/>
    <n v="13000"/>
    <n v="15229"/>
    <n v="212"/>
    <n v="0"/>
    <n v="6.4"/>
    <n v="74"/>
    <n v="124"/>
    <n v="84049211"/>
    <n v="70000000"/>
    <n v="14049211"/>
    <x v="0"/>
    <x v="1"/>
    <x v="2"/>
  </r>
  <r>
    <s v="The Monuments Men"/>
    <d v="2014-11-12T00:00:00"/>
    <x v="14"/>
    <x v="1"/>
    <s v="Color"/>
    <x v="3"/>
    <x v="0"/>
    <x v="0"/>
    <s v="PG-13"/>
    <x v="72"/>
    <x v="76"/>
    <n v="13000"/>
    <n v="27674"/>
    <n v="0"/>
    <n v="34000"/>
    <n v="6.1"/>
    <n v="371"/>
    <n v="118"/>
    <n v="78031620"/>
    <n v="70000000"/>
    <n v="8031620"/>
    <x v="0"/>
    <x v="1"/>
    <x v="0"/>
  </r>
  <r>
    <s v="Contagion"/>
    <d v="2011-11-09T00:00:00"/>
    <x v="16"/>
    <x v="1"/>
    <s v="Color"/>
    <x v="3"/>
    <x v="0"/>
    <x v="0"/>
    <s v="PG-13"/>
    <x v="71"/>
    <x v="353"/>
    <n v="13000"/>
    <n v="13634"/>
    <n v="0"/>
    <n v="42000"/>
    <n v="6.6"/>
    <n v="436"/>
    <n v="106"/>
    <n v="75638743"/>
    <n v="60000000"/>
    <n v="15638743"/>
    <x v="0"/>
    <x v="1"/>
    <x v="0"/>
  </r>
  <r>
    <s v="Garfield"/>
    <d v="2004-06-09T00:00:00"/>
    <x v="0"/>
    <x v="0"/>
    <s v="Color"/>
    <x v="6"/>
    <x v="0"/>
    <x v="0"/>
    <s v="PG"/>
    <x v="72"/>
    <x v="323"/>
    <n v="13000"/>
    <n v="13430"/>
    <n v="12"/>
    <n v="795"/>
    <n v="5"/>
    <n v="116"/>
    <n v="80"/>
    <n v="75367693"/>
    <n v="35000000"/>
    <n v="40367693"/>
    <x v="0"/>
    <x v="1"/>
    <x v="1"/>
  </r>
  <r>
    <s v="Spirit: Stallion of the Cimarron"/>
    <d v="2002-05-17T00:00:00"/>
    <x v="18"/>
    <x v="0"/>
    <s v="Color"/>
    <x v="5"/>
    <x v="0"/>
    <x v="0"/>
    <s v="G"/>
    <x v="71"/>
    <x v="493"/>
    <n v="13000"/>
    <n v="14261"/>
    <n v="21"/>
    <n v="4000"/>
    <n v="7"/>
    <n v="106"/>
    <n v="83"/>
    <n v="73215310"/>
    <n v="80000000"/>
    <n v="-6784690"/>
    <x v="1"/>
    <x v="0"/>
    <x v="1"/>
  </r>
  <r>
    <s v="Groundhog Day"/>
    <d v="1993-05-26T00:00:00"/>
    <x v="8"/>
    <x v="2"/>
    <s v="Color"/>
    <x v="0"/>
    <x v="0"/>
    <x v="0"/>
    <s v="PG"/>
    <x v="72"/>
    <x v="206"/>
    <n v="13000"/>
    <n v="15500"/>
    <n v="11000"/>
    <n v="38000"/>
    <n v="8.1"/>
    <n v="147"/>
    <n v="101"/>
    <n v="70906973"/>
    <n v="14600000"/>
    <n v="56306973"/>
    <x v="0"/>
    <x v="3"/>
    <x v="0"/>
  </r>
  <r>
    <s v="Rocky Balboa"/>
    <d v="2006-12-16T00:00:00"/>
    <x v="6"/>
    <x v="0"/>
    <s v="Color"/>
    <x v="3"/>
    <x v="0"/>
    <x v="0"/>
    <s v="PG"/>
    <x v="73"/>
    <x v="113"/>
    <n v="13000"/>
    <n v="15111"/>
    <n v="13000"/>
    <n v="0"/>
    <n v="7.2"/>
    <n v="285"/>
    <n v="139"/>
    <n v="70269171"/>
    <n v="24000000"/>
    <n v="46269171"/>
    <x v="0"/>
    <x v="0"/>
    <x v="2"/>
  </r>
  <r>
    <s v="The Kid"/>
    <d v="2000-01-18T00:00:00"/>
    <x v="28"/>
    <x v="0"/>
    <s v="Color"/>
    <x v="0"/>
    <x v="0"/>
    <x v="0"/>
    <s v="PG"/>
    <x v="70"/>
    <x v="214"/>
    <n v="13000"/>
    <n v="16452"/>
    <n v="226"/>
    <n v="0"/>
    <n v="6.1"/>
    <n v="86"/>
    <n v="104"/>
    <n v="69688384"/>
    <n v="60000000"/>
    <n v="9688384"/>
    <x v="0"/>
    <x v="1"/>
    <x v="0"/>
  </r>
  <r>
    <s v="A Good Day to Die Hard"/>
    <d v="2013-01-04T00:00:00"/>
    <x v="19"/>
    <x v="1"/>
    <s v="Color"/>
    <x v="1"/>
    <x v="0"/>
    <x v="0"/>
    <s v="R"/>
    <x v="70"/>
    <x v="416"/>
    <n v="13000"/>
    <n v="15481"/>
    <n v="212"/>
    <n v="66000"/>
    <n v="5.3"/>
    <n v="412"/>
    <n v="101"/>
    <n v="67344392"/>
    <n v="92000000"/>
    <n v="-24655608"/>
    <x v="1"/>
    <x v="1"/>
    <x v="0"/>
  </r>
  <r>
    <s v="Tango &amp; Cash"/>
    <d v="1989-04-23T00:00:00"/>
    <x v="15"/>
    <x v="3"/>
    <s v="Color"/>
    <x v="1"/>
    <x v="0"/>
    <x v="0"/>
    <s v="R"/>
    <x v="73"/>
    <x v="494"/>
    <n v="13000"/>
    <n v="14432"/>
    <n v="96"/>
    <n v="0"/>
    <n v="6.3"/>
    <n v="45"/>
    <n v="97"/>
    <n v="63408614"/>
    <n v="55000000"/>
    <n v="8408614"/>
    <x v="0"/>
    <x v="1"/>
    <x v="0"/>
  </r>
  <r>
    <s v="Beavis and Butt-Head Do America"/>
    <d v="1996-04-14T00:00:00"/>
    <x v="29"/>
    <x v="2"/>
    <s v="Color"/>
    <x v="5"/>
    <x v="0"/>
    <x v="0"/>
    <s v="PG-13"/>
    <x v="70"/>
    <x v="158"/>
    <n v="13000"/>
    <n v="17035"/>
    <n v="406"/>
    <n v="0"/>
    <n v="6.8"/>
    <n v="63"/>
    <n v="81"/>
    <n v="63071133"/>
    <n v="12000000"/>
    <n v="51071133"/>
    <x v="0"/>
    <x v="1"/>
    <x v="1"/>
  </r>
  <r>
    <s v="The Adjustment Bureau"/>
    <d v="2011-09-09T00:00:00"/>
    <x v="16"/>
    <x v="1"/>
    <s v="Color"/>
    <x v="11"/>
    <x v="0"/>
    <x v="0"/>
    <s v="PG-13"/>
    <x v="71"/>
    <x v="495"/>
    <n v="13000"/>
    <n v="14607"/>
    <n v="53"/>
    <n v="36000"/>
    <n v="7.1"/>
    <n v="413"/>
    <n v="106"/>
    <n v="62453315"/>
    <n v="50200000"/>
    <n v="12253315"/>
    <x v="0"/>
    <x v="0"/>
    <x v="0"/>
  </r>
  <r>
    <s v="Scrooged"/>
    <d v="1988-11-08T00:00:00"/>
    <x v="30"/>
    <x v="3"/>
    <s v="Color"/>
    <x v="0"/>
    <x v="0"/>
    <x v="0"/>
    <s v="PG-13"/>
    <x v="72"/>
    <x v="37"/>
    <n v="13000"/>
    <n v="18734"/>
    <n v="503"/>
    <n v="11000"/>
    <n v="7"/>
    <n v="88"/>
    <n v="101"/>
    <n v="60328558"/>
    <n v="32000000"/>
    <n v="28328558"/>
    <x v="0"/>
    <x v="0"/>
    <x v="0"/>
  </r>
  <r>
    <s v="The Grand Budapest Hotel"/>
    <d v="2014-10-25T00:00:00"/>
    <x v="14"/>
    <x v="1"/>
    <s v="Color"/>
    <x v="5"/>
    <x v="0"/>
    <x v="0"/>
    <s v="R"/>
    <x v="72"/>
    <x v="496"/>
    <n v="13000"/>
    <n v="15082"/>
    <n v="0"/>
    <n v="149000"/>
    <n v="8.1"/>
    <n v="536"/>
    <n v="99"/>
    <n v="59073773"/>
    <n v="25000000"/>
    <n v="34073773"/>
    <x v="0"/>
    <x v="3"/>
    <x v="0"/>
  </r>
  <r>
    <s v="Death Becomes Her"/>
    <d v="1992-09-05T00:00:00"/>
    <x v="9"/>
    <x v="2"/>
    <s v="Color"/>
    <x v="0"/>
    <x v="0"/>
    <x v="0"/>
    <s v="PG-13"/>
    <x v="70"/>
    <x v="188"/>
    <n v="13000"/>
    <n v="25599"/>
    <n v="0"/>
    <n v="8000"/>
    <n v="6.4"/>
    <n v="49"/>
    <n v="104"/>
    <n v="58422650"/>
    <n v="55000000"/>
    <n v="3422650"/>
    <x v="0"/>
    <x v="1"/>
    <x v="0"/>
  </r>
  <r>
    <s v="The Specialist"/>
    <d v="1994-06-28T00:00:00"/>
    <x v="27"/>
    <x v="2"/>
    <s v="Color"/>
    <x v="1"/>
    <x v="0"/>
    <x v="17"/>
    <s v="R"/>
    <x v="73"/>
    <x v="497"/>
    <n v="13000"/>
    <n v="13331"/>
    <n v="49"/>
    <n v="0"/>
    <n v="5.4"/>
    <n v="38"/>
    <n v="110"/>
    <n v="57362581"/>
    <n v="45000000"/>
    <n v="12362581"/>
    <x v="0"/>
    <x v="1"/>
    <x v="0"/>
  </r>
  <r>
    <s v="The Whole Nine Yards"/>
    <d v="2000-01-06T00:00:00"/>
    <x v="28"/>
    <x v="0"/>
    <s v="Color"/>
    <x v="0"/>
    <x v="0"/>
    <x v="0"/>
    <s v="R"/>
    <x v="70"/>
    <x v="498"/>
    <n v="13000"/>
    <n v="17582"/>
    <n v="36"/>
    <n v="0"/>
    <n v="6.7"/>
    <n v="129"/>
    <n v="98"/>
    <n v="57262492"/>
    <n v="24000000"/>
    <n v="33262492"/>
    <x v="0"/>
    <x v="1"/>
    <x v="0"/>
  </r>
  <r>
    <s v="A Knight's Tale"/>
    <d v="2001-06-26T00:00:00"/>
    <x v="25"/>
    <x v="0"/>
    <s v="Color"/>
    <x v="1"/>
    <x v="0"/>
    <x v="0"/>
    <s v="PG-13"/>
    <x v="75"/>
    <x v="104"/>
    <n v="13000"/>
    <n v="18761"/>
    <n v="241"/>
    <n v="0"/>
    <n v="6.9"/>
    <n v="167"/>
    <n v="144"/>
    <n v="56083966"/>
    <n v="65000000"/>
    <n v="-8916034"/>
    <x v="1"/>
    <x v="1"/>
    <x v="2"/>
  </r>
  <r>
    <s v="Rambo III"/>
    <d v="1988-11-16T00:00:00"/>
    <x v="30"/>
    <x v="3"/>
    <s v="Color"/>
    <x v="1"/>
    <x v="0"/>
    <x v="0"/>
    <s v="R"/>
    <x v="73"/>
    <x v="499"/>
    <n v="13000"/>
    <n v="14574"/>
    <n v="10"/>
    <n v="2000"/>
    <n v="5.7"/>
    <n v="84"/>
    <n v="87"/>
    <n v="53715611"/>
    <n v="63000000"/>
    <n v="-9284389"/>
    <x v="1"/>
    <x v="1"/>
    <x v="1"/>
  </r>
  <r>
    <s v="RED 2"/>
    <d v="2013-01-21T00:00:00"/>
    <x v="19"/>
    <x v="1"/>
    <s v="Color"/>
    <x v="1"/>
    <x v="0"/>
    <x v="0"/>
    <s v="PG-13"/>
    <x v="70"/>
    <x v="137"/>
    <n v="13000"/>
    <n v="25220"/>
    <n v="23"/>
    <n v="22000"/>
    <n v="6.7"/>
    <n v="234"/>
    <n v="116"/>
    <n v="53215979"/>
    <n v="84000000"/>
    <n v="-30784021"/>
    <x v="1"/>
    <x v="1"/>
    <x v="0"/>
  </r>
  <r>
    <s v="The Royal Tenenbaums"/>
    <d v="2001-08-06T00:00:00"/>
    <x v="25"/>
    <x v="0"/>
    <s v="Color"/>
    <x v="0"/>
    <x v="0"/>
    <x v="0"/>
    <s v="R"/>
    <x v="72"/>
    <x v="496"/>
    <n v="13000"/>
    <n v="14609"/>
    <n v="0"/>
    <n v="0"/>
    <n v="7.6"/>
    <n v="220"/>
    <n v="110"/>
    <n v="52353636"/>
    <n v="21000000"/>
    <n v="31353636"/>
    <x v="0"/>
    <x v="0"/>
    <x v="0"/>
  </r>
  <r>
    <s v="Syriana"/>
    <d v="2005-09-17T00:00:00"/>
    <x v="5"/>
    <x v="0"/>
    <s v="Color"/>
    <x v="3"/>
    <x v="0"/>
    <x v="0"/>
    <s v="R"/>
    <x v="71"/>
    <x v="393"/>
    <n v="13000"/>
    <n v="14747"/>
    <n v="79"/>
    <n v="0"/>
    <n v="7"/>
    <n v="358"/>
    <n v="128"/>
    <n v="50815288"/>
    <n v="50000000"/>
    <n v="815288"/>
    <x v="0"/>
    <x v="0"/>
    <x v="2"/>
  </r>
  <r>
    <s v="The Rainmaker"/>
    <d v="1997-01-22T00:00:00"/>
    <x v="10"/>
    <x v="2"/>
    <s v="Color"/>
    <x v="4"/>
    <x v="0"/>
    <x v="0"/>
    <s v="PG-13"/>
    <x v="71"/>
    <x v="215"/>
    <n v="13000"/>
    <n v="16762"/>
    <n v="0"/>
    <n v="0"/>
    <n v="7.1"/>
    <n v="91"/>
    <n v="135"/>
    <n v="45856732"/>
    <n v="40000000"/>
    <n v="5856732"/>
    <x v="0"/>
    <x v="0"/>
    <x v="2"/>
  </r>
  <r>
    <s v="Moonrise Kingdom"/>
    <d v="2012-11-02T00:00:00"/>
    <x v="1"/>
    <x v="1"/>
    <s v="Color"/>
    <x v="5"/>
    <x v="0"/>
    <x v="0"/>
    <s v="PG-13"/>
    <x v="70"/>
    <x v="496"/>
    <n v="13000"/>
    <n v="27911"/>
    <n v="0"/>
    <n v="71000"/>
    <n v="7.8"/>
    <n v="487"/>
    <n v="94"/>
    <n v="45507053"/>
    <n v="16000000"/>
    <n v="29507053"/>
    <x v="0"/>
    <x v="0"/>
    <x v="0"/>
  </r>
  <r>
    <s v="Cop Out"/>
    <d v="2010-08-27T00:00:00"/>
    <x v="7"/>
    <x v="1"/>
    <s v="Color"/>
    <x v="1"/>
    <x v="0"/>
    <x v="0"/>
    <s v="R"/>
    <x v="70"/>
    <x v="60"/>
    <n v="13000"/>
    <n v="14483"/>
    <n v="0"/>
    <n v="0"/>
    <n v="5.6"/>
    <n v="203"/>
    <n v="107"/>
    <n v="44867349"/>
    <n v="37000000"/>
    <n v="7867349"/>
    <x v="0"/>
    <x v="1"/>
    <x v="0"/>
  </r>
  <r>
    <s v="St. Vincent"/>
    <d v="2014-06-04T00:00:00"/>
    <x v="14"/>
    <x v="1"/>
    <s v="Color"/>
    <x v="0"/>
    <x v="0"/>
    <x v="0"/>
    <s v="PG-13"/>
    <x v="72"/>
    <x v="500"/>
    <n v="13000"/>
    <n v="20330"/>
    <n v="51"/>
    <n v="33000"/>
    <n v="7.3"/>
    <n v="275"/>
    <n v="102"/>
    <n v="44134898"/>
    <n v="13000000"/>
    <n v="31134898"/>
    <x v="0"/>
    <x v="0"/>
    <x v="0"/>
  </r>
  <r>
    <s v="Tears of the Sun"/>
    <d v="2003-07-09T00:00:00"/>
    <x v="22"/>
    <x v="0"/>
    <s v="Color"/>
    <x v="1"/>
    <x v="0"/>
    <x v="0"/>
    <s v="R"/>
    <x v="70"/>
    <x v="305"/>
    <n v="13000"/>
    <n v="16580"/>
    <n v="845"/>
    <n v="0"/>
    <n v="6.6"/>
    <n v="89"/>
    <n v="142"/>
    <n v="43426961"/>
    <n v="70000000"/>
    <n v="-26573039"/>
    <x v="1"/>
    <x v="1"/>
    <x v="2"/>
  </r>
  <r>
    <s v="Bandits"/>
    <d v="2001-06-25T00:00:00"/>
    <x v="25"/>
    <x v="0"/>
    <s v="Color"/>
    <x v="0"/>
    <x v="0"/>
    <x v="0"/>
    <s v="PG-13"/>
    <x v="70"/>
    <x v="18"/>
    <n v="13000"/>
    <n v="13934"/>
    <n v="272"/>
    <n v="0"/>
    <n v="6.6"/>
    <n v="132"/>
    <n v="123"/>
    <n v="41523271"/>
    <n v="80000000"/>
    <n v="-38476729"/>
    <x v="1"/>
    <x v="1"/>
    <x v="2"/>
  </r>
  <r>
    <s v="Caddyshack"/>
    <d v="1980-10-13T00:00:00"/>
    <x v="33"/>
    <x v="3"/>
    <s v="Color"/>
    <x v="0"/>
    <x v="0"/>
    <x v="0"/>
    <s v="R"/>
    <x v="72"/>
    <x v="206"/>
    <n v="13000"/>
    <n v="14921"/>
    <n v="11000"/>
    <n v="0"/>
    <n v="7.4"/>
    <n v="71"/>
    <n v="98"/>
    <n v="39800000"/>
    <n v="6000000"/>
    <n v="33800000"/>
    <x v="0"/>
    <x v="0"/>
    <x v="0"/>
  </r>
  <r>
    <s v="Little Shop of Horrors"/>
    <d v="1986-03-01T00:00:00"/>
    <x v="23"/>
    <x v="3"/>
    <s v="Color"/>
    <x v="0"/>
    <x v="0"/>
    <x v="0"/>
    <s v="PG-13"/>
    <x v="72"/>
    <x v="212"/>
    <n v="13000"/>
    <n v="15308"/>
    <n v="0"/>
    <n v="0"/>
    <n v="6.9"/>
    <n v="63"/>
    <n v="102"/>
    <n v="38747385"/>
    <n v="25000000"/>
    <n v="13747385"/>
    <x v="0"/>
    <x v="1"/>
    <x v="0"/>
  </r>
  <r>
    <s v="Surrogates"/>
    <d v="2009-11-28T00:00:00"/>
    <x v="2"/>
    <x v="0"/>
    <s v="Color"/>
    <x v="1"/>
    <x v="0"/>
    <x v="0"/>
    <s v="PG-13"/>
    <x v="70"/>
    <x v="501"/>
    <n v="13000"/>
    <n v="18132"/>
    <n v="84"/>
    <n v="0"/>
    <n v="6.3"/>
    <n v="258"/>
    <n v="89"/>
    <n v="38542418"/>
    <n v="80000000"/>
    <n v="-41457582"/>
    <x v="1"/>
    <x v="1"/>
    <x v="1"/>
  </r>
  <r>
    <s v="The Brothers Grimm"/>
    <d v="2005-03-17T00:00:00"/>
    <x v="5"/>
    <x v="0"/>
    <s v="Color"/>
    <x v="1"/>
    <x v="0"/>
    <x v="0"/>
    <s v="PG-13"/>
    <x v="71"/>
    <x v="58"/>
    <n v="13000"/>
    <n v="27114"/>
    <n v="0"/>
    <n v="0"/>
    <n v="5.9"/>
    <n v="233"/>
    <n v="118"/>
    <n v="37899638"/>
    <n v="88000000"/>
    <n v="-50100362"/>
    <x v="1"/>
    <x v="1"/>
    <x v="0"/>
  </r>
  <r>
    <s v="Invictus"/>
    <d v="2009-03-20T00:00:00"/>
    <x v="2"/>
    <x v="0"/>
    <s v="Color"/>
    <x v="7"/>
    <x v="0"/>
    <x v="0"/>
    <s v="PG-13"/>
    <x v="71"/>
    <x v="97"/>
    <n v="13000"/>
    <n v="24458"/>
    <n v="16000"/>
    <n v="23000"/>
    <n v="7.4"/>
    <n v="306"/>
    <n v="134"/>
    <n v="37479778"/>
    <n v="60000000"/>
    <n v="-22520222"/>
    <x v="1"/>
    <x v="0"/>
    <x v="2"/>
  </r>
  <r>
    <s v="16 Blocks"/>
    <d v="2006-11-08T00:00:00"/>
    <x v="6"/>
    <x v="0"/>
    <s v="Color"/>
    <x v="1"/>
    <x v="0"/>
    <x v="8"/>
    <s v="PG-13"/>
    <x v="70"/>
    <x v="37"/>
    <n v="13000"/>
    <n v="15053"/>
    <n v="503"/>
    <n v="0"/>
    <n v="6.6"/>
    <n v="199"/>
    <n v="102"/>
    <n v="36883539"/>
    <n v="52000000"/>
    <n v="-15116461"/>
    <x v="1"/>
    <x v="1"/>
    <x v="0"/>
  </r>
  <r>
    <s v="The Theory of Everything"/>
    <d v="2014-01-23T00:00:00"/>
    <x v="14"/>
    <x v="1"/>
    <s v="Color"/>
    <x v="7"/>
    <x v="0"/>
    <x v="2"/>
    <s v="PG-13"/>
    <x v="76"/>
    <x v="502"/>
    <n v="13000"/>
    <n v="14100"/>
    <n v="120"/>
    <n v="90000"/>
    <n v="7.7"/>
    <n v="419"/>
    <n v="123"/>
    <n v="35887263"/>
    <n v="15000000"/>
    <n v="20887263"/>
    <x v="0"/>
    <x v="0"/>
    <x v="2"/>
  </r>
  <r>
    <s v="Green Zone"/>
    <d v="2010-06-25T00:00:00"/>
    <x v="7"/>
    <x v="1"/>
    <s v="Color"/>
    <x v="1"/>
    <x v="0"/>
    <x v="3"/>
    <s v="R"/>
    <x v="71"/>
    <x v="410"/>
    <n v="13000"/>
    <n v="13761"/>
    <n v="521"/>
    <n v="0"/>
    <n v="6.9"/>
    <n v="266"/>
    <n v="115"/>
    <n v="35024475"/>
    <n v="100000000"/>
    <n v="-64975525"/>
    <x v="1"/>
    <x v="1"/>
    <x v="0"/>
  </r>
  <r>
    <s v="Stuck on You"/>
    <d v="2003-09-13T00:00:00"/>
    <x v="22"/>
    <x v="0"/>
    <s v="Color"/>
    <x v="0"/>
    <x v="0"/>
    <x v="0"/>
    <s v="PG-13"/>
    <x v="71"/>
    <x v="492"/>
    <n v="13000"/>
    <n v="14036"/>
    <n v="101"/>
    <n v="0"/>
    <n v="5.8"/>
    <n v="123"/>
    <n v="118"/>
    <n v="33828318"/>
    <n v="55000000"/>
    <n v="-21171682"/>
    <x v="1"/>
    <x v="1"/>
    <x v="0"/>
  </r>
  <r>
    <s v="The Informant!"/>
    <d v="2009-02-17T00:00:00"/>
    <x v="2"/>
    <x v="0"/>
    <s v="Color"/>
    <x v="0"/>
    <x v="0"/>
    <x v="0"/>
    <s v="R"/>
    <x v="71"/>
    <x v="353"/>
    <n v="13000"/>
    <n v="16031"/>
    <n v="0"/>
    <n v="0"/>
    <n v="6.5"/>
    <n v="248"/>
    <n v="108"/>
    <n v="33313582"/>
    <n v="21000000"/>
    <n v="12313582"/>
    <x v="0"/>
    <x v="1"/>
    <x v="0"/>
  </r>
  <r>
    <s v="Mercury Rising"/>
    <d v="1998-06-15T00:00:00"/>
    <x v="11"/>
    <x v="2"/>
    <s v="Color"/>
    <x v="1"/>
    <x v="0"/>
    <x v="0"/>
    <s v="R"/>
    <x v="70"/>
    <x v="449"/>
    <n v="13000"/>
    <n v="16536"/>
    <n v="17"/>
    <n v="0"/>
    <n v="6.1"/>
    <n v="79"/>
    <n v="111"/>
    <n v="32940507"/>
    <n v="60000000"/>
    <n v="-27059493"/>
    <x v="1"/>
    <x v="1"/>
    <x v="0"/>
  </r>
  <r>
    <s v="Daylight"/>
    <d v="1996-04-15T00:00:00"/>
    <x v="29"/>
    <x v="2"/>
    <s v="Color"/>
    <x v="1"/>
    <x v="0"/>
    <x v="0"/>
    <s v="PG-13"/>
    <x v="73"/>
    <x v="164"/>
    <n v="13000"/>
    <n v="25126"/>
    <n v="357"/>
    <n v="0"/>
    <n v="5.8"/>
    <n v="61"/>
    <n v="114"/>
    <n v="32885565"/>
    <n v="80000000"/>
    <n v="-47114435"/>
    <x v="1"/>
    <x v="1"/>
    <x v="0"/>
  </r>
  <r>
    <s v="Hereafter"/>
    <d v="2010-06-24T00:00:00"/>
    <x v="7"/>
    <x v="1"/>
    <s v="Color"/>
    <x v="3"/>
    <x v="0"/>
    <x v="0"/>
    <s v="PG-13"/>
    <x v="71"/>
    <x v="97"/>
    <n v="13000"/>
    <n v="14344"/>
    <n v="16000"/>
    <n v="16000"/>
    <n v="6.5"/>
    <n v="315"/>
    <n v="129"/>
    <n v="32741596"/>
    <n v="50000000"/>
    <n v="-17258404"/>
    <x v="1"/>
    <x v="1"/>
    <x v="2"/>
  </r>
  <r>
    <s v="Driven"/>
    <d v="2001-04-23T00:00:00"/>
    <x v="25"/>
    <x v="0"/>
    <s v="Color"/>
    <x v="1"/>
    <x v="0"/>
    <x v="0"/>
    <s v="PG-13"/>
    <x v="73"/>
    <x v="488"/>
    <n v="13000"/>
    <n v="14780"/>
    <n v="212"/>
    <n v="886"/>
    <n v="4.5"/>
    <n v="109"/>
    <n v="116"/>
    <n v="32616869"/>
    <n v="72000000"/>
    <n v="-39383131"/>
    <x v="1"/>
    <x v="2"/>
    <x v="0"/>
  </r>
  <r>
    <s v="Monster's Ball"/>
    <d v="2001-01-12T00:00:00"/>
    <x v="25"/>
    <x v="0"/>
    <s v="Color"/>
    <x v="3"/>
    <x v="0"/>
    <x v="0"/>
    <s v="R"/>
    <x v="75"/>
    <x v="48"/>
    <n v="13000"/>
    <n v="13707"/>
    <n v="395"/>
    <n v="0"/>
    <n v="7.1"/>
    <n v="153"/>
    <n v="112"/>
    <n v="31252964"/>
    <n v="4000000"/>
    <n v="27252964"/>
    <x v="0"/>
    <x v="0"/>
    <x v="0"/>
  </r>
  <r>
    <s v="The Legend of Bagger Vance"/>
    <d v="2000-10-13T00:00:00"/>
    <x v="28"/>
    <x v="0"/>
    <s v="Color"/>
    <x v="3"/>
    <x v="0"/>
    <x v="0"/>
    <s v="PG-13"/>
    <x v="71"/>
    <x v="290"/>
    <n v="13000"/>
    <n v="34774"/>
    <n v="0"/>
    <n v="0"/>
    <n v="6.7"/>
    <n v="125"/>
    <n v="126"/>
    <n v="30695227"/>
    <n v="60000000"/>
    <n v="-29304773"/>
    <x v="1"/>
    <x v="1"/>
    <x v="2"/>
  </r>
  <r>
    <s v="Dogma"/>
    <d v="1999-05-24T00:00:00"/>
    <x v="17"/>
    <x v="2"/>
    <s v="Color"/>
    <x v="5"/>
    <x v="0"/>
    <x v="0"/>
    <s v="R"/>
    <x v="71"/>
    <x v="60"/>
    <n v="13000"/>
    <n v="16693"/>
    <n v="0"/>
    <n v="10000"/>
    <n v="7.4"/>
    <n v="206"/>
    <n v="130"/>
    <n v="30651422"/>
    <n v="10000000"/>
    <n v="20651422"/>
    <x v="0"/>
    <x v="0"/>
    <x v="2"/>
  </r>
  <r>
    <s v="Wild Things"/>
    <d v="1998-03-29T00:00:00"/>
    <x v="11"/>
    <x v="2"/>
    <s v="Color"/>
    <x v="4"/>
    <x v="0"/>
    <x v="0"/>
    <s v="R"/>
    <x v="72"/>
    <x v="503"/>
    <n v="13000"/>
    <n v="14275"/>
    <n v="39"/>
    <n v="0"/>
    <n v="6.5"/>
    <n v="69"/>
    <n v="115"/>
    <n v="29753944"/>
    <n v="20000000"/>
    <n v="9753944"/>
    <x v="0"/>
    <x v="1"/>
    <x v="0"/>
  </r>
  <r>
    <s v="The Story of Us"/>
    <d v="1999-11-14T00:00:00"/>
    <x v="17"/>
    <x v="2"/>
    <s v="Color"/>
    <x v="0"/>
    <x v="0"/>
    <x v="0"/>
    <s v="R"/>
    <x v="70"/>
    <x v="328"/>
    <n v="13000"/>
    <n v="14706"/>
    <n v="0"/>
    <n v="0"/>
    <n v="5.9"/>
    <n v="99"/>
    <n v="95"/>
    <n v="27067160"/>
    <n v="50000000"/>
    <n v="-22932840"/>
    <x v="1"/>
    <x v="1"/>
    <x v="0"/>
  </r>
  <r>
    <s v="Escape Plan"/>
    <d v="2013-04-10T00:00:00"/>
    <x v="19"/>
    <x v="1"/>
    <s v="Color"/>
    <x v="1"/>
    <x v="0"/>
    <x v="0"/>
    <s v="R"/>
    <x v="73"/>
    <x v="504"/>
    <n v="13000"/>
    <n v="15708"/>
    <n v="101"/>
    <n v="34000"/>
    <n v="6.7"/>
    <n v="286"/>
    <n v="115"/>
    <n v="25121291"/>
    <n v="50000000"/>
    <n v="-24878709"/>
    <x v="1"/>
    <x v="1"/>
    <x v="0"/>
  </r>
  <r>
    <s v="Kingpin"/>
    <d v="1996-03-10T00:00:00"/>
    <x v="29"/>
    <x v="2"/>
    <s v="Color"/>
    <x v="0"/>
    <x v="0"/>
    <x v="0"/>
    <s v="PG-13"/>
    <x v="72"/>
    <x v="492"/>
    <n v="13000"/>
    <n v="16937"/>
    <n v="101"/>
    <n v="3000"/>
    <n v="6.9"/>
    <n v="62"/>
    <n v="117"/>
    <n v="24944213"/>
    <n v="27000000"/>
    <n v="-2055787"/>
    <x v="1"/>
    <x v="1"/>
    <x v="0"/>
  </r>
  <r>
    <s v="The Life Aquatic with Steve Zissou"/>
    <d v="2004-11-12T00:00:00"/>
    <x v="0"/>
    <x v="0"/>
    <s v="Color"/>
    <x v="5"/>
    <x v="0"/>
    <x v="0"/>
    <s v="R"/>
    <x v="72"/>
    <x v="496"/>
    <n v="13000"/>
    <n v="15757"/>
    <n v="0"/>
    <n v="0"/>
    <n v="7.3"/>
    <n v="259"/>
    <n v="119"/>
    <n v="24006726"/>
    <n v="50000000"/>
    <n v="-25993274"/>
    <x v="1"/>
    <x v="0"/>
    <x v="0"/>
  </r>
  <r>
    <s v="Rounders"/>
    <d v="1998-09-19T00:00:00"/>
    <x v="11"/>
    <x v="2"/>
    <s v="Color"/>
    <x v="4"/>
    <x v="0"/>
    <x v="0"/>
    <s v="R"/>
    <x v="71"/>
    <x v="181"/>
    <n v="13000"/>
    <n v="14890"/>
    <n v="131"/>
    <n v="0"/>
    <n v="7.4"/>
    <n v="128"/>
    <n v="121"/>
    <n v="22905674"/>
    <n v="12000000"/>
    <n v="10905674"/>
    <x v="0"/>
    <x v="0"/>
    <x v="2"/>
  </r>
  <r>
    <s v="Titan A.E."/>
    <d v="2000-04-20T00:00:00"/>
    <x v="28"/>
    <x v="0"/>
    <s v="Color"/>
    <x v="1"/>
    <x v="0"/>
    <x v="0"/>
    <s v="PG"/>
    <x v="71"/>
    <x v="505"/>
    <n v="13000"/>
    <n v="15857"/>
    <n v="383"/>
    <n v="0"/>
    <n v="6.6"/>
    <n v="131"/>
    <n v="94"/>
    <n v="22751979"/>
    <n v="75000000"/>
    <n v="-52248021"/>
    <x v="1"/>
    <x v="1"/>
    <x v="0"/>
  </r>
  <r>
    <s v="Lucky Number Slevin"/>
    <d v="2006-11-18T00:00:00"/>
    <x v="6"/>
    <x v="0"/>
    <s v="Color"/>
    <x v="4"/>
    <x v="0"/>
    <x v="8"/>
    <s v="R"/>
    <x v="70"/>
    <x v="506"/>
    <n v="13000"/>
    <n v="26451"/>
    <n v="118"/>
    <n v="10000"/>
    <n v="7.8"/>
    <n v="202"/>
    <n v="110"/>
    <n v="22494487"/>
    <n v="27000000"/>
    <n v="-4505513"/>
    <x v="1"/>
    <x v="0"/>
    <x v="0"/>
  </r>
  <r>
    <s v="Fantastic Mr. Fox"/>
    <d v="2009-12-29T00:00:00"/>
    <x v="2"/>
    <x v="0"/>
    <s v="Color"/>
    <x v="5"/>
    <x v="0"/>
    <x v="0"/>
    <s v="PG"/>
    <x v="72"/>
    <x v="496"/>
    <n v="13000"/>
    <n v="24770"/>
    <n v="0"/>
    <n v="15000"/>
    <n v="7.8"/>
    <n v="335"/>
    <n v="87"/>
    <n v="20999103"/>
    <n v="40000000"/>
    <n v="-19000897"/>
    <x v="1"/>
    <x v="0"/>
    <x v="1"/>
  </r>
  <r>
    <s v="Hart's War"/>
    <d v="2002-05-06T00:00:00"/>
    <x v="18"/>
    <x v="0"/>
    <s v="Color"/>
    <x v="3"/>
    <x v="0"/>
    <x v="0"/>
    <s v="R"/>
    <x v="70"/>
    <x v="507"/>
    <n v="13000"/>
    <n v="15916"/>
    <n v="40"/>
    <n v="997"/>
    <n v="6.3"/>
    <n v="112"/>
    <n v="125"/>
    <n v="19076815"/>
    <n v="60000000"/>
    <n v="-40923185"/>
    <x v="1"/>
    <x v="1"/>
    <x v="2"/>
  </r>
  <r>
    <s v="EuroTrip"/>
    <d v="2004-09-22T00:00:00"/>
    <x v="0"/>
    <x v="0"/>
    <s v="Color"/>
    <x v="0"/>
    <x v="0"/>
    <x v="0"/>
    <s v="R"/>
    <x v="71"/>
    <x v="508"/>
    <n v="13000"/>
    <n v="14180"/>
    <n v="17"/>
    <n v="0"/>
    <n v="6.6"/>
    <n v="92"/>
    <n v="93"/>
    <n v="17718223"/>
    <n v="25000000"/>
    <n v="-7281777"/>
    <x v="1"/>
    <x v="1"/>
    <x v="0"/>
  </r>
  <r>
    <s v="Hudson Hawk"/>
    <d v="1991-02-24T00:00:00"/>
    <x v="13"/>
    <x v="2"/>
    <s v="Color"/>
    <x v="1"/>
    <x v="0"/>
    <x v="0"/>
    <s v="R"/>
    <x v="70"/>
    <x v="509"/>
    <n v="13000"/>
    <n v="15944"/>
    <n v="36"/>
    <n v="0"/>
    <n v="5.7"/>
    <n v="60"/>
    <n v="100"/>
    <n v="17218080"/>
    <n v="70000000"/>
    <n v="-52781920"/>
    <x v="1"/>
    <x v="1"/>
    <x v="0"/>
  </r>
  <r>
    <s v="Rushmore"/>
    <d v="1998-08-14T00:00:00"/>
    <x v="11"/>
    <x v="2"/>
    <s v="Color"/>
    <x v="0"/>
    <x v="0"/>
    <x v="0"/>
    <s v="R"/>
    <x v="72"/>
    <x v="496"/>
    <n v="13000"/>
    <n v="15716"/>
    <n v="0"/>
    <n v="5000"/>
    <n v="7.7"/>
    <n v="179"/>
    <n v="93"/>
    <n v="17096053"/>
    <n v="9000000"/>
    <n v="8096053"/>
    <x v="0"/>
    <x v="0"/>
    <x v="0"/>
  </r>
  <r>
    <s v="The Counselor"/>
    <d v="2013-04-19T00:00:00"/>
    <x v="19"/>
    <x v="1"/>
    <s v="Color"/>
    <x v="4"/>
    <x v="0"/>
    <x v="0"/>
    <s v="R"/>
    <x v="74"/>
    <x v="96"/>
    <n v="13000"/>
    <n v="27797"/>
    <n v="0"/>
    <n v="24000"/>
    <n v="5.3"/>
    <n v="336"/>
    <n v="138"/>
    <n v="16969390"/>
    <n v="25000000"/>
    <n v="-8030610"/>
    <x v="1"/>
    <x v="1"/>
    <x v="2"/>
  </r>
  <r>
    <s v="The Whole Ten Yards"/>
    <d v="2004-08-05T00:00:00"/>
    <x v="0"/>
    <x v="0"/>
    <s v="Color"/>
    <x v="0"/>
    <x v="0"/>
    <x v="0"/>
    <s v="PG-13"/>
    <x v="70"/>
    <x v="319"/>
    <n v="13000"/>
    <n v="18085"/>
    <n v="41"/>
    <n v="462"/>
    <n v="5.5"/>
    <n v="74"/>
    <n v="98"/>
    <n v="16323969"/>
    <n v="40000000"/>
    <n v="-23676031"/>
    <x v="1"/>
    <x v="1"/>
    <x v="0"/>
  </r>
  <r>
    <s v="Elizabeth: The Golden Age"/>
    <d v="2007-06-16T00:00:00"/>
    <x v="4"/>
    <x v="0"/>
    <s v="Color"/>
    <x v="7"/>
    <x v="0"/>
    <x v="2"/>
    <s v="PG-13"/>
    <x v="76"/>
    <x v="510"/>
    <n v="13000"/>
    <n v="16899"/>
    <n v="159"/>
    <n v="0"/>
    <n v="6.9"/>
    <n v="202"/>
    <n v="114"/>
    <n v="16264475"/>
    <n v="55000000"/>
    <n v="-38735525"/>
    <x v="1"/>
    <x v="1"/>
    <x v="0"/>
  </r>
  <r>
    <s v="All the Pretty Horses"/>
    <d v="2000-03-14T00:00:00"/>
    <x v="28"/>
    <x v="0"/>
    <s v="Color"/>
    <x v="3"/>
    <x v="0"/>
    <x v="0"/>
    <s v="PG-13"/>
    <x v="71"/>
    <x v="511"/>
    <n v="13000"/>
    <n v="15006"/>
    <n v="0"/>
    <n v="652"/>
    <n v="5.8"/>
    <n v="85"/>
    <n v="220"/>
    <n v="15527125"/>
    <n v="57000000"/>
    <n v="-41472875"/>
    <x v="1"/>
    <x v="1"/>
    <x v="2"/>
  </r>
  <r>
    <s v="Get Carter"/>
    <d v="2000-11-19T00:00:00"/>
    <x v="28"/>
    <x v="0"/>
    <s v="Color"/>
    <x v="1"/>
    <x v="0"/>
    <x v="0"/>
    <s v="R"/>
    <x v="73"/>
    <x v="346"/>
    <n v="13000"/>
    <n v="14463"/>
    <n v="19"/>
    <n v="604"/>
    <n v="5.0999999999999996"/>
    <n v="102"/>
    <n v="102"/>
    <n v="14967182"/>
    <n v="40000000"/>
    <n v="-25032818"/>
    <x v="1"/>
    <x v="1"/>
    <x v="0"/>
  </r>
  <r>
    <s v="My Week with Marilyn"/>
    <d v="2011-04-23T00:00:00"/>
    <x v="16"/>
    <x v="1"/>
    <s v="Color"/>
    <x v="7"/>
    <x v="0"/>
    <x v="2"/>
    <s v="R"/>
    <x v="76"/>
    <x v="375"/>
    <n v="13000"/>
    <n v="17204"/>
    <n v="64"/>
    <n v="17000"/>
    <n v="7"/>
    <n v="386"/>
    <n v="99"/>
    <n v="14597405"/>
    <n v="6400000"/>
    <n v="8197405"/>
    <x v="0"/>
    <x v="0"/>
    <x v="0"/>
  </r>
  <r>
    <s v="The Emperor's Club"/>
    <d v="2002-04-10T00:00:00"/>
    <x v="18"/>
    <x v="0"/>
    <s v="Color"/>
    <x v="3"/>
    <x v="0"/>
    <x v="0"/>
    <s v="PG-13"/>
    <x v="77"/>
    <x v="512"/>
    <n v="13000"/>
    <n v="14347"/>
    <n v="97"/>
    <n v="0"/>
    <n v="6.9"/>
    <n v="83"/>
    <n v="109"/>
    <n v="14060950"/>
    <n v="12500000"/>
    <n v="1560950"/>
    <x v="0"/>
    <x v="1"/>
    <x v="0"/>
  </r>
  <r>
    <s v="The Man Who Knew Too Little"/>
    <d v="1997-05-17T00:00:00"/>
    <x v="10"/>
    <x v="2"/>
    <s v="Color"/>
    <x v="1"/>
    <x v="0"/>
    <x v="0"/>
    <s v="PG"/>
    <x v="72"/>
    <x v="513"/>
    <n v="13000"/>
    <n v="15183"/>
    <n v="36"/>
    <n v="0"/>
    <n v="6.6"/>
    <n v="34"/>
    <n v="94"/>
    <n v="13801755"/>
    <n v="20000000"/>
    <n v="-6198245"/>
    <x v="1"/>
    <x v="1"/>
    <x v="0"/>
  </r>
  <r>
    <s v="Chasing Amy"/>
    <d v="1997-07-10T00:00:00"/>
    <x v="10"/>
    <x v="2"/>
    <s v="Color"/>
    <x v="0"/>
    <x v="0"/>
    <x v="0"/>
    <s v="R"/>
    <x v="71"/>
    <x v="60"/>
    <n v="13000"/>
    <n v="15765"/>
    <n v="0"/>
    <n v="0"/>
    <n v="7.3"/>
    <n v="147"/>
    <n v="113"/>
    <n v="12006514"/>
    <n v="250000"/>
    <n v="11756514"/>
    <x v="0"/>
    <x v="0"/>
    <x v="0"/>
  </r>
  <r>
    <s v="Lords of Dogtown"/>
    <d v="2005-10-28T00:00:00"/>
    <x v="5"/>
    <x v="0"/>
    <s v="Color"/>
    <x v="7"/>
    <x v="0"/>
    <x v="0"/>
    <s v="PG-13"/>
    <x v="75"/>
    <x v="348"/>
    <n v="13000"/>
    <n v="16651"/>
    <n v="308"/>
    <n v="5000"/>
    <n v="7.1"/>
    <n v="119"/>
    <n v="107"/>
    <n v="11008432"/>
    <n v="25000000"/>
    <n v="-13991568"/>
    <x v="1"/>
    <x v="0"/>
    <x v="0"/>
  </r>
  <r>
    <s v="Jonah Hex"/>
    <d v="2010-03-23T00:00:00"/>
    <x v="7"/>
    <x v="1"/>
    <s v="Color"/>
    <x v="1"/>
    <x v="0"/>
    <x v="0"/>
    <s v="PG-13"/>
    <x v="74"/>
    <x v="514"/>
    <n v="13000"/>
    <n v="14619"/>
    <n v="39"/>
    <n v="0"/>
    <n v="4.7"/>
    <n v="178"/>
    <n v="81"/>
    <n v="10539414"/>
    <n v="47000000"/>
    <n v="-36460586"/>
    <x v="1"/>
    <x v="2"/>
    <x v="1"/>
  </r>
  <r>
    <s v="Bullet to the Head"/>
    <d v="2012-09-25T00:00:00"/>
    <x v="1"/>
    <x v="1"/>
    <s v="Color"/>
    <x v="1"/>
    <x v="0"/>
    <x v="0"/>
    <s v="R"/>
    <x v="73"/>
    <x v="515"/>
    <n v="13000"/>
    <n v="25418"/>
    <n v="394"/>
    <n v="10000"/>
    <n v="5.7"/>
    <n v="279"/>
    <n v="92"/>
    <n v="9483821"/>
    <n v="55000000"/>
    <n v="-45516179"/>
    <x v="1"/>
    <x v="1"/>
    <x v="0"/>
  </r>
  <r>
    <s v="Get Low"/>
    <d v="2009-08-24T00:00:00"/>
    <x v="2"/>
    <x v="0"/>
    <s v="Color"/>
    <x v="3"/>
    <x v="0"/>
    <x v="0"/>
    <s v="PG-13"/>
    <x v="72"/>
    <x v="516"/>
    <n v="13000"/>
    <n v="19330"/>
    <n v="11"/>
    <n v="0"/>
    <n v="7.1"/>
    <n v="160"/>
    <n v="100"/>
    <n v="9176553"/>
    <n v="7500000"/>
    <n v="1676553"/>
    <x v="0"/>
    <x v="0"/>
    <x v="0"/>
  </r>
  <r>
    <s v="City of Ember"/>
    <d v="2008-10-13T00:00:00"/>
    <x v="3"/>
    <x v="0"/>
    <s v="Color"/>
    <x v="5"/>
    <x v="0"/>
    <x v="0"/>
    <s v="PG"/>
    <x v="72"/>
    <x v="517"/>
    <n v="13000"/>
    <n v="15494"/>
    <n v="27"/>
    <n v="0"/>
    <n v="6.5"/>
    <n v="118"/>
    <n v="90"/>
    <n v="7871693"/>
    <n v="55000000"/>
    <n v="-47128307"/>
    <x v="1"/>
    <x v="1"/>
    <x v="0"/>
  </r>
  <r>
    <s v="The Order"/>
    <d v="2003-04-27T00:00:00"/>
    <x v="22"/>
    <x v="0"/>
    <s v="Color"/>
    <x v="1"/>
    <x v="0"/>
    <x v="0"/>
    <s v="R"/>
    <x v="75"/>
    <x v="104"/>
    <n v="13000"/>
    <n v="14165"/>
    <n v="241"/>
    <n v="704"/>
    <n v="5.0999999999999996"/>
    <n v="112"/>
    <n v="102"/>
    <n v="7659747"/>
    <n v="38000000"/>
    <n v="-30340253"/>
    <x v="1"/>
    <x v="1"/>
    <x v="0"/>
  </r>
  <r>
    <s v="Promised Land"/>
    <d v="2012-12-10T00:00:00"/>
    <x v="1"/>
    <x v="1"/>
    <s v="Color"/>
    <x v="3"/>
    <x v="0"/>
    <x v="0"/>
    <s v="R"/>
    <x v="71"/>
    <x v="17"/>
    <n v="13000"/>
    <n v="14544"/>
    <n v="835"/>
    <n v="10000"/>
    <n v="6.6"/>
    <n v="242"/>
    <n v="106"/>
    <n v="7556708"/>
    <n v="15000000"/>
    <n v="-7443292"/>
    <x v="1"/>
    <x v="1"/>
    <x v="0"/>
  </r>
  <r>
    <s v="A Dangerous Method"/>
    <d v="2011-05-28T00:00:00"/>
    <x v="16"/>
    <x v="1"/>
    <s v="Color"/>
    <x v="7"/>
    <x v="0"/>
    <x v="2"/>
    <s v="R"/>
    <x v="74"/>
    <x v="518"/>
    <n v="13000"/>
    <n v="23755"/>
    <n v="0"/>
    <n v="36000"/>
    <n v="6.5"/>
    <n v="345"/>
    <n v="99"/>
    <n v="5702083"/>
    <n v="15000000"/>
    <n v="-9297917"/>
    <x v="1"/>
    <x v="1"/>
    <x v="0"/>
  </r>
  <r>
    <s v="Shame"/>
    <d v="2011-11-30T00:00:00"/>
    <x v="16"/>
    <x v="1"/>
    <s v="Color"/>
    <x v="3"/>
    <x v="0"/>
    <x v="2"/>
    <s v="NC-17"/>
    <x v="74"/>
    <x v="519"/>
    <n v="13000"/>
    <n v="15230"/>
    <n v="0"/>
    <n v="23000"/>
    <n v="7.3"/>
    <n v="486"/>
    <n v="101"/>
    <n v="4000304"/>
    <n v="6500000"/>
    <n v="-2499696"/>
    <x v="1"/>
    <x v="0"/>
    <x v="0"/>
  </r>
  <r>
    <s v="Cradle Will Rock"/>
    <d v="1999-12-10T00:00:00"/>
    <x v="17"/>
    <x v="2"/>
    <s v="Color"/>
    <x v="3"/>
    <x v="0"/>
    <x v="0"/>
    <s v="R"/>
    <x v="72"/>
    <x v="520"/>
    <n v="13000"/>
    <n v="16878"/>
    <n v="0"/>
    <n v="625"/>
    <n v="6.9"/>
    <n v="70"/>
    <n v="132"/>
    <n v="2899970"/>
    <n v="32000000"/>
    <n v="-29100030"/>
    <x v="1"/>
    <x v="1"/>
    <x v="2"/>
  </r>
  <r>
    <s v="Savage Grace"/>
    <d v="2007-04-30T00:00:00"/>
    <x v="4"/>
    <x v="0"/>
    <s v="Color"/>
    <x v="3"/>
    <x v="0"/>
    <x v="4"/>
    <s v="Not Rated"/>
    <x v="76"/>
    <x v="521"/>
    <n v="13000"/>
    <n v="15093"/>
    <n v="4"/>
    <n v="0"/>
    <n v="5.9"/>
    <n v="121"/>
    <n v="97"/>
    <n v="434417"/>
    <n v="4600000"/>
    <n v="-4165583"/>
    <x v="1"/>
    <x v="1"/>
    <x v="0"/>
  </r>
  <r>
    <s v="Gerry"/>
    <d v="2002-03-18T00:00:00"/>
    <x v="18"/>
    <x v="0"/>
    <s v="Color"/>
    <x v="5"/>
    <x v="0"/>
    <x v="0"/>
    <s v="R"/>
    <x v="71"/>
    <x v="17"/>
    <n v="13000"/>
    <n v="13000"/>
    <n v="835"/>
    <n v="0"/>
    <n v="6.2"/>
    <n v="103"/>
    <n v="103"/>
    <n v="236266"/>
    <n v="3500000"/>
    <n v="-3263734"/>
    <x v="1"/>
    <x v="1"/>
    <x v="0"/>
  </r>
  <r>
    <s v="Breakfast of Champions"/>
    <d v="1999-01-27T00:00:00"/>
    <x v="17"/>
    <x v="2"/>
    <s v="Color"/>
    <x v="0"/>
    <x v="0"/>
    <x v="0"/>
    <s v="R"/>
    <x v="70"/>
    <x v="522"/>
    <n v="13000"/>
    <n v="17417"/>
    <n v="18"/>
    <n v="458"/>
    <n v="4.5999999999999996"/>
    <n v="42"/>
    <n v="110"/>
    <n v="175370"/>
    <n v="12000000"/>
    <n v="-11824630"/>
    <x v="1"/>
    <x v="2"/>
    <x v="0"/>
  </r>
  <r>
    <s v="Margaret"/>
    <d v="2011-08-20T00:00:00"/>
    <x v="16"/>
    <x v="1"/>
    <s v="Color"/>
    <x v="3"/>
    <x v="0"/>
    <x v="0"/>
    <s v="R"/>
    <x v="71"/>
    <x v="523"/>
    <n v="13000"/>
    <n v="14638"/>
    <n v="50"/>
    <n v="0"/>
    <n v="6.5"/>
    <n v="116"/>
    <n v="186"/>
    <n v="46495"/>
    <n v="14000000"/>
    <n v="-13953505"/>
    <x v="1"/>
    <x v="1"/>
    <x v="2"/>
  </r>
  <r>
    <s v="Monsters, Inc."/>
    <d v="2001-08-26T00:00:00"/>
    <x v="25"/>
    <x v="0"/>
    <s v="Color"/>
    <x v="5"/>
    <x v="0"/>
    <x v="0"/>
    <s v="G"/>
    <x v="78"/>
    <x v="524"/>
    <n v="12000"/>
    <n v="15013"/>
    <n v="0"/>
    <n v="0"/>
    <n v="8.1"/>
    <n v="250"/>
    <n v="92"/>
    <n v="289907418"/>
    <n v="115000000"/>
    <n v="174907418"/>
    <x v="0"/>
    <x v="3"/>
    <x v="0"/>
  </r>
  <r>
    <s v="Monsters University"/>
    <d v="2013-06-24T00:00:00"/>
    <x v="19"/>
    <x v="1"/>
    <s v="Color"/>
    <x v="5"/>
    <x v="0"/>
    <x v="0"/>
    <s v="G"/>
    <x v="78"/>
    <x v="525"/>
    <n v="12000"/>
    <n v="14863"/>
    <n v="37"/>
    <n v="44000"/>
    <n v="7.3"/>
    <n v="376"/>
    <n v="104"/>
    <n v="268488329"/>
    <n v="200000000"/>
    <n v="68488329"/>
    <x v="0"/>
    <x v="0"/>
    <x v="0"/>
  </r>
  <r>
    <s v="The Mummy Returns"/>
    <d v="2001-01-06T00:00:00"/>
    <x v="25"/>
    <x v="0"/>
    <s v="Color"/>
    <x v="1"/>
    <x v="0"/>
    <x v="0"/>
    <s v="PG-13"/>
    <x v="79"/>
    <x v="163"/>
    <n v="12000"/>
    <n v="15972"/>
    <n v="208"/>
    <n v="0"/>
    <n v="6.3"/>
    <n v="202"/>
    <n v="130"/>
    <n v="202007640"/>
    <n v="98000000"/>
    <n v="104007640"/>
    <x v="0"/>
    <x v="1"/>
    <x v="2"/>
  </r>
  <r>
    <s v="National Treasure"/>
    <d v="2004-05-04T00:00:00"/>
    <x v="0"/>
    <x v="0"/>
    <s v="Color"/>
    <x v="1"/>
    <x v="0"/>
    <x v="0"/>
    <s v="PG"/>
    <x v="80"/>
    <x v="214"/>
    <n v="12000"/>
    <n v="13679"/>
    <n v="226"/>
    <n v="0"/>
    <n v="6.9"/>
    <n v="193"/>
    <n v="131"/>
    <n v="173005002"/>
    <n v="100000000"/>
    <n v="73005002"/>
    <x v="0"/>
    <x v="1"/>
    <x v="2"/>
  </r>
  <r>
    <s v="TRON: Legacy"/>
    <d v="2010-01-05T00:00:00"/>
    <x v="7"/>
    <x v="1"/>
    <s v="Color"/>
    <x v="1"/>
    <x v="0"/>
    <x v="0"/>
    <s v="PG"/>
    <x v="81"/>
    <x v="526"/>
    <n v="12000"/>
    <n v="25550"/>
    <n v="364"/>
    <n v="30000"/>
    <n v="6.8"/>
    <n v="469"/>
    <n v="125"/>
    <n v="172051787"/>
    <n v="170000000"/>
    <n v="2051787"/>
    <x v="0"/>
    <x v="1"/>
    <x v="2"/>
  </r>
  <r>
    <s v="Hotel Transylvania 2"/>
    <d v="2015-11-18T00:00:00"/>
    <x v="20"/>
    <x v="1"/>
    <s v="Color"/>
    <x v="6"/>
    <x v="0"/>
    <x v="0"/>
    <s v="PG"/>
    <x v="78"/>
    <x v="527"/>
    <n v="12000"/>
    <n v="26839"/>
    <n v="266"/>
    <n v="16000"/>
    <n v="6.7"/>
    <n v="152"/>
    <n v="89"/>
    <n v="169692572"/>
    <n v="80000000"/>
    <n v="89692572"/>
    <x v="0"/>
    <x v="1"/>
    <x v="1"/>
  </r>
  <r>
    <s v="Big Daddy"/>
    <d v="1999-02-08T00:00:00"/>
    <x v="17"/>
    <x v="2"/>
    <s v="Color"/>
    <x v="0"/>
    <x v="0"/>
    <x v="0"/>
    <s v="PG-13"/>
    <x v="78"/>
    <x v="444"/>
    <n v="12000"/>
    <n v="26760"/>
    <n v="221"/>
    <n v="0"/>
    <n v="6.4"/>
    <n v="112"/>
    <n v="93"/>
    <n v="163479795"/>
    <n v="34200000"/>
    <n v="129279795"/>
    <x v="0"/>
    <x v="1"/>
    <x v="0"/>
  </r>
  <r>
    <s v="Grown Ups"/>
    <d v="2010-03-30T00:00:00"/>
    <x v="7"/>
    <x v="1"/>
    <s v="Color"/>
    <x v="0"/>
    <x v="0"/>
    <x v="0"/>
    <s v="PG-13"/>
    <x v="78"/>
    <x v="444"/>
    <n v="12000"/>
    <n v="28497"/>
    <n v="221"/>
    <n v="12000"/>
    <n v="6"/>
    <n v="179"/>
    <n v="102"/>
    <n v="162001186"/>
    <n v="80000000"/>
    <n v="82001186"/>
    <x v="0"/>
    <x v="1"/>
    <x v="0"/>
  </r>
  <r>
    <s v="San Andreas"/>
    <d v="2015-09-16T00:00:00"/>
    <x v="20"/>
    <x v="1"/>
    <s v="Color"/>
    <x v="1"/>
    <x v="0"/>
    <x v="0"/>
    <s v="PG-13"/>
    <x v="79"/>
    <x v="439"/>
    <n v="12000"/>
    <n v="16718"/>
    <n v="62"/>
    <n v="52000"/>
    <n v="6.1"/>
    <n v="358"/>
    <n v="114"/>
    <n v="155181732"/>
    <n v="110000000"/>
    <n v="45181732"/>
    <x v="0"/>
    <x v="1"/>
    <x v="0"/>
  </r>
  <r>
    <s v="Hotel Transylvania"/>
    <d v="2012-12-11T00:00:00"/>
    <x v="1"/>
    <x v="1"/>
    <s v="Color"/>
    <x v="6"/>
    <x v="0"/>
    <x v="0"/>
    <s v="PG"/>
    <x v="78"/>
    <x v="527"/>
    <n v="12000"/>
    <n v="37142"/>
    <n v="266"/>
    <n v="28000"/>
    <n v="7.1"/>
    <n v="256"/>
    <n v="91"/>
    <n v="148313048"/>
    <n v="85000000"/>
    <n v="63313048"/>
    <x v="0"/>
    <x v="0"/>
    <x v="0"/>
  </r>
  <r>
    <s v="The Rock"/>
    <d v="1996-12-03T00:00:00"/>
    <x v="29"/>
    <x v="2"/>
    <s v="Color"/>
    <x v="1"/>
    <x v="0"/>
    <x v="0"/>
    <s v="R"/>
    <x v="80"/>
    <x v="294"/>
    <n v="12000"/>
    <n v="15999"/>
    <n v="0"/>
    <n v="51000"/>
    <n v="7.4"/>
    <n v="122"/>
    <n v="136"/>
    <n v="134006721"/>
    <n v="75000000"/>
    <n v="59006721"/>
    <x v="0"/>
    <x v="0"/>
    <x v="2"/>
  </r>
  <r>
    <s v="Grown Ups 2"/>
    <d v="2013-05-12T00:00:00"/>
    <x v="19"/>
    <x v="1"/>
    <s v="Color"/>
    <x v="0"/>
    <x v="0"/>
    <x v="0"/>
    <s v="PG-13"/>
    <x v="78"/>
    <x v="444"/>
    <n v="12000"/>
    <n v="39269"/>
    <n v="221"/>
    <n v="14000"/>
    <n v="5.4"/>
    <n v="139"/>
    <n v="101"/>
    <n v="133668525"/>
    <n v="80000000"/>
    <n v="53668525"/>
    <x v="0"/>
    <x v="1"/>
    <x v="0"/>
  </r>
  <r>
    <s v="The Silence of the Lambs"/>
    <d v="1991-06-02T00:00:00"/>
    <x v="13"/>
    <x v="2"/>
    <s v="Color"/>
    <x v="4"/>
    <x v="0"/>
    <x v="0"/>
    <s v="R"/>
    <x v="82"/>
    <x v="309"/>
    <n v="12000"/>
    <n v="13184"/>
    <n v="438"/>
    <n v="40000"/>
    <n v="8.6"/>
    <n v="185"/>
    <n v="138"/>
    <n v="130727000"/>
    <n v="19000000"/>
    <n v="111727000"/>
    <x v="0"/>
    <x v="3"/>
    <x v="2"/>
  </r>
  <r>
    <s v="Mr. Deeds"/>
    <d v="2002-10-18T00:00:00"/>
    <x v="18"/>
    <x v="0"/>
    <s v="Color"/>
    <x v="0"/>
    <x v="0"/>
    <x v="0"/>
    <s v="PG-13"/>
    <x v="78"/>
    <x v="528"/>
    <n v="12000"/>
    <n v="26826"/>
    <n v="65"/>
    <n v="0"/>
    <n v="5.8"/>
    <n v="117"/>
    <n v="96"/>
    <n v="126203320"/>
    <n v="50000000"/>
    <n v="76203320"/>
    <x v="0"/>
    <x v="1"/>
    <x v="0"/>
  </r>
  <r>
    <s v="Seabiscuit"/>
    <d v="2003-04-27T00:00:00"/>
    <x v="22"/>
    <x v="0"/>
    <s v="Black and White"/>
    <x v="3"/>
    <x v="0"/>
    <x v="0"/>
    <s v="PG-13"/>
    <x v="81"/>
    <x v="65"/>
    <n v="12000"/>
    <n v="13808"/>
    <n v="378"/>
    <n v="0"/>
    <n v="7.3"/>
    <n v="175"/>
    <n v="140"/>
    <n v="120147445"/>
    <n v="87000000"/>
    <n v="33147445"/>
    <x v="0"/>
    <x v="0"/>
    <x v="2"/>
  </r>
  <r>
    <s v="The Other Guys"/>
    <d v="2010-12-01T00:00:00"/>
    <x v="7"/>
    <x v="1"/>
    <s v="Color"/>
    <x v="1"/>
    <x v="0"/>
    <x v="0"/>
    <s v="PG-13"/>
    <x v="79"/>
    <x v="0"/>
    <n v="12000"/>
    <n v="20233"/>
    <n v="285"/>
    <n v="16000"/>
    <n v="6.7"/>
    <n v="265"/>
    <n v="116"/>
    <n v="119219978"/>
    <n v="100000000"/>
    <n v="19219978"/>
    <x v="0"/>
    <x v="1"/>
    <x v="0"/>
  </r>
  <r>
    <s v="Ghost Rider"/>
    <d v="2007-08-15T00:00:00"/>
    <x v="4"/>
    <x v="0"/>
    <s v="Color"/>
    <x v="1"/>
    <x v="0"/>
    <x v="0"/>
    <s v="PG-13"/>
    <x v="80"/>
    <x v="529"/>
    <n v="12000"/>
    <n v="14017"/>
    <n v="160"/>
    <n v="0"/>
    <n v="5.2"/>
    <n v="276"/>
    <n v="123"/>
    <n v="115802596"/>
    <n v="110000000"/>
    <n v="5802596"/>
    <x v="0"/>
    <x v="1"/>
    <x v="2"/>
  </r>
  <r>
    <s v="Face/Off"/>
    <d v="1997-07-22T00:00:00"/>
    <x v="10"/>
    <x v="2"/>
    <s v="Color"/>
    <x v="1"/>
    <x v="0"/>
    <x v="0"/>
    <s v="R"/>
    <x v="80"/>
    <x v="530"/>
    <n v="12000"/>
    <n v="17087"/>
    <n v="610"/>
    <n v="11000"/>
    <n v="7.3"/>
    <n v="155"/>
    <n v="138"/>
    <n v="112225777"/>
    <n v="80000000"/>
    <n v="32225777"/>
    <x v="0"/>
    <x v="0"/>
    <x v="2"/>
  </r>
  <r>
    <s v="Star Trek IV: The Voyage Home"/>
    <d v="1986-08-02T00:00:00"/>
    <x v="23"/>
    <x v="3"/>
    <s v="Color"/>
    <x v="5"/>
    <x v="0"/>
    <x v="0"/>
    <s v="PG"/>
    <x v="83"/>
    <x v="285"/>
    <n v="12000"/>
    <n v="15449"/>
    <n v="12000"/>
    <n v="0"/>
    <n v="7.3"/>
    <n v="106"/>
    <n v="119"/>
    <n v="109713132"/>
    <n v="25000000"/>
    <n v="84713132"/>
    <x v="0"/>
    <x v="0"/>
    <x v="0"/>
  </r>
  <r>
    <s v="Gone in Sixty Seconds"/>
    <d v="2000-11-13T00:00:00"/>
    <x v="28"/>
    <x v="0"/>
    <s v="Color"/>
    <x v="1"/>
    <x v="0"/>
    <x v="0"/>
    <s v="PG-13"/>
    <x v="80"/>
    <x v="267"/>
    <n v="12000"/>
    <n v="29069"/>
    <n v="57"/>
    <n v="0"/>
    <n v="6.5"/>
    <n v="175"/>
    <n v="127"/>
    <n v="101643008"/>
    <n v="90000000"/>
    <n v="11643008"/>
    <x v="0"/>
    <x v="1"/>
    <x v="2"/>
  </r>
  <r>
    <s v="Noah"/>
    <d v="2014-02-10T00:00:00"/>
    <x v="14"/>
    <x v="1"/>
    <s v="Color"/>
    <x v="1"/>
    <x v="0"/>
    <x v="0"/>
    <s v="PG-13"/>
    <x v="82"/>
    <x v="263"/>
    <n v="12000"/>
    <n v="32355"/>
    <n v="0"/>
    <n v="71000"/>
    <n v="5.8"/>
    <n v="434"/>
    <n v="138"/>
    <n v="101160529"/>
    <n v="125000000"/>
    <n v="-23839471"/>
    <x v="1"/>
    <x v="1"/>
    <x v="2"/>
  </r>
  <r>
    <s v="Con Air"/>
    <d v="1997-01-02T00:00:00"/>
    <x v="10"/>
    <x v="2"/>
    <s v="Color"/>
    <x v="1"/>
    <x v="0"/>
    <x v="0"/>
    <s v="R"/>
    <x v="78"/>
    <x v="114"/>
    <n v="12000"/>
    <n v="15362"/>
    <n v="165"/>
    <n v="0"/>
    <n v="6.8"/>
    <n v="139"/>
    <n v="123"/>
    <n v="101087161"/>
    <n v="75000000"/>
    <n v="26087161"/>
    <x v="0"/>
    <x v="1"/>
    <x v="2"/>
  </r>
  <r>
    <s v="The Mask of Zorro"/>
    <d v="1998-07-10T00:00:00"/>
    <x v="11"/>
    <x v="2"/>
    <s v="Color"/>
    <x v="1"/>
    <x v="0"/>
    <x v="0"/>
    <s v="PG-13"/>
    <x v="82"/>
    <x v="378"/>
    <n v="12000"/>
    <n v="12396"/>
    <n v="258"/>
    <n v="0"/>
    <n v="6.7"/>
    <n v="156"/>
    <n v="136"/>
    <n v="93771072"/>
    <n v="65000000"/>
    <n v="28771072"/>
    <x v="0"/>
    <x v="1"/>
    <x v="2"/>
  </r>
  <r>
    <s v="The Game Plan"/>
    <d v="2007-11-26T00:00:00"/>
    <x v="4"/>
    <x v="0"/>
    <s v="Color"/>
    <x v="0"/>
    <x v="0"/>
    <x v="0"/>
    <s v="PG"/>
    <x v="79"/>
    <x v="362"/>
    <n v="12000"/>
    <n v="15170"/>
    <n v="99"/>
    <n v="0"/>
    <n v="6.2"/>
    <n v="112"/>
    <n v="110"/>
    <n v="90636983"/>
    <n v="22000000"/>
    <n v="68636983"/>
    <x v="0"/>
    <x v="1"/>
    <x v="0"/>
  </r>
  <r>
    <s v="The Scorpion King"/>
    <d v="2002-05-12T00:00:00"/>
    <x v="18"/>
    <x v="0"/>
    <s v="Color"/>
    <x v="1"/>
    <x v="0"/>
    <x v="0"/>
    <s v="PG-13"/>
    <x v="79"/>
    <x v="531"/>
    <n v="12000"/>
    <n v="14611"/>
    <n v="55"/>
    <n v="0"/>
    <n v="5.5"/>
    <n v="167"/>
    <n v="100"/>
    <n v="90341670"/>
    <n v="60000000"/>
    <n v="30341670"/>
    <x v="0"/>
    <x v="1"/>
    <x v="0"/>
  </r>
  <r>
    <s v="Spy Kids 2: Island of Lost Dreams"/>
    <d v="2002-02-06T00:00:00"/>
    <x v="18"/>
    <x v="0"/>
    <s v="Color"/>
    <x v="1"/>
    <x v="0"/>
    <x v="0"/>
    <s v="PG"/>
    <x v="78"/>
    <x v="10"/>
    <n v="12000"/>
    <n v="18291"/>
    <n v="0"/>
    <n v="478"/>
    <n v="5.0999999999999996"/>
    <n v="103"/>
    <n v="100"/>
    <n v="85570368"/>
    <n v="38000000"/>
    <n v="47570368"/>
    <x v="0"/>
    <x v="1"/>
    <x v="0"/>
  </r>
  <r>
    <s v="Atlantis: The Lost Empire"/>
    <d v="2001-07-13T00:00:00"/>
    <x v="25"/>
    <x v="0"/>
    <s v="Color"/>
    <x v="1"/>
    <x v="0"/>
    <x v="0"/>
    <s v="PG"/>
    <x v="83"/>
    <x v="532"/>
    <n v="12000"/>
    <n v="15237"/>
    <n v="21"/>
    <n v="0"/>
    <n v="6.8"/>
    <n v="146"/>
    <n v="95"/>
    <n v="84037039"/>
    <n v="120000000"/>
    <n v="-35962961"/>
    <x v="1"/>
    <x v="1"/>
    <x v="0"/>
  </r>
  <r>
    <s v="Cheaper by the Dozen 2"/>
    <d v="2005-07-29T00:00:00"/>
    <x v="5"/>
    <x v="0"/>
    <s v="Color"/>
    <x v="5"/>
    <x v="0"/>
    <x v="0"/>
    <s v="PG"/>
    <x v="84"/>
    <x v="437"/>
    <n v="12000"/>
    <n v="20348"/>
    <n v="163"/>
    <n v="781"/>
    <n v="5.4"/>
    <n v="77"/>
    <n v="94"/>
    <n v="82569532"/>
    <n v="60000000"/>
    <n v="22569532"/>
    <x v="0"/>
    <x v="1"/>
    <x v="0"/>
  </r>
  <r>
    <s v="Star Trek: The Motion Picture"/>
    <d v="1979-11-02T00:00:00"/>
    <x v="36"/>
    <x v="4"/>
    <s v="Color"/>
    <x v="5"/>
    <x v="0"/>
    <x v="0"/>
    <s v="PG"/>
    <x v="83"/>
    <x v="533"/>
    <n v="12000"/>
    <n v="16007"/>
    <n v="338"/>
    <n v="0"/>
    <n v="6.4"/>
    <n v="134"/>
    <n v="143"/>
    <n v="82300000"/>
    <n v="35000000"/>
    <n v="47300000"/>
    <x v="0"/>
    <x v="1"/>
    <x v="2"/>
  </r>
  <r>
    <s v="Blade II"/>
    <d v="2002-04-21T00:00:00"/>
    <x v="18"/>
    <x v="0"/>
    <s v="Color"/>
    <x v="1"/>
    <x v="0"/>
    <x v="0"/>
    <s v="R"/>
    <x v="85"/>
    <x v="379"/>
    <n v="12000"/>
    <n v="15371"/>
    <n v="0"/>
    <n v="0"/>
    <n v="6.7"/>
    <n v="224"/>
    <n v="117"/>
    <n v="81645152"/>
    <n v="54000000"/>
    <n v="27645152"/>
    <x v="0"/>
    <x v="1"/>
    <x v="0"/>
  </r>
  <r>
    <s v="Knowing"/>
    <d v="2009-01-23T00:00:00"/>
    <x v="2"/>
    <x v="0"/>
    <s v="Color"/>
    <x v="3"/>
    <x v="0"/>
    <x v="0"/>
    <s v="PG-13"/>
    <x v="80"/>
    <x v="534"/>
    <n v="12000"/>
    <n v="13421"/>
    <n v="295"/>
    <n v="0"/>
    <n v="6.2"/>
    <n v="279"/>
    <n v="121"/>
    <n v="79948113"/>
    <n v="50000000"/>
    <n v="29948113"/>
    <x v="0"/>
    <x v="1"/>
    <x v="2"/>
  </r>
  <r>
    <s v="Star Trek II: The Wrath of Khan"/>
    <d v="1982-12-05T00:00:00"/>
    <x v="35"/>
    <x v="3"/>
    <s v="Color"/>
    <x v="1"/>
    <x v="0"/>
    <x v="0"/>
    <s v="PG"/>
    <x v="83"/>
    <x v="535"/>
    <n v="12000"/>
    <n v="16539"/>
    <n v="120"/>
    <n v="0"/>
    <n v="7.7"/>
    <n v="148"/>
    <n v="116"/>
    <n v="78900000"/>
    <n v="11000000"/>
    <n v="67900000"/>
    <x v="0"/>
    <x v="0"/>
    <x v="0"/>
  </r>
  <r>
    <s v="City of Angels"/>
    <d v="1998-06-17T00:00:00"/>
    <x v="11"/>
    <x v="2"/>
    <s v="Color"/>
    <x v="3"/>
    <x v="0"/>
    <x v="8"/>
    <s v="PG-13"/>
    <x v="80"/>
    <x v="425"/>
    <n v="12000"/>
    <n v="13905"/>
    <n v="52"/>
    <n v="0"/>
    <n v="6.7"/>
    <n v="110"/>
    <n v="114"/>
    <n v="78745923"/>
    <n v="55000000"/>
    <n v="23745923"/>
    <x v="0"/>
    <x v="1"/>
    <x v="0"/>
  </r>
  <r>
    <s v="Star Trek III: The Search for Spock"/>
    <d v="1984-10-12T00:00:00"/>
    <x v="26"/>
    <x v="3"/>
    <s v="Color"/>
    <x v="1"/>
    <x v="0"/>
    <x v="0"/>
    <s v="PG"/>
    <x v="83"/>
    <x v="285"/>
    <n v="12000"/>
    <n v="14762"/>
    <n v="12000"/>
    <n v="0"/>
    <n v="6.6"/>
    <n v="110"/>
    <n v="105"/>
    <n v="76400000"/>
    <n v="17000000"/>
    <n v="59400000"/>
    <x v="0"/>
    <x v="1"/>
    <x v="0"/>
  </r>
  <r>
    <s v="The Family Man"/>
    <d v="2000-06-29T00:00:00"/>
    <x v="28"/>
    <x v="0"/>
    <s v="Color"/>
    <x v="0"/>
    <x v="0"/>
    <x v="0"/>
    <s v="PG-13"/>
    <x v="80"/>
    <x v="208"/>
    <n v="12000"/>
    <n v="16646"/>
    <n v="420"/>
    <n v="0"/>
    <n v="6.7"/>
    <n v="121"/>
    <n v="125"/>
    <n v="75764085"/>
    <n v="60000000"/>
    <n v="15764085"/>
    <x v="0"/>
    <x v="1"/>
    <x v="2"/>
  </r>
  <r>
    <s v="Star Trek VI: The Undiscovered Country"/>
    <d v="1991-03-29T00:00:00"/>
    <x v="13"/>
    <x v="2"/>
    <s v="Color"/>
    <x v="1"/>
    <x v="0"/>
    <x v="0"/>
    <s v="PG"/>
    <x v="83"/>
    <x v="535"/>
    <n v="12000"/>
    <n v="16230"/>
    <n v="120"/>
    <n v="0"/>
    <n v="7.2"/>
    <n v="112"/>
    <n v="110"/>
    <n v="74888996"/>
    <n v="30000000"/>
    <n v="44888996"/>
    <x v="0"/>
    <x v="0"/>
    <x v="0"/>
  </r>
  <r>
    <s v="Monster House"/>
    <d v="2006-02-23T00:00:00"/>
    <x v="6"/>
    <x v="0"/>
    <s v="Color"/>
    <x v="6"/>
    <x v="0"/>
    <x v="0"/>
    <s v="PG"/>
    <x v="78"/>
    <x v="517"/>
    <n v="12000"/>
    <n v="17299"/>
    <n v="27"/>
    <n v="0"/>
    <n v="6.6"/>
    <n v="190"/>
    <n v="91"/>
    <n v="73661010"/>
    <n v="75000000"/>
    <n v="-1338990"/>
    <x v="1"/>
    <x v="1"/>
    <x v="0"/>
  </r>
  <r>
    <s v="Hercules"/>
    <d v="2014-06-25T00:00:00"/>
    <x v="14"/>
    <x v="1"/>
    <s v="Color"/>
    <x v="1"/>
    <x v="0"/>
    <x v="0"/>
    <s v="PG-13"/>
    <x v="79"/>
    <x v="208"/>
    <n v="12000"/>
    <n v="16235"/>
    <n v="420"/>
    <n v="21000"/>
    <n v="6"/>
    <n v="245"/>
    <n v="101"/>
    <n v="72660029"/>
    <n v="100000000"/>
    <n v="-27339971"/>
    <x v="1"/>
    <x v="1"/>
    <x v="0"/>
  </r>
  <r>
    <s v="World Trade Center"/>
    <d v="2006-04-18T00:00:00"/>
    <x v="6"/>
    <x v="0"/>
    <s v="Color"/>
    <x v="3"/>
    <x v="0"/>
    <x v="0"/>
    <s v="PG-13"/>
    <x v="80"/>
    <x v="43"/>
    <n v="12000"/>
    <n v="14421"/>
    <n v="0"/>
    <n v="0"/>
    <n v="6"/>
    <n v="242"/>
    <n v="129"/>
    <n v="70236496"/>
    <n v="63000000"/>
    <n v="7236496"/>
    <x v="0"/>
    <x v="1"/>
    <x v="2"/>
  </r>
  <r>
    <s v="Race to Witch Mountain"/>
    <d v="2009-05-05T00:00:00"/>
    <x v="2"/>
    <x v="0"/>
    <s v="Color"/>
    <x v="1"/>
    <x v="0"/>
    <x v="0"/>
    <s v="PG"/>
    <x v="79"/>
    <x v="362"/>
    <n v="12000"/>
    <n v="14007"/>
    <n v="99"/>
    <n v="0"/>
    <n v="5.7"/>
    <n v="166"/>
    <n v="98"/>
    <n v="67128202"/>
    <n v="65000000"/>
    <n v="2128202"/>
    <x v="0"/>
    <x v="1"/>
    <x v="0"/>
  </r>
  <r>
    <s v="Legends of the Fall"/>
    <d v="1994-11-01T00:00:00"/>
    <x v="27"/>
    <x v="2"/>
    <s v="Color"/>
    <x v="3"/>
    <x v="0"/>
    <x v="0"/>
    <s v="R"/>
    <x v="82"/>
    <x v="93"/>
    <n v="12000"/>
    <n v="26388"/>
    <n v="380"/>
    <n v="11000"/>
    <n v="7.5"/>
    <n v="57"/>
    <n v="133"/>
    <n v="66528842"/>
    <n v="30000000"/>
    <n v="36528842"/>
    <x v="0"/>
    <x v="0"/>
    <x v="2"/>
  </r>
  <r>
    <s v="Big Fish"/>
    <d v="2003-06-05T00:00:00"/>
    <x v="22"/>
    <x v="0"/>
    <s v="Color"/>
    <x v="5"/>
    <x v="0"/>
    <x v="0"/>
    <s v="PG-13"/>
    <x v="78"/>
    <x v="41"/>
    <n v="12000"/>
    <n v="16138"/>
    <n v="13000"/>
    <n v="26000"/>
    <n v="8"/>
    <n v="235"/>
    <n v="125"/>
    <n v="66257002"/>
    <n v="70000000"/>
    <n v="-3742998"/>
    <x v="1"/>
    <x v="3"/>
    <x v="2"/>
  </r>
  <r>
    <s v="The Sorcerer's Apprentice"/>
    <d v="2010-04-13T00:00:00"/>
    <x v="7"/>
    <x v="1"/>
    <s v="Color"/>
    <x v="1"/>
    <x v="0"/>
    <x v="0"/>
    <s v="PG"/>
    <x v="80"/>
    <x v="214"/>
    <n v="12000"/>
    <n v="13388"/>
    <n v="226"/>
    <n v="11000"/>
    <n v="6.1"/>
    <n v="235"/>
    <n v="109"/>
    <n v="63143812"/>
    <n v="150000000"/>
    <n v="-86856188"/>
    <x v="1"/>
    <x v="1"/>
    <x v="0"/>
  </r>
  <r>
    <s v="The Wolfman"/>
    <d v="2010-11-06T00:00:00"/>
    <x v="7"/>
    <x v="1"/>
    <s v="Color"/>
    <x v="3"/>
    <x v="0"/>
    <x v="0"/>
    <s v="R"/>
    <x v="82"/>
    <x v="147"/>
    <n v="12000"/>
    <n v="13071"/>
    <n v="394"/>
    <n v="0"/>
    <n v="5.8"/>
    <n v="357"/>
    <n v="119"/>
    <n v="61937495"/>
    <n v="150000000"/>
    <n v="-88062505"/>
    <x v="1"/>
    <x v="1"/>
    <x v="0"/>
  </r>
  <r>
    <s v="Surf's Up"/>
    <d v="2007-03-25T00:00:00"/>
    <x v="4"/>
    <x v="0"/>
    <s v="Color"/>
    <x v="6"/>
    <x v="0"/>
    <x v="0"/>
    <s v="PG"/>
    <x v="81"/>
    <x v="536"/>
    <n v="12000"/>
    <n v="25590"/>
    <n v="9"/>
    <n v="0"/>
    <n v="6.8"/>
    <n v="154"/>
    <n v="85"/>
    <n v="58867694"/>
    <n v="100000000"/>
    <n v="-41132306"/>
    <x v="1"/>
    <x v="1"/>
    <x v="1"/>
  </r>
  <r>
    <s v="Be Cool"/>
    <d v="2005-12-22T00:00:00"/>
    <x v="5"/>
    <x v="0"/>
    <s v="Color"/>
    <x v="0"/>
    <x v="0"/>
    <x v="0"/>
    <s v="PG-13"/>
    <x v="79"/>
    <x v="112"/>
    <n v="12000"/>
    <n v="15889"/>
    <n v="473"/>
    <n v="0"/>
    <n v="5.7"/>
    <n v="161"/>
    <n v="118"/>
    <n v="55808744"/>
    <n v="53000000"/>
    <n v="2808744"/>
    <x v="0"/>
    <x v="1"/>
    <x v="0"/>
  </r>
  <r>
    <s v="Snake Eyes"/>
    <d v="1998-10-24T00:00:00"/>
    <x v="11"/>
    <x v="2"/>
    <s v="Color"/>
    <x v="4"/>
    <x v="0"/>
    <x v="0"/>
    <s v="R"/>
    <x v="80"/>
    <x v="209"/>
    <n v="12000"/>
    <n v="15269"/>
    <n v="0"/>
    <n v="880"/>
    <n v="5.9"/>
    <n v="117"/>
    <n v="98"/>
    <n v="55585389"/>
    <n v="69000000"/>
    <n v="-13414611"/>
    <x v="1"/>
    <x v="1"/>
    <x v="0"/>
  </r>
  <r>
    <s v="Star Trek V: The Final Frontier"/>
    <d v="1989-02-28T00:00:00"/>
    <x v="15"/>
    <x v="3"/>
    <s v="Color"/>
    <x v="1"/>
    <x v="0"/>
    <x v="0"/>
    <s v="PG"/>
    <x v="83"/>
    <x v="537"/>
    <n v="12000"/>
    <n v="14710"/>
    <n v="0"/>
    <n v="0"/>
    <n v="5.4"/>
    <n v="98"/>
    <n v="107"/>
    <n v="55210049"/>
    <n v="27800000"/>
    <n v="27410049"/>
    <x v="0"/>
    <x v="1"/>
    <x v="0"/>
  </r>
  <r>
    <s v="Ghost Rider: Spirit of Vengeance"/>
    <d v="2011-10-26T00:00:00"/>
    <x v="16"/>
    <x v="1"/>
    <s v="Color"/>
    <x v="1"/>
    <x v="0"/>
    <x v="0"/>
    <s v="PG-13"/>
    <x v="80"/>
    <x v="122"/>
    <n v="12000"/>
    <n v="16121"/>
    <n v="83"/>
    <n v="18000"/>
    <n v="4.3"/>
    <n v="287"/>
    <n v="96"/>
    <n v="51774002"/>
    <n v="57000000"/>
    <n v="-5225998"/>
    <x v="1"/>
    <x v="2"/>
    <x v="0"/>
  </r>
  <r>
    <s v="Home on the Range"/>
    <d v="2004-01-29T00:00:00"/>
    <x v="0"/>
    <x v="0"/>
    <s v="Color"/>
    <x v="6"/>
    <x v="0"/>
    <x v="0"/>
    <s v="PG"/>
    <x v="78"/>
    <x v="538"/>
    <n v="12000"/>
    <n v="13607"/>
    <n v="6"/>
    <n v="304"/>
    <n v="5.4"/>
    <n v="104"/>
    <n v="76"/>
    <n v="50026353"/>
    <n v="110000000"/>
    <n v="-59973647"/>
    <x v="1"/>
    <x v="1"/>
    <x v="1"/>
  </r>
  <r>
    <s v="Pain &amp; Gain"/>
    <d v="2013-05-24T00:00:00"/>
    <x v="19"/>
    <x v="1"/>
    <s v="Color"/>
    <x v="0"/>
    <x v="0"/>
    <x v="0"/>
    <s v="R"/>
    <x v="79"/>
    <x v="294"/>
    <n v="12000"/>
    <n v="13573"/>
    <n v="0"/>
    <n v="43000"/>
    <n v="6.5"/>
    <n v="335"/>
    <n v="129"/>
    <n v="49874933"/>
    <n v="26000000"/>
    <n v="23874933"/>
    <x v="0"/>
    <x v="1"/>
    <x v="2"/>
  </r>
  <r>
    <s v="The Rundown"/>
    <d v="2003-02-21T00:00:00"/>
    <x v="22"/>
    <x v="0"/>
    <s v="Color"/>
    <x v="1"/>
    <x v="0"/>
    <x v="0"/>
    <s v="PG-13"/>
    <x v="79"/>
    <x v="446"/>
    <n v="12000"/>
    <n v="16930"/>
    <n v="532"/>
    <n v="0"/>
    <n v="6.7"/>
    <n v="151"/>
    <n v="104"/>
    <n v="47592825"/>
    <n v="85000000"/>
    <n v="-37407175"/>
    <x v="1"/>
    <x v="1"/>
    <x v="0"/>
  </r>
  <r>
    <s v="Walking Tall"/>
    <d v="2004-08-17T00:00:00"/>
    <x v="0"/>
    <x v="0"/>
    <s v="Color"/>
    <x v="1"/>
    <x v="0"/>
    <x v="0"/>
    <s v="PG-13"/>
    <x v="79"/>
    <x v="539"/>
    <n v="12000"/>
    <n v="14146"/>
    <n v="10"/>
    <n v="0"/>
    <n v="6.2"/>
    <n v="117"/>
    <n v="86"/>
    <n v="45860039"/>
    <n v="56000000"/>
    <n v="-10139961"/>
    <x v="1"/>
    <x v="1"/>
    <x v="1"/>
  </r>
  <r>
    <s v="Domestic Disturbance"/>
    <d v="2001-11-02T00:00:00"/>
    <x v="25"/>
    <x v="0"/>
    <s v="Color"/>
    <x v="4"/>
    <x v="0"/>
    <x v="0"/>
    <s v="PG-13"/>
    <x v="78"/>
    <x v="449"/>
    <n v="12000"/>
    <n v="13390"/>
    <n v="17"/>
    <n v="361"/>
    <n v="5.5"/>
    <n v="98"/>
    <n v="89"/>
    <n v="45207112"/>
    <n v="53000000"/>
    <n v="-7792888"/>
    <x v="1"/>
    <x v="1"/>
    <x v="1"/>
  </r>
  <r>
    <s v="The Giver"/>
    <d v="2014-10-19T00:00:00"/>
    <x v="14"/>
    <x v="1"/>
    <s v="Black and White"/>
    <x v="3"/>
    <x v="0"/>
    <x v="18"/>
    <s v="PG-13"/>
    <x v="81"/>
    <x v="311"/>
    <n v="12000"/>
    <n v="36064"/>
    <n v="176"/>
    <n v="58000"/>
    <n v="6.5"/>
    <n v="198"/>
    <n v="97"/>
    <n v="45089048"/>
    <n v="25000000"/>
    <n v="20089048"/>
    <x v="0"/>
    <x v="1"/>
    <x v="0"/>
  </r>
  <r>
    <s v="Meet Joe Black"/>
    <d v="1998-07-29T00:00:00"/>
    <x v="11"/>
    <x v="2"/>
    <s v="Color"/>
    <x v="3"/>
    <x v="0"/>
    <x v="0"/>
    <s v="PG-13"/>
    <x v="82"/>
    <x v="221"/>
    <n v="12000"/>
    <n v="23950"/>
    <n v="102"/>
    <n v="10000"/>
    <n v="7.1"/>
    <n v="98"/>
    <n v="178"/>
    <n v="44606335"/>
    <n v="90000000"/>
    <n v="-45393665"/>
    <x v="1"/>
    <x v="0"/>
    <x v="2"/>
  </r>
  <r>
    <s v="Amistad"/>
    <d v="1997-11-28T00:00:00"/>
    <x v="10"/>
    <x v="2"/>
    <s v="Color"/>
    <x v="3"/>
    <x v="0"/>
    <x v="0"/>
    <s v="R"/>
    <x v="82"/>
    <x v="19"/>
    <n v="12000"/>
    <n v="37570"/>
    <n v="14000"/>
    <n v="0"/>
    <n v="7.2"/>
    <n v="77"/>
    <n v="155"/>
    <n v="44175394"/>
    <n v="36000000"/>
    <n v="8175394"/>
    <x v="0"/>
    <x v="0"/>
    <x v="2"/>
  </r>
  <r>
    <s v="Snitch"/>
    <d v="2013-10-14T00:00:00"/>
    <x v="19"/>
    <x v="1"/>
    <s v="Color"/>
    <x v="1"/>
    <x v="0"/>
    <x v="0"/>
    <s v="PG-13"/>
    <x v="79"/>
    <x v="540"/>
    <n v="12000"/>
    <n v="15800"/>
    <n v="29"/>
    <n v="12000"/>
    <n v="6.5"/>
    <n v="238"/>
    <n v="112"/>
    <n v="42919096"/>
    <n v="15000000"/>
    <n v="27919096"/>
    <x v="0"/>
    <x v="1"/>
    <x v="0"/>
  </r>
  <r>
    <s v="Planet 51"/>
    <d v="2009-03-10T00:00:00"/>
    <x v="2"/>
    <x v="0"/>
    <s v="Color"/>
    <x v="5"/>
    <x v="0"/>
    <x v="4"/>
    <s v="PG"/>
    <x v="79"/>
    <x v="541"/>
    <n v="12000"/>
    <n v="22668"/>
    <n v="2"/>
    <n v="0"/>
    <n v="6.1"/>
    <n v="156"/>
    <n v="91"/>
    <n v="42194060"/>
    <n v="70000000"/>
    <n v="-27805940"/>
    <x v="1"/>
    <x v="1"/>
    <x v="0"/>
  </r>
  <r>
    <s v="The Fisher King"/>
    <d v="1991-02-07T00:00:00"/>
    <x v="13"/>
    <x v="2"/>
    <s v="Color"/>
    <x v="0"/>
    <x v="0"/>
    <x v="0"/>
    <s v="R"/>
    <x v="81"/>
    <x v="58"/>
    <n v="12000"/>
    <n v="12947"/>
    <n v="0"/>
    <n v="12000"/>
    <n v="7.6"/>
    <n v="84"/>
    <n v="137"/>
    <n v="41895491"/>
    <n v="24000000"/>
    <n v="17895491"/>
    <x v="0"/>
    <x v="0"/>
    <x v="2"/>
  </r>
  <r>
    <s v="Peggy Sue Got Married"/>
    <d v="1986-11-30T00:00:00"/>
    <x v="23"/>
    <x v="3"/>
    <s v="Color"/>
    <x v="0"/>
    <x v="0"/>
    <x v="0"/>
    <s v="PG-13"/>
    <x v="80"/>
    <x v="215"/>
    <n v="12000"/>
    <n v="14672"/>
    <n v="0"/>
    <n v="0"/>
    <n v="6.3"/>
    <n v="44"/>
    <n v="103"/>
    <n v="41382841"/>
    <n v="18000000"/>
    <n v="23382841"/>
    <x v="0"/>
    <x v="1"/>
    <x v="0"/>
  </r>
  <r>
    <s v="The Mirror Has Two Faces"/>
    <d v="1996-12-15T00:00:00"/>
    <x v="29"/>
    <x v="2"/>
    <s v="Color"/>
    <x v="0"/>
    <x v="0"/>
    <x v="0"/>
    <s v="PG-13"/>
    <x v="81"/>
    <x v="542"/>
    <n v="12000"/>
    <n v="13716"/>
    <n v="0"/>
    <n v="0"/>
    <n v="6.5"/>
    <n v="27"/>
    <n v="122"/>
    <n v="41252428"/>
    <n v="42000000"/>
    <n v="-747572"/>
    <x v="1"/>
    <x v="1"/>
    <x v="2"/>
  </r>
  <r>
    <s v="Windtalkers"/>
    <d v="2002-12-26T00:00:00"/>
    <x v="18"/>
    <x v="0"/>
    <s v="Color"/>
    <x v="1"/>
    <x v="0"/>
    <x v="0"/>
    <s v="R"/>
    <x v="80"/>
    <x v="530"/>
    <n v="12000"/>
    <n v="15046"/>
    <n v="610"/>
    <n v="0"/>
    <n v="6"/>
    <n v="152"/>
    <n v="153"/>
    <n v="40911830"/>
    <n v="115000000"/>
    <n v="-74088170"/>
    <x v="1"/>
    <x v="1"/>
    <x v="2"/>
  </r>
  <r>
    <s v="Crazy Heart"/>
    <d v="2009-08-04T00:00:00"/>
    <x v="2"/>
    <x v="0"/>
    <s v="Color"/>
    <x v="3"/>
    <x v="0"/>
    <x v="0"/>
    <s v="R"/>
    <x v="81"/>
    <x v="46"/>
    <n v="12000"/>
    <n v="13172"/>
    <n v="108"/>
    <n v="0"/>
    <n v="7.3"/>
    <n v="273"/>
    <n v="112"/>
    <n v="39462438"/>
    <n v="7000000"/>
    <n v="32462438"/>
    <x v="0"/>
    <x v="0"/>
    <x v="0"/>
  </r>
  <r>
    <s v="The Adventures of Sharkboy and Lavagirl 3-D"/>
    <d v="2005-07-13T00:00:00"/>
    <x v="5"/>
    <x v="0"/>
    <s v="Color"/>
    <x v="1"/>
    <x v="0"/>
    <x v="0"/>
    <s v="PG"/>
    <x v="84"/>
    <x v="10"/>
    <n v="12000"/>
    <n v="14899"/>
    <n v="0"/>
    <n v="0"/>
    <n v="3.5"/>
    <n v="66"/>
    <n v="93"/>
    <n v="39177541"/>
    <n v="50000000"/>
    <n v="-10822459"/>
    <x v="1"/>
    <x v="2"/>
    <x v="0"/>
  </r>
  <r>
    <s v="Gridiron Gang"/>
    <d v="2006-09-04T00:00:00"/>
    <x v="6"/>
    <x v="0"/>
    <s v="Color"/>
    <x v="4"/>
    <x v="0"/>
    <x v="0"/>
    <s v="PG-13"/>
    <x v="79"/>
    <x v="543"/>
    <n v="12000"/>
    <n v="15811"/>
    <n v="21"/>
    <n v="0"/>
    <n v="6.9"/>
    <n v="85"/>
    <n v="125"/>
    <n v="38432823"/>
    <n v="30000000"/>
    <n v="8432823"/>
    <x v="0"/>
    <x v="1"/>
    <x v="2"/>
  </r>
  <r>
    <s v="28 Days"/>
    <d v="2000-07-23T00:00:00"/>
    <x v="28"/>
    <x v="0"/>
    <s v="Color"/>
    <x v="0"/>
    <x v="0"/>
    <x v="0"/>
    <s v="PG-13"/>
    <x v="78"/>
    <x v="544"/>
    <n v="12000"/>
    <n v="23864"/>
    <n v="84"/>
    <n v="0"/>
    <n v="6"/>
    <n v="116"/>
    <n v="103"/>
    <n v="37035515"/>
    <n v="43000000"/>
    <n v="-5964485"/>
    <x v="1"/>
    <x v="1"/>
    <x v="0"/>
  </r>
  <r>
    <s v="8MM"/>
    <d v="1999-02-17T00:00:00"/>
    <x v="17"/>
    <x v="2"/>
    <s v="Color"/>
    <x v="9"/>
    <x v="0"/>
    <x v="8"/>
    <s v="R"/>
    <x v="80"/>
    <x v="235"/>
    <n v="12000"/>
    <n v="12970"/>
    <n v="541"/>
    <n v="0"/>
    <n v="6.5"/>
    <n v="138"/>
    <n v="123"/>
    <n v="36283504"/>
    <n v="40000000"/>
    <n v="-3716496"/>
    <x v="1"/>
    <x v="1"/>
    <x v="2"/>
  </r>
  <r>
    <s v="Alexander"/>
    <d v="2004-05-03T00:00:00"/>
    <x v="0"/>
    <x v="0"/>
    <s v="Color"/>
    <x v="1"/>
    <x v="0"/>
    <x v="8"/>
    <s v="R"/>
    <x v="82"/>
    <x v="43"/>
    <n v="12000"/>
    <n v="24598"/>
    <n v="0"/>
    <n v="0"/>
    <n v="5.5"/>
    <n v="248"/>
    <n v="206"/>
    <n v="34293771"/>
    <n v="155000000"/>
    <n v="-120706229"/>
    <x v="1"/>
    <x v="1"/>
    <x v="2"/>
  </r>
  <r>
    <s v="Instinct"/>
    <d v="1999-03-27T00:00:00"/>
    <x v="17"/>
    <x v="2"/>
    <s v="Color"/>
    <x v="3"/>
    <x v="0"/>
    <x v="0"/>
    <s v="R"/>
    <x v="82"/>
    <x v="214"/>
    <n v="12000"/>
    <n v="13406"/>
    <n v="226"/>
    <n v="0"/>
    <n v="6.5"/>
    <n v="100"/>
    <n v="126"/>
    <n v="34098563"/>
    <n v="55000000"/>
    <n v="-20901437"/>
    <x v="1"/>
    <x v="1"/>
    <x v="2"/>
  </r>
  <r>
    <s v="The Rite"/>
    <d v="2011-06-26T00:00:00"/>
    <x v="16"/>
    <x v="1"/>
    <s v="Color"/>
    <x v="3"/>
    <x v="0"/>
    <x v="0"/>
    <s v="PG-13"/>
    <x v="82"/>
    <x v="504"/>
    <n v="12000"/>
    <n v="19904"/>
    <n v="101"/>
    <n v="23000"/>
    <n v="6"/>
    <n v="267"/>
    <n v="114"/>
    <n v="33037754"/>
    <n v="37000000"/>
    <n v="-3962246"/>
    <x v="1"/>
    <x v="1"/>
    <x v="0"/>
  </r>
  <r>
    <s v="Final Fantasy: The Spirits Within"/>
    <d v="2001-03-15T00:00:00"/>
    <x v="25"/>
    <x v="0"/>
    <s v="Color"/>
    <x v="1"/>
    <x v="0"/>
    <x v="0"/>
    <s v="PG-13"/>
    <x v="78"/>
    <x v="545"/>
    <n v="12000"/>
    <n v="15015"/>
    <n v="6"/>
    <n v="0"/>
    <n v="6.4"/>
    <n v="166"/>
    <n v="106"/>
    <n v="32131830"/>
    <n v="137000000"/>
    <n v="-104868170"/>
    <x v="1"/>
    <x v="1"/>
    <x v="0"/>
  </r>
  <r>
    <s v="Leaving Las Vegas"/>
    <d v="1995-12-26T00:00:00"/>
    <x v="21"/>
    <x v="2"/>
    <s v="Color"/>
    <x v="3"/>
    <x v="0"/>
    <x v="0"/>
    <s v="R"/>
    <x v="80"/>
    <x v="546"/>
    <n v="12000"/>
    <n v="14823"/>
    <n v="81"/>
    <n v="0"/>
    <n v="7.6"/>
    <n v="123"/>
    <n v="111"/>
    <n v="31968347"/>
    <n v="3600000"/>
    <n v="28368347"/>
    <x v="0"/>
    <x v="0"/>
    <x v="0"/>
  </r>
  <r>
    <s v="Bad Company"/>
    <d v="2002-11-16T00:00:00"/>
    <x v="18"/>
    <x v="0"/>
    <s v="Color"/>
    <x v="1"/>
    <x v="0"/>
    <x v="0"/>
    <s v="PG-13"/>
    <x v="82"/>
    <x v="235"/>
    <n v="12000"/>
    <n v="12993"/>
    <n v="541"/>
    <n v="792"/>
    <n v="5.6"/>
    <n v="128"/>
    <n v="116"/>
    <n v="30157016"/>
    <n v="70000000"/>
    <n v="-39842984"/>
    <x v="1"/>
    <x v="1"/>
    <x v="0"/>
  </r>
  <r>
    <s v="The Ant Bully"/>
    <d v="2006-04-09T00:00:00"/>
    <x v="6"/>
    <x v="0"/>
    <s v="Color"/>
    <x v="5"/>
    <x v="0"/>
    <x v="0"/>
    <s v="PG"/>
    <x v="80"/>
    <x v="547"/>
    <n v="12000"/>
    <n v="33822"/>
    <n v="8"/>
    <n v="593"/>
    <n v="5.9"/>
    <n v="105"/>
    <n v="88"/>
    <n v="28133159"/>
    <n v="50000000"/>
    <n v="-21866841"/>
    <x v="1"/>
    <x v="1"/>
    <x v="1"/>
  </r>
  <r>
    <s v="Doom"/>
    <d v="2005-07-14T00:00:00"/>
    <x v="5"/>
    <x v="0"/>
    <s v="Color"/>
    <x v="1"/>
    <x v="0"/>
    <x v="2"/>
    <s v="R"/>
    <x v="79"/>
    <x v="548"/>
    <n v="12000"/>
    <n v="13517"/>
    <n v="43"/>
    <n v="0"/>
    <n v="5.2"/>
    <n v="237"/>
    <n v="113"/>
    <n v="28031250"/>
    <n v="60000000"/>
    <n v="-31968750"/>
    <x v="1"/>
    <x v="1"/>
    <x v="0"/>
  </r>
  <r>
    <s v="The Cotton Club"/>
    <d v="1984-11-20T00:00:00"/>
    <x v="26"/>
    <x v="3"/>
    <s v="Color"/>
    <x v="4"/>
    <x v="0"/>
    <x v="0"/>
    <s v="R"/>
    <x v="80"/>
    <x v="215"/>
    <n v="12000"/>
    <n v="18793"/>
    <n v="0"/>
    <n v="828"/>
    <n v="6.5"/>
    <n v="36"/>
    <n v="123"/>
    <n v="25900000"/>
    <n v="58000000"/>
    <n v="-32100000"/>
    <x v="1"/>
    <x v="1"/>
    <x v="2"/>
  </r>
  <r>
    <s v="Shadowlands"/>
    <d v="1993-09-27T00:00:00"/>
    <x v="8"/>
    <x v="2"/>
    <s v="Color"/>
    <x v="7"/>
    <x v="0"/>
    <x v="2"/>
    <s v="PG"/>
    <x v="82"/>
    <x v="338"/>
    <n v="12000"/>
    <n v="13619"/>
    <n v="0"/>
    <n v="2000"/>
    <n v="7.4"/>
    <n v="23"/>
    <n v="115"/>
    <n v="25842000"/>
    <n v="22000000"/>
    <n v="3842000"/>
    <x v="0"/>
    <x v="0"/>
    <x v="0"/>
  </r>
  <r>
    <s v="Escape from L.A."/>
    <d v="1996-02-13T00:00:00"/>
    <x v="29"/>
    <x v="2"/>
    <s v="Color"/>
    <x v="1"/>
    <x v="0"/>
    <x v="0"/>
    <s v="R"/>
    <x v="78"/>
    <x v="129"/>
    <n v="12000"/>
    <n v="15935"/>
    <n v="0"/>
    <n v="0"/>
    <n v="5.7"/>
    <n v="104"/>
    <n v="101"/>
    <n v="25407250"/>
    <n v="50000000"/>
    <n v="-24592750"/>
    <x v="1"/>
    <x v="1"/>
    <x v="0"/>
  </r>
  <r>
    <s v="Arlington Road"/>
    <d v="1999-04-08T00:00:00"/>
    <x v="17"/>
    <x v="2"/>
    <s v="Color"/>
    <x v="4"/>
    <x v="0"/>
    <x v="0"/>
    <s v="R"/>
    <x v="81"/>
    <x v="549"/>
    <n v="12000"/>
    <n v="13576"/>
    <n v="89"/>
    <n v="0"/>
    <n v="7.2"/>
    <n v="155"/>
    <n v="117"/>
    <n v="24362501"/>
    <n v="21500000"/>
    <n v="2862501"/>
    <x v="0"/>
    <x v="0"/>
    <x v="0"/>
  </r>
  <r>
    <s v="Hearts in Atlantis"/>
    <d v="2001-08-07T00:00:00"/>
    <x v="25"/>
    <x v="0"/>
    <s v="Color"/>
    <x v="3"/>
    <x v="0"/>
    <x v="0"/>
    <s v="PG-13"/>
    <x v="82"/>
    <x v="550"/>
    <n v="12000"/>
    <n v="13811"/>
    <n v="96"/>
    <n v="0"/>
    <n v="6.9"/>
    <n v="135"/>
    <n v="101"/>
    <n v="24185781"/>
    <n v="31000000"/>
    <n v="-6814219"/>
    <x v="1"/>
    <x v="1"/>
    <x v="0"/>
  </r>
  <r>
    <s v="Lord of War"/>
    <d v="2005-11-14T00:00:00"/>
    <x v="5"/>
    <x v="0"/>
    <s v="Color"/>
    <x v="4"/>
    <x v="0"/>
    <x v="0"/>
    <s v="R"/>
    <x v="80"/>
    <x v="272"/>
    <n v="12000"/>
    <n v="12076"/>
    <n v="487"/>
    <n v="10000"/>
    <n v="7.6"/>
    <n v="168"/>
    <n v="122"/>
    <n v="24127895"/>
    <n v="50000000"/>
    <n v="-25872105"/>
    <x v="1"/>
    <x v="0"/>
    <x v="2"/>
  </r>
  <r>
    <s v="Faster"/>
    <d v="2010-12-28T00:00:00"/>
    <x v="7"/>
    <x v="1"/>
    <s v="Color"/>
    <x v="1"/>
    <x v="0"/>
    <x v="0"/>
    <s v="R"/>
    <x v="79"/>
    <x v="218"/>
    <n v="12000"/>
    <n v="14699"/>
    <n v="88"/>
    <n v="12000"/>
    <n v="6.5"/>
    <n v="196"/>
    <n v="98"/>
    <n v="23225911"/>
    <n v="24000000"/>
    <n v="-774089"/>
    <x v="1"/>
    <x v="1"/>
    <x v="0"/>
  </r>
  <r>
    <s v="The Remains of the Day"/>
    <d v="1993-07-30T00:00:00"/>
    <x v="8"/>
    <x v="2"/>
    <s v="Color"/>
    <x v="3"/>
    <x v="0"/>
    <x v="2"/>
    <s v="PG"/>
    <x v="82"/>
    <x v="551"/>
    <n v="12000"/>
    <n v="12749"/>
    <n v="133"/>
    <n v="0"/>
    <n v="7.9"/>
    <n v="58"/>
    <n v="134"/>
    <n v="22954968"/>
    <n v="11500000"/>
    <n v="11454968"/>
    <x v="0"/>
    <x v="0"/>
    <x v="2"/>
  </r>
  <r>
    <s v="The Incredible Burt Wonderstone"/>
    <d v="2013-09-11T00:00:00"/>
    <x v="19"/>
    <x v="1"/>
    <s v="Color"/>
    <x v="0"/>
    <x v="0"/>
    <x v="0"/>
    <s v="PG-13"/>
    <x v="78"/>
    <x v="552"/>
    <n v="12000"/>
    <n v="32094"/>
    <n v="35"/>
    <n v="13000"/>
    <n v="5.9"/>
    <n v="260"/>
    <n v="100"/>
    <n v="22525921"/>
    <n v="30000000"/>
    <n v="-7474079"/>
    <x v="1"/>
    <x v="1"/>
    <x v="0"/>
  </r>
  <r>
    <s v="Adaptation."/>
    <d v="2002-04-13T00:00:00"/>
    <x v="18"/>
    <x v="0"/>
    <s v="Color"/>
    <x v="0"/>
    <x v="0"/>
    <x v="0"/>
    <s v="R"/>
    <x v="80"/>
    <x v="295"/>
    <n v="12000"/>
    <n v="25489"/>
    <n v="0"/>
    <n v="0"/>
    <n v="7.7"/>
    <n v="241"/>
    <n v="81"/>
    <n v="22245861"/>
    <n v="19000000"/>
    <n v="3245861"/>
    <x v="0"/>
    <x v="0"/>
    <x v="1"/>
  </r>
  <r>
    <s v="Astro Boy"/>
    <d v="2009-03-09T00:00:00"/>
    <x v="2"/>
    <x v="0"/>
    <s v="Color"/>
    <x v="1"/>
    <x v="0"/>
    <x v="13"/>
    <s v="PG"/>
    <x v="80"/>
    <x v="269"/>
    <n v="12000"/>
    <n v="23365"/>
    <n v="42"/>
    <n v="0"/>
    <n v="6.3"/>
    <n v="138"/>
    <n v="94"/>
    <n v="19548064"/>
    <n v="65000000"/>
    <n v="-45451936"/>
    <x v="1"/>
    <x v="1"/>
    <x v="0"/>
  </r>
  <r>
    <s v="The Contender"/>
    <d v="2000-10-06T00:00:00"/>
    <x v="28"/>
    <x v="0"/>
    <s v="Color"/>
    <x v="3"/>
    <x v="0"/>
    <x v="0"/>
    <s v="R"/>
    <x v="81"/>
    <x v="553"/>
    <n v="12000"/>
    <n v="25660"/>
    <n v="37"/>
    <n v="1000"/>
    <n v="7"/>
    <n v="136"/>
    <n v="126"/>
    <n v="17804273"/>
    <n v="20000000"/>
    <n v="-2195727"/>
    <x v="1"/>
    <x v="0"/>
    <x v="2"/>
  </r>
  <r>
    <s v="Seventh Son"/>
    <d v="2014-10-15T00:00:00"/>
    <x v="14"/>
    <x v="1"/>
    <s v="Color"/>
    <x v="1"/>
    <x v="0"/>
    <x v="0"/>
    <s v="PG-13"/>
    <x v="81"/>
    <x v="554"/>
    <n v="12000"/>
    <n v="17098"/>
    <n v="44"/>
    <n v="16000"/>
    <n v="5.5"/>
    <n v="175"/>
    <n v="102"/>
    <n v="17176900"/>
    <n v="95000000"/>
    <n v="-77823100"/>
    <x v="1"/>
    <x v="1"/>
    <x v="0"/>
  </r>
  <r>
    <s v="Bringing Out the Dead"/>
    <d v="1999-11-04T00:00:00"/>
    <x v="17"/>
    <x v="2"/>
    <s v="Color"/>
    <x v="3"/>
    <x v="0"/>
    <x v="0"/>
    <s v="R"/>
    <x v="80"/>
    <x v="92"/>
    <n v="12000"/>
    <n v="13040"/>
    <n v="17000"/>
    <n v="0"/>
    <n v="6.8"/>
    <n v="163"/>
    <n v="121"/>
    <n v="16640210"/>
    <n v="55000000"/>
    <n v="-38359790"/>
    <x v="1"/>
    <x v="1"/>
    <x v="2"/>
  </r>
  <r>
    <s v="Youth in Revolt"/>
    <d v="2009-12-16T00:00:00"/>
    <x v="2"/>
    <x v="0"/>
    <s v="Color"/>
    <x v="0"/>
    <x v="0"/>
    <x v="0"/>
    <s v="R"/>
    <x v="78"/>
    <x v="61"/>
    <n v="12000"/>
    <n v="16004"/>
    <n v="44"/>
    <n v="0"/>
    <n v="6.5"/>
    <n v="192"/>
    <n v="90"/>
    <n v="15281286"/>
    <n v="18000000"/>
    <n v="-2718714"/>
    <x v="1"/>
    <x v="1"/>
    <x v="0"/>
  </r>
  <r>
    <s v="Bangkok Dangerous"/>
    <d v="2008-12-26T00:00:00"/>
    <x v="3"/>
    <x v="0"/>
    <s v="Color"/>
    <x v="1"/>
    <x v="0"/>
    <x v="0"/>
    <s v="R"/>
    <x v="80"/>
    <x v="555"/>
    <n v="12000"/>
    <n v="12166"/>
    <n v="15"/>
    <n v="0"/>
    <n v="5.4"/>
    <n v="125"/>
    <n v="99"/>
    <n v="15279680"/>
    <n v="40000000"/>
    <n v="-24720320"/>
    <x v="1"/>
    <x v="1"/>
    <x v="0"/>
  </r>
  <r>
    <s v="Kiss of Death"/>
    <d v="1995-10-19T00:00:00"/>
    <x v="21"/>
    <x v="2"/>
    <s v="Color"/>
    <x v="1"/>
    <x v="0"/>
    <x v="0"/>
    <s v="R"/>
    <x v="80"/>
    <x v="78"/>
    <n v="12000"/>
    <n v="14008"/>
    <n v="58"/>
    <n v="555"/>
    <n v="5.9"/>
    <n v="40"/>
    <n v="101"/>
    <n v="14942422"/>
    <n v="40000000"/>
    <n v="-25057578"/>
    <x v="1"/>
    <x v="1"/>
    <x v="0"/>
  </r>
  <r>
    <s v="Left Behind"/>
    <d v="2014-10-16T00:00:00"/>
    <x v="14"/>
    <x v="1"/>
    <s v="Color"/>
    <x v="1"/>
    <x v="0"/>
    <x v="0"/>
    <s v="PG-13"/>
    <x v="80"/>
    <x v="556"/>
    <n v="12000"/>
    <n v="15044"/>
    <n v="179"/>
    <n v="31000"/>
    <n v="3.1"/>
    <n v="169"/>
    <n v="110"/>
    <n v="13998282"/>
    <n v="16000000"/>
    <n v="-2001718"/>
    <x v="1"/>
    <x v="2"/>
    <x v="0"/>
  </r>
  <r>
    <s v="Nixon"/>
    <d v="1995-07-02T00:00:00"/>
    <x v="21"/>
    <x v="2"/>
    <s v="Black and White"/>
    <x v="7"/>
    <x v="0"/>
    <x v="0"/>
    <s v="R"/>
    <x v="82"/>
    <x v="43"/>
    <n v="12000"/>
    <n v="21130"/>
    <n v="0"/>
    <n v="915"/>
    <n v="7.1"/>
    <n v="83"/>
    <n v="212"/>
    <n v="13560960"/>
    <n v="50000000"/>
    <n v="-36439040"/>
    <x v="1"/>
    <x v="0"/>
    <x v="2"/>
  </r>
  <r>
    <s v="The Weather Man"/>
    <d v="2005-02-19T00:00:00"/>
    <x v="5"/>
    <x v="0"/>
    <s v="Color"/>
    <x v="0"/>
    <x v="0"/>
    <x v="0"/>
    <s v="R"/>
    <x v="80"/>
    <x v="40"/>
    <n v="12000"/>
    <n v="13156"/>
    <n v="563"/>
    <n v="0"/>
    <n v="6.6"/>
    <n v="156"/>
    <n v="102"/>
    <n v="12469811"/>
    <n v="22000000"/>
    <n v="-9530189"/>
    <x v="1"/>
    <x v="1"/>
    <x v="0"/>
  </r>
  <r>
    <s v="The Muse"/>
    <d v="1999-11-28T00:00:00"/>
    <x v="17"/>
    <x v="2"/>
    <s v="Color"/>
    <x v="0"/>
    <x v="0"/>
    <x v="0"/>
    <s v="PG-13"/>
    <x v="81"/>
    <x v="557"/>
    <n v="12000"/>
    <n v="15209"/>
    <n v="745"/>
    <n v="251"/>
    <n v="5.6"/>
    <n v="97"/>
    <n v="97"/>
    <n v="11614236"/>
    <n v="15000000"/>
    <n v="-3385764"/>
    <x v="1"/>
    <x v="1"/>
    <x v="0"/>
  </r>
  <r>
    <s v="Bobby"/>
    <d v="2006-08-23T00:00:00"/>
    <x v="6"/>
    <x v="0"/>
    <s v="Color"/>
    <x v="3"/>
    <x v="0"/>
    <x v="0"/>
    <s v="R"/>
    <x v="82"/>
    <x v="558"/>
    <n v="12000"/>
    <n v="13528"/>
    <n v="0"/>
    <n v="0"/>
    <n v="7"/>
    <n v="195"/>
    <n v="112"/>
    <n v="11204499"/>
    <n v="14000000"/>
    <n v="-2795501"/>
    <x v="1"/>
    <x v="0"/>
    <x v="0"/>
  </r>
  <r>
    <s v="Drive Angry"/>
    <d v="2011-09-13T00:00:00"/>
    <x v="16"/>
    <x v="1"/>
    <s v="Color"/>
    <x v="1"/>
    <x v="0"/>
    <x v="0"/>
    <s v="R"/>
    <x v="80"/>
    <x v="326"/>
    <n v="12000"/>
    <n v="16481"/>
    <n v="71"/>
    <n v="15000"/>
    <n v="5.5"/>
    <n v="296"/>
    <n v="104"/>
    <n v="10706786"/>
    <n v="50000000"/>
    <n v="-39293214"/>
    <x v="1"/>
    <x v="1"/>
    <x v="0"/>
  </r>
  <r>
    <s v="Pandorum"/>
    <d v="2009-09-03T00:00:00"/>
    <x v="2"/>
    <x v="0"/>
    <s v="Color"/>
    <x v="1"/>
    <x v="0"/>
    <x v="8"/>
    <s v="R"/>
    <x v="85"/>
    <x v="465"/>
    <n v="12000"/>
    <n v="14127"/>
    <n v="22"/>
    <n v="10000"/>
    <n v="6.8"/>
    <n v="219"/>
    <n v="108"/>
    <n v="10326062"/>
    <n v="33000000"/>
    <n v="-22673938"/>
    <x v="1"/>
    <x v="1"/>
    <x v="0"/>
  </r>
  <r>
    <s v="White Squall"/>
    <d v="1996-10-05T00:00:00"/>
    <x v="29"/>
    <x v="2"/>
    <s v="Color"/>
    <x v="5"/>
    <x v="0"/>
    <x v="0"/>
    <s v="PG-13"/>
    <x v="81"/>
    <x v="96"/>
    <n v="12000"/>
    <n v="16237"/>
    <n v="0"/>
    <n v="911"/>
    <n v="6.6"/>
    <n v="37"/>
    <n v="129"/>
    <n v="10300000"/>
    <n v="38000000"/>
    <n v="-27700000"/>
    <x v="1"/>
    <x v="1"/>
    <x v="2"/>
  </r>
  <r>
    <s v="The Boondock Saints II: All Saints Day"/>
    <d v="2009-02-20T00:00:00"/>
    <x v="2"/>
    <x v="0"/>
    <s v="Color"/>
    <x v="1"/>
    <x v="0"/>
    <x v="0"/>
    <s v="R"/>
    <x v="85"/>
    <x v="559"/>
    <n v="12000"/>
    <n v="17524"/>
    <n v="78"/>
    <n v="0"/>
    <n v="6.3"/>
    <n v="91"/>
    <n v="138"/>
    <n v="10269307"/>
    <n v="8000000"/>
    <n v="2269307"/>
    <x v="0"/>
    <x v="1"/>
    <x v="2"/>
  </r>
  <r>
    <s v="Deuces Wild"/>
    <d v="2002-02-20T00:00:00"/>
    <x v="18"/>
    <x v="0"/>
    <s v="Color"/>
    <x v="1"/>
    <x v="0"/>
    <x v="0"/>
    <s v="R"/>
    <x v="85"/>
    <x v="560"/>
    <n v="12000"/>
    <n v="26961"/>
    <n v="9"/>
    <n v="398"/>
    <n v="5.6"/>
    <n v="38"/>
    <n v="96"/>
    <n v="6044618"/>
    <n v="10000000"/>
    <n v="-3955382"/>
    <x v="1"/>
    <x v="1"/>
    <x v="0"/>
  </r>
  <r>
    <s v="The World's Fastest Indian"/>
    <d v="2005-04-20T00:00:00"/>
    <x v="5"/>
    <x v="0"/>
    <s v="Color"/>
    <x v="7"/>
    <x v="0"/>
    <x v="15"/>
    <s v="PG-13"/>
    <x v="82"/>
    <x v="121"/>
    <n v="12000"/>
    <n v="12574"/>
    <n v="79"/>
    <n v="11000"/>
    <n v="7.9"/>
    <n v="126"/>
    <n v="127"/>
    <n v="5128124"/>
    <n v="25000000"/>
    <n v="-19871876"/>
    <x v="1"/>
    <x v="0"/>
    <x v="2"/>
  </r>
  <r>
    <s v="Gossip"/>
    <d v="2000-07-27T00:00:00"/>
    <x v="28"/>
    <x v="0"/>
    <s v="Color"/>
    <x v="3"/>
    <x v="0"/>
    <x v="0"/>
    <s v="R"/>
    <x v="85"/>
    <x v="561"/>
    <n v="12000"/>
    <n v="12776"/>
    <n v="49"/>
    <n v="853"/>
    <n v="5.9"/>
    <n v="63"/>
    <n v="90"/>
    <n v="5108820"/>
    <n v="24000000"/>
    <n v="-18891180"/>
    <x v="1"/>
    <x v="1"/>
    <x v="0"/>
  </r>
  <r>
    <s v="Paris, je t'aime"/>
    <d v="2006-02-09T00:00:00"/>
    <x v="6"/>
    <x v="0"/>
    <s v="Color"/>
    <x v="0"/>
    <x v="4"/>
    <x v="3"/>
    <s v="R"/>
    <x v="78"/>
    <x v="562"/>
    <n v="12000"/>
    <n v="13208"/>
    <n v="107"/>
    <n v="0"/>
    <n v="7.3"/>
    <n v="165"/>
    <n v="120"/>
    <n v="4857376"/>
    <n v="13000000"/>
    <n v="-8142624"/>
    <x v="1"/>
    <x v="0"/>
    <x v="0"/>
  </r>
  <r>
    <s v="You Will Meet a Tall Dark Stranger"/>
    <d v="2010-06-18T00:00:00"/>
    <x v="7"/>
    <x v="1"/>
    <s v="Color"/>
    <x v="0"/>
    <x v="0"/>
    <x v="0"/>
    <s v="R"/>
    <x v="82"/>
    <x v="297"/>
    <n v="12000"/>
    <n v="19310"/>
    <n v="11000"/>
    <n v="0"/>
    <n v="6.3"/>
    <n v="223"/>
    <n v="98"/>
    <n v="3247816"/>
    <n v="22000000"/>
    <n v="-18752184"/>
    <x v="1"/>
    <x v="1"/>
    <x v="0"/>
  </r>
  <r>
    <s v="Bad Lieutenant: Port of Call New Orleans"/>
    <d v="2009-07-12T00:00:00"/>
    <x v="2"/>
    <x v="0"/>
    <s v="Color"/>
    <x v="4"/>
    <x v="0"/>
    <x v="0"/>
    <s v="R"/>
    <x v="80"/>
    <x v="191"/>
    <n v="12000"/>
    <n v="13809"/>
    <n v="0"/>
    <n v="6000"/>
    <n v="6.7"/>
    <n v="280"/>
    <n v="122"/>
    <n v="1697956"/>
    <n v="20000000"/>
    <n v="-18302044"/>
    <x v="1"/>
    <x v="1"/>
    <x v="2"/>
  </r>
  <r>
    <s v="Heaven's Gate"/>
    <d v="1980-02-10T00:00:00"/>
    <x v="33"/>
    <x v="3"/>
    <s v="Color"/>
    <x v="5"/>
    <x v="0"/>
    <x v="0"/>
    <s v="R"/>
    <x v="81"/>
    <x v="563"/>
    <n v="12000"/>
    <n v="14255"/>
    <n v="517"/>
    <n v="1000"/>
    <n v="6.8"/>
    <n v="102"/>
    <n v="325"/>
    <n v="1500000"/>
    <n v="44000000"/>
    <n v="-42500000"/>
    <x v="1"/>
    <x v="1"/>
    <x v="2"/>
  </r>
  <r>
    <s v="The Little Prince"/>
    <d v="2015-06-18T00:00:00"/>
    <x v="20"/>
    <x v="1"/>
    <s v="Color"/>
    <x v="5"/>
    <x v="0"/>
    <x v="3"/>
    <s v="PG"/>
    <x v="81"/>
    <x v="564"/>
    <n v="12000"/>
    <n v="30230"/>
    <n v="54"/>
    <n v="31000"/>
    <n v="7.8"/>
    <n v="119"/>
    <n v="108"/>
    <n v="1339152"/>
    <n v="81200000"/>
    <n v="-79860848"/>
    <x v="1"/>
    <x v="0"/>
    <x v="0"/>
  </r>
  <r>
    <s v="Kansas City"/>
    <d v="1996-06-13T00:00:00"/>
    <x v="29"/>
    <x v="2"/>
    <s v="Color"/>
    <x v="4"/>
    <x v="0"/>
    <x v="3"/>
    <s v="R"/>
    <x v="78"/>
    <x v="565"/>
    <n v="12000"/>
    <n v="14579"/>
    <n v="500"/>
    <n v="228"/>
    <n v="6.3"/>
    <n v="31"/>
    <n v="116"/>
    <n v="1292527"/>
    <n v="19000000"/>
    <n v="-17707473"/>
    <x v="1"/>
    <x v="1"/>
    <x v="0"/>
  </r>
  <r>
    <s v="Trees Lounge"/>
    <d v="1996-01-01T00:00:00"/>
    <x v="29"/>
    <x v="2"/>
    <s v="Color"/>
    <x v="0"/>
    <x v="0"/>
    <x v="0"/>
    <s v="R"/>
    <x v="78"/>
    <x v="566"/>
    <n v="12000"/>
    <n v="14420"/>
    <n v="12000"/>
    <n v="872"/>
    <n v="7.2"/>
    <n v="43"/>
    <n v="95"/>
    <n v="695229"/>
    <n v="1300000"/>
    <n v="-604771"/>
    <x v="1"/>
    <x v="0"/>
    <x v="0"/>
  </r>
  <r>
    <s v="Things to Do in Denver When You're Dead"/>
    <d v="1995-05-24T00:00:00"/>
    <x v="21"/>
    <x v="2"/>
    <s v="Color"/>
    <x v="4"/>
    <x v="0"/>
    <x v="0"/>
    <s v="R"/>
    <x v="78"/>
    <x v="126"/>
    <n v="12000"/>
    <n v="14889"/>
    <n v="39"/>
    <n v="0"/>
    <n v="6.8"/>
    <n v="52"/>
    <n v="115"/>
    <n v="529766"/>
    <n v="7000000"/>
    <n v="-6470234"/>
    <x v="1"/>
    <x v="1"/>
    <x v="0"/>
  </r>
  <r>
    <s v="Joe"/>
    <d v="2013-05-06T00:00:00"/>
    <x v="19"/>
    <x v="1"/>
    <s v="Color"/>
    <x v="3"/>
    <x v="0"/>
    <x v="0"/>
    <s v="R"/>
    <x v="80"/>
    <x v="278"/>
    <n v="12000"/>
    <n v="13607"/>
    <n v="234"/>
    <n v="11000"/>
    <n v="6.9"/>
    <n v="232"/>
    <n v="117"/>
    <n v="371897"/>
    <n v="4000000"/>
    <n v="-3628103"/>
    <x v="1"/>
    <x v="1"/>
    <x v="0"/>
  </r>
  <r>
    <s v="Stolen"/>
    <d v="2012-05-09T00:00:00"/>
    <x v="1"/>
    <x v="1"/>
    <s v="Color"/>
    <x v="1"/>
    <x v="0"/>
    <x v="0"/>
    <s v="R"/>
    <x v="80"/>
    <x v="114"/>
    <n v="12000"/>
    <n v="14978"/>
    <n v="165"/>
    <n v="0"/>
    <n v="5.5"/>
    <n v="98"/>
    <n v="96"/>
    <n v="183125"/>
    <n v="35000000"/>
    <n v="-34816875"/>
    <x v="1"/>
    <x v="1"/>
    <x v="0"/>
  </r>
  <r>
    <s v="The Messenger"/>
    <d v="2009-12-15T00:00:00"/>
    <x v="2"/>
    <x v="0"/>
    <s v="Color"/>
    <x v="3"/>
    <x v="0"/>
    <x v="0"/>
    <s v="R"/>
    <x v="78"/>
    <x v="567"/>
    <n v="12000"/>
    <n v="14462"/>
    <n v="38"/>
    <n v="0"/>
    <n v="7.2"/>
    <n v="217"/>
    <n v="105"/>
    <n v="66637"/>
    <n v="6500000"/>
    <n v="-6433363"/>
    <x v="1"/>
    <x v="0"/>
    <x v="0"/>
  </r>
  <r>
    <s v="The Open Road"/>
    <d v="2009-07-10T00:00:00"/>
    <x v="2"/>
    <x v="0"/>
    <s v="Color"/>
    <x v="0"/>
    <x v="0"/>
    <x v="0"/>
    <s v="PG-13"/>
    <x v="81"/>
    <x v="568"/>
    <n v="12000"/>
    <n v="16118"/>
    <n v="7"/>
    <n v="370"/>
    <n v="5.5"/>
    <n v="23"/>
    <n v="91"/>
    <n v="19348"/>
    <n v="10000000"/>
    <n v="-9980652"/>
    <x v="1"/>
    <x v="1"/>
    <x v="0"/>
  </r>
  <r>
    <s v="Star Wars: Episode IV - A New Hope"/>
    <d v="1977-02-07T00:00:00"/>
    <x v="44"/>
    <x v="4"/>
    <s v="Color"/>
    <x v="1"/>
    <x v="0"/>
    <x v="0"/>
    <s v="PG"/>
    <x v="86"/>
    <x v="261"/>
    <n v="11000"/>
    <n v="13485"/>
    <n v="0"/>
    <n v="33000"/>
    <n v="8.6999999999999993"/>
    <n v="282"/>
    <n v="125"/>
    <n v="460935665"/>
    <n v="11000000"/>
    <n v="449935665"/>
    <x v="0"/>
    <x v="3"/>
    <x v="2"/>
  </r>
  <r>
    <s v="Harry Potter and the Sorcerer's Stone"/>
    <d v="2001-02-13T00:00:00"/>
    <x v="25"/>
    <x v="0"/>
    <s v="Color"/>
    <x v="5"/>
    <x v="0"/>
    <x v="2"/>
    <s v="PG"/>
    <x v="87"/>
    <x v="14"/>
    <n v="11000"/>
    <n v="13191"/>
    <n v="0"/>
    <n v="16000"/>
    <n v="7.5"/>
    <n v="258"/>
    <n v="159"/>
    <n v="317557891"/>
    <n v="125000000"/>
    <n v="192557891"/>
    <x v="0"/>
    <x v="0"/>
    <x v="2"/>
  </r>
  <r>
    <s v="Indiana Jones and the Kingdom of the Crystal Skull"/>
    <d v="2008-12-26T00:00:00"/>
    <x v="3"/>
    <x v="0"/>
    <s v="Color"/>
    <x v="1"/>
    <x v="0"/>
    <x v="0"/>
    <s v="PG-13"/>
    <x v="86"/>
    <x v="19"/>
    <n v="11000"/>
    <n v="14959"/>
    <n v="14000"/>
    <n v="5000"/>
    <n v="6.2"/>
    <n v="470"/>
    <n v="122"/>
    <n v="317011114"/>
    <n v="185000000"/>
    <n v="132011114"/>
    <x v="0"/>
    <x v="1"/>
    <x v="2"/>
  </r>
  <r>
    <s v="Star Wars: Episode VI - Return of the Jedi"/>
    <d v="1983-12-24T00:00:00"/>
    <x v="41"/>
    <x v="3"/>
    <s v="Color"/>
    <x v="1"/>
    <x v="0"/>
    <x v="0"/>
    <s v="PG"/>
    <x v="86"/>
    <x v="569"/>
    <n v="11000"/>
    <n v="13649"/>
    <n v="37"/>
    <n v="14000"/>
    <n v="8.4"/>
    <n v="197"/>
    <n v="134"/>
    <n v="309125409"/>
    <n v="32500000"/>
    <n v="276625409"/>
    <x v="0"/>
    <x v="3"/>
    <x v="2"/>
  </r>
  <r>
    <s v="Star Wars: Episode V - The Empire Strikes Back"/>
    <d v="1980-04-20T00:00:00"/>
    <x v="33"/>
    <x v="3"/>
    <s v="Color"/>
    <x v="1"/>
    <x v="0"/>
    <x v="0"/>
    <s v="PG"/>
    <x v="86"/>
    <x v="570"/>
    <n v="11000"/>
    <n v="12643"/>
    <n v="883"/>
    <n v="17000"/>
    <n v="8.8000000000000007"/>
    <n v="223"/>
    <n v="127"/>
    <n v="290158751"/>
    <n v="18000000"/>
    <n v="272158751"/>
    <x v="0"/>
    <x v="3"/>
    <x v="2"/>
  </r>
  <r>
    <s v="Harry Potter and the Chamber of Secrets"/>
    <d v="2002-07-19T00:00:00"/>
    <x v="18"/>
    <x v="0"/>
    <s v="Color"/>
    <x v="5"/>
    <x v="0"/>
    <x v="2"/>
    <s v="PG"/>
    <x v="87"/>
    <x v="14"/>
    <n v="11000"/>
    <n v="35672"/>
    <n v="0"/>
    <n v="0"/>
    <n v="7.4"/>
    <n v="232"/>
    <n v="174"/>
    <n v="261970615"/>
    <n v="100000000"/>
    <n v="161970615"/>
    <x v="0"/>
    <x v="0"/>
    <x v="2"/>
  </r>
  <r>
    <s v="The Lego Movie"/>
    <d v="2014-02-02T00:00:00"/>
    <x v="14"/>
    <x v="1"/>
    <s v="Color"/>
    <x v="1"/>
    <x v="0"/>
    <x v="1"/>
    <s v="PG"/>
    <x v="88"/>
    <x v="347"/>
    <n v="11000"/>
    <n v="22128"/>
    <n v="97"/>
    <n v="64000"/>
    <n v="7.8"/>
    <n v="435"/>
    <n v="100"/>
    <n v="257756197"/>
    <n v="60000000"/>
    <n v="197756197"/>
    <x v="0"/>
    <x v="0"/>
    <x v="0"/>
  </r>
  <r>
    <s v="Harry Potter and the Prisoner of Azkaban"/>
    <d v="2004-02-28T00:00:00"/>
    <x v="0"/>
    <x v="0"/>
    <s v="Color"/>
    <x v="5"/>
    <x v="0"/>
    <x v="2"/>
    <s v="PG"/>
    <x v="87"/>
    <x v="385"/>
    <n v="11000"/>
    <n v="33284"/>
    <n v="0"/>
    <n v="11000"/>
    <n v="7.8"/>
    <n v="274"/>
    <n v="142"/>
    <n v="249358727"/>
    <n v="130000000"/>
    <n v="119358727"/>
    <x v="0"/>
    <x v="0"/>
    <x v="2"/>
  </r>
  <r>
    <s v="Bruce Almighty"/>
    <d v="2003-09-20T00:00:00"/>
    <x v="22"/>
    <x v="0"/>
    <s v="Color"/>
    <x v="0"/>
    <x v="0"/>
    <x v="0"/>
    <s v="PG-13"/>
    <x v="88"/>
    <x v="5"/>
    <n v="11000"/>
    <n v="21276"/>
    <n v="293"/>
    <n v="0"/>
    <n v="6.7"/>
    <n v="191"/>
    <n v="101"/>
    <n v="242589580"/>
    <n v="81000000"/>
    <n v="161589580"/>
    <x v="0"/>
    <x v="1"/>
    <x v="0"/>
  </r>
  <r>
    <s v="Raiders of the Lost Ark"/>
    <d v="1981-05-16T00:00:00"/>
    <x v="43"/>
    <x v="3"/>
    <s v="Color"/>
    <x v="1"/>
    <x v="0"/>
    <x v="0"/>
    <s v="PG"/>
    <x v="86"/>
    <x v="19"/>
    <n v="11000"/>
    <n v="12906"/>
    <n v="14000"/>
    <n v="16000"/>
    <n v="8.5"/>
    <n v="234"/>
    <n v="115"/>
    <n v="242374454"/>
    <n v="18000000"/>
    <n v="224374454"/>
    <x v="0"/>
    <x v="3"/>
    <x v="0"/>
  </r>
  <r>
    <s v="Maleficent"/>
    <d v="2014-03-06T00:00:00"/>
    <x v="14"/>
    <x v="1"/>
    <s v="Color"/>
    <x v="1"/>
    <x v="0"/>
    <x v="0"/>
    <s v="PG"/>
    <x v="89"/>
    <x v="571"/>
    <n v="11000"/>
    <n v="15516"/>
    <n v="171"/>
    <n v="89000"/>
    <n v="7"/>
    <n v="401"/>
    <n v="97"/>
    <n v="241407328"/>
    <n v="180000000"/>
    <n v="61407328"/>
    <x v="0"/>
    <x v="0"/>
    <x v="0"/>
  </r>
  <r>
    <s v="Kung Fu Panda"/>
    <d v="2008-02-16T00:00:00"/>
    <x v="3"/>
    <x v="0"/>
    <s v="Color"/>
    <x v="1"/>
    <x v="0"/>
    <x v="0"/>
    <s v="PG"/>
    <x v="89"/>
    <x v="564"/>
    <n v="11000"/>
    <n v="12754"/>
    <n v="54"/>
    <n v="6000"/>
    <n v="7.6"/>
    <n v="266"/>
    <n v="92"/>
    <n v="215395021"/>
    <n v="130000000"/>
    <n v="85395021"/>
    <x v="0"/>
    <x v="0"/>
    <x v="0"/>
  </r>
  <r>
    <s v="Spectre"/>
    <d v="2015-06-09T00:00:00"/>
    <x v="20"/>
    <x v="1"/>
    <s v="Color"/>
    <x v="1"/>
    <x v="0"/>
    <x v="2"/>
    <s v="PG-13"/>
    <x v="90"/>
    <x v="98"/>
    <n v="11000"/>
    <n v="11700"/>
    <n v="0"/>
    <n v="85000"/>
    <n v="6.8"/>
    <n v="602"/>
    <n v="148"/>
    <n v="200074175"/>
    <n v="245000000"/>
    <n v="-44925825"/>
    <x v="1"/>
    <x v="1"/>
    <x v="2"/>
  </r>
  <r>
    <s v="Indiana Jones and the Last Crusade"/>
    <d v="1989-05-18T00:00:00"/>
    <x v="15"/>
    <x v="3"/>
    <s v="Color"/>
    <x v="1"/>
    <x v="0"/>
    <x v="0"/>
    <s v="PG-13"/>
    <x v="86"/>
    <x v="19"/>
    <n v="11000"/>
    <n v="12884"/>
    <n v="14000"/>
    <n v="0"/>
    <n v="8.3000000000000007"/>
    <n v="149"/>
    <n v="127"/>
    <n v="197171806"/>
    <n v="48000000"/>
    <n v="149171806"/>
    <x v="0"/>
    <x v="3"/>
    <x v="2"/>
  </r>
  <r>
    <s v="Interstellar"/>
    <d v="2014-12-28T00:00:00"/>
    <x v="14"/>
    <x v="1"/>
    <s v="Color"/>
    <x v="5"/>
    <x v="0"/>
    <x v="0"/>
    <s v="PG-13"/>
    <x v="91"/>
    <x v="89"/>
    <n v="11000"/>
    <n v="31488"/>
    <n v="22000"/>
    <n v="349000"/>
    <n v="8.6"/>
    <n v="712"/>
    <n v="169"/>
    <n v="187991439"/>
    <n v="165000000"/>
    <n v="22991439"/>
    <x v="0"/>
    <x v="3"/>
    <x v="2"/>
  </r>
  <r>
    <s v="Mr. &amp; Mrs. Smith"/>
    <d v="2005-08-07T00:00:00"/>
    <x v="5"/>
    <x v="0"/>
    <s v="Color"/>
    <x v="1"/>
    <x v="0"/>
    <x v="0"/>
    <s v="PG-13"/>
    <x v="92"/>
    <x v="355"/>
    <n v="11000"/>
    <n v="22722"/>
    <n v="218"/>
    <n v="0"/>
    <n v="6.5"/>
    <n v="233"/>
    <n v="126"/>
    <n v="186336103"/>
    <n v="120000000"/>
    <n v="66336103"/>
    <x v="0"/>
    <x v="1"/>
    <x v="2"/>
  </r>
  <r>
    <s v="The Fugitive"/>
    <d v="1993-08-26T00:00:00"/>
    <x v="8"/>
    <x v="2"/>
    <s v="Color"/>
    <x v="1"/>
    <x v="0"/>
    <x v="0"/>
    <s v="PG-13"/>
    <x v="86"/>
    <x v="333"/>
    <n v="11000"/>
    <n v="13357"/>
    <n v="99"/>
    <n v="0"/>
    <n v="7.8"/>
    <n v="119"/>
    <n v="130"/>
    <n v="183875760"/>
    <n v="44000000"/>
    <n v="139875760"/>
    <x v="0"/>
    <x v="0"/>
    <x v="2"/>
  </r>
  <r>
    <s v="Ocean's Eleven"/>
    <d v="2001-11-27T00:00:00"/>
    <x v="25"/>
    <x v="0"/>
    <s v="Color"/>
    <x v="4"/>
    <x v="0"/>
    <x v="0"/>
    <s v="PG-13"/>
    <x v="92"/>
    <x v="353"/>
    <n v="11000"/>
    <n v="13028"/>
    <n v="0"/>
    <n v="0"/>
    <n v="7.8"/>
    <n v="186"/>
    <n v="116"/>
    <n v="183405771"/>
    <n v="85000000"/>
    <n v="98405771"/>
    <x v="0"/>
    <x v="0"/>
    <x v="0"/>
  </r>
  <r>
    <s v="Indiana Jones and the Temple of Doom"/>
    <d v="1984-10-30T00:00:00"/>
    <x v="26"/>
    <x v="3"/>
    <s v="Color"/>
    <x v="1"/>
    <x v="0"/>
    <x v="0"/>
    <s v="PG"/>
    <x v="86"/>
    <x v="19"/>
    <n v="11000"/>
    <n v="11898"/>
    <n v="14000"/>
    <n v="0"/>
    <n v="7.6"/>
    <n v="148"/>
    <n v="118"/>
    <n v="179870271"/>
    <n v="28000000"/>
    <n v="151870271"/>
    <x v="0"/>
    <x v="0"/>
    <x v="0"/>
  </r>
  <r>
    <s v="Rise of the Planet of the Apes"/>
    <d v="2011-12-03T00:00:00"/>
    <x v="16"/>
    <x v="1"/>
    <s v="Color"/>
    <x v="1"/>
    <x v="0"/>
    <x v="0"/>
    <s v="PG-13"/>
    <x v="93"/>
    <x v="572"/>
    <n v="11000"/>
    <n v="13118"/>
    <n v="81"/>
    <n v="47000"/>
    <n v="7.6"/>
    <n v="529"/>
    <n v="105"/>
    <n v="176740650"/>
    <n v="93000000"/>
    <n v="83740650"/>
    <x v="0"/>
    <x v="0"/>
    <x v="0"/>
  </r>
  <r>
    <s v="Captain America: The First Avenger"/>
    <d v="2011-10-28T00:00:00"/>
    <x v="16"/>
    <x v="1"/>
    <s v="Color"/>
    <x v="1"/>
    <x v="0"/>
    <x v="0"/>
    <s v="PG-13"/>
    <x v="94"/>
    <x v="147"/>
    <n v="11000"/>
    <n v="19761"/>
    <n v="394"/>
    <n v="46000"/>
    <n v="6.9"/>
    <n v="510"/>
    <n v="124"/>
    <n v="176636816"/>
    <n v="140000000"/>
    <n v="36636816"/>
    <x v="0"/>
    <x v="1"/>
    <x v="2"/>
  </r>
  <r>
    <s v="Air Force One"/>
    <d v="1997-04-21T00:00:00"/>
    <x v="10"/>
    <x v="2"/>
    <s v="Color"/>
    <x v="1"/>
    <x v="0"/>
    <x v="0"/>
    <s v="R"/>
    <x v="86"/>
    <x v="7"/>
    <n v="11000"/>
    <n v="23603"/>
    <n v="249"/>
    <n v="0"/>
    <n v="6.4"/>
    <n v="142"/>
    <n v="124"/>
    <n v="172620724"/>
    <n v="85000000"/>
    <n v="87620724"/>
    <x v="0"/>
    <x v="1"/>
    <x v="2"/>
  </r>
  <r>
    <s v="Kung Fu Panda 2"/>
    <d v="2011-04-09T00:00:00"/>
    <x v="16"/>
    <x v="1"/>
    <s v="Color"/>
    <x v="1"/>
    <x v="0"/>
    <x v="0"/>
    <s v="PG"/>
    <x v="89"/>
    <x v="573"/>
    <n v="11000"/>
    <n v="21015"/>
    <n v="90"/>
    <n v="20000"/>
    <n v="7.3"/>
    <n v="284"/>
    <n v="90"/>
    <n v="165230261"/>
    <n v="150000000"/>
    <n v="15230261"/>
    <x v="0"/>
    <x v="0"/>
    <x v="0"/>
  </r>
  <r>
    <s v="The Waterboy"/>
    <d v="1998-05-23T00:00:00"/>
    <x v="11"/>
    <x v="2"/>
    <s v="Black and White"/>
    <x v="0"/>
    <x v="0"/>
    <x v="0"/>
    <s v="PG-13"/>
    <x v="95"/>
    <x v="62"/>
    <n v="11000"/>
    <n v="13823"/>
    <n v="153"/>
    <n v="0"/>
    <n v="6.1"/>
    <n v="108"/>
    <n v="90"/>
    <n v="161487252"/>
    <n v="20000000"/>
    <n v="141487252"/>
    <x v="0"/>
    <x v="1"/>
    <x v="0"/>
  </r>
  <r>
    <s v="The Longest Yard"/>
    <d v="2005-08-21T00:00:00"/>
    <x v="5"/>
    <x v="0"/>
    <s v="Color"/>
    <x v="0"/>
    <x v="0"/>
    <x v="0"/>
    <s v="PG-13"/>
    <x v="95"/>
    <x v="224"/>
    <n v="11000"/>
    <n v="13693"/>
    <n v="88"/>
    <n v="0"/>
    <n v="6.4"/>
    <n v="134"/>
    <n v="113"/>
    <n v="158115031"/>
    <n v="82000000"/>
    <n v="76115031"/>
    <x v="0"/>
    <x v="1"/>
    <x v="0"/>
  </r>
  <r>
    <s v="What Lies Beneath"/>
    <d v="2000-04-05T00:00:00"/>
    <x v="28"/>
    <x v="0"/>
    <s v="Color"/>
    <x v="3"/>
    <x v="0"/>
    <x v="0"/>
    <s v="PG-13"/>
    <x v="86"/>
    <x v="188"/>
    <n v="11000"/>
    <n v="12890"/>
    <n v="0"/>
    <n v="0"/>
    <n v="6.6"/>
    <n v="185"/>
    <n v="130"/>
    <n v="155370362"/>
    <n v="100000000"/>
    <n v="55370362"/>
    <x v="0"/>
    <x v="1"/>
    <x v="2"/>
  </r>
  <r>
    <s v="Knocked Up"/>
    <d v="2007-01-29T00:00:00"/>
    <x v="4"/>
    <x v="0"/>
    <s v="Color"/>
    <x v="0"/>
    <x v="0"/>
    <x v="0"/>
    <s v="R"/>
    <x v="96"/>
    <x v="574"/>
    <n v="11000"/>
    <n v="12874"/>
    <n v="0"/>
    <n v="0"/>
    <n v="7"/>
    <n v="251"/>
    <n v="133"/>
    <n v="148734225"/>
    <n v="30000000"/>
    <n v="118734225"/>
    <x v="0"/>
    <x v="0"/>
    <x v="2"/>
  </r>
  <r>
    <s v="Rio"/>
    <d v="2011-05-10T00:00:00"/>
    <x v="16"/>
    <x v="1"/>
    <s v="Color"/>
    <x v="5"/>
    <x v="0"/>
    <x v="0"/>
    <s v="G"/>
    <x v="97"/>
    <x v="575"/>
    <n v="11000"/>
    <n v="12071"/>
    <n v="107"/>
    <n v="19000"/>
    <n v="7"/>
    <n v="240"/>
    <n v="96"/>
    <n v="143618384"/>
    <n v="90000000"/>
    <n v="53618384"/>
    <x v="0"/>
    <x v="0"/>
    <x v="0"/>
  </r>
  <r>
    <s v="Deep Impact"/>
    <d v="1998-09-09T00:00:00"/>
    <x v="11"/>
    <x v="2"/>
    <s v="Color"/>
    <x v="1"/>
    <x v="0"/>
    <x v="0"/>
    <s v="PG-13"/>
    <x v="88"/>
    <x v="325"/>
    <n v="11000"/>
    <n v="22750"/>
    <n v="75"/>
    <n v="0"/>
    <n v="6.1"/>
    <n v="125"/>
    <n v="120"/>
    <n v="140459099"/>
    <n v="75000000"/>
    <n v="65459099"/>
    <x v="0"/>
    <x v="1"/>
    <x v="0"/>
  </r>
  <r>
    <s v="Click"/>
    <d v="2006-03-02T00:00:00"/>
    <x v="6"/>
    <x v="0"/>
    <s v="Color"/>
    <x v="0"/>
    <x v="0"/>
    <x v="0"/>
    <s v="PG-13"/>
    <x v="95"/>
    <x v="62"/>
    <n v="11000"/>
    <n v="12700"/>
    <n v="153"/>
    <n v="7000"/>
    <n v="6.4"/>
    <n v="173"/>
    <n v="107"/>
    <n v="137340146"/>
    <n v="70000000"/>
    <n v="67340146"/>
    <x v="0"/>
    <x v="1"/>
    <x v="0"/>
  </r>
  <r>
    <s v="Wanted"/>
    <d v="2008-12-25T00:00:00"/>
    <x v="3"/>
    <x v="0"/>
    <s v="Color"/>
    <x v="1"/>
    <x v="0"/>
    <x v="0"/>
    <s v="R"/>
    <x v="89"/>
    <x v="576"/>
    <n v="11000"/>
    <n v="25763"/>
    <n v="335"/>
    <n v="0"/>
    <n v="6.7"/>
    <n v="316"/>
    <n v="110"/>
    <n v="134568845"/>
    <n v="75000000"/>
    <n v="59568845"/>
    <x v="0"/>
    <x v="1"/>
    <x v="0"/>
  </r>
  <r>
    <s v="Troy"/>
    <d v="2004-11-02T00:00:00"/>
    <x v="0"/>
    <x v="0"/>
    <s v="Color"/>
    <x v="5"/>
    <x v="0"/>
    <x v="0"/>
    <s v="R"/>
    <x v="92"/>
    <x v="7"/>
    <n v="11000"/>
    <n v="17944"/>
    <n v="249"/>
    <n v="0"/>
    <n v="7.2"/>
    <n v="220"/>
    <n v="196"/>
    <n v="133228348"/>
    <n v="175000000"/>
    <n v="-41771652"/>
    <x v="1"/>
    <x v="0"/>
    <x v="2"/>
  </r>
  <r>
    <s v="Fantastic 4: Rise of the Silver Surfer"/>
    <d v="2007-02-27T00:00:00"/>
    <x v="4"/>
    <x v="0"/>
    <s v="Color"/>
    <x v="1"/>
    <x v="0"/>
    <x v="0"/>
    <s v="PG"/>
    <x v="94"/>
    <x v="577"/>
    <n v="11000"/>
    <n v="15302"/>
    <n v="167"/>
    <n v="0"/>
    <n v="5.6"/>
    <n v="262"/>
    <n v="92"/>
    <n v="131920333"/>
    <n v="130000000"/>
    <n v="1920333"/>
    <x v="0"/>
    <x v="1"/>
    <x v="0"/>
  </r>
  <r>
    <s v="Lara Croft: Tomb Raider"/>
    <d v="2001-01-19T00:00:00"/>
    <x v="25"/>
    <x v="0"/>
    <s v="Color"/>
    <x v="1"/>
    <x v="0"/>
    <x v="0"/>
    <s v="PG-13"/>
    <x v="89"/>
    <x v="114"/>
    <n v="11000"/>
    <n v="12150"/>
    <n v="165"/>
    <n v="0"/>
    <n v="5.7"/>
    <n v="199"/>
    <n v="100"/>
    <n v="131144183"/>
    <n v="115000000"/>
    <n v="16144183"/>
    <x v="0"/>
    <x v="1"/>
    <x v="0"/>
  </r>
  <r>
    <s v="The Curious Case of Benjamin Button"/>
    <d v="2008-09-25T00:00:00"/>
    <x v="3"/>
    <x v="0"/>
    <s v="Color"/>
    <x v="3"/>
    <x v="0"/>
    <x v="0"/>
    <s v="PG-13"/>
    <x v="92"/>
    <x v="252"/>
    <n v="11000"/>
    <n v="13333"/>
    <n v="21000"/>
    <n v="23000"/>
    <n v="7.8"/>
    <n v="362"/>
    <n v="166"/>
    <n v="127490802"/>
    <n v="150000000"/>
    <n v="-22509198"/>
    <x v="1"/>
    <x v="0"/>
    <x v="2"/>
  </r>
  <r>
    <s v="Ocean's Twelve"/>
    <d v="2004-06-11T00:00:00"/>
    <x v="0"/>
    <x v="0"/>
    <s v="Color"/>
    <x v="4"/>
    <x v="0"/>
    <x v="0"/>
    <s v="PG-13"/>
    <x v="92"/>
    <x v="353"/>
    <n v="11000"/>
    <n v="19359"/>
    <n v="0"/>
    <n v="0"/>
    <n v="6.4"/>
    <n v="198"/>
    <n v="125"/>
    <n v="125531634"/>
    <n v="110000000"/>
    <n v="15531634"/>
    <x v="0"/>
    <x v="1"/>
    <x v="2"/>
  </r>
  <r>
    <s v="The Devil Wears Prada"/>
    <d v="2006-11-14T00:00:00"/>
    <x v="6"/>
    <x v="0"/>
    <s v="Color"/>
    <x v="0"/>
    <x v="0"/>
    <x v="0"/>
    <s v="PG-13"/>
    <x v="98"/>
    <x v="578"/>
    <n v="11000"/>
    <n v="23923"/>
    <n v="64"/>
    <n v="0"/>
    <n v="6.8"/>
    <n v="208"/>
    <n v="109"/>
    <n v="124732962"/>
    <n v="35000000"/>
    <n v="89732962"/>
    <x v="0"/>
    <x v="1"/>
    <x v="0"/>
  </r>
  <r>
    <s v="Clear and Present Danger"/>
    <d v="1994-05-27T00:00:00"/>
    <x v="27"/>
    <x v="2"/>
    <s v="Color"/>
    <x v="1"/>
    <x v="0"/>
    <x v="0"/>
    <s v="PG-13"/>
    <x v="86"/>
    <x v="311"/>
    <n v="11000"/>
    <n v="14178"/>
    <n v="176"/>
    <n v="0"/>
    <n v="6.9"/>
    <n v="42"/>
    <n v="141"/>
    <n v="122012710"/>
    <n v="62000000"/>
    <n v="60012710"/>
    <x v="0"/>
    <x v="1"/>
    <x v="2"/>
  </r>
  <r>
    <s v="50 First Dates"/>
    <d v="2004-06-20T00:00:00"/>
    <x v="0"/>
    <x v="0"/>
    <s v="Color"/>
    <x v="0"/>
    <x v="0"/>
    <x v="0"/>
    <s v="PG-13"/>
    <x v="95"/>
    <x v="224"/>
    <n v="11000"/>
    <n v="12952"/>
    <n v="88"/>
    <n v="11000"/>
    <n v="6.8"/>
    <n v="147"/>
    <n v="99"/>
    <n v="120776832"/>
    <n v="75000000"/>
    <n v="45776832"/>
    <x v="0"/>
    <x v="1"/>
    <x v="0"/>
  </r>
  <r>
    <s v="The Sum of All Fears"/>
    <d v="2002-11-23T00:00:00"/>
    <x v="18"/>
    <x v="0"/>
    <s v="Color"/>
    <x v="1"/>
    <x v="0"/>
    <x v="0"/>
    <s v="PG-13"/>
    <x v="88"/>
    <x v="579"/>
    <n v="11000"/>
    <n v="12556"/>
    <n v="31"/>
    <n v="0"/>
    <n v="6.4"/>
    <n v="176"/>
    <n v="124"/>
    <n v="118471320"/>
    <n v="68000000"/>
    <n v="50471320"/>
    <x v="0"/>
    <x v="1"/>
    <x v="2"/>
  </r>
  <r>
    <s v="Salt"/>
    <d v="2010-05-26T00:00:00"/>
    <x v="7"/>
    <x v="1"/>
    <s v="Color"/>
    <x v="1"/>
    <x v="0"/>
    <x v="0"/>
    <s v="PG-13"/>
    <x v="89"/>
    <x v="311"/>
    <n v="11000"/>
    <n v="12406"/>
    <n v="176"/>
    <n v="23000"/>
    <n v="6.4"/>
    <n v="330"/>
    <n v="101"/>
    <n v="118311368"/>
    <n v="110000000"/>
    <n v="8311368"/>
    <x v="0"/>
    <x v="1"/>
    <x v="0"/>
  </r>
  <r>
    <s v="Now You See Me"/>
    <d v="2013-04-13T00:00:00"/>
    <x v="19"/>
    <x v="1"/>
    <s v="Color"/>
    <x v="4"/>
    <x v="0"/>
    <x v="0"/>
    <s v="PG-13"/>
    <x v="88"/>
    <x v="117"/>
    <n v="11000"/>
    <n v="13312"/>
    <n v="255"/>
    <n v="105000"/>
    <n v="7.3"/>
    <n v="384"/>
    <n v="125"/>
    <n v="117698894"/>
    <n v="75000000"/>
    <n v="42698894"/>
    <x v="0"/>
    <x v="0"/>
    <x v="2"/>
  </r>
  <r>
    <s v="American Graffiti"/>
    <d v="1973-06-13T00:00:00"/>
    <x v="34"/>
    <x v="4"/>
    <s v="Color"/>
    <x v="0"/>
    <x v="0"/>
    <x v="0"/>
    <s v="PG"/>
    <x v="86"/>
    <x v="261"/>
    <n v="11000"/>
    <n v="14954"/>
    <n v="0"/>
    <n v="0"/>
    <n v="7.5"/>
    <n v="100"/>
    <n v="112"/>
    <n v="115000000"/>
    <n v="777000"/>
    <n v="114223000"/>
    <x v="0"/>
    <x v="0"/>
    <x v="0"/>
  </r>
  <r>
    <s v="It's Complicated"/>
    <d v="2009-02-01T00:00:00"/>
    <x v="2"/>
    <x v="0"/>
    <s v="Color"/>
    <x v="0"/>
    <x v="0"/>
    <x v="0"/>
    <s v="R"/>
    <x v="98"/>
    <x v="211"/>
    <n v="11000"/>
    <n v="15226"/>
    <n v="278"/>
    <n v="0"/>
    <n v="6.6"/>
    <n v="187"/>
    <n v="120"/>
    <n v="112703470"/>
    <n v="85000000"/>
    <n v="27703470"/>
    <x v="0"/>
    <x v="1"/>
    <x v="0"/>
  </r>
  <r>
    <s v="Bedtime Stories"/>
    <d v="2008-08-24T00:00:00"/>
    <x v="3"/>
    <x v="0"/>
    <s v="Color"/>
    <x v="0"/>
    <x v="0"/>
    <x v="0"/>
    <s v="PG"/>
    <x v="95"/>
    <x v="437"/>
    <n v="11000"/>
    <n v="12831"/>
    <n v="163"/>
    <n v="0"/>
    <n v="6.1"/>
    <n v="144"/>
    <n v="99"/>
    <n v="109993847"/>
    <n v="80000000"/>
    <n v="29993847"/>
    <x v="0"/>
    <x v="1"/>
    <x v="0"/>
  </r>
  <r>
    <s v="The Princess Diaries"/>
    <d v="2001-09-02T00:00:00"/>
    <x v="25"/>
    <x v="0"/>
    <s v="Color"/>
    <x v="0"/>
    <x v="0"/>
    <x v="0"/>
    <s v="G"/>
    <x v="97"/>
    <x v="216"/>
    <n v="11000"/>
    <n v="13645"/>
    <n v="0"/>
    <n v="0"/>
    <n v="6.2"/>
    <n v="108"/>
    <n v="111"/>
    <n v="108244774"/>
    <n v="37000000"/>
    <n v="71244774"/>
    <x v="0"/>
    <x v="1"/>
    <x v="0"/>
  </r>
  <r>
    <s v="Driving Miss Daisy"/>
    <d v="1989-03-17T00:00:00"/>
    <x v="15"/>
    <x v="3"/>
    <s v="Color"/>
    <x v="0"/>
    <x v="0"/>
    <x v="0"/>
    <s v="PG"/>
    <x v="88"/>
    <x v="580"/>
    <n v="11000"/>
    <n v="12619"/>
    <n v="78"/>
    <n v="3000"/>
    <n v="7.4"/>
    <n v="61"/>
    <n v="99"/>
    <n v="106593296"/>
    <n v="7500000"/>
    <n v="99093296"/>
    <x v="0"/>
    <x v="0"/>
    <x v="0"/>
  </r>
  <r>
    <s v="How to Lose a Guy in 10 Days"/>
    <d v="2003-09-14T00:00:00"/>
    <x v="22"/>
    <x v="0"/>
    <s v="Color"/>
    <x v="0"/>
    <x v="0"/>
    <x v="0"/>
    <s v="PG-13"/>
    <x v="91"/>
    <x v="581"/>
    <n v="11000"/>
    <n v="14087"/>
    <n v="80"/>
    <n v="0"/>
    <n v="6.4"/>
    <n v="140"/>
    <n v="116"/>
    <n v="105807520"/>
    <n v="50000000"/>
    <n v="55807520"/>
    <x v="0"/>
    <x v="1"/>
    <x v="0"/>
  </r>
  <r>
    <s v="Interview with the Vampire: The Vampire Chronicles"/>
    <d v="1994-08-17T00:00:00"/>
    <x v="27"/>
    <x v="2"/>
    <s v="Color"/>
    <x v="3"/>
    <x v="0"/>
    <x v="0"/>
    <s v="R"/>
    <x v="92"/>
    <x v="140"/>
    <n v="11000"/>
    <n v="25697"/>
    <n v="277"/>
    <n v="11000"/>
    <n v="7.6"/>
    <n v="120"/>
    <n v="123"/>
    <n v="105264608"/>
    <n v="60000000"/>
    <n v="45264608"/>
    <x v="0"/>
    <x v="0"/>
    <x v="2"/>
  </r>
  <r>
    <s v="Just Go with It"/>
    <d v="2011-02-08T00:00:00"/>
    <x v="16"/>
    <x v="1"/>
    <s v="Color"/>
    <x v="0"/>
    <x v="0"/>
    <x v="0"/>
    <s v="PG-13"/>
    <x v="95"/>
    <x v="444"/>
    <n v="11000"/>
    <n v="16325"/>
    <n v="221"/>
    <n v="19000"/>
    <n v="6.4"/>
    <n v="204"/>
    <n v="117"/>
    <n v="103028109"/>
    <n v="80000000"/>
    <n v="23028109"/>
    <x v="0"/>
    <x v="1"/>
    <x v="0"/>
  </r>
  <r>
    <s v="Contact"/>
    <d v="1997-08-16T00:00:00"/>
    <x v="10"/>
    <x v="2"/>
    <s v="Color"/>
    <x v="3"/>
    <x v="0"/>
    <x v="0"/>
    <s v="PG"/>
    <x v="91"/>
    <x v="188"/>
    <n v="11000"/>
    <n v="12289"/>
    <n v="0"/>
    <n v="15000"/>
    <n v="7.4"/>
    <n v="159"/>
    <n v="150"/>
    <n v="100853835"/>
    <n v="90000000"/>
    <n v="10853835"/>
    <x v="0"/>
    <x v="0"/>
    <x v="2"/>
  </r>
  <r>
    <s v="Se7en"/>
    <d v="1995-11-21T00:00:00"/>
    <x v="21"/>
    <x v="2"/>
    <s v="Color"/>
    <x v="4"/>
    <x v="0"/>
    <x v="0"/>
    <s v="R"/>
    <x v="88"/>
    <x v="252"/>
    <n v="11000"/>
    <n v="22678"/>
    <n v="21000"/>
    <n v="39000"/>
    <n v="8.6"/>
    <n v="216"/>
    <n v="127"/>
    <n v="100125340"/>
    <n v="33000000"/>
    <n v="67125340"/>
    <x v="0"/>
    <x v="3"/>
    <x v="2"/>
  </r>
  <r>
    <s v="You Don't Mess with the Zohan"/>
    <d v="2008-07-07T00:00:00"/>
    <x v="3"/>
    <x v="0"/>
    <s v="Color"/>
    <x v="1"/>
    <x v="0"/>
    <x v="0"/>
    <s v="PG-13"/>
    <x v="95"/>
    <x v="444"/>
    <n v="11000"/>
    <n v="13446"/>
    <n v="221"/>
    <n v="0"/>
    <n v="5.5"/>
    <n v="198"/>
    <n v="113"/>
    <n v="100018837"/>
    <n v="90000000"/>
    <n v="10018837"/>
    <x v="0"/>
    <x v="1"/>
    <x v="0"/>
  </r>
  <r>
    <s v="The Green Hornet"/>
    <d v="2011-04-16T00:00:00"/>
    <x v="16"/>
    <x v="1"/>
    <s v="Color"/>
    <x v="1"/>
    <x v="0"/>
    <x v="0"/>
    <s v="PG-13"/>
    <x v="90"/>
    <x v="456"/>
    <n v="11000"/>
    <n v="13391"/>
    <n v="1000"/>
    <n v="14000"/>
    <n v="5.8"/>
    <n v="447"/>
    <n v="119"/>
    <n v="98780042"/>
    <n v="120000000"/>
    <n v="-21219958"/>
    <x v="1"/>
    <x v="1"/>
    <x v="0"/>
  </r>
  <r>
    <s v="The Princess Diaries 2: Royal Engagement"/>
    <d v="2004-08-17T00:00:00"/>
    <x v="0"/>
    <x v="0"/>
    <s v="Color"/>
    <x v="0"/>
    <x v="0"/>
    <x v="0"/>
    <s v="G"/>
    <x v="97"/>
    <x v="216"/>
    <n v="11000"/>
    <n v="15362"/>
    <n v="0"/>
    <n v="1000"/>
    <n v="5.7"/>
    <n v="77"/>
    <n v="113"/>
    <n v="95149435"/>
    <n v="40000000"/>
    <n v="55149435"/>
    <x v="0"/>
    <x v="1"/>
    <x v="0"/>
  </r>
  <r>
    <s v="42"/>
    <d v="2013-01-22T00:00:00"/>
    <x v="19"/>
    <x v="1"/>
    <s v="Color"/>
    <x v="7"/>
    <x v="0"/>
    <x v="0"/>
    <s v="PG-13"/>
    <x v="86"/>
    <x v="104"/>
    <n v="11000"/>
    <n v="16911"/>
    <n v="241"/>
    <n v="28000"/>
    <n v="7.5"/>
    <n v="216"/>
    <n v="128"/>
    <n v="95001343"/>
    <n v="40000000"/>
    <n v="55001343"/>
    <x v="0"/>
    <x v="0"/>
    <x v="2"/>
  </r>
  <r>
    <s v="Julie &amp; Julia"/>
    <d v="2009-08-07T00:00:00"/>
    <x v="2"/>
    <x v="0"/>
    <s v="Color"/>
    <x v="7"/>
    <x v="0"/>
    <x v="0"/>
    <s v="PG-13"/>
    <x v="98"/>
    <x v="408"/>
    <n v="11000"/>
    <n v="13321"/>
    <n v="0"/>
    <n v="13000"/>
    <n v="7"/>
    <n v="252"/>
    <n v="123"/>
    <n v="94125426"/>
    <n v="40000000"/>
    <n v="54125426"/>
    <x v="0"/>
    <x v="0"/>
    <x v="2"/>
  </r>
  <r>
    <s v="The Bucket List"/>
    <d v="2007-08-26T00:00:00"/>
    <x v="4"/>
    <x v="0"/>
    <s v="Color"/>
    <x v="5"/>
    <x v="0"/>
    <x v="0"/>
    <s v="PG-13"/>
    <x v="88"/>
    <x v="328"/>
    <n v="11000"/>
    <n v="14868"/>
    <n v="0"/>
    <n v="22000"/>
    <n v="7.4"/>
    <n v="207"/>
    <n v="97"/>
    <n v="93452056"/>
    <n v="45000000"/>
    <n v="48452056"/>
    <x v="0"/>
    <x v="0"/>
    <x v="0"/>
  </r>
  <r>
    <s v="Oblivion"/>
    <d v="2013-10-04T00:00:00"/>
    <x v="19"/>
    <x v="1"/>
    <s v="Color"/>
    <x v="1"/>
    <x v="0"/>
    <x v="0"/>
    <s v="PG-13"/>
    <x v="88"/>
    <x v="526"/>
    <n v="11000"/>
    <n v="22004"/>
    <n v="364"/>
    <n v="71000"/>
    <n v="7"/>
    <n v="539"/>
    <n v="124"/>
    <n v="89021735"/>
    <n v="120000000"/>
    <n v="-30978265"/>
    <x v="1"/>
    <x v="0"/>
    <x v="2"/>
  </r>
  <r>
    <s v="Pineapple Express"/>
    <d v="2008-04-21T00:00:00"/>
    <x v="3"/>
    <x v="0"/>
    <s v="Color"/>
    <x v="1"/>
    <x v="0"/>
    <x v="0"/>
    <s v="R"/>
    <x v="93"/>
    <x v="278"/>
    <n v="11000"/>
    <n v="15590"/>
    <n v="234"/>
    <n v="0"/>
    <n v="7"/>
    <n v="232"/>
    <n v="117"/>
    <n v="87341380"/>
    <n v="27000000"/>
    <n v="60341380"/>
    <x v="0"/>
    <x v="0"/>
    <x v="0"/>
  </r>
  <r>
    <s v="Out of Africa"/>
    <d v="1985-11-28T00:00:00"/>
    <x v="32"/>
    <x v="3"/>
    <s v="Color"/>
    <x v="7"/>
    <x v="0"/>
    <x v="0"/>
    <s v="PG"/>
    <x v="98"/>
    <x v="485"/>
    <n v="11000"/>
    <n v="12518"/>
    <n v="521"/>
    <n v="0"/>
    <n v="7.2"/>
    <n v="66"/>
    <n v="161"/>
    <n v="87100000"/>
    <n v="31000000"/>
    <n v="56100000"/>
    <x v="0"/>
    <x v="0"/>
    <x v="2"/>
  </r>
  <r>
    <s v="Fury"/>
    <d v="2014-06-17T00:00:00"/>
    <x v="14"/>
    <x v="1"/>
    <s v="Color"/>
    <x v="1"/>
    <x v="0"/>
    <x v="0"/>
    <s v="R"/>
    <x v="92"/>
    <x v="161"/>
    <n v="11000"/>
    <n v="20411"/>
    <n v="452"/>
    <n v="82000"/>
    <n v="7.6"/>
    <n v="406"/>
    <n v="134"/>
    <n v="85707116"/>
    <n v="68000000"/>
    <n v="17707116"/>
    <x v="0"/>
    <x v="0"/>
    <x v="2"/>
  </r>
  <r>
    <s v="Patriot Games"/>
    <d v="1992-08-21T00:00:00"/>
    <x v="9"/>
    <x v="2"/>
    <s v="Color"/>
    <x v="1"/>
    <x v="0"/>
    <x v="0"/>
    <s v="R"/>
    <x v="86"/>
    <x v="311"/>
    <n v="11000"/>
    <n v="12757"/>
    <n v="176"/>
    <n v="0"/>
    <n v="6.9"/>
    <n v="47"/>
    <n v="117"/>
    <n v="83287363"/>
    <n v="45000000"/>
    <n v="38287363"/>
    <x v="0"/>
    <x v="1"/>
    <x v="0"/>
  </r>
  <r>
    <s v="Eat Pray Love"/>
    <d v="2010-07-01T00:00:00"/>
    <x v="7"/>
    <x v="1"/>
    <s v="Color"/>
    <x v="3"/>
    <x v="0"/>
    <x v="0"/>
    <s v="PG-13"/>
    <x v="93"/>
    <x v="582"/>
    <n v="11000"/>
    <n v="20440"/>
    <n v="708"/>
    <n v="26000"/>
    <n v="5.7"/>
    <n v="213"/>
    <n v="140"/>
    <n v="80574010"/>
    <n v="60000000"/>
    <n v="20574010"/>
    <x v="0"/>
    <x v="1"/>
    <x v="2"/>
  </r>
  <r>
    <s v="Apocalypse Now"/>
    <d v="1979-09-08T00:00:00"/>
    <x v="36"/>
    <x v="4"/>
    <s v="Color"/>
    <x v="3"/>
    <x v="0"/>
    <x v="0"/>
    <s v="R"/>
    <x v="86"/>
    <x v="215"/>
    <n v="11000"/>
    <n v="25313"/>
    <n v="0"/>
    <n v="19000"/>
    <n v="8.5"/>
    <n v="261"/>
    <n v="289"/>
    <n v="78800000"/>
    <n v="31500000"/>
    <n v="47300000"/>
    <x v="0"/>
    <x v="3"/>
    <x v="2"/>
  </r>
  <r>
    <s v="March of the Penguins"/>
    <d v="2005-03-15T00:00:00"/>
    <x v="5"/>
    <x v="0"/>
    <s v="Color"/>
    <x v="12"/>
    <x v="4"/>
    <x v="3"/>
    <s v="G"/>
    <x v="88"/>
    <x v="583"/>
    <n v="11000"/>
    <n v="11218"/>
    <n v="10"/>
    <n v="0"/>
    <n v="7.6"/>
    <n v="169"/>
    <n v="80"/>
    <n v="77413017"/>
    <n v="8000000"/>
    <n v="69413017"/>
    <x v="0"/>
    <x v="0"/>
    <x v="1"/>
  </r>
  <r>
    <s v="U-571"/>
    <d v="2000-12-12T00:00:00"/>
    <x v="28"/>
    <x v="0"/>
    <s v="Color"/>
    <x v="1"/>
    <x v="0"/>
    <x v="3"/>
    <s v="PG-13"/>
    <x v="91"/>
    <x v="501"/>
    <n v="11000"/>
    <n v="14931"/>
    <n v="84"/>
    <n v="0"/>
    <n v="6.6"/>
    <n v="178"/>
    <n v="116"/>
    <n v="77086030"/>
    <n v="62000000"/>
    <n v="15086030"/>
    <x v="0"/>
    <x v="1"/>
    <x v="0"/>
  </r>
  <r>
    <s v="Six Days Seven Nights"/>
    <d v="1998-07-19T00:00:00"/>
    <x v="11"/>
    <x v="2"/>
    <s v="Color"/>
    <x v="1"/>
    <x v="0"/>
    <x v="0"/>
    <s v="PG-13"/>
    <x v="86"/>
    <x v="265"/>
    <n v="11000"/>
    <n v="12729"/>
    <n v="425"/>
    <n v="0"/>
    <n v="5.7"/>
    <n v="97"/>
    <n v="98"/>
    <n v="74329966"/>
    <n v="70000000"/>
    <n v="4329966"/>
    <x v="0"/>
    <x v="1"/>
    <x v="0"/>
  </r>
  <r>
    <s v="Along Came a Spider"/>
    <d v="2001-02-26T00:00:00"/>
    <x v="25"/>
    <x v="0"/>
    <s v="Color"/>
    <x v="4"/>
    <x v="0"/>
    <x v="0"/>
    <s v="R"/>
    <x v="88"/>
    <x v="87"/>
    <n v="11000"/>
    <n v="17109"/>
    <n v="93"/>
    <n v="0"/>
    <n v="6.3"/>
    <n v="133"/>
    <n v="104"/>
    <n v="74058698"/>
    <n v="60000000"/>
    <n v="14058698"/>
    <x v="0"/>
    <x v="1"/>
    <x v="0"/>
  </r>
  <r>
    <s v="Dolphin Tale"/>
    <d v="2011-03-26T00:00:00"/>
    <x v="16"/>
    <x v="1"/>
    <s v="Color"/>
    <x v="3"/>
    <x v="0"/>
    <x v="0"/>
    <s v="PG"/>
    <x v="88"/>
    <x v="584"/>
    <n v="11000"/>
    <n v="14209"/>
    <n v="188"/>
    <n v="0"/>
    <n v="6.9"/>
    <n v="131"/>
    <n v="113"/>
    <n v="72279690"/>
    <n v="37000000"/>
    <n v="35279690"/>
    <x v="0"/>
    <x v="1"/>
    <x v="0"/>
  </r>
  <r>
    <s v="Fool's Gold"/>
    <d v="2008-05-25T00:00:00"/>
    <x v="3"/>
    <x v="0"/>
    <s v="Color"/>
    <x v="1"/>
    <x v="0"/>
    <x v="0"/>
    <s v="PG-13"/>
    <x v="91"/>
    <x v="310"/>
    <n v="11000"/>
    <n v="13827"/>
    <n v="72"/>
    <n v="0"/>
    <n v="5.6"/>
    <n v="176"/>
    <n v="112"/>
    <n v="70224196"/>
    <n v="70000000"/>
    <n v="224196"/>
    <x v="0"/>
    <x v="1"/>
    <x v="0"/>
  </r>
  <r>
    <s v="Sahara"/>
    <d v="2005-11-11T00:00:00"/>
    <x v="5"/>
    <x v="0"/>
    <s v="Color"/>
    <x v="1"/>
    <x v="0"/>
    <x v="2"/>
    <s v="PG-13"/>
    <x v="91"/>
    <x v="458"/>
    <n v="11000"/>
    <n v="13073"/>
    <n v="42"/>
    <n v="0"/>
    <n v="6"/>
    <n v="163"/>
    <n v="124"/>
    <n v="68642452"/>
    <n v="130000000"/>
    <n v="-61357548"/>
    <x v="1"/>
    <x v="1"/>
    <x v="2"/>
  </r>
  <r>
    <s v="Witness"/>
    <d v="1985-01-22T00:00:00"/>
    <x v="32"/>
    <x v="3"/>
    <s v="Color"/>
    <x v="4"/>
    <x v="0"/>
    <x v="0"/>
    <s v="R"/>
    <x v="86"/>
    <x v="20"/>
    <n v="11000"/>
    <n v="22479"/>
    <n v="608"/>
    <n v="0"/>
    <n v="7.4"/>
    <n v="83"/>
    <n v="112"/>
    <n v="65500000"/>
    <n v="12000000"/>
    <n v="53500000"/>
    <x v="0"/>
    <x v="0"/>
    <x v="0"/>
  </r>
  <r>
    <s v="The Happening"/>
    <d v="2008-08-08T00:00:00"/>
    <x v="3"/>
    <x v="0"/>
    <s v="Color"/>
    <x v="13"/>
    <x v="0"/>
    <x v="0"/>
    <s v="R"/>
    <x v="99"/>
    <x v="307"/>
    <n v="11000"/>
    <n v="13654"/>
    <n v="0"/>
    <n v="6000"/>
    <n v="5"/>
    <n v="323"/>
    <n v="91"/>
    <n v="64505912"/>
    <n v="48000000"/>
    <n v="16505912"/>
    <x v="0"/>
    <x v="1"/>
    <x v="0"/>
  </r>
  <r>
    <s v="Hope Springs"/>
    <d v="2012-06-25T00:00:00"/>
    <x v="1"/>
    <x v="1"/>
    <s v="Color"/>
    <x v="0"/>
    <x v="0"/>
    <x v="0"/>
    <s v="PG-13"/>
    <x v="98"/>
    <x v="578"/>
    <n v="11000"/>
    <n v="19420"/>
    <n v="64"/>
    <n v="0"/>
    <n v="6.3"/>
    <n v="234"/>
    <n v="100"/>
    <n v="63536011"/>
    <n v="30000000"/>
    <n v="33536011"/>
    <x v="0"/>
    <x v="1"/>
    <x v="0"/>
  </r>
  <r>
    <s v="Ender's Game"/>
    <d v="2013-09-23T00:00:00"/>
    <x v="19"/>
    <x v="1"/>
    <s v="Color"/>
    <x v="1"/>
    <x v="0"/>
    <x v="0"/>
    <s v="PG-13"/>
    <x v="86"/>
    <x v="159"/>
    <n v="11000"/>
    <n v="12908"/>
    <n v="151"/>
    <n v="123000"/>
    <n v="6.7"/>
    <n v="326"/>
    <n v="114"/>
    <n v="61656849"/>
    <n v="110000000"/>
    <n v="-48343151"/>
    <x v="1"/>
    <x v="1"/>
    <x v="0"/>
  </r>
  <r>
    <s v="Kiss the Girls"/>
    <d v="1997-07-02T00:00:00"/>
    <x v="10"/>
    <x v="2"/>
    <s v="Color"/>
    <x v="4"/>
    <x v="0"/>
    <x v="0"/>
    <s v="R"/>
    <x v="88"/>
    <x v="126"/>
    <n v="11000"/>
    <n v="14322"/>
    <n v="39"/>
    <n v="0"/>
    <n v="6.6"/>
    <n v="83"/>
    <n v="115"/>
    <n v="60491560"/>
    <n v="27000000"/>
    <n v="33491560"/>
    <x v="0"/>
    <x v="1"/>
    <x v="0"/>
  </r>
  <r>
    <s v="The Wedding Planner"/>
    <d v="2001-09-14T00:00:00"/>
    <x v="25"/>
    <x v="0"/>
    <s v="Color"/>
    <x v="0"/>
    <x v="0"/>
    <x v="8"/>
    <s v="PG-13"/>
    <x v="91"/>
    <x v="437"/>
    <n v="11000"/>
    <n v="17533"/>
    <n v="163"/>
    <n v="0"/>
    <n v="5.2"/>
    <n v="108"/>
    <n v="103"/>
    <n v="60400856"/>
    <n v="35000000"/>
    <n v="25400856"/>
    <x v="0"/>
    <x v="1"/>
    <x v="0"/>
  </r>
  <r>
    <s v="The Stepford Wives"/>
    <d v="2004-03-08T00:00:00"/>
    <x v="0"/>
    <x v="0"/>
    <s v="Color"/>
    <x v="0"/>
    <x v="0"/>
    <x v="0"/>
    <s v="PG-13"/>
    <x v="100"/>
    <x v="212"/>
    <n v="11000"/>
    <n v="13748"/>
    <n v="0"/>
    <n v="0"/>
    <n v="5.2"/>
    <n v="169"/>
    <n v="93"/>
    <n v="59475623"/>
    <n v="90000000"/>
    <n v="-30524377"/>
    <x v="1"/>
    <x v="1"/>
    <x v="0"/>
  </r>
  <r>
    <s v="Bride Wars"/>
    <d v="2009-03-05T00:00:00"/>
    <x v="2"/>
    <x v="0"/>
    <s v="Color"/>
    <x v="0"/>
    <x v="0"/>
    <x v="0"/>
    <s v="PG"/>
    <x v="97"/>
    <x v="585"/>
    <n v="11000"/>
    <n v="13794"/>
    <n v="56"/>
    <n v="0"/>
    <n v="5.4"/>
    <n v="152"/>
    <n v="89"/>
    <n v="58715510"/>
    <n v="30000000"/>
    <n v="28715510"/>
    <x v="0"/>
    <x v="1"/>
    <x v="1"/>
  </r>
  <r>
    <s v="The Lincoln Lawyer"/>
    <d v="2011-03-06T00:00:00"/>
    <x v="16"/>
    <x v="1"/>
    <s v="Color"/>
    <x v="4"/>
    <x v="0"/>
    <x v="0"/>
    <s v="R"/>
    <x v="91"/>
    <x v="586"/>
    <n v="11000"/>
    <n v="13943"/>
    <n v="65"/>
    <n v="25000"/>
    <n v="7.3"/>
    <n v="274"/>
    <n v="118"/>
    <n v="57981889"/>
    <n v="40000000"/>
    <n v="17981889"/>
    <x v="0"/>
    <x v="0"/>
    <x v="0"/>
  </r>
  <r>
    <s v="The Benchwarmers"/>
    <d v="2006-02-27T00:00:00"/>
    <x v="6"/>
    <x v="0"/>
    <s v="Color"/>
    <x v="0"/>
    <x v="0"/>
    <x v="0"/>
    <s v="PG-13"/>
    <x v="100"/>
    <x v="444"/>
    <n v="11000"/>
    <n v="13125"/>
    <n v="221"/>
    <n v="0"/>
    <n v="5.6"/>
    <n v="90"/>
    <n v="75"/>
    <n v="57651794"/>
    <n v="33000000"/>
    <n v="24651794"/>
    <x v="0"/>
    <x v="1"/>
    <x v="1"/>
  </r>
  <r>
    <s v="The Woman in Black"/>
    <d v="2012-01-08T00:00:00"/>
    <x v="1"/>
    <x v="1"/>
    <s v="Color"/>
    <x v="3"/>
    <x v="0"/>
    <x v="2"/>
    <s v="PG-13"/>
    <x v="87"/>
    <x v="587"/>
    <n v="11000"/>
    <n v="11946"/>
    <n v="43"/>
    <n v="29000"/>
    <n v="6.4"/>
    <n v="462"/>
    <n v="95"/>
    <n v="54322273"/>
    <n v="17000000"/>
    <n v="37322273"/>
    <x v="0"/>
    <x v="1"/>
    <x v="0"/>
  </r>
  <r>
    <s v="TMNT"/>
    <d v="2007-10-06T00:00:00"/>
    <x v="4"/>
    <x v="0"/>
    <s v="Color"/>
    <x v="1"/>
    <x v="0"/>
    <x v="13"/>
    <s v="PG"/>
    <x v="94"/>
    <x v="588"/>
    <n v="11000"/>
    <n v="16571"/>
    <n v="14"/>
    <n v="0"/>
    <n v="6.3"/>
    <n v="191"/>
    <n v="87"/>
    <n v="54132596"/>
    <n v="34000000"/>
    <n v="20132596"/>
    <x v="0"/>
    <x v="1"/>
    <x v="1"/>
  </r>
  <r>
    <s v="Funny People"/>
    <d v="2009-03-24T00:00:00"/>
    <x v="2"/>
    <x v="0"/>
    <s v="Color"/>
    <x v="0"/>
    <x v="0"/>
    <x v="0"/>
    <s v="R"/>
    <x v="95"/>
    <x v="574"/>
    <n v="11000"/>
    <n v="11852"/>
    <n v="0"/>
    <n v="0"/>
    <n v="6.4"/>
    <n v="230"/>
    <n v="153"/>
    <n v="51814190"/>
    <n v="75000000"/>
    <n v="-23185810"/>
    <x v="1"/>
    <x v="1"/>
    <x v="2"/>
  </r>
  <r>
    <s v="Hoodwinked!"/>
    <d v="2005-11-12T00:00:00"/>
    <x v="5"/>
    <x v="0"/>
    <s v="Color"/>
    <x v="1"/>
    <x v="0"/>
    <x v="0"/>
    <s v="PG"/>
    <x v="97"/>
    <x v="589"/>
    <n v="11000"/>
    <n v="14385"/>
    <n v="19"/>
    <n v="0"/>
    <n v="6.5"/>
    <n v="142"/>
    <n v="80"/>
    <n v="51053787"/>
    <n v="17500000"/>
    <n v="33553787"/>
    <x v="0"/>
    <x v="1"/>
    <x v="1"/>
  </r>
  <r>
    <s v="The Hitchhiker's Guide to the Galaxy"/>
    <d v="2005-04-16T00:00:00"/>
    <x v="5"/>
    <x v="0"/>
    <s v="Color"/>
    <x v="5"/>
    <x v="0"/>
    <x v="0"/>
    <s v="PG"/>
    <x v="99"/>
    <x v="590"/>
    <n v="11000"/>
    <n v="14073"/>
    <n v="37"/>
    <n v="10000"/>
    <n v="6.8"/>
    <n v="276"/>
    <n v="109"/>
    <n v="51019112"/>
    <n v="50000000"/>
    <n v="1019112"/>
    <x v="0"/>
    <x v="1"/>
    <x v="0"/>
  </r>
  <r>
    <s v="The River Wild"/>
    <d v="1994-04-05T00:00:00"/>
    <x v="27"/>
    <x v="2"/>
    <s v="Color"/>
    <x v="1"/>
    <x v="0"/>
    <x v="0"/>
    <s v="PG-13"/>
    <x v="98"/>
    <x v="254"/>
    <n v="11000"/>
    <n v="12161"/>
    <n v="161"/>
    <n v="0"/>
    <n v="6.3"/>
    <n v="42"/>
    <n v="111"/>
    <n v="46815748"/>
    <n v="45000000"/>
    <n v="1815748"/>
    <x v="0"/>
    <x v="1"/>
    <x v="0"/>
  </r>
  <r>
    <s v="We Are Marshall"/>
    <d v="2006-07-20T00:00:00"/>
    <x v="6"/>
    <x v="0"/>
    <s v="Color"/>
    <x v="3"/>
    <x v="0"/>
    <x v="0"/>
    <s v="PG"/>
    <x v="91"/>
    <x v="100"/>
    <n v="11000"/>
    <n v="12088"/>
    <n v="368"/>
    <n v="0"/>
    <n v="7.1"/>
    <n v="96"/>
    <n v="131"/>
    <n v="43532294"/>
    <n v="65000000"/>
    <n v="-21467706"/>
    <x v="1"/>
    <x v="0"/>
    <x v="2"/>
  </r>
  <r>
    <s v="The Devil's Own"/>
    <d v="1997-04-19T00:00:00"/>
    <x v="10"/>
    <x v="2"/>
    <s v="Color"/>
    <x v="1"/>
    <x v="0"/>
    <x v="0"/>
    <s v="R"/>
    <x v="86"/>
    <x v="306"/>
    <n v="11000"/>
    <n v="26088"/>
    <n v="79"/>
    <n v="979"/>
    <n v="6.1"/>
    <n v="66"/>
    <n v="111"/>
    <n v="42877165"/>
    <n v="86000000"/>
    <n v="-43122835"/>
    <x v="1"/>
    <x v="1"/>
    <x v="0"/>
  </r>
  <r>
    <s v="The Age of Adaline"/>
    <d v="2015-10-05T00:00:00"/>
    <x v="20"/>
    <x v="1"/>
    <s v="Color"/>
    <x v="3"/>
    <x v="0"/>
    <x v="0"/>
    <s v="PG-13"/>
    <x v="86"/>
    <x v="591"/>
    <n v="11000"/>
    <n v="15327"/>
    <n v="43"/>
    <n v="34000"/>
    <n v="7.2"/>
    <n v="214"/>
    <n v="112"/>
    <n v="42478175"/>
    <n v="25000000"/>
    <n v="17478175"/>
    <x v="0"/>
    <x v="0"/>
    <x v="0"/>
  </r>
  <r>
    <s v="Spanglish"/>
    <d v="2004-12-28T00:00:00"/>
    <x v="0"/>
    <x v="0"/>
    <s v="Color"/>
    <x v="0"/>
    <x v="0"/>
    <x v="0"/>
    <s v="PG-13"/>
    <x v="95"/>
    <x v="592"/>
    <n v="11000"/>
    <n v="12522"/>
    <n v="274"/>
    <n v="0"/>
    <n v="6.5"/>
    <n v="124"/>
    <n v="131"/>
    <n v="42044321"/>
    <n v="80000000"/>
    <n v="-37955679"/>
    <x v="1"/>
    <x v="1"/>
    <x v="2"/>
  </r>
  <r>
    <s v="Dolphin Tale 2"/>
    <d v="2014-02-20T00:00:00"/>
    <x v="14"/>
    <x v="1"/>
    <s v="Color"/>
    <x v="3"/>
    <x v="0"/>
    <x v="0"/>
    <s v="PG"/>
    <x v="88"/>
    <x v="584"/>
    <n v="11000"/>
    <n v="13904"/>
    <n v="188"/>
    <n v="0"/>
    <n v="6.4"/>
    <n v="54"/>
    <n v="107"/>
    <n v="42019483"/>
    <n v="36000000"/>
    <n v="6019483"/>
    <x v="0"/>
    <x v="1"/>
    <x v="0"/>
  </r>
  <r>
    <s v="The Hours"/>
    <d v="2002-11-07T00:00:00"/>
    <x v="18"/>
    <x v="0"/>
    <s v="Color"/>
    <x v="3"/>
    <x v="0"/>
    <x v="0"/>
    <s v="PG-13"/>
    <x v="98"/>
    <x v="420"/>
    <n v="11000"/>
    <n v="12624"/>
    <n v="335"/>
    <n v="0"/>
    <n v="7.6"/>
    <n v="174"/>
    <n v="114"/>
    <n v="41597830"/>
    <n v="25000000"/>
    <n v="16597830"/>
    <x v="0"/>
    <x v="0"/>
    <x v="0"/>
  </r>
  <r>
    <s v="High Crimes"/>
    <d v="2002-11-28T00:00:00"/>
    <x v="18"/>
    <x v="0"/>
    <s v="Color"/>
    <x v="4"/>
    <x v="0"/>
    <x v="0"/>
    <s v="PG-13"/>
    <x v="88"/>
    <x v="320"/>
    <n v="11000"/>
    <n v="15571"/>
    <n v="73"/>
    <n v="893"/>
    <n v="6.3"/>
    <n v="114"/>
    <n v="115"/>
    <n v="41543207"/>
    <n v="42000000"/>
    <n v="-456793"/>
    <x v="1"/>
    <x v="1"/>
    <x v="0"/>
  </r>
  <r>
    <s v="Little Nicky"/>
    <d v="2000-03-12T00:00:00"/>
    <x v="28"/>
    <x v="0"/>
    <s v="Color"/>
    <x v="0"/>
    <x v="0"/>
    <x v="0"/>
    <s v="PG-13"/>
    <x v="95"/>
    <x v="528"/>
    <n v="11000"/>
    <n v="25190"/>
    <n v="65"/>
    <n v="0"/>
    <n v="5.3"/>
    <n v="87"/>
    <n v="90"/>
    <n v="39442871"/>
    <n v="80000000"/>
    <n v="-40557129"/>
    <x v="1"/>
    <x v="1"/>
    <x v="0"/>
  </r>
  <r>
    <s v="Annie Hall"/>
    <d v="1977-05-17T00:00:00"/>
    <x v="44"/>
    <x v="4"/>
    <s v="Color"/>
    <x v="0"/>
    <x v="0"/>
    <x v="0"/>
    <s v="PG"/>
    <x v="101"/>
    <x v="297"/>
    <n v="11000"/>
    <n v="12691"/>
    <n v="11000"/>
    <n v="0"/>
    <n v="8.1"/>
    <n v="154"/>
    <n v="93"/>
    <n v="39200000"/>
    <n v="4000000"/>
    <n v="35200000"/>
    <x v="0"/>
    <x v="3"/>
    <x v="0"/>
  </r>
  <r>
    <s v="Happy Gilmore"/>
    <d v="1996-08-26T00:00:00"/>
    <x v="29"/>
    <x v="2"/>
    <s v="Color"/>
    <x v="0"/>
    <x v="0"/>
    <x v="0"/>
    <s v="PG-13"/>
    <x v="95"/>
    <x v="444"/>
    <n v="11000"/>
    <n v="13162"/>
    <n v="221"/>
    <n v="0"/>
    <n v="7"/>
    <n v="77"/>
    <n v="92"/>
    <n v="38624000"/>
    <n v="12000000"/>
    <n v="26624000"/>
    <x v="0"/>
    <x v="0"/>
    <x v="0"/>
  </r>
  <r>
    <s v="Seven Years in Tibet"/>
    <d v="1997-06-04T00:00:00"/>
    <x v="10"/>
    <x v="2"/>
    <s v="Color"/>
    <x v="5"/>
    <x v="0"/>
    <x v="0"/>
    <s v="PG-13"/>
    <x v="92"/>
    <x v="593"/>
    <n v="11000"/>
    <n v="12226"/>
    <n v="218"/>
    <n v="0"/>
    <n v="7"/>
    <n v="76"/>
    <n v="136"/>
    <n v="37901509"/>
    <n v="70000000"/>
    <n v="-32098491"/>
    <x v="1"/>
    <x v="0"/>
    <x v="2"/>
  </r>
  <r>
    <s v="Not Another Teen Movie"/>
    <d v="2001-04-03T00:00:00"/>
    <x v="25"/>
    <x v="0"/>
    <s v="Color"/>
    <x v="0"/>
    <x v="0"/>
    <x v="0"/>
    <s v="R"/>
    <x v="94"/>
    <x v="594"/>
    <n v="11000"/>
    <n v="15369"/>
    <n v="11"/>
    <n v="0"/>
    <n v="5.7"/>
    <n v="97"/>
    <n v="99"/>
    <n v="37882551"/>
    <n v="16000000"/>
    <n v="21882551"/>
    <x v="0"/>
    <x v="1"/>
    <x v="0"/>
  </r>
  <r>
    <s v="Sky Captain and the World of Tomorrow"/>
    <d v="2004-12-02T00:00:00"/>
    <x v="0"/>
    <x v="0"/>
    <s v="Color"/>
    <x v="1"/>
    <x v="0"/>
    <x v="0"/>
    <s v="PG"/>
    <x v="89"/>
    <x v="595"/>
    <n v="11000"/>
    <n v="12871"/>
    <n v="14"/>
    <n v="0"/>
    <n v="6.1"/>
    <n v="197"/>
    <n v="106"/>
    <n v="37760080"/>
    <n v="70000000"/>
    <n v="-32239920"/>
    <x v="1"/>
    <x v="1"/>
    <x v="0"/>
  </r>
  <r>
    <s v="Fight Club"/>
    <d v="1999-04-03T00:00:00"/>
    <x v="17"/>
    <x v="2"/>
    <s v="Color"/>
    <x v="3"/>
    <x v="0"/>
    <x v="0"/>
    <s v="R"/>
    <x v="92"/>
    <x v="252"/>
    <n v="11000"/>
    <n v="13209"/>
    <n v="21000"/>
    <n v="48000"/>
    <n v="8.8000000000000007"/>
    <n v="315"/>
    <n v="151"/>
    <n v="37023395"/>
    <n v="63000000"/>
    <n v="-25976605"/>
    <x v="1"/>
    <x v="3"/>
    <x v="2"/>
  </r>
  <r>
    <s v="That's My Boy"/>
    <d v="2012-05-16T00:00:00"/>
    <x v="1"/>
    <x v="1"/>
    <s v="Color"/>
    <x v="0"/>
    <x v="0"/>
    <x v="0"/>
    <s v="R"/>
    <x v="95"/>
    <x v="312"/>
    <n v="11000"/>
    <n v="16484"/>
    <n v="51"/>
    <n v="12000"/>
    <n v="5.6"/>
    <n v="157"/>
    <n v="116"/>
    <n v="36931089"/>
    <n v="70000000"/>
    <n v="-33068911"/>
    <x v="1"/>
    <x v="1"/>
    <x v="0"/>
  </r>
  <r>
    <s v="Changeling"/>
    <d v="2008-02-18T00:00:00"/>
    <x v="3"/>
    <x v="0"/>
    <s v="Color"/>
    <x v="4"/>
    <x v="0"/>
    <x v="0"/>
    <s v="R"/>
    <x v="89"/>
    <x v="97"/>
    <n v="11000"/>
    <n v="12840"/>
    <n v="16000"/>
    <n v="14000"/>
    <n v="7.8"/>
    <n v="264"/>
    <n v="141"/>
    <n v="35707327"/>
    <n v="55000000"/>
    <n v="-19292673"/>
    <x v="1"/>
    <x v="0"/>
    <x v="2"/>
  </r>
  <r>
    <s v="Babel"/>
    <d v="2006-03-28T00:00:00"/>
    <x v="6"/>
    <x v="0"/>
    <s v="Color"/>
    <x v="3"/>
    <x v="0"/>
    <x v="3"/>
    <s v="R"/>
    <x v="92"/>
    <x v="90"/>
    <n v="11000"/>
    <n v="11248"/>
    <n v="0"/>
    <n v="0"/>
    <n v="7.5"/>
    <n v="285"/>
    <n v="143"/>
    <n v="34300771"/>
    <n v="25000000"/>
    <n v="9300771"/>
    <x v="0"/>
    <x v="0"/>
    <x v="2"/>
  </r>
  <r>
    <s v="Dreamcatcher"/>
    <d v="2003-03-27T00:00:00"/>
    <x v="22"/>
    <x v="0"/>
    <s v="Color"/>
    <x v="3"/>
    <x v="0"/>
    <x v="0"/>
    <s v="R"/>
    <x v="88"/>
    <x v="596"/>
    <n v="11000"/>
    <n v="12194"/>
    <n v="759"/>
    <n v="4000"/>
    <n v="5.5"/>
    <n v="175"/>
    <n v="136"/>
    <n v="33685268"/>
    <n v="68000000"/>
    <n v="-34314732"/>
    <x v="1"/>
    <x v="1"/>
    <x v="2"/>
  </r>
  <r>
    <s v="Milk"/>
    <d v="2008-04-10T00:00:00"/>
    <x v="3"/>
    <x v="0"/>
    <s v="Color"/>
    <x v="7"/>
    <x v="0"/>
    <x v="0"/>
    <s v="R"/>
    <x v="93"/>
    <x v="17"/>
    <n v="11000"/>
    <n v="13189"/>
    <n v="835"/>
    <n v="10000"/>
    <n v="7.6"/>
    <n v="324"/>
    <n v="128"/>
    <n v="31838002"/>
    <n v="20000000"/>
    <n v="11838002"/>
    <x v="0"/>
    <x v="0"/>
    <x v="2"/>
  </r>
  <r>
    <s v="Random Hearts"/>
    <d v="1999-10-06T00:00:00"/>
    <x v="17"/>
    <x v="2"/>
    <s v="Color"/>
    <x v="3"/>
    <x v="0"/>
    <x v="0"/>
    <s v="R"/>
    <x v="86"/>
    <x v="485"/>
    <n v="11000"/>
    <n v="16710"/>
    <n v="521"/>
    <n v="295"/>
    <n v="5.0999999999999996"/>
    <n v="96"/>
    <n v="133"/>
    <n v="31054924"/>
    <n v="64000000"/>
    <n v="-32945076"/>
    <x v="1"/>
    <x v="1"/>
    <x v="2"/>
  </r>
  <r>
    <s v="Hollywood Homicide"/>
    <d v="2003-03-19T00:00:00"/>
    <x v="22"/>
    <x v="0"/>
    <s v="Color"/>
    <x v="1"/>
    <x v="0"/>
    <x v="0"/>
    <s v="PG-13"/>
    <x v="86"/>
    <x v="597"/>
    <n v="11000"/>
    <n v="14028"/>
    <n v="41"/>
    <n v="648"/>
    <n v="5.3"/>
    <n v="132"/>
    <n v="116"/>
    <n v="30013346"/>
    <n v="75000000"/>
    <n v="-44986654"/>
    <x v="1"/>
    <x v="1"/>
    <x v="0"/>
  </r>
  <r>
    <s v="The Iron Lady"/>
    <d v="2011-04-14T00:00:00"/>
    <x v="16"/>
    <x v="1"/>
    <s v="Color"/>
    <x v="7"/>
    <x v="0"/>
    <x v="2"/>
    <s v="PG-13"/>
    <x v="98"/>
    <x v="435"/>
    <n v="11000"/>
    <n v="12894"/>
    <n v="58"/>
    <n v="18000"/>
    <n v="6.4"/>
    <n v="331"/>
    <n v="105"/>
    <n v="29959436"/>
    <n v="13000000"/>
    <n v="16959436"/>
    <x v="0"/>
    <x v="1"/>
    <x v="0"/>
  </r>
  <r>
    <s v="The New Guy"/>
    <d v="2002-03-12T00:00:00"/>
    <x v="18"/>
    <x v="0"/>
    <s v="Color"/>
    <x v="0"/>
    <x v="0"/>
    <x v="0"/>
    <s v="PG-13"/>
    <x v="99"/>
    <x v="598"/>
    <n v="11000"/>
    <n v="12687"/>
    <n v="13"/>
    <n v="1000"/>
    <n v="5.9"/>
    <n v="49"/>
    <n v="92"/>
    <n v="28972187"/>
    <n v="13000000"/>
    <n v="15972187"/>
    <x v="0"/>
    <x v="1"/>
    <x v="0"/>
  </r>
  <r>
    <s v="Girl, Interrupted"/>
    <d v="1999-07-02T00:00:00"/>
    <x v="17"/>
    <x v="2"/>
    <s v="Color"/>
    <x v="7"/>
    <x v="0"/>
    <x v="0"/>
    <s v="R"/>
    <x v="89"/>
    <x v="171"/>
    <n v="11000"/>
    <n v="13433"/>
    <n v="446"/>
    <n v="0"/>
    <n v="7.3"/>
    <n v="133"/>
    <n v="127"/>
    <n v="28871190"/>
    <n v="24000000"/>
    <n v="4871190"/>
    <x v="0"/>
    <x v="0"/>
    <x v="2"/>
  </r>
  <r>
    <s v="The Shawshank Redemption"/>
    <d v="1994-04-03T00:00:00"/>
    <x v="27"/>
    <x v="2"/>
    <s v="Color"/>
    <x v="4"/>
    <x v="0"/>
    <x v="0"/>
    <s v="R"/>
    <x v="88"/>
    <x v="405"/>
    <n v="11000"/>
    <n v="13495"/>
    <n v="0"/>
    <n v="108000"/>
    <n v="9.3000000000000007"/>
    <n v="199"/>
    <n v="142"/>
    <n v="28341469"/>
    <n v="25000000"/>
    <n v="3341469"/>
    <x v="0"/>
    <x v="3"/>
    <x v="2"/>
  </r>
  <r>
    <s v="Loaded Weapon 1"/>
    <d v="1993-07-14T00:00:00"/>
    <x v="8"/>
    <x v="2"/>
    <s v="Color"/>
    <x v="1"/>
    <x v="0"/>
    <x v="0"/>
    <s v="PG-13"/>
    <x v="100"/>
    <x v="599"/>
    <n v="11000"/>
    <n v="12322"/>
    <n v="0"/>
    <n v="0"/>
    <n v="6.1"/>
    <n v="19"/>
    <n v="84"/>
    <n v="27979400"/>
    <n v="8200000"/>
    <n v="19779400"/>
    <x v="0"/>
    <x v="1"/>
    <x v="1"/>
  </r>
  <r>
    <s v="Dallas Buyers Club"/>
    <d v="2013-03-17T00:00:00"/>
    <x v="19"/>
    <x v="1"/>
    <s v="Color"/>
    <x v="7"/>
    <x v="0"/>
    <x v="0"/>
    <s v="R"/>
    <x v="91"/>
    <x v="600"/>
    <n v="11000"/>
    <n v="17738"/>
    <n v="212"/>
    <n v="65000"/>
    <n v="8"/>
    <n v="471"/>
    <n v="117"/>
    <n v="27296514"/>
    <n v="5000000"/>
    <n v="22296514"/>
    <x v="0"/>
    <x v="3"/>
    <x v="0"/>
  </r>
  <r>
    <s v="Blade Runner"/>
    <d v="1982-12-09T00:00:00"/>
    <x v="35"/>
    <x v="3"/>
    <s v="Color"/>
    <x v="13"/>
    <x v="0"/>
    <x v="0"/>
    <s v="R"/>
    <x v="86"/>
    <x v="96"/>
    <n v="11000"/>
    <n v="13877"/>
    <n v="0"/>
    <n v="34000"/>
    <n v="8.1999999999999993"/>
    <n v="302"/>
    <n v="117"/>
    <n v="27000000"/>
    <n v="28000000"/>
    <n v="-1000000"/>
    <x v="1"/>
    <x v="3"/>
    <x v="0"/>
  </r>
  <r>
    <s v="Sinbad: Legend of the Seven Seas"/>
    <d v="2003-06-19T00:00:00"/>
    <x v="22"/>
    <x v="0"/>
    <s v="Color"/>
    <x v="5"/>
    <x v="0"/>
    <x v="0"/>
    <s v="PG"/>
    <x v="92"/>
    <x v="601"/>
    <n v="11000"/>
    <n v="11301"/>
    <n v="0"/>
    <n v="880"/>
    <n v="6.7"/>
    <n v="98"/>
    <n v="85"/>
    <n v="26288320"/>
    <n v="60000000"/>
    <n v="-33711680"/>
    <x v="1"/>
    <x v="1"/>
    <x v="1"/>
  </r>
  <r>
    <s v="Nurse Betty"/>
    <d v="2000-01-15T00:00:00"/>
    <x v="28"/>
    <x v="0"/>
    <s v="Color"/>
    <x v="0"/>
    <x v="0"/>
    <x v="8"/>
    <s v="R"/>
    <x v="88"/>
    <x v="602"/>
    <n v="11000"/>
    <n v="12254"/>
    <n v="119"/>
    <n v="455"/>
    <n v="6.3"/>
    <n v="156"/>
    <n v="110"/>
    <n v="25167270"/>
    <n v="24000000"/>
    <n v="1167270"/>
    <x v="0"/>
    <x v="1"/>
    <x v="0"/>
  </r>
  <r>
    <s v="Our Idiot Brother"/>
    <d v="2011-06-08T00:00:00"/>
    <x v="16"/>
    <x v="1"/>
    <s v="Color"/>
    <x v="0"/>
    <x v="0"/>
    <x v="0"/>
    <s v="R"/>
    <x v="99"/>
    <x v="603"/>
    <n v="11000"/>
    <n v="15710"/>
    <n v="37"/>
    <n v="11000"/>
    <n v="6.4"/>
    <n v="179"/>
    <n v="90"/>
    <n v="24809547"/>
    <n v="5000000"/>
    <n v="19809547"/>
    <x v="0"/>
    <x v="1"/>
    <x v="0"/>
  </r>
  <r>
    <s v="Unleashed"/>
    <d v="2005-12-22T00:00:00"/>
    <x v="5"/>
    <x v="0"/>
    <s v="Color"/>
    <x v="1"/>
    <x v="0"/>
    <x v="3"/>
    <s v="R"/>
    <x v="88"/>
    <x v="117"/>
    <n v="11000"/>
    <n v="22383"/>
    <n v="255"/>
    <n v="0"/>
    <n v="7"/>
    <n v="177"/>
    <n v="103"/>
    <n v="24520892"/>
    <n v="45000000"/>
    <n v="-20479108"/>
    <x v="1"/>
    <x v="0"/>
    <x v="0"/>
  </r>
  <r>
    <s v="The Losers"/>
    <d v="2010-05-11T00:00:00"/>
    <x v="7"/>
    <x v="1"/>
    <s v="Color"/>
    <x v="1"/>
    <x v="0"/>
    <x v="0"/>
    <s v="PG-13"/>
    <x v="94"/>
    <x v="604"/>
    <n v="11000"/>
    <n v="12841"/>
    <n v="41"/>
    <n v="0"/>
    <n v="6.4"/>
    <n v="213"/>
    <n v="97"/>
    <n v="23527955"/>
    <n v="25000000"/>
    <n v="-1472045"/>
    <x v="1"/>
    <x v="1"/>
    <x v="0"/>
  </r>
  <r>
    <s v="One True Thing"/>
    <d v="1998-05-10T00:00:00"/>
    <x v="11"/>
    <x v="2"/>
    <s v="Color"/>
    <x v="3"/>
    <x v="0"/>
    <x v="0"/>
    <s v="R"/>
    <x v="98"/>
    <x v="320"/>
    <n v="11000"/>
    <n v="12785"/>
    <n v="73"/>
    <n v="592"/>
    <n v="7"/>
    <n v="64"/>
    <n v="127"/>
    <n v="23209440"/>
    <n v="30000000"/>
    <n v="-6790560"/>
    <x v="1"/>
    <x v="0"/>
    <x v="2"/>
  </r>
  <r>
    <s v="Ella Enchanted"/>
    <d v="2004-12-01T00:00:00"/>
    <x v="0"/>
    <x v="0"/>
    <s v="Color"/>
    <x v="0"/>
    <x v="0"/>
    <x v="0"/>
    <s v="PG"/>
    <x v="97"/>
    <x v="424"/>
    <n v="11000"/>
    <n v="17292"/>
    <n v="13"/>
    <n v="0"/>
    <n v="6.3"/>
    <n v="89"/>
    <n v="96"/>
    <n v="22913677"/>
    <n v="35000000"/>
    <n v="-12086323"/>
    <x v="1"/>
    <x v="1"/>
    <x v="0"/>
  </r>
  <r>
    <s v="Edtv"/>
    <d v="1999-01-14T00:00:00"/>
    <x v="17"/>
    <x v="2"/>
    <s v="Color"/>
    <x v="0"/>
    <x v="0"/>
    <x v="0"/>
    <s v="PG-13"/>
    <x v="91"/>
    <x v="123"/>
    <n v="11000"/>
    <n v="15275"/>
    <n v="2000"/>
    <n v="641"/>
    <n v="6.1"/>
    <n v="115"/>
    <n v="122"/>
    <n v="22362500"/>
    <n v="55000000"/>
    <n v="-32637500"/>
    <x v="1"/>
    <x v="1"/>
    <x v="2"/>
  </r>
  <r>
    <s v="Mud"/>
    <d v="2012-03-21T00:00:00"/>
    <x v="1"/>
    <x v="1"/>
    <s v="Color"/>
    <x v="3"/>
    <x v="0"/>
    <x v="0"/>
    <s v="PG-13"/>
    <x v="91"/>
    <x v="605"/>
    <n v="11000"/>
    <n v="13960"/>
    <n v="337"/>
    <n v="27000"/>
    <n v="7.4"/>
    <n v="368"/>
    <n v="130"/>
    <n v="21589307"/>
    <n v="10000000"/>
    <n v="11589307"/>
    <x v="0"/>
    <x v="0"/>
    <x v="2"/>
  </r>
  <r>
    <s v="A Prairie Home Companion"/>
    <d v="2006-11-15T00:00:00"/>
    <x v="6"/>
    <x v="0"/>
    <s v="Color"/>
    <x v="0"/>
    <x v="0"/>
    <x v="0"/>
    <s v="PG-13"/>
    <x v="98"/>
    <x v="565"/>
    <n v="11000"/>
    <n v="12946"/>
    <n v="500"/>
    <n v="683"/>
    <n v="6.8"/>
    <n v="211"/>
    <n v="105"/>
    <n v="20338609"/>
    <n v="10000000"/>
    <n v="10338609"/>
    <x v="0"/>
    <x v="1"/>
    <x v="0"/>
  </r>
  <r>
    <s v="Hard Rain"/>
    <d v="1998-12-19T00:00:00"/>
    <x v="11"/>
    <x v="2"/>
    <s v="Color"/>
    <x v="1"/>
    <x v="0"/>
    <x v="0"/>
    <s v="R"/>
    <x v="88"/>
    <x v="606"/>
    <n v="11000"/>
    <n v="13628"/>
    <n v="13"/>
    <n v="815"/>
    <n v="5.8"/>
    <n v="79"/>
    <n v="97"/>
    <n v="19819494"/>
    <n v="70000000"/>
    <n v="-50180506"/>
    <x v="1"/>
    <x v="1"/>
    <x v="0"/>
  </r>
  <r>
    <s v="Reign Over Me"/>
    <d v="2007-08-19T00:00:00"/>
    <x v="4"/>
    <x v="0"/>
    <s v="Color"/>
    <x v="3"/>
    <x v="0"/>
    <x v="0"/>
    <s v="R"/>
    <x v="95"/>
    <x v="607"/>
    <n v="11000"/>
    <n v="17050"/>
    <n v="57"/>
    <n v="0"/>
    <n v="7.5"/>
    <n v="154"/>
    <n v="124"/>
    <n v="19661987"/>
    <n v="20000000"/>
    <n v="-338013"/>
    <x v="1"/>
    <x v="0"/>
    <x v="2"/>
  </r>
  <r>
    <s v="The Producers"/>
    <d v="2005-02-18T00:00:00"/>
    <x v="5"/>
    <x v="0"/>
    <s v="Color"/>
    <x v="0"/>
    <x v="0"/>
    <x v="0"/>
    <s v="PG-13"/>
    <x v="100"/>
    <x v="608"/>
    <n v="11000"/>
    <n v="24351"/>
    <n v="38"/>
    <n v="0"/>
    <n v="6.4"/>
    <n v="168"/>
    <n v="134"/>
    <n v="19377727"/>
    <n v="45000000"/>
    <n v="-25622273"/>
    <x v="1"/>
    <x v="1"/>
    <x v="2"/>
  </r>
  <r>
    <s v="Becoming Jane"/>
    <d v="2007-01-22T00:00:00"/>
    <x v="4"/>
    <x v="0"/>
    <s v="Color"/>
    <x v="7"/>
    <x v="0"/>
    <x v="2"/>
    <s v="PG"/>
    <x v="97"/>
    <x v="609"/>
    <n v="11000"/>
    <n v="12554"/>
    <n v="11"/>
    <n v="0"/>
    <n v="7.1"/>
    <n v="150"/>
    <n v="120"/>
    <n v="18663911"/>
    <n v="16500000"/>
    <n v="2163911"/>
    <x v="0"/>
    <x v="0"/>
    <x v="0"/>
  </r>
  <r>
    <s v="127 Hours"/>
    <d v="2010-05-14T00:00:00"/>
    <x v="7"/>
    <x v="1"/>
    <s v="Color"/>
    <x v="5"/>
    <x v="0"/>
    <x v="0"/>
    <s v="R"/>
    <x v="93"/>
    <x v="95"/>
    <n v="11000"/>
    <n v="11984"/>
    <n v="0"/>
    <n v="63000"/>
    <n v="7.6"/>
    <n v="450"/>
    <n v="94"/>
    <n v="18329466"/>
    <n v="18000000"/>
    <n v="329466"/>
    <x v="0"/>
    <x v="0"/>
    <x v="0"/>
  </r>
  <r>
    <s v="Punch-Drunk Love"/>
    <d v="2002-08-21T00:00:00"/>
    <x v="18"/>
    <x v="0"/>
    <s v="Color"/>
    <x v="0"/>
    <x v="0"/>
    <x v="0"/>
    <s v="R"/>
    <x v="95"/>
    <x v="610"/>
    <n v="11000"/>
    <n v="11994"/>
    <n v="0"/>
    <n v="0"/>
    <n v="7.3"/>
    <n v="251"/>
    <n v="95"/>
    <n v="17791031"/>
    <n v="25000000"/>
    <n v="-7208969"/>
    <x v="1"/>
    <x v="0"/>
    <x v="0"/>
  </r>
  <r>
    <s v="Small Time Crooks"/>
    <d v="2000-07-21T00:00:00"/>
    <x v="28"/>
    <x v="0"/>
    <s v="Color"/>
    <x v="0"/>
    <x v="0"/>
    <x v="0"/>
    <s v="PG"/>
    <x v="101"/>
    <x v="297"/>
    <n v="11000"/>
    <n v="23283"/>
    <n v="11000"/>
    <n v="812"/>
    <n v="6.7"/>
    <n v="128"/>
    <n v="94"/>
    <n v="17071230"/>
    <n v="18000000"/>
    <n v="-928770"/>
    <x v="1"/>
    <x v="1"/>
    <x v="0"/>
  </r>
  <r>
    <s v="Original Sin"/>
    <d v="2001-04-12T00:00:00"/>
    <x v="25"/>
    <x v="0"/>
    <s v="Color"/>
    <x v="3"/>
    <x v="0"/>
    <x v="3"/>
    <s v="R"/>
    <x v="89"/>
    <x v="611"/>
    <n v="11000"/>
    <n v="11662"/>
    <n v="49"/>
    <n v="3000"/>
    <n v="6"/>
    <n v="93"/>
    <n v="118"/>
    <n v="16252765"/>
    <n v="42000000"/>
    <n v="-25747235"/>
    <x v="1"/>
    <x v="1"/>
    <x v="0"/>
  </r>
  <r>
    <s v="3000 Miles to Graceland"/>
    <d v="2001-09-14T00:00:00"/>
    <x v="25"/>
    <x v="0"/>
    <s v="Color"/>
    <x v="1"/>
    <x v="0"/>
    <x v="0"/>
    <s v="R"/>
    <x v="100"/>
    <x v="612"/>
    <n v="11000"/>
    <n v="14536"/>
    <n v="11"/>
    <n v="0"/>
    <n v="5.9"/>
    <n v="113"/>
    <n v="125"/>
    <n v="15738632"/>
    <n v="42000000"/>
    <n v="-26261368"/>
    <x v="1"/>
    <x v="1"/>
    <x v="2"/>
  </r>
  <r>
    <s v="Lions for Lambs"/>
    <d v="2007-01-10T00:00:00"/>
    <x v="4"/>
    <x v="0"/>
    <s v="Color"/>
    <x v="3"/>
    <x v="0"/>
    <x v="0"/>
    <s v="R"/>
    <x v="98"/>
    <x v="290"/>
    <n v="11000"/>
    <n v="32875"/>
    <n v="0"/>
    <n v="0"/>
    <n v="6.2"/>
    <n v="227"/>
    <n v="92"/>
    <n v="14998070"/>
    <n v="35000000"/>
    <n v="-20001930"/>
    <x v="1"/>
    <x v="1"/>
    <x v="0"/>
  </r>
  <r>
    <s v="Killing Them Softly"/>
    <d v="2012-06-14T00:00:00"/>
    <x v="1"/>
    <x v="1"/>
    <s v="Color"/>
    <x v="4"/>
    <x v="0"/>
    <x v="0"/>
    <s v="R"/>
    <x v="92"/>
    <x v="613"/>
    <n v="11000"/>
    <n v="14025"/>
    <n v="181"/>
    <n v="20000"/>
    <n v="6.2"/>
    <n v="414"/>
    <n v="97"/>
    <n v="14938570"/>
    <n v="15000000"/>
    <n v="-61430"/>
    <x v="1"/>
    <x v="1"/>
    <x v="0"/>
  </r>
  <r>
    <s v="Big Eyes"/>
    <d v="2014-05-19T00:00:00"/>
    <x v="14"/>
    <x v="1"/>
    <s v="Color"/>
    <x v="7"/>
    <x v="0"/>
    <x v="0"/>
    <s v="PG-13"/>
    <x v="90"/>
    <x v="41"/>
    <n v="11000"/>
    <n v="12418"/>
    <n v="13000"/>
    <n v="20000"/>
    <n v="7"/>
    <n v="325"/>
    <n v="106"/>
    <n v="14479776"/>
    <n v="10000000"/>
    <n v="4479776"/>
    <x v="0"/>
    <x v="0"/>
    <x v="0"/>
  </r>
  <r>
    <s v="Life or Something Like It"/>
    <d v="2002-11-18T00:00:00"/>
    <x v="18"/>
    <x v="0"/>
    <s v="Color"/>
    <x v="0"/>
    <x v="0"/>
    <x v="0"/>
    <s v="PG-13"/>
    <x v="89"/>
    <x v="321"/>
    <n v="11000"/>
    <n v="12566"/>
    <n v="65"/>
    <n v="835"/>
    <n v="5.8"/>
    <n v="86"/>
    <n v="103"/>
    <n v="14448589"/>
    <n v="40000000"/>
    <n v="-25551411"/>
    <x v="1"/>
    <x v="1"/>
    <x v="0"/>
  </r>
  <r>
    <s v="Spring Breakers"/>
    <d v="2012-11-30T00:00:00"/>
    <x v="1"/>
    <x v="1"/>
    <s v="Color"/>
    <x v="4"/>
    <x v="0"/>
    <x v="0"/>
    <s v="R"/>
    <x v="93"/>
    <x v="614"/>
    <n v="11000"/>
    <n v="12306"/>
    <n v="520"/>
    <n v="25000"/>
    <n v="5.3"/>
    <n v="444"/>
    <n v="94"/>
    <n v="14123773"/>
    <n v="5000000"/>
    <n v="9123773"/>
    <x v="0"/>
    <x v="1"/>
    <x v="0"/>
  </r>
  <r>
    <s v="What's Your Number?"/>
    <d v="2011-02-06T00:00:00"/>
    <x v="16"/>
    <x v="1"/>
    <s v="Color"/>
    <x v="0"/>
    <x v="0"/>
    <x v="0"/>
    <s v="R"/>
    <x v="94"/>
    <x v="615"/>
    <n v="11000"/>
    <n v="15713"/>
    <n v="20"/>
    <n v="0"/>
    <n v="6"/>
    <n v="151"/>
    <n v="117"/>
    <n v="13987482"/>
    <n v="20000000"/>
    <n v="-6012518"/>
    <x v="1"/>
    <x v="1"/>
    <x v="0"/>
  </r>
  <r>
    <s v="My Stepmother Is an Alien"/>
    <d v="1988-03-17T00:00:00"/>
    <x v="30"/>
    <x v="3"/>
    <s v="Color"/>
    <x v="0"/>
    <x v="0"/>
    <x v="0"/>
    <s v="PG-13"/>
    <x v="100"/>
    <x v="616"/>
    <n v="11000"/>
    <n v="14677"/>
    <n v="121"/>
    <n v="818"/>
    <n v="5.2"/>
    <n v="15"/>
    <n v="105"/>
    <n v="13854000"/>
    <n v="20000000"/>
    <n v="-6146000"/>
    <x v="1"/>
    <x v="1"/>
    <x v="0"/>
  </r>
  <r>
    <s v="One Day"/>
    <d v="2011-07-11T00:00:00"/>
    <x v="16"/>
    <x v="1"/>
    <s v="Color"/>
    <x v="3"/>
    <x v="0"/>
    <x v="0"/>
    <s v="PG-13"/>
    <x v="97"/>
    <x v="617"/>
    <n v="11000"/>
    <n v="17627"/>
    <n v="92"/>
    <n v="49000"/>
    <n v="7"/>
    <n v="221"/>
    <n v="107"/>
    <n v="13766014"/>
    <n v="15000000"/>
    <n v="-1233986"/>
    <x v="1"/>
    <x v="0"/>
    <x v="0"/>
  </r>
  <r>
    <s v="The Tailor of Panama"/>
    <d v="2001-04-23T00:00:00"/>
    <x v="25"/>
    <x v="0"/>
    <s v="Color"/>
    <x v="3"/>
    <x v="0"/>
    <x v="0"/>
    <s v="R"/>
    <x v="87"/>
    <x v="618"/>
    <n v="11000"/>
    <n v="14995"/>
    <n v="128"/>
    <n v="813"/>
    <n v="6.1"/>
    <n v="104"/>
    <n v="109"/>
    <n v="13491653"/>
    <n v="18000000"/>
    <n v="-4508347"/>
    <x v="1"/>
    <x v="1"/>
    <x v="0"/>
  </r>
  <r>
    <s v="The Tree of Life"/>
    <d v="2011-12-18T00:00:00"/>
    <x v="16"/>
    <x v="1"/>
    <s v="Color"/>
    <x v="3"/>
    <x v="0"/>
    <x v="0"/>
    <s v="PG-13"/>
    <x v="92"/>
    <x v="186"/>
    <n v="11000"/>
    <n v="13021"/>
    <n v="0"/>
    <n v="39000"/>
    <n v="6.7"/>
    <n v="584"/>
    <n v="139"/>
    <n v="13303319"/>
    <n v="32000000"/>
    <n v="-18696681"/>
    <x v="1"/>
    <x v="1"/>
    <x v="2"/>
  </r>
  <r>
    <s v="Lone Star"/>
    <d v="1996-03-25T00:00:00"/>
    <x v="29"/>
    <x v="2"/>
    <s v="Color"/>
    <x v="3"/>
    <x v="0"/>
    <x v="0"/>
    <s v="R"/>
    <x v="91"/>
    <x v="619"/>
    <n v="11000"/>
    <n v="11400"/>
    <n v="407"/>
    <n v="0"/>
    <n v="7.6"/>
    <n v="68"/>
    <n v="135"/>
    <n v="13269963"/>
    <n v="5000000"/>
    <n v="8269963"/>
    <x v="0"/>
    <x v="0"/>
    <x v="2"/>
  </r>
  <r>
    <s v="Frailty"/>
    <d v="2001-02-13T00:00:00"/>
    <x v="25"/>
    <x v="0"/>
    <s v="Color"/>
    <x v="4"/>
    <x v="0"/>
    <x v="0"/>
    <s v="R"/>
    <x v="91"/>
    <x v="620"/>
    <n v="11000"/>
    <n v="12237"/>
    <n v="0"/>
    <n v="5000"/>
    <n v="7.3"/>
    <n v="161"/>
    <n v="100"/>
    <n v="13103828"/>
    <n v="11000000"/>
    <n v="2103828"/>
    <x v="0"/>
    <x v="0"/>
    <x v="0"/>
  </r>
  <r>
    <s v="Flyboys"/>
    <d v="2006-03-29T00:00:00"/>
    <x v="6"/>
    <x v="0"/>
    <s v="Black and White"/>
    <x v="1"/>
    <x v="0"/>
    <x v="2"/>
    <s v="PG-13"/>
    <x v="93"/>
    <x v="621"/>
    <n v="11000"/>
    <n v="12634"/>
    <n v="23"/>
    <n v="2000"/>
    <n v="6.6"/>
    <n v="123"/>
    <n v="140"/>
    <n v="13082288"/>
    <n v="60000000"/>
    <n v="-46917712"/>
    <x v="1"/>
    <x v="1"/>
    <x v="2"/>
  </r>
  <r>
    <s v="True Romance"/>
    <d v="1993-05-04T00:00:00"/>
    <x v="8"/>
    <x v="2"/>
    <s v="Color"/>
    <x v="1"/>
    <x v="0"/>
    <x v="0"/>
    <s v="R"/>
    <x v="92"/>
    <x v="228"/>
    <n v="11000"/>
    <n v="23602"/>
    <n v="12000"/>
    <n v="15000"/>
    <n v="8"/>
    <n v="122"/>
    <n v="121"/>
    <n v="12281500"/>
    <n v="13000000"/>
    <n v="-718500"/>
    <x v="1"/>
    <x v="3"/>
    <x v="2"/>
  </r>
  <r>
    <s v="Extraordinary Measures"/>
    <d v="2010-08-20T00:00:00"/>
    <x v="7"/>
    <x v="1"/>
    <s v="Color"/>
    <x v="3"/>
    <x v="0"/>
    <x v="0"/>
    <s v="PG"/>
    <x v="86"/>
    <x v="622"/>
    <n v="11000"/>
    <n v="17560"/>
    <n v="12"/>
    <n v="0"/>
    <n v="6.5"/>
    <n v="126"/>
    <n v="106"/>
    <n v="11854694"/>
    <n v="31000000"/>
    <n v="-19145306"/>
    <x v="1"/>
    <x v="1"/>
    <x v="0"/>
  </r>
  <r>
    <s v="New York Stories"/>
    <d v="1989-07-01T00:00:00"/>
    <x v="15"/>
    <x v="3"/>
    <s v="Color"/>
    <x v="0"/>
    <x v="0"/>
    <x v="0"/>
    <s v="PG"/>
    <x v="101"/>
    <x v="297"/>
    <n v="11000"/>
    <n v="12685"/>
    <n v="11000"/>
    <n v="877"/>
    <n v="6.4"/>
    <n v="42"/>
    <n v="124"/>
    <n v="10763469"/>
    <n v="15000000"/>
    <n v="-4236531"/>
    <x v="1"/>
    <x v="1"/>
    <x v="2"/>
  </r>
  <r>
    <s v="Deconstructing Harry"/>
    <d v="1997-05-22T00:00:00"/>
    <x v="10"/>
    <x v="2"/>
    <s v="Color"/>
    <x v="0"/>
    <x v="0"/>
    <x v="0"/>
    <s v="R"/>
    <x v="101"/>
    <x v="297"/>
    <n v="11000"/>
    <n v="11867"/>
    <n v="11000"/>
    <n v="0"/>
    <n v="7.4"/>
    <n v="104"/>
    <n v="96"/>
    <n v="10569071"/>
    <n v="20000000"/>
    <n v="-9430929"/>
    <x v="1"/>
    <x v="0"/>
    <x v="0"/>
  </r>
  <r>
    <s v="The Newton Boys"/>
    <d v="1998-02-20T00:00:00"/>
    <x v="11"/>
    <x v="2"/>
    <s v="Color"/>
    <x v="1"/>
    <x v="0"/>
    <x v="0"/>
    <s v="PG-13"/>
    <x v="91"/>
    <x v="256"/>
    <n v="11000"/>
    <n v="11969"/>
    <n v="0"/>
    <n v="315"/>
    <n v="6"/>
    <n v="63"/>
    <n v="123"/>
    <n v="10297897"/>
    <n v="27000000"/>
    <n v="-16702103"/>
    <x v="1"/>
    <x v="1"/>
    <x v="2"/>
  </r>
  <r>
    <s v="The Great Raid"/>
    <d v="2005-09-29T00:00:00"/>
    <x v="5"/>
    <x v="0"/>
    <s v="Black and White"/>
    <x v="1"/>
    <x v="5"/>
    <x v="0"/>
    <s v="R"/>
    <x v="93"/>
    <x v="181"/>
    <n v="11000"/>
    <n v="12133"/>
    <n v="131"/>
    <n v="0"/>
    <n v="6.7"/>
    <n v="81"/>
    <n v="132"/>
    <n v="10166502"/>
    <n v="80000000"/>
    <n v="-69833498"/>
    <x v="1"/>
    <x v="1"/>
    <x v="2"/>
  </r>
  <r>
    <s v="Bernie"/>
    <d v="2011-01-29T00:00:00"/>
    <x v="16"/>
    <x v="1"/>
    <s v="Color"/>
    <x v="0"/>
    <x v="0"/>
    <x v="0"/>
    <s v="PG-13"/>
    <x v="91"/>
    <x v="256"/>
    <n v="11000"/>
    <n v="11328"/>
    <n v="0"/>
    <n v="15000"/>
    <n v="6.8"/>
    <n v="231"/>
    <n v="99"/>
    <n v="9203192"/>
    <n v="5000000"/>
    <n v="4203192"/>
    <x v="0"/>
    <x v="1"/>
    <x v="0"/>
  </r>
  <r>
    <s v="A Mighty Heart"/>
    <d v="2007-01-28T00:00:00"/>
    <x v="4"/>
    <x v="0"/>
    <s v="Color"/>
    <x v="7"/>
    <x v="0"/>
    <x v="0"/>
    <s v="R"/>
    <x v="89"/>
    <x v="480"/>
    <n v="11000"/>
    <n v="12178"/>
    <n v="187"/>
    <n v="923"/>
    <n v="6.7"/>
    <n v="190"/>
    <n v="108"/>
    <n v="9172810"/>
    <n v="16000000"/>
    <n v="-6827190"/>
    <x v="1"/>
    <x v="1"/>
    <x v="0"/>
  </r>
  <r>
    <s v="Whatever It Takes"/>
    <d v="2000-11-25T00:00:00"/>
    <x v="28"/>
    <x v="0"/>
    <s v="Color"/>
    <x v="0"/>
    <x v="0"/>
    <x v="0"/>
    <s v="PG-13"/>
    <x v="93"/>
    <x v="623"/>
    <n v="11000"/>
    <n v="13524"/>
    <n v="9"/>
    <n v="816"/>
    <n v="5.5"/>
    <n v="50"/>
    <n v="94"/>
    <n v="8735529"/>
    <n v="15000000"/>
    <n v="-6264471"/>
    <x v="1"/>
    <x v="1"/>
    <x v="0"/>
  </r>
  <r>
    <s v="An Unfinished Life"/>
    <d v="2005-03-25T00:00:00"/>
    <x v="5"/>
    <x v="0"/>
    <s v="Color"/>
    <x v="3"/>
    <x v="0"/>
    <x v="0"/>
    <s v="PG-13"/>
    <x v="88"/>
    <x v="59"/>
    <n v="11000"/>
    <n v="11519"/>
    <n v="529"/>
    <n v="0"/>
    <n v="7"/>
    <n v="107"/>
    <n v="108"/>
    <n v="8535575"/>
    <n v="30000000"/>
    <n v="-21464425"/>
    <x v="1"/>
    <x v="0"/>
    <x v="0"/>
  </r>
  <r>
    <s v="Pushing Tin"/>
    <d v="1999-12-02T00:00:00"/>
    <x v="17"/>
    <x v="2"/>
    <s v="Color"/>
    <x v="0"/>
    <x v="0"/>
    <x v="0"/>
    <s v="R"/>
    <x v="89"/>
    <x v="50"/>
    <n v="11000"/>
    <n v="13093"/>
    <n v="179"/>
    <n v="783"/>
    <n v="6"/>
    <n v="56"/>
    <n v="124"/>
    <n v="8406264"/>
    <n v="38000000"/>
    <n v="-29593736"/>
    <x v="1"/>
    <x v="1"/>
    <x v="2"/>
  </r>
  <r>
    <s v="Hackers"/>
    <d v="1995-11-26T00:00:00"/>
    <x v="21"/>
    <x v="2"/>
    <s v="Color"/>
    <x v="0"/>
    <x v="0"/>
    <x v="0"/>
    <s v="PG-13"/>
    <x v="89"/>
    <x v="317"/>
    <n v="11000"/>
    <n v="13821"/>
    <n v="34"/>
    <n v="12000"/>
    <n v="6.2"/>
    <n v="79"/>
    <n v="107"/>
    <n v="7564000"/>
    <n v="20000000"/>
    <n v="-12436000"/>
    <x v="1"/>
    <x v="1"/>
    <x v="0"/>
  </r>
  <r>
    <s v="The Curse of the Jade Scorpion"/>
    <d v="2001-04-10T00:00:00"/>
    <x v="25"/>
    <x v="0"/>
    <s v="Color"/>
    <x v="0"/>
    <x v="0"/>
    <x v="0"/>
    <s v="PG-13"/>
    <x v="101"/>
    <x v="297"/>
    <n v="11000"/>
    <n v="12534"/>
    <n v="11000"/>
    <n v="826"/>
    <n v="6.8"/>
    <n v="116"/>
    <n v="103"/>
    <n v="7496522"/>
    <n v="26000000"/>
    <n v="-18503478"/>
    <x v="1"/>
    <x v="1"/>
    <x v="0"/>
  </r>
  <r>
    <s v="Big Trouble"/>
    <d v="2002-04-26T00:00:00"/>
    <x v="18"/>
    <x v="0"/>
    <s v="Color"/>
    <x v="0"/>
    <x v="0"/>
    <x v="0"/>
    <s v="PG-13"/>
    <x v="99"/>
    <x v="624"/>
    <n v="11000"/>
    <n v="13917"/>
    <n v="188"/>
    <n v="892"/>
    <n v="6.5"/>
    <n v="87"/>
    <n v="74"/>
    <n v="7262288"/>
    <n v="40000000"/>
    <n v="-32737712"/>
    <x v="1"/>
    <x v="1"/>
    <x v="1"/>
  </r>
  <r>
    <s v="The Big Bounce"/>
    <d v="2004-09-04T00:00:00"/>
    <x v="0"/>
    <x v="0"/>
    <s v="Color"/>
    <x v="0"/>
    <x v="0"/>
    <x v="0"/>
    <s v="PG-13"/>
    <x v="88"/>
    <x v="625"/>
    <n v="11000"/>
    <n v="11972"/>
    <n v="5"/>
    <n v="288"/>
    <n v="4.9000000000000004"/>
    <n v="75"/>
    <n v="88"/>
    <n v="6471394"/>
    <n v="50000000"/>
    <n v="-43528606"/>
    <x v="1"/>
    <x v="2"/>
    <x v="1"/>
  </r>
  <r>
    <s v="The Interview"/>
    <d v="2014-05-06T00:00:00"/>
    <x v="14"/>
    <x v="1"/>
    <s v="Color"/>
    <x v="0"/>
    <x v="0"/>
    <x v="0"/>
    <s v="R"/>
    <x v="93"/>
    <x v="354"/>
    <n v="11000"/>
    <n v="12239"/>
    <n v="133"/>
    <n v="50000"/>
    <n v="6.6"/>
    <n v="293"/>
    <n v="112"/>
    <n v="6105175"/>
    <n v="44000000"/>
    <n v="-37894825"/>
    <x v="1"/>
    <x v="1"/>
    <x v="0"/>
  </r>
  <r>
    <s v="Victor Frankenstein"/>
    <d v="2015-03-08T00:00:00"/>
    <x v="20"/>
    <x v="1"/>
    <s v="Color"/>
    <x v="3"/>
    <x v="0"/>
    <x v="0"/>
    <s v="PG-13"/>
    <x v="87"/>
    <x v="506"/>
    <n v="11000"/>
    <n v="12876"/>
    <n v="118"/>
    <n v="11000"/>
    <n v="6"/>
    <n v="159"/>
    <n v="110"/>
    <n v="5773519"/>
    <n v="40000000"/>
    <n v="-34226481"/>
    <x v="1"/>
    <x v="1"/>
    <x v="0"/>
  </r>
  <r>
    <s v="Hollywood Ending"/>
    <d v="2002-06-30T00:00:00"/>
    <x v="18"/>
    <x v="0"/>
    <s v="Color"/>
    <x v="0"/>
    <x v="0"/>
    <x v="0"/>
    <s v="PG-13"/>
    <x v="101"/>
    <x v="297"/>
    <n v="11000"/>
    <n v="12766"/>
    <n v="11000"/>
    <n v="762"/>
    <n v="6.6"/>
    <n v="109"/>
    <n v="112"/>
    <n v="4839383"/>
    <n v="16000000"/>
    <n v="-11160617"/>
    <x v="1"/>
    <x v="1"/>
    <x v="0"/>
  </r>
  <r>
    <s v="The Other Side of Heaven"/>
    <d v="2001-06-10T00:00:00"/>
    <x v="25"/>
    <x v="0"/>
    <s v="Color"/>
    <x v="5"/>
    <x v="0"/>
    <x v="0"/>
    <s v="PG"/>
    <x v="97"/>
    <x v="626"/>
    <n v="11000"/>
    <n v="11116"/>
    <n v="7"/>
    <n v="650"/>
    <n v="6.5"/>
    <n v="27"/>
    <n v="113"/>
    <n v="4720371"/>
    <n v="7000000"/>
    <n v="-2279629"/>
    <x v="1"/>
    <x v="1"/>
    <x v="0"/>
  </r>
  <r>
    <s v="Snowpiercer"/>
    <d v="2013-11-30T00:00:00"/>
    <x v="19"/>
    <x v="1"/>
    <s v="Color"/>
    <x v="1"/>
    <x v="0"/>
    <x v="19"/>
    <s v="R"/>
    <x v="94"/>
    <x v="627"/>
    <n v="11000"/>
    <n v="12286"/>
    <n v="584"/>
    <n v="58000"/>
    <n v="7"/>
    <n v="488"/>
    <n v="126"/>
    <n v="4563029"/>
    <n v="39200000"/>
    <n v="-34636971"/>
    <x v="1"/>
    <x v="0"/>
    <x v="2"/>
  </r>
  <r>
    <s v="Mumford"/>
    <d v="1999-12-21T00:00:00"/>
    <x v="17"/>
    <x v="2"/>
    <s v="Black and White"/>
    <x v="0"/>
    <x v="0"/>
    <x v="0"/>
    <s v="R"/>
    <x v="99"/>
    <x v="596"/>
    <n v="11000"/>
    <n v="17873"/>
    <n v="759"/>
    <n v="209"/>
    <n v="6.9"/>
    <n v="65"/>
    <n v="112"/>
    <n v="4554569"/>
    <n v="28000000"/>
    <n v="-23445431"/>
    <x v="1"/>
    <x v="1"/>
    <x v="0"/>
  </r>
  <r>
    <s v="Beyond Borders"/>
    <d v="2003-10-06T00:00:00"/>
    <x v="22"/>
    <x v="0"/>
    <s v="Color"/>
    <x v="5"/>
    <x v="0"/>
    <x v="0"/>
    <s v="R"/>
    <x v="89"/>
    <x v="378"/>
    <n v="11000"/>
    <n v="12947"/>
    <n v="258"/>
    <n v="0"/>
    <n v="6.5"/>
    <n v="54"/>
    <n v="127"/>
    <n v="4426297"/>
    <n v="35000000"/>
    <n v="-30573703"/>
    <x v="1"/>
    <x v="1"/>
    <x v="2"/>
  </r>
  <r>
    <s v="The Assassination of Jesse James by the Coward Robert Ford"/>
    <d v="2007-04-18T00:00:00"/>
    <x v="4"/>
    <x v="0"/>
    <s v="Color"/>
    <x v="7"/>
    <x v="0"/>
    <x v="0"/>
    <s v="R"/>
    <x v="92"/>
    <x v="613"/>
    <n v="11000"/>
    <n v="22516"/>
    <n v="181"/>
    <n v="0"/>
    <n v="7.5"/>
    <n v="273"/>
    <n v="160"/>
    <n v="3904982"/>
    <n v="30000000"/>
    <n v="-26095018"/>
    <x v="1"/>
    <x v="0"/>
    <x v="2"/>
  </r>
  <r>
    <s v="Sunshine"/>
    <d v="2007-04-05T00:00:00"/>
    <x v="4"/>
    <x v="0"/>
    <s v="Color"/>
    <x v="5"/>
    <x v="0"/>
    <x v="2"/>
    <s v="R"/>
    <x v="94"/>
    <x v="95"/>
    <n v="11000"/>
    <n v="11623"/>
    <n v="0"/>
    <n v="15000"/>
    <n v="7.3"/>
    <n v="308"/>
    <n v="107"/>
    <n v="3675072"/>
    <n v="26000000"/>
    <n v="-22324928"/>
    <x v="1"/>
    <x v="0"/>
    <x v="0"/>
  </r>
  <r>
    <s v="Thirteen Conversations About One Thing"/>
    <d v="2001-09-01T00:00:00"/>
    <x v="25"/>
    <x v="0"/>
    <s v="Color"/>
    <x v="3"/>
    <x v="0"/>
    <x v="0"/>
    <s v="R"/>
    <x v="91"/>
    <x v="628"/>
    <n v="11000"/>
    <n v="12250"/>
    <n v="11"/>
    <n v="430"/>
    <n v="7.1"/>
    <n v="79"/>
    <n v="104"/>
    <n v="3287435"/>
    <n v="4500000"/>
    <n v="-1212565"/>
    <x v="1"/>
    <x v="0"/>
    <x v="0"/>
  </r>
  <r>
    <s v="Anything Else"/>
    <d v="2003-09-08T00:00:00"/>
    <x v="22"/>
    <x v="0"/>
    <s v="Color"/>
    <x v="0"/>
    <x v="0"/>
    <x v="0"/>
    <s v="R"/>
    <x v="101"/>
    <x v="297"/>
    <n v="11000"/>
    <n v="14843"/>
    <n v="11000"/>
    <n v="827"/>
    <n v="6.4"/>
    <n v="128"/>
    <n v="108"/>
    <n v="3203044"/>
    <n v="18000000"/>
    <n v="-14796956"/>
    <x v="1"/>
    <x v="1"/>
    <x v="0"/>
  </r>
  <r>
    <s v="Anchorman 2: The Legend Continues"/>
    <d v="2013-11-14T00:00:00"/>
    <x v="19"/>
    <x v="1"/>
    <s v="Color"/>
    <x v="0"/>
    <x v="0"/>
    <x v="0"/>
    <s v="PG-13"/>
    <x v="86"/>
    <x v="0"/>
    <n v="11000"/>
    <n v="28176"/>
    <n v="285"/>
    <n v="41000"/>
    <n v="6.3"/>
    <n v="272"/>
    <n v="143"/>
    <n v="2175312"/>
    <n v="50000000"/>
    <n v="-47824688"/>
    <x v="1"/>
    <x v="1"/>
    <x v="2"/>
  </r>
  <r>
    <s v="Killer Joe"/>
    <d v="2011-03-26T00:00:00"/>
    <x v="16"/>
    <x v="1"/>
    <s v="Color"/>
    <x v="4"/>
    <x v="0"/>
    <x v="0"/>
    <s v="R"/>
    <x v="91"/>
    <x v="629"/>
    <n v="11000"/>
    <n v="11853"/>
    <n v="607"/>
    <n v="12000"/>
    <n v="6.7"/>
    <n v="376"/>
    <n v="98"/>
    <n v="1987762"/>
    <n v="11000000"/>
    <n v="-9012238"/>
    <x v="1"/>
    <x v="1"/>
    <x v="0"/>
  </r>
  <r>
    <s v="The Iceman"/>
    <d v="2012-05-02T00:00:00"/>
    <x v="1"/>
    <x v="1"/>
    <s v="Color"/>
    <x v="7"/>
    <x v="0"/>
    <x v="0"/>
    <s v="R"/>
    <x v="94"/>
    <x v="630"/>
    <n v="11000"/>
    <n v="23187"/>
    <n v="34"/>
    <n v="20000"/>
    <n v="6.9"/>
    <n v="221"/>
    <n v="106"/>
    <n v="1939441"/>
    <n v="10000000"/>
    <n v="-8060559"/>
    <x v="1"/>
    <x v="1"/>
    <x v="0"/>
  </r>
  <r>
    <s v="All the Real Girls"/>
    <d v="2003-11-13T00:00:00"/>
    <x v="22"/>
    <x v="0"/>
    <s v="Color"/>
    <x v="3"/>
    <x v="0"/>
    <x v="0"/>
    <s v="R"/>
    <x v="99"/>
    <x v="278"/>
    <n v="11000"/>
    <n v="12385"/>
    <n v="234"/>
    <n v="571"/>
    <n v="6.9"/>
    <n v="88"/>
    <n v="108"/>
    <n v="548712"/>
    <n v="2500000"/>
    <n v="-1951288"/>
    <x v="1"/>
    <x v="1"/>
    <x v="0"/>
  </r>
  <r>
    <s v="By the Sea"/>
    <d v="2015-06-26T00:00:00"/>
    <x v="20"/>
    <x v="1"/>
    <s v="Color"/>
    <x v="3"/>
    <x v="0"/>
    <x v="0"/>
    <s v="R"/>
    <x v="92"/>
    <x v="631"/>
    <n v="11000"/>
    <n v="22319"/>
    <n v="11000"/>
    <n v="0"/>
    <n v="5.3"/>
    <n v="131"/>
    <n v="122"/>
    <n v="531009"/>
    <n v="10000000"/>
    <n v="-9468991"/>
    <x v="1"/>
    <x v="1"/>
    <x v="2"/>
  </r>
  <r>
    <s v="Winter Passing"/>
    <d v="2005-06-07T00:00:00"/>
    <x v="5"/>
    <x v="0"/>
    <s v="Color"/>
    <x v="0"/>
    <x v="0"/>
    <x v="0"/>
    <s v="R"/>
    <x v="99"/>
    <x v="632"/>
    <n v="11000"/>
    <n v="20009"/>
    <n v="9"/>
    <n v="414"/>
    <n v="6.4"/>
    <n v="50"/>
    <n v="98"/>
    <n v="101228"/>
    <n v="3500000"/>
    <n v="-3398772"/>
    <x v="1"/>
    <x v="1"/>
    <x v="0"/>
  </r>
  <r>
    <s v="Eulogy"/>
    <d v="2004-09-14T00:00:00"/>
    <x v="0"/>
    <x v="0"/>
    <s v="Color"/>
    <x v="0"/>
    <x v="0"/>
    <x v="0"/>
    <s v="R"/>
    <x v="99"/>
    <x v="633"/>
    <n v="11000"/>
    <n v="14656"/>
    <n v="0"/>
    <n v="376"/>
    <n v="6.7"/>
    <n v="27"/>
    <n v="85"/>
    <n v="70527"/>
    <n v="6500000"/>
    <n v="-6429473"/>
    <x v="1"/>
    <x v="1"/>
    <x v="1"/>
  </r>
  <r>
    <s v="Surfer, Dude"/>
    <d v="2008-05-18T00:00:00"/>
    <x v="3"/>
    <x v="0"/>
    <s v="Color"/>
    <x v="0"/>
    <x v="0"/>
    <x v="0"/>
    <s v="R"/>
    <x v="91"/>
    <x v="634"/>
    <n v="11000"/>
    <n v="14599"/>
    <n v="0"/>
    <n v="850"/>
    <n v="4.7"/>
    <n v="26"/>
    <n v="85"/>
    <n v="36497"/>
    <n v="6000000"/>
    <n v="-5963503"/>
    <x v="1"/>
    <x v="2"/>
    <x v="1"/>
  </r>
  <r>
    <s v="Spy Game"/>
    <d v="2001-12-29T00:00:00"/>
    <x v="25"/>
    <x v="0"/>
    <s v="Color"/>
    <x v="1"/>
    <x v="0"/>
    <x v="8"/>
    <s v="R"/>
    <x v="92"/>
    <x v="228"/>
    <n v="11000"/>
    <n v="12499"/>
    <n v="12000"/>
    <n v="0"/>
    <n v="7"/>
    <n v="142"/>
    <n v="114"/>
    <n v="26871"/>
    <n v="92000000"/>
    <n v="-91973129"/>
    <x v="1"/>
    <x v="0"/>
    <x v="0"/>
  </r>
  <r>
    <s v="Song One"/>
    <d v="2014-07-03T00:00:00"/>
    <x v="14"/>
    <x v="1"/>
    <s v="Color"/>
    <x v="3"/>
    <x v="0"/>
    <x v="0"/>
    <s v="PG-13"/>
    <x v="97"/>
    <x v="635"/>
    <n v="11000"/>
    <n v="12772"/>
    <n v="4"/>
    <n v="0"/>
    <n v="5.8"/>
    <n v="43"/>
    <n v="86"/>
    <n v="20200"/>
    <n v="6000000"/>
    <n v="-5979800"/>
    <x v="1"/>
    <x v="1"/>
    <x v="1"/>
  </r>
  <r>
    <s v="Independence Day"/>
    <d v="1996-05-25T00:00:00"/>
    <x v="29"/>
    <x v="2"/>
    <s v="Color"/>
    <x v="1"/>
    <x v="0"/>
    <x v="0"/>
    <s v="PG-13"/>
    <x v="102"/>
    <x v="143"/>
    <n v="10000"/>
    <n v="16785"/>
    <n v="776"/>
    <n v="16000"/>
    <n v="6.9"/>
    <n v="185"/>
    <n v="154"/>
    <n v="306124059"/>
    <n v="75000000"/>
    <n v="231124059"/>
    <x v="0"/>
    <x v="1"/>
    <x v="2"/>
  </r>
  <r>
    <s v="I Am Legend"/>
    <d v="2007-07-26T00:00:00"/>
    <x v="4"/>
    <x v="0"/>
    <s v="Color"/>
    <x v="3"/>
    <x v="0"/>
    <x v="0"/>
    <s v="PG-13"/>
    <x v="102"/>
    <x v="64"/>
    <n v="10000"/>
    <n v="13076"/>
    <n v="508"/>
    <n v="11000"/>
    <n v="7.2"/>
    <n v="323"/>
    <n v="104"/>
    <n v="256386216"/>
    <n v="150000000"/>
    <n v="106386216"/>
    <x v="0"/>
    <x v="0"/>
    <x v="0"/>
  </r>
  <r>
    <s v="Men in Black"/>
    <d v="1997-01-01T00:00:00"/>
    <x v="10"/>
    <x v="2"/>
    <s v="Color"/>
    <x v="5"/>
    <x v="0"/>
    <x v="0"/>
    <s v="PG-13"/>
    <x v="102"/>
    <x v="624"/>
    <n v="10000"/>
    <n v="12998"/>
    <n v="188"/>
    <n v="0"/>
    <n v="7.3"/>
    <n v="175"/>
    <n v="98"/>
    <n v="250147615"/>
    <n v="90000000"/>
    <n v="160147615"/>
    <x v="0"/>
    <x v="0"/>
    <x v="0"/>
  </r>
  <r>
    <s v="War of the Worlds"/>
    <d v="2005-01-26T00:00:00"/>
    <x v="5"/>
    <x v="0"/>
    <s v="Color"/>
    <x v="5"/>
    <x v="0"/>
    <x v="0"/>
    <s v="PG-13"/>
    <x v="103"/>
    <x v="19"/>
    <n v="10000"/>
    <n v="12758"/>
    <n v="14000"/>
    <n v="0"/>
    <n v="6.5"/>
    <n v="401"/>
    <n v="116"/>
    <n v="234277056"/>
    <n v="132000000"/>
    <n v="102277056"/>
    <x v="0"/>
    <x v="1"/>
    <x v="0"/>
  </r>
  <r>
    <s v="Hancock"/>
    <d v="2008-11-28T00:00:00"/>
    <x v="3"/>
    <x v="0"/>
    <s v="Color"/>
    <x v="1"/>
    <x v="0"/>
    <x v="0"/>
    <s v="PG-13"/>
    <x v="102"/>
    <x v="446"/>
    <n v="10000"/>
    <n v="21584"/>
    <n v="532"/>
    <n v="0"/>
    <n v="6.4"/>
    <n v="318"/>
    <n v="102"/>
    <n v="227946274"/>
    <n v="150000000"/>
    <n v="77946274"/>
    <x v="0"/>
    <x v="1"/>
    <x v="0"/>
  </r>
  <r>
    <s v="Mission: Impossible II"/>
    <d v="2000-06-22T00:00:00"/>
    <x v="28"/>
    <x v="0"/>
    <s v="Color"/>
    <x v="1"/>
    <x v="0"/>
    <x v="0"/>
    <s v="PG-13"/>
    <x v="103"/>
    <x v="530"/>
    <n v="10000"/>
    <n v="11930"/>
    <n v="610"/>
    <n v="0"/>
    <n v="6.1"/>
    <n v="237"/>
    <n v="123"/>
    <n v="215397307"/>
    <n v="125000000"/>
    <n v="90397307"/>
    <x v="0"/>
    <x v="1"/>
    <x v="2"/>
  </r>
  <r>
    <s v="Mission: Impossible - Ghost Protocol"/>
    <d v="2011-07-20T00:00:00"/>
    <x v="16"/>
    <x v="1"/>
    <s v="Color"/>
    <x v="1"/>
    <x v="0"/>
    <x v="0"/>
    <s v="PG-13"/>
    <x v="103"/>
    <x v="461"/>
    <n v="10000"/>
    <n v="21768"/>
    <n v="663"/>
    <n v="35000"/>
    <n v="7.4"/>
    <n v="432"/>
    <n v="133"/>
    <n v="209364921"/>
    <n v="145000000"/>
    <n v="64364921"/>
    <x v="0"/>
    <x v="0"/>
    <x v="2"/>
  </r>
  <r>
    <s v="Dawn of the Planet of the Apes"/>
    <d v="2014-05-08T00:00:00"/>
    <x v="14"/>
    <x v="1"/>
    <s v="Color"/>
    <x v="1"/>
    <x v="0"/>
    <x v="0"/>
    <s v="PG-13"/>
    <x v="104"/>
    <x v="368"/>
    <n v="10000"/>
    <n v="14363"/>
    <n v="198"/>
    <n v="45000"/>
    <n v="7.6"/>
    <n v="521"/>
    <n v="130"/>
    <n v="208543795"/>
    <n v="170000000"/>
    <n v="38543795"/>
    <x v="0"/>
    <x v="0"/>
    <x v="2"/>
  </r>
  <r>
    <s v="Mission: Impossible - Rogue Nation"/>
    <d v="2015-10-27T00:00:00"/>
    <x v="20"/>
    <x v="1"/>
    <s v="Color"/>
    <x v="1"/>
    <x v="0"/>
    <x v="11"/>
    <s v="PG-13"/>
    <x v="103"/>
    <x v="636"/>
    <n v="10000"/>
    <n v="21840"/>
    <n v="188"/>
    <n v="47000"/>
    <n v="7.4"/>
    <n v="465"/>
    <n v="131"/>
    <n v="195000874"/>
    <n v="150000000"/>
    <n v="45000874"/>
    <x v="0"/>
    <x v="0"/>
    <x v="2"/>
  </r>
  <r>
    <s v="Men in Black II"/>
    <d v="2002-05-25T00:00:00"/>
    <x v="18"/>
    <x v="0"/>
    <s v="Color"/>
    <x v="1"/>
    <x v="0"/>
    <x v="0"/>
    <s v="PG-13"/>
    <x v="102"/>
    <x v="624"/>
    <n v="10000"/>
    <n v="14823"/>
    <n v="188"/>
    <n v="2000"/>
    <n v="6.1"/>
    <n v="208"/>
    <n v="88"/>
    <n v="190418803"/>
    <n v="140000000"/>
    <n v="50418803"/>
    <x v="0"/>
    <x v="1"/>
    <x v="1"/>
  </r>
  <r>
    <s v="Pitch Perfect 2"/>
    <d v="2015-04-12T00:00:00"/>
    <x v="20"/>
    <x v="1"/>
    <s v="Color"/>
    <x v="0"/>
    <x v="0"/>
    <x v="0"/>
    <s v="PG-13"/>
    <x v="105"/>
    <x v="280"/>
    <n v="10000"/>
    <n v="13159"/>
    <n v="0"/>
    <n v="40000"/>
    <n v="6.5"/>
    <n v="221"/>
    <n v="115"/>
    <n v="183436380"/>
    <n v="29000000"/>
    <n v="154436380"/>
    <x v="0"/>
    <x v="1"/>
    <x v="0"/>
  </r>
  <r>
    <s v="Mission: Impossible"/>
    <d v="1996-10-10T00:00:00"/>
    <x v="29"/>
    <x v="2"/>
    <s v="Color"/>
    <x v="1"/>
    <x v="0"/>
    <x v="0"/>
    <s v="PG-13"/>
    <x v="103"/>
    <x v="209"/>
    <n v="10000"/>
    <n v="12760"/>
    <n v="0"/>
    <n v="0"/>
    <n v="7.1"/>
    <n v="154"/>
    <n v="110"/>
    <n v="180965237"/>
    <n v="80000000"/>
    <n v="100965237"/>
    <x v="0"/>
    <x v="0"/>
    <x v="0"/>
  </r>
  <r>
    <s v="Men in Black 3"/>
    <d v="2012-07-03T00:00:00"/>
    <x v="1"/>
    <x v="1"/>
    <s v="Color"/>
    <x v="1"/>
    <x v="0"/>
    <x v="0"/>
    <s v="PG-13"/>
    <x v="102"/>
    <x v="624"/>
    <n v="10000"/>
    <n v="12572"/>
    <n v="188"/>
    <n v="40000"/>
    <n v="6.8"/>
    <n v="451"/>
    <n v="106"/>
    <n v="179020854"/>
    <n v="225000000"/>
    <n v="-45979146"/>
    <x v="1"/>
    <x v="1"/>
    <x v="0"/>
  </r>
  <r>
    <s v="Hitch"/>
    <d v="2005-09-21T00:00:00"/>
    <x v="5"/>
    <x v="0"/>
    <s v="Color"/>
    <x v="0"/>
    <x v="0"/>
    <x v="0"/>
    <s v="PG-13"/>
    <x v="102"/>
    <x v="310"/>
    <n v="10000"/>
    <n v="13426"/>
    <n v="72"/>
    <n v="0"/>
    <n v="6.6"/>
    <n v="171"/>
    <n v="118"/>
    <n v="177575142"/>
    <n v="70000000"/>
    <n v="107575142"/>
    <x v="0"/>
    <x v="1"/>
    <x v="0"/>
  </r>
  <r>
    <s v="Top Gun"/>
    <d v="1986-10-17T00:00:00"/>
    <x v="23"/>
    <x v="3"/>
    <s v="Color"/>
    <x v="1"/>
    <x v="0"/>
    <x v="0"/>
    <s v="PG"/>
    <x v="103"/>
    <x v="228"/>
    <n v="10000"/>
    <n v="13069"/>
    <n v="12000"/>
    <n v="19000"/>
    <n v="6.9"/>
    <n v="173"/>
    <n v="110"/>
    <n v="176781728"/>
    <n v="15000000"/>
    <n v="161781728"/>
    <x v="0"/>
    <x v="1"/>
    <x v="0"/>
  </r>
  <r>
    <s v="Rain Man"/>
    <d v="1988-07-25T00:00:00"/>
    <x v="30"/>
    <x v="3"/>
    <s v="Color"/>
    <x v="3"/>
    <x v="0"/>
    <x v="0"/>
    <s v="R"/>
    <x v="103"/>
    <x v="18"/>
    <n v="10000"/>
    <n v="12285"/>
    <n v="272"/>
    <n v="12000"/>
    <n v="8"/>
    <n v="100"/>
    <n v="133"/>
    <n v="172825435"/>
    <n v="25000000"/>
    <n v="147825435"/>
    <x v="0"/>
    <x v="3"/>
    <x v="2"/>
  </r>
  <r>
    <s v="The Pursuit of Happyness"/>
    <d v="2006-02-18T00:00:00"/>
    <x v="6"/>
    <x v="0"/>
    <s v="Color"/>
    <x v="7"/>
    <x v="0"/>
    <x v="0"/>
    <s v="PG-13"/>
    <x v="102"/>
    <x v="335"/>
    <n v="10000"/>
    <n v="11036"/>
    <n v="125"/>
    <n v="32000"/>
    <n v="8"/>
    <n v="201"/>
    <n v="117"/>
    <n v="162586036"/>
    <n v="55000000"/>
    <n v="107586036"/>
    <x v="0"/>
    <x v="3"/>
    <x v="0"/>
  </r>
  <r>
    <s v="The Firm"/>
    <d v="1993-10-14T00:00:00"/>
    <x v="8"/>
    <x v="2"/>
    <s v="Color"/>
    <x v="3"/>
    <x v="0"/>
    <x v="0"/>
    <s v="R"/>
    <x v="103"/>
    <x v="485"/>
    <n v="10000"/>
    <n v="14244"/>
    <n v="521"/>
    <n v="0"/>
    <n v="6.8"/>
    <n v="56"/>
    <n v="154"/>
    <n v="158348400"/>
    <n v="42000000"/>
    <n v="116348400"/>
    <x v="0"/>
    <x v="1"/>
    <x v="2"/>
  </r>
  <r>
    <s v="Jerry Maguire"/>
    <d v="1996-04-11T00:00:00"/>
    <x v="29"/>
    <x v="2"/>
    <s v="Color"/>
    <x v="0"/>
    <x v="0"/>
    <x v="0"/>
    <s v="R"/>
    <x v="103"/>
    <x v="223"/>
    <n v="10000"/>
    <n v="12182"/>
    <n v="488"/>
    <n v="0"/>
    <n v="7.3"/>
    <n v="109"/>
    <n v="139"/>
    <n v="153620822"/>
    <n v="50000000"/>
    <n v="103620822"/>
    <x v="0"/>
    <x v="0"/>
    <x v="2"/>
  </r>
  <r>
    <s v="I, Robot"/>
    <d v="2004-12-16T00:00:00"/>
    <x v="0"/>
    <x v="0"/>
    <s v="Color"/>
    <x v="1"/>
    <x v="0"/>
    <x v="0"/>
    <s v="PG-13"/>
    <x v="102"/>
    <x v="534"/>
    <n v="10000"/>
    <n v="12068"/>
    <n v="295"/>
    <n v="0"/>
    <n v="7.1"/>
    <n v="225"/>
    <n v="115"/>
    <n v="144795350"/>
    <n v="120000000"/>
    <n v="24795350"/>
    <x v="0"/>
    <x v="0"/>
    <x v="0"/>
  </r>
  <r>
    <s v="A Few Good Men"/>
    <d v="1992-06-10T00:00:00"/>
    <x v="9"/>
    <x v="2"/>
    <s v="Color"/>
    <x v="3"/>
    <x v="0"/>
    <x v="0"/>
    <s v="R"/>
    <x v="103"/>
    <x v="328"/>
    <n v="10000"/>
    <n v="14619"/>
    <n v="0"/>
    <n v="0"/>
    <n v="7.6"/>
    <n v="81"/>
    <n v="138"/>
    <n v="141340178"/>
    <n v="40000000"/>
    <n v="101340178"/>
    <x v="0"/>
    <x v="0"/>
    <x v="2"/>
  </r>
  <r>
    <s v="Bad Boys II"/>
    <d v="2003-01-10T00:00:00"/>
    <x v="22"/>
    <x v="0"/>
    <s v="Color"/>
    <x v="1"/>
    <x v="0"/>
    <x v="0"/>
    <s v="R"/>
    <x v="102"/>
    <x v="294"/>
    <n v="10000"/>
    <n v="12954"/>
    <n v="0"/>
    <n v="0"/>
    <n v="6.6"/>
    <n v="94"/>
    <n v="147"/>
    <n v="138396624"/>
    <n v="130000000"/>
    <n v="8396624"/>
    <x v="0"/>
    <x v="1"/>
    <x v="2"/>
  </r>
  <r>
    <s v="Superman"/>
    <d v="1978-05-10T00:00:00"/>
    <x v="39"/>
    <x v="4"/>
    <s v="Color"/>
    <x v="1"/>
    <x v="0"/>
    <x v="0"/>
    <s v="PG"/>
    <x v="106"/>
    <x v="37"/>
    <n v="10000"/>
    <n v="12940"/>
    <n v="503"/>
    <n v="0"/>
    <n v="7.3"/>
    <n v="169"/>
    <n v="188"/>
    <n v="134218018"/>
    <n v="55000000"/>
    <n v="79218018"/>
    <x v="0"/>
    <x v="0"/>
    <x v="2"/>
  </r>
  <r>
    <s v="Minority Report"/>
    <d v="2002-12-29T00:00:00"/>
    <x v="18"/>
    <x v="0"/>
    <s v="Color"/>
    <x v="1"/>
    <x v="0"/>
    <x v="0"/>
    <s v="PG-13"/>
    <x v="103"/>
    <x v="19"/>
    <n v="10000"/>
    <n v="12546"/>
    <n v="14000"/>
    <n v="0"/>
    <n v="7.7"/>
    <n v="252"/>
    <n v="145"/>
    <n v="132014112"/>
    <n v="102000000"/>
    <n v="30014112"/>
    <x v="0"/>
    <x v="0"/>
    <x v="2"/>
  </r>
  <r>
    <s v="S.W.A.T."/>
    <d v="2003-06-23T00:00:00"/>
    <x v="22"/>
    <x v="0"/>
    <s v="Color"/>
    <x v="1"/>
    <x v="0"/>
    <x v="0"/>
    <s v="PG-13"/>
    <x v="107"/>
    <x v="637"/>
    <n v="10000"/>
    <n v="14486"/>
    <n v="69"/>
    <n v="0"/>
    <n v="6"/>
    <n v="144"/>
    <n v="117"/>
    <n v="116643346"/>
    <n v="80000000"/>
    <n v="36643346"/>
    <x v="0"/>
    <x v="1"/>
    <x v="0"/>
  </r>
  <r>
    <s v="Wild Wild West"/>
    <d v="1999-01-18T00:00:00"/>
    <x v="17"/>
    <x v="2"/>
    <s v="Color"/>
    <x v="1"/>
    <x v="0"/>
    <x v="0"/>
    <s v="PG-13"/>
    <x v="102"/>
    <x v="624"/>
    <n v="10000"/>
    <n v="15870"/>
    <n v="188"/>
    <n v="0"/>
    <n v="4.8"/>
    <n v="85"/>
    <n v="106"/>
    <n v="113745408"/>
    <n v="170000000"/>
    <n v="-56254592"/>
    <x v="1"/>
    <x v="2"/>
    <x v="0"/>
  </r>
  <r>
    <s v="The Bourne Legacy"/>
    <d v="2012-11-16T00:00:00"/>
    <x v="1"/>
    <x v="1"/>
    <s v="Color"/>
    <x v="1"/>
    <x v="0"/>
    <x v="0"/>
    <s v="PG-13"/>
    <x v="107"/>
    <x v="638"/>
    <n v="10000"/>
    <n v="12175"/>
    <n v="209"/>
    <n v="31000"/>
    <n v="6.7"/>
    <n v="436"/>
    <n v="135"/>
    <n v="113165635"/>
    <n v="125000000"/>
    <n v="-11834365"/>
    <x v="1"/>
    <x v="1"/>
    <x v="2"/>
  </r>
  <r>
    <s v="Enemy of the State"/>
    <d v="1998-02-25T00:00:00"/>
    <x v="11"/>
    <x v="2"/>
    <s v="Color"/>
    <x v="1"/>
    <x v="0"/>
    <x v="0"/>
    <s v="R"/>
    <x v="102"/>
    <x v="228"/>
    <n v="10000"/>
    <n v="11951"/>
    <n v="12000"/>
    <n v="0"/>
    <n v="7.3"/>
    <n v="81"/>
    <n v="140"/>
    <n v="111544445"/>
    <n v="90000000"/>
    <n v="21544445"/>
    <x v="0"/>
    <x v="0"/>
    <x v="2"/>
  </r>
  <r>
    <s v="The Last Samurai"/>
    <d v="2003-01-13T00:00:00"/>
    <x v="22"/>
    <x v="0"/>
    <s v="Color"/>
    <x v="1"/>
    <x v="0"/>
    <x v="0"/>
    <s v="R"/>
    <x v="103"/>
    <x v="93"/>
    <n v="10000"/>
    <n v="11945"/>
    <n v="380"/>
    <n v="0"/>
    <n v="7.7"/>
    <n v="190"/>
    <n v="154"/>
    <n v="111110575"/>
    <n v="140000000"/>
    <n v="-28889425"/>
    <x v="1"/>
    <x v="0"/>
    <x v="2"/>
  </r>
  <r>
    <s v="Vanilla Sky"/>
    <d v="2001-06-28T00:00:00"/>
    <x v="25"/>
    <x v="0"/>
    <s v="Color"/>
    <x v="8"/>
    <x v="0"/>
    <x v="0"/>
    <s v="R"/>
    <x v="103"/>
    <x v="223"/>
    <n v="10000"/>
    <n v="11458"/>
    <n v="488"/>
    <n v="0"/>
    <n v="6.9"/>
    <n v="153"/>
    <n v="141"/>
    <n v="100614858"/>
    <n v="68000000"/>
    <n v="32614858"/>
    <x v="0"/>
    <x v="1"/>
    <x v="2"/>
  </r>
  <r>
    <s v="Edge of Tomorrow"/>
    <d v="2014-01-25T00:00:00"/>
    <x v="14"/>
    <x v="1"/>
    <s v="Color"/>
    <x v="1"/>
    <x v="0"/>
    <x v="0"/>
    <s v="PG-13"/>
    <x v="103"/>
    <x v="355"/>
    <n v="10000"/>
    <n v="12652"/>
    <n v="218"/>
    <n v="77000"/>
    <n v="7.9"/>
    <n v="585"/>
    <n v="113"/>
    <n v="100189501"/>
    <n v="178000000"/>
    <n v="-77810499"/>
    <x v="1"/>
    <x v="0"/>
    <x v="0"/>
  </r>
  <r>
    <s v="Collateral"/>
    <d v="2004-11-28T00:00:00"/>
    <x v="0"/>
    <x v="0"/>
    <s v="Color"/>
    <x v="4"/>
    <x v="0"/>
    <x v="0"/>
    <s v="R"/>
    <x v="103"/>
    <x v="44"/>
    <n v="10000"/>
    <n v="13581"/>
    <n v="0"/>
    <n v="0"/>
    <n v="7.6"/>
    <n v="299"/>
    <n v="120"/>
    <n v="100003492"/>
    <n v="65000000"/>
    <n v="35003492"/>
    <x v="0"/>
    <x v="0"/>
    <x v="0"/>
  </r>
  <r>
    <s v="The Social Network"/>
    <d v="2010-06-21T00:00:00"/>
    <x v="7"/>
    <x v="1"/>
    <s v="Color"/>
    <x v="7"/>
    <x v="0"/>
    <x v="0"/>
    <s v="PG-13"/>
    <x v="108"/>
    <x v="252"/>
    <n v="10000"/>
    <n v="10555"/>
    <n v="21000"/>
    <n v="74000"/>
    <n v="7.7"/>
    <n v="556"/>
    <n v="120"/>
    <n v="96917897"/>
    <n v="40000000"/>
    <n v="56917897"/>
    <x v="0"/>
    <x v="0"/>
    <x v="0"/>
  </r>
  <r>
    <s v="The Town"/>
    <d v="2010-08-15T00:00:00"/>
    <x v="7"/>
    <x v="1"/>
    <s v="Color"/>
    <x v="4"/>
    <x v="0"/>
    <x v="0"/>
    <s v="R"/>
    <x v="107"/>
    <x v="639"/>
    <n v="10000"/>
    <n v="14296"/>
    <n v="0"/>
    <n v="29000"/>
    <n v="7.6"/>
    <n v="378"/>
    <n v="150"/>
    <n v="92173235"/>
    <n v="37000000"/>
    <n v="55173235"/>
    <x v="0"/>
    <x v="0"/>
    <x v="2"/>
  </r>
  <r>
    <s v="Valkyrie"/>
    <d v="2008-04-16T00:00:00"/>
    <x v="3"/>
    <x v="0"/>
    <s v="Color"/>
    <x v="3"/>
    <x v="0"/>
    <x v="0"/>
    <s v="PG-13"/>
    <x v="103"/>
    <x v="66"/>
    <n v="10000"/>
    <n v="14165"/>
    <n v="0"/>
    <n v="0"/>
    <n v="7.1"/>
    <n v="269"/>
    <n v="121"/>
    <n v="83077470"/>
    <n v="75000000"/>
    <n v="8077470"/>
    <x v="0"/>
    <x v="0"/>
    <x v="2"/>
  </r>
  <r>
    <s v="Days of Thunder"/>
    <d v="1990-02-02T00:00:00"/>
    <x v="24"/>
    <x v="2"/>
    <s v="Color"/>
    <x v="1"/>
    <x v="0"/>
    <x v="0"/>
    <s v="PG-13"/>
    <x v="103"/>
    <x v="228"/>
    <n v="10000"/>
    <n v="14006"/>
    <n v="12000"/>
    <n v="0"/>
    <n v="5.9"/>
    <n v="60"/>
    <n v="107"/>
    <n v="82670733"/>
    <n v="60000000"/>
    <n v="22670733"/>
    <x v="0"/>
    <x v="1"/>
    <x v="0"/>
  </r>
  <r>
    <s v="Jack Reacher"/>
    <d v="2012-06-08T00:00:00"/>
    <x v="1"/>
    <x v="1"/>
    <s v="Color"/>
    <x v="1"/>
    <x v="0"/>
    <x v="0"/>
    <s v="PG-13"/>
    <x v="103"/>
    <x v="636"/>
    <n v="10000"/>
    <n v="16385"/>
    <n v="188"/>
    <n v="38000"/>
    <n v="7"/>
    <n v="387"/>
    <n v="130"/>
    <n v="80033643"/>
    <n v="60000000"/>
    <n v="20033643"/>
    <x v="0"/>
    <x v="0"/>
    <x v="2"/>
  </r>
  <r>
    <s v="Knight and Day"/>
    <d v="2010-11-06T00:00:00"/>
    <x v="7"/>
    <x v="1"/>
    <s v="Color"/>
    <x v="1"/>
    <x v="0"/>
    <x v="0"/>
    <s v="PG-13"/>
    <x v="103"/>
    <x v="171"/>
    <n v="10000"/>
    <n v="12731"/>
    <n v="446"/>
    <n v="11000"/>
    <n v="6.3"/>
    <n v="283"/>
    <n v="117"/>
    <n v="76418654"/>
    <n v="117000000"/>
    <n v="-40581346"/>
    <x v="1"/>
    <x v="1"/>
    <x v="0"/>
  </r>
  <r>
    <s v="Born on the Fourth of July"/>
    <d v="1989-02-12T00:00:00"/>
    <x v="15"/>
    <x v="3"/>
    <s v="Color"/>
    <x v="7"/>
    <x v="0"/>
    <x v="0"/>
    <s v="R"/>
    <x v="103"/>
    <x v="43"/>
    <n v="10000"/>
    <n v="12098"/>
    <n v="0"/>
    <n v="4000"/>
    <n v="7.2"/>
    <n v="72"/>
    <n v="145"/>
    <n v="70001698"/>
    <n v="14000000"/>
    <n v="56001698"/>
    <x v="0"/>
    <x v="0"/>
    <x v="2"/>
  </r>
  <r>
    <s v="Seven Pounds"/>
    <d v="2008-05-03T00:00:00"/>
    <x v="3"/>
    <x v="0"/>
    <s v="Color"/>
    <x v="3"/>
    <x v="0"/>
    <x v="0"/>
    <s v="PG-13"/>
    <x v="102"/>
    <x v="335"/>
    <n v="10000"/>
    <n v="14727"/>
    <n v="125"/>
    <n v="26000"/>
    <n v="7.7"/>
    <n v="202"/>
    <n v="123"/>
    <n v="69951824"/>
    <n v="55000000"/>
    <n v="14951824"/>
    <x v="0"/>
    <x v="0"/>
    <x v="2"/>
  </r>
  <r>
    <s v="Lost in Space"/>
    <d v="1998-02-27T00:00:00"/>
    <x v="11"/>
    <x v="2"/>
    <s v="Color"/>
    <x v="1"/>
    <x v="0"/>
    <x v="0"/>
    <s v="PG-13"/>
    <x v="104"/>
    <x v="640"/>
    <n v="10000"/>
    <n v="12186"/>
    <n v="81"/>
    <n v="0"/>
    <n v="5.0999999999999996"/>
    <n v="102"/>
    <n v="130"/>
    <n v="69102910"/>
    <n v="80000000"/>
    <n v="-10897090"/>
    <x v="1"/>
    <x v="1"/>
    <x v="2"/>
  </r>
  <r>
    <s v="Bad Boys"/>
    <d v="1995-11-29T00:00:00"/>
    <x v="21"/>
    <x v="2"/>
    <s v="Color"/>
    <x v="1"/>
    <x v="0"/>
    <x v="0"/>
    <s v="R"/>
    <x v="102"/>
    <x v="294"/>
    <n v="10000"/>
    <n v="11013"/>
    <n v="0"/>
    <n v="0"/>
    <n v="6.8"/>
    <n v="63"/>
    <n v="119"/>
    <n v="65807024"/>
    <n v="19000000"/>
    <n v="46807024"/>
    <x v="0"/>
    <x v="1"/>
    <x v="0"/>
  </r>
  <r>
    <s v="Pitch Perfect"/>
    <d v="2012-04-17T00:00:00"/>
    <x v="1"/>
    <x v="1"/>
    <s v="Color"/>
    <x v="0"/>
    <x v="0"/>
    <x v="0"/>
    <s v="PG-13"/>
    <x v="105"/>
    <x v="641"/>
    <n v="10000"/>
    <n v="12676"/>
    <n v="36"/>
    <n v="36000"/>
    <n v="7.2"/>
    <n v="223"/>
    <n v="112"/>
    <n v="64998368"/>
    <n v="17000000"/>
    <n v="47998368"/>
    <x v="0"/>
    <x v="0"/>
    <x v="0"/>
  </r>
  <r>
    <s v="After Earth"/>
    <d v="2013-02-28T00:00:00"/>
    <x v="19"/>
    <x v="1"/>
    <s v="Color"/>
    <x v="1"/>
    <x v="0"/>
    <x v="0"/>
    <s v="PG-13"/>
    <x v="102"/>
    <x v="307"/>
    <n v="10000"/>
    <n v="14168"/>
    <n v="0"/>
    <n v="37000"/>
    <n v="4.9000000000000004"/>
    <n v="349"/>
    <n v="100"/>
    <n v="60522097"/>
    <n v="130000000"/>
    <n v="-69477903"/>
    <x v="1"/>
    <x v="2"/>
    <x v="0"/>
  </r>
  <r>
    <s v="RoboCop"/>
    <d v="2014-09-06T00:00:00"/>
    <x v="14"/>
    <x v="1"/>
    <s v="Color"/>
    <x v="1"/>
    <x v="0"/>
    <x v="0"/>
    <s v="PG-13"/>
    <x v="104"/>
    <x v="642"/>
    <n v="10000"/>
    <n v="14161"/>
    <n v="294"/>
    <n v="60000"/>
    <n v="6.2"/>
    <n v="492"/>
    <n v="117"/>
    <n v="58607007"/>
    <n v="100000000"/>
    <n v="-41392993"/>
    <x v="1"/>
    <x v="1"/>
    <x v="0"/>
  </r>
  <r>
    <s v="Ali"/>
    <d v="2001-10-08T00:00:00"/>
    <x v="25"/>
    <x v="0"/>
    <s v="Black and White"/>
    <x v="7"/>
    <x v="0"/>
    <x v="0"/>
    <s v="R"/>
    <x v="102"/>
    <x v="44"/>
    <n v="10000"/>
    <n v="14196"/>
    <n v="0"/>
    <n v="0"/>
    <n v="6.8"/>
    <n v="174"/>
    <n v="165"/>
    <n v="58183966"/>
    <n v="107000000"/>
    <n v="-48816034"/>
    <x v="1"/>
    <x v="1"/>
    <x v="2"/>
  </r>
  <r>
    <s v="ParaNorman"/>
    <d v="2012-01-27T00:00:00"/>
    <x v="1"/>
    <x v="1"/>
    <s v="Color"/>
    <x v="5"/>
    <x v="0"/>
    <x v="0"/>
    <s v="PG"/>
    <x v="105"/>
    <x v="643"/>
    <n v="10000"/>
    <n v="13597"/>
    <n v="28"/>
    <n v="12000"/>
    <n v="7"/>
    <n v="328"/>
    <n v="92"/>
    <n v="55994557"/>
    <n v="60000000"/>
    <n v="-4005443"/>
    <x v="1"/>
    <x v="0"/>
    <x v="0"/>
  </r>
  <r>
    <s v="Hansel &amp; Gretel: Witch Hunters"/>
    <d v="2013-08-11T00:00:00"/>
    <x v="19"/>
    <x v="1"/>
    <s v="Color"/>
    <x v="1"/>
    <x v="0"/>
    <x v="8"/>
    <s v="R"/>
    <x v="107"/>
    <x v="644"/>
    <n v="10000"/>
    <n v="11946"/>
    <n v="75"/>
    <n v="45000"/>
    <n v="6.1"/>
    <n v="349"/>
    <n v="98"/>
    <n v="55682070"/>
    <n v="50000000"/>
    <n v="5682070"/>
    <x v="0"/>
    <x v="1"/>
    <x v="0"/>
  </r>
  <r>
    <s v="Eyes Wide Shut"/>
    <d v="1999-11-10T00:00:00"/>
    <x v="17"/>
    <x v="2"/>
    <s v="Color"/>
    <x v="3"/>
    <x v="0"/>
    <x v="2"/>
    <s v="R"/>
    <x v="103"/>
    <x v="645"/>
    <n v="10000"/>
    <n v="11424"/>
    <n v="0"/>
    <n v="10000"/>
    <n v="7.3"/>
    <n v="280"/>
    <n v="159"/>
    <n v="55637680"/>
    <n v="65000000"/>
    <n v="-9362320"/>
    <x v="1"/>
    <x v="0"/>
    <x v="2"/>
  </r>
  <r>
    <s v="Focus"/>
    <d v="2015-06-20T00:00:00"/>
    <x v="20"/>
    <x v="1"/>
    <s v="Color"/>
    <x v="0"/>
    <x v="0"/>
    <x v="0"/>
    <s v="R"/>
    <x v="102"/>
    <x v="74"/>
    <n v="10000"/>
    <n v="11943"/>
    <n v="43"/>
    <n v="23000"/>
    <n v="6.6"/>
    <n v="279"/>
    <n v="105"/>
    <n v="53846915"/>
    <n v="50100000"/>
    <n v="3746915"/>
    <x v="0"/>
    <x v="1"/>
    <x v="0"/>
  </r>
  <r>
    <s v="The Color of Money"/>
    <d v="1986-11-18T00:00:00"/>
    <x v="23"/>
    <x v="3"/>
    <s v="Color"/>
    <x v="3"/>
    <x v="0"/>
    <x v="0"/>
    <s v="R"/>
    <x v="103"/>
    <x v="92"/>
    <n v="10000"/>
    <n v="11895"/>
    <n v="17000"/>
    <n v="0"/>
    <n v="7"/>
    <n v="59"/>
    <n v="119"/>
    <n v="52293982"/>
    <n v="13800000"/>
    <n v="38493982"/>
    <x v="0"/>
    <x v="0"/>
    <x v="0"/>
  </r>
  <r>
    <s v="My Bloody Valentine"/>
    <d v="2009-06-10T00:00:00"/>
    <x v="2"/>
    <x v="0"/>
    <s v="Color"/>
    <x v="2"/>
    <x v="0"/>
    <x v="0"/>
    <s v="R"/>
    <x v="109"/>
    <x v="326"/>
    <n v="10000"/>
    <n v="14159"/>
    <n v="71"/>
    <n v="0"/>
    <n v="5.5"/>
    <n v="264"/>
    <n v="101"/>
    <n v="51527787"/>
    <n v="15000000"/>
    <n v="36527787"/>
    <x v="0"/>
    <x v="1"/>
    <x v="0"/>
  </r>
  <r>
    <s v="G.I. Jane"/>
    <d v="1997-04-18T00:00:00"/>
    <x v="10"/>
    <x v="2"/>
    <s v="Color"/>
    <x v="1"/>
    <x v="0"/>
    <x v="0"/>
    <s v="R"/>
    <x v="110"/>
    <x v="96"/>
    <n v="10000"/>
    <n v="15569"/>
    <n v="0"/>
    <n v="2000"/>
    <n v="5.8"/>
    <n v="97"/>
    <n v="125"/>
    <n v="48154732"/>
    <n v="50000000"/>
    <n v="-1845268"/>
    <x v="1"/>
    <x v="1"/>
    <x v="2"/>
  </r>
  <r>
    <s v="Year One"/>
    <d v="2009-10-05T00:00:00"/>
    <x v="2"/>
    <x v="0"/>
    <s v="Color"/>
    <x v="5"/>
    <x v="0"/>
    <x v="0"/>
    <s v="PG-13"/>
    <x v="111"/>
    <x v="206"/>
    <n v="10000"/>
    <n v="12258"/>
    <n v="11000"/>
    <n v="0"/>
    <n v="4.9000000000000004"/>
    <n v="170"/>
    <n v="100"/>
    <n v="43337279"/>
    <n v="60000000"/>
    <n v="-16662721"/>
    <x v="1"/>
    <x v="2"/>
    <x v="0"/>
  </r>
  <r>
    <s v="The Unborn"/>
    <d v="2009-04-16T00:00:00"/>
    <x v="2"/>
    <x v="0"/>
    <s v="Color"/>
    <x v="3"/>
    <x v="0"/>
    <x v="0"/>
    <s v="PG-13"/>
    <x v="104"/>
    <x v="381"/>
    <n v="10000"/>
    <n v="12183"/>
    <n v="687"/>
    <n v="0"/>
    <n v="4.8"/>
    <n v="178"/>
    <n v="89"/>
    <n v="42638165"/>
    <n v="16000000"/>
    <n v="26638165"/>
    <x v="0"/>
    <x v="2"/>
    <x v="1"/>
  </r>
  <r>
    <s v="What to Expect When You're Expecting"/>
    <d v="2012-03-18T00:00:00"/>
    <x v="1"/>
    <x v="1"/>
    <s v="Color"/>
    <x v="0"/>
    <x v="0"/>
    <x v="0"/>
    <s v="PG-13"/>
    <x v="105"/>
    <x v="232"/>
    <n v="10000"/>
    <n v="13396"/>
    <n v="52"/>
    <n v="14000"/>
    <n v="5.7"/>
    <n v="170"/>
    <n v="110"/>
    <n v="41102171"/>
    <n v="40000000"/>
    <n v="1102171"/>
    <x v="0"/>
    <x v="1"/>
    <x v="0"/>
  </r>
  <r>
    <s v="Red Riding Hood"/>
    <d v="2011-04-17T00:00:00"/>
    <x v="16"/>
    <x v="1"/>
    <s v="Color"/>
    <x v="8"/>
    <x v="0"/>
    <x v="0"/>
    <s v="PG-13"/>
    <x v="104"/>
    <x v="348"/>
    <n v="10000"/>
    <n v="15369"/>
    <n v="308"/>
    <n v="20000"/>
    <n v="5.4"/>
    <n v="291"/>
    <n v="100"/>
    <n v="37652565"/>
    <n v="42000000"/>
    <n v="-4347435"/>
    <x v="1"/>
    <x v="1"/>
    <x v="0"/>
  </r>
  <r>
    <s v="Concussion"/>
    <d v="2015-12-05T00:00:00"/>
    <x v="20"/>
    <x v="1"/>
    <s v="Color"/>
    <x v="7"/>
    <x v="0"/>
    <x v="2"/>
    <s v="PG-13"/>
    <x v="102"/>
    <x v="646"/>
    <n v="10000"/>
    <n v="13371"/>
    <n v="15"/>
    <n v="23000"/>
    <n v="7.1"/>
    <n v="219"/>
    <n v="123"/>
    <n v="34531832"/>
    <n v="35000000"/>
    <n v="-468168"/>
    <x v="1"/>
    <x v="0"/>
    <x v="2"/>
  </r>
  <r>
    <s v="Copycat"/>
    <d v="1995-11-13T00:00:00"/>
    <x v="21"/>
    <x v="2"/>
    <s v="Color"/>
    <x v="4"/>
    <x v="0"/>
    <x v="0"/>
    <s v="R"/>
    <x v="112"/>
    <x v="513"/>
    <n v="10000"/>
    <n v="12338"/>
    <n v="36"/>
    <n v="0"/>
    <n v="6.6"/>
    <n v="57"/>
    <n v="123"/>
    <n v="32051917"/>
    <n v="20000000"/>
    <n v="12051917"/>
    <x v="0"/>
    <x v="1"/>
    <x v="2"/>
  </r>
  <r>
    <s v="Scott Pilgrim vs. the World"/>
    <d v="2010-07-30T00:00:00"/>
    <x v="7"/>
    <x v="1"/>
    <s v="Color"/>
    <x v="1"/>
    <x v="0"/>
    <x v="0"/>
    <s v="PG-13"/>
    <x v="105"/>
    <x v="647"/>
    <n v="10000"/>
    <n v="12687"/>
    <n v="1000"/>
    <n v="36000"/>
    <n v="7.5"/>
    <n v="393"/>
    <n v="112"/>
    <n v="31494270"/>
    <n v="60000000"/>
    <n v="-28505730"/>
    <x v="1"/>
    <x v="0"/>
    <x v="0"/>
  </r>
  <r>
    <s v="A History of Violence"/>
    <d v="2005-11-11T00:00:00"/>
    <x v="5"/>
    <x v="0"/>
    <s v="Color"/>
    <x v="4"/>
    <x v="0"/>
    <x v="0"/>
    <s v="R"/>
    <x v="110"/>
    <x v="518"/>
    <n v="10000"/>
    <n v="12754"/>
    <n v="0"/>
    <n v="0"/>
    <n v="7.5"/>
    <n v="441"/>
    <n v="96"/>
    <n v="31493782"/>
    <n v="32000000"/>
    <n v="-506218"/>
    <x v="1"/>
    <x v="0"/>
    <x v="0"/>
  </r>
  <r>
    <s v="28 Weeks Later"/>
    <d v="2007-10-01T00:00:00"/>
    <x v="4"/>
    <x v="0"/>
    <s v="Color"/>
    <x v="3"/>
    <x v="0"/>
    <x v="2"/>
    <s v="R"/>
    <x v="107"/>
    <x v="648"/>
    <n v="10000"/>
    <n v="11471"/>
    <n v="35"/>
    <n v="0"/>
    <n v="7"/>
    <n v="274"/>
    <n v="100"/>
    <n v="28637507"/>
    <n v="15000000"/>
    <n v="13637507"/>
    <x v="0"/>
    <x v="0"/>
    <x v="0"/>
  </r>
  <r>
    <s v="The Island of Dr. Moreau"/>
    <d v="1996-09-15T00:00:00"/>
    <x v="29"/>
    <x v="2"/>
    <s v="Color"/>
    <x v="2"/>
    <x v="0"/>
    <x v="0"/>
    <s v="PG-13"/>
    <x v="106"/>
    <x v="219"/>
    <n v="10000"/>
    <n v="10469"/>
    <n v="287"/>
    <n v="0"/>
    <n v="4.4000000000000004"/>
    <n v="70"/>
    <n v="99"/>
    <n v="27663982"/>
    <n v="40000000"/>
    <n v="-12336018"/>
    <x v="1"/>
    <x v="2"/>
    <x v="0"/>
  </r>
  <r>
    <s v="Love the Coopers"/>
    <d v="2015-06-09T00:00:00"/>
    <x v="20"/>
    <x v="1"/>
    <s v="Color"/>
    <x v="0"/>
    <x v="0"/>
    <x v="0"/>
    <s v="PG-13"/>
    <x v="111"/>
    <x v="649"/>
    <n v="10000"/>
    <n v="10691"/>
    <n v="24"/>
    <n v="0"/>
    <n v="5.7"/>
    <n v="97"/>
    <n v="107"/>
    <n v="26284475"/>
    <n v="17000000"/>
    <n v="9284475"/>
    <x v="0"/>
    <x v="1"/>
    <x v="0"/>
  </r>
  <r>
    <s v="The Lazarus Effect"/>
    <d v="2015-02-15T00:00:00"/>
    <x v="20"/>
    <x v="1"/>
    <s v="Color"/>
    <x v="2"/>
    <x v="0"/>
    <x v="0"/>
    <s v="PG-13"/>
    <x v="111"/>
    <x v="650"/>
    <n v="10000"/>
    <n v="11771"/>
    <n v="26"/>
    <n v="0"/>
    <n v="5.2"/>
    <n v="152"/>
    <n v="83"/>
    <n v="25799043"/>
    <n v="3300000"/>
    <n v="22499043"/>
    <x v="0"/>
    <x v="1"/>
    <x v="1"/>
  </r>
  <r>
    <s v="The Outsiders"/>
    <d v="1983-02-21T00:00:00"/>
    <x v="41"/>
    <x v="3"/>
    <s v="Color"/>
    <x v="4"/>
    <x v="0"/>
    <x v="0"/>
    <s v="PG-13"/>
    <x v="103"/>
    <x v="215"/>
    <n v="10000"/>
    <n v="12097"/>
    <n v="0"/>
    <n v="10000"/>
    <n v="7.2"/>
    <n v="60"/>
    <n v="114"/>
    <n v="25600000"/>
    <n v="10000000"/>
    <n v="15600000"/>
    <x v="0"/>
    <x v="0"/>
    <x v="0"/>
  </r>
  <r>
    <s v="The Magic Sword: Quest for Camelot"/>
    <d v="1998-12-26T00:00:00"/>
    <x v="11"/>
    <x v="2"/>
    <s v="Color"/>
    <x v="5"/>
    <x v="0"/>
    <x v="0"/>
    <s v="G"/>
    <x v="104"/>
    <x v="651"/>
    <n v="10000"/>
    <n v="14275"/>
    <n v="7"/>
    <n v="0"/>
    <n v="6.2"/>
    <n v="34"/>
    <n v="86"/>
    <n v="22717758"/>
    <n v="40000000"/>
    <n v="-17282242"/>
    <x v="1"/>
    <x v="1"/>
    <x v="1"/>
  </r>
  <r>
    <s v="The Next Three Days"/>
    <d v="2010-08-12T00:00:00"/>
    <x v="7"/>
    <x v="1"/>
    <s v="Color"/>
    <x v="4"/>
    <x v="0"/>
    <x v="0"/>
    <s v="PG-13"/>
    <x v="111"/>
    <x v="652"/>
    <n v="10000"/>
    <n v="11799"/>
    <n v="549"/>
    <n v="27000"/>
    <n v="7.4"/>
    <n v="239"/>
    <n v="133"/>
    <n v="21129348"/>
    <n v="35000000"/>
    <n v="-13870652"/>
    <x v="1"/>
    <x v="0"/>
    <x v="2"/>
  </r>
  <r>
    <s v="North Country"/>
    <d v="2005-08-11T00:00:00"/>
    <x v="5"/>
    <x v="0"/>
    <s v="Color"/>
    <x v="3"/>
    <x v="0"/>
    <x v="0"/>
    <s v="R"/>
    <x v="107"/>
    <x v="653"/>
    <n v="10000"/>
    <n v="20563"/>
    <n v="51"/>
    <n v="0"/>
    <n v="7.3"/>
    <n v="155"/>
    <n v="126"/>
    <n v="18324242"/>
    <n v="35000000"/>
    <n v="-16675758"/>
    <x v="1"/>
    <x v="0"/>
    <x v="2"/>
  </r>
  <r>
    <s v="Eastern Promises"/>
    <d v="2007-05-02T00:00:00"/>
    <x v="4"/>
    <x v="0"/>
    <s v="Color"/>
    <x v="4"/>
    <x v="0"/>
    <x v="0"/>
    <s v="R"/>
    <x v="110"/>
    <x v="518"/>
    <n v="10000"/>
    <n v="17211"/>
    <n v="0"/>
    <n v="0"/>
    <n v="7.7"/>
    <n v="356"/>
    <n v="96"/>
    <n v="17114882"/>
    <n v="25000000"/>
    <n v="-7885118"/>
    <x v="1"/>
    <x v="0"/>
    <x v="0"/>
  </r>
  <r>
    <s v="The Prophecy"/>
    <d v="1995-01-23T00:00:00"/>
    <x v="21"/>
    <x v="2"/>
    <s v="Color"/>
    <x v="1"/>
    <x v="0"/>
    <x v="0"/>
    <s v="R"/>
    <x v="110"/>
    <x v="654"/>
    <n v="10000"/>
    <n v="13433"/>
    <n v="10"/>
    <n v="0"/>
    <n v="6.6"/>
    <n v="56"/>
    <n v="98"/>
    <n v="16115878"/>
    <n v="8000000"/>
    <n v="8115878"/>
    <x v="0"/>
    <x v="1"/>
    <x v="0"/>
  </r>
  <r>
    <s v="The Hurt Locker"/>
    <d v="2008-09-10T00:00:00"/>
    <x v="3"/>
    <x v="0"/>
    <s v="Color"/>
    <x v="3"/>
    <x v="0"/>
    <x v="0"/>
    <s v="R"/>
    <x v="107"/>
    <x v="455"/>
    <n v="10000"/>
    <n v="11114"/>
    <n v="0"/>
    <n v="16000"/>
    <n v="7.6"/>
    <n v="388"/>
    <n v="131"/>
    <n v="15700000"/>
    <n v="15000000"/>
    <n v="700000"/>
    <x v="0"/>
    <x v="0"/>
    <x v="2"/>
  </r>
  <r>
    <s v="The Scarlet Letter"/>
    <d v="1995-03-17T00:00:00"/>
    <x v="21"/>
    <x v="2"/>
    <s v="Color"/>
    <x v="3"/>
    <x v="0"/>
    <x v="0"/>
    <s v="R"/>
    <x v="104"/>
    <x v="655"/>
    <n v="10000"/>
    <n v="15820"/>
    <n v="596"/>
    <n v="943"/>
    <n v="5.0999999999999996"/>
    <n v="34"/>
    <n v="135"/>
    <n v="10400000"/>
    <n v="50000000"/>
    <n v="-39600000"/>
    <x v="1"/>
    <x v="1"/>
    <x v="2"/>
  </r>
  <r>
    <s v="Straw Dogs"/>
    <d v="2011-12-01T00:00:00"/>
    <x v="16"/>
    <x v="1"/>
    <s v="Color"/>
    <x v="1"/>
    <x v="0"/>
    <x v="0"/>
    <s v="R"/>
    <x v="113"/>
    <x v="553"/>
    <n v="10000"/>
    <n v="11431"/>
    <n v="37"/>
    <n v="7000"/>
    <n v="5.8"/>
    <n v="190"/>
    <n v="110"/>
    <n v="10324441"/>
    <n v="25000000"/>
    <n v="-14675559"/>
    <x v="1"/>
    <x v="1"/>
    <x v="0"/>
  </r>
  <r>
    <s v="On the Waterfront"/>
    <d v="1954-10-29T00:00:00"/>
    <x v="45"/>
    <x v="6"/>
    <s v="Black and White"/>
    <x v="4"/>
    <x v="0"/>
    <x v="0"/>
    <s v="Not Rated"/>
    <x v="106"/>
    <x v="656"/>
    <n v="10000"/>
    <n v="11094"/>
    <n v="603"/>
    <n v="0"/>
    <n v="8.1999999999999993"/>
    <n v="134"/>
    <n v="108"/>
    <n v="9600000"/>
    <n v="910000"/>
    <n v="8690000"/>
    <x v="0"/>
    <x v="3"/>
    <x v="0"/>
  </r>
  <r>
    <s v="The Imaginarium of Doctor Parnassus"/>
    <d v="2009-02-16T00:00:00"/>
    <x v="2"/>
    <x v="0"/>
    <s v="Color"/>
    <x v="5"/>
    <x v="0"/>
    <x v="2"/>
    <s v="PG-13"/>
    <x v="108"/>
    <x v="58"/>
    <n v="10000"/>
    <n v="11769"/>
    <n v="0"/>
    <n v="19000"/>
    <n v="6.8"/>
    <n v="292"/>
    <n v="123"/>
    <n v="7689458"/>
    <n v="40000000"/>
    <n v="-32310542"/>
    <x v="1"/>
    <x v="1"/>
    <x v="2"/>
  </r>
  <r>
    <s v="A Walk on the Moon"/>
    <d v="1999-03-11T00:00:00"/>
    <x v="17"/>
    <x v="2"/>
    <s v="Color"/>
    <x v="3"/>
    <x v="0"/>
    <x v="0"/>
    <s v="R"/>
    <x v="110"/>
    <x v="276"/>
    <n v="10000"/>
    <n v="10368"/>
    <n v="956"/>
    <n v="860"/>
    <n v="6.6"/>
    <n v="47"/>
    <n v="107"/>
    <n v="4741987"/>
    <n v="14000000"/>
    <n v="-9258013"/>
    <x v="1"/>
    <x v="1"/>
    <x v="0"/>
  </r>
  <r>
    <s v="Romeo Is Bleeding"/>
    <d v="1993-11-11T00:00:00"/>
    <x v="8"/>
    <x v="2"/>
    <s v="Color"/>
    <x v="1"/>
    <x v="0"/>
    <x v="2"/>
    <s v="R"/>
    <x v="104"/>
    <x v="657"/>
    <n v="10000"/>
    <n v="13160"/>
    <n v="34"/>
    <n v="561"/>
    <n v="6.6"/>
    <n v="30"/>
    <n v="100"/>
    <n v="3275585"/>
    <n v="11500000"/>
    <n v="-8224415"/>
    <x v="1"/>
    <x v="1"/>
    <x v="0"/>
  </r>
  <r>
    <s v="Melancholia"/>
    <d v="2011-08-25T00:00:00"/>
    <x v="16"/>
    <x v="1"/>
    <s v="Color"/>
    <x v="3"/>
    <x v="0"/>
    <x v="6"/>
    <s v="R"/>
    <x v="113"/>
    <x v="658"/>
    <n v="10000"/>
    <n v="15835"/>
    <n v="3000"/>
    <n v="50000"/>
    <n v="7.1"/>
    <n v="439"/>
    <n v="130"/>
    <n v="3029870"/>
    <n v="7400000"/>
    <n v="-4370130"/>
    <x v="1"/>
    <x v="0"/>
    <x v="2"/>
  </r>
  <r>
    <s v="Basquiat"/>
    <d v="1996-11-21T00:00:00"/>
    <x v="29"/>
    <x v="2"/>
    <s v="Color"/>
    <x v="7"/>
    <x v="0"/>
    <x v="0"/>
    <s v="R"/>
    <x v="104"/>
    <x v="659"/>
    <n v="10000"/>
    <n v="11459"/>
    <n v="232"/>
    <n v="0"/>
    <n v="6.9"/>
    <n v="42"/>
    <n v="108"/>
    <n v="2961991"/>
    <n v="3300000"/>
    <n v="-338009"/>
    <x v="1"/>
    <x v="1"/>
    <x v="0"/>
  </r>
  <r>
    <s v="Kill the Messenger"/>
    <d v="2014-09-30T00:00:00"/>
    <x v="14"/>
    <x v="1"/>
    <s v="Color"/>
    <x v="7"/>
    <x v="0"/>
    <x v="0"/>
    <s v="R"/>
    <x v="107"/>
    <x v="660"/>
    <n v="10000"/>
    <n v="12897"/>
    <n v="52"/>
    <n v="13000"/>
    <n v="7"/>
    <n v="163"/>
    <n v="112"/>
    <n v="2445646"/>
    <n v="5000000"/>
    <n v="-2554354"/>
    <x v="1"/>
    <x v="0"/>
    <x v="0"/>
  </r>
  <r>
    <s v="Never Let Me Go"/>
    <d v="2010-01-25T00:00:00"/>
    <x v="7"/>
    <x v="1"/>
    <s v="Color"/>
    <x v="3"/>
    <x v="0"/>
    <x v="2"/>
    <s v="R"/>
    <x v="108"/>
    <x v="26"/>
    <n v="10000"/>
    <n v="12867"/>
    <n v="132"/>
    <n v="33000"/>
    <n v="7.2"/>
    <n v="328"/>
    <n v="103"/>
    <n v="2412045"/>
    <n v="15000000"/>
    <n v="-12587955"/>
    <x v="1"/>
    <x v="0"/>
    <x v="0"/>
  </r>
  <r>
    <s v="The East"/>
    <d v="2013-08-07T00:00:00"/>
    <x v="19"/>
    <x v="1"/>
    <s v="Color"/>
    <x v="3"/>
    <x v="0"/>
    <x v="2"/>
    <s v="PG-13"/>
    <x v="113"/>
    <x v="661"/>
    <n v="10000"/>
    <n v="13180"/>
    <n v="129"/>
    <n v="12000"/>
    <n v="6.9"/>
    <n v="200"/>
    <n v="116"/>
    <n v="2268296"/>
    <n v="6500000"/>
    <n v="-4231704"/>
    <x v="1"/>
    <x v="1"/>
    <x v="0"/>
  </r>
  <r>
    <s v="The Immigrant"/>
    <d v="2013-05-05T00:00:00"/>
    <x v="19"/>
    <x v="1"/>
    <s v="Color"/>
    <x v="3"/>
    <x v="0"/>
    <x v="0"/>
    <s v="R"/>
    <x v="107"/>
    <x v="662"/>
    <n v="10000"/>
    <n v="11019"/>
    <n v="115"/>
    <n v="0"/>
    <n v="6.6"/>
    <n v="230"/>
    <n v="120"/>
    <n v="1984743"/>
    <n v="16000000"/>
    <n v="-14015257"/>
    <x v="1"/>
    <x v="1"/>
    <x v="0"/>
  </r>
  <r>
    <s v="The Diary of a Teenage Girl"/>
    <d v="2015-01-07T00:00:00"/>
    <x v="20"/>
    <x v="1"/>
    <s v="Color"/>
    <x v="3"/>
    <x v="0"/>
    <x v="0"/>
    <s v="R"/>
    <x v="113"/>
    <x v="663"/>
    <n v="10000"/>
    <n v="11184"/>
    <n v="22"/>
    <n v="0"/>
    <n v="6.9"/>
    <n v="168"/>
    <n v="102"/>
    <n v="1477002"/>
    <n v="2000000"/>
    <n v="-522998"/>
    <x v="1"/>
    <x v="1"/>
    <x v="0"/>
  </r>
  <r>
    <s v="Conversations with Other Women"/>
    <d v="2005-06-07T00:00:00"/>
    <x v="5"/>
    <x v="0"/>
    <s v="Color"/>
    <x v="0"/>
    <x v="0"/>
    <x v="2"/>
    <s v="R"/>
    <x v="111"/>
    <x v="664"/>
    <n v="10000"/>
    <n v="12496"/>
    <n v="3"/>
    <n v="0"/>
    <n v="7.1"/>
    <n v="365"/>
    <n v="84"/>
    <n v="379122"/>
    <n v="450000"/>
    <n v="-70878"/>
    <x v="1"/>
    <x v="0"/>
    <x v="1"/>
  </r>
  <r>
    <s v="Prison"/>
    <d v="1987-04-06T00:00:00"/>
    <x v="12"/>
    <x v="3"/>
    <s v="Color"/>
    <x v="4"/>
    <x v="0"/>
    <x v="0"/>
    <s v="R"/>
    <x v="110"/>
    <x v="488"/>
    <n v="10000"/>
    <n v="11083"/>
    <n v="212"/>
    <n v="314"/>
    <n v="5.9"/>
    <n v="68"/>
    <n v="102"/>
    <n v="354704"/>
    <n v="1300000"/>
    <n v="-945296"/>
    <x v="1"/>
    <x v="1"/>
    <x v="0"/>
  </r>
  <r>
    <s v="Albino Alligator"/>
    <d v="1996-12-29T00:00:00"/>
    <x v="29"/>
    <x v="2"/>
    <s v="Color"/>
    <x v="4"/>
    <x v="0"/>
    <x v="0"/>
    <s v="R"/>
    <x v="110"/>
    <x v="337"/>
    <n v="10000"/>
    <n v="13718"/>
    <n v="18000"/>
    <n v="225"/>
    <n v="6.1"/>
    <n v="37"/>
    <n v="97"/>
    <n v="326308"/>
    <n v="5000000"/>
    <n v="-4673692"/>
    <x v="1"/>
    <x v="1"/>
    <x v="0"/>
  </r>
  <r>
    <s v="Wild Target"/>
    <d v="2010-05-23T00:00:00"/>
    <x v="7"/>
    <x v="1"/>
    <s v="Color"/>
    <x v="1"/>
    <x v="0"/>
    <x v="2"/>
    <s v="PG-13"/>
    <x v="114"/>
    <x v="498"/>
    <n v="10000"/>
    <n v="11770"/>
    <n v="36"/>
    <n v="0"/>
    <n v="6.9"/>
    <n v="68"/>
    <n v="98"/>
    <n v="117190"/>
    <n v="8000000"/>
    <n v="-7882810"/>
    <x v="1"/>
    <x v="1"/>
    <x v="0"/>
  </r>
  <r>
    <s v="The Road"/>
    <d v="2009-04-13T00:00:00"/>
    <x v="2"/>
    <x v="0"/>
    <s v="Color"/>
    <x v="5"/>
    <x v="0"/>
    <x v="0"/>
    <s v="R"/>
    <x v="110"/>
    <x v="665"/>
    <n v="10000"/>
    <n v="23566"/>
    <n v="214"/>
    <n v="32000"/>
    <n v="7.3"/>
    <n v="355"/>
    <n v="111"/>
    <n v="56692"/>
    <n v="25000000"/>
    <n v="-24943308"/>
    <x v="1"/>
    <x v="0"/>
    <x v="0"/>
  </r>
  <r>
    <s v="Happy Christmas"/>
    <d v="2014-08-01T00:00:00"/>
    <x v="14"/>
    <x v="1"/>
    <s v="Color"/>
    <x v="0"/>
    <x v="0"/>
    <x v="0"/>
    <s v="R"/>
    <x v="105"/>
    <x v="666"/>
    <n v="10000"/>
    <n v="11642"/>
    <n v="217"/>
    <n v="812"/>
    <n v="5.6"/>
    <n v="65"/>
    <n v="82"/>
    <n v="30084"/>
    <n v="70000"/>
    <n v="-39916"/>
    <x v="1"/>
    <x v="1"/>
    <x v="1"/>
  </r>
  <r>
    <s v="Good"/>
    <d v="2008-02-23T00:00:00"/>
    <x v="3"/>
    <x v="0"/>
    <s v="Color"/>
    <x v="3"/>
    <x v="0"/>
    <x v="2"/>
    <s v="R"/>
    <x v="110"/>
    <x v="667"/>
    <n v="10000"/>
    <n v="11091"/>
    <n v="6"/>
    <n v="921"/>
    <n v="6.2"/>
    <n v="67"/>
    <n v="92"/>
    <n v="23091"/>
    <n v="15000000"/>
    <n v="-14976909"/>
    <x v="1"/>
    <x v="1"/>
    <x v="0"/>
  </r>
  <r>
    <s v="The Tale of Despereaux"/>
    <d v="2008-04-22T00:00:00"/>
    <x v="3"/>
    <x v="0"/>
    <s v="Color"/>
    <x v="5"/>
    <x v="0"/>
    <x v="2"/>
    <s v="G"/>
    <x v="115"/>
    <x v="668"/>
    <n v="9000"/>
    <n v="13403"/>
    <n v="18"/>
    <n v="0"/>
    <n v="6.1"/>
    <n v="118"/>
    <n v="93"/>
    <n v="50818750"/>
    <n v="60000000"/>
    <n v="-9181250"/>
    <x v="1"/>
    <x v="1"/>
    <x v="0"/>
  </r>
  <r>
    <s v="Mighty Joe Young"/>
    <d v="1998-08-17T00:00:00"/>
    <x v="11"/>
    <x v="2"/>
    <s v="Color"/>
    <x v="1"/>
    <x v="0"/>
    <x v="0"/>
    <s v="PG"/>
    <x v="116"/>
    <x v="669"/>
    <n v="9000"/>
    <n v="10731"/>
    <n v="31"/>
    <n v="0"/>
    <n v="5.6"/>
    <n v="35"/>
    <n v="114"/>
    <n v="50628009"/>
    <n v="90000000"/>
    <n v="-39371991"/>
    <x v="1"/>
    <x v="1"/>
    <x v="0"/>
  </r>
  <r>
    <s v="Monster"/>
    <d v="2003-04-13T00:00:00"/>
    <x v="22"/>
    <x v="0"/>
    <s v="Color"/>
    <x v="7"/>
    <x v="0"/>
    <x v="0"/>
    <s v="R"/>
    <x v="116"/>
    <x v="670"/>
    <n v="9000"/>
    <n v="11736"/>
    <n v="260"/>
    <n v="0"/>
    <n v="7.3"/>
    <n v="185"/>
    <n v="109"/>
    <n v="34468224"/>
    <n v="4500000"/>
    <n v="29968224"/>
    <x v="0"/>
    <x v="0"/>
    <x v="0"/>
  </r>
  <r>
    <s v="Ã†on Flux"/>
    <d v="2005-09-13T00:00:00"/>
    <x v="5"/>
    <x v="0"/>
    <s v="Color"/>
    <x v="1"/>
    <x v="0"/>
    <x v="0"/>
    <s v="PG-13"/>
    <x v="116"/>
    <x v="154"/>
    <n v="9000"/>
    <n v="10185"/>
    <n v="45"/>
    <n v="0"/>
    <n v="5.5"/>
    <n v="178"/>
    <n v="93"/>
    <n v="25857987"/>
    <n v="62000000"/>
    <n v="-36142013"/>
    <x v="1"/>
    <x v="1"/>
    <x v="0"/>
  </r>
  <r>
    <s v="Reindeer Games"/>
    <d v="2000-11-15T00:00:00"/>
    <x v="28"/>
    <x v="0"/>
    <s v="Color"/>
    <x v="1"/>
    <x v="0"/>
    <x v="0"/>
    <s v="R"/>
    <x v="116"/>
    <x v="219"/>
    <n v="9000"/>
    <n v="10838"/>
    <n v="287"/>
    <n v="852"/>
    <n v="5.7"/>
    <n v="126"/>
    <n v="124"/>
    <n v="23360779"/>
    <n v="34000000"/>
    <n v="-10639221"/>
    <x v="1"/>
    <x v="1"/>
    <x v="2"/>
  </r>
  <r>
    <s v="Young Adult"/>
    <d v="2011-01-14T00:00:00"/>
    <x v="16"/>
    <x v="1"/>
    <s v="Color"/>
    <x v="0"/>
    <x v="0"/>
    <x v="0"/>
    <s v="R"/>
    <x v="116"/>
    <x v="145"/>
    <n v="9000"/>
    <n v="10575"/>
    <n v="655"/>
    <n v="0"/>
    <n v="6.3"/>
    <n v="325"/>
    <n v="94"/>
    <n v="16300302"/>
    <n v="12000000"/>
    <n v="4300302"/>
    <x v="0"/>
    <x v="1"/>
    <x v="0"/>
  </r>
  <r>
    <s v="The Yards"/>
    <d v="2000-01-05T00:00:00"/>
    <x v="28"/>
    <x v="0"/>
    <s v="Color"/>
    <x v="4"/>
    <x v="0"/>
    <x v="0"/>
    <s v="R"/>
    <x v="116"/>
    <x v="662"/>
    <n v="9000"/>
    <n v="11433"/>
    <n v="115"/>
    <n v="401"/>
    <n v="6.4"/>
    <n v="93"/>
    <n v="115"/>
    <n v="882710"/>
    <n v="24000000"/>
    <n v="-23117290"/>
    <x v="1"/>
    <x v="1"/>
    <x v="0"/>
  </r>
  <r>
    <s v="Pink Ribbons, Inc."/>
    <d v="2011-10-12T00:00:00"/>
    <x v="16"/>
    <x v="1"/>
    <s v="Color"/>
    <x v="12"/>
    <x v="0"/>
    <x v="5"/>
    <s v="Not Rated"/>
    <x v="117"/>
    <x v="671"/>
    <n v="8621"/>
    <n v="0"/>
    <n v="4"/>
    <n v="5000"/>
    <n v="7.4"/>
    <n v="23"/>
    <n v="97"/>
    <n v="24784"/>
    <n v="1200000"/>
    <n v="-1175216"/>
    <x v="1"/>
    <x v="0"/>
    <x v="0"/>
  </r>
  <r>
    <s v="Ayurveda: Art of Being"/>
    <d v="2001-09-04T00:00:00"/>
    <x v="25"/>
    <x v="0"/>
    <s v="Color"/>
    <x v="12"/>
    <x v="0"/>
    <x v="20"/>
    <s v="Not Rated"/>
    <x v="117"/>
    <x v="672"/>
    <n v="8621"/>
    <n v="0"/>
    <n v="95"/>
    <n v="379"/>
    <n v="7.6"/>
    <n v="15"/>
    <n v="102"/>
    <n v="16892"/>
    <n v="300000"/>
    <n v="-283108"/>
    <x v="1"/>
    <x v="0"/>
    <x v="0"/>
  </r>
  <r>
    <s v="The Harvest/La Cosecha"/>
    <d v="2011-03-22T00:00:00"/>
    <x v="16"/>
    <x v="1"/>
    <s v="Color"/>
    <x v="12"/>
    <x v="0"/>
    <x v="0"/>
    <s v="Not Rated"/>
    <x v="117"/>
    <x v="673"/>
    <n v="8621"/>
    <n v="0"/>
    <n v="6"/>
    <n v="88"/>
    <n v="7.2"/>
    <n v="3"/>
    <n v="80"/>
    <n v="2245"/>
    <n v="560000"/>
    <n v="-557755"/>
    <x v="1"/>
    <x v="0"/>
    <x v="1"/>
  </r>
  <r>
    <s v="Pretty Woman"/>
    <d v="1990-08-18T00:00:00"/>
    <x v="24"/>
    <x v="2"/>
    <s v="Color"/>
    <x v="0"/>
    <x v="0"/>
    <x v="0"/>
    <s v="R"/>
    <x v="118"/>
    <x v="216"/>
    <n v="8000"/>
    <n v="11135"/>
    <n v="0"/>
    <n v="11000"/>
    <n v="6.9"/>
    <n v="82"/>
    <n v="125"/>
    <n v="178406268"/>
    <n v="14000000"/>
    <n v="164406268"/>
    <x v="0"/>
    <x v="1"/>
    <x v="2"/>
  </r>
  <r>
    <s v="Runaway Bride"/>
    <d v="1999-01-17T00:00:00"/>
    <x v="17"/>
    <x v="2"/>
    <s v="Color"/>
    <x v="0"/>
    <x v="0"/>
    <x v="0"/>
    <s v="PG"/>
    <x v="118"/>
    <x v="216"/>
    <n v="8000"/>
    <n v="12790"/>
    <n v="0"/>
    <n v="0"/>
    <n v="5.5"/>
    <n v="103"/>
    <n v="116"/>
    <n v="152149590"/>
    <n v="70000000"/>
    <n v="82149590"/>
    <x v="0"/>
    <x v="1"/>
    <x v="0"/>
  </r>
  <r>
    <s v="Daddy's Home"/>
    <d v="2015-05-22T00:00:00"/>
    <x v="20"/>
    <x v="1"/>
    <s v="Color"/>
    <x v="0"/>
    <x v="0"/>
    <x v="0"/>
    <s v="PG-13"/>
    <x v="119"/>
    <x v="312"/>
    <n v="8000"/>
    <n v="10886"/>
    <n v="51"/>
    <n v="13000"/>
    <n v="6.1"/>
    <n v="145"/>
    <n v="96"/>
    <n v="150315155"/>
    <n v="50000000"/>
    <n v="100315155"/>
    <x v="0"/>
    <x v="1"/>
    <x v="0"/>
  </r>
  <r>
    <s v="Talladega Nights: The Ballad of Ricky Bobby"/>
    <d v="2006-07-04T00:00:00"/>
    <x v="6"/>
    <x v="0"/>
    <s v="Color"/>
    <x v="1"/>
    <x v="0"/>
    <x v="0"/>
    <s v="PG-13"/>
    <x v="119"/>
    <x v="0"/>
    <n v="8000"/>
    <n v="12410"/>
    <n v="285"/>
    <n v="0"/>
    <n v="6.6"/>
    <n v="164"/>
    <n v="122"/>
    <n v="148213377"/>
    <n v="73000000"/>
    <n v="75213377"/>
    <x v="0"/>
    <x v="1"/>
    <x v="2"/>
  </r>
  <r>
    <s v="My Best Friend's Wedding"/>
    <d v="1997-10-25T00:00:00"/>
    <x v="10"/>
    <x v="2"/>
    <s v="Color"/>
    <x v="0"/>
    <x v="0"/>
    <x v="0"/>
    <s v="PG-13"/>
    <x v="118"/>
    <x v="674"/>
    <n v="8000"/>
    <n v="12344"/>
    <n v="29"/>
    <n v="0"/>
    <n v="6.3"/>
    <n v="84"/>
    <n v="105"/>
    <n v="126805112"/>
    <n v="46000000"/>
    <n v="80805112"/>
    <x v="0"/>
    <x v="1"/>
    <x v="0"/>
  </r>
  <r>
    <s v="Erin Brockovich"/>
    <d v="2000-10-11T00:00:00"/>
    <x v="28"/>
    <x v="0"/>
    <s v="Color"/>
    <x v="7"/>
    <x v="0"/>
    <x v="0"/>
    <s v="R"/>
    <x v="118"/>
    <x v="353"/>
    <n v="8000"/>
    <n v="10003"/>
    <n v="0"/>
    <n v="0"/>
    <n v="7.3"/>
    <n v="169"/>
    <n v="131"/>
    <n v="125548685"/>
    <n v="52000000"/>
    <n v="73548685"/>
    <x v="0"/>
    <x v="0"/>
    <x v="2"/>
  </r>
  <r>
    <s v="The Fault in Our Stars"/>
    <d v="2014-08-12T00:00:00"/>
    <x v="14"/>
    <x v="1"/>
    <s v="Color"/>
    <x v="3"/>
    <x v="0"/>
    <x v="0"/>
    <s v="PG-13"/>
    <x v="120"/>
    <x v="675"/>
    <n v="8000"/>
    <n v="10565"/>
    <n v="131"/>
    <n v="93000"/>
    <n v="7.8"/>
    <n v="326"/>
    <n v="133"/>
    <n v="124868837"/>
    <n v="12000000"/>
    <n v="112868837"/>
    <x v="0"/>
    <x v="0"/>
    <x v="2"/>
  </r>
  <r>
    <s v="Blades of Glory"/>
    <d v="2007-03-21T00:00:00"/>
    <x v="4"/>
    <x v="0"/>
    <s v="Color"/>
    <x v="0"/>
    <x v="0"/>
    <x v="0"/>
    <s v="PG-13"/>
    <x v="119"/>
    <x v="676"/>
    <n v="8000"/>
    <n v="13232"/>
    <n v="8"/>
    <n v="0"/>
    <n v="6.3"/>
    <n v="191"/>
    <n v="93"/>
    <n v="118153533"/>
    <n v="61000000"/>
    <n v="57153533"/>
    <x v="0"/>
    <x v="1"/>
    <x v="0"/>
  </r>
  <r>
    <s v="Notting Hill"/>
    <d v="1999-04-05T00:00:00"/>
    <x v="17"/>
    <x v="2"/>
    <s v="Color"/>
    <x v="0"/>
    <x v="0"/>
    <x v="2"/>
    <s v="PG-13"/>
    <x v="118"/>
    <x v="677"/>
    <n v="8000"/>
    <n v="9255"/>
    <n v="50"/>
    <n v="11000"/>
    <n v="7"/>
    <n v="150"/>
    <n v="124"/>
    <n v="116006080"/>
    <n v="42000000"/>
    <n v="74006080"/>
    <x v="0"/>
    <x v="0"/>
    <x v="2"/>
  </r>
  <r>
    <s v="Step Brothers"/>
    <d v="2008-09-25T00:00:00"/>
    <x v="3"/>
    <x v="0"/>
    <s v="Color"/>
    <x v="0"/>
    <x v="0"/>
    <x v="0"/>
    <s v="R"/>
    <x v="119"/>
    <x v="0"/>
    <n v="8000"/>
    <n v="11264"/>
    <n v="285"/>
    <n v="0"/>
    <n v="6.9"/>
    <n v="173"/>
    <n v="106"/>
    <n v="100468793"/>
    <n v="65000000"/>
    <n v="35468793"/>
    <x v="0"/>
    <x v="1"/>
    <x v="0"/>
  </r>
  <r>
    <s v="America's Sweethearts"/>
    <d v="2001-02-14T00:00:00"/>
    <x v="25"/>
    <x v="0"/>
    <s v="Color"/>
    <x v="0"/>
    <x v="0"/>
    <x v="0"/>
    <s v="PG-13"/>
    <x v="118"/>
    <x v="678"/>
    <n v="8000"/>
    <n v="9176"/>
    <n v="148"/>
    <n v="881"/>
    <n v="5.7"/>
    <n v="142"/>
    <n v="102"/>
    <n v="93607673"/>
    <n v="48000000"/>
    <n v="45607673"/>
    <x v="0"/>
    <x v="1"/>
    <x v="0"/>
  </r>
  <r>
    <s v="Stepmom"/>
    <d v="1998-08-06T00:00:00"/>
    <x v="11"/>
    <x v="2"/>
    <s v="Color"/>
    <x v="0"/>
    <x v="0"/>
    <x v="0"/>
    <s v="PG-13"/>
    <x v="118"/>
    <x v="14"/>
    <n v="8000"/>
    <n v="9988"/>
    <n v="0"/>
    <n v="0"/>
    <n v="6.7"/>
    <n v="65"/>
    <n v="124"/>
    <n v="91030827"/>
    <n v="50000000"/>
    <n v="41030827"/>
    <x v="0"/>
    <x v="1"/>
    <x v="2"/>
  </r>
  <r>
    <s v="Get Hard"/>
    <d v="2015-06-26T00:00:00"/>
    <x v="20"/>
    <x v="1"/>
    <s v="Color"/>
    <x v="0"/>
    <x v="0"/>
    <x v="0"/>
    <s v="R"/>
    <x v="119"/>
    <x v="679"/>
    <n v="8000"/>
    <n v="12556"/>
    <n v="164"/>
    <n v="14000"/>
    <n v="6"/>
    <n v="173"/>
    <n v="107"/>
    <n v="90353764"/>
    <n v="40000000"/>
    <n v="50353764"/>
    <x v="0"/>
    <x v="1"/>
    <x v="0"/>
  </r>
  <r>
    <s v="Percy Jackson &amp; the Olympians: The Lightning Thief"/>
    <d v="2010-12-10T00:00:00"/>
    <x v="7"/>
    <x v="1"/>
    <s v="Color"/>
    <x v="5"/>
    <x v="0"/>
    <x v="2"/>
    <s v="PG"/>
    <x v="121"/>
    <x v="14"/>
    <n v="8000"/>
    <n v="14024"/>
    <n v="0"/>
    <n v="9000"/>
    <n v="5.9"/>
    <n v="217"/>
    <n v="118"/>
    <n v="88761720"/>
    <n v="95000000"/>
    <n v="-6238280"/>
    <x v="1"/>
    <x v="1"/>
    <x v="0"/>
  </r>
  <r>
    <s v="The Campaign"/>
    <d v="2012-08-02T00:00:00"/>
    <x v="1"/>
    <x v="1"/>
    <s v="Color"/>
    <x v="0"/>
    <x v="0"/>
    <x v="0"/>
    <s v="R"/>
    <x v="119"/>
    <x v="34"/>
    <n v="8000"/>
    <n v="9271"/>
    <n v="116"/>
    <n v="18000"/>
    <n v="6.2"/>
    <n v="255"/>
    <n v="85"/>
    <n v="86897182"/>
    <n v="95000000"/>
    <n v="-8102818"/>
    <x v="1"/>
    <x v="1"/>
    <x v="1"/>
  </r>
  <r>
    <s v="The Descendants"/>
    <d v="2011-01-17T00:00:00"/>
    <x v="16"/>
    <x v="1"/>
    <s v="Color"/>
    <x v="0"/>
    <x v="0"/>
    <x v="0"/>
    <s v="R"/>
    <x v="120"/>
    <x v="680"/>
    <n v="8000"/>
    <n v="9578"/>
    <n v="729"/>
    <n v="22000"/>
    <n v="7.3"/>
    <n v="549"/>
    <n v="115"/>
    <n v="82624961"/>
    <n v="20000000"/>
    <n v="62624961"/>
    <x v="0"/>
    <x v="0"/>
    <x v="0"/>
  </r>
  <r>
    <s v="Conspiracy Theory"/>
    <d v="1997-12-19T00:00:00"/>
    <x v="10"/>
    <x v="2"/>
    <s v="Color"/>
    <x v="1"/>
    <x v="0"/>
    <x v="0"/>
    <s v="R"/>
    <x v="118"/>
    <x v="37"/>
    <n v="8000"/>
    <n v="8355"/>
    <n v="503"/>
    <n v="0"/>
    <n v="6.7"/>
    <n v="80"/>
    <n v="135"/>
    <n v="76081498"/>
    <n v="75000000"/>
    <n v="1081498"/>
    <x v="0"/>
    <x v="1"/>
    <x v="2"/>
  </r>
  <r>
    <s v="Old School"/>
    <d v="2003-08-17T00:00:00"/>
    <x v="22"/>
    <x v="0"/>
    <s v="Color"/>
    <x v="0"/>
    <x v="0"/>
    <x v="0"/>
    <s v="R"/>
    <x v="119"/>
    <x v="249"/>
    <n v="8000"/>
    <n v="10325"/>
    <n v="480"/>
    <n v="0"/>
    <n v="7.2"/>
    <n v="123"/>
    <n v="88"/>
    <n v="74608545"/>
    <n v="24000000"/>
    <n v="50608545"/>
    <x v="0"/>
    <x v="0"/>
    <x v="1"/>
  </r>
  <r>
    <s v="Percy Jackson: Sea of Monsters"/>
    <d v="2013-10-17T00:00:00"/>
    <x v="19"/>
    <x v="1"/>
    <s v="Color"/>
    <x v="5"/>
    <x v="0"/>
    <x v="0"/>
    <s v="PG"/>
    <x v="121"/>
    <x v="359"/>
    <n v="8000"/>
    <n v="10882"/>
    <n v="87"/>
    <n v="28000"/>
    <n v="5.9"/>
    <n v="183"/>
    <n v="106"/>
    <n v="68558662"/>
    <n v="90000000"/>
    <n v="-21441338"/>
    <x v="1"/>
    <x v="1"/>
    <x v="0"/>
  </r>
  <r>
    <s v="Mirror Mirror"/>
    <d v="2012-04-22T00:00:00"/>
    <x v="1"/>
    <x v="1"/>
    <s v="Color"/>
    <x v="5"/>
    <x v="0"/>
    <x v="0"/>
    <s v="PG"/>
    <x v="118"/>
    <x v="392"/>
    <n v="8000"/>
    <n v="11454"/>
    <n v="763"/>
    <n v="18000"/>
    <n v="5.6"/>
    <n v="382"/>
    <n v="106"/>
    <n v="64933670"/>
    <n v="85000000"/>
    <n v="-20066330"/>
    <x v="1"/>
    <x v="1"/>
    <x v="0"/>
  </r>
  <r>
    <s v="Mona Lisa Smile"/>
    <d v="2003-08-12T00:00:00"/>
    <x v="22"/>
    <x v="0"/>
    <s v="Color"/>
    <x v="3"/>
    <x v="0"/>
    <x v="0"/>
    <s v="PG-13"/>
    <x v="118"/>
    <x v="50"/>
    <n v="8000"/>
    <n v="12850"/>
    <n v="179"/>
    <n v="0"/>
    <n v="6.4"/>
    <n v="141"/>
    <n v="117"/>
    <n v="63695760"/>
    <n v="65000000"/>
    <n v="-1304240"/>
    <x v="1"/>
    <x v="1"/>
    <x v="0"/>
  </r>
  <r>
    <s v="Flatliners"/>
    <d v="1990-12-15T00:00:00"/>
    <x v="24"/>
    <x v="2"/>
    <s v="Color"/>
    <x v="3"/>
    <x v="0"/>
    <x v="0"/>
    <s v="R"/>
    <x v="118"/>
    <x v="235"/>
    <n v="8000"/>
    <n v="10493"/>
    <n v="541"/>
    <n v="0"/>
    <n v="6.6"/>
    <n v="49"/>
    <n v="115"/>
    <n v="61490000"/>
    <n v="26000000"/>
    <n v="35490000"/>
    <x v="0"/>
    <x v="1"/>
    <x v="0"/>
  </r>
  <r>
    <s v="Curious George"/>
    <d v="2006-03-15T00:00:00"/>
    <x v="6"/>
    <x v="0"/>
    <s v="Color"/>
    <x v="5"/>
    <x v="0"/>
    <x v="0"/>
    <s v="G"/>
    <x v="119"/>
    <x v="681"/>
    <n v="8000"/>
    <n v="11124"/>
    <n v="5"/>
    <n v="624"/>
    <n v="6.6"/>
    <n v="87"/>
    <n v="78"/>
    <n v="58336565"/>
    <n v="50000000"/>
    <n v="8336565"/>
    <x v="0"/>
    <x v="1"/>
    <x v="1"/>
  </r>
  <r>
    <s v="Austin Powers: International Man of Mystery"/>
    <d v="1997-11-29T00:00:00"/>
    <x v="10"/>
    <x v="2"/>
    <s v="Color"/>
    <x v="0"/>
    <x v="0"/>
    <x v="0"/>
    <s v="PG-13"/>
    <x v="119"/>
    <x v="34"/>
    <n v="8000"/>
    <n v="10557"/>
    <n v="116"/>
    <n v="0"/>
    <n v="7"/>
    <n v="129"/>
    <n v="68"/>
    <n v="53868030"/>
    <n v="17000000"/>
    <n v="36868030"/>
    <x v="0"/>
    <x v="0"/>
    <x v="1"/>
  </r>
  <r>
    <s v="Land of the Lost"/>
    <d v="2009-11-24T00:00:00"/>
    <x v="2"/>
    <x v="0"/>
    <s v="Color"/>
    <x v="5"/>
    <x v="0"/>
    <x v="0"/>
    <s v="PG-13"/>
    <x v="119"/>
    <x v="425"/>
    <n v="8000"/>
    <n v="10552"/>
    <n v="52"/>
    <n v="0"/>
    <n v="5.4"/>
    <n v="167"/>
    <n v="102"/>
    <n v="49392095"/>
    <n v="100000000"/>
    <n v="-50607905"/>
    <x v="1"/>
    <x v="1"/>
    <x v="0"/>
  </r>
  <r>
    <s v="Duplicity"/>
    <d v="2009-02-12T00:00:00"/>
    <x v="2"/>
    <x v="0"/>
    <s v="Color"/>
    <x v="0"/>
    <x v="0"/>
    <x v="0"/>
    <s v="PG-13"/>
    <x v="118"/>
    <x v="638"/>
    <n v="8000"/>
    <n v="10623"/>
    <n v="209"/>
    <n v="0"/>
    <n v="6.2"/>
    <n v="211"/>
    <n v="125"/>
    <n v="40559930"/>
    <n v="60000000"/>
    <n v="-19440070"/>
    <x v="1"/>
    <x v="1"/>
    <x v="2"/>
  </r>
  <r>
    <s v="Stranger Than Fiction"/>
    <d v="2006-07-03T00:00:00"/>
    <x v="6"/>
    <x v="0"/>
    <s v="Color"/>
    <x v="0"/>
    <x v="0"/>
    <x v="0"/>
    <s v="PG-13"/>
    <x v="119"/>
    <x v="48"/>
    <n v="8000"/>
    <n v="8362"/>
    <n v="395"/>
    <n v="13000"/>
    <n v="7.6"/>
    <n v="253"/>
    <n v="113"/>
    <n v="40137776"/>
    <n v="38000000"/>
    <n v="2137776"/>
    <x v="0"/>
    <x v="0"/>
    <x v="0"/>
  </r>
  <r>
    <s v="The Number 23"/>
    <d v="2007-12-06T00:00:00"/>
    <x v="4"/>
    <x v="0"/>
    <s v="Color"/>
    <x v="9"/>
    <x v="0"/>
    <x v="0"/>
    <s v="R"/>
    <x v="121"/>
    <x v="235"/>
    <n v="8000"/>
    <n v="10938"/>
    <n v="541"/>
    <n v="10000"/>
    <n v="6.4"/>
    <n v="224"/>
    <n v="98"/>
    <n v="35063732"/>
    <n v="32000000"/>
    <n v="3063732"/>
    <x v="0"/>
    <x v="1"/>
    <x v="0"/>
  </r>
  <r>
    <s v="Semi-Pro"/>
    <d v="2008-06-13T00:00:00"/>
    <x v="3"/>
    <x v="0"/>
    <s v="Color"/>
    <x v="0"/>
    <x v="0"/>
    <x v="0"/>
    <s v="R"/>
    <x v="119"/>
    <x v="682"/>
    <n v="8000"/>
    <n v="10026"/>
    <n v="3"/>
    <n v="0"/>
    <n v="5.8"/>
    <n v="164"/>
    <n v="99"/>
    <n v="33472850"/>
    <n v="55000000"/>
    <n v="-21527150"/>
    <x v="1"/>
    <x v="1"/>
    <x v="0"/>
  </r>
  <r>
    <s v="Superstar"/>
    <d v="1999-09-30T00:00:00"/>
    <x v="17"/>
    <x v="2"/>
    <s v="Color"/>
    <x v="0"/>
    <x v="0"/>
    <x v="0"/>
    <s v="PG-13"/>
    <x v="119"/>
    <x v="683"/>
    <n v="8000"/>
    <n v="10792"/>
    <n v="54"/>
    <n v="2000"/>
    <n v="5"/>
    <n v="43"/>
    <n v="81"/>
    <n v="30628981"/>
    <n v="14000000"/>
    <n v="16628981"/>
    <x v="0"/>
    <x v="1"/>
    <x v="1"/>
  </r>
  <r>
    <s v="A Night at the Roxbury"/>
    <d v="1998-07-21T00:00:00"/>
    <x v="11"/>
    <x v="2"/>
    <s v="Color"/>
    <x v="0"/>
    <x v="0"/>
    <x v="0"/>
    <s v="PG-13"/>
    <x v="119"/>
    <x v="684"/>
    <n v="8000"/>
    <n v="9271"/>
    <n v="12"/>
    <n v="0"/>
    <n v="6.2"/>
    <n v="63"/>
    <n v="82"/>
    <n v="30324946"/>
    <n v="17000000"/>
    <n v="13324946"/>
    <x v="0"/>
    <x v="1"/>
    <x v="1"/>
  </r>
  <r>
    <s v="Jay and Silent Bob Strike Back"/>
    <d v="2001-08-15T00:00:00"/>
    <x v="25"/>
    <x v="0"/>
    <s v="Color"/>
    <x v="0"/>
    <x v="0"/>
    <x v="0"/>
    <s v="R"/>
    <x v="119"/>
    <x v="60"/>
    <n v="8000"/>
    <n v="11632"/>
    <n v="0"/>
    <n v="0"/>
    <n v="6.9"/>
    <n v="181"/>
    <n v="104"/>
    <n v="30059386"/>
    <n v="22000000"/>
    <n v="8059386"/>
    <x v="0"/>
    <x v="1"/>
    <x v="0"/>
  </r>
  <r>
    <s v="The Perks of Being a Wallflower"/>
    <d v="2012-05-22T00:00:00"/>
    <x v="1"/>
    <x v="1"/>
    <s v="Color"/>
    <x v="3"/>
    <x v="0"/>
    <x v="0"/>
    <s v="PG-13"/>
    <x v="121"/>
    <x v="685"/>
    <n v="8000"/>
    <n v="13631"/>
    <n v="139"/>
    <n v="131000"/>
    <n v="8"/>
    <n v="364"/>
    <n v="102"/>
    <n v="17738570"/>
    <n v="13000000"/>
    <n v="4738570"/>
    <x v="0"/>
    <x v="3"/>
    <x v="0"/>
  </r>
  <r>
    <s v="Drowning Mona"/>
    <d v="2000-06-21T00:00:00"/>
    <x v="28"/>
    <x v="0"/>
    <s v="Color"/>
    <x v="0"/>
    <x v="0"/>
    <x v="0"/>
    <s v="PG-13"/>
    <x v="119"/>
    <x v="686"/>
    <n v="8000"/>
    <n v="11078"/>
    <n v="22"/>
    <n v="492"/>
    <n v="5.6"/>
    <n v="84"/>
    <n v="96"/>
    <n v="15427192"/>
    <n v="16000000"/>
    <n v="-572808"/>
    <x v="1"/>
    <x v="1"/>
    <x v="0"/>
  </r>
  <r>
    <s v="The Ladies Man"/>
    <d v="2000-10-27T00:00:00"/>
    <x v="28"/>
    <x v="0"/>
    <s v="Color"/>
    <x v="0"/>
    <x v="0"/>
    <x v="0"/>
    <s v="R"/>
    <x v="119"/>
    <x v="687"/>
    <n v="8000"/>
    <n v="10982"/>
    <n v="71"/>
    <n v="671"/>
    <n v="5.0999999999999996"/>
    <n v="58"/>
    <n v="84"/>
    <n v="13592872"/>
    <n v="11000000"/>
    <n v="2592872"/>
    <x v="0"/>
    <x v="1"/>
    <x v="1"/>
  </r>
  <r>
    <s v="Mystic Pizza"/>
    <d v="1988-06-29T00:00:00"/>
    <x v="30"/>
    <x v="3"/>
    <s v="Color"/>
    <x v="0"/>
    <x v="0"/>
    <x v="0"/>
    <s v="R"/>
    <x v="118"/>
    <x v="581"/>
    <n v="8000"/>
    <n v="10430"/>
    <n v="80"/>
    <n v="0"/>
    <n v="6.2"/>
    <n v="34"/>
    <n v="104"/>
    <n v="12793213"/>
    <n v="6000000"/>
    <n v="6793213"/>
    <x v="0"/>
    <x v="1"/>
    <x v="0"/>
  </r>
  <r>
    <s v="Hoot"/>
    <d v="2006-03-05T00:00:00"/>
    <x v="6"/>
    <x v="0"/>
    <s v="Color"/>
    <x v="5"/>
    <x v="0"/>
    <x v="0"/>
    <s v="PG"/>
    <x v="121"/>
    <x v="688"/>
    <n v="8000"/>
    <n v="10732"/>
    <n v="6"/>
    <n v="647"/>
    <n v="5.6"/>
    <n v="49"/>
    <n v="91"/>
    <n v="8080116"/>
    <n v="15000000"/>
    <n v="-6919884"/>
    <x v="1"/>
    <x v="1"/>
    <x v="0"/>
  </r>
  <r>
    <s v="The Spectacular Now"/>
    <d v="2013-09-02T00:00:00"/>
    <x v="19"/>
    <x v="1"/>
    <s v="Color"/>
    <x v="0"/>
    <x v="0"/>
    <x v="0"/>
    <s v="R"/>
    <x v="120"/>
    <x v="689"/>
    <n v="8000"/>
    <n v="10040"/>
    <n v="53"/>
    <n v="10000"/>
    <n v="7.1"/>
    <n v="220"/>
    <n v="95"/>
    <n v="6851969"/>
    <n v="2500000"/>
    <n v="4351969"/>
    <x v="0"/>
    <x v="0"/>
    <x v="0"/>
  </r>
  <r>
    <s v="Casa de mi Padre"/>
    <d v="2012-05-30T00:00:00"/>
    <x v="1"/>
    <x v="1"/>
    <s v="Color"/>
    <x v="0"/>
    <x v="6"/>
    <x v="0"/>
    <s v="R"/>
    <x v="119"/>
    <x v="690"/>
    <n v="8000"/>
    <n v="10123"/>
    <n v="4"/>
    <n v="9000"/>
    <n v="5.5"/>
    <n v="133"/>
    <n v="84"/>
    <n v="5895238"/>
    <n v="6000000"/>
    <n v="-104762"/>
    <x v="1"/>
    <x v="1"/>
    <x v="1"/>
  </r>
  <r>
    <s v="Mary Reilly"/>
    <d v="1996-01-06T00:00:00"/>
    <x v="29"/>
    <x v="2"/>
    <s v="Color"/>
    <x v="3"/>
    <x v="0"/>
    <x v="0"/>
    <s v="R"/>
    <x v="118"/>
    <x v="324"/>
    <n v="8000"/>
    <n v="8349"/>
    <n v="350"/>
    <n v="616"/>
    <n v="5.8"/>
    <n v="46"/>
    <n v="108"/>
    <n v="5600000"/>
    <n v="47000000"/>
    <n v="-41400000"/>
    <x v="1"/>
    <x v="1"/>
    <x v="0"/>
  </r>
  <r>
    <s v="My Name Is Khan"/>
    <d v="2010-04-18T00:00:00"/>
    <x v="7"/>
    <x v="1"/>
    <s v="Color"/>
    <x v="5"/>
    <x v="7"/>
    <x v="20"/>
    <s v="PG-13"/>
    <x v="122"/>
    <x v="691"/>
    <n v="8000"/>
    <n v="8532"/>
    <n v="160"/>
    <n v="27000"/>
    <n v="8"/>
    <n v="210"/>
    <n v="128"/>
    <n v="4018695"/>
    <n v="12000000"/>
    <n v="-7981305"/>
    <x v="1"/>
    <x v="3"/>
    <x v="2"/>
  </r>
  <r>
    <s v="Kabhi Alvida Naa Kehna"/>
    <d v="2006-04-04T00:00:00"/>
    <x v="6"/>
    <x v="0"/>
    <s v="Color"/>
    <x v="3"/>
    <x v="7"/>
    <x v="20"/>
    <s v="R"/>
    <x v="122"/>
    <x v="691"/>
    <n v="8000"/>
    <n v="10822"/>
    <n v="160"/>
    <n v="659"/>
    <n v="6"/>
    <n v="20"/>
    <n v="193"/>
    <n v="3275443"/>
    <n v="700000000"/>
    <n v="-696724557"/>
    <x v="1"/>
    <x v="1"/>
    <x v="2"/>
  </r>
  <r>
    <s v="Jab Tak Hai Jaan"/>
    <d v="2012-04-24T00:00:00"/>
    <x v="1"/>
    <x v="1"/>
    <s v="Color"/>
    <x v="3"/>
    <x v="7"/>
    <x v="20"/>
    <s v="Not Rated"/>
    <x v="122"/>
    <x v="692"/>
    <n v="8000"/>
    <n v="13762"/>
    <n v="147"/>
    <n v="12000"/>
    <n v="6.9"/>
    <n v="50"/>
    <n v="176"/>
    <n v="3047539"/>
    <n v="7217600"/>
    <n v="-4170061"/>
    <x v="1"/>
    <x v="1"/>
    <x v="2"/>
  </r>
  <r>
    <s v="Veer-Zaara"/>
    <d v="2004-07-12T00:00:00"/>
    <x v="0"/>
    <x v="0"/>
    <s v="Color"/>
    <x v="3"/>
    <x v="7"/>
    <x v="20"/>
    <s v="Not Rated"/>
    <x v="122"/>
    <x v="692"/>
    <n v="8000"/>
    <n v="9984"/>
    <n v="147"/>
    <n v="2000"/>
    <n v="7.9"/>
    <n v="29"/>
    <n v="192"/>
    <n v="2921738"/>
    <n v="7000000"/>
    <n v="-4078262"/>
    <x v="1"/>
    <x v="0"/>
    <x v="2"/>
  </r>
  <r>
    <s v="Everything Must Go"/>
    <d v="2010-05-02T00:00:00"/>
    <x v="7"/>
    <x v="1"/>
    <s v="Color"/>
    <x v="0"/>
    <x v="0"/>
    <x v="0"/>
    <s v="R"/>
    <x v="119"/>
    <x v="693"/>
    <n v="8000"/>
    <n v="10517"/>
    <n v="7"/>
    <n v="0"/>
    <n v="6.4"/>
    <n v="155"/>
    <n v="97"/>
    <n v="2711210"/>
    <n v="5000000"/>
    <n v="-2288790"/>
    <x v="1"/>
    <x v="1"/>
    <x v="0"/>
  </r>
  <r>
    <s v="Full Frontal"/>
    <d v="2002-03-29T00:00:00"/>
    <x v="18"/>
    <x v="0"/>
    <s v="Color"/>
    <x v="0"/>
    <x v="0"/>
    <x v="0"/>
    <s v="R"/>
    <x v="118"/>
    <x v="353"/>
    <n v="8000"/>
    <n v="11327"/>
    <n v="0"/>
    <n v="134"/>
    <n v="4.7"/>
    <n v="108"/>
    <n v="101"/>
    <n v="2506446"/>
    <n v="2000000"/>
    <n v="506446"/>
    <x v="0"/>
    <x v="2"/>
    <x v="0"/>
  </r>
  <r>
    <s v="The Wendell Baker Story"/>
    <d v="2005-09-09T00:00:00"/>
    <x v="5"/>
    <x v="0"/>
    <s v="Color"/>
    <x v="0"/>
    <x v="0"/>
    <x v="0"/>
    <s v="PG-13"/>
    <x v="119"/>
    <x v="694"/>
    <n v="8000"/>
    <n v="9608"/>
    <n v="387"/>
    <n v="143"/>
    <n v="5.5"/>
    <n v="32"/>
    <n v="99"/>
    <n v="127144"/>
    <n v="8000000"/>
    <n v="-7872856"/>
    <x v="1"/>
    <x v="1"/>
    <x v="0"/>
  </r>
  <r>
    <s v="The Butterfly Effect"/>
    <d v="2004-12-26T00:00:00"/>
    <x v="0"/>
    <x v="0"/>
    <s v="Color"/>
    <x v="13"/>
    <x v="0"/>
    <x v="0"/>
    <s v="R"/>
    <x v="121"/>
    <x v="695"/>
    <n v="8000"/>
    <n v="12755"/>
    <n v="19"/>
    <n v="15000"/>
    <n v="7.7"/>
    <n v="185"/>
    <n v="120"/>
    <n v="23947"/>
    <n v="13000000"/>
    <n v="-12976053"/>
    <x v="1"/>
    <x v="0"/>
    <x v="0"/>
  </r>
  <r>
    <s v="Despicable Me 2"/>
    <d v="2013-06-14T00:00:00"/>
    <x v="19"/>
    <x v="1"/>
    <s v="Color"/>
    <x v="6"/>
    <x v="0"/>
    <x v="0"/>
    <s v="PG"/>
    <x v="123"/>
    <x v="696"/>
    <n v="7000"/>
    <n v="11905"/>
    <n v="275"/>
    <n v="56000"/>
    <n v="7.5"/>
    <n v="306"/>
    <n v="98"/>
    <n v="368049635"/>
    <n v="76000000"/>
    <n v="292049635"/>
    <x v="0"/>
    <x v="0"/>
    <x v="0"/>
  </r>
  <r>
    <s v="Minions"/>
    <d v="2015-08-04T00:00:00"/>
    <x v="20"/>
    <x v="1"/>
    <s v="Color"/>
    <x v="1"/>
    <x v="0"/>
    <x v="0"/>
    <s v="PG"/>
    <x v="123"/>
    <x v="697"/>
    <n v="7000"/>
    <n v="13616"/>
    <n v="22"/>
    <n v="70000"/>
    <n v="6.4"/>
    <n v="308"/>
    <n v="91"/>
    <n v="336029560"/>
    <n v="74000000"/>
    <n v="262029560"/>
    <x v="0"/>
    <x v="1"/>
    <x v="0"/>
  </r>
  <r>
    <s v="Despicable Me"/>
    <d v="2010-09-24T00:00:00"/>
    <x v="7"/>
    <x v="1"/>
    <s v="Color"/>
    <x v="6"/>
    <x v="0"/>
    <x v="0"/>
    <s v="PG"/>
    <x v="123"/>
    <x v="696"/>
    <n v="7000"/>
    <n v="11608"/>
    <n v="275"/>
    <n v="31000"/>
    <n v="7.7"/>
    <n v="304"/>
    <n v="87"/>
    <n v="251501645"/>
    <n v="69000000"/>
    <n v="182501645"/>
    <x v="0"/>
    <x v="0"/>
    <x v="1"/>
  </r>
  <r>
    <s v="The 40-Year-Old Virgin"/>
    <d v="2005-11-22T00:00:00"/>
    <x v="5"/>
    <x v="0"/>
    <s v="Color"/>
    <x v="0"/>
    <x v="0"/>
    <x v="0"/>
    <s v="R"/>
    <x v="123"/>
    <x v="574"/>
    <n v="7000"/>
    <n v="8341"/>
    <n v="0"/>
    <n v="0"/>
    <n v="7.1"/>
    <n v="217"/>
    <n v="133"/>
    <n v="109243478"/>
    <n v="26000000"/>
    <n v="83243478"/>
    <x v="0"/>
    <x v="0"/>
    <x v="2"/>
  </r>
  <r>
    <s v="Little Miss Sunshine"/>
    <d v="2006-04-11T00:00:00"/>
    <x v="6"/>
    <x v="0"/>
    <s v="Color"/>
    <x v="0"/>
    <x v="0"/>
    <x v="0"/>
    <s v="R"/>
    <x v="123"/>
    <x v="698"/>
    <n v="7000"/>
    <n v="7227"/>
    <n v="36"/>
    <n v="15000"/>
    <n v="7.9"/>
    <n v="270"/>
    <n v="101"/>
    <n v="59889948"/>
    <n v="8000000"/>
    <n v="51889948"/>
    <x v="0"/>
    <x v="0"/>
    <x v="0"/>
  </r>
  <r>
    <s v="The Way Way Back"/>
    <d v="2013-05-09T00:00:00"/>
    <x v="19"/>
    <x v="1"/>
    <s v="Color"/>
    <x v="0"/>
    <x v="0"/>
    <x v="0"/>
    <s v="PG-13"/>
    <x v="123"/>
    <x v="699"/>
    <n v="7000"/>
    <n v="8375"/>
    <n v="214"/>
    <n v="22000"/>
    <n v="7.4"/>
    <n v="276"/>
    <n v="103"/>
    <n v="21501098"/>
    <n v="5000000"/>
    <n v="16501098"/>
    <x v="0"/>
    <x v="0"/>
    <x v="0"/>
  </r>
  <r>
    <s v="Sleepover"/>
    <d v="2004-06-13T00:00:00"/>
    <x v="0"/>
    <x v="0"/>
    <s v="Color"/>
    <x v="0"/>
    <x v="0"/>
    <x v="0"/>
    <s v="PG"/>
    <x v="123"/>
    <x v="700"/>
    <n v="7000"/>
    <n v="13626"/>
    <n v="18"/>
    <n v="0"/>
    <n v="5.3"/>
    <n v="52"/>
    <n v="89"/>
    <n v="8070311"/>
    <n v="10000000"/>
    <n v="-1929689"/>
    <x v="1"/>
    <x v="1"/>
    <x v="1"/>
  </r>
  <r>
    <s v="Seeking a Friend for the End of the World"/>
    <d v="2012-09-02T00:00:00"/>
    <x v="1"/>
    <x v="1"/>
    <s v="Black and White"/>
    <x v="5"/>
    <x v="0"/>
    <x v="0"/>
    <s v="R"/>
    <x v="123"/>
    <x v="701"/>
    <n v="7000"/>
    <n v="7747"/>
    <n v="63"/>
    <n v="25000"/>
    <n v="6.7"/>
    <n v="265"/>
    <n v="101"/>
    <n v="6619173"/>
    <n v="10000000"/>
    <n v="-3380827"/>
    <x v="1"/>
    <x v="1"/>
    <x v="0"/>
  </r>
  <r>
    <s v="Freeheld"/>
    <d v="2015-09-25T00:00:00"/>
    <x v="20"/>
    <x v="1"/>
    <s v="Color"/>
    <x v="7"/>
    <x v="0"/>
    <x v="0"/>
    <s v="PG-13"/>
    <x v="123"/>
    <x v="702"/>
    <n v="7000"/>
    <n v="9660"/>
    <n v="6"/>
    <n v="0"/>
    <n v="6.5"/>
    <n v="133"/>
    <n v="103"/>
    <n v="532988"/>
    <n v="7000000"/>
    <n v="-6467012"/>
    <x v="1"/>
    <x v="1"/>
    <x v="0"/>
  </r>
  <r>
    <s v="King Kong"/>
    <d v="2005-07-28T00:00:00"/>
    <x v="5"/>
    <x v="0"/>
    <s v="Color"/>
    <x v="1"/>
    <x v="0"/>
    <x v="15"/>
    <s v="PG-13"/>
    <x v="124"/>
    <x v="376"/>
    <n v="6000"/>
    <n v="7123"/>
    <n v="0"/>
    <n v="0"/>
    <n v="7.2"/>
    <n v="446"/>
    <n v="201"/>
    <n v="218051260"/>
    <n v="207000000"/>
    <n v="11051260"/>
    <x v="0"/>
    <x v="0"/>
    <x v="2"/>
  </r>
  <r>
    <s v="Casino Royale"/>
    <d v="2006-11-27T00:00:00"/>
    <x v="6"/>
    <x v="0"/>
    <s v="Black and White"/>
    <x v="1"/>
    <x v="0"/>
    <x v="2"/>
    <s v="PG-13"/>
    <x v="125"/>
    <x v="378"/>
    <n v="6000"/>
    <n v="9125"/>
    <n v="258"/>
    <n v="0"/>
    <n v="8"/>
    <n v="400"/>
    <n v="144"/>
    <n v="167007184"/>
    <n v="150000000"/>
    <n v="17007184"/>
    <x v="0"/>
    <x v="3"/>
    <x v="2"/>
  </r>
  <r>
    <s v="The Conjuring"/>
    <d v="2013-10-26T00:00:00"/>
    <x v="19"/>
    <x v="1"/>
    <s v="Color"/>
    <x v="2"/>
    <x v="0"/>
    <x v="0"/>
    <s v="R"/>
    <x v="126"/>
    <x v="107"/>
    <n v="6000"/>
    <n v="9049"/>
    <n v="0"/>
    <n v="131000"/>
    <n v="7.5"/>
    <n v="511"/>
    <n v="112"/>
    <n v="137387272"/>
    <n v="20000000"/>
    <n v="117387272"/>
    <x v="0"/>
    <x v="0"/>
    <x v="0"/>
  </r>
  <r>
    <s v="300: Rise of an Empire"/>
    <d v="2014-12-15T00:00:00"/>
    <x v="14"/>
    <x v="1"/>
    <s v="Color"/>
    <x v="1"/>
    <x v="0"/>
    <x v="0"/>
    <s v="R"/>
    <x v="125"/>
    <x v="703"/>
    <n v="6000"/>
    <n v="10583"/>
    <n v="263"/>
    <n v="71000"/>
    <n v="6.2"/>
    <n v="366"/>
    <n v="102"/>
    <n v="106369117"/>
    <n v="110000000"/>
    <n v="-3630883"/>
    <x v="1"/>
    <x v="1"/>
    <x v="0"/>
  </r>
  <r>
    <s v="The International"/>
    <d v="2009-02-19T00:00:00"/>
    <x v="2"/>
    <x v="0"/>
    <s v="Color"/>
    <x v="1"/>
    <x v="0"/>
    <x v="0"/>
    <s v="R"/>
    <x v="124"/>
    <x v="422"/>
    <n v="6000"/>
    <n v="7654"/>
    <n v="670"/>
    <n v="0"/>
    <n v="6.5"/>
    <n v="245"/>
    <n v="118"/>
    <n v="25450527"/>
    <n v="50000000"/>
    <n v="-24549473"/>
    <x v="1"/>
    <x v="1"/>
    <x v="0"/>
  </r>
  <r>
    <s v="Dream House"/>
    <d v="2011-02-18T00:00:00"/>
    <x v="16"/>
    <x v="1"/>
    <s v="Color"/>
    <x v="3"/>
    <x v="0"/>
    <x v="0"/>
    <s v="PG-13"/>
    <x v="124"/>
    <x v="275"/>
    <n v="6000"/>
    <n v="8018"/>
    <n v="260"/>
    <n v="0"/>
    <n v="6"/>
    <n v="174"/>
    <n v="84"/>
    <n v="21283440"/>
    <n v="55000000"/>
    <n v="-33716560"/>
    <x v="1"/>
    <x v="1"/>
    <x v="1"/>
  </r>
  <r>
    <s v="The Impossible"/>
    <d v="2012-03-23T00:00:00"/>
    <x v="1"/>
    <x v="1"/>
    <s v="Color"/>
    <x v="3"/>
    <x v="0"/>
    <x v="4"/>
    <s v="PG-13"/>
    <x v="124"/>
    <x v="704"/>
    <n v="6000"/>
    <n v="7099"/>
    <n v="171"/>
    <n v="54000"/>
    <n v="7.6"/>
    <n v="371"/>
    <n v="114"/>
    <n v="18996755"/>
    <n v="45000000"/>
    <n v="-26003245"/>
    <x v="1"/>
    <x v="0"/>
    <x v="0"/>
  </r>
  <r>
    <s v="21 Grams"/>
    <d v="2003-06-16T00:00:00"/>
    <x v="22"/>
    <x v="0"/>
    <s v="Color"/>
    <x v="3"/>
    <x v="0"/>
    <x v="0"/>
    <s v="R"/>
    <x v="124"/>
    <x v="90"/>
    <n v="6000"/>
    <n v="7567"/>
    <n v="0"/>
    <n v="0"/>
    <n v="7.7"/>
    <n v="192"/>
    <n v="124"/>
    <n v="16248701"/>
    <n v="20000000"/>
    <n v="-3751299"/>
    <x v="1"/>
    <x v="0"/>
    <x v="2"/>
  </r>
  <r>
    <s v="I Heart Huckabees"/>
    <d v="2004-12-27T00:00:00"/>
    <x v="0"/>
    <x v="0"/>
    <s v="Color"/>
    <x v="0"/>
    <x v="0"/>
    <x v="0"/>
    <s v="R"/>
    <x v="124"/>
    <x v="67"/>
    <n v="6000"/>
    <n v="8094"/>
    <n v="737"/>
    <n v="0"/>
    <n v="6.7"/>
    <n v="183"/>
    <n v="107"/>
    <n v="12784713"/>
    <n v="22000000"/>
    <n v="-9215287"/>
    <x v="1"/>
    <x v="1"/>
    <x v="0"/>
  </r>
  <r>
    <s v="Fair Game"/>
    <d v="2010-11-02T00:00:00"/>
    <x v="7"/>
    <x v="1"/>
    <s v="Color"/>
    <x v="7"/>
    <x v="0"/>
    <x v="0"/>
    <s v="PG-13"/>
    <x v="124"/>
    <x v="355"/>
    <n v="6000"/>
    <n v="10191"/>
    <n v="218"/>
    <n v="9000"/>
    <n v="6.8"/>
    <n v="214"/>
    <n v="108"/>
    <n v="9528092"/>
    <n v="22000000"/>
    <n v="-12471908"/>
    <x v="1"/>
    <x v="1"/>
    <x v="0"/>
  </r>
  <r>
    <s v="While We're Young"/>
    <d v="2014-12-17T00:00:00"/>
    <x v="14"/>
    <x v="1"/>
    <s v="Color"/>
    <x v="0"/>
    <x v="0"/>
    <x v="0"/>
    <s v="R"/>
    <x v="124"/>
    <x v="705"/>
    <n v="6000"/>
    <n v="6322"/>
    <n v="387"/>
    <n v="0"/>
    <n v="6.3"/>
    <n v="270"/>
    <n v="97"/>
    <n v="7574066"/>
    <n v="10000000"/>
    <n v="-2425934"/>
    <x v="1"/>
    <x v="1"/>
    <x v="0"/>
  </r>
  <r>
    <s v="Mulholland Drive"/>
    <d v="2001-10-28T00:00:00"/>
    <x v="25"/>
    <x v="0"/>
    <s v="Color"/>
    <x v="3"/>
    <x v="0"/>
    <x v="3"/>
    <s v="R"/>
    <x v="124"/>
    <x v="706"/>
    <n v="6000"/>
    <n v="8484"/>
    <n v="0"/>
    <n v="16000"/>
    <n v="8"/>
    <n v="252"/>
    <n v="147"/>
    <n v="7219578"/>
    <n v="15000000"/>
    <n v="-7780422"/>
    <x v="1"/>
    <x v="3"/>
    <x v="2"/>
  </r>
  <r>
    <s v="Tank Girl"/>
    <d v="1995-07-14T00:00:00"/>
    <x v="21"/>
    <x v="2"/>
    <s v="Color"/>
    <x v="1"/>
    <x v="0"/>
    <x v="0"/>
    <s v="R"/>
    <x v="124"/>
    <x v="51"/>
    <n v="6000"/>
    <n v="9662"/>
    <n v="54"/>
    <n v="0"/>
    <n v="5.2"/>
    <n v="60"/>
    <n v="104"/>
    <n v="4064333"/>
    <n v="25000000"/>
    <n v="-20935667"/>
    <x v="1"/>
    <x v="1"/>
    <x v="0"/>
  </r>
  <r>
    <s v="Funny Games"/>
    <d v="2007-11-27T00:00:00"/>
    <x v="4"/>
    <x v="0"/>
    <s v="Color"/>
    <x v="4"/>
    <x v="0"/>
    <x v="0"/>
    <s v="R"/>
    <x v="124"/>
    <x v="707"/>
    <n v="6000"/>
    <n v="6748"/>
    <n v="0"/>
    <n v="0"/>
    <n v="6.5"/>
    <n v="250"/>
    <n v="111"/>
    <n v="1294640"/>
    <n v="15000000"/>
    <n v="-13705360"/>
    <x v="1"/>
    <x v="1"/>
    <x v="0"/>
  </r>
  <r>
    <s v="Mother and Child"/>
    <d v="2009-07-22T00:00:00"/>
    <x v="2"/>
    <x v="0"/>
    <s v="Color"/>
    <x v="3"/>
    <x v="0"/>
    <x v="0"/>
    <s v="R"/>
    <x v="124"/>
    <x v="708"/>
    <n v="6000"/>
    <n v="8876"/>
    <n v="127"/>
    <n v="0"/>
    <n v="7.2"/>
    <n v="161"/>
    <n v="125"/>
    <n v="1110286"/>
    <n v="4825000"/>
    <n v="-3714714"/>
    <x v="1"/>
    <x v="0"/>
    <x v="2"/>
  </r>
  <r>
    <s v="Ernest &amp; Celestine"/>
    <d v="2012-10-22T00:00:00"/>
    <x v="1"/>
    <x v="1"/>
    <s v="Color"/>
    <x v="6"/>
    <x v="4"/>
    <x v="3"/>
    <s v="PG"/>
    <x v="126"/>
    <x v="709"/>
    <n v="6000"/>
    <n v="6829"/>
    <n v="2"/>
    <n v="0"/>
    <n v="7.9"/>
    <n v="99"/>
    <n v="80"/>
    <n v="71442"/>
    <n v="9600000"/>
    <n v="-9528558"/>
    <x v="1"/>
    <x v="0"/>
    <x v="1"/>
  </r>
  <r>
    <s v="The Lord of the Rings: The Return of the King"/>
    <d v="2003-09-21T00:00:00"/>
    <x v="22"/>
    <x v="0"/>
    <s v="Color"/>
    <x v="1"/>
    <x v="0"/>
    <x v="0"/>
    <s v="PG-13"/>
    <x v="127"/>
    <x v="376"/>
    <n v="5000"/>
    <n v="6434"/>
    <n v="0"/>
    <n v="16000"/>
    <n v="8.9"/>
    <n v="328"/>
    <n v="192"/>
    <n v="377019252"/>
    <n v="94000000"/>
    <n v="283019252"/>
    <x v="0"/>
    <x v="3"/>
    <x v="2"/>
  </r>
  <r>
    <s v="The Hobbit: An Unexpected Journey"/>
    <d v="2012-05-06T00:00:00"/>
    <x v="1"/>
    <x v="1"/>
    <s v="Color"/>
    <x v="5"/>
    <x v="0"/>
    <x v="0"/>
    <s v="PG-13"/>
    <x v="128"/>
    <x v="376"/>
    <n v="5000"/>
    <n v="9152"/>
    <n v="0"/>
    <n v="166000"/>
    <n v="7.9"/>
    <n v="645"/>
    <n v="182"/>
    <n v="303001229"/>
    <n v="180000000"/>
    <n v="123001229"/>
    <x v="0"/>
    <x v="0"/>
    <x v="2"/>
  </r>
  <r>
    <s v="The Hobbit: The Desolation of Smaug"/>
    <d v="2013-01-26T00:00:00"/>
    <x v="19"/>
    <x v="1"/>
    <s v="Color"/>
    <x v="5"/>
    <x v="0"/>
    <x v="0"/>
    <s v="PG-13"/>
    <x v="128"/>
    <x v="376"/>
    <n v="5000"/>
    <n v="9152"/>
    <n v="0"/>
    <n v="83000"/>
    <n v="7.9"/>
    <n v="509"/>
    <n v="186"/>
    <n v="258355354"/>
    <n v="225000000"/>
    <n v="33355354"/>
    <x v="0"/>
    <x v="0"/>
    <x v="2"/>
  </r>
  <r>
    <s v="The Hobbit: The Battle of the Five Armies"/>
    <d v="2014-07-30T00:00:00"/>
    <x v="14"/>
    <x v="1"/>
    <s v="Color"/>
    <x v="5"/>
    <x v="0"/>
    <x v="15"/>
    <s v="PG-13"/>
    <x v="128"/>
    <x v="376"/>
    <n v="5000"/>
    <n v="9152"/>
    <n v="0"/>
    <n v="65000"/>
    <n v="7.5"/>
    <n v="422"/>
    <n v="164"/>
    <n v="255108370"/>
    <n v="250000000"/>
    <n v="5108370"/>
    <x v="0"/>
    <x v="0"/>
    <x v="2"/>
  </r>
  <r>
    <s v="Lethal Weapon 4"/>
    <d v="1998-07-11T00:00:00"/>
    <x v="11"/>
    <x v="2"/>
    <s v="Color"/>
    <x v="1"/>
    <x v="0"/>
    <x v="0"/>
    <s v="R"/>
    <x v="129"/>
    <x v="37"/>
    <n v="5000"/>
    <n v="6171"/>
    <n v="503"/>
    <n v="0"/>
    <n v="6.6"/>
    <n v="141"/>
    <n v="127"/>
    <n v="129734803"/>
    <n v="140000000"/>
    <n v="-10265197"/>
    <x v="1"/>
    <x v="1"/>
    <x v="2"/>
  </r>
  <r>
    <s v="The Mummy: Tomb of the Dragon Emperor"/>
    <d v="2008-03-04T00:00:00"/>
    <x v="3"/>
    <x v="0"/>
    <s v="Color"/>
    <x v="1"/>
    <x v="0"/>
    <x v="0"/>
    <s v="PG-13"/>
    <x v="129"/>
    <x v="164"/>
    <n v="5000"/>
    <n v="9131"/>
    <n v="357"/>
    <n v="0"/>
    <n v="5.2"/>
    <n v="264"/>
    <n v="112"/>
    <n v="102176165"/>
    <n v="145000000"/>
    <n v="-42823835"/>
    <x v="1"/>
    <x v="1"/>
    <x v="0"/>
  </r>
  <r>
    <s v="Maid in Manhattan"/>
    <d v="2002-05-17T00:00:00"/>
    <x v="18"/>
    <x v="0"/>
    <s v="Color"/>
    <x v="0"/>
    <x v="0"/>
    <x v="0"/>
    <s v="PG-13"/>
    <x v="130"/>
    <x v="279"/>
    <n v="5000"/>
    <n v="7184"/>
    <n v="61"/>
    <n v="0"/>
    <n v="5.0999999999999996"/>
    <n v="114"/>
    <n v="105"/>
    <n v="93815117"/>
    <n v="55000000"/>
    <n v="38815117"/>
    <x v="0"/>
    <x v="1"/>
    <x v="0"/>
  </r>
  <r>
    <s v="Underworld: Awakening"/>
    <d v="2012-02-24T00:00:00"/>
    <x v="1"/>
    <x v="1"/>
    <s v="Color"/>
    <x v="1"/>
    <x v="0"/>
    <x v="0"/>
    <s v="R"/>
    <x v="131"/>
    <x v="710"/>
    <n v="5000"/>
    <n v="5861"/>
    <n v="24"/>
    <n v="24000"/>
    <n v="6.4"/>
    <n v="242"/>
    <n v="88"/>
    <n v="62321039"/>
    <n v="70000000"/>
    <n v="-7678961"/>
    <x v="1"/>
    <x v="1"/>
    <x v="1"/>
  </r>
  <r>
    <s v="Romeo Must Die"/>
    <d v="2000-08-13T00:00:00"/>
    <x v="28"/>
    <x v="0"/>
    <s v="Color"/>
    <x v="1"/>
    <x v="0"/>
    <x v="0"/>
    <s v="R"/>
    <x v="129"/>
    <x v="548"/>
    <n v="5000"/>
    <n v="9082"/>
    <n v="43"/>
    <n v="0"/>
    <n v="6.1"/>
    <n v="70"/>
    <n v="115"/>
    <n v="55973336"/>
    <n v="25000000"/>
    <n v="30973336"/>
    <x v="0"/>
    <x v="1"/>
    <x v="0"/>
  </r>
  <r>
    <s v="Enemy at the Gates"/>
    <d v="2001-10-05T00:00:00"/>
    <x v="25"/>
    <x v="0"/>
    <s v="Color"/>
    <x v="3"/>
    <x v="0"/>
    <x v="0"/>
    <s v="R"/>
    <x v="130"/>
    <x v="593"/>
    <n v="5000"/>
    <n v="5103"/>
    <n v="218"/>
    <n v="0"/>
    <n v="7.6"/>
    <n v="187"/>
    <n v="131"/>
    <n v="51396781"/>
    <n v="68000000"/>
    <n v="-16603219"/>
    <x v="1"/>
    <x v="0"/>
    <x v="2"/>
  </r>
  <r>
    <s v="Kiss of the Dragon"/>
    <d v="2001-05-15T00:00:00"/>
    <x v="25"/>
    <x v="0"/>
    <s v="Color"/>
    <x v="1"/>
    <x v="0"/>
    <x v="3"/>
    <s v="R"/>
    <x v="129"/>
    <x v="711"/>
    <n v="5000"/>
    <n v="7945"/>
    <n v="20"/>
    <n v="0"/>
    <n v="6.6"/>
    <n v="116"/>
    <n v="98"/>
    <n v="36833473"/>
    <n v="25000000"/>
    <n v="11833473"/>
    <x v="0"/>
    <x v="1"/>
    <x v="0"/>
  </r>
  <r>
    <s v="Cradle 2 the Grave"/>
    <d v="2003-09-01T00:00:00"/>
    <x v="22"/>
    <x v="0"/>
    <s v="Color"/>
    <x v="1"/>
    <x v="0"/>
    <x v="0"/>
    <s v="R"/>
    <x v="129"/>
    <x v="548"/>
    <n v="5000"/>
    <n v="6867"/>
    <n v="43"/>
    <n v="1000"/>
    <n v="5.8"/>
    <n v="109"/>
    <n v="101"/>
    <n v="34604054"/>
    <n v="30000000"/>
    <n v="4604054"/>
    <x v="0"/>
    <x v="1"/>
    <x v="0"/>
  </r>
  <r>
    <s v="The Mortal Instruments: City of Bones"/>
    <d v="2013-04-02T00:00:00"/>
    <x v="19"/>
    <x v="1"/>
    <s v="Color"/>
    <x v="8"/>
    <x v="0"/>
    <x v="0"/>
    <s v="PG-13"/>
    <x v="128"/>
    <x v="712"/>
    <n v="5000"/>
    <n v="10247"/>
    <n v="91"/>
    <n v="44000"/>
    <n v="6"/>
    <n v="212"/>
    <n v="130"/>
    <n v="31165421"/>
    <n v="60000000"/>
    <n v="-28834579"/>
    <x v="1"/>
    <x v="1"/>
    <x v="2"/>
  </r>
  <r>
    <s v="Elizabethtown"/>
    <d v="2005-02-12T00:00:00"/>
    <x v="5"/>
    <x v="0"/>
    <s v="Color"/>
    <x v="0"/>
    <x v="0"/>
    <x v="0"/>
    <s v="PG-13"/>
    <x v="127"/>
    <x v="223"/>
    <n v="5000"/>
    <n v="12700"/>
    <n v="488"/>
    <n v="0"/>
    <n v="6.4"/>
    <n v="190"/>
    <n v="123"/>
    <n v="26838389"/>
    <n v="57000000"/>
    <n v="-30161611"/>
    <x v="1"/>
    <x v="1"/>
    <x v="2"/>
  </r>
  <r>
    <s v="The Forbidden Kingdom"/>
    <d v="2008-07-13T00:00:00"/>
    <x v="3"/>
    <x v="0"/>
    <s v="Color"/>
    <x v="1"/>
    <x v="0"/>
    <x v="0"/>
    <s v="PG-13"/>
    <x v="129"/>
    <x v="713"/>
    <n v="5000"/>
    <n v="7247"/>
    <n v="50"/>
    <n v="0"/>
    <n v="6.6"/>
    <n v="206"/>
    <n v="104"/>
    <n v="25040293"/>
    <n v="55000000"/>
    <n v="-29959707"/>
    <x v="1"/>
    <x v="1"/>
    <x v="0"/>
  </r>
  <r>
    <s v="Across the Universe"/>
    <d v="2007-07-11T00:00:00"/>
    <x v="4"/>
    <x v="0"/>
    <s v="Color"/>
    <x v="3"/>
    <x v="0"/>
    <x v="0"/>
    <s v="PG-13"/>
    <x v="132"/>
    <x v="714"/>
    <n v="5000"/>
    <n v="5405"/>
    <n v="278"/>
    <n v="14000"/>
    <n v="7.4"/>
    <n v="156"/>
    <n v="133"/>
    <n v="24343673"/>
    <n v="45000000"/>
    <n v="-20656327"/>
    <x v="1"/>
    <x v="0"/>
    <x v="2"/>
  </r>
  <r>
    <s v="Super Mario Bros."/>
    <d v="1993-03-01T00:00:00"/>
    <x v="8"/>
    <x v="2"/>
    <s v="Color"/>
    <x v="5"/>
    <x v="0"/>
    <x v="2"/>
    <s v="PG"/>
    <x v="130"/>
    <x v="715"/>
    <n v="5000"/>
    <n v="7723"/>
    <n v="5"/>
    <n v="0"/>
    <n v="4"/>
    <n v="36"/>
    <n v="104"/>
    <n v="20915465"/>
    <n v="42000000"/>
    <n v="-21084535"/>
    <x v="1"/>
    <x v="2"/>
    <x v="0"/>
  </r>
  <r>
    <s v="Mrs Henderson Presents"/>
    <d v="2005-10-30T00:00:00"/>
    <x v="5"/>
    <x v="0"/>
    <s v="Color"/>
    <x v="0"/>
    <x v="0"/>
    <x v="2"/>
    <s v="R"/>
    <x v="130"/>
    <x v="324"/>
    <n v="5000"/>
    <n v="5637"/>
    <n v="350"/>
    <n v="0"/>
    <n v="7.1"/>
    <n v="137"/>
    <n v="103"/>
    <n v="11034436"/>
    <n v="20000000"/>
    <n v="-8965564"/>
    <x v="1"/>
    <x v="0"/>
    <x v="0"/>
  </r>
  <r>
    <s v="Last Orders"/>
    <d v="2001-10-16T00:00:00"/>
    <x v="25"/>
    <x v="0"/>
    <s v="Color"/>
    <x v="3"/>
    <x v="0"/>
    <x v="2"/>
    <s v="R"/>
    <x v="130"/>
    <x v="716"/>
    <n v="5000"/>
    <n v="7166"/>
    <n v="40"/>
    <n v="305"/>
    <n v="7"/>
    <n v="61"/>
    <n v="109"/>
    <n v="2326407"/>
    <n v="12000000"/>
    <n v="-9673593"/>
    <x v="1"/>
    <x v="0"/>
    <x v="0"/>
  </r>
  <r>
    <s v="Made in Dagenham"/>
    <d v="2010-12-04T00:00:00"/>
    <x v="7"/>
    <x v="1"/>
    <s v="Color"/>
    <x v="7"/>
    <x v="0"/>
    <x v="2"/>
    <s v="R"/>
    <x v="130"/>
    <x v="717"/>
    <n v="5000"/>
    <n v="7692"/>
    <n v="13"/>
    <n v="0"/>
    <n v="7.2"/>
    <n v="163"/>
    <n v="113"/>
    <n v="1094798"/>
    <n v="7200000"/>
    <n v="-6105202"/>
    <x v="1"/>
    <x v="0"/>
    <x v="0"/>
  </r>
  <r>
    <s v="The Warlords"/>
    <d v="2007-04-15T00:00:00"/>
    <x v="4"/>
    <x v="0"/>
    <s v="Color"/>
    <x v="1"/>
    <x v="2"/>
    <x v="13"/>
    <s v="R"/>
    <x v="129"/>
    <x v="718"/>
    <n v="5000"/>
    <n v="6267"/>
    <n v="31"/>
    <n v="0"/>
    <n v="7.1"/>
    <n v="106"/>
    <n v="113"/>
    <n v="128978"/>
    <n v="40000000"/>
    <n v="-39871022"/>
    <x v="1"/>
    <x v="0"/>
    <x v="0"/>
  </r>
  <r>
    <s v="The Best Offer"/>
    <d v="2013-11-04T00:00:00"/>
    <x v="19"/>
    <x v="1"/>
    <s v="Color"/>
    <x v="4"/>
    <x v="0"/>
    <x v="12"/>
    <s v="R"/>
    <x v="132"/>
    <x v="719"/>
    <n v="5000"/>
    <n v="5954"/>
    <n v="911"/>
    <n v="31000"/>
    <n v="7.8"/>
    <n v="124"/>
    <n v="131"/>
    <n v="85433"/>
    <n v="13500000"/>
    <n v="-13414567"/>
    <x v="1"/>
    <x v="0"/>
    <x v="2"/>
  </r>
  <r>
    <s v="Hero"/>
    <d v="2002-01-10T00:00:00"/>
    <x v="18"/>
    <x v="0"/>
    <s v="Black and White"/>
    <x v="1"/>
    <x v="2"/>
    <x v="11"/>
    <s v="PG-13"/>
    <x v="129"/>
    <x v="199"/>
    <n v="5000"/>
    <n v="6229"/>
    <n v="611"/>
    <n v="0"/>
    <n v="7.9"/>
    <n v="283"/>
    <n v="80"/>
    <n v="84961"/>
    <n v="31000000"/>
    <n v="-30915039"/>
    <x v="1"/>
    <x v="0"/>
    <x v="1"/>
  </r>
  <r>
    <s v="Shrek Forever After"/>
    <d v="2010-03-18T00:00:00"/>
    <x v="7"/>
    <x v="1"/>
    <s v="Color"/>
    <x v="5"/>
    <x v="0"/>
    <x v="0"/>
    <s v="PG"/>
    <x v="133"/>
    <x v="720"/>
    <n v="4000"/>
    <n v="4628"/>
    <n v="31"/>
    <n v="0"/>
    <n v="6.4"/>
    <n v="226"/>
    <n v="93"/>
    <n v="238371987"/>
    <n v="165000000"/>
    <n v="73371987"/>
    <x v="0"/>
    <x v="1"/>
    <x v="0"/>
  </r>
  <r>
    <s v="Scooby-Doo"/>
    <d v="2002-04-04T00:00:00"/>
    <x v="18"/>
    <x v="0"/>
    <s v="Color"/>
    <x v="5"/>
    <x v="0"/>
    <x v="0"/>
    <s v="PG"/>
    <x v="134"/>
    <x v="721"/>
    <n v="4000"/>
    <n v="6355"/>
    <n v="67"/>
    <n v="0"/>
    <n v="4.9000000000000004"/>
    <n v="138"/>
    <n v="86"/>
    <n v="153288182"/>
    <n v="84000000"/>
    <n v="69288182"/>
    <x v="0"/>
    <x v="2"/>
    <x v="1"/>
  </r>
  <r>
    <s v="Puss in Boots"/>
    <d v="2011-01-30T00:00:00"/>
    <x v="16"/>
    <x v="1"/>
    <s v="Color"/>
    <x v="1"/>
    <x v="0"/>
    <x v="0"/>
    <s v="PG"/>
    <x v="135"/>
    <x v="722"/>
    <n v="4000"/>
    <n v="5046"/>
    <n v="50"/>
    <n v="16000"/>
    <n v="6.7"/>
    <n v="246"/>
    <n v="90"/>
    <n v="149234747"/>
    <n v="130000000"/>
    <n v="19234747"/>
    <x v="0"/>
    <x v="1"/>
    <x v="0"/>
  </r>
  <r>
    <s v="Identity Thief"/>
    <d v="2013-03-15T00:00:00"/>
    <x v="19"/>
    <x v="1"/>
    <s v="Color"/>
    <x v="0"/>
    <x v="0"/>
    <x v="0"/>
    <s v="R"/>
    <x v="136"/>
    <x v="304"/>
    <n v="4000"/>
    <n v="5826"/>
    <n v="91"/>
    <n v="17000"/>
    <n v="5.7"/>
    <n v="275"/>
    <n v="120"/>
    <n v="134455175"/>
    <n v="35000000"/>
    <n v="99455175"/>
    <x v="0"/>
    <x v="1"/>
    <x v="0"/>
  </r>
  <r>
    <s v="Four Christmases"/>
    <d v="2008-07-23T00:00:00"/>
    <x v="3"/>
    <x v="0"/>
    <s v="Color"/>
    <x v="0"/>
    <x v="0"/>
    <x v="8"/>
    <s v="PG-13"/>
    <x v="136"/>
    <x v="304"/>
    <n v="4000"/>
    <n v="9913"/>
    <n v="91"/>
    <n v="0"/>
    <n v="5.6"/>
    <n v="141"/>
    <n v="88"/>
    <n v="120136047"/>
    <n v="80000000"/>
    <n v="40136047"/>
    <x v="0"/>
    <x v="1"/>
    <x v="1"/>
  </r>
  <r>
    <s v="The Break-Up"/>
    <d v="2006-10-27T00:00:00"/>
    <x v="6"/>
    <x v="0"/>
    <s v="Color"/>
    <x v="0"/>
    <x v="0"/>
    <x v="0"/>
    <s v="PG-13"/>
    <x v="136"/>
    <x v="441"/>
    <n v="4000"/>
    <n v="8315"/>
    <n v="235"/>
    <n v="0"/>
    <n v="5.8"/>
    <n v="183"/>
    <n v="106"/>
    <n v="118683135"/>
    <n v="52000000"/>
    <n v="66683135"/>
    <x v="0"/>
    <x v="1"/>
    <x v="0"/>
  </r>
  <r>
    <s v="The Grudge"/>
    <d v="2004-06-21T00:00:00"/>
    <x v="0"/>
    <x v="0"/>
    <s v="Color"/>
    <x v="2"/>
    <x v="0"/>
    <x v="0"/>
    <s v="PG-13"/>
    <x v="134"/>
    <x v="723"/>
    <n v="4000"/>
    <n v="7461"/>
    <n v="70"/>
    <n v="4000"/>
    <n v="5.9"/>
    <n v="203"/>
    <n v="98"/>
    <n v="110175871"/>
    <n v="10000000"/>
    <n v="100175871"/>
    <x v="0"/>
    <x v="1"/>
    <x v="0"/>
  </r>
  <r>
    <s v="Couples Retreat"/>
    <d v="2009-02-02T00:00:00"/>
    <x v="2"/>
    <x v="0"/>
    <s v="Color"/>
    <x v="0"/>
    <x v="0"/>
    <x v="0"/>
    <s v="PG-13"/>
    <x v="136"/>
    <x v="724"/>
    <n v="4000"/>
    <n v="8172"/>
    <n v="0"/>
    <n v="0"/>
    <n v="5.5"/>
    <n v="166"/>
    <n v="113"/>
    <n v="109176215"/>
    <n v="60000000"/>
    <n v="49176215"/>
    <x v="0"/>
    <x v="1"/>
    <x v="0"/>
  </r>
  <r>
    <s v="Open Season"/>
    <d v="2006-10-12T00:00:00"/>
    <x v="6"/>
    <x v="0"/>
    <s v="Color"/>
    <x v="5"/>
    <x v="0"/>
    <x v="0"/>
    <s v="PG"/>
    <x v="136"/>
    <x v="725"/>
    <n v="4000"/>
    <n v="6081"/>
    <n v="28"/>
    <n v="863"/>
    <n v="6.2"/>
    <n v="107"/>
    <n v="83"/>
    <n v="84303558"/>
    <n v="85000000"/>
    <n v="-696442"/>
    <x v="1"/>
    <x v="1"/>
    <x v="1"/>
  </r>
  <r>
    <s v="Scooby-Doo 2: Monsters Unleashed"/>
    <d v="2004-07-06T00:00:00"/>
    <x v="0"/>
    <x v="0"/>
    <s v="Color"/>
    <x v="5"/>
    <x v="0"/>
    <x v="0"/>
    <s v="PG"/>
    <x v="134"/>
    <x v="721"/>
    <n v="4000"/>
    <n v="7800"/>
    <n v="67"/>
    <n v="567"/>
    <n v="4.9000000000000004"/>
    <n v="94"/>
    <n v="93"/>
    <n v="84185387"/>
    <n v="80000000"/>
    <n v="4185387"/>
    <x v="0"/>
    <x v="2"/>
    <x v="0"/>
  </r>
  <r>
    <s v="We Were Soldiers"/>
    <d v="2002-02-19T00:00:00"/>
    <x v="18"/>
    <x v="0"/>
    <s v="Color"/>
    <x v="1"/>
    <x v="0"/>
    <x v="0"/>
    <s v="R"/>
    <x v="133"/>
    <x v="94"/>
    <n v="4000"/>
    <n v="6181"/>
    <n v="130"/>
    <n v="5000"/>
    <n v="7.1"/>
    <n v="141"/>
    <n v="124"/>
    <n v="78120196"/>
    <n v="75000000"/>
    <n v="3120196"/>
    <x v="0"/>
    <x v="0"/>
    <x v="2"/>
  </r>
  <r>
    <s v="Bring It On"/>
    <d v="2000-01-28T00:00:00"/>
    <x v="28"/>
    <x v="0"/>
    <s v="Color"/>
    <x v="0"/>
    <x v="0"/>
    <x v="0"/>
    <s v="PG-13"/>
    <x v="137"/>
    <x v="441"/>
    <n v="4000"/>
    <n v="5270"/>
    <n v="235"/>
    <n v="0"/>
    <n v="5.9"/>
    <n v="139"/>
    <n v="98"/>
    <n v="68353550"/>
    <n v="10000000"/>
    <n v="58353550"/>
    <x v="0"/>
    <x v="1"/>
    <x v="0"/>
  </r>
  <r>
    <s v="Anastasia"/>
    <d v="1997-12-22T00:00:00"/>
    <x v="10"/>
    <x v="2"/>
    <s v="Color"/>
    <x v="5"/>
    <x v="0"/>
    <x v="0"/>
    <s v="G"/>
    <x v="137"/>
    <x v="505"/>
    <n v="4000"/>
    <n v="6017"/>
    <n v="383"/>
    <n v="0"/>
    <n v="7.1"/>
    <n v="78"/>
    <n v="94"/>
    <n v="58297830"/>
    <n v="50000000"/>
    <n v="8297830"/>
    <x v="0"/>
    <x v="0"/>
    <x v="0"/>
  </r>
  <r>
    <s v="Small Soldiers"/>
    <d v="1998-03-07T00:00:00"/>
    <x v="11"/>
    <x v="2"/>
    <s v="Color"/>
    <x v="1"/>
    <x v="0"/>
    <x v="0"/>
    <s v="PG-13"/>
    <x v="137"/>
    <x v="382"/>
    <n v="4000"/>
    <n v="8610"/>
    <n v="287"/>
    <n v="0"/>
    <n v="6.1"/>
    <n v="100"/>
    <n v="108"/>
    <n v="53955614"/>
    <n v="40000000"/>
    <n v="13955614"/>
    <x v="0"/>
    <x v="1"/>
    <x v="0"/>
  </r>
  <r>
    <s v="Here Comes the Boom"/>
    <d v="2012-02-02T00:00:00"/>
    <x v="1"/>
    <x v="1"/>
    <s v="Color"/>
    <x v="1"/>
    <x v="0"/>
    <x v="0"/>
    <s v="PG"/>
    <x v="135"/>
    <x v="62"/>
    <n v="4000"/>
    <n v="6727"/>
    <n v="153"/>
    <n v="17000"/>
    <n v="6.5"/>
    <n v="154"/>
    <n v="105"/>
    <n v="45290318"/>
    <n v="42000000"/>
    <n v="3290318"/>
    <x v="0"/>
    <x v="1"/>
    <x v="0"/>
  </r>
  <r>
    <s v="The Faculty"/>
    <d v="1998-04-20T00:00:00"/>
    <x v="11"/>
    <x v="2"/>
    <s v="Color"/>
    <x v="2"/>
    <x v="0"/>
    <x v="0"/>
    <s v="R"/>
    <x v="138"/>
    <x v="10"/>
    <n v="4000"/>
    <n v="12170"/>
    <n v="0"/>
    <n v="0"/>
    <n v="6.4"/>
    <n v="154"/>
    <n v="104"/>
    <n v="40064955"/>
    <n v="15000000"/>
    <n v="25064955"/>
    <x v="0"/>
    <x v="1"/>
    <x v="0"/>
  </r>
  <r>
    <s v="The Grudge 2"/>
    <d v="2006-01-08T00:00:00"/>
    <x v="6"/>
    <x v="0"/>
    <s v="Color"/>
    <x v="2"/>
    <x v="0"/>
    <x v="0"/>
    <s v="PG-13"/>
    <x v="134"/>
    <x v="723"/>
    <n v="4000"/>
    <n v="5746"/>
    <n v="70"/>
    <n v="930"/>
    <n v="5"/>
    <n v="131"/>
    <n v="137"/>
    <n v="39143839"/>
    <n v="20000000"/>
    <n v="19143839"/>
    <x v="0"/>
    <x v="1"/>
    <x v="2"/>
  </r>
  <r>
    <s v="Cruel Intentions"/>
    <d v="1999-02-22T00:00:00"/>
    <x v="17"/>
    <x v="2"/>
    <s v="Color"/>
    <x v="3"/>
    <x v="0"/>
    <x v="0"/>
    <s v="R"/>
    <x v="134"/>
    <x v="726"/>
    <n v="4000"/>
    <n v="6223"/>
    <n v="16"/>
    <n v="0"/>
    <n v="6.9"/>
    <n v="101"/>
    <n v="97"/>
    <n v="38201895"/>
    <n v="10500000"/>
    <n v="27701895"/>
    <x v="0"/>
    <x v="1"/>
    <x v="0"/>
  </r>
  <r>
    <s v="Million Dollar Arm"/>
    <d v="2014-11-26T00:00:00"/>
    <x v="14"/>
    <x v="1"/>
    <s v="Color"/>
    <x v="7"/>
    <x v="0"/>
    <x v="0"/>
    <s v="PG"/>
    <x v="133"/>
    <x v="81"/>
    <n v="4000"/>
    <n v="6393"/>
    <n v="44"/>
    <n v="10000"/>
    <n v="7"/>
    <n v="151"/>
    <n v="124"/>
    <n v="36447959"/>
    <n v="25000000"/>
    <n v="11447959"/>
    <x v="0"/>
    <x v="0"/>
    <x v="2"/>
  </r>
  <r>
    <s v="Sucker Punch"/>
    <d v="2011-03-14T00:00:00"/>
    <x v="16"/>
    <x v="1"/>
    <s v="Color"/>
    <x v="1"/>
    <x v="0"/>
    <x v="0"/>
    <s v="PG-13"/>
    <x v="133"/>
    <x v="301"/>
    <n v="4000"/>
    <n v="7067"/>
    <n v="0"/>
    <n v="42000"/>
    <n v="6.1"/>
    <n v="435"/>
    <n v="128"/>
    <n v="36381716"/>
    <n v="82000000"/>
    <n v="-45618284"/>
    <x v="1"/>
    <x v="1"/>
    <x v="2"/>
  </r>
  <r>
    <s v="The Pirates! Band of Misfits"/>
    <d v="2012-07-04T00:00:00"/>
    <x v="1"/>
    <x v="1"/>
    <s v="Color"/>
    <x v="5"/>
    <x v="0"/>
    <x v="2"/>
    <s v="PG"/>
    <x v="135"/>
    <x v="727"/>
    <n v="4000"/>
    <n v="6254"/>
    <n v="91"/>
    <n v="0"/>
    <n v="6.7"/>
    <n v="238"/>
    <n v="88"/>
    <n v="31051126"/>
    <n v="55000000"/>
    <n v="-23948874"/>
    <x v="1"/>
    <x v="1"/>
    <x v="1"/>
  </r>
  <r>
    <s v="After the Sunset"/>
    <d v="2004-08-19T00:00:00"/>
    <x v="0"/>
    <x v="0"/>
    <s v="Color"/>
    <x v="1"/>
    <x v="0"/>
    <x v="0"/>
    <s v="PG-13"/>
    <x v="135"/>
    <x v="208"/>
    <n v="4000"/>
    <n v="9814"/>
    <n v="420"/>
    <n v="782"/>
    <n v="6.3"/>
    <n v="117"/>
    <n v="97"/>
    <n v="28328132"/>
    <n v="58000000"/>
    <n v="-29671868"/>
    <x v="1"/>
    <x v="1"/>
    <x v="0"/>
  </r>
  <r>
    <s v="Frida"/>
    <d v="2002-07-13T00:00:00"/>
    <x v="18"/>
    <x v="0"/>
    <s v="Black and White"/>
    <x v="7"/>
    <x v="0"/>
    <x v="0"/>
    <s v="R"/>
    <x v="135"/>
    <x v="714"/>
    <n v="4000"/>
    <n v="7072"/>
    <n v="278"/>
    <n v="0"/>
    <n v="7.4"/>
    <n v="128"/>
    <n v="123"/>
    <n v="25776062"/>
    <n v="12000000"/>
    <n v="13776062"/>
    <x v="0"/>
    <x v="0"/>
    <x v="2"/>
  </r>
  <r>
    <s v="Fled"/>
    <d v="1996-03-09T00:00:00"/>
    <x v="29"/>
    <x v="2"/>
    <s v="Color"/>
    <x v="1"/>
    <x v="0"/>
    <x v="0"/>
    <s v="R"/>
    <x v="135"/>
    <x v="728"/>
    <n v="4000"/>
    <n v="6152"/>
    <n v="114"/>
    <n v="204"/>
    <n v="5.3"/>
    <n v="36"/>
    <n v="105"/>
    <n v="17100000"/>
    <n v="25000000"/>
    <n v="-7900000"/>
    <x v="1"/>
    <x v="1"/>
    <x v="0"/>
  </r>
  <r>
    <s v="Crazy/Beautiful"/>
    <d v="2001-04-15T00:00:00"/>
    <x v="25"/>
    <x v="0"/>
    <s v="Color"/>
    <x v="3"/>
    <x v="0"/>
    <x v="0"/>
    <s v="PG-13"/>
    <x v="137"/>
    <x v="183"/>
    <n v="4000"/>
    <n v="6214"/>
    <n v="134"/>
    <n v="0"/>
    <n v="6.5"/>
    <n v="84"/>
    <n v="135"/>
    <n v="16929123"/>
    <n v="14000000"/>
    <n v="2929123"/>
    <x v="0"/>
    <x v="1"/>
    <x v="2"/>
  </r>
  <r>
    <s v="Wimbledon"/>
    <d v="2004-03-22T00:00:00"/>
    <x v="0"/>
    <x v="0"/>
    <s v="Color"/>
    <x v="0"/>
    <x v="0"/>
    <x v="2"/>
    <s v="PG-13"/>
    <x v="137"/>
    <x v="8"/>
    <n v="4000"/>
    <n v="9330"/>
    <n v="12"/>
    <n v="0"/>
    <n v="6.3"/>
    <n v="129"/>
    <n v="98"/>
    <n v="16831505"/>
    <n v="31000000"/>
    <n v="-14168495"/>
    <x v="1"/>
    <x v="1"/>
    <x v="0"/>
  </r>
  <r>
    <s v="54"/>
    <d v="1998-11-13T00:00:00"/>
    <x v="11"/>
    <x v="2"/>
    <s v="Color"/>
    <x v="3"/>
    <x v="0"/>
    <x v="0"/>
    <s v="R"/>
    <x v="135"/>
    <x v="729"/>
    <n v="4000"/>
    <n v="6910"/>
    <n v="15"/>
    <n v="0"/>
    <n v="5.8"/>
    <n v="63"/>
    <n v="121"/>
    <n v="16574731"/>
    <n v="13000000"/>
    <n v="3574731"/>
    <x v="0"/>
    <x v="1"/>
    <x v="2"/>
  </r>
  <r>
    <s v="Marie Antoinette"/>
    <d v="2006-01-04T00:00:00"/>
    <x v="6"/>
    <x v="0"/>
    <s v="Color"/>
    <x v="7"/>
    <x v="0"/>
    <x v="0"/>
    <s v="PG-13"/>
    <x v="137"/>
    <x v="292"/>
    <n v="4000"/>
    <n v="7243"/>
    <n v="0"/>
    <n v="0"/>
    <n v="6.4"/>
    <n v="260"/>
    <n v="123"/>
    <n v="15962471"/>
    <n v="40000000"/>
    <n v="-24037529"/>
    <x v="1"/>
    <x v="1"/>
    <x v="2"/>
  </r>
  <r>
    <s v="Happily N'Ever After"/>
    <d v="2006-09-30T00:00:00"/>
    <x v="6"/>
    <x v="0"/>
    <s v="Color"/>
    <x v="5"/>
    <x v="0"/>
    <x v="0"/>
    <s v="PG"/>
    <x v="134"/>
    <x v="730"/>
    <n v="4000"/>
    <n v="6863"/>
    <n v="0"/>
    <n v="261"/>
    <n v="4.5"/>
    <n v="93"/>
    <n v="75"/>
    <n v="15519841"/>
    <n v="47000000"/>
    <n v="-31480159"/>
    <x v="1"/>
    <x v="2"/>
    <x v="1"/>
  </r>
  <r>
    <s v="Awake"/>
    <d v="2007-11-08T00:00:00"/>
    <x v="4"/>
    <x v="0"/>
    <s v="Color"/>
    <x v="4"/>
    <x v="0"/>
    <x v="0"/>
    <s v="R"/>
    <x v="139"/>
    <x v="731"/>
    <n v="4000"/>
    <n v="6954"/>
    <n v="8"/>
    <n v="0"/>
    <n v="6.5"/>
    <n v="133"/>
    <n v="84"/>
    <n v="14373825"/>
    <n v="8600000"/>
    <n v="5773825"/>
    <x v="0"/>
    <x v="1"/>
    <x v="1"/>
  </r>
  <r>
    <s v="Drop Dead Gorgeous"/>
    <d v="1999-11-04T00:00:00"/>
    <x v="17"/>
    <x v="2"/>
    <s v="Color"/>
    <x v="0"/>
    <x v="0"/>
    <x v="8"/>
    <s v="PG-13"/>
    <x v="137"/>
    <x v="732"/>
    <n v="4000"/>
    <n v="6388"/>
    <n v="31"/>
    <n v="0"/>
    <n v="6.5"/>
    <n v="77"/>
    <n v="97"/>
    <n v="10561238"/>
    <n v="10000000"/>
    <n v="561238"/>
    <x v="0"/>
    <x v="1"/>
    <x v="0"/>
  </r>
  <r>
    <s v="Very Bad Things"/>
    <d v="1998-07-08T00:00:00"/>
    <x v="11"/>
    <x v="2"/>
    <s v="Color"/>
    <x v="0"/>
    <x v="0"/>
    <x v="0"/>
    <s v="R"/>
    <x v="136"/>
    <x v="446"/>
    <n v="4000"/>
    <n v="6046"/>
    <n v="532"/>
    <n v="0"/>
    <n v="6.3"/>
    <n v="100"/>
    <n v="100"/>
    <n v="9801782"/>
    <n v="10000000"/>
    <n v="-198218"/>
    <x v="1"/>
    <x v="1"/>
    <x v="0"/>
  </r>
  <r>
    <s v="Made"/>
    <d v="2001-04-29T00:00:00"/>
    <x v="25"/>
    <x v="0"/>
    <s v="Color"/>
    <x v="0"/>
    <x v="0"/>
    <x v="0"/>
    <s v="R"/>
    <x v="136"/>
    <x v="201"/>
    <n v="4000"/>
    <n v="5245"/>
    <n v="4000"/>
    <n v="393"/>
    <n v="6.4"/>
    <n v="81"/>
    <n v="95"/>
    <n v="5308707"/>
    <n v="5000000"/>
    <n v="308707"/>
    <x v="0"/>
    <x v="1"/>
    <x v="0"/>
  </r>
  <r>
    <s v="The Virgin Suicides"/>
    <d v="1999-08-06T00:00:00"/>
    <x v="17"/>
    <x v="2"/>
    <s v="Color"/>
    <x v="3"/>
    <x v="0"/>
    <x v="0"/>
    <s v="R"/>
    <x v="137"/>
    <x v="292"/>
    <n v="4000"/>
    <n v="7103"/>
    <n v="0"/>
    <n v="0"/>
    <n v="7.2"/>
    <n v="152"/>
    <n v="90"/>
    <n v="4859475"/>
    <n v="6000000"/>
    <n v="-1140525"/>
    <x v="1"/>
    <x v="0"/>
    <x v="0"/>
  </r>
  <r>
    <s v="90 Minutes in Heaven"/>
    <d v="2015-09-29T00:00:00"/>
    <x v="20"/>
    <x v="1"/>
    <s v="Color"/>
    <x v="3"/>
    <x v="0"/>
    <x v="0"/>
    <s v="PG-13"/>
    <x v="139"/>
    <x v="157"/>
    <n v="4000"/>
    <n v="6617"/>
    <n v="35"/>
    <n v="0"/>
    <n v="4.5999999999999996"/>
    <n v="12"/>
    <n v="121"/>
    <n v="4700361"/>
    <n v="5000000"/>
    <n v="-299639"/>
    <x v="1"/>
    <x v="2"/>
    <x v="2"/>
  </r>
  <r>
    <s v="Swingers"/>
    <d v="1996-05-03T00:00:00"/>
    <x v="29"/>
    <x v="2"/>
    <s v="Color"/>
    <x v="0"/>
    <x v="0"/>
    <x v="0"/>
    <s v="R"/>
    <x v="136"/>
    <x v="355"/>
    <n v="4000"/>
    <n v="4230"/>
    <n v="218"/>
    <n v="0"/>
    <n v="7.4"/>
    <n v="77"/>
    <n v="96"/>
    <n v="4505922"/>
    <n v="200000"/>
    <n v="4305922"/>
    <x v="0"/>
    <x v="0"/>
    <x v="0"/>
  </r>
  <r>
    <s v="Simply Irresistible"/>
    <d v="1999-10-22T00:00:00"/>
    <x v="17"/>
    <x v="2"/>
    <s v="Color"/>
    <x v="0"/>
    <x v="0"/>
    <x v="8"/>
    <s v="PG-13"/>
    <x v="134"/>
    <x v="733"/>
    <n v="4000"/>
    <n v="5668"/>
    <n v="3"/>
    <n v="901"/>
    <n v="5.3"/>
    <n v="35"/>
    <n v="96"/>
    <n v="4394936"/>
    <n v="6000000"/>
    <n v="-1605064"/>
    <x v="1"/>
    <x v="1"/>
    <x v="0"/>
  </r>
  <r>
    <s v="PCU"/>
    <d v="1994-10-12T00:00:00"/>
    <x v="27"/>
    <x v="2"/>
    <s v="Color"/>
    <x v="0"/>
    <x v="0"/>
    <x v="0"/>
    <s v="PG-13"/>
    <x v="136"/>
    <x v="734"/>
    <n v="4000"/>
    <n v="4908"/>
    <n v="157"/>
    <n v="0"/>
    <n v="6.5"/>
    <n v="15"/>
    <n v="79"/>
    <n v="4350774"/>
    <n v="8000000"/>
    <n v="-3649226"/>
    <x v="1"/>
    <x v="1"/>
    <x v="1"/>
  </r>
  <r>
    <s v="Four Rooms"/>
    <d v="1995-08-18T00:00:00"/>
    <x v="21"/>
    <x v="2"/>
    <s v="Color"/>
    <x v="0"/>
    <x v="0"/>
    <x v="0"/>
    <s v="R"/>
    <x v="135"/>
    <x v="735"/>
    <n v="4000"/>
    <n v="7921"/>
    <n v="99"/>
    <n v="0"/>
    <n v="6.7"/>
    <n v="51"/>
    <n v="110"/>
    <n v="4301331"/>
    <n v="4000000"/>
    <n v="301331"/>
    <x v="0"/>
    <x v="1"/>
    <x v="0"/>
  </r>
  <r>
    <s v="Shattered Glass"/>
    <d v="2003-08-23T00:00:00"/>
    <x v="22"/>
    <x v="0"/>
    <s v="Color"/>
    <x v="3"/>
    <x v="0"/>
    <x v="0"/>
    <s v="PG-13"/>
    <x v="139"/>
    <x v="736"/>
    <n v="4000"/>
    <n v="8297"/>
    <n v="53"/>
    <n v="0"/>
    <n v="7.2"/>
    <n v="129"/>
    <n v="99"/>
    <n v="2207975"/>
    <n v="6000000"/>
    <n v="-3792025"/>
    <x v="1"/>
    <x v="0"/>
    <x v="0"/>
  </r>
  <r>
    <s v="Factory Girl"/>
    <d v="2006-03-18T00:00:00"/>
    <x v="6"/>
    <x v="0"/>
    <s v="Color"/>
    <x v="7"/>
    <x v="0"/>
    <x v="0"/>
    <s v="R"/>
    <x v="139"/>
    <x v="342"/>
    <n v="4000"/>
    <n v="6526"/>
    <n v="60"/>
    <n v="3000"/>
    <n v="6.4"/>
    <n v="117"/>
    <n v="99"/>
    <n v="1654367"/>
    <n v="7000000"/>
    <n v="-5345633"/>
    <x v="1"/>
    <x v="1"/>
    <x v="0"/>
  </r>
  <r>
    <s v="The Ten"/>
    <d v="2007-05-26T00:00:00"/>
    <x v="4"/>
    <x v="0"/>
    <s v="Color"/>
    <x v="0"/>
    <x v="0"/>
    <x v="0"/>
    <s v="R"/>
    <x v="133"/>
    <x v="737"/>
    <n v="4000"/>
    <n v="4883"/>
    <n v="136"/>
    <n v="915"/>
    <n v="5"/>
    <n v="65"/>
    <n v="96"/>
    <n v="766487"/>
    <n v="5250000"/>
    <n v="-4483513"/>
    <x v="1"/>
    <x v="1"/>
    <x v="0"/>
  </r>
  <r>
    <s v="Bachelorette"/>
    <d v="2012-10-03T00:00:00"/>
    <x v="1"/>
    <x v="1"/>
    <s v="Color"/>
    <x v="0"/>
    <x v="0"/>
    <x v="0"/>
    <s v="R"/>
    <x v="137"/>
    <x v="738"/>
    <n v="4000"/>
    <n v="8353"/>
    <n v="21"/>
    <n v="0"/>
    <n v="5.3"/>
    <n v="156"/>
    <n v="87"/>
    <n v="418268"/>
    <n v="3000000"/>
    <n v="-2581732"/>
    <x v="1"/>
    <x v="1"/>
    <x v="1"/>
  </r>
  <r>
    <s v="D.E.B.S."/>
    <d v="2004-10-19T00:00:00"/>
    <x v="0"/>
    <x v="0"/>
    <s v="Color"/>
    <x v="1"/>
    <x v="0"/>
    <x v="0"/>
    <s v="PG-13"/>
    <x v="138"/>
    <x v="739"/>
    <n v="4000"/>
    <n v="6380"/>
    <n v="23"/>
    <n v="1000"/>
    <n v="5.3"/>
    <n v="50"/>
    <n v="91"/>
    <n v="96793"/>
    <n v="3500000"/>
    <n v="-3403207"/>
    <x v="1"/>
    <x v="1"/>
    <x v="0"/>
  </r>
  <r>
    <s v="Harvard Man"/>
    <d v="2001-09-09T00:00:00"/>
    <x v="25"/>
    <x v="0"/>
    <s v="Color"/>
    <x v="0"/>
    <x v="0"/>
    <x v="0"/>
    <s v="R"/>
    <x v="134"/>
    <x v="258"/>
    <n v="4000"/>
    <n v="6776"/>
    <n v="56"/>
    <n v="113"/>
    <n v="4.9000000000000004"/>
    <n v="27"/>
    <n v="99"/>
    <n v="56007"/>
    <n v="5500000"/>
    <n v="-5443993"/>
    <x v="1"/>
    <x v="2"/>
    <x v="0"/>
  </r>
  <r>
    <s v="Jurassic World"/>
    <d v="2015-07-03T00:00:00"/>
    <x v="20"/>
    <x v="1"/>
    <s v="Color"/>
    <x v="1"/>
    <x v="0"/>
    <x v="0"/>
    <s v="PG-13"/>
    <x v="140"/>
    <x v="740"/>
    <n v="3000"/>
    <n v="8458"/>
    <n v="365"/>
    <n v="150000"/>
    <n v="7"/>
    <n v="644"/>
    <n v="124"/>
    <n v="652177271"/>
    <n v="150000000"/>
    <n v="502177271"/>
    <x v="0"/>
    <x v="0"/>
    <x v="2"/>
  </r>
  <r>
    <s v="Shrek the Third"/>
    <d v="2007-04-16T00:00:00"/>
    <x v="4"/>
    <x v="0"/>
    <s v="Color"/>
    <x v="5"/>
    <x v="0"/>
    <x v="0"/>
    <s v="PG"/>
    <x v="141"/>
    <x v="722"/>
    <n v="3000"/>
    <n v="4705"/>
    <n v="50"/>
    <n v="0"/>
    <n v="6.1"/>
    <n v="227"/>
    <n v="93"/>
    <n v="320706665"/>
    <n v="160000000"/>
    <n v="160706665"/>
    <x v="0"/>
    <x v="1"/>
    <x v="0"/>
  </r>
  <r>
    <s v="Home Alone"/>
    <d v="1990-12-17T00:00:00"/>
    <x v="24"/>
    <x v="2"/>
    <s v="Color"/>
    <x v="0"/>
    <x v="0"/>
    <x v="0"/>
    <s v="PG"/>
    <x v="142"/>
    <x v="14"/>
    <n v="3000"/>
    <n v="7521"/>
    <n v="0"/>
    <n v="20000"/>
    <n v="7.5"/>
    <n v="102"/>
    <n v="103"/>
    <n v="285761243"/>
    <n v="18000000"/>
    <n v="267761243"/>
    <x v="0"/>
    <x v="0"/>
    <x v="0"/>
  </r>
  <r>
    <s v="Pearl Harbor"/>
    <d v="2001-02-18T00:00:00"/>
    <x v="25"/>
    <x v="0"/>
    <s v="Black and White"/>
    <x v="1"/>
    <x v="0"/>
    <x v="0"/>
    <s v="PG-13"/>
    <x v="143"/>
    <x v="294"/>
    <n v="3000"/>
    <n v="5401"/>
    <n v="0"/>
    <n v="0"/>
    <n v="6.1"/>
    <n v="191"/>
    <n v="184"/>
    <n v="198539855"/>
    <n v="140000000"/>
    <n v="58539855"/>
    <x v="0"/>
    <x v="1"/>
    <x v="2"/>
  </r>
  <r>
    <s v="Gladiator"/>
    <d v="2000-12-17T00:00:00"/>
    <x v="28"/>
    <x v="0"/>
    <s v="Color"/>
    <x v="1"/>
    <x v="0"/>
    <x v="0"/>
    <s v="R"/>
    <x v="144"/>
    <x v="96"/>
    <n v="3000"/>
    <n v="6521"/>
    <n v="0"/>
    <n v="21000"/>
    <n v="8.5"/>
    <n v="265"/>
    <n v="171"/>
    <n v="187670866"/>
    <n v="103000000"/>
    <n v="84670866"/>
    <x v="0"/>
    <x v="3"/>
    <x v="2"/>
  </r>
  <r>
    <s v="Home Alone 2: Lost in New York"/>
    <d v="1992-02-08T00:00:00"/>
    <x v="9"/>
    <x v="2"/>
    <s v="Color"/>
    <x v="5"/>
    <x v="0"/>
    <x v="0"/>
    <s v="PG"/>
    <x v="142"/>
    <x v="14"/>
    <n v="3000"/>
    <n v="7860"/>
    <n v="0"/>
    <n v="0"/>
    <n v="6.6"/>
    <n v="37"/>
    <n v="120"/>
    <n v="173585516"/>
    <n v="18000000"/>
    <n v="155585516"/>
    <x v="0"/>
    <x v="1"/>
    <x v="0"/>
  </r>
  <r>
    <s v="American Pie 2"/>
    <d v="2001-03-03T00:00:00"/>
    <x v="25"/>
    <x v="0"/>
    <s v="Color"/>
    <x v="0"/>
    <x v="0"/>
    <x v="0"/>
    <s v="R"/>
    <x v="145"/>
    <x v="741"/>
    <n v="3000"/>
    <n v="7872"/>
    <n v="6"/>
    <n v="0"/>
    <n v="6.4"/>
    <n v="142"/>
    <n v="108"/>
    <n v="145096820"/>
    <n v="30000000"/>
    <n v="115096820"/>
    <x v="0"/>
    <x v="1"/>
    <x v="0"/>
  </r>
  <r>
    <s v="Cheaper by the Dozen"/>
    <d v="2003-09-29T00:00:00"/>
    <x v="22"/>
    <x v="0"/>
    <s v="Color"/>
    <x v="0"/>
    <x v="0"/>
    <x v="0"/>
    <s v="PG"/>
    <x v="146"/>
    <x v="13"/>
    <n v="3000"/>
    <n v="7014"/>
    <n v="189"/>
    <n v="0"/>
    <n v="5.8"/>
    <n v="104"/>
    <n v="94"/>
    <n v="138614544"/>
    <n v="40000000"/>
    <n v="98614544"/>
    <x v="0"/>
    <x v="1"/>
    <x v="0"/>
  </r>
  <r>
    <s v="The Incredible Hulk"/>
    <d v="2008-04-03T00:00:00"/>
    <x v="3"/>
    <x v="0"/>
    <s v="Color"/>
    <x v="1"/>
    <x v="0"/>
    <x v="0"/>
    <s v="PG-13"/>
    <x v="147"/>
    <x v="117"/>
    <n v="3000"/>
    <n v="5811"/>
    <n v="255"/>
    <n v="0"/>
    <n v="6.8"/>
    <n v="354"/>
    <n v="135"/>
    <n v="134518390"/>
    <n v="150000000"/>
    <n v="-15481610"/>
    <x v="1"/>
    <x v="1"/>
    <x v="2"/>
  </r>
  <r>
    <s v="The Village"/>
    <d v="2004-11-24T00:00:00"/>
    <x v="0"/>
    <x v="0"/>
    <s v="Color"/>
    <x v="3"/>
    <x v="0"/>
    <x v="0"/>
    <s v="PG-13"/>
    <x v="140"/>
    <x v="307"/>
    <n v="3000"/>
    <n v="7273"/>
    <n v="0"/>
    <n v="0"/>
    <n v="6.5"/>
    <n v="261"/>
    <n v="108"/>
    <n v="114195633"/>
    <n v="60000000"/>
    <n v="54195633"/>
    <x v="0"/>
    <x v="1"/>
    <x v="0"/>
  </r>
  <r>
    <s v="Mr. Peabody &amp; Sherman"/>
    <d v="2014-02-27T00:00:00"/>
    <x v="14"/>
    <x v="1"/>
    <s v="Color"/>
    <x v="5"/>
    <x v="0"/>
    <x v="0"/>
    <s v="PG"/>
    <x v="147"/>
    <x v="713"/>
    <n v="3000"/>
    <n v="5810"/>
    <n v="50"/>
    <n v="11000"/>
    <n v="6.9"/>
    <n v="196"/>
    <n v="92"/>
    <n v="111505642"/>
    <n v="145000000"/>
    <n v="-33494358"/>
    <x v="1"/>
    <x v="1"/>
    <x v="0"/>
  </r>
  <r>
    <s v="George of the Jungle"/>
    <d v="1997-02-10T00:00:00"/>
    <x v="10"/>
    <x v="2"/>
    <s v="Color"/>
    <x v="1"/>
    <x v="0"/>
    <x v="0"/>
    <s v="PG"/>
    <x v="148"/>
    <x v="742"/>
    <n v="3000"/>
    <n v="4518"/>
    <n v="39"/>
    <n v="5000"/>
    <n v="5.4"/>
    <n v="53"/>
    <n v="92"/>
    <n v="105263257"/>
    <n v="55000000"/>
    <n v="50263257"/>
    <x v="0"/>
    <x v="1"/>
    <x v="0"/>
  </r>
  <r>
    <s v="Phenomenon"/>
    <d v="1996-11-16T00:00:00"/>
    <x v="29"/>
    <x v="2"/>
    <s v="Color"/>
    <x v="3"/>
    <x v="0"/>
    <x v="0"/>
    <s v="PG"/>
    <x v="149"/>
    <x v="214"/>
    <n v="3000"/>
    <n v="5975"/>
    <n v="226"/>
    <n v="0"/>
    <n v="6.4"/>
    <n v="53"/>
    <n v="123"/>
    <n v="104632573"/>
    <n v="32000000"/>
    <n v="72632573"/>
    <x v="0"/>
    <x v="1"/>
    <x v="2"/>
  </r>
  <r>
    <s v="American Wedding"/>
    <d v="2003-09-19T00:00:00"/>
    <x v="22"/>
    <x v="0"/>
    <s v="Color"/>
    <x v="0"/>
    <x v="0"/>
    <x v="0"/>
    <s v="R"/>
    <x v="145"/>
    <x v="450"/>
    <n v="3000"/>
    <n v="5713"/>
    <n v="58"/>
    <n v="0"/>
    <n v="6.3"/>
    <n v="153"/>
    <n v="74"/>
    <n v="104354205"/>
    <n v="55000000"/>
    <n v="49354205"/>
    <x v="0"/>
    <x v="1"/>
    <x v="1"/>
  </r>
  <r>
    <s v="American Pie"/>
    <d v="1999-03-08T00:00:00"/>
    <x v="17"/>
    <x v="2"/>
    <s v="Color"/>
    <x v="0"/>
    <x v="0"/>
    <x v="0"/>
    <s v="R"/>
    <x v="145"/>
    <x v="204"/>
    <n v="3000"/>
    <n v="8134"/>
    <n v="80"/>
    <n v="0"/>
    <n v="7"/>
    <n v="145"/>
    <n v="95"/>
    <n v="101736215"/>
    <n v="11000000"/>
    <n v="90736215"/>
    <x v="0"/>
    <x v="0"/>
    <x v="0"/>
  </r>
  <r>
    <s v="Eagle Eye"/>
    <d v="2008-12-02T00:00:00"/>
    <x v="3"/>
    <x v="0"/>
    <s v="Color"/>
    <x v="1"/>
    <x v="0"/>
    <x v="0"/>
    <s v="PG-13"/>
    <x v="150"/>
    <x v="414"/>
    <n v="3000"/>
    <n v="5637"/>
    <n v="154"/>
    <n v="0"/>
    <n v="6.6"/>
    <n v="215"/>
    <n v="118"/>
    <n v="101111837"/>
    <n v="80000000"/>
    <n v="21111837"/>
    <x v="0"/>
    <x v="1"/>
    <x v="0"/>
  </r>
  <r>
    <s v="Bad Teacher"/>
    <d v="2011-11-02T00:00:00"/>
    <x v="16"/>
    <x v="1"/>
    <s v="Color"/>
    <x v="0"/>
    <x v="0"/>
    <x v="0"/>
    <s v="R"/>
    <x v="141"/>
    <x v="743"/>
    <n v="3000"/>
    <n v="5547"/>
    <n v="52"/>
    <n v="16000"/>
    <n v="5.7"/>
    <n v="286"/>
    <n v="97"/>
    <n v="100292856"/>
    <n v="20000000"/>
    <n v="80292856"/>
    <x v="0"/>
    <x v="1"/>
    <x v="0"/>
  </r>
  <r>
    <s v="Yogi Bear"/>
    <d v="2010-11-27T00:00:00"/>
    <x v="7"/>
    <x v="1"/>
    <s v="Color"/>
    <x v="5"/>
    <x v="0"/>
    <x v="0"/>
    <s v="PG"/>
    <x v="141"/>
    <x v="440"/>
    <n v="3000"/>
    <n v="4394"/>
    <n v="40"/>
    <n v="0"/>
    <n v="4.5999999999999996"/>
    <n v="143"/>
    <n v="80"/>
    <n v="100169068"/>
    <n v="80000000"/>
    <n v="20169068"/>
    <x v="0"/>
    <x v="2"/>
    <x v="1"/>
  </r>
  <r>
    <s v="Cats &amp; Dogs"/>
    <d v="2001-12-14T00:00:00"/>
    <x v="25"/>
    <x v="0"/>
    <s v="Color"/>
    <x v="1"/>
    <x v="0"/>
    <x v="0"/>
    <s v="PG"/>
    <x v="151"/>
    <x v="744"/>
    <n v="3000"/>
    <n v="4171"/>
    <n v="6"/>
    <n v="0"/>
    <n v="5.2"/>
    <n v="105"/>
    <n v="87"/>
    <n v="93375151"/>
    <n v="60000000"/>
    <n v="33375151"/>
    <x v="0"/>
    <x v="1"/>
    <x v="1"/>
  </r>
  <r>
    <s v="The Naked Gun 2Â½: The Smell of Fear"/>
    <d v="1991-05-04T00:00:00"/>
    <x v="13"/>
    <x v="2"/>
    <s v="Color"/>
    <x v="0"/>
    <x v="0"/>
    <x v="0"/>
    <s v="PG-13"/>
    <x v="152"/>
    <x v="745"/>
    <n v="3000"/>
    <n v="3847"/>
    <n v="119"/>
    <n v="0"/>
    <n v="6.8"/>
    <n v="43"/>
    <n v="85"/>
    <n v="86930411"/>
    <n v="23000000"/>
    <n v="63930411"/>
    <x v="0"/>
    <x v="1"/>
    <x v="1"/>
  </r>
  <r>
    <s v="Monster-in-Law"/>
    <d v="2005-06-28T00:00:00"/>
    <x v="5"/>
    <x v="0"/>
    <s v="Color"/>
    <x v="0"/>
    <x v="0"/>
    <x v="8"/>
    <s v="PG-13"/>
    <x v="153"/>
    <x v="291"/>
    <n v="3000"/>
    <n v="6292"/>
    <n v="126"/>
    <n v="0"/>
    <n v="5.5"/>
    <n v="132"/>
    <n v="101"/>
    <n v="82931301"/>
    <n v="60000000"/>
    <n v="22931301"/>
    <x v="0"/>
    <x v="1"/>
    <x v="0"/>
  </r>
  <r>
    <s v="Zookeeper"/>
    <d v="2011-04-05T00:00:00"/>
    <x v="16"/>
    <x v="1"/>
    <s v="Color"/>
    <x v="0"/>
    <x v="0"/>
    <x v="0"/>
    <s v="PG"/>
    <x v="150"/>
    <x v="62"/>
    <n v="3000"/>
    <n v="5392"/>
    <n v="153"/>
    <n v="0"/>
    <n v="5.2"/>
    <n v="178"/>
    <n v="102"/>
    <n v="80360866"/>
    <n v="80000000"/>
    <n v="360866"/>
    <x v="0"/>
    <x v="1"/>
    <x v="0"/>
  </r>
  <r>
    <s v="A.I. Artificial Intelligence"/>
    <d v="2001-11-17T00:00:00"/>
    <x v="25"/>
    <x v="0"/>
    <s v="Color"/>
    <x v="5"/>
    <x v="0"/>
    <x v="0"/>
    <s v="PG-13"/>
    <x v="154"/>
    <x v="19"/>
    <n v="3000"/>
    <n v="6217"/>
    <n v="14000"/>
    <n v="11000"/>
    <n v="7.1"/>
    <n v="281"/>
    <n v="146"/>
    <n v="78616689"/>
    <n v="100000000"/>
    <n v="-21383311"/>
    <x v="1"/>
    <x v="0"/>
    <x v="2"/>
  </r>
  <r>
    <s v="Parental Guidance"/>
    <d v="2012-07-08T00:00:00"/>
    <x v="1"/>
    <x v="1"/>
    <s v="Color"/>
    <x v="0"/>
    <x v="0"/>
    <x v="0"/>
    <s v="PG"/>
    <x v="155"/>
    <x v="362"/>
    <n v="3000"/>
    <n v="5740"/>
    <n v="99"/>
    <n v="0"/>
    <n v="6.1"/>
    <n v="139"/>
    <n v="105"/>
    <n v="77264926"/>
    <n v="25000000"/>
    <n v="52264926"/>
    <x v="0"/>
    <x v="1"/>
    <x v="0"/>
  </r>
  <r>
    <s v="Hellboy II: The Golden Army"/>
    <d v="2008-02-24T00:00:00"/>
    <x v="3"/>
    <x v="0"/>
    <s v="Color"/>
    <x v="1"/>
    <x v="0"/>
    <x v="0"/>
    <s v="PG-13"/>
    <x v="156"/>
    <x v="379"/>
    <n v="3000"/>
    <n v="3632"/>
    <n v="0"/>
    <n v="3000"/>
    <n v="7"/>
    <n v="345"/>
    <n v="120"/>
    <n v="75754670"/>
    <n v="85000000"/>
    <n v="-9245330"/>
    <x v="1"/>
    <x v="0"/>
    <x v="0"/>
  </r>
  <r>
    <s v="Eragon"/>
    <d v="2006-02-07T00:00:00"/>
    <x v="6"/>
    <x v="0"/>
    <s v="Black and White"/>
    <x v="1"/>
    <x v="0"/>
    <x v="0"/>
    <s v="PG"/>
    <x v="144"/>
    <x v="746"/>
    <n v="3000"/>
    <n v="4487"/>
    <n v="14"/>
    <n v="0"/>
    <n v="5.0999999999999996"/>
    <n v="170"/>
    <n v="104"/>
    <n v="75030163"/>
    <n v="100000000"/>
    <n v="-24969837"/>
    <x v="1"/>
    <x v="1"/>
    <x v="0"/>
  </r>
  <r>
    <s v="Sin City"/>
    <d v="2005-08-25T00:00:00"/>
    <x v="5"/>
    <x v="0"/>
    <s v="Black and White"/>
    <x v="4"/>
    <x v="0"/>
    <x v="0"/>
    <s v="R"/>
    <x v="150"/>
    <x v="185"/>
    <n v="3000"/>
    <n v="3924"/>
    <n v="436"/>
    <n v="13000"/>
    <n v="8.1"/>
    <n v="374"/>
    <n v="147"/>
    <n v="74098862"/>
    <n v="40000000"/>
    <n v="34098862"/>
    <x v="0"/>
    <x v="3"/>
    <x v="2"/>
  </r>
  <r>
    <s v="Hotel for Dogs"/>
    <d v="2009-10-09T00:00:00"/>
    <x v="2"/>
    <x v="0"/>
    <s v="Color"/>
    <x v="0"/>
    <x v="0"/>
    <x v="0"/>
    <s v="PG"/>
    <x v="157"/>
    <x v="359"/>
    <n v="3000"/>
    <n v="5174"/>
    <n v="87"/>
    <n v="1000"/>
    <n v="5.4"/>
    <n v="107"/>
    <n v="100"/>
    <n v="73023275"/>
    <n v="35000000"/>
    <n v="38023275"/>
    <x v="0"/>
    <x v="1"/>
    <x v="0"/>
  </r>
  <r>
    <s v="Mission to Mars"/>
    <d v="2000-12-03T00:00:00"/>
    <x v="28"/>
    <x v="0"/>
    <s v="Color"/>
    <x v="5"/>
    <x v="0"/>
    <x v="0"/>
    <s v="PG"/>
    <x v="157"/>
    <x v="209"/>
    <n v="3000"/>
    <n v="4902"/>
    <n v="0"/>
    <n v="0"/>
    <n v="5.6"/>
    <n v="181"/>
    <n v="114"/>
    <n v="60874615"/>
    <n v="90000000"/>
    <n v="-29125385"/>
    <x v="1"/>
    <x v="1"/>
    <x v="0"/>
  </r>
  <r>
    <s v="My Girl"/>
    <d v="1991-11-13T00:00:00"/>
    <x v="13"/>
    <x v="2"/>
    <s v="Color"/>
    <x v="0"/>
    <x v="0"/>
    <x v="0"/>
    <s v="PG-13"/>
    <x v="142"/>
    <x v="747"/>
    <n v="3000"/>
    <n v="5433"/>
    <n v="6"/>
    <n v="0"/>
    <n v="6.8"/>
    <n v="31"/>
    <n v="102"/>
    <n v="59847242"/>
    <n v="16500000"/>
    <n v="43347242"/>
    <x v="0"/>
    <x v="1"/>
    <x v="0"/>
  </r>
  <r>
    <s v="Dawn of the Dead"/>
    <d v="2004-09-16T00:00:00"/>
    <x v="0"/>
    <x v="0"/>
    <s v="Color"/>
    <x v="1"/>
    <x v="0"/>
    <x v="0"/>
    <s v="R"/>
    <x v="147"/>
    <x v="301"/>
    <n v="3000"/>
    <n v="10438"/>
    <n v="0"/>
    <n v="7000"/>
    <n v="7.4"/>
    <n v="287"/>
    <n v="110"/>
    <n v="58885635"/>
    <n v="26000000"/>
    <n v="32885635"/>
    <x v="0"/>
    <x v="0"/>
    <x v="0"/>
  </r>
  <r>
    <s v="Open Range"/>
    <d v="2003-07-23T00:00:00"/>
    <x v="22"/>
    <x v="0"/>
    <s v="Color"/>
    <x v="3"/>
    <x v="0"/>
    <x v="0"/>
    <s v="R"/>
    <x v="149"/>
    <x v="748"/>
    <n v="3000"/>
    <n v="5458"/>
    <n v="0"/>
    <n v="0"/>
    <n v="7.5"/>
    <n v="153"/>
    <n v="139"/>
    <n v="58328680"/>
    <n v="22000000"/>
    <n v="36328680"/>
    <x v="0"/>
    <x v="0"/>
    <x v="2"/>
  </r>
  <r>
    <s v="The Secret Life of Walter Mitty"/>
    <d v="2013-12-08T00:00:00"/>
    <x v="19"/>
    <x v="1"/>
    <s v="Color"/>
    <x v="5"/>
    <x v="0"/>
    <x v="0"/>
    <s v="PG"/>
    <x v="153"/>
    <x v="248"/>
    <n v="3000"/>
    <n v="5095"/>
    <n v="0"/>
    <n v="70000"/>
    <n v="7.3"/>
    <n v="362"/>
    <n v="114"/>
    <n v="58229120"/>
    <n v="90000000"/>
    <n v="-31770880"/>
    <x v="1"/>
    <x v="0"/>
    <x v="0"/>
  </r>
  <r>
    <s v="Escape from Planet Earth"/>
    <d v="2013-11-15T00:00:00"/>
    <x v="19"/>
    <x v="1"/>
    <s v="Color"/>
    <x v="5"/>
    <x v="0"/>
    <x v="0"/>
    <s v="PG"/>
    <x v="148"/>
    <x v="749"/>
    <n v="3000"/>
    <n v="3361"/>
    <n v="7"/>
    <n v="0"/>
    <n v="5.9"/>
    <n v="83"/>
    <n v="89"/>
    <n v="57011847"/>
    <n v="40000000"/>
    <n v="17011847"/>
    <x v="0"/>
    <x v="1"/>
    <x v="1"/>
  </r>
  <r>
    <s v="Saw V"/>
    <d v="2008-01-27T00:00:00"/>
    <x v="3"/>
    <x v="0"/>
    <s v="Color"/>
    <x v="2"/>
    <x v="0"/>
    <x v="0"/>
    <s v="R"/>
    <x v="158"/>
    <x v="750"/>
    <n v="3000"/>
    <n v="5286"/>
    <n v="43"/>
    <n v="0"/>
    <n v="5.8"/>
    <n v="160"/>
    <n v="95"/>
    <n v="56729973"/>
    <n v="10800000"/>
    <n v="45929973"/>
    <x v="0"/>
    <x v="1"/>
    <x v="0"/>
  </r>
  <r>
    <s v="American Reunion"/>
    <d v="2012-03-14T00:00:00"/>
    <x v="1"/>
    <x v="1"/>
    <s v="Color"/>
    <x v="0"/>
    <x v="0"/>
    <x v="0"/>
    <s v="R"/>
    <x v="145"/>
    <x v="751"/>
    <n v="3000"/>
    <n v="8398"/>
    <n v="22"/>
    <n v="39000"/>
    <n v="6.7"/>
    <n v="291"/>
    <n v="113"/>
    <n v="56724080"/>
    <n v="50000000"/>
    <n v="6724080"/>
    <x v="0"/>
    <x v="1"/>
    <x v="0"/>
  </r>
  <r>
    <s v="A Civil Action"/>
    <d v="1998-10-12T00:00:00"/>
    <x v="11"/>
    <x v="2"/>
    <s v="Color"/>
    <x v="3"/>
    <x v="0"/>
    <x v="0"/>
    <s v="PG-13"/>
    <x v="149"/>
    <x v="468"/>
    <n v="3000"/>
    <n v="4713"/>
    <n v="234"/>
    <n v="1000"/>
    <n v="6.5"/>
    <n v="110"/>
    <n v="115"/>
    <n v="56702901"/>
    <n v="60000000"/>
    <n v="-3297099"/>
    <x v="1"/>
    <x v="1"/>
    <x v="0"/>
  </r>
  <r>
    <s v="13 Going on 30"/>
    <d v="2004-06-16T00:00:00"/>
    <x v="0"/>
    <x v="0"/>
    <s v="Color"/>
    <x v="0"/>
    <x v="0"/>
    <x v="0"/>
    <s v="PG-13"/>
    <x v="143"/>
    <x v="585"/>
    <n v="3000"/>
    <n v="6742"/>
    <n v="56"/>
    <n v="0"/>
    <n v="6.1"/>
    <n v="119"/>
    <n v="98"/>
    <n v="56044241"/>
    <n v="37000000"/>
    <n v="19044241"/>
    <x v="0"/>
    <x v="1"/>
    <x v="0"/>
  </r>
  <r>
    <s v="Dracula Untold"/>
    <d v="2014-12-13T00:00:00"/>
    <x v="14"/>
    <x v="1"/>
    <s v="Color"/>
    <x v="1"/>
    <x v="0"/>
    <x v="0"/>
    <s v="PG-13"/>
    <x v="159"/>
    <x v="752"/>
    <n v="3000"/>
    <n v="5178"/>
    <n v="28"/>
    <n v="37000"/>
    <n v="6.3"/>
    <n v="261"/>
    <n v="92"/>
    <n v="55942830"/>
    <n v="70000000"/>
    <n v="-14057170"/>
    <x v="1"/>
    <x v="1"/>
    <x v="0"/>
  </r>
  <r>
    <s v="Crash"/>
    <d v="2004-06-09T00:00:00"/>
    <x v="0"/>
    <x v="0"/>
    <s v="Color"/>
    <x v="4"/>
    <x v="0"/>
    <x v="8"/>
    <s v="R"/>
    <x v="157"/>
    <x v="652"/>
    <n v="3000"/>
    <n v="5732"/>
    <n v="549"/>
    <n v="18000"/>
    <n v="7.9"/>
    <n v="287"/>
    <n v="115"/>
    <n v="54557348"/>
    <n v="6500000"/>
    <n v="48057348"/>
    <x v="0"/>
    <x v="0"/>
    <x v="0"/>
  </r>
  <r>
    <s v="The Odd Life of Timothy Green"/>
    <d v="2012-02-16T00:00:00"/>
    <x v="1"/>
    <x v="1"/>
    <s v="Color"/>
    <x v="0"/>
    <x v="0"/>
    <x v="0"/>
    <s v="PG"/>
    <x v="143"/>
    <x v="753"/>
    <n v="3000"/>
    <n v="9069"/>
    <n v="54"/>
    <n v="11000"/>
    <n v="6.6"/>
    <n v="169"/>
    <n v="105"/>
    <n v="51853450"/>
    <n v="25000000"/>
    <n v="26853450"/>
    <x v="0"/>
    <x v="1"/>
    <x v="0"/>
  </r>
  <r>
    <s v="Muppets Most Wanted"/>
    <d v="2014-12-03T00:00:00"/>
    <x v="14"/>
    <x v="1"/>
    <s v="Color"/>
    <x v="5"/>
    <x v="0"/>
    <x v="0"/>
    <s v="PG"/>
    <x v="147"/>
    <x v="754"/>
    <n v="3000"/>
    <n v="6089"/>
    <n v="33"/>
    <n v="10000"/>
    <n v="6.4"/>
    <n v="277"/>
    <n v="119"/>
    <n v="51178893"/>
    <n v="50000000"/>
    <n v="1178893"/>
    <x v="0"/>
    <x v="1"/>
    <x v="0"/>
  </r>
  <r>
    <s v="Naked Gun 33 1/3: The Final Insult"/>
    <d v="1994-09-21T00:00:00"/>
    <x v="27"/>
    <x v="2"/>
    <s v="Color"/>
    <x v="0"/>
    <x v="0"/>
    <x v="0"/>
    <s v="PG-13"/>
    <x v="152"/>
    <x v="224"/>
    <n v="3000"/>
    <n v="4767"/>
    <n v="88"/>
    <n v="1000"/>
    <n v="6.4"/>
    <n v="43"/>
    <n v="83"/>
    <n v="51109400"/>
    <n v="30000000"/>
    <n v="21109400"/>
    <x v="0"/>
    <x v="1"/>
    <x v="1"/>
  </r>
  <r>
    <s v="Date Movie"/>
    <d v="2006-03-03T00:00:00"/>
    <x v="6"/>
    <x v="0"/>
    <s v="Color"/>
    <x v="0"/>
    <x v="0"/>
    <x v="0"/>
    <s v="PG-13"/>
    <x v="145"/>
    <x v="755"/>
    <n v="3000"/>
    <n v="6539"/>
    <n v="64"/>
    <n v="806"/>
    <n v="2.7"/>
    <n v="99"/>
    <n v="85"/>
    <n v="48546578"/>
    <n v="20000000"/>
    <n v="28546578"/>
    <x v="0"/>
    <x v="2"/>
    <x v="1"/>
  </r>
  <r>
    <s v="The Jungle Book 2"/>
    <d v="2003-05-22T00:00:00"/>
    <x v="22"/>
    <x v="0"/>
    <s v="Color"/>
    <x v="5"/>
    <x v="0"/>
    <x v="0"/>
    <s v="G"/>
    <x v="154"/>
    <x v="756"/>
    <n v="3000"/>
    <n v="4480"/>
    <n v="0"/>
    <n v="227"/>
    <n v="5.4"/>
    <n v="85"/>
    <n v="72"/>
    <n v="47887943"/>
    <n v="20000000"/>
    <n v="27887943"/>
    <x v="0"/>
    <x v="1"/>
    <x v="1"/>
  </r>
  <r>
    <s v="Volcano"/>
    <d v="1997-10-02T00:00:00"/>
    <x v="10"/>
    <x v="2"/>
    <s v="Color"/>
    <x v="1"/>
    <x v="0"/>
    <x v="0"/>
    <s v="PG-13"/>
    <x v="157"/>
    <x v="757"/>
    <n v="3000"/>
    <n v="5062"/>
    <n v="81"/>
    <n v="2000"/>
    <n v="5.4"/>
    <n v="84"/>
    <n v="104"/>
    <n v="47474112"/>
    <n v="90000000"/>
    <n v="-42525888"/>
    <x v="1"/>
    <x v="1"/>
    <x v="0"/>
  </r>
  <r>
    <s v="The Kingdom"/>
    <d v="2007-11-02T00:00:00"/>
    <x v="4"/>
    <x v="0"/>
    <s v="Color"/>
    <x v="1"/>
    <x v="0"/>
    <x v="0"/>
    <s v="R"/>
    <x v="143"/>
    <x v="446"/>
    <n v="3000"/>
    <n v="5187"/>
    <n v="532"/>
    <n v="0"/>
    <n v="7.1"/>
    <n v="234"/>
    <n v="110"/>
    <n v="47456450"/>
    <n v="70000000"/>
    <n v="-22543550"/>
    <x v="1"/>
    <x v="0"/>
    <x v="0"/>
  </r>
  <r>
    <s v="Dude, Where's My Car?"/>
    <d v="2000-03-01T00:00:00"/>
    <x v="28"/>
    <x v="0"/>
    <s v="Color"/>
    <x v="0"/>
    <x v="0"/>
    <x v="0"/>
    <s v="PG-13"/>
    <x v="143"/>
    <x v="758"/>
    <n v="3000"/>
    <n v="6454"/>
    <n v="8"/>
    <n v="0"/>
    <n v="5.5"/>
    <n v="106"/>
    <n v="83"/>
    <n v="46729374"/>
    <n v="13000000"/>
    <n v="33729374"/>
    <x v="0"/>
    <x v="1"/>
    <x v="1"/>
  </r>
  <r>
    <s v="Need for Speed"/>
    <d v="2014-08-29T00:00:00"/>
    <x v="14"/>
    <x v="1"/>
    <s v="Color"/>
    <x v="1"/>
    <x v="0"/>
    <x v="0"/>
    <s v="PG-13"/>
    <x v="160"/>
    <x v="759"/>
    <n v="3000"/>
    <n v="7081"/>
    <n v="76"/>
    <n v="32000"/>
    <n v="6.5"/>
    <n v="327"/>
    <n v="132"/>
    <n v="43568507"/>
    <n v="66000000"/>
    <n v="-22431493"/>
    <x v="1"/>
    <x v="1"/>
    <x v="2"/>
  </r>
  <r>
    <s v="Krampus"/>
    <d v="2015-10-08T00:00:00"/>
    <x v="20"/>
    <x v="1"/>
    <s v="Color"/>
    <x v="0"/>
    <x v="0"/>
    <x v="0"/>
    <s v="PG-13"/>
    <x v="153"/>
    <x v="760"/>
    <n v="3000"/>
    <n v="4567"/>
    <n v="66"/>
    <n v="27000"/>
    <n v="6.2"/>
    <n v="198"/>
    <n v="98"/>
    <n v="42592530"/>
    <n v="15000000"/>
    <n v="27592530"/>
    <x v="0"/>
    <x v="1"/>
    <x v="0"/>
  </r>
  <r>
    <s v="Lady in the Water"/>
    <d v="2006-12-07T00:00:00"/>
    <x v="6"/>
    <x v="0"/>
    <s v="Color"/>
    <x v="3"/>
    <x v="0"/>
    <x v="0"/>
    <s v="PG-13"/>
    <x v="140"/>
    <x v="307"/>
    <n v="3000"/>
    <n v="5609"/>
    <n v="0"/>
    <n v="0"/>
    <n v="5.6"/>
    <n v="284"/>
    <n v="110"/>
    <n v="42272747"/>
    <n v="70000000"/>
    <n v="-27727253"/>
    <x v="1"/>
    <x v="1"/>
    <x v="0"/>
  </r>
  <r>
    <s v="Secondhand Lions"/>
    <d v="2003-04-14T00:00:00"/>
    <x v="22"/>
    <x v="0"/>
    <s v="Color"/>
    <x v="0"/>
    <x v="0"/>
    <x v="0"/>
    <s v="PG"/>
    <x v="154"/>
    <x v="761"/>
    <n v="3000"/>
    <n v="9638"/>
    <n v="23"/>
    <n v="0"/>
    <n v="7.6"/>
    <n v="82"/>
    <n v="111"/>
    <n v="41407470"/>
    <n v="30000000"/>
    <n v="11407470"/>
    <x v="0"/>
    <x v="0"/>
    <x v="0"/>
  </r>
  <r>
    <s v="The Illusionist"/>
    <d v="2006-01-24T00:00:00"/>
    <x v="6"/>
    <x v="0"/>
    <s v="Color"/>
    <x v="3"/>
    <x v="0"/>
    <x v="0"/>
    <s v="PG-13"/>
    <x v="161"/>
    <x v="433"/>
    <n v="3000"/>
    <n v="4210"/>
    <n v="168"/>
    <n v="15000"/>
    <n v="7.6"/>
    <n v="236"/>
    <n v="110"/>
    <n v="39825798"/>
    <n v="16000000"/>
    <n v="23825798"/>
    <x v="0"/>
    <x v="0"/>
    <x v="0"/>
  </r>
  <r>
    <s v="RiÂ¢hie RiÂ¢h"/>
    <d v="1994-11-28T00:00:00"/>
    <x v="27"/>
    <x v="2"/>
    <s v="Color"/>
    <x v="0"/>
    <x v="0"/>
    <x v="0"/>
    <s v="PG"/>
    <x v="142"/>
    <x v="581"/>
    <n v="3000"/>
    <n v="4634"/>
    <n v="80"/>
    <n v="0"/>
    <n v="5.2"/>
    <n v="19"/>
    <n v="95"/>
    <n v="38087756"/>
    <n v="40000000"/>
    <n v="-1912244"/>
    <x v="1"/>
    <x v="1"/>
    <x v="0"/>
  </r>
  <r>
    <s v="Bedazzled"/>
    <d v="2000-05-10T00:00:00"/>
    <x v="28"/>
    <x v="0"/>
    <s v="Color"/>
    <x v="0"/>
    <x v="0"/>
    <x v="0"/>
    <s v="PG-13"/>
    <x v="148"/>
    <x v="206"/>
    <n v="3000"/>
    <n v="5390"/>
    <n v="11000"/>
    <n v="0"/>
    <n v="6"/>
    <n v="125"/>
    <n v="93"/>
    <n v="37879996"/>
    <n v="48000000"/>
    <n v="-10120004"/>
    <x v="1"/>
    <x v="1"/>
    <x v="0"/>
  </r>
  <r>
    <s v="Abraham Lincoln: Vampire Hunter"/>
    <d v="2012-09-16T00:00:00"/>
    <x v="1"/>
    <x v="1"/>
    <s v="Color"/>
    <x v="1"/>
    <x v="0"/>
    <x v="0"/>
    <s v="R"/>
    <x v="161"/>
    <x v="576"/>
    <n v="3000"/>
    <n v="8281"/>
    <n v="335"/>
    <n v="98000"/>
    <n v="5.9"/>
    <n v="393"/>
    <n v="105"/>
    <n v="37516013"/>
    <n v="69000000"/>
    <n v="-31483987"/>
    <x v="1"/>
    <x v="1"/>
    <x v="0"/>
  </r>
  <r>
    <s v="Out of Sight"/>
    <d v="1998-03-30T00:00:00"/>
    <x v="11"/>
    <x v="2"/>
    <s v="Color"/>
    <x v="4"/>
    <x v="0"/>
    <x v="0"/>
    <s v="R"/>
    <x v="157"/>
    <x v="353"/>
    <n v="3000"/>
    <n v="3768"/>
    <n v="0"/>
    <n v="0"/>
    <n v="7"/>
    <n v="158"/>
    <n v="123"/>
    <n v="37339525"/>
    <n v="48000000"/>
    <n v="-10660475"/>
    <x v="1"/>
    <x v="0"/>
    <x v="2"/>
  </r>
  <r>
    <s v="The Roommate"/>
    <d v="2011-01-02T00:00:00"/>
    <x v="16"/>
    <x v="1"/>
    <s v="Color"/>
    <x v="3"/>
    <x v="0"/>
    <x v="0"/>
    <s v="PG-13"/>
    <x v="162"/>
    <x v="762"/>
    <n v="3000"/>
    <n v="5349"/>
    <n v="26"/>
    <n v="0"/>
    <n v="4.8"/>
    <n v="138"/>
    <n v="91"/>
    <n v="37300107"/>
    <n v="16000000"/>
    <n v="21300107"/>
    <x v="0"/>
    <x v="2"/>
    <x v="0"/>
  </r>
  <r>
    <s v="The Boy Next Door"/>
    <d v="2015-08-05T00:00:00"/>
    <x v="20"/>
    <x v="1"/>
    <s v="Color"/>
    <x v="9"/>
    <x v="0"/>
    <x v="0"/>
    <s v="R"/>
    <x v="163"/>
    <x v="164"/>
    <n v="3000"/>
    <n v="4807"/>
    <n v="357"/>
    <n v="8000"/>
    <n v="4.5999999999999996"/>
    <n v="149"/>
    <n v="91"/>
    <n v="35385560"/>
    <n v="4000000"/>
    <n v="31385560"/>
    <x v="0"/>
    <x v="2"/>
    <x v="0"/>
  </r>
  <r>
    <s v="Step Up Revolution"/>
    <d v="2012-07-11T00:00:00"/>
    <x v="1"/>
    <x v="1"/>
    <s v="Color"/>
    <x v="3"/>
    <x v="0"/>
    <x v="0"/>
    <s v="PG-13"/>
    <x v="163"/>
    <x v="763"/>
    <n v="3000"/>
    <n v="4863"/>
    <n v="35"/>
    <n v="19000"/>
    <n v="6.5"/>
    <n v="121"/>
    <n v="99"/>
    <n v="35057332"/>
    <n v="33000000"/>
    <n v="2057332"/>
    <x v="0"/>
    <x v="1"/>
    <x v="0"/>
  </r>
  <r>
    <s v="The 6th Day"/>
    <d v="2000-03-22T00:00:00"/>
    <x v="28"/>
    <x v="0"/>
    <s v="Color"/>
    <x v="1"/>
    <x v="0"/>
    <x v="0"/>
    <s v="PG-13"/>
    <x v="149"/>
    <x v="764"/>
    <n v="3000"/>
    <n v="5839"/>
    <n v="55"/>
    <n v="0"/>
    <n v="5.9"/>
    <n v="170"/>
    <n v="123"/>
    <n v="34543701"/>
    <n v="82000000"/>
    <n v="-47456299"/>
    <x v="1"/>
    <x v="1"/>
    <x v="2"/>
  </r>
  <r>
    <s v="The Gambler"/>
    <d v="2014-11-06T00:00:00"/>
    <x v="14"/>
    <x v="1"/>
    <s v="Color"/>
    <x v="4"/>
    <x v="0"/>
    <x v="0"/>
    <s v="R"/>
    <x v="152"/>
    <x v="572"/>
    <n v="3000"/>
    <n v="3784"/>
    <n v="81"/>
    <n v="0"/>
    <n v="6"/>
    <n v="175"/>
    <n v="111"/>
    <n v="33631221"/>
    <n v="25000000"/>
    <n v="8631221"/>
    <x v="0"/>
    <x v="1"/>
    <x v="0"/>
  </r>
  <r>
    <s v="The Love Guru"/>
    <d v="2008-11-04T00:00:00"/>
    <x v="3"/>
    <x v="0"/>
    <s v="Color"/>
    <x v="0"/>
    <x v="0"/>
    <x v="0"/>
    <s v="PG-13"/>
    <x v="141"/>
    <x v="765"/>
    <n v="3000"/>
    <n v="6658"/>
    <n v="12"/>
    <n v="0"/>
    <n v="3.8"/>
    <n v="150"/>
    <n v="87"/>
    <n v="32178777"/>
    <n v="62000000"/>
    <n v="-29821223"/>
    <x v="1"/>
    <x v="2"/>
    <x v="1"/>
  </r>
  <r>
    <s v="Bless the Child"/>
    <d v="2000-11-02T00:00:00"/>
    <x v="28"/>
    <x v="0"/>
    <s v="Color"/>
    <x v="4"/>
    <x v="0"/>
    <x v="0"/>
    <s v="R"/>
    <x v="161"/>
    <x v="531"/>
    <n v="3000"/>
    <n v="4565"/>
    <n v="55"/>
    <n v="394"/>
    <n v="5.0999999999999996"/>
    <n v="100"/>
    <n v="107"/>
    <n v="29374178"/>
    <n v="40000000"/>
    <n v="-10625822"/>
    <x v="1"/>
    <x v="1"/>
    <x v="0"/>
  </r>
  <r>
    <s v="Rent"/>
    <d v="2005-09-20T00:00:00"/>
    <x v="5"/>
    <x v="0"/>
    <s v="Color"/>
    <x v="3"/>
    <x v="0"/>
    <x v="0"/>
    <s v="PG-13"/>
    <x v="150"/>
    <x v="14"/>
    <n v="3000"/>
    <n v="5917"/>
    <n v="0"/>
    <n v="3000"/>
    <n v="7"/>
    <n v="146"/>
    <n v="135"/>
    <n v="29077547"/>
    <n v="40000000"/>
    <n v="-10922453"/>
    <x v="1"/>
    <x v="0"/>
    <x v="2"/>
  </r>
  <r>
    <s v="Draft Day"/>
    <d v="2014-03-05T00:00:00"/>
    <x v="14"/>
    <x v="1"/>
    <s v="Color"/>
    <x v="3"/>
    <x v="0"/>
    <x v="0"/>
    <s v="R"/>
    <x v="143"/>
    <x v="265"/>
    <n v="3000"/>
    <n v="3757"/>
    <n v="425"/>
    <n v="14000"/>
    <n v="6.8"/>
    <n v="159"/>
    <n v="110"/>
    <n v="28831145"/>
    <n v="25000000"/>
    <n v="3831145"/>
    <x v="0"/>
    <x v="1"/>
    <x v="0"/>
  </r>
  <r>
    <s v="We Own the Night"/>
    <d v="2007-04-13T00:00:00"/>
    <x v="4"/>
    <x v="0"/>
    <s v="Color"/>
    <x v="4"/>
    <x v="0"/>
    <x v="0"/>
    <s v="R"/>
    <x v="149"/>
    <x v="662"/>
    <n v="3000"/>
    <n v="3681"/>
    <n v="115"/>
    <n v="0"/>
    <n v="6.9"/>
    <n v="222"/>
    <n v="117"/>
    <n v="28563179"/>
    <n v="21000000"/>
    <n v="7563179"/>
    <x v="0"/>
    <x v="1"/>
    <x v="0"/>
  </r>
  <r>
    <s v="The Brothers"/>
    <d v="2001-03-25T00:00:00"/>
    <x v="25"/>
    <x v="0"/>
    <s v="Color"/>
    <x v="0"/>
    <x v="0"/>
    <x v="0"/>
    <s v="R"/>
    <x v="158"/>
    <x v="766"/>
    <n v="3000"/>
    <n v="6419"/>
    <n v="10"/>
    <n v="478"/>
    <n v="6.3"/>
    <n v="52"/>
    <n v="106"/>
    <n v="27457409"/>
    <n v="6000000"/>
    <n v="21457409"/>
    <x v="0"/>
    <x v="1"/>
    <x v="0"/>
  </r>
  <r>
    <s v="Brooklyn's Finest"/>
    <d v="2009-06-26T00:00:00"/>
    <x v="2"/>
    <x v="0"/>
    <s v="Color"/>
    <x v="4"/>
    <x v="0"/>
    <x v="0"/>
    <s v="R"/>
    <x v="157"/>
    <x v="305"/>
    <n v="3000"/>
    <n v="6317"/>
    <n v="847"/>
    <n v="4000"/>
    <n v="6.7"/>
    <n v="197"/>
    <n v="132"/>
    <n v="27154426"/>
    <n v="17000000"/>
    <n v="10154426"/>
    <x v="0"/>
    <x v="1"/>
    <x v="2"/>
  </r>
  <r>
    <s v="Blast from the Past"/>
    <d v="1999-02-13T00:00:00"/>
    <x v="17"/>
    <x v="2"/>
    <s v="Color"/>
    <x v="0"/>
    <x v="0"/>
    <x v="0"/>
    <s v="PG-13"/>
    <x v="148"/>
    <x v="767"/>
    <n v="3000"/>
    <n v="5709"/>
    <n v="37"/>
    <n v="0"/>
    <n v="6.6"/>
    <n v="95"/>
    <n v="112"/>
    <n v="26494611"/>
    <n v="35000000"/>
    <n v="-8505389"/>
    <x v="1"/>
    <x v="1"/>
    <x v="0"/>
  </r>
  <r>
    <s v="Boogie Nights"/>
    <d v="1997-01-11T00:00:00"/>
    <x v="10"/>
    <x v="2"/>
    <s v="Color"/>
    <x v="3"/>
    <x v="0"/>
    <x v="0"/>
    <s v="R"/>
    <x v="157"/>
    <x v="610"/>
    <n v="3000"/>
    <n v="3677"/>
    <n v="0"/>
    <n v="0"/>
    <n v="7.9"/>
    <n v="153"/>
    <n v="155"/>
    <n v="26384919"/>
    <n v="15000000"/>
    <n v="11384919"/>
    <x v="0"/>
    <x v="0"/>
    <x v="2"/>
  </r>
  <r>
    <s v="Top Five"/>
    <d v="2014-05-04T00:00:00"/>
    <x v="14"/>
    <x v="1"/>
    <s v="Color"/>
    <x v="0"/>
    <x v="0"/>
    <x v="0"/>
    <s v="R"/>
    <x v="150"/>
    <x v="768"/>
    <n v="3000"/>
    <n v="5592"/>
    <n v="0"/>
    <n v="0"/>
    <n v="6.5"/>
    <n v="161"/>
    <n v="102"/>
    <n v="25277561"/>
    <n v="12000000"/>
    <n v="13277561"/>
    <x v="0"/>
    <x v="1"/>
    <x v="0"/>
  </r>
  <r>
    <s v="Piranha 3D"/>
    <d v="2010-05-13T00:00:00"/>
    <x v="7"/>
    <x v="1"/>
    <s v="Color"/>
    <x v="0"/>
    <x v="0"/>
    <x v="0"/>
    <s v="R"/>
    <x v="153"/>
    <x v="769"/>
    <n v="3000"/>
    <n v="5737"/>
    <n v="192"/>
    <n v="13000"/>
    <n v="5.5"/>
    <n v="365"/>
    <n v="88"/>
    <n v="25003072"/>
    <n v="24000000"/>
    <n v="1003072"/>
    <x v="0"/>
    <x v="1"/>
    <x v="1"/>
  </r>
  <r>
    <s v="Never Back Down"/>
    <d v="2008-09-04T00:00:00"/>
    <x v="3"/>
    <x v="0"/>
    <s v="Color"/>
    <x v="1"/>
    <x v="0"/>
    <x v="0"/>
    <s v="PG-13"/>
    <x v="144"/>
    <x v="364"/>
    <n v="3000"/>
    <n v="4089"/>
    <n v="65"/>
    <n v="0"/>
    <n v="6.6"/>
    <n v="140"/>
    <n v="110"/>
    <n v="24848292"/>
    <n v="20000000"/>
    <n v="4848292"/>
    <x v="0"/>
    <x v="1"/>
    <x v="0"/>
  </r>
  <r>
    <s v="Sling Blade"/>
    <d v="1996-09-22T00:00:00"/>
    <x v="29"/>
    <x v="2"/>
    <s v="Color"/>
    <x v="3"/>
    <x v="0"/>
    <x v="0"/>
    <s v="R"/>
    <x v="149"/>
    <x v="511"/>
    <n v="3000"/>
    <n v="3967"/>
    <n v="0"/>
    <n v="0"/>
    <n v="8"/>
    <n v="104"/>
    <n v="148"/>
    <n v="24475416"/>
    <n v="890000"/>
    <n v="23585416"/>
    <x v="0"/>
    <x v="3"/>
    <x v="2"/>
  </r>
  <r>
    <s v="Elektra"/>
    <d v="2005-12-03T00:00:00"/>
    <x v="5"/>
    <x v="0"/>
    <s v="Color"/>
    <x v="1"/>
    <x v="0"/>
    <x v="5"/>
    <s v="PG-13"/>
    <x v="143"/>
    <x v="175"/>
    <n v="3000"/>
    <n v="7048"/>
    <n v="38"/>
    <n v="0"/>
    <n v="4.8"/>
    <n v="196"/>
    <n v="100"/>
    <n v="24407944"/>
    <n v="43000000"/>
    <n v="-18592056"/>
    <x v="1"/>
    <x v="2"/>
    <x v="0"/>
  </r>
  <r>
    <s v="Don't Be Afraid of the Dark"/>
    <d v="2010-10-26T00:00:00"/>
    <x v="7"/>
    <x v="1"/>
    <s v="Color"/>
    <x v="8"/>
    <x v="0"/>
    <x v="0"/>
    <s v="R"/>
    <x v="155"/>
    <x v="770"/>
    <n v="3000"/>
    <n v="3744"/>
    <n v="24"/>
    <n v="10000"/>
    <n v="5.6"/>
    <n v="298"/>
    <n v="99"/>
    <n v="24042490"/>
    <n v="25000000"/>
    <n v="-957510"/>
    <x v="1"/>
    <x v="1"/>
    <x v="0"/>
  </r>
  <r>
    <s v="Hotel Rwanda"/>
    <d v="2004-10-02T00:00:00"/>
    <x v="0"/>
    <x v="0"/>
    <s v="Color"/>
    <x v="3"/>
    <x v="0"/>
    <x v="2"/>
    <s v="PG-13"/>
    <x v="157"/>
    <x v="771"/>
    <n v="3000"/>
    <n v="4142"/>
    <n v="83"/>
    <n v="12000"/>
    <n v="8.1"/>
    <n v="187"/>
    <n v="121"/>
    <n v="23472900"/>
    <n v="17500000"/>
    <n v="5972900"/>
    <x v="0"/>
    <x v="3"/>
    <x v="2"/>
  </r>
  <r>
    <s v="Monte Carlo"/>
    <d v="2011-03-22T00:00:00"/>
    <x v="16"/>
    <x v="1"/>
    <s v="Color"/>
    <x v="5"/>
    <x v="0"/>
    <x v="21"/>
    <s v="PG"/>
    <x v="162"/>
    <x v="772"/>
    <n v="3000"/>
    <n v="4257"/>
    <n v="15"/>
    <n v="6000"/>
    <n v="5.8"/>
    <n v="94"/>
    <n v="109"/>
    <n v="23179303"/>
    <n v="20000000"/>
    <n v="3179303"/>
    <x v="0"/>
    <x v="1"/>
    <x v="0"/>
  </r>
  <r>
    <s v="Baggage Claim"/>
    <d v="2013-12-08T00:00:00"/>
    <x v="19"/>
    <x v="1"/>
    <s v="Color"/>
    <x v="0"/>
    <x v="0"/>
    <x v="0"/>
    <s v="PG-13"/>
    <x v="144"/>
    <x v="773"/>
    <n v="3000"/>
    <n v="8097"/>
    <n v="68"/>
    <n v="0"/>
    <n v="5"/>
    <n v="52"/>
    <n v="96"/>
    <n v="21564616"/>
    <n v="8500000"/>
    <n v="13064616"/>
    <x v="0"/>
    <x v="1"/>
    <x v="0"/>
  </r>
  <r>
    <s v="Looney Tunes: Back in Action"/>
    <d v="2003-06-29T00:00:00"/>
    <x v="22"/>
    <x v="0"/>
    <s v="Color"/>
    <x v="5"/>
    <x v="0"/>
    <x v="8"/>
    <s v="PG"/>
    <x v="148"/>
    <x v="382"/>
    <n v="3000"/>
    <n v="5593"/>
    <n v="287"/>
    <n v="665"/>
    <n v="5.7"/>
    <n v="101"/>
    <n v="91"/>
    <n v="20950820"/>
    <n v="80000000"/>
    <n v="-59049180"/>
    <x v="1"/>
    <x v="1"/>
    <x v="0"/>
  </r>
  <r>
    <s v="Boys and Girls"/>
    <d v="2000-07-16T00:00:00"/>
    <x v="28"/>
    <x v="0"/>
    <s v="Color"/>
    <x v="0"/>
    <x v="0"/>
    <x v="0"/>
    <s v="PG-13"/>
    <x v="145"/>
    <x v="169"/>
    <n v="3000"/>
    <n v="3451"/>
    <n v="7"/>
    <n v="487"/>
    <n v="5.3"/>
    <n v="67"/>
    <n v="94"/>
    <n v="20627372"/>
    <n v="16000000"/>
    <n v="4627372"/>
    <x v="0"/>
    <x v="1"/>
    <x v="0"/>
  </r>
  <r>
    <s v="Country Strong"/>
    <d v="2010-10-17T00:00:00"/>
    <x v="7"/>
    <x v="1"/>
    <s v="Color"/>
    <x v="3"/>
    <x v="0"/>
    <x v="22"/>
    <s v="PG-13"/>
    <x v="162"/>
    <x v="423"/>
    <n v="3000"/>
    <n v="4204"/>
    <n v="19"/>
    <n v="0"/>
    <n v="6.3"/>
    <n v="135"/>
    <n v="117"/>
    <n v="20218921"/>
    <n v="15000000"/>
    <n v="5218921"/>
    <x v="0"/>
    <x v="1"/>
    <x v="0"/>
  </r>
  <r>
    <s v="Down to You"/>
    <d v="2000-02-13T00:00:00"/>
    <x v="28"/>
    <x v="0"/>
    <s v="Color"/>
    <x v="0"/>
    <x v="0"/>
    <x v="0"/>
    <s v="PG-13"/>
    <x v="150"/>
    <x v="774"/>
    <n v="3000"/>
    <n v="4409"/>
    <n v="0"/>
    <n v="580"/>
    <n v="4.9000000000000004"/>
    <n v="64"/>
    <n v="91"/>
    <n v="20035310"/>
    <n v="9000000"/>
    <n v="11035310"/>
    <x v="0"/>
    <x v="2"/>
    <x v="0"/>
  </r>
  <r>
    <s v="Runner Runner"/>
    <d v="2013-02-01T00:00:00"/>
    <x v="19"/>
    <x v="1"/>
    <s v="Color"/>
    <x v="4"/>
    <x v="0"/>
    <x v="0"/>
    <s v="R"/>
    <x v="141"/>
    <x v="586"/>
    <n v="3000"/>
    <n v="5706"/>
    <n v="65"/>
    <n v="0"/>
    <n v="5.6"/>
    <n v="184"/>
    <n v="88"/>
    <n v="19316646"/>
    <n v="30000000"/>
    <n v="-10683354"/>
    <x v="1"/>
    <x v="1"/>
    <x v="1"/>
  </r>
  <r>
    <s v="The Invention of Lying"/>
    <d v="2009-05-18T00:00:00"/>
    <x v="2"/>
    <x v="0"/>
    <s v="Color"/>
    <x v="0"/>
    <x v="0"/>
    <x v="0"/>
    <s v="PG-13"/>
    <x v="143"/>
    <x v="775"/>
    <n v="3000"/>
    <n v="7252"/>
    <n v="0"/>
    <n v="13000"/>
    <n v="6.4"/>
    <n v="192"/>
    <n v="100"/>
    <n v="18439082"/>
    <n v="18500000"/>
    <n v="-60918"/>
    <x v="1"/>
    <x v="1"/>
    <x v="0"/>
  </r>
  <r>
    <s v="The Four Feathers"/>
    <d v="2002-01-20T00:00:00"/>
    <x v="18"/>
    <x v="0"/>
    <s v="Color"/>
    <x v="5"/>
    <x v="0"/>
    <x v="2"/>
    <s v="PG-13"/>
    <x v="144"/>
    <x v="510"/>
    <n v="3000"/>
    <n v="3142"/>
    <n v="159"/>
    <n v="0"/>
    <n v="6.5"/>
    <n v="105"/>
    <n v="125"/>
    <n v="18306166"/>
    <n v="35000000"/>
    <n v="-16693834"/>
    <x v="1"/>
    <x v="1"/>
    <x v="2"/>
  </r>
  <r>
    <s v="Furry Vengeance"/>
    <d v="2010-03-15T00:00:00"/>
    <x v="7"/>
    <x v="1"/>
    <s v="Color"/>
    <x v="0"/>
    <x v="0"/>
    <x v="0"/>
    <s v="PG"/>
    <x v="148"/>
    <x v="726"/>
    <n v="3000"/>
    <n v="6327"/>
    <n v="16"/>
    <n v="0"/>
    <n v="3.8"/>
    <n v="101"/>
    <n v="92"/>
    <n v="17596256"/>
    <n v="35000000"/>
    <n v="-17403744"/>
    <x v="1"/>
    <x v="2"/>
    <x v="0"/>
  </r>
  <r>
    <s v="Inkheart"/>
    <d v="2008-02-11T00:00:00"/>
    <x v="3"/>
    <x v="0"/>
    <s v="Color"/>
    <x v="5"/>
    <x v="0"/>
    <x v="8"/>
    <s v="PG"/>
    <x v="148"/>
    <x v="317"/>
    <n v="3000"/>
    <n v="5329"/>
    <n v="34"/>
    <n v="0"/>
    <n v="6.1"/>
    <n v="161"/>
    <n v="106"/>
    <n v="17281832"/>
    <n v="60000000"/>
    <n v="-42718168"/>
    <x v="1"/>
    <x v="1"/>
    <x v="0"/>
  </r>
  <r>
    <s v="The Country Bears"/>
    <d v="2002-05-05T00:00:00"/>
    <x v="18"/>
    <x v="0"/>
    <s v="Color"/>
    <x v="0"/>
    <x v="0"/>
    <x v="0"/>
    <s v="G"/>
    <x v="154"/>
    <x v="776"/>
    <n v="3000"/>
    <n v="8189"/>
    <n v="0"/>
    <n v="422"/>
    <n v="4"/>
    <n v="43"/>
    <n v="88"/>
    <n v="16988996"/>
    <n v="35000000"/>
    <n v="-18011004"/>
    <x v="1"/>
    <x v="2"/>
    <x v="1"/>
  </r>
  <r>
    <s v="Dead Man on Campus"/>
    <d v="1998-09-04T00:00:00"/>
    <x v="11"/>
    <x v="2"/>
    <s v="Color"/>
    <x v="0"/>
    <x v="0"/>
    <x v="0"/>
    <s v="R"/>
    <x v="145"/>
    <x v="777"/>
    <n v="3000"/>
    <n v="6861"/>
    <n v="0"/>
    <n v="645"/>
    <n v="6"/>
    <n v="37"/>
    <n v="96"/>
    <n v="15062898"/>
    <n v="14000000"/>
    <n v="1062898"/>
    <x v="0"/>
    <x v="1"/>
    <x v="0"/>
  </r>
  <r>
    <s v="Dark City"/>
    <d v="1998-10-03T00:00:00"/>
    <x v="11"/>
    <x v="2"/>
    <s v="Color"/>
    <x v="1"/>
    <x v="0"/>
    <x v="1"/>
    <s v="R"/>
    <x v="161"/>
    <x v="534"/>
    <n v="3000"/>
    <n v="4696"/>
    <n v="295"/>
    <n v="14000"/>
    <n v="7.7"/>
    <n v="222"/>
    <n v="111"/>
    <n v="14337579"/>
    <n v="27000000"/>
    <n v="-12662421"/>
    <x v="1"/>
    <x v="0"/>
    <x v="0"/>
  </r>
  <r>
    <s v="Josie and the Pussycats"/>
    <d v="2001-07-12T00:00:00"/>
    <x v="25"/>
    <x v="0"/>
    <s v="Color"/>
    <x v="0"/>
    <x v="0"/>
    <x v="5"/>
    <s v="PG-13"/>
    <x v="150"/>
    <x v="778"/>
    <n v="3000"/>
    <n v="3769"/>
    <n v="4"/>
    <n v="0"/>
    <n v="5.3"/>
    <n v="93"/>
    <n v="98"/>
    <n v="14252830"/>
    <n v="22000000"/>
    <n v="-7747170"/>
    <x v="1"/>
    <x v="1"/>
    <x v="0"/>
  </r>
  <r>
    <s v="Creepshow 2"/>
    <d v="1987-08-25T00:00:00"/>
    <x v="12"/>
    <x v="3"/>
    <s v="Color"/>
    <x v="0"/>
    <x v="0"/>
    <x v="0"/>
    <s v="R"/>
    <x v="152"/>
    <x v="779"/>
    <n v="3000"/>
    <n v="3617"/>
    <n v="10"/>
    <n v="1000"/>
    <n v="6"/>
    <n v="95"/>
    <n v="85"/>
    <n v="14000000"/>
    <n v="3500000"/>
    <n v="10500000"/>
    <x v="0"/>
    <x v="1"/>
    <x v="1"/>
  </r>
  <r>
    <s v="The Duchess"/>
    <d v="2008-03-30T00:00:00"/>
    <x v="3"/>
    <x v="0"/>
    <s v="Color"/>
    <x v="7"/>
    <x v="0"/>
    <x v="2"/>
    <s v="PG-13"/>
    <x v="159"/>
    <x v="780"/>
    <n v="3000"/>
    <n v="6420"/>
    <n v="10"/>
    <n v="0"/>
    <n v="6.9"/>
    <n v="194"/>
    <n v="110"/>
    <n v="13823741"/>
    <n v="13500000"/>
    <n v="323741"/>
    <x v="0"/>
    <x v="1"/>
    <x v="0"/>
  </r>
  <r>
    <s v="Inside Llewyn Davis"/>
    <d v="2013-02-12T00:00:00"/>
    <x v="19"/>
    <x v="1"/>
    <s v="Color"/>
    <x v="3"/>
    <x v="0"/>
    <x v="0"/>
    <s v="R"/>
    <x v="141"/>
    <x v="149"/>
    <n v="3000"/>
    <n v="4082"/>
    <n v="1000"/>
    <n v="26000"/>
    <n v="7.4"/>
    <n v="535"/>
    <n v="104"/>
    <n v="13214255"/>
    <n v="11000000"/>
    <n v="2214255"/>
    <x v="0"/>
    <x v="0"/>
    <x v="0"/>
  </r>
  <r>
    <s v="The Quiet American"/>
    <d v="2002-07-06T00:00:00"/>
    <x v="18"/>
    <x v="0"/>
    <s v="Color"/>
    <x v="3"/>
    <x v="0"/>
    <x v="2"/>
    <s v="R"/>
    <x v="148"/>
    <x v="311"/>
    <n v="3000"/>
    <n v="3431"/>
    <n v="176"/>
    <n v="983"/>
    <n v="7.1"/>
    <n v="149"/>
    <n v="101"/>
    <n v="12987647"/>
    <n v="30000000"/>
    <n v="-17012353"/>
    <x v="1"/>
    <x v="0"/>
    <x v="0"/>
  </r>
  <r>
    <s v="An Education"/>
    <d v="2009-05-08T00:00:00"/>
    <x v="2"/>
    <x v="0"/>
    <s v="Color"/>
    <x v="3"/>
    <x v="0"/>
    <x v="2"/>
    <s v="PG-13"/>
    <x v="159"/>
    <x v="617"/>
    <n v="3000"/>
    <n v="4198"/>
    <n v="92"/>
    <n v="12000"/>
    <n v="7.3"/>
    <n v="278"/>
    <n v="100"/>
    <n v="12574715"/>
    <n v="4500000"/>
    <n v="8074715"/>
    <x v="0"/>
    <x v="0"/>
    <x v="0"/>
  </r>
  <r>
    <s v="The Matador"/>
    <d v="2005-05-25T00:00:00"/>
    <x v="5"/>
    <x v="0"/>
    <s v="Color"/>
    <x v="0"/>
    <x v="0"/>
    <x v="0"/>
    <s v="R"/>
    <x v="153"/>
    <x v="781"/>
    <n v="3000"/>
    <n v="4053"/>
    <n v="47"/>
    <n v="808"/>
    <n v="6.8"/>
    <n v="191"/>
    <n v="96"/>
    <n v="12570442"/>
    <n v="10000000"/>
    <n v="2570442"/>
    <x v="0"/>
    <x v="1"/>
    <x v="0"/>
  </r>
  <r>
    <s v="Hot Tub Time Machine 2"/>
    <d v="2015-05-03T00:00:00"/>
    <x v="20"/>
    <x v="1"/>
    <s v="Color"/>
    <x v="0"/>
    <x v="0"/>
    <x v="0"/>
    <s v="R"/>
    <x v="153"/>
    <x v="782"/>
    <n v="3000"/>
    <n v="4702"/>
    <n v="38"/>
    <n v="0"/>
    <n v="5.0999999999999996"/>
    <n v="107"/>
    <n v="99"/>
    <n v="12282677"/>
    <n v="14000000"/>
    <n v="-1717323"/>
    <x v="1"/>
    <x v="1"/>
    <x v="0"/>
  </r>
  <r>
    <s v="Deep Rising"/>
    <d v="1998-10-04T00:00:00"/>
    <x v="11"/>
    <x v="2"/>
    <s v="Color"/>
    <x v="1"/>
    <x v="0"/>
    <x v="0"/>
    <s v="R"/>
    <x v="144"/>
    <x v="163"/>
    <n v="3000"/>
    <n v="6558"/>
    <n v="208"/>
    <n v="0"/>
    <n v="6"/>
    <n v="106"/>
    <n v="106"/>
    <n v="11146409"/>
    <n v="45000000"/>
    <n v="-33853591"/>
    <x v="1"/>
    <x v="1"/>
    <x v="0"/>
  </r>
  <r>
    <s v="Dead Man Down"/>
    <d v="2013-08-30T00:00:00"/>
    <x v="19"/>
    <x v="1"/>
    <s v="Color"/>
    <x v="1"/>
    <x v="0"/>
    <x v="0"/>
    <s v="R"/>
    <x v="159"/>
    <x v="783"/>
    <n v="3000"/>
    <n v="4253"/>
    <n v="76"/>
    <n v="0"/>
    <n v="6.5"/>
    <n v="217"/>
    <n v="118"/>
    <n v="10880926"/>
    <n v="30000000"/>
    <n v="-19119074"/>
    <x v="1"/>
    <x v="1"/>
    <x v="0"/>
  </r>
  <r>
    <s v="Mrs. Winterbourne"/>
    <d v="1996-09-20T00:00:00"/>
    <x v="29"/>
    <x v="2"/>
    <s v="Color"/>
    <x v="0"/>
    <x v="0"/>
    <x v="0"/>
    <s v="PG-13"/>
    <x v="148"/>
    <x v="616"/>
    <n v="3000"/>
    <n v="5023"/>
    <n v="121"/>
    <n v="491"/>
    <n v="6.2"/>
    <n v="20"/>
    <n v="105"/>
    <n v="10070000"/>
    <n v="25000000"/>
    <n v="-14930000"/>
    <x v="1"/>
    <x v="1"/>
    <x v="0"/>
  </r>
  <r>
    <s v="Dudley Do-Right"/>
    <d v="1999-05-24T00:00:00"/>
    <x v="17"/>
    <x v="2"/>
    <s v="Color"/>
    <x v="0"/>
    <x v="0"/>
    <x v="0"/>
    <s v="PG"/>
    <x v="148"/>
    <x v="767"/>
    <n v="3000"/>
    <n v="5568"/>
    <n v="37"/>
    <n v="272"/>
    <n v="3.8"/>
    <n v="41"/>
    <n v="77"/>
    <n v="9694105"/>
    <n v="22000000"/>
    <n v="-12305895"/>
    <x v="1"/>
    <x v="2"/>
    <x v="1"/>
  </r>
  <r>
    <s v="Black Snake Moan"/>
    <d v="2006-11-30T00:00:00"/>
    <x v="6"/>
    <x v="0"/>
    <s v="Black and White"/>
    <x v="3"/>
    <x v="0"/>
    <x v="0"/>
    <s v="R"/>
    <x v="141"/>
    <x v="784"/>
    <n v="3000"/>
    <n v="5012"/>
    <n v="153"/>
    <n v="0"/>
    <n v="7"/>
    <n v="197"/>
    <n v="116"/>
    <n v="9396487"/>
    <n v="15000000"/>
    <n v="-5603513"/>
    <x v="1"/>
    <x v="0"/>
    <x v="0"/>
  </r>
  <r>
    <s v="Saved!"/>
    <d v="2004-03-04T00:00:00"/>
    <x v="0"/>
    <x v="0"/>
    <s v="Color"/>
    <x v="0"/>
    <x v="0"/>
    <x v="0"/>
    <s v="PG-13"/>
    <x v="142"/>
    <x v="785"/>
    <n v="3000"/>
    <n v="5668"/>
    <n v="12"/>
    <n v="0"/>
    <n v="6.9"/>
    <n v="121"/>
    <n v="92"/>
    <n v="8786715"/>
    <n v="5000000"/>
    <n v="3786715"/>
    <x v="0"/>
    <x v="1"/>
    <x v="0"/>
  </r>
  <r>
    <s v="Punisher: War Zone"/>
    <d v="2008-08-19T00:00:00"/>
    <x v="3"/>
    <x v="0"/>
    <s v="Color"/>
    <x v="1"/>
    <x v="0"/>
    <x v="0"/>
    <s v="R"/>
    <x v="158"/>
    <x v="786"/>
    <n v="3000"/>
    <n v="6563"/>
    <n v="189"/>
    <n v="0"/>
    <n v="6"/>
    <n v="151"/>
    <n v="103"/>
    <n v="7948159"/>
    <n v="35000000"/>
    <n v="-27051841"/>
    <x v="1"/>
    <x v="1"/>
    <x v="0"/>
  </r>
  <r>
    <s v="Kids"/>
    <d v="1995-12-10T00:00:00"/>
    <x v="21"/>
    <x v="2"/>
    <s v="Color"/>
    <x v="3"/>
    <x v="0"/>
    <x v="0"/>
    <s v="Not Rated"/>
    <x v="150"/>
    <x v="787"/>
    <n v="3000"/>
    <n v="3310"/>
    <n v="184"/>
    <n v="0"/>
    <n v="7"/>
    <n v="71"/>
    <n v="91"/>
    <n v="7417210"/>
    <n v="1500000"/>
    <n v="5917210"/>
    <x v="0"/>
    <x v="0"/>
    <x v="0"/>
  </r>
  <r>
    <s v="City Island"/>
    <d v="2009-04-30T00:00:00"/>
    <x v="2"/>
    <x v="0"/>
    <s v="Color"/>
    <x v="0"/>
    <x v="0"/>
    <x v="0"/>
    <s v="PG-13"/>
    <x v="164"/>
    <x v="788"/>
    <n v="3000"/>
    <n v="3825"/>
    <n v="20"/>
    <n v="0"/>
    <n v="7.4"/>
    <n v="149"/>
    <n v="104"/>
    <n v="6670712"/>
    <n v="6000000"/>
    <n v="670712"/>
    <x v="0"/>
    <x v="0"/>
    <x v="0"/>
  </r>
  <r>
    <s v="Gods and Monsters"/>
    <d v="1998-12-28T00:00:00"/>
    <x v="11"/>
    <x v="2"/>
    <s v="Black and White"/>
    <x v="7"/>
    <x v="0"/>
    <x v="0"/>
    <s v="R"/>
    <x v="148"/>
    <x v="247"/>
    <n v="3000"/>
    <n v="4238"/>
    <n v="386"/>
    <n v="0"/>
    <n v="7.5"/>
    <n v="127"/>
    <n v="105"/>
    <n v="6390032"/>
    <n v="3500000"/>
    <n v="2890032"/>
    <x v="0"/>
    <x v="0"/>
    <x v="0"/>
  </r>
  <r>
    <s v="Light It Up"/>
    <d v="1999-07-30T00:00:00"/>
    <x v="17"/>
    <x v="2"/>
    <s v="Color"/>
    <x v="3"/>
    <x v="0"/>
    <x v="0"/>
    <s v="R"/>
    <x v="150"/>
    <x v="789"/>
    <n v="3000"/>
    <n v="6485"/>
    <n v="7"/>
    <n v="251"/>
    <n v="6"/>
    <n v="39"/>
    <n v="99"/>
    <n v="5871603"/>
    <n v="13000000"/>
    <n v="-7128397"/>
    <x v="1"/>
    <x v="1"/>
    <x v="0"/>
  </r>
  <r>
    <s v="Monkeybone"/>
    <d v="2001-06-02T00:00:00"/>
    <x v="25"/>
    <x v="0"/>
    <s v="Color"/>
    <x v="6"/>
    <x v="0"/>
    <x v="0"/>
    <s v="PG-13"/>
    <x v="148"/>
    <x v="790"/>
    <n v="3000"/>
    <n v="5580"/>
    <n v="253"/>
    <n v="683"/>
    <n v="4.7"/>
    <n v="74"/>
    <n v="93"/>
    <n v="5409517"/>
    <n v="75000000"/>
    <n v="-69590483"/>
    <x v="1"/>
    <x v="2"/>
    <x v="0"/>
  </r>
  <r>
    <s v="The Guard"/>
    <d v="2011-10-02T00:00:00"/>
    <x v="16"/>
    <x v="1"/>
    <s v="Color"/>
    <x v="0"/>
    <x v="0"/>
    <x v="14"/>
    <s v="R"/>
    <x v="157"/>
    <x v="791"/>
    <n v="3000"/>
    <n v="3569"/>
    <n v="51"/>
    <n v="17000"/>
    <n v="7.3"/>
    <n v="261"/>
    <n v="96"/>
    <n v="5359774"/>
    <n v="6000000"/>
    <n v="-640226"/>
    <x v="1"/>
    <x v="0"/>
    <x v="0"/>
  </r>
  <r>
    <s v="Extreme Ops"/>
    <d v="2002-01-20T00:00:00"/>
    <x v="18"/>
    <x v="0"/>
    <s v="Color"/>
    <x v="1"/>
    <x v="0"/>
    <x v="2"/>
    <s v="PG-13"/>
    <x v="161"/>
    <x v="792"/>
    <n v="3000"/>
    <n v="4123"/>
    <n v="18"/>
    <n v="158"/>
    <n v="4.5"/>
    <n v="53"/>
    <n v="93"/>
    <n v="4835968"/>
    <n v="40000000"/>
    <n v="-35164032"/>
    <x v="1"/>
    <x v="2"/>
    <x v="0"/>
  </r>
  <r>
    <s v="The Adventures of Pluto Nash"/>
    <d v="2002-10-25T00:00:00"/>
    <x v="18"/>
    <x v="0"/>
    <s v="Color"/>
    <x v="1"/>
    <x v="0"/>
    <x v="0"/>
    <s v="PG-13"/>
    <x v="150"/>
    <x v="669"/>
    <n v="3000"/>
    <n v="6161"/>
    <n v="31"/>
    <n v="416"/>
    <n v="3.8"/>
    <n v="66"/>
    <n v="95"/>
    <n v="4411102"/>
    <n v="100000000"/>
    <n v="-95588898"/>
    <x v="1"/>
    <x v="2"/>
    <x v="0"/>
  </r>
  <r>
    <s v="Bogus"/>
    <d v="1996-06-06T00:00:00"/>
    <x v="29"/>
    <x v="2"/>
    <s v="Color"/>
    <x v="0"/>
    <x v="0"/>
    <x v="0"/>
    <s v="PG"/>
    <x v="154"/>
    <x v="316"/>
    <n v="3000"/>
    <n v="3864"/>
    <n v="278"/>
    <n v="350"/>
    <n v="5.3"/>
    <n v="15"/>
    <n v="110"/>
    <n v="4357000"/>
    <n v="30000000"/>
    <n v="-25643000"/>
    <x v="1"/>
    <x v="1"/>
    <x v="0"/>
  </r>
  <r>
    <s v="Bound"/>
    <d v="1996-11-14T00:00:00"/>
    <x v="29"/>
    <x v="2"/>
    <s v="Color"/>
    <x v="4"/>
    <x v="0"/>
    <x v="0"/>
    <s v="R"/>
    <x v="165"/>
    <x v="302"/>
    <n v="3000"/>
    <n v="3668"/>
    <n v="0"/>
    <n v="2000"/>
    <n v="7.4"/>
    <n v="120"/>
    <n v="109"/>
    <n v="3798532"/>
    <n v="4500000"/>
    <n v="-701468"/>
    <x v="1"/>
    <x v="0"/>
    <x v="0"/>
  </r>
  <r>
    <s v="Cats Don't Dance"/>
    <d v="1997-12-18T00:00:00"/>
    <x v="10"/>
    <x v="2"/>
    <s v="Color"/>
    <x v="6"/>
    <x v="0"/>
    <x v="0"/>
    <s v="G"/>
    <x v="152"/>
    <x v="793"/>
    <n v="3000"/>
    <n v="7394"/>
    <n v="10"/>
    <n v="643"/>
    <n v="6.9"/>
    <n v="18"/>
    <n v="75"/>
    <n v="3562749"/>
    <n v="32000000"/>
    <n v="-28437251"/>
    <x v="1"/>
    <x v="1"/>
    <x v="1"/>
  </r>
  <r>
    <s v="Jawbreaker"/>
    <d v="1999-06-29T00:00:00"/>
    <x v="17"/>
    <x v="2"/>
    <s v="Color"/>
    <x v="0"/>
    <x v="0"/>
    <x v="0"/>
    <s v="R"/>
    <x v="158"/>
    <x v="794"/>
    <n v="3000"/>
    <n v="9555"/>
    <n v="18"/>
    <n v="0"/>
    <n v="5.4"/>
    <n v="49"/>
    <n v="87"/>
    <n v="3071947"/>
    <n v="3500000"/>
    <n v="-428053"/>
    <x v="1"/>
    <x v="1"/>
    <x v="1"/>
  </r>
  <r>
    <s v="Albert Nobbs"/>
    <d v="2011-01-15T00:00:00"/>
    <x v="16"/>
    <x v="1"/>
    <s v="Color"/>
    <x v="3"/>
    <x v="0"/>
    <x v="2"/>
    <s v="R"/>
    <x v="166"/>
    <x v="708"/>
    <n v="3000"/>
    <n v="4370"/>
    <n v="127"/>
    <n v="0"/>
    <n v="6.7"/>
    <n v="222"/>
    <n v="113"/>
    <n v="3014541"/>
    <n v="8000000"/>
    <n v="-4985459"/>
    <x v="1"/>
    <x v="1"/>
    <x v="0"/>
  </r>
  <r>
    <s v="The History Boys"/>
    <d v="2006-08-15T00:00:00"/>
    <x v="6"/>
    <x v="0"/>
    <s v="Color"/>
    <x v="0"/>
    <x v="0"/>
    <x v="2"/>
    <s v="R"/>
    <x v="159"/>
    <x v="795"/>
    <n v="3000"/>
    <n v="5977"/>
    <n v="13"/>
    <n v="0"/>
    <n v="6.9"/>
    <n v="112"/>
    <n v="109"/>
    <n v="2706659"/>
    <n v="2000000"/>
    <n v="706659"/>
    <x v="0"/>
    <x v="1"/>
    <x v="0"/>
  </r>
  <r>
    <s v="Trance"/>
    <d v="2013-08-26T00:00:00"/>
    <x v="19"/>
    <x v="1"/>
    <s v="Color"/>
    <x v="4"/>
    <x v="0"/>
    <x v="2"/>
    <s v="R"/>
    <x v="150"/>
    <x v="95"/>
    <n v="3000"/>
    <n v="5056"/>
    <n v="0"/>
    <n v="23000"/>
    <n v="7"/>
    <n v="393"/>
    <n v="101"/>
    <n v="2319187"/>
    <n v="20000000"/>
    <n v="-17680813"/>
    <x v="1"/>
    <x v="0"/>
    <x v="0"/>
  </r>
  <r>
    <s v="We Need to Talk About Kevin"/>
    <d v="2011-04-11T00:00:00"/>
    <x v="16"/>
    <x v="1"/>
    <s v="Color"/>
    <x v="3"/>
    <x v="0"/>
    <x v="2"/>
    <s v="R"/>
    <x v="164"/>
    <x v="796"/>
    <n v="3000"/>
    <n v="3547"/>
    <n v="159"/>
    <n v="38000"/>
    <n v="7.5"/>
    <n v="389"/>
    <n v="112"/>
    <n v="1738692"/>
    <n v="7000000"/>
    <n v="-5261308"/>
    <x v="1"/>
    <x v="0"/>
    <x v="0"/>
  </r>
  <r>
    <s v="The Vatican Tapes"/>
    <d v="2015-07-11T00:00:00"/>
    <x v="20"/>
    <x v="1"/>
    <s v="Color"/>
    <x v="2"/>
    <x v="0"/>
    <x v="0"/>
    <s v="PG-13"/>
    <x v="144"/>
    <x v="122"/>
    <n v="3000"/>
    <n v="7875"/>
    <n v="83"/>
    <n v="0"/>
    <n v="4.5"/>
    <n v="93"/>
    <n v="91"/>
    <n v="1712111"/>
    <n v="8495000"/>
    <n v="-6782889"/>
    <x v="1"/>
    <x v="2"/>
    <x v="0"/>
  </r>
  <r>
    <s v="Stoker"/>
    <d v="2013-04-29T00:00:00"/>
    <x v="19"/>
    <x v="1"/>
    <s v="Color"/>
    <x v="3"/>
    <x v="0"/>
    <x v="2"/>
    <s v="R"/>
    <x v="166"/>
    <x v="797"/>
    <n v="3000"/>
    <n v="5074"/>
    <n v="0"/>
    <n v="27000"/>
    <n v="6.8"/>
    <n v="469"/>
    <n v="99"/>
    <n v="1702277"/>
    <n v="12000000"/>
    <n v="-10297723"/>
    <x v="1"/>
    <x v="1"/>
    <x v="0"/>
  </r>
  <r>
    <s v="Party Monster"/>
    <d v="2003-11-19T00:00:00"/>
    <x v="22"/>
    <x v="0"/>
    <s v="Color"/>
    <x v="7"/>
    <x v="0"/>
    <x v="0"/>
    <s v="R"/>
    <x v="142"/>
    <x v="798"/>
    <n v="3000"/>
    <n v="5185"/>
    <n v="13"/>
    <n v="0"/>
    <n v="6.3"/>
    <n v="39"/>
    <n v="98"/>
    <n v="296665"/>
    <n v="5000000"/>
    <n v="-4703335"/>
    <x v="1"/>
    <x v="1"/>
    <x v="0"/>
  </r>
  <r>
    <s v="The Tempest"/>
    <d v="2010-12-13T00:00:00"/>
    <x v="7"/>
    <x v="1"/>
    <s v="Color"/>
    <x v="0"/>
    <x v="0"/>
    <x v="0"/>
    <s v="PG-13"/>
    <x v="144"/>
    <x v="714"/>
    <n v="3000"/>
    <n v="3785"/>
    <n v="278"/>
    <n v="0"/>
    <n v="5.4"/>
    <n v="92"/>
    <n v="110"/>
    <n v="263365"/>
    <n v="20000000"/>
    <n v="-19736635"/>
    <x v="1"/>
    <x v="1"/>
    <x v="0"/>
  </r>
  <r>
    <s v="Lovely, Still"/>
    <d v="2008-09-25T00:00:00"/>
    <x v="3"/>
    <x v="0"/>
    <s v="Color"/>
    <x v="3"/>
    <x v="0"/>
    <x v="0"/>
    <s v="PG"/>
    <x v="153"/>
    <x v="799"/>
    <n v="3000"/>
    <n v="4987"/>
    <n v="6"/>
    <n v="777"/>
    <n v="7.3"/>
    <n v="27"/>
    <n v="90"/>
    <n v="124720"/>
    <n v="5000000"/>
    <n v="-4875280"/>
    <x v="1"/>
    <x v="0"/>
    <x v="0"/>
  </r>
  <r>
    <s v="Manderlay"/>
    <d v="2005-04-24T00:00:00"/>
    <x v="5"/>
    <x v="0"/>
    <s v="Color"/>
    <x v="3"/>
    <x v="0"/>
    <x v="6"/>
    <s v="Not Rated"/>
    <x v="140"/>
    <x v="658"/>
    <n v="3000"/>
    <n v="4211"/>
    <n v="3000"/>
    <n v="1000"/>
    <n v="7.4"/>
    <n v="140"/>
    <n v="139"/>
    <n v="74205"/>
    <n v="14200000"/>
    <n v="-14125795"/>
    <x v="1"/>
    <x v="0"/>
    <x v="2"/>
  </r>
  <r>
    <s v="Cheap Thrills"/>
    <d v="2013-12-19T00:00:00"/>
    <x v="19"/>
    <x v="1"/>
    <s v="Color"/>
    <x v="0"/>
    <x v="0"/>
    <x v="0"/>
    <s v="Not Rated"/>
    <x v="167"/>
    <x v="800"/>
    <n v="3000"/>
    <n v="4729"/>
    <n v="3"/>
    <n v="0"/>
    <n v="6.8"/>
    <n v="193"/>
    <n v="88"/>
    <n v="59379"/>
    <n v="200000"/>
    <n v="-140621"/>
    <x v="1"/>
    <x v="1"/>
    <x v="1"/>
  </r>
  <r>
    <s v="Leap Year"/>
    <d v="2010-02-25T00:00:00"/>
    <x v="7"/>
    <x v="1"/>
    <s v="Color"/>
    <x v="0"/>
    <x v="0"/>
    <x v="0"/>
    <s v="PG"/>
    <x v="153"/>
    <x v="479"/>
    <n v="3000"/>
    <n v="4094"/>
    <n v="14"/>
    <n v="13000"/>
    <n v="6.4"/>
    <n v="134"/>
    <n v="100"/>
    <n v="12561"/>
    <n v="19000000"/>
    <n v="-18987439"/>
    <x v="1"/>
    <x v="1"/>
    <x v="0"/>
  </r>
  <r>
    <s v="The Lion King"/>
    <d v="1994-05-30T00:00:00"/>
    <x v="27"/>
    <x v="2"/>
    <s v="Color"/>
    <x v="5"/>
    <x v="0"/>
    <x v="0"/>
    <s v="G"/>
    <x v="168"/>
    <x v="725"/>
    <n v="2000"/>
    <n v="6458"/>
    <n v="28"/>
    <n v="17000"/>
    <n v="8.5"/>
    <n v="186"/>
    <n v="73"/>
    <n v="422783777"/>
    <n v="45000000"/>
    <n v="377783777"/>
    <x v="0"/>
    <x v="3"/>
    <x v="1"/>
  </r>
  <r>
    <s v="Brave"/>
    <d v="2012-03-16T00:00:00"/>
    <x v="1"/>
    <x v="1"/>
    <s v="Color"/>
    <x v="5"/>
    <x v="0"/>
    <x v="0"/>
    <s v="PG"/>
    <x v="169"/>
    <x v="801"/>
    <n v="2000"/>
    <n v="5005"/>
    <n v="56"/>
    <n v="39000"/>
    <n v="7.2"/>
    <n v="488"/>
    <n v="93"/>
    <n v="237282182"/>
    <n v="185000000"/>
    <n v="52282182"/>
    <x v="0"/>
    <x v="0"/>
    <x v="0"/>
  </r>
  <r>
    <s v="Ghost"/>
    <d v="1990-01-03T00:00:00"/>
    <x v="24"/>
    <x v="2"/>
    <s v="Color"/>
    <x v="3"/>
    <x v="0"/>
    <x v="0"/>
    <s v="PG-13"/>
    <x v="170"/>
    <x v="802"/>
    <n v="2000"/>
    <n v="3100"/>
    <n v="109"/>
    <n v="0"/>
    <n v="7"/>
    <n v="77"/>
    <n v="127"/>
    <n v="217631306"/>
    <n v="22000000"/>
    <n v="195631306"/>
    <x v="0"/>
    <x v="0"/>
    <x v="2"/>
  </r>
  <r>
    <s v="Cinderella"/>
    <d v="2015-01-08T00:00:00"/>
    <x v="20"/>
    <x v="1"/>
    <s v="Color"/>
    <x v="3"/>
    <x v="0"/>
    <x v="0"/>
    <s v="PG"/>
    <x v="171"/>
    <x v="110"/>
    <n v="2000"/>
    <n v="4671"/>
    <n v="0"/>
    <n v="56000"/>
    <n v="7"/>
    <n v="343"/>
    <n v="105"/>
    <n v="201148159"/>
    <n v="95000000"/>
    <n v="106148159"/>
    <x v="0"/>
    <x v="0"/>
    <x v="0"/>
  </r>
  <r>
    <s v="What Women Want"/>
    <d v="2000-04-07T00:00:00"/>
    <x v="28"/>
    <x v="0"/>
    <s v="Color"/>
    <x v="0"/>
    <x v="0"/>
    <x v="0"/>
    <s v="PG-13"/>
    <x v="172"/>
    <x v="211"/>
    <n v="2000"/>
    <n v="5838"/>
    <n v="278"/>
    <n v="0"/>
    <n v="6.4"/>
    <n v="149"/>
    <n v="127"/>
    <n v="182805123"/>
    <n v="70000000"/>
    <n v="112805123"/>
    <x v="0"/>
    <x v="1"/>
    <x v="2"/>
  </r>
  <r>
    <s v="Ant-Man"/>
    <d v="2015-02-05T00:00:00"/>
    <x v="20"/>
    <x v="1"/>
    <s v="Color"/>
    <x v="1"/>
    <x v="0"/>
    <x v="0"/>
    <s v="PG-13"/>
    <x v="172"/>
    <x v="441"/>
    <n v="2000"/>
    <n v="5730"/>
    <n v="235"/>
    <n v="61000"/>
    <n v="7.4"/>
    <n v="517"/>
    <n v="117"/>
    <n v="180191634"/>
    <n v="130000000"/>
    <n v="50191634"/>
    <x v="0"/>
    <x v="0"/>
    <x v="0"/>
  </r>
  <r>
    <s v="True Lies"/>
    <d v="1994-01-15T00:00:00"/>
    <x v="27"/>
    <x v="2"/>
    <s v="Color"/>
    <x v="1"/>
    <x v="0"/>
    <x v="0"/>
    <s v="R"/>
    <x v="173"/>
    <x v="88"/>
    <n v="2000"/>
    <n v="4528"/>
    <n v="0"/>
    <n v="0"/>
    <n v="7.2"/>
    <n v="94"/>
    <n v="141"/>
    <n v="146282411"/>
    <n v="115000000"/>
    <n v="31282411"/>
    <x v="0"/>
    <x v="0"/>
    <x v="2"/>
  </r>
  <r>
    <s v="Marley &amp; Me"/>
    <d v="2008-05-13T00:00:00"/>
    <x v="3"/>
    <x v="0"/>
    <s v="Color"/>
    <x v="0"/>
    <x v="0"/>
    <x v="0"/>
    <s v="PG"/>
    <x v="174"/>
    <x v="578"/>
    <n v="2000"/>
    <n v="4811"/>
    <n v="64"/>
    <n v="11000"/>
    <n v="7.1"/>
    <n v="180"/>
    <n v="115"/>
    <n v="143151473"/>
    <n v="60000000"/>
    <n v="83151473"/>
    <x v="0"/>
    <x v="0"/>
    <x v="0"/>
  </r>
  <r>
    <s v="Bee Movie"/>
    <d v="2007-10-18T00:00:00"/>
    <x v="4"/>
    <x v="0"/>
    <s v="Color"/>
    <x v="5"/>
    <x v="0"/>
    <x v="0"/>
    <s v="PG"/>
    <x v="168"/>
    <x v="803"/>
    <n v="2000"/>
    <n v="6576"/>
    <n v="58"/>
    <n v="0"/>
    <n v="6.2"/>
    <n v="194"/>
    <n v="91"/>
    <n v="126597121"/>
    <n v="150000000"/>
    <n v="-23402879"/>
    <x v="1"/>
    <x v="1"/>
    <x v="0"/>
  </r>
  <r>
    <s v="The Truman Show"/>
    <d v="1998-05-05T00:00:00"/>
    <x v="11"/>
    <x v="2"/>
    <s v="Color"/>
    <x v="0"/>
    <x v="0"/>
    <x v="0"/>
    <s v="PG"/>
    <x v="175"/>
    <x v="20"/>
    <n v="2000"/>
    <n v="3698"/>
    <n v="608"/>
    <n v="18000"/>
    <n v="8.1"/>
    <n v="213"/>
    <n v="103"/>
    <n v="125603360"/>
    <n v="60000000"/>
    <n v="65603360"/>
    <x v="0"/>
    <x v="3"/>
    <x v="0"/>
  </r>
  <r>
    <s v="Mulan"/>
    <d v="1998-02-14T00:00:00"/>
    <x v="11"/>
    <x v="2"/>
    <s v="Color"/>
    <x v="5"/>
    <x v="0"/>
    <x v="0"/>
    <s v="G"/>
    <x v="176"/>
    <x v="804"/>
    <n v="2000"/>
    <n v="4478"/>
    <n v="7"/>
    <n v="12000"/>
    <n v="7.5"/>
    <n v="143"/>
    <n v="88"/>
    <n v="120618403"/>
    <n v="90000000"/>
    <n v="30618403"/>
    <x v="0"/>
    <x v="0"/>
    <x v="1"/>
  </r>
  <r>
    <s v="District 9"/>
    <d v="2009-02-02T00:00:00"/>
    <x v="2"/>
    <x v="0"/>
    <s v="Color"/>
    <x v="1"/>
    <x v="0"/>
    <x v="18"/>
    <s v="R"/>
    <x v="177"/>
    <x v="274"/>
    <n v="2000"/>
    <n v="2639"/>
    <n v="662"/>
    <n v="22000"/>
    <n v="8"/>
    <n v="472"/>
    <n v="112"/>
    <n v="115646235"/>
    <n v="30000000"/>
    <n v="85646235"/>
    <x v="0"/>
    <x v="3"/>
    <x v="0"/>
  </r>
  <r>
    <s v="Spy Kids"/>
    <d v="2001-12-18T00:00:00"/>
    <x v="25"/>
    <x v="0"/>
    <s v="Color"/>
    <x v="1"/>
    <x v="0"/>
    <x v="0"/>
    <s v="PG"/>
    <x v="178"/>
    <x v="10"/>
    <n v="2000"/>
    <n v="4499"/>
    <n v="0"/>
    <n v="0"/>
    <n v="5.4"/>
    <n v="122"/>
    <n v="88"/>
    <n v="112692062"/>
    <n v="35000000"/>
    <n v="77692062"/>
    <x v="0"/>
    <x v="1"/>
    <x v="1"/>
  </r>
  <r>
    <s v="Freaky Friday"/>
    <d v="2003-12-05T00:00:00"/>
    <x v="22"/>
    <x v="0"/>
    <s v="Color"/>
    <x v="0"/>
    <x v="0"/>
    <x v="0"/>
    <s v="PG"/>
    <x v="173"/>
    <x v="805"/>
    <n v="2000"/>
    <n v="3984"/>
    <n v="70"/>
    <n v="0"/>
    <n v="6.1"/>
    <n v="129"/>
    <n v="97"/>
    <n v="110222438"/>
    <n v="26000000"/>
    <n v="84222438"/>
    <x v="0"/>
    <x v="1"/>
    <x v="0"/>
  </r>
  <r>
    <s v="Black Hawk Down"/>
    <d v="2001-04-08T00:00:00"/>
    <x v="25"/>
    <x v="0"/>
    <s v="Color"/>
    <x v="3"/>
    <x v="0"/>
    <x v="0"/>
    <s v="R"/>
    <x v="179"/>
    <x v="96"/>
    <n v="2000"/>
    <n v="4270"/>
    <n v="0"/>
    <n v="10000"/>
    <n v="7.7"/>
    <n v="200"/>
    <n v="152"/>
    <n v="108638745"/>
    <n v="92000000"/>
    <n v="16638745"/>
    <x v="0"/>
    <x v="0"/>
    <x v="2"/>
  </r>
  <r>
    <s v="Charlie's Angels: Full Throttle"/>
    <d v="2003-11-24T00:00:00"/>
    <x v="22"/>
    <x v="0"/>
    <s v="Color"/>
    <x v="1"/>
    <x v="0"/>
    <x v="0"/>
    <s v="PG-13"/>
    <x v="170"/>
    <x v="100"/>
    <n v="2000"/>
    <n v="4046"/>
    <n v="368"/>
    <n v="0"/>
    <n v="4.8"/>
    <n v="102"/>
    <n v="107"/>
    <n v="100685880"/>
    <n v="120000000"/>
    <n v="-19314120"/>
    <x v="1"/>
    <x v="2"/>
    <x v="0"/>
  </r>
  <r>
    <s v="The Hunchback of Notre Dame"/>
    <d v="1996-02-23T00:00:00"/>
    <x v="29"/>
    <x v="2"/>
    <s v="Color"/>
    <x v="6"/>
    <x v="0"/>
    <x v="0"/>
    <s v="G"/>
    <x v="170"/>
    <x v="532"/>
    <n v="2000"/>
    <n v="4842"/>
    <n v="21"/>
    <n v="0"/>
    <n v="6.9"/>
    <n v="80"/>
    <n v="91"/>
    <n v="100117603"/>
    <n v="100000000"/>
    <n v="117603"/>
    <x v="0"/>
    <x v="1"/>
    <x v="0"/>
  </r>
  <r>
    <s v="Inspector Gadget"/>
    <d v="1999-11-24T00:00:00"/>
    <x v="17"/>
    <x v="2"/>
    <s v="Color"/>
    <x v="1"/>
    <x v="0"/>
    <x v="0"/>
    <s v="PG"/>
    <x v="168"/>
    <x v="806"/>
    <n v="2000"/>
    <n v="5320"/>
    <n v="16"/>
    <n v="509"/>
    <n v="4.0999999999999996"/>
    <n v="70"/>
    <n v="110"/>
    <n v="97360069"/>
    <n v="75000000"/>
    <n v="22360069"/>
    <x v="0"/>
    <x v="2"/>
    <x v="0"/>
  </r>
  <r>
    <s v="Legally Blonde"/>
    <d v="2001-04-17T00:00:00"/>
    <x v="25"/>
    <x v="0"/>
    <s v="Color"/>
    <x v="0"/>
    <x v="0"/>
    <x v="0"/>
    <s v="PG-13"/>
    <x v="180"/>
    <x v="291"/>
    <n v="2000"/>
    <n v="4380"/>
    <n v="126"/>
    <n v="0"/>
    <n v="6.2"/>
    <n v="163"/>
    <n v="96"/>
    <n v="95001351"/>
    <n v="18000000"/>
    <n v="77001351"/>
    <x v="0"/>
    <x v="1"/>
    <x v="0"/>
  </r>
  <r>
    <s v="Beverly Hills Chihuahua"/>
    <d v="2008-04-03T00:00:00"/>
    <x v="3"/>
    <x v="0"/>
    <s v="Color"/>
    <x v="5"/>
    <x v="0"/>
    <x v="0"/>
    <s v="PG"/>
    <x v="173"/>
    <x v="721"/>
    <n v="2000"/>
    <n v="4729"/>
    <n v="67"/>
    <n v="0"/>
    <n v="3.7"/>
    <n v="100"/>
    <n v="91"/>
    <n v="94497271"/>
    <n v="20000000"/>
    <n v="74497271"/>
    <x v="0"/>
    <x v="2"/>
    <x v="0"/>
  </r>
  <r>
    <s v="Tomorrowland"/>
    <d v="2015-11-07T00:00:00"/>
    <x v="20"/>
    <x v="1"/>
    <s v="Color"/>
    <x v="1"/>
    <x v="0"/>
    <x v="0"/>
    <s v="PG"/>
    <x v="172"/>
    <x v="461"/>
    <n v="2000"/>
    <n v="5046"/>
    <n v="663"/>
    <n v="37000"/>
    <n v="6.5"/>
    <n v="443"/>
    <n v="130"/>
    <n v="93417865"/>
    <n v="190000000"/>
    <n v="-96582135"/>
    <x v="1"/>
    <x v="1"/>
    <x v="2"/>
  </r>
  <r>
    <s v="Scary Movie 4"/>
    <d v="2006-10-16T00:00:00"/>
    <x v="6"/>
    <x v="0"/>
    <s v="Color"/>
    <x v="0"/>
    <x v="0"/>
    <x v="0"/>
    <s v="PG-13"/>
    <x v="181"/>
    <x v="745"/>
    <n v="2000"/>
    <n v="5855"/>
    <n v="119"/>
    <n v="1000"/>
    <n v="5.0999999999999996"/>
    <n v="151"/>
    <n v="89"/>
    <n v="90703745"/>
    <n v="45000000"/>
    <n v="45703745"/>
    <x v="0"/>
    <x v="1"/>
    <x v="1"/>
  </r>
  <r>
    <s v="Mean Girls"/>
    <d v="2004-04-21T00:00:00"/>
    <x v="0"/>
    <x v="0"/>
    <s v="Color"/>
    <x v="0"/>
    <x v="0"/>
    <x v="0"/>
    <s v="PG-13"/>
    <x v="182"/>
    <x v="805"/>
    <n v="2000"/>
    <n v="5032"/>
    <n v="70"/>
    <n v="0"/>
    <n v="7"/>
    <n v="159"/>
    <n v="97"/>
    <n v="86049418"/>
    <n v="17000000"/>
    <n v="69049418"/>
    <x v="0"/>
    <x v="0"/>
    <x v="0"/>
  </r>
  <r>
    <s v="Annie"/>
    <d v="2014-02-10T00:00:00"/>
    <x v="14"/>
    <x v="1"/>
    <s v="Color"/>
    <x v="0"/>
    <x v="0"/>
    <x v="0"/>
    <s v="PG"/>
    <x v="183"/>
    <x v="413"/>
    <n v="2000"/>
    <n v="4796"/>
    <n v="87"/>
    <n v="16000"/>
    <n v="5.2"/>
    <n v="176"/>
    <n v="118"/>
    <n v="85911262"/>
    <n v="65000000"/>
    <n v="20911262"/>
    <x v="0"/>
    <x v="1"/>
    <x v="0"/>
  </r>
  <r>
    <s v="Aliens"/>
    <d v="1986-07-26T00:00:00"/>
    <x v="23"/>
    <x v="3"/>
    <s v="Color"/>
    <x v="1"/>
    <x v="0"/>
    <x v="0"/>
    <s v="R"/>
    <x v="184"/>
    <x v="88"/>
    <n v="2000"/>
    <n v="4228"/>
    <n v="0"/>
    <n v="18000"/>
    <n v="8.4"/>
    <n v="250"/>
    <n v="154"/>
    <n v="85200000"/>
    <n v="18500000"/>
    <n v="66700000"/>
    <x v="0"/>
    <x v="3"/>
    <x v="2"/>
  </r>
  <r>
    <s v="Disclosure"/>
    <d v="1994-01-30T00:00:00"/>
    <x v="27"/>
    <x v="2"/>
    <s v="Color"/>
    <x v="3"/>
    <x v="0"/>
    <x v="0"/>
    <s v="R"/>
    <x v="170"/>
    <x v="18"/>
    <n v="2000"/>
    <n v="3888"/>
    <n v="272"/>
    <n v="0"/>
    <n v="6"/>
    <n v="55"/>
    <n v="128"/>
    <n v="83000000"/>
    <n v="55000000"/>
    <n v="28000000"/>
    <x v="0"/>
    <x v="1"/>
    <x v="2"/>
  </r>
  <r>
    <s v="School of Rock"/>
    <d v="2003-05-12T00:00:00"/>
    <x v="22"/>
    <x v="0"/>
    <s v="Color"/>
    <x v="0"/>
    <x v="0"/>
    <x v="0"/>
    <s v="PG-13"/>
    <x v="185"/>
    <x v="256"/>
    <n v="2000"/>
    <n v="4403"/>
    <n v="0"/>
    <n v="0"/>
    <n v="7.1"/>
    <n v="204"/>
    <n v="108"/>
    <n v="81257845"/>
    <n v="35000000"/>
    <n v="46257845"/>
    <x v="0"/>
    <x v="0"/>
    <x v="0"/>
  </r>
  <r>
    <s v="Cloverfield"/>
    <d v="2008-10-11T00:00:00"/>
    <x v="3"/>
    <x v="0"/>
    <s v="Color"/>
    <x v="1"/>
    <x v="0"/>
    <x v="0"/>
    <s v="PG-13"/>
    <x v="186"/>
    <x v="368"/>
    <n v="2000"/>
    <n v="3958"/>
    <n v="198"/>
    <n v="0"/>
    <n v="7"/>
    <n v="459"/>
    <n v="85"/>
    <n v="80034302"/>
    <n v="25000000"/>
    <n v="55034302"/>
    <x v="0"/>
    <x v="0"/>
    <x v="1"/>
  </r>
  <r>
    <s v="Goosebumps"/>
    <d v="2015-08-18T00:00:00"/>
    <x v="20"/>
    <x v="1"/>
    <s v="Color"/>
    <x v="5"/>
    <x v="0"/>
    <x v="0"/>
    <s v="PG"/>
    <x v="187"/>
    <x v="807"/>
    <n v="2000"/>
    <n v="5497"/>
    <n v="11"/>
    <n v="35000"/>
    <n v="6.4"/>
    <n v="218"/>
    <n v="103"/>
    <n v="80021740"/>
    <n v="58000000"/>
    <n v="22021740"/>
    <x v="0"/>
    <x v="1"/>
    <x v="0"/>
  </r>
  <r>
    <s v="WarGames"/>
    <d v="1983-06-28T00:00:00"/>
    <x v="41"/>
    <x v="3"/>
    <s v="Color"/>
    <x v="13"/>
    <x v="0"/>
    <x v="0"/>
    <s v="PG"/>
    <x v="168"/>
    <x v="808"/>
    <n v="2000"/>
    <n v="4537"/>
    <n v="139"/>
    <n v="0"/>
    <n v="7.1"/>
    <n v="84"/>
    <n v="114"/>
    <n v="79568000"/>
    <n v="12000000"/>
    <n v="67568000"/>
    <x v="0"/>
    <x v="0"/>
    <x v="0"/>
  </r>
  <r>
    <s v="Tower Heist"/>
    <d v="2011-12-14T00:00:00"/>
    <x v="16"/>
    <x v="1"/>
    <s v="Color"/>
    <x v="1"/>
    <x v="0"/>
    <x v="0"/>
    <s v="PG-13"/>
    <x v="168"/>
    <x v="208"/>
    <n v="2000"/>
    <n v="3768"/>
    <n v="420"/>
    <n v="0"/>
    <n v="6.2"/>
    <n v="236"/>
    <n v="104"/>
    <n v="78009155"/>
    <n v="75000000"/>
    <n v="3009155"/>
    <x v="0"/>
    <x v="1"/>
    <x v="0"/>
  </r>
  <r>
    <s v="The Adventures of Tintin"/>
    <d v="2011-08-28T00:00:00"/>
    <x v="16"/>
    <x v="1"/>
    <s v="Color"/>
    <x v="1"/>
    <x v="0"/>
    <x v="0"/>
    <s v="PG"/>
    <x v="188"/>
    <x v="19"/>
    <n v="2000"/>
    <n v="4631"/>
    <n v="14000"/>
    <n v="44000"/>
    <n v="7.4"/>
    <n v="440"/>
    <n v="107"/>
    <n v="77564037"/>
    <n v="135000000"/>
    <n v="-57435963"/>
    <x v="1"/>
    <x v="0"/>
    <x v="0"/>
  </r>
  <r>
    <s v="27 Dresses"/>
    <d v="2008-12-02T00:00:00"/>
    <x v="3"/>
    <x v="0"/>
    <s v="Color"/>
    <x v="0"/>
    <x v="0"/>
    <x v="0"/>
    <s v="PG-13"/>
    <x v="172"/>
    <x v="358"/>
    <n v="2000"/>
    <n v="2978"/>
    <n v="98"/>
    <n v="0"/>
    <n v="6.1"/>
    <n v="175"/>
    <n v="111"/>
    <n v="76806312"/>
    <n v="30000000"/>
    <n v="46806312"/>
    <x v="0"/>
    <x v="1"/>
    <x v="0"/>
  </r>
  <r>
    <s v="The Rookie"/>
    <d v="2002-10-23T00:00:00"/>
    <x v="18"/>
    <x v="0"/>
    <s v="Color"/>
    <x v="3"/>
    <x v="0"/>
    <x v="0"/>
    <s v="G"/>
    <x v="189"/>
    <x v="411"/>
    <n v="2000"/>
    <n v="6657"/>
    <n v="102"/>
    <n v="0"/>
    <n v="7"/>
    <n v="92"/>
    <n v="127"/>
    <n v="75597042"/>
    <n v="20000000"/>
    <n v="55597042"/>
    <x v="0"/>
    <x v="0"/>
    <x v="2"/>
  </r>
  <r>
    <s v="Ladder 49"/>
    <d v="2004-04-10T00:00:00"/>
    <x v="0"/>
    <x v="0"/>
    <s v="Color"/>
    <x v="1"/>
    <x v="0"/>
    <x v="0"/>
    <s v="PG-13"/>
    <x v="190"/>
    <x v="809"/>
    <n v="2000"/>
    <n v="4496"/>
    <n v="13"/>
    <n v="0"/>
    <n v="6.5"/>
    <n v="125"/>
    <n v="115"/>
    <n v="74540762"/>
    <n v="55000000"/>
    <n v="19540762"/>
    <x v="0"/>
    <x v="1"/>
    <x v="0"/>
  </r>
  <r>
    <s v="No Country for Old Men"/>
    <d v="2007-03-09T00:00:00"/>
    <x v="4"/>
    <x v="0"/>
    <s v="Color"/>
    <x v="4"/>
    <x v="0"/>
    <x v="0"/>
    <s v="R"/>
    <x v="169"/>
    <x v="149"/>
    <n v="2000"/>
    <n v="4738"/>
    <n v="1000"/>
    <n v="21000"/>
    <n v="8.1"/>
    <n v="488"/>
    <n v="122"/>
    <n v="74273505"/>
    <n v="25000000"/>
    <n v="49273505"/>
    <x v="0"/>
    <x v="3"/>
    <x v="2"/>
  </r>
  <r>
    <s v="Christmas with the Kranks"/>
    <d v="2004-09-17T00:00:00"/>
    <x v="0"/>
    <x v="0"/>
    <s v="Color"/>
    <x v="0"/>
    <x v="0"/>
    <x v="0"/>
    <s v="PG"/>
    <x v="173"/>
    <x v="678"/>
    <n v="2000"/>
    <n v="6729"/>
    <n v="148"/>
    <n v="0"/>
    <n v="5.2"/>
    <n v="105"/>
    <n v="99"/>
    <n v="73701902"/>
    <n v="60000000"/>
    <n v="13701902"/>
    <x v="0"/>
    <x v="1"/>
    <x v="0"/>
  </r>
  <r>
    <s v="Vantage Point"/>
    <d v="2008-09-01T00:00:00"/>
    <x v="3"/>
    <x v="0"/>
    <s v="Color"/>
    <x v="4"/>
    <x v="0"/>
    <x v="0"/>
    <s v="PG-13"/>
    <x v="189"/>
    <x v="810"/>
    <n v="2000"/>
    <n v="6775"/>
    <n v="38"/>
    <n v="0"/>
    <n v="6.6"/>
    <n v="235"/>
    <n v="90"/>
    <n v="72266306"/>
    <n v="40000000"/>
    <n v="32266306"/>
    <x v="0"/>
    <x v="1"/>
    <x v="0"/>
  </r>
  <r>
    <s v="The Purge: Anarchy"/>
    <d v="2014-03-12T00:00:00"/>
    <x v="14"/>
    <x v="1"/>
    <s v="Color"/>
    <x v="1"/>
    <x v="0"/>
    <x v="0"/>
    <s v="R"/>
    <x v="191"/>
    <x v="811"/>
    <n v="2000"/>
    <n v="6807"/>
    <n v="65"/>
    <n v="15000"/>
    <n v="6.5"/>
    <n v="285"/>
    <n v="103"/>
    <n v="71519230"/>
    <n v="9000000"/>
    <n v="62519230"/>
    <x v="0"/>
    <x v="1"/>
    <x v="0"/>
  </r>
  <r>
    <s v="102 Dalmatians"/>
    <d v="2000-07-08T00:00:00"/>
    <x v="28"/>
    <x v="0"/>
    <s v="Color"/>
    <x v="5"/>
    <x v="0"/>
    <x v="0"/>
    <s v="G"/>
    <x v="179"/>
    <x v="812"/>
    <n v="2000"/>
    <n v="4182"/>
    <n v="36"/>
    <n v="372"/>
    <n v="4.8"/>
    <n v="84"/>
    <n v="100"/>
    <n v="66941559"/>
    <n v="85000000"/>
    <n v="-18058441"/>
    <x v="1"/>
    <x v="2"/>
    <x v="0"/>
  </r>
  <r>
    <s v="Anaconda"/>
    <d v="1997-12-21T00:00:00"/>
    <x v="10"/>
    <x v="2"/>
    <s v="Color"/>
    <x v="1"/>
    <x v="0"/>
    <x v="0"/>
    <s v="PG-13"/>
    <x v="192"/>
    <x v="497"/>
    <n v="2000"/>
    <n v="3717"/>
    <n v="49"/>
    <n v="0"/>
    <n v="4.5999999999999996"/>
    <n v="119"/>
    <n v="89"/>
    <n v="65557989"/>
    <n v="45000000"/>
    <n v="20557989"/>
    <x v="0"/>
    <x v="2"/>
    <x v="1"/>
  </r>
  <r>
    <s v="17 Again"/>
    <d v="2009-05-25T00:00:00"/>
    <x v="2"/>
    <x v="0"/>
    <s v="Color"/>
    <x v="0"/>
    <x v="0"/>
    <x v="0"/>
    <s v="PG-13"/>
    <x v="193"/>
    <x v="813"/>
    <n v="2000"/>
    <n v="7009"/>
    <n v="23"/>
    <n v="0"/>
    <n v="6.4"/>
    <n v="191"/>
    <n v="102"/>
    <n v="64149837"/>
    <n v="20000000"/>
    <n v="44149837"/>
    <x v="0"/>
    <x v="1"/>
    <x v="0"/>
  </r>
  <r>
    <s v="Three Kings"/>
    <d v="1999-04-25T00:00:00"/>
    <x v="17"/>
    <x v="2"/>
    <s v="Color"/>
    <x v="1"/>
    <x v="0"/>
    <x v="0"/>
    <s v="R"/>
    <x v="172"/>
    <x v="67"/>
    <n v="2000"/>
    <n v="3743"/>
    <n v="737"/>
    <n v="3000"/>
    <n v="7.1"/>
    <n v="150"/>
    <n v="114"/>
    <n v="60652036"/>
    <n v="48000000"/>
    <n v="12652036"/>
    <x v="0"/>
    <x v="0"/>
    <x v="0"/>
  </r>
  <r>
    <s v="Baby Mama"/>
    <d v="2008-07-16T00:00:00"/>
    <x v="3"/>
    <x v="0"/>
    <s v="Color"/>
    <x v="0"/>
    <x v="0"/>
    <x v="0"/>
    <s v="PG-13"/>
    <x v="182"/>
    <x v="814"/>
    <n v="2000"/>
    <n v="6930"/>
    <n v="5"/>
    <n v="0"/>
    <n v="6"/>
    <n v="145"/>
    <n v="99"/>
    <n v="60269340"/>
    <n v="30000000"/>
    <n v="30269340"/>
    <x v="0"/>
    <x v="1"/>
    <x v="0"/>
  </r>
  <r>
    <s v="The Cable Guy"/>
    <d v="1996-09-28T00:00:00"/>
    <x v="29"/>
    <x v="2"/>
    <s v="Color"/>
    <x v="0"/>
    <x v="0"/>
    <x v="0"/>
    <s v="PG-13"/>
    <x v="168"/>
    <x v="248"/>
    <n v="2000"/>
    <n v="3718"/>
    <n v="0"/>
    <n v="0"/>
    <n v="6"/>
    <n v="72"/>
    <n v="96"/>
    <n v="60154431"/>
    <n v="47000000"/>
    <n v="13154431"/>
    <x v="0"/>
    <x v="1"/>
    <x v="0"/>
  </r>
  <r>
    <s v="Why Did I Get Married Too?"/>
    <d v="2010-09-18T00:00:00"/>
    <x v="7"/>
    <x v="1"/>
    <s v="Color"/>
    <x v="0"/>
    <x v="0"/>
    <x v="0"/>
    <s v="PG-13"/>
    <x v="194"/>
    <x v="815"/>
    <n v="2000"/>
    <n v="6657"/>
    <n v="0"/>
    <n v="0"/>
    <n v="4.4000000000000004"/>
    <n v="40"/>
    <n v="121"/>
    <n v="60072596"/>
    <n v="20000000"/>
    <n v="40072596"/>
    <x v="0"/>
    <x v="2"/>
    <x v="2"/>
  </r>
  <r>
    <s v="12 Years a Slave"/>
    <d v="2013-11-09T00:00:00"/>
    <x v="19"/>
    <x v="1"/>
    <s v="Color"/>
    <x v="7"/>
    <x v="0"/>
    <x v="0"/>
    <s v="R"/>
    <x v="183"/>
    <x v="519"/>
    <n v="2000"/>
    <n v="4251"/>
    <n v="0"/>
    <n v="83000"/>
    <n v="8.1"/>
    <n v="597"/>
    <n v="134"/>
    <n v="56667870"/>
    <n v="20000000"/>
    <n v="36667870"/>
    <x v="0"/>
    <x v="3"/>
    <x v="2"/>
  </r>
  <r>
    <s v="Tombstone"/>
    <d v="1993-01-19T00:00:00"/>
    <x v="8"/>
    <x v="2"/>
    <s v="Color"/>
    <x v="1"/>
    <x v="0"/>
    <x v="0"/>
    <s v="R"/>
    <x v="184"/>
    <x v="486"/>
    <n v="2000"/>
    <n v="4453"/>
    <n v="170"/>
    <n v="11000"/>
    <n v="7.8"/>
    <n v="84"/>
    <n v="134"/>
    <n v="56505065"/>
    <n v="25000000"/>
    <n v="31505065"/>
    <x v="0"/>
    <x v="0"/>
    <x v="2"/>
  </r>
  <r>
    <s v="Legend of the Guardians: The Owls of Ga'Hoole"/>
    <d v="2010-12-24T00:00:00"/>
    <x v="7"/>
    <x v="1"/>
    <s v="Color"/>
    <x v="1"/>
    <x v="0"/>
    <x v="0"/>
    <s v="PG"/>
    <x v="195"/>
    <x v="301"/>
    <n v="2000"/>
    <n v="4286"/>
    <n v="0"/>
    <n v="16000"/>
    <n v="7"/>
    <n v="188"/>
    <n v="101"/>
    <n v="55673333"/>
    <n v="80000000"/>
    <n v="-24326667"/>
    <x v="1"/>
    <x v="0"/>
    <x v="0"/>
  </r>
  <r>
    <s v="Why Did I Get Married?"/>
    <d v="2007-09-21T00:00:00"/>
    <x v="4"/>
    <x v="0"/>
    <s v="Color"/>
    <x v="0"/>
    <x v="0"/>
    <x v="0"/>
    <s v="PG-13"/>
    <x v="194"/>
    <x v="815"/>
    <n v="2000"/>
    <n v="6510"/>
    <n v="0"/>
    <n v="1000"/>
    <n v="5.6"/>
    <n v="41"/>
    <n v="113"/>
    <n v="55184721"/>
    <n v="15000000"/>
    <n v="40184721"/>
    <x v="0"/>
    <x v="1"/>
    <x v="0"/>
  </r>
  <r>
    <s v="Saw"/>
    <d v="2004-05-20T00:00:00"/>
    <x v="0"/>
    <x v="0"/>
    <s v="Color"/>
    <x v="2"/>
    <x v="0"/>
    <x v="0"/>
    <s v="R"/>
    <x v="196"/>
    <x v="107"/>
    <n v="2000"/>
    <n v="5161"/>
    <n v="0"/>
    <n v="0"/>
    <n v="7.7"/>
    <n v="287"/>
    <n v="103"/>
    <n v="55153403"/>
    <n v="1200000"/>
    <n v="53953403"/>
    <x v="0"/>
    <x v="0"/>
    <x v="0"/>
  </r>
  <r>
    <s v="Spawn"/>
    <d v="1997-04-08T00:00:00"/>
    <x v="10"/>
    <x v="2"/>
    <s v="Color"/>
    <x v="1"/>
    <x v="0"/>
    <x v="0"/>
    <s v="R"/>
    <x v="194"/>
    <x v="816"/>
    <n v="2000"/>
    <n v="7039"/>
    <n v="20"/>
    <n v="0"/>
    <n v="5.2"/>
    <n v="70"/>
    <n v="98"/>
    <n v="54967359"/>
    <n v="40000000"/>
    <n v="14967359"/>
    <x v="0"/>
    <x v="1"/>
    <x v="0"/>
  </r>
  <r>
    <s v="Ordinary People"/>
    <d v="1980-02-21T00:00:00"/>
    <x v="33"/>
    <x v="3"/>
    <s v="Color"/>
    <x v="3"/>
    <x v="0"/>
    <x v="0"/>
    <s v="R"/>
    <x v="197"/>
    <x v="290"/>
    <n v="2000"/>
    <n v="5122"/>
    <n v="0"/>
    <n v="0"/>
    <n v="7.8"/>
    <n v="62"/>
    <n v="124"/>
    <n v="54800000"/>
    <n v="6000000"/>
    <n v="48800000"/>
    <x v="0"/>
    <x v="0"/>
    <x v="2"/>
  </r>
  <r>
    <s v="The Abyss"/>
    <d v="1989-03-16T00:00:00"/>
    <x v="15"/>
    <x v="3"/>
    <s v="Color"/>
    <x v="5"/>
    <x v="0"/>
    <x v="0"/>
    <s v="PG-13"/>
    <x v="184"/>
    <x v="88"/>
    <n v="2000"/>
    <n v="4074"/>
    <n v="0"/>
    <n v="0"/>
    <n v="7.6"/>
    <n v="82"/>
    <n v="171"/>
    <n v="54222000"/>
    <n v="69500000"/>
    <n v="-15278000"/>
    <x v="1"/>
    <x v="0"/>
    <x v="2"/>
  </r>
  <r>
    <s v="Predators"/>
    <d v="2010-06-15T00:00:00"/>
    <x v="7"/>
    <x v="1"/>
    <s v="Color"/>
    <x v="1"/>
    <x v="0"/>
    <x v="0"/>
    <s v="R"/>
    <x v="198"/>
    <x v="4"/>
    <n v="2000"/>
    <n v="4243"/>
    <n v="190"/>
    <n v="17000"/>
    <n v="6.4"/>
    <n v="351"/>
    <n v="107"/>
    <n v="52000688"/>
    <n v="40000000"/>
    <n v="12000688"/>
    <x v="0"/>
    <x v="1"/>
    <x v="0"/>
  </r>
  <r>
    <s v="Exit Wounds"/>
    <d v="2001-10-26T00:00:00"/>
    <x v="25"/>
    <x v="0"/>
    <s v="Color"/>
    <x v="1"/>
    <x v="0"/>
    <x v="0"/>
    <s v="R"/>
    <x v="194"/>
    <x v="548"/>
    <n v="2000"/>
    <n v="5942"/>
    <n v="43"/>
    <n v="742"/>
    <n v="5.5"/>
    <n v="107"/>
    <n v="101"/>
    <n v="51758599"/>
    <n v="33000000"/>
    <n v="18758599"/>
    <x v="0"/>
    <x v="1"/>
    <x v="0"/>
  </r>
  <r>
    <s v="DragonHeart"/>
    <d v="1996-01-01T00:00:00"/>
    <x v="29"/>
    <x v="2"/>
    <s v="Color"/>
    <x v="1"/>
    <x v="0"/>
    <x v="0"/>
    <s v="PG-13"/>
    <x v="189"/>
    <x v="164"/>
    <n v="2000"/>
    <n v="2710"/>
    <n v="357"/>
    <n v="0"/>
    <n v="6.4"/>
    <n v="60"/>
    <n v="103"/>
    <n v="51317350"/>
    <n v="57000000"/>
    <n v="-5682650"/>
    <x v="1"/>
    <x v="1"/>
    <x v="0"/>
  </r>
  <r>
    <s v="The Road to El Dorado"/>
    <d v="2000-11-24T00:00:00"/>
    <x v="28"/>
    <x v="0"/>
    <s v="Color"/>
    <x v="5"/>
    <x v="0"/>
    <x v="0"/>
    <s v="PG"/>
    <x v="192"/>
    <x v="203"/>
    <n v="2000"/>
    <n v="3372"/>
    <n v="10"/>
    <n v="0"/>
    <n v="6.9"/>
    <n v="82"/>
    <n v="89"/>
    <n v="50802661"/>
    <n v="95000000"/>
    <n v="-44197339"/>
    <x v="1"/>
    <x v="1"/>
    <x v="1"/>
  </r>
  <r>
    <s v="Halloween"/>
    <d v="1978-08-27T00:00:00"/>
    <x v="39"/>
    <x v="4"/>
    <s v="Color"/>
    <x v="2"/>
    <x v="0"/>
    <x v="0"/>
    <s v="R"/>
    <x v="173"/>
    <x v="129"/>
    <n v="2000"/>
    <n v="4400"/>
    <n v="0"/>
    <n v="12000"/>
    <n v="7.9"/>
    <n v="318"/>
    <n v="101"/>
    <n v="47000000"/>
    <n v="300000"/>
    <n v="46700000"/>
    <x v="0"/>
    <x v="0"/>
    <x v="0"/>
  </r>
  <r>
    <s v="The Legend of Zorro"/>
    <d v="2005-10-17T00:00:00"/>
    <x v="5"/>
    <x v="0"/>
    <s v="Color"/>
    <x v="1"/>
    <x v="6"/>
    <x v="0"/>
    <s v="PG"/>
    <x v="196"/>
    <x v="378"/>
    <n v="2000"/>
    <n v="2864"/>
    <n v="258"/>
    <n v="951"/>
    <n v="5.9"/>
    <n v="137"/>
    <n v="129"/>
    <n v="45356386"/>
    <n v="75000000"/>
    <n v="-29643614"/>
    <x v="1"/>
    <x v="1"/>
    <x v="2"/>
  </r>
  <r>
    <s v="Frequency"/>
    <d v="2000-08-23T00:00:00"/>
    <x v="28"/>
    <x v="0"/>
    <s v="Color"/>
    <x v="4"/>
    <x v="0"/>
    <x v="0"/>
    <s v="PG-13"/>
    <x v="189"/>
    <x v="507"/>
    <n v="2000"/>
    <n v="4045"/>
    <n v="40"/>
    <n v="0"/>
    <n v="7.3"/>
    <n v="168"/>
    <n v="118"/>
    <n v="44983704"/>
    <n v="31000000"/>
    <n v="13983704"/>
    <x v="0"/>
    <x v="0"/>
    <x v="0"/>
  </r>
  <r>
    <s v="Soul Surfer"/>
    <d v="2011-05-20T00:00:00"/>
    <x v="16"/>
    <x v="1"/>
    <s v="Color"/>
    <x v="7"/>
    <x v="0"/>
    <x v="0"/>
    <s v="PG"/>
    <x v="189"/>
    <x v="817"/>
    <n v="2000"/>
    <n v="5024"/>
    <n v="80"/>
    <n v="15000"/>
    <n v="7.1"/>
    <n v="110"/>
    <n v="106"/>
    <n v="43853424"/>
    <n v="18000000"/>
    <n v="25853424"/>
    <x v="0"/>
    <x v="0"/>
    <x v="0"/>
  </r>
  <r>
    <s v="Prom Night"/>
    <d v="2008-10-21T00:00:00"/>
    <x v="3"/>
    <x v="0"/>
    <s v="Color"/>
    <x v="2"/>
    <x v="0"/>
    <x v="0"/>
    <s v="PG-13"/>
    <x v="176"/>
    <x v="818"/>
    <n v="2000"/>
    <n v="4867"/>
    <n v="29"/>
    <n v="1000"/>
    <n v="3.9"/>
    <n v="146"/>
    <n v="89"/>
    <n v="43818159"/>
    <n v="20000000"/>
    <n v="23818159"/>
    <x v="0"/>
    <x v="2"/>
    <x v="1"/>
  </r>
  <r>
    <s v="Edge of Darkness"/>
    <d v="2010-12-03T00:00:00"/>
    <x v="7"/>
    <x v="1"/>
    <s v="Color"/>
    <x v="4"/>
    <x v="0"/>
    <x v="2"/>
    <s v="R"/>
    <x v="199"/>
    <x v="378"/>
    <n v="2000"/>
    <n v="7053"/>
    <n v="258"/>
    <n v="0"/>
    <n v="6.6"/>
    <n v="258"/>
    <n v="117"/>
    <n v="43290977"/>
    <n v="80000000"/>
    <n v="-36709023"/>
    <x v="1"/>
    <x v="1"/>
    <x v="0"/>
  </r>
  <r>
    <s v="Step Up 3D"/>
    <d v="2010-04-01T00:00:00"/>
    <x v="7"/>
    <x v="1"/>
    <s v="Color"/>
    <x v="3"/>
    <x v="0"/>
    <x v="0"/>
    <s v="PG-13"/>
    <x v="200"/>
    <x v="351"/>
    <n v="2000"/>
    <n v="4059"/>
    <n v="209"/>
    <n v="16000"/>
    <n v="6.2"/>
    <n v="138"/>
    <n v="107"/>
    <n v="42385520"/>
    <n v="30000000"/>
    <n v="12385520"/>
    <x v="0"/>
    <x v="1"/>
    <x v="0"/>
  </r>
  <r>
    <s v="Drag Me to Hell"/>
    <d v="2009-09-09T00:00:00"/>
    <x v="2"/>
    <x v="0"/>
    <s v="Color"/>
    <x v="2"/>
    <x v="0"/>
    <x v="0"/>
    <s v="PG-13"/>
    <x v="199"/>
    <x v="39"/>
    <n v="2000"/>
    <n v="5642"/>
    <n v="0"/>
    <n v="11000"/>
    <n v="6.6"/>
    <n v="397"/>
    <n v="99"/>
    <n v="42057340"/>
    <n v="30000000"/>
    <n v="12057340"/>
    <x v="0"/>
    <x v="1"/>
    <x v="0"/>
  </r>
  <r>
    <s v="Legion"/>
    <d v="2010-09-07T00:00:00"/>
    <x v="7"/>
    <x v="1"/>
    <s v="Color"/>
    <x v="1"/>
    <x v="0"/>
    <x v="0"/>
    <s v="R"/>
    <x v="189"/>
    <x v="819"/>
    <n v="2000"/>
    <n v="3889"/>
    <n v="124"/>
    <n v="0"/>
    <n v="5.2"/>
    <n v="226"/>
    <n v="100"/>
    <n v="40168080"/>
    <n v="26000000"/>
    <n v="14168080"/>
    <x v="0"/>
    <x v="1"/>
    <x v="0"/>
  </r>
  <r>
    <s v="Burlesque"/>
    <d v="2010-05-29T00:00:00"/>
    <x v="7"/>
    <x v="1"/>
    <s v="Color"/>
    <x v="3"/>
    <x v="0"/>
    <x v="0"/>
    <s v="PG-13"/>
    <x v="174"/>
    <x v="820"/>
    <n v="2000"/>
    <n v="4315"/>
    <n v="59"/>
    <n v="19000"/>
    <n v="6.4"/>
    <n v="197"/>
    <n v="119"/>
    <n v="39440655"/>
    <n v="55000000"/>
    <n v="-15559345"/>
    <x v="1"/>
    <x v="1"/>
    <x v="0"/>
  </r>
  <r>
    <s v="The Sisterhood of the Traveling Pants"/>
    <d v="2005-04-16T00:00:00"/>
    <x v="5"/>
    <x v="0"/>
    <s v="Color"/>
    <x v="0"/>
    <x v="0"/>
    <x v="0"/>
    <s v="PG"/>
    <x v="186"/>
    <x v="24"/>
    <n v="2000"/>
    <n v="6862"/>
    <n v="42"/>
    <n v="0"/>
    <n v="6.6"/>
    <n v="88"/>
    <n v="119"/>
    <n v="39008741"/>
    <n v="25000000"/>
    <n v="14008741"/>
    <x v="0"/>
    <x v="1"/>
    <x v="0"/>
  </r>
  <r>
    <s v="Spy Kids: All the Time in the World in 4D"/>
    <d v="2011-11-30T00:00:00"/>
    <x v="16"/>
    <x v="1"/>
    <s v="Color"/>
    <x v="1"/>
    <x v="0"/>
    <x v="0"/>
    <s v="PG"/>
    <x v="178"/>
    <x v="10"/>
    <n v="2000"/>
    <n v="4311"/>
    <n v="0"/>
    <n v="0"/>
    <n v="3.6"/>
    <n v="76"/>
    <n v="89"/>
    <n v="38536376"/>
    <n v="27000000"/>
    <n v="11536376"/>
    <x v="0"/>
    <x v="2"/>
    <x v="1"/>
  </r>
  <r>
    <s v="The Terminator"/>
    <d v="1984-09-07T00:00:00"/>
    <x v="26"/>
    <x v="3"/>
    <s v="Color"/>
    <x v="1"/>
    <x v="0"/>
    <x v="2"/>
    <s v="R"/>
    <x v="184"/>
    <x v="88"/>
    <n v="2000"/>
    <n v="3582"/>
    <n v="0"/>
    <n v="13000"/>
    <n v="8.1"/>
    <n v="204"/>
    <n v="107"/>
    <n v="38400000"/>
    <n v="6500000"/>
    <n v="31900000"/>
    <x v="0"/>
    <x v="3"/>
    <x v="0"/>
  </r>
  <r>
    <s v="Scream 4"/>
    <d v="2011-02-13T00:00:00"/>
    <x v="16"/>
    <x v="1"/>
    <s v="Color"/>
    <x v="2"/>
    <x v="0"/>
    <x v="0"/>
    <s v="R"/>
    <x v="201"/>
    <x v="53"/>
    <n v="2000"/>
    <n v="4486"/>
    <n v="0"/>
    <n v="26000"/>
    <n v="6.2"/>
    <n v="420"/>
    <n v="111"/>
    <n v="38176892"/>
    <n v="40000000"/>
    <n v="-1823108"/>
    <x v="1"/>
    <x v="1"/>
    <x v="0"/>
  </r>
  <r>
    <s v="Wild"/>
    <d v="2014-06-12T00:00:00"/>
    <x v="14"/>
    <x v="1"/>
    <s v="Color"/>
    <x v="5"/>
    <x v="0"/>
    <x v="0"/>
    <s v="R"/>
    <x v="202"/>
    <x v="600"/>
    <n v="2000"/>
    <n v="4896"/>
    <n v="212"/>
    <n v="38000"/>
    <n v="7.1"/>
    <n v="349"/>
    <n v="115"/>
    <n v="37877959"/>
    <n v="15000000"/>
    <n v="22877959"/>
    <x v="0"/>
    <x v="0"/>
    <x v="0"/>
  </r>
  <r>
    <s v="Clockstoppers"/>
    <d v="2002-02-19T00:00:00"/>
    <x v="18"/>
    <x v="0"/>
    <s v="Color"/>
    <x v="1"/>
    <x v="0"/>
    <x v="0"/>
    <s v="PG"/>
    <x v="184"/>
    <x v="821"/>
    <n v="2000"/>
    <n v="3917"/>
    <n v="906"/>
    <n v="874"/>
    <n v="5.2"/>
    <n v="69"/>
    <n v="94"/>
    <n v="36985501"/>
    <n v="26000000"/>
    <n v="10985501"/>
    <x v="0"/>
    <x v="1"/>
    <x v="0"/>
  </r>
  <r>
    <s v="Freedom Writers"/>
    <d v="2007-11-05T00:00:00"/>
    <x v="4"/>
    <x v="0"/>
    <s v="Color"/>
    <x v="7"/>
    <x v="0"/>
    <x v="8"/>
    <s v="PG-13"/>
    <x v="203"/>
    <x v="313"/>
    <n v="2000"/>
    <n v="3994"/>
    <n v="98"/>
    <n v="10000"/>
    <n v="7.5"/>
    <n v="84"/>
    <n v="123"/>
    <n v="36581633"/>
    <n v="21000000"/>
    <n v="15581633"/>
    <x v="0"/>
    <x v="0"/>
    <x v="2"/>
  </r>
  <r>
    <s v="This Is Where I Leave You"/>
    <d v="2014-09-01T00:00:00"/>
    <x v="14"/>
    <x v="1"/>
    <s v="Color"/>
    <x v="0"/>
    <x v="0"/>
    <x v="0"/>
    <s v="R"/>
    <x v="182"/>
    <x v="13"/>
    <n v="2000"/>
    <n v="4662"/>
    <n v="189"/>
    <n v="14000"/>
    <n v="6.6"/>
    <n v="156"/>
    <n v="103"/>
    <n v="34290142"/>
    <n v="19800000"/>
    <n v="14490142"/>
    <x v="0"/>
    <x v="1"/>
    <x v="0"/>
  </r>
  <r>
    <s v="Devil"/>
    <d v="2010-12-18T00:00:00"/>
    <x v="7"/>
    <x v="1"/>
    <s v="Color"/>
    <x v="2"/>
    <x v="0"/>
    <x v="0"/>
    <s v="PG-13"/>
    <x v="199"/>
    <x v="3"/>
    <n v="2000"/>
    <n v="5628"/>
    <n v="66"/>
    <n v="16000"/>
    <n v="6.3"/>
    <n v="273"/>
    <n v="80"/>
    <n v="33583175"/>
    <n v="10000000"/>
    <n v="23583175"/>
    <x v="0"/>
    <x v="1"/>
    <x v="1"/>
  </r>
  <r>
    <s v="Street Fighter"/>
    <d v="1994-01-25T00:00:00"/>
    <x v="27"/>
    <x v="2"/>
    <s v="Color"/>
    <x v="1"/>
    <x v="0"/>
    <x v="9"/>
    <s v="PG-13"/>
    <x v="176"/>
    <x v="822"/>
    <n v="2000"/>
    <n v="5443"/>
    <n v="133"/>
    <n v="0"/>
    <n v="3.8"/>
    <n v="63"/>
    <n v="102"/>
    <n v="33423521"/>
    <n v="35000000"/>
    <n v="-1576479"/>
    <x v="1"/>
    <x v="2"/>
    <x v="0"/>
  </r>
  <r>
    <s v="Striptease"/>
    <d v="1996-05-07T00:00:00"/>
    <x v="29"/>
    <x v="2"/>
    <s v="Color"/>
    <x v="0"/>
    <x v="0"/>
    <x v="0"/>
    <s v="R"/>
    <x v="170"/>
    <x v="823"/>
    <n v="2000"/>
    <n v="3016"/>
    <n v="31"/>
    <n v="877"/>
    <n v="4.3"/>
    <n v="51"/>
    <n v="117"/>
    <n v="32800000"/>
    <n v="40000000"/>
    <n v="-7200000"/>
    <x v="1"/>
    <x v="2"/>
    <x v="0"/>
  </r>
  <r>
    <s v="She's Out of My League"/>
    <d v="2010-12-29T00:00:00"/>
    <x v="7"/>
    <x v="1"/>
    <s v="Color"/>
    <x v="0"/>
    <x v="0"/>
    <x v="0"/>
    <s v="R"/>
    <x v="186"/>
    <x v="824"/>
    <n v="2000"/>
    <n v="5707"/>
    <n v="14"/>
    <n v="0"/>
    <n v="6.4"/>
    <n v="180"/>
    <n v="104"/>
    <n v="31584722"/>
    <n v="20000000"/>
    <n v="11584722"/>
    <x v="0"/>
    <x v="1"/>
    <x v="0"/>
  </r>
  <r>
    <s v="Predator 2"/>
    <d v="1990-07-08T00:00:00"/>
    <x v="24"/>
    <x v="2"/>
    <s v="Color"/>
    <x v="1"/>
    <x v="0"/>
    <x v="0"/>
    <s v="R"/>
    <x v="197"/>
    <x v="640"/>
    <n v="2000"/>
    <n v="4722"/>
    <n v="81"/>
    <n v="0"/>
    <n v="6.2"/>
    <n v="119"/>
    <n v="103"/>
    <n v="30669413"/>
    <n v="35000000"/>
    <n v="-4330587"/>
    <x v="1"/>
    <x v="1"/>
    <x v="0"/>
  </r>
  <r>
    <s v="Deliver Us from Evil"/>
    <d v="2014-01-29T00:00:00"/>
    <x v="14"/>
    <x v="1"/>
    <s v="Color"/>
    <x v="2"/>
    <x v="0"/>
    <x v="0"/>
    <s v="R"/>
    <x v="204"/>
    <x v="308"/>
    <n v="2000"/>
    <n v="5697"/>
    <n v="301"/>
    <n v="18000"/>
    <n v="6.2"/>
    <n v="242"/>
    <n v="118"/>
    <n v="30523568"/>
    <n v="30000000"/>
    <n v="523568"/>
    <x v="0"/>
    <x v="1"/>
    <x v="0"/>
  </r>
  <r>
    <s v="Halloween: Resurrection"/>
    <d v="2002-07-23T00:00:00"/>
    <x v="18"/>
    <x v="0"/>
    <s v="Color"/>
    <x v="0"/>
    <x v="0"/>
    <x v="0"/>
    <s v="R"/>
    <x v="173"/>
    <x v="825"/>
    <n v="2000"/>
    <n v="5440"/>
    <n v="28"/>
    <n v="0"/>
    <n v="4.0999999999999996"/>
    <n v="151"/>
    <n v="94"/>
    <n v="30259652"/>
    <n v="15000000"/>
    <n v="15259652"/>
    <x v="0"/>
    <x v="2"/>
    <x v="0"/>
  </r>
  <r>
    <s v="Honey"/>
    <d v="2003-06-28T00:00:00"/>
    <x v="22"/>
    <x v="0"/>
    <s v="Color"/>
    <x v="3"/>
    <x v="0"/>
    <x v="0"/>
    <s v="PG-13"/>
    <x v="205"/>
    <x v="826"/>
    <n v="2000"/>
    <n v="4868"/>
    <n v="23"/>
    <n v="0"/>
    <n v="5.3"/>
    <n v="97"/>
    <n v="94"/>
    <n v="30222640"/>
    <n v="25000000"/>
    <n v="5222640"/>
    <x v="0"/>
    <x v="1"/>
    <x v="0"/>
  </r>
  <r>
    <s v="The Art of War"/>
    <d v="2000-10-11T00:00:00"/>
    <x v="28"/>
    <x v="0"/>
    <s v="Color"/>
    <x v="1"/>
    <x v="0"/>
    <x v="0"/>
    <s v="R"/>
    <x v="184"/>
    <x v="792"/>
    <n v="2000"/>
    <n v="3753"/>
    <n v="18"/>
    <n v="470"/>
    <n v="5.7"/>
    <n v="110"/>
    <n v="116"/>
    <n v="30199105"/>
    <n v="40000000"/>
    <n v="-9800895"/>
    <x v="1"/>
    <x v="1"/>
    <x v="0"/>
  </r>
  <r>
    <s v="Untraceable"/>
    <d v="2008-04-27T00:00:00"/>
    <x v="3"/>
    <x v="0"/>
    <s v="Color"/>
    <x v="4"/>
    <x v="0"/>
    <x v="0"/>
    <s v="R"/>
    <x v="190"/>
    <x v="507"/>
    <n v="2000"/>
    <n v="3612"/>
    <n v="40"/>
    <n v="0"/>
    <n v="6.2"/>
    <n v="195"/>
    <n v="101"/>
    <n v="28687835"/>
    <n v="35000000"/>
    <n v="-6312165"/>
    <x v="1"/>
    <x v="1"/>
    <x v="0"/>
  </r>
  <r>
    <s v="The Five-Year Engagement"/>
    <d v="2012-08-02T00:00:00"/>
    <x v="1"/>
    <x v="1"/>
    <s v="Color"/>
    <x v="0"/>
    <x v="0"/>
    <x v="0"/>
    <s v="R"/>
    <x v="201"/>
    <x v="412"/>
    <n v="2000"/>
    <n v="3479"/>
    <n v="89"/>
    <n v="11000"/>
    <n v="6.2"/>
    <n v="232"/>
    <n v="131"/>
    <n v="28644770"/>
    <n v="30000000"/>
    <n v="-1355230"/>
    <x v="1"/>
    <x v="1"/>
    <x v="2"/>
  </r>
  <r>
    <s v="You Again"/>
    <d v="2010-10-08T00:00:00"/>
    <x v="7"/>
    <x v="1"/>
    <s v="Color"/>
    <x v="0"/>
    <x v="0"/>
    <x v="0"/>
    <s v="PG"/>
    <x v="173"/>
    <x v="362"/>
    <n v="2000"/>
    <n v="4813"/>
    <n v="99"/>
    <n v="0"/>
    <n v="5.8"/>
    <n v="91"/>
    <n v="105"/>
    <n v="25677801"/>
    <n v="20000000"/>
    <n v="5677801"/>
    <x v="0"/>
    <x v="1"/>
    <x v="0"/>
  </r>
  <r>
    <s v="The Mist"/>
    <d v="2007-06-02T00:00:00"/>
    <x v="4"/>
    <x v="0"/>
    <s v="Color"/>
    <x v="2"/>
    <x v="0"/>
    <x v="0"/>
    <s v="R"/>
    <x v="188"/>
    <x v="405"/>
    <n v="2000"/>
    <n v="5371"/>
    <n v="0"/>
    <n v="20000"/>
    <n v="7.2"/>
    <n v="330"/>
    <n v="126"/>
    <n v="25592632"/>
    <n v="18000000"/>
    <n v="7592632"/>
    <x v="0"/>
    <x v="0"/>
    <x v="2"/>
  </r>
  <r>
    <s v="W."/>
    <d v="2008-11-21T00:00:00"/>
    <x v="3"/>
    <x v="0"/>
    <s v="Color"/>
    <x v="7"/>
    <x v="0"/>
    <x v="0"/>
    <s v="PG-13"/>
    <x v="188"/>
    <x v="43"/>
    <n v="2000"/>
    <n v="4264"/>
    <n v="0"/>
    <n v="0"/>
    <n v="6.4"/>
    <n v="242"/>
    <n v="129"/>
    <n v="25517500"/>
    <n v="25100000"/>
    <n v="417500"/>
    <x v="0"/>
    <x v="1"/>
    <x v="2"/>
  </r>
  <r>
    <s v="Serenity"/>
    <d v="2005-04-06T00:00:00"/>
    <x v="5"/>
    <x v="0"/>
    <s v="Color"/>
    <x v="1"/>
    <x v="0"/>
    <x v="0"/>
    <s v="PG-13"/>
    <x v="197"/>
    <x v="106"/>
    <n v="2000"/>
    <n v="2853"/>
    <n v="0"/>
    <n v="14000"/>
    <n v="8"/>
    <n v="276"/>
    <n v="119"/>
    <n v="25335935"/>
    <n v="40000000"/>
    <n v="-14664065"/>
    <x v="1"/>
    <x v="3"/>
    <x v="0"/>
  </r>
  <r>
    <s v="Wyatt Earp"/>
    <d v="1994-01-03T00:00:00"/>
    <x v="27"/>
    <x v="2"/>
    <s v="Color"/>
    <x v="5"/>
    <x v="0"/>
    <x v="0"/>
    <s v="PG-13"/>
    <x v="189"/>
    <x v="596"/>
    <n v="2000"/>
    <n v="5708"/>
    <n v="759"/>
    <n v="0"/>
    <n v="6.6"/>
    <n v="40"/>
    <n v="212"/>
    <n v="25052000"/>
    <n v="63000000"/>
    <n v="-37948000"/>
    <x v="1"/>
    <x v="1"/>
    <x v="2"/>
  </r>
  <r>
    <s v="Air Bud"/>
    <d v="1997-10-14T00:00:00"/>
    <x v="10"/>
    <x v="2"/>
    <s v="Color"/>
    <x v="0"/>
    <x v="0"/>
    <x v="0"/>
    <s v="PG"/>
    <x v="206"/>
    <x v="584"/>
    <n v="2000"/>
    <n v="4277"/>
    <n v="188"/>
    <n v="902"/>
    <n v="5.0999999999999996"/>
    <n v="35"/>
    <n v="98"/>
    <n v="24629916"/>
    <n v="3000000"/>
    <n v="21629916"/>
    <x v="0"/>
    <x v="1"/>
    <x v="0"/>
  </r>
  <r>
    <s v="Sanctum"/>
    <d v="2011-04-15T00:00:00"/>
    <x v="16"/>
    <x v="1"/>
    <s v="Color"/>
    <x v="5"/>
    <x v="0"/>
    <x v="0"/>
    <s v="R"/>
    <x v="179"/>
    <x v="827"/>
    <n v="2000"/>
    <n v="3892"/>
    <n v="24"/>
    <n v="11000"/>
    <n v="5.9"/>
    <n v="244"/>
    <n v="108"/>
    <n v="23070045"/>
    <n v="30000000"/>
    <n v="-6929955"/>
    <x v="1"/>
    <x v="1"/>
    <x v="0"/>
  </r>
  <r>
    <s v="Love Happens"/>
    <d v="2009-07-05T00:00:00"/>
    <x v="2"/>
    <x v="0"/>
    <s v="Color"/>
    <x v="3"/>
    <x v="0"/>
    <x v="0"/>
    <s v="PG-13"/>
    <x v="172"/>
    <x v="828"/>
    <n v="2000"/>
    <n v="4947"/>
    <n v="7"/>
    <n v="0"/>
    <n v="5.6"/>
    <n v="111"/>
    <n v="109"/>
    <n v="22927390"/>
    <n v="18000000"/>
    <n v="4927390"/>
    <x v="0"/>
    <x v="1"/>
    <x v="0"/>
  </r>
  <r>
    <s v="The Alamo"/>
    <d v="2004-12-17T00:00:00"/>
    <x v="0"/>
    <x v="0"/>
    <s v="Color"/>
    <x v="3"/>
    <x v="0"/>
    <x v="0"/>
    <s v="PG-13"/>
    <x v="189"/>
    <x v="411"/>
    <n v="2000"/>
    <n v="5780"/>
    <n v="102"/>
    <n v="701"/>
    <n v="6"/>
    <n v="106"/>
    <n v="137"/>
    <n v="22406362"/>
    <n v="107000000"/>
    <n v="-84593638"/>
    <x v="1"/>
    <x v="1"/>
    <x v="2"/>
  </r>
  <r>
    <s v="The Right Stuff"/>
    <d v="1983-03-23T00:00:00"/>
    <x v="41"/>
    <x v="3"/>
    <s v="Color"/>
    <x v="5"/>
    <x v="0"/>
    <x v="0"/>
    <s v="PG"/>
    <x v="189"/>
    <x v="469"/>
    <n v="2000"/>
    <n v="6341"/>
    <n v="133"/>
    <n v="0"/>
    <n v="7.9"/>
    <n v="80"/>
    <n v="193"/>
    <n v="21500000"/>
    <n v="27000000"/>
    <n v="-5500000"/>
    <x v="1"/>
    <x v="0"/>
    <x v="2"/>
  </r>
  <r>
    <s v="The Fog"/>
    <d v="1980-08-09T00:00:00"/>
    <x v="33"/>
    <x v="3"/>
    <s v="Color"/>
    <x v="8"/>
    <x v="0"/>
    <x v="0"/>
    <s v="R"/>
    <x v="173"/>
    <x v="129"/>
    <n v="2000"/>
    <n v="4877"/>
    <n v="0"/>
    <n v="7000"/>
    <n v="6.8"/>
    <n v="212"/>
    <n v="89"/>
    <n v="21378000"/>
    <n v="1000000"/>
    <n v="20378000"/>
    <x v="0"/>
    <x v="1"/>
    <x v="1"/>
  </r>
  <r>
    <s v="Flight of the Phoenix"/>
    <d v="2004-01-05T00:00:00"/>
    <x v="0"/>
    <x v="0"/>
    <s v="Color"/>
    <x v="1"/>
    <x v="0"/>
    <x v="0"/>
    <s v="PG-13"/>
    <x v="189"/>
    <x v="416"/>
    <n v="2000"/>
    <n v="4397"/>
    <n v="212"/>
    <n v="1000"/>
    <n v="6.1"/>
    <n v="114"/>
    <n v="113"/>
    <n v="21009180"/>
    <n v="45000000"/>
    <n v="-23990820"/>
    <x v="1"/>
    <x v="1"/>
    <x v="0"/>
  </r>
  <r>
    <s v="The Glimmer Man"/>
    <d v="1996-08-19T00:00:00"/>
    <x v="29"/>
    <x v="2"/>
    <s v="Color"/>
    <x v="1"/>
    <x v="0"/>
    <x v="0"/>
    <s v="R"/>
    <x v="178"/>
    <x v="829"/>
    <n v="2000"/>
    <n v="3855"/>
    <n v="29"/>
    <n v="451"/>
    <n v="5.3"/>
    <n v="39"/>
    <n v="91"/>
    <n v="20400913"/>
    <n v="45000000"/>
    <n v="-24599087"/>
    <x v="1"/>
    <x v="1"/>
    <x v="0"/>
  </r>
  <r>
    <s v="Vampires"/>
    <d v="1998-01-05T00:00:00"/>
    <x v="11"/>
    <x v="2"/>
    <s v="Color"/>
    <x v="1"/>
    <x v="0"/>
    <x v="0"/>
    <s v="R"/>
    <x v="207"/>
    <x v="129"/>
    <n v="2000"/>
    <n v="5123"/>
    <n v="0"/>
    <n v="0"/>
    <n v="6.1"/>
    <n v="114"/>
    <n v="104"/>
    <n v="20241395"/>
    <n v="20000000"/>
    <n v="241395"/>
    <x v="0"/>
    <x v="1"/>
    <x v="0"/>
  </r>
  <r>
    <s v="Doug's 1st Movie"/>
    <d v="1999-01-02T00:00:00"/>
    <x v="17"/>
    <x v="2"/>
    <s v="Color"/>
    <x v="6"/>
    <x v="0"/>
    <x v="0"/>
    <s v="G"/>
    <x v="192"/>
    <x v="830"/>
    <n v="2000"/>
    <n v="2908"/>
    <n v="0"/>
    <n v="122"/>
    <n v="5"/>
    <n v="28"/>
    <n v="77"/>
    <n v="19421271"/>
    <n v="5000000"/>
    <n v="14421271"/>
    <x v="0"/>
    <x v="1"/>
    <x v="1"/>
  </r>
  <r>
    <s v="Frost/Nixon"/>
    <d v="2008-12-13T00:00:00"/>
    <x v="3"/>
    <x v="0"/>
    <s v="Color"/>
    <x v="3"/>
    <x v="0"/>
    <x v="0"/>
    <s v="R"/>
    <x v="188"/>
    <x v="123"/>
    <n v="2000"/>
    <n v="6161"/>
    <n v="2000"/>
    <n v="0"/>
    <n v="7.7"/>
    <n v="302"/>
    <n v="122"/>
    <n v="18593156"/>
    <n v="35000000"/>
    <n v="-16406844"/>
    <x v="1"/>
    <x v="0"/>
    <x v="2"/>
  </r>
  <r>
    <s v="Admission"/>
    <d v="2013-07-06T00:00:00"/>
    <x v="19"/>
    <x v="1"/>
    <s v="Color"/>
    <x v="0"/>
    <x v="0"/>
    <x v="0"/>
    <s v="PG-13"/>
    <x v="182"/>
    <x v="204"/>
    <n v="2000"/>
    <n v="3004"/>
    <n v="80"/>
    <n v="5000"/>
    <n v="5.7"/>
    <n v="150"/>
    <n v="107"/>
    <n v="18004225"/>
    <n v="13000000"/>
    <n v="5004225"/>
    <x v="0"/>
    <x v="1"/>
    <x v="0"/>
  </r>
  <r>
    <s v="Win a Date with Tad Hamilton!"/>
    <d v="2004-07-19T00:00:00"/>
    <x v="0"/>
    <x v="0"/>
    <s v="Color"/>
    <x v="0"/>
    <x v="0"/>
    <x v="0"/>
    <s v="PG-13"/>
    <x v="198"/>
    <x v="291"/>
    <n v="2000"/>
    <n v="4681"/>
    <n v="126"/>
    <n v="876"/>
    <n v="5.6"/>
    <n v="84"/>
    <n v="95"/>
    <n v="16964743"/>
    <n v="24000000"/>
    <n v="-7035257"/>
    <x v="1"/>
    <x v="1"/>
    <x v="0"/>
  </r>
  <r>
    <s v="Serving Sara"/>
    <d v="2002-09-13T00:00:00"/>
    <x v="18"/>
    <x v="0"/>
    <s v="Color"/>
    <x v="0"/>
    <x v="0"/>
    <x v="8"/>
    <s v="PG-13"/>
    <x v="193"/>
    <x v="687"/>
    <n v="2000"/>
    <n v="4169"/>
    <n v="71"/>
    <n v="201"/>
    <n v="5.3"/>
    <n v="64"/>
    <n v="99"/>
    <n v="16930185"/>
    <n v="29000000"/>
    <n v="-12069815"/>
    <x v="1"/>
    <x v="1"/>
    <x v="0"/>
  </r>
  <r>
    <s v="Trainspotting"/>
    <d v="1996-09-10T00:00:00"/>
    <x v="29"/>
    <x v="2"/>
    <s v="Color"/>
    <x v="3"/>
    <x v="0"/>
    <x v="2"/>
    <s v="R"/>
    <x v="169"/>
    <x v="95"/>
    <n v="2000"/>
    <n v="3559"/>
    <n v="0"/>
    <n v="21000"/>
    <n v="8.1999999999999993"/>
    <n v="134"/>
    <n v="94"/>
    <n v="16501785"/>
    <n v="3500000"/>
    <n v="13001785"/>
    <x v="0"/>
    <x v="3"/>
    <x v="0"/>
  </r>
  <r>
    <s v="Far from Heaven"/>
    <d v="2002-09-01T00:00:00"/>
    <x v="18"/>
    <x v="0"/>
    <s v="Color"/>
    <x v="3"/>
    <x v="0"/>
    <x v="0"/>
    <s v="PG-13"/>
    <x v="189"/>
    <x v="194"/>
    <n v="2000"/>
    <n v="2447"/>
    <n v="162"/>
    <n v="0"/>
    <n v="7.4"/>
    <n v="181"/>
    <n v="107"/>
    <n v="15854988"/>
    <n v="13500000"/>
    <n v="2354988"/>
    <x v="0"/>
    <x v="0"/>
    <x v="0"/>
  </r>
  <r>
    <s v="Wrong Turn"/>
    <d v="2003-10-10T00:00:00"/>
    <x v="22"/>
    <x v="0"/>
    <s v="Color"/>
    <x v="2"/>
    <x v="0"/>
    <x v="0"/>
    <s v="R"/>
    <x v="206"/>
    <x v="831"/>
    <n v="2000"/>
    <n v="3416"/>
    <n v="36"/>
    <n v="0"/>
    <n v="6.1"/>
    <n v="191"/>
    <n v="84"/>
    <n v="15417771"/>
    <n v="12600000"/>
    <n v="2817771"/>
    <x v="0"/>
    <x v="1"/>
    <x v="1"/>
  </r>
  <r>
    <s v="Seven Psychopaths"/>
    <d v="2012-02-25T00:00:00"/>
    <x v="1"/>
    <x v="1"/>
    <s v="Color"/>
    <x v="0"/>
    <x v="0"/>
    <x v="2"/>
    <s v="R"/>
    <x v="195"/>
    <x v="832"/>
    <n v="2000"/>
    <n v="4757"/>
    <n v="454"/>
    <n v="52000"/>
    <n v="7.2"/>
    <n v="401"/>
    <n v="110"/>
    <n v="14989761"/>
    <n v="15000000"/>
    <n v="-10239"/>
    <x v="1"/>
    <x v="0"/>
    <x v="0"/>
  </r>
  <r>
    <s v="Election"/>
    <d v="1999-06-04T00:00:00"/>
    <x v="17"/>
    <x v="2"/>
    <s v="Color"/>
    <x v="0"/>
    <x v="0"/>
    <x v="0"/>
    <s v="R"/>
    <x v="168"/>
    <x v="680"/>
    <n v="2000"/>
    <n v="3516"/>
    <n v="729"/>
    <n v="0"/>
    <n v="7.3"/>
    <n v="175"/>
    <n v="103"/>
    <n v="14879556"/>
    <n v="8000000"/>
    <n v="6879556"/>
    <x v="0"/>
    <x v="0"/>
    <x v="0"/>
  </r>
  <r>
    <s v="Eve's Bayou"/>
    <d v="1997-07-02T00:00:00"/>
    <x v="10"/>
    <x v="2"/>
    <s v="Color"/>
    <x v="3"/>
    <x v="0"/>
    <x v="0"/>
    <s v="R"/>
    <x v="208"/>
    <x v="833"/>
    <n v="2000"/>
    <n v="3843"/>
    <n v="148"/>
    <n v="599"/>
    <n v="7.3"/>
    <n v="31"/>
    <n v="109"/>
    <n v="14821531"/>
    <n v="6000000"/>
    <n v="8821531"/>
    <x v="0"/>
    <x v="0"/>
    <x v="0"/>
  </r>
  <r>
    <s v="Osmosis Jones"/>
    <d v="2001-05-29T00:00:00"/>
    <x v="25"/>
    <x v="0"/>
    <s v="Color"/>
    <x v="1"/>
    <x v="0"/>
    <x v="0"/>
    <s v="PG"/>
    <x v="209"/>
    <x v="492"/>
    <n v="2000"/>
    <n v="3734"/>
    <n v="101"/>
    <n v="2000"/>
    <n v="6.2"/>
    <n v="81"/>
    <n v="95"/>
    <n v="13596911"/>
    <n v="70000000"/>
    <n v="-56403089"/>
    <x v="1"/>
    <x v="1"/>
    <x v="0"/>
  </r>
  <r>
    <s v="The Deep End of the Ocean"/>
    <d v="1999-10-08T00:00:00"/>
    <x v="17"/>
    <x v="2"/>
    <s v="Color"/>
    <x v="3"/>
    <x v="0"/>
    <x v="0"/>
    <s v="PG-13"/>
    <x v="178"/>
    <x v="834"/>
    <n v="2000"/>
    <n v="4327"/>
    <n v="22"/>
    <n v="579"/>
    <n v="6.3"/>
    <n v="54"/>
    <n v="106"/>
    <n v="13376506"/>
    <n v="40000000"/>
    <n v="-26623494"/>
    <x v="1"/>
    <x v="1"/>
    <x v="0"/>
  </r>
  <r>
    <s v="Feardotcom"/>
    <d v="2002-07-15T00:00:00"/>
    <x v="18"/>
    <x v="0"/>
    <s v="Color"/>
    <x v="4"/>
    <x v="0"/>
    <x v="2"/>
    <s v="R"/>
    <x v="175"/>
    <x v="835"/>
    <n v="2000"/>
    <n v="4262"/>
    <n v="37"/>
    <n v="612"/>
    <n v="3.3"/>
    <n v="104"/>
    <n v="101"/>
    <n v="13208023"/>
    <n v="42000000"/>
    <n v="-28791977"/>
    <x v="1"/>
    <x v="2"/>
    <x v="0"/>
  </r>
  <r>
    <s v="Ghosts of Mississippi"/>
    <d v="1996-06-01T00:00:00"/>
    <x v="29"/>
    <x v="2"/>
    <s v="Color"/>
    <x v="3"/>
    <x v="0"/>
    <x v="0"/>
    <s v="PG-13"/>
    <x v="178"/>
    <x v="328"/>
    <n v="2000"/>
    <n v="3968"/>
    <n v="0"/>
    <n v="591"/>
    <n v="6.7"/>
    <n v="31"/>
    <n v="130"/>
    <n v="13052741"/>
    <n v="36000000"/>
    <n v="-22947259"/>
    <x v="1"/>
    <x v="1"/>
    <x v="2"/>
  </r>
  <r>
    <s v="Do You Believe?"/>
    <d v="2015-09-23T00:00:00"/>
    <x v="20"/>
    <x v="1"/>
    <s v="Color"/>
    <x v="3"/>
    <x v="0"/>
    <x v="0"/>
    <s v="PG-13"/>
    <x v="178"/>
    <x v="836"/>
    <n v="2000"/>
    <n v="6752"/>
    <n v="16"/>
    <n v="13000"/>
    <n v="5.9"/>
    <n v="11"/>
    <n v="120"/>
    <n v="12985267"/>
    <n v="2300000"/>
    <n v="10685267"/>
    <x v="0"/>
    <x v="1"/>
    <x v="0"/>
  </r>
  <r>
    <s v="Beasts of the Southern Wild"/>
    <d v="2012-08-09T00:00:00"/>
    <x v="1"/>
    <x v="1"/>
    <s v="Color"/>
    <x v="3"/>
    <x v="0"/>
    <x v="0"/>
    <s v="PG-13"/>
    <x v="183"/>
    <x v="837"/>
    <n v="2000"/>
    <n v="2658"/>
    <n v="188"/>
    <n v="31000"/>
    <n v="7.3"/>
    <n v="663"/>
    <n v="93"/>
    <n v="12784397"/>
    <n v="1800000"/>
    <n v="10984397"/>
    <x v="0"/>
    <x v="0"/>
    <x v="0"/>
  </r>
  <r>
    <s v="Glee: The 3D Concert Movie"/>
    <d v="2011-06-23T00:00:00"/>
    <x v="16"/>
    <x v="1"/>
    <s v="Color"/>
    <x v="12"/>
    <x v="0"/>
    <x v="0"/>
    <s v="PG"/>
    <x v="210"/>
    <x v="838"/>
    <n v="2000"/>
    <n v="4617"/>
    <n v="64"/>
    <n v="0"/>
    <n v="5.4"/>
    <n v="67"/>
    <n v="84"/>
    <n v="11860839"/>
    <n v="9000000"/>
    <n v="2860839"/>
    <x v="0"/>
    <x v="1"/>
    <x v="1"/>
  </r>
  <r>
    <s v="Zoom"/>
    <d v="2006-04-03T00:00:00"/>
    <x v="6"/>
    <x v="0"/>
    <s v="Color"/>
    <x v="1"/>
    <x v="0"/>
    <x v="0"/>
    <s v="PG"/>
    <x v="206"/>
    <x v="323"/>
    <n v="2000"/>
    <n v="5022"/>
    <n v="12"/>
    <n v="494"/>
    <n v="4.2"/>
    <n v="63"/>
    <n v="83"/>
    <n v="11631245"/>
    <n v="35000000"/>
    <n v="-23368755"/>
    <x v="1"/>
    <x v="2"/>
    <x v="1"/>
  </r>
  <r>
    <s v="The Young Victoria"/>
    <d v="2009-12-27T00:00:00"/>
    <x v="2"/>
    <x v="0"/>
    <s v="Color"/>
    <x v="7"/>
    <x v="0"/>
    <x v="2"/>
    <s v="PG"/>
    <x v="202"/>
    <x v="600"/>
    <n v="2000"/>
    <n v="5890"/>
    <n v="212"/>
    <n v="0"/>
    <n v="7.3"/>
    <n v="188"/>
    <n v="100"/>
    <n v="10991381"/>
    <n v="35000000"/>
    <n v="-24008619"/>
    <x v="1"/>
    <x v="0"/>
    <x v="0"/>
  </r>
  <r>
    <s v="Three to Tango"/>
    <d v="1999-12-28T00:00:00"/>
    <x v="17"/>
    <x v="2"/>
    <s v="Color"/>
    <x v="0"/>
    <x v="0"/>
    <x v="1"/>
    <s v="PG-13"/>
    <x v="193"/>
    <x v="839"/>
    <n v="2000"/>
    <n v="4843"/>
    <n v="4"/>
    <n v="311"/>
    <n v="6.1"/>
    <n v="81"/>
    <n v="98"/>
    <n v="10544143"/>
    <n v="20000000"/>
    <n v="-9455857"/>
    <x v="1"/>
    <x v="1"/>
    <x v="0"/>
  </r>
  <r>
    <s v="Universal Soldier: The Return"/>
    <d v="1999-02-27T00:00:00"/>
    <x v="17"/>
    <x v="2"/>
    <s v="Color"/>
    <x v="1"/>
    <x v="0"/>
    <x v="0"/>
    <s v="R"/>
    <x v="194"/>
    <x v="840"/>
    <n v="2000"/>
    <n v="4024"/>
    <n v="7"/>
    <n v="401"/>
    <n v="4.0999999999999996"/>
    <n v="75"/>
    <n v="83"/>
    <n v="10431220"/>
    <n v="24000000"/>
    <n v="-13568780"/>
    <x v="1"/>
    <x v="2"/>
    <x v="1"/>
  </r>
  <r>
    <s v="Jade"/>
    <d v="1995-10-24T00:00:00"/>
    <x v="21"/>
    <x v="2"/>
    <s v="Color"/>
    <x v="4"/>
    <x v="0"/>
    <x v="0"/>
    <s v="R"/>
    <x v="184"/>
    <x v="629"/>
    <n v="2000"/>
    <n v="5461"/>
    <n v="607"/>
    <n v="422"/>
    <n v="5.0999999999999996"/>
    <n v="50"/>
    <n v="107"/>
    <n v="9795017"/>
    <n v="50000000"/>
    <n v="-40204983"/>
    <x v="1"/>
    <x v="1"/>
    <x v="0"/>
  </r>
  <r>
    <s v="I Don't Know How She Does It"/>
    <d v="2011-07-03T00:00:00"/>
    <x v="16"/>
    <x v="1"/>
    <s v="Color"/>
    <x v="0"/>
    <x v="0"/>
    <x v="0"/>
    <s v="PG-13"/>
    <x v="204"/>
    <x v="396"/>
    <n v="2000"/>
    <n v="5470"/>
    <n v="41"/>
    <n v="0"/>
    <n v="4.9000000000000004"/>
    <n v="169"/>
    <n v="89"/>
    <n v="9639242"/>
    <n v="24000000"/>
    <n v="-14360758"/>
    <x v="1"/>
    <x v="2"/>
    <x v="1"/>
  </r>
  <r>
    <s v="The Express"/>
    <d v="2008-04-04T00:00:00"/>
    <x v="3"/>
    <x v="0"/>
    <s v="Black and White"/>
    <x v="7"/>
    <x v="0"/>
    <x v="0"/>
    <s v="PG"/>
    <x v="189"/>
    <x v="126"/>
    <n v="2000"/>
    <n v="5162"/>
    <n v="39"/>
    <n v="0"/>
    <n v="7.3"/>
    <n v="86"/>
    <n v="130"/>
    <n v="9589875"/>
    <n v="40000000"/>
    <n v="-30410125"/>
    <x v="1"/>
    <x v="0"/>
    <x v="2"/>
  </r>
  <r>
    <s v="You Can Count on Me"/>
    <d v="2000-09-25T00:00:00"/>
    <x v="28"/>
    <x v="0"/>
    <s v="Color"/>
    <x v="3"/>
    <x v="0"/>
    <x v="0"/>
    <s v="R"/>
    <x v="168"/>
    <x v="523"/>
    <n v="2000"/>
    <n v="4288"/>
    <n v="50"/>
    <n v="756"/>
    <n v="7.7"/>
    <n v="122"/>
    <n v="111"/>
    <n v="9180275"/>
    <n v="1200000"/>
    <n v="7980275"/>
    <x v="0"/>
    <x v="0"/>
    <x v="0"/>
  </r>
  <r>
    <s v="Transamerica"/>
    <d v="2005-07-21T00:00:00"/>
    <x v="5"/>
    <x v="0"/>
    <s v="Color"/>
    <x v="5"/>
    <x v="0"/>
    <x v="0"/>
    <s v="R"/>
    <x v="206"/>
    <x v="841"/>
    <n v="2000"/>
    <n v="3192"/>
    <n v="2"/>
    <n v="0"/>
    <n v="7.4"/>
    <n v="169"/>
    <n v="103"/>
    <n v="9013113"/>
    <n v="1000000"/>
    <n v="8013113"/>
    <x v="0"/>
    <x v="0"/>
    <x v="0"/>
  </r>
  <r>
    <s v="Legends of Oz: Dorothy's Return"/>
    <d v="2013-08-03T00:00:00"/>
    <x v="19"/>
    <x v="1"/>
    <s v="Color"/>
    <x v="5"/>
    <x v="0"/>
    <x v="0"/>
    <s v="PG"/>
    <x v="210"/>
    <x v="538"/>
    <n v="2000"/>
    <n v="6946"/>
    <n v="6"/>
    <n v="5000"/>
    <n v="5.6"/>
    <n v="51"/>
    <n v="88"/>
    <n v="8460990"/>
    <n v="70000000"/>
    <n v="-61539010"/>
    <x v="1"/>
    <x v="1"/>
    <x v="1"/>
  </r>
  <r>
    <s v="The Painted Veil"/>
    <d v="2006-06-18T00:00:00"/>
    <x v="6"/>
    <x v="0"/>
    <s v="Color"/>
    <x v="3"/>
    <x v="2"/>
    <x v="11"/>
    <s v="PG-13"/>
    <x v="188"/>
    <x v="238"/>
    <n v="2000"/>
    <n v="2608"/>
    <n v="43"/>
    <n v="0"/>
    <n v="7.5"/>
    <n v="143"/>
    <n v="125"/>
    <n v="8047690"/>
    <n v="19400000"/>
    <n v="-11352310"/>
    <x v="1"/>
    <x v="0"/>
    <x v="2"/>
  </r>
  <r>
    <s v="Machete Kills"/>
    <d v="2013-07-19T00:00:00"/>
    <x v="19"/>
    <x v="1"/>
    <s v="Color"/>
    <x v="1"/>
    <x v="0"/>
    <x v="23"/>
    <s v="R"/>
    <x v="178"/>
    <x v="10"/>
    <n v="2000"/>
    <n v="2848"/>
    <n v="0"/>
    <n v="48000"/>
    <n v="5.6"/>
    <n v="260"/>
    <n v="107"/>
    <n v="7268659"/>
    <n v="20000000"/>
    <n v="-12731341"/>
    <x v="1"/>
    <x v="1"/>
    <x v="0"/>
  </r>
  <r>
    <s v="American Dreamz"/>
    <d v="2006-12-13T00:00:00"/>
    <x v="6"/>
    <x v="0"/>
    <s v="Color"/>
    <x v="0"/>
    <x v="0"/>
    <x v="0"/>
    <s v="PG-13"/>
    <x v="172"/>
    <x v="204"/>
    <n v="2000"/>
    <n v="5992"/>
    <n v="80"/>
    <n v="300"/>
    <n v="5.5"/>
    <n v="153"/>
    <n v="107"/>
    <n v="7156725"/>
    <n v="19000000"/>
    <n v="-11843275"/>
    <x v="1"/>
    <x v="1"/>
    <x v="0"/>
  </r>
  <r>
    <s v="Take Me Home Tonight"/>
    <d v="2011-02-13T00:00:00"/>
    <x v="16"/>
    <x v="1"/>
    <s v="Color"/>
    <x v="0"/>
    <x v="0"/>
    <x v="0"/>
    <s v="R"/>
    <x v="198"/>
    <x v="842"/>
    <n v="2000"/>
    <n v="5519"/>
    <n v="31"/>
    <n v="0"/>
    <n v="6.3"/>
    <n v="136"/>
    <n v="97"/>
    <n v="6923891"/>
    <n v="23000000"/>
    <n v="-16076109"/>
    <x v="1"/>
    <x v="1"/>
    <x v="0"/>
  </r>
  <r>
    <s v="What Planet Are You From?"/>
    <d v="2000-09-13T00:00:00"/>
    <x v="28"/>
    <x v="0"/>
    <s v="Color"/>
    <x v="0"/>
    <x v="0"/>
    <x v="0"/>
    <s v="R"/>
    <x v="172"/>
    <x v="213"/>
    <n v="2000"/>
    <n v="3954"/>
    <n v="0"/>
    <n v="255"/>
    <n v="5.6"/>
    <n v="82"/>
    <n v="87"/>
    <n v="6291602"/>
    <n v="50000000"/>
    <n v="-43708398"/>
    <x v="1"/>
    <x v="1"/>
    <x v="1"/>
  </r>
  <r>
    <s v="Megiddo: The Omega Code 2"/>
    <d v="2001-08-02T00:00:00"/>
    <x v="25"/>
    <x v="0"/>
    <s v="Color"/>
    <x v="1"/>
    <x v="0"/>
    <x v="0"/>
    <s v="PG-13"/>
    <x v="184"/>
    <x v="843"/>
    <n v="2000"/>
    <n v="4221"/>
    <n v="53"/>
    <n v="158"/>
    <n v="4.0999999999999996"/>
    <n v="18"/>
    <n v="104"/>
    <n v="5974653"/>
    <n v="22000000"/>
    <n v="-16025347"/>
    <x v="1"/>
    <x v="2"/>
    <x v="0"/>
  </r>
  <r>
    <s v="Aqua Teen Hunger Force Colon Movie Film for Theaters"/>
    <d v="2007-08-02T00:00:00"/>
    <x v="4"/>
    <x v="0"/>
    <s v="Color"/>
    <x v="1"/>
    <x v="0"/>
    <x v="0"/>
    <s v="R"/>
    <x v="182"/>
    <x v="844"/>
    <n v="2000"/>
    <n v="3071"/>
    <n v="8"/>
    <n v="307"/>
    <n v="6.9"/>
    <n v="82"/>
    <n v="86"/>
    <n v="5518918"/>
    <n v="750000"/>
    <n v="4768918"/>
    <x v="0"/>
    <x v="1"/>
    <x v="1"/>
  </r>
  <r>
    <s v="Radio Flyer"/>
    <d v="1992-10-08T00:00:00"/>
    <x v="9"/>
    <x v="2"/>
    <s v="Color"/>
    <x v="3"/>
    <x v="0"/>
    <x v="0"/>
    <s v="PG-13"/>
    <x v="197"/>
    <x v="37"/>
    <n v="2000"/>
    <n v="4334"/>
    <n v="503"/>
    <n v="892"/>
    <n v="6.9"/>
    <n v="10"/>
    <n v="114"/>
    <n v="4651977"/>
    <n v="35000000"/>
    <n v="-30348023"/>
    <x v="1"/>
    <x v="1"/>
    <x v="0"/>
  </r>
  <r>
    <s v="Bright Star"/>
    <d v="2009-10-25T00:00:00"/>
    <x v="2"/>
    <x v="0"/>
    <s v="Color"/>
    <x v="7"/>
    <x v="0"/>
    <x v="2"/>
    <s v="PG"/>
    <x v="195"/>
    <x v="845"/>
    <n v="2000"/>
    <n v="3279"/>
    <n v="319"/>
    <n v="0"/>
    <n v="7"/>
    <n v="222"/>
    <n v="119"/>
    <n v="4440055"/>
    <n v="8500000"/>
    <n v="-4059945"/>
    <x v="1"/>
    <x v="0"/>
    <x v="0"/>
  </r>
  <r>
    <s v="Black Book"/>
    <d v="2006-11-03T00:00:00"/>
    <x v="6"/>
    <x v="0"/>
    <s v="Color"/>
    <x v="3"/>
    <x v="8"/>
    <x v="24"/>
    <s v="R"/>
    <x v="202"/>
    <x v="388"/>
    <n v="2000"/>
    <n v="2590"/>
    <n v="719"/>
    <n v="0"/>
    <n v="7.8"/>
    <n v="231"/>
    <n v="145"/>
    <n v="4398392"/>
    <n v="21000000"/>
    <n v="-16601608"/>
    <x v="1"/>
    <x v="0"/>
    <x v="2"/>
  </r>
  <r>
    <s v="Jeff, Who Lives at Home"/>
    <d v="2011-05-30T00:00:00"/>
    <x v="16"/>
    <x v="1"/>
    <s v="Color"/>
    <x v="0"/>
    <x v="0"/>
    <x v="0"/>
    <s v="R"/>
    <x v="172"/>
    <x v="846"/>
    <n v="2000"/>
    <n v="3374"/>
    <n v="157"/>
    <n v="0"/>
    <n v="6.5"/>
    <n v="182"/>
    <n v="83"/>
    <n v="4244155"/>
    <n v="10000000"/>
    <n v="-5755845"/>
    <x v="1"/>
    <x v="1"/>
    <x v="1"/>
  </r>
  <r>
    <s v="The Good Thief"/>
    <d v="2002-07-16T00:00:00"/>
    <x v="18"/>
    <x v="0"/>
    <s v="Color"/>
    <x v="1"/>
    <x v="0"/>
    <x v="3"/>
    <s v="R"/>
    <x v="211"/>
    <x v="140"/>
    <n v="2000"/>
    <n v="2759"/>
    <n v="277"/>
    <n v="287"/>
    <n v="6.6"/>
    <n v="105"/>
    <n v="109"/>
    <n v="3517797"/>
    <n v="25000000"/>
    <n v="-21482203"/>
    <x v="1"/>
    <x v="1"/>
    <x v="0"/>
  </r>
  <r>
    <s v="The Widow of Saint-Pierre"/>
    <d v="2000-04-03T00:00:00"/>
    <x v="28"/>
    <x v="0"/>
    <s v="Color"/>
    <x v="3"/>
    <x v="4"/>
    <x v="3"/>
    <s v="R"/>
    <x v="211"/>
    <x v="847"/>
    <n v="2000"/>
    <n v="2389"/>
    <n v="83"/>
    <n v="186"/>
    <n v="7.3"/>
    <n v="61"/>
    <n v="112"/>
    <n v="3058380"/>
    <n v="100000000"/>
    <n v="-96941620"/>
    <x v="1"/>
    <x v="0"/>
    <x v="0"/>
  </r>
  <r>
    <s v="Filly Brown"/>
    <d v="2012-05-05T00:00:00"/>
    <x v="1"/>
    <x v="1"/>
    <s v="Color"/>
    <x v="3"/>
    <x v="0"/>
    <x v="0"/>
    <s v="R"/>
    <x v="191"/>
    <x v="848"/>
    <n v="2000"/>
    <n v="2459"/>
    <n v="8"/>
    <n v="0"/>
    <n v="5.7"/>
    <n v="16"/>
    <n v="80"/>
    <n v="2833383"/>
    <n v="427000"/>
    <n v="2406383"/>
    <x v="0"/>
    <x v="1"/>
    <x v="1"/>
  </r>
  <r>
    <s v="Courage"/>
    <d v="2015-06-23T00:00:00"/>
    <x v="20"/>
    <x v="1"/>
    <s v="Color"/>
    <x v="7"/>
    <x v="0"/>
    <x v="0"/>
    <s v="PG"/>
    <x v="212"/>
    <x v="849"/>
    <n v="2000"/>
    <n v="3384"/>
    <n v="14"/>
    <n v="0"/>
    <n v="7"/>
    <n v="27"/>
    <n v="118"/>
    <n v="2246000"/>
    <n v="20000000"/>
    <n v="-17754000"/>
    <x v="1"/>
    <x v="0"/>
    <x v="0"/>
  </r>
  <r>
    <s v="The Joneses"/>
    <d v="2009-11-25T00:00:00"/>
    <x v="2"/>
    <x v="0"/>
    <s v="Color"/>
    <x v="0"/>
    <x v="0"/>
    <x v="0"/>
    <s v="R"/>
    <x v="170"/>
    <x v="850"/>
    <n v="2000"/>
    <n v="4607"/>
    <n v="17"/>
    <n v="0"/>
    <n v="6.5"/>
    <n v="144"/>
    <n v="96"/>
    <n v="1474508"/>
    <n v="5000000"/>
    <n v="-3525492"/>
    <x v="1"/>
    <x v="1"/>
    <x v="0"/>
  </r>
  <r>
    <s v="Infamous"/>
    <d v="2006-02-28T00:00:00"/>
    <x v="6"/>
    <x v="0"/>
    <s v="Color"/>
    <x v="7"/>
    <x v="0"/>
    <x v="0"/>
    <s v="R"/>
    <x v="188"/>
    <x v="396"/>
    <n v="2000"/>
    <n v="3474"/>
    <n v="41"/>
    <n v="0"/>
    <n v="7.1"/>
    <n v="129"/>
    <n v="118"/>
    <n v="1150403"/>
    <n v="13000000"/>
    <n v="-11849597"/>
    <x v="1"/>
    <x v="0"/>
    <x v="0"/>
  </r>
  <r>
    <s v="Without Limits"/>
    <d v="1998-05-27T00:00:00"/>
    <x v="11"/>
    <x v="2"/>
    <s v="Color"/>
    <x v="7"/>
    <x v="0"/>
    <x v="0"/>
    <s v="PG-13"/>
    <x v="190"/>
    <x v="851"/>
    <n v="2000"/>
    <n v="4351"/>
    <n v="162"/>
    <n v="942"/>
    <n v="7.2"/>
    <n v="28"/>
    <n v="117"/>
    <n v="777423"/>
    <n v="25000000"/>
    <n v="-24222577"/>
    <x v="1"/>
    <x v="0"/>
    <x v="0"/>
  </r>
  <r>
    <s v="The Basket"/>
    <d v="1999-01-10T00:00:00"/>
    <x v="17"/>
    <x v="2"/>
    <s v="Color"/>
    <x v="3"/>
    <x v="0"/>
    <x v="0"/>
    <s v="PG"/>
    <x v="174"/>
    <x v="852"/>
    <n v="2000"/>
    <n v="3475"/>
    <n v="7"/>
    <n v="117"/>
    <n v="6.5"/>
    <n v="14"/>
    <n v="105"/>
    <n v="609042"/>
    <n v="1300000"/>
    <n v="-690958"/>
    <x v="1"/>
    <x v="1"/>
    <x v="0"/>
  </r>
  <r>
    <s v="Down in the Valley"/>
    <d v="2005-11-09T00:00:00"/>
    <x v="5"/>
    <x v="0"/>
    <s v="Color"/>
    <x v="3"/>
    <x v="0"/>
    <x v="0"/>
    <s v="R"/>
    <x v="203"/>
    <x v="853"/>
    <n v="2000"/>
    <n v="3921"/>
    <n v="12"/>
    <n v="412"/>
    <n v="6.5"/>
    <n v="74"/>
    <n v="108"/>
    <n v="568695"/>
    <n v="8000000"/>
    <n v="-7431305"/>
    <x v="1"/>
    <x v="1"/>
    <x v="0"/>
  </r>
  <r>
    <s v="The Loss of Sexual Innocence"/>
    <d v="1999-03-01T00:00:00"/>
    <x v="17"/>
    <x v="2"/>
    <s v="Color"/>
    <x v="3"/>
    <x v="0"/>
    <x v="0"/>
    <s v="R"/>
    <x v="169"/>
    <x v="546"/>
    <n v="2000"/>
    <n v="4343"/>
    <n v="81"/>
    <n v="111"/>
    <n v="5.4"/>
    <n v="31"/>
    <n v="106"/>
    <n v="399793"/>
    <n v="4000000"/>
    <n v="-3600207"/>
    <x v="1"/>
    <x v="1"/>
    <x v="0"/>
  </r>
  <r>
    <s v="Super"/>
    <d v="2010-02-24T00:00:00"/>
    <x v="7"/>
    <x v="1"/>
    <s v="Color"/>
    <x v="0"/>
    <x v="0"/>
    <x v="0"/>
    <s v="R"/>
    <x v="180"/>
    <x v="432"/>
    <n v="2000"/>
    <n v="4590"/>
    <n v="571"/>
    <n v="19000"/>
    <n v="6.8"/>
    <n v="238"/>
    <n v="96"/>
    <n v="322157"/>
    <n v="2500000"/>
    <n v="-2177843"/>
    <x v="1"/>
    <x v="1"/>
    <x v="0"/>
  </r>
  <r>
    <s v="Repo! The Genetic Opera"/>
    <d v="2008-02-13T00:00:00"/>
    <x v="3"/>
    <x v="0"/>
    <s v="Color"/>
    <x v="2"/>
    <x v="0"/>
    <x v="0"/>
    <s v="R"/>
    <x v="178"/>
    <x v="854"/>
    <n v="2000"/>
    <n v="4168"/>
    <n v="163"/>
    <n v="8000"/>
    <n v="6.7"/>
    <n v="147"/>
    <n v="150"/>
    <n v="140244"/>
    <n v="8500000"/>
    <n v="-8359756"/>
    <x v="1"/>
    <x v="1"/>
    <x v="2"/>
  </r>
  <r>
    <s v="The Sweeney"/>
    <d v="2012-07-11T00:00:00"/>
    <x v="1"/>
    <x v="1"/>
    <s v="Color"/>
    <x v="1"/>
    <x v="0"/>
    <x v="2"/>
    <s v="R"/>
    <x v="171"/>
    <x v="855"/>
    <n v="2000"/>
    <n v="4810"/>
    <n v="63"/>
    <n v="0"/>
    <n v="6.1"/>
    <n v="111"/>
    <n v="112"/>
    <n v="26345"/>
    <n v="3000000"/>
    <n v="-2973655"/>
    <x v="1"/>
    <x v="1"/>
    <x v="0"/>
  </r>
  <r>
    <s v="The Divide"/>
    <d v="2011-07-15T00:00:00"/>
    <x v="16"/>
    <x v="1"/>
    <s v="Color"/>
    <x v="3"/>
    <x v="0"/>
    <x v="8"/>
    <s v="R"/>
    <x v="184"/>
    <x v="856"/>
    <n v="2000"/>
    <n v="4920"/>
    <n v="87"/>
    <n v="0"/>
    <n v="5.8"/>
    <n v="174"/>
    <n v="122"/>
    <n v="22000"/>
    <n v="3000000"/>
    <n v="-2978000"/>
    <x v="1"/>
    <x v="1"/>
    <x v="2"/>
  </r>
  <r>
    <s v="The Hebrew Hammer"/>
    <d v="2003-11-09T00:00:00"/>
    <x v="22"/>
    <x v="0"/>
    <s v="Black and White"/>
    <x v="0"/>
    <x v="0"/>
    <x v="0"/>
    <s v="R"/>
    <x v="172"/>
    <x v="857"/>
    <n v="2000"/>
    <n v="6227"/>
    <n v="4"/>
    <n v="3000"/>
    <n v="6.2"/>
    <n v="35"/>
    <n v="87"/>
    <n v="19539"/>
    <n v="1000000"/>
    <n v="-980461"/>
    <x v="1"/>
    <x v="1"/>
    <x v="1"/>
  </r>
  <r>
    <s v="The Specials"/>
    <d v="2000-06-28T00:00:00"/>
    <x v="28"/>
    <x v="0"/>
    <s v="Color"/>
    <x v="1"/>
    <x v="0"/>
    <x v="0"/>
    <s v="R"/>
    <x v="172"/>
    <x v="858"/>
    <n v="2000"/>
    <n v="3905"/>
    <n v="82"/>
    <n v="210"/>
    <n v="6"/>
    <n v="29"/>
    <n v="82"/>
    <n v="12996"/>
    <n v="1000000"/>
    <n v="-987004"/>
    <x v="1"/>
    <x v="1"/>
    <x v="1"/>
  </r>
  <r>
    <s v="Falcon Rising"/>
    <d v="2014-03-25T00:00:00"/>
    <x v="14"/>
    <x v="1"/>
    <s v="Color"/>
    <x v="1"/>
    <x v="0"/>
    <x v="0"/>
    <s v="R"/>
    <x v="194"/>
    <x v="859"/>
    <n v="2000"/>
    <n v="3089"/>
    <n v="249"/>
    <n v="0"/>
    <n v="5.8"/>
    <n v="29"/>
    <n v="103"/>
    <n v="8691"/>
    <n v="4500000"/>
    <n v="-4491309"/>
    <x v="1"/>
    <x v="1"/>
    <x v="0"/>
  </r>
  <r>
    <s v="The Adventurer: The Curse of the Midas Box"/>
    <d v="2013-03-25T00:00:00"/>
    <x v="19"/>
    <x v="1"/>
    <s v="Color"/>
    <x v="5"/>
    <x v="0"/>
    <x v="2"/>
    <s v="PG"/>
    <x v="179"/>
    <x v="860"/>
    <n v="2000"/>
    <n v="2450"/>
    <n v="3"/>
    <n v="0"/>
    <n v="5.4"/>
    <n v="28"/>
    <n v="100"/>
    <n v="4756"/>
    <n v="25000000"/>
    <n v="-24995244"/>
    <x v="1"/>
    <x v="1"/>
    <x v="0"/>
  </r>
  <r>
    <s v="I Love Your Work"/>
    <d v="2003-09-11T00:00:00"/>
    <x v="22"/>
    <x v="0"/>
    <s v="Color"/>
    <x v="3"/>
    <x v="0"/>
    <x v="0"/>
    <s v="R"/>
    <x v="172"/>
    <x v="861"/>
    <n v="2000"/>
    <n v="2564"/>
    <n v="1000"/>
    <n v="63"/>
    <n v="5.4"/>
    <n v="22"/>
    <n v="111"/>
    <n v="2580"/>
    <n v="1650000"/>
    <n v="-1647420"/>
    <x v="1"/>
    <x v="1"/>
    <x v="0"/>
  </r>
  <r>
    <s v="Skin Trade"/>
    <d v="2014-09-02T00:00:00"/>
    <x v="14"/>
    <x v="1"/>
    <s v="Color"/>
    <x v="1"/>
    <x v="0"/>
    <x v="25"/>
    <s v="R"/>
    <x v="194"/>
    <x v="862"/>
    <n v="2000"/>
    <n v="2802"/>
    <n v="3"/>
    <n v="0"/>
    <n v="5.7"/>
    <n v="66"/>
    <n v="96"/>
    <n v="162"/>
    <n v="9000000"/>
    <n v="-8999838"/>
    <x v="1"/>
    <x v="1"/>
    <x v="0"/>
  </r>
  <r>
    <s v="Avatar"/>
    <d v="2009-05-17T00:00:00"/>
    <x v="2"/>
    <x v="0"/>
    <s v="Color"/>
    <x v="1"/>
    <x v="0"/>
    <x v="0"/>
    <s v="PG-13"/>
    <x v="213"/>
    <x v="88"/>
    <n v="1000"/>
    <n v="4834"/>
    <n v="0"/>
    <n v="33000"/>
    <n v="7.9"/>
    <n v="723"/>
    <n v="178"/>
    <n v="760505847"/>
    <n v="237000000"/>
    <n v="523505847"/>
    <x v="0"/>
    <x v="0"/>
    <x v="2"/>
  </r>
  <r>
    <s v="Frozen"/>
    <d v="2013-03-23T00:00:00"/>
    <x v="19"/>
    <x v="1"/>
    <s v="Color"/>
    <x v="5"/>
    <x v="0"/>
    <x v="0"/>
    <s v="PG"/>
    <x v="214"/>
    <x v="863"/>
    <n v="1000"/>
    <n v="2582"/>
    <n v="69"/>
    <n v="58000"/>
    <n v="7.6"/>
    <n v="406"/>
    <n v="102"/>
    <n v="400736600"/>
    <n v="150000000"/>
    <n v="250736600"/>
    <x v="0"/>
    <x v="0"/>
    <x v="0"/>
  </r>
  <r>
    <s v="Finding Nemo"/>
    <d v="2003-08-03T00:00:00"/>
    <x v="22"/>
    <x v="0"/>
    <s v="Color"/>
    <x v="5"/>
    <x v="0"/>
    <x v="0"/>
    <s v="G"/>
    <x v="215"/>
    <x v="864"/>
    <n v="1000"/>
    <n v="5641"/>
    <n v="475"/>
    <n v="11000"/>
    <n v="8.1999999999999993"/>
    <n v="301"/>
    <n v="100"/>
    <n v="380838870"/>
    <n v="94000000"/>
    <n v="286838870"/>
    <x v="0"/>
    <x v="3"/>
    <x v="0"/>
  </r>
  <r>
    <s v="Inside Out"/>
    <d v="2015-04-10T00:00:00"/>
    <x v="20"/>
    <x v="1"/>
    <s v="Color"/>
    <x v="5"/>
    <x v="0"/>
    <x v="0"/>
    <s v="PG"/>
    <x v="216"/>
    <x v="524"/>
    <n v="1000"/>
    <n v="2944"/>
    <n v="0"/>
    <n v="118000"/>
    <n v="8.3000000000000007"/>
    <n v="536"/>
    <n v="95"/>
    <n v="356454367"/>
    <n v="175000000"/>
    <n v="181454367"/>
    <x v="0"/>
    <x v="3"/>
    <x v="0"/>
  </r>
  <r>
    <s v="Up"/>
    <d v="2009-10-23T00:00:00"/>
    <x v="2"/>
    <x v="0"/>
    <s v="Color"/>
    <x v="5"/>
    <x v="0"/>
    <x v="0"/>
    <s v="PG"/>
    <x v="217"/>
    <x v="524"/>
    <n v="1000"/>
    <n v="2635"/>
    <n v="0"/>
    <n v="27000"/>
    <n v="8.3000000000000007"/>
    <n v="408"/>
    <n v="96"/>
    <n v="292979556"/>
    <n v="175000000"/>
    <n v="117979556"/>
    <x v="0"/>
    <x v="3"/>
    <x v="0"/>
  </r>
  <r>
    <s v="The Chronicles of Narnia: The Lion, the Witch and the Wardrobe"/>
    <d v="2005-01-26T00:00:00"/>
    <x v="5"/>
    <x v="0"/>
    <s v="Color"/>
    <x v="5"/>
    <x v="0"/>
    <x v="0"/>
    <s v="PG"/>
    <x v="218"/>
    <x v="205"/>
    <n v="1000"/>
    <n v="1317"/>
    <n v="80"/>
    <n v="0"/>
    <n v="6.9"/>
    <n v="284"/>
    <n v="150"/>
    <n v="291709845"/>
    <n v="180000000"/>
    <n v="111709845"/>
    <x v="0"/>
    <x v="1"/>
    <x v="2"/>
  </r>
  <r>
    <s v="The Incredibles"/>
    <d v="2004-07-19T00:00:00"/>
    <x v="0"/>
    <x v="0"/>
    <s v="Color"/>
    <x v="1"/>
    <x v="0"/>
    <x v="0"/>
    <s v="PG"/>
    <x v="219"/>
    <x v="461"/>
    <n v="1000"/>
    <n v="1901"/>
    <n v="663"/>
    <n v="0"/>
    <n v="8"/>
    <n v="283"/>
    <n v="115"/>
    <n v="261437578"/>
    <n v="92000000"/>
    <n v="169437578"/>
    <x v="0"/>
    <x v="3"/>
    <x v="0"/>
  </r>
  <r>
    <s v="How the Grinch Stole Christmas"/>
    <d v="2000-05-17T00:00:00"/>
    <x v="28"/>
    <x v="0"/>
    <s v="Color"/>
    <x v="0"/>
    <x v="0"/>
    <x v="0"/>
    <s v="PG"/>
    <x v="220"/>
    <x v="123"/>
    <n v="1000"/>
    <n v="4146"/>
    <n v="2000"/>
    <n v="0"/>
    <n v="6"/>
    <n v="175"/>
    <n v="110"/>
    <n v="260031035"/>
    <n v="123000000"/>
    <n v="137031035"/>
    <x v="0"/>
    <x v="1"/>
    <x v="0"/>
  </r>
  <r>
    <s v="Cars"/>
    <d v="2006-01-14T00:00:00"/>
    <x v="6"/>
    <x v="0"/>
    <s v="Color"/>
    <x v="5"/>
    <x v="0"/>
    <x v="0"/>
    <s v="G"/>
    <x v="217"/>
    <x v="303"/>
    <n v="1000"/>
    <n v="4905"/>
    <n v="487"/>
    <n v="0"/>
    <n v="7.2"/>
    <n v="256"/>
    <n v="117"/>
    <n v="244052771"/>
    <n v="120000000"/>
    <n v="124052771"/>
    <x v="0"/>
    <x v="0"/>
    <x v="0"/>
  </r>
  <r>
    <s v="WALLÂ·E"/>
    <d v="2008-07-20T00:00:00"/>
    <x v="3"/>
    <x v="0"/>
    <s v="Color"/>
    <x v="5"/>
    <x v="0"/>
    <x v="0"/>
    <s v="G"/>
    <x v="217"/>
    <x v="864"/>
    <n v="1000"/>
    <n v="2975"/>
    <n v="475"/>
    <n v="16000"/>
    <n v="8.4"/>
    <n v="421"/>
    <n v="98"/>
    <n v="223806889"/>
    <n v="180000000"/>
    <n v="43806889"/>
    <x v="0"/>
    <x v="3"/>
    <x v="0"/>
  </r>
  <r>
    <s v="Alvin and the Chipmunks: The Squeakquel"/>
    <d v="2009-07-02T00:00:00"/>
    <x v="2"/>
    <x v="0"/>
    <s v="Color"/>
    <x v="6"/>
    <x v="0"/>
    <x v="0"/>
    <s v="PG"/>
    <x v="216"/>
    <x v="544"/>
    <n v="1000"/>
    <n v="5227"/>
    <n v="84"/>
    <n v="2000"/>
    <n v="4.5"/>
    <n v="107"/>
    <n v="88"/>
    <n v="219613391"/>
    <n v="75000000"/>
    <n v="144613391"/>
    <x v="0"/>
    <x v="2"/>
    <x v="1"/>
  </r>
  <r>
    <s v="Alvin and the Chipmunks"/>
    <d v="2007-09-02T00:00:00"/>
    <x v="4"/>
    <x v="0"/>
    <s v="Color"/>
    <x v="6"/>
    <x v="0"/>
    <x v="0"/>
    <s v="PG"/>
    <x v="221"/>
    <x v="865"/>
    <n v="1000"/>
    <n v="2847"/>
    <n v="25"/>
    <n v="0"/>
    <n v="5.2"/>
    <n v="131"/>
    <n v="92"/>
    <n v="217326336"/>
    <n v="60000000"/>
    <n v="157326336"/>
    <x v="0"/>
    <x v="1"/>
    <x v="0"/>
  </r>
  <r>
    <s v="Back to the Future"/>
    <d v="1985-12-05T00:00:00"/>
    <x v="32"/>
    <x v="3"/>
    <s v="Color"/>
    <x v="5"/>
    <x v="0"/>
    <x v="0"/>
    <s v="PG"/>
    <x v="222"/>
    <x v="188"/>
    <n v="1000"/>
    <n v="3230"/>
    <n v="0"/>
    <n v="39000"/>
    <n v="8.5"/>
    <n v="198"/>
    <n v="116"/>
    <n v="210609762"/>
    <n v="19000000"/>
    <n v="191609762"/>
    <x v="0"/>
    <x v="3"/>
    <x v="0"/>
  </r>
  <r>
    <s v="Ratatouille"/>
    <d v="2007-03-27T00:00:00"/>
    <x v="4"/>
    <x v="0"/>
    <s v="Color"/>
    <x v="6"/>
    <x v="0"/>
    <x v="0"/>
    <s v="G"/>
    <x v="223"/>
    <x v="461"/>
    <n v="1000"/>
    <n v="4764"/>
    <n v="663"/>
    <n v="10000"/>
    <n v="8"/>
    <n v="318"/>
    <n v="111"/>
    <n v="206435493"/>
    <n v="150000000"/>
    <n v="56435493"/>
    <x v="0"/>
    <x v="3"/>
    <x v="0"/>
  </r>
  <r>
    <s v="The Exorcist"/>
    <d v="1973-11-18T00:00:00"/>
    <x v="34"/>
    <x v="4"/>
    <s v="Color"/>
    <x v="2"/>
    <x v="0"/>
    <x v="0"/>
    <s v="R"/>
    <x v="224"/>
    <x v="629"/>
    <n v="1000"/>
    <n v="2466"/>
    <n v="607"/>
    <n v="18000"/>
    <n v="8"/>
    <n v="304"/>
    <n v="132"/>
    <n v="204565000"/>
    <n v="8000000"/>
    <n v="196565000"/>
    <x v="0"/>
    <x v="3"/>
    <x v="2"/>
  </r>
  <r>
    <s v="Monsters vs. Aliens"/>
    <d v="2009-05-30T00:00:00"/>
    <x v="2"/>
    <x v="0"/>
    <s v="Color"/>
    <x v="1"/>
    <x v="0"/>
    <x v="0"/>
    <s v="PG"/>
    <x v="216"/>
    <x v="807"/>
    <n v="1000"/>
    <n v="2579"/>
    <n v="11"/>
    <n v="0"/>
    <n v="6.5"/>
    <n v="219"/>
    <n v="94"/>
    <n v="198332128"/>
    <n v="175000000"/>
    <n v="23332128"/>
    <x v="0"/>
    <x v="1"/>
    <x v="0"/>
  </r>
  <r>
    <s v="Cars 2"/>
    <d v="2011-05-27T00:00:00"/>
    <x v="16"/>
    <x v="1"/>
    <s v="Color"/>
    <x v="5"/>
    <x v="0"/>
    <x v="0"/>
    <s v="G"/>
    <x v="225"/>
    <x v="303"/>
    <n v="1000"/>
    <n v="4482"/>
    <n v="487"/>
    <n v="10000"/>
    <n v="6.3"/>
    <n v="304"/>
    <n v="106"/>
    <n v="191450875"/>
    <n v="200000000"/>
    <n v="-8549125"/>
    <x v="1"/>
    <x v="1"/>
    <x v="0"/>
  </r>
  <r>
    <s v="Grease"/>
    <d v="1978-08-18T00:00:00"/>
    <x v="39"/>
    <x v="4"/>
    <s v="Color"/>
    <x v="14"/>
    <x v="0"/>
    <x v="0"/>
    <s v="PG-13"/>
    <x v="226"/>
    <x v="866"/>
    <n v="1000"/>
    <n v="5127"/>
    <n v="116"/>
    <n v="13000"/>
    <n v="7.2"/>
    <n v="124"/>
    <n v="110"/>
    <n v="181360000"/>
    <n v="6000000"/>
    <n v="175360000"/>
    <x v="0"/>
    <x v="0"/>
    <x v="0"/>
  </r>
  <r>
    <s v="Planet of the Apes"/>
    <d v="2001-09-04T00:00:00"/>
    <x v="25"/>
    <x v="0"/>
    <s v="Color"/>
    <x v="1"/>
    <x v="0"/>
    <x v="0"/>
    <s v="PG-13"/>
    <x v="227"/>
    <x v="41"/>
    <n v="1000"/>
    <n v="2776"/>
    <n v="13000"/>
    <n v="0"/>
    <n v="5.7"/>
    <n v="230"/>
    <n v="119"/>
    <n v="180011740"/>
    <n v="100000000"/>
    <n v="80011740"/>
    <x v="0"/>
    <x v="1"/>
    <x v="0"/>
  </r>
  <r>
    <s v="Madagascar: Escape 2 Africa"/>
    <d v="2008-12-09T00:00:00"/>
    <x v="3"/>
    <x v="0"/>
    <s v="Color"/>
    <x v="1"/>
    <x v="0"/>
    <x v="0"/>
    <s v="PG"/>
    <x v="228"/>
    <x v="289"/>
    <n v="1000"/>
    <n v="3285"/>
    <n v="35"/>
    <n v="0"/>
    <n v="6.7"/>
    <n v="167"/>
    <n v="89"/>
    <n v="179982968"/>
    <n v="150000000"/>
    <n v="29982968"/>
    <x v="0"/>
    <x v="1"/>
    <x v="1"/>
  </r>
  <r>
    <s v="Ice Age"/>
    <d v="2002-08-04T00:00:00"/>
    <x v="18"/>
    <x v="0"/>
    <s v="Color"/>
    <x v="5"/>
    <x v="0"/>
    <x v="0"/>
    <s v="PG"/>
    <x v="229"/>
    <x v="438"/>
    <n v="1000"/>
    <n v="5437"/>
    <n v="77"/>
    <n v="3000"/>
    <n v="7.6"/>
    <n v="193"/>
    <n v="103"/>
    <n v="176387405"/>
    <n v="59000000"/>
    <n v="117387405"/>
    <x v="0"/>
    <x v="0"/>
    <x v="0"/>
  </r>
  <r>
    <s v="A Beautiful Mind"/>
    <d v="2001-08-20T00:00:00"/>
    <x v="25"/>
    <x v="0"/>
    <s v="Color"/>
    <x v="7"/>
    <x v="0"/>
    <x v="0"/>
    <s v="PG-13"/>
    <x v="230"/>
    <x v="123"/>
    <n v="1000"/>
    <n v="2827"/>
    <n v="2000"/>
    <n v="29000"/>
    <n v="8.1999999999999993"/>
    <n v="205"/>
    <n v="135"/>
    <n v="170708996"/>
    <n v="58000000"/>
    <n v="112708996"/>
    <x v="0"/>
    <x v="3"/>
    <x v="2"/>
  </r>
  <r>
    <s v="Fifty Shades of Grey"/>
    <d v="2015-03-14T00:00:00"/>
    <x v="20"/>
    <x v="1"/>
    <s v="Color"/>
    <x v="3"/>
    <x v="0"/>
    <x v="0"/>
    <s v="R"/>
    <x v="231"/>
    <x v="867"/>
    <n v="1000"/>
    <n v="4585"/>
    <n v="456"/>
    <n v="101000"/>
    <n v="4.0999999999999996"/>
    <n v="362"/>
    <n v="129"/>
    <n v="166147885"/>
    <n v="40000000"/>
    <n v="126147885"/>
    <x v="0"/>
    <x v="2"/>
    <x v="2"/>
  </r>
  <r>
    <s v="2012"/>
    <d v="2009-02-21T00:00:00"/>
    <x v="2"/>
    <x v="0"/>
    <s v="Color"/>
    <x v="1"/>
    <x v="0"/>
    <x v="0"/>
    <s v="PG-13"/>
    <x v="232"/>
    <x v="143"/>
    <n v="1000"/>
    <n v="2144"/>
    <n v="776"/>
    <n v="13000"/>
    <n v="5.8"/>
    <n v="367"/>
    <n v="158"/>
    <n v="166112167"/>
    <n v="200000000"/>
    <n v="-33887833"/>
    <x v="1"/>
    <x v="1"/>
    <x v="2"/>
  </r>
  <r>
    <s v="The Sting"/>
    <d v="1973-09-04T00:00:00"/>
    <x v="34"/>
    <x v="4"/>
    <s v="Color"/>
    <x v="0"/>
    <x v="0"/>
    <x v="0"/>
    <s v="PG"/>
    <x v="233"/>
    <x v="868"/>
    <n v="1000"/>
    <n v="2387"/>
    <n v="131"/>
    <n v="0"/>
    <n v="8.3000000000000007"/>
    <n v="119"/>
    <n v="129"/>
    <n v="159600000"/>
    <n v="5500000"/>
    <n v="154100000"/>
    <x v="0"/>
    <x v="3"/>
    <x v="2"/>
  </r>
  <r>
    <s v="Lilo &amp; Stitch"/>
    <d v="2002-02-17T00:00:00"/>
    <x v="18"/>
    <x v="0"/>
    <s v="Color"/>
    <x v="5"/>
    <x v="0"/>
    <x v="0"/>
    <s v="PG"/>
    <x v="234"/>
    <x v="300"/>
    <n v="1000"/>
    <n v="3112"/>
    <n v="255"/>
    <n v="0"/>
    <n v="7.2"/>
    <n v="180"/>
    <n v="85"/>
    <n v="145771527"/>
    <n v="80000000"/>
    <n v="65771527"/>
    <x v="0"/>
    <x v="0"/>
    <x v="1"/>
  </r>
  <r>
    <s v="Doctor Dolittle"/>
    <d v="1998-06-15T00:00:00"/>
    <x v="11"/>
    <x v="2"/>
    <s v="Color"/>
    <x v="0"/>
    <x v="0"/>
    <x v="0"/>
    <s v="PG-13"/>
    <x v="232"/>
    <x v="544"/>
    <n v="1000"/>
    <n v="4166"/>
    <n v="84"/>
    <n v="694"/>
    <n v="5.3"/>
    <n v="73"/>
    <n v="85"/>
    <n v="144156464"/>
    <n v="71500000"/>
    <n v="72656464"/>
    <x v="0"/>
    <x v="1"/>
    <x v="1"/>
  </r>
  <r>
    <s v="Animal House"/>
    <d v="1978-09-06T00:00:00"/>
    <x v="39"/>
    <x v="4"/>
    <s v="Color"/>
    <x v="0"/>
    <x v="0"/>
    <x v="0"/>
    <s v="R"/>
    <x v="235"/>
    <x v="869"/>
    <n v="1000"/>
    <n v="3468"/>
    <n v="644"/>
    <n v="0"/>
    <n v="7.6"/>
    <n v="94"/>
    <n v="109"/>
    <n v="141600000"/>
    <n v="3000000"/>
    <n v="138600000"/>
    <x v="0"/>
    <x v="0"/>
    <x v="0"/>
  </r>
  <r>
    <s v="Dinosaur"/>
    <d v="2000-01-20T00:00:00"/>
    <x v="28"/>
    <x v="0"/>
    <s v="Color"/>
    <x v="5"/>
    <x v="0"/>
    <x v="0"/>
    <s v="PG"/>
    <x v="236"/>
    <x v="870"/>
    <n v="1000"/>
    <n v="2945"/>
    <n v="0"/>
    <n v="0"/>
    <n v="6.5"/>
    <n v="145"/>
    <n v="82"/>
    <n v="137748063"/>
    <n v="127500000"/>
    <n v="10248063"/>
    <x v="0"/>
    <x v="1"/>
    <x v="1"/>
  </r>
  <r>
    <s v="Argo"/>
    <d v="2012-01-08T00:00:00"/>
    <x v="1"/>
    <x v="1"/>
    <s v="Color"/>
    <x v="7"/>
    <x v="0"/>
    <x v="0"/>
    <s v="R"/>
    <x v="237"/>
    <x v="639"/>
    <n v="1000"/>
    <n v="3133"/>
    <n v="0"/>
    <n v="89000"/>
    <n v="7.7"/>
    <n v="656"/>
    <n v="130"/>
    <n v="136019448"/>
    <n v="44500000"/>
    <n v="91519448"/>
    <x v="0"/>
    <x v="0"/>
    <x v="2"/>
  </r>
  <r>
    <s v="Alvin and the Chipmunks: Chipwrecked"/>
    <d v="2011-08-29T00:00:00"/>
    <x v="16"/>
    <x v="1"/>
    <s v="Color"/>
    <x v="5"/>
    <x v="0"/>
    <x v="0"/>
    <s v="G"/>
    <x v="216"/>
    <x v="720"/>
    <n v="1000"/>
    <n v="4073"/>
    <n v="31"/>
    <n v="0"/>
    <n v="4.4000000000000004"/>
    <n v="91"/>
    <n v="87"/>
    <n v="133103929"/>
    <n v="75000000"/>
    <n v="58103929"/>
    <x v="0"/>
    <x v="2"/>
    <x v="1"/>
  </r>
  <r>
    <s v="Bringing Down the House"/>
    <d v="2003-09-24T00:00:00"/>
    <x v="22"/>
    <x v="0"/>
    <s v="Color"/>
    <x v="0"/>
    <x v="0"/>
    <x v="0"/>
    <s v="PG-13"/>
    <x v="238"/>
    <x v="437"/>
    <n v="1000"/>
    <n v="2505"/>
    <n v="163"/>
    <n v="800"/>
    <n v="5.5"/>
    <n v="121"/>
    <n v="105"/>
    <n v="132541238"/>
    <n v="33000000"/>
    <n v="99541238"/>
    <x v="0"/>
    <x v="1"/>
    <x v="0"/>
  </r>
  <r>
    <s v="The Last Airbender"/>
    <d v="2010-07-10T00:00:00"/>
    <x v="7"/>
    <x v="1"/>
    <s v="Color"/>
    <x v="1"/>
    <x v="0"/>
    <x v="0"/>
    <s v="PG"/>
    <x v="239"/>
    <x v="307"/>
    <n v="1000"/>
    <n v="2857"/>
    <n v="0"/>
    <n v="18000"/>
    <n v="4.2"/>
    <n v="280"/>
    <n v="103"/>
    <n v="131564731"/>
    <n v="150000000"/>
    <n v="-18435269"/>
    <x v="1"/>
    <x v="2"/>
    <x v="0"/>
  </r>
  <r>
    <s v="Robots"/>
    <d v="2005-06-10T00:00:00"/>
    <x v="5"/>
    <x v="0"/>
    <s v="Color"/>
    <x v="5"/>
    <x v="0"/>
    <x v="0"/>
    <s v="PG"/>
    <x v="218"/>
    <x v="438"/>
    <n v="1000"/>
    <n v="1804"/>
    <n v="77"/>
    <n v="0"/>
    <n v="6.3"/>
    <n v="163"/>
    <n v="91"/>
    <n v="128200012"/>
    <n v="75000000"/>
    <n v="53200012"/>
    <x v="0"/>
    <x v="1"/>
    <x v="0"/>
  </r>
  <r>
    <s v="Super 8"/>
    <d v="2011-08-18T00:00:00"/>
    <x v="16"/>
    <x v="1"/>
    <s v="Color"/>
    <x v="9"/>
    <x v="0"/>
    <x v="0"/>
    <s v="PG-13"/>
    <x v="240"/>
    <x v="108"/>
    <n v="1000"/>
    <n v="3388"/>
    <n v="14000"/>
    <n v="37000"/>
    <n v="7.1"/>
    <n v="539"/>
    <n v="112"/>
    <n v="126975169"/>
    <n v="50000000"/>
    <n v="76975169"/>
    <x v="0"/>
    <x v="0"/>
    <x v="0"/>
  </r>
  <r>
    <s v="Wayne's World"/>
    <d v="1992-07-14T00:00:00"/>
    <x v="9"/>
    <x v="2"/>
    <s v="Color"/>
    <x v="0"/>
    <x v="0"/>
    <x v="0"/>
    <s v="PG-13"/>
    <x v="234"/>
    <x v="871"/>
    <n v="1000"/>
    <n v="4263"/>
    <n v="122"/>
    <n v="0"/>
    <n v="7"/>
    <n v="61"/>
    <n v="94"/>
    <n v="121697350"/>
    <n v="20000000"/>
    <n v="101697350"/>
    <x v="0"/>
    <x v="0"/>
    <x v="0"/>
  </r>
  <r>
    <s v="Blazing Saddles"/>
    <d v="1974-03-01T00:00:00"/>
    <x v="31"/>
    <x v="4"/>
    <s v="Color"/>
    <x v="0"/>
    <x v="0"/>
    <x v="0"/>
    <s v="R"/>
    <x v="241"/>
    <x v="872"/>
    <n v="1000"/>
    <n v="4701"/>
    <n v="0"/>
    <n v="12000"/>
    <n v="7.8"/>
    <n v="121"/>
    <n v="93"/>
    <n v="119500000"/>
    <n v="2600000"/>
    <n v="116900000"/>
    <x v="0"/>
    <x v="0"/>
    <x v="0"/>
  </r>
  <r>
    <s v="Back to the Future Part II"/>
    <d v="1989-07-09T00:00:00"/>
    <x v="15"/>
    <x v="3"/>
    <s v="Color"/>
    <x v="5"/>
    <x v="0"/>
    <x v="0"/>
    <s v="PG"/>
    <x v="222"/>
    <x v="188"/>
    <n v="1000"/>
    <n v="3660"/>
    <n v="0"/>
    <n v="12000"/>
    <n v="7.8"/>
    <n v="125"/>
    <n v="108"/>
    <n v="118500000"/>
    <n v="40000000"/>
    <n v="78500000"/>
    <x v="0"/>
    <x v="0"/>
    <x v="0"/>
  </r>
  <r>
    <s v="8 Mile"/>
    <d v="2002-04-06T00:00:00"/>
    <x v="18"/>
    <x v="0"/>
    <s v="Color"/>
    <x v="3"/>
    <x v="0"/>
    <x v="0"/>
    <s v="R"/>
    <x v="242"/>
    <x v="254"/>
    <n v="1000"/>
    <n v="1954"/>
    <n v="161"/>
    <n v="0"/>
    <n v="7"/>
    <n v="119"/>
    <n v="110"/>
    <n v="116724075"/>
    <n v="41000000"/>
    <n v="75724075"/>
    <x v="0"/>
    <x v="0"/>
    <x v="0"/>
  </r>
  <r>
    <s v="The Addams Family"/>
    <d v="1991-03-25T00:00:00"/>
    <x v="13"/>
    <x v="2"/>
    <s v="Color"/>
    <x v="0"/>
    <x v="0"/>
    <x v="0"/>
    <s v="PG-13"/>
    <x v="243"/>
    <x v="624"/>
    <n v="1000"/>
    <n v="3696"/>
    <n v="188"/>
    <n v="5000"/>
    <n v="6.8"/>
    <n v="55"/>
    <n v="99"/>
    <n v="113502246"/>
    <n v="38000000"/>
    <n v="75502246"/>
    <x v="0"/>
    <x v="1"/>
    <x v="0"/>
  </r>
  <r>
    <s v="Dr. Dolittle 2"/>
    <d v="2001-09-14T00:00:00"/>
    <x v="25"/>
    <x v="0"/>
    <s v="Color"/>
    <x v="0"/>
    <x v="0"/>
    <x v="0"/>
    <s v="PG"/>
    <x v="244"/>
    <x v="873"/>
    <n v="1000"/>
    <n v="3287"/>
    <n v="41"/>
    <n v="266"/>
    <n v="4.5999999999999996"/>
    <n v="91"/>
    <n v="87"/>
    <n v="112950721"/>
    <n v="72000000"/>
    <n v="40950721"/>
    <x v="0"/>
    <x v="2"/>
    <x v="1"/>
  </r>
  <r>
    <s v="Daddy Day Care"/>
    <d v="2003-07-23T00:00:00"/>
    <x v="22"/>
    <x v="0"/>
    <s v="Color"/>
    <x v="0"/>
    <x v="0"/>
    <x v="0"/>
    <s v="PG"/>
    <x v="243"/>
    <x v="873"/>
    <n v="1000"/>
    <n v="4050"/>
    <n v="41"/>
    <n v="886"/>
    <n v="5.5"/>
    <n v="81"/>
    <n v="92"/>
    <n v="104148781"/>
    <n v="60000000"/>
    <n v="44148781"/>
    <x v="0"/>
    <x v="1"/>
    <x v="0"/>
  </r>
  <r>
    <s v="Eraser"/>
    <d v="1996-05-17T00:00:00"/>
    <x v="29"/>
    <x v="2"/>
    <s v="Color"/>
    <x v="1"/>
    <x v="0"/>
    <x v="0"/>
    <s v="R"/>
    <x v="245"/>
    <x v="531"/>
    <n v="1000"/>
    <n v="3454"/>
    <n v="55"/>
    <n v="0"/>
    <n v="6.1"/>
    <n v="81"/>
    <n v="115"/>
    <n v="101228120"/>
    <n v="100000000"/>
    <n v="1228120"/>
    <x v="0"/>
    <x v="1"/>
    <x v="0"/>
  </r>
  <r>
    <s v="Shakespeare in Love"/>
    <d v="1998-09-10T00:00:00"/>
    <x v="11"/>
    <x v="2"/>
    <s v="Color"/>
    <x v="0"/>
    <x v="0"/>
    <x v="0"/>
    <s v="R"/>
    <x v="246"/>
    <x v="179"/>
    <n v="1000"/>
    <n v="1690"/>
    <n v="108"/>
    <n v="0"/>
    <n v="7.2"/>
    <n v="134"/>
    <n v="123"/>
    <n v="100241322"/>
    <n v="25000000"/>
    <n v="75241322"/>
    <x v="0"/>
    <x v="0"/>
    <x v="2"/>
  </r>
  <r>
    <s v="Zero Dark Thirty"/>
    <d v="2012-08-02T00:00:00"/>
    <x v="1"/>
    <x v="1"/>
    <s v="Color"/>
    <x v="3"/>
    <x v="0"/>
    <x v="0"/>
    <s v="R"/>
    <x v="231"/>
    <x v="455"/>
    <n v="1000"/>
    <n v="2759"/>
    <n v="0"/>
    <n v="39000"/>
    <n v="7.4"/>
    <n v="558"/>
    <n v="157"/>
    <n v="95720716"/>
    <n v="40000000"/>
    <n v="55720716"/>
    <x v="0"/>
    <x v="0"/>
    <x v="2"/>
  </r>
  <r>
    <s v="Two Weeks Notice"/>
    <d v="2002-01-05T00:00:00"/>
    <x v="18"/>
    <x v="0"/>
    <s v="Color"/>
    <x v="0"/>
    <x v="0"/>
    <x v="0"/>
    <s v="PG-13"/>
    <x v="247"/>
    <x v="874"/>
    <n v="1000"/>
    <n v="2636"/>
    <n v="30"/>
    <n v="0"/>
    <n v="6.1"/>
    <n v="118"/>
    <n v="101"/>
    <n v="93307796"/>
    <n v="60000000"/>
    <n v="33307796"/>
    <x v="0"/>
    <x v="1"/>
    <x v="0"/>
  </r>
  <r>
    <s v="Star Trek: First Contact"/>
    <d v="1996-02-01T00:00:00"/>
    <x v="29"/>
    <x v="2"/>
    <s v="Color"/>
    <x v="1"/>
    <x v="0"/>
    <x v="0"/>
    <s v="PG-13"/>
    <x v="248"/>
    <x v="821"/>
    <n v="1000"/>
    <n v="6315"/>
    <n v="906"/>
    <n v="3000"/>
    <n v="7.6"/>
    <n v="143"/>
    <n v="111"/>
    <n v="92001027"/>
    <n v="45000000"/>
    <n v="47001027"/>
    <x v="0"/>
    <x v="0"/>
    <x v="0"/>
  </r>
  <r>
    <s v="Back to the Future Part III"/>
    <d v="1990-04-15T00:00:00"/>
    <x v="24"/>
    <x v="2"/>
    <s v="Color"/>
    <x v="5"/>
    <x v="0"/>
    <x v="0"/>
    <s v="PG"/>
    <x v="222"/>
    <x v="188"/>
    <n v="1000"/>
    <n v="3986"/>
    <n v="0"/>
    <n v="0"/>
    <n v="7.4"/>
    <n v="111"/>
    <n v="118"/>
    <n v="87666629"/>
    <n v="40000000"/>
    <n v="47666629"/>
    <x v="0"/>
    <x v="0"/>
    <x v="0"/>
  </r>
  <r>
    <s v="Saw II"/>
    <d v="2005-11-23T00:00:00"/>
    <x v="5"/>
    <x v="0"/>
    <s v="Color"/>
    <x v="2"/>
    <x v="0"/>
    <x v="0"/>
    <s v="R"/>
    <x v="249"/>
    <x v="854"/>
    <n v="1000"/>
    <n v="4134"/>
    <n v="163"/>
    <n v="0"/>
    <n v="6.6"/>
    <n v="250"/>
    <n v="95"/>
    <n v="87025093"/>
    <n v="4000000"/>
    <n v="83025093"/>
    <x v="0"/>
    <x v="1"/>
    <x v="0"/>
  </r>
  <r>
    <s v="Young Frankenstein"/>
    <d v="1974-06-17T00:00:00"/>
    <x v="31"/>
    <x v="4"/>
    <s v="Black and White"/>
    <x v="0"/>
    <x v="0"/>
    <x v="0"/>
    <s v="PG"/>
    <x v="241"/>
    <x v="872"/>
    <n v="1000"/>
    <n v="2703"/>
    <n v="0"/>
    <n v="14000"/>
    <n v="8"/>
    <n v="129"/>
    <n v="106"/>
    <n v="86300000"/>
    <n v="2800000"/>
    <n v="83500000"/>
    <x v="0"/>
    <x v="3"/>
    <x v="0"/>
  </r>
  <r>
    <s v="Pinocchio"/>
    <d v="1940-10-12T00:00:00"/>
    <x v="46"/>
    <x v="7"/>
    <s v="Color"/>
    <x v="6"/>
    <x v="0"/>
    <x v="0"/>
    <s v="Approved"/>
    <x v="250"/>
    <x v="875"/>
    <n v="1000"/>
    <n v="1178"/>
    <n v="3"/>
    <n v="0"/>
    <n v="7.5"/>
    <n v="105"/>
    <n v="88"/>
    <n v="84300000"/>
    <n v="2600000"/>
    <n v="81700000"/>
    <x v="0"/>
    <x v="0"/>
    <x v="1"/>
  </r>
  <r>
    <s v="Annabelle"/>
    <d v="2014-11-16T00:00:00"/>
    <x v="14"/>
    <x v="1"/>
    <s v="Color"/>
    <x v="2"/>
    <x v="0"/>
    <x v="0"/>
    <s v="R"/>
    <x v="236"/>
    <x v="876"/>
    <n v="1000"/>
    <n v="2323"/>
    <n v="40"/>
    <n v="45000"/>
    <n v="5.4"/>
    <n v="271"/>
    <n v="99"/>
    <n v="84263837"/>
    <n v="6500000"/>
    <n v="77763837"/>
    <x v="0"/>
    <x v="1"/>
    <x v="0"/>
  </r>
  <r>
    <s v="The Pink Panther"/>
    <d v="2006-06-08T00:00:00"/>
    <x v="6"/>
    <x v="0"/>
    <s v="Color"/>
    <x v="5"/>
    <x v="0"/>
    <x v="0"/>
    <s v="PG"/>
    <x v="251"/>
    <x v="13"/>
    <n v="1000"/>
    <n v="1267"/>
    <n v="189"/>
    <n v="0"/>
    <n v="5.6"/>
    <n v="147"/>
    <n v="93"/>
    <n v="82226474"/>
    <n v="65000000"/>
    <n v="17226474"/>
    <x v="0"/>
    <x v="1"/>
    <x v="0"/>
  </r>
  <r>
    <s v="Payback"/>
    <d v="1999-03-05T00:00:00"/>
    <x v="17"/>
    <x v="2"/>
    <s v="Color"/>
    <x v="1"/>
    <x v="0"/>
    <x v="0"/>
    <s v="R"/>
    <x v="252"/>
    <x v="104"/>
    <n v="1000"/>
    <n v="3148"/>
    <n v="241"/>
    <n v="0"/>
    <n v="7.1"/>
    <n v="143"/>
    <n v="90"/>
    <n v="81517441"/>
    <n v="50000000"/>
    <n v="31517441"/>
    <x v="0"/>
    <x v="0"/>
    <x v="0"/>
  </r>
  <r>
    <s v="Hannah Montana: The Movie"/>
    <d v="2009-03-16T00:00:00"/>
    <x v="2"/>
    <x v="0"/>
    <s v="Color"/>
    <x v="0"/>
    <x v="0"/>
    <x v="0"/>
    <s v="G"/>
    <x v="253"/>
    <x v="877"/>
    <n v="1000"/>
    <n v="4516"/>
    <n v="23"/>
    <n v="0"/>
    <n v="4.2"/>
    <n v="131"/>
    <n v="102"/>
    <n v="79566871"/>
    <n v="30000000"/>
    <n v="49566871"/>
    <x v="0"/>
    <x v="2"/>
    <x v="0"/>
  </r>
  <r>
    <s v="Alien"/>
    <d v="1979-10-03T00:00:00"/>
    <x v="36"/>
    <x v="4"/>
    <s v="Color"/>
    <x v="2"/>
    <x v="0"/>
    <x v="2"/>
    <s v="R"/>
    <x v="254"/>
    <x v="96"/>
    <n v="1000"/>
    <n v="2524"/>
    <n v="0"/>
    <n v="23000"/>
    <n v="8.5"/>
    <n v="392"/>
    <n v="116"/>
    <n v="78900000"/>
    <n v="11000000"/>
    <n v="67900000"/>
    <x v="0"/>
    <x v="3"/>
    <x v="0"/>
  </r>
  <r>
    <s v="Star Trek: Generations"/>
    <d v="1994-11-03T00:00:00"/>
    <x v="27"/>
    <x v="2"/>
    <s v="Color"/>
    <x v="1"/>
    <x v="0"/>
    <x v="0"/>
    <s v="PG"/>
    <x v="248"/>
    <x v="878"/>
    <n v="1000"/>
    <n v="6427"/>
    <n v="18"/>
    <n v="0"/>
    <n v="6.6"/>
    <n v="98"/>
    <n v="118"/>
    <n v="75668868"/>
    <n v="35000000"/>
    <n v="40668868"/>
    <x v="0"/>
    <x v="1"/>
    <x v="0"/>
  </r>
  <r>
    <s v="The Exorcism of Emily Rose"/>
    <d v="2005-07-07T00:00:00"/>
    <x v="5"/>
    <x v="0"/>
    <s v="Color"/>
    <x v="3"/>
    <x v="0"/>
    <x v="0"/>
    <s v="PG-13"/>
    <x v="246"/>
    <x v="308"/>
    <n v="1000"/>
    <n v="2759"/>
    <n v="301"/>
    <n v="0"/>
    <n v="6.7"/>
    <n v="233"/>
    <n v="122"/>
    <n v="75072454"/>
    <n v="20000000"/>
    <n v="55072454"/>
    <x v="0"/>
    <x v="1"/>
    <x v="2"/>
  </r>
  <r>
    <s v="Four Brothers"/>
    <d v="2005-06-07T00:00:00"/>
    <x v="5"/>
    <x v="0"/>
    <s v="Color"/>
    <x v="1"/>
    <x v="0"/>
    <x v="0"/>
    <s v="R"/>
    <x v="255"/>
    <x v="166"/>
    <n v="1000"/>
    <n v="2740"/>
    <n v="309"/>
    <n v="0"/>
    <n v="6.9"/>
    <n v="123"/>
    <n v="109"/>
    <n v="74484168"/>
    <n v="45000000"/>
    <n v="29484168"/>
    <x v="0"/>
    <x v="1"/>
    <x v="0"/>
  </r>
  <r>
    <s v="Deep Blue Sea"/>
    <d v="1999-10-07T00:00:00"/>
    <x v="17"/>
    <x v="2"/>
    <s v="Color"/>
    <x v="1"/>
    <x v="0"/>
    <x v="0"/>
    <s v="R"/>
    <x v="256"/>
    <x v="488"/>
    <n v="1000"/>
    <n v="3697"/>
    <n v="212"/>
    <n v="0"/>
    <n v="5.8"/>
    <n v="199"/>
    <n v="105"/>
    <n v="73648142"/>
    <n v="60000000"/>
    <n v="13648142"/>
    <x v="0"/>
    <x v="1"/>
    <x v="0"/>
  </r>
  <r>
    <s v="Mama"/>
    <d v="2013-11-22T00:00:00"/>
    <x v="19"/>
    <x v="1"/>
    <s v="Color"/>
    <x v="8"/>
    <x v="0"/>
    <x v="5"/>
    <s v="PG-13"/>
    <x v="257"/>
    <x v="879"/>
    <n v="1000"/>
    <n v="1949"/>
    <n v="127"/>
    <n v="57000"/>
    <n v="6.2"/>
    <n v="393"/>
    <n v="100"/>
    <n v="71588220"/>
    <n v="20000000"/>
    <n v="51588220"/>
    <x v="0"/>
    <x v="1"/>
    <x v="0"/>
  </r>
  <r>
    <s v="Scary Movie 2"/>
    <d v="2001-10-07T00:00:00"/>
    <x v="25"/>
    <x v="0"/>
    <s v="Color"/>
    <x v="0"/>
    <x v="0"/>
    <x v="0"/>
    <s v="R"/>
    <x v="258"/>
    <x v="880"/>
    <n v="1000"/>
    <n v="1645"/>
    <n v="322"/>
    <n v="0"/>
    <n v="5.2"/>
    <n v="127"/>
    <n v="83"/>
    <n v="71277420"/>
    <n v="45000000"/>
    <n v="26277420"/>
    <x v="0"/>
    <x v="1"/>
    <x v="1"/>
  </r>
  <r>
    <s v="The Best Man Holiday"/>
    <d v="2013-11-13T00:00:00"/>
    <x v="19"/>
    <x v="1"/>
    <s v="Color"/>
    <x v="0"/>
    <x v="0"/>
    <x v="0"/>
    <s v="R"/>
    <x v="259"/>
    <x v="86"/>
    <n v="1000"/>
    <n v="5306"/>
    <n v="92"/>
    <n v="7000"/>
    <n v="6.7"/>
    <n v="56"/>
    <n v="123"/>
    <n v="70492685"/>
    <n v="17000000"/>
    <n v="53492685"/>
    <x v="0"/>
    <x v="1"/>
    <x v="2"/>
  </r>
  <r>
    <s v="Mortal Kombat"/>
    <d v="1995-05-28T00:00:00"/>
    <x v="21"/>
    <x v="2"/>
    <s v="Color"/>
    <x v="1"/>
    <x v="0"/>
    <x v="0"/>
    <s v="PG-13"/>
    <x v="260"/>
    <x v="120"/>
    <n v="1000"/>
    <n v="3816"/>
    <n v="545"/>
    <n v="0"/>
    <n v="5.8"/>
    <n v="72"/>
    <n v="101"/>
    <n v="70360285"/>
    <n v="18000000"/>
    <n v="52360285"/>
    <x v="0"/>
    <x v="1"/>
    <x v="0"/>
  </r>
  <r>
    <s v="Star Trek: Insurrection"/>
    <d v="1998-04-23T00:00:00"/>
    <x v="11"/>
    <x v="2"/>
    <s v="Color"/>
    <x v="1"/>
    <x v="0"/>
    <x v="0"/>
    <s v="PG"/>
    <x v="248"/>
    <x v="821"/>
    <n v="1000"/>
    <n v="6207"/>
    <n v="906"/>
    <n v="1000"/>
    <n v="6.4"/>
    <n v="160"/>
    <n v="103"/>
    <n v="70117571"/>
    <n v="58000000"/>
    <n v="12117571"/>
    <x v="0"/>
    <x v="1"/>
    <x v="0"/>
  </r>
  <r>
    <s v="Private Benjamin"/>
    <d v="1980-07-10T00:00:00"/>
    <x v="33"/>
    <x v="3"/>
    <s v="Color"/>
    <x v="0"/>
    <x v="0"/>
    <x v="0"/>
    <s v="R"/>
    <x v="233"/>
    <x v="747"/>
    <n v="1000"/>
    <n v="2419"/>
    <n v="6"/>
    <n v="855"/>
    <n v="6.1"/>
    <n v="25"/>
    <n v="109"/>
    <n v="69800000"/>
    <n v="10000000"/>
    <n v="59800000"/>
    <x v="0"/>
    <x v="1"/>
    <x v="0"/>
  </r>
  <r>
    <s v="The Best Little Whorehouse in Texas"/>
    <d v="1982-12-02T00:00:00"/>
    <x v="35"/>
    <x v="3"/>
    <s v="Color"/>
    <x v="0"/>
    <x v="0"/>
    <x v="0"/>
    <s v="R"/>
    <x v="261"/>
    <x v="881"/>
    <n v="1000"/>
    <n v="3688"/>
    <n v="19"/>
    <n v="0"/>
    <n v="5.8"/>
    <n v="11"/>
    <n v="114"/>
    <n v="69700000"/>
    <n v="35000000"/>
    <n v="34700000"/>
    <x v="0"/>
    <x v="1"/>
    <x v="0"/>
  </r>
  <r>
    <s v="Divine Secrets of the Ya-Ya Sisterhood"/>
    <d v="2002-11-28T00:00:00"/>
    <x v="18"/>
    <x v="0"/>
    <s v="Color"/>
    <x v="3"/>
    <x v="0"/>
    <x v="0"/>
    <s v="PG-13"/>
    <x v="224"/>
    <x v="882"/>
    <n v="1000"/>
    <n v="3845"/>
    <n v="144"/>
    <n v="0"/>
    <n v="6"/>
    <n v="93"/>
    <n v="116"/>
    <n v="69586544"/>
    <n v="27000000"/>
    <n v="42586544"/>
    <x v="0"/>
    <x v="1"/>
    <x v="0"/>
  </r>
  <r>
    <s v="The Thomas Crown Affair"/>
    <d v="1999-03-17T00:00:00"/>
    <x v="17"/>
    <x v="2"/>
    <s v="Color"/>
    <x v="4"/>
    <x v="0"/>
    <x v="0"/>
    <s v="R"/>
    <x v="262"/>
    <x v="136"/>
    <n v="1000"/>
    <n v="4660"/>
    <n v="323"/>
    <n v="0"/>
    <n v="6.8"/>
    <n v="152"/>
    <n v="113"/>
    <n v="69304264"/>
    <n v="48000000"/>
    <n v="21304264"/>
    <x v="0"/>
    <x v="1"/>
    <x v="0"/>
  </r>
  <r>
    <s v="White Chicks"/>
    <d v="2004-09-17T00:00:00"/>
    <x v="0"/>
    <x v="0"/>
    <s v="Color"/>
    <x v="0"/>
    <x v="0"/>
    <x v="0"/>
    <s v="PG-13"/>
    <x v="263"/>
    <x v="880"/>
    <n v="1000"/>
    <n v="6313"/>
    <n v="322"/>
    <n v="0"/>
    <n v="5.4"/>
    <n v="62"/>
    <n v="109"/>
    <n v="69148997"/>
    <n v="37000000"/>
    <n v="32148997"/>
    <x v="0"/>
    <x v="1"/>
    <x v="0"/>
  </r>
  <r>
    <s v="Executive Decision"/>
    <d v="1996-03-29T00:00:00"/>
    <x v="29"/>
    <x v="2"/>
    <s v="Color"/>
    <x v="1"/>
    <x v="0"/>
    <x v="0"/>
    <s v="R"/>
    <x v="232"/>
    <x v="101"/>
    <n v="1000"/>
    <n v="2916"/>
    <n v="53"/>
    <n v="0"/>
    <n v="6.4"/>
    <n v="60"/>
    <n v="133"/>
    <n v="68750000"/>
    <n v="55000000"/>
    <n v="13750000"/>
    <x v="0"/>
    <x v="1"/>
    <x v="2"/>
  </r>
  <r>
    <s v="Road Trip"/>
    <d v="2000-09-09T00:00:00"/>
    <x v="28"/>
    <x v="0"/>
    <s v="Color"/>
    <x v="0"/>
    <x v="0"/>
    <x v="0"/>
    <s v="R"/>
    <x v="264"/>
    <x v="249"/>
    <n v="1000"/>
    <n v="3889"/>
    <n v="480"/>
    <n v="0"/>
    <n v="6.5"/>
    <n v="103"/>
    <n v="94"/>
    <n v="68525609"/>
    <n v="15600000"/>
    <n v="52925609"/>
    <x v="0"/>
    <x v="1"/>
    <x v="0"/>
  </r>
  <r>
    <s v="Mr. Popper's Penguins"/>
    <d v="2011-03-21T00:00:00"/>
    <x v="16"/>
    <x v="1"/>
    <s v="Color"/>
    <x v="0"/>
    <x v="0"/>
    <x v="0"/>
    <s v="PG"/>
    <x v="265"/>
    <x v="805"/>
    <n v="1000"/>
    <n v="2820"/>
    <n v="70"/>
    <n v="14000"/>
    <n v="6"/>
    <n v="189"/>
    <n v="94"/>
    <n v="68218041"/>
    <n v="55000000"/>
    <n v="13218041"/>
    <x v="0"/>
    <x v="1"/>
    <x v="0"/>
  </r>
  <r>
    <s v="Guess Who"/>
    <d v="2005-01-13T00:00:00"/>
    <x v="5"/>
    <x v="0"/>
    <s v="Color"/>
    <x v="0"/>
    <x v="0"/>
    <x v="0"/>
    <s v="PG-13"/>
    <x v="228"/>
    <x v="883"/>
    <n v="1000"/>
    <n v="2689"/>
    <n v="8"/>
    <n v="919"/>
    <n v="5.9"/>
    <n v="104"/>
    <n v="105"/>
    <n v="67962333"/>
    <n v="35000000"/>
    <n v="32962333"/>
    <x v="0"/>
    <x v="1"/>
    <x v="0"/>
  </r>
  <r>
    <s v="End of Days"/>
    <d v="1999-05-26T00:00:00"/>
    <x v="17"/>
    <x v="2"/>
    <s v="Color"/>
    <x v="1"/>
    <x v="0"/>
    <x v="0"/>
    <s v="R"/>
    <x v="213"/>
    <x v="884"/>
    <n v="1000"/>
    <n v="3903"/>
    <n v="0"/>
    <n v="2000"/>
    <n v="5.7"/>
    <n v="174"/>
    <n v="121"/>
    <n v="66862068"/>
    <n v="83000000"/>
    <n v="-16137932"/>
    <x v="1"/>
    <x v="1"/>
    <x v="2"/>
  </r>
  <r>
    <s v="The League of Extraordinary Gentlemen"/>
    <d v="2003-05-22T00:00:00"/>
    <x v="22"/>
    <x v="0"/>
    <s v="Black and White"/>
    <x v="1"/>
    <x v="0"/>
    <x v="0"/>
    <s v="PG-13"/>
    <x v="266"/>
    <x v="885"/>
    <n v="1000"/>
    <n v="4714"/>
    <n v="45"/>
    <n v="0"/>
    <n v="5.8"/>
    <n v="202"/>
    <n v="110"/>
    <n v="66462600"/>
    <n v="78000000"/>
    <n v="-11537400"/>
    <x v="1"/>
    <x v="1"/>
    <x v="0"/>
  </r>
  <r>
    <s v="Ever After: A Cinderella Story"/>
    <d v="1998-02-14T00:00:00"/>
    <x v="11"/>
    <x v="2"/>
    <s v="Color"/>
    <x v="0"/>
    <x v="0"/>
    <x v="0"/>
    <s v="PG-13"/>
    <x v="243"/>
    <x v="310"/>
    <n v="1000"/>
    <n v="2747"/>
    <n v="72"/>
    <n v="0"/>
    <n v="7"/>
    <n v="92"/>
    <n v="121"/>
    <n v="65703412"/>
    <n v="26000000"/>
    <n v="39703412"/>
    <x v="0"/>
    <x v="0"/>
    <x v="2"/>
  </r>
  <r>
    <s v="Deuce Bigalow: Male Gigolo"/>
    <d v="1999-11-03T00:00:00"/>
    <x v="17"/>
    <x v="2"/>
    <s v="Color"/>
    <x v="0"/>
    <x v="0"/>
    <x v="0"/>
    <s v="R"/>
    <x v="216"/>
    <x v="720"/>
    <n v="1000"/>
    <n v="2604"/>
    <n v="31"/>
    <n v="0"/>
    <n v="5.7"/>
    <n v="91"/>
    <n v="88"/>
    <n v="65535067"/>
    <n v="17000000"/>
    <n v="48535067"/>
    <x v="0"/>
    <x v="1"/>
    <x v="1"/>
  </r>
  <r>
    <s v="Madea's Family Reunion"/>
    <d v="2006-02-07T00:00:00"/>
    <x v="6"/>
    <x v="0"/>
    <s v="Color"/>
    <x v="0"/>
    <x v="0"/>
    <x v="0"/>
    <s v="PG-13"/>
    <x v="267"/>
    <x v="815"/>
    <n v="1000"/>
    <n v="5264"/>
    <n v="0"/>
    <n v="676"/>
    <n v="5"/>
    <n v="46"/>
    <n v="107"/>
    <n v="63231524"/>
    <n v="6000000"/>
    <n v="57231524"/>
    <x v="0"/>
    <x v="1"/>
    <x v="0"/>
  </r>
  <r>
    <s v="The Crying Game"/>
    <d v="1992-03-17T00:00:00"/>
    <x v="9"/>
    <x v="2"/>
    <s v="Color"/>
    <x v="4"/>
    <x v="0"/>
    <x v="2"/>
    <s v="R"/>
    <x v="218"/>
    <x v="140"/>
    <n v="1000"/>
    <n v="2412"/>
    <n v="277"/>
    <n v="0"/>
    <n v="7.3"/>
    <n v="63"/>
    <n v="112"/>
    <n v="62549000"/>
    <n v="2300000"/>
    <n v="60249000"/>
    <x v="0"/>
    <x v="0"/>
    <x v="0"/>
  </r>
  <r>
    <s v="Bad Santa"/>
    <d v="2003-04-02T00:00:00"/>
    <x v="22"/>
    <x v="0"/>
    <s v="Color"/>
    <x v="0"/>
    <x v="0"/>
    <x v="0"/>
    <s v="R"/>
    <x v="228"/>
    <x v="299"/>
    <n v="1000"/>
    <n v="3151"/>
    <n v="72"/>
    <n v="10000"/>
    <n v="7.1"/>
    <n v="195"/>
    <n v="98"/>
    <n v="60057639"/>
    <n v="18000000"/>
    <n v="42057639"/>
    <x v="0"/>
    <x v="0"/>
    <x v="0"/>
  </r>
  <r>
    <s v="Predator"/>
    <d v="1987-09-22T00:00:00"/>
    <x v="12"/>
    <x v="3"/>
    <s v="Color"/>
    <x v="1"/>
    <x v="0"/>
    <x v="0"/>
    <s v="R"/>
    <x v="268"/>
    <x v="136"/>
    <n v="1000"/>
    <n v="4223"/>
    <n v="323"/>
    <n v="13000"/>
    <n v="7.8"/>
    <n v="217"/>
    <n v="107"/>
    <n v="59735548"/>
    <n v="15000000"/>
    <n v="44735548"/>
    <x v="0"/>
    <x v="0"/>
    <x v="0"/>
  </r>
  <r>
    <s v="Shall We Dance"/>
    <d v="2004-04-08T00:00:00"/>
    <x v="0"/>
    <x v="0"/>
    <s v="Color"/>
    <x v="0"/>
    <x v="0"/>
    <x v="0"/>
    <s v="PG-13"/>
    <x v="269"/>
    <x v="877"/>
    <n v="1000"/>
    <n v="2325"/>
    <n v="23"/>
    <n v="0"/>
    <n v="6.1"/>
    <n v="118"/>
    <n v="106"/>
    <n v="57887882"/>
    <n v="50000000"/>
    <n v="7887882"/>
    <x v="0"/>
    <x v="1"/>
    <x v="0"/>
  </r>
  <r>
    <s v="Moulin Rouge!"/>
    <d v="2001-09-04T00:00:00"/>
    <x v="25"/>
    <x v="0"/>
    <s v="Black and White"/>
    <x v="3"/>
    <x v="0"/>
    <x v="0"/>
    <s v="PG-13"/>
    <x v="218"/>
    <x v="91"/>
    <n v="1000"/>
    <n v="2601"/>
    <n v="1000"/>
    <n v="10000"/>
    <n v="7.6"/>
    <n v="209"/>
    <n v="127"/>
    <n v="57386369"/>
    <n v="52500000"/>
    <n v="4886369"/>
    <x v="0"/>
    <x v="0"/>
    <x v="2"/>
  </r>
  <r>
    <s v="Free Birds"/>
    <d v="2013-12-15T00:00:00"/>
    <x v="19"/>
    <x v="1"/>
    <s v="Color"/>
    <x v="5"/>
    <x v="0"/>
    <x v="0"/>
    <s v="PG"/>
    <x v="216"/>
    <x v="514"/>
    <n v="1000"/>
    <n v="3104"/>
    <n v="39"/>
    <n v="0"/>
    <n v="5.9"/>
    <n v="118"/>
    <n v="91"/>
    <n v="55747724"/>
    <n v="55000000"/>
    <n v="747724"/>
    <x v="0"/>
    <x v="1"/>
    <x v="0"/>
  </r>
  <r>
    <s v="Don't Say a Word"/>
    <d v="2001-07-02T00:00:00"/>
    <x v="25"/>
    <x v="0"/>
    <s v="Color"/>
    <x v="4"/>
    <x v="0"/>
    <x v="0"/>
    <s v="R"/>
    <x v="232"/>
    <x v="126"/>
    <n v="1000"/>
    <n v="3341"/>
    <n v="39"/>
    <n v="970"/>
    <n v="6.3"/>
    <n v="113"/>
    <n v="113"/>
    <n v="54997476"/>
    <n v="50000000"/>
    <n v="4997476"/>
    <x v="0"/>
    <x v="1"/>
    <x v="0"/>
  </r>
  <r>
    <s v="The Blues Brothers"/>
    <d v="1980-08-17T00:00:00"/>
    <x v="33"/>
    <x v="3"/>
    <s v="Color"/>
    <x v="1"/>
    <x v="0"/>
    <x v="0"/>
    <s v="R"/>
    <x v="235"/>
    <x v="869"/>
    <n v="1000"/>
    <n v="2566"/>
    <n v="644"/>
    <n v="14000"/>
    <n v="7.9"/>
    <n v="125"/>
    <n v="148"/>
    <n v="54200000"/>
    <n v="27000000"/>
    <n v="27200000"/>
    <x v="0"/>
    <x v="0"/>
    <x v="2"/>
  </r>
  <r>
    <s v="Final Destination"/>
    <d v="2000-03-26T00:00:00"/>
    <x v="28"/>
    <x v="0"/>
    <s v="Color"/>
    <x v="2"/>
    <x v="0"/>
    <x v="0"/>
    <s v="R"/>
    <x v="270"/>
    <x v="116"/>
    <n v="1000"/>
    <n v="3345"/>
    <n v="70"/>
    <n v="0"/>
    <n v="6.7"/>
    <n v="211"/>
    <n v="98"/>
    <n v="53302314"/>
    <n v="23000000"/>
    <n v="30302314"/>
    <x v="0"/>
    <x v="1"/>
    <x v="0"/>
  </r>
  <r>
    <s v="Eye for an Eye"/>
    <d v="1996-04-16T00:00:00"/>
    <x v="29"/>
    <x v="2"/>
    <s v="Color"/>
    <x v="4"/>
    <x v="0"/>
    <x v="0"/>
    <s v="R"/>
    <x v="225"/>
    <x v="886"/>
    <n v="1000"/>
    <n v="3174"/>
    <n v="154"/>
    <n v="613"/>
    <n v="6.1"/>
    <n v="31"/>
    <n v="101"/>
    <n v="53146000"/>
    <n v="20000000"/>
    <n v="33146000"/>
    <x v="0"/>
    <x v="1"/>
    <x v="0"/>
  </r>
  <r>
    <s v="Four Weddings and a Funeral"/>
    <d v="1994-12-09T00:00:00"/>
    <x v="27"/>
    <x v="2"/>
    <s v="Color"/>
    <x v="0"/>
    <x v="0"/>
    <x v="2"/>
    <s v="R"/>
    <x v="271"/>
    <x v="50"/>
    <n v="1000"/>
    <n v="1862"/>
    <n v="179"/>
    <n v="0"/>
    <n v="7.1"/>
    <n v="84"/>
    <n v="117"/>
    <n v="52700832"/>
    <n v="4500000"/>
    <n v="48200832"/>
    <x v="0"/>
    <x v="0"/>
    <x v="0"/>
  </r>
  <r>
    <s v="No Good Deed"/>
    <d v="2014-05-30T00:00:00"/>
    <x v="14"/>
    <x v="1"/>
    <s v="Color"/>
    <x v="4"/>
    <x v="0"/>
    <x v="0"/>
    <s v="PG-13"/>
    <x v="272"/>
    <x v="887"/>
    <n v="1000"/>
    <n v="2297"/>
    <n v="12"/>
    <n v="0"/>
    <n v="5.6"/>
    <n v="58"/>
    <n v="84"/>
    <n v="52543632"/>
    <n v="13200000"/>
    <n v="39343632"/>
    <x v="0"/>
    <x v="1"/>
    <x v="1"/>
  </r>
  <r>
    <s v="Radio"/>
    <d v="2003-10-09T00:00:00"/>
    <x v="22"/>
    <x v="0"/>
    <s v="Color"/>
    <x v="7"/>
    <x v="0"/>
    <x v="0"/>
    <s v="PG"/>
    <x v="236"/>
    <x v="888"/>
    <n v="1000"/>
    <n v="4231"/>
    <n v="19"/>
    <n v="0"/>
    <n v="6.9"/>
    <n v="74"/>
    <n v="109"/>
    <n v="52277485"/>
    <n v="35000000"/>
    <n v="17277485"/>
    <x v="0"/>
    <x v="1"/>
    <x v="0"/>
  </r>
  <r>
    <s v="Selma"/>
    <d v="2014-06-20T00:00:00"/>
    <x v="14"/>
    <x v="1"/>
    <s v="Color"/>
    <x v="7"/>
    <x v="0"/>
    <x v="2"/>
    <s v="PG-13"/>
    <x v="273"/>
    <x v="889"/>
    <n v="1000"/>
    <n v="3869"/>
    <n v="151"/>
    <n v="22000"/>
    <n v="7.5"/>
    <n v="364"/>
    <n v="128"/>
    <n v="52066000"/>
    <n v="20000000"/>
    <n v="32066000"/>
    <x v="0"/>
    <x v="0"/>
    <x v="2"/>
  </r>
  <r>
    <s v="Identity"/>
    <d v="2003-10-07T00:00:00"/>
    <x v="22"/>
    <x v="0"/>
    <s v="Color"/>
    <x v="9"/>
    <x v="0"/>
    <x v="0"/>
    <s v="R"/>
    <x v="237"/>
    <x v="171"/>
    <n v="1000"/>
    <n v="3969"/>
    <n v="446"/>
    <n v="11000"/>
    <n v="7.3"/>
    <n v="136"/>
    <n v="91"/>
    <n v="51475962"/>
    <n v="30000000"/>
    <n v="21475962"/>
    <x v="0"/>
    <x v="0"/>
    <x v="0"/>
  </r>
  <r>
    <s v="Like Mike"/>
    <d v="2002-01-03T00:00:00"/>
    <x v="18"/>
    <x v="0"/>
    <s v="Color"/>
    <x v="0"/>
    <x v="0"/>
    <x v="0"/>
    <s v="PG"/>
    <x v="274"/>
    <x v="890"/>
    <n v="1000"/>
    <n v="3679"/>
    <n v="13"/>
    <n v="1000"/>
    <n v="5.0999999999999996"/>
    <n v="39"/>
    <n v="99"/>
    <n v="51432423"/>
    <n v="30000000"/>
    <n v="21432423"/>
    <x v="0"/>
    <x v="1"/>
    <x v="0"/>
  </r>
  <r>
    <s v="A Cinderella Story"/>
    <d v="2004-06-16T00:00:00"/>
    <x v="0"/>
    <x v="0"/>
    <s v="Color"/>
    <x v="0"/>
    <x v="0"/>
    <x v="0"/>
    <s v="PG"/>
    <x v="275"/>
    <x v="891"/>
    <n v="1000"/>
    <n v="3092"/>
    <n v="15"/>
    <n v="0"/>
    <n v="5.9"/>
    <n v="69"/>
    <n v="95"/>
    <n v="51431160"/>
    <n v="20000000"/>
    <n v="31431160"/>
    <x v="0"/>
    <x v="1"/>
    <x v="0"/>
  </r>
  <r>
    <s v="Up Close &amp; Personal"/>
    <d v="1996-06-19T00:00:00"/>
    <x v="29"/>
    <x v="2"/>
    <s v="Color"/>
    <x v="3"/>
    <x v="0"/>
    <x v="0"/>
    <s v="PG-13"/>
    <x v="225"/>
    <x v="220"/>
    <n v="1000"/>
    <n v="3653"/>
    <n v="50"/>
    <n v="829"/>
    <n v="6.1"/>
    <n v="34"/>
    <n v="124"/>
    <n v="51045801"/>
    <n v="60000000"/>
    <n v="-8954199"/>
    <x v="1"/>
    <x v="1"/>
    <x v="2"/>
  </r>
  <r>
    <s v="A View to a Kill"/>
    <d v="1985-04-06T00:00:00"/>
    <x v="32"/>
    <x v="3"/>
    <s v="Color"/>
    <x v="1"/>
    <x v="0"/>
    <x v="2"/>
    <s v="PG"/>
    <x v="276"/>
    <x v="892"/>
    <n v="1000"/>
    <n v="2943"/>
    <n v="46"/>
    <n v="0"/>
    <n v="6.3"/>
    <n v="108"/>
    <n v="131"/>
    <n v="50300000"/>
    <n v="30000000"/>
    <n v="20300000"/>
    <x v="0"/>
    <x v="1"/>
    <x v="2"/>
  </r>
  <r>
    <s v="Red Tails"/>
    <d v="2012-08-17T00:00:00"/>
    <x v="1"/>
    <x v="1"/>
    <s v="Color"/>
    <x v="1"/>
    <x v="0"/>
    <x v="0"/>
    <s v="PG-13"/>
    <x v="273"/>
    <x v="893"/>
    <n v="1000"/>
    <n v="4416"/>
    <n v="143"/>
    <n v="0"/>
    <n v="5.9"/>
    <n v="144"/>
    <n v="125"/>
    <n v="49875589"/>
    <n v="58000000"/>
    <n v="-8124411"/>
    <x v="1"/>
    <x v="1"/>
    <x v="2"/>
  </r>
  <r>
    <s v="Major League"/>
    <d v="1989-03-06T00:00:00"/>
    <x v="15"/>
    <x v="3"/>
    <s v="Color"/>
    <x v="0"/>
    <x v="0"/>
    <x v="0"/>
    <s v="R"/>
    <x v="277"/>
    <x v="894"/>
    <n v="1000"/>
    <n v="3435"/>
    <n v="42"/>
    <n v="0"/>
    <n v="7.2"/>
    <n v="57"/>
    <n v="107"/>
    <n v="49797148"/>
    <n v="11000000"/>
    <n v="38797148"/>
    <x v="0"/>
    <x v="0"/>
    <x v="0"/>
  </r>
  <r>
    <s v="This Christmas"/>
    <d v="2007-02-20T00:00:00"/>
    <x v="4"/>
    <x v="0"/>
    <s v="Color"/>
    <x v="0"/>
    <x v="0"/>
    <x v="0"/>
    <s v="PG-13"/>
    <x v="242"/>
    <x v="895"/>
    <n v="1000"/>
    <n v="6554"/>
    <n v="17"/>
    <n v="0"/>
    <n v="6.1"/>
    <n v="37"/>
    <n v="117"/>
    <n v="49121934"/>
    <n v="13000000"/>
    <n v="36121934"/>
    <x v="0"/>
    <x v="1"/>
    <x v="0"/>
  </r>
  <r>
    <s v="Michael Clayton"/>
    <d v="2007-09-01T00:00:00"/>
    <x v="4"/>
    <x v="0"/>
    <s v="Color"/>
    <x v="4"/>
    <x v="0"/>
    <x v="0"/>
    <s v="R"/>
    <x v="246"/>
    <x v="638"/>
    <n v="1000"/>
    <n v="3284"/>
    <n v="209"/>
    <n v="0"/>
    <n v="7.3"/>
    <n v="299"/>
    <n v="119"/>
    <n v="49024969"/>
    <n v="25000000"/>
    <n v="24024969"/>
    <x v="0"/>
    <x v="0"/>
    <x v="0"/>
  </r>
  <r>
    <s v="Miss Congeniality 2: Armed and Fabulous"/>
    <d v="2005-04-03T00:00:00"/>
    <x v="5"/>
    <x v="0"/>
    <s v="Color"/>
    <x v="1"/>
    <x v="0"/>
    <x v="0"/>
    <s v="PG-13"/>
    <x v="233"/>
    <x v="896"/>
    <n v="1000"/>
    <n v="4305"/>
    <n v="11"/>
    <n v="621"/>
    <n v="5"/>
    <n v="111"/>
    <n v="115"/>
    <n v="48472213"/>
    <n v="45000000"/>
    <n v="3472213"/>
    <x v="0"/>
    <x v="1"/>
    <x v="0"/>
  </r>
  <r>
    <s v="Return to Never Land"/>
    <d v="2002-09-22T00:00:00"/>
    <x v="18"/>
    <x v="0"/>
    <s v="Color"/>
    <x v="5"/>
    <x v="0"/>
    <x v="0"/>
    <s v="G"/>
    <x v="251"/>
    <x v="897"/>
    <n v="1000"/>
    <n v="3402"/>
    <n v="2"/>
    <n v="302"/>
    <n v="5.8"/>
    <n v="80"/>
    <n v="72"/>
    <n v="48423368"/>
    <n v="20000000"/>
    <n v="28423368"/>
    <x v="0"/>
    <x v="1"/>
    <x v="1"/>
  </r>
  <r>
    <s v="Fat Albert"/>
    <d v="2004-09-12T00:00:00"/>
    <x v="0"/>
    <x v="0"/>
    <s v="Color"/>
    <x v="0"/>
    <x v="0"/>
    <x v="0"/>
    <s v="PG"/>
    <x v="278"/>
    <x v="898"/>
    <n v="1000"/>
    <n v="4604"/>
    <n v="38"/>
    <n v="531"/>
    <n v="4.3"/>
    <n v="59"/>
    <n v="93"/>
    <n v="48114556"/>
    <n v="26000000"/>
    <n v="22114556"/>
    <x v="0"/>
    <x v="2"/>
    <x v="0"/>
  </r>
  <r>
    <s v="Sinister"/>
    <d v="2012-12-14T00:00:00"/>
    <x v="1"/>
    <x v="1"/>
    <s v="Color"/>
    <x v="2"/>
    <x v="0"/>
    <x v="0"/>
    <s v="R"/>
    <x v="279"/>
    <x v="308"/>
    <n v="1000"/>
    <n v="2239"/>
    <n v="301"/>
    <n v="58000"/>
    <n v="6.8"/>
    <n v="411"/>
    <n v="110"/>
    <n v="48056940"/>
    <n v="3000000"/>
    <n v="45056940"/>
    <x v="0"/>
    <x v="1"/>
    <x v="0"/>
  </r>
  <r>
    <s v="When a Stranger Calls"/>
    <d v="2006-03-10T00:00:00"/>
    <x v="6"/>
    <x v="0"/>
    <s v="Color"/>
    <x v="2"/>
    <x v="0"/>
    <x v="0"/>
    <s v="PG-13"/>
    <x v="265"/>
    <x v="114"/>
    <n v="1000"/>
    <n v="2452"/>
    <n v="165"/>
    <n v="0"/>
    <n v="5"/>
    <n v="152"/>
    <n v="87"/>
    <n v="47860214"/>
    <n v="15000000"/>
    <n v="32860214"/>
    <x v="0"/>
    <x v="1"/>
    <x v="1"/>
  </r>
  <r>
    <s v="Alien: Resurrection"/>
    <d v="1997-02-05T00:00:00"/>
    <x v="10"/>
    <x v="2"/>
    <s v="Color"/>
    <x v="1"/>
    <x v="0"/>
    <x v="0"/>
    <s v="R"/>
    <x v="280"/>
    <x v="899"/>
    <n v="1000"/>
    <n v="3090"/>
    <n v="0"/>
    <n v="0"/>
    <n v="6.3"/>
    <n v="223"/>
    <n v="116"/>
    <n v="47748610"/>
    <n v="75000000"/>
    <n v="-27251390"/>
    <x v="1"/>
    <x v="1"/>
    <x v="0"/>
  </r>
  <r>
    <s v="Agent Cody Banks"/>
    <d v="2003-09-05T00:00:00"/>
    <x v="22"/>
    <x v="0"/>
    <s v="Color"/>
    <x v="1"/>
    <x v="0"/>
    <x v="0"/>
    <s v="PG"/>
    <x v="270"/>
    <x v="712"/>
    <n v="1000"/>
    <n v="3037"/>
    <n v="91"/>
    <n v="542"/>
    <n v="5"/>
    <n v="79"/>
    <n v="102"/>
    <n v="47285499"/>
    <n v="26000000"/>
    <n v="21285499"/>
    <x v="0"/>
    <x v="1"/>
    <x v="0"/>
  </r>
  <r>
    <s v="Hostel"/>
    <d v="2005-09-12T00:00:00"/>
    <x v="5"/>
    <x v="0"/>
    <s v="Color"/>
    <x v="2"/>
    <x v="0"/>
    <x v="0"/>
    <s v="R"/>
    <x v="281"/>
    <x v="900"/>
    <n v="1000"/>
    <n v="2990"/>
    <n v="0"/>
    <n v="0"/>
    <n v="5.9"/>
    <n v="303"/>
    <n v="93"/>
    <n v="47277326"/>
    <n v="4800000"/>
    <n v="42477326"/>
    <x v="0"/>
    <x v="1"/>
    <x v="0"/>
  </r>
  <r>
    <s v="Practical Magic"/>
    <d v="1998-09-30T00:00:00"/>
    <x v="11"/>
    <x v="2"/>
    <s v="Color"/>
    <x v="0"/>
    <x v="0"/>
    <x v="0"/>
    <s v="PG-13"/>
    <x v="229"/>
    <x v="901"/>
    <n v="1000"/>
    <n v="4294"/>
    <n v="165"/>
    <n v="0"/>
    <n v="6.1"/>
    <n v="92"/>
    <n v="104"/>
    <n v="46611204"/>
    <n v="48000000"/>
    <n v="-1388796"/>
    <x v="1"/>
    <x v="1"/>
    <x v="0"/>
  </r>
  <r>
    <s v="Arthur Christmas"/>
    <d v="2011-08-06T00:00:00"/>
    <x v="16"/>
    <x v="1"/>
    <s v="Color"/>
    <x v="5"/>
    <x v="0"/>
    <x v="2"/>
    <s v="PG"/>
    <x v="218"/>
    <x v="902"/>
    <n v="1000"/>
    <n v="2707"/>
    <n v="6"/>
    <n v="0"/>
    <n v="7.1"/>
    <n v="190"/>
    <n v="97"/>
    <n v="46440491"/>
    <n v="100000000"/>
    <n v="-53559509"/>
    <x v="1"/>
    <x v="0"/>
    <x v="0"/>
  </r>
  <r>
    <s v="The Best Exotic Marigold Hotel"/>
    <d v="2011-06-17T00:00:00"/>
    <x v="16"/>
    <x v="1"/>
    <s v="Color"/>
    <x v="0"/>
    <x v="0"/>
    <x v="2"/>
    <s v="PG-13"/>
    <x v="246"/>
    <x v="179"/>
    <n v="1000"/>
    <n v="1898"/>
    <n v="108"/>
    <n v="48000"/>
    <n v="7.3"/>
    <n v="264"/>
    <n v="124"/>
    <n v="46377022"/>
    <n v="10000000"/>
    <n v="36377022"/>
    <x v="0"/>
    <x v="0"/>
    <x v="2"/>
  </r>
  <r>
    <s v="Made of Honor"/>
    <d v="2008-05-19T00:00:00"/>
    <x v="3"/>
    <x v="0"/>
    <s v="Color"/>
    <x v="0"/>
    <x v="0"/>
    <x v="0"/>
    <s v="PG-13"/>
    <x v="263"/>
    <x v="903"/>
    <n v="1000"/>
    <n v="4298"/>
    <n v="10"/>
    <n v="3000"/>
    <n v="5.8"/>
    <n v="128"/>
    <n v="101"/>
    <n v="46012734"/>
    <n v="40000000"/>
    <n v="6012734"/>
    <x v="0"/>
    <x v="1"/>
    <x v="0"/>
  </r>
  <r>
    <s v="The Full Monty"/>
    <d v="1997-06-24T00:00:00"/>
    <x v="10"/>
    <x v="2"/>
    <s v="Color"/>
    <x v="0"/>
    <x v="0"/>
    <x v="2"/>
    <s v="R"/>
    <x v="246"/>
    <x v="426"/>
    <n v="1000"/>
    <n v="2323"/>
    <n v="11"/>
    <n v="0"/>
    <n v="7.2"/>
    <n v="122"/>
    <n v="91"/>
    <n v="45857453"/>
    <n v="3500000"/>
    <n v="42357453"/>
    <x v="0"/>
    <x v="0"/>
    <x v="0"/>
  </r>
  <r>
    <s v="O Brother, Where Art Thou?"/>
    <d v="2000-10-06T00:00:00"/>
    <x v="28"/>
    <x v="0"/>
    <s v="Color"/>
    <x v="5"/>
    <x v="0"/>
    <x v="2"/>
    <s v="PG-13"/>
    <x v="219"/>
    <x v="229"/>
    <n v="1000"/>
    <n v="3066"/>
    <n v="0"/>
    <n v="16000"/>
    <n v="7.8"/>
    <n v="197"/>
    <n v="107"/>
    <n v="45506619"/>
    <n v="26000000"/>
    <n v="19506619"/>
    <x v="0"/>
    <x v="0"/>
    <x v="0"/>
  </r>
  <r>
    <s v="The Internship"/>
    <d v="2013-04-11T00:00:00"/>
    <x v="19"/>
    <x v="1"/>
    <s v="Color"/>
    <x v="0"/>
    <x v="0"/>
    <x v="0"/>
    <s v="PG-13"/>
    <x v="214"/>
    <x v="13"/>
    <n v="1000"/>
    <n v="5081"/>
    <n v="189"/>
    <n v="22000"/>
    <n v="6.3"/>
    <n v="246"/>
    <n v="125"/>
    <n v="44665963"/>
    <n v="58000000"/>
    <n v="-13334037"/>
    <x v="1"/>
    <x v="1"/>
    <x v="2"/>
  </r>
  <r>
    <s v="The Last Emperor"/>
    <d v="1987-11-09T00:00:00"/>
    <x v="12"/>
    <x v="3"/>
    <s v="Color"/>
    <x v="7"/>
    <x v="0"/>
    <x v="11"/>
    <s v="PG-13"/>
    <x v="227"/>
    <x v="904"/>
    <n v="1000"/>
    <n v="2451"/>
    <n v="973"/>
    <n v="0"/>
    <n v="7.8"/>
    <n v="75"/>
    <n v="219"/>
    <n v="43984230"/>
    <n v="23000000"/>
    <n v="20984230"/>
    <x v="0"/>
    <x v="0"/>
    <x v="2"/>
  </r>
  <r>
    <s v="The Gift"/>
    <d v="2015-10-15T00:00:00"/>
    <x v="20"/>
    <x v="1"/>
    <s v="Color"/>
    <x v="9"/>
    <x v="0"/>
    <x v="0"/>
    <s v="R"/>
    <x v="263"/>
    <x v="905"/>
    <n v="1000"/>
    <n v="3215"/>
    <n v="0"/>
    <n v="15000"/>
    <n v="7.1"/>
    <n v="297"/>
    <n v="108"/>
    <n v="43771291"/>
    <n v="5000000"/>
    <n v="38771291"/>
    <x v="0"/>
    <x v="0"/>
    <x v="0"/>
  </r>
  <r>
    <s v="Soul Food"/>
    <d v="1997-09-26T00:00:00"/>
    <x v="10"/>
    <x v="2"/>
    <s v="Color"/>
    <x v="0"/>
    <x v="0"/>
    <x v="0"/>
    <s v="R"/>
    <x v="245"/>
    <x v="218"/>
    <n v="1000"/>
    <n v="4737"/>
    <n v="88"/>
    <n v="508"/>
    <n v="6.9"/>
    <n v="34"/>
    <n v="115"/>
    <n v="43490057"/>
    <n v="7500000"/>
    <n v="35990057"/>
    <x v="0"/>
    <x v="1"/>
    <x v="0"/>
  </r>
  <r>
    <s v="Max"/>
    <d v="2015-08-20T00:00:00"/>
    <x v="20"/>
    <x v="1"/>
    <s v="Color"/>
    <x v="5"/>
    <x v="0"/>
    <x v="0"/>
    <s v="PG"/>
    <x v="281"/>
    <x v="73"/>
    <n v="1000"/>
    <n v="2851"/>
    <n v="132"/>
    <n v="33000"/>
    <n v="6.8"/>
    <n v="61"/>
    <n v="111"/>
    <n v="42652003"/>
    <n v="20000000"/>
    <n v="22652003"/>
    <x v="0"/>
    <x v="1"/>
    <x v="0"/>
  </r>
  <r>
    <s v="Thir13en Ghosts"/>
    <d v="2001-03-06T00:00:00"/>
    <x v="25"/>
    <x v="0"/>
    <s v="Color"/>
    <x v="2"/>
    <x v="0"/>
    <x v="0"/>
    <s v="R"/>
    <x v="282"/>
    <x v="906"/>
    <n v="1000"/>
    <n v="3023"/>
    <n v="17"/>
    <n v="0"/>
    <n v="5.5"/>
    <n v="149"/>
    <n v="91"/>
    <n v="41867960"/>
    <n v="20000000"/>
    <n v="21867960"/>
    <x v="0"/>
    <x v="1"/>
    <x v="0"/>
  </r>
  <r>
    <s v="Aliens vs. Predator: Requiem"/>
    <d v="2007-06-16T00:00:00"/>
    <x v="4"/>
    <x v="0"/>
    <s v="Color"/>
    <x v="1"/>
    <x v="0"/>
    <x v="0"/>
    <s v="R"/>
    <x v="283"/>
    <x v="907"/>
    <n v="1000"/>
    <n v="4324"/>
    <n v="25"/>
    <n v="0"/>
    <n v="4.7"/>
    <n v="211"/>
    <n v="102"/>
    <n v="41797066"/>
    <n v="40000000"/>
    <n v="1797066"/>
    <x v="0"/>
    <x v="2"/>
    <x v="0"/>
  </r>
  <r>
    <s v="The Hills Have Eyes"/>
    <d v="2006-07-14T00:00:00"/>
    <x v="6"/>
    <x v="0"/>
    <s v="Color"/>
    <x v="2"/>
    <x v="0"/>
    <x v="0"/>
    <s v="R"/>
    <x v="275"/>
    <x v="769"/>
    <n v="1000"/>
    <n v="4500"/>
    <n v="192"/>
    <n v="0"/>
    <n v="6.4"/>
    <n v="265"/>
    <n v="108"/>
    <n v="41777564"/>
    <n v="15000000"/>
    <n v="26777564"/>
    <x v="0"/>
    <x v="1"/>
    <x v="0"/>
  </r>
  <r>
    <s v="Gosford Park"/>
    <d v="2001-04-24T00:00:00"/>
    <x v="25"/>
    <x v="0"/>
    <s v="Color"/>
    <x v="3"/>
    <x v="0"/>
    <x v="2"/>
    <s v="R"/>
    <x v="271"/>
    <x v="565"/>
    <n v="1000"/>
    <n v="3261"/>
    <n v="500"/>
    <n v="0"/>
    <n v="7.3"/>
    <n v="187"/>
    <n v="131"/>
    <n v="41300105"/>
    <n v="19800000"/>
    <n v="21500105"/>
    <x v="0"/>
    <x v="0"/>
    <x v="2"/>
  </r>
  <r>
    <s v="The Piano"/>
    <d v="1993-09-28T00:00:00"/>
    <x v="8"/>
    <x v="2"/>
    <s v="Color"/>
    <x v="3"/>
    <x v="0"/>
    <x v="15"/>
    <s v="R"/>
    <x v="219"/>
    <x v="845"/>
    <n v="1000"/>
    <n v="1051"/>
    <n v="319"/>
    <n v="0"/>
    <n v="7.6"/>
    <n v="83"/>
    <n v="121"/>
    <n v="40158000"/>
    <n v="7000000"/>
    <n v="33158000"/>
    <x v="0"/>
    <x v="0"/>
    <x v="2"/>
  </r>
  <r>
    <s v="The Wild Thornberrys Movie"/>
    <d v="2002-11-28T00:00:00"/>
    <x v="18"/>
    <x v="0"/>
    <s v="Color"/>
    <x v="5"/>
    <x v="0"/>
    <x v="0"/>
    <s v="PG"/>
    <x v="236"/>
    <x v="908"/>
    <n v="1000"/>
    <n v="2908"/>
    <n v="0"/>
    <n v="187"/>
    <n v="5.2"/>
    <n v="38"/>
    <n v="85"/>
    <n v="39880476"/>
    <n v="25000000"/>
    <n v="14880476"/>
    <x v="0"/>
    <x v="1"/>
    <x v="1"/>
  </r>
  <r>
    <s v="Lakeview Terrace"/>
    <d v="2008-04-04T00:00:00"/>
    <x v="3"/>
    <x v="0"/>
    <s v="Color"/>
    <x v="4"/>
    <x v="0"/>
    <x v="0"/>
    <s v="PG-13"/>
    <x v="281"/>
    <x v="602"/>
    <n v="1000"/>
    <n v="2382"/>
    <n v="119"/>
    <n v="0"/>
    <n v="6.1"/>
    <n v="165"/>
    <n v="110"/>
    <n v="39263506"/>
    <n v="22000000"/>
    <n v="17263506"/>
    <x v="0"/>
    <x v="1"/>
    <x v="0"/>
  </r>
  <r>
    <s v="The Ghost and the Darkness"/>
    <d v="1996-06-16T00:00:00"/>
    <x v="29"/>
    <x v="2"/>
    <s v="Color"/>
    <x v="5"/>
    <x v="0"/>
    <x v="0"/>
    <s v="R"/>
    <x v="246"/>
    <x v="640"/>
    <n v="1000"/>
    <n v="1752"/>
    <n v="81"/>
    <n v="0"/>
    <n v="6.8"/>
    <n v="62"/>
    <n v="110"/>
    <n v="38553833"/>
    <n v="55000000"/>
    <n v="-16446167"/>
    <x v="1"/>
    <x v="1"/>
    <x v="0"/>
  </r>
  <r>
    <s v="Last Holiday"/>
    <d v="2006-11-18T00:00:00"/>
    <x v="6"/>
    <x v="0"/>
    <s v="Color"/>
    <x v="5"/>
    <x v="0"/>
    <x v="0"/>
    <s v="PG-13"/>
    <x v="256"/>
    <x v="279"/>
    <n v="1000"/>
    <n v="3757"/>
    <n v="61"/>
    <n v="0"/>
    <n v="6.4"/>
    <n v="99"/>
    <n v="112"/>
    <n v="38360195"/>
    <n v="45000000"/>
    <n v="-6639805"/>
    <x v="1"/>
    <x v="1"/>
    <x v="0"/>
  </r>
  <r>
    <s v="The Original Kings of Comedy"/>
    <d v="2000-10-26T00:00:00"/>
    <x v="28"/>
    <x v="0"/>
    <s v="Color"/>
    <x v="0"/>
    <x v="0"/>
    <x v="0"/>
    <s v="R"/>
    <x v="228"/>
    <x v="189"/>
    <n v="1000"/>
    <n v="1964"/>
    <n v="0"/>
    <n v="290"/>
    <n v="6.6"/>
    <n v="53"/>
    <n v="115"/>
    <n v="38168022"/>
    <n v="3000000"/>
    <n v="35168022"/>
    <x v="0"/>
    <x v="1"/>
    <x v="0"/>
  </r>
  <r>
    <s v="Spaceballs"/>
    <d v="1987-11-09T00:00:00"/>
    <x v="12"/>
    <x v="3"/>
    <s v="Color"/>
    <x v="5"/>
    <x v="0"/>
    <x v="0"/>
    <s v="PG"/>
    <x v="284"/>
    <x v="872"/>
    <n v="1000"/>
    <n v="2936"/>
    <n v="0"/>
    <n v="13000"/>
    <n v="7.1"/>
    <n v="103"/>
    <n v="96"/>
    <n v="38119483"/>
    <n v="22700000"/>
    <n v="15419483"/>
    <x v="0"/>
    <x v="0"/>
    <x v="0"/>
  </r>
  <r>
    <s v="Harold &amp; Kumar Escape from Guantanamo Bay"/>
    <d v="2008-12-30T00:00:00"/>
    <x v="3"/>
    <x v="0"/>
    <s v="Color"/>
    <x v="5"/>
    <x v="0"/>
    <x v="0"/>
    <s v="R"/>
    <x v="285"/>
    <x v="751"/>
    <n v="1000"/>
    <n v="4065"/>
    <n v="22"/>
    <n v="0"/>
    <n v="6.6"/>
    <n v="153"/>
    <n v="102"/>
    <n v="38087366"/>
    <n v="12000000"/>
    <n v="26087366"/>
    <x v="0"/>
    <x v="1"/>
    <x v="0"/>
  </r>
  <r>
    <s v="40 Days and 40 Nights"/>
    <d v="2002-02-17T00:00:00"/>
    <x v="18"/>
    <x v="0"/>
    <s v="Color"/>
    <x v="0"/>
    <x v="0"/>
    <x v="0"/>
    <s v="R"/>
    <x v="249"/>
    <x v="509"/>
    <n v="1000"/>
    <n v="3294"/>
    <n v="36"/>
    <n v="2000"/>
    <n v="5.6"/>
    <n v="140"/>
    <n v="96"/>
    <n v="37939782"/>
    <n v="17000000"/>
    <n v="20939782"/>
    <x v="0"/>
    <x v="1"/>
    <x v="0"/>
  </r>
  <r>
    <s v="Head of State"/>
    <d v="2003-08-18T00:00:00"/>
    <x v="22"/>
    <x v="0"/>
    <s v="Color"/>
    <x v="0"/>
    <x v="0"/>
    <x v="0"/>
    <s v="PG-13"/>
    <x v="228"/>
    <x v="768"/>
    <n v="1000"/>
    <n v="4537"/>
    <n v="0"/>
    <n v="638"/>
    <n v="5.4"/>
    <n v="44"/>
    <n v="95"/>
    <n v="37788228"/>
    <n v="35200000"/>
    <n v="2588228"/>
    <x v="0"/>
    <x v="1"/>
    <x v="0"/>
  </r>
  <r>
    <s v="Philomena"/>
    <d v="2013-10-30T00:00:00"/>
    <x v="19"/>
    <x v="1"/>
    <s v="Color"/>
    <x v="7"/>
    <x v="0"/>
    <x v="2"/>
    <s v="PG-13"/>
    <x v="286"/>
    <x v="324"/>
    <n v="1000"/>
    <n v="2376"/>
    <n v="350"/>
    <n v="37000"/>
    <n v="7.6"/>
    <n v="354"/>
    <n v="98"/>
    <n v="37707719"/>
    <n v="12000000"/>
    <n v="25707719"/>
    <x v="0"/>
    <x v="0"/>
    <x v="0"/>
  </r>
  <r>
    <s v="The Back-up Plan"/>
    <d v="2010-07-26T00:00:00"/>
    <x v="7"/>
    <x v="1"/>
    <s v="Color"/>
    <x v="0"/>
    <x v="0"/>
    <x v="0"/>
    <s v="PG-13"/>
    <x v="285"/>
    <x v="909"/>
    <n v="1000"/>
    <n v="3356"/>
    <n v="16"/>
    <n v="0"/>
    <n v="5.3"/>
    <n v="148"/>
    <n v="104"/>
    <n v="37481242"/>
    <n v="35000000"/>
    <n v="2481242"/>
    <x v="0"/>
    <x v="1"/>
    <x v="0"/>
  </r>
  <r>
    <s v="Jeepers Creepers"/>
    <d v="2001-06-21T00:00:00"/>
    <x v="25"/>
    <x v="0"/>
    <s v="Color"/>
    <x v="2"/>
    <x v="0"/>
    <x v="8"/>
    <s v="R"/>
    <x v="233"/>
    <x v="910"/>
    <n v="1000"/>
    <n v="1982"/>
    <n v="108"/>
    <n v="0"/>
    <n v="6.1"/>
    <n v="190"/>
    <n v="90"/>
    <n v="37470017"/>
    <n v="10000000"/>
    <n v="27470017"/>
    <x v="0"/>
    <x v="1"/>
    <x v="0"/>
  </r>
  <r>
    <s v="Jumping the Broom"/>
    <d v="2011-10-22T00:00:00"/>
    <x v="16"/>
    <x v="1"/>
    <s v="Color"/>
    <x v="0"/>
    <x v="0"/>
    <x v="0"/>
    <s v="PG-13"/>
    <x v="280"/>
    <x v="911"/>
    <n v="1000"/>
    <n v="5959"/>
    <n v="70"/>
    <n v="0"/>
    <n v="5.7"/>
    <n v="52"/>
    <n v="112"/>
    <n v="37295394"/>
    <n v="6600000"/>
    <n v="30695394"/>
    <x v="0"/>
    <x v="1"/>
    <x v="0"/>
  </r>
  <r>
    <s v="Crossroads"/>
    <d v="2002-08-16T00:00:00"/>
    <x v="18"/>
    <x v="0"/>
    <s v="Color"/>
    <x v="0"/>
    <x v="0"/>
    <x v="0"/>
    <s v="PG-13"/>
    <x v="287"/>
    <x v="912"/>
    <n v="1000"/>
    <n v="1531"/>
    <n v="33"/>
    <n v="0"/>
    <n v="3.3"/>
    <n v="111"/>
    <n v="93"/>
    <n v="37188667"/>
    <n v="12000000"/>
    <n v="25188667"/>
    <x v="0"/>
    <x v="2"/>
    <x v="0"/>
  </r>
  <r>
    <s v="My Favorite Martian"/>
    <d v="1999-03-09T00:00:00"/>
    <x v="17"/>
    <x v="2"/>
    <s v="Color"/>
    <x v="0"/>
    <x v="0"/>
    <x v="0"/>
    <s v="PG"/>
    <x v="288"/>
    <x v="581"/>
    <n v="1000"/>
    <n v="2151"/>
    <n v="80"/>
    <n v="448"/>
    <n v="4.9000000000000004"/>
    <n v="49"/>
    <n v="94"/>
    <n v="36830057"/>
    <n v="65000000"/>
    <n v="-28169943"/>
    <x v="1"/>
    <x v="2"/>
    <x v="0"/>
  </r>
  <r>
    <s v="In the Bedroom"/>
    <d v="2001-10-07T00:00:00"/>
    <x v="25"/>
    <x v="0"/>
    <s v="Color"/>
    <x v="4"/>
    <x v="0"/>
    <x v="0"/>
    <s v="R"/>
    <x v="246"/>
    <x v="471"/>
    <n v="1000"/>
    <n v="3970"/>
    <n v="143"/>
    <n v="951"/>
    <n v="7.5"/>
    <n v="179"/>
    <n v="138"/>
    <n v="35918429"/>
    <n v="1700000"/>
    <n v="34218429"/>
    <x v="0"/>
    <x v="0"/>
    <x v="2"/>
  </r>
  <r>
    <s v="The Indian in the Cupboard"/>
    <d v="1995-12-18T00:00:00"/>
    <x v="21"/>
    <x v="2"/>
    <s v="Color"/>
    <x v="3"/>
    <x v="0"/>
    <x v="0"/>
    <s v="PG"/>
    <x v="286"/>
    <x v="212"/>
    <n v="1000"/>
    <n v="2965"/>
    <n v="0"/>
    <n v="0"/>
    <n v="5.9"/>
    <n v="25"/>
    <n v="96"/>
    <n v="35617599"/>
    <n v="45000000"/>
    <n v="-9382401"/>
    <x v="1"/>
    <x v="1"/>
    <x v="0"/>
  </r>
  <r>
    <s v="The Flintstones in Viva Rock Vegas"/>
    <d v="2000-04-22T00:00:00"/>
    <x v="28"/>
    <x v="0"/>
    <s v="Color"/>
    <x v="0"/>
    <x v="0"/>
    <x v="0"/>
    <s v="PG"/>
    <x v="289"/>
    <x v="913"/>
    <n v="1000"/>
    <n v="6299"/>
    <n v="32"/>
    <n v="500"/>
    <n v="3.6"/>
    <n v="57"/>
    <n v="90"/>
    <n v="35231365"/>
    <n v="60000000"/>
    <n v="-24768635"/>
    <x v="1"/>
    <x v="2"/>
    <x v="0"/>
  </r>
  <r>
    <s v="Good Luck Chuck"/>
    <d v="2007-12-28T00:00:00"/>
    <x v="4"/>
    <x v="0"/>
    <s v="Color"/>
    <x v="0"/>
    <x v="0"/>
    <x v="0"/>
    <s v="R"/>
    <x v="290"/>
    <x v="914"/>
    <n v="1000"/>
    <n v="2822"/>
    <n v="7"/>
    <n v="0"/>
    <n v="5.6"/>
    <n v="127"/>
    <n v="101"/>
    <n v="35000629"/>
    <n v="25000000"/>
    <n v="10000629"/>
    <x v="0"/>
    <x v="1"/>
    <x v="0"/>
  </r>
  <r>
    <s v="Take the Lead"/>
    <d v="2006-02-14T00:00:00"/>
    <x v="6"/>
    <x v="0"/>
    <s v="Color"/>
    <x v="3"/>
    <x v="0"/>
    <x v="0"/>
    <s v="PG-13"/>
    <x v="236"/>
    <x v="915"/>
    <n v="1000"/>
    <n v="3797"/>
    <n v="3"/>
    <n v="0"/>
    <n v="6.7"/>
    <n v="101"/>
    <n v="118"/>
    <n v="34703228"/>
    <n v="30000000"/>
    <n v="4703228"/>
    <x v="0"/>
    <x v="1"/>
    <x v="0"/>
  </r>
  <r>
    <s v="My Dog Skip"/>
    <d v="2000-07-04T00:00:00"/>
    <x v="28"/>
    <x v="0"/>
    <s v="Color"/>
    <x v="3"/>
    <x v="0"/>
    <x v="0"/>
    <s v="PG"/>
    <x v="220"/>
    <x v="809"/>
    <n v="1000"/>
    <n v="2515"/>
    <n v="13"/>
    <n v="0"/>
    <n v="7"/>
    <n v="79"/>
    <n v="95"/>
    <n v="34099640"/>
    <n v="5000000"/>
    <n v="29099640"/>
    <x v="0"/>
    <x v="0"/>
    <x v="0"/>
  </r>
  <r>
    <s v="The Best Man"/>
    <d v="1999-11-20T00:00:00"/>
    <x v="17"/>
    <x v="2"/>
    <s v="Color"/>
    <x v="0"/>
    <x v="0"/>
    <x v="0"/>
    <s v="R"/>
    <x v="259"/>
    <x v="86"/>
    <n v="1000"/>
    <n v="5420"/>
    <n v="92"/>
    <n v="0"/>
    <n v="6.7"/>
    <n v="32"/>
    <n v="120"/>
    <n v="34074895"/>
    <n v="9000000"/>
    <n v="25074895"/>
    <x v="0"/>
    <x v="1"/>
    <x v="0"/>
  </r>
  <r>
    <s v="Black Knight"/>
    <d v="2001-07-08T00:00:00"/>
    <x v="25"/>
    <x v="0"/>
    <s v="Color"/>
    <x v="5"/>
    <x v="0"/>
    <x v="0"/>
    <s v="PG-13"/>
    <x v="246"/>
    <x v="176"/>
    <n v="1000"/>
    <n v="2643"/>
    <n v="19"/>
    <n v="0"/>
    <n v="4.8"/>
    <n v="46"/>
    <n v="95"/>
    <n v="33422806"/>
    <n v="50000000"/>
    <n v="-16577194"/>
    <x v="1"/>
    <x v="2"/>
    <x v="0"/>
  </r>
  <r>
    <s v="See Spot Run"/>
    <d v="2001-03-11T00:00:00"/>
    <x v="25"/>
    <x v="0"/>
    <s v="Color"/>
    <x v="1"/>
    <x v="0"/>
    <x v="0"/>
    <s v="PG"/>
    <x v="272"/>
    <x v="356"/>
    <n v="1000"/>
    <n v="4194"/>
    <n v="14"/>
    <n v="393"/>
    <n v="5.4"/>
    <n v="51"/>
    <n v="94"/>
    <n v="33357476"/>
    <n v="35000000"/>
    <n v="-1642524"/>
    <x v="1"/>
    <x v="1"/>
    <x v="0"/>
  </r>
  <r>
    <s v="Drillbit Taylor"/>
    <d v="2008-09-12T00:00:00"/>
    <x v="3"/>
    <x v="0"/>
    <s v="Color"/>
    <x v="0"/>
    <x v="0"/>
    <x v="0"/>
    <s v="PG-13"/>
    <x v="269"/>
    <x v="528"/>
    <n v="1000"/>
    <n v="3239"/>
    <n v="65"/>
    <n v="702"/>
    <n v="5.7"/>
    <n v="146"/>
    <n v="102"/>
    <n v="32853640"/>
    <n v="40000000"/>
    <n v="-7146360"/>
    <x v="1"/>
    <x v="1"/>
    <x v="0"/>
  </r>
  <r>
    <s v="Kevin Hart: Let Me Explain"/>
    <d v="2013-04-04T00:00:00"/>
    <x v="19"/>
    <x v="1"/>
    <s v="Color"/>
    <x v="0"/>
    <x v="0"/>
    <x v="0"/>
    <s v="R"/>
    <x v="291"/>
    <x v="916"/>
    <n v="1000"/>
    <n v="1385"/>
    <n v="15"/>
    <n v="0"/>
    <n v="6.7"/>
    <n v="26"/>
    <n v="75"/>
    <n v="32230907"/>
    <n v="2500000"/>
    <n v="29730907"/>
    <x v="0"/>
    <x v="1"/>
    <x v="1"/>
  </r>
  <r>
    <s v="Darkness Falls"/>
    <d v="2003-03-15T00:00:00"/>
    <x v="22"/>
    <x v="0"/>
    <s v="Color"/>
    <x v="2"/>
    <x v="0"/>
    <x v="0"/>
    <s v="PG-13"/>
    <x v="292"/>
    <x v="271"/>
    <n v="1000"/>
    <n v="2212"/>
    <n v="474"/>
    <n v="2000"/>
    <n v="4.9000000000000004"/>
    <n v="140"/>
    <n v="96"/>
    <n v="32131483"/>
    <n v="11000000"/>
    <n v="21131483"/>
    <x v="0"/>
    <x v="2"/>
    <x v="0"/>
  </r>
  <r>
    <s v="What's the Worst That Could Happen?"/>
    <d v="2001-10-21T00:00:00"/>
    <x v="25"/>
    <x v="0"/>
    <s v="Color"/>
    <x v="0"/>
    <x v="0"/>
    <x v="0"/>
    <s v="PG-13"/>
    <x v="228"/>
    <x v="742"/>
    <n v="1000"/>
    <n v="3664"/>
    <n v="39"/>
    <n v="304"/>
    <n v="5.5"/>
    <n v="64"/>
    <n v="94"/>
    <n v="32095318"/>
    <n v="45000000"/>
    <n v="-12904682"/>
    <x v="1"/>
    <x v="1"/>
    <x v="0"/>
  </r>
  <r>
    <s v="Lake Placid"/>
    <d v="1999-12-26T00:00:00"/>
    <x v="17"/>
    <x v="2"/>
    <s v="Color"/>
    <x v="1"/>
    <x v="0"/>
    <x v="0"/>
    <s v="R"/>
    <x v="232"/>
    <x v="917"/>
    <n v="1000"/>
    <n v="3313"/>
    <n v="49"/>
    <n v="2000"/>
    <n v="5.6"/>
    <n v="152"/>
    <n v="82"/>
    <n v="31768374"/>
    <n v="27000000"/>
    <n v="4768374"/>
    <x v="0"/>
    <x v="1"/>
    <x v="1"/>
  </r>
  <r>
    <s v="The Wedding Date"/>
    <d v="2005-06-09T00:00:00"/>
    <x v="5"/>
    <x v="0"/>
    <s v="Color"/>
    <x v="0"/>
    <x v="0"/>
    <x v="0"/>
    <s v="PG-13"/>
    <x v="293"/>
    <x v="918"/>
    <n v="1000"/>
    <n v="2666"/>
    <n v="6"/>
    <n v="0"/>
    <n v="6.1"/>
    <n v="103"/>
    <n v="90"/>
    <n v="31585300"/>
    <n v="15000000"/>
    <n v="16585300"/>
    <x v="0"/>
    <x v="1"/>
    <x v="0"/>
  </r>
  <r>
    <s v="Johnson Family Vacation"/>
    <d v="2004-07-23T00:00:00"/>
    <x v="0"/>
    <x v="0"/>
    <s v="Color"/>
    <x v="0"/>
    <x v="0"/>
    <x v="0"/>
    <s v="PG-13"/>
    <x v="245"/>
    <x v="919"/>
    <n v="1000"/>
    <n v="5006"/>
    <n v="4"/>
    <n v="243"/>
    <n v="4.3"/>
    <n v="45"/>
    <n v="97"/>
    <n v="31179516"/>
    <n v="12000000"/>
    <n v="19179516"/>
    <x v="0"/>
    <x v="2"/>
    <x v="0"/>
  </r>
  <r>
    <s v="The Debt"/>
    <d v="2010-12-30T00:00:00"/>
    <x v="7"/>
    <x v="1"/>
    <s v="Color"/>
    <x v="3"/>
    <x v="0"/>
    <x v="0"/>
    <s v="R"/>
    <x v="246"/>
    <x v="179"/>
    <n v="1000"/>
    <n v="1136"/>
    <n v="108"/>
    <n v="0"/>
    <n v="6.9"/>
    <n v="258"/>
    <n v="113"/>
    <n v="31146570"/>
    <n v="20000000"/>
    <n v="11146570"/>
    <x v="0"/>
    <x v="1"/>
    <x v="0"/>
  </r>
  <r>
    <s v="Get Rich or Die Tryin'"/>
    <d v="2005-09-14T00:00:00"/>
    <x v="5"/>
    <x v="0"/>
    <s v="Color"/>
    <x v="7"/>
    <x v="0"/>
    <x v="0"/>
    <s v="R"/>
    <x v="294"/>
    <x v="275"/>
    <n v="1000"/>
    <n v="3969"/>
    <n v="260"/>
    <n v="0"/>
    <n v="5"/>
    <n v="98"/>
    <n v="117"/>
    <n v="30981850"/>
    <n v="40000000"/>
    <n v="-9018150"/>
    <x v="1"/>
    <x v="1"/>
    <x v="0"/>
  </r>
  <r>
    <s v="Joyful Noise"/>
    <d v="2012-06-14T00:00:00"/>
    <x v="1"/>
    <x v="1"/>
    <s v="Color"/>
    <x v="0"/>
    <x v="0"/>
    <x v="0"/>
    <s v="PG-13"/>
    <x v="261"/>
    <x v="920"/>
    <n v="1000"/>
    <n v="3389"/>
    <n v="650"/>
    <n v="0"/>
    <n v="5.7"/>
    <n v="98"/>
    <n v="118"/>
    <n v="30920167"/>
    <n v="25000000"/>
    <n v="5920167"/>
    <x v="0"/>
    <x v="1"/>
    <x v="0"/>
  </r>
  <r>
    <s v="Mirrors"/>
    <d v="2008-07-30T00:00:00"/>
    <x v="3"/>
    <x v="0"/>
    <s v="Color"/>
    <x v="2"/>
    <x v="0"/>
    <x v="0"/>
    <s v="R"/>
    <x v="266"/>
    <x v="769"/>
    <n v="1000"/>
    <n v="3185"/>
    <n v="192"/>
    <n v="5000"/>
    <n v="6.2"/>
    <n v="208"/>
    <n v="112"/>
    <n v="30691439"/>
    <n v="35000000"/>
    <n v="-4308561"/>
    <x v="1"/>
    <x v="1"/>
    <x v="0"/>
  </r>
  <r>
    <s v="Mystery Men"/>
    <d v="1999-03-07T00:00:00"/>
    <x v="17"/>
    <x v="2"/>
    <s v="Color"/>
    <x v="1"/>
    <x v="0"/>
    <x v="0"/>
    <s v="PG-13"/>
    <x v="223"/>
    <x v="921"/>
    <n v="1000"/>
    <n v="3986"/>
    <n v="18"/>
    <n v="0"/>
    <n v="6"/>
    <n v="125"/>
    <n v="121"/>
    <n v="29655590"/>
    <n v="65000000"/>
    <n v="-35344410"/>
    <x v="1"/>
    <x v="1"/>
    <x v="2"/>
  </r>
  <r>
    <s v="Spice World"/>
    <d v="1997-01-15T00:00:00"/>
    <x v="10"/>
    <x v="2"/>
    <s v="Color"/>
    <x v="0"/>
    <x v="0"/>
    <x v="2"/>
    <s v="PG"/>
    <x v="266"/>
    <x v="922"/>
    <n v="1000"/>
    <n v="2176"/>
    <n v="14"/>
    <n v="0"/>
    <n v="3.3"/>
    <n v="33"/>
    <n v="93"/>
    <n v="29247405"/>
    <n v="25000000"/>
    <n v="4247405"/>
    <x v="0"/>
    <x v="2"/>
    <x v="0"/>
  </r>
  <r>
    <s v="Point Break"/>
    <d v="2015-10-10T00:00:00"/>
    <x v="20"/>
    <x v="1"/>
    <s v="Color"/>
    <x v="1"/>
    <x v="0"/>
    <x v="0"/>
    <s v="PG-13"/>
    <x v="295"/>
    <x v="923"/>
    <n v="1000"/>
    <n v="3962"/>
    <n v="19"/>
    <n v="37000"/>
    <n v="5.3"/>
    <n v="163"/>
    <n v="114"/>
    <n v="28772222"/>
    <n v="105000000"/>
    <n v="-76227778"/>
    <x v="1"/>
    <x v="1"/>
    <x v="0"/>
  </r>
  <r>
    <s v="Employee of the Month"/>
    <d v="2006-05-16T00:00:00"/>
    <x v="6"/>
    <x v="0"/>
    <s v="Color"/>
    <x v="0"/>
    <x v="0"/>
    <x v="0"/>
    <s v="PG-13"/>
    <x v="290"/>
    <x v="924"/>
    <n v="1000"/>
    <n v="4441"/>
    <n v="27"/>
    <n v="0"/>
    <n v="5.5"/>
    <n v="85"/>
    <n v="103"/>
    <n v="28435406"/>
    <n v="12000000"/>
    <n v="16435406"/>
    <x v="0"/>
    <x v="1"/>
    <x v="0"/>
  </r>
  <r>
    <s v="Sinister 2"/>
    <d v="2015-02-06T00:00:00"/>
    <x v="20"/>
    <x v="1"/>
    <s v="Color"/>
    <x v="2"/>
    <x v="0"/>
    <x v="0"/>
    <s v="R"/>
    <x v="296"/>
    <x v="925"/>
    <n v="1000"/>
    <n v="2403"/>
    <n v="11"/>
    <n v="13000"/>
    <n v="5.2"/>
    <n v="189"/>
    <n v="97"/>
    <n v="27736779"/>
    <n v="10000000"/>
    <n v="17736779"/>
    <x v="0"/>
    <x v="1"/>
    <x v="0"/>
  </r>
  <r>
    <s v="Love &amp; Basketball"/>
    <d v="2000-02-08T00:00:00"/>
    <x v="28"/>
    <x v="0"/>
    <s v="Color"/>
    <x v="3"/>
    <x v="0"/>
    <x v="0"/>
    <s v="PG-13"/>
    <x v="236"/>
    <x v="926"/>
    <n v="1000"/>
    <n v="5135"/>
    <n v="107"/>
    <n v="0"/>
    <n v="7.2"/>
    <n v="68"/>
    <n v="124"/>
    <n v="27441122"/>
    <n v="15000000"/>
    <n v="12441122"/>
    <x v="0"/>
    <x v="0"/>
    <x v="2"/>
  </r>
  <r>
    <s v="Brown Sugar"/>
    <d v="2002-08-15T00:00:00"/>
    <x v="18"/>
    <x v="0"/>
    <s v="Color"/>
    <x v="0"/>
    <x v="0"/>
    <x v="0"/>
    <s v="PG-13"/>
    <x v="267"/>
    <x v="927"/>
    <n v="1000"/>
    <n v="3199"/>
    <n v="44"/>
    <n v="0"/>
    <n v="6.5"/>
    <n v="37"/>
    <n v="109"/>
    <n v="27362712"/>
    <n v="8000000"/>
    <n v="19362712"/>
    <x v="0"/>
    <x v="1"/>
    <x v="0"/>
  </r>
  <r>
    <s v="High Fidelity"/>
    <d v="2000-07-10T00:00:00"/>
    <x v="28"/>
    <x v="0"/>
    <s v="Color"/>
    <x v="0"/>
    <x v="0"/>
    <x v="2"/>
    <s v="R"/>
    <x v="297"/>
    <x v="324"/>
    <n v="1000"/>
    <n v="3141"/>
    <n v="350"/>
    <n v="10000"/>
    <n v="7.6"/>
    <n v="174"/>
    <n v="113"/>
    <n v="27277055"/>
    <n v="20000000"/>
    <n v="7277055"/>
    <x v="0"/>
    <x v="0"/>
    <x v="0"/>
  </r>
  <r>
    <s v="The Wrestler"/>
    <d v="2008-11-16T00:00:00"/>
    <x v="3"/>
    <x v="0"/>
    <s v="Color"/>
    <x v="3"/>
    <x v="0"/>
    <x v="0"/>
    <s v="R"/>
    <x v="262"/>
    <x v="263"/>
    <n v="1000"/>
    <n v="1582"/>
    <n v="0"/>
    <n v="10000"/>
    <n v="7.9"/>
    <n v="391"/>
    <n v="109"/>
    <n v="26236603"/>
    <n v="6000000"/>
    <n v="20236603"/>
    <x v="0"/>
    <x v="0"/>
    <x v="0"/>
  </r>
  <r>
    <s v="Superhero Movie"/>
    <d v="2008-12-22T00:00:00"/>
    <x v="3"/>
    <x v="0"/>
    <s v="Color"/>
    <x v="1"/>
    <x v="0"/>
    <x v="0"/>
    <s v="PG-13"/>
    <x v="297"/>
    <x v="858"/>
    <n v="1000"/>
    <n v="3266"/>
    <n v="82"/>
    <n v="0"/>
    <n v="4.5"/>
    <n v="121"/>
    <n v="82"/>
    <n v="25871834"/>
    <n v="35000000"/>
    <n v="-9128166"/>
    <x v="1"/>
    <x v="2"/>
    <x v="1"/>
  </r>
  <r>
    <s v="Aliens in the Attic"/>
    <d v="2009-06-03T00:00:00"/>
    <x v="2"/>
    <x v="0"/>
    <s v="Color"/>
    <x v="5"/>
    <x v="0"/>
    <x v="0"/>
    <s v="PG"/>
    <x v="298"/>
    <x v="890"/>
    <n v="1000"/>
    <n v="3423"/>
    <n v="13"/>
    <n v="916"/>
    <n v="5.4"/>
    <n v="82"/>
    <n v="86"/>
    <n v="25200412"/>
    <n v="45000000"/>
    <n v="-19799588"/>
    <x v="1"/>
    <x v="1"/>
    <x v="1"/>
  </r>
  <r>
    <s v="Logan's Run"/>
    <d v="1976-10-05T00:00:00"/>
    <x v="42"/>
    <x v="4"/>
    <s v="Color"/>
    <x v="1"/>
    <x v="0"/>
    <x v="0"/>
    <s v="PG"/>
    <x v="299"/>
    <x v="928"/>
    <n v="1000"/>
    <n v="2951"/>
    <n v="23"/>
    <n v="0"/>
    <n v="6.8"/>
    <n v="112"/>
    <n v="119"/>
    <n v="25000000"/>
    <n v="9000000"/>
    <n v="16000000"/>
    <x v="0"/>
    <x v="1"/>
    <x v="0"/>
  </r>
  <r>
    <s v="Sparkle"/>
    <d v="2012-05-28T00:00:00"/>
    <x v="1"/>
    <x v="1"/>
    <s v="Color"/>
    <x v="3"/>
    <x v="0"/>
    <x v="0"/>
    <s v="PG-13"/>
    <x v="300"/>
    <x v="911"/>
    <n v="1000"/>
    <n v="5804"/>
    <n v="70"/>
    <n v="0"/>
    <n v="5.7"/>
    <n v="82"/>
    <n v="116"/>
    <n v="24397469"/>
    <n v="17000000"/>
    <n v="7397469"/>
    <x v="0"/>
    <x v="1"/>
    <x v="0"/>
  </r>
  <r>
    <s v="The Spy Next Door"/>
    <d v="2010-09-28T00:00:00"/>
    <x v="7"/>
    <x v="1"/>
    <s v="Color"/>
    <x v="1"/>
    <x v="0"/>
    <x v="0"/>
    <s v="PG"/>
    <x v="265"/>
    <x v="913"/>
    <n v="1000"/>
    <n v="3436"/>
    <n v="32"/>
    <n v="0"/>
    <n v="5.4"/>
    <n v="97"/>
    <n v="94"/>
    <n v="24268828"/>
    <n v="28000000"/>
    <n v="-3731172"/>
    <x v="1"/>
    <x v="1"/>
    <x v="0"/>
  </r>
  <r>
    <s v="Clerks II"/>
    <d v="2006-07-22T00:00:00"/>
    <x v="6"/>
    <x v="0"/>
    <s v="Black and White"/>
    <x v="0"/>
    <x v="0"/>
    <x v="0"/>
    <s v="R"/>
    <x v="264"/>
    <x v="60"/>
    <n v="1000"/>
    <n v="2990"/>
    <n v="0"/>
    <n v="0"/>
    <n v="7.4"/>
    <n v="174"/>
    <n v="97"/>
    <n v="24138847"/>
    <n v="5000000"/>
    <n v="19138847"/>
    <x v="0"/>
    <x v="0"/>
    <x v="0"/>
  </r>
  <r>
    <s v="Around the World in 80 Days"/>
    <d v="2004-02-03T00:00:00"/>
    <x v="0"/>
    <x v="0"/>
    <s v="Color"/>
    <x v="1"/>
    <x v="0"/>
    <x v="0"/>
    <s v="PG"/>
    <x v="218"/>
    <x v="62"/>
    <n v="1000"/>
    <n v="3175"/>
    <n v="153"/>
    <n v="0"/>
    <n v="5.8"/>
    <n v="188"/>
    <n v="120"/>
    <n v="24004159"/>
    <n v="110000000"/>
    <n v="-85995841"/>
    <x v="1"/>
    <x v="1"/>
    <x v="0"/>
  </r>
  <r>
    <s v="Agent Cody Banks 2: Destination London"/>
    <d v="2004-11-21T00:00:00"/>
    <x v="0"/>
    <x v="0"/>
    <s v="Color"/>
    <x v="1"/>
    <x v="0"/>
    <x v="0"/>
    <s v="PG"/>
    <x v="270"/>
    <x v="929"/>
    <n v="1000"/>
    <n v="3742"/>
    <n v="8"/>
    <n v="167"/>
    <n v="4.5"/>
    <n v="55"/>
    <n v="100"/>
    <n v="23222861"/>
    <n v="26000000"/>
    <n v="-2777139"/>
    <x v="1"/>
    <x v="2"/>
    <x v="0"/>
  </r>
  <r>
    <s v="Stay Alive"/>
    <d v="2006-08-03T00:00:00"/>
    <x v="6"/>
    <x v="0"/>
    <s v="Color"/>
    <x v="2"/>
    <x v="0"/>
    <x v="0"/>
    <s v="PG-13"/>
    <x v="230"/>
    <x v="930"/>
    <n v="1000"/>
    <n v="3590"/>
    <n v="19"/>
    <n v="0"/>
    <n v="5.0999999999999996"/>
    <n v="112"/>
    <n v="75"/>
    <n v="23078294"/>
    <n v="9000000"/>
    <n v="14078294"/>
    <x v="0"/>
    <x v="1"/>
    <x v="1"/>
  </r>
  <r>
    <s v="The Players Club"/>
    <d v="1998-07-19T00:00:00"/>
    <x v="11"/>
    <x v="2"/>
    <s v="Color"/>
    <x v="0"/>
    <x v="0"/>
    <x v="0"/>
    <s v="R"/>
    <x v="228"/>
    <x v="931"/>
    <n v="1000"/>
    <n v="2868"/>
    <n v="0"/>
    <n v="575"/>
    <n v="5.6"/>
    <n v="22"/>
    <n v="104"/>
    <n v="23031390"/>
    <n v="4500000"/>
    <n v="18531390"/>
    <x v="0"/>
    <x v="1"/>
    <x v="0"/>
  </r>
  <r>
    <s v="The Borrowers"/>
    <d v="1997-02-28T00:00:00"/>
    <x v="10"/>
    <x v="2"/>
    <s v="Color"/>
    <x v="5"/>
    <x v="0"/>
    <x v="2"/>
    <s v="PG"/>
    <x v="218"/>
    <x v="323"/>
    <n v="1000"/>
    <n v="2056"/>
    <n v="12"/>
    <n v="0"/>
    <n v="5.8"/>
    <n v="42"/>
    <n v="89"/>
    <n v="22359293"/>
    <n v="29000000"/>
    <n v="-6640707"/>
    <x v="1"/>
    <x v="1"/>
    <x v="1"/>
  </r>
  <r>
    <s v="Nowhere to Run"/>
    <d v="1993-09-08T00:00:00"/>
    <x v="8"/>
    <x v="2"/>
    <s v="Color"/>
    <x v="1"/>
    <x v="0"/>
    <x v="0"/>
    <s v="R"/>
    <x v="301"/>
    <x v="932"/>
    <n v="1000"/>
    <n v="2210"/>
    <n v="11"/>
    <n v="466"/>
    <n v="5.5"/>
    <n v="25"/>
    <n v="94"/>
    <n v="22189039"/>
    <n v="15000000"/>
    <n v="7189039"/>
    <x v="0"/>
    <x v="1"/>
    <x v="0"/>
  </r>
  <r>
    <s v="Mr 3000"/>
    <d v="2004-08-16T00:00:00"/>
    <x v="0"/>
    <x v="0"/>
    <s v="Color"/>
    <x v="0"/>
    <x v="0"/>
    <x v="0"/>
    <s v="PG-13"/>
    <x v="228"/>
    <x v="933"/>
    <n v="1000"/>
    <n v="4462"/>
    <n v="30"/>
    <n v="491"/>
    <n v="5.5"/>
    <n v="63"/>
    <n v="104"/>
    <n v="21800302"/>
    <n v="30000000"/>
    <n v="-8199698"/>
    <x v="1"/>
    <x v="1"/>
    <x v="0"/>
  </r>
  <r>
    <s v="Black or White"/>
    <d v="2014-06-26T00:00:00"/>
    <x v="14"/>
    <x v="1"/>
    <s v="Color"/>
    <x v="3"/>
    <x v="0"/>
    <x v="0"/>
    <s v="PG-13"/>
    <x v="231"/>
    <x v="607"/>
    <n v="1000"/>
    <n v="3745"/>
    <n v="57"/>
    <n v="0"/>
    <n v="6.6"/>
    <n v="91"/>
    <n v="121"/>
    <n v="21569041"/>
    <n v="9000000"/>
    <n v="12569041"/>
    <x v="0"/>
    <x v="1"/>
    <x v="2"/>
  </r>
  <r>
    <s v="To Die For"/>
    <d v="1995-07-03T00:00:00"/>
    <x v="21"/>
    <x v="2"/>
    <s v="Color"/>
    <x v="0"/>
    <x v="0"/>
    <x v="0"/>
    <s v="R"/>
    <x v="302"/>
    <x v="17"/>
    <n v="1000"/>
    <n v="3598"/>
    <n v="835"/>
    <n v="1000"/>
    <n v="6.8"/>
    <n v="59"/>
    <n v="106"/>
    <n v="21200000"/>
    <n v="20000000"/>
    <n v="1200000"/>
    <x v="0"/>
    <x v="1"/>
    <x v="0"/>
  </r>
  <r>
    <s v="As Above, So Below"/>
    <d v="2014-12-04T00:00:00"/>
    <x v="14"/>
    <x v="1"/>
    <s v="Color"/>
    <x v="2"/>
    <x v="0"/>
    <x v="0"/>
    <s v="R"/>
    <x v="303"/>
    <x v="3"/>
    <n v="1000"/>
    <n v="1410"/>
    <n v="66"/>
    <n v="14000"/>
    <n v="6.1"/>
    <n v="196"/>
    <n v="93"/>
    <n v="21197315"/>
    <n v="5000000"/>
    <n v="16197315"/>
    <x v="0"/>
    <x v="1"/>
    <x v="0"/>
  </r>
  <r>
    <s v="Torque"/>
    <d v="2004-02-12T00:00:00"/>
    <x v="0"/>
    <x v="0"/>
    <s v="Color"/>
    <x v="1"/>
    <x v="0"/>
    <x v="0"/>
    <s v="PG-13"/>
    <x v="290"/>
    <x v="934"/>
    <n v="1000"/>
    <n v="5039"/>
    <n v="33"/>
    <n v="0"/>
    <n v="4"/>
    <n v="86"/>
    <n v="84"/>
    <n v="21176322"/>
    <n v="40000000"/>
    <n v="-18823678"/>
    <x v="1"/>
    <x v="2"/>
    <x v="1"/>
  </r>
  <r>
    <s v="Tales from the Crypt: Demon Knight"/>
    <d v="1995-07-08T00:00:00"/>
    <x v="21"/>
    <x v="2"/>
    <s v="Color"/>
    <x v="1"/>
    <x v="0"/>
    <x v="0"/>
    <s v="R"/>
    <x v="213"/>
    <x v="935"/>
    <n v="1000"/>
    <n v="3931"/>
    <n v="226"/>
    <n v="0"/>
    <n v="6.7"/>
    <n v="66"/>
    <n v="92"/>
    <n v="21088568"/>
    <n v="13000000"/>
    <n v="8088568"/>
    <x v="0"/>
    <x v="1"/>
    <x v="0"/>
  </r>
  <r>
    <s v="Flicka"/>
    <d v="2006-11-01T00:00:00"/>
    <x v="6"/>
    <x v="0"/>
    <s v="Color"/>
    <x v="5"/>
    <x v="0"/>
    <x v="0"/>
    <s v="PG"/>
    <x v="304"/>
    <x v="343"/>
    <n v="1000"/>
    <n v="3845"/>
    <n v="15"/>
    <n v="1000"/>
    <n v="6.2"/>
    <n v="46"/>
    <n v="95"/>
    <n v="20998709"/>
    <n v="15000000"/>
    <n v="5998709"/>
    <x v="0"/>
    <x v="1"/>
    <x v="0"/>
  </r>
  <r>
    <s v="Little Black Book"/>
    <d v="2004-12-14T00:00:00"/>
    <x v="0"/>
    <x v="0"/>
    <s v="Color"/>
    <x v="0"/>
    <x v="0"/>
    <x v="0"/>
    <s v="PG-13"/>
    <x v="219"/>
    <x v="936"/>
    <n v="1000"/>
    <n v="4369"/>
    <n v="34"/>
    <n v="484"/>
    <n v="5.2"/>
    <n v="73"/>
    <n v="105"/>
    <n v="20422207"/>
    <n v="35000000"/>
    <n v="-14577793"/>
    <x v="1"/>
    <x v="1"/>
    <x v="0"/>
  </r>
  <r>
    <s v="Action Jackson"/>
    <d v="1988-07-09T00:00:00"/>
    <x v="30"/>
    <x v="3"/>
    <s v="Color"/>
    <x v="1"/>
    <x v="0"/>
    <x v="0"/>
    <s v="R"/>
    <x v="252"/>
    <x v="937"/>
    <n v="1000"/>
    <n v="5282"/>
    <n v="22"/>
    <n v="978"/>
    <n v="5.2"/>
    <n v="35"/>
    <n v="96"/>
    <n v="20257000"/>
    <n v="7000000"/>
    <n v="13257000"/>
    <x v="0"/>
    <x v="1"/>
    <x v="0"/>
  </r>
  <r>
    <s v="Broken City"/>
    <d v="2013-05-15T00:00:00"/>
    <x v="19"/>
    <x v="1"/>
    <s v="Color"/>
    <x v="4"/>
    <x v="0"/>
    <x v="0"/>
    <s v="R"/>
    <x v="305"/>
    <x v="938"/>
    <n v="1000"/>
    <n v="2073"/>
    <n v="90"/>
    <n v="0"/>
    <n v="6.2"/>
    <n v="298"/>
    <n v="109"/>
    <n v="19692608"/>
    <n v="35000000"/>
    <n v="-15307392"/>
    <x v="1"/>
    <x v="1"/>
    <x v="0"/>
  </r>
  <r>
    <s v="Valiant"/>
    <d v="2005-06-24T00:00:00"/>
    <x v="5"/>
    <x v="0"/>
    <s v="Color"/>
    <x v="5"/>
    <x v="0"/>
    <x v="2"/>
    <s v="G"/>
    <x v="218"/>
    <x v="939"/>
    <n v="1000"/>
    <n v="1908"/>
    <n v="2"/>
    <n v="538"/>
    <n v="5.6"/>
    <n v="93"/>
    <n v="76"/>
    <n v="19447478"/>
    <n v="35000000"/>
    <n v="-15552522"/>
    <x v="1"/>
    <x v="1"/>
    <x v="1"/>
  </r>
  <r>
    <s v="Beautiful Creatures"/>
    <d v="2013-08-13T00:00:00"/>
    <x v="19"/>
    <x v="1"/>
    <s v="Color"/>
    <x v="3"/>
    <x v="0"/>
    <x v="0"/>
    <s v="PG-13"/>
    <x v="306"/>
    <x v="313"/>
    <n v="1000"/>
    <n v="3580"/>
    <n v="98"/>
    <n v="14000"/>
    <n v="6.2"/>
    <n v="231"/>
    <n v="124"/>
    <n v="19445217"/>
    <n v="60000000"/>
    <n v="-40554783"/>
    <x v="1"/>
    <x v="1"/>
    <x v="2"/>
  </r>
  <r>
    <s v="Cursed"/>
    <d v="2005-04-14T00:00:00"/>
    <x v="5"/>
    <x v="0"/>
    <s v="Color"/>
    <x v="0"/>
    <x v="0"/>
    <x v="0"/>
    <s v="PG-13"/>
    <x v="282"/>
    <x v="53"/>
    <n v="1000"/>
    <n v="2535"/>
    <n v="0"/>
    <n v="0"/>
    <n v="5"/>
    <n v="158"/>
    <n v="99"/>
    <n v="19294901"/>
    <n v="35000000"/>
    <n v="-15705099"/>
    <x v="1"/>
    <x v="1"/>
    <x v="0"/>
  </r>
  <r>
    <s v="My Best Friend's Girl"/>
    <d v="2008-02-04T00:00:00"/>
    <x v="3"/>
    <x v="0"/>
    <s v="Color"/>
    <x v="0"/>
    <x v="0"/>
    <x v="0"/>
    <s v="R"/>
    <x v="290"/>
    <x v="319"/>
    <n v="1000"/>
    <n v="3301"/>
    <n v="41"/>
    <n v="0"/>
    <n v="5.9"/>
    <n v="80"/>
    <n v="112"/>
    <n v="19151864"/>
    <n v="40000000"/>
    <n v="-20848136"/>
    <x v="1"/>
    <x v="1"/>
    <x v="0"/>
  </r>
  <r>
    <s v="Man of the House"/>
    <d v="2005-06-05T00:00:00"/>
    <x v="5"/>
    <x v="0"/>
    <s v="Color"/>
    <x v="1"/>
    <x v="0"/>
    <x v="0"/>
    <s v="PG-13"/>
    <x v="307"/>
    <x v="321"/>
    <n v="1000"/>
    <n v="6171"/>
    <n v="65"/>
    <n v="779"/>
    <n v="5.4"/>
    <n v="59"/>
    <n v="100"/>
    <n v="19118247"/>
    <n v="40000000"/>
    <n v="-20881753"/>
    <x v="1"/>
    <x v="1"/>
    <x v="0"/>
  </r>
  <r>
    <s v="Rollerball"/>
    <d v="2002-01-23T00:00:00"/>
    <x v="18"/>
    <x v="0"/>
    <s v="Color"/>
    <x v="1"/>
    <x v="0"/>
    <x v="0"/>
    <s v="R"/>
    <x v="256"/>
    <x v="136"/>
    <n v="1000"/>
    <n v="2763"/>
    <n v="323"/>
    <n v="584"/>
    <n v="3"/>
    <n v="151"/>
    <n v="98"/>
    <n v="18990542"/>
    <n v="70000000"/>
    <n v="-51009458"/>
    <x v="1"/>
    <x v="2"/>
    <x v="0"/>
  </r>
  <r>
    <s v="Babe: Pig in the City"/>
    <d v="1998-03-10T00:00:00"/>
    <x v="11"/>
    <x v="2"/>
    <s v="Color"/>
    <x v="5"/>
    <x v="0"/>
    <x v="1"/>
    <s v="G"/>
    <x v="230"/>
    <x v="16"/>
    <n v="1000"/>
    <n v="2521"/>
    <n v="750"/>
    <n v="964"/>
    <n v="5.8"/>
    <n v="61"/>
    <n v="97"/>
    <n v="18318000"/>
    <n v="80000000"/>
    <n v="-61682000"/>
    <x v="1"/>
    <x v="1"/>
    <x v="0"/>
  </r>
  <r>
    <s v="Simon Birch"/>
    <d v="1998-01-12T00:00:00"/>
    <x v="11"/>
    <x v="2"/>
    <s v="Color"/>
    <x v="0"/>
    <x v="0"/>
    <x v="0"/>
    <s v="PG"/>
    <x v="232"/>
    <x v="529"/>
    <n v="1000"/>
    <n v="1816"/>
    <n v="160"/>
    <n v="0"/>
    <n v="6.9"/>
    <n v="60"/>
    <n v="114"/>
    <n v="18252684"/>
    <n v="30000000"/>
    <n v="-11747316"/>
    <x v="1"/>
    <x v="1"/>
    <x v="0"/>
  </r>
  <r>
    <s v="Chernobyl Diaries"/>
    <d v="2012-03-30T00:00:00"/>
    <x v="1"/>
    <x v="1"/>
    <s v="Color"/>
    <x v="2"/>
    <x v="0"/>
    <x v="0"/>
    <s v="R"/>
    <x v="221"/>
    <x v="940"/>
    <n v="1000"/>
    <n v="2665"/>
    <n v="18"/>
    <n v="24000"/>
    <n v="5"/>
    <n v="270"/>
    <n v="86"/>
    <n v="18112929"/>
    <n v="1000000"/>
    <n v="17112929"/>
    <x v="0"/>
    <x v="1"/>
    <x v="1"/>
  </r>
  <r>
    <s v="The Howling"/>
    <d v="1981-06-15T00:00:00"/>
    <x v="43"/>
    <x v="3"/>
    <s v="Color"/>
    <x v="2"/>
    <x v="0"/>
    <x v="0"/>
    <s v="R"/>
    <x v="276"/>
    <x v="382"/>
    <n v="1000"/>
    <n v="4438"/>
    <n v="287"/>
    <n v="0"/>
    <n v="6.6"/>
    <n v="161"/>
    <n v="91"/>
    <n v="17986000"/>
    <n v="1000000"/>
    <n v="16986000"/>
    <x v="0"/>
    <x v="1"/>
    <x v="0"/>
  </r>
  <r>
    <s v="Nebraska"/>
    <d v="2013-03-20T00:00:00"/>
    <x v="19"/>
    <x v="1"/>
    <s v="Black and White"/>
    <x v="5"/>
    <x v="0"/>
    <x v="0"/>
    <s v="R"/>
    <x v="308"/>
    <x v="680"/>
    <n v="1000"/>
    <n v="3798"/>
    <n v="729"/>
    <n v="28000"/>
    <n v="7.8"/>
    <n v="433"/>
    <n v="115"/>
    <n v="17613460"/>
    <n v="12000000"/>
    <n v="5613460"/>
    <x v="0"/>
    <x v="0"/>
    <x v="0"/>
  </r>
  <r>
    <s v="The Last King of Scotland"/>
    <d v="2006-04-30T00:00:00"/>
    <x v="6"/>
    <x v="0"/>
    <s v="Color"/>
    <x v="7"/>
    <x v="0"/>
    <x v="2"/>
    <s v="R"/>
    <x v="273"/>
    <x v="941"/>
    <n v="1000"/>
    <n v="1184"/>
    <n v="162"/>
    <n v="0"/>
    <n v="7.7"/>
    <n v="252"/>
    <n v="121"/>
    <n v="17605861"/>
    <n v="6000000"/>
    <n v="11605861"/>
    <x v="0"/>
    <x v="0"/>
    <x v="2"/>
  </r>
  <r>
    <s v="Hostel: Part II"/>
    <d v="2007-07-13T00:00:00"/>
    <x v="4"/>
    <x v="0"/>
    <s v="Color"/>
    <x v="2"/>
    <x v="0"/>
    <x v="0"/>
    <s v="R"/>
    <x v="281"/>
    <x v="900"/>
    <n v="1000"/>
    <n v="4707"/>
    <n v="0"/>
    <n v="0"/>
    <n v="5.4"/>
    <n v="252"/>
    <n v="94"/>
    <n v="17544812"/>
    <n v="10000000"/>
    <n v="7544812"/>
    <x v="0"/>
    <x v="1"/>
    <x v="0"/>
  </r>
  <r>
    <s v="Addicted"/>
    <d v="2014-04-06T00:00:00"/>
    <x v="14"/>
    <x v="1"/>
    <s v="Color"/>
    <x v="3"/>
    <x v="6"/>
    <x v="0"/>
    <s v="R"/>
    <x v="267"/>
    <x v="826"/>
    <n v="1000"/>
    <n v="2840"/>
    <n v="23"/>
    <n v="0"/>
    <n v="5.2"/>
    <n v="9"/>
    <n v="106"/>
    <n v="17382982"/>
    <n v="5000000"/>
    <n v="12382982"/>
    <x v="0"/>
    <x v="1"/>
    <x v="0"/>
  </r>
  <r>
    <s v="The Phantom"/>
    <d v="1996-02-18T00:00:00"/>
    <x v="29"/>
    <x v="2"/>
    <s v="Color"/>
    <x v="1"/>
    <x v="0"/>
    <x v="1"/>
    <s v="PG"/>
    <x v="227"/>
    <x v="139"/>
    <n v="1000"/>
    <n v="3855"/>
    <n v="23"/>
    <n v="0"/>
    <n v="4.9000000000000004"/>
    <n v="60"/>
    <n v="100"/>
    <n v="17300889"/>
    <n v="45000000"/>
    <n v="-27699111"/>
    <x v="1"/>
    <x v="2"/>
    <x v="0"/>
  </r>
  <r>
    <s v="Seed of Chucky"/>
    <d v="2004-12-14T00:00:00"/>
    <x v="0"/>
    <x v="0"/>
    <s v="Color"/>
    <x v="0"/>
    <x v="0"/>
    <x v="26"/>
    <s v="R"/>
    <x v="266"/>
    <x v="942"/>
    <n v="1000"/>
    <n v="2567"/>
    <n v="64"/>
    <n v="0"/>
    <n v="4.9000000000000004"/>
    <n v="148"/>
    <n v="88"/>
    <n v="17016190"/>
    <n v="12000000"/>
    <n v="5016190"/>
    <x v="0"/>
    <x v="2"/>
    <x v="1"/>
  </r>
  <r>
    <s v="The Devil's Rejects"/>
    <d v="2005-03-16T00:00:00"/>
    <x v="5"/>
    <x v="0"/>
    <s v="Color"/>
    <x v="4"/>
    <x v="0"/>
    <x v="0"/>
    <s v="R"/>
    <x v="309"/>
    <x v="943"/>
    <n v="1000"/>
    <n v="3544"/>
    <n v="0"/>
    <n v="0"/>
    <n v="6.9"/>
    <n v="261"/>
    <n v="109"/>
    <n v="16901126"/>
    <n v="7000000"/>
    <n v="9901126"/>
    <x v="0"/>
    <x v="1"/>
    <x v="0"/>
  </r>
  <r>
    <s v="Baby's Day Out"/>
    <d v="1994-07-15T00:00:00"/>
    <x v="27"/>
    <x v="2"/>
    <s v="Color"/>
    <x v="5"/>
    <x v="0"/>
    <x v="0"/>
    <s v="PG"/>
    <x v="225"/>
    <x v="944"/>
    <n v="1000"/>
    <n v="2949"/>
    <n v="32"/>
    <n v="0"/>
    <n v="5.9"/>
    <n v="22"/>
    <n v="99"/>
    <n v="16671505"/>
    <n v="50000000"/>
    <n v="-33328495"/>
    <x v="1"/>
    <x v="1"/>
    <x v="0"/>
  </r>
  <r>
    <s v="Howard the Duck"/>
    <d v="1986-12-12T00:00:00"/>
    <x v="23"/>
    <x v="3"/>
    <s v="Color"/>
    <x v="1"/>
    <x v="0"/>
    <x v="0"/>
    <s v="PG"/>
    <x v="222"/>
    <x v="945"/>
    <n v="1000"/>
    <n v="3000"/>
    <n v="8"/>
    <n v="0"/>
    <n v="4.5999999999999996"/>
    <n v="81"/>
    <n v="110"/>
    <n v="16295774"/>
    <n v="35000000"/>
    <n v="-18704226"/>
    <x v="1"/>
    <x v="2"/>
    <x v="0"/>
  </r>
  <r>
    <s v="Muppets from Space"/>
    <d v="1999-06-06T00:00:00"/>
    <x v="17"/>
    <x v="2"/>
    <s v="Color"/>
    <x v="5"/>
    <x v="0"/>
    <x v="0"/>
    <s v="G"/>
    <x v="255"/>
    <x v="865"/>
    <n v="1000"/>
    <n v="3243"/>
    <n v="25"/>
    <n v="619"/>
    <n v="6.2"/>
    <n v="70"/>
    <n v="87"/>
    <n v="16290976"/>
    <n v="24000000"/>
    <n v="-7709024"/>
    <x v="1"/>
    <x v="1"/>
    <x v="1"/>
  </r>
  <r>
    <s v="Swing Vote"/>
    <d v="2008-06-18T00:00:00"/>
    <x v="3"/>
    <x v="0"/>
    <s v="Color"/>
    <x v="0"/>
    <x v="0"/>
    <x v="0"/>
    <s v="PG-13"/>
    <x v="265"/>
    <x v="946"/>
    <n v="1000"/>
    <n v="6212"/>
    <n v="0"/>
    <n v="1000"/>
    <n v="6.1"/>
    <n v="131"/>
    <n v="120"/>
    <n v="16284360"/>
    <n v="21000000"/>
    <n v="-4715640"/>
    <x v="1"/>
    <x v="1"/>
    <x v="0"/>
  </r>
  <r>
    <s v="The Perfect Man"/>
    <d v="2005-01-24T00:00:00"/>
    <x v="5"/>
    <x v="0"/>
    <s v="Color"/>
    <x v="0"/>
    <x v="0"/>
    <x v="0"/>
    <s v="PG"/>
    <x v="303"/>
    <x v="891"/>
    <n v="1000"/>
    <n v="4789"/>
    <n v="15"/>
    <n v="767"/>
    <n v="5.5"/>
    <n v="65"/>
    <n v="100"/>
    <n v="16247775"/>
    <n v="25000000"/>
    <n v="-8752225"/>
    <x v="1"/>
    <x v="1"/>
    <x v="0"/>
  </r>
  <r>
    <s v="O"/>
    <d v="2001-01-07T00:00:00"/>
    <x v="25"/>
    <x v="0"/>
    <s v="Color"/>
    <x v="3"/>
    <x v="0"/>
    <x v="0"/>
    <s v="R"/>
    <x v="242"/>
    <x v="947"/>
    <n v="1000"/>
    <n v="3300"/>
    <n v="596"/>
    <n v="0"/>
    <n v="6.2"/>
    <n v="92"/>
    <n v="95"/>
    <n v="16017403"/>
    <n v="5000000"/>
    <n v="11017403"/>
    <x v="0"/>
    <x v="1"/>
    <x v="0"/>
  </r>
  <r>
    <s v="Thomas and the Magic Railroad"/>
    <d v="2000-02-09T00:00:00"/>
    <x v="28"/>
    <x v="0"/>
    <s v="Color"/>
    <x v="5"/>
    <x v="0"/>
    <x v="2"/>
    <s v="G"/>
    <x v="310"/>
    <x v="948"/>
    <n v="1000"/>
    <n v="2429"/>
    <n v="2"/>
    <n v="663"/>
    <n v="3.6"/>
    <n v="47"/>
    <n v="85"/>
    <n v="15911333"/>
    <n v="19000000"/>
    <n v="-3088667"/>
    <x v="1"/>
    <x v="2"/>
    <x v="1"/>
  </r>
  <r>
    <s v="Pride and Glory"/>
    <d v="2008-08-12T00:00:00"/>
    <x v="3"/>
    <x v="0"/>
    <s v="Color"/>
    <x v="4"/>
    <x v="0"/>
    <x v="0"/>
    <s v="R"/>
    <x v="231"/>
    <x v="102"/>
    <n v="1000"/>
    <n v="5101"/>
    <n v="149"/>
    <n v="0"/>
    <n v="6.7"/>
    <n v="154"/>
    <n v="130"/>
    <n v="15709385"/>
    <n v="30000000"/>
    <n v="-14290615"/>
    <x v="1"/>
    <x v="1"/>
    <x v="2"/>
  </r>
  <r>
    <s v="Superman IV: The Quest for Peace"/>
    <d v="1987-08-30T00:00:00"/>
    <x v="12"/>
    <x v="3"/>
    <s v="Color"/>
    <x v="1"/>
    <x v="0"/>
    <x v="2"/>
    <s v="PG"/>
    <x v="218"/>
    <x v="949"/>
    <n v="1000"/>
    <n v="3007"/>
    <n v="22"/>
    <n v="1000"/>
    <n v="3.6"/>
    <n v="94"/>
    <n v="134"/>
    <n v="15681020"/>
    <n v="17000000"/>
    <n v="-1318980"/>
    <x v="1"/>
    <x v="2"/>
    <x v="2"/>
  </r>
  <r>
    <s v="Thinner"/>
    <d v="1996-11-17T00:00:00"/>
    <x v="29"/>
    <x v="2"/>
    <s v="Color"/>
    <x v="8"/>
    <x v="0"/>
    <x v="0"/>
    <s v="R"/>
    <x v="225"/>
    <x v="950"/>
    <n v="1000"/>
    <n v="2777"/>
    <n v="85"/>
    <n v="0"/>
    <n v="5.7"/>
    <n v="73"/>
    <n v="93"/>
    <n v="15171475"/>
    <n v="8500000"/>
    <n v="6671475"/>
    <x v="0"/>
    <x v="1"/>
    <x v="0"/>
  </r>
  <r>
    <s v="The Invasion"/>
    <d v="2007-04-05T00:00:00"/>
    <x v="4"/>
    <x v="0"/>
    <s v="Color"/>
    <x v="13"/>
    <x v="0"/>
    <x v="0"/>
    <s v="PG-13"/>
    <x v="251"/>
    <x v="951"/>
    <n v="1000"/>
    <n v="2323"/>
    <n v="101"/>
    <n v="0"/>
    <n v="5.9"/>
    <n v="232"/>
    <n v="99"/>
    <n v="15071514"/>
    <n v="80000000"/>
    <n v="-64928486"/>
    <x v="1"/>
    <x v="1"/>
    <x v="0"/>
  </r>
  <r>
    <s v="Poltergeist III"/>
    <d v="1988-11-28T00:00:00"/>
    <x v="30"/>
    <x v="3"/>
    <s v="Color"/>
    <x v="2"/>
    <x v="0"/>
    <x v="0"/>
    <s v="PG-13"/>
    <x v="254"/>
    <x v="952"/>
    <n v="1000"/>
    <n v="3827"/>
    <n v="17"/>
    <n v="616"/>
    <n v="4.5"/>
    <n v="66"/>
    <n v="98"/>
    <n v="14114488"/>
    <n v="10500000"/>
    <n v="3614488"/>
    <x v="0"/>
    <x v="2"/>
    <x v="0"/>
  </r>
  <r>
    <s v="In Too Deep"/>
    <d v="1999-03-27T00:00:00"/>
    <x v="17"/>
    <x v="2"/>
    <s v="Color"/>
    <x v="4"/>
    <x v="0"/>
    <x v="0"/>
    <s v="R"/>
    <x v="256"/>
    <x v="953"/>
    <n v="1000"/>
    <n v="4837"/>
    <n v="48"/>
    <n v="375"/>
    <n v="6.1"/>
    <n v="28"/>
    <n v="95"/>
    <n v="14003141"/>
    <n v="7000000"/>
    <n v="7003141"/>
    <x v="0"/>
    <x v="1"/>
    <x v="0"/>
  </r>
  <r>
    <s v="Highlander: The Final Dimension"/>
    <d v="1994-09-17T00:00:00"/>
    <x v="27"/>
    <x v="2"/>
    <s v="Color"/>
    <x v="1"/>
    <x v="0"/>
    <x v="5"/>
    <s v="PG-13"/>
    <x v="260"/>
    <x v="954"/>
    <n v="1000"/>
    <n v="2960"/>
    <n v="5"/>
    <n v="319"/>
    <n v="4.3"/>
    <n v="32"/>
    <n v="99"/>
    <n v="13829734"/>
    <n v="26000000"/>
    <n v="-12170266"/>
    <x v="1"/>
    <x v="2"/>
    <x v="0"/>
  </r>
  <r>
    <s v="Repo Men"/>
    <d v="2010-01-08T00:00:00"/>
    <x v="7"/>
    <x v="1"/>
    <s v="Color"/>
    <x v="1"/>
    <x v="0"/>
    <x v="0"/>
    <s v="R"/>
    <x v="311"/>
    <x v="955"/>
    <n v="1000"/>
    <n v="2925"/>
    <n v="238"/>
    <n v="12000"/>
    <n v="6.3"/>
    <n v="197"/>
    <n v="119"/>
    <n v="13763130"/>
    <n v="32000000"/>
    <n v="-18236870"/>
    <x v="1"/>
    <x v="1"/>
    <x v="0"/>
  </r>
  <r>
    <s v="Hey Arnold! The Movie"/>
    <d v="2002-12-30T00:00:00"/>
    <x v="18"/>
    <x v="0"/>
    <s v="Color"/>
    <x v="5"/>
    <x v="0"/>
    <x v="0"/>
    <s v="PG"/>
    <x v="312"/>
    <x v="956"/>
    <n v="1000"/>
    <n v="3752"/>
    <n v="14"/>
    <n v="227"/>
    <n v="5.9"/>
    <n v="33"/>
    <n v="76"/>
    <n v="13684949"/>
    <n v="3000000"/>
    <n v="10684949"/>
    <x v="0"/>
    <x v="1"/>
    <x v="1"/>
  </r>
  <r>
    <s v="Crooklyn"/>
    <d v="1994-02-17T00:00:00"/>
    <x v="27"/>
    <x v="2"/>
    <s v="Color"/>
    <x v="0"/>
    <x v="0"/>
    <x v="0"/>
    <s v="PG-13"/>
    <x v="236"/>
    <x v="189"/>
    <n v="1000"/>
    <n v="3267"/>
    <n v="0"/>
    <n v="905"/>
    <n v="6.9"/>
    <n v="25"/>
    <n v="115"/>
    <n v="13640000"/>
    <n v="14000000"/>
    <n v="-360000"/>
    <x v="1"/>
    <x v="1"/>
    <x v="0"/>
  </r>
  <r>
    <s v="Tomcats"/>
    <d v="2001-08-11T00:00:00"/>
    <x v="25"/>
    <x v="0"/>
    <s v="Color"/>
    <x v="0"/>
    <x v="0"/>
    <x v="0"/>
    <s v="R"/>
    <x v="282"/>
    <x v="957"/>
    <n v="1000"/>
    <n v="2729"/>
    <n v="5"/>
    <n v="449"/>
    <n v="5.3"/>
    <n v="75"/>
    <n v="95"/>
    <n v="13558739"/>
    <n v="11000000"/>
    <n v="2558739"/>
    <x v="0"/>
    <x v="1"/>
    <x v="0"/>
  </r>
  <r>
    <s v="Bullets Over Broadway"/>
    <d v="1994-08-17T00:00:00"/>
    <x v="27"/>
    <x v="2"/>
    <s v="Color"/>
    <x v="0"/>
    <x v="0"/>
    <x v="0"/>
    <s v="R"/>
    <x v="218"/>
    <x v="297"/>
    <n v="1000"/>
    <n v="4302"/>
    <n v="11000"/>
    <n v="979"/>
    <n v="7.5"/>
    <n v="67"/>
    <n v="98"/>
    <n v="13383737"/>
    <n v="20000000"/>
    <n v="-6616263"/>
    <x v="1"/>
    <x v="0"/>
    <x v="0"/>
  </r>
  <r>
    <s v="The Haunting of Molly Hartley"/>
    <d v="2008-05-25T00:00:00"/>
    <x v="3"/>
    <x v="0"/>
    <s v="Color"/>
    <x v="3"/>
    <x v="0"/>
    <x v="0"/>
    <s v="PG-13"/>
    <x v="313"/>
    <x v="958"/>
    <n v="1000"/>
    <n v="4856"/>
    <n v="7"/>
    <n v="562"/>
    <n v="3.8"/>
    <n v="74"/>
    <n v="82"/>
    <n v="13350177"/>
    <n v="5000000"/>
    <n v="8350177"/>
    <x v="0"/>
    <x v="2"/>
    <x v="1"/>
  </r>
  <r>
    <s v="Living Out Loud"/>
    <d v="1998-01-06T00:00:00"/>
    <x v="11"/>
    <x v="2"/>
    <s v="Color"/>
    <x v="0"/>
    <x v="0"/>
    <x v="0"/>
    <s v="R"/>
    <x v="219"/>
    <x v="313"/>
    <n v="1000"/>
    <n v="3250"/>
    <n v="98"/>
    <n v="242"/>
    <n v="6.6"/>
    <n v="24"/>
    <n v="100"/>
    <n v="12902790"/>
    <n v="12000000"/>
    <n v="902790"/>
    <x v="0"/>
    <x v="1"/>
    <x v="0"/>
  </r>
  <r>
    <s v="Highlander: Endgame"/>
    <d v="2000-05-05T00:00:00"/>
    <x v="28"/>
    <x v="0"/>
    <s v="Color"/>
    <x v="1"/>
    <x v="0"/>
    <x v="0"/>
    <s v="R"/>
    <x v="260"/>
    <x v="959"/>
    <n v="1000"/>
    <n v="2764"/>
    <n v="36"/>
    <n v="356"/>
    <n v="4.5999999999999996"/>
    <n v="90"/>
    <n v="101"/>
    <n v="12801190"/>
    <n v="15000000"/>
    <n v="-2198810"/>
    <x v="1"/>
    <x v="2"/>
    <x v="0"/>
  </r>
  <r>
    <s v="They"/>
    <d v="2002-10-30T00:00:00"/>
    <x v="18"/>
    <x v="0"/>
    <s v="Color"/>
    <x v="2"/>
    <x v="0"/>
    <x v="0"/>
    <s v="PG-13"/>
    <x v="215"/>
    <x v="932"/>
    <n v="1000"/>
    <n v="4060"/>
    <n v="11"/>
    <n v="814"/>
    <n v="4.8"/>
    <n v="81"/>
    <n v="89"/>
    <n v="12693621"/>
    <n v="17000000"/>
    <n v="-4306379"/>
    <x v="1"/>
    <x v="2"/>
    <x v="1"/>
  </r>
  <r>
    <s v="Jason X"/>
    <d v="2001-01-05T00:00:00"/>
    <x v="25"/>
    <x v="0"/>
    <s v="Color"/>
    <x v="1"/>
    <x v="0"/>
    <x v="0"/>
    <s v="R"/>
    <x v="314"/>
    <x v="960"/>
    <n v="1000"/>
    <n v="3050"/>
    <n v="52"/>
    <n v="0"/>
    <n v="4.4000000000000004"/>
    <n v="205"/>
    <n v="85"/>
    <n v="12610731"/>
    <n v="11000000"/>
    <n v="1610731"/>
    <x v="0"/>
    <x v="2"/>
    <x v="1"/>
  </r>
  <r>
    <s v="House of 1000 Corpses"/>
    <d v="2003-01-21T00:00:00"/>
    <x v="22"/>
    <x v="0"/>
    <s v="Black and White"/>
    <x v="2"/>
    <x v="0"/>
    <x v="0"/>
    <s v="R"/>
    <x v="309"/>
    <x v="943"/>
    <n v="1000"/>
    <n v="2444"/>
    <n v="0"/>
    <n v="0"/>
    <n v="6"/>
    <n v="202"/>
    <n v="105"/>
    <n v="12583510"/>
    <n v="7000000"/>
    <n v="5583510"/>
    <x v="0"/>
    <x v="1"/>
    <x v="0"/>
  </r>
  <r>
    <s v="Ready to Rumble"/>
    <d v="2000-05-28T00:00:00"/>
    <x v="28"/>
    <x v="0"/>
    <s v="Color"/>
    <x v="0"/>
    <x v="0"/>
    <x v="0"/>
    <s v="PG-13"/>
    <x v="232"/>
    <x v="172"/>
    <n v="1000"/>
    <n v="4971"/>
    <n v="48"/>
    <n v="650"/>
    <n v="5.3"/>
    <n v="51"/>
    <n v="107"/>
    <n v="12372410"/>
    <n v="24000000"/>
    <n v="-11627590"/>
    <x v="1"/>
    <x v="1"/>
    <x v="0"/>
  </r>
  <r>
    <s v="Envy"/>
    <d v="2004-04-29T00:00:00"/>
    <x v="0"/>
    <x v="0"/>
    <s v="Color"/>
    <x v="0"/>
    <x v="0"/>
    <x v="0"/>
    <s v="PG-13"/>
    <x v="216"/>
    <x v="18"/>
    <n v="1000"/>
    <n v="1189"/>
    <n v="272"/>
    <n v="713"/>
    <n v="4.8"/>
    <n v="76"/>
    <n v="99"/>
    <n v="12181484"/>
    <n v="40000000"/>
    <n v="-27818516"/>
    <x v="1"/>
    <x v="2"/>
    <x v="0"/>
  </r>
  <r>
    <s v="Sorority Row"/>
    <d v="2009-11-01T00:00:00"/>
    <x v="2"/>
    <x v="0"/>
    <s v="Color"/>
    <x v="2"/>
    <x v="0"/>
    <x v="0"/>
    <s v="R"/>
    <x v="315"/>
    <x v="961"/>
    <n v="1000"/>
    <n v="3142"/>
    <n v="10"/>
    <n v="0"/>
    <n v="5.0999999999999996"/>
    <n v="167"/>
    <n v="101"/>
    <n v="11956207"/>
    <n v="16000000"/>
    <n v="-4043793"/>
    <x v="1"/>
    <x v="1"/>
    <x v="0"/>
  </r>
  <r>
    <s v="Tales from the Hood"/>
    <d v="1995-11-23T00:00:00"/>
    <x v="21"/>
    <x v="2"/>
    <s v="Color"/>
    <x v="0"/>
    <x v="0"/>
    <x v="0"/>
    <s v="R"/>
    <x v="277"/>
    <x v="962"/>
    <n v="1000"/>
    <n v="3221"/>
    <n v="38"/>
    <n v="985"/>
    <n v="6.1"/>
    <n v="25"/>
    <n v="98"/>
    <n v="11797927"/>
    <n v="6000000"/>
    <n v="5797927"/>
    <x v="0"/>
    <x v="1"/>
    <x v="0"/>
  </r>
  <r>
    <s v="The Adventures of Elmo in Grouchland"/>
    <d v="1999-06-11T00:00:00"/>
    <x v="17"/>
    <x v="2"/>
    <s v="Color"/>
    <x v="5"/>
    <x v="0"/>
    <x v="0"/>
    <s v="G"/>
    <x v="245"/>
    <x v="963"/>
    <n v="1000"/>
    <n v="2020"/>
    <n v="11"/>
    <n v="339"/>
    <n v="5.8"/>
    <n v="44"/>
    <n v="73"/>
    <n v="11634458"/>
    <n v="17000000"/>
    <n v="-5365542"/>
    <x v="1"/>
    <x v="1"/>
    <x v="1"/>
  </r>
  <r>
    <s v="Cutthroat Island"/>
    <d v="1995-06-03T00:00:00"/>
    <x v="21"/>
    <x v="2"/>
    <s v="Color"/>
    <x v="1"/>
    <x v="0"/>
    <x v="0"/>
    <s v="PG-13"/>
    <x v="316"/>
    <x v="488"/>
    <n v="1000"/>
    <n v="3611"/>
    <n v="212"/>
    <n v="1000"/>
    <n v="5.6"/>
    <n v="61"/>
    <n v="124"/>
    <n v="11000000"/>
    <n v="98000000"/>
    <n v="-87000000"/>
    <x v="1"/>
    <x v="1"/>
    <x v="2"/>
  </r>
  <r>
    <s v="RoboCop 3"/>
    <d v="1993-06-28T00:00:00"/>
    <x v="8"/>
    <x v="2"/>
    <s v="Color"/>
    <x v="1"/>
    <x v="0"/>
    <x v="0"/>
    <s v="PG-13"/>
    <x v="213"/>
    <x v="964"/>
    <n v="1000"/>
    <n v="3148"/>
    <n v="87"/>
    <n v="716"/>
    <n v="3.9"/>
    <n v="75"/>
    <n v="104"/>
    <n v="10696210"/>
    <n v="23500000"/>
    <n v="-12803790"/>
    <x v="1"/>
    <x v="2"/>
    <x v="0"/>
  </r>
  <r>
    <s v="The Gunman"/>
    <d v="2015-08-27T00:00:00"/>
    <x v="20"/>
    <x v="1"/>
    <s v="Color"/>
    <x v="1"/>
    <x v="0"/>
    <x v="0"/>
    <s v="R"/>
    <x v="295"/>
    <x v="434"/>
    <n v="1000"/>
    <n v="1686"/>
    <n v="180"/>
    <n v="0"/>
    <n v="5.8"/>
    <n v="224"/>
    <n v="115"/>
    <n v="10640645"/>
    <n v="40000000"/>
    <n v="-29359355"/>
    <x v="1"/>
    <x v="1"/>
    <x v="0"/>
  </r>
  <r>
    <s v="Sabotage"/>
    <d v="2014-09-19T00:00:00"/>
    <x v="14"/>
    <x v="1"/>
    <s v="Color"/>
    <x v="1"/>
    <x v="0"/>
    <x v="0"/>
    <s v="R"/>
    <x v="317"/>
    <x v="161"/>
    <n v="1000"/>
    <n v="1458"/>
    <n v="453"/>
    <n v="10000"/>
    <n v="5.7"/>
    <n v="233"/>
    <n v="109"/>
    <n v="10499968"/>
    <n v="35000000"/>
    <n v="-24500032"/>
    <x v="1"/>
    <x v="1"/>
    <x v="0"/>
  </r>
  <r>
    <s v="Raise Your Voice"/>
    <d v="2004-04-08T00:00:00"/>
    <x v="0"/>
    <x v="0"/>
    <s v="Color"/>
    <x v="15"/>
    <x v="0"/>
    <x v="0"/>
    <s v="PG"/>
    <x v="318"/>
    <x v="817"/>
    <n v="1000"/>
    <n v="4676"/>
    <n v="80"/>
    <n v="1000"/>
    <n v="5.9"/>
    <n v="46"/>
    <n v="103"/>
    <n v="10411980"/>
    <n v="15000000"/>
    <n v="-4588020"/>
    <x v="1"/>
    <x v="1"/>
    <x v="0"/>
  </r>
  <r>
    <s v="Whiteout"/>
    <d v="2009-12-24T00:00:00"/>
    <x v="2"/>
    <x v="0"/>
    <s v="Color"/>
    <x v="1"/>
    <x v="0"/>
    <x v="0"/>
    <s v="R"/>
    <x v="254"/>
    <x v="267"/>
    <n v="1000"/>
    <n v="1947"/>
    <n v="57"/>
    <n v="0"/>
    <n v="5.5"/>
    <n v="166"/>
    <n v="101"/>
    <n v="10268846"/>
    <n v="35000000"/>
    <n v="-24731154"/>
    <x v="1"/>
    <x v="1"/>
    <x v="0"/>
  </r>
  <r>
    <s v="Unfinished Business"/>
    <d v="2015-02-25T00:00:00"/>
    <x v="20"/>
    <x v="1"/>
    <s v="Color"/>
    <x v="0"/>
    <x v="0"/>
    <x v="0"/>
    <s v="R"/>
    <x v="246"/>
    <x v="965"/>
    <n v="1000"/>
    <n v="1564"/>
    <n v="31"/>
    <n v="0"/>
    <n v="5.4"/>
    <n v="90"/>
    <n v="91"/>
    <n v="10214013"/>
    <n v="35000000"/>
    <n v="-24785987"/>
    <x v="1"/>
    <x v="1"/>
    <x v="0"/>
  </r>
  <r>
    <s v="Hoodwinked Too! Hood vs. Evil"/>
    <d v="2011-01-06T00:00:00"/>
    <x v="16"/>
    <x v="1"/>
    <s v="Color"/>
    <x v="6"/>
    <x v="0"/>
    <x v="0"/>
    <s v="PG"/>
    <x v="216"/>
    <x v="966"/>
    <n v="1000"/>
    <n v="5393"/>
    <n v="6"/>
    <n v="0"/>
    <n v="4.8"/>
    <n v="77"/>
    <n v="86"/>
    <n v="10134754"/>
    <n v="30000000"/>
    <n v="-19865246"/>
    <x v="1"/>
    <x v="2"/>
    <x v="1"/>
  </r>
  <r>
    <s v="Prom"/>
    <d v="2011-07-07T00:00:00"/>
    <x v="16"/>
    <x v="1"/>
    <s v="Color"/>
    <x v="0"/>
    <x v="0"/>
    <x v="0"/>
    <s v="PG"/>
    <x v="319"/>
    <x v="700"/>
    <n v="1000"/>
    <n v="5190"/>
    <n v="18"/>
    <n v="0"/>
    <n v="5.4"/>
    <n v="83"/>
    <n v="104"/>
    <n v="10106233"/>
    <n v="8000000"/>
    <n v="2106233"/>
    <x v="0"/>
    <x v="1"/>
    <x v="0"/>
  </r>
  <r>
    <s v="Cry_Wolf"/>
    <d v="2005-07-23T00:00:00"/>
    <x v="5"/>
    <x v="0"/>
    <s v="Color"/>
    <x v="3"/>
    <x v="0"/>
    <x v="0"/>
    <s v="PG-13"/>
    <x v="315"/>
    <x v="364"/>
    <n v="1000"/>
    <n v="3155"/>
    <n v="65"/>
    <n v="816"/>
    <n v="5.9"/>
    <n v="137"/>
    <n v="90"/>
    <n v="10042266"/>
    <n v="1000000"/>
    <n v="9042266"/>
    <x v="0"/>
    <x v="1"/>
    <x v="0"/>
  </r>
  <r>
    <s v="Next Day Air"/>
    <d v="2009-07-16T00:00:00"/>
    <x v="2"/>
    <x v="0"/>
    <s v="Color"/>
    <x v="1"/>
    <x v="0"/>
    <x v="0"/>
    <s v="R"/>
    <x v="300"/>
    <x v="967"/>
    <n v="1000"/>
    <n v="4815"/>
    <n v="23"/>
    <n v="545"/>
    <n v="5.9"/>
    <n v="49"/>
    <n v="84"/>
    <n v="10017041"/>
    <n v="3000000"/>
    <n v="7017041"/>
    <x v="0"/>
    <x v="1"/>
    <x v="1"/>
  </r>
  <r>
    <s v="Everyone Says I Love You"/>
    <d v="1996-09-10T00:00:00"/>
    <x v="29"/>
    <x v="2"/>
    <s v="Color"/>
    <x v="0"/>
    <x v="0"/>
    <x v="0"/>
    <s v="R"/>
    <x v="258"/>
    <x v="297"/>
    <n v="1000"/>
    <n v="1614"/>
    <n v="11000"/>
    <n v="0"/>
    <n v="6.8"/>
    <n v="69"/>
    <n v="101"/>
    <n v="9714482"/>
    <n v="20000000"/>
    <n v="-10285518"/>
    <x v="1"/>
    <x v="1"/>
    <x v="0"/>
  </r>
  <r>
    <s v="Duplex"/>
    <d v="2003-02-17T00:00:00"/>
    <x v="22"/>
    <x v="0"/>
    <s v="Color"/>
    <x v="0"/>
    <x v="0"/>
    <x v="0"/>
    <s v="PG-13"/>
    <x v="320"/>
    <x v="28"/>
    <n v="1000"/>
    <n v="3096"/>
    <n v="0"/>
    <n v="0"/>
    <n v="5.8"/>
    <n v="78"/>
    <n v="89"/>
    <n v="9652000"/>
    <n v="40000000"/>
    <n v="-30348000"/>
    <x v="1"/>
    <x v="1"/>
    <x v="1"/>
  </r>
  <r>
    <s v="MacGruber"/>
    <d v="2010-04-13T00:00:00"/>
    <x v="7"/>
    <x v="1"/>
    <s v="Color"/>
    <x v="1"/>
    <x v="0"/>
    <x v="0"/>
    <s v="R"/>
    <x v="321"/>
    <x v="968"/>
    <n v="1000"/>
    <n v="2618"/>
    <n v="434"/>
    <n v="0"/>
    <n v="5.5"/>
    <n v="163"/>
    <n v="95"/>
    <n v="8460995"/>
    <n v="10000000"/>
    <n v="-1539005"/>
    <x v="1"/>
    <x v="1"/>
    <x v="0"/>
  </r>
  <r>
    <s v="A Simple Wish"/>
    <d v="1997-03-30T00:00:00"/>
    <x v="10"/>
    <x v="2"/>
    <s v="Color"/>
    <x v="0"/>
    <x v="0"/>
    <x v="0"/>
    <s v="PG"/>
    <x v="310"/>
    <x v="969"/>
    <n v="1000"/>
    <n v="5535"/>
    <n v="23"/>
    <n v="517"/>
    <n v="5.4"/>
    <n v="21"/>
    <n v="89"/>
    <n v="8119205"/>
    <n v="28000000"/>
    <n v="-19880795"/>
    <x v="1"/>
    <x v="1"/>
    <x v="1"/>
  </r>
  <r>
    <s v="Woo"/>
    <d v="1998-06-23T00:00:00"/>
    <x v="11"/>
    <x v="2"/>
    <s v="Color"/>
    <x v="0"/>
    <x v="0"/>
    <x v="0"/>
    <s v="R"/>
    <x v="256"/>
    <x v="970"/>
    <n v="1000"/>
    <n v="3352"/>
    <n v="18"/>
    <n v="204"/>
    <n v="3.8"/>
    <n v="23"/>
    <n v="84"/>
    <n v="8026971"/>
    <n v="13000000"/>
    <n v="-4973029"/>
    <x v="1"/>
    <x v="2"/>
    <x v="1"/>
  </r>
  <r>
    <s v="Sarah's Key"/>
    <d v="2010-08-08T00:00:00"/>
    <x v="7"/>
    <x v="1"/>
    <s v="Color"/>
    <x v="3"/>
    <x v="4"/>
    <x v="3"/>
    <s v="PG-13"/>
    <x v="271"/>
    <x v="971"/>
    <n v="1000"/>
    <n v="2140"/>
    <n v="15"/>
    <n v="0"/>
    <n v="7.5"/>
    <n v="136"/>
    <n v="111"/>
    <n v="7691700"/>
    <n v="10000000"/>
    <n v="-2308300"/>
    <x v="1"/>
    <x v="0"/>
    <x v="0"/>
  </r>
  <r>
    <s v="City of God"/>
    <d v="2002-09-04T00:00:00"/>
    <x v="18"/>
    <x v="0"/>
    <s v="Color"/>
    <x v="4"/>
    <x v="9"/>
    <x v="27"/>
    <s v="R"/>
    <x v="311"/>
    <x v="972"/>
    <n v="1000"/>
    <n v="1211"/>
    <n v="353"/>
    <n v="28000"/>
    <n v="8.6999999999999993"/>
    <n v="214"/>
    <n v="135"/>
    <n v="7563397"/>
    <n v="3300000"/>
    <n v="4263397"/>
    <x v="0"/>
    <x v="3"/>
    <x v="2"/>
  </r>
  <r>
    <s v="Martian Child"/>
    <d v="2007-08-17T00:00:00"/>
    <x v="4"/>
    <x v="0"/>
    <s v="Color"/>
    <x v="0"/>
    <x v="0"/>
    <x v="0"/>
    <s v="PG"/>
    <x v="232"/>
    <x v="973"/>
    <n v="1000"/>
    <n v="2495"/>
    <n v="43"/>
    <n v="0"/>
    <n v="6.8"/>
    <n v="118"/>
    <n v="106"/>
    <n v="7486906"/>
    <n v="27000000"/>
    <n v="-19513094"/>
    <x v="1"/>
    <x v="1"/>
    <x v="0"/>
  </r>
  <r>
    <s v="Harley Davidson and the Marlboro Man"/>
    <d v="1991-09-13T00:00:00"/>
    <x v="13"/>
    <x v="2"/>
    <s v="Color"/>
    <x v="1"/>
    <x v="0"/>
    <x v="0"/>
    <s v="R"/>
    <x v="245"/>
    <x v="139"/>
    <n v="1000"/>
    <n v="3671"/>
    <n v="23"/>
    <n v="0"/>
    <n v="6"/>
    <n v="30"/>
    <n v="98"/>
    <n v="7434726"/>
    <n v="23000000"/>
    <n v="-15565274"/>
    <x v="1"/>
    <x v="1"/>
    <x v="0"/>
  </r>
  <r>
    <s v="Our Brand Is Crisis"/>
    <d v="2015-10-06T00:00:00"/>
    <x v="20"/>
    <x v="1"/>
    <s v="Color"/>
    <x v="0"/>
    <x v="0"/>
    <x v="0"/>
    <s v="R"/>
    <x v="322"/>
    <x v="278"/>
    <n v="1000"/>
    <n v="3944"/>
    <n v="234"/>
    <n v="0"/>
    <n v="6.1"/>
    <n v="125"/>
    <n v="107"/>
    <n v="6998324"/>
    <n v="28000000"/>
    <n v="-21001676"/>
    <x v="1"/>
    <x v="1"/>
    <x v="0"/>
  </r>
  <r>
    <s v="200 Cigarettes"/>
    <d v="1999-05-08T00:00:00"/>
    <x v="17"/>
    <x v="2"/>
    <s v="Color"/>
    <x v="0"/>
    <x v="0"/>
    <x v="0"/>
    <s v="R"/>
    <x v="223"/>
    <x v="974"/>
    <n v="1000"/>
    <n v="2697"/>
    <n v="112"/>
    <n v="0"/>
    <n v="5.9"/>
    <n v="67"/>
    <n v="101"/>
    <n v="6851636"/>
    <n v="6000000"/>
    <n v="851636"/>
    <x v="0"/>
    <x v="1"/>
    <x v="0"/>
  </r>
  <r>
    <s v="The Collection"/>
    <d v="2012-05-24T00:00:00"/>
    <x v="1"/>
    <x v="1"/>
    <s v="Color"/>
    <x v="1"/>
    <x v="0"/>
    <x v="0"/>
    <s v="R"/>
    <x v="323"/>
    <x v="975"/>
    <n v="1000"/>
    <n v="3818"/>
    <n v="87"/>
    <n v="14000"/>
    <n v="6.1"/>
    <n v="147"/>
    <n v="82"/>
    <n v="6842058"/>
    <n v="10000000"/>
    <n v="-3157942"/>
    <x v="1"/>
    <x v="1"/>
    <x v="1"/>
  </r>
  <r>
    <s v="Fortress"/>
    <d v="1992-08-06T00:00:00"/>
    <x v="9"/>
    <x v="2"/>
    <s v="Color"/>
    <x v="1"/>
    <x v="0"/>
    <x v="1"/>
    <s v="R"/>
    <x v="260"/>
    <x v="976"/>
    <n v="1000"/>
    <n v="4755"/>
    <n v="216"/>
    <n v="1000"/>
    <n v="5.9"/>
    <n v="58"/>
    <n v="95"/>
    <n v="6739141"/>
    <n v="8000000"/>
    <n v="-1260859"/>
    <x v="1"/>
    <x v="1"/>
    <x v="0"/>
  </r>
  <r>
    <s v="American History X"/>
    <d v="1998-06-30T00:00:00"/>
    <x v="11"/>
    <x v="2"/>
    <s v="Black and White"/>
    <x v="4"/>
    <x v="0"/>
    <x v="0"/>
    <s v="R"/>
    <x v="264"/>
    <x v="977"/>
    <n v="1000"/>
    <n v="3858"/>
    <n v="194"/>
    <n v="35000"/>
    <n v="8.6"/>
    <n v="162"/>
    <n v="101"/>
    <n v="6712241"/>
    <n v="7500000"/>
    <n v="-787759"/>
    <x v="1"/>
    <x v="3"/>
    <x v="0"/>
  </r>
  <r>
    <s v="Strange Wilderness"/>
    <d v="2008-02-25T00:00:00"/>
    <x v="3"/>
    <x v="0"/>
    <s v="Color"/>
    <x v="5"/>
    <x v="0"/>
    <x v="0"/>
    <s v="R"/>
    <x v="324"/>
    <x v="415"/>
    <n v="1000"/>
    <n v="4218"/>
    <n v="29"/>
    <n v="847"/>
    <n v="5.3"/>
    <n v="58"/>
    <n v="87"/>
    <n v="6563357"/>
    <n v="20000000"/>
    <n v="-13436643"/>
    <x v="1"/>
    <x v="1"/>
    <x v="1"/>
  </r>
  <r>
    <s v="Little Boy"/>
    <d v="2015-02-24T00:00:00"/>
    <x v="20"/>
    <x v="1"/>
    <s v="Color"/>
    <x v="3"/>
    <x v="0"/>
    <x v="28"/>
    <s v="PG-13"/>
    <x v="246"/>
    <x v="978"/>
    <n v="1000"/>
    <n v="5705"/>
    <n v="38"/>
    <n v="15000"/>
    <n v="7.4"/>
    <n v="45"/>
    <n v="106"/>
    <n v="6420319"/>
    <n v="20000000"/>
    <n v="-13579681"/>
    <x v="1"/>
    <x v="0"/>
    <x v="0"/>
  </r>
  <r>
    <s v="The Jacket"/>
    <d v="2005-10-11T00:00:00"/>
    <x v="5"/>
    <x v="0"/>
    <s v="Color"/>
    <x v="3"/>
    <x v="0"/>
    <x v="0"/>
    <s v="R"/>
    <x v="312"/>
    <x v="979"/>
    <n v="1000"/>
    <n v="5085"/>
    <n v="11"/>
    <n v="0"/>
    <n v="7.1"/>
    <n v="161"/>
    <n v="94"/>
    <n v="6301131"/>
    <n v="29000000"/>
    <n v="-22698869"/>
    <x v="1"/>
    <x v="0"/>
    <x v="0"/>
  </r>
  <r>
    <s v="Topsy-Turvy"/>
    <d v="1999-01-13T00:00:00"/>
    <x v="17"/>
    <x v="2"/>
    <s v="Color"/>
    <x v="7"/>
    <x v="0"/>
    <x v="2"/>
    <s v="R"/>
    <x v="218"/>
    <x v="980"/>
    <n v="1000"/>
    <n v="1690"/>
    <n v="608"/>
    <n v="608"/>
    <n v="7.4"/>
    <n v="103"/>
    <n v="154"/>
    <n v="6201757"/>
    <n v="10000000"/>
    <n v="-3798243"/>
    <x v="1"/>
    <x v="0"/>
    <x v="2"/>
  </r>
  <r>
    <s v="Impostor"/>
    <d v="2001-10-03T00:00:00"/>
    <x v="25"/>
    <x v="0"/>
    <s v="Color"/>
    <x v="3"/>
    <x v="0"/>
    <x v="0"/>
    <s v="R"/>
    <x v="280"/>
    <x v="126"/>
    <n v="1000"/>
    <n v="2664"/>
    <n v="39"/>
    <n v="892"/>
    <n v="6.2"/>
    <n v="83"/>
    <n v="102"/>
    <n v="6114237"/>
    <n v="40000000"/>
    <n v="-33885763"/>
    <x v="1"/>
    <x v="1"/>
    <x v="0"/>
  </r>
  <r>
    <s v="Dragonslayer"/>
    <d v="1981-04-29T00:00:00"/>
    <x v="43"/>
    <x v="3"/>
    <s v="Color"/>
    <x v="1"/>
    <x v="0"/>
    <x v="0"/>
    <s v="PG"/>
    <x v="325"/>
    <x v="981"/>
    <n v="1000"/>
    <n v="1263"/>
    <n v="25"/>
    <n v="0"/>
    <n v="6.7"/>
    <n v="60"/>
    <n v="108"/>
    <n v="6000000"/>
    <n v="18000000"/>
    <n v="-12000000"/>
    <x v="1"/>
    <x v="1"/>
    <x v="0"/>
  </r>
  <r>
    <s v="Highlander"/>
    <d v="1986-08-24T00:00:00"/>
    <x v="23"/>
    <x v="3"/>
    <s v="Color"/>
    <x v="1"/>
    <x v="0"/>
    <x v="2"/>
    <s v="R"/>
    <x v="260"/>
    <x v="452"/>
    <n v="1000"/>
    <n v="1852"/>
    <n v="85"/>
    <n v="0"/>
    <n v="7.2"/>
    <n v="112"/>
    <n v="110"/>
    <n v="5900000"/>
    <n v="16000000"/>
    <n v="-10100000"/>
    <x v="1"/>
    <x v="0"/>
    <x v="0"/>
  </r>
  <r>
    <s v="Beginners"/>
    <d v="2010-06-02T00:00:00"/>
    <x v="7"/>
    <x v="1"/>
    <s v="Color"/>
    <x v="0"/>
    <x v="0"/>
    <x v="0"/>
    <s v="R"/>
    <x v="229"/>
    <x v="982"/>
    <n v="1000"/>
    <n v="2016"/>
    <n v="101"/>
    <n v="15000"/>
    <n v="7.2"/>
    <n v="261"/>
    <n v="105"/>
    <n v="5776314"/>
    <n v="3200000"/>
    <n v="2576314"/>
    <x v="0"/>
    <x v="0"/>
    <x v="0"/>
  </r>
  <r>
    <s v="A Most Violent Year"/>
    <d v="2014-08-17T00:00:00"/>
    <x v="14"/>
    <x v="1"/>
    <s v="Color"/>
    <x v="1"/>
    <x v="0"/>
    <x v="0"/>
    <s v="R"/>
    <x v="273"/>
    <x v="339"/>
    <n v="1000"/>
    <n v="3979"/>
    <n v="78"/>
    <n v="0"/>
    <n v="7"/>
    <n v="350"/>
    <n v="125"/>
    <n v="5749134"/>
    <n v="20000000"/>
    <n v="-14250866"/>
    <x v="1"/>
    <x v="0"/>
    <x v="2"/>
  </r>
  <r>
    <s v="Get on the Bus"/>
    <d v="1996-08-13T00:00:00"/>
    <x v="29"/>
    <x v="2"/>
    <s v="Color"/>
    <x v="3"/>
    <x v="0"/>
    <x v="0"/>
    <s v="R"/>
    <x v="228"/>
    <x v="189"/>
    <n v="1000"/>
    <n v="5963"/>
    <n v="0"/>
    <n v="352"/>
    <n v="6.8"/>
    <n v="28"/>
    <n v="120"/>
    <n v="5731103"/>
    <n v="2400000"/>
    <n v="3331103"/>
    <x v="0"/>
    <x v="1"/>
    <x v="0"/>
  </r>
  <r>
    <s v="Slums of Beverly Hills"/>
    <d v="1998-12-28T00:00:00"/>
    <x v="11"/>
    <x v="2"/>
    <s v="Color"/>
    <x v="0"/>
    <x v="0"/>
    <x v="0"/>
    <s v="R"/>
    <x v="258"/>
    <x v="983"/>
    <n v="1000"/>
    <n v="2691"/>
    <n v="84"/>
    <n v="462"/>
    <n v="6.6"/>
    <n v="60"/>
    <n v="91"/>
    <n v="5480318"/>
    <n v="5000000"/>
    <n v="480318"/>
    <x v="0"/>
    <x v="1"/>
    <x v="0"/>
  </r>
  <r>
    <s v="Woman on Top"/>
    <d v="2000-11-21T00:00:00"/>
    <x v="28"/>
    <x v="0"/>
    <s v="Color"/>
    <x v="0"/>
    <x v="0"/>
    <x v="0"/>
    <s v="R"/>
    <x v="259"/>
    <x v="984"/>
    <n v="1000"/>
    <n v="2687"/>
    <n v="26"/>
    <n v="859"/>
    <n v="5.3"/>
    <n v="72"/>
    <n v="92"/>
    <n v="5018450"/>
    <n v="8000000"/>
    <n v="-2981550"/>
    <x v="1"/>
    <x v="1"/>
    <x v="0"/>
  </r>
  <r>
    <s v="Hamlet 2"/>
    <d v="2008-04-14T00:00:00"/>
    <x v="3"/>
    <x v="0"/>
    <s v="Color"/>
    <x v="0"/>
    <x v="0"/>
    <x v="0"/>
    <s v="R"/>
    <x v="286"/>
    <x v="395"/>
    <n v="1000"/>
    <n v="3767"/>
    <n v="26"/>
    <n v="1000"/>
    <n v="6.4"/>
    <n v="129"/>
    <n v="92"/>
    <n v="4881867"/>
    <n v="9000000"/>
    <n v="-4118133"/>
    <x v="1"/>
    <x v="1"/>
    <x v="0"/>
  </r>
  <r>
    <s v="In the Cut"/>
    <d v="2003-02-25T00:00:00"/>
    <x v="22"/>
    <x v="0"/>
    <s v="Color"/>
    <x v="9"/>
    <x v="0"/>
    <x v="1"/>
    <s v="R"/>
    <x v="312"/>
    <x v="845"/>
    <n v="1000"/>
    <n v="1171"/>
    <n v="319"/>
    <n v="656"/>
    <n v="5.3"/>
    <n v="138"/>
    <n v="113"/>
    <n v="4717455"/>
    <n v="12000000"/>
    <n v="-7282545"/>
    <x v="1"/>
    <x v="1"/>
    <x v="0"/>
  </r>
  <r>
    <s v="College"/>
    <d v="2008-06-09T00:00:00"/>
    <x v="3"/>
    <x v="0"/>
    <s v="Color"/>
    <x v="0"/>
    <x v="0"/>
    <x v="0"/>
    <s v="R"/>
    <x v="297"/>
    <x v="985"/>
    <n v="1000"/>
    <n v="4484"/>
    <n v="0"/>
    <n v="422"/>
    <n v="4.5999999999999996"/>
    <n v="42"/>
    <n v="94"/>
    <n v="4693919"/>
    <n v="6500000"/>
    <n v="-1806081"/>
    <x v="1"/>
    <x v="2"/>
    <x v="0"/>
  </r>
  <r>
    <s v="Igby Goes Down"/>
    <d v="2002-08-09T00:00:00"/>
    <x v="18"/>
    <x v="0"/>
    <s v="Color"/>
    <x v="0"/>
    <x v="0"/>
    <x v="0"/>
    <s v="R"/>
    <x v="301"/>
    <x v="813"/>
    <n v="1000"/>
    <n v="2478"/>
    <n v="23"/>
    <n v="838"/>
    <n v="7"/>
    <n v="136"/>
    <n v="99"/>
    <n v="4681503"/>
    <n v="9000000"/>
    <n v="-4318497"/>
    <x v="1"/>
    <x v="0"/>
    <x v="0"/>
  </r>
  <r>
    <s v="Thirteen"/>
    <d v="2003-03-18T00:00:00"/>
    <x v="22"/>
    <x v="0"/>
    <s v="Color"/>
    <x v="3"/>
    <x v="0"/>
    <x v="0"/>
    <s v="R"/>
    <x v="219"/>
    <x v="348"/>
    <n v="1000"/>
    <n v="2186"/>
    <n v="308"/>
    <n v="0"/>
    <n v="6.8"/>
    <n v="126"/>
    <n v="100"/>
    <n v="4599680"/>
    <n v="1500000"/>
    <n v="3099680"/>
    <x v="0"/>
    <x v="1"/>
    <x v="0"/>
  </r>
  <r>
    <s v="Mindhunters"/>
    <d v="2004-01-03T00:00:00"/>
    <x v="0"/>
    <x v="0"/>
    <s v="Color"/>
    <x v="4"/>
    <x v="0"/>
    <x v="0"/>
    <s v="R"/>
    <x v="256"/>
    <x v="488"/>
    <n v="1000"/>
    <n v="4186"/>
    <n v="212"/>
    <n v="2000"/>
    <n v="6.4"/>
    <n v="127"/>
    <n v="101"/>
    <n v="4476235"/>
    <n v="27000000"/>
    <n v="-22523765"/>
    <x v="1"/>
    <x v="1"/>
    <x v="0"/>
  </r>
  <r>
    <s v="Detroit Rock City"/>
    <d v="1999-06-15T00:00:00"/>
    <x v="17"/>
    <x v="2"/>
    <s v="Color"/>
    <x v="0"/>
    <x v="0"/>
    <x v="0"/>
    <s v="R"/>
    <x v="258"/>
    <x v="986"/>
    <n v="1000"/>
    <n v="2518"/>
    <n v="89"/>
    <n v="0"/>
    <n v="6.8"/>
    <n v="42"/>
    <n v="95"/>
    <n v="4193025"/>
    <n v="15000000"/>
    <n v="-10806975"/>
    <x v="1"/>
    <x v="1"/>
    <x v="0"/>
  </r>
  <r>
    <s v="The Raid: Redemption"/>
    <d v="2011-04-19T00:00:00"/>
    <x v="16"/>
    <x v="1"/>
    <s v="Color"/>
    <x v="1"/>
    <x v="10"/>
    <x v="29"/>
    <s v="R"/>
    <x v="326"/>
    <x v="987"/>
    <n v="1000"/>
    <n v="1445"/>
    <n v="338"/>
    <n v="51000"/>
    <n v="7.6"/>
    <n v="481"/>
    <n v="102"/>
    <n v="4105123"/>
    <n v="1100000"/>
    <n v="3005123"/>
    <x v="0"/>
    <x v="0"/>
    <x v="0"/>
  </r>
  <r>
    <s v="Requiem for a Dream"/>
    <d v="2000-06-24T00:00:00"/>
    <x v="28"/>
    <x v="0"/>
    <s v="Color"/>
    <x v="3"/>
    <x v="0"/>
    <x v="0"/>
    <s v="R"/>
    <x v="224"/>
    <x v="263"/>
    <n v="1000"/>
    <n v="2235"/>
    <n v="0"/>
    <n v="38000"/>
    <n v="8.4"/>
    <n v="234"/>
    <n v="102"/>
    <n v="3609278"/>
    <n v="4500000"/>
    <n v="-890722"/>
    <x v="1"/>
    <x v="3"/>
    <x v="0"/>
  </r>
  <r>
    <s v="The Wraith"/>
    <d v="1986-12-27T00:00:00"/>
    <x v="23"/>
    <x v="3"/>
    <s v="Color"/>
    <x v="1"/>
    <x v="0"/>
    <x v="0"/>
    <s v="R"/>
    <x v="220"/>
    <x v="988"/>
    <n v="1000"/>
    <n v="2319"/>
    <n v="28"/>
    <n v="0"/>
    <n v="5.9"/>
    <n v="70"/>
    <n v="93"/>
    <n v="3500000"/>
    <n v="2700000"/>
    <n v="800000"/>
    <x v="0"/>
    <x v="1"/>
    <x v="0"/>
  </r>
  <r>
    <s v="Anomalisa"/>
    <d v="2015-07-20T00:00:00"/>
    <x v="20"/>
    <x v="1"/>
    <s v="Color"/>
    <x v="6"/>
    <x v="0"/>
    <x v="0"/>
    <s v="R"/>
    <x v="312"/>
    <x v="989"/>
    <n v="1000"/>
    <n v="1442"/>
    <n v="26"/>
    <n v="0"/>
    <n v="7.3"/>
    <n v="328"/>
    <n v="90"/>
    <n v="3442820"/>
    <n v="8000000"/>
    <n v="-4557180"/>
    <x v="1"/>
    <x v="0"/>
    <x v="0"/>
  </r>
  <r>
    <s v="Pi"/>
    <d v="1998-11-14T00:00:00"/>
    <x v="11"/>
    <x v="2"/>
    <s v="Black and White"/>
    <x v="3"/>
    <x v="0"/>
    <x v="0"/>
    <s v="R"/>
    <x v="262"/>
    <x v="263"/>
    <n v="1000"/>
    <n v="2065"/>
    <n v="0"/>
    <n v="24000"/>
    <n v="7.5"/>
    <n v="138"/>
    <n v="84"/>
    <n v="3216970"/>
    <n v="60000"/>
    <n v="3156970"/>
    <x v="0"/>
    <x v="0"/>
    <x v="1"/>
  </r>
  <r>
    <s v="Another Year"/>
    <d v="2010-09-25T00:00:00"/>
    <x v="7"/>
    <x v="1"/>
    <s v="Color"/>
    <x v="0"/>
    <x v="0"/>
    <x v="2"/>
    <s v="PG-13"/>
    <x v="218"/>
    <x v="980"/>
    <n v="1000"/>
    <n v="2265"/>
    <n v="608"/>
    <n v="0"/>
    <n v="7.3"/>
    <n v="248"/>
    <n v="129"/>
    <n v="3205244"/>
    <n v="10000000"/>
    <n v="-6794756"/>
    <x v="1"/>
    <x v="0"/>
    <x v="2"/>
  </r>
  <r>
    <s v="Choke"/>
    <d v="2008-09-24T00:00:00"/>
    <x v="3"/>
    <x v="0"/>
    <s v="Color"/>
    <x v="0"/>
    <x v="0"/>
    <x v="0"/>
    <s v="R"/>
    <x v="243"/>
    <x v="990"/>
    <n v="1000"/>
    <n v="3608"/>
    <n v="0"/>
    <n v="0"/>
    <n v="6.5"/>
    <n v="159"/>
    <n v="92"/>
    <n v="2926565"/>
    <n v="3000000"/>
    <n v="-73435"/>
    <x v="1"/>
    <x v="1"/>
    <x v="0"/>
  </r>
  <r>
    <s v="The Hudsucker Proxy"/>
    <d v="1994-06-19T00:00:00"/>
    <x v="27"/>
    <x v="2"/>
    <s v="Black and White"/>
    <x v="0"/>
    <x v="0"/>
    <x v="2"/>
    <s v="PG"/>
    <x v="312"/>
    <x v="229"/>
    <n v="1000"/>
    <n v="2612"/>
    <n v="0"/>
    <n v="0"/>
    <n v="7.3"/>
    <n v="77"/>
    <n v="111"/>
    <n v="2869369"/>
    <n v="30000000"/>
    <n v="-27130631"/>
    <x v="1"/>
    <x v="0"/>
    <x v="0"/>
  </r>
  <r>
    <s v="Things We Lost in the Fire"/>
    <d v="2007-03-08T00:00:00"/>
    <x v="4"/>
    <x v="0"/>
    <s v="Color"/>
    <x v="3"/>
    <x v="0"/>
    <x v="0"/>
    <s v="R"/>
    <x v="304"/>
    <x v="991"/>
    <n v="1000"/>
    <n v="1889"/>
    <n v="369"/>
    <n v="0"/>
    <n v="7.2"/>
    <n v="146"/>
    <n v="118"/>
    <n v="2849142"/>
    <n v="16000000"/>
    <n v="-13150858"/>
    <x v="1"/>
    <x v="0"/>
    <x v="0"/>
  </r>
  <r>
    <s v="eXistenZ"/>
    <d v="1999-01-12T00:00:00"/>
    <x v="17"/>
    <x v="2"/>
    <s v="Color"/>
    <x v="2"/>
    <x v="0"/>
    <x v="5"/>
    <s v="R"/>
    <x v="312"/>
    <x v="518"/>
    <n v="1000"/>
    <n v="2990"/>
    <n v="0"/>
    <n v="6000"/>
    <n v="6.8"/>
    <n v="196"/>
    <n v="115"/>
    <n v="2840417"/>
    <n v="31000000"/>
    <n v="-28159583"/>
    <x v="1"/>
    <x v="1"/>
    <x v="0"/>
  </r>
  <r>
    <s v="The Perez Family"/>
    <d v="1995-01-10T00:00:00"/>
    <x v="21"/>
    <x v="2"/>
    <s v="Color"/>
    <x v="0"/>
    <x v="0"/>
    <x v="0"/>
    <s v="R"/>
    <x v="243"/>
    <x v="992"/>
    <n v="1000"/>
    <n v="3072"/>
    <n v="300"/>
    <n v="174"/>
    <n v="6.2"/>
    <n v="15"/>
    <n v="113"/>
    <n v="2832826"/>
    <n v="11000000"/>
    <n v="-8167174"/>
    <x v="1"/>
    <x v="1"/>
    <x v="0"/>
  </r>
  <r>
    <s v="Captive"/>
    <d v="2015-12-20T00:00:00"/>
    <x v="20"/>
    <x v="1"/>
    <s v="Color"/>
    <x v="4"/>
    <x v="0"/>
    <x v="0"/>
    <s v="PG-13"/>
    <x v="273"/>
    <x v="993"/>
    <n v="1000"/>
    <n v="2739"/>
    <n v="5"/>
    <n v="0"/>
    <n v="5.3"/>
    <n v="39"/>
    <n v="97"/>
    <n v="2557668"/>
    <n v="2000000"/>
    <n v="557668"/>
    <x v="0"/>
    <x v="1"/>
    <x v="0"/>
  </r>
  <r>
    <s v="Buffalo '66"/>
    <d v="1998-07-07T00:00:00"/>
    <x v="11"/>
    <x v="2"/>
    <s v="Color"/>
    <x v="0"/>
    <x v="0"/>
    <x v="0"/>
    <s v="R"/>
    <x v="243"/>
    <x v="994"/>
    <n v="1000"/>
    <n v="4762"/>
    <n v="787"/>
    <n v="0"/>
    <n v="7.5"/>
    <n v="106"/>
    <n v="110"/>
    <n v="2365931"/>
    <n v="1500000"/>
    <n v="865931"/>
    <x v="0"/>
    <x v="0"/>
    <x v="0"/>
  </r>
  <r>
    <s v="Pieces of April"/>
    <d v="2003-05-19T00:00:00"/>
    <x v="22"/>
    <x v="0"/>
    <s v="Color"/>
    <x v="0"/>
    <x v="0"/>
    <x v="0"/>
    <s v="PG-13"/>
    <x v="232"/>
    <x v="753"/>
    <n v="1000"/>
    <n v="3010"/>
    <n v="54"/>
    <n v="0"/>
    <n v="7.1"/>
    <n v="131"/>
    <n v="80"/>
    <n v="2360184"/>
    <n v="300000"/>
    <n v="2060184"/>
    <x v="0"/>
    <x v="0"/>
    <x v="1"/>
  </r>
  <r>
    <s v="Redbelt"/>
    <d v="2008-07-15T00:00:00"/>
    <x v="3"/>
    <x v="0"/>
    <s v="Color"/>
    <x v="3"/>
    <x v="0"/>
    <x v="0"/>
    <s v="R"/>
    <x v="311"/>
    <x v="995"/>
    <n v="1000"/>
    <n v="2158"/>
    <n v="342"/>
    <n v="0"/>
    <n v="6.8"/>
    <n v="158"/>
    <n v="99"/>
    <n v="2344847"/>
    <n v="7000000"/>
    <n v="-4655153"/>
    <x v="1"/>
    <x v="1"/>
    <x v="0"/>
  </r>
  <r>
    <s v="Showdown in Little Tokyo"/>
    <d v="1991-03-25T00:00:00"/>
    <x v="13"/>
    <x v="2"/>
    <s v="Color"/>
    <x v="1"/>
    <x v="0"/>
    <x v="0"/>
    <s v="R"/>
    <x v="227"/>
    <x v="996"/>
    <n v="1000"/>
    <n v="2404"/>
    <n v="73"/>
    <n v="0"/>
    <n v="6"/>
    <n v="45"/>
    <n v="79"/>
    <n v="2275557"/>
    <n v="8000000"/>
    <n v="-5724443"/>
    <x v="1"/>
    <x v="1"/>
    <x v="1"/>
  </r>
  <r>
    <s v="Smilla's Sense of Snow"/>
    <d v="1997-12-26T00:00:00"/>
    <x v="10"/>
    <x v="2"/>
    <s v="Color"/>
    <x v="1"/>
    <x v="0"/>
    <x v="6"/>
    <s v="R"/>
    <x v="218"/>
    <x v="997"/>
    <n v="1000"/>
    <n v="3125"/>
    <n v="55"/>
    <n v="561"/>
    <n v="6.4"/>
    <n v="50"/>
    <n v="121"/>
    <n v="2221994"/>
    <n v="35000000"/>
    <n v="-32778006"/>
    <x v="1"/>
    <x v="1"/>
    <x v="2"/>
  </r>
  <r>
    <s v="But I'm a Cheerleader"/>
    <d v="1999-06-19T00:00:00"/>
    <x v="17"/>
    <x v="2"/>
    <s v="Color"/>
    <x v="0"/>
    <x v="0"/>
    <x v="0"/>
    <s v="R"/>
    <x v="258"/>
    <x v="998"/>
    <n v="1000"/>
    <n v="4289"/>
    <n v="91"/>
    <n v="0"/>
    <n v="6.6"/>
    <n v="99"/>
    <n v="85"/>
    <n v="2199853"/>
    <n v="1200000"/>
    <n v="999853"/>
    <x v="0"/>
    <x v="1"/>
    <x v="1"/>
  </r>
  <r>
    <s v="Bamboozled"/>
    <d v="2000-07-14T00:00:00"/>
    <x v="28"/>
    <x v="0"/>
    <s v="Color"/>
    <x v="0"/>
    <x v="0"/>
    <x v="0"/>
    <s v="R"/>
    <x v="327"/>
    <x v="189"/>
    <n v="1000"/>
    <n v="4266"/>
    <n v="0"/>
    <n v="1000"/>
    <n v="6.5"/>
    <n v="57"/>
    <n v="135"/>
    <n v="2185266"/>
    <n v="10000000"/>
    <n v="-7814734"/>
    <x v="1"/>
    <x v="1"/>
    <x v="2"/>
  </r>
  <r>
    <s v="Mallrats"/>
    <d v="1995-04-01T00:00:00"/>
    <x v="21"/>
    <x v="2"/>
    <s v="Color"/>
    <x v="0"/>
    <x v="0"/>
    <x v="0"/>
    <s v="R"/>
    <x v="264"/>
    <x v="60"/>
    <n v="1000"/>
    <n v="3254"/>
    <n v="0"/>
    <n v="0"/>
    <n v="7.2"/>
    <n v="93"/>
    <n v="123"/>
    <n v="2122561"/>
    <n v="6000000"/>
    <n v="-3877439"/>
    <x v="1"/>
    <x v="0"/>
    <x v="2"/>
  </r>
  <r>
    <s v="The Work and the Glory II: American Zion"/>
    <d v="2005-03-09T00:00:00"/>
    <x v="5"/>
    <x v="0"/>
    <s v="Color"/>
    <x v="3"/>
    <x v="0"/>
    <x v="0"/>
    <s v="PG-13"/>
    <x v="328"/>
    <x v="999"/>
    <n v="1000"/>
    <n v="1942"/>
    <n v="0"/>
    <n v="19"/>
    <n v="6.6"/>
    <n v="4"/>
    <n v="100"/>
    <n v="2024854"/>
    <n v="6500000"/>
    <n v="-4475146"/>
    <x v="1"/>
    <x v="1"/>
    <x v="0"/>
  </r>
  <r>
    <s v="The Proposition"/>
    <d v="2005-07-30T00:00:00"/>
    <x v="5"/>
    <x v="0"/>
    <s v="Color"/>
    <x v="4"/>
    <x v="0"/>
    <x v="1"/>
    <s v="R"/>
    <x v="295"/>
    <x v="665"/>
    <n v="1000"/>
    <n v="2129"/>
    <n v="214"/>
    <n v="0"/>
    <n v="7.4"/>
    <n v="168"/>
    <n v="104"/>
    <n v="1900725"/>
    <n v="2000000"/>
    <n v="-99275"/>
    <x v="1"/>
    <x v="0"/>
    <x v="0"/>
  </r>
  <r>
    <s v="A Sound of Thunder"/>
    <d v="2005-02-18T00:00:00"/>
    <x v="5"/>
    <x v="0"/>
    <s v="Color"/>
    <x v="1"/>
    <x v="0"/>
    <x v="2"/>
    <s v="PG-13"/>
    <x v="273"/>
    <x v="884"/>
    <n v="1000"/>
    <n v="1890"/>
    <n v="0"/>
    <n v="785"/>
    <n v="4.2"/>
    <n v="113"/>
    <n v="102"/>
    <n v="1891821"/>
    <n v="52000000"/>
    <n v="-50108179"/>
    <x v="1"/>
    <x v="2"/>
    <x v="0"/>
  </r>
  <r>
    <s v="The Mighty Macs"/>
    <d v="2009-12-06T00:00:00"/>
    <x v="2"/>
    <x v="0"/>
    <s v="Color"/>
    <x v="3"/>
    <x v="0"/>
    <x v="0"/>
    <s v="G"/>
    <x v="224"/>
    <x v="1000"/>
    <n v="1000"/>
    <n v="2589"/>
    <n v="2"/>
    <n v="797"/>
    <n v="6.5"/>
    <n v="34"/>
    <n v="99"/>
    <n v="1889522"/>
    <n v="7000000"/>
    <n v="-5110478"/>
    <x v="1"/>
    <x v="1"/>
    <x v="0"/>
  </r>
  <r>
    <s v="Clay Pigeons"/>
    <d v="1998-05-06T00:00:00"/>
    <x v="11"/>
    <x v="2"/>
    <s v="Color"/>
    <x v="0"/>
    <x v="0"/>
    <x v="8"/>
    <s v="R"/>
    <x v="223"/>
    <x v="251"/>
    <n v="1000"/>
    <n v="1795"/>
    <n v="71"/>
    <n v="515"/>
    <n v="6.6"/>
    <n v="49"/>
    <n v="104"/>
    <n v="1789892"/>
    <n v="8000000"/>
    <n v="-6210108"/>
    <x v="1"/>
    <x v="1"/>
    <x v="0"/>
  </r>
  <r>
    <s v="The Dangerous Lives of Altar Boys"/>
    <d v="2002-05-25T00:00:00"/>
    <x v="18"/>
    <x v="0"/>
    <s v="Color"/>
    <x v="0"/>
    <x v="0"/>
    <x v="0"/>
    <s v="R"/>
    <x v="301"/>
    <x v="1001"/>
    <n v="1000"/>
    <n v="1292"/>
    <n v="0"/>
    <n v="677"/>
    <n v="7.1"/>
    <n v="78"/>
    <n v="104"/>
    <n v="1779284"/>
    <n v="12000000"/>
    <n v="-10220716"/>
    <x v="1"/>
    <x v="0"/>
    <x v="0"/>
  </r>
  <r>
    <s v="Flipped"/>
    <d v="2010-03-29T00:00:00"/>
    <x v="7"/>
    <x v="1"/>
    <s v="Color"/>
    <x v="0"/>
    <x v="0"/>
    <x v="0"/>
    <s v="PG"/>
    <x v="265"/>
    <x v="328"/>
    <n v="1000"/>
    <n v="4377"/>
    <n v="0"/>
    <n v="14000"/>
    <n v="7.7"/>
    <n v="87"/>
    <n v="90"/>
    <n v="1752214"/>
    <n v="14000000"/>
    <n v="-12247786"/>
    <x v="1"/>
    <x v="0"/>
    <x v="0"/>
  </r>
  <r>
    <s v="The Broken Hearts Club: A Romantic Comedy"/>
    <d v="2000-03-04T00:00:00"/>
    <x v="28"/>
    <x v="0"/>
    <s v="Color"/>
    <x v="0"/>
    <x v="0"/>
    <x v="0"/>
    <s v="R"/>
    <x v="320"/>
    <x v="1002"/>
    <n v="1000"/>
    <n v="3085"/>
    <n v="112"/>
    <n v="671"/>
    <n v="7"/>
    <n v="51"/>
    <n v="94"/>
    <n v="1744858"/>
    <n v="1000000"/>
    <n v="744858"/>
    <x v="0"/>
    <x v="0"/>
    <x v="0"/>
  </r>
  <r>
    <s v="Oscar and Lucinda"/>
    <d v="1997-02-18T00:00:00"/>
    <x v="10"/>
    <x v="2"/>
    <s v="Color"/>
    <x v="3"/>
    <x v="0"/>
    <x v="0"/>
    <s v="R"/>
    <x v="246"/>
    <x v="173"/>
    <n v="1000"/>
    <n v="2004"/>
    <n v="44"/>
    <n v="329"/>
    <n v="6.7"/>
    <n v="28"/>
    <n v="132"/>
    <n v="1508689"/>
    <n v="16000000"/>
    <n v="-14491311"/>
    <x v="1"/>
    <x v="1"/>
    <x v="2"/>
  </r>
  <r>
    <s v="Micmacs"/>
    <d v="2009-11-11T00:00:00"/>
    <x v="2"/>
    <x v="0"/>
    <s v="Color"/>
    <x v="1"/>
    <x v="4"/>
    <x v="3"/>
    <s v="R"/>
    <x v="329"/>
    <x v="899"/>
    <n v="1000"/>
    <n v="1342"/>
    <n v="0"/>
    <n v="0"/>
    <n v="7.2"/>
    <n v="213"/>
    <n v="105"/>
    <n v="1260917"/>
    <n v="27000000"/>
    <n v="-25739083"/>
    <x v="1"/>
    <x v="0"/>
    <x v="0"/>
  </r>
  <r>
    <s v="Tristram Shandy: A Cock and Bull Story"/>
    <d v="2005-08-28T00:00:00"/>
    <x v="5"/>
    <x v="0"/>
    <s v="Color"/>
    <x v="0"/>
    <x v="0"/>
    <x v="2"/>
    <s v="R"/>
    <x v="286"/>
    <x v="480"/>
    <n v="1000"/>
    <n v="3690"/>
    <n v="187"/>
    <n v="750"/>
    <n v="6.8"/>
    <n v="122"/>
    <n v="94"/>
    <n v="1247453"/>
    <n v="2800000"/>
    <n v="-1552547"/>
    <x v="1"/>
    <x v="1"/>
    <x v="0"/>
  </r>
  <r>
    <s v="Slow Burn"/>
    <d v="2005-01-24T00:00:00"/>
    <x v="5"/>
    <x v="0"/>
    <s v="Color"/>
    <x v="3"/>
    <x v="0"/>
    <x v="0"/>
    <s v="R"/>
    <x v="242"/>
    <x v="1003"/>
    <n v="1000"/>
    <n v="4329"/>
    <n v="7"/>
    <n v="191"/>
    <n v="5.9"/>
    <n v="40"/>
    <n v="93"/>
    <n v="1181197"/>
    <n v="15500000"/>
    <n v="-14318803"/>
    <x v="1"/>
    <x v="1"/>
    <x v="0"/>
  </r>
  <r>
    <s v="The Lords of Salem"/>
    <d v="2012-11-07T00:00:00"/>
    <x v="1"/>
    <x v="1"/>
    <s v="Color"/>
    <x v="3"/>
    <x v="0"/>
    <x v="0"/>
    <s v="R"/>
    <x v="309"/>
    <x v="943"/>
    <n v="1000"/>
    <n v="5158"/>
    <n v="0"/>
    <n v="15000"/>
    <n v="5.0999999999999996"/>
    <n v="234"/>
    <n v="101"/>
    <n v="1163508"/>
    <n v="2500000"/>
    <n v="-1336492"/>
    <x v="1"/>
    <x v="1"/>
    <x v="0"/>
  </r>
  <r>
    <s v="Blood and Wine"/>
    <d v="1996-11-30T00:00:00"/>
    <x v="29"/>
    <x v="2"/>
    <s v="Color"/>
    <x v="4"/>
    <x v="0"/>
    <x v="0"/>
    <s v="R"/>
    <x v="259"/>
    <x v="1004"/>
    <n v="1000"/>
    <n v="2228"/>
    <n v="30"/>
    <n v="145"/>
    <n v="6.1"/>
    <n v="42"/>
    <n v="101"/>
    <n v="1075288"/>
    <n v="22000000"/>
    <n v="-20924712"/>
    <x v="1"/>
    <x v="1"/>
    <x v="0"/>
  </r>
  <r>
    <s v="Attack the Block"/>
    <d v="2011-02-23T00:00:00"/>
    <x v="16"/>
    <x v="1"/>
    <s v="Color"/>
    <x v="1"/>
    <x v="0"/>
    <x v="2"/>
    <s v="R"/>
    <x v="330"/>
    <x v="1005"/>
    <n v="1000"/>
    <n v="2011"/>
    <n v="115"/>
    <n v="18000"/>
    <n v="6.6"/>
    <n v="399"/>
    <n v="88"/>
    <n v="1024175"/>
    <n v="13000000"/>
    <n v="-11975825"/>
    <x v="1"/>
    <x v="1"/>
    <x v="1"/>
  </r>
  <r>
    <s v="The Salton Sea"/>
    <d v="2002-06-04T00:00:00"/>
    <x v="18"/>
    <x v="0"/>
    <s v="Color"/>
    <x v="4"/>
    <x v="0"/>
    <x v="0"/>
    <s v="R"/>
    <x v="230"/>
    <x v="414"/>
    <n v="1000"/>
    <n v="4094"/>
    <n v="154"/>
    <n v="2000"/>
    <n v="7.2"/>
    <n v="79"/>
    <n v="103"/>
    <n v="676698"/>
    <n v="18000000"/>
    <n v="-17323302"/>
    <x v="1"/>
    <x v="0"/>
    <x v="0"/>
  </r>
  <r>
    <s v="Texas Rangers"/>
    <d v="2001-08-08T00:00:00"/>
    <x v="25"/>
    <x v="0"/>
    <s v="Color"/>
    <x v="1"/>
    <x v="0"/>
    <x v="0"/>
    <s v="PG-13"/>
    <x v="254"/>
    <x v="917"/>
    <n v="1000"/>
    <n v="2120"/>
    <n v="49"/>
    <n v="474"/>
    <n v="5.2"/>
    <n v="31"/>
    <n v="110"/>
    <n v="623374"/>
    <n v="38000000"/>
    <n v="-37376626"/>
    <x v="1"/>
    <x v="1"/>
    <x v="0"/>
  </r>
  <r>
    <s v="The Assassin"/>
    <d v="2015-01-03T00:00:00"/>
    <x v="20"/>
    <x v="1"/>
    <s v="Color"/>
    <x v="1"/>
    <x v="2"/>
    <x v="30"/>
    <s v="Not Rated"/>
    <x v="331"/>
    <x v="1006"/>
    <n v="1000"/>
    <n v="1172"/>
    <n v="141"/>
    <n v="0"/>
    <n v="6.4"/>
    <n v="205"/>
    <n v="105"/>
    <n v="613556"/>
    <n v="15000000"/>
    <n v="-14386444"/>
    <x v="1"/>
    <x v="1"/>
    <x v="0"/>
  </r>
  <r>
    <s v="Blue Like Jazz"/>
    <d v="2012-06-12T00:00:00"/>
    <x v="1"/>
    <x v="1"/>
    <s v="Color"/>
    <x v="0"/>
    <x v="0"/>
    <x v="0"/>
    <s v="PG-13"/>
    <x v="332"/>
    <x v="1007"/>
    <n v="1000"/>
    <n v="1805"/>
    <n v="14"/>
    <n v="0"/>
    <n v="6"/>
    <n v="38"/>
    <n v="108"/>
    <n v="594904"/>
    <n v="1200000"/>
    <n v="-605096"/>
    <x v="1"/>
    <x v="1"/>
    <x v="0"/>
  </r>
  <r>
    <s v="20 Dates"/>
    <d v="1998-06-28T00:00:00"/>
    <x v="11"/>
    <x v="2"/>
    <s v="Color"/>
    <x v="7"/>
    <x v="0"/>
    <x v="0"/>
    <s v="R"/>
    <x v="234"/>
    <x v="1008"/>
    <n v="1000"/>
    <n v="1362"/>
    <n v="0"/>
    <n v="30"/>
    <n v="5.3"/>
    <n v="32"/>
    <n v="87"/>
    <n v="536767"/>
    <n v="60000"/>
    <n v="476767"/>
    <x v="0"/>
    <x v="1"/>
    <x v="1"/>
  </r>
  <r>
    <s v="Prefontaine"/>
    <d v="1997-02-10T00:00:00"/>
    <x v="10"/>
    <x v="2"/>
    <s v="Color"/>
    <x v="7"/>
    <x v="0"/>
    <x v="0"/>
    <s v="PG-13"/>
    <x v="302"/>
    <x v="1009"/>
    <n v="1000"/>
    <n v="1610"/>
    <n v="23"/>
    <n v="0"/>
    <n v="6.8"/>
    <n v="23"/>
    <n v="106"/>
    <n v="532190"/>
    <n v="8000000"/>
    <n v="-7467810"/>
    <x v="1"/>
    <x v="1"/>
    <x v="0"/>
  </r>
  <r>
    <s v="The Damned United"/>
    <d v="2009-12-08T00:00:00"/>
    <x v="2"/>
    <x v="0"/>
    <s v="Color"/>
    <x v="7"/>
    <x v="0"/>
    <x v="2"/>
    <s v="R"/>
    <x v="333"/>
    <x v="262"/>
    <n v="1000"/>
    <n v="1163"/>
    <n v="0"/>
    <n v="0"/>
    <n v="7.6"/>
    <n v="145"/>
    <n v="98"/>
    <n v="449558"/>
    <n v="10000000"/>
    <n v="-9550442"/>
    <x v="1"/>
    <x v="0"/>
    <x v="0"/>
  </r>
  <r>
    <s v="This Is England"/>
    <d v="2006-08-07T00:00:00"/>
    <x v="6"/>
    <x v="0"/>
    <s v="Color"/>
    <x v="4"/>
    <x v="0"/>
    <x v="2"/>
    <s v="Unrated"/>
    <x v="333"/>
    <x v="1010"/>
    <n v="1000"/>
    <n v="3282"/>
    <n v="222"/>
    <n v="11000"/>
    <n v="7.7"/>
    <n v="172"/>
    <n v="101"/>
    <n v="327919"/>
    <n v="1500000"/>
    <n v="-1172081"/>
    <x v="1"/>
    <x v="0"/>
    <x v="0"/>
  </r>
  <r>
    <s v="Chairman of the Board"/>
    <d v="1998-06-27T00:00:00"/>
    <x v="11"/>
    <x v="2"/>
    <s v="Color"/>
    <x v="0"/>
    <x v="0"/>
    <x v="0"/>
    <s v="PG-13"/>
    <x v="289"/>
    <x v="1011"/>
    <n v="1000"/>
    <n v="5213"/>
    <n v="43"/>
    <n v="724"/>
    <n v="2.2999999999999998"/>
    <n v="12"/>
    <n v="95"/>
    <n v="306715"/>
    <n v="10000000"/>
    <n v="-9693285"/>
    <x v="1"/>
    <x v="2"/>
    <x v="0"/>
  </r>
  <r>
    <s v="Southland Tales"/>
    <d v="2006-07-30T00:00:00"/>
    <x v="6"/>
    <x v="0"/>
    <s v="Color"/>
    <x v="0"/>
    <x v="0"/>
    <x v="3"/>
    <s v="R"/>
    <x v="223"/>
    <x v="429"/>
    <n v="1000"/>
    <n v="2340"/>
    <n v="219"/>
    <n v="0"/>
    <n v="5.5"/>
    <n v="173"/>
    <n v="160"/>
    <n v="273420"/>
    <n v="17000000"/>
    <n v="-16726580"/>
    <x v="1"/>
    <x v="1"/>
    <x v="2"/>
  </r>
  <r>
    <s v="Blue Ruin"/>
    <d v="2013-06-22T00:00:00"/>
    <x v="19"/>
    <x v="1"/>
    <s v="Color"/>
    <x v="4"/>
    <x v="0"/>
    <x v="0"/>
    <s v="R"/>
    <x v="308"/>
    <x v="1012"/>
    <n v="1000"/>
    <n v="1528"/>
    <n v="57"/>
    <n v="0"/>
    <n v="7.1"/>
    <n v="279"/>
    <n v="90"/>
    <n v="258113"/>
    <n v="1066167"/>
    <n v="-808054"/>
    <x v="1"/>
    <x v="0"/>
    <x v="0"/>
  </r>
  <r>
    <s v="Edmond"/>
    <d v="2005-10-03T00:00:00"/>
    <x v="5"/>
    <x v="0"/>
    <s v="Color"/>
    <x v="3"/>
    <x v="0"/>
    <x v="0"/>
    <s v="R"/>
    <x v="225"/>
    <x v="976"/>
    <n v="1000"/>
    <n v="5761"/>
    <n v="216"/>
    <n v="661"/>
    <n v="6.3"/>
    <n v="79"/>
    <n v="82"/>
    <n v="131617"/>
    <n v="10000000"/>
    <n v="-9868383"/>
    <x v="1"/>
    <x v="1"/>
    <x v="1"/>
  </r>
  <r>
    <s v="The Greatest"/>
    <d v="2009-09-24T00:00:00"/>
    <x v="2"/>
    <x v="0"/>
    <s v="Color"/>
    <x v="3"/>
    <x v="0"/>
    <x v="0"/>
    <s v="R"/>
    <x v="231"/>
    <x v="423"/>
    <n v="1000"/>
    <n v="2163"/>
    <n v="19"/>
    <n v="0"/>
    <n v="6.7"/>
    <n v="63"/>
    <n v="96"/>
    <n v="115862"/>
    <n v="6000000"/>
    <n v="-5884138"/>
    <x v="1"/>
    <x v="1"/>
    <x v="0"/>
  </r>
  <r>
    <s v="Wristcutters: A Love Story"/>
    <d v="2006-03-05T00:00:00"/>
    <x v="6"/>
    <x v="0"/>
    <s v="Color"/>
    <x v="0"/>
    <x v="0"/>
    <x v="0"/>
    <s v="R"/>
    <x v="272"/>
    <x v="1013"/>
    <n v="1000"/>
    <n v="4720"/>
    <n v="21"/>
    <n v="11000"/>
    <n v="7.4"/>
    <n v="117"/>
    <n v="88"/>
    <n v="104077"/>
    <n v="1000000"/>
    <n v="-895923"/>
    <x v="1"/>
    <x v="0"/>
    <x v="1"/>
  </r>
  <r>
    <s v="Desert Blue"/>
    <d v="1998-07-03T00:00:00"/>
    <x v="11"/>
    <x v="2"/>
    <s v="Color"/>
    <x v="3"/>
    <x v="0"/>
    <x v="0"/>
    <s v="R"/>
    <x v="264"/>
    <x v="1014"/>
    <n v="1000"/>
    <n v="3207"/>
    <n v="204"/>
    <n v="69"/>
    <n v="6.2"/>
    <n v="31"/>
    <n v="90"/>
    <n v="99147"/>
    <n v="2000000"/>
    <n v="-1900853"/>
    <x v="1"/>
    <x v="1"/>
    <x v="0"/>
  </r>
  <r>
    <s v="Motherhood"/>
    <d v="2009-04-04T00:00:00"/>
    <x v="2"/>
    <x v="0"/>
    <s v="Color"/>
    <x v="0"/>
    <x v="0"/>
    <x v="0"/>
    <s v="PG-13"/>
    <x v="334"/>
    <x v="1015"/>
    <n v="1000"/>
    <n v="3146"/>
    <n v="8"/>
    <n v="546"/>
    <n v="4.7"/>
    <n v="43"/>
    <n v="90"/>
    <n v="92900"/>
    <n v="5000000"/>
    <n v="-4907100"/>
    <x v="1"/>
    <x v="2"/>
    <x v="0"/>
  </r>
  <r>
    <s v="Middle of Nowhere"/>
    <d v="2012-01-15T00:00:00"/>
    <x v="1"/>
    <x v="1"/>
    <s v="Color"/>
    <x v="3"/>
    <x v="0"/>
    <x v="0"/>
    <s v="R"/>
    <x v="300"/>
    <x v="889"/>
    <n v="1000"/>
    <n v="3021"/>
    <n v="151"/>
    <n v="569"/>
    <n v="6.5"/>
    <n v="37"/>
    <n v="97"/>
    <n v="78030"/>
    <n v="200000"/>
    <n v="-121970"/>
    <x v="1"/>
    <x v="1"/>
    <x v="0"/>
  </r>
  <r>
    <s v="Nomad: The Warrior"/>
    <d v="2005-09-22T00:00:00"/>
    <x v="5"/>
    <x v="0"/>
    <s v="Color"/>
    <x v="3"/>
    <x v="11"/>
    <x v="3"/>
    <s v="R"/>
    <x v="281"/>
    <x v="554"/>
    <n v="1000"/>
    <n v="2115"/>
    <n v="44"/>
    <n v="265"/>
    <n v="6"/>
    <n v="30"/>
    <n v="112"/>
    <n v="77231"/>
    <n v="25000000"/>
    <n v="-24922769"/>
    <x v="1"/>
    <x v="1"/>
    <x v="0"/>
  </r>
  <r>
    <s v="Fort McCoy"/>
    <d v="2011-12-14T00:00:00"/>
    <x v="16"/>
    <x v="1"/>
    <s v="Color"/>
    <x v="3"/>
    <x v="0"/>
    <x v="0"/>
    <s v="R"/>
    <x v="335"/>
    <x v="1016"/>
    <n v="1000"/>
    <n v="4374"/>
    <n v="27"/>
    <n v="348"/>
    <n v="5.9"/>
    <n v="8"/>
    <n v="100"/>
    <n v="73678"/>
    <n v="3000000"/>
    <n v="-2926322"/>
    <x v="1"/>
    <x v="1"/>
    <x v="0"/>
  </r>
  <r>
    <s v="The Good Night"/>
    <d v="2007-03-24T00:00:00"/>
    <x v="4"/>
    <x v="0"/>
    <s v="Color"/>
    <x v="0"/>
    <x v="0"/>
    <x v="0"/>
    <s v="R"/>
    <x v="333"/>
    <x v="1017"/>
    <n v="1000"/>
    <n v="1245"/>
    <n v="17"/>
    <n v="445"/>
    <n v="5.9"/>
    <n v="50"/>
    <n v="93"/>
    <n v="20380"/>
    <n v="15000000"/>
    <n v="-14979620"/>
    <x v="1"/>
    <x v="1"/>
    <x v="0"/>
  </r>
  <r>
    <s v="Double Take"/>
    <d v="2001-06-09T00:00:00"/>
    <x v="25"/>
    <x v="0"/>
    <s v="Color"/>
    <x v="1"/>
    <x v="0"/>
    <x v="0"/>
    <s v="PG-13"/>
    <x v="270"/>
    <x v="1018"/>
    <n v="1000"/>
    <n v="2557"/>
    <n v="269"/>
    <n v="204"/>
    <n v="5.3"/>
    <n v="45"/>
    <n v="88"/>
    <n v="20218"/>
    <n v="24000000"/>
    <n v="-23979782"/>
    <x v="1"/>
    <x v="1"/>
    <x v="1"/>
  </r>
  <r>
    <s v="Donkey Punch"/>
    <d v="2008-10-29T00:00:00"/>
    <x v="3"/>
    <x v="0"/>
    <s v="Color"/>
    <x v="4"/>
    <x v="0"/>
    <x v="2"/>
    <s v="R"/>
    <x v="315"/>
    <x v="1019"/>
    <n v="1000"/>
    <n v="1558"/>
    <n v="4"/>
    <n v="0"/>
    <n v="5.2"/>
    <n v="114"/>
    <n v="99"/>
    <n v="18378"/>
    <n v="900000"/>
    <n v="-881622"/>
    <x v="1"/>
    <x v="1"/>
    <x v="0"/>
  </r>
  <r>
    <s v="10 Days in a Madhouse"/>
    <d v="2015-05-06T00:00:00"/>
    <x v="20"/>
    <x v="1"/>
    <s v="Color"/>
    <x v="3"/>
    <x v="0"/>
    <x v="0"/>
    <s v="R"/>
    <x v="260"/>
    <x v="1020"/>
    <n v="1000"/>
    <n v="2059"/>
    <n v="0"/>
    <n v="26000"/>
    <n v="7.5"/>
    <n v="1"/>
    <n v="111"/>
    <n v="14616"/>
    <n v="12000000"/>
    <n v="-11985384"/>
    <x v="1"/>
    <x v="0"/>
    <x v="0"/>
  </r>
  <r>
    <s v="The Lady from Shanghai"/>
    <d v="1947-12-07T00:00:00"/>
    <x v="47"/>
    <x v="7"/>
    <s v="Black and White"/>
    <x v="4"/>
    <x v="0"/>
    <x v="0"/>
    <s v="Not Rated"/>
    <x v="336"/>
    <x v="1021"/>
    <n v="1000"/>
    <n v="1055"/>
    <n v="0"/>
    <n v="0"/>
    <n v="7.7"/>
    <n v="90"/>
    <n v="92"/>
    <n v="7927"/>
    <n v="2300000"/>
    <n v="-2292073"/>
    <x v="1"/>
    <x v="0"/>
    <x v="0"/>
  </r>
  <r>
    <s v="Vamps"/>
    <d v="2012-06-12T00:00:00"/>
    <x v="1"/>
    <x v="1"/>
    <s v="Color"/>
    <x v="0"/>
    <x v="0"/>
    <x v="0"/>
    <s v="PG-13"/>
    <x v="289"/>
    <x v="1022"/>
    <n v="1000"/>
    <n v="3086"/>
    <n v="143"/>
    <n v="0"/>
    <n v="5.0999999999999996"/>
    <n v="54"/>
    <n v="92"/>
    <n v="2964"/>
    <n v="16000000"/>
    <n v="-15997036"/>
    <x v="1"/>
    <x v="1"/>
    <x v="0"/>
  </r>
  <r>
    <s v="Think Like a Man"/>
    <d v="2012-07-29T00:00:00"/>
    <x v="1"/>
    <x v="1"/>
    <s v="Color"/>
    <x v="0"/>
    <x v="0"/>
    <x v="0"/>
    <s v="PG-13"/>
    <x v="337"/>
    <x v="577"/>
    <n v="997"/>
    <n v="5165"/>
    <n v="167"/>
    <n v="0"/>
    <n v="6.6"/>
    <n v="77"/>
    <n v="122"/>
    <n v="91547205"/>
    <n v="12000000"/>
    <n v="79547205"/>
    <x v="0"/>
    <x v="1"/>
    <x v="2"/>
  </r>
  <r>
    <s v="Stomp the Yard"/>
    <d v="2007-01-05T00:00:00"/>
    <x v="4"/>
    <x v="0"/>
    <s v="Color"/>
    <x v="3"/>
    <x v="0"/>
    <x v="0"/>
    <s v="PG-13"/>
    <x v="337"/>
    <x v="604"/>
    <n v="997"/>
    <n v="3544"/>
    <n v="41"/>
    <n v="0"/>
    <n v="5.2"/>
    <n v="86"/>
    <n v="109"/>
    <n v="61356221"/>
    <n v="14000000"/>
    <n v="47356221"/>
    <x v="0"/>
    <x v="1"/>
    <x v="0"/>
  </r>
  <r>
    <s v="Battle of the Year"/>
    <d v="2013-01-24T00:00:00"/>
    <x v="19"/>
    <x v="1"/>
    <s v="Color"/>
    <x v="3"/>
    <x v="0"/>
    <x v="0"/>
    <s v="PG-13"/>
    <x v="337"/>
    <x v="1023"/>
    <n v="997"/>
    <n v="3177"/>
    <n v="9"/>
    <n v="0"/>
    <n v="5"/>
    <n v="65"/>
    <n v="110"/>
    <n v="8888355"/>
    <n v="20000000"/>
    <n v="-11111645"/>
    <x v="1"/>
    <x v="1"/>
    <x v="0"/>
  </r>
  <r>
    <s v="The Artist"/>
    <d v="2011-02-05T00:00:00"/>
    <x v="16"/>
    <x v="1"/>
    <s v="Black and White"/>
    <x v="0"/>
    <x v="0"/>
    <x v="3"/>
    <s v="PG-13"/>
    <x v="338"/>
    <x v="1024"/>
    <n v="996"/>
    <n v="4606"/>
    <n v="405"/>
    <n v="30000"/>
    <n v="8"/>
    <n v="576"/>
    <n v="100"/>
    <n v="44667095"/>
    <n v="15000000"/>
    <n v="29667095"/>
    <x v="0"/>
    <x v="3"/>
    <x v="0"/>
  </r>
  <r>
    <s v="How High"/>
    <d v="2001-06-25T00:00:00"/>
    <x v="25"/>
    <x v="0"/>
    <s v="Color"/>
    <x v="0"/>
    <x v="0"/>
    <x v="0"/>
    <s v="R"/>
    <x v="339"/>
    <x v="450"/>
    <n v="995"/>
    <n v="6105"/>
    <n v="58"/>
    <n v="0"/>
    <n v="6.2"/>
    <n v="34"/>
    <n v="93"/>
    <n v="31155435"/>
    <n v="12000000"/>
    <n v="19155435"/>
    <x v="0"/>
    <x v="1"/>
    <x v="0"/>
  </r>
  <r>
    <s v="Georgia Rule"/>
    <d v="2007-11-23T00:00:00"/>
    <x v="4"/>
    <x v="0"/>
    <s v="Color"/>
    <x v="0"/>
    <x v="0"/>
    <x v="0"/>
    <s v="R"/>
    <x v="339"/>
    <x v="216"/>
    <n v="995"/>
    <n v="4039"/>
    <n v="0"/>
    <n v="681"/>
    <n v="5.9"/>
    <n v="88"/>
    <n v="113"/>
    <n v="18882880"/>
    <n v="20000000"/>
    <n v="-1117120"/>
    <x v="1"/>
    <x v="1"/>
    <x v="0"/>
  </r>
  <r>
    <s v="Turbulence"/>
    <d v="1997-01-21T00:00:00"/>
    <x v="10"/>
    <x v="2"/>
    <s v="Color"/>
    <x v="1"/>
    <x v="0"/>
    <x v="0"/>
    <s v="R"/>
    <x v="339"/>
    <x v="1025"/>
    <n v="995"/>
    <n v="3952"/>
    <n v="0"/>
    <n v="316"/>
    <n v="4.7"/>
    <n v="44"/>
    <n v="100"/>
    <n v="11466088"/>
    <n v="71000000"/>
    <n v="-59533912"/>
    <x v="1"/>
    <x v="2"/>
    <x v="0"/>
  </r>
  <r>
    <s v="Silent Hill"/>
    <d v="2006-09-29T00:00:00"/>
    <x v="6"/>
    <x v="0"/>
    <s v="Color"/>
    <x v="5"/>
    <x v="0"/>
    <x v="5"/>
    <s v="R"/>
    <x v="340"/>
    <x v="1026"/>
    <n v="992"/>
    <n v="1933"/>
    <n v="50"/>
    <n v="0"/>
    <n v="6.6"/>
    <n v="267"/>
    <n v="132"/>
    <n v="46982632"/>
    <n v="50000000"/>
    <n v="-3017368"/>
    <x v="1"/>
    <x v="1"/>
    <x v="2"/>
  </r>
  <r>
    <s v="Phone Booth"/>
    <d v="2002-11-04T00:00:00"/>
    <x v="18"/>
    <x v="0"/>
    <s v="Color"/>
    <x v="4"/>
    <x v="0"/>
    <x v="0"/>
    <s v="R"/>
    <x v="340"/>
    <x v="235"/>
    <n v="991"/>
    <n v="2562"/>
    <n v="541"/>
    <n v="0"/>
    <n v="7.1"/>
    <n v="216"/>
    <n v="81"/>
    <n v="46563158"/>
    <n v="13000000"/>
    <n v="33563158"/>
    <x v="0"/>
    <x v="0"/>
    <x v="1"/>
  </r>
  <r>
    <s v="The Crazies"/>
    <d v="2010-03-13T00:00:00"/>
    <x v="7"/>
    <x v="1"/>
    <s v="Color"/>
    <x v="2"/>
    <x v="0"/>
    <x v="0"/>
    <s v="R"/>
    <x v="340"/>
    <x v="458"/>
    <n v="991"/>
    <n v="2609"/>
    <n v="42"/>
    <n v="0"/>
    <n v="6.5"/>
    <n v="308"/>
    <n v="101"/>
    <n v="39103378"/>
    <n v="20000000"/>
    <n v="19103378"/>
    <x v="0"/>
    <x v="1"/>
    <x v="0"/>
  </r>
  <r>
    <s v="Silent Hill: Revelation 3D"/>
    <d v="2012-12-04T00:00:00"/>
    <x v="1"/>
    <x v="1"/>
    <s v="Color"/>
    <x v="5"/>
    <x v="0"/>
    <x v="3"/>
    <s v="R"/>
    <x v="340"/>
    <x v="1027"/>
    <n v="991"/>
    <n v="2173"/>
    <n v="83"/>
    <n v="25000"/>
    <n v="5"/>
    <n v="173"/>
    <n v="95"/>
    <n v="17529157"/>
    <n v="20000000"/>
    <n v="-2470843"/>
    <x v="1"/>
    <x v="1"/>
    <x v="0"/>
  </r>
  <r>
    <s v="Exotica"/>
    <d v="1994-01-02T00:00:00"/>
    <x v="27"/>
    <x v="2"/>
    <s v="Color"/>
    <x v="3"/>
    <x v="0"/>
    <x v="5"/>
    <s v="R"/>
    <x v="341"/>
    <x v="474"/>
    <n v="991"/>
    <n v="2990"/>
    <n v="460"/>
    <n v="619"/>
    <n v="7.2"/>
    <n v="53"/>
    <n v="103"/>
    <n v="5132222"/>
    <n v="2000000"/>
    <n v="3132222"/>
    <x v="0"/>
    <x v="0"/>
    <x v="0"/>
  </r>
  <r>
    <s v="The Children of Huang Shi"/>
    <d v="2008-12-07T00:00:00"/>
    <x v="3"/>
    <x v="0"/>
    <s v="Color"/>
    <x v="3"/>
    <x v="0"/>
    <x v="1"/>
    <s v="R"/>
    <x v="340"/>
    <x v="764"/>
    <n v="991"/>
    <n v="1003"/>
    <n v="55"/>
    <n v="1000"/>
    <n v="7.1"/>
    <n v="67"/>
    <n v="125"/>
    <n v="1027749"/>
    <n v="40000000"/>
    <n v="-38972251"/>
    <x v="1"/>
    <x v="0"/>
    <x v="2"/>
  </r>
  <r>
    <s v="Love and Other Catastrophes"/>
    <d v="1996-02-03T00:00:00"/>
    <x v="29"/>
    <x v="2"/>
    <s v="Color"/>
    <x v="0"/>
    <x v="0"/>
    <x v="1"/>
    <s v="R"/>
    <x v="340"/>
    <x v="1028"/>
    <n v="991"/>
    <n v="1661"/>
    <n v="0"/>
    <n v="46"/>
    <n v="6.4"/>
    <n v="21"/>
    <n v="76"/>
    <n v="212285"/>
    <n v="250000"/>
    <n v="-37715"/>
    <x v="1"/>
    <x v="1"/>
    <x v="1"/>
  </r>
  <r>
    <s v="The Sweet Hereafter"/>
    <d v="1997-06-17T00:00:00"/>
    <x v="10"/>
    <x v="2"/>
    <s v="Color"/>
    <x v="3"/>
    <x v="0"/>
    <x v="5"/>
    <s v="R"/>
    <x v="341"/>
    <x v="474"/>
    <n v="990"/>
    <n v="2820"/>
    <n v="460"/>
    <n v="920"/>
    <n v="7.7"/>
    <n v="120"/>
    <n v="112"/>
    <n v="4306697"/>
    <n v="5000000"/>
    <n v="-693303"/>
    <x v="1"/>
    <x v="0"/>
    <x v="0"/>
  </r>
  <r>
    <s v="Swept Away"/>
    <d v="2002-06-29T00:00:00"/>
    <x v="18"/>
    <x v="0"/>
    <s v="Color"/>
    <x v="0"/>
    <x v="0"/>
    <x v="2"/>
    <s v="R"/>
    <x v="341"/>
    <x v="103"/>
    <n v="990"/>
    <n v="2006"/>
    <n v="0"/>
    <n v="725"/>
    <n v="3.6"/>
    <n v="71"/>
    <n v="89"/>
    <n v="598645"/>
    <n v="10000000"/>
    <n v="-9401355"/>
    <x v="1"/>
    <x v="2"/>
    <x v="1"/>
  </r>
  <r>
    <s v="Dodgeball: A True Underdog Story"/>
    <d v="2004-06-10T00:00:00"/>
    <x v="0"/>
    <x v="0"/>
    <s v="Black and White"/>
    <x v="0"/>
    <x v="0"/>
    <x v="0"/>
    <s v="PG-13"/>
    <x v="342"/>
    <x v="1029"/>
    <n v="989"/>
    <n v="4730"/>
    <n v="43"/>
    <n v="0"/>
    <n v="6.7"/>
    <n v="191"/>
    <n v="92"/>
    <n v="114324072"/>
    <n v="20000000"/>
    <n v="94324072"/>
    <x v="0"/>
    <x v="1"/>
    <x v="0"/>
  </r>
  <r>
    <s v="Hop"/>
    <d v="2011-09-04T00:00:00"/>
    <x v="16"/>
    <x v="1"/>
    <s v="Color"/>
    <x v="5"/>
    <x v="0"/>
    <x v="0"/>
    <s v="PG"/>
    <x v="342"/>
    <x v="865"/>
    <n v="989"/>
    <n v="2558"/>
    <n v="25"/>
    <n v="0"/>
    <n v="5.5"/>
    <n v="156"/>
    <n v="95"/>
    <n v="108012170"/>
    <n v="63000000"/>
    <n v="45012170"/>
    <x v="0"/>
    <x v="1"/>
    <x v="0"/>
  </r>
  <r>
    <s v="Tammy"/>
    <d v="2014-02-15T00:00:00"/>
    <x v="14"/>
    <x v="1"/>
    <s v="Color"/>
    <x v="0"/>
    <x v="0"/>
    <x v="0"/>
    <s v="R"/>
    <x v="342"/>
    <x v="1030"/>
    <n v="989"/>
    <n v="2654"/>
    <n v="265"/>
    <n v="11000"/>
    <n v="4.9000000000000004"/>
    <n v="148"/>
    <n v="100"/>
    <n v="84518155"/>
    <n v="20000000"/>
    <n v="64518155"/>
    <x v="0"/>
    <x v="2"/>
    <x v="0"/>
  </r>
  <r>
    <s v="The Longest Ride"/>
    <d v="2015-01-12T00:00:00"/>
    <x v="20"/>
    <x v="1"/>
    <s v="Color"/>
    <x v="3"/>
    <x v="0"/>
    <x v="0"/>
    <s v="PG-13"/>
    <x v="343"/>
    <x v="218"/>
    <n v="989"/>
    <n v="3386"/>
    <n v="88"/>
    <n v="23000"/>
    <n v="7.1"/>
    <n v="117"/>
    <n v="128"/>
    <n v="37432299"/>
    <n v="34000000"/>
    <n v="3432299"/>
    <x v="0"/>
    <x v="0"/>
    <x v="2"/>
  </r>
  <r>
    <s v="I Spy"/>
    <d v="2002-11-01T00:00:00"/>
    <x v="18"/>
    <x v="0"/>
    <s v="Color"/>
    <x v="1"/>
    <x v="0"/>
    <x v="0"/>
    <s v="PG-13"/>
    <x v="342"/>
    <x v="544"/>
    <n v="989"/>
    <n v="1576"/>
    <n v="84"/>
    <n v="531"/>
    <n v="5.4"/>
    <n v="105"/>
    <n v="97"/>
    <n v="33105600"/>
    <n v="70000000"/>
    <n v="-36894400"/>
    <x v="1"/>
    <x v="1"/>
    <x v="0"/>
  </r>
  <r>
    <s v="Disturbing Behavior"/>
    <d v="1998-11-22T00:00:00"/>
    <x v="11"/>
    <x v="2"/>
    <s v="Color"/>
    <x v="2"/>
    <x v="0"/>
    <x v="1"/>
    <s v="R"/>
    <x v="341"/>
    <x v="1031"/>
    <n v="989"/>
    <n v="4660"/>
    <n v="119"/>
    <n v="673"/>
    <n v="5.5"/>
    <n v="96"/>
    <n v="84"/>
    <n v="17411331"/>
    <n v="15000000"/>
    <n v="2411331"/>
    <x v="0"/>
    <x v="1"/>
    <x v="1"/>
  </r>
  <r>
    <s v="A Simple Plan"/>
    <d v="1998-10-08T00:00:00"/>
    <x v="11"/>
    <x v="2"/>
    <s v="Color"/>
    <x v="4"/>
    <x v="0"/>
    <x v="2"/>
    <s v="R"/>
    <x v="342"/>
    <x v="39"/>
    <n v="989"/>
    <n v="2365"/>
    <n v="0"/>
    <n v="0"/>
    <n v="7.5"/>
    <n v="125"/>
    <n v="121"/>
    <n v="16311763"/>
    <n v="17000000"/>
    <n v="-688237"/>
    <x v="1"/>
    <x v="0"/>
    <x v="2"/>
  </r>
  <r>
    <s v="Dave Chappelle's Block Party"/>
    <d v="2005-02-04T00:00:00"/>
    <x v="5"/>
    <x v="0"/>
    <s v="Color"/>
    <x v="0"/>
    <x v="0"/>
    <x v="0"/>
    <s v="R"/>
    <x v="344"/>
    <x v="456"/>
    <n v="989"/>
    <n v="2165"/>
    <n v="1000"/>
    <n v="635"/>
    <n v="7.2"/>
    <n v="114"/>
    <n v="100"/>
    <n v="11694528"/>
    <n v="3000000"/>
    <n v="8694528"/>
    <x v="0"/>
    <x v="0"/>
    <x v="0"/>
  </r>
  <r>
    <s v="Office Space"/>
    <d v="1999-07-18T00:00:00"/>
    <x v="17"/>
    <x v="2"/>
    <s v="Color"/>
    <x v="0"/>
    <x v="0"/>
    <x v="0"/>
    <s v="R"/>
    <x v="342"/>
    <x v="158"/>
    <n v="989"/>
    <n v="3462"/>
    <n v="406"/>
    <n v="16000"/>
    <n v="7.8"/>
    <n v="144"/>
    <n v="89"/>
    <n v="10824921"/>
    <n v="10000000"/>
    <n v="824921"/>
    <x v="0"/>
    <x v="0"/>
    <x v="1"/>
  </r>
  <r>
    <s v="Here on Earth"/>
    <d v="2000-01-12T00:00:00"/>
    <x v="28"/>
    <x v="0"/>
    <s v="Color"/>
    <x v="3"/>
    <x v="0"/>
    <x v="0"/>
    <s v="PG-13"/>
    <x v="341"/>
    <x v="1032"/>
    <n v="989"/>
    <n v="3142"/>
    <n v="4"/>
    <n v="648"/>
    <n v="5.0999999999999996"/>
    <n v="44"/>
    <n v="96"/>
    <n v="10494147"/>
    <n v="15000000"/>
    <n v="-4505853"/>
    <x v="1"/>
    <x v="1"/>
    <x v="0"/>
  </r>
  <r>
    <s v="The Maze Runner"/>
    <d v="2014-09-16T00:00:00"/>
    <x v="14"/>
    <x v="1"/>
    <s v="Color"/>
    <x v="1"/>
    <x v="0"/>
    <x v="0"/>
    <s v="PG-13"/>
    <x v="345"/>
    <x v="1033"/>
    <n v="988"/>
    <n v="1783"/>
    <n v="47"/>
    <n v="38000"/>
    <n v="6.8"/>
    <n v="297"/>
    <n v="113"/>
    <n v="102413606"/>
    <n v="34000000"/>
    <n v="68413606"/>
    <x v="0"/>
    <x v="1"/>
    <x v="0"/>
  </r>
  <r>
    <s v="The Scorch Trials"/>
    <d v="2015-06-17T00:00:00"/>
    <x v="20"/>
    <x v="1"/>
    <s v="Color"/>
    <x v="1"/>
    <x v="0"/>
    <x v="0"/>
    <s v="PG-13"/>
    <x v="345"/>
    <x v="1033"/>
    <n v="988"/>
    <n v="2517"/>
    <n v="47"/>
    <n v="24000"/>
    <n v="6.4"/>
    <n v="249"/>
    <n v="132"/>
    <n v="81687587"/>
    <n v="61000000"/>
    <n v="20687587"/>
    <x v="0"/>
    <x v="1"/>
    <x v="2"/>
  </r>
  <r>
    <s v="Watchmen"/>
    <d v="2009-01-26T00:00:00"/>
    <x v="2"/>
    <x v="0"/>
    <s v="Color"/>
    <x v="1"/>
    <x v="0"/>
    <x v="0"/>
    <s v="R"/>
    <x v="346"/>
    <x v="301"/>
    <n v="986"/>
    <n v="2530"/>
    <n v="0"/>
    <n v="18000"/>
    <n v="7.7"/>
    <n v="451"/>
    <n v="215"/>
    <n v="107503316"/>
    <n v="130000000"/>
    <n v="-22496684"/>
    <x v="1"/>
    <x v="0"/>
    <x v="2"/>
  </r>
  <r>
    <s v="A Haunted House 2"/>
    <d v="2014-05-11T00:00:00"/>
    <x v="14"/>
    <x v="1"/>
    <s v="Color"/>
    <x v="0"/>
    <x v="0"/>
    <x v="0"/>
    <s v="R"/>
    <x v="347"/>
    <x v="1034"/>
    <n v="986"/>
    <n v="4073"/>
    <n v="89"/>
    <n v="0"/>
    <n v="4.7"/>
    <n v="69"/>
    <n v="86"/>
    <n v="17314483"/>
    <n v="4000000"/>
    <n v="13314483"/>
    <x v="0"/>
    <x v="2"/>
    <x v="1"/>
  </r>
  <r>
    <s v="Stealing Harvard"/>
    <d v="2002-10-21T00:00:00"/>
    <x v="18"/>
    <x v="0"/>
    <s v="Color"/>
    <x v="0"/>
    <x v="0"/>
    <x v="0"/>
    <s v="PG-13"/>
    <x v="348"/>
    <x v="683"/>
    <n v="985"/>
    <n v="3065"/>
    <n v="54"/>
    <n v="215"/>
    <n v="5.0999999999999996"/>
    <n v="52"/>
    <n v="85"/>
    <n v="13973532"/>
    <n v="25000000"/>
    <n v="-11026468"/>
    <x v="1"/>
    <x v="1"/>
    <x v="1"/>
  </r>
  <r>
    <s v="Double Jeopardy"/>
    <d v="1999-09-26T00:00:00"/>
    <x v="17"/>
    <x v="2"/>
    <s v="Color"/>
    <x v="4"/>
    <x v="0"/>
    <x v="0"/>
    <s v="R"/>
    <x v="341"/>
    <x v="580"/>
    <n v="984"/>
    <n v="2129"/>
    <n v="78"/>
    <n v="0"/>
    <n v="6.4"/>
    <n v="129"/>
    <n v="105"/>
    <n v="116735231"/>
    <n v="70000000"/>
    <n v="46735231"/>
    <x v="0"/>
    <x v="1"/>
    <x v="0"/>
  </r>
  <r>
    <s v="Domino"/>
    <d v="2005-07-15T00:00:00"/>
    <x v="5"/>
    <x v="0"/>
    <s v="Color"/>
    <x v="1"/>
    <x v="0"/>
    <x v="3"/>
    <s v="R"/>
    <x v="349"/>
    <x v="228"/>
    <n v="984"/>
    <n v="5702"/>
    <n v="12000"/>
    <n v="0"/>
    <n v="6"/>
    <n v="186"/>
    <n v="127"/>
    <n v="10137232"/>
    <n v="50000000"/>
    <n v="-39862768"/>
    <x v="1"/>
    <x v="1"/>
    <x v="2"/>
  </r>
  <r>
    <s v="To Save a Life"/>
    <d v="2009-04-05T00:00:00"/>
    <x v="2"/>
    <x v="0"/>
    <s v="Color"/>
    <x v="3"/>
    <x v="0"/>
    <x v="0"/>
    <s v="PG-13"/>
    <x v="350"/>
    <x v="1035"/>
    <n v="984"/>
    <n v="2563"/>
    <n v="3"/>
    <n v="0"/>
    <n v="7.1"/>
    <n v="20"/>
    <n v="120"/>
    <n v="3773863"/>
    <n v="1000000"/>
    <n v="2773863"/>
    <x v="0"/>
    <x v="0"/>
    <x v="0"/>
  </r>
  <r>
    <s v="Sweet Home Alabama"/>
    <d v="2002-02-02T00:00:00"/>
    <x v="18"/>
    <x v="0"/>
    <s v="Color"/>
    <x v="0"/>
    <x v="0"/>
    <x v="0"/>
    <s v="PG-13"/>
    <x v="351"/>
    <x v="310"/>
    <n v="982"/>
    <n v="4251"/>
    <n v="72"/>
    <n v="0"/>
    <n v="6.1"/>
    <n v="97"/>
    <n v="108"/>
    <n v="127214072"/>
    <n v="38000000"/>
    <n v="89214072"/>
    <x v="0"/>
    <x v="1"/>
    <x v="0"/>
  </r>
  <r>
    <s v="The Other Woman"/>
    <d v="2014-03-29T00:00:00"/>
    <x v="14"/>
    <x v="1"/>
    <s v="Color"/>
    <x v="0"/>
    <x v="0"/>
    <x v="0"/>
    <s v="PG-13"/>
    <x v="352"/>
    <x v="84"/>
    <n v="982"/>
    <n v="2357"/>
    <n v="415"/>
    <n v="16000"/>
    <n v="6"/>
    <n v="191"/>
    <n v="109"/>
    <n v="83906114"/>
    <n v="40000000"/>
    <n v="43906114"/>
    <x v="0"/>
    <x v="1"/>
    <x v="0"/>
  </r>
  <r>
    <s v="Madea's Witness Protection"/>
    <d v="2012-01-13T00:00:00"/>
    <x v="1"/>
    <x v="1"/>
    <s v="Color"/>
    <x v="0"/>
    <x v="0"/>
    <x v="0"/>
    <s v="PG-13"/>
    <x v="353"/>
    <x v="815"/>
    <n v="982"/>
    <n v="2753"/>
    <n v="0"/>
    <n v="0"/>
    <n v="4.8"/>
    <n v="31"/>
    <n v="114"/>
    <n v="65623128"/>
    <n v="20000000"/>
    <n v="45623128"/>
    <x v="0"/>
    <x v="2"/>
    <x v="0"/>
  </r>
  <r>
    <s v="Tin Cup"/>
    <d v="1996-05-05T00:00:00"/>
    <x v="29"/>
    <x v="2"/>
    <s v="Color"/>
    <x v="0"/>
    <x v="0"/>
    <x v="0"/>
    <s v="R"/>
    <x v="352"/>
    <x v="597"/>
    <n v="982"/>
    <n v="3648"/>
    <n v="41"/>
    <n v="1000"/>
    <n v="6.3"/>
    <n v="48"/>
    <n v="135"/>
    <n v="53854588"/>
    <n v="45000000"/>
    <n v="8854588"/>
    <x v="0"/>
    <x v="1"/>
    <x v="2"/>
  </r>
  <r>
    <s v="Can't Hardly Wait"/>
    <d v="1998-12-05T00:00:00"/>
    <x v="11"/>
    <x v="2"/>
    <s v="Color"/>
    <x v="0"/>
    <x v="0"/>
    <x v="0"/>
    <s v="PG-13"/>
    <x v="351"/>
    <x v="778"/>
    <n v="982"/>
    <n v="4259"/>
    <n v="4"/>
    <n v="0"/>
    <n v="6.5"/>
    <n v="76"/>
    <n v="100"/>
    <n v="25339117"/>
    <n v="10000000"/>
    <n v="15339117"/>
    <x v="0"/>
    <x v="1"/>
    <x v="0"/>
  </r>
  <r>
    <s v="Harold &amp; Kumar Go to White Castle"/>
    <d v="2004-02-07T00:00:00"/>
    <x v="0"/>
    <x v="0"/>
    <s v="Color"/>
    <x v="5"/>
    <x v="0"/>
    <x v="0"/>
    <s v="R"/>
    <x v="351"/>
    <x v="758"/>
    <n v="982"/>
    <n v="3114"/>
    <n v="8"/>
    <n v="0"/>
    <n v="7.1"/>
    <n v="150"/>
    <n v="88"/>
    <n v="18225165"/>
    <n v="9000000"/>
    <n v="9225165"/>
    <x v="0"/>
    <x v="0"/>
    <x v="1"/>
  </r>
  <r>
    <s v="Sweet Sweetback's Baadasssss Song"/>
    <d v="1971-05-03T00:00:00"/>
    <x v="48"/>
    <x v="4"/>
    <s v="Color"/>
    <x v="4"/>
    <x v="0"/>
    <x v="0"/>
    <s v="R"/>
    <x v="353"/>
    <x v="1036"/>
    <n v="982"/>
    <n v="1631"/>
    <n v="101"/>
    <n v="566"/>
    <n v="5.5"/>
    <n v="38"/>
    <n v="97"/>
    <n v="15180000"/>
    <n v="500000"/>
    <n v="14680000"/>
    <x v="0"/>
    <x v="1"/>
    <x v="0"/>
  </r>
  <r>
    <s v="Bucky Larson: Born to Be a Star"/>
    <d v="2011-07-03T00:00:00"/>
    <x v="16"/>
    <x v="1"/>
    <s v="Color"/>
    <x v="0"/>
    <x v="0"/>
    <x v="0"/>
    <s v="R"/>
    <x v="352"/>
    <x v="1037"/>
    <n v="982"/>
    <n v="2603"/>
    <n v="105"/>
    <n v="0"/>
    <n v="3.3"/>
    <n v="49"/>
    <n v="97"/>
    <n v="2331318"/>
    <n v="10000000"/>
    <n v="-7668682"/>
    <x v="1"/>
    <x v="2"/>
    <x v="0"/>
  </r>
  <r>
    <s v="Take Shelter"/>
    <d v="2011-10-13T00:00:00"/>
    <x v="16"/>
    <x v="1"/>
    <s v="Color"/>
    <x v="3"/>
    <x v="0"/>
    <x v="0"/>
    <s v="R"/>
    <x v="354"/>
    <x v="605"/>
    <n v="982"/>
    <n v="1520"/>
    <n v="337"/>
    <n v="14000"/>
    <n v="7.4"/>
    <n v="359"/>
    <n v="121"/>
    <n v="1729969"/>
    <n v="5000000"/>
    <n v="-3270031"/>
    <x v="1"/>
    <x v="0"/>
    <x v="2"/>
  </r>
  <r>
    <s v="The Quiet"/>
    <d v="2005-05-04T00:00:00"/>
    <x v="5"/>
    <x v="0"/>
    <s v="Color"/>
    <x v="3"/>
    <x v="0"/>
    <x v="0"/>
    <s v="R"/>
    <x v="354"/>
    <x v="998"/>
    <n v="982"/>
    <n v="3299"/>
    <n v="91"/>
    <n v="698"/>
    <n v="6.4"/>
    <n v="65"/>
    <n v="91"/>
    <n v="381186"/>
    <n v="900000"/>
    <n v="-518814"/>
    <x v="1"/>
    <x v="1"/>
    <x v="0"/>
  </r>
  <r>
    <s v="Two Evil Eyes"/>
    <d v="1990-10-06T00:00:00"/>
    <x v="24"/>
    <x v="2"/>
    <s v="Color"/>
    <x v="2"/>
    <x v="0"/>
    <x v="12"/>
    <s v="R"/>
    <x v="353"/>
    <x v="1038"/>
    <n v="982"/>
    <n v="2942"/>
    <n v="930"/>
    <n v="375"/>
    <n v="6.1"/>
    <n v="76"/>
    <n v="120"/>
    <n v="349618"/>
    <n v="9000000"/>
    <n v="-8650382"/>
    <x v="1"/>
    <x v="1"/>
    <x v="0"/>
  </r>
  <r>
    <s v="Thirteen Days"/>
    <d v="2000-11-02T00:00:00"/>
    <x v="28"/>
    <x v="0"/>
    <s v="Color"/>
    <x v="3"/>
    <x v="0"/>
    <x v="0"/>
    <s v="PG-13"/>
    <x v="341"/>
    <x v="121"/>
    <n v="981"/>
    <n v="1825"/>
    <n v="79"/>
    <n v="0"/>
    <n v="7.3"/>
    <n v="162"/>
    <n v="145"/>
    <n v="34566746"/>
    <n v="80000000"/>
    <n v="-45433254"/>
    <x v="1"/>
    <x v="0"/>
    <x v="2"/>
  </r>
  <r>
    <s v="Twin Falls Idaho"/>
    <d v="1999-05-06T00:00:00"/>
    <x v="17"/>
    <x v="2"/>
    <s v="Color"/>
    <x v="3"/>
    <x v="0"/>
    <x v="0"/>
    <s v="R"/>
    <x v="355"/>
    <x v="157"/>
    <n v="980"/>
    <n v="3166"/>
    <n v="35"/>
    <n v="180"/>
    <n v="7.3"/>
    <n v="54"/>
    <n v="111"/>
    <n v="985341"/>
    <n v="500000"/>
    <n v="485341"/>
    <x v="0"/>
    <x v="0"/>
    <x v="0"/>
  </r>
  <r>
    <s v="Stuart Little"/>
    <d v="1999-12-18T00:00:00"/>
    <x v="17"/>
    <x v="2"/>
    <s v="Color"/>
    <x v="5"/>
    <x v="0"/>
    <x v="8"/>
    <s v="PG"/>
    <x v="356"/>
    <x v="713"/>
    <n v="979"/>
    <n v="3382"/>
    <n v="50"/>
    <n v="0"/>
    <n v="5.9"/>
    <n v="101"/>
    <n v="84"/>
    <n v="140015224"/>
    <n v="133000000"/>
    <n v="7015224"/>
    <x v="0"/>
    <x v="1"/>
    <x v="1"/>
  </r>
  <r>
    <s v="Jack the Giant Slayer"/>
    <d v="2013-09-24T00:00:00"/>
    <x v="19"/>
    <x v="1"/>
    <s v="Color"/>
    <x v="5"/>
    <x v="0"/>
    <x v="0"/>
    <s v="PG-13"/>
    <x v="357"/>
    <x v="66"/>
    <n v="979"/>
    <n v="1766"/>
    <n v="0"/>
    <n v="22000"/>
    <n v="6.3"/>
    <n v="338"/>
    <n v="114"/>
    <n v="65171860"/>
    <n v="195000000"/>
    <n v="-129828140"/>
    <x v="1"/>
    <x v="1"/>
    <x v="0"/>
  </r>
  <r>
    <s v="Down to Earth"/>
    <d v="2001-08-17T00:00:00"/>
    <x v="25"/>
    <x v="0"/>
    <s v="Color"/>
    <x v="0"/>
    <x v="0"/>
    <x v="0"/>
    <s v="PG-13"/>
    <x v="356"/>
    <x v="246"/>
    <n v="979"/>
    <n v="2911"/>
    <n v="129"/>
    <n v="602"/>
    <n v="5.4"/>
    <n v="61"/>
    <n v="87"/>
    <n v="64172251"/>
    <n v="30000000"/>
    <n v="34172251"/>
    <x v="0"/>
    <x v="1"/>
    <x v="1"/>
  </r>
  <r>
    <s v="Littleman"/>
    <d v="2006-06-30T00:00:00"/>
    <x v="6"/>
    <x v="0"/>
    <s v="Color"/>
    <x v="0"/>
    <x v="0"/>
    <x v="0"/>
    <s v="PG-13"/>
    <x v="356"/>
    <x v="880"/>
    <n v="979"/>
    <n v="6334"/>
    <n v="322"/>
    <n v="0"/>
    <n v="4.3"/>
    <n v="78"/>
    <n v="98"/>
    <n v="58255287"/>
    <n v="64000000"/>
    <n v="-5744713"/>
    <x v="1"/>
    <x v="2"/>
    <x v="0"/>
  </r>
  <r>
    <s v="Vera Drake"/>
    <d v="2004-06-25T00:00:00"/>
    <x v="0"/>
    <x v="0"/>
    <s v="Color"/>
    <x v="4"/>
    <x v="0"/>
    <x v="2"/>
    <s v="R"/>
    <x v="357"/>
    <x v="980"/>
    <n v="979"/>
    <n v="3133"/>
    <n v="608"/>
    <n v="0"/>
    <n v="7.7"/>
    <n v="169"/>
    <n v="125"/>
    <n v="3753806"/>
    <n v="11000000"/>
    <n v="-7246194"/>
    <x v="1"/>
    <x v="0"/>
    <x v="2"/>
  </r>
  <r>
    <s v="Faithful"/>
    <d v="1996-02-19T00:00:00"/>
    <x v="29"/>
    <x v="2"/>
    <s v="Color"/>
    <x v="0"/>
    <x v="0"/>
    <x v="0"/>
    <s v="R"/>
    <x v="356"/>
    <x v="1039"/>
    <n v="979"/>
    <n v="1679"/>
    <n v="150"/>
    <n v="69"/>
    <n v="5.9"/>
    <n v="21"/>
    <n v="91"/>
    <n v="2104000"/>
    <n v="13000000"/>
    <n v="-10896000"/>
    <x v="1"/>
    <x v="1"/>
    <x v="0"/>
  </r>
  <r>
    <s v="The Oogieloves in the Big Balloon Adventure"/>
    <d v="2012-11-01T00:00:00"/>
    <x v="1"/>
    <x v="1"/>
    <s v="Color"/>
    <x v="5"/>
    <x v="0"/>
    <x v="0"/>
    <s v="G"/>
    <x v="356"/>
    <x v="1040"/>
    <n v="979"/>
    <n v="1978"/>
    <n v="12"/>
    <n v="831"/>
    <n v="6.7"/>
    <n v="28"/>
    <n v="88"/>
    <n v="1064277"/>
    <n v="20000000"/>
    <n v="-18935723"/>
    <x v="1"/>
    <x v="1"/>
    <x v="1"/>
  </r>
  <r>
    <s v="Poolhall Junkies"/>
    <d v="2002-08-10T00:00:00"/>
    <x v="18"/>
    <x v="0"/>
    <s v="Color"/>
    <x v="3"/>
    <x v="0"/>
    <x v="0"/>
    <s v="R"/>
    <x v="356"/>
    <x v="1041"/>
    <n v="979"/>
    <n v="3130"/>
    <n v="60"/>
    <n v="872"/>
    <n v="7"/>
    <n v="41"/>
    <n v="99"/>
    <n v="562059"/>
    <n v="4000000"/>
    <n v="-3437941"/>
    <x v="1"/>
    <x v="0"/>
    <x v="0"/>
  </r>
  <r>
    <s v="Underworld: Rise of the Lycans"/>
    <d v="2009-02-03T00:00:00"/>
    <x v="2"/>
    <x v="0"/>
    <s v="Color"/>
    <x v="1"/>
    <x v="0"/>
    <x v="0"/>
    <s v="R"/>
    <x v="358"/>
    <x v="1042"/>
    <n v="978"/>
    <n v="2184"/>
    <n v="148"/>
    <n v="0"/>
    <n v="6.6"/>
    <n v="164"/>
    <n v="92"/>
    <n v="45802315"/>
    <n v="35000000"/>
    <n v="10802315"/>
    <x v="0"/>
    <x v="1"/>
    <x v="0"/>
  </r>
  <r>
    <s v="The American"/>
    <d v="2010-11-29T00:00:00"/>
    <x v="7"/>
    <x v="1"/>
    <s v="Color"/>
    <x v="4"/>
    <x v="0"/>
    <x v="0"/>
    <s v="R"/>
    <x v="359"/>
    <x v="230"/>
    <n v="978"/>
    <n v="1454"/>
    <n v="210"/>
    <n v="10000"/>
    <n v="6.3"/>
    <n v="333"/>
    <n v="105"/>
    <n v="35596227"/>
    <n v="20000000"/>
    <n v="15596227"/>
    <x v="0"/>
    <x v="1"/>
    <x v="0"/>
  </r>
  <r>
    <s v="At First Sight"/>
    <d v="1999-05-04T00:00:00"/>
    <x v="17"/>
    <x v="2"/>
    <s v="Black and White"/>
    <x v="3"/>
    <x v="0"/>
    <x v="0"/>
    <s v="PG-13"/>
    <x v="360"/>
    <x v="391"/>
    <n v="978"/>
    <n v="3821"/>
    <n v="34"/>
    <n v="0"/>
    <n v="5.9"/>
    <n v="55"/>
    <n v="128"/>
    <n v="22326247"/>
    <n v="60000000"/>
    <n v="-37673753"/>
    <x v="1"/>
    <x v="1"/>
    <x v="2"/>
  </r>
  <r>
    <s v="Summer of Sam"/>
    <d v="1999-04-23T00:00:00"/>
    <x v="17"/>
    <x v="2"/>
    <s v="Color"/>
    <x v="4"/>
    <x v="0"/>
    <x v="0"/>
    <s v="R"/>
    <x v="360"/>
    <x v="189"/>
    <n v="978"/>
    <n v="5386"/>
    <n v="0"/>
    <n v="0"/>
    <n v="6.6"/>
    <n v="85"/>
    <n v="142"/>
    <n v="19283782"/>
    <n v="22000000"/>
    <n v="-2716218"/>
    <x v="1"/>
    <x v="1"/>
    <x v="2"/>
  </r>
  <r>
    <s v="The Replacement Killers"/>
    <d v="1998-03-16T00:00:00"/>
    <x v="11"/>
    <x v="2"/>
    <s v="Color"/>
    <x v="1"/>
    <x v="0"/>
    <x v="0"/>
    <s v="R"/>
    <x v="360"/>
    <x v="305"/>
    <n v="978"/>
    <n v="3072"/>
    <n v="845"/>
    <n v="629"/>
    <n v="6.1"/>
    <n v="105"/>
    <n v="96"/>
    <n v="18967571"/>
    <n v="30000000"/>
    <n v="-11032429"/>
    <x v="1"/>
    <x v="1"/>
    <x v="0"/>
  </r>
  <r>
    <s v="New York Minute"/>
    <d v="2004-07-09T00:00:00"/>
    <x v="0"/>
    <x v="0"/>
    <s v="Color"/>
    <x v="0"/>
    <x v="0"/>
    <x v="0"/>
    <s v="PG"/>
    <x v="361"/>
    <x v="454"/>
    <n v="976"/>
    <n v="3974"/>
    <n v="29"/>
    <n v="849"/>
    <n v="4.8"/>
    <n v="70"/>
    <n v="91"/>
    <n v="14018364"/>
    <n v="30000000"/>
    <n v="-15981636"/>
    <x v="1"/>
    <x v="2"/>
    <x v="0"/>
  </r>
  <r>
    <s v="The Wackness"/>
    <d v="2008-12-07T00:00:00"/>
    <x v="3"/>
    <x v="0"/>
    <s v="Color"/>
    <x v="0"/>
    <x v="0"/>
    <x v="0"/>
    <s v="R"/>
    <x v="361"/>
    <x v="177"/>
    <n v="976"/>
    <n v="2748"/>
    <n v="129"/>
    <n v="0"/>
    <n v="7"/>
    <n v="147"/>
    <n v="99"/>
    <n v="2077046"/>
    <n v="6000000"/>
    <n v="-3922954"/>
    <x v="1"/>
    <x v="0"/>
    <x v="0"/>
  </r>
  <r>
    <s v="Wreck-It Ralph"/>
    <d v="2012-09-25T00:00:00"/>
    <x v="1"/>
    <x v="1"/>
    <s v="Color"/>
    <x v="5"/>
    <x v="0"/>
    <x v="0"/>
    <s v="PG"/>
    <x v="362"/>
    <x v="1043"/>
    <n v="975"/>
    <n v="4451"/>
    <n v="66"/>
    <n v="40000"/>
    <n v="7.8"/>
    <n v="377"/>
    <n v="101"/>
    <n v="189412677"/>
    <n v="165000000"/>
    <n v="24412677"/>
    <x v="0"/>
    <x v="0"/>
    <x v="0"/>
  </r>
  <r>
    <s v="The Heat"/>
    <d v="2013-06-23T00:00:00"/>
    <x v="19"/>
    <x v="1"/>
    <s v="Color"/>
    <x v="1"/>
    <x v="0"/>
    <x v="0"/>
    <s v="R"/>
    <x v="363"/>
    <x v="1044"/>
    <n v="975"/>
    <n v="4825"/>
    <n v="176"/>
    <n v="24000"/>
    <n v="6.6"/>
    <n v="270"/>
    <n v="123"/>
    <n v="159578352"/>
    <n v="43000000"/>
    <n v="116578352"/>
    <x v="0"/>
    <x v="1"/>
    <x v="2"/>
  </r>
  <r>
    <s v="Mr. Holland's Opus"/>
    <d v="1995-09-04T00:00:00"/>
    <x v="21"/>
    <x v="2"/>
    <s v="Color"/>
    <x v="3"/>
    <x v="0"/>
    <x v="0"/>
    <s v="PG"/>
    <x v="364"/>
    <x v="321"/>
    <n v="975"/>
    <n v="2223"/>
    <n v="65"/>
    <n v="0"/>
    <n v="7.3"/>
    <n v="42"/>
    <n v="143"/>
    <n v="82528097"/>
    <n v="6500000"/>
    <n v="76028097"/>
    <x v="0"/>
    <x v="0"/>
    <x v="2"/>
  </r>
  <r>
    <s v="Diary of a Wimpy Kid: Rodrick Rules"/>
    <d v="2011-11-17T00:00:00"/>
    <x v="16"/>
    <x v="1"/>
    <s v="Color"/>
    <x v="0"/>
    <x v="0"/>
    <x v="0"/>
    <s v="PG"/>
    <x v="365"/>
    <x v="269"/>
    <n v="975"/>
    <n v="3567"/>
    <n v="42"/>
    <n v="0"/>
    <n v="6.6"/>
    <n v="103"/>
    <n v="99"/>
    <n v="52691009"/>
    <n v="21000000"/>
    <n v="31691009"/>
    <x v="0"/>
    <x v="1"/>
    <x v="0"/>
  </r>
  <r>
    <s v="A Madea Christmas"/>
    <d v="2013-03-12T00:00:00"/>
    <x v="19"/>
    <x v="1"/>
    <s v="Color"/>
    <x v="0"/>
    <x v="0"/>
    <x v="0"/>
    <s v="PG-13"/>
    <x v="364"/>
    <x v="815"/>
    <n v="975"/>
    <n v="3202"/>
    <n v="0"/>
    <n v="0"/>
    <n v="4.7"/>
    <n v="24"/>
    <n v="100"/>
    <n v="52528330"/>
    <n v="25000000"/>
    <n v="27528330"/>
    <x v="0"/>
    <x v="2"/>
    <x v="0"/>
  </r>
  <r>
    <s v="Diary of a Wimpy Kid: Dog Days"/>
    <d v="2012-04-28T00:00:00"/>
    <x v="1"/>
    <x v="1"/>
    <s v="Color"/>
    <x v="0"/>
    <x v="0"/>
    <x v="0"/>
    <s v="PG"/>
    <x v="365"/>
    <x v="269"/>
    <n v="975"/>
    <n v="3153"/>
    <n v="42"/>
    <n v="0"/>
    <n v="6.4"/>
    <n v="88"/>
    <n v="94"/>
    <n v="49002815"/>
    <n v="22000000"/>
    <n v="27002815"/>
    <x v="0"/>
    <x v="1"/>
    <x v="0"/>
  </r>
  <r>
    <s v="Cats &amp; Dogs: The Revenge of Kitty Galore"/>
    <d v="2010-11-28T00:00:00"/>
    <x v="7"/>
    <x v="1"/>
    <s v="Color"/>
    <x v="1"/>
    <x v="0"/>
    <x v="0"/>
    <s v="PG"/>
    <x v="362"/>
    <x v="439"/>
    <n v="975"/>
    <n v="3326"/>
    <n v="62"/>
    <n v="0"/>
    <n v="4.3"/>
    <n v="91"/>
    <n v="82"/>
    <n v="43575716"/>
    <n v="85000000"/>
    <n v="-41424284"/>
    <x v="1"/>
    <x v="2"/>
    <x v="1"/>
  </r>
  <r>
    <s v="Urban Legend"/>
    <d v="1998-01-20T00:00:00"/>
    <x v="11"/>
    <x v="2"/>
    <s v="Color"/>
    <x v="2"/>
    <x v="0"/>
    <x v="0"/>
    <s v="R"/>
    <x v="364"/>
    <x v="1045"/>
    <n v="975"/>
    <n v="3500"/>
    <n v="9"/>
    <n v="0"/>
    <n v="5.5"/>
    <n v="101"/>
    <n v="99"/>
    <n v="38048637"/>
    <n v="14000000"/>
    <n v="24048637"/>
    <x v="0"/>
    <x v="1"/>
    <x v="0"/>
  </r>
  <r>
    <s v="The Upside of Anger"/>
    <d v="2005-08-20T00:00:00"/>
    <x v="5"/>
    <x v="0"/>
    <s v="Color"/>
    <x v="0"/>
    <x v="0"/>
    <x v="0"/>
    <s v="R"/>
    <x v="364"/>
    <x v="607"/>
    <n v="975"/>
    <n v="2944"/>
    <n v="57"/>
    <n v="549"/>
    <n v="6.9"/>
    <n v="125"/>
    <n v="118"/>
    <n v="18761993"/>
    <n v="9000000"/>
    <n v="9761993"/>
    <x v="0"/>
    <x v="1"/>
    <x v="0"/>
  </r>
  <r>
    <s v="Lucky Numbers"/>
    <d v="2000-06-23T00:00:00"/>
    <x v="28"/>
    <x v="0"/>
    <s v="Color"/>
    <x v="0"/>
    <x v="0"/>
    <x v="3"/>
    <s v="R"/>
    <x v="363"/>
    <x v="408"/>
    <n v="975"/>
    <n v="3580"/>
    <n v="0"/>
    <n v="177"/>
    <n v="5"/>
    <n v="60"/>
    <n v="105"/>
    <n v="10014234"/>
    <n v="65000000"/>
    <n v="-54985766"/>
    <x v="1"/>
    <x v="1"/>
    <x v="0"/>
  </r>
  <r>
    <s v="The Brothers Bloom"/>
    <d v="2008-10-10T00:00:00"/>
    <x v="3"/>
    <x v="0"/>
    <s v="Color"/>
    <x v="5"/>
    <x v="0"/>
    <x v="0"/>
    <s v="PG-13"/>
    <x v="365"/>
    <x v="168"/>
    <n v="975"/>
    <n v="3014"/>
    <n v="0"/>
    <n v="0"/>
    <n v="6.9"/>
    <n v="182"/>
    <n v="114"/>
    <n v="3519627"/>
    <n v="20000000"/>
    <n v="-16480373"/>
    <x v="1"/>
    <x v="1"/>
    <x v="0"/>
  </r>
  <r>
    <s v="Cecil B. DeMented"/>
    <d v="2000-11-14T00:00:00"/>
    <x v="28"/>
    <x v="0"/>
    <s v="Color"/>
    <x v="0"/>
    <x v="0"/>
    <x v="3"/>
    <s v="R"/>
    <x v="364"/>
    <x v="1046"/>
    <n v="975"/>
    <n v="3059"/>
    <n v="0"/>
    <n v="795"/>
    <n v="6.2"/>
    <n v="90"/>
    <n v="87"/>
    <n v="1276984"/>
    <n v="10000000"/>
    <n v="-8723016"/>
    <x v="1"/>
    <x v="1"/>
    <x v="1"/>
  </r>
  <r>
    <s v="The Brass Teapot"/>
    <d v="2012-02-24T00:00:00"/>
    <x v="1"/>
    <x v="1"/>
    <s v="Color"/>
    <x v="0"/>
    <x v="0"/>
    <x v="0"/>
    <s v="R"/>
    <x v="362"/>
    <x v="1047"/>
    <n v="975"/>
    <n v="4184"/>
    <n v="6"/>
    <n v="0"/>
    <n v="6.4"/>
    <n v="62"/>
    <n v="101"/>
    <n v="6643"/>
    <n v="900000"/>
    <n v="-893357"/>
    <x v="1"/>
    <x v="1"/>
    <x v="0"/>
  </r>
  <r>
    <s v="Special"/>
    <d v="2006-04-21T00:00:00"/>
    <x v="6"/>
    <x v="0"/>
    <s v="Color"/>
    <x v="0"/>
    <x v="0"/>
    <x v="0"/>
    <s v="R"/>
    <x v="363"/>
    <x v="1048"/>
    <n v="975"/>
    <n v="2694"/>
    <n v="0"/>
    <n v="0"/>
    <n v="6.9"/>
    <n v="56"/>
    <n v="81"/>
    <n v="6387"/>
    <n v="1000000"/>
    <n v="-993613"/>
    <x v="1"/>
    <x v="1"/>
    <x v="1"/>
  </r>
  <r>
    <s v="Transformers: Age of Extinction"/>
    <d v="2014-04-23T00:00:00"/>
    <x v="14"/>
    <x v="1"/>
    <s v="Color"/>
    <x v="1"/>
    <x v="0"/>
    <x v="0"/>
    <s v="PG-13"/>
    <x v="366"/>
    <x v="294"/>
    <n v="974"/>
    <n v="3988"/>
    <n v="0"/>
    <n v="56000"/>
    <n v="5.7"/>
    <n v="378"/>
    <n v="165"/>
    <n v="245428137"/>
    <n v="210000000"/>
    <n v="35428137"/>
    <x v="0"/>
    <x v="1"/>
    <x v="2"/>
  </r>
  <r>
    <s v="Snow Flower and the Secret Fan"/>
    <d v="2011-01-10T00:00:00"/>
    <x v="16"/>
    <x v="1"/>
    <s v="Color"/>
    <x v="3"/>
    <x v="0"/>
    <x v="11"/>
    <s v="PG-13"/>
    <x v="366"/>
    <x v="279"/>
    <n v="974"/>
    <n v="2430"/>
    <n v="61"/>
    <n v="0"/>
    <n v="6.1"/>
    <n v="56"/>
    <n v="104"/>
    <n v="1346503"/>
    <n v="6000000"/>
    <n v="-4653497"/>
    <x v="1"/>
    <x v="1"/>
    <x v="0"/>
  </r>
  <r>
    <s v="1911"/>
    <d v="2011-11-11T00:00:00"/>
    <x v="16"/>
    <x v="1"/>
    <s v="Color"/>
    <x v="1"/>
    <x v="2"/>
    <x v="11"/>
    <s v="R"/>
    <x v="366"/>
    <x v="1049"/>
    <n v="974"/>
    <n v="1887"/>
    <n v="0"/>
    <n v="0"/>
    <n v="6"/>
    <n v="63"/>
    <n v="121"/>
    <n v="127437"/>
    <n v="18000000"/>
    <n v="-17872563"/>
    <x v="1"/>
    <x v="1"/>
    <x v="2"/>
  </r>
  <r>
    <s v="My Super Ex-Girlfriend"/>
    <d v="2006-06-04T00:00:00"/>
    <x v="6"/>
    <x v="0"/>
    <s v="Color"/>
    <x v="0"/>
    <x v="0"/>
    <x v="0"/>
    <s v="PG-13"/>
    <x v="367"/>
    <x v="265"/>
    <n v="973"/>
    <n v="2737"/>
    <n v="425"/>
    <n v="1000"/>
    <n v="5.0999999999999996"/>
    <n v="147"/>
    <n v="95"/>
    <n v="22526144"/>
    <n v="30000000"/>
    <n v="-7473856"/>
    <x v="1"/>
    <x v="1"/>
    <x v="0"/>
  </r>
  <r>
    <s v="Summer Catch"/>
    <d v="2001-01-21T00:00:00"/>
    <x v="25"/>
    <x v="0"/>
    <s v="Color"/>
    <x v="0"/>
    <x v="0"/>
    <x v="0"/>
    <s v="PG-13"/>
    <x v="368"/>
    <x v="888"/>
    <n v="973"/>
    <n v="3344"/>
    <n v="19"/>
    <n v="476"/>
    <n v="4.9000000000000004"/>
    <n v="50"/>
    <n v="108"/>
    <n v="19693891"/>
    <n v="34000000"/>
    <n v="-14306109"/>
    <x v="1"/>
    <x v="2"/>
    <x v="0"/>
  </r>
  <r>
    <s v="Meet Dave"/>
    <d v="2008-02-09T00:00:00"/>
    <x v="3"/>
    <x v="0"/>
    <s v="Color"/>
    <x v="5"/>
    <x v="0"/>
    <x v="0"/>
    <s v="PG"/>
    <x v="368"/>
    <x v="172"/>
    <n v="973"/>
    <n v="1865"/>
    <n v="48"/>
    <n v="791"/>
    <n v="4.9000000000000004"/>
    <n v="127"/>
    <n v="90"/>
    <n v="11802056"/>
    <n v="60000000"/>
    <n v="-48197944"/>
    <x v="1"/>
    <x v="2"/>
    <x v="0"/>
  </r>
  <r>
    <s v="Thr3e"/>
    <d v="2006-10-23T00:00:00"/>
    <x v="6"/>
    <x v="0"/>
    <s v="Color"/>
    <x v="3"/>
    <x v="0"/>
    <x v="31"/>
    <s v="PG-13"/>
    <x v="368"/>
    <x v="1050"/>
    <n v="973"/>
    <n v="2306"/>
    <n v="9"/>
    <n v="250"/>
    <n v="5.0999999999999996"/>
    <n v="25"/>
    <n v="101"/>
    <n v="978908"/>
    <n v="2400000"/>
    <n v="-1421092"/>
    <x v="1"/>
    <x v="1"/>
    <x v="0"/>
  </r>
  <r>
    <s v="Oculus"/>
    <d v="2013-10-18T00:00:00"/>
    <x v="19"/>
    <x v="1"/>
    <s v="Color"/>
    <x v="2"/>
    <x v="0"/>
    <x v="0"/>
    <s v="R"/>
    <x v="369"/>
    <x v="1051"/>
    <n v="972"/>
    <n v="2071"/>
    <n v="59"/>
    <n v="23000"/>
    <n v="6.5"/>
    <n v="336"/>
    <n v="104"/>
    <n v="27689474"/>
    <n v="5000000"/>
    <n v="22689474"/>
    <x v="0"/>
    <x v="1"/>
    <x v="0"/>
  </r>
  <r>
    <s v="Mad City"/>
    <d v="1997-05-09T00:00:00"/>
    <x v="10"/>
    <x v="2"/>
    <s v="Color"/>
    <x v="4"/>
    <x v="0"/>
    <x v="0"/>
    <s v="PG-13"/>
    <x v="370"/>
    <x v="1052"/>
    <n v="972"/>
    <n v="2606"/>
    <n v="333"/>
    <n v="697"/>
    <n v="6.2"/>
    <n v="59"/>
    <n v="115"/>
    <n v="10556196"/>
    <n v="50000000"/>
    <n v="-39443804"/>
    <x v="1"/>
    <x v="1"/>
    <x v="0"/>
  </r>
  <r>
    <s v="The Rugrats Movie"/>
    <d v="1998-12-17T00:00:00"/>
    <x v="11"/>
    <x v="2"/>
    <s v="Color"/>
    <x v="5"/>
    <x v="0"/>
    <x v="0"/>
    <s v="G"/>
    <x v="371"/>
    <x v="1053"/>
    <n v="971"/>
    <n v="3438"/>
    <n v="5"/>
    <n v="418"/>
    <n v="5.9"/>
    <n v="45"/>
    <n v="83"/>
    <n v="100491683"/>
    <n v="24000000"/>
    <n v="76491683"/>
    <x v="0"/>
    <x v="1"/>
    <x v="1"/>
  </r>
  <r>
    <s v="Rugrats in Paris: The Movie"/>
    <d v="2000-07-12T00:00:00"/>
    <x v="28"/>
    <x v="0"/>
    <s v="Color"/>
    <x v="5"/>
    <x v="0"/>
    <x v="8"/>
    <s v="G"/>
    <x v="371"/>
    <x v="1054"/>
    <n v="971"/>
    <n v="4527"/>
    <n v="0"/>
    <n v="181"/>
    <n v="6.1"/>
    <n v="41"/>
    <n v="78"/>
    <n v="76501438"/>
    <n v="30000000"/>
    <n v="46501438"/>
    <x v="0"/>
    <x v="1"/>
    <x v="1"/>
  </r>
  <r>
    <s v="Project X"/>
    <d v="2012-05-26T00:00:00"/>
    <x v="1"/>
    <x v="1"/>
    <s v="Color"/>
    <x v="0"/>
    <x v="0"/>
    <x v="0"/>
    <s v="R"/>
    <x v="372"/>
    <x v="1055"/>
    <n v="971"/>
    <n v="2043"/>
    <n v="166"/>
    <n v="29000"/>
    <n v="6.7"/>
    <n v="229"/>
    <n v="93"/>
    <n v="54724272"/>
    <n v="12000000"/>
    <n v="42724272"/>
    <x v="0"/>
    <x v="1"/>
    <x v="0"/>
  </r>
  <r>
    <s v="Rugrats Go Wild"/>
    <d v="2003-06-26T00:00:00"/>
    <x v="22"/>
    <x v="0"/>
    <s v="Color"/>
    <x v="5"/>
    <x v="0"/>
    <x v="0"/>
    <s v="PG"/>
    <x v="371"/>
    <x v="1056"/>
    <n v="971"/>
    <n v="3017"/>
    <n v="0"/>
    <n v="329"/>
    <n v="5.6"/>
    <n v="45"/>
    <n v="80"/>
    <n v="39399750"/>
    <n v="25000000"/>
    <n v="14399750"/>
    <x v="0"/>
    <x v="1"/>
    <x v="1"/>
  </r>
  <r>
    <s v="Devil's Due"/>
    <d v="2014-10-28T00:00:00"/>
    <x v="14"/>
    <x v="1"/>
    <s v="Color"/>
    <x v="2"/>
    <x v="0"/>
    <x v="0"/>
    <s v="R"/>
    <x v="373"/>
    <x v="1057"/>
    <n v="971"/>
    <n v="2517"/>
    <n v="14"/>
    <n v="0"/>
    <n v="4"/>
    <n v="137"/>
    <n v="89"/>
    <n v="15818967"/>
    <n v="7000000"/>
    <n v="8818967"/>
    <x v="0"/>
    <x v="2"/>
    <x v="1"/>
  </r>
  <r>
    <s v="The Last Stand"/>
    <d v="2013-06-08T00:00:00"/>
    <x v="19"/>
    <x v="1"/>
    <s v="Color"/>
    <x v="1"/>
    <x v="0"/>
    <x v="0"/>
    <s v="R"/>
    <x v="373"/>
    <x v="1058"/>
    <n v="971"/>
    <n v="1643"/>
    <n v="419"/>
    <n v="24000"/>
    <n v="6.4"/>
    <n v="376"/>
    <n v="107"/>
    <n v="12026670"/>
    <n v="45000000"/>
    <n v="-32973330"/>
    <x v="1"/>
    <x v="1"/>
    <x v="0"/>
  </r>
  <r>
    <s v="The Bodyguard"/>
    <d v="1992-04-27T00:00:00"/>
    <x v="9"/>
    <x v="2"/>
    <s v="Color"/>
    <x v="1"/>
    <x v="0"/>
    <x v="0"/>
    <s v="R"/>
    <x v="374"/>
    <x v="757"/>
    <n v="970"/>
    <n v="2551"/>
    <n v="81"/>
    <n v="0"/>
    <n v="6.1"/>
    <n v="48"/>
    <n v="129"/>
    <n v="121945720"/>
    <n v="25000000"/>
    <n v="96945720"/>
    <x v="0"/>
    <x v="1"/>
    <x v="2"/>
  </r>
  <r>
    <s v="The Muppets"/>
    <d v="2011-08-27T00:00:00"/>
    <x v="16"/>
    <x v="1"/>
    <s v="Color"/>
    <x v="5"/>
    <x v="0"/>
    <x v="0"/>
    <s v="PG"/>
    <x v="374"/>
    <x v="754"/>
    <n v="970"/>
    <n v="1336"/>
    <n v="33"/>
    <n v="26000"/>
    <n v="7.1"/>
    <n v="398"/>
    <n v="103"/>
    <n v="88625922"/>
    <n v="45000000"/>
    <n v="43625922"/>
    <x v="0"/>
    <x v="0"/>
    <x v="0"/>
  </r>
  <r>
    <s v="Hope Floats"/>
    <d v="1998-08-25T00:00:00"/>
    <x v="11"/>
    <x v="2"/>
    <s v="Color"/>
    <x v="3"/>
    <x v="0"/>
    <x v="0"/>
    <s v="PG-13"/>
    <x v="374"/>
    <x v="1059"/>
    <n v="970"/>
    <n v="2860"/>
    <n v="0"/>
    <n v="0"/>
    <n v="5.9"/>
    <n v="65"/>
    <n v="114"/>
    <n v="60033780"/>
    <n v="30000000"/>
    <n v="30033780"/>
    <x v="0"/>
    <x v="1"/>
    <x v="0"/>
  </r>
  <r>
    <s v="Just Like Heaven"/>
    <d v="2005-12-06T00:00:00"/>
    <x v="5"/>
    <x v="0"/>
    <s v="Color"/>
    <x v="0"/>
    <x v="0"/>
    <x v="0"/>
    <s v="PG-13"/>
    <x v="375"/>
    <x v="805"/>
    <n v="970"/>
    <n v="2876"/>
    <n v="70"/>
    <n v="0"/>
    <n v="6.7"/>
    <n v="142"/>
    <n v="95"/>
    <n v="48291624"/>
    <n v="58000000"/>
    <n v="-9708376"/>
    <x v="1"/>
    <x v="1"/>
    <x v="0"/>
  </r>
  <r>
    <s v="Napoleon Dynamite"/>
    <d v="2004-02-16T00:00:00"/>
    <x v="0"/>
    <x v="0"/>
    <s v="Color"/>
    <x v="0"/>
    <x v="0"/>
    <x v="0"/>
    <s v="PG"/>
    <x v="375"/>
    <x v="1060"/>
    <n v="970"/>
    <n v="3950"/>
    <n v="100"/>
    <n v="0"/>
    <n v="6.9"/>
    <n v="220"/>
    <n v="92"/>
    <n v="44540956"/>
    <n v="400000"/>
    <n v="44140956"/>
    <x v="0"/>
    <x v="1"/>
    <x v="0"/>
  </r>
  <r>
    <s v="Enough"/>
    <d v="2002-03-10T00:00:00"/>
    <x v="18"/>
    <x v="0"/>
    <s v="Color"/>
    <x v="4"/>
    <x v="0"/>
    <x v="0"/>
    <s v="PG-13"/>
    <x v="374"/>
    <x v="152"/>
    <n v="970"/>
    <n v="3770"/>
    <n v="150"/>
    <n v="0"/>
    <n v="5.6"/>
    <n v="98"/>
    <n v="115"/>
    <n v="39177215"/>
    <n v="38000000"/>
    <n v="1177215"/>
    <x v="0"/>
    <x v="1"/>
    <x v="0"/>
  </r>
  <r>
    <s v="School for Scoundrels"/>
    <d v="2006-07-18T00:00:00"/>
    <x v="6"/>
    <x v="0"/>
    <s v="Color"/>
    <x v="0"/>
    <x v="0"/>
    <x v="0"/>
    <s v="PG-13"/>
    <x v="375"/>
    <x v="249"/>
    <n v="970"/>
    <n v="4374"/>
    <n v="480"/>
    <n v="484"/>
    <n v="5.9"/>
    <n v="110"/>
    <n v="108"/>
    <n v="17803796"/>
    <n v="20000000"/>
    <n v="-2196204"/>
    <x v="1"/>
    <x v="1"/>
    <x v="0"/>
  </r>
  <r>
    <s v="Pet Sematary"/>
    <d v="1989-06-04T00:00:00"/>
    <x v="15"/>
    <x v="3"/>
    <s v="Color"/>
    <x v="8"/>
    <x v="0"/>
    <x v="0"/>
    <s v="R"/>
    <x v="376"/>
    <x v="1061"/>
    <n v="969"/>
    <n v="2987"/>
    <n v="52"/>
    <n v="0"/>
    <n v="6.6"/>
    <n v="98"/>
    <n v="103"/>
    <n v="57469179"/>
    <n v="11500000"/>
    <n v="45969179"/>
    <x v="0"/>
    <x v="1"/>
    <x v="0"/>
  </r>
  <r>
    <s v="Something Borrowed"/>
    <d v="2011-04-28T00:00:00"/>
    <x v="16"/>
    <x v="1"/>
    <s v="Color"/>
    <x v="0"/>
    <x v="0"/>
    <x v="0"/>
    <s v="PG-13"/>
    <x v="377"/>
    <x v="1062"/>
    <n v="969"/>
    <n v="2371"/>
    <n v="42"/>
    <n v="13000"/>
    <n v="5.9"/>
    <n v="128"/>
    <n v="112"/>
    <n v="39026186"/>
    <n v="35000000"/>
    <n v="4026186"/>
    <x v="0"/>
    <x v="1"/>
    <x v="0"/>
  </r>
  <r>
    <s v="New Nightmare"/>
    <d v="1994-03-28T00:00:00"/>
    <x v="27"/>
    <x v="2"/>
    <s v="Color"/>
    <x v="8"/>
    <x v="0"/>
    <x v="0"/>
    <s v="R"/>
    <x v="376"/>
    <x v="53"/>
    <n v="969"/>
    <n v="1775"/>
    <n v="0"/>
    <n v="0"/>
    <n v="6.4"/>
    <n v="109"/>
    <n v="107"/>
    <n v="18090181"/>
    <n v="8000000"/>
    <n v="10090181"/>
    <x v="0"/>
    <x v="1"/>
    <x v="0"/>
  </r>
  <r>
    <s v="12 Rounds"/>
    <d v="2009-11-20T00:00:00"/>
    <x v="2"/>
    <x v="0"/>
    <s v="Color"/>
    <x v="1"/>
    <x v="0"/>
    <x v="0"/>
    <s v="PG-13"/>
    <x v="378"/>
    <x v="488"/>
    <n v="969"/>
    <n v="2799"/>
    <n v="212"/>
    <n v="0"/>
    <n v="5.6"/>
    <n v="113"/>
    <n v="108"/>
    <n v="12232937"/>
    <n v="22000000"/>
    <n v="-9767063"/>
    <x v="1"/>
    <x v="1"/>
    <x v="0"/>
  </r>
  <r>
    <s v="Tiny Furniture"/>
    <d v="2010-12-07T00:00:00"/>
    <x v="7"/>
    <x v="1"/>
    <s v="Color"/>
    <x v="0"/>
    <x v="0"/>
    <x v="0"/>
    <s v="Not Rated"/>
    <x v="379"/>
    <x v="1063"/>
    <n v="969"/>
    <n v="2530"/>
    <n v="969"/>
    <n v="0"/>
    <n v="6.3"/>
    <n v="113"/>
    <n v="98"/>
    <n v="389804"/>
    <n v="65000"/>
    <n v="324804"/>
    <x v="0"/>
    <x v="1"/>
    <x v="0"/>
  </r>
  <r>
    <s v="The House of the Devil"/>
    <d v="2009-05-25T00:00:00"/>
    <x v="2"/>
    <x v="0"/>
    <s v="Color"/>
    <x v="2"/>
    <x v="0"/>
    <x v="0"/>
    <s v="R"/>
    <x v="379"/>
    <x v="1064"/>
    <n v="969"/>
    <n v="3833"/>
    <n v="243"/>
    <n v="0"/>
    <n v="6.4"/>
    <n v="238"/>
    <n v="95"/>
    <n v="100659"/>
    <n v="900000"/>
    <n v="-799341"/>
    <x v="1"/>
    <x v="1"/>
    <x v="0"/>
  </r>
  <r>
    <s v="The Innkeepers"/>
    <d v="2011-06-10T00:00:00"/>
    <x v="16"/>
    <x v="1"/>
    <s v="Color"/>
    <x v="2"/>
    <x v="0"/>
    <x v="0"/>
    <s v="R"/>
    <x v="379"/>
    <x v="1064"/>
    <n v="969"/>
    <n v="1252"/>
    <n v="243"/>
    <n v="0"/>
    <n v="5.5"/>
    <n v="292"/>
    <n v="101"/>
    <n v="77501"/>
    <n v="750000"/>
    <n v="-672499"/>
    <x v="1"/>
    <x v="1"/>
    <x v="0"/>
  </r>
  <r>
    <s v="The Last Castle"/>
    <d v="2001-05-13T00:00:00"/>
    <x v="25"/>
    <x v="0"/>
    <s v="Color"/>
    <x v="1"/>
    <x v="0"/>
    <x v="0"/>
    <s v="R"/>
    <x v="380"/>
    <x v="553"/>
    <n v="968"/>
    <n v="3012"/>
    <n v="37"/>
    <n v="0"/>
    <n v="6.9"/>
    <n v="110"/>
    <n v="131"/>
    <n v="18208078"/>
    <n v="60000000"/>
    <n v="-41791922"/>
    <x v="1"/>
    <x v="1"/>
    <x v="2"/>
  </r>
  <r>
    <s v="Sunshine Cleaning"/>
    <d v="2008-07-22T00:00:00"/>
    <x v="3"/>
    <x v="0"/>
    <s v="Color"/>
    <x v="0"/>
    <x v="0"/>
    <x v="0"/>
    <s v="R"/>
    <x v="380"/>
    <x v="1065"/>
    <n v="968"/>
    <n v="2528"/>
    <n v="19"/>
    <n v="0"/>
    <n v="6.9"/>
    <n v="195"/>
    <n v="91"/>
    <n v="12055108"/>
    <n v="8000000"/>
    <n v="4055108"/>
    <x v="0"/>
    <x v="1"/>
    <x v="0"/>
  </r>
  <r>
    <s v="Lady in White"/>
    <d v="1988-05-08T00:00:00"/>
    <x v="30"/>
    <x v="3"/>
    <s v="Color"/>
    <x v="8"/>
    <x v="0"/>
    <x v="0"/>
    <s v="R"/>
    <x v="381"/>
    <x v="1066"/>
    <n v="968"/>
    <n v="2545"/>
    <n v="7"/>
    <n v="0"/>
    <n v="6.7"/>
    <n v="130"/>
    <n v="118"/>
    <n v="1705139"/>
    <n v="4700000"/>
    <n v="-2994861"/>
    <x v="1"/>
    <x v="1"/>
    <x v="0"/>
  </r>
  <r>
    <s v="The Perfect Game"/>
    <d v="2009-04-26T00:00:00"/>
    <x v="2"/>
    <x v="0"/>
    <s v="Black and White"/>
    <x v="0"/>
    <x v="0"/>
    <x v="5"/>
    <s v="PG"/>
    <x v="380"/>
    <x v="1067"/>
    <n v="968"/>
    <n v="4270"/>
    <n v="50"/>
    <n v="0"/>
    <n v="7"/>
    <n v="41"/>
    <n v="118"/>
    <n v="1089445"/>
    <n v="12500000"/>
    <n v="-11410555"/>
    <x v="1"/>
    <x v="0"/>
    <x v="0"/>
  </r>
  <r>
    <s v="The FP"/>
    <d v="2011-03-10T00:00:00"/>
    <x v="16"/>
    <x v="1"/>
    <s v="Color"/>
    <x v="0"/>
    <x v="0"/>
    <x v="0"/>
    <s v="R"/>
    <x v="380"/>
    <x v="1068"/>
    <n v="968"/>
    <n v="2046"/>
    <n v="32"/>
    <n v="0"/>
    <n v="5.6"/>
    <n v="66"/>
    <n v="82"/>
    <n v="40557"/>
    <n v="60000"/>
    <n v="-19443"/>
    <x v="1"/>
    <x v="1"/>
    <x v="1"/>
  </r>
  <r>
    <s v="Jurassic Park"/>
    <d v="1993-08-03T00:00:00"/>
    <x v="8"/>
    <x v="2"/>
    <s v="Color"/>
    <x v="5"/>
    <x v="0"/>
    <x v="0"/>
    <s v="PG-13"/>
    <x v="382"/>
    <x v="19"/>
    <n v="967"/>
    <n v="2129"/>
    <n v="14000"/>
    <n v="19000"/>
    <n v="8.1"/>
    <n v="308"/>
    <n v="127"/>
    <n v="356784000"/>
    <n v="63000000"/>
    <n v="293784000"/>
    <x v="0"/>
    <x v="3"/>
    <x v="2"/>
  </r>
  <r>
    <s v="Footloose"/>
    <d v="1984-04-06T00:00:00"/>
    <x v="26"/>
    <x v="3"/>
    <s v="Color"/>
    <x v="3"/>
    <x v="0"/>
    <x v="0"/>
    <s v="PG"/>
    <x v="383"/>
    <x v="1069"/>
    <n v="967"/>
    <n v="1962"/>
    <n v="71"/>
    <n v="0"/>
    <n v="6.5"/>
    <n v="60"/>
    <n v="107"/>
    <n v="80000000"/>
    <n v="8200000"/>
    <n v="71800000"/>
    <x v="0"/>
    <x v="1"/>
    <x v="0"/>
  </r>
  <r>
    <s v="I Am Sam"/>
    <d v="2001-05-27T00:00:00"/>
    <x v="25"/>
    <x v="0"/>
    <s v="Color"/>
    <x v="3"/>
    <x v="0"/>
    <x v="0"/>
    <s v="PG-13"/>
    <x v="383"/>
    <x v="649"/>
    <n v="967"/>
    <n v="3152"/>
    <n v="24"/>
    <n v="15000"/>
    <n v="7.6"/>
    <n v="129"/>
    <n v="132"/>
    <n v="40270895"/>
    <n v="22000000"/>
    <n v="18270895"/>
    <x v="0"/>
    <x v="0"/>
    <x v="2"/>
  </r>
  <r>
    <s v="Bright Lights, Big City"/>
    <d v="1988-05-21T00:00:00"/>
    <x v="30"/>
    <x v="3"/>
    <s v="Color"/>
    <x v="3"/>
    <x v="0"/>
    <x v="0"/>
    <s v="R"/>
    <x v="383"/>
    <x v="1070"/>
    <n v="967"/>
    <n v="3067"/>
    <n v="21"/>
    <n v="377"/>
    <n v="5.6"/>
    <n v="28"/>
    <n v="107"/>
    <n v="16118077"/>
    <n v="25000000"/>
    <n v="-8881923"/>
    <x v="1"/>
    <x v="1"/>
    <x v="0"/>
  </r>
  <r>
    <s v="Rabbit Hole"/>
    <d v="2010-05-24T00:00:00"/>
    <x v="7"/>
    <x v="1"/>
    <s v="Color"/>
    <x v="3"/>
    <x v="0"/>
    <x v="0"/>
    <s v="PG-13"/>
    <x v="383"/>
    <x v="1071"/>
    <n v="967"/>
    <n v="1582"/>
    <n v="263"/>
    <n v="0"/>
    <n v="7"/>
    <n v="248"/>
    <n v="91"/>
    <n v="2221809"/>
    <n v="5000000"/>
    <n v="-2778191"/>
    <x v="1"/>
    <x v="0"/>
    <x v="0"/>
  </r>
  <r>
    <s v="Think Like a Man Too"/>
    <d v="2014-10-15T00:00:00"/>
    <x v="14"/>
    <x v="1"/>
    <s v="Color"/>
    <x v="0"/>
    <x v="0"/>
    <x v="0"/>
    <s v="PG-13"/>
    <x v="384"/>
    <x v="577"/>
    <n v="966"/>
    <n v="4830"/>
    <n v="167"/>
    <n v="3000"/>
    <n v="5.7"/>
    <n v="52"/>
    <n v="106"/>
    <n v="65182182"/>
    <n v="24000000"/>
    <n v="41182182"/>
    <x v="0"/>
    <x v="1"/>
    <x v="0"/>
  </r>
  <r>
    <s v="The Tuxedo"/>
    <d v="2002-06-10T00:00:00"/>
    <x v="18"/>
    <x v="0"/>
    <s v="Color"/>
    <x v="1"/>
    <x v="0"/>
    <x v="0"/>
    <s v="PG-13"/>
    <x v="384"/>
    <x v="1072"/>
    <n v="966"/>
    <n v="2018"/>
    <n v="11"/>
    <n v="797"/>
    <n v="5.3"/>
    <n v="81"/>
    <n v="98"/>
    <n v="50189179"/>
    <n v="60000000"/>
    <n v="-9810821"/>
    <x v="1"/>
    <x v="1"/>
    <x v="0"/>
  </r>
  <r>
    <s v="Hall Pass"/>
    <d v="2011-12-09T00:00:00"/>
    <x v="16"/>
    <x v="1"/>
    <s v="Color"/>
    <x v="0"/>
    <x v="0"/>
    <x v="0"/>
    <s v="R"/>
    <x v="385"/>
    <x v="492"/>
    <n v="966"/>
    <n v="3393"/>
    <n v="101"/>
    <n v="10000"/>
    <n v="5.9"/>
    <n v="237"/>
    <n v="111"/>
    <n v="45045037"/>
    <n v="36000000"/>
    <n v="9045037"/>
    <x v="0"/>
    <x v="1"/>
    <x v="0"/>
  </r>
  <r>
    <s v="Solitary Man"/>
    <d v="2009-11-24T00:00:00"/>
    <x v="2"/>
    <x v="0"/>
    <s v="Color"/>
    <x v="0"/>
    <x v="0"/>
    <x v="0"/>
    <s v="R"/>
    <x v="385"/>
    <x v="1073"/>
    <n v="966"/>
    <n v="2661"/>
    <n v="34"/>
    <n v="0"/>
    <n v="6.4"/>
    <n v="116"/>
    <n v="90"/>
    <n v="4360548"/>
    <n v="15000000"/>
    <n v="-10639452"/>
    <x v="1"/>
    <x v="1"/>
    <x v="0"/>
  </r>
  <r>
    <s v="The Brothers Solomon"/>
    <d v="2007-06-26T00:00:00"/>
    <x v="4"/>
    <x v="0"/>
    <s v="Color"/>
    <x v="0"/>
    <x v="0"/>
    <x v="0"/>
    <s v="R"/>
    <x v="385"/>
    <x v="1074"/>
    <n v="966"/>
    <n v="3307"/>
    <n v="0"/>
    <n v="319"/>
    <n v="5.3"/>
    <n v="51"/>
    <n v="93"/>
    <n v="900926"/>
    <n v="10000000"/>
    <n v="-9099074"/>
    <x v="1"/>
    <x v="1"/>
    <x v="0"/>
  </r>
  <r>
    <s v="The Musketeer"/>
    <d v="2001-02-13T00:00:00"/>
    <x v="25"/>
    <x v="0"/>
    <s v="Color"/>
    <x v="1"/>
    <x v="0"/>
    <x v="8"/>
    <s v="PG-13"/>
    <x v="386"/>
    <x v="884"/>
    <n v="964"/>
    <n v="2888"/>
    <n v="0"/>
    <n v="299"/>
    <n v="4.7"/>
    <n v="107"/>
    <n v="104"/>
    <n v="27053815"/>
    <n v="40000000"/>
    <n v="-12946185"/>
    <x v="1"/>
    <x v="2"/>
    <x v="0"/>
  </r>
  <r>
    <s v="Chronicle"/>
    <d v="2012-06-02T00:00:00"/>
    <x v="1"/>
    <x v="1"/>
    <s v="Color"/>
    <x v="3"/>
    <x v="0"/>
    <x v="0"/>
    <s v="PG-13"/>
    <x v="387"/>
    <x v="1075"/>
    <n v="963"/>
    <n v="2054"/>
    <n v="128"/>
    <n v="32000"/>
    <n v="7.1"/>
    <n v="414"/>
    <n v="89"/>
    <n v="64572496"/>
    <n v="12000000"/>
    <n v="52572496"/>
    <x v="0"/>
    <x v="0"/>
    <x v="1"/>
  </r>
  <r>
    <s v="Everest"/>
    <d v="2015-07-02T00:00:00"/>
    <x v="20"/>
    <x v="1"/>
    <s v="Color"/>
    <x v="5"/>
    <x v="0"/>
    <x v="2"/>
    <s v="PG-13"/>
    <x v="387"/>
    <x v="148"/>
    <n v="963"/>
    <n v="2131"/>
    <n v="175"/>
    <n v="40000"/>
    <n v="7.1"/>
    <n v="361"/>
    <n v="121"/>
    <n v="43247140"/>
    <n v="55000000"/>
    <n v="-11752860"/>
    <x v="1"/>
    <x v="0"/>
    <x v="2"/>
  </r>
  <r>
    <s v="Did You Hear About the Morgans?"/>
    <d v="2009-05-27T00:00:00"/>
    <x v="2"/>
    <x v="0"/>
    <s v="Color"/>
    <x v="0"/>
    <x v="0"/>
    <x v="0"/>
    <s v="PG-13"/>
    <x v="387"/>
    <x v="874"/>
    <n v="963"/>
    <n v="3150"/>
    <n v="30"/>
    <n v="0"/>
    <n v="4.7"/>
    <n v="133"/>
    <n v="103"/>
    <n v="29580087"/>
    <n v="58000000"/>
    <n v="-28419913"/>
    <x v="1"/>
    <x v="2"/>
    <x v="0"/>
  </r>
  <r>
    <s v="Shark Night 3D"/>
    <d v="2011-03-20T00:00:00"/>
    <x v="16"/>
    <x v="1"/>
    <s v="Color"/>
    <x v="2"/>
    <x v="0"/>
    <x v="0"/>
    <s v="PG-13"/>
    <x v="388"/>
    <x v="2"/>
    <n v="963"/>
    <n v="4952"/>
    <n v="160"/>
    <n v="0"/>
    <n v="4"/>
    <n v="231"/>
    <n v="90"/>
    <n v="18860403"/>
    <n v="25000000"/>
    <n v="-6139597"/>
    <x v="1"/>
    <x v="2"/>
    <x v="0"/>
  </r>
  <r>
    <s v="Persepolis"/>
    <d v="2007-06-07T00:00:00"/>
    <x v="4"/>
    <x v="0"/>
    <s v="Color"/>
    <x v="6"/>
    <x v="4"/>
    <x v="3"/>
    <s v="PG-13"/>
    <x v="386"/>
    <x v="1076"/>
    <n v="963"/>
    <n v="1754"/>
    <n v="10"/>
    <n v="14000"/>
    <n v="8"/>
    <n v="242"/>
    <n v="89"/>
    <n v="4443403"/>
    <n v="7300000"/>
    <n v="-2856597"/>
    <x v="1"/>
    <x v="3"/>
    <x v="1"/>
  </r>
  <r>
    <s v="Dancer in the Dark"/>
    <d v="2000-04-20T00:00:00"/>
    <x v="28"/>
    <x v="0"/>
    <s v="Color"/>
    <x v="4"/>
    <x v="0"/>
    <x v="6"/>
    <s v="R"/>
    <x v="386"/>
    <x v="658"/>
    <n v="963"/>
    <n v="2894"/>
    <n v="3000"/>
    <n v="0"/>
    <n v="8"/>
    <n v="177"/>
    <n v="140"/>
    <n v="4157491"/>
    <n v="12800000"/>
    <n v="-8642509"/>
    <x v="1"/>
    <x v="3"/>
    <x v="2"/>
  </r>
  <r>
    <s v="8 Women"/>
    <d v="2002-05-02T00:00:00"/>
    <x v="18"/>
    <x v="0"/>
    <s v="Color"/>
    <x v="0"/>
    <x v="4"/>
    <x v="3"/>
    <s v="R"/>
    <x v="386"/>
    <x v="1077"/>
    <n v="963"/>
    <n v="3543"/>
    <n v="341"/>
    <n v="0"/>
    <n v="7.1"/>
    <n v="128"/>
    <n v="111"/>
    <n v="3076425"/>
    <n v="8000000"/>
    <n v="-4923575"/>
    <x v="1"/>
    <x v="0"/>
    <x v="0"/>
  </r>
  <r>
    <s v="March or Die"/>
    <d v="1977-05-28T00:00:00"/>
    <x v="44"/>
    <x v="4"/>
    <s v="Color"/>
    <x v="5"/>
    <x v="0"/>
    <x v="2"/>
    <s v="PG"/>
    <x v="386"/>
    <x v="1078"/>
    <n v="963"/>
    <n v="2209"/>
    <n v="6"/>
    <n v="122"/>
    <n v="6.3"/>
    <n v="6"/>
    <n v="107"/>
    <n v="1000000"/>
    <n v="9000000"/>
    <n v="-8000000"/>
    <x v="1"/>
    <x v="1"/>
    <x v="0"/>
  </r>
  <r>
    <s v="Defendor"/>
    <d v="2009-07-15T00:00:00"/>
    <x v="2"/>
    <x v="0"/>
    <s v="Color"/>
    <x v="0"/>
    <x v="0"/>
    <x v="5"/>
    <s v="R"/>
    <x v="387"/>
    <x v="1079"/>
    <n v="963"/>
    <n v="2658"/>
    <n v="89"/>
    <n v="0"/>
    <n v="6.8"/>
    <n v="78"/>
    <n v="95"/>
    <n v="37606"/>
    <n v="3500000"/>
    <n v="-3462394"/>
    <x v="1"/>
    <x v="1"/>
    <x v="0"/>
  </r>
  <r>
    <s v="Mississippi Mermaid"/>
    <d v="1969-10-13T00:00:00"/>
    <x v="49"/>
    <x v="5"/>
    <s v="Color"/>
    <x v="4"/>
    <x v="4"/>
    <x v="3"/>
    <s v="R"/>
    <x v="386"/>
    <x v="1080"/>
    <n v="963"/>
    <n v="1694"/>
    <n v="0"/>
    <n v="278"/>
    <n v="7.2"/>
    <n v="35"/>
    <n v="123"/>
    <n v="26893"/>
    <n v="1600000"/>
    <n v="-1573107"/>
    <x v="1"/>
    <x v="0"/>
    <x v="2"/>
  </r>
  <r>
    <s v="Sex and the City 2"/>
    <d v="2010-08-11T00:00:00"/>
    <x v="7"/>
    <x v="1"/>
    <s v="Color"/>
    <x v="0"/>
    <x v="0"/>
    <x v="0"/>
    <s v="R"/>
    <x v="389"/>
    <x v="1081"/>
    <n v="962"/>
    <n v="4555"/>
    <n v="127"/>
    <n v="0"/>
    <n v="4.3"/>
    <n v="221"/>
    <n v="146"/>
    <n v="95328937"/>
    <n v="100000000"/>
    <n v="-4671063"/>
    <x v="1"/>
    <x v="2"/>
    <x v="2"/>
  </r>
  <r>
    <s v="Drumline"/>
    <d v="2002-10-01T00:00:00"/>
    <x v="18"/>
    <x v="0"/>
    <s v="Color"/>
    <x v="0"/>
    <x v="0"/>
    <x v="0"/>
    <s v="PG-13"/>
    <x v="390"/>
    <x v="933"/>
    <n v="962"/>
    <n v="2390"/>
    <n v="30"/>
    <n v="2000"/>
    <n v="5.7"/>
    <n v="64"/>
    <n v="118"/>
    <n v="56398162"/>
    <n v="20000000"/>
    <n v="36398162"/>
    <x v="0"/>
    <x v="1"/>
    <x v="0"/>
  </r>
  <r>
    <s v="The Glass House"/>
    <d v="2001-03-29T00:00:00"/>
    <x v="25"/>
    <x v="0"/>
    <s v="Color"/>
    <x v="4"/>
    <x v="0"/>
    <x v="0"/>
    <s v="PG-13"/>
    <x v="389"/>
    <x v="1082"/>
    <n v="962"/>
    <n v="4239"/>
    <n v="12"/>
    <n v="804"/>
    <n v="5.8"/>
    <n v="95"/>
    <n v="106"/>
    <n v="17951431"/>
    <n v="30000000"/>
    <n v="-12048569"/>
    <x v="1"/>
    <x v="1"/>
    <x v="0"/>
  </r>
  <r>
    <s v="Love Jones"/>
    <d v="1997-02-16T00:00:00"/>
    <x v="10"/>
    <x v="2"/>
    <s v="Color"/>
    <x v="3"/>
    <x v="0"/>
    <x v="0"/>
    <s v="R"/>
    <x v="390"/>
    <x v="1083"/>
    <n v="962"/>
    <n v="3871"/>
    <n v="28"/>
    <n v="1000"/>
    <n v="7.4"/>
    <n v="16"/>
    <n v="104"/>
    <n v="12514138"/>
    <n v="10000000"/>
    <n v="2514138"/>
    <x v="0"/>
    <x v="0"/>
    <x v="0"/>
  </r>
  <r>
    <s v="Fun Size"/>
    <d v="2012-10-24T00:00:00"/>
    <x v="1"/>
    <x v="1"/>
    <s v="Color"/>
    <x v="5"/>
    <x v="0"/>
    <x v="0"/>
    <s v="PG-13"/>
    <x v="391"/>
    <x v="1084"/>
    <n v="962"/>
    <n v="3715"/>
    <n v="90"/>
    <n v="0"/>
    <n v="5.4"/>
    <n v="77"/>
    <n v="86"/>
    <n v="9402410"/>
    <n v="14000000"/>
    <n v="-4597590"/>
    <x v="1"/>
    <x v="1"/>
    <x v="1"/>
  </r>
  <r>
    <s v="Me and Orson Welles"/>
    <d v="2008-01-09T00:00:00"/>
    <x v="3"/>
    <x v="0"/>
    <s v="Color"/>
    <x v="3"/>
    <x v="0"/>
    <x v="2"/>
    <s v="PG-13"/>
    <x v="392"/>
    <x v="256"/>
    <n v="962"/>
    <n v="1591"/>
    <n v="0"/>
    <n v="0"/>
    <n v="6.8"/>
    <n v="160"/>
    <n v="107"/>
    <n v="1186957"/>
    <n v="25000000"/>
    <n v="-23813043"/>
    <x v="1"/>
    <x v="1"/>
    <x v="0"/>
  </r>
  <r>
    <s v="Bulletproof Monk"/>
    <d v="2003-11-28T00:00:00"/>
    <x v="22"/>
    <x v="0"/>
    <s v="Color"/>
    <x v="1"/>
    <x v="0"/>
    <x v="0"/>
    <s v="PG-13"/>
    <x v="393"/>
    <x v="1085"/>
    <n v="961"/>
    <n v="2422"/>
    <n v="13"/>
    <n v="846"/>
    <n v="5.5"/>
    <n v="127"/>
    <n v="104"/>
    <n v="23020488"/>
    <n v="52000000"/>
    <n v="-28979512"/>
    <x v="1"/>
    <x v="1"/>
    <x v="0"/>
  </r>
  <r>
    <s v="Ransom"/>
    <d v="1996-03-08T00:00:00"/>
    <x v="29"/>
    <x v="2"/>
    <s v="Color"/>
    <x v="4"/>
    <x v="0"/>
    <x v="0"/>
    <s v="R"/>
    <x v="394"/>
    <x v="123"/>
    <n v="960"/>
    <n v="3667"/>
    <n v="2000"/>
    <n v="1000"/>
    <n v="6.6"/>
    <n v="79"/>
    <n v="139"/>
    <n v="136448821"/>
    <n v="80000000"/>
    <n v="56448821"/>
    <x v="0"/>
    <x v="1"/>
    <x v="2"/>
  </r>
  <r>
    <s v="The Covenant"/>
    <d v="2006-03-02T00:00:00"/>
    <x v="6"/>
    <x v="0"/>
    <s v="Color"/>
    <x v="1"/>
    <x v="0"/>
    <x v="0"/>
    <s v="PG-13"/>
    <x v="395"/>
    <x v="488"/>
    <n v="960"/>
    <n v="3261"/>
    <n v="212"/>
    <n v="3000"/>
    <n v="5.3"/>
    <n v="120"/>
    <n v="97"/>
    <n v="23292105"/>
    <n v="20000000"/>
    <n v="3292105"/>
    <x v="0"/>
    <x v="1"/>
    <x v="0"/>
  </r>
  <r>
    <s v="The Ruins"/>
    <d v="2008-01-16T00:00:00"/>
    <x v="3"/>
    <x v="0"/>
    <s v="Color"/>
    <x v="2"/>
    <x v="0"/>
    <x v="0"/>
    <s v="R"/>
    <x v="395"/>
    <x v="1086"/>
    <n v="960"/>
    <n v="1749"/>
    <n v="27"/>
    <n v="0"/>
    <n v="5.9"/>
    <n v="233"/>
    <n v="93"/>
    <n v="17427926"/>
    <n v="8000000"/>
    <n v="9427926"/>
    <x v="0"/>
    <x v="1"/>
    <x v="0"/>
  </r>
  <r>
    <s v="Slackers"/>
    <d v="2002-02-24T00:00:00"/>
    <x v="18"/>
    <x v="0"/>
    <s v="Color"/>
    <x v="0"/>
    <x v="0"/>
    <x v="5"/>
    <s v="R"/>
    <x v="393"/>
    <x v="1087"/>
    <n v="960"/>
    <n v="2415"/>
    <n v="4"/>
    <n v="405"/>
    <n v="5.3"/>
    <n v="66"/>
    <n v="86"/>
    <n v="4814244"/>
    <n v="11000000"/>
    <n v="-6185756"/>
    <x v="1"/>
    <x v="1"/>
    <x v="1"/>
  </r>
  <r>
    <s v="The Real Cancun"/>
    <d v="2003-07-01T00:00:00"/>
    <x v="22"/>
    <x v="0"/>
    <s v="Color"/>
    <x v="12"/>
    <x v="0"/>
    <x v="0"/>
    <s v="R"/>
    <x v="395"/>
    <x v="1088"/>
    <n v="960"/>
    <n v="972"/>
    <n v="2"/>
    <n v="131"/>
    <n v="2.7"/>
    <n v="52"/>
    <n v="96"/>
    <n v="3713002"/>
    <n v="8000000"/>
    <n v="-4286998"/>
    <x v="1"/>
    <x v="2"/>
    <x v="0"/>
  </r>
  <r>
    <s v="Fun with Dick and Jane"/>
    <d v="2005-11-16T00:00:00"/>
    <x v="5"/>
    <x v="0"/>
    <s v="Color"/>
    <x v="0"/>
    <x v="0"/>
    <x v="0"/>
    <s v="PG-13"/>
    <x v="396"/>
    <x v="137"/>
    <n v="957"/>
    <n v="1997"/>
    <n v="23"/>
    <n v="2000"/>
    <n v="6.1"/>
    <n v="135"/>
    <n v="90"/>
    <n v="110332737"/>
    <n v="100000000"/>
    <n v="10332737"/>
    <x v="0"/>
    <x v="1"/>
    <x v="0"/>
  </r>
  <r>
    <s v="My Fellow Americans"/>
    <d v="1996-09-15T00:00:00"/>
    <x v="29"/>
    <x v="2"/>
    <s v="Color"/>
    <x v="5"/>
    <x v="0"/>
    <x v="0"/>
    <s v="PG-13"/>
    <x v="397"/>
    <x v="224"/>
    <n v="957"/>
    <n v="4629"/>
    <n v="88"/>
    <n v="758"/>
    <n v="6.5"/>
    <n v="27"/>
    <n v="101"/>
    <n v="22294341"/>
    <n v="21500000"/>
    <n v="794341"/>
    <x v="0"/>
    <x v="1"/>
    <x v="0"/>
  </r>
  <r>
    <s v="Best in Show"/>
    <d v="2000-04-24T00:00:00"/>
    <x v="28"/>
    <x v="0"/>
    <s v="Color"/>
    <x v="0"/>
    <x v="0"/>
    <x v="0"/>
    <s v="PG-13"/>
    <x v="396"/>
    <x v="1089"/>
    <n v="957"/>
    <n v="4611"/>
    <n v="378"/>
    <n v="0"/>
    <n v="7.5"/>
    <n v="119"/>
    <n v="90"/>
    <n v="18621249"/>
    <n v="6000000"/>
    <n v="12621249"/>
    <x v="0"/>
    <x v="0"/>
    <x v="0"/>
  </r>
  <r>
    <s v="The Thing"/>
    <d v="1982-02-24T00:00:00"/>
    <x v="35"/>
    <x v="3"/>
    <s v="Color"/>
    <x v="2"/>
    <x v="0"/>
    <x v="0"/>
    <s v="R"/>
    <x v="397"/>
    <x v="129"/>
    <n v="957"/>
    <n v="1757"/>
    <n v="0"/>
    <n v="23000"/>
    <n v="8.1999999999999993"/>
    <n v="297"/>
    <n v="109"/>
    <n v="13782838"/>
    <n v="15000000"/>
    <n v="-1217162"/>
    <x v="1"/>
    <x v="3"/>
    <x v="0"/>
  </r>
  <r>
    <s v="For Your Consideration"/>
    <d v="2006-01-12T00:00:00"/>
    <x v="6"/>
    <x v="0"/>
    <s v="Color"/>
    <x v="0"/>
    <x v="0"/>
    <x v="0"/>
    <s v="PG-13"/>
    <x v="396"/>
    <x v="1089"/>
    <n v="957"/>
    <n v="3535"/>
    <n v="378"/>
    <n v="650"/>
    <n v="6.3"/>
    <n v="144"/>
    <n v="86"/>
    <n v="5542025"/>
    <n v="12000000"/>
    <n v="-6457975"/>
    <x v="1"/>
    <x v="1"/>
    <x v="1"/>
  </r>
  <r>
    <s v="Brigham City"/>
    <d v="2001-05-21T00:00:00"/>
    <x v="25"/>
    <x v="0"/>
    <s v="Color"/>
    <x v="4"/>
    <x v="0"/>
    <x v="0"/>
    <s v="PG-13"/>
    <x v="397"/>
    <x v="1090"/>
    <n v="957"/>
    <n v="1107"/>
    <n v="13"/>
    <n v="100"/>
    <n v="7.2"/>
    <n v="12"/>
    <n v="119"/>
    <n v="798341"/>
    <n v="1000000"/>
    <n v="-201659"/>
    <x v="1"/>
    <x v="0"/>
    <x v="0"/>
  </r>
  <r>
    <s v="Underworld: Evolution"/>
    <d v="2006-03-14T00:00:00"/>
    <x v="6"/>
    <x v="0"/>
    <s v="Color"/>
    <x v="1"/>
    <x v="0"/>
    <x v="0"/>
    <s v="R"/>
    <x v="398"/>
    <x v="487"/>
    <n v="956"/>
    <n v="2998"/>
    <n v="235"/>
    <n v="0"/>
    <n v="6.8"/>
    <n v="206"/>
    <n v="102"/>
    <n v="62318875"/>
    <n v="50000000"/>
    <n v="12318875"/>
    <x v="0"/>
    <x v="1"/>
    <x v="0"/>
  </r>
  <r>
    <s v="The Last House on the Left"/>
    <d v="2009-06-10T00:00:00"/>
    <x v="2"/>
    <x v="0"/>
    <s v="Color"/>
    <x v="4"/>
    <x v="0"/>
    <x v="0"/>
    <s v="R"/>
    <x v="399"/>
    <x v="1091"/>
    <n v="956"/>
    <n v="3861"/>
    <n v="29"/>
    <n v="0"/>
    <n v="6.6"/>
    <n v="241"/>
    <n v="114"/>
    <n v="32721635"/>
    <n v="15000000"/>
    <n v="17721635"/>
    <x v="0"/>
    <x v="1"/>
    <x v="0"/>
  </r>
  <r>
    <s v="Jason Lives: Friday the 13th Part VI"/>
    <d v="1986-06-16T00:00:00"/>
    <x v="23"/>
    <x v="3"/>
    <s v="Color"/>
    <x v="2"/>
    <x v="0"/>
    <x v="0"/>
    <s v="R"/>
    <x v="399"/>
    <x v="1092"/>
    <n v="956"/>
    <n v="1862"/>
    <n v="41"/>
    <n v="0"/>
    <n v="5.9"/>
    <n v="158"/>
    <n v="86"/>
    <n v="19472057"/>
    <n v="3000000"/>
    <n v="16472057"/>
    <x v="0"/>
    <x v="1"/>
    <x v="1"/>
  </r>
  <r>
    <s v="Thunderbirds"/>
    <d v="2004-06-26T00:00:00"/>
    <x v="0"/>
    <x v="0"/>
    <s v="Color"/>
    <x v="1"/>
    <x v="0"/>
    <x v="2"/>
    <s v="PG"/>
    <x v="398"/>
    <x v="821"/>
    <n v="956"/>
    <n v="2260"/>
    <n v="906"/>
    <n v="437"/>
    <n v="4.2"/>
    <n v="76"/>
    <n v="95"/>
    <n v="6768055"/>
    <n v="57000000"/>
    <n v="-50231945"/>
    <x v="1"/>
    <x v="2"/>
    <x v="0"/>
  </r>
  <r>
    <s v="Underworld"/>
    <d v="2003-08-28T00:00:00"/>
    <x v="22"/>
    <x v="0"/>
    <s v="Color"/>
    <x v="1"/>
    <x v="0"/>
    <x v="2"/>
    <s v="R"/>
    <x v="398"/>
    <x v="487"/>
    <n v="955"/>
    <n v="1777"/>
    <n v="235"/>
    <n v="0"/>
    <n v="7"/>
    <n v="226"/>
    <n v="133"/>
    <n v="51483949"/>
    <n v="22000000"/>
    <n v="29483949"/>
    <x v="0"/>
    <x v="0"/>
    <x v="2"/>
  </r>
  <r>
    <s v="Keeping the Faith"/>
    <d v="2000-05-05T00:00:00"/>
    <x v="28"/>
    <x v="0"/>
    <s v="Color"/>
    <x v="0"/>
    <x v="0"/>
    <x v="0"/>
    <s v="PG-13"/>
    <x v="400"/>
    <x v="1093"/>
    <n v="955"/>
    <n v="5404"/>
    <n v="0"/>
    <n v="0"/>
    <n v="6.4"/>
    <n v="148"/>
    <n v="128"/>
    <n v="37036404"/>
    <n v="30000000"/>
    <n v="7036404"/>
    <x v="0"/>
    <x v="1"/>
    <x v="2"/>
  </r>
  <r>
    <s v="Legal Eagles"/>
    <d v="1986-08-08T00:00:00"/>
    <x v="23"/>
    <x v="3"/>
    <s v="Color"/>
    <x v="0"/>
    <x v="0"/>
    <x v="0"/>
    <s v="PG"/>
    <x v="401"/>
    <x v="265"/>
    <n v="954"/>
    <n v="2179"/>
    <n v="425"/>
    <n v="263"/>
    <n v="5.9"/>
    <n v="16"/>
    <n v="116"/>
    <n v="49851591"/>
    <n v="40000000"/>
    <n v="9851591"/>
    <x v="0"/>
    <x v="1"/>
    <x v="0"/>
  </r>
  <r>
    <s v="Assault on Precinct 13"/>
    <d v="2005-02-07T00:00:00"/>
    <x v="5"/>
    <x v="0"/>
    <s v="Color"/>
    <x v="1"/>
    <x v="0"/>
    <x v="0"/>
    <s v="R"/>
    <x v="401"/>
    <x v="1094"/>
    <n v="954"/>
    <n v="3148"/>
    <n v="25"/>
    <n v="999"/>
    <n v="6.3"/>
    <n v="152"/>
    <n v="109"/>
    <n v="19976073"/>
    <n v="20000000"/>
    <n v="-23927"/>
    <x v="1"/>
    <x v="1"/>
    <x v="0"/>
  </r>
  <r>
    <s v="Stolen Summer"/>
    <d v="2002-05-14T00:00:00"/>
    <x v="18"/>
    <x v="0"/>
    <s v="Color"/>
    <x v="3"/>
    <x v="0"/>
    <x v="0"/>
    <s v="PG"/>
    <x v="401"/>
    <x v="1095"/>
    <n v="954"/>
    <n v="3901"/>
    <n v="18"/>
    <n v="304"/>
    <n v="6.5"/>
    <n v="31"/>
    <n v="91"/>
    <n v="119841"/>
    <n v="1500000"/>
    <n v="-1380159"/>
    <x v="1"/>
    <x v="1"/>
    <x v="0"/>
  </r>
  <r>
    <s v="10th &amp; Wolf"/>
    <d v="2006-05-13T00:00:00"/>
    <x v="6"/>
    <x v="0"/>
    <s v="Color"/>
    <x v="4"/>
    <x v="0"/>
    <x v="0"/>
    <s v="R"/>
    <x v="401"/>
    <x v="1096"/>
    <n v="954"/>
    <n v="2512"/>
    <n v="53"/>
    <n v="294"/>
    <n v="6.4"/>
    <n v="26"/>
    <n v="107"/>
    <n v="53481"/>
    <n v="8000000"/>
    <n v="-7946519"/>
    <x v="1"/>
    <x v="1"/>
    <x v="0"/>
  </r>
  <r>
    <s v="Cool Runnings"/>
    <d v="1993-10-02T00:00:00"/>
    <x v="8"/>
    <x v="2"/>
    <s v="Black and White"/>
    <x v="5"/>
    <x v="0"/>
    <x v="0"/>
    <s v="PG"/>
    <x v="402"/>
    <x v="214"/>
    <n v="953"/>
    <n v="2496"/>
    <n v="226"/>
    <n v="0"/>
    <n v="6.9"/>
    <n v="39"/>
    <n v="98"/>
    <n v="68856263"/>
    <n v="15000000"/>
    <n v="53856263"/>
    <x v="0"/>
    <x v="1"/>
    <x v="0"/>
  </r>
  <r>
    <s v="Our Family Wedding"/>
    <d v="2010-07-30T00:00:00"/>
    <x v="7"/>
    <x v="1"/>
    <s v="Color"/>
    <x v="0"/>
    <x v="0"/>
    <x v="0"/>
    <s v="PG-13"/>
    <x v="403"/>
    <x v="927"/>
    <n v="953"/>
    <n v="3299"/>
    <n v="44"/>
    <n v="1000"/>
    <n v="4.9000000000000004"/>
    <n v="71"/>
    <n v="103"/>
    <n v="20246959"/>
    <n v="14000000"/>
    <n v="6246959"/>
    <x v="0"/>
    <x v="2"/>
    <x v="0"/>
  </r>
  <r>
    <s v="Real Women Have Curves"/>
    <d v="2002-06-09T00:00:00"/>
    <x v="18"/>
    <x v="0"/>
    <s v="Color"/>
    <x v="0"/>
    <x v="0"/>
    <x v="0"/>
    <s v="PG-13"/>
    <x v="403"/>
    <x v="1097"/>
    <n v="953"/>
    <n v="2510"/>
    <n v="15"/>
    <n v="595"/>
    <n v="7"/>
    <n v="75"/>
    <n v="90"/>
    <n v="5844929"/>
    <n v="3000000"/>
    <n v="2844929"/>
    <x v="0"/>
    <x v="0"/>
    <x v="0"/>
  </r>
  <r>
    <s v="Sex Drive"/>
    <d v="2008-04-13T00:00:00"/>
    <x v="3"/>
    <x v="0"/>
    <s v="Color"/>
    <x v="5"/>
    <x v="0"/>
    <x v="0"/>
    <s v="R"/>
    <x v="404"/>
    <x v="312"/>
    <n v="948"/>
    <n v="4324"/>
    <n v="51"/>
    <n v="0"/>
    <n v="6.5"/>
    <n v="102"/>
    <n v="129"/>
    <n v="8396942"/>
    <n v="19000000"/>
    <n v="-10603058"/>
    <x v="1"/>
    <x v="1"/>
    <x v="2"/>
  </r>
  <r>
    <s v="Sky High"/>
    <d v="2005-01-18T00:00:00"/>
    <x v="5"/>
    <x v="0"/>
    <s v="Color"/>
    <x v="5"/>
    <x v="0"/>
    <x v="0"/>
    <s v="PG"/>
    <x v="405"/>
    <x v="720"/>
    <n v="947"/>
    <n v="2968"/>
    <n v="31"/>
    <n v="0"/>
    <n v="6.2"/>
    <n v="127"/>
    <n v="100"/>
    <n v="63939454"/>
    <n v="35000000"/>
    <n v="28939454"/>
    <x v="0"/>
    <x v="1"/>
    <x v="0"/>
  </r>
  <r>
    <s v="Dear Wendy"/>
    <d v="2004-01-26T00:00:00"/>
    <x v="0"/>
    <x v="0"/>
    <s v="Color"/>
    <x v="0"/>
    <x v="0"/>
    <x v="12"/>
    <s v="Unrated"/>
    <x v="405"/>
    <x v="1098"/>
    <n v="947"/>
    <n v="2572"/>
    <n v="346"/>
    <n v="532"/>
    <n v="6.6"/>
    <n v="100"/>
    <n v="102"/>
    <n v="23106"/>
    <n v="50000000"/>
    <n v="-49976894"/>
    <x v="1"/>
    <x v="1"/>
    <x v="0"/>
  </r>
  <r>
    <s v="I Love You, Beth Cooper"/>
    <d v="2009-11-14T00:00:00"/>
    <x v="2"/>
    <x v="0"/>
    <s v="Color"/>
    <x v="0"/>
    <x v="0"/>
    <x v="5"/>
    <s v="PG-13"/>
    <x v="406"/>
    <x v="14"/>
    <n v="946"/>
    <n v="4072"/>
    <n v="0"/>
    <n v="0"/>
    <n v="5.3"/>
    <n v="107"/>
    <n v="102"/>
    <n v="14793904"/>
    <n v="18000000"/>
    <n v="-3206096"/>
    <x v="1"/>
    <x v="1"/>
    <x v="0"/>
  </r>
  <r>
    <s v="Psycho Beach Party"/>
    <d v="2000-08-28T00:00:00"/>
    <x v="28"/>
    <x v="0"/>
    <s v="Color"/>
    <x v="0"/>
    <x v="0"/>
    <x v="1"/>
    <s v="Unrated"/>
    <x v="407"/>
    <x v="1099"/>
    <n v="945"/>
    <n v="2282"/>
    <n v="0"/>
    <n v="614"/>
    <n v="6.3"/>
    <n v="51"/>
    <n v="85"/>
    <n v="265107"/>
    <n v="1500000"/>
    <n v="-1234893"/>
    <x v="1"/>
    <x v="1"/>
    <x v="1"/>
  </r>
  <r>
    <s v="L!fe Happens"/>
    <d v="2011-10-09T00:00:00"/>
    <x v="16"/>
    <x v="1"/>
    <s v="Color"/>
    <x v="0"/>
    <x v="0"/>
    <x v="0"/>
    <s v="R"/>
    <x v="408"/>
    <x v="1100"/>
    <n v="945"/>
    <n v="2924"/>
    <n v="28"/>
    <n v="995"/>
    <n v="5.7"/>
    <n v="18"/>
    <n v="100"/>
    <n v="20186"/>
    <n v="930000"/>
    <n v="-909814"/>
    <x v="1"/>
    <x v="1"/>
    <x v="0"/>
  </r>
  <r>
    <s v="The First Wives Club"/>
    <d v="1996-11-23T00:00:00"/>
    <x v="29"/>
    <x v="2"/>
    <s v="Color"/>
    <x v="0"/>
    <x v="0"/>
    <x v="0"/>
    <s v="PG"/>
    <x v="409"/>
    <x v="767"/>
    <n v="944"/>
    <n v="3143"/>
    <n v="37"/>
    <n v="0"/>
    <n v="6.2"/>
    <n v="50"/>
    <n v="103"/>
    <n v="105444419"/>
    <n v="26000000"/>
    <n v="79444419"/>
    <x v="0"/>
    <x v="1"/>
    <x v="0"/>
  </r>
  <r>
    <s v="Must Love Dogs"/>
    <d v="2005-08-04T00:00:00"/>
    <x v="5"/>
    <x v="0"/>
    <s v="Color"/>
    <x v="0"/>
    <x v="0"/>
    <x v="0"/>
    <s v="PG-13"/>
    <x v="409"/>
    <x v="1101"/>
    <n v="944"/>
    <n v="4879"/>
    <n v="30"/>
    <n v="0"/>
    <n v="5.9"/>
    <n v="120"/>
    <n v="98"/>
    <n v="43894863"/>
    <n v="30000000"/>
    <n v="13894863"/>
    <x v="0"/>
    <x v="1"/>
    <x v="0"/>
  </r>
  <r>
    <s v="Isn't She Great"/>
    <d v="2000-07-27T00:00:00"/>
    <x v="28"/>
    <x v="0"/>
    <s v="Color"/>
    <x v="7"/>
    <x v="0"/>
    <x v="0"/>
    <s v="R"/>
    <x v="409"/>
    <x v="823"/>
    <n v="944"/>
    <n v="2928"/>
    <n v="31"/>
    <n v="133"/>
    <n v="5.3"/>
    <n v="63"/>
    <n v="95"/>
    <n v="2954405"/>
    <n v="36000000"/>
    <n v="-33045595"/>
    <x v="1"/>
    <x v="1"/>
    <x v="0"/>
  </r>
  <r>
    <s v="No Reservations"/>
    <d v="2007-05-10T00:00:00"/>
    <x v="4"/>
    <x v="0"/>
    <s v="Color"/>
    <x v="0"/>
    <x v="0"/>
    <x v="0"/>
    <s v="PG"/>
    <x v="410"/>
    <x v="550"/>
    <n v="943"/>
    <n v="3497"/>
    <n v="96"/>
    <n v="0"/>
    <n v="6.3"/>
    <n v="171"/>
    <n v="104"/>
    <n v="43097652"/>
    <n v="28000000"/>
    <n v="15097652"/>
    <x v="0"/>
    <x v="1"/>
    <x v="0"/>
  </r>
  <r>
    <s v="It's Kind of a Funny Story"/>
    <d v="2010-07-29T00:00:00"/>
    <x v="7"/>
    <x v="1"/>
    <s v="Color"/>
    <x v="0"/>
    <x v="0"/>
    <x v="0"/>
    <s v="PG-13"/>
    <x v="410"/>
    <x v="1102"/>
    <n v="943"/>
    <n v="2786"/>
    <n v="16"/>
    <n v="20000"/>
    <n v="7.2"/>
    <n v="163"/>
    <n v="101"/>
    <n v="6350058"/>
    <n v="8000000"/>
    <n v="-1649942"/>
    <x v="1"/>
    <x v="0"/>
    <x v="0"/>
  </r>
  <r>
    <s v="The Purge"/>
    <d v="2013-12-03T00:00:00"/>
    <x v="19"/>
    <x v="1"/>
    <s v="Color"/>
    <x v="2"/>
    <x v="0"/>
    <x v="0"/>
    <s v="R"/>
    <x v="411"/>
    <x v="811"/>
    <n v="942"/>
    <n v="3708"/>
    <n v="65"/>
    <n v="31000"/>
    <n v="5.7"/>
    <n v="361"/>
    <n v="85"/>
    <n v="64423650"/>
    <n v="3000000"/>
    <n v="61423650"/>
    <x v="0"/>
    <x v="1"/>
    <x v="1"/>
  </r>
  <r>
    <s v="The Possession"/>
    <d v="2012-10-03T00:00:00"/>
    <x v="1"/>
    <x v="1"/>
    <s v="Color"/>
    <x v="2"/>
    <x v="0"/>
    <x v="0"/>
    <s v="PG-13"/>
    <x v="412"/>
    <x v="1103"/>
    <n v="941"/>
    <n v="2348"/>
    <n v="30"/>
    <n v="17000"/>
    <n v="5.9"/>
    <n v="264"/>
    <n v="92"/>
    <n v="49122319"/>
    <n v="14000000"/>
    <n v="35122319"/>
    <x v="0"/>
    <x v="1"/>
    <x v="0"/>
  </r>
  <r>
    <s v="Critical Care"/>
    <d v="1997-03-07T00:00:00"/>
    <x v="10"/>
    <x v="2"/>
    <s v="Color"/>
    <x v="0"/>
    <x v="0"/>
    <x v="1"/>
    <s v="R"/>
    <x v="412"/>
    <x v="239"/>
    <n v="941"/>
    <n v="3099"/>
    <n v="0"/>
    <n v="88"/>
    <n v="6"/>
    <n v="25"/>
    <n v="107"/>
    <n v="141853"/>
    <n v="12000000"/>
    <n v="-11858147"/>
    <x v="1"/>
    <x v="1"/>
    <x v="0"/>
  </r>
  <r>
    <s v="The X Files"/>
    <d v="1998-10-14T00:00:00"/>
    <x v="11"/>
    <x v="2"/>
    <s v="Color"/>
    <x v="3"/>
    <x v="0"/>
    <x v="0"/>
    <s v="PG-13"/>
    <x v="413"/>
    <x v="175"/>
    <n v="940"/>
    <n v="4230"/>
    <n v="38"/>
    <n v="0"/>
    <n v="7"/>
    <n v="142"/>
    <n v="121"/>
    <n v="83892374"/>
    <n v="66000000"/>
    <n v="17892374"/>
    <x v="0"/>
    <x v="0"/>
    <x v="2"/>
  </r>
  <r>
    <s v="Cleopatra"/>
    <d v="1963-12-14T00:00:00"/>
    <x v="50"/>
    <x v="5"/>
    <s v="Color"/>
    <x v="7"/>
    <x v="0"/>
    <x v="2"/>
    <s v="Approved"/>
    <x v="413"/>
    <x v="1104"/>
    <n v="940"/>
    <n v="2957"/>
    <n v="311"/>
    <n v="0"/>
    <n v="7"/>
    <n v="72"/>
    <n v="251"/>
    <n v="57750000"/>
    <n v="31115000"/>
    <n v="26635000"/>
    <x v="0"/>
    <x v="0"/>
    <x v="2"/>
  </r>
  <r>
    <s v="Precious"/>
    <d v="2009-08-23T00:00:00"/>
    <x v="2"/>
    <x v="0"/>
    <s v="Color"/>
    <x v="3"/>
    <x v="0"/>
    <x v="0"/>
    <s v="R"/>
    <x v="414"/>
    <x v="407"/>
    <n v="940"/>
    <n v="3277"/>
    <n v="304"/>
    <n v="12000"/>
    <n v="7.3"/>
    <n v="323"/>
    <n v="109"/>
    <n v="47536959"/>
    <n v="10000000"/>
    <n v="37536959"/>
    <x v="0"/>
    <x v="0"/>
    <x v="0"/>
  </r>
  <r>
    <s v="Welcome Home, Roscoe Jenkins"/>
    <d v="2008-01-20T00:00:00"/>
    <x v="3"/>
    <x v="0"/>
    <s v="Color"/>
    <x v="0"/>
    <x v="0"/>
    <x v="0"/>
    <s v="PG-13"/>
    <x v="414"/>
    <x v="86"/>
    <n v="940"/>
    <n v="3565"/>
    <n v="92"/>
    <n v="464"/>
    <n v="5.3"/>
    <n v="76"/>
    <n v="114"/>
    <n v="42168445"/>
    <n v="35000000"/>
    <n v="7168445"/>
    <x v="0"/>
    <x v="1"/>
    <x v="0"/>
  </r>
  <r>
    <s v="Frankenweenie"/>
    <d v="2012-01-18T00:00:00"/>
    <x v="1"/>
    <x v="1"/>
    <s v="Black and White"/>
    <x v="6"/>
    <x v="0"/>
    <x v="0"/>
    <s v="PG"/>
    <x v="413"/>
    <x v="41"/>
    <n v="940"/>
    <n v="4774"/>
    <n v="13000"/>
    <n v="25000"/>
    <n v="7"/>
    <n v="370"/>
    <n v="87"/>
    <n v="35287788"/>
    <n v="39000000"/>
    <n v="-3712212"/>
    <x v="1"/>
    <x v="0"/>
    <x v="1"/>
  </r>
  <r>
    <s v="9"/>
    <d v="2009-05-21T00:00:00"/>
    <x v="2"/>
    <x v="0"/>
    <s v="Color"/>
    <x v="1"/>
    <x v="0"/>
    <x v="0"/>
    <s v="PG-13"/>
    <x v="413"/>
    <x v="1105"/>
    <n v="940"/>
    <n v="1594"/>
    <n v="30"/>
    <n v="13000"/>
    <n v="7.1"/>
    <n v="263"/>
    <n v="79"/>
    <n v="31743332"/>
    <n v="30000000"/>
    <n v="1743332"/>
    <x v="0"/>
    <x v="0"/>
    <x v="1"/>
  </r>
  <r>
    <s v="The Majestic"/>
    <d v="2001-11-30T00:00:00"/>
    <x v="25"/>
    <x v="0"/>
    <s v="Color"/>
    <x v="3"/>
    <x v="0"/>
    <x v="0"/>
    <s v="PG"/>
    <x v="413"/>
    <x v="405"/>
    <n v="940"/>
    <n v="4310"/>
    <n v="0"/>
    <n v="0"/>
    <n v="6.9"/>
    <n v="128"/>
    <n v="152"/>
    <n v="27796042"/>
    <n v="72000000"/>
    <n v="-44203958"/>
    <x v="1"/>
    <x v="1"/>
    <x v="2"/>
  </r>
  <r>
    <s v="The Adventures of Pinocchio"/>
    <d v="1996-04-16T00:00:00"/>
    <x v="29"/>
    <x v="2"/>
    <s v="Color"/>
    <x v="5"/>
    <x v="3"/>
    <x v="2"/>
    <s v="G"/>
    <x v="413"/>
    <x v="1106"/>
    <n v="940"/>
    <n v="2465"/>
    <n v="48"/>
    <n v="246"/>
    <n v="5.3"/>
    <n v="19"/>
    <n v="90"/>
    <n v="15091542"/>
    <n v="25000000"/>
    <n v="-9908458"/>
    <x v="1"/>
    <x v="1"/>
    <x v="0"/>
  </r>
  <r>
    <s v="The Greatest Story Ever Told"/>
    <d v="1965-04-18T00:00:00"/>
    <x v="51"/>
    <x v="5"/>
    <s v="Color"/>
    <x v="7"/>
    <x v="0"/>
    <x v="0"/>
    <s v="G"/>
    <x v="413"/>
    <x v="1107"/>
    <n v="940"/>
    <n v="1934"/>
    <n v="126"/>
    <n v="1000"/>
    <n v="6.6"/>
    <n v="27"/>
    <n v="225"/>
    <n v="8000000"/>
    <n v="20000000"/>
    <n v="-12000000"/>
    <x v="1"/>
    <x v="1"/>
    <x v="2"/>
  </r>
  <r>
    <s v="Black Rain"/>
    <d v="1989-10-09T00:00:00"/>
    <x v="15"/>
    <x v="3"/>
    <s v="Color"/>
    <x v="1"/>
    <x v="0"/>
    <x v="0"/>
    <s v="R"/>
    <x v="415"/>
    <x v="96"/>
    <n v="939"/>
    <n v="1748"/>
    <n v="0"/>
    <n v="0"/>
    <n v="6.6"/>
    <n v="63"/>
    <n v="125"/>
    <n v="45645204"/>
    <n v="30000000"/>
    <n v="15645204"/>
    <x v="0"/>
    <x v="1"/>
    <x v="2"/>
  </r>
  <r>
    <s v="Baby Boy"/>
    <d v="2001-07-28T00:00:00"/>
    <x v="25"/>
    <x v="0"/>
    <s v="Black and White"/>
    <x v="4"/>
    <x v="0"/>
    <x v="0"/>
    <s v="R"/>
    <x v="414"/>
    <x v="166"/>
    <n v="939"/>
    <n v="3107"/>
    <n v="309"/>
    <n v="1000"/>
    <n v="6.4"/>
    <n v="41"/>
    <n v="130"/>
    <n v="28734552"/>
    <n v="16000000"/>
    <n v="12734552"/>
    <x v="0"/>
    <x v="1"/>
    <x v="2"/>
  </r>
  <r>
    <s v="Jersey Girl"/>
    <d v="2004-08-10T00:00:00"/>
    <x v="0"/>
    <x v="0"/>
    <s v="Color"/>
    <x v="0"/>
    <x v="0"/>
    <x v="0"/>
    <s v="PG-13"/>
    <x v="415"/>
    <x v="60"/>
    <n v="939"/>
    <n v="3592"/>
    <n v="0"/>
    <n v="0"/>
    <n v="6.2"/>
    <n v="164"/>
    <n v="102"/>
    <n v="25266129"/>
    <n v="35000000"/>
    <n v="-9733871"/>
    <x v="1"/>
    <x v="1"/>
    <x v="0"/>
  </r>
  <r>
    <s v="Two Can Play That Game"/>
    <d v="2001-02-12T00:00:00"/>
    <x v="25"/>
    <x v="0"/>
    <s v="Color"/>
    <x v="0"/>
    <x v="0"/>
    <x v="0"/>
    <s v="R"/>
    <x v="414"/>
    <x v="1108"/>
    <n v="939"/>
    <n v="2815"/>
    <n v="7"/>
    <n v="593"/>
    <n v="6.1"/>
    <n v="40"/>
    <n v="90"/>
    <n v="22235901"/>
    <n v="6000000"/>
    <n v="16235901"/>
    <x v="0"/>
    <x v="1"/>
    <x v="0"/>
  </r>
  <r>
    <s v="Mad Money"/>
    <d v="2008-06-20T00:00:00"/>
    <x v="3"/>
    <x v="0"/>
    <s v="Color"/>
    <x v="0"/>
    <x v="0"/>
    <x v="0"/>
    <s v="PG-13"/>
    <x v="415"/>
    <x v="882"/>
    <n v="939"/>
    <n v="2453"/>
    <n v="144"/>
    <n v="687"/>
    <n v="5.8"/>
    <n v="98"/>
    <n v="104"/>
    <n v="20668843"/>
    <n v="22000000"/>
    <n v="-1331157"/>
    <x v="1"/>
    <x v="1"/>
    <x v="0"/>
  </r>
  <r>
    <s v="Imagine That"/>
    <d v="2009-12-19T00:00:00"/>
    <x v="2"/>
    <x v="0"/>
    <s v="Color"/>
    <x v="0"/>
    <x v="0"/>
    <x v="0"/>
    <s v="PG"/>
    <x v="415"/>
    <x v="1109"/>
    <n v="939"/>
    <n v="3742"/>
    <n v="11"/>
    <n v="610"/>
    <n v="5.6"/>
    <n v="93"/>
    <n v="107"/>
    <n v="16088610"/>
    <n v="55000000"/>
    <n v="-38911390"/>
    <x v="1"/>
    <x v="1"/>
    <x v="0"/>
  </r>
  <r>
    <s v="Soul Plane"/>
    <d v="2004-06-15T00:00:00"/>
    <x v="0"/>
    <x v="0"/>
    <s v="Color"/>
    <x v="0"/>
    <x v="0"/>
    <x v="0"/>
    <s v="R"/>
    <x v="414"/>
    <x v="1110"/>
    <n v="939"/>
    <n v="3935"/>
    <n v="29"/>
    <n v="0"/>
    <n v="4.4000000000000004"/>
    <n v="75"/>
    <n v="92"/>
    <n v="13922211"/>
    <n v="16000000"/>
    <n v="-2077789"/>
    <x v="1"/>
    <x v="2"/>
    <x v="0"/>
  </r>
  <r>
    <s v="3 Strikes"/>
    <d v="2000-11-05T00:00:00"/>
    <x v="28"/>
    <x v="0"/>
    <s v="Color"/>
    <x v="0"/>
    <x v="0"/>
    <x v="0"/>
    <s v="R"/>
    <x v="414"/>
    <x v="1111"/>
    <n v="939"/>
    <n v="3354"/>
    <n v="69"/>
    <n v="118"/>
    <n v="4"/>
    <n v="22"/>
    <n v="82"/>
    <n v="9821335"/>
    <n v="6000000"/>
    <n v="3821335"/>
    <x v="0"/>
    <x v="2"/>
    <x v="1"/>
  </r>
  <r>
    <s v="Over Her Dead Body"/>
    <d v="2008-02-16T00:00:00"/>
    <x v="3"/>
    <x v="0"/>
    <s v="Color"/>
    <x v="0"/>
    <x v="0"/>
    <x v="0"/>
    <s v="PG-13"/>
    <x v="415"/>
    <x v="1112"/>
    <n v="939"/>
    <n v="3651"/>
    <n v="4"/>
    <n v="518"/>
    <n v="5.2"/>
    <n v="100"/>
    <n v="95"/>
    <n v="7563670"/>
    <n v="10000000"/>
    <n v="-2436330"/>
    <x v="1"/>
    <x v="1"/>
    <x v="0"/>
  </r>
  <r>
    <s v="Phat Girlz"/>
    <d v="2006-10-24T00:00:00"/>
    <x v="6"/>
    <x v="0"/>
    <s v="Color"/>
    <x v="0"/>
    <x v="0"/>
    <x v="0"/>
    <s v="PG-13"/>
    <x v="414"/>
    <x v="1113"/>
    <n v="939"/>
    <n v="2321"/>
    <n v="18"/>
    <n v="837"/>
    <n v="3"/>
    <n v="37"/>
    <n v="99"/>
    <n v="7059537"/>
    <n v="3000000"/>
    <n v="4059537"/>
    <x v="0"/>
    <x v="2"/>
    <x v="0"/>
  </r>
  <r>
    <s v="For a Good Time, Call..."/>
    <d v="2012-10-11T00:00:00"/>
    <x v="1"/>
    <x v="1"/>
    <s v="Color"/>
    <x v="0"/>
    <x v="0"/>
    <x v="0"/>
    <s v="R"/>
    <x v="416"/>
    <x v="1114"/>
    <n v="938"/>
    <n v="3770"/>
    <n v="15"/>
    <n v="0"/>
    <n v="6"/>
    <n v="115"/>
    <n v="88"/>
    <n v="1243961"/>
    <n v="850000"/>
    <n v="393961"/>
    <x v="0"/>
    <x v="1"/>
    <x v="1"/>
  </r>
  <r>
    <s v="Beverly Hills Cop II"/>
    <d v="1987-07-01T00:00:00"/>
    <x v="12"/>
    <x v="3"/>
    <s v="Color"/>
    <x v="1"/>
    <x v="0"/>
    <x v="0"/>
    <s v="R"/>
    <x v="417"/>
    <x v="228"/>
    <n v="936"/>
    <n v="4121"/>
    <n v="12000"/>
    <n v="0"/>
    <n v="6.4"/>
    <n v="50"/>
    <n v="100"/>
    <n v="153665036"/>
    <n v="28000000"/>
    <n v="125665036"/>
    <x v="0"/>
    <x v="1"/>
    <x v="0"/>
  </r>
  <r>
    <s v="Buffalo Soldiers"/>
    <d v="2001-03-09T00:00:00"/>
    <x v="25"/>
    <x v="0"/>
    <s v="Color"/>
    <x v="0"/>
    <x v="0"/>
    <x v="2"/>
    <s v="R"/>
    <x v="417"/>
    <x v="1115"/>
    <n v="936"/>
    <n v="3578"/>
    <n v="34"/>
    <n v="664"/>
    <n v="6.9"/>
    <n v="109"/>
    <n v="98"/>
    <n v="353743"/>
    <n v="15000000"/>
    <n v="-14646257"/>
    <x v="1"/>
    <x v="1"/>
    <x v="0"/>
  </r>
  <r>
    <s v="Friday the 13th Part VII: The New Blood"/>
    <d v="1988-06-15T00:00:00"/>
    <x v="30"/>
    <x v="3"/>
    <s v="Color"/>
    <x v="2"/>
    <x v="0"/>
    <x v="0"/>
    <s v="R"/>
    <x v="418"/>
    <x v="1116"/>
    <n v="935"/>
    <n v="1855"/>
    <n v="152"/>
    <n v="0"/>
    <n v="5.3"/>
    <n v="110"/>
    <n v="88"/>
    <n v="19170001"/>
    <n v="2800000"/>
    <n v="16370001"/>
    <x v="0"/>
    <x v="1"/>
    <x v="1"/>
  </r>
  <r>
    <s v="Jason Goes to Hell: The Final Friday"/>
    <d v="1993-07-20T00:00:00"/>
    <x v="8"/>
    <x v="2"/>
    <s v="Color"/>
    <x v="8"/>
    <x v="0"/>
    <x v="0"/>
    <s v="R"/>
    <x v="418"/>
    <x v="1117"/>
    <n v="935"/>
    <n v="2899"/>
    <n v="18"/>
    <n v="949"/>
    <n v="4.3"/>
    <n v="112"/>
    <n v="91"/>
    <n v="15935068"/>
    <n v="2500000"/>
    <n v="13435068"/>
    <x v="0"/>
    <x v="2"/>
    <x v="0"/>
  </r>
  <r>
    <s v="Friday the 13th Part VIII: Jason Takes Manhattan"/>
    <d v="1989-03-23T00:00:00"/>
    <x v="15"/>
    <x v="3"/>
    <s v="Color"/>
    <x v="5"/>
    <x v="0"/>
    <x v="0"/>
    <s v="R"/>
    <x v="418"/>
    <x v="1118"/>
    <n v="935"/>
    <n v="1327"/>
    <n v="6"/>
    <n v="1000"/>
    <n v="4.5"/>
    <n v="129"/>
    <n v="100"/>
    <n v="14343976"/>
    <n v="5000000"/>
    <n v="9343976"/>
    <x v="0"/>
    <x v="2"/>
    <x v="0"/>
  </r>
  <r>
    <s v="Legally Blonde 2: Red, White &amp; Blonde"/>
    <d v="2003-02-18T00:00:00"/>
    <x v="22"/>
    <x v="0"/>
    <s v="Color"/>
    <x v="0"/>
    <x v="0"/>
    <x v="0"/>
    <s v="PG-13"/>
    <x v="419"/>
    <x v="1119"/>
    <n v="934"/>
    <n v="3500"/>
    <n v="0"/>
    <n v="660"/>
    <n v="4.5999999999999996"/>
    <n v="133"/>
    <n v="95"/>
    <n v="89808372"/>
    <n v="45000000"/>
    <n v="44808372"/>
    <x v="0"/>
    <x v="2"/>
    <x v="0"/>
  </r>
  <r>
    <s v="Big Fat Liar"/>
    <d v="2002-04-26T00:00:00"/>
    <x v="18"/>
    <x v="0"/>
    <s v="Color"/>
    <x v="5"/>
    <x v="0"/>
    <x v="0"/>
    <s v="PG"/>
    <x v="420"/>
    <x v="13"/>
    <n v="934"/>
    <n v="3707"/>
    <n v="189"/>
    <n v="896"/>
    <n v="5.4"/>
    <n v="69"/>
    <n v="88"/>
    <n v="47811275"/>
    <n v="15000000"/>
    <n v="32811275"/>
    <x v="0"/>
    <x v="1"/>
    <x v="1"/>
  </r>
  <r>
    <s v="Safety Not Guaranteed"/>
    <d v="2012-06-20T00:00:00"/>
    <x v="1"/>
    <x v="1"/>
    <s v="Color"/>
    <x v="0"/>
    <x v="0"/>
    <x v="0"/>
    <s v="R"/>
    <x v="419"/>
    <x v="740"/>
    <n v="934"/>
    <n v="2714"/>
    <n v="365"/>
    <n v="31000"/>
    <n v="7"/>
    <n v="271"/>
    <n v="86"/>
    <n v="4007792"/>
    <n v="750000"/>
    <n v="3257792"/>
    <x v="0"/>
    <x v="0"/>
    <x v="1"/>
  </r>
  <r>
    <s v="Dances with Wolves"/>
    <d v="1990-09-30T00:00:00"/>
    <x v="24"/>
    <x v="2"/>
    <s v="Color"/>
    <x v="5"/>
    <x v="0"/>
    <x v="0"/>
    <s v="PG-13"/>
    <x v="421"/>
    <x v="748"/>
    <n v="933"/>
    <n v="2398"/>
    <n v="0"/>
    <n v="0"/>
    <n v="8"/>
    <n v="92"/>
    <n v="236"/>
    <n v="184208848"/>
    <n v="22000000"/>
    <n v="162208848"/>
    <x v="0"/>
    <x v="3"/>
    <x v="2"/>
  </r>
  <r>
    <s v="The Hunted"/>
    <d v="2003-03-23T00:00:00"/>
    <x v="22"/>
    <x v="0"/>
    <s v="Color"/>
    <x v="1"/>
    <x v="0"/>
    <x v="0"/>
    <s v="R"/>
    <x v="422"/>
    <x v="629"/>
    <n v="933"/>
    <n v="2248"/>
    <n v="607"/>
    <n v="0"/>
    <n v="6"/>
    <n v="135"/>
    <n v="94"/>
    <n v="34238611"/>
    <n v="55000000"/>
    <n v="-20761389"/>
    <x v="1"/>
    <x v="1"/>
    <x v="0"/>
  </r>
  <r>
    <s v="3 Days to Kill"/>
    <d v="2014-06-25T00:00:00"/>
    <x v="14"/>
    <x v="1"/>
    <s v="Color"/>
    <x v="1"/>
    <x v="0"/>
    <x v="0"/>
    <s v="PG-13"/>
    <x v="422"/>
    <x v="100"/>
    <n v="933"/>
    <n v="1286"/>
    <n v="368"/>
    <n v="10000"/>
    <n v="6.2"/>
    <n v="211"/>
    <n v="123"/>
    <n v="30688364"/>
    <n v="28000000"/>
    <n v="2688364"/>
    <x v="0"/>
    <x v="1"/>
    <x v="2"/>
  </r>
  <r>
    <s v="Basic"/>
    <d v="2003-07-15T00:00:00"/>
    <x v="22"/>
    <x v="0"/>
    <s v="Color"/>
    <x v="1"/>
    <x v="0"/>
    <x v="8"/>
    <s v="R"/>
    <x v="422"/>
    <x v="136"/>
    <n v="933"/>
    <n v="3357"/>
    <n v="323"/>
    <n v="0"/>
    <n v="6.5"/>
    <n v="131"/>
    <n v="98"/>
    <n v="26536120"/>
    <n v="50000000"/>
    <n v="-23463880"/>
    <x v="1"/>
    <x v="1"/>
    <x v="0"/>
  </r>
  <r>
    <s v="Soldier"/>
    <d v="1998-06-15T00:00:00"/>
    <x v="11"/>
    <x v="2"/>
    <s v="Color"/>
    <x v="1"/>
    <x v="0"/>
    <x v="2"/>
    <s v="R"/>
    <x v="422"/>
    <x v="120"/>
    <n v="933"/>
    <n v="2542"/>
    <n v="545"/>
    <n v="0"/>
    <n v="6"/>
    <n v="67"/>
    <n v="99"/>
    <n v="14567883"/>
    <n v="75000000"/>
    <n v="-60432117"/>
    <x v="1"/>
    <x v="1"/>
    <x v="0"/>
  </r>
  <r>
    <s v="There's Something About Mary"/>
    <d v="1998-09-17T00:00:00"/>
    <x v="11"/>
    <x v="2"/>
    <s v="Color"/>
    <x v="0"/>
    <x v="0"/>
    <x v="0"/>
    <s v="R"/>
    <x v="423"/>
    <x v="492"/>
    <n v="931"/>
    <n v="4664"/>
    <n v="101"/>
    <n v="0"/>
    <n v="7.1"/>
    <n v="171"/>
    <n v="107"/>
    <n v="176483808"/>
    <n v="23000000"/>
    <n v="153483808"/>
    <x v="0"/>
    <x v="0"/>
    <x v="0"/>
  </r>
  <r>
    <s v="Flightplan"/>
    <d v="2005-06-16T00:00:00"/>
    <x v="5"/>
    <x v="0"/>
    <s v="Color"/>
    <x v="3"/>
    <x v="0"/>
    <x v="0"/>
    <s v="PG-13"/>
    <x v="424"/>
    <x v="386"/>
    <n v="931"/>
    <n v="2287"/>
    <n v="124"/>
    <n v="0"/>
    <n v="6.2"/>
    <n v="231"/>
    <n v="98"/>
    <n v="89706988"/>
    <n v="55000000"/>
    <n v="34706988"/>
    <x v="0"/>
    <x v="1"/>
    <x v="0"/>
  </r>
  <r>
    <s v="Heartbreakers"/>
    <d v="2001-08-17T00:00:00"/>
    <x v="25"/>
    <x v="0"/>
    <s v="Color"/>
    <x v="0"/>
    <x v="0"/>
    <x v="0"/>
    <s v="PG-13"/>
    <x v="423"/>
    <x v="1120"/>
    <n v="931"/>
    <n v="2912"/>
    <n v="7"/>
    <n v="989"/>
    <n v="6.2"/>
    <n v="116"/>
    <n v="123"/>
    <n v="40334024"/>
    <n v="35000000"/>
    <n v="5334024"/>
    <x v="0"/>
    <x v="1"/>
    <x v="2"/>
  </r>
  <r>
    <s v="The Banger Sisters"/>
    <d v="2002-06-25T00:00:00"/>
    <x v="18"/>
    <x v="0"/>
    <s v="Color"/>
    <x v="0"/>
    <x v="0"/>
    <x v="0"/>
    <s v="R"/>
    <x v="424"/>
    <x v="1121"/>
    <n v="931"/>
    <n v="1917"/>
    <n v="7"/>
    <n v="744"/>
    <n v="5.6"/>
    <n v="92"/>
    <n v="98"/>
    <n v="30306281"/>
    <n v="10000000"/>
    <n v="20306281"/>
    <x v="0"/>
    <x v="1"/>
    <x v="0"/>
  </r>
  <r>
    <s v="Swimfan"/>
    <d v="2002-12-16T00:00:00"/>
    <x v="18"/>
    <x v="0"/>
    <s v="Color"/>
    <x v="3"/>
    <x v="0"/>
    <x v="0"/>
    <s v="PG-13"/>
    <x v="424"/>
    <x v="217"/>
    <n v="931"/>
    <n v="3819"/>
    <n v="21"/>
    <n v="720"/>
    <n v="5"/>
    <n v="86"/>
    <n v="85"/>
    <n v="28563926"/>
    <n v="8500000"/>
    <n v="20063926"/>
    <x v="0"/>
    <x v="1"/>
    <x v="1"/>
  </r>
  <r>
    <s v="Unaccompanied Minors"/>
    <d v="2006-07-22T00:00:00"/>
    <x v="6"/>
    <x v="0"/>
    <s v="Color"/>
    <x v="5"/>
    <x v="0"/>
    <x v="0"/>
    <s v="PG"/>
    <x v="425"/>
    <x v="1044"/>
    <n v="931"/>
    <n v="4431"/>
    <n v="176"/>
    <n v="498"/>
    <n v="5.0999999999999996"/>
    <n v="73"/>
    <n v="90"/>
    <n v="16647384"/>
    <n v="26000000"/>
    <n v="-9352616"/>
    <x v="1"/>
    <x v="1"/>
    <x v="0"/>
  </r>
  <r>
    <s v="Peeples"/>
    <d v="2013-02-01T00:00:00"/>
    <x v="19"/>
    <x v="1"/>
    <s v="Color"/>
    <x v="0"/>
    <x v="0"/>
    <x v="0"/>
    <s v="PG-13"/>
    <x v="425"/>
    <x v="1122"/>
    <n v="931"/>
    <n v="3322"/>
    <n v="24"/>
    <n v="0"/>
    <n v="5.3"/>
    <n v="43"/>
    <n v="95"/>
    <n v="9123834"/>
    <n v="15000000"/>
    <n v="-5876166"/>
    <x v="1"/>
    <x v="1"/>
    <x v="0"/>
  </r>
  <r>
    <s v="Screwed"/>
    <d v="2000-06-09T00:00:00"/>
    <x v="28"/>
    <x v="0"/>
    <s v="Color"/>
    <x v="0"/>
    <x v="0"/>
    <x v="0"/>
    <s v="PG-13"/>
    <x v="423"/>
    <x v="1123"/>
    <n v="931"/>
    <n v="3848"/>
    <n v="25"/>
    <n v="262"/>
    <n v="5.7"/>
    <n v="29"/>
    <n v="81"/>
    <n v="6982680"/>
    <n v="10000000"/>
    <n v="-3017320"/>
    <x v="1"/>
    <x v="1"/>
    <x v="1"/>
  </r>
  <r>
    <s v="Skyline"/>
    <d v="2010-08-11T00:00:00"/>
    <x v="7"/>
    <x v="1"/>
    <s v="Color"/>
    <x v="1"/>
    <x v="0"/>
    <x v="0"/>
    <s v="PG-13"/>
    <x v="426"/>
    <x v="907"/>
    <n v="929"/>
    <n v="3679"/>
    <n v="25"/>
    <n v="13000"/>
    <n v="4.4000000000000004"/>
    <n v="221"/>
    <n v="97"/>
    <n v="21371425"/>
    <n v="10000000"/>
    <n v="11371425"/>
    <x v="0"/>
    <x v="2"/>
    <x v="0"/>
  </r>
  <r>
    <s v="Clueless"/>
    <d v="1995-11-18T00:00:00"/>
    <x v="21"/>
    <x v="2"/>
    <s v="Color"/>
    <x v="0"/>
    <x v="0"/>
    <x v="0"/>
    <s v="PG-13"/>
    <x v="427"/>
    <x v="1022"/>
    <n v="927"/>
    <n v="1724"/>
    <n v="143"/>
    <n v="0"/>
    <n v="6.8"/>
    <n v="88"/>
    <n v="97"/>
    <n v="56631572"/>
    <n v="12000000"/>
    <n v="44631572"/>
    <x v="0"/>
    <x v="1"/>
    <x v="0"/>
  </r>
  <r>
    <s v="King's Ransom"/>
    <d v="2005-05-23T00:00:00"/>
    <x v="5"/>
    <x v="0"/>
    <s v="Color"/>
    <x v="0"/>
    <x v="0"/>
    <x v="0"/>
    <s v="PG-13"/>
    <x v="427"/>
    <x v="1124"/>
    <n v="927"/>
    <n v="4990"/>
    <n v="2"/>
    <n v="83"/>
    <n v="4.0999999999999996"/>
    <n v="23"/>
    <n v="95"/>
    <n v="4006906"/>
    <n v="15000000"/>
    <n v="-10993094"/>
    <x v="1"/>
    <x v="2"/>
    <x v="0"/>
  </r>
  <r>
    <s v="Kill Bill: Vol. 1"/>
    <d v="2003-12-03T00:00:00"/>
    <x v="22"/>
    <x v="0"/>
    <s v="Black and White"/>
    <x v="1"/>
    <x v="0"/>
    <x v="0"/>
    <s v="R"/>
    <x v="428"/>
    <x v="33"/>
    <n v="926"/>
    <n v="3983"/>
    <n v="16000"/>
    <n v="13000"/>
    <n v="8.1"/>
    <n v="354"/>
    <n v="111"/>
    <n v="70098138"/>
    <n v="30000000"/>
    <n v="40098138"/>
    <x v="0"/>
    <x v="3"/>
    <x v="0"/>
  </r>
  <r>
    <s v="Epic Movie"/>
    <d v="2007-10-07T00:00:00"/>
    <x v="4"/>
    <x v="0"/>
    <s v="Color"/>
    <x v="5"/>
    <x v="0"/>
    <x v="0"/>
    <s v="PG-13"/>
    <x v="428"/>
    <x v="1125"/>
    <n v="926"/>
    <n v="4293"/>
    <n v="82"/>
    <n v="0"/>
    <n v="2.2999999999999998"/>
    <n v="112"/>
    <n v="93"/>
    <n v="39737645"/>
    <n v="20000000"/>
    <n v="19737645"/>
    <x v="0"/>
    <x v="2"/>
    <x v="0"/>
  </r>
  <r>
    <s v="Lone Wolf McQuade"/>
    <d v="1983-07-20T00:00:00"/>
    <x v="41"/>
    <x v="3"/>
    <s v="Color"/>
    <x v="1"/>
    <x v="0"/>
    <x v="0"/>
    <s v="PG"/>
    <x v="428"/>
    <x v="1126"/>
    <n v="926"/>
    <n v="2383"/>
    <n v="8"/>
    <n v="0"/>
    <n v="6.3"/>
    <n v="29"/>
    <n v="107"/>
    <n v="12200000"/>
    <n v="5000000"/>
    <n v="7200000"/>
    <x v="0"/>
    <x v="1"/>
    <x v="0"/>
  </r>
  <r>
    <s v="Chicken Little"/>
    <d v="2005-10-27T00:00:00"/>
    <x v="5"/>
    <x v="0"/>
    <s v="Color"/>
    <x v="5"/>
    <x v="0"/>
    <x v="0"/>
    <s v="G"/>
    <x v="429"/>
    <x v="793"/>
    <n v="925"/>
    <n v="2252"/>
    <n v="10"/>
    <n v="912"/>
    <n v="5.8"/>
    <n v="161"/>
    <n v="81"/>
    <n v="135381507"/>
    <n v="150000000"/>
    <n v="-14618493"/>
    <x v="1"/>
    <x v="1"/>
    <x v="1"/>
  </r>
  <r>
    <s v="Bad Grandpa"/>
    <d v="2013-06-13T00:00:00"/>
    <x v="19"/>
    <x v="1"/>
    <s v="Color"/>
    <x v="0"/>
    <x v="0"/>
    <x v="0"/>
    <s v="R"/>
    <x v="430"/>
    <x v="1127"/>
    <n v="925"/>
    <n v="1018"/>
    <n v="79"/>
    <n v="26000"/>
    <n v="6.6"/>
    <n v="157"/>
    <n v="102"/>
    <n v="101978840"/>
    <n v="15000000"/>
    <n v="86978840"/>
    <x v="0"/>
    <x v="1"/>
    <x v="0"/>
  </r>
  <r>
    <s v="Where the Wild Things Are"/>
    <d v="2009-03-23T00:00:00"/>
    <x v="2"/>
    <x v="0"/>
    <s v="Color"/>
    <x v="5"/>
    <x v="0"/>
    <x v="8"/>
    <s v="PG"/>
    <x v="429"/>
    <x v="295"/>
    <n v="925"/>
    <n v="1738"/>
    <n v="0"/>
    <n v="11000"/>
    <n v="6.8"/>
    <n v="333"/>
    <n v="101"/>
    <n v="77222184"/>
    <n v="100000000"/>
    <n v="-22777816"/>
    <x v="1"/>
    <x v="1"/>
    <x v="0"/>
  </r>
  <r>
    <s v="Beetlejuice"/>
    <d v="1988-10-28T00:00:00"/>
    <x v="30"/>
    <x v="3"/>
    <s v="Color"/>
    <x v="0"/>
    <x v="0"/>
    <x v="0"/>
    <s v="PG"/>
    <x v="429"/>
    <x v="41"/>
    <n v="925"/>
    <n v="1953"/>
    <n v="13000"/>
    <n v="15000"/>
    <n v="7.5"/>
    <n v="109"/>
    <n v="92"/>
    <n v="73326666"/>
    <n v="15000000"/>
    <n v="58326666"/>
    <x v="0"/>
    <x v="0"/>
    <x v="0"/>
  </r>
  <r>
    <s v="The Lizzie McGuire Movie"/>
    <d v="2003-04-07T00:00:00"/>
    <x v="22"/>
    <x v="0"/>
    <s v="Color"/>
    <x v="5"/>
    <x v="0"/>
    <x v="0"/>
    <s v="PG"/>
    <x v="431"/>
    <x v="1128"/>
    <n v="925"/>
    <n v="3423"/>
    <n v="13"/>
    <n v="0"/>
    <n v="5.3"/>
    <n v="66"/>
    <n v="94"/>
    <n v="42672630"/>
    <n v="17000000"/>
    <n v="25672630"/>
    <x v="0"/>
    <x v="1"/>
    <x v="0"/>
  </r>
  <r>
    <s v="Home Fries"/>
    <d v="1998-10-20T00:00:00"/>
    <x v="11"/>
    <x v="2"/>
    <s v="Color"/>
    <x v="0"/>
    <x v="0"/>
    <x v="0"/>
    <s v="PG-13"/>
    <x v="429"/>
    <x v="137"/>
    <n v="925"/>
    <n v="2913"/>
    <n v="23"/>
    <n v="247"/>
    <n v="5"/>
    <n v="42"/>
    <n v="91"/>
    <n v="10443316"/>
    <n v="15000000"/>
    <n v="-4556684"/>
    <x v="1"/>
    <x v="1"/>
    <x v="0"/>
  </r>
  <r>
    <s v="Away We Go"/>
    <d v="2009-11-01T00:00:00"/>
    <x v="2"/>
    <x v="0"/>
    <s v="Color"/>
    <x v="0"/>
    <x v="0"/>
    <x v="0"/>
    <s v="R"/>
    <x v="429"/>
    <x v="98"/>
    <n v="925"/>
    <n v="1997"/>
    <n v="0"/>
    <n v="7000"/>
    <n v="7.1"/>
    <n v="217"/>
    <n v="98"/>
    <n v="9430988"/>
    <n v="17000000"/>
    <n v="-7569012"/>
    <x v="1"/>
    <x v="0"/>
    <x v="0"/>
  </r>
  <r>
    <s v="Waiting for Guffman"/>
    <d v="1996-12-29T00:00:00"/>
    <x v="29"/>
    <x v="2"/>
    <s v="Color"/>
    <x v="0"/>
    <x v="0"/>
    <x v="0"/>
    <s v="R"/>
    <x v="429"/>
    <x v="1089"/>
    <n v="925"/>
    <n v="3559"/>
    <n v="378"/>
    <n v="0"/>
    <n v="7.6"/>
    <n v="50"/>
    <n v="84"/>
    <n v="2892582"/>
    <n v="4000000"/>
    <n v="-1107418"/>
    <x v="1"/>
    <x v="0"/>
    <x v="1"/>
  </r>
  <r>
    <s v="The Flintstones"/>
    <d v="1994-08-07T00:00:00"/>
    <x v="27"/>
    <x v="2"/>
    <s v="Color"/>
    <x v="0"/>
    <x v="0"/>
    <x v="0"/>
    <s v="PG"/>
    <x v="432"/>
    <x v="913"/>
    <n v="924"/>
    <n v="3244"/>
    <n v="32"/>
    <n v="0"/>
    <n v="4.8"/>
    <n v="35"/>
    <n v="91"/>
    <n v="130512915"/>
    <n v="45000000"/>
    <n v="85512915"/>
    <x v="0"/>
    <x v="2"/>
    <x v="0"/>
  </r>
  <r>
    <s v="It's a Mad, Mad, Mad, Mad World"/>
    <d v="1963-11-27T00:00:00"/>
    <x v="50"/>
    <x v="5"/>
    <s v="Color"/>
    <x v="1"/>
    <x v="0"/>
    <x v="0"/>
    <s v="Approved"/>
    <x v="432"/>
    <x v="1129"/>
    <n v="924"/>
    <n v="4109"/>
    <n v="176"/>
    <n v="0"/>
    <n v="7.6"/>
    <n v="61"/>
    <n v="197"/>
    <n v="46300000"/>
    <n v="9400000"/>
    <n v="36900000"/>
    <x v="0"/>
    <x v="0"/>
    <x v="2"/>
  </r>
  <r>
    <s v="The Shadow"/>
    <d v="1994-09-25T00:00:00"/>
    <x v="27"/>
    <x v="2"/>
    <s v="Color"/>
    <x v="1"/>
    <x v="0"/>
    <x v="0"/>
    <s v="PG-13"/>
    <x v="432"/>
    <x v="452"/>
    <n v="924"/>
    <n v="2711"/>
    <n v="85"/>
    <n v="0"/>
    <n v="6"/>
    <n v="70"/>
    <n v="93"/>
    <n v="32055248"/>
    <n v="25000000"/>
    <n v="7055248"/>
    <x v="0"/>
    <x v="1"/>
    <x v="0"/>
  </r>
  <r>
    <s v="The Canyons"/>
    <d v="2013-11-12T00:00:00"/>
    <x v="19"/>
    <x v="1"/>
    <s v="Color"/>
    <x v="3"/>
    <x v="0"/>
    <x v="0"/>
    <s v="R"/>
    <x v="433"/>
    <x v="1130"/>
    <n v="924"/>
    <n v="2862"/>
    <n v="261"/>
    <n v="0"/>
    <n v="3.9"/>
    <n v="162"/>
    <n v="99"/>
    <n v="49494"/>
    <n v="250000"/>
    <n v="-200506"/>
    <x v="1"/>
    <x v="2"/>
    <x v="0"/>
  </r>
  <r>
    <s v="One for the Money"/>
    <d v="2012-08-03T00:00:00"/>
    <x v="1"/>
    <x v="1"/>
    <s v="Color"/>
    <x v="1"/>
    <x v="0"/>
    <x v="0"/>
    <s v="PG-13"/>
    <x v="434"/>
    <x v="1131"/>
    <n v="922"/>
    <n v="3301"/>
    <n v="30"/>
    <n v="19000"/>
    <n v="5.3"/>
    <n v="127"/>
    <n v="91"/>
    <n v="26404753"/>
    <n v="40000000"/>
    <n v="-13595247"/>
    <x v="1"/>
    <x v="1"/>
    <x v="0"/>
  </r>
  <r>
    <s v="Undisputed"/>
    <d v="2002-06-24T00:00:00"/>
    <x v="18"/>
    <x v="0"/>
    <s v="Black and White"/>
    <x v="1"/>
    <x v="0"/>
    <x v="0"/>
    <s v="R"/>
    <x v="434"/>
    <x v="515"/>
    <n v="922"/>
    <n v="2880"/>
    <n v="394"/>
    <n v="977"/>
    <n v="6.1"/>
    <n v="64"/>
    <n v="94"/>
    <n v="12398628"/>
    <n v="20000000"/>
    <n v="-7601372"/>
    <x v="1"/>
    <x v="1"/>
    <x v="0"/>
  </r>
  <r>
    <s v="Undiscovered"/>
    <d v="2005-02-14T00:00:00"/>
    <x v="5"/>
    <x v="0"/>
    <s v="Color"/>
    <x v="0"/>
    <x v="0"/>
    <x v="8"/>
    <s v="PG-13"/>
    <x v="434"/>
    <x v="1132"/>
    <n v="922"/>
    <n v="1835"/>
    <n v="0"/>
    <n v="128"/>
    <n v="4.2"/>
    <n v="41"/>
    <n v="97"/>
    <n v="1046166"/>
    <n v="9000000"/>
    <n v="-7953834"/>
    <x v="1"/>
    <x v="2"/>
    <x v="0"/>
  </r>
  <r>
    <s v="Mars Needs Moms"/>
    <d v="2011-06-15T00:00:00"/>
    <x v="16"/>
    <x v="1"/>
    <s v="Color"/>
    <x v="1"/>
    <x v="0"/>
    <x v="0"/>
    <s v="PG"/>
    <x v="435"/>
    <x v="1133"/>
    <n v="921"/>
    <n v="2652"/>
    <n v="25"/>
    <n v="0"/>
    <n v="5.4"/>
    <n v="132"/>
    <n v="88"/>
    <n v="21379315"/>
    <n v="150000000"/>
    <n v="-128620685"/>
    <x v="1"/>
    <x v="1"/>
    <x v="1"/>
  </r>
  <r>
    <s v="Batman"/>
    <d v="1989-04-21T00:00:00"/>
    <x v="15"/>
    <x v="3"/>
    <s v="Color"/>
    <x v="1"/>
    <x v="0"/>
    <x v="0"/>
    <s v="PG-13"/>
    <x v="436"/>
    <x v="41"/>
    <n v="920"/>
    <n v="2725"/>
    <n v="13000"/>
    <n v="12000"/>
    <n v="7.6"/>
    <n v="186"/>
    <n v="126"/>
    <n v="251188924"/>
    <n v="35000000"/>
    <n v="216188924"/>
    <x v="0"/>
    <x v="0"/>
    <x v="2"/>
  </r>
  <r>
    <s v="Batman Forever"/>
    <d v="1995-03-24T00:00:00"/>
    <x v="21"/>
    <x v="2"/>
    <s v="Color"/>
    <x v="1"/>
    <x v="0"/>
    <x v="0"/>
    <s v="PG-13"/>
    <x v="436"/>
    <x v="235"/>
    <n v="920"/>
    <n v="2880"/>
    <n v="541"/>
    <n v="0"/>
    <n v="5.4"/>
    <n v="144"/>
    <n v="121"/>
    <n v="184031112"/>
    <n v="100000000"/>
    <n v="84031112"/>
    <x v="0"/>
    <x v="1"/>
    <x v="2"/>
  </r>
  <r>
    <s v="Batman Returns"/>
    <d v="1992-02-10T00:00:00"/>
    <x v="9"/>
    <x v="2"/>
    <s v="Color"/>
    <x v="1"/>
    <x v="0"/>
    <x v="0"/>
    <s v="PG-13"/>
    <x v="436"/>
    <x v="41"/>
    <n v="920"/>
    <n v="2899"/>
    <n v="13000"/>
    <n v="0"/>
    <n v="7"/>
    <n v="153"/>
    <n v="126"/>
    <n v="162831698"/>
    <n v="80000000"/>
    <n v="82831698"/>
    <x v="0"/>
    <x v="0"/>
    <x v="2"/>
  </r>
  <r>
    <s v="Neighbors"/>
    <d v="2014-02-25T00:00:00"/>
    <x v="14"/>
    <x v="1"/>
    <s v="Color"/>
    <x v="0"/>
    <x v="0"/>
    <x v="0"/>
    <s v="R"/>
    <x v="437"/>
    <x v="412"/>
    <n v="920"/>
    <n v="2771"/>
    <n v="89"/>
    <n v="21000"/>
    <n v="6.4"/>
    <n v="351"/>
    <n v="97"/>
    <n v="150056505"/>
    <n v="18000000"/>
    <n v="132056505"/>
    <x v="0"/>
    <x v="1"/>
    <x v="0"/>
  </r>
  <r>
    <s v="Batman &amp; Robin"/>
    <d v="1997-11-20T00:00:00"/>
    <x v="10"/>
    <x v="2"/>
    <s v="Color"/>
    <x v="1"/>
    <x v="0"/>
    <x v="0"/>
    <s v="PG-13"/>
    <x v="436"/>
    <x v="235"/>
    <n v="920"/>
    <n v="2699"/>
    <n v="541"/>
    <n v="0"/>
    <n v="3.7"/>
    <n v="183"/>
    <n v="125"/>
    <n v="107285004"/>
    <n v="125000000"/>
    <n v="-17714996"/>
    <x v="1"/>
    <x v="2"/>
    <x v="2"/>
  </r>
  <r>
    <s v="First Knight"/>
    <d v="1995-01-09T00:00:00"/>
    <x v="21"/>
    <x v="2"/>
    <s v="Color"/>
    <x v="1"/>
    <x v="0"/>
    <x v="0"/>
    <s v="PG-13"/>
    <x v="438"/>
    <x v="802"/>
    <n v="919"/>
    <n v="1695"/>
    <n v="109"/>
    <n v="0"/>
    <n v="5.9"/>
    <n v="53"/>
    <n v="134"/>
    <n v="37600435"/>
    <n v="55000000"/>
    <n v="-17399565"/>
    <x v="1"/>
    <x v="1"/>
    <x v="2"/>
  </r>
  <r>
    <s v="Conan the Barbarian"/>
    <d v="1982-08-12T00:00:00"/>
    <x v="35"/>
    <x v="3"/>
    <s v="Color"/>
    <x v="5"/>
    <x v="0"/>
    <x v="0"/>
    <s v="R"/>
    <x v="439"/>
    <x v="1134"/>
    <n v="919"/>
    <n v="2024"/>
    <n v="468"/>
    <n v="0"/>
    <n v="6.9"/>
    <n v="166"/>
    <n v="129"/>
    <n v="37567440"/>
    <n v="20000000"/>
    <n v="17567440"/>
    <x v="0"/>
    <x v="1"/>
    <x v="2"/>
  </r>
  <r>
    <s v="Riding in Cars with Boys"/>
    <d v="2001-07-24T00:00:00"/>
    <x v="25"/>
    <x v="0"/>
    <s v="Color"/>
    <x v="7"/>
    <x v="0"/>
    <x v="0"/>
    <s v="PG-13"/>
    <x v="440"/>
    <x v="409"/>
    <n v="919"/>
    <n v="4796"/>
    <n v="545"/>
    <n v="0"/>
    <n v="6.4"/>
    <n v="89"/>
    <n v="132"/>
    <n v="29781453"/>
    <n v="48000000"/>
    <n v="-18218547"/>
    <x v="1"/>
    <x v="1"/>
    <x v="2"/>
  </r>
  <r>
    <s v="The Hills Have Eyes II"/>
    <d v="2007-03-26T00:00:00"/>
    <x v="4"/>
    <x v="0"/>
    <s v="Color"/>
    <x v="2"/>
    <x v="0"/>
    <x v="0"/>
    <s v="R"/>
    <x v="441"/>
    <x v="1135"/>
    <n v="919"/>
    <n v="2559"/>
    <n v="7"/>
    <n v="0"/>
    <n v="5.0999999999999996"/>
    <n v="161"/>
    <n v="89"/>
    <n v="20801344"/>
    <n v="15000000"/>
    <n v="5801344"/>
    <x v="0"/>
    <x v="1"/>
    <x v="1"/>
  </r>
  <r>
    <s v="Broken Vessels"/>
    <d v="1998-01-09T00:00:00"/>
    <x v="11"/>
    <x v="2"/>
    <s v="Color"/>
    <x v="3"/>
    <x v="0"/>
    <x v="0"/>
    <s v="R"/>
    <x v="439"/>
    <x v="1136"/>
    <n v="919"/>
    <n v="2288"/>
    <n v="4"/>
    <n v="51"/>
    <n v="6.6"/>
    <n v="18"/>
    <n v="90"/>
    <n v="13493"/>
    <n v="600000"/>
    <n v="-586507"/>
    <x v="1"/>
    <x v="1"/>
    <x v="0"/>
  </r>
  <r>
    <s v="Freddy vs. Jason"/>
    <d v="2003-06-29T00:00:00"/>
    <x v="22"/>
    <x v="0"/>
    <s v="Color"/>
    <x v="1"/>
    <x v="0"/>
    <x v="0"/>
    <s v="R"/>
    <x v="442"/>
    <x v="1137"/>
    <n v="918"/>
    <n v="4692"/>
    <n v="31"/>
    <n v="3000"/>
    <n v="5.8"/>
    <n v="273"/>
    <n v="97"/>
    <n v="82163317"/>
    <n v="30000000"/>
    <n v="52163317"/>
    <x v="0"/>
    <x v="1"/>
    <x v="0"/>
  </r>
  <r>
    <s v="Big Mommas: Like Father, Like Son"/>
    <d v="2011-07-28T00:00:00"/>
    <x v="16"/>
    <x v="1"/>
    <s v="Color"/>
    <x v="1"/>
    <x v="0"/>
    <x v="0"/>
    <s v="PG-13"/>
    <x v="443"/>
    <x v="356"/>
    <n v="918"/>
    <n v="3500"/>
    <n v="14"/>
    <n v="0"/>
    <n v="4.4000000000000004"/>
    <n v="88"/>
    <n v="113"/>
    <n v="37911876"/>
    <n v="32000000"/>
    <n v="5911876"/>
    <x v="0"/>
    <x v="2"/>
    <x v="0"/>
  </r>
  <r>
    <s v="Kit Kittredge: An American Girl"/>
    <d v="2008-11-30T00:00:00"/>
    <x v="3"/>
    <x v="0"/>
    <s v="Color"/>
    <x v="3"/>
    <x v="0"/>
    <x v="0"/>
    <s v="G"/>
    <x v="438"/>
    <x v="1138"/>
    <n v="918"/>
    <n v="3317"/>
    <n v="22"/>
    <n v="851"/>
    <n v="6.7"/>
    <n v="73"/>
    <n v="101"/>
    <n v="17655201"/>
    <n v="10000000"/>
    <n v="7655201"/>
    <x v="0"/>
    <x v="1"/>
    <x v="0"/>
  </r>
  <r>
    <s v="Downfall"/>
    <d v="2004-11-19T00:00:00"/>
    <x v="0"/>
    <x v="0"/>
    <s v="Color"/>
    <x v="7"/>
    <x v="12"/>
    <x v="8"/>
    <s v="R"/>
    <x v="444"/>
    <x v="951"/>
    <n v="918"/>
    <n v="2334"/>
    <n v="101"/>
    <n v="14000"/>
    <n v="8.3000000000000007"/>
    <n v="192"/>
    <n v="178"/>
    <n v="5501940"/>
    <n v="13500000"/>
    <n v="-7998060"/>
    <x v="1"/>
    <x v="3"/>
    <x v="2"/>
  </r>
  <r>
    <s v="Transsiberian"/>
    <d v="2008-09-06T00:00:00"/>
    <x v="3"/>
    <x v="0"/>
    <s v="Color"/>
    <x v="4"/>
    <x v="0"/>
    <x v="4"/>
    <s v="R"/>
    <x v="444"/>
    <x v="196"/>
    <n v="918"/>
    <n v="1252"/>
    <n v="122"/>
    <n v="0"/>
    <n v="6.7"/>
    <n v="150"/>
    <n v="111"/>
    <n v="2203641"/>
    <n v="15000000"/>
    <n v="-12796359"/>
    <x v="1"/>
    <x v="1"/>
    <x v="0"/>
  </r>
  <r>
    <s v="Dune"/>
    <d v="1984-09-10T00:00:00"/>
    <x v="26"/>
    <x v="3"/>
    <s v="Color"/>
    <x v="1"/>
    <x v="0"/>
    <x v="0"/>
    <s v="PG-13"/>
    <x v="445"/>
    <x v="706"/>
    <n v="913"/>
    <n v="2449"/>
    <n v="0"/>
    <n v="11000"/>
    <n v="6.6"/>
    <n v="144"/>
    <n v="177"/>
    <n v="27400000"/>
    <n v="40000000"/>
    <n v="-12600000"/>
    <x v="1"/>
    <x v="1"/>
    <x v="2"/>
  </r>
  <r>
    <s v="Dreamgirls"/>
    <d v="2006-12-03T00:00:00"/>
    <x v="6"/>
    <x v="0"/>
    <s v="Color"/>
    <x v="3"/>
    <x v="0"/>
    <x v="0"/>
    <s v="PG-13"/>
    <x v="446"/>
    <x v="247"/>
    <n v="912"/>
    <n v="2856"/>
    <n v="386"/>
    <n v="0"/>
    <n v="6.5"/>
    <n v="241"/>
    <n v="130"/>
    <n v="103338338"/>
    <n v="70000000"/>
    <n v="33338338"/>
    <x v="0"/>
    <x v="1"/>
    <x v="2"/>
  </r>
  <r>
    <s v="Sideways"/>
    <d v="2004-11-15T00:00:00"/>
    <x v="0"/>
    <x v="0"/>
    <s v="Color"/>
    <x v="5"/>
    <x v="0"/>
    <x v="0"/>
    <s v="R"/>
    <x v="445"/>
    <x v="680"/>
    <n v="912"/>
    <n v="2170"/>
    <n v="729"/>
    <n v="0"/>
    <n v="7.5"/>
    <n v="285"/>
    <n v="126"/>
    <n v="71502303"/>
    <n v="12000000"/>
    <n v="59502303"/>
    <x v="0"/>
    <x v="0"/>
    <x v="2"/>
  </r>
  <r>
    <s v="The Land Before Time"/>
    <d v="1988-02-22T00:00:00"/>
    <x v="30"/>
    <x v="3"/>
    <s v="Color"/>
    <x v="5"/>
    <x v="0"/>
    <x v="0"/>
    <s v="G"/>
    <x v="447"/>
    <x v="505"/>
    <n v="912"/>
    <n v="1833"/>
    <n v="383"/>
    <n v="5000"/>
    <n v="7.3"/>
    <n v="24"/>
    <n v="69"/>
    <n v="48092846"/>
    <n v="12500000"/>
    <n v="35592846"/>
    <x v="0"/>
    <x v="0"/>
    <x v="1"/>
  </r>
  <r>
    <s v="Urban Legends: Final Cut"/>
    <d v="2000-01-02T00:00:00"/>
    <x v="28"/>
    <x v="0"/>
    <s v="Color"/>
    <x v="2"/>
    <x v="0"/>
    <x v="0"/>
    <s v="R"/>
    <x v="446"/>
    <x v="1139"/>
    <n v="912"/>
    <n v="2682"/>
    <n v="83"/>
    <n v="243"/>
    <n v="4.0999999999999996"/>
    <n v="108"/>
    <n v="97"/>
    <n v="21468807"/>
    <n v="14000000"/>
    <n v="7468807"/>
    <x v="0"/>
    <x v="2"/>
    <x v="0"/>
  </r>
  <r>
    <s v="Jaws: The Revenge"/>
    <d v="1987-02-05T00:00:00"/>
    <x v="12"/>
    <x v="3"/>
    <s v="Color"/>
    <x v="5"/>
    <x v="0"/>
    <x v="0"/>
    <s v="PG-13"/>
    <x v="447"/>
    <x v="1140"/>
    <n v="912"/>
    <n v="2355"/>
    <n v="114"/>
    <n v="0"/>
    <n v="2.8"/>
    <n v="80"/>
    <n v="92"/>
    <n v="20763013"/>
    <n v="23000000"/>
    <n v="-2236987"/>
    <x v="1"/>
    <x v="2"/>
    <x v="0"/>
  </r>
  <r>
    <s v="Smoke Signals"/>
    <d v="1998-11-20T00:00:00"/>
    <x v="11"/>
    <x v="2"/>
    <s v="Color"/>
    <x v="0"/>
    <x v="0"/>
    <x v="5"/>
    <s v="PG-13"/>
    <x v="448"/>
    <x v="1141"/>
    <n v="912"/>
    <n v="3163"/>
    <n v="149"/>
    <n v="0"/>
    <n v="7.2"/>
    <n v="56"/>
    <n v="89"/>
    <n v="6719300"/>
    <n v="2000000"/>
    <n v="4719300"/>
    <x v="0"/>
    <x v="0"/>
    <x v="1"/>
  </r>
  <r>
    <s v="The Master of Disguise"/>
    <d v="2002-10-03T00:00:00"/>
    <x v="18"/>
    <x v="0"/>
    <s v="Color"/>
    <x v="0"/>
    <x v="0"/>
    <x v="0"/>
    <s v="PG"/>
    <x v="449"/>
    <x v="1142"/>
    <n v="911"/>
    <n v="3058"/>
    <n v="11"/>
    <n v="1000"/>
    <n v="3.3"/>
    <n v="56"/>
    <n v="80"/>
    <n v="40363530"/>
    <n v="16000000"/>
    <n v="24363530"/>
    <x v="0"/>
    <x v="2"/>
    <x v="1"/>
  </r>
  <r>
    <s v="Sicko"/>
    <d v="2007-11-23T00:00:00"/>
    <x v="4"/>
    <x v="0"/>
    <s v="Color"/>
    <x v="12"/>
    <x v="0"/>
    <x v="0"/>
    <s v="PG-13"/>
    <x v="450"/>
    <x v="1143"/>
    <n v="909"/>
    <n v="1633"/>
    <n v="909"/>
    <n v="0"/>
    <n v="8"/>
    <n v="263"/>
    <n v="123"/>
    <n v="24530513"/>
    <n v="9000000"/>
    <n v="15530513"/>
    <x v="0"/>
    <x v="3"/>
    <x v="2"/>
  </r>
  <r>
    <s v="Bowling for Columbine"/>
    <d v="2002-11-18T00:00:00"/>
    <x v="18"/>
    <x v="0"/>
    <s v="Black and White"/>
    <x v="4"/>
    <x v="0"/>
    <x v="8"/>
    <s v="R"/>
    <x v="450"/>
    <x v="1143"/>
    <n v="909"/>
    <n v="1779"/>
    <n v="909"/>
    <n v="4000"/>
    <n v="8"/>
    <n v="215"/>
    <n v="120"/>
    <n v="21244913"/>
    <n v="4000000"/>
    <n v="17244913"/>
    <x v="0"/>
    <x v="3"/>
    <x v="0"/>
  </r>
  <r>
    <s v="Roger &amp; Me"/>
    <d v="1989-10-13T00:00:00"/>
    <x v="15"/>
    <x v="3"/>
    <s v="Color"/>
    <x v="12"/>
    <x v="0"/>
    <x v="0"/>
    <s v="R"/>
    <x v="450"/>
    <x v="1143"/>
    <n v="909"/>
    <n v="1048"/>
    <n v="909"/>
    <n v="667"/>
    <n v="7.5"/>
    <n v="40"/>
    <n v="91"/>
    <n v="6706368"/>
    <n v="160000"/>
    <n v="6546368"/>
    <x v="0"/>
    <x v="0"/>
    <x v="0"/>
  </r>
  <r>
    <s v="Halloween II"/>
    <d v="2009-09-07T00:00:00"/>
    <x v="2"/>
    <x v="0"/>
    <s v="Color"/>
    <x v="2"/>
    <x v="0"/>
    <x v="0"/>
    <s v="R"/>
    <x v="451"/>
    <x v="943"/>
    <n v="908"/>
    <n v="3226"/>
    <n v="0"/>
    <n v="3000"/>
    <n v="4.9000000000000004"/>
    <n v="220"/>
    <n v="119"/>
    <n v="33386128"/>
    <n v="15000000"/>
    <n v="18386128"/>
    <x v="0"/>
    <x v="2"/>
    <x v="0"/>
  </r>
  <r>
    <s v="Love Ranch"/>
    <d v="2010-01-12T00:00:00"/>
    <x v="7"/>
    <x v="1"/>
    <s v="Color"/>
    <x v="0"/>
    <x v="0"/>
    <x v="0"/>
    <s v="R"/>
    <x v="451"/>
    <x v="127"/>
    <n v="908"/>
    <n v="3204"/>
    <n v="138"/>
    <n v="636"/>
    <n v="5.7"/>
    <n v="49"/>
    <n v="117"/>
    <n v="134904"/>
    <n v="25000000"/>
    <n v="-24865096"/>
    <x v="1"/>
    <x v="1"/>
    <x v="0"/>
  </r>
  <r>
    <s v="Diary of a Mad Black Woman"/>
    <d v="2005-10-25T00:00:00"/>
    <x v="5"/>
    <x v="0"/>
    <s v="Color"/>
    <x v="0"/>
    <x v="0"/>
    <x v="0"/>
    <s v="PG-13"/>
    <x v="452"/>
    <x v="1144"/>
    <n v="907"/>
    <n v="2723"/>
    <n v="0"/>
    <n v="0"/>
    <n v="5.6"/>
    <n v="62"/>
    <n v="116"/>
    <n v="50382128"/>
    <n v="5500000"/>
    <n v="44882128"/>
    <x v="0"/>
    <x v="1"/>
    <x v="0"/>
  </r>
  <r>
    <s v="Because of Winn-Dixie"/>
    <d v="2005-09-26T00:00:00"/>
    <x v="5"/>
    <x v="0"/>
    <s v="Color"/>
    <x v="0"/>
    <x v="0"/>
    <x v="0"/>
    <s v="PG"/>
    <x v="452"/>
    <x v="279"/>
    <n v="907"/>
    <n v="3462"/>
    <n v="61"/>
    <n v="1000"/>
    <n v="6.4"/>
    <n v="96"/>
    <n v="106"/>
    <n v="32645546"/>
    <n v="14000000"/>
    <n v="18645546"/>
    <x v="0"/>
    <x v="1"/>
    <x v="0"/>
  </r>
  <r>
    <s v="Alex Cross"/>
    <d v="2012-09-02T00:00:00"/>
    <x v="1"/>
    <x v="1"/>
    <s v="Color"/>
    <x v="1"/>
    <x v="0"/>
    <x v="0"/>
    <s v="PG-13"/>
    <x v="452"/>
    <x v="164"/>
    <n v="907"/>
    <n v="2471"/>
    <n v="357"/>
    <n v="11000"/>
    <n v="5.0999999999999996"/>
    <n v="211"/>
    <n v="101"/>
    <n v="25863915"/>
    <n v="35000000"/>
    <n v="-9136085"/>
    <x v="1"/>
    <x v="1"/>
    <x v="0"/>
  </r>
  <r>
    <s v="Idlewild"/>
    <d v="2006-08-23T00:00:00"/>
    <x v="6"/>
    <x v="0"/>
    <s v="Color"/>
    <x v="4"/>
    <x v="0"/>
    <x v="0"/>
    <s v="R"/>
    <x v="452"/>
    <x v="1145"/>
    <n v="907"/>
    <n v="3633"/>
    <n v="16"/>
    <n v="489"/>
    <n v="6.2"/>
    <n v="81"/>
    <n v="121"/>
    <n v="12549485"/>
    <n v="15000000"/>
    <n v="-2450515"/>
    <x v="1"/>
    <x v="1"/>
    <x v="2"/>
  </r>
  <r>
    <s v="Poultrygeist: Night of the Chicken Dead"/>
    <d v="2006-05-02T00:00:00"/>
    <x v="6"/>
    <x v="0"/>
    <s v="Color"/>
    <x v="0"/>
    <x v="0"/>
    <x v="0"/>
    <s v="Unrated"/>
    <x v="453"/>
    <x v="1146"/>
    <n v="907"/>
    <n v="1411"/>
    <n v="365"/>
    <n v="0"/>
    <n v="6.2"/>
    <n v="88"/>
    <n v="103"/>
    <n v="23000"/>
    <n v="500000"/>
    <n v="-477000"/>
    <x v="1"/>
    <x v="1"/>
    <x v="0"/>
  </r>
  <r>
    <s v="Braveheart"/>
    <d v="1995-02-25T00:00:00"/>
    <x v="21"/>
    <x v="2"/>
    <s v="Color"/>
    <x v="7"/>
    <x v="0"/>
    <x v="0"/>
    <s v="R"/>
    <x v="454"/>
    <x v="1147"/>
    <n v="906"/>
    <n v="1976"/>
    <n v="0"/>
    <n v="17000"/>
    <n v="8.4"/>
    <n v="132"/>
    <n v="178"/>
    <n v="75600000"/>
    <n v="72000000"/>
    <n v="3600000"/>
    <x v="0"/>
    <x v="3"/>
    <x v="2"/>
  </r>
  <r>
    <s v="Blonde Ambition"/>
    <d v="2007-04-18T00:00:00"/>
    <x v="4"/>
    <x v="0"/>
    <s v="Color"/>
    <x v="0"/>
    <x v="0"/>
    <x v="0"/>
    <s v="PG-13"/>
    <x v="455"/>
    <x v="1148"/>
    <n v="906"/>
    <n v="4725"/>
    <n v="7"/>
    <n v="160"/>
    <n v="3.9"/>
    <n v="20"/>
    <n v="93"/>
    <n v="5561"/>
    <n v="10000000"/>
    <n v="-9994439"/>
    <x v="1"/>
    <x v="2"/>
    <x v="0"/>
  </r>
  <r>
    <s v="Multiplicity"/>
    <d v="1996-09-18T00:00:00"/>
    <x v="29"/>
    <x v="2"/>
    <s v="Color"/>
    <x v="0"/>
    <x v="0"/>
    <x v="0"/>
    <s v="PG-13"/>
    <x v="456"/>
    <x v="206"/>
    <n v="905"/>
    <n v="2348"/>
    <n v="11000"/>
    <n v="0"/>
    <n v="6"/>
    <n v="43"/>
    <n v="117"/>
    <n v="20101861"/>
    <n v="45000000"/>
    <n v="-24898139"/>
    <x v="1"/>
    <x v="1"/>
    <x v="0"/>
  </r>
  <r>
    <s v="Pathology"/>
    <d v="2008-05-02T00:00:00"/>
    <x v="3"/>
    <x v="0"/>
    <s v="Color"/>
    <x v="4"/>
    <x v="0"/>
    <x v="0"/>
    <s v="R"/>
    <x v="456"/>
    <x v="1149"/>
    <n v="905"/>
    <n v="3185"/>
    <n v="3"/>
    <n v="3000"/>
    <n v="6"/>
    <n v="79"/>
    <n v="95"/>
    <n v="108662"/>
    <n v="8000000"/>
    <n v="-7891338"/>
    <x v="1"/>
    <x v="1"/>
    <x v="0"/>
  </r>
  <r>
    <s v="Ray"/>
    <d v="2004-06-08T00:00:00"/>
    <x v="0"/>
    <x v="0"/>
    <s v="Color"/>
    <x v="7"/>
    <x v="0"/>
    <x v="0"/>
    <s v="PG-13"/>
    <x v="457"/>
    <x v="127"/>
    <n v="904"/>
    <n v="5074"/>
    <n v="138"/>
    <n v="0"/>
    <n v="7.7"/>
    <n v="209"/>
    <n v="178"/>
    <n v="75305995"/>
    <n v="40000000"/>
    <n v="35305995"/>
    <x v="0"/>
    <x v="0"/>
    <x v="2"/>
  </r>
  <r>
    <s v="Nick and Norah's Infinite Playlist"/>
    <d v="2008-06-03T00:00:00"/>
    <x v="3"/>
    <x v="0"/>
    <s v="Color"/>
    <x v="0"/>
    <x v="0"/>
    <x v="0"/>
    <s v="PG-13"/>
    <x v="458"/>
    <x v="702"/>
    <n v="904"/>
    <n v="2807"/>
    <n v="6"/>
    <n v="0"/>
    <n v="6.7"/>
    <n v="166"/>
    <n v="90"/>
    <n v="31487293"/>
    <n v="9000000"/>
    <n v="22487293"/>
    <x v="0"/>
    <x v="1"/>
    <x v="0"/>
  </r>
  <r>
    <s v="The Big Hit"/>
    <d v="1998-08-23T00:00:00"/>
    <x v="11"/>
    <x v="2"/>
    <s v="Color"/>
    <x v="1"/>
    <x v="0"/>
    <x v="0"/>
    <s v="R"/>
    <x v="457"/>
    <x v="1150"/>
    <n v="904"/>
    <n v="3353"/>
    <n v="6"/>
    <n v="934"/>
    <n v="6.1"/>
    <n v="57"/>
    <n v="91"/>
    <n v="27052167"/>
    <n v="13000000"/>
    <n v="14052167"/>
    <x v="0"/>
    <x v="1"/>
    <x v="0"/>
  </r>
  <r>
    <s v="Wall Street: Money Never Sleeps"/>
    <d v="2010-03-19T00:00:00"/>
    <x v="7"/>
    <x v="1"/>
    <s v="Color"/>
    <x v="3"/>
    <x v="0"/>
    <x v="0"/>
    <s v="PG-13"/>
    <x v="459"/>
    <x v="43"/>
    <n v="903"/>
    <n v="1579"/>
    <n v="0"/>
    <n v="13000"/>
    <n v="6.3"/>
    <n v="297"/>
    <n v="136"/>
    <n v="52474616"/>
    <n v="70000000"/>
    <n v="-17525384"/>
    <x v="1"/>
    <x v="1"/>
    <x v="2"/>
  </r>
  <r>
    <s v="The Box"/>
    <d v="2009-09-01T00:00:00"/>
    <x v="2"/>
    <x v="0"/>
    <s v="Color"/>
    <x v="3"/>
    <x v="0"/>
    <x v="0"/>
    <s v="PG-13"/>
    <x v="459"/>
    <x v="429"/>
    <n v="902"/>
    <n v="2466"/>
    <n v="219"/>
    <n v="0"/>
    <n v="5.6"/>
    <n v="287"/>
    <n v="115"/>
    <n v="15045676"/>
    <n v="16000000"/>
    <n v="-954324"/>
    <x v="1"/>
    <x v="1"/>
    <x v="0"/>
  </r>
  <r>
    <s v="Robot &amp; Frank"/>
    <d v="2012-12-08T00:00:00"/>
    <x v="1"/>
    <x v="1"/>
    <s v="Color"/>
    <x v="0"/>
    <x v="0"/>
    <x v="0"/>
    <s v="PG-13"/>
    <x v="459"/>
    <x v="1151"/>
    <n v="902"/>
    <n v="1980"/>
    <n v="14"/>
    <n v="13000"/>
    <n v="7.1"/>
    <n v="252"/>
    <n v="89"/>
    <n v="3325638"/>
    <n v="2500000"/>
    <n v="825638"/>
    <x v="0"/>
    <x v="0"/>
    <x v="1"/>
  </r>
  <r>
    <s v="The House of Mirth"/>
    <d v="2000-01-20T00:00:00"/>
    <x v="28"/>
    <x v="0"/>
    <s v="Color"/>
    <x v="3"/>
    <x v="0"/>
    <x v="2"/>
    <s v="PG"/>
    <x v="460"/>
    <x v="1152"/>
    <n v="902"/>
    <n v="2735"/>
    <n v="25"/>
    <n v="345"/>
    <n v="7.1"/>
    <n v="96"/>
    <n v="135"/>
    <n v="3041803"/>
    <n v="10000000"/>
    <n v="-6958197"/>
    <x v="1"/>
    <x v="0"/>
    <x v="2"/>
  </r>
  <r>
    <s v="Sphinx"/>
    <d v="1981-05-13T00:00:00"/>
    <x v="43"/>
    <x v="3"/>
    <s v="Color"/>
    <x v="5"/>
    <x v="0"/>
    <x v="0"/>
    <s v="PG"/>
    <x v="459"/>
    <x v="1153"/>
    <n v="902"/>
    <n v="2079"/>
    <n v="76"/>
    <n v="106"/>
    <n v="5.2"/>
    <n v="2"/>
    <n v="118"/>
    <n v="800000"/>
    <n v="14000000"/>
    <n v="-13200000"/>
    <x v="1"/>
    <x v="1"/>
    <x v="0"/>
  </r>
  <r>
    <s v="Killing Zoe"/>
    <d v="1993-03-26T00:00:00"/>
    <x v="8"/>
    <x v="2"/>
    <s v="Color"/>
    <x v="4"/>
    <x v="0"/>
    <x v="3"/>
    <s v="R"/>
    <x v="460"/>
    <x v="394"/>
    <n v="902"/>
    <n v="1582"/>
    <n v="675"/>
    <n v="853"/>
    <n v="6.5"/>
    <n v="37"/>
    <n v="99"/>
    <n v="418953"/>
    <n v="1500000"/>
    <n v="-1081047"/>
    <x v="1"/>
    <x v="1"/>
    <x v="0"/>
  </r>
  <r>
    <s v="Beverly Hills Cop"/>
    <d v="1984-02-04T00:00:00"/>
    <x v="26"/>
    <x v="3"/>
    <s v="Color"/>
    <x v="1"/>
    <x v="0"/>
    <x v="0"/>
    <s v="R"/>
    <x v="461"/>
    <x v="221"/>
    <n v="901"/>
    <n v="3464"/>
    <n v="102"/>
    <n v="0"/>
    <n v="7.3"/>
    <n v="94"/>
    <n v="105"/>
    <n v="234760500"/>
    <n v="14000000"/>
    <n v="220760500"/>
    <x v="0"/>
    <x v="0"/>
    <x v="0"/>
  </r>
  <r>
    <s v="The Santa Clause"/>
    <d v="1994-01-16T00:00:00"/>
    <x v="27"/>
    <x v="2"/>
    <s v="Color"/>
    <x v="0"/>
    <x v="0"/>
    <x v="0"/>
    <s v="PG"/>
    <x v="461"/>
    <x v="896"/>
    <n v="901"/>
    <n v="2790"/>
    <n v="11"/>
    <n v="0"/>
    <n v="6.4"/>
    <n v="64"/>
    <n v="97"/>
    <n v="144833357"/>
    <n v="22000000"/>
    <n v="122833357"/>
    <x v="0"/>
    <x v="1"/>
    <x v="0"/>
  </r>
  <r>
    <s v="The Santa Clause 2"/>
    <d v="2002-01-20T00:00:00"/>
    <x v="18"/>
    <x v="0"/>
    <s v="Color"/>
    <x v="0"/>
    <x v="0"/>
    <x v="0"/>
    <s v="G"/>
    <x v="461"/>
    <x v="1154"/>
    <n v="901"/>
    <n v="5265"/>
    <n v="54"/>
    <n v="1000"/>
    <n v="5.5"/>
    <n v="80"/>
    <n v="104"/>
    <n v="139225854"/>
    <n v="60000000"/>
    <n v="79225854"/>
    <x v="0"/>
    <x v="1"/>
    <x v="0"/>
  </r>
  <r>
    <s v="House Party 2"/>
    <d v="1991-02-06T00:00:00"/>
    <x v="13"/>
    <x v="2"/>
    <s v="Color"/>
    <x v="0"/>
    <x v="0"/>
    <x v="0"/>
    <s v="R"/>
    <x v="462"/>
    <x v="1155"/>
    <n v="901"/>
    <n v="2523"/>
    <n v="0"/>
    <n v="232"/>
    <n v="5.0999999999999996"/>
    <n v="12"/>
    <n v="94"/>
    <n v="19281235"/>
    <n v="5000000"/>
    <n v="14281235"/>
    <x v="0"/>
    <x v="1"/>
    <x v="0"/>
  </r>
  <r>
    <s v="Army of Darkness"/>
    <d v="1992-01-02T00:00:00"/>
    <x v="9"/>
    <x v="2"/>
    <s v="Color"/>
    <x v="0"/>
    <x v="0"/>
    <x v="0"/>
    <s v="R"/>
    <x v="463"/>
    <x v="39"/>
    <n v="901"/>
    <n v="3913"/>
    <n v="0"/>
    <n v="10000"/>
    <n v="7.6"/>
    <n v="221"/>
    <n v="88"/>
    <n v="11501093"/>
    <n v="13000000"/>
    <n v="-1498907"/>
    <x v="1"/>
    <x v="0"/>
    <x v="1"/>
  </r>
  <r>
    <s v="Species"/>
    <d v="1995-07-10T00:00:00"/>
    <x v="21"/>
    <x v="2"/>
    <s v="Color"/>
    <x v="1"/>
    <x v="0"/>
    <x v="0"/>
    <s v="R"/>
    <x v="464"/>
    <x v="121"/>
    <n v="900"/>
    <n v="1715"/>
    <n v="79"/>
    <n v="0"/>
    <n v="5.8"/>
    <n v="97"/>
    <n v="108"/>
    <n v="60054449"/>
    <n v="35000000"/>
    <n v="25054449"/>
    <x v="0"/>
    <x v="1"/>
    <x v="0"/>
  </r>
  <r>
    <s v="Splice"/>
    <d v="2009-11-18T00:00:00"/>
    <x v="2"/>
    <x v="0"/>
    <s v="Color"/>
    <x v="3"/>
    <x v="0"/>
    <x v="5"/>
    <s v="R"/>
    <x v="465"/>
    <x v="1156"/>
    <n v="900"/>
    <n v="2222"/>
    <n v="165"/>
    <n v="12000"/>
    <n v="5.8"/>
    <n v="368"/>
    <n v="104"/>
    <n v="16999046"/>
    <n v="26000000"/>
    <n v="-9000954"/>
    <x v="1"/>
    <x v="1"/>
    <x v="0"/>
  </r>
  <r>
    <s v="Go"/>
    <d v="1999-04-04T00:00:00"/>
    <x v="17"/>
    <x v="2"/>
    <s v="Color"/>
    <x v="0"/>
    <x v="0"/>
    <x v="0"/>
    <s v="R"/>
    <x v="465"/>
    <x v="355"/>
    <n v="900"/>
    <n v="2475"/>
    <n v="218"/>
    <n v="0"/>
    <n v="7.3"/>
    <n v="137"/>
    <n v="102"/>
    <n v="16842303"/>
    <n v="6500000"/>
    <n v="10342303"/>
    <x v="0"/>
    <x v="0"/>
    <x v="0"/>
  </r>
  <r>
    <s v="Maximum Risk"/>
    <d v="1996-05-10T00:00:00"/>
    <x v="29"/>
    <x v="2"/>
    <s v="Color"/>
    <x v="1"/>
    <x v="0"/>
    <x v="0"/>
    <s v="R"/>
    <x v="464"/>
    <x v="1157"/>
    <n v="900"/>
    <n v="1634"/>
    <n v="17"/>
    <n v="503"/>
    <n v="5.4"/>
    <n v="50"/>
    <n v="101"/>
    <n v="14095303"/>
    <n v="25000000"/>
    <n v="-10904697"/>
    <x v="1"/>
    <x v="1"/>
    <x v="0"/>
  </r>
  <r>
    <s v="My Life Without Me"/>
    <d v="2003-07-06T00:00:00"/>
    <x v="22"/>
    <x v="0"/>
    <s v="Color"/>
    <x v="3"/>
    <x v="0"/>
    <x v="4"/>
    <s v="R"/>
    <x v="465"/>
    <x v="1158"/>
    <n v="900"/>
    <n v="2972"/>
    <n v="148"/>
    <n v="0"/>
    <n v="7.6"/>
    <n v="72"/>
    <n v="106"/>
    <n v="395592"/>
    <n v="2000000"/>
    <n v="-1604408"/>
    <x v="1"/>
    <x v="0"/>
    <x v="0"/>
  </r>
  <r>
    <s v="Baby Geniuses"/>
    <d v="1999-07-21T00:00:00"/>
    <x v="17"/>
    <x v="2"/>
    <s v="Color"/>
    <x v="0"/>
    <x v="0"/>
    <x v="0"/>
    <s v="PG"/>
    <x v="466"/>
    <x v="1159"/>
    <n v="899"/>
    <n v="2936"/>
    <n v="84"/>
    <n v="0"/>
    <n v="2.5"/>
    <n v="45"/>
    <n v="97"/>
    <n v="27141959"/>
    <n v="18000000"/>
    <n v="9141959"/>
    <x v="0"/>
    <x v="2"/>
    <x v="0"/>
  </r>
  <r>
    <s v="Serial Mom"/>
    <d v="1994-02-16T00:00:00"/>
    <x v="27"/>
    <x v="2"/>
    <s v="Color"/>
    <x v="0"/>
    <x v="0"/>
    <x v="0"/>
    <s v="R"/>
    <x v="466"/>
    <x v="1046"/>
    <n v="899"/>
    <n v="3092"/>
    <n v="0"/>
    <n v="3000"/>
    <n v="6.7"/>
    <n v="52"/>
    <n v="95"/>
    <n v="7881335"/>
    <n v="13000000"/>
    <n v="-5118665"/>
    <x v="1"/>
    <x v="1"/>
    <x v="0"/>
  </r>
  <r>
    <s v="Letters to Juliet"/>
    <d v="2010-11-12T00:00:00"/>
    <x v="7"/>
    <x v="1"/>
    <s v="Color"/>
    <x v="0"/>
    <x v="0"/>
    <x v="0"/>
    <s v="PG"/>
    <x v="467"/>
    <x v="585"/>
    <n v="898"/>
    <n v="1026"/>
    <n v="56"/>
    <n v="13000"/>
    <n v="6.5"/>
    <n v="159"/>
    <n v="105"/>
    <n v="53021560"/>
    <n v="30000000"/>
    <n v="23021560"/>
    <x v="0"/>
    <x v="1"/>
    <x v="0"/>
  </r>
  <r>
    <s v="Anonymous"/>
    <d v="2011-02-20T00:00:00"/>
    <x v="16"/>
    <x v="1"/>
    <s v="Color"/>
    <x v="3"/>
    <x v="0"/>
    <x v="2"/>
    <s v="PG-13"/>
    <x v="467"/>
    <x v="143"/>
    <n v="898"/>
    <n v="2452"/>
    <n v="776"/>
    <n v="15000"/>
    <n v="6.9"/>
    <n v="288"/>
    <n v="130"/>
    <n v="4463292"/>
    <n v="30000000"/>
    <n v="-25536708"/>
    <x v="1"/>
    <x v="1"/>
    <x v="2"/>
  </r>
  <r>
    <s v="Clerks"/>
    <d v="1994-05-16T00:00:00"/>
    <x v="27"/>
    <x v="2"/>
    <s v="Black and White"/>
    <x v="0"/>
    <x v="0"/>
    <x v="0"/>
    <s v="R"/>
    <x v="468"/>
    <x v="60"/>
    <n v="898"/>
    <n v="2103"/>
    <n v="0"/>
    <n v="0"/>
    <n v="7.8"/>
    <n v="136"/>
    <n v="102"/>
    <n v="3151130"/>
    <n v="230000"/>
    <n v="2921130"/>
    <x v="0"/>
    <x v="0"/>
    <x v="0"/>
  </r>
  <r>
    <s v="The White Countess"/>
    <d v="2005-06-08T00:00:00"/>
    <x v="5"/>
    <x v="0"/>
    <s v="Color"/>
    <x v="3"/>
    <x v="0"/>
    <x v="2"/>
    <s v="PG-13"/>
    <x v="467"/>
    <x v="551"/>
    <n v="898"/>
    <n v="2096"/>
    <n v="133"/>
    <n v="356"/>
    <n v="6.7"/>
    <n v="64"/>
    <n v="135"/>
    <n v="1666262"/>
    <n v="16000000"/>
    <n v="-14333738"/>
    <x v="1"/>
    <x v="1"/>
    <x v="2"/>
  </r>
  <r>
    <s v="The Last Godfather"/>
    <d v="2010-09-25T00:00:00"/>
    <x v="7"/>
    <x v="1"/>
    <s v="Color"/>
    <x v="0"/>
    <x v="0"/>
    <x v="19"/>
    <s v="PG-13"/>
    <x v="468"/>
    <x v="1160"/>
    <n v="898"/>
    <n v="2895"/>
    <n v="26"/>
    <n v="502"/>
    <n v="3.6"/>
    <n v="4"/>
    <n v="100"/>
    <n v="163591"/>
    <n v="13400000"/>
    <n v="-13236409"/>
    <x v="1"/>
    <x v="2"/>
    <x v="0"/>
  </r>
  <r>
    <s v="Derailed"/>
    <d v="2005-07-15T00:00:00"/>
    <x v="5"/>
    <x v="0"/>
    <s v="Color"/>
    <x v="3"/>
    <x v="0"/>
    <x v="0"/>
    <s v="R"/>
    <x v="469"/>
    <x v="504"/>
    <n v="896"/>
    <n v="2019"/>
    <n v="101"/>
    <n v="0"/>
    <n v="6.6"/>
    <n v="116"/>
    <n v="112"/>
    <n v="36020063"/>
    <n v="22000000"/>
    <n v="14020063"/>
    <x v="0"/>
    <x v="1"/>
    <x v="0"/>
  </r>
  <r>
    <s v="Transformers: Revenge of the Fallen"/>
    <d v="2009-02-24T00:00:00"/>
    <x v="2"/>
    <x v="0"/>
    <s v="Color"/>
    <x v="1"/>
    <x v="0"/>
    <x v="0"/>
    <s v="PG-13"/>
    <x v="470"/>
    <x v="294"/>
    <n v="894"/>
    <n v="3218"/>
    <n v="0"/>
    <n v="0"/>
    <n v="6"/>
    <n v="366"/>
    <n v="150"/>
    <n v="402076689"/>
    <n v="200000000"/>
    <n v="202076689"/>
    <x v="0"/>
    <x v="1"/>
    <x v="2"/>
  </r>
  <r>
    <s v="Transformers: Dark of the Moon"/>
    <d v="2011-02-14T00:00:00"/>
    <x v="16"/>
    <x v="1"/>
    <s v="Color"/>
    <x v="1"/>
    <x v="0"/>
    <x v="0"/>
    <s v="PG-13"/>
    <x v="470"/>
    <x v="294"/>
    <n v="894"/>
    <n v="2593"/>
    <n v="0"/>
    <n v="46000"/>
    <n v="6.3"/>
    <n v="428"/>
    <n v="154"/>
    <n v="352358779"/>
    <n v="195000000"/>
    <n v="157358779"/>
    <x v="0"/>
    <x v="1"/>
    <x v="2"/>
  </r>
  <r>
    <s v="The Core"/>
    <d v="2003-05-24T00:00:00"/>
    <x v="22"/>
    <x v="0"/>
    <s v="Color"/>
    <x v="1"/>
    <x v="0"/>
    <x v="0"/>
    <s v="PG-13"/>
    <x v="470"/>
    <x v="513"/>
    <n v="894"/>
    <n v="1439"/>
    <n v="36"/>
    <n v="0"/>
    <n v="5.4"/>
    <n v="149"/>
    <n v="135"/>
    <n v="31111260"/>
    <n v="60000000"/>
    <n v="-28888740"/>
    <x v="1"/>
    <x v="1"/>
    <x v="2"/>
  </r>
  <r>
    <s v="South Park: Bigger Longer &amp; Uncut"/>
    <d v="1999-06-11T00:00:00"/>
    <x v="17"/>
    <x v="2"/>
    <s v="Color"/>
    <x v="6"/>
    <x v="0"/>
    <x v="0"/>
    <s v="R"/>
    <x v="471"/>
    <x v="1161"/>
    <n v="893"/>
    <n v="3003"/>
    <n v="406"/>
    <n v="0"/>
    <n v="7.8"/>
    <n v="163"/>
    <n v="81"/>
    <n v="52008288"/>
    <n v="21000000"/>
    <n v="31008288"/>
    <x v="0"/>
    <x v="0"/>
    <x v="1"/>
  </r>
  <r>
    <s v="Return to Me"/>
    <d v="2000-07-12T00:00:00"/>
    <x v="28"/>
    <x v="0"/>
    <s v="Color"/>
    <x v="0"/>
    <x v="0"/>
    <x v="0"/>
    <s v="PG"/>
    <x v="471"/>
    <x v="1162"/>
    <n v="893"/>
    <n v="3946"/>
    <n v="597"/>
    <n v="0"/>
    <n v="6.9"/>
    <n v="106"/>
    <n v="115"/>
    <n v="32662299"/>
    <n v="24000000"/>
    <n v="8662299"/>
    <x v="0"/>
    <x v="1"/>
    <x v="0"/>
  </r>
  <r>
    <s v="Grosse Pointe Blank"/>
    <d v="1997-07-10T00:00:00"/>
    <x v="10"/>
    <x v="2"/>
    <s v="Color"/>
    <x v="1"/>
    <x v="0"/>
    <x v="0"/>
    <s v="R"/>
    <x v="471"/>
    <x v="625"/>
    <n v="893"/>
    <n v="2044"/>
    <n v="5"/>
    <n v="0"/>
    <n v="7.4"/>
    <n v="111"/>
    <n v="107"/>
    <n v="28014536"/>
    <n v="15000000"/>
    <n v="13014536"/>
    <x v="0"/>
    <x v="0"/>
    <x v="0"/>
  </r>
  <r>
    <s v="An Ideal Husband"/>
    <d v="1999-04-01T00:00:00"/>
    <x v="17"/>
    <x v="2"/>
    <s v="Color"/>
    <x v="0"/>
    <x v="0"/>
    <x v="2"/>
    <s v="PG-13"/>
    <x v="471"/>
    <x v="467"/>
    <n v="893"/>
    <n v="2640"/>
    <n v="32"/>
    <n v="646"/>
    <n v="6.9"/>
    <n v="105"/>
    <n v="97"/>
    <n v="18535191"/>
    <n v="14000000"/>
    <n v="4535191"/>
    <x v="0"/>
    <x v="1"/>
    <x v="0"/>
  </r>
  <r>
    <s v="Beyond the Lights"/>
    <d v="2014-06-27T00:00:00"/>
    <x v="14"/>
    <x v="1"/>
    <s v="Color"/>
    <x v="3"/>
    <x v="0"/>
    <x v="0"/>
    <s v="PG-13"/>
    <x v="471"/>
    <x v="926"/>
    <n v="893"/>
    <n v="3110"/>
    <n v="107"/>
    <n v="0"/>
    <n v="6.9"/>
    <n v="71"/>
    <n v="116"/>
    <n v="14612840"/>
    <n v="7000000"/>
    <n v="7612840"/>
    <x v="0"/>
    <x v="1"/>
    <x v="0"/>
  </r>
  <r>
    <s v="Princess Mononoke"/>
    <d v="1997-07-18T00:00:00"/>
    <x v="10"/>
    <x v="2"/>
    <s v="Color"/>
    <x v="5"/>
    <x v="1"/>
    <x v="9"/>
    <s v="PG-13"/>
    <x v="471"/>
    <x v="192"/>
    <n v="893"/>
    <n v="2710"/>
    <n v="6000"/>
    <n v="11000"/>
    <n v="8.4"/>
    <n v="174"/>
    <n v="134"/>
    <n v="2298191"/>
    <n v="2400000000"/>
    <n v="-2397701809"/>
    <x v="1"/>
    <x v="3"/>
    <x v="2"/>
  </r>
  <r>
    <s v="High Heels and Low Lifes"/>
    <d v="2001-10-17T00:00:00"/>
    <x v="25"/>
    <x v="0"/>
    <s v="Color"/>
    <x v="1"/>
    <x v="0"/>
    <x v="2"/>
    <s v="R"/>
    <x v="471"/>
    <x v="1163"/>
    <n v="893"/>
    <n v="3049"/>
    <n v="302"/>
    <n v="117"/>
    <n v="6.2"/>
    <n v="43"/>
    <n v="86"/>
    <n v="226792"/>
    <n v="10000000"/>
    <n v="-9773208"/>
    <x v="1"/>
    <x v="1"/>
    <x v="1"/>
  </r>
  <r>
    <s v="Robin Hood"/>
    <d v="2010-09-23T00:00:00"/>
    <x v="7"/>
    <x v="1"/>
    <s v="Color"/>
    <x v="1"/>
    <x v="0"/>
    <x v="0"/>
    <s v="PG-13"/>
    <x v="472"/>
    <x v="96"/>
    <n v="891"/>
    <n v="3244"/>
    <n v="0"/>
    <n v="17000"/>
    <n v="6.7"/>
    <n v="343"/>
    <n v="156"/>
    <n v="105219735"/>
    <n v="200000000"/>
    <n v="-94780265"/>
    <x v="1"/>
    <x v="1"/>
    <x v="2"/>
  </r>
  <r>
    <s v="The Time Machine"/>
    <d v="2002-03-18T00:00:00"/>
    <x v="18"/>
    <x v="0"/>
    <s v="Color"/>
    <x v="1"/>
    <x v="0"/>
    <x v="0"/>
    <s v="PG-13"/>
    <x v="472"/>
    <x v="1133"/>
    <n v="891"/>
    <n v="1919"/>
    <n v="25"/>
    <n v="3000"/>
    <n v="5.9"/>
    <n v="124"/>
    <n v="96"/>
    <n v="56684819"/>
    <n v="80000000"/>
    <n v="-23315181"/>
    <x v="1"/>
    <x v="1"/>
    <x v="0"/>
  </r>
  <r>
    <s v="Kill Bill: Vol. 2"/>
    <d v="2004-06-30T00:00:00"/>
    <x v="0"/>
    <x v="0"/>
    <s v="Black and White"/>
    <x v="1"/>
    <x v="0"/>
    <x v="0"/>
    <s v="R"/>
    <x v="473"/>
    <x v="33"/>
    <n v="890"/>
    <n v="1959"/>
    <n v="16000"/>
    <n v="0"/>
    <n v="8"/>
    <n v="304"/>
    <n v="137"/>
    <n v="66207920"/>
    <n v="30000000"/>
    <n v="36207920"/>
    <x v="0"/>
    <x v="3"/>
    <x v="2"/>
  </r>
  <r>
    <s v="Set It Off"/>
    <d v="1996-06-18T00:00:00"/>
    <x v="29"/>
    <x v="2"/>
    <s v="Color"/>
    <x v="1"/>
    <x v="0"/>
    <x v="0"/>
    <s v="R"/>
    <x v="473"/>
    <x v="112"/>
    <n v="890"/>
    <n v="3661"/>
    <n v="473"/>
    <n v="0"/>
    <n v="6.8"/>
    <n v="29"/>
    <n v="123"/>
    <n v="36049108"/>
    <n v="9000000"/>
    <n v="27049108"/>
    <x v="0"/>
    <x v="1"/>
    <x v="2"/>
  </r>
  <r>
    <s v="Juwanna Mann"/>
    <d v="2002-01-25T00:00:00"/>
    <x v="18"/>
    <x v="0"/>
    <s v="Color"/>
    <x v="0"/>
    <x v="0"/>
    <x v="0"/>
    <s v="PG-13"/>
    <x v="473"/>
    <x v="1164"/>
    <n v="890"/>
    <n v="3104"/>
    <n v="10"/>
    <n v="939"/>
    <n v="4.5"/>
    <n v="32"/>
    <n v="91"/>
    <n v="13571817"/>
    <n v="15600000"/>
    <n v="-2028183"/>
    <x v="1"/>
    <x v="2"/>
    <x v="0"/>
  </r>
  <r>
    <s v="Boat Trip"/>
    <d v="2002-09-28T00:00:00"/>
    <x v="18"/>
    <x v="0"/>
    <s v="Color"/>
    <x v="0"/>
    <x v="0"/>
    <x v="0"/>
    <s v="R"/>
    <x v="473"/>
    <x v="1165"/>
    <n v="890"/>
    <n v="3161"/>
    <n v="2"/>
    <n v="1000"/>
    <n v="4.9000000000000004"/>
    <n v="63"/>
    <n v="97"/>
    <n v="8586376"/>
    <n v="20000000"/>
    <n v="-11413624"/>
    <x v="1"/>
    <x v="2"/>
    <x v="0"/>
  </r>
  <r>
    <s v="Idle Hands"/>
    <d v="1999-11-12T00:00:00"/>
    <x v="17"/>
    <x v="2"/>
    <s v="Color"/>
    <x v="0"/>
    <x v="0"/>
    <x v="0"/>
    <s v="R"/>
    <x v="473"/>
    <x v="1166"/>
    <n v="890"/>
    <n v="3654"/>
    <n v="6"/>
    <n v="0"/>
    <n v="6.2"/>
    <n v="59"/>
    <n v="92"/>
    <n v="4002955"/>
    <n v="20000000"/>
    <n v="-15997045"/>
    <x v="1"/>
    <x v="1"/>
    <x v="0"/>
  </r>
  <r>
    <s v="Home Run"/>
    <d v="2013-09-15T00:00:00"/>
    <x v="19"/>
    <x v="1"/>
    <s v="Color"/>
    <x v="3"/>
    <x v="0"/>
    <x v="0"/>
    <s v="PG-13"/>
    <x v="473"/>
    <x v="1167"/>
    <n v="890"/>
    <n v="2681"/>
    <n v="29"/>
    <n v="0"/>
    <n v="6"/>
    <n v="10"/>
    <n v="113"/>
    <n v="2859955"/>
    <n v="1200000"/>
    <n v="1659955"/>
    <x v="0"/>
    <x v="1"/>
    <x v="0"/>
  </r>
  <r>
    <s v="The Salon"/>
    <d v="2005-10-03T00:00:00"/>
    <x v="5"/>
    <x v="0"/>
    <s v="Color"/>
    <x v="0"/>
    <x v="0"/>
    <x v="0"/>
    <s v="PG-13"/>
    <x v="473"/>
    <x v="1108"/>
    <n v="890"/>
    <n v="3138"/>
    <n v="7"/>
    <n v="68"/>
    <n v="4.3"/>
    <n v="14"/>
    <n v="90"/>
    <n v="92362"/>
    <n v="1500000"/>
    <n v="-1407638"/>
    <x v="1"/>
    <x v="2"/>
    <x v="0"/>
  </r>
  <r>
    <s v="Me, Myself &amp; Irene"/>
    <d v="2000-02-25T00:00:00"/>
    <x v="28"/>
    <x v="0"/>
    <s v="Color"/>
    <x v="0"/>
    <x v="0"/>
    <x v="0"/>
    <s v="R"/>
    <x v="474"/>
    <x v="492"/>
    <n v="889"/>
    <n v="1711"/>
    <n v="101"/>
    <n v="0"/>
    <n v="6.5"/>
    <n v="155"/>
    <n v="116"/>
    <n v="90567722"/>
    <n v="51000000"/>
    <n v="39567722"/>
    <x v="0"/>
    <x v="1"/>
    <x v="0"/>
  </r>
  <r>
    <s v="Supernova"/>
    <d v="2000-09-27T00:00:00"/>
    <x v="28"/>
    <x v="0"/>
    <s v="Color"/>
    <x v="2"/>
    <x v="0"/>
    <x v="0"/>
    <s v="PG-13"/>
    <x v="474"/>
    <x v="515"/>
    <n v="889"/>
    <n v="1262"/>
    <n v="394"/>
    <n v="589"/>
    <n v="4.8"/>
    <n v="100"/>
    <n v="91"/>
    <n v="14218868"/>
    <n v="65000000"/>
    <n v="-50781132"/>
    <x v="1"/>
    <x v="2"/>
    <x v="0"/>
  </r>
  <r>
    <s v="Dragon Wars: D-War"/>
    <d v="2007-05-24T00:00:00"/>
    <x v="4"/>
    <x v="0"/>
    <s v="Color"/>
    <x v="1"/>
    <x v="0"/>
    <x v="19"/>
    <s v="PG-13"/>
    <x v="474"/>
    <x v="1160"/>
    <n v="889"/>
    <n v="3274"/>
    <n v="26"/>
    <n v="0"/>
    <n v="3.6"/>
    <n v="93"/>
    <n v="107"/>
    <n v="10956379"/>
    <n v="35000000"/>
    <n v="-24043621"/>
    <x v="1"/>
    <x v="2"/>
    <x v="0"/>
  </r>
  <r>
    <s v="One Flew Over the Cuckoo's Nest"/>
    <d v="1975-05-30T00:00:00"/>
    <x v="52"/>
    <x v="4"/>
    <s v="Color"/>
    <x v="3"/>
    <x v="0"/>
    <x v="0"/>
    <s v="R"/>
    <x v="475"/>
    <x v="1168"/>
    <n v="888"/>
    <n v="2176"/>
    <n v="869"/>
    <n v="32000"/>
    <n v="8.6999999999999993"/>
    <n v="149"/>
    <n v="133"/>
    <n v="112000000"/>
    <n v="4400000"/>
    <n v="107600000"/>
    <x v="0"/>
    <x v="3"/>
    <x v="2"/>
  </r>
  <r>
    <s v="Poltergeist"/>
    <d v="1982-07-16T00:00:00"/>
    <x v="35"/>
    <x v="3"/>
    <s v="Color"/>
    <x v="8"/>
    <x v="0"/>
    <x v="0"/>
    <s v="PG"/>
    <x v="476"/>
    <x v="1169"/>
    <n v="887"/>
    <n v="3876"/>
    <n v="365"/>
    <n v="11000"/>
    <n v="7.4"/>
    <n v="223"/>
    <n v="120"/>
    <n v="76600000"/>
    <n v="10700000"/>
    <n v="65900000"/>
    <x v="0"/>
    <x v="0"/>
    <x v="0"/>
  </r>
  <r>
    <s v="Yes"/>
    <d v="2004-03-19T00:00:00"/>
    <x v="0"/>
    <x v="0"/>
    <s v="Color"/>
    <x v="3"/>
    <x v="0"/>
    <x v="2"/>
    <s v="R"/>
    <x v="477"/>
    <x v="1170"/>
    <n v="887"/>
    <n v="2721"/>
    <n v="87"/>
    <n v="305"/>
    <n v="6.9"/>
    <n v="76"/>
    <n v="100"/>
    <n v="396035"/>
    <n v="1000000"/>
    <n v="-603965"/>
    <x v="1"/>
    <x v="1"/>
    <x v="0"/>
  </r>
  <r>
    <s v="The Nutcracker in 3D"/>
    <d v="2010-07-10T00:00:00"/>
    <x v="7"/>
    <x v="1"/>
    <s v="Color"/>
    <x v="1"/>
    <x v="0"/>
    <x v="2"/>
    <s v="PG"/>
    <x v="477"/>
    <x v="494"/>
    <n v="887"/>
    <n v="2728"/>
    <n v="96"/>
    <n v="788"/>
    <n v="4.4000000000000004"/>
    <n v="47"/>
    <n v="110"/>
    <n v="190562"/>
    <n v="90000000"/>
    <n v="-89809438"/>
    <x v="1"/>
    <x v="2"/>
    <x v="0"/>
  </r>
  <r>
    <s v="Fatal Attraction"/>
    <d v="1987-08-14T00:00:00"/>
    <x v="12"/>
    <x v="3"/>
    <s v="Color"/>
    <x v="3"/>
    <x v="0"/>
    <x v="0"/>
    <s v="R"/>
    <x v="478"/>
    <x v="1171"/>
    <n v="886"/>
    <n v="1639"/>
    <n v="213"/>
    <n v="3000"/>
    <n v="6.9"/>
    <n v="94"/>
    <n v="119"/>
    <n v="156645693"/>
    <n v="14000000"/>
    <n v="142645693"/>
    <x v="0"/>
    <x v="1"/>
    <x v="0"/>
  </r>
  <r>
    <s v="AVP: Alien vs. Predator"/>
    <d v="2004-04-25T00:00:00"/>
    <x v="0"/>
    <x v="0"/>
    <s v="Color"/>
    <x v="1"/>
    <x v="0"/>
    <x v="0"/>
    <s v="PG-13"/>
    <x v="479"/>
    <x v="120"/>
    <n v="886"/>
    <n v="3222"/>
    <n v="545"/>
    <n v="0"/>
    <n v="5.6"/>
    <n v="247"/>
    <n v="109"/>
    <n v="80281096"/>
    <n v="60000000"/>
    <n v="20281096"/>
    <x v="0"/>
    <x v="1"/>
    <x v="0"/>
  </r>
  <r>
    <s v="Blade"/>
    <d v="1998-12-23T00:00:00"/>
    <x v="11"/>
    <x v="2"/>
    <s v="Color"/>
    <x v="1"/>
    <x v="0"/>
    <x v="0"/>
    <s v="R"/>
    <x v="479"/>
    <x v="885"/>
    <n v="886"/>
    <n v="3174"/>
    <n v="45"/>
    <n v="0"/>
    <n v="7.1"/>
    <n v="184"/>
    <n v="110"/>
    <n v="70001065"/>
    <n v="45000000"/>
    <n v="25001065"/>
    <x v="0"/>
    <x v="0"/>
    <x v="0"/>
  </r>
  <r>
    <s v="Stuart Little 2"/>
    <d v="2002-01-08T00:00:00"/>
    <x v="18"/>
    <x v="0"/>
    <s v="Color"/>
    <x v="5"/>
    <x v="0"/>
    <x v="0"/>
    <s v="PG"/>
    <x v="480"/>
    <x v="713"/>
    <n v="886"/>
    <n v="2682"/>
    <n v="50"/>
    <n v="459"/>
    <n v="5.4"/>
    <n v="71"/>
    <n v="77"/>
    <n v="64736114"/>
    <n v="120000000"/>
    <n v="-55263886"/>
    <x v="1"/>
    <x v="1"/>
    <x v="1"/>
  </r>
  <r>
    <s v="My Cousin Vinny"/>
    <d v="1992-06-18T00:00:00"/>
    <x v="9"/>
    <x v="2"/>
    <s v="Color"/>
    <x v="0"/>
    <x v="0"/>
    <x v="0"/>
    <s v="R"/>
    <x v="478"/>
    <x v="498"/>
    <n v="886"/>
    <n v="3280"/>
    <n v="36"/>
    <n v="7000"/>
    <n v="7.5"/>
    <n v="54"/>
    <n v="120"/>
    <n v="52929168"/>
    <n v="11000000"/>
    <n v="41929168"/>
    <x v="0"/>
    <x v="0"/>
    <x v="0"/>
  </r>
  <r>
    <s v="Teacher's Pet"/>
    <d v="2004-04-24T00:00:00"/>
    <x v="0"/>
    <x v="0"/>
    <s v="Color"/>
    <x v="6"/>
    <x v="0"/>
    <x v="0"/>
    <s v="PG"/>
    <x v="480"/>
    <x v="1172"/>
    <n v="886"/>
    <n v="5139"/>
    <n v="0"/>
    <n v="49"/>
    <n v="5.8"/>
    <n v="33"/>
    <n v="74"/>
    <n v="6491350"/>
    <n v="10000000"/>
    <n v="-3508650"/>
    <x v="1"/>
    <x v="1"/>
    <x v="1"/>
  </r>
  <r>
    <s v="House on Haunted Hill"/>
    <d v="1999-03-30T00:00:00"/>
    <x v="17"/>
    <x v="2"/>
    <s v="Color"/>
    <x v="2"/>
    <x v="0"/>
    <x v="0"/>
    <s v="R"/>
    <x v="481"/>
    <x v="835"/>
    <n v="885"/>
    <n v="2872"/>
    <n v="37"/>
    <n v="0"/>
    <n v="5.6"/>
    <n v="147"/>
    <n v="93"/>
    <n v="40846082"/>
    <n v="19000000"/>
    <n v="21846082"/>
    <x v="0"/>
    <x v="1"/>
    <x v="0"/>
  </r>
  <r>
    <s v="An American Carol"/>
    <d v="2008-05-17T00:00:00"/>
    <x v="3"/>
    <x v="0"/>
    <s v="Color"/>
    <x v="0"/>
    <x v="0"/>
    <x v="0"/>
    <s v="PG-13"/>
    <x v="482"/>
    <x v="745"/>
    <n v="885"/>
    <n v="2907"/>
    <n v="119"/>
    <n v="797"/>
    <n v="4.3"/>
    <n v="45"/>
    <n v="83"/>
    <n v="7001720"/>
    <n v="12000000"/>
    <n v="-4998280"/>
    <x v="1"/>
    <x v="2"/>
    <x v="1"/>
  </r>
  <r>
    <s v="Disturbia"/>
    <d v="2007-03-12T00:00:00"/>
    <x v="4"/>
    <x v="0"/>
    <s v="Color"/>
    <x v="3"/>
    <x v="0"/>
    <x v="0"/>
    <s v="PG-13"/>
    <x v="483"/>
    <x v="414"/>
    <n v="884"/>
    <n v="2288"/>
    <n v="154"/>
    <n v="0"/>
    <n v="6.9"/>
    <n v="253"/>
    <n v="105"/>
    <n v="80050171"/>
    <n v="20000000"/>
    <n v="60050171"/>
    <x v="0"/>
    <x v="1"/>
    <x v="0"/>
  </r>
  <r>
    <s v="Skyfall"/>
    <d v="2012-05-28T00:00:00"/>
    <x v="1"/>
    <x v="1"/>
    <s v="Color"/>
    <x v="1"/>
    <x v="0"/>
    <x v="2"/>
    <s v="PG-13"/>
    <x v="484"/>
    <x v="98"/>
    <n v="883"/>
    <n v="2039"/>
    <n v="0"/>
    <n v="80000"/>
    <n v="7.8"/>
    <n v="750"/>
    <n v="143"/>
    <n v="304360277"/>
    <n v="200000000"/>
    <n v="104360277"/>
    <x v="0"/>
    <x v="0"/>
    <x v="2"/>
  </r>
  <r>
    <s v="The Constant Gardener"/>
    <d v="2005-08-13T00:00:00"/>
    <x v="5"/>
    <x v="0"/>
    <s v="Color"/>
    <x v="3"/>
    <x v="0"/>
    <x v="2"/>
    <s v="R"/>
    <x v="485"/>
    <x v="972"/>
    <n v="883"/>
    <n v="1565"/>
    <n v="353"/>
    <n v="0"/>
    <n v="7.5"/>
    <n v="226"/>
    <n v="129"/>
    <n v="33565375"/>
    <n v="15000000"/>
    <n v="18565375"/>
    <x v="0"/>
    <x v="0"/>
    <x v="2"/>
  </r>
  <r>
    <s v="Bend It Like Beckham"/>
    <d v="2002-03-11T00:00:00"/>
    <x v="18"/>
    <x v="0"/>
    <s v="Color"/>
    <x v="0"/>
    <x v="0"/>
    <x v="2"/>
    <s v="PG-13"/>
    <x v="485"/>
    <x v="1173"/>
    <n v="883"/>
    <n v="2201"/>
    <n v="98"/>
    <n v="0"/>
    <n v="6.7"/>
    <n v="161"/>
    <n v="112"/>
    <n v="32541719"/>
    <n v="3500159"/>
    <n v="29041560"/>
    <x v="0"/>
    <x v="1"/>
    <x v="0"/>
  </r>
  <r>
    <s v="The Last Temptation of Christ"/>
    <d v="1988-04-02T00:00:00"/>
    <x v="30"/>
    <x v="3"/>
    <s v="Color"/>
    <x v="3"/>
    <x v="0"/>
    <x v="0"/>
    <s v="R"/>
    <x v="486"/>
    <x v="92"/>
    <n v="883"/>
    <n v="1934"/>
    <n v="17000"/>
    <n v="0"/>
    <n v="7.6"/>
    <n v="114"/>
    <n v="164"/>
    <n v="8373585"/>
    <n v="7000000"/>
    <n v="1373585"/>
    <x v="0"/>
    <x v="0"/>
    <x v="2"/>
  </r>
  <r>
    <s v="A Good Year"/>
    <d v="2006-02-08T00:00:00"/>
    <x v="6"/>
    <x v="0"/>
    <s v="Color"/>
    <x v="0"/>
    <x v="0"/>
    <x v="0"/>
    <s v="PG-13"/>
    <x v="485"/>
    <x v="96"/>
    <n v="883"/>
    <n v="3611"/>
    <n v="0"/>
    <n v="9000"/>
    <n v="6.9"/>
    <n v="147"/>
    <n v="117"/>
    <n v="7458269"/>
    <n v="35000000"/>
    <n v="-27541731"/>
    <x v="1"/>
    <x v="1"/>
    <x v="0"/>
  </r>
  <r>
    <s v="Held Up"/>
    <d v="1999-11-18T00:00:00"/>
    <x v="17"/>
    <x v="2"/>
    <s v="Color"/>
    <x v="0"/>
    <x v="0"/>
    <x v="0"/>
    <s v="PG-13"/>
    <x v="487"/>
    <x v="1174"/>
    <n v="883"/>
    <n v="3291"/>
    <n v="15"/>
    <n v="77"/>
    <n v="5.0999999999999996"/>
    <n v="11"/>
    <n v="89"/>
    <n v="4692814"/>
    <n v="8000000"/>
    <n v="-3307186"/>
    <x v="1"/>
    <x v="1"/>
    <x v="1"/>
  </r>
  <r>
    <s v="East Is East"/>
    <d v="1999-03-20T00:00:00"/>
    <x v="17"/>
    <x v="2"/>
    <s v="Color"/>
    <x v="0"/>
    <x v="0"/>
    <x v="2"/>
    <s v="R"/>
    <x v="485"/>
    <x v="1175"/>
    <n v="883"/>
    <n v="1616"/>
    <n v="70"/>
    <n v="1000"/>
    <n v="6.9"/>
    <n v="82"/>
    <n v="96"/>
    <n v="4170647"/>
    <n v="1900000"/>
    <n v="2270647"/>
    <x v="0"/>
    <x v="1"/>
    <x v="0"/>
  </r>
  <r>
    <s v="The Homesman"/>
    <d v="2014-02-03T00:00:00"/>
    <x v="14"/>
    <x v="1"/>
    <s v="Color"/>
    <x v="3"/>
    <x v="0"/>
    <x v="0"/>
    <s v="R"/>
    <x v="487"/>
    <x v="1176"/>
    <n v="883"/>
    <n v="2896"/>
    <n v="0"/>
    <n v="0"/>
    <n v="6.6"/>
    <n v="208"/>
    <n v="122"/>
    <n v="2428883"/>
    <n v="16000000"/>
    <n v="-13571117"/>
    <x v="1"/>
    <x v="1"/>
    <x v="2"/>
  </r>
  <r>
    <s v="Walking with Dinosaurs 3D"/>
    <d v="2013-11-06T00:00:00"/>
    <x v="19"/>
    <x v="1"/>
    <s v="Color"/>
    <x v="5"/>
    <x v="0"/>
    <x v="0"/>
    <s v="PG"/>
    <x v="488"/>
    <x v="1177"/>
    <n v="882"/>
    <n v="1971"/>
    <n v="43"/>
    <n v="0"/>
    <n v="5.2"/>
    <n v="113"/>
    <n v="87"/>
    <n v="36073232"/>
    <n v="80000000"/>
    <n v="-43926768"/>
    <x v="1"/>
    <x v="1"/>
    <x v="1"/>
  </r>
  <r>
    <s v="Tuck Everlasting"/>
    <d v="2002-10-26T00:00:00"/>
    <x v="18"/>
    <x v="0"/>
    <s v="Color"/>
    <x v="3"/>
    <x v="0"/>
    <x v="0"/>
    <s v="PG"/>
    <x v="489"/>
    <x v="809"/>
    <n v="882"/>
    <n v="2661"/>
    <n v="13"/>
    <n v="0"/>
    <n v="6.7"/>
    <n v="69"/>
    <n v="90"/>
    <n v="19158074"/>
    <n v="15000000"/>
    <n v="4158074"/>
    <x v="0"/>
    <x v="1"/>
    <x v="0"/>
  </r>
  <r>
    <s v="Marilyn Hotchkiss' Ballroom Dancing and Charm School"/>
    <d v="1990-01-16T00:00:00"/>
    <x v="24"/>
    <x v="2"/>
    <s v="Color"/>
    <x v="0"/>
    <x v="0"/>
    <x v="0"/>
    <s v="Not Rated"/>
    <x v="489"/>
    <x v="142"/>
    <n v="882"/>
    <n v="1967"/>
    <n v="19"/>
    <n v="16"/>
    <n v="7.1"/>
    <n v="1"/>
    <n v="34"/>
    <n v="333658"/>
    <n v="34000"/>
    <n v="299658"/>
    <x v="0"/>
    <x v="0"/>
    <x v="1"/>
  </r>
  <r>
    <s v="Starsky &amp; Hutch"/>
    <d v="2004-01-25T00:00:00"/>
    <x v="0"/>
    <x v="0"/>
    <s v="Color"/>
    <x v="0"/>
    <x v="0"/>
    <x v="0"/>
    <s v="PG-13"/>
    <x v="490"/>
    <x v="249"/>
    <n v="881"/>
    <n v="3943"/>
    <n v="480"/>
    <n v="0"/>
    <n v="6.1"/>
    <n v="173"/>
    <n v="101"/>
    <n v="88200225"/>
    <n v="60000000"/>
    <n v="28200225"/>
    <x v="0"/>
    <x v="1"/>
    <x v="0"/>
  </r>
  <r>
    <s v="Jersey Boys"/>
    <d v="2014-03-13T00:00:00"/>
    <x v="14"/>
    <x v="1"/>
    <s v="Color"/>
    <x v="7"/>
    <x v="0"/>
    <x v="0"/>
    <s v="R"/>
    <x v="491"/>
    <x v="97"/>
    <n v="880"/>
    <n v="2281"/>
    <n v="16000"/>
    <n v="16000"/>
    <n v="6.9"/>
    <n v="249"/>
    <n v="134"/>
    <n v="47034272"/>
    <n v="40000000"/>
    <n v="7034272"/>
    <x v="0"/>
    <x v="1"/>
    <x v="2"/>
  </r>
  <r>
    <s v="Dumb &amp; Dumber"/>
    <d v="1994-09-21T00:00:00"/>
    <x v="27"/>
    <x v="2"/>
    <s v="Color"/>
    <x v="0"/>
    <x v="0"/>
    <x v="0"/>
    <s v="PG-13"/>
    <x v="492"/>
    <x v="1178"/>
    <n v="879"/>
    <n v="2985"/>
    <n v="137"/>
    <n v="0"/>
    <n v="7.3"/>
    <n v="84"/>
    <n v="113"/>
    <n v="127175354"/>
    <n v="16000000"/>
    <n v="111175354"/>
    <x v="0"/>
    <x v="0"/>
    <x v="0"/>
  </r>
  <r>
    <s v="Memoirs of a Geisha"/>
    <d v="2005-05-19T00:00:00"/>
    <x v="5"/>
    <x v="0"/>
    <s v="Color"/>
    <x v="3"/>
    <x v="0"/>
    <x v="0"/>
    <s v="PG-13"/>
    <x v="493"/>
    <x v="42"/>
    <n v="879"/>
    <n v="2380"/>
    <n v="252"/>
    <n v="0"/>
    <n v="7.3"/>
    <n v="229"/>
    <n v="145"/>
    <n v="57010853"/>
    <n v="85000000"/>
    <n v="-27989147"/>
    <x v="1"/>
    <x v="0"/>
    <x v="2"/>
  </r>
  <r>
    <s v="Hannibal Rising"/>
    <d v="2007-09-12T00:00:00"/>
    <x v="4"/>
    <x v="0"/>
    <s v="Color"/>
    <x v="4"/>
    <x v="0"/>
    <x v="2"/>
    <s v="R"/>
    <x v="493"/>
    <x v="1179"/>
    <n v="879"/>
    <n v="1344"/>
    <n v="73"/>
    <n v="3000"/>
    <n v="6.2"/>
    <n v="209"/>
    <n v="131"/>
    <n v="27667947"/>
    <n v="50000000"/>
    <n v="-22332053"/>
    <x v="1"/>
    <x v="1"/>
    <x v="2"/>
  </r>
  <r>
    <s v="The Adventures of Ford Fairlane"/>
    <d v="1990-10-04T00:00:00"/>
    <x v="24"/>
    <x v="2"/>
    <s v="Color"/>
    <x v="1"/>
    <x v="0"/>
    <x v="0"/>
    <s v="R"/>
    <x v="492"/>
    <x v="488"/>
    <n v="879"/>
    <n v="2795"/>
    <n v="212"/>
    <n v="2000"/>
    <n v="6.3"/>
    <n v="48"/>
    <n v="104"/>
    <n v="21413502"/>
    <n v="40000000"/>
    <n v="-18586498"/>
    <x v="1"/>
    <x v="1"/>
    <x v="0"/>
  </r>
  <r>
    <s v="Curse of the Golden Flower"/>
    <d v="2006-03-17T00:00:00"/>
    <x v="6"/>
    <x v="0"/>
    <s v="Color"/>
    <x v="3"/>
    <x v="2"/>
    <x v="11"/>
    <s v="R"/>
    <x v="493"/>
    <x v="199"/>
    <n v="879"/>
    <n v="949"/>
    <n v="611"/>
    <n v="0"/>
    <n v="7"/>
    <n v="189"/>
    <n v="114"/>
    <n v="6565495"/>
    <n v="45000000"/>
    <n v="-38434505"/>
    <x v="1"/>
    <x v="0"/>
    <x v="0"/>
  </r>
  <r>
    <s v="Head Over Heels"/>
    <d v="2001-05-08T00:00:00"/>
    <x v="25"/>
    <x v="0"/>
    <s v="Color"/>
    <x v="0"/>
    <x v="0"/>
    <x v="0"/>
    <s v="PG-13"/>
    <x v="494"/>
    <x v="805"/>
    <n v="878"/>
    <n v="2165"/>
    <n v="70"/>
    <n v="613"/>
    <n v="5.4"/>
    <n v="61"/>
    <n v="86"/>
    <n v="10397365"/>
    <n v="14000000"/>
    <n v="-3602635"/>
    <x v="1"/>
    <x v="1"/>
    <x v="1"/>
  </r>
  <r>
    <s v="2046"/>
    <d v="2004-12-04T00:00:00"/>
    <x v="0"/>
    <x v="0"/>
    <s v="Black and White"/>
    <x v="3"/>
    <x v="13"/>
    <x v="13"/>
    <s v="R"/>
    <x v="493"/>
    <x v="281"/>
    <n v="878"/>
    <n v="2378"/>
    <n v="0"/>
    <n v="0"/>
    <n v="7.5"/>
    <n v="194"/>
    <n v="129"/>
    <n v="261481"/>
    <n v="12000000"/>
    <n v="-11738519"/>
    <x v="1"/>
    <x v="0"/>
    <x v="2"/>
  </r>
  <r>
    <s v="Colombiana"/>
    <d v="2011-01-11T00:00:00"/>
    <x v="16"/>
    <x v="1"/>
    <s v="Color"/>
    <x v="1"/>
    <x v="0"/>
    <x v="3"/>
    <s v="PG-13"/>
    <x v="495"/>
    <x v="436"/>
    <n v="877"/>
    <n v="3432"/>
    <n v="118"/>
    <n v="15000"/>
    <n v="6.4"/>
    <n v="201"/>
    <n v="112"/>
    <n v="36665854"/>
    <n v="40000000"/>
    <n v="-3334146"/>
    <x v="1"/>
    <x v="1"/>
    <x v="0"/>
  </r>
  <r>
    <s v="There Be Dragons"/>
    <d v="2011-01-08T00:00:00"/>
    <x v="16"/>
    <x v="1"/>
    <s v="Color"/>
    <x v="7"/>
    <x v="0"/>
    <x v="4"/>
    <s v="PG-13"/>
    <x v="495"/>
    <x v="655"/>
    <n v="877"/>
    <n v="3497"/>
    <n v="596"/>
    <n v="2000"/>
    <n v="5.9"/>
    <n v="77"/>
    <n v="102"/>
    <n v="1068392"/>
    <n v="36000000"/>
    <n v="-34931608"/>
    <x v="1"/>
    <x v="1"/>
    <x v="0"/>
  </r>
  <r>
    <s v="The Adventures of Huck Finn"/>
    <d v="1993-10-06T00:00:00"/>
    <x v="8"/>
    <x v="2"/>
    <s v="Color"/>
    <x v="5"/>
    <x v="0"/>
    <x v="0"/>
    <s v="PG"/>
    <x v="496"/>
    <x v="163"/>
    <n v="876"/>
    <n v="4840"/>
    <n v="208"/>
    <n v="391"/>
    <n v="6.2"/>
    <n v="14"/>
    <n v="108"/>
    <n v="24103594"/>
    <n v="6500000"/>
    <n v="17603594"/>
    <x v="0"/>
    <x v="1"/>
    <x v="0"/>
  </r>
  <r>
    <s v="The Book Thief"/>
    <d v="2013-05-09T00:00:00"/>
    <x v="19"/>
    <x v="1"/>
    <s v="Color"/>
    <x v="3"/>
    <x v="0"/>
    <x v="0"/>
    <s v="PG-13"/>
    <x v="497"/>
    <x v="1180"/>
    <n v="876"/>
    <n v="1985"/>
    <n v="33"/>
    <n v="53000"/>
    <n v="7.6"/>
    <n v="252"/>
    <n v="131"/>
    <n v="21483154"/>
    <n v="19000000"/>
    <n v="2483154"/>
    <x v="0"/>
    <x v="0"/>
    <x v="2"/>
  </r>
  <r>
    <s v="Angela's Ashes"/>
    <d v="1999-10-29T00:00:00"/>
    <x v="17"/>
    <x v="2"/>
    <s v="Color"/>
    <x v="3"/>
    <x v="0"/>
    <x v="0"/>
    <s v="R"/>
    <x v="497"/>
    <x v="334"/>
    <n v="876"/>
    <n v="1282"/>
    <n v="317"/>
    <n v="0"/>
    <n v="7.3"/>
    <n v="99"/>
    <n v="145"/>
    <n v="13038660"/>
    <n v="25000000"/>
    <n v="-11961340"/>
    <x v="1"/>
    <x v="0"/>
    <x v="2"/>
  </r>
  <r>
    <s v="Miss Potter"/>
    <d v="2006-01-28T00:00:00"/>
    <x v="6"/>
    <x v="0"/>
    <s v="Color"/>
    <x v="7"/>
    <x v="0"/>
    <x v="2"/>
    <s v="PG"/>
    <x v="497"/>
    <x v="1181"/>
    <n v="876"/>
    <n v="1518"/>
    <n v="108"/>
    <n v="0"/>
    <n v="7"/>
    <n v="124"/>
    <n v="88"/>
    <n v="2975649"/>
    <n v="30000000"/>
    <n v="-27024351"/>
    <x v="1"/>
    <x v="0"/>
    <x v="1"/>
  </r>
  <r>
    <s v="The Clan of the Cave Bear"/>
    <d v="1986-04-05T00:00:00"/>
    <x v="23"/>
    <x v="3"/>
    <s v="Color"/>
    <x v="5"/>
    <x v="0"/>
    <x v="0"/>
    <s v="R"/>
    <x v="496"/>
    <x v="1182"/>
    <n v="876"/>
    <n v="1351"/>
    <n v="70"/>
    <n v="843"/>
    <n v="5.3"/>
    <n v="21"/>
    <n v="98"/>
    <n v="1953732"/>
    <n v="15000000"/>
    <n v="-13046268"/>
    <x v="1"/>
    <x v="1"/>
    <x v="0"/>
  </r>
  <r>
    <s v="Wah-Wah"/>
    <d v="2005-03-10T00:00:00"/>
    <x v="5"/>
    <x v="0"/>
    <s v="Color"/>
    <x v="3"/>
    <x v="0"/>
    <x v="2"/>
    <s v="R"/>
    <x v="497"/>
    <x v="1183"/>
    <n v="876"/>
    <n v="2544"/>
    <n v="554"/>
    <n v="311"/>
    <n v="6.9"/>
    <n v="49"/>
    <n v="97"/>
    <n v="233103"/>
    <n v="7000000"/>
    <n v="-6766897"/>
    <x v="1"/>
    <x v="1"/>
    <x v="0"/>
  </r>
  <r>
    <s v="Big Miracle"/>
    <d v="2012-12-26T00:00:00"/>
    <x v="1"/>
    <x v="1"/>
    <s v="Color"/>
    <x v="7"/>
    <x v="0"/>
    <x v="0"/>
    <s v="PG"/>
    <x v="498"/>
    <x v="24"/>
    <n v="875"/>
    <n v="1702"/>
    <n v="42"/>
    <n v="0"/>
    <n v="6.5"/>
    <n v="125"/>
    <n v="107"/>
    <n v="20113965"/>
    <n v="40000000"/>
    <n v="-19886035"/>
    <x v="1"/>
    <x v="1"/>
    <x v="0"/>
  </r>
  <r>
    <s v="Freakonomics"/>
    <d v="2010-10-05T00:00:00"/>
    <x v="7"/>
    <x v="1"/>
    <s v="Color"/>
    <x v="12"/>
    <x v="0"/>
    <x v="0"/>
    <s v="PG-13"/>
    <x v="499"/>
    <x v="1184"/>
    <n v="875"/>
    <n v="2305"/>
    <n v="4"/>
    <n v="0"/>
    <n v="6.4"/>
    <n v="73"/>
    <n v="93"/>
    <n v="100675"/>
    <n v="3000000"/>
    <n v="-2899325"/>
    <x v="1"/>
    <x v="1"/>
    <x v="0"/>
  </r>
  <r>
    <s v="The Boxtrolls"/>
    <d v="2014-09-06T00:00:00"/>
    <x v="14"/>
    <x v="1"/>
    <s v="Color"/>
    <x v="5"/>
    <x v="0"/>
    <x v="0"/>
    <s v="PG"/>
    <x v="500"/>
    <x v="1185"/>
    <n v="874"/>
    <n v="3151"/>
    <n v="7"/>
    <n v="11000"/>
    <n v="6.8"/>
    <n v="219"/>
    <n v="96"/>
    <n v="50807639"/>
    <n v="60000000"/>
    <n v="-9192361"/>
    <x v="1"/>
    <x v="1"/>
    <x v="0"/>
  </r>
  <r>
    <s v="An American Haunting"/>
    <d v="2005-11-28T00:00:00"/>
    <x v="5"/>
    <x v="0"/>
    <s v="Color"/>
    <x v="2"/>
    <x v="0"/>
    <x v="2"/>
    <s v="PG-13"/>
    <x v="501"/>
    <x v="1186"/>
    <n v="874"/>
    <n v="1608"/>
    <n v="31"/>
    <n v="0"/>
    <n v="5"/>
    <n v="125"/>
    <n v="91"/>
    <n v="16298046"/>
    <n v="14000000"/>
    <n v="2298046"/>
    <x v="0"/>
    <x v="1"/>
    <x v="0"/>
  </r>
  <r>
    <s v="The Straight Story"/>
    <d v="1999-09-29T00:00:00"/>
    <x v="17"/>
    <x v="2"/>
    <s v="Color"/>
    <x v="7"/>
    <x v="0"/>
    <x v="3"/>
    <s v="G"/>
    <x v="501"/>
    <x v="706"/>
    <n v="874"/>
    <n v="1351"/>
    <n v="0"/>
    <n v="0"/>
    <n v="8"/>
    <n v="143"/>
    <n v="112"/>
    <n v="6197866"/>
    <n v="10000000"/>
    <n v="-3802134"/>
    <x v="1"/>
    <x v="3"/>
    <x v="0"/>
  </r>
  <r>
    <s v="The Call"/>
    <d v="2013-05-24T00:00:00"/>
    <x v="19"/>
    <x v="1"/>
    <s v="Color"/>
    <x v="4"/>
    <x v="0"/>
    <x v="0"/>
    <s v="R"/>
    <x v="502"/>
    <x v="196"/>
    <n v="873"/>
    <n v="2812"/>
    <n v="122"/>
    <n v="23000"/>
    <n v="6.7"/>
    <n v="285"/>
    <n v="94"/>
    <n v="51872378"/>
    <n v="13000000"/>
    <n v="38872378"/>
    <x v="0"/>
    <x v="1"/>
    <x v="0"/>
  </r>
  <r>
    <s v="The Lovely Bones"/>
    <d v="2009-08-18T00:00:00"/>
    <x v="2"/>
    <x v="0"/>
    <s v="Color"/>
    <x v="3"/>
    <x v="0"/>
    <x v="0"/>
    <s v="PG-13"/>
    <x v="502"/>
    <x v="376"/>
    <n v="873"/>
    <n v="2370"/>
    <n v="0"/>
    <n v="16000"/>
    <n v="6.7"/>
    <n v="308"/>
    <n v="135"/>
    <n v="43982842"/>
    <n v="65000000"/>
    <n v="-21017158"/>
    <x v="1"/>
    <x v="1"/>
    <x v="2"/>
  </r>
  <r>
    <s v="Girl 6"/>
    <d v="1996-06-14T00:00:00"/>
    <x v="29"/>
    <x v="2"/>
    <s v="Color"/>
    <x v="0"/>
    <x v="0"/>
    <x v="0"/>
    <s v="R"/>
    <x v="502"/>
    <x v="189"/>
    <n v="873"/>
    <n v="4497"/>
    <n v="0"/>
    <n v="251"/>
    <n v="5"/>
    <n v="30"/>
    <n v="108"/>
    <n v="4903000"/>
    <n v="12000000"/>
    <n v="-7097000"/>
    <x v="1"/>
    <x v="1"/>
    <x v="0"/>
  </r>
  <r>
    <s v="2016: Obama's America"/>
    <d v="2012-04-15T00:00:00"/>
    <x v="1"/>
    <x v="1"/>
    <s v="Color"/>
    <x v="12"/>
    <x v="0"/>
    <x v="0"/>
    <s v="PG"/>
    <x v="503"/>
    <x v="1187"/>
    <n v="871"/>
    <n v="1111"/>
    <n v="67"/>
    <n v="0"/>
    <n v="5.0999999999999996"/>
    <n v="30"/>
    <n v="87"/>
    <n v="33349949"/>
    <n v="2500000"/>
    <n v="30849949"/>
    <x v="0"/>
    <x v="1"/>
    <x v="1"/>
  </r>
  <r>
    <s v="The SpongeBob Movie: Sponge Out of Water"/>
    <d v="2015-04-25T00:00:00"/>
    <x v="20"/>
    <x v="1"/>
    <s v="Color"/>
    <x v="5"/>
    <x v="0"/>
    <x v="0"/>
    <s v="PG"/>
    <x v="504"/>
    <x v="1188"/>
    <n v="870"/>
    <n v="5217"/>
    <n v="5"/>
    <n v="16000"/>
    <n v="6"/>
    <n v="147"/>
    <n v="92"/>
    <n v="162495848"/>
    <n v="74000000"/>
    <n v="88495848"/>
    <x v="0"/>
    <x v="1"/>
    <x v="0"/>
  </r>
  <r>
    <s v="Meet the Spartans"/>
    <d v="2008-05-09T00:00:00"/>
    <x v="3"/>
    <x v="0"/>
    <s v="Color"/>
    <x v="0"/>
    <x v="0"/>
    <x v="0"/>
    <s v="PG-13"/>
    <x v="505"/>
    <x v="1125"/>
    <n v="869"/>
    <n v="3854"/>
    <n v="82"/>
    <n v="0"/>
    <n v="2.7"/>
    <n v="111"/>
    <n v="86"/>
    <n v="38232624"/>
    <n v="30000000"/>
    <n v="8232624"/>
    <x v="0"/>
    <x v="2"/>
    <x v="1"/>
  </r>
  <r>
    <s v="My Boss's Daughter"/>
    <d v="2003-05-10T00:00:00"/>
    <x v="22"/>
    <x v="0"/>
    <s v="Color"/>
    <x v="0"/>
    <x v="0"/>
    <x v="0"/>
    <s v="PG-13"/>
    <x v="505"/>
    <x v="745"/>
    <n v="869"/>
    <n v="3007"/>
    <n v="119"/>
    <n v="411"/>
    <n v="4.5999999999999996"/>
    <n v="56"/>
    <n v="90"/>
    <n v="15549702"/>
    <n v="14000000"/>
    <n v="1549702"/>
    <x v="0"/>
    <x v="2"/>
    <x v="0"/>
  </r>
  <r>
    <s v="Disaster Movie"/>
    <d v="2008-02-22T00:00:00"/>
    <x v="3"/>
    <x v="0"/>
    <s v="Color"/>
    <x v="0"/>
    <x v="0"/>
    <x v="0"/>
    <s v="PG-13"/>
    <x v="505"/>
    <x v="1125"/>
    <n v="869"/>
    <n v="2857"/>
    <n v="82"/>
    <n v="0"/>
    <n v="1.9"/>
    <n v="111"/>
    <n v="88"/>
    <n v="14174654"/>
    <n v="25000000"/>
    <n v="-10825346"/>
    <x v="1"/>
    <x v="2"/>
    <x v="1"/>
  </r>
  <r>
    <s v="Vertical Limit"/>
    <d v="2000-10-01T00:00:00"/>
    <x v="28"/>
    <x v="0"/>
    <s v="Color"/>
    <x v="1"/>
    <x v="0"/>
    <x v="0"/>
    <s v="PG-13"/>
    <x v="506"/>
    <x v="378"/>
    <n v="867"/>
    <n v="3424"/>
    <n v="258"/>
    <n v="0"/>
    <n v="5.9"/>
    <n v="134"/>
    <n v="124"/>
    <n v="68473360"/>
    <n v="75000000"/>
    <n v="-6526640"/>
    <x v="1"/>
    <x v="1"/>
    <x v="2"/>
  </r>
  <r>
    <s v="Hitman"/>
    <d v="2007-02-18T00:00:00"/>
    <x v="4"/>
    <x v="0"/>
    <s v="Color"/>
    <x v="1"/>
    <x v="0"/>
    <x v="3"/>
    <s v="R"/>
    <x v="507"/>
    <x v="856"/>
    <n v="866"/>
    <n v="2124"/>
    <n v="87"/>
    <n v="0"/>
    <n v="6.3"/>
    <n v="193"/>
    <n v="94"/>
    <n v="39687528"/>
    <n v="24000000"/>
    <n v="15687528"/>
    <x v="0"/>
    <x v="1"/>
    <x v="0"/>
  </r>
  <r>
    <s v="The Visual Bible: The Gospel of John"/>
    <d v="2003-05-18T00:00:00"/>
    <x v="22"/>
    <x v="0"/>
    <s v="Color"/>
    <x v="7"/>
    <x v="0"/>
    <x v="5"/>
    <s v="PG-13"/>
    <x v="507"/>
    <x v="1189"/>
    <n v="866"/>
    <n v="1281"/>
    <n v="10"/>
    <n v="0"/>
    <n v="7.7"/>
    <n v="25"/>
    <n v="125"/>
    <n v="4068087"/>
    <n v="17000000"/>
    <n v="-12931913"/>
    <x v="1"/>
    <x v="0"/>
    <x v="2"/>
  </r>
  <r>
    <s v="Scream 2"/>
    <d v="1997-08-10T00:00:00"/>
    <x v="10"/>
    <x v="2"/>
    <s v="Color"/>
    <x v="2"/>
    <x v="0"/>
    <x v="0"/>
    <s v="R"/>
    <x v="508"/>
    <x v="53"/>
    <n v="865"/>
    <n v="2321"/>
    <n v="0"/>
    <n v="0"/>
    <n v="6.1"/>
    <n v="195"/>
    <n v="120"/>
    <n v="101334374"/>
    <n v="24000000"/>
    <n v="77334374"/>
    <x v="0"/>
    <x v="1"/>
    <x v="0"/>
  </r>
  <r>
    <s v="Priest"/>
    <d v="2011-03-29T00:00:00"/>
    <x v="16"/>
    <x v="1"/>
    <s v="Color"/>
    <x v="1"/>
    <x v="0"/>
    <x v="0"/>
    <s v="PG-13"/>
    <x v="509"/>
    <x v="819"/>
    <n v="865"/>
    <n v="1417"/>
    <n v="124"/>
    <n v="20000"/>
    <n v="5.7"/>
    <n v="225"/>
    <n v="87"/>
    <n v="29136626"/>
    <n v="60000000"/>
    <n v="-30863374"/>
    <x v="1"/>
    <x v="1"/>
    <x v="1"/>
  </r>
  <r>
    <s v="The Wood"/>
    <d v="1999-03-17T00:00:00"/>
    <x v="17"/>
    <x v="2"/>
    <s v="Color"/>
    <x v="0"/>
    <x v="0"/>
    <x v="0"/>
    <s v="R"/>
    <x v="508"/>
    <x v="927"/>
    <n v="865"/>
    <n v="2724"/>
    <n v="44"/>
    <n v="990"/>
    <n v="6.9"/>
    <n v="18"/>
    <n v="106"/>
    <n v="25047631"/>
    <n v="6000000"/>
    <n v="19047631"/>
    <x v="0"/>
    <x v="1"/>
    <x v="0"/>
  </r>
  <r>
    <s v="Alfie"/>
    <d v="2004-11-27T00:00:00"/>
    <x v="0"/>
    <x v="0"/>
    <s v="Color"/>
    <x v="0"/>
    <x v="0"/>
    <x v="2"/>
    <s v="R"/>
    <x v="508"/>
    <x v="1190"/>
    <n v="865"/>
    <n v="3639"/>
    <n v="14"/>
    <n v="0"/>
    <n v="6.2"/>
    <n v="135"/>
    <n v="103"/>
    <n v="13395939"/>
    <n v="60000000"/>
    <n v="-46604061"/>
    <x v="1"/>
    <x v="1"/>
    <x v="0"/>
  </r>
  <r>
    <s v="Against the Ropes"/>
    <d v="2004-03-26T00:00:00"/>
    <x v="0"/>
    <x v="0"/>
    <s v="Color"/>
    <x v="7"/>
    <x v="0"/>
    <x v="0"/>
    <s v="PG-13"/>
    <x v="508"/>
    <x v="1191"/>
    <n v="865"/>
    <n v="2972"/>
    <n v="534"/>
    <n v="177"/>
    <n v="5.3"/>
    <n v="76"/>
    <n v="110"/>
    <n v="5881504"/>
    <n v="39000000"/>
    <n v="-33118496"/>
    <x v="1"/>
    <x v="1"/>
    <x v="0"/>
  </r>
  <r>
    <s v="Brother"/>
    <d v="2000-10-08T00:00:00"/>
    <x v="28"/>
    <x v="0"/>
    <s v="Color"/>
    <x v="4"/>
    <x v="0"/>
    <x v="0"/>
    <s v="R"/>
    <x v="508"/>
    <x v="1192"/>
    <n v="865"/>
    <n v="2126"/>
    <n v="0"/>
    <n v="0"/>
    <n v="7.2"/>
    <n v="81"/>
    <n v="114"/>
    <n v="447750"/>
    <n v="10000000"/>
    <n v="-9552250"/>
    <x v="1"/>
    <x v="0"/>
    <x v="0"/>
  </r>
  <r>
    <s v="E.T. the Extra-Terrestrial"/>
    <d v="1982-10-24T00:00:00"/>
    <x v="35"/>
    <x v="3"/>
    <s v="Color"/>
    <x v="15"/>
    <x v="0"/>
    <x v="0"/>
    <s v="PG"/>
    <x v="510"/>
    <x v="19"/>
    <n v="861"/>
    <n v="2811"/>
    <n v="14000"/>
    <n v="34000"/>
    <n v="7.9"/>
    <n v="215"/>
    <n v="120"/>
    <n v="434949459"/>
    <n v="10500000"/>
    <n v="424449459"/>
    <x v="0"/>
    <x v="0"/>
    <x v="0"/>
  </r>
  <r>
    <s v="Joe Dirt"/>
    <d v="2001-02-23T00:00:00"/>
    <x v="25"/>
    <x v="0"/>
    <s v="Color"/>
    <x v="5"/>
    <x v="0"/>
    <x v="0"/>
    <s v="PG-13"/>
    <x v="511"/>
    <x v="454"/>
    <n v="861"/>
    <n v="2543"/>
    <n v="29"/>
    <n v="0"/>
    <n v="5.9"/>
    <n v="78"/>
    <n v="91"/>
    <n v="27087695"/>
    <n v="17700000"/>
    <n v="9387695"/>
    <x v="0"/>
    <x v="1"/>
    <x v="0"/>
  </r>
  <r>
    <s v="Club Dread"/>
    <d v="2004-08-18T00:00:00"/>
    <x v="0"/>
    <x v="0"/>
    <s v="Color"/>
    <x v="0"/>
    <x v="0"/>
    <x v="0"/>
    <s v="R"/>
    <x v="511"/>
    <x v="80"/>
    <n v="861"/>
    <n v="3306"/>
    <n v="422"/>
    <n v="713"/>
    <n v="5.6"/>
    <n v="66"/>
    <n v="119"/>
    <n v="4992159"/>
    <n v="8550000"/>
    <n v="-3557841"/>
    <x v="1"/>
    <x v="1"/>
    <x v="0"/>
  </r>
  <r>
    <s v="The Last Sin Eater"/>
    <d v="2007-10-15T00:00:00"/>
    <x v="4"/>
    <x v="0"/>
    <s v="Color"/>
    <x v="3"/>
    <x v="0"/>
    <x v="0"/>
    <s v="PG-13"/>
    <x v="510"/>
    <x v="1193"/>
    <n v="861"/>
    <n v="2161"/>
    <n v="84"/>
    <n v="285"/>
    <n v="5.9"/>
    <n v="18"/>
    <n v="117"/>
    <n v="379643"/>
    <n v="2200000"/>
    <n v="-1820357"/>
    <x v="1"/>
    <x v="1"/>
    <x v="0"/>
  </r>
  <r>
    <s v="Team America: World Police"/>
    <d v="2004-02-16T00:00:00"/>
    <x v="0"/>
    <x v="0"/>
    <s v="Color"/>
    <x v="1"/>
    <x v="0"/>
    <x v="0"/>
    <s v="R"/>
    <x v="512"/>
    <x v="1161"/>
    <n v="860"/>
    <n v="2609"/>
    <n v="406"/>
    <n v="0"/>
    <n v="7.2"/>
    <n v="233"/>
    <n v="98"/>
    <n v="32774834"/>
    <n v="30000000"/>
    <n v="2774834"/>
    <x v="0"/>
    <x v="0"/>
    <x v="0"/>
  </r>
  <r>
    <s v="Whatever Works"/>
    <d v="2009-06-02T00:00:00"/>
    <x v="2"/>
    <x v="0"/>
    <s v="Color"/>
    <x v="0"/>
    <x v="0"/>
    <x v="0"/>
    <s v="PG-13"/>
    <x v="513"/>
    <x v="297"/>
    <n v="860"/>
    <n v="2717"/>
    <n v="11000"/>
    <n v="10000"/>
    <n v="7.2"/>
    <n v="218"/>
    <n v="92"/>
    <n v="5306447"/>
    <n v="15000000"/>
    <n v="-9693553"/>
    <x v="1"/>
    <x v="0"/>
    <x v="0"/>
  </r>
  <r>
    <s v="Fuel"/>
    <d v="2008-12-30T00:00:00"/>
    <x v="3"/>
    <x v="0"/>
    <s v="Color"/>
    <x v="12"/>
    <x v="0"/>
    <x v="0"/>
    <s v="Not Rated"/>
    <x v="513"/>
    <x v="1194"/>
    <n v="860"/>
    <n v="1252"/>
    <n v="9"/>
    <n v="588"/>
    <n v="7.6"/>
    <n v="14"/>
    <n v="112"/>
    <n v="173783"/>
    <n v="2500000"/>
    <n v="-2326217"/>
    <x v="1"/>
    <x v="0"/>
    <x v="0"/>
  </r>
  <r>
    <s v="UHF"/>
    <d v="1989-03-30T00:00:00"/>
    <x v="15"/>
    <x v="3"/>
    <s v="Color"/>
    <x v="0"/>
    <x v="0"/>
    <x v="0"/>
    <s v="PG-13"/>
    <x v="514"/>
    <x v="1195"/>
    <n v="859"/>
    <n v="3942"/>
    <n v="3"/>
    <n v="0"/>
    <n v="7"/>
    <n v="59"/>
    <n v="150"/>
    <n v="6157157"/>
    <n v="5000000"/>
    <n v="1157157"/>
    <x v="0"/>
    <x v="0"/>
    <x v="2"/>
  </r>
  <r>
    <s v="Death Sentence"/>
    <d v="2007-02-10T00:00:00"/>
    <x v="4"/>
    <x v="0"/>
    <s v="Color"/>
    <x v="1"/>
    <x v="0"/>
    <x v="0"/>
    <s v="R"/>
    <x v="515"/>
    <x v="107"/>
    <n v="856"/>
    <n v="3309"/>
    <n v="0"/>
    <n v="0"/>
    <n v="6.8"/>
    <n v="166"/>
    <n v="111"/>
    <n v="9525276"/>
    <n v="20000000"/>
    <n v="-10474724"/>
    <x v="1"/>
    <x v="1"/>
    <x v="0"/>
  </r>
  <r>
    <s v="The Last of the Mohicans"/>
    <d v="1992-09-14T00:00:00"/>
    <x v="9"/>
    <x v="2"/>
    <s v="Color"/>
    <x v="1"/>
    <x v="0"/>
    <x v="0"/>
    <s v="R"/>
    <x v="516"/>
    <x v="44"/>
    <n v="855"/>
    <n v="2144"/>
    <n v="0"/>
    <n v="0"/>
    <n v="7.8"/>
    <n v="89"/>
    <n v="117"/>
    <n v="72455275"/>
    <n v="40000000"/>
    <n v="32455275"/>
    <x v="0"/>
    <x v="0"/>
    <x v="0"/>
  </r>
  <r>
    <s v="The Battle of Shaker Heights"/>
    <d v="2003-11-12T00:00:00"/>
    <x v="22"/>
    <x v="0"/>
    <s v="Color"/>
    <x v="0"/>
    <x v="0"/>
    <x v="0"/>
    <s v="PG-13"/>
    <x v="517"/>
    <x v="1196"/>
    <n v="855"/>
    <n v="2489"/>
    <n v="2"/>
    <n v="150"/>
    <n v="6.1"/>
    <n v="29"/>
    <n v="79"/>
    <n v="279282"/>
    <n v="1000000"/>
    <n v="-720718"/>
    <x v="1"/>
    <x v="1"/>
    <x v="1"/>
  </r>
  <r>
    <s v="Jingle All the Way"/>
    <d v="1996-05-18T00:00:00"/>
    <x v="29"/>
    <x v="2"/>
    <s v="Color"/>
    <x v="0"/>
    <x v="0"/>
    <x v="0"/>
    <s v="PG"/>
    <x v="518"/>
    <x v="913"/>
    <n v="854"/>
    <n v="4530"/>
    <n v="32"/>
    <n v="0"/>
    <n v="5.4"/>
    <n v="81"/>
    <n v="94"/>
    <n v="60573641"/>
    <n v="60000000"/>
    <n v="573641"/>
    <x v="0"/>
    <x v="1"/>
    <x v="0"/>
  </r>
  <r>
    <s v="On Deadly Ground"/>
    <d v="1994-10-03T00:00:00"/>
    <x v="27"/>
    <x v="2"/>
    <s v="Color"/>
    <x v="1"/>
    <x v="0"/>
    <x v="0"/>
    <s v="R"/>
    <x v="519"/>
    <x v="1197"/>
    <n v="854"/>
    <n v="1860"/>
    <n v="0"/>
    <n v="812"/>
    <n v="4.4000000000000004"/>
    <n v="47"/>
    <n v="101"/>
    <n v="38590500"/>
    <n v="50000000"/>
    <n v="-11409500"/>
    <x v="1"/>
    <x v="2"/>
    <x v="0"/>
  </r>
  <r>
    <s v="The Last Dragon"/>
    <d v="1985-07-26T00:00:00"/>
    <x v="32"/>
    <x v="3"/>
    <s v="Color"/>
    <x v="1"/>
    <x v="0"/>
    <x v="0"/>
    <s v="PG-13"/>
    <x v="519"/>
    <x v="1198"/>
    <n v="854"/>
    <n v="3394"/>
    <n v="78"/>
    <n v="0"/>
    <n v="6.9"/>
    <n v="55"/>
    <n v="109"/>
    <n v="33000000"/>
    <n v="10000000"/>
    <n v="23000000"/>
    <x v="0"/>
    <x v="1"/>
    <x v="0"/>
  </r>
  <r>
    <s v="Joe Somebody"/>
    <d v="2001-03-03T00:00:00"/>
    <x v="25"/>
    <x v="0"/>
    <s v="Color"/>
    <x v="0"/>
    <x v="0"/>
    <x v="0"/>
    <s v="PG"/>
    <x v="518"/>
    <x v="896"/>
    <n v="854"/>
    <n v="2765"/>
    <n v="11"/>
    <n v="168"/>
    <n v="5.5"/>
    <n v="55"/>
    <n v="98"/>
    <n v="22770864"/>
    <n v="38000000"/>
    <n v="-15229136"/>
    <x v="1"/>
    <x v="1"/>
    <x v="0"/>
  </r>
  <r>
    <s v="The Ghost Writer"/>
    <d v="2010-07-25T00:00:00"/>
    <x v="7"/>
    <x v="1"/>
    <s v="Color"/>
    <x v="9"/>
    <x v="0"/>
    <x v="3"/>
    <s v="PG-13"/>
    <x v="518"/>
    <x v="56"/>
    <n v="854"/>
    <n v="2507"/>
    <n v="2000"/>
    <n v="15000"/>
    <n v="7.2"/>
    <n v="343"/>
    <n v="128"/>
    <n v="15523168"/>
    <n v="45000000"/>
    <n v="-29476832"/>
    <x v="1"/>
    <x v="0"/>
    <x v="2"/>
  </r>
  <r>
    <s v="Radio Days"/>
    <d v="1987-07-22T00:00:00"/>
    <x v="12"/>
    <x v="3"/>
    <s v="Color"/>
    <x v="0"/>
    <x v="0"/>
    <x v="0"/>
    <s v="PG"/>
    <x v="519"/>
    <x v="297"/>
    <n v="854"/>
    <n v="1653"/>
    <n v="11000"/>
    <n v="0"/>
    <n v="7.6"/>
    <n v="64"/>
    <n v="88"/>
    <n v="14792779"/>
    <n v="16000000"/>
    <n v="-1207221"/>
    <x v="1"/>
    <x v="0"/>
    <x v="1"/>
  </r>
  <r>
    <s v="Gettysburg"/>
    <d v="1993-06-26T00:00:00"/>
    <x v="8"/>
    <x v="2"/>
    <s v="Color"/>
    <x v="3"/>
    <x v="0"/>
    <x v="0"/>
    <s v="PG"/>
    <x v="520"/>
    <x v="1199"/>
    <n v="854"/>
    <n v="2107"/>
    <n v="33"/>
    <n v="0"/>
    <n v="7.7"/>
    <n v="22"/>
    <n v="271"/>
    <n v="10769960"/>
    <n v="25000000"/>
    <n v="-14230040"/>
    <x v="1"/>
    <x v="0"/>
    <x v="2"/>
  </r>
  <r>
    <s v="One Man's Hero"/>
    <d v="1999-07-06T00:00:00"/>
    <x v="17"/>
    <x v="2"/>
    <s v="Color"/>
    <x v="1"/>
    <x v="0"/>
    <x v="4"/>
    <s v="R"/>
    <x v="520"/>
    <x v="1200"/>
    <n v="854"/>
    <n v="2705"/>
    <n v="0"/>
    <n v="271"/>
    <n v="6.2"/>
    <n v="10"/>
    <n v="121"/>
    <n v="229311"/>
    <n v="11350000"/>
    <n v="-11120689"/>
    <x v="1"/>
    <x v="1"/>
    <x v="2"/>
  </r>
  <r>
    <s v="The Princess and the Frog"/>
    <d v="2009-12-24T00:00:00"/>
    <x v="2"/>
    <x v="0"/>
    <s v="Color"/>
    <x v="6"/>
    <x v="0"/>
    <x v="0"/>
    <s v="G"/>
    <x v="521"/>
    <x v="15"/>
    <n v="852"/>
    <n v="2480"/>
    <n v="63"/>
    <n v="5000"/>
    <n v="7.1"/>
    <n v="228"/>
    <n v="97"/>
    <n v="104374107"/>
    <n v="105000000"/>
    <n v="-625893"/>
    <x v="1"/>
    <x v="0"/>
    <x v="0"/>
  </r>
  <r>
    <s v="The Color Purple"/>
    <d v="1985-07-14T00:00:00"/>
    <x v="32"/>
    <x v="3"/>
    <s v="Color"/>
    <x v="3"/>
    <x v="0"/>
    <x v="0"/>
    <s v="PG-13"/>
    <x v="521"/>
    <x v="19"/>
    <n v="852"/>
    <n v="2592"/>
    <n v="14000"/>
    <n v="6000"/>
    <n v="7.8"/>
    <n v="70"/>
    <n v="154"/>
    <n v="94175854"/>
    <n v="15000000"/>
    <n v="79175854"/>
    <x v="0"/>
    <x v="0"/>
    <x v="2"/>
  </r>
  <r>
    <s v="Insidious: Chapter 2"/>
    <d v="2013-07-08T00:00:00"/>
    <x v="19"/>
    <x v="1"/>
    <s v="Color"/>
    <x v="8"/>
    <x v="0"/>
    <x v="0"/>
    <s v="PG-13"/>
    <x v="522"/>
    <x v="107"/>
    <n v="852"/>
    <n v="2975"/>
    <n v="0"/>
    <n v="35000"/>
    <n v="6.6"/>
    <n v="318"/>
    <n v="106"/>
    <n v="83574831"/>
    <n v="5000000"/>
    <n v="78574831"/>
    <x v="0"/>
    <x v="1"/>
    <x v="0"/>
  </r>
  <r>
    <s v="Insidious"/>
    <d v="2010-09-01T00:00:00"/>
    <x v="7"/>
    <x v="1"/>
    <s v="Color"/>
    <x v="8"/>
    <x v="0"/>
    <x v="0"/>
    <s v="PG-13"/>
    <x v="522"/>
    <x v="107"/>
    <n v="852"/>
    <n v="3030"/>
    <n v="0"/>
    <n v="60000"/>
    <n v="6.8"/>
    <n v="445"/>
    <n v="103"/>
    <n v="53991137"/>
    <n v="1500000"/>
    <n v="52491137"/>
    <x v="0"/>
    <x v="1"/>
    <x v="0"/>
  </r>
  <r>
    <s v="Insidious: Chapter 3"/>
    <d v="2015-11-02T00:00:00"/>
    <x v="20"/>
    <x v="1"/>
    <s v="Color"/>
    <x v="8"/>
    <x v="0"/>
    <x v="5"/>
    <s v="PG-13"/>
    <x v="522"/>
    <x v="1201"/>
    <n v="852"/>
    <n v="2426"/>
    <n v="482"/>
    <n v="29000"/>
    <n v="6.1"/>
    <n v="242"/>
    <n v="97"/>
    <n v="52200504"/>
    <n v="10000000"/>
    <n v="42200504"/>
    <x v="0"/>
    <x v="1"/>
    <x v="0"/>
  </r>
  <r>
    <s v="Ouija"/>
    <d v="2014-10-06T00:00:00"/>
    <x v="14"/>
    <x v="1"/>
    <s v="Color"/>
    <x v="8"/>
    <x v="0"/>
    <x v="0"/>
    <s v="PG-13"/>
    <x v="522"/>
    <x v="1202"/>
    <n v="852"/>
    <n v="5056"/>
    <n v="10"/>
    <n v="18000"/>
    <n v="4.4000000000000004"/>
    <n v="183"/>
    <n v="89"/>
    <n v="50820940"/>
    <n v="5000000"/>
    <n v="45820940"/>
    <x v="0"/>
    <x v="2"/>
    <x v="1"/>
  </r>
  <r>
    <s v="Snakes on a Plane"/>
    <d v="2006-05-21T00:00:00"/>
    <x v="6"/>
    <x v="0"/>
    <s v="Color"/>
    <x v="1"/>
    <x v="0"/>
    <x v="8"/>
    <s v="R"/>
    <x v="522"/>
    <x v="2"/>
    <n v="852"/>
    <n v="2604"/>
    <n v="160"/>
    <n v="4000"/>
    <n v="5.6"/>
    <n v="285"/>
    <n v="105"/>
    <n v="34014398"/>
    <n v="33000000"/>
    <n v="1014398"/>
    <x v="0"/>
    <x v="1"/>
    <x v="0"/>
  </r>
  <r>
    <s v="Beloved"/>
    <d v="1998-10-27T00:00:00"/>
    <x v="11"/>
    <x v="2"/>
    <s v="Color"/>
    <x v="3"/>
    <x v="0"/>
    <x v="0"/>
    <s v="R"/>
    <x v="521"/>
    <x v="309"/>
    <n v="852"/>
    <n v="2397"/>
    <n v="438"/>
    <n v="853"/>
    <n v="5.9"/>
    <n v="78"/>
    <n v="172"/>
    <n v="22843047"/>
    <n v="55000000"/>
    <n v="-32156953"/>
    <x v="1"/>
    <x v="1"/>
    <x v="2"/>
  </r>
  <r>
    <s v="Madagascar 3: Europe's Most Wanted"/>
    <d v="2012-09-13T00:00:00"/>
    <x v="1"/>
    <x v="1"/>
    <s v="Color"/>
    <x v="5"/>
    <x v="0"/>
    <x v="0"/>
    <s v="PG"/>
    <x v="523"/>
    <x v="289"/>
    <n v="851"/>
    <n v="2444"/>
    <n v="35"/>
    <n v="17000"/>
    <n v="6.9"/>
    <n v="211"/>
    <n v="93"/>
    <n v="216366733"/>
    <n v="145000000"/>
    <n v="71366733"/>
    <x v="0"/>
    <x v="1"/>
    <x v="0"/>
  </r>
  <r>
    <s v="Madagascar"/>
    <d v="2005-03-23T00:00:00"/>
    <x v="5"/>
    <x v="0"/>
    <s v="Color"/>
    <x v="5"/>
    <x v="0"/>
    <x v="0"/>
    <s v="PG"/>
    <x v="523"/>
    <x v="289"/>
    <n v="851"/>
    <n v="1777"/>
    <n v="35"/>
    <n v="0"/>
    <n v="6.9"/>
    <n v="181"/>
    <n v="86"/>
    <n v="193136719"/>
    <n v="75000000"/>
    <n v="118136719"/>
    <x v="0"/>
    <x v="1"/>
    <x v="1"/>
  </r>
  <r>
    <s v="The Nutty Professor"/>
    <d v="1996-09-14T00:00:00"/>
    <x v="29"/>
    <x v="2"/>
    <s v="Color"/>
    <x v="0"/>
    <x v="0"/>
    <x v="0"/>
    <s v="PG-13"/>
    <x v="523"/>
    <x v="5"/>
    <n v="851"/>
    <n v="3155"/>
    <n v="293"/>
    <n v="960"/>
    <n v="5.6"/>
    <n v="57"/>
    <n v="95"/>
    <n v="128769345"/>
    <n v="54000000"/>
    <n v="74769345"/>
    <x v="0"/>
    <x v="1"/>
    <x v="0"/>
  </r>
  <r>
    <s v="A Low Down Dirty Shame"/>
    <d v="1994-01-30T00:00:00"/>
    <x v="27"/>
    <x v="2"/>
    <s v="Color"/>
    <x v="1"/>
    <x v="0"/>
    <x v="0"/>
    <s v="R"/>
    <x v="523"/>
    <x v="880"/>
    <n v="851"/>
    <n v="3190"/>
    <n v="322"/>
    <n v="368"/>
    <n v="5.8"/>
    <n v="8"/>
    <n v="100"/>
    <n v="29392418"/>
    <n v="10000000"/>
    <n v="19392418"/>
    <x v="0"/>
    <x v="1"/>
    <x v="0"/>
  </r>
  <r>
    <s v="Menace II Society"/>
    <d v="1993-08-14T00:00:00"/>
    <x v="8"/>
    <x v="2"/>
    <s v="Color"/>
    <x v="4"/>
    <x v="0"/>
    <x v="0"/>
    <s v="R"/>
    <x v="523"/>
    <x v="52"/>
    <n v="851"/>
    <n v="3036"/>
    <n v="117"/>
    <n v="0"/>
    <n v="7.5"/>
    <n v="28"/>
    <n v="97"/>
    <n v="27900000"/>
    <n v="3500000"/>
    <n v="24400000"/>
    <x v="0"/>
    <x v="0"/>
    <x v="0"/>
  </r>
  <r>
    <s v="The Women"/>
    <d v="2008-04-28T00:00:00"/>
    <x v="3"/>
    <x v="0"/>
    <s v="Color"/>
    <x v="0"/>
    <x v="0"/>
    <x v="0"/>
    <s v="PG-13"/>
    <x v="523"/>
    <x v="1203"/>
    <n v="851"/>
    <n v="3485"/>
    <n v="15"/>
    <n v="0"/>
    <n v="4.9000000000000004"/>
    <n v="124"/>
    <n v="114"/>
    <n v="26896744"/>
    <n v="16500000"/>
    <n v="10396744"/>
    <x v="0"/>
    <x v="2"/>
    <x v="0"/>
  </r>
  <r>
    <s v="The Cave"/>
    <d v="2005-09-07T00:00:00"/>
    <x v="5"/>
    <x v="0"/>
    <s v="Color"/>
    <x v="5"/>
    <x v="0"/>
    <x v="0"/>
    <s v="PG-13"/>
    <x v="524"/>
    <x v="1204"/>
    <n v="849"/>
    <n v="2178"/>
    <n v="2"/>
    <n v="0"/>
    <n v="5.0999999999999996"/>
    <n v="140"/>
    <n v="93"/>
    <n v="14888028"/>
    <n v="30000000"/>
    <n v="-15111972"/>
    <x v="1"/>
    <x v="1"/>
    <x v="0"/>
  </r>
  <r>
    <s v="Not Easily Broken"/>
    <d v="2009-05-01T00:00:00"/>
    <x v="2"/>
    <x v="0"/>
    <s v="Color"/>
    <x v="3"/>
    <x v="0"/>
    <x v="0"/>
    <s v="PG-13"/>
    <x v="524"/>
    <x v="1205"/>
    <n v="849"/>
    <n v="2269"/>
    <n v="1000"/>
    <n v="738"/>
    <n v="6.1"/>
    <n v="45"/>
    <n v="99"/>
    <n v="10572742"/>
    <n v="8000000"/>
    <n v="2572742"/>
    <x v="0"/>
    <x v="1"/>
    <x v="0"/>
  </r>
  <r>
    <s v="Say It Isn't So"/>
    <d v="2001-04-21T00:00:00"/>
    <x v="25"/>
    <x v="0"/>
    <s v="Color"/>
    <x v="0"/>
    <x v="0"/>
    <x v="0"/>
    <s v="R"/>
    <x v="524"/>
    <x v="741"/>
    <n v="849"/>
    <n v="2413"/>
    <n v="6"/>
    <n v="295"/>
    <n v="4.9000000000000004"/>
    <n v="87"/>
    <n v="95"/>
    <n v="5516708"/>
    <n v="25000000"/>
    <n v="-19483292"/>
    <x v="1"/>
    <x v="2"/>
    <x v="0"/>
  </r>
  <r>
    <s v="Shadow Conspiracy"/>
    <d v="1997-03-07T00:00:00"/>
    <x v="10"/>
    <x v="2"/>
    <s v="Color"/>
    <x v="1"/>
    <x v="0"/>
    <x v="0"/>
    <s v="R"/>
    <x v="525"/>
    <x v="486"/>
    <n v="849"/>
    <n v="2457"/>
    <n v="170"/>
    <n v="68"/>
    <n v="4.9000000000000004"/>
    <n v="24"/>
    <n v="103"/>
    <n v="2154540"/>
    <n v="45000000"/>
    <n v="-42845460"/>
    <x v="1"/>
    <x v="2"/>
    <x v="0"/>
  </r>
  <r>
    <s v="Get Shorty"/>
    <d v="1995-02-08T00:00:00"/>
    <x v="21"/>
    <x v="2"/>
    <s v="Color"/>
    <x v="0"/>
    <x v="0"/>
    <x v="0"/>
    <s v="R"/>
    <x v="526"/>
    <x v="624"/>
    <n v="848"/>
    <n v="3439"/>
    <n v="188"/>
    <n v="0"/>
    <n v="6.9"/>
    <n v="96"/>
    <n v="105"/>
    <n v="72077000"/>
    <n v="30250000"/>
    <n v="41827000"/>
    <x v="0"/>
    <x v="1"/>
    <x v="0"/>
  </r>
  <r>
    <s v="Broken Arrow"/>
    <d v="1996-03-14T00:00:00"/>
    <x v="29"/>
    <x v="2"/>
    <s v="Color"/>
    <x v="1"/>
    <x v="0"/>
    <x v="0"/>
    <s v="R"/>
    <x v="526"/>
    <x v="530"/>
    <n v="848"/>
    <n v="2913"/>
    <n v="610"/>
    <n v="0"/>
    <n v="6"/>
    <n v="72"/>
    <n v="108"/>
    <n v="70450000"/>
    <n v="50000000"/>
    <n v="20450000"/>
    <x v="0"/>
    <x v="1"/>
    <x v="0"/>
  </r>
  <r>
    <s v="Fireproof"/>
    <d v="2008-05-19T00:00:00"/>
    <x v="3"/>
    <x v="0"/>
    <s v="Color"/>
    <x v="3"/>
    <x v="0"/>
    <x v="0"/>
    <s v="PG"/>
    <x v="527"/>
    <x v="1206"/>
    <n v="848"/>
    <n v="1164"/>
    <n v="589"/>
    <n v="0"/>
    <n v="6.5"/>
    <n v="50"/>
    <n v="122"/>
    <n v="33451479"/>
    <n v="500000"/>
    <n v="32951479"/>
    <x v="0"/>
    <x v="1"/>
    <x v="2"/>
  </r>
  <r>
    <s v="Blood In, Blood Out"/>
    <d v="1993-04-12T00:00:00"/>
    <x v="8"/>
    <x v="2"/>
    <s v="Color"/>
    <x v="4"/>
    <x v="0"/>
    <x v="0"/>
    <s v="R"/>
    <x v="526"/>
    <x v="127"/>
    <n v="848"/>
    <n v="3227"/>
    <n v="138"/>
    <n v="6000"/>
    <n v="8"/>
    <n v="12"/>
    <n v="330"/>
    <n v="4496583"/>
    <n v="35000000"/>
    <n v="-30503417"/>
    <x v="1"/>
    <x v="3"/>
    <x v="2"/>
  </r>
  <r>
    <s v="The Blood of Heroes"/>
    <d v="1989-01-06T00:00:00"/>
    <x v="15"/>
    <x v="3"/>
    <s v="Color"/>
    <x v="1"/>
    <x v="0"/>
    <x v="1"/>
    <s v="R"/>
    <x v="526"/>
    <x v="1207"/>
    <n v="848"/>
    <n v="1526"/>
    <n v="73"/>
    <n v="999"/>
    <n v="6.5"/>
    <n v="21"/>
    <n v="90"/>
    <n v="882290"/>
    <n v="10000000"/>
    <n v="-9117710"/>
    <x v="1"/>
    <x v="1"/>
    <x v="0"/>
  </r>
  <r>
    <s v="The Forsaken"/>
    <d v="2001-06-28T00:00:00"/>
    <x v="25"/>
    <x v="0"/>
    <s v="Color"/>
    <x v="2"/>
    <x v="0"/>
    <x v="0"/>
    <s v="R"/>
    <x v="528"/>
    <x v="1208"/>
    <n v="847"/>
    <n v="3004"/>
    <n v="23"/>
    <n v="327"/>
    <n v="5.3"/>
    <n v="56"/>
    <n v="90"/>
    <n v="6755271"/>
    <n v="5000000"/>
    <n v="1755271"/>
    <x v="0"/>
    <x v="1"/>
    <x v="0"/>
  </r>
  <r>
    <s v="Go for It!"/>
    <d v="2011-11-28T00:00:00"/>
    <x v="16"/>
    <x v="1"/>
    <s v="Color"/>
    <x v="3"/>
    <x v="0"/>
    <x v="0"/>
    <s v="PG-13"/>
    <x v="529"/>
    <x v="1209"/>
    <n v="847"/>
    <n v="1668"/>
    <n v="29"/>
    <n v="566"/>
    <n v="3.9"/>
    <n v="8"/>
    <n v="105"/>
    <n v="178739"/>
    <n v="2450000"/>
    <n v="-2271261"/>
    <x v="1"/>
    <x v="2"/>
    <x v="0"/>
  </r>
  <r>
    <s v="The 13th Warrior"/>
    <d v="1999-02-18T00:00:00"/>
    <x v="17"/>
    <x v="2"/>
    <s v="Color"/>
    <x v="1"/>
    <x v="0"/>
    <x v="0"/>
    <s v="R"/>
    <x v="530"/>
    <x v="136"/>
    <n v="845"/>
    <n v="1815"/>
    <n v="323"/>
    <n v="0"/>
    <n v="6.6"/>
    <n v="85"/>
    <n v="102"/>
    <n v="32694788"/>
    <n v="85000000"/>
    <n v="-52305212"/>
    <x v="1"/>
    <x v="1"/>
    <x v="0"/>
  </r>
  <r>
    <s v="The Good German"/>
    <d v="2006-12-02T00:00:00"/>
    <x v="6"/>
    <x v="0"/>
    <s v="Black and White"/>
    <x v="3"/>
    <x v="0"/>
    <x v="0"/>
    <s v="R"/>
    <x v="530"/>
    <x v="353"/>
    <n v="845"/>
    <n v="2355"/>
    <n v="0"/>
    <n v="559"/>
    <n v="6.1"/>
    <n v="183"/>
    <n v="105"/>
    <n v="1304837"/>
    <n v="32000000"/>
    <n v="-30695163"/>
    <x v="1"/>
    <x v="1"/>
    <x v="0"/>
  </r>
  <r>
    <s v="Control"/>
    <d v="2007-12-29T00:00:00"/>
    <x v="4"/>
    <x v="0"/>
    <s v="Black and White"/>
    <x v="7"/>
    <x v="0"/>
    <x v="2"/>
    <s v="R"/>
    <x v="531"/>
    <x v="230"/>
    <n v="845"/>
    <n v="2614"/>
    <n v="210"/>
    <n v="13000"/>
    <n v="7.7"/>
    <n v="183"/>
    <n v="122"/>
    <n v="871577"/>
    <n v="4500000"/>
    <n v="-3628423"/>
    <x v="1"/>
    <x v="0"/>
    <x v="2"/>
  </r>
  <r>
    <s v="Ondine"/>
    <d v="2009-11-05T00:00:00"/>
    <x v="2"/>
    <x v="0"/>
    <s v="Color"/>
    <x v="3"/>
    <x v="0"/>
    <x v="14"/>
    <s v="PG-13"/>
    <x v="530"/>
    <x v="140"/>
    <n v="845"/>
    <n v="1554"/>
    <n v="277"/>
    <n v="0"/>
    <n v="6.8"/>
    <n v="123"/>
    <n v="111"/>
    <n v="548934"/>
    <n v="12000000"/>
    <n v="-11451066"/>
    <x v="1"/>
    <x v="1"/>
    <x v="0"/>
  </r>
  <r>
    <s v="For Your Eyes Only"/>
    <d v="1981-03-18T00:00:00"/>
    <x v="43"/>
    <x v="3"/>
    <s v="Color"/>
    <x v="1"/>
    <x v="0"/>
    <x v="2"/>
    <s v="PG"/>
    <x v="532"/>
    <x v="892"/>
    <n v="844"/>
    <n v="2118"/>
    <n v="46"/>
    <n v="2000"/>
    <n v="6.8"/>
    <n v="112"/>
    <n v="127"/>
    <n v="62300000"/>
    <n v="28000000"/>
    <n v="34300000"/>
    <x v="0"/>
    <x v="1"/>
    <x v="2"/>
  </r>
  <r>
    <s v="The Verdict"/>
    <d v="1982-02-11T00:00:00"/>
    <x v="35"/>
    <x v="3"/>
    <s v="Color"/>
    <x v="3"/>
    <x v="0"/>
    <x v="0"/>
    <s v="R"/>
    <x v="533"/>
    <x v="239"/>
    <n v="844"/>
    <n v="2330"/>
    <n v="0"/>
    <n v="0"/>
    <n v="7.8"/>
    <n v="79"/>
    <n v="129"/>
    <n v="54000000"/>
    <n v="16000000"/>
    <n v="38000000"/>
    <x v="0"/>
    <x v="0"/>
    <x v="2"/>
  </r>
  <r>
    <s v="Spy Hard"/>
    <d v="1996-10-03T00:00:00"/>
    <x v="29"/>
    <x v="2"/>
    <s v="Color"/>
    <x v="1"/>
    <x v="0"/>
    <x v="0"/>
    <s v="PG-13"/>
    <x v="534"/>
    <x v="1210"/>
    <n v="844"/>
    <n v="2653"/>
    <n v="8"/>
    <n v="588"/>
    <n v="5.3"/>
    <n v="27"/>
    <n v="81"/>
    <n v="26906039"/>
    <n v="18000000"/>
    <n v="8906039"/>
    <x v="0"/>
    <x v="1"/>
    <x v="1"/>
  </r>
  <r>
    <s v="Dolphins and Whales 3D: Tribes of the Ocean"/>
    <d v="2008-06-23T00:00:00"/>
    <x v="3"/>
    <x v="0"/>
    <s v="Color"/>
    <x v="5"/>
    <x v="0"/>
    <x v="2"/>
    <s v="Not Rated"/>
    <x v="533"/>
    <x v="1211"/>
    <n v="844"/>
    <n v="844"/>
    <n v="0"/>
    <n v="28"/>
    <n v="6.5"/>
    <n v="9"/>
    <n v="42"/>
    <n v="7518876"/>
    <n v="6000000"/>
    <n v="1518876"/>
    <x v="0"/>
    <x v="1"/>
    <x v="1"/>
  </r>
  <r>
    <s v="Basic Instinct 2"/>
    <d v="2006-11-27T00:00:00"/>
    <x v="6"/>
    <x v="0"/>
    <s v="Color"/>
    <x v="4"/>
    <x v="0"/>
    <x v="2"/>
    <s v="R"/>
    <x v="533"/>
    <x v="150"/>
    <n v="844"/>
    <n v="1899"/>
    <n v="105"/>
    <n v="764"/>
    <n v="4.2"/>
    <n v="159"/>
    <n v="116"/>
    <n v="5851188"/>
    <n v="70000000"/>
    <n v="-64148812"/>
    <x v="1"/>
    <x v="2"/>
    <x v="0"/>
  </r>
  <r>
    <s v="The Statement"/>
    <d v="2003-05-21T00:00:00"/>
    <x v="22"/>
    <x v="0"/>
    <s v="Black and White"/>
    <x v="3"/>
    <x v="0"/>
    <x v="5"/>
    <s v="R"/>
    <x v="533"/>
    <x v="316"/>
    <n v="844"/>
    <n v="3286"/>
    <n v="278"/>
    <n v="188"/>
    <n v="6.2"/>
    <n v="54"/>
    <n v="120"/>
    <n v="763044"/>
    <n v="23000000"/>
    <n v="-22236956"/>
    <x v="1"/>
    <x v="1"/>
    <x v="0"/>
  </r>
  <r>
    <s v="Luminarias"/>
    <d v="2000-12-08T00:00:00"/>
    <x v="28"/>
    <x v="0"/>
    <s v="Color"/>
    <x v="0"/>
    <x v="0"/>
    <x v="0"/>
    <s v="R"/>
    <x v="535"/>
    <x v="1212"/>
    <n v="844"/>
    <n v="2289"/>
    <n v="0"/>
    <n v="24"/>
    <n v="3.6"/>
    <n v="13"/>
    <n v="100"/>
    <n v="428535"/>
    <n v="1000000"/>
    <n v="-571465"/>
    <x v="1"/>
    <x v="2"/>
    <x v="0"/>
  </r>
  <r>
    <s v="Aberdeen"/>
    <d v="2000-02-11T00:00:00"/>
    <x v="28"/>
    <x v="0"/>
    <s v="Color"/>
    <x v="3"/>
    <x v="0"/>
    <x v="2"/>
    <s v="Not Rated"/>
    <x v="533"/>
    <x v="1213"/>
    <n v="844"/>
    <n v="846"/>
    <n v="19"/>
    <n v="260"/>
    <n v="7.3"/>
    <n v="28"/>
    <n v="106"/>
    <n v="64148"/>
    <n v="6500000"/>
    <n v="-6435852"/>
    <x v="1"/>
    <x v="0"/>
    <x v="0"/>
  </r>
  <r>
    <s v="Underclassman"/>
    <d v="2005-09-21T00:00:00"/>
    <x v="5"/>
    <x v="0"/>
    <s v="Color"/>
    <x v="1"/>
    <x v="0"/>
    <x v="0"/>
    <s v="PG-13"/>
    <x v="535"/>
    <x v="1214"/>
    <n v="843"/>
    <n v="2165"/>
    <n v="32"/>
    <n v="206"/>
    <n v="4.0999999999999996"/>
    <n v="31"/>
    <n v="95"/>
    <n v="5654777"/>
    <n v="25000000"/>
    <n v="-19345223"/>
    <x v="1"/>
    <x v="2"/>
    <x v="0"/>
  </r>
  <r>
    <s v="Street Fighter: The Legend of Chun-Li"/>
    <d v="2009-12-25T00:00:00"/>
    <x v="2"/>
    <x v="0"/>
    <s v="Color"/>
    <x v="1"/>
    <x v="0"/>
    <x v="5"/>
    <s v="PG-13"/>
    <x v="536"/>
    <x v="548"/>
    <n v="841"/>
    <n v="1385"/>
    <n v="43"/>
    <n v="0"/>
    <n v="3.7"/>
    <n v="103"/>
    <n v="96"/>
    <n v="8742261"/>
    <n v="18000000"/>
    <n v="-9257739"/>
    <x v="1"/>
    <x v="2"/>
    <x v="0"/>
  </r>
  <r>
    <s v="Let's Be Cops"/>
    <d v="2014-08-23T00:00:00"/>
    <x v="14"/>
    <x v="1"/>
    <s v="Color"/>
    <x v="0"/>
    <x v="0"/>
    <x v="0"/>
    <s v="R"/>
    <x v="537"/>
    <x v="1062"/>
    <n v="839"/>
    <n v="3627"/>
    <n v="42"/>
    <n v="14000"/>
    <n v="6.5"/>
    <n v="129"/>
    <n v="104"/>
    <n v="82389560"/>
    <n v="17000000"/>
    <n v="65389560"/>
    <x v="0"/>
    <x v="1"/>
    <x v="0"/>
  </r>
  <r>
    <s v="Going the Distance"/>
    <d v="2010-05-21T00:00:00"/>
    <x v="7"/>
    <x v="1"/>
    <s v="Color"/>
    <x v="0"/>
    <x v="0"/>
    <x v="0"/>
    <s v="R"/>
    <x v="537"/>
    <x v="1215"/>
    <n v="839"/>
    <n v="2961"/>
    <n v="8"/>
    <n v="0"/>
    <n v="6.3"/>
    <n v="167"/>
    <n v="102"/>
    <n v="17797316"/>
    <n v="32000000"/>
    <n v="-14202684"/>
    <x v="1"/>
    <x v="1"/>
    <x v="0"/>
  </r>
  <r>
    <s v="Paddington"/>
    <d v="2014-02-27T00:00:00"/>
    <x v="14"/>
    <x v="1"/>
    <s v="Color"/>
    <x v="6"/>
    <x v="0"/>
    <x v="2"/>
    <s v="PG"/>
    <x v="538"/>
    <x v="1216"/>
    <n v="838"/>
    <n v="3697"/>
    <n v="17"/>
    <n v="30000"/>
    <n v="7.2"/>
    <n v="224"/>
    <n v="95"/>
    <n v="76137505"/>
    <n v="55000000"/>
    <n v="21137505"/>
    <x v="0"/>
    <x v="0"/>
    <x v="0"/>
  </r>
  <r>
    <s v="Unfaithful"/>
    <d v="2002-10-24T00:00:00"/>
    <x v="18"/>
    <x v="0"/>
    <s v="Color"/>
    <x v="3"/>
    <x v="0"/>
    <x v="0"/>
    <s v="R"/>
    <x v="539"/>
    <x v="1171"/>
    <n v="838"/>
    <n v="2583"/>
    <n v="213"/>
    <n v="0"/>
    <n v="6.7"/>
    <n v="152"/>
    <n v="124"/>
    <n v="52752475"/>
    <n v="50000000"/>
    <n v="2752475"/>
    <x v="0"/>
    <x v="1"/>
    <x v="2"/>
  </r>
  <r>
    <s v="Brooklyn"/>
    <d v="2015-06-09T00:00:00"/>
    <x v="20"/>
    <x v="1"/>
    <s v="Color"/>
    <x v="3"/>
    <x v="0"/>
    <x v="2"/>
    <s v="PG-13"/>
    <x v="538"/>
    <x v="1217"/>
    <n v="838"/>
    <n v="995"/>
    <n v="34"/>
    <n v="36000"/>
    <n v="7.5"/>
    <n v="351"/>
    <n v="111"/>
    <n v="38317535"/>
    <n v="11000000"/>
    <n v="27317535"/>
    <x v="0"/>
    <x v="0"/>
    <x v="0"/>
  </r>
  <r>
    <s v="The Craft"/>
    <d v="1996-03-06T00:00:00"/>
    <x v="29"/>
    <x v="2"/>
    <s v="Color"/>
    <x v="3"/>
    <x v="0"/>
    <x v="0"/>
    <s v="R"/>
    <x v="540"/>
    <x v="395"/>
    <n v="838"/>
    <n v="1812"/>
    <n v="26"/>
    <n v="6000"/>
    <n v="6.2"/>
    <n v="93"/>
    <n v="101"/>
    <n v="24881000"/>
    <n v="15000000"/>
    <n v="9881000"/>
    <x v="0"/>
    <x v="1"/>
    <x v="0"/>
  </r>
  <r>
    <s v="Billy Elliot"/>
    <d v="2000-09-10T00:00:00"/>
    <x v="28"/>
    <x v="0"/>
    <s v="Color"/>
    <x v="3"/>
    <x v="0"/>
    <x v="2"/>
    <s v="R"/>
    <x v="538"/>
    <x v="420"/>
    <n v="838"/>
    <n v="1122"/>
    <n v="335"/>
    <n v="0"/>
    <n v="7.7"/>
    <n v="151"/>
    <n v="110"/>
    <n v="21994911"/>
    <n v="5000000"/>
    <n v="16994911"/>
    <x v="0"/>
    <x v="0"/>
    <x v="0"/>
  </r>
  <r>
    <s v="Aquamarine"/>
    <d v="2006-01-23T00:00:00"/>
    <x v="6"/>
    <x v="0"/>
    <s v="Color"/>
    <x v="0"/>
    <x v="0"/>
    <x v="0"/>
    <s v="PG"/>
    <x v="541"/>
    <x v="1218"/>
    <n v="836"/>
    <n v="3963"/>
    <n v="20"/>
    <n v="0"/>
    <n v="5.3"/>
    <n v="66"/>
    <n v="104"/>
    <n v="18595716"/>
    <n v="12000000"/>
    <n v="6595716"/>
    <x v="0"/>
    <x v="1"/>
    <x v="0"/>
  </r>
  <r>
    <s v="Marci X"/>
    <d v="2003-12-11T00:00:00"/>
    <x v="22"/>
    <x v="0"/>
    <s v="Color"/>
    <x v="0"/>
    <x v="0"/>
    <x v="0"/>
    <s v="R"/>
    <x v="542"/>
    <x v="616"/>
    <n v="836"/>
    <n v="2467"/>
    <n v="121"/>
    <n v="241"/>
    <n v="2.8"/>
    <n v="28"/>
    <n v="80"/>
    <n v="1646664"/>
    <n v="20000000"/>
    <n v="-18353336"/>
    <x v="1"/>
    <x v="2"/>
    <x v="1"/>
  </r>
  <r>
    <s v="Ice Age: Dawn of the Dinosaurs"/>
    <d v="2009-10-10T00:00:00"/>
    <x v="2"/>
    <x v="0"/>
    <s v="Color"/>
    <x v="1"/>
    <x v="0"/>
    <x v="0"/>
    <s v="PG"/>
    <x v="543"/>
    <x v="575"/>
    <n v="835"/>
    <n v="1258"/>
    <n v="107"/>
    <n v="0"/>
    <n v="7"/>
    <n v="188"/>
    <n v="94"/>
    <n v="196573705"/>
    <n v="90000000"/>
    <n v="106573705"/>
    <x v="0"/>
    <x v="0"/>
    <x v="0"/>
  </r>
  <r>
    <s v="Ice Age: The Meltdown"/>
    <d v="2006-12-29T00:00:00"/>
    <x v="6"/>
    <x v="0"/>
    <s v="Color"/>
    <x v="1"/>
    <x v="0"/>
    <x v="0"/>
    <s v="PG"/>
    <x v="543"/>
    <x v="575"/>
    <n v="835"/>
    <n v="1815"/>
    <n v="107"/>
    <n v="0"/>
    <n v="6.9"/>
    <n v="164"/>
    <n v="115"/>
    <n v="195329763"/>
    <n v="80000000"/>
    <n v="115329763"/>
    <x v="0"/>
    <x v="1"/>
    <x v="0"/>
  </r>
  <r>
    <s v="Gone Girl"/>
    <d v="2014-07-16T00:00:00"/>
    <x v="14"/>
    <x v="1"/>
    <s v="Color"/>
    <x v="4"/>
    <x v="0"/>
    <x v="0"/>
    <s v="R"/>
    <x v="544"/>
    <x v="252"/>
    <n v="835"/>
    <n v="4348"/>
    <n v="21000"/>
    <n v="146000"/>
    <n v="8.1"/>
    <n v="568"/>
    <n v="149"/>
    <n v="167735396"/>
    <n v="61000000"/>
    <n v="106735396"/>
    <x v="0"/>
    <x v="3"/>
    <x v="2"/>
  </r>
  <r>
    <s v="White Oleander"/>
    <d v="2002-07-06T00:00:00"/>
    <x v="18"/>
    <x v="0"/>
    <s v="Color"/>
    <x v="3"/>
    <x v="0"/>
    <x v="0"/>
    <s v="PG-13"/>
    <x v="544"/>
    <x v="1219"/>
    <n v="835"/>
    <n v="2572"/>
    <n v="7"/>
    <n v="0"/>
    <n v="7.2"/>
    <n v="103"/>
    <n v="109"/>
    <n v="16346122"/>
    <n v="16000000"/>
    <n v="346122"/>
    <x v="0"/>
    <x v="0"/>
    <x v="0"/>
  </r>
  <r>
    <s v="Spun"/>
    <d v="2002-09-28T00:00:00"/>
    <x v="18"/>
    <x v="0"/>
    <s v="Color"/>
    <x v="0"/>
    <x v="0"/>
    <x v="0"/>
    <s v="R"/>
    <x v="544"/>
    <x v="1220"/>
    <n v="835"/>
    <n v="2110"/>
    <n v="68"/>
    <n v="3000"/>
    <n v="6.8"/>
    <n v="92"/>
    <n v="106"/>
    <n v="410241"/>
    <n v="2000000"/>
    <n v="-1589759"/>
    <x v="1"/>
    <x v="1"/>
    <x v="0"/>
  </r>
  <r>
    <s v="Paycheck"/>
    <d v="2003-02-13T00:00:00"/>
    <x v="22"/>
    <x v="0"/>
    <s v="Color"/>
    <x v="1"/>
    <x v="0"/>
    <x v="0"/>
    <s v="PG-13"/>
    <x v="545"/>
    <x v="530"/>
    <n v="834"/>
    <n v="3637"/>
    <n v="610"/>
    <n v="0"/>
    <n v="6.3"/>
    <n v="196"/>
    <n v="119"/>
    <n v="53789313"/>
    <n v="60000000"/>
    <n v="-6210687"/>
    <x v="1"/>
    <x v="1"/>
    <x v="0"/>
  </r>
  <r>
    <s v="Witless Protection"/>
    <d v="2008-02-11T00:00:00"/>
    <x v="3"/>
    <x v="0"/>
    <s v="Color"/>
    <x v="0"/>
    <x v="0"/>
    <x v="0"/>
    <s v="PG-13"/>
    <x v="545"/>
    <x v="1221"/>
    <n v="834"/>
    <n v="4091"/>
    <n v="18"/>
    <n v="140"/>
    <n v="3.1"/>
    <n v="35"/>
    <n v="97"/>
    <n v="4131640"/>
    <n v="7500000"/>
    <n v="-3368360"/>
    <x v="1"/>
    <x v="2"/>
    <x v="0"/>
  </r>
  <r>
    <s v="Love Stinks"/>
    <d v="1999-09-02T00:00:00"/>
    <x v="17"/>
    <x v="2"/>
    <s v="Color"/>
    <x v="0"/>
    <x v="0"/>
    <x v="0"/>
    <s v="R"/>
    <x v="545"/>
    <x v="1222"/>
    <n v="834"/>
    <n v="2662"/>
    <n v="24"/>
    <n v="309"/>
    <n v="5.8"/>
    <n v="45"/>
    <n v="94"/>
    <n v="2800000"/>
    <n v="4000000"/>
    <n v="-1200000"/>
    <x v="1"/>
    <x v="1"/>
    <x v="0"/>
  </r>
  <r>
    <s v="Teenage Mutant Ninja Turtles"/>
    <d v="2014-06-26T00:00:00"/>
    <x v="14"/>
    <x v="1"/>
    <s v="Color"/>
    <x v="1"/>
    <x v="0"/>
    <x v="0"/>
    <s v="PG-13"/>
    <x v="546"/>
    <x v="271"/>
    <n v="833"/>
    <n v="2690"/>
    <n v="473"/>
    <n v="62000"/>
    <n v="5.9"/>
    <n v="348"/>
    <n v="101"/>
    <n v="190871240"/>
    <n v="125000000"/>
    <n v="65871240"/>
    <x v="0"/>
    <x v="1"/>
    <x v="0"/>
  </r>
  <r>
    <s v="Battle Los Angeles"/>
    <d v="2011-02-05T00:00:00"/>
    <x v="16"/>
    <x v="1"/>
    <s v="Color"/>
    <x v="1"/>
    <x v="0"/>
    <x v="0"/>
    <s v="PG-13"/>
    <x v="546"/>
    <x v="271"/>
    <n v="833"/>
    <n v="4001"/>
    <n v="473"/>
    <n v="25000"/>
    <n v="5.8"/>
    <n v="355"/>
    <n v="116"/>
    <n v="83552429"/>
    <n v="70000000"/>
    <n v="13552429"/>
    <x v="0"/>
    <x v="1"/>
    <x v="0"/>
  </r>
  <r>
    <s v="Hollow Man"/>
    <d v="2000-10-15T00:00:00"/>
    <x v="28"/>
    <x v="0"/>
    <s v="Color"/>
    <x v="1"/>
    <x v="0"/>
    <x v="0"/>
    <s v="R"/>
    <x v="547"/>
    <x v="388"/>
    <n v="833"/>
    <n v="2356"/>
    <n v="719"/>
    <n v="0"/>
    <n v="5.7"/>
    <n v="180"/>
    <n v="119"/>
    <n v="73209340"/>
    <n v="95000000"/>
    <n v="-21790660"/>
    <x v="1"/>
    <x v="1"/>
    <x v="0"/>
  </r>
  <r>
    <s v="Role Models"/>
    <d v="2008-07-13T00:00:00"/>
    <x v="3"/>
    <x v="0"/>
    <s v="Color"/>
    <x v="0"/>
    <x v="0"/>
    <x v="8"/>
    <s v="R"/>
    <x v="548"/>
    <x v="737"/>
    <n v="833"/>
    <n v="3400"/>
    <n v="136"/>
    <n v="0"/>
    <n v="6.9"/>
    <n v="173"/>
    <n v="101"/>
    <n v="67266300"/>
    <n v="28000000"/>
    <n v="39266300"/>
    <x v="0"/>
    <x v="1"/>
    <x v="0"/>
  </r>
  <r>
    <s v="About Last Night"/>
    <d v="2014-03-15T00:00:00"/>
    <x v="14"/>
    <x v="1"/>
    <s v="Color"/>
    <x v="0"/>
    <x v="0"/>
    <x v="0"/>
    <s v="R"/>
    <x v="548"/>
    <x v="782"/>
    <n v="833"/>
    <n v="2800"/>
    <n v="38"/>
    <n v="0"/>
    <n v="6.1"/>
    <n v="90"/>
    <n v="100"/>
    <n v="48637684"/>
    <n v="12500000"/>
    <n v="36137684"/>
    <x v="0"/>
    <x v="1"/>
    <x v="0"/>
  </r>
  <r>
    <s v="Malibu's Most Wanted"/>
    <d v="2003-10-25T00:00:00"/>
    <x v="22"/>
    <x v="0"/>
    <s v="Color"/>
    <x v="0"/>
    <x v="0"/>
    <x v="0"/>
    <s v="PG-13"/>
    <x v="547"/>
    <x v="356"/>
    <n v="833"/>
    <n v="4435"/>
    <n v="14"/>
    <n v="0"/>
    <n v="5.0999999999999996"/>
    <n v="37"/>
    <n v="86"/>
    <n v="34308901"/>
    <n v="16000000"/>
    <n v="18308901"/>
    <x v="0"/>
    <x v="1"/>
    <x v="1"/>
  </r>
  <r>
    <s v="Max Keeble's Big Move"/>
    <d v="2001-09-08T00:00:00"/>
    <x v="25"/>
    <x v="0"/>
    <s v="Color"/>
    <x v="0"/>
    <x v="0"/>
    <x v="0"/>
    <s v="PG"/>
    <x v="546"/>
    <x v="865"/>
    <n v="833"/>
    <n v="4551"/>
    <n v="25"/>
    <n v="371"/>
    <n v="5.3"/>
    <n v="37"/>
    <n v="91"/>
    <n v="17292381"/>
    <n v="12000000"/>
    <n v="5292381"/>
    <x v="0"/>
    <x v="1"/>
    <x v="0"/>
  </r>
  <r>
    <s v="Beer League"/>
    <d v="2006-09-30T00:00:00"/>
    <x v="6"/>
    <x v="0"/>
    <s v="Color"/>
    <x v="0"/>
    <x v="0"/>
    <x v="0"/>
    <s v="R"/>
    <x v="548"/>
    <x v="1223"/>
    <n v="833"/>
    <n v="2753"/>
    <n v="3"/>
    <n v="323"/>
    <n v="6"/>
    <n v="20"/>
    <n v="86"/>
    <n v="475000"/>
    <n v="2800000"/>
    <n v="-2325000"/>
    <x v="1"/>
    <x v="1"/>
    <x v="1"/>
  </r>
  <r>
    <s v="Your Sister's Sister"/>
    <d v="2011-02-22T00:00:00"/>
    <x v="16"/>
    <x v="1"/>
    <s v="Color"/>
    <x v="0"/>
    <x v="0"/>
    <x v="0"/>
    <s v="R"/>
    <x v="549"/>
    <x v="1224"/>
    <n v="830"/>
    <n v="973"/>
    <n v="100"/>
    <n v="3000"/>
    <n v="6.7"/>
    <n v="171"/>
    <n v="90"/>
    <n v="1573712"/>
    <n v="125000"/>
    <n v="1448712"/>
    <x v="0"/>
    <x v="1"/>
    <x v="0"/>
  </r>
  <r>
    <s v="The Puffy Chair"/>
    <d v="2005-10-23T00:00:00"/>
    <x v="5"/>
    <x v="0"/>
    <s v="Color"/>
    <x v="0"/>
    <x v="0"/>
    <x v="0"/>
    <s v="R"/>
    <x v="549"/>
    <x v="846"/>
    <n v="830"/>
    <n v="1064"/>
    <n v="157"/>
    <n v="297"/>
    <n v="6.6"/>
    <n v="51"/>
    <n v="85"/>
    <n v="192467"/>
    <n v="15000"/>
    <n v="177467"/>
    <x v="0"/>
    <x v="1"/>
    <x v="1"/>
  </r>
  <r>
    <s v="Birth"/>
    <d v="2004-10-07T00:00:00"/>
    <x v="0"/>
    <x v="0"/>
    <s v="Color"/>
    <x v="3"/>
    <x v="0"/>
    <x v="0"/>
    <s v="R"/>
    <x v="550"/>
    <x v="1225"/>
    <n v="829"/>
    <n v="2295"/>
    <n v="143"/>
    <n v="0"/>
    <n v="6.1"/>
    <n v="167"/>
    <n v="100"/>
    <n v="5005883"/>
    <n v="20000000"/>
    <n v="-14994117"/>
    <x v="1"/>
    <x v="1"/>
    <x v="0"/>
  </r>
  <r>
    <s v="Sex, Lies, and Videotape"/>
    <d v="1989-09-06T00:00:00"/>
    <x v="15"/>
    <x v="3"/>
    <s v="Color"/>
    <x v="3"/>
    <x v="0"/>
    <x v="0"/>
    <s v="R"/>
    <x v="551"/>
    <x v="353"/>
    <n v="828"/>
    <n v="1431"/>
    <n v="0"/>
    <n v="2000"/>
    <n v="7.2"/>
    <n v="58"/>
    <n v="100"/>
    <n v="24741700"/>
    <n v="1200000"/>
    <n v="23541700"/>
    <x v="0"/>
    <x v="0"/>
    <x v="0"/>
  </r>
  <r>
    <s v="Catwoman"/>
    <d v="2004-10-30T00:00:00"/>
    <x v="0"/>
    <x v="0"/>
    <s v="Color"/>
    <x v="1"/>
    <x v="0"/>
    <x v="0"/>
    <s v="PG-13"/>
    <x v="552"/>
    <x v="1226"/>
    <n v="827"/>
    <n v="3144"/>
    <n v="26"/>
    <n v="0"/>
    <n v="3.3"/>
    <n v="212"/>
    <n v="87"/>
    <n v="40198710"/>
    <n v="100000000"/>
    <n v="-59801290"/>
    <x v="1"/>
    <x v="2"/>
    <x v="1"/>
  </r>
  <r>
    <s v="The Secret in Their Eyes"/>
    <d v="2009-06-15T00:00:00"/>
    <x v="2"/>
    <x v="0"/>
    <s v="Color"/>
    <x v="3"/>
    <x v="6"/>
    <x v="32"/>
    <s v="R"/>
    <x v="553"/>
    <x v="1227"/>
    <n v="827"/>
    <n v="1044"/>
    <n v="195"/>
    <n v="33000"/>
    <n v="8.1999999999999993"/>
    <n v="262"/>
    <n v="129"/>
    <n v="20167424"/>
    <n v="2000000"/>
    <n v="18167424"/>
    <x v="0"/>
    <x v="3"/>
    <x v="2"/>
  </r>
  <r>
    <s v="Nine Queens"/>
    <d v="2000-10-29T00:00:00"/>
    <x v="28"/>
    <x v="0"/>
    <s v="Color"/>
    <x v="4"/>
    <x v="6"/>
    <x v="32"/>
    <s v="R"/>
    <x v="553"/>
    <x v="1228"/>
    <n v="827"/>
    <n v="856"/>
    <n v="44"/>
    <n v="0"/>
    <n v="7.9"/>
    <n v="94"/>
    <n v="114"/>
    <n v="1221261"/>
    <n v="1500000"/>
    <n v="-278739"/>
    <x v="1"/>
    <x v="0"/>
    <x v="0"/>
  </r>
  <r>
    <s v="Ira &amp; Abby"/>
    <d v="2006-07-16T00:00:00"/>
    <x v="6"/>
    <x v="0"/>
    <s v="Color"/>
    <x v="0"/>
    <x v="0"/>
    <x v="0"/>
    <s v="R"/>
    <x v="552"/>
    <x v="1229"/>
    <n v="827"/>
    <n v="3574"/>
    <n v="0"/>
    <n v="360"/>
    <n v="6.5"/>
    <n v="30"/>
    <n v="101"/>
    <n v="220234"/>
    <n v="3500000"/>
    <n v="-3279766"/>
    <x v="1"/>
    <x v="1"/>
    <x v="0"/>
  </r>
  <r>
    <s v="The Hunt for Red October"/>
    <d v="1990-04-30T00:00:00"/>
    <x v="24"/>
    <x v="2"/>
    <s v="Color"/>
    <x v="1"/>
    <x v="0"/>
    <x v="0"/>
    <s v="PG"/>
    <x v="554"/>
    <x v="136"/>
    <n v="826"/>
    <n v="2575"/>
    <n v="323"/>
    <n v="0"/>
    <n v="7.6"/>
    <n v="104"/>
    <n v="135"/>
    <n v="122012643"/>
    <n v="30000000"/>
    <n v="92012643"/>
    <x v="0"/>
    <x v="0"/>
    <x v="2"/>
  </r>
  <r>
    <s v="Big Momma's House"/>
    <d v="2000-07-29T00:00:00"/>
    <x v="28"/>
    <x v="0"/>
    <s v="Color"/>
    <x v="1"/>
    <x v="0"/>
    <x v="0"/>
    <s v="PG-13"/>
    <x v="555"/>
    <x v="721"/>
    <n v="826"/>
    <n v="1790"/>
    <n v="67"/>
    <n v="1000"/>
    <n v="5.0999999999999996"/>
    <n v="100"/>
    <n v="99"/>
    <n v="117559438"/>
    <n v="30000000"/>
    <n v="87559438"/>
    <x v="0"/>
    <x v="1"/>
    <x v="0"/>
  </r>
  <r>
    <s v="Are We There Yet?"/>
    <d v="2005-07-15T00:00:00"/>
    <x v="5"/>
    <x v="0"/>
    <s v="Color"/>
    <x v="5"/>
    <x v="0"/>
    <x v="0"/>
    <s v="PG"/>
    <x v="555"/>
    <x v="913"/>
    <n v="826"/>
    <n v="3558"/>
    <n v="32"/>
    <n v="773"/>
    <n v="4.5999999999999996"/>
    <n v="75"/>
    <n v="95"/>
    <n v="82301521"/>
    <n v="32000000"/>
    <n v="50301521"/>
    <x v="0"/>
    <x v="2"/>
    <x v="0"/>
  </r>
  <r>
    <s v="Secretariat"/>
    <d v="2010-10-08T00:00:00"/>
    <x v="7"/>
    <x v="1"/>
    <s v="Color"/>
    <x v="7"/>
    <x v="0"/>
    <x v="0"/>
    <s v="PG"/>
    <x v="554"/>
    <x v="94"/>
    <n v="826"/>
    <n v="2259"/>
    <n v="130"/>
    <n v="0"/>
    <n v="7.2"/>
    <n v="160"/>
    <n v="123"/>
    <n v="59699513"/>
    <n v="35000000"/>
    <n v="24699513"/>
    <x v="0"/>
    <x v="0"/>
    <x v="2"/>
  </r>
  <r>
    <s v="Stigmata"/>
    <d v="1999-12-25T00:00:00"/>
    <x v="17"/>
    <x v="2"/>
    <s v="Color"/>
    <x v="2"/>
    <x v="0"/>
    <x v="0"/>
    <s v="R"/>
    <x v="555"/>
    <x v="1230"/>
    <n v="826"/>
    <n v="3004"/>
    <n v="9"/>
    <n v="0"/>
    <n v="6.2"/>
    <n v="131"/>
    <n v="103"/>
    <n v="50041732"/>
    <n v="29000000"/>
    <n v="21041732"/>
    <x v="0"/>
    <x v="1"/>
    <x v="0"/>
  </r>
  <r>
    <s v="Premonition"/>
    <d v="2007-10-22T00:00:00"/>
    <x v="4"/>
    <x v="0"/>
    <s v="Color"/>
    <x v="3"/>
    <x v="0"/>
    <x v="0"/>
    <s v="PG-13"/>
    <x v="555"/>
    <x v="1231"/>
    <n v="826"/>
    <n v="1825"/>
    <n v="9"/>
    <n v="0"/>
    <n v="5.9"/>
    <n v="184"/>
    <n v="96"/>
    <n v="47852604"/>
    <n v="20000000"/>
    <n v="27852604"/>
    <x v="0"/>
    <x v="1"/>
    <x v="0"/>
  </r>
  <r>
    <s v="Wall Street"/>
    <d v="1987-04-03T00:00:00"/>
    <x v="12"/>
    <x v="3"/>
    <s v="Color"/>
    <x v="4"/>
    <x v="0"/>
    <x v="0"/>
    <s v="R"/>
    <x v="556"/>
    <x v="43"/>
    <n v="826"/>
    <n v="1607"/>
    <n v="0"/>
    <n v="0"/>
    <n v="7.4"/>
    <n v="114"/>
    <n v="126"/>
    <n v="43848100"/>
    <n v="15000000"/>
    <n v="28848100"/>
    <x v="0"/>
    <x v="0"/>
    <x v="2"/>
  </r>
  <r>
    <s v="Silverado"/>
    <d v="1985-12-18T00:00:00"/>
    <x v="32"/>
    <x v="3"/>
    <s v="Color"/>
    <x v="1"/>
    <x v="0"/>
    <x v="0"/>
    <s v="PG-13"/>
    <x v="554"/>
    <x v="596"/>
    <n v="826"/>
    <n v="1154"/>
    <n v="759"/>
    <n v="0"/>
    <n v="7.2"/>
    <n v="46"/>
    <n v="133"/>
    <n v="33200000"/>
    <n v="26000000"/>
    <n v="7200000"/>
    <x v="0"/>
    <x v="0"/>
    <x v="2"/>
  </r>
  <r>
    <s v="Friday"/>
    <d v="1995-07-18T00:00:00"/>
    <x v="21"/>
    <x v="2"/>
    <s v="Black and White"/>
    <x v="0"/>
    <x v="0"/>
    <x v="0"/>
    <s v="R"/>
    <x v="555"/>
    <x v="112"/>
    <n v="826"/>
    <n v="3455"/>
    <n v="473"/>
    <n v="8000"/>
    <n v="7.3"/>
    <n v="20"/>
    <n v="97"/>
    <n v="27900000"/>
    <n v="3500000"/>
    <n v="24400000"/>
    <x v="0"/>
    <x v="0"/>
    <x v="0"/>
  </r>
  <r>
    <s v="The X Files: I Want to Believe"/>
    <d v="2008-12-11T00:00:00"/>
    <x v="3"/>
    <x v="0"/>
    <s v="Color"/>
    <x v="3"/>
    <x v="0"/>
    <x v="0"/>
    <s v="PG-13"/>
    <x v="557"/>
    <x v="1232"/>
    <n v="826"/>
    <n v="2351"/>
    <n v="251"/>
    <n v="0"/>
    <n v="5.9"/>
    <n v="270"/>
    <n v="108"/>
    <n v="20981633"/>
    <n v="30000000"/>
    <n v="-9018367"/>
    <x v="1"/>
    <x v="1"/>
    <x v="0"/>
  </r>
  <r>
    <s v="Welcome to Mooseport"/>
    <d v="2004-08-19T00:00:00"/>
    <x v="0"/>
    <x v="0"/>
    <s v="Color"/>
    <x v="0"/>
    <x v="0"/>
    <x v="0"/>
    <s v="PG-13"/>
    <x v="558"/>
    <x v="581"/>
    <n v="826"/>
    <n v="2466"/>
    <n v="80"/>
    <n v="260"/>
    <n v="5.2"/>
    <n v="82"/>
    <n v="110"/>
    <n v="14469428"/>
    <n v="26000000"/>
    <n v="-11530572"/>
    <x v="1"/>
    <x v="1"/>
    <x v="0"/>
  </r>
  <r>
    <s v="Freddy Got Fingered"/>
    <d v="2001-08-25T00:00:00"/>
    <x v="25"/>
    <x v="0"/>
    <s v="Color"/>
    <x v="0"/>
    <x v="0"/>
    <x v="0"/>
    <s v="R"/>
    <x v="558"/>
    <x v="1233"/>
    <n v="826"/>
    <n v="2689"/>
    <n v="374"/>
    <n v="0"/>
    <n v="4.5"/>
    <n v="97"/>
    <n v="87"/>
    <n v="14249005"/>
    <n v="15000000"/>
    <n v="-750995"/>
    <x v="1"/>
    <x v="2"/>
    <x v="1"/>
  </r>
  <r>
    <s v="DOA: Dead or Alive"/>
    <d v="2006-09-12T00:00:00"/>
    <x v="6"/>
    <x v="0"/>
    <s v="Color"/>
    <x v="1"/>
    <x v="0"/>
    <x v="0"/>
    <s v="PG-13"/>
    <x v="559"/>
    <x v="1234"/>
    <n v="826"/>
    <n v="4473"/>
    <n v="23"/>
    <n v="0"/>
    <n v="4.8"/>
    <n v="110"/>
    <n v="87"/>
    <n v="480314"/>
    <n v="21000000"/>
    <n v="-20519686"/>
    <x v="1"/>
    <x v="2"/>
    <x v="1"/>
  </r>
  <r>
    <s v="Atlas Shrugged II: The Strike"/>
    <d v="2012-04-27T00:00:00"/>
    <x v="1"/>
    <x v="1"/>
    <s v="Color"/>
    <x v="3"/>
    <x v="0"/>
    <x v="0"/>
    <s v="PG-13"/>
    <x v="560"/>
    <x v="1235"/>
    <n v="823"/>
    <n v="5262"/>
    <n v="60"/>
    <n v="0"/>
    <n v="5.5"/>
    <n v="23"/>
    <n v="111"/>
    <n v="3333823"/>
    <n v="10000000"/>
    <n v="-6666177"/>
    <x v="1"/>
    <x v="1"/>
    <x v="0"/>
  </r>
  <r>
    <s v="The Client"/>
    <d v="1994-07-22T00:00:00"/>
    <x v="27"/>
    <x v="2"/>
    <s v="Color"/>
    <x v="4"/>
    <x v="0"/>
    <x v="0"/>
    <s v="PG-13"/>
    <x v="561"/>
    <x v="235"/>
    <n v="821"/>
    <n v="4043"/>
    <n v="541"/>
    <n v="1000"/>
    <n v="6.7"/>
    <n v="39"/>
    <n v="119"/>
    <n v="92115211"/>
    <n v="45000000"/>
    <n v="47115211"/>
    <x v="0"/>
    <x v="1"/>
    <x v="0"/>
  </r>
  <r>
    <s v="Hulk"/>
    <d v="2003-06-21T00:00:00"/>
    <x v="22"/>
    <x v="0"/>
    <s v="Color"/>
    <x v="1"/>
    <x v="0"/>
    <x v="0"/>
    <s v="PG-13"/>
    <x v="562"/>
    <x v="138"/>
    <n v="820"/>
    <n v="1814"/>
    <n v="0"/>
    <n v="0"/>
    <n v="5.7"/>
    <n v="267"/>
    <n v="138"/>
    <n v="132122995"/>
    <n v="137000000"/>
    <n v="-4877005"/>
    <x v="1"/>
    <x v="1"/>
    <x v="2"/>
  </r>
  <r>
    <s v="The Hundred-Foot Journey"/>
    <d v="2014-09-30T00:00:00"/>
    <x v="14"/>
    <x v="1"/>
    <s v="Color"/>
    <x v="0"/>
    <x v="0"/>
    <x v="0"/>
    <s v="PG"/>
    <x v="563"/>
    <x v="59"/>
    <n v="820"/>
    <n v="1484"/>
    <n v="529"/>
    <n v="55000"/>
    <n v="7.3"/>
    <n v="180"/>
    <n v="122"/>
    <n v="54235441"/>
    <n v="22000000"/>
    <n v="32235441"/>
    <x v="0"/>
    <x v="0"/>
    <x v="2"/>
  </r>
  <r>
    <s v="Stealth"/>
    <d v="2005-03-08T00:00:00"/>
    <x v="5"/>
    <x v="0"/>
    <s v="Color"/>
    <x v="1"/>
    <x v="0"/>
    <x v="0"/>
    <s v="PG-13"/>
    <x v="564"/>
    <x v="164"/>
    <n v="820"/>
    <n v="2705"/>
    <n v="357"/>
    <n v="0"/>
    <n v="5"/>
    <n v="145"/>
    <n v="121"/>
    <n v="31704416"/>
    <n v="135000000"/>
    <n v="-103295584"/>
    <x v="1"/>
    <x v="1"/>
    <x v="2"/>
  </r>
  <r>
    <s v="Good Boy!"/>
    <d v="2003-11-11T00:00:00"/>
    <x v="22"/>
    <x v="0"/>
    <s v="Color"/>
    <x v="0"/>
    <x v="0"/>
    <x v="0"/>
    <s v="PG"/>
    <x v="565"/>
    <x v="1236"/>
    <n v="818"/>
    <n v="2164"/>
    <n v="9"/>
    <n v="309"/>
    <n v="5.0999999999999996"/>
    <n v="52"/>
    <n v="87"/>
    <n v="37566230"/>
    <n v="17000000"/>
    <n v="20566230"/>
    <x v="0"/>
    <x v="1"/>
    <x v="1"/>
  </r>
  <r>
    <s v="The Object of My Affection"/>
    <d v="1998-05-10T00:00:00"/>
    <x v="11"/>
    <x v="2"/>
    <s v="Color"/>
    <x v="0"/>
    <x v="0"/>
    <x v="0"/>
    <s v="R"/>
    <x v="565"/>
    <x v="795"/>
    <n v="818"/>
    <n v="1450"/>
    <n v="13"/>
    <n v="849"/>
    <n v="6"/>
    <n v="65"/>
    <n v="111"/>
    <n v="29106737"/>
    <n v="15000000"/>
    <n v="14106737"/>
    <x v="0"/>
    <x v="1"/>
    <x v="0"/>
  </r>
  <r>
    <s v="I Dreamed of Africa"/>
    <d v="2000-09-23T00:00:00"/>
    <x v="28"/>
    <x v="0"/>
    <s v="Color"/>
    <x v="5"/>
    <x v="0"/>
    <x v="0"/>
    <s v="PG-13"/>
    <x v="565"/>
    <x v="1237"/>
    <n v="818"/>
    <n v="1778"/>
    <n v="46"/>
    <n v="314"/>
    <n v="5.6"/>
    <n v="52"/>
    <n v="114"/>
    <n v="6543194"/>
    <n v="34000000"/>
    <n v="-27456806"/>
    <x v="1"/>
    <x v="1"/>
    <x v="0"/>
  </r>
  <r>
    <s v="The Killer Inside Me"/>
    <d v="2010-11-15T00:00:00"/>
    <x v="7"/>
    <x v="1"/>
    <s v="Color"/>
    <x v="4"/>
    <x v="0"/>
    <x v="0"/>
    <s v="R"/>
    <x v="565"/>
    <x v="480"/>
    <n v="818"/>
    <n v="1813"/>
    <n v="187"/>
    <n v="0"/>
    <n v="6.1"/>
    <n v="225"/>
    <n v="109"/>
    <n v="214966"/>
    <n v="13000000"/>
    <n v="-12785034"/>
    <x v="1"/>
    <x v="1"/>
    <x v="0"/>
  </r>
  <r>
    <s v="National Lampoon's Vacation"/>
    <d v="1983-06-27T00:00:00"/>
    <x v="41"/>
    <x v="3"/>
    <s v="Color"/>
    <x v="5"/>
    <x v="0"/>
    <x v="0"/>
    <s v="R"/>
    <x v="566"/>
    <x v="206"/>
    <n v="816"/>
    <n v="3617"/>
    <n v="11000"/>
    <n v="0"/>
    <n v="7.4"/>
    <n v="55"/>
    <n v="98"/>
    <n v="61400000"/>
    <n v="15000000"/>
    <n v="46400000"/>
    <x v="0"/>
    <x v="0"/>
    <x v="0"/>
  </r>
  <r>
    <s v="Super Troopers"/>
    <d v="2001-08-13T00:00:00"/>
    <x v="25"/>
    <x v="0"/>
    <s v="Color"/>
    <x v="0"/>
    <x v="0"/>
    <x v="0"/>
    <s v="R"/>
    <x v="567"/>
    <x v="80"/>
    <n v="816"/>
    <n v="2893"/>
    <n v="422"/>
    <n v="0"/>
    <n v="7.1"/>
    <n v="100"/>
    <n v="100"/>
    <n v="18488314"/>
    <n v="1200000"/>
    <n v="17288314"/>
    <x v="0"/>
    <x v="0"/>
    <x v="0"/>
  </r>
  <r>
    <s v="A Serious Man"/>
    <d v="2009-02-15T00:00:00"/>
    <x v="2"/>
    <x v="0"/>
    <s v="Color"/>
    <x v="0"/>
    <x v="0"/>
    <x v="0"/>
    <s v="R"/>
    <x v="568"/>
    <x v="149"/>
    <n v="816"/>
    <n v="1120"/>
    <n v="1000"/>
    <n v="10000"/>
    <n v="7"/>
    <n v="341"/>
    <n v="106"/>
    <n v="9190525"/>
    <n v="7000000"/>
    <n v="2190525"/>
    <x v="0"/>
    <x v="0"/>
    <x v="0"/>
  </r>
  <r>
    <s v="Jaws"/>
    <d v="1975-02-16T00:00:00"/>
    <x v="52"/>
    <x v="4"/>
    <s v="Color"/>
    <x v="5"/>
    <x v="0"/>
    <x v="0"/>
    <s v="PG"/>
    <x v="569"/>
    <x v="19"/>
    <n v="813"/>
    <n v="2047"/>
    <n v="14000"/>
    <n v="21000"/>
    <n v="8"/>
    <n v="385"/>
    <n v="130"/>
    <n v="260000000"/>
    <n v="8000000"/>
    <n v="252000000"/>
    <x v="0"/>
    <x v="3"/>
    <x v="2"/>
  </r>
  <r>
    <s v="Jaws 2"/>
    <d v="1978-06-06T00:00:00"/>
    <x v="39"/>
    <x v="4"/>
    <s v="Color"/>
    <x v="5"/>
    <x v="0"/>
    <x v="0"/>
    <s v="PG"/>
    <x v="569"/>
    <x v="1238"/>
    <n v="813"/>
    <n v="1520"/>
    <n v="82"/>
    <n v="0"/>
    <n v="5.7"/>
    <n v="75"/>
    <n v="131"/>
    <n v="102922376"/>
    <n v="20000000"/>
    <n v="82922376"/>
    <x v="0"/>
    <x v="1"/>
    <x v="2"/>
  </r>
  <r>
    <s v="I Want Someone to Eat Cheese With"/>
    <d v="2006-04-04T00:00:00"/>
    <x v="6"/>
    <x v="0"/>
    <s v="Color"/>
    <x v="0"/>
    <x v="0"/>
    <x v="0"/>
    <s v="R"/>
    <x v="570"/>
    <x v="1239"/>
    <n v="813"/>
    <n v="2179"/>
    <n v="522"/>
    <n v="0"/>
    <n v="6.2"/>
    <n v="32"/>
    <n v="80"/>
    <n v="194568"/>
    <n v="1500000"/>
    <n v="-1305432"/>
    <x v="1"/>
    <x v="1"/>
    <x v="1"/>
  </r>
  <r>
    <s v="The Cell"/>
    <d v="2000-05-30T00:00:00"/>
    <x v="28"/>
    <x v="0"/>
    <s v="Color"/>
    <x v="2"/>
    <x v="0"/>
    <x v="0"/>
    <s v="R"/>
    <x v="571"/>
    <x v="392"/>
    <n v="812"/>
    <n v="2474"/>
    <n v="763"/>
    <n v="0"/>
    <n v="6.3"/>
    <n v="225"/>
    <n v="109"/>
    <n v="61280963"/>
    <n v="33000000"/>
    <n v="28280963"/>
    <x v="0"/>
    <x v="1"/>
    <x v="0"/>
  </r>
  <r>
    <s v="How to Deal"/>
    <d v="2003-10-17T00:00:00"/>
    <x v="22"/>
    <x v="0"/>
    <s v="Color"/>
    <x v="0"/>
    <x v="0"/>
    <x v="0"/>
    <s v="PG-13"/>
    <x v="571"/>
    <x v="918"/>
    <n v="812"/>
    <n v="1882"/>
    <n v="6"/>
    <n v="371"/>
    <n v="5.7"/>
    <n v="46"/>
    <n v="101"/>
    <n v="14108518"/>
    <n v="16000000"/>
    <n v="-1891482"/>
    <x v="1"/>
    <x v="1"/>
    <x v="0"/>
  </r>
  <r>
    <s v="Two Lovers"/>
    <d v="2008-09-28T00:00:00"/>
    <x v="3"/>
    <x v="0"/>
    <s v="Color"/>
    <x v="3"/>
    <x v="0"/>
    <x v="0"/>
    <s v="R"/>
    <x v="572"/>
    <x v="662"/>
    <n v="812"/>
    <n v="1540"/>
    <n v="115"/>
    <n v="0"/>
    <n v="7.1"/>
    <n v="190"/>
    <n v="110"/>
    <n v="3148482"/>
    <n v="12000000"/>
    <n v="-8851518"/>
    <x v="1"/>
    <x v="0"/>
    <x v="0"/>
  </r>
  <r>
    <s v="The Funeral"/>
    <d v="1996-11-26T00:00:00"/>
    <x v="29"/>
    <x v="2"/>
    <s v="Color"/>
    <x v="4"/>
    <x v="0"/>
    <x v="0"/>
    <s v="R"/>
    <x v="572"/>
    <x v="1240"/>
    <n v="812"/>
    <n v="3337"/>
    <n v="220"/>
    <n v="344"/>
    <n v="6.6"/>
    <n v="48"/>
    <n v="99"/>
    <n v="1227324"/>
    <n v="12500000"/>
    <n v="-11272676"/>
    <x v="1"/>
    <x v="1"/>
    <x v="0"/>
  </r>
  <r>
    <s v="Tomorrow Never Dies"/>
    <d v="1997-02-01T00:00:00"/>
    <x v="10"/>
    <x v="2"/>
    <s v="Color"/>
    <x v="1"/>
    <x v="0"/>
    <x v="2"/>
    <s v="PG-13"/>
    <x v="573"/>
    <x v="764"/>
    <n v="811"/>
    <n v="2958"/>
    <n v="55"/>
    <n v="0"/>
    <n v="6.5"/>
    <n v="160"/>
    <n v="119"/>
    <n v="125332007"/>
    <n v="110000000"/>
    <n v="15332007"/>
    <x v="0"/>
    <x v="1"/>
    <x v="0"/>
  </r>
  <r>
    <s v="Coyote Ugly"/>
    <d v="2000-12-11T00:00:00"/>
    <x v="28"/>
    <x v="0"/>
    <s v="Color"/>
    <x v="0"/>
    <x v="0"/>
    <x v="0"/>
    <s v="PG-13"/>
    <x v="574"/>
    <x v="1241"/>
    <n v="811"/>
    <n v="3106"/>
    <n v="18"/>
    <n v="0"/>
    <n v="5.6"/>
    <n v="155"/>
    <n v="107"/>
    <n v="60786269"/>
    <n v="45000000"/>
    <n v="15786269"/>
    <x v="0"/>
    <x v="1"/>
    <x v="0"/>
  </r>
  <r>
    <s v="Confessions of a Teenage Drama Queen"/>
    <d v="2004-10-20T00:00:00"/>
    <x v="0"/>
    <x v="0"/>
    <s v="Color"/>
    <x v="0"/>
    <x v="0"/>
    <x v="8"/>
    <s v="PG"/>
    <x v="574"/>
    <x v="1242"/>
    <n v="811"/>
    <n v="2167"/>
    <n v="10"/>
    <n v="810"/>
    <n v="4.5999999999999996"/>
    <n v="74"/>
    <n v="89"/>
    <n v="29302097"/>
    <n v="15000000"/>
    <n v="14302097"/>
    <x v="0"/>
    <x v="2"/>
    <x v="1"/>
  </r>
  <r>
    <s v="Wing Commander"/>
    <d v="1999-11-13T00:00:00"/>
    <x v="17"/>
    <x v="2"/>
    <s v="Color"/>
    <x v="1"/>
    <x v="0"/>
    <x v="0"/>
    <s v="PG-13"/>
    <x v="575"/>
    <x v="1243"/>
    <n v="811"/>
    <n v="2497"/>
    <n v="38"/>
    <n v="858"/>
    <n v="4.0999999999999996"/>
    <n v="85"/>
    <n v="100"/>
    <n v="11576087"/>
    <n v="30000000"/>
    <n v="-18423913"/>
    <x v="1"/>
    <x v="2"/>
    <x v="0"/>
  </r>
  <r>
    <s v="Fascination"/>
    <d v="2004-03-04T00:00:00"/>
    <x v="0"/>
    <x v="0"/>
    <s v="Color"/>
    <x v="9"/>
    <x v="0"/>
    <x v="8"/>
    <s v="R"/>
    <x v="574"/>
    <x v="1244"/>
    <n v="811"/>
    <n v="1789"/>
    <n v="34"/>
    <n v="40"/>
    <n v="3.3"/>
    <n v="13"/>
    <n v="103"/>
    <n v="16066"/>
    <n v="5000000"/>
    <n v="-4983934"/>
    <x v="1"/>
    <x v="2"/>
    <x v="0"/>
  </r>
  <r>
    <s v="L'auberge espagnole"/>
    <d v="2002-05-15T00:00:00"/>
    <x v="18"/>
    <x v="0"/>
    <s v="Color"/>
    <x v="0"/>
    <x v="4"/>
    <x v="3"/>
    <s v="R"/>
    <x v="576"/>
    <x v="1245"/>
    <n v="809"/>
    <n v="1858"/>
    <n v="82"/>
    <n v="0"/>
    <n v="7.3"/>
    <n v="88"/>
    <n v="111"/>
    <n v="3895664"/>
    <n v="5300000"/>
    <n v="-1404336"/>
    <x v="1"/>
    <x v="0"/>
    <x v="0"/>
  </r>
  <r>
    <s v="MoliÃ¨re"/>
    <d v="2007-08-25T00:00:00"/>
    <x v="4"/>
    <x v="0"/>
    <s v="Color"/>
    <x v="0"/>
    <x v="4"/>
    <x v="3"/>
    <s v="PG-13"/>
    <x v="576"/>
    <x v="1246"/>
    <n v="809"/>
    <n v="1651"/>
    <n v="2"/>
    <n v="815"/>
    <n v="7.3"/>
    <n v="78"/>
    <n v="120"/>
    <n v="634277"/>
    <n v="16000000"/>
    <n v="-15365723"/>
    <x v="1"/>
    <x v="0"/>
    <x v="0"/>
  </r>
  <r>
    <s v="Lethal Weapon 3"/>
    <d v="1992-10-06T00:00:00"/>
    <x v="9"/>
    <x v="2"/>
    <s v="Color"/>
    <x v="1"/>
    <x v="0"/>
    <x v="0"/>
    <s v="R"/>
    <x v="577"/>
    <x v="37"/>
    <n v="808"/>
    <n v="1446"/>
    <n v="503"/>
    <n v="0"/>
    <n v="6.7"/>
    <n v="68"/>
    <n v="121"/>
    <n v="144731527"/>
    <n v="35000000"/>
    <n v="109731527"/>
    <x v="0"/>
    <x v="1"/>
    <x v="2"/>
  </r>
  <r>
    <s v="Fame"/>
    <d v="2009-01-27T00:00:00"/>
    <x v="2"/>
    <x v="0"/>
    <s v="Color"/>
    <x v="0"/>
    <x v="0"/>
    <x v="0"/>
    <s v="PG"/>
    <x v="578"/>
    <x v="838"/>
    <n v="808"/>
    <n v="5734"/>
    <n v="64"/>
    <n v="0"/>
    <n v="5"/>
    <n v="134"/>
    <n v="123"/>
    <n v="22452209"/>
    <n v="18000000"/>
    <n v="4452209"/>
    <x v="0"/>
    <x v="1"/>
    <x v="2"/>
  </r>
  <r>
    <s v="Scary Movie 3"/>
    <d v="2003-11-15T00:00:00"/>
    <x v="22"/>
    <x v="0"/>
    <s v="Color"/>
    <x v="0"/>
    <x v="0"/>
    <x v="0"/>
    <s v="PG-13"/>
    <x v="579"/>
    <x v="745"/>
    <n v="807"/>
    <n v="3629"/>
    <n v="119"/>
    <n v="0"/>
    <n v="5.5"/>
    <n v="151"/>
    <n v="84"/>
    <n v="110000082"/>
    <n v="48000000"/>
    <n v="62000082"/>
    <x v="0"/>
    <x v="1"/>
    <x v="1"/>
  </r>
  <r>
    <s v="Just My Luck"/>
    <d v="2006-09-03T00:00:00"/>
    <x v="6"/>
    <x v="0"/>
    <s v="Color"/>
    <x v="0"/>
    <x v="0"/>
    <x v="0"/>
    <s v="PG-13"/>
    <x v="580"/>
    <x v="581"/>
    <n v="806"/>
    <n v="3211"/>
    <n v="80"/>
    <n v="0"/>
    <n v="5.3"/>
    <n v="98"/>
    <n v="103"/>
    <n v="17324744"/>
    <n v="28000000"/>
    <n v="-10675256"/>
    <x v="1"/>
    <x v="1"/>
    <x v="0"/>
  </r>
  <r>
    <s v="The Good Guy"/>
    <d v="2009-12-12T00:00:00"/>
    <x v="2"/>
    <x v="0"/>
    <s v="Color"/>
    <x v="0"/>
    <x v="0"/>
    <x v="0"/>
    <s v="R"/>
    <x v="581"/>
    <x v="1247"/>
    <n v="806"/>
    <n v="3124"/>
    <n v="0"/>
    <n v="1000"/>
    <n v="5.9"/>
    <n v="22"/>
    <n v="90"/>
    <n v="100503"/>
    <n v="8000000"/>
    <n v="-7899497"/>
    <x v="1"/>
    <x v="1"/>
    <x v="0"/>
  </r>
  <r>
    <s v="Vanity Fair"/>
    <d v="2004-08-10T00:00:00"/>
    <x v="0"/>
    <x v="0"/>
    <s v="Color"/>
    <x v="3"/>
    <x v="0"/>
    <x v="0"/>
    <s v="PG-13"/>
    <x v="582"/>
    <x v="992"/>
    <n v="805"/>
    <n v="1618"/>
    <n v="300"/>
    <n v="767"/>
    <n v="6.2"/>
    <n v="118"/>
    <n v="141"/>
    <n v="16123851"/>
    <n v="23000000"/>
    <n v="-6876149"/>
    <x v="1"/>
    <x v="1"/>
    <x v="2"/>
  </r>
  <r>
    <s v="The Transporter Refueled"/>
    <d v="2015-03-01T00:00:00"/>
    <x v="20"/>
    <x v="1"/>
    <s v="Color"/>
    <x v="1"/>
    <x v="0"/>
    <x v="3"/>
    <s v="PG-13"/>
    <x v="583"/>
    <x v="182"/>
    <n v="805"/>
    <n v="1411"/>
    <n v="11"/>
    <n v="0"/>
    <n v="5.0999999999999996"/>
    <n v="148"/>
    <n v="96"/>
    <n v="16027866"/>
    <n v="25000000"/>
    <n v="-8972134"/>
    <x v="1"/>
    <x v="1"/>
    <x v="0"/>
  </r>
  <r>
    <s v="Room"/>
    <d v="2015-07-09T00:00:00"/>
    <x v="20"/>
    <x v="1"/>
    <s v="Color"/>
    <x v="3"/>
    <x v="0"/>
    <x v="14"/>
    <s v="R"/>
    <x v="584"/>
    <x v="1248"/>
    <n v="805"/>
    <n v="2499"/>
    <n v="412"/>
    <n v="72000"/>
    <n v="8.3000000000000007"/>
    <n v="421"/>
    <n v="118"/>
    <n v="14677654"/>
    <n v="13000000"/>
    <n v="1677654"/>
    <x v="0"/>
    <x v="3"/>
    <x v="0"/>
  </r>
  <r>
    <s v="The Ice Storm"/>
    <d v="1997-04-25T00:00:00"/>
    <x v="10"/>
    <x v="2"/>
    <s v="Color"/>
    <x v="3"/>
    <x v="0"/>
    <x v="0"/>
    <s v="R"/>
    <x v="584"/>
    <x v="138"/>
    <n v="805"/>
    <n v="1466"/>
    <n v="0"/>
    <n v="0"/>
    <n v="7.5"/>
    <n v="124"/>
    <n v="112"/>
    <n v="7837632"/>
    <n v="18000000"/>
    <n v="-10162368"/>
    <x v="1"/>
    <x v="0"/>
    <x v="0"/>
  </r>
  <r>
    <s v="Renaissance"/>
    <d v="2006-03-03T00:00:00"/>
    <x v="6"/>
    <x v="0"/>
    <s v="Color"/>
    <x v="1"/>
    <x v="0"/>
    <x v="3"/>
    <s v="R"/>
    <x v="582"/>
    <x v="1249"/>
    <n v="805"/>
    <n v="1185"/>
    <n v="2"/>
    <n v="0"/>
    <n v="6.7"/>
    <n v="112"/>
    <n v="105"/>
    <n v="63260"/>
    <n v="14000000"/>
    <n v="-13936740"/>
    <x v="1"/>
    <x v="1"/>
    <x v="0"/>
  </r>
  <r>
    <s v="The Last Days on Mars"/>
    <d v="2013-05-26T00:00:00"/>
    <x v="19"/>
    <x v="1"/>
    <s v="Color"/>
    <x v="2"/>
    <x v="0"/>
    <x v="2"/>
    <s v="R"/>
    <x v="582"/>
    <x v="1250"/>
    <n v="805"/>
    <n v="2271"/>
    <n v="7"/>
    <n v="0"/>
    <n v="5.5"/>
    <n v="120"/>
    <n v="98"/>
    <n v="23838"/>
    <n v="7000000"/>
    <n v="-6976162"/>
    <x v="1"/>
    <x v="1"/>
    <x v="0"/>
  </r>
  <r>
    <s v="West Side Story"/>
    <d v="1961-05-03T00:00:00"/>
    <x v="53"/>
    <x v="5"/>
    <s v="Color"/>
    <x v="4"/>
    <x v="0"/>
    <x v="0"/>
    <s v="Unrated"/>
    <x v="585"/>
    <x v="1251"/>
    <n v="804"/>
    <n v="1802"/>
    <n v="34"/>
    <n v="0"/>
    <n v="7.6"/>
    <n v="120"/>
    <n v="152"/>
    <n v="43650000"/>
    <n v="6000000"/>
    <n v="37650000"/>
    <x v="0"/>
    <x v="0"/>
    <x v="2"/>
  </r>
  <r>
    <s v="We Are Your Friends"/>
    <d v="2015-05-14T00:00:00"/>
    <x v="20"/>
    <x v="1"/>
    <s v="Color"/>
    <x v="3"/>
    <x v="0"/>
    <x v="2"/>
    <s v="R"/>
    <x v="586"/>
    <x v="1252"/>
    <n v="804"/>
    <n v="3013"/>
    <n v="31"/>
    <n v="0"/>
    <n v="6.1"/>
    <n v="158"/>
    <n v="96"/>
    <n v="3590010"/>
    <n v="2000000"/>
    <n v="1590010"/>
    <x v="0"/>
    <x v="1"/>
    <x v="0"/>
  </r>
  <r>
    <s v="Earth to Echo"/>
    <d v="2014-05-18T00:00:00"/>
    <x v="14"/>
    <x v="1"/>
    <s v="Color"/>
    <x v="5"/>
    <x v="0"/>
    <x v="0"/>
    <s v="PG"/>
    <x v="587"/>
    <x v="1253"/>
    <n v="803"/>
    <n v="1921"/>
    <n v="13"/>
    <n v="0"/>
    <n v="5.8"/>
    <n v="112"/>
    <n v="91"/>
    <n v="38916903"/>
    <n v="13000000"/>
    <n v="25916903"/>
    <x v="0"/>
    <x v="1"/>
    <x v="0"/>
  </r>
  <r>
    <s v="On Her Majesty's Secret Service"/>
    <d v="1969-01-30T00:00:00"/>
    <x v="49"/>
    <x v="5"/>
    <s v="Color"/>
    <x v="1"/>
    <x v="0"/>
    <x v="2"/>
    <s v="M"/>
    <x v="588"/>
    <x v="1254"/>
    <n v="803"/>
    <n v="1769"/>
    <n v="13"/>
    <n v="0"/>
    <n v="6.8"/>
    <n v="143"/>
    <n v="142"/>
    <n v="22800000"/>
    <n v="7000000"/>
    <n v="15800000"/>
    <x v="0"/>
    <x v="1"/>
    <x v="2"/>
  </r>
  <r>
    <s v="Police Academy"/>
    <d v="1984-04-05T00:00:00"/>
    <x v="26"/>
    <x v="3"/>
    <s v="Color"/>
    <x v="0"/>
    <x v="0"/>
    <x v="0"/>
    <s v="R"/>
    <x v="589"/>
    <x v="767"/>
    <n v="801"/>
    <n v="3113"/>
    <n v="37"/>
    <n v="0"/>
    <n v="6.7"/>
    <n v="45"/>
    <n v="96"/>
    <n v="81200000"/>
    <n v="4500000"/>
    <n v="76700000"/>
    <x v="0"/>
    <x v="1"/>
    <x v="0"/>
  </r>
  <r>
    <s v="Diner"/>
    <d v="1982-04-27T00:00:00"/>
    <x v="35"/>
    <x v="3"/>
    <s v="Color"/>
    <x v="0"/>
    <x v="0"/>
    <x v="0"/>
    <s v="R"/>
    <x v="589"/>
    <x v="18"/>
    <n v="801"/>
    <n v="2943"/>
    <n v="272"/>
    <n v="0"/>
    <n v="7.2"/>
    <n v="42"/>
    <n v="110"/>
    <n v="14100000"/>
    <n v="5000000"/>
    <n v="9100000"/>
    <x v="0"/>
    <x v="0"/>
    <x v="0"/>
  </r>
  <r>
    <s v="The To Do List"/>
    <d v="2013-05-15T00:00:00"/>
    <x v="19"/>
    <x v="1"/>
    <s v="Color"/>
    <x v="0"/>
    <x v="0"/>
    <x v="0"/>
    <s v="R"/>
    <x v="590"/>
    <x v="1255"/>
    <n v="801"/>
    <n v="2667"/>
    <n v="38"/>
    <n v="0"/>
    <n v="5.8"/>
    <n v="97"/>
    <n v="104"/>
    <n v="3447339"/>
    <n v="1500000"/>
    <n v="1947339"/>
    <x v="0"/>
    <x v="1"/>
    <x v="0"/>
  </r>
  <r>
    <s v="Can't Stop the Music"/>
    <d v="1980-11-10T00:00:00"/>
    <x v="33"/>
    <x v="3"/>
    <s v="Color"/>
    <x v="7"/>
    <x v="0"/>
    <x v="0"/>
    <s v="PG"/>
    <x v="589"/>
    <x v="1256"/>
    <n v="801"/>
    <n v="1462"/>
    <n v="42"/>
    <n v="1000"/>
    <n v="4.5"/>
    <n v="26"/>
    <n v="124"/>
    <n v="2000000"/>
    <n v="20000000"/>
    <n v="-18000000"/>
    <x v="1"/>
    <x v="2"/>
    <x v="2"/>
  </r>
  <r>
    <s v="Tangled"/>
    <d v="2010-01-14T00:00:00"/>
    <x v="7"/>
    <x v="1"/>
    <s v="Color"/>
    <x v="5"/>
    <x v="0"/>
    <x v="0"/>
    <s v="PG"/>
    <x v="591"/>
    <x v="1257"/>
    <n v="799"/>
    <n v="2036"/>
    <n v="15"/>
    <n v="29000"/>
    <n v="7.8"/>
    <n v="324"/>
    <n v="100"/>
    <n v="200807262"/>
    <n v="260000000"/>
    <n v="-59192738"/>
    <x v="1"/>
    <x v="0"/>
    <x v="0"/>
  </r>
  <r>
    <s v="Out Cold"/>
    <d v="2001-02-25T00:00:00"/>
    <x v="25"/>
    <x v="0"/>
    <s v="Color"/>
    <x v="0"/>
    <x v="0"/>
    <x v="0"/>
    <s v="PG-13"/>
    <x v="592"/>
    <x v="1258"/>
    <n v="799"/>
    <n v="4291"/>
    <n v="2"/>
    <n v="0"/>
    <n v="6.3"/>
    <n v="37"/>
    <n v="89"/>
    <n v="13903262"/>
    <n v="11000000"/>
    <n v="2903262"/>
    <x v="0"/>
    <x v="1"/>
    <x v="1"/>
  </r>
  <r>
    <s v="My Soul to Take"/>
    <d v="2010-10-25T00:00:00"/>
    <x v="7"/>
    <x v="1"/>
    <s v="Color"/>
    <x v="2"/>
    <x v="0"/>
    <x v="0"/>
    <s v="R"/>
    <x v="593"/>
    <x v="53"/>
    <n v="798"/>
    <n v="2537"/>
    <n v="0"/>
    <n v="0"/>
    <n v="4.8"/>
    <n v="160"/>
    <n v="107"/>
    <n v="14637490"/>
    <n v="25000000"/>
    <n v="-10362510"/>
    <x v="1"/>
    <x v="2"/>
    <x v="0"/>
  </r>
  <r>
    <s v="Severance"/>
    <d v="2006-10-13T00:00:00"/>
    <x v="6"/>
    <x v="0"/>
    <s v="Color"/>
    <x v="0"/>
    <x v="0"/>
    <x v="2"/>
    <s v="R"/>
    <x v="594"/>
    <x v="1259"/>
    <n v="798"/>
    <n v="2217"/>
    <n v="76"/>
    <n v="0"/>
    <n v="6.6"/>
    <n v="200"/>
    <n v="90"/>
    <n v="136432"/>
    <n v="5000000"/>
    <n v="-4863568"/>
    <x v="1"/>
    <x v="1"/>
    <x v="0"/>
  </r>
  <r>
    <s v="Human Traffic"/>
    <d v="1999-11-09T00:00:00"/>
    <x v="17"/>
    <x v="2"/>
    <s v="Color"/>
    <x v="0"/>
    <x v="0"/>
    <x v="2"/>
    <s v="R"/>
    <x v="594"/>
    <x v="1260"/>
    <n v="798"/>
    <n v="1430"/>
    <n v="8"/>
    <n v="0"/>
    <n v="7.1"/>
    <n v="47"/>
    <n v="99"/>
    <n v="104257"/>
    <n v="2200000"/>
    <n v="-2095743"/>
    <x v="1"/>
    <x v="0"/>
    <x v="0"/>
  </r>
  <r>
    <s v="The Life Before Her Eyes"/>
    <d v="2007-07-13T00:00:00"/>
    <x v="4"/>
    <x v="0"/>
    <s v="Color"/>
    <x v="3"/>
    <x v="0"/>
    <x v="0"/>
    <s v="R"/>
    <x v="595"/>
    <x v="1261"/>
    <n v="797"/>
    <n v="2073"/>
    <n v="26"/>
    <n v="1000"/>
    <n v="6.4"/>
    <n v="78"/>
    <n v="90"/>
    <n v="303439"/>
    <n v="8000000"/>
    <n v="-7696561"/>
    <x v="1"/>
    <x v="1"/>
    <x v="0"/>
  </r>
  <r>
    <s v="Whip It"/>
    <d v="2009-03-27T00:00:00"/>
    <x v="2"/>
    <x v="0"/>
    <s v="Color"/>
    <x v="3"/>
    <x v="0"/>
    <x v="0"/>
    <s v="PG-13"/>
    <x v="596"/>
    <x v="1262"/>
    <n v="796"/>
    <n v="2633"/>
    <n v="0"/>
    <n v="10000"/>
    <n v="6.9"/>
    <n v="230"/>
    <n v="111"/>
    <n v="13034417"/>
    <n v="15000000"/>
    <n v="-1965583"/>
    <x v="1"/>
    <x v="1"/>
    <x v="0"/>
  </r>
  <r>
    <s v="Casper"/>
    <d v="1995-07-08T00:00:00"/>
    <x v="21"/>
    <x v="2"/>
    <s v="Color"/>
    <x v="0"/>
    <x v="0"/>
    <x v="0"/>
    <s v="PG"/>
    <x v="597"/>
    <x v="425"/>
    <n v="795"/>
    <n v="2638"/>
    <n v="52"/>
    <n v="0"/>
    <n v="6"/>
    <n v="26"/>
    <n v="100"/>
    <n v="100328194"/>
    <n v="50000000"/>
    <n v="50328194"/>
    <x v="0"/>
    <x v="1"/>
    <x v="0"/>
  </r>
  <r>
    <s v="Pompeii"/>
    <d v="2014-06-04T00:00:00"/>
    <x v="14"/>
    <x v="1"/>
    <s v="Color"/>
    <x v="1"/>
    <x v="0"/>
    <x v="5"/>
    <s v="PG-13"/>
    <x v="598"/>
    <x v="120"/>
    <n v="795"/>
    <n v="1099"/>
    <n v="545"/>
    <n v="20000"/>
    <n v="5.6"/>
    <n v="272"/>
    <n v="105"/>
    <n v="23219748"/>
    <n v="80000000"/>
    <n v="-56780252"/>
    <x v="1"/>
    <x v="1"/>
    <x v="0"/>
  </r>
  <r>
    <s v="Monty Python and the Holy Grail"/>
    <d v="1975-06-21T00:00:00"/>
    <x v="52"/>
    <x v="4"/>
    <s v="Color"/>
    <x v="5"/>
    <x v="0"/>
    <x v="2"/>
    <s v="PG"/>
    <x v="597"/>
    <x v="58"/>
    <n v="795"/>
    <n v="2158"/>
    <n v="0"/>
    <n v="14000"/>
    <n v="8.3000000000000007"/>
    <n v="131"/>
    <n v="91"/>
    <n v="1229197"/>
    <n v="229575"/>
    <n v="999622"/>
    <x v="0"/>
    <x v="3"/>
    <x v="0"/>
  </r>
  <r>
    <s v="Delgo"/>
    <d v="2008-08-17T00:00:00"/>
    <x v="3"/>
    <x v="0"/>
    <s v="Color"/>
    <x v="5"/>
    <x v="0"/>
    <x v="0"/>
    <s v="PG"/>
    <x v="597"/>
    <x v="1263"/>
    <n v="795"/>
    <n v="2449"/>
    <n v="0"/>
    <n v="211"/>
    <n v="4.4000000000000004"/>
    <n v="41"/>
    <n v="94"/>
    <n v="511920"/>
    <n v="40000000"/>
    <n v="-39488080"/>
    <x v="1"/>
    <x v="2"/>
    <x v="0"/>
  </r>
  <r>
    <s v="An Alan Smithee Film: Burn Hollywood Burn"/>
    <d v="1997-05-08T00:00:00"/>
    <x v="10"/>
    <x v="2"/>
    <s v="Color"/>
    <x v="0"/>
    <x v="0"/>
    <x v="0"/>
    <s v="R"/>
    <x v="597"/>
    <x v="1264"/>
    <n v="795"/>
    <n v="2655"/>
    <n v="71"/>
    <n v="89"/>
    <n v="3.5"/>
    <n v="29"/>
    <n v="86"/>
    <n v="15447"/>
    <n v="10000000"/>
    <n v="-9984553"/>
    <x v="1"/>
    <x v="2"/>
    <x v="1"/>
  </r>
  <r>
    <s v="Mad Max Beyond Thunderdome"/>
    <d v="1985-11-04T00:00:00"/>
    <x v="32"/>
    <x v="3"/>
    <s v="Color"/>
    <x v="1"/>
    <x v="0"/>
    <x v="1"/>
    <s v="PG-13"/>
    <x v="599"/>
    <x v="16"/>
    <n v="794"/>
    <n v="1529"/>
    <n v="750"/>
    <n v="0"/>
    <n v="6.2"/>
    <n v="117"/>
    <n v="107"/>
    <n v="36200000"/>
    <n v="12305523"/>
    <n v="23894477"/>
    <x v="0"/>
    <x v="1"/>
    <x v="0"/>
  </r>
  <r>
    <s v="Dark Water"/>
    <d v="2005-08-07T00:00:00"/>
    <x v="5"/>
    <x v="0"/>
    <s v="Color"/>
    <x v="3"/>
    <x v="0"/>
    <x v="0"/>
    <s v="PG-13"/>
    <x v="600"/>
    <x v="372"/>
    <n v="794"/>
    <n v="1467"/>
    <n v="179"/>
    <n v="0"/>
    <n v="5.6"/>
    <n v="196"/>
    <n v="103"/>
    <n v="25472967"/>
    <n v="30000000"/>
    <n v="-4527033"/>
    <x v="1"/>
    <x v="1"/>
    <x v="0"/>
  </r>
  <r>
    <s v="Sugar Town"/>
    <d v="1999-12-25T00:00:00"/>
    <x v="17"/>
    <x v="2"/>
    <s v="Color"/>
    <x v="0"/>
    <x v="0"/>
    <x v="2"/>
    <s v="R"/>
    <x v="601"/>
    <x v="735"/>
    <n v="793"/>
    <n v="1987"/>
    <n v="99"/>
    <n v="93"/>
    <n v="6.1"/>
    <n v="29"/>
    <n v="92"/>
    <n v="177840"/>
    <n v="250000"/>
    <n v="-72160"/>
    <x v="1"/>
    <x v="1"/>
    <x v="0"/>
  </r>
  <r>
    <s v="The Mask"/>
    <d v="1994-01-18T00:00:00"/>
    <x v="27"/>
    <x v="2"/>
    <s v="Color"/>
    <x v="1"/>
    <x v="0"/>
    <x v="0"/>
    <s v="PG-13"/>
    <x v="602"/>
    <x v="531"/>
    <n v="789"/>
    <n v="2085"/>
    <n v="55"/>
    <n v="0"/>
    <n v="6.9"/>
    <n v="57"/>
    <n v="114"/>
    <n v="119938730"/>
    <n v="18000000"/>
    <n v="101938730"/>
    <x v="0"/>
    <x v="1"/>
    <x v="0"/>
  </r>
  <r>
    <s v="Blue Streak"/>
    <d v="1999-06-26T00:00:00"/>
    <x v="17"/>
    <x v="2"/>
    <s v="Color"/>
    <x v="1"/>
    <x v="0"/>
    <x v="0"/>
    <s v="PG-13"/>
    <x v="602"/>
    <x v="21"/>
    <n v="789"/>
    <n v="2986"/>
    <n v="10"/>
    <n v="0"/>
    <n v="6.3"/>
    <n v="40"/>
    <n v="93"/>
    <n v="68208190"/>
    <n v="65000000"/>
    <n v="3208190"/>
    <x v="0"/>
    <x v="1"/>
    <x v="0"/>
  </r>
  <r>
    <s v="Under Siege 2: Dark Territory"/>
    <d v="1995-02-15T00:00:00"/>
    <x v="21"/>
    <x v="2"/>
    <s v="Color"/>
    <x v="1"/>
    <x v="0"/>
    <x v="0"/>
    <s v="R"/>
    <x v="602"/>
    <x v="1265"/>
    <n v="789"/>
    <n v="2318"/>
    <n v="14"/>
    <n v="1000"/>
    <n v="5.4"/>
    <n v="47"/>
    <n v="92"/>
    <n v="50024083"/>
    <n v="60000000"/>
    <n v="-9975917"/>
    <x v="1"/>
    <x v="1"/>
    <x v="0"/>
  </r>
  <r>
    <s v="Gods and Generals"/>
    <d v="2003-09-01T00:00:00"/>
    <x v="22"/>
    <x v="0"/>
    <s v="Color"/>
    <x v="3"/>
    <x v="0"/>
    <x v="0"/>
    <s v="PG-13"/>
    <x v="603"/>
    <x v="1199"/>
    <n v="789"/>
    <n v="1671"/>
    <n v="33"/>
    <n v="953"/>
    <n v="6.3"/>
    <n v="84"/>
    <n v="280"/>
    <n v="12870569"/>
    <n v="56000000"/>
    <n v="-43129431"/>
    <x v="1"/>
    <x v="1"/>
    <x v="2"/>
  </r>
  <r>
    <s v="Lockout"/>
    <d v="2012-12-01T00:00:00"/>
    <x v="1"/>
    <x v="1"/>
    <s v="Color"/>
    <x v="1"/>
    <x v="0"/>
    <x v="3"/>
    <s v="PG-13"/>
    <x v="604"/>
    <x v="1266"/>
    <n v="788"/>
    <n v="1414"/>
    <n v="4"/>
    <n v="10000"/>
    <n v="6.1"/>
    <n v="289"/>
    <n v="95"/>
    <n v="14291570"/>
    <n v="20000000"/>
    <n v="-5708430"/>
    <x v="1"/>
    <x v="1"/>
    <x v="0"/>
  </r>
  <r>
    <s v="Harry Brown"/>
    <d v="2009-03-27T00:00:00"/>
    <x v="2"/>
    <x v="0"/>
    <s v="Color"/>
    <x v="1"/>
    <x v="0"/>
    <x v="2"/>
    <s v="R"/>
    <x v="604"/>
    <x v="1267"/>
    <n v="788"/>
    <n v="2486"/>
    <n v="12"/>
    <n v="0"/>
    <n v="7.2"/>
    <n v="224"/>
    <n v="97"/>
    <n v="1818681"/>
    <n v="7300000"/>
    <n v="-5481319"/>
    <x v="1"/>
    <x v="0"/>
    <x v="0"/>
  </r>
  <r>
    <s v="Fever Pitch"/>
    <d v="2005-07-22T00:00:00"/>
    <x v="5"/>
    <x v="0"/>
    <s v="Color"/>
    <x v="0"/>
    <x v="0"/>
    <x v="0"/>
    <s v="PG-13"/>
    <x v="605"/>
    <x v="492"/>
    <n v="787"/>
    <n v="1827"/>
    <n v="101"/>
    <n v="0"/>
    <n v="6.2"/>
    <n v="124"/>
    <n v="104"/>
    <n v="42071069"/>
    <n v="30000000"/>
    <n v="12071069"/>
    <x v="0"/>
    <x v="1"/>
    <x v="0"/>
  </r>
  <r>
    <s v="Paparazzi"/>
    <d v="2004-12-06T00:00:00"/>
    <x v="0"/>
    <x v="0"/>
    <s v="Color"/>
    <x v="1"/>
    <x v="0"/>
    <x v="0"/>
    <s v="PG-13"/>
    <x v="606"/>
    <x v="1268"/>
    <n v="787"/>
    <n v="2915"/>
    <n v="2"/>
    <n v="269"/>
    <n v="5.8"/>
    <n v="77"/>
    <n v="84"/>
    <n v="15712072"/>
    <n v="20000000"/>
    <n v="-4287928"/>
    <x v="1"/>
    <x v="1"/>
    <x v="1"/>
  </r>
  <r>
    <s v="Doogal"/>
    <d v="2006-02-04T00:00:00"/>
    <x v="6"/>
    <x v="0"/>
    <s v="Color"/>
    <x v="5"/>
    <x v="0"/>
    <x v="0"/>
    <s v="G"/>
    <x v="605"/>
    <x v="1269"/>
    <n v="787"/>
    <n v="2185"/>
    <n v="3"/>
    <n v="346"/>
    <n v="2.8"/>
    <n v="31"/>
    <n v="77"/>
    <n v="7382993"/>
    <n v="20000000"/>
    <n v="-12617007"/>
    <x v="1"/>
    <x v="2"/>
    <x v="1"/>
  </r>
  <r>
    <s v="The Brown Bunny"/>
    <d v="2003-05-08T00:00:00"/>
    <x v="22"/>
    <x v="0"/>
    <s v="Color"/>
    <x v="3"/>
    <x v="0"/>
    <x v="0"/>
    <s v="Not Rated"/>
    <x v="607"/>
    <x v="994"/>
    <n v="787"/>
    <n v="883"/>
    <n v="787"/>
    <n v="952"/>
    <n v="5"/>
    <n v="115"/>
    <n v="93"/>
    <n v="365734"/>
    <n v="10000000"/>
    <n v="-9634266"/>
    <x v="1"/>
    <x v="1"/>
    <x v="0"/>
  </r>
  <r>
    <s v="A Very Harold &amp; Kumar 3D Christmas"/>
    <d v="2011-01-14T00:00:00"/>
    <x v="16"/>
    <x v="1"/>
    <s v="Color"/>
    <x v="5"/>
    <x v="0"/>
    <x v="0"/>
    <s v="R"/>
    <x v="608"/>
    <x v="1270"/>
    <n v="786"/>
    <n v="2462"/>
    <n v="12"/>
    <n v="21000"/>
    <n v="6.3"/>
    <n v="161"/>
    <n v="90"/>
    <n v="35033759"/>
    <n v="19000000"/>
    <n v="16033759"/>
    <x v="0"/>
    <x v="1"/>
    <x v="0"/>
  </r>
  <r>
    <s v="Magnolia"/>
    <d v="1999-12-29T00:00:00"/>
    <x v="17"/>
    <x v="2"/>
    <s v="Color"/>
    <x v="3"/>
    <x v="0"/>
    <x v="0"/>
    <s v="R"/>
    <x v="608"/>
    <x v="610"/>
    <n v="786"/>
    <n v="1906"/>
    <n v="0"/>
    <n v="13000"/>
    <n v="8"/>
    <n v="224"/>
    <n v="188"/>
    <n v="22450975"/>
    <n v="37000000"/>
    <n v="-14549025"/>
    <x v="1"/>
    <x v="3"/>
    <x v="2"/>
  </r>
  <r>
    <s v="Connie and Carla"/>
    <d v="2004-09-23T00:00:00"/>
    <x v="0"/>
    <x v="0"/>
    <s v="Color"/>
    <x v="0"/>
    <x v="0"/>
    <x v="0"/>
    <s v="PG-13"/>
    <x v="609"/>
    <x v="1154"/>
    <n v="786"/>
    <n v="2730"/>
    <n v="54"/>
    <n v="924"/>
    <n v="6.3"/>
    <n v="76"/>
    <n v="108"/>
    <n v="8054280"/>
    <n v="20000000"/>
    <n v="-11945720"/>
    <x v="1"/>
    <x v="1"/>
    <x v="0"/>
  </r>
  <r>
    <s v="A Separation"/>
    <d v="2011-07-14T00:00:00"/>
    <x v="16"/>
    <x v="1"/>
    <s v="Color"/>
    <x v="3"/>
    <x v="14"/>
    <x v="16"/>
    <s v="PG-13"/>
    <x v="610"/>
    <x v="1271"/>
    <n v="786"/>
    <n v="2501"/>
    <n v="0"/>
    <n v="48000"/>
    <n v="8.4"/>
    <n v="354"/>
    <n v="123"/>
    <n v="7098492"/>
    <n v="500000"/>
    <n v="6598492"/>
    <x v="0"/>
    <x v="3"/>
    <x v="2"/>
  </r>
  <r>
    <s v="The Lost City"/>
    <d v="2005-03-25T00:00:00"/>
    <x v="5"/>
    <x v="0"/>
    <s v="Color"/>
    <x v="3"/>
    <x v="0"/>
    <x v="0"/>
    <s v="R"/>
    <x v="611"/>
    <x v="1272"/>
    <n v="786"/>
    <n v="1674"/>
    <n v="0"/>
    <n v="957"/>
    <n v="6.7"/>
    <n v="52"/>
    <n v="144"/>
    <n v="2483955"/>
    <n v="9600000"/>
    <n v="-7116045"/>
    <x v="1"/>
    <x v="1"/>
    <x v="2"/>
  </r>
  <r>
    <s v="A Hard Day's Night"/>
    <d v="1964-05-22T00:00:00"/>
    <x v="38"/>
    <x v="5"/>
    <s v="Black and White"/>
    <x v="0"/>
    <x v="0"/>
    <x v="2"/>
    <s v="Approved"/>
    <x v="612"/>
    <x v="1273"/>
    <n v="785"/>
    <n v="2538"/>
    <n v="44"/>
    <n v="0"/>
    <n v="7.7"/>
    <n v="105"/>
    <n v="87"/>
    <n v="515005"/>
    <n v="560000"/>
    <n v="-44995"/>
    <x v="1"/>
    <x v="0"/>
    <x v="1"/>
  </r>
  <r>
    <s v="The Perfect Storm"/>
    <d v="2000-01-17T00:00:00"/>
    <x v="28"/>
    <x v="0"/>
    <s v="Color"/>
    <x v="1"/>
    <x v="0"/>
    <x v="0"/>
    <s v="PG-13"/>
    <x v="613"/>
    <x v="7"/>
    <n v="784"/>
    <n v="2684"/>
    <n v="249"/>
    <n v="0"/>
    <n v="6.4"/>
    <n v="231"/>
    <n v="130"/>
    <n v="182618434"/>
    <n v="140000000"/>
    <n v="42618434"/>
    <x v="0"/>
    <x v="1"/>
    <x v="2"/>
  </r>
  <r>
    <s v="Renaissance Man"/>
    <d v="1994-06-13T00:00:00"/>
    <x v="27"/>
    <x v="2"/>
    <s v="Color"/>
    <x v="0"/>
    <x v="0"/>
    <x v="0"/>
    <s v="PG-13"/>
    <x v="614"/>
    <x v="409"/>
    <n v="783"/>
    <n v="3126"/>
    <n v="545"/>
    <n v="680"/>
    <n v="6.1"/>
    <n v="12"/>
    <n v="128"/>
    <n v="24332324"/>
    <n v="40000000"/>
    <n v="-15667676"/>
    <x v="1"/>
    <x v="1"/>
    <x v="2"/>
  </r>
  <r>
    <s v="Formula 51"/>
    <d v="2001-11-22T00:00:00"/>
    <x v="25"/>
    <x v="0"/>
    <s v="Color"/>
    <x v="1"/>
    <x v="0"/>
    <x v="2"/>
    <s v="R"/>
    <x v="615"/>
    <x v="1137"/>
    <n v="783"/>
    <n v="1044"/>
    <n v="31"/>
    <n v="0"/>
    <n v="6.3"/>
    <n v="95"/>
    <n v="93"/>
    <n v="5204007"/>
    <n v="28000000"/>
    <n v="-22795993"/>
    <x v="1"/>
    <x v="1"/>
    <x v="0"/>
  </r>
  <r>
    <s v="Auto Focus"/>
    <d v="2002-04-29T00:00:00"/>
    <x v="18"/>
    <x v="0"/>
    <s v="Color"/>
    <x v="7"/>
    <x v="0"/>
    <x v="0"/>
    <s v="R"/>
    <x v="614"/>
    <x v="1130"/>
    <n v="783"/>
    <n v="2684"/>
    <n v="261"/>
    <n v="357"/>
    <n v="6.6"/>
    <n v="97"/>
    <n v="105"/>
    <n v="2062066"/>
    <n v="7000000"/>
    <n v="-4937934"/>
    <x v="1"/>
    <x v="1"/>
    <x v="0"/>
  </r>
  <r>
    <s v="Crazy in Alabama"/>
    <d v="1999-04-27T00:00:00"/>
    <x v="17"/>
    <x v="2"/>
    <s v="Color"/>
    <x v="0"/>
    <x v="0"/>
    <x v="0"/>
    <s v="PG-13"/>
    <x v="615"/>
    <x v="1274"/>
    <n v="783"/>
    <n v="4834"/>
    <n v="0"/>
    <n v="391"/>
    <n v="6.3"/>
    <n v="28"/>
    <n v="111"/>
    <n v="1954202"/>
    <n v="15000000"/>
    <n v="-13045798"/>
    <x v="1"/>
    <x v="1"/>
    <x v="0"/>
  </r>
  <r>
    <s v="Who Killed the Electric Car?"/>
    <d v="2006-05-23T00:00:00"/>
    <x v="6"/>
    <x v="0"/>
    <s v="Color"/>
    <x v="12"/>
    <x v="0"/>
    <x v="0"/>
    <s v="PG"/>
    <x v="614"/>
    <x v="1275"/>
    <n v="783"/>
    <n v="1447"/>
    <n v="2"/>
    <n v="0"/>
    <n v="7.7"/>
    <n v="87"/>
    <n v="92"/>
    <n v="1677838"/>
    <n v="1000000"/>
    <n v="677838"/>
    <x v="0"/>
    <x v="0"/>
    <x v="0"/>
  </r>
  <r>
    <s v="BloodRayne"/>
    <d v="2005-08-22T00:00:00"/>
    <x v="5"/>
    <x v="0"/>
    <s v="Color"/>
    <x v="1"/>
    <x v="0"/>
    <x v="0"/>
    <s v="R"/>
    <x v="615"/>
    <x v="130"/>
    <n v="783"/>
    <n v="2930"/>
    <n v="892"/>
    <n v="937"/>
    <n v="2.9"/>
    <n v="143"/>
    <n v="92"/>
    <n v="1550000"/>
    <n v="25000000"/>
    <n v="-23450000"/>
    <x v="1"/>
    <x v="2"/>
    <x v="0"/>
  </r>
  <r>
    <s v="Do the Right Thing"/>
    <d v="1989-10-20T00:00:00"/>
    <x v="15"/>
    <x v="3"/>
    <s v="Color"/>
    <x v="3"/>
    <x v="0"/>
    <x v="0"/>
    <s v="R"/>
    <x v="616"/>
    <x v="189"/>
    <n v="782"/>
    <n v="2892"/>
    <n v="0"/>
    <n v="0"/>
    <n v="7.9"/>
    <n v="103"/>
    <n v="120"/>
    <n v="27545445"/>
    <n v="6500000"/>
    <n v="21045445"/>
    <x v="0"/>
    <x v="0"/>
    <x v="0"/>
  </r>
  <r>
    <s v="Memoirs of an Invisible Man"/>
    <d v="1992-07-18T00:00:00"/>
    <x v="9"/>
    <x v="2"/>
    <s v="Color"/>
    <x v="0"/>
    <x v="0"/>
    <x v="0"/>
    <s v="PG-13"/>
    <x v="617"/>
    <x v="129"/>
    <n v="782"/>
    <n v="2125"/>
    <n v="0"/>
    <n v="630"/>
    <n v="5.9"/>
    <n v="40"/>
    <n v="99"/>
    <n v="14358033"/>
    <n v="40000000"/>
    <n v="-25641967"/>
    <x v="1"/>
    <x v="1"/>
    <x v="0"/>
  </r>
  <r>
    <s v="Terminator 2: Judgment Day"/>
    <d v="1991-04-07T00:00:00"/>
    <x v="13"/>
    <x v="2"/>
    <s v="Color"/>
    <x v="1"/>
    <x v="0"/>
    <x v="0"/>
    <s v="R"/>
    <x v="618"/>
    <x v="88"/>
    <n v="780"/>
    <n v="2829"/>
    <n v="0"/>
    <n v="13000"/>
    <n v="8.5"/>
    <n v="210"/>
    <n v="153"/>
    <n v="204843350"/>
    <n v="102000000"/>
    <n v="102843350"/>
    <x v="0"/>
    <x v="3"/>
    <x v="2"/>
  </r>
  <r>
    <s v="Dragonfly"/>
    <d v="2002-08-15T00:00:00"/>
    <x v="18"/>
    <x v="0"/>
    <s v="Color"/>
    <x v="3"/>
    <x v="0"/>
    <x v="0"/>
    <s v="PG-13"/>
    <x v="618"/>
    <x v="5"/>
    <n v="780"/>
    <n v="2109"/>
    <n v="293"/>
    <n v="0"/>
    <n v="6.1"/>
    <n v="117"/>
    <n v="104"/>
    <n v="30063805"/>
    <n v="60000000"/>
    <n v="-29936195"/>
    <x v="1"/>
    <x v="1"/>
    <x v="0"/>
  </r>
  <r>
    <s v="Rat Race"/>
    <d v="2001-03-25T00:00:00"/>
    <x v="25"/>
    <x v="0"/>
    <s v="Color"/>
    <x v="5"/>
    <x v="0"/>
    <x v="5"/>
    <s v="PG-13"/>
    <x v="619"/>
    <x v="802"/>
    <n v="779"/>
    <n v="1823"/>
    <n v="109"/>
    <n v="0"/>
    <n v="6.4"/>
    <n v="103"/>
    <n v="112"/>
    <n v="56607223"/>
    <n v="48000000"/>
    <n v="8607223"/>
    <x v="0"/>
    <x v="1"/>
    <x v="0"/>
  </r>
  <r>
    <s v="Antitrust"/>
    <d v="2001-01-23T00:00:00"/>
    <x v="25"/>
    <x v="0"/>
    <s v="Color"/>
    <x v="1"/>
    <x v="0"/>
    <x v="0"/>
    <s v="PG-13"/>
    <x v="620"/>
    <x v="1276"/>
    <n v="779"/>
    <n v="1297"/>
    <n v="29"/>
    <n v="0"/>
    <n v="6.1"/>
    <n v="123"/>
    <n v="109"/>
    <n v="10965209"/>
    <n v="30000000"/>
    <n v="-19034791"/>
    <x v="1"/>
    <x v="1"/>
    <x v="0"/>
  </r>
  <r>
    <s v="The Protector"/>
    <d v="2005-12-15T00:00:00"/>
    <x v="5"/>
    <x v="0"/>
    <s v="Color"/>
    <x v="1"/>
    <x v="15"/>
    <x v="25"/>
    <s v="R"/>
    <x v="621"/>
    <x v="1277"/>
    <n v="778"/>
    <n v="2205"/>
    <n v="64"/>
    <n v="0"/>
    <n v="7.1"/>
    <n v="112"/>
    <n v="111"/>
    <n v="11905519"/>
    <n v="200000000"/>
    <n v="-188094481"/>
    <x v="1"/>
    <x v="0"/>
    <x v="0"/>
  </r>
  <r>
    <s v="Walking and Talking"/>
    <d v="1996-11-06T00:00:00"/>
    <x v="29"/>
    <x v="2"/>
    <s v="Color"/>
    <x v="0"/>
    <x v="0"/>
    <x v="2"/>
    <s v="R"/>
    <x v="622"/>
    <x v="1278"/>
    <n v="778"/>
    <n v="2400"/>
    <n v="132"/>
    <n v="227"/>
    <n v="6.8"/>
    <n v="18"/>
    <n v="86"/>
    <n v="1277257"/>
    <n v="1000000"/>
    <n v="277257"/>
    <x v="0"/>
    <x v="1"/>
    <x v="1"/>
  </r>
  <r>
    <s v="Lonesome Jim"/>
    <d v="2005-02-26T00:00:00"/>
    <x v="5"/>
    <x v="0"/>
    <s v="Color"/>
    <x v="0"/>
    <x v="0"/>
    <x v="0"/>
    <s v="R"/>
    <x v="622"/>
    <x v="566"/>
    <n v="778"/>
    <n v="1440"/>
    <n v="12000"/>
    <n v="238"/>
    <n v="6.6"/>
    <n v="81"/>
    <n v="91"/>
    <n v="154077"/>
    <n v="500000"/>
    <n v="-345923"/>
    <x v="1"/>
    <x v="1"/>
    <x v="0"/>
  </r>
  <r>
    <s v="Shadow of the Vampire"/>
    <d v="2000-04-13T00:00:00"/>
    <x v="28"/>
    <x v="0"/>
    <s v="Black and White"/>
    <x v="3"/>
    <x v="0"/>
    <x v="2"/>
    <s v="R"/>
    <x v="623"/>
    <x v="1279"/>
    <n v="776"/>
    <n v="1761"/>
    <n v="54"/>
    <n v="0"/>
    <n v="6.9"/>
    <n v="196"/>
    <n v="92"/>
    <n v="8279017"/>
    <n v="8000000"/>
    <n v="279017"/>
    <x v="0"/>
    <x v="1"/>
    <x v="0"/>
  </r>
  <r>
    <s v="All the Queen's Men"/>
    <d v="2001-12-18T00:00:00"/>
    <x v="25"/>
    <x v="0"/>
    <s v="Color"/>
    <x v="1"/>
    <x v="0"/>
    <x v="8"/>
    <s v="PG-13"/>
    <x v="623"/>
    <x v="401"/>
    <n v="776"/>
    <n v="1732"/>
    <n v="24"/>
    <n v="193"/>
    <n v="4.5"/>
    <n v="19"/>
    <n v="105"/>
    <n v="22723"/>
    <n v="25000000"/>
    <n v="-24977277"/>
    <x v="1"/>
    <x v="2"/>
    <x v="0"/>
  </r>
  <r>
    <s v="Queen of the Damned"/>
    <d v="2002-05-29T00:00:00"/>
    <x v="18"/>
    <x v="0"/>
    <s v="Color"/>
    <x v="3"/>
    <x v="0"/>
    <x v="0"/>
    <s v="R"/>
    <x v="624"/>
    <x v="953"/>
    <n v="775"/>
    <n v="3001"/>
    <n v="48"/>
    <n v="0"/>
    <n v="5.2"/>
    <n v="137"/>
    <n v="101"/>
    <n v="30307804"/>
    <n v="35000000"/>
    <n v="-4692196"/>
    <x v="1"/>
    <x v="1"/>
    <x v="0"/>
  </r>
  <r>
    <s v="The Best of Me"/>
    <d v="2014-11-08T00:00:00"/>
    <x v="14"/>
    <x v="1"/>
    <s v="Color"/>
    <x v="3"/>
    <x v="0"/>
    <x v="0"/>
    <s v="PG-13"/>
    <x v="625"/>
    <x v="512"/>
    <n v="775"/>
    <n v="3197"/>
    <n v="97"/>
    <n v="19000"/>
    <n v="6.7"/>
    <n v="85"/>
    <n v="118"/>
    <n v="26761283"/>
    <n v="26000000"/>
    <n v="761283"/>
    <x v="0"/>
    <x v="1"/>
    <x v="0"/>
  </r>
  <r>
    <s v="The November Man"/>
    <d v="2014-02-19T00:00:00"/>
    <x v="14"/>
    <x v="1"/>
    <s v="Color"/>
    <x v="1"/>
    <x v="0"/>
    <x v="0"/>
    <s v="R"/>
    <x v="625"/>
    <x v="121"/>
    <n v="775"/>
    <n v="3033"/>
    <n v="79"/>
    <n v="0"/>
    <n v="6.3"/>
    <n v="172"/>
    <n v="108"/>
    <n v="24984868"/>
    <n v="15000000"/>
    <n v="9984868"/>
    <x v="0"/>
    <x v="1"/>
    <x v="0"/>
  </r>
  <r>
    <s v="Life of Pi"/>
    <d v="2012-10-02T00:00:00"/>
    <x v="1"/>
    <x v="1"/>
    <s v="Color"/>
    <x v="5"/>
    <x v="0"/>
    <x v="0"/>
    <s v="PG"/>
    <x v="626"/>
    <x v="138"/>
    <n v="774"/>
    <n v="2121"/>
    <n v="0"/>
    <n v="122000"/>
    <n v="8"/>
    <n v="552"/>
    <n v="127"/>
    <n v="124976634"/>
    <n v="120000000"/>
    <n v="4976634"/>
    <x v="0"/>
    <x v="3"/>
    <x v="2"/>
  </r>
  <r>
    <s v="The Next Best Thing"/>
    <d v="2000-04-11T00:00:00"/>
    <x v="28"/>
    <x v="0"/>
    <s v="Color"/>
    <x v="0"/>
    <x v="0"/>
    <x v="0"/>
    <s v="PG-13"/>
    <x v="627"/>
    <x v="886"/>
    <n v="774"/>
    <n v="2498"/>
    <n v="154"/>
    <n v="378"/>
    <n v="4.7"/>
    <n v="86"/>
    <n v="99"/>
    <n v="14983572"/>
    <n v="25000000"/>
    <n v="-10016428"/>
    <x v="1"/>
    <x v="2"/>
    <x v="0"/>
  </r>
  <r>
    <s v="Snow Dogs"/>
    <d v="2002-03-09T00:00:00"/>
    <x v="18"/>
    <x v="0"/>
    <s v="Color"/>
    <x v="5"/>
    <x v="0"/>
    <x v="5"/>
    <s v="PG"/>
    <x v="628"/>
    <x v="913"/>
    <n v="773"/>
    <n v="2916"/>
    <n v="32"/>
    <n v="0"/>
    <n v="5.0999999999999996"/>
    <n v="67"/>
    <n v="99"/>
    <n v="81150692"/>
    <n v="35000000"/>
    <n v="46150692"/>
    <x v="0"/>
    <x v="1"/>
    <x v="0"/>
  </r>
  <r>
    <s v="One Direction: This Is Us"/>
    <d v="2013-08-27T00:00:00"/>
    <x v="19"/>
    <x v="1"/>
    <s v="Color"/>
    <x v="12"/>
    <x v="0"/>
    <x v="0"/>
    <s v="PG"/>
    <x v="629"/>
    <x v="399"/>
    <n v="773"/>
    <n v="2787"/>
    <n v="293"/>
    <n v="0"/>
    <n v="4.0999999999999996"/>
    <n v="83"/>
    <n v="106"/>
    <n v="28873374"/>
    <n v="10000000"/>
    <n v="18873374"/>
    <x v="0"/>
    <x v="2"/>
    <x v="0"/>
  </r>
  <r>
    <s v="Waking Ned Devine"/>
    <d v="1998-12-10T00:00:00"/>
    <x v="11"/>
    <x v="2"/>
    <s v="Color"/>
    <x v="0"/>
    <x v="0"/>
    <x v="2"/>
    <s v="PG"/>
    <x v="630"/>
    <x v="232"/>
    <n v="773"/>
    <n v="1965"/>
    <n v="52"/>
    <n v="0"/>
    <n v="7.4"/>
    <n v="94"/>
    <n v="91"/>
    <n v="24788807"/>
    <n v="3000000"/>
    <n v="21788807"/>
    <x v="0"/>
    <x v="0"/>
    <x v="0"/>
  </r>
  <r>
    <s v="Bloody Sunday"/>
    <d v="2002-04-10T00:00:00"/>
    <x v="18"/>
    <x v="0"/>
    <s v="Color"/>
    <x v="3"/>
    <x v="0"/>
    <x v="2"/>
    <s v="R"/>
    <x v="630"/>
    <x v="410"/>
    <n v="773"/>
    <n v="976"/>
    <n v="521"/>
    <n v="0"/>
    <n v="7.7"/>
    <n v="92"/>
    <n v="107"/>
    <n v="768045"/>
    <n v="2000000"/>
    <n v="-1231955"/>
    <x v="1"/>
    <x v="0"/>
    <x v="0"/>
  </r>
  <r>
    <s v="Lucky Break"/>
    <d v="2001-07-20T00:00:00"/>
    <x v="25"/>
    <x v="0"/>
    <s v="Color"/>
    <x v="0"/>
    <x v="0"/>
    <x v="2"/>
    <s v="PG-13"/>
    <x v="630"/>
    <x v="426"/>
    <n v="773"/>
    <n v="2440"/>
    <n v="11"/>
    <n v="30"/>
    <n v="6.2"/>
    <n v="47"/>
    <n v="107"/>
    <n v="54606"/>
    <n v="6000000"/>
    <n v="-5945394"/>
    <x v="1"/>
    <x v="1"/>
    <x v="0"/>
  </r>
  <r>
    <s v="Major Dundee"/>
    <d v="1965-11-25T00:00:00"/>
    <x v="51"/>
    <x v="5"/>
    <s v="Color"/>
    <x v="5"/>
    <x v="0"/>
    <x v="0"/>
    <s v="Approved"/>
    <x v="628"/>
    <x v="1280"/>
    <n v="773"/>
    <n v="2888"/>
    <n v="541"/>
    <n v="251"/>
    <n v="6.8"/>
    <n v="53"/>
    <n v="152"/>
    <n v="14873"/>
    <n v="3800000"/>
    <n v="-3785127"/>
    <x v="1"/>
    <x v="1"/>
    <x v="2"/>
  </r>
  <r>
    <s v="End of the Spear"/>
    <d v="2005-02-04T00:00:00"/>
    <x v="5"/>
    <x v="0"/>
    <s v="Color"/>
    <x v="5"/>
    <x v="0"/>
    <x v="0"/>
    <s v="PG-13"/>
    <x v="631"/>
    <x v="1281"/>
    <n v="772"/>
    <n v="1058"/>
    <n v="2"/>
    <n v="1000"/>
    <n v="7"/>
    <n v="47"/>
    <n v="108"/>
    <n v="11703287"/>
    <n v="10000000"/>
    <n v="1703287"/>
    <x v="0"/>
    <x v="0"/>
    <x v="0"/>
  </r>
  <r>
    <s v="The Raven"/>
    <d v="2012-09-24T00:00:00"/>
    <x v="1"/>
    <x v="1"/>
    <s v="Color"/>
    <x v="4"/>
    <x v="0"/>
    <x v="0"/>
    <s v="R"/>
    <x v="632"/>
    <x v="266"/>
    <n v="771"/>
    <n v="2356"/>
    <n v="160"/>
    <n v="35000"/>
    <n v="6.4"/>
    <n v="265"/>
    <n v="110"/>
    <n v="16005978"/>
    <n v="26000000"/>
    <n v="-9994022"/>
    <x v="1"/>
    <x v="1"/>
    <x v="0"/>
  </r>
  <r>
    <s v="The Prince of Egypt"/>
    <d v="1998-06-18T00:00:00"/>
    <x v="11"/>
    <x v="2"/>
    <s v="Color"/>
    <x v="5"/>
    <x v="0"/>
    <x v="0"/>
    <s v="PG"/>
    <x v="633"/>
    <x v="1282"/>
    <n v="770"/>
    <n v="1195"/>
    <n v="59"/>
    <n v="0"/>
    <n v="7"/>
    <n v="120"/>
    <n v="99"/>
    <n v="101217900"/>
    <n v="70000000"/>
    <n v="31217900"/>
    <x v="0"/>
    <x v="0"/>
    <x v="0"/>
  </r>
  <r>
    <s v="Jimmy Neutron: Boy Genius"/>
    <d v="2001-01-20T00:00:00"/>
    <x v="25"/>
    <x v="0"/>
    <s v="Color"/>
    <x v="1"/>
    <x v="0"/>
    <x v="0"/>
    <s v="G"/>
    <x v="633"/>
    <x v="547"/>
    <n v="770"/>
    <n v="2251"/>
    <n v="8"/>
    <n v="425"/>
    <n v="6"/>
    <n v="66"/>
    <n v="82"/>
    <n v="80920948"/>
    <n v="30000000"/>
    <n v="50920948"/>
    <x v="0"/>
    <x v="1"/>
    <x v="1"/>
  </r>
  <r>
    <s v="The Spiderwick Chronicles"/>
    <d v="2008-01-18T00:00:00"/>
    <x v="3"/>
    <x v="0"/>
    <s v="Color"/>
    <x v="5"/>
    <x v="0"/>
    <x v="0"/>
    <s v="PG"/>
    <x v="633"/>
    <x v="805"/>
    <n v="770"/>
    <n v="1614"/>
    <n v="70"/>
    <n v="0"/>
    <n v="6.6"/>
    <n v="198"/>
    <n v="107"/>
    <n v="71148699"/>
    <n v="90000000"/>
    <n v="-18851301"/>
    <x v="1"/>
    <x v="1"/>
    <x v="0"/>
  </r>
  <r>
    <s v="Die Another Day"/>
    <d v="2002-06-27T00:00:00"/>
    <x v="18"/>
    <x v="0"/>
    <s v="Black and White"/>
    <x v="1"/>
    <x v="0"/>
    <x v="2"/>
    <s v="PG-13"/>
    <x v="634"/>
    <x v="87"/>
    <n v="769"/>
    <n v="2538"/>
    <n v="93"/>
    <n v="0"/>
    <n v="6.1"/>
    <n v="264"/>
    <n v="133"/>
    <n v="160201106"/>
    <n v="142000000"/>
    <n v="18201106"/>
    <x v="0"/>
    <x v="1"/>
    <x v="2"/>
  </r>
  <r>
    <s v="Unbroken"/>
    <d v="2014-05-08T00:00:00"/>
    <x v="14"/>
    <x v="1"/>
    <s v="Color"/>
    <x v="7"/>
    <x v="0"/>
    <x v="0"/>
    <s v="PG-13"/>
    <x v="635"/>
    <x v="631"/>
    <n v="769"/>
    <n v="2938"/>
    <n v="11000"/>
    <n v="35000"/>
    <n v="7.2"/>
    <n v="322"/>
    <n v="137"/>
    <n v="115603980"/>
    <n v="65000000"/>
    <n v="50603980"/>
    <x v="0"/>
    <x v="0"/>
    <x v="2"/>
  </r>
  <r>
    <s v="The Prince of Tides"/>
    <d v="1991-03-25T00:00:00"/>
    <x v="13"/>
    <x v="2"/>
    <s v="Color"/>
    <x v="3"/>
    <x v="0"/>
    <x v="0"/>
    <s v="R"/>
    <x v="636"/>
    <x v="542"/>
    <n v="769"/>
    <n v="1936"/>
    <n v="0"/>
    <n v="883"/>
    <n v="6.6"/>
    <n v="30"/>
    <n v="132"/>
    <n v="74787599"/>
    <n v="30000000"/>
    <n v="44787599"/>
    <x v="0"/>
    <x v="1"/>
    <x v="2"/>
  </r>
  <r>
    <s v="Secretary"/>
    <d v="2002-08-19T00:00:00"/>
    <x v="18"/>
    <x v="0"/>
    <s v="Color"/>
    <x v="0"/>
    <x v="0"/>
    <x v="0"/>
    <s v="R"/>
    <x v="637"/>
    <x v="260"/>
    <n v="769"/>
    <n v="2251"/>
    <n v="30"/>
    <n v="15000"/>
    <n v="7.1"/>
    <n v="163"/>
    <n v="104"/>
    <n v="4046737"/>
    <n v="4000000"/>
    <n v="46737"/>
    <x v="0"/>
    <x v="0"/>
    <x v="0"/>
  </r>
  <r>
    <s v="Ravenous"/>
    <d v="1999-04-06T00:00:00"/>
    <x v="17"/>
    <x v="2"/>
    <s v="Color"/>
    <x v="8"/>
    <x v="0"/>
    <x v="10"/>
    <s v="R"/>
    <x v="637"/>
    <x v="1283"/>
    <n v="769"/>
    <n v="2543"/>
    <n v="61"/>
    <n v="0"/>
    <n v="7.1"/>
    <n v="131"/>
    <n v="101"/>
    <n v="2060953"/>
    <n v="12000000"/>
    <n v="-9939047"/>
    <x v="1"/>
    <x v="0"/>
    <x v="0"/>
  </r>
  <r>
    <s v="The Blind Side"/>
    <d v="2009-09-13T00:00:00"/>
    <x v="2"/>
    <x v="0"/>
    <s v="Color"/>
    <x v="7"/>
    <x v="0"/>
    <x v="0"/>
    <s v="PG-13"/>
    <x v="638"/>
    <x v="411"/>
    <n v="768"/>
    <n v="3389"/>
    <n v="102"/>
    <n v="38000"/>
    <n v="7.7"/>
    <n v="261"/>
    <n v="129"/>
    <n v="255950375"/>
    <n v="29000000"/>
    <n v="226950375"/>
    <x v="0"/>
    <x v="0"/>
    <x v="2"/>
  </r>
  <r>
    <s v="Gremlins"/>
    <d v="1984-10-25T00:00:00"/>
    <x v="26"/>
    <x v="3"/>
    <s v="Color"/>
    <x v="0"/>
    <x v="0"/>
    <x v="0"/>
    <s v="PG"/>
    <x v="639"/>
    <x v="382"/>
    <n v="767"/>
    <n v="2053"/>
    <n v="287"/>
    <n v="14000"/>
    <n v="7.2"/>
    <n v="183"/>
    <n v="106"/>
    <n v="148170000"/>
    <n v="11000000"/>
    <n v="137170000"/>
    <x v="0"/>
    <x v="0"/>
    <x v="0"/>
  </r>
  <r>
    <s v="Songcatcher"/>
    <d v="2000-09-11T00:00:00"/>
    <x v="28"/>
    <x v="0"/>
    <s v="Color"/>
    <x v="3"/>
    <x v="0"/>
    <x v="0"/>
    <s v="PG-13"/>
    <x v="640"/>
    <x v="1284"/>
    <n v="767"/>
    <n v="2187"/>
    <n v="9"/>
    <n v="0"/>
    <n v="7.3"/>
    <n v="39"/>
    <n v="109"/>
    <n v="3050934"/>
    <n v="1800000"/>
    <n v="1250934"/>
    <x v="0"/>
    <x v="0"/>
    <x v="0"/>
  </r>
  <r>
    <s v="The 5th Quarter"/>
    <d v="2010-11-03T00:00:00"/>
    <x v="7"/>
    <x v="1"/>
    <s v="Color"/>
    <x v="7"/>
    <x v="0"/>
    <x v="0"/>
    <s v="PG"/>
    <x v="640"/>
    <x v="1285"/>
    <n v="767"/>
    <n v="2370"/>
    <n v="11"/>
    <n v="0"/>
    <n v="5.7"/>
    <n v="16"/>
    <n v="90"/>
    <n v="399611"/>
    <n v="6000000"/>
    <n v="-5600389"/>
    <x v="1"/>
    <x v="1"/>
    <x v="0"/>
  </r>
  <r>
    <s v="The World Is Not Enough"/>
    <d v="1999-05-19T00:00:00"/>
    <x v="17"/>
    <x v="2"/>
    <s v="Color"/>
    <x v="1"/>
    <x v="0"/>
    <x v="2"/>
    <s v="PG-13"/>
    <x v="641"/>
    <x v="152"/>
    <n v="766"/>
    <n v="2037"/>
    <n v="150"/>
    <n v="2000"/>
    <n v="6.4"/>
    <n v="197"/>
    <n v="128"/>
    <n v="126930660"/>
    <n v="135000000"/>
    <n v="-8069340"/>
    <x v="1"/>
    <x v="1"/>
    <x v="2"/>
  </r>
  <r>
    <s v="The Postman"/>
    <d v="1997-08-28T00:00:00"/>
    <x v="10"/>
    <x v="2"/>
    <s v="Color"/>
    <x v="1"/>
    <x v="0"/>
    <x v="0"/>
    <s v="R"/>
    <x v="642"/>
    <x v="748"/>
    <n v="766"/>
    <n v="4346"/>
    <n v="0"/>
    <n v="0"/>
    <n v="6"/>
    <n v="79"/>
    <n v="177"/>
    <n v="17593391"/>
    <n v="80000000"/>
    <n v="-62406609"/>
    <x v="1"/>
    <x v="1"/>
    <x v="2"/>
  </r>
  <r>
    <s v="The Heart of Me"/>
    <d v="2002-06-18T00:00:00"/>
    <x v="18"/>
    <x v="0"/>
    <s v="Color"/>
    <x v="3"/>
    <x v="0"/>
    <x v="2"/>
    <s v="R"/>
    <x v="642"/>
    <x v="1286"/>
    <n v="766"/>
    <n v="1251"/>
    <n v="5"/>
    <n v="97"/>
    <n v="6.7"/>
    <n v="39"/>
    <n v="96"/>
    <n v="196067"/>
    <n v="7000000"/>
    <n v="-6803933"/>
    <x v="1"/>
    <x v="1"/>
    <x v="0"/>
  </r>
  <r>
    <s v="Outside Providence"/>
    <d v="1999-12-01T00:00:00"/>
    <x v="17"/>
    <x v="2"/>
    <s v="Color"/>
    <x v="0"/>
    <x v="0"/>
    <x v="0"/>
    <s v="R"/>
    <x v="643"/>
    <x v="1287"/>
    <n v="761"/>
    <n v="2018"/>
    <n v="30"/>
    <n v="0"/>
    <n v="6.4"/>
    <n v="72"/>
    <n v="96"/>
    <n v="7292175"/>
    <n v="7000000"/>
    <n v="292175"/>
    <x v="0"/>
    <x v="1"/>
    <x v="0"/>
  </r>
  <r>
    <s v="The Cat in the Hat"/>
    <d v="2003-07-11T00:00:00"/>
    <x v="22"/>
    <x v="0"/>
    <s v="Color"/>
    <x v="5"/>
    <x v="0"/>
    <x v="0"/>
    <s v="PG"/>
    <x v="644"/>
    <x v="1288"/>
    <n v="760"/>
    <n v="2762"/>
    <n v="34"/>
    <n v="946"/>
    <n v="3.8"/>
    <n v="109"/>
    <n v="82"/>
    <n v="100446895"/>
    <n v="109000000"/>
    <n v="-8553105"/>
    <x v="1"/>
    <x v="2"/>
    <x v="1"/>
  </r>
  <r>
    <s v="Ace Ventura: Pet Detective"/>
    <d v="1994-10-01T00:00:00"/>
    <x v="27"/>
    <x v="2"/>
    <s v="Color"/>
    <x v="0"/>
    <x v="0"/>
    <x v="0"/>
    <s v="PG-13"/>
    <x v="645"/>
    <x v="5"/>
    <n v="759"/>
    <n v="2462"/>
    <n v="293"/>
    <n v="0"/>
    <n v="6.9"/>
    <n v="61"/>
    <n v="78"/>
    <n v="72217000"/>
    <n v="12000000"/>
    <n v="60217000"/>
    <x v="0"/>
    <x v="1"/>
    <x v="1"/>
  </r>
  <r>
    <s v="Recess: School's Out"/>
    <d v="2001-01-14T00:00:00"/>
    <x v="25"/>
    <x v="0"/>
    <s v="Color"/>
    <x v="6"/>
    <x v="0"/>
    <x v="0"/>
    <s v="G"/>
    <x v="646"/>
    <x v="1289"/>
    <n v="759"/>
    <n v="2197"/>
    <n v="6"/>
    <n v="227"/>
    <n v="6.5"/>
    <n v="44"/>
    <n v="82"/>
    <n v="36696761"/>
    <n v="23000000"/>
    <n v="13696761"/>
    <x v="0"/>
    <x v="1"/>
    <x v="1"/>
  </r>
  <r>
    <s v="Vampires Suck"/>
    <d v="2010-12-16T00:00:00"/>
    <x v="7"/>
    <x v="1"/>
    <s v="Color"/>
    <x v="0"/>
    <x v="0"/>
    <x v="0"/>
    <s v="PG-13"/>
    <x v="646"/>
    <x v="1125"/>
    <n v="759"/>
    <n v="2898"/>
    <n v="82"/>
    <n v="16000"/>
    <n v="3.5"/>
    <n v="122"/>
    <n v="82"/>
    <n v="36658108"/>
    <n v="20000000"/>
    <n v="16658108"/>
    <x v="0"/>
    <x v="2"/>
    <x v="1"/>
  </r>
  <r>
    <s v="Winnie the Pooh"/>
    <d v="2011-08-19T00:00:00"/>
    <x v="16"/>
    <x v="1"/>
    <s v="Color"/>
    <x v="5"/>
    <x v="0"/>
    <x v="0"/>
    <s v="G"/>
    <x v="647"/>
    <x v="1290"/>
    <n v="759"/>
    <n v="1002"/>
    <n v="15"/>
    <n v="0"/>
    <n v="7.3"/>
    <n v="162"/>
    <n v="63"/>
    <n v="26687172"/>
    <n v="30000000"/>
    <n v="-3312828"/>
    <x v="1"/>
    <x v="0"/>
    <x v="1"/>
  </r>
  <r>
    <s v="The Big Tease"/>
    <d v="1999-05-13T00:00:00"/>
    <x v="17"/>
    <x v="2"/>
    <s v="Color"/>
    <x v="0"/>
    <x v="0"/>
    <x v="2"/>
    <s v="R"/>
    <x v="647"/>
    <x v="929"/>
    <n v="759"/>
    <n v="2805"/>
    <n v="8"/>
    <n v="182"/>
    <n v="6.3"/>
    <n v="33"/>
    <n v="86"/>
    <n v="185577"/>
    <n v="4000000"/>
    <n v="-3814423"/>
    <x v="1"/>
    <x v="1"/>
    <x v="1"/>
  </r>
  <r>
    <s v="Center Stage"/>
    <d v="2000-02-12T00:00:00"/>
    <x v="28"/>
    <x v="0"/>
    <s v="Color"/>
    <x v="3"/>
    <x v="0"/>
    <x v="0"/>
    <s v="PG-13"/>
    <x v="648"/>
    <x v="795"/>
    <n v="757"/>
    <n v="1201"/>
    <n v="13"/>
    <n v="0"/>
    <n v="6.7"/>
    <n v="68"/>
    <n v="115"/>
    <n v="17174870"/>
    <n v="18000000"/>
    <n v="-825130"/>
    <x v="1"/>
    <x v="1"/>
    <x v="0"/>
  </r>
  <r>
    <s v="Big Hero 6"/>
    <d v="2014-05-09T00:00:00"/>
    <x v="14"/>
    <x v="1"/>
    <s v="Color"/>
    <x v="1"/>
    <x v="0"/>
    <x v="0"/>
    <s v="PG"/>
    <x v="649"/>
    <x v="1291"/>
    <n v="756"/>
    <n v="2963"/>
    <n v="38"/>
    <n v="41000"/>
    <n v="7.9"/>
    <n v="384"/>
    <n v="102"/>
    <n v="222487711"/>
    <n v="165000000"/>
    <n v="57487711"/>
    <x v="0"/>
    <x v="0"/>
    <x v="0"/>
  </r>
  <r>
    <s v="Dance Flick"/>
    <d v="2009-04-24T00:00:00"/>
    <x v="2"/>
    <x v="0"/>
    <s v="Color"/>
    <x v="1"/>
    <x v="0"/>
    <x v="0"/>
    <s v="PG-13"/>
    <x v="649"/>
    <x v="1292"/>
    <n v="756"/>
    <n v="4378"/>
    <n v="82"/>
    <n v="657"/>
    <n v="3.5"/>
    <n v="83"/>
    <n v="88"/>
    <n v="25615792"/>
    <n v="25000000"/>
    <n v="615792"/>
    <x v="0"/>
    <x v="2"/>
    <x v="1"/>
  </r>
  <r>
    <s v="High School Musical 3: Senior Year"/>
    <d v="2008-09-09T00:00:00"/>
    <x v="3"/>
    <x v="0"/>
    <s v="Color"/>
    <x v="0"/>
    <x v="0"/>
    <x v="0"/>
    <s v="G"/>
    <x v="650"/>
    <x v="1293"/>
    <n v="755"/>
    <n v="3507"/>
    <n v="197"/>
    <n v="0"/>
    <n v="4.5"/>
    <n v="128"/>
    <n v="112"/>
    <n v="90556401"/>
    <n v="11000000"/>
    <n v="79556401"/>
    <x v="0"/>
    <x v="2"/>
    <x v="0"/>
  </r>
  <r>
    <s v="House of Flying Daggers"/>
    <d v="2004-12-14T00:00:00"/>
    <x v="0"/>
    <x v="0"/>
    <s v="Color"/>
    <x v="1"/>
    <x v="2"/>
    <x v="11"/>
    <s v="PG-13"/>
    <x v="651"/>
    <x v="199"/>
    <n v="755"/>
    <n v="1244"/>
    <n v="611"/>
    <n v="0"/>
    <n v="7.6"/>
    <n v="248"/>
    <n v="119"/>
    <n v="11041228"/>
    <n v="100000000"/>
    <n v="-88958772"/>
    <x v="1"/>
    <x v="0"/>
    <x v="0"/>
  </r>
  <r>
    <s v="Red Cliff"/>
    <d v="2008-09-28T00:00:00"/>
    <x v="3"/>
    <x v="0"/>
    <s v="Color"/>
    <x v="1"/>
    <x v="2"/>
    <x v="11"/>
    <s v="R"/>
    <x v="651"/>
    <x v="530"/>
    <n v="755"/>
    <n v="2172"/>
    <n v="610"/>
    <n v="0"/>
    <n v="7.4"/>
    <n v="160"/>
    <n v="150"/>
    <n v="626809"/>
    <n v="553632000"/>
    <n v="-553005191"/>
    <x v="1"/>
    <x v="0"/>
    <x v="2"/>
  </r>
  <r>
    <s v="Dressed to Kill"/>
    <d v="1980-06-16T00:00:00"/>
    <x v="33"/>
    <x v="3"/>
    <s v="Color"/>
    <x v="9"/>
    <x v="0"/>
    <x v="0"/>
    <s v="X"/>
    <x v="652"/>
    <x v="209"/>
    <n v="754"/>
    <n v="2442"/>
    <n v="0"/>
    <n v="0"/>
    <n v="7.1"/>
    <n v="121"/>
    <n v="104"/>
    <n v="31899000"/>
    <n v="6500000"/>
    <n v="25399000"/>
    <x v="0"/>
    <x v="0"/>
    <x v="0"/>
  </r>
  <r>
    <s v="Malone"/>
    <d v="1987-02-15T00:00:00"/>
    <x v="12"/>
    <x v="3"/>
    <s v="Color"/>
    <x v="1"/>
    <x v="0"/>
    <x v="0"/>
    <s v="R"/>
    <x v="653"/>
    <x v="1294"/>
    <n v="754"/>
    <n v="1891"/>
    <n v="4"/>
    <n v="208"/>
    <n v="5.6"/>
    <n v="27"/>
    <n v="92"/>
    <n v="3060858"/>
    <n v="10000000"/>
    <n v="-6939142"/>
    <x v="1"/>
    <x v="1"/>
    <x v="0"/>
  </r>
  <r>
    <s v="Town &amp; Country"/>
    <d v="2001-03-11T00:00:00"/>
    <x v="25"/>
    <x v="0"/>
    <s v="Color"/>
    <x v="0"/>
    <x v="0"/>
    <x v="33"/>
    <s v="R"/>
    <x v="654"/>
    <x v="877"/>
    <n v="752"/>
    <n v="3133"/>
    <n v="23"/>
    <n v="53"/>
    <n v="4.4000000000000004"/>
    <n v="62"/>
    <n v="104"/>
    <n v="6712451"/>
    <n v="90000000"/>
    <n v="-83287549"/>
    <x v="1"/>
    <x v="2"/>
    <x v="0"/>
  </r>
  <r>
    <s v="Naturally Native"/>
    <d v="1998-02-24T00:00:00"/>
    <x v="11"/>
    <x v="2"/>
    <s v="Color"/>
    <x v="3"/>
    <x v="0"/>
    <x v="0"/>
    <s v="PG-13"/>
    <x v="655"/>
    <x v="1295"/>
    <n v="752"/>
    <n v="1763"/>
    <n v="0"/>
    <n v="102"/>
    <n v="6.5"/>
    <n v="2"/>
    <n v="107"/>
    <n v="10508"/>
    <n v="700000"/>
    <n v="-689492"/>
    <x v="1"/>
    <x v="1"/>
    <x v="0"/>
  </r>
  <r>
    <s v="Savages"/>
    <d v="2012-05-07T00:00:00"/>
    <x v="1"/>
    <x v="1"/>
    <s v="Black and White"/>
    <x v="4"/>
    <x v="0"/>
    <x v="0"/>
    <s v="R"/>
    <x v="656"/>
    <x v="43"/>
    <n v="749"/>
    <n v="1948"/>
    <n v="0"/>
    <n v="28000"/>
    <n v="6.5"/>
    <n v="339"/>
    <n v="141"/>
    <n v="47307550"/>
    <n v="45000000"/>
    <n v="2307550"/>
    <x v="0"/>
    <x v="1"/>
    <x v="2"/>
  </r>
  <r>
    <s v="The Best Years of Our Lives"/>
    <d v="1946-04-26T00:00:00"/>
    <x v="54"/>
    <x v="7"/>
    <s v="Black and White"/>
    <x v="3"/>
    <x v="0"/>
    <x v="0"/>
    <s v="Not Rated"/>
    <x v="657"/>
    <x v="1296"/>
    <n v="749"/>
    <n v="1941"/>
    <n v="355"/>
    <n v="0"/>
    <n v="8.1"/>
    <n v="97"/>
    <n v="172"/>
    <n v="23650000"/>
    <n v="2100000"/>
    <n v="21550000"/>
    <x v="0"/>
    <x v="3"/>
    <x v="2"/>
  </r>
  <r>
    <s v="A Better Life"/>
    <d v="2011-09-19T00:00:00"/>
    <x v="16"/>
    <x v="1"/>
    <s v="Color"/>
    <x v="3"/>
    <x v="0"/>
    <x v="0"/>
    <s v="PG-13"/>
    <x v="656"/>
    <x v="246"/>
    <n v="749"/>
    <n v="2214"/>
    <n v="129"/>
    <n v="0"/>
    <n v="7.2"/>
    <n v="94"/>
    <n v="98"/>
    <n v="1754319"/>
    <n v="10000000"/>
    <n v="-8245681"/>
    <x v="1"/>
    <x v="0"/>
    <x v="0"/>
  </r>
  <r>
    <s v="Barbershop 2: Back in Business"/>
    <d v="2004-01-26T00:00:00"/>
    <x v="0"/>
    <x v="0"/>
    <s v="Black and White"/>
    <x v="0"/>
    <x v="0"/>
    <x v="0"/>
    <s v="PG-13"/>
    <x v="658"/>
    <x v="883"/>
    <n v="748"/>
    <n v="3956"/>
    <n v="8"/>
    <n v="265"/>
    <n v="5.7"/>
    <n v="50"/>
    <n v="106"/>
    <n v="64955956"/>
    <n v="18000000"/>
    <n v="46955956"/>
    <x v="0"/>
    <x v="1"/>
    <x v="0"/>
  </r>
  <r>
    <s v="Final Destination 2"/>
    <d v="2003-09-04T00:00:00"/>
    <x v="22"/>
    <x v="0"/>
    <s v="Color"/>
    <x v="2"/>
    <x v="0"/>
    <x v="0"/>
    <s v="R"/>
    <x v="659"/>
    <x v="2"/>
    <n v="748"/>
    <n v="3172"/>
    <n v="160"/>
    <n v="0"/>
    <n v="6.2"/>
    <n v="175"/>
    <n v="90"/>
    <n v="46455802"/>
    <n v="26000000"/>
    <n v="20455802"/>
    <x v="0"/>
    <x v="1"/>
    <x v="0"/>
  </r>
  <r>
    <s v="Suspect Zero"/>
    <d v="2004-03-17T00:00:00"/>
    <x v="0"/>
    <x v="0"/>
    <s v="Color"/>
    <x v="4"/>
    <x v="0"/>
    <x v="0"/>
    <s v="R"/>
    <x v="658"/>
    <x v="1279"/>
    <n v="748"/>
    <n v="1721"/>
    <n v="54"/>
    <n v="817"/>
    <n v="5.9"/>
    <n v="101"/>
    <n v="99"/>
    <n v="8712564"/>
    <n v="27000000"/>
    <n v="-18287436"/>
    <x v="1"/>
    <x v="1"/>
    <x v="0"/>
  </r>
  <r>
    <s v="Resurrecting the Champ"/>
    <d v="2007-10-02T00:00:00"/>
    <x v="4"/>
    <x v="0"/>
    <s v="Color"/>
    <x v="3"/>
    <x v="0"/>
    <x v="0"/>
    <s v="PG-13"/>
    <x v="658"/>
    <x v="553"/>
    <n v="748"/>
    <n v="2417"/>
    <n v="37"/>
    <n v="689"/>
    <n v="6.8"/>
    <n v="104"/>
    <n v="112"/>
    <n v="3169424"/>
    <n v="13000000"/>
    <n v="-9830576"/>
    <x v="1"/>
    <x v="1"/>
    <x v="0"/>
  </r>
  <r>
    <s v="The Man with the Iron Fists"/>
    <d v="2012-07-08T00:00:00"/>
    <x v="1"/>
    <x v="1"/>
    <s v="Color"/>
    <x v="1"/>
    <x v="0"/>
    <x v="0"/>
    <s v="R"/>
    <x v="660"/>
    <x v="1297"/>
    <n v="746"/>
    <n v="2377"/>
    <n v="561"/>
    <n v="29000"/>
    <n v="5.4"/>
    <n v="208"/>
    <n v="107"/>
    <n v="15608545"/>
    <n v="15000000"/>
    <n v="608545"/>
    <x v="0"/>
    <x v="1"/>
    <x v="0"/>
  </r>
  <r>
    <s v="Snow Falling on Cedars"/>
    <d v="1999-12-13T00:00:00"/>
    <x v="17"/>
    <x v="2"/>
    <s v="Color"/>
    <x v="3"/>
    <x v="0"/>
    <x v="0"/>
    <s v="PG-13"/>
    <x v="660"/>
    <x v="550"/>
    <n v="746"/>
    <n v="2393"/>
    <n v="96"/>
    <n v="846"/>
    <n v="6.8"/>
    <n v="95"/>
    <n v="127"/>
    <n v="14378353"/>
    <n v="36000000"/>
    <n v="-21621647"/>
    <x v="1"/>
    <x v="1"/>
    <x v="2"/>
  </r>
  <r>
    <s v="The Simpsons Movie"/>
    <d v="2007-08-22T00:00:00"/>
    <x v="4"/>
    <x v="0"/>
    <s v="Color"/>
    <x v="5"/>
    <x v="0"/>
    <x v="0"/>
    <s v="PG-13"/>
    <x v="661"/>
    <x v="1298"/>
    <n v="745"/>
    <n v="3086"/>
    <n v="30"/>
    <n v="0"/>
    <n v="7.4"/>
    <n v="299"/>
    <n v="87"/>
    <n v="183132370"/>
    <n v="75000000"/>
    <n v="108132370"/>
    <x v="0"/>
    <x v="0"/>
    <x v="1"/>
  </r>
  <r>
    <s v="Munich"/>
    <d v="2005-01-13T00:00:00"/>
    <x v="5"/>
    <x v="0"/>
    <s v="Color"/>
    <x v="3"/>
    <x v="0"/>
    <x v="3"/>
    <s v="R"/>
    <x v="662"/>
    <x v="19"/>
    <n v="745"/>
    <n v="2529"/>
    <n v="14000"/>
    <n v="0"/>
    <n v="7.6"/>
    <n v="298"/>
    <n v="163"/>
    <n v="47379090"/>
    <n v="70000000"/>
    <n v="-22620910"/>
    <x v="1"/>
    <x v="0"/>
    <x v="2"/>
  </r>
  <r>
    <s v="Spotlight"/>
    <d v="2015-04-03T00:00:00"/>
    <x v="20"/>
    <x v="1"/>
    <s v="Color"/>
    <x v="7"/>
    <x v="0"/>
    <x v="0"/>
    <s v="R"/>
    <x v="663"/>
    <x v="233"/>
    <n v="745"/>
    <n v="1058"/>
    <n v="310"/>
    <n v="80000"/>
    <n v="8.1"/>
    <n v="474"/>
    <n v="128"/>
    <n v="44988180"/>
    <n v="20000000"/>
    <n v="24988180"/>
    <x v="0"/>
    <x v="3"/>
    <x v="2"/>
  </r>
  <r>
    <s v="Twilight Zone: The Movie"/>
    <d v="1983-01-12T00:00:00"/>
    <x v="41"/>
    <x v="3"/>
    <s v="Color"/>
    <x v="8"/>
    <x v="0"/>
    <x v="0"/>
    <s v="PG"/>
    <x v="661"/>
    <x v="382"/>
    <n v="745"/>
    <n v="1954"/>
    <n v="287"/>
    <n v="0"/>
    <n v="6.5"/>
    <n v="78"/>
    <n v="101"/>
    <n v="29500000"/>
    <n v="10000000"/>
    <n v="19500000"/>
    <x v="0"/>
    <x v="1"/>
    <x v="0"/>
  </r>
  <r>
    <s v="Mad Max 2: The Road Warrior"/>
    <d v="1981-09-11T00:00:00"/>
    <x v="43"/>
    <x v="3"/>
    <s v="Black and White"/>
    <x v="1"/>
    <x v="0"/>
    <x v="1"/>
    <s v="R"/>
    <x v="664"/>
    <x v="16"/>
    <n v="745"/>
    <n v="1396"/>
    <n v="750"/>
    <n v="0"/>
    <n v="7.6"/>
    <n v="177"/>
    <n v="87"/>
    <n v="9003011"/>
    <n v="2000000"/>
    <n v="7003011"/>
    <x v="0"/>
    <x v="0"/>
    <x v="1"/>
  </r>
  <r>
    <s v="Trust the Man"/>
    <d v="2005-07-01T00:00:00"/>
    <x v="5"/>
    <x v="0"/>
    <s v="Color"/>
    <x v="0"/>
    <x v="0"/>
    <x v="0"/>
    <s v="R"/>
    <x v="663"/>
    <x v="367"/>
    <n v="745"/>
    <n v="1721"/>
    <n v="38"/>
    <n v="215"/>
    <n v="5.7"/>
    <n v="100"/>
    <n v="103"/>
    <n v="1530535"/>
    <n v="9000000"/>
    <n v="-7469465"/>
    <x v="1"/>
    <x v="1"/>
    <x v="0"/>
  </r>
  <r>
    <s v="Jesus' Son"/>
    <d v="1999-05-18T00:00:00"/>
    <x v="17"/>
    <x v="2"/>
    <s v="Color"/>
    <x v="3"/>
    <x v="0"/>
    <x v="0"/>
    <s v="R"/>
    <x v="663"/>
    <x v="1299"/>
    <n v="745"/>
    <n v="2125"/>
    <n v="7"/>
    <n v="500"/>
    <n v="7"/>
    <n v="74"/>
    <n v="107"/>
    <n v="1282084"/>
    <n v="2500000"/>
    <n v="-1217916"/>
    <x v="1"/>
    <x v="0"/>
    <x v="0"/>
  </r>
  <r>
    <s v="Rudderless"/>
    <d v="2014-09-12T00:00:00"/>
    <x v="14"/>
    <x v="1"/>
    <s v="Color"/>
    <x v="0"/>
    <x v="0"/>
    <x v="0"/>
    <s v="R"/>
    <x v="663"/>
    <x v="1300"/>
    <n v="745"/>
    <n v="1986"/>
    <n v="0"/>
    <n v="0"/>
    <n v="7.5"/>
    <n v="44"/>
    <n v="105"/>
    <n v="37440"/>
    <n v="5000000"/>
    <n v="-4962560"/>
    <x v="1"/>
    <x v="0"/>
    <x v="0"/>
  </r>
  <r>
    <s v="Undercover Brother"/>
    <d v="2002-08-22T00:00:00"/>
    <x v="18"/>
    <x v="0"/>
    <s v="Color"/>
    <x v="1"/>
    <x v="0"/>
    <x v="0"/>
    <s v="PG-13"/>
    <x v="665"/>
    <x v="86"/>
    <n v="744"/>
    <n v="3001"/>
    <n v="92"/>
    <n v="0"/>
    <n v="5.8"/>
    <n v="81"/>
    <n v="86"/>
    <n v="38230435"/>
    <n v="25000000"/>
    <n v="13230435"/>
    <x v="0"/>
    <x v="1"/>
    <x v="1"/>
  </r>
  <r>
    <s v="Half Baked"/>
    <d v="1998-07-04T00:00:00"/>
    <x v="11"/>
    <x v="2"/>
    <s v="Color"/>
    <x v="0"/>
    <x v="0"/>
    <x v="0"/>
    <s v="R"/>
    <x v="665"/>
    <x v="912"/>
    <n v="744"/>
    <n v="2400"/>
    <n v="33"/>
    <n v="0"/>
    <n v="6.7"/>
    <n v="40"/>
    <n v="82"/>
    <n v="17278980"/>
    <n v="8000000"/>
    <n v="9278980"/>
    <x v="0"/>
    <x v="1"/>
    <x v="1"/>
  </r>
  <r>
    <s v="Kindergarten Cop"/>
    <d v="1990-12-04T00:00:00"/>
    <x v="24"/>
    <x v="2"/>
    <s v="Color"/>
    <x v="1"/>
    <x v="0"/>
    <x v="0"/>
    <s v="PG-13"/>
    <x v="666"/>
    <x v="265"/>
    <n v="743"/>
    <n v="2403"/>
    <n v="425"/>
    <n v="0"/>
    <n v="6"/>
    <n v="46"/>
    <n v="111"/>
    <n v="91457688"/>
    <n v="26000000"/>
    <n v="65457688"/>
    <x v="0"/>
    <x v="1"/>
    <x v="0"/>
  </r>
  <r>
    <s v="Battlefield Earth"/>
    <d v="2000-03-02T00:00:00"/>
    <x v="28"/>
    <x v="0"/>
    <s v="Color"/>
    <x v="1"/>
    <x v="0"/>
    <x v="0"/>
    <s v="PG-13"/>
    <x v="666"/>
    <x v="1301"/>
    <n v="743"/>
    <n v="971"/>
    <n v="64"/>
    <n v="0"/>
    <n v="2.4"/>
    <n v="174"/>
    <n v="119"/>
    <n v="21471685"/>
    <n v="44000000"/>
    <n v="-22528315"/>
    <x v="1"/>
    <x v="2"/>
    <x v="0"/>
  </r>
  <r>
    <s v="Holy Man"/>
    <d v="1998-07-09T00:00:00"/>
    <x v="11"/>
    <x v="2"/>
    <s v="Color"/>
    <x v="0"/>
    <x v="0"/>
    <x v="0"/>
    <s v="PG"/>
    <x v="667"/>
    <x v="321"/>
    <n v="743"/>
    <n v="2367"/>
    <n v="65"/>
    <n v="296"/>
    <n v="4.9000000000000004"/>
    <n v="56"/>
    <n v="114"/>
    <n v="12065985"/>
    <n v="60000000"/>
    <n v="-47934015"/>
    <x v="1"/>
    <x v="2"/>
    <x v="0"/>
  </r>
  <r>
    <s v="Twins"/>
    <d v="1988-12-02T00:00:00"/>
    <x v="30"/>
    <x v="3"/>
    <s v="Color"/>
    <x v="0"/>
    <x v="0"/>
    <x v="0"/>
    <s v="PG"/>
    <x v="667"/>
    <x v="265"/>
    <n v="742"/>
    <n v="2151"/>
    <n v="425"/>
    <n v="0"/>
    <n v="6"/>
    <n v="27"/>
    <n v="107"/>
    <n v="111936400"/>
    <n v="15000000"/>
    <n v="96936400"/>
    <x v="0"/>
    <x v="1"/>
    <x v="0"/>
  </r>
  <r>
    <s v="The Last Song"/>
    <d v="2010-10-26T00:00:00"/>
    <x v="7"/>
    <x v="1"/>
    <s v="Color"/>
    <x v="3"/>
    <x v="0"/>
    <x v="0"/>
    <s v="PG"/>
    <x v="667"/>
    <x v="1131"/>
    <n v="742"/>
    <n v="2341"/>
    <n v="30"/>
    <n v="10000"/>
    <n v="5.8"/>
    <n v="123"/>
    <n v="107"/>
    <n v="62933793"/>
    <n v="20000000"/>
    <n v="42933793"/>
    <x v="0"/>
    <x v="1"/>
    <x v="0"/>
  </r>
  <r>
    <s v="Nothing to Lose"/>
    <d v="1997-03-16T00:00:00"/>
    <x v="10"/>
    <x v="2"/>
    <s v="Color"/>
    <x v="1"/>
    <x v="0"/>
    <x v="0"/>
    <s v="R"/>
    <x v="667"/>
    <x v="1302"/>
    <n v="742"/>
    <n v="2457"/>
    <n v="176"/>
    <n v="0"/>
    <n v="6.7"/>
    <n v="49"/>
    <n v="98"/>
    <n v="44455658"/>
    <n v="25000000"/>
    <n v="19455658"/>
    <x v="0"/>
    <x v="1"/>
    <x v="0"/>
  </r>
  <r>
    <s v="You Only Live Twice"/>
    <d v="1967-02-23T00:00:00"/>
    <x v="55"/>
    <x v="5"/>
    <s v="Color"/>
    <x v="1"/>
    <x v="0"/>
    <x v="2"/>
    <s v="Approved"/>
    <x v="668"/>
    <x v="1303"/>
    <n v="742"/>
    <n v="2127"/>
    <n v="43"/>
    <n v="0"/>
    <n v="6.9"/>
    <n v="130"/>
    <n v="117"/>
    <n v="43100000"/>
    <n v="9500000"/>
    <n v="33600000"/>
    <x v="0"/>
    <x v="1"/>
    <x v="0"/>
  </r>
  <r>
    <s v="Escape from New York"/>
    <d v="1981-09-28T00:00:00"/>
    <x v="43"/>
    <x v="3"/>
    <s v="Color"/>
    <x v="1"/>
    <x v="0"/>
    <x v="2"/>
    <s v="R"/>
    <x v="668"/>
    <x v="129"/>
    <n v="742"/>
    <n v="2270"/>
    <n v="0"/>
    <n v="0"/>
    <n v="7.2"/>
    <n v="201"/>
    <n v="106"/>
    <n v="25244700"/>
    <n v="6000000"/>
    <n v="19244700"/>
    <x v="0"/>
    <x v="0"/>
    <x v="0"/>
  </r>
  <r>
    <s v="Halloween 4: The Return of Michael Myers"/>
    <d v="1988-04-08T00:00:00"/>
    <x v="30"/>
    <x v="3"/>
    <s v="Color"/>
    <x v="2"/>
    <x v="0"/>
    <x v="0"/>
    <s v="R"/>
    <x v="668"/>
    <x v="1304"/>
    <n v="742"/>
    <n v="1136"/>
    <n v="27"/>
    <n v="0"/>
    <n v="5.9"/>
    <n v="144"/>
    <n v="88"/>
    <n v="17768000"/>
    <n v="5000000"/>
    <n v="12768000"/>
    <x v="0"/>
    <x v="1"/>
    <x v="1"/>
  </r>
  <r>
    <s v="Halloween: The Curse of Michael Myers"/>
    <d v="1995-05-14T00:00:00"/>
    <x v="21"/>
    <x v="2"/>
    <s v="Color"/>
    <x v="2"/>
    <x v="0"/>
    <x v="0"/>
    <s v="R"/>
    <x v="668"/>
    <x v="1305"/>
    <n v="742"/>
    <n v="1227"/>
    <n v="13"/>
    <n v="0"/>
    <n v="4.9000000000000004"/>
    <n v="123"/>
    <n v="93"/>
    <n v="15126948"/>
    <n v="5000000"/>
    <n v="10126948"/>
    <x v="0"/>
    <x v="2"/>
    <x v="0"/>
  </r>
  <r>
    <s v="Halloween 5"/>
    <d v="1989-01-29T00:00:00"/>
    <x v="15"/>
    <x v="3"/>
    <s v="Color"/>
    <x v="2"/>
    <x v="0"/>
    <x v="0"/>
    <s v="X"/>
    <x v="668"/>
    <x v="1306"/>
    <n v="742"/>
    <n v="1308"/>
    <n v="2"/>
    <n v="926"/>
    <n v="5.2"/>
    <n v="137"/>
    <n v="96"/>
    <n v="11642254"/>
    <n v="3000000"/>
    <n v="8642254"/>
    <x v="0"/>
    <x v="1"/>
    <x v="0"/>
  </r>
  <r>
    <s v="The Princess and the Cobbler"/>
    <d v="1993-06-17T00:00:00"/>
    <x v="8"/>
    <x v="2"/>
    <s v="Color"/>
    <x v="1"/>
    <x v="0"/>
    <x v="2"/>
    <s v="G"/>
    <x v="668"/>
    <x v="1307"/>
    <n v="742"/>
    <n v="1088"/>
    <n v="18"/>
    <n v="408"/>
    <n v="7.2"/>
    <n v="10"/>
    <n v="80"/>
    <n v="669276"/>
    <n v="28000000"/>
    <n v="-27330724"/>
    <x v="1"/>
    <x v="0"/>
    <x v="1"/>
  </r>
  <r>
    <s v="One Missed Call"/>
    <d v="2008-08-27T00:00:00"/>
    <x v="3"/>
    <x v="0"/>
    <s v="Color"/>
    <x v="2"/>
    <x v="0"/>
    <x v="9"/>
    <s v="PG-13"/>
    <x v="669"/>
    <x v="1308"/>
    <n v="741"/>
    <n v="1834"/>
    <n v="2"/>
    <n v="0"/>
    <n v="3.9"/>
    <n v="141"/>
    <n v="87"/>
    <n v="26876529"/>
    <n v="27000000"/>
    <n v="-123471"/>
    <x v="1"/>
    <x v="2"/>
    <x v="1"/>
  </r>
  <r>
    <s v="We're the Millers"/>
    <d v="2013-08-22T00:00:00"/>
    <x v="19"/>
    <x v="1"/>
    <s v="Color"/>
    <x v="0"/>
    <x v="0"/>
    <x v="0"/>
    <s v="R"/>
    <x v="670"/>
    <x v="1029"/>
    <n v="740"/>
    <n v="3425"/>
    <n v="43"/>
    <n v="35000"/>
    <n v="7"/>
    <n v="289"/>
    <n v="118"/>
    <n v="150368971"/>
    <n v="37000000"/>
    <n v="113368971"/>
    <x v="0"/>
    <x v="0"/>
    <x v="0"/>
  </r>
  <r>
    <s v="The Wiz"/>
    <d v="1978-07-17T00:00:00"/>
    <x v="39"/>
    <x v="4"/>
    <s v="Color"/>
    <x v="5"/>
    <x v="0"/>
    <x v="0"/>
    <s v="G"/>
    <x v="671"/>
    <x v="239"/>
    <n v="738"/>
    <n v="1458"/>
    <n v="0"/>
    <n v="0"/>
    <n v="5.2"/>
    <n v="32"/>
    <n v="118"/>
    <n v="13000000"/>
    <n v="24000000"/>
    <n v="-11000000"/>
    <x v="1"/>
    <x v="1"/>
    <x v="0"/>
  </r>
  <r>
    <s v="Mystery, Alaska"/>
    <d v="1999-09-23T00:00:00"/>
    <x v="17"/>
    <x v="2"/>
    <s v="Color"/>
    <x v="0"/>
    <x v="0"/>
    <x v="5"/>
    <s v="R"/>
    <x v="672"/>
    <x v="34"/>
    <n v="738"/>
    <n v="2171"/>
    <n v="116"/>
    <n v="913"/>
    <n v="6.7"/>
    <n v="74"/>
    <n v="119"/>
    <n v="8888143"/>
    <n v="28000000"/>
    <n v="-19111857"/>
    <x v="1"/>
    <x v="1"/>
    <x v="0"/>
  </r>
  <r>
    <s v="Glitter"/>
    <d v="2001-02-06T00:00:00"/>
    <x v="25"/>
    <x v="0"/>
    <s v="Color"/>
    <x v="3"/>
    <x v="0"/>
    <x v="0"/>
    <s v="PG-13"/>
    <x v="673"/>
    <x v="1309"/>
    <n v="736"/>
    <n v="1854"/>
    <n v="170"/>
    <n v="0"/>
    <n v="2.1"/>
    <n v="66"/>
    <n v="104"/>
    <n v="4273372"/>
    <n v="22000000"/>
    <n v="-17726628"/>
    <x v="1"/>
    <x v="2"/>
    <x v="0"/>
  </r>
  <r>
    <s v="An Everlasting Piece"/>
    <d v="2000-11-07T00:00:00"/>
    <x v="28"/>
    <x v="0"/>
    <s v="Color"/>
    <x v="0"/>
    <x v="0"/>
    <x v="0"/>
    <s v="R"/>
    <x v="674"/>
    <x v="18"/>
    <n v="736"/>
    <n v="1403"/>
    <n v="272"/>
    <n v="132"/>
    <n v="6.3"/>
    <n v="34"/>
    <n v="103"/>
    <n v="75078"/>
    <n v="14000000"/>
    <n v="-13924922"/>
    <x v="1"/>
    <x v="1"/>
    <x v="0"/>
  </r>
  <r>
    <s v="Be Kind Rewind"/>
    <d v="2008-05-01T00:00:00"/>
    <x v="3"/>
    <x v="0"/>
    <s v="Color"/>
    <x v="0"/>
    <x v="0"/>
    <x v="2"/>
    <s v="PG-13"/>
    <x v="675"/>
    <x v="456"/>
    <n v="734"/>
    <n v="1778"/>
    <n v="1000"/>
    <n v="0"/>
    <n v="6.4"/>
    <n v="248"/>
    <n v="102"/>
    <n v="11169531"/>
    <n v="20000000"/>
    <n v="-8830469"/>
    <x v="1"/>
    <x v="1"/>
    <x v="0"/>
  </r>
  <r>
    <s v="The Big Year"/>
    <d v="2011-01-20T00:00:00"/>
    <x v="16"/>
    <x v="1"/>
    <s v="Color"/>
    <x v="0"/>
    <x v="0"/>
    <x v="0"/>
    <s v="PG"/>
    <x v="676"/>
    <x v="578"/>
    <n v="734"/>
    <n v="2085"/>
    <n v="64"/>
    <n v="11000"/>
    <n v="6.2"/>
    <n v="108"/>
    <n v="100"/>
    <n v="7204138"/>
    <n v="41000000"/>
    <n v="-33795862"/>
    <x v="1"/>
    <x v="1"/>
    <x v="0"/>
  </r>
  <r>
    <s v="Paper Towns"/>
    <d v="2015-10-13T00:00:00"/>
    <x v="20"/>
    <x v="1"/>
    <s v="Color"/>
    <x v="3"/>
    <x v="0"/>
    <x v="0"/>
    <s v="PG-13"/>
    <x v="677"/>
    <x v="1151"/>
    <n v="733"/>
    <n v="2753"/>
    <n v="14"/>
    <n v="0"/>
    <n v="6.4"/>
    <n v="191"/>
    <n v="109"/>
    <n v="31990064"/>
    <n v="12000000"/>
    <n v="19990064"/>
    <x v="0"/>
    <x v="1"/>
    <x v="0"/>
  </r>
  <r>
    <s v="30 Minutes or Less"/>
    <d v="2011-10-01T00:00:00"/>
    <x v="16"/>
    <x v="1"/>
    <s v="Color"/>
    <x v="1"/>
    <x v="0"/>
    <x v="8"/>
    <s v="R"/>
    <x v="678"/>
    <x v="75"/>
    <n v="731"/>
    <n v="1987"/>
    <n v="181"/>
    <n v="0"/>
    <n v="6.1"/>
    <n v="220"/>
    <n v="83"/>
    <n v="37053924"/>
    <n v="28000000"/>
    <n v="9053924"/>
    <x v="0"/>
    <x v="1"/>
    <x v="1"/>
  </r>
  <r>
    <s v="G-Force"/>
    <d v="2009-10-04T00:00:00"/>
    <x v="2"/>
    <x v="0"/>
    <s v="Color"/>
    <x v="1"/>
    <x v="0"/>
    <x v="0"/>
    <s v="PG"/>
    <x v="679"/>
    <x v="1310"/>
    <n v="730"/>
    <n v="2217"/>
    <n v="12"/>
    <n v="0"/>
    <n v="5.0999999999999996"/>
    <n v="145"/>
    <n v="88"/>
    <n v="119420252"/>
    <n v="150000000"/>
    <n v="-30579748"/>
    <x v="1"/>
    <x v="1"/>
    <x v="1"/>
  </r>
  <r>
    <s v="House of Wax"/>
    <d v="2005-01-29T00:00:00"/>
    <x v="5"/>
    <x v="0"/>
    <s v="Color"/>
    <x v="2"/>
    <x v="0"/>
    <x v="1"/>
    <s v="R"/>
    <x v="680"/>
    <x v="442"/>
    <n v="730"/>
    <n v="2178"/>
    <n v="174"/>
    <n v="0"/>
    <n v="5.3"/>
    <n v="228"/>
    <n v="108"/>
    <n v="32048809"/>
    <n v="30000000"/>
    <n v="2048809"/>
    <x v="0"/>
    <x v="1"/>
    <x v="0"/>
  </r>
  <r>
    <s v="Bats"/>
    <d v="1999-05-19T00:00:00"/>
    <x v="17"/>
    <x v="2"/>
    <s v="Color"/>
    <x v="2"/>
    <x v="0"/>
    <x v="0"/>
    <s v="PG-13"/>
    <x v="681"/>
    <x v="1311"/>
    <n v="730"/>
    <n v="1405"/>
    <n v="38"/>
    <n v="342"/>
    <n v="3.6"/>
    <n v="97"/>
    <n v="91"/>
    <n v="10149779"/>
    <n v="6500000"/>
    <n v="3649779"/>
    <x v="0"/>
    <x v="2"/>
    <x v="0"/>
  </r>
  <r>
    <s v="Thumbsucker"/>
    <d v="2005-11-13T00:00:00"/>
    <x v="5"/>
    <x v="0"/>
    <s v="Color"/>
    <x v="0"/>
    <x v="0"/>
    <x v="0"/>
    <s v="R"/>
    <x v="679"/>
    <x v="982"/>
    <n v="730"/>
    <n v="1208"/>
    <n v="101"/>
    <n v="708"/>
    <n v="6.6"/>
    <n v="114"/>
    <n v="96"/>
    <n v="1325073"/>
    <n v="4000000"/>
    <n v="-2674927"/>
    <x v="1"/>
    <x v="1"/>
    <x v="0"/>
  </r>
  <r>
    <s v="Bride &amp; Prejudice"/>
    <d v="2004-05-17T00:00:00"/>
    <x v="0"/>
    <x v="0"/>
    <s v="Color"/>
    <x v="0"/>
    <x v="0"/>
    <x v="2"/>
    <s v="PG-13"/>
    <x v="682"/>
    <x v="1173"/>
    <n v="729"/>
    <n v="2321"/>
    <n v="98"/>
    <n v="0"/>
    <n v="6.2"/>
    <n v="119"/>
    <n v="122"/>
    <n v="6601079"/>
    <n v="7000000"/>
    <n v="-398921"/>
    <x v="1"/>
    <x v="1"/>
    <x v="2"/>
  </r>
  <r>
    <s v="Kama Sutra: A Tale of Love"/>
    <d v="1996-04-25T00:00:00"/>
    <x v="29"/>
    <x v="2"/>
    <s v="Color"/>
    <x v="4"/>
    <x v="0"/>
    <x v="0"/>
    <s v="R"/>
    <x v="682"/>
    <x v="992"/>
    <n v="729"/>
    <n v="1292"/>
    <n v="300"/>
    <n v="0"/>
    <n v="6"/>
    <n v="33"/>
    <n v="109"/>
    <n v="4109095"/>
    <n v="3000000"/>
    <n v="1109095"/>
    <x v="0"/>
    <x v="1"/>
    <x v="0"/>
  </r>
  <r>
    <s v="Under the Tuscan Sun"/>
    <d v="2003-07-16T00:00:00"/>
    <x v="22"/>
    <x v="0"/>
    <s v="Color"/>
    <x v="0"/>
    <x v="0"/>
    <x v="0"/>
    <s v="PG-13"/>
    <x v="683"/>
    <x v="1312"/>
    <n v="727"/>
    <n v="1310"/>
    <n v="22"/>
    <n v="0"/>
    <n v="6.7"/>
    <n v="111"/>
    <n v="113"/>
    <n v="43601508"/>
    <n v="18000000"/>
    <n v="25601508"/>
    <x v="0"/>
    <x v="1"/>
    <x v="0"/>
  </r>
  <r>
    <s v="Green Room"/>
    <d v="2015-08-14T00:00:00"/>
    <x v="20"/>
    <x v="1"/>
    <s v="Color"/>
    <x v="4"/>
    <x v="0"/>
    <x v="0"/>
    <s v="R"/>
    <x v="684"/>
    <x v="1012"/>
    <n v="727"/>
    <n v="1836"/>
    <n v="57"/>
    <n v="10000"/>
    <n v="7.1"/>
    <n v="322"/>
    <n v="95"/>
    <n v="3219029"/>
    <n v="5000000"/>
    <n v="-1780971"/>
    <x v="1"/>
    <x v="0"/>
    <x v="0"/>
  </r>
  <r>
    <s v="The Robe"/>
    <d v="1953-05-15T00:00:00"/>
    <x v="56"/>
    <x v="6"/>
    <s v="Color"/>
    <x v="3"/>
    <x v="0"/>
    <x v="0"/>
    <s v="Unrated"/>
    <x v="685"/>
    <x v="1313"/>
    <n v="726"/>
    <n v="1920"/>
    <n v="28"/>
    <n v="0"/>
    <n v="6.8"/>
    <n v="42"/>
    <n v="135"/>
    <n v="36000000"/>
    <n v="5000000"/>
    <n v="31000000"/>
    <x v="0"/>
    <x v="1"/>
    <x v="2"/>
  </r>
  <r>
    <s v="Chocolate: Deep Dark Secrets"/>
    <d v="2005-03-14T00:00:00"/>
    <x v="5"/>
    <x v="0"/>
    <s v="Color"/>
    <x v="16"/>
    <x v="7"/>
    <x v="20"/>
    <s v="Not Rated"/>
    <x v="686"/>
    <x v="1314"/>
    <n v="724"/>
    <n v="2024"/>
    <n v="5"/>
    <n v="31"/>
    <n v="4.8"/>
    <n v="4"/>
    <n v="160"/>
    <n v="49000"/>
    <n v="1500000"/>
    <n v="-1451000"/>
    <x v="1"/>
    <x v="2"/>
    <x v="2"/>
  </r>
  <r>
    <s v="Saw III"/>
    <d v="2006-03-11T00:00:00"/>
    <x v="6"/>
    <x v="0"/>
    <s v="Color"/>
    <x v="2"/>
    <x v="0"/>
    <x v="0"/>
    <s v="R"/>
    <x v="687"/>
    <x v="854"/>
    <n v="723"/>
    <n v="3189"/>
    <n v="163"/>
    <n v="0"/>
    <n v="6.2"/>
    <n v="210"/>
    <n v="121"/>
    <n v="80150343"/>
    <n v="10000000"/>
    <n v="70150343"/>
    <x v="0"/>
    <x v="1"/>
    <x v="2"/>
  </r>
  <r>
    <s v="Boomerang"/>
    <d v="1992-12-14T00:00:00"/>
    <x v="9"/>
    <x v="2"/>
    <s v="Color"/>
    <x v="0"/>
    <x v="0"/>
    <x v="0"/>
    <s v="R"/>
    <x v="688"/>
    <x v="687"/>
    <n v="723"/>
    <n v="3841"/>
    <n v="71"/>
    <n v="0"/>
    <n v="5.4"/>
    <n v="21"/>
    <n v="117"/>
    <n v="70100000"/>
    <n v="40000000"/>
    <n v="30100000"/>
    <x v="0"/>
    <x v="1"/>
    <x v="0"/>
  </r>
  <r>
    <s v="Saw IV"/>
    <d v="2007-07-27T00:00:00"/>
    <x v="4"/>
    <x v="0"/>
    <s v="Color"/>
    <x v="2"/>
    <x v="0"/>
    <x v="0"/>
    <s v="R"/>
    <x v="687"/>
    <x v="854"/>
    <n v="723"/>
    <n v="3492"/>
    <n v="163"/>
    <n v="0"/>
    <n v="5.9"/>
    <n v="190"/>
    <n v="96"/>
    <n v="63270259"/>
    <n v="10000000"/>
    <n v="53270259"/>
    <x v="0"/>
    <x v="1"/>
    <x v="0"/>
  </r>
  <r>
    <s v="Next Friday"/>
    <d v="2000-05-17T00:00:00"/>
    <x v="28"/>
    <x v="0"/>
    <s v="Color"/>
    <x v="0"/>
    <x v="0"/>
    <x v="0"/>
    <s v="R"/>
    <x v="688"/>
    <x v="873"/>
    <n v="723"/>
    <n v="3939"/>
    <n v="41"/>
    <n v="0"/>
    <n v="6.1"/>
    <n v="55"/>
    <n v="98"/>
    <n v="57176582"/>
    <n v="9500000"/>
    <n v="47676582"/>
    <x v="0"/>
    <x v="1"/>
    <x v="0"/>
  </r>
  <r>
    <s v="Saw 3D: The Final Chapter"/>
    <d v="2010-09-23T00:00:00"/>
    <x v="7"/>
    <x v="1"/>
    <s v="Color"/>
    <x v="2"/>
    <x v="0"/>
    <x v="5"/>
    <s v="R"/>
    <x v="687"/>
    <x v="1315"/>
    <n v="723"/>
    <n v="1978"/>
    <n v="52"/>
    <n v="12000"/>
    <n v="5.6"/>
    <n v="178"/>
    <n v="90"/>
    <n v="45670855"/>
    <n v="20000000"/>
    <n v="25670855"/>
    <x v="0"/>
    <x v="1"/>
    <x v="0"/>
  </r>
  <r>
    <s v="Friday After Next"/>
    <d v="2002-02-24T00:00:00"/>
    <x v="18"/>
    <x v="0"/>
    <s v="Color"/>
    <x v="0"/>
    <x v="0"/>
    <x v="0"/>
    <s v="R"/>
    <x v="688"/>
    <x v="1316"/>
    <n v="723"/>
    <n v="3712"/>
    <n v="7"/>
    <n v="981"/>
    <n v="5.8"/>
    <n v="26"/>
    <n v="85"/>
    <n v="32983713"/>
    <n v="20000000"/>
    <n v="12983713"/>
    <x v="0"/>
    <x v="1"/>
    <x v="1"/>
  </r>
  <r>
    <s v="Saw VI"/>
    <d v="2009-08-26T00:00:00"/>
    <x v="2"/>
    <x v="0"/>
    <s v="Color"/>
    <x v="2"/>
    <x v="0"/>
    <x v="5"/>
    <s v="R"/>
    <x v="687"/>
    <x v="1315"/>
    <n v="723"/>
    <n v="3101"/>
    <n v="52"/>
    <n v="0"/>
    <n v="6"/>
    <n v="156"/>
    <n v="92"/>
    <n v="27669413"/>
    <n v="11000000"/>
    <n v="16669413"/>
    <x v="0"/>
    <x v="1"/>
    <x v="0"/>
  </r>
  <r>
    <s v="Vampire in Brooklyn"/>
    <d v="1995-08-07T00:00:00"/>
    <x v="21"/>
    <x v="2"/>
    <s v="Color"/>
    <x v="0"/>
    <x v="0"/>
    <x v="0"/>
    <s v="R"/>
    <x v="688"/>
    <x v="53"/>
    <n v="723"/>
    <n v="2348"/>
    <n v="0"/>
    <n v="1000"/>
    <n v="4.5"/>
    <n v="34"/>
    <n v="100"/>
    <n v="19900000"/>
    <n v="20000000"/>
    <n v="-100000"/>
    <x v="1"/>
    <x v="2"/>
    <x v="0"/>
  </r>
  <r>
    <s v="The Pledge"/>
    <d v="2001-02-11T00:00:00"/>
    <x v="25"/>
    <x v="0"/>
    <s v="Color"/>
    <x v="4"/>
    <x v="0"/>
    <x v="0"/>
    <s v="R"/>
    <x v="687"/>
    <x v="366"/>
    <n v="723"/>
    <n v="793"/>
    <n v="0"/>
    <n v="0"/>
    <n v="6.8"/>
    <n v="150"/>
    <n v="124"/>
    <n v="19719930"/>
    <n v="45000000"/>
    <n v="-25280070"/>
    <x v="1"/>
    <x v="1"/>
    <x v="2"/>
  </r>
  <r>
    <s v="Troop Beverly Hills"/>
    <d v="1989-03-29T00:00:00"/>
    <x v="15"/>
    <x v="3"/>
    <s v="Color"/>
    <x v="5"/>
    <x v="0"/>
    <x v="0"/>
    <s v="PG"/>
    <x v="689"/>
    <x v="1317"/>
    <n v="723"/>
    <n v="2368"/>
    <n v="6"/>
    <n v="0"/>
    <n v="5.5"/>
    <n v="11"/>
    <n v="105"/>
    <n v="8508843"/>
    <n v="18000000"/>
    <n v="-9491157"/>
    <x v="1"/>
    <x v="1"/>
    <x v="0"/>
  </r>
  <r>
    <s v="The Family Stone"/>
    <d v="2005-10-08T00:00:00"/>
    <x v="5"/>
    <x v="0"/>
    <s v="Color"/>
    <x v="0"/>
    <x v="0"/>
    <x v="0"/>
    <s v="PG-13"/>
    <x v="689"/>
    <x v="772"/>
    <n v="723"/>
    <n v="1615"/>
    <n v="15"/>
    <n v="0"/>
    <n v="6.3"/>
    <n v="142"/>
    <n v="103"/>
    <n v="6061759"/>
    <n v="17000000"/>
    <n v="-10938241"/>
    <x v="1"/>
    <x v="1"/>
    <x v="0"/>
  </r>
  <r>
    <s v="Bridesmaids"/>
    <d v="2011-10-30T00:00:00"/>
    <x v="16"/>
    <x v="1"/>
    <s v="Color"/>
    <x v="0"/>
    <x v="0"/>
    <x v="0"/>
    <s v="R"/>
    <x v="690"/>
    <x v="1044"/>
    <n v="722"/>
    <n v="3229"/>
    <n v="176"/>
    <n v="27000"/>
    <n v="6.8"/>
    <n v="371"/>
    <n v="131"/>
    <n v="169076745"/>
    <n v="32500000"/>
    <n v="136576745"/>
    <x v="0"/>
    <x v="1"/>
    <x v="2"/>
  </r>
  <r>
    <s v="Event Horizon"/>
    <d v="1997-08-01T00:00:00"/>
    <x v="10"/>
    <x v="2"/>
    <s v="Color"/>
    <x v="2"/>
    <x v="0"/>
    <x v="2"/>
    <s v="R"/>
    <x v="691"/>
    <x v="120"/>
    <n v="722"/>
    <n v="2525"/>
    <n v="545"/>
    <n v="10000"/>
    <n v="6.7"/>
    <n v="172"/>
    <n v="130"/>
    <n v="26616590"/>
    <n v="60000000"/>
    <n v="-33383410"/>
    <x v="1"/>
    <x v="1"/>
    <x v="2"/>
  </r>
  <r>
    <s v="Goal! The Dream Begins"/>
    <d v="2005-06-05T00:00:00"/>
    <x v="5"/>
    <x v="0"/>
    <s v="Color"/>
    <x v="3"/>
    <x v="0"/>
    <x v="0"/>
    <s v="PG-13"/>
    <x v="691"/>
    <x v="36"/>
    <n v="722"/>
    <n v="2859"/>
    <n v="41"/>
    <n v="0"/>
    <n v="6.8"/>
    <n v="90"/>
    <n v="118"/>
    <n v="4280577"/>
    <n v="10000000"/>
    <n v="-5719423"/>
    <x v="1"/>
    <x v="1"/>
    <x v="0"/>
  </r>
  <r>
    <s v="Light Sleeper"/>
    <d v="1992-09-18T00:00:00"/>
    <x v="9"/>
    <x v="2"/>
    <s v="Color"/>
    <x v="4"/>
    <x v="0"/>
    <x v="0"/>
    <s v="R"/>
    <x v="692"/>
    <x v="1130"/>
    <n v="722"/>
    <n v="1201"/>
    <n v="261"/>
    <n v="247"/>
    <n v="6.8"/>
    <n v="19"/>
    <n v="103"/>
    <n v="1100000"/>
    <n v="5000000"/>
    <n v="-3900000"/>
    <x v="1"/>
    <x v="1"/>
    <x v="0"/>
  </r>
  <r>
    <s v="The Longshots"/>
    <d v="2008-03-18T00:00:00"/>
    <x v="3"/>
    <x v="0"/>
    <s v="Color"/>
    <x v="7"/>
    <x v="0"/>
    <x v="0"/>
    <s v="PG"/>
    <x v="693"/>
    <x v="1318"/>
    <n v="721"/>
    <n v="2453"/>
    <n v="258"/>
    <n v="376"/>
    <n v="5.0999999999999996"/>
    <n v="47"/>
    <n v="94"/>
    <n v="11508423"/>
    <n v="23000000"/>
    <n v="-11491577"/>
    <x v="1"/>
    <x v="1"/>
    <x v="0"/>
  </r>
  <r>
    <s v="Dirty Work"/>
    <d v="1998-05-25T00:00:00"/>
    <x v="11"/>
    <x v="2"/>
    <s v="Color"/>
    <x v="0"/>
    <x v="0"/>
    <x v="5"/>
    <s v="PG-13"/>
    <x v="694"/>
    <x v="1319"/>
    <n v="721"/>
    <n v="1805"/>
    <n v="799"/>
    <n v="679"/>
    <n v="6.4"/>
    <n v="32"/>
    <n v="82"/>
    <n v="9975684"/>
    <n v="13000000"/>
    <n v="-3024316"/>
    <x v="1"/>
    <x v="1"/>
    <x v="1"/>
  </r>
  <r>
    <s v="Talk Radio"/>
    <d v="1988-03-26T00:00:00"/>
    <x v="30"/>
    <x v="3"/>
    <s v="Color"/>
    <x v="3"/>
    <x v="0"/>
    <x v="0"/>
    <s v="R"/>
    <x v="695"/>
    <x v="43"/>
    <n v="721"/>
    <n v="1966"/>
    <n v="0"/>
    <n v="816"/>
    <n v="7.3"/>
    <n v="40"/>
    <n v="110"/>
    <n v="3468572"/>
    <n v="4000000"/>
    <n v="-531428"/>
    <x v="1"/>
    <x v="0"/>
    <x v="0"/>
  </r>
  <r>
    <s v="Beastmaster 2: Through the Portal of Time"/>
    <d v="1991-09-24T00:00:00"/>
    <x v="13"/>
    <x v="2"/>
    <s v="Color"/>
    <x v="1"/>
    <x v="0"/>
    <x v="0"/>
    <s v="PG-13"/>
    <x v="696"/>
    <x v="1320"/>
    <n v="721"/>
    <n v="2000"/>
    <n v="0"/>
    <n v="125"/>
    <n v="3.8"/>
    <n v="17"/>
    <n v="107"/>
    <n v="869325"/>
    <n v="6000000"/>
    <n v="-5130675"/>
    <x v="1"/>
    <x v="2"/>
    <x v="0"/>
  </r>
  <r>
    <s v="The Barbarians"/>
    <d v="1987-12-09T00:00:00"/>
    <x v="12"/>
    <x v="3"/>
    <s v="Color"/>
    <x v="5"/>
    <x v="0"/>
    <x v="0"/>
    <s v="R"/>
    <x v="696"/>
    <x v="1321"/>
    <n v="721"/>
    <n v="1700"/>
    <n v="101"/>
    <n v="550"/>
    <n v="4.8"/>
    <n v="15"/>
    <n v="87"/>
    <n v="800000"/>
    <n v="4000000"/>
    <n v="-3200000"/>
    <x v="1"/>
    <x v="2"/>
    <x v="1"/>
  </r>
  <r>
    <s v="The Crow"/>
    <d v="1994-02-16T00:00:00"/>
    <x v="27"/>
    <x v="2"/>
    <s v="Color"/>
    <x v="1"/>
    <x v="0"/>
    <x v="0"/>
    <s v="R"/>
    <x v="695"/>
    <x v="534"/>
    <n v="720"/>
    <n v="2630"/>
    <n v="295"/>
    <n v="15000"/>
    <n v="7.6"/>
    <n v="118"/>
    <n v="98"/>
    <n v="50693162"/>
    <n v="23000000"/>
    <n v="27693162"/>
    <x v="0"/>
    <x v="0"/>
    <x v="0"/>
  </r>
  <r>
    <s v="The Doors"/>
    <d v="1991-07-01T00:00:00"/>
    <x v="13"/>
    <x v="2"/>
    <s v="Color"/>
    <x v="7"/>
    <x v="0"/>
    <x v="0"/>
    <s v="R"/>
    <x v="695"/>
    <x v="43"/>
    <n v="720"/>
    <n v="3044"/>
    <n v="0"/>
    <n v="0"/>
    <n v="7.2"/>
    <n v="82"/>
    <n v="140"/>
    <n v="35183792"/>
    <n v="38000000"/>
    <n v="-2816208"/>
    <x v="1"/>
    <x v="0"/>
    <x v="2"/>
  </r>
  <r>
    <s v="Nancy Drew"/>
    <d v="2007-10-02T00:00:00"/>
    <x v="4"/>
    <x v="0"/>
    <s v="Color"/>
    <x v="0"/>
    <x v="0"/>
    <x v="0"/>
    <s v="PG"/>
    <x v="697"/>
    <x v="395"/>
    <n v="720"/>
    <n v="3327"/>
    <n v="26"/>
    <n v="590"/>
    <n v="5.9"/>
    <n v="93"/>
    <n v="99"/>
    <n v="25584685"/>
    <n v="20000000"/>
    <n v="5584685"/>
    <x v="0"/>
    <x v="1"/>
    <x v="0"/>
  </r>
  <r>
    <s v="Hairspray"/>
    <d v="2007-10-16T00:00:00"/>
    <x v="4"/>
    <x v="0"/>
    <s v="Color"/>
    <x v="0"/>
    <x v="0"/>
    <x v="0"/>
    <s v="PG"/>
    <x v="698"/>
    <x v="437"/>
    <n v="719"/>
    <n v="1673"/>
    <n v="163"/>
    <n v="0"/>
    <n v="6.7"/>
    <n v="219"/>
    <n v="117"/>
    <n v="118823091"/>
    <n v="75000000"/>
    <n v="43823091"/>
    <x v="0"/>
    <x v="1"/>
    <x v="0"/>
  </r>
  <r>
    <s v="On the Line"/>
    <d v="2001-08-07T00:00:00"/>
    <x v="25"/>
    <x v="0"/>
    <s v="Color"/>
    <x v="0"/>
    <x v="0"/>
    <x v="0"/>
    <s v="PG"/>
    <x v="698"/>
    <x v="1322"/>
    <n v="719"/>
    <n v="2446"/>
    <n v="49"/>
    <n v="0"/>
    <n v="4.0999999999999996"/>
    <n v="46"/>
    <n v="85"/>
    <n v="4356743"/>
    <n v="16000000"/>
    <n v="-11643257"/>
    <x v="1"/>
    <x v="2"/>
    <x v="1"/>
  </r>
  <r>
    <s v="Flirting with Disaster"/>
    <d v="1996-09-12T00:00:00"/>
    <x v="29"/>
    <x v="2"/>
    <s v="Color"/>
    <x v="0"/>
    <x v="0"/>
    <x v="0"/>
    <s v="R"/>
    <x v="699"/>
    <x v="67"/>
    <n v="718"/>
    <n v="2240"/>
    <n v="737"/>
    <n v="824"/>
    <n v="6.8"/>
    <n v="50"/>
    <n v="92"/>
    <n v="14891000"/>
    <n v="7000000"/>
    <n v="7891000"/>
    <x v="0"/>
    <x v="1"/>
    <x v="0"/>
  </r>
  <r>
    <s v="Tea with Mussolini"/>
    <d v="1999-02-10T00:00:00"/>
    <x v="17"/>
    <x v="2"/>
    <s v="Color"/>
    <x v="0"/>
    <x v="0"/>
    <x v="12"/>
    <s v="PG"/>
    <x v="699"/>
    <x v="1323"/>
    <n v="718"/>
    <n v="1148"/>
    <n v="160"/>
    <n v="970"/>
    <n v="6.9"/>
    <n v="62"/>
    <n v="117"/>
    <n v="14348123"/>
    <n v="12000000"/>
    <n v="2348123"/>
    <x v="0"/>
    <x v="1"/>
    <x v="0"/>
  </r>
  <r>
    <s v="Oldboy"/>
    <d v="2003-01-07T00:00:00"/>
    <x v="22"/>
    <x v="0"/>
    <s v="Color"/>
    <x v="3"/>
    <x v="16"/>
    <x v="19"/>
    <s v="R"/>
    <x v="700"/>
    <x v="797"/>
    <n v="717"/>
    <n v="852"/>
    <n v="0"/>
    <n v="43000"/>
    <n v="8.4"/>
    <n v="305"/>
    <n v="120"/>
    <n v="2181290"/>
    <n v="3000000"/>
    <n v="-818710"/>
    <x v="1"/>
    <x v="3"/>
    <x v="0"/>
  </r>
  <r>
    <s v="Tae Guk Gi: The Brotherhood of War"/>
    <d v="2004-02-18T00:00:00"/>
    <x v="0"/>
    <x v="0"/>
    <s v="Color"/>
    <x v="1"/>
    <x v="16"/>
    <x v="19"/>
    <s v="R"/>
    <x v="700"/>
    <x v="1324"/>
    <n v="717"/>
    <n v="1730"/>
    <n v="16"/>
    <n v="0"/>
    <n v="8.1"/>
    <n v="86"/>
    <n v="148"/>
    <n v="1110186"/>
    <n v="12800000"/>
    <n v="-11689814"/>
    <x v="1"/>
    <x v="3"/>
    <x v="2"/>
  </r>
  <r>
    <s v="Lady Vengeance"/>
    <d v="2005-07-30T00:00:00"/>
    <x v="5"/>
    <x v="0"/>
    <s v="Color"/>
    <x v="4"/>
    <x v="16"/>
    <x v="19"/>
    <s v="R"/>
    <x v="700"/>
    <x v="797"/>
    <n v="717"/>
    <n v="907"/>
    <n v="0"/>
    <n v="4000"/>
    <n v="7.7"/>
    <n v="202"/>
    <n v="112"/>
    <n v="211667"/>
    <n v="4200000000"/>
    <n v="-4199788333"/>
    <x v="1"/>
    <x v="0"/>
    <x v="0"/>
  </r>
  <r>
    <s v="Memento"/>
    <d v="2000-09-18T00:00:00"/>
    <x v="28"/>
    <x v="0"/>
    <s v="Black and White"/>
    <x v="9"/>
    <x v="0"/>
    <x v="0"/>
    <s v="R"/>
    <x v="701"/>
    <x v="89"/>
    <n v="716"/>
    <n v="1997"/>
    <n v="22000"/>
    <n v="40000"/>
    <n v="8.5"/>
    <n v="274"/>
    <n v="113"/>
    <n v="25530884"/>
    <n v="9000000"/>
    <n v="16530884"/>
    <x v="0"/>
    <x v="3"/>
    <x v="0"/>
  </r>
  <r>
    <s v="Code Name: The Cleaner"/>
    <d v="2007-10-30T00:00:00"/>
    <x v="4"/>
    <x v="0"/>
    <s v="Color"/>
    <x v="1"/>
    <x v="0"/>
    <x v="0"/>
    <s v="PG-13"/>
    <x v="701"/>
    <x v="21"/>
    <n v="716"/>
    <n v="2700"/>
    <n v="10"/>
    <n v="233"/>
    <n v="4.5"/>
    <n v="53"/>
    <n v="91"/>
    <n v="8104069"/>
    <n v="20000000"/>
    <n v="-11895931"/>
    <x v="1"/>
    <x v="2"/>
    <x v="0"/>
  </r>
  <r>
    <s v="The Young and Prodigious T.S. Spivet"/>
    <d v="2013-07-23T00:00:00"/>
    <x v="19"/>
    <x v="1"/>
    <s v="Color"/>
    <x v="1"/>
    <x v="0"/>
    <x v="3"/>
    <s v="PG"/>
    <x v="701"/>
    <x v="899"/>
    <n v="716"/>
    <n v="1843"/>
    <n v="0"/>
    <n v="5000"/>
    <n v="7.1"/>
    <n v="122"/>
    <n v="105"/>
    <n v="99462"/>
    <n v="33000000"/>
    <n v="-32900538"/>
    <x v="1"/>
    <x v="0"/>
    <x v="0"/>
  </r>
  <r>
    <s v="Wonderland"/>
    <d v="2003-05-30T00:00:00"/>
    <x v="22"/>
    <x v="0"/>
    <s v="Color"/>
    <x v="4"/>
    <x v="0"/>
    <x v="0"/>
    <s v="R"/>
    <x v="702"/>
    <x v="1325"/>
    <n v="715"/>
    <n v="1315"/>
    <n v="10"/>
    <n v="1000"/>
    <n v="6.6"/>
    <n v="91"/>
    <n v="104"/>
    <n v="1056102"/>
    <n v="5000000"/>
    <n v="-3943898"/>
    <x v="1"/>
    <x v="1"/>
    <x v="0"/>
  </r>
  <r>
    <s v="Sydney White"/>
    <d v="2007-09-19T00:00:00"/>
    <x v="4"/>
    <x v="0"/>
    <s v="Color"/>
    <x v="0"/>
    <x v="0"/>
    <x v="0"/>
    <s v="PG-13"/>
    <x v="703"/>
    <x v="700"/>
    <n v="714"/>
    <n v="2785"/>
    <n v="18"/>
    <n v="0"/>
    <n v="6.3"/>
    <n v="72"/>
    <n v="108"/>
    <n v="11702090"/>
    <n v="16500000"/>
    <n v="-4797910"/>
    <x v="1"/>
    <x v="1"/>
    <x v="0"/>
  </r>
  <r>
    <s v="The Lucky One"/>
    <d v="2012-05-19T00:00:00"/>
    <x v="1"/>
    <x v="1"/>
    <s v="Color"/>
    <x v="3"/>
    <x v="0"/>
    <x v="0"/>
    <s v="PG-13"/>
    <x v="704"/>
    <x v="550"/>
    <n v="713"/>
    <n v="1852"/>
    <n v="96"/>
    <n v="29000"/>
    <n v="6.5"/>
    <n v="170"/>
    <n v="101"/>
    <n v="60443237"/>
    <n v="25000000"/>
    <n v="35443237"/>
    <x v="0"/>
    <x v="1"/>
    <x v="0"/>
  </r>
  <r>
    <s v="A Haunted House"/>
    <d v="2013-04-02T00:00:00"/>
    <x v="19"/>
    <x v="1"/>
    <s v="Color"/>
    <x v="0"/>
    <x v="0"/>
    <x v="0"/>
    <s v="R"/>
    <x v="705"/>
    <x v="1034"/>
    <n v="713"/>
    <n v="3421"/>
    <n v="89"/>
    <n v="0"/>
    <n v="5.0999999999999996"/>
    <n v="129"/>
    <n v="86"/>
    <n v="40041683"/>
    <n v="2500000"/>
    <n v="37541683"/>
    <x v="0"/>
    <x v="1"/>
    <x v="1"/>
  </r>
  <r>
    <s v="And So It Goes"/>
    <d v="2014-01-21T00:00:00"/>
    <x v="14"/>
    <x v="1"/>
    <s v="Color"/>
    <x v="0"/>
    <x v="0"/>
    <x v="0"/>
    <s v="PG-13"/>
    <x v="706"/>
    <x v="328"/>
    <n v="712"/>
    <n v="1673"/>
    <n v="0"/>
    <n v="3000"/>
    <n v="5.7"/>
    <n v="107"/>
    <n v="94"/>
    <n v="15155772"/>
    <n v="18000000"/>
    <n v="-2844228"/>
    <x v="1"/>
    <x v="1"/>
    <x v="0"/>
  </r>
  <r>
    <s v="Waterworld"/>
    <d v="1995-10-07T00:00:00"/>
    <x v="21"/>
    <x v="2"/>
    <s v="Color"/>
    <x v="1"/>
    <x v="0"/>
    <x v="0"/>
    <s v="PG-13"/>
    <x v="707"/>
    <x v="135"/>
    <n v="711"/>
    <n v="1004"/>
    <n v="58"/>
    <n v="0"/>
    <n v="6.1"/>
    <n v="91"/>
    <n v="176"/>
    <n v="88246220"/>
    <n v="175000000"/>
    <n v="-86753780"/>
    <x v="1"/>
    <x v="1"/>
    <x v="2"/>
  </r>
  <r>
    <s v="Mickey Blue Eyes"/>
    <d v="1999-01-05T00:00:00"/>
    <x v="17"/>
    <x v="2"/>
    <s v="Color"/>
    <x v="0"/>
    <x v="0"/>
    <x v="2"/>
    <s v="PG-13"/>
    <x v="707"/>
    <x v="1326"/>
    <n v="711"/>
    <n v="2913"/>
    <n v="6"/>
    <n v="445"/>
    <n v="5.8"/>
    <n v="90"/>
    <n v="102"/>
    <n v="33864342"/>
    <n v="40000000"/>
    <n v="-6135658"/>
    <x v="1"/>
    <x v="1"/>
    <x v="0"/>
  </r>
  <r>
    <s v="The Rage: Carrie 2"/>
    <d v="1999-06-14T00:00:00"/>
    <x v="17"/>
    <x v="2"/>
    <s v="Black and White"/>
    <x v="2"/>
    <x v="0"/>
    <x v="0"/>
    <s v="R"/>
    <x v="708"/>
    <x v="1327"/>
    <n v="711"/>
    <n v="3162"/>
    <n v="52"/>
    <n v="897"/>
    <n v="4.5999999999999996"/>
    <n v="85"/>
    <n v="104"/>
    <n v="17757087"/>
    <n v="21000000"/>
    <n v="-3242913"/>
    <x v="1"/>
    <x v="2"/>
    <x v="0"/>
  </r>
  <r>
    <s v="Sliding Doors"/>
    <d v="1998-04-26T00:00:00"/>
    <x v="11"/>
    <x v="2"/>
    <s v="Color"/>
    <x v="0"/>
    <x v="0"/>
    <x v="2"/>
    <s v="R"/>
    <x v="707"/>
    <x v="1276"/>
    <n v="711"/>
    <n v="1462"/>
    <n v="29"/>
    <n v="0"/>
    <n v="6.8"/>
    <n v="88"/>
    <n v="99"/>
    <n v="11883495"/>
    <n v="9000000"/>
    <n v="2883495"/>
    <x v="0"/>
    <x v="1"/>
    <x v="0"/>
  </r>
  <r>
    <s v="Signs"/>
    <d v="2002-03-16T00:00:00"/>
    <x v="18"/>
    <x v="0"/>
    <s v="Color"/>
    <x v="3"/>
    <x v="0"/>
    <x v="0"/>
    <s v="PG-13"/>
    <x v="709"/>
    <x v="307"/>
    <n v="710"/>
    <n v="1675"/>
    <n v="0"/>
    <n v="0"/>
    <n v="6.7"/>
    <n v="208"/>
    <n v="106"/>
    <n v="227965690"/>
    <n v="72000000"/>
    <n v="155965690"/>
    <x v="0"/>
    <x v="1"/>
    <x v="0"/>
  </r>
  <r>
    <s v="Mean Creek"/>
    <d v="2004-09-12T00:00:00"/>
    <x v="0"/>
    <x v="0"/>
    <s v="Color"/>
    <x v="4"/>
    <x v="0"/>
    <x v="0"/>
    <s v="R"/>
    <x v="709"/>
    <x v="1328"/>
    <n v="710"/>
    <n v="2655"/>
    <n v="9"/>
    <n v="1000"/>
    <n v="7.3"/>
    <n v="126"/>
    <n v="90"/>
    <n v="603943"/>
    <n v="500000"/>
    <n v="103943"/>
    <x v="0"/>
    <x v="0"/>
    <x v="0"/>
  </r>
  <r>
    <s v="The Chumscrubber"/>
    <d v="2005-07-10T00:00:00"/>
    <x v="5"/>
    <x v="0"/>
    <s v="Color"/>
    <x v="0"/>
    <x v="0"/>
    <x v="0"/>
    <s v="R"/>
    <x v="709"/>
    <x v="1329"/>
    <n v="710"/>
    <n v="2119"/>
    <n v="3"/>
    <n v="1000"/>
    <n v="7"/>
    <n v="74"/>
    <n v="108"/>
    <n v="49526"/>
    <n v="6800000"/>
    <n v="-6750474"/>
    <x v="1"/>
    <x v="0"/>
    <x v="0"/>
  </r>
  <r>
    <s v="Apocalypto"/>
    <d v="2006-05-13T00:00:00"/>
    <x v="6"/>
    <x v="0"/>
    <s v="Color"/>
    <x v="1"/>
    <x v="17"/>
    <x v="0"/>
    <s v="R"/>
    <x v="710"/>
    <x v="1147"/>
    <n v="708"/>
    <n v="848"/>
    <n v="0"/>
    <n v="14000"/>
    <n v="7.8"/>
    <n v="283"/>
    <n v="139"/>
    <n v="50859889"/>
    <n v="40000000"/>
    <n v="10859889"/>
    <x v="0"/>
    <x v="0"/>
    <x v="2"/>
  </r>
  <r>
    <s v="Unfriended"/>
    <d v="2014-07-10T00:00:00"/>
    <x v="14"/>
    <x v="1"/>
    <s v="Color"/>
    <x v="2"/>
    <x v="0"/>
    <x v="0"/>
    <s v="R"/>
    <x v="711"/>
    <x v="1330"/>
    <n v="707"/>
    <n v="1565"/>
    <n v="6"/>
    <n v="13000"/>
    <n v="5.7"/>
    <n v="270"/>
    <n v="83"/>
    <n v="31537320"/>
    <n v="1000000"/>
    <n v="30537320"/>
    <x v="0"/>
    <x v="1"/>
    <x v="1"/>
  </r>
  <r>
    <s v="All About the Benjamins"/>
    <d v="2002-10-10T00:00:00"/>
    <x v="18"/>
    <x v="0"/>
    <s v="Color"/>
    <x v="1"/>
    <x v="0"/>
    <x v="0"/>
    <s v="R"/>
    <x v="712"/>
    <x v="539"/>
    <n v="706"/>
    <n v="1421"/>
    <n v="10"/>
    <n v="530"/>
    <n v="5.7"/>
    <n v="40"/>
    <n v="95"/>
    <n v="25482931"/>
    <n v="14000000"/>
    <n v="11482931"/>
    <x v="0"/>
    <x v="1"/>
    <x v="0"/>
  </r>
  <r>
    <s v="Duma"/>
    <d v="2005-02-14T00:00:00"/>
    <x v="5"/>
    <x v="0"/>
    <s v="Color"/>
    <x v="5"/>
    <x v="0"/>
    <x v="0"/>
    <s v="PG"/>
    <x v="713"/>
    <x v="1331"/>
    <n v="706"/>
    <n v="1579"/>
    <n v="19"/>
    <n v="0"/>
    <n v="7.3"/>
    <n v="38"/>
    <n v="100"/>
    <n v="860002"/>
    <n v="12000000"/>
    <n v="-11139998"/>
    <x v="1"/>
    <x v="0"/>
    <x v="0"/>
  </r>
  <r>
    <s v="Final Destination 5"/>
    <d v="2011-07-03T00:00:00"/>
    <x v="16"/>
    <x v="1"/>
    <s v="Color"/>
    <x v="2"/>
    <x v="0"/>
    <x v="0"/>
    <s v="R"/>
    <x v="714"/>
    <x v="1332"/>
    <n v="703"/>
    <n v="3074"/>
    <n v="77"/>
    <n v="20000"/>
    <n v="5.9"/>
    <n v="277"/>
    <n v="92"/>
    <n v="42575718"/>
    <n v="40000000"/>
    <n v="2575718"/>
    <x v="0"/>
    <x v="1"/>
    <x v="0"/>
  </r>
  <r>
    <s v="Gracie"/>
    <d v="2007-01-04T00:00:00"/>
    <x v="4"/>
    <x v="0"/>
    <s v="Color"/>
    <x v="7"/>
    <x v="0"/>
    <x v="0"/>
    <s v="PG-13"/>
    <x v="714"/>
    <x v="561"/>
    <n v="702"/>
    <n v="2007"/>
    <n v="49"/>
    <n v="313"/>
    <n v="6.2"/>
    <n v="65"/>
    <n v="95"/>
    <n v="2955039"/>
    <n v="9000000"/>
    <n v="-6044961"/>
    <x v="1"/>
    <x v="1"/>
    <x v="0"/>
  </r>
  <r>
    <s v="Love's Abiding Joy"/>
    <d v="2006-06-24T00:00:00"/>
    <x v="6"/>
    <x v="0"/>
    <s v="Color"/>
    <x v="3"/>
    <x v="18"/>
    <x v="0"/>
    <s v="PG"/>
    <x v="715"/>
    <x v="1193"/>
    <n v="702"/>
    <n v="2715"/>
    <n v="84"/>
    <n v="76"/>
    <n v="7.2"/>
    <n v="5"/>
    <n v="87"/>
    <n v="252726"/>
    <n v="3000000"/>
    <n v="-2747274"/>
    <x v="1"/>
    <x v="0"/>
    <x v="1"/>
  </r>
  <r>
    <s v="May"/>
    <d v="2002-03-16T00:00:00"/>
    <x v="18"/>
    <x v="0"/>
    <s v="Color"/>
    <x v="3"/>
    <x v="0"/>
    <x v="0"/>
    <s v="R"/>
    <x v="716"/>
    <x v="1333"/>
    <n v="701"/>
    <n v="2489"/>
    <n v="75"/>
    <n v="0"/>
    <n v="6.7"/>
    <n v="114"/>
    <n v="93"/>
    <n v="145540"/>
    <n v="500000"/>
    <n v="-354460"/>
    <x v="1"/>
    <x v="1"/>
    <x v="0"/>
  </r>
  <r>
    <s v="Shallow Hal"/>
    <d v="2001-07-14T00:00:00"/>
    <x v="25"/>
    <x v="0"/>
    <s v="Color"/>
    <x v="0"/>
    <x v="0"/>
    <x v="0"/>
    <s v="PG-13"/>
    <x v="717"/>
    <x v="492"/>
    <n v="700"/>
    <n v="2842"/>
    <n v="101"/>
    <n v="0"/>
    <n v="5.9"/>
    <n v="109"/>
    <n v="114"/>
    <n v="70836296"/>
    <n v="40000000"/>
    <n v="30836296"/>
    <x v="0"/>
    <x v="1"/>
    <x v="0"/>
  </r>
  <r>
    <s v="La Bamba"/>
    <d v="1987-11-05T00:00:00"/>
    <x v="12"/>
    <x v="3"/>
    <s v="Color"/>
    <x v="7"/>
    <x v="0"/>
    <x v="0"/>
    <s v="PG-13"/>
    <x v="718"/>
    <x v="1334"/>
    <n v="699"/>
    <n v="936"/>
    <n v="7"/>
    <n v="0"/>
    <n v="6.8"/>
    <n v="18"/>
    <n v="108"/>
    <n v="54215416"/>
    <n v="6500000"/>
    <n v="47715416"/>
    <x v="0"/>
    <x v="1"/>
    <x v="0"/>
  </r>
  <r>
    <s v="Rapa Nui"/>
    <d v="1994-03-24T00:00:00"/>
    <x v="27"/>
    <x v="2"/>
    <s v="Color"/>
    <x v="1"/>
    <x v="0"/>
    <x v="0"/>
    <s v="R"/>
    <x v="718"/>
    <x v="135"/>
    <n v="699"/>
    <n v="1592"/>
    <n v="58"/>
    <n v="399"/>
    <n v="6.4"/>
    <n v="9"/>
    <n v="107"/>
    <n v="305070"/>
    <n v="20000000"/>
    <n v="-19694930"/>
    <x v="1"/>
    <x v="1"/>
    <x v="0"/>
  </r>
  <r>
    <s v="Pollock"/>
    <d v="2000-12-25T00:00:00"/>
    <x v="28"/>
    <x v="0"/>
    <s v="Color"/>
    <x v="7"/>
    <x v="0"/>
    <x v="0"/>
    <s v="R"/>
    <x v="719"/>
    <x v="1335"/>
    <n v="697"/>
    <n v="1517"/>
    <n v="0"/>
    <n v="0"/>
    <n v="7"/>
    <n v="115"/>
    <n v="122"/>
    <n v="8596914"/>
    <n v="6000000"/>
    <n v="2596914"/>
    <x v="0"/>
    <x v="0"/>
    <x v="2"/>
  </r>
  <r>
    <s v="The Lucky Ones"/>
    <d v="2008-07-08T00:00:00"/>
    <x v="3"/>
    <x v="0"/>
    <s v="Color"/>
    <x v="0"/>
    <x v="0"/>
    <x v="0"/>
    <s v="R"/>
    <x v="719"/>
    <x v="433"/>
    <n v="697"/>
    <n v="2243"/>
    <n v="168"/>
    <n v="702"/>
    <n v="7"/>
    <n v="57"/>
    <n v="115"/>
    <n v="183088"/>
    <n v="15000000"/>
    <n v="-14816912"/>
    <x v="1"/>
    <x v="0"/>
    <x v="0"/>
  </r>
  <r>
    <s v="Money Talks"/>
    <d v="1997-03-13T00:00:00"/>
    <x v="10"/>
    <x v="2"/>
    <s v="Color"/>
    <x v="1"/>
    <x v="0"/>
    <x v="0"/>
    <s v="R"/>
    <x v="720"/>
    <x v="208"/>
    <n v="695"/>
    <n v="2530"/>
    <n v="420"/>
    <n v="666"/>
    <n v="6.1"/>
    <n v="29"/>
    <n v="97"/>
    <n v="41067398"/>
    <n v="25000000"/>
    <n v="16067398"/>
    <x v="0"/>
    <x v="1"/>
    <x v="0"/>
  </r>
  <r>
    <s v="The Wizard of Oz"/>
    <d v="1939-04-09T00:00:00"/>
    <x v="57"/>
    <x v="8"/>
    <s v="Black and White"/>
    <x v="5"/>
    <x v="0"/>
    <x v="0"/>
    <s v="Passed"/>
    <x v="721"/>
    <x v="1336"/>
    <n v="695"/>
    <n v="2509"/>
    <n v="149"/>
    <n v="14000"/>
    <n v="8.1"/>
    <n v="213"/>
    <n v="102"/>
    <n v="22202612"/>
    <n v="2800000"/>
    <n v="19402612"/>
    <x v="0"/>
    <x v="3"/>
    <x v="0"/>
  </r>
  <r>
    <s v="Oliver!"/>
    <d v="1968-08-19T00:00:00"/>
    <x v="58"/>
    <x v="5"/>
    <s v="Color"/>
    <x v="3"/>
    <x v="0"/>
    <x v="2"/>
    <s v="G"/>
    <x v="722"/>
    <x v="1337"/>
    <n v="695"/>
    <n v="1593"/>
    <n v="82"/>
    <n v="0"/>
    <n v="7.5"/>
    <n v="56"/>
    <n v="153"/>
    <n v="16800000"/>
    <n v="10000000"/>
    <n v="6800000"/>
    <x v="0"/>
    <x v="0"/>
    <x v="2"/>
  </r>
  <r>
    <s v="Firestarter"/>
    <d v="1984-09-20T00:00:00"/>
    <x v="26"/>
    <x v="3"/>
    <s v="Color"/>
    <x v="1"/>
    <x v="0"/>
    <x v="0"/>
    <s v="R"/>
    <x v="720"/>
    <x v="996"/>
    <n v="695"/>
    <n v="3444"/>
    <n v="73"/>
    <n v="0"/>
    <n v="6"/>
    <n v="45"/>
    <n v="114"/>
    <n v="15100000"/>
    <n v="15000000"/>
    <n v="100000"/>
    <x v="0"/>
    <x v="1"/>
    <x v="0"/>
  </r>
  <r>
    <s v="Harriet the Spy"/>
    <d v="1996-03-18T00:00:00"/>
    <x v="29"/>
    <x v="2"/>
    <s v="Color"/>
    <x v="0"/>
    <x v="0"/>
    <x v="0"/>
    <s v="PG"/>
    <x v="723"/>
    <x v="1338"/>
    <n v="694"/>
    <n v="2486"/>
    <n v="15"/>
    <n v="833"/>
    <n v="5.9"/>
    <n v="25"/>
    <n v="100"/>
    <n v="26539321"/>
    <n v="13000000"/>
    <n v="13539321"/>
    <x v="0"/>
    <x v="1"/>
    <x v="0"/>
  </r>
  <r>
    <s v="American Outlaws"/>
    <d v="2001-10-29T00:00:00"/>
    <x v="25"/>
    <x v="0"/>
    <s v="Color"/>
    <x v="1"/>
    <x v="0"/>
    <x v="0"/>
    <s v="PG-13"/>
    <x v="723"/>
    <x v="21"/>
    <n v="694"/>
    <n v="1668"/>
    <n v="10"/>
    <n v="433"/>
    <n v="6"/>
    <n v="44"/>
    <n v="94"/>
    <n v="13264986"/>
    <n v="35000000"/>
    <n v="-21735014"/>
    <x v="1"/>
    <x v="1"/>
    <x v="0"/>
  </r>
  <r>
    <s v="Hobo with a Shotgun"/>
    <d v="2011-06-17T00:00:00"/>
    <x v="16"/>
    <x v="1"/>
    <s v="Color"/>
    <x v="1"/>
    <x v="0"/>
    <x v="5"/>
    <s v="Not Rated"/>
    <x v="723"/>
    <x v="1339"/>
    <n v="694"/>
    <n v="1249"/>
    <n v="59"/>
    <n v="37000"/>
    <n v="6.1"/>
    <n v="272"/>
    <n v="86"/>
    <n v="703002"/>
    <n v="3000000"/>
    <n v="-2296998"/>
    <x v="1"/>
    <x v="1"/>
    <x v="1"/>
  </r>
  <r>
    <s v="Jurassic Park III"/>
    <d v="2001-10-27T00:00:00"/>
    <x v="25"/>
    <x v="0"/>
    <s v="Color"/>
    <x v="1"/>
    <x v="0"/>
    <x v="0"/>
    <s v="PG-13"/>
    <x v="724"/>
    <x v="147"/>
    <n v="693"/>
    <n v="2574"/>
    <n v="394"/>
    <n v="0"/>
    <n v="5.9"/>
    <n v="198"/>
    <n v="92"/>
    <n v="181166115"/>
    <n v="93000000"/>
    <n v="88166115"/>
    <x v="0"/>
    <x v="1"/>
    <x v="0"/>
  </r>
  <r>
    <s v="Welcome to Collinwood"/>
    <d v="2002-02-03T00:00:00"/>
    <x v="18"/>
    <x v="0"/>
    <s v="Color"/>
    <x v="0"/>
    <x v="0"/>
    <x v="0"/>
    <s v="R"/>
    <x v="724"/>
    <x v="284"/>
    <n v="693"/>
    <n v="1373"/>
    <n v="94"/>
    <n v="423"/>
    <n v="6.4"/>
    <n v="72"/>
    <n v="86"/>
    <n v="333976"/>
    <n v="12000000"/>
    <n v="-11666024"/>
    <x v="1"/>
    <x v="1"/>
    <x v="1"/>
  </r>
  <r>
    <s v="Shrek 2"/>
    <d v="2004-03-30T00:00:00"/>
    <x v="0"/>
    <x v="0"/>
    <s v="Color"/>
    <x v="5"/>
    <x v="0"/>
    <x v="0"/>
    <s v="PG"/>
    <x v="725"/>
    <x v="205"/>
    <n v="692"/>
    <n v="1148"/>
    <n v="80"/>
    <n v="0"/>
    <n v="7.2"/>
    <n v="205"/>
    <n v="93"/>
    <n v="436471036"/>
    <n v="150000000"/>
    <n v="286471036"/>
    <x v="0"/>
    <x v="0"/>
    <x v="0"/>
  </r>
  <r>
    <s v="Amadeus"/>
    <d v="1984-02-19T00:00:00"/>
    <x v="26"/>
    <x v="3"/>
    <s v="Color"/>
    <x v="7"/>
    <x v="0"/>
    <x v="0"/>
    <s v="R"/>
    <x v="726"/>
    <x v="1168"/>
    <n v="692"/>
    <n v="3076"/>
    <n v="869"/>
    <n v="16000"/>
    <n v="8.3000000000000007"/>
    <n v="134"/>
    <n v="180"/>
    <n v="51600000"/>
    <n v="18000000"/>
    <n v="33600000"/>
    <x v="0"/>
    <x v="3"/>
    <x v="2"/>
  </r>
  <r>
    <s v="Who's Your Caddy?"/>
    <d v="2007-12-01T00:00:00"/>
    <x v="4"/>
    <x v="0"/>
    <s v="Color"/>
    <x v="0"/>
    <x v="0"/>
    <x v="0"/>
    <s v="PG-13"/>
    <x v="726"/>
    <x v="1340"/>
    <n v="692"/>
    <n v="3128"/>
    <n v="70"/>
    <n v="446"/>
    <n v="2"/>
    <n v="25"/>
    <n v="93"/>
    <n v="5694308"/>
    <n v="7000000"/>
    <n v="-1305692"/>
    <x v="1"/>
    <x v="2"/>
    <x v="0"/>
  </r>
  <r>
    <s v="The Haunted Mansion"/>
    <d v="2003-05-07T00:00:00"/>
    <x v="22"/>
    <x v="0"/>
    <s v="Color"/>
    <x v="0"/>
    <x v="0"/>
    <x v="0"/>
    <s v="PG"/>
    <x v="727"/>
    <x v="713"/>
    <n v="691"/>
    <n v="2622"/>
    <n v="50"/>
    <n v="988"/>
    <n v="4.9000000000000004"/>
    <n v="122"/>
    <n v="88"/>
    <n v="75817994"/>
    <n v="90000000"/>
    <n v="-14182006"/>
    <x v="1"/>
    <x v="2"/>
    <x v="1"/>
  </r>
  <r>
    <s v="Conan the Destroyer"/>
    <d v="1984-06-14T00:00:00"/>
    <x v="26"/>
    <x v="3"/>
    <s v="Color"/>
    <x v="1"/>
    <x v="0"/>
    <x v="0"/>
    <s v="PG"/>
    <x v="728"/>
    <x v="1341"/>
    <n v="691"/>
    <n v="2481"/>
    <n v="130"/>
    <n v="2000"/>
    <n v="5.8"/>
    <n v="77"/>
    <n v="103"/>
    <n v="26400000"/>
    <n v="18000000"/>
    <n v="8400000"/>
    <x v="0"/>
    <x v="1"/>
    <x v="0"/>
  </r>
  <r>
    <s v="Under the Rainbow"/>
    <d v="1981-07-09T00:00:00"/>
    <x v="43"/>
    <x v="3"/>
    <s v="Color"/>
    <x v="0"/>
    <x v="0"/>
    <x v="0"/>
    <s v="PG"/>
    <x v="728"/>
    <x v="1174"/>
    <n v="691"/>
    <n v="1761"/>
    <n v="15"/>
    <n v="501"/>
    <n v="5.4"/>
    <n v="13"/>
    <n v="98"/>
    <n v="8500000"/>
    <n v="20000000"/>
    <n v="-11500000"/>
    <x v="1"/>
    <x v="1"/>
    <x v="0"/>
  </r>
  <r>
    <s v="Speed Racer"/>
    <d v="2008-03-29T00:00:00"/>
    <x v="3"/>
    <x v="0"/>
    <s v="Color"/>
    <x v="1"/>
    <x v="0"/>
    <x v="0"/>
    <s v="PG"/>
    <x v="729"/>
    <x v="302"/>
    <n v="690"/>
    <n v="902"/>
    <n v="0"/>
    <n v="0"/>
    <n v="6.1"/>
    <n v="284"/>
    <n v="135"/>
    <n v="43929341"/>
    <n v="120000000"/>
    <n v="-76070659"/>
    <x v="1"/>
    <x v="1"/>
    <x v="2"/>
  </r>
  <r>
    <s v="Courageous"/>
    <d v="2011-06-11T00:00:00"/>
    <x v="16"/>
    <x v="1"/>
    <s v="Color"/>
    <x v="3"/>
    <x v="0"/>
    <x v="0"/>
    <s v="PG-13"/>
    <x v="730"/>
    <x v="1206"/>
    <n v="690"/>
    <n v="2300"/>
    <n v="589"/>
    <n v="10000"/>
    <n v="7"/>
    <n v="34"/>
    <n v="129"/>
    <n v="34522221"/>
    <n v="2000000"/>
    <n v="32522221"/>
    <x v="0"/>
    <x v="0"/>
    <x v="2"/>
  </r>
  <r>
    <s v="Valentine"/>
    <d v="2001-01-04T00:00:00"/>
    <x v="25"/>
    <x v="0"/>
    <s v="Color"/>
    <x v="2"/>
    <x v="0"/>
    <x v="0"/>
    <s v="R"/>
    <x v="731"/>
    <x v="1045"/>
    <n v="690"/>
    <n v="2402"/>
    <n v="9"/>
    <n v="0"/>
    <n v="4.7"/>
    <n v="120"/>
    <n v="96"/>
    <n v="20384136"/>
    <n v="10000000"/>
    <n v="10384136"/>
    <x v="0"/>
    <x v="2"/>
    <x v="0"/>
  </r>
  <r>
    <s v="Larry the Cable Guy: Health Inspector"/>
    <d v="2006-11-11T00:00:00"/>
    <x v="6"/>
    <x v="0"/>
    <s v="Color"/>
    <x v="0"/>
    <x v="0"/>
    <x v="0"/>
    <s v="PG-13"/>
    <x v="732"/>
    <x v="1342"/>
    <n v="690"/>
    <n v="2135"/>
    <n v="0"/>
    <n v="110"/>
    <n v="3.1"/>
    <n v="37"/>
    <n v="89"/>
    <n v="15655665"/>
    <n v="4000000"/>
    <n v="11655665"/>
    <x v="0"/>
    <x v="2"/>
    <x v="1"/>
  </r>
  <r>
    <s v="April Fool's Day"/>
    <d v="1986-09-07T00:00:00"/>
    <x v="23"/>
    <x v="3"/>
    <s v="Color"/>
    <x v="2"/>
    <x v="0"/>
    <x v="0"/>
    <s v="R"/>
    <x v="732"/>
    <x v="1343"/>
    <n v="690"/>
    <n v="1160"/>
    <n v="17"/>
    <n v="0"/>
    <n v="6.2"/>
    <n v="96"/>
    <n v="89"/>
    <n v="12947763"/>
    <n v="5000000"/>
    <n v="7947763"/>
    <x v="0"/>
    <x v="1"/>
    <x v="1"/>
  </r>
  <r>
    <s v="Warriors of Virtue"/>
    <d v="1997-01-01T00:00:00"/>
    <x v="10"/>
    <x v="2"/>
    <s v="Color"/>
    <x v="1"/>
    <x v="0"/>
    <x v="0"/>
    <s v="PG"/>
    <x v="731"/>
    <x v="1137"/>
    <n v="690"/>
    <n v="1993"/>
    <n v="31"/>
    <n v="0"/>
    <n v="4.5999999999999996"/>
    <n v="24"/>
    <n v="101"/>
    <n v="6448817"/>
    <n v="35000000"/>
    <n v="-28551183"/>
    <x v="1"/>
    <x v="2"/>
    <x v="0"/>
  </r>
  <r>
    <s v="Bandslam"/>
    <d v="2009-05-23T00:00:00"/>
    <x v="2"/>
    <x v="0"/>
    <s v="Color"/>
    <x v="0"/>
    <x v="0"/>
    <x v="0"/>
    <s v="PG"/>
    <x v="729"/>
    <x v="920"/>
    <n v="690"/>
    <n v="1573"/>
    <n v="650"/>
    <n v="1000"/>
    <n v="6.4"/>
    <n v="79"/>
    <n v="111"/>
    <n v="5205343"/>
    <n v="20000000"/>
    <n v="-14794657"/>
    <x v="1"/>
    <x v="1"/>
    <x v="0"/>
  </r>
  <r>
    <s v="As It Is in Heaven"/>
    <d v="2004-05-10T00:00:00"/>
    <x v="0"/>
    <x v="0"/>
    <s v="Color"/>
    <x v="0"/>
    <x v="19"/>
    <x v="34"/>
    <s v="Not Rated"/>
    <x v="733"/>
    <x v="1344"/>
    <n v="690"/>
    <n v="774"/>
    <n v="10"/>
    <n v="0"/>
    <n v="7.6"/>
    <n v="34"/>
    <n v="133"/>
    <n v="9910"/>
    <n v="25000000"/>
    <n v="-24990090"/>
    <x v="1"/>
    <x v="0"/>
    <x v="2"/>
  </r>
  <r>
    <s v="Rio 2"/>
    <d v="2014-01-21T00:00:00"/>
    <x v="14"/>
    <x v="1"/>
    <s v="Color"/>
    <x v="5"/>
    <x v="0"/>
    <x v="0"/>
    <s v="G"/>
    <x v="734"/>
    <x v="575"/>
    <n v="688"/>
    <n v="1031"/>
    <n v="107"/>
    <n v="0"/>
    <n v="6.4"/>
    <n v="159"/>
    <n v="101"/>
    <n v="131536019"/>
    <n v="103000000"/>
    <n v="28536019"/>
    <x v="0"/>
    <x v="1"/>
    <x v="0"/>
  </r>
  <r>
    <s v="The Man"/>
    <d v="2005-07-24T00:00:00"/>
    <x v="5"/>
    <x v="0"/>
    <s v="Color"/>
    <x v="1"/>
    <x v="0"/>
    <x v="8"/>
    <s v="PG-13"/>
    <x v="734"/>
    <x v="21"/>
    <n v="688"/>
    <n v="1019"/>
    <n v="10"/>
    <n v="676"/>
    <n v="5.5"/>
    <n v="72"/>
    <n v="83"/>
    <n v="8326035"/>
    <n v="33000000"/>
    <n v="-24673965"/>
    <x v="1"/>
    <x v="1"/>
    <x v="1"/>
  </r>
  <r>
    <s v="Sunshine State"/>
    <d v="2002-02-15T00:00:00"/>
    <x v="18"/>
    <x v="0"/>
    <s v="Color"/>
    <x v="3"/>
    <x v="0"/>
    <x v="0"/>
    <s v="PG-13"/>
    <x v="734"/>
    <x v="619"/>
    <n v="688"/>
    <n v="2584"/>
    <n v="407"/>
    <n v="160"/>
    <n v="6.9"/>
    <n v="68"/>
    <n v="141"/>
    <n v="3064356"/>
    <n v="5600000"/>
    <n v="-2535644"/>
    <x v="1"/>
    <x v="1"/>
    <x v="2"/>
  </r>
  <r>
    <s v="Arachnophobia"/>
    <d v="1990-07-11T00:00:00"/>
    <x v="24"/>
    <x v="2"/>
    <s v="Color"/>
    <x v="0"/>
    <x v="0"/>
    <x v="0"/>
    <s v="PG-13"/>
    <x v="735"/>
    <x v="167"/>
    <n v="687"/>
    <n v="1440"/>
    <n v="155"/>
    <n v="0"/>
    <n v="6.3"/>
    <n v="74"/>
    <n v="103"/>
    <n v="53133888"/>
    <n v="31000000"/>
    <n v="22133888"/>
    <x v="0"/>
    <x v="1"/>
    <x v="0"/>
  </r>
  <r>
    <s v="The Medallion"/>
    <d v="2003-05-17T00:00:00"/>
    <x v="22"/>
    <x v="0"/>
    <s v="Color"/>
    <x v="1"/>
    <x v="0"/>
    <x v="13"/>
    <s v="PG-13"/>
    <x v="735"/>
    <x v="1345"/>
    <n v="687"/>
    <n v="1134"/>
    <n v="4"/>
    <n v="505"/>
    <n v="5.2"/>
    <n v="98"/>
    <n v="108"/>
    <n v="22108977"/>
    <n v="41000000"/>
    <n v="-18891023"/>
    <x v="1"/>
    <x v="1"/>
    <x v="0"/>
  </r>
  <r>
    <s v="A Room with a View"/>
    <d v="1985-11-16T00:00:00"/>
    <x v="32"/>
    <x v="3"/>
    <s v="Color"/>
    <x v="3"/>
    <x v="0"/>
    <x v="2"/>
    <s v="Unrated"/>
    <x v="735"/>
    <x v="551"/>
    <n v="687"/>
    <n v="1665"/>
    <n v="133"/>
    <n v="0"/>
    <n v="7.4"/>
    <n v="55"/>
    <n v="117"/>
    <n v="20966644"/>
    <n v="3000000"/>
    <n v="17966644"/>
    <x v="0"/>
    <x v="0"/>
    <x v="0"/>
  </r>
  <r>
    <s v="Warlock"/>
    <d v="1989-07-06T00:00:00"/>
    <x v="15"/>
    <x v="3"/>
    <s v="Color"/>
    <x v="1"/>
    <x v="0"/>
    <x v="0"/>
    <s v="R"/>
    <x v="735"/>
    <x v="917"/>
    <n v="687"/>
    <n v="1990"/>
    <n v="49"/>
    <n v="0"/>
    <n v="6.2"/>
    <n v="31"/>
    <n v="103"/>
    <n v="9094451"/>
    <n v="7000000"/>
    <n v="2094451"/>
    <x v="0"/>
    <x v="1"/>
    <x v="0"/>
  </r>
  <r>
    <s v="Warlock: The Armageddon"/>
    <d v="1993-02-07T00:00:00"/>
    <x v="8"/>
    <x v="2"/>
    <s v="Color"/>
    <x v="8"/>
    <x v="0"/>
    <x v="0"/>
    <s v="R"/>
    <x v="735"/>
    <x v="1346"/>
    <n v="687"/>
    <n v="1806"/>
    <n v="16"/>
    <n v="217"/>
    <n v="5.3"/>
    <n v="22"/>
    <n v="98"/>
    <n v="3902679"/>
    <n v="3000000"/>
    <n v="902679"/>
    <x v="0"/>
    <x v="1"/>
    <x v="0"/>
  </r>
  <r>
    <s v="Cube"/>
    <d v="1997-03-18T00:00:00"/>
    <x v="10"/>
    <x v="2"/>
    <s v="Color"/>
    <x v="9"/>
    <x v="0"/>
    <x v="5"/>
    <s v="R"/>
    <x v="736"/>
    <x v="1156"/>
    <n v="686"/>
    <n v="1743"/>
    <n v="165"/>
    <n v="11000"/>
    <n v="7.3"/>
    <n v="99"/>
    <n v="90"/>
    <n v="489220"/>
    <n v="365000"/>
    <n v="124220"/>
    <x v="0"/>
    <x v="0"/>
    <x v="0"/>
  </r>
  <r>
    <s v="Gattaca"/>
    <d v="1997-06-20T00:00:00"/>
    <x v="10"/>
    <x v="2"/>
    <s v="Color"/>
    <x v="3"/>
    <x v="0"/>
    <x v="0"/>
    <s v="PG-13"/>
    <x v="737"/>
    <x v="272"/>
    <n v="685"/>
    <n v="1942"/>
    <n v="487"/>
    <n v="17000"/>
    <n v="7.8"/>
    <n v="175"/>
    <n v="106"/>
    <n v="12339633"/>
    <n v="36000000"/>
    <n v="-23660367"/>
    <x v="1"/>
    <x v="0"/>
    <x v="0"/>
  </r>
  <r>
    <s v="Locker 13"/>
    <d v="2014-11-28T00:00:00"/>
    <x v="14"/>
    <x v="1"/>
    <s v="Color"/>
    <x v="16"/>
    <x v="0"/>
    <x v="0"/>
    <s v="R"/>
    <x v="738"/>
    <x v="1347"/>
    <n v="685"/>
    <n v="2048"/>
    <n v="0"/>
    <n v="261"/>
    <n v="4.8"/>
    <n v="10"/>
    <n v="95"/>
    <n v="2468"/>
    <n v="300000"/>
    <n v="-297532"/>
    <x v="1"/>
    <x v="2"/>
    <x v="0"/>
  </r>
  <r>
    <s v="A Walk to Remember"/>
    <d v="2002-12-04T00:00:00"/>
    <x v="18"/>
    <x v="0"/>
    <s v="Color"/>
    <x v="3"/>
    <x v="0"/>
    <x v="0"/>
    <s v="PG"/>
    <x v="739"/>
    <x v="437"/>
    <n v="683"/>
    <n v="2436"/>
    <n v="163"/>
    <n v="19000"/>
    <n v="7.4"/>
    <n v="80"/>
    <n v="101"/>
    <n v="41227069"/>
    <n v="11000000"/>
    <n v="30227069"/>
    <x v="0"/>
    <x v="0"/>
    <x v="0"/>
  </r>
  <r>
    <s v="Sex Tape"/>
    <d v="2014-04-27T00:00:00"/>
    <x v="14"/>
    <x v="1"/>
    <s v="Color"/>
    <x v="0"/>
    <x v="0"/>
    <x v="0"/>
    <s v="R"/>
    <x v="740"/>
    <x v="743"/>
    <n v="683"/>
    <n v="1488"/>
    <n v="52"/>
    <n v="0"/>
    <n v="5.0999999999999996"/>
    <n v="201"/>
    <n v="94"/>
    <n v="38543473"/>
    <n v="40000000"/>
    <n v="-1456527"/>
    <x v="1"/>
    <x v="1"/>
    <x v="0"/>
  </r>
  <r>
    <s v="Licence to Kill"/>
    <d v="1989-11-17T00:00:00"/>
    <x v="15"/>
    <x v="3"/>
    <s v="Color"/>
    <x v="1"/>
    <x v="0"/>
    <x v="2"/>
    <s v="PG-13"/>
    <x v="741"/>
    <x v="892"/>
    <n v="683"/>
    <n v="2371"/>
    <n v="46"/>
    <n v="0"/>
    <n v="6.6"/>
    <n v="117"/>
    <n v="133"/>
    <n v="34667015"/>
    <n v="32000000"/>
    <n v="2667015"/>
    <x v="0"/>
    <x v="1"/>
    <x v="2"/>
  </r>
  <r>
    <s v="Excessive Force"/>
    <d v="1993-07-19T00:00:00"/>
    <x v="8"/>
    <x v="2"/>
    <s v="Color"/>
    <x v="1"/>
    <x v="0"/>
    <x v="0"/>
    <s v="R"/>
    <x v="742"/>
    <x v="1348"/>
    <n v="683"/>
    <n v="1139"/>
    <n v="29"/>
    <n v="107"/>
    <n v="5.0999999999999996"/>
    <n v="19"/>
    <n v="87"/>
    <n v="1200000"/>
    <n v="3000000"/>
    <n v="-1800000"/>
    <x v="1"/>
    <x v="1"/>
    <x v="1"/>
  </r>
  <r>
    <s v="The Bridge on the River Kwai"/>
    <d v="1957-09-24T00:00:00"/>
    <x v="59"/>
    <x v="6"/>
    <s v="Color"/>
    <x v="5"/>
    <x v="0"/>
    <x v="2"/>
    <s v="PG"/>
    <x v="743"/>
    <x v="1349"/>
    <n v="682"/>
    <n v="1035"/>
    <n v="767"/>
    <n v="0"/>
    <n v="8.1999999999999993"/>
    <n v="122"/>
    <n v="161"/>
    <n v="27200000"/>
    <n v="3000000"/>
    <n v="24200000"/>
    <x v="0"/>
    <x v="3"/>
    <x v="2"/>
  </r>
  <r>
    <s v="The Smurfs 2"/>
    <d v="2013-06-12T00:00:00"/>
    <x v="19"/>
    <x v="1"/>
    <s v="Color"/>
    <x v="5"/>
    <x v="0"/>
    <x v="0"/>
    <s v="PG"/>
    <x v="744"/>
    <x v="721"/>
    <n v="681"/>
    <n v="914"/>
    <n v="67"/>
    <n v="0"/>
    <n v="5.4"/>
    <n v="125"/>
    <n v="105"/>
    <n v="71017784"/>
    <n v="105000000"/>
    <n v="-33982216"/>
    <x v="1"/>
    <x v="1"/>
    <x v="0"/>
  </r>
  <r>
    <s v="Alpha and Omega"/>
    <d v="2010-02-16T00:00:00"/>
    <x v="7"/>
    <x v="1"/>
    <s v="Color"/>
    <x v="5"/>
    <x v="0"/>
    <x v="0"/>
    <s v="PG"/>
    <x v="745"/>
    <x v="1350"/>
    <n v="681"/>
    <n v="2486"/>
    <n v="0"/>
    <n v="0"/>
    <n v="5.3"/>
    <n v="84"/>
    <n v="90"/>
    <n v="25077977"/>
    <n v="20000000"/>
    <n v="5077977"/>
    <x v="0"/>
    <x v="1"/>
    <x v="0"/>
  </r>
  <r>
    <s v="Cinderella Man"/>
    <d v="2005-10-26T00:00:00"/>
    <x v="5"/>
    <x v="0"/>
    <s v="Color"/>
    <x v="7"/>
    <x v="0"/>
    <x v="0"/>
    <s v="PG-13"/>
    <x v="746"/>
    <x v="123"/>
    <n v="680"/>
    <n v="2523"/>
    <n v="2000"/>
    <n v="0"/>
    <n v="8"/>
    <n v="201"/>
    <n v="144"/>
    <n v="61644321"/>
    <n v="88000000"/>
    <n v="-26355679"/>
    <x v="1"/>
    <x v="3"/>
    <x v="2"/>
  </r>
  <r>
    <s v="My Summer of Love"/>
    <d v="2004-03-12T00:00:00"/>
    <x v="0"/>
    <x v="0"/>
    <s v="Color"/>
    <x v="3"/>
    <x v="0"/>
    <x v="2"/>
    <s v="R"/>
    <x v="746"/>
    <x v="1351"/>
    <n v="680"/>
    <n v="763"/>
    <n v="84"/>
    <n v="869"/>
    <n v="6.8"/>
    <n v="124"/>
    <n v="86"/>
    <n v="992238"/>
    <n v="1700000"/>
    <n v="-707762"/>
    <x v="1"/>
    <x v="1"/>
    <x v="1"/>
  </r>
  <r>
    <s v="Dead Man's Shoes"/>
    <d v="2004-08-23T00:00:00"/>
    <x v="0"/>
    <x v="0"/>
    <s v="Black and White"/>
    <x v="4"/>
    <x v="0"/>
    <x v="2"/>
    <s v="Not Rated"/>
    <x v="746"/>
    <x v="1010"/>
    <n v="680"/>
    <n v="1311"/>
    <n v="222"/>
    <n v="0"/>
    <n v="7.7"/>
    <n v="99"/>
    <n v="90"/>
    <n v="6013"/>
    <n v="695393"/>
    <n v="-689380"/>
    <x v="1"/>
    <x v="0"/>
    <x v="0"/>
  </r>
  <r>
    <s v="Princess Kaiulani"/>
    <d v="2009-03-27T00:00:00"/>
    <x v="2"/>
    <x v="0"/>
    <s v="Color"/>
    <x v="3"/>
    <x v="0"/>
    <x v="0"/>
    <s v="PG"/>
    <x v="747"/>
    <x v="1352"/>
    <n v="679"/>
    <n v="1426"/>
    <n v="3"/>
    <n v="0"/>
    <n v="6.2"/>
    <n v="26"/>
    <n v="97"/>
    <n v="883887"/>
    <n v="9000000"/>
    <n v="-8116113"/>
    <x v="1"/>
    <x v="1"/>
    <x v="0"/>
  </r>
  <r>
    <s v="Dick Tracy"/>
    <d v="1990-12-03T00:00:00"/>
    <x v="24"/>
    <x v="2"/>
    <s v="Color"/>
    <x v="1"/>
    <x v="0"/>
    <x v="0"/>
    <s v="PG"/>
    <x v="748"/>
    <x v="1353"/>
    <n v="678"/>
    <n v="2096"/>
    <n v="631"/>
    <n v="2000"/>
    <n v="6.1"/>
    <n v="72"/>
    <n v="105"/>
    <n v="103738726"/>
    <n v="100000000"/>
    <n v="3738726"/>
    <x v="0"/>
    <x v="1"/>
    <x v="0"/>
  </r>
  <r>
    <s v="Nacho Libre"/>
    <d v="2006-05-16T00:00:00"/>
    <x v="6"/>
    <x v="0"/>
    <s v="Color"/>
    <x v="0"/>
    <x v="0"/>
    <x v="8"/>
    <s v="PG"/>
    <x v="749"/>
    <x v="1060"/>
    <n v="678"/>
    <n v="1729"/>
    <n v="100"/>
    <n v="0"/>
    <n v="5.7"/>
    <n v="163"/>
    <n v="92"/>
    <n v="80197993"/>
    <n v="32000000"/>
    <n v="48197993"/>
    <x v="0"/>
    <x v="1"/>
    <x v="0"/>
  </r>
  <r>
    <s v="The Swindle"/>
    <d v="1997-12-27T00:00:00"/>
    <x v="10"/>
    <x v="2"/>
    <s v="Color"/>
    <x v="0"/>
    <x v="4"/>
    <x v="3"/>
    <s v="Not Rated"/>
    <x v="750"/>
    <x v="1354"/>
    <n v="678"/>
    <n v="1256"/>
    <n v="324"/>
    <n v="33"/>
    <n v="6.6"/>
    <n v="34"/>
    <n v="101"/>
    <n v="231417"/>
    <n v="60000000"/>
    <n v="-59768583"/>
    <x v="1"/>
    <x v="1"/>
    <x v="0"/>
  </r>
  <r>
    <s v="Amour"/>
    <d v="2012-06-04T00:00:00"/>
    <x v="1"/>
    <x v="1"/>
    <s v="Color"/>
    <x v="3"/>
    <x v="4"/>
    <x v="3"/>
    <s v="PG-13"/>
    <x v="750"/>
    <x v="707"/>
    <n v="678"/>
    <n v="1557"/>
    <n v="0"/>
    <n v="33000"/>
    <n v="7.9"/>
    <n v="447"/>
    <n v="127"/>
    <n v="225377"/>
    <n v="8900000"/>
    <n v="-8674623"/>
    <x v="1"/>
    <x v="0"/>
    <x v="2"/>
  </r>
  <r>
    <s v="Barnyard"/>
    <d v="2006-03-08T00:00:00"/>
    <x v="6"/>
    <x v="0"/>
    <s v="Color"/>
    <x v="6"/>
    <x v="0"/>
    <x v="8"/>
    <s v="PG"/>
    <x v="751"/>
    <x v="1302"/>
    <n v="677"/>
    <n v="2055"/>
    <n v="176"/>
    <n v="605"/>
    <n v="5.6"/>
    <n v="98"/>
    <n v="90"/>
    <n v="72601713"/>
    <n v="51000000"/>
    <n v="21601713"/>
    <x v="0"/>
    <x v="1"/>
    <x v="0"/>
  </r>
  <r>
    <s v="Phantasm II"/>
    <d v="1988-03-26T00:00:00"/>
    <x v="30"/>
    <x v="3"/>
    <s v="Color"/>
    <x v="1"/>
    <x v="0"/>
    <x v="0"/>
    <s v="R"/>
    <x v="752"/>
    <x v="1355"/>
    <n v="674"/>
    <n v="1395"/>
    <n v="152"/>
    <n v="812"/>
    <n v="6.5"/>
    <n v="81"/>
    <n v="97"/>
    <n v="7282851"/>
    <n v="3000000"/>
    <n v="4282851"/>
    <x v="0"/>
    <x v="1"/>
    <x v="0"/>
  </r>
  <r>
    <s v="My Sister's Keeper"/>
    <d v="2009-02-27T00:00:00"/>
    <x v="2"/>
    <x v="0"/>
    <s v="Color"/>
    <x v="3"/>
    <x v="0"/>
    <x v="0"/>
    <s v="PG-13"/>
    <x v="753"/>
    <x v="84"/>
    <n v="673"/>
    <n v="1775"/>
    <n v="415"/>
    <n v="15000"/>
    <n v="7.4"/>
    <n v="148"/>
    <n v="109"/>
    <n v="49185998"/>
    <n v="30000000"/>
    <n v="19185998"/>
    <x v="0"/>
    <x v="0"/>
    <x v="0"/>
  </r>
  <r>
    <s v="Speed 2: Cruise Control"/>
    <d v="1997-10-28T00:00:00"/>
    <x v="10"/>
    <x v="2"/>
    <s v="Color"/>
    <x v="1"/>
    <x v="0"/>
    <x v="0"/>
    <s v="PG-13"/>
    <x v="753"/>
    <x v="200"/>
    <n v="673"/>
    <n v="2027"/>
    <n v="101"/>
    <n v="894"/>
    <n v="3.7"/>
    <n v="79"/>
    <n v="121"/>
    <n v="48068396"/>
    <n v="160000000"/>
    <n v="-111931604"/>
    <x v="1"/>
    <x v="2"/>
    <x v="2"/>
  </r>
  <r>
    <s v="Narc"/>
    <d v="2002-05-18T00:00:00"/>
    <x v="18"/>
    <x v="0"/>
    <s v="Color"/>
    <x v="4"/>
    <x v="0"/>
    <x v="0"/>
    <s v="R"/>
    <x v="753"/>
    <x v="384"/>
    <n v="673"/>
    <n v="1442"/>
    <n v="248"/>
    <n v="1000"/>
    <n v="7.2"/>
    <n v="127"/>
    <n v="105"/>
    <n v="10460089"/>
    <n v="7500000"/>
    <n v="2960089"/>
    <x v="0"/>
    <x v="0"/>
    <x v="0"/>
  </r>
  <r>
    <s v="Collateral Damage"/>
    <d v="2002-09-03T00:00:00"/>
    <x v="18"/>
    <x v="0"/>
    <s v="Color"/>
    <x v="1"/>
    <x v="0"/>
    <x v="0"/>
    <s v="R"/>
    <x v="754"/>
    <x v="333"/>
    <n v="672"/>
    <n v="1460"/>
    <n v="99"/>
    <n v="941"/>
    <n v="5.5"/>
    <n v="135"/>
    <n v="108"/>
    <n v="40048332"/>
    <n v="85000000"/>
    <n v="-44951668"/>
    <x v="1"/>
    <x v="1"/>
    <x v="0"/>
  </r>
  <r>
    <s v="Finding Forrester"/>
    <d v="2000-03-16T00:00:00"/>
    <x v="28"/>
    <x v="0"/>
    <s v="Color"/>
    <x v="3"/>
    <x v="0"/>
    <x v="0"/>
    <s v="PG-13"/>
    <x v="755"/>
    <x v="17"/>
    <n v="670"/>
    <n v="1801"/>
    <n v="835"/>
    <n v="0"/>
    <n v="7.3"/>
    <n v="137"/>
    <n v="136"/>
    <n v="51768623"/>
    <n v="43000000"/>
    <n v="8768623"/>
    <x v="0"/>
    <x v="0"/>
    <x v="2"/>
  </r>
  <r>
    <s v="Last Action Hero"/>
    <d v="1993-08-18T00:00:00"/>
    <x v="8"/>
    <x v="2"/>
    <s v="Color"/>
    <x v="1"/>
    <x v="0"/>
    <x v="0"/>
    <s v="PG-13"/>
    <x v="755"/>
    <x v="136"/>
    <n v="670"/>
    <n v="2407"/>
    <n v="323"/>
    <n v="0"/>
    <n v="6.2"/>
    <n v="80"/>
    <n v="130"/>
    <n v="50016394"/>
    <n v="70000000"/>
    <n v="-19983606"/>
    <x v="1"/>
    <x v="1"/>
    <x v="2"/>
  </r>
  <r>
    <s v="Molly"/>
    <d v="1999-08-22T00:00:00"/>
    <x v="17"/>
    <x v="2"/>
    <s v="Color"/>
    <x v="0"/>
    <x v="0"/>
    <x v="0"/>
    <s v="PG-13"/>
    <x v="756"/>
    <x v="1356"/>
    <n v="670"/>
    <n v="1562"/>
    <n v="18"/>
    <n v="284"/>
    <n v="5.8"/>
    <n v="16"/>
    <n v="102"/>
    <n v="15593"/>
    <n v="21000000"/>
    <n v="-20984407"/>
    <x v="1"/>
    <x v="1"/>
    <x v="0"/>
  </r>
  <r>
    <s v="The Punisher"/>
    <d v="2004-09-24T00:00:00"/>
    <x v="0"/>
    <x v="0"/>
    <s v="Color"/>
    <x v="1"/>
    <x v="0"/>
    <x v="0"/>
    <s v="R"/>
    <x v="757"/>
    <x v="1357"/>
    <n v="669"/>
    <n v="2114"/>
    <n v="36"/>
    <n v="4000"/>
    <n v="6.5"/>
    <n v="192"/>
    <n v="140"/>
    <n v="33682273"/>
    <n v="33000000"/>
    <n v="682273"/>
    <x v="0"/>
    <x v="1"/>
    <x v="2"/>
  </r>
  <r>
    <s v="Willard"/>
    <d v="2003-04-27T00:00:00"/>
    <x v="22"/>
    <x v="0"/>
    <s v="Color"/>
    <x v="3"/>
    <x v="0"/>
    <x v="5"/>
    <s v="PG-13"/>
    <x v="757"/>
    <x v="1358"/>
    <n v="669"/>
    <n v="1267"/>
    <n v="17"/>
    <n v="0"/>
    <n v="6.2"/>
    <n v="129"/>
    <n v="100"/>
    <n v="6852144"/>
    <n v="22000000"/>
    <n v="-15147856"/>
    <x v="1"/>
    <x v="1"/>
    <x v="0"/>
  </r>
  <r>
    <s v="Slumdog Millionaire"/>
    <d v="2008-05-02T00:00:00"/>
    <x v="3"/>
    <x v="0"/>
    <s v="Color"/>
    <x v="3"/>
    <x v="0"/>
    <x v="2"/>
    <s v="R"/>
    <x v="758"/>
    <x v="95"/>
    <n v="668"/>
    <n v="820"/>
    <n v="0"/>
    <n v="13000"/>
    <n v="8"/>
    <n v="418"/>
    <n v="120"/>
    <n v="141319195"/>
    <n v="15000000"/>
    <n v="126319195"/>
    <x v="0"/>
    <x v="3"/>
    <x v="0"/>
  </r>
  <r>
    <s v="The Karate Kid"/>
    <d v="1984-10-17T00:00:00"/>
    <x v="26"/>
    <x v="3"/>
    <s v="Color"/>
    <x v="1"/>
    <x v="0"/>
    <x v="0"/>
    <s v="PG"/>
    <x v="759"/>
    <x v="489"/>
    <n v="668"/>
    <n v="2004"/>
    <n v="80"/>
    <n v="0"/>
    <n v="7.2"/>
    <n v="81"/>
    <n v="126"/>
    <n v="90800000"/>
    <n v="8000000"/>
    <n v="82800000"/>
    <x v="0"/>
    <x v="0"/>
    <x v="2"/>
  </r>
  <r>
    <s v="There Goes My Baby"/>
    <d v="1994-03-28T00:00:00"/>
    <x v="27"/>
    <x v="2"/>
    <s v="Color"/>
    <x v="0"/>
    <x v="0"/>
    <x v="0"/>
    <s v="R"/>
    <x v="760"/>
    <x v="1359"/>
    <n v="665"/>
    <n v="2272"/>
    <n v="11"/>
    <n v="119"/>
    <n v="6.4"/>
    <n v="5"/>
    <n v="99"/>
    <n v="125169"/>
    <n v="10500000"/>
    <n v="-10374831"/>
    <x v="1"/>
    <x v="1"/>
    <x v="0"/>
  </r>
  <r>
    <s v="Timecop"/>
    <d v="1994-03-25T00:00:00"/>
    <x v="27"/>
    <x v="2"/>
    <s v="Color"/>
    <x v="1"/>
    <x v="0"/>
    <x v="5"/>
    <s v="R"/>
    <x v="761"/>
    <x v="884"/>
    <n v="664"/>
    <n v="2010"/>
    <n v="0"/>
    <n v="0"/>
    <n v="5.8"/>
    <n v="62"/>
    <n v="99"/>
    <n v="44450000"/>
    <n v="27000000"/>
    <n v="17450000"/>
    <x v="0"/>
    <x v="1"/>
    <x v="0"/>
  </r>
  <r>
    <s v="The Secret Life of Bees"/>
    <d v="2008-04-26T00:00:00"/>
    <x v="3"/>
    <x v="0"/>
    <s v="Color"/>
    <x v="3"/>
    <x v="0"/>
    <x v="0"/>
    <s v="PG-13"/>
    <x v="762"/>
    <x v="926"/>
    <n v="664"/>
    <n v="3376"/>
    <n v="107"/>
    <n v="0"/>
    <n v="7.3"/>
    <n v="109"/>
    <n v="110"/>
    <n v="37766350"/>
    <n v="11000000"/>
    <n v="26766350"/>
    <x v="0"/>
    <x v="0"/>
    <x v="0"/>
  </r>
  <r>
    <s v="Arbitrage"/>
    <d v="2012-05-24T00:00:00"/>
    <x v="1"/>
    <x v="1"/>
    <s v="Color"/>
    <x v="3"/>
    <x v="0"/>
    <x v="0"/>
    <s v="R"/>
    <x v="762"/>
    <x v="1360"/>
    <n v="664"/>
    <n v="2440"/>
    <n v="27"/>
    <n v="0"/>
    <n v="6.6"/>
    <n v="288"/>
    <n v="107"/>
    <n v="7918283"/>
    <n v="12000000"/>
    <n v="-4081717"/>
    <x v="1"/>
    <x v="1"/>
    <x v="0"/>
  </r>
  <r>
    <s v="Mortal Kombat: Annihilation"/>
    <d v="1997-01-20T00:00:00"/>
    <x v="10"/>
    <x v="2"/>
    <s v="Color"/>
    <x v="1"/>
    <x v="0"/>
    <x v="0"/>
    <s v="PG-13"/>
    <x v="763"/>
    <x v="876"/>
    <n v="663"/>
    <n v="2266"/>
    <n v="40"/>
    <n v="1000"/>
    <n v="3.7"/>
    <n v="59"/>
    <n v="95"/>
    <n v="35927406"/>
    <n v="30000000"/>
    <n v="5927406"/>
    <x v="0"/>
    <x v="2"/>
    <x v="0"/>
  </r>
  <r>
    <s v="Transformers"/>
    <d v="2007-09-13T00:00:00"/>
    <x v="4"/>
    <x v="0"/>
    <s v="Color"/>
    <x v="1"/>
    <x v="0"/>
    <x v="0"/>
    <s v="PG-13"/>
    <x v="764"/>
    <x v="294"/>
    <n v="662"/>
    <n v="2333"/>
    <n v="0"/>
    <n v="8000"/>
    <n v="7.1"/>
    <n v="396"/>
    <n v="144"/>
    <n v="318759914"/>
    <n v="150000000"/>
    <n v="168759914"/>
    <x v="0"/>
    <x v="0"/>
    <x v="2"/>
  </r>
  <r>
    <s v="Trade"/>
    <d v="2007-02-25T00:00:00"/>
    <x v="4"/>
    <x v="0"/>
    <s v="Color"/>
    <x v="4"/>
    <x v="0"/>
    <x v="8"/>
    <s v="R"/>
    <x v="764"/>
    <x v="1361"/>
    <n v="662"/>
    <n v="1952"/>
    <n v="7"/>
    <n v="0"/>
    <n v="7.5"/>
    <n v="69"/>
    <n v="120"/>
    <n v="214202"/>
    <n v="12000000"/>
    <n v="-11785798"/>
    <x v="1"/>
    <x v="0"/>
    <x v="0"/>
  </r>
  <r>
    <s v="Herbie Fully Loaded"/>
    <d v="2005-06-06T00:00:00"/>
    <x v="5"/>
    <x v="0"/>
    <s v="Color"/>
    <x v="5"/>
    <x v="0"/>
    <x v="0"/>
    <s v="G"/>
    <x v="765"/>
    <x v="739"/>
    <n v="660"/>
    <n v="2177"/>
    <n v="23"/>
    <n v="1000"/>
    <n v="4.7"/>
    <n v="117"/>
    <n v="101"/>
    <n v="66002004"/>
    <n v="50000000"/>
    <n v="16002004"/>
    <x v="0"/>
    <x v="2"/>
    <x v="0"/>
  </r>
  <r>
    <s v="Starship Troopers"/>
    <d v="1997-01-03T00:00:00"/>
    <x v="10"/>
    <x v="2"/>
    <s v="Color"/>
    <x v="1"/>
    <x v="0"/>
    <x v="0"/>
    <s v="R"/>
    <x v="766"/>
    <x v="388"/>
    <n v="660"/>
    <n v="2031"/>
    <n v="719"/>
    <n v="0"/>
    <n v="7.2"/>
    <n v="192"/>
    <n v="129"/>
    <n v="54700065"/>
    <n v="105000000"/>
    <n v="-50299935"/>
    <x v="1"/>
    <x v="0"/>
    <x v="2"/>
  </r>
  <r>
    <s v="Monsters"/>
    <d v="2010-11-08T00:00:00"/>
    <x v="7"/>
    <x v="1"/>
    <s v="Color"/>
    <x v="3"/>
    <x v="0"/>
    <x v="2"/>
    <s v="R"/>
    <x v="765"/>
    <x v="1362"/>
    <n v="660"/>
    <n v="1118"/>
    <n v="380"/>
    <n v="19000"/>
    <n v="6.4"/>
    <n v="344"/>
    <n v="94"/>
    <n v="237301"/>
    <n v="500000"/>
    <n v="-262699"/>
    <x v="1"/>
    <x v="1"/>
    <x v="0"/>
  </r>
  <r>
    <s v="Child's Play 2"/>
    <d v="1990-08-04T00:00:00"/>
    <x v="24"/>
    <x v="2"/>
    <s v="Color"/>
    <x v="8"/>
    <x v="0"/>
    <x v="0"/>
    <s v="R"/>
    <x v="767"/>
    <x v="1363"/>
    <n v="659"/>
    <n v="2646"/>
    <n v="5"/>
    <n v="0"/>
    <n v="5.7"/>
    <n v="59"/>
    <n v="72"/>
    <n v="28501605"/>
    <n v="13000000"/>
    <n v="15501605"/>
    <x v="0"/>
    <x v="1"/>
    <x v="1"/>
  </r>
  <r>
    <s v="Hurricane Streets"/>
    <d v="1997-04-14T00:00:00"/>
    <x v="10"/>
    <x v="2"/>
    <s v="Black and White"/>
    <x v="4"/>
    <x v="0"/>
    <x v="0"/>
    <s v="R"/>
    <x v="768"/>
    <x v="1014"/>
    <n v="659"/>
    <n v="2322"/>
    <n v="204"/>
    <n v="51"/>
    <n v="6.5"/>
    <n v="17"/>
    <n v="86"/>
    <n v="334041"/>
    <n v="500000"/>
    <n v="-165959"/>
    <x v="1"/>
    <x v="1"/>
    <x v="1"/>
  </r>
  <r>
    <s v="Kangaroo Jack"/>
    <d v="2003-01-19T00:00:00"/>
    <x v="22"/>
    <x v="0"/>
    <s v="Color"/>
    <x v="1"/>
    <x v="0"/>
    <x v="0"/>
    <s v="PG"/>
    <x v="769"/>
    <x v="1241"/>
    <n v="658"/>
    <n v="1233"/>
    <n v="18"/>
    <n v="858"/>
    <n v="4.4000000000000004"/>
    <n v="73"/>
    <n v="89"/>
    <n v="66734992"/>
    <n v="60000000"/>
    <n v="6734992"/>
    <x v="0"/>
    <x v="2"/>
    <x v="1"/>
  </r>
  <r>
    <s v="The Cooler"/>
    <d v="2003-10-22T00:00:00"/>
    <x v="22"/>
    <x v="0"/>
    <s v="Color"/>
    <x v="4"/>
    <x v="0"/>
    <x v="0"/>
    <s v="R"/>
    <x v="769"/>
    <x v="190"/>
    <n v="658"/>
    <n v="3086"/>
    <n v="47"/>
    <n v="762"/>
    <n v="7"/>
    <n v="157"/>
    <n v="101"/>
    <n v="8243880"/>
    <n v="3200000"/>
    <n v="5043880"/>
    <x v="0"/>
    <x v="0"/>
    <x v="0"/>
  </r>
  <r>
    <s v="The Guru"/>
    <d v="2002-05-10T00:00:00"/>
    <x v="18"/>
    <x v="0"/>
    <s v="Color"/>
    <x v="0"/>
    <x v="0"/>
    <x v="2"/>
    <s v="R"/>
    <x v="770"/>
    <x v="970"/>
    <n v="658"/>
    <n v="1559"/>
    <n v="18"/>
    <n v="550"/>
    <n v="5.4"/>
    <n v="70"/>
    <n v="94"/>
    <n v="3034181"/>
    <n v="11000000"/>
    <n v="-7965819"/>
    <x v="1"/>
    <x v="1"/>
    <x v="0"/>
  </r>
  <r>
    <s v="Save the Last Dance"/>
    <d v="2001-12-12T00:00:00"/>
    <x v="25"/>
    <x v="0"/>
    <s v="Color"/>
    <x v="3"/>
    <x v="0"/>
    <x v="0"/>
    <s v="PG-13"/>
    <x v="771"/>
    <x v="357"/>
    <n v="656"/>
    <n v="1307"/>
    <n v="49"/>
    <n v="0"/>
    <n v="6.1"/>
    <n v="101"/>
    <n v="112"/>
    <n v="91038276"/>
    <n v="13000000"/>
    <n v="78038276"/>
    <x v="0"/>
    <x v="1"/>
    <x v="0"/>
  </r>
  <r>
    <s v="Barbershop"/>
    <d v="2002-10-30T00:00:00"/>
    <x v="18"/>
    <x v="0"/>
    <s v="Color"/>
    <x v="0"/>
    <x v="0"/>
    <x v="0"/>
    <s v="PG-13"/>
    <x v="771"/>
    <x v="577"/>
    <n v="656"/>
    <n v="2754"/>
    <n v="167"/>
    <n v="770"/>
    <n v="6.3"/>
    <n v="91"/>
    <n v="102"/>
    <n v="75074950"/>
    <n v="12000000"/>
    <n v="63074950"/>
    <x v="0"/>
    <x v="1"/>
    <x v="0"/>
  </r>
  <r>
    <s v="Ride Along"/>
    <d v="2014-11-07T00:00:00"/>
    <x v="14"/>
    <x v="1"/>
    <s v="Color"/>
    <x v="1"/>
    <x v="0"/>
    <x v="0"/>
    <s v="PG-13"/>
    <x v="772"/>
    <x v="577"/>
    <n v="655"/>
    <n v="2394"/>
    <n v="167"/>
    <n v="0"/>
    <n v="6.2"/>
    <n v="146"/>
    <n v="99"/>
    <n v="134141530"/>
    <n v="25000000"/>
    <n v="109141530"/>
    <x v="0"/>
    <x v="1"/>
    <x v="0"/>
  </r>
  <r>
    <s v="Reno 911!: Miami"/>
    <d v="2007-06-19T00:00:00"/>
    <x v="4"/>
    <x v="0"/>
    <s v="Color"/>
    <x v="0"/>
    <x v="0"/>
    <x v="0"/>
    <s v="R"/>
    <x v="773"/>
    <x v="1364"/>
    <n v="655"/>
    <n v="2737"/>
    <n v="134"/>
    <n v="441"/>
    <n v="5.9"/>
    <n v="89"/>
    <n v="84"/>
    <n v="20339754"/>
    <n v="10000000"/>
    <n v="10339754"/>
    <x v="0"/>
    <x v="1"/>
    <x v="1"/>
  </r>
  <r>
    <s v="A Dog of Flanders"/>
    <d v="1999-01-30T00:00:00"/>
    <x v="17"/>
    <x v="2"/>
    <s v="Color"/>
    <x v="3"/>
    <x v="0"/>
    <x v="0"/>
    <s v="PG"/>
    <x v="772"/>
    <x v="1365"/>
    <n v="655"/>
    <n v="1906"/>
    <n v="0"/>
    <n v="157"/>
    <n v="6.3"/>
    <n v="25"/>
    <n v="100"/>
    <n v="2148212"/>
    <n v="7000000"/>
    <n v="-4851788"/>
    <x v="1"/>
    <x v="1"/>
    <x v="0"/>
  </r>
  <r>
    <s v="Valley of the Heart's Delight"/>
    <d v="2006-09-16T00:00:00"/>
    <x v="6"/>
    <x v="0"/>
    <s v="Color"/>
    <x v="3"/>
    <x v="0"/>
    <x v="0"/>
    <s v="Not Rated"/>
    <x v="772"/>
    <x v="1366"/>
    <n v="655"/>
    <n v="1064"/>
    <n v="10"/>
    <n v="144"/>
    <n v="6.6"/>
    <n v="3"/>
    <n v="100"/>
    <n v="118666"/>
    <n v="2500000"/>
    <n v="-2381334"/>
    <x v="1"/>
    <x v="1"/>
    <x v="0"/>
  </r>
  <r>
    <s v="Land of the Dead"/>
    <d v="2005-11-23T00:00:00"/>
    <x v="5"/>
    <x v="0"/>
    <s v="Black and White"/>
    <x v="2"/>
    <x v="0"/>
    <x v="5"/>
    <s v="R"/>
    <x v="774"/>
    <x v="1367"/>
    <n v="654"/>
    <n v="1876"/>
    <n v="0"/>
    <n v="0"/>
    <n v="6.2"/>
    <n v="252"/>
    <n v="97"/>
    <n v="20433940"/>
    <n v="15000000"/>
    <n v="5433940"/>
    <x v="0"/>
    <x v="1"/>
    <x v="0"/>
  </r>
  <r>
    <s v="Tremors"/>
    <d v="1990-05-30T00:00:00"/>
    <x v="24"/>
    <x v="2"/>
    <s v="Color"/>
    <x v="0"/>
    <x v="0"/>
    <x v="0"/>
    <s v="PG-13"/>
    <x v="775"/>
    <x v="669"/>
    <n v="651"/>
    <n v="3119"/>
    <n v="31"/>
    <n v="11000"/>
    <n v="7.1"/>
    <n v="132"/>
    <n v="96"/>
    <n v="16667084"/>
    <n v="11000000"/>
    <n v="5667084"/>
    <x v="0"/>
    <x v="0"/>
    <x v="0"/>
  </r>
  <r>
    <s v="A Guy Thing"/>
    <d v="2003-05-18T00:00:00"/>
    <x v="22"/>
    <x v="0"/>
    <s v="Color"/>
    <x v="0"/>
    <x v="0"/>
    <x v="0"/>
    <s v="PG-13"/>
    <x v="776"/>
    <x v="1368"/>
    <n v="651"/>
    <n v="2698"/>
    <n v="13"/>
    <n v="401"/>
    <n v="5.6"/>
    <n v="81"/>
    <n v="101"/>
    <n v="15408822"/>
    <n v="20000000"/>
    <n v="-4591178"/>
    <x v="1"/>
    <x v="1"/>
    <x v="0"/>
  </r>
  <r>
    <s v="Dante's Peak"/>
    <d v="1997-08-18T00:00:00"/>
    <x v="10"/>
    <x v="2"/>
    <s v="Color"/>
    <x v="1"/>
    <x v="0"/>
    <x v="0"/>
    <s v="PG-13"/>
    <x v="777"/>
    <x v="121"/>
    <n v="650"/>
    <n v="1569"/>
    <n v="79"/>
    <n v="0"/>
    <n v="5.8"/>
    <n v="93"/>
    <n v="108"/>
    <n v="67155742"/>
    <n v="116000000"/>
    <n v="-48844258"/>
    <x v="1"/>
    <x v="1"/>
    <x v="0"/>
  </r>
  <r>
    <s v="Shooter"/>
    <d v="2007-06-23T00:00:00"/>
    <x v="4"/>
    <x v="0"/>
    <s v="Color"/>
    <x v="1"/>
    <x v="0"/>
    <x v="0"/>
    <s v="R"/>
    <x v="778"/>
    <x v="305"/>
    <n v="650"/>
    <n v="1640"/>
    <n v="845"/>
    <n v="0"/>
    <n v="7.2"/>
    <n v="198"/>
    <n v="124"/>
    <n v="46975183"/>
    <n v="61000000"/>
    <n v="-14024817"/>
    <x v="1"/>
    <x v="0"/>
    <x v="2"/>
  </r>
  <r>
    <s v="The Mothman Prophecies"/>
    <d v="2002-06-27T00:00:00"/>
    <x v="18"/>
    <x v="0"/>
    <s v="Color"/>
    <x v="3"/>
    <x v="0"/>
    <x v="0"/>
    <s v="PG-13"/>
    <x v="779"/>
    <x v="549"/>
    <n v="650"/>
    <n v="1651"/>
    <n v="89"/>
    <n v="0"/>
    <n v="6.5"/>
    <n v="166"/>
    <n v="119"/>
    <n v="35228696"/>
    <n v="32000000"/>
    <n v="3228696"/>
    <x v="0"/>
    <x v="1"/>
    <x v="0"/>
  </r>
  <r>
    <s v="Dr. No"/>
    <d v="1962-11-27T00:00:00"/>
    <x v="60"/>
    <x v="5"/>
    <s v="Color"/>
    <x v="1"/>
    <x v="0"/>
    <x v="2"/>
    <s v="Approved"/>
    <x v="780"/>
    <x v="1369"/>
    <n v="650"/>
    <n v="1421"/>
    <n v="92"/>
    <n v="5000"/>
    <n v="7.3"/>
    <n v="184"/>
    <n v="110"/>
    <n v="16067035"/>
    <n v="1100000"/>
    <n v="14967035"/>
    <x v="0"/>
    <x v="0"/>
    <x v="0"/>
  </r>
  <r>
    <s v="Superbabies: Baby Geniuses 2"/>
    <d v="2004-01-11T00:00:00"/>
    <x v="0"/>
    <x v="0"/>
    <s v="Color"/>
    <x v="0"/>
    <x v="0"/>
    <x v="8"/>
    <s v="PG"/>
    <x v="781"/>
    <x v="1159"/>
    <n v="650"/>
    <n v="1343"/>
    <n v="84"/>
    <n v="0"/>
    <n v="1.9"/>
    <n v="32"/>
    <n v="88"/>
    <n v="9109322"/>
    <n v="20000000"/>
    <n v="-10890678"/>
    <x v="1"/>
    <x v="2"/>
    <x v="1"/>
  </r>
  <r>
    <s v="The Net"/>
    <d v="1995-07-16T00:00:00"/>
    <x v="21"/>
    <x v="2"/>
    <s v="Color"/>
    <x v="1"/>
    <x v="0"/>
    <x v="0"/>
    <s v="PG-13"/>
    <x v="782"/>
    <x v="391"/>
    <n v="649"/>
    <n v="1725"/>
    <n v="34"/>
    <n v="0"/>
    <n v="5.8"/>
    <n v="53"/>
    <n v="114"/>
    <n v="50728000"/>
    <n v="22000000"/>
    <n v="28728000"/>
    <x v="0"/>
    <x v="1"/>
    <x v="0"/>
  </r>
  <r>
    <s v="Dreamer: Inspired by a True Story"/>
    <d v="2005-07-07T00:00:00"/>
    <x v="5"/>
    <x v="0"/>
    <s v="Color"/>
    <x v="3"/>
    <x v="0"/>
    <x v="0"/>
    <s v="PG"/>
    <x v="782"/>
    <x v="1370"/>
    <n v="649"/>
    <n v="1400"/>
    <n v="61"/>
    <n v="0"/>
    <n v="6.9"/>
    <n v="75"/>
    <n v="98"/>
    <n v="32701088"/>
    <n v="32000000"/>
    <n v="701088"/>
    <x v="0"/>
    <x v="1"/>
    <x v="0"/>
  </r>
  <r>
    <s v="Terminator 3: Rise of the Machines"/>
    <d v="2003-06-13T00:00:00"/>
    <x v="22"/>
    <x v="0"/>
    <s v="Color"/>
    <x v="1"/>
    <x v="0"/>
    <x v="0"/>
    <s v="R"/>
    <x v="783"/>
    <x v="501"/>
    <n v="648"/>
    <n v="1769"/>
    <n v="84"/>
    <n v="0"/>
    <n v="6.4"/>
    <n v="280"/>
    <n v="109"/>
    <n v="150350192"/>
    <n v="200000000"/>
    <n v="-49649808"/>
    <x v="1"/>
    <x v="1"/>
    <x v="0"/>
  </r>
  <r>
    <s v="The Thin Red Line"/>
    <d v="1998-01-01T00:00:00"/>
    <x v="11"/>
    <x v="2"/>
    <s v="Color"/>
    <x v="3"/>
    <x v="0"/>
    <x v="0"/>
    <s v="R"/>
    <x v="783"/>
    <x v="186"/>
    <n v="648"/>
    <n v="1937"/>
    <n v="0"/>
    <n v="0"/>
    <n v="7.6"/>
    <n v="156"/>
    <n v="215"/>
    <n v="36385763"/>
    <n v="52000000"/>
    <n v="-15614237"/>
    <x v="1"/>
    <x v="0"/>
    <x v="2"/>
  </r>
  <r>
    <s v="The Witch"/>
    <d v="2015-12-18T00:00:00"/>
    <x v="20"/>
    <x v="1"/>
    <s v="Color"/>
    <x v="2"/>
    <x v="0"/>
    <x v="0"/>
    <s v="R"/>
    <x v="784"/>
    <x v="1371"/>
    <n v="648"/>
    <n v="1122"/>
    <n v="22"/>
    <n v="43000"/>
    <n v="6.8"/>
    <n v="425"/>
    <n v="92"/>
    <n v="25138292"/>
    <n v="3500000"/>
    <n v="21638292"/>
    <x v="0"/>
    <x v="1"/>
    <x v="0"/>
  </r>
  <r>
    <s v="Survival of the Dead"/>
    <d v="2009-02-19T00:00:00"/>
    <x v="2"/>
    <x v="0"/>
    <s v="Color"/>
    <x v="2"/>
    <x v="0"/>
    <x v="0"/>
    <s v="R"/>
    <x v="784"/>
    <x v="1367"/>
    <n v="648"/>
    <n v="1951"/>
    <n v="0"/>
    <n v="0"/>
    <n v="5"/>
    <n v="274"/>
    <n v="90"/>
    <n v="101055"/>
    <n v="4000000"/>
    <n v="-3898945"/>
    <x v="1"/>
    <x v="1"/>
    <x v="0"/>
  </r>
  <r>
    <s v="Austin Powers in Goldmember"/>
    <d v="2002-06-16T00:00:00"/>
    <x v="18"/>
    <x v="0"/>
    <s v="Color"/>
    <x v="1"/>
    <x v="0"/>
    <x v="0"/>
    <s v="PG-13"/>
    <x v="785"/>
    <x v="34"/>
    <n v="645"/>
    <n v="2725"/>
    <n v="116"/>
    <n v="0"/>
    <n v="6.2"/>
    <n v="194"/>
    <n v="94"/>
    <n v="213079163"/>
    <n v="63000000"/>
    <n v="150079163"/>
    <x v="0"/>
    <x v="1"/>
    <x v="0"/>
  </r>
  <r>
    <s v="The Grandmaster"/>
    <d v="2013-06-17T00:00:00"/>
    <x v="19"/>
    <x v="1"/>
    <s v="Color"/>
    <x v="1"/>
    <x v="2"/>
    <x v="13"/>
    <s v="PG-13"/>
    <x v="786"/>
    <x v="281"/>
    <n v="643"/>
    <n v="943"/>
    <n v="0"/>
    <n v="13000"/>
    <n v="6.5"/>
    <n v="273"/>
    <n v="122"/>
    <n v="6594136"/>
    <n v="38600000"/>
    <n v="-32005864"/>
    <x v="1"/>
    <x v="1"/>
    <x v="2"/>
  </r>
  <r>
    <s v="Trekkies"/>
    <d v="1997-10-26T00:00:00"/>
    <x v="10"/>
    <x v="2"/>
    <s v="Color"/>
    <x v="12"/>
    <x v="0"/>
    <x v="0"/>
    <s v="PG"/>
    <x v="787"/>
    <x v="1372"/>
    <n v="643"/>
    <n v="2864"/>
    <n v="3"/>
    <n v="672"/>
    <n v="7"/>
    <n v="43"/>
    <n v="86"/>
    <n v="617172"/>
    <n v="375000"/>
    <n v="242172"/>
    <x v="0"/>
    <x v="0"/>
    <x v="1"/>
  </r>
  <r>
    <s v="What Happens in Vegas"/>
    <d v="2008-03-21T00:00:00"/>
    <x v="3"/>
    <x v="0"/>
    <s v="Color"/>
    <x v="0"/>
    <x v="0"/>
    <x v="0"/>
    <s v="PG-13"/>
    <x v="788"/>
    <x v="622"/>
    <n v="642"/>
    <n v="1026"/>
    <n v="12"/>
    <n v="0"/>
    <n v="6.1"/>
    <n v="148"/>
    <n v="101"/>
    <n v="80276912"/>
    <n v="35000000"/>
    <n v="45276912"/>
    <x v="0"/>
    <x v="1"/>
    <x v="0"/>
  </r>
  <r>
    <s v="Teenage Mutant Ninja Turtles II: The Secret of the Ooze"/>
    <d v="1991-03-22T00:00:00"/>
    <x v="13"/>
    <x v="2"/>
    <s v="Color"/>
    <x v="1"/>
    <x v="0"/>
    <x v="0"/>
    <s v="PG"/>
    <x v="789"/>
    <x v="1373"/>
    <n v="642"/>
    <n v="2501"/>
    <n v="34"/>
    <n v="0"/>
    <n v="6"/>
    <n v="68"/>
    <n v="88"/>
    <n v="78656813"/>
    <n v="25000000"/>
    <n v="53656813"/>
    <x v="0"/>
    <x v="1"/>
    <x v="1"/>
  </r>
  <r>
    <s v="Teen Wolf Too"/>
    <d v="1987-07-10T00:00:00"/>
    <x v="12"/>
    <x v="3"/>
    <s v="Color"/>
    <x v="0"/>
    <x v="0"/>
    <x v="0"/>
    <s v="PG"/>
    <x v="790"/>
    <x v="1374"/>
    <n v="641"/>
    <n v="1389"/>
    <n v="4"/>
    <n v="491"/>
    <n v="3.2"/>
    <n v="29"/>
    <n v="95"/>
    <n v="7888703"/>
    <n v="3000000"/>
    <n v="4888703"/>
    <x v="0"/>
    <x v="2"/>
    <x v="0"/>
  </r>
  <r>
    <s v="Butch Cassidy and the Sundance Kid"/>
    <d v="1969-11-25T00:00:00"/>
    <x v="49"/>
    <x v="5"/>
    <s v="Color"/>
    <x v="7"/>
    <x v="0"/>
    <x v="0"/>
    <s v="M"/>
    <x v="791"/>
    <x v="868"/>
    <n v="640"/>
    <n v="2169"/>
    <n v="131"/>
    <n v="0"/>
    <n v="8.1"/>
    <n v="130"/>
    <n v="110"/>
    <n v="102308900"/>
    <n v="6000000"/>
    <n v="96308900"/>
    <x v="0"/>
    <x v="3"/>
    <x v="0"/>
  </r>
  <r>
    <s v="John Carter"/>
    <d v="2012-09-04T00:00:00"/>
    <x v="1"/>
    <x v="1"/>
    <s v="Color"/>
    <x v="1"/>
    <x v="0"/>
    <x v="0"/>
    <s v="PG-13"/>
    <x v="792"/>
    <x v="864"/>
    <n v="640"/>
    <n v="1873"/>
    <n v="475"/>
    <n v="24000"/>
    <n v="6.6"/>
    <n v="462"/>
    <n v="132"/>
    <n v="73058679"/>
    <n v="263700000"/>
    <n v="-190641321"/>
    <x v="1"/>
    <x v="1"/>
    <x v="2"/>
  </r>
  <r>
    <s v="The Green Inferno"/>
    <d v="2013-01-18T00:00:00"/>
    <x v="19"/>
    <x v="1"/>
    <s v="Color"/>
    <x v="5"/>
    <x v="0"/>
    <x v="0"/>
    <s v="R"/>
    <x v="792"/>
    <x v="900"/>
    <n v="640"/>
    <n v="2082"/>
    <n v="0"/>
    <n v="12000"/>
    <n v="5.4"/>
    <n v="285"/>
    <n v="100"/>
    <n v="7186670"/>
    <n v="6000000"/>
    <n v="1186670"/>
    <x v="0"/>
    <x v="1"/>
    <x v="0"/>
  </r>
  <r>
    <s v="Eye of the Dolphin"/>
    <d v="2006-04-12T00:00:00"/>
    <x v="6"/>
    <x v="0"/>
    <s v="Color"/>
    <x v="0"/>
    <x v="0"/>
    <x v="0"/>
    <s v="PG-13"/>
    <x v="791"/>
    <x v="1375"/>
    <n v="640"/>
    <n v="1491"/>
    <n v="0"/>
    <n v="140"/>
    <n v="5.7"/>
    <n v="18"/>
    <n v="100"/>
    <n v="71904"/>
    <n v="2500000"/>
    <n v="-2428096"/>
    <x v="1"/>
    <x v="1"/>
    <x v="0"/>
  </r>
  <r>
    <s v="Miracle"/>
    <d v="2004-10-15T00:00:00"/>
    <x v="0"/>
    <x v="0"/>
    <s v="Color"/>
    <x v="7"/>
    <x v="0"/>
    <x v="0"/>
    <s v="PG"/>
    <x v="793"/>
    <x v="102"/>
    <n v="639"/>
    <n v="1845"/>
    <n v="149"/>
    <n v="0"/>
    <n v="7.5"/>
    <n v="129"/>
    <n v="135"/>
    <n v="64371181"/>
    <n v="28000000"/>
    <n v="36371181"/>
    <x v="0"/>
    <x v="0"/>
    <x v="2"/>
  </r>
  <r>
    <s v="For Greater Glory: The True Story of Cristiada"/>
    <d v="2012-12-10T00:00:00"/>
    <x v="1"/>
    <x v="1"/>
    <s v="Color"/>
    <x v="3"/>
    <x v="6"/>
    <x v="28"/>
    <s v="R"/>
    <x v="794"/>
    <x v="1376"/>
    <n v="639"/>
    <n v="1807"/>
    <n v="0"/>
    <n v="0"/>
    <n v="6.6"/>
    <n v="43"/>
    <n v="145"/>
    <n v="5669081"/>
    <n v="10818775"/>
    <n v="-5149694"/>
    <x v="1"/>
    <x v="1"/>
    <x v="2"/>
  </r>
  <r>
    <s v="Laws of Attraction"/>
    <d v="2004-06-19T00:00:00"/>
    <x v="0"/>
    <x v="0"/>
    <s v="Color"/>
    <x v="0"/>
    <x v="0"/>
    <x v="14"/>
    <s v="PG-13"/>
    <x v="795"/>
    <x v="1276"/>
    <n v="638"/>
    <n v="961"/>
    <n v="29"/>
    <n v="702"/>
    <n v="5.9"/>
    <n v="90"/>
    <n v="90"/>
    <n v="17848322"/>
    <n v="28000000"/>
    <n v="-10151678"/>
    <x v="1"/>
    <x v="1"/>
    <x v="0"/>
  </r>
  <r>
    <s v="House of Sand and Fog"/>
    <d v="2003-09-26T00:00:00"/>
    <x v="22"/>
    <x v="0"/>
    <s v="Color"/>
    <x v="3"/>
    <x v="0"/>
    <x v="0"/>
    <s v="R"/>
    <x v="795"/>
    <x v="1261"/>
    <n v="638"/>
    <n v="2282"/>
    <n v="26"/>
    <n v="0"/>
    <n v="7.6"/>
    <n v="158"/>
    <n v="126"/>
    <n v="13005485"/>
    <n v="15000000"/>
    <n v="-1994515"/>
    <x v="1"/>
    <x v="0"/>
    <x v="2"/>
  </r>
  <r>
    <s v="Darling Lili"/>
    <d v="1970-11-16T00:00:00"/>
    <x v="61"/>
    <x v="4"/>
    <s v="Color"/>
    <x v="0"/>
    <x v="0"/>
    <x v="0"/>
    <s v="G"/>
    <x v="796"/>
    <x v="1377"/>
    <n v="638"/>
    <n v="788"/>
    <n v="688"/>
    <n v="104"/>
    <n v="6.2"/>
    <n v="22"/>
    <n v="143"/>
    <n v="5000000"/>
    <n v="25000000"/>
    <n v="-20000000"/>
    <x v="1"/>
    <x v="1"/>
    <x v="2"/>
  </r>
  <r>
    <s v="The Lunchbox"/>
    <d v="2013-06-03T00:00:00"/>
    <x v="19"/>
    <x v="1"/>
    <s v="Color"/>
    <x v="3"/>
    <x v="7"/>
    <x v="20"/>
    <s v="PG"/>
    <x v="797"/>
    <x v="1378"/>
    <n v="638"/>
    <n v="822"/>
    <n v="25"/>
    <n v="16000"/>
    <n v="7.8"/>
    <n v="195"/>
    <n v="104"/>
    <n v="4231500"/>
    <n v="1000000"/>
    <n v="3231500"/>
    <x v="0"/>
    <x v="0"/>
    <x v="0"/>
  </r>
  <r>
    <s v="Limbo"/>
    <d v="1999-11-25T00:00:00"/>
    <x v="17"/>
    <x v="2"/>
    <s v="Color"/>
    <x v="5"/>
    <x v="0"/>
    <x v="0"/>
    <s v="R"/>
    <x v="798"/>
    <x v="619"/>
    <n v="638"/>
    <n v="823"/>
    <n v="407"/>
    <n v="196"/>
    <n v="7.1"/>
    <n v="46"/>
    <n v="126"/>
    <n v="1997807"/>
    <n v="8000000"/>
    <n v="-6002193"/>
    <x v="1"/>
    <x v="0"/>
    <x v="2"/>
  </r>
  <r>
    <s v="Blue Car"/>
    <d v="2002-09-24T00:00:00"/>
    <x v="18"/>
    <x v="0"/>
    <s v="Color"/>
    <x v="3"/>
    <x v="0"/>
    <x v="0"/>
    <s v="R"/>
    <x v="795"/>
    <x v="1379"/>
    <n v="638"/>
    <n v="1641"/>
    <n v="22"/>
    <n v="115"/>
    <n v="6.7"/>
    <n v="44"/>
    <n v="88"/>
    <n v="464126"/>
    <n v="1000000"/>
    <n v="-535874"/>
    <x v="1"/>
    <x v="1"/>
    <x v="1"/>
  </r>
  <r>
    <s v="Dope"/>
    <d v="2015-02-26T00:00:00"/>
    <x v="20"/>
    <x v="1"/>
    <s v="Color"/>
    <x v="0"/>
    <x v="0"/>
    <x v="0"/>
    <s v="R"/>
    <x v="799"/>
    <x v="927"/>
    <n v="637"/>
    <n v="1342"/>
    <n v="44"/>
    <n v="23000"/>
    <n v="7.3"/>
    <n v="180"/>
    <n v="103"/>
    <n v="17474107"/>
    <n v="7000000"/>
    <n v="10474107"/>
    <x v="0"/>
    <x v="0"/>
    <x v="0"/>
  </r>
  <r>
    <s v="Raising Cain"/>
    <d v="1992-04-05T00:00:00"/>
    <x v="9"/>
    <x v="2"/>
    <s v="Color"/>
    <x v="4"/>
    <x v="0"/>
    <x v="0"/>
    <s v="R"/>
    <x v="800"/>
    <x v="209"/>
    <n v="636"/>
    <n v="1852"/>
    <n v="0"/>
    <n v="541"/>
    <n v="6"/>
    <n v="33"/>
    <n v="91"/>
    <n v="21370057"/>
    <n v="12000000"/>
    <n v="9370057"/>
    <x v="0"/>
    <x v="1"/>
    <x v="0"/>
  </r>
  <r>
    <s v="Ishtar"/>
    <d v="1987-03-16T00:00:00"/>
    <x v="12"/>
    <x v="3"/>
    <s v="Color"/>
    <x v="1"/>
    <x v="0"/>
    <x v="0"/>
    <s v="PG-13"/>
    <x v="801"/>
    <x v="1380"/>
    <n v="636"/>
    <n v="3374"/>
    <n v="124"/>
    <n v="754"/>
    <n v="4.2"/>
    <n v="49"/>
    <n v="107"/>
    <n v="14375181"/>
    <n v="51000000"/>
    <n v="-36624819"/>
    <x v="1"/>
    <x v="2"/>
    <x v="0"/>
  </r>
  <r>
    <s v="Mambo Italiano"/>
    <d v="2003-05-14T00:00:00"/>
    <x v="22"/>
    <x v="0"/>
    <s v="Color"/>
    <x v="0"/>
    <x v="0"/>
    <x v="5"/>
    <s v="R"/>
    <x v="802"/>
    <x v="1381"/>
    <n v="636"/>
    <n v="1033"/>
    <n v="9"/>
    <n v="352"/>
    <n v="6.7"/>
    <n v="67"/>
    <n v="92"/>
    <n v="6239558"/>
    <n v="5000000"/>
    <n v="1239558"/>
    <x v="0"/>
    <x v="1"/>
    <x v="0"/>
  </r>
  <r>
    <s v="Knock Off"/>
    <d v="1998-03-14T00:00:00"/>
    <x v="11"/>
    <x v="2"/>
    <s v="Color"/>
    <x v="1"/>
    <x v="0"/>
    <x v="35"/>
    <s v="R"/>
    <x v="802"/>
    <x v="1382"/>
    <n v="635"/>
    <n v="1352"/>
    <n v="85"/>
    <n v="471"/>
    <n v="4.8"/>
    <n v="67"/>
    <n v="91"/>
    <n v="10076136"/>
    <n v="35000000"/>
    <n v="-24923864"/>
    <x v="1"/>
    <x v="2"/>
    <x v="0"/>
  </r>
  <r>
    <s v="I Spit on Your Grave"/>
    <d v="2010-02-22T00:00:00"/>
    <x v="7"/>
    <x v="1"/>
    <s v="Color"/>
    <x v="2"/>
    <x v="0"/>
    <x v="0"/>
    <s v="R"/>
    <x v="803"/>
    <x v="1383"/>
    <n v="635"/>
    <n v="2423"/>
    <n v="68"/>
    <n v="17000"/>
    <n v="6.3"/>
    <n v="225"/>
    <n v="105"/>
    <n v="92401"/>
    <n v="2000000"/>
    <n v="-1907599"/>
    <x v="1"/>
    <x v="1"/>
    <x v="0"/>
  </r>
  <r>
    <s v="Pan's Labyrinth"/>
    <d v="2006-04-27T00:00:00"/>
    <x v="6"/>
    <x v="0"/>
    <s v="Color"/>
    <x v="3"/>
    <x v="6"/>
    <x v="4"/>
    <s v="R"/>
    <x v="804"/>
    <x v="379"/>
    <n v="634"/>
    <n v="1322"/>
    <n v="0"/>
    <n v="27000"/>
    <n v="8.1999999999999993"/>
    <n v="406"/>
    <n v="112"/>
    <n v="37623143"/>
    <n v="13500000"/>
    <n v="24123143"/>
    <x v="0"/>
    <x v="3"/>
    <x v="0"/>
  </r>
  <r>
    <s v="Evil Dead II"/>
    <d v="1987-04-06T00:00:00"/>
    <x v="12"/>
    <x v="3"/>
    <s v="Color"/>
    <x v="0"/>
    <x v="0"/>
    <x v="0"/>
    <s v="X"/>
    <x v="805"/>
    <x v="39"/>
    <n v="634"/>
    <n v="1347"/>
    <n v="0"/>
    <n v="0"/>
    <n v="7.8"/>
    <n v="252"/>
    <n v="37"/>
    <n v="5923044"/>
    <n v="3600000"/>
    <n v="2323044"/>
    <x v="0"/>
    <x v="0"/>
    <x v="1"/>
  </r>
  <r>
    <s v="Roar"/>
    <d v="1981-08-10T00:00:00"/>
    <x v="43"/>
    <x v="3"/>
    <s v="Color"/>
    <x v="5"/>
    <x v="0"/>
    <x v="0"/>
    <s v="PG"/>
    <x v="806"/>
    <x v="1384"/>
    <n v="634"/>
    <n v="1262"/>
    <n v="4"/>
    <n v="0"/>
    <n v="6.4"/>
    <n v="50"/>
    <n v="102"/>
    <n v="2000000"/>
    <n v="17000000"/>
    <n v="-15000000"/>
    <x v="1"/>
    <x v="1"/>
    <x v="0"/>
  </r>
  <r>
    <s v="Peaceful Warrior"/>
    <d v="2006-06-22T00:00:00"/>
    <x v="6"/>
    <x v="0"/>
    <s v="Color"/>
    <x v="3"/>
    <x v="0"/>
    <x v="8"/>
    <s v="PG-13"/>
    <x v="807"/>
    <x v="910"/>
    <n v="634"/>
    <n v="2673"/>
    <n v="108"/>
    <n v="0"/>
    <n v="7.3"/>
    <n v="44"/>
    <n v="120"/>
    <n v="1055654"/>
    <n v="10000000"/>
    <n v="-8944346"/>
    <x v="1"/>
    <x v="0"/>
    <x v="0"/>
  </r>
  <r>
    <s v="My Name Is Bruce"/>
    <d v="2007-03-26T00:00:00"/>
    <x v="4"/>
    <x v="0"/>
    <s v="Color"/>
    <x v="0"/>
    <x v="0"/>
    <x v="0"/>
    <s v="R"/>
    <x v="805"/>
    <x v="1385"/>
    <n v="634"/>
    <n v="1238"/>
    <n v="0"/>
    <n v="0"/>
    <n v="6.3"/>
    <n v="100"/>
    <n v="84"/>
    <n v="173066"/>
    <n v="1500000"/>
    <n v="-1326934"/>
    <x v="1"/>
    <x v="1"/>
    <x v="1"/>
  </r>
  <r>
    <s v="The Mighty Ducks"/>
    <d v="1992-05-28T00:00:00"/>
    <x v="9"/>
    <x v="2"/>
    <s v="Color"/>
    <x v="0"/>
    <x v="0"/>
    <x v="0"/>
    <s v="PG"/>
    <x v="808"/>
    <x v="321"/>
    <n v="633"/>
    <n v="3362"/>
    <n v="65"/>
    <n v="0"/>
    <n v="6.4"/>
    <n v="22"/>
    <n v="100"/>
    <n v="50752337"/>
    <n v="10000000"/>
    <n v="40752337"/>
    <x v="0"/>
    <x v="1"/>
    <x v="0"/>
  </r>
  <r>
    <s v="Double Impact"/>
    <d v="1991-11-10T00:00:00"/>
    <x v="13"/>
    <x v="2"/>
    <s v="Color"/>
    <x v="1"/>
    <x v="0"/>
    <x v="0"/>
    <s v="R"/>
    <x v="809"/>
    <x v="1386"/>
    <n v="633"/>
    <n v="874"/>
    <n v="23"/>
    <n v="0"/>
    <n v="5.5"/>
    <n v="40"/>
    <n v="110"/>
    <n v="30102717"/>
    <n v="15000000"/>
    <n v="15102717"/>
    <x v="0"/>
    <x v="1"/>
    <x v="0"/>
  </r>
  <r>
    <s v="Bloodsport"/>
    <d v="1988-11-20T00:00:00"/>
    <x v="30"/>
    <x v="3"/>
    <s v="Color"/>
    <x v="1"/>
    <x v="0"/>
    <x v="0"/>
    <s v="R"/>
    <x v="809"/>
    <x v="1387"/>
    <n v="633"/>
    <n v="1168"/>
    <n v="15"/>
    <n v="0"/>
    <n v="6.8"/>
    <n v="61"/>
    <n v="92"/>
    <n v="11806119"/>
    <n v="1100000"/>
    <n v="10706119"/>
    <x v="0"/>
    <x v="1"/>
    <x v="0"/>
  </r>
  <r>
    <s v="The Dukes of Hazzard"/>
    <d v="2005-01-08T00:00:00"/>
    <x v="5"/>
    <x v="0"/>
    <s v="Color"/>
    <x v="1"/>
    <x v="0"/>
    <x v="0"/>
    <s v="PG-13"/>
    <x v="810"/>
    <x v="80"/>
    <n v="631"/>
    <n v="2297"/>
    <n v="422"/>
    <n v="0"/>
    <n v="5.0999999999999996"/>
    <n v="144"/>
    <n v="107"/>
    <n v="80270227"/>
    <n v="50000000"/>
    <n v="30270227"/>
    <x v="0"/>
    <x v="1"/>
    <x v="0"/>
  </r>
  <r>
    <s v="Bulworth"/>
    <d v="1998-03-24T00:00:00"/>
    <x v="11"/>
    <x v="2"/>
    <s v="Color"/>
    <x v="0"/>
    <x v="0"/>
    <x v="0"/>
    <s v="R"/>
    <x v="811"/>
    <x v="1353"/>
    <n v="631"/>
    <n v="1023"/>
    <n v="631"/>
    <n v="0"/>
    <n v="6.8"/>
    <n v="110"/>
    <n v="108"/>
    <n v="26525834"/>
    <n v="30000000"/>
    <n v="-3474166"/>
    <x v="1"/>
    <x v="1"/>
    <x v="0"/>
  </r>
  <r>
    <s v="Code 46"/>
    <d v="2003-01-16T00:00:00"/>
    <x v="22"/>
    <x v="0"/>
    <s v="Color"/>
    <x v="3"/>
    <x v="0"/>
    <x v="2"/>
    <s v="R"/>
    <x v="812"/>
    <x v="480"/>
    <n v="631"/>
    <n v="1176"/>
    <n v="187"/>
    <n v="0"/>
    <n v="6.3"/>
    <n v="133"/>
    <n v="93"/>
    <n v="197148"/>
    <n v="7500000"/>
    <n v="-7302852"/>
    <x v="1"/>
    <x v="1"/>
    <x v="0"/>
  </r>
  <r>
    <s v="Dreaming of Joseph Lees"/>
    <d v="1999-03-18T00:00:00"/>
    <x v="17"/>
    <x v="2"/>
    <s v="Color"/>
    <x v="3"/>
    <x v="0"/>
    <x v="0"/>
    <s v="R"/>
    <x v="812"/>
    <x v="1388"/>
    <n v="631"/>
    <n v="2020"/>
    <n v="4"/>
    <n v="100"/>
    <n v="6.4"/>
    <n v="16"/>
    <n v="92"/>
    <n v="7680"/>
    <n v="2000000"/>
    <n v="-1992320"/>
    <x v="1"/>
    <x v="1"/>
    <x v="0"/>
  </r>
  <r>
    <s v="Time Bandits"/>
    <d v="1981-04-04T00:00:00"/>
    <x v="43"/>
    <x v="3"/>
    <s v="Color"/>
    <x v="5"/>
    <x v="0"/>
    <x v="2"/>
    <s v="PG"/>
    <x v="813"/>
    <x v="58"/>
    <n v="629"/>
    <n v="2730"/>
    <n v="0"/>
    <n v="0"/>
    <n v="7"/>
    <n v="139"/>
    <n v="103"/>
    <n v="42365600"/>
    <n v="5000000"/>
    <n v="37365600"/>
    <x v="0"/>
    <x v="0"/>
    <x v="0"/>
  </r>
  <r>
    <s v="The Host"/>
    <d v="2006-02-04T00:00:00"/>
    <x v="6"/>
    <x v="0"/>
    <s v="Color"/>
    <x v="0"/>
    <x v="16"/>
    <x v="19"/>
    <s v="R"/>
    <x v="814"/>
    <x v="627"/>
    <n v="629"/>
    <n v="1173"/>
    <n v="584"/>
    <n v="7000"/>
    <n v="7"/>
    <n v="363"/>
    <n v="110"/>
    <n v="2201412"/>
    <n v="12215500000"/>
    <n v="-12213298588"/>
    <x v="1"/>
    <x v="0"/>
    <x v="0"/>
  </r>
  <r>
    <s v="Airplane!"/>
    <d v="1980-07-09T00:00:00"/>
    <x v="33"/>
    <x v="3"/>
    <s v="Color"/>
    <x v="0"/>
    <x v="0"/>
    <x v="0"/>
    <s v="PG"/>
    <x v="815"/>
    <x v="1389"/>
    <n v="628"/>
    <n v="2726"/>
    <n v="104"/>
    <n v="16000"/>
    <n v="7.8"/>
    <n v="134"/>
    <n v="88"/>
    <n v="83400000"/>
    <n v="3500000"/>
    <n v="79900000"/>
    <x v="0"/>
    <x v="0"/>
    <x v="1"/>
  </r>
  <r>
    <s v="Rock Star"/>
    <d v="2001-08-06T00:00:00"/>
    <x v="25"/>
    <x v="0"/>
    <s v="Color"/>
    <x v="3"/>
    <x v="0"/>
    <x v="0"/>
    <s v="R"/>
    <x v="816"/>
    <x v="321"/>
    <n v="628"/>
    <n v="1265"/>
    <n v="65"/>
    <n v="0"/>
    <n v="6.2"/>
    <n v="107"/>
    <n v="105"/>
    <n v="16991902"/>
    <n v="57000000"/>
    <n v="-40008098"/>
    <x v="1"/>
    <x v="1"/>
    <x v="0"/>
  </r>
  <r>
    <s v="Bad Words"/>
    <d v="2013-01-20T00:00:00"/>
    <x v="19"/>
    <x v="1"/>
    <s v="Color"/>
    <x v="0"/>
    <x v="0"/>
    <x v="0"/>
    <s v="R"/>
    <x v="816"/>
    <x v="1390"/>
    <n v="628"/>
    <n v="2061"/>
    <n v="0"/>
    <n v="0"/>
    <n v="6.7"/>
    <n v="126"/>
    <n v="89"/>
    <n v="7764027"/>
    <n v="10000000"/>
    <n v="-2235973"/>
    <x v="1"/>
    <x v="1"/>
    <x v="1"/>
  </r>
  <r>
    <s v="Brotherly Love"/>
    <d v="2015-07-11T00:00:00"/>
    <x v="20"/>
    <x v="1"/>
    <s v="Color"/>
    <x v="3"/>
    <x v="0"/>
    <x v="0"/>
    <s v="R"/>
    <x v="817"/>
    <x v="1391"/>
    <n v="628"/>
    <n v="4249"/>
    <n v="47"/>
    <n v="1000"/>
    <n v="7.2"/>
    <n v="10"/>
    <n v="89"/>
    <n v="444044"/>
    <n v="1900000"/>
    <n v="-1455956"/>
    <x v="1"/>
    <x v="0"/>
    <x v="1"/>
  </r>
  <r>
    <s v="Raising Helen"/>
    <d v="2004-02-03T00:00:00"/>
    <x v="0"/>
    <x v="0"/>
    <s v="Color"/>
    <x v="0"/>
    <x v="0"/>
    <x v="0"/>
    <s v="PG-13"/>
    <x v="818"/>
    <x v="216"/>
    <n v="627"/>
    <n v="2052"/>
    <n v="0"/>
    <n v="718"/>
    <n v="6"/>
    <n v="93"/>
    <n v="119"/>
    <n v="37486138"/>
    <n v="50000000"/>
    <n v="-12513862"/>
    <x v="1"/>
    <x v="1"/>
    <x v="0"/>
  </r>
  <r>
    <s v="Mongol: The Rise of Genghis Khan"/>
    <d v="2007-08-26T00:00:00"/>
    <x v="4"/>
    <x v="0"/>
    <s v="Color"/>
    <x v="5"/>
    <x v="20"/>
    <x v="23"/>
    <s v="R"/>
    <x v="819"/>
    <x v="554"/>
    <n v="627"/>
    <n v="653"/>
    <n v="44"/>
    <n v="0"/>
    <n v="7.3"/>
    <n v="160"/>
    <n v="126"/>
    <n v="5701643"/>
    <n v="20000000"/>
    <n v="-14298357"/>
    <x v="1"/>
    <x v="0"/>
    <x v="2"/>
  </r>
  <r>
    <s v="As Good as It Gets"/>
    <d v="1997-12-14T00:00:00"/>
    <x v="10"/>
    <x v="2"/>
    <s v="Color"/>
    <x v="0"/>
    <x v="0"/>
    <x v="0"/>
    <s v="PG-13"/>
    <x v="820"/>
    <x v="592"/>
    <n v="625"/>
    <n v="1474"/>
    <n v="274"/>
    <n v="11000"/>
    <n v="7.7"/>
    <n v="156"/>
    <n v="139"/>
    <n v="147637474"/>
    <n v="50000000"/>
    <n v="97637474"/>
    <x v="0"/>
    <x v="0"/>
    <x v="2"/>
  </r>
  <r>
    <s v="Garden State"/>
    <d v="2004-04-11T00:00:00"/>
    <x v="0"/>
    <x v="0"/>
    <s v="Color"/>
    <x v="0"/>
    <x v="0"/>
    <x v="0"/>
    <s v="R"/>
    <x v="821"/>
    <x v="370"/>
    <n v="625"/>
    <n v="1655"/>
    <n v="0"/>
    <n v="0"/>
    <n v="7.6"/>
    <n v="205"/>
    <n v="102"/>
    <n v="26781723"/>
    <n v="2500000"/>
    <n v="24281723"/>
    <x v="0"/>
    <x v="0"/>
    <x v="0"/>
  </r>
  <r>
    <s v="I Got the Hook Up"/>
    <d v="1998-03-12T00:00:00"/>
    <x v="11"/>
    <x v="2"/>
    <s v="Color"/>
    <x v="0"/>
    <x v="0"/>
    <x v="0"/>
    <s v="R"/>
    <x v="822"/>
    <x v="1392"/>
    <n v="625"/>
    <n v="987"/>
    <n v="0"/>
    <n v="280"/>
    <n v="3.9"/>
    <n v="19"/>
    <n v="93"/>
    <n v="10305534"/>
    <n v="3500000"/>
    <n v="6805534"/>
    <x v="0"/>
    <x v="2"/>
    <x v="0"/>
  </r>
  <r>
    <s v="Bella"/>
    <d v="2006-10-20T00:00:00"/>
    <x v="6"/>
    <x v="0"/>
    <s v="Color"/>
    <x v="3"/>
    <x v="0"/>
    <x v="0"/>
    <s v="PG-13"/>
    <x v="821"/>
    <x v="978"/>
    <n v="625"/>
    <n v="2747"/>
    <n v="38"/>
    <n v="0"/>
    <n v="7.4"/>
    <n v="60"/>
    <n v="91"/>
    <n v="8108247"/>
    <n v="3300000"/>
    <n v="4808247"/>
    <x v="0"/>
    <x v="0"/>
    <x v="0"/>
  </r>
  <r>
    <s v="Chuck &amp; Buck"/>
    <d v="2000-09-11T00:00:00"/>
    <x v="28"/>
    <x v="0"/>
    <s v="Color"/>
    <x v="0"/>
    <x v="0"/>
    <x v="0"/>
    <s v="R"/>
    <x v="820"/>
    <x v="61"/>
    <n v="625"/>
    <n v="1378"/>
    <n v="44"/>
    <n v="170"/>
    <n v="6.6"/>
    <n v="59"/>
    <n v="96"/>
    <n v="1050600"/>
    <n v="250000"/>
    <n v="800600"/>
    <x v="0"/>
    <x v="1"/>
    <x v="0"/>
  </r>
  <r>
    <s v="The Warrior's Way"/>
    <d v="2010-09-18T00:00:00"/>
    <x v="7"/>
    <x v="1"/>
    <s v="Color"/>
    <x v="1"/>
    <x v="0"/>
    <x v="15"/>
    <s v="R"/>
    <x v="823"/>
    <x v="1393"/>
    <n v="624"/>
    <n v="2056"/>
    <n v="19"/>
    <n v="0"/>
    <n v="6.3"/>
    <n v="95"/>
    <n v="100"/>
    <n v="5664251"/>
    <n v="45000000"/>
    <n v="-39335749"/>
    <x v="1"/>
    <x v="1"/>
    <x v="0"/>
  </r>
  <r>
    <s v="Zero Effect"/>
    <d v="1998-03-22T00:00:00"/>
    <x v="11"/>
    <x v="2"/>
    <s v="Color"/>
    <x v="0"/>
    <x v="0"/>
    <x v="0"/>
    <s v="R"/>
    <x v="824"/>
    <x v="743"/>
    <n v="624"/>
    <n v="1209"/>
    <n v="52"/>
    <n v="507"/>
    <n v="7"/>
    <n v="81"/>
    <n v="116"/>
    <n v="1980338"/>
    <n v="5000000"/>
    <n v="-3019662"/>
    <x v="1"/>
    <x v="0"/>
    <x v="0"/>
  </r>
  <r>
    <s v="Road House"/>
    <d v="1989-09-01T00:00:00"/>
    <x v="15"/>
    <x v="3"/>
    <s v="Color"/>
    <x v="1"/>
    <x v="0"/>
    <x v="0"/>
    <s v="R"/>
    <x v="825"/>
    <x v="1394"/>
    <n v="623"/>
    <n v="2484"/>
    <n v="9"/>
    <n v="0"/>
    <n v="6.5"/>
    <n v="83"/>
    <n v="114"/>
    <n v="30050028"/>
    <n v="17000000"/>
    <n v="13050028"/>
    <x v="0"/>
    <x v="1"/>
    <x v="0"/>
  </r>
  <r>
    <s v="I, Frankenstein"/>
    <d v="2014-05-23T00:00:00"/>
    <x v="14"/>
    <x v="1"/>
    <s v="Color"/>
    <x v="1"/>
    <x v="0"/>
    <x v="1"/>
    <s v="PG-13"/>
    <x v="826"/>
    <x v="1395"/>
    <n v="623"/>
    <n v="3165"/>
    <n v="72"/>
    <n v="15000"/>
    <n v="5.0999999999999996"/>
    <n v="308"/>
    <n v="92"/>
    <n v="19059018"/>
    <n v="65000000"/>
    <n v="-45940982"/>
    <x v="1"/>
    <x v="1"/>
    <x v="0"/>
  </r>
  <r>
    <s v="The Spanish Prisoner"/>
    <d v="1997-12-08T00:00:00"/>
    <x v="10"/>
    <x v="2"/>
    <s v="Color"/>
    <x v="3"/>
    <x v="0"/>
    <x v="0"/>
    <s v="PG"/>
    <x v="825"/>
    <x v="995"/>
    <n v="623"/>
    <n v="1722"/>
    <n v="342"/>
    <n v="578"/>
    <n v="7.3"/>
    <n v="97"/>
    <n v="110"/>
    <n v="10200000"/>
    <n v="10000000"/>
    <n v="200000"/>
    <x v="0"/>
    <x v="0"/>
    <x v="0"/>
  </r>
  <r>
    <s v="Buen DÃ­a, RamÃ³n"/>
    <d v="2013-06-11T00:00:00"/>
    <x v="19"/>
    <x v="1"/>
    <s v="Color"/>
    <x v="3"/>
    <x v="12"/>
    <x v="28"/>
    <s v="PG-13"/>
    <x v="827"/>
    <x v="1396"/>
    <n v="623"/>
    <n v="824"/>
    <n v="45"/>
    <n v="0"/>
    <n v="7.7"/>
    <n v="26"/>
    <n v="120"/>
    <n v="100412"/>
    <n v="4000000"/>
    <n v="-3899588"/>
    <x v="1"/>
    <x v="0"/>
    <x v="0"/>
  </r>
  <r>
    <s v="Cloudy with a Chance of Meatballs"/>
    <d v="2009-06-14T00:00:00"/>
    <x v="2"/>
    <x v="0"/>
    <s v="Color"/>
    <x v="6"/>
    <x v="0"/>
    <x v="0"/>
    <s v="PG"/>
    <x v="828"/>
    <x v="347"/>
    <n v="622"/>
    <n v="1227"/>
    <n v="97"/>
    <n v="0"/>
    <n v="7"/>
    <n v="191"/>
    <n v="90"/>
    <n v="124870275"/>
    <n v="100000000"/>
    <n v="24870275"/>
    <x v="0"/>
    <x v="0"/>
    <x v="0"/>
  </r>
  <r>
    <s v="Cloudy with a Chance of Meatballs 2"/>
    <d v="2013-11-11T00:00:00"/>
    <x v="19"/>
    <x v="1"/>
    <s v="Color"/>
    <x v="6"/>
    <x v="0"/>
    <x v="0"/>
    <s v="PG"/>
    <x v="828"/>
    <x v="1397"/>
    <n v="622"/>
    <n v="848"/>
    <n v="18"/>
    <n v="15000"/>
    <n v="6.5"/>
    <n v="169"/>
    <n v="95"/>
    <n v="119793567"/>
    <n v="78000000"/>
    <n v="41793567"/>
    <x v="0"/>
    <x v="1"/>
    <x v="0"/>
  </r>
  <r>
    <s v="The Watch"/>
    <d v="2012-08-07T00:00:00"/>
    <x v="1"/>
    <x v="1"/>
    <s v="Color"/>
    <x v="1"/>
    <x v="0"/>
    <x v="0"/>
    <s v="R"/>
    <x v="828"/>
    <x v="1398"/>
    <n v="622"/>
    <n v="2488"/>
    <n v="82"/>
    <n v="15000"/>
    <n v="5.7"/>
    <n v="265"/>
    <n v="102"/>
    <n v="34350553"/>
    <n v="68000000"/>
    <n v="-33649447"/>
    <x v="1"/>
    <x v="1"/>
    <x v="0"/>
  </r>
  <r>
    <s v="A Lot Like Love"/>
    <d v="2005-08-10T00:00:00"/>
    <x v="5"/>
    <x v="0"/>
    <s v="Color"/>
    <x v="0"/>
    <x v="0"/>
    <x v="0"/>
    <s v="PG-13"/>
    <x v="829"/>
    <x v="717"/>
    <n v="618"/>
    <n v="1095"/>
    <n v="13"/>
    <n v="0"/>
    <n v="6.6"/>
    <n v="112"/>
    <n v="107"/>
    <n v="21835784"/>
    <n v="30000000"/>
    <n v="-8164216"/>
    <x v="1"/>
    <x v="1"/>
    <x v="0"/>
  </r>
  <r>
    <s v="Midnight in Paris"/>
    <d v="2011-12-11T00:00:00"/>
    <x v="16"/>
    <x v="1"/>
    <s v="Color"/>
    <x v="0"/>
    <x v="0"/>
    <x v="4"/>
    <s v="PG-13"/>
    <x v="830"/>
    <x v="297"/>
    <n v="617"/>
    <n v="1289"/>
    <n v="11000"/>
    <n v="78000"/>
    <n v="7.7"/>
    <n v="487"/>
    <n v="94"/>
    <n v="56816662"/>
    <n v="17000000"/>
    <n v="39816662"/>
    <x v="0"/>
    <x v="0"/>
    <x v="0"/>
  </r>
  <r>
    <s v="Trust"/>
    <d v="2010-02-28T00:00:00"/>
    <x v="7"/>
    <x v="1"/>
    <s v="Color"/>
    <x v="4"/>
    <x v="0"/>
    <x v="0"/>
    <s v="R"/>
    <x v="831"/>
    <x v="1399"/>
    <n v="617"/>
    <n v="916"/>
    <n v="0"/>
    <n v="10000"/>
    <n v="7"/>
    <n v="109"/>
    <n v="106"/>
    <n v="58214"/>
    <n v="9500000"/>
    <n v="-9441786"/>
    <x v="1"/>
    <x v="0"/>
    <x v="0"/>
  </r>
  <r>
    <s v="Mystic River"/>
    <d v="2003-10-11T00:00:00"/>
    <x v="22"/>
    <x v="0"/>
    <s v="Color"/>
    <x v="4"/>
    <x v="0"/>
    <x v="0"/>
    <s v="R"/>
    <x v="832"/>
    <x v="97"/>
    <n v="616"/>
    <n v="1942"/>
    <n v="16000"/>
    <n v="12000"/>
    <n v="8"/>
    <n v="229"/>
    <n v="138"/>
    <n v="90135191"/>
    <n v="25000000"/>
    <n v="65135191"/>
    <x v="0"/>
    <x v="3"/>
    <x v="2"/>
  </r>
  <r>
    <s v="American Ninja 2: The Confrontation"/>
    <d v="1987-06-16T00:00:00"/>
    <x v="12"/>
    <x v="3"/>
    <s v="Color"/>
    <x v="1"/>
    <x v="0"/>
    <x v="0"/>
    <s v="R"/>
    <x v="833"/>
    <x v="1400"/>
    <n v="615"/>
    <n v="872"/>
    <n v="44"/>
    <n v="583"/>
    <n v="4.7"/>
    <n v="40"/>
    <n v="90"/>
    <n v="4000000"/>
    <n v="350000"/>
    <n v="3650000"/>
    <x v="0"/>
    <x v="2"/>
    <x v="0"/>
  </r>
  <r>
    <s v="The Darkest Hour"/>
    <d v="2011-11-14T00:00:00"/>
    <x v="16"/>
    <x v="1"/>
    <s v="Color"/>
    <x v="1"/>
    <x v="0"/>
    <x v="0"/>
    <s v="PG-13"/>
    <x v="834"/>
    <x v="1401"/>
    <n v="614"/>
    <n v="843"/>
    <n v="21"/>
    <n v="0"/>
    <n v="4.9000000000000004"/>
    <n v="195"/>
    <n v="89"/>
    <n v="21426805"/>
    <n v="30000000"/>
    <n v="-8573195"/>
    <x v="1"/>
    <x v="2"/>
    <x v="1"/>
  </r>
  <r>
    <s v="Agora"/>
    <d v="2009-03-02T00:00:00"/>
    <x v="2"/>
    <x v="0"/>
    <s v="Color"/>
    <x v="5"/>
    <x v="0"/>
    <x v="4"/>
    <s v="R"/>
    <x v="834"/>
    <x v="1402"/>
    <n v="614"/>
    <n v="1829"/>
    <n v="448"/>
    <n v="29000"/>
    <n v="7.2"/>
    <n v="180"/>
    <n v="141"/>
    <n v="617840"/>
    <n v="70000000"/>
    <n v="-69382160"/>
    <x v="1"/>
    <x v="0"/>
    <x v="2"/>
  </r>
  <r>
    <s v="Master and Commander: The Far Side of the World"/>
    <d v="2003-12-17T00:00:00"/>
    <x v="22"/>
    <x v="0"/>
    <s v="Color"/>
    <x v="1"/>
    <x v="0"/>
    <x v="0"/>
    <s v="PG-13"/>
    <x v="835"/>
    <x v="20"/>
    <n v="613"/>
    <n v="1205"/>
    <n v="608"/>
    <n v="0"/>
    <n v="7.4"/>
    <n v="244"/>
    <n v="138"/>
    <n v="93926386"/>
    <n v="150000000"/>
    <n v="-56073614"/>
    <x v="1"/>
    <x v="0"/>
    <x v="2"/>
  </r>
  <r>
    <s v="Exorcist: The Beginning"/>
    <d v="2004-01-11T00:00:00"/>
    <x v="0"/>
    <x v="0"/>
    <s v="Color"/>
    <x v="2"/>
    <x v="0"/>
    <x v="0"/>
    <s v="R"/>
    <x v="835"/>
    <x v="488"/>
    <n v="613"/>
    <n v="1970"/>
    <n v="212"/>
    <n v="893"/>
    <n v="5.0999999999999996"/>
    <n v="167"/>
    <n v="125"/>
    <n v="41814863"/>
    <n v="50000000"/>
    <n v="-8185137"/>
    <x v="1"/>
    <x v="1"/>
    <x v="2"/>
  </r>
  <r>
    <s v="Nutty Professor II: The Klumps"/>
    <d v="2000-03-02T00:00:00"/>
    <x v="28"/>
    <x v="0"/>
    <s v="Color"/>
    <x v="0"/>
    <x v="0"/>
    <x v="0"/>
    <s v="PG-13"/>
    <x v="836"/>
    <x v="224"/>
    <n v="611"/>
    <n v="2818"/>
    <n v="88"/>
    <n v="374"/>
    <n v="4.3"/>
    <n v="94"/>
    <n v="109"/>
    <n v="123307945"/>
    <n v="65000000"/>
    <n v="58307945"/>
    <x v="0"/>
    <x v="2"/>
    <x v="0"/>
  </r>
  <r>
    <s v="Scream"/>
    <d v="1996-08-27T00:00:00"/>
    <x v="29"/>
    <x v="2"/>
    <s v="Color"/>
    <x v="2"/>
    <x v="0"/>
    <x v="0"/>
    <s v="R"/>
    <x v="837"/>
    <x v="53"/>
    <n v="611"/>
    <n v="1212"/>
    <n v="0"/>
    <n v="11000"/>
    <n v="7.2"/>
    <n v="242"/>
    <n v="103"/>
    <n v="103001286"/>
    <n v="15000000"/>
    <n v="88001286"/>
    <x v="0"/>
    <x v="0"/>
    <x v="0"/>
  </r>
  <r>
    <s v="Men with Brooms"/>
    <d v="2002-05-26T00:00:00"/>
    <x v="18"/>
    <x v="0"/>
    <s v="Color"/>
    <x v="0"/>
    <x v="0"/>
    <x v="5"/>
    <s v="R"/>
    <x v="838"/>
    <x v="1403"/>
    <n v="611"/>
    <n v="1834"/>
    <n v="329"/>
    <n v="0"/>
    <n v="6"/>
    <n v="9"/>
    <n v="102"/>
    <n v="4239767"/>
    <n v="7500000"/>
    <n v="-3260233"/>
    <x v="1"/>
    <x v="1"/>
    <x v="0"/>
  </r>
  <r>
    <s v="Dream with the Fishes"/>
    <d v="1997-03-07T00:00:00"/>
    <x v="10"/>
    <x v="2"/>
    <s v="Color"/>
    <x v="0"/>
    <x v="0"/>
    <x v="0"/>
    <s v="R"/>
    <x v="837"/>
    <x v="1404"/>
    <n v="611"/>
    <n v="1692"/>
    <n v="4"/>
    <n v="166"/>
    <n v="7"/>
    <n v="28"/>
    <n v="97"/>
    <n v="464655"/>
    <n v="1000000"/>
    <n v="-535345"/>
    <x v="1"/>
    <x v="0"/>
    <x v="0"/>
  </r>
  <r>
    <s v="The Other End of the Line"/>
    <d v="2008-12-24T00:00:00"/>
    <x v="3"/>
    <x v="0"/>
    <s v="Color"/>
    <x v="0"/>
    <x v="0"/>
    <x v="2"/>
    <s v="PG-13"/>
    <x v="836"/>
    <x v="1405"/>
    <n v="611"/>
    <n v="1739"/>
    <n v="8"/>
    <n v="0"/>
    <n v="6.2"/>
    <n v="22"/>
    <n v="106"/>
    <n v="115504"/>
    <n v="14000000"/>
    <n v="-13884496"/>
    <x v="1"/>
    <x v="1"/>
    <x v="0"/>
  </r>
  <r>
    <s v="The Lost World: Jurassic Park"/>
    <d v="1997-12-07T00:00:00"/>
    <x v="10"/>
    <x v="2"/>
    <s v="Color"/>
    <x v="1"/>
    <x v="0"/>
    <x v="0"/>
    <s v="PG-13"/>
    <x v="839"/>
    <x v="19"/>
    <n v="610"/>
    <n v="1635"/>
    <n v="14000"/>
    <n v="0"/>
    <n v="6.5"/>
    <n v="177"/>
    <n v="129"/>
    <n v="229074524"/>
    <n v="73000000"/>
    <n v="156074524"/>
    <x v="0"/>
    <x v="1"/>
    <x v="2"/>
  </r>
  <r>
    <s v="Spaced Invaders"/>
    <d v="1990-05-28T00:00:00"/>
    <x v="24"/>
    <x v="2"/>
    <s v="Color"/>
    <x v="5"/>
    <x v="0"/>
    <x v="0"/>
    <s v="PG"/>
    <x v="839"/>
    <x v="944"/>
    <n v="610"/>
    <n v="1441"/>
    <n v="32"/>
    <n v="710"/>
    <n v="5.3"/>
    <n v="16"/>
    <n v="100"/>
    <n v="15369573"/>
    <n v="3000000"/>
    <n v="12369573"/>
    <x v="0"/>
    <x v="1"/>
    <x v="0"/>
  </r>
  <r>
    <s v="Top Hat"/>
    <d v="1935-04-15T00:00:00"/>
    <x v="62"/>
    <x v="8"/>
    <s v="Black and White"/>
    <x v="0"/>
    <x v="0"/>
    <x v="0"/>
    <s v="Approved"/>
    <x v="840"/>
    <x v="1406"/>
    <n v="610"/>
    <n v="824"/>
    <n v="10"/>
    <n v="1000"/>
    <n v="7.8"/>
    <n v="66"/>
    <n v="81"/>
    <n v="3000000"/>
    <n v="609000"/>
    <n v="2391000"/>
    <x v="0"/>
    <x v="0"/>
    <x v="1"/>
  </r>
  <r>
    <s v="42nd Street"/>
    <d v="1933-08-29T00:00:00"/>
    <x v="63"/>
    <x v="8"/>
    <s v="Black and White"/>
    <x v="0"/>
    <x v="0"/>
    <x v="0"/>
    <s v="Unrated"/>
    <x v="840"/>
    <x v="1407"/>
    <n v="610"/>
    <n v="995"/>
    <n v="24"/>
    <n v="439"/>
    <n v="7.7"/>
    <n v="65"/>
    <n v="89"/>
    <n v="2300000"/>
    <n v="439000"/>
    <n v="1861000"/>
    <x v="0"/>
    <x v="0"/>
    <x v="1"/>
  </r>
  <r>
    <s v="Jackass 3D"/>
    <d v="2010-11-29T00:00:00"/>
    <x v="7"/>
    <x v="1"/>
    <s v="Color"/>
    <x v="1"/>
    <x v="0"/>
    <x v="0"/>
    <s v="R"/>
    <x v="841"/>
    <x v="1127"/>
    <n v="608"/>
    <n v="1787"/>
    <n v="79"/>
    <n v="0"/>
    <n v="7.1"/>
    <n v="156"/>
    <n v="101"/>
    <n v="117224271"/>
    <n v="20000000"/>
    <n v="97224271"/>
    <x v="0"/>
    <x v="0"/>
    <x v="0"/>
  </r>
  <r>
    <s v="Jackass: The Movie"/>
    <d v="2002-02-01T00:00:00"/>
    <x v="18"/>
    <x v="0"/>
    <s v="Color"/>
    <x v="0"/>
    <x v="0"/>
    <x v="0"/>
    <s v="R"/>
    <x v="841"/>
    <x v="1127"/>
    <n v="608"/>
    <n v="1770"/>
    <n v="79"/>
    <n v="0"/>
    <n v="6.6"/>
    <n v="106"/>
    <n v="87"/>
    <n v="64267897"/>
    <n v="5000000"/>
    <n v="59267897"/>
    <x v="0"/>
    <x v="1"/>
    <x v="1"/>
  </r>
  <r>
    <s v="I Can Do Bad All by Myself"/>
    <d v="2009-09-03T00:00:00"/>
    <x v="2"/>
    <x v="0"/>
    <s v="Color"/>
    <x v="0"/>
    <x v="0"/>
    <x v="0"/>
    <s v="PG-13"/>
    <x v="842"/>
    <x v="815"/>
    <n v="607"/>
    <n v="1465"/>
    <n v="0"/>
    <n v="1000"/>
    <n v="4.0999999999999996"/>
    <n v="36"/>
    <n v="113"/>
    <n v="51697449"/>
    <n v="13000000"/>
    <n v="38697449"/>
    <x v="0"/>
    <x v="2"/>
    <x v="0"/>
  </r>
  <r>
    <s v="The Out-of-Towners"/>
    <d v="1999-02-15T00:00:00"/>
    <x v="17"/>
    <x v="2"/>
    <s v="Color"/>
    <x v="0"/>
    <x v="0"/>
    <x v="0"/>
    <s v="PG-13"/>
    <x v="843"/>
    <x v="742"/>
    <n v="607"/>
    <n v="1335"/>
    <n v="39"/>
    <n v="279"/>
    <n v="5.3"/>
    <n v="62"/>
    <n v="90"/>
    <n v="28535768"/>
    <n v="40000000"/>
    <n v="-11464232"/>
    <x v="1"/>
    <x v="1"/>
    <x v="0"/>
  </r>
  <r>
    <s v="Black Christmas"/>
    <d v="2006-03-26T00:00:00"/>
    <x v="6"/>
    <x v="0"/>
    <s v="Color"/>
    <x v="2"/>
    <x v="0"/>
    <x v="0"/>
    <s v="R"/>
    <x v="843"/>
    <x v="1358"/>
    <n v="607"/>
    <n v="1611"/>
    <n v="17"/>
    <n v="0"/>
    <n v="4.5"/>
    <n v="186"/>
    <n v="94"/>
    <n v="16235293"/>
    <n v="9000000"/>
    <n v="7235293"/>
    <x v="0"/>
    <x v="2"/>
    <x v="0"/>
  </r>
  <r>
    <s v="Lawrence of Arabia"/>
    <d v="1962-10-11T00:00:00"/>
    <x v="60"/>
    <x v="5"/>
    <s v="Color"/>
    <x v="5"/>
    <x v="0"/>
    <x v="2"/>
    <s v="PG"/>
    <x v="844"/>
    <x v="1349"/>
    <n v="607"/>
    <n v="1076"/>
    <n v="767"/>
    <n v="11000"/>
    <n v="8.4"/>
    <n v="181"/>
    <n v="227"/>
    <n v="6000000"/>
    <n v="15000000"/>
    <n v="-9000000"/>
    <x v="1"/>
    <x v="3"/>
    <x v="2"/>
  </r>
  <r>
    <s v="Psycho"/>
    <d v="1960-11-04T00:00:00"/>
    <x v="64"/>
    <x v="5"/>
    <s v="Black and White"/>
    <x v="2"/>
    <x v="0"/>
    <x v="0"/>
    <s v="R"/>
    <x v="845"/>
    <x v="1408"/>
    <n v="606"/>
    <n v="1885"/>
    <n v="13000"/>
    <n v="18000"/>
    <n v="8.5"/>
    <n v="290"/>
    <n v="108"/>
    <n v="32000000"/>
    <n v="806947"/>
    <n v="31193053"/>
    <x v="0"/>
    <x v="3"/>
    <x v="0"/>
  </r>
  <r>
    <s v="Total Recall"/>
    <d v="1990-10-17T00:00:00"/>
    <x v="24"/>
    <x v="2"/>
    <s v="Color"/>
    <x v="1"/>
    <x v="0"/>
    <x v="0"/>
    <s v="R"/>
    <x v="846"/>
    <x v="388"/>
    <n v="605"/>
    <n v="1441"/>
    <n v="719"/>
    <n v="0"/>
    <n v="7.5"/>
    <n v="196"/>
    <n v="113"/>
    <n v="119412921"/>
    <n v="65000000"/>
    <n v="54412921"/>
    <x v="0"/>
    <x v="0"/>
    <x v="0"/>
  </r>
  <r>
    <s v="Flight of the Intruder"/>
    <d v="1991-09-26T00:00:00"/>
    <x v="13"/>
    <x v="2"/>
    <s v="Color"/>
    <x v="1"/>
    <x v="0"/>
    <x v="0"/>
    <s v="PG-13"/>
    <x v="847"/>
    <x v="1134"/>
    <n v="605"/>
    <n v="1290"/>
    <n v="468"/>
    <n v="452"/>
    <n v="5.7"/>
    <n v="13"/>
    <n v="115"/>
    <n v="14587732"/>
    <n v="35000000"/>
    <n v="-20412268"/>
    <x v="1"/>
    <x v="1"/>
    <x v="0"/>
  </r>
  <r>
    <s v="Shaun of the Dead"/>
    <d v="2004-04-08T00:00:00"/>
    <x v="0"/>
    <x v="0"/>
    <s v="Color"/>
    <x v="0"/>
    <x v="0"/>
    <x v="2"/>
    <s v="R"/>
    <x v="848"/>
    <x v="647"/>
    <n v="605"/>
    <n v="1686"/>
    <n v="1000"/>
    <n v="19000"/>
    <n v="8"/>
    <n v="246"/>
    <n v="99"/>
    <n v="13464388"/>
    <n v="4000000"/>
    <n v="9464388"/>
    <x v="0"/>
    <x v="3"/>
    <x v="0"/>
  </r>
  <r>
    <s v="War, Inc."/>
    <d v="2008-06-14T00:00:00"/>
    <x v="3"/>
    <x v="0"/>
    <s v="Color"/>
    <x v="1"/>
    <x v="0"/>
    <x v="0"/>
    <s v="R"/>
    <x v="849"/>
    <x v="1409"/>
    <n v="603"/>
    <n v="988"/>
    <n v="0"/>
    <n v="883"/>
    <n v="5.7"/>
    <n v="79"/>
    <n v="107"/>
    <n v="578527"/>
    <n v="10000000"/>
    <n v="-9421473"/>
    <x v="1"/>
    <x v="1"/>
    <x v="0"/>
  </r>
  <r>
    <s v="Mercy Streets"/>
    <d v="2000-05-09T00:00:00"/>
    <x v="28"/>
    <x v="0"/>
    <s v="Color"/>
    <x v="1"/>
    <x v="0"/>
    <x v="0"/>
    <s v="PG-13"/>
    <x v="850"/>
    <x v="836"/>
    <n v="602"/>
    <n v="1281"/>
    <n v="16"/>
    <n v="12"/>
    <n v="5.6"/>
    <n v="15"/>
    <n v="106"/>
    <n v="171988"/>
    <n v="600000"/>
    <n v="-428012"/>
    <x v="1"/>
    <x v="1"/>
    <x v="0"/>
  </r>
  <r>
    <s v="Anacondas: The Hunt for the Blood Orchid"/>
    <d v="2004-10-22T00:00:00"/>
    <x v="0"/>
    <x v="0"/>
    <s v="Color"/>
    <x v="1"/>
    <x v="0"/>
    <x v="0"/>
    <s v="PG-13"/>
    <x v="851"/>
    <x v="1304"/>
    <n v="601"/>
    <n v="2730"/>
    <n v="27"/>
    <n v="686"/>
    <n v="4.5999999999999996"/>
    <n v="94"/>
    <n v="97"/>
    <n v="31526393"/>
    <n v="25000000"/>
    <n v="6526393"/>
    <x v="0"/>
    <x v="2"/>
    <x v="0"/>
  </r>
  <r>
    <s v="Compliance"/>
    <d v="2012-09-28T00:00:00"/>
    <x v="1"/>
    <x v="1"/>
    <s v="Color"/>
    <x v="7"/>
    <x v="0"/>
    <x v="0"/>
    <s v="R"/>
    <x v="852"/>
    <x v="1410"/>
    <n v="601"/>
    <n v="1734"/>
    <n v="25"/>
    <n v="0"/>
    <n v="6.4"/>
    <n v="286"/>
    <n v="90"/>
    <n v="318622"/>
    <n v="270000"/>
    <n v="48622"/>
    <x v="0"/>
    <x v="1"/>
    <x v="0"/>
  </r>
  <r>
    <s v="The Dictator"/>
    <d v="2012-04-15T00:00:00"/>
    <x v="1"/>
    <x v="1"/>
    <s v="Color"/>
    <x v="0"/>
    <x v="0"/>
    <x v="0"/>
    <s v="R"/>
    <x v="853"/>
    <x v="1411"/>
    <n v="600"/>
    <n v="1375"/>
    <n v="119"/>
    <n v="59000"/>
    <n v="6.4"/>
    <n v="313"/>
    <n v="99"/>
    <n v="59617068"/>
    <n v="65000000"/>
    <n v="-5382932"/>
    <x v="1"/>
    <x v="1"/>
    <x v="0"/>
  </r>
  <r>
    <s v="Traffic"/>
    <d v="2000-08-19T00:00:00"/>
    <x v="28"/>
    <x v="0"/>
    <s v="Color"/>
    <x v="4"/>
    <x v="0"/>
    <x v="0"/>
    <s v="R"/>
    <x v="854"/>
    <x v="353"/>
    <n v="599"/>
    <n v="1418"/>
    <n v="0"/>
    <n v="0"/>
    <n v="7.6"/>
    <n v="223"/>
    <n v="190"/>
    <n v="124107476"/>
    <n v="48000000"/>
    <n v="76107476"/>
    <x v="0"/>
    <x v="0"/>
    <x v="2"/>
  </r>
  <r>
    <s v="The Thirteenth Floor"/>
    <d v="1999-12-12T00:00:00"/>
    <x v="17"/>
    <x v="2"/>
    <s v="Color"/>
    <x v="9"/>
    <x v="0"/>
    <x v="8"/>
    <s v="R"/>
    <x v="855"/>
    <x v="1412"/>
    <n v="599"/>
    <n v="2389"/>
    <n v="9"/>
    <n v="0"/>
    <n v="7"/>
    <n v="111"/>
    <n v="100"/>
    <n v="15500000"/>
    <n v="16000000"/>
    <n v="-500000"/>
    <x v="1"/>
    <x v="0"/>
    <x v="0"/>
  </r>
  <r>
    <s v="Just Looking"/>
    <d v="1999-02-15T00:00:00"/>
    <x v="17"/>
    <x v="2"/>
    <s v="Color"/>
    <x v="0"/>
    <x v="0"/>
    <x v="0"/>
    <s v="R"/>
    <x v="855"/>
    <x v="1413"/>
    <n v="599"/>
    <n v="1030"/>
    <n v="700"/>
    <n v="117"/>
    <n v="6.7"/>
    <n v="20"/>
    <n v="97"/>
    <n v="39852"/>
    <n v="3000000"/>
    <n v="-2960148"/>
    <x v="1"/>
    <x v="1"/>
    <x v="0"/>
  </r>
  <r>
    <s v="Paul Blart: Mall Cop 2"/>
    <d v="2015-12-12T00:00:00"/>
    <x v="20"/>
    <x v="1"/>
    <s v="Color"/>
    <x v="1"/>
    <x v="0"/>
    <x v="0"/>
    <s v="PG"/>
    <x v="856"/>
    <x v="362"/>
    <n v="598"/>
    <n v="3552"/>
    <n v="99"/>
    <n v="8000"/>
    <n v="4.4000000000000004"/>
    <n v="76"/>
    <n v="94"/>
    <n v="71038190"/>
    <n v="30000000"/>
    <n v="41038190"/>
    <x v="0"/>
    <x v="2"/>
    <x v="0"/>
  </r>
  <r>
    <s v="Doctor Zhivago"/>
    <d v="1965-06-29T00:00:00"/>
    <x v="51"/>
    <x v="5"/>
    <s v="Color"/>
    <x v="3"/>
    <x v="0"/>
    <x v="0"/>
    <s v="PG-13"/>
    <x v="857"/>
    <x v="1349"/>
    <n v="597"/>
    <n v="1966"/>
    <n v="767"/>
    <n v="7000"/>
    <n v="8"/>
    <n v="89"/>
    <n v="200"/>
    <n v="111722000"/>
    <n v="11000000"/>
    <n v="100722000"/>
    <x v="0"/>
    <x v="3"/>
    <x v="2"/>
  </r>
  <r>
    <s v="Waitress"/>
    <d v="2007-12-21T00:00:00"/>
    <x v="4"/>
    <x v="0"/>
    <s v="Color"/>
    <x v="0"/>
    <x v="0"/>
    <x v="0"/>
    <s v="PG-13"/>
    <x v="858"/>
    <x v="1414"/>
    <n v="597"/>
    <n v="1981"/>
    <n v="191"/>
    <n v="0"/>
    <n v="7.1"/>
    <n v="173"/>
    <n v="108"/>
    <n v="19067631"/>
    <n v="2000000"/>
    <n v="17067631"/>
    <x v="0"/>
    <x v="0"/>
    <x v="0"/>
  </r>
  <r>
    <s v="Hamlet"/>
    <d v="1996-12-29T00:00:00"/>
    <x v="29"/>
    <x v="2"/>
    <s v="Color"/>
    <x v="3"/>
    <x v="0"/>
    <x v="2"/>
    <s v="PG-13"/>
    <x v="857"/>
    <x v="110"/>
    <n v="597"/>
    <n v="1645"/>
    <n v="0"/>
    <n v="0"/>
    <n v="7.8"/>
    <n v="85"/>
    <n v="150"/>
    <n v="4414535"/>
    <n v="18000000"/>
    <n v="-13585465"/>
    <x v="1"/>
    <x v="0"/>
    <x v="2"/>
  </r>
  <r>
    <s v="Civil Brand"/>
    <d v="2002-03-07T00:00:00"/>
    <x v="18"/>
    <x v="0"/>
    <s v="Color"/>
    <x v="4"/>
    <x v="0"/>
    <x v="0"/>
    <s v="R"/>
    <x v="859"/>
    <x v="1415"/>
    <n v="597"/>
    <n v="2555"/>
    <n v="21"/>
    <n v="86"/>
    <n v="5.3"/>
    <n v="11"/>
    <n v="91"/>
    <n v="243347"/>
    <n v="500000"/>
    <n v="-256653"/>
    <x v="1"/>
    <x v="1"/>
    <x v="0"/>
  </r>
  <r>
    <s v="Holes"/>
    <d v="2003-02-26T00:00:00"/>
    <x v="22"/>
    <x v="0"/>
    <s v="Black and White"/>
    <x v="5"/>
    <x v="0"/>
    <x v="0"/>
    <s v="PG"/>
    <x v="860"/>
    <x v="333"/>
    <n v="596"/>
    <n v="1293"/>
    <n v="99"/>
    <n v="0"/>
    <n v="7.1"/>
    <n v="106"/>
    <n v="117"/>
    <n v="67325559"/>
    <n v="20000000"/>
    <n v="47325559"/>
    <x v="0"/>
    <x v="0"/>
    <x v="0"/>
  </r>
  <r>
    <s v="Fantastic Four"/>
    <d v="2015-03-06T00:00:00"/>
    <x v="20"/>
    <x v="1"/>
    <s v="Color"/>
    <x v="1"/>
    <x v="0"/>
    <x v="0"/>
    <s v="PG-13"/>
    <x v="860"/>
    <x v="1075"/>
    <n v="596"/>
    <n v="1261"/>
    <n v="128"/>
    <n v="41000"/>
    <n v="4.3"/>
    <n v="369"/>
    <n v="100"/>
    <n v="56114221"/>
    <n v="120000000"/>
    <n v="-63885779"/>
    <x v="1"/>
    <x v="2"/>
    <x v="0"/>
  </r>
  <r>
    <s v="Fright Night"/>
    <d v="2011-08-07T00:00:00"/>
    <x v="16"/>
    <x v="1"/>
    <s v="Color"/>
    <x v="0"/>
    <x v="0"/>
    <x v="0"/>
    <s v="R"/>
    <x v="861"/>
    <x v="81"/>
    <n v="596"/>
    <n v="1393"/>
    <n v="44"/>
    <n v="23000"/>
    <n v="6.4"/>
    <n v="358"/>
    <n v="106"/>
    <n v="18298649"/>
    <n v="30000000"/>
    <n v="-11701351"/>
    <x v="1"/>
    <x v="1"/>
    <x v="0"/>
  </r>
  <r>
    <s v="Come Early Morning"/>
    <d v="2006-09-10T00:00:00"/>
    <x v="6"/>
    <x v="0"/>
    <s v="Color"/>
    <x v="3"/>
    <x v="0"/>
    <x v="0"/>
    <s v="R"/>
    <x v="860"/>
    <x v="1416"/>
    <n v="596"/>
    <n v="1081"/>
    <n v="781"/>
    <n v="224"/>
    <n v="6.2"/>
    <n v="36"/>
    <n v="97"/>
    <n v="117560"/>
    <n v="6000000"/>
    <n v="-5882440"/>
    <x v="1"/>
    <x v="1"/>
    <x v="0"/>
  </r>
  <r>
    <s v="Barney's Great Adventure"/>
    <d v="1998-10-26T00:00:00"/>
    <x v="11"/>
    <x v="2"/>
    <s v="Color"/>
    <x v="5"/>
    <x v="0"/>
    <x v="5"/>
    <s v="G"/>
    <x v="862"/>
    <x v="1417"/>
    <n v="595"/>
    <n v="1139"/>
    <n v="9"/>
    <n v="436"/>
    <n v="2.8"/>
    <n v="24"/>
    <n v="76"/>
    <n v="11144518"/>
    <n v="15000000"/>
    <n v="-3855482"/>
    <x v="1"/>
    <x v="2"/>
    <x v="1"/>
  </r>
  <r>
    <s v="Soul Kitchen"/>
    <d v="2009-07-24T00:00:00"/>
    <x v="2"/>
    <x v="0"/>
    <s v="Color"/>
    <x v="0"/>
    <x v="12"/>
    <x v="8"/>
    <s v="Not Rated"/>
    <x v="863"/>
    <x v="1418"/>
    <n v="595"/>
    <n v="1519"/>
    <n v="766"/>
    <n v="0"/>
    <n v="7.3"/>
    <n v="115"/>
    <n v="99"/>
    <n v="274385"/>
    <n v="4000000"/>
    <n v="-3725615"/>
    <x v="1"/>
    <x v="0"/>
    <x v="0"/>
  </r>
  <r>
    <s v="Octopussy"/>
    <d v="1983-01-19T00:00:00"/>
    <x v="41"/>
    <x v="3"/>
    <s v="Color"/>
    <x v="1"/>
    <x v="0"/>
    <x v="2"/>
    <s v="PG"/>
    <x v="864"/>
    <x v="892"/>
    <n v="594"/>
    <n v="1898"/>
    <n v="46"/>
    <n v="0"/>
    <n v="6.6"/>
    <n v="106"/>
    <n v="131"/>
    <n v="67900000"/>
    <n v="27500000"/>
    <n v="40400000"/>
    <x v="0"/>
    <x v="1"/>
    <x v="2"/>
  </r>
  <r>
    <s v="Blue Jasmine"/>
    <d v="2013-08-28T00:00:00"/>
    <x v="19"/>
    <x v="1"/>
    <s v="Color"/>
    <x v="3"/>
    <x v="0"/>
    <x v="0"/>
    <s v="PG-13"/>
    <x v="865"/>
    <x v="297"/>
    <n v="594"/>
    <n v="1353"/>
    <n v="11000"/>
    <n v="36000"/>
    <n v="7.3"/>
    <n v="415"/>
    <n v="98"/>
    <n v="33404871"/>
    <n v="18000000"/>
    <n v="15404871"/>
    <x v="0"/>
    <x v="0"/>
    <x v="0"/>
  </r>
  <r>
    <s v="Kites"/>
    <d v="2010-04-16T00:00:00"/>
    <x v="7"/>
    <x v="1"/>
    <s v="Color"/>
    <x v="1"/>
    <x v="0"/>
    <x v="20"/>
    <s v="Not Rated"/>
    <x v="866"/>
    <x v="1419"/>
    <n v="594"/>
    <n v="1836"/>
    <n v="116"/>
    <n v="0"/>
    <n v="6"/>
    <n v="41"/>
    <n v="90"/>
    <n v="1602466"/>
    <n v="600000000"/>
    <n v="-598397534"/>
    <x v="1"/>
    <x v="1"/>
    <x v="0"/>
  </r>
  <r>
    <s v="Superman II"/>
    <d v="1980-10-13T00:00:00"/>
    <x v="33"/>
    <x v="3"/>
    <s v="Color"/>
    <x v="1"/>
    <x v="0"/>
    <x v="0"/>
    <s v="PG"/>
    <x v="867"/>
    <x v="1273"/>
    <n v="593"/>
    <n v="2908"/>
    <n v="44"/>
    <n v="0"/>
    <n v="6.8"/>
    <n v="121"/>
    <n v="116"/>
    <n v="108200000"/>
    <n v="54000000"/>
    <n v="54200000"/>
    <x v="0"/>
    <x v="1"/>
    <x v="0"/>
  </r>
  <r>
    <s v="Superman III"/>
    <d v="1983-08-18T00:00:00"/>
    <x v="41"/>
    <x v="3"/>
    <s v="Color"/>
    <x v="1"/>
    <x v="0"/>
    <x v="2"/>
    <s v="PG"/>
    <x v="867"/>
    <x v="1273"/>
    <n v="593"/>
    <n v="2329"/>
    <n v="44"/>
    <n v="0"/>
    <n v="4.9000000000000004"/>
    <n v="95"/>
    <n v="125"/>
    <n v="60000000"/>
    <n v="39000000"/>
    <n v="21000000"/>
    <x v="0"/>
    <x v="2"/>
    <x v="2"/>
  </r>
  <r>
    <s v="Dickie Roberts: Former Child Star"/>
    <d v="2003-02-27T00:00:00"/>
    <x v="22"/>
    <x v="0"/>
    <s v="Color"/>
    <x v="0"/>
    <x v="0"/>
    <x v="0"/>
    <s v="PG-13"/>
    <x v="868"/>
    <x v="742"/>
    <n v="593"/>
    <n v="2713"/>
    <n v="39"/>
    <n v="320"/>
    <n v="5.6"/>
    <n v="75"/>
    <n v="98"/>
    <n v="22734486"/>
    <n v="17000000"/>
    <n v="5734486"/>
    <x v="0"/>
    <x v="1"/>
    <x v="0"/>
  </r>
  <r>
    <s v="Sgt. Bilko"/>
    <d v="1996-10-08T00:00:00"/>
    <x v="29"/>
    <x v="2"/>
    <s v="Color"/>
    <x v="0"/>
    <x v="0"/>
    <x v="0"/>
    <s v="PG"/>
    <x v="869"/>
    <x v="498"/>
    <n v="592"/>
    <n v="2176"/>
    <n v="36"/>
    <n v="478"/>
    <n v="5.7"/>
    <n v="23"/>
    <n v="93"/>
    <n v="30400000"/>
    <n v="39000000"/>
    <n v="-8600000"/>
    <x v="1"/>
    <x v="1"/>
    <x v="0"/>
  </r>
  <r>
    <s v="Poetic Justice"/>
    <d v="1993-11-01T00:00:00"/>
    <x v="8"/>
    <x v="2"/>
    <s v="Color"/>
    <x v="3"/>
    <x v="0"/>
    <x v="0"/>
    <s v="R"/>
    <x v="870"/>
    <x v="166"/>
    <n v="592"/>
    <n v="1620"/>
    <n v="309"/>
    <n v="0"/>
    <n v="5.9"/>
    <n v="12"/>
    <n v="109"/>
    <n v="27515786"/>
    <n v="14000000"/>
    <n v="13515786"/>
    <x v="0"/>
    <x v="1"/>
    <x v="0"/>
  </r>
  <r>
    <s v="Crossover"/>
    <d v="2006-04-09T00:00:00"/>
    <x v="6"/>
    <x v="0"/>
    <s v="Color"/>
    <x v="1"/>
    <x v="0"/>
    <x v="0"/>
    <s v="PG-13"/>
    <x v="871"/>
    <x v="895"/>
    <n v="592"/>
    <n v="2000"/>
    <n v="17"/>
    <n v="244"/>
    <n v="2.1"/>
    <n v="25"/>
    <n v="95"/>
    <n v="7009668"/>
    <n v="5600000"/>
    <n v="1409668"/>
    <x v="0"/>
    <x v="2"/>
    <x v="0"/>
  </r>
  <r>
    <s v="The Interpreter"/>
    <d v="2005-11-17T00:00:00"/>
    <x v="5"/>
    <x v="0"/>
    <s v="Color"/>
    <x v="4"/>
    <x v="21"/>
    <x v="2"/>
    <s v="PG-13"/>
    <x v="872"/>
    <x v="485"/>
    <n v="591"/>
    <n v="2100"/>
    <n v="521"/>
    <n v="0"/>
    <n v="6.4"/>
    <n v="227"/>
    <n v="128"/>
    <n v="72515360"/>
    <n v="80000000"/>
    <n v="-7484640"/>
    <x v="1"/>
    <x v="1"/>
    <x v="2"/>
  </r>
  <r>
    <s v="Deuce Bigalow: European Gigolo"/>
    <d v="2005-10-04T00:00:00"/>
    <x v="5"/>
    <x v="0"/>
    <s v="Color"/>
    <x v="0"/>
    <x v="0"/>
    <x v="0"/>
    <s v="R"/>
    <x v="873"/>
    <x v="1420"/>
    <n v="591"/>
    <n v="1729"/>
    <n v="2"/>
    <n v="887"/>
    <n v="4.5999999999999996"/>
    <n v="98"/>
    <n v="83"/>
    <n v="22264487"/>
    <n v="22000000"/>
    <n v="264487"/>
    <x v="0"/>
    <x v="2"/>
    <x v="1"/>
  </r>
  <r>
    <s v="Henry V"/>
    <d v="1989-08-15T00:00:00"/>
    <x v="15"/>
    <x v="3"/>
    <s v="Color"/>
    <x v="1"/>
    <x v="0"/>
    <x v="2"/>
    <s v="PG-13"/>
    <x v="874"/>
    <x v="110"/>
    <n v="591"/>
    <n v="1341"/>
    <n v="0"/>
    <n v="0"/>
    <n v="7.7"/>
    <n v="46"/>
    <n v="137"/>
    <n v="10161099"/>
    <n v="9000000"/>
    <n v="1161099"/>
    <x v="0"/>
    <x v="0"/>
    <x v="2"/>
  </r>
  <r>
    <s v="Moms' Night Out"/>
    <d v="2014-11-08T00:00:00"/>
    <x v="14"/>
    <x v="1"/>
    <s v="Color"/>
    <x v="0"/>
    <x v="0"/>
    <x v="0"/>
    <s v="PG"/>
    <x v="875"/>
    <x v="1421"/>
    <n v="589"/>
    <n v="2705"/>
    <n v="10"/>
    <n v="0"/>
    <n v="5.4"/>
    <n v="49"/>
    <n v="98"/>
    <n v="10429707"/>
    <n v="5000000"/>
    <n v="5429707"/>
    <x v="0"/>
    <x v="1"/>
    <x v="0"/>
  </r>
  <r>
    <s v="Facing the Giants"/>
    <d v="2006-03-10T00:00:00"/>
    <x v="6"/>
    <x v="0"/>
    <s v="Color"/>
    <x v="3"/>
    <x v="0"/>
    <x v="0"/>
    <s v="PG"/>
    <x v="875"/>
    <x v="1206"/>
    <n v="589"/>
    <n v="916"/>
    <n v="589"/>
    <n v="0"/>
    <n v="6.7"/>
    <n v="31"/>
    <n v="111"/>
    <n v="10174663"/>
    <n v="100000"/>
    <n v="10074663"/>
    <x v="0"/>
    <x v="1"/>
    <x v="0"/>
  </r>
  <r>
    <s v="Blue Crush"/>
    <d v="2002-12-06T00:00:00"/>
    <x v="18"/>
    <x v="0"/>
    <s v="Color"/>
    <x v="3"/>
    <x v="0"/>
    <x v="0"/>
    <s v="PG-13"/>
    <x v="876"/>
    <x v="183"/>
    <n v="585"/>
    <n v="1165"/>
    <n v="134"/>
    <n v="0"/>
    <n v="5.6"/>
    <n v="69"/>
    <n v="104"/>
    <n v="40118420"/>
    <n v="30000000"/>
    <n v="10118420"/>
    <x v="0"/>
    <x v="1"/>
    <x v="0"/>
  </r>
  <r>
    <s v="A Thin Line Between Love and Hate"/>
    <d v="1996-06-24T00:00:00"/>
    <x v="29"/>
    <x v="2"/>
    <s v="Color"/>
    <x v="0"/>
    <x v="0"/>
    <x v="0"/>
    <s v="R"/>
    <x v="876"/>
    <x v="1422"/>
    <n v="585"/>
    <n v="3023"/>
    <n v="0"/>
    <n v="559"/>
    <n v="5.6"/>
    <n v="11"/>
    <n v="108"/>
    <n v="34746109"/>
    <n v="8000000"/>
    <n v="26746109"/>
    <x v="0"/>
    <x v="1"/>
    <x v="0"/>
  </r>
  <r>
    <s v="Futuro Beach"/>
    <d v="2014-11-26T00:00:00"/>
    <x v="14"/>
    <x v="1"/>
    <s v="Color"/>
    <x v="3"/>
    <x v="9"/>
    <x v="27"/>
    <s v="Unrated"/>
    <x v="877"/>
    <x v="1423"/>
    <n v="585"/>
    <n v="629"/>
    <n v="19"/>
    <n v="278"/>
    <n v="6.1"/>
    <n v="70"/>
    <n v="106"/>
    <n v="20262"/>
    <n v="4000000"/>
    <n v="-3979738"/>
    <x v="1"/>
    <x v="1"/>
    <x v="0"/>
  </r>
  <r>
    <s v="Elite Squad"/>
    <d v="2007-03-09T00:00:00"/>
    <x v="4"/>
    <x v="0"/>
    <s v="Color"/>
    <x v="1"/>
    <x v="9"/>
    <x v="27"/>
    <s v="R"/>
    <x v="877"/>
    <x v="642"/>
    <n v="585"/>
    <n v="666"/>
    <n v="294"/>
    <n v="11000"/>
    <n v="8.1"/>
    <n v="142"/>
    <n v="115"/>
    <n v="8060"/>
    <n v="4000000"/>
    <n v="-3991940"/>
    <x v="1"/>
    <x v="3"/>
    <x v="0"/>
  </r>
  <r>
    <s v="The Fast and the Furious: Tokyo Drift"/>
    <d v="2006-12-15T00:00:00"/>
    <x v="6"/>
    <x v="0"/>
    <s v="Color"/>
    <x v="1"/>
    <x v="0"/>
    <x v="0"/>
    <s v="PG-13"/>
    <x v="878"/>
    <x v="162"/>
    <n v="584"/>
    <n v="1235"/>
    <n v="681"/>
    <n v="0"/>
    <n v="6"/>
    <n v="158"/>
    <n v="104"/>
    <n v="62494975"/>
    <n v="85000000"/>
    <n v="-22505025"/>
    <x v="1"/>
    <x v="1"/>
    <x v="0"/>
  </r>
  <r>
    <s v="Money Train"/>
    <d v="1995-08-19T00:00:00"/>
    <x v="21"/>
    <x v="2"/>
    <s v="Color"/>
    <x v="1"/>
    <x v="0"/>
    <x v="0"/>
    <s v="R"/>
    <x v="879"/>
    <x v="1424"/>
    <n v="584"/>
    <n v="1132"/>
    <n v="29"/>
    <n v="617"/>
    <n v="5.6"/>
    <n v="40"/>
    <n v="105"/>
    <n v="35324232"/>
    <n v="68000000"/>
    <n v="-32675768"/>
    <x v="1"/>
    <x v="1"/>
    <x v="0"/>
  </r>
  <r>
    <s v="Corky Romano"/>
    <d v="2001-12-12T00:00:00"/>
    <x v="25"/>
    <x v="0"/>
    <s v="Color"/>
    <x v="0"/>
    <x v="0"/>
    <x v="0"/>
    <s v="PG-13"/>
    <x v="879"/>
    <x v="1425"/>
    <n v="584"/>
    <n v="3850"/>
    <n v="5"/>
    <n v="365"/>
    <n v="4.5999999999999996"/>
    <n v="62"/>
    <n v="86"/>
    <n v="23978402"/>
    <n v="11000000"/>
    <n v="12978402"/>
    <x v="0"/>
    <x v="2"/>
    <x v="1"/>
  </r>
  <r>
    <s v="The Hotel New Hampshire"/>
    <d v="1984-10-05T00:00:00"/>
    <x v="26"/>
    <x v="3"/>
    <s v="Color"/>
    <x v="0"/>
    <x v="0"/>
    <x v="2"/>
    <s v="R"/>
    <x v="880"/>
    <x v="1426"/>
    <n v="584"/>
    <n v="2024"/>
    <n v="62"/>
    <n v="345"/>
    <n v="6"/>
    <n v="9"/>
    <n v="109"/>
    <n v="5100000"/>
    <n v="7500000"/>
    <n v="-2400000"/>
    <x v="1"/>
    <x v="1"/>
    <x v="0"/>
  </r>
  <r>
    <s v="Airborne"/>
    <d v="1993-09-09T00:00:00"/>
    <x v="8"/>
    <x v="2"/>
    <s v="Color"/>
    <x v="5"/>
    <x v="0"/>
    <x v="0"/>
    <s v="PG"/>
    <x v="881"/>
    <x v="175"/>
    <n v="584"/>
    <n v="1218"/>
    <n v="38"/>
    <n v="0"/>
    <n v="6.2"/>
    <n v="9"/>
    <n v="91"/>
    <n v="2850263"/>
    <n v="2600000"/>
    <n v="250263"/>
    <x v="0"/>
    <x v="1"/>
    <x v="0"/>
  </r>
  <r>
    <s v="Maggie"/>
    <d v="2015-11-12T00:00:00"/>
    <x v="20"/>
    <x v="1"/>
    <s v="Color"/>
    <x v="3"/>
    <x v="0"/>
    <x v="0"/>
    <s v="PG-13"/>
    <x v="880"/>
    <x v="1427"/>
    <n v="584"/>
    <n v="1885"/>
    <n v="9"/>
    <n v="22000"/>
    <n v="5.6"/>
    <n v="256"/>
    <n v="95"/>
    <n v="131175"/>
    <n v="8500000"/>
    <n v="-8368825"/>
    <x v="1"/>
    <x v="1"/>
    <x v="0"/>
  </r>
  <r>
    <s v="Anna and the King"/>
    <d v="1999-01-14T00:00:00"/>
    <x v="17"/>
    <x v="2"/>
    <s v="Color"/>
    <x v="3"/>
    <x v="0"/>
    <x v="0"/>
    <s v="PG-13"/>
    <x v="882"/>
    <x v="310"/>
    <n v="582"/>
    <n v="804"/>
    <n v="72"/>
    <n v="0"/>
    <n v="6.7"/>
    <n v="91"/>
    <n v="148"/>
    <n v="39251128"/>
    <n v="75000000"/>
    <n v="-35748872"/>
    <x v="1"/>
    <x v="1"/>
    <x v="2"/>
  </r>
  <r>
    <s v="Paranormal Activity 3"/>
    <d v="2011-09-04T00:00:00"/>
    <x v="16"/>
    <x v="1"/>
    <s v="Color"/>
    <x v="2"/>
    <x v="0"/>
    <x v="0"/>
    <s v="R"/>
    <x v="883"/>
    <x v="1428"/>
    <n v="581"/>
    <n v="2371"/>
    <n v="24"/>
    <n v="24000"/>
    <n v="5.8"/>
    <n v="251"/>
    <n v="94"/>
    <n v="104007828"/>
    <n v="5000000"/>
    <n v="99007828"/>
    <x v="0"/>
    <x v="1"/>
    <x v="0"/>
  </r>
  <r>
    <s v="The Running Man"/>
    <d v="1987-03-29T00:00:00"/>
    <x v="12"/>
    <x v="3"/>
    <s v="Color"/>
    <x v="1"/>
    <x v="0"/>
    <x v="0"/>
    <s v="R"/>
    <x v="884"/>
    <x v="1429"/>
    <n v="581"/>
    <n v="2373"/>
    <n v="343"/>
    <n v="0"/>
    <n v="6.6"/>
    <n v="120"/>
    <n v="101"/>
    <n v="38122105"/>
    <n v="27000000"/>
    <n v="11122105"/>
    <x v="0"/>
    <x v="1"/>
    <x v="0"/>
  </r>
  <r>
    <s v="Live and Let Die"/>
    <d v="1973-08-09T00:00:00"/>
    <x v="34"/>
    <x v="4"/>
    <s v="Color"/>
    <x v="1"/>
    <x v="0"/>
    <x v="2"/>
    <s v="PG"/>
    <x v="884"/>
    <x v="387"/>
    <n v="581"/>
    <n v="1865"/>
    <n v="82"/>
    <n v="0"/>
    <n v="6.8"/>
    <n v="136"/>
    <n v="121"/>
    <n v="35400000"/>
    <n v="7000000"/>
    <n v="28400000"/>
    <x v="0"/>
    <x v="1"/>
    <x v="2"/>
  </r>
  <r>
    <s v="Nothing But a Man"/>
    <d v="1964-04-09T00:00:00"/>
    <x v="38"/>
    <x v="5"/>
    <s v="Black and White"/>
    <x v="3"/>
    <x v="0"/>
    <x v="0"/>
    <s v="Not Rated"/>
    <x v="884"/>
    <x v="1430"/>
    <n v="581"/>
    <n v="835"/>
    <n v="0"/>
    <n v="363"/>
    <n v="8.1"/>
    <n v="24"/>
    <n v="95"/>
    <n v="12438"/>
    <n v="160000"/>
    <n v="-147562"/>
    <x v="1"/>
    <x v="3"/>
    <x v="0"/>
  </r>
  <r>
    <s v="Hocus Pocus"/>
    <d v="1993-06-19T00:00:00"/>
    <x v="8"/>
    <x v="2"/>
    <s v="Color"/>
    <x v="0"/>
    <x v="0"/>
    <x v="0"/>
    <s v="PG"/>
    <x v="885"/>
    <x v="1293"/>
    <n v="580"/>
    <n v="1275"/>
    <n v="197"/>
    <n v="16000"/>
    <n v="6.7"/>
    <n v="36"/>
    <n v="96"/>
    <n v="39514713"/>
    <n v="28000000"/>
    <n v="11514713"/>
    <x v="0"/>
    <x v="1"/>
    <x v="0"/>
  </r>
  <r>
    <s v="Chicken Run"/>
    <d v="2000-07-28T00:00:00"/>
    <x v="28"/>
    <x v="0"/>
    <s v="Color"/>
    <x v="5"/>
    <x v="0"/>
    <x v="2"/>
    <s v="G"/>
    <x v="886"/>
    <x v="727"/>
    <n v="579"/>
    <n v="1817"/>
    <n v="91"/>
    <n v="0"/>
    <n v="7"/>
    <n v="187"/>
    <n v="84"/>
    <n v="106793915"/>
    <n v="45000000"/>
    <n v="61793915"/>
    <x v="0"/>
    <x v="0"/>
    <x v="1"/>
  </r>
  <r>
    <s v="Taking Woodstock"/>
    <d v="2009-11-10T00:00:00"/>
    <x v="2"/>
    <x v="0"/>
    <s v="Color"/>
    <x v="0"/>
    <x v="0"/>
    <x v="0"/>
    <s v="R"/>
    <x v="886"/>
    <x v="138"/>
    <n v="579"/>
    <n v="1500"/>
    <n v="0"/>
    <n v="0"/>
    <n v="6.7"/>
    <n v="210"/>
    <n v="120"/>
    <n v="7443007"/>
    <n v="30000000"/>
    <n v="-22556993"/>
    <x v="1"/>
    <x v="1"/>
    <x v="0"/>
  </r>
  <r>
    <s v="Behind Enemy Lines"/>
    <d v="2001-12-06T00:00:00"/>
    <x v="25"/>
    <x v="0"/>
    <s v="Color"/>
    <x v="1"/>
    <x v="0"/>
    <x v="0"/>
    <s v="PG-13"/>
    <x v="887"/>
    <x v="416"/>
    <n v="578"/>
    <n v="2544"/>
    <n v="212"/>
    <n v="0"/>
    <n v="6.4"/>
    <n v="131"/>
    <n v="106"/>
    <n v="59068786"/>
    <n v="40000000"/>
    <n v="19068786"/>
    <x v="0"/>
    <x v="1"/>
    <x v="0"/>
  </r>
  <r>
    <s v="8 Heads in a Duffel Bag"/>
    <d v="1997-05-19T00:00:00"/>
    <x v="10"/>
    <x v="2"/>
    <s v="Color"/>
    <x v="0"/>
    <x v="0"/>
    <x v="0"/>
    <s v="R"/>
    <x v="888"/>
    <x v="1431"/>
    <n v="578"/>
    <n v="1363"/>
    <n v="45"/>
    <n v="417"/>
    <n v="5.3"/>
    <n v="30"/>
    <n v="95"/>
    <n v="3559990"/>
    <n v="3000000"/>
    <n v="559990"/>
    <x v="0"/>
    <x v="1"/>
    <x v="0"/>
  </r>
  <r>
    <s v="Atlas Shrugged: Who Is John Galt?"/>
    <d v="2014-06-12T00:00:00"/>
    <x v="14"/>
    <x v="1"/>
    <s v="Color"/>
    <x v="3"/>
    <x v="0"/>
    <x v="0"/>
    <s v="PG-13"/>
    <x v="887"/>
    <x v="1432"/>
    <n v="578"/>
    <n v="3382"/>
    <n v="0"/>
    <n v="0"/>
    <n v="4.4000000000000004"/>
    <n v="12"/>
    <n v="99"/>
    <n v="830210"/>
    <n v="5000000"/>
    <n v="-4169790"/>
    <x v="1"/>
    <x v="2"/>
    <x v="0"/>
  </r>
  <r>
    <s v="Among Giants"/>
    <d v="1998-06-12T00:00:00"/>
    <x v="11"/>
    <x v="2"/>
    <s v="Color"/>
    <x v="0"/>
    <x v="0"/>
    <x v="2"/>
    <s v="R"/>
    <x v="889"/>
    <x v="887"/>
    <n v="578"/>
    <n v="643"/>
    <n v="12"/>
    <n v="108"/>
    <n v="5.9"/>
    <n v="31"/>
    <n v="93"/>
    <n v="64359"/>
    <n v="2500000"/>
    <n v="-2435641"/>
    <x v="1"/>
    <x v="1"/>
    <x v="0"/>
  </r>
  <r>
    <s v="The General's Daughter"/>
    <d v="1999-08-30T00:00:00"/>
    <x v="17"/>
    <x v="2"/>
    <s v="Color"/>
    <x v="3"/>
    <x v="0"/>
    <x v="0"/>
    <s v="R"/>
    <x v="890"/>
    <x v="114"/>
    <n v="577"/>
    <n v="2321"/>
    <n v="165"/>
    <n v="885"/>
    <n v="6.3"/>
    <n v="113"/>
    <n v="116"/>
    <n v="102678089"/>
    <n v="95000000"/>
    <n v="7678089"/>
    <x v="0"/>
    <x v="1"/>
    <x v="0"/>
  </r>
  <r>
    <s v="Dumb and Dumberer: When Harry Met Lloyd"/>
    <d v="2003-08-06T00:00:00"/>
    <x v="22"/>
    <x v="0"/>
    <s v="Color"/>
    <x v="0"/>
    <x v="0"/>
    <x v="0"/>
    <s v="PG-13"/>
    <x v="891"/>
    <x v="1433"/>
    <n v="577"/>
    <n v="1653"/>
    <n v="14"/>
    <n v="1000"/>
    <n v="3.4"/>
    <n v="85"/>
    <n v="85"/>
    <n v="26096584"/>
    <n v="19000000"/>
    <n v="7096584"/>
    <x v="0"/>
    <x v="2"/>
    <x v="1"/>
  </r>
  <r>
    <s v="The Last Station"/>
    <d v="2009-04-01T00:00:00"/>
    <x v="2"/>
    <x v="0"/>
    <s v="Color"/>
    <x v="7"/>
    <x v="0"/>
    <x v="8"/>
    <s v="R"/>
    <x v="892"/>
    <x v="512"/>
    <n v="577"/>
    <n v="1341"/>
    <n v="97"/>
    <n v="0"/>
    <n v="7"/>
    <n v="184"/>
    <n v="112"/>
    <n v="6615578"/>
    <n v="13000000"/>
    <n v="-6384422"/>
    <x v="1"/>
    <x v="0"/>
    <x v="0"/>
  </r>
  <r>
    <s v="Safe Haven"/>
    <d v="2013-06-21T00:00:00"/>
    <x v="19"/>
    <x v="1"/>
    <s v="Color"/>
    <x v="3"/>
    <x v="0"/>
    <x v="0"/>
    <s v="PG-13"/>
    <x v="893"/>
    <x v="59"/>
    <n v="576"/>
    <n v="1554"/>
    <n v="529"/>
    <n v="23000"/>
    <n v="6.7"/>
    <n v="184"/>
    <n v="115"/>
    <n v="71346930"/>
    <n v="28000000"/>
    <n v="43346930"/>
    <x v="0"/>
    <x v="1"/>
    <x v="0"/>
  </r>
  <r>
    <s v="The Legend of Hercules"/>
    <d v="2014-10-29T00:00:00"/>
    <x v="14"/>
    <x v="1"/>
    <s v="Color"/>
    <x v="1"/>
    <x v="0"/>
    <x v="0"/>
    <s v="PG-13"/>
    <x v="894"/>
    <x v="488"/>
    <n v="576"/>
    <n v="1520"/>
    <n v="212"/>
    <n v="12000"/>
    <n v="4.2"/>
    <n v="156"/>
    <n v="99"/>
    <n v="18821279"/>
    <n v="70000000"/>
    <n v="-51178721"/>
    <x v="1"/>
    <x v="2"/>
    <x v="0"/>
  </r>
  <r>
    <s v="Clean"/>
    <d v="2004-10-30T00:00:00"/>
    <x v="0"/>
    <x v="0"/>
    <s v="Color"/>
    <x v="3"/>
    <x v="4"/>
    <x v="3"/>
    <s v="R"/>
    <x v="895"/>
    <x v="562"/>
    <n v="576"/>
    <n v="776"/>
    <n v="107"/>
    <n v="171"/>
    <n v="6.9"/>
    <n v="81"/>
    <n v="110"/>
    <n v="136007"/>
    <n v="4500"/>
    <n v="131507"/>
    <x v="0"/>
    <x v="1"/>
    <x v="0"/>
  </r>
  <r>
    <s v="Another Earth"/>
    <d v="2011-08-21T00:00:00"/>
    <x v="16"/>
    <x v="1"/>
    <s v="Color"/>
    <x v="3"/>
    <x v="0"/>
    <x v="0"/>
    <s v="PG-13"/>
    <x v="896"/>
    <x v="1434"/>
    <n v="574"/>
    <n v="1303"/>
    <n v="135"/>
    <n v="21000"/>
    <n v="7"/>
    <n v="242"/>
    <n v="92"/>
    <n v="1316074"/>
    <n v="100000"/>
    <n v="1216074"/>
    <x v="0"/>
    <x v="0"/>
    <x v="0"/>
  </r>
  <r>
    <s v="Deterrence"/>
    <d v="1999-08-11T00:00:00"/>
    <x v="17"/>
    <x v="2"/>
    <s v="Color"/>
    <x v="3"/>
    <x v="0"/>
    <x v="3"/>
    <s v="R"/>
    <x v="897"/>
    <x v="553"/>
    <n v="574"/>
    <n v="1983"/>
    <n v="37"/>
    <n v="130"/>
    <n v="6.5"/>
    <n v="29"/>
    <n v="104"/>
    <n v="144583"/>
    <n v="800000"/>
    <n v="-655417"/>
    <x v="1"/>
    <x v="1"/>
    <x v="0"/>
  </r>
  <r>
    <s v="Flame and Citron"/>
    <d v="2008-04-15T00:00:00"/>
    <x v="3"/>
    <x v="0"/>
    <s v="Color"/>
    <x v="3"/>
    <x v="22"/>
    <x v="6"/>
    <s v="Not Rated"/>
    <x v="898"/>
    <x v="1435"/>
    <n v="573"/>
    <n v="1098"/>
    <n v="28"/>
    <n v="0"/>
    <n v="7.3"/>
    <n v="80"/>
    <n v="45"/>
    <n v="145109"/>
    <n v="45000000"/>
    <n v="-44854891"/>
    <x v="1"/>
    <x v="0"/>
    <x v="1"/>
  </r>
  <r>
    <s v="Three Burials"/>
    <d v="2005-12-02T00:00:00"/>
    <x v="5"/>
    <x v="0"/>
    <s v="Color"/>
    <x v="5"/>
    <x v="0"/>
    <x v="3"/>
    <s v="R"/>
    <x v="899"/>
    <x v="1176"/>
    <n v="572"/>
    <n v="1627"/>
    <n v="0"/>
    <n v="0"/>
    <n v="7.5"/>
    <n v="172"/>
    <n v="107"/>
    <n v="5023275"/>
    <n v="15000000"/>
    <n v="-9976725"/>
    <x v="1"/>
    <x v="0"/>
    <x v="0"/>
  </r>
  <r>
    <s v="Bon voyage"/>
    <d v="2003-08-15T00:00:00"/>
    <x v="22"/>
    <x v="0"/>
    <s v="Black and White"/>
    <x v="0"/>
    <x v="4"/>
    <x v="3"/>
    <s v="PG-13"/>
    <x v="900"/>
    <x v="1436"/>
    <n v="572"/>
    <n v="1776"/>
    <n v="22"/>
    <n v="235"/>
    <n v="6.9"/>
    <n v="69"/>
    <n v="114"/>
    <n v="2353728"/>
    <n v="20000000"/>
    <n v="-17646272"/>
    <x v="1"/>
    <x v="1"/>
    <x v="0"/>
  </r>
  <r>
    <s v="Snow Day"/>
    <d v="2000-07-06T00:00:00"/>
    <x v="28"/>
    <x v="0"/>
    <s v="Color"/>
    <x v="5"/>
    <x v="0"/>
    <x v="0"/>
    <s v="PG"/>
    <x v="901"/>
    <x v="1368"/>
    <n v="571"/>
    <n v="2241"/>
    <n v="13"/>
    <n v="0"/>
    <n v="4.9000000000000004"/>
    <n v="42"/>
    <n v="89"/>
    <n v="60008303"/>
    <n v="13000000"/>
    <n v="47008303"/>
    <x v="0"/>
    <x v="2"/>
    <x v="1"/>
  </r>
  <r>
    <s v="Justin Bieber: Never Say Never"/>
    <d v="2011-09-09T00:00:00"/>
    <x v="16"/>
    <x v="1"/>
    <s v="Color"/>
    <x v="12"/>
    <x v="0"/>
    <x v="0"/>
    <s v="G"/>
    <x v="902"/>
    <x v="351"/>
    <n v="569"/>
    <n v="714"/>
    <n v="209"/>
    <n v="62000"/>
    <n v="1.6"/>
    <n v="84"/>
    <n v="115"/>
    <n v="73000942"/>
    <n v="13000000"/>
    <n v="60000942"/>
    <x v="0"/>
    <x v="2"/>
    <x v="0"/>
  </r>
  <r>
    <s v="Diary of the Dead"/>
    <d v="2007-10-22T00:00:00"/>
    <x v="4"/>
    <x v="0"/>
    <s v="Color"/>
    <x v="2"/>
    <x v="0"/>
    <x v="0"/>
    <s v="R"/>
    <x v="903"/>
    <x v="1367"/>
    <n v="569"/>
    <n v="1797"/>
    <n v="0"/>
    <n v="0"/>
    <n v="5.7"/>
    <n v="280"/>
    <n v="95"/>
    <n v="952620"/>
    <n v="2000000"/>
    <n v="-1047380"/>
    <x v="1"/>
    <x v="1"/>
    <x v="0"/>
  </r>
  <r>
    <s v="My Big Fat Greek Wedding"/>
    <d v="2002-07-29T00:00:00"/>
    <x v="18"/>
    <x v="0"/>
    <s v="Color"/>
    <x v="0"/>
    <x v="0"/>
    <x v="0"/>
    <s v="PG"/>
    <x v="904"/>
    <x v="898"/>
    <n v="567"/>
    <n v="1495"/>
    <n v="38"/>
    <n v="5000"/>
    <n v="6.6"/>
    <n v="168"/>
    <n v="95"/>
    <n v="241437427"/>
    <n v="5000000"/>
    <n v="236437427"/>
    <x v="0"/>
    <x v="1"/>
    <x v="0"/>
  </r>
  <r>
    <s v="The Curse of the Were-Rabbit"/>
    <d v="2005-05-21T00:00:00"/>
    <x v="5"/>
    <x v="0"/>
    <s v="Color"/>
    <x v="6"/>
    <x v="0"/>
    <x v="2"/>
    <s v="G"/>
    <x v="905"/>
    <x v="1437"/>
    <n v="567"/>
    <n v="1145"/>
    <n v="9"/>
    <n v="0"/>
    <n v="7.5"/>
    <n v="209"/>
    <n v="85"/>
    <n v="56068547"/>
    <n v="30000000"/>
    <n v="26068547"/>
    <x v="0"/>
    <x v="0"/>
    <x v="1"/>
  </r>
  <r>
    <s v="Paul Blart: Mall Cop"/>
    <d v="2009-12-11T00:00:00"/>
    <x v="2"/>
    <x v="0"/>
    <s v="Color"/>
    <x v="1"/>
    <x v="0"/>
    <x v="0"/>
    <s v="PG"/>
    <x v="906"/>
    <x v="873"/>
    <n v="567"/>
    <n v="2954"/>
    <n v="41"/>
    <n v="0"/>
    <n v="5.2"/>
    <n v="167"/>
    <n v="91"/>
    <n v="20819129"/>
    <n v="26000000"/>
    <n v="-5180871"/>
    <x v="1"/>
    <x v="1"/>
    <x v="0"/>
  </r>
  <r>
    <s v="My Life in Ruins"/>
    <d v="2009-11-06T00:00:00"/>
    <x v="2"/>
    <x v="0"/>
    <s v="Color"/>
    <x v="0"/>
    <x v="0"/>
    <x v="0"/>
    <s v="PG-13"/>
    <x v="904"/>
    <x v="581"/>
    <n v="567"/>
    <n v="2016"/>
    <n v="80"/>
    <n v="0"/>
    <n v="5.9"/>
    <n v="112"/>
    <n v="98"/>
    <n v="8662318"/>
    <n v="17000000"/>
    <n v="-8337682"/>
    <x v="1"/>
    <x v="1"/>
    <x v="0"/>
  </r>
  <r>
    <s v="9Â½ Weeks"/>
    <d v="1986-03-18T00:00:00"/>
    <x v="23"/>
    <x v="3"/>
    <s v="Color"/>
    <x v="3"/>
    <x v="0"/>
    <x v="0"/>
    <s v="R"/>
    <x v="907"/>
    <x v="1171"/>
    <n v="567"/>
    <n v="711"/>
    <n v="213"/>
    <n v="0"/>
    <n v="5.9"/>
    <n v="38"/>
    <n v="112"/>
    <n v="6734844"/>
    <n v="17000000"/>
    <n v="-10265156"/>
    <x v="1"/>
    <x v="1"/>
    <x v="0"/>
  </r>
  <r>
    <s v="Birthday Girl"/>
    <d v="2001-01-19T00:00:00"/>
    <x v="25"/>
    <x v="0"/>
    <s v="Color"/>
    <x v="0"/>
    <x v="0"/>
    <x v="2"/>
    <s v="R"/>
    <x v="905"/>
    <x v="1438"/>
    <n v="567"/>
    <n v="1775"/>
    <n v="16"/>
    <n v="618"/>
    <n v="6.1"/>
    <n v="111"/>
    <n v="93"/>
    <n v="4919896"/>
    <n v="13000000"/>
    <n v="-8080104"/>
    <x v="1"/>
    <x v="1"/>
    <x v="0"/>
  </r>
  <r>
    <s v="5 Days of War"/>
    <d v="2011-11-24T00:00:00"/>
    <x v="16"/>
    <x v="1"/>
    <s v="Color"/>
    <x v="1"/>
    <x v="0"/>
    <x v="36"/>
    <s v="R"/>
    <x v="908"/>
    <x v="488"/>
    <n v="567"/>
    <n v="708"/>
    <n v="212"/>
    <n v="0"/>
    <n v="5.6"/>
    <n v="74"/>
    <n v="113"/>
    <n v="17149"/>
    <n v="20000000"/>
    <n v="-19982851"/>
    <x v="1"/>
    <x v="1"/>
    <x v="0"/>
  </r>
  <r>
    <s v="Selena"/>
    <d v="1997-08-05T00:00:00"/>
    <x v="10"/>
    <x v="2"/>
    <s v="Color"/>
    <x v="7"/>
    <x v="0"/>
    <x v="0"/>
    <s v="PG"/>
    <x v="909"/>
    <x v="1439"/>
    <n v="565"/>
    <n v="1735"/>
    <n v="16"/>
    <n v="0"/>
    <n v="6.7"/>
    <n v="37"/>
    <n v="127"/>
    <n v="35422828"/>
    <n v="20000000"/>
    <n v="15422828"/>
    <x v="0"/>
    <x v="1"/>
    <x v="2"/>
  </r>
  <r>
    <s v="About Time"/>
    <d v="2013-04-21T00:00:00"/>
    <x v="19"/>
    <x v="1"/>
    <s v="Color"/>
    <x v="3"/>
    <x v="0"/>
    <x v="2"/>
    <s v="R"/>
    <x v="910"/>
    <x v="448"/>
    <n v="565"/>
    <n v="1595"/>
    <n v="628"/>
    <n v="105000"/>
    <n v="7.8"/>
    <n v="274"/>
    <n v="123"/>
    <n v="15294553"/>
    <n v="12000000"/>
    <n v="3294553"/>
    <x v="0"/>
    <x v="0"/>
    <x v="2"/>
  </r>
  <r>
    <s v="The Rose"/>
    <d v="1979-05-08T00:00:00"/>
    <x v="36"/>
    <x v="4"/>
    <s v="Color"/>
    <x v="3"/>
    <x v="0"/>
    <x v="0"/>
    <s v="R"/>
    <x v="911"/>
    <x v="1440"/>
    <n v="563"/>
    <n v="1097"/>
    <n v="43"/>
    <n v="1000"/>
    <n v="6.9"/>
    <n v="32"/>
    <n v="125"/>
    <n v="29200000"/>
    <n v="8500000"/>
    <n v="20700000"/>
    <x v="0"/>
    <x v="1"/>
    <x v="2"/>
  </r>
  <r>
    <s v="Arthur and the Invisibles"/>
    <d v="2006-11-20T00:00:00"/>
    <x v="6"/>
    <x v="0"/>
    <s v="Color"/>
    <x v="5"/>
    <x v="0"/>
    <x v="3"/>
    <s v="PG"/>
    <x v="912"/>
    <x v="286"/>
    <n v="563"/>
    <n v="683"/>
    <n v="0"/>
    <n v="941"/>
    <n v="6"/>
    <n v="101"/>
    <n v="94"/>
    <n v="15131330"/>
    <n v="86000000"/>
    <n v="-70868670"/>
    <x v="1"/>
    <x v="1"/>
    <x v="0"/>
  </r>
  <r>
    <s v="Road Hard"/>
    <d v="2015-11-03T00:00:00"/>
    <x v="20"/>
    <x v="1"/>
    <s v="Color"/>
    <x v="0"/>
    <x v="0"/>
    <x v="0"/>
    <s v="Not Rated"/>
    <x v="913"/>
    <x v="1441"/>
    <n v="563"/>
    <n v="2628"/>
    <n v="102"/>
    <n v="212"/>
    <n v="6.1"/>
    <n v="14"/>
    <n v="98"/>
    <n v="105943"/>
    <n v="1500000"/>
    <n v="-1394057"/>
    <x v="1"/>
    <x v="1"/>
    <x v="0"/>
  </r>
  <r>
    <s v="In Her Line of Fire"/>
    <d v="2006-09-25T00:00:00"/>
    <x v="6"/>
    <x v="0"/>
    <s v="Color"/>
    <x v="1"/>
    <x v="0"/>
    <x v="8"/>
    <s v="R"/>
    <x v="911"/>
    <x v="843"/>
    <n v="563"/>
    <n v="1284"/>
    <n v="53"/>
    <n v="42"/>
    <n v="4.0999999999999996"/>
    <n v="8"/>
    <n v="88"/>
    <n v="721"/>
    <n v="1000000"/>
    <n v="-999279"/>
    <x v="1"/>
    <x v="2"/>
    <x v="1"/>
  </r>
  <r>
    <s v="The 33"/>
    <d v="2015-12-02T00:00:00"/>
    <x v="20"/>
    <x v="1"/>
    <s v="Color"/>
    <x v="7"/>
    <x v="0"/>
    <x v="37"/>
    <s v="PG-13"/>
    <x v="914"/>
    <x v="1442"/>
    <n v="562"/>
    <n v="2230"/>
    <n v="36"/>
    <n v="0"/>
    <n v="6.9"/>
    <n v="120"/>
    <n v="127"/>
    <n v="12188642"/>
    <n v="26000000"/>
    <n v="-13811358"/>
    <x v="1"/>
    <x v="1"/>
    <x v="2"/>
  </r>
  <r>
    <s v="Pootie Tang"/>
    <d v="2001-12-24T00:00:00"/>
    <x v="25"/>
    <x v="0"/>
    <s v="Color"/>
    <x v="1"/>
    <x v="0"/>
    <x v="0"/>
    <s v="PG-13"/>
    <x v="915"/>
    <x v="1443"/>
    <n v="560"/>
    <n v="2238"/>
    <n v="0"/>
    <n v="0"/>
    <n v="5.2"/>
    <n v="31"/>
    <n v="81"/>
    <n v="3293258"/>
    <n v="3000000"/>
    <n v="293258"/>
    <x v="0"/>
    <x v="1"/>
    <x v="1"/>
  </r>
  <r>
    <s v="Straight Outta Compton"/>
    <d v="2015-03-08T00:00:00"/>
    <x v="20"/>
    <x v="1"/>
    <s v="Color"/>
    <x v="7"/>
    <x v="0"/>
    <x v="0"/>
    <s v="R"/>
    <x v="916"/>
    <x v="112"/>
    <n v="559"/>
    <n v="2702"/>
    <n v="473"/>
    <n v="76000"/>
    <n v="7.9"/>
    <n v="349"/>
    <n v="167"/>
    <n v="161029270"/>
    <n v="28000000"/>
    <n v="133029270"/>
    <x v="0"/>
    <x v="0"/>
    <x v="2"/>
  </r>
  <r>
    <s v="Close Encounters of the Third Kind"/>
    <d v="1977-12-11T00:00:00"/>
    <x v="44"/>
    <x v="4"/>
    <s v="Color"/>
    <x v="3"/>
    <x v="0"/>
    <x v="0"/>
    <s v="PG"/>
    <x v="917"/>
    <x v="19"/>
    <n v="559"/>
    <n v="1591"/>
    <n v="14000"/>
    <n v="0"/>
    <n v="7.7"/>
    <n v="171"/>
    <n v="135"/>
    <n v="128300000"/>
    <n v="19400870"/>
    <n v="108899130"/>
    <x v="0"/>
    <x v="0"/>
    <x v="2"/>
  </r>
  <r>
    <s v="From Russia with Love"/>
    <d v="1963-11-24T00:00:00"/>
    <x v="50"/>
    <x v="5"/>
    <s v="Color"/>
    <x v="1"/>
    <x v="0"/>
    <x v="2"/>
    <s v="Approved"/>
    <x v="918"/>
    <x v="1369"/>
    <n v="559"/>
    <n v="1456"/>
    <n v="92"/>
    <n v="0"/>
    <n v="7.5"/>
    <n v="167"/>
    <n v="115"/>
    <n v="24800000"/>
    <n v="2000000"/>
    <n v="22800000"/>
    <x v="0"/>
    <x v="0"/>
    <x v="0"/>
  </r>
  <r>
    <s v="The Emperor's New Groove"/>
    <d v="2000-04-07T00:00:00"/>
    <x v="28"/>
    <x v="0"/>
    <s v="Color"/>
    <x v="5"/>
    <x v="0"/>
    <x v="0"/>
    <s v="G"/>
    <x v="919"/>
    <x v="793"/>
    <n v="558"/>
    <n v="2039"/>
    <n v="10"/>
    <n v="0"/>
    <n v="7.3"/>
    <n v="141"/>
    <n v="78"/>
    <n v="89296573"/>
    <n v="100000000"/>
    <n v="-10703427"/>
    <x v="1"/>
    <x v="0"/>
    <x v="1"/>
  </r>
  <r>
    <s v="Sugar Hill"/>
    <d v="1993-04-27T00:00:00"/>
    <x v="8"/>
    <x v="2"/>
    <s v="Black and White"/>
    <x v="3"/>
    <x v="0"/>
    <x v="0"/>
    <s v="R"/>
    <x v="920"/>
    <x v="1444"/>
    <n v="556"/>
    <n v="2149"/>
    <n v="5"/>
    <n v="331"/>
    <n v="5.9"/>
    <n v="14"/>
    <n v="123"/>
    <n v="18272447"/>
    <n v="10000000"/>
    <n v="8272447"/>
    <x v="0"/>
    <x v="1"/>
    <x v="2"/>
  </r>
  <r>
    <s v="Dark Blue"/>
    <d v="2002-09-14T00:00:00"/>
    <x v="18"/>
    <x v="0"/>
    <s v="Color"/>
    <x v="4"/>
    <x v="0"/>
    <x v="0"/>
    <s v="R"/>
    <x v="920"/>
    <x v="597"/>
    <n v="556"/>
    <n v="1873"/>
    <n v="41"/>
    <n v="455"/>
    <n v="6.6"/>
    <n v="71"/>
    <n v="118"/>
    <n v="9059588"/>
    <n v="15000000"/>
    <n v="-5940412"/>
    <x v="1"/>
    <x v="1"/>
    <x v="0"/>
  </r>
  <r>
    <s v="Daddy Day Camp"/>
    <d v="2007-03-04T00:00:00"/>
    <x v="4"/>
    <x v="0"/>
    <s v="Color"/>
    <x v="0"/>
    <x v="0"/>
    <x v="0"/>
    <s v="PG"/>
    <x v="921"/>
    <x v="1445"/>
    <n v="555"/>
    <n v="1752"/>
    <n v="0"/>
    <n v="256"/>
    <n v="2.9"/>
    <n v="52"/>
    <n v="89"/>
    <n v="13235267"/>
    <n v="6000000"/>
    <n v="7235267"/>
    <x v="0"/>
    <x v="2"/>
    <x v="1"/>
  </r>
  <r>
    <s v="Duets"/>
    <d v="2000-06-09T00:00:00"/>
    <x v="28"/>
    <x v="0"/>
    <s v="Color"/>
    <x v="0"/>
    <x v="0"/>
    <x v="0"/>
    <s v="R"/>
    <x v="921"/>
    <x v="1446"/>
    <n v="555"/>
    <n v="1227"/>
    <n v="28"/>
    <n v="573"/>
    <n v="6"/>
    <n v="65"/>
    <n v="112"/>
    <n v="4734235"/>
    <n v="15000000"/>
    <n v="-10265765"/>
    <x v="1"/>
    <x v="1"/>
    <x v="0"/>
  </r>
  <r>
    <s v="The Age of Innocence"/>
    <d v="1993-06-02T00:00:00"/>
    <x v="8"/>
    <x v="2"/>
    <s v="Color"/>
    <x v="3"/>
    <x v="0"/>
    <x v="0"/>
    <s v="PG"/>
    <x v="922"/>
    <x v="92"/>
    <n v="554"/>
    <n v="1068"/>
    <n v="17000"/>
    <n v="0"/>
    <n v="7.2"/>
    <n v="56"/>
    <n v="139"/>
    <n v="32000000"/>
    <n v="30000000"/>
    <n v="2000000"/>
    <x v="0"/>
    <x v="0"/>
    <x v="2"/>
  </r>
  <r>
    <s v="The Little Vampire"/>
    <d v="2000-07-17T00:00:00"/>
    <x v="28"/>
    <x v="0"/>
    <s v="Color"/>
    <x v="5"/>
    <x v="0"/>
    <x v="8"/>
    <s v="PG"/>
    <x v="922"/>
    <x v="1447"/>
    <n v="554"/>
    <n v="2216"/>
    <n v="34"/>
    <n v="0"/>
    <n v="5.7"/>
    <n v="38"/>
    <n v="95"/>
    <n v="13555988"/>
    <n v="22000000"/>
    <n v="-8444012"/>
    <x v="1"/>
    <x v="1"/>
    <x v="0"/>
  </r>
  <r>
    <s v="Kick-Ass"/>
    <d v="2010-10-12T00:00:00"/>
    <x v="7"/>
    <x v="1"/>
    <s v="Color"/>
    <x v="1"/>
    <x v="0"/>
    <x v="2"/>
    <s v="R"/>
    <x v="923"/>
    <x v="68"/>
    <n v="553"/>
    <n v="2357"/>
    <n v="905"/>
    <n v="36000"/>
    <n v="7.7"/>
    <n v="447"/>
    <n v="117"/>
    <n v="48043505"/>
    <n v="30000000"/>
    <n v="18043505"/>
    <x v="0"/>
    <x v="0"/>
    <x v="0"/>
  </r>
  <r>
    <s v="Walk Hard: The Dewey Cox Story"/>
    <d v="2007-08-30T00:00:00"/>
    <x v="4"/>
    <x v="0"/>
    <s v="Color"/>
    <x v="0"/>
    <x v="0"/>
    <x v="0"/>
    <s v="R"/>
    <x v="924"/>
    <x v="743"/>
    <n v="553"/>
    <n v="1082"/>
    <n v="52"/>
    <n v="0"/>
    <n v="6.7"/>
    <n v="171"/>
    <n v="120"/>
    <n v="18317151"/>
    <n v="35000000"/>
    <n v="-16682849"/>
    <x v="1"/>
    <x v="1"/>
    <x v="0"/>
  </r>
  <r>
    <s v="Fido"/>
    <d v="2006-10-24T00:00:00"/>
    <x v="6"/>
    <x v="0"/>
    <s v="Black and White"/>
    <x v="0"/>
    <x v="0"/>
    <x v="5"/>
    <s v="R"/>
    <x v="925"/>
    <x v="1448"/>
    <n v="553"/>
    <n v="786"/>
    <n v="8"/>
    <n v="0"/>
    <n v="6.8"/>
    <n v="140"/>
    <n v="93"/>
    <n v="298110"/>
    <n v="8000000"/>
    <n v="-7701890"/>
    <x v="1"/>
    <x v="1"/>
    <x v="0"/>
  </r>
  <r>
    <s v="21 &amp; Over"/>
    <d v="2013-04-26T00:00:00"/>
    <x v="19"/>
    <x v="1"/>
    <s v="Color"/>
    <x v="0"/>
    <x v="0"/>
    <x v="0"/>
    <s v="R"/>
    <x v="926"/>
    <x v="1449"/>
    <n v="552"/>
    <n v="2730"/>
    <n v="24"/>
    <n v="11000"/>
    <n v="5.9"/>
    <n v="168"/>
    <n v="93"/>
    <n v="25675765"/>
    <n v="13000000"/>
    <n v="12675765"/>
    <x v="0"/>
    <x v="1"/>
    <x v="0"/>
  </r>
  <r>
    <s v="The Ballad of Jack and Rose"/>
    <d v="2005-10-03T00:00:00"/>
    <x v="5"/>
    <x v="0"/>
    <s v="Color"/>
    <x v="3"/>
    <x v="0"/>
    <x v="0"/>
    <s v="R"/>
    <x v="927"/>
    <x v="1450"/>
    <n v="552"/>
    <n v="859"/>
    <n v="58"/>
    <n v="608"/>
    <n v="6.7"/>
    <n v="75"/>
    <n v="112"/>
    <n v="712294"/>
    <n v="1500000"/>
    <n v="-787706"/>
    <x v="1"/>
    <x v="1"/>
    <x v="0"/>
  </r>
  <r>
    <s v="George Washington"/>
    <d v="2000-03-19T00:00:00"/>
    <x v="28"/>
    <x v="0"/>
    <s v="Color"/>
    <x v="3"/>
    <x v="0"/>
    <x v="0"/>
    <s v="Unrated"/>
    <x v="928"/>
    <x v="278"/>
    <n v="552"/>
    <n v="642"/>
    <n v="234"/>
    <n v="451"/>
    <n v="7.5"/>
    <n v="75"/>
    <n v="90"/>
    <n v="241816"/>
    <n v="42000"/>
    <n v="199816"/>
    <x v="0"/>
    <x v="0"/>
    <x v="0"/>
  </r>
  <r>
    <s v="Detention of the Dead"/>
    <d v="2012-09-01T00:00:00"/>
    <x v="1"/>
    <x v="1"/>
    <s v="Color"/>
    <x v="0"/>
    <x v="0"/>
    <x v="0"/>
    <s v="Not Rated"/>
    <x v="926"/>
    <x v="1451"/>
    <n v="552"/>
    <n v="2251"/>
    <n v="38"/>
    <n v="898"/>
    <n v="4.5999999999999996"/>
    <n v="29"/>
    <n v="87"/>
    <n v="1332"/>
    <n v="500000"/>
    <n v="-498668"/>
    <x v="1"/>
    <x v="2"/>
    <x v="1"/>
  </r>
  <r>
    <s v="Breakdown"/>
    <d v="1997-11-14T00:00:00"/>
    <x v="10"/>
    <x v="2"/>
    <s v="Color"/>
    <x v="1"/>
    <x v="0"/>
    <x v="0"/>
    <s v="R"/>
    <x v="929"/>
    <x v="501"/>
    <n v="551"/>
    <n v="1874"/>
    <n v="84"/>
    <n v="0"/>
    <n v="6.9"/>
    <n v="72"/>
    <n v="93"/>
    <n v="50129186"/>
    <n v="36000000"/>
    <n v="14129186"/>
    <x v="0"/>
    <x v="1"/>
    <x v="0"/>
  </r>
  <r>
    <s v="Cellular"/>
    <d v="2004-04-06T00:00:00"/>
    <x v="0"/>
    <x v="0"/>
    <s v="Color"/>
    <x v="1"/>
    <x v="0"/>
    <x v="0"/>
    <s v="PG-13"/>
    <x v="930"/>
    <x v="2"/>
    <n v="550"/>
    <n v="1102"/>
    <n v="160"/>
    <n v="2000"/>
    <n v="6.5"/>
    <n v="127"/>
    <n v="94"/>
    <n v="32003620"/>
    <n v="25000000"/>
    <n v="7003620"/>
    <x v="0"/>
    <x v="1"/>
    <x v="0"/>
  </r>
  <r>
    <s v="Young Guns"/>
    <d v="1988-06-25T00:00:00"/>
    <x v="30"/>
    <x v="3"/>
    <s v="Color"/>
    <x v="1"/>
    <x v="0"/>
    <x v="0"/>
    <s v="R"/>
    <x v="931"/>
    <x v="1452"/>
    <n v="549"/>
    <n v="1747"/>
    <n v="58"/>
    <n v="0"/>
    <n v="6.8"/>
    <n v="50"/>
    <n v="107"/>
    <n v="44726644"/>
    <n v="13000000"/>
    <n v="31726644"/>
    <x v="0"/>
    <x v="1"/>
    <x v="0"/>
  </r>
  <r>
    <s v="Black Nativity"/>
    <d v="2013-01-01T00:00:00"/>
    <x v="19"/>
    <x v="1"/>
    <s v="Color"/>
    <x v="3"/>
    <x v="0"/>
    <x v="0"/>
    <s v="PG"/>
    <x v="932"/>
    <x v="833"/>
    <n v="549"/>
    <n v="1373"/>
    <n v="148"/>
    <n v="0"/>
    <n v="4.4000000000000004"/>
    <n v="40"/>
    <n v="93"/>
    <n v="7017178"/>
    <n v="17500000"/>
    <n v="-10482822"/>
    <x v="1"/>
    <x v="2"/>
    <x v="0"/>
  </r>
  <r>
    <s v="Sphere"/>
    <d v="1998-11-03T00:00:00"/>
    <x v="11"/>
    <x v="2"/>
    <s v="Color"/>
    <x v="3"/>
    <x v="0"/>
    <x v="0"/>
    <s v="PG-13"/>
    <x v="933"/>
    <x v="18"/>
    <n v="548"/>
    <n v="1044"/>
    <n v="272"/>
    <n v="0"/>
    <n v="6"/>
    <n v="108"/>
    <n v="134"/>
    <n v="36976367"/>
    <n v="75000000"/>
    <n v="-38023633"/>
    <x v="1"/>
    <x v="1"/>
    <x v="2"/>
  </r>
  <r>
    <s v="Femme Fatale"/>
    <d v="2002-09-10T00:00:00"/>
    <x v="18"/>
    <x v="0"/>
    <s v="Color"/>
    <x v="4"/>
    <x v="0"/>
    <x v="3"/>
    <s v="R"/>
    <x v="933"/>
    <x v="209"/>
    <n v="548"/>
    <n v="1005"/>
    <n v="0"/>
    <n v="675"/>
    <n v="6.3"/>
    <n v="149"/>
    <n v="114"/>
    <n v="6592103"/>
    <n v="35000000"/>
    <n v="-28407897"/>
    <x v="1"/>
    <x v="1"/>
    <x v="0"/>
  </r>
  <r>
    <s v="Northfork"/>
    <d v="2003-04-26T00:00:00"/>
    <x v="22"/>
    <x v="0"/>
    <s v="Color"/>
    <x v="3"/>
    <x v="0"/>
    <x v="0"/>
    <s v="PG-13"/>
    <x v="933"/>
    <x v="157"/>
    <n v="548"/>
    <n v="2389"/>
    <n v="35"/>
    <n v="298"/>
    <n v="6.4"/>
    <n v="60"/>
    <n v="103"/>
    <n v="1420578"/>
    <n v="1900000"/>
    <n v="-479422"/>
    <x v="1"/>
    <x v="1"/>
    <x v="0"/>
  </r>
  <r>
    <s v="Miss Congeniality"/>
    <d v="2000-02-27T00:00:00"/>
    <x v="28"/>
    <x v="0"/>
    <s v="Color"/>
    <x v="1"/>
    <x v="0"/>
    <x v="0"/>
    <s v="PG-13"/>
    <x v="934"/>
    <x v="581"/>
    <n v="545"/>
    <n v="1574"/>
    <n v="80"/>
    <n v="0"/>
    <n v="6.2"/>
    <n v="140"/>
    <n v="109"/>
    <n v="106807667"/>
    <n v="45000000"/>
    <n v="61807667"/>
    <x v="0"/>
    <x v="1"/>
    <x v="0"/>
  </r>
  <r>
    <s v="The Skeleton Key"/>
    <d v="2005-01-24T00:00:00"/>
    <x v="5"/>
    <x v="0"/>
    <s v="Black and White"/>
    <x v="2"/>
    <x v="0"/>
    <x v="0"/>
    <s v="PG-13"/>
    <x v="935"/>
    <x v="317"/>
    <n v="545"/>
    <n v="1274"/>
    <n v="34"/>
    <n v="0"/>
    <n v="6.5"/>
    <n v="193"/>
    <n v="104"/>
    <n v="47806295"/>
    <n v="43000000"/>
    <n v="4806295"/>
    <x v="0"/>
    <x v="1"/>
    <x v="0"/>
  </r>
  <r>
    <s v="Just Visiting"/>
    <d v="2001-01-27T00:00:00"/>
    <x v="25"/>
    <x v="0"/>
    <s v="Color"/>
    <x v="0"/>
    <x v="0"/>
    <x v="3"/>
    <s v="PG-13"/>
    <x v="936"/>
    <x v="1453"/>
    <n v="545"/>
    <n v="1149"/>
    <n v="8"/>
    <n v="565"/>
    <n v="5.8"/>
    <n v="61"/>
    <n v="84"/>
    <n v="4777007"/>
    <n v="40000000"/>
    <n v="-35222993"/>
    <x v="1"/>
    <x v="1"/>
    <x v="1"/>
  </r>
  <r>
    <s v="The Switch"/>
    <d v="2010-06-02T00:00:00"/>
    <x v="7"/>
    <x v="1"/>
    <s v="Color"/>
    <x v="0"/>
    <x v="0"/>
    <x v="0"/>
    <s v="PG-13"/>
    <x v="937"/>
    <x v="676"/>
    <n v="544"/>
    <n v="1292"/>
    <n v="8"/>
    <n v="0"/>
    <n v="6.1"/>
    <n v="181"/>
    <n v="101"/>
    <n v="27758465"/>
    <n v="19000000"/>
    <n v="8758465"/>
    <x v="0"/>
    <x v="1"/>
    <x v="0"/>
  </r>
  <r>
    <s v="Catch a Fire"/>
    <d v="2006-08-10T00:00:00"/>
    <x v="6"/>
    <x v="0"/>
    <s v="Color"/>
    <x v="7"/>
    <x v="0"/>
    <x v="3"/>
    <s v="PG-13"/>
    <x v="938"/>
    <x v="311"/>
    <n v="543"/>
    <n v="678"/>
    <n v="176"/>
    <n v="447"/>
    <n v="6.7"/>
    <n v="108"/>
    <n v="98"/>
    <n v="4291965"/>
    <n v="14000000"/>
    <n v="-9708035"/>
    <x v="1"/>
    <x v="1"/>
    <x v="0"/>
  </r>
  <r>
    <s v="Chocolat"/>
    <d v="2000-08-27T00:00:00"/>
    <x v="28"/>
    <x v="0"/>
    <s v="Color"/>
    <x v="3"/>
    <x v="0"/>
    <x v="2"/>
    <s v="PG-13"/>
    <x v="939"/>
    <x v="59"/>
    <n v="541"/>
    <n v="1323"/>
    <n v="529"/>
    <n v="18000"/>
    <n v="7.3"/>
    <n v="152"/>
    <n v="121"/>
    <n v="71309760"/>
    <n v="25000000"/>
    <n v="46309760"/>
    <x v="0"/>
    <x v="0"/>
    <x v="2"/>
  </r>
  <r>
    <s v="Space Chimps"/>
    <d v="2008-08-10T00:00:00"/>
    <x v="3"/>
    <x v="0"/>
    <s v="Color"/>
    <x v="5"/>
    <x v="0"/>
    <x v="0"/>
    <s v="G"/>
    <x v="940"/>
    <x v="377"/>
    <n v="541"/>
    <n v="2268"/>
    <n v="16"/>
    <n v="279"/>
    <n v="4.5"/>
    <n v="85"/>
    <n v="81"/>
    <n v="30105968"/>
    <n v="37000000"/>
    <n v="-6894032"/>
    <x v="1"/>
    <x v="2"/>
    <x v="1"/>
  </r>
  <r>
    <s v="Darkness"/>
    <d v="2002-12-14T00:00:00"/>
    <x v="18"/>
    <x v="0"/>
    <s v="Color"/>
    <x v="2"/>
    <x v="0"/>
    <x v="0"/>
    <s v="PG-13"/>
    <x v="939"/>
    <x v="1454"/>
    <n v="541"/>
    <n v="1228"/>
    <n v="57"/>
    <n v="1000"/>
    <n v="5.4"/>
    <n v="108"/>
    <n v="103"/>
    <n v="22160085"/>
    <n v="10600000"/>
    <n v="11560085"/>
    <x v="0"/>
    <x v="1"/>
    <x v="0"/>
  </r>
  <r>
    <s v="One Night with the King"/>
    <d v="2006-04-06T00:00:00"/>
    <x v="6"/>
    <x v="0"/>
    <s v="Color"/>
    <x v="7"/>
    <x v="0"/>
    <x v="0"/>
    <s v="PG"/>
    <x v="941"/>
    <x v="1455"/>
    <n v="541"/>
    <n v="908"/>
    <n v="6"/>
    <n v="0"/>
    <n v="6.3"/>
    <n v="36"/>
    <n v="123"/>
    <n v="13391174"/>
    <n v="20000000"/>
    <n v="-6608826"/>
    <x v="1"/>
    <x v="1"/>
    <x v="2"/>
  </r>
  <r>
    <s v="Little White Lies"/>
    <d v="2010-05-18T00:00:00"/>
    <x v="7"/>
    <x v="1"/>
    <s v="Color"/>
    <x v="0"/>
    <x v="4"/>
    <x v="3"/>
    <s v="Not Rated"/>
    <x v="942"/>
    <x v="431"/>
    <n v="541"/>
    <n v="890"/>
    <n v="0"/>
    <n v="0"/>
    <n v="7.1"/>
    <n v="118"/>
    <n v="134"/>
    <n v="183662"/>
    <n v="25000000"/>
    <n v="-24816338"/>
    <x v="1"/>
    <x v="0"/>
    <x v="2"/>
  </r>
  <r>
    <s v="Chicago"/>
    <d v="2002-08-24T00:00:00"/>
    <x v="18"/>
    <x v="0"/>
    <s v="Black and White"/>
    <x v="0"/>
    <x v="0"/>
    <x v="0"/>
    <s v="PG-13"/>
    <x v="943"/>
    <x v="42"/>
    <n v="539"/>
    <n v="813"/>
    <n v="252"/>
    <n v="0"/>
    <n v="7.2"/>
    <n v="223"/>
    <n v="113"/>
    <n v="170684505"/>
    <n v="45000000"/>
    <n v="125684505"/>
    <x v="0"/>
    <x v="0"/>
    <x v="0"/>
  </r>
  <r>
    <s v="Jack Ryan: Shadow Recruit"/>
    <d v="2014-07-15T00:00:00"/>
    <x v="14"/>
    <x v="1"/>
    <s v="Color"/>
    <x v="1"/>
    <x v="0"/>
    <x v="0"/>
    <s v="PG-13"/>
    <x v="943"/>
    <x v="110"/>
    <n v="539"/>
    <n v="1411"/>
    <n v="0"/>
    <n v="17000"/>
    <n v="6.2"/>
    <n v="313"/>
    <n v="105"/>
    <n v="50549107"/>
    <n v="60000000"/>
    <n v="-9450893"/>
    <x v="1"/>
    <x v="1"/>
    <x v="0"/>
  </r>
  <r>
    <s v="She's Gotta Have It"/>
    <d v="1986-01-24T00:00:00"/>
    <x v="23"/>
    <x v="3"/>
    <s v="Black and White"/>
    <x v="0"/>
    <x v="0"/>
    <x v="0"/>
    <s v="R"/>
    <x v="944"/>
    <x v="189"/>
    <n v="539"/>
    <n v="708"/>
    <n v="0"/>
    <n v="406"/>
    <n v="6.5"/>
    <n v="26"/>
    <n v="88"/>
    <n v="7137502"/>
    <n v="175000"/>
    <n v="6962502"/>
    <x v="0"/>
    <x v="1"/>
    <x v="1"/>
  </r>
  <r>
    <s v="Me and You and Everyone We Know"/>
    <d v="2005-11-30T00:00:00"/>
    <x v="5"/>
    <x v="0"/>
    <s v="Color"/>
    <x v="0"/>
    <x v="0"/>
    <x v="0"/>
    <s v="R"/>
    <x v="945"/>
    <x v="1456"/>
    <n v="538"/>
    <n v="1349"/>
    <n v="244"/>
    <n v="0"/>
    <n v="7.4"/>
    <n v="151"/>
    <n v="91"/>
    <n v="3885134"/>
    <n v="2000000"/>
    <n v="1885134"/>
    <x v="0"/>
    <x v="0"/>
    <x v="0"/>
  </r>
  <r>
    <s v="Entrapment"/>
    <d v="1999-02-27T00:00:00"/>
    <x v="17"/>
    <x v="2"/>
    <s v="Color"/>
    <x v="1"/>
    <x v="0"/>
    <x v="0"/>
    <s v="PG-13"/>
    <x v="946"/>
    <x v="513"/>
    <n v="537"/>
    <n v="1302"/>
    <n v="36"/>
    <n v="0"/>
    <n v="6.2"/>
    <n v="138"/>
    <n v="113"/>
    <n v="87704396"/>
    <n v="66000000"/>
    <n v="21704396"/>
    <x v="0"/>
    <x v="1"/>
    <x v="0"/>
  </r>
  <r>
    <s v="Celebrity"/>
    <d v="1998-11-08T00:00:00"/>
    <x v="11"/>
    <x v="2"/>
    <s v="Black and White"/>
    <x v="0"/>
    <x v="0"/>
    <x v="0"/>
    <s v="R"/>
    <x v="947"/>
    <x v="297"/>
    <n v="537"/>
    <n v="943"/>
    <n v="11000"/>
    <n v="652"/>
    <n v="6.3"/>
    <n v="114"/>
    <n v="113"/>
    <n v="5032496"/>
    <n v="12000000"/>
    <n v="-6967504"/>
    <x v="1"/>
    <x v="1"/>
    <x v="0"/>
  </r>
  <r>
    <s v="Tim and Eric's Billion Dollar Movie"/>
    <d v="2012-03-29T00:00:00"/>
    <x v="1"/>
    <x v="1"/>
    <s v="Color"/>
    <x v="0"/>
    <x v="0"/>
    <x v="0"/>
    <s v="R"/>
    <x v="948"/>
    <x v="1457"/>
    <n v="536"/>
    <n v="1467"/>
    <n v="78"/>
    <n v="0"/>
    <n v="5.3"/>
    <n v="82"/>
    <n v="93"/>
    <n v="200803"/>
    <n v="3000000"/>
    <n v="-2799197"/>
    <x v="1"/>
    <x v="1"/>
    <x v="0"/>
  </r>
  <r>
    <s v="The Lawnmower Man"/>
    <d v="1992-05-28T00:00:00"/>
    <x v="9"/>
    <x v="2"/>
    <s v="Color"/>
    <x v="2"/>
    <x v="0"/>
    <x v="2"/>
    <s v="R"/>
    <x v="949"/>
    <x v="332"/>
    <n v="535"/>
    <n v="1109"/>
    <n v="32"/>
    <n v="0"/>
    <n v="5.4"/>
    <n v="48"/>
    <n v="140"/>
    <n v="32101000"/>
    <n v="10000000"/>
    <n v="22101000"/>
    <x v="0"/>
    <x v="1"/>
    <x v="2"/>
  </r>
  <r>
    <s v="Alien 3"/>
    <d v="1992-12-12T00:00:00"/>
    <x v="9"/>
    <x v="2"/>
    <s v="Color"/>
    <x v="1"/>
    <x v="0"/>
    <x v="0"/>
    <s v="R"/>
    <x v="950"/>
    <x v="252"/>
    <n v="534"/>
    <n v="1543"/>
    <n v="21000"/>
    <n v="0"/>
    <n v="6.4"/>
    <n v="210"/>
    <n v="145"/>
    <n v="55473600"/>
    <n v="50000000"/>
    <n v="5473600"/>
    <x v="0"/>
    <x v="1"/>
    <x v="2"/>
  </r>
  <r>
    <s v="Ghost Ship"/>
    <d v="2002-07-04T00:00:00"/>
    <x v="18"/>
    <x v="0"/>
    <s v="Color"/>
    <x v="2"/>
    <x v="0"/>
    <x v="0"/>
    <s v="R"/>
    <x v="951"/>
    <x v="906"/>
    <n v="534"/>
    <n v="1083"/>
    <n v="17"/>
    <n v="0"/>
    <n v="5.5"/>
    <n v="156"/>
    <n v="91"/>
    <n v="30079316"/>
    <n v="35000000"/>
    <n v="-4920684"/>
    <x v="1"/>
    <x v="1"/>
    <x v="0"/>
  </r>
  <r>
    <s v="Teenage Mutant Ninja Turtles III"/>
    <d v="1993-05-18T00:00:00"/>
    <x v="8"/>
    <x v="2"/>
    <s v="Color"/>
    <x v="1"/>
    <x v="0"/>
    <x v="0"/>
    <s v="PG"/>
    <x v="952"/>
    <x v="1458"/>
    <n v="533"/>
    <n v="1254"/>
    <n v="8"/>
    <n v="1000"/>
    <n v="4.8"/>
    <n v="60"/>
    <n v="96"/>
    <n v="42660000"/>
    <n v="17000000"/>
    <n v="25660000"/>
    <x v="0"/>
    <x v="2"/>
    <x v="0"/>
  </r>
  <r>
    <s v="One to Another"/>
    <d v="2006-02-28T00:00:00"/>
    <x v="6"/>
    <x v="0"/>
    <s v="Color"/>
    <x v="3"/>
    <x v="4"/>
    <x v="3"/>
    <s v="Unrated"/>
    <x v="953"/>
    <x v="1459"/>
    <n v="533"/>
    <n v="1082"/>
    <n v="0"/>
    <n v="104"/>
    <n v="5.8"/>
    <n v="14"/>
    <n v="95"/>
    <n v="18435"/>
    <n v="1400000"/>
    <n v="-1381565"/>
    <x v="1"/>
    <x v="1"/>
    <x v="0"/>
  </r>
  <r>
    <s v="Ta Ra Rum Pum"/>
    <d v="2007-02-24T00:00:00"/>
    <x v="4"/>
    <x v="0"/>
    <s v="Color"/>
    <x v="0"/>
    <x v="7"/>
    <x v="0"/>
    <s v="Not Rated"/>
    <x v="954"/>
    <x v="1460"/>
    <n v="532"/>
    <n v="902"/>
    <n v="5"/>
    <n v="108"/>
    <n v="5.4"/>
    <n v="16"/>
    <n v="153"/>
    <n v="872643"/>
    <n v="6000000"/>
    <n v="-5127357"/>
    <x v="1"/>
    <x v="1"/>
    <x v="2"/>
  </r>
  <r>
    <s v="Ace Ventura: When Nature Calls"/>
    <d v="1995-10-09T00:00:00"/>
    <x v="21"/>
    <x v="2"/>
    <s v="Color"/>
    <x v="5"/>
    <x v="0"/>
    <x v="0"/>
    <s v="PG-13"/>
    <x v="955"/>
    <x v="1302"/>
    <n v="531"/>
    <n v="2203"/>
    <n v="176"/>
    <n v="0"/>
    <n v="6.3"/>
    <n v="59"/>
    <n v="90"/>
    <n v="108360000"/>
    <n v="30000000"/>
    <n v="78360000"/>
    <x v="0"/>
    <x v="1"/>
    <x v="0"/>
  </r>
  <r>
    <s v="The Chronicles of Narnia: The Voyage of the Dawn Treader"/>
    <d v="2010-05-07T00:00:00"/>
    <x v="7"/>
    <x v="1"/>
    <s v="Color"/>
    <x v="5"/>
    <x v="0"/>
    <x v="0"/>
    <s v="PG"/>
    <x v="955"/>
    <x v="152"/>
    <n v="531"/>
    <n v="764"/>
    <n v="150"/>
    <n v="11000"/>
    <n v="6.3"/>
    <n v="228"/>
    <n v="113"/>
    <n v="104383624"/>
    <n v="155000000"/>
    <n v="-50616376"/>
    <x v="1"/>
    <x v="1"/>
    <x v="0"/>
  </r>
  <r>
    <s v="Spider"/>
    <d v="2002-03-20T00:00:00"/>
    <x v="18"/>
    <x v="0"/>
    <s v="Color"/>
    <x v="3"/>
    <x v="0"/>
    <x v="5"/>
    <s v="R"/>
    <x v="956"/>
    <x v="518"/>
    <n v="530"/>
    <n v="1381"/>
    <n v="0"/>
    <n v="0"/>
    <n v="6.8"/>
    <n v="157"/>
    <n v="98"/>
    <n v="1641788"/>
    <n v="8000000"/>
    <n v="-6358212"/>
    <x v="1"/>
    <x v="1"/>
    <x v="0"/>
  </r>
  <r>
    <s v="Stake Land"/>
    <d v="2010-05-05T00:00:00"/>
    <x v="7"/>
    <x v="1"/>
    <s v="Color"/>
    <x v="3"/>
    <x v="0"/>
    <x v="0"/>
    <s v="R"/>
    <x v="957"/>
    <x v="1461"/>
    <n v="530"/>
    <n v="1038"/>
    <n v="53"/>
    <n v="0"/>
    <n v="6.5"/>
    <n v="215"/>
    <n v="98"/>
    <n v="18469"/>
    <n v="650000"/>
    <n v="-631531"/>
    <x v="1"/>
    <x v="1"/>
    <x v="0"/>
  </r>
  <r>
    <s v="This Is 40"/>
    <d v="2012-08-02T00:00:00"/>
    <x v="1"/>
    <x v="1"/>
    <s v="Color"/>
    <x v="0"/>
    <x v="0"/>
    <x v="0"/>
    <s v="R"/>
    <x v="958"/>
    <x v="574"/>
    <n v="529"/>
    <n v="1050"/>
    <n v="0"/>
    <n v="18000"/>
    <n v="6.2"/>
    <n v="285"/>
    <n v="134"/>
    <n v="67523385"/>
    <n v="35000000"/>
    <n v="32523385"/>
    <x v="0"/>
    <x v="1"/>
    <x v="2"/>
  </r>
  <r>
    <s v="Nine"/>
    <d v="2009-11-18T00:00:00"/>
    <x v="2"/>
    <x v="0"/>
    <s v="Black and White"/>
    <x v="3"/>
    <x v="0"/>
    <x v="0"/>
    <s v="PG-13"/>
    <x v="959"/>
    <x v="42"/>
    <n v="529"/>
    <n v="619"/>
    <n v="252"/>
    <n v="0"/>
    <n v="5.8"/>
    <n v="205"/>
    <n v="118"/>
    <n v="19673424"/>
    <n v="80000000"/>
    <n v="-60326576"/>
    <x v="1"/>
    <x v="1"/>
    <x v="0"/>
  </r>
  <r>
    <s v="Sorority Boys"/>
    <d v="2002-08-15T00:00:00"/>
    <x v="18"/>
    <x v="0"/>
    <s v="Color"/>
    <x v="0"/>
    <x v="0"/>
    <x v="0"/>
    <s v="R"/>
    <x v="960"/>
    <x v="1462"/>
    <n v="529"/>
    <n v="2393"/>
    <n v="32"/>
    <n v="507"/>
    <n v="5.4"/>
    <n v="53"/>
    <n v="93"/>
    <n v="10198766"/>
    <n v="12000000"/>
    <n v="-1801234"/>
    <x v="1"/>
    <x v="1"/>
    <x v="0"/>
  </r>
  <r>
    <s v="Welcome to the Dollhouse"/>
    <d v="1995-01-10T00:00:00"/>
    <x v="21"/>
    <x v="2"/>
    <s v="Color"/>
    <x v="0"/>
    <x v="0"/>
    <x v="0"/>
    <s v="R"/>
    <x v="960"/>
    <x v="237"/>
    <n v="529"/>
    <n v="1502"/>
    <n v="377"/>
    <n v="0"/>
    <n v="7.5"/>
    <n v="74"/>
    <n v="88"/>
    <n v="4771000"/>
    <n v="800000"/>
    <n v="3971000"/>
    <x v="0"/>
    <x v="0"/>
    <x v="1"/>
  </r>
  <r>
    <s v="The Missing Person"/>
    <d v="2009-12-18T00:00:00"/>
    <x v="2"/>
    <x v="0"/>
    <s v="Color"/>
    <x v="3"/>
    <x v="0"/>
    <x v="0"/>
    <s v="Not Rated"/>
    <x v="961"/>
    <x v="1463"/>
    <n v="529"/>
    <n v="2749"/>
    <n v="8"/>
    <n v="195"/>
    <n v="6.2"/>
    <n v="66"/>
    <n v="95"/>
    <n v="17580"/>
    <n v="1500000"/>
    <n v="-1482420"/>
    <x v="1"/>
    <x v="1"/>
    <x v="0"/>
  </r>
  <r>
    <s v="Coco Before Chanel"/>
    <d v="2009-04-15T00:00:00"/>
    <x v="2"/>
    <x v="0"/>
    <s v="Color"/>
    <x v="7"/>
    <x v="4"/>
    <x v="3"/>
    <s v="PG-13"/>
    <x v="962"/>
    <x v="345"/>
    <n v="527"/>
    <n v="735"/>
    <n v="105"/>
    <n v="0"/>
    <n v="6.7"/>
    <n v="165"/>
    <n v="111"/>
    <n v="6109075"/>
    <n v="19430000"/>
    <n v="-13320925"/>
    <x v="1"/>
    <x v="1"/>
    <x v="0"/>
  </r>
  <r>
    <s v="Boogeyman"/>
    <d v="2005-09-13T00:00:00"/>
    <x v="5"/>
    <x v="0"/>
    <s v="Color"/>
    <x v="3"/>
    <x v="0"/>
    <x v="0"/>
    <s v="PG-13"/>
    <x v="963"/>
    <x v="346"/>
    <n v="526"/>
    <n v="1383"/>
    <n v="19"/>
    <n v="1000"/>
    <n v="4.0999999999999996"/>
    <n v="140"/>
    <n v="89"/>
    <n v="46363118"/>
    <n v="20000000"/>
    <n v="26363118"/>
    <x v="0"/>
    <x v="2"/>
    <x v="1"/>
  </r>
  <r>
    <s v="From Justin to Kelly"/>
    <d v="2003-01-21T00:00:00"/>
    <x v="22"/>
    <x v="0"/>
    <s v="Color"/>
    <x v="0"/>
    <x v="0"/>
    <x v="0"/>
    <s v="PG"/>
    <x v="964"/>
    <x v="169"/>
    <n v="525"/>
    <n v="1445"/>
    <n v="7"/>
    <n v="0"/>
    <n v="2.1"/>
    <n v="60"/>
    <n v="90"/>
    <n v="4922166"/>
    <n v="12000000"/>
    <n v="-7077834"/>
    <x v="1"/>
    <x v="2"/>
    <x v="0"/>
  </r>
  <r>
    <s v="The American President"/>
    <d v="1995-12-30T00:00:00"/>
    <x v="21"/>
    <x v="2"/>
    <s v="Color"/>
    <x v="0"/>
    <x v="0"/>
    <x v="0"/>
    <s v="PG-13"/>
    <x v="965"/>
    <x v="328"/>
    <n v="524"/>
    <n v="2668"/>
    <n v="0"/>
    <n v="0"/>
    <n v="6.8"/>
    <n v="75"/>
    <n v="114"/>
    <n v="65000000"/>
    <n v="62000000"/>
    <n v="3000000"/>
    <x v="0"/>
    <x v="1"/>
    <x v="0"/>
  </r>
  <r>
    <s v="Walk the Line"/>
    <d v="2005-11-17T00:00:00"/>
    <x v="5"/>
    <x v="0"/>
    <s v="Color"/>
    <x v="7"/>
    <x v="0"/>
    <x v="0"/>
    <s v="PG-13"/>
    <x v="966"/>
    <x v="171"/>
    <n v="523"/>
    <n v="1383"/>
    <n v="446"/>
    <n v="11000"/>
    <n v="7.9"/>
    <n v="291"/>
    <n v="153"/>
    <n v="119518352"/>
    <n v="28000000"/>
    <n v="91518352"/>
    <x v="0"/>
    <x v="0"/>
    <x v="2"/>
  </r>
  <r>
    <s v="The Water Diviner"/>
    <d v="2014-09-10T00:00:00"/>
    <x v="14"/>
    <x v="1"/>
    <s v="Color"/>
    <x v="3"/>
    <x v="0"/>
    <x v="1"/>
    <s v="R"/>
    <x v="967"/>
    <x v="1464"/>
    <n v="523"/>
    <n v="1795"/>
    <n v="0"/>
    <n v="18000"/>
    <n v="7.1"/>
    <n v="183"/>
    <n v="111"/>
    <n v="4190530"/>
    <n v="22500000"/>
    <n v="-18309470"/>
    <x v="1"/>
    <x v="0"/>
    <x v="0"/>
  </r>
  <r>
    <s v="The Wash"/>
    <d v="2001-09-08T00:00:00"/>
    <x v="25"/>
    <x v="0"/>
    <s v="Color"/>
    <x v="0"/>
    <x v="0"/>
    <x v="0"/>
    <s v="R"/>
    <x v="968"/>
    <x v="1111"/>
    <n v="522"/>
    <n v="955"/>
    <n v="69"/>
    <n v="842"/>
    <n v="4.5999999999999996"/>
    <n v="27"/>
    <n v="93"/>
    <n v="10097096"/>
    <n v="4000000"/>
    <n v="6097096"/>
    <x v="0"/>
    <x v="2"/>
    <x v="0"/>
  </r>
  <r>
    <s v="Changing Lanes"/>
    <d v="2002-01-07T00:00:00"/>
    <x v="18"/>
    <x v="0"/>
    <s v="Color"/>
    <x v="3"/>
    <x v="0"/>
    <x v="0"/>
    <s v="R"/>
    <x v="969"/>
    <x v="677"/>
    <n v="521"/>
    <n v="758"/>
    <n v="50"/>
    <n v="0"/>
    <n v="6.5"/>
    <n v="167"/>
    <n v="91"/>
    <n v="66790248"/>
    <n v="45000000"/>
    <n v="21790248"/>
    <x v="0"/>
    <x v="1"/>
    <x v="0"/>
  </r>
  <r>
    <s v="Get on Up"/>
    <d v="2014-04-17T00:00:00"/>
    <x v="14"/>
    <x v="1"/>
    <s v="Color"/>
    <x v="7"/>
    <x v="0"/>
    <x v="0"/>
    <s v="PG-13"/>
    <x v="970"/>
    <x v="404"/>
    <n v="521"/>
    <n v="2060"/>
    <n v="150"/>
    <n v="11000"/>
    <n v="6.9"/>
    <n v="165"/>
    <n v="139"/>
    <n v="30513940"/>
    <n v="30000000"/>
    <n v="513940"/>
    <x v="0"/>
    <x v="1"/>
    <x v="2"/>
  </r>
  <r>
    <s v="Raise the Titanic"/>
    <d v="1980-09-16T00:00:00"/>
    <x v="33"/>
    <x v="3"/>
    <s v="Color"/>
    <x v="1"/>
    <x v="0"/>
    <x v="2"/>
    <s v="PG"/>
    <x v="971"/>
    <x v="993"/>
    <n v="521"/>
    <n v="1883"/>
    <n v="5"/>
    <n v="328"/>
    <n v="4.7"/>
    <n v="32"/>
    <n v="119"/>
    <n v="7000000"/>
    <n v="36000000"/>
    <n v="-29000000"/>
    <x v="1"/>
    <x v="2"/>
    <x v="0"/>
  </r>
  <r>
    <s v="Apollo 18"/>
    <d v="2011-08-18T00:00:00"/>
    <x v="16"/>
    <x v="1"/>
    <s v="Color"/>
    <x v="2"/>
    <x v="0"/>
    <x v="0"/>
    <s v="PG-13"/>
    <x v="972"/>
    <x v="1465"/>
    <n v="520"/>
    <n v="1520"/>
    <n v="17"/>
    <n v="0"/>
    <n v="5.2"/>
    <n v="228"/>
    <n v="86"/>
    <n v="17683670"/>
    <n v="5000000"/>
    <n v="12683670"/>
    <x v="0"/>
    <x v="1"/>
    <x v="1"/>
  </r>
  <r>
    <s v="The Chorus"/>
    <d v="2004-04-08T00:00:00"/>
    <x v="0"/>
    <x v="0"/>
    <s v="Color"/>
    <x v="3"/>
    <x v="4"/>
    <x v="3"/>
    <s v="PG-13"/>
    <x v="973"/>
    <x v="1466"/>
    <n v="517"/>
    <n v="745"/>
    <n v="25"/>
    <n v="0"/>
    <n v="7.9"/>
    <n v="112"/>
    <n v="97"/>
    <n v="3629758"/>
    <n v="5500000"/>
    <n v="-1870242"/>
    <x v="1"/>
    <x v="0"/>
    <x v="0"/>
  </r>
  <r>
    <s v="The Descent"/>
    <d v="2005-09-05T00:00:00"/>
    <x v="5"/>
    <x v="0"/>
    <s v="Color"/>
    <x v="5"/>
    <x v="0"/>
    <x v="2"/>
    <s v="R"/>
    <x v="974"/>
    <x v="1467"/>
    <n v="513"/>
    <n v="1379"/>
    <n v="197"/>
    <n v="10000"/>
    <n v="7.2"/>
    <n v="342"/>
    <n v="100"/>
    <n v="26005908"/>
    <n v="3500000"/>
    <n v="22505908"/>
    <x v="0"/>
    <x v="0"/>
    <x v="0"/>
  </r>
  <r>
    <s v="Kill List"/>
    <d v="2011-06-11T00:00:00"/>
    <x v="16"/>
    <x v="1"/>
    <s v="Color"/>
    <x v="4"/>
    <x v="0"/>
    <x v="2"/>
    <s v="Not Rated"/>
    <x v="974"/>
    <x v="1468"/>
    <n v="513"/>
    <n v="1269"/>
    <n v="214"/>
    <n v="0"/>
    <n v="6.3"/>
    <n v="255"/>
    <n v="95"/>
    <n v="26297"/>
    <n v="500000"/>
    <n v="-473703"/>
    <x v="1"/>
    <x v="1"/>
    <x v="0"/>
  </r>
  <r>
    <s v="Ramona and Beezus"/>
    <d v="2010-04-23T00:00:00"/>
    <x v="7"/>
    <x v="1"/>
    <s v="Color"/>
    <x v="5"/>
    <x v="0"/>
    <x v="0"/>
    <s v="G"/>
    <x v="975"/>
    <x v="1218"/>
    <n v="512"/>
    <n v="1002"/>
    <n v="20"/>
    <n v="0"/>
    <n v="6.7"/>
    <n v="81"/>
    <n v="103"/>
    <n v="26161406"/>
    <n v="15000000"/>
    <n v="11161406"/>
    <x v="0"/>
    <x v="1"/>
    <x v="0"/>
  </r>
  <r>
    <s v="Being John Malkovich"/>
    <d v="1999-10-30T00:00:00"/>
    <x v="17"/>
    <x v="2"/>
    <s v="Color"/>
    <x v="0"/>
    <x v="0"/>
    <x v="0"/>
    <s v="R"/>
    <x v="976"/>
    <x v="295"/>
    <n v="512"/>
    <n v="1171"/>
    <n v="0"/>
    <n v="0"/>
    <n v="7.8"/>
    <n v="242"/>
    <n v="112"/>
    <n v="22858926"/>
    <n v="13000000"/>
    <n v="9858926"/>
    <x v="0"/>
    <x v="0"/>
    <x v="0"/>
  </r>
  <r>
    <s v="Play It to the Bone"/>
    <d v="1999-04-19T00:00:00"/>
    <x v="17"/>
    <x v="2"/>
    <s v="Color"/>
    <x v="0"/>
    <x v="0"/>
    <x v="0"/>
    <s v="R"/>
    <x v="976"/>
    <x v="597"/>
    <n v="512"/>
    <n v="1523"/>
    <n v="41"/>
    <n v="153"/>
    <n v="5.4"/>
    <n v="73"/>
    <n v="124"/>
    <n v="8427204"/>
    <n v="24000000"/>
    <n v="-15572796"/>
    <x v="1"/>
    <x v="1"/>
    <x v="2"/>
  </r>
  <r>
    <s v="The Relic"/>
    <d v="1997-10-12T00:00:00"/>
    <x v="10"/>
    <x v="2"/>
    <s v="Color"/>
    <x v="2"/>
    <x v="0"/>
    <x v="2"/>
    <s v="R"/>
    <x v="977"/>
    <x v="884"/>
    <n v="510"/>
    <n v="1976"/>
    <n v="0"/>
    <n v="956"/>
    <n v="5.7"/>
    <n v="95"/>
    <n v="110"/>
    <n v="33927476"/>
    <n v="40000000"/>
    <n v="-6072524"/>
    <x v="1"/>
    <x v="1"/>
    <x v="0"/>
  </r>
  <r>
    <s v="Paranormal Activity: The Marked Ones"/>
    <d v="2014-12-07T00:00:00"/>
    <x v="14"/>
    <x v="1"/>
    <s v="Color"/>
    <x v="8"/>
    <x v="0"/>
    <x v="0"/>
    <s v="R"/>
    <x v="978"/>
    <x v="1469"/>
    <n v="510"/>
    <n v="2161"/>
    <n v="52"/>
    <n v="10000"/>
    <n v="5"/>
    <n v="220"/>
    <n v="101"/>
    <n v="32453345"/>
    <n v="5000000"/>
    <n v="27453345"/>
    <x v="0"/>
    <x v="1"/>
    <x v="0"/>
  </r>
  <r>
    <s v="District B13"/>
    <d v="2004-10-26T00:00:00"/>
    <x v="0"/>
    <x v="0"/>
    <s v="Color"/>
    <x v="1"/>
    <x v="4"/>
    <x v="3"/>
    <s v="R"/>
    <x v="979"/>
    <x v="434"/>
    <n v="510"/>
    <n v="962"/>
    <n v="180"/>
    <n v="0"/>
    <n v="7.2"/>
    <n v="141"/>
    <n v="84"/>
    <n v="1197786"/>
    <n v="12000000"/>
    <n v="-10802214"/>
    <x v="1"/>
    <x v="0"/>
    <x v="1"/>
  </r>
  <r>
    <s v="Liar Liar"/>
    <d v="1997-09-20T00:00:00"/>
    <x v="10"/>
    <x v="2"/>
    <s v="Color"/>
    <x v="0"/>
    <x v="0"/>
    <x v="0"/>
    <s v="PG-13"/>
    <x v="980"/>
    <x v="5"/>
    <n v="509"/>
    <n v="2070"/>
    <n v="293"/>
    <n v="0"/>
    <n v="6.8"/>
    <n v="73"/>
    <n v="86"/>
    <n v="181395380"/>
    <n v="45000000"/>
    <n v="136395380"/>
    <x v="0"/>
    <x v="1"/>
    <x v="1"/>
  </r>
  <r>
    <s v="Primary Colors"/>
    <d v="1998-11-26T00:00:00"/>
    <x v="11"/>
    <x v="2"/>
    <s v="Color"/>
    <x v="0"/>
    <x v="0"/>
    <x v="3"/>
    <s v="R"/>
    <x v="980"/>
    <x v="213"/>
    <n v="509"/>
    <n v="1409"/>
    <n v="0"/>
    <n v="688"/>
    <n v="6.7"/>
    <n v="117"/>
    <n v="143"/>
    <n v="38966057"/>
    <n v="65000000"/>
    <n v="-26033943"/>
    <x v="1"/>
    <x v="1"/>
    <x v="2"/>
  </r>
  <r>
    <s v="Shine"/>
    <d v="1996-08-07T00:00:00"/>
    <x v="29"/>
    <x v="2"/>
    <s v="Color"/>
    <x v="7"/>
    <x v="0"/>
    <x v="1"/>
    <s v="PG-13"/>
    <x v="981"/>
    <x v="550"/>
    <n v="509"/>
    <n v="888"/>
    <n v="96"/>
    <n v="0"/>
    <n v="7.7"/>
    <n v="71"/>
    <n v="105"/>
    <n v="35811509"/>
    <n v="5500000"/>
    <n v="30311509"/>
    <x v="0"/>
    <x v="0"/>
    <x v="0"/>
  </r>
  <r>
    <s v="How Stella Got Her Groove Back"/>
    <d v="1998-07-16T00:00:00"/>
    <x v="11"/>
    <x v="2"/>
    <s v="Color"/>
    <x v="0"/>
    <x v="0"/>
    <x v="0"/>
    <s v="R"/>
    <x v="982"/>
    <x v="883"/>
    <n v="508"/>
    <n v="1660"/>
    <n v="8"/>
    <n v="0"/>
    <n v="5.5"/>
    <n v="29"/>
    <n v="124"/>
    <n v="37672350"/>
    <n v="20000000"/>
    <n v="17672350"/>
    <x v="0"/>
    <x v="1"/>
    <x v="2"/>
  </r>
  <r>
    <s v="Weekend"/>
    <d v="2011-11-09T00:00:00"/>
    <x v="16"/>
    <x v="1"/>
    <s v="Color"/>
    <x v="3"/>
    <x v="0"/>
    <x v="2"/>
    <s v="Not Rated"/>
    <x v="983"/>
    <x v="1470"/>
    <n v="507"/>
    <n v="654"/>
    <n v="131"/>
    <n v="0"/>
    <n v="7.7"/>
    <n v="143"/>
    <n v="97"/>
    <n v="469947"/>
    <n v="120000"/>
    <n v="349947"/>
    <x v="0"/>
    <x v="0"/>
    <x v="0"/>
  </r>
  <r>
    <s v="Desert Dancer"/>
    <d v="2014-10-02T00:00:00"/>
    <x v="14"/>
    <x v="1"/>
    <s v="Color"/>
    <x v="7"/>
    <x v="0"/>
    <x v="2"/>
    <s v="PG-13"/>
    <x v="983"/>
    <x v="1471"/>
    <n v="507"/>
    <n v="1281"/>
    <n v="10"/>
    <n v="0"/>
    <n v="6"/>
    <n v="31"/>
    <n v="104"/>
    <n v="143653"/>
    <n v="4000000"/>
    <n v="-3856347"/>
    <x v="1"/>
    <x v="1"/>
    <x v="0"/>
  </r>
  <r>
    <s v="Without a Paddle"/>
    <d v="2004-09-04T00:00:00"/>
    <x v="0"/>
    <x v="0"/>
    <s v="Color"/>
    <x v="5"/>
    <x v="0"/>
    <x v="0"/>
    <s v="PG-13"/>
    <x v="984"/>
    <x v="528"/>
    <n v="506"/>
    <n v="1266"/>
    <n v="65"/>
    <n v="0"/>
    <n v="5.9"/>
    <n v="94"/>
    <n v="95"/>
    <n v="58156435"/>
    <n v="19000000"/>
    <n v="39156435"/>
    <x v="0"/>
    <x v="1"/>
    <x v="0"/>
  </r>
  <r>
    <s v="A Nightmare on Elm Street 3: Dream Warriors"/>
    <d v="1987-08-19T00:00:00"/>
    <x v="12"/>
    <x v="3"/>
    <s v="Color"/>
    <x v="1"/>
    <x v="0"/>
    <x v="0"/>
    <s v="X"/>
    <x v="985"/>
    <x v="531"/>
    <n v="506"/>
    <n v="1584"/>
    <n v="55"/>
    <n v="0"/>
    <n v="6.6"/>
    <n v="131"/>
    <n v="88"/>
    <n v="44793200"/>
    <n v="4500000"/>
    <n v="40293200"/>
    <x v="0"/>
    <x v="1"/>
    <x v="1"/>
  </r>
  <r>
    <s v="Gone with the Wind"/>
    <d v="1939-11-12T00:00:00"/>
    <x v="57"/>
    <x v="8"/>
    <s v="Color"/>
    <x v="3"/>
    <x v="0"/>
    <x v="0"/>
    <s v="G"/>
    <x v="986"/>
    <x v="1336"/>
    <n v="503"/>
    <n v="1862"/>
    <n v="149"/>
    <n v="16000"/>
    <n v="8.1999999999999993"/>
    <n v="157"/>
    <n v="226"/>
    <n v="198655278"/>
    <n v="3977000"/>
    <n v="194678278"/>
    <x v="0"/>
    <x v="3"/>
    <x v="2"/>
  </r>
  <r>
    <s v="Fahrenheit 9/11"/>
    <d v="2004-09-19T00:00:00"/>
    <x v="0"/>
    <x v="0"/>
    <s v="Color"/>
    <x v="12"/>
    <x v="0"/>
    <x v="0"/>
    <s v="R"/>
    <x v="987"/>
    <x v="1143"/>
    <n v="503"/>
    <n v="1448"/>
    <n v="909"/>
    <n v="0"/>
    <n v="7.5"/>
    <n v="288"/>
    <n v="122"/>
    <n v="119078393"/>
    <n v="6000000"/>
    <n v="113078393"/>
    <x v="0"/>
    <x v="0"/>
    <x v="2"/>
  </r>
  <r>
    <s v="Beyond the Valley of the Dolls"/>
    <d v="1970-04-16T00:00:00"/>
    <x v="61"/>
    <x v="4"/>
    <s v="Color"/>
    <x v="0"/>
    <x v="0"/>
    <x v="0"/>
    <s v="X"/>
    <x v="988"/>
    <x v="1472"/>
    <n v="503"/>
    <n v="731"/>
    <n v="199"/>
    <n v="0"/>
    <n v="6.2"/>
    <n v="101"/>
    <n v="109"/>
    <n v="9000000"/>
    <n v="900000"/>
    <n v="8100000"/>
    <x v="0"/>
    <x v="1"/>
    <x v="0"/>
  </r>
  <r>
    <s v="Steel"/>
    <d v="1997-05-25T00:00:00"/>
    <x v="10"/>
    <x v="2"/>
    <s v="Color"/>
    <x v="1"/>
    <x v="0"/>
    <x v="0"/>
    <s v="PG-13"/>
    <x v="988"/>
    <x v="1473"/>
    <n v="503"/>
    <n v="3100"/>
    <n v="34"/>
    <n v="0"/>
    <n v="2.8"/>
    <n v="36"/>
    <n v="97"/>
    <n v="1686429"/>
    <n v="16000000"/>
    <n v="-14313571"/>
    <x v="1"/>
    <x v="2"/>
    <x v="0"/>
  </r>
  <r>
    <s v="Just Married"/>
    <d v="2003-07-29T00:00:00"/>
    <x v="22"/>
    <x v="0"/>
    <s v="Color"/>
    <x v="0"/>
    <x v="0"/>
    <x v="0"/>
    <s v="PG-13"/>
    <x v="989"/>
    <x v="13"/>
    <n v="500"/>
    <n v="2020"/>
    <n v="189"/>
    <n v="0"/>
    <n v="5.4"/>
    <n v="97"/>
    <n v="95"/>
    <n v="56127162"/>
    <n v="18000000"/>
    <n v="38127162"/>
    <x v="0"/>
    <x v="1"/>
    <x v="0"/>
  </r>
  <r>
    <s v="Slither"/>
    <d v="2006-09-01T00:00:00"/>
    <x v="6"/>
    <x v="0"/>
    <s v="Color"/>
    <x v="0"/>
    <x v="0"/>
    <x v="5"/>
    <s v="R"/>
    <x v="990"/>
    <x v="432"/>
    <n v="499"/>
    <n v="1120"/>
    <n v="571"/>
    <n v="0"/>
    <n v="6.5"/>
    <n v="251"/>
    <n v="95"/>
    <n v="7774730"/>
    <n v="15500000"/>
    <n v="-7725270"/>
    <x v="1"/>
    <x v="1"/>
    <x v="0"/>
  </r>
  <r>
    <s v="The Hunting Party"/>
    <d v="2007-04-23T00:00:00"/>
    <x v="4"/>
    <x v="0"/>
    <s v="Color"/>
    <x v="5"/>
    <x v="0"/>
    <x v="0"/>
    <s v="R"/>
    <x v="991"/>
    <x v="781"/>
    <n v="499"/>
    <n v="504"/>
    <n v="47"/>
    <n v="0"/>
    <n v="6.9"/>
    <n v="94"/>
    <n v="101"/>
    <n v="876671"/>
    <n v="25000000"/>
    <n v="-24123329"/>
    <x v="1"/>
    <x v="1"/>
    <x v="0"/>
  </r>
  <r>
    <s v="Safe Men"/>
    <d v="1998-08-08T00:00:00"/>
    <x v="11"/>
    <x v="2"/>
    <s v="Color"/>
    <x v="0"/>
    <x v="0"/>
    <x v="0"/>
    <s v="R"/>
    <x v="992"/>
    <x v="146"/>
    <n v="499"/>
    <n v="1141"/>
    <n v="29"/>
    <n v="157"/>
    <n v="6.1"/>
    <n v="33"/>
    <n v="88"/>
    <n v="21210"/>
    <n v="1000000"/>
    <n v="-978790"/>
    <x v="1"/>
    <x v="1"/>
    <x v="1"/>
  </r>
  <r>
    <s v="Lost Souls"/>
    <d v="2000-05-21T00:00:00"/>
    <x v="28"/>
    <x v="0"/>
    <s v="Color"/>
    <x v="3"/>
    <x v="0"/>
    <x v="0"/>
    <s v="R"/>
    <x v="993"/>
    <x v="1474"/>
    <n v="497"/>
    <n v="1805"/>
    <n v="710"/>
    <n v="209"/>
    <n v="4.8"/>
    <n v="100"/>
    <n v="97"/>
    <n v="16779636"/>
    <n v="28000000"/>
    <n v="-11220364"/>
    <x v="1"/>
    <x v="2"/>
    <x v="0"/>
  </r>
  <r>
    <s v="You Kill Me"/>
    <d v="2007-02-05T00:00:00"/>
    <x v="4"/>
    <x v="0"/>
    <s v="Color"/>
    <x v="0"/>
    <x v="0"/>
    <x v="0"/>
    <s v="R"/>
    <x v="993"/>
    <x v="181"/>
    <n v="497"/>
    <n v="776"/>
    <n v="131"/>
    <n v="830"/>
    <n v="6.5"/>
    <n v="121"/>
    <n v="93"/>
    <n v="2426851"/>
    <n v="4000000"/>
    <n v="-1573149"/>
    <x v="1"/>
    <x v="1"/>
    <x v="0"/>
  </r>
  <r>
    <s v="Hot Tub Time Machine"/>
    <d v="2010-04-27T00:00:00"/>
    <x v="7"/>
    <x v="1"/>
    <s v="Color"/>
    <x v="0"/>
    <x v="0"/>
    <x v="0"/>
    <s v="R"/>
    <x v="994"/>
    <x v="782"/>
    <n v="496"/>
    <n v="1272"/>
    <n v="38"/>
    <n v="12000"/>
    <n v="6.4"/>
    <n v="265"/>
    <n v="101"/>
    <n v="50213619"/>
    <n v="36000000"/>
    <n v="14213619"/>
    <x v="0"/>
    <x v="1"/>
    <x v="0"/>
  </r>
  <r>
    <s v="Frozen River"/>
    <d v="2008-01-19T00:00:00"/>
    <x v="3"/>
    <x v="0"/>
    <s v="Color"/>
    <x v="4"/>
    <x v="0"/>
    <x v="0"/>
    <s v="R"/>
    <x v="994"/>
    <x v="1475"/>
    <n v="496"/>
    <n v="994"/>
    <n v="33"/>
    <n v="0"/>
    <n v="7.2"/>
    <n v="181"/>
    <n v="97"/>
    <n v="2508841"/>
    <n v="1000000"/>
    <n v="1508841"/>
    <x v="0"/>
    <x v="0"/>
    <x v="0"/>
  </r>
  <r>
    <s v="The Game"/>
    <d v="1997-08-23T00:00:00"/>
    <x v="10"/>
    <x v="2"/>
    <s v="Color"/>
    <x v="3"/>
    <x v="0"/>
    <x v="0"/>
    <s v="R"/>
    <x v="995"/>
    <x v="252"/>
    <n v="495"/>
    <n v="1397"/>
    <n v="21000"/>
    <n v="25000"/>
    <n v="7.8"/>
    <n v="157"/>
    <n v="129"/>
    <n v="48265581"/>
    <n v="50000000"/>
    <n v="-1734419"/>
    <x v="1"/>
    <x v="0"/>
    <x v="2"/>
  </r>
  <r>
    <s v="White Noise"/>
    <d v="2005-09-25T00:00:00"/>
    <x v="5"/>
    <x v="0"/>
    <s v="Color"/>
    <x v="3"/>
    <x v="0"/>
    <x v="2"/>
    <s v="PG-13"/>
    <x v="995"/>
    <x v="430"/>
    <n v="494"/>
    <n v="2013"/>
    <n v="13"/>
    <n v="0"/>
    <n v="5.5"/>
    <n v="173"/>
    <n v="101"/>
    <n v="55865715"/>
    <n v="10000000"/>
    <n v="45865715"/>
    <x v="0"/>
    <x v="1"/>
    <x v="0"/>
  </r>
  <r>
    <s v="Trainwreck"/>
    <d v="2015-03-09T00:00:00"/>
    <x v="20"/>
    <x v="1"/>
    <s v="Color"/>
    <x v="0"/>
    <x v="0"/>
    <x v="9"/>
    <s v="R"/>
    <x v="996"/>
    <x v="574"/>
    <n v="492"/>
    <n v="1450"/>
    <n v="0"/>
    <n v="25000"/>
    <n v="6.3"/>
    <n v="332"/>
    <n v="129"/>
    <n v="110008260"/>
    <n v="35000000"/>
    <n v="75008260"/>
    <x v="0"/>
    <x v="1"/>
    <x v="2"/>
  </r>
  <r>
    <s v="Into the Storm"/>
    <d v="2014-07-07T00:00:00"/>
    <x v="14"/>
    <x v="1"/>
    <s v="Color"/>
    <x v="1"/>
    <x v="0"/>
    <x v="0"/>
    <s v="PG-13"/>
    <x v="997"/>
    <x v="1332"/>
    <n v="490"/>
    <n v="1367"/>
    <n v="77"/>
    <n v="15000"/>
    <n v="5.8"/>
    <n v="228"/>
    <n v="89"/>
    <n v="47553512"/>
    <n v="50000000"/>
    <n v="-2446488"/>
    <x v="1"/>
    <x v="1"/>
    <x v="1"/>
  </r>
  <r>
    <s v="Son of the Mask"/>
    <d v="2005-01-16T00:00:00"/>
    <x v="5"/>
    <x v="0"/>
    <s v="Color"/>
    <x v="0"/>
    <x v="0"/>
    <x v="0"/>
    <s v="PG"/>
    <x v="998"/>
    <x v="744"/>
    <n v="490"/>
    <n v="1195"/>
    <n v="6"/>
    <n v="881"/>
    <n v="2.2000000000000002"/>
    <n v="78"/>
    <n v="94"/>
    <n v="17010646"/>
    <n v="84000000"/>
    <n v="-66989354"/>
    <x v="1"/>
    <x v="2"/>
    <x v="0"/>
  </r>
  <r>
    <s v="Cyrus"/>
    <d v="2010-07-30T00:00:00"/>
    <x v="7"/>
    <x v="1"/>
    <s v="Color"/>
    <x v="0"/>
    <x v="0"/>
    <x v="0"/>
    <s v="R"/>
    <x v="997"/>
    <x v="846"/>
    <n v="490"/>
    <n v="1136"/>
    <n v="157"/>
    <n v="0"/>
    <n v="6.3"/>
    <n v="223"/>
    <n v="91"/>
    <n v="7455447"/>
    <n v="7000000"/>
    <n v="455447"/>
    <x v="0"/>
    <x v="1"/>
    <x v="0"/>
  </r>
  <r>
    <s v="Wicker Park"/>
    <d v="2004-06-05T00:00:00"/>
    <x v="0"/>
    <x v="0"/>
    <s v="Color"/>
    <x v="3"/>
    <x v="0"/>
    <x v="0"/>
    <s v="PG-13"/>
    <x v="999"/>
    <x v="506"/>
    <n v="489"/>
    <n v="679"/>
    <n v="118"/>
    <n v="0"/>
    <n v="7"/>
    <n v="98"/>
    <n v="114"/>
    <n v="12831121"/>
    <n v="30000000"/>
    <n v="-17168879"/>
    <x v="1"/>
    <x v="0"/>
    <x v="0"/>
  </r>
  <r>
    <s v="Foolish"/>
    <d v="1999-12-03T00:00:00"/>
    <x v="17"/>
    <x v="2"/>
    <s v="Color"/>
    <x v="0"/>
    <x v="0"/>
    <x v="0"/>
    <s v="R"/>
    <x v="1000"/>
    <x v="1476"/>
    <n v="489"/>
    <n v="2196"/>
    <n v="11"/>
    <n v="43"/>
    <n v="4.3"/>
    <n v="16"/>
    <n v="84"/>
    <n v="6026908"/>
    <n v="2000000"/>
    <n v="4026908"/>
    <x v="0"/>
    <x v="2"/>
    <x v="1"/>
  </r>
  <r>
    <s v="DysFunktional Family"/>
    <d v="2003-02-03T00:00:00"/>
    <x v="22"/>
    <x v="0"/>
    <s v="Color"/>
    <x v="0"/>
    <x v="0"/>
    <x v="0"/>
    <s v="R"/>
    <x v="1000"/>
    <x v="1018"/>
    <n v="489"/>
    <n v="539"/>
    <n v="269"/>
    <n v="26"/>
    <n v="6.6"/>
    <n v="23"/>
    <n v="89"/>
    <n v="2223990"/>
    <n v="3000000"/>
    <n v="-776010"/>
    <x v="1"/>
    <x v="1"/>
    <x v="1"/>
  </r>
  <r>
    <s v="The Promise"/>
    <d v="2005-07-13T00:00:00"/>
    <x v="5"/>
    <x v="0"/>
    <s v="Color"/>
    <x v="1"/>
    <x v="2"/>
    <x v="11"/>
    <s v="PG-13"/>
    <x v="1001"/>
    <x v="1477"/>
    <n v="489"/>
    <n v="949"/>
    <n v="45"/>
    <n v="445"/>
    <n v="5.6"/>
    <n v="90"/>
    <n v="103"/>
    <n v="668171"/>
    <n v="60000000"/>
    <n v="-59331829"/>
    <x v="1"/>
    <x v="1"/>
    <x v="0"/>
  </r>
  <r>
    <s v="The Omega Code"/>
    <d v="1999-10-20T00:00:00"/>
    <x v="17"/>
    <x v="2"/>
    <s v="Color"/>
    <x v="1"/>
    <x v="0"/>
    <x v="0"/>
    <s v="PG-13"/>
    <x v="1002"/>
    <x v="1478"/>
    <n v="488"/>
    <n v="2428"/>
    <n v="0"/>
    <n v="129"/>
    <n v="3.5"/>
    <n v="39"/>
    <n v="100"/>
    <n v="12610552"/>
    <n v="7500000"/>
    <n v="5110552"/>
    <x v="0"/>
    <x v="2"/>
    <x v="0"/>
  </r>
  <r>
    <s v="Steamboy"/>
    <d v="2004-05-05T00:00:00"/>
    <x v="0"/>
    <x v="0"/>
    <s v="Color"/>
    <x v="1"/>
    <x v="1"/>
    <x v="9"/>
    <s v="PG-13"/>
    <x v="1003"/>
    <x v="1479"/>
    <n v="488"/>
    <n v="991"/>
    <n v="78"/>
    <n v="973"/>
    <n v="6.9"/>
    <n v="105"/>
    <n v="103"/>
    <n v="410388"/>
    <n v="2127519898"/>
    <n v="-2127109510"/>
    <x v="1"/>
    <x v="1"/>
    <x v="0"/>
  </r>
  <r>
    <s v="Enter the Void"/>
    <d v="2009-05-19T00:00:00"/>
    <x v="2"/>
    <x v="0"/>
    <s v="Color"/>
    <x v="3"/>
    <x v="0"/>
    <x v="3"/>
    <s v="Not Rated"/>
    <x v="1004"/>
    <x v="1480"/>
    <n v="488"/>
    <n v="943"/>
    <n v="929"/>
    <n v="23000"/>
    <n v="7.3"/>
    <n v="216"/>
    <n v="161"/>
    <n v="336467"/>
    <n v="13000000"/>
    <n v="-12663533"/>
    <x v="1"/>
    <x v="0"/>
    <x v="2"/>
  </r>
  <r>
    <s v="Chain Letter"/>
    <d v="2009-12-15T00:00:00"/>
    <x v="2"/>
    <x v="0"/>
    <s v="Color"/>
    <x v="2"/>
    <x v="0"/>
    <x v="0"/>
    <s v="R"/>
    <x v="1005"/>
    <x v="1481"/>
    <n v="487"/>
    <n v="1495"/>
    <n v="26"/>
    <n v="0"/>
    <n v="4.0999999999999996"/>
    <n v="63"/>
    <n v="88"/>
    <n v="143000"/>
    <n v="5000000"/>
    <n v="-4857000"/>
    <x v="1"/>
    <x v="2"/>
    <x v="1"/>
  </r>
  <r>
    <s v="Run Lola Run"/>
    <d v="1998-04-08T00:00:00"/>
    <x v="11"/>
    <x v="2"/>
    <s v="Black and White"/>
    <x v="4"/>
    <x v="12"/>
    <x v="8"/>
    <s v="R"/>
    <x v="1006"/>
    <x v="422"/>
    <n v="486"/>
    <n v="623"/>
    <n v="670"/>
    <n v="0"/>
    <n v="7.8"/>
    <n v="181"/>
    <n v="81"/>
    <n v="7267324"/>
    <n v="3500000"/>
    <n v="3767324"/>
    <x v="0"/>
    <x v="0"/>
    <x v="1"/>
  </r>
  <r>
    <s v="The Baader Meinhof Complex"/>
    <d v="2008-12-21T00:00:00"/>
    <x v="3"/>
    <x v="0"/>
    <s v="Color"/>
    <x v="1"/>
    <x v="12"/>
    <x v="8"/>
    <s v="R"/>
    <x v="1006"/>
    <x v="1447"/>
    <n v="486"/>
    <n v="1601"/>
    <n v="34"/>
    <n v="0"/>
    <n v="7.4"/>
    <n v="160"/>
    <n v="184"/>
    <n v="476270"/>
    <n v="20000000"/>
    <n v="-19523730"/>
    <x v="1"/>
    <x v="0"/>
    <x v="2"/>
  </r>
  <r>
    <s v="Shanghai Noon"/>
    <d v="2000-11-21T00:00:00"/>
    <x v="28"/>
    <x v="0"/>
    <s v="Color"/>
    <x v="1"/>
    <x v="0"/>
    <x v="0"/>
    <s v="PG-13"/>
    <x v="1007"/>
    <x v="418"/>
    <n v="485"/>
    <n v="939"/>
    <n v="9"/>
    <n v="0"/>
    <n v="6.6"/>
    <n v="146"/>
    <n v="110"/>
    <n v="56932305"/>
    <n v="55000000"/>
    <n v="1932305"/>
    <x v="0"/>
    <x v="1"/>
    <x v="0"/>
  </r>
  <r>
    <s v="The Legend of Drunken Master"/>
    <d v="1994-05-19T00:00:00"/>
    <x v="27"/>
    <x v="2"/>
    <s v="Color"/>
    <x v="1"/>
    <x v="13"/>
    <x v="13"/>
    <s v="R"/>
    <x v="1008"/>
    <x v="1482"/>
    <n v="483"/>
    <n v="768"/>
    <n v="32"/>
    <n v="0"/>
    <n v="7.6"/>
    <n v="77"/>
    <n v="102"/>
    <n v="11546543"/>
    <n v="2000000"/>
    <n v="9546543"/>
    <x v="0"/>
    <x v="0"/>
    <x v="0"/>
  </r>
  <r>
    <s v="The Others"/>
    <d v="2001-01-12T00:00:00"/>
    <x v="25"/>
    <x v="0"/>
    <s v="Color"/>
    <x v="8"/>
    <x v="0"/>
    <x v="0"/>
    <s v="PG-13"/>
    <x v="1009"/>
    <x v="1402"/>
    <n v="482"/>
    <n v="956"/>
    <n v="448"/>
    <n v="20000"/>
    <n v="7.6"/>
    <n v="239"/>
    <n v="101"/>
    <n v="96471845"/>
    <n v="17000000"/>
    <n v="79471845"/>
    <x v="0"/>
    <x v="0"/>
    <x v="0"/>
  </r>
  <r>
    <s v="September Dawn"/>
    <d v="2007-11-11T00:00:00"/>
    <x v="4"/>
    <x v="0"/>
    <s v="Color"/>
    <x v="3"/>
    <x v="18"/>
    <x v="0"/>
    <s v="R"/>
    <x v="1010"/>
    <x v="1452"/>
    <n v="482"/>
    <n v="1526"/>
    <n v="58"/>
    <n v="411"/>
    <n v="5.8"/>
    <n v="43"/>
    <n v="111"/>
    <n v="1066555"/>
    <n v="11000000"/>
    <n v="-9933445"/>
    <x v="1"/>
    <x v="1"/>
    <x v="0"/>
  </r>
  <r>
    <s v="Lone Survivor"/>
    <d v="2013-05-15T00:00:00"/>
    <x v="19"/>
    <x v="1"/>
    <s v="Color"/>
    <x v="1"/>
    <x v="0"/>
    <x v="0"/>
    <s v="R"/>
    <x v="1011"/>
    <x v="446"/>
    <n v="480"/>
    <n v="1261"/>
    <n v="532"/>
    <n v="58000"/>
    <n v="7.6"/>
    <n v="319"/>
    <n v="121"/>
    <n v="125069696"/>
    <n v="40000000"/>
    <n v="85069696"/>
    <x v="0"/>
    <x v="0"/>
    <x v="2"/>
  </r>
  <r>
    <s v="Gulliver's Travels"/>
    <d v="2010-06-26T00:00:00"/>
    <x v="7"/>
    <x v="1"/>
    <s v="Color"/>
    <x v="5"/>
    <x v="0"/>
    <x v="0"/>
    <s v="PG"/>
    <x v="1012"/>
    <x v="807"/>
    <n v="480"/>
    <n v="1173"/>
    <n v="11"/>
    <n v="0"/>
    <n v="4.9000000000000004"/>
    <n v="184"/>
    <n v="85"/>
    <n v="42776259"/>
    <n v="112000000"/>
    <n v="-69223741"/>
    <x v="1"/>
    <x v="2"/>
    <x v="1"/>
  </r>
  <r>
    <s v="Begin Again"/>
    <d v="2013-05-22T00:00:00"/>
    <x v="19"/>
    <x v="1"/>
    <s v="Color"/>
    <x v="3"/>
    <x v="0"/>
    <x v="0"/>
    <s v="R"/>
    <x v="1012"/>
    <x v="1483"/>
    <n v="480"/>
    <n v="517"/>
    <n v="109"/>
    <n v="43000"/>
    <n v="7.4"/>
    <n v="283"/>
    <n v="104"/>
    <n v="16168741"/>
    <n v="8000000"/>
    <n v="8168741"/>
    <x v="0"/>
    <x v="0"/>
    <x v="0"/>
  </r>
  <r>
    <s v="How to Lose Friends &amp; Alienate People"/>
    <d v="2008-04-26T00:00:00"/>
    <x v="3"/>
    <x v="0"/>
    <s v="Color"/>
    <x v="0"/>
    <x v="0"/>
    <x v="2"/>
    <s v="R"/>
    <x v="1012"/>
    <x v="1484"/>
    <n v="480"/>
    <n v="858"/>
    <n v="53"/>
    <n v="0"/>
    <n v="6.5"/>
    <n v="135"/>
    <n v="110"/>
    <n v="2775593"/>
    <n v="27000000"/>
    <n v="-24224407"/>
    <x v="1"/>
    <x v="1"/>
    <x v="0"/>
  </r>
  <r>
    <s v="Brooklyn Rules"/>
    <d v="2007-04-02T00:00:00"/>
    <x v="4"/>
    <x v="0"/>
    <s v="Color"/>
    <x v="4"/>
    <x v="0"/>
    <x v="0"/>
    <s v="R"/>
    <x v="1011"/>
    <x v="1287"/>
    <n v="480"/>
    <n v="1234"/>
    <n v="30"/>
    <n v="226"/>
    <n v="6.4"/>
    <n v="41"/>
    <n v="99"/>
    <n v="398420"/>
    <n v="8000000"/>
    <n v="-7601580"/>
    <x v="1"/>
    <x v="1"/>
    <x v="0"/>
  </r>
  <r>
    <s v="Shaolin Soccer"/>
    <d v="2001-10-28T00:00:00"/>
    <x v="25"/>
    <x v="0"/>
    <s v="Black and White"/>
    <x v="1"/>
    <x v="13"/>
    <x v="13"/>
    <s v="PG"/>
    <x v="1013"/>
    <x v="1485"/>
    <n v="478"/>
    <n v="700"/>
    <n v="0"/>
    <n v="0"/>
    <n v="7.3"/>
    <n v="246"/>
    <n v="85"/>
    <n v="488872"/>
    <n v="10000000"/>
    <n v="-9511128"/>
    <x v="1"/>
    <x v="0"/>
    <x v="1"/>
  </r>
  <r>
    <s v="The Crocodile Hunter: Collision Course"/>
    <d v="2002-04-09T00:00:00"/>
    <x v="18"/>
    <x v="0"/>
    <s v="Color"/>
    <x v="1"/>
    <x v="0"/>
    <x v="1"/>
    <s v="PG"/>
    <x v="1014"/>
    <x v="1486"/>
    <n v="477"/>
    <n v="1483"/>
    <n v="0"/>
    <n v="332"/>
    <n v="5.4"/>
    <n v="61"/>
    <n v="90"/>
    <n v="28399192"/>
    <n v="13000000"/>
    <n v="15399192"/>
    <x v="0"/>
    <x v="1"/>
    <x v="0"/>
  </r>
  <r>
    <s v="The In Crowd"/>
    <d v="2000-02-16T00:00:00"/>
    <x v="28"/>
    <x v="0"/>
    <s v="Black and White"/>
    <x v="3"/>
    <x v="0"/>
    <x v="0"/>
    <s v="PG-13"/>
    <x v="1015"/>
    <x v="1061"/>
    <n v="477"/>
    <n v="2312"/>
    <n v="52"/>
    <n v="157"/>
    <n v="4.5999999999999996"/>
    <n v="49"/>
    <n v="105"/>
    <n v="5217498"/>
    <n v="15000000"/>
    <n v="-9782502"/>
    <x v="1"/>
    <x v="2"/>
    <x v="0"/>
  </r>
  <r>
    <s v="The Extra Man"/>
    <d v="2010-07-13T00:00:00"/>
    <x v="7"/>
    <x v="1"/>
    <s v="Color"/>
    <x v="0"/>
    <x v="0"/>
    <x v="0"/>
    <s v="R"/>
    <x v="1016"/>
    <x v="1487"/>
    <n v="474"/>
    <n v="2029"/>
    <n v="30"/>
    <n v="916"/>
    <n v="5.9"/>
    <n v="104"/>
    <n v="108"/>
    <n v="453079"/>
    <n v="7000000"/>
    <n v="-6546921"/>
    <x v="1"/>
    <x v="1"/>
    <x v="0"/>
  </r>
  <r>
    <s v="The Jimmy Show"/>
    <d v="2001-07-04T00:00:00"/>
    <x v="25"/>
    <x v="0"/>
    <s v="Color"/>
    <x v="0"/>
    <x v="0"/>
    <x v="0"/>
    <s v="R"/>
    <x v="1016"/>
    <x v="1488"/>
    <n v="474"/>
    <n v="920"/>
    <n v="436"/>
    <n v="47"/>
    <n v="5.4"/>
    <n v="9"/>
    <n v="96"/>
    <n v="703"/>
    <n v="1500000"/>
    <n v="-1499297"/>
    <x v="1"/>
    <x v="1"/>
    <x v="0"/>
  </r>
  <r>
    <s v="Dragonball: Evolution"/>
    <d v="2009-12-07T00:00:00"/>
    <x v="2"/>
    <x v="0"/>
    <s v="Color"/>
    <x v="1"/>
    <x v="0"/>
    <x v="0"/>
    <s v="PG"/>
    <x v="1017"/>
    <x v="116"/>
    <n v="473"/>
    <n v="1100"/>
    <n v="70"/>
    <n v="0"/>
    <n v="2.7"/>
    <n v="130"/>
    <n v="100"/>
    <n v="9353573"/>
    <n v="45000000"/>
    <n v="-35646427"/>
    <x v="1"/>
    <x v="2"/>
    <x v="0"/>
  </r>
  <r>
    <s v="Medicine Man"/>
    <d v="1992-01-09T00:00:00"/>
    <x v="9"/>
    <x v="2"/>
    <s v="Color"/>
    <x v="5"/>
    <x v="0"/>
    <x v="0"/>
    <s v="PG-13"/>
    <x v="1018"/>
    <x v="136"/>
    <n v="472"/>
    <n v="519"/>
    <n v="323"/>
    <n v="694"/>
    <n v="6"/>
    <n v="25"/>
    <n v="106"/>
    <n v="45500797"/>
    <n v="40000000"/>
    <n v="5500797"/>
    <x v="0"/>
    <x v="1"/>
    <x v="0"/>
  </r>
  <r>
    <s v="Hot Pursuit"/>
    <d v="2015-01-27T00:00:00"/>
    <x v="20"/>
    <x v="1"/>
    <s v="Color"/>
    <x v="1"/>
    <x v="0"/>
    <x v="0"/>
    <s v="PG-13"/>
    <x v="1019"/>
    <x v="358"/>
    <n v="472"/>
    <n v="1679"/>
    <n v="98"/>
    <n v="0"/>
    <n v="5.0999999999999996"/>
    <n v="155"/>
    <n v="87"/>
    <n v="34507079"/>
    <n v="35000000"/>
    <n v="-492921"/>
    <x v="1"/>
    <x v="1"/>
    <x v="1"/>
  </r>
  <r>
    <s v="The Marine"/>
    <d v="2006-12-08T00:00:00"/>
    <x v="6"/>
    <x v="0"/>
    <s v="Color"/>
    <x v="1"/>
    <x v="0"/>
    <x v="0"/>
    <s v="PG-13"/>
    <x v="1020"/>
    <x v="1489"/>
    <n v="472"/>
    <n v="1045"/>
    <n v="8"/>
    <n v="0"/>
    <n v="4.7"/>
    <n v="78"/>
    <n v="92"/>
    <n v="18843314"/>
    <n v="20000000"/>
    <n v="-1156686"/>
    <x v="1"/>
    <x v="2"/>
    <x v="0"/>
  </r>
  <r>
    <s v="Whipped"/>
    <d v="2000-08-05T00:00:00"/>
    <x v="28"/>
    <x v="0"/>
    <s v="Color"/>
    <x v="0"/>
    <x v="0"/>
    <x v="0"/>
    <s v="R"/>
    <x v="1021"/>
    <x v="1490"/>
    <n v="472"/>
    <n v="858"/>
    <n v="0"/>
    <n v="131"/>
    <n v="4.4000000000000004"/>
    <n v="48"/>
    <n v="82"/>
    <n v="4142507"/>
    <n v="3000000"/>
    <n v="1142507"/>
    <x v="0"/>
    <x v="2"/>
    <x v="1"/>
  </r>
  <r>
    <s v="Salvation Boulevard"/>
    <d v="2011-12-26T00:00:00"/>
    <x v="16"/>
    <x v="1"/>
    <s v="Color"/>
    <x v="1"/>
    <x v="0"/>
    <x v="0"/>
    <s v="R"/>
    <x v="1019"/>
    <x v="1491"/>
    <n v="472"/>
    <n v="561"/>
    <n v="3"/>
    <n v="1000"/>
    <n v="5.3"/>
    <n v="48"/>
    <n v="96"/>
    <n v="27445"/>
    <n v="9000000"/>
    <n v="-8972555"/>
    <x v="1"/>
    <x v="1"/>
    <x v="0"/>
  </r>
  <r>
    <s v="The Living Wake"/>
    <d v="2007-08-22T00:00:00"/>
    <x v="4"/>
    <x v="0"/>
    <s v="Color"/>
    <x v="0"/>
    <x v="0"/>
    <x v="0"/>
    <s v="PG-13"/>
    <x v="1019"/>
    <x v="1492"/>
    <n v="472"/>
    <n v="1047"/>
    <n v="0"/>
    <n v="339"/>
    <n v="6.5"/>
    <n v="28"/>
    <n v="91"/>
    <n v="12055"/>
    <n v="500000"/>
    <n v="-487945"/>
    <x v="1"/>
    <x v="1"/>
    <x v="0"/>
  </r>
  <r>
    <s v="Eye of the Beholder"/>
    <d v="1999-07-21T00:00:00"/>
    <x v="17"/>
    <x v="2"/>
    <s v="Color"/>
    <x v="3"/>
    <x v="0"/>
    <x v="5"/>
    <s v="R"/>
    <x v="1022"/>
    <x v="1493"/>
    <n v="471"/>
    <n v="1069"/>
    <n v="11"/>
    <n v="327"/>
    <n v="4.9000000000000004"/>
    <n v="88"/>
    <n v="109"/>
    <n v="16459004"/>
    <n v="15000000"/>
    <n v="1459004"/>
    <x v="0"/>
    <x v="2"/>
    <x v="0"/>
  </r>
  <r>
    <s v="Maniac"/>
    <d v="2012-01-23T00:00:00"/>
    <x v="1"/>
    <x v="1"/>
    <s v="Color"/>
    <x v="2"/>
    <x v="0"/>
    <x v="3"/>
    <s v="Not Rated"/>
    <x v="1023"/>
    <x v="1494"/>
    <n v="470"/>
    <n v="1233"/>
    <n v="33"/>
    <n v="0"/>
    <n v="6.1"/>
    <n v="279"/>
    <n v="89"/>
    <n v="12843"/>
    <n v="6000000"/>
    <n v="-5987157"/>
    <x v="1"/>
    <x v="1"/>
    <x v="1"/>
  </r>
  <r>
    <s v="Duel in the Sun"/>
    <d v="1946-06-07T00:00:00"/>
    <x v="54"/>
    <x v="7"/>
    <s v="Color"/>
    <x v="3"/>
    <x v="0"/>
    <x v="0"/>
    <s v="Unrated"/>
    <x v="1024"/>
    <x v="1495"/>
    <n v="469"/>
    <n v="2037"/>
    <n v="54"/>
    <n v="403"/>
    <n v="6.9"/>
    <n v="32"/>
    <n v="144"/>
    <n v="20400000"/>
    <n v="8000000"/>
    <n v="12400000"/>
    <x v="0"/>
    <x v="1"/>
    <x v="2"/>
  </r>
  <r>
    <s v="Tora! Tora! Tora!"/>
    <d v="1970-06-23T00:00:00"/>
    <x v="61"/>
    <x v="4"/>
    <s v="Color"/>
    <x v="1"/>
    <x v="0"/>
    <x v="9"/>
    <s v="G"/>
    <x v="1024"/>
    <x v="1341"/>
    <n v="469"/>
    <n v="1548"/>
    <n v="130"/>
    <n v="0"/>
    <n v="7.5"/>
    <n v="79"/>
    <n v="160"/>
    <n v="14500000"/>
    <n v="25000000"/>
    <n v="-10500000"/>
    <x v="1"/>
    <x v="0"/>
    <x v="2"/>
  </r>
  <r>
    <s v="BrÃ¼no"/>
    <d v="2009-10-03T00:00:00"/>
    <x v="2"/>
    <x v="0"/>
    <s v="Color"/>
    <x v="0"/>
    <x v="0"/>
    <x v="0"/>
    <s v="R"/>
    <x v="1025"/>
    <x v="1411"/>
    <n v="468"/>
    <n v="2134"/>
    <n v="119"/>
    <n v="0"/>
    <n v="5.8"/>
    <n v="288"/>
    <n v="81"/>
    <n v="59992760"/>
    <n v="42000000"/>
    <n v="17992760"/>
    <x v="0"/>
    <x v="1"/>
    <x v="1"/>
  </r>
  <r>
    <s v="Hollywood Shuffle"/>
    <d v="1987-04-21T00:00:00"/>
    <x v="12"/>
    <x v="3"/>
    <s v="Color"/>
    <x v="0"/>
    <x v="0"/>
    <x v="0"/>
    <s v="R"/>
    <x v="1026"/>
    <x v="1496"/>
    <n v="467"/>
    <n v="1431"/>
    <n v="467"/>
    <n v="471"/>
    <n v="7"/>
    <n v="21"/>
    <n v="81"/>
    <n v="5228617"/>
    <n v="100000"/>
    <n v="5128617"/>
    <x v="0"/>
    <x v="0"/>
    <x v="1"/>
  </r>
  <r>
    <s v="The Apparition"/>
    <d v="2012-05-18T00:00:00"/>
    <x v="1"/>
    <x v="1"/>
    <s v="Color"/>
    <x v="2"/>
    <x v="0"/>
    <x v="0"/>
    <s v="PG-13"/>
    <x v="1027"/>
    <x v="1497"/>
    <n v="465"/>
    <n v="730"/>
    <n v="57"/>
    <n v="0"/>
    <n v="4.0999999999999996"/>
    <n v="145"/>
    <n v="83"/>
    <n v="4930798"/>
    <n v="17000000"/>
    <n v="-12069202"/>
    <x v="1"/>
    <x v="2"/>
    <x v="1"/>
  </r>
  <r>
    <s v="Hav Plenty"/>
    <d v="1997-06-02T00:00:00"/>
    <x v="10"/>
    <x v="2"/>
    <s v="Color"/>
    <x v="0"/>
    <x v="0"/>
    <x v="0"/>
    <s v="R"/>
    <x v="1028"/>
    <x v="1498"/>
    <n v="465"/>
    <n v="714"/>
    <n v="21"/>
    <n v="161"/>
    <n v="6.5"/>
    <n v="25"/>
    <n v="84"/>
    <n v="2301777"/>
    <n v="650000"/>
    <n v="1651777"/>
    <x v="0"/>
    <x v="1"/>
    <x v="1"/>
  </r>
  <r>
    <s v="The Hammer"/>
    <d v="2007-10-26T00:00:00"/>
    <x v="4"/>
    <x v="0"/>
    <s v="Color"/>
    <x v="0"/>
    <x v="0"/>
    <x v="0"/>
    <s v="R"/>
    <x v="1029"/>
    <x v="1119"/>
    <n v="465"/>
    <n v="897"/>
    <n v="0"/>
    <n v="337"/>
    <n v="7.3"/>
    <n v="73"/>
    <n v="88"/>
    <n v="442638"/>
    <n v="850000"/>
    <n v="-407362"/>
    <x v="1"/>
    <x v="0"/>
    <x v="1"/>
  </r>
  <r>
    <s v="Paa"/>
    <d v="2009-11-02T00:00:00"/>
    <x v="2"/>
    <x v="0"/>
    <s v="Color"/>
    <x v="0"/>
    <x v="7"/>
    <x v="20"/>
    <s v="Not Rated"/>
    <x v="1030"/>
    <x v="1499"/>
    <n v="464"/>
    <n v="1045"/>
    <n v="12"/>
    <n v="504"/>
    <n v="7.2"/>
    <n v="12"/>
    <n v="133"/>
    <n v="199228"/>
    <n v="150000000"/>
    <n v="-149800772"/>
    <x v="1"/>
    <x v="0"/>
    <x v="2"/>
  </r>
  <r>
    <s v="The Last Exorcism"/>
    <d v="2010-11-15T00:00:00"/>
    <x v="7"/>
    <x v="1"/>
    <s v="Color"/>
    <x v="3"/>
    <x v="0"/>
    <x v="3"/>
    <s v="PG-13"/>
    <x v="1031"/>
    <x v="1500"/>
    <n v="463"/>
    <n v="1958"/>
    <n v="13"/>
    <n v="0"/>
    <n v="5.6"/>
    <n v="311"/>
    <n v="87"/>
    <n v="40990055"/>
    <n v="1800000"/>
    <n v="39190055"/>
    <x v="0"/>
    <x v="1"/>
    <x v="1"/>
  </r>
  <r>
    <s v="Half Past Dead"/>
    <d v="2002-01-29T00:00:00"/>
    <x v="18"/>
    <x v="0"/>
    <s v="Color"/>
    <x v="1"/>
    <x v="0"/>
    <x v="8"/>
    <s v="PG-13"/>
    <x v="1032"/>
    <x v="1340"/>
    <n v="462"/>
    <n v="1855"/>
    <n v="70"/>
    <n v="564"/>
    <n v="4.5999999999999996"/>
    <n v="58"/>
    <n v="98"/>
    <n v="15361537"/>
    <n v="13000000"/>
    <n v="2361537"/>
    <x v="0"/>
    <x v="2"/>
    <x v="0"/>
  </r>
  <r>
    <s v="Pink Flamingos"/>
    <d v="1972-06-16T00:00:00"/>
    <x v="40"/>
    <x v="4"/>
    <s v="Color"/>
    <x v="0"/>
    <x v="0"/>
    <x v="0"/>
    <s v="NC-17"/>
    <x v="1033"/>
    <x v="1046"/>
    <n v="462"/>
    <n v="760"/>
    <n v="0"/>
    <n v="0"/>
    <n v="6.1"/>
    <n v="73"/>
    <n v="108"/>
    <n v="180483"/>
    <n v="10000"/>
    <n v="170483"/>
    <x v="0"/>
    <x v="1"/>
    <x v="0"/>
  </r>
  <r>
    <s v="Ip Man 3"/>
    <d v="2015-05-06T00:00:00"/>
    <x v="20"/>
    <x v="1"/>
    <s v="Color"/>
    <x v="1"/>
    <x v="13"/>
    <x v="13"/>
    <s v="PG-13"/>
    <x v="1034"/>
    <x v="1501"/>
    <n v="461"/>
    <n v="615"/>
    <n v="25"/>
    <n v="12000"/>
    <n v="7.2"/>
    <n v="78"/>
    <n v="105"/>
    <n v="2126511"/>
    <n v="36000000"/>
    <n v="-33873489"/>
    <x v="1"/>
    <x v="0"/>
    <x v="0"/>
  </r>
  <r>
    <s v="Crocodile Dundee in Los Angeles"/>
    <d v="2001-04-04T00:00:00"/>
    <x v="25"/>
    <x v="0"/>
    <s v="Color"/>
    <x v="5"/>
    <x v="0"/>
    <x v="1"/>
    <s v="PG"/>
    <x v="1035"/>
    <x v="139"/>
    <n v="460"/>
    <n v="1315"/>
    <n v="23"/>
    <n v="387"/>
    <n v="4.8"/>
    <n v="71"/>
    <n v="92"/>
    <n v="25590119"/>
    <n v="21150000"/>
    <n v="4440119"/>
    <x v="0"/>
    <x v="2"/>
    <x v="0"/>
  </r>
  <r>
    <s v="Dirty Pretty Things"/>
    <d v="2002-03-09T00:00:00"/>
    <x v="18"/>
    <x v="0"/>
    <s v="Color"/>
    <x v="4"/>
    <x v="0"/>
    <x v="2"/>
    <s v="R"/>
    <x v="1036"/>
    <x v="324"/>
    <n v="460"/>
    <n v="1334"/>
    <n v="350"/>
    <n v="0"/>
    <n v="7.4"/>
    <n v="137"/>
    <n v="97"/>
    <n v="8111360"/>
    <n v="10000000"/>
    <n v="-1888640"/>
    <x v="1"/>
    <x v="0"/>
    <x v="0"/>
  </r>
  <r>
    <s v="The Spy Who Loved Me"/>
    <d v="1977-08-01T00:00:00"/>
    <x v="44"/>
    <x v="4"/>
    <s v="Color"/>
    <x v="1"/>
    <x v="0"/>
    <x v="2"/>
    <s v="PG"/>
    <x v="1037"/>
    <x v="1303"/>
    <n v="456"/>
    <n v="1326"/>
    <n v="43"/>
    <n v="0"/>
    <n v="7.1"/>
    <n v="112"/>
    <n v="123"/>
    <n v="46800000"/>
    <n v="14000000"/>
    <n v="32800000"/>
    <x v="0"/>
    <x v="0"/>
    <x v="2"/>
  </r>
  <r>
    <s v="Megaforce"/>
    <d v="1982-03-02T00:00:00"/>
    <x v="35"/>
    <x v="3"/>
    <s v="Color"/>
    <x v="1"/>
    <x v="0"/>
    <x v="0"/>
    <s v="PG"/>
    <x v="1038"/>
    <x v="1502"/>
    <n v="456"/>
    <n v="1356"/>
    <n v="379"/>
    <n v="0"/>
    <n v="3.5"/>
    <n v="40"/>
    <n v="99"/>
    <n v="5333658"/>
    <n v="20000000"/>
    <n v="-14666342"/>
    <x v="1"/>
    <x v="2"/>
    <x v="0"/>
  </r>
  <r>
    <s v="Sicario"/>
    <d v="2015-11-14T00:00:00"/>
    <x v="20"/>
    <x v="1"/>
    <s v="Color"/>
    <x v="1"/>
    <x v="0"/>
    <x v="0"/>
    <s v="R"/>
    <x v="1039"/>
    <x v="270"/>
    <n v="455"/>
    <n v="1467"/>
    <n v="777"/>
    <n v="59000"/>
    <n v="7.6"/>
    <n v="478"/>
    <n v="121"/>
    <n v="46875468"/>
    <n v="30000000"/>
    <n v="16875468"/>
    <x v="0"/>
    <x v="0"/>
    <x v="2"/>
  </r>
  <r>
    <s v="My Fair Lady"/>
    <d v="1964-07-15T00:00:00"/>
    <x v="38"/>
    <x v="5"/>
    <s v="Color"/>
    <x v="3"/>
    <x v="0"/>
    <x v="0"/>
    <s v="Approved"/>
    <x v="1040"/>
    <x v="1503"/>
    <n v="453"/>
    <n v="1164"/>
    <n v="165"/>
    <n v="0"/>
    <n v="7.9"/>
    <n v="82"/>
    <n v="170"/>
    <n v="72000000"/>
    <n v="17000000"/>
    <n v="55000000"/>
    <x v="0"/>
    <x v="0"/>
    <x v="2"/>
  </r>
  <r>
    <s v="Project Almanac"/>
    <d v="2015-04-05T00:00:00"/>
    <x v="20"/>
    <x v="1"/>
    <s v="Color"/>
    <x v="13"/>
    <x v="0"/>
    <x v="0"/>
    <s v="PG-13"/>
    <x v="1041"/>
    <x v="1504"/>
    <n v="452"/>
    <n v="1819"/>
    <n v="16"/>
    <n v="0"/>
    <n v="6.4"/>
    <n v="177"/>
    <n v="106"/>
    <n v="22331028"/>
    <n v="12000000"/>
    <n v="10331028"/>
    <x v="0"/>
    <x v="1"/>
    <x v="0"/>
  </r>
  <r>
    <s v="Drive Me Crazy"/>
    <d v="1999-06-18T00:00:00"/>
    <x v="17"/>
    <x v="2"/>
    <s v="Color"/>
    <x v="0"/>
    <x v="0"/>
    <x v="0"/>
    <s v="PG-13"/>
    <x v="1042"/>
    <x v="890"/>
    <n v="452"/>
    <n v="1760"/>
    <n v="13"/>
    <n v="0"/>
    <n v="5.7"/>
    <n v="59"/>
    <n v="91"/>
    <n v="17843379"/>
    <n v="8000000"/>
    <n v="9843379"/>
    <x v="0"/>
    <x v="1"/>
    <x v="0"/>
  </r>
  <r>
    <s v="Quantum of Solace"/>
    <d v="2008-08-18T00:00:00"/>
    <x v="3"/>
    <x v="0"/>
    <s v="Color"/>
    <x v="1"/>
    <x v="0"/>
    <x v="2"/>
    <s v="PG-13"/>
    <x v="1043"/>
    <x v="48"/>
    <n v="451"/>
    <n v="2023"/>
    <n v="395"/>
    <n v="0"/>
    <n v="6.7"/>
    <n v="403"/>
    <n v="106"/>
    <n v="168368427"/>
    <n v="200000000"/>
    <n v="-31631573"/>
    <x v="1"/>
    <x v="1"/>
    <x v="0"/>
  </r>
  <r>
    <s v="Shutter"/>
    <d v="2008-02-11T00:00:00"/>
    <x v="3"/>
    <x v="0"/>
    <s v="Color"/>
    <x v="2"/>
    <x v="0"/>
    <x v="0"/>
    <s v="PG-13"/>
    <x v="1044"/>
    <x v="1505"/>
    <n v="449"/>
    <n v="1534"/>
    <n v="5"/>
    <n v="0"/>
    <n v="5.2"/>
    <n v="135"/>
    <n v="90"/>
    <n v="25926543"/>
    <n v="8000000"/>
    <n v="17926543"/>
    <x v="0"/>
    <x v="1"/>
    <x v="0"/>
  </r>
  <r>
    <s v="Chasing Liberty"/>
    <d v="2004-07-17T00:00:00"/>
    <x v="0"/>
    <x v="0"/>
    <s v="Color"/>
    <x v="0"/>
    <x v="0"/>
    <x v="0"/>
    <s v="PG-13"/>
    <x v="1045"/>
    <x v="1506"/>
    <n v="448"/>
    <n v="842"/>
    <n v="3"/>
    <n v="0"/>
    <n v="6.1"/>
    <n v="65"/>
    <n v="101"/>
    <n v="12189514"/>
    <n v="23000000"/>
    <n v="-10810486"/>
    <x v="1"/>
    <x v="1"/>
    <x v="0"/>
  </r>
  <r>
    <s v="From a Whisper to a Scream"/>
    <d v="1987-04-15T00:00:00"/>
    <x v="12"/>
    <x v="3"/>
    <s v="Color"/>
    <x v="1"/>
    <x v="0"/>
    <x v="0"/>
    <s v="R"/>
    <x v="1046"/>
    <x v="1507"/>
    <n v="448"/>
    <n v="1329"/>
    <n v="155"/>
    <n v="241"/>
    <n v="5.9"/>
    <n v="57"/>
    <n v="92"/>
    <n v="1400000"/>
    <n v="1100000"/>
    <n v="300000"/>
    <x v="0"/>
    <x v="1"/>
    <x v="0"/>
  </r>
  <r>
    <s v="High Tension"/>
    <d v="2003-03-27T00:00:00"/>
    <x v="22"/>
    <x v="0"/>
    <s v="Color"/>
    <x v="2"/>
    <x v="4"/>
    <x v="3"/>
    <s v="Unrated"/>
    <x v="1047"/>
    <x v="769"/>
    <n v="447"/>
    <n v="923"/>
    <n v="192"/>
    <n v="0"/>
    <n v="6.8"/>
    <n v="251"/>
    <n v="89"/>
    <n v="3645438"/>
    <n v="2200000"/>
    <n v="1445438"/>
    <x v="0"/>
    <x v="1"/>
    <x v="1"/>
  </r>
  <r>
    <s v="The Nativity Story"/>
    <d v="2006-11-08T00:00:00"/>
    <x v="6"/>
    <x v="0"/>
    <s v="Color"/>
    <x v="3"/>
    <x v="0"/>
    <x v="0"/>
    <s v="PG"/>
    <x v="1048"/>
    <x v="348"/>
    <n v="446"/>
    <n v="966"/>
    <n v="308"/>
    <n v="0"/>
    <n v="6.8"/>
    <n v="122"/>
    <n v="101"/>
    <n v="37617947"/>
    <n v="30000000"/>
    <n v="7617947"/>
    <x v="0"/>
    <x v="1"/>
    <x v="0"/>
  </r>
  <r>
    <s v="Whale Rider"/>
    <d v="2002-04-28T00:00:00"/>
    <x v="18"/>
    <x v="0"/>
    <s v="Color"/>
    <x v="3"/>
    <x v="0"/>
    <x v="15"/>
    <s v="PG-13"/>
    <x v="1048"/>
    <x v="653"/>
    <n v="446"/>
    <n v="497"/>
    <n v="51"/>
    <n v="0"/>
    <n v="7.6"/>
    <n v="149"/>
    <n v="101"/>
    <n v="20772796"/>
    <n v="6000000"/>
    <n v="14772796"/>
    <x v="0"/>
    <x v="0"/>
    <x v="0"/>
  </r>
  <r>
    <s v="Creative Control"/>
    <d v="2015-09-01T00:00:00"/>
    <x v="20"/>
    <x v="1"/>
    <s v="Color"/>
    <x v="3"/>
    <x v="0"/>
    <x v="0"/>
    <s v="R"/>
    <x v="1049"/>
    <x v="1508"/>
    <n v="446"/>
    <n v="928"/>
    <n v="4"/>
    <n v="793"/>
    <n v="5.5"/>
    <n v="36"/>
    <n v="97"/>
    <n v="62480"/>
    <n v="1000000"/>
    <n v="-937520"/>
    <x v="1"/>
    <x v="1"/>
    <x v="0"/>
  </r>
  <r>
    <s v="Wolf"/>
    <d v="1994-01-19T00:00:00"/>
    <x v="27"/>
    <x v="2"/>
    <s v="Color"/>
    <x v="3"/>
    <x v="0"/>
    <x v="0"/>
    <s v="R"/>
    <x v="1050"/>
    <x v="213"/>
    <n v="443"/>
    <n v="1439"/>
    <n v="0"/>
    <n v="0"/>
    <n v="6.2"/>
    <n v="59"/>
    <n v="125"/>
    <n v="65012000"/>
    <n v="70000000"/>
    <n v="-4988000"/>
    <x v="1"/>
    <x v="1"/>
    <x v="2"/>
  </r>
  <r>
    <s v="Maurice"/>
    <d v="1987-02-11T00:00:00"/>
    <x v="12"/>
    <x v="3"/>
    <s v="Color"/>
    <x v="3"/>
    <x v="0"/>
    <x v="2"/>
    <s v="R"/>
    <x v="1051"/>
    <x v="551"/>
    <n v="443"/>
    <n v="1269"/>
    <n v="133"/>
    <n v="963"/>
    <n v="7.8"/>
    <n v="29"/>
    <n v="140"/>
    <n v="3130592"/>
    <n v="2600000"/>
    <n v="530592"/>
    <x v="0"/>
    <x v="0"/>
    <x v="2"/>
  </r>
  <r>
    <s v="The Perfect Host"/>
    <d v="2010-04-06T00:00:00"/>
    <x v="7"/>
    <x v="1"/>
    <s v="Color"/>
    <x v="0"/>
    <x v="0"/>
    <x v="0"/>
    <s v="R"/>
    <x v="1050"/>
    <x v="1509"/>
    <n v="443"/>
    <n v="1452"/>
    <n v="11"/>
    <n v="0"/>
    <n v="6.8"/>
    <n v="112"/>
    <n v="93"/>
    <n v="48430"/>
    <n v="500000"/>
    <n v="-451570"/>
    <x v="1"/>
    <x v="1"/>
    <x v="0"/>
  </r>
  <r>
    <s v="Crocodile Dundee"/>
    <d v="1986-10-11T00:00:00"/>
    <x v="23"/>
    <x v="3"/>
    <s v="Color"/>
    <x v="5"/>
    <x v="0"/>
    <x v="1"/>
    <s v="PG-13"/>
    <x v="1052"/>
    <x v="1510"/>
    <n v="442"/>
    <n v="822"/>
    <n v="4"/>
    <n v="0"/>
    <n v="6.5"/>
    <n v="35"/>
    <n v="93"/>
    <n v="174635000"/>
    <n v="8800000"/>
    <n v="165835000"/>
    <x v="0"/>
    <x v="1"/>
    <x v="0"/>
  </r>
  <r>
    <s v="Crocodile Dundee II"/>
    <d v="1988-05-03T00:00:00"/>
    <x v="30"/>
    <x v="3"/>
    <s v="Color"/>
    <x v="1"/>
    <x v="0"/>
    <x v="1"/>
    <s v="PG"/>
    <x v="1052"/>
    <x v="1511"/>
    <n v="442"/>
    <n v="717"/>
    <n v="5"/>
    <n v="489"/>
    <n v="5.5"/>
    <n v="32"/>
    <n v="108"/>
    <n v="109306210"/>
    <n v="15800000"/>
    <n v="93506210"/>
    <x v="0"/>
    <x v="1"/>
    <x v="0"/>
  </r>
  <r>
    <s v="About Schmidt"/>
    <d v="2002-05-29T00:00:00"/>
    <x v="18"/>
    <x v="0"/>
    <s v="Color"/>
    <x v="0"/>
    <x v="0"/>
    <x v="0"/>
    <s v="R"/>
    <x v="1053"/>
    <x v="680"/>
    <n v="442"/>
    <n v="1556"/>
    <n v="729"/>
    <n v="0"/>
    <n v="7.2"/>
    <n v="217"/>
    <n v="125"/>
    <n v="65010106"/>
    <n v="30000000"/>
    <n v="35010106"/>
    <x v="0"/>
    <x v="0"/>
    <x v="2"/>
  </r>
  <r>
    <s v="Flipper"/>
    <d v="1996-02-09T00:00:00"/>
    <x v="29"/>
    <x v="2"/>
    <s v="Color"/>
    <x v="5"/>
    <x v="0"/>
    <x v="0"/>
    <s v="PG"/>
    <x v="1052"/>
    <x v="1512"/>
    <n v="442"/>
    <n v="616"/>
    <n v="0"/>
    <n v="504"/>
    <n v="5.2"/>
    <n v="23"/>
    <n v="95"/>
    <n v="20047715"/>
    <n v="25530000"/>
    <n v="-5482285"/>
    <x v="1"/>
    <x v="1"/>
    <x v="0"/>
  </r>
  <r>
    <s v="The Hoax"/>
    <d v="2006-11-04T00:00:00"/>
    <x v="6"/>
    <x v="0"/>
    <s v="Color"/>
    <x v="0"/>
    <x v="0"/>
    <x v="0"/>
    <s v="R"/>
    <x v="1053"/>
    <x v="59"/>
    <n v="442"/>
    <n v="1134"/>
    <n v="529"/>
    <n v="348"/>
    <n v="6.7"/>
    <n v="142"/>
    <n v="116"/>
    <n v="7156933"/>
    <n v="25000000"/>
    <n v="-17843067"/>
    <x v="1"/>
    <x v="1"/>
    <x v="0"/>
  </r>
  <r>
    <s v="Final Destination 3"/>
    <d v="2006-07-16T00:00:00"/>
    <x v="6"/>
    <x v="0"/>
    <s v="Color"/>
    <x v="2"/>
    <x v="0"/>
    <x v="8"/>
    <s v="R"/>
    <x v="1054"/>
    <x v="116"/>
    <n v="440"/>
    <n v="2420"/>
    <n v="70"/>
    <n v="0"/>
    <n v="5.8"/>
    <n v="216"/>
    <n v="86"/>
    <n v="54098051"/>
    <n v="25000000"/>
    <n v="29098051"/>
    <x v="0"/>
    <x v="1"/>
    <x v="1"/>
  </r>
  <r>
    <s v="Letters to God"/>
    <d v="2010-11-29T00:00:00"/>
    <x v="7"/>
    <x v="1"/>
    <s v="Color"/>
    <x v="3"/>
    <x v="0"/>
    <x v="0"/>
    <s v="PG"/>
    <x v="1055"/>
    <x v="1513"/>
    <n v="439"/>
    <n v="1567"/>
    <n v="13"/>
    <n v="0"/>
    <n v="6.3"/>
    <n v="19"/>
    <n v="110"/>
    <n v="2848578"/>
    <n v="3500000"/>
    <n v="-651422"/>
    <x v="1"/>
    <x v="1"/>
    <x v="0"/>
  </r>
  <r>
    <s v="The Oxford Murders"/>
    <d v="2008-12-24T00:00:00"/>
    <x v="3"/>
    <x v="0"/>
    <s v="Color"/>
    <x v="4"/>
    <x v="0"/>
    <x v="4"/>
    <s v="R"/>
    <x v="1056"/>
    <x v="1514"/>
    <n v="439"/>
    <n v="940"/>
    <n v="275"/>
    <n v="0"/>
    <n v="6.1"/>
    <n v="71"/>
    <n v="104"/>
    <n v="3607"/>
    <n v="10000000"/>
    <n v="-9996393"/>
    <x v="1"/>
    <x v="1"/>
    <x v="0"/>
  </r>
  <r>
    <s v="Paranormal Activity 2"/>
    <d v="2010-11-25T00:00:00"/>
    <x v="7"/>
    <x v="1"/>
    <s v="Color"/>
    <x v="2"/>
    <x v="0"/>
    <x v="0"/>
    <s v="R"/>
    <x v="1057"/>
    <x v="1515"/>
    <n v="438"/>
    <n v="1081"/>
    <n v="21"/>
    <n v="14000"/>
    <n v="5.7"/>
    <n v="264"/>
    <n v="98"/>
    <n v="84749884"/>
    <n v="3000000"/>
    <n v="81749884"/>
    <x v="0"/>
    <x v="1"/>
    <x v="0"/>
  </r>
  <r>
    <s v="Beverly Hills Cop III"/>
    <d v="1994-11-11T00:00:00"/>
    <x v="27"/>
    <x v="2"/>
    <s v="Color"/>
    <x v="1"/>
    <x v="0"/>
    <x v="0"/>
    <s v="R"/>
    <x v="1058"/>
    <x v="869"/>
    <n v="437"/>
    <n v="1093"/>
    <n v="644"/>
    <n v="669"/>
    <n v="5.5"/>
    <n v="36"/>
    <n v="104"/>
    <n v="42610000"/>
    <n v="55000000"/>
    <n v="-12390000"/>
    <x v="1"/>
    <x v="1"/>
    <x v="0"/>
  </r>
  <r>
    <s v="The Animal"/>
    <d v="2001-09-07T00:00:00"/>
    <x v="25"/>
    <x v="0"/>
    <s v="Color"/>
    <x v="0"/>
    <x v="0"/>
    <x v="0"/>
    <s v="PG-13"/>
    <x v="1058"/>
    <x v="1062"/>
    <n v="436"/>
    <n v="1203"/>
    <n v="42"/>
    <n v="1000"/>
    <n v="4.8"/>
    <n v="75"/>
    <n v="84"/>
    <n v="55762229"/>
    <n v="22000000"/>
    <n v="33762229"/>
    <x v="0"/>
    <x v="2"/>
    <x v="1"/>
  </r>
  <r>
    <s v="Intolerable Cruelty"/>
    <d v="2003-05-07T00:00:00"/>
    <x v="22"/>
    <x v="0"/>
    <s v="Color"/>
    <x v="0"/>
    <x v="0"/>
    <x v="0"/>
    <s v="PG-13"/>
    <x v="1059"/>
    <x v="229"/>
    <n v="436"/>
    <n v="1395"/>
    <n v="0"/>
    <n v="0"/>
    <n v="6.3"/>
    <n v="161"/>
    <n v="100"/>
    <n v="35096190"/>
    <n v="60000000"/>
    <n v="-24903810"/>
    <x v="1"/>
    <x v="1"/>
    <x v="0"/>
  </r>
  <r>
    <s v="Hoffa"/>
    <d v="1992-07-10T00:00:00"/>
    <x v="9"/>
    <x v="2"/>
    <s v="Color"/>
    <x v="7"/>
    <x v="0"/>
    <x v="0"/>
    <s v="R"/>
    <x v="1060"/>
    <x v="28"/>
    <n v="436"/>
    <n v="1394"/>
    <n v="0"/>
    <n v="949"/>
    <n v="6.6"/>
    <n v="32"/>
    <n v="140"/>
    <n v="24276500"/>
    <n v="35000000"/>
    <n v="-10723500"/>
    <x v="1"/>
    <x v="1"/>
    <x v="2"/>
  </r>
  <r>
    <s v="Confidence"/>
    <d v="2003-12-24T00:00:00"/>
    <x v="22"/>
    <x v="0"/>
    <s v="Color"/>
    <x v="4"/>
    <x v="0"/>
    <x v="0"/>
    <s v="R"/>
    <x v="1058"/>
    <x v="336"/>
    <n v="436"/>
    <n v="1172"/>
    <n v="164"/>
    <n v="622"/>
    <n v="6.7"/>
    <n v="119"/>
    <n v="97"/>
    <n v="12212417"/>
    <n v="15000000"/>
    <n v="-2787583"/>
    <x v="1"/>
    <x v="1"/>
    <x v="0"/>
  </r>
  <r>
    <s v="Cadillac Records"/>
    <d v="2008-12-22T00:00:00"/>
    <x v="3"/>
    <x v="0"/>
    <s v="Color"/>
    <x v="7"/>
    <x v="0"/>
    <x v="0"/>
    <s v="R"/>
    <x v="1059"/>
    <x v="1516"/>
    <n v="436"/>
    <n v="1141"/>
    <n v="67"/>
    <n v="0"/>
    <n v="7"/>
    <n v="81"/>
    <n v="109"/>
    <n v="8134217"/>
    <n v="12000000"/>
    <n v="-3865783"/>
    <x v="1"/>
    <x v="0"/>
    <x v="0"/>
  </r>
  <r>
    <s v="The Squid and the Whale"/>
    <d v="2005-04-29T00:00:00"/>
    <x v="5"/>
    <x v="0"/>
    <s v="Color"/>
    <x v="0"/>
    <x v="0"/>
    <x v="0"/>
    <s v="R"/>
    <x v="1061"/>
    <x v="705"/>
    <n v="436"/>
    <n v="479"/>
    <n v="387"/>
    <n v="0"/>
    <n v="7.4"/>
    <n v="110"/>
    <n v="88"/>
    <n v="7362100"/>
    <n v="1500000"/>
    <n v="5862100"/>
    <x v="0"/>
    <x v="0"/>
    <x v="1"/>
  </r>
  <r>
    <s v="Friends with Money"/>
    <d v="2006-09-28T00:00:00"/>
    <x v="6"/>
    <x v="0"/>
    <s v="Color"/>
    <x v="0"/>
    <x v="0"/>
    <x v="0"/>
    <s v="R"/>
    <x v="1062"/>
    <x v="1278"/>
    <n v="435"/>
    <n v="1140"/>
    <n v="132"/>
    <n v="515"/>
    <n v="5.9"/>
    <n v="111"/>
    <n v="88"/>
    <n v="13367101"/>
    <n v="6500000"/>
    <n v="6867101"/>
    <x v="0"/>
    <x v="1"/>
    <x v="1"/>
  </r>
  <r>
    <s v="Enough Said"/>
    <d v="2013-03-14T00:00:00"/>
    <x v="19"/>
    <x v="1"/>
    <s v="Color"/>
    <x v="0"/>
    <x v="0"/>
    <x v="0"/>
    <s v="PG-13"/>
    <x v="1063"/>
    <x v="1278"/>
    <n v="434"/>
    <n v="1183"/>
    <n v="132"/>
    <n v="12000"/>
    <n v="7.1"/>
    <n v="231"/>
    <n v="93"/>
    <n v="17536788"/>
    <n v="8000000"/>
    <n v="9536788"/>
    <x v="0"/>
    <x v="0"/>
    <x v="0"/>
  </r>
  <r>
    <s v="Beyond the Black Rainbow"/>
    <d v="2010-04-13T00:00:00"/>
    <x v="7"/>
    <x v="1"/>
    <s v="Color"/>
    <x v="13"/>
    <x v="0"/>
    <x v="5"/>
    <s v="R"/>
    <x v="1064"/>
    <x v="1517"/>
    <n v="434"/>
    <n v="645"/>
    <n v="22"/>
    <n v="0"/>
    <n v="6.1"/>
    <n v="97"/>
    <n v="110"/>
    <n v="56129"/>
    <n v="1100000"/>
    <n v="-1043871"/>
    <x v="1"/>
    <x v="1"/>
    <x v="0"/>
  </r>
  <r>
    <s v="This Is It"/>
    <d v="2009-05-29T00:00:00"/>
    <x v="2"/>
    <x v="0"/>
    <s v="Color"/>
    <x v="12"/>
    <x v="0"/>
    <x v="0"/>
    <s v="PG"/>
    <x v="1065"/>
    <x v="1293"/>
    <n v="433"/>
    <n v="679"/>
    <n v="197"/>
    <n v="0"/>
    <n v="7.3"/>
    <n v="136"/>
    <n v="111"/>
    <n v="71844424"/>
    <n v="60000000"/>
    <n v="11844424"/>
    <x v="0"/>
    <x v="0"/>
    <x v="0"/>
  </r>
  <r>
    <s v="JFK"/>
    <d v="1991-03-26T00:00:00"/>
    <x v="13"/>
    <x v="2"/>
    <s v="Black and White"/>
    <x v="3"/>
    <x v="0"/>
    <x v="3"/>
    <s v="R"/>
    <x v="1066"/>
    <x v="43"/>
    <n v="433"/>
    <n v="698"/>
    <n v="0"/>
    <n v="0"/>
    <n v="8"/>
    <n v="125"/>
    <n v="206"/>
    <n v="70405498"/>
    <n v="40000000"/>
    <n v="30405498"/>
    <x v="0"/>
    <x v="3"/>
    <x v="2"/>
  </r>
  <r>
    <s v="Running with Scissors"/>
    <d v="2006-05-01T00:00:00"/>
    <x v="6"/>
    <x v="0"/>
    <s v="Color"/>
    <x v="0"/>
    <x v="0"/>
    <x v="0"/>
    <s v="R"/>
    <x v="1067"/>
    <x v="582"/>
    <n v="433"/>
    <n v="1291"/>
    <n v="708"/>
    <n v="0"/>
    <n v="6.2"/>
    <n v="132"/>
    <n v="122"/>
    <n v="6754898"/>
    <n v="12000000"/>
    <n v="-5245102"/>
    <x v="1"/>
    <x v="1"/>
    <x v="2"/>
  </r>
  <r>
    <s v="Tanner Hall"/>
    <d v="2009-01-15T00:00:00"/>
    <x v="2"/>
    <x v="0"/>
    <s v="Color"/>
    <x v="3"/>
    <x v="0"/>
    <x v="0"/>
    <s v="R"/>
    <x v="1068"/>
    <x v="1518"/>
    <n v="433"/>
    <n v="1929"/>
    <n v="15"/>
    <n v="448"/>
    <n v="5.9"/>
    <n v="21"/>
    <n v="96"/>
    <n v="5005"/>
    <n v="3000000"/>
    <n v="-2994995"/>
    <x v="1"/>
    <x v="1"/>
    <x v="0"/>
  </r>
  <r>
    <s v="The Visit"/>
    <d v="2015-03-25T00:00:00"/>
    <x v="20"/>
    <x v="1"/>
    <s v="Color"/>
    <x v="2"/>
    <x v="0"/>
    <x v="0"/>
    <s v="PG-13"/>
    <x v="1069"/>
    <x v="307"/>
    <n v="432"/>
    <n v="1010"/>
    <n v="0"/>
    <n v="27000"/>
    <n v="6.2"/>
    <n v="371"/>
    <n v="94"/>
    <n v="65069140"/>
    <n v="5000000"/>
    <n v="60069140"/>
    <x v="0"/>
    <x v="1"/>
    <x v="0"/>
  </r>
  <r>
    <s v="30 Days of Night"/>
    <d v="2007-11-06T00:00:00"/>
    <x v="4"/>
    <x v="0"/>
    <s v="Color"/>
    <x v="2"/>
    <x v="0"/>
    <x v="0"/>
    <s v="R"/>
    <x v="1070"/>
    <x v="245"/>
    <n v="430"/>
    <n v="814"/>
    <n v="171"/>
    <n v="0"/>
    <n v="6.6"/>
    <n v="304"/>
    <n v="113"/>
    <n v="39568996"/>
    <n v="32000000"/>
    <n v="7568996"/>
    <x v="0"/>
    <x v="1"/>
    <x v="0"/>
  </r>
  <r>
    <s v="McFarland, USA"/>
    <d v="2015-07-09T00:00:00"/>
    <x v="20"/>
    <x v="1"/>
    <s v="Color"/>
    <x v="7"/>
    <x v="0"/>
    <x v="0"/>
    <s v="PG"/>
    <x v="1071"/>
    <x v="653"/>
    <n v="427"/>
    <n v="952"/>
    <n v="51"/>
    <n v="21000"/>
    <n v="7.4"/>
    <n v="113"/>
    <n v="129"/>
    <n v="44469602"/>
    <n v="17000000"/>
    <n v="27469602"/>
    <x v="0"/>
    <x v="0"/>
    <x v="2"/>
  </r>
  <r>
    <s v="Johnny English"/>
    <d v="2003-07-06T00:00:00"/>
    <x v="22"/>
    <x v="0"/>
    <s v="Color"/>
    <x v="1"/>
    <x v="0"/>
    <x v="2"/>
    <s v="PG"/>
    <x v="1072"/>
    <x v="1276"/>
    <n v="427"/>
    <n v="1461"/>
    <n v="29"/>
    <n v="2000"/>
    <n v="6.1"/>
    <n v="122"/>
    <n v="87"/>
    <n v="27972410"/>
    <n v="35000000"/>
    <n v="-7027590"/>
    <x v="1"/>
    <x v="1"/>
    <x v="1"/>
  </r>
  <r>
    <s v="De-Lovely"/>
    <d v="2004-06-02T00:00:00"/>
    <x v="0"/>
    <x v="0"/>
    <s v="Black and White"/>
    <x v="7"/>
    <x v="0"/>
    <x v="0"/>
    <s v="PG-13"/>
    <x v="1072"/>
    <x v="391"/>
    <n v="427"/>
    <n v="729"/>
    <n v="34"/>
    <n v="1000"/>
    <n v="6.6"/>
    <n v="119"/>
    <n v="125"/>
    <n v="13337299"/>
    <n v="20000000"/>
    <n v="-6662701"/>
    <x v="1"/>
    <x v="1"/>
    <x v="2"/>
  </r>
  <r>
    <s v="Congo"/>
    <d v="1995-08-11T00:00:00"/>
    <x v="21"/>
    <x v="2"/>
    <s v="Color"/>
    <x v="1"/>
    <x v="0"/>
    <x v="0"/>
    <s v="PG-13"/>
    <x v="1073"/>
    <x v="167"/>
    <n v="426"/>
    <n v="1761"/>
    <n v="155"/>
    <n v="0"/>
    <n v="5"/>
    <n v="55"/>
    <n v="109"/>
    <n v="81022333"/>
    <n v="50000000"/>
    <n v="31022333"/>
    <x v="0"/>
    <x v="1"/>
    <x v="0"/>
  </r>
  <r>
    <s v="A Nightmare on Elm Street 2: Freddy's Revenge"/>
    <d v="1985-03-28T00:00:00"/>
    <x v="32"/>
    <x v="3"/>
    <s v="Color"/>
    <x v="8"/>
    <x v="0"/>
    <x v="0"/>
    <s v="R"/>
    <x v="1074"/>
    <x v="1519"/>
    <n v="426"/>
    <n v="1472"/>
    <n v="28"/>
    <n v="0"/>
    <n v="5.4"/>
    <n v="138"/>
    <n v="87"/>
    <n v="30000000"/>
    <n v="2200000"/>
    <n v="27800000"/>
    <x v="0"/>
    <x v="1"/>
    <x v="1"/>
  </r>
  <r>
    <s v="Sleep Dealer"/>
    <d v="2008-06-09T00:00:00"/>
    <x v="3"/>
    <x v="0"/>
    <s v="Color"/>
    <x v="3"/>
    <x v="6"/>
    <x v="0"/>
    <s v="PG-13"/>
    <x v="1075"/>
    <x v="1520"/>
    <n v="426"/>
    <n v="862"/>
    <n v="8"/>
    <n v="0"/>
    <n v="5.9"/>
    <n v="47"/>
    <n v="90"/>
    <n v="75727"/>
    <n v="2500000"/>
    <n v="-2424273"/>
    <x v="1"/>
    <x v="1"/>
    <x v="0"/>
  </r>
  <r>
    <s v="Invaders from Mars"/>
    <d v="1986-09-08T00:00:00"/>
    <x v="23"/>
    <x v="3"/>
    <s v="Color"/>
    <x v="2"/>
    <x v="0"/>
    <x v="0"/>
    <s v="PG"/>
    <x v="1076"/>
    <x v="1169"/>
    <n v="425"/>
    <n v="1661"/>
    <n v="365"/>
    <n v="902"/>
    <n v="5.5"/>
    <n v="52"/>
    <n v="100"/>
    <n v="4884663"/>
    <n v="12000000"/>
    <n v="-7115337"/>
    <x v="1"/>
    <x v="1"/>
    <x v="0"/>
  </r>
  <r>
    <s v="Kingdom of the Spiders"/>
    <d v="1977-01-02T00:00:00"/>
    <x v="44"/>
    <x v="4"/>
    <s v="Color"/>
    <x v="2"/>
    <x v="0"/>
    <x v="0"/>
    <s v="PG"/>
    <x v="1077"/>
    <x v="1521"/>
    <n v="423"/>
    <n v="516"/>
    <n v="8"/>
    <n v="0"/>
    <n v="5.9"/>
    <n v="95"/>
    <n v="97"/>
    <n v="17000000"/>
    <n v="500000"/>
    <n v="16500000"/>
    <x v="0"/>
    <x v="1"/>
    <x v="0"/>
  </r>
  <r>
    <s v="Jefferson in Paris"/>
    <d v="1995-11-13T00:00:00"/>
    <x v="21"/>
    <x v="2"/>
    <s v="Color"/>
    <x v="7"/>
    <x v="0"/>
    <x v="3"/>
    <s v="PG-13"/>
    <x v="1078"/>
    <x v="551"/>
    <n v="423"/>
    <n v="446"/>
    <n v="133"/>
    <n v="127"/>
    <n v="5.7"/>
    <n v="20"/>
    <n v="139"/>
    <n v="2474000"/>
    <n v="14000000"/>
    <n v="-11526000"/>
    <x v="1"/>
    <x v="1"/>
    <x v="2"/>
  </r>
  <r>
    <s v="Pride &amp; Prejudice"/>
    <d v="2005-04-09T00:00:00"/>
    <x v="5"/>
    <x v="0"/>
    <s v="Color"/>
    <x v="3"/>
    <x v="0"/>
    <x v="3"/>
    <s v="PG"/>
    <x v="1079"/>
    <x v="253"/>
    <n v="422"/>
    <n v="1083"/>
    <n v="456"/>
    <n v="17000"/>
    <n v="7.8"/>
    <n v="177"/>
    <n v="135"/>
    <n v="38372662"/>
    <n v="28000000"/>
    <n v="10372662"/>
    <x v="0"/>
    <x v="0"/>
    <x v="2"/>
  </r>
  <r>
    <s v="The Sessions"/>
    <d v="2012-03-30T00:00:00"/>
    <x v="1"/>
    <x v="1"/>
    <s v="Color"/>
    <x v="7"/>
    <x v="0"/>
    <x v="0"/>
    <s v="R"/>
    <x v="1080"/>
    <x v="1522"/>
    <n v="422"/>
    <n v="1899"/>
    <n v="20"/>
    <n v="11000"/>
    <n v="7.2"/>
    <n v="337"/>
    <n v="95"/>
    <n v="5997134"/>
    <n v="1000000"/>
    <n v="4997134"/>
    <x v="0"/>
    <x v="0"/>
    <x v="0"/>
  </r>
  <r>
    <s v="Dil Jo Bhi Kahey..."/>
    <d v="2005-05-11T00:00:00"/>
    <x v="5"/>
    <x v="0"/>
    <s v="Color"/>
    <x v="11"/>
    <x v="0"/>
    <x v="20"/>
    <s v="Not Rated"/>
    <x v="1081"/>
    <x v="1523"/>
    <n v="421"/>
    <n v="622"/>
    <n v="0"/>
    <n v="9"/>
    <n v="5.0999999999999996"/>
    <n v="4"/>
    <n v="110"/>
    <n v="129319"/>
    <n v="70000000"/>
    <n v="-69870681"/>
    <x v="1"/>
    <x v="1"/>
    <x v="0"/>
  </r>
  <r>
    <s v="Mirrormask"/>
    <d v="2005-06-23T00:00:00"/>
    <x v="5"/>
    <x v="0"/>
    <s v="Color"/>
    <x v="5"/>
    <x v="0"/>
    <x v="2"/>
    <s v="PG"/>
    <x v="1082"/>
    <x v="1524"/>
    <n v="420"/>
    <n v="1215"/>
    <n v="21"/>
    <n v="0"/>
    <n v="6.9"/>
    <n v="116"/>
    <n v="101"/>
    <n v="864959"/>
    <n v="4000000"/>
    <n v="-3135041"/>
    <x v="1"/>
    <x v="1"/>
    <x v="0"/>
  </r>
  <r>
    <s v="Shooting Fish"/>
    <d v="1997-01-06T00:00:00"/>
    <x v="10"/>
    <x v="2"/>
    <s v="Color"/>
    <x v="0"/>
    <x v="0"/>
    <x v="2"/>
    <s v="PG"/>
    <x v="1083"/>
    <x v="1525"/>
    <n v="419"/>
    <n v="975"/>
    <n v="13"/>
    <n v="167"/>
    <n v="6.6"/>
    <n v="43"/>
    <n v="99"/>
    <n v="302204"/>
    <n v="3000000"/>
    <n v="-2697796"/>
    <x v="1"/>
    <x v="1"/>
    <x v="0"/>
  </r>
  <r>
    <s v="The Ghastly Love of Johnny X"/>
    <d v="2012-07-21T00:00:00"/>
    <x v="1"/>
    <x v="1"/>
    <s v="Black and White"/>
    <x v="0"/>
    <x v="0"/>
    <x v="0"/>
    <s v="Not Rated"/>
    <x v="1084"/>
    <x v="1526"/>
    <n v="416"/>
    <n v="1611"/>
    <n v="5"/>
    <n v="655"/>
    <n v="5.7"/>
    <n v="94"/>
    <n v="106"/>
    <n v="2436"/>
    <n v="2000000"/>
    <n v="-1997564"/>
    <x v="1"/>
    <x v="1"/>
    <x v="0"/>
  </r>
  <r>
    <s v="School Daze"/>
    <d v="1988-11-08T00:00:00"/>
    <x v="30"/>
    <x v="3"/>
    <s v="Color"/>
    <x v="0"/>
    <x v="0"/>
    <x v="0"/>
    <s v="R"/>
    <x v="1085"/>
    <x v="189"/>
    <n v="413"/>
    <n v="1284"/>
    <n v="0"/>
    <n v="624"/>
    <n v="5.8"/>
    <n v="22"/>
    <n v="121"/>
    <n v="14545844"/>
    <n v="6500000"/>
    <n v="8045844"/>
    <x v="0"/>
    <x v="1"/>
    <x v="2"/>
  </r>
  <r>
    <s v="Pontypool"/>
    <d v="2008-01-09T00:00:00"/>
    <x v="3"/>
    <x v="0"/>
    <s v="Color"/>
    <x v="8"/>
    <x v="0"/>
    <x v="5"/>
    <s v="Not Rated"/>
    <x v="1086"/>
    <x v="1527"/>
    <n v="413"/>
    <n v="721"/>
    <n v="49"/>
    <n v="0"/>
    <n v="6.7"/>
    <n v="178"/>
    <n v="95"/>
    <n v="3478"/>
    <n v="1500000"/>
    <n v="-1496522"/>
    <x v="1"/>
    <x v="1"/>
    <x v="0"/>
  </r>
  <r>
    <s v="Eddie: The Sleepwalking Cannibal"/>
    <d v="2012-07-29T00:00:00"/>
    <x v="1"/>
    <x v="1"/>
    <s v="Color"/>
    <x v="0"/>
    <x v="0"/>
    <x v="5"/>
    <s v="Not Rated"/>
    <x v="1086"/>
    <x v="1528"/>
    <n v="413"/>
    <n v="843"/>
    <n v="5"/>
    <n v="932"/>
    <n v="5.7"/>
    <n v="56"/>
    <n v="83"/>
    <n v="1521"/>
    <n v="1500000"/>
    <n v="-1498479"/>
    <x v="1"/>
    <x v="1"/>
    <x v="1"/>
  </r>
  <r>
    <s v="Dredd"/>
    <d v="2012-03-26T00:00:00"/>
    <x v="1"/>
    <x v="1"/>
    <s v="Color"/>
    <x v="1"/>
    <x v="0"/>
    <x v="2"/>
    <s v="R"/>
    <x v="1087"/>
    <x v="810"/>
    <n v="409"/>
    <n v="578"/>
    <n v="38"/>
    <n v="46000"/>
    <n v="7.1"/>
    <n v="432"/>
    <n v="95"/>
    <n v="13401683"/>
    <n v="35000000"/>
    <n v="-21598317"/>
    <x v="1"/>
    <x v="0"/>
    <x v="0"/>
  </r>
  <r>
    <s v="Tumbleweeds"/>
    <d v="1999-08-06T00:00:00"/>
    <x v="17"/>
    <x v="2"/>
    <s v="Color"/>
    <x v="0"/>
    <x v="0"/>
    <x v="0"/>
    <s v="PG-13"/>
    <x v="1088"/>
    <x v="102"/>
    <n v="409"/>
    <n v="1986"/>
    <n v="149"/>
    <n v="121"/>
    <n v="6.7"/>
    <n v="64"/>
    <n v="102"/>
    <n v="1281176"/>
    <n v="312000"/>
    <n v="969176"/>
    <x v="0"/>
    <x v="1"/>
    <x v="0"/>
  </r>
  <r>
    <s v="Benji"/>
    <d v="1974-08-21T00:00:00"/>
    <x v="31"/>
    <x v="4"/>
    <s v="Color"/>
    <x v="5"/>
    <x v="0"/>
    <x v="0"/>
    <s v="G"/>
    <x v="1089"/>
    <x v="1529"/>
    <n v="407"/>
    <n v="1090"/>
    <n v="24"/>
    <n v="816"/>
    <n v="6.1"/>
    <n v="5"/>
    <n v="86"/>
    <n v="39552600"/>
    <n v="500000"/>
    <n v="39052600"/>
    <x v="0"/>
    <x v="1"/>
    <x v="1"/>
  </r>
  <r>
    <s v="Orgazmo"/>
    <d v="1997-11-07T00:00:00"/>
    <x v="10"/>
    <x v="2"/>
    <s v="Color"/>
    <x v="0"/>
    <x v="0"/>
    <x v="0"/>
    <s v="NC-17"/>
    <x v="1090"/>
    <x v="1161"/>
    <n v="406"/>
    <n v="904"/>
    <n v="406"/>
    <n v="0"/>
    <n v="6.2"/>
    <n v="59"/>
    <n v="92"/>
    <n v="582024"/>
    <n v="1000000"/>
    <n v="-417976"/>
    <x v="1"/>
    <x v="1"/>
    <x v="0"/>
  </r>
  <r>
    <s v="Babe"/>
    <d v="1995-06-08T00:00:00"/>
    <x v="21"/>
    <x v="2"/>
    <s v="Color"/>
    <x v="0"/>
    <x v="0"/>
    <x v="1"/>
    <s v="G"/>
    <x v="1091"/>
    <x v="1181"/>
    <n v="405"/>
    <n v="1185"/>
    <n v="108"/>
    <n v="5000"/>
    <n v="6.8"/>
    <n v="79"/>
    <n v="91"/>
    <n v="66600000"/>
    <n v="30000000"/>
    <n v="36600000"/>
    <x v="0"/>
    <x v="1"/>
    <x v="0"/>
  </r>
  <r>
    <s v="The Guilt Trip"/>
    <d v="2012-05-16T00:00:00"/>
    <x v="1"/>
    <x v="1"/>
    <s v="Color"/>
    <x v="0"/>
    <x v="0"/>
    <x v="0"/>
    <s v="PG-13"/>
    <x v="1091"/>
    <x v="358"/>
    <n v="405"/>
    <n v="1070"/>
    <n v="98"/>
    <n v="0"/>
    <n v="5.8"/>
    <n v="147"/>
    <n v="95"/>
    <n v="37101011"/>
    <n v="40000000"/>
    <n v="-2898989"/>
    <x v="1"/>
    <x v="1"/>
    <x v="0"/>
  </r>
  <r>
    <s v="Charlie St. Cloud"/>
    <d v="2010-12-29T00:00:00"/>
    <x v="7"/>
    <x v="1"/>
    <s v="Color"/>
    <x v="3"/>
    <x v="0"/>
    <x v="0"/>
    <s v="PG-13"/>
    <x v="1092"/>
    <x v="813"/>
    <n v="405"/>
    <n v="1066"/>
    <n v="23"/>
    <n v="0"/>
    <n v="6.5"/>
    <n v="117"/>
    <n v="99"/>
    <n v="31136950"/>
    <n v="44000000"/>
    <n v="-12863050"/>
    <x v="1"/>
    <x v="1"/>
    <x v="0"/>
  </r>
  <r>
    <s v="Yentl"/>
    <d v="1983-10-30T00:00:00"/>
    <x v="41"/>
    <x v="3"/>
    <s v="Color"/>
    <x v="3"/>
    <x v="0"/>
    <x v="2"/>
    <s v="PG"/>
    <x v="1091"/>
    <x v="542"/>
    <n v="405"/>
    <n v="914"/>
    <n v="0"/>
    <n v="0"/>
    <n v="6.6"/>
    <n v="16"/>
    <n v="132"/>
    <n v="30400000"/>
    <n v="12000000"/>
    <n v="18400000"/>
    <x v="0"/>
    <x v="1"/>
    <x v="2"/>
  </r>
  <r>
    <s v="Being Julia"/>
    <d v="2004-06-30T00:00:00"/>
    <x v="0"/>
    <x v="0"/>
    <s v="Color"/>
    <x v="0"/>
    <x v="0"/>
    <x v="5"/>
    <s v="R"/>
    <x v="1091"/>
    <x v="1530"/>
    <n v="405"/>
    <n v="847"/>
    <n v="109"/>
    <n v="562"/>
    <n v="7.1"/>
    <n v="93"/>
    <n v="104"/>
    <n v="7739049"/>
    <n v="18000000"/>
    <n v="-10260951"/>
    <x v="1"/>
    <x v="0"/>
    <x v="0"/>
  </r>
  <r>
    <s v="The Devil Inside"/>
    <d v="2012-10-27T00:00:00"/>
    <x v="1"/>
    <x v="1"/>
    <s v="Color"/>
    <x v="2"/>
    <x v="0"/>
    <x v="0"/>
    <s v="R"/>
    <x v="1093"/>
    <x v="930"/>
    <n v="403"/>
    <n v="988"/>
    <n v="19"/>
    <n v="12000"/>
    <n v="4.2"/>
    <n v="225"/>
    <n v="83"/>
    <n v="53245055"/>
    <n v="1000000"/>
    <n v="52245055"/>
    <x v="0"/>
    <x v="2"/>
    <x v="1"/>
  </r>
  <r>
    <s v="Dylan Dog: Dead of Night"/>
    <d v="2010-07-24T00:00:00"/>
    <x v="7"/>
    <x v="1"/>
    <s v="Color"/>
    <x v="1"/>
    <x v="0"/>
    <x v="0"/>
    <s v="PG-13"/>
    <x v="1094"/>
    <x v="588"/>
    <n v="403"/>
    <n v="1577"/>
    <n v="14"/>
    <n v="0"/>
    <n v="5.0999999999999996"/>
    <n v="138"/>
    <n v="107"/>
    <n v="1183354"/>
    <n v="20000000"/>
    <n v="-18816646"/>
    <x v="1"/>
    <x v="1"/>
    <x v="0"/>
  </r>
  <r>
    <s v="Fiddler on the Roof"/>
    <d v="1971-04-12T00:00:00"/>
    <x v="48"/>
    <x v="4"/>
    <s v="Color"/>
    <x v="3"/>
    <x v="0"/>
    <x v="0"/>
    <s v="G"/>
    <x v="1095"/>
    <x v="316"/>
    <n v="402"/>
    <n v="934"/>
    <n v="278"/>
    <n v="0"/>
    <n v="8"/>
    <n v="66"/>
    <n v="181"/>
    <n v="50000000"/>
    <n v="9000000"/>
    <n v="41000000"/>
    <x v="0"/>
    <x v="3"/>
    <x v="2"/>
  </r>
  <r>
    <s v="Ulee's Gold"/>
    <d v="1997-04-05T00:00:00"/>
    <x v="10"/>
    <x v="2"/>
    <s v="Color"/>
    <x v="3"/>
    <x v="0"/>
    <x v="0"/>
    <s v="R"/>
    <x v="1096"/>
    <x v="1531"/>
    <n v="402"/>
    <n v="787"/>
    <n v="9"/>
    <n v="381"/>
    <n v="7.1"/>
    <n v="61"/>
    <n v="113"/>
    <n v="9054736"/>
    <n v="2700000"/>
    <n v="6354736"/>
    <x v="0"/>
    <x v="0"/>
    <x v="0"/>
  </r>
  <r>
    <s v="The Limey"/>
    <d v="1999-09-04T00:00:00"/>
    <x v="17"/>
    <x v="2"/>
    <s v="Color"/>
    <x v="4"/>
    <x v="0"/>
    <x v="0"/>
    <s v="R"/>
    <x v="1096"/>
    <x v="353"/>
    <n v="402"/>
    <n v="1335"/>
    <n v="0"/>
    <n v="944"/>
    <n v="7.1"/>
    <n v="111"/>
    <n v="89"/>
    <n v="3193102"/>
    <n v="9000000"/>
    <n v="-5806898"/>
    <x v="1"/>
    <x v="0"/>
    <x v="1"/>
  </r>
  <r>
    <s v="The Golden Child"/>
    <d v="1986-05-16T00:00:00"/>
    <x v="23"/>
    <x v="3"/>
    <s v="Color"/>
    <x v="1"/>
    <x v="0"/>
    <x v="0"/>
    <s v="PG-13"/>
    <x v="1097"/>
    <x v="969"/>
    <n v="400"/>
    <n v="1044"/>
    <n v="23"/>
    <n v="0"/>
    <n v="5.9"/>
    <n v="29"/>
    <n v="94"/>
    <n v="79817937"/>
    <n v="25000000"/>
    <n v="54817937"/>
    <x v="0"/>
    <x v="1"/>
    <x v="0"/>
  </r>
  <r>
    <s v="3 Ninjas Kick Back"/>
    <d v="1994-11-03T00:00:00"/>
    <x v="27"/>
    <x v="2"/>
    <s v="Color"/>
    <x v="1"/>
    <x v="0"/>
    <x v="0"/>
    <s v="PG"/>
    <x v="1097"/>
    <x v="1532"/>
    <n v="400"/>
    <n v="1151"/>
    <n v="18"/>
    <n v="444"/>
    <n v="4.3"/>
    <n v="5"/>
    <n v="93"/>
    <n v="11784000"/>
    <n v="20000000"/>
    <n v="-8216000"/>
    <x v="1"/>
    <x v="2"/>
    <x v="0"/>
  </r>
  <r>
    <s v="Big Trouble in Little China"/>
    <d v="1986-05-27T00:00:00"/>
    <x v="23"/>
    <x v="3"/>
    <s v="Color"/>
    <x v="1"/>
    <x v="0"/>
    <x v="0"/>
    <s v="PG-13"/>
    <x v="1097"/>
    <x v="129"/>
    <n v="400"/>
    <n v="896"/>
    <n v="0"/>
    <n v="19000"/>
    <n v="7.3"/>
    <n v="180"/>
    <n v="99"/>
    <n v="11100000"/>
    <n v="25000000"/>
    <n v="-13900000"/>
    <x v="1"/>
    <x v="0"/>
    <x v="0"/>
  </r>
  <r>
    <s v="Lovely &amp; Amazing"/>
    <d v="2001-01-19T00:00:00"/>
    <x v="25"/>
    <x v="0"/>
    <s v="Color"/>
    <x v="0"/>
    <x v="0"/>
    <x v="0"/>
    <s v="R"/>
    <x v="1098"/>
    <x v="1278"/>
    <n v="400"/>
    <n v="1330"/>
    <n v="132"/>
    <n v="169"/>
    <n v="6.9"/>
    <n v="71"/>
    <n v="91"/>
    <n v="4186931"/>
    <n v="250000"/>
    <n v="3936931"/>
    <x v="0"/>
    <x v="1"/>
    <x v="0"/>
  </r>
  <r>
    <s v="Shanghai Surprise"/>
    <d v="1986-11-13T00:00:00"/>
    <x v="23"/>
    <x v="3"/>
    <s v="Color"/>
    <x v="5"/>
    <x v="0"/>
    <x v="2"/>
    <s v="PG-13"/>
    <x v="1097"/>
    <x v="1533"/>
    <n v="400"/>
    <n v="805"/>
    <n v="3"/>
    <n v="154"/>
    <n v="3"/>
    <n v="21"/>
    <n v="97"/>
    <n v="2315683"/>
    <n v="17000000"/>
    <n v="-14684317"/>
    <x v="1"/>
    <x v="2"/>
    <x v="0"/>
  </r>
  <r>
    <s v="Heaven Is for Real"/>
    <d v="2014-02-02T00:00:00"/>
    <x v="14"/>
    <x v="1"/>
    <s v="Color"/>
    <x v="7"/>
    <x v="0"/>
    <x v="0"/>
    <s v="PG"/>
    <x v="1099"/>
    <x v="94"/>
    <n v="399"/>
    <n v="663"/>
    <n v="130"/>
    <n v="23000"/>
    <n v="5.8"/>
    <n v="82"/>
    <n v="99"/>
    <n v="91443253"/>
    <n v="12000000"/>
    <n v="79443253"/>
    <x v="0"/>
    <x v="1"/>
    <x v="0"/>
  </r>
  <r>
    <s v="Instructions Not Included"/>
    <d v="2013-03-04T00:00:00"/>
    <x v="19"/>
    <x v="1"/>
    <s v="Color"/>
    <x v="0"/>
    <x v="6"/>
    <x v="28"/>
    <s v="PG-13"/>
    <x v="1100"/>
    <x v="1534"/>
    <n v="399"/>
    <n v="688"/>
    <n v="399"/>
    <n v="14000"/>
    <n v="7.6"/>
    <n v="41"/>
    <n v="115"/>
    <n v="44456509"/>
    <n v="5000000"/>
    <n v="39456509"/>
    <x v="0"/>
    <x v="0"/>
    <x v="0"/>
  </r>
  <r>
    <s v="Sholem Aleichem: Laughing in the Darkness"/>
    <d v="2011-06-26T00:00:00"/>
    <x v="16"/>
    <x v="1"/>
    <s v="Color"/>
    <x v="12"/>
    <x v="0"/>
    <x v="0"/>
    <s v="Unrated"/>
    <x v="1101"/>
    <x v="1535"/>
    <n v="399"/>
    <n v="660"/>
    <n v="0"/>
    <n v="287"/>
    <n v="6.8"/>
    <n v="29"/>
    <n v="93"/>
    <n v="906666"/>
    <n v="500000"/>
    <n v="406666"/>
    <x v="0"/>
    <x v="1"/>
    <x v="0"/>
  </r>
  <r>
    <s v="The Good, the Bad, the Weird"/>
    <d v="2008-04-05T00:00:00"/>
    <x v="3"/>
    <x v="0"/>
    <s v="Color"/>
    <x v="1"/>
    <x v="16"/>
    <x v="19"/>
    <s v="R"/>
    <x v="1102"/>
    <x v="1058"/>
    <n v="398"/>
    <n v="569"/>
    <n v="419"/>
    <n v="0"/>
    <n v="7.3"/>
    <n v="152"/>
    <n v="135"/>
    <n v="128486"/>
    <n v="10000000"/>
    <n v="-9871514"/>
    <x v="1"/>
    <x v="0"/>
    <x v="2"/>
  </r>
  <r>
    <s v="The Pianist"/>
    <d v="2002-07-10T00:00:00"/>
    <x v="18"/>
    <x v="0"/>
    <s v="Black and White"/>
    <x v="7"/>
    <x v="0"/>
    <x v="3"/>
    <s v="R"/>
    <x v="1103"/>
    <x v="56"/>
    <n v="396"/>
    <n v="1075"/>
    <n v="2000"/>
    <n v="21000"/>
    <n v="8.5"/>
    <n v="193"/>
    <n v="150"/>
    <n v="32519322"/>
    <n v="35000000"/>
    <n v="-2480678"/>
    <x v="1"/>
    <x v="3"/>
    <x v="2"/>
  </r>
  <r>
    <s v="Kiss the Bride"/>
    <d v="2007-12-06T00:00:00"/>
    <x v="4"/>
    <x v="0"/>
    <s v="Color"/>
    <x v="0"/>
    <x v="0"/>
    <x v="0"/>
    <s v="R"/>
    <x v="1104"/>
    <x v="197"/>
    <n v="396"/>
    <n v="2310"/>
    <n v="6"/>
    <n v="60"/>
    <n v="5.7"/>
    <n v="9"/>
    <n v="100"/>
    <n v="31937"/>
    <n v="500000"/>
    <n v="-468063"/>
    <x v="1"/>
    <x v="1"/>
    <x v="0"/>
  </r>
  <r>
    <s v="GoldenEye"/>
    <d v="1995-06-28T00:00:00"/>
    <x v="21"/>
    <x v="2"/>
    <s v="Color"/>
    <x v="1"/>
    <x v="0"/>
    <x v="2"/>
    <s v="PG-13"/>
    <x v="1105"/>
    <x v="378"/>
    <n v="394"/>
    <n v="1784"/>
    <n v="258"/>
    <n v="0"/>
    <n v="7.2"/>
    <n v="137"/>
    <n v="130"/>
    <n v="106635996"/>
    <n v="58000000"/>
    <n v="48635996"/>
    <x v="0"/>
    <x v="0"/>
    <x v="2"/>
  </r>
  <r>
    <s v="Evil Dead"/>
    <d v="2013-10-10T00:00:00"/>
    <x v="19"/>
    <x v="1"/>
    <s v="Color"/>
    <x v="2"/>
    <x v="0"/>
    <x v="0"/>
    <s v="R"/>
    <x v="1106"/>
    <x v="1536"/>
    <n v="394"/>
    <n v="673"/>
    <n v="201"/>
    <n v="70000"/>
    <n v="6.5"/>
    <n v="543"/>
    <n v="96"/>
    <n v="54239856"/>
    <n v="17000000"/>
    <n v="37239856"/>
    <x v="0"/>
    <x v="1"/>
    <x v="0"/>
  </r>
  <r>
    <s v="Rock of Ages"/>
    <d v="2012-06-05T00:00:00"/>
    <x v="1"/>
    <x v="1"/>
    <s v="Color"/>
    <x v="0"/>
    <x v="0"/>
    <x v="0"/>
    <s v="PG-13"/>
    <x v="1107"/>
    <x v="437"/>
    <n v="394"/>
    <n v="712"/>
    <n v="163"/>
    <n v="33000"/>
    <n v="5.9"/>
    <n v="360"/>
    <n v="136"/>
    <n v="38509342"/>
    <n v="75000000"/>
    <n v="-36490658"/>
    <x v="1"/>
    <x v="1"/>
    <x v="2"/>
  </r>
  <r>
    <s v="The Long Kiss Goodnight"/>
    <d v="1996-02-12T00:00:00"/>
    <x v="29"/>
    <x v="2"/>
    <s v="Color"/>
    <x v="1"/>
    <x v="0"/>
    <x v="0"/>
    <s v="R"/>
    <x v="1108"/>
    <x v="488"/>
    <n v="394"/>
    <n v="1531"/>
    <n v="212"/>
    <n v="4000"/>
    <n v="6.7"/>
    <n v="94"/>
    <n v="121"/>
    <n v="33328051"/>
    <n v="65000000"/>
    <n v="-31671949"/>
    <x v="1"/>
    <x v="1"/>
    <x v="2"/>
  </r>
  <r>
    <s v="No End in Sight"/>
    <d v="2007-06-15T00:00:00"/>
    <x v="4"/>
    <x v="0"/>
    <s v="Color"/>
    <x v="12"/>
    <x v="0"/>
    <x v="0"/>
    <s v="Not Rated"/>
    <x v="1109"/>
    <x v="1537"/>
    <n v="393"/>
    <n v="446"/>
    <n v="117"/>
    <n v="0"/>
    <n v="8.3000000000000007"/>
    <n v="79"/>
    <n v="102"/>
    <n v="1430185"/>
    <n v="2000000"/>
    <n v="-569815"/>
    <x v="1"/>
    <x v="3"/>
    <x v="0"/>
  </r>
  <r>
    <s v="Saint Ralph"/>
    <d v="2004-01-23T00:00:00"/>
    <x v="0"/>
    <x v="0"/>
    <s v="Color"/>
    <x v="0"/>
    <x v="0"/>
    <x v="5"/>
    <s v="PG-13"/>
    <x v="1109"/>
    <x v="1538"/>
    <n v="393"/>
    <n v="955"/>
    <n v="12"/>
    <n v="989"/>
    <n v="7.6"/>
    <n v="47"/>
    <n v="98"/>
    <n v="795126"/>
    <n v="6000000"/>
    <n v="-5204874"/>
    <x v="1"/>
    <x v="0"/>
    <x v="0"/>
  </r>
  <r>
    <s v="Delivery Man"/>
    <d v="2013-04-07T00:00:00"/>
    <x v="19"/>
    <x v="1"/>
    <s v="Color"/>
    <x v="0"/>
    <x v="0"/>
    <x v="0"/>
    <s v="PG-13"/>
    <x v="1110"/>
    <x v="965"/>
    <n v="390"/>
    <n v="1006"/>
    <n v="31"/>
    <n v="0"/>
    <n v="6.4"/>
    <n v="168"/>
    <n v="105"/>
    <n v="30659817"/>
    <n v="26000000"/>
    <n v="4659817"/>
    <x v="0"/>
    <x v="1"/>
    <x v="0"/>
  </r>
  <r>
    <s v="Observe and Report"/>
    <d v="2009-09-12T00:00:00"/>
    <x v="2"/>
    <x v="0"/>
    <s v="Color"/>
    <x v="0"/>
    <x v="0"/>
    <x v="0"/>
    <s v="R"/>
    <x v="1111"/>
    <x v="1539"/>
    <n v="390"/>
    <n v="727"/>
    <n v="62"/>
    <n v="0"/>
    <n v="5.8"/>
    <n v="190"/>
    <n v="86"/>
    <n v="23993605"/>
    <n v="18000000"/>
    <n v="5993605"/>
    <x v="0"/>
    <x v="1"/>
    <x v="1"/>
  </r>
  <r>
    <s v="You Got Served"/>
    <d v="2004-03-02T00:00:00"/>
    <x v="0"/>
    <x v="0"/>
    <s v="Color"/>
    <x v="3"/>
    <x v="0"/>
    <x v="0"/>
    <s v="PG-13"/>
    <x v="1112"/>
    <x v="1540"/>
    <n v="389"/>
    <n v="1792"/>
    <n v="548"/>
    <n v="0"/>
    <n v="3.5"/>
    <n v="58"/>
    <n v="95"/>
    <n v="40066497"/>
    <n v="8000000"/>
    <n v="32066497"/>
    <x v="0"/>
    <x v="2"/>
    <x v="0"/>
  </r>
  <r>
    <s v="The Living Daylights"/>
    <d v="1987-06-22T00:00:00"/>
    <x v="12"/>
    <x v="3"/>
    <s v="Color"/>
    <x v="1"/>
    <x v="0"/>
    <x v="2"/>
    <s v="PG"/>
    <x v="1113"/>
    <x v="892"/>
    <n v="387"/>
    <n v="1233"/>
    <n v="46"/>
    <n v="0"/>
    <n v="6.7"/>
    <n v="105"/>
    <n v="130"/>
    <n v="51185897"/>
    <n v="30000000"/>
    <n v="21185897"/>
    <x v="0"/>
    <x v="1"/>
    <x v="2"/>
  </r>
  <r>
    <s v="Goldfinger"/>
    <d v="1964-05-29T00:00:00"/>
    <x v="38"/>
    <x v="5"/>
    <s v="Color"/>
    <x v="1"/>
    <x v="0"/>
    <x v="2"/>
    <s v="Approved"/>
    <x v="1114"/>
    <x v="387"/>
    <n v="387"/>
    <n v="1198"/>
    <n v="82"/>
    <n v="0"/>
    <n v="7.8"/>
    <n v="164"/>
    <n v="110"/>
    <n v="51100000"/>
    <n v="3000000"/>
    <n v="48100000"/>
    <x v="0"/>
    <x v="0"/>
    <x v="0"/>
  </r>
  <r>
    <s v="Bottle Rocket"/>
    <d v="1996-12-28T00:00:00"/>
    <x v="29"/>
    <x v="2"/>
    <s v="Color"/>
    <x v="0"/>
    <x v="0"/>
    <x v="0"/>
    <s v="R"/>
    <x v="1115"/>
    <x v="496"/>
    <n v="387"/>
    <n v="648"/>
    <n v="0"/>
    <n v="0"/>
    <n v="7.1"/>
    <n v="83"/>
    <n v="91"/>
    <n v="1040879"/>
    <n v="7000000"/>
    <n v="-5959121"/>
    <x v="1"/>
    <x v="0"/>
    <x v="0"/>
  </r>
  <r>
    <s v="Notes on a Scandal"/>
    <d v="2006-08-18T00:00:00"/>
    <x v="6"/>
    <x v="0"/>
    <s v="Color"/>
    <x v="4"/>
    <x v="0"/>
    <x v="2"/>
    <s v="R"/>
    <x v="1116"/>
    <x v="478"/>
    <n v="386"/>
    <n v="646"/>
    <n v="14"/>
    <n v="0"/>
    <n v="7.4"/>
    <n v="220"/>
    <n v="92"/>
    <n v="17508670"/>
    <n v="15000000"/>
    <n v="2508670"/>
    <x v="0"/>
    <x v="0"/>
    <x v="0"/>
  </r>
  <r>
    <s v="A Bridge Too Far"/>
    <d v="1977-08-21T00:00:00"/>
    <x v="44"/>
    <x v="4"/>
    <s v="Black and White"/>
    <x v="3"/>
    <x v="0"/>
    <x v="0"/>
    <s v="PG"/>
    <x v="1117"/>
    <x v="338"/>
    <n v="385"/>
    <n v="669"/>
    <n v="0"/>
    <n v="0"/>
    <n v="7.4"/>
    <n v="56"/>
    <n v="175"/>
    <n v="50800000"/>
    <n v="26000000"/>
    <n v="24800000"/>
    <x v="0"/>
    <x v="0"/>
    <x v="2"/>
  </r>
  <r>
    <s v="To Rome with Love"/>
    <d v="2012-11-13T00:00:00"/>
    <x v="1"/>
    <x v="1"/>
    <s v="Color"/>
    <x v="0"/>
    <x v="0"/>
    <x v="0"/>
    <s v="R"/>
    <x v="1118"/>
    <x v="297"/>
    <n v="385"/>
    <n v="1205"/>
    <n v="11000"/>
    <n v="18000"/>
    <n v="6.3"/>
    <n v="275"/>
    <n v="112"/>
    <n v="16684352"/>
    <n v="17000000"/>
    <n v="-315648"/>
    <x v="1"/>
    <x v="1"/>
    <x v="0"/>
  </r>
  <r>
    <s v="She's the One"/>
    <d v="1996-12-19T00:00:00"/>
    <x v="29"/>
    <x v="2"/>
    <s v="Color"/>
    <x v="0"/>
    <x v="0"/>
    <x v="0"/>
    <s v="R"/>
    <x v="1119"/>
    <x v="1541"/>
    <n v="385"/>
    <n v="995"/>
    <n v="0"/>
    <n v="453"/>
    <n v="6.1"/>
    <n v="43"/>
    <n v="96"/>
    <n v="9449219"/>
    <n v="3500000"/>
    <n v="5949219"/>
    <x v="0"/>
    <x v="1"/>
    <x v="0"/>
  </r>
  <r>
    <s v="The Smurfs"/>
    <d v="2011-09-30T00:00:00"/>
    <x v="16"/>
    <x v="1"/>
    <s v="Color"/>
    <x v="5"/>
    <x v="0"/>
    <x v="0"/>
    <s v="PG"/>
    <x v="1120"/>
    <x v="721"/>
    <n v="383"/>
    <n v="692"/>
    <n v="67"/>
    <n v="31000"/>
    <n v="5.5"/>
    <n v="172"/>
    <n v="103"/>
    <n v="142614158"/>
    <n v="110000000"/>
    <n v="32614158"/>
    <x v="0"/>
    <x v="1"/>
    <x v="0"/>
  </r>
  <r>
    <s v="Texas Chainsaw 3D"/>
    <d v="2013-10-29T00:00:00"/>
    <x v="19"/>
    <x v="1"/>
    <s v="Color"/>
    <x v="2"/>
    <x v="0"/>
    <x v="0"/>
    <s v="R"/>
    <x v="1121"/>
    <x v="170"/>
    <n v="383"/>
    <n v="1945"/>
    <n v="34"/>
    <n v="16000"/>
    <n v="4.8"/>
    <n v="282"/>
    <n v="92"/>
    <n v="34334256"/>
    <n v="11000000"/>
    <n v="23334256"/>
    <x v="0"/>
    <x v="2"/>
    <x v="0"/>
  </r>
  <r>
    <s v="The Texas Chain Saw Massacre"/>
    <d v="1974-04-12T00:00:00"/>
    <x v="31"/>
    <x v="4"/>
    <s v="Color"/>
    <x v="2"/>
    <x v="0"/>
    <x v="0"/>
    <s v="R"/>
    <x v="1121"/>
    <x v="1169"/>
    <n v="383"/>
    <n v="1094"/>
    <n v="365"/>
    <n v="0"/>
    <n v="7.5"/>
    <n v="277"/>
    <n v="88"/>
    <n v="30859000"/>
    <n v="83532"/>
    <n v="30775468"/>
    <x v="0"/>
    <x v="0"/>
    <x v="1"/>
  </r>
  <r>
    <s v="Mary Poppins"/>
    <d v="1964-03-21T00:00:00"/>
    <x v="38"/>
    <x v="5"/>
    <s v="Color"/>
    <x v="0"/>
    <x v="0"/>
    <x v="0"/>
    <s v="Approved"/>
    <x v="1122"/>
    <x v="1542"/>
    <n v="382"/>
    <n v="2045"/>
    <n v="55"/>
    <n v="0"/>
    <n v="7.8"/>
    <n v="145"/>
    <n v="139"/>
    <n v="102300000"/>
    <n v="6000000"/>
    <n v="96300000"/>
    <x v="0"/>
    <x v="0"/>
    <x v="2"/>
  </r>
  <r>
    <s v="The Orphanage"/>
    <d v="2007-06-07T00:00:00"/>
    <x v="4"/>
    <x v="0"/>
    <s v="Color"/>
    <x v="3"/>
    <x v="6"/>
    <x v="4"/>
    <s v="R"/>
    <x v="1123"/>
    <x v="704"/>
    <n v="382"/>
    <n v="954"/>
    <n v="171"/>
    <n v="11000"/>
    <n v="7.5"/>
    <n v="300"/>
    <n v="105"/>
    <n v="7159147"/>
    <n v="3400000"/>
    <n v="3759147"/>
    <x v="0"/>
    <x v="0"/>
    <x v="0"/>
  </r>
  <r>
    <s v="Halloween III: Season of the Witch"/>
    <d v="1982-06-30T00:00:00"/>
    <x v="35"/>
    <x v="3"/>
    <s v="Color"/>
    <x v="2"/>
    <x v="0"/>
    <x v="0"/>
    <s v="R"/>
    <x v="1124"/>
    <x v="1543"/>
    <n v="381"/>
    <n v="684"/>
    <n v="24"/>
    <n v="0"/>
    <n v="4.5999999999999996"/>
    <n v="162"/>
    <n v="98"/>
    <n v="14400000"/>
    <n v="2500000"/>
    <n v="11900000"/>
    <x v="0"/>
    <x v="2"/>
    <x v="0"/>
  </r>
  <r>
    <s v="The Lives of Others"/>
    <d v="2006-06-15T00:00:00"/>
    <x v="6"/>
    <x v="0"/>
    <s v="Color"/>
    <x v="3"/>
    <x v="12"/>
    <x v="8"/>
    <s v="R"/>
    <x v="1125"/>
    <x v="45"/>
    <n v="380"/>
    <n v="927"/>
    <n v="207"/>
    <n v="39000"/>
    <n v="8.5"/>
    <n v="215"/>
    <n v="137"/>
    <n v="11284657"/>
    <n v="2000000"/>
    <n v="9284657"/>
    <x v="0"/>
    <x v="3"/>
    <x v="2"/>
  </r>
  <r>
    <s v="Amen."/>
    <d v="2002-10-04T00:00:00"/>
    <x v="18"/>
    <x v="0"/>
    <s v="Color"/>
    <x v="7"/>
    <x v="0"/>
    <x v="3"/>
    <s v="Unrated"/>
    <x v="1125"/>
    <x v="1052"/>
    <n v="380"/>
    <n v="1429"/>
    <n v="333"/>
    <n v="0"/>
    <n v="7.3"/>
    <n v="69"/>
    <n v="132"/>
    <n v="274299"/>
    <n v="103000000"/>
    <n v="-102725701"/>
    <x v="1"/>
    <x v="0"/>
    <x v="2"/>
  </r>
  <r>
    <s v="The Master"/>
    <d v="2012-02-26T00:00:00"/>
    <x v="1"/>
    <x v="1"/>
    <s v="Color"/>
    <x v="3"/>
    <x v="0"/>
    <x v="0"/>
    <s v="R"/>
    <x v="1126"/>
    <x v="610"/>
    <n v="378"/>
    <n v="427"/>
    <n v="0"/>
    <n v="27000"/>
    <n v="7.1"/>
    <n v="546"/>
    <n v="144"/>
    <n v="16377274"/>
    <n v="32000000"/>
    <n v="-15622726"/>
    <x v="1"/>
    <x v="0"/>
    <x v="2"/>
  </r>
  <r>
    <s v="Letters from Iwo Jima"/>
    <d v="2006-09-22T00:00:00"/>
    <x v="6"/>
    <x v="0"/>
    <s v="Color"/>
    <x v="3"/>
    <x v="1"/>
    <x v="0"/>
    <s v="R"/>
    <x v="1127"/>
    <x v="97"/>
    <n v="378"/>
    <n v="751"/>
    <n v="16000"/>
    <n v="5000"/>
    <n v="7.9"/>
    <n v="251"/>
    <n v="141"/>
    <n v="13753931"/>
    <n v="19000000"/>
    <n v="-5246069"/>
    <x v="1"/>
    <x v="0"/>
    <x v="2"/>
  </r>
  <r>
    <s v="Kissing Jessica Stein"/>
    <d v="2001-09-09T00:00:00"/>
    <x v="25"/>
    <x v="0"/>
    <s v="Color"/>
    <x v="0"/>
    <x v="0"/>
    <x v="0"/>
    <s v="R"/>
    <x v="1128"/>
    <x v="1119"/>
    <n v="378"/>
    <n v="1173"/>
    <n v="0"/>
    <n v="682"/>
    <n v="6.7"/>
    <n v="110"/>
    <n v="97"/>
    <n v="7022940"/>
    <n v="1000000"/>
    <n v="6022940"/>
    <x v="0"/>
    <x v="1"/>
    <x v="0"/>
  </r>
  <r>
    <s v="Tadpole"/>
    <d v="2000-11-11T00:00:00"/>
    <x v="28"/>
    <x v="0"/>
    <s v="Color"/>
    <x v="0"/>
    <x v="0"/>
    <x v="0"/>
    <s v="PG-13"/>
    <x v="1129"/>
    <x v="585"/>
    <n v="376"/>
    <n v="1144"/>
    <n v="56"/>
    <n v="132"/>
    <n v="6.3"/>
    <n v="91"/>
    <n v="78"/>
    <n v="2882062"/>
    <n v="150000"/>
    <n v="2732062"/>
    <x v="0"/>
    <x v="1"/>
    <x v="1"/>
  </r>
  <r>
    <s v="Wendy and Lucy"/>
    <d v="2008-11-04T00:00:00"/>
    <x v="3"/>
    <x v="0"/>
    <s v="Color"/>
    <x v="3"/>
    <x v="0"/>
    <x v="0"/>
    <s v="R"/>
    <x v="1130"/>
    <x v="1544"/>
    <n v="375"/>
    <n v="460"/>
    <n v="129"/>
    <n v="0"/>
    <n v="7.1"/>
    <n v="189"/>
    <n v="80"/>
    <n v="856942"/>
    <n v="200000"/>
    <n v="656942"/>
    <x v="0"/>
    <x v="0"/>
    <x v="1"/>
  </r>
  <r>
    <s v="Hanging Up"/>
    <d v="2000-11-29T00:00:00"/>
    <x v="28"/>
    <x v="0"/>
    <s v="Color"/>
    <x v="0"/>
    <x v="0"/>
    <x v="8"/>
    <s v="PG-13"/>
    <x v="1131"/>
    <x v="1545"/>
    <n v="374"/>
    <n v="1238"/>
    <n v="0"/>
    <n v="390"/>
    <n v="4.7"/>
    <n v="82"/>
    <n v="94"/>
    <n v="36037909"/>
    <n v="60000000"/>
    <n v="-23962091"/>
    <x v="1"/>
    <x v="2"/>
    <x v="0"/>
  </r>
  <r>
    <s v="Rosewater"/>
    <d v="2014-07-08T00:00:00"/>
    <x v="14"/>
    <x v="1"/>
    <s v="Color"/>
    <x v="7"/>
    <x v="0"/>
    <x v="0"/>
    <s v="R"/>
    <x v="1132"/>
    <x v="1546"/>
    <n v="374"/>
    <n v="1283"/>
    <n v="593"/>
    <n v="5000"/>
    <n v="6.6"/>
    <n v="129"/>
    <n v="103"/>
    <n v="3093491"/>
    <n v="5000000"/>
    <n v="-1906509"/>
    <x v="1"/>
    <x v="1"/>
    <x v="0"/>
  </r>
  <r>
    <s v="Imaginary Heroes"/>
    <d v="2004-07-20T00:00:00"/>
    <x v="0"/>
    <x v="0"/>
    <s v="Color"/>
    <x v="0"/>
    <x v="0"/>
    <x v="0"/>
    <s v="R"/>
    <x v="1133"/>
    <x v="1547"/>
    <n v="374"/>
    <n v="768"/>
    <n v="24"/>
    <n v="345"/>
    <n v="7.3"/>
    <n v="73"/>
    <n v="111"/>
    <n v="228524"/>
    <n v="4000000"/>
    <n v="-3771476"/>
    <x v="1"/>
    <x v="0"/>
    <x v="0"/>
  </r>
  <r>
    <s v="Neal 'N' Nikki"/>
    <d v="2005-11-05T00:00:00"/>
    <x v="5"/>
    <x v="0"/>
    <s v="Color"/>
    <x v="0"/>
    <x v="0"/>
    <x v="20"/>
    <s v="Not Rated"/>
    <x v="1134"/>
    <x v="1548"/>
    <n v="374"/>
    <n v="602"/>
    <n v="0"/>
    <n v="66"/>
    <n v="3.3"/>
    <n v="5"/>
    <n v="97"/>
    <n v="100358"/>
    <n v="1500000"/>
    <n v="-1399642"/>
    <x v="1"/>
    <x v="2"/>
    <x v="0"/>
  </r>
  <r>
    <s v="Miss March"/>
    <d v="2009-09-20T00:00:00"/>
    <x v="2"/>
    <x v="0"/>
    <s v="Color"/>
    <x v="0"/>
    <x v="0"/>
    <x v="0"/>
    <s v="R"/>
    <x v="1135"/>
    <x v="1549"/>
    <n v="373"/>
    <n v="1831"/>
    <n v="138"/>
    <n v="985"/>
    <n v="5.0999999999999996"/>
    <n v="76"/>
    <n v="90"/>
    <n v="4542775"/>
    <n v="6000000"/>
    <n v="-1457225"/>
    <x v="1"/>
    <x v="1"/>
    <x v="0"/>
  </r>
  <r>
    <s v="The Work and the Glory"/>
    <d v="2004-05-27T00:00:00"/>
    <x v="0"/>
    <x v="0"/>
    <s v="Color"/>
    <x v="3"/>
    <x v="0"/>
    <x v="0"/>
    <s v="PG"/>
    <x v="1136"/>
    <x v="1550"/>
    <n v="373"/>
    <n v="1233"/>
    <n v="0"/>
    <n v="31"/>
    <n v="6.9"/>
    <n v="6"/>
    <n v="118"/>
    <n v="3347439"/>
    <n v="7500000"/>
    <n v="-4152561"/>
    <x v="1"/>
    <x v="1"/>
    <x v="0"/>
  </r>
  <r>
    <s v="Inside Deep Throat"/>
    <d v="2005-09-17T00:00:00"/>
    <x v="5"/>
    <x v="0"/>
    <s v="Black and White"/>
    <x v="7"/>
    <x v="0"/>
    <x v="0"/>
    <s v="NC-17"/>
    <x v="1135"/>
    <x v="798"/>
    <n v="373"/>
    <n v="1136"/>
    <n v="13"/>
    <n v="592"/>
    <n v="6.8"/>
    <n v="123"/>
    <n v="89"/>
    <n v="653621"/>
    <n v="2000000"/>
    <n v="-1346379"/>
    <x v="1"/>
    <x v="1"/>
    <x v="1"/>
  </r>
  <r>
    <s v="Alex &amp; Emma"/>
    <d v="2003-06-26T00:00:00"/>
    <x v="22"/>
    <x v="0"/>
    <s v="Color"/>
    <x v="0"/>
    <x v="0"/>
    <x v="0"/>
    <s v="PG-13"/>
    <x v="1137"/>
    <x v="328"/>
    <n v="372"/>
    <n v="977"/>
    <n v="0"/>
    <n v="625"/>
    <n v="5.6"/>
    <n v="73"/>
    <n v="96"/>
    <n v="14208384"/>
    <n v="30000000"/>
    <n v="-15791616"/>
    <x v="1"/>
    <x v="1"/>
    <x v="0"/>
  </r>
  <r>
    <s v="Chill Factor"/>
    <d v="1999-03-24T00:00:00"/>
    <x v="17"/>
    <x v="2"/>
    <s v="Color"/>
    <x v="1"/>
    <x v="0"/>
    <x v="0"/>
    <s v="R"/>
    <x v="1137"/>
    <x v="1551"/>
    <n v="372"/>
    <n v="1274"/>
    <n v="3"/>
    <n v="120"/>
    <n v="5.2"/>
    <n v="68"/>
    <n v="102"/>
    <n v="11227940"/>
    <n v="34000000"/>
    <n v="-22772060"/>
    <x v="1"/>
    <x v="1"/>
    <x v="0"/>
  </r>
  <r>
    <s v="The Legend of the Lone Ranger"/>
    <d v="1981-01-28T00:00:00"/>
    <x v="43"/>
    <x v="3"/>
    <s v="Color"/>
    <x v="1"/>
    <x v="0"/>
    <x v="0"/>
    <s v="PG"/>
    <x v="1138"/>
    <x v="1552"/>
    <n v="372"/>
    <n v="927"/>
    <n v="28"/>
    <n v="346"/>
    <n v="5"/>
    <n v="25"/>
    <n v="98"/>
    <n v="8000000"/>
    <n v="18000000"/>
    <n v="-10000000"/>
    <x v="1"/>
    <x v="1"/>
    <x v="0"/>
  </r>
  <r>
    <s v="Chariots of Fire"/>
    <d v="1981-08-07T00:00:00"/>
    <x v="43"/>
    <x v="3"/>
    <s v="Color"/>
    <x v="7"/>
    <x v="0"/>
    <x v="2"/>
    <s v="PG"/>
    <x v="1139"/>
    <x v="1237"/>
    <n v="368"/>
    <n v="1651"/>
    <n v="46"/>
    <n v="0"/>
    <n v="7.2"/>
    <n v="90"/>
    <n v="125"/>
    <n v="58800000"/>
    <n v="5500000"/>
    <n v="53300000"/>
    <x v="0"/>
    <x v="0"/>
    <x v="2"/>
  </r>
  <r>
    <s v="Hellboy"/>
    <d v="2004-10-02T00:00:00"/>
    <x v="0"/>
    <x v="0"/>
    <s v="Color"/>
    <x v="1"/>
    <x v="0"/>
    <x v="0"/>
    <s v="PG-13"/>
    <x v="1140"/>
    <x v="379"/>
    <n v="366"/>
    <n v="1112"/>
    <n v="0"/>
    <n v="0"/>
    <n v="6.8"/>
    <n v="242"/>
    <n v="132"/>
    <n v="59035104"/>
    <n v="66000000"/>
    <n v="-6964896"/>
    <x v="1"/>
    <x v="1"/>
    <x v="2"/>
  </r>
  <r>
    <s v="That Awkward Moment"/>
    <d v="2014-03-14T00:00:00"/>
    <x v="14"/>
    <x v="1"/>
    <s v="Color"/>
    <x v="0"/>
    <x v="0"/>
    <x v="0"/>
    <s v="R"/>
    <x v="1141"/>
    <x v="1553"/>
    <n v="363"/>
    <n v="1024"/>
    <n v="19"/>
    <n v="0"/>
    <n v="6.1"/>
    <n v="164"/>
    <n v="94"/>
    <n v="26049082"/>
    <n v="8000000"/>
    <n v="18049082"/>
    <x v="0"/>
    <x v="1"/>
    <x v="0"/>
  </r>
  <r>
    <s v="Sherrybaby"/>
    <d v="2006-10-17T00:00:00"/>
    <x v="6"/>
    <x v="0"/>
    <s v="Color"/>
    <x v="3"/>
    <x v="0"/>
    <x v="0"/>
    <s v="R"/>
    <x v="1142"/>
    <x v="1554"/>
    <n v="363"/>
    <n v="774"/>
    <n v="38"/>
    <n v="474"/>
    <n v="6.6"/>
    <n v="78"/>
    <n v="96"/>
    <n v="198407"/>
    <n v="2000000"/>
    <n v="-1801593"/>
    <x v="1"/>
    <x v="1"/>
    <x v="0"/>
  </r>
  <r>
    <s v="Das Boot"/>
    <d v="1981-07-03T00:00:00"/>
    <x v="43"/>
    <x v="3"/>
    <s v="Color"/>
    <x v="5"/>
    <x v="12"/>
    <x v="38"/>
    <s v="R"/>
    <x v="1143"/>
    <x v="7"/>
    <n v="362"/>
    <n v="469"/>
    <n v="249"/>
    <n v="11000"/>
    <n v="8.4"/>
    <n v="96"/>
    <n v="293"/>
    <n v="11433134"/>
    <n v="14000000"/>
    <n v="-2566866"/>
    <x v="1"/>
    <x v="3"/>
    <x v="2"/>
  </r>
  <r>
    <s v="Gory Gory Hallelujah"/>
    <d v="2003-11-27T00:00:00"/>
    <x v="22"/>
    <x v="0"/>
    <s v="Color"/>
    <x v="0"/>
    <x v="0"/>
    <x v="0"/>
    <s v="Not Rated"/>
    <x v="1144"/>
    <x v="1555"/>
    <n v="361"/>
    <n v="387"/>
    <n v="14"/>
    <n v="39"/>
    <n v="4.7"/>
    <n v="8"/>
    <n v="96"/>
    <n v="11798"/>
    <n v="100000"/>
    <n v="-88202"/>
    <x v="1"/>
    <x v="2"/>
    <x v="0"/>
  </r>
  <r>
    <s v="The Incredibly True Adventure of Two Girls in Love"/>
    <d v="1995-11-30T00:00:00"/>
    <x v="21"/>
    <x v="2"/>
    <s v="Color"/>
    <x v="0"/>
    <x v="0"/>
    <x v="0"/>
    <s v="R"/>
    <x v="1145"/>
    <x v="1556"/>
    <n v="360"/>
    <n v="656"/>
    <n v="4"/>
    <n v="423"/>
    <n v="6.5"/>
    <n v="23"/>
    <n v="94"/>
    <n v="1977544"/>
    <n v="250000"/>
    <n v="1727544"/>
    <x v="0"/>
    <x v="1"/>
    <x v="0"/>
  </r>
  <r>
    <s v="A Passage to India"/>
    <d v="1984-12-24T00:00:00"/>
    <x v="26"/>
    <x v="3"/>
    <s v="Color"/>
    <x v="5"/>
    <x v="0"/>
    <x v="2"/>
    <s v="PG"/>
    <x v="1146"/>
    <x v="1349"/>
    <n v="358"/>
    <n v="1334"/>
    <n v="767"/>
    <n v="845"/>
    <n v="7.4"/>
    <n v="52"/>
    <n v="164"/>
    <n v="26400000"/>
    <n v="16000000"/>
    <n v="10400000"/>
    <x v="0"/>
    <x v="0"/>
    <x v="2"/>
  </r>
  <r>
    <s v="Quartet"/>
    <d v="2012-08-11T00:00:00"/>
    <x v="1"/>
    <x v="1"/>
    <s v="Color"/>
    <x v="0"/>
    <x v="0"/>
    <x v="2"/>
    <s v="PG-13"/>
    <x v="1147"/>
    <x v="1557"/>
    <n v="358"/>
    <n v="1114"/>
    <n v="0"/>
    <n v="13000"/>
    <n v="6.8"/>
    <n v="175"/>
    <n v="98"/>
    <n v="18381787"/>
    <n v="11000000"/>
    <n v="7381787"/>
    <x v="0"/>
    <x v="1"/>
    <x v="0"/>
  </r>
  <r>
    <s v="The Girl Next Door"/>
    <d v="2004-10-28T00:00:00"/>
    <x v="0"/>
    <x v="0"/>
    <s v="Color"/>
    <x v="0"/>
    <x v="0"/>
    <x v="0"/>
    <s v="R"/>
    <x v="1148"/>
    <x v="1062"/>
    <n v="355"/>
    <n v="911"/>
    <n v="42"/>
    <n v="0"/>
    <n v="6.8"/>
    <n v="126"/>
    <n v="110"/>
    <n v="14589444"/>
    <n v="25000000"/>
    <n v="-10410556"/>
    <x v="1"/>
    <x v="1"/>
    <x v="0"/>
  </r>
  <r>
    <s v="They Live"/>
    <d v="1988-10-09T00:00:00"/>
    <x v="30"/>
    <x v="3"/>
    <s v="Color"/>
    <x v="2"/>
    <x v="0"/>
    <x v="0"/>
    <s v="R"/>
    <x v="1149"/>
    <x v="129"/>
    <n v="355"/>
    <n v="837"/>
    <n v="0"/>
    <n v="27000"/>
    <n v="7.3"/>
    <n v="172"/>
    <n v="93"/>
    <n v="13008928"/>
    <n v="4000000"/>
    <n v="9008928"/>
    <x v="0"/>
    <x v="0"/>
    <x v="0"/>
  </r>
  <r>
    <s v="The Sound of Music"/>
    <d v="1965-07-18T00:00:00"/>
    <x v="51"/>
    <x v="5"/>
    <s v="Color"/>
    <x v="7"/>
    <x v="0"/>
    <x v="0"/>
    <s v="G"/>
    <x v="1150"/>
    <x v="533"/>
    <n v="354"/>
    <n v="1495"/>
    <n v="338"/>
    <n v="15000"/>
    <n v="8"/>
    <n v="119"/>
    <n v="174"/>
    <n v="163214286"/>
    <n v="8200000"/>
    <n v="155014286"/>
    <x v="0"/>
    <x v="3"/>
    <x v="2"/>
  </r>
  <r>
    <s v="The Pirates Who Don't Do Anything: A VeggieTales Movie"/>
    <d v="2008-09-09T00:00:00"/>
    <x v="3"/>
    <x v="0"/>
    <s v="Color"/>
    <x v="5"/>
    <x v="0"/>
    <x v="0"/>
    <s v="G"/>
    <x v="1151"/>
    <x v="1558"/>
    <n v="354"/>
    <n v="568"/>
    <n v="12"/>
    <n v="175"/>
    <n v="5.7"/>
    <n v="37"/>
    <n v="85"/>
    <n v="12701880"/>
    <n v="15000000"/>
    <n v="-2298120"/>
    <x v="1"/>
    <x v="1"/>
    <x v="1"/>
  </r>
  <r>
    <s v="Straight Out of Brooklyn"/>
    <d v="1991-04-24T00:00:00"/>
    <x v="13"/>
    <x v="2"/>
    <s v="Color"/>
    <x v="4"/>
    <x v="0"/>
    <x v="0"/>
    <s v="R"/>
    <x v="1152"/>
    <x v="1559"/>
    <n v="353"/>
    <n v="380"/>
    <n v="10"/>
    <n v="123"/>
    <n v="5.9"/>
    <n v="8"/>
    <n v="91"/>
    <n v="2712293"/>
    <n v="450000"/>
    <n v="2262293"/>
    <x v="0"/>
    <x v="1"/>
    <x v="0"/>
  </r>
  <r>
    <s v="Fiza"/>
    <d v="2000-11-12T00:00:00"/>
    <x v="28"/>
    <x v="0"/>
    <s v="Black and White"/>
    <x v="3"/>
    <x v="7"/>
    <x v="20"/>
    <s v="Not Rated"/>
    <x v="1153"/>
    <x v="1560"/>
    <n v="353"/>
    <n v="773"/>
    <n v="10"/>
    <n v="92"/>
    <n v="6.2"/>
    <n v="1"/>
    <n v="167"/>
    <n v="610991"/>
    <n v="1000000"/>
    <n v="-389009"/>
    <x v="1"/>
    <x v="1"/>
    <x v="2"/>
  </r>
  <r>
    <s v="Rubber"/>
    <d v="2010-08-12T00:00:00"/>
    <x v="7"/>
    <x v="1"/>
    <s v="Color"/>
    <x v="0"/>
    <x v="0"/>
    <x v="3"/>
    <s v="R"/>
    <x v="1154"/>
    <x v="1561"/>
    <n v="353"/>
    <n v="1498"/>
    <n v="248"/>
    <n v="46000"/>
    <n v="5.8"/>
    <n v="230"/>
    <n v="82"/>
    <n v="98017"/>
    <n v="500000"/>
    <n v="-401983"/>
    <x v="1"/>
    <x v="1"/>
    <x v="1"/>
  </r>
  <r>
    <s v="Ballistic: Ecks vs. Sever"/>
    <d v="2002-09-21T00:00:00"/>
    <x v="18"/>
    <x v="0"/>
    <s v="Color"/>
    <x v="1"/>
    <x v="0"/>
    <x v="0"/>
    <s v="R"/>
    <x v="1155"/>
    <x v="1562"/>
    <n v="349"/>
    <n v="1846"/>
    <n v="8"/>
    <n v="391"/>
    <n v="3.6"/>
    <n v="92"/>
    <n v="91"/>
    <n v="14294842"/>
    <n v="70000000"/>
    <n v="-55705158"/>
    <x v="1"/>
    <x v="2"/>
    <x v="0"/>
  </r>
  <r>
    <s v="Happy, Texas"/>
    <d v="1999-06-09T00:00:00"/>
    <x v="17"/>
    <x v="2"/>
    <s v="Color"/>
    <x v="0"/>
    <x v="0"/>
    <x v="0"/>
    <s v="PG-13"/>
    <x v="1156"/>
    <x v="1563"/>
    <n v="349"/>
    <n v="2095"/>
    <n v="3"/>
    <n v="374"/>
    <n v="6.3"/>
    <n v="77"/>
    <n v="98"/>
    <n v="1943649"/>
    <n v="1700000"/>
    <n v="243649"/>
    <x v="0"/>
    <x v="1"/>
    <x v="0"/>
  </r>
  <r>
    <s v="Stir of Echoes"/>
    <d v="1999-03-05T00:00:00"/>
    <x v="17"/>
    <x v="2"/>
    <s v="Color"/>
    <x v="2"/>
    <x v="0"/>
    <x v="0"/>
    <s v="R"/>
    <x v="1157"/>
    <x v="49"/>
    <n v="347"/>
    <n v="1254"/>
    <n v="192"/>
    <n v="0"/>
    <n v="7"/>
    <n v="164"/>
    <n v="99"/>
    <n v="21133087"/>
    <n v="12000000"/>
    <n v="9133087"/>
    <x v="0"/>
    <x v="0"/>
    <x v="0"/>
  </r>
  <r>
    <s v="Ghost Town"/>
    <d v="2008-04-01T00:00:00"/>
    <x v="3"/>
    <x v="0"/>
    <s v="Color"/>
    <x v="0"/>
    <x v="0"/>
    <x v="0"/>
    <s v="PG-13"/>
    <x v="1158"/>
    <x v="49"/>
    <n v="346"/>
    <n v="500"/>
    <n v="192"/>
    <n v="0"/>
    <n v="6.7"/>
    <n v="210"/>
    <n v="102"/>
    <n v="13214030"/>
    <n v="20000000"/>
    <n v="-6785970"/>
    <x v="1"/>
    <x v="1"/>
    <x v="0"/>
  </r>
  <r>
    <s v="Alive"/>
    <d v="1993-07-12T00:00:00"/>
    <x v="8"/>
    <x v="2"/>
    <s v="Color"/>
    <x v="5"/>
    <x v="0"/>
    <x v="0"/>
    <s v="R"/>
    <x v="1157"/>
    <x v="167"/>
    <n v="344"/>
    <n v="2054"/>
    <n v="155"/>
    <n v="0"/>
    <n v="7.1"/>
    <n v="43"/>
    <n v="120"/>
    <n v="36733909"/>
    <n v="32000000"/>
    <n v="4733909"/>
    <x v="0"/>
    <x v="0"/>
    <x v="0"/>
  </r>
  <r>
    <s v="Redacted"/>
    <d v="2007-10-22T00:00:00"/>
    <x v="4"/>
    <x v="0"/>
    <s v="Color"/>
    <x v="4"/>
    <x v="0"/>
    <x v="0"/>
    <s v="R"/>
    <x v="1159"/>
    <x v="209"/>
    <n v="343"/>
    <n v="408"/>
    <n v="0"/>
    <n v="559"/>
    <n v="6.2"/>
    <n v="133"/>
    <n v="90"/>
    <n v="65087"/>
    <n v="5000000"/>
    <n v="-4934913"/>
    <x v="1"/>
    <x v="1"/>
    <x v="0"/>
  </r>
  <r>
    <s v="Deceptive Practice: The Mysteries and Mentors of Ricky Jay"/>
    <d v="2012-02-12T00:00:00"/>
    <x v="1"/>
    <x v="1"/>
    <s v="Color"/>
    <x v="12"/>
    <x v="0"/>
    <x v="0"/>
    <s v="Not Rated"/>
    <x v="1160"/>
    <x v="1564"/>
    <n v="342"/>
    <n v="483"/>
    <n v="0"/>
    <n v="590"/>
    <n v="7.1"/>
    <n v="39"/>
    <n v="88"/>
    <n v="151389"/>
    <n v="500000"/>
    <n v="-348611"/>
    <x v="1"/>
    <x v="0"/>
    <x v="1"/>
  </r>
  <r>
    <s v="Tango"/>
    <d v="1998-04-22T00:00:00"/>
    <x v="11"/>
    <x v="2"/>
    <s v="Color"/>
    <x v="3"/>
    <x v="6"/>
    <x v="4"/>
    <s v="PG-13"/>
    <x v="1161"/>
    <x v="1565"/>
    <n v="341"/>
    <n v="371"/>
    <n v="98"/>
    <n v="539"/>
    <n v="7.2"/>
    <n v="35"/>
    <n v="115"/>
    <n v="1687311"/>
    <n v="700000000"/>
    <n v="-698312689"/>
    <x v="1"/>
    <x v="0"/>
    <x v="0"/>
  </r>
  <r>
    <s v="The Holy Girl"/>
    <d v="2004-12-10T00:00:00"/>
    <x v="0"/>
    <x v="0"/>
    <s v="Color"/>
    <x v="3"/>
    <x v="6"/>
    <x v="32"/>
    <s v="R"/>
    <x v="1161"/>
    <x v="1566"/>
    <n v="341"/>
    <n v="358"/>
    <n v="33"/>
    <n v="57"/>
    <n v="6.7"/>
    <n v="78"/>
    <n v="106"/>
    <n v="304124"/>
    <n v="1400000"/>
    <n v="-1095876"/>
    <x v="1"/>
    <x v="1"/>
    <x v="0"/>
  </r>
  <r>
    <s v="Fantasia 2000"/>
    <d v="1999-10-01T00:00:00"/>
    <x v="17"/>
    <x v="2"/>
    <s v="Color"/>
    <x v="6"/>
    <x v="0"/>
    <x v="0"/>
    <s v="G"/>
    <x v="1162"/>
    <x v="1567"/>
    <n v="340"/>
    <n v="814"/>
    <n v="11"/>
    <n v="607"/>
    <n v="7.3"/>
    <n v="129"/>
    <n v="74"/>
    <n v="60507228"/>
    <n v="80000000"/>
    <n v="-19492772"/>
    <x v="1"/>
    <x v="0"/>
    <x v="1"/>
  </r>
  <r>
    <s v="Religulous"/>
    <d v="2008-12-27T00:00:00"/>
    <x v="3"/>
    <x v="0"/>
    <s v="Color"/>
    <x v="0"/>
    <x v="0"/>
    <x v="0"/>
    <s v="R"/>
    <x v="1163"/>
    <x v="1411"/>
    <n v="334"/>
    <n v="338"/>
    <n v="119"/>
    <n v="24000"/>
    <n v="7.7"/>
    <n v="197"/>
    <n v="101"/>
    <n v="12995673"/>
    <n v="2500000"/>
    <n v="10495673"/>
    <x v="0"/>
    <x v="0"/>
    <x v="0"/>
  </r>
  <r>
    <s v="Borat: Cultural Learnings of America for Make Benefit Glorious Nation of Kazakhstan"/>
    <d v="2006-02-24T00:00:00"/>
    <x v="6"/>
    <x v="0"/>
    <s v="Color"/>
    <x v="0"/>
    <x v="0"/>
    <x v="0"/>
    <s v="R"/>
    <x v="1164"/>
    <x v="1411"/>
    <n v="332"/>
    <n v="505"/>
    <n v="119"/>
    <n v="0"/>
    <n v="7.3"/>
    <n v="343"/>
    <n v="82"/>
    <n v="128505958"/>
    <n v="18000000"/>
    <n v="110505958"/>
    <x v="0"/>
    <x v="0"/>
    <x v="1"/>
  </r>
  <r>
    <s v="Red Eye"/>
    <d v="2005-08-28T00:00:00"/>
    <x v="5"/>
    <x v="0"/>
    <s v="Color"/>
    <x v="9"/>
    <x v="0"/>
    <x v="0"/>
    <s v="PG-13"/>
    <x v="1165"/>
    <x v="53"/>
    <n v="332"/>
    <n v="1090"/>
    <n v="0"/>
    <n v="0"/>
    <n v="6.5"/>
    <n v="224"/>
    <n v="85"/>
    <n v="57859105"/>
    <n v="26000000"/>
    <n v="31859105"/>
    <x v="0"/>
    <x v="1"/>
    <x v="1"/>
  </r>
  <r>
    <s v="Mondays in the Sun"/>
    <d v="2002-05-11T00:00:00"/>
    <x v="18"/>
    <x v="0"/>
    <s v="Color"/>
    <x v="0"/>
    <x v="6"/>
    <x v="4"/>
    <s v="R"/>
    <x v="1166"/>
    <x v="1568"/>
    <n v="331"/>
    <n v="387"/>
    <n v="58"/>
    <n v="0"/>
    <n v="7.7"/>
    <n v="64"/>
    <n v="113"/>
    <n v="146402"/>
    <n v="4000000"/>
    <n v="-3853598"/>
    <x v="1"/>
    <x v="0"/>
    <x v="0"/>
  </r>
  <r>
    <s v="Breaking Upwards"/>
    <d v="2009-06-03T00:00:00"/>
    <x v="2"/>
    <x v="0"/>
    <s v="Color"/>
    <x v="11"/>
    <x v="0"/>
    <x v="0"/>
    <s v="Not Rated"/>
    <x v="1167"/>
    <x v="1569"/>
    <n v="331"/>
    <n v="1546"/>
    <n v="38"/>
    <n v="324"/>
    <n v="6.2"/>
    <n v="22"/>
    <n v="88"/>
    <n v="76382"/>
    <n v="15000"/>
    <n v="61382"/>
    <x v="0"/>
    <x v="1"/>
    <x v="1"/>
  </r>
  <r>
    <s v="Ninja Assassin"/>
    <d v="2009-11-04T00:00:00"/>
    <x v="2"/>
    <x v="0"/>
    <s v="Color"/>
    <x v="1"/>
    <x v="0"/>
    <x v="0"/>
    <s v="R"/>
    <x v="1168"/>
    <x v="266"/>
    <n v="330"/>
    <n v="701"/>
    <n v="160"/>
    <n v="0"/>
    <n v="6.4"/>
    <n v="235"/>
    <n v="99"/>
    <n v="38105077"/>
    <n v="40000000"/>
    <n v="-1894923"/>
    <x v="1"/>
    <x v="1"/>
    <x v="0"/>
  </r>
  <r>
    <s v="Son of God"/>
    <d v="2014-06-25T00:00:00"/>
    <x v="14"/>
    <x v="1"/>
    <s v="Color"/>
    <x v="7"/>
    <x v="0"/>
    <x v="0"/>
    <s v="PG-13"/>
    <x v="1169"/>
    <x v="1570"/>
    <n v="329"/>
    <n v="775"/>
    <n v="25"/>
    <n v="15000"/>
    <n v="5.6"/>
    <n v="61"/>
    <n v="170"/>
    <n v="59696176"/>
    <n v="22000000"/>
    <n v="37696176"/>
    <x v="0"/>
    <x v="1"/>
    <x v="2"/>
  </r>
  <r>
    <s v="Mr. Bean's Holiday"/>
    <d v="2007-09-25T00:00:00"/>
    <x v="4"/>
    <x v="0"/>
    <s v="Color"/>
    <x v="0"/>
    <x v="0"/>
    <x v="2"/>
    <s v="PG"/>
    <x v="1170"/>
    <x v="1571"/>
    <n v="328"/>
    <n v="794"/>
    <n v="68"/>
    <n v="0"/>
    <n v="6.3"/>
    <n v="151"/>
    <n v="90"/>
    <n v="32553210"/>
    <n v="25000000"/>
    <n v="7553210"/>
    <x v="0"/>
    <x v="1"/>
    <x v="0"/>
  </r>
  <r>
    <s v="Groove"/>
    <d v="2000-07-27T00:00:00"/>
    <x v="28"/>
    <x v="0"/>
    <s v="Color"/>
    <x v="3"/>
    <x v="0"/>
    <x v="0"/>
    <s v="R"/>
    <x v="1171"/>
    <x v="1572"/>
    <n v="328"/>
    <n v="407"/>
    <n v="7"/>
    <n v="0"/>
    <n v="6.5"/>
    <n v="46"/>
    <n v="86"/>
    <n v="1114943"/>
    <n v="500000"/>
    <n v="614943"/>
    <x v="0"/>
    <x v="1"/>
    <x v="1"/>
  </r>
  <r>
    <s v="White Fang"/>
    <d v="1991-07-21T00:00:00"/>
    <x v="13"/>
    <x v="2"/>
    <s v="Color"/>
    <x v="5"/>
    <x v="0"/>
    <x v="0"/>
    <s v="PG"/>
    <x v="1172"/>
    <x v="866"/>
    <n v="327"/>
    <n v="552"/>
    <n v="116"/>
    <n v="0"/>
    <n v="6.7"/>
    <n v="10"/>
    <n v="107"/>
    <n v="34793160"/>
    <n v="14000000"/>
    <n v="20793160"/>
    <x v="0"/>
    <x v="1"/>
    <x v="0"/>
  </r>
  <r>
    <s v="Abduction"/>
    <d v="2011-04-09T00:00:00"/>
    <x v="16"/>
    <x v="1"/>
    <s v="Color"/>
    <x v="1"/>
    <x v="0"/>
    <x v="0"/>
    <s v="PG-13"/>
    <x v="1173"/>
    <x v="166"/>
    <n v="327"/>
    <n v="561"/>
    <n v="309"/>
    <n v="13000"/>
    <n v="5"/>
    <n v="180"/>
    <n v="106"/>
    <n v="28064226"/>
    <n v="35000000"/>
    <n v="-6935774"/>
    <x v="1"/>
    <x v="1"/>
    <x v="0"/>
  </r>
  <r>
    <s v="The Reaping"/>
    <d v="2007-08-22T00:00:00"/>
    <x v="4"/>
    <x v="0"/>
    <s v="Color"/>
    <x v="2"/>
    <x v="0"/>
    <x v="0"/>
    <s v="R"/>
    <x v="1174"/>
    <x v="640"/>
    <n v="327"/>
    <n v="960"/>
    <n v="81"/>
    <n v="0"/>
    <n v="5.7"/>
    <n v="190"/>
    <n v="99"/>
    <n v="25117498"/>
    <n v="40000000"/>
    <n v="-14882502"/>
    <x v="1"/>
    <x v="1"/>
    <x v="0"/>
  </r>
  <r>
    <s v="The Crew"/>
    <d v="2000-01-26T00:00:00"/>
    <x v="28"/>
    <x v="0"/>
    <s v="Color"/>
    <x v="0"/>
    <x v="0"/>
    <x v="0"/>
    <s v="PG-13"/>
    <x v="1172"/>
    <x v="1573"/>
    <n v="327"/>
    <n v="1509"/>
    <n v="12"/>
    <n v="153"/>
    <n v="5.6"/>
    <n v="53"/>
    <n v="88"/>
    <n v="13019253"/>
    <n v="23000000"/>
    <n v="-9980747"/>
    <x v="1"/>
    <x v="1"/>
    <x v="1"/>
  </r>
  <r>
    <s v="The End of the Affair"/>
    <d v="1999-08-18T00:00:00"/>
    <x v="17"/>
    <x v="2"/>
    <s v="Color"/>
    <x v="3"/>
    <x v="0"/>
    <x v="2"/>
    <s v="R"/>
    <x v="1174"/>
    <x v="140"/>
    <n v="327"/>
    <n v="672"/>
    <n v="277"/>
    <n v="0"/>
    <n v="7.2"/>
    <n v="90"/>
    <n v="102"/>
    <n v="10660147"/>
    <n v="23000000"/>
    <n v="-12339853"/>
    <x v="1"/>
    <x v="0"/>
    <x v="0"/>
  </r>
  <r>
    <s v="The Queen"/>
    <d v="2006-06-05T00:00:00"/>
    <x v="6"/>
    <x v="0"/>
    <s v="Color"/>
    <x v="7"/>
    <x v="0"/>
    <x v="2"/>
    <s v="PG-13"/>
    <x v="1175"/>
    <x v="324"/>
    <n v="326"/>
    <n v="486"/>
    <n v="350"/>
    <n v="0"/>
    <n v="7.3"/>
    <n v="280"/>
    <n v="94"/>
    <n v="56437947"/>
    <n v="9800000"/>
    <n v="46637947"/>
    <x v="0"/>
    <x v="0"/>
    <x v="0"/>
  </r>
  <r>
    <s v="AmÃ©lie"/>
    <d v="2001-10-26T00:00:00"/>
    <x v="25"/>
    <x v="0"/>
    <s v="Black and White"/>
    <x v="0"/>
    <x v="4"/>
    <x v="3"/>
    <s v="R"/>
    <x v="1176"/>
    <x v="899"/>
    <n v="326"/>
    <n v="809"/>
    <n v="0"/>
    <n v="39000"/>
    <n v="8.4"/>
    <n v="242"/>
    <n v="122"/>
    <n v="33201661"/>
    <n v="77000000"/>
    <n v="-43798339"/>
    <x v="1"/>
    <x v="3"/>
    <x v="2"/>
  </r>
  <r>
    <s v="Proof of Life"/>
    <d v="2000-09-17T00:00:00"/>
    <x v="28"/>
    <x v="0"/>
    <s v="Color"/>
    <x v="1"/>
    <x v="0"/>
    <x v="0"/>
    <s v="R"/>
    <x v="1177"/>
    <x v="127"/>
    <n v="324"/>
    <n v="1013"/>
    <n v="138"/>
    <n v="892"/>
    <n v="6.2"/>
    <n v="134"/>
    <n v="135"/>
    <n v="32598931"/>
    <n v="65000000"/>
    <n v="-32401069"/>
    <x v="1"/>
    <x v="1"/>
    <x v="2"/>
  </r>
  <r>
    <s v="Thunder and the House of Magic"/>
    <d v="2013-06-24T00:00:00"/>
    <x v="19"/>
    <x v="1"/>
    <s v="Color"/>
    <x v="5"/>
    <x v="0"/>
    <x v="7"/>
    <s v="Not Rated"/>
    <x v="1178"/>
    <x v="1574"/>
    <n v="324"/>
    <n v="369"/>
    <n v="0"/>
    <n v="0"/>
    <n v="6.3"/>
    <n v="60"/>
    <n v="85"/>
    <n v="4091"/>
    <n v="34000000"/>
    <n v="-33995909"/>
    <x v="1"/>
    <x v="1"/>
    <x v="1"/>
  </r>
  <r>
    <s v="A Nightmare on Elm Street 5: The Dream Child"/>
    <d v="1989-07-12T00:00:00"/>
    <x v="15"/>
    <x v="3"/>
    <s v="Black and White"/>
    <x v="8"/>
    <x v="0"/>
    <x v="0"/>
    <s v="X"/>
    <x v="1179"/>
    <x v="640"/>
    <n v="321"/>
    <n v="584"/>
    <n v="81"/>
    <n v="1000"/>
    <n v="5.0999999999999996"/>
    <n v="88"/>
    <n v="89"/>
    <n v="22168359"/>
    <n v="8000000"/>
    <n v="14168359"/>
    <x v="0"/>
    <x v="1"/>
    <x v="1"/>
  </r>
  <r>
    <s v="First Love, Last Rites"/>
    <d v="1997-03-23T00:00:00"/>
    <x v="10"/>
    <x v="2"/>
    <s v="Color"/>
    <x v="3"/>
    <x v="0"/>
    <x v="0"/>
    <s v="R"/>
    <x v="1180"/>
    <x v="603"/>
    <n v="318"/>
    <n v="751"/>
    <n v="37"/>
    <n v="26"/>
    <n v="5.5"/>
    <n v="16"/>
    <n v="94"/>
    <n v="40542"/>
    <n v="300000"/>
    <n v="-259458"/>
    <x v="1"/>
    <x v="1"/>
    <x v="0"/>
  </r>
  <r>
    <s v="It Follows"/>
    <d v="2014-10-28T00:00:00"/>
    <x v="14"/>
    <x v="1"/>
    <s v="Color"/>
    <x v="2"/>
    <x v="0"/>
    <x v="0"/>
    <s v="R"/>
    <x v="1181"/>
    <x v="1575"/>
    <n v="314"/>
    <n v="1062"/>
    <n v="421"/>
    <n v="45000"/>
    <n v="6.9"/>
    <n v="533"/>
    <n v="100"/>
    <n v="14673301"/>
    <n v="2000000"/>
    <n v="12673301"/>
    <x v="0"/>
    <x v="1"/>
    <x v="0"/>
  </r>
  <r>
    <s v="Child's Play"/>
    <d v="1988-06-10T00:00:00"/>
    <x v="30"/>
    <x v="3"/>
    <s v="Color"/>
    <x v="8"/>
    <x v="0"/>
    <x v="0"/>
    <s v="R"/>
    <x v="1182"/>
    <x v="950"/>
    <n v="311"/>
    <n v="760"/>
    <n v="85"/>
    <n v="0"/>
    <n v="6.5"/>
    <n v="142"/>
    <n v="87"/>
    <n v="33244684"/>
    <n v="9000000"/>
    <n v="24244684"/>
    <x v="0"/>
    <x v="1"/>
    <x v="1"/>
  </r>
  <r>
    <s v="The Sentinel"/>
    <d v="2006-02-23T00:00:00"/>
    <x v="6"/>
    <x v="0"/>
    <s v="Color"/>
    <x v="1"/>
    <x v="0"/>
    <x v="0"/>
    <s v="PG-13"/>
    <x v="1183"/>
    <x v="637"/>
    <n v="310"/>
    <n v="1352"/>
    <n v="69"/>
    <n v="690"/>
    <n v="6.1"/>
    <n v="161"/>
    <n v="107"/>
    <n v="36279230"/>
    <n v="60000000"/>
    <n v="-23720770"/>
    <x v="1"/>
    <x v="1"/>
    <x v="0"/>
  </r>
  <r>
    <s v="Alone in the Dark"/>
    <d v="2005-04-13T00:00:00"/>
    <x v="5"/>
    <x v="0"/>
    <s v="Color"/>
    <x v="2"/>
    <x v="0"/>
    <x v="5"/>
    <s v="R"/>
    <x v="1184"/>
    <x v="130"/>
    <n v="310"/>
    <n v="838"/>
    <n v="892"/>
    <n v="1000"/>
    <n v="2.2999999999999998"/>
    <n v="148"/>
    <n v="94"/>
    <n v="5132655"/>
    <n v="20000000"/>
    <n v="-14867345"/>
    <x v="1"/>
    <x v="2"/>
    <x v="0"/>
  </r>
  <r>
    <s v="The Matrix Revolutions"/>
    <d v="2003-02-10T00:00:00"/>
    <x v="22"/>
    <x v="0"/>
    <s v="Color"/>
    <x v="1"/>
    <x v="0"/>
    <x v="1"/>
    <s v="R"/>
    <x v="1185"/>
    <x v="302"/>
    <n v="309"/>
    <n v="1062"/>
    <n v="0"/>
    <n v="0"/>
    <n v="6.7"/>
    <n v="245"/>
    <n v="129"/>
    <n v="139259759"/>
    <n v="150000000"/>
    <n v="-10740241"/>
    <x v="1"/>
    <x v="1"/>
    <x v="2"/>
  </r>
  <r>
    <s v="Coraline"/>
    <d v="2009-09-04T00:00:00"/>
    <x v="2"/>
    <x v="0"/>
    <s v="Black and White"/>
    <x v="6"/>
    <x v="0"/>
    <x v="0"/>
    <s v="PG"/>
    <x v="1186"/>
    <x v="790"/>
    <n v="309"/>
    <n v="647"/>
    <n v="253"/>
    <n v="10000"/>
    <n v="7.7"/>
    <n v="310"/>
    <n v="100"/>
    <n v="75280058"/>
    <n v="60000000"/>
    <n v="15280058"/>
    <x v="0"/>
    <x v="0"/>
    <x v="0"/>
  </r>
  <r>
    <s v="Australia"/>
    <d v="2008-12-19T00:00:00"/>
    <x v="3"/>
    <x v="0"/>
    <s v="Color"/>
    <x v="5"/>
    <x v="0"/>
    <x v="1"/>
    <s v="PG-13"/>
    <x v="1185"/>
    <x v="91"/>
    <n v="309"/>
    <n v="921"/>
    <n v="1000"/>
    <n v="0"/>
    <n v="6.6"/>
    <n v="245"/>
    <n v="165"/>
    <n v="49551662"/>
    <n v="130000000"/>
    <n v="-80448338"/>
    <x v="1"/>
    <x v="1"/>
    <x v="2"/>
  </r>
  <r>
    <s v="Friday the 13th Part 2"/>
    <d v="1981-01-09T00:00:00"/>
    <x v="43"/>
    <x v="3"/>
    <s v="Color"/>
    <x v="2"/>
    <x v="0"/>
    <x v="0"/>
    <s v="R"/>
    <x v="1187"/>
    <x v="917"/>
    <n v="309"/>
    <n v="707"/>
    <n v="49"/>
    <n v="0"/>
    <n v="6.1"/>
    <n v="242"/>
    <n v="87"/>
    <n v="19100000"/>
    <n v="1250000"/>
    <n v="17850000"/>
    <x v="0"/>
    <x v="1"/>
    <x v="1"/>
  </r>
  <r>
    <s v="Modern Times"/>
    <d v="1936-10-07T00:00:00"/>
    <x v="65"/>
    <x v="8"/>
    <s v="Black and White"/>
    <x v="0"/>
    <x v="0"/>
    <x v="0"/>
    <s v="G"/>
    <x v="1188"/>
    <x v="1576"/>
    <n v="309"/>
    <n v="352"/>
    <n v="0"/>
    <n v="0"/>
    <n v="8.6"/>
    <n v="120"/>
    <n v="87"/>
    <n v="163245"/>
    <n v="1500000"/>
    <n v="-1336755"/>
    <x v="1"/>
    <x v="3"/>
    <x v="1"/>
  </r>
  <r>
    <s v="Angel Eyes"/>
    <d v="2001-07-01T00:00:00"/>
    <x v="25"/>
    <x v="0"/>
    <s v="Color"/>
    <x v="3"/>
    <x v="0"/>
    <x v="0"/>
    <s v="R"/>
    <x v="1189"/>
    <x v="314"/>
    <n v="308"/>
    <n v="1440"/>
    <n v="43"/>
    <n v="689"/>
    <n v="5.6"/>
    <n v="106"/>
    <n v="102"/>
    <n v="24044532"/>
    <n v="38000000"/>
    <n v="-13955468"/>
    <x v="1"/>
    <x v="1"/>
    <x v="0"/>
  </r>
  <r>
    <s v="November"/>
    <d v="2004-04-10T00:00:00"/>
    <x v="0"/>
    <x v="0"/>
    <s v="Color"/>
    <x v="3"/>
    <x v="0"/>
    <x v="0"/>
    <s v="R"/>
    <x v="1190"/>
    <x v="1572"/>
    <n v="308"/>
    <n v="1008"/>
    <n v="7"/>
    <n v="98"/>
    <n v="5.5"/>
    <n v="43"/>
    <n v="78"/>
    <n v="191309"/>
    <n v="150000"/>
    <n v="41309"/>
    <x v="0"/>
    <x v="1"/>
    <x v="1"/>
  </r>
  <r>
    <s v="Monsoon Wedding"/>
    <d v="2001-10-14T00:00:00"/>
    <x v="25"/>
    <x v="0"/>
    <s v="Color"/>
    <x v="0"/>
    <x v="7"/>
    <x v="20"/>
    <s v="R"/>
    <x v="1191"/>
    <x v="992"/>
    <n v="307"/>
    <n v="809"/>
    <n v="300"/>
    <n v="0"/>
    <n v="7.4"/>
    <n v="137"/>
    <n v="114"/>
    <n v="13876974"/>
    <n v="7000000"/>
    <n v="6876974"/>
    <x v="0"/>
    <x v="0"/>
    <x v="0"/>
  </r>
  <r>
    <s v="In the Land of Blood and Honey"/>
    <d v="2011-11-23T00:00:00"/>
    <x v="16"/>
    <x v="1"/>
    <s v="Color"/>
    <x v="3"/>
    <x v="23"/>
    <x v="0"/>
    <s v="R"/>
    <x v="1192"/>
    <x v="631"/>
    <n v="306"/>
    <n v="796"/>
    <n v="11000"/>
    <n v="0"/>
    <n v="4.3"/>
    <n v="110"/>
    <n v="127"/>
    <n v="301305"/>
    <n v="13000000"/>
    <n v="-12698695"/>
    <x v="1"/>
    <x v="2"/>
    <x v="2"/>
  </r>
  <r>
    <s v="The Tigger Movie"/>
    <d v="2000-01-19T00:00:00"/>
    <x v="28"/>
    <x v="0"/>
    <s v="Color"/>
    <x v="6"/>
    <x v="0"/>
    <x v="0"/>
    <s v="G"/>
    <x v="1193"/>
    <x v="1577"/>
    <n v="304"/>
    <n v="575"/>
    <n v="25"/>
    <n v="347"/>
    <n v="6.3"/>
    <n v="89"/>
    <n v="77"/>
    <n v="45542421"/>
    <n v="30000000"/>
    <n v="15542421"/>
    <x v="0"/>
    <x v="1"/>
    <x v="1"/>
  </r>
  <r>
    <s v="Pooh's Heffalump Movie"/>
    <d v="2005-08-18T00:00:00"/>
    <x v="5"/>
    <x v="0"/>
    <s v="Color"/>
    <x v="6"/>
    <x v="0"/>
    <x v="0"/>
    <s v="G"/>
    <x v="1193"/>
    <x v="1578"/>
    <n v="304"/>
    <n v="861"/>
    <n v="0"/>
    <n v="264"/>
    <n v="6.4"/>
    <n v="45"/>
    <n v="68"/>
    <n v="18081626"/>
    <n v="20000000"/>
    <n v="-1918374"/>
    <x v="1"/>
    <x v="1"/>
    <x v="1"/>
  </r>
  <r>
    <s v="Seven Samurai"/>
    <d v="1954-07-02T00:00:00"/>
    <x v="45"/>
    <x v="6"/>
    <s v="Black and White"/>
    <x v="1"/>
    <x v="1"/>
    <x v="9"/>
    <s v="Unrated"/>
    <x v="1194"/>
    <x v="1579"/>
    <n v="304"/>
    <n v="338"/>
    <n v="0"/>
    <n v="11000"/>
    <n v="8.6999999999999993"/>
    <n v="153"/>
    <n v="202"/>
    <n v="269061"/>
    <n v="2000000"/>
    <n v="-1730939"/>
    <x v="1"/>
    <x v="3"/>
    <x v="2"/>
  </r>
  <r>
    <s v="Warm Bodies"/>
    <d v="2013-12-26T00:00:00"/>
    <x v="19"/>
    <x v="1"/>
    <s v="Color"/>
    <x v="0"/>
    <x v="0"/>
    <x v="0"/>
    <s v="PG-13"/>
    <x v="1195"/>
    <x v="177"/>
    <n v="303"/>
    <n v="337"/>
    <n v="129"/>
    <n v="81000"/>
    <n v="6.9"/>
    <n v="452"/>
    <n v="98"/>
    <n v="66359959"/>
    <n v="35000000"/>
    <n v="31359959"/>
    <x v="0"/>
    <x v="1"/>
    <x v="0"/>
  </r>
  <r>
    <s v="Loser"/>
    <d v="2000-04-21T00:00:00"/>
    <x v="28"/>
    <x v="0"/>
    <s v="Color"/>
    <x v="0"/>
    <x v="0"/>
    <x v="0"/>
    <s v="PG-13"/>
    <x v="1196"/>
    <x v="1022"/>
    <n v="302"/>
    <n v="1189"/>
    <n v="143"/>
    <n v="1000"/>
    <n v="5.3"/>
    <n v="81"/>
    <n v="98"/>
    <n v="15464026"/>
    <n v="20000000"/>
    <n v="-4535974"/>
    <x v="1"/>
    <x v="1"/>
    <x v="0"/>
  </r>
  <r>
    <s v="Raising Victor Vargas"/>
    <d v="2002-09-15T00:00:00"/>
    <x v="18"/>
    <x v="0"/>
    <s v="Color"/>
    <x v="3"/>
    <x v="0"/>
    <x v="3"/>
    <s v="R"/>
    <x v="1197"/>
    <x v="702"/>
    <n v="302"/>
    <n v="663"/>
    <n v="6"/>
    <n v="219"/>
    <n v="7.2"/>
    <n v="59"/>
    <n v="88"/>
    <n v="2073984"/>
    <n v="800000"/>
    <n v="1273984"/>
    <x v="0"/>
    <x v="0"/>
    <x v="1"/>
  </r>
  <r>
    <s v="Jeepers Creepers II"/>
    <d v="2003-09-29T00:00:00"/>
    <x v="22"/>
    <x v="0"/>
    <s v="Color"/>
    <x v="2"/>
    <x v="0"/>
    <x v="0"/>
    <s v="R"/>
    <x v="1198"/>
    <x v="910"/>
    <n v="296"/>
    <n v="1340"/>
    <n v="108"/>
    <n v="0"/>
    <n v="5.6"/>
    <n v="167"/>
    <n v="104"/>
    <n v="35143332"/>
    <n v="17000000"/>
    <n v="18143332"/>
    <x v="0"/>
    <x v="1"/>
    <x v="0"/>
  </r>
  <r>
    <s v="Newlyweds"/>
    <d v="2011-10-26T00:00:00"/>
    <x v="16"/>
    <x v="1"/>
    <s v="Color"/>
    <x v="0"/>
    <x v="0"/>
    <x v="0"/>
    <s v="Not Rated"/>
    <x v="1199"/>
    <x v="1541"/>
    <n v="296"/>
    <n v="690"/>
    <n v="0"/>
    <n v="413"/>
    <n v="6.4"/>
    <n v="14"/>
    <n v="95"/>
    <n v="4584"/>
    <n v="9000"/>
    <n v="-4416"/>
    <x v="1"/>
    <x v="1"/>
    <x v="0"/>
  </r>
  <r>
    <s v="The Peacemaker"/>
    <d v="1997-02-10T00:00:00"/>
    <x v="10"/>
    <x v="2"/>
    <s v="Color"/>
    <x v="1"/>
    <x v="0"/>
    <x v="0"/>
    <s v="R"/>
    <x v="1200"/>
    <x v="325"/>
    <n v="294"/>
    <n v="1289"/>
    <n v="75"/>
    <n v="0"/>
    <n v="5.9"/>
    <n v="93"/>
    <n v="124"/>
    <n v="41256277"/>
    <n v="50000000"/>
    <n v="-8743723"/>
    <x v="1"/>
    <x v="1"/>
    <x v="2"/>
  </r>
  <r>
    <s v="Morning Glory"/>
    <d v="2010-11-17T00:00:00"/>
    <x v="7"/>
    <x v="1"/>
    <s v="Color"/>
    <x v="0"/>
    <x v="0"/>
    <x v="0"/>
    <s v="PG-13"/>
    <x v="1201"/>
    <x v="677"/>
    <n v="293"/>
    <n v="621"/>
    <n v="50"/>
    <n v="0"/>
    <n v="6.5"/>
    <n v="212"/>
    <n v="107"/>
    <n v="30993544"/>
    <n v="40000000"/>
    <n v="-9006456"/>
    <x v="1"/>
    <x v="1"/>
    <x v="0"/>
  </r>
  <r>
    <s v="Primer"/>
    <d v="2004-02-10T00:00:00"/>
    <x v="0"/>
    <x v="0"/>
    <s v="Color"/>
    <x v="3"/>
    <x v="0"/>
    <x v="0"/>
    <s v="PG-13"/>
    <x v="1202"/>
    <x v="1580"/>
    <n v="291"/>
    <n v="368"/>
    <n v="291"/>
    <n v="19000"/>
    <n v="7"/>
    <n v="143"/>
    <n v="77"/>
    <n v="424760"/>
    <n v="7000"/>
    <n v="417760"/>
    <x v="0"/>
    <x v="0"/>
    <x v="1"/>
  </r>
  <r>
    <s v="Summer Storm"/>
    <d v="2004-07-18T00:00:00"/>
    <x v="0"/>
    <x v="0"/>
    <s v="Color"/>
    <x v="0"/>
    <x v="12"/>
    <x v="8"/>
    <s v="R"/>
    <x v="1203"/>
    <x v="1361"/>
    <n v="289"/>
    <n v="362"/>
    <n v="7"/>
    <n v="442"/>
    <n v="7.4"/>
    <n v="40"/>
    <n v="98"/>
    <n v="95016"/>
    <n v="2700000"/>
    <n v="-2604984"/>
    <x v="1"/>
    <x v="0"/>
    <x v="0"/>
  </r>
  <r>
    <s v="Elizabeth"/>
    <d v="1998-07-04T00:00:00"/>
    <x v="11"/>
    <x v="2"/>
    <s v="Color"/>
    <x v="7"/>
    <x v="0"/>
    <x v="2"/>
    <s v="R"/>
    <x v="1204"/>
    <x v="510"/>
    <n v="288"/>
    <n v="1006"/>
    <n v="159"/>
    <n v="0"/>
    <n v="7.5"/>
    <n v="141"/>
    <n v="124"/>
    <n v="30012990"/>
    <n v="25000000"/>
    <n v="5012990"/>
    <x v="0"/>
    <x v="0"/>
    <x v="2"/>
  </r>
  <r>
    <s v="Scream 3"/>
    <d v="2000-02-13T00:00:00"/>
    <x v="28"/>
    <x v="0"/>
    <s v="Color"/>
    <x v="2"/>
    <x v="0"/>
    <x v="0"/>
    <s v="R"/>
    <x v="1205"/>
    <x v="53"/>
    <n v="287"/>
    <n v="600"/>
    <n v="0"/>
    <n v="0"/>
    <n v="5.5"/>
    <n v="212"/>
    <n v="116"/>
    <n v="89138076"/>
    <n v="40000000"/>
    <n v="49138076"/>
    <x v="0"/>
    <x v="1"/>
    <x v="0"/>
  </r>
  <r>
    <s v="Nanny McPhee Returns"/>
    <d v="2010-12-29T00:00:00"/>
    <x v="7"/>
    <x v="1"/>
    <s v="Color"/>
    <x v="0"/>
    <x v="0"/>
    <x v="2"/>
    <s v="PG"/>
    <x v="1206"/>
    <x v="1581"/>
    <n v="287"/>
    <n v="855"/>
    <n v="24"/>
    <n v="0"/>
    <n v="6.1"/>
    <n v="97"/>
    <n v="109"/>
    <n v="28995450"/>
    <n v="35000000"/>
    <n v="-6004550"/>
    <x v="1"/>
    <x v="1"/>
    <x v="0"/>
  </r>
  <r>
    <s v="xXx: State of the Union"/>
    <d v="2005-08-05T00:00:00"/>
    <x v="5"/>
    <x v="0"/>
    <s v="Color"/>
    <x v="1"/>
    <x v="0"/>
    <x v="0"/>
    <s v="PG-13"/>
    <x v="1207"/>
    <x v="87"/>
    <n v="287"/>
    <n v="993"/>
    <n v="93"/>
    <n v="0"/>
    <n v="4.3"/>
    <n v="77"/>
    <n v="101"/>
    <n v="26082914"/>
    <n v="87000000"/>
    <n v="-60917086"/>
    <x v="1"/>
    <x v="2"/>
    <x v="0"/>
  </r>
  <r>
    <s v="Headhunters"/>
    <d v="2011-10-25T00:00:00"/>
    <x v="16"/>
    <x v="1"/>
    <s v="Color"/>
    <x v="4"/>
    <x v="24"/>
    <x v="39"/>
    <s v="R"/>
    <x v="1208"/>
    <x v="287"/>
    <n v="286"/>
    <n v="385"/>
    <n v="77"/>
    <n v="23000"/>
    <n v="7.6"/>
    <n v="284"/>
    <n v="100"/>
    <n v="1196752"/>
    <n v="30300000"/>
    <n v="-29103248"/>
    <x v="1"/>
    <x v="0"/>
    <x v="0"/>
  </r>
  <r>
    <s v="Bride of Chucky"/>
    <d v="1998-01-14T00:00:00"/>
    <x v="11"/>
    <x v="2"/>
    <s v="Color"/>
    <x v="0"/>
    <x v="0"/>
    <x v="5"/>
    <s v="R"/>
    <x v="1209"/>
    <x v="1137"/>
    <n v="285"/>
    <n v="667"/>
    <n v="31"/>
    <n v="0"/>
    <n v="5.3"/>
    <n v="114"/>
    <n v="89"/>
    <n v="32368960"/>
    <n v="25000000"/>
    <n v="7368960"/>
    <x v="0"/>
    <x v="1"/>
    <x v="1"/>
  </r>
  <r>
    <s v="Time Changer"/>
    <d v="2002-10-13T00:00:00"/>
    <x v="18"/>
    <x v="0"/>
    <s v="Color"/>
    <x v="3"/>
    <x v="0"/>
    <x v="0"/>
    <s v="PG"/>
    <x v="1210"/>
    <x v="1582"/>
    <n v="284"/>
    <n v="1185"/>
    <n v="14"/>
    <n v="409"/>
    <n v="5.6"/>
    <n v="16"/>
    <n v="95"/>
    <n v="15278"/>
    <n v="825000"/>
    <n v="-809722"/>
    <x v="1"/>
    <x v="1"/>
    <x v="0"/>
  </r>
  <r>
    <s v="Enchanted"/>
    <d v="2007-12-06T00:00:00"/>
    <x v="4"/>
    <x v="0"/>
    <s v="Color"/>
    <x v="6"/>
    <x v="0"/>
    <x v="0"/>
    <s v="PG"/>
    <x v="1211"/>
    <x v="812"/>
    <n v="283"/>
    <n v="662"/>
    <n v="36"/>
    <n v="0"/>
    <n v="7.1"/>
    <n v="222"/>
    <n v="107"/>
    <n v="127706877"/>
    <n v="85000000"/>
    <n v="42706877"/>
    <x v="0"/>
    <x v="0"/>
    <x v="0"/>
  </r>
  <r>
    <s v="The Kite Runner"/>
    <d v="2007-06-17T00:00:00"/>
    <x v="4"/>
    <x v="0"/>
    <s v="Color"/>
    <x v="3"/>
    <x v="25"/>
    <x v="0"/>
    <s v="PG-13"/>
    <x v="1212"/>
    <x v="48"/>
    <n v="283"/>
    <n v="904"/>
    <n v="395"/>
    <n v="0"/>
    <n v="7.6"/>
    <n v="201"/>
    <n v="128"/>
    <n v="15797907"/>
    <n v="20000000"/>
    <n v="-4202093"/>
    <x v="1"/>
    <x v="0"/>
    <x v="2"/>
  </r>
  <r>
    <s v="Fruitvale Station"/>
    <d v="2013-05-13T00:00:00"/>
    <x v="19"/>
    <x v="1"/>
    <s v="Color"/>
    <x v="7"/>
    <x v="0"/>
    <x v="0"/>
    <s v="R"/>
    <x v="1213"/>
    <x v="490"/>
    <n v="282"/>
    <n v="687"/>
    <n v="0"/>
    <n v="17000"/>
    <n v="7.5"/>
    <n v="327"/>
    <n v="85"/>
    <n v="16097842"/>
    <n v="900000"/>
    <n v="15197842"/>
    <x v="0"/>
    <x v="0"/>
    <x v="1"/>
  </r>
  <r>
    <s v="Maria Full of Grace"/>
    <d v="2004-08-16T00:00:00"/>
    <x v="0"/>
    <x v="0"/>
    <s v="Color"/>
    <x v="4"/>
    <x v="6"/>
    <x v="40"/>
    <s v="R"/>
    <x v="1214"/>
    <x v="1583"/>
    <n v="280"/>
    <n v="308"/>
    <n v="13"/>
    <n v="0"/>
    <n v="7.5"/>
    <n v="155"/>
    <n v="101"/>
    <n v="6517198"/>
    <n v="3000000"/>
    <n v="3517198"/>
    <x v="0"/>
    <x v="0"/>
    <x v="0"/>
  </r>
  <r>
    <s v="The Celebration"/>
    <d v="1998-06-14T00:00:00"/>
    <x v="11"/>
    <x v="2"/>
    <s v="Color"/>
    <x v="3"/>
    <x v="22"/>
    <x v="6"/>
    <s v="R"/>
    <x v="1215"/>
    <x v="1098"/>
    <n v="280"/>
    <n v="821"/>
    <n v="346"/>
    <n v="5000"/>
    <n v="8.1"/>
    <n v="98"/>
    <n v="105"/>
    <n v="1647780"/>
    <n v="1300000"/>
    <n v="347780"/>
    <x v="0"/>
    <x v="3"/>
    <x v="0"/>
  </r>
  <r>
    <s v="You, Me and Dupree"/>
    <d v="2006-11-11T00:00:00"/>
    <x v="6"/>
    <x v="0"/>
    <s v="Color"/>
    <x v="0"/>
    <x v="0"/>
    <x v="0"/>
    <s v="PG-13"/>
    <x v="1216"/>
    <x v="284"/>
    <n v="277"/>
    <n v="847"/>
    <n v="94"/>
    <n v="0"/>
    <n v="5.6"/>
    <n v="136"/>
    <n v="110"/>
    <n v="75604320"/>
    <n v="54000000"/>
    <n v="21604320"/>
    <x v="0"/>
    <x v="1"/>
    <x v="0"/>
  </r>
  <r>
    <s v="Annie Get Your Gun"/>
    <d v="1950-04-02T00:00:00"/>
    <x v="66"/>
    <x v="6"/>
    <s v="Color"/>
    <x v="7"/>
    <x v="0"/>
    <x v="0"/>
    <s v="Passed"/>
    <x v="1217"/>
    <x v="1584"/>
    <n v="277"/>
    <n v="731"/>
    <n v="24"/>
    <n v="456"/>
    <n v="7"/>
    <n v="21"/>
    <n v="107"/>
    <n v="8000000"/>
    <n v="3768785"/>
    <n v="4231215"/>
    <x v="0"/>
    <x v="0"/>
    <x v="0"/>
  </r>
  <r>
    <s v="Dead Man Walking"/>
    <d v="1995-09-20T00:00:00"/>
    <x v="21"/>
    <x v="2"/>
    <s v="Color"/>
    <x v="4"/>
    <x v="0"/>
    <x v="2"/>
    <s v="R"/>
    <x v="1218"/>
    <x v="520"/>
    <n v="276"/>
    <n v="903"/>
    <n v="0"/>
    <n v="0"/>
    <n v="7.6"/>
    <n v="77"/>
    <n v="122"/>
    <n v="39025000"/>
    <n v="11000000"/>
    <n v="28025000"/>
    <x v="0"/>
    <x v="0"/>
    <x v="2"/>
  </r>
  <r>
    <s v="Hustle &amp; Flow"/>
    <d v="2005-12-17T00:00:00"/>
    <x v="5"/>
    <x v="0"/>
    <s v="Color"/>
    <x v="4"/>
    <x v="0"/>
    <x v="0"/>
    <s v="R"/>
    <x v="1219"/>
    <x v="784"/>
    <n v="275"/>
    <n v="727"/>
    <n v="153"/>
    <n v="0"/>
    <n v="7.4"/>
    <n v="159"/>
    <n v="116"/>
    <n v="22201636"/>
    <n v="8000000"/>
    <n v="14201636"/>
    <x v="0"/>
    <x v="0"/>
    <x v="0"/>
  </r>
  <r>
    <s v="2001: A Space Odyssey"/>
    <d v="1968-07-12T00:00:00"/>
    <x v="58"/>
    <x v="5"/>
    <s v="Color"/>
    <x v="5"/>
    <x v="0"/>
    <x v="2"/>
    <s v="G"/>
    <x v="1220"/>
    <x v="645"/>
    <n v="273"/>
    <n v="727"/>
    <n v="0"/>
    <n v="24000"/>
    <n v="8.3000000000000007"/>
    <n v="285"/>
    <n v="161"/>
    <n v="56715371"/>
    <n v="12000000"/>
    <n v="44715371"/>
    <x v="0"/>
    <x v="3"/>
    <x v="2"/>
  </r>
  <r>
    <s v="How Do You Know"/>
    <d v="2010-02-18T00:00:00"/>
    <x v="7"/>
    <x v="1"/>
    <s v="Color"/>
    <x v="0"/>
    <x v="0"/>
    <x v="0"/>
    <s v="PG-13"/>
    <x v="1221"/>
    <x v="592"/>
    <n v="273"/>
    <n v="993"/>
    <n v="274"/>
    <n v="0"/>
    <n v="5.3"/>
    <n v="168"/>
    <n v="121"/>
    <n v="30212620"/>
    <n v="120000000"/>
    <n v="-89787380"/>
    <x v="1"/>
    <x v="1"/>
    <x v="2"/>
  </r>
  <r>
    <s v="The Sea Inside"/>
    <d v="2004-12-27T00:00:00"/>
    <x v="0"/>
    <x v="0"/>
    <s v="Color"/>
    <x v="7"/>
    <x v="6"/>
    <x v="4"/>
    <s v="PG-13"/>
    <x v="1222"/>
    <x v="1402"/>
    <n v="273"/>
    <n v="529"/>
    <n v="448"/>
    <n v="0"/>
    <n v="8.1"/>
    <n v="157"/>
    <n v="125"/>
    <n v="2086345"/>
    <n v="10000000"/>
    <n v="-7913655"/>
    <x v="1"/>
    <x v="3"/>
    <x v="2"/>
  </r>
  <r>
    <s v="There Will Be Blood"/>
    <d v="2007-08-19T00:00:00"/>
    <x v="4"/>
    <x v="0"/>
    <s v="Color"/>
    <x v="3"/>
    <x v="0"/>
    <x v="0"/>
    <s v="R"/>
    <x v="1223"/>
    <x v="610"/>
    <n v="272"/>
    <n v="533"/>
    <n v="0"/>
    <n v="16000"/>
    <n v="8.1"/>
    <n v="398"/>
    <n v="158"/>
    <n v="40218903"/>
    <n v="25000000"/>
    <n v="15218903"/>
    <x v="0"/>
    <x v="3"/>
    <x v="2"/>
  </r>
  <r>
    <s v="Y Tu MamÃ¡ TambiÃ©n"/>
    <d v="2001-11-19T00:00:00"/>
    <x v="25"/>
    <x v="0"/>
    <s v="Color"/>
    <x v="5"/>
    <x v="6"/>
    <x v="28"/>
    <s v="R"/>
    <x v="1224"/>
    <x v="385"/>
    <n v="269"/>
    <n v="361"/>
    <n v="0"/>
    <n v="0"/>
    <n v="7.7"/>
    <n v="173"/>
    <n v="106"/>
    <n v="13622333"/>
    <n v="2000000"/>
    <n v="11622333"/>
    <x v="0"/>
    <x v="0"/>
    <x v="0"/>
  </r>
  <r>
    <s v="Rush Hour 3"/>
    <d v="2007-05-04T00:00:00"/>
    <x v="4"/>
    <x v="0"/>
    <s v="Color"/>
    <x v="1"/>
    <x v="0"/>
    <x v="0"/>
    <s v="PG-13"/>
    <x v="1225"/>
    <x v="208"/>
    <n v="268"/>
    <n v="1125"/>
    <n v="420"/>
    <n v="0"/>
    <n v="6.2"/>
    <n v="162"/>
    <n v="91"/>
    <n v="140080850"/>
    <n v="140000000"/>
    <n v="80850"/>
    <x v="0"/>
    <x v="1"/>
    <x v="0"/>
  </r>
  <r>
    <s v="Oliver Twist"/>
    <d v="2005-11-29T00:00:00"/>
    <x v="5"/>
    <x v="0"/>
    <s v="Color"/>
    <x v="4"/>
    <x v="0"/>
    <x v="2"/>
    <s v="PG-13"/>
    <x v="1226"/>
    <x v="56"/>
    <n v="268"/>
    <n v="450"/>
    <n v="2000"/>
    <n v="0"/>
    <n v="6.9"/>
    <n v="127"/>
    <n v="130"/>
    <n v="1987287"/>
    <n v="50000000"/>
    <n v="-48012713"/>
    <x v="1"/>
    <x v="1"/>
    <x v="2"/>
  </r>
  <r>
    <s v="Down and Out with the Dolls"/>
    <d v="2001-11-18T00:00:00"/>
    <x v="25"/>
    <x v="0"/>
    <s v="Color"/>
    <x v="0"/>
    <x v="0"/>
    <x v="0"/>
    <s v="R"/>
    <x v="1227"/>
    <x v="1585"/>
    <n v="268"/>
    <n v="318"/>
    <n v="0"/>
    <n v="27"/>
    <n v="6.1"/>
    <n v="12"/>
    <n v="88"/>
    <n v="58936"/>
    <n v="1200000"/>
    <n v="-1141064"/>
    <x v="1"/>
    <x v="1"/>
    <x v="1"/>
  </r>
  <r>
    <s v="Love in the Time of Cholera"/>
    <d v="2007-06-17T00:00:00"/>
    <x v="4"/>
    <x v="0"/>
    <s v="Color"/>
    <x v="3"/>
    <x v="0"/>
    <x v="0"/>
    <s v="R"/>
    <x v="1228"/>
    <x v="50"/>
    <n v="267"/>
    <n v="538"/>
    <n v="179"/>
    <n v="0"/>
    <n v="6.4"/>
    <n v="115"/>
    <n v="139"/>
    <n v="4584886"/>
    <n v="45000000"/>
    <n v="-40415114"/>
    <x v="1"/>
    <x v="1"/>
    <x v="2"/>
  </r>
  <r>
    <s v="Boynton Beach Club"/>
    <d v="2005-04-15T00:00:00"/>
    <x v="5"/>
    <x v="0"/>
    <s v="Color"/>
    <x v="0"/>
    <x v="0"/>
    <x v="0"/>
    <s v="R"/>
    <x v="1229"/>
    <x v="1586"/>
    <n v="267"/>
    <n v="1231"/>
    <n v="39"/>
    <n v="88"/>
    <n v="6.5"/>
    <n v="35"/>
    <n v="105"/>
    <n v="3123749"/>
    <n v="1500000"/>
    <n v="1623749"/>
    <x v="0"/>
    <x v="1"/>
    <x v="0"/>
  </r>
  <r>
    <s v="Hellraiser"/>
    <d v="1987-04-18T00:00:00"/>
    <x v="12"/>
    <x v="3"/>
    <s v="Color"/>
    <x v="8"/>
    <x v="0"/>
    <x v="2"/>
    <s v="R"/>
    <x v="1230"/>
    <x v="1587"/>
    <n v="266"/>
    <n v="673"/>
    <n v="385"/>
    <n v="0"/>
    <n v="7"/>
    <n v="203"/>
    <n v="86"/>
    <n v="14564027"/>
    <n v="1000000"/>
    <n v="13564027"/>
    <x v="0"/>
    <x v="0"/>
    <x v="1"/>
  </r>
  <r>
    <s v="Witchboard"/>
    <d v="1986-09-08T00:00:00"/>
    <x v="23"/>
    <x v="3"/>
    <s v="Color"/>
    <x v="2"/>
    <x v="0"/>
    <x v="2"/>
    <s v="R"/>
    <x v="1231"/>
    <x v="1588"/>
    <n v="265"/>
    <n v="901"/>
    <n v="85"/>
    <n v="0"/>
    <n v="5.7"/>
    <n v="65"/>
    <n v="98"/>
    <n v="7369373"/>
    <n v="2000000"/>
    <n v="5369373"/>
    <x v="0"/>
    <x v="1"/>
    <x v="0"/>
  </r>
  <r>
    <s v="Kung Fu Hustle"/>
    <d v="2004-01-11T00:00:00"/>
    <x v="0"/>
    <x v="0"/>
    <s v="Color"/>
    <x v="1"/>
    <x v="13"/>
    <x v="13"/>
    <s v="R"/>
    <x v="1232"/>
    <x v="1485"/>
    <n v="264"/>
    <n v="537"/>
    <n v="0"/>
    <n v="0"/>
    <n v="7.8"/>
    <n v="377"/>
    <n v="99"/>
    <n v="17104669"/>
    <n v="20000000"/>
    <n v="-2895331"/>
    <x v="1"/>
    <x v="0"/>
    <x v="0"/>
  </r>
  <r>
    <s v="Hedwig and the Angry Inch"/>
    <d v="2001-10-29T00:00:00"/>
    <x v="25"/>
    <x v="0"/>
    <s v="Color"/>
    <x v="0"/>
    <x v="0"/>
    <x v="0"/>
    <s v="R"/>
    <x v="1233"/>
    <x v="1071"/>
    <n v="263"/>
    <n v="993"/>
    <n v="263"/>
    <n v="0"/>
    <n v="7.8"/>
    <n v="108"/>
    <n v="95"/>
    <n v="3029081"/>
    <n v="6000000"/>
    <n v="-2970919"/>
    <x v="1"/>
    <x v="0"/>
    <x v="0"/>
  </r>
  <r>
    <s v="Woodstock"/>
    <d v="1970-08-25T00:00:00"/>
    <x v="61"/>
    <x v="4"/>
    <s v="Color"/>
    <x v="12"/>
    <x v="0"/>
    <x v="0"/>
    <s v="R"/>
    <x v="1234"/>
    <x v="1589"/>
    <n v="262"/>
    <n v="778"/>
    <n v="14"/>
    <n v="0"/>
    <n v="8.1"/>
    <n v="53"/>
    <n v="215"/>
    <n v="13300000"/>
    <n v="600000"/>
    <n v="12700000"/>
    <x v="0"/>
    <x v="3"/>
    <x v="2"/>
  </r>
  <r>
    <s v="Alone with Her"/>
    <d v="2006-12-14T00:00:00"/>
    <x v="6"/>
    <x v="0"/>
    <s v="Black and White"/>
    <x v="4"/>
    <x v="0"/>
    <x v="0"/>
    <s v="Not Rated"/>
    <x v="1235"/>
    <x v="1590"/>
    <n v="262"/>
    <n v="509"/>
    <n v="0"/>
    <n v="244"/>
    <n v="6.1"/>
    <n v="71"/>
    <n v="78"/>
    <n v="10018"/>
    <n v="1000000"/>
    <n v="-989982"/>
    <x v="1"/>
    <x v="1"/>
    <x v="1"/>
  </r>
  <r>
    <s v="The Passion of the Christ"/>
    <d v="2004-12-17T00:00:00"/>
    <x v="0"/>
    <x v="0"/>
    <s v="Color"/>
    <x v="3"/>
    <x v="26"/>
    <x v="0"/>
    <s v="R"/>
    <x v="1236"/>
    <x v="1147"/>
    <n v="260"/>
    <n v="705"/>
    <n v="0"/>
    <n v="13000"/>
    <n v="7.1"/>
    <n v="406"/>
    <n v="120"/>
    <n v="499263"/>
    <n v="30000000"/>
    <n v="-29500737"/>
    <x v="1"/>
    <x v="0"/>
    <x v="0"/>
  </r>
  <r>
    <s v="The Corruptor"/>
    <d v="1999-11-25T00:00:00"/>
    <x v="17"/>
    <x v="2"/>
    <s v="Color"/>
    <x v="1"/>
    <x v="0"/>
    <x v="0"/>
    <s v="R"/>
    <x v="1237"/>
    <x v="336"/>
    <n v="258"/>
    <n v="571"/>
    <n v="164"/>
    <n v="328"/>
    <n v="6"/>
    <n v="91"/>
    <n v="110"/>
    <n v="15156200"/>
    <n v="30000000"/>
    <n v="-14843800"/>
    <x v="1"/>
    <x v="1"/>
    <x v="0"/>
  </r>
  <r>
    <s v="Urbania"/>
    <d v="2000-09-12T00:00:00"/>
    <x v="28"/>
    <x v="0"/>
    <s v="Color"/>
    <x v="3"/>
    <x v="0"/>
    <x v="0"/>
    <s v="R"/>
    <x v="1238"/>
    <x v="1591"/>
    <n v="254"/>
    <n v="964"/>
    <n v="0"/>
    <n v="72"/>
    <n v="7"/>
    <n v="38"/>
    <n v="106"/>
    <n v="1027119"/>
    <n v="225000"/>
    <n v="802119"/>
    <x v="0"/>
    <x v="0"/>
    <x v="0"/>
  </r>
  <r>
    <s v="American Desi"/>
    <d v="2001-03-23T00:00:00"/>
    <x v="25"/>
    <x v="0"/>
    <s v="Color"/>
    <x v="0"/>
    <x v="0"/>
    <x v="0"/>
    <s v="Unrated"/>
    <x v="1239"/>
    <x v="1592"/>
    <n v="250"/>
    <n v="454"/>
    <n v="0"/>
    <n v="133"/>
    <n v="6.7"/>
    <n v="9"/>
    <n v="100"/>
    <n v="902835"/>
    <n v="250000"/>
    <n v="652835"/>
    <x v="0"/>
    <x v="1"/>
    <x v="0"/>
  </r>
  <r>
    <s v="Not Cool"/>
    <d v="2014-01-10T00:00:00"/>
    <x v="14"/>
    <x v="1"/>
    <s v="Color"/>
    <x v="0"/>
    <x v="0"/>
    <x v="0"/>
    <s v="Not Rated"/>
    <x v="1240"/>
    <x v="1593"/>
    <n v="247"/>
    <n v="954"/>
    <n v="247"/>
    <n v="0"/>
    <n v="5.0999999999999996"/>
    <n v="6"/>
    <n v="93"/>
    <n v="35688"/>
    <n v="600000"/>
    <n v="-564312"/>
    <x v="1"/>
    <x v="1"/>
    <x v="0"/>
  </r>
  <r>
    <s v="Slam"/>
    <d v="1998-03-30T00:00:00"/>
    <x v="11"/>
    <x v="2"/>
    <s v="Color"/>
    <x v="3"/>
    <x v="0"/>
    <x v="0"/>
    <s v="R"/>
    <x v="1241"/>
    <x v="1594"/>
    <n v="245"/>
    <n v="295"/>
    <n v="12"/>
    <n v="603"/>
    <n v="7.2"/>
    <n v="16"/>
    <n v="100"/>
    <n v="982214"/>
    <n v="1000000"/>
    <n v="-17786"/>
    <x v="1"/>
    <x v="0"/>
    <x v="0"/>
  </r>
  <r>
    <s v="Thunderball"/>
    <d v="1965-04-28T00:00:00"/>
    <x v="51"/>
    <x v="5"/>
    <s v="Color"/>
    <x v="1"/>
    <x v="0"/>
    <x v="2"/>
    <s v="Approved"/>
    <x v="1242"/>
    <x v="1369"/>
    <n v="244"/>
    <n v="1164"/>
    <n v="92"/>
    <n v="0"/>
    <n v="7"/>
    <n v="129"/>
    <n v="130"/>
    <n v="63600000"/>
    <n v="9000000"/>
    <n v="54600000"/>
    <x v="0"/>
    <x v="0"/>
    <x v="2"/>
  </r>
  <r>
    <s v="Moonraker"/>
    <d v="1979-09-23T00:00:00"/>
    <x v="36"/>
    <x v="4"/>
    <s v="Color"/>
    <x v="1"/>
    <x v="0"/>
    <x v="2"/>
    <s v="PG"/>
    <x v="1242"/>
    <x v="1303"/>
    <n v="244"/>
    <n v="1008"/>
    <n v="43"/>
    <n v="0"/>
    <n v="6.3"/>
    <n v="121"/>
    <n v="126"/>
    <n v="62700000"/>
    <n v="34000000"/>
    <n v="28700000"/>
    <x v="0"/>
    <x v="1"/>
    <x v="2"/>
  </r>
  <r>
    <s v="Diamonds Are Forever"/>
    <d v="1971-09-03T00:00:00"/>
    <x v="48"/>
    <x v="4"/>
    <s v="Color"/>
    <x v="1"/>
    <x v="0"/>
    <x v="2"/>
    <s v="GP"/>
    <x v="1242"/>
    <x v="387"/>
    <n v="244"/>
    <n v="1105"/>
    <n v="82"/>
    <n v="0"/>
    <n v="6.7"/>
    <n v="120"/>
    <n v="120"/>
    <n v="43800000"/>
    <n v="7200000"/>
    <n v="36600000"/>
    <x v="0"/>
    <x v="1"/>
    <x v="0"/>
  </r>
  <r>
    <s v="Novocaine"/>
    <d v="2001-03-24T00:00:00"/>
    <x v="25"/>
    <x v="0"/>
    <s v="Color"/>
    <x v="0"/>
    <x v="0"/>
    <x v="0"/>
    <s v="R"/>
    <x v="1243"/>
    <x v="1595"/>
    <n v="244"/>
    <n v="489"/>
    <n v="8"/>
    <n v="289"/>
    <n v="5.8"/>
    <n v="84"/>
    <n v="95"/>
    <n v="2025238"/>
    <n v="6000000"/>
    <n v="-3974762"/>
    <x v="1"/>
    <x v="1"/>
    <x v="0"/>
  </r>
  <r>
    <s v="Saving Silverman"/>
    <d v="2001-06-10T00:00:00"/>
    <x v="25"/>
    <x v="0"/>
    <s v="Color"/>
    <x v="0"/>
    <x v="0"/>
    <x v="0"/>
    <s v="PG-13"/>
    <x v="1244"/>
    <x v="444"/>
    <n v="240"/>
    <n v="664"/>
    <n v="221"/>
    <n v="739"/>
    <n v="5.9"/>
    <n v="97"/>
    <n v="96"/>
    <n v="19351569"/>
    <n v="22000000"/>
    <n v="-2648431"/>
    <x v="1"/>
    <x v="1"/>
    <x v="0"/>
  </r>
  <r>
    <s v="Shade"/>
    <d v="2003-06-19T00:00:00"/>
    <x v="22"/>
    <x v="0"/>
    <s v="Color"/>
    <x v="4"/>
    <x v="0"/>
    <x v="0"/>
    <s v="R"/>
    <x v="1245"/>
    <x v="1596"/>
    <n v="240"/>
    <n v="490"/>
    <n v="0"/>
    <n v="413"/>
    <n v="6.4"/>
    <n v="25"/>
    <n v="101"/>
    <n v="10696"/>
    <n v="6800000"/>
    <n v="-6789304"/>
    <x v="1"/>
    <x v="1"/>
    <x v="0"/>
  </r>
  <r>
    <s v="Finishing the Game: The Search for a New Bruce Lee"/>
    <d v="2007-07-19T00:00:00"/>
    <x v="4"/>
    <x v="0"/>
    <s v="Color"/>
    <x v="0"/>
    <x v="0"/>
    <x v="0"/>
    <s v="Not Rated"/>
    <x v="1246"/>
    <x v="162"/>
    <n v="239"/>
    <n v="734"/>
    <n v="681"/>
    <n v="155"/>
    <n v="6.2"/>
    <n v="35"/>
    <n v="84"/>
    <n v="52850"/>
    <n v="500000"/>
    <n v="-447150"/>
    <x v="1"/>
    <x v="1"/>
    <x v="1"/>
  </r>
  <r>
    <s v="The Texas Chainsaw Massacre 2"/>
    <d v="1986-12-20T00:00:00"/>
    <x v="23"/>
    <x v="3"/>
    <s v="Color"/>
    <x v="0"/>
    <x v="0"/>
    <x v="0"/>
    <s v="X"/>
    <x v="1247"/>
    <x v="1169"/>
    <n v="237"/>
    <n v="302"/>
    <n v="365"/>
    <n v="0"/>
    <n v="5.5"/>
    <n v="159"/>
    <n v="101"/>
    <n v="8025872"/>
    <n v="4700000"/>
    <n v="3325872"/>
    <x v="0"/>
    <x v="1"/>
    <x v="0"/>
  </r>
  <r>
    <s v="Paranormal Activity 4"/>
    <d v="2012-02-05T00:00:00"/>
    <x v="1"/>
    <x v="1"/>
    <s v="Color"/>
    <x v="2"/>
    <x v="0"/>
    <x v="0"/>
    <s v="R"/>
    <x v="1248"/>
    <x v="1428"/>
    <n v="235"/>
    <n v="799"/>
    <n v="24"/>
    <n v="26000"/>
    <n v="4.5999999999999996"/>
    <n v="248"/>
    <n v="96"/>
    <n v="53884821"/>
    <n v="5000000"/>
    <n v="48884821"/>
    <x v="0"/>
    <x v="2"/>
    <x v="0"/>
  </r>
  <r>
    <s v="Wasabi"/>
    <d v="2001-01-04T00:00:00"/>
    <x v="25"/>
    <x v="0"/>
    <s v="Color"/>
    <x v="1"/>
    <x v="4"/>
    <x v="3"/>
    <s v="R"/>
    <x v="1249"/>
    <x v="1597"/>
    <n v="235"/>
    <n v="303"/>
    <n v="7"/>
    <n v="0"/>
    <n v="6.6"/>
    <n v="40"/>
    <n v="94"/>
    <n v="81525"/>
    <n v="15300000"/>
    <n v="-15218475"/>
    <x v="1"/>
    <x v="1"/>
    <x v="0"/>
  </r>
  <r>
    <s v="The Matrix Reloaded"/>
    <d v="2003-10-27T00:00:00"/>
    <x v="22"/>
    <x v="0"/>
    <s v="Color"/>
    <x v="1"/>
    <x v="0"/>
    <x v="0"/>
    <s v="R"/>
    <x v="1250"/>
    <x v="302"/>
    <n v="234"/>
    <n v="534"/>
    <n v="0"/>
    <n v="0"/>
    <n v="7.2"/>
    <n v="275"/>
    <n v="138"/>
    <n v="281492479"/>
    <n v="150000000"/>
    <n v="131492479"/>
    <x v="0"/>
    <x v="0"/>
    <x v="2"/>
  </r>
  <r>
    <s v="The Greatest Show on Earth"/>
    <d v="1952-10-23T00:00:00"/>
    <x v="67"/>
    <x v="6"/>
    <s v="Color"/>
    <x v="3"/>
    <x v="0"/>
    <x v="0"/>
    <s v="Not Rated"/>
    <x v="1251"/>
    <x v="1598"/>
    <n v="232"/>
    <n v="825"/>
    <n v="309"/>
    <n v="625"/>
    <n v="6.7"/>
    <n v="44"/>
    <n v="152"/>
    <n v="36000000"/>
    <n v="4000000"/>
    <n v="32000000"/>
    <x v="0"/>
    <x v="1"/>
    <x v="2"/>
  </r>
  <r>
    <s v="Le Havre"/>
    <d v="2011-06-04T00:00:00"/>
    <x v="16"/>
    <x v="1"/>
    <s v="Color"/>
    <x v="0"/>
    <x v="4"/>
    <x v="41"/>
    <s v="Not Rated"/>
    <x v="1252"/>
    <x v="1599"/>
    <n v="232"/>
    <n v="391"/>
    <n v="592"/>
    <n v="0"/>
    <n v="7.2"/>
    <n v="205"/>
    <n v="93"/>
    <n v="611709"/>
    <n v="3850000"/>
    <n v="-3238291"/>
    <x v="1"/>
    <x v="0"/>
    <x v="0"/>
  </r>
  <r>
    <s v="QuinceaÃ±era"/>
    <d v="2006-06-28T00:00:00"/>
    <x v="6"/>
    <x v="0"/>
    <s v="Color"/>
    <x v="3"/>
    <x v="6"/>
    <x v="0"/>
    <s v="R"/>
    <x v="1253"/>
    <x v="365"/>
    <n v="231"/>
    <n v="771"/>
    <n v="25"/>
    <n v="426"/>
    <n v="7.1"/>
    <n v="69"/>
    <n v="90"/>
    <n v="1689999"/>
    <n v="400000"/>
    <n v="1289999"/>
    <x v="0"/>
    <x v="0"/>
    <x v="0"/>
  </r>
  <r>
    <s v="Boyhood"/>
    <d v="2014-07-10T00:00:00"/>
    <x v="14"/>
    <x v="1"/>
    <s v="Color"/>
    <x v="3"/>
    <x v="0"/>
    <x v="0"/>
    <s v="R"/>
    <x v="1254"/>
    <x v="256"/>
    <n v="230"/>
    <n v="673"/>
    <n v="0"/>
    <n v="92000"/>
    <n v="8"/>
    <n v="548"/>
    <n v="165"/>
    <n v="25359200"/>
    <n v="4000000"/>
    <n v="21359200"/>
    <x v="0"/>
    <x v="3"/>
    <x v="2"/>
  </r>
  <r>
    <s v="When Harry Met Sally..."/>
    <d v="1989-05-03T00:00:00"/>
    <x v="15"/>
    <x v="3"/>
    <s v="Color"/>
    <x v="0"/>
    <x v="0"/>
    <x v="0"/>
    <s v="R"/>
    <x v="1255"/>
    <x v="328"/>
    <n v="227"/>
    <n v="485"/>
    <n v="0"/>
    <n v="0"/>
    <n v="7.6"/>
    <n v="114"/>
    <n v="89"/>
    <n v="92823600"/>
    <n v="16000000"/>
    <n v="76823600"/>
    <x v="0"/>
    <x v="0"/>
    <x v="1"/>
  </r>
  <r>
    <s v="The Muppet Christmas Carol"/>
    <d v="1992-02-04T00:00:00"/>
    <x v="9"/>
    <x v="2"/>
    <s v="Color"/>
    <x v="0"/>
    <x v="0"/>
    <x v="0"/>
    <s v="G"/>
    <x v="1256"/>
    <x v="1600"/>
    <n v="227"/>
    <n v="534"/>
    <n v="53"/>
    <n v="0"/>
    <n v="7.7"/>
    <n v="75"/>
    <n v="89"/>
    <n v="27281507"/>
    <n v="12000000"/>
    <n v="15281507"/>
    <x v="0"/>
    <x v="0"/>
    <x v="1"/>
  </r>
  <r>
    <s v="Somewhere"/>
    <d v="2010-06-21T00:00:00"/>
    <x v="7"/>
    <x v="1"/>
    <s v="Color"/>
    <x v="0"/>
    <x v="0"/>
    <x v="0"/>
    <s v="R"/>
    <x v="1257"/>
    <x v="292"/>
    <n v="227"/>
    <n v="684"/>
    <n v="0"/>
    <n v="0"/>
    <n v="6.3"/>
    <n v="301"/>
    <n v="97"/>
    <n v="1768416"/>
    <n v="7000000"/>
    <n v="-5231584"/>
    <x v="1"/>
    <x v="1"/>
    <x v="0"/>
  </r>
  <r>
    <s v="Caramel"/>
    <d v="2007-07-27T00:00:00"/>
    <x v="4"/>
    <x v="0"/>
    <s v="Color"/>
    <x v="0"/>
    <x v="27"/>
    <x v="3"/>
    <s v="PG"/>
    <x v="1258"/>
    <x v="1601"/>
    <n v="227"/>
    <n v="231"/>
    <n v="0"/>
    <n v="0"/>
    <n v="7.2"/>
    <n v="109"/>
    <n v="95"/>
    <n v="1060591"/>
    <n v="1300000"/>
    <n v="-239409"/>
    <x v="1"/>
    <x v="0"/>
    <x v="0"/>
  </r>
  <r>
    <s v="A Very Long Engagement"/>
    <d v="2004-02-04T00:00:00"/>
    <x v="0"/>
    <x v="0"/>
    <s v="Color"/>
    <x v="3"/>
    <x v="4"/>
    <x v="3"/>
    <s v="R"/>
    <x v="1259"/>
    <x v="899"/>
    <n v="226"/>
    <n v="405"/>
    <n v="0"/>
    <n v="0"/>
    <n v="7.7"/>
    <n v="186"/>
    <n v="133"/>
    <n v="6167817"/>
    <n v="47000000"/>
    <n v="-40832183"/>
    <x v="1"/>
    <x v="0"/>
    <x v="2"/>
  </r>
  <r>
    <s v="Flashdance"/>
    <d v="1983-01-01T00:00:00"/>
    <x v="41"/>
    <x v="3"/>
    <s v="Color"/>
    <x v="3"/>
    <x v="0"/>
    <x v="0"/>
    <s v="R"/>
    <x v="1260"/>
    <x v="1171"/>
    <n v="225"/>
    <n v="791"/>
    <n v="213"/>
    <n v="0"/>
    <n v="6.1"/>
    <n v="51"/>
    <n v="95"/>
    <n v="94900000"/>
    <n v="4000000"/>
    <n v="90900000"/>
    <x v="0"/>
    <x v="1"/>
    <x v="0"/>
  </r>
  <r>
    <s v="Inescapable"/>
    <d v="2012-12-21T00:00:00"/>
    <x v="1"/>
    <x v="1"/>
    <s v="Color"/>
    <x v="3"/>
    <x v="0"/>
    <x v="5"/>
    <s v="R"/>
    <x v="1261"/>
    <x v="1602"/>
    <n v="223"/>
    <n v="242"/>
    <n v="55"/>
    <n v="657"/>
    <n v="5.2"/>
    <n v="36"/>
    <n v="93"/>
    <n v="4063"/>
    <n v="4000000"/>
    <n v="-3995937"/>
    <x v="1"/>
    <x v="1"/>
    <x v="0"/>
  </r>
  <r>
    <s v="The Second Best Exotic Marigold Hotel"/>
    <d v="2015-05-25T00:00:00"/>
    <x v="20"/>
    <x v="1"/>
    <s v="Color"/>
    <x v="0"/>
    <x v="0"/>
    <x v="2"/>
    <s v="PG"/>
    <x v="1262"/>
    <x v="179"/>
    <n v="220"/>
    <n v="583"/>
    <n v="108"/>
    <n v="21000"/>
    <n v="6.6"/>
    <n v="158"/>
    <n v="122"/>
    <n v="33071558"/>
    <n v="10000000"/>
    <n v="23071558"/>
    <x v="0"/>
    <x v="1"/>
    <x v="2"/>
  </r>
  <r>
    <s v="The Gallows"/>
    <d v="2015-12-24T00:00:00"/>
    <x v="20"/>
    <x v="1"/>
    <s v="Color"/>
    <x v="2"/>
    <x v="0"/>
    <x v="0"/>
    <s v="R"/>
    <x v="1263"/>
    <x v="1603"/>
    <n v="220"/>
    <n v="276"/>
    <n v="3"/>
    <n v="0"/>
    <n v="4.2"/>
    <n v="159"/>
    <n v="81"/>
    <n v="22757819"/>
    <n v="100000"/>
    <n v="22657819"/>
    <x v="0"/>
    <x v="2"/>
    <x v="1"/>
  </r>
  <r>
    <s v="Johnny English Reborn"/>
    <d v="2011-06-28T00:00:00"/>
    <x v="16"/>
    <x v="1"/>
    <s v="Color"/>
    <x v="1"/>
    <x v="0"/>
    <x v="0"/>
    <s v="PG"/>
    <x v="1264"/>
    <x v="467"/>
    <n v="219"/>
    <n v="661"/>
    <n v="32"/>
    <n v="17000"/>
    <n v="6.3"/>
    <n v="152"/>
    <n v="101"/>
    <n v="8129455"/>
    <n v="45000000"/>
    <n v="-36870545"/>
    <x v="1"/>
    <x v="1"/>
    <x v="0"/>
  </r>
  <r>
    <s v="Zack and Miri Make a Porno"/>
    <d v="2008-05-05T00:00:00"/>
    <x v="3"/>
    <x v="0"/>
    <s v="Color"/>
    <x v="0"/>
    <x v="0"/>
    <x v="0"/>
    <s v="R"/>
    <x v="1265"/>
    <x v="60"/>
    <n v="218"/>
    <n v="638"/>
    <n v="0"/>
    <n v="0"/>
    <n v="6.6"/>
    <n v="247"/>
    <n v="101"/>
    <n v="31452765"/>
    <n v="24000000"/>
    <n v="7452765"/>
    <x v="0"/>
    <x v="1"/>
    <x v="0"/>
  </r>
  <r>
    <s v="Baahubali: The Beginning"/>
    <d v="2015-06-27T00:00:00"/>
    <x v="20"/>
    <x v="1"/>
    <s v="Color"/>
    <x v="1"/>
    <x v="28"/>
    <x v="20"/>
    <s v="Not Rated"/>
    <x v="1266"/>
    <x v="1604"/>
    <n v="218"/>
    <n v="554"/>
    <n v="50"/>
    <n v="21000"/>
    <n v="8.4"/>
    <n v="44"/>
    <n v="159"/>
    <n v="6498000"/>
    <n v="18026148"/>
    <n v="-11528148"/>
    <x v="1"/>
    <x v="3"/>
    <x v="2"/>
  </r>
  <r>
    <s v="Stand by Me"/>
    <d v="1986-04-26T00:00:00"/>
    <x v="23"/>
    <x v="3"/>
    <s v="Color"/>
    <x v="5"/>
    <x v="0"/>
    <x v="0"/>
    <s v="R"/>
    <x v="1267"/>
    <x v="328"/>
    <n v="217"/>
    <n v="644"/>
    <n v="0"/>
    <n v="24000"/>
    <n v="8.1"/>
    <n v="99"/>
    <n v="89"/>
    <n v="52287414"/>
    <n v="8000000"/>
    <n v="44287414"/>
    <x v="0"/>
    <x v="3"/>
    <x v="1"/>
  </r>
  <r>
    <s v="Veronica Guerin"/>
    <d v="2003-08-14T00:00:00"/>
    <x v="22"/>
    <x v="0"/>
    <s v="Color"/>
    <x v="7"/>
    <x v="0"/>
    <x v="14"/>
    <s v="R"/>
    <x v="1268"/>
    <x v="235"/>
    <n v="214"/>
    <n v="409"/>
    <n v="541"/>
    <n v="0"/>
    <n v="6.9"/>
    <n v="106"/>
    <n v="98"/>
    <n v="1569918"/>
    <n v="17000000"/>
    <n v="-15430082"/>
    <x v="1"/>
    <x v="1"/>
    <x v="0"/>
  </r>
  <r>
    <s v="Saints and Soldiers"/>
    <d v="2003-01-26T00:00:00"/>
    <x v="22"/>
    <x v="0"/>
    <s v="Color"/>
    <x v="1"/>
    <x v="0"/>
    <x v="0"/>
    <s v="PG-13"/>
    <x v="1269"/>
    <x v="1605"/>
    <n v="214"/>
    <n v="587"/>
    <n v="38"/>
    <n v="1000"/>
    <n v="6.8"/>
    <n v="33"/>
    <n v="90"/>
    <n v="1310270"/>
    <n v="780000"/>
    <n v="530270"/>
    <x v="0"/>
    <x v="1"/>
    <x v="0"/>
  </r>
  <r>
    <s v="From Paris with Love"/>
    <d v="2010-08-02T00:00:00"/>
    <x v="7"/>
    <x v="1"/>
    <s v="Color"/>
    <x v="1"/>
    <x v="0"/>
    <x v="3"/>
    <s v="R"/>
    <x v="1270"/>
    <x v="434"/>
    <n v="211"/>
    <n v="488"/>
    <n v="180"/>
    <n v="0"/>
    <n v="6.5"/>
    <n v="203"/>
    <n v="92"/>
    <n v="23324666"/>
    <n v="52000000"/>
    <n v="-28675334"/>
    <x v="1"/>
    <x v="1"/>
    <x v="0"/>
  </r>
  <r>
    <s v="The Great Beauty"/>
    <d v="2013-01-05T00:00:00"/>
    <x v="19"/>
    <x v="1"/>
    <s v="Color"/>
    <x v="3"/>
    <x v="3"/>
    <x v="12"/>
    <s v="Not Rated"/>
    <x v="1271"/>
    <x v="1606"/>
    <n v="211"/>
    <n v="456"/>
    <n v="667"/>
    <n v="29000"/>
    <n v="7.7"/>
    <n v="280"/>
    <n v="172"/>
    <n v="2835886"/>
    <n v="9200000"/>
    <n v="-6364114"/>
    <x v="1"/>
    <x v="0"/>
    <x v="2"/>
  </r>
  <r>
    <s v="Getaway"/>
    <d v="2013-03-25T00:00:00"/>
    <x v="19"/>
    <x v="1"/>
    <s v="Color"/>
    <x v="1"/>
    <x v="0"/>
    <x v="0"/>
    <s v="PG-13"/>
    <x v="1272"/>
    <x v="1186"/>
    <n v="210"/>
    <n v="676"/>
    <n v="31"/>
    <n v="4000"/>
    <n v="4.4000000000000004"/>
    <n v="146"/>
    <n v="90"/>
    <n v="10494494"/>
    <n v="18000000"/>
    <n v="-7505506"/>
    <x v="1"/>
    <x v="2"/>
    <x v="0"/>
  </r>
  <r>
    <s v="Session 9"/>
    <d v="2001-12-25T00:00:00"/>
    <x v="25"/>
    <x v="0"/>
    <s v="Color"/>
    <x v="2"/>
    <x v="0"/>
    <x v="0"/>
    <s v="R"/>
    <x v="1273"/>
    <x v="196"/>
    <n v="210"/>
    <n v="469"/>
    <n v="122"/>
    <n v="0"/>
    <n v="6.5"/>
    <n v="127"/>
    <n v="100"/>
    <n v="373967"/>
    <n v="1500000"/>
    <n v="-1126033"/>
    <x v="1"/>
    <x v="1"/>
    <x v="0"/>
  </r>
  <r>
    <s v="Split Second"/>
    <d v="1992-08-25T00:00:00"/>
    <x v="9"/>
    <x v="2"/>
    <s v="Color"/>
    <x v="1"/>
    <x v="0"/>
    <x v="2"/>
    <s v="R"/>
    <x v="1274"/>
    <x v="1607"/>
    <n v="206"/>
    <n v="493"/>
    <n v="6"/>
    <n v="0"/>
    <n v="6.2"/>
    <n v="39"/>
    <n v="96"/>
    <n v="5430822"/>
    <n v="7000000"/>
    <n v="-1569178"/>
    <x v="1"/>
    <x v="1"/>
    <x v="0"/>
  </r>
  <r>
    <s v="The Apostle"/>
    <d v="1997-08-19T00:00:00"/>
    <x v="10"/>
    <x v="2"/>
    <s v="Color"/>
    <x v="3"/>
    <x v="0"/>
    <x v="0"/>
    <s v="PG-13"/>
    <x v="1275"/>
    <x v="1608"/>
    <n v="205"/>
    <n v="428"/>
    <n v="3000"/>
    <n v="1000"/>
    <n v="7.2"/>
    <n v="95"/>
    <n v="134"/>
    <n v="20733485"/>
    <n v="5000000"/>
    <n v="15733485"/>
    <x v="0"/>
    <x v="0"/>
    <x v="2"/>
  </r>
  <r>
    <s v="Inherent Vice"/>
    <d v="2014-07-04T00:00:00"/>
    <x v="14"/>
    <x v="1"/>
    <s v="Color"/>
    <x v="0"/>
    <x v="0"/>
    <x v="0"/>
    <s v="R"/>
    <x v="1276"/>
    <x v="610"/>
    <n v="204"/>
    <n v="707"/>
    <n v="0"/>
    <n v="18000"/>
    <n v="6.7"/>
    <n v="401"/>
    <n v="148"/>
    <n v="8093318"/>
    <n v="20000000"/>
    <n v="-11906682"/>
    <x v="1"/>
    <x v="1"/>
    <x v="2"/>
  </r>
  <r>
    <s v="Joyeux Noel"/>
    <d v="2005-10-16T00:00:00"/>
    <x v="5"/>
    <x v="0"/>
    <s v="Color"/>
    <x v="3"/>
    <x v="4"/>
    <x v="3"/>
    <s v="PG-13"/>
    <x v="1277"/>
    <x v="1609"/>
    <n v="203"/>
    <n v="773"/>
    <n v="13"/>
    <n v="11000"/>
    <n v="7.8"/>
    <n v="115"/>
    <n v="116"/>
    <n v="1050445"/>
    <n v="22000000"/>
    <n v="-20949555"/>
    <x v="1"/>
    <x v="0"/>
    <x v="0"/>
  </r>
  <r>
    <s v="El crimen del padre Amaro"/>
    <d v="2002-10-03T00:00:00"/>
    <x v="18"/>
    <x v="0"/>
    <s v="Color"/>
    <x v="3"/>
    <x v="6"/>
    <x v="28"/>
    <s v="R"/>
    <x v="1278"/>
    <x v="1610"/>
    <n v="201"/>
    <n v="546"/>
    <n v="12"/>
    <n v="544"/>
    <n v="6.8"/>
    <n v="85"/>
    <n v="118"/>
    <n v="5709616"/>
    <n v="1800000"/>
    <n v="3909616"/>
    <x v="0"/>
    <x v="1"/>
    <x v="0"/>
  </r>
  <r>
    <s v="ChÃ©ri"/>
    <d v="2009-06-22T00:00:00"/>
    <x v="2"/>
    <x v="0"/>
    <s v="Color"/>
    <x v="0"/>
    <x v="0"/>
    <x v="2"/>
    <s v="R"/>
    <x v="1279"/>
    <x v="324"/>
    <n v="201"/>
    <n v="365"/>
    <n v="350"/>
    <n v="0"/>
    <n v="6.2"/>
    <n v="155"/>
    <n v="100"/>
    <n v="2708188"/>
    <n v="23000000"/>
    <n v="-20291812"/>
    <x v="1"/>
    <x v="1"/>
    <x v="0"/>
  </r>
  <r>
    <s v="Once"/>
    <d v="2007-05-12T00:00:00"/>
    <x v="4"/>
    <x v="0"/>
    <s v="Color"/>
    <x v="3"/>
    <x v="0"/>
    <x v="14"/>
    <s v="R"/>
    <x v="1280"/>
    <x v="1483"/>
    <n v="200"/>
    <n v="332"/>
    <n v="109"/>
    <n v="26000"/>
    <n v="7.9"/>
    <n v="232"/>
    <n v="85"/>
    <n v="9437933"/>
    <n v="180000"/>
    <n v="9257933"/>
    <x v="0"/>
    <x v="0"/>
    <x v="1"/>
  </r>
  <r>
    <s v="Book of Shadows: Blair Witch 2"/>
    <d v="2000-12-11T00:00:00"/>
    <x v="28"/>
    <x v="0"/>
    <s v="Color"/>
    <x v="5"/>
    <x v="0"/>
    <x v="0"/>
    <s v="R"/>
    <x v="1281"/>
    <x v="1611"/>
    <n v="193"/>
    <n v="608"/>
    <n v="31"/>
    <n v="949"/>
    <n v="4"/>
    <n v="160"/>
    <n v="90"/>
    <n v="26421314"/>
    <n v="15000000"/>
    <n v="11421314"/>
    <x v="0"/>
    <x v="2"/>
    <x v="0"/>
  </r>
  <r>
    <s v="The Saint"/>
    <d v="1997-07-05T00:00:00"/>
    <x v="10"/>
    <x v="2"/>
    <s v="Color"/>
    <x v="1"/>
    <x v="0"/>
    <x v="0"/>
    <s v="PG-13"/>
    <x v="1282"/>
    <x v="311"/>
    <n v="192"/>
    <n v="475"/>
    <n v="176"/>
    <n v="0"/>
    <n v="6.2"/>
    <n v="64"/>
    <n v="116"/>
    <n v="61355436"/>
    <n v="68000000"/>
    <n v="-6644564"/>
    <x v="1"/>
    <x v="1"/>
    <x v="0"/>
  </r>
  <r>
    <s v="Rush Hour 2"/>
    <d v="2001-02-25T00:00:00"/>
    <x v="25"/>
    <x v="0"/>
    <s v="Color"/>
    <x v="1"/>
    <x v="0"/>
    <x v="0"/>
    <s v="PG-13"/>
    <x v="1283"/>
    <x v="208"/>
    <n v="191"/>
    <n v="664"/>
    <n v="420"/>
    <n v="0"/>
    <n v="6.6"/>
    <n v="127"/>
    <n v="90"/>
    <n v="226138454"/>
    <n v="90000000"/>
    <n v="136138454"/>
    <x v="0"/>
    <x v="1"/>
    <x v="0"/>
  </r>
  <r>
    <s v="8: The Mormon Proposition"/>
    <d v="2010-01-12T00:00:00"/>
    <x v="7"/>
    <x v="1"/>
    <s v="Color"/>
    <x v="12"/>
    <x v="0"/>
    <x v="0"/>
    <s v="R"/>
    <x v="1284"/>
    <x v="1612"/>
    <n v="191"/>
    <n v="210"/>
    <n v="0"/>
    <n v="0"/>
    <n v="7.1"/>
    <n v="28"/>
    <n v="80"/>
    <n v="99851"/>
    <n v="2500000"/>
    <n v="-2400149"/>
    <x v="1"/>
    <x v="0"/>
    <x v="1"/>
  </r>
  <r>
    <s v="Paranormal Activity"/>
    <d v="2007-12-16T00:00:00"/>
    <x v="4"/>
    <x v="0"/>
    <s v="Color"/>
    <x v="2"/>
    <x v="0"/>
    <x v="0"/>
    <s v="R"/>
    <x v="1285"/>
    <x v="1613"/>
    <n v="189"/>
    <n v="330"/>
    <n v="110"/>
    <n v="12000"/>
    <n v="6.3"/>
    <n v="409"/>
    <n v="84"/>
    <n v="107917283"/>
    <n v="15000"/>
    <n v="107902283"/>
    <x v="0"/>
    <x v="1"/>
    <x v="1"/>
  </r>
  <r>
    <s v="The Virginity Hit"/>
    <d v="2010-10-21T00:00:00"/>
    <x v="7"/>
    <x v="1"/>
    <s v="Color"/>
    <x v="0"/>
    <x v="0"/>
    <x v="0"/>
    <s v="R"/>
    <x v="1286"/>
    <x v="1614"/>
    <n v="189"/>
    <n v="768"/>
    <n v="10"/>
    <n v="974"/>
    <n v="4.5999999999999996"/>
    <n v="46"/>
    <n v="86"/>
    <n v="535249"/>
    <n v="3400000"/>
    <n v="-2864751"/>
    <x v="1"/>
    <x v="2"/>
    <x v="1"/>
  </r>
  <r>
    <s v="The Way of the Gun"/>
    <d v="2000-09-16T00:00:00"/>
    <x v="28"/>
    <x v="0"/>
    <s v="Color"/>
    <x v="1"/>
    <x v="0"/>
    <x v="0"/>
    <s v="R"/>
    <x v="1287"/>
    <x v="636"/>
    <n v="187"/>
    <n v="358"/>
    <n v="188"/>
    <n v="1000"/>
    <n v="6.7"/>
    <n v="117"/>
    <n v="119"/>
    <n v="6047856"/>
    <n v="8500000"/>
    <n v="-2452144"/>
    <x v="1"/>
    <x v="1"/>
    <x v="0"/>
  </r>
  <r>
    <s v="Rumble in the Bronx"/>
    <d v="1995-11-10T00:00:00"/>
    <x v="21"/>
    <x v="2"/>
    <s v="Color"/>
    <x v="1"/>
    <x v="13"/>
    <x v="13"/>
    <s v="R"/>
    <x v="1288"/>
    <x v="1615"/>
    <n v="186"/>
    <n v="407"/>
    <n v="7"/>
    <n v="0"/>
    <n v="6.7"/>
    <n v="62"/>
    <n v="89"/>
    <n v="32333860"/>
    <n v="7500000"/>
    <n v="24833860"/>
    <x v="0"/>
    <x v="1"/>
    <x v="1"/>
  </r>
  <r>
    <s v="Of Gods and Men"/>
    <d v="2010-01-02T00:00:00"/>
    <x v="7"/>
    <x v="1"/>
    <s v="Color"/>
    <x v="3"/>
    <x v="4"/>
    <x v="3"/>
    <s v="PG-13"/>
    <x v="1289"/>
    <x v="1616"/>
    <n v="186"/>
    <n v="416"/>
    <n v="22"/>
    <n v="0"/>
    <n v="7.2"/>
    <n v="195"/>
    <n v="122"/>
    <n v="3950029"/>
    <n v="4000000"/>
    <n v="-49971"/>
    <x v="1"/>
    <x v="0"/>
    <x v="2"/>
  </r>
  <r>
    <s v="Imagine Me &amp; You"/>
    <d v="2005-02-15T00:00:00"/>
    <x v="5"/>
    <x v="0"/>
    <s v="Color"/>
    <x v="0"/>
    <x v="0"/>
    <x v="2"/>
    <s v="R"/>
    <x v="1290"/>
    <x v="1617"/>
    <n v="186"/>
    <n v="619"/>
    <n v="21"/>
    <n v="0"/>
    <n v="6.9"/>
    <n v="85"/>
    <n v="90"/>
    <n v="671240"/>
    <n v="7900000"/>
    <n v="-7228760"/>
    <x v="1"/>
    <x v="1"/>
    <x v="0"/>
  </r>
  <r>
    <s v="Opal Dream"/>
    <d v="2006-04-22T00:00:00"/>
    <x v="6"/>
    <x v="0"/>
    <s v="Color"/>
    <x v="3"/>
    <x v="0"/>
    <x v="1"/>
    <s v="PG"/>
    <x v="1291"/>
    <x v="426"/>
    <n v="185"/>
    <n v="299"/>
    <n v="11"/>
    <n v="135"/>
    <n v="6.6"/>
    <n v="24"/>
    <n v="86"/>
    <n v="13751"/>
    <n v="11400000"/>
    <n v="-11386249"/>
    <x v="1"/>
    <x v="1"/>
    <x v="1"/>
  </r>
  <r>
    <s v="Brokedown Palace"/>
    <d v="1999-01-01T00:00:00"/>
    <x v="17"/>
    <x v="2"/>
    <s v="Color"/>
    <x v="3"/>
    <x v="0"/>
    <x v="0"/>
    <s v="PG-13"/>
    <x v="1292"/>
    <x v="1618"/>
    <n v="181"/>
    <n v="582"/>
    <n v="57"/>
    <n v="0"/>
    <n v="6.4"/>
    <n v="70"/>
    <n v="100"/>
    <n v="10114315"/>
    <n v="25000000"/>
    <n v="-14885685"/>
    <x v="1"/>
    <x v="1"/>
    <x v="0"/>
  </r>
  <r>
    <s v="Never Say Never Again"/>
    <d v="1983-04-23T00:00:00"/>
    <x v="41"/>
    <x v="3"/>
    <s v="Color"/>
    <x v="1"/>
    <x v="0"/>
    <x v="2"/>
    <s v="PG"/>
    <x v="1293"/>
    <x v="570"/>
    <n v="180"/>
    <n v="762"/>
    <n v="883"/>
    <n v="0"/>
    <n v="6.2"/>
    <n v="89"/>
    <n v="121"/>
    <n v="55500000"/>
    <n v="36000000"/>
    <n v="19500000"/>
    <x v="0"/>
    <x v="1"/>
    <x v="2"/>
  </r>
  <r>
    <s v="The Book of Mormon Movie, Volume 1: The Journey"/>
    <d v="2003-05-14T00:00:00"/>
    <x v="22"/>
    <x v="0"/>
    <s v="Color"/>
    <x v="5"/>
    <x v="0"/>
    <x v="0"/>
    <s v="PG-13"/>
    <x v="1294"/>
    <x v="1619"/>
    <n v="178"/>
    <n v="359"/>
    <n v="0"/>
    <n v="32"/>
    <n v="3.3"/>
    <n v="7"/>
    <n v="120"/>
    <n v="1098224"/>
    <n v="2000000"/>
    <n v="-901776"/>
    <x v="1"/>
    <x v="2"/>
    <x v="0"/>
  </r>
  <r>
    <s v="Call + Response"/>
    <d v="2008-09-07T00:00:00"/>
    <x v="3"/>
    <x v="0"/>
    <s v="Color"/>
    <x v="12"/>
    <x v="0"/>
    <x v="0"/>
    <s v="PG-13"/>
    <x v="1295"/>
    <x v="1620"/>
    <n v="178"/>
    <n v="279"/>
    <n v="0"/>
    <n v="26"/>
    <n v="7.5"/>
    <n v="7"/>
    <n v="86"/>
    <n v="215185"/>
    <n v="200000"/>
    <n v="15185"/>
    <x v="0"/>
    <x v="0"/>
    <x v="1"/>
  </r>
  <r>
    <s v="The World's End"/>
    <d v="2013-03-14T00:00:00"/>
    <x v="19"/>
    <x v="1"/>
    <s v="Color"/>
    <x v="1"/>
    <x v="0"/>
    <x v="2"/>
    <s v="R"/>
    <x v="1296"/>
    <x v="647"/>
    <n v="177"/>
    <n v="278"/>
    <n v="1000"/>
    <n v="49000"/>
    <n v="7"/>
    <n v="427"/>
    <n v="109"/>
    <n v="26003149"/>
    <n v="20000000"/>
    <n v="6003149"/>
    <x v="0"/>
    <x v="0"/>
    <x v="0"/>
  </r>
  <r>
    <s v="Perfume: The Story of a Murderer"/>
    <d v="2006-02-15T00:00:00"/>
    <x v="6"/>
    <x v="0"/>
    <s v="Color"/>
    <x v="4"/>
    <x v="0"/>
    <x v="8"/>
    <s v="R"/>
    <x v="1296"/>
    <x v="422"/>
    <n v="177"/>
    <n v="253"/>
    <n v="670"/>
    <n v="26000"/>
    <n v="7.5"/>
    <n v="226"/>
    <n v="147"/>
    <n v="2208939"/>
    <n v="50000000"/>
    <n v="-47791061"/>
    <x v="1"/>
    <x v="0"/>
    <x v="2"/>
  </r>
  <r>
    <s v="Aimee &amp; Jaguar"/>
    <d v="1999-10-22T00:00:00"/>
    <x v="17"/>
    <x v="2"/>
    <s v="Color"/>
    <x v="7"/>
    <x v="12"/>
    <x v="8"/>
    <s v="Not Rated"/>
    <x v="1297"/>
    <x v="1621"/>
    <n v="177"/>
    <n v="333"/>
    <n v="4"/>
    <n v="687"/>
    <n v="7.3"/>
    <n v="63"/>
    <n v="125"/>
    <n v="927107"/>
    <n v="15000000"/>
    <n v="-14072893"/>
    <x v="1"/>
    <x v="0"/>
    <x v="2"/>
  </r>
  <r>
    <s v="Paul"/>
    <d v="2011-01-16T00:00:00"/>
    <x v="16"/>
    <x v="1"/>
    <s v="Color"/>
    <x v="5"/>
    <x v="0"/>
    <x v="0"/>
    <s v="R"/>
    <x v="1298"/>
    <x v="406"/>
    <n v="176"/>
    <n v="390"/>
    <n v="99"/>
    <n v="42000"/>
    <n v="7"/>
    <n v="342"/>
    <n v="109"/>
    <n v="37371385"/>
    <n v="40000000"/>
    <n v="-2628615"/>
    <x v="1"/>
    <x v="0"/>
    <x v="0"/>
  </r>
  <r>
    <s v="Kung Pow: Enter the Fist"/>
    <d v="2002-02-18T00:00:00"/>
    <x v="18"/>
    <x v="0"/>
    <s v="Color"/>
    <x v="1"/>
    <x v="0"/>
    <x v="0"/>
    <s v="PG-13"/>
    <x v="1299"/>
    <x v="1302"/>
    <n v="176"/>
    <n v="361"/>
    <n v="176"/>
    <n v="0"/>
    <n v="6.2"/>
    <n v="63"/>
    <n v="81"/>
    <n v="16033556"/>
    <n v="10000000"/>
    <n v="6033556"/>
    <x v="0"/>
    <x v="1"/>
    <x v="1"/>
  </r>
  <r>
    <s v="Hot Fuzz"/>
    <d v="2007-03-09T00:00:00"/>
    <x v="4"/>
    <x v="0"/>
    <s v="Color"/>
    <x v="1"/>
    <x v="0"/>
    <x v="2"/>
    <s v="R"/>
    <x v="1300"/>
    <x v="647"/>
    <n v="175"/>
    <n v="485"/>
    <n v="1000"/>
    <n v="17000"/>
    <n v="7.9"/>
    <n v="285"/>
    <n v="121"/>
    <n v="23618786"/>
    <n v="8000000"/>
    <n v="15618786"/>
    <x v="0"/>
    <x v="0"/>
    <x v="2"/>
  </r>
  <r>
    <s v="Stone Cold"/>
    <d v="1991-06-10T00:00:00"/>
    <x v="13"/>
    <x v="2"/>
    <s v="Color"/>
    <x v="1"/>
    <x v="0"/>
    <x v="0"/>
    <s v="R"/>
    <x v="1301"/>
    <x v="937"/>
    <n v="174"/>
    <n v="583"/>
    <n v="22"/>
    <n v="0"/>
    <n v="5.9"/>
    <n v="27"/>
    <n v="88"/>
    <n v="9286314"/>
    <n v="17000000"/>
    <n v="-7713686"/>
    <x v="1"/>
    <x v="1"/>
    <x v="1"/>
  </r>
  <r>
    <s v="La otra conquista"/>
    <d v="1998-04-15T00:00:00"/>
    <x v="11"/>
    <x v="2"/>
    <s v="Color"/>
    <x v="3"/>
    <x v="6"/>
    <x v="28"/>
    <s v="R"/>
    <x v="1302"/>
    <x v="1622"/>
    <n v="174"/>
    <n v="222"/>
    <n v="22"/>
    <n v="140"/>
    <n v="6.8"/>
    <n v="39"/>
    <n v="106"/>
    <n v="886410"/>
    <n v="3500000"/>
    <n v="-2613590"/>
    <x v="1"/>
    <x v="1"/>
    <x v="0"/>
  </r>
  <r>
    <s v="Boys Don't Cry"/>
    <d v="1999-10-21T00:00:00"/>
    <x v="17"/>
    <x v="2"/>
    <s v="Color"/>
    <x v="7"/>
    <x v="0"/>
    <x v="0"/>
    <s v="R"/>
    <x v="1303"/>
    <x v="187"/>
    <n v="173"/>
    <n v="563"/>
    <n v="108"/>
    <n v="0"/>
    <n v="7.6"/>
    <n v="123"/>
    <n v="118"/>
    <n v="11533945"/>
    <n v="2000000"/>
    <n v="9533945"/>
    <x v="0"/>
    <x v="0"/>
    <x v="0"/>
  </r>
  <r>
    <s v="Jindabyne"/>
    <d v="2006-03-29T00:00:00"/>
    <x v="6"/>
    <x v="0"/>
    <s v="Color"/>
    <x v="4"/>
    <x v="0"/>
    <x v="1"/>
    <s v="R"/>
    <x v="1304"/>
    <x v="1623"/>
    <n v="172"/>
    <n v="378"/>
    <n v="10"/>
    <n v="302"/>
    <n v="6.4"/>
    <n v="75"/>
    <n v="118"/>
    <n v="399879"/>
    <n v="15000000"/>
    <n v="-14600121"/>
    <x v="1"/>
    <x v="1"/>
    <x v="0"/>
  </r>
  <r>
    <s v="The Blair Witch Project"/>
    <d v="1999-07-28T00:00:00"/>
    <x v="17"/>
    <x v="2"/>
    <s v="Black and White"/>
    <x v="2"/>
    <x v="0"/>
    <x v="0"/>
    <s v="R"/>
    <x v="1305"/>
    <x v="1624"/>
    <n v="170"/>
    <n v="399"/>
    <n v="19"/>
    <n v="0"/>
    <n v="6.4"/>
    <n v="360"/>
    <n v="81"/>
    <n v="140530114"/>
    <n v="60000"/>
    <n v="140470114"/>
    <x v="0"/>
    <x v="1"/>
    <x v="1"/>
  </r>
  <r>
    <s v="I Love You Phillip Morris"/>
    <d v="2009-08-19T00:00:00"/>
    <x v="2"/>
    <x v="0"/>
    <s v="Color"/>
    <x v="7"/>
    <x v="0"/>
    <x v="3"/>
    <s v="R"/>
    <x v="1306"/>
    <x v="74"/>
    <n v="170"/>
    <n v="931"/>
    <n v="43"/>
    <n v="11000"/>
    <n v="6.6"/>
    <n v="242"/>
    <n v="102"/>
    <n v="2035566"/>
    <n v="13000000"/>
    <n v="-10964434"/>
    <x v="1"/>
    <x v="1"/>
    <x v="0"/>
  </r>
  <r>
    <s v="In the Shadow of the Moon"/>
    <d v="2007-08-20T00:00:00"/>
    <x v="4"/>
    <x v="0"/>
    <s v="Black and White"/>
    <x v="12"/>
    <x v="0"/>
    <x v="2"/>
    <s v="PG"/>
    <x v="1307"/>
    <x v="1625"/>
    <n v="168"/>
    <n v="408"/>
    <n v="90"/>
    <n v="0"/>
    <n v="8.1"/>
    <n v="107"/>
    <n v="100"/>
    <n v="1134049"/>
    <n v="2000000"/>
    <n v="-865951"/>
    <x v="1"/>
    <x v="3"/>
    <x v="0"/>
  </r>
  <r>
    <s v="Doomsday"/>
    <d v="2008-02-19T00:00:00"/>
    <x v="3"/>
    <x v="0"/>
    <s v="Color"/>
    <x v="1"/>
    <x v="0"/>
    <x v="2"/>
    <s v="R"/>
    <x v="1308"/>
    <x v="1467"/>
    <n v="165"/>
    <n v="391"/>
    <n v="197"/>
    <n v="0"/>
    <n v="6"/>
    <n v="254"/>
    <n v="113"/>
    <n v="10955425"/>
    <n v="30000000"/>
    <n v="-19044575"/>
    <x v="1"/>
    <x v="1"/>
    <x v="0"/>
  </r>
  <r>
    <s v="Winter in Wartime"/>
    <d v="2008-10-18T00:00:00"/>
    <x v="3"/>
    <x v="0"/>
    <s v="Color"/>
    <x v="3"/>
    <x v="8"/>
    <x v="24"/>
    <s v="R"/>
    <x v="1309"/>
    <x v="1626"/>
    <n v="163"/>
    <n v="219"/>
    <n v="12"/>
    <n v="0"/>
    <n v="7.1"/>
    <n v="111"/>
    <n v="103"/>
    <n v="542860"/>
    <n v="4000000"/>
    <n v="-3457140"/>
    <x v="1"/>
    <x v="0"/>
    <x v="0"/>
  </r>
  <r>
    <s v="Soul Survivors"/>
    <d v="2001-08-19T00:00:00"/>
    <x v="25"/>
    <x v="0"/>
    <s v="Color"/>
    <x v="3"/>
    <x v="0"/>
    <x v="0"/>
    <s v="PG-13"/>
    <x v="1310"/>
    <x v="1627"/>
    <n v="159"/>
    <n v="417"/>
    <n v="12"/>
    <n v="231"/>
    <n v="3.9"/>
    <n v="64"/>
    <n v="84"/>
    <n v="3100650"/>
    <n v="14000000"/>
    <n v="-10899350"/>
    <x v="1"/>
    <x v="2"/>
    <x v="1"/>
  </r>
  <r>
    <s v="Ruby in Paradise"/>
    <d v="1993-03-23T00:00:00"/>
    <x v="8"/>
    <x v="2"/>
    <s v="Color"/>
    <x v="3"/>
    <x v="0"/>
    <x v="0"/>
    <s v="R"/>
    <x v="1311"/>
    <x v="1531"/>
    <n v="159"/>
    <n v="423"/>
    <n v="9"/>
    <n v="81"/>
    <n v="7.2"/>
    <n v="11"/>
    <n v="114"/>
    <n v="1001437"/>
    <n v="800000"/>
    <n v="201437"/>
    <x v="0"/>
    <x v="0"/>
    <x v="0"/>
  </r>
  <r>
    <s v="Step Up 2: The Streets"/>
    <d v="2008-07-14T00:00:00"/>
    <x v="3"/>
    <x v="0"/>
    <s v="Color"/>
    <x v="3"/>
    <x v="0"/>
    <x v="0"/>
    <s v="PG-13"/>
    <x v="1312"/>
    <x v="351"/>
    <n v="158"/>
    <n v="816"/>
    <n v="209"/>
    <n v="0"/>
    <n v="6.2"/>
    <n v="97"/>
    <n v="98"/>
    <n v="58006147"/>
    <n v="23000000"/>
    <n v="35006147"/>
    <x v="0"/>
    <x v="1"/>
    <x v="0"/>
  </r>
  <r>
    <s v="Friday the 13th: The Final Chapter"/>
    <d v="1984-02-21T00:00:00"/>
    <x v="26"/>
    <x v="3"/>
    <s v="Color"/>
    <x v="2"/>
    <x v="0"/>
    <x v="0"/>
    <s v="R"/>
    <x v="1313"/>
    <x v="1628"/>
    <n v="158"/>
    <n v="467"/>
    <n v="17"/>
    <n v="0"/>
    <n v="5.9"/>
    <n v="166"/>
    <n v="97"/>
    <n v="32600000"/>
    <n v="1800000"/>
    <n v="30800000"/>
    <x v="0"/>
    <x v="1"/>
    <x v="0"/>
  </r>
  <r>
    <s v="Hanna"/>
    <d v="2011-06-13T00:00:00"/>
    <x v="16"/>
    <x v="1"/>
    <s v="Color"/>
    <x v="1"/>
    <x v="0"/>
    <x v="0"/>
    <s v="PG-13"/>
    <x v="1314"/>
    <x v="253"/>
    <n v="157"/>
    <n v="257"/>
    <n v="456"/>
    <n v="38000"/>
    <n v="6.8"/>
    <n v="417"/>
    <n v="111"/>
    <n v="40247512"/>
    <n v="30000000"/>
    <n v="10247512"/>
    <x v="0"/>
    <x v="1"/>
    <x v="0"/>
  </r>
  <r>
    <s v="No Escape"/>
    <d v="2015-01-12T00:00:00"/>
    <x v="20"/>
    <x v="1"/>
    <s v="Color"/>
    <x v="1"/>
    <x v="0"/>
    <x v="0"/>
    <s v="R"/>
    <x v="1315"/>
    <x v="3"/>
    <n v="155"/>
    <n v="259"/>
    <n v="66"/>
    <n v="16000"/>
    <n v="6.8"/>
    <n v="203"/>
    <n v="103"/>
    <n v="27285953"/>
    <n v="5000000"/>
    <n v="22285953"/>
    <x v="0"/>
    <x v="1"/>
    <x v="0"/>
  </r>
  <r>
    <s v="Young Sherlock Holmes"/>
    <d v="1985-05-18T00:00:00"/>
    <x v="32"/>
    <x v="3"/>
    <s v="Color"/>
    <x v="5"/>
    <x v="0"/>
    <x v="0"/>
    <s v="PG-13"/>
    <x v="1316"/>
    <x v="18"/>
    <n v="155"/>
    <n v="605"/>
    <n v="272"/>
    <n v="0"/>
    <n v="6.8"/>
    <n v="64"/>
    <n v="109"/>
    <n v="4250320"/>
    <n v="18000000"/>
    <n v="-13749680"/>
    <x v="1"/>
    <x v="1"/>
    <x v="0"/>
  </r>
  <r>
    <s v="Exiled"/>
    <d v="2006-11-19T00:00:00"/>
    <x v="6"/>
    <x v="0"/>
    <s v="Color"/>
    <x v="1"/>
    <x v="13"/>
    <x v="13"/>
    <s v="R"/>
    <x v="1317"/>
    <x v="1629"/>
    <n v="155"/>
    <n v="398"/>
    <n v="143"/>
    <n v="528"/>
    <n v="7.3"/>
    <n v="98"/>
    <n v="110"/>
    <n v="49413"/>
    <n v="35000000"/>
    <n v="-34950587"/>
    <x v="1"/>
    <x v="0"/>
    <x v="0"/>
  </r>
  <r>
    <s v="Shanghai Knights"/>
    <d v="2003-04-09T00:00:00"/>
    <x v="22"/>
    <x v="0"/>
    <s v="Color"/>
    <x v="1"/>
    <x v="0"/>
    <x v="0"/>
    <s v="PG-13"/>
    <x v="1318"/>
    <x v="251"/>
    <n v="154"/>
    <n v="428"/>
    <n v="71"/>
    <n v="955"/>
    <n v="6.2"/>
    <n v="165"/>
    <n v="114"/>
    <n v="60470220"/>
    <n v="50000000"/>
    <n v="10470220"/>
    <x v="0"/>
    <x v="1"/>
    <x v="0"/>
  </r>
  <r>
    <s v="The Time Traveler's Wife"/>
    <d v="2009-01-19T00:00:00"/>
    <x v="2"/>
    <x v="0"/>
    <s v="Color"/>
    <x v="3"/>
    <x v="0"/>
    <x v="0"/>
    <s v="PG-13"/>
    <x v="1319"/>
    <x v="386"/>
    <n v="152"/>
    <n v="568"/>
    <n v="124"/>
    <n v="13000"/>
    <n v="7.1"/>
    <n v="214"/>
    <n v="107"/>
    <n v="63411478"/>
    <n v="39000000"/>
    <n v="24411478"/>
    <x v="0"/>
    <x v="0"/>
    <x v="0"/>
  </r>
  <r>
    <s v="The Barbarian Invasions"/>
    <d v="2003-08-21T00:00:00"/>
    <x v="22"/>
    <x v="0"/>
    <s v="Color"/>
    <x v="0"/>
    <x v="4"/>
    <x v="5"/>
    <s v="R"/>
    <x v="1320"/>
    <x v="1630"/>
    <n v="150"/>
    <n v="253"/>
    <n v="66"/>
    <n v="0"/>
    <n v="7.7"/>
    <n v="135"/>
    <n v="112"/>
    <n v="3432342"/>
    <n v="6000000"/>
    <n v="-2567658"/>
    <x v="1"/>
    <x v="0"/>
    <x v="0"/>
  </r>
  <r>
    <s v="Ex Machina"/>
    <d v="2015-02-11T00:00:00"/>
    <x v="20"/>
    <x v="1"/>
    <s v="Black and White"/>
    <x v="3"/>
    <x v="0"/>
    <x v="2"/>
    <s v="R"/>
    <x v="1321"/>
    <x v="1631"/>
    <n v="149"/>
    <n v="430"/>
    <n v="232"/>
    <n v="109000"/>
    <n v="7.7"/>
    <n v="489"/>
    <n v="108"/>
    <n v="25440971"/>
    <n v="15000000"/>
    <n v="10440971"/>
    <x v="0"/>
    <x v="0"/>
    <x v="0"/>
  </r>
  <r>
    <s v="Mr. Turner"/>
    <d v="2014-06-04T00:00:00"/>
    <x v="14"/>
    <x v="1"/>
    <s v="Color"/>
    <x v="7"/>
    <x v="0"/>
    <x v="2"/>
    <s v="R"/>
    <x v="1322"/>
    <x v="980"/>
    <n v="149"/>
    <n v="390"/>
    <n v="608"/>
    <n v="0"/>
    <n v="6.8"/>
    <n v="262"/>
    <n v="150"/>
    <n v="3958500"/>
    <n v="8200000"/>
    <n v="-4241500"/>
    <x v="1"/>
    <x v="1"/>
    <x v="2"/>
  </r>
  <r>
    <s v="All or Nothing"/>
    <d v="2002-07-01T00:00:00"/>
    <x v="18"/>
    <x v="0"/>
    <s v="Color"/>
    <x v="3"/>
    <x v="0"/>
    <x v="2"/>
    <s v="R"/>
    <x v="1322"/>
    <x v="980"/>
    <n v="149"/>
    <n v="251"/>
    <n v="608"/>
    <n v="484"/>
    <n v="7.6"/>
    <n v="81"/>
    <n v="121"/>
    <n v="112935"/>
    <n v="9000000"/>
    <n v="-8887065"/>
    <x v="1"/>
    <x v="0"/>
    <x v="2"/>
  </r>
  <r>
    <s v="Shrek"/>
    <d v="2001-06-29T00:00:00"/>
    <x v="25"/>
    <x v="0"/>
    <s v="Color"/>
    <x v="5"/>
    <x v="0"/>
    <x v="0"/>
    <s v="PG"/>
    <x v="1323"/>
    <x v="205"/>
    <n v="145"/>
    <n v="275"/>
    <n v="80"/>
    <n v="0"/>
    <n v="7.9"/>
    <n v="212"/>
    <n v="90"/>
    <n v="267652016"/>
    <n v="60000000"/>
    <n v="207652016"/>
    <x v="0"/>
    <x v="0"/>
    <x v="0"/>
  </r>
  <r>
    <s v="The Peanuts Movie"/>
    <d v="2015-04-15T00:00:00"/>
    <x v="20"/>
    <x v="1"/>
    <s v="Color"/>
    <x v="5"/>
    <x v="0"/>
    <x v="0"/>
    <s v="G"/>
    <x v="1324"/>
    <x v="202"/>
    <n v="144"/>
    <n v="309"/>
    <n v="20"/>
    <n v="33000"/>
    <n v="7.2"/>
    <n v="208"/>
    <n v="88"/>
    <n v="130174897"/>
    <n v="99000000"/>
    <n v="31174897"/>
    <x v="0"/>
    <x v="0"/>
    <x v="1"/>
  </r>
  <r>
    <s v="I Am Love"/>
    <d v="2009-08-05T00:00:00"/>
    <x v="2"/>
    <x v="0"/>
    <s v="Color"/>
    <x v="3"/>
    <x v="3"/>
    <x v="12"/>
    <s v="R"/>
    <x v="1325"/>
    <x v="1632"/>
    <n v="144"/>
    <n v="474"/>
    <n v="64"/>
    <n v="0"/>
    <n v="7"/>
    <n v="181"/>
    <n v="120"/>
    <n v="5004648"/>
    <n v="10000000"/>
    <n v="-4995352"/>
    <x v="1"/>
    <x v="0"/>
    <x v="0"/>
  </r>
  <r>
    <s v="Aloft"/>
    <d v="2014-12-13T00:00:00"/>
    <x v="14"/>
    <x v="1"/>
    <s v="Color"/>
    <x v="3"/>
    <x v="0"/>
    <x v="4"/>
    <s v="R"/>
    <x v="1326"/>
    <x v="1633"/>
    <n v="144"/>
    <n v="326"/>
    <n v="43"/>
    <n v="675"/>
    <n v="5.3"/>
    <n v="56"/>
    <n v="97"/>
    <n v="52961"/>
    <n v="8000000"/>
    <n v="-7947039"/>
    <x v="1"/>
    <x v="1"/>
    <x v="0"/>
  </r>
  <r>
    <s v="Leatherheads"/>
    <d v="2008-05-17T00:00:00"/>
    <x v="3"/>
    <x v="0"/>
    <s v="Color"/>
    <x v="0"/>
    <x v="0"/>
    <x v="0"/>
    <s v="PG-13"/>
    <x v="1327"/>
    <x v="76"/>
    <n v="142"/>
    <n v="589"/>
    <n v="0"/>
    <n v="472"/>
    <n v="6"/>
    <n v="186"/>
    <n v="114"/>
    <n v="31199215"/>
    <n v="58000000"/>
    <n v="-26800785"/>
    <x v="1"/>
    <x v="1"/>
    <x v="0"/>
  </r>
  <r>
    <s v="The Woman Chaser"/>
    <d v="1999-02-19T00:00:00"/>
    <x v="17"/>
    <x v="2"/>
    <s v="Black and White"/>
    <x v="0"/>
    <x v="0"/>
    <x v="0"/>
    <s v="Not Rated"/>
    <x v="1328"/>
    <x v="1634"/>
    <n v="142"/>
    <n v="168"/>
    <n v="14"/>
    <n v="73"/>
    <n v="7.3"/>
    <n v="18"/>
    <n v="88"/>
    <n v="110720"/>
    <n v="1200000"/>
    <n v="-1089280"/>
    <x v="1"/>
    <x v="0"/>
    <x v="1"/>
  </r>
  <r>
    <s v="Taxi to the Dark Side"/>
    <d v="2007-12-24T00:00:00"/>
    <x v="4"/>
    <x v="0"/>
    <s v="Color"/>
    <x v="4"/>
    <x v="0"/>
    <x v="0"/>
    <s v="R"/>
    <x v="1329"/>
    <x v="1635"/>
    <n v="141"/>
    <n v="313"/>
    <n v="141"/>
    <n v="0"/>
    <n v="7.7"/>
    <n v="84"/>
    <n v="53"/>
    <n v="274661"/>
    <n v="1000000"/>
    <n v="-725339"/>
    <x v="1"/>
    <x v="0"/>
    <x v="1"/>
  </r>
  <r>
    <s v="Before Midnight"/>
    <d v="2013-09-25T00:00:00"/>
    <x v="19"/>
    <x v="1"/>
    <s v="Color"/>
    <x v="3"/>
    <x v="0"/>
    <x v="0"/>
    <s v="R"/>
    <x v="1330"/>
    <x v="256"/>
    <n v="140"/>
    <n v="328"/>
    <n v="0"/>
    <n v="62000"/>
    <n v="7.9"/>
    <n v="405"/>
    <n v="109"/>
    <n v="8114507"/>
    <n v="3000000"/>
    <n v="5114507"/>
    <x v="0"/>
    <x v="0"/>
    <x v="0"/>
  </r>
  <r>
    <s v="The Brothers McMullen"/>
    <d v="1995-07-14T00:00:00"/>
    <x v="21"/>
    <x v="2"/>
    <s v="Color"/>
    <x v="0"/>
    <x v="0"/>
    <x v="0"/>
    <s v="R"/>
    <x v="1331"/>
    <x v="1541"/>
    <n v="138"/>
    <n v="388"/>
    <n v="0"/>
    <n v="265"/>
    <n v="6.6"/>
    <n v="36"/>
    <n v="98"/>
    <n v="10246600"/>
    <n v="25000"/>
    <n v="10221600"/>
    <x v="0"/>
    <x v="1"/>
    <x v="0"/>
  </r>
  <r>
    <s v="In the Company of Men"/>
    <d v="1997-01-18T00:00:00"/>
    <x v="10"/>
    <x v="2"/>
    <s v="Color"/>
    <x v="0"/>
    <x v="0"/>
    <x v="5"/>
    <s v="R"/>
    <x v="1332"/>
    <x v="602"/>
    <n v="136"/>
    <n v="254"/>
    <n v="119"/>
    <n v="489"/>
    <n v="7.3"/>
    <n v="80"/>
    <n v="97"/>
    <n v="2856622"/>
    <n v="25000"/>
    <n v="2831622"/>
    <x v="0"/>
    <x v="0"/>
    <x v="0"/>
  </r>
  <r>
    <s v="Metropolis"/>
    <d v="1927-01-26T00:00:00"/>
    <x v="68"/>
    <x v="9"/>
    <s v="Black and White"/>
    <x v="3"/>
    <x v="12"/>
    <x v="8"/>
    <s v="Not Rated"/>
    <x v="1333"/>
    <x v="1636"/>
    <n v="136"/>
    <n v="203"/>
    <n v="756"/>
    <n v="12000"/>
    <n v="8.3000000000000007"/>
    <n v="260"/>
    <n v="145"/>
    <n v="26435"/>
    <n v="6000000"/>
    <n v="-5973565"/>
    <x v="1"/>
    <x v="3"/>
    <x v="2"/>
  </r>
  <r>
    <s v="Man on the Moon"/>
    <d v="1999-06-04T00:00:00"/>
    <x v="17"/>
    <x v="2"/>
    <s v="Color"/>
    <x v="7"/>
    <x v="0"/>
    <x v="2"/>
    <s v="R"/>
    <x v="1334"/>
    <x v="1168"/>
    <n v="134"/>
    <n v="209"/>
    <n v="869"/>
    <n v="0"/>
    <n v="7.4"/>
    <n v="140"/>
    <n v="118"/>
    <n v="34580635"/>
    <n v="52000000"/>
    <n v="-17419365"/>
    <x v="1"/>
    <x v="0"/>
    <x v="0"/>
  </r>
  <r>
    <s v="28 Days Later..."/>
    <d v="2002-03-11T00:00:00"/>
    <x v="18"/>
    <x v="0"/>
    <s v="Color"/>
    <x v="3"/>
    <x v="0"/>
    <x v="2"/>
    <s v="R"/>
    <x v="1335"/>
    <x v="95"/>
    <n v="133"/>
    <n v="241"/>
    <n v="0"/>
    <n v="11000"/>
    <n v="7.6"/>
    <n v="224"/>
    <n v="113"/>
    <n v="45063889"/>
    <n v="8000000"/>
    <n v="37063889"/>
    <x v="0"/>
    <x v="0"/>
    <x v="0"/>
  </r>
  <r>
    <s v="Incendies"/>
    <d v="2010-08-18T00:00:00"/>
    <x v="7"/>
    <x v="1"/>
    <s v="Color"/>
    <x v="3"/>
    <x v="4"/>
    <x v="5"/>
    <s v="R"/>
    <x v="1336"/>
    <x v="270"/>
    <n v="131"/>
    <n v="343"/>
    <n v="777"/>
    <n v="37000"/>
    <n v="8.1999999999999993"/>
    <n v="226"/>
    <n v="139"/>
    <n v="6857096"/>
    <n v="6800000"/>
    <n v="57096"/>
    <x v="0"/>
    <x v="3"/>
    <x v="2"/>
  </r>
  <r>
    <s v="4 Months, 3 Weeks and 2 Days"/>
    <d v="2007-06-09T00:00:00"/>
    <x v="4"/>
    <x v="0"/>
    <s v="Color"/>
    <x v="3"/>
    <x v="29"/>
    <x v="26"/>
    <s v="Not Rated"/>
    <x v="1337"/>
    <x v="1637"/>
    <n v="131"/>
    <n v="264"/>
    <n v="163"/>
    <n v="14000"/>
    <n v="7.9"/>
    <n v="233"/>
    <n v="113"/>
    <n v="1185783"/>
    <n v="590000"/>
    <n v="595783"/>
    <x v="0"/>
    <x v="0"/>
    <x v="0"/>
  </r>
  <r>
    <s v="A Nightmare on Elm Street 4: The Dream Master"/>
    <d v="1988-01-01T00:00:00"/>
    <x v="30"/>
    <x v="3"/>
    <s v="Color"/>
    <x v="8"/>
    <x v="0"/>
    <x v="0"/>
    <s v="R"/>
    <x v="1338"/>
    <x v="488"/>
    <n v="130"/>
    <n v="450"/>
    <n v="212"/>
    <n v="0"/>
    <n v="5.7"/>
    <n v="102"/>
    <n v="99"/>
    <n v="49369900"/>
    <n v="7000000"/>
    <n v="42369900"/>
    <x v="0"/>
    <x v="1"/>
    <x v="0"/>
  </r>
  <r>
    <s v="20 Feet from Stardom"/>
    <d v="2013-01-25T00:00:00"/>
    <x v="19"/>
    <x v="1"/>
    <s v="Color"/>
    <x v="12"/>
    <x v="0"/>
    <x v="0"/>
    <s v="PG-13"/>
    <x v="1339"/>
    <x v="1638"/>
    <n v="130"/>
    <n v="198"/>
    <n v="9"/>
    <n v="14000"/>
    <n v="7.4"/>
    <n v="149"/>
    <n v="91"/>
    <n v="4946250"/>
    <n v="1000000"/>
    <n v="3946250"/>
    <x v="0"/>
    <x v="0"/>
    <x v="0"/>
  </r>
  <r>
    <s v="1408"/>
    <d v="2007-03-11T00:00:00"/>
    <x v="4"/>
    <x v="0"/>
    <s v="Color"/>
    <x v="8"/>
    <x v="0"/>
    <x v="0"/>
    <s v="PG-13"/>
    <x v="1340"/>
    <x v="504"/>
    <n v="129"/>
    <n v="214"/>
    <n v="101"/>
    <n v="11000"/>
    <n v="6.8"/>
    <n v="314"/>
    <n v="114"/>
    <n v="71975611"/>
    <n v="25000000"/>
    <n v="46975611"/>
    <x v="0"/>
    <x v="1"/>
    <x v="0"/>
  </r>
  <r>
    <s v="Mi America"/>
    <d v="2015-08-08T00:00:00"/>
    <x v="20"/>
    <x v="1"/>
    <s v="Color"/>
    <x v="4"/>
    <x v="0"/>
    <x v="0"/>
    <s v="R"/>
    <x v="1341"/>
    <x v="1639"/>
    <n v="128"/>
    <n v="214"/>
    <n v="7"/>
    <n v="305"/>
    <n v="7.2"/>
    <n v="4"/>
    <n v="125"/>
    <n v="3330"/>
    <n v="2100000"/>
    <n v="-2096670"/>
    <x v="1"/>
    <x v="0"/>
    <x v="2"/>
  </r>
  <r>
    <s v="Anatomy"/>
    <d v="2000-07-02T00:00:00"/>
    <x v="28"/>
    <x v="0"/>
    <s v="Color"/>
    <x v="2"/>
    <x v="12"/>
    <x v="8"/>
    <s v="R"/>
    <x v="1342"/>
    <x v="401"/>
    <n v="127"/>
    <n v="163"/>
    <n v="24"/>
    <n v="560"/>
    <n v="6.1"/>
    <n v="62"/>
    <n v="103"/>
    <n v="5725"/>
    <n v="8400000"/>
    <n v="-8394275"/>
    <x v="1"/>
    <x v="1"/>
    <x v="0"/>
  </r>
  <r>
    <s v="The Lost Skeleton of Cadavra"/>
    <d v="2001-05-04T00:00:00"/>
    <x v="25"/>
    <x v="0"/>
    <s v="Black and White"/>
    <x v="0"/>
    <x v="0"/>
    <x v="0"/>
    <s v="PG"/>
    <x v="1343"/>
    <x v="1640"/>
    <n v="126"/>
    <n v="284"/>
    <n v="56"/>
    <n v="0"/>
    <n v="7"/>
    <n v="88"/>
    <n v="90"/>
    <n v="110536"/>
    <n v="40000"/>
    <n v="70536"/>
    <x v="0"/>
    <x v="0"/>
    <x v="0"/>
  </r>
  <r>
    <s v="Daybreakers"/>
    <d v="2009-12-15T00:00:00"/>
    <x v="2"/>
    <x v="0"/>
    <s v="Color"/>
    <x v="1"/>
    <x v="0"/>
    <x v="1"/>
    <s v="R"/>
    <x v="1344"/>
    <x v="1641"/>
    <n v="125"/>
    <n v="189"/>
    <n v="35"/>
    <n v="0"/>
    <n v="6.5"/>
    <n v="292"/>
    <n v="98"/>
    <n v="29975979"/>
    <n v="20000000"/>
    <n v="9975979"/>
    <x v="0"/>
    <x v="1"/>
    <x v="0"/>
  </r>
  <r>
    <s v="Timecrimes"/>
    <d v="2007-06-20T00:00:00"/>
    <x v="4"/>
    <x v="0"/>
    <s v="Color"/>
    <x v="2"/>
    <x v="6"/>
    <x v="4"/>
    <s v="R"/>
    <x v="1345"/>
    <x v="1642"/>
    <n v="123"/>
    <n v="239"/>
    <n v="76"/>
    <n v="0"/>
    <n v="7.2"/>
    <n v="173"/>
    <n v="66"/>
    <n v="38108"/>
    <n v="2600000"/>
    <n v="-2561892"/>
    <x v="1"/>
    <x v="0"/>
    <x v="1"/>
  </r>
  <r>
    <s v="El Mariachi"/>
    <d v="1992-08-21T00:00:00"/>
    <x v="9"/>
    <x v="2"/>
    <s v="Color"/>
    <x v="1"/>
    <x v="6"/>
    <x v="0"/>
    <s v="R"/>
    <x v="1346"/>
    <x v="10"/>
    <n v="121"/>
    <n v="147"/>
    <n v="0"/>
    <n v="0"/>
    <n v="6.9"/>
    <n v="56"/>
    <n v="81"/>
    <n v="2040920"/>
    <n v="7000"/>
    <n v="2033920"/>
    <x v="0"/>
    <x v="1"/>
    <x v="1"/>
  </r>
  <r>
    <s v="Silent House"/>
    <d v="2011-02-08T00:00:00"/>
    <x v="16"/>
    <x v="1"/>
    <s v="Color"/>
    <x v="3"/>
    <x v="0"/>
    <x v="3"/>
    <s v="R"/>
    <x v="1347"/>
    <x v="1643"/>
    <n v="120"/>
    <n v="218"/>
    <n v="9"/>
    <n v="0"/>
    <n v="5.3"/>
    <n v="218"/>
    <n v="86"/>
    <n v="12555230"/>
    <n v="2000000"/>
    <n v="10555230"/>
    <x v="0"/>
    <x v="1"/>
    <x v="1"/>
  </r>
  <r>
    <s v="Central Station"/>
    <d v="1998-08-21T00:00:00"/>
    <x v="11"/>
    <x v="2"/>
    <s v="Color"/>
    <x v="3"/>
    <x v="9"/>
    <x v="27"/>
    <s v="R"/>
    <x v="1348"/>
    <x v="372"/>
    <n v="119"/>
    <n v="167"/>
    <n v="179"/>
    <n v="0"/>
    <n v="8"/>
    <n v="71"/>
    <n v="113"/>
    <n v="5595428"/>
    <n v="2900000"/>
    <n v="2695428"/>
    <x v="0"/>
    <x v="3"/>
    <x v="0"/>
  </r>
  <r>
    <s v="The Sticky Fingers of Time"/>
    <d v="1997-12-17T00:00:00"/>
    <x v="10"/>
    <x v="2"/>
    <s v="Black and White"/>
    <x v="13"/>
    <x v="0"/>
    <x v="0"/>
    <s v="Not Rated"/>
    <x v="1349"/>
    <x v="1644"/>
    <n v="119"/>
    <n v="154"/>
    <n v="0"/>
    <n v="67"/>
    <n v="6.3"/>
    <n v="8"/>
    <n v="81"/>
    <n v="18195"/>
    <n v="250000"/>
    <n v="-231805"/>
    <x v="1"/>
    <x v="1"/>
    <x v="1"/>
  </r>
  <r>
    <s v="Gigli"/>
    <d v="2003-04-11T00:00:00"/>
    <x v="22"/>
    <x v="0"/>
    <s v="Color"/>
    <x v="0"/>
    <x v="0"/>
    <x v="0"/>
    <s v="R"/>
    <x v="1350"/>
    <x v="221"/>
    <n v="117"/>
    <n v="286"/>
    <n v="102"/>
    <n v="2000"/>
    <n v="2.4"/>
    <n v="131"/>
    <n v="121"/>
    <n v="5660084"/>
    <n v="54000000"/>
    <n v="-48339916"/>
    <x v="1"/>
    <x v="2"/>
    <x v="2"/>
  </r>
  <r>
    <s v="Elling"/>
    <d v="2001-08-03T00:00:00"/>
    <x v="25"/>
    <x v="0"/>
    <s v="Color"/>
    <x v="0"/>
    <x v="24"/>
    <x v="39"/>
    <s v="R"/>
    <x v="1351"/>
    <x v="1645"/>
    <n v="117"/>
    <n v="155"/>
    <n v="16"/>
    <n v="0"/>
    <n v="7.6"/>
    <n v="67"/>
    <n v="89"/>
    <n v="313436"/>
    <n v="15500000"/>
    <n v="-15186564"/>
    <x v="1"/>
    <x v="0"/>
    <x v="1"/>
  </r>
  <r>
    <s v="The Good Heart"/>
    <d v="2009-09-27T00:00:00"/>
    <x v="2"/>
    <x v="0"/>
    <s v="Color"/>
    <x v="3"/>
    <x v="0"/>
    <x v="42"/>
    <s v="R"/>
    <x v="1352"/>
    <x v="1646"/>
    <n v="117"/>
    <n v="298"/>
    <n v="29"/>
    <n v="0"/>
    <n v="6.9"/>
    <n v="61"/>
    <n v="99"/>
    <n v="19959"/>
    <n v="3800000"/>
    <n v="-3780041"/>
    <x v="1"/>
    <x v="1"/>
    <x v="0"/>
  </r>
  <r>
    <s v="When the Game Stands Tall"/>
    <d v="2014-06-03T00:00:00"/>
    <x v="14"/>
    <x v="1"/>
    <s v="Color"/>
    <x v="3"/>
    <x v="0"/>
    <x v="0"/>
    <s v="PG"/>
    <x v="1353"/>
    <x v="357"/>
    <n v="116"/>
    <n v="525"/>
    <n v="49"/>
    <n v="0"/>
    <n v="6.7"/>
    <n v="50"/>
    <n v="115"/>
    <n v="30127963"/>
    <n v="15000000"/>
    <n v="15127963"/>
    <x v="0"/>
    <x v="1"/>
    <x v="0"/>
  </r>
  <r>
    <s v="Rabbit-Proof Fence"/>
    <d v="2002-10-27T00:00:00"/>
    <x v="18"/>
    <x v="0"/>
    <s v="Color"/>
    <x v="5"/>
    <x v="21"/>
    <x v="1"/>
    <s v="PG"/>
    <x v="1354"/>
    <x v="311"/>
    <n v="116"/>
    <n v="312"/>
    <n v="176"/>
    <n v="0"/>
    <n v="7.5"/>
    <n v="74"/>
    <n v="94"/>
    <n v="6165429"/>
    <n v="6000000"/>
    <n v="165429"/>
    <x v="0"/>
    <x v="0"/>
    <x v="0"/>
  </r>
  <r>
    <s v="Night Watch"/>
    <d v="2004-04-08T00:00:00"/>
    <x v="0"/>
    <x v="0"/>
    <s v="Color"/>
    <x v="8"/>
    <x v="30"/>
    <x v="23"/>
    <s v="R"/>
    <x v="1355"/>
    <x v="576"/>
    <n v="114"/>
    <n v="206"/>
    <n v="335"/>
    <n v="0"/>
    <n v="6.5"/>
    <n v="232"/>
    <n v="104"/>
    <n v="1487477"/>
    <n v="4200000"/>
    <n v="-2712523"/>
    <x v="1"/>
    <x v="1"/>
    <x v="0"/>
  </r>
  <r>
    <s v="Mandela: Long Walk to Freedom"/>
    <d v="2013-09-09T00:00:00"/>
    <x v="19"/>
    <x v="1"/>
    <s v="Color"/>
    <x v="7"/>
    <x v="0"/>
    <x v="2"/>
    <s v="PG-13"/>
    <x v="1356"/>
    <x v="277"/>
    <n v="113"/>
    <n v="301"/>
    <n v="56"/>
    <n v="13000"/>
    <n v="7.1"/>
    <n v="211"/>
    <n v="141"/>
    <n v="8324748"/>
    <n v="35000000"/>
    <n v="-26675252"/>
    <x v="1"/>
    <x v="0"/>
    <x v="2"/>
  </r>
  <r>
    <s v="Tsotsi"/>
    <d v="2005-12-02T00:00:00"/>
    <x v="5"/>
    <x v="0"/>
    <s v="Color"/>
    <x v="4"/>
    <x v="31"/>
    <x v="2"/>
    <s v="R"/>
    <x v="1356"/>
    <x v="159"/>
    <n v="113"/>
    <n v="278"/>
    <n v="151"/>
    <n v="0"/>
    <n v="7.3"/>
    <n v="152"/>
    <n v="94"/>
    <n v="2912363"/>
    <n v="3000000"/>
    <n v="-87637"/>
    <x v="1"/>
    <x v="0"/>
    <x v="0"/>
  </r>
  <r>
    <s v="Porky's"/>
    <d v="1981-07-07T00:00:00"/>
    <x v="43"/>
    <x v="3"/>
    <s v="Color"/>
    <x v="0"/>
    <x v="0"/>
    <x v="5"/>
    <s v="R"/>
    <x v="1357"/>
    <x v="1159"/>
    <n v="110"/>
    <n v="582"/>
    <n v="84"/>
    <n v="0"/>
    <n v="6.2"/>
    <n v="75"/>
    <n v="94"/>
    <n v="105500000"/>
    <n v="4000000"/>
    <n v="101500000"/>
    <x v="0"/>
    <x v="1"/>
    <x v="0"/>
  </r>
  <r>
    <s v="Hard Candy"/>
    <d v="2005-07-04T00:00:00"/>
    <x v="5"/>
    <x v="0"/>
    <s v="Color"/>
    <x v="4"/>
    <x v="0"/>
    <x v="0"/>
    <s v="R"/>
    <x v="1358"/>
    <x v="245"/>
    <n v="109"/>
    <n v="117"/>
    <n v="171"/>
    <n v="12000"/>
    <n v="7.1"/>
    <n v="231"/>
    <n v="104"/>
    <n v="1007962"/>
    <n v="950000"/>
    <n v="57962"/>
    <x v="0"/>
    <x v="0"/>
    <x v="0"/>
  </r>
  <r>
    <s v="City of Ghosts"/>
    <d v="2002-04-24T00:00:00"/>
    <x v="18"/>
    <x v="0"/>
    <s v="Color"/>
    <x v="4"/>
    <x v="0"/>
    <x v="0"/>
    <s v="R"/>
    <x v="1359"/>
    <x v="1647"/>
    <n v="109"/>
    <n v="245"/>
    <n v="0"/>
    <n v="204"/>
    <n v="6"/>
    <n v="38"/>
    <n v="116"/>
    <n v="325491"/>
    <n v="17500000"/>
    <n v="-17174509"/>
    <x v="1"/>
    <x v="1"/>
    <x v="0"/>
  </r>
  <r>
    <s v="Interview with the Assassin"/>
    <d v="2002-01-25T00:00:00"/>
    <x v="18"/>
    <x v="0"/>
    <s v="Color"/>
    <x v="3"/>
    <x v="0"/>
    <x v="0"/>
    <s v="R"/>
    <x v="1360"/>
    <x v="433"/>
    <n v="108"/>
    <n v="243"/>
    <n v="168"/>
    <n v="163"/>
    <n v="6.6"/>
    <n v="31"/>
    <n v="88"/>
    <n v="47329"/>
    <n v="750000"/>
    <n v="-702671"/>
    <x v="1"/>
    <x v="1"/>
    <x v="1"/>
  </r>
  <r>
    <s v="Man on a Ledge"/>
    <d v="2012-07-01T00:00:00"/>
    <x v="1"/>
    <x v="1"/>
    <s v="Color"/>
    <x v="1"/>
    <x v="0"/>
    <x v="0"/>
    <s v="PG-13"/>
    <x v="1361"/>
    <x v="1648"/>
    <n v="107"/>
    <n v="362"/>
    <n v="20"/>
    <n v="11000"/>
    <n v="6.6"/>
    <n v="258"/>
    <n v="102"/>
    <n v="18600911"/>
    <n v="42000000"/>
    <n v="-23399089"/>
    <x v="1"/>
    <x v="1"/>
    <x v="0"/>
  </r>
  <r>
    <s v="Les visiteurs"/>
    <d v="1993-05-28T00:00:00"/>
    <x v="8"/>
    <x v="2"/>
    <s v="Color"/>
    <x v="0"/>
    <x v="4"/>
    <x v="3"/>
    <s v="R"/>
    <x v="1362"/>
    <x v="1453"/>
    <n v="106"/>
    <n v="215"/>
    <n v="8"/>
    <n v="0"/>
    <n v="7"/>
    <n v="16"/>
    <n v="107"/>
    <n v="700000"/>
    <n v="50000000"/>
    <n v="-49300000"/>
    <x v="1"/>
    <x v="0"/>
    <x v="0"/>
  </r>
  <r>
    <s v="Les couloirs du temps: Les visiteurs II"/>
    <d v="1998-08-12T00:00:00"/>
    <x v="11"/>
    <x v="2"/>
    <s v="Color"/>
    <x v="0"/>
    <x v="4"/>
    <x v="3"/>
    <s v="Not Rated"/>
    <x v="1362"/>
    <x v="1453"/>
    <n v="106"/>
    <n v="182"/>
    <n v="8"/>
    <n v="136"/>
    <n v="6"/>
    <n v="8"/>
    <n v="118"/>
    <n v="146072"/>
    <n v="140000000"/>
    <n v="-139853928"/>
    <x v="1"/>
    <x v="1"/>
    <x v="0"/>
  </r>
  <r>
    <s v="Some Like It Hot"/>
    <d v="1959-02-23T00:00:00"/>
    <x v="69"/>
    <x v="6"/>
    <s v="Black and White"/>
    <x v="0"/>
    <x v="0"/>
    <x v="0"/>
    <s v="Not Rated"/>
    <x v="1363"/>
    <x v="1649"/>
    <n v="105"/>
    <n v="527"/>
    <n v="0"/>
    <n v="10000"/>
    <n v="8.3000000000000007"/>
    <n v="181"/>
    <n v="120"/>
    <n v="25000000"/>
    <n v="2883848"/>
    <n v="22116152"/>
    <x v="0"/>
    <x v="3"/>
    <x v="0"/>
  </r>
  <r>
    <s v="Crouching Tiger, Hidden Dragon"/>
    <d v="2000-02-08T00:00:00"/>
    <x v="28"/>
    <x v="0"/>
    <s v="Color"/>
    <x v="1"/>
    <x v="2"/>
    <x v="30"/>
    <s v="PG-13"/>
    <x v="1364"/>
    <x v="138"/>
    <n v="103"/>
    <n v="129"/>
    <n v="0"/>
    <n v="0"/>
    <n v="7.9"/>
    <n v="287"/>
    <n v="120"/>
    <n v="128067808"/>
    <n v="15000000"/>
    <n v="113067808"/>
    <x v="0"/>
    <x v="0"/>
    <x v="0"/>
  </r>
  <r>
    <s v="Once in a Lifetime: The Extraordinary Story of the New York Cosmos"/>
    <d v="2006-01-28T00:00:00"/>
    <x v="6"/>
    <x v="0"/>
    <s v="Color"/>
    <x v="12"/>
    <x v="0"/>
    <x v="2"/>
    <s v="PG-13"/>
    <x v="1365"/>
    <x v="1650"/>
    <n v="102"/>
    <n v="118"/>
    <n v="10"/>
    <n v="587"/>
    <n v="7.3"/>
    <n v="40"/>
    <n v="97"/>
    <n v="144431"/>
    <n v="1000000"/>
    <n v="-855569"/>
    <x v="1"/>
    <x v="0"/>
    <x v="0"/>
  </r>
  <r>
    <s v="He's Just Not That Into You"/>
    <d v="2009-07-15T00:00:00"/>
    <x v="2"/>
    <x v="0"/>
    <s v="Color"/>
    <x v="0"/>
    <x v="0"/>
    <x v="0"/>
    <s v="PG-13"/>
    <x v="1366"/>
    <x v="24"/>
    <n v="97"/>
    <n v="318"/>
    <n v="42"/>
    <n v="12000"/>
    <n v="6.4"/>
    <n v="161"/>
    <n v="129"/>
    <n v="93952276"/>
    <n v="40000000"/>
    <n v="53952276"/>
    <x v="0"/>
    <x v="1"/>
    <x v="2"/>
  </r>
  <r>
    <s v="United 93"/>
    <d v="2006-10-10T00:00:00"/>
    <x v="6"/>
    <x v="0"/>
    <s v="Color"/>
    <x v="3"/>
    <x v="0"/>
    <x v="0"/>
    <s v="R"/>
    <x v="1367"/>
    <x v="410"/>
    <n v="97"/>
    <n v="313"/>
    <n v="521"/>
    <n v="0"/>
    <n v="7.6"/>
    <n v="279"/>
    <n v="111"/>
    <n v="31471430"/>
    <n v="15000000"/>
    <n v="16471430"/>
    <x v="0"/>
    <x v="0"/>
    <x v="0"/>
  </r>
  <r>
    <s v="Only the Strong"/>
    <d v="1993-04-13T00:00:00"/>
    <x v="8"/>
    <x v="2"/>
    <s v="Color"/>
    <x v="1"/>
    <x v="0"/>
    <x v="0"/>
    <s v="PG-13"/>
    <x v="1368"/>
    <x v="1386"/>
    <n v="97"/>
    <n v="382"/>
    <n v="23"/>
    <n v="0"/>
    <n v="6.7"/>
    <n v="17"/>
    <n v="99"/>
    <n v="3273588"/>
    <n v="6000000"/>
    <n v="-2726412"/>
    <x v="1"/>
    <x v="1"/>
    <x v="0"/>
  </r>
  <r>
    <s v="The Business of Fancydancing"/>
    <d v="2002-07-28T00:00:00"/>
    <x v="18"/>
    <x v="0"/>
    <s v="Color"/>
    <x v="3"/>
    <x v="0"/>
    <x v="0"/>
    <s v="Not Rated"/>
    <x v="1369"/>
    <x v="1651"/>
    <n v="96"/>
    <n v="314"/>
    <n v="18"/>
    <n v="96"/>
    <n v="6.9"/>
    <n v="12"/>
    <n v="103"/>
    <n v="174682"/>
    <n v="200000"/>
    <n v="-25318"/>
    <x v="1"/>
    <x v="1"/>
    <x v="0"/>
  </r>
  <r>
    <s v="Better Luck Tomorrow"/>
    <d v="2002-01-02T00:00:00"/>
    <x v="18"/>
    <x v="0"/>
    <s v="Color"/>
    <x v="4"/>
    <x v="0"/>
    <x v="0"/>
    <s v="R"/>
    <x v="1370"/>
    <x v="162"/>
    <n v="94"/>
    <n v="139"/>
    <n v="681"/>
    <n v="661"/>
    <n v="7.2"/>
    <n v="51"/>
    <n v="98"/>
    <n v="3799339"/>
    <n v="250000"/>
    <n v="3549339"/>
    <x v="0"/>
    <x v="0"/>
    <x v="0"/>
  </r>
  <r>
    <s v="Act of Valor"/>
    <d v="2012-10-12T00:00:00"/>
    <x v="1"/>
    <x v="1"/>
    <s v="Color"/>
    <x v="1"/>
    <x v="0"/>
    <x v="0"/>
    <s v="R"/>
    <x v="1371"/>
    <x v="1652"/>
    <n v="93"/>
    <n v="146"/>
    <n v="16"/>
    <n v="15000"/>
    <n v="6.5"/>
    <n v="216"/>
    <n v="110"/>
    <n v="70011073"/>
    <n v="12000000"/>
    <n v="58011073"/>
    <x v="0"/>
    <x v="1"/>
    <x v="0"/>
  </r>
  <r>
    <s v="Digimon: The Movie"/>
    <d v="2000-01-20T00:00:00"/>
    <x v="28"/>
    <x v="0"/>
    <s v="Color"/>
    <x v="1"/>
    <x v="0"/>
    <x v="0"/>
    <s v="PG"/>
    <x v="1372"/>
    <x v="1653"/>
    <n v="93"/>
    <n v="315"/>
    <n v="99"/>
    <n v="207"/>
    <n v="5.9"/>
    <n v="29"/>
    <n v="82"/>
    <n v="9628751"/>
    <n v="5000000"/>
    <n v="4628751"/>
    <x v="0"/>
    <x v="1"/>
    <x v="1"/>
  </r>
  <r>
    <s v="I Want Your Money"/>
    <d v="2010-06-14T00:00:00"/>
    <x v="7"/>
    <x v="1"/>
    <s v="Color"/>
    <x v="12"/>
    <x v="0"/>
    <x v="0"/>
    <s v="PG"/>
    <x v="1373"/>
    <x v="1654"/>
    <n v="93"/>
    <n v="168"/>
    <n v="4"/>
    <n v="638"/>
    <n v="5.0999999999999996"/>
    <n v="4"/>
    <n v="92"/>
    <n v="425899"/>
    <n v="400000"/>
    <n v="25899"/>
    <x v="0"/>
    <x v="1"/>
    <x v="0"/>
  </r>
  <r>
    <s v="The Pirate"/>
    <d v="1948-04-07T00:00:00"/>
    <x v="70"/>
    <x v="7"/>
    <s v="Color"/>
    <x v="5"/>
    <x v="0"/>
    <x v="0"/>
    <s v="Approved"/>
    <x v="1374"/>
    <x v="1655"/>
    <n v="89"/>
    <n v="282"/>
    <n v="136"/>
    <n v="359"/>
    <n v="7.1"/>
    <n v="41"/>
    <n v="102"/>
    <n v="2956000"/>
    <n v="3700000"/>
    <n v="-744000"/>
    <x v="1"/>
    <x v="0"/>
    <x v="0"/>
  </r>
  <r>
    <s v="The Cure"/>
    <d v="1997-12-08T00:00:00"/>
    <x v="10"/>
    <x v="2"/>
    <s v="Color"/>
    <x v="4"/>
    <x v="1"/>
    <x v="9"/>
    <s v="Not Rated"/>
    <x v="1375"/>
    <x v="1656"/>
    <n v="89"/>
    <n v="115"/>
    <n v="62"/>
    <n v="817"/>
    <n v="7.4"/>
    <n v="78"/>
    <n v="111"/>
    <n v="94596"/>
    <n v="1000000"/>
    <n v="-905404"/>
    <x v="1"/>
    <x v="0"/>
    <x v="0"/>
  </r>
  <r>
    <s v="Metropolitan"/>
    <d v="1990-02-06T00:00:00"/>
    <x v="24"/>
    <x v="2"/>
    <s v="Color"/>
    <x v="0"/>
    <x v="0"/>
    <x v="0"/>
    <s v="PG-13"/>
    <x v="1376"/>
    <x v="1657"/>
    <n v="88"/>
    <n v="173"/>
    <n v="89"/>
    <n v="865"/>
    <n v="7.5"/>
    <n v="71"/>
    <n v="98"/>
    <n v="2938208"/>
    <n v="225000"/>
    <n v="2713208"/>
    <x v="0"/>
    <x v="0"/>
    <x v="0"/>
  </r>
  <r>
    <s v="Incident at Loch Ness"/>
    <d v="2004-08-09T00:00:00"/>
    <x v="0"/>
    <x v="0"/>
    <s v="Color"/>
    <x v="5"/>
    <x v="0"/>
    <x v="2"/>
    <s v="PG-13"/>
    <x v="1377"/>
    <x v="1658"/>
    <n v="87"/>
    <n v="256"/>
    <n v="87"/>
    <n v="400"/>
    <n v="6.6"/>
    <n v="60"/>
    <n v="94"/>
    <n v="36830"/>
    <n v="1400000"/>
    <n v="-1363170"/>
    <x v="1"/>
    <x v="1"/>
    <x v="0"/>
  </r>
  <r>
    <s v="My Date with Drew"/>
    <d v="2004-01-14T00:00:00"/>
    <x v="0"/>
    <x v="0"/>
    <s v="Color"/>
    <x v="12"/>
    <x v="0"/>
    <x v="0"/>
    <s v="PG"/>
    <x v="1378"/>
    <x v="836"/>
    <n v="86"/>
    <n v="163"/>
    <n v="16"/>
    <n v="456"/>
    <n v="6.6"/>
    <n v="43"/>
    <n v="90"/>
    <n v="85222"/>
    <n v="1100"/>
    <n v="84122"/>
    <x v="0"/>
    <x v="1"/>
    <x v="0"/>
  </r>
  <r>
    <s v="Amores Perros"/>
    <d v="2000-09-17T00:00:00"/>
    <x v="28"/>
    <x v="0"/>
    <s v="Color"/>
    <x v="3"/>
    <x v="6"/>
    <x v="28"/>
    <s v="R"/>
    <x v="1379"/>
    <x v="90"/>
    <n v="85"/>
    <n v="318"/>
    <n v="0"/>
    <n v="11000"/>
    <n v="8.1"/>
    <n v="157"/>
    <n v="115"/>
    <n v="5383834"/>
    <n v="2000000"/>
    <n v="3383834"/>
    <x v="0"/>
    <x v="3"/>
    <x v="0"/>
  </r>
  <r>
    <s v="Snow White and the Seven Dwarfs"/>
    <d v="1937-02-02T00:00:00"/>
    <x v="71"/>
    <x v="8"/>
    <s v="Color"/>
    <x v="6"/>
    <x v="0"/>
    <x v="0"/>
    <s v="Approved"/>
    <x v="1380"/>
    <x v="1659"/>
    <n v="82"/>
    <n v="229"/>
    <n v="0"/>
    <n v="0"/>
    <n v="7.7"/>
    <n v="145"/>
    <n v="83"/>
    <n v="184925485"/>
    <n v="2000000"/>
    <n v="182925485"/>
    <x v="0"/>
    <x v="0"/>
    <x v="1"/>
  </r>
  <r>
    <s v="L.I.E."/>
    <d v="2001-02-17T00:00:00"/>
    <x v="25"/>
    <x v="0"/>
    <s v="Color"/>
    <x v="4"/>
    <x v="0"/>
    <x v="0"/>
    <s v="NC-17"/>
    <x v="1381"/>
    <x v="660"/>
    <n v="80"/>
    <n v="209"/>
    <n v="52"/>
    <n v="420"/>
    <n v="7.2"/>
    <n v="64"/>
    <n v="97"/>
    <n v="1141829"/>
    <n v="700000"/>
    <n v="441829"/>
    <x v="0"/>
    <x v="0"/>
    <x v="0"/>
  </r>
  <r>
    <s v="Kung Fu Killer"/>
    <d v="2014-09-24T00:00:00"/>
    <x v="14"/>
    <x v="1"/>
    <s v="Color"/>
    <x v="1"/>
    <x v="13"/>
    <x v="11"/>
    <s v="Not Rated"/>
    <x v="1382"/>
    <x v="1660"/>
    <n v="79"/>
    <n v="285"/>
    <n v="3"/>
    <n v="0"/>
    <n v="6.5"/>
    <n v="65"/>
    <n v="100"/>
    <n v="129115"/>
    <n v="25000000"/>
    <n v="-24870885"/>
    <x v="1"/>
    <x v="1"/>
    <x v="0"/>
  </r>
  <r>
    <s v="Cinco de Mayo, La Batalla"/>
    <d v="2013-03-14T00:00:00"/>
    <x v="19"/>
    <x v="1"/>
    <s v="Color"/>
    <x v="3"/>
    <x v="6"/>
    <x v="28"/>
    <s v="R"/>
    <x v="1383"/>
    <x v="1661"/>
    <n v="78"/>
    <n v="221"/>
    <n v="21"/>
    <n v="874"/>
    <n v="6.2"/>
    <n v="12"/>
    <n v="125"/>
    <n v="169379"/>
    <n v="10000000"/>
    <n v="-9830621"/>
    <x v="1"/>
    <x v="1"/>
    <x v="2"/>
  </r>
  <r>
    <s v="The Boy in the Striped Pajamas"/>
    <d v="2008-07-09T00:00:00"/>
    <x v="3"/>
    <x v="0"/>
    <s v="Color"/>
    <x v="3"/>
    <x v="0"/>
    <x v="2"/>
    <s v="PG-13"/>
    <x v="1384"/>
    <x v="1662"/>
    <n v="77"/>
    <n v="156"/>
    <n v="39"/>
    <n v="38000"/>
    <n v="7.8"/>
    <n v="185"/>
    <n v="94"/>
    <n v="9030581"/>
    <n v="12500000"/>
    <n v="-3469419"/>
    <x v="1"/>
    <x v="0"/>
    <x v="0"/>
  </r>
  <r>
    <s v="The Broadway Melody"/>
    <d v="1929-11-11T00:00:00"/>
    <x v="72"/>
    <x v="9"/>
    <s v="Black and White"/>
    <x v="14"/>
    <x v="0"/>
    <x v="0"/>
    <s v="Passed"/>
    <x v="1385"/>
    <x v="1663"/>
    <n v="77"/>
    <n v="109"/>
    <n v="4"/>
    <n v="167"/>
    <n v="6.3"/>
    <n v="36"/>
    <n v="100"/>
    <n v="2808000"/>
    <n v="379000"/>
    <n v="2429000"/>
    <x v="0"/>
    <x v="1"/>
    <x v="0"/>
  </r>
  <r>
    <s v="When the Cat's Away"/>
    <d v="1996-01-19T00:00:00"/>
    <x v="29"/>
    <x v="2"/>
    <s v="Color"/>
    <x v="0"/>
    <x v="4"/>
    <x v="3"/>
    <s v="R"/>
    <x v="1386"/>
    <x v="1245"/>
    <n v="75"/>
    <n v="102"/>
    <n v="82"/>
    <n v="166"/>
    <n v="6.9"/>
    <n v="29"/>
    <n v="91"/>
    <n v="1652472"/>
    <n v="300000"/>
    <n v="1352472"/>
    <x v="0"/>
    <x v="1"/>
    <x v="0"/>
  </r>
  <r>
    <s v="The Hunt"/>
    <d v="2012-11-01T00:00:00"/>
    <x v="1"/>
    <x v="1"/>
    <s v="Color"/>
    <x v="3"/>
    <x v="22"/>
    <x v="6"/>
    <s v="R"/>
    <x v="1387"/>
    <x v="1098"/>
    <n v="74"/>
    <n v="216"/>
    <n v="346"/>
    <n v="60000"/>
    <n v="8.3000000000000007"/>
    <n v="349"/>
    <n v="115"/>
    <n v="610968"/>
    <n v="3800000"/>
    <n v="-3189032"/>
    <x v="1"/>
    <x v="3"/>
    <x v="0"/>
  </r>
  <r>
    <s v="The Names of Love"/>
    <d v="2010-12-20T00:00:00"/>
    <x v="7"/>
    <x v="1"/>
    <s v="Color"/>
    <x v="0"/>
    <x v="4"/>
    <x v="3"/>
    <s v="R"/>
    <x v="1388"/>
    <x v="1664"/>
    <n v="74"/>
    <n v="143"/>
    <n v="3"/>
    <n v="0"/>
    <n v="7.2"/>
    <n v="87"/>
    <n v="100"/>
    <n v="513836"/>
    <n v="4600000"/>
    <n v="-4086164"/>
    <x v="1"/>
    <x v="0"/>
    <x v="0"/>
  </r>
  <r>
    <s v="Friday the 13th Part III"/>
    <d v="1982-01-23T00:00:00"/>
    <x v="35"/>
    <x v="3"/>
    <s v="Color"/>
    <x v="2"/>
    <x v="0"/>
    <x v="0"/>
    <s v="R"/>
    <x v="1389"/>
    <x v="917"/>
    <n v="72"/>
    <n v="174"/>
    <n v="49"/>
    <n v="0"/>
    <n v="5.7"/>
    <n v="235"/>
    <n v="91"/>
    <n v="36200000"/>
    <n v="4000000"/>
    <n v="32200000"/>
    <x v="0"/>
    <x v="1"/>
    <x v="0"/>
  </r>
  <r>
    <s v="Martin Lawrence Live: Runteldat"/>
    <d v="2002-08-07T00:00:00"/>
    <x v="18"/>
    <x v="0"/>
    <s v="Color"/>
    <x v="7"/>
    <x v="0"/>
    <x v="0"/>
    <s v="R"/>
    <x v="1390"/>
    <x v="623"/>
    <n v="71"/>
    <n v="159"/>
    <n v="9"/>
    <n v="63"/>
    <n v="5.4"/>
    <n v="24"/>
    <n v="113"/>
    <n v="19184015"/>
    <n v="3000000"/>
    <n v="16184015"/>
    <x v="0"/>
    <x v="1"/>
    <x v="0"/>
  </r>
  <r>
    <s v="Shortbus"/>
    <d v="2006-03-21T00:00:00"/>
    <x v="6"/>
    <x v="0"/>
    <s v="Color"/>
    <x v="0"/>
    <x v="0"/>
    <x v="0"/>
    <s v="Unrated"/>
    <x v="1391"/>
    <x v="1071"/>
    <n v="71"/>
    <n v="226"/>
    <n v="263"/>
    <n v="0"/>
    <n v="6.5"/>
    <n v="160"/>
    <n v="101"/>
    <n v="1984378"/>
    <n v="2000000"/>
    <n v="-15622"/>
    <x v="1"/>
    <x v="1"/>
    <x v="0"/>
  </r>
  <r>
    <s v="Alias Betty"/>
    <d v="2001-04-24T00:00:00"/>
    <x v="25"/>
    <x v="0"/>
    <s v="Color"/>
    <x v="0"/>
    <x v="4"/>
    <x v="3"/>
    <s v="Not Rated"/>
    <x v="1392"/>
    <x v="1665"/>
    <n v="71"/>
    <n v="262"/>
    <n v="27"/>
    <n v="26"/>
    <n v="6.9"/>
    <n v="38"/>
    <n v="103"/>
    <n v="206400"/>
    <n v="50000000"/>
    <n v="-49793600"/>
    <x v="1"/>
    <x v="1"/>
    <x v="0"/>
  </r>
  <r>
    <s v="The Singles Ward"/>
    <d v="2002-04-06T00:00:00"/>
    <x v="18"/>
    <x v="0"/>
    <s v="Color"/>
    <x v="0"/>
    <x v="0"/>
    <x v="0"/>
    <s v="PG"/>
    <x v="1393"/>
    <x v="1666"/>
    <n v="69"/>
    <n v="161"/>
    <n v="0"/>
    <n v="43"/>
    <n v="6.4"/>
    <n v="5"/>
    <n v="102"/>
    <n v="1250798"/>
    <n v="500000"/>
    <n v="750798"/>
    <x v="0"/>
    <x v="1"/>
    <x v="0"/>
  </r>
  <r>
    <s v="The R.M."/>
    <d v="2003-09-30T00:00:00"/>
    <x v="22"/>
    <x v="0"/>
    <s v="Color"/>
    <x v="0"/>
    <x v="0"/>
    <x v="0"/>
    <s v="PG"/>
    <x v="1393"/>
    <x v="1666"/>
    <n v="69"/>
    <n v="155"/>
    <n v="0"/>
    <n v="44"/>
    <n v="6"/>
    <n v="3"/>
    <n v="101"/>
    <n v="1111615"/>
    <n v="500000"/>
    <n v="611615"/>
    <x v="0"/>
    <x v="1"/>
    <x v="0"/>
  </r>
  <r>
    <s v="Oceans"/>
    <d v="2009-06-06T00:00:00"/>
    <x v="2"/>
    <x v="0"/>
    <s v="Color"/>
    <x v="12"/>
    <x v="4"/>
    <x v="3"/>
    <s v="G"/>
    <x v="1394"/>
    <x v="1667"/>
    <n v="67"/>
    <n v="152"/>
    <n v="63"/>
    <n v="0"/>
    <n v="7.8"/>
    <n v="113"/>
    <n v="104"/>
    <n v="19406406"/>
    <n v="40000000"/>
    <n v="-20593594"/>
    <x v="1"/>
    <x v="0"/>
    <x v="0"/>
  </r>
  <r>
    <s v="About a Boy"/>
    <d v="2002-06-17T00:00:00"/>
    <x v="18"/>
    <x v="0"/>
    <s v="Color"/>
    <x v="0"/>
    <x v="0"/>
    <x v="2"/>
    <s v="PG-13"/>
    <x v="1395"/>
    <x v="246"/>
    <n v="66"/>
    <n v="74"/>
    <n v="129"/>
    <n v="0"/>
    <n v="7.1"/>
    <n v="158"/>
    <n v="101"/>
    <n v="40566655"/>
    <n v="30000000"/>
    <n v="10566655"/>
    <x v="0"/>
    <x v="0"/>
    <x v="0"/>
  </r>
  <r>
    <s v="Short Cut to Nirvana: Kumbh Mela"/>
    <d v="2004-01-01T00:00:00"/>
    <x v="0"/>
    <x v="0"/>
    <s v="Color"/>
    <x v="12"/>
    <x v="0"/>
    <x v="0"/>
    <s v="Unrated"/>
    <x v="1396"/>
    <x v="1668"/>
    <n v="66"/>
    <n v="66"/>
    <n v="0"/>
    <n v="30"/>
    <n v="7.2"/>
    <n v="15"/>
    <n v="85"/>
    <n v="381225"/>
    <n v="200000"/>
    <n v="181225"/>
    <x v="0"/>
    <x v="0"/>
    <x v="1"/>
  </r>
  <r>
    <s v="In Bruges"/>
    <d v="2008-03-21T00:00:00"/>
    <x v="3"/>
    <x v="0"/>
    <s v="Color"/>
    <x v="0"/>
    <x v="0"/>
    <x v="2"/>
    <s v="R"/>
    <x v="1397"/>
    <x v="832"/>
    <n v="65"/>
    <n v="173"/>
    <n v="454"/>
    <n v="32000"/>
    <n v="8"/>
    <n v="300"/>
    <n v="107"/>
    <n v="7757130"/>
    <n v="15000000"/>
    <n v="-7242870"/>
    <x v="1"/>
    <x v="3"/>
    <x v="0"/>
  </r>
  <r>
    <s v="Good Bye Lenin!"/>
    <d v="2003-09-08T00:00:00"/>
    <x v="22"/>
    <x v="0"/>
    <s v="Black and White"/>
    <x v="3"/>
    <x v="12"/>
    <x v="8"/>
    <s v="R"/>
    <x v="1398"/>
    <x v="1669"/>
    <n v="65"/>
    <n v="200"/>
    <n v="31"/>
    <n v="11000"/>
    <n v="7.7"/>
    <n v="153"/>
    <n v="121"/>
    <n v="4063859"/>
    <n v="4800000"/>
    <n v="-736141"/>
    <x v="1"/>
    <x v="0"/>
    <x v="2"/>
  </r>
  <r>
    <s v="Ong-bak 2"/>
    <d v="2008-01-16T00:00:00"/>
    <x v="3"/>
    <x v="0"/>
    <s v="Color"/>
    <x v="1"/>
    <x v="15"/>
    <x v="25"/>
    <s v="R"/>
    <x v="1399"/>
    <x v="1670"/>
    <n v="64"/>
    <n v="134"/>
    <n v="0"/>
    <n v="0"/>
    <n v="6.2"/>
    <n v="110"/>
    <n v="110"/>
    <n v="102055"/>
    <n v="300000000"/>
    <n v="-299897945"/>
    <x v="1"/>
    <x v="1"/>
    <x v="0"/>
  </r>
  <r>
    <s v="Winged Migration"/>
    <d v="2001-12-22T00:00:00"/>
    <x v="25"/>
    <x v="0"/>
    <s v="Color"/>
    <x v="12"/>
    <x v="0"/>
    <x v="3"/>
    <s v="G"/>
    <x v="1400"/>
    <x v="1667"/>
    <n v="63"/>
    <n v="66"/>
    <n v="63"/>
    <n v="1000"/>
    <n v="8"/>
    <n v="100"/>
    <n v="81"/>
    <n v="10762178"/>
    <n v="160000000"/>
    <n v="-149237822"/>
    <x v="1"/>
    <x v="3"/>
    <x v="1"/>
  </r>
  <r>
    <s v="The White Ribbon"/>
    <d v="2009-06-03T00:00:00"/>
    <x v="2"/>
    <x v="0"/>
    <s v="Black and White"/>
    <x v="3"/>
    <x v="12"/>
    <x v="8"/>
    <s v="R"/>
    <x v="1401"/>
    <x v="707"/>
    <n v="63"/>
    <n v="167"/>
    <n v="0"/>
    <n v="0"/>
    <n v="7.8"/>
    <n v="292"/>
    <n v="144"/>
    <n v="2222647"/>
    <n v="12000000"/>
    <n v="-9777353"/>
    <x v="1"/>
    <x v="0"/>
    <x v="2"/>
  </r>
  <r>
    <s v="Of Horses and Men"/>
    <d v="2013-06-12T00:00:00"/>
    <x v="19"/>
    <x v="1"/>
    <s v="Color"/>
    <x v="0"/>
    <x v="32"/>
    <x v="42"/>
    <s v="Not Rated"/>
    <x v="1402"/>
    <x v="1671"/>
    <n v="63"/>
    <n v="81"/>
    <n v="4"/>
    <n v="1000"/>
    <n v="6.9"/>
    <n v="66"/>
    <n v="81"/>
    <n v="11835"/>
    <n v="10000000"/>
    <n v="-9988165"/>
    <x v="1"/>
    <x v="1"/>
    <x v="1"/>
  </r>
  <r>
    <s v="A Thousand Words"/>
    <d v="2012-02-04T00:00:00"/>
    <x v="1"/>
    <x v="1"/>
    <s v="Color"/>
    <x v="0"/>
    <x v="0"/>
    <x v="0"/>
    <s v="PG-13"/>
    <x v="1403"/>
    <x v="172"/>
    <n v="61"/>
    <n v="222"/>
    <n v="48"/>
    <n v="0"/>
    <n v="5.9"/>
    <n v="70"/>
    <n v="91"/>
    <n v="18438149"/>
    <n v="40000000"/>
    <n v="-21561851"/>
    <x v="1"/>
    <x v="1"/>
    <x v="0"/>
  </r>
  <r>
    <s v="The Secret of Kells"/>
    <d v="2009-10-16T00:00:00"/>
    <x v="2"/>
    <x v="0"/>
    <s v="Color"/>
    <x v="5"/>
    <x v="0"/>
    <x v="3"/>
    <s v="Not Rated"/>
    <x v="1404"/>
    <x v="1672"/>
    <n v="61"/>
    <n v="75"/>
    <n v="45"/>
    <n v="11000"/>
    <n v="7.7"/>
    <n v="118"/>
    <n v="75"/>
    <n v="686383"/>
    <n v="6500000"/>
    <n v="-5813617"/>
    <x v="1"/>
    <x v="0"/>
    <x v="1"/>
  </r>
  <r>
    <s v="I Served the King of England"/>
    <d v="2006-06-14T00:00:00"/>
    <x v="6"/>
    <x v="0"/>
    <s v="Color"/>
    <x v="0"/>
    <x v="33"/>
    <x v="10"/>
    <s v="R"/>
    <x v="1405"/>
    <x v="1673"/>
    <n v="61"/>
    <n v="92"/>
    <n v="44"/>
    <n v="1000"/>
    <n v="7.4"/>
    <n v="99"/>
    <n v="113"/>
    <n v="617228"/>
    <n v="84450000"/>
    <n v="-83832772"/>
    <x v="1"/>
    <x v="0"/>
    <x v="0"/>
  </r>
  <r>
    <s v="The Second Mother"/>
    <d v="2015-02-03T00:00:00"/>
    <x v="20"/>
    <x v="1"/>
    <s v="Color"/>
    <x v="0"/>
    <x v="9"/>
    <x v="27"/>
    <s v="R"/>
    <x v="1406"/>
    <x v="1674"/>
    <n v="61"/>
    <n v="76"/>
    <n v="9"/>
    <n v="0"/>
    <n v="7.9"/>
    <n v="111"/>
    <n v="112"/>
    <n v="375723"/>
    <n v="4000000"/>
    <n v="-3624277"/>
    <x v="1"/>
    <x v="0"/>
    <x v="0"/>
  </r>
  <r>
    <s v="Married Life"/>
    <d v="2007-11-26T00:00:00"/>
    <x v="4"/>
    <x v="0"/>
    <s v="Color"/>
    <x v="4"/>
    <x v="0"/>
    <x v="0"/>
    <s v="PG-13"/>
    <x v="1407"/>
    <x v="1675"/>
    <n v="60"/>
    <n v="141"/>
    <n v="60"/>
    <n v="314"/>
    <n v="6.3"/>
    <n v="121"/>
    <n v="91"/>
    <n v="1506998"/>
    <n v="12000000"/>
    <n v="-10493002"/>
    <x v="1"/>
    <x v="1"/>
    <x v="0"/>
  </r>
  <r>
    <s v="Copying Beethoven"/>
    <d v="2006-02-02T00:00:00"/>
    <x v="6"/>
    <x v="0"/>
    <s v="Color"/>
    <x v="7"/>
    <x v="0"/>
    <x v="0"/>
    <s v="PG-13"/>
    <x v="1408"/>
    <x v="1676"/>
    <n v="60"/>
    <n v="150"/>
    <n v="238"/>
    <n v="0"/>
    <n v="6.8"/>
    <n v="78"/>
    <n v="104"/>
    <n v="352786"/>
    <n v="11000000"/>
    <n v="-10647214"/>
    <x v="1"/>
    <x v="1"/>
    <x v="0"/>
  </r>
  <r>
    <s v="Remember Me, My Love"/>
    <d v="2003-02-10T00:00:00"/>
    <x v="22"/>
    <x v="0"/>
    <s v="Color"/>
    <x v="0"/>
    <x v="3"/>
    <x v="12"/>
    <s v="R"/>
    <x v="1409"/>
    <x v="335"/>
    <n v="60"/>
    <n v="132"/>
    <n v="125"/>
    <n v="282"/>
    <n v="6.5"/>
    <n v="36"/>
    <n v="125"/>
    <n v="223878"/>
    <n v="5000000"/>
    <n v="-4776122"/>
    <x v="1"/>
    <x v="1"/>
    <x v="2"/>
  </r>
  <r>
    <s v="Tarnation"/>
    <d v="2003-11-26T00:00:00"/>
    <x v="22"/>
    <x v="0"/>
    <s v="Color"/>
    <x v="7"/>
    <x v="0"/>
    <x v="0"/>
    <s v="Unrated"/>
    <x v="1410"/>
    <x v="1677"/>
    <n v="58"/>
    <n v="78"/>
    <n v="20"/>
    <n v="754"/>
    <n v="7.2"/>
    <n v="72"/>
    <n v="88"/>
    <n v="592014"/>
    <n v="218"/>
    <n v="591796"/>
    <x v="0"/>
    <x v="0"/>
    <x v="1"/>
  </r>
  <r>
    <s v="The Horse Boy"/>
    <d v="2009-11-21T00:00:00"/>
    <x v="2"/>
    <x v="0"/>
    <s v="Color"/>
    <x v="12"/>
    <x v="0"/>
    <x v="0"/>
    <s v="Unrated"/>
    <x v="1411"/>
    <x v="1678"/>
    <n v="58"/>
    <n v="62"/>
    <n v="0"/>
    <n v="0"/>
    <n v="7.4"/>
    <n v="29"/>
    <n v="93"/>
    <n v="155984"/>
    <n v="160000"/>
    <n v="-4016"/>
    <x v="1"/>
    <x v="0"/>
    <x v="0"/>
  </r>
  <r>
    <s v="Evita"/>
    <d v="1996-06-17T00:00:00"/>
    <x v="29"/>
    <x v="2"/>
    <s v="Color"/>
    <x v="7"/>
    <x v="0"/>
    <x v="0"/>
    <s v="PG"/>
    <x v="1412"/>
    <x v="334"/>
    <n v="57"/>
    <n v="164"/>
    <n v="317"/>
    <n v="0"/>
    <n v="6.3"/>
    <n v="76"/>
    <n v="135"/>
    <n v="49994804"/>
    <n v="55000000"/>
    <n v="-5005196"/>
    <x v="1"/>
    <x v="1"/>
    <x v="2"/>
  </r>
  <r>
    <s v="The Beast from 20,000 Fathoms"/>
    <d v="1953-08-22T00:00:00"/>
    <x v="56"/>
    <x v="6"/>
    <s v="Black and White"/>
    <x v="5"/>
    <x v="0"/>
    <x v="0"/>
    <s v="Approved"/>
    <x v="1413"/>
    <x v="1679"/>
    <n v="57"/>
    <n v="205"/>
    <n v="7"/>
    <n v="465"/>
    <n v="6.7"/>
    <n v="67"/>
    <n v="80"/>
    <n v="5000000"/>
    <n v="210000"/>
    <n v="4790000"/>
    <x v="0"/>
    <x v="1"/>
    <x v="1"/>
  </r>
  <r>
    <s v="Nowhere in Africa"/>
    <d v="2001-10-28T00:00:00"/>
    <x v="25"/>
    <x v="0"/>
    <s v="Color"/>
    <x v="7"/>
    <x v="0"/>
    <x v="8"/>
    <s v="R"/>
    <x v="1414"/>
    <x v="1680"/>
    <n v="56"/>
    <n v="105"/>
    <n v="11"/>
    <n v="802"/>
    <n v="7.7"/>
    <n v="73"/>
    <n v="141"/>
    <n v="6173485"/>
    <n v="7000000"/>
    <n v="-826515"/>
    <x v="1"/>
    <x v="0"/>
    <x v="2"/>
  </r>
  <r>
    <s v="Waltz with Bashir"/>
    <d v="2008-05-12T00:00:00"/>
    <x v="3"/>
    <x v="0"/>
    <s v="Color"/>
    <x v="6"/>
    <x v="34"/>
    <x v="43"/>
    <s v="R"/>
    <x v="1415"/>
    <x v="1681"/>
    <n v="56"/>
    <n v="56"/>
    <n v="56"/>
    <n v="0"/>
    <n v="8"/>
    <n v="231"/>
    <n v="90"/>
    <n v="2283276"/>
    <n v="1500000"/>
    <n v="783276"/>
    <x v="0"/>
    <x v="3"/>
    <x v="0"/>
  </r>
  <r>
    <s v="Sea Rex 3D: Journey to a Prehistoric World"/>
    <d v="2010-07-29T00:00:00"/>
    <x v="7"/>
    <x v="1"/>
    <s v="Color"/>
    <x v="12"/>
    <x v="0"/>
    <x v="2"/>
    <s v="Not Rated"/>
    <x v="1416"/>
    <x v="1682"/>
    <n v="55"/>
    <n v="55"/>
    <n v="0"/>
    <n v="89"/>
    <n v="6.9"/>
    <n v="7"/>
    <n v="41"/>
    <n v="4074023"/>
    <n v="5000000"/>
    <n v="-925977"/>
    <x v="1"/>
    <x v="1"/>
    <x v="1"/>
  </r>
  <r>
    <s v="Beyond the Mat"/>
    <d v="1999-07-13T00:00:00"/>
    <x v="17"/>
    <x v="2"/>
    <s v="Color"/>
    <x v="7"/>
    <x v="0"/>
    <x v="0"/>
    <s v="R"/>
    <x v="1417"/>
    <x v="1683"/>
    <n v="54"/>
    <n v="194"/>
    <n v="6"/>
    <n v="491"/>
    <n v="7.6"/>
    <n v="70"/>
    <n v="108"/>
    <n v="2047570"/>
    <n v="500000"/>
    <n v="1547570"/>
    <x v="0"/>
    <x v="0"/>
    <x v="0"/>
  </r>
  <r>
    <s v="Fighting Tommy Riley"/>
    <d v="2004-06-10T00:00:00"/>
    <x v="0"/>
    <x v="0"/>
    <s v="Color"/>
    <x v="3"/>
    <x v="0"/>
    <x v="0"/>
    <s v="R"/>
    <x v="1418"/>
    <x v="1684"/>
    <n v="54"/>
    <n v="185"/>
    <n v="3"/>
    <n v="30"/>
    <n v="6.6"/>
    <n v="13"/>
    <n v="109"/>
    <n v="5199"/>
    <n v="200000"/>
    <n v="-194801"/>
    <x v="1"/>
    <x v="1"/>
    <x v="0"/>
  </r>
  <r>
    <s v="Antarctica: A Year on Ice"/>
    <d v="2013-04-21T00:00:00"/>
    <x v="19"/>
    <x v="1"/>
    <s v="Color"/>
    <x v="5"/>
    <x v="0"/>
    <x v="15"/>
    <s v="PG"/>
    <x v="1419"/>
    <x v="1685"/>
    <n v="53"/>
    <n v="86"/>
    <n v="9"/>
    <n v="0"/>
    <n v="7.6"/>
    <n v="31"/>
    <n v="91"/>
    <n v="287761"/>
    <n v="1000000"/>
    <n v="-712239"/>
    <x v="1"/>
    <x v="0"/>
    <x v="0"/>
  </r>
  <r>
    <s v="The Bubble"/>
    <d v="2006-12-08T00:00:00"/>
    <x v="6"/>
    <x v="0"/>
    <s v="Color"/>
    <x v="0"/>
    <x v="34"/>
    <x v="43"/>
    <s v="Unrated"/>
    <x v="1420"/>
    <x v="1686"/>
    <n v="53"/>
    <n v="137"/>
    <n v="21"/>
    <n v="0"/>
    <n v="7.3"/>
    <n v="51"/>
    <n v="90"/>
    <n v="155972"/>
    <n v="1500000"/>
    <n v="-1344028"/>
    <x v="1"/>
    <x v="0"/>
    <x v="0"/>
  </r>
  <r>
    <s v="Old Joy"/>
    <d v="2006-08-26T00:00:00"/>
    <x v="6"/>
    <x v="0"/>
    <s v="Color"/>
    <x v="3"/>
    <x v="0"/>
    <x v="0"/>
    <s v="Unrated"/>
    <x v="1421"/>
    <x v="1544"/>
    <n v="52"/>
    <n v="132"/>
    <n v="129"/>
    <n v="594"/>
    <n v="6.7"/>
    <n v="88"/>
    <n v="76"/>
    <n v="255352"/>
    <n v="300000"/>
    <n v="-44648"/>
    <x v="1"/>
    <x v="1"/>
    <x v="1"/>
  </r>
  <r>
    <s v="City of Life and Death"/>
    <d v="2009-01-02T00:00:00"/>
    <x v="2"/>
    <x v="0"/>
    <s v="Black and White"/>
    <x v="3"/>
    <x v="2"/>
    <x v="11"/>
    <s v="R"/>
    <x v="1422"/>
    <x v="1687"/>
    <n v="52"/>
    <n v="91"/>
    <n v="14"/>
    <n v="0"/>
    <n v="7.7"/>
    <n v="149"/>
    <n v="132"/>
    <n v="119922"/>
    <n v="12000000"/>
    <n v="-11880078"/>
    <x v="1"/>
    <x v="0"/>
    <x v="2"/>
  </r>
  <r>
    <s v="The Messenger: The Story of Joan of Arc"/>
    <d v="1999-04-07T00:00:00"/>
    <x v="17"/>
    <x v="2"/>
    <s v="Color"/>
    <x v="5"/>
    <x v="0"/>
    <x v="3"/>
    <s v="R"/>
    <x v="1423"/>
    <x v="286"/>
    <n v="51"/>
    <n v="144"/>
    <n v="0"/>
    <n v="0"/>
    <n v="6.4"/>
    <n v="111"/>
    <n v="158"/>
    <n v="14131298"/>
    <n v="390000000"/>
    <n v="-375868702"/>
    <x v="1"/>
    <x v="1"/>
    <x v="2"/>
  </r>
  <r>
    <s v="Journey from the Fall"/>
    <d v="2006-05-02T00:00:00"/>
    <x v="6"/>
    <x v="0"/>
    <s v="Color"/>
    <x v="3"/>
    <x v="35"/>
    <x v="0"/>
    <s v="R"/>
    <x v="1424"/>
    <x v="1688"/>
    <n v="51"/>
    <n v="83"/>
    <n v="5"/>
    <n v="100"/>
    <n v="7.4"/>
    <n v="15"/>
    <n v="135"/>
    <n v="638951"/>
    <n v="1592000"/>
    <n v="-953049"/>
    <x v="1"/>
    <x v="0"/>
    <x v="2"/>
  </r>
  <r>
    <s v="Before Sunset"/>
    <d v="2004-11-23T00:00:00"/>
    <x v="0"/>
    <x v="0"/>
    <s v="Color"/>
    <x v="3"/>
    <x v="0"/>
    <x v="0"/>
    <s v="R"/>
    <x v="1425"/>
    <x v="256"/>
    <n v="50"/>
    <n v="65"/>
    <n v="0"/>
    <n v="13000"/>
    <n v="8"/>
    <n v="211"/>
    <n v="80"/>
    <n v="5792822"/>
    <n v="2700000"/>
    <n v="3092822"/>
    <x v="0"/>
    <x v="3"/>
    <x v="1"/>
  </r>
  <r>
    <s v="Open Water"/>
    <d v="2003-09-28T00:00:00"/>
    <x v="22"/>
    <x v="0"/>
    <s v="Color"/>
    <x v="5"/>
    <x v="0"/>
    <x v="0"/>
    <s v="R"/>
    <x v="1426"/>
    <x v="1643"/>
    <n v="48"/>
    <n v="67"/>
    <n v="9"/>
    <n v="0"/>
    <n v="5.7"/>
    <n v="235"/>
    <n v="79"/>
    <n v="30500882"/>
    <n v="500000"/>
    <n v="30000882"/>
    <x v="0"/>
    <x v="1"/>
    <x v="1"/>
  </r>
  <r>
    <s v="Samsara"/>
    <d v="2011-12-17T00:00:00"/>
    <x v="16"/>
    <x v="1"/>
    <s v="Color"/>
    <x v="12"/>
    <x v="36"/>
    <x v="0"/>
    <s v="PG-13"/>
    <x v="1427"/>
    <x v="1689"/>
    <n v="48"/>
    <n v="48"/>
    <n v="330"/>
    <n v="26000"/>
    <n v="8.5"/>
    <n v="115"/>
    <n v="102"/>
    <n v="2601847"/>
    <n v="4000000"/>
    <n v="-1398153"/>
    <x v="1"/>
    <x v="3"/>
    <x v="0"/>
  </r>
  <r>
    <s v="The Beyond"/>
    <d v="1981-12-07T00:00:00"/>
    <x v="43"/>
    <x v="3"/>
    <s v="Black and White"/>
    <x v="2"/>
    <x v="3"/>
    <x v="12"/>
    <s v="X"/>
    <x v="1428"/>
    <x v="1690"/>
    <n v="48"/>
    <n v="123"/>
    <n v="385"/>
    <n v="2000"/>
    <n v="6.9"/>
    <n v="203"/>
    <n v="82"/>
    <n v="126387"/>
    <n v="400000"/>
    <n v="-273613"/>
    <x v="1"/>
    <x v="1"/>
    <x v="1"/>
  </r>
  <r>
    <s v="Bran Nue Dae"/>
    <d v="2009-08-17T00:00:00"/>
    <x v="2"/>
    <x v="0"/>
    <s v="Color"/>
    <x v="0"/>
    <x v="0"/>
    <x v="1"/>
    <s v="PG-13"/>
    <x v="1429"/>
    <x v="1691"/>
    <n v="46"/>
    <n v="225"/>
    <n v="3"/>
    <n v="479"/>
    <n v="6.3"/>
    <n v="33"/>
    <n v="88"/>
    <n v="110029"/>
    <n v="6500000"/>
    <n v="-6389971"/>
    <x v="1"/>
    <x v="1"/>
    <x v="1"/>
  </r>
  <r>
    <s v="Blindness"/>
    <d v="2008-09-11T00:00:00"/>
    <x v="3"/>
    <x v="0"/>
    <s v="Color"/>
    <x v="3"/>
    <x v="0"/>
    <x v="5"/>
    <s v="R"/>
    <x v="1430"/>
    <x v="972"/>
    <n v="45"/>
    <n v="142"/>
    <n v="353"/>
    <n v="0"/>
    <n v="6.6"/>
    <n v="229"/>
    <n v="121"/>
    <n v="3073392"/>
    <n v="25000000"/>
    <n v="-21926608"/>
    <x v="1"/>
    <x v="1"/>
    <x v="2"/>
  </r>
  <r>
    <s v="The Sweetest Thing"/>
    <d v="2002-07-28T00:00:00"/>
    <x v="18"/>
    <x v="0"/>
    <s v="Color"/>
    <x v="0"/>
    <x v="0"/>
    <x v="0"/>
    <s v="R"/>
    <x v="1431"/>
    <x v="726"/>
    <n v="44"/>
    <n v="132"/>
    <n v="16"/>
    <n v="0"/>
    <n v="5.0999999999999996"/>
    <n v="99"/>
    <n v="90"/>
    <n v="24430272"/>
    <n v="43000000"/>
    <n v="-18569728"/>
    <x v="1"/>
    <x v="1"/>
    <x v="0"/>
  </r>
  <r>
    <s v="Godzilla 2000"/>
    <d v="1999-08-22T00:00:00"/>
    <x v="17"/>
    <x v="2"/>
    <s v="Color"/>
    <x v="1"/>
    <x v="1"/>
    <x v="9"/>
    <s v="PG"/>
    <x v="1432"/>
    <x v="1692"/>
    <n v="43"/>
    <n v="53"/>
    <n v="2"/>
    <n v="339"/>
    <n v="6"/>
    <n v="107"/>
    <n v="99"/>
    <n v="10037390"/>
    <n v="1000000000"/>
    <n v="-989962610"/>
    <x v="1"/>
    <x v="1"/>
    <x v="0"/>
  </r>
  <r>
    <s v="Friday the 13th: A New Beginning"/>
    <d v="1985-07-24T00:00:00"/>
    <x v="32"/>
    <x v="3"/>
    <s v="Color"/>
    <x v="2"/>
    <x v="0"/>
    <x v="0"/>
    <s v="R"/>
    <x v="1433"/>
    <x v="1693"/>
    <n v="42"/>
    <n v="170"/>
    <n v="13"/>
    <n v="1000"/>
    <n v="4.7"/>
    <n v="160"/>
    <n v="92"/>
    <n v="21300000"/>
    <n v="2200000"/>
    <n v="19100000"/>
    <x v="0"/>
    <x v="2"/>
    <x v="0"/>
  </r>
  <r>
    <s v="Man on Wire"/>
    <d v="2008-11-10T00:00:00"/>
    <x v="3"/>
    <x v="0"/>
    <s v="Color"/>
    <x v="7"/>
    <x v="0"/>
    <x v="2"/>
    <s v="PG-13"/>
    <x v="1434"/>
    <x v="502"/>
    <n v="41"/>
    <n v="68"/>
    <n v="120"/>
    <n v="0"/>
    <n v="7.8"/>
    <n v="194"/>
    <n v="90"/>
    <n v="2957978"/>
    <n v="1000000"/>
    <n v="1957978"/>
    <x v="0"/>
    <x v="0"/>
    <x v="0"/>
  </r>
  <r>
    <s v="The Toxic Avenger Part II"/>
    <d v="1989-10-08T00:00:00"/>
    <x v="15"/>
    <x v="3"/>
    <s v="Color"/>
    <x v="1"/>
    <x v="0"/>
    <x v="0"/>
    <s v="R"/>
    <x v="1435"/>
    <x v="1694"/>
    <n v="40"/>
    <n v="99"/>
    <n v="6"/>
    <n v="321"/>
    <n v="5.0999999999999996"/>
    <n v="49"/>
    <n v="96"/>
    <n v="792966"/>
    <n v="2300000"/>
    <n v="-1507034"/>
    <x v="1"/>
    <x v="1"/>
    <x v="0"/>
  </r>
  <r>
    <s v="Gravity"/>
    <d v="2013-04-06T00:00:00"/>
    <x v="19"/>
    <x v="1"/>
    <s v="Color"/>
    <x v="5"/>
    <x v="0"/>
    <x v="2"/>
    <s v="PG-13"/>
    <x v="1436"/>
    <x v="385"/>
    <n v="39"/>
    <n v="87"/>
    <n v="0"/>
    <n v="147000"/>
    <n v="7.8"/>
    <n v="738"/>
    <n v="91"/>
    <n v="274084951"/>
    <n v="100000000"/>
    <n v="174084951"/>
    <x v="0"/>
    <x v="0"/>
    <x v="0"/>
  </r>
  <r>
    <s v="Amigo"/>
    <d v="2010-02-09T00:00:00"/>
    <x v="7"/>
    <x v="1"/>
    <s v="Color"/>
    <x v="3"/>
    <x v="0"/>
    <x v="0"/>
    <s v="R"/>
    <x v="1437"/>
    <x v="619"/>
    <n v="38"/>
    <n v="60"/>
    <n v="407"/>
    <n v="594"/>
    <n v="5.8"/>
    <n v="35"/>
    <n v="124"/>
    <n v="183490"/>
    <n v="1700000"/>
    <n v="-1516510"/>
    <x v="1"/>
    <x v="1"/>
    <x v="2"/>
  </r>
  <r>
    <s v="Switchback"/>
    <d v="1997-07-29T00:00:00"/>
    <x v="10"/>
    <x v="2"/>
    <s v="Color"/>
    <x v="4"/>
    <x v="0"/>
    <x v="0"/>
    <s v="R"/>
    <x v="1438"/>
    <x v="1695"/>
    <n v="37"/>
    <n v="74"/>
    <n v="11"/>
    <n v="389"/>
    <n v="6.4"/>
    <n v="38"/>
    <n v="118"/>
    <n v="6482195"/>
    <n v="37000000"/>
    <n v="-30517805"/>
    <x v="1"/>
    <x v="1"/>
    <x v="0"/>
  </r>
  <r>
    <s v="[Rec] 2"/>
    <d v="2009-04-18T00:00:00"/>
    <x v="2"/>
    <x v="0"/>
    <s v="Color"/>
    <x v="2"/>
    <x v="6"/>
    <x v="4"/>
    <s v="R"/>
    <x v="1439"/>
    <x v="1454"/>
    <n v="37"/>
    <n v="73"/>
    <n v="57"/>
    <n v="4000"/>
    <n v="6.6"/>
    <n v="222"/>
    <n v="85"/>
    <n v="27024"/>
    <n v="5600000"/>
    <n v="-5572976"/>
    <x v="1"/>
    <x v="1"/>
    <x v="1"/>
  </r>
  <r>
    <s v="Children of Heaven"/>
    <d v="1997-09-15T00:00:00"/>
    <x v="10"/>
    <x v="2"/>
    <s v="Color"/>
    <x v="3"/>
    <x v="14"/>
    <x v="16"/>
    <s v="PG"/>
    <x v="1440"/>
    <x v="1696"/>
    <n v="36"/>
    <n v="100"/>
    <n v="373"/>
    <n v="0"/>
    <n v="8.5"/>
    <n v="46"/>
    <n v="89"/>
    <n v="925402"/>
    <n v="180000"/>
    <n v="745402"/>
    <x v="0"/>
    <x v="3"/>
    <x v="1"/>
  </r>
  <r>
    <s v="Dead Snow"/>
    <d v="2009-02-16T00:00:00"/>
    <x v="2"/>
    <x v="0"/>
    <s v="Color"/>
    <x v="0"/>
    <x v="24"/>
    <x v="39"/>
    <s v="Not Rated"/>
    <x v="1441"/>
    <x v="644"/>
    <n v="35"/>
    <n v="116"/>
    <n v="75"/>
    <n v="23000"/>
    <n v="6.4"/>
    <n v="224"/>
    <n v="91"/>
    <n v="41709"/>
    <n v="800000"/>
    <n v="-758291"/>
    <x v="1"/>
    <x v="1"/>
    <x v="0"/>
  </r>
  <r>
    <s v="Six-String Samurai"/>
    <d v="1998-10-01T00:00:00"/>
    <x v="11"/>
    <x v="2"/>
    <s v="Color"/>
    <x v="1"/>
    <x v="0"/>
    <x v="0"/>
    <s v="PG-13"/>
    <x v="1442"/>
    <x v="1697"/>
    <n v="33"/>
    <n v="36"/>
    <n v="4"/>
    <n v="0"/>
    <n v="6.7"/>
    <n v="51"/>
    <n v="91"/>
    <n v="124494"/>
    <n v="2000000"/>
    <n v="-1875506"/>
    <x v="1"/>
    <x v="1"/>
    <x v="0"/>
  </r>
  <r>
    <s v="The Legend of God's Gun"/>
    <d v="2007-08-13T00:00:00"/>
    <x v="4"/>
    <x v="0"/>
    <s v="Color"/>
    <x v="10"/>
    <x v="0"/>
    <x v="0"/>
    <s v="R"/>
    <x v="1443"/>
    <x v="1698"/>
    <n v="32"/>
    <n v="72"/>
    <n v="6"/>
    <n v="13"/>
    <n v="4.0999999999999996"/>
    <n v="3"/>
    <n v="78"/>
    <n v="243768"/>
    <n v="30000"/>
    <n v="213768"/>
    <x v="0"/>
    <x v="2"/>
    <x v="1"/>
  </r>
  <r>
    <s v="R100"/>
    <d v="2013-12-21T00:00:00"/>
    <x v="19"/>
    <x v="1"/>
    <s v="Color"/>
    <x v="0"/>
    <x v="1"/>
    <x v="9"/>
    <s v="Unrated"/>
    <x v="1444"/>
    <x v="1699"/>
    <n v="31"/>
    <n v="81"/>
    <n v="17"/>
    <n v="543"/>
    <n v="6.1"/>
    <n v="72"/>
    <n v="99"/>
    <n v="22770"/>
    <n v="5500000"/>
    <n v="-5477230"/>
    <x v="1"/>
    <x v="1"/>
    <x v="0"/>
  </r>
  <r>
    <s v="The Amazing Catfish"/>
    <d v="2013-11-23T00:00:00"/>
    <x v="19"/>
    <x v="1"/>
    <s v="Color"/>
    <x v="0"/>
    <x v="6"/>
    <x v="28"/>
    <s v="Not Rated"/>
    <x v="1445"/>
    <x v="1700"/>
    <n v="31"/>
    <n v="58"/>
    <n v="0"/>
    <n v="407"/>
    <n v="7"/>
    <n v="50"/>
    <n v="89"/>
    <n v="11278"/>
    <n v="1300000"/>
    <n v="-1288722"/>
    <x v="1"/>
    <x v="0"/>
    <x v="1"/>
  </r>
  <r>
    <s v="Osama"/>
    <d v="2003-09-26T00:00:00"/>
    <x v="22"/>
    <x v="0"/>
    <s v="Color"/>
    <x v="3"/>
    <x v="25"/>
    <x v="44"/>
    <s v="PG-13"/>
    <x v="1446"/>
    <x v="1701"/>
    <n v="30"/>
    <n v="30"/>
    <n v="6"/>
    <n v="0"/>
    <n v="7.4"/>
    <n v="105"/>
    <n v="83"/>
    <n v="1127331"/>
    <n v="46000"/>
    <n v="1081331"/>
    <x v="0"/>
    <x v="0"/>
    <x v="1"/>
  </r>
  <r>
    <s v="Trollhunter"/>
    <d v="2010-04-17T00:00:00"/>
    <x v="7"/>
    <x v="1"/>
    <s v="Color"/>
    <x v="0"/>
    <x v="24"/>
    <x v="39"/>
    <s v="PG-13"/>
    <x v="1447"/>
    <x v="1702"/>
    <n v="29"/>
    <n v="44"/>
    <n v="12"/>
    <n v="38000"/>
    <n v="7"/>
    <n v="337"/>
    <n v="103"/>
    <n v="252652"/>
    <n v="19900000"/>
    <n v="-19647348"/>
    <x v="1"/>
    <x v="0"/>
    <x v="0"/>
  </r>
  <r>
    <s v="Gangster's Paradise: Jerusalema"/>
    <d v="2008-05-30T00:00:00"/>
    <x v="3"/>
    <x v="0"/>
    <s v="Color"/>
    <x v="1"/>
    <x v="0"/>
    <x v="18"/>
    <s v="R"/>
    <x v="1448"/>
    <x v="1703"/>
    <n v="29"/>
    <n v="86"/>
    <n v="5"/>
    <n v="1000"/>
    <n v="7.8"/>
    <n v="30"/>
    <n v="119"/>
    <n v="4958"/>
    <n v="2000000"/>
    <n v="-1995042"/>
    <x v="1"/>
    <x v="0"/>
    <x v="0"/>
  </r>
  <r>
    <s v="Katy Perry: Part of Me"/>
    <d v="2012-09-07T00:00:00"/>
    <x v="1"/>
    <x v="1"/>
    <s v="Color"/>
    <x v="12"/>
    <x v="0"/>
    <x v="0"/>
    <s v="PG"/>
    <x v="1449"/>
    <x v="1704"/>
    <n v="28"/>
    <n v="52"/>
    <n v="4"/>
    <n v="0"/>
    <n v="5.9"/>
    <n v="68"/>
    <n v="93"/>
    <n v="25240988"/>
    <n v="12000000"/>
    <n v="13240988"/>
    <x v="0"/>
    <x v="1"/>
    <x v="0"/>
  </r>
  <r>
    <s v="Boyz n the Hood"/>
    <d v="1991-10-22T00:00:00"/>
    <x v="13"/>
    <x v="2"/>
    <s v="Color"/>
    <x v="4"/>
    <x v="0"/>
    <x v="0"/>
    <s v="R"/>
    <x v="1450"/>
    <x v="166"/>
    <n v="27"/>
    <n v="106"/>
    <n v="309"/>
    <n v="0"/>
    <n v="7.8"/>
    <n v="64"/>
    <n v="112"/>
    <n v="57504069"/>
    <n v="6000000"/>
    <n v="51504069"/>
    <x v="0"/>
    <x v="0"/>
    <x v="0"/>
  </r>
  <r>
    <s v="Character"/>
    <d v="1997-10-25T00:00:00"/>
    <x v="10"/>
    <x v="2"/>
    <s v="Color"/>
    <x v="4"/>
    <x v="8"/>
    <x v="24"/>
    <s v="R"/>
    <x v="1451"/>
    <x v="1705"/>
    <n v="25"/>
    <n v="48"/>
    <n v="4"/>
    <n v="689"/>
    <n v="7.8"/>
    <n v="54"/>
    <n v="122"/>
    <n v="713413"/>
    <n v="4500000"/>
    <n v="-3786587"/>
    <x v="1"/>
    <x v="0"/>
    <x v="2"/>
  </r>
  <r>
    <s v="The Red Violin"/>
    <d v="1998-05-26T00:00:00"/>
    <x v="11"/>
    <x v="2"/>
    <s v="Color"/>
    <x v="3"/>
    <x v="4"/>
    <x v="5"/>
    <s v="R"/>
    <x v="1452"/>
    <x v="1706"/>
    <n v="24"/>
    <n v="29"/>
    <n v="63"/>
    <n v="0"/>
    <n v="7.7"/>
    <n v="94"/>
    <n v="130"/>
    <n v="9473382"/>
    <n v="10000000"/>
    <n v="-526618"/>
    <x v="1"/>
    <x v="0"/>
    <x v="2"/>
  </r>
  <r>
    <s v="Jonah: A VeggieTales Movie"/>
    <d v="2002-03-10T00:00:00"/>
    <x v="18"/>
    <x v="0"/>
    <s v="Color"/>
    <x v="5"/>
    <x v="0"/>
    <x v="0"/>
    <s v="G"/>
    <x v="1453"/>
    <x v="1558"/>
    <n v="23"/>
    <n v="49"/>
    <n v="12"/>
    <n v="184"/>
    <n v="6.6"/>
    <n v="38"/>
    <n v="82"/>
    <n v="25571351"/>
    <n v="14000000"/>
    <n v="11571351"/>
    <x v="0"/>
    <x v="1"/>
    <x v="1"/>
  </r>
  <r>
    <s v="The Triplets of Belleville"/>
    <d v="2003-03-13T00:00:00"/>
    <x v="22"/>
    <x v="0"/>
    <s v="Color"/>
    <x v="6"/>
    <x v="4"/>
    <x v="3"/>
    <s v="PG-13"/>
    <x v="1454"/>
    <x v="1707"/>
    <n v="23"/>
    <n v="29"/>
    <n v="162"/>
    <n v="0"/>
    <n v="7.8"/>
    <n v="167"/>
    <n v="80"/>
    <n v="7002255"/>
    <n v="9500000"/>
    <n v="-2497745"/>
    <x v="1"/>
    <x v="0"/>
    <x v="1"/>
  </r>
  <r>
    <s v="Arnolds Park"/>
    <d v="2007-08-28T00:00:00"/>
    <x v="4"/>
    <x v="0"/>
    <s v="Color"/>
    <x v="9"/>
    <x v="0"/>
    <x v="0"/>
    <s v="PG-13"/>
    <x v="1455"/>
    <x v="1708"/>
    <n v="23"/>
    <n v="85"/>
    <n v="0"/>
    <n v="11"/>
    <n v="5.6"/>
    <n v="0"/>
    <n v="103"/>
    <n v="23616"/>
    <n v="600000"/>
    <n v="-576384"/>
    <x v="1"/>
    <x v="1"/>
    <x v="0"/>
  </r>
  <r>
    <s v="Two Brothers"/>
    <d v="2004-01-19T00:00:00"/>
    <x v="0"/>
    <x v="0"/>
    <s v="Color"/>
    <x v="5"/>
    <x v="0"/>
    <x v="3"/>
    <s v="PG"/>
    <x v="1456"/>
    <x v="593"/>
    <n v="21"/>
    <n v="55"/>
    <n v="218"/>
    <n v="2000"/>
    <n v="7.1"/>
    <n v="88"/>
    <n v="109"/>
    <n v="18947630"/>
    <n v="59660000"/>
    <n v="-40712370"/>
    <x v="1"/>
    <x v="0"/>
    <x v="0"/>
  </r>
  <r>
    <s v="Dragon Blade"/>
    <d v="2015-08-19T00:00:00"/>
    <x v="20"/>
    <x v="1"/>
    <s v="Color"/>
    <x v="1"/>
    <x v="2"/>
    <x v="11"/>
    <s v="R"/>
    <x v="1457"/>
    <x v="1709"/>
    <n v="21"/>
    <n v="58"/>
    <n v="10"/>
    <n v="0"/>
    <n v="6.1"/>
    <n v="68"/>
    <n v="103"/>
    <n v="72413"/>
    <n v="65000000"/>
    <n v="-64927587"/>
    <x v="1"/>
    <x v="1"/>
    <x v="0"/>
  </r>
  <r>
    <s v="Time to Choose"/>
    <d v="2015-04-27T00:00:00"/>
    <x v="20"/>
    <x v="1"/>
    <s v="Color"/>
    <x v="12"/>
    <x v="0"/>
    <x v="0"/>
    <s v="Not Rated"/>
    <x v="1458"/>
    <x v="1537"/>
    <n v="21"/>
    <n v="24"/>
    <n v="117"/>
    <n v="121"/>
    <n v="7"/>
    <n v="6"/>
    <n v="100"/>
    <n v="29233"/>
    <n v="3500000"/>
    <n v="-3470767"/>
    <x v="1"/>
    <x v="0"/>
    <x v="0"/>
  </r>
  <r>
    <s v="Flash of Genius"/>
    <d v="2008-01-13T00:00:00"/>
    <x v="3"/>
    <x v="0"/>
    <s v="Color"/>
    <x v="7"/>
    <x v="0"/>
    <x v="0"/>
    <s v="PG-13"/>
    <x v="1459"/>
    <x v="1710"/>
    <n v="20"/>
    <n v="64"/>
    <n v="18"/>
    <n v="0"/>
    <n v="7"/>
    <n v="99"/>
    <n v="119"/>
    <n v="4234040"/>
    <n v="20000000"/>
    <n v="-15765960"/>
    <x v="1"/>
    <x v="0"/>
    <x v="0"/>
  </r>
  <r>
    <s v="A Lego Brickumentary"/>
    <d v="2014-11-23T00:00:00"/>
    <x v="14"/>
    <x v="1"/>
    <s v="Color"/>
    <x v="12"/>
    <x v="0"/>
    <x v="6"/>
    <s v="G"/>
    <x v="1460"/>
    <x v="1711"/>
    <n v="20"/>
    <n v="28"/>
    <n v="0"/>
    <n v="0"/>
    <n v="6.8"/>
    <n v="43"/>
    <n v="93"/>
    <n v="100240"/>
    <n v="1000000"/>
    <n v="-899760"/>
    <x v="1"/>
    <x v="1"/>
    <x v="0"/>
  </r>
  <r>
    <s v="Spirited Away"/>
    <d v="2001-04-22T00:00:00"/>
    <x v="25"/>
    <x v="0"/>
    <s v="Color"/>
    <x v="5"/>
    <x v="1"/>
    <x v="9"/>
    <s v="PG"/>
    <x v="1461"/>
    <x v="192"/>
    <n v="17"/>
    <n v="44"/>
    <n v="6000"/>
    <n v="28000"/>
    <n v="8.6"/>
    <n v="246"/>
    <n v="125"/>
    <n v="10049886"/>
    <n v="19000000"/>
    <n v="-8950114"/>
    <x v="1"/>
    <x v="3"/>
    <x v="2"/>
  </r>
  <r>
    <s v="Fantasia"/>
    <d v="1940-05-18T00:00:00"/>
    <x v="46"/>
    <x v="7"/>
    <s v="Color"/>
    <x v="6"/>
    <x v="0"/>
    <x v="0"/>
    <s v="G"/>
    <x v="1462"/>
    <x v="1567"/>
    <n v="16"/>
    <n v="16"/>
    <n v="11"/>
    <n v="3000"/>
    <n v="7.8"/>
    <n v="99"/>
    <n v="120"/>
    <n v="76400000"/>
    <n v="2280000"/>
    <n v="74120000"/>
    <x v="0"/>
    <x v="0"/>
    <x v="0"/>
  </r>
  <r>
    <s v="Before Sunrise"/>
    <d v="1995-02-02T00:00:00"/>
    <x v="21"/>
    <x v="2"/>
    <s v="Color"/>
    <x v="3"/>
    <x v="0"/>
    <x v="0"/>
    <s v="R"/>
    <x v="1463"/>
    <x v="256"/>
    <n v="15"/>
    <n v="36"/>
    <n v="0"/>
    <n v="22000"/>
    <n v="8.1"/>
    <n v="121"/>
    <n v="105"/>
    <n v="5400000"/>
    <n v="2500000"/>
    <n v="2900000"/>
    <x v="0"/>
    <x v="3"/>
    <x v="0"/>
  </r>
  <r>
    <s v="Murderball"/>
    <d v="2005-07-19T00:00:00"/>
    <x v="5"/>
    <x v="0"/>
    <s v="Color"/>
    <x v="12"/>
    <x v="0"/>
    <x v="0"/>
    <s v="R"/>
    <x v="1464"/>
    <x v="1712"/>
    <n v="15"/>
    <n v="15"/>
    <n v="30"/>
    <n v="0"/>
    <n v="7.8"/>
    <n v="110"/>
    <n v="88"/>
    <n v="1523883"/>
    <n v="1750211"/>
    <n v="-226328"/>
    <x v="1"/>
    <x v="0"/>
    <x v="1"/>
  </r>
  <r>
    <s v="Madadayo"/>
    <d v="1993-09-05T00:00:00"/>
    <x v="8"/>
    <x v="2"/>
    <s v="Color"/>
    <x v="3"/>
    <x v="1"/>
    <x v="9"/>
    <s v="Not Rated"/>
    <x v="1465"/>
    <x v="1579"/>
    <n v="15"/>
    <n v="30"/>
    <n v="0"/>
    <n v="355"/>
    <n v="7.5"/>
    <n v="25"/>
    <n v="134"/>
    <n v="48856"/>
    <n v="11900000"/>
    <n v="-11851144"/>
    <x v="1"/>
    <x v="0"/>
    <x v="2"/>
  </r>
  <r>
    <s v="The Other Dream Team"/>
    <d v="2012-07-06T00:00:00"/>
    <x v="1"/>
    <x v="1"/>
    <s v="Color"/>
    <x v="12"/>
    <x v="0"/>
    <x v="0"/>
    <s v="Not Rated"/>
    <x v="1466"/>
    <x v="1713"/>
    <n v="14"/>
    <n v="44"/>
    <n v="6"/>
    <n v="0"/>
    <n v="8.4"/>
    <n v="26"/>
    <n v="89"/>
    <n v="133778"/>
    <n v="500000"/>
    <n v="-366222"/>
    <x v="1"/>
    <x v="3"/>
    <x v="1"/>
  </r>
  <r>
    <s v="Dracula: Pages from a Virgin's Diary"/>
    <d v="2002-03-27T00:00:00"/>
    <x v="18"/>
    <x v="0"/>
    <s v="Black and White"/>
    <x v="0"/>
    <x v="0"/>
    <x v="5"/>
    <s v="Not Rated"/>
    <x v="1467"/>
    <x v="1714"/>
    <n v="14"/>
    <n v="21"/>
    <n v="126"/>
    <n v="131"/>
    <n v="7"/>
    <n v="58"/>
    <n v="73"/>
    <n v="39659"/>
    <n v="1600000"/>
    <n v="-1560341"/>
    <x v="1"/>
    <x v="0"/>
    <x v="1"/>
  </r>
  <r>
    <s v="Serendipity"/>
    <d v="2001-08-21T00:00:00"/>
    <x v="25"/>
    <x v="0"/>
    <s v="Color"/>
    <x v="0"/>
    <x v="0"/>
    <x v="0"/>
    <s v="PG-13"/>
    <x v="1468"/>
    <x v="877"/>
    <n v="11"/>
    <n v="37"/>
    <n v="23"/>
    <n v="12000"/>
    <n v="6.9"/>
    <n v="122"/>
    <n v="82"/>
    <n v="49968653"/>
    <n v="28000000"/>
    <n v="21968653"/>
    <x v="0"/>
    <x v="1"/>
    <x v="1"/>
  </r>
  <r>
    <s v="Fateless"/>
    <d v="2005-07-19T00:00:00"/>
    <x v="5"/>
    <x v="0"/>
    <s v="Color"/>
    <x v="3"/>
    <x v="37"/>
    <x v="21"/>
    <s v="R"/>
    <x v="1469"/>
    <x v="1715"/>
    <n v="9"/>
    <n v="11"/>
    <n v="45"/>
    <n v="607"/>
    <n v="7.1"/>
    <n v="73"/>
    <n v="134"/>
    <n v="195888"/>
    <n v="2500000000"/>
    <n v="-2499804112"/>
    <x v="1"/>
    <x v="0"/>
    <x v="2"/>
  </r>
  <r>
    <s v="Hoop Dreams"/>
    <d v="1994-01-29T00:00:00"/>
    <x v="27"/>
    <x v="2"/>
    <s v="Color"/>
    <x v="12"/>
    <x v="0"/>
    <x v="0"/>
    <s v="PG-13"/>
    <x v="1470"/>
    <x v="1009"/>
    <n v="7"/>
    <n v="15"/>
    <n v="23"/>
    <n v="0"/>
    <n v="8.3000000000000007"/>
    <n v="53"/>
    <n v="170"/>
    <n v="7830611"/>
    <n v="700000"/>
    <n v="7130611"/>
    <x v="0"/>
    <x v="3"/>
    <x v="2"/>
  </r>
  <r>
    <s v="The Legend of Suriyothai"/>
    <d v="2001-08-06T00:00:00"/>
    <x v="25"/>
    <x v="0"/>
    <s v="Color"/>
    <x v="1"/>
    <x v="15"/>
    <x v="25"/>
    <s v="R"/>
    <x v="1471"/>
    <x v="1716"/>
    <n v="7"/>
    <n v="32"/>
    <n v="6"/>
    <n v="124"/>
    <n v="6.6"/>
    <n v="31"/>
    <n v="300"/>
    <n v="454255"/>
    <n v="400000000"/>
    <n v="-399545745"/>
    <x v="1"/>
    <x v="1"/>
    <x v="2"/>
  </r>
  <r>
    <s v="Ponyo"/>
    <d v="2008-06-23T00:00:00"/>
    <x v="3"/>
    <x v="0"/>
    <s v="Color"/>
    <x v="5"/>
    <x v="1"/>
    <x v="9"/>
    <s v="G"/>
    <x v="1472"/>
    <x v="192"/>
    <n v="6"/>
    <n v="13"/>
    <n v="6000"/>
    <n v="0"/>
    <n v="7.7"/>
    <n v="256"/>
    <n v="101"/>
    <n v="15081783"/>
    <n v="34000000"/>
    <n v="-18918217"/>
    <x v="1"/>
    <x v="0"/>
    <x v="0"/>
  </r>
  <r>
    <s v="Akira"/>
    <d v="1988-12-14T00:00:00"/>
    <x v="30"/>
    <x v="3"/>
    <s v="Color"/>
    <x v="1"/>
    <x v="1"/>
    <x v="9"/>
    <s v="R"/>
    <x v="1473"/>
    <x v="1479"/>
    <n v="6"/>
    <n v="28"/>
    <n v="78"/>
    <n v="0"/>
    <n v="8.1"/>
    <n v="150"/>
    <n v="124"/>
    <n v="439162"/>
    <n v="1100000000"/>
    <n v="-1099560838"/>
    <x v="1"/>
    <x v="3"/>
    <x v="2"/>
  </r>
  <r>
    <s v="Slacker"/>
    <d v="1991-07-29T00:00:00"/>
    <x v="13"/>
    <x v="2"/>
    <s v="Black and White"/>
    <x v="0"/>
    <x v="0"/>
    <x v="0"/>
    <s v="R"/>
    <x v="1474"/>
    <x v="256"/>
    <n v="5"/>
    <n v="5"/>
    <n v="0"/>
    <n v="2000"/>
    <n v="7.1"/>
    <n v="61"/>
    <n v="100"/>
    <n v="1227508"/>
    <n v="23000"/>
    <n v="1204508"/>
    <x v="0"/>
    <x v="0"/>
    <x v="0"/>
  </r>
  <r>
    <s v="The Circle"/>
    <d v="2000-03-22T00:00:00"/>
    <x v="28"/>
    <x v="0"/>
    <s v="Color"/>
    <x v="3"/>
    <x v="14"/>
    <x v="16"/>
    <s v="Not Rated"/>
    <x v="1475"/>
    <x v="1717"/>
    <n v="5"/>
    <n v="5"/>
    <n v="397"/>
    <n v="697"/>
    <n v="7.5"/>
    <n v="64"/>
    <n v="90"/>
    <n v="673780"/>
    <n v="10000"/>
    <n v="663780"/>
    <x v="0"/>
    <x v="0"/>
    <x v="0"/>
  </r>
  <r>
    <s v="I Married a Strange Person!"/>
    <d v="1997-09-13T00:00:00"/>
    <x v="10"/>
    <x v="2"/>
    <s v="Color"/>
    <x v="6"/>
    <x v="0"/>
    <x v="0"/>
    <s v="R"/>
    <x v="1476"/>
    <x v="1718"/>
    <n v="5"/>
    <n v="7"/>
    <n v="45"/>
    <n v="178"/>
    <n v="7"/>
    <n v="19"/>
    <n v="75"/>
    <n v="203134"/>
    <n v="250000"/>
    <n v="-46866"/>
    <x v="1"/>
    <x v="0"/>
    <x v="1"/>
  </r>
  <r>
    <s v="Ride with the Devil"/>
    <d v="1999-12-19T00:00:00"/>
    <x v="17"/>
    <x v="2"/>
    <s v="Color"/>
    <x v="3"/>
    <x v="0"/>
    <x v="0"/>
    <s v="R"/>
    <x v="1477"/>
    <x v="138"/>
    <n v="3"/>
    <n v="5"/>
    <n v="0"/>
    <n v="633"/>
    <n v="6.8"/>
    <n v="95"/>
    <n v="148"/>
    <n v="630779"/>
    <n v="35000000"/>
    <n v="-34369221"/>
    <x v="1"/>
    <x v="1"/>
    <x v="2"/>
  </r>
  <r>
    <s v="The Act of Killing"/>
    <d v="2012-09-11T00:00:00"/>
    <x v="1"/>
    <x v="1"/>
    <s v="Color"/>
    <x v="7"/>
    <x v="10"/>
    <x v="2"/>
    <s v="Not Rated"/>
    <x v="1478"/>
    <x v="1719"/>
    <n v="3"/>
    <n v="6"/>
    <n v="50"/>
    <n v="20000"/>
    <n v="8.1999999999999993"/>
    <n v="248"/>
    <n v="96"/>
    <n v="484221"/>
    <n v="1000000"/>
    <n v="-515779"/>
    <x v="1"/>
    <x v="3"/>
    <x v="0"/>
  </r>
  <r>
    <s v="Censored Voices"/>
    <d v="2015-09-29T00:00:00"/>
    <x v="20"/>
    <x v="1"/>
    <s v="Color"/>
    <x v="12"/>
    <x v="34"/>
    <x v="43"/>
    <s v="Not Rated"/>
    <x v="1479"/>
    <x v="1720"/>
    <n v="3"/>
    <n v="3"/>
    <n v="0"/>
    <n v="111"/>
    <n v="7.2"/>
    <n v="23"/>
    <n v="84"/>
    <n v="34151"/>
    <n v="450000"/>
    <n v="-415849"/>
    <x v="1"/>
    <x v="0"/>
    <x v="1"/>
  </r>
  <r>
    <s v="The Knife of Don Juan"/>
    <d v="2013-04-24T00:00:00"/>
    <x v="19"/>
    <x v="1"/>
    <s v="Color"/>
    <x v="0"/>
    <x v="6"/>
    <x v="0"/>
    <s v="Not Rated"/>
    <x v="1480"/>
    <x v="1721"/>
    <n v="3"/>
    <n v="5"/>
    <n v="0"/>
    <n v="75"/>
    <n v="7.2"/>
    <n v="1"/>
    <n v="110"/>
    <n v="3830"/>
    <n v="1200000"/>
    <n v="-1196170"/>
    <x v="1"/>
    <x v="0"/>
    <x v="0"/>
  </r>
  <r>
    <s v="Red Planet"/>
    <d v="2000-03-18T00:00:00"/>
    <x v="28"/>
    <x v="0"/>
    <s v="Color"/>
    <x v="1"/>
    <x v="0"/>
    <x v="0"/>
    <s v="PG-13"/>
    <x v="1481"/>
    <x v="1722"/>
    <n v="2"/>
    <n v="2"/>
    <n v="14"/>
    <n v="995"/>
    <n v="5.7"/>
    <n v="145"/>
    <n v="106"/>
    <n v="17473245"/>
    <n v="70000000"/>
    <n v="-52526755"/>
    <x v="1"/>
    <x v="1"/>
    <x v="0"/>
  </r>
  <r>
    <s v="Kundun"/>
    <d v="1997-12-27T00:00:00"/>
    <x v="10"/>
    <x v="2"/>
    <s v="Color"/>
    <x v="7"/>
    <x v="0"/>
    <x v="0"/>
    <s v="PG-13"/>
    <x v="1482"/>
    <x v="92"/>
    <n v="2"/>
    <n v="4"/>
    <n v="17000"/>
    <n v="0"/>
    <n v="7"/>
    <n v="85"/>
    <n v="134"/>
    <n v="5532301"/>
    <n v="28000000"/>
    <n v="-22467699"/>
    <x v="1"/>
    <x v="0"/>
    <x v="2"/>
  </r>
  <r>
    <s v="Over the Hill to the Poorhouse"/>
    <d v="1920-09-15T00:00:00"/>
    <x v="73"/>
    <x v="9"/>
    <s v="Black and White"/>
    <x v="4"/>
    <x v="0"/>
    <x v="0"/>
    <s v="Not Rated"/>
    <x v="1483"/>
    <x v="1723"/>
    <n v="2"/>
    <n v="4"/>
    <n v="0"/>
    <n v="0"/>
    <n v="4.8"/>
    <n v="1"/>
    <n v="110"/>
    <n v="3000000"/>
    <n v="100000"/>
    <n v="2900000"/>
    <x v="0"/>
    <x v="2"/>
    <x v="0"/>
  </r>
  <r>
    <s v="The Nutcracker"/>
    <d v="1993-02-25T00:00:00"/>
    <x v="8"/>
    <x v="2"/>
    <s v="Color"/>
    <x v="15"/>
    <x v="0"/>
    <x v="0"/>
    <s v="G"/>
    <x v="1484"/>
    <x v="1724"/>
    <n v="2"/>
    <n v="2"/>
    <n v="22"/>
    <n v="238"/>
    <n v="5.7"/>
    <n v="10"/>
    <n v="92"/>
    <n v="2119994"/>
    <n v="19000000"/>
    <n v="-16880006"/>
    <x v="1"/>
    <x v="1"/>
    <x v="0"/>
  </r>
  <r>
    <s v="Burn"/>
    <d v="2012-11-11T00:00:00"/>
    <x v="1"/>
    <x v="1"/>
    <s v="Color"/>
    <x v="12"/>
    <x v="0"/>
    <x v="0"/>
    <s v="Not Rated"/>
    <x v="1485"/>
    <x v="1725"/>
    <n v="2"/>
    <n v="2"/>
    <n v="15"/>
    <n v="801"/>
    <n v="7.5"/>
    <n v="22"/>
    <n v="86"/>
    <n v="111300"/>
    <n v="225000"/>
    <n v="-113700"/>
    <x v="1"/>
    <x v="0"/>
    <x v="1"/>
  </r>
  <r>
    <s v="The Trials of Darryl Hunt"/>
    <d v="2006-02-26T00:00:00"/>
    <x v="6"/>
    <x v="0"/>
    <s v="Color"/>
    <x v="4"/>
    <x v="0"/>
    <x v="0"/>
    <s v="PG-13"/>
    <x v="1486"/>
    <x v="1726"/>
    <n v="2"/>
    <n v="2"/>
    <n v="15"/>
    <n v="246"/>
    <n v="7.7"/>
    <n v="11"/>
    <n v="106"/>
    <n v="1111"/>
    <n v="200000"/>
    <n v="-198889"/>
    <x v="1"/>
    <x v="0"/>
    <x v="0"/>
  </r>
  <r>
    <s v="Super Size Me"/>
    <d v="2004-07-15T00:00:00"/>
    <x v="0"/>
    <x v="0"/>
    <s v="Color"/>
    <x v="0"/>
    <x v="0"/>
    <x v="0"/>
    <s v="PG"/>
    <x v="1487"/>
    <x v="399"/>
    <n v="0"/>
    <n v="0"/>
    <n v="293"/>
    <n v="0"/>
    <n v="7.3"/>
    <n v="193"/>
    <n v="100"/>
    <n v="11529368"/>
    <n v="65000"/>
    <n v="11464368"/>
    <x v="0"/>
    <x v="0"/>
    <x v="0"/>
  </r>
  <r>
    <s v="All Is Lost"/>
    <d v="2013-07-12T00:00:00"/>
    <x v="19"/>
    <x v="1"/>
    <s v="Color"/>
    <x v="1"/>
    <x v="0"/>
    <x v="0"/>
    <s v="PG-13"/>
    <x v="1488"/>
    <x v="339"/>
    <n v="0"/>
    <n v="0"/>
    <n v="78"/>
    <n v="18000"/>
    <n v="6.9"/>
    <n v="346"/>
    <n v="106"/>
    <n v="6262942"/>
    <n v="9000000"/>
    <n v="-2737058"/>
    <x v="1"/>
    <x v="1"/>
    <x v="0"/>
  </r>
  <r>
    <s v="Travelers and Magicians"/>
    <d v="2003-05-30T00:00:00"/>
    <x v="22"/>
    <x v="0"/>
    <s v="Color"/>
    <x v="5"/>
    <x v="38"/>
    <x v="1"/>
    <s v="Not Rated"/>
    <x v="1489"/>
    <x v="1727"/>
    <n v="0"/>
    <n v="0"/>
    <n v="28"/>
    <n v="353"/>
    <n v="7.5"/>
    <n v="44"/>
    <n v="108"/>
    <n v="505295"/>
    <n v="1800000"/>
    <n v="-1294705"/>
    <x v="1"/>
    <x v="0"/>
    <x v="0"/>
  </r>
  <r>
    <s v="Cavite"/>
    <d v="2005-07-22T00:00:00"/>
    <x v="5"/>
    <x v="0"/>
    <s v="Color"/>
    <x v="16"/>
    <x v="0"/>
    <x v="45"/>
    <s v="Not Rated"/>
    <x v="1490"/>
    <x v="1728"/>
    <n v="0"/>
    <n v="0"/>
    <n v="0"/>
    <n v="74"/>
    <n v="6.3"/>
    <n v="35"/>
    <n v="80"/>
    <n v="70071"/>
    <n v="7000"/>
    <n v="63071"/>
    <x v="0"/>
    <x v="1"/>
    <x v="1"/>
  </r>
  <r>
    <s v="Born to Fly: Elizabeth Streb vs. Gravity"/>
    <d v="2014-08-03T00:00:00"/>
    <x v="14"/>
    <x v="1"/>
    <s v="Color"/>
    <x v="1"/>
    <x v="0"/>
    <x v="0"/>
    <s v="Not Rated"/>
    <x v="1491"/>
    <x v="1729"/>
    <n v="0"/>
    <n v="0"/>
    <n v="0"/>
    <n v="44"/>
    <n v="6.8"/>
    <n v="10"/>
    <n v="82"/>
    <n v="21199"/>
    <n v="500000"/>
    <n v="-478801"/>
    <x v="1"/>
    <x v="1"/>
    <x v="1"/>
  </r>
  <r>
    <s v="Pink Narcissus"/>
    <d v="1971-05-30T00:00:00"/>
    <x v="48"/>
    <x v="4"/>
    <s v="Color"/>
    <x v="3"/>
    <x v="0"/>
    <x v="0"/>
    <s v="Not Rated"/>
    <x v="1492"/>
    <x v="1730"/>
    <n v="0"/>
    <n v="0"/>
    <n v="0"/>
    <n v="85"/>
    <n v="6.7"/>
    <n v="8"/>
    <n v="65"/>
    <n v="8231"/>
    <n v="27000"/>
    <n v="-18769"/>
    <x v="1"/>
    <x v="1"/>
    <x v="1"/>
  </r>
  <r>
    <s v="Top Spin"/>
    <d v="2014-03-15T00:00:00"/>
    <x v="14"/>
    <x v="1"/>
    <s v="Color"/>
    <x v="12"/>
    <x v="0"/>
    <x v="0"/>
    <s v="Not Rated"/>
    <x v="1493"/>
    <x v="1731"/>
    <n v="0"/>
    <n v="0"/>
    <n v="0"/>
    <n v="116"/>
    <n v="7.1"/>
    <n v="18"/>
    <n v="80"/>
    <n v="5858"/>
    <n v="150000"/>
    <n v="-144142"/>
    <x v="1"/>
    <x v="0"/>
    <x v="1"/>
  </r>
  <r>
    <s v="Antarctic Edge: 70Â° South"/>
    <d v="2015-02-22T00:00:00"/>
    <x v="20"/>
    <x v="1"/>
    <s v="Color"/>
    <x v="5"/>
    <x v="0"/>
    <x v="0"/>
    <s v="Not Rated"/>
    <x v="1494"/>
    <x v="1732"/>
    <n v="0"/>
    <n v="0"/>
    <n v="0"/>
    <n v="215"/>
    <n v="7"/>
    <n v="5"/>
    <n v="72"/>
    <n v="4914"/>
    <n v="150000"/>
    <n v="-145086"/>
    <x v="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19924F-048E-4FCE-9648-7F48760868F7}"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16" firstHeaderRow="1" firstDataRow="1" firstDataCol="1"/>
  <pivotFields count="24">
    <pivotField dataField="1" showAll="0"/>
    <pivotField numFmtId="14" showAll="0"/>
    <pivotField numFmtId="1" showAll="0"/>
    <pivotField showAll="0">
      <items count="11">
        <item x="9"/>
        <item x="8"/>
        <item x="7"/>
        <item x="6"/>
        <item x="5"/>
        <item x="4"/>
        <item x="3"/>
        <item x="2"/>
        <item x="0"/>
        <item x="1"/>
        <item t="default"/>
      </items>
    </pivotField>
    <pivotField showAll="0"/>
    <pivotField axis="axisRow" showAll="0" sortType="ascending">
      <items count="18">
        <item x="1"/>
        <item x="5"/>
        <item x="6"/>
        <item x="7"/>
        <item x="0"/>
        <item x="4"/>
        <item x="12"/>
        <item x="3"/>
        <item x="15"/>
        <item x="8"/>
        <item h="1" x="2"/>
        <item h="1" x="14"/>
        <item h="1" x="9"/>
        <item h="1" x="11"/>
        <item h="1" x="13"/>
        <item h="1" x="16"/>
        <item h="1" x="10"/>
        <item t="default"/>
      </items>
      <autoSortScope>
        <pivotArea dataOnly="0" outline="0" fieldPosition="0">
          <references count="1">
            <reference field="4294967294" count="1" selected="0">
              <x v="0"/>
            </reference>
          </references>
        </pivotArea>
      </autoSortScope>
    </pivotField>
    <pivotField showAll="0">
      <items count="40">
        <item x="21"/>
        <item x="27"/>
        <item x="26"/>
        <item x="23"/>
        <item x="13"/>
        <item x="33"/>
        <item x="22"/>
        <item x="25"/>
        <item x="8"/>
        <item x="38"/>
        <item x="0"/>
        <item x="5"/>
        <item x="4"/>
        <item x="12"/>
        <item x="34"/>
        <item x="7"/>
        <item x="37"/>
        <item x="32"/>
        <item x="10"/>
        <item x="3"/>
        <item x="1"/>
        <item x="11"/>
        <item x="16"/>
        <item x="2"/>
        <item x="17"/>
        <item x="20"/>
        <item x="36"/>
        <item x="24"/>
        <item x="14"/>
        <item x="9"/>
        <item x="29"/>
        <item x="30"/>
        <item x="6"/>
        <item x="19"/>
        <item x="28"/>
        <item x="15"/>
        <item x="18"/>
        <item x="35"/>
        <item x="31"/>
        <item t="default"/>
      </items>
    </pivotField>
    <pivotField showAll="0"/>
    <pivotField showAll="0"/>
    <pivotField showAll="0"/>
    <pivotField showAll="0"/>
    <pivotField numFmtId="1" showAll="0"/>
    <pivotField numFmtId="1" showAll="0"/>
    <pivotField numFmtId="1" showAll="0"/>
    <pivotField numFmtId="1" showAll="0"/>
    <pivotField numFmtId="165" showAll="0"/>
    <pivotField numFmtId="1" showAll="0"/>
    <pivotField numFmtId="1" showAll="0"/>
    <pivotField numFmtId="2" showAll="0"/>
    <pivotField numFmtId="2" showAll="0"/>
    <pivotField numFmtId="2" showAll="0"/>
    <pivotField showAll="0"/>
    <pivotField showAll="0"/>
    <pivotField showAll="0"/>
  </pivotFields>
  <rowFields count="1">
    <field x="5"/>
  </rowFields>
  <rowItems count="11">
    <i>
      <x v="8"/>
    </i>
    <i>
      <x v="9"/>
    </i>
    <i>
      <x v="6"/>
    </i>
    <i>
      <x v="2"/>
    </i>
    <i>
      <x v="3"/>
    </i>
    <i>
      <x v="5"/>
    </i>
    <i>
      <x v="1"/>
    </i>
    <i>
      <x v="7"/>
    </i>
    <i>
      <x/>
    </i>
    <i>
      <x v="4"/>
    </i>
    <i t="grand">
      <x/>
    </i>
  </rowItems>
  <colItems count="1">
    <i/>
  </colItems>
  <dataFields count="1">
    <dataField name="Count of Title" fld="0" subtotal="count" baseField="0" baseItem="0"/>
  </dataFields>
  <formats count="8">
    <format dxfId="16">
      <pivotArea type="all" dataOnly="0" outline="0" fieldPosition="0"/>
    </format>
    <format dxfId="15">
      <pivotArea outline="0" collapsedLevelsAreSubtotals="1" fieldPosition="0"/>
    </format>
    <format dxfId="14">
      <pivotArea field="5" type="button" dataOnly="0" labelOnly="1" outline="0" axis="axisRow" fieldPosition="0"/>
    </format>
    <format dxfId="13">
      <pivotArea dataOnly="0" labelOnly="1" fieldPosition="0">
        <references count="1">
          <reference field="5" count="0"/>
        </references>
      </pivotArea>
    </format>
    <format dxfId="12">
      <pivotArea dataOnly="0" labelOnly="1" grandRow="1" outline="0" fieldPosition="0"/>
    </format>
    <format dxfId="11">
      <pivotArea dataOnly="0" labelOnly="1" outline="0" axis="axisValues" fieldPosition="0"/>
    </format>
    <format dxfId="10">
      <pivotArea field="5" type="button" dataOnly="0" labelOnly="1" outline="0" axis="axisRow"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3A4557-07F9-4C47-A795-2E49DB3D4A75}"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T29:U40" firstHeaderRow="1" firstDataRow="1" firstDataCol="1"/>
  <pivotFields count="24">
    <pivotField showAll="0"/>
    <pivotField numFmtId="14" showAll="0"/>
    <pivotField numFmtId="1" showAll="0"/>
    <pivotField showAll="0">
      <items count="11">
        <item x="9"/>
        <item x="8"/>
        <item x="7"/>
        <item x="6"/>
        <item x="5"/>
        <item x="4"/>
        <item x="3"/>
        <item x="2"/>
        <item x="0"/>
        <item x="1"/>
        <item t="default"/>
      </items>
    </pivotField>
    <pivotField showAll="0"/>
    <pivotField axis="axisRow" showAll="0" sortType="descending">
      <items count="18">
        <item x="1"/>
        <item x="5"/>
        <item x="6"/>
        <item x="7"/>
        <item x="0"/>
        <item x="4"/>
        <item x="12"/>
        <item x="3"/>
        <item x="15"/>
        <item x="8"/>
        <item h="1" x="2"/>
        <item h="1" x="14"/>
        <item h="1" x="9"/>
        <item h="1" x="11"/>
        <item h="1" x="13"/>
        <item h="1" x="16"/>
        <item h="1" x="10"/>
        <item t="default"/>
      </items>
      <autoSortScope>
        <pivotArea dataOnly="0" outline="0" fieldPosition="0">
          <references count="1">
            <reference field="4294967294" count="1" selected="0">
              <x v="0"/>
            </reference>
          </references>
        </pivotArea>
      </autoSortScope>
    </pivotField>
    <pivotField showAll="0">
      <items count="40">
        <item x="21"/>
        <item x="27"/>
        <item x="26"/>
        <item x="23"/>
        <item x="13"/>
        <item x="33"/>
        <item x="22"/>
        <item x="25"/>
        <item x="8"/>
        <item x="38"/>
        <item x="0"/>
        <item x="5"/>
        <item x="4"/>
        <item x="12"/>
        <item x="34"/>
        <item x="7"/>
        <item x="37"/>
        <item x="32"/>
        <item x="10"/>
        <item x="3"/>
        <item x="1"/>
        <item x="11"/>
        <item x="16"/>
        <item x="2"/>
        <item x="17"/>
        <item x="20"/>
        <item x="36"/>
        <item x="24"/>
        <item x="14"/>
        <item x="9"/>
        <item x="29"/>
        <item x="30"/>
        <item x="6"/>
        <item x="19"/>
        <item x="28"/>
        <item x="15"/>
        <item x="18"/>
        <item x="35"/>
        <item x="31"/>
        <item t="default"/>
      </items>
    </pivotField>
    <pivotField showAll="0"/>
    <pivotField showAll="0"/>
    <pivotField showAll="0"/>
    <pivotField showAll="0"/>
    <pivotField numFmtId="1" showAll="0"/>
    <pivotField numFmtId="1" showAll="0"/>
    <pivotField numFmtId="1" showAll="0"/>
    <pivotField numFmtId="1" showAll="0"/>
    <pivotField numFmtId="165" showAll="0"/>
    <pivotField numFmtId="1" showAll="0"/>
    <pivotField numFmtId="1" showAll="0"/>
    <pivotField numFmtId="2" showAll="0"/>
    <pivotField numFmtId="2" showAll="0"/>
    <pivotField dataField="1" numFmtId="2" showAll="0"/>
    <pivotField showAll="0"/>
    <pivotField showAll="0"/>
    <pivotField showAll="0"/>
  </pivotFields>
  <rowFields count="1">
    <field x="5"/>
  </rowFields>
  <rowItems count="11">
    <i>
      <x v="1"/>
    </i>
    <i>
      <x/>
    </i>
    <i>
      <x v="3"/>
    </i>
    <i>
      <x v="4"/>
    </i>
    <i>
      <x v="2"/>
    </i>
    <i>
      <x v="9"/>
    </i>
    <i>
      <x v="7"/>
    </i>
    <i>
      <x v="8"/>
    </i>
    <i>
      <x v="6"/>
    </i>
    <i>
      <x v="5"/>
    </i>
    <i t="grand">
      <x/>
    </i>
  </rowItems>
  <colItems count="1">
    <i/>
  </colItems>
  <dataFields count="1">
    <dataField name="Sum of Profit" fld="20" baseField="0" baseItem="0"/>
  </dataFields>
  <formats count="8">
    <format dxfId="24">
      <pivotArea type="all" dataOnly="0" outline="0" fieldPosition="0"/>
    </format>
    <format dxfId="23">
      <pivotArea outline="0" collapsedLevelsAreSubtotals="1" fieldPosition="0"/>
    </format>
    <format dxfId="22">
      <pivotArea field="5" type="button" dataOnly="0" labelOnly="1" outline="0" axis="axisRow" fieldPosition="0"/>
    </format>
    <format dxfId="21">
      <pivotArea dataOnly="0" labelOnly="1" fieldPosition="0">
        <references count="1">
          <reference field="5" count="5">
            <x v="0"/>
            <x v="1"/>
            <x v="3"/>
            <x v="4"/>
            <x v="10"/>
          </reference>
        </references>
      </pivotArea>
    </format>
    <format dxfId="20">
      <pivotArea dataOnly="0" labelOnly="1" grandRow="1" outline="0" fieldPosition="0"/>
    </format>
    <format dxfId="19">
      <pivotArea dataOnly="0" labelOnly="1" outline="0" axis="axisValues" fieldPosition="0"/>
    </format>
    <format dxfId="18">
      <pivotArea field="5" type="button" dataOnly="0" labelOnly="1" outline="0" axis="axisRow" fieldPosition="0"/>
    </format>
    <format dxfId="17">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804300-57DE-40A6-A2C4-BFC797E8E899}"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M77" firstHeaderRow="1" firstDataRow="1" firstDataCol="1"/>
  <pivotFields count="24">
    <pivotField showAll="0"/>
    <pivotField numFmtId="14" showAll="0"/>
    <pivotField axis="axisRow" numFmtId="1" showAll="0" sortType="ascending">
      <items count="75">
        <item x="73"/>
        <item x="68"/>
        <item x="72"/>
        <item x="63"/>
        <item x="62"/>
        <item x="65"/>
        <item x="71"/>
        <item x="57"/>
        <item x="46"/>
        <item x="54"/>
        <item x="47"/>
        <item x="70"/>
        <item x="66"/>
        <item x="67"/>
        <item x="56"/>
        <item x="45"/>
        <item x="59"/>
        <item x="69"/>
        <item x="64"/>
        <item x="53"/>
        <item x="60"/>
        <item x="50"/>
        <item x="38"/>
        <item x="51"/>
        <item x="37"/>
        <item x="55"/>
        <item x="58"/>
        <item x="49"/>
        <item x="61"/>
        <item x="48"/>
        <item x="40"/>
        <item x="34"/>
        <item x="31"/>
        <item x="52"/>
        <item x="42"/>
        <item x="44"/>
        <item x="39"/>
        <item x="36"/>
        <item x="33"/>
        <item x="43"/>
        <item x="35"/>
        <item x="41"/>
        <item x="26"/>
        <item x="32"/>
        <item x="23"/>
        <item x="12"/>
        <item x="30"/>
        <item x="15"/>
        <item x="24"/>
        <item x="13"/>
        <item x="9"/>
        <item x="8"/>
        <item x="27"/>
        <item x="21"/>
        <item x="29"/>
        <item x="10"/>
        <item x="11"/>
        <item x="17"/>
        <item x="28"/>
        <item x="25"/>
        <item x="18"/>
        <item x="22"/>
        <item x="0"/>
        <item x="5"/>
        <item x="6"/>
        <item x="4"/>
        <item x="3"/>
        <item x="2"/>
        <item x="7"/>
        <item x="16"/>
        <item x="1"/>
        <item x="19"/>
        <item x="14"/>
        <item x="20"/>
        <item t="default"/>
      </items>
    </pivotField>
    <pivotField showAll="0">
      <items count="11">
        <item x="9"/>
        <item x="8"/>
        <item x="7"/>
        <item x="6"/>
        <item x="5"/>
        <item x="4"/>
        <item x="3"/>
        <item x="2"/>
        <item x="0"/>
        <item x="1"/>
        <item t="default"/>
      </items>
    </pivotField>
    <pivotField showAll="0"/>
    <pivotField showAll="0">
      <items count="18">
        <item x="1"/>
        <item x="5"/>
        <item x="6"/>
        <item x="7"/>
        <item x="0"/>
        <item x="4"/>
        <item x="12"/>
        <item x="3"/>
        <item x="15"/>
        <item x="8"/>
        <item h="1" x="2"/>
        <item h="1" x="14"/>
        <item h="1" x="9"/>
        <item h="1" x="11"/>
        <item h="1" x="13"/>
        <item h="1" x="16"/>
        <item h="1" x="10"/>
        <item t="default"/>
      </items>
    </pivotField>
    <pivotField showAll="0">
      <items count="40">
        <item x="21"/>
        <item x="27"/>
        <item x="26"/>
        <item x="23"/>
        <item x="13"/>
        <item x="33"/>
        <item x="22"/>
        <item x="25"/>
        <item x="8"/>
        <item x="38"/>
        <item x="0"/>
        <item x="5"/>
        <item x="4"/>
        <item x="12"/>
        <item x="34"/>
        <item x="7"/>
        <item x="37"/>
        <item x="32"/>
        <item x="10"/>
        <item x="3"/>
        <item x="1"/>
        <item x="11"/>
        <item x="16"/>
        <item x="2"/>
        <item x="17"/>
        <item x="20"/>
        <item x="36"/>
        <item x="24"/>
        <item x="14"/>
        <item x="9"/>
        <item x="29"/>
        <item x="30"/>
        <item x="6"/>
        <item x="19"/>
        <item x="28"/>
        <item x="15"/>
        <item x="18"/>
        <item x="35"/>
        <item x="31"/>
        <item t="default"/>
      </items>
    </pivotField>
    <pivotField showAll="0"/>
    <pivotField showAll="0"/>
    <pivotField showAll="0"/>
    <pivotField showAll="0"/>
    <pivotField numFmtId="1" showAll="0"/>
    <pivotField numFmtId="1" showAll="0"/>
    <pivotField numFmtId="1" showAll="0"/>
    <pivotField numFmtId="1" showAll="0"/>
    <pivotField numFmtId="165" showAll="0"/>
    <pivotField numFmtId="1" showAll="0"/>
    <pivotField numFmtId="1" showAll="0"/>
    <pivotField dataField="1" numFmtId="2" showAll="0"/>
    <pivotField numFmtId="2" showAll="0"/>
    <pivotField numFmtId="2" showAll="0"/>
    <pivotField showAll="0"/>
    <pivotField showAll="0"/>
    <pivotField showAll="0"/>
  </pivotFields>
  <rowFields count="1">
    <field x="2"/>
  </rowFields>
  <rowItems count="72">
    <i>
      <x/>
    </i>
    <i>
      <x v="1"/>
    </i>
    <i>
      <x v="3"/>
    </i>
    <i>
      <x v="4"/>
    </i>
    <i>
      <x v="5"/>
    </i>
    <i>
      <x v="6"/>
    </i>
    <i>
      <x v="7"/>
    </i>
    <i>
      <x v="8"/>
    </i>
    <i>
      <x v="9"/>
    </i>
    <i>
      <x v="10"/>
    </i>
    <i>
      <x v="11"/>
    </i>
    <i>
      <x v="12"/>
    </i>
    <i>
      <x v="13"/>
    </i>
    <i>
      <x v="14"/>
    </i>
    <i>
      <x v="15"/>
    </i>
    <i>
      <x v="16"/>
    </i>
    <i>
      <x v="17"/>
    </i>
    <i>
      <x v="19"/>
    </i>
    <i>
      <x v="20"/>
    </i>
    <i>
      <x v="21"/>
    </i>
    <i>
      <x v="22"/>
    </i>
    <i>
      <x v="23"/>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Sum of Gross Revenue" fld="18" baseField="0" baseItem="0"/>
  </dataFields>
  <formats count="9">
    <format dxfId="33">
      <pivotArea type="all" dataOnly="0" outline="0" fieldPosition="0"/>
    </format>
    <format dxfId="32">
      <pivotArea outline="0" collapsedLevelsAreSubtotals="1" fieldPosition="0"/>
    </format>
    <format dxfId="31">
      <pivotArea field="2" type="button" dataOnly="0" labelOnly="1" outline="0" axis="axisRow" fieldPosition="0"/>
    </format>
    <format dxfId="30">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9">
      <pivotArea dataOnly="0" labelOnly="1" fieldPosition="0">
        <references count="1">
          <reference field="2" count="24">
            <x v="50"/>
            <x v="51"/>
            <x v="52"/>
            <x v="53"/>
            <x v="54"/>
            <x v="55"/>
            <x v="56"/>
            <x v="57"/>
            <x v="58"/>
            <x v="59"/>
            <x v="60"/>
            <x v="61"/>
            <x v="62"/>
            <x v="63"/>
            <x v="64"/>
            <x v="65"/>
            <x v="66"/>
            <x v="67"/>
            <x v="68"/>
            <x v="69"/>
            <x v="70"/>
            <x v="71"/>
            <x v="72"/>
            <x v="73"/>
          </reference>
        </references>
      </pivotArea>
    </format>
    <format dxfId="28">
      <pivotArea dataOnly="0" labelOnly="1" grandRow="1" outline="0" fieldPosition="0"/>
    </format>
    <format dxfId="27">
      <pivotArea dataOnly="0" labelOnly="1" outline="0" axis="axisValues" fieldPosition="0"/>
    </format>
    <format dxfId="26">
      <pivotArea field="2" type="button" dataOnly="0" labelOnly="1" outline="0" axis="axisRow" fieldPosition="0"/>
    </format>
    <format dxfId="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EA16B0-E57F-4722-B2AA-9FA138E8B8DC}"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N30:AO102" firstHeaderRow="1" firstDataRow="1" firstDataCol="1"/>
  <pivotFields count="24">
    <pivotField showAll="0"/>
    <pivotField numFmtId="14" showAll="0"/>
    <pivotField axis="axisRow" numFmtId="1" showAll="0" sortType="ascending">
      <items count="75">
        <item x="73"/>
        <item x="68"/>
        <item x="72"/>
        <item x="63"/>
        <item x="62"/>
        <item x="65"/>
        <item x="71"/>
        <item x="57"/>
        <item x="46"/>
        <item x="54"/>
        <item x="47"/>
        <item x="70"/>
        <item x="66"/>
        <item x="67"/>
        <item x="56"/>
        <item x="45"/>
        <item x="59"/>
        <item x="69"/>
        <item x="64"/>
        <item x="53"/>
        <item x="60"/>
        <item x="50"/>
        <item x="38"/>
        <item x="51"/>
        <item x="37"/>
        <item x="55"/>
        <item x="58"/>
        <item x="49"/>
        <item x="61"/>
        <item x="48"/>
        <item x="40"/>
        <item x="34"/>
        <item x="31"/>
        <item x="52"/>
        <item x="42"/>
        <item x="44"/>
        <item x="39"/>
        <item x="36"/>
        <item x="33"/>
        <item x="43"/>
        <item x="35"/>
        <item x="41"/>
        <item x="26"/>
        <item x="32"/>
        <item x="23"/>
        <item x="12"/>
        <item x="30"/>
        <item x="15"/>
        <item x="24"/>
        <item x="13"/>
        <item x="9"/>
        <item x="8"/>
        <item x="27"/>
        <item x="21"/>
        <item x="29"/>
        <item x="10"/>
        <item x="11"/>
        <item x="17"/>
        <item x="28"/>
        <item x="25"/>
        <item x="18"/>
        <item x="22"/>
        <item x="0"/>
        <item x="5"/>
        <item x="6"/>
        <item x="4"/>
        <item x="3"/>
        <item x="2"/>
        <item x="7"/>
        <item x="16"/>
        <item x="1"/>
        <item x="19"/>
        <item x="14"/>
        <item x="20"/>
        <item t="default"/>
      </items>
    </pivotField>
    <pivotField showAll="0">
      <items count="11">
        <item x="9"/>
        <item x="8"/>
        <item x="7"/>
        <item x="6"/>
        <item x="5"/>
        <item x="4"/>
        <item x="3"/>
        <item x="2"/>
        <item x="0"/>
        <item x="1"/>
        <item t="default"/>
      </items>
    </pivotField>
    <pivotField showAll="0"/>
    <pivotField showAll="0">
      <items count="18">
        <item x="1"/>
        <item x="5"/>
        <item x="6"/>
        <item x="7"/>
        <item x="0"/>
        <item x="4"/>
        <item x="12"/>
        <item x="3"/>
        <item x="15"/>
        <item x="8"/>
        <item h="1" x="2"/>
        <item h="1" x="14"/>
        <item h="1" x="9"/>
        <item h="1" x="11"/>
        <item h="1" x="13"/>
        <item h="1" x="16"/>
        <item h="1" x="10"/>
        <item t="default"/>
      </items>
    </pivotField>
    <pivotField showAll="0">
      <items count="40">
        <item x="21"/>
        <item x="27"/>
        <item x="26"/>
        <item x="23"/>
        <item x="13"/>
        <item x="33"/>
        <item x="22"/>
        <item x="25"/>
        <item x="8"/>
        <item x="38"/>
        <item x="0"/>
        <item x="5"/>
        <item x="4"/>
        <item x="12"/>
        <item x="34"/>
        <item x="7"/>
        <item x="37"/>
        <item x="32"/>
        <item x="10"/>
        <item x="3"/>
        <item x="1"/>
        <item x="11"/>
        <item x="16"/>
        <item x="2"/>
        <item x="17"/>
        <item x="20"/>
        <item x="36"/>
        <item x="24"/>
        <item x="14"/>
        <item x="9"/>
        <item x="29"/>
        <item x="30"/>
        <item x="6"/>
        <item x="19"/>
        <item x="28"/>
        <item x="15"/>
        <item x="18"/>
        <item x="35"/>
        <item x="31"/>
        <item t="default"/>
      </items>
    </pivotField>
    <pivotField showAll="0"/>
    <pivotField showAll="0"/>
    <pivotField showAll="0"/>
    <pivotField showAll="0"/>
    <pivotField numFmtId="1" showAll="0"/>
    <pivotField numFmtId="1" showAll="0"/>
    <pivotField numFmtId="1" showAll="0"/>
    <pivotField numFmtId="1" showAll="0"/>
    <pivotField numFmtId="165" showAll="0"/>
    <pivotField numFmtId="1" showAll="0"/>
    <pivotField numFmtId="1" showAll="0"/>
    <pivotField numFmtId="2" showAll="0"/>
    <pivotField numFmtId="2" showAll="0"/>
    <pivotField dataField="1" numFmtId="2" showAll="0"/>
    <pivotField showAll="0"/>
    <pivotField showAll="0"/>
    <pivotField showAll="0"/>
  </pivotFields>
  <rowFields count="1">
    <field x="2"/>
  </rowFields>
  <rowItems count="72">
    <i>
      <x/>
    </i>
    <i>
      <x v="1"/>
    </i>
    <i>
      <x v="3"/>
    </i>
    <i>
      <x v="4"/>
    </i>
    <i>
      <x v="5"/>
    </i>
    <i>
      <x v="6"/>
    </i>
    <i>
      <x v="7"/>
    </i>
    <i>
      <x v="8"/>
    </i>
    <i>
      <x v="9"/>
    </i>
    <i>
      <x v="10"/>
    </i>
    <i>
      <x v="11"/>
    </i>
    <i>
      <x v="12"/>
    </i>
    <i>
      <x v="13"/>
    </i>
    <i>
      <x v="14"/>
    </i>
    <i>
      <x v="15"/>
    </i>
    <i>
      <x v="16"/>
    </i>
    <i>
      <x v="17"/>
    </i>
    <i>
      <x v="19"/>
    </i>
    <i>
      <x v="20"/>
    </i>
    <i>
      <x v="21"/>
    </i>
    <i>
      <x v="22"/>
    </i>
    <i>
      <x v="23"/>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Average of Profit" fld="20" subtotal="average" baseField="2" baseItem="0"/>
  </dataFields>
  <chartFormats count="1">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31C1CA-207B-48A6-A75A-E06102184A7B}"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F51" firstHeaderRow="1" firstDataRow="1" firstDataCol="1"/>
  <pivotFields count="24">
    <pivotField dataField="1" showAll="0"/>
    <pivotField numFmtId="14" showAll="0"/>
    <pivotField numFmtId="1" showAll="0"/>
    <pivotField showAll="0">
      <items count="11">
        <item x="9"/>
        <item x="8"/>
        <item x="7"/>
        <item x="6"/>
        <item x="5"/>
        <item x="4"/>
        <item x="3"/>
        <item x="2"/>
        <item x="0"/>
        <item x="1"/>
        <item t="default"/>
      </items>
    </pivotField>
    <pivotField showAll="0"/>
    <pivotField showAll="0">
      <items count="18">
        <item x="1"/>
        <item x="5"/>
        <item x="6"/>
        <item x="7"/>
        <item x="0"/>
        <item x="4"/>
        <item x="12"/>
        <item x="3"/>
        <item x="15"/>
        <item x="8"/>
        <item h="1" x="2"/>
        <item h="1" x="14"/>
        <item h="1" x="9"/>
        <item h="1" x="11"/>
        <item h="1" x="13"/>
        <item h="1" x="16"/>
        <item h="1" x="10"/>
        <item t="default"/>
      </items>
    </pivotField>
    <pivotField showAll="0">
      <items count="40">
        <item x="21"/>
        <item x="27"/>
        <item x="26"/>
        <item x="23"/>
        <item x="13"/>
        <item x="33"/>
        <item x="22"/>
        <item x="25"/>
        <item x="8"/>
        <item x="38"/>
        <item x="0"/>
        <item x="5"/>
        <item x="4"/>
        <item x="12"/>
        <item x="34"/>
        <item x="7"/>
        <item x="37"/>
        <item x="32"/>
        <item x="10"/>
        <item x="3"/>
        <item x="1"/>
        <item x="11"/>
        <item x="16"/>
        <item x="2"/>
        <item x="17"/>
        <item x="20"/>
        <item x="36"/>
        <item x="24"/>
        <item x="14"/>
        <item x="9"/>
        <item x="29"/>
        <item x="30"/>
        <item x="6"/>
        <item x="19"/>
        <item x="28"/>
        <item x="15"/>
        <item x="18"/>
        <item x="35"/>
        <item x="31"/>
        <item t="default"/>
      </items>
    </pivotField>
    <pivotField axis="axisRow" showAll="0" sortType="ascending">
      <items count="47">
        <item x="44"/>
        <item x="32"/>
        <item x="35"/>
        <item x="1"/>
        <item x="7"/>
        <item x="27"/>
        <item x="5"/>
        <item x="37"/>
        <item x="11"/>
        <item x="40"/>
        <item x="10"/>
        <item x="6"/>
        <item x="41"/>
        <item x="3"/>
        <item x="36"/>
        <item x="8"/>
        <item x="13"/>
        <item x="21"/>
        <item x="42"/>
        <item x="20"/>
        <item x="29"/>
        <item x="16"/>
        <item x="14"/>
        <item x="43"/>
        <item x="12"/>
        <item x="9"/>
        <item x="28"/>
        <item x="24"/>
        <item x="33"/>
        <item x="15"/>
        <item x="39"/>
        <item x="22"/>
        <item x="17"/>
        <item x="45"/>
        <item x="31"/>
        <item x="26"/>
        <item x="23"/>
        <item x="18"/>
        <item x="19"/>
        <item x="4"/>
        <item x="34"/>
        <item x="30"/>
        <item x="25"/>
        <item x="2"/>
        <item x="0"/>
        <item x="38"/>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numFmtId="1" showAll="0"/>
    <pivotField numFmtId="1" showAll="0"/>
    <pivotField numFmtId="1" showAll="0"/>
    <pivotField numFmtId="165" showAll="0"/>
    <pivotField numFmtId="1" showAll="0"/>
    <pivotField numFmtId="1" showAll="0"/>
    <pivotField numFmtId="2" showAll="0"/>
    <pivotField numFmtId="2" showAll="0"/>
    <pivotField numFmtId="2" showAll="0"/>
    <pivotField showAll="0"/>
    <pivotField showAll="0"/>
    <pivotField showAll="0"/>
  </pivotFields>
  <rowFields count="1">
    <field x="7"/>
  </rowFields>
  <rowItems count="46">
    <i>
      <x v="20"/>
    </i>
    <i>
      <x v="45"/>
    </i>
    <i>
      <x v="40"/>
    </i>
    <i>
      <x v="34"/>
    </i>
    <i>
      <x v="2"/>
    </i>
    <i>
      <x v="9"/>
    </i>
    <i>
      <x/>
    </i>
    <i>
      <x v="14"/>
    </i>
    <i>
      <x v="28"/>
    </i>
    <i>
      <x v="12"/>
    </i>
    <i>
      <x v="31"/>
    </i>
    <i>
      <x v="7"/>
    </i>
    <i>
      <x v="32"/>
    </i>
    <i>
      <x v="18"/>
    </i>
    <i>
      <x v="4"/>
    </i>
    <i>
      <x v="41"/>
    </i>
    <i>
      <x v="17"/>
    </i>
    <i>
      <x v="35"/>
    </i>
    <i>
      <x v="1"/>
    </i>
    <i>
      <x v="36"/>
    </i>
    <i>
      <x v="10"/>
    </i>
    <i>
      <x v="37"/>
    </i>
    <i>
      <x v="23"/>
    </i>
    <i>
      <x v="27"/>
    </i>
    <i>
      <x v="21"/>
    </i>
    <i>
      <x v="30"/>
    </i>
    <i>
      <x v="42"/>
    </i>
    <i>
      <x v="5"/>
    </i>
    <i>
      <x v="22"/>
    </i>
    <i>
      <x v="24"/>
    </i>
    <i>
      <x v="38"/>
    </i>
    <i>
      <x v="11"/>
    </i>
    <i>
      <x v="29"/>
    </i>
    <i>
      <x v="26"/>
    </i>
    <i>
      <x v="19"/>
    </i>
    <i>
      <x v="16"/>
    </i>
    <i>
      <x v="8"/>
    </i>
    <i>
      <x v="25"/>
    </i>
    <i>
      <x v="39"/>
    </i>
    <i>
      <x v="3"/>
    </i>
    <i>
      <x v="6"/>
    </i>
    <i>
      <x v="15"/>
    </i>
    <i>
      <x v="13"/>
    </i>
    <i>
      <x v="43"/>
    </i>
    <i>
      <x v="44"/>
    </i>
    <i t="grand">
      <x/>
    </i>
  </rowItems>
  <colItems count="1">
    <i/>
  </colItems>
  <dataFields count="1">
    <dataField name="Count of Title" fld="0" subtotal="count" baseField="0" baseItem="0"/>
  </dataFields>
  <formats count="8">
    <format dxfId="41">
      <pivotArea type="all" dataOnly="0" outline="0" fieldPosition="0"/>
    </format>
    <format dxfId="40">
      <pivotArea outline="0" collapsedLevelsAreSubtotals="1" fieldPosition="0"/>
    </format>
    <format dxfId="39">
      <pivotArea field="7" type="button" dataOnly="0" labelOnly="1" outline="0" axis="axisRow" fieldPosition="0"/>
    </format>
    <format dxfId="38">
      <pivotArea dataOnly="0" labelOnly="1" fieldPosition="0">
        <references count="1">
          <reference field="7" count="0"/>
        </references>
      </pivotArea>
    </format>
    <format dxfId="37">
      <pivotArea dataOnly="0" labelOnly="1" grandRow="1" outline="0" fieldPosition="0"/>
    </format>
    <format dxfId="36">
      <pivotArea dataOnly="0" labelOnly="1" outline="0" axis="axisValues" fieldPosition="0"/>
    </format>
    <format dxfId="35">
      <pivotArea field="7" type="button" dataOnly="0" labelOnly="1" outline="0" axis="axisRow" fieldPosition="0"/>
    </format>
    <format dxfId="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C7E0B9-98BF-4C35-B9AE-BC333A4E8644}"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5:Q1660" firstHeaderRow="1" firstDataRow="1" firstDataCol="1"/>
  <pivotFields count="24">
    <pivotField showAll="0"/>
    <pivotField numFmtId="14" showAll="0"/>
    <pivotField numFmtId="1" showAll="0"/>
    <pivotField showAll="0">
      <items count="11">
        <item x="9"/>
        <item x="8"/>
        <item x="7"/>
        <item x="6"/>
        <item x="5"/>
        <item x="4"/>
        <item x="3"/>
        <item x="2"/>
        <item x="0"/>
        <item x="1"/>
        <item t="default"/>
      </items>
    </pivotField>
    <pivotField showAll="0"/>
    <pivotField showAll="0">
      <items count="18">
        <item x="1"/>
        <item x="5"/>
        <item x="6"/>
        <item x="7"/>
        <item x="0"/>
        <item x="4"/>
        <item x="12"/>
        <item x="3"/>
        <item x="15"/>
        <item x="8"/>
        <item h="1" x="2"/>
        <item h="1" x="14"/>
        <item h="1" x="9"/>
        <item h="1" x="11"/>
        <item h="1" x="13"/>
        <item h="1" x="16"/>
        <item h="1" x="10"/>
        <item t="default"/>
      </items>
    </pivotField>
    <pivotField showAll="0">
      <items count="40">
        <item x="21"/>
        <item x="27"/>
        <item x="26"/>
        <item x="23"/>
        <item x="13"/>
        <item x="33"/>
        <item x="22"/>
        <item x="25"/>
        <item x="8"/>
        <item x="38"/>
        <item x="0"/>
        <item x="5"/>
        <item x="4"/>
        <item x="12"/>
        <item x="34"/>
        <item x="7"/>
        <item x="37"/>
        <item x="32"/>
        <item x="10"/>
        <item x="3"/>
        <item x="1"/>
        <item x="11"/>
        <item x="16"/>
        <item x="2"/>
        <item x="17"/>
        <item x="20"/>
        <item x="36"/>
        <item x="24"/>
        <item x="14"/>
        <item x="9"/>
        <item x="29"/>
        <item x="30"/>
        <item x="6"/>
        <item x="19"/>
        <item x="28"/>
        <item x="15"/>
        <item x="18"/>
        <item x="35"/>
        <item x="31"/>
        <item t="default"/>
      </items>
    </pivotField>
    <pivotField showAll="0"/>
    <pivotField showAll="0"/>
    <pivotField showAll="0"/>
    <pivotField axis="axisRow" showAll="0" sortType="descending">
      <items count="1734">
        <item x="1381"/>
        <item x="1514"/>
        <item x="516"/>
        <item x="755"/>
        <item x="1240"/>
        <item x="1441"/>
        <item x="861"/>
        <item x="1117"/>
        <item x="0"/>
        <item x="632"/>
        <item x="986"/>
        <item x="437"/>
        <item x="1171"/>
        <item x="1414"/>
        <item x="1676"/>
        <item x="482"/>
        <item x="1599"/>
        <item x="1579"/>
        <item x="283"/>
        <item x="1398"/>
        <item x="777"/>
        <item x="306"/>
        <item x="400"/>
        <item x="334"/>
        <item x="909"/>
        <item x="522"/>
        <item x="1512"/>
        <item x="109"/>
        <item x="557"/>
        <item x="52"/>
        <item x="315"/>
        <item x="1402"/>
        <item x="90"/>
        <item x="978"/>
        <item x="1451"/>
        <item x="1631"/>
        <item x="1635"/>
        <item x="1206"/>
        <item x="534"/>
        <item x="1520"/>
        <item x="85"/>
        <item x="1011"/>
        <item x="680"/>
        <item x="451"/>
        <item x="769"/>
        <item x="385"/>
        <item x="1408"/>
        <item x="1299"/>
        <item x="827"/>
        <item x="255"/>
        <item x="938"/>
        <item x="735"/>
        <item x="1022"/>
        <item x="479"/>
        <item x="1702"/>
        <item x="879"/>
        <item x="483"/>
        <item x="205"/>
        <item x="823"/>
        <item x="1448"/>
        <item x="333"/>
        <item x="613"/>
        <item x="6"/>
        <item x="1421"/>
        <item x="395"/>
        <item x="1470"/>
        <item x="954"/>
        <item x="272"/>
        <item x="864"/>
        <item x="694"/>
        <item x="494"/>
        <item x="548"/>
        <item x="1506"/>
        <item x="362"/>
        <item x="1272"/>
        <item x="310"/>
        <item x="138"/>
        <item x="739"/>
        <item x="631"/>
        <item x="849"/>
        <item x="1102"/>
        <item x="1674"/>
        <item x="715"/>
        <item x="358"/>
        <item x="345"/>
        <item x="1350"/>
        <item x="893"/>
        <item x="1346"/>
        <item x="207"/>
        <item x="1685"/>
        <item x="284"/>
        <item x="305"/>
        <item x="230"/>
        <item x="1283"/>
        <item x="1274"/>
        <item x="1722"/>
        <item x="1419"/>
        <item x="1681"/>
        <item x="63"/>
        <item x="1329"/>
        <item x="630"/>
        <item x="1548"/>
        <item x="1264"/>
        <item x="1648"/>
        <item x="1271"/>
        <item x="536"/>
        <item x="474"/>
        <item x="1312"/>
        <item x="889"/>
        <item x="148"/>
        <item x="78"/>
        <item x="542"/>
        <item x="1177"/>
        <item x="18"/>
        <item x="131"/>
        <item x="624"/>
        <item x="1683"/>
        <item x="367"/>
        <item x="91"/>
        <item x="453"/>
        <item x="639"/>
        <item x="1030"/>
        <item x="1522"/>
        <item x="248"/>
        <item x="1468"/>
        <item x="463"/>
        <item x="1671"/>
        <item x="837"/>
        <item x="1508"/>
        <item x="210"/>
        <item x="967"/>
        <item x="1023"/>
        <item x="904"/>
        <item x="544"/>
        <item x="203"/>
        <item x="247"/>
        <item x="1205"/>
        <item x="620"/>
        <item x="1718"/>
        <item x="997"/>
        <item x="826"/>
        <item x="511"/>
        <item x="736"/>
        <item x="1649"/>
        <item x="427"/>
        <item x="1377"/>
        <item x="1288"/>
        <item x="73"/>
        <item x="1159"/>
        <item x="1121"/>
        <item x="1074"/>
        <item x="1004"/>
        <item x="1319"/>
        <item x="922"/>
        <item x="492"/>
        <item x="1162"/>
        <item x="1528"/>
        <item x="196"/>
        <item x="461"/>
        <item x="586"/>
        <item x="439"/>
        <item x="425"/>
        <item x="940"/>
        <item x="828"/>
        <item x="1068"/>
        <item x="458"/>
        <item x="1282"/>
        <item x="1258"/>
        <item x="332"/>
        <item x="208"/>
        <item x="1035"/>
        <item x="785"/>
        <item x="209"/>
        <item x="174"/>
        <item x="104"/>
        <item x="1600"/>
        <item x="156"/>
        <item x="1073"/>
        <item x="913"/>
        <item x="1180"/>
        <item x="172"/>
        <item x="843"/>
        <item x="948"/>
        <item x="1338"/>
        <item x="580"/>
        <item x="1385"/>
        <item x="1347"/>
        <item x="1204"/>
        <item x="683"/>
        <item x="1527"/>
        <item x="1446"/>
        <item x="1145"/>
        <item x="66"/>
        <item x="813"/>
        <item x="352"/>
        <item x="197"/>
        <item x="1245"/>
        <item x="749"/>
        <item x="882"/>
        <item x="223"/>
        <item x="182"/>
        <item x="320"/>
        <item x="322"/>
        <item x="1610"/>
        <item x="575"/>
        <item x="1565"/>
        <item x="1209"/>
        <item x="1337"/>
        <item x="1680"/>
        <item x="1331"/>
        <item x="1086"/>
        <item x="1729"/>
        <item x="348"/>
        <item x="908"/>
        <item x="1598"/>
        <item x="797"/>
        <item x="1576"/>
        <item x="1537"/>
        <item x="1119"/>
        <item x="584"/>
        <item x="1221"/>
        <item x="1191"/>
        <item x="1190"/>
        <item x="933"/>
        <item x="1532"/>
        <item x="236"/>
        <item x="1716"/>
        <item x="1482"/>
        <item x="863"/>
        <item x="643"/>
        <item x="1232"/>
        <item x="14"/>
        <item x="1141"/>
        <item x="1401"/>
        <item x="1643"/>
        <item x="1368"/>
        <item x="722"/>
        <item x="711"/>
        <item x="1181"/>
        <item x="1275"/>
        <item x="1243"/>
        <item x="768"/>
        <item x="1540"/>
        <item x="438"/>
        <item x="246"/>
        <item x="465"/>
        <item x="1609"/>
        <item x="792"/>
        <item x="762"/>
        <item x="1249"/>
        <item x="1065"/>
        <item x="1466"/>
        <item x="1026"/>
        <item x="1452"/>
        <item x="919"/>
        <item x="1089"/>
        <item x="1469"/>
        <item x="1374"/>
        <item x="636"/>
        <item x="89"/>
        <item x="1498"/>
        <item x="1259"/>
        <item x="1570"/>
        <item x="1687"/>
        <item x="531"/>
        <item x="1289"/>
        <item x="925"/>
        <item x="918"/>
        <item x="990"/>
        <item x="637"/>
        <item x="1354"/>
        <item x="1665"/>
        <item x="1633"/>
        <item x="1700"/>
        <item x="97"/>
        <item x="1587"/>
        <item x="1397"/>
        <item x="881"/>
        <item x="907"/>
        <item x="740"/>
        <item x="1234"/>
        <item x="589"/>
        <item x="1052"/>
        <item x="1475"/>
        <item x="1186"/>
        <item x="789"/>
        <item x="784"/>
        <item x="81"/>
        <item x="858"/>
        <item x="937"/>
        <item x="1410"/>
        <item x="1637"/>
        <item x="254"/>
        <item x="414"/>
        <item x="1646"/>
        <item x="970"/>
        <item x="1596"/>
        <item x="155"/>
        <item x="1292"/>
        <item x="1175"/>
        <item x="839"/>
        <item x="1704"/>
        <item x="472"/>
        <item x="419"/>
        <item x="1547"/>
        <item x="693"/>
        <item x="525"/>
        <item x="481"/>
        <item x="1267"/>
        <item x="421"/>
        <item x="105"/>
        <item x="1709"/>
        <item x="1624"/>
        <item x="1082"/>
        <item x="1500"/>
        <item x="95"/>
        <item x="36"/>
        <item x="28"/>
        <item x="758"/>
        <item x="555"/>
        <item x="1693"/>
        <item x="1038"/>
        <item x="1516"/>
        <item x="263"/>
        <item x="1144"/>
        <item x="854"/>
        <item x="794"/>
        <item x="1569"/>
        <item x="1269"/>
        <item x="1253"/>
        <item x="1524"/>
        <item x="1476"/>
        <item x="344"/>
        <item x="1595"/>
        <item x="161"/>
        <item x="269"/>
        <item x="1167"/>
        <item x="878"/>
        <item x="518"/>
        <item x="251"/>
        <item x="31"/>
        <item x="773"/>
        <item x="252"/>
        <item x="578"/>
        <item x="12"/>
        <item x="650"/>
        <item x="278"/>
        <item x="750"/>
        <item x="853"/>
        <item x="806"/>
        <item x="49"/>
        <item x="1349"/>
        <item x="706"/>
        <item x="995"/>
        <item x="1241"/>
        <item x="1120"/>
        <item x="363"/>
        <item x="1513"/>
        <item x="1031"/>
        <item x="67"/>
        <item x="464"/>
        <item x="2"/>
        <item x="623"/>
        <item x="1575"/>
        <item x="381"/>
        <item x="894"/>
        <item x="1399"/>
        <item x="1298"/>
        <item x="1625"/>
        <item x="245"/>
        <item x="380"/>
        <item x="128"/>
        <item x="737"/>
        <item x="1207"/>
        <item x="134"/>
        <item x="745"/>
        <item x="561"/>
        <item x="300"/>
        <item x="1504"/>
        <item x="137"/>
        <item x="1376"/>
        <item x="985"/>
        <item x="70"/>
        <item x="612"/>
        <item x="1732"/>
        <item x="270"/>
        <item x="454"/>
        <item x="444"/>
        <item x="1091"/>
        <item x="1630"/>
        <item x="329"/>
        <item x="1481"/>
        <item x="79"/>
        <item x="850"/>
        <item x="226"/>
        <item x="1087"/>
        <item x="1203"/>
        <item x="1545"/>
        <item x="1078"/>
        <item x="1187"/>
        <item x="374"/>
        <item x="1111"/>
        <item x="267"/>
        <item x="1306"/>
        <item x="505"/>
        <item x="1355"/>
        <item x="1291"/>
        <item x="942"/>
        <item x="1340"/>
        <item x="552"/>
        <item x="383"/>
        <item x="581"/>
        <item x="470"/>
        <item x="355"/>
        <item x="959"/>
        <item x="396"/>
        <item x="71"/>
        <item x="1262"/>
        <item x="118"/>
        <item x="989"/>
        <item x="340"/>
        <item x="841"/>
        <item x="1557"/>
        <item x="1304"/>
        <item x="1279"/>
        <item x="800"/>
        <item x="598"/>
        <item x="38"/>
        <item x="1335"/>
        <item x="1684"/>
        <item x="647"/>
        <item x="1541"/>
        <item x="1093"/>
        <item x="93"/>
        <item x="1196"/>
        <item x="862"/>
        <item x="1380"/>
        <item x="900"/>
        <item x="656"/>
        <item x="1218"/>
        <item x="280"/>
        <item x="298"/>
        <item x="1724"/>
        <item x="558"/>
        <item x="1028"/>
        <item x="477"/>
        <item x="695"/>
        <item x="440"/>
        <item x="1322"/>
        <item x="289"/>
        <item x="870"/>
        <item x="1590"/>
        <item x="241"/>
        <item x="1388"/>
        <item x="1308"/>
        <item x="923"/>
        <item x="935"/>
        <item x="859"/>
        <item x="679"/>
        <item x="149"/>
        <item x="225"/>
        <item x="1679"/>
        <item x="1534"/>
        <item x="354"/>
        <item x="1686"/>
        <item x="112"/>
        <item x="1228"/>
        <item x="1418"/>
        <item x="1536"/>
        <item x="798"/>
        <item x="1568"/>
        <item x="972"/>
        <item x="984"/>
        <item x="1404"/>
        <item x="9"/>
        <item x="371"/>
        <item x="45"/>
        <item x="1359"/>
        <item x="1059"/>
        <item x="1706"/>
        <item x="1077"/>
        <item x="1080"/>
        <item x="1518"/>
        <item x="215"/>
        <item x="64"/>
        <item x="1494"/>
        <item x="1323"/>
        <item x="62"/>
        <item x="405"/>
        <item x="1066"/>
        <item x="167"/>
        <item x="185"/>
        <item x="1578"/>
        <item x="212"/>
        <item x="1223"/>
        <item x="1488"/>
        <item x="1153"/>
        <item x="964"/>
        <item x="1318"/>
        <item x="1445"/>
        <item x="716"/>
        <item x="1343"/>
        <item x="415"/>
        <item x="651"/>
        <item x="1636"/>
        <item x="1597"/>
        <item x="443"/>
        <item x="335"/>
        <item x="1362"/>
        <item x="987"/>
        <item x="216"/>
        <item x="590"/>
        <item x="939"/>
        <item x="1101"/>
        <item x="126"/>
        <item x="963"/>
        <item x="766"/>
        <item x="124"/>
        <item x="1619"/>
        <item x="65"/>
        <item x="952"/>
        <item x="752"/>
        <item x="532"/>
        <item x="585"/>
        <item x="1480"/>
        <item x="159"/>
        <item x="102"/>
        <item x="599"/>
        <item x="1708"/>
        <item x="527"/>
        <item x="1265"/>
        <item x="430"/>
        <item x="1367"/>
        <item x="625"/>
        <item x="76"/>
        <item x="1503"/>
        <item x="1018"/>
        <item x="342"/>
        <item x="1155"/>
        <item x="261"/>
        <item x="16"/>
        <item x="495"/>
        <item x="486"/>
        <item x="1491"/>
        <item x="868"/>
        <item x="1584"/>
        <item x="1107"/>
        <item x="218"/>
        <item x="176"/>
        <item x="517"/>
        <item x="971"/>
        <item x="173"/>
        <item x="926"/>
        <item x="719"/>
        <item x="1358"/>
        <item x="74"/>
        <item x="1465"/>
        <item x="1013"/>
        <item x="1345"/>
        <item x="40"/>
        <item x="1185"/>
        <item x="327"/>
        <item x="1002"/>
        <item x="924"/>
        <item x="1572"/>
        <item x="406"/>
        <item x="1115"/>
        <item x="507"/>
        <item x="268"/>
        <item x="1439"/>
        <item x="957"/>
        <item x="654"/>
        <item x="901"/>
        <item x="431"/>
        <item x="379"/>
        <item x="1173"/>
        <item x="17"/>
        <item x="387"/>
        <item x="1714"/>
        <item x="103"/>
        <item x="1048"/>
        <item x="1502"/>
        <item x="1688"/>
        <item x="664"/>
        <item x="1213"/>
        <item x="712"/>
        <item x="1382"/>
        <item x="1294"/>
        <item x="614"/>
        <item x="449"/>
        <item x="206"/>
        <item x="1663"/>
        <item x="778"/>
        <item x="1723"/>
        <item x="734"/>
        <item x="192"/>
        <item x="1184"/>
        <item x="1712"/>
        <item x="83"/>
        <item x="1427"/>
        <item x="1428"/>
        <item x="1313"/>
        <item x="790"/>
        <item x="1069"/>
        <item x="1644"/>
        <item x="545"/>
        <item x="1699"/>
        <item x="319"/>
        <item x="747"/>
        <item x="1310"/>
        <item x="1006"/>
        <item x="1614"/>
        <item x="242"/>
        <item x="1237"/>
        <item x="1551"/>
        <item x="767"/>
        <item x="133"/>
        <item x="1160"/>
        <item x="317"/>
        <item x="931"/>
        <item x="1053"/>
        <item x="1675"/>
        <item x="570"/>
        <item x="391"/>
        <item x="1158"/>
        <item x="1530"/>
        <item x="265"/>
        <item x="704"/>
        <item x="741"/>
        <item x="339"/>
        <item x="108"/>
        <item x="1208"/>
        <item x="1519"/>
        <item x="1328"/>
        <item x="1667"/>
        <item x="1717"/>
        <item x="743"/>
        <item x="1017"/>
        <item x="1151"/>
        <item x="1391"/>
        <item x="1567"/>
        <item x="1730"/>
        <item x="754"/>
        <item x="1070"/>
        <item x="88"/>
        <item x="1325"/>
        <item x="32"/>
        <item x="811"/>
        <item x="1405"/>
        <item x="398"/>
        <item x="336"/>
        <item x="662"/>
        <item x="432"/>
        <item x="960"/>
        <item x="551"/>
        <item x="592"/>
        <item x="1432"/>
        <item x="171"/>
        <item x="502"/>
        <item x="1266"/>
        <item x="266"/>
        <item x="11"/>
        <item x="689"/>
        <item x="258"/>
        <item x="107"/>
        <item x="587"/>
        <item x="116"/>
        <item x="998"/>
        <item x="1045"/>
        <item x="1114"/>
        <item x="200"/>
        <item x="845"/>
        <item x="1474"/>
        <item x="1060"/>
        <item x="1413"/>
        <item x="1390"/>
        <item x="1339"/>
        <item x="1125"/>
        <item x="641"/>
        <item x="145"/>
        <item x="1454"/>
        <item x="442"/>
        <item x="80"/>
        <item x="846"/>
        <item x="1195"/>
        <item x="34"/>
        <item x="809"/>
        <item x="1094"/>
        <item x="593"/>
        <item x="1211"/>
        <item x="600"/>
        <item x="1453"/>
        <item x="1238"/>
        <item x="1436"/>
        <item x="899"/>
        <item x="1695"/>
        <item x="1058"/>
        <item x="1507"/>
        <item x="1222"/>
        <item x="1239"/>
        <item x="1317"/>
        <item x="1112"/>
        <item x="605"/>
        <item x="508"/>
        <item x="1127"/>
        <item x="364"/>
        <item x="1124"/>
        <item x="1324"/>
        <item x="318"/>
        <item x="1295"/>
        <item x="573"/>
        <item x="1574"/>
        <item x="55"/>
        <item x="1012"/>
        <item x="1251"/>
        <item x="993"/>
        <item x="99"/>
        <item x="802"/>
        <item x="450"/>
        <item x="603"/>
        <item x="1164"/>
        <item x="649"/>
        <item x="1110"/>
        <item x="1438"/>
        <item x="628"/>
        <item x="1389"/>
        <item x="1128"/>
        <item x="824"/>
        <item x="35"/>
        <item x="1533"/>
        <item x="1281"/>
        <item x="1461"/>
        <item x="275"/>
        <item x="389"/>
        <item x="514"/>
        <item x="1673"/>
        <item x="151"/>
        <item x="731"/>
        <item x="72"/>
        <item x="1539"/>
        <item x="1611"/>
        <item x="1529"/>
        <item x="384"/>
        <item x="1305"/>
        <item x="330"/>
        <item x="1005"/>
        <item x="382"/>
        <item x="147"/>
        <item x="700"/>
        <item x="491"/>
        <item x="678"/>
        <item x="666"/>
        <item x="253"/>
        <item x="229"/>
        <item x="905"/>
        <item x="594"/>
        <item x="235"/>
        <item x="898"/>
        <item x="1416"/>
        <item x="547"/>
        <item x="808"/>
        <item x="1489"/>
        <item x="618"/>
        <item x="1521"/>
        <item x="1071"/>
        <item x="1116"/>
        <item x="1483"/>
        <item x="129"/>
        <item x="1511"/>
        <item x="1217"/>
        <item x="238"/>
        <item x="181"/>
        <item x="1356"/>
        <item x="1056"/>
        <item x="3"/>
        <item x="684"/>
        <item x="115"/>
        <item x="219"/>
        <item x="489"/>
        <item x="1370"/>
        <item x="892"/>
        <item x="829"/>
        <item x="146"/>
        <item x="227"/>
        <item x="665"/>
        <item x="1236"/>
        <item x="1363"/>
        <item x="869"/>
        <item x="303"/>
        <item x="411"/>
        <item x="170"/>
        <item x="179"/>
        <item x="979"/>
        <item x="503"/>
        <item x="136"/>
        <item x="791"/>
        <item x="1134"/>
        <item x="416"/>
        <item x="1139"/>
        <item x="896"/>
        <item x="222"/>
        <item x="217"/>
        <item x="1235"/>
        <item x="876"/>
        <item x="619"/>
        <item x="886"/>
        <item x="890"/>
        <item x="166"/>
        <item x="1486"/>
        <item x="183"/>
        <item x="1046"/>
        <item x="293"/>
        <item x="356"/>
        <item x="530"/>
        <item x="1629"/>
        <item x="1"/>
        <item x="513"/>
        <item x="220"/>
        <item x="201"/>
        <item x="836"/>
        <item x="1348"/>
        <item x="751"/>
        <item x="369"/>
        <item x="1449"/>
        <item x="351"/>
        <item x="257"/>
        <item x="1591"/>
        <item x="1546"/>
        <item x="214"/>
        <item x="1220"/>
        <item x="153"/>
        <item x="1677"/>
        <item x="698"/>
        <item x="309"/>
        <item x="821"/>
        <item x="1225"/>
        <item x="1357"/>
        <item x="1618"/>
        <item x="857"/>
        <item x="177"/>
        <item x="271"/>
        <item x="498"/>
        <item x="501"/>
        <item x="860"/>
        <item x="141"/>
        <item x="627"/>
        <item x="541"/>
        <item x="361"/>
        <item x="1396"/>
        <item x="968"/>
        <item x="1212"/>
        <item x="642"/>
        <item x="1412"/>
        <item x="1535"/>
        <item x="180"/>
        <item x="934"/>
        <item x="526"/>
        <item x="1104"/>
        <item x="1424"/>
        <item x="1140"/>
        <item x="1628"/>
        <item x="675"/>
        <item x="676"/>
        <item x="1084"/>
        <item x="1075"/>
        <item x="1583"/>
        <item x="946"/>
        <item x="1719"/>
        <item x="1409"/>
        <item x="1194"/>
        <item x="106"/>
        <item x="648"/>
        <item x="1227"/>
        <item x="574"/>
        <item x="609"/>
        <item x="659"/>
        <item x="1131"/>
        <item x="714"/>
        <item x="1247"/>
        <item x="1577"/>
        <item x="277"/>
        <item x="1620"/>
        <item x="1260"/>
        <item x="162"/>
        <item x="27"/>
        <item x="1477"/>
        <item x="691"/>
        <item x="1379"/>
        <item x="1109"/>
        <item x="1423"/>
        <item x="281"/>
        <item x="154"/>
        <item x="833"/>
        <item x="1100"/>
        <item x="635"/>
        <item x="1016"/>
        <item x="1015"/>
        <item x="455"/>
        <item x="1479"/>
        <item x="1327"/>
        <item x="1344"/>
        <item x="880"/>
        <item x="259"/>
        <item x="493"/>
        <item x="1326"/>
        <item x="1544"/>
        <item x="24"/>
        <item x="965"/>
        <item x="110"/>
        <item x="1473"/>
        <item x="523"/>
        <item x="1293"/>
        <item x="682"/>
        <item x="595"/>
        <item x="929"/>
        <item x="539"/>
        <item x="1365"/>
        <item x="748"/>
        <item x="1072"/>
        <item x="1315"/>
        <item x="728"/>
        <item x="282"/>
        <item x="812"/>
        <item x="941"/>
        <item x="588"/>
        <item x="135"/>
        <item x="883"/>
        <item x="60"/>
        <item x="337"/>
        <item x="838"/>
        <item x="1588"/>
        <item x="1560"/>
        <item x="1727"/>
        <item x="1711"/>
        <item x="187"/>
        <item x="1495"/>
        <item x="921"/>
        <item x="377"/>
        <item x="232"/>
        <item x="1150"/>
        <item x="25"/>
        <item x="1656"/>
        <item x="1244"/>
        <item x="774"/>
        <item x="1666"/>
        <item x="1585"/>
        <item x="195"/>
        <item x="697"/>
        <item x="671"/>
        <item x="1715"/>
        <item x="302"/>
        <item x="1200"/>
        <item x="1697"/>
        <item x="1640"/>
        <item x="1411"/>
        <item x="787"/>
        <item x="658"/>
        <item x="59"/>
        <item x="1246"/>
        <item x="1554"/>
        <item x="744"/>
        <item x="596"/>
        <item x="407"/>
        <item x="87"/>
        <item x="591"/>
        <item x="402"/>
        <item x="1201"/>
        <item x="487"/>
        <item x="1063"/>
        <item x="1248"/>
        <item x="1444"/>
        <item x="285"/>
        <item x="21"/>
        <item x="916"/>
        <item x="738"/>
        <item x="1330"/>
        <item x="1303"/>
        <item x="786"/>
        <item x="1049"/>
        <item x="462"/>
        <item x="915"/>
        <item x="1407"/>
        <item x="1146"/>
        <item x="617"/>
        <item x="701"/>
        <item x="1443"/>
        <item x="117"/>
        <item x="1311"/>
        <item x="286"/>
        <item x="583"/>
        <item x="1632"/>
        <item x="1690"/>
        <item x="1333"/>
        <item x="1566"/>
        <item x="497"/>
        <item x="314"/>
        <item x="1334"/>
        <item x="1062"/>
        <item x="1224"/>
        <item x="796"/>
        <item x="307"/>
        <item x="710"/>
        <item x="428"/>
        <item x="1255"/>
        <item x="1284"/>
        <item x="1696"/>
        <item x="86"/>
        <item x="1653"/>
        <item x="1710"/>
        <item x="1263"/>
        <item x="1352"/>
        <item x="48"/>
        <item x="874"/>
        <item x="1594"/>
        <item x="1149"/>
        <item x="178"/>
        <item x="1361"/>
        <item x="765"/>
        <item x="1214"/>
        <item x="975"/>
        <item x="1316"/>
        <item x="1556"/>
        <item x="663"/>
        <item x="1713"/>
        <item x="816"/>
        <item x="801"/>
        <item x="1108"/>
        <item x="729"/>
        <item x="793"/>
        <item x="914"/>
        <item x="1662"/>
        <item x="1563"/>
        <item x="996"/>
        <item x="615"/>
        <item x="122"/>
        <item x="564"/>
        <item x="549"/>
        <item x="1032"/>
        <item x="26"/>
        <item x="891"/>
        <item x="1440"/>
        <item x="1406"/>
        <item x="529"/>
        <item x="733"/>
        <item x="69"/>
        <item x="805"/>
        <item x="1041"/>
        <item x="221"/>
        <item x="378"/>
        <item x="1626"/>
        <item x="1422"/>
        <item x="832"/>
        <item x="92"/>
        <item x="1135"/>
        <item x="184"/>
        <item x="1061"/>
        <item x="243"/>
        <item x="1505"/>
        <item x="250"/>
        <item x="1057"/>
        <item x="1647"/>
        <item x="844"/>
        <item x="690"/>
        <item x="368"/>
        <item x="273"/>
        <item x="1040"/>
        <item x="681"/>
        <item x="981"/>
        <item x="68"/>
        <item x="1559"/>
        <item x="830"/>
        <item x="1668"/>
        <item x="1621"/>
        <item x="1252"/>
        <item x="100"/>
        <item x="1132"/>
        <item x="872"/>
        <item x="1147"/>
        <item x="1163"/>
        <item x="1036"/>
        <item x="1231"/>
        <item x="973"/>
        <item x="840"/>
        <item x="928"/>
        <item x="152"/>
        <item x="294"/>
        <item x="150"/>
        <item x="1182"/>
        <item x="563"/>
        <item x="633"/>
        <item x="1287"/>
        <item x="611"/>
        <item x="660"/>
        <item x="1375"/>
        <item x="1573"/>
        <item x="760"/>
        <item x="842"/>
        <item x="779"/>
        <item x="707"/>
        <item x="1694"/>
        <item x="512"/>
        <item x="1027"/>
        <item x="1193"/>
        <item x="509"/>
        <item x="1154"/>
        <item x="44"/>
        <item x="1392"/>
        <item x="343"/>
        <item x="814"/>
        <item x="1538"/>
        <item x="568"/>
        <item x="1143"/>
        <item x="1455"/>
        <item x="732"/>
        <item x="1081"/>
        <item x="157"/>
        <item x="1373"/>
        <item x="473"/>
        <item x="969"/>
        <item x="1430"/>
        <item x="953"/>
        <item x="1198"/>
        <item x="1641"/>
        <item x="350"/>
        <item x="1034"/>
        <item x="888"/>
        <item x="1589"/>
        <item x="480"/>
        <item x="456"/>
        <item x="1024"/>
        <item x="1664"/>
        <item x="1678"/>
        <item x="757"/>
        <item x="958"/>
        <item x="61"/>
        <item x="955"/>
        <item x="504"/>
        <item x="606"/>
        <item x="1420"/>
        <item x="607"/>
        <item x="1698"/>
        <item x="1434"/>
        <item x="966"/>
        <item x="546"/>
        <item x="1051"/>
        <item x="165"/>
        <item x="158"/>
        <item x="980"/>
        <item x="988"/>
        <item x="1652"/>
        <item x="982"/>
        <item x="720"/>
        <item x="1558"/>
        <item x="50"/>
        <item x="213"/>
        <item x="1705"/>
        <item x="1168"/>
        <item x="325"/>
        <item x="992"/>
        <item x="1456"/>
        <item x="626"/>
        <item x="1564"/>
        <item x="1720"/>
        <item x="1014"/>
        <item x="1638"/>
        <item x="399"/>
        <item x="1165"/>
        <item x="287"/>
        <item x="1008"/>
        <item x="1642"/>
        <item x="1601"/>
        <item x="211"/>
        <item x="1256"/>
        <item x="1215"/>
        <item x="699"/>
        <item x="1257"/>
        <item x="1415"/>
        <item x="433"/>
        <item x="140"/>
        <item x="602"/>
        <item x="1467"/>
        <item x="274"/>
        <item x="1728"/>
        <item x="818"/>
        <item x="1387"/>
        <item x="799"/>
        <item x="795"/>
        <item x="1360"/>
        <item x="535"/>
        <item x="412"/>
        <item x="84"/>
        <item x="686"/>
        <item x="231"/>
        <item x="936"/>
        <item x="855"/>
        <item x="1509"/>
        <item x="77"/>
        <item x="1278"/>
        <item x="783"/>
        <item x="717"/>
        <item x="653"/>
        <item x="1055"/>
        <item x="4"/>
        <item x="1113"/>
        <item x="705"/>
        <item x="1463"/>
        <item x="703"/>
        <item x="1384"/>
        <item x="408"/>
        <item x="875"/>
        <item x="316"/>
        <item x="1617"/>
        <item x="460"/>
        <item x="1103"/>
        <item x="1435"/>
        <item x="1019"/>
        <item x="951"/>
        <item x="467"/>
        <item x="43"/>
        <item x="562"/>
        <item x="436"/>
        <item x="567"/>
        <item x="1613"/>
        <item x="1021"/>
        <item x="674"/>
        <item x="672"/>
        <item x="1517"/>
        <item x="1606"/>
        <item x="1459"/>
        <item x="331"/>
        <item x="847"/>
        <item x="1097"/>
        <item x="1442"/>
        <item x="1138"/>
        <item x="601"/>
        <item x="119"/>
        <item x="326"/>
        <item x="944"/>
        <item x="29"/>
        <item x="1042"/>
        <item x="670"/>
        <item x="1268"/>
        <item x="730"/>
        <item x="1526"/>
        <item x="1650"/>
        <item x="1044"/>
        <item x="410"/>
        <item x="1403"/>
        <item x="652"/>
        <item x="1085"/>
        <item x="1216"/>
        <item x="1039"/>
        <item x="506"/>
        <item x="1429"/>
        <item x="1130"/>
        <item x="610"/>
        <item x="1188"/>
        <item x="388"/>
        <item x="120"/>
        <item x="903"/>
        <item x="204"/>
        <item x="1351"/>
        <item x="871"/>
        <item x="409"/>
        <item x="1142"/>
        <item x="524"/>
        <item x="1095"/>
        <item x="810"/>
        <item x="446"/>
        <item x="724"/>
        <item x="1001"/>
        <item x="426"/>
        <item x="877"/>
        <item x="1510"/>
        <item x="1178"/>
        <item x="776"/>
        <item x="753"/>
        <item x="323"/>
        <item x="718"/>
        <item x="1276"/>
        <item x="884"/>
        <item x="376"/>
        <item x="30"/>
        <item x="1219"/>
        <item x="646"/>
        <item x="447"/>
        <item x="727"/>
        <item x="1490"/>
        <item x="499"/>
        <item x="657"/>
        <item x="1254"/>
        <item x="264"/>
        <item x="224"/>
        <item x="702"/>
        <item x="1079"/>
        <item x="1179"/>
        <item x="20"/>
        <item x="1645"/>
        <item x="441"/>
        <item x="579"/>
        <item x="543"/>
        <item x="347"/>
        <item x="457"/>
        <item x="125"/>
        <item x="469"/>
        <item x="1189"/>
        <item x="311"/>
        <item x="435"/>
        <item x="696"/>
        <item x="434"/>
        <item x="1226"/>
        <item x="1592"/>
        <item x="1277"/>
        <item x="895"/>
        <item x="1561"/>
        <item x="33"/>
        <item x="1499"/>
        <item x="360"/>
        <item x="1691"/>
        <item x="51"/>
        <item x="1661"/>
        <item x="721"/>
        <item x="1703"/>
        <item x="1047"/>
        <item x="57"/>
        <item x="866"/>
        <item x="142"/>
        <item x="94"/>
        <item x="1029"/>
        <item x="1654"/>
        <item x="1623"/>
        <item x="788"/>
        <item x="1450"/>
        <item x="1612"/>
        <item x="687"/>
        <item x="488"/>
        <item x="168"/>
        <item x="540"/>
        <item x="1582"/>
        <item x="852"/>
        <item x="1043"/>
        <item x="338"/>
        <item x="616"/>
        <item x="448"/>
        <item x="37"/>
        <item x="1090"/>
        <item x="1183"/>
        <item x="478"/>
        <item x="1341"/>
        <item x="365"/>
        <item x="429"/>
        <item x="240"/>
        <item x="313"/>
        <item x="1273"/>
        <item x="256"/>
        <item x="8"/>
        <item x="569"/>
        <item x="1471"/>
        <item x="781"/>
        <item x="1307"/>
        <item x="1285"/>
        <item x="1088"/>
        <item x="927"/>
        <item x="1210"/>
        <item x="825"/>
        <item x="1726"/>
        <item x="775"/>
        <item x="96"/>
        <item x="1157"/>
        <item x="974"/>
        <item x="1378"/>
        <item x="175"/>
        <item x="164"/>
        <item x="1118"/>
        <item x="807"/>
        <item x="42"/>
        <item x="390"/>
        <item x="713"/>
        <item x="1425"/>
        <item x="328"/>
        <item x="831"/>
        <item x="943"/>
        <item x="1050"/>
        <item x="565"/>
        <item x="1484"/>
        <item x="1364"/>
        <item x="1025"/>
        <item x="1229"/>
        <item x="1608"/>
        <item x="1371"/>
        <item x="1639"/>
        <item x="932"/>
        <item x="169"/>
        <item x="1099"/>
        <item x="291"/>
        <item x="1478"/>
        <item x="1096"/>
        <item x="290"/>
        <item x="10"/>
        <item x="386"/>
        <item x="1542"/>
        <item x="571"/>
        <item x="851"/>
        <item x="1496"/>
        <item x="533"/>
        <item x="188"/>
        <item x="897"/>
        <item x="1634"/>
        <item x="553"/>
        <item x="1166"/>
        <item x="397"/>
        <item x="708"/>
        <item x="725"/>
        <item x="394"/>
        <item x="1301"/>
        <item x="121"/>
        <item x="726"/>
        <item x="677"/>
        <item x="1372"/>
        <item x="764"/>
        <item x="143"/>
        <item x="655"/>
        <item x="56"/>
        <item x="1523"/>
        <item x="15"/>
        <item x="1689"/>
        <item x="123"/>
        <item x="1199"/>
        <item x="597"/>
        <item x="669"/>
        <item x="1682"/>
        <item x="1137"/>
        <item x="475"/>
        <item x="1394"/>
        <item x="1250"/>
        <item x="1602"/>
        <item x="75"/>
        <item x="1321"/>
        <item x="111"/>
        <item x="1230"/>
        <item x="572"/>
        <item x="1472"/>
        <item x="1464"/>
        <item x="1550"/>
        <item x="452"/>
        <item x="962"/>
        <item x="484"/>
        <item x="490"/>
        <item x="82"/>
        <item x="1605"/>
        <item x="582"/>
        <item x="1297"/>
        <item x="634"/>
        <item x="1604"/>
        <item x="911"/>
        <item x="1170"/>
        <item x="1622"/>
        <item x="668"/>
        <item x="1400"/>
        <item x="98"/>
        <item x="887"/>
        <item x="1280"/>
        <item x="39"/>
        <item x="867"/>
        <item x="742"/>
        <item x="1731"/>
        <item x="1242"/>
        <item x="902"/>
        <item x="780"/>
        <item x="1123"/>
        <item x="46"/>
        <item x="308"/>
        <item x="459"/>
        <item x="550"/>
        <item x="560"/>
        <item x="1148"/>
        <item x="763"/>
        <item x="819"/>
        <item x="759"/>
        <item x="1136"/>
        <item x="312"/>
        <item x="817"/>
        <item x="366"/>
        <item x="554"/>
        <item x="234"/>
        <item x="304"/>
        <item x="403"/>
        <item x="423"/>
        <item x="1105"/>
        <item x="244"/>
        <item x="1580"/>
        <item x="1593"/>
        <item x="1010"/>
        <item x="1487"/>
        <item x="445"/>
        <item x="13"/>
        <item x="510"/>
        <item x="1386"/>
        <item x="1651"/>
        <item x="1460"/>
        <item x="1701"/>
        <item x="949"/>
        <item x="239"/>
        <item x="375"/>
        <item x="1133"/>
        <item x="114"/>
        <item x="139"/>
        <item x="1393"/>
        <item x="292"/>
        <item x="1492"/>
        <item x="198"/>
        <item x="295"/>
        <item x="189"/>
        <item x="709"/>
        <item x="1129"/>
        <item x="645"/>
        <item x="1615"/>
        <item x="401"/>
        <item x="1525"/>
        <item x="746"/>
        <item x="1493"/>
        <item x="1627"/>
        <item x="685"/>
        <item x="1485"/>
        <item x="420"/>
        <item x="324"/>
        <item x="393"/>
        <item x="321"/>
        <item x="288"/>
        <item x="640"/>
        <item x="1290"/>
        <item x="346"/>
        <item x="132"/>
        <item x="885"/>
        <item x="163"/>
        <item x="999"/>
        <item x="820"/>
        <item x="1106"/>
        <item x="906"/>
        <item x="1571"/>
        <item x="1437"/>
        <item x="193"/>
        <item x="566"/>
        <item x="873"/>
        <item x="1126"/>
        <item x="1417"/>
        <item x="803"/>
        <item x="1009"/>
        <item x="202"/>
        <item x="519"/>
        <item x="917"/>
        <item x="1302"/>
        <item x="782"/>
        <item x="1174"/>
        <item x="1007"/>
        <item x="756"/>
        <item x="528"/>
        <item x="822"/>
        <item x="1332"/>
        <item x="1383"/>
        <item x="1197"/>
        <item x="260"/>
        <item x="353"/>
        <item x="19"/>
        <item x="468"/>
        <item x="961"/>
        <item x="1054"/>
        <item x="1202"/>
        <item x="101"/>
        <item x="1395"/>
        <item x="1458"/>
        <item x="976"/>
        <item x="1555"/>
        <item x="1586"/>
        <item x="608"/>
        <item x="1581"/>
        <item x="991"/>
        <item x="485"/>
        <item x="1707"/>
        <item x="604"/>
        <item x="113"/>
        <item x="1320"/>
        <item x="1692"/>
        <item x="723"/>
        <item x="1192"/>
        <item x="983"/>
        <item x="912"/>
        <item x="392"/>
        <item x="404"/>
        <item x="127"/>
        <item x="47"/>
        <item x="1660"/>
        <item x="1152"/>
        <item x="1369"/>
        <item x="186"/>
        <item x="771"/>
        <item x="58"/>
        <item x="299"/>
        <item x="1286"/>
        <item x="500"/>
        <item x="1083"/>
        <item x="772"/>
        <item x="357"/>
        <item x="1098"/>
        <item x="359"/>
        <item x="1064"/>
        <item x="947"/>
        <item x="1366"/>
        <item x="41"/>
        <item x="1000"/>
        <item x="1457"/>
        <item x="865"/>
        <item x="341"/>
        <item x="349"/>
        <item x="761"/>
        <item x="520"/>
        <item x="577"/>
        <item x="1172"/>
        <item x="1020"/>
        <item x="576"/>
        <item x="1122"/>
        <item x="1169"/>
        <item x="1515"/>
        <item x="471"/>
        <item x="920"/>
        <item x="194"/>
        <item x="1497"/>
        <item x="249"/>
        <item x="237"/>
        <item x="1270"/>
        <item x="1037"/>
        <item x="418"/>
        <item x="466"/>
        <item x="1553"/>
        <item x="1233"/>
        <item x="417"/>
        <item x="950"/>
        <item x="262"/>
        <item x="521"/>
        <item x="233"/>
        <item x="144"/>
        <item x="1092"/>
        <item x="1725"/>
        <item x="1721"/>
        <item x="1431"/>
        <item x="5"/>
        <item x="422"/>
        <item x="622"/>
        <item x="296"/>
        <item x="1672"/>
        <item x="1176"/>
        <item x="1543"/>
        <item x="424"/>
        <item x="644"/>
        <item x="804"/>
        <item x="621"/>
        <item x="638"/>
        <item x="276"/>
        <item x="1670"/>
        <item x="977"/>
        <item x="1607"/>
        <item x="1426"/>
        <item x="228"/>
        <item x="1603"/>
        <item x="1342"/>
        <item x="1161"/>
        <item x="559"/>
        <item x="1433"/>
        <item x="770"/>
        <item x="956"/>
        <item x="815"/>
        <item x="673"/>
        <item x="373"/>
        <item x="1447"/>
        <item x="834"/>
        <item x="130"/>
        <item x="1261"/>
        <item x="556"/>
        <item x="667"/>
        <item x="160"/>
        <item x="1336"/>
        <item x="1531"/>
        <item x="910"/>
        <item x="994"/>
        <item x="1076"/>
        <item x="22"/>
        <item x="1655"/>
        <item x="1156"/>
        <item x="1314"/>
        <item x="1309"/>
        <item x="1462"/>
        <item x="54"/>
        <item x="23"/>
        <item x="515"/>
        <item x="372"/>
        <item x="1353"/>
        <item x="1003"/>
        <item x="190"/>
        <item x="279"/>
        <item x="191"/>
        <item x="496"/>
        <item x="1033"/>
        <item x="53"/>
        <item x="1657"/>
        <item x="688"/>
        <item x="538"/>
        <item x="413"/>
        <item x="945"/>
        <item x="1552"/>
        <item x="476"/>
        <item x="930"/>
        <item x="1659"/>
        <item x="1067"/>
        <item x="629"/>
        <item x="1300"/>
        <item x="835"/>
        <item x="537"/>
        <item x="1296"/>
        <item x="1501"/>
        <item x="1669"/>
        <item x="7"/>
        <item x="297"/>
        <item x="1562"/>
        <item x="1616"/>
        <item x="856"/>
        <item x="692"/>
        <item x="199"/>
        <item x="848"/>
        <item x="370"/>
        <item x="1549"/>
        <item x="301"/>
        <item x="1658"/>
        <item x="661"/>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 showAll="0"/>
    <pivotField numFmtId="1" showAll="0"/>
    <pivotField numFmtId="165" showAll="0"/>
    <pivotField numFmtId="1" showAll="0"/>
    <pivotField numFmtId="1" showAll="0"/>
    <pivotField numFmtId="2" showAll="0"/>
    <pivotField numFmtId="2" showAll="0"/>
    <pivotField dataField="1" numFmtId="2" showAll="0"/>
    <pivotField showAll="0"/>
    <pivotField showAll="0"/>
    <pivotField showAll="0"/>
  </pivotFields>
  <rowFields count="1">
    <field x="10"/>
  </rowFields>
  <rowItems count="1655">
    <i>
      <x v="1563"/>
    </i>
    <i>
      <x v="539"/>
    </i>
    <i>
      <x v="644"/>
    </i>
    <i>
      <x v="231"/>
    </i>
    <i>
      <x v="1281"/>
    </i>
    <i>
      <x v="259"/>
    </i>
    <i>
      <x v="484"/>
    </i>
    <i>
      <x v="1085"/>
    </i>
    <i>
      <x v="685"/>
    </i>
    <i>
      <x v="1608"/>
    </i>
    <i>
      <x v="870"/>
    </i>
    <i>
      <x v="1627"/>
    </i>
    <i>
      <x v="274"/>
    </i>
    <i>
      <x v="1405"/>
    </i>
    <i>
      <x v="57"/>
    </i>
    <i>
      <x v="1462"/>
    </i>
    <i>
      <x v="279"/>
    </i>
    <i>
      <x v="788"/>
    </i>
    <i>
      <x v="1308"/>
    </i>
    <i>
      <x v="1265"/>
    </i>
    <i>
      <x v="1301"/>
    </i>
    <i>
      <x v="510"/>
    </i>
    <i>
      <x v="1645"/>
    </i>
    <i>
      <x v="1562"/>
    </i>
    <i>
      <x v="818"/>
    </i>
    <i>
      <x v="1412"/>
    </i>
    <i>
      <x v="1000"/>
    </i>
    <i>
      <x v="519"/>
    </i>
    <i>
      <x v="1495"/>
    </i>
    <i>
      <x v="387"/>
    </i>
    <i>
      <x v="1315"/>
    </i>
    <i>
      <x v="204"/>
    </i>
    <i>
      <x v="971"/>
    </i>
    <i>
      <x v="359"/>
    </i>
    <i>
      <x v="1426"/>
    </i>
    <i>
      <x v="1616"/>
    </i>
    <i>
      <x v="626"/>
    </i>
    <i>
      <x v="622"/>
    </i>
    <i>
      <x v="483"/>
    </i>
    <i>
      <x v="1577"/>
    </i>
    <i>
      <x v="873"/>
    </i>
    <i>
      <x v="664"/>
    </i>
    <i>
      <x v="1356"/>
    </i>
    <i>
      <x v="11"/>
    </i>
    <i>
      <x v="45"/>
    </i>
    <i>
      <x v="947"/>
    </i>
    <i>
      <x v="559"/>
    </i>
    <i>
      <x v="757"/>
    </i>
    <i>
      <x v="228"/>
    </i>
    <i>
      <x v="544"/>
    </i>
    <i>
      <x v="1670"/>
    </i>
    <i>
      <x v="789"/>
    </i>
    <i>
      <x v="1245"/>
    </i>
    <i>
      <x v="704"/>
    </i>
    <i>
      <x v="1292"/>
    </i>
    <i>
      <x v="465"/>
    </i>
    <i>
      <x v="1321"/>
    </i>
    <i>
      <x v="369"/>
    </i>
    <i>
      <x v="75"/>
    </i>
    <i>
      <x v="12"/>
    </i>
    <i>
      <x v="1485"/>
    </i>
    <i>
      <x v="83"/>
    </i>
    <i>
      <x v="1246"/>
    </i>
    <i>
      <x v="154"/>
    </i>
    <i>
      <x v="1076"/>
    </i>
    <i>
      <x v="965"/>
    </i>
    <i>
      <x v="459"/>
    </i>
    <i>
      <x v="1680"/>
    </i>
    <i>
      <x v="342"/>
    </i>
    <i>
      <x v="679"/>
    </i>
    <i>
      <x v="1379"/>
    </i>
    <i>
      <x v="1151"/>
    </i>
    <i>
      <x v="1328"/>
    </i>
    <i>
      <x v="1171"/>
    </i>
    <i>
      <x v="1298"/>
    </i>
    <i>
      <x v="1404"/>
    </i>
    <i>
      <x v="1637"/>
    </i>
    <i>
      <x v="1611"/>
    </i>
    <i>
      <x v="778"/>
    </i>
    <i>
      <x v="1489"/>
    </i>
    <i>
      <x v="113"/>
    </i>
    <i>
      <x v="1398"/>
    </i>
    <i>
      <x v="374"/>
    </i>
    <i>
      <x v="115"/>
    </i>
    <i>
      <x v="717"/>
    </i>
    <i>
      <x v="1486"/>
    </i>
    <i>
      <x v="73"/>
    </i>
    <i>
      <x v="135"/>
    </i>
    <i>
      <x v="1711"/>
    </i>
    <i>
      <x v="8"/>
    </i>
    <i>
      <x v="236"/>
    </i>
    <i>
      <x v="243"/>
    </i>
    <i>
      <x v="807"/>
    </i>
    <i>
      <x v="133"/>
    </i>
    <i>
      <x v="244"/>
    </i>
    <i>
      <x v="343"/>
    </i>
    <i>
      <x v="1459"/>
    </i>
    <i>
      <x v="42"/>
    </i>
    <i>
      <x v="375"/>
    </i>
    <i>
      <x v="756"/>
    </i>
    <i>
      <x v="1273"/>
    </i>
    <i>
      <x v="1189"/>
    </i>
    <i>
      <x v="264"/>
    </i>
    <i>
      <x v="1394"/>
    </i>
    <i>
      <x v="440"/>
    </i>
    <i>
      <x v="449"/>
    </i>
    <i>
      <x v="579"/>
    </i>
    <i>
      <x v="1662"/>
    </i>
    <i>
      <x v="178"/>
    </i>
    <i>
      <x v="787"/>
    </i>
    <i>
      <x v="169"/>
    </i>
    <i>
      <x v="652"/>
    </i>
    <i>
      <x v="529"/>
    </i>
    <i>
      <x v="1111"/>
    </i>
    <i>
      <x v="1730"/>
    </i>
    <i>
      <x v="377"/>
    </i>
    <i>
      <x v="212"/>
    </i>
    <i>
      <x v="158"/>
    </i>
    <i>
      <x v="120"/>
    </i>
    <i>
      <x v="1420"/>
    </i>
    <i>
      <x v="184"/>
    </i>
    <i>
      <x v="1588"/>
    </i>
    <i>
      <x v="576"/>
    </i>
    <i>
      <x v="1296"/>
    </i>
    <i>
      <x v="76"/>
    </i>
    <i>
      <x v="68"/>
    </i>
    <i>
      <x v="828"/>
    </i>
    <i>
      <x v="917"/>
    </i>
    <i>
      <x v="1047"/>
    </i>
    <i>
      <x v="615"/>
    </i>
    <i>
      <x v="1045"/>
    </i>
    <i>
      <x v="590"/>
    </i>
    <i>
      <x v="954"/>
    </i>
    <i>
      <x v="1220"/>
    </i>
    <i>
      <x v="487"/>
    </i>
    <i>
      <x v="1263"/>
    </i>
    <i>
      <x v="1602"/>
    </i>
    <i>
      <x v="630"/>
    </i>
    <i>
      <x v="908"/>
    </i>
    <i>
      <x v="1327"/>
    </i>
    <i>
      <x v="1543"/>
    </i>
    <i>
      <x v="351"/>
    </i>
    <i>
      <x v="1463"/>
    </i>
    <i>
      <x v="1260"/>
    </i>
    <i>
      <x v="1551"/>
    </i>
    <i>
      <x v="962"/>
    </i>
    <i>
      <x v="1156"/>
    </i>
    <i>
      <x v="577"/>
    </i>
    <i>
      <x v="780"/>
    </i>
    <i>
      <x v="1613"/>
    </i>
    <i>
      <x v="833"/>
    </i>
    <i>
      <x v="670"/>
    </i>
    <i>
      <x v="791"/>
    </i>
    <i>
      <x v="315"/>
    </i>
    <i>
      <x v="861"/>
    </i>
    <i>
      <x v="60"/>
    </i>
    <i>
      <x v="1188"/>
    </i>
    <i>
      <x v="957"/>
    </i>
    <i>
      <x v="1306"/>
    </i>
    <i>
      <x v="1274"/>
    </i>
    <i>
      <x v="799"/>
    </i>
    <i>
      <x v="1006"/>
    </i>
    <i>
      <x v="88"/>
    </i>
    <i>
      <x v="1307"/>
    </i>
    <i>
      <x v="367"/>
    </i>
    <i>
      <x v="192"/>
    </i>
    <i>
      <x v="1375"/>
    </i>
    <i>
      <x v="608"/>
    </i>
    <i>
      <x v="746"/>
    </i>
    <i>
      <x v="911"/>
    </i>
    <i>
      <x v="1262"/>
    </i>
    <i>
      <x v="657"/>
    </i>
    <i>
      <x v="824"/>
    </i>
    <i>
      <x v="148"/>
    </i>
    <i>
      <x v="1218"/>
    </i>
    <i>
      <x v="90"/>
    </i>
    <i>
      <x v="490"/>
    </i>
    <i>
      <x v="565"/>
    </i>
    <i>
      <x v="926"/>
    </i>
    <i>
      <x v="1548"/>
    </i>
    <i>
      <x v="1400"/>
    </i>
    <i>
      <x v="507"/>
    </i>
    <i>
      <x v="628"/>
    </i>
    <i>
      <x v="147"/>
    </i>
    <i>
      <x v="976"/>
    </i>
    <i>
      <x v="542"/>
    </i>
    <i>
      <x v="1123"/>
    </i>
    <i>
      <x v="768"/>
    </i>
    <i>
      <x v="997"/>
    </i>
    <i>
      <x v="1440"/>
    </i>
    <i>
      <x v="1593"/>
    </i>
    <i>
      <x v="673"/>
    </i>
    <i>
      <x v="1706"/>
    </i>
    <i>
      <x v="1447"/>
    </i>
    <i>
      <x v="1701"/>
    </i>
    <i>
      <x v="1256"/>
    </i>
    <i>
      <x v="91"/>
    </i>
    <i>
      <x v="1424"/>
    </i>
    <i>
      <x v="1417"/>
    </i>
    <i>
      <x v="1145"/>
    </i>
    <i>
      <x v="1063"/>
    </i>
    <i>
      <x v="692"/>
    </i>
    <i>
      <x v="1344"/>
    </i>
    <i>
      <x v="32"/>
    </i>
    <i>
      <x v="1209"/>
    </i>
    <i>
      <x v="1224"/>
    </i>
    <i>
      <x v="794"/>
    </i>
    <i>
      <x v="725"/>
    </i>
    <i>
      <x v="1512"/>
    </i>
    <i>
      <x v="172"/>
    </i>
    <i>
      <x v="447"/>
    </i>
    <i>
      <x v="620"/>
    </i>
    <i>
      <x v="782"/>
    </i>
    <i>
      <x v="718"/>
    </i>
    <i>
      <x v="37"/>
    </i>
    <i>
      <x v="1353"/>
    </i>
    <i>
      <x v="1503"/>
    </i>
    <i>
      <x v="1177"/>
    </i>
    <i>
      <x v="523"/>
    </i>
    <i>
      <x v="901"/>
    </i>
    <i>
      <x v="603"/>
    </i>
    <i>
      <x v="38"/>
    </i>
    <i>
      <x v="989"/>
    </i>
    <i>
      <x v="1580"/>
    </i>
    <i>
      <x v="1621"/>
    </i>
    <i>
      <x v="1190"/>
    </i>
    <i>
      <x v="1480"/>
    </i>
    <i>
      <x v="306"/>
    </i>
    <i>
      <x v="323"/>
    </i>
    <i>
      <x v="1556"/>
    </i>
    <i>
      <x v="1104"/>
    </i>
    <i>
      <x v="967"/>
    </i>
    <i>
      <x v="862"/>
    </i>
    <i>
      <x v="1604"/>
    </i>
    <i>
      <x v="883"/>
    </i>
    <i>
      <x v="506"/>
    </i>
    <i>
      <x v="121"/>
    </i>
    <i>
      <x v="411"/>
    </i>
    <i>
      <x v="927"/>
    </i>
    <i>
      <x v="219"/>
    </i>
    <i>
      <x v="1534"/>
    </i>
    <i>
      <x v="199"/>
    </i>
    <i>
      <x v="258"/>
    </i>
    <i>
      <x v="647"/>
    </i>
    <i>
      <x v="111"/>
    </i>
    <i>
      <x v="1401"/>
    </i>
    <i>
      <x v="986"/>
    </i>
    <i>
      <x v="1015"/>
    </i>
    <i>
      <x v="750"/>
    </i>
    <i>
      <x v="636"/>
    </i>
    <i>
      <x v="293"/>
    </i>
    <i>
      <x v="841"/>
    </i>
    <i>
      <x v="1149"/>
    </i>
    <i>
      <x v="406"/>
    </i>
    <i>
      <x v="906"/>
    </i>
    <i>
      <x v="547"/>
    </i>
    <i>
      <x v="1528"/>
    </i>
    <i>
      <x v="1362"/>
    </i>
    <i>
      <x v="535"/>
    </i>
    <i>
      <x v="1146"/>
    </i>
    <i>
      <x v="640"/>
    </i>
    <i>
      <x v="1471"/>
    </i>
    <i>
      <x v="1132"/>
    </i>
    <i>
      <x v="839"/>
    </i>
    <i>
      <x v="1116"/>
    </i>
    <i>
      <x v="686"/>
    </i>
    <i>
      <x v="812"/>
    </i>
    <i>
      <x v="1473"/>
    </i>
    <i>
      <x v="1025"/>
    </i>
    <i>
      <x v="1700"/>
    </i>
    <i>
      <x v="832"/>
    </i>
    <i>
      <x v="55"/>
    </i>
    <i>
      <x v="568"/>
    </i>
    <i>
      <x v="1309"/>
    </i>
    <i>
      <x v="1392"/>
    </i>
    <i>
      <x v="1124"/>
    </i>
    <i>
      <x v="1299"/>
    </i>
    <i>
      <x v="218"/>
    </i>
    <i>
      <x v="458"/>
    </i>
    <i>
      <x v="1157"/>
    </i>
    <i>
      <x v="1208"/>
    </i>
    <i>
      <x v="1269"/>
    </i>
    <i>
      <x v="681"/>
    </i>
    <i>
      <x v="1552"/>
    </i>
    <i>
      <x v="742"/>
    </i>
    <i>
      <x v="1167"/>
    </i>
    <i>
      <x v="678"/>
    </i>
    <i>
      <x v="996"/>
    </i>
    <i>
      <x v="129"/>
    </i>
    <i>
      <x v="413"/>
    </i>
    <i>
      <x v="1436"/>
    </i>
    <i>
      <x v="552"/>
    </i>
    <i>
      <x v="1566"/>
    </i>
    <i>
      <x v="1181"/>
    </i>
    <i>
      <x v="1134"/>
    </i>
    <i>
      <x v="1579"/>
    </i>
    <i>
      <x v="1567"/>
    </i>
    <i>
      <x v="682"/>
    </i>
    <i>
      <x v="1494"/>
    </i>
    <i>
      <x v="937"/>
    </i>
    <i>
      <x v="62"/>
    </i>
    <i>
      <x v="324"/>
    </i>
    <i>
      <x v="642"/>
    </i>
    <i>
      <x v="109"/>
    </i>
    <i>
      <x v="318"/>
    </i>
    <i>
      <x v="1201"/>
    </i>
    <i>
      <x v="235"/>
    </i>
    <i>
      <x v="966"/>
    </i>
    <i>
      <x v="1698"/>
    </i>
    <i>
      <x v="276"/>
    </i>
    <i>
      <x v="134"/>
    </i>
    <i>
      <x v="1354"/>
    </i>
    <i>
      <x v="1597"/>
    </i>
    <i>
      <x v="198"/>
    </i>
    <i>
      <x v="801"/>
    </i>
    <i>
      <x v="337"/>
    </i>
    <i>
      <x v="234"/>
    </i>
    <i>
      <x v="1317"/>
    </i>
    <i>
      <x v="462"/>
    </i>
    <i>
      <x v="29"/>
    </i>
    <i>
      <x v="314"/>
    </i>
    <i>
      <x v="741"/>
    </i>
    <i>
      <x v="365"/>
    </i>
    <i>
      <x v="1454"/>
    </i>
    <i>
      <x v="1286"/>
    </i>
    <i>
      <x v="790"/>
    </i>
    <i>
      <x v="262"/>
    </i>
    <i>
      <x v="714"/>
    </i>
    <i>
      <x v="1313"/>
    </i>
    <i>
      <x v="665"/>
    </i>
    <i>
      <x v="1460"/>
    </i>
    <i>
      <x v="1514"/>
    </i>
    <i>
      <x v="1055"/>
    </i>
    <i>
      <x v="488"/>
    </i>
    <i>
      <x v="1515"/>
    </i>
    <i>
      <x v="334"/>
    </i>
    <i>
      <x v="1118"/>
    </i>
    <i>
      <x v="372"/>
    </i>
    <i>
      <x v="277"/>
    </i>
    <i>
      <x v="1586"/>
    </i>
    <i>
      <x v="1248"/>
    </i>
    <i>
      <x v="1549"/>
    </i>
    <i>
      <x v="677"/>
    </i>
    <i>
      <x v="534"/>
    </i>
    <i>
      <x v="281"/>
    </i>
    <i>
      <x v="1665"/>
    </i>
    <i>
      <x v="994"/>
    </i>
    <i>
      <x v="938"/>
    </i>
    <i>
      <x v="821"/>
    </i>
    <i>
      <x v="1136"/>
    </i>
    <i>
      <x v="242"/>
    </i>
    <i>
      <x v="214"/>
    </i>
    <i>
      <x v="108"/>
    </i>
    <i>
      <x v="385"/>
    </i>
    <i>
      <x v="1464"/>
    </i>
    <i>
      <x v="463"/>
    </i>
    <i>
      <x v="1470"/>
    </i>
    <i>
      <x v="166"/>
    </i>
    <i>
      <x v="1599"/>
    </i>
    <i>
      <x v="601"/>
    </i>
    <i>
      <x v="1636"/>
    </i>
    <i>
      <x v="399"/>
    </i>
    <i>
      <x v="1654"/>
    </i>
    <i>
      <x v="925"/>
    </i>
    <i>
      <x v="1108"/>
    </i>
    <i>
      <x v="1639"/>
    </i>
    <i>
      <x v="478"/>
    </i>
    <i>
      <x v="1240"/>
    </i>
    <i>
      <x v="973"/>
    </i>
    <i>
      <x v="1129"/>
    </i>
    <i>
      <x v="1165"/>
    </i>
    <i>
      <x v="876"/>
    </i>
    <i>
      <x v="671"/>
    </i>
    <i>
      <x v="759"/>
    </i>
    <i>
      <x v="1276"/>
    </i>
    <i>
      <x v="575"/>
    </i>
    <i>
      <x v="160"/>
    </i>
    <i>
      <x v="3"/>
    </i>
    <i>
      <x v="410"/>
    </i>
    <i>
      <x v="78"/>
    </i>
    <i>
      <x v="1406"/>
    </i>
    <i>
      <x v="1277"/>
    </i>
    <i>
      <x v="223"/>
    </i>
    <i>
      <x v="1337"/>
    </i>
    <i>
      <x v="1555"/>
    </i>
    <i>
      <x v="776"/>
    </i>
    <i>
      <x v="1080"/>
    </i>
    <i>
      <x v="632"/>
    </i>
    <i>
      <x v="1525"/>
    </i>
    <i>
      <x v="1524"/>
    </i>
    <i>
      <x v="1095"/>
    </i>
    <i>
      <x v="721"/>
    </i>
    <i>
      <x v="256"/>
    </i>
    <i>
      <x v="1716"/>
    </i>
    <i>
      <x v="769"/>
    </i>
    <i>
      <x v="555"/>
    </i>
    <i>
      <x v="193"/>
    </i>
    <i>
      <x v="1050"/>
    </i>
    <i>
      <x v="857"/>
    </i>
    <i>
      <x v="1647"/>
    </i>
    <i>
      <x v="1540"/>
    </i>
    <i>
      <x v="329"/>
    </i>
    <i>
      <x v="613"/>
    </i>
    <i>
      <x v="726"/>
    </i>
    <i>
      <x v="1570"/>
    </i>
    <i>
      <x v="107"/>
    </i>
    <i>
      <x v="1200"/>
    </i>
    <i>
      <x v="98"/>
    </i>
    <i>
      <x v="1619"/>
    </i>
    <i>
      <x v="1692"/>
    </i>
    <i>
      <x v="1516"/>
    </i>
    <i>
      <x v="1143"/>
    </i>
    <i>
      <x v="1044"/>
    </i>
    <i>
      <x v="922"/>
    </i>
    <i>
      <x v="157"/>
    </i>
    <i>
      <x v="1340"/>
    </i>
    <i>
      <x v="1264"/>
    </i>
    <i>
      <x v="1631"/>
    </i>
    <i>
      <x v="52"/>
    </i>
    <i>
      <x v="390"/>
    </i>
    <i>
      <x v="303"/>
    </i>
    <i>
      <x v="950"/>
    </i>
    <i>
      <x v="805"/>
    </i>
    <i>
      <x v="1121"/>
    </i>
    <i>
      <x v="1590"/>
    </i>
    <i>
      <x v="658"/>
    </i>
    <i>
      <x v="1039"/>
    </i>
    <i>
      <x v="354"/>
    </i>
    <i>
      <x v="349"/>
    </i>
    <i>
      <x v="292"/>
    </i>
    <i>
      <x v="774"/>
    </i>
    <i>
      <x v="1285"/>
    </i>
    <i>
      <x v="143"/>
    </i>
    <i>
      <x v="1139"/>
    </i>
    <i>
      <x v="755"/>
    </i>
    <i>
      <x v="1728"/>
    </i>
    <i>
      <x v="253"/>
    </i>
    <i>
      <x v="1717"/>
    </i>
    <i>
      <x v="854"/>
    </i>
    <i>
      <x v="516"/>
    </i>
    <i>
      <x v="248"/>
    </i>
    <i>
      <x v="1481"/>
    </i>
    <i>
      <x v="1179"/>
    </i>
    <i>
      <x v="690"/>
    </i>
    <i>
      <x v="1250"/>
    </i>
    <i>
      <x v="132"/>
    </i>
    <i>
      <x v="638"/>
    </i>
    <i>
      <x v="1325"/>
    </i>
    <i>
      <x v="1040"/>
    </i>
    <i>
      <x v="1334"/>
    </i>
    <i>
      <x v="1197"/>
    </i>
    <i>
      <x v="785"/>
    </i>
    <i>
      <x v="551"/>
    </i>
    <i>
      <x v="149"/>
    </i>
    <i>
      <x v="1336"/>
    </i>
    <i>
      <x v="834"/>
    </i>
    <i>
      <x v="527"/>
    </i>
    <i>
      <x v="719"/>
    </i>
    <i>
      <x v="254"/>
    </i>
    <i>
      <x v="174"/>
    </i>
    <i>
      <x v="1302"/>
    </i>
    <i>
      <x v="1064"/>
    </i>
    <i>
      <x v="619"/>
    </i>
    <i>
      <x v="1640"/>
    </i>
    <i>
      <x v="872"/>
    </i>
    <i>
      <x v="1633"/>
    </i>
    <i>
      <x v="439"/>
    </i>
    <i>
      <x v="388"/>
    </i>
    <i>
      <x v="1343"/>
    </i>
    <i>
      <x v="140"/>
    </i>
    <i>
      <x v="964"/>
    </i>
    <i>
      <x v="766"/>
    </i>
    <i>
      <x v="979"/>
    </i>
    <i>
      <x v="1293"/>
    </i>
    <i>
      <x v="13"/>
    </i>
    <i>
      <x v="197"/>
    </i>
    <i>
      <x v="123"/>
    </i>
    <i>
      <x v="493"/>
    </i>
    <i>
      <x v="1174"/>
    </i>
    <i>
      <x v="563"/>
    </i>
    <i>
      <x v="1271"/>
    </i>
    <i>
      <x v="431"/>
    </i>
    <i>
      <x v="460"/>
    </i>
    <i>
      <x v="1629"/>
    </i>
    <i>
      <x v="1196"/>
    </i>
    <i>
      <x v="1083"/>
    </i>
    <i>
      <x v="426"/>
    </i>
    <i>
      <x v="241"/>
    </i>
    <i>
      <x v="1290"/>
    </i>
    <i>
      <x v="1388"/>
    </i>
    <i>
      <x v="1178"/>
    </i>
    <i>
      <x v="879"/>
    </i>
    <i>
      <x v="786"/>
    </i>
    <i>
      <x v="569"/>
    </i>
    <i>
      <x v="808"/>
    </i>
    <i>
      <x v="1450"/>
    </i>
    <i>
      <x v="175"/>
    </i>
    <i>
      <x v="1364"/>
    </i>
    <i>
      <x v="710"/>
    </i>
    <i>
      <x v="1399"/>
    </i>
    <i>
      <x v="1024"/>
    </i>
    <i>
      <x v="1349"/>
    </i>
    <i>
      <x v="213"/>
    </i>
    <i>
      <x v="1026"/>
    </i>
    <i>
      <x v="267"/>
    </i>
    <i>
      <x v="1079"/>
    </i>
    <i>
      <x v="705"/>
    </i>
    <i>
      <x v="1153"/>
    </i>
    <i>
      <x v="1070"/>
    </i>
    <i>
      <x v="773"/>
    </i>
    <i>
      <x v="1466"/>
    </i>
    <i>
      <x v="538"/>
    </i>
    <i>
      <x v="92"/>
    </i>
    <i>
      <x v="1383"/>
    </i>
    <i>
      <x v="939"/>
    </i>
    <i>
      <x v="364"/>
    </i>
    <i>
      <x v="1186"/>
    </i>
    <i>
      <x v="513"/>
    </i>
    <i>
      <x v="265"/>
    </i>
    <i>
      <x v="1623"/>
    </i>
    <i>
      <x v="871"/>
    </i>
    <i>
      <x v="275"/>
    </i>
    <i>
      <x v="183"/>
    </i>
    <i>
      <x v="1533"/>
    </i>
    <i>
      <x v="7"/>
    </i>
    <i>
      <x v="800"/>
    </i>
    <i>
      <x v="775"/>
    </i>
    <i>
      <x v="301"/>
    </i>
    <i>
      <x v="278"/>
    </i>
    <i>
      <x v="71"/>
    </i>
    <i>
      <x v="1376"/>
    </i>
    <i>
      <x v="341"/>
    </i>
    <i>
      <x v="840"/>
    </i>
    <i>
      <x v="1433"/>
    </i>
    <i>
      <x v="1020"/>
    </i>
    <i>
      <x v="1378"/>
    </i>
    <i>
      <x v="269"/>
    </i>
    <i>
      <x v="1527"/>
    </i>
    <i>
      <x v="1724"/>
    </i>
    <i>
      <x v="1126"/>
    </i>
    <i>
      <x v="823"/>
    </i>
    <i>
      <x v="21"/>
    </i>
    <i>
      <x v="77"/>
    </i>
    <i>
      <x v="392"/>
    </i>
    <i>
      <x v="935"/>
    </i>
    <i>
      <x v="1497"/>
    </i>
    <i>
      <x v="30"/>
    </i>
    <i>
      <x v="418"/>
    </i>
    <i>
      <x v="237"/>
    </i>
    <i>
      <x v="360"/>
    </i>
    <i>
      <x v="526"/>
    </i>
    <i>
      <x v="1664"/>
    </i>
    <i>
      <x v="923"/>
    </i>
    <i>
      <x v="727"/>
    </i>
    <i>
      <x v="806"/>
    </i>
    <i>
      <x v="740"/>
    </i>
    <i>
      <x v="1614"/>
    </i>
    <i>
      <x v="1253"/>
    </i>
    <i>
      <x v="943"/>
    </i>
    <i>
      <x v="1606"/>
    </i>
    <i>
      <x v="708"/>
    </i>
    <i>
      <x v="127"/>
    </i>
    <i>
      <x v="309"/>
    </i>
    <i>
      <x v="1239"/>
    </i>
    <i>
      <x v="1184"/>
    </i>
    <i>
      <x v="1669"/>
    </i>
    <i>
      <x v="1267"/>
    </i>
    <i>
      <x v="1097"/>
    </i>
    <i>
      <x v="749"/>
    </i>
    <i>
      <x v="35"/>
    </i>
    <i>
      <x v="396"/>
    </i>
    <i>
      <x v="819"/>
    </i>
    <i>
      <x v="1385"/>
    </i>
    <i>
      <x v="450"/>
    </i>
    <i>
      <x v="1508"/>
    </i>
    <i>
      <x v="427"/>
    </i>
    <i>
      <x v="1029"/>
    </i>
    <i>
      <x v="1122"/>
    </i>
    <i>
      <x v="362"/>
    </i>
    <i>
      <x v="401"/>
    </i>
    <i>
      <x v="502"/>
    </i>
    <i>
      <x v="297"/>
    </i>
    <i>
      <x v="793"/>
    </i>
    <i>
      <x v="238"/>
    </i>
    <i>
      <x v="227"/>
    </i>
    <i>
      <x v="386"/>
    </i>
    <i>
      <x v="1373"/>
    </i>
    <i>
      <x v="161"/>
    </i>
    <i>
      <x v="1152"/>
    </i>
    <i>
      <x v="588"/>
    </i>
    <i>
      <x v="125"/>
    </i>
    <i>
      <x v="1363"/>
    </i>
    <i>
      <x v="830"/>
    </i>
    <i>
      <x v="438"/>
    </i>
    <i>
      <x v="155"/>
    </i>
    <i>
      <x v="286"/>
    </i>
    <i>
      <x v="1381"/>
    </i>
    <i>
      <x v="1300"/>
    </i>
    <i>
      <x v="1133"/>
    </i>
    <i>
      <x v="1066"/>
    </i>
    <i>
      <x v="702"/>
    </i>
    <i>
      <x v="970"/>
    </i>
    <i>
      <x v="1431"/>
    </i>
    <i>
      <x v="571"/>
    </i>
    <i>
      <x v="1441"/>
    </i>
    <i>
      <x v="456"/>
    </i>
    <i>
      <x v="1054"/>
    </i>
    <i>
      <x v="361"/>
    </i>
    <i>
      <x v="421"/>
    </i>
    <i>
      <x v="1233"/>
    </i>
    <i>
      <x v="592"/>
    </i>
    <i>
      <x v="1539"/>
    </i>
    <i>
      <x v="561"/>
    </i>
    <i>
      <x v="422"/>
    </i>
    <i>
      <x v="929"/>
    </i>
    <i>
      <x v="159"/>
    </i>
    <i>
      <x v="499"/>
    </i>
    <i>
      <x v="1544"/>
    </i>
    <i>
      <x v="1391"/>
    </i>
    <i>
      <x v="1667"/>
    </i>
    <i>
      <x v="432"/>
    </i>
    <i>
      <x v="130"/>
    </i>
    <i>
      <x v="1038"/>
    </i>
    <i>
      <x v="983"/>
    </i>
    <i>
      <x v="1106"/>
    </i>
    <i>
      <x v="207"/>
    </i>
    <i>
      <x v="104"/>
    </i>
    <i>
      <x v="1681"/>
    </i>
    <i>
      <x v="423"/>
    </i>
    <i>
      <x v="531"/>
    </i>
    <i>
      <x v="811"/>
    </i>
    <i>
      <x v="1036"/>
    </i>
    <i>
      <x v="1259"/>
    </i>
    <i>
      <x v="739"/>
    </i>
    <i>
      <x v="1595"/>
    </i>
    <i>
      <x v="803"/>
    </i>
    <i>
      <x v="955"/>
    </i>
    <i>
      <x v="1445"/>
    </i>
    <i>
      <x v="1210"/>
    </i>
    <i>
      <x v="737"/>
    </i>
    <i>
      <x v="43"/>
    </i>
    <i>
      <x v="346"/>
    </i>
    <i>
      <x v="188"/>
    </i>
    <i>
      <x v="548"/>
    </i>
    <i>
      <x v="289"/>
    </i>
    <i>
      <x v="1341"/>
    </i>
    <i>
      <x v="1035"/>
    </i>
    <i>
      <x v="1319"/>
    </i>
    <i>
      <x v="176"/>
    </i>
    <i>
      <x v="63"/>
    </i>
    <i>
      <x v="1635"/>
    </i>
    <i>
      <x v="355"/>
    </i>
    <i>
      <x v="1403"/>
    </i>
    <i>
      <x v="1395"/>
    </i>
    <i>
      <x v="85"/>
    </i>
    <i>
      <x v="255"/>
    </i>
    <i>
      <x v="407"/>
    </i>
    <i>
      <x v="122"/>
    </i>
    <i>
      <x v="163"/>
    </i>
    <i>
      <x v="1653"/>
    </i>
    <i>
      <x v="257"/>
    </i>
    <i>
      <x v="1012"/>
    </i>
    <i>
      <x v="461"/>
    </i>
    <i>
      <x v="1061"/>
    </i>
    <i>
      <x v="1522"/>
    </i>
    <i>
      <x v="232"/>
    </i>
    <i>
      <x v="980"/>
    </i>
    <i>
      <x v="1007"/>
    </i>
    <i>
      <x v="660"/>
    </i>
    <i>
      <x v="64"/>
    </i>
    <i>
      <x v="382"/>
    </i>
    <i>
      <x v="1720"/>
    </i>
    <i>
      <x v="662"/>
    </i>
    <i>
      <x v="405"/>
    </i>
    <i>
      <x v="153"/>
    </i>
    <i>
      <x v="545"/>
    </i>
    <i>
      <x v="1648"/>
    </i>
    <i>
      <x v="654"/>
    </i>
    <i>
      <x v="1203"/>
    </i>
    <i>
      <x v="250"/>
    </i>
    <i>
      <x v="747"/>
    </i>
    <i>
      <x v="331"/>
    </i>
    <i>
      <x v="1628"/>
    </i>
    <i>
      <x v="1164"/>
    </i>
    <i>
      <x v="203"/>
    </i>
    <i>
      <x v="1238"/>
    </i>
    <i>
      <x v="171"/>
    </i>
    <i>
      <x v="1458"/>
    </i>
    <i>
      <x v="1027"/>
    </i>
    <i>
      <x v="865"/>
    </i>
    <i>
      <x v="1180"/>
    </i>
    <i>
      <x v="1204"/>
    </i>
    <i>
      <x v="1502"/>
    </i>
    <i>
      <x v="1370"/>
    </i>
    <i>
      <x v="416"/>
    </i>
    <i>
      <x v="1011"/>
    </i>
    <i>
      <x v="49"/>
    </i>
    <i>
      <x v="509"/>
    </i>
    <i>
      <x v="1125"/>
    </i>
    <i>
      <x v="167"/>
    </i>
    <i>
      <x v="593"/>
    </i>
    <i>
      <x v="1231"/>
    </i>
    <i>
      <x v="170"/>
    </i>
    <i>
      <x v="1487"/>
    </i>
    <i>
      <x v="1703"/>
    </i>
    <i>
      <x v="1612"/>
    </i>
    <i>
      <x v="1444"/>
    </i>
    <i>
      <x v="428"/>
    </i>
    <i>
      <x v="430"/>
    </i>
    <i>
      <x v="136"/>
    </i>
    <i>
      <x v="570"/>
    </i>
    <i>
      <x v="1600"/>
    </i>
    <i>
      <x v="179"/>
    </i>
    <i>
      <x v="24"/>
    </i>
    <i>
      <x v="1727"/>
    </i>
    <i>
      <x v="1041"/>
    </i>
    <i>
      <x v="486"/>
    </i>
    <i>
      <x v="1120"/>
    </i>
    <i>
      <x v="299"/>
    </i>
    <i>
      <x v="1666"/>
    </i>
    <i>
      <x v="1069"/>
    </i>
    <i>
      <x v="344"/>
    </i>
    <i>
      <x v="31"/>
    </i>
    <i>
      <x v="1632"/>
    </i>
    <i>
      <x v="874"/>
    </i>
    <i>
      <x v="137"/>
    </i>
    <i>
      <x v="1476"/>
    </i>
    <i>
      <x v="1448"/>
    </i>
    <i>
      <x v="1003"/>
    </i>
    <i>
      <x v="1159"/>
    </i>
    <i>
      <x v="981"/>
    </i>
    <i>
      <x v="1488"/>
    </i>
    <i>
      <x v="1021"/>
    </i>
    <i>
      <x v="730"/>
    </i>
    <i>
      <x v="969"/>
    </i>
    <i>
      <x v="2"/>
    </i>
    <i>
      <x v="336"/>
    </i>
    <i>
      <x v="940"/>
    </i>
    <i>
      <x v="260"/>
    </i>
    <i>
      <x v="1573"/>
    </i>
    <i>
      <x v="653"/>
    </i>
    <i>
      <x v="1073"/>
    </i>
    <i>
      <x v="116"/>
    </i>
    <i>
      <x v="689"/>
    </i>
    <i>
      <x v="283"/>
    </i>
    <i>
      <x v="1520"/>
    </i>
    <i>
      <x v="998"/>
    </i>
    <i>
      <x v="1413"/>
    </i>
    <i>
      <x v="379"/>
    </i>
    <i>
      <x v="1397"/>
    </i>
    <i>
      <x v="944"/>
    </i>
    <i>
      <x v="915"/>
    </i>
    <i>
      <x v="924"/>
    </i>
    <i>
      <x v="1004"/>
    </i>
    <i>
      <x/>
    </i>
    <i>
      <x v="1141"/>
    </i>
    <i>
      <x v="437"/>
    </i>
    <i>
      <x v="684"/>
    </i>
    <i>
      <x v="1287"/>
    </i>
    <i>
      <x v="1500"/>
    </i>
    <i>
      <x v="20"/>
    </i>
    <i>
      <x v="408"/>
    </i>
    <i>
      <x v="822"/>
    </i>
    <i>
      <x v="511"/>
    </i>
    <i>
      <x v="44"/>
    </i>
    <i>
      <x v="1202"/>
    </i>
    <i>
      <x v="87"/>
    </i>
    <i>
      <x v="471"/>
    </i>
    <i>
      <x v="1369"/>
    </i>
    <i>
      <x v="173"/>
    </i>
    <i>
      <x v="826"/>
    </i>
    <i>
      <x v="1148"/>
    </i>
    <i>
      <x v="97"/>
    </i>
    <i>
      <x v="1005"/>
    </i>
    <i>
      <x v="562"/>
    </i>
    <i>
      <x v="934"/>
    </i>
    <i>
      <x v="779"/>
    </i>
    <i>
      <x v="836"/>
    </i>
    <i>
      <x v="239"/>
    </i>
    <i>
      <x v="1331"/>
    </i>
    <i>
      <x v="635"/>
    </i>
    <i>
      <x v="564"/>
    </i>
    <i>
      <x v="1311"/>
    </i>
    <i>
      <x v="298"/>
    </i>
    <i>
      <x v="905"/>
    </i>
    <i>
      <x v="1451"/>
    </i>
    <i>
      <x v="291"/>
    </i>
    <i>
      <x v="831"/>
    </i>
    <i>
      <x v="1113"/>
    </i>
    <i>
      <x v="1644"/>
    </i>
    <i>
      <x v="1449"/>
    </i>
    <i>
      <x v="1107"/>
    </i>
    <i>
      <x v="667"/>
    </i>
    <i>
      <x v="1585"/>
    </i>
    <i>
      <x v="1168"/>
    </i>
    <i>
      <x v="1490"/>
    </i>
    <i>
      <x v="853"/>
    </i>
    <i>
      <x v="669"/>
    </i>
    <i>
      <x v="65"/>
    </i>
    <i>
      <x v="1283"/>
    </i>
    <i>
      <x v="968"/>
    </i>
    <i>
      <x v="1468"/>
    </i>
    <i>
      <x v="697"/>
    </i>
    <i>
      <x v="985"/>
    </i>
    <i>
      <x v="1695"/>
    </i>
    <i>
      <x v="1138"/>
    </i>
    <i>
      <x v="733"/>
    </i>
    <i>
      <x v="1031"/>
    </i>
    <i>
      <x v="1418"/>
    </i>
    <i>
      <x v="921"/>
    </i>
    <i>
      <x v="51"/>
    </i>
    <i>
      <x v="119"/>
    </i>
    <i>
      <x v="1071"/>
    </i>
    <i>
      <x v="847"/>
    </i>
    <i>
      <x v="633"/>
    </i>
    <i>
      <x v="953"/>
    </i>
    <i>
      <x v="290"/>
    </i>
    <i>
      <x v="1329"/>
    </i>
    <i>
      <x v="881"/>
    </i>
    <i>
      <x v="420"/>
    </i>
    <i>
      <x v="616"/>
    </i>
    <i>
      <x v="1131"/>
    </i>
    <i>
      <x v="1013"/>
    </i>
    <i>
      <x v="641"/>
    </i>
    <i>
      <x v="164"/>
    </i>
    <i>
      <x v="687"/>
    </i>
    <i>
      <x v="1498"/>
    </i>
    <i>
      <x v="444"/>
    </i>
    <i>
      <x v="751"/>
    </i>
    <i>
      <x v="138"/>
    </i>
    <i>
      <x v="1723"/>
    </i>
    <i>
      <x v="196"/>
    </i>
    <i>
      <x v="1366"/>
    </i>
    <i>
      <x v="583"/>
    </i>
    <i>
      <x v="268"/>
    </i>
    <i>
      <x v="1572"/>
    </i>
    <i>
      <x v="1150"/>
    </i>
    <i>
      <x v="1062"/>
    </i>
    <i>
      <x v="1642"/>
    </i>
    <i>
      <x v="425"/>
    </i>
    <i>
      <x v="1465"/>
    </i>
    <i>
      <x v="384"/>
    </i>
    <i>
      <x v="1119"/>
    </i>
    <i>
      <x v="1721"/>
    </i>
    <i>
      <x v="540"/>
    </i>
    <i>
      <x v="429"/>
    </i>
    <i>
      <x v="1365"/>
    </i>
    <i>
      <x v="1345"/>
    </i>
    <i>
      <x v="452"/>
    </i>
    <i>
      <x v="597"/>
    </i>
    <i>
      <x v="1170"/>
    </i>
    <i>
      <x v="1176"/>
    </i>
    <i>
      <x v="508"/>
    </i>
    <i>
      <x v="466"/>
    </i>
    <i>
      <x v="1225"/>
    </i>
    <i>
      <x v="1547"/>
    </i>
    <i>
      <x v="875"/>
    </i>
    <i>
      <x v="1161"/>
    </i>
    <i>
      <x v="992"/>
    </i>
    <i>
      <x v="1023"/>
    </i>
    <i>
      <x v="931"/>
    </i>
    <i>
      <x v="1352"/>
    </i>
    <i>
      <x v="1314"/>
    </i>
    <i>
      <x v="1162"/>
    </i>
    <i>
      <x v="326"/>
    </i>
    <i>
      <x v="1195"/>
    </i>
    <i>
      <x v="1284"/>
    </i>
    <i>
      <x v="124"/>
    </i>
    <i>
      <x v="982"/>
    </i>
    <i>
      <x v="211"/>
    </i>
    <i>
      <x v="40"/>
    </i>
    <i>
      <x v="1509"/>
    </i>
    <i>
      <x v="195"/>
    </i>
    <i>
      <x v="34"/>
    </i>
    <i>
      <x v="867"/>
    </i>
    <i>
      <x v="1022"/>
    </i>
    <i>
      <x v="479"/>
    </i>
    <i>
      <x v="473"/>
    </i>
    <i>
      <x v="887"/>
    </i>
    <i>
      <x v="1671"/>
    </i>
    <i>
      <x v="1491"/>
    </i>
    <i>
      <x v="850"/>
    </i>
    <i>
      <x v="1191"/>
    </i>
    <i>
      <x v="1479"/>
    </i>
    <i>
      <x v="1455"/>
    </i>
    <i>
      <x v="1554"/>
    </i>
    <i>
      <x v="731"/>
    </i>
    <i>
      <x v="795"/>
    </i>
    <i>
      <x v="357"/>
    </i>
    <i>
      <x v="1326"/>
    </i>
    <i>
      <x v="709"/>
    </i>
    <i>
      <x v="1339"/>
    </i>
    <i>
      <x v="1261"/>
    </i>
    <i>
      <x v="89"/>
    </i>
    <i>
      <x v="434"/>
    </i>
    <i>
      <x v="36"/>
    </i>
    <i>
      <x v="1719"/>
    </i>
    <i>
      <x v="1686"/>
    </i>
    <i>
      <x v="1634"/>
    </i>
    <i>
      <x v="1332"/>
    </i>
    <i>
      <x v="1659"/>
    </i>
    <i>
      <x v="1338"/>
    </i>
    <i>
      <x v="208"/>
    </i>
    <i>
      <x v="1244"/>
    </i>
    <i>
      <x v="368"/>
    </i>
    <i>
      <x v="1215"/>
    </i>
    <i>
      <x v="1323"/>
    </i>
    <i>
      <x v="557"/>
    </i>
    <i>
      <x v="933"/>
    </i>
    <i>
      <x v="518"/>
    </i>
    <i>
      <x v="815"/>
    </i>
    <i>
      <x v="941"/>
    </i>
    <i>
      <x v="893"/>
    </i>
    <i>
      <x v="1430"/>
    </i>
    <i>
      <x v="128"/>
    </i>
    <i>
      <x v="1542"/>
    </i>
    <i>
      <x v="582"/>
    </i>
    <i>
      <x v="1668"/>
    </i>
    <i>
      <x v="838"/>
    </i>
    <i>
      <x v="451"/>
    </i>
    <i>
      <x v="580"/>
    </i>
    <i>
      <x v="1615"/>
    </i>
    <i>
      <x v="1407"/>
    </i>
    <i>
      <x v="598"/>
    </i>
    <i>
      <x v="993"/>
    </i>
    <i>
      <x v="945"/>
    </i>
    <i>
      <x v="761"/>
    </i>
    <i>
      <x v="948"/>
    </i>
    <i>
      <x v="646"/>
    </i>
    <i>
      <x v="1643"/>
    </i>
    <i>
      <x v="698"/>
    </i>
    <i>
      <x v="724"/>
    </i>
    <i>
      <x v="47"/>
    </i>
    <i>
      <x v="1393"/>
    </i>
    <i>
      <x v="273"/>
    </i>
    <i>
      <x v="932"/>
    </i>
    <i>
      <x v="699"/>
    </i>
    <i>
      <x v="1501"/>
    </i>
    <i>
      <x v="185"/>
    </i>
    <i>
      <x v="816"/>
    </i>
    <i>
      <x v="216"/>
    </i>
    <i>
      <x v="464"/>
    </i>
    <i>
      <x v="1731"/>
    </i>
    <i>
      <x v="1266"/>
    </i>
    <i>
      <x v="1228"/>
    </i>
    <i>
      <x v="572"/>
    </i>
    <i>
      <x v="5"/>
    </i>
    <i>
      <x v="1425"/>
    </i>
    <i>
      <x v="101"/>
    </i>
    <i>
      <x v="1382"/>
    </i>
    <i>
      <x v="639"/>
    </i>
    <i>
      <x v="1729"/>
    </i>
    <i>
      <x v="1205"/>
    </i>
    <i>
      <x v="189"/>
    </i>
    <i>
      <x v="156"/>
    </i>
    <i>
      <x v="495"/>
    </i>
    <i>
      <x v="1099"/>
    </i>
    <i>
      <x v="849"/>
    </i>
    <i>
      <x v="578"/>
    </i>
    <i>
      <x v="1660"/>
    </i>
    <i>
      <x v="481"/>
    </i>
    <i>
      <x v="1557"/>
    </i>
    <i>
      <x v="829"/>
    </i>
    <i>
      <x v="624"/>
    </i>
    <i>
      <x v="1043"/>
    </i>
    <i>
      <x v="6"/>
    </i>
    <i>
      <x v="80"/>
    </i>
    <i>
      <x v="892"/>
    </i>
    <i>
      <x v="1347"/>
    </i>
    <i>
      <x v="804"/>
    </i>
    <i>
      <x v="820"/>
    </i>
    <i>
      <x v="1690"/>
    </i>
    <i>
      <x v="959"/>
    </i>
    <i>
      <x v="381"/>
    </i>
    <i>
      <x v="1492"/>
    </i>
    <i>
      <x v="251"/>
    </i>
    <i>
      <x v="952"/>
    </i>
    <i>
      <x v="827"/>
    </i>
    <i>
      <x v="492"/>
    </i>
    <i>
      <x v="661"/>
    </i>
    <i>
      <x v="417"/>
    </i>
    <i>
      <x v="1410"/>
    </i>
    <i>
      <x v="453"/>
    </i>
    <i>
      <x v="1322"/>
    </i>
    <i>
      <x v="1243"/>
    </i>
    <i>
      <x v="1677"/>
    </i>
    <i>
      <x v="1472"/>
    </i>
    <i>
      <x v="720"/>
    </i>
    <i>
      <x v="1163"/>
    </i>
    <i>
      <x v="722"/>
    </i>
    <i>
      <x v="882"/>
    </i>
    <i>
      <x v="1390"/>
    </i>
    <i>
      <x v="1348"/>
    </i>
    <i>
      <x v="1092"/>
    </i>
    <i>
      <x v="414"/>
    </i>
    <i>
      <x v="675"/>
    </i>
    <i>
      <x v="859"/>
    </i>
    <i>
      <x v="736"/>
    </i>
    <i>
      <x v="206"/>
    </i>
    <i>
      <x v="1160"/>
    </i>
    <i>
      <x v="305"/>
    </i>
    <i>
      <x v="1223"/>
    </i>
    <i>
      <x v="676"/>
    </i>
    <i>
      <x v="1115"/>
    </i>
    <i>
      <x v="550"/>
    </i>
    <i>
      <x v="494"/>
    </i>
    <i>
      <x v="869"/>
    </i>
    <i>
      <x v="1607"/>
    </i>
    <i>
      <x v="1661"/>
    </i>
    <i>
      <x v="1333"/>
    </i>
    <i>
      <x v="114"/>
    </i>
    <i>
      <x v="39"/>
    </i>
    <i>
      <x v="1093"/>
    </i>
    <i>
      <x v="701"/>
    </i>
    <i>
      <x v="1558"/>
    </i>
    <i>
      <x v="191"/>
    </i>
    <i>
      <x v="1101"/>
    </i>
    <i>
      <x v="1578"/>
    </i>
    <i>
      <x v="1303"/>
    </i>
    <i>
      <x v="389"/>
    </i>
    <i>
      <x v="974"/>
    </i>
    <i>
      <x v="713"/>
    </i>
    <i>
      <x v="1456"/>
    </i>
    <i>
      <x v="1531"/>
    </i>
    <i>
      <x v="1518"/>
    </i>
    <i>
      <x v="1505"/>
    </i>
    <i>
      <x v="443"/>
    </i>
    <i>
      <x v="1610"/>
    </i>
    <i>
      <x v="712"/>
    </i>
    <i>
      <x v="796"/>
    </i>
    <i>
      <x v="1684"/>
    </i>
    <i>
      <x v="611"/>
    </i>
    <i>
      <x v="596"/>
    </i>
    <i>
      <x v="895"/>
    </i>
    <i>
      <x v="674"/>
    </i>
    <i>
      <x v="1194"/>
    </i>
    <i>
      <x v="472"/>
    </i>
    <i>
      <x v="489"/>
    </i>
    <i>
      <x v="482"/>
    </i>
    <i>
      <x v="1469"/>
    </i>
    <i>
      <x v="252"/>
    </i>
    <i>
      <x v="152"/>
    </i>
    <i>
      <x v="182"/>
    </i>
    <i>
      <x v="1568"/>
    </i>
    <i>
      <x v="330"/>
    </i>
    <i>
      <x v="1019"/>
    </i>
    <i>
      <x v="1437"/>
    </i>
    <i>
      <x v="16"/>
    </i>
    <i>
      <x v="1247"/>
    </i>
    <i>
      <x v="1387"/>
    </i>
    <i>
      <x v="1530"/>
    </i>
    <i>
      <x v="220"/>
    </i>
    <i>
      <x v="984"/>
    </i>
    <i>
      <x v="28"/>
    </i>
    <i>
      <x v="9"/>
    </i>
    <i>
      <x v="1046"/>
    </i>
    <i>
      <x v="1049"/>
    </i>
    <i>
      <x v="1294"/>
    </i>
    <i>
      <x v="1030"/>
    </i>
    <i>
      <x v="1617"/>
    </i>
    <i>
      <x v="393"/>
    </i>
    <i>
      <x v="81"/>
    </i>
    <i>
      <x v="1206"/>
    </i>
    <i>
      <x v="594"/>
    </i>
    <i>
      <x v="612"/>
    </i>
    <i>
      <x v="467"/>
    </i>
    <i>
      <x v="304"/>
    </i>
    <i>
      <x v="294"/>
    </i>
    <i>
      <x v="1461"/>
    </i>
    <i>
      <x v="1155"/>
    </i>
    <i>
      <x v="142"/>
    </i>
    <i>
      <x v="470"/>
    </i>
    <i>
      <x v="1545"/>
    </i>
    <i>
      <x v="1357"/>
    </i>
    <i>
      <x v="1272"/>
    </i>
    <i>
      <x v="322"/>
    </i>
    <i>
      <x v="848"/>
    </i>
    <i>
      <x v="118"/>
    </i>
    <i>
      <x v="645"/>
    </i>
    <i>
      <x v="1474"/>
    </i>
    <i>
      <x v="333"/>
    </i>
    <i>
      <x v="889"/>
    </i>
    <i>
      <x v="1435"/>
    </i>
    <i>
      <x v="229"/>
    </i>
    <i>
      <x v="217"/>
    </i>
    <i>
      <x v="1100"/>
    </i>
    <i>
      <x v="744"/>
    </i>
    <i>
      <x v="1187"/>
    </i>
    <i>
      <x v="1130"/>
    </i>
    <i>
      <x v="1443"/>
    </i>
    <i>
      <x v="1638"/>
    </i>
    <i>
      <x v="656"/>
    </i>
    <i>
      <x v="1732"/>
    </i>
    <i>
      <x v="1361"/>
    </i>
    <i>
      <x v="1241"/>
    </i>
    <i>
      <x v="15"/>
    </i>
    <i>
      <x v="353"/>
    </i>
    <i>
      <x v="1535"/>
    </i>
    <i>
      <x v="457"/>
    </i>
    <i>
      <x v="663"/>
    </i>
    <i>
      <x v="1037"/>
    </i>
    <i>
      <x v="762"/>
    </i>
    <i>
      <x v="419"/>
    </i>
    <i>
      <x v="1102"/>
    </i>
    <i>
      <x v="863"/>
    </i>
    <i>
      <x v="748"/>
    </i>
    <i>
      <x v="302"/>
    </i>
    <i>
      <x v="1114"/>
    </i>
    <i>
      <x v="866"/>
    </i>
    <i>
      <x v="916"/>
    </i>
    <i>
      <x v="261"/>
    </i>
    <i>
      <x v="1185"/>
    </i>
    <i>
      <x v="896"/>
    </i>
    <i>
      <x v="1657"/>
    </i>
    <i>
      <x v="480"/>
    </i>
    <i>
      <x v="1714"/>
    </i>
    <i>
      <x v="990"/>
    </i>
    <i>
      <x v="1697"/>
    </i>
    <i>
      <x v="1609"/>
    </i>
    <i>
      <x v="683"/>
    </i>
    <i>
      <x v="1499"/>
    </i>
    <i>
      <x v="1581"/>
    </i>
    <i>
      <x v="380"/>
    </i>
    <i>
      <x v="1109"/>
    </i>
    <i>
      <x v="999"/>
    </i>
    <i>
      <x v="515"/>
    </i>
    <i>
      <x v="606"/>
    </i>
    <i>
      <x v="308"/>
    </i>
    <i>
      <x v="26"/>
    </i>
    <i>
      <x v="1360"/>
    </i>
    <i>
      <x v="1032"/>
    </i>
    <i>
      <x v="340"/>
    </i>
    <i>
      <x v="659"/>
    </i>
    <i>
      <x v="1702"/>
    </i>
    <i>
      <x v="316"/>
    </i>
    <i>
      <x v="764"/>
    </i>
    <i>
      <x v="1649"/>
    </i>
    <i>
      <x v="1620"/>
    </i>
    <i>
      <x v="758"/>
    </i>
    <i>
      <x v="1042"/>
    </i>
    <i>
      <x v="168"/>
    </i>
    <i>
      <x v="1452"/>
    </i>
    <i>
      <x v="910"/>
    </i>
    <i>
      <x v="504"/>
    </i>
    <i>
      <x v="894"/>
    </i>
    <i>
      <x v="1575"/>
    </i>
    <i>
      <x v="1033"/>
    </i>
    <i>
      <x v="469"/>
    </i>
    <i>
      <x v="22"/>
    </i>
    <i>
      <x v="904"/>
    </i>
    <i>
      <x v="395"/>
    </i>
    <i>
      <x v="287"/>
    </i>
    <i>
      <x v="1227"/>
    </i>
    <i>
      <x v="1318"/>
    </i>
    <i>
      <x v="475"/>
    </i>
    <i>
      <x v="1089"/>
    </i>
    <i>
      <x v="1221"/>
    </i>
    <i>
      <x v="584"/>
    </i>
    <i>
      <x v="1493"/>
    </i>
    <i>
      <x v="914"/>
    </i>
    <i>
      <x v="1112"/>
    </i>
    <i>
      <x v="1510"/>
    </i>
    <i>
      <x v="802"/>
    </i>
    <i>
      <x v="99"/>
    </i>
    <i>
      <x v="1346"/>
    </i>
    <i>
      <x v="903"/>
    </i>
    <i>
      <x v="296"/>
    </i>
    <i>
      <x v="1598"/>
    </i>
    <i>
      <x v="1704"/>
    </i>
    <i>
      <x v="48"/>
    </i>
    <i>
      <x v="587"/>
    </i>
    <i>
      <x v="1532"/>
    </i>
    <i>
      <x v="1592"/>
    </i>
    <i>
      <x v="1158"/>
    </i>
    <i>
      <x v="74"/>
    </i>
    <i>
      <x v="1511"/>
    </i>
    <i>
      <x v="285"/>
    </i>
    <i>
      <x v="1211"/>
    </i>
    <i>
      <x v="1128"/>
    </i>
    <i>
      <x v="1656"/>
    </i>
    <i>
      <x v="1051"/>
    </i>
    <i>
      <x v="703"/>
    </i>
    <i>
      <x v="1090"/>
    </i>
    <i>
      <x v="348"/>
    </i>
    <i>
      <x v="409"/>
    </i>
    <i>
      <x v="284"/>
    </i>
    <i>
      <x v="585"/>
    </i>
    <i>
      <x v="310"/>
    </i>
    <i>
      <x v="902"/>
    </i>
    <i>
      <x v="1630"/>
    </i>
    <i>
      <x v="1001"/>
    </i>
    <i>
      <x v="59"/>
    </i>
    <i>
      <x v="1601"/>
    </i>
    <i>
      <x v="69"/>
    </i>
    <i>
      <x v="1014"/>
    </i>
    <i>
      <x v="878"/>
    </i>
    <i>
      <x v="920"/>
    </i>
    <i>
      <x v="1396"/>
    </i>
    <i>
      <x v="272"/>
    </i>
    <i>
      <x v="1075"/>
    </i>
    <i>
      <x v="144"/>
    </i>
    <i>
      <x v="1216"/>
    </i>
    <i>
      <x v="398"/>
    </i>
    <i>
      <x v="1219"/>
    </i>
    <i>
      <x v="825"/>
    </i>
    <i>
      <x v="100"/>
    </i>
    <i>
      <x v="723"/>
    </i>
    <i>
      <x v="1010"/>
    </i>
    <i>
      <x v="86"/>
    </i>
    <i>
      <x v="1709"/>
    </i>
    <i>
      <x v="224"/>
    </i>
    <i>
      <x v="1289"/>
    </i>
    <i>
      <x v="1725"/>
    </i>
    <i>
      <x v="1416"/>
    </i>
    <i>
      <x v="404"/>
    </i>
    <i>
      <x v="445"/>
    </i>
    <i>
      <x v="599"/>
    </i>
    <i>
      <x v="897"/>
    </i>
    <i>
      <x v="146"/>
    </i>
    <i>
      <x v="233"/>
    </i>
    <i>
      <x v="1679"/>
    </i>
    <i>
      <x v="1411"/>
    </i>
    <i>
      <x v="117"/>
    </i>
    <i>
      <x v="1683"/>
    </i>
    <i>
      <x v="33"/>
    </i>
    <i>
      <x v="1624"/>
    </i>
    <i>
      <x v="643"/>
    </i>
    <i>
      <x v="1682"/>
    </i>
    <i>
      <x v="543"/>
    </i>
    <i>
      <x v="1351"/>
    </i>
    <i>
      <x v="435"/>
    </i>
    <i>
      <x v="1687"/>
    </i>
    <i>
      <x v="230"/>
    </i>
    <i>
      <x v="1254"/>
    </i>
    <i>
      <x v="150"/>
    </i>
    <i>
      <x v="373"/>
    </i>
    <i>
      <x v="1457"/>
    </i>
    <i>
      <x v="560"/>
    </i>
    <i>
      <x v="1288"/>
    </i>
    <i>
      <x v="868"/>
    </i>
    <i>
      <x v="366"/>
    </i>
    <i>
      <x v="300"/>
    </i>
    <i>
      <x v="700"/>
    </i>
    <i>
      <x v="1513"/>
    </i>
    <i>
      <x v="1584"/>
    </i>
    <i>
      <x v="500"/>
    </i>
    <i>
      <x v="1676"/>
    </i>
    <i>
      <x v="41"/>
    </i>
    <i>
      <x v="1078"/>
    </i>
    <i>
      <x v="918"/>
    </i>
    <i>
      <x v="1320"/>
    </i>
    <i>
      <x v="517"/>
    </i>
    <i>
      <x v="1537"/>
    </i>
    <i>
      <x v="93"/>
    </i>
    <i>
      <x v="530"/>
    </i>
    <i>
      <x v="1110"/>
    </i>
    <i>
      <x v="1094"/>
    </i>
    <i>
      <x v="102"/>
    </i>
    <i>
      <x v="126"/>
    </i>
    <i>
      <x v="1475"/>
    </i>
    <i>
      <x v="1"/>
    </i>
    <i>
      <x v="1708"/>
    </i>
    <i>
      <x v="1282"/>
    </i>
    <i>
      <x v="288"/>
    </i>
    <i>
      <x v="716"/>
    </i>
    <i>
      <x v="1270"/>
    </i>
    <i>
      <x v="625"/>
    </i>
    <i>
      <x v="190"/>
    </i>
    <i>
      <x v="1372"/>
    </i>
    <i>
      <x v="477"/>
    </i>
    <i>
      <x v="621"/>
    </i>
    <i>
      <x v="177"/>
    </i>
    <i>
      <x v="14"/>
    </i>
    <i>
      <x v="1192"/>
    </i>
    <i>
      <x v="10"/>
    </i>
    <i>
      <x v="72"/>
    </i>
    <i>
      <x v="1251"/>
    </i>
    <i>
      <x v="1521"/>
    </i>
    <i>
      <x v="1368"/>
    </i>
    <i>
      <x v="706"/>
    </i>
    <i>
      <x v="131"/>
    </i>
    <i>
      <x v="951"/>
    </i>
    <i>
      <x v="1571"/>
    </i>
    <i>
      <x v="209"/>
    </i>
    <i>
      <x v="672"/>
    </i>
    <i>
      <x v="4"/>
    </i>
    <i>
      <x v="864"/>
    </i>
    <i>
      <x v="1560"/>
    </i>
    <i>
      <x v="1712"/>
    </i>
    <i>
      <x v="1166"/>
    </i>
    <i>
      <x v="498"/>
    </i>
    <i>
      <x v="1453"/>
    </i>
    <i>
      <x v="448"/>
    </i>
    <i>
      <x v="707"/>
    </i>
    <i>
      <x v="25"/>
    </i>
    <i>
      <x v="263"/>
    </i>
    <i>
      <x v="1304"/>
    </i>
    <i>
      <x v="745"/>
    </i>
    <i>
      <x v="1618"/>
    </i>
    <i>
      <x v="1067"/>
    </i>
    <i>
      <x v="546"/>
    </i>
    <i>
      <x v="313"/>
    </i>
    <i>
      <x v="66"/>
    </i>
    <i>
      <x v="1523"/>
    </i>
    <i>
      <x v="328"/>
    </i>
    <i>
      <x v="524"/>
    </i>
    <i>
      <x v="441"/>
    </i>
    <i>
      <x v="497"/>
    </i>
    <i>
      <x v="1305"/>
    </i>
    <i>
      <x v="295"/>
    </i>
    <i>
      <x v="649"/>
    </i>
    <i>
      <x v="94"/>
    </i>
    <i>
      <x v="1087"/>
    </i>
    <i>
      <x v="1576"/>
    </i>
    <i>
      <x v="496"/>
    </i>
    <i>
      <x v="884"/>
    </i>
    <i>
      <x v="553"/>
    </i>
    <i>
      <x v="1526"/>
    </i>
    <i>
      <x v="844"/>
    </i>
    <i>
      <x v="1082"/>
    </i>
    <i>
      <x v="17"/>
    </i>
    <i>
      <x v="339"/>
    </i>
    <i>
      <x v="1625"/>
    </i>
    <i>
      <x v="810"/>
    </i>
    <i>
      <x v="1232"/>
    </i>
    <i>
      <x v="648"/>
    </i>
    <i>
      <x v="249"/>
    </i>
    <i>
      <x v="521"/>
    </i>
    <i>
      <x v="1072"/>
    </i>
    <i>
      <x v="180"/>
    </i>
    <i>
      <x v="1173"/>
    </i>
    <i>
      <x v="1117"/>
    </i>
    <i>
      <x v="1199"/>
    </i>
    <i>
      <x v="909"/>
    </i>
    <i>
      <x v="1696"/>
    </i>
    <i>
      <x v="610"/>
    </i>
    <i>
      <x v="1016"/>
    </i>
    <i>
      <x v="1193"/>
    </i>
    <i>
      <x v="1330"/>
    </i>
    <i>
      <x v="566"/>
    </i>
    <i>
      <x v="581"/>
    </i>
    <i>
      <x v="729"/>
    </i>
    <i>
      <x v="1553"/>
    </i>
    <i>
      <x v="1229"/>
    </i>
    <i>
      <x v="837"/>
    </i>
    <i>
      <x v="1438"/>
    </i>
    <i>
      <x v="1446"/>
    </i>
    <i>
      <x v="400"/>
    </i>
    <i>
      <x v="1678"/>
    </i>
    <i>
      <x v="637"/>
    </i>
    <i>
      <x v="589"/>
    </i>
    <i>
      <x v="835"/>
    </i>
    <i>
      <x v="1207"/>
    </i>
    <i>
      <x v="1077"/>
    </i>
    <i>
      <x v="187"/>
    </i>
    <i>
      <x v="629"/>
    </i>
    <i>
      <x v="554"/>
    </i>
    <i>
      <x v="1672"/>
    </i>
    <i>
      <x v="1297"/>
    </i>
    <i>
      <x v="505"/>
    </i>
    <i>
      <x v="50"/>
    </i>
    <i>
      <x v="958"/>
    </i>
    <i>
      <x v="512"/>
    </i>
    <i>
      <x v="1536"/>
    </i>
    <i>
      <x v="1008"/>
    </i>
    <i>
      <x v="1409"/>
    </i>
    <i>
      <x v="1096"/>
    </i>
    <i>
      <x v="995"/>
    </i>
    <i>
      <x v="1002"/>
    </i>
    <i>
      <x v="201"/>
    </i>
    <i>
      <x v="1561"/>
    </i>
    <i>
      <x v="200"/>
    </i>
    <i>
      <x v="1477"/>
    </i>
    <i>
      <x v="442"/>
    </i>
    <i>
      <x v="56"/>
    </i>
    <i>
      <x v="181"/>
    </i>
    <i>
      <x v="1060"/>
    </i>
    <i>
      <x v="503"/>
    </i>
    <i>
      <x v="474"/>
    </i>
    <i>
      <x v="1371"/>
    </i>
    <i>
      <x v="1529"/>
    </i>
    <i>
      <x v="783"/>
    </i>
    <i>
      <x v="693"/>
    </i>
    <i>
      <x v="1689"/>
    </i>
    <i>
      <x v="79"/>
    </i>
    <i>
      <x v="978"/>
    </i>
    <i>
      <x v="141"/>
    </i>
    <i>
      <x v="225"/>
    </i>
    <i>
      <x v="1172"/>
    </i>
    <i>
      <x v="424"/>
    </i>
    <i>
      <x v="1275"/>
    </i>
    <i>
      <x v="623"/>
    </i>
    <i>
      <x v="1135"/>
    </i>
    <i>
      <x v="1442"/>
    </i>
    <i>
      <x v="240"/>
    </i>
    <i>
      <x v="809"/>
    </i>
    <i>
      <x v="1707"/>
    </i>
    <i>
      <x v="1355"/>
    </i>
    <i>
      <x v="855"/>
    </i>
    <i>
      <x v="558"/>
    </i>
    <i>
      <x v="1065"/>
    </i>
    <i>
      <x v="1432"/>
    </i>
    <i>
      <x v="1198"/>
    </i>
    <i>
      <x v="537"/>
    </i>
    <i>
      <x v="1018"/>
    </i>
    <i>
      <x v="650"/>
    </i>
    <i>
      <x v="1081"/>
    </i>
    <i>
      <x v="332"/>
    </i>
    <i>
      <x v="54"/>
    </i>
    <i>
      <x v="1541"/>
    </i>
    <i>
      <x v="1142"/>
    </i>
    <i>
      <x v="145"/>
    </i>
    <i>
      <x v="907"/>
    </i>
    <i>
      <x v="280"/>
    </i>
    <i>
      <x v="151"/>
    </i>
    <i>
      <x v="246"/>
    </i>
    <i>
      <x v="1237"/>
    </i>
    <i>
      <x v="772"/>
    </i>
    <i>
      <x v="82"/>
    </i>
    <i>
      <x v="1484"/>
    </i>
    <i>
      <x v="1350"/>
    </i>
    <i>
      <x v="912"/>
    </i>
    <i>
      <x v="928"/>
    </i>
    <i>
      <x v="1358"/>
    </i>
    <i>
      <x v="307"/>
    </i>
    <i>
      <x v="1482"/>
    </i>
    <i>
      <x v="627"/>
    </i>
    <i>
      <x v="1295"/>
    </i>
    <i>
      <x v="1478"/>
    </i>
    <i>
      <x v="738"/>
    </i>
    <i>
      <x v="1652"/>
    </i>
    <i>
      <x v="1414"/>
    </i>
    <i>
      <x v="245"/>
    </i>
    <i>
      <x v="1255"/>
    </i>
    <i>
      <x v="792"/>
    </i>
    <i>
      <x v="614"/>
    </i>
    <i>
      <x v="1699"/>
    </i>
    <i>
      <x v="476"/>
    </i>
    <i>
      <x v="402"/>
    </i>
    <i>
      <x v="1324"/>
    </i>
    <i>
      <x v="103"/>
    </i>
    <i>
      <x v="1546"/>
    </i>
    <i>
      <x v="1650"/>
    </i>
    <i>
      <x v="1374"/>
    </i>
    <i>
      <x v="797"/>
    </i>
    <i>
      <x v="1056"/>
    </i>
    <i>
      <x v="397"/>
    </i>
    <i>
      <x v="777"/>
    </i>
    <i>
      <x v="338"/>
    </i>
    <i>
      <x v="352"/>
    </i>
    <i>
      <x v="1402"/>
    </i>
    <i>
      <x v="1384"/>
    </i>
    <i>
      <x v="781"/>
    </i>
    <i>
      <x v="319"/>
    </i>
    <i>
      <x v="536"/>
    </i>
    <i>
      <x v="1591"/>
    </i>
    <i>
      <x v="586"/>
    </i>
    <i>
      <x v="376"/>
    </i>
    <i>
      <x v="1519"/>
    </i>
    <i>
      <x v="900"/>
    </i>
    <i>
      <x v="843"/>
    </i>
    <i>
      <x v="784"/>
    </i>
    <i>
      <x v="1034"/>
    </i>
    <i>
      <x v="1587"/>
    </i>
    <i>
      <x v="1574"/>
    </i>
    <i>
      <x v="1091"/>
    </i>
    <i>
      <x v="53"/>
    </i>
    <i>
      <x v="1694"/>
    </i>
    <i>
      <x v="61"/>
    </i>
    <i>
      <x v="383"/>
    </i>
    <i>
      <x v="877"/>
    </i>
    <i>
      <x v="1674"/>
    </i>
    <i>
      <x v="977"/>
    </i>
    <i>
      <x v="956"/>
    </i>
    <i>
      <x v="1359"/>
    </i>
    <i>
      <x v="846"/>
    </i>
    <i>
      <x v="1673"/>
    </i>
    <i>
      <x v="715"/>
    </i>
    <i>
      <x v="1715"/>
    </i>
    <i>
      <x v="1068"/>
    </i>
    <i>
      <x v="27"/>
    </i>
    <i>
      <x v="856"/>
    </i>
    <i>
      <x v="1249"/>
    </i>
    <i>
      <x v="84"/>
    </i>
    <i>
      <x v="412"/>
    </i>
    <i>
      <x v="106"/>
    </i>
    <i>
      <x v="1685"/>
    </i>
    <i>
      <x v="1017"/>
    </i>
    <i>
      <x v="753"/>
    </i>
    <i>
      <x v="655"/>
    </i>
    <i>
      <x v="946"/>
    </i>
    <i>
      <x v="1550"/>
    </i>
    <i>
      <x v="533"/>
    </i>
    <i>
      <x v="695"/>
    </i>
    <i>
      <x v="609"/>
    </i>
    <i>
      <x v="1147"/>
    </i>
    <i>
      <x v="1242"/>
    </i>
    <i>
      <x v="770"/>
    </i>
    <i>
      <x v="1103"/>
    </i>
    <i>
      <x v="1098"/>
    </i>
    <i>
      <x v="913"/>
    </i>
    <i>
      <x v="858"/>
    </i>
    <i>
      <x v="139"/>
    </i>
    <i>
      <x v="221"/>
    </i>
    <i>
      <x v="567"/>
    </i>
    <i>
      <x v="1279"/>
    </i>
    <i>
      <x v="960"/>
    </i>
    <i>
      <x v="19"/>
    </i>
    <i>
      <x v="1234"/>
    </i>
    <i>
      <x v="1718"/>
    </i>
    <i>
      <x v="711"/>
    </i>
    <i>
      <x v="1236"/>
    </i>
    <i>
      <x v="514"/>
    </i>
    <i>
      <x v="880"/>
    </i>
    <i>
      <x v="415"/>
    </i>
    <i>
      <x v="814"/>
    </i>
    <i>
      <x v="936"/>
    </i>
    <i>
      <x v="734"/>
    </i>
    <i>
      <x v="522"/>
    </i>
    <i>
      <x v="891"/>
    </i>
    <i>
      <x v="194"/>
    </i>
    <i>
      <x v="525"/>
    </i>
    <i>
      <x v="436"/>
    </i>
    <i>
      <x v="1517"/>
    </i>
    <i>
      <x v="617"/>
    </i>
    <i>
      <x v="1506"/>
    </i>
    <i>
      <x v="651"/>
    </i>
    <i>
      <x v="888"/>
    </i>
    <i>
      <x v="1217"/>
    </i>
    <i>
      <x v="1596"/>
    </i>
    <i>
      <x v="1507"/>
    </i>
    <i>
      <x v="1342"/>
    </i>
    <i>
      <x v="1009"/>
    </i>
    <i>
      <x v="1278"/>
    </i>
    <i>
      <x v="433"/>
    </i>
    <i>
      <x v="732"/>
    </i>
    <i>
      <x v="58"/>
    </i>
    <i>
      <x v="666"/>
    </i>
    <i>
      <x v="1268"/>
    </i>
    <i>
      <x v="105"/>
    </i>
    <i>
      <x v="1291"/>
    </i>
    <i>
      <x v="371"/>
    </i>
    <i>
      <x v="817"/>
    </i>
    <i>
      <x v="972"/>
    </i>
    <i>
      <x v="963"/>
    </i>
    <i>
      <x v="1088"/>
    </i>
    <i>
      <x v="696"/>
    </i>
    <i>
      <x v="110"/>
    </i>
    <i>
      <x v="767"/>
    </i>
    <i>
      <x v="112"/>
    </i>
    <i>
      <x v="1214"/>
    </i>
    <i>
      <x v="247"/>
    </i>
    <i>
      <x v="851"/>
    </i>
    <i>
      <x v="1569"/>
    </i>
    <i>
      <x v="222"/>
    </i>
    <i>
      <x v="1655"/>
    </i>
    <i>
      <x v="23"/>
    </i>
    <i>
      <x v="1058"/>
    </i>
    <i>
      <x v="1052"/>
    </i>
    <i>
      <x v="1127"/>
    </i>
    <i>
      <x v="549"/>
    </i>
    <i>
      <x v="607"/>
    </i>
    <i>
      <x v="271"/>
    </i>
    <i>
      <x v="394"/>
    </i>
    <i>
      <x v="1137"/>
    </i>
    <i>
      <x v="573"/>
    </i>
    <i>
      <x v="1496"/>
    </i>
    <i>
      <x v="1422"/>
    </i>
    <i>
      <x v="1235"/>
    </i>
    <i>
      <x v="1564"/>
    </i>
    <i>
      <x v="1594"/>
    </i>
    <i>
      <x v="370"/>
    </i>
    <i>
      <x v="67"/>
    </i>
    <i>
      <x v="95"/>
    </i>
    <i>
      <x v="574"/>
    </i>
    <i>
      <x v="1603"/>
    </i>
    <i>
      <x v="890"/>
    </i>
    <i>
      <x v="618"/>
    </i>
    <i>
      <x v="1693"/>
    </i>
    <i>
      <x v="1467"/>
    </i>
    <i>
      <x v="1028"/>
    </i>
    <i>
      <x v="602"/>
    </i>
    <i>
      <x v="1722"/>
    </i>
    <i>
      <x v="1252"/>
    </i>
    <i>
      <x v="1427"/>
    </i>
    <i>
      <x v="491"/>
    </i>
    <i>
      <x v="1428"/>
    </i>
    <i>
      <x v="1257"/>
    </i>
    <i>
      <x v="1175"/>
    </i>
    <i>
      <x v="885"/>
    </i>
    <i>
      <x v="1386"/>
    </i>
    <i>
      <x v="270"/>
    </i>
    <i>
      <x v="1310"/>
    </i>
    <i>
      <x v="18"/>
    </i>
    <i>
      <x v="771"/>
    </i>
    <i>
      <x v="1280"/>
    </i>
    <i>
      <x v="842"/>
    </i>
    <i>
      <x v="311"/>
    </i>
    <i>
      <x v="1589"/>
    </i>
    <i>
      <x v="1408"/>
    </i>
    <i>
      <x v="1713"/>
    </i>
    <i>
      <x v="1419"/>
    </i>
    <i>
      <x v="335"/>
    </i>
    <i>
      <x v="350"/>
    </i>
    <i>
      <x v="1421"/>
    </i>
    <i>
      <x v="1154"/>
    </i>
    <i>
      <x v="455"/>
    </i>
    <i>
      <x v="1691"/>
    </i>
    <i>
      <x v="1675"/>
    </i>
    <i>
      <x v="70"/>
    </i>
    <i>
      <x v="735"/>
    </i>
    <i>
      <x v="1367"/>
    </i>
    <i>
      <x v="1415"/>
    </i>
    <i>
      <x v="1105"/>
    </i>
    <i>
      <x v="317"/>
    </i>
    <i>
      <x v="961"/>
    </i>
    <i>
      <x v="688"/>
    </i>
    <i>
      <x v="1074"/>
    </i>
    <i>
      <x v="1084"/>
    </i>
    <i>
      <x v="1048"/>
    </i>
    <i>
      <x v="1230"/>
    </i>
    <i>
      <x v="752"/>
    </i>
    <i>
      <x v="1086"/>
    </i>
    <i>
      <x v="605"/>
    </i>
    <i>
      <x v="1483"/>
    </i>
    <i>
      <x v="1705"/>
    </i>
    <i>
      <x v="165"/>
    </i>
    <i>
      <x v="1258"/>
    </i>
    <i>
      <x v="1377"/>
    </i>
    <i>
      <x v="1429"/>
    </i>
    <i>
      <x v="202"/>
    </i>
    <i>
      <x v="282"/>
    </i>
    <i>
      <x v="1646"/>
    </i>
    <i>
      <x v="1316"/>
    </i>
    <i>
      <x v="1504"/>
    </i>
    <i>
      <x v="1335"/>
    </i>
    <i>
      <x v="634"/>
    </i>
    <i>
      <x v="694"/>
    </i>
    <i>
      <x v="1312"/>
    </i>
    <i>
      <x v="691"/>
    </i>
    <i>
      <x v="1726"/>
    </i>
    <i>
      <x v="1658"/>
    </i>
    <i>
      <x v="988"/>
    </i>
    <i>
      <x v="226"/>
    </i>
    <i>
      <x v="813"/>
    </i>
    <i>
      <x v="96"/>
    </i>
    <i>
      <x v="205"/>
    </i>
    <i>
      <x v="886"/>
    </i>
    <i>
      <x v="1582"/>
    </i>
    <i>
      <x v="595"/>
    </i>
    <i>
      <x v="949"/>
    </i>
    <i>
      <x v="898"/>
    </i>
    <i>
      <x v="215"/>
    </i>
    <i>
      <x v="845"/>
    </i>
    <i t="grand">
      <x/>
    </i>
  </rowItems>
  <colItems count="1">
    <i/>
  </colItems>
  <dataFields count="1">
    <dataField name="Sum of Profit" fld="20" baseField="0" baseItem="0"/>
  </dataFields>
  <formats count="40">
    <format dxfId="81">
      <pivotArea type="all" dataOnly="0" outline="0" fieldPosition="0"/>
    </format>
    <format dxfId="80">
      <pivotArea outline="0" collapsedLevelsAreSubtotals="1" fieldPosition="0"/>
    </format>
    <format dxfId="79">
      <pivotArea dataOnly="0" labelOnly="1" fieldPosition="0">
        <references count="1">
          <reference field="10" count="50">
            <x v="11"/>
            <x v="45"/>
            <x v="57"/>
            <x v="204"/>
            <x v="228"/>
            <x v="231"/>
            <x v="259"/>
            <x v="274"/>
            <x v="279"/>
            <x v="359"/>
            <x v="387"/>
            <x v="483"/>
            <x v="484"/>
            <x v="510"/>
            <x v="519"/>
            <x v="539"/>
            <x v="559"/>
            <x v="622"/>
            <x v="626"/>
            <x v="644"/>
            <x v="664"/>
            <x v="685"/>
            <x v="757"/>
            <x v="788"/>
            <x v="818"/>
            <x v="870"/>
            <x v="873"/>
            <x v="947"/>
            <x v="971"/>
            <x v="1000"/>
            <x v="1085"/>
            <x v="1265"/>
            <x v="1281"/>
            <x v="1301"/>
            <x v="1308"/>
            <x v="1315"/>
            <x v="1356"/>
            <x v="1405"/>
            <x v="1412"/>
            <x v="1426"/>
            <x v="1462"/>
            <x v="1495"/>
            <x v="1562"/>
            <x v="1563"/>
            <x v="1577"/>
            <x v="1608"/>
            <x v="1616"/>
            <x v="1627"/>
            <x v="1645"/>
            <x v="1702"/>
          </reference>
        </references>
      </pivotArea>
    </format>
    <format dxfId="78">
      <pivotArea dataOnly="0" labelOnly="1" fieldPosition="0">
        <references count="1">
          <reference field="10" count="50">
            <x v="8"/>
            <x v="12"/>
            <x v="73"/>
            <x v="75"/>
            <x v="83"/>
            <x v="113"/>
            <x v="115"/>
            <x v="133"/>
            <x v="135"/>
            <x v="154"/>
            <x v="236"/>
            <x v="243"/>
            <x v="244"/>
            <x v="325"/>
            <x v="342"/>
            <x v="343"/>
            <x v="369"/>
            <x v="374"/>
            <x v="459"/>
            <x v="465"/>
            <x v="544"/>
            <x v="630"/>
            <x v="679"/>
            <x v="704"/>
            <x v="717"/>
            <x v="778"/>
            <x v="789"/>
            <x v="807"/>
            <x v="965"/>
            <x v="1076"/>
            <x v="1151"/>
            <x v="1171"/>
            <x v="1245"/>
            <x v="1246"/>
            <x v="1292"/>
            <x v="1298"/>
            <x v="1321"/>
            <x v="1325"/>
            <x v="1328"/>
            <x v="1379"/>
            <x v="1398"/>
            <x v="1404"/>
            <x v="1485"/>
            <x v="1486"/>
            <x v="1489"/>
            <x v="1611"/>
            <x v="1637"/>
            <x v="1670"/>
            <x v="1680"/>
            <x v="1711"/>
          </reference>
        </references>
      </pivotArea>
    </format>
    <format dxfId="77">
      <pivotArea dataOnly="0" labelOnly="1" fieldPosition="0">
        <references count="1">
          <reference field="10" count="50">
            <x v="42"/>
            <x v="68"/>
            <x v="76"/>
            <x v="120"/>
            <x v="158"/>
            <x v="169"/>
            <x v="178"/>
            <x v="184"/>
            <x v="212"/>
            <x v="264"/>
            <x v="312"/>
            <x v="351"/>
            <x v="375"/>
            <x v="377"/>
            <x v="440"/>
            <x v="449"/>
            <x v="487"/>
            <x v="529"/>
            <x v="576"/>
            <x v="579"/>
            <x v="590"/>
            <x v="600"/>
            <x v="615"/>
            <x v="652"/>
            <x v="756"/>
            <x v="787"/>
            <x v="828"/>
            <x v="908"/>
            <x v="917"/>
            <x v="954"/>
            <x v="1045"/>
            <x v="1047"/>
            <x v="1111"/>
            <x v="1189"/>
            <x v="1220"/>
            <x v="1260"/>
            <x v="1263"/>
            <x v="1273"/>
            <x v="1296"/>
            <x v="1327"/>
            <x v="1394"/>
            <x v="1420"/>
            <x v="1459"/>
            <x v="1463"/>
            <x v="1543"/>
            <x v="1588"/>
            <x v="1602"/>
            <x v="1662"/>
            <x v="1713"/>
            <x v="1730"/>
          </reference>
        </references>
      </pivotArea>
    </format>
    <format dxfId="76">
      <pivotArea dataOnly="0" labelOnly="1" fieldPosition="0">
        <references count="1">
          <reference field="10" count="50">
            <x v="60"/>
            <x v="88"/>
            <x v="90"/>
            <x v="147"/>
            <x v="148"/>
            <x v="172"/>
            <x v="192"/>
            <x v="315"/>
            <x v="367"/>
            <x v="490"/>
            <x v="507"/>
            <x v="542"/>
            <x v="565"/>
            <x v="577"/>
            <x v="608"/>
            <x v="628"/>
            <x v="647"/>
            <x v="657"/>
            <x v="670"/>
            <x v="746"/>
            <x v="768"/>
            <x v="780"/>
            <x v="791"/>
            <x v="799"/>
            <x v="824"/>
            <x v="833"/>
            <x v="861"/>
            <x v="911"/>
            <x v="926"/>
            <x v="957"/>
            <x v="962"/>
            <x v="976"/>
            <x v="1006"/>
            <x v="1123"/>
            <x v="1156"/>
            <x v="1188"/>
            <x v="1218"/>
            <x v="1222"/>
            <x v="1262"/>
            <x v="1274"/>
            <x v="1306"/>
            <x v="1307"/>
            <x v="1375"/>
            <x v="1400"/>
            <x v="1471"/>
            <x v="1548"/>
            <x v="1551"/>
            <x v="1583"/>
            <x v="1613"/>
            <x v="1621"/>
          </reference>
        </references>
      </pivotArea>
    </format>
    <format dxfId="75">
      <pivotArea dataOnly="0" labelOnly="1" fieldPosition="0">
        <references count="1">
          <reference field="10" count="50">
            <x v="32"/>
            <x v="37"/>
            <x v="38"/>
            <x v="91"/>
            <x v="306"/>
            <x v="323"/>
            <x v="447"/>
            <x v="523"/>
            <x v="603"/>
            <x v="620"/>
            <x v="673"/>
            <x v="692"/>
            <x v="718"/>
            <x v="725"/>
            <x v="760"/>
            <x v="774"/>
            <x v="782"/>
            <x v="794"/>
            <x v="803"/>
            <x v="862"/>
            <x v="883"/>
            <x v="901"/>
            <x v="967"/>
            <x v="989"/>
            <x v="997"/>
            <x v="1063"/>
            <x v="1104"/>
            <x v="1145"/>
            <x v="1177"/>
            <x v="1190"/>
            <x v="1209"/>
            <x v="1224"/>
            <x v="1256"/>
            <x v="1344"/>
            <x v="1353"/>
            <x v="1417"/>
            <x v="1424"/>
            <x v="1440"/>
            <x v="1447"/>
            <x v="1480"/>
            <x v="1503"/>
            <x v="1512"/>
            <x v="1556"/>
            <x v="1580"/>
            <x v="1593"/>
            <x v="1604"/>
            <x v="1622"/>
            <x v="1701"/>
            <x v="1706"/>
            <x v="1710"/>
          </reference>
        </references>
      </pivotArea>
    </format>
    <format dxfId="74">
      <pivotArea dataOnly="0" labelOnly="1" fieldPosition="0">
        <references count="1">
          <reference field="10" count="50">
            <x v="55"/>
            <x v="111"/>
            <x v="121"/>
            <x v="199"/>
            <x v="218"/>
            <x v="219"/>
            <x v="258"/>
            <x v="293"/>
            <x v="406"/>
            <x v="411"/>
            <x v="437"/>
            <x v="458"/>
            <x v="506"/>
            <x v="535"/>
            <x v="547"/>
            <x v="568"/>
            <x v="636"/>
            <x v="640"/>
            <x v="681"/>
            <x v="686"/>
            <x v="728"/>
            <x v="750"/>
            <x v="790"/>
            <x v="812"/>
            <x v="832"/>
            <x v="839"/>
            <x v="840"/>
            <x v="841"/>
            <x v="906"/>
            <x v="927"/>
            <x v="986"/>
            <x v="1015"/>
            <x v="1025"/>
            <x v="1116"/>
            <x v="1124"/>
            <x v="1132"/>
            <x v="1146"/>
            <x v="1149"/>
            <x v="1157"/>
            <x v="1208"/>
            <x v="1269"/>
            <x v="1299"/>
            <x v="1309"/>
            <x v="1362"/>
            <x v="1392"/>
            <x v="1401"/>
            <x v="1473"/>
            <x v="1528"/>
            <x v="1534"/>
            <x v="1700"/>
          </reference>
        </references>
      </pivotArea>
    </format>
    <format dxfId="73">
      <pivotArea dataOnly="0" labelOnly="1" fieldPosition="0">
        <references count="1">
          <reference field="10" count="50">
            <x v="62"/>
            <x v="109"/>
            <x v="129"/>
            <x v="134"/>
            <x v="198"/>
            <x v="234"/>
            <x v="235"/>
            <x v="262"/>
            <x v="276"/>
            <x v="314"/>
            <x v="318"/>
            <x v="324"/>
            <x v="337"/>
            <x v="347"/>
            <x v="361"/>
            <x v="365"/>
            <x v="413"/>
            <x v="462"/>
            <x v="488"/>
            <x v="552"/>
            <x v="642"/>
            <x v="665"/>
            <x v="678"/>
            <x v="682"/>
            <x v="714"/>
            <x v="741"/>
            <x v="742"/>
            <x v="754"/>
            <x v="801"/>
            <x v="919"/>
            <x v="937"/>
            <x v="966"/>
            <x v="996"/>
            <x v="1134"/>
            <x v="1167"/>
            <x v="1181"/>
            <x v="1201"/>
            <x v="1286"/>
            <x v="1313"/>
            <x v="1317"/>
            <x v="1354"/>
            <x v="1436"/>
            <x v="1454"/>
            <x v="1494"/>
            <x v="1552"/>
            <x v="1566"/>
            <x v="1567"/>
            <x v="1579"/>
            <x v="1597"/>
            <x v="1698"/>
          </reference>
        </references>
      </pivotArea>
    </format>
    <format dxfId="72">
      <pivotArea dataOnly="0" labelOnly="1" fieldPosition="0">
        <references count="1">
          <reference field="10" count="50">
            <x v="29"/>
            <x v="46"/>
            <x v="108"/>
            <x v="166"/>
            <x v="214"/>
            <x v="242"/>
            <x v="277"/>
            <x v="281"/>
            <x v="334"/>
            <x v="372"/>
            <x v="385"/>
            <x v="399"/>
            <x v="463"/>
            <x v="468"/>
            <x v="478"/>
            <x v="534"/>
            <x v="601"/>
            <x v="668"/>
            <x v="677"/>
            <x v="821"/>
            <x v="860"/>
            <x v="925"/>
            <x v="938"/>
            <x v="973"/>
            <x v="975"/>
            <x v="994"/>
            <x v="1055"/>
            <x v="1108"/>
            <x v="1118"/>
            <x v="1129"/>
            <x v="1136"/>
            <x v="1165"/>
            <x v="1213"/>
            <x v="1240"/>
            <x v="1248"/>
            <x v="1381"/>
            <x v="1460"/>
            <x v="1464"/>
            <x v="1470"/>
            <x v="1505"/>
            <x v="1514"/>
            <x v="1515"/>
            <x v="1549"/>
            <x v="1586"/>
            <x v="1599"/>
            <x v="1636"/>
            <x v="1639"/>
            <x v="1654"/>
            <x v="1665"/>
            <x v="1682"/>
          </reference>
        </references>
      </pivotArea>
    </format>
    <format dxfId="71">
      <pivotArea dataOnly="0" labelOnly="1" fieldPosition="0">
        <references count="1">
          <reference field="10" count="50">
            <x v="3"/>
            <x v="44"/>
            <x v="52"/>
            <x v="78"/>
            <x v="98"/>
            <x v="107"/>
            <x v="160"/>
            <x v="193"/>
            <x v="223"/>
            <x v="256"/>
            <x v="303"/>
            <x v="329"/>
            <x v="390"/>
            <x v="410"/>
            <x v="555"/>
            <x v="575"/>
            <x v="613"/>
            <x v="632"/>
            <x v="721"/>
            <x v="726"/>
            <x v="759"/>
            <x v="769"/>
            <x v="776"/>
            <x v="857"/>
            <x v="876"/>
            <x v="922"/>
            <x v="1044"/>
            <x v="1050"/>
            <x v="1080"/>
            <x v="1095"/>
            <x v="1143"/>
            <x v="1183"/>
            <x v="1200"/>
            <x v="1264"/>
            <x v="1276"/>
            <x v="1277"/>
            <x v="1337"/>
            <x v="1340"/>
            <x v="1406"/>
            <x v="1516"/>
            <x v="1524"/>
            <x v="1525"/>
            <x v="1540"/>
            <x v="1555"/>
            <x v="1570"/>
            <x v="1619"/>
            <x v="1631"/>
            <x v="1647"/>
            <x v="1692"/>
            <x v="1716"/>
          </reference>
        </references>
      </pivotArea>
    </format>
    <format dxfId="70">
      <pivotArea dataOnly="0" labelOnly="1" fieldPosition="0">
        <references count="1">
          <reference field="10" count="50">
            <x v="132"/>
            <x v="143"/>
            <x v="149"/>
            <x v="157"/>
            <x v="174"/>
            <x v="248"/>
            <x v="253"/>
            <x v="254"/>
            <x v="292"/>
            <x v="320"/>
            <x v="345"/>
            <x v="349"/>
            <x v="354"/>
            <x v="356"/>
            <x v="420"/>
            <x v="423"/>
            <x v="516"/>
            <x v="527"/>
            <x v="551"/>
            <x v="638"/>
            <x v="658"/>
            <x v="671"/>
            <x v="690"/>
            <x v="719"/>
            <x v="755"/>
            <x v="785"/>
            <x v="805"/>
            <x v="834"/>
            <x v="854"/>
            <x v="950"/>
            <x v="1039"/>
            <x v="1040"/>
            <x v="1121"/>
            <x v="1139"/>
            <x v="1144"/>
            <x v="1179"/>
            <x v="1197"/>
            <x v="1250"/>
            <x v="1285"/>
            <x v="1334"/>
            <x v="1336"/>
            <x v="1372"/>
            <x v="1389"/>
            <x v="1439"/>
            <x v="1481"/>
            <x v="1550"/>
            <x v="1590"/>
            <x v="1663"/>
            <x v="1717"/>
            <x v="1728"/>
          </reference>
        </references>
      </pivotArea>
    </format>
    <format dxfId="69">
      <pivotArea dataOnly="0" labelOnly="1" fieldPosition="0">
        <references count="1">
          <reference field="10" count="50">
            <x v="13"/>
            <x v="123"/>
            <x v="140"/>
            <x v="162"/>
            <x v="168"/>
            <x v="175"/>
            <x v="197"/>
            <x v="241"/>
            <x v="266"/>
            <x v="388"/>
            <x v="426"/>
            <x v="431"/>
            <x v="439"/>
            <x v="460"/>
            <x v="493"/>
            <x v="563"/>
            <x v="569"/>
            <x v="619"/>
            <x v="666"/>
            <x v="710"/>
            <x v="763"/>
            <x v="765"/>
            <x v="766"/>
            <x v="786"/>
            <x v="808"/>
            <x v="872"/>
            <x v="879"/>
            <x v="964"/>
            <x v="979"/>
            <x v="1057"/>
            <x v="1064"/>
            <x v="1083"/>
            <x v="1174"/>
            <x v="1178"/>
            <x v="1196"/>
            <x v="1212"/>
            <x v="1271"/>
            <x v="1290"/>
            <x v="1293"/>
            <x v="1302"/>
            <x v="1343"/>
            <x v="1364"/>
            <x v="1388"/>
            <x v="1399"/>
            <x v="1450"/>
            <x v="1538"/>
            <x v="1629"/>
            <x v="1633"/>
            <x v="1640"/>
            <x v="1641"/>
          </reference>
        </references>
      </pivotArea>
    </format>
    <format dxfId="68">
      <pivotArea dataOnly="0" labelOnly="1" fieldPosition="0">
        <references count="1">
          <reference field="10" count="50">
            <x v="7"/>
            <x v="21"/>
            <x v="30"/>
            <x v="71"/>
            <x v="77"/>
            <x v="92"/>
            <x v="183"/>
            <x v="213"/>
            <x v="265"/>
            <x v="267"/>
            <x v="269"/>
            <x v="275"/>
            <x v="278"/>
            <x v="301"/>
            <x v="341"/>
            <x v="363"/>
            <x v="364"/>
            <x v="392"/>
            <x v="418"/>
            <x v="513"/>
            <x v="538"/>
            <x v="541"/>
            <x v="556"/>
            <x v="705"/>
            <x v="773"/>
            <x v="775"/>
            <x v="800"/>
            <x v="823"/>
            <x v="871"/>
            <x v="935"/>
            <x v="939"/>
            <x v="1020"/>
            <x v="1024"/>
            <x v="1026"/>
            <x v="1070"/>
            <x v="1079"/>
            <x v="1126"/>
            <x v="1153"/>
            <x v="1186"/>
            <x v="1349"/>
            <x v="1376"/>
            <x v="1378"/>
            <x v="1383"/>
            <x v="1433"/>
            <x v="1466"/>
            <x v="1497"/>
            <x v="1527"/>
            <x v="1533"/>
            <x v="1623"/>
            <x v="1724"/>
          </reference>
        </references>
      </pivotArea>
    </format>
    <format dxfId="67">
      <pivotArea dataOnly="0" labelOnly="1" fieldPosition="0">
        <references count="1">
          <reference field="10" count="50">
            <x v="35"/>
            <x v="125"/>
            <x v="127"/>
            <x v="161"/>
            <x v="210"/>
            <x v="227"/>
            <x v="237"/>
            <x v="238"/>
            <x v="297"/>
            <x v="309"/>
            <x v="316"/>
            <x v="360"/>
            <x v="362"/>
            <x v="378"/>
            <x v="386"/>
            <x v="396"/>
            <x v="401"/>
            <x v="427"/>
            <x v="450"/>
            <x v="502"/>
            <x v="526"/>
            <x v="588"/>
            <x v="708"/>
            <x v="727"/>
            <x v="740"/>
            <x v="743"/>
            <x v="749"/>
            <x v="767"/>
            <x v="793"/>
            <x v="806"/>
            <x v="819"/>
            <x v="923"/>
            <x v="943"/>
            <x v="1029"/>
            <x v="1097"/>
            <x v="1122"/>
            <x v="1152"/>
            <x v="1184"/>
            <x v="1239"/>
            <x v="1253"/>
            <x v="1267"/>
            <x v="1363"/>
            <x v="1373"/>
            <x v="1385"/>
            <x v="1508"/>
            <x v="1606"/>
            <x v="1614"/>
            <x v="1651"/>
            <x v="1664"/>
            <x v="1669"/>
          </reference>
        </references>
      </pivotArea>
    </format>
    <format dxfId="66">
      <pivotArea dataOnly="0" labelOnly="1" fieldPosition="0">
        <references count="1">
          <reference field="10" count="50">
            <x v="43"/>
            <x v="104"/>
            <x v="130"/>
            <x v="155"/>
            <x v="159"/>
            <x v="207"/>
            <x v="286"/>
            <x v="403"/>
            <x v="421"/>
            <x v="422"/>
            <x v="432"/>
            <x v="438"/>
            <x v="456"/>
            <x v="499"/>
            <x v="501"/>
            <x v="531"/>
            <x v="561"/>
            <x v="571"/>
            <x v="592"/>
            <x v="680"/>
            <x v="702"/>
            <x v="737"/>
            <x v="739"/>
            <x v="798"/>
            <x v="811"/>
            <x v="830"/>
            <x v="929"/>
            <x v="955"/>
            <x v="970"/>
            <x v="983"/>
            <x v="1036"/>
            <x v="1038"/>
            <x v="1053"/>
            <x v="1054"/>
            <x v="1059"/>
            <x v="1066"/>
            <x v="1106"/>
            <x v="1133"/>
            <x v="1210"/>
            <x v="1233"/>
            <x v="1259"/>
            <x v="1300"/>
            <x v="1431"/>
            <x v="1441"/>
            <x v="1445"/>
            <x v="1539"/>
            <x v="1544"/>
            <x v="1595"/>
            <x v="1667"/>
            <x v="1681"/>
          </reference>
        </references>
      </pivotArea>
    </format>
    <format dxfId="65">
      <pivotArea dataOnly="0" labelOnly="1" fieldPosition="0">
        <references count="1">
          <reference field="10" count="50">
            <x v="63"/>
            <x v="64"/>
            <x v="85"/>
            <x v="122"/>
            <x v="153"/>
            <x v="163"/>
            <x v="171"/>
            <x v="176"/>
            <x v="188"/>
            <x v="203"/>
            <x v="232"/>
            <x v="250"/>
            <x v="255"/>
            <x v="257"/>
            <x v="289"/>
            <x v="331"/>
            <x v="346"/>
            <x v="355"/>
            <x v="382"/>
            <x v="405"/>
            <x v="407"/>
            <x v="461"/>
            <x v="520"/>
            <x v="545"/>
            <x v="548"/>
            <x v="654"/>
            <x v="660"/>
            <x v="662"/>
            <x v="747"/>
            <x v="930"/>
            <x v="980"/>
            <x v="987"/>
            <x v="1007"/>
            <x v="1012"/>
            <x v="1035"/>
            <x v="1061"/>
            <x v="1164"/>
            <x v="1203"/>
            <x v="1238"/>
            <x v="1319"/>
            <x v="1341"/>
            <x v="1395"/>
            <x v="1403"/>
            <x v="1458"/>
            <x v="1522"/>
            <x v="1628"/>
            <x v="1635"/>
            <x v="1648"/>
            <x v="1653"/>
            <x v="1720"/>
          </reference>
        </references>
      </pivotArea>
    </format>
    <format dxfId="64">
      <pivotArea dataOnly="0" labelOnly="1" fieldPosition="0">
        <references count="1">
          <reference field="10" count="50">
            <x v="24"/>
            <x v="31"/>
            <x v="49"/>
            <x v="136"/>
            <x v="137"/>
            <x v="167"/>
            <x v="170"/>
            <x v="179"/>
            <x v="299"/>
            <x v="344"/>
            <x v="358"/>
            <x v="416"/>
            <x v="428"/>
            <x v="430"/>
            <x v="486"/>
            <x v="509"/>
            <x v="570"/>
            <x v="591"/>
            <x v="593"/>
            <x v="631"/>
            <x v="865"/>
            <x v="874"/>
            <x v="981"/>
            <x v="1003"/>
            <x v="1011"/>
            <x v="1027"/>
            <x v="1041"/>
            <x v="1069"/>
            <x v="1120"/>
            <x v="1125"/>
            <x v="1159"/>
            <x v="1180"/>
            <x v="1204"/>
            <x v="1231"/>
            <x v="1236"/>
            <x v="1370"/>
            <x v="1380"/>
            <x v="1391"/>
            <x v="1444"/>
            <x v="1448"/>
            <x v="1476"/>
            <x v="1487"/>
            <x v="1502"/>
            <x v="1587"/>
            <x v="1600"/>
            <x v="1612"/>
            <x v="1632"/>
            <x v="1666"/>
            <x v="1703"/>
            <x v="1727"/>
          </reference>
        </references>
      </pivotArea>
    </format>
    <format dxfId="63">
      <pivotArea dataOnly="0" labelOnly="1" fieldPosition="0">
        <references count="1">
          <reference field="10" count="50">
            <x v="0"/>
            <x v="2"/>
            <x v="20"/>
            <x v="87"/>
            <x v="97"/>
            <x v="116"/>
            <x v="173"/>
            <x v="239"/>
            <x v="260"/>
            <x v="283"/>
            <x v="336"/>
            <x v="379"/>
            <x v="408"/>
            <x v="471"/>
            <x v="511"/>
            <x v="562"/>
            <x v="564"/>
            <x v="635"/>
            <x v="653"/>
            <x v="684"/>
            <x v="689"/>
            <x v="730"/>
            <x v="779"/>
            <x v="822"/>
            <x v="826"/>
            <x v="836"/>
            <x v="915"/>
            <x v="924"/>
            <x v="934"/>
            <x v="940"/>
            <x v="944"/>
            <x v="969"/>
            <x v="998"/>
            <x v="1004"/>
            <x v="1005"/>
            <x v="1021"/>
            <x v="1073"/>
            <x v="1141"/>
            <x v="1148"/>
            <x v="1202"/>
            <x v="1287"/>
            <x v="1311"/>
            <x v="1331"/>
            <x v="1369"/>
            <x v="1397"/>
            <x v="1413"/>
            <x v="1488"/>
            <x v="1500"/>
            <x v="1520"/>
            <x v="1573"/>
          </reference>
        </references>
      </pivotArea>
    </format>
    <format dxfId="62">
      <pivotArea dataOnly="0" labelOnly="1" fieldPosition="0">
        <references count="1">
          <reference field="10" count="50">
            <x v="51"/>
            <x v="65"/>
            <x v="119"/>
            <x v="164"/>
            <x v="290"/>
            <x v="291"/>
            <x v="298"/>
            <x v="327"/>
            <x v="444"/>
            <x v="532"/>
            <x v="616"/>
            <x v="633"/>
            <x v="641"/>
            <x v="667"/>
            <x v="669"/>
            <x v="687"/>
            <x v="697"/>
            <x v="733"/>
            <x v="831"/>
            <x v="847"/>
            <x v="853"/>
            <x v="881"/>
            <x v="905"/>
            <x v="921"/>
            <x v="953"/>
            <x v="968"/>
            <x v="985"/>
            <x v="1013"/>
            <x v="1031"/>
            <x v="1052"/>
            <x v="1071"/>
            <x v="1107"/>
            <x v="1113"/>
            <x v="1131"/>
            <x v="1138"/>
            <x v="1140"/>
            <x v="1168"/>
            <x v="1182"/>
            <x v="1283"/>
            <x v="1329"/>
            <x v="1418"/>
            <x v="1449"/>
            <x v="1451"/>
            <x v="1468"/>
            <x v="1490"/>
            <x v="1498"/>
            <x v="1558"/>
            <x v="1585"/>
            <x v="1644"/>
            <x v="1695"/>
          </reference>
        </references>
      </pivotArea>
    </format>
    <format dxfId="61">
      <pivotArea dataOnly="0" labelOnly="1" fieldPosition="0">
        <references count="1">
          <reference field="10" count="50">
            <x v="34"/>
            <x v="40"/>
            <x v="124"/>
            <x v="138"/>
            <x v="186"/>
            <x v="195"/>
            <x v="196"/>
            <x v="211"/>
            <x v="268"/>
            <x v="326"/>
            <x v="384"/>
            <x v="425"/>
            <x v="429"/>
            <x v="452"/>
            <x v="454"/>
            <x v="466"/>
            <x v="508"/>
            <x v="540"/>
            <x v="583"/>
            <x v="597"/>
            <x v="604"/>
            <x v="751"/>
            <x v="875"/>
            <x v="931"/>
            <x v="982"/>
            <x v="991"/>
            <x v="992"/>
            <x v="1023"/>
            <x v="1062"/>
            <x v="1119"/>
            <x v="1150"/>
            <x v="1161"/>
            <x v="1162"/>
            <x v="1170"/>
            <x v="1176"/>
            <x v="1195"/>
            <x v="1225"/>
            <x v="1284"/>
            <x v="1314"/>
            <x v="1345"/>
            <x v="1352"/>
            <x v="1365"/>
            <x v="1366"/>
            <x v="1465"/>
            <x v="1509"/>
            <x v="1547"/>
            <x v="1572"/>
            <x v="1642"/>
            <x v="1721"/>
            <x v="1723"/>
          </reference>
        </references>
      </pivotArea>
    </format>
    <format dxfId="60">
      <pivotArea dataOnly="0" labelOnly="1" fieldPosition="0">
        <references count="1">
          <reference field="10" count="50">
            <x v="36"/>
            <x v="89"/>
            <x v="128"/>
            <x v="208"/>
            <x v="357"/>
            <x v="368"/>
            <x v="434"/>
            <x v="451"/>
            <x v="473"/>
            <x v="479"/>
            <x v="518"/>
            <x v="528"/>
            <x v="557"/>
            <x v="580"/>
            <x v="582"/>
            <x v="709"/>
            <x v="731"/>
            <x v="795"/>
            <x v="815"/>
            <x v="838"/>
            <x v="850"/>
            <x v="852"/>
            <x v="867"/>
            <x v="887"/>
            <x v="893"/>
            <x v="933"/>
            <x v="941"/>
            <x v="1022"/>
            <x v="1191"/>
            <x v="1215"/>
            <x v="1226"/>
            <x v="1244"/>
            <x v="1261"/>
            <x v="1323"/>
            <x v="1326"/>
            <x v="1332"/>
            <x v="1338"/>
            <x v="1339"/>
            <x v="1430"/>
            <x v="1455"/>
            <x v="1479"/>
            <x v="1491"/>
            <x v="1542"/>
            <x v="1554"/>
            <x v="1634"/>
            <x v="1659"/>
            <x v="1668"/>
            <x v="1671"/>
            <x v="1686"/>
            <x v="1719"/>
          </reference>
        </references>
      </pivotArea>
    </format>
    <format dxfId="59">
      <pivotArea dataOnly="0" labelOnly="1" fieldPosition="0">
        <references count="1">
          <reference field="10" count="50">
            <x v="5"/>
            <x v="6"/>
            <x v="47"/>
            <x v="80"/>
            <x v="101"/>
            <x v="156"/>
            <x v="185"/>
            <x v="189"/>
            <x v="216"/>
            <x v="273"/>
            <x v="464"/>
            <x v="481"/>
            <x v="495"/>
            <x v="572"/>
            <x v="578"/>
            <x v="598"/>
            <x v="624"/>
            <x v="639"/>
            <x v="646"/>
            <x v="698"/>
            <x v="699"/>
            <x v="724"/>
            <x v="761"/>
            <x v="816"/>
            <x v="829"/>
            <x v="849"/>
            <x v="892"/>
            <x v="932"/>
            <x v="945"/>
            <x v="948"/>
            <x v="993"/>
            <x v="1043"/>
            <x v="1099"/>
            <x v="1205"/>
            <x v="1228"/>
            <x v="1266"/>
            <x v="1347"/>
            <x v="1382"/>
            <x v="1393"/>
            <x v="1407"/>
            <x v="1425"/>
            <x v="1501"/>
            <x v="1557"/>
            <x v="1605"/>
            <x v="1615"/>
            <x v="1643"/>
            <x v="1660"/>
            <x v="1688"/>
            <x v="1729"/>
            <x v="1731"/>
          </reference>
        </references>
      </pivotArea>
    </format>
    <format dxfId="58">
      <pivotArea dataOnly="0" labelOnly="1" fieldPosition="0">
        <references count="1">
          <reference field="10" count="50">
            <x v="39"/>
            <x v="114"/>
            <x v="191"/>
            <x v="206"/>
            <x v="251"/>
            <x v="305"/>
            <x v="381"/>
            <x v="414"/>
            <x v="417"/>
            <x v="453"/>
            <x v="492"/>
            <x v="494"/>
            <x v="550"/>
            <x v="661"/>
            <x v="675"/>
            <x v="676"/>
            <x v="701"/>
            <x v="720"/>
            <x v="722"/>
            <x v="736"/>
            <x v="804"/>
            <x v="820"/>
            <x v="827"/>
            <x v="859"/>
            <x v="869"/>
            <x v="882"/>
            <x v="952"/>
            <x v="959"/>
            <x v="1092"/>
            <x v="1093"/>
            <x v="1101"/>
            <x v="1115"/>
            <x v="1160"/>
            <x v="1163"/>
            <x v="1223"/>
            <x v="1243"/>
            <x v="1303"/>
            <x v="1322"/>
            <x v="1333"/>
            <x v="1348"/>
            <x v="1390"/>
            <x v="1410"/>
            <x v="1472"/>
            <x v="1492"/>
            <x v="1559"/>
            <x v="1578"/>
            <x v="1607"/>
            <x v="1661"/>
            <x v="1677"/>
            <x v="1690"/>
          </reference>
        </references>
      </pivotArea>
    </format>
    <format dxfId="57">
      <pivotArea dataOnly="0" labelOnly="1" fieldPosition="0">
        <references count="1">
          <reference field="10" count="50">
            <x v="9"/>
            <x v="16"/>
            <x v="28"/>
            <x v="81"/>
            <x v="152"/>
            <x v="182"/>
            <x v="220"/>
            <x v="252"/>
            <x v="294"/>
            <x v="304"/>
            <x v="330"/>
            <x v="389"/>
            <x v="393"/>
            <x v="443"/>
            <x v="467"/>
            <x v="472"/>
            <x v="482"/>
            <x v="489"/>
            <x v="594"/>
            <x v="596"/>
            <x v="611"/>
            <x v="612"/>
            <x v="674"/>
            <x v="712"/>
            <x v="713"/>
            <x v="796"/>
            <x v="895"/>
            <x v="899"/>
            <x v="974"/>
            <x v="984"/>
            <x v="1019"/>
            <x v="1030"/>
            <x v="1046"/>
            <x v="1049"/>
            <x v="1169"/>
            <x v="1194"/>
            <x v="1206"/>
            <x v="1247"/>
            <x v="1294"/>
            <x v="1387"/>
            <x v="1437"/>
            <x v="1456"/>
            <x v="1469"/>
            <x v="1518"/>
            <x v="1530"/>
            <x v="1531"/>
            <x v="1568"/>
            <x v="1610"/>
            <x v="1617"/>
            <x v="1684"/>
          </reference>
        </references>
      </pivotArea>
    </format>
    <format dxfId="56">
      <pivotArea dataOnly="0" labelOnly="1" fieldPosition="0">
        <references count="1">
          <reference field="10" count="50">
            <x v="15"/>
            <x v="118"/>
            <x v="142"/>
            <x v="217"/>
            <x v="229"/>
            <x v="261"/>
            <x v="302"/>
            <x v="322"/>
            <x v="333"/>
            <x v="353"/>
            <x v="391"/>
            <x v="419"/>
            <x v="457"/>
            <x v="470"/>
            <x v="480"/>
            <x v="645"/>
            <x v="656"/>
            <x v="663"/>
            <x v="744"/>
            <x v="748"/>
            <x v="762"/>
            <x v="848"/>
            <x v="863"/>
            <x v="866"/>
            <x v="889"/>
            <x v="896"/>
            <x v="916"/>
            <x v="1037"/>
            <x v="1100"/>
            <x v="1102"/>
            <x v="1114"/>
            <x v="1130"/>
            <x v="1155"/>
            <x v="1185"/>
            <x v="1187"/>
            <x v="1241"/>
            <x v="1272"/>
            <x v="1357"/>
            <x v="1361"/>
            <x v="1435"/>
            <x v="1443"/>
            <x v="1461"/>
            <x v="1474"/>
            <x v="1535"/>
            <x v="1545"/>
            <x v="1565"/>
            <x v="1638"/>
            <x v="1657"/>
            <x v="1714"/>
            <x v="1732"/>
          </reference>
        </references>
      </pivotArea>
    </format>
    <format dxfId="55">
      <pivotArea dataOnly="0" labelOnly="1" fieldPosition="0">
        <references count="1">
          <reference field="10" count="50">
            <x v="22"/>
            <x v="26"/>
            <x v="99"/>
            <x v="284"/>
            <x v="287"/>
            <x v="308"/>
            <x v="340"/>
            <x v="380"/>
            <x v="395"/>
            <x v="469"/>
            <x v="475"/>
            <x v="485"/>
            <x v="504"/>
            <x v="515"/>
            <x v="584"/>
            <x v="606"/>
            <x v="659"/>
            <x v="683"/>
            <x v="758"/>
            <x v="764"/>
            <x v="802"/>
            <x v="894"/>
            <x v="903"/>
            <x v="904"/>
            <x v="910"/>
            <x v="914"/>
            <x v="942"/>
            <x v="990"/>
            <x v="999"/>
            <x v="1032"/>
            <x v="1033"/>
            <x v="1042"/>
            <x v="1089"/>
            <x v="1109"/>
            <x v="1112"/>
            <x v="1221"/>
            <x v="1227"/>
            <x v="1318"/>
            <x v="1346"/>
            <x v="1360"/>
            <x v="1452"/>
            <x v="1493"/>
            <x v="1499"/>
            <x v="1510"/>
            <x v="1575"/>
            <x v="1581"/>
            <x v="1609"/>
            <x v="1620"/>
            <x v="1649"/>
            <x v="1697"/>
          </reference>
        </references>
      </pivotArea>
    </format>
    <format dxfId="54">
      <pivotArea dataOnly="0" labelOnly="1" fieldPosition="0">
        <references count="1">
          <reference field="10" count="50">
            <x v="48"/>
            <x v="59"/>
            <x v="69"/>
            <x v="74"/>
            <x v="86"/>
            <x v="100"/>
            <x v="144"/>
            <x v="224"/>
            <x v="272"/>
            <x v="285"/>
            <x v="296"/>
            <x v="310"/>
            <x v="348"/>
            <x v="398"/>
            <x v="404"/>
            <x v="409"/>
            <x v="554"/>
            <x v="585"/>
            <x v="587"/>
            <x v="703"/>
            <x v="723"/>
            <x v="825"/>
            <x v="878"/>
            <x v="902"/>
            <x v="920"/>
            <x v="1001"/>
            <x v="1010"/>
            <x v="1014"/>
            <x v="1051"/>
            <x v="1075"/>
            <x v="1090"/>
            <x v="1128"/>
            <x v="1158"/>
            <x v="1211"/>
            <x v="1219"/>
            <x v="1289"/>
            <x v="1396"/>
            <x v="1416"/>
            <x v="1434"/>
            <x v="1511"/>
            <x v="1532"/>
            <x v="1592"/>
            <x v="1598"/>
            <x v="1601"/>
            <x v="1630"/>
            <x v="1656"/>
            <x v="1704"/>
            <x v="1709"/>
            <x v="1715"/>
            <x v="1725"/>
          </reference>
        </references>
      </pivotArea>
    </format>
    <format dxfId="53">
      <pivotArea dataOnly="0" labelOnly="1" fieldPosition="0">
        <references count="1">
          <reference field="10" count="50">
            <x v="1"/>
            <x v="33"/>
            <x v="41"/>
            <x v="93"/>
            <x v="102"/>
            <x v="117"/>
            <x v="126"/>
            <x v="146"/>
            <x v="150"/>
            <x v="230"/>
            <x v="233"/>
            <x v="288"/>
            <x v="300"/>
            <x v="321"/>
            <x v="366"/>
            <x v="373"/>
            <x v="435"/>
            <x v="445"/>
            <x v="500"/>
            <x v="517"/>
            <x v="530"/>
            <x v="543"/>
            <x v="560"/>
            <x v="599"/>
            <x v="643"/>
            <x v="700"/>
            <x v="716"/>
            <x v="868"/>
            <x v="897"/>
            <x v="918"/>
            <x v="1078"/>
            <x v="1094"/>
            <x v="1110"/>
            <x v="1254"/>
            <x v="1282"/>
            <x v="1288"/>
            <x v="1320"/>
            <x v="1351"/>
            <x v="1411"/>
            <x v="1457"/>
            <x v="1475"/>
            <x v="1513"/>
            <x v="1537"/>
            <x v="1584"/>
            <x v="1624"/>
            <x v="1676"/>
            <x v="1679"/>
            <x v="1683"/>
            <x v="1687"/>
            <x v="1708"/>
          </reference>
        </references>
      </pivotArea>
    </format>
    <format dxfId="52">
      <pivotArea dataOnly="0" labelOnly="1" fieldPosition="0">
        <references count="1">
          <reference field="10" count="50">
            <x v="4"/>
            <x v="10"/>
            <x v="14"/>
            <x v="25"/>
            <x v="66"/>
            <x v="72"/>
            <x v="94"/>
            <x v="131"/>
            <x v="177"/>
            <x v="190"/>
            <x v="209"/>
            <x v="263"/>
            <x v="295"/>
            <x v="313"/>
            <x v="328"/>
            <x v="441"/>
            <x v="446"/>
            <x v="448"/>
            <x v="477"/>
            <x v="497"/>
            <x v="498"/>
            <x v="524"/>
            <x v="546"/>
            <x v="621"/>
            <x v="625"/>
            <x v="649"/>
            <x v="672"/>
            <x v="706"/>
            <x v="707"/>
            <x v="745"/>
            <x v="864"/>
            <x v="951"/>
            <x v="1067"/>
            <x v="1087"/>
            <x v="1166"/>
            <x v="1192"/>
            <x v="1251"/>
            <x v="1270"/>
            <x v="1304"/>
            <x v="1305"/>
            <x v="1368"/>
            <x v="1453"/>
            <x v="1521"/>
            <x v="1523"/>
            <x v="1560"/>
            <x v="1571"/>
            <x v="1576"/>
            <x v="1618"/>
            <x v="1626"/>
            <x v="1712"/>
          </reference>
        </references>
      </pivotArea>
    </format>
    <format dxfId="51">
      <pivotArea dataOnly="0" labelOnly="1" fieldPosition="0">
        <references count="1">
          <reference field="10" count="50">
            <x v="17"/>
            <x v="50"/>
            <x v="180"/>
            <x v="187"/>
            <x v="249"/>
            <x v="339"/>
            <x v="400"/>
            <x v="496"/>
            <x v="505"/>
            <x v="512"/>
            <x v="521"/>
            <x v="553"/>
            <x v="566"/>
            <x v="581"/>
            <x v="589"/>
            <x v="610"/>
            <x v="629"/>
            <x v="637"/>
            <x v="648"/>
            <x v="729"/>
            <x v="810"/>
            <x v="835"/>
            <x v="837"/>
            <x v="844"/>
            <x v="884"/>
            <x v="909"/>
            <x v="958"/>
            <x v="1008"/>
            <x v="1016"/>
            <x v="1072"/>
            <x v="1077"/>
            <x v="1082"/>
            <x v="1117"/>
            <x v="1173"/>
            <x v="1193"/>
            <x v="1199"/>
            <x v="1207"/>
            <x v="1229"/>
            <x v="1232"/>
            <x v="1297"/>
            <x v="1330"/>
            <x v="1438"/>
            <x v="1446"/>
            <x v="1526"/>
            <x v="1536"/>
            <x v="1553"/>
            <x v="1625"/>
            <x v="1672"/>
            <x v="1678"/>
            <x v="1696"/>
          </reference>
        </references>
      </pivotArea>
    </format>
    <format dxfId="50">
      <pivotArea dataOnly="0" labelOnly="1" fieldPosition="0">
        <references count="1">
          <reference field="10" count="50">
            <x v="54"/>
            <x v="56"/>
            <x v="79"/>
            <x v="141"/>
            <x v="145"/>
            <x v="181"/>
            <x v="200"/>
            <x v="201"/>
            <x v="225"/>
            <x v="240"/>
            <x v="280"/>
            <x v="332"/>
            <x v="424"/>
            <x v="442"/>
            <x v="474"/>
            <x v="503"/>
            <x v="537"/>
            <x v="558"/>
            <x v="623"/>
            <x v="650"/>
            <x v="693"/>
            <x v="783"/>
            <x v="809"/>
            <x v="855"/>
            <x v="907"/>
            <x v="978"/>
            <x v="995"/>
            <x v="1002"/>
            <x v="1018"/>
            <x v="1060"/>
            <x v="1065"/>
            <x v="1081"/>
            <x v="1096"/>
            <x v="1135"/>
            <x v="1142"/>
            <x v="1172"/>
            <x v="1198"/>
            <x v="1275"/>
            <x v="1355"/>
            <x v="1367"/>
            <x v="1371"/>
            <x v="1409"/>
            <x v="1432"/>
            <x v="1442"/>
            <x v="1477"/>
            <x v="1484"/>
            <x v="1541"/>
            <x v="1561"/>
            <x v="1689"/>
            <x v="1707"/>
          </reference>
        </references>
      </pivotArea>
    </format>
    <format dxfId="49">
      <pivotArea dataOnly="0" labelOnly="1" fieldPosition="0">
        <references count="1">
          <reference field="10" count="50">
            <x v="53"/>
            <x v="61"/>
            <x v="82"/>
            <x v="103"/>
            <x v="151"/>
            <x v="246"/>
            <x v="307"/>
            <x v="319"/>
            <x v="352"/>
            <x v="371"/>
            <x v="376"/>
            <x v="397"/>
            <x v="402"/>
            <x v="476"/>
            <x v="536"/>
            <x v="586"/>
            <x v="614"/>
            <x v="627"/>
            <x v="738"/>
            <x v="772"/>
            <x v="781"/>
            <x v="784"/>
            <x v="792"/>
            <x v="797"/>
            <x v="843"/>
            <x v="900"/>
            <x v="912"/>
            <x v="928"/>
            <x v="1056"/>
            <x v="1091"/>
            <x v="1237"/>
            <x v="1255"/>
            <x v="1295"/>
            <x v="1324"/>
            <x v="1350"/>
            <x v="1358"/>
            <x v="1374"/>
            <x v="1384"/>
            <x v="1402"/>
            <x v="1414"/>
            <x v="1478"/>
            <x v="1482"/>
            <x v="1519"/>
            <x v="1546"/>
            <x v="1574"/>
            <x v="1591"/>
            <x v="1650"/>
            <x v="1652"/>
            <x v="1694"/>
            <x v="1699"/>
          </reference>
        </references>
      </pivotArea>
    </format>
    <format dxfId="48">
      <pivotArea dataOnly="0" labelOnly="1" fieldPosition="0">
        <references count="1">
          <reference field="10" count="50">
            <x v="19"/>
            <x v="27"/>
            <x v="84"/>
            <x v="106"/>
            <x v="139"/>
            <x v="221"/>
            <x v="383"/>
            <x v="412"/>
            <x v="415"/>
            <x v="514"/>
            <x v="522"/>
            <x v="533"/>
            <x v="567"/>
            <x v="609"/>
            <x v="655"/>
            <x v="695"/>
            <x v="711"/>
            <x v="715"/>
            <x v="734"/>
            <x v="753"/>
            <x v="770"/>
            <x v="814"/>
            <x v="846"/>
            <x v="856"/>
            <x v="858"/>
            <x v="877"/>
            <x v="880"/>
            <x v="913"/>
            <x v="936"/>
            <x v="946"/>
            <x v="956"/>
            <x v="960"/>
            <x v="977"/>
            <x v="1017"/>
            <x v="1034"/>
            <x v="1058"/>
            <x v="1068"/>
            <x v="1098"/>
            <x v="1103"/>
            <x v="1147"/>
            <x v="1234"/>
            <x v="1242"/>
            <x v="1249"/>
            <x v="1279"/>
            <x v="1359"/>
            <x v="1529"/>
            <x v="1673"/>
            <x v="1674"/>
            <x v="1685"/>
            <x v="1718"/>
          </reference>
        </references>
      </pivotArea>
    </format>
    <format dxfId="47">
      <pivotArea dataOnly="0" labelOnly="1" fieldPosition="0">
        <references count="1">
          <reference field="10" count="50">
            <x v="23"/>
            <x v="58"/>
            <x v="105"/>
            <x v="110"/>
            <x v="112"/>
            <x v="194"/>
            <x v="222"/>
            <x v="245"/>
            <x v="247"/>
            <x v="271"/>
            <x v="370"/>
            <x v="394"/>
            <x v="433"/>
            <x v="436"/>
            <x v="525"/>
            <x v="549"/>
            <x v="573"/>
            <x v="607"/>
            <x v="617"/>
            <x v="618"/>
            <x v="651"/>
            <x v="696"/>
            <x v="732"/>
            <x v="777"/>
            <x v="817"/>
            <x v="851"/>
            <x v="888"/>
            <x v="891"/>
            <x v="963"/>
            <x v="972"/>
            <x v="1009"/>
            <x v="1088"/>
            <x v="1127"/>
            <x v="1137"/>
            <x v="1214"/>
            <x v="1217"/>
            <x v="1235"/>
            <x v="1268"/>
            <x v="1278"/>
            <x v="1291"/>
            <x v="1342"/>
            <x v="1496"/>
            <x v="1506"/>
            <x v="1507"/>
            <x v="1517"/>
            <x v="1564"/>
            <x v="1569"/>
            <x v="1594"/>
            <x v="1596"/>
            <x v="1655"/>
          </reference>
        </references>
      </pivotArea>
    </format>
    <format dxfId="46">
      <pivotArea dataOnly="0" labelOnly="1" fieldPosition="0">
        <references count="1">
          <reference field="10" count="50">
            <x v="18"/>
            <x v="67"/>
            <x v="70"/>
            <x v="95"/>
            <x v="270"/>
            <x v="311"/>
            <x v="317"/>
            <x v="335"/>
            <x v="338"/>
            <x v="350"/>
            <x v="455"/>
            <x v="491"/>
            <x v="574"/>
            <x v="602"/>
            <x v="688"/>
            <x v="735"/>
            <x v="752"/>
            <x v="771"/>
            <x v="842"/>
            <x v="885"/>
            <x v="890"/>
            <x v="961"/>
            <x v="1028"/>
            <x v="1048"/>
            <x v="1074"/>
            <x v="1084"/>
            <x v="1105"/>
            <x v="1154"/>
            <x v="1175"/>
            <x v="1216"/>
            <x v="1230"/>
            <x v="1252"/>
            <x v="1257"/>
            <x v="1280"/>
            <x v="1310"/>
            <x v="1386"/>
            <x v="1408"/>
            <x v="1415"/>
            <x v="1419"/>
            <x v="1421"/>
            <x v="1422"/>
            <x v="1423"/>
            <x v="1427"/>
            <x v="1428"/>
            <x v="1467"/>
            <x v="1589"/>
            <x v="1603"/>
            <x v="1675"/>
            <x v="1691"/>
            <x v="1722"/>
          </reference>
        </references>
      </pivotArea>
    </format>
    <format dxfId="45">
      <pivotArea dataOnly="0" labelOnly="1" fieldPosition="0">
        <references count="1">
          <reference field="10" count="33">
            <x v="96"/>
            <x v="165"/>
            <x v="202"/>
            <x v="205"/>
            <x v="215"/>
            <x v="226"/>
            <x v="282"/>
            <x v="595"/>
            <x v="605"/>
            <x v="634"/>
            <x v="691"/>
            <x v="694"/>
            <x v="813"/>
            <x v="845"/>
            <x v="886"/>
            <x v="898"/>
            <x v="949"/>
            <x v="988"/>
            <x v="1086"/>
            <x v="1258"/>
            <x v="1312"/>
            <x v="1316"/>
            <x v="1335"/>
            <x v="1377"/>
            <x v="1429"/>
            <x v="1483"/>
            <x v="1504"/>
            <x v="1582"/>
            <x v="1646"/>
            <x v="1658"/>
            <x v="1693"/>
            <x v="1705"/>
            <x v="1726"/>
          </reference>
        </references>
      </pivotArea>
    </format>
    <format dxfId="44">
      <pivotArea dataOnly="0" labelOnly="1" grandRow="1" outline="0" fieldPosition="0"/>
    </format>
    <format dxfId="43">
      <pivotArea field="10" type="button" dataOnly="0" labelOnly="1" outline="0" axis="axisRow" fieldPosition="0"/>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0C956B-A8C0-405A-B955-F7017A9C9E54}"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7:U23" firstHeaderRow="1" firstDataRow="1" firstDataCol="1"/>
  <pivotFields count="24">
    <pivotField showAll="0"/>
    <pivotField numFmtId="14" showAll="0"/>
    <pivotField numFmtId="1" showAll="0"/>
    <pivotField showAll="0">
      <items count="11">
        <item x="9"/>
        <item x="8"/>
        <item x="7"/>
        <item x="6"/>
        <item x="5"/>
        <item x="4"/>
        <item x="3"/>
        <item x="2"/>
        <item x="0"/>
        <item x="1"/>
        <item t="default"/>
      </items>
    </pivotField>
    <pivotField showAll="0"/>
    <pivotField showAll="0">
      <items count="18">
        <item x="1"/>
        <item x="5"/>
        <item x="6"/>
        <item x="7"/>
        <item x="0"/>
        <item x="4"/>
        <item x="12"/>
        <item x="3"/>
        <item x="15"/>
        <item x="8"/>
        <item h="1" x="2"/>
        <item h="1" x="14"/>
        <item h="1" x="9"/>
        <item h="1" x="11"/>
        <item h="1" x="13"/>
        <item h="1" x="16"/>
        <item h="1" x="10"/>
        <item t="default"/>
      </items>
    </pivotField>
    <pivotField showAll="0">
      <items count="40">
        <item x="21"/>
        <item x="27"/>
        <item x="26"/>
        <item x="23"/>
        <item x="13"/>
        <item x="33"/>
        <item x="22"/>
        <item x="25"/>
        <item x="8"/>
        <item x="38"/>
        <item x="0"/>
        <item x="5"/>
        <item x="4"/>
        <item x="12"/>
        <item x="34"/>
        <item x="7"/>
        <item x="37"/>
        <item x="32"/>
        <item x="10"/>
        <item x="3"/>
        <item x="1"/>
        <item x="11"/>
        <item x="16"/>
        <item x="2"/>
        <item x="17"/>
        <item x="20"/>
        <item x="36"/>
        <item x="24"/>
        <item x="14"/>
        <item x="9"/>
        <item x="29"/>
        <item x="30"/>
        <item x="6"/>
        <item x="19"/>
        <item x="28"/>
        <item x="15"/>
        <item x="18"/>
        <item x="35"/>
        <item x="31"/>
        <item t="default"/>
      </items>
    </pivotField>
    <pivotField showAll="0"/>
    <pivotField showAll="0"/>
    <pivotField showAll="0"/>
    <pivotField axis="axisRow" showAll="0" measureFilter="1" sortType="descending">
      <items count="1734">
        <item x="1381"/>
        <item x="1514"/>
        <item x="516"/>
        <item x="755"/>
        <item x="1240"/>
        <item x="1441"/>
        <item x="861"/>
        <item x="1117"/>
        <item x="0"/>
        <item x="632"/>
        <item x="986"/>
        <item x="437"/>
        <item x="1171"/>
        <item x="1414"/>
        <item x="1676"/>
        <item x="482"/>
        <item x="1599"/>
        <item x="1579"/>
        <item x="283"/>
        <item x="1398"/>
        <item x="777"/>
        <item x="306"/>
        <item x="400"/>
        <item x="334"/>
        <item x="909"/>
        <item x="522"/>
        <item x="1512"/>
        <item x="109"/>
        <item x="557"/>
        <item x="52"/>
        <item x="315"/>
        <item x="1402"/>
        <item x="90"/>
        <item x="978"/>
        <item x="1451"/>
        <item x="1631"/>
        <item x="1635"/>
        <item x="1206"/>
        <item x="534"/>
        <item x="1520"/>
        <item x="85"/>
        <item x="1011"/>
        <item x="680"/>
        <item x="451"/>
        <item x="769"/>
        <item x="385"/>
        <item x="1408"/>
        <item x="1299"/>
        <item x="827"/>
        <item x="255"/>
        <item x="938"/>
        <item x="735"/>
        <item x="1022"/>
        <item x="479"/>
        <item x="1702"/>
        <item x="879"/>
        <item x="483"/>
        <item x="205"/>
        <item x="823"/>
        <item x="1448"/>
        <item x="333"/>
        <item x="613"/>
        <item x="6"/>
        <item x="1421"/>
        <item x="395"/>
        <item x="1470"/>
        <item x="954"/>
        <item x="272"/>
        <item x="864"/>
        <item x="694"/>
        <item x="494"/>
        <item x="548"/>
        <item x="1506"/>
        <item x="362"/>
        <item x="1272"/>
        <item x="310"/>
        <item x="138"/>
        <item x="739"/>
        <item x="631"/>
        <item x="849"/>
        <item x="1102"/>
        <item x="1674"/>
        <item x="715"/>
        <item x="358"/>
        <item x="345"/>
        <item x="1350"/>
        <item x="893"/>
        <item x="1346"/>
        <item x="207"/>
        <item x="1685"/>
        <item x="284"/>
        <item x="305"/>
        <item x="230"/>
        <item x="1283"/>
        <item x="1274"/>
        <item x="1722"/>
        <item x="1419"/>
        <item x="1681"/>
        <item x="63"/>
        <item x="1329"/>
        <item x="630"/>
        <item x="1548"/>
        <item x="1264"/>
        <item x="1648"/>
        <item x="1271"/>
        <item x="536"/>
        <item x="474"/>
        <item x="1312"/>
        <item x="889"/>
        <item x="148"/>
        <item x="78"/>
        <item x="542"/>
        <item x="1177"/>
        <item x="18"/>
        <item x="131"/>
        <item x="624"/>
        <item x="1683"/>
        <item x="367"/>
        <item x="91"/>
        <item x="453"/>
        <item x="639"/>
        <item x="1030"/>
        <item x="1522"/>
        <item x="248"/>
        <item x="1468"/>
        <item x="463"/>
        <item x="1671"/>
        <item x="837"/>
        <item x="1508"/>
        <item x="210"/>
        <item x="967"/>
        <item x="1023"/>
        <item x="904"/>
        <item x="544"/>
        <item x="203"/>
        <item x="247"/>
        <item x="1205"/>
        <item x="620"/>
        <item x="1718"/>
        <item x="997"/>
        <item x="826"/>
        <item x="511"/>
        <item x="736"/>
        <item x="1649"/>
        <item x="427"/>
        <item x="1377"/>
        <item x="1288"/>
        <item x="73"/>
        <item x="1159"/>
        <item x="1121"/>
        <item x="1074"/>
        <item x="1004"/>
        <item x="1319"/>
        <item x="922"/>
        <item x="492"/>
        <item x="1162"/>
        <item x="1528"/>
        <item x="196"/>
        <item x="461"/>
        <item x="586"/>
        <item x="439"/>
        <item x="425"/>
        <item x="940"/>
        <item x="828"/>
        <item x="1068"/>
        <item x="458"/>
        <item x="1282"/>
        <item x="1258"/>
        <item x="332"/>
        <item x="208"/>
        <item x="1035"/>
        <item x="785"/>
        <item x="209"/>
        <item x="174"/>
        <item x="104"/>
        <item x="1600"/>
        <item x="156"/>
        <item x="1073"/>
        <item x="913"/>
        <item x="1180"/>
        <item x="172"/>
        <item x="843"/>
        <item x="948"/>
        <item x="1338"/>
        <item x="580"/>
        <item x="1385"/>
        <item x="1347"/>
        <item x="1204"/>
        <item x="683"/>
        <item x="1527"/>
        <item x="1446"/>
        <item x="1145"/>
        <item x="66"/>
        <item x="813"/>
        <item x="352"/>
        <item x="197"/>
        <item x="1245"/>
        <item x="749"/>
        <item x="882"/>
        <item x="223"/>
        <item x="182"/>
        <item x="320"/>
        <item x="322"/>
        <item x="1610"/>
        <item x="575"/>
        <item x="1565"/>
        <item x="1209"/>
        <item x="1337"/>
        <item x="1680"/>
        <item x="1331"/>
        <item x="1086"/>
        <item x="1729"/>
        <item x="348"/>
        <item x="908"/>
        <item x="1598"/>
        <item x="797"/>
        <item x="1576"/>
        <item x="1537"/>
        <item x="1119"/>
        <item x="584"/>
        <item x="1221"/>
        <item x="1191"/>
        <item x="1190"/>
        <item x="933"/>
        <item x="1532"/>
        <item x="236"/>
        <item x="1716"/>
        <item x="1482"/>
        <item x="863"/>
        <item x="643"/>
        <item x="1232"/>
        <item x="14"/>
        <item x="1141"/>
        <item x="1401"/>
        <item x="1643"/>
        <item x="1368"/>
        <item x="722"/>
        <item x="711"/>
        <item x="1181"/>
        <item x="1275"/>
        <item x="1243"/>
        <item x="768"/>
        <item x="1540"/>
        <item x="438"/>
        <item x="246"/>
        <item x="465"/>
        <item x="1609"/>
        <item x="792"/>
        <item x="762"/>
        <item x="1249"/>
        <item x="1065"/>
        <item x="1466"/>
        <item x="1026"/>
        <item x="1452"/>
        <item x="919"/>
        <item x="1089"/>
        <item x="1469"/>
        <item x="1374"/>
        <item x="636"/>
        <item x="89"/>
        <item x="1498"/>
        <item x="1259"/>
        <item x="1570"/>
        <item x="1687"/>
        <item x="531"/>
        <item x="1289"/>
        <item x="925"/>
        <item x="918"/>
        <item x="990"/>
        <item x="637"/>
        <item x="1354"/>
        <item x="1665"/>
        <item x="1633"/>
        <item x="1700"/>
        <item x="97"/>
        <item x="1587"/>
        <item x="1397"/>
        <item x="881"/>
        <item x="907"/>
        <item x="740"/>
        <item x="1234"/>
        <item x="589"/>
        <item x="1052"/>
        <item x="1475"/>
        <item x="1186"/>
        <item x="789"/>
        <item x="784"/>
        <item x="81"/>
        <item x="858"/>
        <item x="937"/>
        <item x="1410"/>
        <item x="1637"/>
        <item x="254"/>
        <item x="414"/>
        <item x="1646"/>
        <item x="970"/>
        <item x="1596"/>
        <item x="155"/>
        <item x="1292"/>
        <item x="1175"/>
        <item x="839"/>
        <item x="1704"/>
        <item x="472"/>
        <item x="419"/>
        <item x="1547"/>
        <item x="693"/>
        <item x="525"/>
        <item x="481"/>
        <item x="1267"/>
        <item x="421"/>
        <item x="105"/>
        <item x="1709"/>
        <item x="1624"/>
        <item x="1082"/>
        <item x="1500"/>
        <item x="95"/>
        <item x="36"/>
        <item x="28"/>
        <item x="758"/>
        <item x="555"/>
        <item x="1693"/>
        <item x="1038"/>
        <item x="1516"/>
        <item x="263"/>
        <item x="1144"/>
        <item x="854"/>
        <item x="794"/>
        <item x="1569"/>
        <item x="1269"/>
        <item x="1253"/>
        <item x="1524"/>
        <item x="1476"/>
        <item x="344"/>
        <item x="1595"/>
        <item x="161"/>
        <item x="269"/>
        <item x="1167"/>
        <item x="878"/>
        <item x="518"/>
        <item x="251"/>
        <item x="31"/>
        <item x="773"/>
        <item x="252"/>
        <item x="578"/>
        <item x="12"/>
        <item x="650"/>
        <item x="278"/>
        <item x="750"/>
        <item x="853"/>
        <item x="806"/>
        <item x="49"/>
        <item x="1349"/>
        <item x="706"/>
        <item x="995"/>
        <item x="1241"/>
        <item x="1120"/>
        <item x="363"/>
        <item x="1513"/>
        <item x="1031"/>
        <item x="67"/>
        <item x="464"/>
        <item x="2"/>
        <item x="623"/>
        <item x="1575"/>
        <item x="381"/>
        <item x="894"/>
        <item x="1399"/>
        <item x="1298"/>
        <item x="1625"/>
        <item x="245"/>
        <item x="380"/>
        <item x="128"/>
        <item x="737"/>
        <item x="1207"/>
        <item x="134"/>
        <item x="745"/>
        <item x="561"/>
        <item x="300"/>
        <item x="1504"/>
        <item x="137"/>
        <item x="1376"/>
        <item x="985"/>
        <item x="70"/>
        <item x="612"/>
        <item x="1732"/>
        <item x="270"/>
        <item x="454"/>
        <item x="444"/>
        <item x="1091"/>
        <item x="1630"/>
        <item x="329"/>
        <item x="1481"/>
        <item x="79"/>
        <item x="850"/>
        <item x="226"/>
        <item x="1087"/>
        <item x="1203"/>
        <item x="1545"/>
        <item x="1078"/>
        <item x="1187"/>
        <item x="374"/>
        <item x="1111"/>
        <item x="267"/>
        <item x="1306"/>
        <item x="505"/>
        <item x="1355"/>
        <item x="1291"/>
        <item x="942"/>
        <item x="1340"/>
        <item x="552"/>
        <item x="383"/>
        <item x="581"/>
        <item x="470"/>
        <item x="355"/>
        <item x="959"/>
        <item x="396"/>
        <item x="71"/>
        <item x="1262"/>
        <item x="118"/>
        <item x="989"/>
        <item x="340"/>
        <item x="841"/>
        <item x="1557"/>
        <item x="1304"/>
        <item x="1279"/>
        <item x="800"/>
        <item x="598"/>
        <item x="38"/>
        <item x="1335"/>
        <item x="1684"/>
        <item x="647"/>
        <item x="1541"/>
        <item x="1093"/>
        <item x="93"/>
        <item x="1196"/>
        <item x="862"/>
        <item x="1380"/>
        <item x="900"/>
        <item x="656"/>
        <item x="1218"/>
        <item x="280"/>
        <item x="298"/>
        <item x="1724"/>
        <item x="558"/>
        <item x="1028"/>
        <item x="477"/>
        <item x="695"/>
        <item x="440"/>
        <item x="1322"/>
        <item x="289"/>
        <item x="870"/>
        <item x="1590"/>
        <item x="241"/>
        <item x="1388"/>
        <item x="1308"/>
        <item x="923"/>
        <item x="935"/>
        <item x="859"/>
        <item x="679"/>
        <item x="149"/>
        <item x="225"/>
        <item x="1679"/>
        <item x="1534"/>
        <item x="354"/>
        <item x="1686"/>
        <item x="112"/>
        <item x="1228"/>
        <item x="1418"/>
        <item x="1536"/>
        <item x="798"/>
        <item x="1568"/>
        <item x="972"/>
        <item x="984"/>
        <item x="1404"/>
        <item x="9"/>
        <item x="371"/>
        <item x="45"/>
        <item x="1359"/>
        <item x="1059"/>
        <item x="1706"/>
        <item x="1077"/>
        <item x="1080"/>
        <item x="1518"/>
        <item x="215"/>
        <item x="64"/>
        <item x="1494"/>
        <item x="1323"/>
        <item x="62"/>
        <item x="405"/>
        <item x="1066"/>
        <item x="167"/>
        <item x="185"/>
        <item x="1578"/>
        <item x="212"/>
        <item x="1223"/>
        <item x="1488"/>
        <item x="1153"/>
        <item x="964"/>
        <item x="1318"/>
        <item x="1445"/>
        <item x="716"/>
        <item x="1343"/>
        <item x="415"/>
        <item x="651"/>
        <item x="1636"/>
        <item x="1597"/>
        <item x="443"/>
        <item x="335"/>
        <item x="1362"/>
        <item x="987"/>
        <item x="216"/>
        <item x="590"/>
        <item x="939"/>
        <item x="1101"/>
        <item x="126"/>
        <item x="963"/>
        <item x="766"/>
        <item x="124"/>
        <item x="1619"/>
        <item x="65"/>
        <item x="952"/>
        <item x="752"/>
        <item x="532"/>
        <item x="585"/>
        <item x="1480"/>
        <item x="159"/>
        <item x="102"/>
        <item x="599"/>
        <item x="1708"/>
        <item x="527"/>
        <item x="1265"/>
        <item x="430"/>
        <item x="1367"/>
        <item x="625"/>
        <item x="76"/>
        <item x="1503"/>
        <item x="1018"/>
        <item x="342"/>
        <item x="1155"/>
        <item x="261"/>
        <item x="16"/>
        <item x="495"/>
        <item x="486"/>
        <item x="1491"/>
        <item x="868"/>
        <item x="1584"/>
        <item x="1107"/>
        <item x="218"/>
        <item x="176"/>
        <item x="517"/>
        <item x="971"/>
        <item x="173"/>
        <item x="926"/>
        <item x="719"/>
        <item x="1358"/>
        <item x="74"/>
        <item x="1465"/>
        <item x="1013"/>
        <item x="1345"/>
        <item x="40"/>
        <item x="1185"/>
        <item x="327"/>
        <item x="1002"/>
        <item x="924"/>
        <item x="1572"/>
        <item x="406"/>
        <item x="1115"/>
        <item x="507"/>
        <item x="268"/>
        <item x="1439"/>
        <item x="957"/>
        <item x="654"/>
        <item x="901"/>
        <item x="431"/>
        <item x="379"/>
        <item x="1173"/>
        <item x="17"/>
        <item x="387"/>
        <item x="1714"/>
        <item x="103"/>
        <item x="1048"/>
        <item x="1502"/>
        <item x="1688"/>
        <item x="664"/>
        <item x="1213"/>
        <item x="712"/>
        <item x="1382"/>
        <item x="1294"/>
        <item x="614"/>
        <item x="449"/>
        <item x="206"/>
        <item x="1663"/>
        <item x="778"/>
        <item x="1723"/>
        <item x="734"/>
        <item x="192"/>
        <item x="1184"/>
        <item x="1712"/>
        <item x="83"/>
        <item x="1427"/>
        <item x="1428"/>
        <item x="1313"/>
        <item x="790"/>
        <item x="1069"/>
        <item x="1644"/>
        <item x="545"/>
        <item x="1699"/>
        <item x="319"/>
        <item x="747"/>
        <item x="1310"/>
        <item x="1006"/>
        <item x="1614"/>
        <item x="242"/>
        <item x="1237"/>
        <item x="1551"/>
        <item x="767"/>
        <item x="133"/>
        <item x="1160"/>
        <item x="317"/>
        <item x="931"/>
        <item x="1053"/>
        <item x="1675"/>
        <item x="570"/>
        <item x="391"/>
        <item x="1158"/>
        <item x="1530"/>
        <item x="265"/>
        <item x="704"/>
        <item x="741"/>
        <item x="339"/>
        <item x="108"/>
        <item x="1208"/>
        <item x="1519"/>
        <item x="1328"/>
        <item x="1667"/>
        <item x="1717"/>
        <item x="743"/>
        <item x="1017"/>
        <item x="1151"/>
        <item x="1391"/>
        <item x="1567"/>
        <item x="1730"/>
        <item x="754"/>
        <item x="1070"/>
        <item x="88"/>
        <item x="1325"/>
        <item x="32"/>
        <item x="811"/>
        <item x="1405"/>
        <item x="398"/>
        <item x="336"/>
        <item x="662"/>
        <item x="432"/>
        <item x="960"/>
        <item x="551"/>
        <item x="592"/>
        <item x="1432"/>
        <item x="171"/>
        <item x="502"/>
        <item x="1266"/>
        <item x="266"/>
        <item x="11"/>
        <item x="689"/>
        <item x="258"/>
        <item x="107"/>
        <item x="587"/>
        <item x="116"/>
        <item x="998"/>
        <item x="1045"/>
        <item x="1114"/>
        <item x="200"/>
        <item x="845"/>
        <item x="1474"/>
        <item x="1060"/>
        <item x="1413"/>
        <item x="1390"/>
        <item x="1339"/>
        <item x="1125"/>
        <item x="641"/>
        <item x="145"/>
        <item x="1454"/>
        <item x="442"/>
        <item x="80"/>
        <item x="846"/>
        <item x="1195"/>
        <item x="34"/>
        <item x="809"/>
        <item x="1094"/>
        <item x="593"/>
        <item x="1211"/>
        <item x="600"/>
        <item x="1453"/>
        <item x="1238"/>
        <item x="1436"/>
        <item x="899"/>
        <item x="1695"/>
        <item x="1058"/>
        <item x="1507"/>
        <item x="1222"/>
        <item x="1239"/>
        <item x="1317"/>
        <item x="1112"/>
        <item x="605"/>
        <item x="508"/>
        <item x="1127"/>
        <item x="364"/>
        <item x="1124"/>
        <item x="1324"/>
        <item x="318"/>
        <item x="1295"/>
        <item x="573"/>
        <item x="1574"/>
        <item x="55"/>
        <item x="1012"/>
        <item x="1251"/>
        <item x="993"/>
        <item x="99"/>
        <item x="802"/>
        <item x="450"/>
        <item x="603"/>
        <item x="1164"/>
        <item x="649"/>
        <item x="1110"/>
        <item x="1438"/>
        <item x="628"/>
        <item x="1389"/>
        <item x="1128"/>
        <item x="824"/>
        <item x="35"/>
        <item x="1533"/>
        <item x="1281"/>
        <item x="1461"/>
        <item x="275"/>
        <item x="389"/>
        <item x="514"/>
        <item x="1673"/>
        <item x="151"/>
        <item x="731"/>
        <item x="72"/>
        <item x="1539"/>
        <item x="1611"/>
        <item x="1529"/>
        <item x="384"/>
        <item x="1305"/>
        <item x="330"/>
        <item x="1005"/>
        <item x="382"/>
        <item x="147"/>
        <item x="700"/>
        <item x="491"/>
        <item x="678"/>
        <item x="666"/>
        <item x="253"/>
        <item x="229"/>
        <item x="905"/>
        <item x="594"/>
        <item x="235"/>
        <item x="898"/>
        <item x="1416"/>
        <item x="547"/>
        <item x="808"/>
        <item x="1489"/>
        <item x="618"/>
        <item x="1521"/>
        <item x="1071"/>
        <item x="1116"/>
        <item x="1483"/>
        <item x="129"/>
        <item x="1511"/>
        <item x="1217"/>
        <item x="238"/>
        <item x="181"/>
        <item x="1356"/>
        <item x="1056"/>
        <item x="3"/>
        <item x="684"/>
        <item x="115"/>
        <item x="219"/>
        <item x="489"/>
        <item x="1370"/>
        <item x="892"/>
        <item x="829"/>
        <item x="146"/>
        <item x="227"/>
        <item x="665"/>
        <item x="1236"/>
        <item x="1363"/>
        <item x="869"/>
        <item x="303"/>
        <item x="411"/>
        <item x="170"/>
        <item x="179"/>
        <item x="979"/>
        <item x="503"/>
        <item x="136"/>
        <item x="791"/>
        <item x="1134"/>
        <item x="416"/>
        <item x="1139"/>
        <item x="896"/>
        <item x="222"/>
        <item x="217"/>
        <item x="1235"/>
        <item x="876"/>
        <item x="619"/>
        <item x="886"/>
        <item x="890"/>
        <item x="166"/>
        <item x="1486"/>
        <item x="183"/>
        <item x="1046"/>
        <item x="293"/>
        <item x="356"/>
        <item x="530"/>
        <item x="1629"/>
        <item x="1"/>
        <item x="513"/>
        <item x="220"/>
        <item x="201"/>
        <item x="836"/>
        <item x="1348"/>
        <item x="751"/>
        <item x="369"/>
        <item x="1449"/>
        <item x="351"/>
        <item x="257"/>
        <item x="1591"/>
        <item x="1546"/>
        <item x="214"/>
        <item x="1220"/>
        <item x="153"/>
        <item x="1677"/>
        <item x="698"/>
        <item x="309"/>
        <item x="821"/>
        <item x="1225"/>
        <item x="1357"/>
        <item x="1618"/>
        <item x="857"/>
        <item x="177"/>
        <item x="271"/>
        <item x="498"/>
        <item x="501"/>
        <item x="860"/>
        <item x="141"/>
        <item x="627"/>
        <item x="541"/>
        <item x="361"/>
        <item x="1396"/>
        <item x="968"/>
        <item x="1212"/>
        <item x="642"/>
        <item x="1412"/>
        <item x="1535"/>
        <item x="180"/>
        <item x="934"/>
        <item x="526"/>
        <item x="1104"/>
        <item x="1424"/>
        <item x="1140"/>
        <item x="1628"/>
        <item x="675"/>
        <item x="676"/>
        <item x="1084"/>
        <item x="1075"/>
        <item x="1583"/>
        <item x="946"/>
        <item x="1719"/>
        <item x="1409"/>
        <item x="1194"/>
        <item x="106"/>
        <item x="648"/>
        <item x="1227"/>
        <item x="574"/>
        <item x="609"/>
        <item x="659"/>
        <item x="1131"/>
        <item x="714"/>
        <item x="1247"/>
        <item x="1577"/>
        <item x="277"/>
        <item x="1620"/>
        <item x="1260"/>
        <item x="162"/>
        <item x="27"/>
        <item x="1477"/>
        <item x="691"/>
        <item x="1379"/>
        <item x="1109"/>
        <item x="1423"/>
        <item x="281"/>
        <item x="154"/>
        <item x="833"/>
        <item x="1100"/>
        <item x="635"/>
        <item x="1016"/>
        <item x="1015"/>
        <item x="455"/>
        <item x="1479"/>
        <item x="1327"/>
        <item x="1344"/>
        <item x="880"/>
        <item x="259"/>
        <item x="493"/>
        <item x="1326"/>
        <item x="1544"/>
        <item x="24"/>
        <item x="965"/>
        <item x="110"/>
        <item x="1473"/>
        <item x="523"/>
        <item x="1293"/>
        <item x="682"/>
        <item x="595"/>
        <item x="929"/>
        <item x="539"/>
        <item x="1365"/>
        <item x="748"/>
        <item x="1072"/>
        <item x="1315"/>
        <item x="728"/>
        <item x="282"/>
        <item x="812"/>
        <item x="941"/>
        <item x="588"/>
        <item x="135"/>
        <item x="883"/>
        <item x="60"/>
        <item x="337"/>
        <item x="838"/>
        <item x="1588"/>
        <item x="1560"/>
        <item x="1727"/>
        <item x="1711"/>
        <item x="187"/>
        <item x="1495"/>
        <item x="921"/>
        <item x="377"/>
        <item x="232"/>
        <item x="1150"/>
        <item x="25"/>
        <item x="1656"/>
        <item x="1244"/>
        <item x="774"/>
        <item x="1666"/>
        <item x="1585"/>
        <item x="195"/>
        <item x="697"/>
        <item x="671"/>
        <item x="1715"/>
        <item x="302"/>
        <item x="1200"/>
        <item x="1697"/>
        <item x="1640"/>
        <item x="1411"/>
        <item x="787"/>
        <item x="658"/>
        <item x="59"/>
        <item x="1246"/>
        <item x="1554"/>
        <item x="744"/>
        <item x="596"/>
        <item x="407"/>
        <item x="87"/>
        <item x="591"/>
        <item x="402"/>
        <item x="1201"/>
        <item x="487"/>
        <item x="1063"/>
        <item x="1248"/>
        <item x="1444"/>
        <item x="285"/>
        <item x="21"/>
        <item x="916"/>
        <item x="738"/>
        <item x="1330"/>
        <item x="1303"/>
        <item x="786"/>
        <item x="1049"/>
        <item x="462"/>
        <item x="915"/>
        <item x="1407"/>
        <item x="1146"/>
        <item x="617"/>
        <item x="701"/>
        <item x="1443"/>
        <item x="117"/>
        <item x="1311"/>
        <item x="286"/>
        <item x="583"/>
        <item x="1632"/>
        <item x="1690"/>
        <item x="1333"/>
        <item x="1566"/>
        <item x="497"/>
        <item x="314"/>
        <item x="1334"/>
        <item x="1062"/>
        <item x="1224"/>
        <item x="796"/>
        <item x="307"/>
        <item x="710"/>
        <item x="428"/>
        <item x="1255"/>
        <item x="1284"/>
        <item x="1696"/>
        <item x="86"/>
        <item x="1653"/>
        <item x="1710"/>
        <item x="1263"/>
        <item x="1352"/>
        <item x="48"/>
        <item x="874"/>
        <item x="1594"/>
        <item x="1149"/>
        <item x="178"/>
        <item x="1361"/>
        <item x="765"/>
        <item x="1214"/>
        <item x="975"/>
        <item x="1316"/>
        <item x="1556"/>
        <item x="663"/>
        <item x="1713"/>
        <item x="816"/>
        <item x="801"/>
        <item x="1108"/>
        <item x="729"/>
        <item x="793"/>
        <item x="914"/>
        <item x="1662"/>
        <item x="1563"/>
        <item x="996"/>
        <item x="615"/>
        <item x="122"/>
        <item x="564"/>
        <item x="549"/>
        <item x="1032"/>
        <item x="26"/>
        <item x="891"/>
        <item x="1440"/>
        <item x="1406"/>
        <item x="529"/>
        <item x="733"/>
        <item x="69"/>
        <item x="805"/>
        <item x="1041"/>
        <item x="221"/>
        <item x="378"/>
        <item x="1626"/>
        <item x="1422"/>
        <item x="832"/>
        <item x="92"/>
        <item x="1135"/>
        <item x="184"/>
        <item x="1061"/>
        <item x="243"/>
        <item x="1505"/>
        <item x="250"/>
        <item x="1057"/>
        <item x="1647"/>
        <item x="844"/>
        <item x="690"/>
        <item x="368"/>
        <item x="273"/>
        <item x="1040"/>
        <item x="681"/>
        <item x="981"/>
        <item x="68"/>
        <item x="1559"/>
        <item x="830"/>
        <item x="1668"/>
        <item x="1621"/>
        <item x="1252"/>
        <item x="100"/>
        <item x="1132"/>
        <item x="872"/>
        <item x="1147"/>
        <item x="1163"/>
        <item x="1036"/>
        <item x="1231"/>
        <item x="973"/>
        <item x="840"/>
        <item x="928"/>
        <item x="152"/>
        <item x="294"/>
        <item x="150"/>
        <item x="1182"/>
        <item x="563"/>
        <item x="633"/>
        <item x="1287"/>
        <item x="611"/>
        <item x="660"/>
        <item x="1375"/>
        <item x="1573"/>
        <item x="760"/>
        <item x="842"/>
        <item x="779"/>
        <item x="707"/>
        <item x="1694"/>
        <item x="512"/>
        <item x="1027"/>
        <item x="1193"/>
        <item x="509"/>
        <item x="1154"/>
        <item x="44"/>
        <item x="1392"/>
        <item x="343"/>
        <item x="814"/>
        <item x="1538"/>
        <item x="568"/>
        <item x="1143"/>
        <item x="1455"/>
        <item x="732"/>
        <item x="1081"/>
        <item x="157"/>
        <item x="1373"/>
        <item x="473"/>
        <item x="969"/>
        <item x="1430"/>
        <item x="953"/>
        <item x="1198"/>
        <item x="1641"/>
        <item x="350"/>
        <item x="1034"/>
        <item x="888"/>
        <item x="1589"/>
        <item x="480"/>
        <item x="456"/>
        <item x="1024"/>
        <item x="1664"/>
        <item x="1678"/>
        <item x="757"/>
        <item x="958"/>
        <item x="61"/>
        <item x="955"/>
        <item x="504"/>
        <item x="606"/>
        <item x="1420"/>
        <item x="607"/>
        <item x="1698"/>
        <item x="1434"/>
        <item x="966"/>
        <item x="546"/>
        <item x="1051"/>
        <item x="165"/>
        <item x="158"/>
        <item x="980"/>
        <item x="988"/>
        <item x="1652"/>
        <item x="982"/>
        <item x="720"/>
        <item x="1558"/>
        <item x="50"/>
        <item x="213"/>
        <item x="1705"/>
        <item x="1168"/>
        <item x="325"/>
        <item x="992"/>
        <item x="1456"/>
        <item x="626"/>
        <item x="1564"/>
        <item x="1720"/>
        <item x="1014"/>
        <item x="1638"/>
        <item x="399"/>
        <item x="1165"/>
        <item x="287"/>
        <item x="1008"/>
        <item x="1642"/>
        <item x="1601"/>
        <item x="211"/>
        <item x="1256"/>
        <item x="1215"/>
        <item x="699"/>
        <item x="1257"/>
        <item x="1415"/>
        <item x="433"/>
        <item x="140"/>
        <item x="602"/>
        <item x="1467"/>
        <item x="274"/>
        <item x="1728"/>
        <item x="818"/>
        <item x="1387"/>
        <item x="799"/>
        <item x="795"/>
        <item x="1360"/>
        <item x="535"/>
        <item x="412"/>
        <item x="84"/>
        <item x="686"/>
        <item x="231"/>
        <item x="936"/>
        <item x="855"/>
        <item x="1509"/>
        <item x="77"/>
        <item x="1278"/>
        <item x="783"/>
        <item x="717"/>
        <item x="653"/>
        <item x="1055"/>
        <item x="4"/>
        <item x="1113"/>
        <item x="705"/>
        <item x="1463"/>
        <item x="703"/>
        <item x="1384"/>
        <item x="408"/>
        <item x="875"/>
        <item x="316"/>
        <item x="1617"/>
        <item x="460"/>
        <item x="1103"/>
        <item x="1435"/>
        <item x="1019"/>
        <item x="951"/>
        <item x="467"/>
        <item x="43"/>
        <item x="562"/>
        <item x="436"/>
        <item x="567"/>
        <item x="1613"/>
        <item x="1021"/>
        <item x="674"/>
        <item x="672"/>
        <item x="1517"/>
        <item x="1606"/>
        <item x="1459"/>
        <item x="331"/>
        <item x="847"/>
        <item x="1097"/>
        <item x="1442"/>
        <item x="1138"/>
        <item x="601"/>
        <item x="119"/>
        <item x="326"/>
        <item x="944"/>
        <item x="29"/>
        <item x="1042"/>
        <item x="670"/>
        <item x="1268"/>
        <item x="730"/>
        <item x="1526"/>
        <item x="1650"/>
        <item x="1044"/>
        <item x="410"/>
        <item x="1403"/>
        <item x="652"/>
        <item x="1085"/>
        <item x="1216"/>
        <item x="1039"/>
        <item x="506"/>
        <item x="1429"/>
        <item x="1130"/>
        <item x="610"/>
        <item x="1188"/>
        <item x="388"/>
        <item x="120"/>
        <item x="903"/>
        <item x="204"/>
        <item x="1351"/>
        <item x="871"/>
        <item x="409"/>
        <item x="1142"/>
        <item x="524"/>
        <item x="1095"/>
        <item x="810"/>
        <item x="446"/>
        <item x="724"/>
        <item x="1001"/>
        <item x="426"/>
        <item x="877"/>
        <item x="1510"/>
        <item x="1178"/>
        <item x="776"/>
        <item x="753"/>
        <item x="323"/>
        <item x="718"/>
        <item x="1276"/>
        <item x="884"/>
        <item x="376"/>
        <item x="30"/>
        <item x="1219"/>
        <item x="646"/>
        <item x="447"/>
        <item x="727"/>
        <item x="1490"/>
        <item x="499"/>
        <item x="657"/>
        <item x="1254"/>
        <item x="264"/>
        <item x="224"/>
        <item x="702"/>
        <item x="1079"/>
        <item x="1179"/>
        <item x="20"/>
        <item x="1645"/>
        <item x="441"/>
        <item x="579"/>
        <item x="543"/>
        <item x="347"/>
        <item x="457"/>
        <item x="125"/>
        <item x="469"/>
        <item x="1189"/>
        <item x="311"/>
        <item x="435"/>
        <item x="696"/>
        <item x="434"/>
        <item x="1226"/>
        <item x="1592"/>
        <item x="1277"/>
        <item x="895"/>
        <item x="1561"/>
        <item x="33"/>
        <item x="1499"/>
        <item x="360"/>
        <item x="1691"/>
        <item x="51"/>
        <item x="1661"/>
        <item x="721"/>
        <item x="1703"/>
        <item x="1047"/>
        <item x="57"/>
        <item x="866"/>
        <item x="142"/>
        <item x="94"/>
        <item x="1029"/>
        <item x="1654"/>
        <item x="1623"/>
        <item x="788"/>
        <item x="1450"/>
        <item x="1612"/>
        <item x="687"/>
        <item x="488"/>
        <item x="168"/>
        <item x="540"/>
        <item x="1582"/>
        <item x="852"/>
        <item x="1043"/>
        <item x="338"/>
        <item x="616"/>
        <item x="448"/>
        <item x="37"/>
        <item x="1090"/>
        <item x="1183"/>
        <item x="478"/>
        <item x="1341"/>
        <item x="365"/>
        <item x="429"/>
        <item x="240"/>
        <item x="313"/>
        <item x="1273"/>
        <item x="256"/>
        <item x="8"/>
        <item x="569"/>
        <item x="1471"/>
        <item x="781"/>
        <item x="1307"/>
        <item x="1285"/>
        <item x="1088"/>
        <item x="927"/>
        <item x="1210"/>
        <item x="825"/>
        <item x="1726"/>
        <item x="775"/>
        <item x="96"/>
        <item x="1157"/>
        <item x="974"/>
        <item x="1378"/>
        <item x="175"/>
        <item x="164"/>
        <item x="1118"/>
        <item x="807"/>
        <item x="42"/>
        <item x="390"/>
        <item x="713"/>
        <item x="1425"/>
        <item x="328"/>
        <item x="831"/>
        <item x="943"/>
        <item x="1050"/>
        <item x="565"/>
        <item x="1484"/>
        <item x="1364"/>
        <item x="1025"/>
        <item x="1229"/>
        <item x="1608"/>
        <item x="1371"/>
        <item x="1639"/>
        <item x="932"/>
        <item x="169"/>
        <item x="1099"/>
        <item x="291"/>
        <item x="1478"/>
        <item x="1096"/>
        <item x="290"/>
        <item x="10"/>
        <item x="386"/>
        <item x="1542"/>
        <item x="571"/>
        <item x="851"/>
        <item x="1496"/>
        <item x="533"/>
        <item x="188"/>
        <item x="897"/>
        <item x="1634"/>
        <item x="553"/>
        <item x="1166"/>
        <item x="397"/>
        <item x="708"/>
        <item x="725"/>
        <item x="394"/>
        <item x="1301"/>
        <item x="121"/>
        <item x="726"/>
        <item x="677"/>
        <item x="1372"/>
        <item x="764"/>
        <item x="143"/>
        <item x="655"/>
        <item x="56"/>
        <item x="1523"/>
        <item x="15"/>
        <item x="1689"/>
        <item x="123"/>
        <item x="1199"/>
        <item x="597"/>
        <item x="669"/>
        <item x="1682"/>
        <item x="1137"/>
        <item x="475"/>
        <item x="1394"/>
        <item x="1250"/>
        <item x="1602"/>
        <item x="75"/>
        <item x="1321"/>
        <item x="111"/>
        <item x="1230"/>
        <item x="572"/>
        <item x="1472"/>
        <item x="1464"/>
        <item x="1550"/>
        <item x="452"/>
        <item x="962"/>
        <item x="484"/>
        <item x="490"/>
        <item x="82"/>
        <item x="1605"/>
        <item x="582"/>
        <item x="1297"/>
        <item x="634"/>
        <item x="1604"/>
        <item x="911"/>
        <item x="1170"/>
        <item x="1622"/>
        <item x="668"/>
        <item x="1400"/>
        <item x="98"/>
        <item x="887"/>
        <item x="1280"/>
        <item x="39"/>
        <item x="867"/>
        <item x="742"/>
        <item x="1731"/>
        <item x="1242"/>
        <item x="902"/>
        <item x="780"/>
        <item x="1123"/>
        <item x="46"/>
        <item x="308"/>
        <item x="459"/>
        <item x="550"/>
        <item x="560"/>
        <item x="1148"/>
        <item x="763"/>
        <item x="819"/>
        <item x="759"/>
        <item x="1136"/>
        <item x="312"/>
        <item x="817"/>
        <item x="366"/>
        <item x="554"/>
        <item x="234"/>
        <item x="304"/>
        <item x="403"/>
        <item x="423"/>
        <item x="1105"/>
        <item x="244"/>
        <item x="1580"/>
        <item x="1593"/>
        <item x="1010"/>
        <item x="1487"/>
        <item x="445"/>
        <item x="13"/>
        <item x="510"/>
        <item x="1386"/>
        <item x="1651"/>
        <item x="1460"/>
        <item x="1701"/>
        <item x="949"/>
        <item x="239"/>
        <item x="375"/>
        <item x="1133"/>
        <item x="114"/>
        <item x="139"/>
        <item x="1393"/>
        <item x="292"/>
        <item x="1492"/>
        <item x="198"/>
        <item x="295"/>
        <item x="189"/>
        <item x="709"/>
        <item x="1129"/>
        <item x="645"/>
        <item x="1615"/>
        <item x="401"/>
        <item x="1525"/>
        <item x="746"/>
        <item x="1493"/>
        <item x="1627"/>
        <item x="685"/>
        <item x="1485"/>
        <item x="420"/>
        <item x="324"/>
        <item x="393"/>
        <item x="321"/>
        <item x="288"/>
        <item x="640"/>
        <item x="1290"/>
        <item x="346"/>
        <item x="132"/>
        <item x="885"/>
        <item x="163"/>
        <item x="999"/>
        <item x="820"/>
        <item x="1106"/>
        <item x="906"/>
        <item x="1571"/>
        <item x="1437"/>
        <item x="193"/>
        <item x="566"/>
        <item x="873"/>
        <item x="1126"/>
        <item x="1417"/>
        <item x="803"/>
        <item x="1009"/>
        <item x="202"/>
        <item x="519"/>
        <item x="917"/>
        <item x="1302"/>
        <item x="782"/>
        <item x="1174"/>
        <item x="1007"/>
        <item x="756"/>
        <item x="528"/>
        <item x="822"/>
        <item x="1332"/>
        <item x="1383"/>
        <item x="1197"/>
        <item x="260"/>
        <item x="353"/>
        <item x="19"/>
        <item x="468"/>
        <item x="961"/>
        <item x="1054"/>
        <item x="1202"/>
        <item x="101"/>
        <item x="1395"/>
        <item x="1458"/>
        <item x="976"/>
        <item x="1555"/>
        <item x="1586"/>
        <item x="608"/>
        <item x="1581"/>
        <item x="991"/>
        <item x="485"/>
        <item x="1707"/>
        <item x="604"/>
        <item x="113"/>
        <item x="1320"/>
        <item x="1692"/>
        <item x="723"/>
        <item x="1192"/>
        <item x="983"/>
        <item x="912"/>
        <item x="392"/>
        <item x="404"/>
        <item x="127"/>
        <item x="47"/>
        <item x="1660"/>
        <item x="1152"/>
        <item x="1369"/>
        <item x="186"/>
        <item x="771"/>
        <item x="58"/>
        <item x="299"/>
        <item x="1286"/>
        <item x="500"/>
        <item x="1083"/>
        <item x="772"/>
        <item x="357"/>
        <item x="1098"/>
        <item x="359"/>
        <item x="1064"/>
        <item x="947"/>
        <item x="1366"/>
        <item x="41"/>
        <item x="1000"/>
        <item x="1457"/>
        <item x="865"/>
        <item x="341"/>
        <item x="349"/>
        <item x="761"/>
        <item x="520"/>
        <item x="577"/>
        <item x="1172"/>
        <item x="1020"/>
        <item x="576"/>
        <item x="1122"/>
        <item x="1169"/>
        <item x="1515"/>
        <item x="471"/>
        <item x="920"/>
        <item x="194"/>
        <item x="1497"/>
        <item x="249"/>
        <item x="237"/>
        <item x="1270"/>
        <item x="1037"/>
        <item x="418"/>
        <item x="466"/>
        <item x="1553"/>
        <item x="1233"/>
        <item x="417"/>
        <item x="950"/>
        <item x="262"/>
        <item x="521"/>
        <item x="233"/>
        <item x="144"/>
        <item x="1092"/>
        <item x="1725"/>
        <item x="1721"/>
        <item x="1431"/>
        <item x="5"/>
        <item x="422"/>
        <item x="622"/>
        <item x="296"/>
        <item x="1672"/>
        <item x="1176"/>
        <item x="1543"/>
        <item x="424"/>
        <item x="644"/>
        <item x="804"/>
        <item x="621"/>
        <item x="638"/>
        <item x="276"/>
        <item x="1670"/>
        <item x="977"/>
        <item x="1607"/>
        <item x="1426"/>
        <item x="228"/>
        <item x="1603"/>
        <item x="1342"/>
        <item x="1161"/>
        <item x="559"/>
        <item x="1433"/>
        <item x="770"/>
        <item x="956"/>
        <item x="815"/>
        <item x="673"/>
        <item x="373"/>
        <item x="1447"/>
        <item x="834"/>
        <item x="130"/>
        <item x="1261"/>
        <item x="556"/>
        <item x="667"/>
        <item x="160"/>
        <item x="1336"/>
        <item x="1531"/>
        <item x="910"/>
        <item x="994"/>
        <item x="1076"/>
        <item x="22"/>
        <item x="1655"/>
        <item x="1156"/>
        <item x="1314"/>
        <item x="1309"/>
        <item x="1462"/>
        <item x="54"/>
        <item x="23"/>
        <item x="515"/>
        <item x="372"/>
        <item x="1353"/>
        <item x="1003"/>
        <item x="190"/>
        <item x="279"/>
        <item x="191"/>
        <item x="496"/>
        <item x="1033"/>
        <item x="53"/>
        <item x="1657"/>
        <item x="688"/>
        <item x="538"/>
        <item x="413"/>
        <item x="945"/>
        <item x="1552"/>
        <item x="476"/>
        <item x="930"/>
        <item x="1659"/>
        <item x="1067"/>
        <item x="629"/>
        <item x="1300"/>
        <item x="835"/>
        <item x="537"/>
        <item x="1296"/>
        <item x="1501"/>
        <item x="1669"/>
        <item x="7"/>
        <item x="297"/>
        <item x="1562"/>
        <item x="1616"/>
        <item x="856"/>
        <item x="692"/>
        <item x="199"/>
        <item x="848"/>
        <item x="370"/>
        <item x="1549"/>
        <item x="301"/>
        <item x="1658"/>
        <item x="661"/>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 showAll="0"/>
    <pivotField numFmtId="1" showAll="0"/>
    <pivotField numFmtId="165" showAll="0"/>
    <pivotField numFmtId="1" showAll="0"/>
    <pivotField numFmtId="1" showAll="0"/>
    <pivotField dataField="1" numFmtId="2" showAll="0"/>
    <pivotField numFmtId="2" showAll="0"/>
    <pivotField numFmtId="2" showAll="0"/>
    <pivotField showAll="0"/>
    <pivotField showAll="0"/>
    <pivotField showAll="0"/>
  </pivotFields>
  <rowFields count="1">
    <field x="10"/>
  </rowFields>
  <rowItems count="6">
    <i>
      <x v="1563"/>
    </i>
    <i>
      <x v="1085"/>
    </i>
    <i>
      <x v="1281"/>
    </i>
    <i>
      <x v="644"/>
    </i>
    <i>
      <x v="259"/>
    </i>
    <i t="grand">
      <x/>
    </i>
  </rowItems>
  <colItems count="1">
    <i/>
  </colItems>
  <dataFields count="1">
    <dataField name="Sum of Gross Revenue" fld="18" baseField="0" baseItem="0"/>
  </dataFields>
  <formats count="8">
    <format dxfId="89">
      <pivotArea type="all" dataOnly="0" outline="0" fieldPosition="0"/>
    </format>
    <format dxfId="88">
      <pivotArea outline="0" collapsedLevelsAreSubtotals="1" fieldPosition="0"/>
    </format>
    <format dxfId="87">
      <pivotArea field="10" type="button" dataOnly="0" labelOnly="1" outline="0" axis="axisRow" fieldPosition="0"/>
    </format>
    <format dxfId="86">
      <pivotArea dataOnly="0" labelOnly="1" fieldPosition="0">
        <references count="1">
          <reference field="10" count="5">
            <x v="259"/>
            <x v="644"/>
            <x v="1085"/>
            <x v="1281"/>
            <x v="1563"/>
          </reference>
        </references>
      </pivotArea>
    </format>
    <format dxfId="85">
      <pivotArea dataOnly="0" labelOnly="1" grandRow="1" outline="0" fieldPosition="0"/>
    </format>
    <format dxfId="84">
      <pivotArea dataOnly="0" labelOnly="1" outline="0" axis="axisValues" fieldPosition="0"/>
    </format>
    <format dxfId="83">
      <pivotArea field="10" type="button" dataOnly="0" labelOnly="1" outline="0" axis="axisRow" fieldPosition="0"/>
    </format>
    <format dxfId="82">
      <pivotArea dataOnly="0" labelOnly="1" outline="0" axis="axisValues" fieldPosition="0"/>
    </format>
  </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B6604C-B4A1-492A-8ADC-1C9BCB07809C}"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T41:U44" firstHeaderRow="1" firstDataRow="1" firstDataCol="1"/>
  <pivotFields count="24">
    <pivotField dataField="1" showAll="0"/>
    <pivotField numFmtId="14" showAll="0"/>
    <pivotField numFmtId="1" showAll="0"/>
    <pivotField showAll="0">
      <items count="11">
        <item x="9"/>
        <item x="8"/>
        <item x="7"/>
        <item x="6"/>
        <item x="5"/>
        <item x="4"/>
        <item x="3"/>
        <item x="2"/>
        <item x="0"/>
        <item x="1"/>
        <item t="default"/>
      </items>
    </pivotField>
    <pivotField showAll="0"/>
    <pivotField showAll="0">
      <items count="18">
        <item x="1"/>
        <item x="5"/>
        <item x="6"/>
        <item x="7"/>
        <item x="0"/>
        <item x="4"/>
        <item x="12"/>
        <item x="3"/>
        <item x="15"/>
        <item x="8"/>
        <item h="1" x="2"/>
        <item h="1" x="14"/>
        <item h="1" x="9"/>
        <item h="1" x="11"/>
        <item h="1" x="13"/>
        <item h="1" x="16"/>
        <item h="1" x="10"/>
        <item t="default"/>
      </items>
    </pivotField>
    <pivotField showAll="0">
      <items count="40">
        <item x="21"/>
        <item x="27"/>
        <item x="26"/>
        <item x="23"/>
        <item x="13"/>
        <item x="33"/>
        <item x="22"/>
        <item x="25"/>
        <item x="8"/>
        <item x="38"/>
        <item x="0"/>
        <item x="5"/>
        <item x="4"/>
        <item x="12"/>
        <item x="34"/>
        <item x="7"/>
        <item x="37"/>
        <item x="32"/>
        <item x="10"/>
        <item x="3"/>
        <item x="1"/>
        <item x="11"/>
        <item x="16"/>
        <item x="2"/>
        <item x="17"/>
        <item x="20"/>
        <item x="36"/>
        <item x="24"/>
        <item x="14"/>
        <item x="9"/>
        <item x="29"/>
        <item x="30"/>
        <item x="6"/>
        <item x="19"/>
        <item x="28"/>
        <item x="15"/>
        <item x="18"/>
        <item x="35"/>
        <item x="31"/>
        <item t="default"/>
      </items>
    </pivotField>
    <pivotField showAll="0"/>
    <pivotField showAll="0"/>
    <pivotField showAll="0"/>
    <pivotField showAll="0"/>
    <pivotField numFmtId="1" showAll="0"/>
    <pivotField numFmtId="1" showAll="0"/>
    <pivotField numFmtId="1" showAll="0"/>
    <pivotField numFmtId="1" showAll="0"/>
    <pivotField numFmtId="165" showAll="0"/>
    <pivotField numFmtId="1" showAll="0"/>
    <pivotField numFmtId="1" showAll="0"/>
    <pivotField numFmtId="2" showAll="0"/>
    <pivotField numFmtId="2" showAll="0"/>
    <pivotField numFmtId="2" showAll="0"/>
    <pivotField axis="axisRow" showAll="0">
      <items count="3">
        <item x="1"/>
        <item x="0"/>
        <item t="default"/>
      </items>
    </pivotField>
    <pivotField showAll="0"/>
    <pivotField showAll="0"/>
  </pivotFields>
  <rowFields count="1">
    <field x="21"/>
  </rowFields>
  <rowItems count="3">
    <i>
      <x/>
    </i>
    <i>
      <x v="1"/>
    </i>
    <i t="grand">
      <x/>
    </i>
  </rowItems>
  <colItems count="1">
    <i/>
  </colItems>
  <dataFields count="1">
    <dataField name="Count of Title" fld="0" subtotal="count" baseField="0" baseItem="0"/>
  </dataFields>
  <formats count="8">
    <format dxfId="97">
      <pivotArea type="all" dataOnly="0" outline="0" fieldPosition="0"/>
    </format>
    <format dxfId="96">
      <pivotArea outline="0" collapsedLevelsAreSubtotals="1" fieldPosition="0"/>
    </format>
    <format dxfId="95">
      <pivotArea field="21" type="button" dataOnly="0" labelOnly="1" outline="0" axis="axisRow" fieldPosition="0"/>
    </format>
    <format dxfId="94">
      <pivotArea dataOnly="0" labelOnly="1" fieldPosition="0">
        <references count="1">
          <reference field="21" count="0"/>
        </references>
      </pivotArea>
    </format>
    <format dxfId="93">
      <pivotArea dataOnly="0" labelOnly="1" grandRow="1" outline="0" fieldPosition="0"/>
    </format>
    <format dxfId="92">
      <pivotArea dataOnly="0" labelOnly="1" outline="0" axis="axisValues" fieldPosition="0"/>
    </format>
    <format dxfId="91">
      <pivotArea field="21" type="button" dataOnly="0" labelOnly="1" outline="0" axis="axisRow" fieldPosition="0"/>
    </format>
    <format dxfId="90">
      <pivotArea dataOnly="0" labelOnly="1" outline="0" axis="axisValues" fieldPosition="0"/>
    </format>
  </formats>
  <chartFormats count="6">
    <chartFormat chart="8" format="0"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21" count="1" selected="0">
            <x v="0"/>
          </reference>
        </references>
      </pivotArea>
    </chartFormat>
    <chartFormat chart="13" format="12">
      <pivotArea type="data" outline="0" fieldPosition="0">
        <references count="2">
          <reference field="4294967294" count="1" selected="0">
            <x v="0"/>
          </reference>
          <reference field="21" count="1" selected="0">
            <x v="1"/>
          </reference>
        </references>
      </pivotArea>
    </chartFormat>
    <chartFormat chart="8" format="1">
      <pivotArea type="data" outline="0" fieldPosition="0">
        <references count="2">
          <reference field="4294967294" count="1" selected="0">
            <x v="0"/>
          </reference>
          <reference field="21" count="1" selected="0">
            <x v="0"/>
          </reference>
        </references>
      </pivotArea>
    </chartFormat>
    <chartFormat chart="8" format="2">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FC29A4-4E90-4685-BC87-45A73AA7D6D1}"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T59:U65" firstHeaderRow="1" firstDataRow="1" firstDataCol="1"/>
  <pivotFields count="24">
    <pivotField showAll="0"/>
    <pivotField numFmtId="14" showAll="0"/>
    <pivotField numFmtId="1" showAll="0"/>
    <pivotField showAll="0">
      <items count="11">
        <item x="9"/>
        <item x="8"/>
        <item x="7"/>
        <item x="6"/>
        <item x="5"/>
        <item x="4"/>
        <item x="3"/>
        <item x="2"/>
        <item x="0"/>
        <item x="1"/>
        <item t="default"/>
      </items>
    </pivotField>
    <pivotField showAll="0"/>
    <pivotField showAll="0">
      <items count="18">
        <item x="1"/>
        <item x="5"/>
        <item x="6"/>
        <item x="7"/>
        <item x="0"/>
        <item x="4"/>
        <item x="12"/>
        <item x="3"/>
        <item x="15"/>
        <item x="8"/>
        <item h="1" x="2"/>
        <item h="1" x="14"/>
        <item h="1" x="9"/>
        <item h="1" x="11"/>
        <item h="1" x="13"/>
        <item h="1" x="16"/>
        <item h="1" x="10"/>
        <item t="default"/>
      </items>
    </pivotField>
    <pivotField showAll="0">
      <items count="40">
        <item x="21"/>
        <item x="27"/>
        <item x="26"/>
        <item x="23"/>
        <item x="13"/>
        <item x="33"/>
        <item x="22"/>
        <item x="25"/>
        <item x="8"/>
        <item x="38"/>
        <item x="0"/>
        <item x="5"/>
        <item x="4"/>
        <item x="12"/>
        <item x="34"/>
        <item x="7"/>
        <item x="37"/>
        <item x="32"/>
        <item x="10"/>
        <item x="3"/>
        <item x="1"/>
        <item x="11"/>
        <item x="16"/>
        <item x="2"/>
        <item x="17"/>
        <item x="20"/>
        <item x="36"/>
        <item x="24"/>
        <item x="14"/>
        <item x="9"/>
        <item x="29"/>
        <item x="30"/>
        <item x="6"/>
        <item x="19"/>
        <item x="28"/>
        <item x="15"/>
        <item x="18"/>
        <item x="35"/>
        <item x="31"/>
        <item t="default"/>
      </items>
    </pivotField>
    <pivotField axis="axisRow" showAll="0" measureFilter="1" sortType="descending">
      <items count="47">
        <item x="44"/>
        <item x="32"/>
        <item x="35"/>
        <item x="1"/>
        <item x="7"/>
        <item x="27"/>
        <item x="5"/>
        <item x="37"/>
        <item x="11"/>
        <item x="40"/>
        <item x="10"/>
        <item x="6"/>
        <item x="41"/>
        <item x="3"/>
        <item x="36"/>
        <item x="8"/>
        <item x="13"/>
        <item x="21"/>
        <item x="42"/>
        <item x="20"/>
        <item x="29"/>
        <item x="16"/>
        <item x="14"/>
        <item x="43"/>
        <item x="12"/>
        <item x="9"/>
        <item x="28"/>
        <item x="24"/>
        <item x="33"/>
        <item x="15"/>
        <item x="39"/>
        <item x="22"/>
        <item x="17"/>
        <item x="45"/>
        <item x="31"/>
        <item x="26"/>
        <item x="23"/>
        <item x="18"/>
        <item x="19"/>
        <item x="4"/>
        <item x="34"/>
        <item x="30"/>
        <item x="25"/>
        <item x="2"/>
        <item x="0"/>
        <item x="38"/>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numFmtId="1" showAll="0"/>
    <pivotField numFmtId="1" showAll="0"/>
    <pivotField numFmtId="1" showAll="0"/>
    <pivotField numFmtId="165" showAll="0"/>
    <pivotField numFmtId="1" showAll="0"/>
    <pivotField numFmtId="1" showAll="0"/>
    <pivotField numFmtId="2" showAll="0"/>
    <pivotField numFmtId="2" showAll="0"/>
    <pivotField numFmtId="2" showAll="0"/>
    <pivotField showAll="0"/>
    <pivotField dataField="1" showAll="0"/>
    <pivotField showAll="0"/>
  </pivotFields>
  <rowFields count="1">
    <field x="7"/>
  </rowFields>
  <rowItems count="6">
    <i>
      <x v="44"/>
    </i>
    <i>
      <x v="43"/>
    </i>
    <i>
      <x v="13"/>
    </i>
    <i>
      <x v="15"/>
    </i>
    <i>
      <x v="6"/>
    </i>
    <i t="grand">
      <x/>
    </i>
  </rowItems>
  <colItems count="1">
    <i/>
  </colItems>
  <dataFields count="1">
    <dataField name="Count of Rating Category" fld="22" subtotal="count" baseField="0" baseItem="0"/>
  </dataFields>
  <formats count="6">
    <format dxfId="103">
      <pivotArea type="all" dataOnly="0" outline="0" fieldPosition="0"/>
    </format>
    <format dxfId="102">
      <pivotArea outline="0" collapsedLevelsAreSubtotals="1" fieldPosition="0"/>
    </format>
    <format dxfId="101">
      <pivotArea field="7" type="button" dataOnly="0" labelOnly="1" outline="0" axis="axisRow" fieldPosition="0"/>
    </format>
    <format dxfId="100">
      <pivotArea dataOnly="0" labelOnly="1" fieldPosition="0">
        <references count="1">
          <reference field="7" count="5">
            <x v="6"/>
            <x v="13"/>
            <x v="15"/>
            <x v="43"/>
            <x v="44"/>
          </reference>
        </references>
      </pivotArea>
    </format>
    <format dxfId="99">
      <pivotArea dataOnly="0" labelOnly="1" grandRow="1" outline="0" fieldPosition="0"/>
    </format>
    <format dxfId="98">
      <pivotArea dataOnly="0" labelOnly="1" outline="0" axis="axisValues" fieldPosition="0"/>
    </format>
  </formats>
  <chartFormats count="7">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7" count="1" selected="0">
            <x v="44"/>
          </reference>
        </references>
      </pivotArea>
    </chartFormat>
    <chartFormat chart="10" format="4">
      <pivotArea type="data" outline="0" fieldPosition="0">
        <references count="2">
          <reference field="4294967294" count="1" selected="0">
            <x v="0"/>
          </reference>
          <reference field="7" count="1" selected="0">
            <x v="43"/>
          </reference>
        </references>
      </pivotArea>
    </chartFormat>
    <chartFormat chart="10" format="5">
      <pivotArea type="data" outline="0" fieldPosition="0">
        <references count="2">
          <reference field="4294967294" count="1" selected="0">
            <x v="0"/>
          </reference>
          <reference field="7" count="1" selected="0">
            <x v="13"/>
          </reference>
        </references>
      </pivotArea>
    </chartFormat>
    <chartFormat chart="10" format="6">
      <pivotArea type="data" outline="0" fieldPosition="0">
        <references count="2">
          <reference field="4294967294" count="1" selected="0">
            <x v="0"/>
          </reference>
          <reference field="7" count="1" selected="0">
            <x v="15"/>
          </reference>
        </references>
      </pivotArea>
    </chartFormat>
    <chartFormat chart="10" format="7">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21100C-7570-46B9-8A35-9E72057E843A}"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T50:U54" firstHeaderRow="1" firstDataRow="1" firstDataCol="1"/>
  <pivotFields count="24">
    <pivotField showAll="0"/>
    <pivotField numFmtId="14" showAll="0"/>
    <pivotField numFmtId="1" showAll="0"/>
    <pivotField showAll="0">
      <items count="11">
        <item x="9"/>
        <item x="8"/>
        <item x="7"/>
        <item x="6"/>
        <item x="5"/>
        <item x="4"/>
        <item x="3"/>
        <item x="2"/>
        <item x="0"/>
        <item x="1"/>
        <item t="default"/>
      </items>
    </pivotField>
    <pivotField showAll="0"/>
    <pivotField showAll="0">
      <items count="18">
        <item x="1"/>
        <item x="5"/>
        <item x="6"/>
        <item x="7"/>
        <item x="0"/>
        <item x="4"/>
        <item x="12"/>
        <item x="3"/>
        <item x="15"/>
        <item x="8"/>
        <item h="1" x="2"/>
        <item h="1" x="14"/>
        <item h="1" x="9"/>
        <item h="1" x="11"/>
        <item h="1" x="13"/>
        <item h="1" x="16"/>
        <item h="1" x="10"/>
        <item t="default"/>
      </items>
    </pivotField>
    <pivotField showAll="0">
      <items count="40">
        <item x="21"/>
        <item x="27"/>
        <item x="26"/>
        <item x="23"/>
        <item x="13"/>
        <item x="33"/>
        <item x="22"/>
        <item x="25"/>
        <item x="8"/>
        <item x="38"/>
        <item x="0"/>
        <item x="5"/>
        <item x="4"/>
        <item x="12"/>
        <item x="34"/>
        <item x="7"/>
        <item x="37"/>
        <item x="32"/>
        <item x="10"/>
        <item x="3"/>
        <item x="1"/>
        <item x="11"/>
        <item x="16"/>
        <item x="2"/>
        <item x="17"/>
        <item x="20"/>
        <item x="36"/>
        <item x="24"/>
        <item x="14"/>
        <item x="9"/>
        <item x="29"/>
        <item x="30"/>
        <item x="6"/>
        <item x="19"/>
        <item x="28"/>
        <item x="15"/>
        <item x="18"/>
        <item x="35"/>
        <item x="31"/>
        <item t="default"/>
      </items>
    </pivotField>
    <pivotField showAll="0"/>
    <pivotField showAll="0"/>
    <pivotField showAll="0"/>
    <pivotField showAll="0"/>
    <pivotField numFmtId="1" showAll="0"/>
    <pivotField numFmtId="1" showAll="0"/>
    <pivotField numFmtId="1" showAll="0"/>
    <pivotField numFmtId="1" showAll="0"/>
    <pivotField dataField="1" numFmtId="165" showAll="0"/>
    <pivotField numFmtId="1" showAll="0"/>
    <pivotField numFmtId="1" showAll="0"/>
    <pivotField numFmtId="2" showAll="0"/>
    <pivotField numFmtId="2" showAll="0"/>
    <pivotField numFmtId="2" showAll="0"/>
    <pivotField showAll="0"/>
    <pivotField showAll="0"/>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s>
  <rowFields count="1">
    <field x="23"/>
  </rowFields>
  <rowItems count="4">
    <i>
      <x v="2"/>
    </i>
    <i>
      <x v="1"/>
    </i>
    <i>
      <x/>
    </i>
    <i t="grand">
      <x/>
    </i>
  </rowItems>
  <colItems count="1">
    <i/>
  </colItems>
  <dataFields count="1">
    <dataField name="Average of IMDb Score (1-10)" fld="15" subtotal="average" baseField="23" baseItem="0"/>
  </dataFields>
  <formats count="8">
    <format dxfId="0">
      <pivotArea type="all" dataOnly="0" outline="0" fieldPosition="0"/>
    </format>
    <format dxfId="1">
      <pivotArea outline="0" collapsedLevelsAreSubtotals="1" fieldPosition="0"/>
    </format>
    <format dxfId="2">
      <pivotArea field="23" type="button" dataOnly="0" labelOnly="1" outline="0" axis="axisRow" fieldPosition="0"/>
    </format>
    <format dxfId="3">
      <pivotArea dataOnly="0" labelOnly="1" fieldPosition="0">
        <references count="1">
          <reference field="23" count="0"/>
        </references>
      </pivotArea>
    </format>
    <format dxfId="4">
      <pivotArea dataOnly="0" labelOnly="1" grandRow="1" outline="0" fieldPosition="0"/>
    </format>
    <format dxfId="5">
      <pivotArea dataOnly="0" labelOnly="1" outline="0" axis="axisValues" fieldPosition="0"/>
    </format>
    <format dxfId="6">
      <pivotArea field="23" type="button" dataOnly="0" labelOnly="1" outline="0" axis="axisRow" fieldPosition="0"/>
    </format>
    <format dxfId="7">
      <pivotArea dataOnly="0" labelOnly="1" outline="0" axis="axisValues" fieldPosition="0"/>
    </format>
  </formats>
  <chartFormats count="2">
    <chartFormat chart="8"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5BE3DA-5B21-403D-8C65-0D579B489623}" name="PivotTable3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R49:AX61" firstHeaderRow="1" firstDataRow="2" firstDataCol="1"/>
  <pivotFields count="24">
    <pivotField showAll="0"/>
    <pivotField numFmtId="14" showAll="0"/>
    <pivotField numFmtId="1" showAll="0"/>
    <pivotField showAll="0">
      <items count="11">
        <item x="9"/>
        <item x="8"/>
        <item x="7"/>
        <item x="6"/>
        <item x="5"/>
        <item x="4"/>
        <item x="3"/>
        <item x="2"/>
        <item x="0"/>
        <item x="1"/>
        <item t="default"/>
      </items>
    </pivotField>
    <pivotField showAll="0"/>
    <pivotField axis="axisRow" dataField="1" showAll="0">
      <items count="18">
        <item x="1"/>
        <item x="5"/>
        <item x="6"/>
        <item x="7"/>
        <item x="0"/>
        <item x="4"/>
        <item x="12"/>
        <item x="3"/>
        <item x="15"/>
        <item x="8"/>
        <item h="1" x="2"/>
        <item h="1" x="14"/>
        <item h="1" x="9"/>
        <item h="1" x="11"/>
        <item h="1" x="13"/>
        <item h="1" x="16"/>
        <item h="1" x="10"/>
        <item t="default"/>
      </items>
    </pivotField>
    <pivotField showAll="0">
      <items count="40">
        <item x="21"/>
        <item x="27"/>
        <item x="26"/>
        <item x="23"/>
        <item x="13"/>
        <item x="33"/>
        <item x="22"/>
        <item x="25"/>
        <item x="8"/>
        <item x="38"/>
        <item x="0"/>
        <item x="5"/>
        <item x="4"/>
        <item x="12"/>
        <item x="34"/>
        <item x="7"/>
        <item x="37"/>
        <item x="32"/>
        <item x="10"/>
        <item x="3"/>
        <item x="1"/>
        <item x="11"/>
        <item x="16"/>
        <item x="2"/>
        <item x="17"/>
        <item x="20"/>
        <item x="36"/>
        <item x="24"/>
        <item x="14"/>
        <item x="9"/>
        <item x="29"/>
        <item x="30"/>
        <item x="6"/>
        <item x="19"/>
        <item x="28"/>
        <item x="15"/>
        <item x="18"/>
        <item x="35"/>
        <item x="31"/>
        <item t="default"/>
      </items>
    </pivotField>
    <pivotField axis="axisCol" showAll="0" measureFilter="1" sortType="descending">
      <items count="47">
        <item x="44"/>
        <item x="32"/>
        <item x="35"/>
        <item x="1"/>
        <item x="7"/>
        <item x="27"/>
        <item x="5"/>
        <item x="37"/>
        <item x="11"/>
        <item x="40"/>
        <item x="10"/>
        <item x="6"/>
        <item x="41"/>
        <item x="3"/>
        <item x="36"/>
        <item x="8"/>
        <item x="13"/>
        <item x="21"/>
        <item x="42"/>
        <item x="20"/>
        <item x="29"/>
        <item x="16"/>
        <item x="14"/>
        <item x="43"/>
        <item x="12"/>
        <item x="9"/>
        <item x="28"/>
        <item x="24"/>
        <item x="33"/>
        <item x="15"/>
        <item x="39"/>
        <item x="22"/>
        <item x="17"/>
        <item x="45"/>
        <item x="31"/>
        <item x="26"/>
        <item x="23"/>
        <item x="18"/>
        <item x="19"/>
        <item x="4"/>
        <item x="34"/>
        <item x="30"/>
        <item x="25"/>
        <item x="2"/>
        <item x="0"/>
        <item x="38"/>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numFmtId="1" showAll="0"/>
    <pivotField numFmtId="1" showAll="0"/>
    <pivotField numFmtId="1" showAll="0"/>
    <pivotField numFmtId="165" showAll="0"/>
    <pivotField numFmtId="1" showAll="0"/>
    <pivotField numFmtId="1" showAll="0"/>
    <pivotField numFmtId="2" showAll="0"/>
    <pivotField numFmtId="2" showAll="0"/>
    <pivotField numFmtId="2" showAll="0"/>
    <pivotField showAll="0"/>
    <pivotField showAll="0"/>
    <pivotField showAll="0"/>
  </pivotFields>
  <rowFields count="1">
    <field x="5"/>
  </rowFields>
  <rowItems count="11">
    <i>
      <x/>
    </i>
    <i>
      <x v="1"/>
    </i>
    <i>
      <x v="2"/>
    </i>
    <i>
      <x v="3"/>
    </i>
    <i>
      <x v="4"/>
    </i>
    <i>
      <x v="5"/>
    </i>
    <i>
      <x v="6"/>
    </i>
    <i>
      <x v="7"/>
    </i>
    <i>
      <x v="8"/>
    </i>
    <i>
      <x v="9"/>
    </i>
    <i t="grand">
      <x/>
    </i>
  </rowItems>
  <colFields count="1">
    <field x="7"/>
  </colFields>
  <colItems count="6">
    <i>
      <x v="44"/>
    </i>
    <i>
      <x v="43"/>
    </i>
    <i>
      <x v="13"/>
    </i>
    <i>
      <x v="15"/>
    </i>
    <i>
      <x v="6"/>
    </i>
    <i t="grand">
      <x/>
    </i>
  </colItems>
  <dataFields count="1">
    <dataField name="Count of Genre" fld="5" subtotal="count" baseField="0" baseItem="0"/>
  </dataFields>
  <chartFormats count="11">
    <chartFormat chart="11" format="0" series="1">
      <pivotArea type="data" outline="0" fieldPosition="0">
        <references count="2">
          <reference field="4294967294" count="1" selected="0">
            <x v="0"/>
          </reference>
          <reference field="7" count="1" selected="0">
            <x v="44"/>
          </reference>
        </references>
      </pivotArea>
    </chartFormat>
    <chartFormat chart="11" format="1" series="1">
      <pivotArea type="data" outline="0" fieldPosition="0">
        <references count="2">
          <reference field="4294967294" count="1" selected="0">
            <x v="0"/>
          </reference>
          <reference field="7" count="1" selected="0">
            <x v="43"/>
          </reference>
        </references>
      </pivotArea>
    </chartFormat>
    <chartFormat chart="11" format="2" series="1">
      <pivotArea type="data" outline="0" fieldPosition="0">
        <references count="2">
          <reference field="4294967294" count="1" selected="0">
            <x v="0"/>
          </reference>
          <reference field="7" count="1" selected="0">
            <x v="13"/>
          </reference>
        </references>
      </pivotArea>
    </chartFormat>
    <chartFormat chart="11" format="3" series="1">
      <pivotArea type="data" outline="0" fieldPosition="0">
        <references count="2">
          <reference field="4294967294" count="1" selected="0">
            <x v="0"/>
          </reference>
          <reference field="7" count="1" selected="0">
            <x v="15"/>
          </reference>
        </references>
      </pivotArea>
    </chartFormat>
    <chartFormat chart="11" format="4" series="1">
      <pivotArea type="data" outline="0" fieldPosition="0">
        <references count="2">
          <reference field="4294967294" count="1" selected="0">
            <x v="0"/>
          </reference>
          <reference field="7" count="1" selected="0">
            <x v="6"/>
          </reference>
        </references>
      </pivotArea>
    </chartFormat>
    <chartFormat chart="11" format="5" series="1">
      <pivotArea type="data" outline="0" fieldPosition="0">
        <references count="2">
          <reference field="4294967294" count="1" selected="0">
            <x v="0"/>
          </reference>
          <reference field="7" count="1" selected="0">
            <x v="3"/>
          </reference>
        </references>
      </pivotArea>
    </chartFormat>
    <chartFormat chart="25" format="31" series="1">
      <pivotArea type="data" outline="0" fieldPosition="0">
        <references count="2">
          <reference field="4294967294" count="1" selected="0">
            <x v="0"/>
          </reference>
          <reference field="7" count="1" selected="0">
            <x v="44"/>
          </reference>
        </references>
      </pivotArea>
    </chartFormat>
    <chartFormat chart="25" format="32" series="1">
      <pivotArea type="data" outline="0" fieldPosition="0">
        <references count="2">
          <reference field="4294967294" count="1" selected="0">
            <x v="0"/>
          </reference>
          <reference field="7" count="1" selected="0">
            <x v="43"/>
          </reference>
        </references>
      </pivotArea>
    </chartFormat>
    <chartFormat chart="25" format="33" series="1">
      <pivotArea type="data" outline="0" fieldPosition="0">
        <references count="2">
          <reference field="4294967294" count="1" selected="0">
            <x v="0"/>
          </reference>
          <reference field="7" count="1" selected="0">
            <x v="13"/>
          </reference>
        </references>
      </pivotArea>
    </chartFormat>
    <chartFormat chart="25" format="34" series="1">
      <pivotArea type="data" outline="0" fieldPosition="0">
        <references count="2">
          <reference field="4294967294" count="1" selected="0">
            <x v="0"/>
          </reference>
          <reference field="7" count="1" selected="0">
            <x v="15"/>
          </reference>
        </references>
      </pivotArea>
    </chartFormat>
    <chartFormat chart="25" format="35" series="1">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filters count="1">
    <filter fld="7"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083EC7C-9FCF-4113-8E06-F7AF60159020}"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T5:U11" firstHeaderRow="1" firstDataRow="1" firstDataCol="1"/>
  <pivotFields count="24">
    <pivotField showAll="0"/>
    <pivotField numFmtId="14" showAll="0"/>
    <pivotField numFmtId="1" showAll="0"/>
    <pivotField showAll="0">
      <items count="11">
        <item x="9"/>
        <item x="8"/>
        <item x="7"/>
        <item x="6"/>
        <item x="5"/>
        <item x="4"/>
        <item x="3"/>
        <item x="2"/>
        <item x="0"/>
        <item x="1"/>
        <item t="default"/>
      </items>
    </pivotField>
    <pivotField showAll="0"/>
    <pivotField showAll="0">
      <items count="18">
        <item x="1"/>
        <item x="5"/>
        <item x="6"/>
        <item x="7"/>
        <item x="0"/>
        <item x="4"/>
        <item x="12"/>
        <item x="3"/>
        <item x="15"/>
        <item x="8"/>
        <item h="1" x="2"/>
        <item h="1" x="14"/>
        <item h="1" x="9"/>
        <item h="1" x="11"/>
        <item h="1" x="13"/>
        <item h="1" x="16"/>
        <item h="1" x="10"/>
        <item t="default"/>
      </items>
    </pivotField>
    <pivotField showAll="0">
      <items count="40">
        <item x="21"/>
        <item x="27"/>
        <item x="26"/>
        <item x="23"/>
        <item x="13"/>
        <item x="33"/>
        <item x="22"/>
        <item x="25"/>
        <item x="8"/>
        <item x="38"/>
        <item x="0"/>
        <item x="5"/>
        <item x="4"/>
        <item x="12"/>
        <item x="34"/>
        <item x="7"/>
        <item x="37"/>
        <item x="32"/>
        <item x="10"/>
        <item x="3"/>
        <item x="1"/>
        <item x="11"/>
        <item x="16"/>
        <item x="2"/>
        <item x="17"/>
        <item x="20"/>
        <item x="36"/>
        <item x="24"/>
        <item x="14"/>
        <item x="9"/>
        <item x="29"/>
        <item x="30"/>
        <item x="6"/>
        <item x="19"/>
        <item x="28"/>
        <item x="15"/>
        <item x="18"/>
        <item x="35"/>
        <item x="31"/>
        <item t="default"/>
      </items>
    </pivotField>
    <pivotField showAll="0"/>
    <pivotField showAll="0"/>
    <pivotField axis="axisRow" showAll="0" measureFilter="1" sortType="ascending">
      <items count="1496">
        <item x="294"/>
        <item x="624"/>
        <item x="1158"/>
        <item x="195"/>
        <item x="1134"/>
        <item x="1131"/>
        <item x="197"/>
        <item x="574"/>
        <item x="230"/>
        <item x="1381"/>
        <item x="95"/>
        <item x="153"/>
        <item x="581"/>
        <item x="1379"/>
        <item x="1380"/>
        <item x="1213"/>
        <item x="640"/>
        <item x="128"/>
        <item x="829"/>
        <item x="515"/>
        <item x="1208"/>
        <item x="67"/>
        <item x="21"/>
        <item x="406"/>
        <item x="881"/>
        <item x="661"/>
        <item x="484"/>
        <item x="306"/>
        <item x="916"/>
        <item x="962"/>
        <item x="1329"/>
        <item x="1406"/>
        <item x="875"/>
        <item x="61"/>
        <item x="381"/>
        <item x="1371"/>
        <item x="178"/>
        <item x="215"/>
        <item x="113"/>
        <item x="925"/>
        <item x="1209"/>
        <item x="702"/>
        <item x="236"/>
        <item x="684"/>
        <item x="311"/>
        <item x="810"/>
        <item x="1139"/>
        <item x="1352"/>
        <item x="1303"/>
        <item x="364"/>
        <item x="1203"/>
        <item x="201"/>
        <item x="304"/>
        <item x="1311"/>
        <item x="601"/>
        <item x="1156"/>
        <item x="305"/>
        <item x="1282"/>
        <item x="145"/>
        <item x="200"/>
        <item x="1244"/>
        <item x="648"/>
        <item x="878"/>
        <item x="818"/>
        <item x="403"/>
        <item x="1023"/>
        <item x="1190"/>
        <item x="1479"/>
        <item x="216"/>
        <item x="996"/>
        <item x="749"/>
        <item x="1337"/>
        <item x="1412"/>
        <item x="3"/>
        <item x="108"/>
        <item x="1230"/>
        <item x="1115"/>
        <item x="1196"/>
        <item x="1008"/>
        <item x="89"/>
        <item x="968"/>
        <item x="652"/>
        <item x="752"/>
        <item x="238"/>
        <item x="964"/>
        <item x="758"/>
        <item x="1385"/>
        <item x="243"/>
        <item x="674"/>
        <item x="105"/>
        <item x="1045"/>
        <item x="1081"/>
        <item x="97"/>
        <item x="82"/>
        <item x="1368"/>
        <item x="984"/>
        <item x="1478"/>
        <item x="485"/>
        <item x="1415"/>
        <item x="458"/>
        <item x="839"/>
        <item x="1493"/>
        <item x="1319"/>
        <item x="821"/>
        <item x="1200"/>
        <item x="1357"/>
        <item x="347"/>
        <item x="377"/>
        <item x="1092"/>
        <item x="1098"/>
        <item x="869"/>
        <item x="662"/>
        <item x="866"/>
        <item x="338"/>
        <item x="1440"/>
        <item x="882"/>
        <item x="155"/>
        <item x="841"/>
        <item x="503"/>
        <item x="1038"/>
        <item x="487"/>
        <item x="963"/>
        <item x="849"/>
        <item x="927"/>
        <item x="181"/>
        <item x="1129"/>
        <item x="1222"/>
        <item x="11"/>
        <item x="730"/>
        <item x="303"/>
        <item x="825"/>
        <item x="37"/>
        <item x="1342"/>
        <item x="1293"/>
        <item x="228"/>
        <item x="816"/>
        <item x="1187"/>
        <item x="566"/>
        <item x="678"/>
        <item x="1300"/>
        <item x="374"/>
        <item x="252"/>
        <item x="1373"/>
        <item x="1247"/>
        <item x="1163"/>
        <item x="72"/>
        <item x="190"/>
        <item x="603"/>
        <item x="663"/>
        <item x="366"/>
        <item x="1441"/>
        <item x="1183"/>
        <item x="737"/>
        <item x="1426"/>
        <item x="704"/>
        <item x="917"/>
        <item x="130"/>
        <item x="1481"/>
        <item x="54"/>
        <item x="1298"/>
        <item x="199"/>
        <item x="457"/>
        <item x="809"/>
        <item x="1025"/>
        <item x="267"/>
        <item x="591"/>
        <item x="92"/>
        <item x="1142"/>
        <item x="62"/>
        <item x="561"/>
        <item x="443"/>
        <item x="1268"/>
        <item x="274"/>
        <item x="1485"/>
        <item x="528"/>
        <item x="148"/>
        <item x="874"/>
        <item x="1301"/>
        <item x="401"/>
        <item x="1437"/>
        <item x="763"/>
        <item x="936"/>
        <item x="167"/>
        <item x="1333"/>
        <item x="287"/>
        <item x="511"/>
        <item x="341"/>
        <item x="772"/>
        <item x="955"/>
        <item x="70"/>
        <item x="1255"/>
        <item x="140"/>
        <item x="1461"/>
        <item x="742"/>
        <item x="263"/>
        <item x="1237"/>
        <item x="1047"/>
        <item x="826"/>
        <item x="1031"/>
        <item x="1021"/>
        <item x="701"/>
        <item x="550"/>
        <item x="319"/>
        <item x="1109"/>
        <item x="934"/>
        <item x="1346"/>
        <item x="873"/>
        <item x="505"/>
        <item x="1366"/>
        <item x="151"/>
        <item x="801"/>
        <item x="1249"/>
        <item x="937"/>
        <item x="1037"/>
        <item x="227"/>
        <item x="1312"/>
        <item x="1214"/>
        <item x="386"/>
        <item x="638"/>
        <item x="1182"/>
        <item x="1184"/>
        <item x="429"/>
        <item x="1428"/>
        <item x="213"/>
        <item x="1059"/>
        <item x="1290"/>
        <item x="967"/>
        <item x="45"/>
        <item x="1476"/>
        <item x="988"/>
        <item x="950"/>
        <item x="52"/>
        <item x="748"/>
        <item x="994"/>
        <item x="488"/>
        <item x="116"/>
        <item x="533"/>
        <item x="958"/>
        <item x="631"/>
        <item x="356"/>
        <item x="535"/>
        <item x="1054"/>
        <item x="1243"/>
        <item x="1487"/>
        <item x="1364"/>
        <item x="940"/>
        <item x="48"/>
        <item x="337"/>
        <item x="1376"/>
        <item x="901"/>
        <item x="94"/>
        <item x="1064"/>
        <item x="19"/>
        <item x="536"/>
        <item x="1148"/>
        <item x="14"/>
        <item x="389"/>
        <item x="388"/>
        <item x="482"/>
        <item x="24"/>
        <item x="1362"/>
        <item x="1367"/>
        <item x="205"/>
        <item x="307"/>
        <item x="540"/>
        <item x="1236"/>
        <item x="90"/>
        <item x="260"/>
        <item x="50"/>
        <item x="316"/>
        <item x="165"/>
        <item x="1063"/>
        <item x="452"/>
        <item x="844"/>
        <item x="1032"/>
        <item x="431"/>
        <item x="237"/>
        <item x="653"/>
        <item x="380"/>
        <item x="51"/>
        <item x="220"/>
        <item x="1074"/>
        <item x="606"/>
        <item x="65"/>
        <item x="641"/>
        <item x="1111"/>
        <item x="1427"/>
        <item x="943"/>
        <item x="344"/>
        <item x="422"/>
        <item x="957"/>
        <item x="1269"/>
        <item x="277"/>
        <item x="619"/>
        <item x="1195"/>
        <item x="687"/>
        <item x="647"/>
        <item x="358"/>
        <item x="437"/>
        <item x="7"/>
        <item x="689"/>
        <item x="496"/>
        <item x="872"/>
        <item x="856"/>
        <item x="1306"/>
        <item x="1278"/>
        <item x="542"/>
        <item x="649"/>
        <item x="275"/>
        <item x="1238"/>
        <item x="692"/>
        <item x="290"/>
        <item x="278"/>
        <item x="1264"/>
        <item x="1421"/>
        <item x="1206"/>
        <item x="87"/>
        <item x="270"/>
        <item x="323"/>
        <item x="596"/>
        <item x="890"/>
        <item x="279"/>
        <item x="285"/>
        <item x="594"/>
        <item x="1070"/>
        <item x="611"/>
        <item x="703"/>
        <item x="1484"/>
        <item x="0"/>
        <item x="1486"/>
        <item x="792"/>
        <item x="665"/>
        <item x="837"/>
        <item x="979"/>
        <item x="428"/>
        <item x="1456"/>
        <item x="736"/>
        <item x="1050"/>
        <item x="291"/>
        <item x="911"/>
        <item x="893"/>
        <item x="1160"/>
        <item x="907"/>
        <item x="892"/>
        <item x="273"/>
        <item x="1137"/>
        <item x="1407"/>
        <item x="426"/>
        <item x="372"/>
        <item x="417"/>
        <item x="609"/>
        <item x="995"/>
        <item x="1429"/>
        <item x="779"/>
        <item x="654"/>
        <item x="526"/>
        <item x="170"/>
        <item x="656"/>
        <item x="1259"/>
        <item x="543"/>
        <item x="469"/>
        <item x="189"/>
        <item x="43"/>
        <item x="938"/>
        <item x="35"/>
        <item x="1242"/>
        <item x="308"/>
        <item x="383"/>
        <item x="646"/>
        <item x="1033"/>
        <item x="144"/>
        <item x="261"/>
        <item x="159"/>
        <item x="322"/>
        <item x="1492"/>
        <item x="157"/>
        <item x="352"/>
        <item x="1430"/>
        <item x="694"/>
        <item x="1418"/>
        <item x="427"/>
        <item x="590"/>
        <item x="668"/>
        <item x="1001"/>
        <item x="212"/>
        <item x="814"/>
        <item x="247"/>
        <item x="402"/>
        <item x="600"/>
        <item x="297"/>
        <item x="852"/>
        <item x="455"/>
        <item x="1340"/>
        <item x="1284"/>
        <item x="990"/>
        <item x="79"/>
        <item x="1229"/>
        <item x="1459"/>
        <item x="571"/>
        <item x="1073"/>
        <item x="713"/>
        <item x="919"/>
        <item x="614"/>
        <item x="583"/>
        <item x="1122"/>
        <item x="793"/>
        <item x="524"/>
        <item x="1000"/>
        <item x="623"/>
        <item x="357"/>
        <item x="76"/>
        <item x="1039"/>
        <item x="768"/>
        <item x="233"/>
        <item x="756"/>
        <item x="891"/>
        <item x="1150"/>
        <item x="1321"/>
        <item x="435"/>
        <item x="1397"/>
        <item x="371"/>
        <item x="923"/>
        <item x="1491"/>
        <item x="1254"/>
        <item x="224"/>
        <item x="1302"/>
        <item x="1103"/>
        <item x="253"/>
        <item x="328"/>
        <item x="1253"/>
        <item x="497"/>
        <item x="211"/>
        <item x="714"/>
        <item x="58"/>
        <item x="115"/>
        <item x="249"/>
        <item x="686"/>
        <item x="174"/>
        <item x="597"/>
        <item x="1136"/>
        <item x="842"/>
        <item x="1347"/>
        <item x="460"/>
        <item x="906"/>
        <item x="424"/>
        <item x="718"/>
        <item x="705"/>
        <item x="1185"/>
        <item x="769"/>
        <item x="351"/>
        <item x="264"/>
        <item x="1100"/>
        <item x="595"/>
        <item x="125"/>
        <item x="164"/>
        <item x="755"/>
        <item x="876"/>
        <item x="1318"/>
        <item x="1204"/>
        <item x="299"/>
        <item x="1343"/>
        <item x="1475"/>
        <item x="959"/>
        <item x="1093"/>
        <item x="1348"/>
        <item x="635"/>
        <item x="1009"/>
        <item x="434"/>
        <item x="1325"/>
        <item x="1398"/>
        <item x="514"/>
        <item x="942"/>
        <item x="1288"/>
        <item x="1089"/>
        <item x="552"/>
        <item x="795"/>
        <item x="1324"/>
        <item x="593"/>
        <item x="459"/>
        <item x="192"/>
        <item x="1060"/>
        <item x="420"/>
        <item x="478"/>
        <item x="1460"/>
        <item x="77"/>
        <item x="342"/>
        <item x="280"/>
        <item x="1277"/>
        <item x="104"/>
        <item x="1041"/>
        <item x="1210"/>
        <item x="935"/>
        <item x="567"/>
        <item x="636"/>
        <item x="1002"/>
        <item x="152"/>
        <item x="1123"/>
        <item x="39"/>
        <item x="1265"/>
        <item x="1043"/>
        <item x="327"/>
        <item x="840"/>
        <item x="1374"/>
        <item x="1280"/>
        <item x="470"/>
        <item x="1245"/>
        <item x="1251"/>
        <item x="229"/>
        <item x="861"/>
        <item x="1410"/>
        <item x="499"/>
        <item x="1062"/>
        <item x="547"/>
        <item x="1438"/>
        <item x="723"/>
        <item x="855"/>
        <item x="1121"/>
        <item x="556"/>
        <item x="154"/>
        <item x="1154"/>
        <item x="1463"/>
        <item x="259"/>
        <item x="96"/>
        <item x="86"/>
        <item x="658"/>
        <item x="629"/>
        <item x="992"/>
        <item x="986"/>
        <item x="139"/>
        <item x="171"/>
        <item x="75"/>
        <item x="1305"/>
        <item x="720"/>
        <item x="960"/>
        <item x="476"/>
        <item x="339"/>
        <item x="827"/>
        <item x="1297"/>
        <item x="57"/>
        <item x="507"/>
        <item x="510"/>
        <item x="1028"/>
        <item x="1432"/>
        <item x="219"/>
        <item x="1114"/>
        <item x="1053"/>
        <item x="33"/>
        <item x="1135"/>
        <item x="534"/>
        <item x="203"/>
        <item x="1490"/>
        <item x="325"/>
        <item x="1226"/>
        <item x="55"/>
        <item x="1326"/>
        <item x="1017"/>
        <item x="349"/>
        <item x="326"/>
        <item x="1157"/>
        <item x="886"/>
        <item x="682"/>
        <item x="1402"/>
        <item x="179"/>
        <item x="655"/>
        <item x="486"/>
        <item x="1219"/>
        <item x="500"/>
        <item x="572"/>
        <item x="900"/>
        <item x="750"/>
        <item x="951"/>
        <item x="804"/>
        <item x="545"/>
        <item x="1105"/>
        <item x="23"/>
        <item x="1351"/>
        <item x="1143"/>
        <item x="293"/>
        <item x="362"/>
        <item x="931"/>
        <item x="1110"/>
        <item x="430"/>
        <item x="744"/>
        <item x="1099"/>
        <item x="1291"/>
        <item x="1400"/>
        <item x="523"/>
        <item x="393"/>
        <item x="766"/>
        <item x="60"/>
        <item x="1140"/>
        <item x="991"/>
        <item x="941"/>
        <item x="628"/>
        <item x="1012"/>
        <item x="835"/>
        <item x="716"/>
        <item x="93"/>
        <item x="1044"/>
        <item x="369"/>
        <item x="1107"/>
        <item x="630"/>
        <item x="1349"/>
        <item x="740"/>
        <item x="416"/>
        <item x="998"/>
        <item x="173"/>
        <item x="777"/>
        <item x="1451"/>
        <item x="1458"/>
        <item x="223"/>
        <item x="870"/>
        <item x="845"/>
        <item x="717"/>
        <item x="266"/>
        <item x="708"/>
        <item x="332"/>
        <item x="468"/>
        <item x="753"/>
        <item x="1022"/>
        <item x="1138"/>
        <item x="20"/>
        <item x="321"/>
        <item x="257"/>
        <item x="281"/>
        <item x="1344"/>
        <item x="913"/>
        <item x="973"/>
        <item x="707"/>
        <item x="1252"/>
        <item x="1211"/>
        <item x="81"/>
        <item x="949"/>
        <item x="441"/>
        <item x="481"/>
        <item x="1442"/>
        <item x="726"/>
        <item x="1192"/>
        <item x="385"/>
        <item x="231"/>
        <item x="449"/>
        <item x="1112"/>
        <item x="143"/>
        <item x="932"/>
        <item x="312"/>
        <item x="12"/>
        <item x="1186"/>
        <item x="767"/>
        <item x="109"/>
        <item x="1035"/>
        <item x="1040"/>
        <item x="637"/>
        <item x="22"/>
        <item x="107"/>
        <item x="512"/>
        <item x="1477"/>
        <item x="1011"/>
        <item x="698"/>
        <item x="221"/>
        <item x="1314"/>
        <item x="313"/>
        <item x="999"/>
        <item x="1353"/>
        <item x="570"/>
        <item x="129"/>
        <item x="1067"/>
        <item x="518"/>
        <item x="218"/>
        <item x="1056"/>
        <item x="1019"/>
        <item x="1223"/>
        <item x="47"/>
        <item x="132"/>
        <item x="4"/>
        <item x="605"/>
        <item x="584"/>
        <item x="284"/>
        <item x="887"/>
        <item x="1234"/>
        <item x="1113"/>
        <item x="822"/>
        <item x="548"/>
        <item x="225"/>
        <item x="618"/>
        <item x="240"/>
        <item x="676"/>
        <item x="880"/>
        <item x="883"/>
        <item x="1452"/>
        <item x="353"/>
        <item x="790"/>
        <item x="1378"/>
        <item x="1275"/>
        <item x="235"/>
        <item x="330"/>
        <item x="1233"/>
        <item x="1450"/>
        <item x="456"/>
        <item x="1292"/>
        <item x="832"/>
        <item x="1029"/>
        <item x="1307"/>
        <item x="1403"/>
        <item x="719"/>
        <item x="1304"/>
        <item x="977"/>
        <item x="453"/>
        <item x="1119"/>
        <item x="396"/>
        <item x="217"/>
        <item x="1130"/>
        <item x="985"/>
        <item x="688"/>
        <item x="491"/>
        <item x="10"/>
        <item x="669"/>
        <item x="335"/>
        <item x="136"/>
        <item x="621"/>
        <item x="1010"/>
        <item x="133"/>
        <item x="375"/>
        <item x="100"/>
        <item x="909"/>
        <item x="643"/>
        <item x="1439"/>
        <item x="432"/>
        <item x="138"/>
        <item x="1235"/>
        <item x="495"/>
        <item x="1383"/>
        <item x="1443"/>
        <item x="1024"/>
        <item x="604"/>
        <item x="26"/>
        <item x="255"/>
        <item x="214"/>
        <item x="68"/>
        <item x="1419"/>
        <item x="509"/>
        <item x="529"/>
        <item x="461"/>
        <item x="1313"/>
        <item x="447"/>
        <item x="1431"/>
        <item x="172"/>
        <item x="1405"/>
        <item x="438"/>
        <item x="118"/>
        <item x="532"/>
        <item x="315"/>
        <item x="784"/>
        <item x="735"/>
        <item x="1027"/>
        <item x="158"/>
        <item x="857"/>
        <item x="538"/>
        <item x="208"/>
        <item x="926"/>
        <item x="408"/>
        <item x="320"/>
        <item x="141"/>
        <item x="1375"/>
        <item x="418"/>
        <item x="1102"/>
        <item x="613"/>
        <item x="1153"/>
        <item x="953"/>
        <item x="1345"/>
        <item x="1270"/>
        <item x="1084"/>
        <item x="64"/>
        <item x="1193"/>
        <item x="442"/>
        <item x="791"/>
        <item x="1323"/>
        <item x="929"/>
        <item x="466"/>
        <item x="1231"/>
        <item x="404"/>
        <item x="354"/>
        <item x="697"/>
        <item x="41"/>
        <item x="1217"/>
        <item x="1220"/>
        <item x="1048"/>
        <item x="679"/>
        <item x="1020"/>
        <item x="169"/>
        <item x="667"/>
        <item x="1205"/>
        <item x="578"/>
        <item x="1173"/>
        <item x="782"/>
        <item x="1455"/>
        <item x="1413"/>
        <item x="1199"/>
        <item x="324"/>
        <item x="622"/>
        <item x="868"/>
        <item x="1072"/>
        <item x="789"/>
        <item x="897"/>
        <item x="562"/>
        <item x="40"/>
        <item x="745"/>
        <item x="206"/>
        <item x="920"/>
        <item x="345"/>
        <item x="301"/>
        <item x="824"/>
        <item x="1281"/>
        <item x="799"/>
        <item x="1088"/>
        <item x="1133"/>
        <item x="1393"/>
        <item x="527"/>
        <item x="1359"/>
        <item x="137"/>
        <item x="1355"/>
        <item x="2"/>
        <item x="46"/>
        <item x="1287"/>
        <item x="271"/>
        <item x="888"/>
        <item x="830"/>
        <item x="302"/>
        <item x="1178"/>
        <item x="412"/>
        <item x="296"/>
        <item x="1289"/>
        <item x="808"/>
        <item x="1372"/>
        <item x="513"/>
        <item x="836"/>
        <item x="898"/>
        <item x="757"/>
        <item x="1409"/>
        <item x="395"/>
        <item x="670"/>
        <item x="407"/>
        <item x="739"/>
        <item x="492"/>
        <item x="1152"/>
        <item x="210"/>
        <item x="222"/>
        <item x="592"/>
        <item x="162"/>
        <item x="1227"/>
        <item x="379"/>
        <item x="671"/>
        <item x="939"/>
        <item x="681"/>
        <item x="83"/>
        <item x="390"/>
        <item x="17"/>
        <item x="1075"/>
        <item x="1462"/>
        <item x="1322"/>
        <item x="272"/>
        <item x="248"/>
        <item x="899"/>
        <item x="858"/>
        <item x="1449"/>
        <item x="493"/>
        <item x="565"/>
        <item x="63"/>
        <item x="394"/>
        <item x="1468"/>
        <item x="1170"/>
        <item x="699"/>
        <item x="522"/>
        <item x="180"/>
        <item x="1444"/>
        <item x="269"/>
        <item x="400"/>
        <item x="1179"/>
        <item x="256"/>
        <item x="921"/>
        <item x="817"/>
        <item x="121"/>
        <item x="1218"/>
        <item x="1424"/>
        <item x="446"/>
        <item x="1018"/>
        <item x="1106"/>
        <item x="864"/>
        <item x="1058"/>
        <item x="1076"/>
        <item x="1336"/>
        <item x="650"/>
        <item x="1164"/>
        <item x="1166"/>
        <item x="625"/>
        <item x="1147"/>
        <item x="820"/>
        <item x="1016"/>
        <item x="971"/>
        <item x="1161"/>
        <item x="142"/>
        <item x="1141"/>
        <item x="126"/>
        <item x="265"/>
        <item x="241"/>
        <item x="895"/>
        <item x="1120"/>
        <item x="1181"/>
        <item x="728"/>
        <item x="298"/>
        <item x="563"/>
        <item x="310"/>
        <item x="368"/>
        <item x="1228"/>
        <item x="1469"/>
        <item x="1094"/>
        <item x="914"/>
        <item x="721"/>
        <item x="867"/>
        <item x="673"/>
        <item x="1224"/>
        <item x="1320"/>
        <item x="1328"/>
        <item x="1446"/>
        <item x="15"/>
        <item x="472"/>
        <item x="549"/>
        <item x="905"/>
        <item x="262"/>
        <item x="627"/>
        <item x="1464"/>
        <item x="731"/>
        <item x="106"/>
        <item x="727"/>
        <item x="1267"/>
        <item x="1276"/>
        <item x="759"/>
        <item x="413"/>
        <item x="633"/>
        <item x="348"/>
        <item x="798"/>
        <item x="419"/>
        <item x="421"/>
        <item x="361"/>
        <item x="1176"/>
        <item x="1295"/>
        <item x="1286"/>
        <item x="34"/>
        <item x="1005"/>
        <item x="71"/>
        <item x="346"/>
        <item x="690"/>
        <item x="1334"/>
        <item x="1248"/>
        <item x="997"/>
        <item x="168"/>
        <item x="91"/>
        <item x="193"/>
        <item x="1015"/>
        <item x="1"/>
        <item x="980"/>
        <item x="834"/>
        <item x="615"/>
        <item x="1149"/>
        <item x="903"/>
        <item x="1283"/>
        <item x="242"/>
        <item x="250"/>
        <item x="947"/>
        <item x="1108"/>
        <item x="1310"/>
        <item x="16"/>
        <item x="1414"/>
        <item x="961"/>
        <item x="98"/>
        <item x="454"/>
        <item x="912"/>
        <item x="370"/>
        <item x="761"/>
        <item x="166"/>
        <item x="1285"/>
        <item x="405"/>
        <item x="696"/>
        <item x="184"/>
        <item x="1341"/>
        <item x="833"/>
        <item x="196"/>
        <item x="74"/>
        <item x="436"/>
        <item x="448"/>
        <item x="948"/>
        <item x="502"/>
        <item x="1274"/>
        <item x="194"/>
        <item x="724"/>
        <item x="5"/>
        <item x="387"/>
        <item x="770"/>
        <item x="450"/>
        <item x="1260"/>
        <item x="733"/>
        <item x="854"/>
        <item x="363"/>
        <item x="1296"/>
        <item x="568"/>
        <item x="695"/>
        <item x="1454"/>
        <item x="202"/>
        <item x="734"/>
        <item x="712"/>
        <item x="1159"/>
        <item x="1126"/>
        <item x="519"/>
        <item x="1034"/>
        <item x="186"/>
        <item x="376"/>
        <item x="59"/>
        <item x="69"/>
        <item x="176"/>
        <item x="471"/>
        <item x="700"/>
        <item x="360"/>
        <item x="185"/>
        <item x="956"/>
        <item x="317"/>
        <item x="1091"/>
        <item x="1065"/>
        <item x="557"/>
        <item x="1473"/>
        <item x="838"/>
        <item x="859"/>
        <item x="494"/>
        <item x="414"/>
        <item x="1246"/>
        <item x="88"/>
        <item x="1071"/>
        <item x="1006"/>
        <item x="8"/>
        <item x="1212"/>
        <item x="974"/>
        <item x="657"/>
        <item x="1494"/>
        <item x="945"/>
        <item x="1390"/>
        <item x="124"/>
        <item x="1191"/>
        <item x="677"/>
        <item x="32"/>
        <item x="1480"/>
        <item x="175"/>
        <item x="464"/>
        <item x="258"/>
        <item x="762"/>
        <item x="1257"/>
        <item x="480"/>
        <item x="797"/>
        <item x="1363"/>
        <item x="555"/>
        <item x="904"/>
        <item x="851"/>
        <item x="506"/>
        <item x="1316"/>
        <item x="783"/>
        <item x="1198"/>
        <item x="80"/>
        <item x="1145"/>
        <item x="1399"/>
        <item x="1201"/>
        <item x="1294"/>
        <item x="831"/>
        <item x="1335"/>
        <item x="981"/>
        <item x="546"/>
        <item x="191"/>
        <item x="433"/>
        <item x="1049"/>
        <item x="1416"/>
        <item x="85"/>
        <item x="1132"/>
        <item x="1069"/>
        <item x="1358"/>
        <item x="187"/>
        <item x="1420"/>
        <item x="843"/>
        <item x="318"/>
        <item x="232"/>
        <item x="722"/>
        <item x="204"/>
        <item x="226"/>
        <item x="111"/>
        <item x="642"/>
        <item x="539"/>
        <item x="508"/>
        <item x="329"/>
        <item x="300"/>
        <item x="521"/>
        <item x="127"/>
        <item x="1118"/>
        <item x="987"/>
        <item x="1447"/>
        <item x="746"/>
        <item x="952"/>
        <item x="632"/>
        <item x="1177"/>
        <item x="1370"/>
        <item x="463"/>
        <item x="544"/>
        <item x="276"/>
        <item x="608"/>
        <item x="1423"/>
        <item x="1273"/>
        <item x="1052"/>
        <item x="612"/>
        <item x="1434"/>
        <item x="928"/>
        <item x="802"/>
        <item x="25"/>
        <item x="1188"/>
        <item x="1004"/>
        <item x="1394"/>
        <item x="1365"/>
        <item x="44"/>
        <item x="933"/>
        <item x="29"/>
        <item x="1096"/>
        <item x="551"/>
        <item x="815"/>
        <item x="602"/>
        <item x="1083"/>
        <item x="314"/>
        <item x="848"/>
        <item x="1263"/>
        <item x="1436"/>
        <item x="1116"/>
        <item x="1453"/>
        <item x="993"/>
        <item x="28"/>
        <item x="639"/>
        <item x="1435"/>
        <item x="1408"/>
        <item x="1239"/>
        <item x="331"/>
        <item x="747"/>
        <item x="53"/>
        <item x="1162"/>
        <item x="675"/>
        <item x="183"/>
        <item x="1101"/>
        <item x="889"/>
        <item x="1171"/>
        <item x="340"/>
        <item x="367"/>
        <item x="160"/>
        <item x="350"/>
        <item x="683"/>
        <item x="1448"/>
        <item x="244"/>
        <item x="295"/>
        <item x="754"/>
        <item x="1360"/>
        <item x="775"/>
        <item x="1272"/>
        <item x="579"/>
        <item x="577"/>
        <item x="411"/>
        <item x="553"/>
        <item x="1389"/>
        <item x="930"/>
        <item x="685"/>
        <item x="978"/>
        <item x="908"/>
        <item x="922"/>
        <item x="617"/>
        <item x="1384"/>
        <item x="982"/>
        <item x="666"/>
        <item x="1146"/>
        <item x="660"/>
        <item x="760"/>
        <item x="558"/>
        <item x="336"/>
        <item x="585"/>
        <item x="751"/>
        <item x="537"/>
        <item x="1327"/>
        <item x="1361"/>
        <item x="741"/>
        <item x="27"/>
        <item x="30"/>
        <item x="149"/>
        <item x="474"/>
        <item x="1180"/>
        <item x="31"/>
        <item x="560"/>
        <item x="1165"/>
        <item x="1488"/>
        <item x="680"/>
        <item x="918"/>
        <item x="1026"/>
        <item x="896"/>
        <item x="6"/>
        <item x="42"/>
        <item x="1055"/>
        <item x="796"/>
        <item x="1175"/>
        <item x="251"/>
        <item x="1169"/>
        <item x="576"/>
        <item x="384"/>
        <item x="582"/>
        <item x="209"/>
        <item x="846"/>
        <item x="709"/>
        <item x="847"/>
        <item x="150"/>
        <item x="440"/>
        <item x="894"/>
        <item x="1354"/>
        <item x="569"/>
        <item x="616"/>
        <item x="710"/>
        <item x="161"/>
        <item x="1472"/>
        <item x="725"/>
        <item x="1051"/>
        <item x="114"/>
        <item x="13"/>
        <item x="163"/>
        <item x="1308"/>
        <item x="1117"/>
        <item x="49"/>
        <item x="944"/>
        <item x="1261"/>
        <item x="575"/>
        <item x="954"/>
        <item x="865"/>
        <item x="1066"/>
        <item x="135"/>
        <item x="531"/>
        <item x="564"/>
        <item x="283"/>
        <item x="525"/>
        <item x="580"/>
        <item x="812"/>
        <item x="479"/>
        <item x="966"/>
        <item x="1392"/>
        <item x="794"/>
        <item x="1388"/>
        <item x="803"/>
        <item x="659"/>
        <item x="134"/>
        <item x="1467"/>
        <item x="465"/>
        <item x="483"/>
        <item x="423"/>
        <item x="1471"/>
        <item x="355"/>
        <item x="598"/>
        <item x="853"/>
        <item x="36"/>
        <item x="475"/>
        <item x="765"/>
        <item x="781"/>
        <item x="1128"/>
        <item x="554"/>
        <item x="672"/>
        <item x="807"/>
        <item x="729"/>
        <item x="451"/>
        <item x="1330"/>
        <item x="644"/>
        <item x="1404"/>
        <item x="771"/>
        <item x="691"/>
        <item x="645"/>
        <item x="1125"/>
        <item x="1078"/>
        <item x="156"/>
        <item x="239"/>
        <item x="1172"/>
        <item x="1168"/>
        <item x="122"/>
        <item x="610"/>
        <item x="120"/>
        <item x="268"/>
        <item x="1202"/>
        <item x="1240"/>
        <item x="282"/>
        <item x="1331"/>
        <item x="177"/>
        <item x="1395"/>
        <item x="965"/>
        <item x="1221"/>
        <item x="813"/>
        <item x="711"/>
        <item x="1232"/>
        <item x="1339"/>
        <item x="207"/>
        <item x="517"/>
        <item x="477"/>
        <item x="1457"/>
        <item x="309"/>
        <item x="975"/>
        <item x="1386"/>
        <item x="1317"/>
        <item x="501"/>
        <item x="1382"/>
        <item x="490"/>
        <item x="1189"/>
        <item x="1241"/>
        <item x="1391"/>
        <item x="398"/>
        <item x="1036"/>
        <item x="1057"/>
        <item x="1332"/>
        <item x="850"/>
        <item x="1082"/>
        <item x="334"/>
        <item x="1483"/>
        <item x="1042"/>
        <item x="333"/>
        <item x="1086"/>
        <item x="1174"/>
        <item x="415"/>
        <item x="1315"/>
        <item x="1250"/>
        <item x="78"/>
        <item x="123"/>
        <item x="286"/>
        <item x="589"/>
        <item x="559"/>
        <item x="1014"/>
        <item x="1299"/>
        <item x="288"/>
        <item x="800"/>
        <item x="1256"/>
        <item x="409"/>
        <item x="292"/>
        <item x="1207"/>
        <item x="626"/>
        <item x="969"/>
        <item x="73"/>
        <item x="819"/>
        <item x="1194"/>
        <item x="651"/>
        <item x="1155"/>
        <item x="1079"/>
        <item x="1266"/>
        <item x="541"/>
        <item x="989"/>
        <item x="693"/>
        <item x="778"/>
        <item x="1465"/>
        <item x="738"/>
        <item x="378"/>
        <item x="84"/>
        <item x="289"/>
        <item x="498"/>
        <item x="805"/>
        <item x="588"/>
        <item x="1411"/>
        <item x="1482"/>
        <item x="587"/>
        <item x="1417"/>
        <item x="1046"/>
        <item x="1356"/>
        <item x="1396"/>
        <item x="131"/>
        <item x="1387"/>
        <item x="732"/>
        <item x="444"/>
        <item x="776"/>
        <item x="391"/>
        <item x="234"/>
        <item x="343"/>
        <item x="1433"/>
        <item x="970"/>
        <item x="860"/>
        <item x="504"/>
        <item x="9"/>
        <item x="924"/>
        <item x="1262"/>
        <item x="182"/>
        <item x="599"/>
        <item x="806"/>
        <item x="1085"/>
        <item x="188"/>
        <item x="634"/>
        <item x="1350"/>
        <item x="1216"/>
        <item x="1124"/>
        <item x="520"/>
        <item x="1279"/>
        <item x="103"/>
        <item x="983"/>
        <item x="1068"/>
        <item x="56"/>
        <item x="18"/>
        <item x="910"/>
        <item x="38"/>
        <item x="254"/>
        <item x="146"/>
        <item x="246"/>
        <item x="1474"/>
        <item x="1466"/>
        <item x="1271"/>
        <item x="786"/>
        <item x="823"/>
        <item x="530"/>
        <item x="1144"/>
        <item x="399"/>
        <item x="774"/>
        <item x="198"/>
        <item x="1095"/>
        <item x="1104"/>
        <item x="788"/>
        <item x="862"/>
        <item x="1090"/>
        <item x="1489"/>
        <item x="1338"/>
        <item x="147"/>
        <item x="425"/>
        <item x="620"/>
        <item x="1225"/>
        <item x="863"/>
        <item x="1215"/>
        <item x="1401"/>
        <item x="117"/>
        <item x="780"/>
        <item x="902"/>
        <item x="586"/>
        <item x="467"/>
        <item x="245"/>
        <item x="785"/>
        <item x="1425"/>
        <item x="664"/>
        <item x="1197"/>
        <item x="1097"/>
        <item x="1030"/>
        <item x="110"/>
        <item x="66"/>
        <item x="607"/>
        <item x="879"/>
        <item x="573"/>
        <item x="885"/>
        <item x="359"/>
        <item x="445"/>
        <item x="473"/>
        <item x="1080"/>
        <item x="877"/>
        <item x="787"/>
        <item x="915"/>
        <item x="811"/>
        <item x="972"/>
        <item x="382"/>
        <item x="1013"/>
        <item x="773"/>
        <item x="516"/>
        <item x="871"/>
        <item x="397"/>
        <item x="119"/>
        <item x="828"/>
        <item x="946"/>
        <item x="102"/>
        <item x="1061"/>
        <item x="1470"/>
        <item x="743"/>
        <item x="1003"/>
        <item x="489"/>
        <item x="1369"/>
        <item x="112"/>
        <item x="715"/>
        <item x="462"/>
        <item x="439"/>
        <item x="976"/>
        <item x="1087"/>
        <item x="101"/>
        <item x="1077"/>
        <item x="1007"/>
        <item x="1445"/>
        <item x="884"/>
        <item x="1258"/>
        <item x="706"/>
        <item x="1422"/>
        <item x="1309"/>
        <item x="1127"/>
        <item x="1151"/>
        <item x="373"/>
        <item x="365"/>
        <item x="764"/>
        <item x="1377"/>
        <item x="410"/>
        <item x="392"/>
        <item x="1167"/>
        <item x="99"/>
        <item t="default"/>
      </items>
      <autoSortScope>
        <pivotArea dataOnly="0" outline="0" fieldPosition="0">
          <references count="1">
            <reference field="4294967294" count="1" selected="0">
              <x v="0"/>
            </reference>
          </references>
        </pivotArea>
      </autoSortScope>
    </pivotField>
    <pivotField showAll="0"/>
    <pivotField numFmtId="1" showAll="0"/>
    <pivotField numFmtId="1" showAll="0"/>
    <pivotField numFmtId="1" showAll="0"/>
    <pivotField numFmtId="1" showAll="0"/>
    <pivotField numFmtId="165" showAll="0"/>
    <pivotField numFmtId="1" showAll="0"/>
    <pivotField numFmtId="1" showAll="0"/>
    <pivotField numFmtId="2" showAll="0"/>
    <pivotField numFmtId="2" showAll="0"/>
    <pivotField dataField="1" numFmtId="2" showAll="0"/>
    <pivotField showAll="0"/>
    <pivotField showAll="0"/>
    <pivotField showAll="0"/>
  </pivotFields>
  <rowFields count="1">
    <field x="9"/>
  </rowFields>
  <rowItems count="6">
    <i>
      <x v="168"/>
    </i>
    <i>
      <x v="1393"/>
    </i>
    <i>
      <x v="645"/>
    </i>
    <i>
      <x v="1396"/>
    </i>
    <i>
      <x v="523"/>
    </i>
    <i t="grand">
      <x/>
    </i>
  </rowItems>
  <colItems count="1">
    <i/>
  </colItems>
  <dataFields count="1">
    <dataField name="Sum of Profit" fld="20" baseField="0" baseItem="0"/>
  </dataFields>
  <formats count="8">
    <format dxfId="111">
      <pivotArea type="all" dataOnly="0" outline="0" fieldPosition="0"/>
    </format>
    <format dxfId="110">
      <pivotArea outline="0" collapsedLevelsAreSubtotals="1" fieldPosition="0"/>
    </format>
    <format dxfId="109">
      <pivotArea field="9" type="button" dataOnly="0" labelOnly="1" outline="0" axis="axisRow" fieldPosition="0"/>
    </format>
    <format dxfId="108">
      <pivotArea dataOnly="0" labelOnly="1" fieldPosition="0">
        <references count="1">
          <reference field="9" count="5">
            <x v="168"/>
            <x v="523"/>
            <x v="645"/>
            <x v="1393"/>
            <x v="1396"/>
          </reference>
        </references>
      </pivotArea>
    </format>
    <format dxfId="107">
      <pivotArea dataOnly="0" labelOnly="1" grandRow="1" outline="0" fieldPosition="0"/>
    </format>
    <format dxfId="106">
      <pivotArea dataOnly="0" labelOnly="1" outline="0" axis="axisValues" fieldPosition="0"/>
    </format>
    <format dxfId="105">
      <pivotArea field="9" type="button" dataOnly="0" labelOnly="1" outline="0" axis="axisRow" fieldPosition="0"/>
    </format>
    <format dxfId="104">
      <pivotArea dataOnly="0" labelOnly="1" outline="0" axis="axisValues" fieldPosition="0"/>
    </format>
  </formats>
  <chartFormats count="7">
    <chartFormat chart="10"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9" count="1" selected="0">
            <x v="168"/>
          </reference>
        </references>
      </pivotArea>
    </chartFormat>
    <chartFormat chart="16" format="6">
      <pivotArea type="data" outline="0" fieldPosition="0">
        <references count="2">
          <reference field="4294967294" count="1" selected="0">
            <x v="0"/>
          </reference>
          <reference field="9" count="1" selected="0">
            <x v="1393"/>
          </reference>
        </references>
      </pivotArea>
    </chartFormat>
    <chartFormat chart="16" format="7">
      <pivotArea type="data" outline="0" fieldPosition="0">
        <references count="2">
          <reference field="4294967294" count="1" selected="0">
            <x v="0"/>
          </reference>
          <reference field="9" count="1" selected="0">
            <x v="645"/>
          </reference>
        </references>
      </pivotArea>
    </chartFormat>
    <chartFormat chart="16" format="8">
      <pivotArea type="data" outline="0" fieldPosition="0">
        <references count="2">
          <reference field="4294967294" count="1" selected="0">
            <x v="0"/>
          </reference>
          <reference field="9" count="1" selected="0">
            <x v="1396"/>
          </reference>
        </references>
      </pivotArea>
    </chartFormat>
    <chartFormat chart="16" format="9">
      <pivotArea type="data" outline="0" fieldPosition="0">
        <references count="2">
          <reference field="4294967294" count="1" selected="0">
            <x v="0"/>
          </reference>
          <reference field="9" count="1" selected="0">
            <x v="523"/>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373C8BF-79B4-49E2-832D-7C14CE997686}"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I16" firstHeaderRow="1" firstDataRow="1" firstDataCol="1"/>
  <pivotFields count="24">
    <pivotField showAll="0"/>
    <pivotField numFmtId="14" showAll="0"/>
    <pivotField numFmtId="1" showAll="0"/>
    <pivotField showAll="0">
      <items count="11">
        <item x="9"/>
        <item x="8"/>
        <item x="7"/>
        <item x="6"/>
        <item x="5"/>
        <item x="4"/>
        <item x="3"/>
        <item x="2"/>
        <item x="0"/>
        <item x="1"/>
        <item t="default"/>
      </items>
    </pivotField>
    <pivotField showAll="0"/>
    <pivotField axis="axisRow" showAll="0" sortType="ascending">
      <items count="18">
        <item x="1"/>
        <item x="5"/>
        <item x="6"/>
        <item x="7"/>
        <item x="0"/>
        <item x="4"/>
        <item x="12"/>
        <item x="3"/>
        <item x="15"/>
        <item x="8"/>
        <item h="1" x="2"/>
        <item h="1" x="14"/>
        <item h="1" x="9"/>
        <item h="1" x="11"/>
        <item h="1" x="13"/>
        <item h="1" x="16"/>
        <item h="1" x="10"/>
        <item t="default"/>
      </items>
      <autoSortScope>
        <pivotArea dataOnly="0" outline="0" fieldPosition="0">
          <references count="1">
            <reference field="4294967294" count="1" selected="0">
              <x v="0"/>
            </reference>
          </references>
        </pivotArea>
      </autoSortScope>
    </pivotField>
    <pivotField showAll="0">
      <items count="40">
        <item x="21"/>
        <item x="27"/>
        <item x="26"/>
        <item x="23"/>
        <item x="13"/>
        <item x="33"/>
        <item x="22"/>
        <item x="25"/>
        <item x="8"/>
        <item x="38"/>
        <item x="0"/>
        <item x="5"/>
        <item x="4"/>
        <item x="12"/>
        <item x="34"/>
        <item x="7"/>
        <item x="37"/>
        <item x="32"/>
        <item x="10"/>
        <item x="3"/>
        <item x="1"/>
        <item x="11"/>
        <item x="16"/>
        <item x="2"/>
        <item x="17"/>
        <item x="20"/>
        <item x="36"/>
        <item x="24"/>
        <item x="14"/>
        <item x="9"/>
        <item x="29"/>
        <item x="30"/>
        <item x="6"/>
        <item x="19"/>
        <item x="28"/>
        <item x="15"/>
        <item x="18"/>
        <item x="35"/>
        <item x="31"/>
        <item t="default"/>
      </items>
    </pivotField>
    <pivotField showAll="0"/>
    <pivotField showAll="0"/>
    <pivotField showAll="0"/>
    <pivotField showAll="0"/>
    <pivotField numFmtId="1" showAll="0"/>
    <pivotField numFmtId="1" showAll="0"/>
    <pivotField numFmtId="1" showAll="0"/>
    <pivotField numFmtId="1" showAll="0"/>
    <pivotField dataField="1" numFmtId="165" showAll="0"/>
    <pivotField numFmtId="1" showAll="0"/>
    <pivotField numFmtId="1" showAll="0"/>
    <pivotField numFmtId="2" showAll="0"/>
    <pivotField numFmtId="2" showAll="0"/>
    <pivotField numFmtId="2" showAll="0"/>
    <pivotField showAll="0"/>
    <pivotField showAll="0"/>
    <pivotField showAll="0"/>
  </pivotFields>
  <rowFields count="1">
    <field x="5"/>
  </rowFields>
  <rowItems count="11">
    <i>
      <x v="4"/>
    </i>
    <i>
      <x v="9"/>
    </i>
    <i>
      <x/>
    </i>
    <i>
      <x v="8"/>
    </i>
    <i>
      <x v="1"/>
    </i>
    <i>
      <x v="2"/>
    </i>
    <i>
      <x v="7"/>
    </i>
    <i>
      <x v="5"/>
    </i>
    <i>
      <x v="6"/>
    </i>
    <i>
      <x v="3"/>
    </i>
    <i t="grand">
      <x/>
    </i>
  </rowItems>
  <colItems count="1">
    <i/>
  </colItems>
  <dataFields count="1">
    <dataField name="Average of IMDb Score (1-10)" fld="15" subtotal="average" baseField="3" baseItem="0" numFmtId="165"/>
  </dataFields>
  <formats count="7">
    <format dxfId="118">
      <pivotArea outline="0" collapsedLevelsAreSubtotals="1" fieldPosition="0"/>
    </format>
    <format dxfId="117">
      <pivotArea type="all" dataOnly="0" outline="0" fieldPosition="0"/>
    </format>
    <format dxfId="116">
      <pivotArea outline="0" collapsedLevelsAreSubtotals="1" fieldPosition="0"/>
    </format>
    <format dxfId="115">
      <pivotArea dataOnly="0" labelOnly="1" fieldPosition="0">
        <references count="1">
          <reference field="5" count="0"/>
        </references>
      </pivotArea>
    </format>
    <format dxfId="114">
      <pivotArea dataOnly="0" labelOnly="1" grandRow="1" outline="0" fieldPosition="0"/>
    </format>
    <format dxfId="113">
      <pivotArea field="5" type="button" dataOnly="0" labelOnly="1" outline="0" axis="axisRow" fieldPosition="0"/>
    </format>
    <format dxfId="1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D6DCA23-0225-429E-B45D-534C1915FC20}" name="PivotTable3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R89:AS94" firstHeaderRow="1" firstDataRow="1" firstDataCol="1"/>
  <pivotFields count="24">
    <pivotField dataField="1" showAll="0"/>
    <pivotField numFmtId="14" showAll="0"/>
    <pivotField numFmtId="1" showAll="0"/>
    <pivotField showAll="0">
      <items count="11">
        <item x="9"/>
        <item x="8"/>
        <item x="7"/>
        <item x="6"/>
        <item x="5"/>
        <item x="4"/>
        <item x="3"/>
        <item x="2"/>
        <item x="0"/>
        <item x="1"/>
        <item t="default"/>
      </items>
    </pivotField>
    <pivotField showAll="0"/>
    <pivotField showAll="0">
      <items count="18">
        <item x="1"/>
        <item x="5"/>
        <item x="6"/>
        <item x="7"/>
        <item x="0"/>
        <item x="4"/>
        <item x="12"/>
        <item x="3"/>
        <item x="15"/>
        <item x="8"/>
        <item h="1" x="2"/>
        <item h="1" x="14"/>
        <item h="1" x="9"/>
        <item h="1" x="11"/>
        <item h="1" x="13"/>
        <item h="1" x="16"/>
        <item h="1" x="10"/>
        <item t="default"/>
      </items>
    </pivotField>
    <pivotField showAll="0">
      <items count="40">
        <item x="21"/>
        <item x="27"/>
        <item x="26"/>
        <item x="23"/>
        <item x="13"/>
        <item x="33"/>
        <item x="22"/>
        <item x="25"/>
        <item x="8"/>
        <item x="38"/>
        <item x="0"/>
        <item x="5"/>
        <item x="4"/>
        <item x="12"/>
        <item x="34"/>
        <item x="7"/>
        <item x="37"/>
        <item x="32"/>
        <item x="10"/>
        <item x="3"/>
        <item x="1"/>
        <item x="11"/>
        <item x="16"/>
        <item x="2"/>
        <item x="17"/>
        <item x="20"/>
        <item x="36"/>
        <item x="24"/>
        <item x="14"/>
        <item x="9"/>
        <item x="29"/>
        <item x="30"/>
        <item x="6"/>
        <item x="19"/>
        <item x="28"/>
        <item x="15"/>
        <item x="18"/>
        <item x="35"/>
        <item x="31"/>
        <item t="default"/>
      </items>
    </pivotField>
    <pivotField showAll="0"/>
    <pivotField showAll="0"/>
    <pivotField showAll="0"/>
    <pivotField showAll="0"/>
    <pivotField numFmtId="1" showAll="0"/>
    <pivotField numFmtId="1" showAll="0"/>
    <pivotField numFmtId="1" showAll="0"/>
    <pivotField numFmtId="1" showAll="0"/>
    <pivotField numFmtId="165" showAll="0"/>
    <pivotField numFmtId="1" showAll="0"/>
    <pivotField numFmtId="1" showAll="0"/>
    <pivotField numFmtId="2" showAll="0"/>
    <pivotField numFmtId="2" showAll="0"/>
    <pivotField numFmtId="2" showAll="0"/>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s>
  <rowFields count="1">
    <field x="22"/>
  </rowFields>
  <rowItems count="5">
    <i>
      <x/>
    </i>
    <i>
      <x v="2"/>
    </i>
    <i>
      <x v="3"/>
    </i>
    <i>
      <x v="1"/>
    </i>
    <i t="grand">
      <x/>
    </i>
  </rowItems>
  <colItems count="1">
    <i/>
  </colItems>
  <dataFields count="1">
    <dataField name="Count of Titl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E7D9A3B-BCF9-4012-B99B-DE764BDE2DC5}" name="PivotTable3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R74:AS85" firstHeaderRow="1" firstDataRow="1" firstDataCol="1"/>
  <pivotFields count="24">
    <pivotField showAll="0"/>
    <pivotField numFmtId="14" showAll="0"/>
    <pivotField axis="axisRow" numFmtId="1" showAll="0" measureFilter="1" sortType="descending">
      <items count="75">
        <item x="73"/>
        <item x="68"/>
        <item x="72"/>
        <item x="63"/>
        <item x="62"/>
        <item x="65"/>
        <item x="71"/>
        <item x="57"/>
        <item x="46"/>
        <item x="54"/>
        <item x="47"/>
        <item x="70"/>
        <item x="66"/>
        <item x="67"/>
        <item x="56"/>
        <item x="45"/>
        <item x="59"/>
        <item x="69"/>
        <item x="64"/>
        <item x="53"/>
        <item x="60"/>
        <item x="50"/>
        <item x="38"/>
        <item x="51"/>
        <item x="37"/>
        <item x="55"/>
        <item x="58"/>
        <item x="49"/>
        <item x="61"/>
        <item x="48"/>
        <item x="40"/>
        <item x="34"/>
        <item x="31"/>
        <item x="52"/>
        <item x="42"/>
        <item x="44"/>
        <item x="39"/>
        <item x="36"/>
        <item x="33"/>
        <item x="43"/>
        <item x="35"/>
        <item x="41"/>
        <item x="26"/>
        <item x="32"/>
        <item x="23"/>
        <item x="12"/>
        <item x="30"/>
        <item x="15"/>
        <item x="24"/>
        <item x="13"/>
        <item x="9"/>
        <item x="8"/>
        <item x="27"/>
        <item x="21"/>
        <item x="29"/>
        <item x="10"/>
        <item x="11"/>
        <item x="17"/>
        <item x="28"/>
        <item x="25"/>
        <item x="18"/>
        <item x="22"/>
        <item x="0"/>
        <item x="5"/>
        <item x="6"/>
        <item x="4"/>
        <item x="3"/>
        <item x="2"/>
        <item x="7"/>
        <item x="16"/>
        <item x="1"/>
        <item x="19"/>
        <item x="14"/>
        <item x="20"/>
        <item t="default"/>
      </items>
      <autoSortScope>
        <pivotArea dataOnly="0" outline="0" fieldPosition="0">
          <references count="1">
            <reference field="4294967294" count="1" selected="0">
              <x v="0"/>
            </reference>
          </references>
        </pivotArea>
      </autoSortScope>
    </pivotField>
    <pivotField showAll="0">
      <items count="11">
        <item x="9"/>
        <item x="8"/>
        <item x="7"/>
        <item x="6"/>
        <item x="5"/>
        <item x="4"/>
        <item x="3"/>
        <item x="2"/>
        <item x="0"/>
        <item x="1"/>
        <item t="default"/>
      </items>
    </pivotField>
    <pivotField showAll="0"/>
    <pivotField showAll="0">
      <items count="18">
        <item x="1"/>
        <item x="5"/>
        <item x="6"/>
        <item x="7"/>
        <item x="0"/>
        <item x="4"/>
        <item x="12"/>
        <item x="3"/>
        <item x="15"/>
        <item x="8"/>
        <item h="1" x="2"/>
        <item h="1" x="14"/>
        <item h="1" x="9"/>
        <item h="1" x="11"/>
        <item h="1" x="13"/>
        <item h="1" x="16"/>
        <item h="1" x="10"/>
        <item t="default"/>
      </items>
    </pivotField>
    <pivotField showAll="0">
      <items count="40">
        <item x="21"/>
        <item x="27"/>
        <item x="26"/>
        <item x="23"/>
        <item x="13"/>
        <item x="33"/>
        <item x="22"/>
        <item x="25"/>
        <item x="8"/>
        <item x="38"/>
        <item x="0"/>
        <item x="5"/>
        <item x="4"/>
        <item x="12"/>
        <item x="34"/>
        <item x="7"/>
        <item x="37"/>
        <item x="32"/>
        <item x="10"/>
        <item x="3"/>
        <item x="1"/>
        <item x="11"/>
        <item x="16"/>
        <item x="2"/>
        <item x="17"/>
        <item x="20"/>
        <item x="36"/>
        <item x="24"/>
        <item x="14"/>
        <item x="9"/>
        <item x="29"/>
        <item x="30"/>
        <item x="6"/>
        <item x="19"/>
        <item x="28"/>
        <item x="15"/>
        <item x="18"/>
        <item x="35"/>
        <item x="31"/>
        <item t="default"/>
      </items>
    </pivotField>
    <pivotField showAll="0"/>
    <pivotField showAll="0"/>
    <pivotField showAll="0"/>
    <pivotField showAll="0"/>
    <pivotField numFmtId="1" showAll="0"/>
    <pivotField numFmtId="1" showAll="0"/>
    <pivotField numFmtId="1" showAll="0"/>
    <pivotField numFmtId="1" showAll="0"/>
    <pivotField numFmtId="165" showAll="0"/>
    <pivotField numFmtId="1" showAll="0"/>
    <pivotField numFmtId="1" showAll="0"/>
    <pivotField numFmtId="2" showAll="0"/>
    <pivotField numFmtId="2" showAll="0"/>
    <pivotField dataField="1" numFmtId="2" showAll="0"/>
    <pivotField showAll="0"/>
    <pivotField showAll="0"/>
    <pivotField showAll="0"/>
  </pivotFields>
  <rowFields count="1">
    <field x="2"/>
  </rowFields>
  <rowItems count="11">
    <i>
      <x v="6"/>
    </i>
    <i>
      <x v="33"/>
    </i>
    <i>
      <x v="35"/>
    </i>
    <i>
      <x v="7"/>
    </i>
    <i>
      <x v="40"/>
    </i>
    <i>
      <x v="8"/>
    </i>
    <i>
      <x v="31"/>
    </i>
    <i>
      <x v="34"/>
    </i>
    <i>
      <x v="30"/>
    </i>
    <i>
      <x v="23"/>
    </i>
    <i t="grand">
      <x/>
    </i>
  </rowItems>
  <colItems count="1">
    <i/>
  </colItems>
  <dataFields count="1">
    <dataField name="Average of Profit" fld="20" subtotal="average" baseField="2" baseItem="0"/>
  </dataField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cade" xr10:uid="{167CE59A-090D-4750-9C1C-F1F5557C83F8}" sourceName="Decade">
  <pivotTables>
    <pivotTable tabId="24" name="PivotTable28"/>
    <pivotTable tabId="24" name="PivotTable23"/>
    <pivotTable tabId="24" name="PivotTable24"/>
    <pivotTable tabId="24" name="PivotTable25"/>
    <pivotTable tabId="24" name="PivotTable26"/>
    <pivotTable tabId="24" name="PivotTable27"/>
    <pivotTable tabId="24" name="PivotTable29"/>
    <pivotTable tabId="24" name="PivotTable30"/>
    <pivotTable tabId="24" name="PivotTable31"/>
    <pivotTable tabId="24" name="PivotTable32"/>
    <pivotTable tabId="24" name="PivotTable34"/>
    <pivotTable tabId="24" name="PivotTable35"/>
    <pivotTable tabId="24" name="PivotTable37"/>
    <pivotTable tabId="24" name="PivotTable38"/>
    <pivotTable tabId="24" name="PivotTable39"/>
  </pivotTables>
  <data>
    <tabular pivotCacheId="180022814">
      <items count="10">
        <i x="9" s="1"/>
        <i x="8" s="1"/>
        <i x="7" s="1"/>
        <i x="6" s="1"/>
        <i x="5" s="1"/>
        <i x="4" s="1"/>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DDB1E338-6059-46C5-BC28-2BEE6ED8ADF6}" sourceName="Genre">
  <pivotTables>
    <pivotTable tabId="24" name="PivotTable28"/>
    <pivotTable tabId="24" name="PivotTable23"/>
    <pivotTable tabId="24" name="PivotTable24"/>
    <pivotTable tabId="24" name="PivotTable25"/>
    <pivotTable tabId="24" name="PivotTable26"/>
    <pivotTable tabId="24" name="PivotTable27"/>
    <pivotTable tabId="24" name="PivotTable29"/>
    <pivotTable tabId="24" name="PivotTable30"/>
    <pivotTable tabId="24" name="PivotTable31"/>
    <pivotTable tabId="24" name="PivotTable32"/>
    <pivotTable tabId="24" name="PivotTable34"/>
    <pivotTable tabId="24" name="PivotTable35"/>
    <pivotTable tabId="24" name="PivotTable37"/>
    <pivotTable tabId="24" name="PivotTable38"/>
    <pivotTable tabId="24" name="PivotTable39"/>
  </pivotTables>
  <data>
    <tabular pivotCacheId="180022814">
      <items count="17">
        <i x="1" s="1"/>
        <i x="5" s="1"/>
        <i x="6" s="1"/>
        <i x="7" s="1"/>
        <i x="0" s="1"/>
        <i x="4" s="1"/>
        <i x="12" s="1"/>
        <i x="3" s="1"/>
        <i x="15" s="1"/>
        <i x="8" s="1"/>
        <i x="2"/>
        <i x="14"/>
        <i x="9"/>
        <i x="11"/>
        <i x="13"/>
        <i x="16"/>
        <i x="1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 xr10:uid="{5F1D1529-F91A-4201-BED2-49C2E5EA90D5}" sourceName="Language">
  <pivotTables>
    <pivotTable tabId="24" name="PivotTable28"/>
    <pivotTable tabId="24" name="PivotTable23"/>
    <pivotTable tabId="24" name="PivotTable24"/>
    <pivotTable tabId="24" name="PivotTable25"/>
    <pivotTable tabId="24" name="PivotTable26"/>
    <pivotTable tabId="24" name="PivotTable27"/>
    <pivotTable tabId="24" name="PivotTable29"/>
    <pivotTable tabId="24" name="PivotTable30"/>
    <pivotTable tabId="24" name="PivotTable31"/>
    <pivotTable tabId="24" name="PivotTable32"/>
    <pivotTable tabId="24" name="PivotTable34"/>
    <pivotTable tabId="24" name="PivotTable35"/>
    <pivotTable tabId="24" name="PivotTable37"/>
    <pivotTable tabId="24" name="PivotTable38"/>
    <pivotTable tabId="24" name="PivotTable39"/>
  </pivotTables>
  <data>
    <tabular pivotCacheId="180022814">
      <items count="39">
        <i x="21" s="1"/>
        <i x="27" s="1"/>
        <i x="26" s="1"/>
        <i x="23" s="1"/>
        <i x="13" s="1"/>
        <i x="33" s="1"/>
        <i x="22" s="1"/>
        <i x="25" s="1"/>
        <i x="8" s="1"/>
        <i x="38" s="1"/>
        <i x="0" s="1"/>
        <i x="5" s="1"/>
        <i x="4" s="1"/>
        <i x="12" s="1"/>
        <i x="34" s="1"/>
        <i x="7" s="1"/>
        <i x="37" s="1"/>
        <i x="32" s="1"/>
        <i x="10" s="1"/>
        <i x="3" s="1"/>
        <i x="1" s="1"/>
        <i x="11" s="1"/>
        <i x="16" s="1"/>
        <i x="2" s="1"/>
        <i x="17" s="1"/>
        <i x="20" s="1"/>
        <i x="36" s="1"/>
        <i x="24" s="1"/>
        <i x="14" s="1"/>
        <i x="9" s="1"/>
        <i x="29" s="1"/>
        <i x="30" s="1"/>
        <i x="6" s="1"/>
        <i x="19" s="1"/>
        <i x="28" s="1"/>
        <i x="15" s="1"/>
        <i x="18" s="1"/>
        <i x="35" s="1"/>
        <i x="3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cade" xr10:uid="{80E4C5DE-B47A-4876-8C62-72D915BE1895}" cache="Slicer_Decade" caption="Decade" startItem="3" rowHeight="257175"/>
  <slicer name="Genre" xr10:uid="{9443896A-3FE8-499E-8E0E-CBE8301E7BB4}" cache="Slicer_Genre" caption="Genre" rowHeight="257175"/>
  <slicer name="Genre 1" xr10:uid="{2D30B126-FC3C-41FE-A9B4-6C53D3377E80}" cache="Slicer_Genre" caption="Genre" rowHeight="257175"/>
  <slicer name="Language" xr10:uid="{366B6F01-4BD7-4C6B-9CFB-B100D9435A09}" cache="Slicer_Language" caption="Languag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cade 2" xr10:uid="{1FEC63EE-AE35-4BF9-A598-3A8FAFE6EC52}" cache="Slicer_Decade" caption="Decade" columnCount="2" style="SlicerStyleOther1" rowHeight="257175"/>
  <slicer name="Genre 2" xr10:uid="{DFEC3BA2-77E1-42D4-ACFB-5C6C70550E28}" cache="Slicer_Genre" caption="Genre" style="SlicerStyleOther1" rowHeight="257175"/>
  <slicer name="Language 2" xr10:uid="{E38BD9FA-E8D2-45A7-B1D7-E93384CB59A6}" cache="Slicer_Language" caption="Language" startItem="15" style="SlicerStyleOther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B60849-DBD1-498E-8956-D9484C5FE112}" name="Table1" displayName="Table1" ref="D10:V16" totalsRowShown="0" headerRowDxfId="187" headerRowBorderDxfId="186" tableBorderDxfId="185" totalsRowBorderDxfId="184">
  <autoFilter ref="D10:V16" xr:uid="{73B60849-DBD1-498E-8956-D9484C5FE112}"/>
  <tableColumns count="19">
    <tableColumn id="1" xr3:uid="{80A56C8A-645D-4757-855A-DB377FCA792D}" name="Statistical Measure" dataDxfId="183"/>
    <tableColumn id="2" xr3:uid="{A3E0DE5B-6B4F-4062-8979-9BF1272B7225}" name="Title" dataDxfId="182"/>
    <tableColumn id="3" xr3:uid="{B65BF38A-94F5-4B8B-B1AB-4759AFB90363}" name="Release Date" dataDxfId="181"/>
    <tableColumn id="4" xr3:uid="{2799B0A2-14A3-42AF-82F9-7583DF2FD2B0}" name="Color/B&amp;W" dataDxfId="180"/>
    <tableColumn id="5" xr3:uid="{E2E5CBBB-16B0-463F-9F3C-22AC7F74108C}" name="Genre" dataDxfId="179"/>
    <tableColumn id="6" xr3:uid="{688894C1-8E61-4DAD-8B7F-775A35FCE304}" name="Language" dataDxfId="178"/>
    <tableColumn id="7" xr3:uid="{1FB28641-696A-4178-8281-3CD68ACE6F5D}" name="Country" dataDxfId="177"/>
    <tableColumn id="8" xr3:uid="{D973CB4E-5E54-4ACE-B058-7082F1C1863E}" name="Rating" dataDxfId="176"/>
    <tableColumn id="9" xr3:uid="{E667F2B8-659C-4116-9206-36DA809652F5}" name="Lead Actor" dataDxfId="175"/>
    <tableColumn id="10" xr3:uid="{61DF38F6-7342-4B0C-8B85-E8EEB383D43F}" name="Director Name" dataDxfId="174"/>
    <tableColumn id="11" xr3:uid="{30975DA7-454D-43E9-B3FF-282C794E35A3}" name="Lead Actor FB Likes" dataDxfId="173"/>
    <tableColumn id="12" xr3:uid="{7A760673-D357-4A7A-A19A-01C4546048E9}" name="Cast FB Likes" dataDxfId="172"/>
    <tableColumn id="13" xr3:uid="{222FB1E7-BFCA-4BB2-BB5A-EC78153E6D04}" name="Director FB Likes" dataDxfId="171"/>
    <tableColumn id="14" xr3:uid="{799FF6FA-9E63-4A47-90E1-BB4ADC14EFC9}" name="Movie FB Likes" dataDxfId="170"/>
    <tableColumn id="15" xr3:uid="{D5214932-DC48-47C2-9719-EBED8C763574}" name="IMDb Score (1-10)" dataDxfId="169"/>
    <tableColumn id="16" xr3:uid="{66C79EDC-A266-4382-BCE5-B54232FE2E09}" name="Total Reviews" dataDxfId="168"/>
    <tableColumn id="17" xr3:uid="{FA329E8F-C944-4938-B54F-D16FF1677B8F}" name="Duration (min)" dataDxfId="167"/>
    <tableColumn id="18" xr3:uid="{7F3E04EF-5435-4BD3-BD67-2246C200911D}" name="Gross Revenue" dataDxfId="166"/>
    <tableColumn id="19" xr3:uid="{2C78C447-BD25-4DE7-A4EF-E8E688396562}" name="Budget" dataDxfId="16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6FD857-0AAE-4302-801D-EED0E3B253B1}" name="IMDB" displayName="IMDB" ref="A1:R3727" totalsRowShown="0" headerRowDxfId="164" dataDxfId="163">
  <autoFilter ref="A1:R3727" xr:uid="{4862DED2-66FD-455D-BA27-AA88FDB64E78}"/>
  <sortState xmlns:xlrd2="http://schemas.microsoft.com/office/spreadsheetml/2017/richdata2" ref="A2:R3727">
    <sortCondition descending="1" ref="J1:J3727"/>
  </sortState>
  <tableColumns count="18">
    <tableColumn id="1" xr3:uid="{3D3771B5-8447-44E3-9B5C-70F93296EA5A}" name="Title" dataDxfId="162"/>
    <tableColumn id="2" xr3:uid="{E1EAA583-5077-4E3C-9067-CD15F60FF2F0}" name="Release Date" dataDxfId="161"/>
    <tableColumn id="3" xr3:uid="{D105322E-4218-4A53-9C8E-95E0751F0D13}" name="Color/B&amp;W" dataDxfId="160"/>
    <tableColumn id="4" xr3:uid="{26907EBF-E384-4551-B9E9-5D57B5885AC4}" name="Genre" dataDxfId="159"/>
    <tableColumn id="5" xr3:uid="{96152794-C1F4-4017-A740-773AD688DF68}" name="Language" dataDxfId="158"/>
    <tableColumn id="6" xr3:uid="{C343882C-3F1F-468C-9B2A-4E830306AE77}" name="Country" dataDxfId="157"/>
    <tableColumn id="7" xr3:uid="{BA745DF2-B83B-406A-80B0-BB51B40146FD}" name="Rating" dataDxfId="156"/>
    <tableColumn id="8" xr3:uid="{61545B6A-1513-40BE-AC0B-5C8DAA0BEE4A}" name="Lead Actor" dataDxfId="155"/>
    <tableColumn id="9" xr3:uid="{678DDC32-0714-402F-92A8-11BDFE61CD10}" name="Director Name" dataDxfId="154"/>
    <tableColumn id="10" xr3:uid="{F5D1C9C3-8EC3-4853-B8EC-ABA62F847517}" name="Lead Actor FB Likes" dataDxfId="153"/>
    <tableColumn id="11" xr3:uid="{833C3473-E582-4D99-AD1F-8293E5BC7FDE}" name="Cast FB Likes" dataDxfId="152"/>
    <tableColumn id="12" xr3:uid="{66F5C499-2501-474E-A2D3-E32E90410B24}" name="Director FB Likes" dataDxfId="151"/>
    <tableColumn id="13" xr3:uid="{1B372279-00A8-42CE-802F-08E83FE8B6B1}" name="Movie FB Likes" dataDxfId="150"/>
    <tableColumn id="14" xr3:uid="{605CCEB7-7DB1-4DD8-BB5D-4FDCCD712BFD}" name="IMDb Score (1-10)" dataDxfId="149"/>
    <tableColumn id="15" xr3:uid="{A12C0485-8422-4B29-96E0-A3F83A7A21B9}" name="Total Reviews" dataDxfId="148"/>
    <tableColumn id="16" xr3:uid="{96127C28-C49E-42BE-B4A8-5CDECF0BCF2F}" name="Duration (min)" dataDxfId="147"/>
    <tableColumn id="17" xr3:uid="{1B31ED7C-A836-4603-B63A-59B39A81774B}" name="Gross Revenue" dataDxfId="146"/>
    <tableColumn id="18" xr3:uid="{0EA8B768-1A1C-4DAB-8101-2671C31E66D0}" name="Budget" dataDxfId="14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A6275D3-ADBB-4B35-9CFC-EA3CEC5D3731}" name="IMDB4" displayName="IMDB4" ref="A1:X3727" totalsRowShown="0" headerRowDxfId="144" dataDxfId="143">
  <autoFilter ref="A1:X3727" xr:uid="{6A6275D3-ADBB-4B35-9CFC-EA3CEC5D3731}"/>
  <sortState xmlns:xlrd2="http://schemas.microsoft.com/office/spreadsheetml/2017/richdata2" ref="A2:T3727">
    <sortCondition descending="1" ref="L1:L3727"/>
  </sortState>
  <tableColumns count="24">
    <tableColumn id="1" xr3:uid="{09C35DCF-4FDB-46FA-A7C4-2C31A8483ABB}" name="Title" dataDxfId="142"/>
    <tableColumn id="2" xr3:uid="{E150BFA3-D07F-4733-AC5D-98CCA33900C4}" name="Release Date" dataDxfId="141"/>
    <tableColumn id="26" xr3:uid="{87E69B24-5BF8-459E-84C2-F345493A1E80}" name="Year" dataDxfId="140">
      <calculatedColumnFormula>YEAR(IMDB4[[#This Row],[Release Date]])</calculatedColumnFormula>
    </tableColumn>
    <tableColumn id="27" xr3:uid="{241358EC-BB4E-4412-839B-17E547DEEC2D}" name="Decade" dataDxfId="139">
      <calculatedColumnFormula>FLOOR(IMDB4[[#This Row],[Year]],10)&amp;"s"</calculatedColumnFormula>
    </tableColumn>
    <tableColumn id="3" xr3:uid="{A262E7E0-457D-45B9-A8A0-07D36DA5A8CE}" name="Color/B&amp;W" dataDxfId="138"/>
    <tableColumn id="4" xr3:uid="{ED9E9DA2-3DA8-49ED-A127-D4D9302E1C13}" name="Genre" dataDxfId="137"/>
    <tableColumn id="5" xr3:uid="{CC8D3E14-BD53-4462-A285-4BF175F435B5}" name="Language" dataDxfId="136"/>
    <tableColumn id="6" xr3:uid="{5065BFB2-82AE-47A2-B9D0-6299E59A25C8}" name="Country" dataDxfId="135"/>
    <tableColumn id="7" xr3:uid="{4720A268-D3B6-4170-AF13-5F838F231C75}" name="Rating" dataDxfId="134"/>
    <tableColumn id="8" xr3:uid="{BA2E58A2-A988-4FF9-A65A-3B0630ACF1E3}" name="Lead Actor" dataDxfId="133"/>
    <tableColumn id="9" xr3:uid="{2ED6E7B8-8ED4-431C-9BAA-E1F666C27BF3}" name="Director Name" dataDxfId="132"/>
    <tableColumn id="10" xr3:uid="{F576D2E6-A3A1-48D5-8A6C-6F89B278CC8F}" name="Lead Actor FB Likes" dataDxfId="131"/>
    <tableColumn id="11" xr3:uid="{A9E5AA72-5159-4A92-BEC2-42569B74C30A}" name="Cast FB Likes" dataDxfId="130"/>
    <tableColumn id="12" xr3:uid="{CEA186CA-DAE3-4770-9588-CE448A29393B}" name="Director FB Likes" dataDxfId="129"/>
    <tableColumn id="13" xr3:uid="{03F2832B-07CE-41A0-9460-C823248558B0}" name="Movie FB Likes" dataDxfId="128"/>
    <tableColumn id="14" xr3:uid="{5AF538B3-6274-49EC-9F68-9758730E6572}" name="IMDb Score (1-10)" dataDxfId="127"/>
    <tableColumn id="15" xr3:uid="{F658ECAD-C9C2-4491-9BF5-1A15AC56FB96}" name="Total Reviews" dataDxfId="126"/>
    <tableColumn id="16" xr3:uid="{C1B06316-FDD4-4225-BD3F-539D1CBB5078}" name="Duration (min)" dataDxfId="125"/>
    <tableColumn id="17" xr3:uid="{D65037E1-B069-47D6-9965-FA39748DEE26}" name="Gross Revenue" dataDxfId="124"/>
    <tableColumn id="18" xr3:uid="{7DA08B1F-1904-46C4-8FBD-524A321047C3}" name="Budget" dataDxfId="123"/>
    <tableColumn id="20" xr3:uid="{5595956A-DBD1-4776-8500-802EB6E7A7D5}" name="Profit" dataDxfId="122">
      <calculatedColumnFormula>IMDB4[[#This Row],[Gross Revenue]]-IMDB4[[#This Row],[Budget]]</calculatedColumnFormula>
    </tableColumn>
    <tableColumn id="21" xr3:uid="{2328319D-C5F6-4197-A2DE-1AEF8301BD34}" name="Hit/Flop" dataDxfId="121">
      <calculatedColumnFormula>IF(IMDB4[[#This Row],[Profit]]&gt;0,"Hit","Flop")</calculatedColumnFormula>
    </tableColumn>
    <tableColumn id="22" xr3:uid="{1200D317-0EA1-4CED-B828-3EC5BC0981CF}" name="Rating Category" dataDxfId="120">
      <calculatedColumnFormula array="1">_xlfn.IFS(IMDB4[[#This Row],[IMDb Score (1-10)]]&gt;=8,"Excellent",IMDB4[[#This Row],[IMDb Score (1-10)]]&gt;=7,"Good",IMDB4[[#This Row],[IMDb Score (1-10)]]&gt;=5,"Average",TRUE,"Poor")</calculatedColumnFormula>
    </tableColumn>
    <tableColumn id="23" xr3:uid="{BEF3C4AD-0CE4-436E-8597-CFF702C6A1C3}" name="Movie Length Category" dataDxfId="119">
      <calculatedColumnFormula>IF(IMDB4[[#This Row],[Duration (min)]]&lt;90,"Short",IF(IMDB4[[#This Row],[Duration (min)]]&lt;=120,"Medium", "Long"))</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120E6-2943-4F4B-95D7-551AB8A32DBD}">
  <dimension ref="D3:Y16"/>
  <sheetViews>
    <sheetView zoomScale="85" zoomScaleNormal="85" workbookViewId="0">
      <selection activeCell="F5" sqref="F5"/>
    </sheetView>
  </sheetViews>
  <sheetFormatPr defaultRowHeight="15.75" x14ac:dyDescent="0.25"/>
  <cols>
    <col min="4" max="4" width="13.75" customWidth="1"/>
    <col min="5" max="5" width="27.375" customWidth="1"/>
    <col min="6" max="6" width="12.25" customWidth="1"/>
    <col min="7" max="7" width="11.25" customWidth="1"/>
    <col min="9" max="9" width="9.875" customWidth="1"/>
    <col min="10" max="10" width="9.625" bestFit="1" customWidth="1"/>
    <col min="12" max="12" width="10.75" customWidth="1"/>
    <col min="13" max="13" width="13.5" customWidth="1"/>
    <col min="14" max="14" width="20.25" customWidth="1"/>
    <col min="15" max="15" width="12.125" customWidth="1"/>
    <col min="16" max="16" width="14.875" customWidth="1"/>
    <col min="17" max="17" width="15.375" bestFit="1" customWidth="1"/>
    <col min="18" max="18" width="16.25" customWidth="1"/>
    <col min="19" max="19" width="15.375" bestFit="1" customWidth="1"/>
    <col min="20" max="20" width="13.75" customWidth="1"/>
    <col min="21" max="21" width="14.75" bestFit="1" customWidth="1"/>
    <col min="22" max="22" width="11.875" bestFit="1" customWidth="1"/>
    <col min="23" max="23" width="12" bestFit="1" customWidth="1"/>
  </cols>
  <sheetData>
    <row r="3" spans="4:25" x14ac:dyDescent="0.25">
      <c r="E3" s="62" t="s">
        <v>7039</v>
      </c>
      <c r="F3" s="62"/>
    </row>
    <row r="4" spans="4:25" x14ac:dyDescent="0.25">
      <c r="E4" s="7" t="s">
        <v>7037</v>
      </c>
      <c r="F4" s="7" t="s">
        <v>7038</v>
      </c>
      <c r="H4" s="62" t="s">
        <v>7046</v>
      </c>
      <c r="I4" s="62"/>
      <c r="J4" s="62"/>
      <c r="K4" s="62"/>
    </row>
    <row r="5" spans="4:25" x14ac:dyDescent="0.25">
      <c r="E5" s="7">
        <f>COUNTA('IMDB Movie Database'!A2:A3727)</f>
        <v>3726</v>
      </c>
      <c r="F5" s="7">
        <f>COUNTA('IMDB Movie Database'!A1:R1)</f>
        <v>18</v>
      </c>
      <c r="H5" s="4" t="s">
        <v>7016</v>
      </c>
      <c r="I5" s="5" t="s">
        <v>7017</v>
      </c>
      <c r="J5" s="4" t="s">
        <v>7018</v>
      </c>
      <c r="K5" s="4" t="s">
        <v>7019</v>
      </c>
      <c r="L5" s="4" t="s">
        <v>7020</v>
      </c>
      <c r="M5" s="4" t="s">
        <v>7021</v>
      </c>
      <c r="N5" s="4" t="s">
        <v>7022</v>
      </c>
      <c r="O5" s="4" t="s">
        <v>7023</v>
      </c>
      <c r="P5" s="4" t="s">
        <v>7024</v>
      </c>
      <c r="Q5" s="4" t="s">
        <v>7025</v>
      </c>
      <c r="R5" s="4" t="s">
        <v>7026</v>
      </c>
      <c r="S5" s="4" t="s">
        <v>7027</v>
      </c>
      <c r="T5" s="4" t="s">
        <v>7028</v>
      </c>
      <c r="U5" s="4" t="s">
        <v>7029</v>
      </c>
      <c r="V5" s="4" t="s">
        <v>7030</v>
      </c>
      <c r="W5" s="4" t="s">
        <v>7031</v>
      </c>
      <c r="X5" s="6" t="s">
        <v>7032</v>
      </c>
      <c r="Y5" s="6" t="s">
        <v>7033</v>
      </c>
    </row>
    <row r="6" spans="4:25" x14ac:dyDescent="0.25">
      <c r="H6">
        <f>COUNTBLANK('IMDB Movie Database'!A2:A3727)</f>
        <v>0</v>
      </c>
      <c r="I6">
        <f>COUNTBLANK('IMDB Movie Database'!B2:B3727)</f>
        <v>0</v>
      </c>
      <c r="J6">
        <f>COUNTBLANK('IMDB Movie Database'!C2:C3727)</f>
        <v>0</v>
      </c>
      <c r="K6">
        <f>COUNTBLANK('IMDB Movie Database'!D2:D3727)</f>
        <v>0</v>
      </c>
      <c r="L6">
        <f>COUNTBLANK('IMDB Movie Database'!E2:E3727)</f>
        <v>2</v>
      </c>
      <c r="M6">
        <f>COUNTBLANK('IMDB Movie Database'!F2:F3727)</f>
        <v>0</v>
      </c>
      <c r="N6">
        <f>COUNTBLANK('IMDB Movie Database'!G2:G3727)</f>
        <v>49</v>
      </c>
      <c r="O6">
        <f>COUNTBLANK('IMDB Movie Database'!H2:H3727)</f>
        <v>3</v>
      </c>
      <c r="P6">
        <f>COUNTBLANK('IMDB Movie Database'!I2:I3727)</f>
        <v>0</v>
      </c>
      <c r="Q6">
        <f>COUNTBLANK('IMDB Movie Database'!J2:J3727)</f>
        <v>0</v>
      </c>
      <c r="R6">
        <f>COUNTBLANK('IMDB Movie Database'!K2:K3727)</f>
        <v>0</v>
      </c>
      <c r="S6">
        <f>COUNTBLANK('IMDB Movie Database'!L2:L3727)</f>
        <v>0</v>
      </c>
      <c r="T6">
        <f>COUNTBLANK('IMDB Movie Database'!M2:M3727)</f>
        <v>0</v>
      </c>
      <c r="U6">
        <f>COUNTBLANK('IMDB Movie Database'!N2:N3727)</f>
        <v>0</v>
      </c>
      <c r="V6">
        <f>COUNTBLANK('IMDB Movie Database'!O2:O3727)</f>
        <v>1</v>
      </c>
      <c r="W6">
        <f>COUNTBLANK('IMDB Movie Database'!P2:P3727)</f>
        <v>1</v>
      </c>
      <c r="X6">
        <f>COUNTBLANK('IMDB Movie Database'!Q2:Q3727)</f>
        <v>0</v>
      </c>
      <c r="Y6">
        <f>COUNTBLANK('IMDB Movie Database'!R2:R3727)</f>
        <v>0</v>
      </c>
    </row>
    <row r="9" spans="4:25" x14ac:dyDescent="0.25">
      <c r="D9" s="62" t="s">
        <v>7045</v>
      </c>
      <c r="E9" s="62"/>
      <c r="F9" s="62"/>
      <c r="G9" s="62"/>
      <c r="H9" s="62"/>
    </row>
    <row r="10" spans="4:25" x14ac:dyDescent="0.25">
      <c r="D10" s="11" t="s">
        <v>7045</v>
      </c>
      <c r="E10" s="12" t="s">
        <v>7016</v>
      </c>
      <c r="F10" s="13" t="s">
        <v>7017</v>
      </c>
      <c r="G10" s="12" t="s">
        <v>7018</v>
      </c>
      <c r="H10" s="12" t="s">
        <v>7019</v>
      </c>
      <c r="I10" s="12" t="s">
        <v>7020</v>
      </c>
      <c r="J10" s="12" t="s">
        <v>7021</v>
      </c>
      <c r="K10" s="12" t="s">
        <v>7022</v>
      </c>
      <c r="L10" s="12" t="s">
        <v>7023</v>
      </c>
      <c r="M10" s="12" t="s">
        <v>7024</v>
      </c>
      <c r="N10" s="12" t="s">
        <v>7025</v>
      </c>
      <c r="O10" s="12" t="s">
        <v>7026</v>
      </c>
      <c r="P10" s="12" t="s">
        <v>7027</v>
      </c>
      <c r="Q10" s="12" t="s">
        <v>7028</v>
      </c>
      <c r="R10" s="12" t="s">
        <v>7029</v>
      </c>
      <c r="S10" s="12" t="s">
        <v>7030</v>
      </c>
      <c r="T10" s="12" t="s">
        <v>7031</v>
      </c>
      <c r="U10" s="14" t="s">
        <v>7032</v>
      </c>
      <c r="V10" s="15" t="s">
        <v>7033</v>
      </c>
    </row>
    <row r="11" spans="4:25" x14ac:dyDescent="0.25">
      <c r="D11" s="16" t="s">
        <v>7040</v>
      </c>
      <c r="E11" s="7">
        <f>COUNTA('IMDB Movie Database'!A2:A3727)</f>
        <v>3726</v>
      </c>
      <c r="F11" s="7">
        <f>COUNTA('IMDB Movie Database'!B2:B3727)</f>
        <v>3726</v>
      </c>
      <c r="G11" s="7">
        <f>COUNTA('IMDB Movie Database'!C2:C3727)</f>
        <v>3726</v>
      </c>
      <c r="H11" s="7">
        <f>COUNTA('IMDB Movie Database'!D2:D3727)</f>
        <v>3726</v>
      </c>
      <c r="I11" s="7">
        <f>COUNTA('IMDB Movie Database'!E2:E3727)</f>
        <v>3724</v>
      </c>
      <c r="J11" s="7">
        <f>COUNTA('IMDB Movie Database'!F2:F3727)</f>
        <v>3726</v>
      </c>
      <c r="K11" s="7">
        <f>COUNTA('IMDB Movie Database'!G2:G3727)</f>
        <v>3677</v>
      </c>
      <c r="L11" s="7">
        <f>COUNTA('IMDB Movie Database'!H2:H3727)</f>
        <v>3723</v>
      </c>
      <c r="M11" s="7">
        <f>COUNTA('IMDB Movie Database'!I2:I3727)</f>
        <v>3726</v>
      </c>
      <c r="N11" s="7">
        <f>COUNTA('IMDB Movie Database'!J2:J3727)</f>
        <v>3726</v>
      </c>
      <c r="O11" s="7">
        <f>COUNTA('IMDB Movie Database'!K2:K3727)</f>
        <v>3726</v>
      </c>
      <c r="P11" s="7">
        <f>COUNTA('IMDB Movie Database'!L2:L3727)</f>
        <v>3726</v>
      </c>
      <c r="Q11" s="7">
        <f>COUNTA('IMDB Movie Database'!M2:M3727)</f>
        <v>3726</v>
      </c>
      <c r="R11" s="7">
        <f>COUNTA('IMDB Movie Database'!N2:N3727)</f>
        <v>3726</v>
      </c>
      <c r="S11" s="7">
        <f>COUNTA('IMDB Movie Database'!O2:O3727)</f>
        <v>3725</v>
      </c>
      <c r="T11" s="7">
        <f>COUNTA('IMDB Movie Database'!P2:P3727)</f>
        <v>3725</v>
      </c>
      <c r="U11" s="7">
        <f>COUNTA('IMDB Movie Database'!Q2:Q3727)</f>
        <v>3726</v>
      </c>
      <c r="V11" s="17">
        <f>COUNTA('IMDB Movie Database'!R2:R3727)</f>
        <v>3726</v>
      </c>
    </row>
    <row r="12" spans="4:25" x14ac:dyDescent="0.25">
      <c r="D12" s="16" t="s">
        <v>7041</v>
      </c>
      <c r="E12" s="7"/>
      <c r="F12" s="7"/>
      <c r="G12" s="7"/>
      <c r="H12" s="7"/>
      <c r="I12" s="7"/>
      <c r="J12" s="7"/>
      <c r="K12" s="7"/>
      <c r="L12" s="7"/>
      <c r="M12" s="7"/>
      <c r="N12" s="7">
        <f>AVERAGE('IMDB Movie Database'!J2:J3727)</f>
        <v>7467.9498121309716</v>
      </c>
      <c r="O12" s="7">
        <f>AVERAGE('IMDB Movie Database'!K2:K3727)</f>
        <v>11052.390767579174</v>
      </c>
      <c r="P12" s="7">
        <f>AVERAGE('IMDB Movie Database'!L2:L3727)</f>
        <v>793.09071390230815</v>
      </c>
      <c r="Q12" s="7">
        <f>AVERAGE('IMDB Movie Database'!M2:M3727)</f>
        <v>8621.7246376811599</v>
      </c>
      <c r="R12" s="7">
        <f>AVERAGE('IMDB Movie Database'!N2:N3727)</f>
        <v>6.463955984970462</v>
      </c>
      <c r="S12" s="7">
        <f>AVERAGE('IMDB Movie Database'!O2:O3727)</f>
        <v>159.89261744966444</v>
      </c>
      <c r="T12" s="7">
        <f>AVERAGE('IMDB Movie Database'!P2:P3727)</f>
        <v>109.7744966442953</v>
      </c>
      <c r="U12" s="7">
        <f>AVERAGE('IMDB Movie Database'!Q2:Q3727)</f>
        <v>49729299.957058504</v>
      </c>
      <c r="V12" s="17">
        <f>AVERAGE('IMDB Movie Database'!R2:R3727)</f>
        <v>44357968.129092865</v>
      </c>
    </row>
    <row r="13" spans="4:25" x14ac:dyDescent="0.25">
      <c r="D13" s="16" t="s">
        <v>7042</v>
      </c>
      <c r="E13" s="7"/>
      <c r="F13" s="7"/>
      <c r="G13" s="7"/>
      <c r="H13" s="7"/>
      <c r="I13" s="7"/>
      <c r="J13" s="7"/>
      <c r="K13" s="7"/>
      <c r="L13" s="7"/>
      <c r="M13" s="7"/>
      <c r="N13" s="7">
        <f>_xlfn.STDEV.S('IMDB Movie Database'!J2:J3727)</f>
        <v>15524.903866076058</v>
      </c>
      <c r="O13" s="7">
        <f>_xlfn.STDEV.S('IMDB Movie Database'!K2:K3727)</f>
        <v>18956.090190924246</v>
      </c>
      <c r="P13" s="7">
        <f>_xlfn.STDEV.S('IMDB Movie Database'!L2:L3727)</f>
        <v>3054.634841843404</v>
      </c>
      <c r="Q13" s="7">
        <f>_xlfn.STDEV.S('IMDB Movie Database'!M2:M3727)</f>
        <v>20793.501079249396</v>
      </c>
      <c r="R13" s="7">
        <f>_xlfn.STDEV.S('IMDB Movie Database'!N2:N3727)</f>
        <v>1.0588444111017825</v>
      </c>
      <c r="S13" s="7">
        <f>_xlfn.STDEV.S('IMDB Movie Database'!O2:O3727)</f>
        <v>122.40478121275839</v>
      </c>
      <c r="T13" s="7">
        <f>_xlfn.STDEV.S('IMDB Movie Database'!P2:P3727)</f>
        <v>22.846088593283071</v>
      </c>
      <c r="U13" s="7">
        <f>_xlfn.STDEV.S('IMDB Movie Database'!Q2:Q3727)</f>
        <v>68173098.83101894</v>
      </c>
      <c r="V13" s="17">
        <f>_xlfn.STDEV.S('IMDB Movie Database'!R2:R3727)</f>
        <v>226821276.01546958</v>
      </c>
    </row>
    <row r="14" spans="4:25" x14ac:dyDescent="0.25">
      <c r="D14" s="16" t="s">
        <v>7043</v>
      </c>
      <c r="E14" s="7"/>
      <c r="F14" s="7"/>
      <c r="G14" s="7"/>
      <c r="H14" s="7"/>
      <c r="I14" s="7"/>
      <c r="J14" s="7"/>
      <c r="K14" s="7"/>
      <c r="L14" s="7"/>
      <c r="M14" s="7"/>
      <c r="N14" s="7">
        <f>MIN('IMDB Movie Database'!J2:J3727)</f>
        <v>0</v>
      </c>
      <c r="O14" s="7">
        <f>MIN('IMDB Movie Database'!K2:K3727)</f>
        <v>0</v>
      </c>
      <c r="P14" s="7">
        <f>MIN('IMDB Movie Database'!L2:L3727)</f>
        <v>0</v>
      </c>
      <c r="Q14" s="7">
        <f>MIN('IMDB Movie Database'!M2:M3727)</f>
        <v>0</v>
      </c>
      <c r="R14" s="7">
        <f>MIN('IMDB Movie Database'!N2:N3727)</f>
        <v>1.6</v>
      </c>
      <c r="S14" s="7">
        <f>MIN('IMDB Movie Database'!O2:O3727)</f>
        <v>1</v>
      </c>
      <c r="T14" s="7">
        <f>MIN('IMDB Movie Database'!P2:P3727)</f>
        <v>34</v>
      </c>
      <c r="U14" s="7">
        <f>MIN('IMDB Movie Database'!Q2:Q3727)</f>
        <v>162</v>
      </c>
      <c r="V14" s="17">
        <f>MIN('IMDB Movie Database'!R2:R3727)</f>
        <v>218</v>
      </c>
    </row>
    <row r="15" spans="4:25" x14ac:dyDescent="0.25">
      <c r="D15" s="18" t="s">
        <v>7044</v>
      </c>
      <c r="E15" s="19"/>
      <c r="F15" s="19"/>
      <c r="G15" s="19"/>
      <c r="H15" s="19"/>
      <c r="I15" s="19"/>
      <c r="J15" s="19"/>
      <c r="K15" s="19"/>
      <c r="L15" s="19"/>
      <c r="M15" s="19"/>
      <c r="N15" s="19">
        <f>MAX('IMDB Movie Database'!J2:J3727)</f>
        <v>640000</v>
      </c>
      <c r="O15" s="19">
        <f>MAX('IMDB Movie Database'!K2:K3727)</f>
        <v>656730</v>
      </c>
      <c r="P15" s="19">
        <f>MAX('IMDB Movie Database'!L2:L3727)</f>
        <v>23000</v>
      </c>
      <c r="Q15" s="19">
        <f>MAX('IMDB Movie Database'!M2:M3727)</f>
        <v>349000</v>
      </c>
      <c r="R15" s="19">
        <f>MAX('IMDB Movie Database'!N2:N3727)</f>
        <v>9.3000000000000007</v>
      </c>
      <c r="S15" s="19">
        <f>MAX('IMDB Movie Database'!O2:O3727)</f>
        <v>813</v>
      </c>
      <c r="T15" s="19">
        <f>MAX('IMDB Movie Database'!P2:P3727)</f>
        <v>330</v>
      </c>
      <c r="U15" s="19">
        <f>MAX('IMDB Movie Database'!Q2:Q3727)</f>
        <v>760505847</v>
      </c>
      <c r="V15" s="20">
        <f>MAX('IMDB Movie Database'!R2:R3727)</f>
        <v>12215500000</v>
      </c>
    </row>
    <row r="16" spans="4:25" x14ac:dyDescent="0.25">
      <c r="D16" s="18" t="s">
        <v>7047</v>
      </c>
      <c r="E16" s="19">
        <f>COUNTA(_xlfn.UNIQUE('IMDB Movie Database'!A2:A3727))</f>
        <v>3726</v>
      </c>
      <c r="F16" s="19"/>
      <c r="G16" s="19">
        <f>COUNTA(_xlfn.UNIQUE('IMDB Movie Database'!C2:C3727))</f>
        <v>2</v>
      </c>
      <c r="H16" s="19">
        <f>COUNTA(_xlfn.UNIQUE('IMDB Movie Database'!D2:D3727))</f>
        <v>17</v>
      </c>
      <c r="I16" s="19">
        <f>COUNTA(_xlfn.UNIQUE('IMDB Movie Database'!E2:E3727))</f>
        <v>39</v>
      </c>
      <c r="J16" s="19">
        <f>COUNTA(_xlfn.UNIQUE('IMDB Movie Database'!F2:F3727))</f>
        <v>46</v>
      </c>
      <c r="K16" s="19">
        <f>COUNTA(_xlfn.UNIQUE('IMDB Movie Database'!G2:G3727))</f>
        <v>13</v>
      </c>
      <c r="L16" s="19">
        <f>COUNTA(_xlfn.UNIQUE('IMDB Movie Database'!H2:H3727))</f>
        <v>1495</v>
      </c>
      <c r="M16" s="19">
        <f>COUNTA(_xlfn.UNIQUE('IMDB Movie Database'!I2:I3727))</f>
        <v>1733</v>
      </c>
      <c r="N16" s="19">
        <f>COUNTA(_xlfn.UNIQUE('IMDB Movie Database'!J2:J3727))</f>
        <v>735</v>
      </c>
      <c r="O16" s="19">
        <f>COUNTA(_xlfn.UNIQUE('IMDB Movie Database'!K2:K3727))</f>
        <v>3257</v>
      </c>
      <c r="P16" s="19">
        <f>COUNTA(_xlfn.UNIQUE('IMDB Movie Database'!L2:L3727))</f>
        <v>400</v>
      </c>
      <c r="Q16" s="19">
        <f>COUNTA(_xlfn.UNIQUE('IMDB Movie Database'!M2:M3727))</f>
        <v>697</v>
      </c>
      <c r="R16" s="19">
        <f>COUNTA(_xlfn.UNIQUE('IMDB Movie Database'!N2:N3727))</f>
        <v>74</v>
      </c>
      <c r="S16" s="19">
        <f>COUNTA(_xlfn.UNIQUE('IMDB Movie Database'!O2:O3727))</f>
        <v>526</v>
      </c>
      <c r="T16" s="19">
        <f>COUNTA(_xlfn.UNIQUE('IMDB Movie Database'!P2:P3727))</f>
        <v>156</v>
      </c>
      <c r="U16" s="19">
        <f>COUNTA(_xlfn.UNIQUE('IMDB Movie Database'!Q2:Q3727))</f>
        <v>3705</v>
      </c>
      <c r="V16" s="19">
        <f>COUNTA(_xlfn.UNIQUE('IMDB Movie Database'!R2:R3727))</f>
        <v>370</v>
      </c>
    </row>
  </sheetData>
  <mergeCells count="3">
    <mergeCell ref="E3:F3"/>
    <mergeCell ref="D9:H9"/>
    <mergeCell ref="H4:K4"/>
  </mergeCells>
  <conditionalFormatting sqref="E20:E27">
    <cfRule type="duplicateValues" dxfId="8"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2DED2-66FD-455D-BA27-AA88FDB64E78}">
  <dimension ref="A1:AC3727"/>
  <sheetViews>
    <sheetView zoomScale="85" zoomScaleNormal="85" workbookViewId="0">
      <selection activeCell="G45" sqref="G45"/>
    </sheetView>
  </sheetViews>
  <sheetFormatPr defaultRowHeight="15.75" x14ac:dyDescent="0.25"/>
  <cols>
    <col min="1" max="1" width="36.375" customWidth="1"/>
    <col min="2" max="2" width="12.75" customWidth="1"/>
    <col min="3" max="3" width="14.625" bestFit="1" customWidth="1"/>
    <col min="4" max="4" width="12.125" bestFit="1" customWidth="1"/>
    <col min="5" max="5" width="10.75" bestFit="1" customWidth="1"/>
    <col min="6" max="6" width="13.5" bestFit="1" customWidth="1"/>
    <col min="7" max="7" width="9.375" bestFit="1" customWidth="1"/>
    <col min="8" max="8" width="25.75" bestFit="1" customWidth="1"/>
    <col min="9" max="9" width="30.25" bestFit="1" customWidth="1"/>
    <col min="10" max="10" width="18" customWidth="1"/>
    <col min="11" max="11" width="12.625" customWidth="1"/>
    <col min="12" max="12" width="15.875" customWidth="1"/>
    <col min="13" max="13" width="14.375" customWidth="1"/>
    <col min="14" max="14" width="16.875" customWidth="1"/>
    <col min="15" max="15" width="13.625" customWidth="1"/>
    <col min="16" max="16" width="14.5" customWidth="1"/>
    <col min="17" max="17" width="26.75" bestFit="1" customWidth="1"/>
    <col min="18" max="18" width="15.5" bestFit="1" customWidth="1"/>
    <col min="28" max="28" width="13.75" customWidth="1"/>
  </cols>
  <sheetData>
    <row r="1" spans="1:29" x14ac:dyDescent="0.25">
      <c r="A1" s="4" t="s">
        <v>7016</v>
      </c>
      <c r="B1" s="5" t="s">
        <v>7017</v>
      </c>
      <c r="C1" s="4" t="s">
        <v>7018</v>
      </c>
      <c r="D1" s="4" t="s">
        <v>7019</v>
      </c>
      <c r="E1" s="4" t="s">
        <v>7020</v>
      </c>
      <c r="F1" s="4" t="s">
        <v>7021</v>
      </c>
      <c r="G1" s="4" t="s">
        <v>7022</v>
      </c>
      <c r="H1" s="4" t="s">
        <v>7023</v>
      </c>
      <c r="I1" s="4" t="s">
        <v>7024</v>
      </c>
      <c r="J1" s="4" t="s">
        <v>7025</v>
      </c>
      <c r="K1" s="4" t="s">
        <v>7026</v>
      </c>
      <c r="L1" s="4" t="s">
        <v>7027</v>
      </c>
      <c r="M1" s="4" t="s">
        <v>7028</v>
      </c>
      <c r="N1" s="4" t="s">
        <v>7029</v>
      </c>
      <c r="O1" s="4" t="s">
        <v>7030</v>
      </c>
      <c r="P1" s="4" t="s">
        <v>7031</v>
      </c>
      <c r="Q1" s="6" t="s">
        <v>7032</v>
      </c>
      <c r="R1" s="6" t="s">
        <v>7033</v>
      </c>
    </row>
    <row r="2" spans="1:29" x14ac:dyDescent="0.25">
      <c r="A2" s="1" t="s">
        <v>3565</v>
      </c>
      <c r="B2" s="2">
        <v>38129</v>
      </c>
      <c r="C2" s="1" t="s">
        <v>32</v>
      </c>
      <c r="D2" s="1" t="s">
        <v>20</v>
      </c>
      <c r="E2" s="1" t="s">
        <v>3</v>
      </c>
      <c r="F2" s="1" t="s">
        <v>4</v>
      </c>
      <c r="G2" s="1" t="s">
        <v>132</v>
      </c>
      <c r="H2" s="1" t="s">
        <v>3566</v>
      </c>
      <c r="I2" s="1" t="s">
        <v>3567</v>
      </c>
      <c r="J2" s="1">
        <v>640000</v>
      </c>
      <c r="K2" s="1">
        <v>656730</v>
      </c>
      <c r="L2" s="1">
        <v>285</v>
      </c>
      <c r="M2" s="1">
        <v>0</v>
      </c>
      <c r="N2" s="1">
        <v>7.2</v>
      </c>
      <c r="O2" s="1">
        <v>181</v>
      </c>
      <c r="P2" s="1">
        <v>98</v>
      </c>
      <c r="Q2" s="9">
        <v>84136909</v>
      </c>
      <c r="R2" s="3">
        <v>26000000</v>
      </c>
    </row>
    <row r="3" spans="1:29" x14ac:dyDescent="0.25">
      <c r="A3" s="1" t="s">
        <v>6112</v>
      </c>
      <c r="B3" s="2">
        <v>41138</v>
      </c>
      <c r="C3" s="1" t="s">
        <v>32</v>
      </c>
      <c r="D3" s="1" t="s">
        <v>77</v>
      </c>
      <c r="E3" s="1" t="s">
        <v>3</v>
      </c>
      <c r="F3" s="1" t="s">
        <v>4</v>
      </c>
      <c r="G3" s="1" t="s">
        <v>132</v>
      </c>
      <c r="H3" s="1" t="s">
        <v>6113</v>
      </c>
      <c r="I3" s="1" t="s">
        <v>6114</v>
      </c>
      <c r="J3" s="1">
        <v>260000</v>
      </c>
      <c r="K3" s="1">
        <v>263584</v>
      </c>
      <c r="L3" s="1">
        <v>74</v>
      </c>
      <c r="M3" s="1">
        <v>706</v>
      </c>
      <c r="N3" s="1">
        <v>5.6</v>
      </c>
      <c r="O3" s="1">
        <v>2</v>
      </c>
      <c r="P3" s="1">
        <v>112</v>
      </c>
      <c r="Q3" s="9">
        <v>96734</v>
      </c>
      <c r="R3" s="3">
        <v>1000000</v>
      </c>
      <c r="T3">
        <f>COUNTBLANK(A2:R3726)</f>
        <v>55</v>
      </c>
    </row>
    <row r="4" spans="1:29" x14ac:dyDescent="0.25">
      <c r="A4" s="1" t="s">
        <v>5380</v>
      </c>
      <c r="B4" s="2">
        <v>40064</v>
      </c>
      <c r="C4" s="1" t="s">
        <v>32</v>
      </c>
      <c r="D4" s="1" t="s">
        <v>91</v>
      </c>
      <c r="E4" s="1" t="s">
        <v>3</v>
      </c>
      <c r="F4" s="1" t="s">
        <v>4</v>
      </c>
      <c r="G4" s="1" t="s">
        <v>92</v>
      </c>
      <c r="H4" s="1" t="s">
        <v>5381</v>
      </c>
      <c r="I4" s="1" t="s">
        <v>3317</v>
      </c>
      <c r="J4" s="1">
        <v>164000</v>
      </c>
      <c r="K4" s="1">
        <v>303717</v>
      </c>
      <c r="L4" s="1">
        <v>160</v>
      </c>
      <c r="M4" s="1">
        <v>0</v>
      </c>
      <c r="N4" s="1">
        <v>5.2</v>
      </c>
      <c r="O4" s="1">
        <v>221</v>
      </c>
      <c r="P4" s="1">
        <v>82</v>
      </c>
      <c r="Q4" s="9">
        <v>66466372</v>
      </c>
      <c r="R4" s="3">
        <v>40000000</v>
      </c>
    </row>
    <row r="5" spans="1:29" x14ac:dyDescent="0.25">
      <c r="A5" s="1" t="s">
        <v>4989</v>
      </c>
      <c r="B5" s="2">
        <v>39762</v>
      </c>
      <c r="C5" s="1" t="s">
        <v>32</v>
      </c>
      <c r="D5" s="1" t="s">
        <v>91</v>
      </c>
      <c r="E5" s="1" t="s">
        <v>3</v>
      </c>
      <c r="F5" s="1" t="s">
        <v>4</v>
      </c>
      <c r="G5" s="1" t="s">
        <v>92</v>
      </c>
      <c r="H5" s="1" t="s">
        <v>4990</v>
      </c>
      <c r="I5" s="1" t="s">
        <v>4991</v>
      </c>
      <c r="J5" s="1">
        <v>137000</v>
      </c>
      <c r="K5" s="1">
        <v>140268</v>
      </c>
      <c r="L5" s="1">
        <v>66</v>
      </c>
      <c r="M5" s="1">
        <v>0</v>
      </c>
      <c r="N5" s="1">
        <v>6</v>
      </c>
      <c r="O5" s="1">
        <v>198</v>
      </c>
      <c r="P5" s="1">
        <v>89</v>
      </c>
      <c r="Q5" s="9">
        <v>31691811</v>
      </c>
      <c r="R5" s="3">
        <v>12000000</v>
      </c>
      <c r="U5">
        <f>CORREL(IMDB[IMDb Score (1-10)],IMDB[Lead Actor FB Likes])</f>
        <v>9.1218506493240453E-2</v>
      </c>
    </row>
    <row r="6" spans="1:29" x14ac:dyDescent="0.25">
      <c r="A6" s="1" t="s">
        <v>5173</v>
      </c>
      <c r="B6" s="2">
        <v>39838</v>
      </c>
      <c r="C6" s="1" t="s">
        <v>32</v>
      </c>
      <c r="D6" s="1" t="s">
        <v>77</v>
      </c>
      <c r="E6" s="1" t="s">
        <v>3</v>
      </c>
      <c r="F6" s="1" t="s">
        <v>4</v>
      </c>
      <c r="G6" s="1" t="s">
        <v>132</v>
      </c>
      <c r="H6" s="1" t="s">
        <v>4990</v>
      </c>
      <c r="I6" s="1" t="s">
        <v>5174</v>
      </c>
      <c r="J6" s="1">
        <v>137000</v>
      </c>
      <c r="K6" s="1">
        <v>137712</v>
      </c>
      <c r="L6" s="1">
        <v>190</v>
      </c>
      <c r="M6" s="1">
        <v>0</v>
      </c>
      <c r="N6" s="1">
        <v>5.7</v>
      </c>
      <c r="O6" s="1">
        <v>107</v>
      </c>
      <c r="P6" s="1">
        <v>88</v>
      </c>
      <c r="Q6" s="9">
        <v>15988876</v>
      </c>
      <c r="R6" s="3">
        <v>27000000</v>
      </c>
    </row>
    <row r="7" spans="1:29" x14ac:dyDescent="0.25">
      <c r="A7" s="1" t="s">
        <v>4637</v>
      </c>
      <c r="B7" s="2">
        <v>39424</v>
      </c>
      <c r="C7" s="1" t="s">
        <v>32</v>
      </c>
      <c r="D7" s="1" t="s">
        <v>20</v>
      </c>
      <c r="E7" s="1" t="s">
        <v>3</v>
      </c>
      <c r="F7" s="1" t="s">
        <v>4</v>
      </c>
      <c r="G7" s="1" t="s">
        <v>84</v>
      </c>
      <c r="H7" s="1" t="s">
        <v>3991</v>
      </c>
      <c r="I7" s="1" t="s">
        <v>1056</v>
      </c>
      <c r="J7" s="1">
        <v>87000</v>
      </c>
      <c r="K7" s="1">
        <v>108016</v>
      </c>
      <c r="L7" s="1">
        <v>293</v>
      </c>
      <c r="M7" s="1">
        <v>2000</v>
      </c>
      <c r="N7" s="1">
        <v>5.4</v>
      </c>
      <c r="O7" s="1">
        <v>186</v>
      </c>
      <c r="P7" s="1">
        <v>96</v>
      </c>
      <c r="Q7" s="9">
        <v>100289690</v>
      </c>
      <c r="R7" s="3">
        <v>175000000</v>
      </c>
    </row>
    <row r="8" spans="1:29" x14ac:dyDescent="0.25">
      <c r="A8" s="1" t="s">
        <v>4096</v>
      </c>
      <c r="B8" s="2">
        <v>38591</v>
      </c>
      <c r="C8" s="1" t="s">
        <v>32</v>
      </c>
      <c r="D8" s="1" t="s">
        <v>9</v>
      </c>
      <c r="E8" s="1" t="s">
        <v>3</v>
      </c>
      <c r="F8" s="1" t="s">
        <v>4</v>
      </c>
      <c r="G8" s="1" t="s">
        <v>92</v>
      </c>
      <c r="H8" s="1" t="s">
        <v>3991</v>
      </c>
      <c r="I8" s="1" t="s">
        <v>4097</v>
      </c>
      <c r="J8" s="1">
        <v>87000</v>
      </c>
      <c r="K8" s="1">
        <v>120797</v>
      </c>
      <c r="L8" s="1">
        <v>15</v>
      </c>
      <c r="M8" s="1">
        <v>0</v>
      </c>
      <c r="N8" s="1">
        <v>6</v>
      </c>
      <c r="O8" s="1">
        <v>220</v>
      </c>
      <c r="P8" s="1">
        <v>90</v>
      </c>
      <c r="Q8" s="9">
        <v>64255243</v>
      </c>
      <c r="R8" s="3">
        <v>19000000</v>
      </c>
    </row>
    <row r="9" spans="1:29" x14ac:dyDescent="0.25">
      <c r="A9" s="1" t="s">
        <v>4423</v>
      </c>
      <c r="B9" s="2">
        <v>38786</v>
      </c>
      <c r="C9" s="1" t="s">
        <v>32</v>
      </c>
      <c r="D9" s="1" t="s">
        <v>77</v>
      </c>
      <c r="E9" s="1" t="s">
        <v>3</v>
      </c>
      <c r="F9" s="1" t="s">
        <v>4</v>
      </c>
      <c r="G9" s="1" t="s">
        <v>132</v>
      </c>
      <c r="H9" s="1" t="s">
        <v>3991</v>
      </c>
      <c r="I9" s="1" t="s">
        <v>322</v>
      </c>
      <c r="J9" s="1">
        <v>87000</v>
      </c>
      <c r="K9" s="1">
        <v>92456</v>
      </c>
      <c r="L9" s="1">
        <v>249</v>
      </c>
      <c r="M9" s="1">
        <v>0</v>
      </c>
      <c r="N9" s="1">
        <v>5.6</v>
      </c>
      <c r="O9" s="1">
        <v>231</v>
      </c>
      <c r="P9" s="1">
        <v>98</v>
      </c>
      <c r="Q9" s="9">
        <v>60655503</v>
      </c>
      <c r="R9" s="3">
        <v>160000000</v>
      </c>
    </row>
    <row r="10" spans="1:29" x14ac:dyDescent="0.25">
      <c r="A10" s="1" t="s">
        <v>4316</v>
      </c>
      <c r="B10" s="2">
        <v>39027</v>
      </c>
      <c r="C10" s="1" t="s">
        <v>32</v>
      </c>
      <c r="D10" s="1" t="s">
        <v>2</v>
      </c>
      <c r="E10" s="1" t="s">
        <v>3</v>
      </c>
      <c r="F10" s="1" t="s">
        <v>4</v>
      </c>
      <c r="G10" s="1" t="s">
        <v>132</v>
      </c>
      <c r="H10" s="1" t="s">
        <v>3991</v>
      </c>
      <c r="I10" s="1" t="s">
        <v>1238</v>
      </c>
      <c r="J10" s="1">
        <v>87000</v>
      </c>
      <c r="K10" s="1">
        <v>101383</v>
      </c>
      <c r="L10" s="1">
        <v>12</v>
      </c>
      <c r="M10" s="1">
        <v>773</v>
      </c>
      <c r="N10" s="1">
        <v>5.8</v>
      </c>
      <c r="O10" s="1">
        <v>171</v>
      </c>
      <c r="P10" s="1">
        <v>105</v>
      </c>
      <c r="Q10" s="9">
        <v>48745150</v>
      </c>
      <c r="R10" s="3">
        <v>50000000</v>
      </c>
    </row>
    <row r="11" spans="1:29" x14ac:dyDescent="0.25">
      <c r="A11" s="1" t="s">
        <v>3990</v>
      </c>
      <c r="B11" s="2">
        <v>38678</v>
      </c>
      <c r="C11" s="1" t="s">
        <v>32</v>
      </c>
      <c r="D11" s="1" t="s">
        <v>77</v>
      </c>
      <c r="E11" s="1" t="s">
        <v>3</v>
      </c>
      <c r="F11" s="1" t="s">
        <v>4</v>
      </c>
      <c r="G11" s="1" t="s">
        <v>92</v>
      </c>
      <c r="H11" s="1" t="s">
        <v>3991</v>
      </c>
      <c r="I11" s="1" t="s">
        <v>3992</v>
      </c>
      <c r="J11" s="1">
        <v>87000</v>
      </c>
      <c r="K11" s="1">
        <v>103354</v>
      </c>
      <c r="L11" s="1">
        <v>17</v>
      </c>
      <c r="M11" s="1">
        <v>0</v>
      </c>
      <c r="N11" s="1">
        <v>6.6</v>
      </c>
      <c r="O11" s="1">
        <v>152</v>
      </c>
      <c r="P11" s="1">
        <v>113</v>
      </c>
      <c r="Q11" s="9">
        <v>34636443</v>
      </c>
      <c r="R11" s="3">
        <v>52000000</v>
      </c>
    </row>
    <row r="12" spans="1:29" x14ac:dyDescent="0.25">
      <c r="A12" s="1" t="s">
        <v>5353</v>
      </c>
      <c r="B12" s="2">
        <v>39919</v>
      </c>
      <c r="C12" s="1" t="s">
        <v>32</v>
      </c>
      <c r="D12" s="1" t="s">
        <v>20</v>
      </c>
      <c r="E12" s="1" t="s">
        <v>3</v>
      </c>
      <c r="F12" s="1" t="s">
        <v>4</v>
      </c>
      <c r="G12" s="1" t="s">
        <v>84</v>
      </c>
      <c r="H12" s="1" t="s">
        <v>3991</v>
      </c>
      <c r="I12" s="1" t="s">
        <v>902</v>
      </c>
      <c r="J12" s="1">
        <v>87000</v>
      </c>
      <c r="K12" s="1">
        <v>88422</v>
      </c>
      <c r="L12" s="1">
        <v>0</v>
      </c>
      <c r="M12" s="1">
        <v>431</v>
      </c>
      <c r="N12" s="1">
        <v>4.9000000000000004</v>
      </c>
      <c r="O12" s="1">
        <v>103</v>
      </c>
      <c r="P12" s="1">
        <v>89</v>
      </c>
      <c r="Q12" s="9">
        <v>20916309</v>
      </c>
      <c r="R12" s="3">
        <v>40000000</v>
      </c>
    </row>
    <row r="13" spans="1:29" x14ac:dyDescent="0.25">
      <c r="A13" s="1" t="s">
        <v>5111</v>
      </c>
      <c r="B13" s="2">
        <v>39619</v>
      </c>
      <c r="C13" s="1" t="s">
        <v>32</v>
      </c>
      <c r="D13" s="1" t="s">
        <v>9</v>
      </c>
      <c r="E13" s="1" t="s">
        <v>3</v>
      </c>
      <c r="F13" s="1" t="s">
        <v>4</v>
      </c>
      <c r="G13" s="1" t="s">
        <v>92</v>
      </c>
      <c r="H13" s="1" t="s">
        <v>3991</v>
      </c>
      <c r="I13" s="1" t="s">
        <v>5112</v>
      </c>
      <c r="J13" s="1">
        <v>87000</v>
      </c>
      <c r="K13" s="1">
        <v>89263</v>
      </c>
      <c r="L13" s="1">
        <v>7</v>
      </c>
      <c r="M13" s="1">
        <v>371</v>
      </c>
      <c r="N13" s="1">
        <v>6.7</v>
      </c>
      <c r="O13" s="1">
        <v>46</v>
      </c>
      <c r="P13" s="1">
        <v>90</v>
      </c>
      <c r="Q13" s="9">
        <v>52166</v>
      </c>
      <c r="R13" s="3">
        <v>2000000</v>
      </c>
    </row>
    <row r="14" spans="1:29" x14ac:dyDescent="0.25">
      <c r="A14" s="1" t="s">
        <v>5680</v>
      </c>
      <c r="B14" s="2">
        <v>40498</v>
      </c>
      <c r="C14" s="1" t="s">
        <v>32</v>
      </c>
      <c r="D14" s="1" t="s">
        <v>9</v>
      </c>
      <c r="E14" s="1" t="s">
        <v>3</v>
      </c>
      <c r="F14" s="1" t="s">
        <v>4</v>
      </c>
      <c r="G14" s="1" t="s">
        <v>132</v>
      </c>
      <c r="H14" s="1" t="s">
        <v>5681</v>
      </c>
      <c r="I14" s="1" t="s">
        <v>5682</v>
      </c>
      <c r="J14" s="1">
        <v>77000</v>
      </c>
      <c r="K14" s="1">
        <v>77046</v>
      </c>
      <c r="L14" s="1">
        <v>0</v>
      </c>
      <c r="M14" s="1">
        <v>0</v>
      </c>
      <c r="N14" s="1">
        <v>6.4</v>
      </c>
      <c r="O14" s="1">
        <v>25</v>
      </c>
      <c r="P14" s="1">
        <v>101</v>
      </c>
      <c r="Q14" s="9">
        <v>2428241</v>
      </c>
      <c r="R14" s="3">
        <v>200000</v>
      </c>
      <c r="W14" t="s">
        <v>7050</v>
      </c>
      <c r="Y14" t="s">
        <v>7051</v>
      </c>
      <c r="AB14" t="s">
        <v>7052</v>
      </c>
      <c r="AC14" t="s">
        <v>7053</v>
      </c>
    </row>
    <row r="15" spans="1:29" x14ac:dyDescent="0.25">
      <c r="A15" s="1" t="s">
        <v>4393</v>
      </c>
      <c r="B15" s="2">
        <v>38835</v>
      </c>
      <c r="C15" s="1" t="s">
        <v>32</v>
      </c>
      <c r="D15" s="1" t="s">
        <v>77</v>
      </c>
      <c r="E15" s="1" t="s">
        <v>3</v>
      </c>
      <c r="F15" s="1" t="s">
        <v>4</v>
      </c>
      <c r="G15" s="1" t="s">
        <v>84</v>
      </c>
      <c r="H15" s="1" t="s">
        <v>584</v>
      </c>
      <c r="I15" s="1" t="s">
        <v>2969</v>
      </c>
      <c r="J15" s="1">
        <v>49000</v>
      </c>
      <c r="K15" s="1">
        <v>55486</v>
      </c>
      <c r="L15" s="1">
        <v>189</v>
      </c>
      <c r="M15" s="1">
        <v>3000</v>
      </c>
      <c r="N15" s="1">
        <v>6.4</v>
      </c>
      <c r="O15" s="1">
        <v>179</v>
      </c>
      <c r="P15" s="1">
        <v>108</v>
      </c>
      <c r="Q15" s="9">
        <v>250863268</v>
      </c>
      <c r="R15" s="3">
        <v>110000000</v>
      </c>
      <c r="W15">
        <v>1</v>
      </c>
      <c r="Y15">
        <v>10</v>
      </c>
      <c r="AB15">
        <v>5</v>
      </c>
      <c r="AC15">
        <v>10</v>
      </c>
    </row>
    <row r="16" spans="1:29" x14ac:dyDescent="0.25">
      <c r="A16" s="1" t="s">
        <v>994</v>
      </c>
      <c r="B16" s="2">
        <v>34227</v>
      </c>
      <c r="C16" s="1" t="s">
        <v>32</v>
      </c>
      <c r="D16" s="1" t="s">
        <v>20</v>
      </c>
      <c r="E16" s="1" t="s">
        <v>3</v>
      </c>
      <c r="F16" s="1" t="s">
        <v>4</v>
      </c>
      <c r="G16" s="1" t="s">
        <v>132</v>
      </c>
      <c r="H16" s="1" t="s">
        <v>584</v>
      </c>
      <c r="I16" s="1" t="s">
        <v>793</v>
      </c>
      <c r="J16" s="1">
        <v>49000</v>
      </c>
      <c r="K16" s="1">
        <v>52201</v>
      </c>
      <c r="L16" s="1">
        <v>0</v>
      </c>
      <c r="M16" s="1">
        <v>0</v>
      </c>
      <c r="N16" s="1">
        <v>6.9</v>
      </c>
      <c r="O16" s="1">
        <v>57</v>
      </c>
      <c r="P16" s="1">
        <v>125</v>
      </c>
      <c r="Q16" s="9">
        <v>219200000</v>
      </c>
      <c r="R16" s="3">
        <v>25000000</v>
      </c>
      <c r="W16">
        <v>2</v>
      </c>
      <c r="Y16">
        <v>20</v>
      </c>
      <c r="AB16">
        <v>4</v>
      </c>
      <c r="AC16">
        <v>20</v>
      </c>
    </row>
    <row r="17" spans="1:29" x14ac:dyDescent="0.25">
      <c r="A17" s="1" t="s">
        <v>886</v>
      </c>
      <c r="B17" s="2">
        <v>33910</v>
      </c>
      <c r="C17" s="1" t="s">
        <v>32</v>
      </c>
      <c r="D17" s="1" t="s">
        <v>40</v>
      </c>
      <c r="E17" s="1" t="s">
        <v>3</v>
      </c>
      <c r="F17" s="1" t="s">
        <v>4</v>
      </c>
      <c r="G17" s="1" t="s">
        <v>28</v>
      </c>
      <c r="H17" s="1" t="s">
        <v>584</v>
      </c>
      <c r="I17" s="1" t="s">
        <v>887</v>
      </c>
      <c r="J17" s="1">
        <v>49000</v>
      </c>
      <c r="K17" s="1">
        <v>52970</v>
      </c>
      <c r="L17" s="1">
        <v>63</v>
      </c>
      <c r="M17" s="1">
        <v>0</v>
      </c>
      <c r="N17" s="1">
        <v>8</v>
      </c>
      <c r="O17" s="1">
        <v>124</v>
      </c>
      <c r="P17" s="1">
        <v>90</v>
      </c>
      <c r="Q17" s="9">
        <v>217350219</v>
      </c>
      <c r="R17" s="3">
        <v>28000000</v>
      </c>
      <c r="W17">
        <v>3</v>
      </c>
      <c r="Y17">
        <v>30</v>
      </c>
      <c r="AB17">
        <v>3</v>
      </c>
      <c r="AC17">
        <v>30</v>
      </c>
    </row>
    <row r="18" spans="1:29" x14ac:dyDescent="0.25">
      <c r="A18" s="1" t="s">
        <v>4334</v>
      </c>
      <c r="B18" s="2">
        <v>38758</v>
      </c>
      <c r="C18" s="1" t="s">
        <v>32</v>
      </c>
      <c r="D18" s="1" t="s">
        <v>33</v>
      </c>
      <c r="E18" s="1" t="s">
        <v>3</v>
      </c>
      <c r="F18" s="1" t="s">
        <v>4</v>
      </c>
      <c r="G18" s="1" t="s">
        <v>84</v>
      </c>
      <c r="H18" s="1" t="s">
        <v>584</v>
      </c>
      <c r="I18" s="1" t="s">
        <v>336</v>
      </c>
      <c r="J18" s="1">
        <v>49000</v>
      </c>
      <c r="K18" s="1">
        <v>70996</v>
      </c>
      <c r="L18" s="1">
        <v>750</v>
      </c>
      <c r="M18" s="1">
        <v>0</v>
      </c>
      <c r="N18" s="1">
        <v>6.5</v>
      </c>
      <c r="O18" s="1">
        <v>206</v>
      </c>
      <c r="P18" s="1">
        <v>108</v>
      </c>
      <c r="Q18" s="9">
        <v>197992827</v>
      </c>
      <c r="R18" s="3">
        <v>100000000</v>
      </c>
      <c r="W18">
        <v>4</v>
      </c>
      <c r="Y18">
        <v>40</v>
      </c>
      <c r="AB18">
        <v>2</v>
      </c>
      <c r="AC18">
        <v>40</v>
      </c>
    </row>
    <row r="19" spans="1:29" x14ac:dyDescent="0.25">
      <c r="A19" s="1" t="s">
        <v>5318</v>
      </c>
      <c r="B19" s="2">
        <v>40011</v>
      </c>
      <c r="C19" s="1" t="s">
        <v>32</v>
      </c>
      <c r="D19" s="1" t="s">
        <v>40</v>
      </c>
      <c r="E19" s="1" t="s">
        <v>3</v>
      </c>
      <c r="F19" s="1" t="s">
        <v>4</v>
      </c>
      <c r="G19" s="1" t="s">
        <v>84</v>
      </c>
      <c r="H19" s="1" t="s">
        <v>584</v>
      </c>
      <c r="I19" s="1" t="s">
        <v>2969</v>
      </c>
      <c r="J19" s="1">
        <v>49000</v>
      </c>
      <c r="K19" s="1">
        <v>54039</v>
      </c>
      <c r="L19" s="1">
        <v>189</v>
      </c>
      <c r="M19" s="1">
        <v>2000</v>
      </c>
      <c r="N19" s="1">
        <v>5.9</v>
      </c>
      <c r="O19" s="1">
        <v>185</v>
      </c>
      <c r="P19" s="1">
        <v>105</v>
      </c>
      <c r="Q19" s="9">
        <v>177243721</v>
      </c>
      <c r="R19" s="3">
        <v>150000000</v>
      </c>
      <c r="W19">
        <v>5</v>
      </c>
      <c r="Y19">
        <v>50</v>
      </c>
      <c r="AB19">
        <v>1</v>
      </c>
      <c r="AC19">
        <v>50</v>
      </c>
    </row>
    <row r="20" spans="1:29" x14ac:dyDescent="0.25">
      <c r="A20" s="1" t="s">
        <v>1562</v>
      </c>
      <c r="B20" s="2">
        <v>35562</v>
      </c>
      <c r="C20" s="1" t="s">
        <v>32</v>
      </c>
      <c r="D20" s="1" t="s">
        <v>9</v>
      </c>
      <c r="E20" s="1" t="s">
        <v>3</v>
      </c>
      <c r="F20" s="1" t="s">
        <v>4</v>
      </c>
      <c r="G20" s="1" t="s">
        <v>92</v>
      </c>
      <c r="H20" s="1" t="s">
        <v>584</v>
      </c>
      <c r="I20" s="1" t="s">
        <v>849</v>
      </c>
      <c r="J20" s="1">
        <v>49000</v>
      </c>
      <c r="K20" s="1">
        <v>63710</v>
      </c>
      <c r="L20" s="1">
        <v>835</v>
      </c>
      <c r="M20" s="1">
        <v>31000</v>
      </c>
      <c r="N20" s="1">
        <v>8.3000000000000007</v>
      </c>
      <c r="O20" s="1">
        <v>161</v>
      </c>
      <c r="P20" s="1">
        <v>126</v>
      </c>
      <c r="Q20" s="9">
        <v>138339411</v>
      </c>
      <c r="R20" s="3">
        <v>10000000</v>
      </c>
    </row>
    <row r="21" spans="1:29" x14ac:dyDescent="0.25">
      <c r="A21" s="1" t="s">
        <v>1831</v>
      </c>
      <c r="B21" s="2">
        <v>35803</v>
      </c>
      <c r="C21" s="1" t="s">
        <v>32</v>
      </c>
      <c r="D21" s="1" t="s">
        <v>61</v>
      </c>
      <c r="E21" s="1" t="s">
        <v>3</v>
      </c>
      <c r="F21" s="1" t="s">
        <v>4</v>
      </c>
      <c r="G21" s="1" t="s">
        <v>132</v>
      </c>
      <c r="H21" s="1" t="s">
        <v>584</v>
      </c>
      <c r="I21" s="1" t="s">
        <v>1056</v>
      </c>
      <c r="J21" s="1">
        <v>49000</v>
      </c>
      <c r="K21" s="1">
        <v>74382</v>
      </c>
      <c r="L21" s="1">
        <v>293</v>
      </c>
      <c r="M21" s="1">
        <v>0</v>
      </c>
      <c r="N21" s="1">
        <v>6.7</v>
      </c>
      <c r="O21" s="1">
        <v>55</v>
      </c>
      <c r="P21" s="1">
        <v>115</v>
      </c>
      <c r="Q21" s="9">
        <v>135014968</v>
      </c>
      <c r="R21" s="3">
        <v>50000000</v>
      </c>
    </row>
    <row r="22" spans="1:29" x14ac:dyDescent="0.25">
      <c r="A22" s="1" t="s">
        <v>583</v>
      </c>
      <c r="B22" s="2">
        <v>31858</v>
      </c>
      <c r="C22" s="1" t="s">
        <v>32</v>
      </c>
      <c r="D22" s="1" t="s">
        <v>61</v>
      </c>
      <c r="E22" s="1" t="s">
        <v>3</v>
      </c>
      <c r="F22" s="1" t="s">
        <v>4</v>
      </c>
      <c r="G22" s="1" t="s">
        <v>92</v>
      </c>
      <c r="H22" s="1" t="s">
        <v>584</v>
      </c>
      <c r="I22" s="1" t="s">
        <v>370</v>
      </c>
      <c r="J22" s="1">
        <v>49000</v>
      </c>
      <c r="K22" s="1">
        <v>50141</v>
      </c>
      <c r="L22" s="1">
        <v>272</v>
      </c>
      <c r="M22" s="1">
        <v>0</v>
      </c>
      <c r="N22" s="1">
        <v>7.3</v>
      </c>
      <c r="O22" s="1">
        <v>62</v>
      </c>
      <c r="P22" s="1">
        <v>121</v>
      </c>
      <c r="Q22" s="9">
        <v>123922370</v>
      </c>
      <c r="R22" s="3">
        <v>13000000</v>
      </c>
    </row>
    <row r="23" spans="1:29" x14ac:dyDescent="0.25">
      <c r="A23" s="1" t="s">
        <v>839</v>
      </c>
      <c r="B23" s="2">
        <v>33368</v>
      </c>
      <c r="C23" s="1" t="s">
        <v>32</v>
      </c>
      <c r="D23" s="1" t="s">
        <v>40</v>
      </c>
      <c r="E23" s="1" t="s">
        <v>3</v>
      </c>
      <c r="F23" s="1" t="s">
        <v>4</v>
      </c>
      <c r="G23" s="1" t="s">
        <v>84</v>
      </c>
      <c r="H23" s="1" t="s">
        <v>584</v>
      </c>
      <c r="I23" s="1" t="s">
        <v>225</v>
      </c>
      <c r="J23" s="1">
        <v>49000</v>
      </c>
      <c r="K23" s="1">
        <v>64259</v>
      </c>
      <c r="L23" s="1">
        <v>14000</v>
      </c>
      <c r="M23" s="1">
        <v>13000</v>
      </c>
      <c r="N23" s="1">
        <v>6.7</v>
      </c>
      <c r="O23" s="1">
        <v>75</v>
      </c>
      <c r="P23" s="1">
        <v>142</v>
      </c>
      <c r="Q23" s="9">
        <v>119654900</v>
      </c>
      <c r="R23" s="3">
        <v>70000000</v>
      </c>
    </row>
    <row r="24" spans="1:29" x14ac:dyDescent="0.25">
      <c r="A24" s="1" t="s">
        <v>6694</v>
      </c>
      <c r="B24" s="2">
        <v>41645</v>
      </c>
      <c r="C24" s="1" t="s">
        <v>32</v>
      </c>
      <c r="D24" s="1" t="s">
        <v>40</v>
      </c>
      <c r="E24" s="1" t="s">
        <v>3</v>
      </c>
      <c r="F24" s="1" t="s">
        <v>4</v>
      </c>
      <c r="G24" s="1" t="s">
        <v>84</v>
      </c>
      <c r="H24" s="1" t="s">
        <v>584</v>
      </c>
      <c r="I24" s="1" t="s">
        <v>2969</v>
      </c>
      <c r="J24" s="1">
        <v>49000</v>
      </c>
      <c r="K24" s="1">
        <v>53587</v>
      </c>
      <c r="L24" s="1">
        <v>189</v>
      </c>
      <c r="M24" s="1">
        <v>11000</v>
      </c>
      <c r="N24" s="1">
        <v>6.2</v>
      </c>
      <c r="O24" s="1">
        <v>154</v>
      </c>
      <c r="P24" s="1">
        <v>98</v>
      </c>
      <c r="Q24" s="9">
        <v>113733726</v>
      </c>
      <c r="R24" s="3">
        <v>127000000</v>
      </c>
    </row>
    <row r="25" spans="1:29" x14ac:dyDescent="0.25">
      <c r="A25" s="1" t="s">
        <v>711</v>
      </c>
      <c r="B25" s="2">
        <v>32512</v>
      </c>
      <c r="C25" s="1" t="s">
        <v>32</v>
      </c>
      <c r="D25" s="1" t="s">
        <v>20</v>
      </c>
      <c r="E25" s="1" t="s">
        <v>3</v>
      </c>
      <c r="F25" s="1" t="s">
        <v>4</v>
      </c>
      <c r="G25" s="1" t="s">
        <v>84</v>
      </c>
      <c r="H25" s="1" t="s">
        <v>584</v>
      </c>
      <c r="I25" s="1" t="s">
        <v>501</v>
      </c>
      <c r="J25" s="1">
        <v>49000</v>
      </c>
      <c r="K25" s="1">
        <v>51609</v>
      </c>
      <c r="L25" s="1">
        <v>608</v>
      </c>
      <c r="M25" s="1">
        <v>23000</v>
      </c>
      <c r="N25" s="1">
        <v>8</v>
      </c>
      <c r="O25" s="1">
        <v>96</v>
      </c>
      <c r="P25" s="1">
        <v>128</v>
      </c>
      <c r="Q25" s="9">
        <v>95860116</v>
      </c>
      <c r="R25" s="3">
        <v>16400000</v>
      </c>
    </row>
    <row r="26" spans="1:29" x14ac:dyDescent="0.25">
      <c r="A26" s="1" t="s">
        <v>1554</v>
      </c>
      <c r="B26" s="2">
        <v>35744</v>
      </c>
      <c r="C26" s="1" t="s">
        <v>32</v>
      </c>
      <c r="D26" s="1" t="s">
        <v>20</v>
      </c>
      <c r="E26" s="1" t="s">
        <v>3</v>
      </c>
      <c r="F26" s="1" t="s">
        <v>4</v>
      </c>
      <c r="G26" s="1" t="s">
        <v>84</v>
      </c>
      <c r="H26" s="1" t="s">
        <v>584</v>
      </c>
      <c r="I26" s="1" t="s">
        <v>1555</v>
      </c>
      <c r="J26" s="1">
        <v>49000</v>
      </c>
      <c r="K26" s="1">
        <v>50005</v>
      </c>
      <c r="L26" s="1">
        <v>10</v>
      </c>
      <c r="M26" s="1">
        <v>0</v>
      </c>
      <c r="N26" s="1">
        <v>5.2</v>
      </c>
      <c r="O26" s="1">
        <v>53</v>
      </c>
      <c r="P26" s="1">
        <v>90</v>
      </c>
      <c r="Q26" s="9">
        <v>92969824</v>
      </c>
      <c r="R26" s="3">
        <v>80000000</v>
      </c>
    </row>
    <row r="27" spans="1:29" x14ac:dyDescent="0.25">
      <c r="A27" s="1" t="s">
        <v>5828</v>
      </c>
      <c r="B27" s="2">
        <v>40769</v>
      </c>
      <c r="C27" s="1" t="s">
        <v>32</v>
      </c>
      <c r="D27" s="1" t="s">
        <v>33</v>
      </c>
      <c r="E27" s="1" t="s">
        <v>3</v>
      </c>
      <c r="F27" s="1" t="s">
        <v>334</v>
      </c>
      <c r="G27" s="1" t="s">
        <v>84</v>
      </c>
      <c r="H27" s="1" t="s">
        <v>584</v>
      </c>
      <c r="I27" s="1" t="s">
        <v>336</v>
      </c>
      <c r="J27" s="1">
        <v>49000</v>
      </c>
      <c r="K27" s="1">
        <v>62644</v>
      </c>
      <c r="L27" s="1">
        <v>750</v>
      </c>
      <c r="M27" s="1">
        <v>0</v>
      </c>
      <c r="N27" s="1">
        <v>5.9</v>
      </c>
      <c r="O27" s="1">
        <v>156</v>
      </c>
      <c r="P27" s="1">
        <v>100</v>
      </c>
      <c r="Q27" s="9">
        <v>63992328</v>
      </c>
      <c r="R27" s="3">
        <v>135000000</v>
      </c>
    </row>
    <row r="28" spans="1:29" x14ac:dyDescent="0.25">
      <c r="A28" s="1" t="s">
        <v>1991</v>
      </c>
      <c r="B28" s="2">
        <v>36164</v>
      </c>
      <c r="C28" s="1" t="s">
        <v>32</v>
      </c>
      <c r="D28" s="1" t="s">
        <v>20</v>
      </c>
      <c r="E28" s="1" t="s">
        <v>3</v>
      </c>
      <c r="F28" s="1" t="s">
        <v>4</v>
      </c>
      <c r="G28" s="1" t="s">
        <v>84</v>
      </c>
      <c r="H28" s="1" t="s">
        <v>584</v>
      </c>
      <c r="I28" s="1" t="s">
        <v>793</v>
      </c>
      <c r="J28" s="1">
        <v>49000</v>
      </c>
      <c r="K28" s="1">
        <v>55254</v>
      </c>
      <c r="L28" s="1">
        <v>0</v>
      </c>
      <c r="M28" s="1">
        <v>0</v>
      </c>
      <c r="N28" s="1">
        <v>6.8</v>
      </c>
      <c r="O28" s="1">
        <v>93</v>
      </c>
      <c r="P28" s="1">
        <v>132</v>
      </c>
      <c r="Q28" s="9">
        <v>58220776</v>
      </c>
      <c r="R28" s="3">
        <v>100000000</v>
      </c>
    </row>
    <row r="29" spans="1:29" x14ac:dyDescent="0.25">
      <c r="A29" s="1" t="s">
        <v>1936</v>
      </c>
      <c r="B29" s="2">
        <v>35874</v>
      </c>
      <c r="C29" s="1" t="s">
        <v>32</v>
      </c>
      <c r="D29" s="1" t="s">
        <v>9</v>
      </c>
      <c r="E29" s="1" t="s">
        <v>3</v>
      </c>
      <c r="F29" s="1" t="s">
        <v>4</v>
      </c>
      <c r="G29" s="1" t="s">
        <v>132</v>
      </c>
      <c r="H29" s="1" t="s">
        <v>584</v>
      </c>
      <c r="I29" s="1" t="s">
        <v>1937</v>
      </c>
      <c r="J29" s="1">
        <v>49000</v>
      </c>
      <c r="K29" s="1">
        <v>49631</v>
      </c>
      <c r="L29" s="1">
        <v>25</v>
      </c>
      <c r="M29" s="1">
        <v>32000</v>
      </c>
      <c r="N29" s="1">
        <v>7</v>
      </c>
      <c r="O29" s="1">
        <v>121</v>
      </c>
      <c r="P29" s="1">
        <v>113</v>
      </c>
      <c r="Q29" s="9">
        <v>55350897</v>
      </c>
      <c r="R29" s="3">
        <v>85000000</v>
      </c>
    </row>
    <row r="30" spans="1:29" x14ac:dyDescent="0.25">
      <c r="A30" s="1" t="s">
        <v>5329</v>
      </c>
      <c r="B30" s="2">
        <v>39941</v>
      </c>
      <c r="C30" s="1" t="s">
        <v>32</v>
      </c>
      <c r="D30" s="1" t="s">
        <v>20</v>
      </c>
      <c r="E30" s="1" t="s">
        <v>3</v>
      </c>
      <c r="F30" s="1" t="s">
        <v>4</v>
      </c>
      <c r="G30" s="1" t="s">
        <v>84</v>
      </c>
      <c r="H30" s="1" t="s">
        <v>584</v>
      </c>
      <c r="I30" s="1" t="s">
        <v>3259</v>
      </c>
      <c r="J30" s="1">
        <v>49000</v>
      </c>
      <c r="K30" s="1">
        <v>53370</v>
      </c>
      <c r="L30" s="1">
        <v>12</v>
      </c>
      <c r="M30" s="1">
        <v>0</v>
      </c>
      <c r="N30" s="1">
        <v>5.4</v>
      </c>
      <c r="O30" s="1">
        <v>124</v>
      </c>
      <c r="P30" s="1">
        <v>88</v>
      </c>
      <c r="Q30" s="9">
        <v>49474048</v>
      </c>
      <c r="R30" s="3">
        <v>35000000</v>
      </c>
    </row>
    <row r="31" spans="1:29" x14ac:dyDescent="0.25">
      <c r="A31" s="1" t="s">
        <v>4677</v>
      </c>
      <c r="B31" s="2">
        <v>39254</v>
      </c>
      <c r="C31" s="1" t="s">
        <v>32</v>
      </c>
      <c r="D31" s="1" t="s">
        <v>20</v>
      </c>
      <c r="E31" s="1" t="s">
        <v>3</v>
      </c>
      <c r="F31" s="1" t="s">
        <v>4</v>
      </c>
      <c r="G31" s="1" t="s">
        <v>132</v>
      </c>
      <c r="H31" s="1" t="s">
        <v>584</v>
      </c>
      <c r="I31" s="1" t="s">
        <v>4162</v>
      </c>
      <c r="J31" s="1">
        <v>49000</v>
      </c>
      <c r="K31" s="1">
        <v>52566</v>
      </c>
      <c r="L31" s="1">
        <v>42</v>
      </c>
      <c r="M31" s="1">
        <v>913</v>
      </c>
      <c r="N31" s="1">
        <v>5.3</v>
      </c>
      <c r="O31" s="1">
        <v>120</v>
      </c>
      <c r="P31" s="1">
        <v>91</v>
      </c>
      <c r="Q31" s="9">
        <v>43792641</v>
      </c>
      <c r="R31" s="3">
        <v>35000000</v>
      </c>
      <c r="AA31">
        <v>1</v>
      </c>
    </row>
    <row r="32" spans="1:29" x14ac:dyDescent="0.25">
      <c r="A32" s="1" t="s">
        <v>4382</v>
      </c>
      <c r="B32" s="2">
        <v>38963</v>
      </c>
      <c r="C32" s="1" t="s">
        <v>32</v>
      </c>
      <c r="D32" s="1" t="s">
        <v>20</v>
      </c>
      <c r="E32" s="1" t="s">
        <v>3</v>
      </c>
      <c r="F32" s="1" t="s">
        <v>4</v>
      </c>
      <c r="G32" s="1" t="s">
        <v>132</v>
      </c>
      <c r="H32" s="1" t="s">
        <v>584</v>
      </c>
      <c r="I32" s="1" t="s">
        <v>370</v>
      </c>
      <c r="J32" s="1">
        <v>49000</v>
      </c>
      <c r="K32" s="1">
        <v>52571</v>
      </c>
      <c r="L32" s="1">
        <v>272</v>
      </c>
      <c r="M32" s="1">
        <v>0</v>
      </c>
      <c r="N32" s="1">
        <v>6.2</v>
      </c>
      <c r="O32" s="1">
        <v>111</v>
      </c>
      <c r="P32" s="1">
        <v>115</v>
      </c>
      <c r="Q32" s="9">
        <v>37442180</v>
      </c>
      <c r="R32" s="3">
        <v>20000000</v>
      </c>
      <c r="AA32">
        <v>3</v>
      </c>
    </row>
    <row r="33" spans="1:27" x14ac:dyDescent="0.25">
      <c r="A33" s="1" t="s">
        <v>4585</v>
      </c>
      <c r="B33" s="2">
        <v>39161</v>
      </c>
      <c r="C33" s="1" t="s">
        <v>32</v>
      </c>
      <c r="D33" s="1" t="s">
        <v>9</v>
      </c>
      <c r="E33" s="1" t="s">
        <v>3</v>
      </c>
      <c r="F33" s="1" t="s">
        <v>4</v>
      </c>
      <c r="G33" s="1" t="s">
        <v>84</v>
      </c>
      <c r="H33" s="1" t="s">
        <v>584</v>
      </c>
      <c r="I33" s="1" t="s">
        <v>4586</v>
      </c>
      <c r="J33" s="1">
        <v>49000</v>
      </c>
      <c r="K33" s="1">
        <v>50927</v>
      </c>
      <c r="L33" s="1">
        <v>59</v>
      </c>
      <c r="M33" s="1">
        <v>18000</v>
      </c>
      <c r="N33" s="1">
        <v>7.5</v>
      </c>
      <c r="O33" s="1">
        <v>148</v>
      </c>
      <c r="P33" s="1">
        <v>114</v>
      </c>
      <c r="Q33" s="9">
        <v>31655091</v>
      </c>
      <c r="R33" s="3">
        <v>30000000</v>
      </c>
      <c r="AA33">
        <v>2</v>
      </c>
    </row>
    <row r="34" spans="1:27" x14ac:dyDescent="0.25">
      <c r="A34" s="1" t="s">
        <v>3111</v>
      </c>
      <c r="B34" s="2">
        <v>37578</v>
      </c>
      <c r="C34" s="1" t="s">
        <v>32</v>
      </c>
      <c r="D34" s="1" t="s">
        <v>9</v>
      </c>
      <c r="E34" s="1" t="s">
        <v>3</v>
      </c>
      <c r="F34" s="1" t="s">
        <v>4</v>
      </c>
      <c r="G34" s="1" t="s">
        <v>92</v>
      </c>
      <c r="H34" s="1" t="s">
        <v>584</v>
      </c>
      <c r="I34" s="1" t="s">
        <v>3112</v>
      </c>
      <c r="J34" s="1">
        <v>49000</v>
      </c>
      <c r="K34" s="1">
        <v>52138</v>
      </c>
      <c r="L34" s="1">
        <v>132</v>
      </c>
      <c r="M34" s="1">
        <v>0</v>
      </c>
      <c r="N34" s="1">
        <v>6.8</v>
      </c>
      <c r="O34" s="1">
        <v>207</v>
      </c>
      <c r="P34" s="1">
        <v>96</v>
      </c>
      <c r="Q34" s="9">
        <v>31597131</v>
      </c>
      <c r="R34" s="3">
        <v>12000000</v>
      </c>
      <c r="AA34" s="10">
        <v>5</v>
      </c>
    </row>
    <row r="35" spans="1:27" x14ac:dyDescent="0.25">
      <c r="A35" s="1" t="s">
        <v>6492</v>
      </c>
      <c r="B35" s="2">
        <v>41534</v>
      </c>
      <c r="C35" s="1" t="s">
        <v>32</v>
      </c>
      <c r="D35" s="1" t="s">
        <v>20</v>
      </c>
      <c r="E35" s="1" t="s">
        <v>3</v>
      </c>
      <c r="F35" s="1" t="s">
        <v>4</v>
      </c>
      <c r="G35" s="1" t="s">
        <v>92</v>
      </c>
      <c r="H35" s="1" t="s">
        <v>584</v>
      </c>
      <c r="I35" s="1" t="s">
        <v>6493</v>
      </c>
      <c r="J35" s="1">
        <v>49000</v>
      </c>
      <c r="K35" s="1">
        <v>74181</v>
      </c>
      <c r="L35" s="1">
        <v>16</v>
      </c>
      <c r="M35" s="1">
        <v>0</v>
      </c>
      <c r="N35" s="1">
        <v>5.6</v>
      </c>
      <c r="O35" s="1">
        <v>133</v>
      </c>
      <c r="P35" s="1">
        <v>89</v>
      </c>
      <c r="Q35" s="9">
        <v>21784432</v>
      </c>
      <c r="R35" s="3">
        <v>35000000</v>
      </c>
      <c r="AA35" s="10">
        <v>5</v>
      </c>
    </row>
    <row r="36" spans="1:27" x14ac:dyDescent="0.25">
      <c r="A36" s="1" t="s">
        <v>3008</v>
      </c>
      <c r="B36" s="2">
        <v>37352</v>
      </c>
      <c r="C36" s="1" t="s">
        <v>32</v>
      </c>
      <c r="D36" s="1" t="s">
        <v>20</v>
      </c>
      <c r="E36" s="1" t="s">
        <v>3</v>
      </c>
      <c r="F36" s="1" t="s">
        <v>83</v>
      </c>
      <c r="G36" s="1" t="s">
        <v>92</v>
      </c>
      <c r="H36" s="1" t="s">
        <v>584</v>
      </c>
      <c r="I36" s="1" t="s">
        <v>910</v>
      </c>
      <c r="J36" s="1">
        <v>49000</v>
      </c>
      <c r="K36" s="1">
        <v>52885</v>
      </c>
      <c r="L36" s="1">
        <v>0</v>
      </c>
      <c r="M36" s="1">
        <v>0</v>
      </c>
      <c r="N36" s="1">
        <v>6.4</v>
      </c>
      <c r="O36" s="1">
        <v>105</v>
      </c>
      <c r="P36" s="1">
        <v>109</v>
      </c>
      <c r="Q36" s="9">
        <v>8355815</v>
      </c>
      <c r="R36" s="3">
        <v>55000000</v>
      </c>
      <c r="AA36">
        <v>3</v>
      </c>
    </row>
    <row r="37" spans="1:27" x14ac:dyDescent="0.25">
      <c r="A37" s="1" t="s">
        <v>4514</v>
      </c>
      <c r="B37" s="2">
        <v>38728</v>
      </c>
      <c r="C37" s="1" t="s">
        <v>32</v>
      </c>
      <c r="D37" s="1" t="s">
        <v>2</v>
      </c>
      <c r="E37" s="1" t="s">
        <v>3</v>
      </c>
      <c r="F37" s="1" t="s">
        <v>4</v>
      </c>
      <c r="G37" s="1" t="s">
        <v>92</v>
      </c>
      <c r="H37" s="1" t="s">
        <v>584</v>
      </c>
      <c r="I37" s="1" t="s">
        <v>4515</v>
      </c>
      <c r="J37" s="1">
        <v>49000</v>
      </c>
      <c r="K37" s="1">
        <v>50831</v>
      </c>
      <c r="L37" s="1">
        <v>5</v>
      </c>
      <c r="M37" s="1">
        <v>576</v>
      </c>
      <c r="N37" s="1">
        <v>5.9</v>
      </c>
      <c r="O37" s="1">
        <v>125</v>
      </c>
      <c r="P37" s="1">
        <v>81</v>
      </c>
      <c r="Q37" s="9">
        <v>7825820</v>
      </c>
      <c r="R37" s="3">
        <v>4000000</v>
      </c>
      <c r="AA37" s="10">
        <v>5</v>
      </c>
    </row>
    <row r="38" spans="1:27" x14ac:dyDescent="0.25">
      <c r="A38" s="1" t="s">
        <v>2090</v>
      </c>
      <c r="B38" s="2">
        <v>36228</v>
      </c>
      <c r="C38" s="1" t="s">
        <v>32</v>
      </c>
      <c r="D38" s="1" t="s">
        <v>9</v>
      </c>
      <c r="E38" s="1" t="s">
        <v>3</v>
      </c>
      <c r="F38" s="1" t="s">
        <v>161</v>
      </c>
      <c r="G38" s="1" t="s">
        <v>132</v>
      </c>
      <c r="H38" s="1" t="s">
        <v>584</v>
      </c>
      <c r="I38" s="1" t="s">
        <v>2091</v>
      </c>
      <c r="J38" s="1">
        <v>49000</v>
      </c>
      <c r="K38" s="1">
        <v>51657</v>
      </c>
      <c r="L38" s="1">
        <v>0</v>
      </c>
      <c r="M38" s="1">
        <v>0</v>
      </c>
      <c r="N38" s="1">
        <v>6.5</v>
      </c>
      <c r="O38" s="1">
        <v>68</v>
      </c>
      <c r="P38" s="1">
        <v>120</v>
      </c>
      <c r="Q38" s="9">
        <v>4956401</v>
      </c>
      <c r="R38" s="3">
        <v>15000000</v>
      </c>
      <c r="AA38" s="10">
        <v>5</v>
      </c>
    </row>
    <row r="39" spans="1:27" x14ac:dyDescent="0.25">
      <c r="A39" s="1" t="s">
        <v>3667</v>
      </c>
      <c r="B39" s="2">
        <v>38236</v>
      </c>
      <c r="C39" s="1" t="s">
        <v>32</v>
      </c>
      <c r="D39" s="1" t="s">
        <v>20</v>
      </c>
      <c r="E39" s="1" t="s">
        <v>3</v>
      </c>
      <c r="F39" s="1" t="s">
        <v>4</v>
      </c>
      <c r="G39" s="1" t="s">
        <v>132</v>
      </c>
      <c r="H39" s="1" t="s">
        <v>584</v>
      </c>
      <c r="I39" s="1" t="s">
        <v>3668</v>
      </c>
      <c r="J39" s="1">
        <v>49000</v>
      </c>
      <c r="K39" s="1">
        <v>51441</v>
      </c>
      <c r="L39" s="1">
        <v>0</v>
      </c>
      <c r="M39" s="1">
        <v>857</v>
      </c>
      <c r="N39" s="1">
        <v>7</v>
      </c>
      <c r="O39" s="1">
        <v>46</v>
      </c>
      <c r="P39" s="1">
        <v>96</v>
      </c>
      <c r="Q39" s="9">
        <v>371081</v>
      </c>
      <c r="R39" s="3">
        <v>6000000</v>
      </c>
      <c r="AA39">
        <v>4</v>
      </c>
    </row>
    <row r="40" spans="1:27" x14ac:dyDescent="0.25">
      <c r="A40" s="1" t="s">
        <v>4607</v>
      </c>
      <c r="B40" s="2">
        <v>39324</v>
      </c>
      <c r="C40" s="1" t="s">
        <v>32</v>
      </c>
      <c r="D40" s="1" t="s">
        <v>20</v>
      </c>
      <c r="E40" s="1" t="s">
        <v>3</v>
      </c>
      <c r="F40" s="1" t="s">
        <v>4</v>
      </c>
      <c r="G40" s="21"/>
      <c r="H40" s="1" t="s">
        <v>584</v>
      </c>
      <c r="I40" s="1" t="s">
        <v>4608</v>
      </c>
      <c r="J40" s="1">
        <v>49000</v>
      </c>
      <c r="K40" s="1">
        <v>54484</v>
      </c>
      <c r="L40" s="1">
        <v>0</v>
      </c>
      <c r="M40" s="1">
        <v>87</v>
      </c>
      <c r="N40" s="1">
        <v>6.2</v>
      </c>
      <c r="O40" s="1">
        <v>17</v>
      </c>
      <c r="P40" s="1">
        <v>85</v>
      </c>
      <c r="Q40" s="9">
        <v>7826</v>
      </c>
      <c r="R40" s="3">
        <v>1200000</v>
      </c>
    </row>
    <row r="41" spans="1:27" x14ac:dyDescent="0.25">
      <c r="A41" s="1" t="s">
        <v>6971</v>
      </c>
      <c r="B41" s="2">
        <v>42037</v>
      </c>
      <c r="C41" s="1" t="s">
        <v>32</v>
      </c>
      <c r="D41" s="1" t="s">
        <v>2</v>
      </c>
      <c r="E41" s="1" t="s">
        <v>3</v>
      </c>
      <c r="F41" s="1" t="s">
        <v>4</v>
      </c>
      <c r="G41" s="1" t="s">
        <v>92</v>
      </c>
      <c r="H41" s="1" t="s">
        <v>6972</v>
      </c>
      <c r="I41" s="1" t="s">
        <v>930</v>
      </c>
      <c r="J41" s="1">
        <v>46000</v>
      </c>
      <c r="K41" s="1">
        <v>49912</v>
      </c>
      <c r="L41" s="1">
        <v>16000</v>
      </c>
      <c r="M41" s="1">
        <v>114000</v>
      </c>
      <c r="N41" s="1">
        <v>7.9</v>
      </c>
      <c r="O41" s="1">
        <v>596</v>
      </c>
      <c r="P41" s="1">
        <v>187</v>
      </c>
      <c r="Q41" s="9">
        <v>54116191</v>
      </c>
      <c r="R41" s="3">
        <v>44000000</v>
      </c>
    </row>
    <row r="42" spans="1:27" x14ac:dyDescent="0.25">
      <c r="A42" s="1" t="s">
        <v>1980</v>
      </c>
      <c r="B42" s="2">
        <v>36397</v>
      </c>
      <c r="C42" s="1" t="s">
        <v>32</v>
      </c>
      <c r="D42" s="1" t="s">
        <v>77</v>
      </c>
      <c r="E42" s="1" t="s">
        <v>3</v>
      </c>
      <c r="F42" s="1" t="s">
        <v>4</v>
      </c>
      <c r="G42" s="1" t="s">
        <v>132</v>
      </c>
      <c r="H42" s="1" t="s">
        <v>1163</v>
      </c>
      <c r="I42" s="1" t="s">
        <v>1507</v>
      </c>
      <c r="J42" s="1">
        <v>45000</v>
      </c>
      <c r="K42" s="1">
        <v>47203</v>
      </c>
      <c r="L42" s="1">
        <v>116</v>
      </c>
      <c r="M42" s="1">
        <v>0</v>
      </c>
      <c r="N42" s="1">
        <v>6.6</v>
      </c>
      <c r="O42" s="1">
        <v>199</v>
      </c>
      <c r="P42" s="1">
        <v>95</v>
      </c>
      <c r="Q42" s="9">
        <v>205399422</v>
      </c>
      <c r="R42" s="3">
        <v>33000000</v>
      </c>
    </row>
    <row r="43" spans="1:27" x14ac:dyDescent="0.25">
      <c r="A43" s="1" t="s">
        <v>1572</v>
      </c>
      <c r="B43" s="2">
        <v>35774</v>
      </c>
      <c r="C43" s="1" t="s">
        <v>32</v>
      </c>
      <c r="D43" s="1" t="s">
        <v>91</v>
      </c>
      <c r="E43" s="1" t="s">
        <v>3</v>
      </c>
      <c r="F43" s="1" t="s">
        <v>4</v>
      </c>
      <c r="G43" s="1" t="s">
        <v>92</v>
      </c>
      <c r="H43" s="1" t="s">
        <v>1163</v>
      </c>
      <c r="I43" s="1" t="s">
        <v>1573</v>
      </c>
      <c r="J43" s="1">
        <v>45000</v>
      </c>
      <c r="K43" s="1">
        <v>50284</v>
      </c>
      <c r="L43" s="1">
        <v>13</v>
      </c>
      <c r="M43" s="1">
        <v>0</v>
      </c>
      <c r="N43" s="1">
        <v>5.6</v>
      </c>
      <c r="O43" s="1">
        <v>140</v>
      </c>
      <c r="P43" s="1">
        <v>99</v>
      </c>
      <c r="Q43" s="9">
        <v>72219395</v>
      </c>
      <c r="R43" s="3">
        <v>17000000</v>
      </c>
    </row>
    <row r="44" spans="1:27" x14ac:dyDescent="0.25">
      <c r="A44" s="1" t="s">
        <v>1795</v>
      </c>
      <c r="B44" s="2">
        <v>35959</v>
      </c>
      <c r="C44" s="1" t="s">
        <v>32</v>
      </c>
      <c r="D44" s="1" t="s">
        <v>91</v>
      </c>
      <c r="E44" s="1" t="s">
        <v>3</v>
      </c>
      <c r="F44" s="1" t="s">
        <v>4</v>
      </c>
      <c r="G44" s="1" t="s">
        <v>92</v>
      </c>
      <c r="H44" s="1" t="s">
        <v>1163</v>
      </c>
      <c r="I44" s="1" t="s">
        <v>1796</v>
      </c>
      <c r="J44" s="1">
        <v>45000</v>
      </c>
      <c r="K44" s="1">
        <v>49847</v>
      </c>
      <c r="L44" s="1">
        <v>41</v>
      </c>
      <c r="M44" s="1">
        <v>891</v>
      </c>
      <c r="N44" s="1">
        <v>4.5999999999999996</v>
      </c>
      <c r="O44" s="1">
        <v>125</v>
      </c>
      <c r="P44" s="1">
        <v>100</v>
      </c>
      <c r="Q44" s="9">
        <v>39989008</v>
      </c>
      <c r="R44" s="3">
        <v>24000000</v>
      </c>
    </row>
    <row r="45" spans="1:27" x14ac:dyDescent="0.25">
      <c r="A45" s="1" t="s">
        <v>1162</v>
      </c>
      <c r="B45" s="2">
        <v>34751</v>
      </c>
      <c r="C45" s="1" t="s">
        <v>1</v>
      </c>
      <c r="D45" s="1" t="s">
        <v>77</v>
      </c>
      <c r="E45" s="1" t="s">
        <v>3</v>
      </c>
      <c r="F45" s="1" t="s">
        <v>161</v>
      </c>
      <c r="G45" s="1" t="s">
        <v>92</v>
      </c>
      <c r="H45" s="1" t="s">
        <v>1163</v>
      </c>
      <c r="I45" s="1" t="s">
        <v>268</v>
      </c>
      <c r="J45" s="1">
        <v>45000</v>
      </c>
      <c r="K45" s="1">
        <v>58528</v>
      </c>
      <c r="L45" s="1">
        <v>503</v>
      </c>
      <c r="M45" s="1">
        <v>0</v>
      </c>
      <c r="N45" s="1">
        <v>6.3</v>
      </c>
      <c r="O45" s="1">
        <v>61</v>
      </c>
      <c r="P45" s="1">
        <v>132</v>
      </c>
      <c r="Q45" s="9">
        <v>30306268</v>
      </c>
      <c r="R45" s="3">
        <v>50000000</v>
      </c>
    </row>
    <row r="46" spans="1:27" x14ac:dyDescent="0.25">
      <c r="A46" s="1" t="s">
        <v>6524</v>
      </c>
      <c r="B46" s="2">
        <v>41590</v>
      </c>
      <c r="C46" s="1" t="s">
        <v>32</v>
      </c>
      <c r="D46" s="1" t="s">
        <v>9</v>
      </c>
      <c r="E46" s="1" t="s">
        <v>3</v>
      </c>
      <c r="F46" s="1" t="s">
        <v>161</v>
      </c>
      <c r="G46" s="1" t="s">
        <v>132</v>
      </c>
      <c r="H46" s="1" t="s">
        <v>1163</v>
      </c>
      <c r="I46" s="1" t="s">
        <v>6525</v>
      </c>
      <c r="J46" s="1">
        <v>45000</v>
      </c>
      <c r="K46" s="1">
        <v>46868</v>
      </c>
      <c r="L46" s="1">
        <v>8</v>
      </c>
      <c r="M46" s="1">
        <v>0</v>
      </c>
      <c r="N46" s="1">
        <v>4</v>
      </c>
      <c r="O46" s="1">
        <v>161</v>
      </c>
      <c r="P46" s="1">
        <v>93</v>
      </c>
      <c r="Q46" s="9">
        <v>15152879</v>
      </c>
      <c r="R46" s="3">
        <v>5000000</v>
      </c>
    </row>
    <row r="47" spans="1:27" x14ac:dyDescent="0.25">
      <c r="A47" s="1" t="s">
        <v>6454</v>
      </c>
      <c r="B47" s="2">
        <v>41376</v>
      </c>
      <c r="C47" s="1" t="s">
        <v>32</v>
      </c>
      <c r="D47" s="1" t="s">
        <v>40</v>
      </c>
      <c r="E47" s="1" t="s">
        <v>3</v>
      </c>
      <c r="F47" s="1" t="s">
        <v>4</v>
      </c>
      <c r="G47" s="1" t="s">
        <v>84</v>
      </c>
      <c r="H47" s="1" t="s">
        <v>6455</v>
      </c>
      <c r="I47" s="1" t="s">
        <v>577</v>
      </c>
      <c r="J47" s="1">
        <v>44000</v>
      </c>
      <c r="K47" s="1">
        <v>73441</v>
      </c>
      <c r="L47" s="1">
        <v>0</v>
      </c>
      <c r="M47" s="1">
        <v>60000</v>
      </c>
      <c r="N47" s="1">
        <v>6.4</v>
      </c>
      <c r="O47" s="1">
        <v>525</v>
      </c>
      <c r="P47" s="1">
        <v>130</v>
      </c>
      <c r="Q47" s="9">
        <v>234903076</v>
      </c>
      <c r="R47" s="3">
        <v>215000000</v>
      </c>
    </row>
    <row r="48" spans="1:27" x14ac:dyDescent="0.25">
      <c r="A48" s="1" t="s">
        <v>4422</v>
      </c>
      <c r="B48" s="2">
        <v>39081</v>
      </c>
      <c r="C48" s="1" t="s">
        <v>32</v>
      </c>
      <c r="D48" s="1" t="s">
        <v>77</v>
      </c>
      <c r="E48" s="1" t="s">
        <v>3</v>
      </c>
      <c r="F48" s="1" t="s">
        <v>4</v>
      </c>
      <c r="G48" s="1" t="s">
        <v>132</v>
      </c>
      <c r="H48" s="1" t="s">
        <v>426</v>
      </c>
      <c r="I48" s="1" t="s">
        <v>2877</v>
      </c>
      <c r="J48" s="1">
        <v>40000</v>
      </c>
      <c r="K48" s="1">
        <v>48486</v>
      </c>
      <c r="L48" s="1">
        <v>563</v>
      </c>
      <c r="M48" s="1">
        <v>5000</v>
      </c>
      <c r="N48" s="1">
        <v>7.3</v>
      </c>
      <c r="O48" s="1">
        <v>313</v>
      </c>
      <c r="P48" s="1">
        <v>151</v>
      </c>
      <c r="Q48" s="9">
        <v>423032628</v>
      </c>
      <c r="R48" s="3">
        <v>225000000</v>
      </c>
    </row>
    <row r="49" spans="1:18" x14ac:dyDescent="0.25">
      <c r="A49" s="1" t="s">
        <v>5473</v>
      </c>
      <c r="B49" s="2">
        <v>40266</v>
      </c>
      <c r="C49" s="1" t="s">
        <v>32</v>
      </c>
      <c r="D49" s="1" t="s">
        <v>40</v>
      </c>
      <c r="E49" s="1" t="s">
        <v>3</v>
      </c>
      <c r="F49" s="1" t="s">
        <v>4</v>
      </c>
      <c r="G49" s="1" t="s">
        <v>84</v>
      </c>
      <c r="H49" s="1" t="s">
        <v>426</v>
      </c>
      <c r="I49" s="1" t="s">
        <v>645</v>
      </c>
      <c r="J49" s="1">
        <v>40000</v>
      </c>
      <c r="K49" s="1">
        <v>79957</v>
      </c>
      <c r="L49" s="1">
        <v>13000</v>
      </c>
      <c r="M49" s="1">
        <v>24000</v>
      </c>
      <c r="N49" s="1">
        <v>6.5</v>
      </c>
      <c r="O49" s="1">
        <v>451</v>
      </c>
      <c r="P49" s="1">
        <v>108</v>
      </c>
      <c r="Q49" s="9">
        <v>334185206</v>
      </c>
      <c r="R49" s="3">
        <v>200000000</v>
      </c>
    </row>
    <row r="50" spans="1:18" x14ac:dyDescent="0.25">
      <c r="A50" s="1" t="s">
        <v>4718</v>
      </c>
      <c r="B50" s="2">
        <v>39409</v>
      </c>
      <c r="C50" s="1" t="s">
        <v>32</v>
      </c>
      <c r="D50" s="1" t="s">
        <v>77</v>
      </c>
      <c r="E50" s="1" t="s">
        <v>3</v>
      </c>
      <c r="F50" s="1" t="s">
        <v>4</v>
      </c>
      <c r="G50" s="1" t="s">
        <v>132</v>
      </c>
      <c r="H50" s="1" t="s">
        <v>426</v>
      </c>
      <c r="I50" s="1" t="s">
        <v>2877</v>
      </c>
      <c r="J50" s="1">
        <v>40000</v>
      </c>
      <c r="K50" s="1">
        <v>48350</v>
      </c>
      <c r="L50" s="1">
        <v>563</v>
      </c>
      <c r="M50" s="1">
        <v>0</v>
      </c>
      <c r="N50" s="1">
        <v>7.1</v>
      </c>
      <c r="O50" s="1">
        <v>302</v>
      </c>
      <c r="P50" s="1">
        <v>169</v>
      </c>
      <c r="Q50" s="9">
        <v>309404152</v>
      </c>
      <c r="R50" s="3">
        <v>300000000</v>
      </c>
    </row>
    <row r="51" spans="1:18" x14ac:dyDescent="0.25">
      <c r="A51" s="1" t="s">
        <v>3423</v>
      </c>
      <c r="B51" s="2">
        <v>37951</v>
      </c>
      <c r="C51" s="1" t="s">
        <v>32</v>
      </c>
      <c r="D51" s="1" t="s">
        <v>77</v>
      </c>
      <c r="E51" s="1" t="s">
        <v>3</v>
      </c>
      <c r="F51" s="1" t="s">
        <v>4</v>
      </c>
      <c r="G51" s="1" t="s">
        <v>132</v>
      </c>
      <c r="H51" s="1" t="s">
        <v>426</v>
      </c>
      <c r="I51" s="1" t="s">
        <v>2877</v>
      </c>
      <c r="J51" s="1">
        <v>40000</v>
      </c>
      <c r="K51" s="1">
        <v>48184</v>
      </c>
      <c r="L51" s="1">
        <v>563</v>
      </c>
      <c r="M51" s="1">
        <v>10000</v>
      </c>
      <c r="N51" s="1">
        <v>8.1</v>
      </c>
      <c r="O51" s="1">
        <v>271</v>
      </c>
      <c r="P51" s="1">
        <v>143</v>
      </c>
      <c r="Q51" s="9">
        <v>305388685</v>
      </c>
      <c r="R51" s="3">
        <v>140000000</v>
      </c>
    </row>
    <row r="52" spans="1:18" x14ac:dyDescent="0.25">
      <c r="A52" s="1" t="s">
        <v>5904</v>
      </c>
      <c r="B52" s="2">
        <v>40865</v>
      </c>
      <c r="C52" s="1" t="s">
        <v>32</v>
      </c>
      <c r="D52" s="1" t="s">
        <v>77</v>
      </c>
      <c r="E52" s="1" t="s">
        <v>3</v>
      </c>
      <c r="F52" s="1" t="s">
        <v>4</v>
      </c>
      <c r="G52" s="1" t="s">
        <v>132</v>
      </c>
      <c r="H52" s="1" t="s">
        <v>426</v>
      </c>
      <c r="I52" s="1" t="s">
        <v>2989</v>
      </c>
      <c r="J52" s="1">
        <v>40000</v>
      </c>
      <c r="K52" s="1">
        <v>54083</v>
      </c>
      <c r="L52" s="1">
        <v>252</v>
      </c>
      <c r="M52" s="1">
        <v>58000</v>
      </c>
      <c r="N52" s="1">
        <v>6.7</v>
      </c>
      <c r="O52" s="1">
        <v>448</v>
      </c>
      <c r="P52" s="1">
        <v>136</v>
      </c>
      <c r="Q52" s="9">
        <v>241063875</v>
      </c>
      <c r="R52" s="3">
        <v>250000000</v>
      </c>
    </row>
    <row r="53" spans="1:18" x14ac:dyDescent="0.25">
      <c r="A53" s="1" t="s">
        <v>3908</v>
      </c>
      <c r="B53" s="2">
        <v>38716</v>
      </c>
      <c r="C53" s="1" t="s">
        <v>32</v>
      </c>
      <c r="D53" s="1" t="s">
        <v>40</v>
      </c>
      <c r="E53" s="1" t="s">
        <v>3</v>
      </c>
      <c r="F53" s="1" t="s">
        <v>4</v>
      </c>
      <c r="G53" s="1" t="s">
        <v>84</v>
      </c>
      <c r="H53" s="1" t="s">
        <v>426</v>
      </c>
      <c r="I53" s="1" t="s">
        <v>645</v>
      </c>
      <c r="J53" s="1">
        <v>40000</v>
      </c>
      <c r="K53" s="1">
        <v>57844</v>
      </c>
      <c r="L53" s="1">
        <v>13000</v>
      </c>
      <c r="M53" s="1">
        <v>0</v>
      </c>
      <c r="N53" s="1">
        <v>6.7</v>
      </c>
      <c r="O53" s="1">
        <v>276</v>
      </c>
      <c r="P53" s="1">
        <v>115</v>
      </c>
      <c r="Q53" s="9">
        <v>206456431</v>
      </c>
      <c r="R53" s="3">
        <v>150000000</v>
      </c>
    </row>
    <row r="54" spans="1:18" x14ac:dyDescent="0.25">
      <c r="A54" s="1" t="s">
        <v>530</v>
      </c>
      <c r="B54" s="2">
        <v>31537</v>
      </c>
      <c r="C54" s="1" t="s">
        <v>32</v>
      </c>
      <c r="D54" s="1" t="s">
        <v>9</v>
      </c>
      <c r="E54" s="1" t="s">
        <v>3</v>
      </c>
      <c r="F54" s="1" t="s">
        <v>83</v>
      </c>
      <c r="G54" s="1" t="s">
        <v>92</v>
      </c>
      <c r="H54" s="1" t="s">
        <v>426</v>
      </c>
      <c r="I54" s="1" t="s">
        <v>531</v>
      </c>
      <c r="J54" s="1">
        <v>40000</v>
      </c>
      <c r="K54" s="1">
        <v>42028</v>
      </c>
      <c r="L54" s="1">
        <v>0</v>
      </c>
      <c r="M54" s="1">
        <v>9000</v>
      </c>
      <c r="N54" s="1">
        <v>8.1</v>
      </c>
      <c r="O54" s="1">
        <v>120</v>
      </c>
      <c r="P54" s="1">
        <v>120</v>
      </c>
      <c r="Q54" s="9">
        <v>137963328</v>
      </c>
      <c r="R54" s="3">
        <v>6000000</v>
      </c>
    </row>
    <row r="55" spans="1:18" x14ac:dyDescent="0.25">
      <c r="A55" s="1" t="s">
        <v>6663</v>
      </c>
      <c r="B55" s="2">
        <v>41916</v>
      </c>
      <c r="C55" s="1" t="s">
        <v>32</v>
      </c>
      <c r="D55" s="1" t="s">
        <v>40</v>
      </c>
      <c r="E55" s="1" t="s">
        <v>3</v>
      </c>
      <c r="F55" s="1" t="s">
        <v>4</v>
      </c>
      <c r="G55" s="1" t="s">
        <v>84</v>
      </c>
      <c r="H55" s="1" t="s">
        <v>426</v>
      </c>
      <c r="I55" s="1" t="s">
        <v>2989</v>
      </c>
      <c r="J55" s="1">
        <v>40000</v>
      </c>
      <c r="K55" s="1">
        <v>62837</v>
      </c>
      <c r="L55" s="1">
        <v>252</v>
      </c>
      <c r="M55" s="1">
        <v>90000</v>
      </c>
      <c r="N55" s="1">
        <v>6</v>
      </c>
      <c r="O55" s="1">
        <v>321</v>
      </c>
      <c r="P55" s="1">
        <v>125</v>
      </c>
      <c r="Q55" s="9">
        <v>127997349</v>
      </c>
      <c r="R55" s="3">
        <v>50000000</v>
      </c>
    </row>
    <row r="56" spans="1:18" x14ac:dyDescent="0.25">
      <c r="A56" s="1" t="s">
        <v>5910</v>
      </c>
      <c r="B56" s="2">
        <v>40797</v>
      </c>
      <c r="C56" s="1" t="s">
        <v>32</v>
      </c>
      <c r="D56" s="1" t="s">
        <v>40</v>
      </c>
      <c r="E56" s="1" t="s">
        <v>3</v>
      </c>
      <c r="F56" s="1" t="s">
        <v>4</v>
      </c>
      <c r="G56" s="1" t="s">
        <v>84</v>
      </c>
      <c r="H56" s="1" t="s">
        <v>426</v>
      </c>
      <c r="I56" s="1" t="s">
        <v>2877</v>
      </c>
      <c r="J56" s="1">
        <v>40000</v>
      </c>
      <c r="K56" s="1">
        <v>43291</v>
      </c>
      <c r="L56" s="1">
        <v>563</v>
      </c>
      <c r="M56" s="1">
        <v>26000</v>
      </c>
      <c r="N56" s="1">
        <v>7.2</v>
      </c>
      <c r="O56" s="1">
        <v>362</v>
      </c>
      <c r="P56" s="1">
        <v>107</v>
      </c>
      <c r="Q56" s="9">
        <v>123207194</v>
      </c>
      <c r="R56" s="3">
        <v>135000000</v>
      </c>
    </row>
    <row r="57" spans="1:18" x14ac:dyDescent="0.25">
      <c r="A57" s="1" t="s">
        <v>5346</v>
      </c>
      <c r="B57" s="2">
        <v>40147</v>
      </c>
      <c r="C57" s="1" t="s">
        <v>32</v>
      </c>
      <c r="D57" s="1" t="s">
        <v>61</v>
      </c>
      <c r="E57" s="1" t="s">
        <v>3</v>
      </c>
      <c r="F57" s="1" t="s">
        <v>4</v>
      </c>
      <c r="G57" s="1" t="s">
        <v>92</v>
      </c>
      <c r="H57" s="1" t="s">
        <v>426</v>
      </c>
      <c r="I57" s="1" t="s">
        <v>940</v>
      </c>
      <c r="J57" s="1">
        <v>40000</v>
      </c>
      <c r="K57" s="1">
        <v>64599</v>
      </c>
      <c r="L57" s="1">
        <v>0</v>
      </c>
      <c r="M57" s="1">
        <v>0</v>
      </c>
      <c r="N57" s="1">
        <v>7</v>
      </c>
      <c r="O57" s="1">
        <v>357</v>
      </c>
      <c r="P57" s="1">
        <v>140</v>
      </c>
      <c r="Q57" s="9">
        <v>97030725</v>
      </c>
      <c r="R57" s="3">
        <v>100000000</v>
      </c>
    </row>
    <row r="58" spans="1:18" x14ac:dyDescent="0.25">
      <c r="A58" s="1" t="s">
        <v>6528</v>
      </c>
      <c r="B58" s="2">
        <v>41630</v>
      </c>
      <c r="C58" s="1" t="s">
        <v>32</v>
      </c>
      <c r="D58" s="1" t="s">
        <v>77</v>
      </c>
      <c r="E58" s="1" t="s">
        <v>3</v>
      </c>
      <c r="F58" s="1" t="s">
        <v>4</v>
      </c>
      <c r="G58" s="1" t="s">
        <v>132</v>
      </c>
      <c r="H58" s="1" t="s">
        <v>426</v>
      </c>
      <c r="I58" s="1" t="s">
        <v>2877</v>
      </c>
      <c r="J58" s="1">
        <v>40000</v>
      </c>
      <c r="K58" s="1">
        <v>45757</v>
      </c>
      <c r="L58" s="1">
        <v>563</v>
      </c>
      <c r="M58" s="1">
        <v>48000</v>
      </c>
      <c r="N58" s="1">
        <v>6.5</v>
      </c>
      <c r="O58" s="1">
        <v>450</v>
      </c>
      <c r="P58" s="1">
        <v>150</v>
      </c>
      <c r="Q58" s="9">
        <v>89289910</v>
      </c>
      <c r="R58" s="3">
        <v>215000000</v>
      </c>
    </row>
    <row r="59" spans="1:18" x14ac:dyDescent="0.25">
      <c r="A59" s="1" t="s">
        <v>6081</v>
      </c>
      <c r="B59" s="2">
        <v>40981</v>
      </c>
      <c r="C59" s="1" t="s">
        <v>32</v>
      </c>
      <c r="D59" s="1" t="s">
        <v>20</v>
      </c>
      <c r="E59" s="1" t="s">
        <v>3</v>
      </c>
      <c r="F59" s="1" t="s">
        <v>4</v>
      </c>
      <c r="G59" s="1" t="s">
        <v>132</v>
      </c>
      <c r="H59" s="1" t="s">
        <v>426</v>
      </c>
      <c r="I59" s="1" t="s">
        <v>645</v>
      </c>
      <c r="J59" s="1">
        <v>40000</v>
      </c>
      <c r="K59" s="1">
        <v>80849</v>
      </c>
      <c r="L59" s="1">
        <v>13000</v>
      </c>
      <c r="M59" s="1">
        <v>82000</v>
      </c>
      <c r="N59" s="1">
        <v>6.2</v>
      </c>
      <c r="O59" s="1">
        <v>526</v>
      </c>
      <c r="P59" s="1">
        <v>113</v>
      </c>
      <c r="Q59" s="9">
        <v>79711678</v>
      </c>
      <c r="R59" s="3">
        <v>100000000</v>
      </c>
    </row>
    <row r="60" spans="1:18" x14ac:dyDescent="0.25">
      <c r="A60" s="1" t="s">
        <v>5712</v>
      </c>
      <c r="B60" s="2">
        <v>40538</v>
      </c>
      <c r="C60" s="1" t="s">
        <v>32</v>
      </c>
      <c r="D60" s="1" t="s">
        <v>77</v>
      </c>
      <c r="E60" s="1" t="s">
        <v>3</v>
      </c>
      <c r="F60" s="1" t="s">
        <v>4</v>
      </c>
      <c r="G60" s="1" t="s">
        <v>132</v>
      </c>
      <c r="H60" s="1" t="s">
        <v>426</v>
      </c>
      <c r="I60" s="1" t="s">
        <v>4509</v>
      </c>
      <c r="J60" s="1">
        <v>40000</v>
      </c>
      <c r="K60" s="1">
        <v>55175</v>
      </c>
      <c r="L60" s="1">
        <v>207</v>
      </c>
      <c r="M60" s="1">
        <v>25000</v>
      </c>
      <c r="N60" s="1">
        <v>6</v>
      </c>
      <c r="O60" s="1">
        <v>321</v>
      </c>
      <c r="P60" s="1">
        <v>103</v>
      </c>
      <c r="Q60" s="9">
        <v>67631157</v>
      </c>
      <c r="R60" s="3">
        <v>100000000</v>
      </c>
    </row>
    <row r="61" spans="1:18" x14ac:dyDescent="0.25">
      <c r="A61" s="1" t="s">
        <v>6826</v>
      </c>
      <c r="B61" s="2">
        <v>42115</v>
      </c>
      <c r="C61" s="1" t="s">
        <v>32</v>
      </c>
      <c r="D61" s="1" t="s">
        <v>61</v>
      </c>
      <c r="E61" s="1" t="s">
        <v>3</v>
      </c>
      <c r="F61" s="1" t="s">
        <v>4</v>
      </c>
      <c r="G61" s="1" t="s">
        <v>92</v>
      </c>
      <c r="H61" s="1" t="s">
        <v>426</v>
      </c>
      <c r="I61" s="1" t="s">
        <v>5221</v>
      </c>
      <c r="J61" s="1">
        <v>40000</v>
      </c>
      <c r="K61" s="1">
        <v>63769</v>
      </c>
      <c r="L61" s="1">
        <v>108</v>
      </c>
      <c r="M61" s="1">
        <v>44000</v>
      </c>
      <c r="N61" s="1">
        <v>7</v>
      </c>
      <c r="O61" s="1">
        <v>391</v>
      </c>
      <c r="P61" s="1">
        <v>123</v>
      </c>
      <c r="Q61" s="9">
        <v>62563543</v>
      </c>
      <c r="R61" s="3">
        <v>53000000</v>
      </c>
    </row>
    <row r="62" spans="1:18" x14ac:dyDescent="0.25">
      <c r="A62" s="1" t="s">
        <v>783</v>
      </c>
      <c r="B62" s="2">
        <v>33232</v>
      </c>
      <c r="C62" s="1" t="s">
        <v>32</v>
      </c>
      <c r="D62" s="1" t="s">
        <v>315</v>
      </c>
      <c r="E62" s="1" t="s">
        <v>3</v>
      </c>
      <c r="F62" s="1" t="s">
        <v>4</v>
      </c>
      <c r="G62" s="1" t="s">
        <v>132</v>
      </c>
      <c r="H62" s="1" t="s">
        <v>426</v>
      </c>
      <c r="I62" s="1" t="s">
        <v>645</v>
      </c>
      <c r="J62" s="1">
        <v>40000</v>
      </c>
      <c r="K62" s="1">
        <v>42330</v>
      </c>
      <c r="L62" s="1">
        <v>13000</v>
      </c>
      <c r="M62" s="1">
        <v>16000</v>
      </c>
      <c r="N62" s="1">
        <v>7.9</v>
      </c>
      <c r="O62" s="1">
        <v>111</v>
      </c>
      <c r="P62" s="1">
        <v>105</v>
      </c>
      <c r="Q62" s="9">
        <v>56362352</v>
      </c>
      <c r="R62" s="3">
        <v>20000000</v>
      </c>
    </row>
    <row r="63" spans="1:18" x14ac:dyDescent="0.25">
      <c r="A63" s="1" t="s">
        <v>3405</v>
      </c>
      <c r="B63" s="2">
        <v>37726</v>
      </c>
      <c r="C63" s="1" t="s">
        <v>32</v>
      </c>
      <c r="D63" s="1" t="s">
        <v>77</v>
      </c>
      <c r="E63" s="1" t="s">
        <v>3</v>
      </c>
      <c r="F63" s="1" t="s">
        <v>4</v>
      </c>
      <c r="G63" s="1" t="s">
        <v>92</v>
      </c>
      <c r="H63" s="1" t="s">
        <v>426</v>
      </c>
      <c r="I63" s="1" t="s">
        <v>902</v>
      </c>
      <c r="J63" s="1">
        <v>40000</v>
      </c>
      <c r="K63" s="1">
        <v>46186</v>
      </c>
      <c r="L63" s="1">
        <v>0</v>
      </c>
      <c r="M63" s="1">
        <v>0</v>
      </c>
      <c r="N63" s="1">
        <v>6.4</v>
      </c>
      <c r="O63" s="1">
        <v>178</v>
      </c>
      <c r="P63" s="1">
        <v>102</v>
      </c>
      <c r="Q63" s="9">
        <v>55845943</v>
      </c>
      <c r="R63" s="3">
        <v>29000000</v>
      </c>
    </row>
    <row r="64" spans="1:18" x14ac:dyDescent="0.25">
      <c r="A64" s="1" t="s">
        <v>3921</v>
      </c>
      <c r="B64" s="2">
        <v>38672</v>
      </c>
      <c r="C64" s="1" t="s">
        <v>32</v>
      </c>
      <c r="D64" s="1" t="s">
        <v>33</v>
      </c>
      <c r="E64" s="1" t="s">
        <v>3</v>
      </c>
      <c r="F64" s="1" t="s">
        <v>4</v>
      </c>
      <c r="G64" s="1" t="s">
        <v>84</v>
      </c>
      <c r="H64" s="1" t="s">
        <v>426</v>
      </c>
      <c r="I64" s="1" t="s">
        <v>645</v>
      </c>
      <c r="J64" s="1">
        <v>40000</v>
      </c>
      <c r="K64" s="1">
        <v>60683</v>
      </c>
      <c r="L64" s="1">
        <v>13000</v>
      </c>
      <c r="M64" s="1">
        <v>0</v>
      </c>
      <c r="N64" s="1">
        <v>7.4</v>
      </c>
      <c r="O64" s="1">
        <v>267</v>
      </c>
      <c r="P64" s="1">
        <v>77</v>
      </c>
      <c r="Q64" s="9">
        <v>53337608</v>
      </c>
      <c r="R64" s="3">
        <v>40000000</v>
      </c>
    </row>
    <row r="65" spans="1:18" x14ac:dyDescent="0.25">
      <c r="A65" s="1" t="s">
        <v>2625</v>
      </c>
      <c r="B65" s="2">
        <v>37071</v>
      </c>
      <c r="C65" s="1" t="s">
        <v>32</v>
      </c>
      <c r="D65" s="1" t="s">
        <v>61</v>
      </c>
      <c r="E65" s="1" t="s">
        <v>3</v>
      </c>
      <c r="F65" s="1" t="s">
        <v>4</v>
      </c>
      <c r="G65" s="1" t="s">
        <v>92</v>
      </c>
      <c r="H65" s="1" t="s">
        <v>426</v>
      </c>
      <c r="I65" s="1" t="s">
        <v>2626</v>
      </c>
      <c r="J65" s="1">
        <v>40000</v>
      </c>
      <c r="K65" s="1">
        <v>43453</v>
      </c>
      <c r="L65" s="1">
        <v>47</v>
      </c>
      <c r="M65" s="1">
        <v>13000</v>
      </c>
      <c r="N65" s="1">
        <v>7.6</v>
      </c>
      <c r="O65" s="1">
        <v>147</v>
      </c>
      <c r="P65" s="1">
        <v>124</v>
      </c>
      <c r="Q65" s="9">
        <v>52937130</v>
      </c>
      <c r="R65" s="3">
        <v>30000000</v>
      </c>
    </row>
    <row r="66" spans="1:18" x14ac:dyDescent="0.25">
      <c r="A66" s="1" t="s">
        <v>3650</v>
      </c>
      <c r="B66" s="2">
        <v>38233</v>
      </c>
      <c r="C66" s="1" t="s">
        <v>32</v>
      </c>
      <c r="D66" s="1" t="s">
        <v>61</v>
      </c>
      <c r="E66" s="1" t="s">
        <v>3</v>
      </c>
      <c r="F66" s="1" t="s">
        <v>4</v>
      </c>
      <c r="G66" s="1" t="s">
        <v>84</v>
      </c>
      <c r="H66" s="1" t="s">
        <v>426</v>
      </c>
      <c r="I66" s="1" t="s">
        <v>2761</v>
      </c>
      <c r="J66" s="1">
        <v>40000</v>
      </c>
      <c r="K66" s="1">
        <v>58823</v>
      </c>
      <c r="L66" s="1">
        <v>395</v>
      </c>
      <c r="M66" s="1">
        <v>0</v>
      </c>
      <c r="N66" s="1">
        <v>7.8</v>
      </c>
      <c r="O66" s="1">
        <v>226</v>
      </c>
      <c r="P66" s="1">
        <v>101</v>
      </c>
      <c r="Q66" s="9">
        <v>51676606</v>
      </c>
      <c r="R66" s="3">
        <v>25000000</v>
      </c>
    </row>
    <row r="67" spans="1:18" x14ac:dyDescent="0.25">
      <c r="A67" s="1" t="s">
        <v>3748</v>
      </c>
      <c r="B67" s="2">
        <v>38330</v>
      </c>
      <c r="C67" s="1" t="s">
        <v>32</v>
      </c>
      <c r="D67" s="1" t="s">
        <v>294</v>
      </c>
      <c r="E67" s="1" t="s">
        <v>3</v>
      </c>
      <c r="F67" s="1" t="s">
        <v>4</v>
      </c>
      <c r="G67" s="1" t="s">
        <v>132</v>
      </c>
      <c r="H67" s="1" t="s">
        <v>426</v>
      </c>
      <c r="I67" s="1" t="s">
        <v>2165</v>
      </c>
      <c r="J67" s="1">
        <v>40000</v>
      </c>
      <c r="K67" s="1">
        <v>41293</v>
      </c>
      <c r="L67" s="1">
        <v>192</v>
      </c>
      <c r="M67" s="1">
        <v>0</v>
      </c>
      <c r="N67" s="1">
        <v>6.6</v>
      </c>
      <c r="O67" s="1">
        <v>195</v>
      </c>
      <c r="P67" s="1">
        <v>96</v>
      </c>
      <c r="Q67" s="9">
        <v>47781388</v>
      </c>
      <c r="R67" s="3">
        <v>40000000</v>
      </c>
    </row>
    <row r="68" spans="1:18" x14ac:dyDescent="0.25">
      <c r="A68" s="1" t="s">
        <v>1542</v>
      </c>
      <c r="B68" s="2">
        <v>35445</v>
      </c>
      <c r="C68" s="1" t="s">
        <v>32</v>
      </c>
      <c r="D68" s="1" t="s">
        <v>61</v>
      </c>
      <c r="E68" s="1" t="s">
        <v>3</v>
      </c>
      <c r="F68" s="1" t="s">
        <v>4</v>
      </c>
      <c r="G68" s="1" t="s">
        <v>92</v>
      </c>
      <c r="H68" s="1" t="s">
        <v>426</v>
      </c>
      <c r="I68" s="1" t="s">
        <v>1080</v>
      </c>
      <c r="J68" s="1">
        <v>40000</v>
      </c>
      <c r="K68" s="1">
        <v>56014</v>
      </c>
      <c r="L68" s="1">
        <v>179</v>
      </c>
      <c r="M68" s="1">
        <v>0</v>
      </c>
      <c r="N68" s="1">
        <v>7.8</v>
      </c>
      <c r="O68" s="1">
        <v>117</v>
      </c>
      <c r="P68" s="1">
        <v>147</v>
      </c>
      <c r="Q68" s="9">
        <v>41954997</v>
      </c>
      <c r="R68" s="3">
        <v>35000000</v>
      </c>
    </row>
    <row r="69" spans="1:18" x14ac:dyDescent="0.25">
      <c r="A69" s="1" t="s">
        <v>835</v>
      </c>
      <c r="B69" s="2">
        <v>33506</v>
      </c>
      <c r="C69" s="1" t="s">
        <v>32</v>
      </c>
      <c r="D69" s="1" t="s">
        <v>20</v>
      </c>
      <c r="E69" s="1" t="s">
        <v>3</v>
      </c>
      <c r="F69" s="1" t="s">
        <v>4</v>
      </c>
      <c r="G69" s="1" t="s">
        <v>92</v>
      </c>
      <c r="H69" s="1" t="s">
        <v>426</v>
      </c>
      <c r="I69" s="1" t="s">
        <v>836</v>
      </c>
      <c r="J69" s="1">
        <v>40000</v>
      </c>
      <c r="K69" s="1">
        <v>42002</v>
      </c>
      <c r="L69" s="1">
        <v>54</v>
      </c>
      <c r="M69" s="1">
        <v>963</v>
      </c>
      <c r="N69" s="1">
        <v>4.9000000000000004</v>
      </c>
      <c r="O69" s="1">
        <v>91</v>
      </c>
      <c r="P69" s="1">
        <v>93</v>
      </c>
      <c r="Q69" s="9">
        <v>34872293</v>
      </c>
      <c r="R69" s="3">
        <v>8500000</v>
      </c>
    </row>
    <row r="70" spans="1:18" x14ac:dyDescent="0.25">
      <c r="A70" s="1" t="s">
        <v>2675</v>
      </c>
      <c r="B70" s="2">
        <v>37124</v>
      </c>
      <c r="C70" s="1" t="s">
        <v>32</v>
      </c>
      <c r="D70" s="1" t="s">
        <v>91</v>
      </c>
      <c r="E70" s="1" t="s">
        <v>3</v>
      </c>
      <c r="F70" s="1" t="s">
        <v>4</v>
      </c>
      <c r="G70" s="1" t="s">
        <v>92</v>
      </c>
      <c r="H70" s="1" t="s">
        <v>426</v>
      </c>
      <c r="I70" s="1" t="s">
        <v>993</v>
      </c>
      <c r="J70" s="1">
        <v>40000</v>
      </c>
      <c r="K70" s="1">
        <v>41636</v>
      </c>
      <c r="L70" s="1">
        <v>117</v>
      </c>
      <c r="M70" s="1">
        <v>0</v>
      </c>
      <c r="N70" s="1">
        <v>6.8</v>
      </c>
      <c r="O70" s="1">
        <v>208</v>
      </c>
      <c r="P70" s="1">
        <v>122</v>
      </c>
      <c r="Q70" s="9">
        <v>31598308</v>
      </c>
      <c r="R70" s="3">
        <v>35000000</v>
      </c>
    </row>
    <row r="71" spans="1:18" x14ac:dyDescent="0.25">
      <c r="A71" s="1" t="s">
        <v>425</v>
      </c>
      <c r="B71" s="2">
        <v>30785</v>
      </c>
      <c r="C71" s="1" t="s">
        <v>32</v>
      </c>
      <c r="D71" s="1" t="s">
        <v>91</v>
      </c>
      <c r="E71" s="1" t="s">
        <v>3</v>
      </c>
      <c r="F71" s="1" t="s">
        <v>4</v>
      </c>
      <c r="G71" s="1" t="s">
        <v>168</v>
      </c>
      <c r="H71" s="1" t="s">
        <v>426</v>
      </c>
      <c r="I71" s="1" t="s">
        <v>427</v>
      </c>
      <c r="J71" s="1">
        <v>40000</v>
      </c>
      <c r="K71" s="1">
        <v>42918</v>
      </c>
      <c r="L71" s="1">
        <v>0</v>
      </c>
      <c r="M71" s="1">
        <v>10000</v>
      </c>
      <c r="N71" s="1">
        <v>7.5</v>
      </c>
      <c r="O71" s="1">
        <v>256</v>
      </c>
      <c r="P71" s="1">
        <v>101</v>
      </c>
      <c r="Q71" s="9">
        <v>26505000</v>
      </c>
      <c r="R71" s="3">
        <v>1800000</v>
      </c>
    </row>
    <row r="72" spans="1:18" x14ac:dyDescent="0.25">
      <c r="A72" s="1" t="s">
        <v>6790</v>
      </c>
      <c r="B72" s="2">
        <v>41691</v>
      </c>
      <c r="C72" s="1" t="s">
        <v>32</v>
      </c>
      <c r="D72" s="1" t="s">
        <v>9</v>
      </c>
      <c r="E72" s="1" t="s">
        <v>3</v>
      </c>
      <c r="F72" s="1" t="s">
        <v>83</v>
      </c>
      <c r="G72" s="1" t="s">
        <v>132</v>
      </c>
      <c r="H72" s="1" t="s">
        <v>426</v>
      </c>
      <c r="I72" s="1" t="s">
        <v>6791</v>
      </c>
      <c r="J72" s="1">
        <v>40000</v>
      </c>
      <c r="K72" s="1">
        <v>54031</v>
      </c>
      <c r="L72" s="1">
        <v>0</v>
      </c>
      <c r="M72" s="1">
        <v>37000</v>
      </c>
      <c r="N72" s="1">
        <v>6.3</v>
      </c>
      <c r="O72" s="1">
        <v>355</v>
      </c>
      <c r="P72" s="1">
        <v>119</v>
      </c>
      <c r="Q72" s="9">
        <v>23014504</v>
      </c>
      <c r="R72" s="3">
        <v>100000000</v>
      </c>
    </row>
    <row r="73" spans="1:18" x14ac:dyDescent="0.25">
      <c r="A73" s="1" t="s">
        <v>1069</v>
      </c>
      <c r="B73" s="2">
        <v>34437</v>
      </c>
      <c r="C73" s="1" t="s">
        <v>32</v>
      </c>
      <c r="D73" s="1" t="s">
        <v>20</v>
      </c>
      <c r="E73" s="1" t="s">
        <v>3</v>
      </c>
      <c r="F73" s="1" t="s">
        <v>4</v>
      </c>
      <c r="G73" s="1" t="s">
        <v>132</v>
      </c>
      <c r="H73" s="1" t="s">
        <v>426</v>
      </c>
      <c r="I73" s="1" t="s">
        <v>1070</v>
      </c>
      <c r="J73" s="1">
        <v>40000</v>
      </c>
      <c r="K73" s="1">
        <v>52122</v>
      </c>
      <c r="L73" s="1">
        <v>19</v>
      </c>
      <c r="M73" s="1">
        <v>0</v>
      </c>
      <c r="N73" s="1">
        <v>6.8</v>
      </c>
      <c r="O73" s="1">
        <v>44</v>
      </c>
      <c r="P73" s="1">
        <v>97</v>
      </c>
      <c r="Q73" s="9">
        <v>22200000</v>
      </c>
      <c r="R73" s="3">
        <v>25000000</v>
      </c>
    </row>
    <row r="74" spans="1:18" x14ac:dyDescent="0.25">
      <c r="A74" s="1" t="s">
        <v>2214</v>
      </c>
      <c r="B74" s="2">
        <v>36356</v>
      </c>
      <c r="C74" s="1" t="s">
        <v>32</v>
      </c>
      <c r="D74" s="1" t="s">
        <v>294</v>
      </c>
      <c r="E74" s="1" t="s">
        <v>3</v>
      </c>
      <c r="F74" s="1" t="s">
        <v>1877</v>
      </c>
      <c r="G74" s="1" t="s">
        <v>92</v>
      </c>
      <c r="H74" s="1" t="s">
        <v>426</v>
      </c>
      <c r="I74" s="1" t="s">
        <v>2215</v>
      </c>
      <c r="J74" s="1">
        <v>40000</v>
      </c>
      <c r="K74" s="1">
        <v>42344</v>
      </c>
      <c r="L74" s="1">
        <v>2000</v>
      </c>
      <c r="M74" s="1">
        <v>0</v>
      </c>
      <c r="N74" s="1">
        <v>6.7</v>
      </c>
      <c r="O74" s="1">
        <v>172</v>
      </c>
      <c r="P74" s="1">
        <v>133</v>
      </c>
      <c r="Q74" s="9">
        <v>18653746</v>
      </c>
      <c r="R74" s="3">
        <v>38000000</v>
      </c>
    </row>
    <row r="75" spans="1:18" x14ac:dyDescent="0.25">
      <c r="A75" s="1" t="s">
        <v>2179</v>
      </c>
      <c r="B75" s="2">
        <v>36484</v>
      </c>
      <c r="C75" s="1" t="s">
        <v>32</v>
      </c>
      <c r="D75" s="1" t="s">
        <v>9</v>
      </c>
      <c r="E75" s="1" t="s">
        <v>3</v>
      </c>
      <c r="F75" s="1" t="s">
        <v>4</v>
      </c>
      <c r="G75" s="1" t="s">
        <v>92</v>
      </c>
      <c r="H75" s="1" t="s">
        <v>426</v>
      </c>
      <c r="I75" s="1" t="s">
        <v>2180</v>
      </c>
      <c r="J75" s="1">
        <v>40000</v>
      </c>
      <c r="K75" s="1">
        <v>52621</v>
      </c>
      <c r="L75" s="1">
        <v>7</v>
      </c>
      <c r="M75" s="1">
        <v>1000</v>
      </c>
      <c r="N75" s="1">
        <v>5.3</v>
      </c>
      <c r="O75" s="1">
        <v>107</v>
      </c>
      <c r="P75" s="1">
        <v>109</v>
      </c>
      <c r="Q75" s="9">
        <v>10654581</v>
      </c>
      <c r="R75" s="3">
        <v>34000000</v>
      </c>
    </row>
    <row r="76" spans="1:18" x14ac:dyDescent="0.25">
      <c r="A76" s="1" t="s">
        <v>1774</v>
      </c>
      <c r="B76" s="2">
        <v>36120</v>
      </c>
      <c r="C76" s="1" t="s">
        <v>32</v>
      </c>
      <c r="D76" s="1" t="s">
        <v>40</v>
      </c>
      <c r="E76" s="1" t="s">
        <v>3</v>
      </c>
      <c r="F76" s="1" t="s">
        <v>4</v>
      </c>
      <c r="G76" s="1" t="s">
        <v>92</v>
      </c>
      <c r="H76" s="1" t="s">
        <v>426</v>
      </c>
      <c r="I76" s="1" t="s">
        <v>228</v>
      </c>
      <c r="J76" s="1">
        <v>40000</v>
      </c>
      <c r="K76" s="1">
        <v>43105</v>
      </c>
      <c r="L76" s="1">
        <v>0</v>
      </c>
      <c r="M76" s="1">
        <v>15000</v>
      </c>
      <c r="N76" s="1">
        <v>7.7</v>
      </c>
      <c r="O76" s="1">
        <v>156</v>
      </c>
      <c r="P76" s="1">
        <v>118</v>
      </c>
      <c r="Q76" s="9">
        <v>10562387</v>
      </c>
      <c r="R76" s="3">
        <v>18500000</v>
      </c>
    </row>
    <row r="77" spans="1:18" x14ac:dyDescent="0.25">
      <c r="A77" s="1" t="s">
        <v>1048</v>
      </c>
      <c r="B77" s="2">
        <v>34090</v>
      </c>
      <c r="C77" s="1" t="s">
        <v>32</v>
      </c>
      <c r="D77" s="1" t="s">
        <v>9</v>
      </c>
      <c r="E77" s="1" t="s">
        <v>3</v>
      </c>
      <c r="F77" s="1" t="s">
        <v>4</v>
      </c>
      <c r="G77" s="1" t="s">
        <v>132</v>
      </c>
      <c r="H77" s="1" t="s">
        <v>426</v>
      </c>
      <c r="I77" s="1" t="s">
        <v>1049</v>
      </c>
      <c r="J77" s="1">
        <v>40000</v>
      </c>
      <c r="K77" s="1">
        <v>69746</v>
      </c>
      <c r="L77" s="1">
        <v>529</v>
      </c>
      <c r="M77" s="1">
        <v>14000</v>
      </c>
      <c r="N77" s="1">
        <v>7.8</v>
      </c>
      <c r="O77" s="1">
        <v>80</v>
      </c>
      <c r="P77" s="1">
        <v>118</v>
      </c>
      <c r="Q77" s="9">
        <v>9170214</v>
      </c>
      <c r="R77" s="3">
        <v>11000000</v>
      </c>
    </row>
    <row r="78" spans="1:18" x14ac:dyDescent="0.25">
      <c r="A78" s="1" t="s">
        <v>6911</v>
      </c>
      <c r="B78" s="2">
        <v>42077</v>
      </c>
      <c r="C78" s="1" t="s">
        <v>32</v>
      </c>
      <c r="D78" s="1" t="s">
        <v>77</v>
      </c>
      <c r="E78" s="1" t="s">
        <v>3</v>
      </c>
      <c r="F78" s="1" t="s">
        <v>83</v>
      </c>
      <c r="G78" s="1" t="s">
        <v>92</v>
      </c>
      <c r="H78" s="1" t="s">
        <v>426</v>
      </c>
      <c r="I78" s="1" t="s">
        <v>2165</v>
      </c>
      <c r="J78" s="1">
        <v>40000</v>
      </c>
      <c r="K78" s="1">
        <v>42683</v>
      </c>
      <c r="L78" s="1">
        <v>192</v>
      </c>
      <c r="M78" s="1">
        <v>12000</v>
      </c>
      <c r="N78" s="1">
        <v>5.5</v>
      </c>
      <c r="O78" s="1">
        <v>181</v>
      </c>
      <c r="P78" s="1">
        <v>107</v>
      </c>
      <c r="Q78" s="9">
        <v>7605668</v>
      </c>
      <c r="R78" s="3">
        <v>60000000</v>
      </c>
    </row>
    <row r="79" spans="1:18" x14ac:dyDescent="0.25">
      <c r="A79" s="1" t="s">
        <v>1073</v>
      </c>
      <c r="B79" s="2">
        <v>34367</v>
      </c>
      <c r="C79" s="1" t="s">
        <v>1</v>
      </c>
      <c r="D79" s="1" t="s">
        <v>61</v>
      </c>
      <c r="E79" s="1" t="s">
        <v>3</v>
      </c>
      <c r="F79" s="1" t="s">
        <v>4</v>
      </c>
      <c r="G79" s="1" t="s">
        <v>92</v>
      </c>
      <c r="H79" s="1" t="s">
        <v>426</v>
      </c>
      <c r="I79" s="1" t="s">
        <v>645</v>
      </c>
      <c r="J79" s="1">
        <v>40000</v>
      </c>
      <c r="K79" s="1">
        <v>56585</v>
      </c>
      <c r="L79" s="1">
        <v>13000</v>
      </c>
      <c r="M79" s="1">
        <v>0</v>
      </c>
      <c r="N79" s="1">
        <v>7.9</v>
      </c>
      <c r="O79" s="1">
        <v>148</v>
      </c>
      <c r="P79" s="1">
        <v>127</v>
      </c>
      <c r="Q79" s="9">
        <v>5887457</v>
      </c>
      <c r="R79" s="3">
        <v>18000000</v>
      </c>
    </row>
    <row r="80" spans="1:18" x14ac:dyDescent="0.25">
      <c r="A80" s="1" t="s">
        <v>6793</v>
      </c>
      <c r="B80" s="2">
        <v>41860</v>
      </c>
      <c r="C80" s="1" t="s">
        <v>32</v>
      </c>
      <c r="D80" s="1" t="s">
        <v>20</v>
      </c>
      <c r="E80" s="1" t="s">
        <v>3</v>
      </c>
      <c r="F80" s="1" t="s">
        <v>4</v>
      </c>
      <c r="G80" s="1" t="s">
        <v>92</v>
      </c>
      <c r="H80" s="1" t="s">
        <v>426</v>
      </c>
      <c r="I80" s="1" t="s">
        <v>1065</v>
      </c>
      <c r="J80" s="1">
        <v>40000</v>
      </c>
      <c r="K80" s="1">
        <v>43810</v>
      </c>
      <c r="L80" s="1">
        <v>0</v>
      </c>
      <c r="M80" s="1">
        <v>20000</v>
      </c>
      <c r="N80" s="1">
        <v>5.4</v>
      </c>
      <c r="O80" s="1">
        <v>254</v>
      </c>
      <c r="P80" s="1">
        <v>102</v>
      </c>
      <c r="Q80" s="9">
        <v>1821983</v>
      </c>
      <c r="R80" s="3">
        <v>3000000</v>
      </c>
    </row>
    <row r="81" spans="1:18" x14ac:dyDescent="0.25">
      <c r="A81" s="1" t="s">
        <v>6814</v>
      </c>
      <c r="B81" s="2">
        <v>42068</v>
      </c>
      <c r="C81" s="1" t="s">
        <v>32</v>
      </c>
      <c r="D81" s="1" t="s">
        <v>40</v>
      </c>
      <c r="E81" s="1" t="s">
        <v>3</v>
      </c>
      <c r="F81" s="1" t="s">
        <v>4</v>
      </c>
      <c r="G81" s="1" t="s">
        <v>84</v>
      </c>
      <c r="H81" s="1" t="s">
        <v>6589</v>
      </c>
      <c r="I81" s="1" t="s">
        <v>3259</v>
      </c>
      <c r="J81" s="1">
        <v>35000</v>
      </c>
      <c r="K81" s="1">
        <v>38450</v>
      </c>
      <c r="L81" s="1">
        <v>12</v>
      </c>
      <c r="M81" s="1">
        <v>0</v>
      </c>
      <c r="N81" s="1">
        <v>5</v>
      </c>
      <c r="O81" s="1">
        <v>70</v>
      </c>
      <c r="P81" s="1">
        <v>92</v>
      </c>
      <c r="Q81" s="9">
        <v>85884815</v>
      </c>
      <c r="R81" s="3">
        <v>90000000</v>
      </c>
    </row>
    <row r="82" spans="1:18" x14ac:dyDescent="0.25">
      <c r="A82" s="1" t="s">
        <v>6588</v>
      </c>
      <c r="B82" s="2">
        <v>41696</v>
      </c>
      <c r="C82" s="1" t="s">
        <v>32</v>
      </c>
      <c r="D82" s="1" t="s">
        <v>20</v>
      </c>
      <c r="E82" s="1" t="s">
        <v>3</v>
      </c>
      <c r="F82" s="1" t="s">
        <v>4</v>
      </c>
      <c r="G82" s="1" t="s">
        <v>84</v>
      </c>
      <c r="H82" s="1" t="s">
        <v>6589</v>
      </c>
      <c r="I82" s="1" t="s">
        <v>2322</v>
      </c>
      <c r="J82" s="1">
        <v>35000</v>
      </c>
      <c r="K82" s="1">
        <v>47677</v>
      </c>
      <c r="L82" s="1">
        <v>44</v>
      </c>
      <c r="M82" s="1">
        <v>12000</v>
      </c>
      <c r="N82" s="1">
        <v>6.2</v>
      </c>
      <c r="O82" s="1">
        <v>119</v>
      </c>
      <c r="P82" s="1">
        <v>81</v>
      </c>
      <c r="Q82" s="9">
        <v>66950483</v>
      </c>
      <c r="R82" s="3">
        <v>28000000</v>
      </c>
    </row>
    <row r="83" spans="1:18" x14ac:dyDescent="0.25">
      <c r="A83" s="1" t="s">
        <v>6609</v>
      </c>
      <c r="B83" s="2">
        <v>41982</v>
      </c>
      <c r="C83" s="1" t="s">
        <v>32</v>
      </c>
      <c r="D83" s="1" t="s">
        <v>20</v>
      </c>
      <c r="E83" s="1" t="s">
        <v>3</v>
      </c>
      <c r="F83" s="1" t="s">
        <v>4</v>
      </c>
      <c r="G83" s="1" t="s">
        <v>132</v>
      </c>
      <c r="H83" s="1" t="s">
        <v>6589</v>
      </c>
      <c r="I83" s="1" t="s">
        <v>1923</v>
      </c>
      <c r="J83" s="1">
        <v>35000</v>
      </c>
      <c r="K83" s="1">
        <v>49743</v>
      </c>
      <c r="L83" s="1">
        <v>153</v>
      </c>
      <c r="M83" s="1">
        <v>12000</v>
      </c>
      <c r="N83" s="1">
        <v>6.5</v>
      </c>
      <c r="O83" s="1">
        <v>173</v>
      </c>
      <c r="P83" s="1">
        <v>117</v>
      </c>
      <c r="Q83" s="9">
        <v>46280507</v>
      </c>
      <c r="R83" s="3">
        <v>40000000</v>
      </c>
    </row>
    <row r="84" spans="1:18" x14ac:dyDescent="0.25">
      <c r="A84" s="1" t="s">
        <v>6963</v>
      </c>
      <c r="B84" s="2">
        <v>42367</v>
      </c>
      <c r="C84" s="1" t="s">
        <v>32</v>
      </c>
      <c r="D84" s="1" t="s">
        <v>20</v>
      </c>
      <c r="E84" s="1" t="s">
        <v>3</v>
      </c>
      <c r="F84" s="1" t="s">
        <v>4</v>
      </c>
      <c r="G84" s="1" t="s">
        <v>132</v>
      </c>
      <c r="H84" s="1" t="s">
        <v>6589</v>
      </c>
      <c r="I84" s="1" t="s">
        <v>6964</v>
      </c>
      <c r="J84" s="1">
        <v>35000</v>
      </c>
      <c r="K84" s="1">
        <v>36892</v>
      </c>
      <c r="L84" s="1">
        <v>17</v>
      </c>
      <c r="M84" s="1">
        <v>8000</v>
      </c>
      <c r="N84" s="1">
        <v>6.5</v>
      </c>
      <c r="O84" s="1">
        <v>132</v>
      </c>
      <c r="P84" s="1">
        <v>101</v>
      </c>
      <c r="Q84" s="9">
        <v>34017854</v>
      </c>
      <c r="R84" s="3">
        <v>8500000</v>
      </c>
    </row>
    <row r="85" spans="1:18" x14ac:dyDescent="0.25">
      <c r="A85" s="1" t="s">
        <v>6514</v>
      </c>
      <c r="B85" s="2">
        <v>41347</v>
      </c>
      <c r="C85" s="1" t="s">
        <v>32</v>
      </c>
      <c r="D85" s="1" t="s">
        <v>40</v>
      </c>
      <c r="E85" s="1" t="s">
        <v>3</v>
      </c>
      <c r="F85" s="1" t="s">
        <v>4</v>
      </c>
      <c r="G85" s="1" t="s">
        <v>132</v>
      </c>
      <c r="H85" s="1" t="s">
        <v>5743</v>
      </c>
      <c r="I85" s="1" t="s">
        <v>4662</v>
      </c>
      <c r="J85" s="1">
        <v>34000</v>
      </c>
      <c r="K85" s="1">
        <v>49355</v>
      </c>
      <c r="L85" s="1">
        <v>508</v>
      </c>
      <c r="M85" s="1">
        <v>82000</v>
      </c>
      <c r="N85" s="1">
        <v>7.6</v>
      </c>
      <c r="O85" s="1">
        <v>502</v>
      </c>
      <c r="P85" s="1">
        <v>146</v>
      </c>
      <c r="Q85" s="9">
        <v>424645577</v>
      </c>
      <c r="R85" s="3">
        <v>130000000</v>
      </c>
    </row>
    <row r="86" spans="1:18" x14ac:dyDescent="0.25">
      <c r="A86" s="1" t="s">
        <v>6248</v>
      </c>
      <c r="B86" s="2">
        <v>41228</v>
      </c>
      <c r="C86" s="1" t="s">
        <v>32</v>
      </c>
      <c r="D86" s="1" t="s">
        <v>40</v>
      </c>
      <c r="E86" s="1" t="s">
        <v>3</v>
      </c>
      <c r="F86" s="1" t="s">
        <v>4</v>
      </c>
      <c r="G86" s="1" t="s">
        <v>132</v>
      </c>
      <c r="H86" s="1" t="s">
        <v>5743</v>
      </c>
      <c r="I86" s="1" t="s">
        <v>3441</v>
      </c>
      <c r="J86" s="1">
        <v>34000</v>
      </c>
      <c r="K86" s="1">
        <v>49942</v>
      </c>
      <c r="L86" s="1">
        <v>378</v>
      </c>
      <c r="M86" s="1">
        <v>140000</v>
      </c>
      <c r="N86" s="1">
        <v>7.3</v>
      </c>
      <c r="O86" s="1">
        <v>673</v>
      </c>
      <c r="P86" s="1">
        <v>142</v>
      </c>
      <c r="Q86" s="9">
        <v>407999255</v>
      </c>
      <c r="R86" s="3">
        <v>78000000</v>
      </c>
    </row>
    <row r="87" spans="1:18" x14ac:dyDescent="0.25">
      <c r="A87" s="1" t="s">
        <v>6764</v>
      </c>
      <c r="B87" s="2">
        <v>41721</v>
      </c>
      <c r="C87" s="1" t="s">
        <v>32</v>
      </c>
      <c r="D87" s="1" t="s">
        <v>40</v>
      </c>
      <c r="E87" s="1" t="s">
        <v>3</v>
      </c>
      <c r="F87" s="1" t="s">
        <v>4</v>
      </c>
      <c r="G87" s="1" t="s">
        <v>132</v>
      </c>
      <c r="H87" s="1" t="s">
        <v>5743</v>
      </c>
      <c r="I87" s="1" t="s">
        <v>4662</v>
      </c>
      <c r="J87" s="1">
        <v>34000</v>
      </c>
      <c r="K87" s="1">
        <v>81385</v>
      </c>
      <c r="L87" s="1">
        <v>508</v>
      </c>
      <c r="M87" s="1">
        <v>52000</v>
      </c>
      <c r="N87" s="1">
        <v>6.7</v>
      </c>
      <c r="O87" s="1">
        <v>403</v>
      </c>
      <c r="P87" s="1">
        <v>123</v>
      </c>
      <c r="Q87" s="9">
        <v>337103873</v>
      </c>
      <c r="R87" s="3">
        <v>125000000</v>
      </c>
    </row>
    <row r="88" spans="1:18" x14ac:dyDescent="0.25">
      <c r="A88" s="1" t="s">
        <v>6973</v>
      </c>
      <c r="B88" s="2">
        <v>42032</v>
      </c>
      <c r="C88" s="1" t="s">
        <v>32</v>
      </c>
      <c r="D88" s="1" t="s">
        <v>40</v>
      </c>
      <c r="E88" s="1" t="s">
        <v>3</v>
      </c>
      <c r="F88" s="1" t="s">
        <v>4</v>
      </c>
      <c r="G88" s="1" t="s">
        <v>132</v>
      </c>
      <c r="H88" s="1" t="s">
        <v>5743</v>
      </c>
      <c r="I88" s="1" t="s">
        <v>4662</v>
      </c>
      <c r="J88" s="1">
        <v>34000</v>
      </c>
      <c r="K88" s="1">
        <v>81385</v>
      </c>
      <c r="L88" s="1">
        <v>508</v>
      </c>
      <c r="M88" s="1">
        <v>38000</v>
      </c>
      <c r="N88" s="1">
        <v>6.6</v>
      </c>
      <c r="O88" s="1">
        <v>389</v>
      </c>
      <c r="P88" s="1">
        <v>137</v>
      </c>
      <c r="Q88" s="9">
        <v>281666058</v>
      </c>
      <c r="R88" s="3">
        <v>160000000</v>
      </c>
    </row>
    <row r="89" spans="1:18" x14ac:dyDescent="0.25">
      <c r="A89" s="1" t="s">
        <v>6809</v>
      </c>
      <c r="B89" s="2">
        <v>41940</v>
      </c>
      <c r="C89" s="1" t="s">
        <v>32</v>
      </c>
      <c r="D89" s="1" t="s">
        <v>77</v>
      </c>
      <c r="E89" s="1" t="s">
        <v>3</v>
      </c>
      <c r="F89" s="1" t="s">
        <v>4</v>
      </c>
      <c r="G89" s="1" t="s">
        <v>132</v>
      </c>
      <c r="H89" s="1" t="s">
        <v>5743</v>
      </c>
      <c r="I89" s="1" t="s">
        <v>1280</v>
      </c>
      <c r="J89" s="1">
        <v>34000</v>
      </c>
      <c r="K89" s="1">
        <v>91434</v>
      </c>
      <c r="L89" s="1">
        <v>0</v>
      </c>
      <c r="M89" s="1">
        <v>82000</v>
      </c>
      <c r="N89" s="1">
        <v>8</v>
      </c>
      <c r="O89" s="1">
        <v>539</v>
      </c>
      <c r="P89" s="1">
        <v>149</v>
      </c>
      <c r="Q89" s="9">
        <v>233914986</v>
      </c>
      <c r="R89" s="3">
        <v>200000000</v>
      </c>
    </row>
    <row r="90" spans="1:18" x14ac:dyDescent="0.25">
      <c r="A90" s="1" t="s">
        <v>6329</v>
      </c>
      <c r="B90" s="2">
        <v>41424</v>
      </c>
      <c r="C90" s="1" t="s">
        <v>32</v>
      </c>
      <c r="D90" s="1" t="s">
        <v>2</v>
      </c>
      <c r="E90" s="1" t="s">
        <v>3</v>
      </c>
      <c r="F90" s="1" t="s">
        <v>4</v>
      </c>
      <c r="G90" s="1" t="s">
        <v>92</v>
      </c>
      <c r="H90" s="1" t="s">
        <v>5743</v>
      </c>
      <c r="I90" s="1" t="s">
        <v>1349</v>
      </c>
      <c r="J90" s="1">
        <v>34000</v>
      </c>
      <c r="K90" s="1">
        <v>83012</v>
      </c>
      <c r="L90" s="1">
        <v>737</v>
      </c>
      <c r="M90" s="1">
        <v>63000</v>
      </c>
      <c r="N90" s="1">
        <v>7.3</v>
      </c>
      <c r="O90" s="1">
        <v>538</v>
      </c>
      <c r="P90" s="1">
        <v>138</v>
      </c>
      <c r="Q90" s="9">
        <v>150117807</v>
      </c>
      <c r="R90" s="3">
        <v>40000000</v>
      </c>
    </row>
    <row r="91" spans="1:18" x14ac:dyDescent="0.25">
      <c r="A91" s="1" t="s">
        <v>6027</v>
      </c>
      <c r="B91" s="2">
        <v>40895</v>
      </c>
      <c r="C91" s="1" t="s">
        <v>32</v>
      </c>
      <c r="D91" s="1" t="s">
        <v>77</v>
      </c>
      <c r="E91" s="1" t="s">
        <v>3</v>
      </c>
      <c r="F91" s="1" t="s">
        <v>4</v>
      </c>
      <c r="G91" s="1" t="s">
        <v>132</v>
      </c>
      <c r="H91" s="1" t="s">
        <v>5743</v>
      </c>
      <c r="I91" s="1" t="s">
        <v>3690</v>
      </c>
      <c r="J91" s="1">
        <v>34000</v>
      </c>
      <c r="K91" s="1">
        <v>50983</v>
      </c>
      <c r="L91" s="1">
        <v>905</v>
      </c>
      <c r="M91" s="1">
        <v>54000</v>
      </c>
      <c r="N91" s="1">
        <v>7.8</v>
      </c>
      <c r="O91" s="1">
        <v>500</v>
      </c>
      <c r="P91" s="1">
        <v>132</v>
      </c>
      <c r="Q91" s="9">
        <v>146405371</v>
      </c>
      <c r="R91" s="3">
        <v>160000000</v>
      </c>
    </row>
    <row r="92" spans="1:18" x14ac:dyDescent="0.25">
      <c r="A92" s="1" t="s">
        <v>6199</v>
      </c>
      <c r="B92" s="2">
        <v>41218</v>
      </c>
      <c r="C92" s="1" t="s">
        <v>32</v>
      </c>
      <c r="D92" s="1" t="s">
        <v>20</v>
      </c>
      <c r="E92" s="1" t="s">
        <v>3</v>
      </c>
      <c r="F92" s="1" t="s">
        <v>4</v>
      </c>
      <c r="G92" s="1" t="s">
        <v>92</v>
      </c>
      <c r="H92" s="1" t="s">
        <v>5743</v>
      </c>
      <c r="I92" s="1" t="s">
        <v>1349</v>
      </c>
      <c r="J92" s="1">
        <v>34000</v>
      </c>
      <c r="K92" s="1">
        <v>72115</v>
      </c>
      <c r="L92" s="1">
        <v>737</v>
      </c>
      <c r="M92" s="1">
        <v>117000</v>
      </c>
      <c r="N92" s="1">
        <v>7.8</v>
      </c>
      <c r="O92" s="1">
        <v>539</v>
      </c>
      <c r="P92" s="1">
        <v>122</v>
      </c>
      <c r="Q92" s="9">
        <v>132088910</v>
      </c>
      <c r="R92" s="3">
        <v>21000000</v>
      </c>
    </row>
    <row r="93" spans="1:18" x14ac:dyDescent="0.25">
      <c r="A93" s="1" t="s">
        <v>6889</v>
      </c>
      <c r="B93" s="2">
        <v>42344</v>
      </c>
      <c r="C93" s="1" t="s">
        <v>32</v>
      </c>
      <c r="D93" s="1" t="s">
        <v>61</v>
      </c>
      <c r="E93" s="1" t="s">
        <v>3</v>
      </c>
      <c r="F93" s="1" t="s">
        <v>4</v>
      </c>
      <c r="G93" s="1" t="s">
        <v>132</v>
      </c>
      <c r="H93" s="1" t="s">
        <v>5743</v>
      </c>
      <c r="I93" s="1" t="s">
        <v>1349</v>
      </c>
      <c r="J93" s="1">
        <v>34000</v>
      </c>
      <c r="K93" s="1">
        <v>75793</v>
      </c>
      <c r="L93" s="1">
        <v>737</v>
      </c>
      <c r="M93" s="1">
        <v>24000</v>
      </c>
      <c r="N93" s="1">
        <v>6.6</v>
      </c>
      <c r="O93" s="1">
        <v>315</v>
      </c>
      <c r="P93" s="1">
        <v>124</v>
      </c>
      <c r="Q93" s="9">
        <v>56443482</v>
      </c>
      <c r="R93" s="3">
        <v>60000000</v>
      </c>
    </row>
    <row r="94" spans="1:18" x14ac:dyDescent="0.25">
      <c r="A94" s="1" t="s">
        <v>6121</v>
      </c>
      <c r="B94" s="2">
        <v>41146</v>
      </c>
      <c r="C94" s="1" t="s">
        <v>32</v>
      </c>
      <c r="D94" s="1" t="s">
        <v>9</v>
      </c>
      <c r="E94" s="1" t="s">
        <v>3</v>
      </c>
      <c r="F94" s="1" t="s">
        <v>338</v>
      </c>
      <c r="G94" s="1" t="s">
        <v>132</v>
      </c>
      <c r="H94" s="1" t="s">
        <v>5743</v>
      </c>
      <c r="I94" s="1" t="s">
        <v>6122</v>
      </c>
      <c r="J94" s="1">
        <v>34000</v>
      </c>
      <c r="K94" s="1">
        <v>35717</v>
      </c>
      <c r="L94" s="1">
        <v>13</v>
      </c>
      <c r="M94" s="1">
        <v>10000</v>
      </c>
      <c r="N94" s="1">
        <v>5.6</v>
      </c>
      <c r="O94" s="1">
        <v>224</v>
      </c>
      <c r="P94" s="1">
        <v>101</v>
      </c>
      <c r="Q94" s="9">
        <v>31607598</v>
      </c>
      <c r="R94" s="3">
        <v>6900000</v>
      </c>
    </row>
    <row r="95" spans="1:18" x14ac:dyDescent="0.25">
      <c r="A95" s="1" t="s">
        <v>5742</v>
      </c>
      <c r="B95" s="2">
        <v>40186</v>
      </c>
      <c r="C95" s="1" t="s">
        <v>32</v>
      </c>
      <c r="D95" s="1" t="s">
        <v>9</v>
      </c>
      <c r="E95" s="1" t="s">
        <v>3</v>
      </c>
      <c r="F95" s="1" t="s">
        <v>4</v>
      </c>
      <c r="G95" s="1" t="s">
        <v>92</v>
      </c>
      <c r="H95" s="1" t="s">
        <v>5743</v>
      </c>
      <c r="I95" s="1" t="s">
        <v>5744</v>
      </c>
      <c r="J95" s="1">
        <v>34000</v>
      </c>
      <c r="K95" s="1">
        <v>34446</v>
      </c>
      <c r="L95" s="1">
        <v>81</v>
      </c>
      <c r="M95" s="1">
        <v>20000</v>
      </c>
      <c r="N95" s="1">
        <v>7.2</v>
      </c>
      <c r="O95" s="1">
        <v>365</v>
      </c>
      <c r="P95" s="1">
        <v>100</v>
      </c>
      <c r="Q95" s="9">
        <v>6531491</v>
      </c>
      <c r="R95" s="3">
        <v>2000000</v>
      </c>
    </row>
    <row r="96" spans="1:18" x14ac:dyDescent="0.25">
      <c r="A96" s="1" t="s">
        <v>5873</v>
      </c>
      <c r="B96" s="2">
        <v>40899</v>
      </c>
      <c r="C96" s="1" t="s">
        <v>32</v>
      </c>
      <c r="D96" s="1" t="s">
        <v>9</v>
      </c>
      <c r="E96" s="1" t="s">
        <v>3</v>
      </c>
      <c r="F96" s="1" t="s">
        <v>4</v>
      </c>
      <c r="G96" s="1" t="s">
        <v>132</v>
      </c>
      <c r="H96" s="1" t="s">
        <v>5743</v>
      </c>
      <c r="I96" s="1" t="s">
        <v>5874</v>
      </c>
      <c r="J96" s="1">
        <v>34000</v>
      </c>
      <c r="K96" s="1">
        <v>34983</v>
      </c>
      <c r="L96" s="1">
        <v>52</v>
      </c>
      <c r="M96" s="1">
        <v>12000</v>
      </c>
      <c r="N96" s="1">
        <v>6.7</v>
      </c>
      <c r="O96" s="1">
        <v>206</v>
      </c>
      <c r="P96" s="1">
        <v>90</v>
      </c>
      <c r="Q96" s="9">
        <v>3388210</v>
      </c>
      <c r="R96" s="3">
        <v>250000</v>
      </c>
    </row>
    <row r="97" spans="1:18" x14ac:dyDescent="0.25">
      <c r="A97" s="1" t="s">
        <v>5956</v>
      </c>
      <c r="B97" s="2">
        <v>40577</v>
      </c>
      <c r="C97" s="1" t="s">
        <v>32</v>
      </c>
      <c r="D97" s="1" t="s">
        <v>9</v>
      </c>
      <c r="E97" s="1" t="s">
        <v>3</v>
      </c>
      <c r="F97" s="1" t="s">
        <v>4</v>
      </c>
      <c r="G97" s="1" t="s">
        <v>132</v>
      </c>
      <c r="H97" s="1" t="s">
        <v>5743</v>
      </c>
      <c r="I97" s="1" t="s">
        <v>1213</v>
      </c>
      <c r="J97" s="1">
        <v>34000</v>
      </c>
      <c r="K97" s="1">
        <v>34705</v>
      </c>
      <c r="L97" s="1">
        <v>0</v>
      </c>
      <c r="M97" s="1">
        <v>17000</v>
      </c>
      <c r="N97" s="1">
        <v>6.7</v>
      </c>
      <c r="O97" s="1">
        <v>276</v>
      </c>
      <c r="P97" s="1">
        <v>91</v>
      </c>
      <c r="Q97" s="9">
        <v>958319</v>
      </c>
      <c r="R97" s="3">
        <v>21000000</v>
      </c>
    </row>
    <row r="98" spans="1:18" x14ac:dyDescent="0.25">
      <c r="A98" s="1" t="s">
        <v>2451</v>
      </c>
      <c r="B98" s="2">
        <v>36544</v>
      </c>
      <c r="C98" s="1" t="s">
        <v>32</v>
      </c>
      <c r="D98" s="1" t="s">
        <v>61</v>
      </c>
      <c r="E98" s="1" t="s">
        <v>3</v>
      </c>
      <c r="F98" s="1" t="s">
        <v>4</v>
      </c>
      <c r="G98" s="1" t="s">
        <v>84</v>
      </c>
      <c r="H98" s="1" t="s">
        <v>2452</v>
      </c>
      <c r="I98" s="1" t="s">
        <v>2453</v>
      </c>
      <c r="J98" s="1">
        <v>33000</v>
      </c>
      <c r="K98" s="1">
        <v>54877</v>
      </c>
      <c r="L98" s="1">
        <v>132</v>
      </c>
      <c r="M98" s="1">
        <v>0</v>
      </c>
      <c r="N98" s="1">
        <v>7.8</v>
      </c>
      <c r="O98" s="1">
        <v>157</v>
      </c>
      <c r="P98" s="1">
        <v>120</v>
      </c>
      <c r="Q98" s="9">
        <v>115648585</v>
      </c>
      <c r="R98" s="3">
        <v>30000000</v>
      </c>
    </row>
    <row r="99" spans="1:18" x14ac:dyDescent="0.25">
      <c r="A99" s="1" t="s">
        <v>5801</v>
      </c>
      <c r="B99" s="2">
        <v>40675</v>
      </c>
      <c r="C99" s="1" t="s">
        <v>32</v>
      </c>
      <c r="D99" s="1" t="s">
        <v>20</v>
      </c>
      <c r="E99" s="1" t="s">
        <v>3</v>
      </c>
      <c r="F99" s="1" t="s">
        <v>4</v>
      </c>
      <c r="G99" s="1" t="s">
        <v>132</v>
      </c>
      <c r="H99" s="1" t="s">
        <v>2452</v>
      </c>
      <c r="I99" s="1" t="s">
        <v>5278</v>
      </c>
      <c r="J99" s="1">
        <v>33000</v>
      </c>
      <c r="K99" s="1">
        <v>57426</v>
      </c>
      <c r="L99" s="1">
        <v>43</v>
      </c>
      <c r="M99" s="1">
        <v>44000</v>
      </c>
      <c r="N99" s="1">
        <v>7.4</v>
      </c>
      <c r="O99" s="1">
        <v>310</v>
      </c>
      <c r="P99" s="1">
        <v>118</v>
      </c>
      <c r="Q99" s="9">
        <v>84244877</v>
      </c>
      <c r="R99" s="3">
        <v>50000000</v>
      </c>
    </row>
    <row r="100" spans="1:18" x14ac:dyDescent="0.25">
      <c r="A100" s="1" t="s">
        <v>6959</v>
      </c>
      <c r="B100" s="2">
        <v>42124</v>
      </c>
      <c r="C100" s="1" t="s">
        <v>32</v>
      </c>
      <c r="D100" s="1" t="s">
        <v>61</v>
      </c>
      <c r="E100" s="1" t="s">
        <v>3</v>
      </c>
      <c r="F100" s="1" t="s">
        <v>4</v>
      </c>
      <c r="G100" s="1" t="s">
        <v>92</v>
      </c>
      <c r="H100" s="1" t="s">
        <v>2452</v>
      </c>
      <c r="I100" s="1" t="s">
        <v>3567</v>
      </c>
      <c r="J100" s="1">
        <v>33000</v>
      </c>
      <c r="K100" s="1">
        <v>57308</v>
      </c>
      <c r="L100" s="1">
        <v>285</v>
      </c>
      <c r="M100" s="1">
        <v>99000</v>
      </c>
      <c r="N100" s="1">
        <v>7.8</v>
      </c>
      <c r="O100" s="1">
        <v>426</v>
      </c>
      <c r="P100" s="1">
        <v>130</v>
      </c>
      <c r="Q100" s="9">
        <v>70235322</v>
      </c>
      <c r="R100" s="3">
        <v>28000000</v>
      </c>
    </row>
    <row r="101" spans="1:18" x14ac:dyDescent="0.25">
      <c r="A101" s="1" t="s">
        <v>6400</v>
      </c>
      <c r="B101" s="2">
        <v>41438</v>
      </c>
      <c r="C101" s="1" t="s">
        <v>32</v>
      </c>
      <c r="D101" s="1" t="s">
        <v>77</v>
      </c>
      <c r="E101" s="1" t="s">
        <v>3</v>
      </c>
      <c r="F101" s="1" t="s">
        <v>4</v>
      </c>
      <c r="G101" s="1" t="s">
        <v>92</v>
      </c>
      <c r="H101" s="1" t="s">
        <v>2452</v>
      </c>
      <c r="I101" s="1" t="s">
        <v>5468</v>
      </c>
      <c r="J101" s="1">
        <v>33000</v>
      </c>
      <c r="K101" s="1">
        <v>34738</v>
      </c>
      <c r="L101" s="1">
        <v>181</v>
      </c>
      <c r="M101" s="1">
        <v>40000</v>
      </c>
      <c r="N101" s="1">
        <v>6.7</v>
      </c>
      <c r="O101" s="1">
        <v>415</v>
      </c>
      <c r="P101" s="1">
        <v>113</v>
      </c>
      <c r="Q101" s="9">
        <v>45996718</v>
      </c>
      <c r="R101" s="3">
        <v>60000000</v>
      </c>
    </row>
    <row r="102" spans="1:18" x14ac:dyDescent="0.25">
      <c r="A102" s="1" t="s">
        <v>5985</v>
      </c>
      <c r="B102" s="2">
        <v>40646</v>
      </c>
      <c r="C102" s="1" t="s">
        <v>32</v>
      </c>
      <c r="D102" s="1" t="s">
        <v>9</v>
      </c>
      <c r="E102" s="1" t="s">
        <v>3</v>
      </c>
      <c r="F102" s="1" t="s">
        <v>4</v>
      </c>
      <c r="G102" s="1" t="s">
        <v>92</v>
      </c>
      <c r="H102" s="1" t="s">
        <v>2452</v>
      </c>
      <c r="I102" s="1" t="s">
        <v>3975</v>
      </c>
      <c r="J102" s="1">
        <v>33000</v>
      </c>
      <c r="K102" s="1">
        <v>57077</v>
      </c>
      <c r="L102" s="1">
        <v>0</v>
      </c>
      <c r="M102" s="1">
        <v>22000</v>
      </c>
      <c r="N102" s="1">
        <v>7.1</v>
      </c>
      <c r="O102" s="1">
        <v>421</v>
      </c>
      <c r="P102" s="1">
        <v>101</v>
      </c>
      <c r="Q102" s="9">
        <v>40962534</v>
      </c>
      <c r="R102" s="3">
        <v>12500000</v>
      </c>
    </row>
    <row r="103" spans="1:18" x14ac:dyDescent="0.25">
      <c r="A103" s="1" t="s">
        <v>5805</v>
      </c>
      <c r="B103" s="2">
        <v>40818</v>
      </c>
      <c r="C103" s="1" t="s">
        <v>32</v>
      </c>
      <c r="D103" s="1" t="s">
        <v>2</v>
      </c>
      <c r="E103" s="1" t="s">
        <v>3</v>
      </c>
      <c r="F103" s="1" t="s">
        <v>4</v>
      </c>
      <c r="G103" s="1" t="s">
        <v>92</v>
      </c>
      <c r="H103" s="1" t="s">
        <v>2452</v>
      </c>
      <c r="I103" s="1" t="s">
        <v>5806</v>
      </c>
      <c r="J103" s="1">
        <v>33000</v>
      </c>
      <c r="K103" s="1">
        <v>34337</v>
      </c>
      <c r="L103" s="1">
        <v>0</v>
      </c>
      <c r="M103" s="1">
        <v>81000</v>
      </c>
      <c r="N103" s="1">
        <v>7.8</v>
      </c>
      <c r="O103" s="1">
        <v>676</v>
      </c>
      <c r="P103" s="1">
        <v>100</v>
      </c>
      <c r="Q103" s="9">
        <v>35054909</v>
      </c>
      <c r="R103" s="3">
        <v>15000000</v>
      </c>
    </row>
    <row r="104" spans="1:18" x14ac:dyDescent="0.25">
      <c r="A104" s="1" t="s">
        <v>3103</v>
      </c>
      <c r="B104" s="2">
        <v>37296</v>
      </c>
      <c r="C104" s="1" t="s">
        <v>32</v>
      </c>
      <c r="D104" s="1" t="s">
        <v>2</v>
      </c>
      <c r="E104" s="1" t="s">
        <v>3</v>
      </c>
      <c r="F104" s="1" t="s">
        <v>4</v>
      </c>
      <c r="G104" s="1" t="s">
        <v>92</v>
      </c>
      <c r="H104" s="1" t="s">
        <v>2452</v>
      </c>
      <c r="I104" s="1" t="s">
        <v>1221</v>
      </c>
      <c r="J104" s="1">
        <v>33000</v>
      </c>
      <c r="K104" s="1">
        <v>34606</v>
      </c>
      <c r="L104" s="1">
        <v>58</v>
      </c>
      <c r="M104" s="1">
        <v>0</v>
      </c>
      <c r="N104" s="1">
        <v>6.1</v>
      </c>
      <c r="O104" s="1">
        <v>136</v>
      </c>
      <c r="P104" s="1">
        <v>115</v>
      </c>
      <c r="Q104" s="9">
        <v>31874869</v>
      </c>
      <c r="R104" s="3">
        <v>50000000</v>
      </c>
    </row>
    <row r="105" spans="1:18" x14ac:dyDescent="0.25">
      <c r="A105" s="1" t="s">
        <v>6270</v>
      </c>
      <c r="B105" s="2">
        <v>41182</v>
      </c>
      <c r="C105" s="1" t="s">
        <v>32</v>
      </c>
      <c r="D105" s="1" t="s">
        <v>2</v>
      </c>
      <c r="E105" s="1" t="s">
        <v>3</v>
      </c>
      <c r="F105" s="1" t="s">
        <v>4</v>
      </c>
      <c r="G105" s="1" t="s">
        <v>92</v>
      </c>
      <c r="H105" s="1" t="s">
        <v>2452</v>
      </c>
      <c r="I105" s="1" t="s">
        <v>5486</v>
      </c>
      <c r="J105" s="1">
        <v>33000</v>
      </c>
      <c r="K105" s="1">
        <v>34413</v>
      </c>
      <c r="L105" s="1">
        <v>310</v>
      </c>
      <c r="M105" s="1">
        <v>47000</v>
      </c>
      <c r="N105" s="1">
        <v>7.3</v>
      </c>
      <c r="O105" s="1">
        <v>417</v>
      </c>
      <c r="P105" s="1">
        <v>140</v>
      </c>
      <c r="Q105" s="9">
        <v>21383298</v>
      </c>
      <c r="R105" s="3">
        <v>15000000</v>
      </c>
    </row>
    <row r="106" spans="1:18" x14ac:dyDescent="0.25">
      <c r="A106" s="1" t="s">
        <v>4247</v>
      </c>
      <c r="B106" s="2">
        <v>38955</v>
      </c>
      <c r="C106" s="1" t="s">
        <v>32</v>
      </c>
      <c r="D106" s="1" t="s">
        <v>20</v>
      </c>
      <c r="E106" s="1" t="s">
        <v>3</v>
      </c>
      <c r="F106" s="1" t="s">
        <v>4</v>
      </c>
      <c r="G106" s="1" t="s">
        <v>92</v>
      </c>
      <c r="H106" s="1" t="s">
        <v>4248</v>
      </c>
      <c r="I106" s="1" t="s">
        <v>2843</v>
      </c>
      <c r="J106" s="1">
        <v>33000</v>
      </c>
      <c r="K106" s="1">
        <v>35345</v>
      </c>
      <c r="L106" s="1">
        <v>422</v>
      </c>
      <c r="M106" s="1">
        <v>0</v>
      </c>
      <c r="N106" s="1">
        <v>6.3</v>
      </c>
      <c r="O106" s="1">
        <v>91</v>
      </c>
      <c r="P106" s="1">
        <v>110</v>
      </c>
      <c r="Q106" s="9">
        <v>19179969</v>
      </c>
      <c r="R106" s="3">
        <v>17500000</v>
      </c>
    </row>
    <row r="107" spans="1:18" x14ac:dyDescent="0.25">
      <c r="A107" s="1" t="s">
        <v>5485</v>
      </c>
      <c r="B107" s="2">
        <v>40382</v>
      </c>
      <c r="C107" s="1" t="s">
        <v>32</v>
      </c>
      <c r="D107" s="1" t="s">
        <v>9</v>
      </c>
      <c r="E107" s="1" t="s">
        <v>3</v>
      </c>
      <c r="F107" s="1" t="s">
        <v>4</v>
      </c>
      <c r="G107" s="1" t="s">
        <v>92</v>
      </c>
      <c r="H107" s="1" t="s">
        <v>2452</v>
      </c>
      <c r="I107" s="1" t="s">
        <v>5486</v>
      </c>
      <c r="J107" s="1">
        <v>33000</v>
      </c>
      <c r="K107" s="1">
        <v>35941</v>
      </c>
      <c r="L107" s="1">
        <v>310</v>
      </c>
      <c r="M107" s="1">
        <v>25000</v>
      </c>
      <c r="N107" s="1">
        <v>7.4</v>
      </c>
      <c r="O107" s="1">
        <v>377</v>
      </c>
      <c r="P107" s="1">
        <v>112</v>
      </c>
      <c r="Q107" s="9">
        <v>9701559</v>
      </c>
      <c r="R107" s="3">
        <v>3500000</v>
      </c>
    </row>
    <row r="108" spans="1:18" x14ac:dyDescent="0.25">
      <c r="A108" s="1" t="s">
        <v>4675</v>
      </c>
      <c r="B108" s="2">
        <v>39117</v>
      </c>
      <c r="C108" s="1" t="s">
        <v>32</v>
      </c>
      <c r="D108" s="1" t="s">
        <v>20</v>
      </c>
      <c r="E108" s="1" t="s">
        <v>3</v>
      </c>
      <c r="F108" s="1" t="s">
        <v>4</v>
      </c>
      <c r="G108" s="1" t="s">
        <v>132</v>
      </c>
      <c r="H108" s="1" t="s">
        <v>2452</v>
      </c>
      <c r="I108" s="1" t="s">
        <v>4676</v>
      </c>
      <c r="J108" s="1">
        <v>33000</v>
      </c>
      <c r="K108" s="1">
        <v>34351</v>
      </c>
      <c r="L108" s="1">
        <v>44</v>
      </c>
      <c r="M108" s="1">
        <v>19000</v>
      </c>
      <c r="N108" s="1">
        <v>7.4</v>
      </c>
      <c r="O108" s="1">
        <v>226</v>
      </c>
      <c r="P108" s="1">
        <v>106</v>
      </c>
      <c r="Q108" s="9">
        <v>5949693</v>
      </c>
      <c r="R108" s="3">
        <v>12000000</v>
      </c>
    </row>
    <row r="109" spans="1:18" x14ac:dyDescent="0.25">
      <c r="A109" s="1" t="s">
        <v>4330</v>
      </c>
      <c r="B109" s="2">
        <v>38985</v>
      </c>
      <c r="C109" s="1" t="s">
        <v>32</v>
      </c>
      <c r="D109" s="1" t="s">
        <v>9</v>
      </c>
      <c r="E109" s="1" t="s">
        <v>3</v>
      </c>
      <c r="F109" s="1" t="s">
        <v>4</v>
      </c>
      <c r="G109" s="1" t="s">
        <v>92</v>
      </c>
      <c r="H109" s="1" t="s">
        <v>2452</v>
      </c>
      <c r="I109" s="1" t="s">
        <v>4331</v>
      </c>
      <c r="J109" s="1">
        <v>33000</v>
      </c>
      <c r="K109" s="1">
        <v>33734</v>
      </c>
      <c r="L109" s="1">
        <v>31</v>
      </c>
      <c r="M109" s="1">
        <v>0</v>
      </c>
      <c r="N109" s="1">
        <v>7.2</v>
      </c>
      <c r="O109" s="1">
        <v>208</v>
      </c>
      <c r="P109" s="1">
        <v>106</v>
      </c>
      <c r="Q109" s="9">
        <v>2694973</v>
      </c>
      <c r="R109" s="3">
        <v>700000</v>
      </c>
    </row>
    <row r="110" spans="1:18" x14ac:dyDescent="0.25">
      <c r="A110" s="1" t="s">
        <v>6452</v>
      </c>
      <c r="B110" s="2">
        <v>41616</v>
      </c>
      <c r="C110" s="1" t="s">
        <v>32</v>
      </c>
      <c r="D110" s="1" t="s">
        <v>2</v>
      </c>
      <c r="E110" s="1" t="s">
        <v>3</v>
      </c>
      <c r="F110" s="1" t="s">
        <v>1623</v>
      </c>
      <c r="G110" s="1" t="s">
        <v>92</v>
      </c>
      <c r="H110" s="1" t="s">
        <v>2452</v>
      </c>
      <c r="I110" s="1" t="s">
        <v>5806</v>
      </c>
      <c r="J110" s="1">
        <v>33000</v>
      </c>
      <c r="K110" s="1">
        <v>34779</v>
      </c>
      <c r="L110" s="1">
        <v>0</v>
      </c>
      <c r="M110" s="1">
        <v>30000</v>
      </c>
      <c r="N110" s="1">
        <v>5.7</v>
      </c>
      <c r="O110" s="1">
        <v>440</v>
      </c>
      <c r="P110" s="1">
        <v>90</v>
      </c>
      <c r="Q110" s="9">
        <v>778565</v>
      </c>
      <c r="R110" s="3">
        <v>4800000</v>
      </c>
    </row>
    <row r="111" spans="1:18" x14ac:dyDescent="0.25">
      <c r="A111" s="1" t="s">
        <v>2850</v>
      </c>
      <c r="B111" s="2">
        <v>36937</v>
      </c>
      <c r="C111" s="1" t="s">
        <v>1</v>
      </c>
      <c r="D111" s="1" t="s">
        <v>9</v>
      </c>
      <c r="E111" s="1" t="s">
        <v>3</v>
      </c>
      <c r="F111" s="1" t="s">
        <v>4</v>
      </c>
      <c r="G111" s="1" t="s">
        <v>92</v>
      </c>
      <c r="H111" s="1" t="s">
        <v>2452</v>
      </c>
      <c r="I111" s="1" t="s">
        <v>2851</v>
      </c>
      <c r="J111" s="1">
        <v>33000</v>
      </c>
      <c r="K111" s="1">
        <v>33441</v>
      </c>
      <c r="L111" s="1">
        <v>21</v>
      </c>
      <c r="M111" s="1">
        <v>0</v>
      </c>
      <c r="N111" s="1">
        <v>7.2</v>
      </c>
      <c r="O111" s="1">
        <v>84</v>
      </c>
      <c r="P111" s="1">
        <v>98</v>
      </c>
      <c r="Q111" s="9">
        <v>406035</v>
      </c>
      <c r="R111" s="3">
        <v>1500000</v>
      </c>
    </row>
    <row r="112" spans="1:18" x14ac:dyDescent="0.25">
      <c r="A112" s="1" t="s">
        <v>3820</v>
      </c>
      <c r="B112" s="2">
        <v>38239</v>
      </c>
      <c r="C112" s="1" t="s">
        <v>32</v>
      </c>
      <c r="D112" s="1" t="s">
        <v>9</v>
      </c>
      <c r="E112" s="1" t="s">
        <v>3</v>
      </c>
      <c r="F112" s="1" t="s">
        <v>4</v>
      </c>
      <c r="G112" s="1" t="s">
        <v>132</v>
      </c>
      <c r="H112" s="1" t="s">
        <v>2452</v>
      </c>
      <c r="I112" s="1" t="s">
        <v>3071</v>
      </c>
      <c r="J112" s="1">
        <v>33000</v>
      </c>
      <c r="K112" s="1">
        <v>34495</v>
      </c>
      <c r="L112" s="1">
        <v>415</v>
      </c>
      <c r="M112" s="1">
        <v>57000</v>
      </c>
      <c r="N112" s="1">
        <v>7.9</v>
      </c>
      <c r="O112" s="1">
        <v>177</v>
      </c>
      <c r="P112" s="1">
        <v>123</v>
      </c>
      <c r="Q112" s="9">
        <v>64286</v>
      </c>
      <c r="R112" s="3">
        <v>29000000</v>
      </c>
    </row>
    <row r="113" spans="1:18" x14ac:dyDescent="0.25">
      <c r="A113" s="1" t="s">
        <v>3227</v>
      </c>
      <c r="B113" s="2">
        <v>37483</v>
      </c>
      <c r="C113" s="1" t="s">
        <v>32</v>
      </c>
      <c r="D113" s="1" t="s">
        <v>9</v>
      </c>
      <c r="E113" s="1" t="s">
        <v>3</v>
      </c>
      <c r="F113" s="1" t="s">
        <v>4</v>
      </c>
      <c r="G113" s="1" t="s">
        <v>92</v>
      </c>
      <c r="H113" s="1" t="s">
        <v>2452</v>
      </c>
      <c r="I113" s="1" t="s">
        <v>3228</v>
      </c>
      <c r="J113" s="1">
        <v>33000</v>
      </c>
      <c r="K113" s="1">
        <v>35294</v>
      </c>
      <c r="L113" s="1">
        <v>12</v>
      </c>
      <c r="M113" s="1">
        <v>183</v>
      </c>
      <c r="N113" s="1">
        <v>6.1</v>
      </c>
      <c r="O113" s="1">
        <v>17</v>
      </c>
      <c r="P113" s="1">
        <v>112</v>
      </c>
      <c r="Q113" s="9">
        <v>13134</v>
      </c>
      <c r="R113" s="3">
        <v>500000</v>
      </c>
    </row>
    <row r="114" spans="1:18" x14ac:dyDescent="0.25">
      <c r="A114" s="1" t="s">
        <v>6475</v>
      </c>
      <c r="B114" s="2">
        <v>41636</v>
      </c>
      <c r="C114" s="1" t="s">
        <v>32</v>
      </c>
      <c r="D114" s="1" t="s">
        <v>20</v>
      </c>
      <c r="E114" s="1" t="s">
        <v>3</v>
      </c>
      <c r="F114" s="1" t="s">
        <v>4</v>
      </c>
      <c r="G114" s="1" t="s">
        <v>132</v>
      </c>
      <c r="H114" s="1" t="s">
        <v>6476</v>
      </c>
      <c r="I114" s="1" t="s">
        <v>2185</v>
      </c>
      <c r="J114" s="1">
        <v>31000</v>
      </c>
      <c r="K114" s="1">
        <v>34319</v>
      </c>
      <c r="L114" s="1">
        <v>92</v>
      </c>
      <c r="M114" s="1">
        <v>13000</v>
      </c>
      <c r="N114" s="1">
        <v>3.5</v>
      </c>
      <c r="O114" s="1">
        <v>153</v>
      </c>
      <c r="P114" s="1">
        <v>88</v>
      </c>
      <c r="Q114" s="9">
        <v>32014289</v>
      </c>
      <c r="R114" s="3">
        <v>20000000</v>
      </c>
    </row>
    <row r="115" spans="1:18" x14ac:dyDescent="0.25">
      <c r="A115" s="1" t="s">
        <v>5965</v>
      </c>
      <c r="B115" s="2">
        <v>40597</v>
      </c>
      <c r="C115" s="1" t="s">
        <v>32</v>
      </c>
      <c r="D115" s="1" t="s">
        <v>61</v>
      </c>
      <c r="E115" s="1" t="s">
        <v>3</v>
      </c>
      <c r="F115" s="1" t="s">
        <v>5966</v>
      </c>
      <c r="G115" s="1" t="s">
        <v>92</v>
      </c>
      <c r="H115" s="1" t="s">
        <v>5967</v>
      </c>
      <c r="I115" s="1" t="s">
        <v>2597</v>
      </c>
      <c r="J115" s="1">
        <v>31000</v>
      </c>
      <c r="K115" s="1">
        <v>35561</v>
      </c>
      <c r="L115" s="1">
        <v>93</v>
      </c>
      <c r="M115" s="1">
        <v>14000</v>
      </c>
      <c r="N115" s="1">
        <v>7.1</v>
      </c>
      <c r="O115" s="1">
        <v>167</v>
      </c>
      <c r="P115" s="1">
        <v>109</v>
      </c>
      <c r="Q115" s="9">
        <v>1357042</v>
      </c>
      <c r="R115" s="3">
        <v>15000000</v>
      </c>
    </row>
    <row r="116" spans="1:18" x14ac:dyDescent="0.25">
      <c r="A116" s="1" t="s">
        <v>1682</v>
      </c>
      <c r="B116" s="2">
        <v>35500</v>
      </c>
      <c r="C116" s="1" t="s">
        <v>32</v>
      </c>
      <c r="D116" s="1" t="s">
        <v>9</v>
      </c>
      <c r="E116" s="1" t="s">
        <v>3</v>
      </c>
      <c r="F116" s="1" t="s">
        <v>4</v>
      </c>
      <c r="G116" s="1" t="s">
        <v>132</v>
      </c>
      <c r="H116" s="1" t="s">
        <v>1276</v>
      </c>
      <c r="I116" s="1" t="s">
        <v>470</v>
      </c>
      <c r="J116" s="1">
        <v>29000</v>
      </c>
      <c r="K116" s="1">
        <v>45223</v>
      </c>
      <c r="L116" s="1">
        <v>0</v>
      </c>
      <c r="M116" s="1">
        <v>26000</v>
      </c>
      <c r="N116" s="1">
        <v>7.7</v>
      </c>
      <c r="O116" s="1">
        <v>315</v>
      </c>
      <c r="P116" s="1">
        <v>194</v>
      </c>
      <c r="Q116" s="9">
        <v>658672302</v>
      </c>
      <c r="R116" s="3">
        <v>200000000</v>
      </c>
    </row>
    <row r="117" spans="1:18" x14ac:dyDescent="0.25">
      <c r="A117" s="1" t="s">
        <v>5557</v>
      </c>
      <c r="B117" s="2">
        <v>40240</v>
      </c>
      <c r="C117" s="1" t="s">
        <v>32</v>
      </c>
      <c r="D117" s="1" t="s">
        <v>77</v>
      </c>
      <c r="E117" s="1" t="s">
        <v>3</v>
      </c>
      <c r="F117" s="1" t="s">
        <v>4</v>
      </c>
      <c r="G117" s="1" t="s">
        <v>132</v>
      </c>
      <c r="H117" s="1" t="s">
        <v>1276</v>
      </c>
      <c r="I117" s="1" t="s">
        <v>2413</v>
      </c>
      <c r="J117" s="1">
        <v>29000</v>
      </c>
      <c r="K117" s="1">
        <v>81115</v>
      </c>
      <c r="L117" s="1">
        <v>22000</v>
      </c>
      <c r="M117" s="1">
        <v>175000</v>
      </c>
      <c r="N117" s="1">
        <v>8.8000000000000007</v>
      </c>
      <c r="O117" s="1">
        <v>642</v>
      </c>
      <c r="P117" s="1">
        <v>148</v>
      </c>
      <c r="Q117" s="9">
        <v>292568851</v>
      </c>
      <c r="R117" s="3">
        <v>160000000</v>
      </c>
    </row>
    <row r="118" spans="1:18" x14ac:dyDescent="0.25">
      <c r="A118" s="1" t="s">
        <v>6985</v>
      </c>
      <c r="B118" s="2">
        <v>42171</v>
      </c>
      <c r="C118" s="1" t="s">
        <v>32</v>
      </c>
      <c r="D118" s="1" t="s">
        <v>40</v>
      </c>
      <c r="E118" s="1" t="s">
        <v>3</v>
      </c>
      <c r="F118" s="1" t="s">
        <v>4</v>
      </c>
      <c r="G118" s="1" t="s">
        <v>92</v>
      </c>
      <c r="H118" s="1" t="s">
        <v>1276</v>
      </c>
      <c r="I118" s="1" t="s">
        <v>2279</v>
      </c>
      <c r="J118" s="1">
        <v>29000</v>
      </c>
      <c r="K118" s="1">
        <v>57108</v>
      </c>
      <c r="L118" s="1">
        <v>0</v>
      </c>
      <c r="M118" s="1">
        <v>190000</v>
      </c>
      <c r="N118" s="1">
        <v>8.1</v>
      </c>
      <c r="O118" s="1">
        <v>556</v>
      </c>
      <c r="P118" s="1">
        <v>156</v>
      </c>
      <c r="Q118" s="9">
        <v>183635922</v>
      </c>
      <c r="R118" s="3">
        <v>135000000</v>
      </c>
    </row>
    <row r="119" spans="1:18" x14ac:dyDescent="0.25">
      <c r="A119" s="1" t="s">
        <v>2985</v>
      </c>
      <c r="B119" s="2">
        <v>37584</v>
      </c>
      <c r="C119" s="1" t="s">
        <v>32</v>
      </c>
      <c r="D119" s="1" t="s">
        <v>61</v>
      </c>
      <c r="E119" s="1" t="s">
        <v>3</v>
      </c>
      <c r="F119" s="1" t="s">
        <v>4</v>
      </c>
      <c r="G119" s="1" t="s">
        <v>132</v>
      </c>
      <c r="H119" s="1" t="s">
        <v>1276</v>
      </c>
      <c r="I119" s="1" t="s">
        <v>225</v>
      </c>
      <c r="J119" s="1">
        <v>29000</v>
      </c>
      <c r="K119" s="1">
        <v>48153</v>
      </c>
      <c r="L119" s="1">
        <v>14000</v>
      </c>
      <c r="M119" s="1">
        <v>15000</v>
      </c>
      <c r="N119" s="1">
        <v>8</v>
      </c>
      <c r="O119" s="1">
        <v>194</v>
      </c>
      <c r="P119" s="1">
        <v>141</v>
      </c>
      <c r="Q119" s="9">
        <v>164435221</v>
      </c>
      <c r="R119" s="3">
        <v>52000000</v>
      </c>
    </row>
    <row r="120" spans="1:18" x14ac:dyDescent="0.25">
      <c r="A120" s="1" t="s">
        <v>6089</v>
      </c>
      <c r="B120" s="2">
        <v>41270</v>
      </c>
      <c r="C120" s="1" t="s">
        <v>32</v>
      </c>
      <c r="D120" s="1" t="s">
        <v>9</v>
      </c>
      <c r="E120" s="1" t="s">
        <v>3</v>
      </c>
      <c r="F120" s="1" t="s">
        <v>4</v>
      </c>
      <c r="G120" s="1" t="s">
        <v>92</v>
      </c>
      <c r="H120" s="1" t="s">
        <v>1276</v>
      </c>
      <c r="I120" s="1" t="s">
        <v>930</v>
      </c>
      <c r="J120" s="1">
        <v>29000</v>
      </c>
      <c r="K120" s="1">
        <v>40978</v>
      </c>
      <c r="L120" s="1">
        <v>16000</v>
      </c>
      <c r="M120" s="1">
        <v>199000</v>
      </c>
      <c r="N120" s="1">
        <v>8.5</v>
      </c>
      <c r="O120" s="1">
        <v>765</v>
      </c>
      <c r="P120" s="1">
        <v>165</v>
      </c>
      <c r="Q120" s="9">
        <v>162804648</v>
      </c>
      <c r="R120" s="3">
        <v>100000000</v>
      </c>
    </row>
    <row r="121" spans="1:18" x14ac:dyDescent="0.25">
      <c r="A121" s="1" t="s">
        <v>6510</v>
      </c>
      <c r="B121" s="2">
        <v>41421</v>
      </c>
      <c r="C121" s="1" t="s">
        <v>32</v>
      </c>
      <c r="D121" s="1" t="s">
        <v>9</v>
      </c>
      <c r="E121" s="1" t="s">
        <v>3</v>
      </c>
      <c r="F121" s="1" t="s">
        <v>334</v>
      </c>
      <c r="G121" s="1" t="s">
        <v>132</v>
      </c>
      <c r="H121" s="1" t="s">
        <v>1276</v>
      </c>
      <c r="I121" s="1" t="s">
        <v>1401</v>
      </c>
      <c r="J121" s="1">
        <v>29000</v>
      </c>
      <c r="K121" s="1">
        <v>29770</v>
      </c>
      <c r="L121" s="1">
        <v>1000</v>
      </c>
      <c r="M121" s="1">
        <v>115000</v>
      </c>
      <c r="N121" s="1">
        <v>7.3</v>
      </c>
      <c r="O121" s="1">
        <v>490</v>
      </c>
      <c r="P121" s="1">
        <v>143</v>
      </c>
      <c r="Q121" s="9">
        <v>144812796</v>
      </c>
      <c r="R121" s="3">
        <v>105000000</v>
      </c>
    </row>
    <row r="122" spans="1:18" x14ac:dyDescent="0.25">
      <c r="A122" s="1" t="s">
        <v>4487</v>
      </c>
      <c r="B122" s="2">
        <v>38983</v>
      </c>
      <c r="C122" s="1" t="s">
        <v>32</v>
      </c>
      <c r="D122" s="1" t="s">
        <v>2</v>
      </c>
      <c r="E122" s="1" t="s">
        <v>3</v>
      </c>
      <c r="F122" s="1" t="s">
        <v>4</v>
      </c>
      <c r="G122" s="1" t="s">
        <v>92</v>
      </c>
      <c r="H122" s="1" t="s">
        <v>1276</v>
      </c>
      <c r="I122" s="1" t="s">
        <v>204</v>
      </c>
      <c r="J122" s="1">
        <v>29000</v>
      </c>
      <c r="K122" s="1">
        <v>45648</v>
      </c>
      <c r="L122" s="1">
        <v>17000</v>
      </c>
      <c r="M122" s="1">
        <v>29000</v>
      </c>
      <c r="N122" s="1">
        <v>8.5</v>
      </c>
      <c r="O122" s="1">
        <v>352</v>
      </c>
      <c r="P122" s="1">
        <v>151</v>
      </c>
      <c r="Q122" s="9">
        <v>132373442</v>
      </c>
      <c r="R122" s="3">
        <v>90000000</v>
      </c>
    </row>
    <row r="123" spans="1:18" x14ac:dyDescent="0.25">
      <c r="A123" s="1" t="s">
        <v>5646</v>
      </c>
      <c r="B123" s="2">
        <v>40479</v>
      </c>
      <c r="C123" s="1" t="s">
        <v>32</v>
      </c>
      <c r="D123" s="1" t="s">
        <v>294</v>
      </c>
      <c r="E123" s="1" t="s">
        <v>3</v>
      </c>
      <c r="F123" s="1" t="s">
        <v>4</v>
      </c>
      <c r="G123" s="1" t="s">
        <v>92</v>
      </c>
      <c r="H123" s="1" t="s">
        <v>1276</v>
      </c>
      <c r="I123" s="1" t="s">
        <v>204</v>
      </c>
      <c r="J123" s="1">
        <v>29000</v>
      </c>
      <c r="K123" s="1">
        <v>29585</v>
      </c>
      <c r="L123" s="1">
        <v>17000</v>
      </c>
      <c r="M123" s="1">
        <v>53000</v>
      </c>
      <c r="N123" s="1">
        <v>8.1</v>
      </c>
      <c r="O123" s="1">
        <v>490</v>
      </c>
      <c r="P123" s="1">
        <v>138</v>
      </c>
      <c r="Q123" s="9">
        <v>127968405</v>
      </c>
      <c r="R123" s="3">
        <v>80000000</v>
      </c>
    </row>
    <row r="124" spans="1:18" x14ac:dyDescent="0.25">
      <c r="A124" s="1" t="s">
        <v>6548</v>
      </c>
      <c r="B124" s="2">
        <v>41354</v>
      </c>
      <c r="C124" s="1" t="s">
        <v>32</v>
      </c>
      <c r="D124" s="1" t="s">
        <v>61</v>
      </c>
      <c r="E124" s="1" t="s">
        <v>3</v>
      </c>
      <c r="F124" s="1" t="s">
        <v>4</v>
      </c>
      <c r="G124" s="1" t="s">
        <v>92</v>
      </c>
      <c r="H124" s="1" t="s">
        <v>1276</v>
      </c>
      <c r="I124" s="1" t="s">
        <v>204</v>
      </c>
      <c r="J124" s="1">
        <v>29000</v>
      </c>
      <c r="K124" s="1">
        <v>46057</v>
      </c>
      <c r="L124" s="1">
        <v>17000</v>
      </c>
      <c r="M124" s="1">
        <v>138000</v>
      </c>
      <c r="N124" s="1">
        <v>8.1999999999999993</v>
      </c>
      <c r="O124" s="1">
        <v>606</v>
      </c>
      <c r="P124" s="1">
        <v>240</v>
      </c>
      <c r="Q124" s="9">
        <v>116866727</v>
      </c>
      <c r="R124" s="3">
        <v>100000000</v>
      </c>
    </row>
    <row r="125" spans="1:18" x14ac:dyDescent="0.25">
      <c r="A125" s="1" t="s">
        <v>3793</v>
      </c>
      <c r="B125" s="2">
        <v>38229</v>
      </c>
      <c r="C125" s="1" t="s">
        <v>1</v>
      </c>
      <c r="D125" s="1" t="s">
        <v>61</v>
      </c>
      <c r="E125" s="1" t="s">
        <v>3</v>
      </c>
      <c r="F125" s="1" t="s">
        <v>4</v>
      </c>
      <c r="G125" s="1" t="s">
        <v>132</v>
      </c>
      <c r="H125" s="1" t="s">
        <v>1276</v>
      </c>
      <c r="I125" s="1" t="s">
        <v>204</v>
      </c>
      <c r="J125" s="1">
        <v>29000</v>
      </c>
      <c r="K125" s="1">
        <v>34582</v>
      </c>
      <c r="L125" s="1">
        <v>17000</v>
      </c>
      <c r="M125" s="1">
        <v>0</v>
      </c>
      <c r="N125" s="1">
        <v>7.5</v>
      </c>
      <c r="O125" s="1">
        <v>267</v>
      </c>
      <c r="P125" s="1">
        <v>170</v>
      </c>
      <c r="Q125" s="9">
        <v>102608827</v>
      </c>
      <c r="R125" s="3">
        <v>110000000</v>
      </c>
    </row>
    <row r="126" spans="1:18" x14ac:dyDescent="0.25">
      <c r="A126" s="1" t="s">
        <v>3041</v>
      </c>
      <c r="B126" s="2">
        <v>37288</v>
      </c>
      <c r="C126" s="1" t="s">
        <v>32</v>
      </c>
      <c r="D126" s="1" t="s">
        <v>2</v>
      </c>
      <c r="E126" s="1" t="s">
        <v>3</v>
      </c>
      <c r="F126" s="1" t="s">
        <v>4</v>
      </c>
      <c r="G126" s="1" t="s">
        <v>92</v>
      </c>
      <c r="H126" s="1" t="s">
        <v>1276</v>
      </c>
      <c r="I126" s="1" t="s">
        <v>204</v>
      </c>
      <c r="J126" s="1">
        <v>29000</v>
      </c>
      <c r="K126" s="1">
        <v>47657</v>
      </c>
      <c r="L126" s="1">
        <v>17000</v>
      </c>
      <c r="M126" s="1">
        <v>0</v>
      </c>
      <c r="N126" s="1">
        <v>7.5</v>
      </c>
      <c r="O126" s="1">
        <v>233</v>
      </c>
      <c r="P126" s="1">
        <v>216</v>
      </c>
      <c r="Q126" s="9">
        <v>77679638</v>
      </c>
      <c r="R126" s="3">
        <v>100000000</v>
      </c>
    </row>
    <row r="127" spans="1:18" x14ac:dyDescent="0.25">
      <c r="A127" s="1" t="s">
        <v>4258</v>
      </c>
      <c r="B127" s="2">
        <v>38818</v>
      </c>
      <c r="C127" s="1" t="s">
        <v>32</v>
      </c>
      <c r="D127" s="1" t="s">
        <v>40</v>
      </c>
      <c r="E127" s="1" t="s">
        <v>3</v>
      </c>
      <c r="F127" s="1" t="s">
        <v>11</v>
      </c>
      <c r="G127" s="1" t="s">
        <v>92</v>
      </c>
      <c r="H127" s="1" t="s">
        <v>1276</v>
      </c>
      <c r="I127" s="1" t="s">
        <v>720</v>
      </c>
      <c r="J127" s="1">
        <v>29000</v>
      </c>
      <c r="K127" s="1">
        <v>33160</v>
      </c>
      <c r="L127" s="1">
        <v>380</v>
      </c>
      <c r="M127" s="1">
        <v>14000</v>
      </c>
      <c r="N127" s="1">
        <v>8</v>
      </c>
      <c r="O127" s="1">
        <v>166</v>
      </c>
      <c r="P127" s="1">
        <v>143</v>
      </c>
      <c r="Q127" s="9">
        <v>57366262</v>
      </c>
      <c r="R127" s="3">
        <v>100000000</v>
      </c>
    </row>
    <row r="128" spans="1:18" x14ac:dyDescent="0.25">
      <c r="A128" s="1" t="s">
        <v>1894</v>
      </c>
      <c r="B128" s="2">
        <v>35899</v>
      </c>
      <c r="C128" s="1" t="s">
        <v>32</v>
      </c>
      <c r="D128" s="1" t="s">
        <v>77</v>
      </c>
      <c r="E128" s="1" t="s">
        <v>3</v>
      </c>
      <c r="F128" s="1" t="s">
        <v>4</v>
      </c>
      <c r="G128" s="1" t="s">
        <v>132</v>
      </c>
      <c r="H128" s="1" t="s">
        <v>1276</v>
      </c>
      <c r="I128" s="1" t="s">
        <v>1895</v>
      </c>
      <c r="J128" s="1">
        <v>29000</v>
      </c>
      <c r="K128" s="1">
        <v>29265</v>
      </c>
      <c r="L128" s="1">
        <v>130</v>
      </c>
      <c r="M128" s="1">
        <v>0</v>
      </c>
      <c r="N128" s="1">
        <v>6.4</v>
      </c>
      <c r="O128" s="1">
        <v>83</v>
      </c>
      <c r="P128" s="1">
        <v>132</v>
      </c>
      <c r="Q128" s="9">
        <v>56876365</v>
      </c>
      <c r="R128" s="3">
        <v>35000000</v>
      </c>
    </row>
    <row r="129" spans="1:18" x14ac:dyDescent="0.25">
      <c r="A129" s="1" t="s">
        <v>1400</v>
      </c>
      <c r="B129" s="2">
        <v>35364</v>
      </c>
      <c r="C129" s="1" t="s">
        <v>32</v>
      </c>
      <c r="D129" s="1" t="s">
        <v>9</v>
      </c>
      <c r="E129" s="1" t="s">
        <v>3</v>
      </c>
      <c r="F129" s="1" t="s">
        <v>4</v>
      </c>
      <c r="G129" s="1" t="s">
        <v>132</v>
      </c>
      <c r="H129" s="1" t="s">
        <v>1276</v>
      </c>
      <c r="I129" s="1" t="s">
        <v>1401</v>
      </c>
      <c r="J129" s="1">
        <v>29000</v>
      </c>
      <c r="K129" s="1">
        <v>33791</v>
      </c>
      <c r="L129" s="1">
        <v>1000</v>
      </c>
      <c r="M129" s="1">
        <v>10000</v>
      </c>
      <c r="N129" s="1">
        <v>6.8</v>
      </c>
      <c r="O129" s="1">
        <v>106</v>
      </c>
      <c r="P129" s="1">
        <v>120</v>
      </c>
      <c r="Q129" s="9">
        <v>46338728</v>
      </c>
      <c r="R129" s="3">
        <v>14500000</v>
      </c>
    </row>
    <row r="130" spans="1:18" x14ac:dyDescent="0.25">
      <c r="A130" s="1" t="s">
        <v>2493</v>
      </c>
      <c r="B130" s="2">
        <v>36595</v>
      </c>
      <c r="C130" s="1" t="s">
        <v>32</v>
      </c>
      <c r="D130" s="1" t="s">
        <v>40</v>
      </c>
      <c r="E130" s="1" t="s">
        <v>3</v>
      </c>
      <c r="F130" s="1" t="s">
        <v>4</v>
      </c>
      <c r="G130" s="1" t="s">
        <v>92</v>
      </c>
      <c r="H130" s="1" t="s">
        <v>1276</v>
      </c>
      <c r="I130" s="1" t="s">
        <v>1467</v>
      </c>
      <c r="J130" s="1">
        <v>29000</v>
      </c>
      <c r="K130" s="1">
        <v>29461</v>
      </c>
      <c r="L130" s="1">
        <v>0</v>
      </c>
      <c r="M130" s="1">
        <v>0</v>
      </c>
      <c r="N130" s="1">
        <v>6.6</v>
      </c>
      <c r="O130" s="1">
        <v>118</v>
      </c>
      <c r="P130" s="1">
        <v>119</v>
      </c>
      <c r="Q130" s="9">
        <v>39778599</v>
      </c>
      <c r="R130" s="3">
        <v>50000000</v>
      </c>
    </row>
    <row r="131" spans="1:18" x14ac:dyDescent="0.25">
      <c r="A131" s="1" t="s">
        <v>4849</v>
      </c>
      <c r="B131" s="2">
        <v>39598</v>
      </c>
      <c r="C131" s="1" t="s">
        <v>32</v>
      </c>
      <c r="D131" s="1" t="s">
        <v>77</v>
      </c>
      <c r="E131" s="1" t="s">
        <v>3</v>
      </c>
      <c r="F131" s="1" t="s">
        <v>4</v>
      </c>
      <c r="G131" s="1" t="s">
        <v>92</v>
      </c>
      <c r="H131" s="1" t="s">
        <v>1276</v>
      </c>
      <c r="I131" s="1" t="s">
        <v>274</v>
      </c>
      <c r="J131" s="1">
        <v>29000</v>
      </c>
      <c r="K131" s="1">
        <v>29824</v>
      </c>
      <c r="L131" s="1">
        <v>0</v>
      </c>
      <c r="M131" s="1">
        <v>0</v>
      </c>
      <c r="N131" s="1">
        <v>7.1</v>
      </c>
      <c r="O131" s="1">
        <v>238</v>
      </c>
      <c r="P131" s="1">
        <v>128</v>
      </c>
      <c r="Q131" s="9">
        <v>39380442</v>
      </c>
      <c r="R131" s="3">
        <v>70000000</v>
      </c>
    </row>
    <row r="132" spans="1:18" x14ac:dyDescent="0.25">
      <c r="A132" s="1" t="s">
        <v>5848</v>
      </c>
      <c r="B132" s="2">
        <v>40601</v>
      </c>
      <c r="C132" s="1" t="s">
        <v>32</v>
      </c>
      <c r="D132" s="1" t="s">
        <v>61</v>
      </c>
      <c r="E132" s="1" t="s">
        <v>3</v>
      </c>
      <c r="F132" s="1" t="s">
        <v>4</v>
      </c>
      <c r="G132" s="1" t="s">
        <v>92</v>
      </c>
      <c r="H132" s="1" t="s">
        <v>1276</v>
      </c>
      <c r="I132" s="1" t="s">
        <v>114</v>
      </c>
      <c r="J132" s="1">
        <v>29000</v>
      </c>
      <c r="K132" s="1">
        <v>36258</v>
      </c>
      <c r="L132" s="1">
        <v>16000</v>
      </c>
      <c r="M132" s="1">
        <v>16000</v>
      </c>
      <c r="N132" s="1">
        <v>6.6</v>
      </c>
      <c r="O132" s="1">
        <v>392</v>
      </c>
      <c r="P132" s="1">
        <v>137</v>
      </c>
      <c r="Q132" s="9">
        <v>37304950</v>
      </c>
      <c r="R132" s="3">
        <v>35000000</v>
      </c>
    </row>
    <row r="133" spans="1:18" x14ac:dyDescent="0.25">
      <c r="A133" s="1" t="s">
        <v>4997</v>
      </c>
      <c r="B133" s="2">
        <v>39469</v>
      </c>
      <c r="C133" s="1" t="s">
        <v>32</v>
      </c>
      <c r="D133" s="1" t="s">
        <v>9</v>
      </c>
      <c r="E133" s="1" t="s">
        <v>3</v>
      </c>
      <c r="F133" s="1" t="s">
        <v>4</v>
      </c>
      <c r="G133" s="1" t="s">
        <v>92</v>
      </c>
      <c r="H133" s="1" t="s">
        <v>1276</v>
      </c>
      <c r="I133" s="1" t="s">
        <v>1964</v>
      </c>
      <c r="J133" s="1">
        <v>29000</v>
      </c>
      <c r="K133" s="1">
        <v>53895</v>
      </c>
      <c r="L133" s="1">
        <v>0</v>
      </c>
      <c r="M133" s="1">
        <v>0</v>
      </c>
      <c r="N133" s="1">
        <v>7.3</v>
      </c>
      <c r="O133" s="1">
        <v>323</v>
      </c>
      <c r="P133" s="1">
        <v>119</v>
      </c>
      <c r="Q133" s="9">
        <v>22877808</v>
      </c>
      <c r="R133" s="3">
        <v>35000000</v>
      </c>
    </row>
    <row r="134" spans="1:18" x14ac:dyDescent="0.25">
      <c r="A134" s="1" t="s">
        <v>1275</v>
      </c>
      <c r="B134" s="2">
        <v>34800</v>
      </c>
      <c r="C134" s="1" t="s">
        <v>1</v>
      </c>
      <c r="D134" s="1" t="s">
        <v>77</v>
      </c>
      <c r="E134" s="1" t="s">
        <v>3</v>
      </c>
      <c r="F134" s="1" t="s">
        <v>79</v>
      </c>
      <c r="G134" s="1" t="s">
        <v>92</v>
      </c>
      <c r="H134" s="1" t="s">
        <v>1276</v>
      </c>
      <c r="I134" s="1" t="s">
        <v>577</v>
      </c>
      <c r="J134" s="1">
        <v>29000</v>
      </c>
      <c r="K134" s="1">
        <v>29743</v>
      </c>
      <c r="L134" s="1">
        <v>0</v>
      </c>
      <c r="M134" s="1">
        <v>0</v>
      </c>
      <c r="N134" s="1">
        <v>6.4</v>
      </c>
      <c r="O134" s="1">
        <v>63</v>
      </c>
      <c r="P134" s="1">
        <v>107</v>
      </c>
      <c r="Q134" s="9">
        <v>18636537</v>
      </c>
      <c r="R134" s="3">
        <v>32000000</v>
      </c>
    </row>
    <row r="135" spans="1:18" x14ac:dyDescent="0.25">
      <c r="A135" s="1" t="s">
        <v>1384</v>
      </c>
      <c r="B135" s="2">
        <v>35317</v>
      </c>
      <c r="C135" s="1" t="s">
        <v>32</v>
      </c>
      <c r="D135" s="1" t="s">
        <v>9</v>
      </c>
      <c r="E135" s="1" t="s">
        <v>3</v>
      </c>
      <c r="F135" s="1" t="s">
        <v>4</v>
      </c>
      <c r="G135" s="1" t="s">
        <v>132</v>
      </c>
      <c r="H135" s="1" t="s">
        <v>1276</v>
      </c>
      <c r="I135" s="1" t="s">
        <v>1385</v>
      </c>
      <c r="J135" s="1">
        <v>29000</v>
      </c>
      <c r="K135" s="1">
        <v>63194</v>
      </c>
      <c r="L135" s="1">
        <v>4</v>
      </c>
      <c r="M135" s="1">
        <v>1000</v>
      </c>
      <c r="N135" s="1">
        <v>6.7</v>
      </c>
      <c r="O135" s="1">
        <v>45</v>
      </c>
      <c r="P135" s="1">
        <v>98</v>
      </c>
      <c r="Q135" s="9">
        <v>12782508</v>
      </c>
      <c r="R135" s="3">
        <v>23000000</v>
      </c>
    </row>
    <row r="136" spans="1:18" x14ac:dyDescent="0.25">
      <c r="A136" s="1" t="s">
        <v>6235</v>
      </c>
      <c r="B136" s="2">
        <v>41108</v>
      </c>
      <c r="C136" s="1" t="s">
        <v>32</v>
      </c>
      <c r="D136" s="1" t="s">
        <v>77</v>
      </c>
      <c r="E136" s="1" t="s">
        <v>3</v>
      </c>
      <c r="F136" s="1" t="s">
        <v>4</v>
      </c>
      <c r="G136" s="1" t="s">
        <v>132</v>
      </c>
      <c r="H136" s="1" t="s">
        <v>3162</v>
      </c>
      <c r="I136" s="1" t="s">
        <v>2413</v>
      </c>
      <c r="J136" s="1">
        <v>27000</v>
      </c>
      <c r="K136" s="1">
        <v>106759</v>
      </c>
      <c r="L136" s="1">
        <v>22000</v>
      </c>
      <c r="M136" s="1">
        <v>164000</v>
      </c>
      <c r="N136" s="1">
        <v>8.5</v>
      </c>
      <c r="O136" s="1">
        <v>813</v>
      </c>
      <c r="P136" s="1">
        <v>164</v>
      </c>
      <c r="Q136" s="9">
        <v>448130642</v>
      </c>
      <c r="R136" s="3">
        <v>250000000</v>
      </c>
    </row>
    <row r="137" spans="1:18" x14ac:dyDescent="0.25">
      <c r="A137" s="1" t="s">
        <v>6897</v>
      </c>
      <c r="B137" s="2">
        <v>42096</v>
      </c>
      <c r="C137" s="1" t="s">
        <v>32</v>
      </c>
      <c r="D137" s="1" t="s">
        <v>77</v>
      </c>
      <c r="E137" s="1" t="s">
        <v>3</v>
      </c>
      <c r="F137" s="1" t="s">
        <v>334</v>
      </c>
      <c r="G137" s="1" t="s">
        <v>92</v>
      </c>
      <c r="H137" s="1" t="s">
        <v>3162</v>
      </c>
      <c r="I137" s="1" t="s">
        <v>336</v>
      </c>
      <c r="J137" s="1">
        <v>27000</v>
      </c>
      <c r="K137" s="1">
        <v>40025</v>
      </c>
      <c r="L137" s="1">
        <v>750</v>
      </c>
      <c r="M137" s="1">
        <v>191000</v>
      </c>
      <c r="N137" s="1">
        <v>8.1</v>
      </c>
      <c r="O137" s="1">
        <v>739</v>
      </c>
      <c r="P137" s="1">
        <v>120</v>
      </c>
      <c r="Q137" s="9">
        <v>153629485</v>
      </c>
      <c r="R137" s="3">
        <v>150000000</v>
      </c>
    </row>
    <row r="138" spans="1:18" x14ac:dyDescent="0.25">
      <c r="A138" s="1" t="s">
        <v>6293</v>
      </c>
      <c r="B138" s="2">
        <v>41258</v>
      </c>
      <c r="C138" s="1" t="s">
        <v>32</v>
      </c>
      <c r="D138" s="1" t="s">
        <v>77</v>
      </c>
      <c r="E138" s="1" t="s">
        <v>3</v>
      </c>
      <c r="F138" s="1" t="s">
        <v>4</v>
      </c>
      <c r="G138" s="1" t="s">
        <v>132</v>
      </c>
      <c r="H138" s="1" t="s">
        <v>3162</v>
      </c>
      <c r="I138" s="1" t="s">
        <v>2315</v>
      </c>
      <c r="J138" s="1">
        <v>27000</v>
      </c>
      <c r="K138" s="1">
        <v>29808</v>
      </c>
      <c r="L138" s="1">
        <v>368</v>
      </c>
      <c r="M138" s="1">
        <v>18000</v>
      </c>
      <c r="N138" s="1">
        <v>6.3</v>
      </c>
      <c r="O138" s="1">
        <v>241</v>
      </c>
      <c r="P138" s="1">
        <v>103</v>
      </c>
      <c r="Q138" s="9">
        <v>54758461</v>
      </c>
      <c r="R138" s="3">
        <v>65000000</v>
      </c>
    </row>
    <row r="139" spans="1:18" x14ac:dyDescent="0.25">
      <c r="A139" s="1" t="s">
        <v>3161</v>
      </c>
      <c r="B139" s="2">
        <v>37501</v>
      </c>
      <c r="C139" s="1" t="s">
        <v>32</v>
      </c>
      <c r="D139" s="1" t="s">
        <v>77</v>
      </c>
      <c r="E139" s="1" t="s">
        <v>3</v>
      </c>
      <c r="F139" s="1" t="s">
        <v>4</v>
      </c>
      <c r="G139" s="1" t="s">
        <v>132</v>
      </c>
      <c r="H139" s="1" t="s">
        <v>3162</v>
      </c>
      <c r="I139" s="1" t="s">
        <v>1334</v>
      </c>
      <c r="J139" s="1">
        <v>27000</v>
      </c>
      <c r="K139" s="1">
        <v>31224</v>
      </c>
      <c r="L139" s="1">
        <v>53</v>
      </c>
      <c r="M139" s="1">
        <v>0</v>
      </c>
      <c r="N139" s="1">
        <v>6.4</v>
      </c>
      <c r="O139" s="1">
        <v>172</v>
      </c>
      <c r="P139" s="1">
        <v>116</v>
      </c>
      <c r="Q139" s="9">
        <v>43119879</v>
      </c>
      <c r="R139" s="3">
        <v>60000000</v>
      </c>
    </row>
    <row r="140" spans="1:18" x14ac:dyDescent="0.25">
      <c r="A140" s="1" t="s">
        <v>6016</v>
      </c>
      <c r="B140" s="2">
        <v>40797</v>
      </c>
      <c r="C140" s="1" t="s">
        <v>32</v>
      </c>
      <c r="D140" s="1" t="s">
        <v>9</v>
      </c>
      <c r="E140" s="1" t="s">
        <v>3</v>
      </c>
      <c r="F140" s="1" t="s">
        <v>4</v>
      </c>
      <c r="G140" s="1" t="s">
        <v>132</v>
      </c>
      <c r="H140" s="1" t="s">
        <v>3162</v>
      </c>
      <c r="I140" s="1" t="s">
        <v>2252</v>
      </c>
      <c r="J140" s="1">
        <v>27000</v>
      </c>
      <c r="K140" s="1">
        <v>29692</v>
      </c>
      <c r="L140" s="1">
        <v>149</v>
      </c>
      <c r="M140" s="1">
        <v>77000</v>
      </c>
      <c r="N140" s="1">
        <v>8.1999999999999993</v>
      </c>
      <c r="O140" s="1">
        <v>317</v>
      </c>
      <c r="P140" s="1">
        <v>140</v>
      </c>
      <c r="Q140" s="9">
        <v>13651662</v>
      </c>
      <c r="R140" s="3">
        <v>25000000</v>
      </c>
    </row>
    <row r="141" spans="1:18" x14ac:dyDescent="0.25">
      <c r="A141" s="1" t="s">
        <v>4999</v>
      </c>
      <c r="B141" s="2">
        <v>39649</v>
      </c>
      <c r="C141" s="1" t="s">
        <v>32</v>
      </c>
      <c r="D141" s="1" t="s">
        <v>77</v>
      </c>
      <c r="E141" s="1" t="s">
        <v>3</v>
      </c>
      <c r="F141" s="1" t="s">
        <v>83</v>
      </c>
      <c r="G141" s="1" t="s">
        <v>92</v>
      </c>
      <c r="H141" s="1" t="s">
        <v>3162</v>
      </c>
      <c r="I141" s="1" t="s">
        <v>1812</v>
      </c>
      <c r="J141" s="1">
        <v>27000</v>
      </c>
      <c r="K141" s="1">
        <v>46944</v>
      </c>
      <c r="L141" s="1">
        <v>0</v>
      </c>
      <c r="M141" s="1">
        <v>12000</v>
      </c>
      <c r="N141" s="1">
        <v>7.3</v>
      </c>
      <c r="O141" s="1">
        <v>209</v>
      </c>
      <c r="P141" s="1">
        <v>114</v>
      </c>
      <c r="Q141" s="9">
        <v>5694401</v>
      </c>
      <c r="R141" s="3">
        <v>18000000</v>
      </c>
    </row>
    <row r="142" spans="1:18" x14ac:dyDescent="0.25">
      <c r="A142" s="1" t="s">
        <v>3689</v>
      </c>
      <c r="B142" s="2">
        <v>38303</v>
      </c>
      <c r="C142" s="1" t="s">
        <v>32</v>
      </c>
      <c r="D142" s="1" t="s">
        <v>2</v>
      </c>
      <c r="E142" s="1" t="s">
        <v>3</v>
      </c>
      <c r="F142" s="1" t="s">
        <v>83</v>
      </c>
      <c r="G142" s="1" t="s">
        <v>92</v>
      </c>
      <c r="H142" s="1" t="s">
        <v>3162</v>
      </c>
      <c r="I142" s="1" t="s">
        <v>3690</v>
      </c>
      <c r="J142" s="1">
        <v>27000</v>
      </c>
      <c r="K142" s="1">
        <v>29277</v>
      </c>
      <c r="L142" s="1">
        <v>905</v>
      </c>
      <c r="M142" s="1">
        <v>0</v>
      </c>
      <c r="N142" s="1">
        <v>7.4</v>
      </c>
      <c r="O142" s="1">
        <v>149</v>
      </c>
      <c r="P142" s="1">
        <v>105</v>
      </c>
      <c r="Q142" s="9">
        <v>2338695</v>
      </c>
      <c r="R142" s="3">
        <v>4000000</v>
      </c>
    </row>
    <row r="143" spans="1:18" x14ac:dyDescent="0.25">
      <c r="A143" s="1" t="s">
        <v>6894</v>
      </c>
      <c r="B143" s="2">
        <v>42255</v>
      </c>
      <c r="C143" s="1" t="s">
        <v>32</v>
      </c>
      <c r="D143" s="1" t="s">
        <v>61</v>
      </c>
      <c r="E143" s="1" t="s">
        <v>3</v>
      </c>
      <c r="F143" s="1" t="s">
        <v>83</v>
      </c>
      <c r="G143" s="1" t="s">
        <v>92</v>
      </c>
      <c r="H143" s="1" t="s">
        <v>3162</v>
      </c>
      <c r="I143" s="1" t="s">
        <v>2140</v>
      </c>
      <c r="J143" s="1">
        <v>27000</v>
      </c>
      <c r="K143" s="1">
        <v>27659</v>
      </c>
      <c r="L143" s="1">
        <v>241</v>
      </c>
      <c r="M143" s="1">
        <v>43000</v>
      </c>
      <c r="N143" s="1">
        <v>7</v>
      </c>
      <c r="O143" s="1">
        <v>260</v>
      </c>
      <c r="P143" s="1">
        <v>132</v>
      </c>
      <c r="Q143" s="9">
        <v>1865774</v>
      </c>
      <c r="R143" s="3">
        <v>30000000</v>
      </c>
    </row>
    <row r="144" spans="1:18" x14ac:dyDescent="0.25">
      <c r="A144" s="1" t="s">
        <v>6841</v>
      </c>
      <c r="B144" s="2">
        <v>42280</v>
      </c>
      <c r="C144" s="1" t="s">
        <v>32</v>
      </c>
      <c r="D144" s="1" t="s">
        <v>2</v>
      </c>
      <c r="E144" s="1" t="s">
        <v>3</v>
      </c>
      <c r="F144" s="1" t="s">
        <v>2145</v>
      </c>
      <c r="G144" s="1" t="s">
        <v>92</v>
      </c>
      <c r="H144" s="1" t="s">
        <v>3162</v>
      </c>
      <c r="I144" s="1" t="s">
        <v>6190</v>
      </c>
      <c r="J144" s="1">
        <v>27000</v>
      </c>
      <c r="K144" s="1">
        <v>27666</v>
      </c>
      <c r="L144" s="1">
        <v>79</v>
      </c>
      <c r="M144" s="1">
        <v>18000</v>
      </c>
      <c r="N144" s="1">
        <v>6.4</v>
      </c>
      <c r="O144" s="1">
        <v>172</v>
      </c>
      <c r="P144" s="1">
        <v>137</v>
      </c>
      <c r="Q144" s="9">
        <v>1206135</v>
      </c>
      <c r="R144" s="3">
        <v>50000000</v>
      </c>
    </row>
    <row r="145" spans="1:18" x14ac:dyDescent="0.25">
      <c r="A145" s="1" t="s">
        <v>6223</v>
      </c>
      <c r="B145" s="2">
        <v>41118</v>
      </c>
      <c r="C145" s="1" t="s">
        <v>32</v>
      </c>
      <c r="D145" s="1" t="s">
        <v>77</v>
      </c>
      <c r="E145" s="1" t="s">
        <v>3</v>
      </c>
      <c r="F145" s="1" t="s">
        <v>4</v>
      </c>
      <c r="G145" s="1" t="s">
        <v>132</v>
      </c>
      <c r="H145" s="1" t="s">
        <v>5156</v>
      </c>
      <c r="I145" s="1" t="s">
        <v>4079</v>
      </c>
      <c r="J145" s="1">
        <v>26000</v>
      </c>
      <c r="K145" s="1">
        <v>87697</v>
      </c>
      <c r="L145" s="1">
        <v>0</v>
      </c>
      <c r="M145" s="1">
        <v>123000</v>
      </c>
      <c r="N145" s="1">
        <v>8.1</v>
      </c>
      <c r="O145" s="1">
        <v>703</v>
      </c>
      <c r="P145" s="1">
        <v>173</v>
      </c>
      <c r="Q145" s="9">
        <v>623279547</v>
      </c>
      <c r="R145" s="3">
        <v>220000000</v>
      </c>
    </row>
    <row r="146" spans="1:18" x14ac:dyDescent="0.25">
      <c r="A146" s="1" t="s">
        <v>6821</v>
      </c>
      <c r="B146" s="2">
        <v>42055</v>
      </c>
      <c r="C146" s="1" t="s">
        <v>32</v>
      </c>
      <c r="D146" s="1" t="s">
        <v>77</v>
      </c>
      <c r="E146" s="1" t="s">
        <v>3</v>
      </c>
      <c r="F146" s="1" t="s">
        <v>4</v>
      </c>
      <c r="G146" s="1" t="s">
        <v>132</v>
      </c>
      <c r="H146" s="1" t="s">
        <v>5156</v>
      </c>
      <c r="I146" s="1" t="s">
        <v>4079</v>
      </c>
      <c r="J146" s="1">
        <v>26000</v>
      </c>
      <c r="K146" s="1">
        <v>92000</v>
      </c>
      <c r="L146" s="1">
        <v>0</v>
      </c>
      <c r="M146" s="1">
        <v>118000</v>
      </c>
      <c r="N146" s="1">
        <v>7.5</v>
      </c>
      <c r="O146" s="1">
        <v>635</v>
      </c>
      <c r="P146" s="1">
        <v>141</v>
      </c>
      <c r="Q146" s="9">
        <v>458991599</v>
      </c>
      <c r="R146" s="3">
        <v>250000000</v>
      </c>
    </row>
    <row r="147" spans="1:18" x14ac:dyDescent="0.25">
      <c r="A147" s="1" t="s">
        <v>6870</v>
      </c>
      <c r="B147" s="2">
        <v>42012</v>
      </c>
      <c r="C147" s="1" t="s">
        <v>32</v>
      </c>
      <c r="D147" s="1" t="s">
        <v>77</v>
      </c>
      <c r="E147" s="1" t="s">
        <v>3</v>
      </c>
      <c r="F147" s="1" t="s">
        <v>4</v>
      </c>
      <c r="G147" s="1" t="s">
        <v>132</v>
      </c>
      <c r="H147" s="1" t="s">
        <v>1811</v>
      </c>
      <c r="I147" s="1" t="s">
        <v>3746</v>
      </c>
      <c r="J147" s="1">
        <v>26000</v>
      </c>
      <c r="K147" s="1">
        <v>79150</v>
      </c>
      <c r="L147" s="1">
        <v>0</v>
      </c>
      <c r="M147" s="1">
        <v>94000</v>
      </c>
      <c r="N147" s="1">
        <v>7.2</v>
      </c>
      <c r="O147" s="1">
        <v>424</v>
      </c>
      <c r="P147" s="1">
        <v>140</v>
      </c>
      <c r="Q147" s="9">
        <v>350034110</v>
      </c>
      <c r="R147" s="3">
        <v>190000000</v>
      </c>
    </row>
    <row r="148" spans="1:18" x14ac:dyDescent="0.25">
      <c r="A148" s="1" t="s">
        <v>5362</v>
      </c>
      <c r="B148" s="2">
        <v>39986</v>
      </c>
      <c r="C148" s="1" t="s">
        <v>32</v>
      </c>
      <c r="D148" s="1" t="s">
        <v>77</v>
      </c>
      <c r="E148" s="1" t="s">
        <v>3</v>
      </c>
      <c r="F148" s="1" t="s">
        <v>4</v>
      </c>
      <c r="G148" s="1" t="s">
        <v>132</v>
      </c>
      <c r="H148" s="1" t="s">
        <v>5156</v>
      </c>
      <c r="I148" s="1" t="s">
        <v>4386</v>
      </c>
      <c r="J148" s="1">
        <v>26000</v>
      </c>
      <c r="K148" s="1">
        <v>39284</v>
      </c>
      <c r="L148" s="1">
        <v>14000</v>
      </c>
      <c r="M148" s="1">
        <v>19000</v>
      </c>
      <c r="N148" s="1">
        <v>8</v>
      </c>
      <c r="O148" s="1">
        <v>518</v>
      </c>
      <c r="P148" s="1">
        <v>127</v>
      </c>
      <c r="Q148" s="9">
        <v>257704099</v>
      </c>
      <c r="R148" s="3">
        <v>150000000</v>
      </c>
    </row>
    <row r="149" spans="1:18" x14ac:dyDescent="0.25">
      <c r="A149" s="1" t="s">
        <v>6554</v>
      </c>
      <c r="B149" s="2">
        <v>41561</v>
      </c>
      <c r="C149" s="1" t="s">
        <v>32</v>
      </c>
      <c r="D149" s="1" t="s">
        <v>77</v>
      </c>
      <c r="E149" s="1" t="s">
        <v>3</v>
      </c>
      <c r="F149" s="1" t="s">
        <v>4</v>
      </c>
      <c r="G149" s="1" t="s">
        <v>132</v>
      </c>
      <c r="H149" s="1" t="s">
        <v>5156</v>
      </c>
      <c r="I149" s="1" t="s">
        <v>6555</v>
      </c>
      <c r="J149" s="1">
        <v>26000</v>
      </c>
      <c r="K149" s="1">
        <v>59803</v>
      </c>
      <c r="L149" s="1">
        <v>230</v>
      </c>
      <c r="M149" s="1">
        <v>63000</v>
      </c>
      <c r="N149" s="1">
        <v>7.1</v>
      </c>
      <c r="O149" s="1">
        <v>486</v>
      </c>
      <c r="P149" s="1">
        <v>112</v>
      </c>
      <c r="Q149" s="9">
        <v>206360018</v>
      </c>
      <c r="R149" s="3">
        <v>170000000</v>
      </c>
    </row>
    <row r="150" spans="1:18" x14ac:dyDescent="0.25">
      <c r="A150" s="1" t="s">
        <v>6008</v>
      </c>
      <c r="B150" s="2">
        <v>40562</v>
      </c>
      <c r="C150" s="1" t="s">
        <v>32</v>
      </c>
      <c r="D150" s="1" t="s">
        <v>77</v>
      </c>
      <c r="E150" s="1" t="s">
        <v>3</v>
      </c>
      <c r="F150" s="1" t="s">
        <v>4</v>
      </c>
      <c r="G150" s="1" t="s">
        <v>132</v>
      </c>
      <c r="H150" s="1" t="s">
        <v>5156</v>
      </c>
      <c r="I150" s="1" t="s">
        <v>725</v>
      </c>
      <c r="J150" s="1">
        <v>26000</v>
      </c>
      <c r="K150" s="1">
        <v>60059</v>
      </c>
      <c r="L150" s="1">
        <v>0</v>
      </c>
      <c r="M150" s="1">
        <v>63000</v>
      </c>
      <c r="N150" s="1">
        <v>7</v>
      </c>
      <c r="O150" s="1">
        <v>516</v>
      </c>
      <c r="P150" s="1">
        <v>115</v>
      </c>
      <c r="Q150" s="9">
        <v>181015141</v>
      </c>
      <c r="R150" s="3">
        <v>150000000</v>
      </c>
    </row>
    <row r="151" spans="1:18" x14ac:dyDescent="0.25">
      <c r="A151" s="1" t="s">
        <v>6204</v>
      </c>
      <c r="B151" s="2">
        <v>40918</v>
      </c>
      <c r="C151" s="1" t="s">
        <v>32</v>
      </c>
      <c r="D151" s="1" t="s">
        <v>77</v>
      </c>
      <c r="E151" s="1" t="s">
        <v>3</v>
      </c>
      <c r="F151" s="1" t="s">
        <v>4</v>
      </c>
      <c r="G151" s="1" t="s">
        <v>132</v>
      </c>
      <c r="H151" s="1" t="s">
        <v>5156</v>
      </c>
      <c r="I151" s="1" t="s">
        <v>6205</v>
      </c>
      <c r="J151" s="1">
        <v>26000</v>
      </c>
      <c r="K151" s="1">
        <v>72881</v>
      </c>
      <c r="L151" s="1">
        <v>274</v>
      </c>
      <c r="M151" s="1">
        <v>53000</v>
      </c>
      <c r="N151" s="1">
        <v>6.1</v>
      </c>
      <c r="O151" s="1">
        <v>416</v>
      </c>
      <c r="P151" s="1">
        <v>132</v>
      </c>
      <c r="Q151" s="9">
        <v>155111815</v>
      </c>
      <c r="R151" s="3">
        <v>170000000</v>
      </c>
    </row>
    <row r="152" spans="1:18" x14ac:dyDescent="0.25">
      <c r="A152" s="1" t="s">
        <v>3484</v>
      </c>
      <c r="B152" s="2">
        <v>37949</v>
      </c>
      <c r="C152" s="1" t="s">
        <v>32</v>
      </c>
      <c r="D152" s="1" t="s">
        <v>77</v>
      </c>
      <c r="E152" s="1" t="s">
        <v>3</v>
      </c>
      <c r="F152" s="1" t="s">
        <v>4</v>
      </c>
      <c r="G152" s="1" t="s">
        <v>132</v>
      </c>
      <c r="H152" s="1" t="s">
        <v>1811</v>
      </c>
      <c r="I152" s="1" t="s">
        <v>1201</v>
      </c>
      <c r="J152" s="1">
        <v>26000</v>
      </c>
      <c r="K152" s="1">
        <v>35084</v>
      </c>
      <c r="L152" s="1">
        <v>473</v>
      </c>
      <c r="M152" s="1">
        <v>0</v>
      </c>
      <c r="N152" s="1">
        <v>7</v>
      </c>
      <c r="O152" s="1">
        <v>155</v>
      </c>
      <c r="P152" s="1">
        <v>111</v>
      </c>
      <c r="Q152" s="9">
        <v>106126012</v>
      </c>
      <c r="R152" s="3">
        <v>60000000</v>
      </c>
    </row>
    <row r="153" spans="1:18" x14ac:dyDescent="0.25">
      <c r="A153" s="1" t="s">
        <v>5675</v>
      </c>
      <c r="B153" s="2">
        <v>40494</v>
      </c>
      <c r="C153" s="1" t="s">
        <v>32</v>
      </c>
      <c r="D153" s="1" t="s">
        <v>77</v>
      </c>
      <c r="E153" s="1" t="s">
        <v>3</v>
      </c>
      <c r="F153" s="1" t="s">
        <v>4</v>
      </c>
      <c r="G153" s="1" t="s">
        <v>92</v>
      </c>
      <c r="H153" s="1" t="s">
        <v>1811</v>
      </c>
      <c r="I153" s="1" t="s">
        <v>236</v>
      </c>
      <c r="J153" s="1">
        <v>26000</v>
      </c>
      <c r="K153" s="1">
        <v>46355</v>
      </c>
      <c r="L153" s="1">
        <v>13000</v>
      </c>
      <c r="M153" s="1">
        <v>57000</v>
      </c>
      <c r="N153" s="1">
        <v>6.5</v>
      </c>
      <c r="O153" s="1">
        <v>424</v>
      </c>
      <c r="P153" s="1">
        <v>113</v>
      </c>
      <c r="Q153" s="9">
        <v>102981571</v>
      </c>
      <c r="R153" s="3">
        <v>80000000</v>
      </c>
    </row>
    <row r="154" spans="1:18" x14ac:dyDescent="0.25">
      <c r="A154" s="1" t="s">
        <v>6240</v>
      </c>
      <c r="B154" s="2">
        <v>40985</v>
      </c>
      <c r="C154" s="1" t="s">
        <v>32</v>
      </c>
      <c r="D154" s="1" t="s">
        <v>77</v>
      </c>
      <c r="E154" s="1" t="s">
        <v>3</v>
      </c>
      <c r="F154" s="1" t="s">
        <v>4</v>
      </c>
      <c r="G154" s="1" t="s">
        <v>92</v>
      </c>
      <c r="H154" s="1" t="s">
        <v>1811</v>
      </c>
      <c r="I154" s="1" t="s">
        <v>1529</v>
      </c>
      <c r="J154" s="1">
        <v>26000</v>
      </c>
      <c r="K154" s="1">
        <v>57881</v>
      </c>
      <c r="L154" s="1">
        <v>165</v>
      </c>
      <c r="M154" s="1">
        <v>108000</v>
      </c>
      <c r="N154" s="1">
        <v>6.7</v>
      </c>
      <c r="O154" s="1">
        <v>383</v>
      </c>
      <c r="P154" s="1">
        <v>103</v>
      </c>
      <c r="Q154" s="9">
        <v>85017401</v>
      </c>
      <c r="R154" s="3">
        <v>92000000</v>
      </c>
    </row>
    <row r="155" spans="1:18" x14ac:dyDescent="0.25">
      <c r="A155" s="1" t="s">
        <v>7009</v>
      </c>
      <c r="B155" s="2">
        <v>42219</v>
      </c>
      <c r="C155" s="1" t="s">
        <v>32</v>
      </c>
      <c r="D155" s="1" t="s">
        <v>40</v>
      </c>
      <c r="E155" s="1" t="s">
        <v>3</v>
      </c>
      <c r="F155" s="1" t="s">
        <v>4</v>
      </c>
      <c r="G155" s="1" t="s">
        <v>92</v>
      </c>
      <c r="H155" s="1" t="s">
        <v>5156</v>
      </c>
      <c r="I155" s="1" t="s">
        <v>7010</v>
      </c>
      <c r="J155" s="1">
        <v>26000</v>
      </c>
      <c r="K155" s="1">
        <v>40312</v>
      </c>
      <c r="L155" s="1">
        <v>0</v>
      </c>
      <c r="M155" s="1">
        <v>28000</v>
      </c>
      <c r="N155" s="1">
        <v>6.1</v>
      </c>
      <c r="O155" s="1">
        <v>204</v>
      </c>
      <c r="P155" s="1">
        <v>99</v>
      </c>
      <c r="Q155" s="9">
        <v>58879132</v>
      </c>
      <c r="R155" s="3">
        <v>31000000</v>
      </c>
    </row>
    <row r="156" spans="1:18" x14ac:dyDescent="0.25">
      <c r="A156" s="1" t="s">
        <v>2881</v>
      </c>
      <c r="B156" s="2">
        <v>37021</v>
      </c>
      <c r="C156" s="1" t="s">
        <v>32</v>
      </c>
      <c r="D156" s="1" t="s">
        <v>77</v>
      </c>
      <c r="E156" s="1" t="s">
        <v>3</v>
      </c>
      <c r="F156" s="1" t="s">
        <v>4</v>
      </c>
      <c r="G156" s="1" t="s">
        <v>132</v>
      </c>
      <c r="H156" s="1" t="s">
        <v>1811</v>
      </c>
      <c r="I156" s="1" t="s">
        <v>2353</v>
      </c>
      <c r="J156" s="1">
        <v>26000</v>
      </c>
      <c r="K156" s="1">
        <v>32831</v>
      </c>
      <c r="L156" s="1">
        <v>70</v>
      </c>
      <c r="M156" s="1">
        <v>0</v>
      </c>
      <c r="N156" s="1">
        <v>5.9</v>
      </c>
      <c r="O156" s="1">
        <v>98</v>
      </c>
      <c r="P156" s="1">
        <v>85</v>
      </c>
      <c r="Q156" s="9">
        <v>43905746</v>
      </c>
      <c r="R156" s="3">
        <v>49000000</v>
      </c>
    </row>
    <row r="157" spans="1:18" x14ac:dyDescent="0.25">
      <c r="A157" s="1" t="s">
        <v>4188</v>
      </c>
      <c r="B157" s="2">
        <v>38539</v>
      </c>
      <c r="C157" s="1" t="s">
        <v>32</v>
      </c>
      <c r="D157" s="1" t="s">
        <v>77</v>
      </c>
      <c r="E157" s="1" t="s">
        <v>3</v>
      </c>
      <c r="F157" s="1" t="s">
        <v>161</v>
      </c>
      <c r="G157" s="1" t="s">
        <v>132</v>
      </c>
      <c r="H157" s="1" t="s">
        <v>1811</v>
      </c>
      <c r="I157" s="1" t="s">
        <v>3237</v>
      </c>
      <c r="J157" s="1">
        <v>26000</v>
      </c>
      <c r="K157" s="1">
        <v>29050</v>
      </c>
      <c r="L157" s="1">
        <v>255</v>
      </c>
      <c r="M157" s="1">
        <v>0</v>
      </c>
      <c r="N157" s="1">
        <v>6.3</v>
      </c>
      <c r="O157" s="1">
        <v>163</v>
      </c>
      <c r="P157" s="1">
        <v>87</v>
      </c>
      <c r="Q157" s="9">
        <v>43095600</v>
      </c>
      <c r="R157" s="3">
        <v>32000000</v>
      </c>
    </row>
    <row r="158" spans="1:18" x14ac:dyDescent="0.25">
      <c r="A158" s="1" t="s">
        <v>6227</v>
      </c>
      <c r="B158" s="2">
        <v>41005</v>
      </c>
      <c r="C158" s="1" t="s">
        <v>32</v>
      </c>
      <c r="D158" s="1" t="s">
        <v>315</v>
      </c>
      <c r="E158" s="1" t="s">
        <v>3</v>
      </c>
      <c r="F158" s="1" t="s">
        <v>4</v>
      </c>
      <c r="G158" s="1" t="s">
        <v>92</v>
      </c>
      <c r="H158" s="1" t="s">
        <v>5156</v>
      </c>
      <c r="I158" s="1" t="s">
        <v>6228</v>
      </c>
      <c r="J158" s="1">
        <v>26000</v>
      </c>
      <c r="K158" s="1">
        <v>29551</v>
      </c>
      <c r="L158" s="1">
        <v>246</v>
      </c>
      <c r="M158" s="1">
        <v>66000</v>
      </c>
      <c r="N158" s="1">
        <v>7</v>
      </c>
      <c r="O158" s="1">
        <v>634</v>
      </c>
      <c r="P158" s="1">
        <v>95</v>
      </c>
      <c r="Q158" s="9">
        <v>42043633</v>
      </c>
      <c r="R158" s="3">
        <v>30000000</v>
      </c>
    </row>
    <row r="159" spans="1:18" x14ac:dyDescent="0.25">
      <c r="A159" s="1" t="s">
        <v>6753</v>
      </c>
      <c r="B159" s="2">
        <v>41877</v>
      </c>
      <c r="C159" s="1" t="s">
        <v>32</v>
      </c>
      <c r="D159" s="1" t="s">
        <v>77</v>
      </c>
      <c r="E159" s="1" t="s">
        <v>3</v>
      </c>
      <c r="F159" s="1" t="s">
        <v>4</v>
      </c>
      <c r="G159" s="1" t="s">
        <v>132</v>
      </c>
      <c r="H159" s="1" t="s">
        <v>1811</v>
      </c>
      <c r="I159" s="1" t="s">
        <v>6754</v>
      </c>
      <c r="J159" s="1">
        <v>26000</v>
      </c>
      <c r="K159" s="1">
        <v>52610</v>
      </c>
      <c r="L159" s="1">
        <v>385</v>
      </c>
      <c r="M159" s="1">
        <v>56000</v>
      </c>
      <c r="N159" s="1">
        <v>6.1</v>
      </c>
      <c r="O159" s="1">
        <v>320</v>
      </c>
      <c r="P159" s="1">
        <v>131</v>
      </c>
      <c r="Q159" s="9">
        <v>39292022</v>
      </c>
      <c r="R159" s="3">
        <v>90000000</v>
      </c>
    </row>
    <row r="160" spans="1:18" x14ac:dyDescent="0.25">
      <c r="A160" s="1" t="s">
        <v>4867</v>
      </c>
      <c r="B160" s="2">
        <v>39792</v>
      </c>
      <c r="C160" s="1" t="s">
        <v>32</v>
      </c>
      <c r="D160" s="1" t="s">
        <v>77</v>
      </c>
      <c r="E160" s="1" t="s">
        <v>3</v>
      </c>
      <c r="F160" s="1" t="s">
        <v>4</v>
      </c>
      <c r="G160" s="1" t="s">
        <v>92</v>
      </c>
      <c r="H160" s="1" t="s">
        <v>1811</v>
      </c>
      <c r="I160" s="1" t="s">
        <v>1230</v>
      </c>
      <c r="J160" s="1">
        <v>26000</v>
      </c>
      <c r="K160" s="1">
        <v>28643</v>
      </c>
      <c r="L160" s="1">
        <v>545</v>
      </c>
      <c r="M160" s="1">
        <v>0</v>
      </c>
      <c r="N160" s="1">
        <v>6.4</v>
      </c>
      <c r="O160" s="1">
        <v>230</v>
      </c>
      <c r="P160" s="1">
        <v>111</v>
      </c>
      <c r="Q160" s="9">
        <v>36064910</v>
      </c>
      <c r="R160" s="3">
        <v>45000000</v>
      </c>
    </row>
    <row r="161" spans="1:18" x14ac:dyDescent="0.25">
      <c r="A161" s="1" t="s">
        <v>2475</v>
      </c>
      <c r="B161" s="2">
        <v>36692</v>
      </c>
      <c r="C161" s="1" t="s">
        <v>32</v>
      </c>
      <c r="D161" s="1" t="s">
        <v>20</v>
      </c>
      <c r="E161" s="1" t="s">
        <v>3</v>
      </c>
      <c r="F161" s="1" t="s">
        <v>83</v>
      </c>
      <c r="G161" s="1" t="s">
        <v>92</v>
      </c>
      <c r="H161" s="1" t="s">
        <v>1811</v>
      </c>
      <c r="I161" s="1" t="s">
        <v>1812</v>
      </c>
      <c r="J161" s="1">
        <v>26000</v>
      </c>
      <c r="K161" s="1">
        <v>39175</v>
      </c>
      <c r="L161" s="1">
        <v>0</v>
      </c>
      <c r="M161" s="1">
        <v>27000</v>
      </c>
      <c r="N161" s="1">
        <v>8.3000000000000007</v>
      </c>
      <c r="O161" s="1">
        <v>151</v>
      </c>
      <c r="P161" s="1">
        <v>104</v>
      </c>
      <c r="Q161" s="9">
        <v>30093107</v>
      </c>
      <c r="R161" s="3">
        <v>6000000</v>
      </c>
    </row>
    <row r="162" spans="1:18" x14ac:dyDescent="0.25">
      <c r="A162" s="1" t="s">
        <v>5042</v>
      </c>
      <c r="B162" s="2">
        <v>39633</v>
      </c>
      <c r="C162" s="1" t="s">
        <v>32</v>
      </c>
      <c r="D162" s="1" t="s">
        <v>2</v>
      </c>
      <c r="E162" s="1" t="s">
        <v>3</v>
      </c>
      <c r="F162" s="1" t="s">
        <v>83</v>
      </c>
      <c r="G162" s="1" t="s">
        <v>92</v>
      </c>
      <c r="H162" s="1" t="s">
        <v>1811</v>
      </c>
      <c r="I162" s="1" t="s">
        <v>460</v>
      </c>
      <c r="J162" s="1">
        <v>26000</v>
      </c>
      <c r="K162" s="1">
        <v>27755</v>
      </c>
      <c r="L162" s="1">
        <v>79</v>
      </c>
      <c r="M162" s="1">
        <v>0</v>
      </c>
      <c r="N162" s="1">
        <v>7.3</v>
      </c>
      <c r="O162" s="1">
        <v>222</v>
      </c>
      <c r="P162" s="1">
        <v>111</v>
      </c>
      <c r="Q162" s="9">
        <v>30028592</v>
      </c>
      <c r="R162" s="3">
        <v>20000000</v>
      </c>
    </row>
    <row r="163" spans="1:18" x14ac:dyDescent="0.25">
      <c r="A163" s="1" t="s">
        <v>5990</v>
      </c>
      <c r="B163" s="2">
        <v>40690</v>
      </c>
      <c r="C163" s="1" t="s">
        <v>32</v>
      </c>
      <c r="D163" s="1" t="s">
        <v>77</v>
      </c>
      <c r="E163" s="1" t="s">
        <v>3</v>
      </c>
      <c r="F163" s="1" t="s">
        <v>4</v>
      </c>
      <c r="G163" s="1" t="s">
        <v>92</v>
      </c>
      <c r="H163" s="1" t="s">
        <v>1811</v>
      </c>
      <c r="I163" s="1" t="s">
        <v>1529</v>
      </c>
      <c r="J163" s="1">
        <v>26000</v>
      </c>
      <c r="K163" s="1">
        <v>27834</v>
      </c>
      <c r="L163" s="1">
        <v>165</v>
      </c>
      <c r="M163" s="1">
        <v>16000</v>
      </c>
      <c r="N163" s="1">
        <v>6.6</v>
      </c>
      <c r="O163" s="1">
        <v>252</v>
      </c>
      <c r="P163" s="1">
        <v>93</v>
      </c>
      <c r="Q163" s="9">
        <v>29113588</v>
      </c>
      <c r="R163" s="3">
        <v>40000000</v>
      </c>
    </row>
    <row r="164" spans="1:18" x14ac:dyDescent="0.25">
      <c r="A164" s="1" t="s">
        <v>4278</v>
      </c>
      <c r="B164" s="2">
        <v>39079</v>
      </c>
      <c r="C164" s="1" t="s">
        <v>32</v>
      </c>
      <c r="D164" s="1" t="s">
        <v>77</v>
      </c>
      <c r="E164" s="1" t="s">
        <v>3</v>
      </c>
      <c r="F164" s="1" t="s">
        <v>4</v>
      </c>
      <c r="G164" s="1" t="s">
        <v>92</v>
      </c>
      <c r="H164" s="1" t="s">
        <v>1811</v>
      </c>
      <c r="I164" s="1" t="s">
        <v>4279</v>
      </c>
      <c r="J164" s="1">
        <v>26000</v>
      </c>
      <c r="K164" s="1">
        <v>28767</v>
      </c>
      <c r="L164" s="1">
        <v>83</v>
      </c>
      <c r="M164" s="1">
        <v>0</v>
      </c>
      <c r="N164" s="1">
        <v>7</v>
      </c>
      <c r="O164" s="1">
        <v>170</v>
      </c>
      <c r="P164" s="1">
        <v>93</v>
      </c>
      <c r="Q164" s="9">
        <v>27829874</v>
      </c>
      <c r="R164" s="3">
        <v>12000000</v>
      </c>
    </row>
    <row r="165" spans="1:18" x14ac:dyDescent="0.25">
      <c r="A165" s="1" t="s">
        <v>6471</v>
      </c>
      <c r="B165" s="2">
        <v>41519</v>
      </c>
      <c r="C165" s="1" t="s">
        <v>32</v>
      </c>
      <c r="D165" s="1" t="s">
        <v>77</v>
      </c>
      <c r="E165" s="1" t="s">
        <v>3</v>
      </c>
      <c r="F165" s="1" t="s">
        <v>83</v>
      </c>
      <c r="G165" s="1" t="s">
        <v>92</v>
      </c>
      <c r="H165" s="1" t="s">
        <v>5156</v>
      </c>
      <c r="I165" s="1" t="s">
        <v>456</v>
      </c>
      <c r="J165" s="1">
        <v>26000</v>
      </c>
      <c r="K165" s="1">
        <v>37206</v>
      </c>
      <c r="L165" s="1">
        <v>2000</v>
      </c>
      <c r="M165" s="1">
        <v>83000</v>
      </c>
      <c r="N165" s="1">
        <v>8.1</v>
      </c>
      <c r="O165" s="1">
        <v>393</v>
      </c>
      <c r="P165" s="1">
        <v>123</v>
      </c>
      <c r="Q165" s="9">
        <v>26903709</v>
      </c>
      <c r="R165" s="3">
        <v>38000000</v>
      </c>
    </row>
    <row r="166" spans="1:18" x14ac:dyDescent="0.25">
      <c r="A166" s="1" t="s">
        <v>3236</v>
      </c>
      <c r="B166" s="2">
        <v>37415</v>
      </c>
      <c r="C166" s="1" t="s">
        <v>32</v>
      </c>
      <c r="D166" s="1" t="s">
        <v>77</v>
      </c>
      <c r="E166" s="1" t="s">
        <v>3</v>
      </c>
      <c r="F166" s="1" t="s">
        <v>161</v>
      </c>
      <c r="G166" s="1" t="s">
        <v>132</v>
      </c>
      <c r="H166" s="1" t="s">
        <v>1811</v>
      </c>
      <c r="I166" s="1" t="s">
        <v>3237</v>
      </c>
      <c r="J166" s="1">
        <v>26000</v>
      </c>
      <c r="K166" s="1">
        <v>27572</v>
      </c>
      <c r="L166" s="1">
        <v>255</v>
      </c>
      <c r="M166" s="1">
        <v>0</v>
      </c>
      <c r="N166" s="1">
        <v>6.8</v>
      </c>
      <c r="O166" s="1">
        <v>171</v>
      </c>
      <c r="P166" s="1">
        <v>92</v>
      </c>
      <c r="Q166" s="9">
        <v>25296447</v>
      </c>
      <c r="R166" s="3">
        <v>21000000</v>
      </c>
    </row>
    <row r="167" spans="1:18" x14ac:dyDescent="0.25">
      <c r="A167" s="1" t="s">
        <v>5860</v>
      </c>
      <c r="B167" s="2">
        <v>40780</v>
      </c>
      <c r="C167" s="1" t="s">
        <v>32</v>
      </c>
      <c r="D167" s="1" t="s">
        <v>77</v>
      </c>
      <c r="E167" s="1" t="s">
        <v>3</v>
      </c>
      <c r="F167" s="1" t="s">
        <v>83</v>
      </c>
      <c r="G167" s="1" t="s">
        <v>92</v>
      </c>
      <c r="H167" s="1" t="s">
        <v>1811</v>
      </c>
      <c r="I167" s="1" t="s">
        <v>5861</v>
      </c>
      <c r="J167" s="1">
        <v>26000</v>
      </c>
      <c r="K167" s="1">
        <v>49608</v>
      </c>
      <c r="L167" s="1">
        <v>5</v>
      </c>
      <c r="M167" s="1">
        <v>17000</v>
      </c>
      <c r="N167" s="1">
        <v>6.5</v>
      </c>
      <c r="O167" s="1">
        <v>189</v>
      </c>
      <c r="P167" s="1">
        <v>116</v>
      </c>
      <c r="Q167" s="9">
        <v>25093607</v>
      </c>
      <c r="R167" s="3">
        <v>35000000</v>
      </c>
    </row>
    <row r="168" spans="1:18" x14ac:dyDescent="0.25">
      <c r="A168" s="1" t="s">
        <v>6881</v>
      </c>
      <c r="B168" s="2">
        <v>42245</v>
      </c>
      <c r="C168" s="1" t="s">
        <v>32</v>
      </c>
      <c r="D168" s="1" t="s">
        <v>77</v>
      </c>
      <c r="E168" s="1" t="s">
        <v>3</v>
      </c>
      <c r="F168" s="1" t="s">
        <v>4</v>
      </c>
      <c r="G168" s="1" t="s">
        <v>132</v>
      </c>
      <c r="H168" s="1" t="s">
        <v>5156</v>
      </c>
      <c r="I168" s="1" t="s">
        <v>456</v>
      </c>
      <c r="J168" s="1">
        <v>26000</v>
      </c>
      <c r="K168" s="1">
        <v>28328</v>
      </c>
      <c r="L168" s="1">
        <v>2000</v>
      </c>
      <c r="M168" s="1">
        <v>27000</v>
      </c>
      <c r="N168" s="1">
        <v>7</v>
      </c>
      <c r="O168" s="1">
        <v>289</v>
      </c>
      <c r="P168" s="1">
        <v>122</v>
      </c>
      <c r="Q168" s="9">
        <v>24985612</v>
      </c>
      <c r="R168" s="3">
        <v>100000000</v>
      </c>
    </row>
    <row r="169" spans="1:18" x14ac:dyDescent="0.25">
      <c r="A169" s="1" t="s">
        <v>4825</v>
      </c>
      <c r="B169" s="2">
        <v>39146</v>
      </c>
      <c r="C169" s="1" t="s">
        <v>32</v>
      </c>
      <c r="D169" s="1" t="s">
        <v>77</v>
      </c>
      <c r="E169" s="1" t="s">
        <v>3</v>
      </c>
      <c r="F169" s="1" t="s">
        <v>4</v>
      </c>
      <c r="G169" s="1" t="s">
        <v>92</v>
      </c>
      <c r="H169" s="1" t="s">
        <v>1811</v>
      </c>
      <c r="I169" s="1" t="s">
        <v>4826</v>
      </c>
      <c r="J169" s="1">
        <v>26000</v>
      </c>
      <c r="K169" s="1">
        <v>33565</v>
      </c>
      <c r="L169" s="1">
        <v>5</v>
      </c>
      <c r="M169" s="1">
        <v>0</v>
      </c>
      <c r="N169" s="1">
        <v>6.3</v>
      </c>
      <c r="O169" s="1">
        <v>119</v>
      </c>
      <c r="P169" s="1">
        <v>103</v>
      </c>
      <c r="Q169" s="9">
        <v>22466994</v>
      </c>
      <c r="R169" s="3">
        <v>25000000</v>
      </c>
    </row>
    <row r="170" spans="1:18" x14ac:dyDescent="0.25">
      <c r="A170" s="1" t="s">
        <v>6411</v>
      </c>
      <c r="B170" s="2">
        <v>41568</v>
      </c>
      <c r="C170" s="1" t="s">
        <v>32</v>
      </c>
      <c r="D170" s="1" t="s">
        <v>77</v>
      </c>
      <c r="E170" s="1" t="s">
        <v>3</v>
      </c>
      <c r="F170" s="1" t="s">
        <v>4</v>
      </c>
      <c r="G170" s="1" t="s">
        <v>92</v>
      </c>
      <c r="H170" s="1" t="s">
        <v>1811</v>
      </c>
      <c r="I170" s="1" t="s">
        <v>1283</v>
      </c>
      <c r="J170" s="1">
        <v>26000</v>
      </c>
      <c r="K170" s="1">
        <v>39989</v>
      </c>
      <c r="L170" s="1">
        <v>39</v>
      </c>
      <c r="M170" s="1">
        <v>15000</v>
      </c>
      <c r="N170" s="1">
        <v>6.5</v>
      </c>
      <c r="O170" s="1">
        <v>203</v>
      </c>
      <c r="P170" s="1">
        <v>100</v>
      </c>
      <c r="Q170" s="9">
        <v>19783777</v>
      </c>
      <c r="R170" s="3">
        <v>22000000</v>
      </c>
    </row>
    <row r="171" spans="1:18" x14ac:dyDescent="0.25">
      <c r="A171" s="1" t="s">
        <v>6458</v>
      </c>
      <c r="B171" s="2">
        <v>41361</v>
      </c>
      <c r="C171" s="1" t="s">
        <v>32</v>
      </c>
      <c r="D171" s="1" t="s">
        <v>77</v>
      </c>
      <c r="E171" s="1" t="s">
        <v>3</v>
      </c>
      <c r="F171" s="1" t="s">
        <v>4</v>
      </c>
      <c r="G171" s="1" t="s">
        <v>92</v>
      </c>
      <c r="H171" s="1" t="s">
        <v>1811</v>
      </c>
      <c r="I171" s="1" t="s">
        <v>959</v>
      </c>
      <c r="J171" s="1">
        <v>26000</v>
      </c>
      <c r="K171" s="1">
        <v>28479</v>
      </c>
      <c r="L171" s="1">
        <v>138</v>
      </c>
      <c r="M171" s="1">
        <v>17000</v>
      </c>
      <c r="N171" s="1">
        <v>6.2</v>
      </c>
      <c r="O171" s="1">
        <v>224</v>
      </c>
      <c r="P171" s="1">
        <v>118</v>
      </c>
      <c r="Q171" s="9">
        <v>17609982</v>
      </c>
      <c r="R171" s="3">
        <v>35000000</v>
      </c>
    </row>
    <row r="172" spans="1:18" x14ac:dyDescent="0.25">
      <c r="A172" s="1" t="s">
        <v>6188</v>
      </c>
      <c r="B172" s="2">
        <v>41091</v>
      </c>
      <c r="C172" s="1" t="s">
        <v>32</v>
      </c>
      <c r="D172" s="1" t="s">
        <v>77</v>
      </c>
      <c r="E172" s="1" t="s">
        <v>3</v>
      </c>
      <c r="F172" s="1" t="s">
        <v>4</v>
      </c>
      <c r="G172" s="1" t="s">
        <v>92</v>
      </c>
      <c r="H172" s="1" t="s">
        <v>1811</v>
      </c>
      <c r="I172" s="1" t="s">
        <v>2453</v>
      </c>
      <c r="J172" s="1">
        <v>26000</v>
      </c>
      <c r="K172" s="1">
        <v>27759</v>
      </c>
      <c r="L172" s="1">
        <v>132</v>
      </c>
      <c r="M172" s="1">
        <v>12000</v>
      </c>
      <c r="N172" s="1">
        <v>6.5</v>
      </c>
      <c r="O172" s="1">
        <v>258</v>
      </c>
      <c r="P172" s="1">
        <v>94</v>
      </c>
      <c r="Q172" s="9">
        <v>17120019</v>
      </c>
      <c r="R172" s="3">
        <v>30000000</v>
      </c>
    </row>
    <row r="173" spans="1:18" x14ac:dyDescent="0.25">
      <c r="A173" s="1" t="s">
        <v>5155</v>
      </c>
      <c r="B173" s="2">
        <v>40165</v>
      </c>
      <c r="C173" s="1" t="s">
        <v>32</v>
      </c>
      <c r="D173" s="1" t="s">
        <v>40</v>
      </c>
      <c r="E173" s="1" t="s">
        <v>3</v>
      </c>
      <c r="F173" s="1" t="s">
        <v>4</v>
      </c>
      <c r="G173" s="1" t="s">
        <v>92</v>
      </c>
      <c r="H173" s="1" t="s">
        <v>5156</v>
      </c>
      <c r="I173" s="1" t="s">
        <v>2436</v>
      </c>
      <c r="J173" s="1">
        <v>26000</v>
      </c>
      <c r="K173" s="1">
        <v>41359</v>
      </c>
      <c r="L173" s="1">
        <v>123</v>
      </c>
      <c r="M173" s="1">
        <v>4000</v>
      </c>
      <c r="N173" s="1">
        <v>6.5</v>
      </c>
      <c r="O173" s="1">
        <v>160</v>
      </c>
      <c r="P173" s="1">
        <v>108</v>
      </c>
      <c r="Q173" s="9">
        <v>15483540</v>
      </c>
      <c r="R173" s="3">
        <v>14000000</v>
      </c>
    </row>
    <row r="174" spans="1:18" x14ac:dyDescent="0.25">
      <c r="A174" s="1" t="s">
        <v>5219</v>
      </c>
      <c r="B174" s="2">
        <v>40125</v>
      </c>
      <c r="C174" s="1" t="s">
        <v>32</v>
      </c>
      <c r="D174" s="1" t="s">
        <v>77</v>
      </c>
      <c r="E174" s="1" t="s">
        <v>3</v>
      </c>
      <c r="F174" s="1" t="s">
        <v>4</v>
      </c>
      <c r="G174" s="1" t="s">
        <v>92</v>
      </c>
      <c r="H174" s="1" t="s">
        <v>1811</v>
      </c>
      <c r="I174" s="1" t="s">
        <v>4279</v>
      </c>
      <c r="J174" s="1">
        <v>26000</v>
      </c>
      <c r="K174" s="1">
        <v>30541</v>
      </c>
      <c r="L174" s="1">
        <v>83</v>
      </c>
      <c r="M174" s="1">
        <v>0</v>
      </c>
      <c r="N174" s="1">
        <v>6.2</v>
      </c>
      <c r="O174" s="1">
        <v>150</v>
      </c>
      <c r="P174" s="1">
        <v>96</v>
      </c>
      <c r="Q174" s="9">
        <v>13630226</v>
      </c>
      <c r="R174" s="3">
        <v>20000000</v>
      </c>
    </row>
    <row r="175" spans="1:18" x14ac:dyDescent="0.25">
      <c r="A175" s="1" t="s">
        <v>2681</v>
      </c>
      <c r="B175" s="2">
        <v>37144</v>
      </c>
      <c r="C175" s="1" t="s">
        <v>32</v>
      </c>
      <c r="D175" s="1" t="s">
        <v>77</v>
      </c>
      <c r="E175" s="1" t="s">
        <v>3</v>
      </c>
      <c r="F175" s="1" t="s">
        <v>4</v>
      </c>
      <c r="G175" s="1" t="s">
        <v>92</v>
      </c>
      <c r="H175" s="1" t="s">
        <v>1811</v>
      </c>
      <c r="I175" s="1" t="s">
        <v>264</v>
      </c>
      <c r="J175" s="1">
        <v>26000</v>
      </c>
      <c r="K175" s="1">
        <v>28867</v>
      </c>
      <c r="L175" s="1">
        <v>0</v>
      </c>
      <c r="M175" s="1">
        <v>0</v>
      </c>
      <c r="N175" s="1">
        <v>4.9000000000000004</v>
      </c>
      <c r="O175" s="1">
        <v>156</v>
      </c>
      <c r="P175" s="1">
        <v>98</v>
      </c>
      <c r="Q175" s="9">
        <v>8434601</v>
      </c>
      <c r="R175" s="3">
        <v>28000000</v>
      </c>
    </row>
    <row r="176" spans="1:18" x14ac:dyDescent="0.25">
      <c r="A176" s="1" t="s">
        <v>6827</v>
      </c>
      <c r="B176" s="2">
        <v>42257</v>
      </c>
      <c r="C176" s="1" t="s">
        <v>32</v>
      </c>
      <c r="D176" s="1" t="s">
        <v>77</v>
      </c>
      <c r="E176" s="1" t="s">
        <v>3</v>
      </c>
      <c r="F176" s="1" t="s">
        <v>4</v>
      </c>
      <c r="G176" s="1" t="s">
        <v>92</v>
      </c>
      <c r="H176" s="1" t="s">
        <v>5156</v>
      </c>
      <c r="I176" s="1" t="s">
        <v>940</v>
      </c>
      <c r="J176" s="1">
        <v>26000</v>
      </c>
      <c r="K176" s="1">
        <v>28129</v>
      </c>
      <c r="L176" s="1">
        <v>0</v>
      </c>
      <c r="M176" s="1">
        <v>11000</v>
      </c>
      <c r="N176" s="1">
        <v>5.4</v>
      </c>
      <c r="O176" s="1">
        <v>261</v>
      </c>
      <c r="P176" s="1">
        <v>133</v>
      </c>
      <c r="Q176" s="9">
        <v>7097125</v>
      </c>
      <c r="R176" s="3">
        <v>70000000</v>
      </c>
    </row>
    <row r="177" spans="1:18" x14ac:dyDescent="0.25">
      <c r="A177" s="1" t="s">
        <v>4666</v>
      </c>
      <c r="B177" s="2">
        <v>39349</v>
      </c>
      <c r="C177" s="1" t="s">
        <v>32</v>
      </c>
      <c r="D177" s="1" t="s">
        <v>77</v>
      </c>
      <c r="E177" s="1" t="s">
        <v>3</v>
      </c>
      <c r="F177" s="1" t="s">
        <v>11</v>
      </c>
      <c r="G177" s="1" t="s">
        <v>132</v>
      </c>
      <c r="H177" s="1" t="s">
        <v>1811</v>
      </c>
      <c r="I177" s="1" t="s">
        <v>3883</v>
      </c>
      <c r="J177" s="1">
        <v>26000</v>
      </c>
      <c r="K177" s="1">
        <v>26564</v>
      </c>
      <c r="L177" s="1">
        <v>892</v>
      </c>
      <c r="M177" s="1">
        <v>0</v>
      </c>
      <c r="N177" s="1">
        <v>3.8</v>
      </c>
      <c r="O177" s="1">
        <v>140</v>
      </c>
      <c r="P177" s="1">
        <v>156</v>
      </c>
      <c r="Q177" s="9">
        <v>4535117</v>
      </c>
      <c r="R177" s="3">
        <v>60000000</v>
      </c>
    </row>
    <row r="178" spans="1:18" x14ac:dyDescent="0.25">
      <c r="A178" s="1" t="s">
        <v>1810</v>
      </c>
      <c r="B178" s="2">
        <v>35796</v>
      </c>
      <c r="C178" s="1" t="s">
        <v>32</v>
      </c>
      <c r="D178" s="1" t="s">
        <v>20</v>
      </c>
      <c r="E178" s="1" t="s">
        <v>3</v>
      </c>
      <c r="F178" s="1" t="s">
        <v>83</v>
      </c>
      <c r="G178" s="1" t="s">
        <v>92</v>
      </c>
      <c r="H178" s="1" t="s">
        <v>1811</v>
      </c>
      <c r="I178" s="1" t="s">
        <v>1812</v>
      </c>
      <c r="J178" s="1">
        <v>26000</v>
      </c>
      <c r="K178" s="1">
        <v>28294</v>
      </c>
      <c r="L178" s="1">
        <v>0</v>
      </c>
      <c r="M178" s="1">
        <v>21000</v>
      </c>
      <c r="N178" s="1">
        <v>8.1999999999999993</v>
      </c>
      <c r="O178" s="1">
        <v>116</v>
      </c>
      <c r="P178" s="1">
        <v>120</v>
      </c>
      <c r="Q178" s="9">
        <v>3650677</v>
      </c>
      <c r="R178" s="3">
        <v>960000</v>
      </c>
    </row>
    <row r="179" spans="1:18" x14ac:dyDescent="0.25">
      <c r="A179" s="1" t="s">
        <v>2752</v>
      </c>
      <c r="B179" s="2">
        <v>36986</v>
      </c>
      <c r="C179" s="1" t="s">
        <v>32</v>
      </c>
      <c r="D179" s="1" t="s">
        <v>20</v>
      </c>
      <c r="E179" s="1" t="s">
        <v>3</v>
      </c>
      <c r="F179" s="1" t="s">
        <v>83</v>
      </c>
      <c r="G179" s="1" t="s">
        <v>92</v>
      </c>
      <c r="H179" s="1" t="s">
        <v>1811</v>
      </c>
      <c r="I179" s="1" t="s">
        <v>2753</v>
      </c>
      <c r="J179" s="1">
        <v>26000</v>
      </c>
      <c r="K179" s="1">
        <v>29325</v>
      </c>
      <c r="L179" s="1">
        <v>0</v>
      </c>
      <c r="M179" s="1">
        <v>0</v>
      </c>
      <c r="N179" s="1">
        <v>6.5</v>
      </c>
      <c r="O179" s="1">
        <v>54</v>
      </c>
      <c r="P179" s="1">
        <v>99</v>
      </c>
      <c r="Q179" s="9">
        <v>92191</v>
      </c>
      <c r="R179" s="3">
        <v>2500000</v>
      </c>
    </row>
    <row r="180" spans="1:18" x14ac:dyDescent="0.25">
      <c r="A180" s="1" t="s">
        <v>5491</v>
      </c>
      <c r="B180" s="2">
        <v>40242</v>
      </c>
      <c r="C180" s="1" t="s">
        <v>32</v>
      </c>
      <c r="D180" s="1" t="s">
        <v>20</v>
      </c>
      <c r="E180" s="1" t="s">
        <v>3</v>
      </c>
      <c r="F180" s="1" t="s">
        <v>4</v>
      </c>
      <c r="G180" s="1" t="s">
        <v>92</v>
      </c>
      <c r="H180" s="1" t="s">
        <v>5156</v>
      </c>
      <c r="I180" s="1" t="s">
        <v>5492</v>
      </c>
      <c r="J180" s="1">
        <v>26000</v>
      </c>
      <c r="K180" s="1">
        <v>27756</v>
      </c>
      <c r="L180" s="1">
        <v>0</v>
      </c>
      <c r="M180" s="1">
        <v>694</v>
      </c>
      <c r="N180" s="1">
        <v>6</v>
      </c>
      <c r="O180" s="1">
        <v>27</v>
      </c>
      <c r="P180" s="1">
        <v>118</v>
      </c>
      <c r="Q180" s="9">
        <v>46451</v>
      </c>
      <c r="R180" s="3">
        <v>7000000</v>
      </c>
    </row>
    <row r="181" spans="1:18" x14ac:dyDescent="0.25">
      <c r="A181" s="1" t="s">
        <v>4024</v>
      </c>
      <c r="B181" s="2">
        <v>38639</v>
      </c>
      <c r="C181" s="1" t="s">
        <v>32</v>
      </c>
      <c r="D181" s="1" t="s">
        <v>9</v>
      </c>
      <c r="E181" s="1" t="s">
        <v>3</v>
      </c>
      <c r="F181" s="1" t="s">
        <v>83</v>
      </c>
      <c r="G181" s="1" t="s">
        <v>92</v>
      </c>
      <c r="H181" s="1" t="s">
        <v>1811</v>
      </c>
      <c r="I181" s="1" t="s">
        <v>4025</v>
      </c>
      <c r="J181" s="1">
        <v>26000</v>
      </c>
      <c r="K181" s="1">
        <v>39518</v>
      </c>
      <c r="L181" s="1">
        <v>11</v>
      </c>
      <c r="M181" s="1">
        <v>0</v>
      </c>
      <c r="N181" s="1">
        <v>6.6</v>
      </c>
      <c r="O181" s="1">
        <v>34</v>
      </c>
      <c r="P181" s="1">
        <v>92</v>
      </c>
      <c r="Q181" s="9">
        <v>12667</v>
      </c>
      <c r="R181" s="3">
        <v>14000</v>
      </c>
    </row>
    <row r="182" spans="1:18" x14ac:dyDescent="0.25">
      <c r="A182" s="1" t="s">
        <v>5266</v>
      </c>
      <c r="B182" s="2">
        <v>40166</v>
      </c>
      <c r="C182" s="1" t="s">
        <v>32</v>
      </c>
      <c r="D182" s="1" t="s">
        <v>40</v>
      </c>
      <c r="E182" s="1" t="s">
        <v>3</v>
      </c>
      <c r="F182" s="1" t="s">
        <v>83</v>
      </c>
      <c r="G182" s="1" t="s">
        <v>84</v>
      </c>
      <c r="H182" s="1" t="s">
        <v>661</v>
      </c>
      <c r="I182" s="1" t="s">
        <v>4655</v>
      </c>
      <c r="J182" s="1">
        <v>25000</v>
      </c>
      <c r="K182" s="1">
        <v>58753</v>
      </c>
      <c r="L182" s="1">
        <v>282</v>
      </c>
      <c r="M182" s="1">
        <v>10000</v>
      </c>
      <c r="N182" s="1">
        <v>7.5</v>
      </c>
      <c r="O182" s="1">
        <v>375</v>
      </c>
      <c r="P182" s="1">
        <v>153</v>
      </c>
      <c r="Q182" s="9">
        <v>301956980</v>
      </c>
      <c r="R182" s="3">
        <v>250000000</v>
      </c>
    </row>
    <row r="183" spans="1:18" x14ac:dyDescent="0.25">
      <c r="A183" s="1" t="s">
        <v>853</v>
      </c>
      <c r="B183" s="2">
        <v>33253</v>
      </c>
      <c r="C183" s="1" t="s">
        <v>32</v>
      </c>
      <c r="D183" s="1" t="s">
        <v>77</v>
      </c>
      <c r="E183" s="1" t="s">
        <v>3</v>
      </c>
      <c r="F183" s="1" t="s">
        <v>4</v>
      </c>
      <c r="G183" s="1" t="s">
        <v>132</v>
      </c>
      <c r="H183" s="1" t="s">
        <v>661</v>
      </c>
      <c r="I183" s="1" t="s">
        <v>854</v>
      </c>
      <c r="J183" s="1">
        <v>25000</v>
      </c>
      <c r="K183" s="1">
        <v>38518</v>
      </c>
      <c r="L183" s="1">
        <v>58</v>
      </c>
      <c r="M183" s="1">
        <v>0</v>
      </c>
      <c r="N183" s="1">
        <v>6.9</v>
      </c>
      <c r="O183" s="1">
        <v>67</v>
      </c>
      <c r="P183" s="1">
        <v>155</v>
      </c>
      <c r="Q183" s="9">
        <v>165500000</v>
      </c>
      <c r="R183" s="3">
        <v>48000000</v>
      </c>
    </row>
    <row r="184" spans="1:18" x14ac:dyDescent="0.25">
      <c r="A184" s="1" t="s">
        <v>660</v>
      </c>
      <c r="B184" s="2">
        <v>32358</v>
      </c>
      <c r="C184" s="1" t="s">
        <v>32</v>
      </c>
      <c r="D184" s="1" t="s">
        <v>77</v>
      </c>
      <c r="E184" s="1" t="s">
        <v>3</v>
      </c>
      <c r="F184" s="1" t="s">
        <v>4</v>
      </c>
      <c r="G184" s="1" t="s">
        <v>92</v>
      </c>
      <c r="H184" s="1" t="s">
        <v>661</v>
      </c>
      <c r="I184" s="1" t="s">
        <v>606</v>
      </c>
      <c r="J184" s="1">
        <v>25000</v>
      </c>
      <c r="K184" s="1">
        <v>40585</v>
      </c>
      <c r="L184" s="1">
        <v>323</v>
      </c>
      <c r="M184" s="1">
        <v>25000</v>
      </c>
      <c r="N184" s="1">
        <v>8.1999999999999993</v>
      </c>
      <c r="O184" s="1">
        <v>233</v>
      </c>
      <c r="P184" s="1">
        <v>131</v>
      </c>
      <c r="Q184" s="9">
        <v>81350242</v>
      </c>
      <c r="R184" s="3">
        <v>28000000</v>
      </c>
    </row>
    <row r="185" spans="1:18" x14ac:dyDescent="0.25">
      <c r="A185" s="1" t="s">
        <v>6014</v>
      </c>
      <c r="B185" s="2">
        <v>40642</v>
      </c>
      <c r="C185" s="1" t="s">
        <v>1</v>
      </c>
      <c r="D185" s="1" t="s">
        <v>9</v>
      </c>
      <c r="E185" s="1" t="s">
        <v>3</v>
      </c>
      <c r="F185" s="1" t="s">
        <v>4</v>
      </c>
      <c r="G185" s="1" t="s">
        <v>132</v>
      </c>
      <c r="H185" s="1" t="s">
        <v>6015</v>
      </c>
      <c r="I185" s="1" t="s">
        <v>225</v>
      </c>
      <c r="J185" s="1">
        <v>25000</v>
      </c>
      <c r="K185" s="1">
        <v>46726</v>
      </c>
      <c r="L185" s="1">
        <v>14000</v>
      </c>
      <c r="M185" s="1">
        <v>28000</v>
      </c>
      <c r="N185" s="1">
        <v>7.2</v>
      </c>
      <c r="O185" s="1">
        <v>388</v>
      </c>
      <c r="P185" s="1">
        <v>146</v>
      </c>
      <c r="Q185" s="9">
        <v>79883359</v>
      </c>
      <c r="R185" s="3">
        <v>66000000</v>
      </c>
    </row>
    <row r="186" spans="1:18" x14ac:dyDescent="0.25">
      <c r="A186" s="1" t="s">
        <v>2064</v>
      </c>
      <c r="B186" s="2">
        <v>36198</v>
      </c>
      <c r="C186" s="1" t="s">
        <v>32</v>
      </c>
      <c r="D186" s="1" t="s">
        <v>40</v>
      </c>
      <c r="E186" s="1" t="s">
        <v>3</v>
      </c>
      <c r="F186" s="1" t="s">
        <v>4</v>
      </c>
      <c r="G186" s="1" t="s">
        <v>84</v>
      </c>
      <c r="H186" s="1" t="s">
        <v>661</v>
      </c>
      <c r="I186" s="1" t="s">
        <v>1786</v>
      </c>
      <c r="J186" s="1">
        <v>25000</v>
      </c>
      <c r="K186" s="1">
        <v>26998</v>
      </c>
      <c r="L186" s="1">
        <v>23</v>
      </c>
      <c r="M186" s="1">
        <v>19000</v>
      </c>
      <c r="N186" s="1">
        <v>7.3</v>
      </c>
      <c r="O186" s="1">
        <v>213</v>
      </c>
      <c r="P186" s="1">
        <v>102</v>
      </c>
      <c r="Q186" s="9">
        <v>71423726</v>
      </c>
      <c r="R186" s="3">
        <v>45000000</v>
      </c>
    </row>
    <row r="187" spans="1:18" x14ac:dyDescent="0.25">
      <c r="A187" s="1" t="s">
        <v>1245</v>
      </c>
      <c r="B187" s="2">
        <v>34785</v>
      </c>
      <c r="C187" s="1" t="s">
        <v>32</v>
      </c>
      <c r="D187" s="1" t="s">
        <v>9</v>
      </c>
      <c r="E187" s="1" t="s">
        <v>3</v>
      </c>
      <c r="F187" s="1" t="s">
        <v>4</v>
      </c>
      <c r="G187" s="1" t="s">
        <v>84</v>
      </c>
      <c r="H187" s="1" t="s">
        <v>661</v>
      </c>
      <c r="I187" s="1" t="s">
        <v>1246</v>
      </c>
      <c r="J187" s="1">
        <v>25000</v>
      </c>
      <c r="K187" s="1">
        <v>41059</v>
      </c>
      <c r="L187" s="1">
        <v>0</v>
      </c>
      <c r="M187" s="1">
        <v>0</v>
      </c>
      <c r="N187" s="1">
        <v>7.7</v>
      </c>
      <c r="O187" s="1">
        <v>69</v>
      </c>
      <c r="P187" s="1">
        <v>136</v>
      </c>
      <c r="Q187" s="9">
        <v>42700000</v>
      </c>
      <c r="R187" s="3">
        <v>16500000</v>
      </c>
    </row>
    <row r="188" spans="1:18" x14ac:dyDescent="0.25">
      <c r="A188" s="1" t="s">
        <v>806</v>
      </c>
      <c r="B188" s="2">
        <v>33237</v>
      </c>
      <c r="C188" s="1" t="s">
        <v>32</v>
      </c>
      <c r="D188" s="1" t="s">
        <v>77</v>
      </c>
      <c r="E188" s="1" t="s">
        <v>3</v>
      </c>
      <c r="F188" s="1" t="s">
        <v>334</v>
      </c>
      <c r="G188" s="1" t="s">
        <v>132</v>
      </c>
      <c r="H188" s="1" t="s">
        <v>661</v>
      </c>
      <c r="I188" s="1" t="s">
        <v>807</v>
      </c>
      <c r="J188" s="1">
        <v>25000</v>
      </c>
      <c r="K188" s="1">
        <v>45841</v>
      </c>
      <c r="L188" s="1">
        <v>23</v>
      </c>
      <c r="M188" s="1">
        <v>0</v>
      </c>
      <c r="N188" s="1">
        <v>6.8</v>
      </c>
      <c r="O188" s="1">
        <v>20</v>
      </c>
      <c r="P188" s="1">
        <v>119</v>
      </c>
      <c r="Q188" s="9">
        <v>21413105</v>
      </c>
      <c r="R188" s="3">
        <v>20000000</v>
      </c>
    </row>
    <row r="189" spans="1:18" x14ac:dyDescent="0.25">
      <c r="A189" s="1" t="s">
        <v>1389</v>
      </c>
      <c r="B189" s="2">
        <v>35208</v>
      </c>
      <c r="C189" s="1" t="s">
        <v>1</v>
      </c>
      <c r="D189" s="1" t="s">
        <v>61</v>
      </c>
      <c r="E189" s="1" t="s">
        <v>3</v>
      </c>
      <c r="F189" s="1" t="s">
        <v>83</v>
      </c>
      <c r="G189" s="1" t="s">
        <v>92</v>
      </c>
      <c r="H189" s="1" t="s">
        <v>661</v>
      </c>
      <c r="I189" s="1" t="s">
        <v>765</v>
      </c>
      <c r="J189" s="1">
        <v>25000</v>
      </c>
      <c r="K189" s="1">
        <v>48482</v>
      </c>
      <c r="L189" s="1">
        <v>277</v>
      </c>
      <c r="M189" s="1">
        <v>0</v>
      </c>
      <c r="N189" s="1">
        <v>7.1</v>
      </c>
      <c r="O189" s="1">
        <v>44</v>
      </c>
      <c r="P189" s="1">
        <v>133</v>
      </c>
      <c r="Q189" s="9">
        <v>11030963</v>
      </c>
      <c r="R189" s="3">
        <v>28000000</v>
      </c>
    </row>
    <row r="190" spans="1:18" x14ac:dyDescent="0.25">
      <c r="A190" s="1" t="s">
        <v>6536</v>
      </c>
      <c r="B190" s="2">
        <v>41341</v>
      </c>
      <c r="C190" s="1" t="s">
        <v>32</v>
      </c>
      <c r="D190" s="1" t="s">
        <v>61</v>
      </c>
      <c r="E190" s="1" t="s">
        <v>3</v>
      </c>
      <c r="F190" s="1" t="s">
        <v>334</v>
      </c>
      <c r="G190" s="1" t="s">
        <v>92</v>
      </c>
      <c r="H190" s="1" t="s">
        <v>6015</v>
      </c>
      <c r="I190" s="1" t="s">
        <v>6537</v>
      </c>
      <c r="J190" s="1">
        <v>25000</v>
      </c>
      <c r="K190" s="1">
        <v>39463</v>
      </c>
      <c r="L190" s="1">
        <v>6</v>
      </c>
      <c r="M190" s="1">
        <v>18000</v>
      </c>
      <c r="N190" s="1">
        <v>7.1</v>
      </c>
      <c r="O190" s="1">
        <v>186</v>
      </c>
      <c r="P190" s="1">
        <v>116</v>
      </c>
      <c r="Q190" s="9">
        <v>4435083</v>
      </c>
      <c r="R190" s="3">
        <v>18000000</v>
      </c>
    </row>
    <row r="191" spans="1:18" x14ac:dyDescent="0.25">
      <c r="A191" s="1" t="s">
        <v>4852</v>
      </c>
      <c r="B191" s="2">
        <v>39728</v>
      </c>
      <c r="C191" s="1" t="s">
        <v>32</v>
      </c>
      <c r="D191" s="1" t="s">
        <v>20</v>
      </c>
      <c r="E191" s="1" t="s">
        <v>3</v>
      </c>
      <c r="F191" s="1" t="s">
        <v>4</v>
      </c>
      <c r="G191" s="1" t="s">
        <v>132</v>
      </c>
      <c r="H191" s="1" t="s">
        <v>661</v>
      </c>
      <c r="I191" s="1" t="s">
        <v>798</v>
      </c>
      <c r="J191" s="1">
        <v>25000</v>
      </c>
      <c r="K191" s="1">
        <v>25676</v>
      </c>
      <c r="L191" s="1">
        <v>19</v>
      </c>
      <c r="M191" s="1">
        <v>0</v>
      </c>
      <c r="N191" s="1">
        <v>6.8</v>
      </c>
      <c r="O191" s="1">
        <v>109</v>
      </c>
      <c r="P191" s="1">
        <v>110</v>
      </c>
      <c r="Q191" s="9">
        <v>4040588</v>
      </c>
      <c r="R191" s="3">
        <v>5000000</v>
      </c>
    </row>
    <row r="192" spans="1:18" x14ac:dyDescent="0.25">
      <c r="A192" s="1" t="s">
        <v>6945</v>
      </c>
      <c r="B192" s="2">
        <v>42030</v>
      </c>
      <c r="C192" s="1" t="s">
        <v>32</v>
      </c>
      <c r="D192" s="1" t="s">
        <v>9</v>
      </c>
      <c r="E192" s="1" t="s">
        <v>3</v>
      </c>
      <c r="F192" s="1" t="s">
        <v>4</v>
      </c>
      <c r="G192" s="1" t="s">
        <v>92</v>
      </c>
      <c r="H192" s="1" t="s">
        <v>6015</v>
      </c>
      <c r="I192" s="1" t="s">
        <v>1365</v>
      </c>
      <c r="J192" s="1">
        <v>25000</v>
      </c>
      <c r="K192" s="1">
        <v>26176</v>
      </c>
      <c r="L192" s="1">
        <v>776</v>
      </c>
      <c r="M192" s="1">
        <v>0</v>
      </c>
      <c r="N192" s="1">
        <v>4.5</v>
      </c>
      <c r="O192" s="1">
        <v>74</v>
      </c>
      <c r="P192" s="1">
        <v>129</v>
      </c>
      <c r="Q192" s="9">
        <v>186354</v>
      </c>
      <c r="R192" s="3">
        <v>13500000</v>
      </c>
    </row>
    <row r="193" spans="1:18" x14ac:dyDescent="0.25">
      <c r="A193" s="1" t="s">
        <v>3154</v>
      </c>
      <c r="B193" s="2">
        <v>37291</v>
      </c>
      <c r="C193" s="1" t="s">
        <v>32</v>
      </c>
      <c r="D193" s="1" t="s">
        <v>77</v>
      </c>
      <c r="E193" s="1" t="s">
        <v>3</v>
      </c>
      <c r="F193" s="1" t="s">
        <v>4</v>
      </c>
      <c r="G193" s="1" t="s">
        <v>132</v>
      </c>
      <c r="H193" s="1" t="s">
        <v>1336</v>
      </c>
      <c r="I193" s="1" t="s">
        <v>577</v>
      </c>
      <c r="J193" s="1">
        <v>24000</v>
      </c>
      <c r="K193" s="1">
        <v>40484</v>
      </c>
      <c r="L193" s="1">
        <v>0</v>
      </c>
      <c r="M193" s="1">
        <v>5000</v>
      </c>
      <c r="N193" s="1">
        <v>7.3</v>
      </c>
      <c r="O193" s="1">
        <v>291</v>
      </c>
      <c r="P193" s="1">
        <v>121</v>
      </c>
      <c r="Q193" s="9">
        <v>403706375</v>
      </c>
      <c r="R193" s="3">
        <v>139000000</v>
      </c>
    </row>
    <row r="194" spans="1:18" x14ac:dyDescent="0.25">
      <c r="A194" s="1" t="s">
        <v>3772</v>
      </c>
      <c r="B194" s="2">
        <v>38161</v>
      </c>
      <c r="C194" s="1" t="s">
        <v>32</v>
      </c>
      <c r="D194" s="1" t="s">
        <v>77</v>
      </c>
      <c r="E194" s="1" t="s">
        <v>3</v>
      </c>
      <c r="F194" s="1" t="s">
        <v>4</v>
      </c>
      <c r="G194" s="1" t="s">
        <v>132</v>
      </c>
      <c r="H194" s="1" t="s">
        <v>1336</v>
      </c>
      <c r="I194" s="1" t="s">
        <v>577</v>
      </c>
      <c r="J194" s="1">
        <v>24000</v>
      </c>
      <c r="K194" s="1">
        <v>43388</v>
      </c>
      <c r="L194" s="1">
        <v>0</v>
      </c>
      <c r="M194" s="1">
        <v>0</v>
      </c>
      <c r="N194" s="1">
        <v>7.3</v>
      </c>
      <c r="O194" s="1">
        <v>300</v>
      </c>
      <c r="P194" s="1">
        <v>135</v>
      </c>
      <c r="Q194" s="9">
        <v>373377893</v>
      </c>
      <c r="R194" s="3">
        <v>200000000</v>
      </c>
    </row>
    <row r="195" spans="1:18" x14ac:dyDescent="0.25">
      <c r="A195" s="1" t="s">
        <v>4743</v>
      </c>
      <c r="B195" s="2">
        <v>39123</v>
      </c>
      <c r="C195" s="1" t="s">
        <v>32</v>
      </c>
      <c r="D195" s="1" t="s">
        <v>77</v>
      </c>
      <c r="E195" s="1" t="s">
        <v>3</v>
      </c>
      <c r="F195" s="1" t="s">
        <v>4</v>
      </c>
      <c r="G195" s="1" t="s">
        <v>132</v>
      </c>
      <c r="H195" s="1" t="s">
        <v>1336</v>
      </c>
      <c r="I195" s="1" t="s">
        <v>577</v>
      </c>
      <c r="J195" s="1">
        <v>24000</v>
      </c>
      <c r="K195" s="1">
        <v>46055</v>
      </c>
      <c r="L195" s="1">
        <v>0</v>
      </c>
      <c r="M195" s="1">
        <v>0</v>
      </c>
      <c r="N195" s="1">
        <v>6.2</v>
      </c>
      <c r="O195" s="1">
        <v>392</v>
      </c>
      <c r="P195" s="1">
        <v>156</v>
      </c>
      <c r="Q195" s="9">
        <v>336530303</v>
      </c>
      <c r="R195" s="3">
        <v>258000000</v>
      </c>
    </row>
    <row r="196" spans="1:18" x14ac:dyDescent="0.25">
      <c r="A196" s="1" t="s">
        <v>5594</v>
      </c>
      <c r="B196" s="2">
        <v>40511</v>
      </c>
      <c r="C196" s="1" t="s">
        <v>32</v>
      </c>
      <c r="D196" s="1" t="s">
        <v>77</v>
      </c>
      <c r="E196" s="1" t="s">
        <v>3</v>
      </c>
      <c r="F196" s="1" t="s">
        <v>4</v>
      </c>
      <c r="G196" s="1" t="s">
        <v>84</v>
      </c>
      <c r="H196" s="1" t="s">
        <v>1336</v>
      </c>
      <c r="I196" s="1" t="s">
        <v>5595</v>
      </c>
      <c r="J196" s="1">
        <v>24000</v>
      </c>
      <c r="K196" s="1">
        <v>46120</v>
      </c>
      <c r="L196" s="1">
        <v>96</v>
      </c>
      <c r="M196" s="1">
        <v>13000</v>
      </c>
      <c r="N196" s="1">
        <v>7.3</v>
      </c>
      <c r="O196" s="1">
        <v>233</v>
      </c>
      <c r="P196" s="1">
        <v>95</v>
      </c>
      <c r="Q196" s="9">
        <v>148337537</v>
      </c>
      <c r="R196" s="3">
        <v>130000000</v>
      </c>
    </row>
    <row r="197" spans="1:18" x14ac:dyDescent="0.25">
      <c r="A197" s="1" t="s">
        <v>4671</v>
      </c>
      <c r="B197" s="2">
        <v>39245</v>
      </c>
      <c r="C197" s="1" t="s">
        <v>32</v>
      </c>
      <c r="D197" s="1" t="s">
        <v>20</v>
      </c>
      <c r="E197" s="1" t="s">
        <v>3</v>
      </c>
      <c r="F197" s="1" t="s">
        <v>4</v>
      </c>
      <c r="G197" s="1" t="s">
        <v>132</v>
      </c>
      <c r="H197" s="1" t="s">
        <v>1336</v>
      </c>
      <c r="I197" s="1" t="s">
        <v>4092</v>
      </c>
      <c r="J197" s="1">
        <v>24000</v>
      </c>
      <c r="K197" s="1">
        <v>28817</v>
      </c>
      <c r="L197" s="1">
        <v>655</v>
      </c>
      <c r="M197" s="1">
        <v>10000</v>
      </c>
      <c r="N197" s="1">
        <v>7.5</v>
      </c>
      <c r="O197" s="1">
        <v>387</v>
      </c>
      <c r="P197" s="1">
        <v>96</v>
      </c>
      <c r="Q197" s="9">
        <v>143492840</v>
      </c>
      <c r="R197" s="3">
        <v>7500000</v>
      </c>
    </row>
    <row r="198" spans="1:18" x14ac:dyDescent="0.25">
      <c r="A198" s="1" t="s">
        <v>6949</v>
      </c>
      <c r="B198" s="2">
        <v>42170</v>
      </c>
      <c r="C198" s="1" t="s">
        <v>32</v>
      </c>
      <c r="D198" s="1" t="s">
        <v>77</v>
      </c>
      <c r="E198" s="1" t="s">
        <v>3</v>
      </c>
      <c r="F198" s="1" t="s">
        <v>4</v>
      </c>
      <c r="G198" s="1" t="s">
        <v>132</v>
      </c>
      <c r="H198" s="1" t="s">
        <v>1336</v>
      </c>
      <c r="I198" s="1" t="s">
        <v>6555</v>
      </c>
      <c r="J198" s="1">
        <v>24000</v>
      </c>
      <c r="K198" s="1">
        <v>38873</v>
      </c>
      <c r="L198" s="1">
        <v>230</v>
      </c>
      <c r="M198" s="1">
        <v>82000</v>
      </c>
      <c r="N198" s="1">
        <v>6.6</v>
      </c>
      <c r="O198" s="1">
        <v>474</v>
      </c>
      <c r="P198" s="1">
        <v>126</v>
      </c>
      <c r="Q198" s="9">
        <v>89732035</v>
      </c>
      <c r="R198" s="3">
        <v>155000000</v>
      </c>
    </row>
    <row r="199" spans="1:18" x14ac:dyDescent="0.25">
      <c r="A199" s="1" t="s">
        <v>5455</v>
      </c>
      <c r="B199" s="2">
        <v>39931</v>
      </c>
      <c r="C199" s="1" t="s">
        <v>32</v>
      </c>
      <c r="D199" s="1" t="s">
        <v>9</v>
      </c>
      <c r="E199" s="1" t="s">
        <v>3</v>
      </c>
      <c r="F199" s="1" t="s">
        <v>4</v>
      </c>
      <c r="G199" s="1" t="s">
        <v>92</v>
      </c>
      <c r="H199" s="1" t="s">
        <v>1336</v>
      </c>
      <c r="I199" s="1" t="s">
        <v>4092</v>
      </c>
      <c r="J199" s="1">
        <v>24000</v>
      </c>
      <c r="K199" s="1">
        <v>35209</v>
      </c>
      <c r="L199" s="1">
        <v>655</v>
      </c>
      <c r="M199" s="1">
        <v>19000</v>
      </c>
      <c r="N199" s="1">
        <v>7.4</v>
      </c>
      <c r="O199" s="1">
        <v>391</v>
      </c>
      <c r="P199" s="1">
        <v>108</v>
      </c>
      <c r="Q199" s="9">
        <v>83813460</v>
      </c>
      <c r="R199" s="3">
        <v>25000000</v>
      </c>
    </row>
    <row r="200" spans="1:18" x14ac:dyDescent="0.25">
      <c r="A200" s="1" t="s">
        <v>5281</v>
      </c>
      <c r="B200" s="2">
        <v>39948</v>
      </c>
      <c r="C200" s="1" t="s">
        <v>32</v>
      </c>
      <c r="D200" s="1" t="s">
        <v>20</v>
      </c>
      <c r="E200" s="1" t="s">
        <v>3</v>
      </c>
      <c r="F200" s="1" t="s">
        <v>4</v>
      </c>
      <c r="G200" s="1" t="s">
        <v>92</v>
      </c>
      <c r="H200" s="1" t="s">
        <v>1336</v>
      </c>
      <c r="I200" s="1" t="s">
        <v>1848</v>
      </c>
      <c r="J200" s="1">
        <v>24000</v>
      </c>
      <c r="K200" s="1">
        <v>28928</v>
      </c>
      <c r="L200" s="1">
        <v>29</v>
      </c>
      <c r="M200" s="1">
        <v>0</v>
      </c>
      <c r="N200" s="1">
        <v>7.1</v>
      </c>
      <c r="O200" s="1">
        <v>215</v>
      </c>
      <c r="P200" s="1">
        <v>105</v>
      </c>
      <c r="Q200" s="9">
        <v>71347010</v>
      </c>
      <c r="R200" s="3">
        <v>40000000</v>
      </c>
    </row>
    <row r="201" spans="1:18" x14ac:dyDescent="0.25">
      <c r="A201" s="1" t="s">
        <v>3662</v>
      </c>
      <c r="B201" s="2">
        <v>38263</v>
      </c>
      <c r="C201" s="1" t="s">
        <v>32</v>
      </c>
      <c r="D201" s="1" t="s">
        <v>77</v>
      </c>
      <c r="E201" s="1" t="s">
        <v>3</v>
      </c>
      <c r="F201" s="1" t="s">
        <v>4</v>
      </c>
      <c r="G201" s="1" t="s">
        <v>132</v>
      </c>
      <c r="H201" s="1" t="s">
        <v>1336</v>
      </c>
      <c r="I201" s="1" t="s">
        <v>2725</v>
      </c>
      <c r="J201" s="1">
        <v>24000</v>
      </c>
      <c r="K201" s="1">
        <v>36925</v>
      </c>
      <c r="L201" s="1">
        <v>394</v>
      </c>
      <c r="M201" s="1">
        <v>0</v>
      </c>
      <c r="N201" s="1">
        <v>6.7</v>
      </c>
      <c r="O201" s="1">
        <v>140</v>
      </c>
      <c r="P201" s="1">
        <v>136</v>
      </c>
      <c r="Q201" s="9">
        <v>67286731</v>
      </c>
      <c r="R201" s="3">
        <v>100000000</v>
      </c>
    </row>
    <row r="202" spans="1:18" x14ac:dyDescent="0.25">
      <c r="A202" s="1" t="s">
        <v>2876</v>
      </c>
      <c r="B202" s="2">
        <v>36930</v>
      </c>
      <c r="C202" s="1" t="s">
        <v>32</v>
      </c>
      <c r="D202" s="1" t="s">
        <v>40</v>
      </c>
      <c r="E202" s="1" t="s">
        <v>3</v>
      </c>
      <c r="F202" s="1" t="s">
        <v>4</v>
      </c>
      <c r="G202" s="1" t="s">
        <v>92</v>
      </c>
      <c r="H202" s="1" t="s">
        <v>1336</v>
      </c>
      <c r="I202" s="1" t="s">
        <v>2877</v>
      </c>
      <c r="J202" s="1">
        <v>24000</v>
      </c>
      <c r="K202" s="1">
        <v>43917</v>
      </c>
      <c r="L202" s="1">
        <v>563</v>
      </c>
      <c r="M202" s="1">
        <v>2000</v>
      </c>
      <c r="N202" s="1">
        <v>6.1</v>
      </c>
      <c r="O202" s="1">
        <v>125</v>
      </c>
      <c r="P202" s="1">
        <v>123</v>
      </c>
      <c r="Q202" s="9">
        <v>66808615</v>
      </c>
      <c r="R202" s="3">
        <v>34000000</v>
      </c>
    </row>
    <row r="203" spans="1:18" x14ac:dyDescent="0.25">
      <c r="A203" s="1" t="s">
        <v>6079</v>
      </c>
      <c r="B203" s="2">
        <v>41050</v>
      </c>
      <c r="C203" s="1" t="s">
        <v>32</v>
      </c>
      <c r="D203" s="1" t="s">
        <v>77</v>
      </c>
      <c r="E203" s="1" t="s">
        <v>3</v>
      </c>
      <c r="F203" s="1" t="s">
        <v>4</v>
      </c>
      <c r="G203" s="1" t="s">
        <v>92</v>
      </c>
      <c r="H203" s="1" t="s">
        <v>1336</v>
      </c>
      <c r="I203" s="1" t="s">
        <v>6080</v>
      </c>
      <c r="J203" s="1">
        <v>24000</v>
      </c>
      <c r="K203" s="1">
        <v>26625</v>
      </c>
      <c r="L203" s="1">
        <v>175</v>
      </c>
      <c r="M203" s="1">
        <v>0</v>
      </c>
      <c r="N203" s="1">
        <v>6.5</v>
      </c>
      <c r="O203" s="1">
        <v>270</v>
      </c>
      <c r="P203" s="1">
        <v>109</v>
      </c>
      <c r="Q203" s="9">
        <v>66489425</v>
      </c>
      <c r="R203" s="3">
        <v>25000000</v>
      </c>
    </row>
    <row r="204" spans="1:18" x14ac:dyDescent="0.25">
      <c r="A204" s="1" t="s">
        <v>4853</v>
      </c>
      <c r="B204" s="2">
        <v>39516</v>
      </c>
      <c r="C204" s="1" t="s">
        <v>32</v>
      </c>
      <c r="D204" s="1" t="s">
        <v>20</v>
      </c>
      <c r="E204" s="1" t="s">
        <v>3</v>
      </c>
      <c r="F204" s="1" t="s">
        <v>4</v>
      </c>
      <c r="G204" s="1" t="s">
        <v>92</v>
      </c>
      <c r="H204" s="1" t="s">
        <v>1336</v>
      </c>
      <c r="I204" s="1" t="s">
        <v>3814</v>
      </c>
      <c r="J204" s="1">
        <v>24000</v>
      </c>
      <c r="K204" s="1">
        <v>36093</v>
      </c>
      <c r="L204" s="1">
        <v>1000</v>
      </c>
      <c r="M204" s="1">
        <v>0</v>
      </c>
      <c r="N204" s="1">
        <v>7</v>
      </c>
      <c r="O204" s="1">
        <v>341</v>
      </c>
      <c r="P204" s="1">
        <v>96</v>
      </c>
      <c r="Q204" s="9">
        <v>60338891</v>
      </c>
      <c r="R204" s="3">
        <v>37000000</v>
      </c>
    </row>
    <row r="205" spans="1:18" x14ac:dyDescent="0.25">
      <c r="A205" s="1" t="s">
        <v>1658</v>
      </c>
      <c r="B205" s="2">
        <v>35679</v>
      </c>
      <c r="C205" s="1" t="s">
        <v>32</v>
      </c>
      <c r="D205" s="1" t="s">
        <v>77</v>
      </c>
      <c r="E205" s="1" t="s">
        <v>3</v>
      </c>
      <c r="F205" s="1" t="s">
        <v>4</v>
      </c>
      <c r="G205" s="1" t="s">
        <v>92</v>
      </c>
      <c r="H205" s="1" t="s">
        <v>1336</v>
      </c>
      <c r="I205" s="1" t="s">
        <v>1240</v>
      </c>
      <c r="J205" s="1">
        <v>24000</v>
      </c>
      <c r="K205" s="1">
        <v>38227</v>
      </c>
      <c r="L205" s="1">
        <v>105</v>
      </c>
      <c r="M205" s="1">
        <v>0</v>
      </c>
      <c r="N205" s="1">
        <v>6.3</v>
      </c>
      <c r="O205" s="1">
        <v>83</v>
      </c>
      <c r="P205" s="1">
        <v>124</v>
      </c>
      <c r="Q205" s="9">
        <v>54910560</v>
      </c>
      <c r="R205" s="3">
        <v>60000000</v>
      </c>
    </row>
    <row r="206" spans="1:18" x14ac:dyDescent="0.25">
      <c r="A206" s="1" t="s">
        <v>3813</v>
      </c>
      <c r="B206" s="2">
        <v>38084</v>
      </c>
      <c r="C206" s="1" t="s">
        <v>32</v>
      </c>
      <c r="D206" s="1" t="s">
        <v>20</v>
      </c>
      <c r="E206" s="1" t="s">
        <v>3</v>
      </c>
      <c r="F206" s="1" t="s">
        <v>4</v>
      </c>
      <c r="G206" s="1" t="s">
        <v>92</v>
      </c>
      <c r="H206" s="1" t="s">
        <v>1336</v>
      </c>
      <c r="I206" s="1" t="s">
        <v>3814</v>
      </c>
      <c r="J206" s="1">
        <v>24000</v>
      </c>
      <c r="K206" s="1">
        <v>41701</v>
      </c>
      <c r="L206" s="1">
        <v>1000</v>
      </c>
      <c r="M206" s="1">
        <v>0</v>
      </c>
      <c r="N206" s="1">
        <v>6.2</v>
      </c>
      <c r="O206" s="1">
        <v>193</v>
      </c>
      <c r="P206" s="1">
        <v>104</v>
      </c>
      <c r="Q206" s="9">
        <v>39692139</v>
      </c>
      <c r="R206" s="3">
        <v>35000000</v>
      </c>
    </row>
    <row r="207" spans="1:18" x14ac:dyDescent="0.25">
      <c r="A207" s="1" t="s">
        <v>2285</v>
      </c>
      <c r="B207" s="2">
        <v>36530</v>
      </c>
      <c r="C207" s="1" t="s">
        <v>32</v>
      </c>
      <c r="D207" s="1" t="s">
        <v>9</v>
      </c>
      <c r="E207" s="1" t="s">
        <v>3</v>
      </c>
      <c r="F207" s="1" t="s">
        <v>4</v>
      </c>
      <c r="G207" s="1" t="s">
        <v>132</v>
      </c>
      <c r="H207" s="1" t="s">
        <v>1336</v>
      </c>
      <c r="I207" s="1" t="s">
        <v>2286</v>
      </c>
      <c r="J207" s="1">
        <v>24000</v>
      </c>
      <c r="K207" s="1">
        <v>26938</v>
      </c>
      <c r="L207" s="1">
        <v>643</v>
      </c>
      <c r="M207" s="1">
        <v>0</v>
      </c>
      <c r="N207" s="1">
        <v>5.5</v>
      </c>
      <c r="O207" s="1">
        <v>101</v>
      </c>
      <c r="P207" s="1">
        <v>103</v>
      </c>
      <c r="Q207" s="9">
        <v>37752931</v>
      </c>
      <c r="R207" s="3">
        <v>40000000</v>
      </c>
    </row>
    <row r="208" spans="1:18" x14ac:dyDescent="0.25">
      <c r="A208" s="1" t="s">
        <v>2063</v>
      </c>
      <c r="B208" s="2">
        <v>36187</v>
      </c>
      <c r="C208" s="1" t="s">
        <v>32</v>
      </c>
      <c r="D208" s="1" t="s">
        <v>9</v>
      </c>
      <c r="E208" s="1" t="s">
        <v>3</v>
      </c>
      <c r="F208" s="1" t="s">
        <v>4</v>
      </c>
      <c r="G208" s="1" t="s">
        <v>132</v>
      </c>
      <c r="H208" s="1" t="s">
        <v>1336</v>
      </c>
      <c r="I208" s="1" t="s">
        <v>577</v>
      </c>
      <c r="J208" s="1">
        <v>24000</v>
      </c>
      <c r="K208" s="1">
        <v>25469</v>
      </c>
      <c r="L208" s="1">
        <v>0</v>
      </c>
      <c r="M208" s="1">
        <v>0</v>
      </c>
      <c r="N208" s="1">
        <v>6.5</v>
      </c>
      <c r="O208" s="1">
        <v>113</v>
      </c>
      <c r="P208" s="1">
        <v>137</v>
      </c>
      <c r="Q208" s="9">
        <v>35168395</v>
      </c>
      <c r="R208" s="3">
        <v>50000000</v>
      </c>
    </row>
    <row r="209" spans="1:18" x14ac:dyDescent="0.25">
      <c r="A209" s="1" t="s">
        <v>4091</v>
      </c>
      <c r="B209" s="2">
        <v>38411</v>
      </c>
      <c r="C209" s="1" t="s">
        <v>32</v>
      </c>
      <c r="D209" s="1" t="s">
        <v>20</v>
      </c>
      <c r="E209" s="1" t="s">
        <v>3</v>
      </c>
      <c r="F209" s="1" t="s">
        <v>4</v>
      </c>
      <c r="G209" s="1" t="s">
        <v>92</v>
      </c>
      <c r="H209" s="1" t="s">
        <v>1336</v>
      </c>
      <c r="I209" s="1" t="s">
        <v>4092</v>
      </c>
      <c r="J209" s="1">
        <v>24000</v>
      </c>
      <c r="K209" s="1">
        <v>25092</v>
      </c>
      <c r="L209" s="1">
        <v>655</v>
      </c>
      <c r="M209" s="1">
        <v>0</v>
      </c>
      <c r="N209" s="1">
        <v>7.6</v>
      </c>
      <c r="O209" s="1">
        <v>239</v>
      </c>
      <c r="P209" s="1">
        <v>92</v>
      </c>
      <c r="Q209" s="9">
        <v>24792061</v>
      </c>
      <c r="R209" s="3">
        <v>6500000</v>
      </c>
    </row>
    <row r="210" spans="1:18" x14ac:dyDescent="0.25">
      <c r="A210" s="1" t="s">
        <v>1335</v>
      </c>
      <c r="B210" s="2">
        <v>35128</v>
      </c>
      <c r="C210" s="1" t="s">
        <v>32</v>
      </c>
      <c r="D210" s="1" t="s">
        <v>2</v>
      </c>
      <c r="E210" s="1" t="s">
        <v>3</v>
      </c>
      <c r="F210" s="1" t="s">
        <v>4</v>
      </c>
      <c r="G210" s="1" t="s">
        <v>92</v>
      </c>
      <c r="H210" s="1" t="s">
        <v>1336</v>
      </c>
      <c r="I210" s="1" t="s">
        <v>1337</v>
      </c>
      <c r="J210" s="1">
        <v>24000</v>
      </c>
      <c r="K210" s="1">
        <v>24547</v>
      </c>
      <c r="L210" s="1">
        <v>150</v>
      </c>
      <c r="M210" s="1">
        <v>352</v>
      </c>
      <c r="N210" s="1">
        <v>6.1</v>
      </c>
      <c r="O210" s="1">
        <v>47</v>
      </c>
      <c r="P210" s="1">
        <v>118</v>
      </c>
      <c r="Q210" s="9">
        <v>17305211</v>
      </c>
      <c r="R210" s="3">
        <v>38000000</v>
      </c>
    </row>
    <row r="211" spans="1:18" x14ac:dyDescent="0.25">
      <c r="A211" s="1" t="s">
        <v>5313</v>
      </c>
      <c r="B211" s="2">
        <v>40094</v>
      </c>
      <c r="C211" s="1" t="s">
        <v>32</v>
      </c>
      <c r="D211" s="1" t="s">
        <v>20</v>
      </c>
      <c r="E211" s="1" t="s">
        <v>3</v>
      </c>
      <c r="F211" s="1" t="s">
        <v>4</v>
      </c>
      <c r="G211" s="1" t="s">
        <v>84</v>
      </c>
      <c r="H211" s="1" t="s">
        <v>1336</v>
      </c>
      <c r="I211" s="1" t="s">
        <v>5314</v>
      </c>
      <c r="J211" s="1">
        <v>24000</v>
      </c>
      <c r="K211" s="1">
        <v>25792</v>
      </c>
      <c r="L211" s="1">
        <v>3</v>
      </c>
      <c r="M211" s="1">
        <v>0</v>
      </c>
      <c r="N211" s="1">
        <v>5.6</v>
      </c>
      <c r="O211" s="1">
        <v>121</v>
      </c>
      <c r="P211" s="1">
        <v>97</v>
      </c>
      <c r="Q211" s="9">
        <v>16699684</v>
      </c>
      <c r="R211" s="3">
        <v>8000000</v>
      </c>
    </row>
    <row r="212" spans="1:18" x14ac:dyDescent="0.25">
      <c r="A212" s="1" t="s">
        <v>5289</v>
      </c>
      <c r="B212" s="2">
        <v>40055</v>
      </c>
      <c r="C212" s="1" t="s">
        <v>32</v>
      </c>
      <c r="D212" s="1" t="s">
        <v>20</v>
      </c>
      <c r="E212" s="1" t="s">
        <v>3</v>
      </c>
      <c r="F212" s="1" t="s">
        <v>4</v>
      </c>
      <c r="G212" s="1" t="s">
        <v>92</v>
      </c>
      <c r="H212" s="1" t="s">
        <v>1336</v>
      </c>
      <c r="I212" s="1" t="s">
        <v>3880</v>
      </c>
      <c r="J212" s="1">
        <v>24000</v>
      </c>
      <c r="K212" s="1">
        <v>24805</v>
      </c>
      <c r="L212" s="1">
        <v>45</v>
      </c>
      <c r="M212" s="1">
        <v>6000</v>
      </c>
      <c r="N212" s="1">
        <v>5.0999999999999996</v>
      </c>
      <c r="O212" s="1">
        <v>300</v>
      </c>
      <c r="P212" s="1">
        <v>107</v>
      </c>
      <c r="Q212" s="9">
        <v>16204793</v>
      </c>
      <c r="R212" s="3">
        <v>16000000</v>
      </c>
    </row>
    <row r="213" spans="1:18" x14ac:dyDescent="0.25">
      <c r="A213" s="1" t="s">
        <v>6424</v>
      </c>
      <c r="B213" s="2">
        <v>41400</v>
      </c>
      <c r="C213" s="1" t="s">
        <v>32</v>
      </c>
      <c r="D213" s="1" t="s">
        <v>9</v>
      </c>
      <c r="E213" s="1" t="s">
        <v>3</v>
      </c>
      <c r="F213" s="1" t="s">
        <v>4</v>
      </c>
      <c r="G213" s="1" t="s">
        <v>132</v>
      </c>
      <c r="H213" s="1" t="s">
        <v>1336</v>
      </c>
      <c r="I213" s="1" t="s">
        <v>4092</v>
      </c>
      <c r="J213" s="1">
        <v>24000</v>
      </c>
      <c r="K213" s="1">
        <v>39307</v>
      </c>
      <c r="L213" s="1">
        <v>655</v>
      </c>
      <c r="M213" s="1">
        <v>0</v>
      </c>
      <c r="N213" s="1">
        <v>6.9</v>
      </c>
      <c r="O213" s="1">
        <v>217</v>
      </c>
      <c r="P213" s="1">
        <v>111</v>
      </c>
      <c r="Q213" s="9">
        <v>13362308</v>
      </c>
      <c r="R213" s="3">
        <v>18000000</v>
      </c>
    </row>
    <row r="214" spans="1:18" x14ac:dyDescent="0.25">
      <c r="A214" s="1" t="s">
        <v>6802</v>
      </c>
      <c r="B214" s="2">
        <v>41756</v>
      </c>
      <c r="C214" s="1" t="s">
        <v>32</v>
      </c>
      <c r="D214" s="1" t="s">
        <v>9</v>
      </c>
      <c r="E214" s="1" t="s">
        <v>3</v>
      </c>
      <c r="F214" s="1" t="s">
        <v>4</v>
      </c>
      <c r="G214" s="1" t="s">
        <v>92</v>
      </c>
      <c r="H214" s="1" t="s">
        <v>1336</v>
      </c>
      <c r="I214" s="1" t="s">
        <v>6803</v>
      </c>
      <c r="J214" s="1">
        <v>24000</v>
      </c>
      <c r="K214" s="1">
        <v>26495</v>
      </c>
      <c r="L214" s="1">
        <v>141</v>
      </c>
      <c r="M214" s="1">
        <v>129000</v>
      </c>
      <c r="N214" s="1">
        <v>8.5</v>
      </c>
      <c r="O214" s="1">
        <v>535</v>
      </c>
      <c r="P214" s="1">
        <v>107</v>
      </c>
      <c r="Q214" s="9">
        <v>13092000</v>
      </c>
      <c r="R214" s="3">
        <v>3300000</v>
      </c>
    </row>
    <row r="215" spans="1:18" x14ac:dyDescent="0.25">
      <c r="A215" s="1" t="s">
        <v>6288</v>
      </c>
      <c r="B215" s="2">
        <v>41216</v>
      </c>
      <c r="C215" s="1" t="s">
        <v>32</v>
      </c>
      <c r="D215" s="1" t="s">
        <v>9</v>
      </c>
      <c r="E215" s="1" t="s">
        <v>3</v>
      </c>
      <c r="F215" s="1" t="s">
        <v>4</v>
      </c>
      <c r="G215" s="1" t="s">
        <v>132</v>
      </c>
      <c r="H215" s="1" t="s">
        <v>1336</v>
      </c>
      <c r="I215" s="1" t="s">
        <v>6289</v>
      </c>
      <c r="J215" s="1">
        <v>24000</v>
      </c>
      <c r="K215" s="1">
        <v>51355</v>
      </c>
      <c r="L215" s="1">
        <v>49</v>
      </c>
      <c r="M215" s="1">
        <v>21000</v>
      </c>
      <c r="N215" s="1">
        <v>7.1</v>
      </c>
      <c r="O215" s="1">
        <v>216</v>
      </c>
      <c r="P215" s="1">
        <v>102</v>
      </c>
      <c r="Q215" s="9">
        <v>11434867</v>
      </c>
      <c r="R215" s="3">
        <v>6000000</v>
      </c>
    </row>
    <row r="216" spans="1:18" x14ac:dyDescent="0.25">
      <c r="A216" s="1" t="s">
        <v>4476</v>
      </c>
      <c r="B216" s="2">
        <v>38912</v>
      </c>
      <c r="C216" s="1" t="s">
        <v>32</v>
      </c>
      <c r="D216" s="1" t="s">
        <v>40</v>
      </c>
      <c r="E216" s="1" t="s">
        <v>3</v>
      </c>
      <c r="F216" s="1" t="s">
        <v>4</v>
      </c>
      <c r="G216" s="1" t="s">
        <v>84</v>
      </c>
      <c r="H216" s="1" t="s">
        <v>1336</v>
      </c>
      <c r="I216" s="1" t="s">
        <v>2255</v>
      </c>
      <c r="J216" s="1">
        <v>24000</v>
      </c>
      <c r="K216" s="1">
        <v>27806</v>
      </c>
      <c r="L216" s="1">
        <v>35</v>
      </c>
      <c r="M216" s="1">
        <v>862</v>
      </c>
      <c r="N216" s="1">
        <v>6.3</v>
      </c>
      <c r="O216" s="1">
        <v>113</v>
      </c>
      <c r="P216" s="1">
        <v>104</v>
      </c>
      <c r="Q216" s="9">
        <v>10996440</v>
      </c>
      <c r="R216" s="3">
        <v>13000000</v>
      </c>
    </row>
    <row r="217" spans="1:18" x14ac:dyDescent="0.25">
      <c r="A217" s="1" t="s">
        <v>5247</v>
      </c>
      <c r="B217" s="2">
        <v>40046</v>
      </c>
      <c r="C217" s="1" t="s">
        <v>32</v>
      </c>
      <c r="D217" s="1" t="s">
        <v>20</v>
      </c>
      <c r="E217" s="1" t="s">
        <v>3</v>
      </c>
      <c r="F217" s="1" t="s">
        <v>4</v>
      </c>
      <c r="G217" s="1" t="s">
        <v>92</v>
      </c>
      <c r="H217" s="1" t="s">
        <v>1336</v>
      </c>
      <c r="I217" s="1" t="s">
        <v>1305</v>
      </c>
      <c r="J217" s="1">
        <v>24000</v>
      </c>
      <c r="K217" s="1">
        <v>41867</v>
      </c>
      <c r="L217" s="1">
        <v>406</v>
      </c>
      <c r="M217" s="1">
        <v>0</v>
      </c>
      <c r="N217" s="1">
        <v>6.2</v>
      </c>
      <c r="O217" s="1">
        <v>192</v>
      </c>
      <c r="P217" s="1">
        <v>92</v>
      </c>
      <c r="Q217" s="9">
        <v>10814185</v>
      </c>
      <c r="R217" s="3">
        <v>8000000</v>
      </c>
    </row>
    <row r="218" spans="1:18" x14ac:dyDescent="0.25">
      <c r="A218" s="1" t="s">
        <v>4725</v>
      </c>
      <c r="B218" s="2">
        <v>39428</v>
      </c>
      <c r="C218" s="1" t="s">
        <v>32</v>
      </c>
      <c r="D218" s="1" t="s">
        <v>9</v>
      </c>
      <c r="E218" s="1" t="s">
        <v>3</v>
      </c>
      <c r="F218" s="1" t="s">
        <v>4</v>
      </c>
      <c r="G218" s="1" t="s">
        <v>92</v>
      </c>
      <c r="H218" s="1" t="s">
        <v>1336</v>
      </c>
      <c r="I218" s="1" t="s">
        <v>4194</v>
      </c>
      <c r="J218" s="1">
        <v>24000</v>
      </c>
      <c r="K218" s="1">
        <v>50950</v>
      </c>
      <c r="L218" s="1">
        <v>151</v>
      </c>
      <c r="M218" s="1">
        <v>0</v>
      </c>
      <c r="N218" s="1">
        <v>6.8</v>
      </c>
      <c r="O218" s="1">
        <v>131</v>
      </c>
      <c r="P218" s="1">
        <v>122</v>
      </c>
      <c r="Q218" s="9">
        <v>9664316</v>
      </c>
      <c r="R218" s="3">
        <v>27500000</v>
      </c>
    </row>
    <row r="219" spans="1:18" x14ac:dyDescent="0.25">
      <c r="A219" s="1" t="s">
        <v>5339</v>
      </c>
      <c r="B219" s="2">
        <v>39851</v>
      </c>
      <c r="C219" s="1" t="s">
        <v>32</v>
      </c>
      <c r="D219" s="1" t="s">
        <v>20</v>
      </c>
      <c r="E219" s="1" t="s">
        <v>3</v>
      </c>
      <c r="F219" s="1" t="s">
        <v>4</v>
      </c>
      <c r="G219" s="1" t="s">
        <v>132</v>
      </c>
      <c r="H219" s="1" t="s">
        <v>1336</v>
      </c>
      <c r="I219" s="1" t="s">
        <v>5340</v>
      </c>
      <c r="J219" s="1">
        <v>24000</v>
      </c>
      <c r="K219" s="1">
        <v>25637</v>
      </c>
      <c r="L219" s="1">
        <v>96</v>
      </c>
      <c r="M219" s="1">
        <v>0</v>
      </c>
      <c r="N219" s="1">
        <v>5.3</v>
      </c>
      <c r="O219" s="1">
        <v>97</v>
      </c>
      <c r="P219" s="1">
        <v>88</v>
      </c>
      <c r="Q219" s="9">
        <v>6373693</v>
      </c>
      <c r="R219" s="3">
        <v>15000000</v>
      </c>
    </row>
    <row r="220" spans="1:18" x14ac:dyDescent="0.25">
      <c r="A220" s="1" t="s">
        <v>3982</v>
      </c>
      <c r="B220" s="2">
        <v>38566</v>
      </c>
      <c r="C220" s="1" t="s">
        <v>32</v>
      </c>
      <c r="D220" s="1" t="s">
        <v>77</v>
      </c>
      <c r="E220" s="1" t="s">
        <v>3</v>
      </c>
      <c r="F220" s="1" t="s">
        <v>4</v>
      </c>
      <c r="G220" s="1" t="s">
        <v>92</v>
      </c>
      <c r="H220" s="1" t="s">
        <v>1336</v>
      </c>
      <c r="I220" s="1" t="s">
        <v>3983</v>
      </c>
      <c r="J220" s="1">
        <v>24000</v>
      </c>
      <c r="K220" s="1">
        <v>50313</v>
      </c>
      <c r="L220" s="1">
        <v>453</v>
      </c>
      <c r="M220" s="1">
        <v>0</v>
      </c>
      <c r="N220" s="1">
        <v>7</v>
      </c>
      <c r="O220" s="1">
        <v>118</v>
      </c>
      <c r="P220" s="1">
        <v>116</v>
      </c>
      <c r="Q220" s="9">
        <v>3335839</v>
      </c>
      <c r="R220" s="3">
        <v>2000000</v>
      </c>
    </row>
    <row r="221" spans="1:18" x14ac:dyDescent="0.25">
      <c r="A221" s="1" t="s">
        <v>5052</v>
      </c>
      <c r="B221" s="2">
        <v>39577</v>
      </c>
      <c r="C221" s="1" t="s">
        <v>32</v>
      </c>
      <c r="D221" s="1" t="s">
        <v>77</v>
      </c>
      <c r="E221" s="1" t="s">
        <v>3</v>
      </c>
      <c r="F221" s="1" t="s">
        <v>4</v>
      </c>
      <c r="G221" s="1" t="s">
        <v>132</v>
      </c>
      <c r="H221" s="1" t="s">
        <v>1092</v>
      </c>
      <c r="I221" s="1" t="s">
        <v>2413</v>
      </c>
      <c r="J221" s="1">
        <v>23000</v>
      </c>
      <c r="K221" s="1">
        <v>57802</v>
      </c>
      <c r="L221" s="1">
        <v>22000</v>
      </c>
      <c r="M221" s="1">
        <v>37000</v>
      </c>
      <c r="N221" s="1">
        <v>9</v>
      </c>
      <c r="O221" s="1">
        <v>645</v>
      </c>
      <c r="P221" s="1">
        <v>152</v>
      </c>
      <c r="Q221" s="9">
        <v>533316061</v>
      </c>
      <c r="R221" s="3">
        <v>185000000</v>
      </c>
    </row>
    <row r="222" spans="1:18" x14ac:dyDescent="0.25">
      <c r="A222" s="1" t="s">
        <v>5809</v>
      </c>
      <c r="B222" s="2">
        <v>40736</v>
      </c>
      <c r="C222" s="1" t="s">
        <v>32</v>
      </c>
      <c r="D222" s="1" t="s">
        <v>77</v>
      </c>
      <c r="E222" s="1" t="s">
        <v>3</v>
      </c>
      <c r="F222" s="1" t="s">
        <v>4</v>
      </c>
      <c r="G222" s="1" t="s">
        <v>132</v>
      </c>
      <c r="H222" s="1" t="s">
        <v>1816</v>
      </c>
      <c r="I222" s="1" t="s">
        <v>2966</v>
      </c>
      <c r="J222" s="1">
        <v>23000</v>
      </c>
      <c r="K222" s="1">
        <v>55345</v>
      </c>
      <c r="L222" s="1">
        <v>681</v>
      </c>
      <c r="M222" s="1">
        <v>54000</v>
      </c>
      <c r="N222" s="1">
        <v>7.3</v>
      </c>
      <c r="O222" s="1">
        <v>342</v>
      </c>
      <c r="P222" s="1">
        <v>132</v>
      </c>
      <c r="Q222" s="9">
        <v>209805005</v>
      </c>
      <c r="R222" s="3">
        <v>125000000</v>
      </c>
    </row>
    <row r="223" spans="1:18" x14ac:dyDescent="0.25">
      <c r="A223" s="1" t="s">
        <v>3890</v>
      </c>
      <c r="B223" s="2">
        <v>38699</v>
      </c>
      <c r="C223" s="1" t="s">
        <v>32</v>
      </c>
      <c r="D223" s="1" t="s">
        <v>77</v>
      </c>
      <c r="E223" s="1" t="s">
        <v>3</v>
      </c>
      <c r="F223" s="1" t="s">
        <v>4</v>
      </c>
      <c r="G223" s="1" t="s">
        <v>132</v>
      </c>
      <c r="H223" s="1" t="s">
        <v>1092</v>
      </c>
      <c r="I223" s="1" t="s">
        <v>2413</v>
      </c>
      <c r="J223" s="1">
        <v>23000</v>
      </c>
      <c r="K223" s="1">
        <v>59558</v>
      </c>
      <c r="L223" s="1">
        <v>22000</v>
      </c>
      <c r="M223" s="1">
        <v>15000</v>
      </c>
      <c r="N223" s="1">
        <v>8.3000000000000007</v>
      </c>
      <c r="O223" s="1">
        <v>478</v>
      </c>
      <c r="P223" s="1">
        <v>128</v>
      </c>
      <c r="Q223" s="9">
        <v>205343774</v>
      </c>
      <c r="R223" s="3">
        <v>150000000</v>
      </c>
    </row>
    <row r="224" spans="1:18" x14ac:dyDescent="0.25">
      <c r="A224" s="1" t="s">
        <v>6141</v>
      </c>
      <c r="B224" s="2">
        <v>41255</v>
      </c>
      <c r="C224" s="1" t="s">
        <v>32</v>
      </c>
      <c r="D224" s="1" t="s">
        <v>61</v>
      </c>
      <c r="E224" s="1" t="s">
        <v>3</v>
      </c>
      <c r="F224" s="1" t="s">
        <v>4</v>
      </c>
      <c r="G224" s="1" t="s">
        <v>132</v>
      </c>
      <c r="H224" s="1" t="s">
        <v>1453</v>
      </c>
      <c r="I224" s="1" t="s">
        <v>225</v>
      </c>
      <c r="J224" s="1">
        <v>23000</v>
      </c>
      <c r="K224" s="1">
        <v>25517</v>
      </c>
      <c r="L224" s="1">
        <v>14000</v>
      </c>
      <c r="M224" s="1">
        <v>71000</v>
      </c>
      <c r="N224" s="1">
        <v>7.4</v>
      </c>
      <c r="O224" s="1">
        <v>538</v>
      </c>
      <c r="P224" s="1">
        <v>150</v>
      </c>
      <c r="Q224" s="9">
        <v>182204440</v>
      </c>
      <c r="R224" s="3">
        <v>65000000</v>
      </c>
    </row>
    <row r="225" spans="1:18" x14ac:dyDescent="0.25">
      <c r="A225" s="1" t="s">
        <v>5253</v>
      </c>
      <c r="B225" s="2">
        <v>39843</v>
      </c>
      <c r="C225" s="1" t="s">
        <v>32</v>
      </c>
      <c r="D225" s="1" t="s">
        <v>77</v>
      </c>
      <c r="E225" s="1" t="s">
        <v>3</v>
      </c>
      <c r="F225" s="1" t="s">
        <v>4</v>
      </c>
      <c r="G225" s="1" t="s">
        <v>132</v>
      </c>
      <c r="H225" s="1" t="s">
        <v>1453</v>
      </c>
      <c r="I225" s="1" t="s">
        <v>1025</v>
      </c>
      <c r="J225" s="1">
        <v>23000</v>
      </c>
      <c r="K225" s="1">
        <v>26683</v>
      </c>
      <c r="L225" s="1">
        <v>208</v>
      </c>
      <c r="M225" s="1">
        <v>0</v>
      </c>
      <c r="N225" s="1">
        <v>5.8</v>
      </c>
      <c r="O225" s="1">
        <v>250</v>
      </c>
      <c r="P225" s="1">
        <v>118</v>
      </c>
      <c r="Q225" s="9">
        <v>150167630</v>
      </c>
      <c r="R225" s="3">
        <v>175000000</v>
      </c>
    </row>
    <row r="226" spans="1:18" x14ac:dyDescent="0.25">
      <c r="A226" s="1" t="s">
        <v>2855</v>
      </c>
      <c r="B226" s="2">
        <v>37142</v>
      </c>
      <c r="C226" s="1" t="s">
        <v>32</v>
      </c>
      <c r="D226" s="1" t="s">
        <v>77</v>
      </c>
      <c r="E226" s="1" t="s">
        <v>3</v>
      </c>
      <c r="F226" s="1" t="s">
        <v>4</v>
      </c>
      <c r="G226" s="1" t="s">
        <v>132</v>
      </c>
      <c r="H226" s="1" t="s">
        <v>1816</v>
      </c>
      <c r="I226" s="1" t="s">
        <v>1323</v>
      </c>
      <c r="J226" s="1">
        <v>23000</v>
      </c>
      <c r="K226" s="1">
        <v>45327</v>
      </c>
      <c r="L226" s="1">
        <v>357</v>
      </c>
      <c r="M226" s="1">
        <v>14000</v>
      </c>
      <c r="N226" s="1">
        <v>6.7</v>
      </c>
      <c r="O226" s="1">
        <v>187</v>
      </c>
      <c r="P226" s="1">
        <v>106</v>
      </c>
      <c r="Q226" s="9">
        <v>144512310</v>
      </c>
      <c r="R226" s="3">
        <v>38000000</v>
      </c>
    </row>
    <row r="227" spans="1:18" x14ac:dyDescent="0.25">
      <c r="A227" s="1" t="s">
        <v>1235</v>
      </c>
      <c r="B227" s="2">
        <v>35006</v>
      </c>
      <c r="C227" s="1" t="s">
        <v>32</v>
      </c>
      <c r="D227" s="1" t="s">
        <v>40</v>
      </c>
      <c r="E227" s="1" t="s">
        <v>3</v>
      </c>
      <c r="F227" s="1" t="s">
        <v>4</v>
      </c>
      <c r="G227" s="1" t="s">
        <v>28</v>
      </c>
      <c r="H227" s="1" t="s">
        <v>1092</v>
      </c>
      <c r="I227" s="1" t="s">
        <v>1236</v>
      </c>
      <c r="J227" s="1">
        <v>23000</v>
      </c>
      <c r="K227" s="1">
        <v>26754</v>
      </c>
      <c r="L227" s="1">
        <v>12</v>
      </c>
      <c r="M227" s="1">
        <v>0</v>
      </c>
      <c r="N227" s="1">
        <v>6.6</v>
      </c>
      <c r="O227" s="1">
        <v>92</v>
      </c>
      <c r="P227" s="1">
        <v>84</v>
      </c>
      <c r="Q227" s="9">
        <v>141600000</v>
      </c>
      <c r="R227" s="3">
        <v>55000000</v>
      </c>
    </row>
    <row r="228" spans="1:18" x14ac:dyDescent="0.25">
      <c r="A228" s="1" t="s">
        <v>3271</v>
      </c>
      <c r="B228" s="2">
        <v>37649</v>
      </c>
      <c r="C228" s="1" t="s">
        <v>32</v>
      </c>
      <c r="D228" s="1" t="s">
        <v>77</v>
      </c>
      <c r="E228" s="1" t="s">
        <v>3</v>
      </c>
      <c r="F228" s="1" t="s">
        <v>4</v>
      </c>
      <c r="G228" s="1" t="s">
        <v>132</v>
      </c>
      <c r="H228" s="1" t="s">
        <v>1816</v>
      </c>
      <c r="I228" s="1" t="s">
        <v>829</v>
      </c>
      <c r="J228" s="1">
        <v>23000</v>
      </c>
      <c r="K228" s="1">
        <v>25296</v>
      </c>
      <c r="L228" s="1">
        <v>309</v>
      </c>
      <c r="M228" s="1">
        <v>0</v>
      </c>
      <c r="N228" s="1">
        <v>5.9</v>
      </c>
      <c r="O228" s="1">
        <v>150</v>
      </c>
      <c r="P228" s="1">
        <v>107</v>
      </c>
      <c r="Q228" s="9">
        <v>127083765</v>
      </c>
      <c r="R228" s="3">
        <v>76000000</v>
      </c>
    </row>
    <row r="229" spans="1:18" x14ac:dyDescent="0.25">
      <c r="A229" s="1" t="s">
        <v>5372</v>
      </c>
      <c r="B229" s="2">
        <v>39851</v>
      </c>
      <c r="C229" s="1" t="s">
        <v>32</v>
      </c>
      <c r="D229" s="1" t="s">
        <v>77</v>
      </c>
      <c r="E229" s="1" t="s">
        <v>3</v>
      </c>
      <c r="F229" s="1" t="s">
        <v>4</v>
      </c>
      <c r="G229" s="1" t="s">
        <v>132</v>
      </c>
      <c r="H229" s="1" t="s">
        <v>1092</v>
      </c>
      <c r="I229" s="1" t="s">
        <v>2315</v>
      </c>
      <c r="J229" s="1">
        <v>23000</v>
      </c>
      <c r="K229" s="1">
        <v>27468</v>
      </c>
      <c r="L229" s="1">
        <v>368</v>
      </c>
      <c r="M229" s="1">
        <v>0</v>
      </c>
      <c r="N229" s="1">
        <v>6.6</v>
      </c>
      <c r="O229" s="1">
        <v>422</v>
      </c>
      <c r="P229" s="1">
        <v>118</v>
      </c>
      <c r="Q229" s="9">
        <v>125320003</v>
      </c>
      <c r="R229" s="3">
        <v>200000000</v>
      </c>
    </row>
    <row r="230" spans="1:18" x14ac:dyDescent="0.25">
      <c r="A230" s="1" t="s">
        <v>5678</v>
      </c>
      <c r="B230" s="2">
        <v>40502</v>
      </c>
      <c r="C230" s="1" t="s">
        <v>32</v>
      </c>
      <c r="D230" s="1" t="s">
        <v>61</v>
      </c>
      <c r="E230" s="1" t="s">
        <v>3</v>
      </c>
      <c r="F230" s="1" t="s">
        <v>4</v>
      </c>
      <c r="G230" s="1" t="s">
        <v>92</v>
      </c>
      <c r="H230" s="1" t="s">
        <v>1092</v>
      </c>
      <c r="I230" s="1" t="s">
        <v>1349</v>
      </c>
      <c r="J230" s="1">
        <v>23000</v>
      </c>
      <c r="K230" s="1">
        <v>23811</v>
      </c>
      <c r="L230" s="1">
        <v>737</v>
      </c>
      <c r="M230" s="1">
        <v>36000</v>
      </c>
      <c r="N230" s="1">
        <v>7.9</v>
      </c>
      <c r="O230" s="1">
        <v>410</v>
      </c>
      <c r="P230" s="1">
        <v>116</v>
      </c>
      <c r="Q230" s="9">
        <v>93571803</v>
      </c>
      <c r="R230" s="3">
        <v>25000000</v>
      </c>
    </row>
    <row r="231" spans="1:18" x14ac:dyDescent="0.25">
      <c r="A231" s="1" t="s">
        <v>4294</v>
      </c>
      <c r="B231" s="2">
        <v>38831</v>
      </c>
      <c r="C231" s="1" t="s">
        <v>32</v>
      </c>
      <c r="D231" s="1" t="s">
        <v>40</v>
      </c>
      <c r="E231" s="1" t="s">
        <v>3</v>
      </c>
      <c r="F231" s="1" t="s">
        <v>4</v>
      </c>
      <c r="G231" s="1" t="s">
        <v>84</v>
      </c>
      <c r="H231" s="1" t="s">
        <v>1816</v>
      </c>
      <c r="I231" s="1" t="s">
        <v>769</v>
      </c>
      <c r="J231" s="1">
        <v>23000</v>
      </c>
      <c r="K231" s="1">
        <v>24300</v>
      </c>
      <c r="L231" s="1">
        <v>155</v>
      </c>
      <c r="M231" s="1">
        <v>11000</v>
      </c>
      <c r="N231" s="1">
        <v>7.3</v>
      </c>
      <c r="O231" s="1">
        <v>118</v>
      </c>
      <c r="P231" s="1">
        <v>120</v>
      </c>
      <c r="Q231" s="9">
        <v>81593527</v>
      </c>
      <c r="R231" s="3">
        <v>40000000</v>
      </c>
    </row>
    <row r="232" spans="1:18" x14ac:dyDescent="0.25">
      <c r="A232" s="1" t="s">
        <v>2470</v>
      </c>
      <c r="B232" s="2">
        <v>36642</v>
      </c>
      <c r="C232" s="1" t="s">
        <v>32</v>
      </c>
      <c r="D232" s="1" t="s">
        <v>77</v>
      </c>
      <c r="E232" s="1" t="s">
        <v>3</v>
      </c>
      <c r="F232" s="1" t="s">
        <v>11</v>
      </c>
      <c r="G232" s="1" t="s">
        <v>92</v>
      </c>
      <c r="H232" s="1" t="s">
        <v>1092</v>
      </c>
      <c r="I232" s="1" t="s">
        <v>829</v>
      </c>
      <c r="J232" s="1">
        <v>23000</v>
      </c>
      <c r="K232" s="1">
        <v>26527</v>
      </c>
      <c r="L232" s="1">
        <v>309</v>
      </c>
      <c r="M232" s="1">
        <v>0</v>
      </c>
      <c r="N232" s="1">
        <v>5.9</v>
      </c>
      <c r="O232" s="1">
        <v>160</v>
      </c>
      <c r="P232" s="1">
        <v>99</v>
      </c>
      <c r="Q232" s="9">
        <v>70327868</v>
      </c>
      <c r="R232" s="3">
        <v>46000000</v>
      </c>
    </row>
    <row r="233" spans="1:18" x14ac:dyDescent="0.25">
      <c r="A233" s="1" t="s">
        <v>6144</v>
      </c>
      <c r="B233" s="2">
        <v>41062</v>
      </c>
      <c r="C233" s="1" t="s">
        <v>32</v>
      </c>
      <c r="D233" s="1" t="s">
        <v>77</v>
      </c>
      <c r="E233" s="1" t="s">
        <v>3</v>
      </c>
      <c r="F233" s="1" t="s">
        <v>4</v>
      </c>
      <c r="G233" s="1" t="s">
        <v>92</v>
      </c>
      <c r="H233" s="1" t="s">
        <v>1453</v>
      </c>
      <c r="I233" s="1" t="s">
        <v>5048</v>
      </c>
      <c r="J233" s="1">
        <v>23000</v>
      </c>
      <c r="K233" s="1">
        <v>37387</v>
      </c>
      <c r="L233" s="1">
        <v>0</v>
      </c>
      <c r="M233" s="1">
        <v>75000</v>
      </c>
      <c r="N233" s="1">
        <v>7.4</v>
      </c>
      <c r="O233" s="1">
        <v>589</v>
      </c>
      <c r="P233" s="1">
        <v>119</v>
      </c>
      <c r="Q233" s="9">
        <v>66468315</v>
      </c>
      <c r="R233" s="3">
        <v>30000000</v>
      </c>
    </row>
    <row r="234" spans="1:18" x14ac:dyDescent="0.25">
      <c r="A234" s="1" t="s">
        <v>6637</v>
      </c>
      <c r="B234" s="2">
        <v>41725</v>
      </c>
      <c r="C234" s="1" t="s">
        <v>32</v>
      </c>
      <c r="D234" s="1" t="s">
        <v>77</v>
      </c>
      <c r="E234" s="1" t="s">
        <v>3</v>
      </c>
      <c r="F234" s="1" t="s">
        <v>83</v>
      </c>
      <c r="G234" s="1" t="s">
        <v>132</v>
      </c>
      <c r="H234" s="1" t="s">
        <v>1092</v>
      </c>
      <c r="I234" s="1" t="s">
        <v>274</v>
      </c>
      <c r="J234" s="1">
        <v>23000</v>
      </c>
      <c r="K234" s="1">
        <v>26490</v>
      </c>
      <c r="L234" s="1">
        <v>0</v>
      </c>
      <c r="M234" s="1">
        <v>51000</v>
      </c>
      <c r="N234" s="1">
        <v>6.1</v>
      </c>
      <c r="O234" s="1">
        <v>314</v>
      </c>
      <c r="P234" s="1">
        <v>150</v>
      </c>
      <c r="Q234" s="9">
        <v>65007045</v>
      </c>
      <c r="R234" s="3">
        <v>140000000</v>
      </c>
    </row>
    <row r="235" spans="1:18" x14ac:dyDescent="0.25">
      <c r="A235" s="1" t="s">
        <v>2151</v>
      </c>
      <c r="B235" s="2">
        <v>36397</v>
      </c>
      <c r="C235" s="1" t="s">
        <v>32</v>
      </c>
      <c r="D235" s="1" t="s">
        <v>20</v>
      </c>
      <c r="E235" s="1" t="s">
        <v>3</v>
      </c>
      <c r="F235" s="1" t="s">
        <v>4</v>
      </c>
      <c r="G235" s="1" t="s">
        <v>132</v>
      </c>
      <c r="H235" s="1" t="s">
        <v>1816</v>
      </c>
      <c r="I235" s="1" t="s">
        <v>2152</v>
      </c>
      <c r="J235" s="1">
        <v>23000</v>
      </c>
      <c r="K235" s="1">
        <v>28734</v>
      </c>
      <c r="L235" s="1">
        <v>7</v>
      </c>
      <c r="M235" s="1">
        <v>0</v>
      </c>
      <c r="N235" s="1">
        <v>5.8</v>
      </c>
      <c r="O235" s="1">
        <v>96</v>
      </c>
      <c r="P235" s="1">
        <v>95</v>
      </c>
      <c r="Q235" s="9">
        <v>63319509</v>
      </c>
      <c r="R235" s="3">
        <v>10000000</v>
      </c>
    </row>
    <row r="236" spans="1:18" x14ac:dyDescent="0.25">
      <c r="A236" s="1" t="s">
        <v>5658</v>
      </c>
      <c r="B236" s="2">
        <v>40439</v>
      </c>
      <c r="C236" s="1" t="s">
        <v>32</v>
      </c>
      <c r="D236" s="1" t="s">
        <v>77</v>
      </c>
      <c r="E236" s="1" t="s">
        <v>3</v>
      </c>
      <c r="F236" s="1" t="s">
        <v>4</v>
      </c>
      <c r="G236" s="1" t="s">
        <v>132</v>
      </c>
      <c r="H236" s="1" t="s">
        <v>1816</v>
      </c>
      <c r="I236" s="1" t="s">
        <v>5659</v>
      </c>
      <c r="J236" s="1">
        <v>23000</v>
      </c>
      <c r="K236" s="1">
        <v>31529</v>
      </c>
      <c r="L236" s="1">
        <v>34</v>
      </c>
      <c r="M236" s="1">
        <v>0</v>
      </c>
      <c r="N236" s="1">
        <v>6.2</v>
      </c>
      <c r="O236" s="1">
        <v>119</v>
      </c>
      <c r="P236" s="1">
        <v>107</v>
      </c>
      <c r="Q236" s="9">
        <v>57744720</v>
      </c>
      <c r="R236" s="3">
        <v>20000000</v>
      </c>
    </row>
    <row r="237" spans="1:18" x14ac:dyDescent="0.25">
      <c r="A237" s="1" t="s">
        <v>4561</v>
      </c>
      <c r="B237" s="2">
        <v>39112</v>
      </c>
      <c r="C237" s="1" t="s">
        <v>32</v>
      </c>
      <c r="D237" s="1" t="s">
        <v>40</v>
      </c>
      <c r="E237" s="1" t="s">
        <v>3</v>
      </c>
      <c r="F237" s="1" t="s">
        <v>4</v>
      </c>
      <c r="G237" s="1" t="s">
        <v>92</v>
      </c>
      <c r="H237" s="1" t="s">
        <v>1092</v>
      </c>
      <c r="I237" s="1" t="s">
        <v>1533</v>
      </c>
      <c r="J237" s="1">
        <v>23000</v>
      </c>
      <c r="K237" s="1">
        <v>33548</v>
      </c>
      <c r="L237" s="1">
        <v>446</v>
      </c>
      <c r="M237" s="1">
        <v>0</v>
      </c>
      <c r="N237" s="1">
        <v>7.8</v>
      </c>
      <c r="O237" s="1">
        <v>295</v>
      </c>
      <c r="P237" s="1">
        <v>122</v>
      </c>
      <c r="Q237" s="9">
        <v>53574088</v>
      </c>
      <c r="R237" s="3">
        <v>55000000</v>
      </c>
    </row>
    <row r="238" spans="1:18" x14ac:dyDescent="0.25">
      <c r="A238" s="1" t="s">
        <v>4519</v>
      </c>
      <c r="B238" s="2">
        <v>38900</v>
      </c>
      <c r="C238" s="1" t="s">
        <v>32</v>
      </c>
      <c r="D238" s="1" t="s">
        <v>9</v>
      </c>
      <c r="E238" s="1" t="s">
        <v>3</v>
      </c>
      <c r="F238" s="1" t="s">
        <v>4</v>
      </c>
      <c r="G238" s="1" t="s">
        <v>132</v>
      </c>
      <c r="H238" s="1" t="s">
        <v>1092</v>
      </c>
      <c r="I238" s="1" t="s">
        <v>2413</v>
      </c>
      <c r="J238" s="1">
        <v>23000</v>
      </c>
      <c r="K238" s="1">
        <v>63986</v>
      </c>
      <c r="L238" s="1">
        <v>22000</v>
      </c>
      <c r="M238" s="1">
        <v>49000</v>
      </c>
      <c r="N238" s="1">
        <v>8.5</v>
      </c>
      <c r="O238" s="1">
        <v>341</v>
      </c>
      <c r="P238" s="1">
        <v>130</v>
      </c>
      <c r="Q238" s="9">
        <v>53082743</v>
      </c>
      <c r="R238" s="3">
        <v>40000000</v>
      </c>
    </row>
    <row r="239" spans="1:18" x14ac:dyDescent="0.25">
      <c r="A239" s="1" t="s">
        <v>2258</v>
      </c>
      <c r="B239" s="2">
        <v>36491</v>
      </c>
      <c r="C239" s="1" t="s">
        <v>32</v>
      </c>
      <c r="D239" s="1" t="s">
        <v>20</v>
      </c>
      <c r="E239" s="1" t="s">
        <v>3</v>
      </c>
      <c r="F239" s="1" t="s">
        <v>4</v>
      </c>
      <c r="G239" s="1" t="s">
        <v>92</v>
      </c>
      <c r="H239" s="1" t="s">
        <v>1816</v>
      </c>
      <c r="I239" s="1" t="s">
        <v>2259</v>
      </c>
      <c r="J239" s="1">
        <v>23000</v>
      </c>
      <c r="K239" s="1">
        <v>23369</v>
      </c>
      <c r="L239" s="1">
        <v>48</v>
      </c>
      <c r="M239" s="1">
        <v>0</v>
      </c>
      <c r="N239" s="1">
        <v>6.4</v>
      </c>
      <c r="O239" s="1">
        <v>67</v>
      </c>
      <c r="P239" s="1">
        <v>106</v>
      </c>
      <c r="Q239" s="9">
        <v>52885587</v>
      </c>
      <c r="R239" s="3">
        <v>16000000</v>
      </c>
    </row>
    <row r="240" spans="1:18" x14ac:dyDescent="0.25">
      <c r="A240" s="1" t="s">
        <v>1091</v>
      </c>
      <c r="B240" s="2">
        <v>34336</v>
      </c>
      <c r="C240" s="1" t="s">
        <v>32</v>
      </c>
      <c r="D240" s="1" t="s">
        <v>9</v>
      </c>
      <c r="E240" s="1" t="s">
        <v>3</v>
      </c>
      <c r="F240" s="1" t="s">
        <v>4</v>
      </c>
      <c r="G240" s="1" t="s">
        <v>84</v>
      </c>
      <c r="H240" s="1" t="s">
        <v>1092</v>
      </c>
      <c r="I240" s="1" t="s">
        <v>1093</v>
      </c>
      <c r="J240" s="1">
        <v>23000</v>
      </c>
      <c r="K240" s="1">
        <v>29370</v>
      </c>
      <c r="L240" s="1">
        <v>44</v>
      </c>
      <c r="M240" s="1">
        <v>0</v>
      </c>
      <c r="N240" s="1">
        <v>7.3</v>
      </c>
      <c r="O240" s="1">
        <v>27</v>
      </c>
      <c r="P240" s="1">
        <v>115</v>
      </c>
      <c r="Q240" s="9">
        <v>50003300</v>
      </c>
      <c r="R240" s="3">
        <v>15000000</v>
      </c>
    </row>
    <row r="241" spans="1:18" x14ac:dyDescent="0.25">
      <c r="A241" s="1" t="s">
        <v>1452</v>
      </c>
      <c r="B241" s="2">
        <v>35336</v>
      </c>
      <c r="C241" s="1" t="s">
        <v>32</v>
      </c>
      <c r="D241" s="1" t="s">
        <v>9</v>
      </c>
      <c r="E241" s="1" t="s">
        <v>3</v>
      </c>
      <c r="F241" s="1" t="s">
        <v>4</v>
      </c>
      <c r="G241" s="1" t="s">
        <v>92</v>
      </c>
      <c r="H241" s="1" t="s">
        <v>1453</v>
      </c>
      <c r="I241" s="1" t="s">
        <v>1454</v>
      </c>
      <c r="J241" s="1">
        <v>23000</v>
      </c>
      <c r="K241" s="1">
        <v>26907</v>
      </c>
      <c r="L241" s="1">
        <v>13</v>
      </c>
      <c r="M241" s="1">
        <v>353</v>
      </c>
      <c r="N241" s="1">
        <v>5.6</v>
      </c>
      <c r="O241" s="1">
        <v>28</v>
      </c>
      <c r="P241" s="1">
        <v>118</v>
      </c>
      <c r="Q241" s="9">
        <v>44834712</v>
      </c>
      <c r="R241" s="3">
        <v>44000000</v>
      </c>
    </row>
    <row r="242" spans="1:18" x14ac:dyDescent="0.25">
      <c r="A242" s="1" t="s">
        <v>3133</v>
      </c>
      <c r="B242" s="2">
        <v>37492</v>
      </c>
      <c r="C242" s="1" t="s">
        <v>32</v>
      </c>
      <c r="D242" s="1" t="s">
        <v>77</v>
      </c>
      <c r="E242" s="1" t="s">
        <v>3</v>
      </c>
      <c r="F242" s="1" t="s">
        <v>4</v>
      </c>
      <c r="G242" s="1" t="s">
        <v>132</v>
      </c>
      <c r="H242" s="1" t="s">
        <v>1092</v>
      </c>
      <c r="I242" s="1" t="s">
        <v>955</v>
      </c>
      <c r="J242" s="1">
        <v>23000</v>
      </c>
      <c r="K242" s="1">
        <v>53024</v>
      </c>
      <c r="L242" s="1">
        <v>38</v>
      </c>
      <c r="M242" s="1">
        <v>0</v>
      </c>
      <c r="N242" s="1">
        <v>6.2</v>
      </c>
      <c r="O242" s="1">
        <v>138</v>
      </c>
      <c r="P242" s="1">
        <v>101</v>
      </c>
      <c r="Q242" s="9">
        <v>43060566</v>
      </c>
      <c r="R242" s="3">
        <v>60000000</v>
      </c>
    </row>
    <row r="243" spans="1:18" x14ac:dyDescent="0.25">
      <c r="A243" s="1" t="s">
        <v>1951</v>
      </c>
      <c r="B243" s="2">
        <v>36245</v>
      </c>
      <c r="C243" s="1" t="s">
        <v>32</v>
      </c>
      <c r="D243" s="1" t="s">
        <v>20</v>
      </c>
      <c r="E243" s="1" t="s">
        <v>3</v>
      </c>
      <c r="F243" s="1" t="s">
        <v>4</v>
      </c>
      <c r="G243" s="1" t="s">
        <v>132</v>
      </c>
      <c r="H243" s="1" t="s">
        <v>1453</v>
      </c>
      <c r="I243" s="1" t="s">
        <v>1952</v>
      </c>
      <c r="J243" s="1">
        <v>23000</v>
      </c>
      <c r="K243" s="1">
        <v>37907</v>
      </c>
      <c r="L243" s="1">
        <v>19</v>
      </c>
      <c r="M243" s="1">
        <v>10000</v>
      </c>
      <c r="N243" s="1">
        <v>7.2</v>
      </c>
      <c r="O243" s="1">
        <v>133</v>
      </c>
      <c r="P243" s="1">
        <v>97</v>
      </c>
      <c r="Q243" s="9">
        <v>38176108</v>
      </c>
      <c r="R243" s="3">
        <v>16000000</v>
      </c>
    </row>
    <row r="244" spans="1:18" x14ac:dyDescent="0.25">
      <c r="A244" s="1" t="s">
        <v>3248</v>
      </c>
      <c r="B244" s="2">
        <v>37431</v>
      </c>
      <c r="C244" s="1" t="s">
        <v>32</v>
      </c>
      <c r="D244" s="1" t="s">
        <v>40</v>
      </c>
      <c r="E244" s="1" t="s">
        <v>3</v>
      </c>
      <c r="F244" s="1" t="s">
        <v>4</v>
      </c>
      <c r="G244" s="1" t="s">
        <v>84</v>
      </c>
      <c r="H244" s="1" t="s">
        <v>1453</v>
      </c>
      <c r="I244" s="1" t="s">
        <v>887</v>
      </c>
      <c r="J244" s="1">
        <v>23000</v>
      </c>
      <c r="K244" s="1">
        <v>26940</v>
      </c>
      <c r="L244" s="1">
        <v>63</v>
      </c>
      <c r="M244" s="1">
        <v>0</v>
      </c>
      <c r="N244" s="1">
        <v>7.1</v>
      </c>
      <c r="O244" s="1">
        <v>127</v>
      </c>
      <c r="P244" s="1">
        <v>95</v>
      </c>
      <c r="Q244" s="9">
        <v>38120554</v>
      </c>
      <c r="R244" s="3">
        <v>140000000</v>
      </c>
    </row>
    <row r="245" spans="1:18" x14ac:dyDescent="0.25">
      <c r="A245" s="1" t="s">
        <v>2532</v>
      </c>
      <c r="B245" s="2">
        <v>36766</v>
      </c>
      <c r="C245" s="1" t="s">
        <v>32</v>
      </c>
      <c r="D245" s="1" t="s">
        <v>77</v>
      </c>
      <c r="E245" s="1" t="s">
        <v>3</v>
      </c>
      <c r="F245" s="1" t="s">
        <v>4</v>
      </c>
      <c r="G245" s="1" t="s">
        <v>132</v>
      </c>
      <c r="H245" s="1" t="s">
        <v>1816</v>
      </c>
      <c r="I245" s="1" t="s">
        <v>1323</v>
      </c>
      <c r="J245" s="1">
        <v>23000</v>
      </c>
      <c r="K245" s="1">
        <v>26652</v>
      </c>
      <c r="L245" s="1">
        <v>357</v>
      </c>
      <c r="M245" s="1">
        <v>0</v>
      </c>
      <c r="N245" s="1">
        <v>5.6</v>
      </c>
      <c r="O245" s="1">
        <v>102</v>
      </c>
      <c r="P245" s="1">
        <v>106</v>
      </c>
      <c r="Q245" s="9">
        <v>35007180</v>
      </c>
      <c r="R245" s="3">
        <v>15000000</v>
      </c>
    </row>
    <row r="246" spans="1:18" x14ac:dyDescent="0.25">
      <c r="A246" s="1" t="s">
        <v>5756</v>
      </c>
      <c r="B246" s="2">
        <v>40656</v>
      </c>
      <c r="C246" s="1" t="s">
        <v>32</v>
      </c>
      <c r="D246" s="1" t="s">
        <v>20</v>
      </c>
      <c r="E246" s="1" t="s">
        <v>3</v>
      </c>
      <c r="F246" s="1" t="s">
        <v>4</v>
      </c>
      <c r="G246" s="1" t="s">
        <v>92</v>
      </c>
      <c r="H246" s="1" t="s">
        <v>1453</v>
      </c>
      <c r="I246" s="1" t="s">
        <v>5100</v>
      </c>
      <c r="J246" s="1">
        <v>23000</v>
      </c>
      <c r="K246" s="1">
        <v>39807</v>
      </c>
      <c r="L246" s="1">
        <v>129</v>
      </c>
      <c r="M246" s="1">
        <v>40000</v>
      </c>
      <c r="N246" s="1">
        <v>7.7</v>
      </c>
      <c r="O246" s="1">
        <v>327</v>
      </c>
      <c r="P246" s="1">
        <v>100</v>
      </c>
      <c r="Q246" s="9">
        <v>34963967</v>
      </c>
      <c r="R246" s="3">
        <v>8000000</v>
      </c>
    </row>
    <row r="247" spans="1:18" x14ac:dyDescent="0.25">
      <c r="A247" s="1" t="s">
        <v>4317</v>
      </c>
      <c r="B247" s="2">
        <v>38846</v>
      </c>
      <c r="C247" s="1" t="s">
        <v>32</v>
      </c>
      <c r="D247" s="1" t="s">
        <v>9</v>
      </c>
      <c r="E247" s="1" t="s">
        <v>3</v>
      </c>
      <c r="F247" s="1" t="s">
        <v>4</v>
      </c>
      <c r="G247" s="1" t="s">
        <v>92</v>
      </c>
      <c r="H247" s="1" t="s">
        <v>1816</v>
      </c>
      <c r="I247" s="1" t="s">
        <v>114</v>
      </c>
      <c r="J247" s="1">
        <v>23000</v>
      </c>
      <c r="K247" s="1">
        <v>24468</v>
      </c>
      <c r="L247" s="1">
        <v>16000</v>
      </c>
      <c r="M247" s="1">
        <v>0</v>
      </c>
      <c r="N247" s="1">
        <v>7.1</v>
      </c>
      <c r="O247" s="1">
        <v>279</v>
      </c>
      <c r="P247" s="1">
        <v>135</v>
      </c>
      <c r="Q247" s="9">
        <v>33574332</v>
      </c>
      <c r="R247" s="3">
        <v>90000000</v>
      </c>
    </row>
    <row r="248" spans="1:18" x14ac:dyDescent="0.25">
      <c r="A248" s="1" t="s">
        <v>5150</v>
      </c>
      <c r="B248" s="2">
        <v>39838</v>
      </c>
      <c r="C248" s="1" t="s">
        <v>32</v>
      </c>
      <c r="D248" s="1" t="s">
        <v>20</v>
      </c>
      <c r="E248" s="1" t="s">
        <v>3</v>
      </c>
      <c r="F248" s="1" t="s">
        <v>4</v>
      </c>
      <c r="G248" s="1" t="s">
        <v>132</v>
      </c>
      <c r="H248" s="1" t="s">
        <v>1453</v>
      </c>
      <c r="I248" s="1" t="s">
        <v>5151</v>
      </c>
      <c r="J248" s="1">
        <v>23000</v>
      </c>
      <c r="K248" s="1">
        <v>54075</v>
      </c>
      <c r="L248" s="1">
        <v>464</v>
      </c>
      <c r="M248" s="1">
        <v>40000</v>
      </c>
      <c r="N248" s="1">
        <v>7.7</v>
      </c>
      <c r="O248" s="1">
        <v>331</v>
      </c>
      <c r="P248" s="1">
        <v>95</v>
      </c>
      <c r="Q248" s="9">
        <v>32391374</v>
      </c>
      <c r="R248" s="3">
        <v>7500000</v>
      </c>
    </row>
    <row r="249" spans="1:18" x14ac:dyDescent="0.25">
      <c r="A249" s="1" t="s">
        <v>2636</v>
      </c>
      <c r="B249" s="2">
        <v>36983</v>
      </c>
      <c r="C249" s="1" t="s">
        <v>32</v>
      </c>
      <c r="D249" s="1" t="s">
        <v>9</v>
      </c>
      <c r="E249" s="1" t="s">
        <v>3</v>
      </c>
      <c r="F249" s="1" t="s">
        <v>83</v>
      </c>
      <c r="G249" s="1" t="s">
        <v>92</v>
      </c>
      <c r="H249" s="1" t="s">
        <v>1092</v>
      </c>
      <c r="I249" s="1" t="s">
        <v>1851</v>
      </c>
      <c r="J249" s="1">
        <v>23000</v>
      </c>
      <c r="K249" s="1">
        <v>23325</v>
      </c>
      <c r="L249" s="1">
        <v>108</v>
      </c>
      <c r="M249" s="1">
        <v>0</v>
      </c>
      <c r="N249" s="1">
        <v>5.9</v>
      </c>
      <c r="O249" s="1">
        <v>96</v>
      </c>
      <c r="P249" s="1">
        <v>131</v>
      </c>
      <c r="Q249" s="9">
        <v>25528495</v>
      </c>
      <c r="R249" s="3">
        <v>57000000</v>
      </c>
    </row>
    <row r="250" spans="1:18" x14ac:dyDescent="0.25">
      <c r="A250" s="1" t="s">
        <v>6380</v>
      </c>
      <c r="B250" s="2">
        <v>41571</v>
      </c>
      <c r="C250" s="1" t="s">
        <v>32</v>
      </c>
      <c r="D250" s="1" t="s">
        <v>20</v>
      </c>
      <c r="E250" s="1" t="s">
        <v>3</v>
      </c>
      <c r="F250" s="1" t="s">
        <v>4</v>
      </c>
      <c r="G250" s="1" t="s">
        <v>92</v>
      </c>
      <c r="H250" s="1" t="s">
        <v>1453</v>
      </c>
      <c r="I250" s="1" t="s">
        <v>1453</v>
      </c>
      <c r="J250" s="1">
        <v>23000</v>
      </c>
      <c r="K250" s="1">
        <v>44265</v>
      </c>
      <c r="L250" s="1">
        <v>23000</v>
      </c>
      <c r="M250" s="1">
        <v>33000</v>
      </c>
      <c r="N250" s="1">
        <v>6.6</v>
      </c>
      <c r="O250" s="1">
        <v>364</v>
      </c>
      <c r="P250" s="1">
        <v>90</v>
      </c>
      <c r="Q250" s="9">
        <v>24475193</v>
      </c>
      <c r="R250" s="3">
        <v>3000000</v>
      </c>
    </row>
    <row r="251" spans="1:18" x14ac:dyDescent="0.25">
      <c r="A251" s="1" t="s">
        <v>2722</v>
      </c>
      <c r="B251" s="2">
        <v>36904</v>
      </c>
      <c r="C251" s="1" t="s">
        <v>32</v>
      </c>
      <c r="D251" s="1" t="s">
        <v>294</v>
      </c>
      <c r="E251" s="1" t="s">
        <v>3</v>
      </c>
      <c r="F251" s="1" t="s">
        <v>4</v>
      </c>
      <c r="G251" s="1" t="s">
        <v>92</v>
      </c>
      <c r="H251" s="1" t="s">
        <v>1816</v>
      </c>
      <c r="I251" s="1" t="s">
        <v>1841</v>
      </c>
      <c r="J251" s="1">
        <v>23000</v>
      </c>
      <c r="K251" s="1">
        <v>23242</v>
      </c>
      <c r="L251" s="1">
        <v>131</v>
      </c>
      <c r="M251" s="1">
        <v>0</v>
      </c>
      <c r="N251" s="1">
        <v>6.6</v>
      </c>
      <c r="O251" s="1">
        <v>140</v>
      </c>
      <c r="P251" s="1">
        <v>97</v>
      </c>
      <c r="Q251" s="9">
        <v>21973182</v>
      </c>
      <c r="R251" s="3">
        <v>23000000</v>
      </c>
    </row>
    <row r="252" spans="1:18" x14ac:dyDescent="0.25">
      <c r="A252" s="1" t="s">
        <v>6615</v>
      </c>
      <c r="B252" s="2">
        <v>41816</v>
      </c>
      <c r="C252" s="1" t="s">
        <v>32</v>
      </c>
      <c r="D252" s="1" t="s">
        <v>77</v>
      </c>
      <c r="E252" s="1" t="s">
        <v>3</v>
      </c>
      <c r="F252" s="1" t="s">
        <v>161</v>
      </c>
      <c r="G252" s="1" t="s">
        <v>132</v>
      </c>
      <c r="H252" s="1" t="s">
        <v>1816</v>
      </c>
      <c r="I252" s="1" t="s">
        <v>6616</v>
      </c>
      <c r="J252" s="1">
        <v>23000</v>
      </c>
      <c r="K252" s="1">
        <v>25387</v>
      </c>
      <c r="L252" s="1">
        <v>11</v>
      </c>
      <c r="M252" s="1">
        <v>0</v>
      </c>
      <c r="N252" s="1">
        <v>5.7</v>
      </c>
      <c r="O252" s="1">
        <v>177</v>
      </c>
      <c r="P252" s="1">
        <v>100</v>
      </c>
      <c r="Q252" s="9">
        <v>20285518</v>
      </c>
      <c r="R252" s="3">
        <v>28000000</v>
      </c>
    </row>
    <row r="253" spans="1:18" x14ac:dyDescent="0.25">
      <c r="A253" s="1" t="s">
        <v>6170</v>
      </c>
      <c r="B253" s="2">
        <v>41020</v>
      </c>
      <c r="C253" s="1" t="s">
        <v>32</v>
      </c>
      <c r="D253" s="1" t="s">
        <v>77</v>
      </c>
      <c r="E253" s="1" t="s">
        <v>3</v>
      </c>
      <c r="F253" s="1" t="s">
        <v>4</v>
      </c>
      <c r="G253" s="1" t="s">
        <v>132</v>
      </c>
      <c r="H253" s="1" t="s">
        <v>1453</v>
      </c>
      <c r="I253" s="1" t="s">
        <v>2165</v>
      </c>
      <c r="J253" s="1">
        <v>23000</v>
      </c>
      <c r="K253" s="1">
        <v>24669</v>
      </c>
      <c r="L253" s="1">
        <v>192</v>
      </c>
      <c r="M253" s="1">
        <v>20000</v>
      </c>
      <c r="N253" s="1">
        <v>6.5</v>
      </c>
      <c r="O253" s="1">
        <v>248</v>
      </c>
      <c r="P253" s="1">
        <v>91</v>
      </c>
      <c r="Q253" s="9">
        <v>20275446</v>
      </c>
      <c r="R253" s="3">
        <v>35000000</v>
      </c>
    </row>
    <row r="254" spans="1:18" x14ac:dyDescent="0.25">
      <c r="A254" s="1" t="s">
        <v>3520</v>
      </c>
      <c r="B254" s="2">
        <v>37878</v>
      </c>
      <c r="C254" s="1" t="s">
        <v>32</v>
      </c>
      <c r="D254" s="1" t="s">
        <v>77</v>
      </c>
      <c r="E254" s="1" t="s">
        <v>3</v>
      </c>
      <c r="F254" s="1" t="s">
        <v>4</v>
      </c>
      <c r="G254" s="1" t="s">
        <v>132</v>
      </c>
      <c r="H254" s="1" t="s">
        <v>1816</v>
      </c>
      <c r="I254" s="1" t="s">
        <v>268</v>
      </c>
      <c r="J254" s="1">
        <v>23000</v>
      </c>
      <c r="K254" s="1">
        <v>43887</v>
      </c>
      <c r="L254" s="1">
        <v>503</v>
      </c>
      <c r="M254" s="1">
        <v>0</v>
      </c>
      <c r="N254" s="1">
        <v>5.6</v>
      </c>
      <c r="O254" s="1">
        <v>123</v>
      </c>
      <c r="P254" s="1">
        <v>116</v>
      </c>
      <c r="Q254" s="9">
        <v>19480739</v>
      </c>
      <c r="R254" s="3">
        <v>80000000</v>
      </c>
    </row>
    <row r="255" spans="1:18" x14ac:dyDescent="0.25">
      <c r="A255" s="1" t="s">
        <v>4007</v>
      </c>
      <c r="B255" s="2">
        <v>38371</v>
      </c>
      <c r="C255" s="1" t="s">
        <v>32</v>
      </c>
      <c r="D255" s="1" t="s">
        <v>77</v>
      </c>
      <c r="E255" s="1" t="s">
        <v>3</v>
      </c>
      <c r="F255" s="1" t="s">
        <v>4</v>
      </c>
      <c r="G255" s="1" t="s">
        <v>132</v>
      </c>
      <c r="H255" s="1" t="s">
        <v>1816</v>
      </c>
      <c r="I255" s="1" t="s">
        <v>2643</v>
      </c>
      <c r="J255" s="1">
        <v>23000</v>
      </c>
      <c r="K255" s="1">
        <v>25049</v>
      </c>
      <c r="L255" s="1">
        <v>134</v>
      </c>
      <c r="M255" s="1">
        <v>0</v>
      </c>
      <c r="N255" s="1">
        <v>5.8</v>
      </c>
      <c r="O255" s="1">
        <v>120</v>
      </c>
      <c r="P255" s="1">
        <v>110</v>
      </c>
      <c r="Q255" s="9">
        <v>18472363</v>
      </c>
      <c r="R255" s="3">
        <v>50000000</v>
      </c>
    </row>
    <row r="256" spans="1:18" x14ac:dyDescent="0.25">
      <c r="A256" s="1" t="s">
        <v>2275</v>
      </c>
      <c r="B256" s="2">
        <v>36572</v>
      </c>
      <c r="C256" s="1" t="s">
        <v>32</v>
      </c>
      <c r="D256" s="1" t="s">
        <v>2</v>
      </c>
      <c r="E256" s="1" t="s">
        <v>3</v>
      </c>
      <c r="F256" s="1" t="s">
        <v>4</v>
      </c>
      <c r="G256" s="1" t="s">
        <v>92</v>
      </c>
      <c r="H256" s="1" t="s">
        <v>1092</v>
      </c>
      <c r="I256" s="1" t="s">
        <v>2276</v>
      </c>
      <c r="J256" s="1">
        <v>23000</v>
      </c>
      <c r="K256" s="1">
        <v>25462</v>
      </c>
      <c r="L256" s="1">
        <v>126</v>
      </c>
      <c r="M256" s="1">
        <v>18000</v>
      </c>
      <c r="N256" s="1">
        <v>7.6</v>
      </c>
      <c r="O256" s="1">
        <v>288</v>
      </c>
      <c r="P256" s="1">
        <v>102</v>
      </c>
      <c r="Q256" s="9">
        <v>15047419</v>
      </c>
      <c r="R256" s="3">
        <v>7000000</v>
      </c>
    </row>
    <row r="257" spans="1:18" x14ac:dyDescent="0.25">
      <c r="A257" s="1" t="s">
        <v>6726</v>
      </c>
      <c r="B257" s="2">
        <v>41769</v>
      </c>
      <c r="C257" s="1" t="s">
        <v>1</v>
      </c>
      <c r="D257" s="1" t="s">
        <v>77</v>
      </c>
      <c r="E257" s="1" t="s">
        <v>3</v>
      </c>
      <c r="F257" s="1" t="s">
        <v>4</v>
      </c>
      <c r="G257" s="1" t="s">
        <v>92</v>
      </c>
      <c r="H257" s="1" t="s">
        <v>1453</v>
      </c>
      <c r="I257" s="1" t="s">
        <v>4081</v>
      </c>
      <c r="J257" s="1">
        <v>23000</v>
      </c>
      <c r="K257" s="1">
        <v>49433</v>
      </c>
      <c r="L257" s="1">
        <v>436</v>
      </c>
      <c r="M257" s="1">
        <v>32000</v>
      </c>
      <c r="N257" s="1">
        <v>6.5</v>
      </c>
      <c r="O257" s="1">
        <v>339</v>
      </c>
      <c r="P257" s="1">
        <v>102</v>
      </c>
      <c r="Q257" s="9">
        <v>13750556</v>
      </c>
      <c r="R257" s="3">
        <v>65000000</v>
      </c>
    </row>
    <row r="258" spans="1:18" x14ac:dyDescent="0.25">
      <c r="A258" s="1" t="s">
        <v>4139</v>
      </c>
      <c r="B258" s="2">
        <v>38545</v>
      </c>
      <c r="C258" s="1" t="s">
        <v>32</v>
      </c>
      <c r="D258" s="1" t="s">
        <v>61</v>
      </c>
      <c r="E258" s="1" t="s">
        <v>3</v>
      </c>
      <c r="F258" s="1" t="s">
        <v>4</v>
      </c>
      <c r="G258" s="1" t="s">
        <v>132</v>
      </c>
      <c r="H258" s="1" t="s">
        <v>1092</v>
      </c>
      <c r="I258" s="1" t="s">
        <v>1919</v>
      </c>
      <c r="J258" s="1">
        <v>23000</v>
      </c>
      <c r="K258" s="1">
        <v>27829</v>
      </c>
      <c r="L258" s="1">
        <v>0</v>
      </c>
      <c r="M258" s="1">
        <v>0</v>
      </c>
      <c r="N258" s="1">
        <v>6.7</v>
      </c>
      <c r="O258" s="1">
        <v>222</v>
      </c>
      <c r="P258" s="1">
        <v>150</v>
      </c>
      <c r="Q258" s="9">
        <v>12712093</v>
      </c>
      <c r="R258" s="3">
        <v>30000000</v>
      </c>
    </row>
    <row r="259" spans="1:18" x14ac:dyDescent="0.25">
      <c r="A259" s="1" t="s">
        <v>6453</v>
      </c>
      <c r="B259" s="2">
        <v>41546</v>
      </c>
      <c r="C259" s="1" t="s">
        <v>32</v>
      </c>
      <c r="D259" s="1" t="s">
        <v>2</v>
      </c>
      <c r="E259" s="1" t="s">
        <v>3</v>
      </c>
      <c r="F259" s="1" t="s">
        <v>4</v>
      </c>
      <c r="G259" s="1" t="s">
        <v>92</v>
      </c>
      <c r="H259" s="1" t="s">
        <v>1092</v>
      </c>
      <c r="I259" s="1" t="s">
        <v>5221</v>
      </c>
      <c r="J259" s="1">
        <v>23000</v>
      </c>
      <c r="K259" s="1">
        <v>24134</v>
      </c>
      <c r="L259" s="1">
        <v>108</v>
      </c>
      <c r="M259" s="1">
        <v>17000</v>
      </c>
      <c r="N259" s="1">
        <v>6.8</v>
      </c>
      <c r="O259" s="1">
        <v>288</v>
      </c>
      <c r="P259" s="1">
        <v>116</v>
      </c>
      <c r="Q259" s="9">
        <v>11326836</v>
      </c>
      <c r="R259" s="3">
        <v>22000000</v>
      </c>
    </row>
    <row r="260" spans="1:18" x14ac:dyDescent="0.25">
      <c r="A260" s="1" t="s">
        <v>5026</v>
      </c>
      <c r="B260" s="2">
        <v>39707</v>
      </c>
      <c r="C260" s="1" t="s">
        <v>32</v>
      </c>
      <c r="D260" s="1" t="s">
        <v>9</v>
      </c>
      <c r="E260" s="1" t="s">
        <v>3</v>
      </c>
      <c r="F260" s="1" t="s">
        <v>4</v>
      </c>
      <c r="G260" s="1" t="s">
        <v>92</v>
      </c>
      <c r="H260" s="1" t="s">
        <v>1453</v>
      </c>
      <c r="I260" s="1" t="s">
        <v>1998</v>
      </c>
      <c r="J260" s="1">
        <v>23000</v>
      </c>
      <c r="K260" s="1">
        <v>43560</v>
      </c>
      <c r="L260" s="1">
        <v>108</v>
      </c>
      <c r="M260" s="1">
        <v>982</v>
      </c>
      <c r="N260" s="1">
        <v>6.5</v>
      </c>
      <c r="O260" s="1">
        <v>143</v>
      </c>
      <c r="P260" s="1">
        <v>112</v>
      </c>
      <c r="Q260" s="9">
        <v>10911750</v>
      </c>
      <c r="R260" s="3">
        <v>25000000</v>
      </c>
    </row>
    <row r="261" spans="1:18" x14ac:dyDescent="0.25">
      <c r="A261" s="1" t="s">
        <v>7000</v>
      </c>
      <c r="B261" s="2">
        <v>42192</v>
      </c>
      <c r="C261" s="1" t="s">
        <v>32</v>
      </c>
      <c r="D261" s="1" t="s">
        <v>40</v>
      </c>
      <c r="E261" s="1" t="s">
        <v>3</v>
      </c>
      <c r="F261" s="1" t="s">
        <v>4</v>
      </c>
      <c r="G261" s="1" t="s">
        <v>84</v>
      </c>
      <c r="H261" s="1" t="s">
        <v>1453</v>
      </c>
      <c r="I261" s="1" t="s">
        <v>480</v>
      </c>
      <c r="J261" s="1">
        <v>23000</v>
      </c>
      <c r="K261" s="1">
        <v>23031</v>
      </c>
      <c r="L261" s="1">
        <v>0</v>
      </c>
      <c r="M261" s="1">
        <v>24000</v>
      </c>
      <c r="N261" s="1">
        <v>7.4</v>
      </c>
      <c r="O261" s="1">
        <v>335</v>
      </c>
      <c r="P261" s="1">
        <v>123</v>
      </c>
      <c r="Q261" s="9">
        <v>10137502</v>
      </c>
      <c r="R261" s="3">
        <v>35000000</v>
      </c>
    </row>
    <row r="262" spans="1:18" x14ac:dyDescent="0.25">
      <c r="A262" s="1" t="s">
        <v>4957</v>
      </c>
      <c r="B262" s="2">
        <v>39676</v>
      </c>
      <c r="C262" s="1" t="s">
        <v>32</v>
      </c>
      <c r="D262" s="1" t="s">
        <v>77</v>
      </c>
      <c r="E262" s="1" t="s">
        <v>3</v>
      </c>
      <c r="F262" s="1" t="s">
        <v>4</v>
      </c>
      <c r="G262" s="1" t="s">
        <v>92</v>
      </c>
      <c r="H262" s="1" t="s">
        <v>1453</v>
      </c>
      <c r="I262" s="1" t="s">
        <v>539</v>
      </c>
      <c r="J262" s="1">
        <v>23000</v>
      </c>
      <c r="K262" s="1">
        <v>26982</v>
      </c>
      <c r="L262" s="1">
        <v>0</v>
      </c>
      <c r="M262" s="1">
        <v>0</v>
      </c>
      <c r="N262" s="1">
        <v>6</v>
      </c>
      <c r="O262" s="1">
        <v>158</v>
      </c>
      <c r="P262" s="1">
        <v>160</v>
      </c>
      <c r="Q262" s="9">
        <v>7916887</v>
      </c>
      <c r="R262" s="3">
        <v>45000000</v>
      </c>
    </row>
    <row r="263" spans="1:18" x14ac:dyDescent="0.25">
      <c r="A263" s="1" t="s">
        <v>4437</v>
      </c>
      <c r="B263" s="2">
        <v>38878</v>
      </c>
      <c r="C263" s="1" t="s">
        <v>32</v>
      </c>
      <c r="D263" s="1" t="s">
        <v>77</v>
      </c>
      <c r="E263" s="1" t="s">
        <v>3</v>
      </c>
      <c r="F263" s="1" t="s">
        <v>11</v>
      </c>
      <c r="G263" s="1" t="s">
        <v>92</v>
      </c>
      <c r="H263" s="1" t="s">
        <v>1816</v>
      </c>
      <c r="I263" s="1" t="s">
        <v>3476</v>
      </c>
      <c r="J263" s="1">
        <v>23000</v>
      </c>
      <c r="K263" s="1">
        <v>27381</v>
      </c>
      <c r="L263" s="1">
        <v>47</v>
      </c>
      <c r="M263" s="1">
        <v>0</v>
      </c>
      <c r="N263" s="1">
        <v>7.4</v>
      </c>
      <c r="O263" s="1">
        <v>157</v>
      </c>
      <c r="P263" s="1">
        <v>122</v>
      </c>
      <c r="Q263" s="9">
        <v>6855137</v>
      </c>
      <c r="R263" s="3">
        <v>17000000</v>
      </c>
    </row>
    <row r="264" spans="1:18" x14ac:dyDescent="0.25">
      <c r="A264" s="1" t="s">
        <v>4434</v>
      </c>
      <c r="B264" s="2">
        <v>38922</v>
      </c>
      <c r="C264" s="1" t="s">
        <v>32</v>
      </c>
      <c r="D264" s="1" t="s">
        <v>40</v>
      </c>
      <c r="E264" s="1" t="s">
        <v>3</v>
      </c>
      <c r="F264" s="1" t="s">
        <v>4</v>
      </c>
      <c r="G264" s="1" t="s">
        <v>132</v>
      </c>
      <c r="H264" s="1" t="s">
        <v>1092</v>
      </c>
      <c r="I264" s="1" t="s">
        <v>4435</v>
      </c>
      <c r="J264" s="1">
        <v>23000</v>
      </c>
      <c r="K264" s="1">
        <v>24270</v>
      </c>
      <c r="L264" s="1">
        <v>0</v>
      </c>
      <c r="M264" s="1">
        <v>0</v>
      </c>
      <c r="N264" s="1">
        <v>7.3</v>
      </c>
      <c r="O264" s="1">
        <v>198</v>
      </c>
      <c r="P264" s="1">
        <v>120</v>
      </c>
      <c r="Q264" s="9">
        <v>5484375</v>
      </c>
      <c r="R264" s="3">
        <v>10000000</v>
      </c>
    </row>
    <row r="265" spans="1:18" x14ac:dyDescent="0.25">
      <c r="A265" s="1" t="s">
        <v>3671</v>
      </c>
      <c r="B265" s="2">
        <v>38057</v>
      </c>
      <c r="C265" s="1" t="s">
        <v>32</v>
      </c>
      <c r="D265" s="1" t="s">
        <v>40</v>
      </c>
      <c r="E265" s="1" t="s">
        <v>78</v>
      </c>
      <c r="F265" s="1" t="s">
        <v>79</v>
      </c>
      <c r="G265" s="1" t="s">
        <v>84</v>
      </c>
      <c r="H265" s="1" t="s">
        <v>1092</v>
      </c>
      <c r="I265" s="1" t="s">
        <v>1609</v>
      </c>
      <c r="J265" s="1">
        <v>23000</v>
      </c>
      <c r="K265" s="1">
        <v>24263</v>
      </c>
      <c r="L265" s="1">
        <v>6000</v>
      </c>
      <c r="M265" s="1">
        <v>13000</v>
      </c>
      <c r="N265" s="1">
        <v>8.1999999999999993</v>
      </c>
      <c r="O265" s="1">
        <v>212</v>
      </c>
      <c r="P265" s="1">
        <v>119</v>
      </c>
      <c r="Q265" s="9">
        <v>4710455</v>
      </c>
      <c r="R265" s="3">
        <v>24000000</v>
      </c>
    </row>
    <row r="266" spans="1:18" x14ac:dyDescent="0.25">
      <c r="A266" s="1" t="s">
        <v>1815</v>
      </c>
      <c r="B266" s="2">
        <v>35923</v>
      </c>
      <c r="C266" s="1" t="s">
        <v>32</v>
      </c>
      <c r="D266" s="1" t="s">
        <v>20</v>
      </c>
      <c r="E266" s="1" t="s">
        <v>3</v>
      </c>
      <c r="F266" s="1" t="s">
        <v>4</v>
      </c>
      <c r="G266" s="1" t="s">
        <v>84</v>
      </c>
      <c r="H266" s="1" t="s">
        <v>1816</v>
      </c>
      <c r="I266" s="1" t="s">
        <v>1817</v>
      </c>
      <c r="J266" s="1">
        <v>23000</v>
      </c>
      <c r="K266" s="1">
        <v>24436</v>
      </c>
      <c r="L266" s="1">
        <v>9</v>
      </c>
      <c r="M266" s="1">
        <v>839</v>
      </c>
      <c r="N266" s="1">
        <v>3.9</v>
      </c>
      <c r="O266" s="1">
        <v>18</v>
      </c>
      <c r="P266" s="1">
        <v>93</v>
      </c>
      <c r="Q266" s="9">
        <v>4308981</v>
      </c>
      <c r="R266" s="3">
        <v>24000000</v>
      </c>
    </row>
    <row r="267" spans="1:18" x14ac:dyDescent="0.25">
      <c r="A267" s="1" t="s">
        <v>4663</v>
      </c>
      <c r="B267" s="2">
        <v>39177</v>
      </c>
      <c r="C267" s="1" t="s">
        <v>1</v>
      </c>
      <c r="D267" s="1" t="s">
        <v>61</v>
      </c>
      <c r="E267" s="1" t="s">
        <v>3</v>
      </c>
      <c r="F267" s="1" t="s">
        <v>4</v>
      </c>
      <c r="G267" s="1" t="s">
        <v>92</v>
      </c>
      <c r="H267" s="1" t="s">
        <v>1092</v>
      </c>
      <c r="I267" s="1" t="s">
        <v>3033</v>
      </c>
      <c r="J267" s="1">
        <v>23000</v>
      </c>
      <c r="K267" s="1">
        <v>36398</v>
      </c>
      <c r="L267" s="1">
        <v>162</v>
      </c>
      <c r="M267" s="1">
        <v>0</v>
      </c>
      <c r="N267" s="1">
        <v>7</v>
      </c>
      <c r="O267" s="1">
        <v>231</v>
      </c>
      <c r="P267" s="1">
        <v>135</v>
      </c>
      <c r="Q267" s="9">
        <v>4001121</v>
      </c>
      <c r="R267" s="3">
        <v>20000000</v>
      </c>
    </row>
    <row r="268" spans="1:18" x14ac:dyDescent="0.25">
      <c r="A268" s="1" t="s">
        <v>3029</v>
      </c>
      <c r="B268" s="2">
        <v>37377</v>
      </c>
      <c r="C268" s="1" t="s">
        <v>32</v>
      </c>
      <c r="D268" s="1" t="s">
        <v>77</v>
      </c>
      <c r="E268" s="1" t="s">
        <v>3</v>
      </c>
      <c r="F268" s="1" t="s">
        <v>4</v>
      </c>
      <c r="G268" s="1" t="s">
        <v>92</v>
      </c>
      <c r="H268" s="1" t="s">
        <v>1092</v>
      </c>
      <c r="I268" s="1" t="s">
        <v>3030</v>
      </c>
      <c r="J268" s="1">
        <v>23000</v>
      </c>
      <c r="K268" s="1">
        <v>25088</v>
      </c>
      <c r="L268" s="1">
        <v>110</v>
      </c>
      <c r="M268" s="1">
        <v>20000</v>
      </c>
      <c r="N268" s="1">
        <v>7.5</v>
      </c>
      <c r="O268" s="1">
        <v>146</v>
      </c>
      <c r="P268" s="1">
        <v>107</v>
      </c>
      <c r="Q268" s="9">
        <v>1190018</v>
      </c>
      <c r="R268" s="3">
        <v>20000000</v>
      </c>
    </row>
    <row r="269" spans="1:18" x14ac:dyDescent="0.25">
      <c r="A269" s="1" t="s">
        <v>3816</v>
      </c>
      <c r="B269" s="2">
        <v>38078</v>
      </c>
      <c r="C269" s="1" t="s">
        <v>32</v>
      </c>
      <c r="D269" s="1" t="s">
        <v>9</v>
      </c>
      <c r="E269" s="1" t="s">
        <v>3</v>
      </c>
      <c r="F269" s="1" t="s">
        <v>1877</v>
      </c>
      <c r="G269" s="1" t="s">
        <v>92</v>
      </c>
      <c r="H269" s="1" t="s">
        <v>1092</v>
      </c>
      <c r="I269" s="1" t="s">
        <v>1827</v>
      </c>
      <c r="J269" s="1">
        <v>23000</v>
      </c>
      <c r="K269" s="1">
        <v>24994</v>
      </c>
      <c r="L269" s="1">
        <v>122</v>
      </c>
      <c r="M269" s="1">
        <v>21000</v>
      </c>
      <c r="N269" s="1">
        <v>7.7</v>
      </c>
      <c r="O269" s="1">
        <v>204</v>
      </c>
      <c r="P269" s="1">
        <v>94</v>
      </c>
      <c r="Q269" s="9">
        <v>1082044</v>
      </c>
      <c r="R269" s="3">
        <v>5000000</v>
      </c>
    </row>
    <row r="270" spans="1:18" x14ac:dyDescent="0.25">
      <c r="A270" s="1" t="s">
        <v>3374</v>
      </c>
      <c r="B270" s="2">
        <v>37665</v>
      </c>
      <c r="C270" s="1" t="s">
        <v>32</v>
      </c>
      <c r="D270" s="1" t="s">
        <v>20</v>
      </c>
      <c r="E270" s="1" t="s">
        <v>3</v>
      </c>
      <c r="F270" s="1" t="s">
        <v>4</v>
      </c>
      <c r="G270" s="1" t="s">
        <v>92</v>
      </c>
      <c r="H270" s="1" t="s">
        <v>1453</v>
      </c>
      <c r="I270" s="1" t="s">
        <v>3375</v>
      </c>
      <c r="J270" s="1">
        <v>23000</v>
      </c>
      <c r="K270" s="1">
        <v>26017</v>
      </c>
      <c r="L270" s="1">
        <v>6</v>
      </c>
      <c r="M270" s="1">
        <v>0</v>
      </c>
      <c r="N270" s="1">
        <v>7.2</v>
      </c>
      <c r="O270" s="1">
        <v>35</v>
      </c>
      <c r="P270" s="1">
        <v>107</v>
      </c>
      <c r="Q270" s="9">
        <v>819939</v>
      </c>
      <c r="R270" s="3">
        <v>850000</v>
      </c>
    </row>
    <row r="271" spans="1:18" x14ac:dyDescent="0.25">
      <c r="A271" s="1" t="s">
        <v>5541</v>
      </c>
      <c r="B271" s="2">
        <v>40248</v>
      </c>
      <c r="C271" s="1" t="s">
        <v>32</v>
      </c>
      <c r="D271" s="1" t="s">
        <v>9</v>
      </c>
      <c r="E271" s="1" t="s">
        <v>3</v>
      </c>
      <c r="F271" s="1" t="s">
        <v>4</v>
      </c>
      <c r="G271" s="1" t="s">
        <v>92</v>
      </c>
      <c r="H271" s="1" t="s">
        <v>1453</v>
      </c>
      <c r="I271" s="1" t="s">
        <v>5542</v>
      </c>
      <c r="J271" s="1">
        <v>23000</v>
      </c>
      <c r="K271" s="1">
        <v>44969</v>
      </c>
      <c r="L271" s="1">
        <v>58</v>
      </c>
      <c r="M271" s="1">
        <v>19000</v>
      </c>
      <c r="N271" s="1">
        <v>7.1</v>
      </c>
      <c r="O271" s="1">
        <v>134</v>
      </c>
      <c r="P271" s="1">
        <v>106</v>
      </c>
      <c r="Q271" s="9">
        <v>382946</v>
      </c>
      <c r="R271" s="3">
        <v>7000000</v>
      </c>
    </row>
    <row r="272" spans="1:18" x14ac:dyDescent="0.25">
      <c r="A272" s="1" t="s">
        <v>5970</v>
      </c>
      <c r="B272" s="2">
        <v>40881</v>
      </c>
      <c r="C272" s="1" t="s">
        <v>32</v>
      </c>
      <c r="D272" s="1" t="s">
        <v>9</v>
      </c>
      <c r="E272" s="1" t="s">
        <v>2327</v>
      </c>
      <c r="F272" s="1" t="s">
        <v>623</v>
      </c>
      <c r="G272" s="1" t="s">
        <v>92</v>
      </c>
      <c r="H272" s="1" t="s">
        <v>1092</v>
      </c>
      <c r="I272" s="1" t="s">
        <v>3053</v>
      </c>
      <c r="J272" s="1">
        <v>23000</v>
      </c>
      <c r="K272" s="1">
        <v>23240</v>
      </c>
      <c r="L272" s="1">
        <v>611</v>
      </c>
      <c r="M272" s="1">
        <v>13000</v>
      </c>
      <c r="N272" s="1">
        <v>7.6</v>
      </c>
      <c r="O272" s="1">
        <v>136</v>
      </c>
      <c r="P272" s="1">
        <v>146</v>
      </c>
      <c r="Q272" s="9">
        <v>9213</v>
      </c>
      <c r="R272" s="3">
        <v>94000000</v>
      </c>
    </row>
    <row r="273" spans="1:18" x14ac:dyDescent="0.25">
      <c r="A273" s="1" t="s">
        <v>3702</v>
      </c>
      <c r="B273" s="2">
        <v>38285</v>
      </c>
      <c r="C273" s="1" t="s">
        <v>32</v>
      </c>
      <c r="D273" s="1" t="s">
        <v>20</v>
      </c>
      <c r="E273" s="1" t="s">
        <v>3</v>
      </c>
      <c r="F273" s="1" t="s">
        <v>4</v>
      </c>
      <c r="G273" s="1" t="s">
        <v>132</v>
      </c>
      <c r="H273" s="1" t="s">
        <v>203</v>
      </c>
      <c r="I273" s="1" t="s">
        <v>1507</v>
      </c>
      <c r="J273" s="1">
        <v>22000</v>
      </c>
      <c r="K273" s="1">
        <v>24938</v>
      </c>
      <c r="L273" s="1">
        <v>116</v>
      </c>
      <c r="M273" s="1">
        <v>0</v>
      </c>
      <c r="N273" s="1">
        <v>6.3</v>
      </c>
      <c r="O273" s="1">
        <v>141</v>
      </c>
      <c r="P273" s="1">
        <v>106</v>
      </c>
      <c r="Q273" s="9">
        <v>279167575</v>
      </c>
      <c r="R273" s="3">
        <v>80000000</v>
      </c>
    </row>
    <row r="274" spans="1:18" x14ac:dyDescent="0.25">
      <c r="A274" s="1" t="s">
        <v>1469</v>
      </c>
      <c r="B274" s="2">
        <v>35261</v>
      </c>
      <c r="C274" s="1" t="s">
        <v>32</v>
      </c>
      <c r="D274" s="1" t="s">
        <v>77</v>
      </c>
      <c r="E274" s="1" t="s">
        <v>3</v>
      </c>
      <c r="F274" s="1" t="s">
        <v>4</v>
      </c>
      <c r="G274" s="1" t="s">
        <v>132</v>
      </c>
      <c r="H274" s="1" t="s">
        <v>1470</v>
      </c>
      <c r="I274" s="1" t="s">
        <v>1112</v>
      </c>
      <c r="J274" s="1">
        <v>22000</v>
      </c>
      <c r="K274" s="1">
        <v>26239</v>
      </c>
      <c r="L274" s="1">
        <v>101</v>
      </c>
      <c r="M274" s="1">
        <v>0</v>
      </c>
      <c r="N274" s="1">
        <v>6.3</v>
      </c>
      <c r="O274" s="1">
        <v>114</v>
      </c>
      <c r="P274" s="1">
        <v>113</v>
      </c>
      <c r="Q274" s="9">
        <v>241688385</v>
      </c>
      <c r="R274" s="3">
        <v>92000000</v>
      </c>
    </row>
    <row r="275" spans="1:18" x14ac:dyDescent="0.25">
      <c r="A275" s="1" t="s">
        <v>3314</v>
      </c>
      <c r="B275" s="2">
        <v>37969</v>
      </c>
      <c r="C275" s="1" t="s">
        <v>32</v>
      </c>
      <c r="D275" s="1" t="s">
        <v>20</v>
      </c>
      <c r="E275" s="1" t="s">
        <v>3</v>
      </c>
      <c r="F275" s="1" t="s">
        <v>4</v>
      </c>
      <c r="G275" s="1" t="s">
        <v>84</v>
      </c>
      <c r="H275" s="1" t="s">
        <v>2767</v>
      </c>
      <c r="I275" s="1" t="s">
        <v>1100</v>
      </c>
      <c r="J275" s="1">
        <v>22000</v>
      </c>
      <c r="K275" s="1">
        <v>43354</v>
      </c>
      <c r="L275" s="1">
        <v>4000</v>
      </c>
      <c r="M275" s="1">
        <v>21000</v>
      </c>
      <c r="N275" s="1">
        <v>6.9</v>
      </c>
      <c r="O275" s="1">
        <v>152</v>
      </c>
      <c r="P275" s="1">
        <v>97</v>
      </c>
      <c r="Q275" s="9">
        <v>173381405</v>
      </c>
      <c r="R275" s="3">
        <v>33000000</v>
      </c>
    </row>
    <row r="276" spans="1:18" x14ac:dyDescent="0.25">
      <c r="A276" s="1" t="s">
        <v>2410</v>
      </c>
      <c r="B276" s="2">
        <v>36551</v>
      </c>
      <c r="C276" s="1" t="s">
        <v>32</v>
      </c>
      <c r="D276" s="1" t="s">
        <v>20</v>
      </c>
      <c r="E276" s="1" t="s">
        <v>3</v>
      </c>
      <c r="F276" s="1" t="s">
        <v>4</v>
      </c>
      <c r="G276" s="1" t="s">
        <v>132</v>
      </c>
      <c r="H276" s="1" t="s">
        <v>203</v>
      </c>
      <c r="I276" s="1" t="s">
        <v>1507</v>
      </c>
      <c r="J276" s="1">
        <v>22000</v>
      </c>
      <c r="K276" s="1">
        <v>24286</v>
      </c>
      <c r="L276" s="1">
        <v>116</v>
      </c>
      <c r="M276" s="1">
        <v>0</v>
      </c>
      <c r="N276" s="1">
        <v>7</v>
      </c>
      <c r="O276" s="1">
        <v>150</v>
      </c>
      <c r="P276" s="1">
        <v>108</v>
      </c>
      <c r="Q276" s="9">
        <v>166225040</v>
      </c>
      <c r="R276" s="3">
        <v>55000000</v>
      </c>
    </row>
    <row r="277" spans="1:18" x14ac:dyDescent="0.25">
      <c r="A277" s="1" t="s">
        <v>6123</v>
      </c>
      <c r="B277" s="2">
        <v>40955</v>
      </c>
      <c r="C277" s="1" t="s">
        <v>32</v>
      </c>
      <c r="D277" s="1" t="s">
        <v>40</v>
      </c>
      <c r="E277" s="1" t="s">
        <v>3</v>
      </c>
      <c r="F277" s="1" t="s">
        <v>4</v>
      </c>
      <c r="G277" s="1" t="s">
        <v>84</v>
      </c>
      <c r="H277" s="1" t="s">
        <v>2767</v>
      </c>
      <c r="I277" s="1" t="s">
        <v>6124</v>
      </c>
      <c r="J277" s="1">
        <v>22000</v>
      </c>
      <c r="K277" s="1">
        <v>25354</v>
      </c>
      <c r="L277" s="1">
        <v>20</v>
      </c>
      <c r="M277" s="1">
        <v>14000</v>
      </c>
      <c r="N277" s="1">
        <v>6.6</v>
      </c>
      <c r="O277" s="1">
        <v>233</v>
      </c>
      <c r="P277" s="1">
        <v>88</v>
      </c>
      <c r="Q277" s="9">
        <v>161317423</v>
      </c>
      <c r="R277" s="3">
        <v>95000000</v>
      </c>
    </row>
    <row r="278" spans="1:18" x14ac:dyDescent="0.25">
      <c r="A278" s="1" t="s">
        <v>3754</v>
      </c>
      <c r="B278" s="2">
        <v>38171</v>
      </c>
      <c r="C278" s="1" t="s">
        <v>32</v>
      </c>
      <c r="D278" s="1" t="s">
        <v>40</v>
      </c>
      <c r="E278" s="1" t="s">
        <v>3</v>
      </c>
      <c r="F278" s="1" t="s">
        <v>4</v>
      </c>
      <c r="G278" s="1" t="s">
        <v>84</v>
      </c>
      <c r="H278" s="1" t="s">
        <v>203</v>
      </c>
      <c r="I278" s="1" t="s">
        <v>2531</v>
      </c>
      <c r="J278" s="1">
        <v>22000</v>
      </c>
      <c r="K278" s="1">
        <v>63165</v>
      </c>
      <c r="L278" s="1">
        <v>10</v>
      </c>
      <c r="M278" s="1">
        <v>0</v>
      </c>
      <c r="N278" s="1">
        <v>6</v>
      </c>
      <c r="O278" s="1">
        <v>143</v>
      </c>
      <c r="P278" s="1">
        <v>90</v>
      </c>
      <c r="Q278" s="9">
        <v>160762022</v>
      </c>
      <c r="R278" s="3">
        <v>75000000</v>
      </c>
    </row>
    <row r="279" spans="1:18" x14ac:dyDescent="0.25">
      <c r="A279" s="1" t="s">
        <v>5581</v>
      </c>
      <c r="B279" s="2">
        <v>40478</v>
      </c>
      <c r="C279" s="1" t="s">
        <v>32</v>
      </c>
      <c r="D279" s="1" t="s">
        <v>20</v>
      </c>
      <c r="E279" s="1" t="s">
        <v>3</v>
      </c>
      <c r="F279" s="1" t="s">
        <v>4</v>
      </c>
      <c r="G279" s="1" t="s">
        <v>132</v>
      </c>
      <c r="H279" s="1" t="s">
        <v>203</v>
      </c>
      <c r="I279" s="1" t="s">
        <v>1966</v>
      </c>
      <c r="J279" s="1">
        <v>22000</v>
      </c>
      <c r="K279" s="1">
        <v>24082</v>
      </c>
      <c r="L279" s="1">
        <v>80</v>
      </c>
      <c r="M279" s="1">
        <v>0</v>
      </c>
      <c r="N279" s="1">
        <v>5.5</v>
      </c>
      <c r="O279" s="1">
        <v>180</v>
      </c>
      <c r="P279" s="1">
        <v>98</v>
      </c>
      <c r="Q279" s="9">
        <v>148383780</v>
      </c>
      <c r="R279" s="3">
        <v>100000000</v>
      </c>
    </row>
    <row r="280" spans="1:18" x14ac:dyDescent="0.25">
      <c r="A280" s="1" t="s">
        <v>5050</v>
      </c>
      <c r="B280" s="2">
        <v>39550</v>
      </c>
      <c r="C280" s="1" t="s">
        <v>32</v>
      </c>
      <c r="D280" s="1" t="s">
        <v>77</v>
      </c>
      <c r="E280" s="1" t="s">
        <v>3</v>
      </c>
      <c r="F280" s="1" t="s">
        <v>4</v>
      </c>
      <c r="G280" s="1" t="s">
        <v>84</v>
      </c>
      <c r="H280" s="1" t="s">
        <v>2767</v>
      </c>
      <c r="I280" s="1" t="s">
        <v>2829</v>
      </c>
      <c r="J280" s="1">
        <v>22000</v>
      </c>
      <c r="K280" s="1">
        <v>22697</v>
      </c>
      <c r="L280" s="1">
        <v>80</v>
      </c>
      <c r="M280" s="1">
        <v>0</v>
      </c>
      <c r="N280" s="1">
        <v>6.6</v>
      </c>
      <c r="O280" s="1">
        <v>258</v>
      </c>
      <c r="P280" s="1">
        <v>150</v>
      </c>
      <c r="Q280" s="9">
        <v>141614023</v>
      </c>
      <c r="R280" s="3">
        <v>225000000</v>
      </c>
    </row>
    <row r="281" spans="1:18" x14ac:dyDescent="0.25">
      <c r="A281" s="1" t="s">
        <v>4385</v>
      </c>
      <c r="B281" s="2">
        <v>39031</v>
      </c>
      <c r="C281" s="1" t="s">
        <v>32</v>
      </c>
      <c r="D281" s="1" t="s">
        <v>77</v>
      </c>
      <c r="E281" s="1" t="s">
        <v>3</v>
      </c>
      <c r="F281" s="1" t="s">
        <v>4</v>
      </c>
      <c r="G281" s="1" t="s">
        <v>132</v>
      </c>
      <c r="H281" s="1" t="s">
        <v>1470</v>
      </c>
      <c r="I281" s="1" t="s">
        <v>4386</v>
      </c>
      <c r="J281" s="1">
        <v>22000</v>
      </c>
      <c r="K281" s="1">
        <v>34817</v>
      </c>
      <c r="L281" s="1">
        <v>14000</v>
      </c>
      <c r="M281" s="1">
        <v>0</v>
      </c>
      <c r="N281" s="1">
        <v>6.9</v>
      </c>
      <c r="O281" s="1">
        <v>310</v>
      </c>
      <c r="P281" s="1">
        <v>124</v>
      </c>
      <c r="Q281" s="9">
        <v>133382309</v>
      </c>
      <c r="R281" s="3">
        <v>150000000</v>
      </c>
    </row>
    <row r="282" spans="1:18" x14ac:dyDescent="0.25">
      <c r="A282" s="1" t="s">
        <v>1969</v>
      </c>
      <c r="B282" s="2">
        <v>36301</v>
      </c>
      <c r="C282" s="1" t="s">
        <v>32</v>
      </c>
      <c r="D282" s="1" t="s">
        <v>20</v>
      </c>
      <c r="E282" s="1" t="s">
        <v>3</v>
      </c>
      <c r="F282" s="1" t="s">
        <v>4</v>
      </c>
      <c r="G282" s="1" t="s">
        <v>92</v>
      </c>
      <c r="H282" s="1" t="s">
        <v>203</v>
      </c>
      <c r="I282" s="1" t="s">
        <v>289</v>
      </c>
      <c r="J282" s="1">
        <v>22000</v>
      </c>
      <c r="K282" s="1">
        <v>24333</v>
      </c>
      <c r="L282" s="1">
        <v>11000</v>
      </c>
      <c r="M282" s="1">
        <v>0</v>
      </c>
      <c r="N282" s="1">
        <v>6.7</v>
      </c>
      <c r="O282" s="1">
        <v>145</v>
      </c>
      <c r="P282" s="1">
        <v>103</v>
      </c>
      <c r="Q282" s="9">
        <v>106694016</v>
      </c>
      <c r="R282" s="3">
        <v>30000000</v>
      </c>
    </row>
    <row r="283" spans="1:18" x14ac:dyDescent="0.25">
      <c r="A283" s="1" t="s">
        <v>3299</v>
      </c>
      <c r="B283" s="2">
        <v>37629</v>
      </c>
      <c r="C283" s="1" t="s">
        <v>32</v>
      </c>
      <c r="D283" s="1" t="s">
        <v>40</v>
      </c>
      <c r="E283" s="1" t="s">
        <v>3</v>
      </c>
      <c r="F283" s="1" t="s">
        <v>4</v>
      </c>
      <c r="G283" s="1" t="s">
        <v>92</v>
      </c>
      <c r="H283" s="1" t="s">
        <v>1470</v>
      </c>
      <c r="I283" s="1" t="s">
        <v>1437</v>
      </c>
      <c r="J283" s="1">
        <v>22000</v>
      </c>
      <c r="K283" s="1">
        <v>61110</v>
      </c>
      <c r="L283" s="1">
        <v>333</v>
      </c>
      <c r="M283" s="1">
        <v>0</v>
      </c>
      <c r="N283" s="1">
        <v>7.2</v>
      </c>
      <c r="O283" s="1">
        <v>198</v>
      </c>
      <c r="P283" s="1">
        <v>154</v>
      </c>
      <c r="Q283" s="9">
        <v>95632614</v>
      </c>
      <c r="R283" s="3">
        <v>79000000</v>
      </c>
    </row>
    <row r="284" spans="1:18" x14ac:dyDescent="0.25">
      <c r="A284" s="1" t="s">
        <v>3132</v>
      </c>
      <c r="B284" s="2">
        <v>37296</v>
      </c>
      <c r="C284" s="1" t="s">
        <v>32</v>
      </c>
      <c r="D284" s="1" t="s">
        <v>2</v>
      </c>
      <c r="E284" s="1" t="s">
        <v>3</v>
      </c>
      <c r="F284" s="1" t="s">
        <v>11</v>
      </c>
      <c r="G284" s="1" t="s">
        <v>92</v>
      </c>
      <c r="H284" s="1" t="s">
        <v>1470</v>
      </c>
      <c r="I284" s="1" t="s">
        <v>1597</v>
      </c>
      <c r="J284" s="1">
        <v>22000</v>
      </c>
      <c r="K284" s="1">
        <v>35867</v>
      </c>
      <c r="L284" s="1">
        <v>420</v>
      </c>
      <c r="M284" s="1">
        <v>0</v>
      </c>
      <c r="N284" s="1">
        <v>7.2</v>
      </c>
      <c r="O284" s="1">
        <v>210</v>
      </c>
      <c r="P284" s="1">
        <v>124</v>
      </c>
      <c r="Q284" s="9">
        <v>92930005</v>
      </c>
      <c r="R284" s="3">
        <v>78000000</v>
      </c>
    </row>
    <row r="285" spans="1:18" x14ac:dyDescent="0.25">
      <c r="A285" s="1" t="s">
        <v>3562</v>
      </c>
      <c r="B285" s="2">
        <v>38091</v>
      </c>
      <c r="C285" s="1" t="s">
        <v>32</v>
      </c>
      <c r="D285" s="1" t="s">
        <v>20</v>
      </c>
      <c r="E285" s="1" t="s">
        <v>3</v>
      </c>
      <c r="F285" s="1" t="s">
        <v>4</v>
      </c>
      <c r="G285" s="1" t="s">
        <v>132</v>
      </c>
      <c r="H285" s="1" t="s">
        <v>1470</v>
      </c>
      <c r="I285" s="1" t="s">
        <v>1848</v>
      </c>
      <c r="J285" s="1">
        <v>22000</v>
      </c>
      <c r="K285" s="1">
        <v>24534</v>
      </c>
      <c r="L285" s="1">
        <v>29</v>
      </c>
      <c r="M285" s="1">
        <v>0</v>
      </c>
      <c r="N285" s="1">
        <v>5.9</v>
      </c>
      <c r="O285" s="1">
        <v>108</v>
      </c>
      <c r="P285" s="1">
        <v>90</v>
      </c>
      <c r="Q285" s="9">
        <v>87856565</v>
      </c>
      <c r="R285" s="3">
        <v>42000000</v>
      </c>
    </row>
    <row r="286" spans="1:18" x14ac:dyDescent="0.25">
      <c r="A286" s="1" t="s">
        <v>2229</v>
      </c>
      <c r="B286" s="2">
        <v>36371</v>
      </c>
      <c r="C286" s="1" t="s">
        <v>32</v>
      </c>
      <c r="D286" s="1" t="s">
        <v>2</v>
      </c>
      <c r="E286" s="1" t="s">
        <v>3</v>
      </c>
      <c r="F286" s="1" t="s">
        <v>4</v>
      </c>
      <c r="G286" s="1" t="s">
        <v>92</v>
      </c>
      <c r="H286" s="1" t="s">
        <v>1470</v>
      </c>
      <c r="I286" s="1" t="s">
        <v>1437</v>
      </c>
      <c r="J286" s="1">
        <v>22000</v>
      </c>
      <c r="K286" s="1">
        <v>36810</v>
      </c>
      <c r="L286" s="1">
        <v>333</v>
      </c>
      <c r="M286" s="1">
        <v>0</v>
      </c>
      <c r="N286" s="1">
        <v>7.3</v>
      </c>
      <c r="O286" s="1">
        <v>203</v>
      </c>
      <c r="P286" s="1">
        <v>139</v>
      </c>
      <c r="Q286" s="9">
        <v>81292135</v>
      </c>
      <c r="R286" s="3">
        <v>40000000</v>
      </c>
    </row>
    <row r="287" spans="1:18" x14ac:dyDescent="0.25">
      <c r="A287" s="1" t="s">
        <v>830</v>
      </c>
      <c r="B287" s="2">
        <v>33368</v>
      </c>
      <c r="C287" s="1" t="s">
        <v>32</v>
      </c>
      <c r="D287" s="1" t="s">
        <v>2</v>
      </c>
      <c r="E287" s="1" t="s">
        <v>3</v>
      </c>
      <c r="F287" s="1" t="s">
        <v>4</v>
      </c>
      <c r="G287" s="1" t="s">
        <v>92</v>
      </c>
      <c r="H287" s="1" t="s">
        <v>203</v>
      </c>
      <c r="I287" s="1" t="s">
        <v>204</v>
      </c>
      <c r="J287" s="1">
        <v>22000</v>
      </c>
      <c r="K287" s="1">
        <v>24006</v>
      </c>
      <c r="L287" s="1">
        <v>17000</v>
      </c>
      <c r="M287" s="1">
        <v>0</v>
      </c>
      <c r="N287" s="1">
        <v>7.3</v>
      </c>
      <c r="O287" s="1">
        <v>120</v>
      </c>
      <c r="P287" s="1">
        <v>128</v>
      </c>
      <c r="Q287" s="9">
        <v>79100000</v>
      </c>
      <c r="R287" s="3">
        <v>35000000</v>
      </c>
    </row>
    <row r="288" spans="1:18" x14ac:dyDescent="0.25">
      <c r="A288" s="1" t="s">
        <v>6922</v>
      </c>
      <c r="B288" s="2">
        <v>42164</v>
      </c>
      <c r="C288" s="1" t="s">
        <v>32</v>
      </c>
      <c r="D288" s="1" t="s">
        <v>77</v>
      </c>
      <c r="E288" s="1" t="s">
        <v>3</v>
      </c>
      <c r="F288" s="1" t="s">
        <v>4</v>
      </c>
      <c r="G288" s="1" t="s">
        <v>132</v>
      </c>
      <c r="H288" s="1" t="s">
        <v>2767</v>
      </c>
      <c r="I288" s="1" t="s">
        <v>793</v>
      </c>
      <c r="J288" s="1">
        <v>22000</v>
      </c>
      <c r="K288" s="1">
        <v>35367</v>
      </c>
      <c r="L288" s="1">
        <v>0</v>
      </c>
      <c r="M288" s="1">
        <v>39000</v>
      </c>
      <c r="N288" s="1">
        <v>5.6</v>
      </c>
      <c r="O288" s="1">
        <v>253</v>
      </c>
      <c r="P288" s="1">
        <v>106</v>
      </c>
      <c r="Q288" s="9">
        <v>78747585</v>
      </c>
      <c r="R288" s="3">
        <v>88000000</v>
      </c>
    </row>
    <row r="289" spans="1:18" x14ac:dyDescent="0.25">
      <c r="A289" s="1" t="s">
        <v>632</v>
      </c>
      <c r="B289" s="2">
        <v>32065</v>
      </c>
      <c r="C289" s="1" t="s">
        <v>32</v>
      </c>
      <c r="D289" s="1" t="s">
        <v>2</v>
      </c>
      <c r="E289" s="1" t="s">
        <v>3</v>
      </c>
      <c r="F289" s="1" t="s">
        <v>4</v>
      </c>
      <c r="G289" s="1" t="s">
        <v>92</v>
      </c>
      <c r="H289" s="1" t="s">
        <v>203</v>
      </c>
      <c r="I289" s="1" t="s">
        <v>296</v>
      </c>
      <c r="J289" s="1">
        <v>22000</v>
      </c>
      <c r="K289" s="1">
        <v>22767</v>
      </c>
      <c r="L289" s="1">
        <v>0</v>
      </c>
      <c r="M289" s="1">
        <v>0</v>
      </c>
      <c r="N289" s="1">
        <v>7.9</v>
      </c>
      <c r="O289" s="1">
        <v>123</v>
      </c>
      <c r="P289" s="1">
        <v>119</v>
      </c>
      <c r="Q289" s="9">
        <v>76270454</v>
      </c>
      <c r="R289" s="3">
        <v>25000000</v>
      </c>
    </row>
    <row r="290" spans="1:18" x14ac:dyDescent="0.25">
      <c r="A290" s="1" t="s">
        <v>5886</v>
      </c>
      <c r="B290" s="2">
        <v>40830</v>
      </c>
      <c r="C290" s="1" t="s">
        <v>32</v>
      </c>
      <c r="D290" s="1" t="s">
        <v>61</v>
      </c>
      <c r="E290" s="1" t="s">
        <v>3</v>
      </c>
      <c r="F290" s="1" t="s">
        <v>4</v>
      </c>
      <c r="G290" s="1" t="s">
        <v>132</v>
      </c>
      <c r="H290" s="1" t="s">
        <v>1470</v>
      </c>
      <c r="I290" s="1" t="s">
        <v>3902</v>
      </c>
      <c r="J290" s="1">
        <v>22000</v>
      </c>
      <c r="K290" s="1">
        <v>53094</v>
      </c>
      <c r="L290" s="1">
        <v>152</v>
      </c>
      <c r="M290" s="1">
        <v>27000</v>
      </c>
      <c r="N290" s="1">
        <v>7.6</v>
      </c>
      <c r="O290" s="1">
        <v>419</v>
      </c>
      <c r="P290" s="1">
        <v>133</v>
      </c>
      <c r="Q290" s="9">
        <v>75605492</v>
      </c>
      <c r="R290" s="3">
        <v>50000000</v>
      </c>
    </row>
    <row r="291" spans="1:18" x14ac:dyDescent="0.25">
      <c r="A291" s="1" t="s">
        <v>6974</v>
      </c>
      <c r="B291" s="2">
        <v>42345</v>
      </c>
      <c r="C291" s="1" t="s">
        <v>32</v>
      </c>
      <c r="D291" s="1" t="s">
        <v>20</v>
      </c>
      <c r="E291" s="1" t="s">
        <v>3</v>
      </c>
      <c r="F291" s="1" t="s">
        <v>4</v>
      </c>
      <c r="G291" s="1" t="s">
        <v>132</v>
      </c>
      <c r="H291" s="1" t="s">
        <v>203</v>
      </c>
      <c r="I291" s="1" t="s">
        <v>2568</v>
      </c>
      <c r="J291" s="1">
        <v>22000</v>
      </c>
      <c r="K291" s="1">
        <v>36010</v>
      </c>
      <c r="L291" s="1">
        <v>278</v>
      </c>
      <c r="M291" s="1">
        <v>54000</v>
      </c>
      <c r="N291" s="1">
        <v>7.2</v>
      </c>
      <c r="O291" s="1">
        <v>241</v>
      </c>
      <c r="P291" s="1">
        <v>121</v>
      </c>
      <c r="Q291" s="9">
        <v>75274748</v>
      </c>
      <c r="R291" s="3">
        <v>35000000</v>
      </c>
    </row>
    <row r="292" spans="1:18" x14ac:dyDescent="0.25">
      <c r="A292" s="1" t="s">
        <v>2893</v>
      </c>
      <c r="B292" s="2">
        <v>37164</v>
      </c>
      <c r="C292" s="1" t="s">
        <v>32</v>
      </c>
      <c r="D292" s="1" t="s">
        <v>2</v>
      </c>
      <c r="E292" s="1" t="s">
        <v>3</v>
      </c>
      <c r="F292" s="1" t="s">
        <v>4</v>
      </c>
      <c r="G292" s="1" t="s">
        <v>92</v>
      </c>
      <c r="H292" s="1" t="s">
        <v>203</v>
      </c>
      <c r="I292" s="1" t="s">
        <v>528</v>
      </c>
      <c r="J292" s="1">
        <v>22000</v>
      </c>
      <c r="K292" s="1">
        <v>32871</v>
      </c>
      <c r="L292" s="1">
        <v>0</v>
      </c>
      <c r="M292" s="1">
        <v>0</v>
      </c>
      <c r="N292" s="1">
        <v>6.8</v>
      </c>
      <c r="O292" s="1">
        <v>141</v>
      </c>
      <c r="P292" s="1">
        <v>124</v>
      </c>
      <c r="Q292" s="9">
        <v>71069884</v>
      </c>
      <c r="R292" s="3">
        <v>68000000</v>
      </c>
    </row>
    <row r="293" spans="1:18" x14ac:dyDescent="0.25">
      <c r="A293" s="1" t="s">
        <v>4611</v>
      </c>
      <c r="B293" s="2">
        <v>39195</v>
      </c>
      <c r="C293" s="1" t="s">
        <v>32</v>
      </c>
      <c r="D293" s="1" t="s">
        <v>61</v>
      </c>
      <c r="E293" s="1" t="s">
        <v>3</v>
      </c>
      <c r="F293" s="1" t="s">
        <v>4</v>
      </c>
      <c r="G293" s="1" t="s">
        <v>92</v>
      </c>
      <c r="H293" s="1" t="s">
        <v>1470</v>
      </c>
      <c r="I293" s="1" t="s">
        <v>1156</v>
      </c>
      <c r="J293" s="1">
        <v>22000</v>
      </c>
      <c r="K293" s="1">
        <v>60646</v>
      </c>
      <c r="L293" s="1">
        <v>0</v>
      </c>
      <c r="M293" s="1">
        <v>0</v>
      </c>
      <c r="N293" s="1">
        <v>7.1</v>
      </c>
      <c r="O293" s="1">
        <v>269</v>
      </c>
      <c r="P293" s="1">
        <v>102</v>
      </c>
      <c r="Q293" s="9">
        <v>66636385</v>
      </c>
      <c r="R293" s="3">
        <v>75000000</v>
      </c>
    </row>
    <row r="294" spans="1:18" x14ac:dyDescent="0.25">
      <c r="A294" s="1" t="s">
        <v>6425</v>
      </c>
      <c r="B294" s="2">
        <v>41401</v>
      </c>
      <c r="C294" s="1" t="s">
        <v>32</v>
      </c>
      <c r="D294" s="1" t="s">
        <v>20</v>
      </c>
      <c r="E294" s="1" t="s">
        <v>3</v>
      </c>
      <c r="F294" s="1" t="s">
        <v>4</v>
      </c>
      <c r="G294" s="1" t="s">
        <v>132</v>
      </c>
      <c r="H294" s="1" t="s">
        <v>203</v>
      </c>
      <c r="I294" s="1" t="s">
        <v>963</v>
      </c>
      <c r="J294" s="1">
        <v>22000</v>
      </c>
      <c r="K294" s="1">
        <v>35694</v>
      </c>
      <c r="L294" s="1">
        <v>226</v>
      </c>
      <c r="M294" s="1">
        <v>27000</v>
      </c>
      <c r="N294" s="1">
        <v>6.6</v>
      </c>
      <c r="O294" s="1">
        <v>222</v>
      </c>
      <c r="P294" s="1">
        <v>105</v>
      </c>
      <c r="Q294" s="9">
        <v>63910583</v>
      </c>
      <c r="R294" s="3">
        <v>28000000</v>
      </c>
    </row>
    <row r="295" spans="1:18" x14ac:dyDescent="0.25">
      <c r="A295" s="1" t="s">
        <v>216</v>
      </c>
      <c r="B295" s="2">
        <v>27132</v>
      </c>
      <c r="C295" s="1" t="s">
        <v>32</v>
      </c>
      <c r="D295" s="1" t="s">
        <v>2</v>
      </c>
      <c r="E295" s="1" t="s">
        <v>3</v>
      </c>
      <c r="F295" s="1" t="s">
        <v>4</v>
      </c>
      <c r="G295" s="1" t="s">
        <v>92</v>
      </c>
      <c r="H295" s="1" t="s">
        <v>203</v>
      </c>
      <c r="I295" s="1" t="s">
        <v>197</v>
      </c>
      <c r="J295" s="1">
        <v>22000</v>
      </c>
      <c r="K295" s="1">
        <v>39960</v>
      </c>
      <c r="L295" s="1">
        <v>0</v>
      </c>
      <c r="M295" s="1">
        <v>14000</v>
      </c>
      <c r="N295" s="1">
        <v>9</v>
      </c>
      <c r="O295" s="1">
        <v>149</v>
      </c>
      <c r="P295" s="1">
        <v>220</v>
      </c>
      <c r="Q295" s="9">
        <v>57300000</v>
      </c>
      <c r="R295" s="3">
        <v>13000000</v>
      </c>
    </row>
    <row r="296" spans="1:18" x14ac:dyDescent="0.25">
      <c r="A296" s="1" t="s">
        <v>5891</v>
      </c>
      <c r="B296" s="2">
        <v>40704</v>
      </c>
      <c r="C296" s="1" t="s">
        <v>32</v>
      </c>
      <c r="D296" s="1" t="s">
        <v>20</v>
      </c>
      <c r="E296" s="1" t="s">
        <v>3</v>
      </c>
      <c r="F296" s="1" t="s">
        <v>4</v>
      </c>
      <c r="G296" s="1" t="s">
        <v>132</v>
      </c>
      <c r="H296" s="1" t="s">
        <v>203</v>
      </c>
      <c r="I296" s="1" t="s">
        <v>805</v>
      </c>
      <c r="J296" s="1">
        <v>22000</v>
      </c>
      <c r="K296" s="1">
        <v>23456</v>
      </c>
      <c r="L296" s="1">
        <v>0</v>
      </c>
      <c r="M296" s="1">
        <v>20000</v>
      </c>
      <c r="N296" s="1">
        <v>5.7</v>
      </c>
      <c r="O296" s="1">
        <v>200</v>
      </c>
      <c r="P296" s="1">
        <v>113</v>
      </c>
      <c r="Q296" s="9">
        <v>54540525</v>
      </c>
      <c r="R296" s="3">
        <v>56000000</v>
      </c>
    </row>
    <row r="297" spans="1:18" x14ac:dyDescent="0.25">
      <c r="A297" s="1" t="s">
        <v>1413</v>
      </c>
      <c r="B297" s="2">
        <v>35328</v>
      </c>
      <c r="C297" s="1" t="s">
        <v>1</v>
      </c>
      <c r="D297" s="1" t="s">
        <v>2</v>
      </c>
      <c r="E297" s="1" t="s">
        <v>3</v>
      </c>
      <c r="F297" s="1" t="s">
        <v>4</v>
      </c>
      <c r="G297" s="1" t="s">
        <v>92</v>
      </c>
      <c r="H297" s="1" t="s">
        <v>203</v>
      </c>
      <c r="I297" s="1" t="s">
        <v>370</v>
      </c>
      <c r="J297" s="1">
        <v>22000</v>
      </c>
      <c r="K297" s="1">
        <v>37076</v>
      </c>
      <c r="L297" s="1">
        <v>272</v>
      </c>
      <c r="M297" s="1">
        <v>0</v>
      </c>
      <c r="N297" s="1">
        <v>7.5</v>
      </c>
      <c r="O297" s="1">
        <v>73</v>
      </c>
      <c r="P297" s="1">
        <v>147</v>
      </c>
      <c r="Q297" s="9">
        <v>53300852</v>
      </c>
      <c r="R297" s="3">
        <v>44000000</v>
      </c>
    </row>
    <row r="298" spans="1:18" x14ac:dyDescent="0.25">
      <c r="A298" s="1" t="s">
        <v>3986</v>
      </c>
      <c r="B298" s="2">
        <v>38445</v>
      </c>
      <c r="C298" s="1" t="s">
        <v>32</v>
      </c>
      <c r="D298" s="1" t="s">
        <v>9</v>
      </c>
      <c r="E298" s="1" t="s">
        <v>3</v>
      </c>
      <c r="F298" s="1" t="s">
        <v>4</v>
      </c>
      <c r="G298" s="1" t="s">
        <v>92</v>
      </c>
      <c r="H298" s="1" t="s">
        <v>203</v>
      </c>
      <c r="I298" s="1" t="s">
        <v>3176</v>
      </c>
      <c r="J298" s="1">
        <v>22000</v>
      </c>
      <c r="K298" s="1">
        <v>23328</v>
      </c>
      <c r="L298" s="1">
        <v>21</v>
      </c>
      <c r="M298" s="1">
        <v>0</v>
      </c>
      <c r="N298" s="1">
        <v>5.9</v>
      </c>
      <c r="O298" s="1">
        <v>180</v>
      </c>
      <c r="P298" s="1">
        <v>101</v>
      </c>
      <c r="Q298" s="9">
        <v>51097664</v>
      </c>
      <c r="R298" s="3">
        <v>30000000</v>
      </c>
    </row>
    <row r="299" spans="1:18" x14ac:dyDescent="0.25">
      <c r="A299" s="1" t="s">
        <v>2414</v>
      </c>
      <c r="B299" s="2">
        <v>36788</v>
      </c>
      <c r="C299" s="1" t="s">
        <v>32</v>
      </c>
      <c r="D299" s="1" t="s">
        <v>61</v>
      </c>
      <c r="E299" s="1" t="s">
        <v>3</v>
      </c>
      <c r="F299" s="1" t="s">
        <v>4</v>
      </c>
      <c r="G299" s="1" t="s">
        <v>92</v>
      </c>
      <c r="H299" s="1" t="s">
        <v>203</v>
      </c>
      <c r="I299" s="1" t="s">
        <v>1626</v>
      </c>
      <c r="J299" s="1">
        <v>22000</v>
      </c>
      <c r="K299" s="1">
        <v>36069</v>
      </c>
      <c r="L299" s="1">
        <v>88</v>
      </c>
      <c r="M299" s="1">
        <v>0</v>
      </c>
      <c r="N299" s="1">
        <v>7.2</v>
      </c>
      <c r="O299" s="1">
        <v>98</v>
      </c>
      <c r="P299" s="1">
        <v>129</v>
      </c>
      <c r="Q299" s="9">
        <v>48814909</v>
      </c>
      <c r="R299" s="3">
        <v>32000000</v>
      </c>
    </row>
    <row r="300" spans="1:18" x14ac:dyDescent="0.25">
      <c r="A300" s="1" t="s">
        <v>789</v>
      </c>
      <c r="B300" s="2">
        <v>33069</v>
      </c>
      <c r="C300" s="1" t="s">
        <v>32</v>
      </c>
      <c r="D300" s="1" t="s">
        <v>61</v>
      </c>
      <c r="E300" s="1" t="s">
        <v>3</v>
      </c>
      <c r="F300" s="1" t="s">
        <v>4</v>
      </c>
      <c r="G300" s="1" t="s">
        <v>92</v>
      </c>
      <c r="H300" s="1" t="s">
        <v>203</v>
      </c>
      <c r="I300" s="1" t="s">
        <v>204</v>
      </c>
      <c r="J300" s="1">
        <v>22000</v>
      </c>
      <c r="K300" s="1">
        <v>24783</v>
      </c>
      <c r="L300" s="1">
        <v>17000</v>
      </c>
      <c r="M300" s="1">
        <v>25000</v>
      </c>
      <c r="N300" s="1">
        <v>8.6999999999999993</v>
      </c>
      <c r="O300" s="1">
        <v>192</v>
      </c>
      <c r="P300" s="1">
        <v>146</v>
      </c>
      <c r="Q300" s="9">
        <v>46836394</v>
      </c>
      <c r="R300" s="3">
        <v>25000000</v>
      </c>
    </row>
    <row r="301" spans="1:18" x14ac:dyDescent="0.25">
      <c r="A301" s="1" t="s">
        <v>1532</v>
      </c>
      <c r="B301" s="2">
        <v>35626</v>
      </c>
      <c r="C301" s="1" t="s">
        <v>32</v>
      </c>
      <c r="D301" s="1" t="s">
        <v>2</v>
      </c>
      <c r="E301" s="1" t="s">
        <v>3</v>
      </c>
      <c r="F301" s="1" t="s">
        <v>4</v>
      </c>
      <c r="G301" s="1" t="s">
        <v>92</v>
      </c>
      <c r="H301" s="1" t="s">
        <v>203</v>
      </c>
      <c r="I301" s="1" t="s">
        <v>1533</v>
      </c>
      <c r="J301" s="1">
        <v>22000</v>
      </c>
      <c r="K301" s="1">
        <v>40117</v>
      </c>
      <c r="L301" s="1">
        <v>446</v>
      </c>
      <c r="M301" s="1">
        <v>2000</v>
      </c>
      <c r="N301" s="1">
        <v>6.9</v>
      </c>
      <c r="O301" s="1">
        <v>131</v>
      </c>
      <c r="P301" s="1">
        <v>120</v>
      </c>
      <c r="Q301" s="9">
        <v>44886089</v>
      </c>
      <c r="R301" s="3">
        <v>10000000</v>
      </c>
    </row>
    <row r="302" spans="1:18" x14ac:dyDescent="0.25">
      <c r="A302" s="1" t="s">
        <v>1697</v>
      </c>
      <c r="B302" s="2">
        <v>35554</v>
      </c>
      <c r="C302" s="1" t="s">
        <v>32</v>
      </c>
      <c r="D302" s="1" t="s">
        <v>20</v>
      </c>
      <c r="E302" s="1" t="s">
        <v>3</v>
      </c>
      <c r="F302" s="1" t="s">
        <v>4</v>
      </c>
      <c r="G302" s="1" t="s">
        <v>92</v>
      </c>
      <c r="H302" s="1" t="s">
        <v>203</v>
      </c>
      <c r="I302" s="1" t="s">
        <v>370</v>
      </c>
      <c r="J302" s="1">
        <v>22000</v>
      </c>
      <c r="K302" s="1">
        <v>29252</v>
      </c>
      <c r="L302" s="1">
        <v>272</v>
      </c>
      <c r="M302" s="1">
        <v>12000</v>
      </c>
      <c r="N302" s="1">
        <v>7.1</v>
      </c>
      <c r="O302" s="1">
        <v>130</v>
      </c>
      <c r="P302" s="1">
        <v>97</v>
      </c>
      <c r="Q302" s="9">
        <v>43022524</v>
      </c>
      <c r="R302" s="3">
        <v>15000000</v>
      </c>
    </row>
    <row r="303" spans="1:18" x14ac:dyDescent="0.25">
      <c r="A303" s="1" t="s">
        <v>1175</v>
      </c>
      <c r="B303" s="2">
        <v>34907</v>
      </c>
      <c r="C303" s="1" t="s">
        <v>32</v>
      </c>
      <c r="D303" s="1" t="s">
        <v>61</v>
      </c>
      <c r="E303" s="1" t="s">
        <v>3</v>
      </c>
      <c r="F303" s="1" t="s">
        <v>4</v>
      </c>
      <c r="G303" s="1" t="s">
        <v>92</v>
      </c>
      <c r="H303" s="1" t="s">
        <v>203</v>
      </c>
      <c r="I303" s="1" t="s">
        <v>204</v>
      </c>
      <c r="J303" s="1">
        <v>22000</v>
      </c>
      <c r="K303" s="1">
        <v>24183</v>
      </c>
      <c r="L303" s="1">
        <v>17000</v>
      </c>
      <c r="M303" s="1">
        <v>11000</v>
      </c>
      <c r="N303" s="1">
        <v>8.1999999999999993</v>
      </c>
      <c r="O303" s="1">
        <v>133</v>
      </c>
      <c r="P303" s="1">
        <v>178</v>
      </c>
      <c r="Q303" s="9">
        <v>42438300</v>
      </c>
      <c r="R303" s="3">
        <v>52000000</v>
      </c>
    </row>
    <row r="304" spans="1:18" x14ac:dyDescent="0.25">
      <c r="A304" s="1" t="s">
        <v>1839</v>
      </c>
      <c r="B304" s="2">
        <v>35807</v>
      </c>
      <c r="C304" s="1" t="s">
        <v>32</v>
      </c>
      <c r="D304" s="1" t="s">
        <v>77</v>
      </c>
      <c r="E304" s="1" t="s">
        <v>3</v>
      </c>
      <c r="F304" s="1" t="s">
        <v>83</v>
      </c>
      <c r="G304" s="1" t="s">
        <v>92</v>
      </c>
      <c r="H304" s="1" t="s">
        <v>203</v>
      </c>
      <c r="I304" s="1" t="s">
        <v>1451</v>
      </c>
      <c r="J304" s="1">
        <v>22000</v>
      </c>
      <c r="K304" s="1">
        <v>24270</v>
      </c>
      <c r="L304" s="1">
        <v>287</v>
      </c>
      <c r="M304" s="1">
        <v>0</v>
      </c>
      <c r="N304" s="1">
        <v>7.3</v>
      </c>
      <c r="O304" s="1">
        <v>149</v>
      </c>
      <c r="P304" s="1">
        <v>122</v>
      </c>
      <c r="Q304" s="9">
        <v>41609593</v>
      </c>
      <c r="R304" s="3">
        <v>55000000</v>
      </c>
    </row>
    <row r="305" spans="1:18" x14ac:dyDescent="0.25">
      <c r="A305" s="1" t="s">
        <v>4998</v>
      </c>
      <c r="B305" s="2">
        <v>39451</v>
      </c>
      <c r="C305" s="1" t="s">
        <v>32</v>
      </c>
      <c r="D305" s="1" t="s">
        <v>77</v>
      </c>
      <c r="E305" s="1" t="s">
        <v>3</v>
      </c>
      <c r="F305" s="1" t="s">
        <v>4</v>
      </c>
      <c r="G305" s="1" t="s">
        <v>92</v>
      </c>
      <c r="H305" s="1" t="s">
        <v>203</v>
      </c>
      <c r="I305" s="1" t="s">
        <v>1472</v>
      </c>
      <c r="J305" s="1">
        <v>22000</v>
      </c>
      <c r="K305" s="1">
        <v>38809</v>
      </c>
      <c r="L305" s="1">
        <v>50</v>
      </c>
      <c r="M305" s="1">
        <v>0</v>
      </c>
      <c r="N305" s="1">
        <v>6</v>
      </c>
      <c r="O305" s="1">
        <v>198</v>
      </c>
      <c r="P305" s="1">
        <v>101</v>
      </c>
      <c r="Q305" s="9">
        <v>40076438</v>
      </c>
      <c r="R305" s="3">
        <v>60000000</v>
      </c>
    </row>
    <row r="306" spans="1:18" x14ac:dyDescent="0.25">
      <c r="A306" s="1" t="s">
        <v>1581</v>
      </c>
      <c r="B306" s="2">
        <v>35747</v>
      </c>
      <c r="C306" s="1" t="s">
        <v>32</v>
      </c>
      <c r="D306" s="1" t="s">
        <v>2</v>
      </c>
      <c r="E306" s="1" t="s">
        <v>3</v>
      </c>
      <c r="F306" s="1" t="s">
        <v>4</v>
      </c>
      <c r="G306" s="1" t="s">
        <v>92</v>
      </c>
      <c r="H306" s="1" t="s">
        <v>203</v>
      </c>
      <c r="I306" s="1" t="s">
        <v>930</v>
      </c>
      <c r="J306" s="1">
        <v>22000</v>
      </c>
      <c r="K306" s="1">
        <v>25522</v>
      </c>
      <c r="L306" s="1">
        <v>16000</v>
      </c>
      <c r="M306" s="1">
        <v>0</v>
      </c>
      <c r="N306" s="1">
        <v>7.5</v>
      </c>
      <c r="O306" s="1">
        <v>140</v>
      </c>
      <c r="P306" s="1">
        <v>154</v>
      </c>
      <c r="Q306" s="9">
        <v>39647595</v>
      </c>
      <c r="R306" s="3">
        <v>12000000</v>
      </c>
    </row>
    <row r="307" spans="1:18" x14ac:dyDescent="0.25">
      <c r="A307" s="1" t="s">
        <v>670</v>
      </c>
      <c r="B307" s="2">
        <v>32354</v>
      </c>
      <c r="C307" s="1" t="s">
        <v>32</v>
      </c>
      <c r="D307" s="1" t="s">
        <v>77</v>
      </c>
      <c r="E307" s="1" t="s">
        <v>3</v>
      </c>
      <c r="F307" s="1" t="s">
        <v>4</v>
      </c>
      <c r="G307" s="1" t="s">
        <v>92</v>
      </c>
      <c r="H307" s="1" t="s">
        <v>203</v>
      </c>
      <c r="I307" s="1" t="s">
        <v>434</v>
      </c>
      <c r="J307" s="1">
        <v>22000</v>
      </c>
      <c r="K307" s="1">
        <v>23866</v>
      </c>
      <c r="L307" s="1">
        <v>102</v>
      </c>
      <c r="M307" s="1">
        <v>0</v>
      </c>
      <c r="N307" s="1">
        <v>7.6</v>
      </c>
      <c r="O307" s="1">
        <v>77</v>
      </c>
      <c r="P307" s="1">
        <v>126</v>
      </c>
      <c r="Q307" s="9">
        <v>38413606</v>
      </c>
      <c r="R307" s="3">
        <v>30000000</v>
      </c>
    </row>
    <row r="308" spans="1:18" x14ac:dyDescent="0.25">
      <c r="A308" s="1" t="s">
        <v>4877</v>
      </c>
      <c r="B308" s="2">
        <v>39479</v>
      </c>
      <c r="C308" s="1" t="s">
        <v>32</v>
      </c>
      <c r="D308" s="1" t="s">
        <v>9</v>
      </c>
      <c r="E308" s="1" t="s">
        <v>3</v>
      </c>
      <c r="F308" s="1" t="s">
        <v>4</v>
      </c>
      <c r="G308" s="1" t="s">
        <v>132</v>
      </c>
      <c r="H308" s="1" t="s">
        <v>1470</v>
      </c>
      <c r="I308" s="1" t="s">
        <v>4878</v>
      </c>
      <c r="J308" s="1">
        <v>22000</v>
      </c>
      <c r="K308" s="1">
        <v>33903</v>
      </c>
      <c r="L308" s="1">
        <v>53</v>
      </c>
      <c r="M308" s="1">
        <v>0</v>
      </c>
      <c r="N308" s="1">
        <v>7.5</v>
      </c>
      <c r="O308" s="1">
        <v>293</v>
      </c>
      <c r="P308" s="1">
        <v>104</v>
      </c>
      <c r="Q308" s="9">
        <v>33422556</v>
      </c>
      <c r="R308" s="3">
        <v>20000000</v>
      </c>
    </row>
    <row r="309" spans="1:18" x14ac:dyDescent="0.25">
      <c r="A309" s="1" t="s">
        <v>2274</v>
      </c>
      <c r="B309" s="2">
        <v>36683</v>
      </c>
      <c r="C309" s="1" t="s">
        <v>32</v>
      </c>
      <c r="D309" s="1" t="s">
        <v>40</v>
      </c>
      <c r="E309" s="1" t="s">
        <v>3</v>
      </c>
      <c r="F309" s="1" t="s">
        <v>4</v>
      </c>
      <c r="G309" s="1" t="s">
        <v>92</v>
      </c>
      <c r="H309" s="1" t="s">
        <v>1470</v>
      </c>
      <c r="I309" s="1" t="s">
        <v>1367</v>
      </c>
      <c r="J309" s="1">
        <v>22000</v>
      </c>
      <c r="K309" s="1">
        <v>36897</v>
      </c>
      <c r="L309" s="1">
        <v>488</v>
      </c>
      <c r="M309" s="1">
        <v>15000</v>
      </c>
      <c r="N309" s="1">
        <v>7.9</v>
      </c>
      <c r="O309" s="1">
        <v>149</v>
      </c>
      <c r="P309" s="1">
        <v>152</v>
      </c>
      <c r="Q309" s="9">
        <v>32522352</v>
      </c>
      <c r="R309" s="3">
        <v>60000000</v>
      </c>
    </row>
    <row r="310" spans="1:18" x14ac:dyDescent="0.25">
      <c r="A310" s="1" t="s">
        <v>2951</v>
      </c>
      <c r="B310" s="2">
        <v>37555</v>
      </c>
      <c r="C310" s="1" t="s">
        <v>32</v>
      </c>
      <c r="D310" s="1" t="s">
        <v>20</v>
      </c>
      <c r="E310" s="1" t="s">
        <v>3</v>
      </c>
      <c r="F310" s="1" t="s">
        <v>4</v>
      </c>
      <c r="G310" s="1" t="s">
        <v>92</v>
      </c>
      <c r="H310" s="1" t="s">
        <v>203</v>
      </c>
      <c r="I310" s="1" t="s">
        <v>289</v>
      </c>
      <c r="J310" s="1">
        <v>22000</v>
      </c>
      <c r="K310" s="1">
        <v>22889</v>
      </c>
      <c r="L310" s="1">
        <v>11000</v>
      </c>
      <c r="M310" s="1">
        <v>846</v>
      </c>
      <c r="N310" s="1">
        <v>5.9</v>
      </c>
      <c r="O310" s="1">
        <v>105</v>
      </c>
      <c r="P310" s="1">
        <v>96</v>
      </c>
      <c r="Q310" s="9">
        <v>32122249</v>
      </c>
      <c r="R310" s="3">
        <v>60000000</v>
      </c>
    </row>
    <row r="311" spans="1:18" x14ac:dyDescent="0.25">
      <c r="A311" s="1" t="s">
        <v>6406</v>
      </c>
      <c r="B311" s="2">
        <v>41284</v>
      </c>
      <c r="C311" s="1" t="s">
        <v>32</v>
      </c>
      <c r="D311" s="1" t="s">
        <v>20</v>
      </c>
      <c r="E311" s="1" t="s">
        <v>3</v>
      </c>
      <c r="F311" s="1" t="s">
        <v>4</v>
      </c>
      <c r="G311" s="1" t="s">
        <v>132</v>
      </c>
      <c r="H311" s="1" t="s">
        <v>203</v>
      </c>
      <c r="I311" s="1" t="s">
        <v>1095</v>
      </c>
      <c r="J311" s="1">
        <v>22000</v>
      </c>
      <c r="K311" s="1">
        <v>36009</v>
      </c>
      <c r="L311" s="1">
        <v>88</v>
      </c>
      <c r="M311" s="1">
        <v>12000</v>
      </c>
      <c r="N311" s="1">
        <v>6.4</v>
      </c>
      <c r="O311" s="1">
        <v>211</v>
      </c>
      <c r="P311" s="1">
        <v>113</v>
      </c>
      <c r="Q311" s="9">
        <v>29802761</v>
      </c>
      <c r="R311" s="3">
        <v>40000000</v>
      </c>
    </row>
    <row r="312" spans="1:18" x14ac:dyDescent="0.25">
      <c r="A312" s="1" t="s">
        <v>3901</v>
      </c>
      <c r="B312" s="2">
        <v>38500</v>
      </c>
      <c r="C312" s="1" t="s">
        <v>32</v>
      </c>
      <c r="D312" s="1" t="s">
        <v>61</v>
      </c>
      <c r="E312" s="1" t="s">
        <v>3</v>
      </c>
      <c r="F312" s="1" t="s">
        <v>338</v>
      </c>
      <c r="G312" s="1" t="s">
        <v>92</v>
      </c>
      <c r="H312" s="1" t="s">
        <v>1470</v>
      </c>
      <c r="I312" s="1" t="s">
        <v>3902</v>
      </c>
      <c r="J312" s="1">
        <v>22000</v>
      </c>
      <c r="K312" s="1">
        <v>22140</v>
      </c>
      <c r="L312" s="1">
        <v>152</v>
      </c>
      <c r="M312" s="1">
        <v>0</v>
      </c>
      <c r="N312" s="1">
        <v>7.4</v>
      </c>
      <c r="O312" s="1">
        <v>271</v>
      </c>
      <c r="P312" s="1">
        <v>110</v>
      </c>
      <c r="Q312" s="9">
        <v>28747570</v>
      </c>
      <c r="R312" s="3">
        <v>7000000</v>
      </c>
    </row>
    <row r="313" spans="1:18" x14ac:dyDescent="0.25">
      <c r="A313" s="1" t="s">
        <v>5590</v>
      </c>
      <c r="B313" s="2">
        <v>40405</v>
      </c>
      <c r="C313" s="1" t="s">
        <v>32</v>
      </c>
      <c r="D313" s="1" t="s">
        <v>77</v>
      </c>
      <c r="E313" s="1" t="s">
        <v>3</v>
      </c>
      <c r="F313" s="1" t="s">
        <v>4</v>
      </c>
      <c r="G313" s="1" t="s">
        <v>92</v>
      </c>
      <c r="H313" s="1" t="s">
        <v>203</v>
      </c>
      <c r="I313" s="1" t="s">
        <v>5591</v>
      </c>
      <c r="J313" s="1">
        <v>22000</v>
      </c>
      <c r="K313" s="1">
        <v>26233</v>
      </c>
      <c r="L313" s="1">
        <v>20</v>
      </c>
      <c r="M313" s="1">
        <v>44000</v>
      </c>
      <c r="N313" s="1">
        <v>6.7</v>
      </c>
      <c r="O313" s="1">
        <v>391</v>
      </c>
      <c r="P313" s="1">
        <v>105</v>
      </c>
      <c r="Q313" s="9">
        <v>26589953</v>
      </c>
      <c r="R313" s="3">
        <v>10500000</v>
      </c>
    </row>
    <row r="314" spans="1:18" x14ac:dyDescent="0.25">
      <c r="A314" s="1" t="s">
        <v>2489</v>
      </c>
      <c r="B314" s="2">
        <v>36565</v>
      </c>
      <c r="C314" s="1" t="s">
        <v>32</v>
      </c>
      <c r="D314" s="1" t="s">
        <v>40</v>
      </c>
      <c r="E314" s="1" t="s">
        <v>3</v>
      </c>
      <c r="F314" s="1" t="s">
        <v>4</v>
      </c>
      <c r="G314" s="1" t="s">
        <v>84</v>
      </c>
      <c r="H314" s="1" t="s">
        <v>203</v>
      </c>
      <c r="I314" s="1" t="s">
        <v>2490</v>
      </c>
      <c r="J314" s="1">
        <v>22000</v>
      </c>
      <c r="K314" s="1">
        <v>28050</v>
      </c>
      <c r="L314" s="1">
        <v>5</v>
      </c>
      <c r="M314" s="1">
        <v>413</v>
      </c>
      <c r="N314" s="1">
        <v>4.0999999999999996</v>
      </c>
      <c r="O314" s="1">
        <v>49</v>
      </c>
      <c r="P314" s="1">
        <v>92</v>
      </c>
      <c r="Q314" s="9">
        <v>26000610</v>
      </c>
      <c r="R314" s="3">
        <v>76000000</v>
      </c>
    </row>
    <row r="315" spans="1:18" x14ac:dyDescent="0.25">
      <c r="A315" s="1" t="s">
        <v>2584</v>
      </c>
      <c r="B315" s="2">
        <v>36908</v>
      </c>
      <c r="C315" s="1" t="s">
        <v>32</v>
      </c>
      <c r="D315" s="1" t="s">
        <v>77</v>
      </c>
      <c r="E315" s="1" t="s">
        <v>3</v>
      </c>
      <c r="F315" s="1" t="s">
        <v>4</v>
      </c>
      <c r="G315" s="1" t="s">
        <v>92</v>
      </c>
      <c r="H315" s="1" t="s">
        <v>203</v>
      </c>
      <c r="I315" s="1" t="s">
        <v>2585</v>
      </c>
      <c r="J315" s="1">
        <v>22000</v>
      </c>
      <c r="K315" s="1">
        <v>33585</v>
      </c>
      <c r="L315" s="1">
        <v>17</v>
      </c>
      <c r="M315" s="1">
        <v>748</v>
      </c>
      <c r="N315" s="1">
        <v>6.1</v>
      </c>
      <c r="O315" s="1">
        <v>151</v>
      </c>
      <c r="P315" s="1">
        <v>120</v>
      </c>
      <c r="Q315" s="9">
        <v>24375436</v>
      </c>
      <c r="R315" s="3">
        <v>42000000</v>
      </c>
    </row>
    <row r="316" spans="1:18" x14ac:dyDescent="0.25">
      <c r="A316" s="1" t="s">
        <v>2990</v>
      </c>
      <c r="B316" s="2">
        <v>37359</v>
      </c>
      <c r="C316" s="1" t="s">
        <v>32</v>
      </c>
      <c r="D316" s="1" t="s">
        <v>2</v>
      </c>
      <c r="E316" s="1" t="s">
        <v>3</v>
      </c>
      <c r="F316" s="1" t="s">
        <v>4</v>
      </c>
      <c r="G316" s="1" t="s">
        <v>92</v>
      </c>
      <c r="H316" s="1" t="s">
        <v>203</v>
      </c>
      <c r="I316" s="1" t="s">
        <v>1240</v>
      </c>
      <c r="J316" s="1">
        <v>22000</v>
      </c>
      <c r="K316" s="1">
        <v>34377</v>
      </c>
      <c r="L316" s="1">
        <v>105</v>
      </c>
      <c r="M316" s="1">
        <v>416</v>
      </c>
      <c r="N316" s="1">
        <v>6.2</v>
      </c>
      <c r="O316" s="1">
        <v>104</v>
      </c>
      <c r="P316" s="1">
        <v>108</v>
      </c>
      <c r="Q316" s="9">
        <v>22433915</v>
      </c>
      <c r="R316" s="3">
        <v>60000000</v>
      </c>
    </row>
    <row r="317" spans="1:18" x14ac:dyDescent="0.25">
      <c r="A317" s="1" t="s">
        <v>1438</v>
      </c>
      <c r="B317" s="2">
        <v>35123</v>
      </c>
      <c r="C317" s="1" t="s">
        <v>32</v>
      </c>
      <c r="D317" s="1" t="s">
        <v>77</v>
      </c>
      <c r="E317" s="1" t="s">
        <v>3</v>
      </c>
      <c r="F317" s="1" t="s">
        <v>4</v>
      </c>
      <c r="G317" s="1" t="s">
        <v>92</v>
      </c>
      <c r="H317" s="1" t="s">
        <v>203</v>
      </c>
      <c r="I317" s="1" t="s">
        <v>556</v>
      </c>
      <c r="J317" s="1">
        <v>22000</v>
      </c>
      <c r="K317" s="1">
        <v>24618</v>
      </c>
      <c r="L317" s="1">
        <v>12000</v>
      </c>
      <c r="M317" s="1">
        <v>0</v>
      </c>
      <c r="N317" s="1">
        <v>5.8</v>
      </c>
      <c r="O317" s="1">
        <v>50</v>
      </c>
      <c r="P317" s="1">
        <v>116</v>
      </c>
      <c r="Q317" s="9">
        <v>18573791</v>
      </c>
      <c r="R317" s="3">
        <v>55000000</v>
      </c>
    </row>
    <row r="318" spans="1:18" x14ac:dyDescent="0.25">
      <c r="A318" s="1" t="s">
        <v>1883</v>
      </c>
      <c r="B318" s="2">
        <v>35892</v>
      </c>
      <c r="C318" s="1" t="s">
        <v>32</v>
      </c>
      <c r="D318" s="1" t="s">
        <v>20</v>
      </c>
      <c r="E318" s="1" t="s">
        <v>3</v>
      </c>
      <c r="F318" s="1" t="s">
        <v>4</v>
      </c>
      <c r="G318" s="1" t="s">
        <v>92</v>
      </c>
      <c r="H318" s="1" t="s">
        <v>1470</v>
      </c>
      <c r="I318" s="1" t="s">
        <v>1127</v>
      </c>
      <c r="J318" s="1">
        <v>22000</v>
      </c>
      <c r="K318" s="1">
        <v>47728</v>
      </c>
      <c r="L318" s="1">
        <v>0</v>
      </c>
      <c r="M318" s="1">
        <v>35000</v>
      </c>
      <c r="N318" s="1">
        <v>8.1999999999999993</v>
      </c>
      <c r="O318" s="1">
        <v>249</v>
      </c>
      <c r="P318" s="1">
        <v>117</v>
      </c>
      <c r="Q318" s="9">
        <v>17439163</v>
      </c>
      <c r="R318" s="3">
        <v>15000000</v>
      </c>
    </row>
    <row r="319" spans="1:18" x14ac:dyDescent="0.25">
      <c r="A319" s="1" t="s">
        <v>6583</v>
      </c>
      <c r="B319" s="2">
        <v>41656</v>
      </c>
      <c r="C319" s="1" t="s">
        <v>32</v>
      </c>
      <c r="D319" s="1" t="s">
        <v>2</v>
      </c>
      <c r="E319" s="1" t="s">
        <v>3</v>
      </c>
      <c r="F319" s="1" t="s">
        <v>83</v>
      </c>
      <c r="G319" s="1" t="s">
        <v>92</v>
      </c>
      <c r="H319" s="1" t="s">
        <v>1470</v>
      </c>
      <c r="I319" s="1" t="s">
        <v>4615</v>
      </c>
      <c r="J319" s="1">
        <v>22000</v>
      </c>
      <c r="K319" s="1">
        <v>22574</v>
      </c>
      <c r="L319" s="1">
        <v>210</v>
      </c>
      <c r="M319" s="1">
        <v>13000</v>
      </c>
      <c r="N319" s="1">
        <v>6.8</v>
      </c>
      <c r="O319" s="1">
        <v>291</v>
      </c>
      <c r="P319" s="1">
        <v>122</v>
      </c>
      <c r="Q319" s="9">
        <v>17237244</v>
      </c>
      <c r="R319" s="3">
        <v>15000000</v>
      </c>
    </row>
    <row r="320" spans="1:18" x14ac:dyDescent="0.25">
      <c r="A320" s="1" t="s">
        <v>3656</v>
      </c>
      <c r="B320" s="2">
        <v>38152</v>
      </c>
      <c r="C320" s="1" t="s">
        <v>32</v>
      </c>
      <c r="D320" s="1" t="s">
        <v>9</v>
      </c>
      <c r="E320" s="1" t="s">
        <v>3</v>
      </c>
      <c r="F320" s="1" t="s">
        <v>4</v>
      </c>
      <c r="G320" s="1" t="s">
        <v>132</v>
      </c>
      <c r="H320" s="1" t="s">
        <v>203</v>
      </c>
      <c r="I320" s="1" t="s">
        <v>3657</v>
      </c>
      <c r="J320" s="1">
        <v>22000</v>
      </c>
      <c r="K320" s="1">
        <v>23352</v>
      </c>
      <c r="L320" s="1">
        <v>6</v>
      </c>
      <c r="M320" s="1">
        <v>387</v>
      </c>
      <c r="N320" s="1">
        <v>4.8</v>
      </c>
      <c r="O320" s="1">
        <v>130</v>
      </c>
      <c r="P320" s="1">
        <v>102</v>
      </c>
      <c r="Q320" s="9">
        <v>14334645</v>
      </c>
      <c r="R320" s="3">
        <v>25000000</v>
      </c>
    </row>
    <row r="321" spans="1:18" x14ac:dyDescent="0.25">
      <c r="A321" s="1" t="s">
        <v>2926</v>
      </c>
      <c r="B321" s="2">
        <v>37455</v>
      </c>
      <c r="C321" s="1" t="s">
        <v>32</v>
      </c>
      <c r="D321" s="1" t="s">
        <v>9</v>
      </c>
      <c r="E321" s="1" t="s">
        <v>3</v>
      </c>
      <c r="F321" s="1" t="s">
        <v>4</v>
      </c>
      <c r="G321" s="1" t="s">
        <v>92</v>
      </c>
      <c r="H321" s="1" t="s">
        <v>1470</v>
      </c>
      <c r="I321" s="1" t="s">
        <v>539</v>
      </c>
      <c r="J321" s="1">
        <v>22000</v>
      </c>
      <c r="K321" s="1">
        <v>26050</v>
      </c>
      <c r="L321" s="1">
        <v>0</v>
      </c>
      <c r="M321" s="1">
        <v>0</v>
      </c>
      <c r="N321" s="1">
        <v>7.7</v>
      </c>
      <c r="O321" s="1">
        <v>202</v>
      </c>
      <c r="P321" s="1">
        <v>108</v>
      </c>
      <c r="Q321" s="9">
        <v>13060843</v>
      </c>
      <c r="R321" s="3">
        <v>15000000</v>
      </c>
    </row>
    <row r="322" spans="1:18" x14ac:dyDescent="0.25">
      <c r="A322" s="1" t="s">
        <v>764</v>
      </c>
      <c r="B322" s="2">
        <v>32717</v>
      </c>
      <c r="C322" s="1" t="s">
        <v>32</v>
      </c>
      <c r="D322" s="1" t="s">
        <v>20</v>
      </c>
      <c r="E322" s="1" t="s">
        <v>3</v>
      </c>
      <c r="F322" s="1" t="s">
        <v>4</v>
      </c>
      <c r="G322" s="1" t="s">
        <v>132</v>
      </c>
      <c r="H322" s="1" t="s">
        <v>203</v>
      </c>
      <c r="I322" s="1" t="s">
        <v>765</v>
      </c>
      <c r="J322" s="1">
        <v>22000</v>
      </c>
      <c r="K322" s="1">
        <v>24887</v>
      </c>
      <c r="L322" s="1">
        <v>277</v>
      </c>
      <c r="M322" s="1">
        <v>855</v>
      </c>
      <c r="N322" s="1">
        <v>6</v>
      </c>
      <c r="O322" s="1">
        <v>20</v>
      </c>
      <c r="P322" s="1">
        <v>106</v>
      </c>
      <c r="Q322" s="9">
        <v>10555348</v>
      </c>
      <c r="R322" s="3">
        <v>20000000</v>
      </c>
    </row>
    <row r="323" spans="1:18" x14ac:dyDescent="0.25">
      <c r="A323" s="1" t="s">
        <v>481</v>
      </c>
      <c r="B323" s="2">
        <v>31095</v>
      </c>
      <c r="C323" s="1" t="s">
        <v>32</v>
      </c>
      <c r="D323" s="1" t="s">
        <v>9</v>
      </c>
      <c r="E323" s="1" t="s">
        <v>3</v>
      </c>
      <c r="F323" s="1" t="s">
        <v>83</v>
      </c>
      <c r="G323" s="1" t="s">
        <v>92</v>
      </c>
      <c r="H323" s="1" t="s">
        <v>203</v>
      </c>
      <c r="I323" s="1" t="s">
        <v>228</v>
      </c>
      <c r="J323" s="1">
        <v>22000</v>
      </c>
      <c r="K323" s="1">
        <v>29475</v>
      </c>
      <c r="L323" s="1">
        <v>0</v>
      </c>
      <c r="M323" s="1">
        <v>16000</v>
      </c>
      <c r="N323" s="1">
        <v>8</v>
      </c>
      <c r="O323" s="1">
        <v>230</v>
      </c>
      <c r="P323" s="1">
        <v>142</v>
      </c>
      <c r="Q323" s="9">
        <v>9929000</v>
      </c>
      <c r="R323" s="3">
        <v>15000000</v>
      </c>
    </row>
    <row r="324" spans="1:18" x14ac:dyDescent="0.25">
      <c r="A324" s="1" t="s">
        <v>5246</v>
      </c>
      <c r="B324" s="2">
        <v>40158</v>
      </c>
      <c r="C324" s="1" t="s">
        <v>32</v>
      </c>
      <c r="D324" s="1" t="s">
        <v>40</v>
      </c>
      <c r="E324" s="1" t="s">
        <v>3</v>
      </c>
      <c r="F324" s="1" t="s">
        <v>4</v>
      </c>
      <c r="G324" s="1" t="s">
        <v>132</v>
      </c>
      <c r="H324" s="1" t="s">
        <v>203</v>
      </c>
      <c r="I324" s="1" t="s">
        <v>1935</v>
      </c>
      <c r="J324" s="1">
        <v>22000</v>
      </c>
      <c r="K324" s="1">
        <v>23409</v>
      </c>
      <c r="L324" s="1">
        <v>52</v>
      </c>
      <c r="M324" s="1">
        <v>10000</v>
      </c>
      <c r="N324" s="1">
        <v>7.2</v>
      </c>
      <c r="O324" s="1">
        <v>160</v>
      </c>
      <c r="P324" s="1">
        <v>99</v>
      </c>
      <c r="Q324" s="9">
        <v>8855646</v>
      </c>
      <c r="R324" s="3">
        <v>21000000</v>
      </c>
    </row>
    <row r="325" spans="1:18" x14ac:dyDescent="0.25">
      <c r="A325" s="1" t="s">
        <v>4618</v>
      </c>
      <c r="B325" s="2">
        <v>39262</v>
      </c>
      <c r="C325" s="1" t="s">
        <v>32</v>
      </c>
      <c r="D325" s="1" t="s">
        <v>20</v>
      </c>
      <c r="E325" s="1" t="s">
        <v>3</v>
      </c>
      <c r="F325" s="1" t="s">
        <v>4</v>
      </c>
      <c r="G325" s="1" t="s">
        <v>92</v>
      </c>
      <c r="H325" s="1" t="s">
        <v>2767</v>
      </c>
      <c r="I325" s="1" t="s">
        <v>528</v>
      </c>
      <c r="J325" s="1">
        <v>22000</v>
      </c>
      <c r="K325" s="1">
        <v>24324</v>
      </c>
      <c r="L325" s="1">
        <v>0</v>
      </c>
      <c r="M325" s="1">
        <v>0</v>
      </c>
      <c r="N325" s="1">
        <v>7.4</v>
      </c>
      <c r="O325" s="1">
        <v>168</v>
      </c>
      <c r="P325" s="1">
        <v>87</v>
      </c>
      <c r="Q325" s="9">
        <v>8579684</v>
      </c>
      <c r="R325" s="3">
        <v>9000000</v>
      </c>
    </row>
    <row r="326" spans="1:18" x14ac:dyDescent="0.25">
      <c r="A326" s="1" t="s">
        <v>3510</v>
      </c>
      <c r="B326" s="2">
        <v>37878</v>
      </c>
      <c r="C326" s="1" t="s">
        <v>32</v>
      </c>
      <c r="D326" s="1" t="s">
        <v>20</v>
      </c>
      <c r="E326" s="1" t="s">
        <v>3</v>
      </c>
      <c r="F326" s="1" t="s">
        <v>4</v>
      </c>
      <c r="G326" s="1" t="s">
        <v>92</v>
      </c>
      <c r="H326" s="1" t="s">
        <v>2767</v>
      </c>
      <c r="I326" s="1" t="s">
        <v>3511</v>
      </c>
      <c r="J326" s="1">
        <v>22000</v>
      </c>
      <c r="K326" s="1">
        <v>24419</v>
      </c>
      <c r="L326" s="1">
        <v>310</v>
      </c>
      <c r="M326" s="1">
        <v>0</v>
      </c>
      <c r="N326" s="1">
        <v>7.7</v>
      </c>
      <c r="O326" s="1">
        <v>154</v>
      </c>
      <c r="P326" s="1">
        <v>89</v>
      </c>
      <c r="Q326" s="9">
        <v>5739376</v>
      </c>
      <c r="R326" s="3">
        <v>500000</v>
      </c>
    </row>
    <row r="327" spans="1:18" x14ac:dyDescent="0.25">
      <c r="A327" s="1" t="s">
        <v>451</v>
      </c>
      <c r="B327" s="2">
        <v>30948</v>
      </c>
      <c r="C327" s="1" t="s">
        <v>32</v>
      </c>
      <c r="D327" s="1" t="s">
        <v>2</v>
      </c>
      <c r="E327" s="1" t="s">
        <v>3</v>
      </c>
      <c r="F327" s="1" t="s">
        <v>113</v>
      </c>
      <c r="G327" s="1" t="s">
        <v>92</v>
      </c>
      <c r="H327" s="1" t="s">
        <v>203</v>
      </c>
      <c r="I327" s="1" t="s">
        <v>115</v>
      </c>
      <c r="J327" s="1">
        <v>22000</v>
      </c>
      <c r="K327" s="1">
        <v>24719</v>
      </c>
      <c r="L327" s="1">
        <v>0</v>
      </c>
      <c r="M327" s="1">
        <v>12000</v>
      </c>
      <c r="N327" s="1">
        <v>8.4</v>
      </c>
      <c r="O327" s="1">
        <v>111</v>
      </c>
      <c r="P327" s="1">
        <v>251</v>
      </c>
      <c r="Q327" s="9">
        <v>5300000</v>
      </c>
      <c r="R327" s="3">
        <v>30000000</v>
      </c>
    </row>
    <row r="328" spans="1:18" x14ac:dyDescent="0.25">
      <c r="A328" s="1" t="s">
        <v>2059</v>
      </c>
      <c r="B328" s="2">
        <v>36224</v>
      </c>
      <c r="C328" s="1" t="s">
        <v>32</v>
      </c>
      <c r="D328" s="1" t="s">
        <v>20</v>
      </c>
      <c r="E328" s="1" t="s">
        <v>3</v>
      </c>
      <c r="F328" s="1" t="s">
        <v>4</v>
      </c>
      <c r="G328" s="1" t="s">
        <v>92</v>
      </c>
      <c r="H328" s="1" t="s">
        <v>203</v>
      </c>
      <c r="I328" s="1" t="s">
        <v>785</v>
      </c>
      <c r="J328" s="1">
        <v>22000</v>
      </c>
      <c r="K328" s="1">
        <v>46022</v>
      </c>
      <c r="L328" s="1">
        <v>541</v>
      </c>
      <c r="M328" s="1">
        <v>0</v>
      </c>
      <c r="N328" s="1">
        <v>6.4</v>
      </c>
      <c r="O328" s="1">
        <v>78</v>
      </c>
      <c r="P328" s="1">
        <v>112</v>
      </c>
      <c r="Q328" s="9">
        <v>4485485</v>
      </c>
      <c r="R328" s="3">
        <v>15000000</v>
      </c>
    </row>
    <row r="329" spans="1:18" x14ac:dyDescent="0.25">
      <c r="A329" s="1" t="s">
        <v>1826</v>
      </c>
      <c r="B329" s="2">
        <v>36055</v>
      </c>
      <c r="C329" s="1" t="s">
        <v>32</v>
      </c>
      <c r="D329" s="1" t="s">
        <v>20</v>
      </c>
      <c r="E329" s="1" t="s">
        <v>3</v>
      </c>
      <c r="F329" s="1" t="s">
        <v>4</v>
      </c>
      <c r="G329" s="1" t="s">
        <v>92</v>
      </c>
      <c r="H329" s="1" t="s">
        <v>1470</v>
      </c>
      <c r="I329" s="1" t="s">
        <v>1827</v>
      </c>
      <c r="J329" s="1">
        <v>22000</v>
      </c>
      <c r="K329" s="1">
        <v>23461</v>
      </c>
      <c r="L329" s="1">
        <v>122</v>
      </c>
      <c r="M329" s="1">
        <v>392</v>
      </c>
      <c r="N329" s="1">
        <v>6.7</v>
      </c>
      <c r="O329" s="1">
        <v>38</v>
      </c>
      <c r="P329" s="1">
        <v>104</v>
      </c>
      <c r="Q329" s="9">
        <v>3386698</v>
      </c>
      <c r="R329" s="3">
        <v>1000000</v>
      </c>
    </row>
    <row r="330" spans="1:18" x14ac:dyDescent="0.25">
      <c r="A330" s="1" t="s">
        <v>5038</v>
      </c>
      <c r="B330" s="2">
        <v>39781</v>
      </c>
      <c r="C330" s="1" t="s">
        <v>32</v>
      </c>
      <c r="D330" s="1" t="s">
        <v>20</v>
      </c>
      <c r="E330" s="1" t="s">
        <v>3</v>
      </c>
      <c r="F330" s="1" t="s">
        <v>4</v>
      </c>
      <c r="G330" s="1" t="s">
        <v>92</v>
      </c>
      <c r="H330" s="1" t="s">
        <v>1470</v>
      </c>
      <c r="I330" s="1" t="s">
        <v>5039</v>
      </c>
      <c r="J330" s="1">
        <v>22000</v>
      </c>
      <c r="K330" s="1">
        <v>24732</v>
      </c>
      <c r="L330" s="1">
        <v>0</v>
      </c>
      <c r="M330" s="1">
        <v>13000</v>
      </c>
      <c r="N330" s="1">
        <v>7.5</v>
      </c>
      <c r="O330" s="1">
        <v>245</v>
      </c>
      <c r="P330" s="1">
        <v>124</v>
      </c>
      <c r="Q330" s="9">
        <v>3081925</v>
      </c>
      <c r="R330" s="3">
        <v>21000000</v>
      </c>
    </row>
    <row r="331" spans="1:18" x14ac:dyDescent="0.25">
      <c r="A331" s="1" t="s">
        <v>1780</v>
      </c>
      <c r="B331" s="2">
        <v>35869</v>
      </c>
      <c r="C331" s="1" t="s">
        <v>32</v>
      </c>
      <c r="D331" s="1" t="s">
        <v>20</v>
      </c>
      <c r="E331" s="1" t="s">
        <v>3</v>
      </c>
      <c r="F331" s="1" t="s">
        <v>4</v>
      </c>
      <c r="G331" s="21"/>
      <c r="H331" s="1" t="s">
        <v>1470</v>
      </c>
      <c r="I331" s="1" t="s">
        <v>1296</v>
      </c>
      <c r="J331" s="1">
        <v>22000</v>
      </c>
      <c r="K331" s="1">
        <v>36859</v>
      </c>
      <c r="L331" s="1">
        <v>377</v>
      </c>
      <c r="M331" s="1">
        <v>0</v>
      </c>
      <c r="N331" s="1">
        <v>7.8</v>
      </c>
      <c r="O331" s="1">
        <v>148</v>
      </c>
      <c r="P331" s="1">
        <v>134</v>
      </c>
      <c r="Q331" s="9">
        <v>3000000</v>
      </c>
      <c r="R331" s="3">
        <v>3000000</v>
      </c>
    </row>
    <row r="332" spans="1:18" x14ac:dyDescent="0.25">
      <c r="A332" s="1" t="s">
        <v>5656</v>
      </c>
      <c r="B332" s="2">
        <v>40305</v>
      </c>
      <c r="C332" s="1" t="s">
        <v>32</v>
      </c>
      <c r="D332" s="1" t="s">
        <v>9</v>
      </c>
      <c r="E332" s="1" t="s">
        <v>3</v>
      </c>
      <c r="F332" s="1" t="s">
        <v>4</v>
      </c>
      <c r="G332" s="1" t="s">
        <v>92</v>
      </c>
      <c r="H332" s="1" t="s">
        <v>203</v>
      </c>
      <c r="I332" s="1" t="s">
        <v>4517</v>
      </c>
      <c r="J332" s="1">
        <v>22000</v>
      </c>
      <c r="K332" s="1">
        <v>37766</v>
      </c>
      <c r="L332" s="1">
        <v>43</v>
      </c>
      <c r="M332" s="1">
        <v>0</v>
      </c>
      <c r="N332" s="1">
        <v>5.4</v>
      </c>
      <c r="O332" s="1">
        <v>138</v>
      </c>
      <c r="P332" s="1">
        <v>105</v>
      </c>
      <c r="Q332" s="9">
        <v>1796024</v>
      </c>
      <c r="R332" s="3">
        <v>22000000</v>
      </c>
    </row>
    <row r="333" spans="1:18" x14ac:dyDescent="0.25">
      <c r="A333" s="1" t="s">
        <v>4315</v>
      </c>
      <c r="B333" s="2">
        <v>38952</v>
      </c>
      <c r="C333" s="1" t="s">
        <v>32</v>
      </c>
      <c r="D333" s="1" t="s">
        <v>61</v>
      </c>
      <c r="E333" s="1" t="s">
        <v>3</v>
      </c>
      <c r="F333" s="1" t="s">
        <v>11</v>
      </c>
      <c r="G333" s="1" t="s">
        <v>92</v>
      </c>
      <c r="H333" s="1" t="s">
        <v>2767</v>
      </c>
      <c r="I333" s="1" t="s">
        <v>271</v>
      </c>
      <c r="J333" s="1">
        <v>22000</v>
      </c>
      <c r="K333" s="1">
        <v>37606</v>
      </c>
      <c r="L333" s="1">
        <v>0</v>
      </c>
      <c r="M333" s="1">
        <v>0</v>
      </c>
      <c r="N333" s="1">
        <v>7.1</v>
      </c>
      <c r="O333" s="1">
        <v>94</v>
      </c>
      <c r="P333" s="1">
        <v>125</v>
      </c>
      <c r="Q333" s="9">
        <v>1172769</v>
      </c>
      <c r="R333" s="3">
        <v>13000000</v>
      </c>
    </row>
    <row r="334" spans="1:18" x14ac:dyDescent="0.25">
      <c r="A334" s="1" t="s">
        <v>5134</v>
      </c>
      <c r="B334" s="2">
        <v>39744</v>
      </c>
      <c r="C334" s="1" t="s">
        <v>32</v>
      </c>
      <c r="D334" s="1" t="s">
        <v>20</v>
      </c>
      <c r="E334" s="1" t="s">
        <v>3</v>
      </c>
      <c r="F334" s="1" t="s">
        <v>4</v>
      </c>
      <c r="G334" s="1" t="s">
        <v>92</v>
      </c>
      <c r="H334" s="1" t="s">
        <v>203</v>
      </c>
      <c r="I334" s="1" t="s">
        <v>370</v>
      </c>
      <c r="J334" s="1">
        <v>22000</v>
      </c>
      <c r="K334" s="1">
        <v>71973</v>
      </c>
      <c r="L334" s="1">
        <v>272</v>
      </c>
      <c r="M334" s="1">
        <v>845</v>
      </c>
      <c r="N334" s="1">
        <v>5.7</v>
      </c>
      <c r="O334" s="1">
        <v>137</v>
      </c>
      <c r="P334" s="1">
        <v>104</v>
      </c>
      <c r="Q334" s="9">
        <v>1089365</v>
      </c>
      <c r="R334" s="3">
        <v>25000000</v>
      </c>
    </row>
    <row r="335" spans="1:18" x14ac:dyDescent="0.25">
      <c r="A335" s="1" t="s">
        <v>3416</v>
      </c>
      <c r="B335" s="2">
        <v>37984</v>
      </c>
      <c r="C335" s="1" t="s">
        <v>32</v>
      </c>
      <c r="D335" s="1" t="s">
        <v>2</v>
      </c>
      <c r="E335" s="1" t="s">
        <v>3</v>
      </c>
      <c r="F335" s="1" t="s">
        <v>338</v>
      </c>
      <c r="G335" s="1" t="s">
        <v>92</v>
      </c>
      <c r="H335" s="1" t="s">
        <v>1470</v>
      </c>
      <c r="I335" s="1" t="s">
        <v>3417</v>
      </c>
      <c r="J335" s="1">
        <v>22000</v>
      </c>
      <c r="K335" s="1">
        <v>23513</v>
      </c>
      <c r="L335" s="1">
        <v>23</v>
      </c>
      <c r="M335" s="1">
        <v>0</v>
      </c>
      <c r="N335" s="1">
        <v>7.2</v>
      </c>
      <c r="O335" s="1">
        <v>82</v>
      </c>
      <c r="P335" s="1">
        <v>104</v>
      </c>
      <c r="Q335" s="9">
        <v>1011054</v>
      </c>
      <c r="R335" s="3">
        <v>10000000</v>
      </c>
    </row>
    <row r="336" spans="1:18" x14ac:dyDescent="0.25">
      <c r="A336" s="1" t="s">
        <v>2766</v>
      </c>
      <c r="B336" s="2">
        <v>37035</v>
      </c>
      <c r="C336" s="1" t="s">
        <v>32</v>
      </c>
      <c r="D336" s="1" t="s">
        <v>20</v>
      </c>
      <c r="E336" s="1" t="s">
        <v>3</v>
      </c>
      <c r="F336" s="1" t="s">
        <v>4</v>
      </c>
      <c r="G336" s="1" t="s">
        <v>92</v>
      </c>
      <c r="H336" s="1" t="s">
        <v>2767</v>
      </c>
      <c r="I336" s="1" t="s">
        <v>2768</v>
      </c>
      <c r="J336" s="1">
        <v>22000</v>
      </c>
      <c r="K336" s="1">
        <v>24382</v>
      </c>
      <c r="L336" s="1">
        <v>71</v>
      </c>
      <c r="M336" s="1">
        <v>139</v>
      </c>
      <c r="N336" s="1">
        <v>6</v>
      </c>
      <c r="O336" s="1">
        <v>25</v>
      </c>
      <c r="P336" s="1">
        <v>98</v>
      </c>
      <c r="Q336" s="9">
        <v>295468</v>
      </c>
      <c r="R336" s="3">
        <v>500000</v>
      </c>
    </row>
    <row r="337" spans="1:18" x14ac:dyDescent="0.25">
      <c r="A337" s="1" t="s">
        <v>5348</v>
      </c>
      <c r="B337" s="2">
        <v>39888</v>
      </c>
      <c r="C337" s="1" t="s">
        <v>32</v>
      </c>
      <c r="D337" s="1" t="s">
        <v>20</v>
      </c>
      <c r="E337" s="1" t="s">
        <v>3</v>
      </c>
      <c r="F337" s="1" t="s">
        <v>4</v>
      </c>
      <c r="G337" s="1" t="s">
        <v>92</v>
      </c>
      <c r="H337" s="1" t="s">
        <v>2767</v>
      </c>
      <c r="I337" s="1" t="s">
        <v>5349</v>
      </c>
      <c r="J337" s="1">
        <v>22000</v>
      </c>
      <c r="K337" s="1">
        <v>36885</v>
      </c>
      <c r="L337" s="1">
        <v>0</v>
      </c>
      <c r="M337" s="1">
        <v>407</v>
      </c>
      <c r="N337" s="1">
        <v>5.8</v>
      </c>
      <c r="O337" s="1">
        <v>45</v>
      </c>
      <c r="P337" s="1">
        <v>85</v>
      </c>
      <c r="Q337" s="9">
        <v>100669</v>
      </c>
      <c r="R337" s="3">
        <v>3800000</v>
      </c>
    </row>
    <row r="338" spans="1:18" x14ac:dyDescent="0.25">
      <c r="A338" s="1" t="s">
        <v>305</v>
      </c>
      <c r="B338" s="2">
        <v>29430</v>
      </c>
      <c r="C338" s="1" t="s">
        <v>1</v>
      </c>
      <c r="D338" s="1" t="s">
        <v>61</v>
      </c>
      <c r="E338" s="1" t="s">
        <v>3</v>
      </c>
      <c r="F338" s="1" t="s">
        <v>4</v>
      </c>
      <c r="G338" s="1" t="s">
        <v>92</v>
      </c>
      <c r="H338" s="1" t="s">
        <v>203</v>
      </c>
      <c r="I338" s="1" t="s">
        <v>204</v>
      </c>
      <c r="J338" s="1">
        <v>22000</v>
      </c>
      <c r="K338" s="1">
        <v>23008</v>
      </c>
      <c r="L338" s="1">
        <v>17000</v>
      </c>
      <c r="M338" s="1">
        <v>0</v>
      </c>
      <c r="N338" s="1">
        <v>8.3000000000000007</v>
      </c>
      <c r="O338" s="1">
        <v>151</v>
      </c>
      <c r="P338" s="1">
        <v>121</v>
      </c>
      <c r="Q338" s="9">
        <v>45250</v>
      </c>
      <c r="R338" s="3">
        <v>18000000</v>
      </c>
    </row>
    <row r="339" spans="1:18" x14ac:dyDescent="0.25">
      <c r="A339" s="1" t="s">
        <v>3796</v>
      </c>
      <c r="B339" s="2">
        <v>38241</v>
      </c>
      <c r="C339" s="1" t="s">
        <v>32</v>
      </c>
      <c r="D339" s="1" t="s">
        <v>9</v>
      </c>
      <c r="E339" s="1" t="s">
        <v>3</v>
      </c>
      <c r="F339" s="1" t="s">
        <v>83</v>
      </c>
      <c r="G339" s="1" t="s">
        <v>84</v>
      </c>
      <c r="H339" s="1" t="s">
        <v>203</v>
      </c>
      <c r="I339" s="1" t="s">
        <v>3797</v>
      </c>
      <c r="J339" s="1">
        <v>22000</v>
      </c>
      <c r="K339" s="1">
        <v>23769</v>
      </c>
      <c r="L339" s="1">
        <v>6</v>
      </c>
      <c r="M339" s="1">
        <v>181</v>
      </c>
      <c r="N339" s="1">
        <v>5.0999999999999996</v>
      </c>
      <c r="O339" s="1">
        <v>16</v>
      </c>
      <c r="P339" s="1">
        <v>120</v>
      </c>
      <c r="Q339" s="9">
        <v>42880</v>
      </c>
      <c r="R339" s="3">
        <v>24000000</v>
      </c>
    </row>
    <row r="340" spans="1:18" x14ac:dyDescent="0.25">
      <c r="A340" s="1" t="s">
        <v>202</v>
      </c>
      <c r="B340" s="2">
        <v>26967</v>
      </c>
      <c r="C340" s="1" t="s">
        <v>32</v>
      </c>
      <c r="D340" s="1" t="s">
        <v>2</v>
      </c>
      <c r="E340" s="1" t="s">
        <v>3</v>
      </c>
      <c r="F340" s="1" t="s">
        <v>4</v>
      </c>
      <c r="G340" s="1" t="s">
        <v>92</v>
      </c>
      <c r="H340" s="1" t="s">
        <v>203</v>
      </c>
      <c r="I340" s="1" t="s">
        <v>204</v>
      </c>
      <c r="J340" s="1">
        <v>22000</v>
      </c>
      <c r="K340" s="1">
        <v>23737</v>
      </c>
      <c r="L340" s="1">
        <v>17000</v>
      </c>
      <c r="M340" s="1">
        <v>0</v>
      </c>
      <c r="N340" s="1">
        <v>7.4</v>
      </c>
      <c r="O340" s="1">
        <v>112</v>
      </c>
      <c r="P340" s="1">
        <v>112</v>
      </c>
      <c r="Q340" s="9">
        <v>32645</v>
      </c>
      <c r="R340" s="3">
        <v>500000</v>
      </c>
    </row>
    <row r="341" spans="1:18" x14ac:dyDescent="0.25">
      <c r="A341" s="1" t="s">
        <v>6417</v>
      </c>
      <c r="B341" s="2">
        <v>41385</v>
      </c>
      <c r="C341" s="1" t="s">
        <v>32</v>
      </c>
      <c r="D341" s="1" t="s">
        <v>77</v>
      </c>
      <c r="E341" s="1" t="s">
        <v>3</v>
      </c>
      <c r="F341" s="1" t="s">
        <v>4</v>
      </c>
      <c r="G341" s="1" t="s">
        <v>132</v>
      </c>
      <c r="H341" s="1" t="s">
        <v>1212</v>
      </c>
      <c r="I341" s="1" t="s">
        <v>605</v>
      </c>
      <c r="J341" s="1">
        <v>21000</v>
      </c>
      <c r="K341" s="1">
        <v>30426</v>
      </c>
      <c r="L341" s="1">
        <v>1000</v>
      </c>
      <c r="M341" s="1">
        <v>95000</v>
      </c>
      <c r="N341" s="1">
        <v>7.2</v>
      </c>
      <c r="O341" s="1">
        <v>608</v>
      </c>
      <c r="P341" s="1">
        <v>195</v>
      </c>
      <c r="Q341" s="9">
        <v>408992272</v>
      </c>
      <c r="R341" s="3">
        <v>200000000</v>
      </c>
    </row>
    <row r="342" spans="1:18" x14ac:dyDescent="0.25">
      <c r="A342" s="1" t="s">
        <v>4928</v>
      </c>
      <c r="B342" s="2">
        <v>39622</v>
      </c>
      <c r="C342" s="1" t="s">
        <v>32</v>
      </c>
      <c r="D342" s="1" t="s">
        <v>77</v>
      </c>
      <c r="E342" s="1" t="s">
        <v>3</v>
      </c>
      <c r="F342" s="1" t="s">
        <v>4</v>
      </c>
      <c r="G342" s="1" t="s">
        <v>132</v>
      </c>
      <c r="H342" s="1" t="s">
        <v>1212</v>
      </c>
      <c r="I342" s="1" t="s">
        <v>1100</v>
      </c>
      <c r="J342" s="1">
        <v>21000</v>
      </c>
      <c r="K342" s="1">
        <v>39252</v>
      </c>
      <c r="L342" s="1">
        <v>4000</v>
      </c>
      <c r="M342" s="1">
        <v>10000</v>
      </c>
      <c r="N342" s="1">
        <v>7.9</v>
      </c>
      <c r="O342" s="1">
        <v>486</v>
      </c>
      <c r="P342" s="1">
        <v>126</v>
      </c>
      <c r="Q342" s="9">
        <v>318298180</v>
      </c>
      <c r="R342" s="3">
        <v>140000000</v>
      </c>
    </row>
    <row r="343" spans="1:18" x14ac:dyDescent="0.25">
      <c r="A343" s="1" t="s">
        <v>5559</v>
      </c>
      <c r="B343" s="2">
        <v>40180</v>
      </c>
      <c r="C343" s="1" t="s">
        <v>32</v>
      </c>
      <c r="D343" s="1" t="s">
        <v>77</v>
      </c>
      <c r="E343" s="1" t="s">
        <v>3</v>
      </c>
      <c r="F343" s="1" t="s">
        <v>4</v>
      </c>
      <c r="G343" s="1" t="s">
        <v>132</v>
      </c>
      <c r="H343" s="1" t="s">
        <v>1212</v>
      </c>
      <c r="I343" s="1" t="s">
        <v>1100</v>
      </c>
      <c r="J343" s="1">
        <v>21000</v>
      </c>
      <c r="K343" s="1">
        <v>48638</v>
      </c>
      <c r="L343" s="1">
        <v>4000</v>
      </c>
      <c r="M343" s="1">
        <v>18000</v>
      </c>
      <c r="N343" s="1">
        <v>7</v>
      </c>
      <c r="O343" s="1">
        <v>453</v>
      </c>
      <c r="P343" s="1">
        <v>124</v>
      </c>
      <c r="Q343" s="9">
        <v>312057433</v>
      </c>
      <c r="R343" s="3">
        <v>200000000</v>
      </c>
    </row>
    <row r="344" spans="1:18" x14ac:dyDescent="0.25">
      <c r="A344" s="1" t="s">
        <v>5715</v>
      </c>
      <c r="B344" s="2">
        <v>40483</v>
      </c>
      <c r="C344" s="1" t="s">
        <v>32</v>
      </c>
      <c r="D344" s="1" t="s">
        <v>40</v>
      </c>
      <c r="E344" s="1" t="s">
        <v>3</v>
      </c>
      <c r="F344" s="1" t="s">
        <v>4</v>
      </c>
      <c r="G344" s="1" t="s">
        <v>132</v>
      </c>
      <c r="H344" s="1" t="s">
        <v>3981</v>
      </c>
      <c r="I344" s="1" t="s">
        <v>3979</v>
      </c>
      <c r="J344" s="1">
        <v>21000</v>
      </c>
      <c r="K344" s="1">
        <v>52547</v>
      </c>
      <c r="L344" s="1">
        <v>171</v>
      </c>
      <c r="M344" s="1">
        <v>29000</v>
      </c>
      <c r="N344" s="1">
        <v>4.9000000000000004</v>
      </c>
      <c r="O344" s="1">
        <v>293</v>
      </c>
      <c r="P344" s="1">
        <v>124</v>
      </c>
      <c r="Q344" s="9">
        <v>300523113</v>
      </c>
      <c r="R344" s="3">
        <v>68000000</v>
      </c>
    </row>
    <row r="345" spans="1:18" x14ac:dyDescent="0.25">
      <c r="A345" s="1" t="s">
        <v>5438</v>
      </c>
      <c r="B345" s="2">
        <v>40083</v>
      </c>
      <c r="C345" s="1" t="s">
        <v>32</v>
      </c>
      <c r="D345" s="1" t="s">
        <v>40</v>
      </c>
      <c r="E345" s="1" t="s">
        <v>3</v>
      </c>
      <c r="F345" s="1" t="s">
        <v>4</v>
      </c>
      <c r="G345" s="1" t="s">
        <v>132</v>
      </c>
      <c r="H345" s="1" t="s">
        <v>3981</v>
      </c>
      <c r="I345" s="1" t="s">
        <v>2656</v>
      </c>
      <c r="J345" s="1">
        <v>21000</v>
      </c>
      <c r="K345" s="1">
        <v>64040</v>
      </c>
      <c r="L345" s="1">
        <v>129</v>
      </c>
      <c r="M345" s="1">
        <v>13000</v>
      </c>
      <c r="N345" s="1">
        <v>4.5999999999999996</v>
      </c>
      <c r="O345" s="1">
        <v>299</v>
      </c>
      <c r="P345" s="1">
        <v>130</v>
      </c>
      <c r="Q345" s="9">
        <v>296623634</v>
      </c>
      <c r="R345" s="3">
        <v>50000000</v>
      </c>
    </row>
    <row r="346" spans="1:18" x14ac:dyDescent="0.25">
      <c r="A346" s="1" t="s">
        <v>6281</v>
      </c>
      <c r="B346" s="2">
        <v>41045</v>
      </c>
      <c r="C346" s="1" t="s">
        <v>32</v>
      </c>
      <c r="D346" s="1" t="s">
        <v>40</v>
      </c>
      <c r="E346" s="1" t="s">
        <v>3</v>
      </c>
      <c r="F346" s="1" t="s">
        <v>4</v>
      </c>
      <c r="G346" s="1" t="s">
        <v>132</v>
      </c>
      <c r="H346" s="1" t="s">
        <v>3981</v>
      </c>
      <c r="I346" s="1" t="s">
        <v>1776</v>
      </c>
      <c r="J346" s="1">
        <v>21000</v>
      </c>
      <c r="K346" s="1">
        <v>59177</v>
      </c>
      <c r="L346" s="1">
        <v>386</v>
      </c>
      <c r="M346" s="1">
        <v>65000</v>
      </c>
      <c r="N346" s="1">
        <v>5.5</v>
      </c>
      <c r="O346" s="1">
        <v>322</v>
      </c>
      <c r="P346" s="1">
        <v>115</v>
      </c>
      <c r="Q346" s="9">
        <v>292298923</v>
      </c>
      <c r="R346" s="3">
        <v>120000000</v>
      </c>
    </row>
    <row r="347" spans="1:18" x14ac:dyDescent="0.25">
      <c r="A347" s="1" t="s">
        <v>4654</v>
      </c>
      <c r="B347" s="2">
        <v>39376</v>
      </c>
      <c r="C347" s="1" t="s">
        <v>32</v>
      </c>
      <c r="D347" s="1" t="s">
        <v>40</v>
      </c>
      <c r="E347" s="1" t="s">
        <v>3</v>
      </c>
      <c r="F347" s="1" t="s">
        <v>83</v>
      </c>
      <c r="G347" s="1" t="s">
        <v>132</v>
      </c>
      <c r="H347" s="1" t="s">
        <v>3981</v>
      </c>
      <c r="I347" s="1" t="s">
        <v>4655</v>
      </c>
      <c r="J347" s="1">
        <v>21000</v>
      </c>
      <c r="K347" s="1">
        <v>33433</v>
      </c>
      <c r="L347" s="1">
        <v>282</v>
      </c>
      <c r="M347" s="1">
        <v>0</v>
      </c>
      <c r="N347" s="1">
        <v>7.5</v>
      </c>
      <c r="O347" s="1">
        <v>329</v>
      </c>
      <c r="P347" s="1">
        <v>138</v>
      </c>
      <c r="Q347" s="9">
        <v>292000866</v>
      </c>
      <c r="R347" s="3">
        <v>150000000</v>
      </c>
    </row>
    <row r="348" spans="1:18" x14ac:dyDescent="0.25">
      <c r="A348" s="1" t="s">
        <v>3980</v>
      </c>
      <c r="B348" s="2">
        <v>38396</v>
      </c>
      <c r="C348" s="1" t="s">
        <v>32</v>
      </c>
      <c r="D348" s="1" t="s">
        <v>40</v>
      </c>
      <c r="E348" s="1" t="s">
        <v>3</v>
      </c>
      <c r="F348" s="1" t="s">
        <v>83</v>
      </c>
      <c r="G348" s="1" t="s">
        <v>132</v>
      </c>
      <c r="H348" s="1" t="s">
        <v>3981</v>
      </c>
      <c r="I348" s="1" t="s">
        <v>1080</v>
      </c>
      <c r="J348" s="1">
        <v>21000</v>
      </c>
      <c r="K348" s="1">
        <v>53413</v>
      </c>
      <c r="L348" s="1">
        <v>179</v>
      </c>
      <c r="M348" s="1">
        <v>0</v>
      </c>
      <c r="N348" s="1">
        <v>7.6</v>
      </c>
      <c r="O348" s="1">
        <v>295</v>
      </c>
      <c r="P348" s="1">
        <v>157</v>
      </c>
      <c r="Q348" s="9">
        <v>289994397</v>
      </c>
      <c r="R348" s="3">
        <v>150000000</v>
      </c>
    </row>
    <row r="349" spans="1:18" x14ac:dyDescent="0.25">
      <c r="A349" s="1" t="s">
        <v>5352</v>
      </c>
      <c r="B349" s="2">
        <v>40096</v>
      </c>
      <c r="C349" s="1" t="s">
        <v>32</v>
      </c>
      <c r="D349" s="1" t="s">
        <v>77</v>
      </c>
      <c r="E349" s="1" t="s">
        <v>3</v>
      </c>
      <c r="F349" s="1" t="s">
        <v>4</v>
      </c>
      <c r="G349" s="1" t="s">
        <v>132</v>
      </c>
      <c r="H349" s="1" t="s">
        <v>1212</v>
      </c>
      <c r="I349" s="1" t="s">
        <v>1812</v>
      </c>
      <c r="J349" s="1">
        <v>21000</v>
      </c>
      <c r="K349" s="1">
        <v>23996</v>
      </c>
      <c r="L349" s="1">
        <v>0</v>
      </c>
      <c r="M349" s="1">
        <v>20000</v>
      </c>
      <c r="N349" s="1">
        <v>7.6</v>
      </c>
      <c r="O349" s="1">
        <v>415</v>
      </c>
      <c r="P349" s="1">
        <v>128</v>
      </c>
      <c r="Q349" s="9">
        <v>209019489</v>
      </c>
      <c r="R349" s="3">
        <v>90000000</v>
      </c>
    </row>
    <row r="350" spans="1:18" x14ac:dyDescent="0.25">
      <c r="A350" s="1" t="s">
        <v>5930</v>
      </c>
      <c r="B350" s="2">
        <v>40570</v>
      </c>
      <c r="C350" s="1" t="s">
        <v>32</v>
      </c>
      <c r="D350" s="1" t="s">
        <v>77</v>
      </c>
      <c r="E350" s="1" t="s">
        <v>3</v>
      </c>
      <c r="F350" s="1" t="s">
        <v>4</v>
      </c>
      <c r="G350" s="1" t="s">
        <v>132</v>
      </c>
      <c r="H350" s="1" t="s">
        <v>1212</v>
      </c>
      <c r="I350" s="1" t="s">
        <v>1812</v>
      </c>
      <c r="J350" s="1">
        <v>21000</v>
      </c>
      <c r="K350" s="1">
        <v>22403</v>
      </c>
      <c r="L350" s="1">
        <v>0</v>
      </c>
      <c r="M350" s="1">
        <v>39000</v>
      </c>
      <c r="N350" s="1">
        <v>7.5</v>
      </c>
      <c r="O350" s="1">
        <v>382</v>
      </c>
      <c r="P350" s="1">
        <v>129</v>
      </c>
      <c r="Q350" s="9">
        <v>186830669</v>
      </c>
      <c r="R350" s="3">
        <v>125000000</v>
      </c>
    </row>
    <row r="351" spans="1:18" x14ac:dyDescent="0.25">
      <c r="A351" s="1" t="s">
        <v>5110</v>
      </c>
      <c r="B351" s="2">
        <v>39511</v>
      </c>
      <c r="C351" s="1" t="s">
        <v>32</v>
      </c>
      <c r="D351" s="1" t="s">
        <v>77</v>
      </c>
      <c r="E351" s="1" t="s">
        <v>3</v>
      </c>
      <c r="F351" s="1" t="s">
        <v>4</v>
      </c>
      <c r="G351" s="1" t="s">
        <v>92</v>
      </c>
      <c r="H351" s="1" t="s">
        <v>1212</v>
      </c>
      <c r="I351" s="1" t="s">
        <v>1431</v>
      </c>
      <c r="J351" s="1">
        <v>21000</v>
      </c>
      <c r="K351" s="1">
        <v>23484</v>
      </c>
      <c r="L351" s="1">
        <v>0</v>
      </c>
      <c r="M351" s="1">
        <v>0</v>
      </c>
      <c r="N351" s="1">
        <v>7</v>
      </c>
      <c r="O351" s="1">
        <v>308</v>
      </c>
      <c r="P351" s="1">
        <v>121</v>
      </c>
      <c r="Q351" s="9">
        <v>110416702</v>
      </c>
      <c r="R351" s="3">
        <v>92000000</v>
      </c>
    </row>
    <row r="352" spans="1:18" x14ac:dyDescent="0.25">
      <c r="A352" s="1" t="s">
        <v>5515</v>
      </c>
      <c r="B352" s="2">
        <v>40542</v>
      </c>
      <c r="C352" s="1" t="s">
        <v>32</v>
      </c>
      <c r="D352" s="1" t="s">
        <v>20</v>
      </c>
      <c r="E352" s="1" t="s">
        <v>3</v>
      </c>
      <c r="F352" s="1" t="s">
        <v>4</v>
      </c>
      <c r="G352" s="1" t="s">
        <v>92</v>
      </c>
      <c r="H352" s="1" t="s">
        <v>1212</v>
      </c>
      <c r="I352" s="1" t="s">
        <v>2458</v>
      </c>
      <c r="J352" s="1">
        <v>21000</v>
      </c>
      <c r="K352" s="1">
        <v>23018</v>
      </c>
      <c r="L352" s="1">
        <v>480</v>
      </c>
      <c r="M352" s="1">
        <v>25000</v>
      </c>
      <c r="N352" s="1">
        <v>6.6</v>
      </c>
      <c r="O352" s="1">
        <v>307</v>
      </c>
      <c r="P352" s="1">
        <v>95</v>
      </c>
      <c r="Q352" s="9">
        <v>100448498</v>
      </c>
      <c r="R352" s="3">
        <v>65000000</v>
      </c>
    </row>
    <row r="353" spans="1:18" x14ac:dyDescent="0.25">
      <c r="A353" s="1" t="s">
        <v>1995</v>
      </c>
      <c r="B353" s="2">
        <v>36516</v>
      </c>
      <c r="C353" s="1" t="s">
        <v>32</v>
      </c>
      <c r="D353" s="1" t="s">
        <v>20</v>
      </c>
      <c r="E353" s="1" t="s">
        <v>3</v>
      </c>
      <c r="F353" s="1" t="s">
        <v>4</v>
      </c>
      <c r="G353" s="1" t="s">
        <v>132</v>
      </c>
      <c r="H353" s="1" t="s">
        <v>1212</v>
      </c>
      <c r="I353" s="1" t="s">
        <v>528</v>
      </c>
      <c r="J353" s="1">
        <v>21000</v>
      </c>
      <c r="K353" s="1">
        <v>22458</v>
      </c>
      <c r="L353" s="1">
        <v>0</v>
      </c>
      <c r="M353" s="1">
        <v>0</v>
      </c>
      <c r="N353" s="1">
        <v>6.4</v>
      </c>
      <c r="O353" s="1">
        <v>140</v>
      </c>
      <c r="P353" s="1">
        <v>85</v>
      </c>
      <c r="Q353" s="9">
        <v>66365290</v>
      </c>
      <c r="R353" s="3">
        <v>55000000</v>
      </c>
    </row>
    <row r="354" spans="1:18" x14ac:dyDescent="0.25">
      <c r="A354" s="1" t="s">
        <v>4525</v>
      </c>
      <c r="B354" s="2">
        <v>38725</v>
      </c>
      <c r="C354" s="1" t="s">
        <v>32</v>
      </c>
      <c r="D354" s="1" t="s">
        <v>20</v>
      </c>
      <c r="E354" s="1" t="s">
        <v>3</v>
      </c>
      <c r="F354" s="1" t="s">
        <v>4</v>
      </c>
      <c r="G354" s="1" t="s">
        <v>84</v>
      </c>
      <c r="H354" s="1" t="s">
        <v>1212</v>
      </c>
      <c r="I354" s="1" t="s">
        <v>2259</v>
      </c>
      <c r="J354" s="1">
        <v>21000</v>
      </c>
      <c r="K354" s="1">
        <v>24664</v>
      </c>
      <c r="L354" s="1">
        <v>48</v>
      </c>
      <c r="M354" s="1">
        <v>747</v>
      </c>
      <c r="N354" s="1">
        <v>4.4000000000000004</v>
      </c>
      <c r="O354" s="1">
        <v>76</v>
      </c>
      <c r="P354" s="1">
        <v>98</v>
      </c>
      <c r="Q354" s="9">
        <v>61112916</v>
      </c>
      <c r="R354" s="3">
        <v>50000000</v>
      </c>
    </row>
    <row r="355" spans="1:18" x14ac:dyDescent="0.25">
      <c r="A355" s="1" t="s">
        <v>3337</v>
      </c>
      <c r="B355" s="2">
        <v>37730</v>
      </c>
      <c r="C355" s="1" t="s">
        <v>32</v>
      </c>
      <c r="D355" s="1" t="s">
        <v>91</v>
      </c>
      <c r="E355" s="1" t="s">
        <v>3</v>
      </c>
      <c r="F355" s="1" t="s">
        <v>4</v>
      </c>
      <c r="G355" s="1" t="s">
        <v>92</v>
      </c>
      <c r="H355" s="1" t="s">
        <v>1212</v>
      </c>
      <c r="I355" s="1" t="s">
        <v>2599</v>
      </c>
      <c r="J355" s="1">
        <v>21000</v>
      </c>
      <c r="K355" s="1">
        <v>22318</v>
      </c>
      <c r="L355" s="1">
        <v>326</v>
      </c>
      <c r="M355" s="1">
        <v>0</v>
      </c>
      <c r="N355" s="1">
        <v>5.8</v>
      </c>
      <c r="O355" s="1">
        <v>207</v>
      </c>
      <c r="P355" s="1">
        <v>98</v>
      </c>
      <c r="Q355" s="9">
        <v>59588068</v>
      </c>
      <c r="R355" s="3">
        <v>40000000</v>
      </c>
    </row>
    <row r="356" spans="1:18" x14ac:dyDescent="0.25">
      <c r="A356" s="1" t="s">
        <v>6017</v>
      </c>
      <c r="B356" s="2">
        <v>40784</v>
      </c>
      <c r="C356" s="1" t="s">
        <v>32</v>
      </c>
      <c r="D356" s="1" t="s">
        <v>9</v>
      </c>
      <c r="E356" s="1" t="s">
        <v>3</v>
      </c>
      <c r="F356" s="1" t="s">
        <v>4</v>
      </c>
      <c r="G356" s="1" t="s">
        <v>132</v>
      </c>
      <c r="H356" s="1" t="s">
        <v>3981</v>
      </c>
      <c r="I356" s="1" t="s">
        <v>4662</v>
      </c>
      <c r="J356" s="1">
        <v>21000</v>
      </c>
      <c r="K356" s="1">
        <v>36062</v>
      </c>
      <c r="L356" s="1">
        <v>508</v>
      </c>
      <c r="M356" s="1">
        <v>33000</v>
      </c>
      <c r="N356" s="1">
        <v>6.9</v>
      </c>
      <c r="O356" s="1">
        <v>279</v>
      </c>
      <c r="P356" s="1">
        <v>120</v>
      </c>
      <c r="Q356" s="9">
        <v>58700247</v>
      </c>
      <c r="R356" s="3">
        <v>38000000</v>
      </c>
    </row>
    <row r="357" spans="1:18" x14ac:dyDescent="0.25">
      <c r="A357" s="1" t="s">
        <v>6767</v>
      </c>
      <c r="B357" s="2">
        <v>41995</v>
      </c>
      <c r="C357" s="1" t="s">
        <v>32</v>
      </c>
      <c r="D357" s="1" t="s">
        <v>2</v>
      </c>
      <c r="E357" s="1" t="s">
        <v>3</v>
      </c>
      <c r="F357" s="1" t="s">
        <v>4</v>
      </c>
      <c r="G357" s="1" t="s">
        <v>92</v>
      </c>
      <c r="H357" s="1" t="s">
        <v>1212</v>
      </c>
      <c r="I357" s="1" t="s">
        <v>1751</v>
      </c>
      <c r="J357" s="1">
        <v>21000</v>
      </c>
      <c r="K357" s="1">
        <v>30183</v>
      </c>
      <c r="L357" s="1">
        <v>71</v>
      </c>
      <c r="M357" s="1">
        <v>47000</v>
      </c>
      <c r="N357" s="1">
        <v>7.4</v>
      </c>
      <c r="O357" s="1">
        <v>276</v>
      </c>
      <c r="P357" s="1">
        <v>141</v>
      </c>
      <c r="Q357" s="9">
        <v>47105085</v>
      </c>
      <c r="R357" s="3">
        <v>50000000</v>
      </c>
    </row>
    <row r="358" spans="1:18" x14ac:dyDescent="0.25">
      <c r="A358" s="1" t="s">
        <v>4833</v>
      </c>
      <c r="B358" s="2">
        <v>39187</v>
      </c>
      <c r="C358" s="1" t="s">
        <v>32</v>
      </c>
      <c r="D358" s="1" t="s">
        <v>2</v>
      </c>
      <c r="E358" s="1" t="s">
        <v>3</v>
      </c>
      <c r="F358" s="1" t="s">
        <v>4</v>
      </c>
      <c r="G358" s="1" t="s">
        <v>92</v>
      </c>
      <c r="H358" s="1" t="s">
        <v>1212</v>
      </c>
      <c r="I358" s="1" t="s">
        <v>890</v>
      </c>
      <c r="J358" s="1">
        <v>21000</v>
      </c>
      <c r="K358" s="1">
        <v>36928</v>
      </c>
      <c r="L358" s="1">
        <v>21000</v>
      </c>
      <c r="M358" s="1">
        <v>12000</v>
      </c>
      <c r="N358" s="1">
        <v>7.7</v>
      </c>
      <c r="O358" s="1">
        <v>377</v>
      </c>
      <c r="P358" s="1">
        <v>162</v>
      </c>
      <c r="Q358" s="9">
        <v>33048353</v>
      </c>
      <c r="R358" s="3">
        <v>65000000</v>
      </c>
    </row>
    <row r="359" spans="1:18" x14ac:dyDescent="0.25">
      <c r="A359" s="1" t="s">
        <v>5434</v>
      </c>
      <c r="B359" s="2">
        <v>39945</v>
      </c>
      <c r="C359" s="1" t="s">
        <v>32</v>
      </c>
      <c r="D359" s="1" t="s">
        <v>61</v>
      </c>
      <c r="E359" s="1" t="s">
        <v>3</v>
      </c>
      <c r="F359" s="1" t="s">
        <v>83</v>
      </c>
      <c r="G359" s="1" t="s">
        <v>132</v>
      </c>
      <c r="H359" s="1" t="s">
        <v>1212</v>
      </c>
      <c r="I359" s="1" t="s">
        <v>4069</v>
      </c>
      <c r="J359" s="1">
        <v>21000</v>
      </c>
      <c r="K359" s="1">
        <v>23745</v>
      </c>
      <c r="L359" s="1">
        <v>456</v>
      </c>
      <c r="M359" s="1">
        <v>0</v>
      </c>
      <c r="N359" s="1">
        <v>6.7</v>
      </c>
      <c r="O359" s="1">
        <v>210</v>
      </c>
      <c r="P359" s="1">
        <v>117</v>
      </c>
      <c r="Q359" s="9">
        <v>31670931</v>
      </c>
      <c r="R359" s="3">
        <v>60000000</v>
      </c>
    </row>
    <row r="360" spans="1:18" x14ac:dyDescent="0.25">
      <c r="A360" s="1" t="s">
        <v>3974</v>
      </c>
      <c r="B360" s="2">
        <v>38679</v>
      </c>
      <c r="C360" s="1" t="s">
        <v>1</v>
      </c>
      <c r="D360" s="1" t="s">
        <v>61</v>
      </c>
      <c r="E360" s="1" t="s">
        <v>3</v>
      </c>
      <c r="F360" s="1" t="s">
        <v>4</v>
      </c>
      <c r="G360" s="1" t="s">
        <v>84</v>
      </c>
      <c r="H360" s="1" t="s">
        <v>1212</v>
      </c>
      <c r="I360" s="1" t="s">
        <v>3975</v>
      </c>
      <c r="J360" s="1">
        <v>21000</v>
      </c>
      <c r="K360" s="1">
        <v>22745</v>
      </c>
      <c r="L360" s="1">
        <v>0</v>
      </c>
      <c r="M360" s="1">
        <v>0</v>
      </c>
      <c r="N360" s="1">
        <v>7.5</v>
      </c>
      <c r="O360" s="1">
        <v>351</v>
      </c>
      <c r="P360" s="1">
        <v>93</v>
      </c>
      <c r="Q360" s="9">
        <v>31501218</v>
      </c>
      <c r="R360" s="3">
        <v>7500000</v>
      </c>
    </row>
    <row r="361" spans="1:18" x14ac:dyDescent="0.25">
      <c r="A361" s="1" t="s">
        <v>2579</v>
      </c>
      <c r="B361" s="2">
        <v>36584</v>
      </c>
      <c r="C361" s="1" t="s">
        <v>32</v>
      </c>
      <c r="D361" s="1" t="s">
        <v>20</v>
      </c>
      <c r="E361" s="1" t="s">
        <v>3</v>
      </c>
      <c r="F361" s="1" t="s">
        <v>4</v>
      </c>
      <c r="G361" s="1" t="s">
        <v>92</v>
      </c>
      <c r="H361" s="1" t="s">
        <v>1212</v>
      </c>
      <c r="I361" s="1" t="s">
        <v>1138</v>
      </c>
      <c r="J361" s="1">
        <v>21000</v>
      </c>
      <c r="K361" s="1">
        <v>22974</v>
      </c>
      <c r="L361" s="1">
        <v>161</v>
      </c>
      <c r="M361" s="1">
        <v>0</v>
      </c>
      <c r="N361" s="1">
        <v>7.4</v>
      </c>
      <c r="O361" s="1">
        <v>173</v>
      </c>
      <c r="P361" s="1">
        <v>107</v>
      </c>
      <c r="Q361" s="9">
        <v>19389454</v>
      </c>
      <c r="R361" s="3">
        <v>55000000</v>
      </c>
    </row>
    <row r="362" spans="1:18" x14ac:dyDescent="0.25">
      <c r="A362" s="1" t="s">
        <v>5622</v>
      </c>
      <c r="B362" s="2">
        <v>40247</v>
      </c>
      <c r="C362" s="1" t="s">
        <v>32</v>
      </c>
      <c r="D362" s="1" t="s">
        <v>9</v>
      </c>
      <c r="E362" s="1" t="s">
        <v>3</v>
      </c>
      <c r="F362" s="1" t="s">
        <v>4</v>
      </c>
      <c r="G362" s="1" t="s">
        <v>132</v>
      </c>
      <c r="H362" s="1" t="s">
        <v>3981</v>
      </c>
      <c r="I362" s="1" t="s">
        <v>5623</v>
      </c>
      <c r="J362" s="1">
        <v>21000</v>
      </c>
      <c r="K362" s="1">
        <v>22088</v>
      </c>
      <c r="L362" s="1">
        <v>47</v>
      </c>
      <c r="M362" s="1">
        <v>24000</v>
      </c>
      <c r="N362" s="1">
        <v>7.2</v>
      </c>
      <c r="O362" s="1">
        <v>158</v>
      </c>
      <c r="P362" s="1">
        <v>113</v>
      </c>
      <c r="Q362" s="9">
        <v>19057024</v>
      </c>
      <c r="R362" s="3">
        <v>16000000</v>
      </c>
    </row>
    <row r="363" spans="1:18" x14ac:dyDescent="0.25">
      <c r="A363" s="1" t="s">
        <v>1211</v>
      </c>
      <c r="B363" s="2">
        <v>34910</v>
      </c>
      <c r="C363" s="1" t="s">
        <v>32</v>
      </c>
      <c r="D363" s="1" t="s">
        <v>20</v>
      </c>
      <c r="E363" s="1" t="s">
        <v>3</v>
      </c>
      <c r="F363" s="1" t="s">
        <v>4</v>
      </c>
      <c r="G363" s="1" t="s">
        <v>132</v>
      </c>
      <c r="H363" s="1" t="s">
        <v>1212</v>
      </c>
      <c r="I363" s="1" t="s">
        <v>1213</v>
      </c>
      <c r="J363" s="1">
        <v>21000</v>
      </c>
      <c r="K363" s="1">
        <v>25263</v>
      </c>
      <c r="L363" s="1">
        <v>0</v>
      </c>
      <c r="M363" s="1">
        <v>0</v>
      </c>
      <c r="N363" s="1">
        <v>6.6</v>
      </c>
      <c r="O363" s="1">
        <v>45</v>
      </c>
      <c r="P363" s="1">
        <v>103</v>
      </c>
      <c r="Q363" s="9">
        <v>17518220</v>
      </c>
      <c r="R363" s="3">
        <v>20000000</v>
      </c>
    </row>
    <row r="364" spans="1:18" x14ac:dyDescent="0.25">
      <c r="A364" s="1" t="s">
        <v>2084</v>
      </c>
      <c r="B364" s="2">
        <v>36251</v>
      </c>
      <c r="C364" s="1" t="s">
        <v>32</v>
      </c>
      <c r="D364" s="1" t="s">
        <v>9</v>
      </c>
      <c r="E364" s="1" t="s">
        <v>3</v>
      </c>
      <c r="F364" s="1" t="s">
        <v>4</v>
      </c>
      <c r="G364" s="1" t="s">
        <v>92</v>
      </c>
      <c r="H364" s="1" t="s">
        <v>1212</v>
      </c>
      <c r="I364" s="1" t="s">
        <v>765</v>
      </c>
      <c r="J364" s="1">
        <v>21000</v>
      </c>
      <c r="K364" s="1">
        <v>22006</v>
      </c>
      <c r="L364" s="1">
        <v>277</v>
      </c>
      <c r="M364" s="1">
        <v>654</v>
      </c>
      <c r="N364" s="1">
        <v>5.5</v>
      </c>
      <c r="O364" s="1">
        <v>62</v>
      </c>
      <c r="P364" s="1">
        <v>100</v>
      </c>
      <c r="Q364" s="9">
        <v>11900000</v>
      </c>
      <c r="R364" s="3">
        <v>30000000</v>
      </c>
    </row>
    <row r="365" spans="1:18" x14ac:dyDescent="0.25">
      <c r="A365" s="1" t="s">
        <v>4682</v>
      </c>
      <c r="B365" s="2">
        <v>39215</v>
      </c>
      <c r="C365" s="1" t="s">
        <v>32</v>
      </c>
      <c r="D365" s="1" t="s">
        <v>9</v>
      </c>
      <c r="E365" s="1" t="s">
        <v>3</v>
      </c>
      <c r="F365" s="1" t="s">
        <v>4</v>
      </c>
      <c r="G365" s="1" t="s">
        <v>132</v>
      </c>
      <c r="H365" s="1" t="s">
        <v>1212</v>
      </c>
      <c r="I365" s="1" t="s">
        <v>1138</v>
      </c>
      <c r="J365" s="1">
        <v>21000</v>
      </c>
      <c r="K365" s="1">
        <v>26334</v>
      </c>
      <c r="L365" s="1">
        <v>161</v>
      </c>
      <c r="M365" s="1">
        <v>672</v>
      </c>
      <c r="N365" s="1">
        <v>5.9</v>
      </c>
      <c r="O365" s="1">
        <v>106</v>
      </c>
      <c r="P365" s="1">
        <v>124</v>
      </c>
      <c r="Q365" s="9">
        <v>5755286</v>
      </c>
      <c r="R365" s="3">
        <v>55000000</v>
      </c>
    </row>
    <row r="366" spans="1:18" x14ac:dyDescent="0.25">
      <c r="A366" s="1" t="s">
        <v>4224</v>
      </c>
      <c r="B366" s="2">
        <v>38889</v>
      </c>
      <c r="C366" s="1" t="s">
        <v>32</v>
      </c>
      <c r="D366" s="1" t="s">
        <v>33</v>
      </c>
      <c r="E366" s="1" t="s">
        <v>3</v>
      </c>
      <c r="F366" s="1" t="s">
        <v>4</v>
      </c>
      <c r="G366" s="1" t="s">
        <v>92</v>
      </c>
      <c r="H366" s="1" t="s">
        <v>1212</v>
      </c>
      <c r="I366" s="1" t="s">
        <v>858</v>
      </c>
      <c r="J366" s="1">
        <v>21000</v>
      </c>
      <c r="K366" s="1">
        <v>39507</v>
      </c>
      <c r="L366" s="1">
        <v>0</v>
      </c>
      <c r="M366" s="1">
        <v>0</v>
      </c>
      <c r="N366" s="1">
        <v>7.1</v>
      </c>
      <c r="O366" s="1">
        <v>232</v>
      </c>
      <c r="P366" s="1">
        <v>100</v>
      </c>
      <c r="Q366" s="9">
        <v>5480996</v>
      </c>
      <c r="R366" s="3">
        <v>8700000</v>
      </c>
    </row>
    <row r="367" spans="1:18" x14ac:dyDescent="0.25">
      <c r="A367" s="1" t="s">
        <v>4019</v>
      </c>
      <c r="B367" s="2">
        <v>38676</v>
      </c>
      <c r="C367" s="1" t="s">
        <v>32</v>
      </c>
      <c r="D367" s="1" t="s">
        <v>20</v>
      </c>
      <c r="E367" s="1" t="s">
        <v>3</v>
      </c>
      <c r="F367" s="1" t="s">
        <v>4</v>
      </c>
      <c r="G367" s="1" t="s">
        <v>92</v>
      </c>
      <c r="H367" s="1" t="s">
        <v>1212</v>
      </c>
      <c r="I367" s="1" t="s">
        <v>605</v>
      </c>
      <c r="J367" s="1">
        <v>21000</v>
      </c>
      <c r="K367" s="1">
        <v>23932</v>
      </c>
      <c r="L367" s="1">
        <v>1000</v>
      </c>
      <c r="M367" s="1">
        <v>0</v>
      </c>
      <c r="N367" s="1">
        <v>7.6</v>
      </c>
      <c r="O367" s="1">
        <v>223</v>
      </c>
      <c r="P367" s="1">
        <v>103</v>
      </c>
      <c r="Q367" s="9">
        <v>4235837</v>
      </c>
      <c r="R367" s="3">
        <v>15000000</v>
      </c>
    </row>
    <row r="368" spans="1:18" x14ac:dyDescent="0.25">
      <c r="A368" s="1" t="s">
        <v>4609</v>
      </c>
      <c r="B368" s="2">
        <v>39382</v>
      </c>
      <c r="C368" s="1" t="s">
        <v>32</v>
      </c>
      <c r="D368" s="1" t="s">
        <v>20</v>
      </c>
      <c r="E368" s="1" t="s">
        <v>3</v>
      </c>
      <c r="F368" s="1" t="s">
        <v>4</v>
      </c>
      <c r="G368" s="1" t="s">
        <v>92</v>
      </c>
      <c r="H368" s="1" t="s">
        <v>1212</v>
      </c>
      <c r="I368" s="1" t="s">
        <v>4610</v>
      </c>
      <c r="J368" s="1">
        <v>21000</v>
      </c>
      <c r="K368" s="1">
        <v>22577</v>
      </c>
      <c r="L368" s="1">
        <v>20</v>
      </c>
      <c r="M368" s="1">
        <v>0</v>
      </c>
      <c r="N368" s="1">
        <v>7</v>
      </c>
      <c r="O368" s="1">
        <v>146</v>
      </c>
      <c r="P368" s="1">
        <v>97</v>
      </c>
      <c r="Q368" s="9">
        <v>3950294</v>
      </c>
      <c r="R368" s="3">
        <v>12000000</v>
      </c>
    </row>
    <row r="369" spans="1:18" x14ac:dyDescent="0.25">
      <c r="A369" s="1" t="s">
        <v>1237</v>
      </c>
      <c r="B369" s="2">
        <v>34854</v>
      </c>
      <c r="C369" s="1" t="s">
        <v>32</v>
      </c>
      <c r="D369" s="1" t="s">
        <v>9</v>
      </c>
      <c r="E369" s="1" t="s">
        <v>3</v>
      </c>
      <c r="F369" s="1" t="s">
        <v>83</v>
      </c>
      <c r="G369" s="1" t="s">
        <v>92</v>
      </c>
      <c r="H369" s="1" t="s">
        <v>1212</v>
      </c>
      <c r="I369" s="1" t="s">
        <v>1238</v>
      </c>
      <c r="J369" s="1">
        <v>21000</v>
      </c>
      <c r="K369" s="1">
        <v>23962</v>
      </c>
      <c r="L369" s="1">
        <v>12</v>
      </c>
      <c r="M369" s="1">
        <v>0</v>
      </c>
      <c r="N369" s="1">
        <v>7.5</v>
      </c>
      <c r="O369" s="1">
        <v>56</v>
      </c>
      <c r="P369" s="1">
        <v>104</v>
      </c>
      <c r="Q369" s="9">
        <v>2600000</v>
      </c>
      <c r="R369" s="3">
        <v>6000000</v>
      </c>
    </row>
    <row r="370" spans="1:18" x14ac:dyDescent="0.25">
      <c r="A370" s="1" t="s">
        <v>1692</v>
      </c>
      <c r="B370" s="2">
        <v>35618</v>
      </c>
      <c r="C370" s="1" t="s">
        <v>32</v>
      </c>
      <c r="D370" s="1" t="s">
        <v>20</v>
      </c>
      <c r="E370" s="1" t="s">
        <v>3</v>
      </c>
      <c r="F370" s="1" t="s">
        <v>4</v>
      </c>
      <c r="G370" s="1" t="s">
        <v>92</v>
      </c>
      <c r="H370" s="1" t="s">
        <v>1212</v>
      </c>
      <c r="I370" s="1" t="s">
        <v>1693</v>
      </c>
      <c r="J370" s="1">
        <v>21000</v>
      </c>
      <c r="K370" s="1">
        <v>21124</v>
      </c>
      <c r="L370" s="1">
        <v>56</v>
      </c>
      <c r="M370" s="1">
        <v>387</v>
      </c>
      <c r="N370" s="1">
        <v>5.6</v>
      </c>
      <c r="O370" s="1">
        <v>54</v>
      </c>
      <c r="P370" s="1">
        <v>84</v>
      </c>
      <c r="Q370" s="9">
        <v>1950218</v>
      </c>
      <c r="R370" s="3">
        <v>1000000</v>
      </c>
    </row>
    <row r="371" spans="1:18" x14ac:dyDescent="0.25">
      <c r="A371" s="1" t="s">
        <v>3507</v>
      </c>
      <c r="B371" s="2">
        <v>37636</v>
      </c>
      <c r="C371" s="1" t="s">
        <v>32</v>
      </c>
      <c r="D371" s="1" t="s">
        <v>20</v>
      </c>
      <c r="E371" s="1" t="s">
        <v>3</v>
      </c>
      <c r="F371" s="1" t="s">
        <v>4</v>
      </c>
      <c r="G371" s="1" t="s">
        <v>92</v>
      </c>
      <c r="H371" s="1" t="s">
        <v>1212</v>
      </c>
      <c r="I371" s="1" t="s">
        <v>3508</v>
      </c>
      <c r="J371" s="1">
        <v>21000</v>
      </c>
      <c r="K371" s="1">
        <v>41645</v>
      </c>
      <c r="L371" s="1">
        <v>200</v>
      </c>
      <c r="M371" s="1">
        <v>494</v>
      </c>
      <c r="N371" s="1">
        <v>5.6</v>
      </c>
      <c r="O371" s="1">
        <v>66</v>
      </c>
      <c r="P371" s="1">
        <v>109</v>
      </c>
      <c r="Q371" s="9">
        <v>336456</v>
      </c>
      <c r="R371" s="3">
        <v>8000000</v>
      </c>
    </row>
    <row r="372" spans="1:18" x14ac:dyDescent="0.25">
      <c r="A372" s="1" t="s">
        <v>4327</v>
      </c>
      <c r="B372" s="2">
        <v>38865</v>
      </c>
      <c r="C372" s="1" t="s">
        <v>32</v>
      </c>
      <c r="D372" s="1" t="s">
        <v>61</v>
      </c>
      <c r="E372" s="1" t="s">
        <v>3</v>
      </c>
      <c r="F372" s="1" t="s">
        <v>4</v>
      </c>
      <c r="G372" s="1" t="s">
        <v>92</v>
      </c>
      <c r="H372" s="1" t="s">
        <v>1212</v>
      </c>
      <c r="I372" s="1" t="s">
        <v>3142</v>
      </c>
      <c r="J372" s="1">
        <v>21000</v>
      </c>
      <c r="K372" s="1">
        <v>25173</v>
      </c>
      <c r="L372" s="1">
        <v>30</v>
      </c>
      <c r="M372" s="1">
        <v>0</v>
      </c>
      <c r="N372" s="1">
        <v>6.5</v>
      </c>
      <c r="O372" s="1">
        <v>105</v>
      </c>
      <c r="P372" s="1">
        <v>122</v>
      </c>
      <c r="Q372" s="9">
        <v>220914</v>
      </c>
      <c r="R372" s="3">
        <v>16800000</v>
      </c>
    </row>
    <row r="373" spans="1:18" x14ac:dyDescent="0.25">
      <c r="A373" s="1" t="s">
        <v>2161</v>
      </c>
      <c r="B373" s="2">
        <v>36330</v>
      </c>
      <c r="C373" s="1" t="s">
        <v>32</v>
      </c>
      <c r="D373" s="1" t="s">
        <v>77</v>
      </c>
      <c r="E373" s="1" t="s">
        <v>3</v>
      </c>
      <c r="F373" s="1" t="s">
        <v>4</v>
      </c>
      <c r="G373" s="1" t="s">
        <v>84</v>
      </c>
      <c r="H373" s="1" t="s">
        <v>1383</v>
      </c>
      <c r="I373" s="1" t="s">
        <v>200</v>
      </c>
      <c r="J373" s="1">
        <v>20000</v>
      </c>
      <c r="K373" s="1">
        <v>37723</v>
      </c>
      <c r="L373" s="1">
        <v>0</v>
      </c>
      <c r="M373" s="1">
        <v>13000</v>
      </c>
      <c r="N373" s="1">
        <v>6.5</v>
      </c>
      <c r="O373" s="1">
        <v>320</v>
      </c>
      <c r="P373" s="1">
        <v>136</v>
      </c>
      <c r="Q373" s="9">
        <v>474544677</v>
      </c>
      <c r="R373" s="3">
        <v>115000000</v>
      </c>
    </row>
    <row r="374" spans="1:18" x14ac:dyDescent="0.25">
      <c r="A374" s="1" t="s">
        <v>4087</v>
      </c>
      <c r="B374" s="2">
        <v>38404</v>
      </c>
      <c r="C374" s="1" t="s">
        <v>32</v>
      </c>
      <c r="D374" s="1" t="s">
        <v>77</v>
      </c>
      <c r="E374" s="1" t="s">
        <v>3</v>
      </c>
      <c r="F374" s="1" t="s">
        <v>4</v>
      </c>
      <c r="G374" s="1" t="s">
        <v>132</v>
      </c>
      <c r="H374" s="1" t="s">
        <v>1383</v>
      </c>
      <c r="I374" s="1" t="s">
        <v>200</v>
      </c>
      <c r="J374" s="1">
        <v>20000</v>
      </c>
      <c r="K374" s="1">
        <v>44042</v>
      </c>
      <c r="L374" s="1">
        <v>0</v>
      </c>
      <c r="M374" s="1">
        <v>10000</v>
      </c>
      <c r="N374" s="1">
        <v>7.6</v>
      </c>
      <c r="O374" s="1">
        <v>359</v>
      </c>
      <c r="P374" s="1">
        <v>140</v>
      </c>
      <c r="Q374" s="9">
        <v>380262555</v>
      </c>
      <c r="R374" s="3">
        <v>113000000</v>
      </c>
    </row>
    <row r="375" spans="1:18" x14ac:dyDescent="0.25">
      <c r="A375" s="1" t="s">
        <v>3163</v>
      </c>
      <c r="B375" s="2">
        <v>37493</v>
      </c>
      <c r="C375" s="1" t="s">
        <v>32</v>
      </c>
      <c r="D375" s="1" t="s">
        <v>77</v>
      </c>
      <c r="E375" s="1" t="s">
        <v>3</v>
      </c>
      <c r="F375" s="1" t="s">
        <v>4</v>
      </c>
      <c r="G375" s="1" t="s">
        <v>84</v>
      </c>
      <c r="H375" s="1" t="s">
        <v>1383</v>
      </c>
      <c r="I375" s="1" t="s">
        <v>200</v>
      </c>
      <c r="J375" s="1">
        <v>20000</v>
      </c>
      <c r="K375" s="1">
        <v>42990</v>
      </c>
      <c r="L375" s="1">
        <v>0</v>
      </c>
      <c r="M375" s="1">
        <v>0</v>
      </c>
      <c r="N375" s="1">
        <v>6.7</v>
      </c>
      <c r="O375" s="1">
        <v>284</v>
      </c>
      <c r="P375" s="1">
        <v>142</v>
      </c>
      <c r="Q375" s="9">
        <v>310675583</v>
      </c>
      <c r="R375" s="3">
        <v>115000000</v>
      </c>
    </row>
    <row r="376" spans="1:18" x14ac:dyDescent="0.25">
      <c r="A376" s="1" t="s">
        <v>4553</v>
      </c>
      <c r="B376" s="2">
        <v>38870</v>
      </c>
      <c r="C376" s="1" t="s">
        <v>32</v>
      </c>
      <c r="D376" s="1" t="s">
        <v>77</v>
      </c>
      <c r="E376" s="1" t="s">
        <v>3</v>
      </c>
      <c r="F376" s="1" t="s">
        <v>338</v>
      </c>
      <c r="G376" s="1" t="s">
        <v>132</v>
      </c>
      <c r="H376" s="1" t="s">
        <v>2581</v>
      </c>
      <c r="I376" s="1" t="s">
        <v>1597</v>
      </c>
      <c r="J376" s="1">
        <v>20000</v>
      </c>
      <c r="K376" s="1">
        <v>21714</v>
      </c>
      <c r="L376" s="1">
        <v>420</v>
      </c>
      <c r="M376" s="1">
        <v>0</v>
      </c>
      <c r="N376" s="1">
        <v>6.8</v>
      </c>
      <c r="O376" s="1">
        <v>334</v>
      </c>
      <c r="P376" s="1">
        <v>104</v>
      </c>
      <c r="Q376" s="9">
        <v>234360014</v>
      </c>
      <c r="R376" s="3">
        <v>210000000</v>
      </c>
    </row>
    <row r="377" spans="1:18" x14ac:dyDescent="0.25">
      <c r="A377" s="1" t="s">
        <v>3543</v>
      </c>
      <c r="B377" s="2">
        <v>37941</v>
      </c>
      <c r="C377" s="1" t="s">
        <v>32</v>
      </c>
      <c r="D377" s="1" t="s">
        <v>77</v>
      </c>
      <c r="E377" s="1" t="s">
        <v>3</v>
      </c>
      <c r="F377" s="1" t="s">
        <v>338</v>
      </c>
      <c r="G377" s="1" t="s">
        <v>132</v>
      </c>
      <c r="H377" s="1" t="s">
        <v>2581</v>
      </c>
      <c r="I377" s="1" t="s">
        <v>1280</v>
      </c>
      <c r="J377" s="1">
        <v>20000</v>
      </c>
      <c r="K377" s="1">
        <v>20952</v>
      </c>
      <c r="L377" s="1">
        <v>0</v>
      </c>
      <c r="M377" s="1">
        <v>0</v>
      </c>
      <c r="N377" s="1">
        <v>7.5</v>
      </c>
      <c r="O377" s="1">
        <v>289</v>
      </c>
      <c r="P377" s="1">
        <v>134</v>
      </c>
      <c r="Q377" s="9">
        <v>214948780</v>
      </c>
      <c r="R377" s="3">
        <v>110000000</v>
      </c>
    </row>
    <row r="378" spans="1:18" x14ac:dyDescent="0.25">
      <c r="A378" s="1" t="s">
        <v>5464</v>
      </c>
      <c r="B378" s="2">
        <v>40023</v>
      </c>
      <c r="C378" s="1" t="s">
        <v>32</v>
      </c>
      <c r="D378" s="1" t="s">
        <v>77</v>
      </c>
      <c r="E378" s="1" t="s">
        <v>3</v>
      </c>
      <c r="F378" s="1" t="s">
        <v>4</v>
      </c>
      <c r="G378" s="1" t="s">
        <v>132</v>
      </c>
      <c r="H378" s="1" t="s">
        <v>2581</v>
      </c>
      <c r="I378" s="1" t="s">
        <v>4194</v>
      </c>
      <c r="J378" s="1">
        <v>20000</v>
      </c>
      <c r="K378" s="1">
        <v>40054</v>
      </c>
      <c r="L378" s="1">
        <v>151</v>
      </c>
      <c r="M378" s="1">
        <v>0</v>
      </c>
      <c r="N378" s="1">
        <v>6.7</v>
      </c>
      <c r="O378" s="1">
        <v>350</v>
      </c>
      <c r="P378" s="1">
        <v>119</v>
      </c>
      <c r="Q378" s="9">
        <v>179883016</v>
      </c>
      <c r="R378" s="3">
        <v>150000000</v>
      </c>
    </row>
    <row r="379" spans="1:18" x14ac:dyDescent="0.25">
      <c r="A379" s="1" t="s">
        <v>2580</v>
      </c>
      <c r="B379" s="2">
        <v>36856</v>
      </c>
      <c r="C379" s="1" t="s">
        <v>32</v>
      </c>
      <c r="D379" s="1" t="s">
        <v>77</v>
      </c>
      <c r="E379" s="1" t="s">
        <v>3</v>
      </c>
      <c r="F379" s="1" t="s">
        <v>4</v>
      </c>
      <c r="G379" s="1" t="s">
        <v>132</v>
      </c>
      <c r="H379" s="1" t="s">
        <v>2581</v>
      </c>
      <c r="I379" s="1" t="s">
        <v>1280</v>
      </c>
      <c r="J379" s="1">
        <v>20000</v>
      </c>
      <c r="K379" s="1">
        <v>21397</v>
      </c>
      <c r="L379" s="1">
        <v>0</v>
      </c>
      <c r="M379" s="1">
        <v>0</v>
      </c>
      <c r="N379" s="1">
        <v>7.4</v>
      </c>
      <c r="O379" s="1">
        <v>290</v>
      </c>
      <c r="P379" s="1">
        <v>104</v>
      </c>
      <c r="Q379" s="9">
        <v>157299717</v>
      </c>
      <c r="R379" s="3">
        <v>75000000</v>
      </c>
    </row>
    <row r="380" spans="1:18" x14ac:dyDescent="0.25">
      <c r="A380" s="1" t="s">
        <v>6138</v>
      </c>
      <c r="B380" s="2">
        <v>41122</v>
      </c>
      <c r="C380" s="1" t="s">
        <v>32</v>
      </c>
      <c r="D380" s="1" t="s">
        <v>9</v>
      </c>
      <c r="E380" s="1" t="s">
        <v>3</v>
      </c>
      <c r="F380" s="1" t="s">
        <v>4</v>
      </c>
      <c r="G380" s="1" t="s">
        <v>132</v>
      </c>
      <c r="H380" s="1" t="s">
        <v>2581</v>
      </c>
      <c r="I380" s="1" t="s">
        <v>5379</v>
      </c>
      <c r="J380" s="1">
        <v>20000</v>
      </c>
      <c r="K380" s="1">
        <v>46204</v>
      </c>
      <c r="L380" s="1">
        <v>0</v>
      </c>
      <c r="M380" s="1">
        <v>144000</v>
      </c>
      <c r="N380" s="1">
        <v>7.6</v>
      </c>
      <c r="O380" s="1">
        <v>488</v>
      </c>
      <c r="P380" s="1">
        <v>158</v>
      </c>
      <c r="Q380" s="9">
        <v>148775460</v>
      </c>
      <c r="R380" s="3">
        <v>61000000</v>
      </c>
    </row>
    <row r="381" spans="1:18" x14ac:dyDescent="0.25">
      <c r="A381" s="1" t="s">
        <v>6549</v>
      </c>
      <c r="B381" s="2">
        <v>41293</v>
      </c>
      <c r="C381" s="1" t="s">
        <v>32</v>
      </c>
      <c r="D381" s="1" t="s">
        <v>77</v>
      </c>
      <c r="E381" s="1" t="s">
        <v>3</v>
      </c>
      <c r="F381" s="1" t="s">
        <v>4</v>
      </c>
      <c r="G381" s="1" t="s">
        <v>132</v>
      </c>
      <c r="H381" s="1" t="s">
        <v>2581</v>
      </c>
      <c r="I381" s="1" t="s">
        <v>1533</v>
      </c>
      <c r="J381" s="1">
        <v>20000</v>
      </c>
      <c r="K381" s="1">
        <v>23755</v>
      </c>
      <c r="L381" s="1">
        <v>446</v>
      </c>
      <c r="M381" s="1">
        <v>68000</v>
      </c>
      <c r="N381" s="1">
        <v>6.7</v>
      </c>
      <c r="O381" s="1">
        <v>440</v>
      </c>
      <c r="P381" s="1">
        <v>138</v>
      </c>
      <c r="Q381" s="9">
        <v>132550960</v>
      </c>
      <c r="R381" s="3">
        <v>120000000</v>
      </c>
    </row>
    <row r="382" spans="1:18" x14ac:dyDescent="0.25">
      <c r="A382" s="1" t="s">
        <v>5484</v>
      </c>
      <c r="B382" s="2">
        <v>40228</v>
      </c>
      <c r="C382" s="1" t="s">
        <v>32</v>
      </c>
      <c r="D382" s="1" t="s">
        <v>9</v>
      </c>
      <c r="E382" s="1" t="s">
        <v>3</v>
      </c>
      <c r="F382" s="1" t="s">
        <v>4</v>
      </c>
      <c r="G382" s="1" t="s">
        <v>92</v>
      </c>
      <c r="H382" s="1" t="s">
        <v>1383</v>
      </c>
      <c r="I382" s="1" t="s">
        <v>1834</v>
      </c>
      <c r="J382" s="1">
        <v>20000</v>
      </c>
      <c r="K382" s="1">
        <v>38072</v>
      </c>
      <c r="L382" s="1">
        <v>0</v>
      </c>
      <c r="M382" s="1">
        <v>106000</v>
      </c>
      <c r="N382" s="1">
        <v>8</v>
      </c>
      <c r="O382" s="1">
        <v>669</v>
      </c>
      <c r="P382" s="1">
        <v>108</v>
      </c>
      <c r="Q382" s="9">
        <v>106952327</v>
      </c>
      <c r="R382" s="3">
        <v>13000000</v>
      </c>
    </row>
    <row r="383" spans="1:18" x14ac:dyDescent="0.25">
      <c r="A383" s="1" t="s">
        <v>6182</v>
      </c>
      <c r="B383" s="2">
        <v>41229</v>
      </c>
      <c r="C383" s="1" t="s">
        <v>32</v>
      </c>
      <c r="D383" s="1" t="s">
        <v>40</v>
      </c>
      <c r="E383" s="1" t="s">
        <v>3</v>
      </c>
      <c r="F383" s="1" t="s">
        <v>4</v>
      </c>
      <c r="G383" s="1" t="s">
        <v>84</v>
      </c>
      <c r="H383" s="1" t="s">
        <v>2581</v>
      </c>
      <c r="I383" s="1" t="s">
        <v>6183</v>
      </c>
      <c r="J383" s="1">
        <v>20000</v>
      </c>
      <c r="K383" s="1">
        <v>20645</v>
      </c>
      <c r="L383" s="1">
        <v>52</v>
      </c>
      <c r="M383" s="1">
        <v>25000</v>
      </c>
      <c r="N383" s="1">
        <v>7.3</v>
      </c>
      <c r="O383" s="1">
        <v>256</v>
      </c>
      <c r="P383" s="1">
        <v>97</v>
      </c>
      <c r="Q383" s="9">
        <v>103400692</v>
      </c>
      <c r="R383" s="3">
        <v>145000000</v>
      </c>
    </row>
    <row r="384" spans="1:18" x14ac:dyDescent="0.25">
      <c r="A384" s="1" t="s">
        <v>5911</v>
      </c>
      <c r="B384" s="2">
        <v>40880</v>
      </c>
      <c r="C384" s="1" t="s">
        <v>32</v>
      </c>
      <c r="D384" s="1" t="s">
        <v>77</v>
      </c>
      <c r="E384" s="1" t="s">
        <v>3</v>
      </c>
      <c r="F384" s="1" t="s">
        <v>4</v>
      </c>
      <c r="G384" s="1" t="s">
        <v>132</v>
      </c>
      <c r="H384" s="1" t="s">
        <v>2581</v>
      </c>
      <c r="I384" s="1" t="s">
        <v>2969</v>
      </c>
      <c r="J384" s="1">
        <v>20000</v>
      </c>
      <c r="K384" s="1">
        <v>22254</v>
      </c>
      <c r="L384" s="1">
        <v>189</v>
      </c>
      <c r="M384" s="1">
        <v>36000</v>
      </c>
      <c r="N384" s="1">
        <v>7.1</v>
      </c>
      <c r="O384" s="1">
        <v>327</v>
      </c>
      <c r="P384" s="1">
        <v>127</v>
      </c>
      <c r="Q384" s="9">
        <v>85463309</v>
      </c>
      <c r="R384" s="3">
        <v>110000000</v>
      </c>
    </row>
    <row r="385" spans="1:18" x14ac:dyDescent="0.25">
      <c r="A385" s="1" t="s">
        <v>5894</v>
      </c>
      <c r="B385" s="2">
        <v>40842</v>
      </c>
      <c r="C385" s="1" t="s">
        <v>32</v>
      </c>
      <c r="D385" s="1" t="s">
        <v>20</v>
      </c>
      <c r="E385" s="1" t="s">
        <v>3</v>
      </c>
      <c r="F385" s="1" t="s">
        <v>4</v>
      </c>
      <c r="G385" s="1" t="s">
        <v>92</v>
      </c>
      <c r="H385" s="1" t="s">
        <v>1383</v>
      </c>
      <c r="I385" s="1" t="s">
        <v>349</v>
      </c>
      <c r="J385" s="1">
        <v>20000</v>
      </c>
      <c r="K385" s="1">
        <v>22739</v>
      </c>
      <c r="L385" s="1">
        <v>425</v>
      </c>
      <c r="M385" s="1">
        <v>24000</v>
      </c>
      <c r="N385" s="1">
        <v>6.2</v>
      </c>
      <c r="O385" s="1">
        <v>245</v>
      </c>
      <c r="P385" s="1">
        <v>108</v>
      </c>
      <c r="Q385" s="9">
        <v>70625986</v>
      </c>
      <c r="R385" s="3">
        <v>25000000</v>
      </c>
    </row>
    <row r="386" spans="1:18" x14ac:dyDescent="0.25">
      <c r="A386" s="1" t="s">
        <v>4200</v>
      </c>
      <c r="B386" s="2">
        <v>38678</v>
      </c>
      <c r="C386" s="1" t="s">
        <v>32</v>
      </c>
      <c r="D386" s="1" t="s">
        <v>77</v>
      </c>
      <c r="E386" s="1" t="s">
        <v>3</v>
      </c>
      <c r="F386" s="1" t="s">
        <v>4</v>
      </c>
      <c r="G386" s="1" t="s">
        <v>92</v>
      </c>
      <c r="H386" s="1" t="s">
        <v>1383</v>
      </c>
      <c r="I386" s="1" t="s">
        <v>4201</v>
      </c>
      <c r="J386" s="1">
        <v>20000</v>
      </c>
      <c r="K386" s="1">
        <v>22417</v>
      </c>
      <c r="L386" s="1">
        <v>160</v>
      </c>
      <c r="M386" s="1">
        <v>48000</v>
      </c>
      <c r="N386" s="1">
        <v>8.1999999999999993</v>
      </c>
      <c r="O386" s="1">
        <v>525</v>
      </c>
      <c r="P386" s="1">
        <v>132</v>
      </c>
      <c r="Q386" s="9">
        <v>70496802</v>
      </c>
      <c r="R386" s="3">
        <v>54000000</v>
      </c>
    </row>
    <row r="387" spans="1:18" x14ac:dyDescent="0.25">
      <c r="A387" s="1" t="s">
        <v>2846</v>
      </c>
      <c r="B387" s="2">
        <v>37135</v>
      </c>
      <c r="C387" s="1" t="s">
        <v>32</v>
      </c>
      <c r="D387" s="1" t="s">
        <v>77</v>
      </c>
      <c r="E387" s="1" t="s">
        <v>3</v>
      </c>
      <c r="F387" s="1" t="s">
        <v>4</v>
      </c>
      <c r="G387" s="1" t="s">
        <v>92</v>
      </c>
      <c r="H387" s="1" t="s">
        <v>2581</v>
      </c>
      <c r="I387" s="1" t="s">
        <v>2368</v>
      </c>
      <c r="J387" s="1">
        <v>20000</v>
      </c>
      <c r="K387" s="1">
        <v>25942</v>
      </c>
      <c r="L387" s="1">
        <v>57</v>
      </c>
      <c r="M387" s="1">
        <v>0</v>
      </c>
      <c r="N387" s="1">
        <v>6.5</v>
      </c>
      <c r="O387" s="1">
        <v>166</v>
      </c>
      <c r="P387" s="1">
        <v>99</v>
      </c>
      <c r="Q387" s="9">
        <v>69772969</v>
      </c>
      <c r="R387" s="3">
        <v>80000000</v>
      </c>
    </row>
    <row r="388" spans="1:18" x14ac:dyDescent="0.25">
      <c r="A388" s="1" t="s">
        <v>6900</v>
      </c>
      <c r="B388" s="2">
        <v>42085</v>
      </c>
      <c r="C388" s="1" t="s">
        <v>32</v>
      </c>
      <c r="D388" s="1" t="s">
        <v>20</v>
      </c>
      <c r="E388" s="1" t="s">
        <v>3</v>
      </c>
      <c r="F388" s="1" t="s">
        <v>4</v>
      </c>
      <c r="G388" s="1" t="s">
        <v>92</v>
      </c>
      <c r="H388" s="1" t="s">
        <v>4527</v>
      </c>
      <c r="I388" s="1" t="s">
        <v>6901</v>
      </c>
      <c r="J388" s="1">
        <v>20000</v>
      </c>
      <c r="K388" s="1">
        <v>38963</v>
      </c>
      <c r="L388" s="1">
        <v>13</v>
      </c>
      <c r="M388" s="1">
        <v>41000</v>
      </c>
      <c r="N388" s="1">
        <v>5.7</v>
      </c>
      <c r="O388" s="1">
        <v>222</v>
      </c>
      <c r="P388" s="1">
        <v>115</v>
      </c>
      <c r="Q388" s="9">
        <v>66009973</v>
      </c>
      <c r="R388" s="3">
        <v>14800000</v>
      </c>
    </row>
    <row r="389" spans="1:18" x14ac:dyDescent="0.25">
      <c r="A389" s="1" t="s">
        <v>4320</v>
      </c>
      <c r="B389" s="2">
        <v>38860</v>
      </c>
      <c r="C389" s="1" t="s">
        <v>32</v>
      </c>
      <c r="D389" s="1" t="s">
        <v>40</v>
      </c>
      <c r="E389" s="1" t="s">
        <v>3</v>
      </c>
      <c r="F389" s="1" t="s">
        <v>83</v>
      </c>
      <c r="G389" s="1" t="s">
        <v>84</v>
      </c>
      <c r="H389" s="1" t="s">
        <v>2581</v>
      </c>
      <c r="I389" s="1" t="s">
        <v>4321</v>
      </c>
      <c r="J389" s="1">
        <v>20000</v>
      </c>
      <c r="K389" s="1">
        <v>35161</v>
      </c>
      <c r="L389" s="1">
        <v>42</v>
      </c>
      <c r="M389" s="1">
        <v>0</v>
      </c>
      <c r="N389" s="1">
        <v>6.7</v>
      </c>
      <c r="O389" s="1">
        <v>135</v>
      </c>
      <c r="P389" s="1">
        <v>85</v>
      </c>
      <c r="Q389" s="9">
        <v>64459316</v>
      </c>
      <c r="R389" s="3">
        <v>149000000</v>
      </c>
    </row>
    <row r="390" spans="1:18" x14ac:dyDescent="0.25">
      <c r="A390" s="1" t="s">
        <v>6463</v>
      </c>
      <c r="B390" s="2">
        <v>41485</v>
      </c>
      <c r="C390" s="1" t="s">
        <v>32</v>
      </c>
      <c r="D390" s="1" t="s">
        <v>2</v>
      </c>
      <c r="E390" s="1" t="s">
        <v>3</v>
      </c>
      <c r="F390" s="1" t="s">
        <v>4</v>
      </c>
      <c r="G390" s="1" t="s">
        <v>92</v>
      </c>
      <c r="H390" s="1" t="s">
        <v>2581</v>
      </c>
      <c r="I390" s="1" t="s">
        <v>5556</v>
      </c>
      <c r="J390" s="1">
        <v>20000</v>
      </c>
      <c r="K390" s="1">
        <v>37321</v>
      </c>
      <c r="L390" s="1">
        <v>777</v>
      </c>
      <c r="M390" s="1">
        <v>86000</v>
      </c>
      <c r="N390" s="1">
        <v>8.1</v>
      </c>
      <c r="O390" s="1">
        <v>454</v>
      </c>
      <c r="P390" s="1">
        <v>153</v>
      </c>
      <c r="Q390" s="9">
        <v>60962878</v>
      </c>
      <c r="R390" s="3">
        <v>46000000</v>
      </c>
    </row>
    <row r="391" spans="1:18" x14ac:dyDescent="0.25">
      <c r="A391" s="1" t="s">
        <v>2728</v>
      </c>
      <c r="B391" s="2">
        <v>37116</v>
      </c>
      <c r="C391" s="1" t="s">
        <v>32</v>
      </c>
      <c r="D391" s="1" t="s">
        <v>20</v>
      </c>
      <c r="E391" s="1" t="s">
        <v>3</v>
      </c>
      <c r="F391" s="1" t="s">
        <v>4</v>
      </c>
      <c r="G391" s="1" t="s">
        <v>132</v>
      </c>
      <c r="H391" s="1" t="s">
        <v>2581</v>
      </c>
      <c r="I391" s="1" t="s">
        <v>1533</v>
      </c>
      <c r="J391" s="1">
        <v>20000</v>
      </c>
      <c r="K391" s="1">
        <v>22209</v>
      </c>
      <c r="L391" s="1">
        <v>446</v>
      </c>
      <c r="M391" s="1">
        <v>0</v>
      </c>
      <c r="N391" s="1">
        <v>6.4</v>
      </c>
      <c r="O391" s="1">
        <v>125</v>
      </c>
      <c r="P391" s="1">
        <v>123</v>
      </c>
      <c r="Q391" s="9">
        <v>47095453</v>
      </c>
      <c r="R391" s="3">
        <v>48000000</v>
      </c>
    </row>
    <row r="392" spans="1:18" x14ac:dyDescent="0.25">
      <c r="A392" s="1" t="s">
        <v>4526</v>
      </c>
      <c r="B392" s="2">
        <v>38924</v>
      </c>
      <c r="C392" s="1" t="s">
        <v>32</v>
      </c>
      <c r="D392" s="1" t="s">
        <v>91</v>
      </c>
      <c r="E392" s="1" t="s">
        <v>3</v>
      </c>
      <c r="F392" s="1" t="s">
        <v>4</v>
      </c>
      <c r="G392" s="1" t="s">
        <v>92</v>
      </c>
      <c r="H392" s="1" t="s">
        <v>4527</v>
      </c>
      <c r="I392" s="1" t="s">
        <v>3305</v>
      </c>
      <c r="J392" s="1">
        <v>20000</v>
      </c>
      <c r="K392" s="1">
        <v>26402</v>
      </c>
      <c r="L392" s="1">
        <v>473</v>
      </c>
      <c r="M392" s="1">
        <v>0</v>
      </c>
      <c r="N392" s="1">
        <v>5.9</v>
      </c>
      <c r="O392" s="1">
        <v>196</v>
      </c>
      <c r="P392" s="1">
        <v>83</v>
      </c>
      <c r="Q392" s="9">
        <v>39511038</v>
      </c>
      <c r="R392" s="3">
        <v>16000000</v>
      </c>
    </row>
    <row r="393" spans="1:18" x14ac:dyDescent="0.25">
      <c r="A393" s="1" t="s">
        <v>1382</v>
      </c>
      <c r="B393" s="2">
        <v>35290</v>
      </c>
      <c r="C393" s="1" t="s">
        <v>32</v>
      </c>
      <c r="D393" s="1" t="s">
        <v>77</v>
      </c>
      <c r="E393" s="1" t="s">
        <v>3</v>
      </c>
      <c r="F393" s="1" t="s">
        <v>4</v>
      </c>
      <c r="G393" s="1" t="s">
        <v>132</v>
      </c>
      <c r="H393" s="1" t="s">
        <v>1383</v>
      </c>
      <c r="I393" s="1" t="s">
        <v>645</v>
      </c>
      <c r="J393" s="1">
        <v>20000</v>
      </c>
      <c r="K393" s="1">
        <v>22590</v>
      </c>
      <c r="L393" s="1">
        <v>13000</v>
      </c>
      <c r="M393" s="1">
        <v>0</v>
      </c>
      <c r="N393" s="1">
        <v>6.3</v>
      </c>
      <c r="O393" s="1">
        <v>132</v>
      </c>
      <c r="P393" s="1">
        <v>106</v>
      </c>
      <c r="Q393" s="9">
        <v>37754208</v>
      </c>
      <c r="R393" s="3">
        <v>70000000</v>
      </c>
    </row>
    <row r="394" spans="1:18" x14ac:dyDescent="0.25">
      <c r="A394" s="1" t="s">
        <v>5847</v>
      </c>
      <c r="B394" s="2">
        <v>40765</v>
      </c>
      <c r="C394" s="1" t="s">
        <v>32</v>
      </c>
      <c r="D394" s="1" t="s">
        <v>77</v>
      </c>
      <c r="E394" s="1" t="s">
        <v>3</v>
      </c>
      <c r="F394" s="1" t="s">
        <v>4</v>
      </c>
      <c r="G394" s="1" t="s">
        <v>132</v>
      </c>
      <c r="H394" s="1" t="s">
        <v>4527</v>
      </c>
      <c r="I394" s="1" t="s">
        <v>1559</v>
      </c>
      <c r="J394" s="1">
        <v>20000</v>
      </c>
      <c r="K394" s="1">
        <v>34011</v>
      </c>
      <c r="L394" s="1">
        <v>487</v>
      </c>
      <c r="M394" s="1">
        <v>52000</v>
      </c>
      <c r="N394" s="1">
        <v>6.7</v>
      </c>
      <c r="O394" s="1">
        <v>360</v>
      </c>
      <c r="P394" s="1">
        <v>109</v>
      </c>
      <c r="Q394" s="9">
        <v>37553932</v>
      </c>
      <c r="R394" s="3">
        <v>40000000</v>
      </c>
    </row>
    <row r="395" spans="1:18" x14ac:dyDescent="0.25">
      <c r="A395" s="1" t="s">
        <v>6916</v>
      </c>
      <c r="B395" s="2">
        <v>42055</v>
      </c>
      <c r="C395" s="1" t="s">
        <v>32</v>
      </c>
      <c r="D395" s="1" t="s">
        <v>40</v>
      </c>
      <c r="E395" s="1" t="s">
        <v>3</v>
      </c>
      <c r="F395" s="1" t="s">
        <v>4</v>
      </c>
      <c r="G395" s="1" t="s">
        <v>84</v>
      </c>
      <c r="H395" s="1" t="s">
        <v>2581</v>
      </c>
      <c r="I395" s="1" t="s">
        <v>4069</v>
      </c>
      <c r="J395" s="1">
        <v>20000</v>
      </c>
      <c r="K395" s="1">
        <v>21393</v>
      </c>
      <c r="L395" s="1">
        <v>456</v>
      </c>
      <c r="M395" s="1">
        <v>24000</v>
      </c>
      <c r="N395" s="1">
        <v>5.8</v>
      </c>
      <c r="O395" s="1">
        <v>256</v>
      </c>
      <c r="P395" s="1">
        <v>111</v>
      </c>
      <c r="Q395" s="9">
        <v>34964818</v>
      </c>
      <c r="R395" s="3">
        <v>150000000</v>
      </c>
    </row>
    <row r="396" spans="1:18" x14ac:dyDescent="0.25">
      <c r="A396" s="1" t="s">
        <v>3604</v>
      </c>
      <c r="B396" s="2">
        <v>38261</v>
      </c>
      <c r="C396" s="1" t="s">
        <v>32</v>
      </c>
      <c r="D396" s="1" t="s">
        <v>9</v>
      </c>
      <c r="E396" s="1" t="s">
        <v>3</v>
      </c>
      <c r="F396" s="1" t="s">
        <v>4</v>
      </c>
      <c r="G396" s="1" t="s">
        <v>92</v>
      </c>
      <c r="H396" s="1" t="s">
        <v>1383</v>
      </c>
      <c r="I396" s="1" t="s">
        <v>1156</v>
      </c>
      <c r="J396" s="1">
        <v>20000</v>
      </c>
      <c r="K396" s="1">
        <v>28027</v>
      </c>
      <c r="L396" s="1">
        <v>0</v>
      </c>
      <c r="M396" s="1">
        <v>12000</v>
      </c>
      <c r="N396" s="1">
        <v>7.3</v>
      </c>
      <c r="O396" s="1">
        <v>212</v>
      </c>
      <c r="P396" s="1">
        <v>98</v>
      </c>
      <c r="Q396" s="9">
        <v>33987757</v>
      </c>
      <c r="R396" s="3">
        <v>27000000</v>
      </c>
    </row>
    <row r="397" spans="1:18" x14ac:dyDescent="0.25">
      <c r="A397" s="1" t="s">
        <v>2572</v>
      </c>
      <c r="B397" s="2">
        <v>36711</v>
      </c>
      <c r="C397" s="1" t="s">
        <v>32</v>
      </c>
      <c r="D397" s="1" t="s">
        <v>20</v>
      </c>
      <c r="E397" s="1" t="s">
        <v>3</v>
      </c>
      <c r="F397" s="1" t="s">
        <v>4</v>
      </c>
      <c r="G397" s="1" t="s">
        <v>132</v>
      </c>
      <c r="H397" s="1" t="s">
        <v>1383</v>
      </c>
      <c r="I397" s="1" t="s">
        <v>2573</v>
      </c>
      <c r="J397" s="1">
        <v>20000</v>
      </c>
      <c r="K397" s="1">
        <v>22383</v>
      </c>
      <c r="L397" s="1">
        <v>18</v>
      </c>
      <c r="M397" s="1">
        <v>0</v>
      </c>
      <c r="N397" s="1">
        <v>6.8</v>
      </c>
      <c r="O397" s="1">
        <v>78</v>
      </c>
      <c r="P397" s="1">
        <v>120</v>
      </c>
      <c r="Q397" s="9">
        <v>33771174</v>
      </c>
      <c r="R397" s="3">
        <v>15000000</v>
      </c>
    </row>
    <row r="398" spans="1:18" x14ac:dyDescent="0.25">
      <c r="A398" s="1" t="s">
        <v>6840</v>
      </c>
      <c r="B398" s="2">
        <v>42254</v>
      </c>
      <c r="C398" s="1" t="s">
        <v>32</v>
      </c>
      <c r="D398" s="1" t="s">
        <v>77</v>
      </c>
      <c r="E398" s="1" t="s">
        <v>3</v>
      </c>
      <c r="F398" s="1" t="s">
        <v>4</v>
      </c>
      <c r="G398" s="1" t="s">
        <v>92</v>
      </c>
      <c r="H398" s="1" t="s">
        <v>2581</v>
      </c>
      <c r="I398" s="1" t="s">
        <v>5237</v>
      </c>
      <c r="J398" s="1">
        <v>20000</v>
      </c>
      <c r="K398" s="1">
        <v>23051</v>
      </c>
      <c r="L398" s="1">
        <v>662</v>
      </c>
      <c r="M398" s="1">
        <v>67000</v>
      </c>
      <c r="N398" s="1">
        <v>6.9</v>
      </c>
      <c r="O398" s="1">
        <v>371</v>
      </c>
      <c r="P398" s="1">
        <v>120</v>
      </c>
      <c r="Q398" s="9">
        <v>31569268</v>
      </c>
      <c r="R398" s="3">
        <v>49000000</v>
      </c>
    </row>
    <row r="399" spans="1:18" x14ac:dyDescent="0.25">
      <c r="A399" s="1" t="s">
        <v>5193</v>
      </c>
      <c r="B399" s="2">
        <v>39908</v>
      </c>
      <c r="C399" s="1" t="s">
        <v>32</v>
      </c>
      <c r="D399" s="1" t="s">
        <v>9</v>
      </c>
      <c r="E399" s="1" t="s">
        <v>3</v>
      </c>
      <c r="F399" s="1" t="s">
        <v>4</v>
      </c>
      <c r="G399" s="1" t="s">
        <v>92</v>
      </c>
      <c r="H399" s="1" t="s">
        <v>1383</v>
      </c>
      <c r="I399" s="1" t="s">
        <v>3972</v>
      </c>
      <c r="J399" s="1">
        <v>20000</v>
      </c>
      <c r="K399" s="1">
        <v>42473</v>
      </c>
      <c r="L399" s="1">
        <v>260</v>
      </c>
      <c r="M399" s="1">
        <v>10000</v>
      </c>
      <c r="N399" s="1">
        <v>7.1</v>
      </c>
      <c r="O399" s="1">
        <v>217</v>
      </c>
      <c r="P399" s="1">
        <v>105</v>
      </c>
      <c r="Q399" s="9">
        <v>28501651</v>
      </c>
      <c r="R399" s="3">
        <v>26000000</v>
      </c>
    </row>
    <row r="400" spans="1:18" x14ac:dyDescent="0.25">
      <c r="A400" s="1" t="s">
        <v>2830</v>
      </c>
      <c r="B400" s="2">
        <v>37104</v>
      </c>
      <c r="C400" s="1" t="s">
        <v>32</v>
      </c>
      <c r="D400" s="1" t="s">
        <v>20</v>
      </c>
      <c r="E400" s="1" t="s">
        <v>3</v>
      </c>
      <c r="F400" s="1" t="s">
        <v>4</v>
      </c>
      <c r="G400" s="1" t="s">
        <v>132</v>
      </c>
      <c r="H400" s="1" t="s">
        <v>2581</v>
      </c>
      <c r="I400" s="1" t="s">
        <v>523</v>
      </c>
      <c r="J400" s="1">
        <v>20000</v>
      </c>
      <c r="K400" s="1">
        <v>20798</v>
      </c>
      <c r="L400" s="1">
        <v>956</v>
      </c>
      <c r="M400" s="1">
        <v>0</v>
      </c>
      <c r="N400" s="1">
        <v>6.1</v>
      </c>
      <c r="O400" s="1">
        <v>92</v>
      </c>
      <c r="P400" s="1">
        <v>97</v>
      </c>
      <c r="Q400" s="9">
        <v>27338033</v>
      </c>
      <c r="R400" s="3">
        <v>23000000</v>
      </c>
    </row>
    <row r="401" spans="1:18" x14ac:dyDescent="0.25">
      <c r="A401" s="1" t="s">
        <v>5079</v>
      </c>
      <c r="B401" s="2">
        <v>39810</v>
      </c>
      <c r="C401" s="1" t="s">
        <v>32</v>
      </c>
      <c r="D401" s="1" t="s">
        <v>61</v>
      </c>
      <c r="E401" s="1" t="s">
        <v>3</v>
      </c>
      <c r="F401" s="1" t="s">
        <v>83</v>
      </c>
      <c r="G401" s="1" t="s">
        <v>132</v>
      </c>
      <c r="H401" s="1" t="s">
        <v>1383</v>
      </c>
      <c r="I401" s="1" t="s">
        <v>5080</v>
      </c>
      <c r="J401" s="1">
        <v>20000</v>
      </c>
      <c r="K401" s="1">
        <v>77823</v>
      </c>
      <c r="L401" s="1">
        <v>56</v>
      </c>
      <c r="M401" s="1">
        <v>0</v>
      </c>
      <c r="N401" s="1">
        <v>6.7</v>
      </c>
      <c r="O401" s="1">
        <v>169</v>
      </c>
      <c r="P401" s="1">
        <v>115</v>
      </c>
      <c r="Q401" s="9">
        <v>26814957</v>
      </c>
      <c r="R401" s="3">
        <v>35000000</v>
      </c>
    </row>
    <row r="402" spans="1:18" x14ac:dyDescent="0.25">
      <c r="A402" s="1" t="s">
        <v>6029</v>
      </c>
      <c r="B402" s="2">
        <v>40591</v>
      </c>
      <c r="C402" s="1" t="s">
        <v>32</v>
      </c>
      <c r="D402" s="1" t="s">
        <v>40</v>
      </c>
      <c r="E402" s="1" t="s">
        <v>3</v>
      </c>
      <c r="F402" s="1" t="s">
        <v>4</v>
      </c>
      <c r="G402" s="1" t="s">
        <v>92</v>
      </c>
      <c r="H402" s="1" t="s">
        <v>1383</v>
      </c>
      <c r="I402" s="1" t="s">
        <v>2364</v>
      </c>
      <c r="J402" s="1">
        <v>20000</v>
      </c>
      <c r="K402" s="1">
        <v>45202</v>
      </c>
      <c r="L402" s="1">
        <v>234</v>
      </c>
      <c r="M402" s="1">
        <v>18000</v>
      </c>
      <c r="N402" s="1">
        <v>5.6</v>
      </c>
      <c r="O402" s="1">
        <v>208</v>
      </c>
      <c r="P402" s="1">
        <v>102</v>
      </c>
      <c r="Q402" s="9">
        <v>21557240</v>
      </c>
      <c r="R402" s="3">
        <v>49900000</v>
      </c>
    </row>
    <row r="403" spans="1:18" x14ac:dyDescent="0.25">
      <c r="A403" s="1" t="s">
        <v>1975</v>
      </c>
      <c r="B403" s="2">
        <v>36287</v>
      </c>
      <c r="C403" s="1" t="s">
        <v>32</v>
      </c>
      <c r="D403" s="1" t="s">
        <v>20</v>
      </c>
      <c r="E403" s="1" t="s">
        <v>3</v>
      </c>
      <c r="F403" s="1" t="s">
        <v>4</v>
      </c>
      <c r="G403" s="1" t="s">
        <v>132</v>
      </c>
      <c r="H403" s="1" t="s">
        <v>1383</v>
      </c>
      <c r="I403" s="1" t="s">
        <v>1976</v>
      </c>
      <c r="J403" s="1">
        <v>20000</v>
      </c>
      <c r="K403" s="1">
        <v>22040</v>
      </c>
      <c r="L403" s="1">
        <v>61</v>
      </c>
      <c r="M403" s="1">
        <v>638</v>
      </c>
      <c r="N403" s="1">
        <v>6.1</v>
      </c>
      <c r="O403" s="1">
        <v>36</v>
      </c>
      <c r="P403" s="1">
        <v>114</v>
      </c>
      <c r="Q403" s="9">
        <v>18653615</v>
      </c>
      <c r="R403" s="3">
        <v>23000000</v>
      </c>
    </row>
    <row r="404" spans="1:18" x14ac:dyDescent="0.25">
      <c r="A404" s="1" t="s">
        <v>4492</v>
      </c>
      <c r="B404" s="2">
        <v>38791</v>
      </c>
      <c r="C404" s="1" t="s">
        <v>32</v>
      </c>
      <c r="D404" s="1" t="s">
        <v>9</v>
      </c>
      <c r="E404" s="1" t="s">
        <v>3</v>
      </c>
      <c r="F404" s="1" t="s">
        <v>4</v>
      </c>
      <c r="G404" s="1" t="s">
        <v>132</v>
      </c>
      <c r="H404" s="1" t="s">
        <v>2581</v>
      </c>
      <c r="I404" s="1" t="s">
        <v>1834</v>
      </c>
      <c r="J404" s="1">
        <v>20000</v>
      </c>
      <c r="K404" s="1">
        <v>24640</v>
      </c>
      <c r="L404" s="1">
        <v>0</v>
      </c>
      <c r="M404" s="1">
        <v>23000</v>
      </c>
      <c r="N404" s="1">
        <v>7.3</v>
      </c>
      <c r="O404" s="1">
        <v>274</v>
      </c>
      <c r="P404" s="1">
        <v>96</v>
      </c>
      <c r="Q404" s="9">
        <v>10139254</v>
      </c>
      <c r="R404" s="3">
        <v>35000000</v>
      </c>
    </row>
    <row r="405" spans="1:18" x14ac:dyDescent="0.25">
      <c r="A405" s="1" t="s">
        <v>6437</v>
      </c>
      <c r="B405" s="2">
        <v>41309</v>
      </c>
      <c r="C405" s="1" t="s">
        <v>32</v>
      </c>
      <c r="D405" s="1" t="s">
        <v>20</v>
      </c>
      <c r="E405" s="1" t="s">
        <v>3</v>
      </c>
      <c r="F405" s="1" t="s">
        <v>4</v>
      </c>
      <c r="G405" s="1" t="s">
        <v>92</v>
      </c>
      <c r="H405" s="1" t="s">
        <v>2581</v>
      </c>
      <c r="I405" s="1" t="s">
        <v>6438</v>
      </c>
      <c r="J405" s="1">
        <v>20000</v>
      </c>
      <c r="K405" s="1">
        <v>41059</v>
      </c>
      <c r="L405" s="1">
        <v>0</v>
      </c>
      <c r="M405" s="1">
        <v>25000</v>
      </c>
      <c r="N405" s="1">
        <v>4.3</v>
      </c>
      <c r="O405" s="1">
        <v>180</v>
      </c>
      <c r="P405" s="1">
        <v>94</v>
      </c>
      <c r="Q405" s="9">
        <v>8828771</v>
      </c>
      <c r="R405" s="3">
        <v>6000000</v>
      </c>
    </row>
    <row r="406" spans="1:18" x14ac:dyDescent="0.25">
      <c r="A406" s="1" t="s">
        <v>4698</v>
      </c>
      <c r="B406" s="2">
        <v>39255</v>
      </c>
      <c r="C406" s="1" t="s">
        <v>32</v>
      </c>
      <c r="D406" s="1" t="s">
        <v>9</v>
      </c>
      <c r="E406" s="1" t="s">
        <v>3</v>
      </c>
      <c r="F406" s="1" t="s">
        <v>1130</v>
      </c>
      <c r="G406" s="1" t="s">
        <v>132</v>
      </c>
      <c r="H406" s="1" t="s">
        <v>1383</v>
      </c>
      <c r="I406" s="1" t="s">
        <v>3547</v>
      </c>
      <c r="J406" s="1">
        <v>20000</v>
      </c>
      <c r="K406" s="1">
        <v>20364</v>
      </c>
      <c r="L406" s="1">
        <v>0</v>
      </c>
      <c r="M406" s="1">
        <v>0</v>
      </c>
      <c r="N406" s="1">
        <v>6.7</v>
      </c>
      <c r="O406" s="1">
        <v>192</v>
      </c>
      <c r="P406" s="1">
        <v>95</v>
      </c>
      <c r="Q406" s="9">
        <v>866778</v>
      </c>
      <c r="R406" s="3">
        <v>10000000</v>
      </c>
    </row>
    <row r="407" spans="1:18" x14ac:dyDescent="0.25">
      <c r="A407" s="1" t="s">
        <v>2155</v>
      </c>
      <c r="B407" s="2">
        <v>36230</v>
      </c>
      <c r="C407" s="1" t="s">
        <v>32</v>
      </c>
      <c r="D407" s="1" t="s">
        <v>20</v>
      </c>
      <c r="E407" s="1" t="s">
        <v>3</v>
      </c>
      <c r="F407" s="1" t="s">
        <v>4</v>
      </c>
      <c r="G407" s="1" t="s">
        <v>92</v>
      </c>
      <c r="H407" s="1" t="s">
        <v>2156</v>
      </c>
      <c r="I407" s="1" t="s">
        <v>2157</v>
      </c>
      <c r="J407" s="1">
        <v>20000</v>
      </c>
      <c r="K407" s="1">
        <v>20814</v>
      </c>
      <c r="L407" s="1">
        <v>4</v>
      </c>
      <c r="M407" s="1">
        <v>0</v>
      </c>
      <c r="N407" s="1">
        <v>7.6</v>
      </c>
      <c r="O407" s="1">
        <v>21</v>
      </c>
      <c r="P407" s="1">
        <v>90</v>
      </c>
      <c r="Q407" s="9">
        <v>277233</v>
      </c>
      <c r="R407" s="3">
        <v>40000</v>
      </c>
    </row>
    <row r="408" spans="1:18" x14ac:dyDescent="0.25">
      <c r="A408" s="1" t="s">
        <v>6805</v>
      </c>
      <c r="B408" s="2">
        <v>41733</v>
      </c>
      <c r="C408" s="1" t="s">
        <v>32</v>
      </c>
      <c r="D408" s="1" t="s">
        <v>9</v>
      </c>
      <c r="E408" s="1" t="s">
        <v>3</v>
      </c>
      <c r="F408" s="1" t="s">
        <v>4</v>
      </c>
      <c r="G408" s="1" t="s">
        <v>132</v>
      </c>
      <c r="H408" s="1" t="s">
        <v>4527</v>
      </c>
      <c r="I408" s="1" t="s">
        <v>6806</v>
      </c>
      <c r="J408" s="1">
        <v>20000</v>
      </c>
      <c r="K408" s="1">
        <v>22447</v>
      </c>
      <c r="L408" s="1">
        <v>167</v>
      </c>
      <c r="M408" s="1">
        <v>17000</v>
      </c>
      <c r="N408" s="1">
        <v>6.2</v>
      </c>
      <c r="O408" s="1">
        <v>189</v>
      </c>
      <c r="P408" s="1">
        <v>118</v>
      </c>
      <c r="Q408" s="9">
        <v>22451</v>
      </c>
      <c r="R408" s="3">
        <v>60000000</v>
      </c>
    </row>
    <row r="409" spans="1:18" x14ac:dyDescent="0.25">
      <c r="A409" s="1" t="s">
        <v>6617</v>
      </c>
      <c r="B409" s="2">
        <v>41738</v>
      </c>
      <c r="C409" s="1" t="s">
        <v>32</v>
      </c>
      <c r="D409" s="1" t="s">
        <v>77</v>
      </c>
      <c r="E409" s="1" t="s">
        <v>3</v>
      </c>
      <c r="F409" s="1" t="s">
        <v>4</v>
      </c>
      <c r="G409" s="1" t="s">
        <v>132</v>
      </c>
      <c r="H409" s="1" t="s">
        <v>1891</v>
      </c>
      <c r="I409" s="1" t="s">
        <v>3263</v>
      </c>
      <c r="J409" s="1">
        <v>19000</v>
      </c>
      <c r="K409" s="1">
        <v>36188</v>
      </c>
      <c r="L409" s="1">
        <v>94</v>
      </c>
      <c r="M409" s="1">
        <v>55000</v>
      </c>
      <c r="N409" s="1">
        <v>7.8</v>
      </c>
      <c r="O409" s="1">
        <v>576</v>
      </c>
      <c r="P409" s="1">
        <v>136</v>
      </c>
      <c r="Q409" s="9">
        <v>259746958</v>
      </c>
      <c r="R409" s="3">
        <v>170000000</v>
      </c>
    </row>
    <row r="410" spans="1:18" x14ac:dyDescent="0.25">
      <c r="A410" s="1" t="s">
        <v>6481</v>
      </c>
      <c r="B410" s="2">
        <v>41287</v>
      </c>
      <c r="C410" s="1" t="s">
        <v>32</v>
      </c>
      <c r="D410" s="1" t="s">
        <v>77</v>
      </c>
      <c r="E410" s="1" t="s">
        <v>3</v>
      </c>
      <c r="F410" s="1" t="s">
        <v>4</v>
      </c>
      <c r="G410" s="1" t="s">
        <v>132</v>
      </c>
      <c r="H410" s="1" t="s">
        <v>4584</v>
      </c>
      <c r="I410" s="1" t="s">
        <v>4386</v>
      </c>
      <c r="J410" s="1">
        <v>19000</v>
      </c>
      <c r="K410" s="1">
        <v>21411</v>
      </c>
      <c r="L410" s="1">
        <v>14000</v>
      </c>
      <c r="M410" s="1">
        <v>92000</v>
      </c>
      <c r="N410" s="1">
        <v>7.8</v>
      </c>
      <c r="O410" s="1">
        <v>590</v>
      </c>
      <c r="P410" s="1">
        <v>132</v>
      </c>
      <c r="Q410" s="9">
        <v>228756232</v>
      </c>
      <c r="R410" s="3">
        <v>190000000</v>
      </c>
    </row>
    <row r="411" spans="1:18" x14ac:dyDescent="0.25">
      <c r="A411" s="1" t="s">
        <v>560</v>
      </c>
      <c r="B411" s="2">
        <v>31968</v>
      </c>
      <c r="C411" s="1" t="s">
        <v>32</v>
      </c>
      <c r="D411" s="1" t="s">
        <v>20</v>
      </c>
      <c r="E411" s="1" t="s">
        <v>3</v>
      </c>
      <c r="F411" s="1" t="s">
        <v>4</v>
      </c>
      <c r="G411" s="1" t="s">
        <v>84</v>
      </c>
      <c r="H411" s="1" t="s">
        <v>561</v>
      </c>
      <c r="I411" s="1" t="s">
        <v>280</v>
      </c>
      <c r="J411" s="1">
        <v>19000</v>
      </c>
      <c r="K411" s="1">
        <v>21499</v>
      </c>
      <c r="L411" s="1">
        <v>12000</v>
      </c>
      <c r="M411" s="1">
        <v>3000</v>
      </c>
      <c r="N411" s="1">
        <v>5.9</v>
      </c>
      <c r="O411" s="1">
        <v>21</v>
      </c>
      <c r="P411" s="1">
        <v>102</v>
      </c>
      <c r="Q411" s="9">
        <v>167780960</v>
      </c>
      <c r="R411" s="3">
        <v>11000000</v>
      </c>
    </row>
    <row r="412" spans="1:18" x14ac:dyDescent="0.25">
      <c r="A412" s="1" t="s">
        <v>6680</v>
      </c>
      <c r="B412" s="2">
        <v>41871</v>
      </c>
      <c r="C412" s="1" t="s">
        <v>32</v>
      </c>
      <c r="D412" s="1" t="s">
        <v>77</v>
      </c>
      <c r="E412" s="1" t="s">
        <v>3</v>
      </c>
      <c r="F412" s="1" t="s">
        <v>161</v>
      </c>
      <c r="G412" s="1" t="s">
        <v>92</v>
      </c>
      <c r="H412" s="1" t="s">
        <v>1891</v>
      </c>
      <c r="I412" s="1" t="s">
        <v>1651</v>
      </c>
      <c r="J412" s="1">
        <v>19000</v>
      </c>
      <c r="K412" s="1">
        <v>32325</v>
      </c>
      <c r="L412" s="1">
        <v>0</v>
      </c>
      <c r="M412" s="1">
        <v>83000</v>
      </c>
      <c r="N412" s="1">
        <v>6.4</v>
      </c>
      <c r="O412" s="1">
        <v>433</v>
      </c>
      <c r="P412" s="1">
        <v>89</v>
      </c>
      <c r="Q412" s="9">
        <v>126546825</v>
      </c>
      <c r="R412" s="3">
        <v>40000000</v>
      </c>
    </row>
    <row r="413" spans="1:18" x14ac:dyDescent="0.25">
      <c r="A413" s="1" t="s">
        <v>6765</v>
      </c>
      <c r="B413" s="2">
        <v>41674</v>
      </c>
      <c r="C413" s="1" t="s">
        <v>32</v>
      </c>
      <c r="D413" s="1" t="s">
        <v>61</v>
      </c>
      <c r="E413" s="1" t="s">
        <v>3</v>
      </c>
      <c r="F413" s="1" t="s">
        <v>83</v>
      </c>
      <c r="G413" s="1" t="s">
        <v>132</v>
      </c>
      <c r="H413" s="1" t="s">
        <v>4584</v>
      </c>
      <c r="I413" s="1" t="s">
        <v>5832</v>
      </c>
      <c r="J413" s="1">
        <v>19000</v>
      </c>
      <c r="K413" s="1">
        <v>20295</v>
      </c>
      <c r="L413" s="1">
        <v>77</v>
      </c>
      <c r="M413" s="1">
        <v>165000</v>
      </c>
      <c r="N413" s="1">
        <v>8.1</v>
      </c>
      <c r="O413" s="1">
        <v>454</v>
      </c>
      <c r="P413" s="1">
        <v>114</v>
      </c>
      <c r="Q413" s="9">
        <v>91121452</v>
      </c>
      <c r="R413" s="3">
        <v>14000000</v>
      </c>
    </row>
    <row r="414" spans="1:18" x14ac:dyDescent="0.25">
      <c r="A414" s="1" t="s">
        <v>3831</v>
      </c>
      <c r="B414" s="2">
        <v>38196</v>
      </c>
      <c r="C414" s="1" t="s">
        <v>32</v>
      </c>
      <c r="D414" s="1" t="s">
        <v>40</v>
      </c>
      <c r="E414" s="1" t="s">
        <v>3</v>
      </c>
      <c r="F414" s="1" t="s">
        <v>4</v>
      </c>
      <c r="G414" s="1" t="s">
        <v>84</v>
      </c>
      <c r="H414" s="1" t="s">
        <v>1891</v>
      </c>
      <c r="I414" s="1" t="s">
        <v>3832</v>
      </c>
      <c r="J414" s="1">
        <v>19000</v>
      </c>
      <c r="K414" s="1">
        <v>20097</v>
      </c>
      <c r="L414" s="1">
        <v>47</v>
      </c>
      <c r="M414" s="1">
        <v>0</v>
      </c>
      <c r="N414" s="1">
        <v>7</v>
      </c>
      <c r="O414" s="1">
        <v>89</v>
      </c>
      <c r="P414" s="1">
        <v>87</v>
      </c>
      <c r="Q414" s="9">
        <v>85416609</v>
      </c>
      <c r="R414" s="3">
        <v>30000000</v>
      </c>
    </row>
    <row r="415" spans="1:18" x14ac:dyDescent="0.25">
      <c r="A415" s="1" t="s">
        <v>6709</v>
      </c>
      <c r="B415" s="2">
        <v>41853</v>
      </c>
      <c r="C415" s="1" t="s">
        <v>32</v>
      </c>
      <c r="D415" s="1" t="s">
        <v>40</v>
      </c>
      <c r="E415" s="1" t="s">
        <v>3</v>
      </c>
      <c r="F415" s="1" t="s">
        <v>4</v>
      </c>
      <c r="G415" s="1" t="s">
        <v>84</v>
      </c>
      <c r="H415" s="1" t="s">
        <v>4584</v>
      </c>
      <c r="I415" s="1" t="s">
        <v>1718</v>
      </c>
      <c r="J415" s="1">
        <v>19000</v>
      </c>
      <c r="K415" s="1">
        <v>19963</v>
      </c>
      <c r="L415" s="1">
        <v>35</v>
      </c>
      <c r="M415" s="1">
        <v>11000</v>
      </c>
      <c r="N415" s="1">
        <v>6.7</v>
      </c>
      <c r="O415" s="1">
        <v>153</v>
      </c>
      <c r="P415" s="1">
        <v>92</v>
      </c>
      <c r="Q415" s="9">
        <v>83348920</v>
      </c>
      <c r="R415" s="3">
        <v>132000000</v>
      </c>
    </row>
    <row r="416" spans="1:18" x14ac:dyDescent="0.25">
      <c r="A416" s="1" t="s">
        <v>1890</v>
      </c>
      <c r="B416" s="2">
        <v>36044</v>
      </c>
      <c r="C416" s="1" t="s">
        <v>32</v>
      </c>
      <c r="D416" s="1" t="s">
        <v>9</v>
      </c>
      <c r="E416" s="1" t="s">
        <v>3</v>
      </c>
      <c r="F416" s="1" t="s">
        <v>4</v>
      </c>
      <c r="G416" s="1" t="s">
        <v>132</v>
      </c>
      <c r="H416" s="1" t="s">
        <v>1891</v>
      </c>
      <c r="I416" s="1" t="s">
        <v>302</v>
      </c>
      <c r="J416" s="1">
        <v>19000</v>
      </c>
      <c r="K416" s="1">
        <v>20683</v>
      </c>
      <c r="L416" s="1">
        <v>0</v>
      </c>
      <c r="M416" s="1">
        <v>0</v>
      </c>
      <c r="N416" s="1">
        <v>6.5</v>
      </c>
      <c r="O416" s="1">
        <v>96</v>
      </c>
      <c r="P416" s="1">
        <v>170</v>
      </c>
      <c r="Q416" s="9">
        <v>75370763</v>
      </c>
      <c r="R416" s="3">
        <v>60000000</v>
      </c>
    </row>
    <row r="417" spans="1:18" x14ac:dyDescent="0.25">
      <c r="A417" s="1" t="s">
        <v>1577</v>
      </c>
      <c r="B417" s="2">
        <v>35555</v>
      </c>
      <c r="C417" s="1" t="s">
        <v>32</v>
      </c>
      <c r="D417" s="1" t="s">
        <v>20</v>
      </c>
      <c r="E417" s="1" t="s">
        <v>3</v>
      </c>
      <c r="F417" s="1" t="s">
        <v>4</v>
      </c>
      <c r="G417" s="1" t="s">
        <v>132</v>
      </c>
      <c r="H417" s="1" t="s">
        <v>561</v>
      </c>
      <c r="I417" s="1" t="s">
        <v>528</v>
      </c>
      <c r="J417" s="1">
        <v>19000</v>
      </c>
      <c r="K417" s="1">
        <v>23504</v>
      </c>
      <c r="L417" s="1">
        <v>0</v>
      </c>
      <c r="M417" s="1">
        <v>0</v>
      </c>
      <c r="N417" s="1">
        <v>6.3</v>
      </c>
      <c r="O417" s="1">
        <v>83</v>
      </c>
      <c r="P417" s="1">
        <v>90</v>
      </c>
      <c r="Q417" s="9">
        <v>63826569</v>
      </c>
      <c r="R417" s="3">
        <v>35000000</v>
      </c>
    </row>
    <row r="418" spans="1:18" x14ac:dyDescent="0.25">
      <c r="A418" s="1" t="s">
        <v>4583</v>
      </c>
      <c r="B418" s="2">
        <v>39314</v>
      </c>
      <c r="C418" s="1" t="s">
        <v>32</v>
      </c>
      <c r="D418" s="1" t="s">
        <v>9</v>
      </c>
      <c r="E418" s="1" t="s">
        <v>3</v>
      </c>
      <c r="F418" s="1" t="s">
        <v>83</v>
      </c>
      <c r="G418" s="1" t="s">
        <v>92</v>
      </c>
      <c r="H418" s="1" t="s">
        <v>4584</v>
      </c>
      <c r="I418" s="1" t="s">
        <v>4069</v>
      </c>
      <c r="J418" s="1">
        <v>19000</v>
      </c>
      <c r="K418" s="1">
        <v>20499</v>
      </c>
      <c r="L418" s="1">
        <v>456</v>
      </c>
      <c r="M418" s="1">
        <v>12000</v>
      </c>
      <c r="N418" s="1">
        <v>7.8</v>
      </c>
      <c r="O418" s="1">
        <v>316</v>
      </c>
      <c r="P418" s="1">
        <v>123</v>
      </c>
      <c r="Q418" s="9">
        <v>50921738</v>
      </c>
      <c r="R418" s="3">
        <v>30000000</v>
      </c>
    </row>
    <row r="419" spans="1:18" x14ac:dyDescent="0.25">
      <c r="A419" s="1" t="s">
        <v>5567</v>
      </c>
      <c r="B419" s="2">
        <v>40276</v>
      </c>
      <c r="C419" s="1" t="s">
        <v>32</v>
      </c>
      <c r="D419" s="1" t="s">
        <v>77</v>
      </c>
      <c r="E419" s="1" t="s">
        <v>3</v>
      </c>
      <c r="F419" s="1" t="s">
        <v>4</v>
      </c>
      <c r="G419" s="1" t="s">
        <v>132</v>
      </c>
      <c r="H419" s="1" t="s">
        <v>561</v>
      </c>
      <c r="I419" s="1" t="s">
        <v>2743</v>
      </c>
      <c r="J419" s="1">
        <v>19000</v>
      </c>
      <c r="K419" s="1">
        <v>25206</v>
      </c>
      <c r="L419" s="1">
        <v>126</v>
      </c>
      <c r="M419" s="1">
        <v>0</v>
      </c>
      <c r="N419" s="1">
        <v>5.4</v>
      </c>
      <c r="O419" s="1">
        <v>140</v>
      </c>
      <c r="P419" s="1">
        <v>100</v>
      </c>
      <c r="Q419" s="9">
        <v>47000485</v>
      </c>
      <c r="R419" s="3">
        <v>75000000</v>
      </c>
    </row>
    <row r="420" spans="1:18" x14ac:dyDescent="0.25">
      <c r="A420" s="1" t="s">
        <v>3677</v>
      </c>
      <c r="B420" s="2">
        <v>38248</v>
      </c>
      <c r="C420" s="1" t="s">
        <v>32</v>
      </c>
      <c r="D420" s="1" t="s">
        <v>20</v>
      </c>
      <c r="E420" s="1" t="s">
        <v>3</v>
      </c>
      <c r="F420" s="1" t="s">
        <v>4</v>
      </c>
      <c r="G420" s="1" t="s">
        <v>132</v>
      </c>
      <c r="H420" s="1" t="s">
        <v>1891</v>
      </c>
      <c r="I420" s="1" t="s">
        <v>1966</v>
      </c>
      <c r="J420" s="1">
        <v>19000</v>
      </c>
      <c r="K420" s="1">
        <v>28493</v>
      </c>
      <c r="L420" s="1">
        <v>80</v>
      </c>
      <c r="M420" s="1">
        <v>736</v>
      </c>
      <c r="N420" s="1">
        <v>6.5</v>
      </c>
      <c r="O420" s="1">
        <v>157</v>
      </c>
      <c r="P420" s="1">
        <v>109</v>
      </c>
      <c r="Q420" s="9">
        <v>45489752</v>
      </c>
      <c r="R420" s="3">
        <v>26000000</v>
      </c>
    </row>
    <row r="421" spans="1:18" x14ac:dyDescent="0.25">
      <c r="A421" s="1" t="s">
        <v>3379</v>
      </c>
      <c r="B421" s="2">
        <v>37657</v>
      </c>
      <c r="C421" s="1" t="s">
        <v>32</v>
      </c>
      <c r="D421" s="1" t="s">
        <v>9</v>
      </c>
      <c r="E421" s="1" t="s">
        <v>3</v>
      </c>
      <c r="F421" s="1" t="s">
        <v>4</v>
      </c>
      <c r="G421" s="1" t="s">
        <v>92</v>
      </c>
      <c r="H421" s="1" t="s">
        <v>1891</v>
      </c>
      <c r="I421" s="1" t="s">
        <v>2234</v>
      </c>
      <c r="J421" s="1">
        <v>19000</v>
      </c>
      <c r="K421" s="1">
        <v>32015</v>
      </c>
      <c r="L421" s="1">
        <v>0</v>
      </c>
      <c r="M421" s="1">
        <v>17000</v>
      </c>
      <c r="N421" s="1">
        <v>7.8</v>
      </c>
      <c r="O421" s="1">
        <v>265</v>
      </c>
      <c r="P421" s="1">
        <v>101</v>
      </c>
      <c r="Q421" s="9">
        <v>44566004</v>
      </c>
      <c r="R421" s="3">
        <v>4000000</v>
      </c>
    </row>
    <row r="422" spans="1:18" x14ac:dyDescent="0.25">
      <c r="A422" s="1" t="s">
        <v>6334</v>
      </c>
      <c r="B422" s="2">
        <v>41409</v>
      </c>
      <c r="C422" s="1" t="s">
        <v>32</v>
      </c>
      <c r="D422" s="1" t="s">
        <v>9</v>
      </c>
      <c r="E422" s="1" t="s">
        <v>3</v>
      </c>
      <c r="F422" s="1" t="s">
        <v>4</v>
      </c>
      <c r="G422" s="1" t="s">
        <v>92</v>
      </c>
      <c r="H422" s="1" t="s">
        <v>4584</v>
      </c>
      <c r="I422" s="1" t="s">
        <v>6335</v>
      </c>
      <c r="J422" s="1">
        <v>19000</v>
      </c>
      <c r="K422" s="1">
        <v>39690</v>
      </c>
      <c r="L422" s="1">
        <v>53</v>
      </c>
      <c r="M422" s="1">
        <v>30000</v>
      </c>
      <c r="N422" s="1">
        <v>7.3</v>
      </c>
      <c r="O422" s="1">
        <v>322</v>
      </c>
      <c r="P422" s="1">
        <v>121</v>
      </c>
      <c r="Q422" s="9">
        <v>37738400</v>
      </c>
      <c r="R422" s="3">
        <v>25000000</v>
      </c>
    </row>
    <row r="423" spans="1:18" x14ac:dyDescent="0.25">
      <c r="A423" s="1" t="s">
        <v>4128</v>
      </c>
      <c r="B423" s="2">
        <v>38375</v>
      </c>
      <c r="C423" s="1" t="s">
        <v>32</v>
      </c>
      <c r="D423" s="1" t="s">
        <v>77</v>
      </c>
      <c r="E423" s="1" t="s">
        <v>3</v>
      </c>
      <c r="F423" s="1" t="s">
        <v>4</v>
      </c>
      <c r="G423" s="1" t="s">
        <v>132</v>
      </c>
      <c r="H423" s="1" t="s">
        <v>1891</v>
      </c>
      <c r="I423" s="1" t="s">
        <v>1168</v>
      </c>
      <c r="J423" s="1">
        <v>19000</v>
      </c>
      <c r="K423" s="1">
        <v>34839</v>
      </c>
      <c r="L423" s="1">
        <v>0</v>
      </c>
      <c r="M423" s="1">
        <v>0</v>
      </c>
      <c r="N423" s="1">
        <v>6.9</v>
      </c>
      <c r="O423" s="1">
        <v>257</v>
      </c>
      <c r="P423" s="1">
        <v>136</v>
      </c>
      <c r="Q423" s="9">
        <v>35799026</v>
      </c>
      <c r="R423" s="3">
        <v>126000000</v>
      </c>
    </row>
    <row r="424" spans="1:18" x14ac:dyDescent="0.25">
      <c r="A424" s="1" t="s">
        <v>6408</v>
      </c>
      <c r="B424" s="2">
        <v>41342</v>
      </c>
      <c r="C424" s="1" t="s">
        <v>32</v>
      </c>
      <c r="D424" s="1" t="s">
        <v>9</v>
      </c>
      <c r="E424" s="1" t="s">
        <v>3</v>
      </c>
      <c r="F424" s="1" t="s">
        <v>4</v>
      </c>
      <c r="G424" s="1" t="s">
        <v>92</v>
      </c>
      <c r="H424" s="1" t="s">
        <v>1891</v>
      </c>
      <c r="I424" s="1" t="s">
        <v>1987</v>
      </c>
      <c r="J424" s="1">
        <v>19000</v>
      </c>
      <c r="K424" s="1">
        <v>19359</v>
      </c>
      <c r="L424" s="1">
        <v>0</v>
      </c>
      <c r="M424" s="1">
        <v>148000</v>
      </c>
      <c r="N424" s="1">
        <v>8</v>
      </c>
      <c r="O424" s="1">
        <v>574</v>
      </c>
      <c r="P424" s="1">
        <v>126</v>
      </c>
      <c r="Q424" s="9">
        <v>25556065</v>
      </c>
      <c r="R424" s="3">
        <v>23000000</v>
      </c>
    </row>
    <row r="425" spans="1:18" x14ac:dyDescent="0.25">
      <c r="A425" s="1" t="s">
        <v>6009</v>
      </c>
      <c r="B425" s="2">
        <v>40806</v>
      </c>
      <c r="C425" s="1" t="s">
        <v>32</v>
      </c>
      <c r="D425" s="1" t="s">
        <v>9</v>
      </c>
      <c r="E425" s="1" t="s">
        <v>3</v>
      </c>
      <c r="F425" s="1" t="s">
        <v>161</v>
      </c>
      <c r="G425" s="1" t="s">
        <v>92</v>
      </c>
      <c r="H425" s="1" t="s">
        <v>4584</v>
      </c>
      <c r="I425" s="1" t="s">
        <v>6010</v>
      </c>
      <c r="J425" s="1">
        <v>19000</v>
      </c>
      <c r="K425" s="1">
        <v>46241</v>
      </c>
      <c r="L425" s="1">
        <v>140</v>
      </c>
      <c r="M425" s="1">
        <v>24000</v>
      </c>
      <c r="N425" s="1">
        <v>7.1</v>
      </c>
      <c r="O425" s="1">
        <v>466</v>
      </c>
      <c r="P425" s="1">
        <v>127</v>
      </c>
      <c r="Q425" s="9">
        <v>24104113</v>
      </c>
      <c r="R425" s="3">
        <v>20000000</v>
      </c>
    </row>
    <row r="426" spans="1:18" x14ac:dyDescent="0.25">
      <c r="A426" s="1" t="s">
        <v>5119</v>
      </c>
      <c r="B426" s="2">
        <v>39686</v>
      </c>
      <c r="C426" s="1" t="s">
        <v>32</v>
      </c>
      <c r="D426" s="1" t="s">
        <v>9</v>
      </c>
      <c r="E426" s="1" t="s">
        <v>3</v>
      </c>
      <c r="F426" s="1" t="s">
        <v>1877</v>
      </c>
      <c r="G426" s="1" t="s">
        <v>132</v>
      </c>
      <c r="H426" s="1" t="s">
        <v>1891</v>
      </c>
      <c r="I426" s="1" t="s">
        <v>242</v>
      </c>
      <c r="J426" s="1">
        <v>19000</v>
      </c>
      <c r="K426" s="1">
        <v>19894</v>
      </c>
      <c r="L426" s="1">
        <v>11000</v>
      </c>
      <c r="M426" s="1">
        <v>14000</v>
      </c>
      <c r="N426" s="1">
        <v>7.2</v>
      </c>
      <c r="O426" s="1">
        <v>275</v>
      </c>
      <c r="P426" s="1">
        <v>96</v>
      </c>
      <c r="Q426" s="9">
        <v>23213577</v>
      </c>
      <c r="R426" s="3">
        <v>15500000</v>
      </c>
    </row>
    <row r="427" spans="1:18" x14ac:dyDescent="0.25">
      <c r="A427" s="1" t="s">
        <v>4035</v>
      </c>
      <c r="B427" s="2">
        <v>38501</v>
      </c>
      <c r="C427" s="1" t="s">
        <v>32</v>
      </c>
      <c r="D427" s="1" t="s">
        <v>9</v>
      </c>
      <c r="E427" s="1" t="s">
        <v>3</v>
      </c>
      <c r="F427" s="1" t="s">
        <v>83</v>
      </c>
      <c r="G427" s="1" t="s">
        <v>92</v>
      </c>
      <c r="H427" s="1" t="s">
        <v>1891</v>
      </c>
      <c r="I427" s="1" t="s">
        <v>242</v>
      </c>
      <c r="J427" s="1">
        <v>19000</v>
      </c>
      <c r="K427" s="1">
        <v>20391</v>
      </c>
      <c r="L427" s="1">
        <v>11000</v>
      </c>
      <c r="M427" s="1">
        <v>0</v>
      </c>
      <c r="N427" s="1">
        <v>7.7</v>
      </c>
      <c r="O427" s="1">
        <v>278</v>
      </c>
      <c r="P427" s="1">
        <v>119</v>
      </c>
      <c r="Q427" s="9">
        <v>23089926</v>
      </c>
      <c r="R427" s="3">
        <v>15000000</v>
      </c>
    </row>
    <row r="428" spans="1:18" x14ac:dyDescent="0.25">
      <c r="A428" s="1" t="s">
        <v>4478</v>
      </c>
      <c r="B428" s="2">
        <v>39057</v>
      </c>
      <c r="C428" s="1" t="s">
        <v>32</v>
      </c>
      <c r="D428" s="1" t="s">
        <v>2</v>
      </c>
      <c r="E428" s="1" t="s">
        <v>3</v>
      </c>
      <c r="F428" s="1" t="s">
        <v>11</v>
      </c>
      <c r="G428" s="1" t="s">
        <v>92</v>
      </c>
      <c r="H428" s="1" t="s">
        <v>1891</v>
      </c>
      <c r="I428" s="1" t="s">
        <v>296</v>
      </c>
      <c r="J428" s="1">
        <v>19000</v>
      </c>
      <c r="K428" s="1">
        <v>22833</v>
      </c>
      <c r="L428" s="1">
        <v>0</v>
      </c>
      <c r="M428" s="1">
        <v>0</v>
      </c>
      <c r="N428" s="1">
        <v>5.6</v>
      </c>
      <c r="O428" s="1">
        <v>240</v>
      </c>
      <c r="P428" s="1">
        <v>121</v>
      </c>
      <c r="Q428" s="9">
        <v>22518325</v>
      </c>
      <c r="R428" s="3">
        <v>50000000</v>
      </c>
    </row>
    <row r="429" spans="1:18" x14ac:dyDescent="0.25">
      <c r="A429" s="1" t="s">
        <v>5095</v>
      </c>
      <c r="B429" s="2">
        <v>39452</v>
      </c>
      <c r="C429" s="1" t="s">
        <v>32</v>
      </c>
      <c r="D429" s="1" t="s">
        <v>77</v>
      </c>
      <c r="E429" s="1" t="s">
        <v>3</v>
      </c>
      <c r="F429" s="1" t="s">
        <v>4</v>
      </c>
      <c r="G429" s="1" t="s">
        <v>132</v>
      </c>
      <c r="H429" s="1" t="s">
        <v>1891</v>
      </c>
      <c r="I429" s="1" t="s">
        <v>4081</v>
      </c>
      <c r="J429" s="1">
        <v>19000</v>
      </c>
      <c r="K429" s="1">
        <v>20881</v>
      </c>
      <c r="L429" s="1">
        <v>436</v>
      </c>
      <c r="M429" s="1">
        <v>2000</v>
      </c>
      <c r="N429" s="1">
        <v>4.8</v>
      </c>
      <c r="O429" s="1">
        <v>223</v>
      </c>
      <c r="P429" s="1">
        <v>103</v>
      </c>
      <c r="Q429" s="9">
        <v>19781879</v>
      </c>
      <c r="R429" s="3">
        <v>60000000</v>
      </c>
    </row>
    <row r="430" spans="1:18" x14ac:dyDescent="0.25">
      <c r="A430" s="1" t="s">
        <v>3023</v>
      </c>
      <c r="B430" s="2">
        <v>37559</v>
      </c>
      <c r="C430" s="1" t="s">
        <v>32</v>
      </c>
      <c r="D430" s="1" t="s">
        <v>77</v>
      </c>
      <c r="E430" s="1" t="s">
        <v>3</v>
      </c>
      <c r="F430" s="1" t="s">
        <v>4</v>
      </c>
      <c r="G430" s="1" t="s">
        <v>132</v>
      </c>
      <c r="H430" s="1" t="s">
        <v>1891</v>
      </c>
      <c r="I430" s="1" t="s">
        <v>3024</v>
      </c>
      <c r="J430" s="1">
        <v>19000</v>
      </c>
      <c r="K430" s="1">
        <v>22554</v>
      </c>
      <c r="L430" s="1">
        <v>11</v>
      </c>
      <c r="M430" s="1">
        <v>0</v>
      </c>
      <c r="N430" s="1">
        <v>5.4</v>
      </c>
      <c r="O430" s="1">
        <v>181</v>
      </c>
      <c r="P430" s="1">
        <v>99</v>
      </c>
      <c r="Q430" s="9">
        <v>17266505</v>
      </c>
      <c r="R430" s="3">
        <v>30000000</v>
      </c>
    </row>
    <row r="431" spans="1:18" x14ac:dyDescent="0.25">
      <c r="A431" s="1" t="s">
        <v>4445</v>
      </c>
      <c r="B431" s="2">
        <v>39037</v>
      </c>
      <c r="C431" s="1" t="s">
        <v>32</v>
      </c>
      <c r="D431" s="1" t="s">
        <v>20</v>
      </c>
      <c r="E431" s="1" t="s">
        <v>3</v>
      </c>
      <c r="F431" s="1" t="s">
        <v>83</v>
      </c>
      <c r="G431" s="1" t="s">
        <v>132</v>
      </c>
      <c r="H431" s="1" t="s">
        <v>1891</v>
      </c>
      <c r="I431" s="1" t="s">
        <v>242</v>
      </c>
      <c r="J431" s="1">
        <v>19000</v>
      </c>
      <c r="K431" s="1">
        <v>20132</v>
      </c>
      <c r="L431" s="1">
        <v>11000</v>
      </c>
      <c r="M431" s="1">
        <v>0</v>
      </c>
      <c r="N431" s="1">
        <v>6.7</v>
      </c>
      <c r="O431" s="1">
        <v>177</v>
      </c>
      <c r="P431" s="1">
        <v>96</v>
      </c>
      <c r="Q431" s="9">
        <v>10515579</v>
      </c>
      <c r="R431" s="3">
        <v>4000000</v>
      </c>
    </row>
    <row r="432" spans="1:18" x14ac:dyDescent="0.25">
      <c r="A432" s="1" t="s">
        <v>2679</v>
      </c>
      <c r="B432" s="2">
        <v>36927</v>
      </c>
      <c r="C432" s="1" t="s">
        <v>32</v>
      </c>
      <c r="D432" s="1" t="s">
        <v>20</v>
      </c>
      <c r="E432" s="1" t="s">
        <v>3</v>
      </c>
      <c r="F432" s="1" t="s">
        <v>4</v>
      </c>
      <c r="G432" s="1" t="s">
        <v>92</v>
      </c>
      <c r="H432" s="1" t="s">
        <v>1891</v>
      </c>
      <c r="I432" s="1" t="s">
        <v>2680</v>
      </c>
      <c r="J432" s="1">
        <v>19000</v>
      </c>
      <c r="K432" s="1">
        <v>34106</v>
      </c>
      <c r="L432" s="1">
        <v>72</v>
      </c>
      <c r="M432" s="1">
        <v>5000</v>
      </c>
      <c r="N432" s="1">
        <v>7.4</v>
      </c>
      <c r="O432" s="1">
        <v>122</v>
      </c>
      <c r="P432" s="1">
        <v>111</v>
      </c>
      <c r="Q432" s="9">
        <v>6200756</v>
      </c>
      <c r="R432" s="3">
        <v>7000000</v>
      </c>
    </row>
    <row r="433" spans="1:18" x14ac:dyDescent="0.25">
      <c r="A433" s="1" t="s">
        <v>6504</v>
      </c>
      <c r="B433" s="2">
        <v>41356</v>
      </c>
      <c r="C433" s="1" t="s">
        <v>32</v>
      </c>
      <c r="D433" s="1" t="s">
        <v>61</v>
      </c>
      <c r="E433" s="1" t="s">
        <v>3</v>
      </c>
      <c r="F433" s="1" t="s">
        <v>4</v>
      </c>
      <c r="G433" s="1" t="s">
        <v>92</v>
      </c>
      <c r="H433" s="1" t="s">
        <v>4584</v>
      </c>
      <c r="I433" s="1" t="s">
        <v>1776</v>
      </c>
      <c r="J433" s="1">
        <v>19000</v>
      </c>
      <c r="K433" s="1">
        <v>36337</v>
      </c>
      <c r="L433" s="1">
        <v>386</v>
      </c>
      <c r="M433" s="1">
        <v>11000</v>
      </c>
      <c r="N433" s="1">
        <v>6.2</v>
      </c>
      <c r="O433" s="1">
        <v>224</v>
      </c>
      <c r="P433" s="1">
        <v>128</v>
      </c>
      <c r="Q433" s="9">
        <v>3254172</v>
      </c>
      <c r="R433" s="3">
        <v>28000000</v>
      </c>
    </row>
    <row r="434" spans="1:18" x14ac:dyDescent="0.25">
      <c r="A434" s="1" t="s">
        <v>5547</v>
      </c>
      <c r="B434" s="2">
        <v>40418</v>
      </c>
      <c r="C434" s="1" t="s">
        <v>32</v>
      </c>
      <c r="D434" s="1" t="s">
        <v>40</v>
      </c>
      <c r="E434" s="1" t="s">
        <v>3</v>
      </c>
      <c r="F434" s="1" t="s">
        <v>4</v>
      </c>
      <c r="G434" s="1" t="s">
        <v>84</v>
      </c>
      <c r="H434" s="1" t="s">
        <v>2340</v>
      </c>
      <c r="I434" s="1" t="s">
        <v>3086</v>
      </c>
      <c r="J434" s="1">
        <v>18000</v>
      </c>
      <c r="K434" s="1">
        <v>20453</v>
      </c>
      <c r="L434" s="1">
        <v>255</v>
      </c>
      <c r="M434" s="1">
        <v>33000</v>
      </c>
      <c r="N434" s="1">
        <v>8.1999999999999993</v>
      </c>
      <c r="O434" s="1">
        <v>288</v>
      </c>
      <c r="P434" s="1">
        <v>98</v>
      </c>
      <c r="Q434" s="9">
        <v>217387997</v>
      </c>
      <c r="R434" s="3">
        <v>165000000</v>
      </c>
    </row>
    <row r="435" spans="1:18" x14ac:dyDescent="0.25">
      <c r="A435" s="1" t="s">
        <v>4221</v>
      </c>
      <c r="B435" s="2">
        <v>38907</v>
      </c>
      <c r="C435" s="1" t="s">
        <v>32</v>
      </c>
      <c r="D435" s="1" t="s">
        <v>77</v>
      </c>
      <c r="E435" s="1" t="s">
        <v>3</v>
      </c>
      <c r="F435" s="1" t="s">
        <v>4</v>
      </c>
      <c r="G435" s="1" t="s">
        <v>92</v>
      </c>
      <c r="H435" s="1" t="s">
        <v>2340</v>
      </c>
      <c r="I435" s="1" t="s">
        <v>3617</v>
      </c>
      <c r="J435" s="1">
        <v>18000</v>
      </c>
      <c r="K435" s="1">
        <v>32360</v>
      </c>
      <c r="L435" s="1">
        <v>0</v>
      </c>
      <c r="M435" s="1">
        <v>13000</v>
      </c>
      <c r="N435" s="1">
        <v>7.7</v>
      </c>
      <c r="O435" s="1">
        <v>460</v>
      </c>
      <c r="P435" s="1">
        <v>117</v>
      </c>
      <c r="Q435" s="9">
        <v>210592590</v>
      </c>
      <c r="R435" s="3">
        <v>65000000</v>
      </c>
    </row>
    <row r="436" spans="1:18" x14ac:dyDescent="0.25">
      <c r="A436" s="1" t="s">
        <v>4471</v>
      </c>
      <c r="B436" s="2">
        <v>38999</v>
      </c>
      <c r="C436" s="1" t="s">
        <v>32</v>
      </c>
      <c r="D436" s="1" t="s">
        <v>77</v>
      </c>
      <c r="E436" s="1" t="s">
        <v>3</v>
      </c>
      <c r="F436" s="1" t="s">
        <v>4</v>
      </c>
      <c r="G436" s="1" t="s">
        <v>132</v>
      </c>
      <c r="H436" s="1" t="s">
        <v>906</v>
      </c>
      <c r="I436" s="1" t="s">
        <v>1280</v>
      </c>
      <c r="J436" s="1">
        <v>18000</v>
      </c>
      <c r="K436" s="1">
        <v>29991</v>
      </c>
      <c r="L436" s="1">
        <v>0</v>
      </c>
      <c r="M436" s="1">
        <v>0</v>
      </c>
      <c r="N436" s="1">
        <v>6.1</v>
      </c>
      <c r="O436" s="1">
        <v>434</v>
      </c>
      <c r="P436" s="1">
        <v>169</v>
      </c>
      <c r="Q436" s="9">
        <v>200069408</v>
      </c>
      <c r="R436" s="3">
        <v>209000000</v>
      </c>
    </row>
    <row r="437" spans="1:18" x14ac:dyDescent="0.25">
      <c r="A437" s="1" t="s">
        <v>6653</v>
      </c>
      <c r="B437" s="2">
        <v>41671</v>
      </c>
      <c r="C437" s="1" t="s">
        <v>32</v>
      </c>
      <c r="D437" s="1" t="s">
        <v>77</v>
      </c>
      <c r="E437" s="1" t="s">
        <v>3</v>
      </c>
      <c r="F437" s="1" t="s">
        <v>4</v>
      </c>
      <c r="G437" s="1" t="s">
        <v>84</v>
      </c>
      <c r="H437" s="1" t="s">
        <v>2340</v>
      </c>
      <c r="I437" s="1" t="s">
        <v>3086</v>
      </c>
      <c r="J437" s="1">
        <v>18000</v>
      </c>
      <c r="K437" s="1">
        <v>23378</v>
      </c>
      <c r="L437" s="1">
        <v>255</v>
      </c>
      <c r="M437" s="1">
        <v>46000</v>
      </c>
      <c r="N437" s="1">
        <v>7.9</v>
      </c>
      <c r="O437" s="1">
        <v>292</v>
      </c>
      <c r="P437" s="1">
        <v>102</v>
      </c>
      <c r="Q437" s="9">
        <v>176997107</v>
      </c>
      <c r="R437" s="3">
        <v>145000000</v>
      </c>
    </row>
    <row r="438" spans="1:18" x14ac:dyDescent="0.25">
      <c r="A438" s="1" t="s">
        <v>2210</v>
      </c>
      <c r="B438" s="2">
        <v>36521</v>
      </c>
      <c r="C438" s="1" t="s">
        <v>32</v>
      </c>
      <c r="D438" s="1" t="s">
        <v>77</v>
      </c>
      <c r="E438" s="1" t="s">
        <v>3</v>
      </c>
      <c r="F438" s="1" t="s">
        <v>4</v>
      </c>
      <c r="G438" s="1" t="s">
        <v>92</v>
      </c>
      <c r="H438" s="1" t="s">
        <v>533</v>
      </c>
      <c r="I438" s="1" t="s">
        <v>1316</v>
      </c>
      <c r="J438" s="1">
        <v>18000</v>
      </c>
      <c r="K438" s="1">
        <v>18563</v>
      </c>
      <c r="L438" s="1">
        <v>0</v>
      </c>
      <c r="M438" s="1">
        <v>25000</v>
      </c>
      <c r="N438" s="1">
        <v>8.6999999999999993</v>
      </c>
      <c r="O438" s="1">
        <v>313</v>
      </c>
      <c r="P438" s="1">
        <v>136</v>
      </c>
      <c r="Q438" s="9">
        <v>171383253</v>
      </c>
      <c r="R438" s="3">
        <v>63000000</v>
      </c>
    </row>
    <row r="439" spans="1:18" x14ac:dyDescent="0.25">
      <c r="A439" s="1" t="s">
        <v>1705</v>
      </c>
      <c r="B439" s="2">
        <v>36121</v>
      </c>
      <c r="C439" s="1" t="s">
        <v>32</v>
      </c>
      <c r="D439" s="1" t="s">
        <v>40</v>
      </c>
      <c r="E439" s="1" t="s">
        <v>3</v>
      </c>
      <c r="F439" s="1" t="s">
        <v>4</v>
      </c>
      <c r="G439" s="1" t="s">
        <v>28</v>
      </c>
      <c r="H439" s="1" t="s">
        <v>906</v>
      </c>
      <c r="I439" s="1" t="s">
        <v>1287</v>
      </c>
      <c r="J439" s="1">
        <v>18000</v>
      </c>
      <c r="K439" s="1">
        <v>24205</v>
      </c>
      <c r="L439" s="1">
        <v>487</v>
      </c>
      <c r="M439" s="1">
        <v>0</v>
      </c>
      <c r="N439" s="1">
        <v>7.2</v>
      </c>
      <c r="O439" s="1">
        <v>117</v>
      </c>
      <c r="P439" s="1">
        <v>95</v>
      </c>
      <c r="Q439" s="9">
        <v>162792677</v>
      </c>
      <c r="R439" s="3">
        <v>120000000</v>
      </c>
    </row>
    <row r="440" spans="1:18" x14ac:dyDescent="0.25">
      <c r="A440" s="1" t="s">
        <v>5154</v>
      </c>
      <c r="B440" s="2">
        <v>39990</v>
      </c>
      <c r="C440" s="1" t="s">
        <v>32</v>
      </c>
      <c r="D440" s="1" t="s">
        <v>33</v>
      </c>
      <c r="E440" s="1" t="s">
        <v>3</v>
      </c>
      <c r="F440" s="1" t="s">
        <v>4</v>
      </c>
      <c r="G440" s="1" t="s">
        <v>84</v>
      </c>
      <c r="H440" s="1" t="s">
        <v>629</v>
      </c>
      <c r="I440" s="1" t="s">
        <v>480</v>
      </c>
      <c r="J440" s="1">
        <v>18000</v>
      </c>
      <c r="K440" s="1">
        <v>48878</v>
      </c>
      <c r="L440" s="1">
        <v>0</v>
      </c>
      <c r="M440" s="1">
        <v>0</v>
      </c>
      <c r="N440" s="1">
        <v>6.8</v>
      </c>
      <c r="O440" s="1">
        <v>240</v>
      </c>
      <c r="P440" s="1">
        <v>96</v>
      </c>
      <c r="Q440" s="9">
        <v>137850096</v>
      </c>
      <c r="R440" s="3">
        <v>200000000</v>
      </c>
    </row>
    <row r="441" spans="1:18" x14ac:dyDescent="0.25">
      <c r="A441" s="1" t="s">
        <v>4577</v>
      </c>
      <c r="B441" s="2">
        <v>39182</v>
      </c>
      <c r="C441" s="1" t="s">
        <v>32</v>
      </c>
      <c r="D441" s="1" t="s">
        <v>61</v>
      </c>
      <c r="E441" s="1" t="s">
        <v>3</v>
      </c>
      <c r="F441" s="1" t="s">
        <v>4</v>
      </c>
      <c r="G441" s="1" t="s">
        <v>92</v>
      </c>
      <c r="H441" s="1" t="s">
        <v>574</v>
      </c>
      <c r="I441" s="1" t="s">
        <v>274</v>
      </c>
      <c r="J441" s="1">
        <v>18000</v>
      </c>
      <c r="K441" s="1">
        <v>20354</v>
      </c>
      <c r="L441" s="1">
        <v>0</v>
      </c>
      <c r="M441" s="1">
        <v>0</v>
      </c>
      <c r="N441" s="1">
        <v>7.8</v>
      </c>
      <c r="O441" s="1">
        <v>300</v>
      </c>
      <c r="P441" s="1">
        <v>176</v>
      </c>
      <c r="Q441" s="9">
        <v>130127620</v>
      </c>
      <c r="R441" s="3">
        <v>100000000</v>
      </c>
    </row>
    <row r="442" spans="1:18" x14ac:dyDescent="0.25">
      <c r="A442" s="1" t="s">
        <v>1963</v>
      </c>
      <c r="B442" s="2">
        <v>36415</v>
      </c>
      <c r="C442" s="1" t="s">
        <v>32</v>
      </c>
      <c r="D442" s="1" t="s">
        <v>9</v>
      </c>
      <c r="E442" s="1" t="s">
        <v>3</v>
      </c>
      <c r="F442" s="1" t="s">
        <v>4</v>
      </c>
      <c r="G442" s="1" t="s">
        <v>92</v>
      </c>
      <c r="H442" s="1" t="s">
        <v>906</v>
      </c>
      <c r="I442" s="1" t="s">
        <v>1964</v>
      </c>
      <c r="J442" s="1">
        <v>18000</v>
      </c>
      <c r="K442" s="1">
        <v>19078</v>
      </c>
      <c r="L442" s="1">
        <v>0</v>
      </c>
      <c r="M442" s="1">
        <v>22000</v>
      </c>
      <c r="N442" s="1">
        <v>8.4</v>
      </c>
      <c r="O442" s="1">
        <v>176</v>
      </c>
      <c r="P442" s="1">
        <v>122</v>
      </c>
      <c r="Q442" s="9">
        <v>130058047</v>
      </c>
      <c r="R442" s="3">
        <v>15000000</v>
      </c>
    </row>
    <row r="443" spans="1:18" x14ac:dyDescent="0.25">
      <c r="A443" s="1" t="s">
        <v>6189</v>
      </c>
      <c r="B443" s="2">
        <v>41158</v>
      </c>
      <c r="C443" s="1" t="s">
        <v>32</v>
      </c>
      <c r="D443" s="1" t="s">
        <v>77</v>
      </c>
      <c r="E443" s="1" t="s">
        <v>3</v>
      </c>
      <c r="F443" s="1" t="s">
        <v>4</v>
      </c>
      <c r="G443" s="1" t="s">
        <v>92</v>
      </c>
      <c r="H443" s="1" t="s">
        <v>574</v>
      </c>
      <c r="I443" s="1" t="s">
        <v>6190</v>
      </c>
      <c r="J443" s="1">
        <v>18000</v>
      </c>
      <c r="K443" s="1">
        <v>36237</v>
      </c>
      <c r="L443" s="1">
        <v>79</v>
      </c>
      <c r="M443" s="1">
        <v>19000</v>
      </c>
      <c r="N443" s="1">
        <v>6.8</v>
      </c>
      <c r="O443" s="1">
        <v>298</v>
      </c>
      <c r="P443" s="1">
        <v>115</v>
      </c>
      <c r="Q443" s="9">
        <v>126149655</v>
      </c>
      <c r="R443" s="3">
        <v>85000000</v>
      </c>
    </row>
    <row r="444" spans="1:18" x14ac:dyDescent="0.25">
      <c r="A444" s="1" t="s">
        <v>3454</v>
      </c>
      <c r="B444" s="2">
        <v>37813</v>
      </c>
      <c r="C444" s="1" t="s">
        <v>32</v>
      </c>
      <c r="D444" s="1" t="s">
        <v>20</v>
      </c>
      <c r="E444" s="1" t="s">
        <v>3</v>
      </c>
      <c r="F444" s="1" t="s">
        <v>4</v>
      </c>
      <c r="G444" s="1" t="s">
        <v>132</v>
      </c>
      <c r="H444" s="1" t="s">
        <v>533</v>
      </c>
      <c r="I444" s="1" t="s">
        <v>2568</v>
      </c>
      <c r="J444" s="1">
        <v>18000</v>
      </c>
      <c r="K444" s="1">
        <v>22679</v>
      </c>
      <c r="L444" s="1">
        <v>278</v>
      </c>
      <c r="M444" s="1">
        <v>0</v>
      </c>
      <c r="N444" s="1">
        <v>6.7</v>
      </c>
      <c r="O444" s="1">
        <v>145</v>
      </c>
      <c r="P444" s="1">
        <v>128</v>
      </c>
      <c r="Q444" s="9">
        <v>124590960</v>
      </c>
      <c r="R444" s="3">
        <v>80000000</v>
      </c>
    </row>
    <row r="445" spans="1:18" x14ac:dyDescent="0.25">
      <c r="A445" s="1" t="s">
        <v>1111</v>
      </c>
      <c r="B445" s="2">
        <v>34543</v>
      </c>
      <c r="C445" s="1" t="s">
        <v>32</v>
      </c>
      <c r="D445" s="1" t="s">
        <v>77</v>
      </c>
      <c r="E445" s="1" t="s">
        <v>3</v>
      </c>
      <c r="F445" s="1" t="s">
        <v>4</v>
      </c>
      <c r="G445" s="1" t="s">
        <v>92</v>
      </c>
      <c r="H445" s="1" t="s">
        <v>533</v>
      </c>
      <c r="I445" s="1" t="s">
        <v>1112</v>
      </c>
      <c r="J445" s="1">
        <v>18000</v>
      </c>
      <c r="K445" s="1">
        <v>20966</v>
      </c>
      <c r="L445" s="1">
        <v>101</v>
      </c>
      <c r="M445" s="1">
        <v>0</v>
      </c>
      <c r="N445" s="1">
        <v>7.2</v>
      </c>
      <c r="O445" s="1">
        <v>114</v>
      </c>
      <c r="P445" s="1">
        <v>116</v>
      </c>
      <c r="Q445" s="9">
        <v>121248145</v>
      </c>
      <c r="R445" s="3">
        <v>25000000</v>
      </c>
    </row>
    <row r="446" spans="1:18" x14ac:dyDescent="0.25">
      <c r="A446" s="1" t="s">
        <v>5838</v>
      </c>
      <c r="B446" s="2">
        <v>40614</v>
      </c>
      <c r="C446" s="1" t="s">
        <v>32</v>
      </c>
      <c r="D446" s="1" t="s">
        <v>20</v>
      </c>
      <c r="E446" s="1" t="s">
        <v>3</v>
      </c>
      <c r="F446" s="1" t="s">
        <v>4</v>
      </c>
      <c r="G446" s="1" t="s">
        <v>92</v>
      </c>
      <c r="H446" s="1" t="s">
        <v>906</v>
      </c>
      <c r="I446" s="1" t="s">
        <v>4893</v>
      </c>
      <c r="J446" s="1">
        <v>18000</v>
      </c>
      <c r="K446" s="1">
        <v>18669</v>
      </c>
      <c r="L446" s="1">
        <v>91</v>
      </c>
      <c r="M446" s="1">
        <v>31000</v>
      </c>
      <c r="N446" s="1">
        <v>6.9</v>
      </c>
      <c r="O446" s="1">
        <v>340</v>
      </c>
      <c r="P446" s="1">
        <v>106</v>
      </c>
      <c r="Q446" s="9">
        <v>117528646</v>
      </c>
      <c r="R446" s="3">
        <v>35000000</v>
      </c>
    </row>
    <row r="447" spans="1:18" x14ac:dyDescent="0.25">
      <c r="A447" s="1" t="s">
        <v>1300</v>
      </c>
      <c r="B447" s="2">
        <v>35397</v>
      </c>
      <c r="C447" s="1" t="s">
        <v>32</v>
      </c>
      <c r="D447" s="1" t="s">
        <v>2</v>
      </c>
      <c r="E447" s="1" t="s">
        <v>3</v>
      </c>
      <c r="F447" s="1" t="s">
        <v>4</v>
      </c>
      <c r="G447" s="1" t="s">
        <v>92</v>
      </c>
      <c r="H447" s="1" t="s">
        <v>906</v>
      </c>
      <c r="I447" s="1" t="s">
        <v>785</v>
      </c>
      <c r="J447" s="1">
        <v>18000</v>
      </c>
      <c r="K447" s="1">
        <v>31349</v>
      </c>
      <c r="L447" s="1">
        <v>541</v>
      </c>
      <c r="M447" s="1">
        <v>0</v>
      </c>
      <c r="N447" s="1">
        <v>7.4</v>
      </c>
      <c r="O447" s="1">
        <v>71</v>
      </c>
      <c r="P447" s="1">
        <v>149</v>
      </c>
      <c r="Q447" s="9">
        <v>108706165</v>
      </c>
      <c r="R447" s="3">
        <v>40000000</v>
      </c>
    </row>
    <row r="448" spans="1:18" x14ac:dyDescent="0.25">
      <c r="A448" s="1" t="s">
        <v>5973</v>
      </c>
      <c r="B448" s="2">
        <v>40887</v>
      </c>
      <c r="C448" s="1" t="s">
        <v>32</v>
      </c>
      <c r="D448" s="1" t="s">
        <v>2</v>
      </c>
      <c r="E448" s="1" t="s">
        <v>3</v>
      </c>
      <c r="F448" s="1" t="s">
        <v>4</v>
      </c>
      <c r="G448" s="1" t="s">
        <v>92</v>
      </c>
      <c r="H448" s="1" t="s">
        <v>629</v>
      </c>
      <c r="I448" s="1" t="s">
        <v>890</v>
      </c>
      <c r="J448" s="1">
        <v>18000</v>
      </c>
      <c r="K448" s="1">
        <v>20388</v>
      </c>
      <c r="L448" s="1">
        <v>21000</v>
      </c>
      <c r="M448" s="1">
        <v>54000</v>
      </c>
      <c r="N448" s="1">
        <v>7.8</v>
      </c>
      <c r="O448" s="1">
        <v>517</v>
      </c>
      <c r="P448" s="1">
        <v>158</v>
      </c>
      <c r="Q448" s="9">
        <v>102515793</v>
      </c>
      <c r="R448" s="3">
        <v>90000000</v>
      </c>
    </row>
    <row r="449" spans="1:18" x14ac:dyDescent="0.25">
      <c r="A449" s="1" t="s">
        <v>6752</v>
      </c>
      <c r="B449" s="2">
        <v>41808</v>
      </c>
      <c r="C449" s="1" t="s">
        <v>32</v>
      </c>
      <c r="D449" s="1" t="s">
        <v>77</v>
      </c>
      <c r="E449" s="1" t="s">
        <v>3</v>
      </c>
      <c r="F449" s="1" t="s">
        <v>4</v>
      </c>
      <c r="G449" s="1" t="s">
        <v>92</v>
      </c>
      <c r="H449" s="1" t="s">
        <v>574</v>
      </c>
      <c r="I449" s="1" t="s">
        <v>1912</v>
      </c>
      <c r="J449" s="1">
        <v>18000</v>
      </c>
      <c r="K449" s="1">
        <v>37605</v>
      </c>
      <c r="L449" s="1">
        <v>845</v>
      </c>
      <c r="M449" s="1">
        <v>56000</v>
      </c>
      <c r="N449" s="1">
        <v>7.2</v>
      </c>
      <c r="O449" s="1">
        <v>292</v>
      </c>
      <c r="P449" s="1">
        <v>132</v>
      </c>
      <c r="Q449" s="9">
        <v>101530738</v>
      </c>
      <c r="R449" s="3">
        <v>55000000</v>
      </c>
    </row>
    <row r="450" spans="1:18" x14ac:dyDescent="0.25">
      <c r="A450" s="1" t="s">
        <v>1034</v>
      </c>
      <c r="B450" s="2">
        <v>34311</v>
      </c>
      <c r="C450" s="1" t="s">
        <v>32</v>
      </c>
      <c r="D450" s="1" t="s">
        <v>2</v>
      </c>
      <c r="E450" s="1" t="s">
        <v>3</v>
      </c>
      <c r="F450" s="1" t="s">
        <v>4</v>
      </c>
      <c r="G450" s="1" t="s">
        <v>132</v>
      </c>
      <c r="H450" s="1" t="s">
        <v>574</v>
      </c>
      <c r="I450" s="1" t="s">
        <v>1035</v>
      </c>
      <c r="J450" s="1">
        <v>18000</v>
      </c>
      <c r="K450" s="1">
        <v>30063</v>
      </c>
      <c r="L450" s="1">
        <v>79</v>
      </c>
      <c r="M450" s="1">
        <v>0</v>
      </c>
      <c r="N450" s="1">
        <v>6.5</v>
      </c>
      <c r="O450" s="1">
        <v>43</v>
      </c>
      <c r="P450" s="1">
        <v>141</v>
      </c>
      <c r="Q450" s="9">
        <v>100768056</v>
      </c>
      <c r="R450" s="3">
        <v>45000000</v>
      </c>
    </row>
    <row r="451" spans="1:18" x14ac:dyDescent="0.25">
      <c r="A451" s="1" t="s">
        <v>6449</v>
      </c>
      <c r="B451" s="2">
        <v>41445</v>
      </c>
      <c r="C451" s="1" t="s">
        <v>32</v>
      </c>
      <c r="D451" s="1" t="s">
        <v>77</v>
      </c>
      <c r="E451" s="1" t="s">
        <v>3</v>
      </c>
      <c r="F451" s="1" t="s">
        <v>4</v>
      </c>
      <c r="G451" s="1" t="s">
        <v>92</v>
      </c>
      <c r="H451" s="1" t="s">
        <v>2340</v>
      </c>
      <c r="I451" s="1" t="s">
        <v>1912</v>
      </c>
      <c r="J451" s="1">
        <v>18000</v>
      </c>
      <c r="K451" s="1">
        <v>31782</v>
      </c>
      <c r="L451" s="1">
        <v>845</v>
      </c>
      <c r="M451" s="1">
        <v>45000</v>
      </c>
      <c r="N451" s="1">
        <v>6.5</v>
      </c>
      <c r="O451" s="1">
        <v>358</v>
      </c>
      <c r="P451" s="1">
        <v>119</v>
      </c>
      <c r="Q451" s="9">
        <v>98895417</v>
      </c>
      <c r="R451" s="3">
        <v>70000000</v>
      </c>
    </row>
    <row r="452" spans="1:18" x14ac:dyDescent="0.25">
      <c r="A452" s="1" t="s">
        <v>2556</v>
      </c>
      <c r="B452" s="2">
        <v>36572</v>
      </c>
      <c r="C452" s="1" t="s">
        <v>32</v>
      </c>
      <c r="D452" s="1" t="s">
        <v>9</v>
      </c>
      <c r="E452" s="1" t="s">
        <v>3</v>
      </c>
      <c r="F452" s="1" t="s">
        <v>4</v>
      </c>
      <c r="G452" s="1" t="s">
        <v>132</v>
      </c>
      <c r="H452" s="1" t="s">
        <v>629</v>
      </c>
      <c r="I452" s="1" t="s">
        <v>2225</v>
      </c>
      <c r="J452" s="1">
        <v>18000</v>
      </c>
      <c r="K452" s="1">
        <v>33645</v>
      </c>
      <c r="L452" s="1">
        <v>0</v>
      </c>
      <c r="M452" s="1">
        <v>0</v>
      </c>
      <c r="N452" s="1">
        <v>7.2</v>
      </c>
      <c r="O452" s="1">
        <v>294</v>
      </c>
      <c r="P452" s="1">
        <v>106</v>
      </c>
      <c r="Q452" s="9">
        <v>94999143</v>
      </c>
      <c r="R452" s="3">
        <v>75000000</v>
      </c>
    </row>
    <row r="453" spans="1:18" x14ac:dyDescent="0.25">
      <c r="A453" s="1" t="s">
        <v>5669</v>
      </c>
      <c r="B453" s="2">
        <v>40285</v>
      </c>
      <c r="C453" s="1" t="s">
        <v>32</v>
      </c>
      <c r="D453" s="1" t="s">
        <v>77</v>
      </c>
      <c r="E453" s="1" t="s">
        <v>3</v>
      </c>
      <c r="F453" s="1" t="s">
        <v>4</v>
      </c>
      <c r="G453" s="1" t="s">
        <v>92</v>
      </c>
      <c r="H453" s="1" t="s">
        <v>574</v>
      </c>
      <c r="I453" s="1" t="s">
        <v>993</v>
      </c>
      <c r="J453" s="1">
        <v>18000</v>
      </c>
      <c r="K453" s="1">
        <v>44797</v>
      </c>
      <c r="L453" s="1">
        <v>117</v>
      </c>
      <c r="M453" s="1">
        <v>20000</v>
      </c>
      <c r="N453" s="1">
        <v>6.9</v>
      </c>
      <c r="O453" s="1">
        <v>325</v>
      </c>
      <c r="P453" s="1">
        <v>118</v>
      </c>
      <c r="Q453" s="9">
        <v>94822707</v>
      </c>
      <c r="R453" s="3">
        <v>80000000</v>
      </c>
    </row>
    <row r="454" spans="1:18" x14ac:dyDescent="0.25">
      <c r="A454" s="1" t="s">
        <v>6101</v>
      </c>
      <c r="B454" s="2">
        <v>41104</v>
      </c>
      <c r="C454" s="1" t="s">
        <v>32</v>
      </c>
      <c r="D454" s="1" t="s">
        <v>9</v>
      </c>
      <c r="E454" s="1" t="s">
        <v>3</v>
      </c>
      <c r="F454" s="1" t="s">
        <v>4</v>
      </c>
      <c r="G454" s="1" t="s">
        <v>92</v>
      </c>
      <c r="H454" s="1" t="s">
        <v>574</v>
      </c>
      <c r="I454" s="1" t="s">
        <v>480</v>
      </c>
      <c r="J454" s="1">
        <v>18000</v>
      </c>
      <c r="K454" s="1">
        <v>20952</v>
      </c>
      <c r="L454" s="1">
        <v>0</v>
      </c>
      <c r="M454" s="1">
        <v>64000</v>
      </c>
      <c r="N454" s="1">
        <v>7.3</v>
      </c>
      <c r="O454" s="1">
        <v>449</v>
      </c>
      <c r="P454" s="1">
        <v>138</v>
      </c>
      <c r="Q454" s="9">
        <v>93749203</v>
      </c>
      <c r="R454" s="3">
        <v>31000000</v>
      </c>
    </row>
    <row r="455" spans="1:18" x14ac:dyDescent="0.25">
      <c r="A455" s="1" t="s">
        <v>1186</v>
      </c>
      <c r="B455" s="2">
        <v>34710</v>
      </c>
      <c r="C455" s="1" t="s">
        <v>32</v>
      </c>
      <c r="D455" s="1" t="s">
        <v>77</v>
      </c>
      <c r="E455" s="1" t="s">
        <v>3</v>
      </c>
      <c r="F455" s="1" t="s">
        <v>4</v>
      </c>
      <c r="G455" s="1" t="s">
        <v>92</v>
      </c>
      <c r="H455" s="1" t="s">
        <v>574</v>
      </c>
      <c r="I455" s="1" t="s">
        <v>556</v>
      </c>
      <c r="J455" s="1">
        <v>18000</v>
      </c>
      <c r="K455" s="1">
        <v>30132</v>
      </c>
      <c r="L455" s="1">
        <v>12000</v>
      </c>
      <c r="M455" s="1">
        <v>0</v>
      </c>
      <c r="N455" s="1">
        <v>7.3</v>
      </c>
      <c r="O455" s="1">
        <v>82</v>
      </c>
      <c r="P455" s="1">
        <v>123</v>
      </c>
      <c r="Q455" s="9">
        <v>91400000</v>
      </c>
      <c r="R455" s="3">
        <v>53000000</v>
      </c>
    </row>
    <row r="456" spans="1:18" x14ac:dyDescent="0.25">
      <c r="A456" s="1" t="s">
        <v>5439</v>
      </c>
      <c r="B456" s="2">
        <v>39829</v>
      </c>
      <c r="C456" s="1" t="s">
        <v>32</v>
      </c>
      <c r="D456" s="1" t="s">
        <v>20</v>
      </c>
      <c r="E456" s="1" t="s">
        <v>3</v>
      </c>
      <c r="F456" s="1" t="s">
        <v>4</v>
      </c>
      <c r="G456" s="1" t="s">
        <v>92</v>
      </c>
      <c r="H456" s="1" t="s">
        <v>2340</v>
      </c>
      <c r="I456" s="1" t="s">
        <v>2743</v>
      </c>
      <c r="J456" s="1">
        <v>18000</v>
      </c>
      <c r="K456" s="1">
        <v>22436</v>
      </c>
      <c r="L456" s="1">
        <v>126</v>
      </c>
      <c r="M456" s="1">
        <v>9000</v>
      </c>
      <c r="N456" s="1">
        <v>6.5</v>
      </c>
      <c r="O456" s="1">
        <v>174</v>
      </c>
      <c r="P456" s="1">
        <v>96</v>
      </c>
      <c r="Q456" s="9">
        <v>88915214</v>
      </c>
      <c r="R456" s="3">
        <v>38000000</v>
      </c>
    </row>
    <row r="457" spans="1:18" x14ac:dyDescent="0.25">
      <c r="A457" s="1" t="s">
        <v>4352</v>
      </c>
      <c r="B457" s="2">
        <v>38779</v>
      </c>
      <c r="C457" s="1" t="s">
        <v>32</v>
      </c>
      <c r="D457" s="1" t="s">
        <v>2</v>
      </c>
      <c r="E457" s="1" t="s">
        <v>3</v>
      </c>
      <c r="F457" s="1" t="s">
        <v>4</v>
      </c>
      <c r="G457" s="1" t="s">
        <v>92</v>
      </c>
      <c r="H457" s="1" t="s">
        <v>574</v>
      </c>
      <c r="I457" s="1" t="s">
        <v>539</v>
      </c>
      <c r="J457" s="1">
        <v>18000</v>
      </c>
      <c r="K457" s="1">
        <v>19148</v>
      </c>
      <c r="L457" s="1">
        <v>0</v>
      </c>
      <c r="M457" s="1">
        <v>0</v>
      </c>
      <c r="N457" s="1">
        <v>7.6</v>
      </c>
      <c r="O457" s="1">
        <v>230</v>
      </c>
      <c r="P457" s="1">
        <v>129</v>
      </c>
      <c r="Q457" s="9">
        <v>88504640</v>
      </c>
      <c r="R457" s="3">
        <v>45000000</v>
      </c>
    </row>
    <row r="458" spans="1:18" x14ac:dyDescent="0.25">
      <c r="A458" s="1" t="s">
        <v>897</v>
      </c>
      <c r="B458" s="2">
        <v>33669</v>
      </c>
      <c r="C458" s="1" t="s">
        <v>32</v>
      </c>
      <c r="D458" s="1" t="s">
        <v>315</v>
      </c>
      <c r="E458" s="1" t="s">
        <v>3</v>
      </c>
      <c r="F458" s="1" t="s">
        <v>4</v>
      </c>
      <c r="G458" s="1" t="s">
        <v>92</v>
      </c>
      <c r="H458" s="1" t="s">
        <v>533</v>
      </c>
      <c r="I458" s="1" t="s">
        <v>197</v>
      </c>
      <c r="J458" s="1">
        <v>18000</v>
      </c>
      <c r="K458" s="1">
        <v>42220</v>
      </c>
      <c r="L458" s="1">
        <v>0</v>
      </c>
      <c r="M458" s="1">
        <v>14000</v>
      </c>
      <c r="N458" s="1">
        <v>7.5</v>
      </c>
      <c r="O458" s="1">
        <v>181</v>
      </c>
      <c r="P458" s="1">
        <v>155</v>
      </c>
      <c r="Q458" s="9">
        <v>82522790</v>
      </c>
      <c r="R458" s="3">
        <v>40000000</v>
      </c>
    </row>
    <row r="459" spans="1:18" x14ac:dyDescent="0.25">
      <c r="A459" s="1" t="s">
        <v>4593</v>
      </c>
      <c r="B459" s="2">
        <v>39185</v>
      </c>
      <c r="C459" s="1" t="s">
        <v>32</v>
      </c>
      <c r="D459" s="1" t="s">
        <v>77</v>
      </c>
      <c r="E459" s="1" t="s">
        <v>3</v>
      </c>
      <c r="F459" s="1" t="s">
        <v>4</v>
      </c>
      <c r="G459" s="1" t="s">
        <v>132</v>
      </c>
      <c r="H459" s="1" t="s">
        <v>629</v>
      </c>
      <c r="I459" s="1" t="s">
        <v>480</v>
      </c>
      <c r="J459" s="1">
        <v>18000</v>
      </c>
      <c r="K459" s="1">
        <v>31523</v>
      </c>
      <c r="L459" s="1">
        <v>0</v>
      </c>
      <c r="M459" s="1">
        <v>3000</v>
      </c>
      <c r="N459" s="1">
        <v>6.3</v>
      </c>
      <c r="O459" s="1">
        <v>287</v>
      </c>
      <c r="P459" s="1">
        <v>115</v>
      </c>
      <c r="Q459" s="9">
        <v>82161969</v>
      </c>
      <c r="R459" s="3">
        <v>150000000</v>
      </c>
    </row>
    <row r="460" spans="1:18" x14ac:dyDescent="0.25">
      <c r="A460" s="1" t="s">
        <v>5735</v>
      </c>
      <c r="B460" s="2">
        <v>40211</v>
      </c>
      <c r="C460" s="1" t="s">
        <v>32</v>
      </c>
      <c r="D460" s="1" t="s">
        <v>77</v>
      </c>
      <c r="E460" s="1" t="s">
        <v>3</v>
      </c>
      <c r="F460" s="1" t="s">
        <v>4</v>
      </c>
      <c r="G460" s="1" t="s">
        <v>132</v>
      </c>
      <c r="H460" s="1" t="s">
        <v>574</v>
      </c>
      <c r="I460" s="1" t="s">
        <v>556</v>
      </c>
      <c r="J460" s="1">
        <v>18000</v>
      </c>
      <c r="K460" s="1">
        <v>25780</v>
      </c>
      <c r="L460" s="1">
        <v>12000</v>
      </c>
      <c r="M460" s="1">
        <v>18000</v>
      </c>
      <c r="N460" s="1">
        <v>6.8</v>
      </c>
      <c r="O460" s="1">
        <v>316</v>
      </c>
      <c r="P460" s="1">
        <v>98</v>
      </c>
      <c r="Q460" s="9">
        <v>81557479</v>
      </c>
      <c r="R460" s="3">
        <v>100000000</v>
      </c>
    </row>
    <row r="461" spans="1:18" x14ac:dyDescent="0.25">
      <c r="A461" s="1" t="s">
        <v>4834</v>
      </c>
      <c r="B461" s="2">
        <v>39703</v>
      </c>
      <c r="C461" s="1" t="s">
        <v>32</v>
      </c>
      <c r="D461" s="1" t="s">
        <v>2</v>
      </c>
      <c r="E461" s="1" t="s">
        <v>3</v>
      </c>
      <c r="F461" s="1" t="s">
        <v>4</v>
      </c>
      <c r="G461" s="1" t="s">
        <v>132</v>
      </c>
      <c r="H461" s="1" t="s">
        <v>906</v>
      </c>
      <c r="I461" s="1" t="s">
        <v>2743</v>
      </c>
      <c r="J461" s="1">
        <v>18000</v>
      </c>
      <c r="K461" s="1">
        <v>25661</v>
      </c>
      <c r="L461" s="1">
        <v>126</v>
      </c>
      <c r="M461" s="1">
        <v>0</v>
      </c>
      <c r="N461" s="1">
        <v>6.8</v>
      </c>
      <c r="O461" s="1">
        <v>144</v>
      </c>
      <c r="P461" s="1">
        <v>123</v>
      </c>
      <c r="Q461" s="9">
        <v>81159365</v>
      </c>
      <c r="R461" s="3">
        <v>35000000</v>
      </c>
    </row>
    <row r="462" spans="1:18" x14ac:dyDescent="0.25">
      <c r="A462" s="1" t="s">
        <v>5053</v>
      </c>
      <c r="B462" s="2">
        <v>39700</v>
      </c>
      <c r="C462" s="1" t="s">
        <v>32</v>
      </c>
      <c r="D462" s="1" t="s">
        <v>9</v>
      </c>
      <c r="E462" s="1" t="s">
        <v>3</v>
      </c>
      <c r="F462" s="1" t="s">
        <v>4</v>
      </c>
      <c r="G462" s="1" t="s">
        <v>132</v>
      </c>
      <c r="H462" s="1" t="s">
        <v>533</v>
      </c>
      <c r="I462" s="1" t="s">
        <v>4117</v>
      </c>
      <c r="J462" s="1">
        <v>18000</v>
      </c>
      <c r="K462" s="1">
        <v>22194</v>
      </c>
      <c r="L462" s="1">
        <v>301</v>
      </c>
      <c r="M462" s="1">
        <v>0</v>
      </c>
      <c r="N462" s="1">
        <v>5.5</v>
      </c>
      <c r="O462" s="1">
        <v>276</v>
      </c>
      <c r="P462" s="1">
        <v>104</v>
      </c>
      <c r="Q462" s="9">
        <v>79363785</v>
      </c>
      <c r="R462" s="3">
        <v>80000000</v>
      </c>
    </row>
    <row r="463" spans="1:18" x14ac:dyDescent="0.25">
      <c r="A463" s="1" t="s">
        <v>3693</v>
      </c>
      <c r="B463" s="2">
        <v>38087</v>
      </c>
      <c r="C463" s="1" t="s">
        <v>32</v>
      </c>
      <c r="D463" s="1" t="s">
        <v>77</v>
      </c>
      <c r="E463" s="1" t="s">
        <v>3</v>
      </c>
      <c r="F463" s="1" t="s">
        <v>4</v>
      </c>
      <c r="G463" s="1" t="s">
        <v>92</v>
      </c>
      <c r="H463" s="1" t="s">
        <v>574</v>
      </c>
      <c r="I463" s="1" t="s">
        <v>556</v>
      </c>
      <c r="J463" s="1">
        <v>18000</v>
      </c>
      <c r="K463" s="1">
        <v>20454</v>
      </c>
      <c r="L463" s="1">
        <v>12000</v>
      </c>
      <c r="M463" s="1">
        <v>14000</v>
      </c>
      <c r="N463" s="1">
        <v>7.7</v>
      </c>
      <c r="O463" s="1">
        <v>171</v>
      </c>
      <c r="P463" s="1">
        <v>146</v>
      </c>
      <c r="Q463" s="9">
        <v>77862546</v>
      </c>
      <c r="R463" s="3">
        <v>70000000</v>
      </c>
    </row>
    <row r="464" spans="1:18" x14ac:dyDescent="0.25">
      <c r="A464" s="1" t="s">
        <v>1001</v>
      </c>
      <c r="B464" s="2">
        <v>34318</v>
      </c>
      <c r="C464" s="1" t="s">
        <v>32</v>
      </c>
      <c r="D464" s="1" t="s">
        <v>9</v>
      </c>
      <c r="E464" s="1" t="s">
        <v>3</v>
      </c>
      <c r="F464" s="1" t="s">
        <v>4</v>
      </c>
      <c r="G464" s="1" t="s">
        <v>132</v>
      </c>
      <c r="H464" s="1" t="s">
        <v>574</v>
      </c>
      <c r="I464" s="1" t="s">
        <v>881</v>
      </c>
      <c r="J464" s="1">
        <v>18000</v>
      </c>
      <c r="K464" s="1">
        <v>33865</v>
      </c>
      <c r="L464" s="1">
        <v>438</v>
      </c>
      <c r="M464" s="1">
        <v>0</v>
      </c>
      <c r="N464" s="1">
        <v>7.7</v>
      </c>
      <c r="O464" s="1">
        <v>68</v>
      </c>
      <c r="P464" s="1">
        <v>125</v>
      </c>
      <c r="Q464" s="9">
        <v>77324422</v>
      </c>
      <c r="R464" s="3">
        <v>26000000</v>
      </c>
    </row>
    <row r="465" spans="1:18" x14ac:dyDescent="0.25">
      <c r="A465" s="1" t="s">
        <v>2911</v>
      </c>
      <c r="B465" s="2">
        <v>37033</v>
      </c>
      <c r="C465" s="1" t="s">
        <v>32</v>
      </c>
      <c r="D465" s="1" t="s">
        <v>2</v>
      </c>
      <c r="E465" s="1" t="s">
        <v>3</v>
      </c>
      <c r="F465" s="1" t="s">
        <v>4</v>
      </c>
      <c r="G465" s="1" t="s">
        <v>92</v>
      </c>
      <c r="H465" s="1" t="s">
        <v>574</v>
      </c>
      <c r="I465" s="1" t="s">
        <v>1912</v>
      </c>
      <c r="J465" s="1">
        <v>18000</v>
      </c>
      <c r="K465" s="1">
        <v>22370</v>
      </c>
      <c r="L465" s="1">
        <v>845</v>
      </c>
      <c r="M465" s="1">
        <v>0</v>
      </c>
      <c r="N465" s="1">
        <v>7.7</v>
      </c>
      <c r="O465" s="1">
        <v>109</v>
      </c>
      <c r="P465" s="1">
        <v>122</v>
      </c>
      <c r="Q465" s="9">
        <v>76261036</v>
      </c>
      <c r="R465" s="3">
        <v>45000000</v>
      </c>
    </row>
    <row r="466" spans="1:18" x14ac:dyDescent="0.25">
      <c r="A466" s="1" t="s">
        <v>6309</v>
      </c>
      <c r="B466" s="2">
        <v>41615</v>
      </c>
      <c r="C466" s="1" t="s">
        <v>32</v>
      </c>
      <c r="D466" s="1" t="s">
        <v>77</v>
      </c>
      <c r="E466" s="1" t="s">
        <v>3</v>
      </c>
      <c r="F466" s="1" t="s">
        <v>4</v>
      </c>
      <c r="G466" s="1" t="s">
        <v>92</v>
      </c>
      <c r="H466" s="1" t="s">
        <v>574</v>
      </c>
      <c r="I466" s="1" t="s">
        <v>6080</v>
      </c>
      <c r="J466" s="1">
        <v>18000</v>
      </c>
      <c r="K466" s="1">
        <v>20148</v>
      </c>
      <c r="L466" s="1">
        <v>175</v>
      </c>
      <c r="M466" s="1">
        <v>22000</v>
      </c>
      <c r="N466" s="1">
        <v>6.7</v>
      </c>
      <c r="O466" s="1">
        <v>265</v>
      </c>
      <c r="P466" s="1">
        <v>109</v>
      </c>
      <c r="Q466" s="9">
        <v>75573300</v>
      </c>
      <c r="R466" s="3">
        <v>61000000</v>
      </c>
    </row>
    <row r="467" spans="1:18" x14ac:dyDescent="0.25">
      <c r="A467" s="1" t="s">
        <v>5293</v>
      </c>
      <c r="B467" s="2">
        <v>40032</v>
      </c>
      <c r="C467" s="1" t="s">
        <v>32</v>
      </c>
      <c r="D467" s="1" t="s">
        <v>2</v>
      </c>
      <c r="E467" s="1" t="s">
        <v>3</v>
      </c>
      <c r="F467" s="1" t="s">
        <v>4</v>
      </c>
      <c r="G467" s="1" t="s">
        <v>92</v>
      </c>
      <c r="H467" s="1" t="s">
        <v>2340</v>
      </c>
      <c r="I467" s="1" t="s">
        <v>1201</v>
      </c>
      <c r="J467" s="1">
        <v>18000</v>
      </c>
      <c r="K467" s="1">
        <v>22517</v>
      </c>
      <c r="L467" s="1">
        <v>473</v>
      </c>
      <c r="M467" s="1">
        <v>21000</v>
      </c>
      <c r="N467" s="1">
        <v>7.4</v>
      </c>
      <c r="O467" s="1">
        <v>216</v>
      </c>
      <c r="P467" s="1">
        <v>118</v>
      </c>
      <c r="Q467" s="9">
        <v>73343413</v>
      </c>
      <c r="R467" s="3">
        <v>50000000</v>
      </c>
    </row>
    <row r="468" spans="1:18" x14ac:dyDescent="0.25">
      <c r="A468" s="1" t="s">
        <v>3070</v>
      </c>
      <c r="B468" s="2">
        <v>37533</v>
      </c>
      <c r="C468" s="1" t="s">
        <v>32</v>
      </c>
      <c r="D468" s="1" t="s">
        <v>2</v>
      </c>
      <c r="E468" s="1" t="s">
        <v>3</v>
      </c>
      <c r="F468" s="1" t="s">
        <v>4</v>
      </c>
      <c r="G468" s="1" t="s">
        <v>132</v>
      </c>
      <c r="H468" s="1" t="s">
        <v>574</v>
      </c>
      <c r="I468" s="1" t="s">
        <v>3071</v>
      </c>
      <c r="J468" s="1">
        <v>18000</v>
      </c>
      <c r="K468" s="1">
        <v>20970</v>
      </c>
      <c r="L468" s="1">
        <v>415</v>
      </c>
      <c r="M468" s="1">
        <v>0</v>
      </c>
      <c r="N468" s="1">
        <v>7</v>
      </c>
      <c r="O468" s="1">
        <v>129</v>
      </c>
      <c r="P468" s="1">
        <v>116</v>
      </c>
      <c r="Q468" s="9">
        <v>71026631</v>
      </c>
      <c r="R468" s="3">
        <v>36000000</v>
      </c>
    </row>
    <row r="469" spans="1:18" x14ac:dyDescent="0.25">
      <c r="A469" s="1" t="s">
        <v>1234</v>
      </c>
      <c r="B469" s="2">
        <v>35055</v>
      </c>
      <c r="C469" s="1" t="s">
        <v>32</v>
      </c>
      <c r="D469" s="1" t="s">
        <v>77</v>
      </c>
      <c r="E469" s="1" t="s">
        <v>3</v>
      </c>
      <c r="F469" s="1" t="s">
        <v>4</v>
      </c>
      <c r="G469" s="1" t="s">
        <v>92</v>
      </c>
      <c r="H469" s="1" t="s">
        <v>906</v>
      </c>
      <c r="I469" s="1" t="s">
        <v>322</v>
      </c>
      <c r="J469" s="1">
        <v>18000</v>
      </c>
      <c r="K469" s="1">
        <v>30383</v>
      </c>
      <c r="L469" s="1">
        <v>249</v>
      </c>
      <c r="M469" s="1">
        <v>0</v>
      </c>
      <c r="N469" s="1">
        <v>6.6</v>
      </c>
      <c r="O469" s="1">
        <v>64</v>
      </c>
      <c r="P469" s="1">
        <v>127</v>
      </c>
      <c r="Q469" s="9">
        <v>67823573</v>
      </c>
      <c r="R469" s="3">
        <v>50000000</v>
      </c>
    </row>
    <row r="470" spans="1:18" x14ac:dyDescent="0.25">
      <c r="A470" s="1" t="s">
        <v>5670</v>
      </c>
      <c r="B470" s="2">
        <v>40432</v>
      </c>
      <c r="C470" s="1" t="s">
        <v>32</v>
      </c>
      <c r="D470" s="1" t="s">
        <v>77</v>
      </c>
      <c r="E470" s="1" t="s">
        <v>3</v>
      </c>
      <c r="F470" s="1" t="s">
        <v>4</v>
      </c>
      <c r="G470" s="1" t="s">
        <v>132</v>
      </c>
      <c r="H470" s="1" t="s">
        <v>2340</v>
      </c>
      <c r="I470" s="1" t="s">
        <v>1773</v>
      </c>
      <c r="J470" s="1">
        <v>18000</v>
      </c>
      <c r="K470" s="1">
        <v>21554</v>
      </c>
      <c r="L470" s="1">
        <v>72</v>
      </c>
      <c r="M470" s="1">
        <v>0</v>
      </c>
      <c r="N470" s="1">
        <v>5.5</v>
      </c>
      <c r="O470" s="1">
        <v>161</v>
      </c>
      <c r="P470" s="1">
        <v>110</v>
      </c>
      <c r="Q470" s="9">
        <v>67061228</v>
      </c>
      <c r="R470" s="3">
        <v>40000000</v>
      </c>
    </row>
    <row r="471" spans="1:18" x14ac:dyDescent="0.25">
      <c r="A471" s="1" t="s">
        <v>2192</v>
      </c>
      <c r="B471" s="2">
        <v>36499</v>
      </c>
      <c r="C471" s="1" t="s">
        <v>32</v>
      </c>
      <c r="D471" s="1" t="s">
        <v>2</v>
      </c>
      <c r="E471" s="1" t="s">
        <v>3</v>
      </c>
      <c r="F471" s="1" t="s">
        <v>4</v>
      </c>
      <c r="G471" s="1" t="s">
        <v>92</v>
      </c>
      <c r="H471" s="1" t="s">
        <v>574</v>
      </c>
      <c r="I471" s="1" t="s">
        <v>925</v>
      </c>
      <c r="J471" s="1">
        <v>18000</v>
      </c>
      <c r="K471" s="1">
        <v>29748</v>
      </c>
      <c r="L471" s="1">
        <v>176</v>
      </c>
      <c r="M471" s="1">
        <v>0</v>
      </c>
      <c r="N471" s="1">
        <v>6.7</v>
      </c>
      <c r="O471" s="1">
        <v>75</v>
      </c>
      <c r="P471" s="1">
        <v>118</v>
      </c>
      <c r="Q471" s="9">
        <v>66488090</v>
      </c>
      <c r="R471" s="3">
        <v>48000000</v>
      </c>
    </row>
    <row r="472" spans="1:18" x14ac:dyDescent="0.25">
      <c r="A472" s="1" t="s">
        <v>3817</v>
      </c>
      <c r="B472" s="2">
        <v>38099</v>
      </c>
      <c r="C472" s="1" t="s">
        <v>32</v>
      </c>
      <c r="D472" s="1" t="s">
        <v>9</v>
      </c>
      <c r="E472" s="1" t="s">
        <v>3</v>
      </c>
      <c r="F472" s="1" t="s">
        <v>4</v>
      </c>
      <c r="G472" s="1" t="s">
        <v>92</v>
      </c>
      <c r="H472" s="1" t="s">
        <v>574</v>
      </c>
      <c r="I472" s="1" t="s">
        <v>881</v>
      </c>
      <c r="J472" s="1">
        <v>18000</v>
      </c>
      <c r="K472" s="1">
        <v>20056</v>
      </c>
      <c r="L472" s="1">
        <v>438</v>
      </c>
      <c r="M472" s="1">
        <v>0</v>
      </c>
      <c r="N472" s="1">
        <v>6.6</v>
      </c>
      <c r="O472" s="1">
        <v>209</v>
      </c>
      <c r="P472" s="1">
        <v>129</v>
      </c>
      <c r="Q472" s="9">
        <v>65948711</v>
      </c>
      <c r="R472" s="3">
        <v>80000000</v>
      </c>
    </row>
    <row r="473" spans="1:18" x14ac:dyDescent="0.25">
      <c r="A473" s="1" t="s">
        <v>3373</v>
      </c>
      <c r="B473" s="2">
        <v>37888</v>
      </c>
      <c r="C473" s="1" t="s">
        <v>32</v>
      </c>
      <c r="D473" s="1" t="s">
        <v>77</v>
      </c>
      <c r="E473" s="1" t="s">
        <v>3</v>
      </c>
      <c r="F473" s="1" t="s">
        <v>4</v>
      </c>
      <c r="G473" s="1" t="s">
        <v>132</v>
      </c>
      <c r="H473" s="1" t="s">
        <v>2340</v>
      </c>
      <c r="I473" s="1" t="s">
        <v>1112</v>
      </c>
      <c r="J473" s="1">
        <v>18000</v>
      </c>
      <c r="K473" s="1">
        <v>33154</v>
      </c>
      <c r="L473" s="1">
        <v>101</v>
      </c>
      <c r="M473" s="1">
        <v>0</v>
      </c>
      <c r="N473" s="1">
        <v>5.5</v>
      </c>
      <c r="O473" s="1">
        <v>157</v>
      </c>
      <c r="P473" s="1">
        <v>117</v>
      </c>
      <c r="Q473" s="9">
        <v>65653758</v>
      </c>
      <c r="R473" s="3">
        <v>95000000</v>
      </c>
    </row>
    <row r="474" spans="1:18" x14ac:dyDescent="0.25">
      <c r="A474" s="1" t="s">
        <v>5435</v>
      </c>
      <c r="B474" s="2">
        <v>40115</v>
      </c>
      <c r="C474" s="1" t="s">
        <v>32</v>
      </c>
      <c r="D474" s="1" t="s">
        <v>77</v>
      </c>
      <c r="E474" s="1" t="s">
        <v>3</v>
      </c>
      <c r="F474" s="1" t="s">
        <v>4</v>
      </c>
      <c r="G474" s="1" t="s">
        <v>92</v>
      </c>
      <c r="H474" s="1" t="s">
        <v>574</v>
      </c>
      <c r="I474" s="1" t="s">
        <v>556</v>
      </c>
      <c r="J474" s="1">
        <v>18000</v>
      </c>
      <c r="K474" s="1">
        <v>19906</v>
      </c>
      <c r="L474" s="1">
        <v>12000</v>
      </c>
      <c r="M474" s="1">
        <v>0</v>
      </c>
      <c r="N474" s="1">
        <v>6.4</v>
      </c>
      <c r="O474" s="1">
        <v>267</v>
      </c>
      <c r="P474" s="1">
        <v>106</v>
      </c>
      <c r="Q474" s="9">
        <v>65452312</v>
      </c>
      <c r="R474" s="3">
        <v>100000000</v>
      </c>
    </row>
    <row r="475" spans="1:18" x14ac:dyDescent="0.25">
      <c r="A475" s="1" t="s">
        <v>1585</v>
      </c>
      <c r="B475" s="2">
        <v>35477</v>
      </c>
      <c r="C475" s="1" t="s">
        <v>32</v>
      </c>
      <c r="D475" s="1" t="s">
        <v>2</v>
      </c>
      <c r="E475" s="1" t="s">
        <v>3</v>
      </c>
      <c r="F475" s="1" t="s">
        <v>4</v>
      </c>
      <c r="G475" s="1" t="s">
        <v>92</v>
      </c>
      <c r="H475" s="1" t="s">
        <v>906</v>
      </c>
      <c r="I475" s="1" t="s">
        <v>1138</v>
      </c>
      <c r="J475" s="1">
        <v>18000</v>
      </c>
      <c r="K475" s="1">
        <v>19129</v>
      </c>
      <c r="L475" s="1">
        <v>161</v>
      </c>
      <c r="M475" s="1">
        <v>11000</v>
      </c>
      <c r="N475" s="1">
        <v>8.3000000000000007</v>
      </c>
      <c r="O475" s="1">
        <v>177</v>
      </c>
      <c r="P475" s="1">
        <v>138</v>
      </c>
      <c r="Q475" s="9">
        <v>64604977</v>
      </c>
      <c r="R475" s="3">
        <v>35000000</v>
      </c>
    </row>
    <row r="476" spans="1:18" x14ac:dyDescent="0.25">
      <c r="A476" s="1" t="s">
        <v>1648</v>
      </c>
      <c r="B476" s="2">
        <v>35775</v>
      </c>
      <c r="C476" s="1" t="s">
        <v>32</v>
      </c>
      <c r="D476" s="1" t="s">
        <v>9</v>
      </c>
      <c r="E476" s="1" t="s">
        <v>3</v>
      </c>
      <c r="F476" s="1" t="s">
        <v>4</v>
      </c>
      <c r="G476" s="1" t="s">
        <v>92</v>
      </c>
      <c r="H476" s="1" t="s">
        <v>533</v>
      </c>
      <c r="I476" s="1" t="s">
        <v>959</v>
      </c>
      <c r="J476" s="1">
        <v>18000</v>
      </c>
      <c r="K476" s="1">
        <v>45271</v>
      </c>
      <c r="L476" s="1">
        <v>138</v>
      </c>
      <c r="M476" s="1">
        <v>11000</v>
      </c>
      <c r="N476" s="1">
        <v>7.5</v>
      </c>
      <c r="O476" s="1">
        <v>117</v>
      </c>
      <c r="P476" s="1">
        <v>136</v>
      </c>
      <c r="Q476" s="9">
        <v>60984028</v>
      </c>
      <c r="R476" s="3">
        <v>57000000</v>
      </c>
    </row>
    <row r="477" spans="1:18" x14ac:dyDescent="0.25">
      <c r="A477" s="1" t="s">
        <v>1321</v>
      </c>
      <c r="B477" s="2">
        <v>35220</v>
      </c>
      <c r="C477" s="1" t="s">
        <v>32</v>
      </c>
      <c r="D477" s="1" t="s">
        <v>77</v>
      </c>
      <c r="E477" s="1" t="s">
        <v>3</v>
      </c>
      <c r="F477" s="1" t="s">
        <v>4</v>
      </c>
      <c r="G477" s="1" t="s">
        <v>92</v>
      </c>
      <c r="H477" s="1" t="s">
        <v>574</v>
      </c>
      <c r="I477" s="1" t="s">
        <v>720</v>
      </c>
      <c r="J477" s="1">
        <v>18000</v>
      </c>
      <c r="K477" s="1">
        <v>33233</v>
      </c>
      <c r="L477" s="1">
        <v>380</v>
      </c>
      <c r="M477" s="1">
        <v>975</v>
      </c>
      <c r="N477" s="1">
        <v>6.6</v>
      </c>
      <c r="O477" s="1">
        <v>65</v>
      </c>
      <c r="P477" s="1">
        <v>116</v>
      </c>
      <c r="Q477" s="9">
        <v>58918501</v>
      </c>
      <c r="R477" s="3">
        <v>46000000</v>
      </c>
    </row>
    <row r="478" spans="1:18" x14ac:dyDescent="0.25">
      <c r="A478" s="1" t="s">
        <v>6652</v>
      </c>
      <c r="B478" s="2">
        <v>41828</v>
      </c>
      <c r="C478" s="1" t="s">
        <v>32</v>
      </c>
      <c r="D478" s="1" t="s">
        <v>20</v>
      </c>
      <c r="E478" s="1" t="s">
        <v>3</v>
      </c>
      <c r="F478" s="1" t="s">
        <v>4</v>
      </c>
      <c r="G478" s="1" t="s">
        <v>92</v>
      </c>
      <c r="H478" s="1" t="s">
        <v>906</v>
      </c>
      <c r="I478" s="1" t="s">
        <v>5008</v>
      </c>
      <c r="J478" s="1">
        <v>18000</v>
      </c>
      <c r="K478" s="1">
        <v>30571</v>
      </c>
      <c r="L478" s="1">
        <v>51</v>
      </c>
      <c r="M478" s="1">
        <v>12000</v>
      </c>
      <c r="N478" s="1">
        <v>6.3</v>
      </c>
      <c r="O478" s="1">
        <v>196</v>
      </c>
      <c r="P478" s="1">
        <v>116</v>
      </c>
      <c r="Q478" s="9">
        <v>54414716</v>
      </c>
      <c r="R478" s="3">
        <v>42000000</v>
      </c>
    </row>
    <row r="479" spans="1:18" x14ac:dyDescent="0.25">
      <c r="A479" s="1" t="s">
        <v>4712</v>
      </c>
      <c r="B479" s="2">
        <v>39438</v>
      </c>
      <c r="C479" s="1" t="s">
        <v>32</v>
      </c>
      <c r="D479" s="1" t="s">
        <v>9</v>
      </c>
      <c r="E479" s="1" t="s">
        <v>3</v>
      </c>
      <c r="F479" s="1" t="s">
        <v>4</v>
      </c>
      <c r="G479" s="1" t="s">
        <v>132</v>
      </c>
      <c r="H479" s="1" t="s">
        <v>2340</v>
      </c>
      <c r="I479" s="1" t="s">
        <v>1809</v>
      </c>
      <c r="J479" s="1">
        <v>18000</v>
      </c>
      <c r="K479" s="1">
        <v>18726</v>
      </c>
      <c r="L479" s="1">
        <v>98</v>
      </c>
      <c r="M479" s="1">
        <v>20000</v>
      </c>
      <c r="N479" s="1">
        <v>7.1</v>
      </c>
      <c r="O479" s="1">
        <v>131</v>
      </c>
      <c r="P479" s="1">
        <v>126</v>
      </c>
      <c r="Q479" s="9">
        <v>53680848</v>
      </c>
      <c r="R479" s="3">
        <v>30000000</v>
      </c>
    </row>
    <row r="480" spans="1:18" x14ac:dyDescent="0.25">
      <c r="A480" s="1" t="s">
        <v>2113</v>
      </c>
      <c r="B480" s="2">
        <v>36183</v>
      </c>
      <c r="C480" s="1" t="s">
        <v>32</v>
      </c>
      <c r="D480" s="1" t="s">
        <v>9</v>
      </c>
      <c r="E480" s="1" t="s">
        <v>3</v>
      </c>
      <c r="F480" s="1" t="s">
        <v>4</v>
      </c>
      <c r="G480" s="1" t="s">
        <v>132</v>
      </c>
      <c r="H480" s="1" t="s">
        <v>629</v>
      </c>
      <c r="I480" s="1" t="s">
        <v>2114</v>
      </c>
      <c r="J480" s="1">
        <v>18000</v>
      </c>
      <c r="K480" s="1">
        <v>19815</v>
      </c>
      <c r="L480" s="1">
        <v>43</v>
      </c>
      <c r="M480" s="1">
        <v>0</v>
      </c>
      <c r="N480" s="1">
        <v>6.1</v>
      </c>
      <c r="O480" s="1">
        <v>85</v>
      </c>
      <c r="P480" s="1">
        <v>131</v>
      </c>
      <c r="Q480" s="9">
        <v>52799004</v>
      </c>
      <c r="R480" s="3">
        <v>55000000</v>
      </c>
    </row>
    <row r="481" spans="1:18" x14ac:dyDescent="0.25">
      <c r="A481" s="1" t="s">
        <v>4504</v>
      </c>
      <c r="B481" s="2">
        <v>38776</v>
      </c>
      <c r="C481" s="1" t="s">
        <v>32</v>
      </c>
      <c r="D481" s="1" t="s">
        <v>9</v>
      </c>
      <c r="E481" s="1" t="s">
        <v>3</v>
      </c>
      <c r="F481" s="1" t="s">
        <v>4</v>
      </c>
      <c r="G481" s="1" t="s">
        <v>84</v>
      </c>
      <c r="H481" s="1" t="s">
        <v>533</v>
      </c>
      <c r="I481" s="1" t="s">
        <v>4505</v>
      </c>
      <c r="J481" s="1">
        <v>18000</v>
      </c>
      <c r="K481" s="1">
        <v>18693</v>
      </c>
      <c r="L481" s="1">
        <v>18</v>
      </c>
      <c r="M481" s="1">
        <v>0</v>
      </c>
      <c r="N481" s="1">
        <v>6.8</v>
      </c>
      <c r="O481" s="1">
        <v>175</v>
      </c>
      <c r="P481" s="1">
        <v>99</v>
      </c>
      <c r="Q481" s="9">
        <v>52320979</v>
      </c>
      <c r="R481" s="3">
        <v>40000000</v>
      </c>
    </row>
    <row r="482" spans="1:18" x14ac:dyDescent="0.25">
      <c r="A482" s="1" t="s">
        <v>3824</v>
      </c>
      <c r="B482" s="2">
        <v>38336</v>
      </c>
      <c r="C482" s="1" t="s">
        <v>1</v>
      </c>
      <c r="D482" s="1" t="s">
        <v>9</v>
      </c>
      <c r="E482" s="1" t="s">
        <v>3</v>
      </c>
      <c r="F482" s="1" t="s">
        <v>83</v>
      </c>
      <c r="G482" s="1" t="s">
        <v>132</v>
      </c>
      <c r="H482" s="1" t="s">
        <v>2340</v>
      </c>
      <c r="I482" s="1" t="s">
        <v>785</v>
      </c>
      <c r="J482" s="1">
        <v>18000</v>
      </c>
      <c r="K482" s="1">
        <v>20660</v>
      </c>
      <c r="L482" s="1">
        <v>541</v>
      </c>
      <c r="M482" s="1">
        <v>0</v>
      </c>
      <c r="N482" s="1">
        <v>7.4</v>
      </c>
      <c r="O482" s="1">
        <v>153</v>
      </c>
      <c r="P482" s="1">
        <v>143</v>
      </c>
      <c r="Q482" s="9">
        <v>51225796</v>
      </c>
      <c r="R482" s="3">
        <v>70000000</v>
      </c>
    </row>
    <row r="483" spans="1:18" x14ac:dyDescent="0.25">
      <c r="A483" s="1" t="s">
        <v>2203</v>
      </c>
      <c r="B483" s="2">
        <v>36367</v>
      </c>
      <c r="C483" s="1" t="s">
        <v>1</v>
      </c>
      <c r="D483" s="1" t="s">
        <v>61</v>
      </c>
      <c r="E483" s="1" t="s">
        <v>3</v>
      </c>
      <c r="F483" s="1" t="s">
        <v>4</v>
      </c>
      <c r="G483" s="1" t="s">
        <v>92</v>
      </c>
      <c r="H483" s="1" t="s">
        <v>574</v>
      </c>
      <c r="I483" s="1" t="s">
        <v>184</v>
      </c>
      <c r="J483" s="1">
        <v>18000</v>
      </c>
      <c r="K483" s="1">
        <v>20516</v>
      </c>
      <c r="L483" s="1">
        <v>278</v>
      </c>
      <c r="M483" s="1">
        <v>0</v>
      </c>
      <c r="N483" s="1">
        <v>7.6</v>
      </c>
      <c r="O483" s="1">
        <v>65</v>
      </c>
      <c r="P483" s="1">
        <v>146</v>
      </c>
      <c r="Q483" s="9">
        <v>50668906</v>
      </c>
      <c r="R483" s="3">
        <v>38000000</v>
      </c>
    </row>
    <row r="484" spans="1:18" x14ac:dyDescent="0.25">
      <c r="A484" s="1" t="s">
        <v>2734</v>
      </c>
      <c r="B484" s="2">
        <v>36912</v>
      </c>
      <c r="C484" s="1" t="s">
        <v>32</v>
      </c>
      <c r="D484" s="1" t="s">
        <v>9</v>
      </c>
      <c r="E484" s="1" t="s">
        <v>3</v>
      </c>
      <c r="F484" s="1" t="s">
        <v>4</v>
      </c>
      <c r="G484" s="1" t="s">
        <v>132</v>
      </c>
      <c r="H484" s="1" t="s">
        <v>906</v>
      </c>
      <c r="I484" s="1" t="s">
        <v>1208</v>
      </c>
      <c r="J484" s="1">
        <v>18000</v>
      </c>
      <c r="K484" s="1">
        <v>33615</v>
      </c>
      <c r="L484" s="1">
        <v>34</v>
      </c>
      <c r="M484" s="1">
        <v>0</v>
      </c>
      <c r="N484" s="1">
        <v>7.4</v>
      </c>
      <c r="O484" s="1">
        <v>140</v>
      </c>
      <c r="P484" s="1">
        <v>120</v>
      </c>
      <c r="Q484" s="9">
        <v>50173190</v>
      </c>
      <c r="R484" s="3">
        <v>48000000</v>
      </c>
    </row>
    <row r="485" spans="1:18" x14ac:dyDescent="0.25">
      <c r="A485" s="1" t="s">
        <v>917</v>
      </c>
      <c r="B485" s="2">
        <v>33827</v>
      </c>
      <c r="C485" s="1" t="s">
        <v>32</v>
      </c>
      <c r="D485" s="1" t="s">
        <v>61</v>
      </c>
      <c r="E485" s="1" t="s">
        <v>3</v>
      </c>
      <c r="F485" s="1" t="s">
        <v>4</v>
      </c>
      <c r="G485" s="1" t="s">
        <v>132</v>
      </c>
      <c r="H485" s="1" t="s">
        <v>574</v>
      </c>
      <c r="I485" s="1" t="s">
        <v>539</v>
      </c>
      <c r="J485" s="1">
        <v>18000</v>
      </c>
      <c r="K485" s="1">
        <v>20143</v>
      </c>
      <c r="L485" s="1">
        <v>0</v>
      </c>
      <c r="M485" s="1">
        <v>0</v>
      </c>
      <c r="N485" s="1">
        <v>7.7</v>
      </c>
      <c r="O485" s="1">
        <v>61</v>
      </c>
      <c r="P485" s="1">
        <v>202</v>
      </c>
      <c r="Q485" s="9">
        <v>48169908</v>
      </c>
      <c r="R485" s="3">
        <v>33000000</v>
      </c>
    </row>
    <row r="486" spans="1:18" x14ac:dyDescent="0.25">
      <c r="A486" s="1" t="s">
        <v>4963</v>
      </c>
      <c r="B486" s="2">
        <v>39583</v>
      </c>
      <c r="C486" s="1" t="s">
        <v>32</v>
      </c>
      <c r="D486" s="1" t="s">
        <v>40</v>
      </c>
      <c r="E486" s="1" t="s">
        <v>3</v>
      </c>
      <c r="F486" s="1" t="s">
        <v>4</v>
      </c>
      <c r="G486" s="1" t="s">
        <v>84</v>
      </c>
      <c r="H486" s="1" t="s">
        <v>2340</v>
      </c>
      <c r="I486" s="1" t="s">
        <v>4964</v>
      </c>
      <c r="J486" s="1">
        <v>18000</v>
      </c>
      <c r="K486" s="1">
        <v>18178</v>
      </c>
      <c r="L486" s="1">
        <v>3</v>
      </c>
      <c r="M486" s="1">
        <v>0</v>
      </c>
      <c r="N486" s="1">
        <v>6</v>
      </c>
      <c r="O486" s="1">
        <v>139</v>
      </c>
      <c r="P486" s="1">
        <v>96</v>
      </c>
      <c r="Q486" s="9">
        <v>48006503</v>
      </c>
      <c r="R486" s="3">
        <v>37000000</v>
      </c>
    </row>
    <row r="487" spans="1:18" x14ac:dyDescent="0.25">
      <c r="A487" s="1" t="s">
        <v>2528</v>
      </c>
      <c r="B487" s="2">
        <v>36784</v>
      </c>
      <c r="C487" s="1" t="s">
        <v>32</v>
      </c>
      <c r="D487" s="1" t="s">
        <v>20</v>
      </c>
      <c r="E487" s="1" t="s">
        <v>3</v>
      </c>
      <c r="F487" s="1" t="s">
        <v>4</v>
      </c>
      <c r="G487" s="1" t="s">
        <v>132</v>
      </c>
      <c r="H487" s="1" t="s">
        <v>533</v>
      </c>
      <c r="I487" s="1" t="s">
        <v>2529</v>
      </c>
      <c r="J487" s="1">
        <v>18000</v>
      </c>
      <c r="K487" s="1">
        <v>24024</v>
      </c>
      <c r="L487" s="1">
        <v>41</v>
      </c>
      <c r="M487" s="1">
        <v>0</v>
      </c>
      <c r="N487" s="1">
        <v>6.5</v>
      </c>
      <c r="O487" s="1">
        <v>118</v>
      </c>
      <c r="P487" s="1">
        <v>118</v>
      </c>
      <c r="Q487" s="9">
        <v>44737059</v>
      </c>
      <c r="R487" s="3">
        <v>50000000</v>
      </c>
    </row>
    <row r="488" spans="1:18" x14ac:dyDescent="0.25">
      <c r="A488" s="1" t="s">
        <v>1897</v>
      </c>
      <c r="B488" s="2">
        <v>36091</v>
      </c>
      <c r="C488" s="1" t="s">
        <v>32</v>
      </c>
      <c r="D488" s="1" t="s">
        <v>77</v>
      </c>
      <c r="E488" s="1" t="s">
        <v>3</v>
      </c>
      <c r="F488" s="1" t="s">
        <v>11</v>
      </c>
      <c r="G488" s="1" t="s">
        <v>92</v>
      </c>
      <c r="H488" s="1" t="s">
        <v>906</v>
      </c>
      <c r="I488" s="1" t="s">
        <v>1201</v>
      </c>
      <c r="J488" s="1">
        <v>18000</v>
      </c>
      <c r="K488" s="1">
        <v>20152</v>
      </c>
      <c r="L488" s="1">
        <v>473</v>
      </c>
      <c r="M488" s="1">
        <v>3000</v>
      </c>
      <c r="N488" s="1">
        <v>7.3</v>
      </c>
      <c r="O488" s="1">
        <v>68</v>
      </c>
      <c r="P488" s="1">
        <v>140</v>
      </c>
      <c r="Q488" s="9">
        <v>44484065</v>
      </c>
      <c r="R488" s="3">
        <v>50000000</v>
      </c>
    </row>
    <row r="489" spans="1:18" x14ac:dyDescent="0.25">
      <c r="A489" s="1" t="s">
        <v>1916</v>
      </c>
      <c r="B489" s="2">
        <v>36158</v>
      </c>
      <c r="C489" s="1" t="s">
        <v>32</v>
      </c>
      <c r="D489" s="1" t="s">
        <v>77</v>
      </c>
      <c r="E489" s="1" t="s">
        <v>3</v>
      </c>
      <c r="F489" s="1" t="s">
        <v>4</v>
      </c>
      <c r="G489" s="1" t="s">
        <v>92</v>
      </c>
      <c r="H489" s="1" t="s">
        <v>574</v>
      </c>
      <c r="I489" s="1" t="s">
        <v>720</v>
      </c>
      <c r="J489" s="1">
        <v>18000</v>
      </c>
      <c r="K489" s="1">
        <v>32563</v>
      </c>
      <c r="L489" s="1">
        <v>380</v>
      </c>
      <c r="M489" s="1">
        <v>0</v>
      </c>
      <c r="N489" s="1">
        <v>6.3</v>
      </c>
      <c r="O489" s="1">
        <v>120</v>
      </c>
      <c r="P489" s="1">
        <v>116</v>
      </c>
      <c r="Q489" s="9">
        <v>40932372</v>
      </c>
      <c r="R489" s="3">
        <v>70000000</v>
      </c>
    </row>
    <row r="490" spans="1:18" x14ac:dyDescent="0.25">
      <c r="A490" s="1" t="s">
        <v>3415</v>
      </c>
      <c r="B490" s="2">
        <v>37872</v>
      </c>
      <c r="C490" s="1" t="s">
        <v>32</v>
      </c>
      <c r="D490" s="1" t="s">
        <v>2</v>
      </c>
      <c r="E490" s="1" t="s">
        <v>3</v>
      </c>
      <c r="F490" s="1" t="s">
        <v>4</v>
      </c>
      <c r="G490" s="1" t="s">
        <v>92</v>
      </c>
      <c r="H490" s="1" t="s">
        <v>574</v>
      </c>
      <c r="I490" s="1" t="s">
        <v>1829</v>
      </c>
      <c r="J490" s="1">
        <v>18000</v>
      </c>
      <c r="K490" s="1">
        <v>19739</v>
      </c>
      <c r="L490" s="1">
        <v>73</v>
      </c>
      <c r="M490" s="1">
        <v>1000</v>
      </c>
      <c r="N490" s="1">
        <v>6.5</v>
      </c>
      <c r="O490" s="1">
        <v>124</v>
      </c>
      <c r="P490" s="1">
        <v>114</v>
      </c>
      <c r="Q490" s="9">
        <v>40905277</v>
      </c>
      <c r="R490" s="3">
        <v>50000000</v>
      </c>
    </row>
    <row r="491" spans="1:18" x14ac:dyDescent="0.25">
      <c r="A491" s="1" t="s">
        <v>706</v>
      </c>
      <c r="B491" s="2">
        <v>32587</v>
      </c>
      <c r="C491" s="1" t="s">
        <v>32</v>
      </c>
      <c r="D491" s="1" t="s">
        <v>40</v>
      </c>
      <c r="E491" s="1" t="s">
        <v>3</v>
      </c>
      <c r="F491" s="1" t="s">
        <v>4</v>
      </c>
      <c r="G491" s="1" t="s">
        <v>84</v>
      </c>
      <c r="H491" s="1" t="s">
        <v>533</v>
      </c>
      <c r="I491" s="1" t="s">
        <v>707</v>
      </c>
      <c r="J491" s="1">
        <v>18000</v>
      </c>
      <c r="K491" s="1">
        <v>20795</v>
      </c>
      <c r="L491" s="1">
        <v>65</v>
      </c>
      <c r="M491" s="1">
        <v>0</v>
      </c>
      <c r="N491" s="1">
        <v>6.9</v>
      </c>
      <c r="O491" s="1">
        <v>81</v>
      </c>
      <c r="P491" s="1">
        <v>90</v>
      </c>
      <c r="Q491" s="9">
        <v>40485039</v>
      </c>
      <c r="R491" s="3">
        <v>10000000</v>
      </c>
    </row>
    <row r="492" spans="1:18" x14ac:dyDescent="0.25">
      <c r="A492" s="1" t="s">
        <v>2686</v>
      </c>
      <c r="B492" s="2">
        <v>36989</v>
      </c>
      <c r="C492" s="1" t="s">
        <v>32</v>
      </c>
      <c r="D492" s="1" t="s">
        <v>9</v>
      </c>
      <c r="E492" s="1" t="s">
        <v>3</v>
      </c>
      <c r="F492" s="1" t="s">
        <v>4</v>
      </c>
      <c r="G492" s="1" t="s">
        <v>132</v>
      </c>
      <c r="H492" s="1" t="s">
        <v>533</v>
      </c>
      <c r="I492" s="1" t="s">
        <v>2259</v>
      </c>
      <c r="J492" s="1">
        <v>18000</v>
      </c>
      <c r="K492" s="1">
        <v>18630</v>
      </c>
      <c r="L492" s="1">
        <v>48</v>
      </c>
      <c r="M492" s="1">
        <v>0</v>
      </c>
      <c r="N492" s="1">
        <v>6.3</v>
      </c>
      <c r="O492" s="1">
        <v>85</v>
      </c>
      <c r="P492" s="1">
        <v>106</v>
      </c>
      <c r="Q492" s="9">
        <v>40219708</v>
      </c>
      <c r="R492" s="3">
        <v>21000000</v>
      </c>
    </row>
    <row r="493" spans="1:18" x14ac:dyDescent="0.25">
      <c r="A493" s="1" t="s">
        <v>6316</v>
      </c>
      <c r="B493" s="2">
        <v>41342</v>
      </c>
      <c r="C493" s="1" t="s">
        <v>32</v>
      </c>
      <c r="D493" s="1" t="s">
        <v>77</v>
      </c>
      <c r="E493" s="1" t="s">
        <v>3</v>
      </c>
      <c r="F493" s="1" t="s">
        <v>4</v>
      </c>
      <c r="G493" s="1" t="s">
        <v>132</v>
      </c>
      <c r="H493" s="1" t="s">
        <v>533</v>
      </c>
      <c r="I493" s="1" t="s">
        <v>6317</v>
      </c>
      <c r="J493" s="1">
        <v>18000</v>
      </c>
      <c r="K493" s="1">
        <v>20965</v>
      </c>
      <c r="L493" s="1">
        <v>47</v>
      </c>
      <c r="M493" s="1">
        <v>35000</v>
      </c>
      <c r="N493" s="1">
        <v>6.3</v>
      </c>
      <c r="O493" s="1">
        <v>218</v>
      </c>
      <c r="P493" s="1">
        <v>128</v>
      </c>
      <c r="Q493" s="9">
        <v>38297305</v>
      </c>
      <c r="R493" s="3">
        <v>175000000</v>
      </c>
    </row>
    <row r="494" spans="1:18" x14ac:dyDescent="0.25">
      <c r="A494" s="1" t="s">
        <v>825</v>
      </c>
      <c r="B494" s="2">
        <v>33307</v>
      </c>
      <c r="C494" s="1" t="s">
        <v>32</v>
      </c>
      <c r="D494" s="1" t="s">
        <v>40</v>
      </c>
      <c r="E494" s="1" t="s">
        <v>3</v>
      </c>
      <c r="F494" s="1" t="s">
        <v>4</v>
      </c>
      <c r="G494" s="1" t="s">
        <v>84</v>
      </c>
      <c r="H494" s="1" t="s">
        <v>533</v>
      </c>
      <c r="I494" s="1" t="s">
        <v>826</v>
      </c>
      <c r="J494" s="1">
        <v>18000</v>
      </c>
      <c r="K494" s="1">
        <v>20188</v>
      </c>
      <c r="L494" s="1">
        <v>12</v>
      </c>
      <c r="M494" s="1">
        <v>0</v>
      </c>
      <c r="N494" s="1">
        <v>6.2</v>
      </c>
      <c r="O494" s="1">
        <v>43</v>
      </c>
      <c r="P494" s="1">
        <v>93</v>
      </c>
      <c r="Q494" s="9">
        <v>38037513</v>
      </c>
      <c r="R494" s="3">
        <v>20000000</v>
      </c>
    </row>
    <row r="495" spans="1:18" x14ac:dyDescent="0.25">
      <c r="A495" s="1" t="s">
        <v>658</v>
      </c>
      <c r="B495" s="2">
        <v>32172</v>
      </c>
      <c r="C495" s="1" t="s">
        <v>32</v>
      </c>
      <c r="D495" s="1" t="s">
        <v>9</v>
      </c>
      <c r="E495" s="1" t="s">
        <v>3</v>
      </c>
      <c r="F495" s="1" t="s">
        <v>4</v>
      </c>
      <c r="G495" s="1" t="s">
        <v>92</v>
      </c>
      <c r="H495" s="1" t="s">
        <v>533</v>
      </c>
      <c r="I495" s="1" t="s">
        <v>659</v>
      </c>
      <c r="J495" s="1">
        <v>18000</v>
      </c>
      <c r="K495" s="1">
        <v>35501</v>
      </c>
      <c r="L495" s="1">
        <v>350</v>
      </c>
      <c r="M495" s="1">
        <v>0</v>
      </c>
      <c r="N495" s="1">
        <v>7.7</v>
      </c>
      <c r="O495" s="1">
        <v>51</v>
      </c>
      <c r="P495" s="1">
        <v>119</v>
      </c>
      <c r="Q495" s="9">
        <v>34700000</v>
      </c>
      <c r="R495" s="3">
        <v>14000000</v>
      </c>
    </row>
    <row r="496" spans="1:18" x14ac:dyDescent="0.25">
      <c r="A496" s="1" t="s">
        <v>2434</v>
      </c>
      <c r="B496" s="2">
        <v>36586</v>
      </c>
      <c r="C496" s="1" t="s">
        <v>32</v>
      </c>
      <c r="D496" s="1" t="s">
        <v>9</v>
      </c>
      <c r="E496" s="1" t="s">
        <v>3</v>
      </c>
      <c r="F496" s="1" t="s">
        <v>4</v>
      </c>
      <c r="G496" s="1" t="s">
        <v>132</v>
      </c>
      <c r="H496" s="1" t="s">
        <v>906</v>
      </c>
      <c r="I496" s="1" t="s">
        <v>1665</v>
      </c>
      <c r="J496" s="1">
        <v>18000</v>
      </c>
      <c r="K496" s="1">
        <v>23920</v>
      </c>
      <c r="L496" s="1">
        <v>75</v>
      </c>
      <c r="M496" s="1">
        <v>16000</v>
      </c>
      <c r="N496" s="1">
        <v>7.2</v>
      </c>
      <c r="O496" s="1">
        <v>157</v>
      </c>
      <c r="P496" s="1">
        <v>123</v>
      </c>
      <c r="Q496" s="9">
        <v>33508922</v>
      </c>
      <c r="R496" s="3">
        <v>40000000</v>
      </c>
    </row>
    <row r="497" spans="1:18" x14ac:dyDescent="0.25">
      <c r="A497" s="1" t="s">
        <v>2339</v>
      </c>
      <c r="B497" s="2">
        <v>36537</v>
      </c>
      <c r="C497" s="1" t="s">
        <v>32</v>
      </c>
      <c r="D497" s="1" t="s">
        <v>77</v>
      </c>
      <c r="E497" s="1" t="s">
        <v>3</v>
      </c>
      <c r="F497" s="1" t="s">
        <v>4</v>
      </c>
      <c r="G497" s="1" t="s">
        <v>92</v>
      </c>
      <c r="H497" s="1" t="s">
        <v>2340</v>
      </c>
      <c r="I497" s="1" t="s">
        <v>2341</v>
      </c>
      <c r="J497" s="1">
        <v>18000</v>
      </c>
      <c r="K497" s="1">
        <v>23344</v>
      </c>
      <c r="L497" s="1">
        <v>71</v>
      </c>
      <c r="M497" s="1">
        <v>0</v>
      </c>
      <c r="N497" s="1">
        <v>4.9000000000000004</v>
      </c>
      <c r="O497" s="1">
        <v>122</v>
      </c>
      <c r="P497" s="1">
        <v>99</v>
      </c>
      <c r="Q497" s="9">
        <v>33000377</v>
      </c>
      <c r="R497" s="3">
        <v>28000000</v>
      </c>
    </row>
    <row r="498" spans="1:18" x14ac:dyDescent="0.25">
      <c r="A498" s="1" t="s">
        <v>5413</v>
      </c>
      <c r="B498" s="2">
        <v>39860</v>
      </c>
      <c r="C498" s="1" t="s">
        <v>32</v>
      </c>
      <c r="D498" s="1" t="s">
        <v>20</v>
      </c>
      <c r="E498" s="1" t="s">
        <v>3</v>
      </c>
      <c r="F498" s="1" t="s">
        <v>4</v>
      </c>
      <c r="G498" s="1" t="s">
        <v>92</v>
      </c>
      <c r="H498" s="1" t="s">
        <v>906</v>
      </c>
      <c r="I498" s="1" t="s">
        <v>5414</v>
      </c>
      <c r="J498" s="1">
        <v>18000</v>
      </c>
      <c r="K498" s="1">
        <v>32474</v>
      </c>
      <c r="L498" s="1">
        <v>293</v>
      </c>
      <c r="M498" s="1">
        <v>15000</v>
      </c>
      <c r="N498" s="1">
        <v>6.2</v>
      </c>
      <c r="O498" s="1">
        <v>271</v>
      </c>
      <c r="P498" s="1">
        <v>94</v>
      </c>
      <c r="Q498" s="9">
        <v>32416109</v>
      </c>
      <c r="R498" s="3">
        <v>25000000</v>
      </c>
    </row>
    <row r="499" spans="1:18" x14ac:dyDescent="0.25">
      <c r="A499" s="1" t="s">
        <v>628</v>
      </c>
      <c r="B499" s="2">
        <v>31975</v>
      </c>
      <c r="C499" s="1" t="s">
        <v>32</v>
      </c>
      <c r="D499" s="1" t="s">
        <v>40</v>
      </c>
      <c r="E499" s="1" t="s">
        <v>3</v>
      </c>
      <c r="F499" s="1" t="s">
        <v>4</v>
      </c>
      <c r="G499" s="1" t="s">
        <v>84</v>
      </c>
      <c r="H499" s="1" t="s">
        <v>629</v>
      </c>
      <c r="I499" s="1" t="s">
        <v>542</v>
      </c>
      <c r="J499" s="1">
        <v>18000</v>
      </c>
      <c r="K499" s="1">
        <v>20060</v>
      </c>
      <c r="L499" s="1">
        <v>0</v>
      </c>
      <c r="M499" s="1">
        <v>33000</v>
      </c>
      <c r="N499" s="1">
        <v>8.1</v>
      </c>
      <c r="O499" s="1">
        <v>185</v>
      </c>
      <c r="P499" s="1">
        <v>98</v>
      </c>
      <c r="Q499" s="9">
        <v>30857814</v>
      </c>
      <c r="R499" s="3">
        <v>16000000</v>
      </c>
    </row>
    <row r="500" spans="1:18" x14ac:dyDescent="0.25">
      <c r="A500" s="1" t="s">
        <v>4772</v>
      </c>
      <c r="B500" s="2">
        <v>39275</v>
      </c>
      <c r="C500" s="1" t="s">
        <v>32</v>
      </c>
      <c r="D500" s="1" t="s">
        <v>61</v>
      </c>
      <c r="E500" s="1" t="s">
        <v>3</v>
      </c>
      <c r="F500" s="1" t="s">
        <v>4</v>
      </c>
      <c r="G500" s="1" t="s">
        <v>132</v>
      </c>
      <c r="H500" s="1" t="s">
        <v>574</v>
      </c>
      <c r="I500" s="1" t="s">
        <v>574</v>
      </c>
      <c r="J500" s="1">
        <v>18000</v>
      </c>
      <c r="K500" s="1">
        <v>22745</v>
      </c>
      <c r="L500" s="1">
        <v>18000</v>
      </c>
      <c r="M500" s="1">
        <v>0</v>
      </c>
      <c r="N500" s="1">
        <v>7.6</v>
      </c>
      <c r="O500" s="1">
        <v>112</v>
      </c>
      <c r="P500" s="1">
        <v>126</v>
      </c>
      <c r="Q500" s="9">
        <v>30226144</v>
      </c>
      <c r="R500" s="3">
        <v>15000000</v>
      </c>
    </row>
    <row r="501" spans="1:18" x14ac:dyDescent="0.25">
      <c r="A501" s="1" t="s">
        <v>2538</v>
      </c>
      <c r="B501" s="2">
        <v>36819</v>
      </c>
      <c r="C501" s="1" t="s">
        <v>32</v>
      </c>
      <c r="D501" s="1" t="s">
        <v>2</v>
      </c>
      <c r="E501" s="1" t="s">
        <v>3</v>
      </c>
      <c r="F501" s="1" t="s">
        <v>4</v>
      </c>
      <c r="G501" s="1" t="s">
        <v>92</v>
      </c>
      <c r="H501" s="1" t="s">
        <v>533</v>
      </c>
      <c r="I501" s="1" t="s">
        <v>2539</v>
      </c>
      <c r="J501" s="1">
        <v>18000</v>
      </c>
      <c r="K501" s="1">
        <v>18688</v>
      </c>
      <c r="L501" s="1">
        <v>10</v>
      </c>
      <c r="M501" s="1">
        <v>463</v>
      </c>
      <c r="N501" s="1">
        <v>5.3</v>
      </c>
      <c r="O501" s="1">
        <v>103</v>
      </c>
      <c r="P501" s="1">
        <v>97</v>
      </c>
      <c r="Q501" s="9">
        <v>28927720</v>
      </c>
      <c r="R501" s="3">
        <v>33000000</v>
      </c>
    </row>
    <row r="502" spans="1:18" x14ac:dyDescent="0.25">
      <c r="A502" s="1" t="s">
        <v>719</v>
      </c>
      <c r="B502" s="2">
        <v>32651</v>
      </c>
      <c r="C502" s="1" t="s">
        <v>32</v>
      </c>
      <c r="D502" s="1" t="s">
        <v>9</v>
      </c>
      <c r="E502" s="1" t="s">
        <v>3</v>
      </c>
      <c r="F502" s="1" t="s">
        <v>4</v>
      </c>
      <c r="G502" s="1" t="s">
        <v>92</v>
      </c>
      <c r="H502" s="1" t="s">
        <v>574</v>
      </c>
      <c r="I502" s="1" t="s">
        <v>720</v>
      </c>
      <c r="J502" s="1">
        <v>18000</v>
      </c>
      <c r="K502" s="1">
        <v>32930</v>
      </c>
      <c r="L502" s="1">
        <v>380</v>
      </c>
      <c r="M502" s="1">
        <v>0</v>
      </c>
      <c r="N502" s="1">
        <v>7.9</v>
      </c>
      <c r="O502" s="1">
        <v>60</v>
      </c>
      <c r="P502" s="1">
        <v>122</v>
      </c>
      <c r="Q502" s="9">
        <v>26830000</v>
      </c>
      <c r="R502" s="3">
        <v>18000000</v>
      </c>
    </row>
    <row r="503" spans="1:18" x14ac:dyDescent="0.25">
      <c r="A503" s="1" t="s">
        <v>5030</v>
      </c>
      <c r="B503" s="2">
        <v>39681</v>
      </c>
      <c r="C503" s="1" t="s">
        <v>32</v>
      </c>
      <c r="D503" s="1" t="s">
        <v>77</v>
      </c>
      <c r="E503" s="1" t="s">
        <v>3</v>
      </c>
      <c r="F503" s="1" t="s">
        <v>4</v>
      </c>
      <c r="G503" s="1" t="s">
        <v>92</v>
      </c>
      <c r="H503" s="1" t="s">
        <v>533</v>
      </c>
      <c r="I503" s="1" t="s">
        <v>3983</v>
      </c>
      <c r="J503" s="1">
        <v>18000</v>
      </c>
      <c r="K503" s="1">
        <v>33878</v>
      </c>
      <c r="L503" s="1">
        <v>453</v>
      </c>
      <c r="M503" s="1">
        <v>0</v>
      </c>
      <c r="N503" s="1">
        <v>6.8</v>
      </c>
      <c r="O503" s="1">
        <v>190</v>
      </c>
      <c r="P503" s="1">
        <v>109</v>
      </c>
      <c r="Q503" s="9">
        <v>26415649</v>
      </c>
      <c r="R503" s="3">
        <v>20000000</v>
      </c>
    </row>
    <row r="504" spans="1:18" x14ac:dyDescent="0.25">
      <c r="A504" s="1" t="s">
        <v>2844</v>
      </c>
      <c r="B504" s="2">
        <v>37079</v>
      </c>
      <c r="C504" s="1" t="s">
        <v>32</v>
      </c>
      <c r="D504" s="1" t="s">
        <v>9</v>
      </c>
      <c r="E504" s="1" t="s">
        <v>3</v>
      </c>
      <c r="F504" s="1" t="s">
        <v>4</v>
      </c>
      <c r="G504" s="1" t="s">
        <v>132</v>
      </c>
      <c r="H504" s="1" t="s">
        <v>533</v>
      </c>
      <c r="I504" s="1" t="s">
        <v>2845</v>
      </c>
      <c r="J504" s="1">
        <v>18000</v>
      </c>
      <c r="K504" s="1">
        <v>29484</v>
      </c>
      <c r="L504" s="1">
        <v>7</v>
      </c>
      <c r="M504" s="1">
        <v>8000</v>
      </c>
      <c r="N504" s="1">
        <v>6.7</v>
      </c>
      <c r="O504" s="1">
        <v>94</v>
      </c>
      <c r="P504" s="1">
        <v>119</v>
      </c>
      <c r="Q504" s="9">
        <v>25178165</v>
      </c>
      <c r="R504" s="3">
        <v>40000000</v>
      </c>
    </row>
    <row r="505" spans="1:18" x14ac:dyDescent="0.25">
      <c r="A505" s="1" t="s">
        <v>1595</v>
      </c>
      <c r="B505" s="2">
        <v>35521</v>
      </c>
      <c r="C505" s="1" t="s">
        <v>32</v>
      </c>
      <c r="D505" s="1" t="s">
        <v>2</v>
      </c>
      <c r="E505" s="1" t="s">
        <v>3</v>
      </c>
      <c r="F505" s="1" t="s">
        <v>4</v>
      </c>
      <c r="G505" s="1" t="s">
        <v>92</v>
      </c>
      <c r="H505" s="1" t="s">
        <v>906</v>
      </c>
      <c r="I505" s="1" t="s">
        <v>114</v>
      </c>
      <c r="J505" s="1">
        <v>18000</v>
      </c>
      <c r="K505" s="1">
        <v>19689</v>
      </c>
      <c r="L505" s="1">
        <v>16000</v>
      </c>
      <c r="M505" s="1">
        <v>0</v>
      </c>
      <c r="N505" s="1">
        <v>6.6</v>
      </c>
      <c r="O505" s="1">
        <v>91</v>
      </c>
      <c r="P505" s="1">
        <v>155</v>
      </c>
      <c r="Q505" s="9">
        <v>25078937</v>
      </c>
      <c r="R505" s="3">
        <v>30000000</v>
      </c>
    </row>
    <row r="506" spans="1:18" x14ac:dyDescent="0.25">
      <c r="A506" s="1" t="s">
        <v>1291</v>
      </c>
      <c r="B506" s="2">
        <v>34951</v>
      </c>
      <c r="C506" s="1" t="s">
        <v>32</v>
      </c>
      <c r="D506" s="1" t="s">
        <v>77</v>
      </c>
      <c r="E506" s="1" t="s">
        <v>3</v>
      </c>
      <c r="F506" s="1" t="s">
        <v>4</v>
      </c>
      <c r="G506" s="1" t="s">
        <v>92</v>
      </c>
      <c r="H506" s="1" t="s">
        <v>574</v>
      </c>
      <c r="I506" s="1" t="s">
        <v>943</v>
      </c>
      <c r="J506" s="1">
        <v>18000</v>
      </c>
      <c r="K506" s="1">
        <v>20772</v>
      </c>
      <c r="L506" s="1">
        <v>32</v>
      </c>
      <c r="M506" s="1">
        <v>0</v>
      </c>
      <c r="N506" s="1">
        <v>5.5</v>
      </c>
      <c r="O506" s="1">
        <v>44</v>
      </c>
      <c r="P506" s="1">
        <v>106</v>
      </c>
      <c r="Q506" s="9">
        <v>24048000</v>
      </c>
      <c r="R506" s="3">
        <v>30000000</v>
      </c>
    </row>
    <row r="507" spans="1:18" x14ac:dyDescent="0.25">
      <c r="A507" s="1" t="s">
        <v>1279</v>
      </c>
      <c r="B507" s="2">
        <v>34868</v>
      </c>
      <c r="C507" s="1" t="s">
        <v>32</v>
      </c>
      <c r="D507" s="1" t="s">
        <v>2</v>
      </c>
      <c r="E507" s="1" t="s">
        <v>3</v>
      </c>
      <c r="F507" s="1" t="s">
        <v>4</v>
      </c>
      <c r="G507" s="1" t="s">
        <v>92</v>
      </c>
      <c r="H507" s="1" t="s">
        <v>906</v>
      </c>
      <c r="I507" s="1" t="s">
        <v>1280</v>
      </c>
      <c r="J507" s="1">
        <v>18000</v>
      </c>
      <c r="K507" s="1">
        <v>20821</v>
      </c>
      <c r="L507" s="1">
        <v>0</v>
      </c>
      <c r="M507" s="1">
        <v>28000</v>
      </c>
      <c r="N507" s="1">
        <v>8.6</v>
      </c>
      <c r="O507" s="1">
        <v>162</v>
      </c>
      <c r="P507" s="1">
        <v>106</v>
      </c>
      <c r="Q507" s="9">
        <v>23272306</v>
      </c>
      <c r="R507" s="3">
        <v>6000000</v>
      </c>
    </row>
    <row r="508" spans="1:18" x14ac:dyDescent="0.25">
      <c r="A508" s="1" t="s">
        <v>995</v>
      </c>
      <c r="B508" s="2">
        <v>34316</v>
      </c>
      <c r="C508" s="1" t="s">
        <v>32</v>
      </c>
      <c r="D508" s="1" t="s">
        <v>20</v>
      </c>
      <c r="E508" s="1" t="s">
        <v>3</v>
      </c>
      <c r="F508" s="1" t="s">
        <v>83</v>
      </c>
      <c r="G508" s="1" t="s">
        <v>132</v>
      </c>
      <c r="H508" s="1" t="s">
        <v>533</v>
      </c>
      <c r="I508" s="1" t="s">
        <v>725</v>
      </c>
      <c r="J508" s="1">
        <v>18000</v>
      </c>
      <c r="K508" s="1">
        <v>37645</v>
      </c>
      <c r="L508" s="1">
        <v>0</v>
      </c>
      <c r="M508" s="1">
        <v>0</v>
      </c>
      <c r="N508" s="1">
        <v>7.4</v>
      </c>
      <c r="O508" s="1">
        <v>41</v>
      </c>
      <c r="P508" s="1">
        <v>111</v>
      </c>
      <c r="Q508" s="9">
        <v>22551000</v>
      </c>
      <c r="R508" s="3">
        <v>8000000</v>
      </c>
    </row>
    <row r="509" spans="1:18" x14ac:dyDescent="0.25">
      <c r="A509" s="1" t="s">
        <v>1783</v>
      </c>
      <c r="B509" s="2">
        <v>36054</v>
      </c>
      <c r="C509" s="1" t="s">
        <v>32</v>
      </c>
      <c r="D509" s="1" t="s">
        <v>9</v>
      </c>
      <c r="E509" s="1" t="s">
        <v>3</v>
      </c>
      <c r="F509" s="1" t="s">
        <v>4</v>
      </c>
      <c r="G509" s="1" t="s">
        <v>92</v>
      </c>
      <c r="H509" s="1" t="s">
        <v>574</v>
      </c>
      <c r="I509" s="1" t="s">
        <v>539</v>
      </c>
      <c r="J509" s="1">
        <v>18000</v>
      </c>
      <c r="K509" s="1">
        <v>37315</v>
      </c>
      <c r="L509" s="1">
        <v>0</v>
      </c>
      <c r="M509" s="1">
        <v>0</v>
      </c>
      <c r="N509" s="1">
        <v>6.9</v>
      </c>
      <c r="O509" s="1">
        <v>48</v>
      </c>
      <c r="P509" s="1">
        <v>136</v>
      </c>
      <c r="Q509" s="9">
        <v>21554585</v>
      </c>
      <c r="R509" s="3">
        <v>25000000</v>
      </c>
    </row>
    <row r="510" spans="1:18" x14ac:dyDescent="0.25">
      <c r="A510" s="1" t="s">
        <v>2952</v>
      </c>
      <c r="B510" s="2">
        <v>37526</v>
      </c>
      <c r="C510" s="1" t="s">
        <v>32</v>
      </c>
      <c r="D510" s="1" t="s">
        <v>61</v>
      </c>
      <c r="E510" s="1" t="s">
        <v>3</v>
      </c>
      <c r="F510" s="1" t="s">
        <v>4</v>
      </c>
      <c r="G510" s="1" t="s">
        <v>132</v>
      </c>
      <c r="H510" s="1" t="s">
        <v>574</v>
      </c>
      <c r="I510" s="1" t="s">
        <v>574</v>
      </c>
      <c r="J510" s="1">
        <v>18000</v>
      </c>
      <c r="K510" s="1">
        <v>20456</v>
      </c>
      <c r="L510" s="1">
        <v>18000</v>
      </c>
      <c r="M510" s="1">
        <v>0</v>
      </c>
      <c r="N510" s="1">
        <v>7.3</v>
      </c>
      <c r="O510" s="1">
        <v>121</v>
      </c>
      <c r="P510" s="1">
        <v>117</v>
      </c>
      <c r="Q510" s="9">
        <v>21078145</v>
      </c>
      <c r="R510" s="3">
        <v>12500000</v>
      </c>
    </row>
    <row r="511" spans="1:18" x14ac:dyDescent="0.25">
      <c r="A511" s="1" t="s">
        <v>1319</v>
      </c>
      <c r="B511" s="2">
        <v>35118</v>
      </c>
      <c r="C511" s="1" t="s">
        <v>32</v>
      </c>
      <c r="D511" s="1" t="s">
        <v>77</v>
      </c>
      <c r="E511" s="1" t="s">
        <v>3</v>
      </c>
      <c r="F511" s="1" t="s">
        <v>4</v>
      </c>
      <c r="G511" s="1" t="s">
        <v>132</v>
      </c>
      <c r="H511" s="1" t="s">
        <v>533</v>
      </c>
      <c r="I511" s="1" t="s">
        <v>1030</v>
      </c>
      <c r="J511" s="1">
        <v>18000</v>
      </c>
      <c r="K511" s="1">
        <v>31014</v>
      </c>
      <c r="L511" s="1">
        <v>99</v>
      </c>
      <c r="M511" s="1">
        <v>1000</v>
      </c>
      <c r="N511" s="1">
        <v>5.6</v>
      </c>
      <c r="O511" s="1">
        <v>47</v>
      </c>
      <c r="P511" s="1">
        <v>107</v>
      </c>
      <c r="Q511" s="9">
        <v>20550712</v>
      </c>
      <c r="R511" s="3">
        <v>50000000</v>
      </c>
    </row>
    <row r="512" spans="1:18" x14ac:dyDescent="0.25">
      <c r="A512" s="1" t="s">
        <v>5254</v>
      </c>
      <c r="B512" s="2">
        <v>40083</v>
      </c>
      <c r="C512" s="1" t="s">
        <v>32</v>
      </c>
      <c r="D512" s="1" t="s">
        <v>77</v>
      </c>
      <c r="E512" s="1" t="s">
        <v>3</v>
      </c>
      <c r="F512" s="1" t="s">
        <v>4</v>
      </c>
      <c r="G512" s="1" t="s">
        <v>92</v>
      </c>
      <c r="H512" s="1" t="s">
        <v>2340</v>
      </c>
      <c r="I512" s="1" t="s">
        <v>4279</v>
      </c>
      <c r="J512" s="1">
        <v>18000</v>
      </c>
      <c r="K512" s="1">
        <v>29926</v>
      </c>
      <c r="L512" s="1">
        <v>83</v>
      </c>
      <c r="M512" s="1">
        <v>0</v>
      </c>
      <c r="N512" s="1">
        <v>5.8</v>
      </c>
      <c r="O512" s="1">
        <v>180</v>
      </c>
      <c r="P512" s="1">
        <v>95</v>
      </c>
      <c r="Q512" s="9">
        <v>20488579</v>
      </c>
      <c r="R512" s="3">
        <v>50000000</v>
      </c>
    </row>
    <row r="513" spans="1:18" x14ac:dyDescent="0.25">
      <c r="A513" s="1" t="s">
        <v>3489</v>
      </c>
      <c r="B513" s="2">
        <v>37756</v>
      </c>
      <c r="C513" s="1" t="s">
        <v>32</v>
      </c>
      <c r="D513" s="1" t="s">
        <v>2</v>
      </c>
      <c r="E513" s="1" t="s">
        <v>3</v>
      </c>
      <c r="F513" s="1" t="s">
        <v>4</v>
      </c>
      <c r="G513" s="1" t="s">
        <v>92</v>
      </c>
      <c r="H513" s="1" t="s">
        <v>906</v>
      </c>
      <c r="I513" s="1" t="s">
        <v>1331</v>
      </c>
      <c r="J513" s="1">
        <v>18000</v>
      </c>
      <c r="K513" s="1">
        <v>32637</v>
      </c>
      <c r="L513" s="1">
        <v>317</v>
      </c>
      <c r="M513" s="1">
        <v>0</v>
      </c>
      <c r="N513" s="1">
        <v>7.5</v>
      </c>
      <c r="O513" s="1">
        <v>141</v>
      </c>
      <c r="P513" s="1">
        <v>130</v>
      </c>
      <c r="Q513" s="9">
        <v>19593740</v>
      </c>
      <c r="R513" s="3">
        <v>50000000</v>
      </c>
    </row>
    <row r="514" spans="1:18" x14ac:dyDescent="0.25">
      <c r="A514" s="1" t="s">
        <v>802</v>
      </c>
      <c r="B514" s="2">
        <v>32935</v>
      </c>
      <c r="C514" s="1" t="s">
        <v>32</v>
      </c>
      <c r="D514" s="1" t="s">
        <v>9</v>
      </c>
      <c r="E514" s="1" t="s">
        <v>3</v>
      </c>
      <c r="F514" s="1" t="s">
        <v>4</v>
      </c>
      <c r="G514" s="1" t="s">
        <v>92</v>
      </c>
      <c r="H514" s="1" t="s">
        <v>574</v>
      </c>
      <c r="I514" s="1" t="s">
        <v>539</v>
      </c>
      <c r="J514" s="1">
        <v>18000</v>
      </c>
      <c r="K514" s="1">
        <v>19065</v>
      </c>
      <c r="L514" s="1">
        <v>0</v>
      </c>
      <c r="M514" s="1">
        <v>720</v>
      </c>
      <c r="N514" s="1">
        <v>6.5</v>
      </c>
      <c r="O514" s="1">
        <v>23</v>
      </c>
      <c r="P514" s="1">
        <v>129</v>
      </c>
      <c r="Q514" s="9">
        <v>16153600</v>
      </c>
      <c r="R514" s="3">
        <v>10000000</v>
      </c>
    </row>
    <row r="515" spans="1:18" x14ac:dyDescent="0.25">
      <c r="A515" s="1" t="s">
        <v>6169</v>
      </c>
      <c r="B515" s="2">
        <v>40950</v>
      </c>
      <c r="C515" s="1" t="s">
        <v>32</v>
      </c>
      <c r="D515" s="1" t="s">
        <v>20</v>
      </c>
      <c r="E515" s="1" t="s">
        <v>3</v>
      </c>
      <c r="F515" s="1" t="s">
        <v>4</v>
      </c>
      <c r="G515" s="1" t="s">
        <v>132</v>
      </c>
      <c r="H515" s="1" t="s">
        <v>2340</v>
      </c>
      <c r="I515" s="1" t="s">
        <v>3427</v>
      </c>
      <c r="J515" s="1">
        <v>18000</v>
      </c>
      <c r="K515" s="1">
        <v>23122</v>
      </c>
      <c r="L515" s="1">
        <v>125</v>
      </c>
      <c r="M515" s="1">
        <v>0</v>
      </c>
      <c r="N515" s="1">
        <v>5.7</v>
      </c>
      <c r="O515" s="1">
        <v>135</v>
      </c>
      <c r="P515" s="1">
        <v>105</v>
      </c>
      <c r="Q515" s="9">
        <v>13101142</v>
      </c>
      <c r="R515" s="3">
        <v>35000000</v>
      </c>
    </row>
    <row r="516" spans="1:18" x14ac:dyDescent="0.25">
      <c r="A516" s="1" t="s">
        <v>5672</v>
      </c>
      <c r="B516" s="2">
        <v>40201</v>
      </c>
      <c r="C516" s="1" t="s">
        <v>32</v>
      </c>
      <c r="D516" s="1" t="s">
        <v>2</v>
      </c>
      <c r="E516" s="1" t="s">
        <v>3</v>
      </c>
      <c r="F516" s="1" t="s">
        <v>4</v>
      </c>
      <c r="G516" s="1" t="s">
        <v>132</v>
      </c>
      <c r="H516" s="1" t="s">
        <v>629</v>
      </c>
      <c r="I516" s="1" t="s">
        <v>302</v>
      </c>
      <c r="J516" s="1">
        <v>18000</v>
      </c>
      <c r="K516" s="1">
        <v>21163</v>
      </c>
      <c r="L516" s="1">
        <v>0</v>
      </c>
      <c r="M516" s="1">
        <v>0</v>
      </c>
      <c r="N516" s="1">
        <v>7</v>
      </c>
      <c r="O516" s="1">
        <v>199</v>
      </c>
      <c r="P516" s="1">
        <v>122</v>
      </c>
      <c r="Q516" s="9">
        <v>11538204</v>
      </c>
      <c r="R516" s="3">
        <v>25000000</v>
      </c>
    </row>
    <row r="517" spans="1:18" x14ac:dyDescent="0.25">
      <c r="A517" s="1" t="s">
        <v>2894</v>
      </c>
      <c r="B517" s="2">
        <v>36948</v>
      </c>
      <c r="C517" s="1" t="s">
        <v>32</v>
      </c>
      <c r="D517" s="1" t="s">
        <v>9</v>
      </c>
      <c r="E517" s="1" t="s">
        <v>3</v>
      </c>
      <c r="F517" s="1" t="s">
        <v>4</v>
      </c>
      <c r="G517" s="1" t="s">
        <v>92</v>
      </c>
      <c r="H517" s="1" t="s">
        <v>906</v>
      </c>
      <c r="I517" s="1" t="s">
        <v>1049</v>
      </c>
      <c r="J517" s="1">
        <v>18000</v>
      </c>
      <c r="K517" s="1">
        <v>19805</v>
      </c>
      <c r="L517" s="1">
        <v>529</v>
      </c>
      <c r="M517" s="1">
        <v>0</v>
      </c>
      <c r="N517" s="1">
        <v>6.8</v>
      </c>
      <c r="O517" s="1">
        <v>119</v>
      </c>
      <c r="P517" s="1">
        <v>111</v>
      </c>
      <c r="Q517" s="9">
        <v>11405825</v>
      </c>
      <c r="R517" s="3">
        <v>35000000</v>
      </c>
    </row>
    <row r="518" spans="1:18" x14ac:dyDescent="0.25">
      <c r="A518" s="1" t="s">
        <v>905</v>
      </c>
      <c r="B518" s="2">
        <v>33623</v>
      </c>
      <c r="C518" s="1" t="s">
        <v>32</v>
      </c>
      <c r="D518" s="1" t="s">
        <v>2</v>
      </c>
      <c r="E518" s="1" t="s">
        <v>3</v>
      </c>
      <c r="F518" s="1" t="s">
        <v>4</v>
      </c>
      <c r="G518" s="1" t="s">
        <v>92</v>
      </c>
      <c r="H518" s="1" t="s">
        <v>906</v>
      </c>
      <c r="I518" s="1" t="s">
        <v>907</v>
      </c>
      <c r="J518" s="1">
        <v>18000</v>
      </c>
      <c r="K518" s="1">
        <v>32288</v>
      </c>
      <c r="L518" s="1">
        <v>164</v>
      </c>
      <c r="M518" s="1">
        <v>0</v>
      </c>
      <c r="N518" s="1">
        <v>7.8</v>
      </c>
      <c r="O518" s="1">
        <v>120</v>
      </c>
      <c r="P518" s="1">
        <v>100</v>
      </c>
      <c r="Q518" s="9">
        <v>10725228</v>
      </c>
      <c r="R518" s="3">
        <v>12500000</v>
      </c>
    </row>
    <row r="519" spans="1:18" x14ac:dyDescent="0.25">
      <c r="A519" s="1" t="s">
        <v>848</v>
      </c>
      <c r="B519" s="2">
        <v>33585</v>
      </c>
      <c r="C519" s="1" t="s">
        <v>32</v>
      </c>
      <c r="D519" s="1" t="s">
        <v>9</v>
      </c>
      <c r="E519" s="1" t="s">
        <v>3</v>
      </c>
      <c r="F519" s="1" t="s">
        <v>4</v>
      </c>
      <c r="G519" s="1" t="s">
        <v>92</v>
      </c>
      <c r="H519" s="1" t="s">
        <v>533</v>
      </c>
      <c r="I519" s="1" t="s">
        <v>849</v>
      </c>
      <c r="J519" s="1">
        <v>18000</v>
      </c>
      <c r="K519" s="1">
        <v>19923</v>
      </c>
      <c r="L519" s="1">
        <v>835</v>
      </c>
      <c r="M519" s="1">
        <v>0</v>
      </c>
      <c r="N519" s="1">
        <v>7.1</v>
      </c>
      <c r="O519" s="1">
        <v>63</v>
      </c>
      <c r="P519" s="1">
        <v>104</v>
      </c>
      <c r="Q519" s="9">
        <v>6401336</v>
      </c>
      <c r="R519" s="3">
        <v>2500000</v>
      </c>
    </row>
    <row r="520" spans="1:18" x14ac:dyDescent="0.25">
      <c r="A520" s="1" t="s">
        <v>3581</v>
      </c>
      <c r="B520" s="2">
        <v>37993</v>
      </c>
      <c r="C520" s="1" t="s">
        <v>1</v>
      </c>
      <c r="D520" s="1" t="s">
        <v>61</v>
      </c>
      <c r="E520" s="1" t="s">
        <v>3</v>
      </c>
      <c r="F520" s="1" t="s">
        <v>4</v>
      </c>
      <c r="G520" s="1" t="s">
        <v>132</v>
      </c>
      <c r="H520" s="1" t="s">
        <v>906</v>
      </c>
      <c r="I520" s="1" t="s">
        <v>906</v>
      </c>
      <c r="J520" s="1">
        <v>18000</v>
      </c>
      <c r="K520" s="1">
        <v>23689</v>
      </c>
      <c r="L520" s="1">
        <v>18000</v>
      </c>
      <c r="M520" s="1">
        <v>0</v>
      </c>
      <c r="N520" s="1">
        <v>6.7</v>
      </c>
      <c r="O520" s="1">
        <v>113</v>
      </c>
      <c r="P520" s="1">
        <v>118</v>
      </c>
      <c r="Q520" s="9">
        <v>6144806</v>
      </c>
      <c r="R520" s="3">
        <v>23000000</v>
      </c>
    </row>
    <row r="521" spans="1:18" x14ac:dyDescent="0.25">
      <c r="A521" s="1" t="s">
        <v>6070</v>
      </c>
      <c r="B521" s="2">
        <v>40963</v>
      </c>
      <c r="C521" s="1" t="s">
        <v>32</v>
      </c>
      <c r="D521" s="1" t="s">
        <v>61</v>
      </c>
      <c r="E521" s="1" t="s">
        <v>3</v>
      </c>
      <c r="F521" s="1" t="s">
        <v>4</v>
      </c>
      <c r="G521" s="1" t="s">
        <v>84</v>
      </c>
      <c r="H521" s="1" t="s">
        <v>2340</v>
      </c>
      <c r="I521" s="1" t="s">
        <v>1337</v>
      </c>
      <c r="J521" s="1">
        <v>18000</v>
      </c>
      <c r="K521" s="1">
        <v>21200</v>
      </c>
      <c r="L521" s="1">
        <v>150</v>
      </c>
      <c r="M521" s="1">
        <v>13000</v>
      </c>
      <c r="N521" s="1">
        <v>7.2</v>
      </c>
      <c r="O521" s="1">
        <v>116</v>
      </c>
      <c r="P521" s="1">
        <v>116</v>
      </c>
      <c r="Q521" s="9">
        <v>6002756</v>
      </c>
      <c r="R521" s="3">
        <v>20000000</v>
      </c>
    </row>
    <row r="522" spans="1:18" x14ac:dyDescent="0.25">
      <c r="A522" s="1" t="s">
        <v>573</v>
      </c>
      <c r="B522" s="2">
        <v>32003</v>
      </c>
      <c r="C522" s="1" t="s">
        <v>32</v>
      </c>
      <c r="D522" s="1" t="s">
        <v>61</v>
      </c>
      <c r="E522" s="1" t="s">
        <v>3</v>
      </c>
      <c r="F522" s="1" t="s">
        <v>83</v>
      </c>
      <c r="G522" s="1" t="s">
        <v>84</v>
      </c>
      <c r="H522" s="1" t="s">
        <v>574</v>
      </c>
      <c r="I522" s="1" t="s">
        <v>240</v>
      </c>
      <c r="J522" s="1">
        <v>18000</v>
      </c>
      <c r="K522" s="1">
        <v>18855</v>
      </c>
      <c r="L522" s="1">
        <v>0</v>
      </c>
      <c r="M522" s="1">
        <v>0</v>
      </c>
      <c r="N522" s="1">
        <v>7.5</v>
      </c>
      <c r="O522" s="1">
        <v>17</v>
      </c>
      <c r="P522" s="1">
        <v>147</v>
      </c>
      <c r="Q522" s="9">
        <v>5899797</v>
      </c>
      <c r="R522" s="3">
        <v>29000000</v>
      </c>
    </row>
    <row r="523" spans="1:18" x14ac:dyDescent="0.25">
      <c r="A523" s="1" t="s">
        <v>5877</v>
      </c>
      <c r="B523" s="2">
        <v>40800</v>
      </c>
      <c r="C523" s="1" t="s">
        <v>32</v>
      </c>
      <c r="D523" s="1" t="s">
        <v>61</v>
      </c>
      <c r="E523" s="1" t="s">
        <v>3</v>
      </c>
      <c r="F523" s="1" t="s">
        <v>4</v>
      </c>
      <c r="G523" s="1" t="s">
        <v>92</v>
      </c>
      <c r="H523" s="1" t="s">
        <v>906</v>
      </c>
      <c r="I523" s="1" t="s">
        <v>5878</v>
      </c>
      <c r="J523" s="1">
        <v>18000</v>
      </c>
      <c r="K523" s="1">
        <v>22834</v>
      </c>
      <c r="L523" s="1">
        <v>78</v>
      </c>
      <c r="M523" s="1">
        <v>21000</v>
      </c>
      <c r="N523" s="1">
        <v>7.1</v>
      </c>
      <c r="O523" s="1">
        <v>290</v>
      </c>
      <c r="P523" s="1">
        <v>107</v>
      </c>
      <c r="Q523" s="9">
        <v>5354039</v>
      </c>
      <c r="R523" s="3">
        <v>3500000</v>
      </c>
    </row>
    <row r="524" spans="1:18" x14ac:dyDescent="0.25">
      <c r="A524" s="1" t="s">
        <v>5302</v>
      </c>
      <c r="B524" s="2">
        <v>40006</v>
      </c>
      <c r="C524" s="1" t="s">
        <v>32</v>
      </c>
      <c r="D524" s="1" t="s">
        <v>9</v>
      </c>
      <c r="E524" s="1" t="s">
        <v>3</v>
      </c>
      <c r="F524" s="1" t="s">
        <v>83</v>
      </c>
      <c r="G524" s="1" t="s">
        <v>92</v>
      </c>
      <c r="H524" s="1" t="s">
        <v>906</v>
      </c>
      <c r="I524" s="1" t="s">
        <v>5303</v>
      </c>
      <c r="J524" s="1">
        <v>18000</v>
      </c>
      <c r="K524" s="1">
        <v>19404</v>
      </c>
      <c r="L524" s="1">
        <v>0</v>
      </c>
      <c r="M524" s="1">
        <v>47000</v>
      </c>
      <c r="N524" s="1">
        <v>7.9</v>
      </c>
      <c r="O524" s="1">
        <v>415</v>
      </c>
      <c r="P524" s="1">
        <v>97</v>
      </c>
      <c r="Q524" s="9">
        <v>5009677</v>
      </c>
      <c r="R524" s="3">
        <v>5000000</v>
      </c>
    </row>
    <row r="525" spans="1:18" x14ac:dyDescent="0.25">
      <c r="A525" s="1" t="s">
        <v>532</v>
      </c>
      <c r="B525" s="2">
        <v>31632</v>
      </c>
      <c r="C525" s="1" t="s">
        <v>1</v>
      </c>
      <c r="D525" s="1" t="s">
        <v>2</v>
      </c>
      <c r="E525" s="1" t="s">
        <v>3</v>
      </c>
      <c r="F525" s="1" t="s">
        <v>4</v>
      </c>
      <c r="G525" s="1" t="s">
        <v>92</v>
      </c>
      <c r="H525" s="1" t="s">
        <v>533</v>
      </c>
      <c r="I525" s="1" t="s">
        <v>534</v>
      </c>
      <c r="J525" s="1">
        <v>18000</v>
      </c>
      <c r="K525" s="1">
        <v>19649</v>
      </c>
      <c r="L525" s="1">
        <v>28</v>
      </c>
      <c r="M525" s="1">
        <v>0</v>
      </c>
      <c r="N525" s="1">
        <v>7.1</v>
      </c>
      <c r="O525" s="1">
        <v>45</v>
      </c>
      <c r="P525" s="1">
        <v>99</v>
      </c>
      <c r="Q525" s="9">
        <v>4600000</v>
      </c>
      <c r="R525" s="3">
        <v>1900000</v>
      </c>
    </row>
    <row r="526" spans="1:18" x14ac:dyDescent="0.25">
      <c r="A526" s="1" t="s">
        <v>5493</v>
      </c>
      <c r="B526" s="2">
        <v>40371</v>
      </c>
      <c r="C526" s="1" t="s">
        <v>32</v>
      </c>
      <c r="D526" s="1" t="s">
        <v>61</v>
      </c>
      <c r="E526" s="1" t="s">
        <v>3</v>
      </c>
      <c r="F526" s="1" t="s">
        <v>338</v>
      </c>
      <c r="G526" s="1" t="s">
        <v>92</v>
      </c>
      <c r="H526" s="1" t="s">
        <v>906</v>
      </c>
      <c r="I526" s="1" t="s">
        <v>4307</v>
      </c>
      <c r="J526" s="1">
        <v>18000</v>
      </c>
      <c r="K526" s="1">
        <v>18739</v>
      </c>
      <c r="L526" s="1">
        <v>60</v>
      </c>
      <c r="M526" s="1">
        <v>0</v>
      </c>
      <c r="N526" s="1">
        <v>6.2</v>
      </c>
      <c r="O526" s="1">
        <v>117</v>
      </c>
      <c r="P526" s="1">
        <v>108</v>
      </c>
      <c r="Q526" s="9">
        <v>1039869</v>
      </c>
      <c r="R526" s="3">
        <v>15000000</v>
      </c>
    </row>
    <row r="527" spans="1:18" x14ac:dyDescent="0.25">
      <c r="A527" s="1" t="s">
        <v>3552</v>
      </c>
      <c r="B527" s="2">
        <v>38120</v>
      </c>
      <c r="C527" s="1" t="s">
        <v>32</v>
      </c>
      <c r="D527" s="1" t="s">
        <v>9</v>
      </c>
      <c r="E527" s="1" t="s">
        <v>3</v>
      </c>
      <c r="F527" s="1" t="s">
        <v>4</v>
      </c>
      <c r="G527" s="1" t="s">
        <v>92</v>
      </c>
      <c r="H527" s="1" t="s">
        <v>629</v>
      </c>
      <c r="I527" s="1" t="s">
        <v>3553</v>
      </c>
      <c r="J527" s="1">
        <v>18000</v>
      </c>
      <c r="K527" s="1">
        <v>21107</v>
      </c>
      <c r="L527" s="1">
        <v>15</v>
      </c>
      <c r="M527" s="1">
        <v>1000</v>
      </c>
      <c r="N527" s="1">
        <v>6.8</v>
      </c>
      <c r="O527" s="1">
        <v>84</v>
      </c>
      <c r="P527" s="1">
        <v>97</v>
      </c>
      <c r="Q527" s="9">
        <v>1029017</v>
      </c>
      <c r="R527" s="3">
        <v>6500000</v>
      </c>
    </row>
    <row r="528" spans="1:18" x14ac:dyDescent="0.25">
      <c r="A528" s="1" t="s">
        <v>5875</v>
      </c>
      <c r="B528" s="2">
        <v>40553</v>
      </c>
      <c r="C528" s="1" t="s">
        <v>32</v>
      </c>
      <c r="D528" s="1" t="s">
        <v>77</v>
      </c>
      <c r="E528" s="1" t="s">
        <v>3</v>
      </c>
      <c r="F528" s="1" t="s">
        <v>4</v>
      </c>
      <c r="G528" s="1" t="s">
        <v>92</v>
      </c>
      <c r="H528" s="1" t="s">
        <v>2340</v>
      </c>
      <c r="I528" s="1" t="s">
        <v>2761</v>
      </c>
      <c r="J528" s="1">
        <v>18000</v>
      </c>
      <c r="K528" s="1">
        <v>19620</v>
      </c>
      <c r="L528" s="1">
        <v>395</v>
      </c>
      <c r="M528" s="1">
        <v>21000</v>
      </c>
      <c r="N528" s="1">
        <v>6.8</v>
      </c>
      <c r="O528" s="1">
        <v>134</v>
      </c>
      <c r="P528" s="1">
        <v>129</v>
      </c>
      <c r="Q528" s="9">
        <v>537580</v>
      </c>
      <c r="R528" s="3">
        <v>30000000</v>
      </c>
    </row>
    <row r="529" spans="1:18" x14ac:dyDescent="0.25">
      <c r="A529" s="1" t="s">
        <v>4120</v>
      </c>
      <c r="B529" s="2">
        <v>38462</v>
      </c>
      <c r="C529" s="1" t="s">
        <v>32</v>
      </c>
      <c r="D529" s="1" t="s">
        <v>9</v>
      </c>
      <c r="E529" s="1" t="s">
        <v>3</v>
      </c>
      <c r="F529" s="1" t="s">
        <v>4</v>
      </c>
      <c r="G529" s="1" t="s">
        <v>84</v>
      </c>
      <c r="H529" s="1" t="s">
        <v>2340</v>
      </c>
      <c r="I529" s="1" t="s">
        <v>4121</v>
      </c>
      <c r="J529" s="1">
        <v>18000</v>
      </c>
      <c r="K529" s="1">
        <v>20354</v>
      </c>
      <c r="L529" s="1">
        <v>25</v>
      </c>
      <c r="M529" s="1">
        <v>445</v>
      </c>
      <c r="N529" s="1">
        <v>6.2</v>
      </c>
      <c r="O529" s="1">
        <v>21</v>
      </c>
      <c r="P529" s="1">
        <v>101</v>
      </c>
      <c r="Q529" s="9">
        <v>375474</v>
      </c>
      <c r="R529" s="3">
        <v>20000000</v>
      </c>
    </row>
    <row r="530" spans="1:18" x14ac:dyDescent="0.25">
      <c r="A530" s="1" t="s">
        <v>6326</v>
      </c>
      <c r="B530" s="2">
        <v>41391</v>
      </c>
      <c r="C530" s="1" t="s">
        <v>32</v>
      </c>
      <c r="D530" s="1" t="s">
        <v>9</v>
      </c>
      <c r="E530" s="1" t="s">
        <v>3</v>
      </c>
      <c r="F530" s="1" t="s">
        <v>334</v>
      </c>
      <c r="G530" s="1" t="s">
        <v>92</v>
      </c>
      <c r="H530" s="1" t="s">
        <v>629</v>
      </c>
      <c r="I530" s="1" t="s">
        <v>5214</v>
      </c>
      <c r="J530" s="1">
        <v>18000</v>
      </c>
      <c r="K530" s="1">
        <v>25269</v>
      </c>
      <c r="L530" s="1">
        <v>105</v>
      </c>
      <c r="M530" s="1">
        <v>0</v>
      </c>
      <c r="N530" s="1">
        <v>6.2</v>
      </c>
      <c r="O530" s="1">
        <v>141</v>
      </c>
      <c r="P530" s="1">
        <v>112</v>
      </c>
      <c r="Q530" s="9">
        <v>317125</v>
      </c>
      <c r="R530" s="3">
        <v>16000000</v>
      </c>
    </row>
    <row r="531" spans="1:18" x14ac:dyDescent="0.25">
      <c r="A531" s="1" t="s">
        <v>1659</v>
      </c>
      <c r="B531" s="2">
        <v>35677</v>
      </c>
      <c r="C531" s="1" t="s">
        <v>32</v>
      </c>
      <c r="D531" s="1" t="s">
        <v>61</v>
      </c>
      <c r="E531" s="1" t="s">
        <v>3</v>
      </c>
      <c r="F531" s="1" t="s">
        <v>4</v>
      </c>
      <c r="G531" s="1" t="s">
        <v>92</v>
      </c>
      <c r="H531" s="1" t="s">
        <v>533</v>
      </c>
      <c r="I531" s="1" t="s">
        <v>1660</v>
      </c>
      <c r="J531" s="1">
        <v>18000</v>
      </c>
      <c r="K531" s="1">
        <v>20135</v>
      </c>
      <c r="L531" s="1">
        <v>19</v>
      </c>
      <c r="M531" s="1">
        <v>161</v>
      </c>
      <c r="N531" s="1">
        <v>5.8</v>
      </c>
      <c r="O531" s="1">
        <v>12</v>
      </c>
      <c r="P531" s="1">
        <v>92</v>
      </c>
      <c r="Q531" s="9">
        <v>12836</v>
      </c>
      <c r="R531" s="3">
        <v>4000000</v>
      </c>
    </row>
    <row r="532" spans="1:18" x14ac:dyDescent="0.25">
      <c r="A532" s="1" t="s">
        <v>6570</v>
      </c>
      <c r="B532" s="2">
        <v>41589</v>
      </c>
      <c r="C532" s="1" t="s">
        <v>32</v>
      </c>
      <c r="D532" s="1" t="s">
        <v>77</v>
      </c>
      <c r="E532" s="1" t="s">
        <v>3</v>
      </c>
      <c r="F532" s="1" t="s">
        <v>4</v>
      </c>
      <c r="G532" s="1" t="s">
        <v>132</v>
      </c>
      <c r="H532" s="1" t="s">
        <v>6571</v>
      </c>
      <c r="I532" s="1" t="s">
        <v>2761</v>
      </c>
      <c r="J532" s="1">
        <v>17000</v>
      </c>
      <c r="K532" s="1">
        <v>32392</v>
      </c>
      <c r="L532" s="1">
        <v>395</v>
      </c>
      <c r="M532" s="1">
        <v>129000</v>
      </c>
      <c r="N532" s="1">
        <v>7</v>
      </c>
      <c r="O532" s="1">
        <v>654</v>
      </c>
      <c r="P532" s="1">
        <v>123</v>
      </c>
      <c r="Q532" s="9">
        <v>202351611</v>
      </c>
      <c r="R532" s="3">
        <v>190000000</v>
      </c>
    </row>
    <row r="533" spans="1:18" x14ac:dyDescent="0.25">
      <c r="A533" s="1" t="s">
        <v>6572</v>
      </c>
      <c r="B533" s="2">
        <v>41962</v>
      </c>
      <c r="C533" s="1" t="s">
        <v>32</v>
      </c>
      <c r="D533" s="1" t="s">
        <v>77</v>
      </c>
      <c r="E533" s="1" t="s">
        <v>3</v>
      </c>
      <c r="F533" s="1" t="s">
        <v>4</v>
      </c>
      <c r="G533" s="1" t="s">
        <v>92</v>
      </c>
      <c r="H533" s="1" t="s">
        <v>3917</v>
      </c>
      <c r="I533" s="1" t="s">
        <v>5211</v>
      </c>
      <c r="J533" s="1">
        <v>17000</v>
      </c>
      <c r="K533" s="1">
        <v>19428</v>
      </c>
      <c r="L533" s="1">
        <v>97</v>
      </c>
      <c r="M533" s="1">
        <v>24000</v>
      </c>
      <c r="N533" s="1">
        <v>7.1</v>
      </c>
      <c r="O533" s="1">
        <v>330</v>
      </c>
      <c r="P533" s="1">
        <v>112</v>
      </c>
      <c r="Q533" s="9">
        <v>191616238</v>
      </c>
      <c r="R533" s="3">
        <v>50000000</v>
      </c>
    </row>
    <row r="534" spans="1:18" x14ac:dyDescent="0.25">
      <c r="A534" s="1" t="s">
        <v>5113</v>
      </c>
      <c r="B534" s="2">
        <v>39515</v>
      </c>
      <c r="C534" s="1" t="s">
        <v>32</v>
      </c>
      <c r="D534" s="1" t="s">
        <v>9</v>
      </c>
      <c r="E534" s="1" t="s">
        <v>3</v>
      </c>
      <c r="F534" s="1" t="s">
        <v>4</v>
      </c>
      <c r="G534" s="1" t="s">
        <v>132</v>
      </c>
      <c r="H534" s="1" t="s">
        <v>3114</v>
      </c>
      <c r="I534" s="1" t="s">
        <v>3519</v>
      </c>
      <c r="J534" s="1">
        <v>17000</v>
      </c>
      <c r="K534" s="1">
        <v>44060</v>
      </c>
      <c r="L534" s="1">
        <v>308</v>
      </c>
      <c r="M534" s="1">
        <v>19000</v>
      </c>
      <c r="N534" s="1">
        <v>5.2</v>
      </c>
      <c r="O534" s="1">
        <v>350</v>
      </c>
      <c r="P534" s="1">
        <v>122</v>
      </c>
      <c r="Q534" s="9">
        <v>191449475</v>
      </c>
      <c r="R534" s="3">
        <v>37000000</v>
      </c>
    </row>
    <row r="535" spans="1:18" x14ac:dyDescent="0.25">
      <c r="A535" s="1" t="s">
        <v>6877</v>
      </c>
      <c r="B535" s="2">
        <v>42006</v>
      </c>
      <c r="C535" s="1" t="s">
        <v>32</v>
      </c>
      <c r="D535" s="1" t="s">
        <v>40</v>
      </c>
      <c r="E535" s="1" t="s">
        <v>3</v>
      </c>
      <c r="F535" s="1" t="s">
        <v>4</v>
      </c>
      <c r="G535" s="1" t="s">
        <v>84</v>
      </c>
      <c r="H535" s="1" t="s">
        <v>6808</v>
      </c>
      <c r="I535" s="1" t="s">
        <v>4412</v>
      </c>
      <c r="J535" s="1">
        <v>17000</v>
      </c>
      <c r="K535" s="1">
        <v>17883</v>
      </c>
      <c r="L535" s="1">
        <v>12</v>
      </c>
      <c r="M535" s="1">
        <v>26000</v>
      </c>
      <c r="N535" s="1">
        <v>6.7</v>
      </c>
      <c r="O535" s="1">
        <v>165</v>
      </c>
      <c r="P535" s="1">
        <v>94</v>
      </c>
      <c r="Q535" s="9">
        <v>177343675</v>
      </c>
      <c r="R535" s="3">
        <v>135000000</v>
      </c>
    </row>
    <row r="536" spans="1:18" x14ac:dyDescent="0.25">
      <c r="A536" s="1" t="s">
        <v>6036</v>
      </c>
      <c r="B536" s="2">
        <v>41218</v>
      </c>
      <c r="C536" s="1" t="s">
        <v>32</v>
      </c>
      <c r="D536" s="1" t="s">
        <v>77</v>
      </c>
      <c r="E536" s="1" t="s">
        <v>3</v>
      </c>
      <c r="F536" s="1" t="s">
        <v>4</v>
      </c>
      <c r="G536" s="1" t="s">
        <v>92</v>
      </c>
      <c r="H536" s="1" t="s">
        <v>3917</v>
      </c>
      <c r="I536" s="1" t="s">
        <v>5211</v>
      </c>
      <c r="J536" s="1">
        <v>17000</v>
      </c>
      <c r="K536" s="1">
        <v>19968</v>
      </c>
      <c r="L536" s="1">
        <v>97</v>
      </c>
      <c r="M536" s="1">
        <v>39000</v>
      </c>
      <c r="N536" s="1">
        <v>7.2</v>
      </c>
      <c r="O536" s="1">
        <v>375</v>
      </c>
      <c r="P536" s="1">
        <v>109</v>
      </c>
      <c r="Q536" s="9">
        <v>138447667</v>
      </c>
      <c r="R536" s="3">
        <v>42000000</v>
      </c>
    </row>
    <row r="537" spans="1:18" x14ac:dyDescent="0.25">
      <c r="A537" s="1" t="s">
        <v>6282</v>
      </c>
      <c r="B537" s="2">
        <v>41162</v>
      </c>
      <c r="C537" s="1" t="s">
        <v>32</v>
      </c>
      <c r="D537" s="1" t="s">
        <v>9</v>
      </c>
      <c r="E537" s="1" t="s">
        <v>3</v>
      </c>
      <c r="F537" s="1" t="s">
        <v>4</v>
      </c>
      <c r="G537" s="1" t="s">
        <v>132</v>
      </c>
      <c r="H537" s="1" t="s">
        <v>3917</v>
      </c>
      <c r="I537" s="1" t="s">
        <v>6283</v>
      </c>
      <c r="J537" s="1">
        <v>17000</v>
      </c>
      <c r="K537" s="1">
        <v>18322</v>
      </c>
      <c r="L537" s="1">
        <v>23</v>
      </c>
      <c r="M537" s="1">
        <v>32000</v>
      </c>
      <c r="N537" s="1">
        <v>6.8</v>
      </c>
      <c r="O537" s="1">
        <v>214</v>
      </c>
      <c r="P537" s="1">
        <v>104</v>
      </c>
      <c r="Q537" s="9">
        <v>125014030</v>
      </c>
      <c r="R537" s="3">
        <v>30000000</v>
      </c>
    </row>
    <row r="538" spans="1:18" x14ac:dyDescent="0.25">
      <c r="A538" s="1" t="s">
        <v>6399</v>
      </c>
      <c r="B538" s="2">
        <v>41599</v>
      </c>
      <c r="C538" s="1" t="s">
        <v>32</v>
      </c>
      <c r="D538" s="1" t="s">
        <v>77</v>
      </c>
      <c r="E538" s="1" t="s">
        <v>3</v>
      </c>
      <c r="F538" s="1" t="s">
        <v>4</v>
      </c>
      <c r="G538" s="1" t="s">
        <v>132</v>
      </c>
      <c r="H538" s="1" t="s">
        <v>3917</v>
      </c>
      <c r="I538" s="1" t="s">
        <v>5025</v>
      </c>
      <c r="J538" s="1">
        <v>17000</v>
      </c>
      <c r="K538" s="1">
        <v>31958</v>
      </c>
      <c r="L538" s="1">
        <v>209</v>
      </c>
      <c r="M538" s="1">
        <v>42000</v>
      </c>
      <c r="N538" s="1">
        <v>5.8</v>
      </c>
      <c r="O538" s="1">
        <v>351</v>
      </c>
      <c r="P538" s="1">
        <v>122</v>
      </c>
      <c r="Q538" s="9">
        <v>122512052</v>
      </c>
      <c r="R538" s="3">
        <v>130000000</v>
      </c>
    </row>
    <row r="539" spans="1:18" x14ac:dyDescent="0.25">
      <c r="A539" s="1" t="s">
        <v>4850</v>
      </c>
      <c r="B539" s="2">
        <v>39753</v>
      </c>
      <c r="C539" s="1" t="s">
        <v>32</v>
      </c>
      <c r="D539" s="1" t="s">
        <v>40</v>
      </c>
      <c r="E539" s="1" t="s">
        <v>3</v>
      </c>
      <c r="F539" s="1" t="s">
        <v>4</v>
      </c>
      <c r="G539" s="1" t="s">
        <v>84</v>
      </c>
      <c r="H539" s="1" t="s">
        <v>4252</v>
      </c>
      <c r="I539" s="1" t="s">
        <v>4851</v>
      </c>
      <c r="J539" s="1">
        <v>17000</v>
      </c>
      <c r="K539" s="1">
        <v>20007</v>
      </c>
      <c r="L539" s="1">
        <v>59</v>
      </c>
      <c r="M539" s="1">
        <v>0</v>
      </c>
      <c r="N539" s="1">
        <v>6.9</v>
      </c>
      <c r="O539" s="1">
        <v>225</v>
      </c>
      <c r="P539" s="1">
        <v>96</v>
      </c>
      <c r="Q539" s="9">
        <v>114053579</v>
      </c>
      <c r="R539" s="3">
        <v>150000000</v>
      </c>
    </row>
    <row r="540" spans="1:18" x14ac:dyDescent="0.25">
      <c r="A540" s="1" t="s">
        <v>6147</v>
      </c>
      <c r="B540" s="2">
        <v>40946</v>
      </c>
      <c r="C540" s="1" t="s">
        <v>32</v>
      </c>
      <c r="D540" s="1" t="s">
        <v>20</v>
      </c>
      <c r="E540" s="1" t="s">
        <v>3</v>
      </c>
      <c r="F540" s="1" t="s">
        <v>4</v>
      </c>
      <c r="G540" s="1" t="s">
        <v>92</v>
      </c>
      <c r="H540" s="1" t="s">
        <v>3917</v>
      </c>
      <c r="I540" s="1" t="s">
        <v>745</v>
      </c>
      <c r="J540" s="1">
        <v>17000</v>
      </c>
      <c r="K540" s="1">
        <v>46646</v>
      </c>
      <c r="L540" s="1">
        <v>0</v>
      </c>
      <c r="M540" s="1">
        <v>54000</v>
      </c>
      <c r="N540" s="1">
        <v>6.1</v>
      </c>
      <c r="O540" s="1">
        <v>324</v>
      </c>
      <c r="P540" s="1">
        <v>110</v>
      </c>
      <c r="Q540" s="9">
        <v>113709992</v>
      </c>
      <c r="R540" s="3">
        <v>7000000</v>
      </c>
    </row>
    <row r="541" spans="1:18" x14ac:dyDescent="0.25">
      <c r="A541" s="1" t="s">
        <v>6552</v>
      </c>
      <c r="B541" s="2">
        <v>41515</v>
      </c>
      <c r="C541" s="1" t="s">
        <v>32</v>
      </c>
      <c r="D541" s="1" t="s">
        <v>20</v>
      </c>
      <c r="E541" s="1" t="s">
        <v>3</v>
      </c>
      <c r="F541" s="1" t="s">
        <v>4</v>
      </c>
      <c r="G541" s="1" t="s">
        <v>92</v>
      </c>
      <c r="H541" s="1" t="s">
        <v>3917</v>
      </c>
      <c r="I541" s="1" t="s">
        <v>6553</v>
      </c>
      <c r="J541" s="1">
        <v>17000</v>
      </c>
      <c r="K541" s="1">
        <v>38751</v>
      </c>
      <c r="L541" s="1">
        <v>133</v>
      </c>
      <c r="M541" s="1">
        <v>97000</v>
      </c>
      <c r="N541" s="1">
        <v>6.7</v>
      </c>
      <c r="O541" s="1">
        <v>418</v>
      </c>
      <c r="P541" s="1">
        <v>107</v>
      </c>
      <c r="Q541" s="9">
        <v>101470202</v>
      </c>
      <c r="R541" s="3">
        <v>32000000</v>
      </c>
    </row>
    <row r="542" spans="1:18" x14ac:dyDescent="0.25">
      <c r="A542" s="1" t="s">
        <v>3113</v>
      </c>
      <c r="B542" s="2">
        <v>37430</v>
      </c>
      <c r="C542" s="1" t="s">
        <v>32</v>
      </c>
      <c r="D542" s="1" t="s">
        <v>2</v>
      </c>
      <c r="E542" s="1" t="s">
        <v>3</v>
      </c>
      <c r="F542" s="1" t="s">
        <v>4</v>
      </c>
      <c r="G542" s="1" t="s">
        <v>92</v>
      </c>
      <c r="H542" s="1" t="s">
        <v>3114</v>
      </c>
      <c r="I542" s="1" t="s">
        <v>890</v>
      </c>
      <c r="J542" s="1">
        <v>17000</v>
      </c>
      <c r="K542" s="1">
        <v>18141</v>
      </c>
      <c r="L542" s="1">
        <v>21000</v>
      </c>
      <c r="M542" s="1">
        <v>0</v>
      </c>
      <c r="N542" s="1">
        <v>6.8</v>
      </c>
      <c r="O542" s="1">
        <v>233</v>
      </c>
      <c r="P542" s="1">
        <v>112</v>
      </c>
      <c r="Q542" s="9">
        <v>95308367</v>
      </c>
      <c r="R542" s="3">
        <v>48000000</v>
      </c>
    </row>
    <row r="543" spans="1:18" x14ac:dyDescent="0.25">
      <c r="A543" s="1" t="s">
        <v>4931</v>
      </c>
      <c r="B543" s="2">
        <v>39784</v>
      </c>
      <c r="C543" s="1" t="s">
        <v>32</v>
      </c>
      <c r="D543" s="1" t="s">
        <v>77</v>
      </c>
      <c r="E543" s="1" t="s">
        <v>3</v>
      </c>
      <c r="F543" s="1" t="s">
        <v>4</v>
      </c>
      <c r="G543" s="1" t="s">
        <v>132</v>
      </c>
      <c r="H543" s="1" t="s">
        <v>3114</v>
      </c>
      <c r="I543" s="1" t="s">
        <v>1426</v>
      </c>
      <c r="J543" s="1">
        <v>17000</v>
      </c>
      <c r="K543" s="1">
        <v>21863</v>
      </c>
      <c r="L543" s="1">
        <v>218</v>
      </c>
      <c r="M543" s="1">
        <v>0</v>
      </c>
      <c r="N543" s="1">
        <v>6.1</v>
      </c>
      <c r="O543" s="1">
        <v>238</v>
      </c>
      <c r="P543" s="1">
        <v>88</v>
      </c>
      <c r="Q543" s="9">
        <v>80170146</v>
      </c>
      <c r="R543" s="3">
        <v>85000000</v>
      </c>
    </row>
    <row r="544" spans="1:18" x14ac:dyDescent="0.25">
      <c r="A544" s="1" t="s">
        <v>5507</v>
      </c>
      <c r="B544" s="2">
        <v>40284</v>
      </c>
      <c r="C544" s="1" t="s">
        <v>32</v>
      </c>
      <c r="D544" s="1" t="s">
        <v>9</v>
      </c>
      <c r="E544" s="1" t="s">
        <v>3</v>
      </c>
      <c r="F544" s="1" t="s">
        <v>4</v>
      </c>
      <c r="G544" s="1" t="s">
        <v>132</v>
      </c>
      <c r="H544" s="1" t="s">
        <v>3917</v>
      </c>
      <c r="I544" s="1" t="s">
        <v>1049</v>
      </c>
      <c r="J544" s="1">
        <v>17000</v>
      </c>
      <c r="K544" s="1">
        <v>19945</v>
      </c>
      <c r="L544" s="1">
        <v>529</v>
      </c>
      <c r="M544" s="1">
        <v>14000</v>
      </c>
      <c r="N544" s="1">
        <v>6.3</v>
      </c>
      <c r="O544" s="1">
        <v>162</v>
      </c>
      <c r="P544" s="1">
        <v>108</v>
      </c>
      <c r="Q544" s="9">
        <v>80014842</v>
      </c>
      <c r="R544" s="3">
        <v>25000000</v>
      </c>
    </row>
    <row r="545" spans="1:18" x14ac:dyDescent="0.25">
      <c r="A545" s="1" t="s">
        <v>5839</v>
      </c>
      <c r="B545" s="2">
        <v>40708</v>
      </c>
      <c r="C545" s="1" t="s">
        <v>32</v>
      </c>
      <c r="D545" s="1" t="s">
        <v>40</v>
      </c>
      <c r="E545" s="1" t="s">
        <v>3</v>
      </c>
      <c r="F545" s="1" t="s">
        <v>4</v>
      </c>
      <c r="G545" s="1" t="s">
        <v>84</v>
      </c>
      <c r="H545" s="1" t="s">
        <v>4252</v>
      </c>
      <c r="I545" s="1" t="s">
        <v>204</v>
      </c>
      <c r="J545" s="1">
        <v>17000</v>
      </c>
      <c r="K545" s="1">
        <v>36017</v>
      </c>
      <c r="L545" s="1">
        <v>17000</v>
      </c>
      <c r="M545" s="1">
        <v>42000</v>
      </c>
      <c r="N545" s="1">
        <v>7.5</v>
      </c>
      <c r="O545" s="1">
        <v>682</v>
      </c>
      <c r="P545" s="1">
        <v>126</v>
      </c>
      <c r="Q545" s="9">
        <v>73820094</v>
      </c>
      <c r="R545" s="3">
        <v>170000000</v>
      </c>
    </row>
    <row r="546" spans="1:18" x14ac:dyDescent="0.25">
      <c r="A546" s="1" t="s">
        <v>6569</v>
      </c>
      <c r="B546" s="2">
        <v>41345</v>
      </c>
      <c r="C546" s="1" t="s">
        <v>32</v>
      </c>
      <c r="D546" s="1" t="s">
        <v>77</v>
      </c>
      <c r="E546" s="1" t="s">
        <v>3</v>
      </c>
      <c r="F546" s="1" t="s">
        <v>4</v>
      </c>
      <c r="G546" s="1" t="s">
        <v>132</v>
      </c>
      <c r="H546" s="1" t="s">
        <v>3917</v>
      </c>
      <c r="I546" s="1" t="s">
        <v>1365</v>
      </c>
      <c r="J546" s="1">
        <v>17000</v>
      </c>
      <c r="K546" s="1">
        <v>18204</v>
      </c>
      <c r="L546" s="1">
        <v>776</v>
      </c>
      <c r="M546" s="1">
        <v>33000</v>
      </c>
      <c r="N546" s="1">
        <v>6.4</v>
      </c>
      <c r="O546" s="1">
        <v>339</v>
      </c>
      <c r="P546" s="1">
        <v>131</v>
      </c>
      <c r="Q546" s="9">
        <v>73103784</v>
      </c>
      <c r="R546" s="3">
        <v>150000000</v>
      </c>
    </row>
    <row r="547" spans="1:18" x14ac:dyDescent="0.25">
      <c r="A547" s="1" t="s">
        <v>4251</v>
      </c>
      <c r="B547" s="2">
        <v>38892</v>
      </c>
      <c r="C547" s="1" t="s">
        <v>32</v>
      </c>
      <c r="D547" s="1" t="s">
        <v>20</v>
      </c>
      <c r="E547" s="1" t="s">
        <v>3</v>
      </c>
      <c r="F547" s="1" t="s">
        <v>4</v>
      </c>
      <c r="G547" s="1" t="s">
        <v>132</v>
      </c>
      <c r="H547" s="1" t="s">
        <v>4252</v>
      </c>
      <c r="I547" s="1" t="s">
        <v>2817</v>
      </c>
      <c r="J547" s="1">
        <v>17000</v>
      </c>
      <c r="K547" s="1">
        <v>19334</v>
      </c>
      <c r="L547" s="1">
        <v>14</v>
      </c>
      <c r="M547" s="1">
        <v>663</v>
      </c>
      <c r="N547" s="1">
        <v>4.5999999999999996</v>
      </c>
      <c r="O547" s="1">
        <v>65</v>
      </c>
      <c r="P547" s="1">
        <v>99</v>
      </c>
      <c r="Q547" s="9">
        <v>70163652</v>
      </c>
      <c r="R547" s="3">
        <v>40000000</v>
      </c>
    </row>
    <row r="548" spans="1:18" x14ac:dyDescent="0.25">
      <c r="A548" s="1" t="s">
        <v>3916</v>
      </c>
      <c r="B548" s="2">
        <v>38416</v>
      </c>
      <c r="C548" s="1" t="s">
        <v>32</v>
      </c>
      <c r="D548" s="1" t="s">
        <v>9</v>
      </c>
      <c r="E548" s="1" t="s">
        <v>3</v>
      </c>
      <c r="F548" s="1" t="s">
        <v>4</v>
      </c>
      <c r="G548" s="1" t="s">
        <v>132</v>
      </c>
      <c r="H548" s="1" t="s">
        <v>3917</v>
      </c>
      <c r="I548" s="1" t="s">
        <v>2809</v>
      </c>
      <c r="J548" s="1">
        <v>17000</v>
      </c>
      <c r="K548" s="1">
        <v>20299</v>
      </c>
      <c r="L548" s="1">
        <v>49</v>
      </c>
      <c r="M548" s="1">
        <v>0</v>
      </c>
      <c r="N548" s="1">
        <v>7.2</v>
      </c>
      <c r="O548" s="1">
        <v>127</v>
      </c>
      <c r="P548" s="1">
        <v>136</v>
      </c>
      <c r="Q548" s="9">
        <v>67253092</v>
      </c>
      <c r="R548" s="3">
        <v>30000000</v>
      </c>
    </row>
    <row r="549" spans="1:18" x14ac:dyDescent="0.25">
      <c r="A549" s="1" t="s">
        <v>4468</v>
      </c>
      <c r="B549" s="2">
        <v>39060</v>
      </c>
      <c r="C549" s="1" t="s">
        <v>32</v>
      </c>
      <c r="D549" s="1" t="s">
        <v>2</v>
      </c>
      <c r="E549" s="1" t="s">
        <v>3</v>
      </c>
      <c r="F549" s="1" t="s">
        <v>4</v>
      </c>
      <c r="G549" s="1" t="s">
        <v>132</v>
      </c>
      <c r="H549" s="1" t="s">
        <v>3917</v>
      </c>
      <c r="I549" s="1" t="s">
        <v>4469</v>
      </c>
      <c r="J549" s="1">
        <v>17000</v>
      </c>
      <c r="K549" s="1">
        <v>21380</v>
      </c>
      <c r="L549" s="1">
        <v>98</v>
      </c>
      <c r="M549" s="1">
        <v>0</v>
      </c>
      <c r="N549" s="1">
        <v>6.5</v>
      </c>
      <c r="O549" s="1">
        <v>107</v>
      </c>
      <c r="P549" s="1">
        <v>104</v>
      </c>
      <c r="Q549" s="9">
        <v>65269010</v>
      </c>
      <c r="R549" s="3">
        <v>12000000</v>
      </c>
    </row>
    <row r="550" spans="1:18" x14ac:dyDescent="0.25">
      <c r="A550" s="1" t="s">
        <v>5511</v>
      </c>
      <c r="B550" s="2">
        <v>40539</v>
      </c>
      <c r="C550" s="1" t="s">
        <v>32</v>
      </c>
      <c r="D550" s="1" t="s">
        <v>20</v>
      </c>
      <c r="E550" s="1" t="s">
        <v>3</v>
      </c>
      <c r="F550" s="1" t="s">
        <v>4</v>
      </c>
      <c r="G550" s="1" t="s">
        <v>84</v>
      </c>
      <c r="H550" s="1" t="s">
        <v>4252</v>
      </c>
      <c r="I550" s="1" t="s">
        <v>5270</v>
      </c>
      <c r="J550" s="1">
        <v>17000</v>
      </c>
      <c r="K550" s="1">
        <v>20154</v>
      </c>
      <c r="L550" s="1">
        <v>87</v>
      </c>
      <c r="M550" s="1">
        <v>0</v>
      </c>
      <c r="N550" s="1">
        <v>6.2</v>
      </c>
      <c r="O550" s="1">
        <v>111</v>
      </c>
      <c r="P550" s="1">
        <v>94</v>
      </c>
      <c r="Q550" s="9">
        <v>64001297</v>
      </c>
      <c r="R550" s="3">
        <v>15000000</v>
      </c>
    </row>
    <row r="551" spans="1:18" x14ac:dyDescent="0.25">
      <c r="A551" s="1" t="s">
        <v>6657</v>
      </c>
      <c r="B551" s="2">
        <v>41778</v>
      </c>
      <c r="C551" s="1" t="s">
        <v>32</v>
      </c>
      <c r="D551" s="1" t="s">
        <v>9</v>
      </c>
      <c r="E551" s="1" t="s">
        <v>3</v>
      </c>
      <c r="F551" s="1" t="s">
        <v>4</v>
      </c>
      <c r="G551" s="1" t="s">
        <v>132</v>
      </c>
      <c r="H551" s="1" t="s">
        <v>4252</v>
      </c>
      <c r="I551" s="1" t="s">
        <v>6658</v>
      </c>
      <c r="J551" s="1">
        <v>17000</v>
      </c>
      <c r="K551" s="1">
        <v>20466</v>
      </c>
      <c r="L551" s="1">
        <v>15</v>
      </c>
      <c r="M551" s="1">
        <v>15000</v>
      </c>
      <c r="N551" s="1">
        <v>6.8</v>
      </c>
      <c r="O551" s="1">
        <v>141</v>
      </c>
      <c r="P551" s="1">
        <v>107</v>
      </c>
      <c r="Q551" s="9">
        <v>50461335</v>
      </c>
      <c r="R551" s="3">
        <v>11000000</v>
      </c>
    </row>
    <row r="552" spans="1:18" x14ac:dyDescent="0.25">
      <c r="A552" s="1" t="s">
        <v>6747</v>
      </c>
      <c r="B552" s="2">
        <v>41799</v>
      </c>
      <c r="C552" s="1" t="s">
        <v>32</v>
      </c>
      <c r="D552" s="1" t="s">
        <v>40</v>
      </c>
      <c r="E552" s="1" t="s">
        <v>3</v>
      </c>
      <c r="F552" s="1" t="s">
        <v>4</v>
      </c>
      <c r="G552" s="1" t="s">
        <v>84</v>
      </c>
      <c r="H552" s="1" t="s">
        <v>3917</v>
      </c>
      <c r="I552" s="1" t="s">
        <v>6748</v>
      </c>
      <c r="J552" s="1">
        <v>17000</v>
      </c>
      <c r="K552" s="1">
        <v>19513</v>
      </c>
      <c r="L552" s="1">
        <v>34</v>
      </c>
      <c r="M552" s="1">
        <v>18000</v>
      </c>
      <c r="N552" s="1">
        <v>7.3</v>
      </c>
      <c r="O552" s="1">
        <v>156</v>
      </c>
      <c r="P552" s="1">
        <v>95</v>
      </c>
      <c r="Q552" s="9">
        <v>50150619</v>
      </c>
      <c r="R552" s="3">
        <v>50000000</v>
      </c>
    </row>
    <row r="553" spans="1:18" x14ac:dyDescent="0.25">
      <c r="A553" s="1" t="s">
        <v>5968</v>
      </c>
      <c r="B553" s="2">
        <v>40841</v>
      </c>
      <c r="C553" s="1" t="s">
        <v>32</v>
      </c>
      <c r="D553" s="1" t="s">
        <v>20</v>
      </c>
      <c r="E553" s="1" t="s">
        <v>3</v>
      </c>
      <c r="F553" s="1" t="s">
        <v>4</v>
      </c>
      <c r="G553" s="1" t="s">
        <v>132</v>
      </c>
      <c r="H553" s="1" t="s">
        <v>3917</v>
      </c>
      <c r="I553" s="1" t="s">
        <v>456</v>
      </c>
      <c r="J553" s="1">
        <v>17000</v>
      </c>
      <c r="K553" s="1">
        <v>18510</v>
      </c>
      <c r="L553" s="1">
        <v>2000</v>
      </c>
      <c r="M553" s="1">
        <v>0</v>
      </c>
      <c r="N553" s="1">
        <v>5.3</v>
      </c>
      <c r="O553" s="1">
        <v>185</v>
      </c>
      <c r="P553" s="1">
        <v>111</v>
      </c>
      <c r="Q553" s="9">
        <v>48430355</v>
      </c>
      <c r="R553" s="3">
        <v>70000000</v>
      </c>
    </row>
    <row r="554" spans="1:18" x14ac:dyDescent="0.25">
      <c r="A554" s="1" t="s">
        <v>6890</v>
      </c>
      <c r="B554" s="2">
        <v>42043</v>
      </c>
      <c r="C554" s="1" t="s">
        <v>32</v>
      </c>
      <c r="D554" s="1" t="s">
        <v>77</v>
      </c>
      <c r="E554" s="1" t="s">
        <v>3</v>
      </c>
      <c r="F554" s="1" t="s">
        <v>4</v>
      </c>
      <c r="G554" s="1" t="s">
        <v>132</v>
      </c>
      <c r="H554" s="1" t="s">
        <v>3917</v>
      </c>
      <c r="I554" s="1" t="s">
        <v>1316</v>
      </c>
      <c r="J554" s="1">
        <v>17000</v>
      </c>
      <c r="K554" s="1">
        <v>47334</v>
      </c>
      <c r="L554" s="1">
        <v>0</v>
      </c>
      <c r="M554" s="1">
        <v>44000</v>
      </c>
      <c r="N554" s="1">
        <v>5.4</v>
      </c>
      <c r="O554" s="1">
        <v>384</v>
      </c>
      <c r="P554" s="1">
        <v>127</v>
      </c>
      <c r="Q554" s="9">
        <v>47375327</v>
      </c>
      <c r="R554" s="3">
        <v>176000000</v>
      </c>
    </row>
    <row r="555" spans="1:18" x14ac:dyDescent="0.25">
      <c r="A555" s="1" t="s">
        <v>6364</v>
      </c>
      <c r="B555" s="2">
        <v>41518</v>
      </c>
      <c r="C555" s="1" t="s">
        <v>32</v>
      </c>
      <c r="D555" s="1" t="s">
        <v>9</v>
      </c>
      <c r="E555" s="1" t="s">
        <v>3</v>
      </c>
      <c r="F555" s="1" t="s">
        <v>4</v>
      </c>
      <c r="G555" s="1" t="s">
        <v>92</v>
      </c>
      <c r="H555" s="1" t="s">
        <v>4252</v>
      </c>
      <c r="I555" s="1" t="s">
        <v>1998</v>
      </c>
      <c r="J555" s="1">
        <v>17000</v>
      </c>
      <c r="K555" s="1">
        <v>20051</v>
      </c>
      <c r="L555" s="1">
        <v>108</v>
      </c>
      <c r="M555" s="1">
        <v>39000</v>
      </c>
      <c r="N555" s="1">
        <v>5.9</v>
      </c>
      <c r="O555" s="1">
        <v>359</v>
      </c>
      <c r="P555" s="1">
        <v>100</v>
      </c>
      <c r="Q555" s="9">
        <v>35266619</v>
      </c>
      <c r="R555" s="3">
        <v>30000000</v>
      </c>
    </row>
    <row r="556" spans="1:18" x14ac:dyDescent="0.25">
      <c r="A556" s="1" t="s">
        <v>4451</v>
      </c>
      <c r="B556" s="2">
        <v>39011</v>
      </c>
      <c r="C556" s="1" t="s">
        <v>32</v>
      </c>
      <c r="D556" s="1" t="s">
        <v>20</v>
      </c>
      <c r="E556" s="1" t="s">
        <v>3</v>
      </c>
      <c r="F556" s="1" t="s">
        <v>4</v>
      </c>
      <c r="G556" s="1" t="s">
        <v>132</v>
      </c>
      <c r="H556" s="1" t="s">
        <v>3917</v>
      </c>
      <c r="I556" s="1" t="s">
        <v>4452</v>
      </c>
      <c r="J556" s="1">
        <v>17000</v>
      </c>
      <c r="K556" s="1">
        <v>20109</v>
      </c>
      <c r="L556" s="1">
        <v>99</v>
      </c>
      <c r="M556" s="1">
        <v>0</v>
      </c>
      <c r="N556" s="1">
        <v>6.4</v>
      </c>
      <c r="O556" s="1">
        <v>91</v>
      </c>
      <c r="P556" s="1">
        <v>105</v>
      </c>
      <c r="Q556" s="9">
        <v>33687630</v>
      </c>
      <c r="R556" s="3">
        <v>20000000</v>
      </c>
    </row>
    <row r="557" spans="1:18" x14ac:dyDescent="0.25">
      <c r="A557" s="1" t="s">
        <v>6477</v>
      </c>
      <c r="B557" s="2">
        <v>41365</v>
      </c>
      <c r="C557" s="1" t="s">
        <v>32</v>
      </c>
      <c r="D557" s="1" t="s">
        <v>2</v>
      </c>
      <c r="E557" s="1" t="s">
        <v>3</v>
      </c>
      <c r="F557" s="1" t="s">
        <v>4</v>
      </c>
      <c r="G557" s="1" t="s">
        <v>92</v>
      </c>
      <c r="H557" s="1" t="s">
        <v>3917</v>
      </c>
      <c r="I557" s="1" t="s">
        <v>745</v>
      </c>
      <c r="J557" s="1">
        <v>17000</v>
      </c>
      <c r="K557" s="1">
        <v>18469</v>
      </c>
      <c r="L557" s="1">
        <v>0</v>
      </c>
      <c r="M557" s="1">
        <v>29000</v>
      </c>
      <c r="N557" s="1">
        <v>7.1</v>
      </c>
      <c r="O557" s="1">
        <v>450</v>
      </c>
      <c r="P557" s="1">
        <v>106</v>
      </c>
      <c r="Q557" s="9">
        <v>32154410</v>
      </c>
      <c r="R557" s="3">
        <v>30000000</v>
      </c>
    </row>
    <row r="558" spans="1:18" x14ac:dyDescent="0.25">
      <c r="A558" s="1" t="s">
        <v>5057</v>
      </c>
      <c r="B558" s="2">
        <v>39496</v>
      </c>
      <c r="C558" s="1" t="s">
        <v>32</v>
      </c>
      <c r="D558" s="1" t="s">
        <v>91</v>
      </c>
      <c r="E558" s="1" t="s">
        <v>3</v>
      </c>
      <c r="F558" s="1" t="s">
        <v>4</v>
      </c>
      <c r="G558" s="1" t="s">
        <v>132</v>
      </c>
      <c r="H558" s="1" t="s">
        <v>4252</v>
      </c>
      <c r="I558" s="1" t="s">
        <v>5058</v>
      </c>
      <c r="J558" s="1">
        <v>17000</v>
      </c>
      <c r="K558" s="1">
        <v>18765</v>
      </c>
      <c r="L558" s="1">
        <v>0</v>
      </c>
      <c r="M558" s="1">
        <v>0</v>
      </c>
      <c r="N558" s="1">
        <v>5.4</v>
      </c>
      <c r="O558" s="1">
        <v>172</v>
      </c>
      <c r="P558" s="1">
        <v>92</v>
      </c>
      <c r="Q558" s="9">
        <v>31397498</v>
      </c>
      <c r="R558" s="3">
        <v>12000000</v>
      </c>
    </row>
    <row r="559" spans="1:18" x14ac:dyDescent="0.25">
      <c r="A559" s="1" t="s">
        <v>6423</v>
      </c>
      <c r="B559" s="2">
        <v>41479</v>
      </c>
      <c r="C559" s="1" t="s">
        <v>32</v>
      </c>
      <c r="D559" s="1" t="s">
        <v>77</v>
      </c>
      <c r="E559" s="1" t="s">
        <v>3</v>
      </c>
      <c r="F559" s="1" t="s">
        <v>4</v>
      </c>
      <c r="G559" s="1" t="s">
        <v>92</v>
      </c>
      <c r="H559" s="1" t="s">
        <v>4252</v>
      </c>
      <c r="I559" s="1" t="s">
        <v>3924</v>
      </c>
      <c r="J559" s="1">
        <v>17000</v>
      </c>
      <c r="K559" s="1">
        <v>19168</v>
      </c>
      <c r="L559" s="1">
        <v>65</v>
      </c>
      <c r="M559" s="1">
        <v>36000</v>
      </c>
      <c r="N559" s="1">
        <v>6.6</v>
      </c>
      <c r="O559" s="1">
        <v>350</v>
      </c>
      <c r="P559" s="1">
        <v>103</v>
      </c>
      <c r="Q559" s="9">
        <v>28751715</v>
      </c>
      <c r="R559" s="3">
        <v>28000000</v>
      </c>
    </row>
    <row r="560" spans="1:18" x14ac:dyDescent="0.25">
      <c r="A560" s="1" t="s">
        <v>4217</v>
      </c>
      <c r="B560" s="2">
        <v>38622</v>
      </c>
      <c r="C560" s="1" t="s">
        <v>32</v>
      </c>
      <c r="D560" s="1" t="s">
        <v>77</v>
      </c>
      <c r="E560" s="1" t="s">
        <v>3</v>
      </c>
      <c r="F560" s="1" t="s">
        <v>4</v>
      </c>
      <c r="G560" s="1" t="s">
        <v>84</v>
      </c>
      <c r="H560" s="1" t="s">
        <v>3114</v>
      </c>
      <c r="I560" s="1" t="s">
        <v>1100</v>
      </c>
      <c r="J560" s="1">
        <v>17000</v>
      </c>
      <c r="K560" s="1">
        <v>32232</v>
      </c>
      <c r="L560" s="1">
        <v>4000</v>
      </c>
      <c r="M560" s="1">
        <v>0</v>
      </c>
      <c r="N560" s="1">
        <v>6.1</v>
      </c>
      <c r="O560" s="1">
        <v>136</v>
      </c>
      <c r="P560" s="1">
        <v>101</v>
      </c>
      <c r="Q560" s="9">
        <v>28045540</v>
      </c>
      <c r="R560" s="3">
        <v>65000000</v>
      </c>
    </row>
    <row r="561" spans="1:18" x14ac:dyDescent="0.25">
      <c r="A561" s="1" t="s">
        <v>5829</v>
      </c>
      <c r="B561" s="2">
        <v>40658</v>
      </c>
      <c r="C561" s="1" t="s">
        <v>32</v>
      </c>
      <c r="D561" s="1" t="s">
        <v>77</v>
      </c>
      <c r="E561" s="1" t="s">
        <v>3</v>
      </c>
      <c r="F561" s="1" t="s">
        <v>3532</v>
      </c>
      <c r="G561" s="1" t="s">
        <v>92</v>
      </c>
      <c r="H561" s="1" t="s">
        <v>3917</v>
      </c>
      <c r="I561" s="1" t="s">
        <v>745</v>
      </c>
      <c r="J561" s="1">
        <v>17000</v>
      </c>
      <c r="K561" s="1">
        <v>31187</v>
      </c>
      <c r="L561" s="1">
        <v>0</v>
      </c>
      <c r="M561" s="1">
        <v>0</v>
      </c>
      <c r="N561" s="1">
        <v>5.8</v>
      </c>
      <c r="O561" s="1">
        <v>394</v>
      </c>
      <c r="P561" s="1">
        <v>93</v>
      </c>
      <c r="Q561" s="9">
        <v>18934858</v>
      </c>
      <c r="R561" s="3">
        <v>23000000</v>
      </c>
    </row>
    <row r="562" spans="1:18" x14ac:dyDescent="0.25">
      <c r="A562" s="1" t="s">
        <v>6736</v>
      </c>
      <c r="B562" s="2">
        <v>41978</v>
      </c>
      <c r="C562" s="1" t="s">
        <v>32</v>
      </c>
      <c r="D562" s="1" t="s">
        <v>9</v>
      </c>
      <c r="E562" s="1" t="s">
        <v>3</v>
      </c>
      <c r="F562" s="1" t="s">
        <v>4</v>
      </c>
      <c r="G562" s="1" t="s">
        <v>132</v>
      </c>
      <c r="H562" s="1" t="s">
        <v>3114</v>
      </c>
      <c r="I562" s="1" t="s">
        <v>4431</v>
      </c>
      <c r="J562" s="1">
        <v>17000</v>
      </c>
      <c r="K562" s="1">
        <v>19673</v>
      </c>
      <c r="L562" s="1">
        <v>25</v>
      </c>
      <c r="M562" s="1">
        <v>45000</v>
      </c>
      <c r="N562" s="1">
        <v>7.5</v>
      </c>
      <c r="O562" s="1">
        <v>309</v>
      </c>
      <c r="P562" s="1">
        <v>101</v>
      </c>
      <c r="Q562" s="9">
        <v>18656400</v>
      </c>
      <c r="R562" s="3">
        <v>5000000</v>
      </c>
    </row>
    <row r="563" spans="1:18" x14ac:dyDescent="0.25">
      <c r="A563" s="1" t="s">
        <v>4670</v>
      </c>
      <c r="B563" s="2">
        <v>39142</v>
      </c>
      <c r="C563" s="1" t="s">
        <v>32</v>
      </c>
      <c r="D563" s="1" t="s">
        <v>40</v>
      </c>
      <c r="E563" s="1" t="s">
        <v>3</v>
      </c>
      <c r="F563" s="1" t="s">
        <v>4</v>
      </c>
      <c r="G563" s="1" t="s">
        <v>92</v>
      </c>
      <c r="H563" s="1" t="s">
        <v>3114</v>
      </c>
      <c r="I563" s="1" t="s">
        <v>2890</v>
      </c>
      <c r="J563" s="1">
        <v>17000</v>
      </c>
      <c r="K563" s="1">
        <v>18752</v>
      </c>
      <c r="L563" s="1">
        <v>0</v>
      </c>
      <c r="M563" s="1">
        <v>76000</v>
      </c>
      <c r="N563" s="1">
        <v>8.1999999999999993</v>
      </c>
      <c r="O563" s="1">
        <v>274</v>
      </c>
      <c r="P563" s="1">
        <v>148</v>
      </c>
      <c r="Q563" s="9">
        <v>18352454</v>
      </c>
      <c r="R563" s="3">
        <v>15000000</v>
      </c>
    </row>
    <row r="564" spans="1:18" x14ac:dyDescent="0.25">
      <c r="A564" s="1" t="s">
        <v>3590</v>
      </c>
      <c r="B564" s="2">
        <v>38279</v>
      </c>
      <c r="C564" s="1" t="s">
        <v>32</v>
      </c>
      <c r="D564" s="1" t="s">
        <v>20</v>
      </c>
      <c r="E564" s="1" t="s">
        <v>3</v>
      </c>
      <c r="F564" s="1" t="s">
        <v>4</v>
      </c>
      <c r="G564" s="1" t="s">
        <v>84</v>
      </c>
      <c r="H564" s="1" t="s">
        <v>3114</v>
      </c>
      <c r="I564" s="1" t="s">
        <v>3591</v>
      </c>
      <c r="J564" s="1">
        <v>17000</v>
      </c>
      <c r="K564" s="1">
        <v>18711</v>
      </c>
      <c r="L564" s="1">
        <v>38</v>
      </c>
      <c r="M564" s="1">
        <v>591</v>
      </c>
      <c r="N564" s="1">
        <v>5.2</v>
      </c>
      <c r="O564" s="1">
        <v>54</v>
      </c>
      <c r="P564" s="1">
        <v>91</v>
      </c>
      <c r="Q564" s="9">
        <v>16702864</v>
      </c>
      <c r="R564" s="3">
        <v>18000000</v>
      </c>
    </row>
    <row r="565" spans="1:18" x14ac:dyDescent="0.25">
      <c r="A565" s="1" t="s">
        <v>5576</v>
      </c>
      <c r="B565" s="2">
        <v>40445</v>
      </c>
      <c r="C565" s="1" t="s">
        <v>32</v>
      </c>
      <c r="D565" s="1" t="s">
        <v>9</v>
      </c>
      <c r="E565" s="1" t="s">
        <v>3</v>
      </c>
      <c r="F565" s="1" t="s">
        <v>83</v>
      </c>
      <c r="G565" s="1" t="s">
        <v>92</v>
      </c>
      <c r="H565" s="1" t="s">
        <v>4252</v>
      </c>
      <c r="I565" s="1" t="s">
        <v>4864</v>
      </c>
      <c r="J565" s="1">
        <v>17000</v>
      </c>
      <c r="K565" s="1">
        <v>20258</v>
      </c>
      <c r="L565" s="1">
        <v>198</v>
      </c>
      <c r="M565" s="1">
        <v>25000</v>
      </c>
      <c r="N565" s="1">
        <v>7.2</v>
      </c>
      <c r="O565" s="1">
        <v>390</v>
      </c>
      <c r="P565" s="1">
        <v>116</v>
      </c>
      <c r="Q565" s="9">
        <v>12134420</v>
      </c>
      <c r="R565" s="3">
        <v>20000000</v>
      </c>
    </row>
    <row r="566" spans="1:18" x14ac:dyDescent="0.25">
      <c r="A566" s="1" t="s">
        <v>4664</v>
      </c>
      <c r="B566" s="2">
        <v>39098</v>
      </c>
      <c r="C566" s="1" t="s">
        <v>32</v>
      </c>
      <c r="D566" s="1" t="s">
        <v>20</v>
      </c>
      <c r="E566" s="1" t="s">
        <v>3</v>
      </c>
      <c r="F566" s="1" t="s">
        <v>4</v>
      </c>
      <c r="G566" s="1" t="s">
        <v>132</v>
      </c>
      <c r="H566" s="1" t="s">
        <v>3114</v>
      </c>
      <c r="I566" s="1" t="s">
        <v>4665</v>
      </c>
      <c r="J566" s="1">
        <v>17000</v>
      </c>
      <c r="K566" s="1">
        <v>20312</v>
      </c>
      <c r="L566" s="1">
        <v>21</v>
      </c>
      <c r="M566" s="1">
        <v>1000</v>
      </c>
      <c r="N566" s="1">
        <v>6.5</v>
      </c>
      <c r="O566" s="1">
        <v>81</v>
      </c>
      <c r="P566" s="1">
        <v>97</v>
      </c>
      <c r="Q566" s="9">
        <v>11043445</v>
      </c>
      <c r="R566" s="3">
        <v>10000000</v>
      </c>
    </row>
    <row r="567" spans="1:18" x14ac:dyDescent="0.25">
      <c r="A567" s="1" t="s">
        <v>6807</v>
      </c>
      <c r="B567" s="2">
        <v>41674</v>
      </c>
      <c r="C567" s="1" t="s">
        <v>32</v>
      </c>
      <c r="D567" s="1" t="s">
        <v>20</v>
      </c>
      <c r="E567" s="1" t="s">
        <v>3</v>
      </c>
      <c r="F567" s="1" t="s">
        <v>4</v>
      </c>
      <c r="G567" s="1" t="s">
        <v>92</v>
      </c>
      <c r="H567" s="1" t="s">
        <v>6808</v>
      </c>
      <c r="I567" s="1" t="s">
        <v>3654</v>
      </c>
      <c r="J567" s="1">
        <v>17000</v>
      </c>
      <c r="K567" s="1">
        <v>18947</v>
      </c>
      <c r="L567" s="1">
        <v>0</v>
      </c>
      <c r="M567" s="1">
        <v>0</v>
      </c>
      <c r="N567" s="1">
        <v>6.7</v>
      </c>
      <c r="O567" s="1">
        <v>149</v>
      </c>
      <c r="P567" s="1">
        <v>106</v>
      </c>
      <c r="Q567" s="9">
        <v>3588432</v>
      </c>
      <c r="R567" s="3">
        <v>6000000</v>
      </c>
    </row>
    <row r="568" spans="1:18" x14ac:dyDescent="0.25">
      <c r="A568" s="1" t="s">
        <v>5704</v>
      </c>
      <c r="B568" s="2">
        <v>40202</v>
      </c>
      <c r="C568" s="1" t="s">
        <v>32</v>
      </c>
      <c r="D568" s="1" t="s">
        <v>61</v>
      </c>
      <c r="E568" s="1" t="s">
        <v>3</v>
      </c>
      <c r="F568" s="1" t="s">
        <v>4</v>
      </c>
      <c r="G568" s="1" t="s">
        <v>92</v>
      </c>
      <c r="H568" s="1" t="s">
        <v>3114</v>
      </c>
      <c r="I568" s="1" t="s">
        <v>5705</v>
      </c>
      <c r="J568" s="1">
        <v>17000</v>
      </c>
      <c r="K568" s="1">
        <v>21711</v>
      </c>
      <c r="L568" s="1">
        <v>50</v>
      </c>
      <c r="M568" s="1">
        <v>0</v>
      </c>
      <c r="N568" s="1">
        <v>6.6</v>
      </c>
      <c r="O568" s="1">
        <v>259</v>
      </c>
      <c r="P568" s="1">
        <v>106</v>
      </c>
      <c r="Q568" s="9">
        <v>3571735</v>
      </c>
      <c r="R568" s="3">
        <v>10000000</v>
      </c>
    </row>
    <row r="569" spans="1:18" x14ac:dyDescent="0.25">
      <c r="A569" s="1" t="s">
        <v>6160</v>
      </c>
      <c r="B569" s="2">
        <v>41003</v>
      </c>
      <c r="C569" s="1" t="s">
        <v>32</v>
      </c>
      <c r="D569" s="1" t="s">
        <v>40</v>
      </c>
      <c r="E569" s="1" t="s">
        <v>3</v>
      </c>
      <c r="F569" s="1" t="s">
        <v>161</v>
      </c>
      <c r="G569" s="1" t="s">
        <v>92</v>
      </c>
      <c r="H569" s="1" t="s">
        <v>3114</v>
      </c>
      <c r="I569" s="1" t="s">
        <v>1744</v>
      </c>
      <c r="J569" s="1">
        <v>17000</v>
      </c>
      <c r="K569" s="1">
        <v>33747</v>
      </c>
      <c r="L569" s="1">
        <v>179</v>
      </c>
      <c r="M569" s="1">
        <v>27000</v>
      </c>
      <c r="N569" s="1">
        <v>6.1</v>
      </c>
      <c r="O569" s="1">
        <v>252</v>
      </c>
      <c r="P569" s="1">
        <v>137</v>
      </c>
      <c r="Q569" s="9">
        <v>717753</v>
      </c>
      <c r="R569" s="3">
        <v>25000000</v>
      </c>
    </row>
    <row r="570" spans="1:18" x14ac:dyDescent="0.25">
      <c r="A570" s="1" t="s">
        <v>5107</v>
      </c>
      <c r="B570" s="2">
        <v>39794</v>
      </c>
      <c r="C570" s="1" t="s">
        <v>32</v>
      </c>
      <c r="D570" s="1" t="s">
        <v>9</v>
      </c>
      <c r="E570" s="1" t="s">
        <v>3</v>
      </c>
      <c r="F570" s="1" t="s">
        <v>4</v>
      </c>
      <c r="G570" s="1" t="s">
        <v>132</v>
      </c>
      <c r="H570" s="1" t="s">
        <v>3114</v>
      </c>
      <c r="I570" s="1" t="s">
        <v>5108</v>
      </c>
      <c r="J570" s="1">
        <v>17000</v>
      </c>
      <c r="K570" s="1">
        <v>30978</v>
      </c>
      <c r="L570" s="1">
        <v>4</v>
      </c>
      <c r="M570" s="1">
        <v>1000</v>
      </c>
      <c r="N570" s="1">
        <v>6.8</v>
      </c>
      <c r="O570" s="1">
        <v>60</v>
      </c>
      <c r="P570" s="1">
        <v>102</v>
      </c>
      <c r="Q570" s="9">
        <v>317040</v>
      </c>
      <c r="R570" s="3">
        <v>15500000</v>
      </c>
    </row>
    <row r="571" spans="1:18" x14ac:dyDescent="0.25">
      <c r="A571" s="1" t="s">
        <v>6003</v>
      </c>
      <c r="B571" s="2">
        <v>40652</v>
      </c>
      <c r="C571" s="1" t="s">
        <v>32</v>
      </c>
      <c r="D571" s="1" t="s">
        <v>2</v>
      </c>
      <c r="E571" s="1" t="s">
        <v>3</v>
      </c>
      <c r="F571" s="1" t="s">
        <v>4</v>
      </c>
      <c r="G571" s="1" t="s">
        <v>92</v>
      </c>
      <c r="H571" s="1" t="s">
        <v>3917</v>
      </c>
      <c r="I571" s="1" t="s">
        <v>6004</v>
      </c>
      <c r="J571" s="1">
        <v>17000</v>
      </c>
      <c r="K571" s="1">
        <v>32814</v>
      </c>
      <c r="L571" s="1">
        <v>68</v>
      </c>
      <c r="M571" s="1">
        <v>0</v>
      </c>
      <c r="N571" s="1">
        <v>5.0999999999999996</v>
      </c>
      <c r="O571" s="1">
        <v>62</v>
      </c>
      <c r="P571" s="1">
        <v>90</v>
      </c>
      <c r="Q571" s="9">
        <v>28870</v>
      </c>
      <c r="R571" s="3">
        <v>15000000</v>
      </c>
    </row>
    <row r="572" spans="1:18" x14ac:dyDescent="0.25">
      <c r="A572" s="1" t="s">
        <v>7036</v>
      </c>
      <c r="B572" s="2">
        <v>42052</v>
      </c>
      <c r="C572" s="1" t="s">
        <v>32</v>
      </c>
      <c r="D572" s="1" t="s">
        <v>61</v>
      </c>
      <c r="E572" s="1" t="s">
        <v>3</v>
      </c>
      <c r="F572" s="1" t="s">
        <v>83</v>
      </c>
      <c r="G572" s="1" t="s">
        <v>132</v>
      </c>
      <c r="H572" s="1" t="s">
        <v>2027</v>
      </c>
      <c r="I572" s="1" t="s">
        <v>5890</v>
      </c>
      <c r="J572" s="1">
        <v>16000</v>
      </c>
      <c r="K572" s="1">
        <v>17866</v>
      </c>
      <c r="L572" s="1">
        <v>64</v>
      </c>
      <c r="M572" s="1">
        <v>34000</v>
      </c>
      <c r="N572" s="1">
        <v>7.3</v>
      </c>
      <c r="O572" s="1">
        <v>203</v>
      </c>
      <c r="P572" s="1">
        <v>109</v>
      </c>
      <c r="Q572" s="9">
        <v>54654313</v>
      </c>
      <c r="R572" s="3">
        <v>11000000</v>
      </c>
    </row>
    <row r="573" spans="1:18" x14ac:dyDescent="0.25">
      <c r="A573" s="1" t="s">
        <v>3205</v>
      </c>
      <c r="B573" s="2">
        <v>37321</v>
      </c>
      <c r="C573" s="1" t="s">
        <v>32</v>
      </c>
      <c r="D573" s="1" t="s">
        <v>77</v>
      </c>
      <c r="E573" s="1" t="s">
        <v>3</v>
      </c>
      <c r="F573" s="1" t="s">
        <v>4</v>
      </c>
      <c r="G573" s="1" t="s">
        <v>132</v>
      </c>
      <c r="H573" s="1" t="s">
        <v>218</v>
      </c>
      <c r="I573" s="1" t="s">
        <v>1083</v>
      </c>
      <c r="J573" s="1">
        <v>16000</v>
      </c>
      <c r="K573" s="1">
        <v>23052</v>
      </c>
      <c r="L573" s="1">
        <v>0</v>
      </c>
      <c r="M573" s="1">
        <v>10000</v>
      </c>
      <c r="N573" s="1">
        <v>8.6999999999999993</v>
      </c>
      <c r="O573" s="1">
        <v>294</v>
      </c>
      <c r="P573" s="1">
        <v>172</v>
      </c>
      <c r="Q573" s="9">
        <v>340478898</v>
      </c>
      <c r="R573" s="3">
        <v>94000000</v>
      </c>
    </row>
    <row r="574" spans="1:18" x14ac:dyDescent="0.25">
      <c r="A574" s="1" t="s">
        <v>2871</v>
      </c>
      <c r="B574" s="2">
        <v>37201</v>
      </c>
      <c r="C574" s="1" t="s">
        <v>32</v>
      </c>
      <c r="D574" s="1" t="s">
        <v>77</v>
      </c>
      <c r="E574" s="1" t="s">
        <v>3</v>
      </c>
      <c r="F574" s="1" t="s">
        <v>1037</v>
      </c>
      <c r="G574" s="1" t="s">
        <v>132</v>
      </c>
      <c r="H574" s="1" t="s">
        <v>218</v>
      </c>
      <c r="I574" s="1" t="s">
        <v>1083</v>
      </c>
      <c r="J574" s="1">
        <v>16000</v>
      </c>
      <c r="K574" s="1">
        <v>22342</v>
      </c>
      <c r="L574" s="1">
        <v>0</v>
      </c>
      <c r="M574" s="1">
        <v>21000</v>
      </c>
      <c r="N574" s="1">
        <v>8.8000000000000007</v>
      </c>
      <c r="O574" s="1">
        <v>297</v>
      </c>
      <c r="P574" s="1">
        <v>171</v>
      </c>
      <c r="Q574" s="9">
        <v>313837577</v>
      </c>
      <c r="R574" s="3">
        <v>93000000</v>
      </c>
    </row>
    <row r="575" spans="1:18" x14ac:dyDescent="0.25">
      <c r="A575" s="1" t="s">
        <v>6501</v>
      </c>
      <c r="B575" s="2">
        <v>41432</v>
      </c>
      <c r="C575" s="1" t="s">
        <v>32</v>
      </c>
      <c r="D575" s="1" t="s">
        <v>40</v>
      </c>
      <c r="E575" s="1" t="s">
        <v>3</v>
      </c>
      <c r="F575" s="1" t="s">
        <v>4</v>
      </c>
      <c r="G575" s="1" t="s">
        <v>84</v>
      </c>
      <c r="H575" s="1" t="s">
        <v>2027</v>
      </c>
      <c r="I575" s="1" t="s">
        <v>5019</v>
      </c>
      <c r="J575" s="1">
        <v>16000</v>
      </c>
      <c r="K575" s="1">
        <v>43286</v>
      </c>
      <c r="L575" s="1">
        <v>16</v>
      </c>
      <c r="M575" s="1">
        <v>28000</v>
      </c>
      <c r="N575" s="1">
        <v>7.3</v>
      </c>
      <c r="O575" s="1">
        <v>257</v>
      </c>
      <c r="P575" s="1">
        <v>98</v>
      </c>
      <c r="Q575" s="9">
        <v>187165546</v>
      </c>
      <c r="R575" s="3">
        <v>135000000</v>
      </c>
    </row>
    <row r="576" spans="1:18" x14ac:dyDescent="0.25">
      <c r="A576" s="1" t="s">
        <v>5427</v>
      </c>
      <c r="B576" s="2">
        <v>40140</v>
      </c>
      <c r="C576" s="1" t="s">
        <v>32</v>
      </c>
      <c r="D576" s="1" t="s">
        <v>20</v>
      </c>
      <c r="E576" s="1" t="s">
        <v>3</v>
      </c>
      <c r="F576" s="1" t="s">
        <v>4</v>
      </c>
      <c r="G576" s="1" t="s">
        <v>132</v>
      </c>
      <c r="H576" s="1" t="s">
        <v>2027</v>
      </c>
      <c r="I576" s="1" t="s">
        <v>4469</v>
      </c>
      <c r="J576" s="1">
        <v>16000</v>
      </c>
      <c r="K576" s="1">
        <v>18656</v>
      </c>
      <c r="L576" s="1">
        <v>98</v>
      </c>
      <c r="M576" s="1">
        <v>10000</v>
      </c>
      <c r="N576" s="1">
        <v>6.7</v>
      </c>
      <c r="O576" s="1">
        <v>224</v>
      </c>
      <c r="P576" s="1">
        <v>108</v>
      </c>
      <c r="Q576" s="9">
        <v>163947053</v>
      </c>
      <c r="R576" s="3">
        <v>40000000</v>
      </c>
    </row>
    <row r="577" spans="1:18" x14ac:dyDescent="0.25">
      <c r="A577" s="1" t="s">
        <v>4910</v>
      </c>
      <c r="B577" s="2">
        <v>39485</v>
      </c>
      <c r="C577" s="1" t="s">
        <v>32</v>
      </c>
      <c r="D577" s="1" t="s">
        <v>9</v>
      </c>
      <c r="E577" s="1" t="s">
        <v>3</v>
      </c>
      <c r="F577" s="1" t="s">
        <v>4</v>
      </c>
      <c r="G577" s="1" t="s">
        <v>92</v>
      </c>
      <c r="H577" s="1" t="s">
        <v>114</v>
      </c>
      <c r="I577" s="1" t="s">
        <v>114</v>
      </c>
      <c r="J577" s="1">
        <v>16000</v>
      </c>
      <c r="K577" s="1">
        <v>17347</v>
      </c>
      <c r="L577" s="1">
        <v>16000</v>
      </c>
      <c r="M577" s="1">
        <v>28000</v>
      </c>
      <c r="N577" s="1">
        <v>8.1999999999999993</v>
      </c>
      <c r="O577" s="1">
        <v>366</v>
      </c>
      <c r="P577" s="1">
        <v>116</v>
      </c>
      <c r="Q577" s="9">
        <v>148085755</v>
      </c>
      <c r="R577" s="3">
        <v>33000000</v>
      </c>
    </row>
    <row r="578" spans="1:18" x14ac:dyDescent="0.25">
      <c r="A578" s="1" t="s">
        <v>5824</v>
      </c>
      <c r="B578" s="2">
        <v>40739</v>
      </c>
      <c r="C578" s="1" t="s">
        <v>32</v>
      </c>
      <c r="D578" s="1" t="s">
        <v>77</v>
      </c>
      <c r="E578" s="1" t="s">
        <v>3</v>
      </c>
      <c r="F578" s="1" t="s">
        <v>4</v>
      </c>
      <c r="G578" s="1" t="s">
        <v>132</v>
      </c>
      <c r="H578" s="1" t="s">
        <v>2027</v>
      </c>
      <c r="I578" s="1" t="s">
        <v>1205</v>
      </c>
      <c r="J578" s="1">
        <v>16000</v>
      </c>
      <c r="K578" s="1">
        <v>17657</v>
      </c>
      <c r="L578" s="1">
        <v>258</v>
      </c>
      <c r="M578" s="1">
        <v>24000</v>
      </c>
      <c r="N578" s="1">
        <v>5.6</v>
      </c>
      <c r="O578" s="1">
        <v>436</v>
      </c>
      <c r="P578" s="1">
        <v>123</v>
      </c>
      <c r="Q578" s="9">
        <v>116593191</v>
      </c>
      <c r="R578" s="3">
        <v>200000000</v>
      </c>
    </row>
    <row r="579" spans="1:18" x14ac:dyDescent="0.25">
      <c r="A579" s="1" t="s">
        <v>6456</v>
      </c>
      <c r="B579" s="2">
        <v>41522</v>
      </c>
      <c r="C579" s="1" t="s">
        <v>32</v>
      </c>
      <c r="D579" s="1" t="s">
        <v>77</v>
      </c>
      <c r="E579" s="1" t="s">
        <v>3</v>
      </c>
      <c r="F579" s="1" t="s">
        <v>4</v>
      </c>
      <c r="G579" s="1" t="s">
        <v>132</v>
      </c>
      <c r="H579" s="1" t="s">
        <v>2937</v>
      </c>
      <c r="I579" s="1" t="s">
        <v>2972</v>
      </c>
      <c r="J579" s="1">
        <v>16000</v>
      </c>
      <c r="K579" s="1">
        <v>19166</v>
      </c>
      <c r="L579" s="1">
        <v>0</v>
      </c>
      <c r="M579" s="1">
        <v>83000</v>
      </c>
      <c r="N579" s="1">
        <v>7</v>
      </c>
      <c r="O579" s="1">
        <v>575</v>
      </c>
      <c r="P579" s="1">
        <v>131</v>
      </c>
      <c r="Q579" s="9">
        <v>101785482</v>
      </c>
      <c r="R579" s="3">
        <v>190000000</v>
      </c>
    </row>
    <row r="580" spans="1:18" x14ac:dyDescent="0.25">
      <c r="A580" s="1" t="s">
        <v>949</v>
      </c>
      <c r="B580" s="2">
        <v>33820</v>
      </c>
      <c r="C580" s="1" t="s">
        <v>32</v>
      </c>
      <c r="D580" s="1" t="s">
        <v>9</v>
      </c>
      <c r="E580" s="1" t="s">
        <v>3</v>
      </c>
      <c r="F580" s="1" t="s">
        <v>4</v>
      </c>
      <c r="G580" s="1" t="s">
        <v>92</v>
      </c>
      <c r="H580" s="1" t="s">
        <v>114</v>
      </c>
      <c r="I580" s="1" t="s">
        <v>114</v>
      </c>
      <c r="J580" s="1">
        <v>16000</v>
      </c>
      <c r="K580" s="1">
        <v>28544</v>
      </c>
      <c r="L580" s="1">
        <v>16000</v>
      </c>
      <c r="M580" s="1">
        <v>10000</v>
      </c>
      <c r="N580" s="1">
        <v>8.3000000000000007</v>
      </c>
      <c r="O580" s="1">
        <v>131</v>
      </c>
      <c r="P580" s="1">
        <v>131</v>
      </c>
      <c r="Q580" s="9">
        <v>101157447</v>
      </c>
      <c r="R580" s="3">
        <v>14400000</v>
      </c>
    </row>
    <row r="581" spans="1:18" x14ac:dyDescent="0.25">
      <c r="A581" s="1" t="s">
        <v>3703</v>
      </c>
      <c r="B581" s="2">
        <v>38200</v>
      </c>
      <c r="C581" s="1" t="s">
        <v>32</v>
      </c>
      <c r="D581" s="1" t="s">
        <v>9</v>
      </c>
      <c r="E581" s="1" t="s">
        <v>3</v>
      </c>
      <c r="F581" s="1" t="s">
        <v>4</v>
      </c>
      <c r="G581" s="1" t="s">
        <v>132</v>
      </c>
      <c r="H581" s="1" t="s">
        <v>114</v>
      </c>
      <c r="I581" s="1" t="s">
        <v>114</v>
      </c>
      <c r="J581" s="1">
        <v>16000</v>
      </c>
      <c r="K581" s="1">
        <v>28830</v>
      </c>
      <c r="L581" s="1">
        <v>16000</v>
      </c>
      <c r="M581" s="1">
        <v>14000</v>
      </c>
      <c r="N581" s="1">
        <v>8.1</v>
      </c>
      <c r="O581" s="1">
        <v>268</v>
      </c>
      <c r="P581" s="1">
        <v>132</v>
      </c>
      <c r="Q581" s="9">
        <v>100422786</v>
      </c>
      <c r="R581" s="3">
        <v>30000000</v>
      </c>
    </row>
    <row r="582" spans="1:18" x14ac:dyDescent="0.25">
      <c r="A582" s="1" t="s">
        <v>2482</v>
      </c>
      <c r="B582" s="2">
        <v>36535</v>
      </c>
      <c r="C582" s="1" t="s">
        <v>1</v>
      </c>
      <c r="D582" s="1" t="s">
        <v>77</v>
      </c>
      <c r="E582" s="1" t="s">
        <v>3</v>
      </c>
      <c r="F582" s="1" t="s">
        <v>4</v>
      </c>
      <c r="G582" s="1" t="s">
        <v>132</v>
      </c>
      <c r="H582" s="1" t="s">
        <v>114</v>
      </c>
      <c r="I582" s="1" t="s">
        <v>114</v>
      </c>
      <c r="J582" s="1">
        <v>16000</v>
      </c>
      <c r="K582" s="1">
        <v>17771</v>
      </c>
      <c r="L582" s="1">
        <v>16000</v>
      </c>
      <c r="M582" s="1">
        <v>0</v>
      </c>
      <c r="N582" s="1">
        <v>6.4</v>
      </c>
      <c r="O582" s="1">
        <v>169</v>
      </c>
      <c r="P582" s="1">
        <v>130</v>
      </c>
      <c r="Q582" s="9">
        <v>90454043</v>
      </c>
      <c r="R582" s="3">
        <v>65000000</v>
      </c>
    </row>
    <row r="583" spans="1:18" x14ac:dyDescent="0.25">
      <c r="A583" s="1" t="s">
        <v>6560</v>
      </c>
      <c r="B583" s="2">
        <v>41449</v>
      </c>
      <c r="C583" s="1" t="s">
        <v>32</v>
      </c>
      <c r="D583" s="1" t="s">
        <v>40</v>
      </c>
      <c r="E583" s="1" t="s">
        <v>3</v>
      </c>
      <c r="F583" s="1" t="s">
        <v>4</v>
      </c>
      <c r="G583" s="1" t="s">
        <v>84</v>
      </c>
      <c r="H583" s="1" t="s">
        <v>2027</v>
      </c>
      <c r="I583" s="1" t="s">
        <v>6561</v>
      </c>
      <c r="J583" s="1">
        <v>16000</v>
      </c>
      <c r="K583" s="1">
        <v>17416</v>
      </c>
      <c r="L583" s="1">
        <v>13</v>
      </c>
      <c r="M583" s="1">
        <v>13000</v>
      </c>
      <c r="N583" s="1">
        <v>6.5</v>
      </c>
      <c r="O583" s="1">
        <v>166</v>
      </c>
      <c r="P583" s="1">
        <v>96</v>
      </c>
      <c r="Q583" s="9">
        <v>83024900</v>
      </c>
      <c r="R583" s="3">
        <v>135000000</v>
      </c>
    </row>
    <row r="584" spans="1:18" x14ac:dyDescent="0.25">
      <c r="A584" s="1" t="s">
        <v>1259</v>
      </c>
      <c r="B584" s="2">
        <v>35058</v>
      </c>
      <c r="C584" s="1" t="s">
        <v>32</v>
      </c>
      <c r="D584" s="1" t="s">
        <v>9</v>
      </c>
      <c r="E584" s="1" t="s">
        <v>3</v>
      </c>
      <c r="F584" s="1" t="s">
        <v>4</v>
      </c>
      <c r="G584" s="1" t="s">
        <v>132</v>
      </c>
      <c r="H584" s="1" t="s">
        <v>114</v>
      </c>
      <c r="I584" s="1" t="s">
        <v>114</v>
      </c>
      <c r="J584" s="1">
        <v>16000</v>
      </c>
      <c r="K584" s="1">
        <v>27237</v>
      </c>
      <c r="L584" s="1">
        <v>16000</v>
      </c>
      <c r="M584" s="1">
        <v>0</v>
      </c>
      <c r="N584" s="1">
        <v>7.5</v>
      </c>
      <c r="O584" s="1">
        <v>69</v>
      </c>
      <c r="P584" s="1">
        <v>135</v>
      </c>
      <c r="Q584" s="9">
        <v>70960517</v>
      </c>
      <c r="R584" s="3">
        <v>35000000</v>
      </c>
    </row>
    <row r="585" spans="1:18" x14ac:dyDescent="0.25">
      <c r="A585" s="1" t="s">
        <v>4769</v>
      </c>
      <c r="B585" s="2">
        <v>39110</v>
      </c>
      <c r="C585" s="1" t="s">
        <v>32</v>
      </c>
      <c r="D585" s="1" t="s">
        <v>40</v>
      </c>
      <c r="E585" s="1" t="s">
        <v>3</v>
      </c>
      <c r="F585" s="1" t="s">
        <v>4</v>
      </c>
      <c r="G585" s="1" t="s">
        <v>132</v>
      </c>
      <c r="H585" s="1" t="s">
        <v>218</v>
      </c>
      <c r="I585" s="1" t="s">
        <v>2656</v>
      </c>
      <c r="J585" s="1">
        <v>16000</v>
      </c>
      <c r="K585" s="1">
        <v>24106</v>
      </c>
      <c r="L585" s="1">
        <v>129</v>
      </c>
      <c r="M585" s="1">
        <v>0</v>
      </c>
      <c r="N585" s="1">
        <v>6.1</v>
      </c>
      <c r="O585" s="1">
        <v>251</v>
      </c>
      <c r="P585" s="1">
        <v>113</v>
      </c>
      <c r="Q585" s="9">
        <v>70083519</v>
      </c>
      <c r="R585" s="3">
        <v>180000000</v>
      </c>
    </row>
    <row r="586" spans="1:18" x14ac:dyDescent="0.25">
      <c r="A586" s="1" t="s">
        <v>3585</v>
      </c>
      <c r="B586" s="2">
        <v>38336</v>
      </c>
      <c r="C586" s="1" t="s">
        <v>32</v>
      </c>
      <c r="D586" s="1" t="s">
        <v>77</v>
      </c>
      <c r="E586" s="1" t="s">
        <v>3</v>
      </c>
      <c r="F586" s="1" t="s">
        <v>4</v>
      </c>
      <c r="G586" s="1" t="s">
        <v>92</v>
      </c>
      <c r="H586" s="1" t="s">
        <v>2027</v>
      </c>
      <c r="I586" s="1" t="s">
        <v>3586</v>
      </c>
      <c r="J586" s="1">
        <v>16000</v>
      </c>
      <c r="K586" s="1">
        <v>19764</v>
      </c>
      <c r="L586" s="1">
        <v>687</v>
      </c>
      <c r="M586" s="1">
        <v>0</v>
      </c>
      <c r="N586" s="1">
        <v>5.9</v>
      </c>
      <c r="O586" s="1">
        <v>185</v>
      </c>
      <c r="P586" s="1">
        <v>122</v>
      </c>
      <c r="Q586" s="9">
        <v>52397389</v>
      </c>
      <c r="R586" s="3">
        <v>65000000</v>
      </c>
    </row>
    <row r="587" spans="1:18" x14ac:dyDescent="0.25">
      <c r="A587" s="1" t="s">
        <v>1487</v>
      </c>
      <c r="B587" s="2">
        <v>35763</v>
      </c>
      <c r="C587" s="1" t="s">
        <v>32</v>
      </c>
      <c r="D587" s="1" t="s">
        <v>77</v>
      </c>
      <c r="E587" s="1" t="s">
        <v>3</v>
      </c>
      <c r="F587" s="1" t="s">
        <v>4</v>
      </c>
      <c r="G587" s="1" t="s">
        <v>92</v>
      </c>
      <c r="H587" s="1" t="s">
        <v>114</v>
      </c>
      <c r="I587" s="1" t="s">
        <v>114</v>
      </c>
      <c r="J587" s="1">
        <v>16000</v>
      </c>
      <c r="K587" s="1">
        <v>19139</v>
      </c>
      <c r="L587" s="1">
        <v>16000</v>
      </c>
      <c r="M587" s="1">
        <v>1000</v>
      </c>
      <c r="N587" s="1">
        <v>6.7</v>
      </c>
      <c r="O587" s="1">
        <v>76</v>
      </c>
      <c r="P587" s="1">
        <v>121</v>
      </c>
      <c r="Q587" s="9">
        <v>50007168</v>
      </c>
      <c r="R587" s="3">
        <v>50000000</v>
      </c>
    </row>
    <row r="588" spans="1:18" x14ac:dyDescent="0.25">
      <c r="A588" s="1" t="s">
        <v>374</v>
      </c>
      <c r="B588" s="2">
        <v>30139</v>
      </c>
      <c r="C588" s="1" t="s">
        <v>32</v>
      </c>
      <c r="D588" s="1" t="s">
        <v>77</v>
      </c>
      <c r="E588" s="1" t="s">
        <v>3</v>
      </c>
      <c r="F588" s="1" t="s">
        <v>4</v>
      </c>
      <c r="G588" s="1" t="s">
        <v>84</v>
      </c>
      <c r="H588" s="1" t="s">
        <v>114</v>
      </c>
      <c r="I588" s="1" t="s">
        <v>114</v>
      </c>
      <c r="J588" s="1">
        <v>16000</v>
      </c>
      <c r="K588" s="1">
        <v>16805</v>
      </c>
      <c r="L588" s="1">
        <v>16000</v>
      </c>
      <c r="M588" s="1">
        <v>0</v>
      </c>
      <c r="N588" s="1">
        <v>5.9</v>
      </c>
      <c r="O588" s="1">
        <v>43</v>
      </c>
      <c r="P588" s="1">
        <v>136</v>
      </c>
      <c r="Q588" s="9">
        <v>46700000</v>
      </c>
      <c r="R588" s="3">
        <v>21000000</v>
      </c>
    </row>
    <row r="589" spans="1:18" x14ac:dyDescent="0.25">
      <c r="A589" s="1" t="s">
        <v>790</v>
      </c>
      <c r="B589" s="2">
        <v>33044</v>
      </c>
      <c r="C589" s="1" t="s">
        <v>32</v>
      </c>
      <c r="D589" s="1" t="s">
        <v>20</v>
      </c>
      <c r="E589" s="1" t="s">
        <v>3</v>
      </c>
      <c r="F589" s="1" t="s">
        <v>4</v>
      </c>
      <c r="G589" s="1" t="s">
        <v>132</v>
      </c>
      <c r="H589" s="1" t="s">
        <v>218</v>
      </c>
      <c r="I589" s="1" t="s">
        <v>355</v>
      </c>
      <c r="J589" s="1">
        <v>16000</v>
      </c>
      <c r="K589" s="1">
        <v>19610</v>
      </c>
      <c r="L589" s="1">
        <v>287</v>
      </c>
      <c r="M589" s="1">
        <v>0</v>
      </c>
      <c r="N589" s="1">
        <v>6.3</v>
      </c>
      <c r="O589" s="1">
        <v>105</v>
      </c>
      <c r="P589" s="1">
        <v>106</v>
      </c>
      <c r="Q589" s="9">
        <v>41482207</v>
      </c>
      <c r="R589" s="3">
        <v>50000000</v>
      </c>
    </row>
    <row r="590" spans="1:18" x14ac:dyDescent="0.25">
      <c r="A590" s="1" t="s">
        <v>489</v>
      </c>
      <c r="B590" s="2">
        <v>31069</v>
      </c>
      <c r="C590" s="1" t="s">
        <v>32</v>
      </c>
      <c r="D590" s="1" t="s">
        <v>145</v>
      </c>
      <c r="E590" s="1" t="s">
        <v>3</v>
      </c>
      <c r="F590" s="1" t="s">
        <v>4</v>
      </c>
      <c r="G590" s="1" t="s">
        <v>92</v>
      </c>
      <c r="H590" s="1" t="s">
        <v>114</v>
      </c>
      <c r="I590" s="1" t="s">
        <v>114</v>
      </c>
      <c r="J590" s="1">
        <v>16000</v>
      </c>
      <c r="K590" s="1">
        <v>17209</v>
      </c>
      <c r="L590" s="1">
        <v>16000</v>
      </c>
      <c r="M590" s="1">
        <v>0</v>
      </c>
      <c r="N590" s="1">
        <v>7.3</v>
      </c>
      <c r="O590" s="1">
        <v>38</v>
      </c>
      <c r="P590" s="1">
        <v>115</v>
      </c>
      <c r="Q590" s="9">
        <v>41400000</v>
      </c>
      <c r="R590" s="3">
        <v>6900000</v>
      </c>
    </row>
    <row r="591" spans="1:18" x14ac:dyDescent="0.25">
      <c r="A591" s="1" t="s">
        <v>5960</v>
      </c>
      <c r="B591" s="2">
        <v>40697</v>
      </c>
      <c r="C591" s="1" t="s">
        <v>32</v>
      </c>
      <c r="D591" s="1" t="s">
        <v>20</v>
      </c>
      <c r="E591" s="1" t="s">
        <v>3</v>
      </c>
      <c r="F591" s="1" t="s">
        <v>4</v>
      </c>
      <c r="G591" s="1" t="s">
        <v>92</v>
      </c>
      <c r="H591" s="1" t="s">
        <v>2027</v>
      </c>
      <c r="I591" s="1" t="s">
        <v>1751</v>
      </c>
      <c r="J591" s="1">
        <v>16000</v>
      </c>
      <c r="K591" s="1">
        <v>28045</v>
      </c>
      <c r="L591" s="1">
        <v>71</v>
      </c>
      <c r="M591" s="1">
        <v>13000</v>
      </c>
      <c r="N591" s="1">
        <v>6.4</v>
      </c>
      <c r="O591" s="1">
        <v>215</v>
      </c>
      <c r="P591" s="1">
        <v>118</v>
      </c>
      <c r="Q591" s="9">
        <v>37035845</v>
      </c>
      <c r="R591" s="3">
        <v>52000000</v>
      </c>
    </row>
    <row r="592" spans="1:18" x14ac:dyDescent="0.25">
      <c r="A592" s="1" t="s">
        <v>276</v>
      </c>
      <c r="B592" s="2">
        <v>28980</v>
      </c>
      <c r="C592" s="1" t="s">
        <v>32</v>
      </c>
      <c r="D592" s="1" t="s">
        <v>61</v>
      </c>
      <c r="E592" s="1" t="s">
        <v>3</v>
      </c>
      <c r="F592" s="1" t="s">
        <v>4</v>
      </c>
      <c r="G592" s="1" t="s">
        <v>84</v>
      </c>
      <c r="H592" s="1" t="s">
        <v>114</v>
      </c>
      <c r="I592" s="1" t="s">
        <v>277</v>
      </c>
      <c r="J592" s="1">
        <v>16000</v>
      </c>
      <c r="K592" s="1">
        <v>17568</v>
      </c>
      <c r="L592" s="1">
        <v>152</v>
      </c>
      <c r="M592" s="1">
        <v>0</v>
      </c>
      <c r="N592" s="1">
        <v>7.6</v>
      </c>
      <c r="O592" s="1">
        <v>53</v>
      </c>
      <c r="P592" s="1">
        <v>112</v>
      </c>
      <c r="Q592" s="9">
        <v>36500000</v>
      </c>
      <c r="R592" s="3">
        <v>8000000</v>
      </c>
    </row>
    <row r="593" spans="1:18" x14ac:dyDescent="0.25">
      <c r="A593" s="1" t="s">
        <v>4460</v>
      </c>
      <c r="B593" s="2">
        <v>38986</v>
      </c>
      <c r="C593" s="1" t="s">
        <v>32</v>
      </c>
      <c r="D593" s="1" t="s">
        <v>77</v>
      </c>
      <c r="E593" s="1" t="s">
        <v>3</v>
      </c>
      <c r="F593" s="1" t="s">
        <v>83</v>
      </c>
      <c r="G593" s="1" t="s">
        <v>92</v>
      </c>
      <c r="H593" s="1" t="s">
        <v>2027</v>
      </c>
      <c r="I593" s="1" t="s">
        <v>3108</v>
      </c>
      <c r="J593" s="1">
        <v>16000</v>
      </c>
      <c r="K593" s="1">
        <v>19410</v>
      </c>
      <c r="L593" s="1">
        <v>248</v>
      </c>
      <c r="M593" s="1">
        <v>3000</v>
      </c>
      <c r="N593" s="1">
        <v>6.7</v>
      </c>
      <c r="O593" s="1">
        <v>186</v>
      </c>
      <c r="P593" s="1">
        <v>109</v>
      </c>
      <c r="Q593" s="9">
        <v>35635046</v>
      </c>
      <c r="R593" s="3">
        <v>17000000</v>
      </c>
    </row>
    <row r="594" spans="1:18" x14ac:dyDescent="0.25">
      <c r="A594" s="1" t="s">
        <v>4270</v>
      </c>
      <c r="B594" s="2">
        <v>38946</v>
      </c>
      <c r="C594" s="1" t="s">
        <v>32</v>
      </c>
      <c r="D594" s="1" t="s">
        <v>9</v>
      </c>
      <c r="E594" s="1" t="s">
        <v>3</v>
      </c>
      <c r="F594" s="1" t="s">
        <v>4</v>
      </c>
      <c r="G594" s="1" t="s">
        <v>92</v>
      </c>
      <c r="H594" s="1" t="s">
        <v>2937</v>
      </c>
      <c r="I594" s="1" t="s">
        <v>2924</v>
      </c>
      <c r="J594" s="1">
        <v>16000</v>
      </c>
      <c r="K594" s="1">
        <v>16479</v>
      </c>
      <c r="L594" s="1">
        <v>0</v>
      </c>
      <c r="M594" s="1">
        <v>17000</v>
      </c>
      <c r="N594" s="1">
        <v>7.9</v>
      </c>
      <c r="O594" s="1">
        <v>372</v>
      </c>
      <c r="P594" s="1">
        <v>109</v>
      </c>
      <c r="Q594" s="9">
        <v>35286428</v>
      </c>
      <c r="R594" s="3">
        <v>76000000</v>
      </c>
    </row>
    <row r="595" spans="1:18" x14ac:dyDescent="0.25">
      <c r="A595" s="1" t="s">
        <v>6464</v>
      </c>
      <c r="B595" s="2">
        <v>41362</v>
      </c>
      <c r="C595" s="1" t="s">
        <v>32</v>
      </c>
      <c r="D595" s="1" t="s">
        <v>77</v>
      </c>
      <c r="E595" s="1" t="s">
        <v>3</v>
      </c>
      <c r="F595" s="1" t="s">
        <v>4</v>
      </c>
      <c r="G595" s="1" t="s">
        <v>132</v>
      </c>
      <c r="H595" s="1" t="s">
        <v>2027</v>
      </c>
      <c r="I595" s="1" t="s">
        <v>3967</v>
      </c>
      <c r="J595" s="1">
        <v>16000</v>
      </c>
      <c r="K595" s="1">
        <v>31549</v>
      </c>
      <c r="L595" s="1">
        <v>124</v>
      </c>
      <c r="M595" s="1">
        <v>20000</v>
      </c>
      <c r="N595" s="1">
        <v>5.6</v>
      </c>
      <c r="O595" s="1">
        <v>208</v>
      </c>
      <c r="P595" s="1">
        <v>96</v>
      </c>
      <c r="Q595" s="9">
        <v>33592415</v>
      </c>
      <c r="R595" s="3">
        <v>130000000</v>
      </c>
    </row>
    <row r="596" spans="1:18" x14ac:dyDescent="0.25">
      <c r="A596" s="1" t="s">
        <v>7015</v>
      </c>
      <c r="B596" s="2">
        <v>42052</v>
      </c>
      <c r="C596" s="1" t="s">
        <v>32</v>
      </c>
      <c r="D596" s="1" t="s">
        <v>61</v>
      </c>
      <c r="E596" s="1" t="s">
        <v>3</v>
      </c>
      <c r="F596" s="1" t="s">
        <v>83</v>
      </c>
      <c r="G596" s="1" t="s">
        <v>132</v>
      </c>
      <c r="H596" s="1" t="s">
        <v>2027</v>
      </c>
      <c r="I596" s="1" t="s">
        <v>5890</v>
      </c>
      <c r="J596" s="1">
        <v>16000</v>
      </c>
      <c r="K596" s="1">
        <v>17866</v>
      </c>
      <c r="L596" s="1">
        <v>64</v>
      </c>
      <c r="M596" s="1">
        <v>34000</v>
      </c>
      <c r="N596" s="1">
        <v>7.3</v>
      </c>
      <c r="O596" s="1">
        <v>203</v>
      </c>
      <c r="P596" s="1">
        <v>109</v>
      </c>
      <c r="Q596" s="9">
        <v>33305037</v>
      </c>
      <c r="R596" s="3">
        <v>11000000</v>
      </c>
    </row>
    <row r="597" spans="1:18" x14ac:dyDescent="0.25">
      <c r="A597" s="1" t="s">
        <v>2973</v>
      </c>
      <c r="B597" s="2">
        <v>37586</v>
      </c>
      <c r="C597" s="1" t="s">
        <v>32</v>
      </c>
      <c r="D597" s="1" t="s">
        <v>77</v>
      </c>
      <c r="E597" s="1" t="s">
        <v>3</v>
      </c>
      <c r="F597" s="1" t="s">
        <v>4</v>
      </c>
      <c r="G597" s="1" t="s">
        <v>92</v>
      </c>
      <c r="H597" s="1" t="s">
        <v>114</v>
      </c>
      <c r="I597" s="1" t="s">
        <v>114</v>
      </c>
      <c r="J597" s="1">
        <v>16000</v>
      </c>
      <c r="K597" s="1">
        <v>18635</v>
      </c>
      <c r="L597" s="1">
        <v>16000</v>
      </c>
      <c r="M597" s="1">
        <v>705</v>
      </c>
      <c r="N597" s="1">
        <v>6.4</v>
      </c>
      <c r="O597" s="1">
        <v>146</v>
      </c>
      <c r="P597" s="1">
        <v>110</v>
      </c>
      <c r="Q597" s="9">
        <v>26199517</v>
      </c>
      <c r="R597" s="3">
        <v>50000000</v>
      </c>
    </row>
    <row r="598" spans="1:18" x14ac:dyDescent="0.25">
      <c r="A598" s="1" t="s">
        <v>1350</v>
      </c>
      <c r="B598" s="2">
        <v>35371</v>
      </c>
      <c r="C598" s="1" t="s">
        <v>32</v>
      </c>
      <c r="D598" s="1" t="s">
        <v>2</v>
      </c>
      <c r="E598" s="1" t="s">
        <v>3</v>
      </c>
      <c r="F598" s="1" t="s">
        <v>4</v>
      </c>
      <c r="G598" s="1" t="s">
        <v>92</v>
      </c>
      <c r="H598" s="1" t="s">
        <v>930</v>
      </c>
      <c r="I598" s="1" t="s">
        <v>902</v>
      </c>
      <c r="J598" s="1">
        <v>16000</v>
      </c>
      <c r="K598" s="1">
        <v>23296</v>
      </c>
      <c r="L598" s="1">
        <v>0</v>
      </c>
      <c r="M598" s="1">
        <v>12000</v>
      </c>
      <c r="N598" s="1">
        <v>7.3</v>
      </c>
      <c r="O598" s="1">
        <v>165</v>
      </c>
      <c r="P598" s="1">
        <v>108</v>
      </c>
      <c r="Q598" s="9">
        <v>25753840</v>
      </c>
      <c r="R598" s="3">
        <v>19000000</v>
      </c>
    </row>
    <row r="599" spans="1:18" x14ac:dyDescent="0.25">
      <c r="A599" s="1" t="s">
        <v>1192</v>
      </c>
      <c r="B599" s="2">
        <v>34718</v>
      </c>
      <c r="C599" s="1" t="s">
        <v>32</v>
      </c>
      <c r="D599" s="1" t="s">
        <v>77</v>
      </c>
      <c r="E599" s="1" t="s">
        <v>3</v>
      </c>
      <c r="F599" s="1" t="s">
        <v>4</v>
      </c>
      <c r="G599" s="1" t="s">
        <v>92</v>
      </c>
      <c r="H599" s="1" t="s">
        <v>930</v>
      </c>
      <c r="I599" s="1" t="s">
        <v>902</v>
      </c>
      <c r="J599" s="1">
        <v>16000</v>
      </c>
      <c r="K599" s="1">
        <v>33758</v>
      </c>
      <c r="L599" s="1">
        <v>0</v>
      </c>
      <c r="M599" s="1">
        <v>0</v>
      </c>
      <c r="N599" s="1">
        <v>7.2</v>
      </c>
      <c r="O599" s="1">
        <v>93</v>
      </c>
      <c r="P599" s="1">
        <v>104</v>
      </c>
      <c r="Q599" s="9">
        <v>25625110</v>
      </c>
      <c r="R599" s="3">
        <v>7000000</v>
      </c>
    </row>
    <row r="600" spans="1:18" x14ac:dyDescent="0.25">
      <c r="A600" s="1" t="s">
        <v>4650</v>
      </c>
      <c r="B600" s="2">
        <v>39171</v>
      </c>
      <c r="C600" s="1" t="s">
        <v>32</v>
      </c>
      <c r="D600" s="1" t="s">
        <v>77</v>
      </c>
      <c r="E600" s="1" t="s">
        <v>3</v>
      </c>
      <c r="F600" s="1" t="s">
        <v>4</v>
      </c>
      <c r="G600" s="1" t="s">
        <v>92</v>
      </c>
      <c r="H600" s="1" t="s">
        <v>930</v>
      </c>
      <c r="I600" s="1" t="s">
        <v>902</v>
      </c>
      <c r="J600" s="1">
        <v>16000</v>
      </c>
      <c r="K600" s="1">
        <v>22186</v>
      </c>
      <c r="L600" s="1">
        <v>0</v>
      </c>
      <c r="M600" s="1">
        <v>0</v>
      </c>
      <c r="N600" s="1">
        <v>7.6</v>
      </c>
      <c r="O600" s="1">
        <v>250</v>
      </c>
      <c r="P600" s="1">
        <v>189</v>
      </c>
      <c r="Q600" s="9">
        <v>25031037</v>
      </c>
      <c r="R600" s="3">
        <v>53000000</v>
      </c>
    </row>
    <row r="601" spans="1:18" x14ac:dyDescent="0.25">
      <c r="A601" s="1" t="s">
        <v>3258</v>
      </c>
      <c r="B601" s="2">
        <v>37364</v>
      </c>
      <c r="C601" s="1" t="s">
        <v>32</v>
      </c>
      <c r="D601" s="1" t="s">
        <v>20</v>
      </c>
      <c r="E601" s="1" t="s">
        <v>3</v>
      </c>
      <c r="F601" s="1" t="s">
        <v>11</v>
      </c>
      <c r="G601" s="1" t="s">
        <v>92</v>
      </c>
      <c r="H601" s="1" t="s">
        <v>2027</v>
      </c>
      <c r="I601" s="1" t="s">
        <v>3259</v>
      </c>
      <c r="J601" s="1">
        <v>16000</v>
      </c>
      <c r="K601" s="1">
        <v>19341</v>
      </c>
      <c r="L601" s="1">
        <v>12</v>
      </c>
      <c r="M601" s="1">
        <v>0</v>
      </c>
      <c r="N601" s="1">
        <v>6.4</v>
      </c>
      <c r="O601" s="1">
        <v>96</v>
      </c>
      <c r="P601" s="1">
        <v>94</v>
      </c>
      <c r="Q601" s="9">
        <v>21005329</v>
      </c>
      <c r="R601" s="3">
        <v>6000000</v>
      </c>
    </row>
    <row r="602" spans="1:18" x14ac:dyDescent="0.25">
      <c r="A602" s="1" t="s">
        <v>217</v>
      </c>
      <c r="B602" s="2">
        <v>27088</v>
      </c>
      <c r="C602" s="1" t="s">
        <v>32</v>
      </c>
      <c r="D602" s="1" t="s">
        <v>77</v>
      </c>
      <c r="E602" s="1" t="s">
        <v>3</v>
      </c>
      <c r="F602" s="1" t="s">
        <v>83</v>
      </c>
      <c r="G602" s="1" t="s">
        <v>84</v>
      </c>
      <c r="H602" s="1" t="s">
        <v>218</v>
      </c>
      <c r="I602" s="1" t="s">
        <v>121</v>
      </c>
      <c r="J602" s="1">
        <v>16000</v>
      </c>
      <c r="K602" s="1">
        <v>17611</v>
      </c>
      <c r="L602" s="1">
        <v>82</v>
      </c>
      <c r="M602" s="1">
        <v>2000</v>
      </c>
      <c r="N602" s="1">
        <v>6.8</v>
      </c>
      <c r="O602" s="1">
        <v>118</v>
      </c>
      <c r="P602" s="1">
        <v>125</v>
      </c>
      <c r="Q602" s="9">
        <v>21000000</v>
      </c>
      <c r="R602" s="3">
        <v>13000000</v>
      </c>
    </row>
    <row r="603" spans="1:18" x14ac:dyDescent="0.25">
      <c r="A603" s="1" t="s">
        <v>1247</v>
      </c>
      <c r="B603" s="2">
        <v>35055</v>
      </c>
      <c r="C603" s="1" t="s">
        <v>32</v>
      </c>
      <c r="D603" s="1" t="s">
        <v>9</v>
      </c>
      <c r="E603" s="1" t="s">
        <v>3</v>
      </c>
      <c r="F603" s="1" t="s">
        <v>161</v>
      </c>
      <c r="G603" s="1" t="s">
        <v>192</v>
      </c>
      <c r="H603" s="1" t="s">
        <v>1248</v>
      </c>
      <c r="I603" s="1" t="s">
        <v>817</v>
      </c>
      <c r="J603" s="1">
        <v>16000</v>
      </c>
      <c r="K603" s="1">
        <v>18913</v>
      </c>
      <c r="L603" s="1">
        <v>719</v>
      </c>
      <c r="M603" s="1">
        <v>0</v>
      </c>
      <c r="N603" s="1">
        <v>4.5999999999999996</v>
      </c>
      <c r="O603" s="1">
        <v>181</v>
      </c>
      <c r="P603" s="1">
        <v>131</v>
      </c>
      <c r="Q603" s="9">
        <v>20302961</v>
      </c>
      <c r="R603" s="3">
        <v>45000000</v>
      </c>
    </row>
    <row r="604" spans="1:18" x14ac:dyDescent="0.25">
      <c r="A604" s="1" t="s">
        <v>4427</v>
      </c>
      <c r="B604" s="2">
        <v>38798</v>
      </c>
      <c r="C604" s="1" t="s">
        <v>32</v>
      </c>
      <c r="D604" s="1" t="s">
        <v>9</v>
      </c>
      <c r="E604" s="1" t="s">
        <v>3</v>
      </c>
      <c r="F604" s="1" t="s">
        <v>4</v>
      </c>
      <c r="G604" s="1" t="s">
        <v>132</v>
      </c>
      <c r="H604" s="1" t="s">
        <v>2745</v>
      </c>
      <c r="I604" s="1" t="s">
        <v>4428</v>
      </c>
      <c r="J604" s="1">
        <v>16000</v>
      </c>
      <c r="K604" s="1">
        <v>19952</v>
      </c>
      <c r="L604" s="1">
        <v>2</v>
      </c>
      <c r="M604" s="1">
        <v>0</v>
      </c>
      <c r="N604" s="1">
        <v>4.7</v>
      </c>
      <c r="O604" s="1">
        <v>148</v>
      </c>
      <c r="P604" s="1">
        <v>90</v>
      </c>
      <c r="Q604" s="9">
        <v>20259297</v>
      </c>
      <c r="R604" s="3">
        <v>20000000</v>
      </c>
    </row>
    <row r="605" spans="1:18" x14ac:dyDescent="0.25">
      <c r="A605" s="1" t="s">
        <v>4205</v>
      </c>
      <c r="B605" s="2">
        <v>38538</v>
      </c>
      <c r="C605" s="1" t="s">
        <v>32</v>
      </c>
      <c r="D605" s="1" t="s">
        <v>20</v>
      </c>
      <c r="E605" s="1" t="s">
        <v>3</v>
      </c>
      <c r="F605" s="1" t="s">
        <v>4</v>
      </c>
      <c r="G605" s="1" t="s">
        <v>92</v>
      </c>
      <c r="H605" s="1" t="s">
        <v>2027</v>
      </c>
      <c r="I605" s="1" t="s">
        <v>4206</v>
      </c>
      <c r="J605" s="1">
        <v>16000</v>
      </c>
      <c r="K605" s="1">
        <v>19957</v>
      </c>
      <c r="L605" s="1">
        <v>6</v>
      </c>
      <c r="M605" s="1">
        <v>0</v>
      </c>
      <c r="N605" s="1">
        <v>6.8</v>
      </c>
      <c r="O605" s="1">
        <v>91</v>
      </c>
      <c r="P605" s="1">
        <v>94</v>
      </c>
      <c r="Q605" s="9">
        <v>16101109</v>
      </c>
      <c r="R605" s="3">
        <v>3000000</v>
      </c>
    </row>
    <row r="606" spans="1:18" x14ac:dyDescent="0.25">
      <c r="A606" s="1" t="s">
        <v>2744</v>
      </c>
      <c r="B606" s="2">
        <v>37079</v>
      </c>
      <c r="C606" s="1" t="s">
        <v>32</v>
      </c>
      <c r="D606" s="1" t="s">
        <v>9</v>
      </c>
      <c r="E606" s="1" t="s">
        <v>3</v>
      </c>
      <c r="F606" s="1" t="s">
        <v>4</v>
      </c>
      <c r="G606" s="1" t="s">
        <v>92</v>
      </c>
      <c r="H606" s="1" t="s">
        <v>2745</v>
      </c>
      <c r="I606" s="1" t="s">
        <v>1270</v>
      </c>
      <c r="J606" s="1">
        <v>16000</v>
      </c>
      <c r="K606" s="1">
        <v>21622</v>
      </c>
      <c r="L606" s="1">
        <v>34</v>
      </c>
      <c r="M606" s="1">
        <v>0</v>
      </c>
      <c r="N606" s="1">
        <v>7.5</v>
      </c>
      <c r="O606" s="1">
        <v>99</v>
      </c>
      <c r="P606" s="1">
        <v>125</v>
      </c>
      <c r="Q606" s="9">
        <v>15561627</v>
      </c>
      <c r="R606" s="3">
        <v>18000000</v>
      </c>
    </row>
    <row r="607" spans="1:18" x14ac:dyDescent="0.25">
      <c r="A607" s="1" t="s">
        <v>6935</v>
      </c>
      <c r="B607" s="2">
        <v>42157</v>
      </c>
      <c r="C607" s="1" t="s">
        <v>32</v>
      </c>
      <c r="D607" s="1" t="s">
        <v>77</v>
      </c>
      <c r="E607" s="1" t="s">
        <v>3</v>
      </c>
      <c r="F607" s="1" t="s">
        <v>4</v>
      </c>
      <c r="G607" s="1" t="s">
        <v>132</v>
      </c>
      <c r="H607" s="1" t="s">
        <v>2027</v>
      </c>
      <c r="I607" s="1" t="s">
        <v>2499</v>
      </c>
      <c r="J607" s="1">
        <v>16000</v>
      </c>
      <c r="K607" s="1">
        <v>17847</v>
      </c>
      <c r="L607" s="1">
        <v>763</v>
      </c>
      <c r="M607" s="1">
        <v>11000</v>
      </c>
      <c r="N607" s="1">
        <v>6.5</v>
      </c>
      <c r="O607" s="1">
        <v>178</v>
      </c>
      <c r="P607" s="1">
        <v>117</v>
      </c>
      <c r="Q607" s="9">
        <v>12276810</v>
      </c>
      <c r="R607" s="3">
        <v>26000000</v>
      </c>
    </row>
    <row r="608" spans="1:18" x14ac:dyDescent="0.25">
      <c r="A608" s="1" t="s">
        <v>2936</v>
      </c>
      <c r="B608" s="2">
        <v>37297</v>
      </c>
      <c r="C608" s="1" t="s">
        <v>32</v>
      </c>
      <c r="D608" s="1" t="s">
        <v>9</v>
      </c>
      <c r="E608" s="1" t="s">
        <v>3</v>
      </c>
      <c r="F608" s="1" t="s">
        <v>4</v>
      </c>
      <c r="G608" s="1" t="s">
        <v>132</v>
      </c>
      <c r="H608" s="1" t="s">
        <v>2937</v>
      </c>
      <c r="I608" s="1" t="s">
        <v>2938</v>
      </c>
      <c r="J608" s="1">
        <v>16000</v>
      </c>
      <c r="K608" s="1">
        <v>28987</v>
      </c>
      <c r="L608" s="1">
        <v>79</v>
      </c>
      <c r="M608" s="1">
        <v>261</v>
      </c>
      <c r="N608" s="1">
        <v>4.9000000000000004</v>
      </c>
      <c r="O608" s="1">
        <v>72</v>
      </c>
      <c r="P608" s="1">
        <v>99</v>
      </c>
      <c r="Q608" s="9">
        <v>10719367</v>
      </c>
      <c r="R608" s="3">
        <v>25000000</v>
      </c>
    </row>
    <row r="609" spans="1:18" x14ac:dyDescent="0.25">
      <c r="A609" s="1" t="s">
        <v>3218</v>
      </c>
      <c r="B609" s="2">
        <v>37438</v>
      </c>
      <c r="C609" s="1" t="s">
        <v>32</v>
      </c>
      <c r="D609" s="1" t="s">
        <v>20</v>
      </c>
      <c r="E609" s="1" t="s">
        <v>3</v>
      </c>
      <c r="F609" s="1" t="s">
        <v>4</v>
      </c>
      <c r="G609" s="1" t="s">
        <v>92</v>
      </c>
      <c r="H609" s="1" t="s">
        <v>2745</v>
      </c>
      <c r="I609" s="1" t="s">
        <v>981</v>
      </c>
      <c r="J609" s="1">
        <v>16000</v>
      </c>
      <c r="K609" s="1">
        <v>19928</v>
      </c>
      <c r="L609" s="1">
        <v>675</v>
      </c>
      <c r="M609" s="1">
        <v>0</v>
      </c>
      <c r="N609" s="1">
        <v>6.7</v>
      </c>
      <c r="O609" s="1">
        <v>143</v>
      </c>
      <c r="P609" s="1">
        <v>110</v>
      </c>
      <c r="Q609" s="9">
        <v>6525762</v>
      </c>
      <c r="R609" s="3">
        <v>4000000</v>
      </c>
    </row>
    <row r="610" spans="1:18" x14ac:dyDescent="0.25">
      <c r="A610" s="1" t="s">
        <v>2026</v>
      </c>
      <c r="B610" s="2">
        <v>36269</v>
      </c>
      <c r="C610" s="1" t="s">
        <v>32</v>
      </c>
      <c r="D610" s="1" t="s">
        <v>20</v>
      </c>
      <c r="E610" s="1" t="s">
        <v>3</v>
      </c>
      <c r="F610" s="1" t="s">
        <v>161</v>
      </c>
      <c r="G610" s="1" t="s">
        <v>132</v>
      </c>
      <c r="H610" s="1" t="s">
        <v>2027</v>
      </c>
      <c r="I610" s="1" t="s">
        <v>1434</v>
      </c>
      <c r="J610" s="1">
        <v>16000</v>
      </c>
      <c r="K610" s="1">
        <v>31005</v>
      </c>
      <c r="L610" s="1">
        <v>26</v>
      </c>
      <c r="M610" s="1">
        <v>0</v>
      </c>
      <c r="N610" s="1">
        <v>6.1</v>
      </c>
      <c r="O610" s="1">
        <v>81</v>
      </c>
      <c r="P610" s="1">
        <v>94</v>
      </c>
      <c r="Q610" s="9">
        <v>6241697</v>
      </c>
      <c r="R610" s="3">
        <v>13000000</v>
      </c>
    </row>
    <row r="611" spans="1:18" x14ac:dyDescent="0.25">
      <c r="A611" s="1" t="s">
        <v>144</v>
      </c>
      <c r="B611" s="2">
        <v>24283</v>
      </c>
      <c r="C611" s="1" t="s">
        <v>32</v>
      </c>
      <c r="D611" s="1" t="s">
        <v>145</v>
      </c>
      <c r="E611" s="1" t="s">
        <v>112</v>
      </c>
      <c r="F611" s="1" t="s">
        <v>113</v>
      </c>
      <c r="G611" s="1" t="s">
        <v>25</v>
      </c>
      <c r="H611" s="1" t="s">
        <v>114</v>
      </c>
      <c r="I611" s="1" t="s">
        <v>115</v>
      </c>
      <c r="J611" s="1">
        <v>16000</v>
      </c>
      <c r="K611" s="1">
        <v>16089</v>
      </c>
      <c r="L611" s="1">
        <v>0</v>
      </c>
      <c r="M611" s="1">
        <v>20000</v>
      </c>
      <c r="N611" s="1">
        <v>8.9</v>
      </c>
      <c r="O611" s="1">
        <v>181</v>
      </c>
      <c r="P611" s="1">
        <v>142</v>
      </c>
      <c r="Q611" s="9">
        <v>6100000</v>
      </c>
      <c r="R611" s="3">
        <v>1200000</v>
      </c>
    </row>
    <row r="612" spans="1:18" x14ac:dyDescent="0.25">
      <c r="A612" s="1" t="s">
        <v>111</v>
      </c>
      <c r="B612" s="2">
        <v>23389</v>
      </c>
      <c r="C612" s="1" t="s">
        <v>32</v>
      </c>
      <c r="D612" s="1" t="s">
        <v>77</v>
      </c>
      <c r="E612" s="1" t="s">
        <v>112</v>
      </c>
      <c r="F612" s="1" t="s">
        <v>113</v>
      </c>
      <c r="G612" s="1" t="s">
        <v>92</v>
      </c>
      <c r="H612" s="1" t="s">
        <v>114</v>
      </c>
      <c r="I612" s="1" t="s">
        <v>115</v>
      </c>
      <c r="J612" s="1">
        <v>16000</v>
      </c>
      <c r="K612" s="1">
        <v>16534</v>
      </c>
      <c r="L612" s="1">
        <v>0</v>
      </c>
      <c r="M612" s="1">
        <v>0</v>
      </c>
      <c r="N612" s="1">
        <v>8</v>
      </c>
      <c r="O612" s="1">
        <v>122</v>
      </c>
      <c r="P612" s="1">
        <v>99</v>
      </c>
      <c r="Q612" s="9">
        <v>3500000</v>
      </c>
      <c r="R612" s="3">
        <v>200000</v>
      </c>
    </row>
    <row r="613" spans="1:18" x14ac:dyDescent="0.25">
      <c r="A613" s="1" t="s">
        <v>929</v>
      </c>
      <c r="B613" s="2">
        <v>33687</v>
      </c>
      <c r="C613" s="1" t="s">
        <v>32</v>
      </c>
      <c r="D613" s="1" t="s">
        <v>2</v>
      </c>
      <c r="E613" s="1" t="s">
        <v>3</v>
      </c>
      <c r="F613" s="1" t="s">
        <v>4</v>
      </c>
      <c r="G613" s="1" t="s">
        <v>92</v>
      </c>
      <c r="H613" s="1" t="s">
        <v>930</v>
      </c>
      <c r="I613" s="1" t="s">
        <v>930</v>
      </c>
      <c r="J613" s="1">
        <v>16000</v>
      </c>
      <c r="K613" s="1">
        <v>28994</v>
      </c>
      <c r="L613" s="1">
        <v>16000</v>
      </c>
      <c r="M613" s="1">
        <v>19000</v>
      </c>
      <c r="N613" s="1">
        <v>8.4</v>
      </c>
      <c r="O613" s="1">
        <v>173</v>
      </c>
      <c r="P613" s="1">
        <v>99</v>
      </c>
      <c r="Q613" s="9">
        <v>2812029</v>
      </c>
      <c r="R613" s="3">
        <v>1200000</v>
      </c>
    </row>
    <row r="614" spans="1:18" x14ac:dyDescent="0.25">
      <c r="A614" s="1" t="s">
        <v>3109</v>
      </c>
      <c r="B614" s="2">
        <v>37305</v>
      </c>
      <c r="C614" s="1" t="s">
        <v>32</v>
      </c>
      <c r="D614" s="1" t="s">
        <v>9</v>
      </c>
      <c r="E614" s="1" t="s">
        <v>3</v>
      </c>
      <c r="F614" s="1" t="s">
        <v>83</v>
      </c>
      <c r="G614" s="1" t="s">
        <v>84</v>
      </c>
      <c r="H614" s="1" t="s">
        <v>2937</v>
      </c>
      <c r="I614" s="1" t="s">
        <v>3110</v>
      </c>
      <c r="J614" s="1">
        <v>16000</v>
      </c>
      <c r="K614" s="1">
        <v>29177</v>
      </c>
      <c r="L614" s="1">
        <v>41</v>
      </c>
      <c r="M614" s="1">
        <v>0</v>
      </c>
      <c r="N614" s="1">
        <v>7.2</v>
      </c>
      <c r="O614" s="1">
        <v>80</v>
      </c>
      <c r="P614" s="1">
        <v>132</v>
      </c>
      <c r="Q614" s="9">
        <v>1309849</v>
      </c>
      <c r="R614" s="3">
        <v>10000000</v>
      </c>
    </row>
    <row r="615" spans="1:18" x14ac:dyDescent="0.25">
      <c r="A615" s="1" t="s">
        <v>5487</v>
      </c>
      <c r="B615" s="2">
        <v>40433</v>
      </c>
      <c r="C615" s="1" t="s">
        <v>32</v>
      </c>
      <c r="D615" s="1" t="s">
        <v>9</v>
      </c>
      <c r="E615" s="1" t="s">
        <v>3</v>
      </c>
      <c r="F615" s="1" t="s">
        <v>1877</v>
      </c>
      <c r="G615" s="1" t="s">
        <v>92</v>
      </c>
      <c r="H615" s="1" t="s">
        <v>2027</v>
      </c>
      <c r="I615" s="1" t="s">
        <v>5488</v>
      </c>
      <c r="J615" s="1">
        <v>16000</v>
      </c>
      <c r="K615" s="1">
        <v>17471</v>
      </c>
      <c r="L615" s="1">
        <v>89</v>
      </c>
      <c r="M615" s="1">
        <v>24000</v>
      </c>
      <c r="N615" s="1">
        <v>7</v>
      </c>
      <c r="O615" s="1">
        <v>363</v>
      </c>
      <c r="P615" s="1">
        <v>95</v>
      </c>
      <c r="Q615" s="9">
        <v>1028658</v>
      </c>
      <c r="R615" s="3">
        <v>3000000</v>
      </c>
    </row>
    <row r="616" spans="1:18" x14ac:dyDescent="0.25">
      <c r="A616" s="1" t="s">
        <v>256</v>
      </c>
      <c r="B616" s="2">
        <v>28597</v>
      </c>
      <c r="C616" s="1" t="s">
        <v>32</v>
      </c>
      <c r="D616" s="1" t="s">
        <v>77</v>
      </c>
      <c r="E616" s="1" t="s">
        <v>3</v>
      </c>
      <c r="F616" s="1" t="s">
        <v>257</v>
      </c>
      <c r="G616" s="1" t="s">
        <v>84</v>
      </c>
      <c r="H616" s="1" t="s">
        <v>218</v>
      </c>
      <c r="I616" s="1" t="s">
        <v>258</v>
      </c>
      <c r="J616" s="1">
        <v>16000</v>
      </c>
      <c r="K616" s="1">
        <v>17250</v>
      </c>
      <c r="L616" s="1">
        <v>109</v>
      </c>
      <c r="M616" s="1">
        <v>76</v>
      </c>
      <c r="N616" s="1">
        <v>6.5</v>
      </c>
      <c r="O616" s="1">
        <v>2</v>
      </c>
      <c r="P616" s="1">
        <v>127</v>
      </c>
      <c r="Q616" s="9">
        <v>1000000</v>
      </c>
      <c r="R616" s="3">
        <v>14000000</v>
      </c>
    </row>
    <row r="617" spans="1:18" x14ac:dyDescent="0.25">
      <c r="A617" s="1" t="s">
        <v>5974</v>
      </c>
      <c r="B617" s="2">
        <v>40610</v>
      </c>
      <c r="C617" s="1" t="s">
        <v>32</v>
      </c>
      <c r="D617" s="1" t="s">
        <v>20</v>
      </c>
      <c r="E617" s="1" t="s">
        <v>3</v>
      </c>
      <c r="F617" s="1" t="s">
        <v>4</v>
      </c>
      <c r="G617" s="1" t="s">
        <v>132</v>
      </c>
      <c r="H617" s="1" t="s">
        <v>930</v>
      </c>
      <c r="I617" s="1" t="s">
        <v>3782</v>
      </c>
      <c r="J617" s="1">
        <v>16000</v>
      </c>
      <c r="K617" s="1">
        <v>32405</v>
      </c>
      <c r="L617" s="1">
        <v>293</v>
      </c>
      <c r="M617" s="1">
        <v>0</v>
      </c>
      <c r="N617" s="1">
        <v>6.6</v>
      </c>
      <c r="O617" s="1">
        <v>130</v>
      </c>
      <c r="P617" s="1">
        <v>90</v>
      </c>
      <c r="Q617" s="9">
        <v>638476</v>
      </c>
      <c r="R617" s="3">
        <v>1500000</v>
      </c>
    </row>
    <row r="618" spans="1:18" x14ac:dyDescent="0.25">
      <c r="A618" s="1" t="s">
        <v>1102</v>
      </c>
      <c r="B618" s="2">
        <v>34520</v>
      </c>
      <c r="C618" s="1" t="s">
        <v>32</v>
      </c>
      <c r="D618" s="1" t="s">
        <v>20</v>
      </c>
      <c r="E618" s="1" t="s">
        <v>3</v>
      </c>
      <c r="F618" s="1" t="s">
        <v>4</v>
      </c>
      <c r="G618" s="1" t="s">
        <v>84</v>
      </c>
      <c r="H618" s="1" t="s">
        <v>218</v>
      </c>
      <c r="I618" s="1" t="s">
        <v>1103</v>
      </c>
      <c r="J618" s="1">
        <v>16000</v>
      </c>
      <c r="K618" s="1">
        <v>17469</v>
      </c>
      <c r="L618" s="1">
        <v>3</v>
      </c>
      <c r="M618" s="1">
        <v>321</v>
      </c>
      <c r="N618" s="1">
        <v>3.3</v>
      </c>
      <c r="O618" s="1">
        <v>17</v>
      </c>
      <c r="P618" s="1">
        <v>83</v>
      </c>
      <c r="Q618" s="9">
        <v>126247</v>
      </c>
      <c r="R618" s="3">
        <v>6200000</v>
      </c>
    </row>
    <row r="619" spans="1:18" x14ac:dyDescent="0.25">
      <c r="A619" s="1" t="s">
        <v>6082</v>
      </c>
      <c r="B619" s="2">
        <v>41070</v>
      </c>
      <c r="C619" s="1" t="s">
        <v>32</v>
      </c>
      <c r="D619" s="1" t="s">
        <v>2</v>
      </c>
      <c r="E619" s="1" t="s">
        <v>3</v>
      </c>
      <c r="F619" s="1" t="s">
        <v>4</v>
      </c>
      <c r="G619" s="1" t="s">
        <v>92</v>
      </c>
      <c r="H619" s="1" t="s">
        <v>2937</v>
      </c>
      <c r="I619" s="1" t="s">
        <v>2284</v>
      </c>
      <c r="J619" s="1">
        <v>16000</v>
      </c>
      <c r="K619" s="1">
        <v>27575</v>
      </c>
      <c r="L619" s="1">
        <v>24</v>
      </c>
      <c r="M619" s="1">
        <v>0</v>
      </c>
      <c r="N619" s="1">
        <v>6.3</v>
      </c>
      <c r="O619" s="1">
        <v>162</v>
      </c>
      <c r="P619" s="1">
        <v>95</v>
      </c>
      <c r="Q619" s="9">
        <v>65804</v>
      </c>
      <c r="R619" s="3">
        <v>12000000</v>
      </c>
    </row>
    <row r="620" spans="1:18" x14ac:dyDescent="0.25">
      <c r="A620" s="1" t="s">
        <v>5724</v>
      </c>
      <c r="B620" s="2">
        <v>40216</v>
      </c>
      <c r="C620" s="1" t="s">
        <v>32</v>
      </c>
      <c r="D620" s="1" t="s">
        <v>40</v>
      </c>
      <c r="E620" s="1" t="s">
        <v>3</v>
      </c>
      <c r="F620" s="1" t="s">
        <v>4</v>
      </c>
      <c r="G620" s="1" t="s">
        <v>28</v>
      </c>
      <c r="H620" s="1" t="s">
        <v>455</v>
      </c>
      <c r="I620" s="1" t="s">
        <v>5725</v>
      </c>
      <c r="J620" s="1">
        <v>15000</v>
      </c>
      <c r="K620" s="1">
        <v>19085</v>
      </c>
      <c r="L620" s="1">
        <v>125</v>
      </c>
      <c r="M620" s="1">
        <v>30000</v>
      </c>
      <c r="N620" s="1">
        <v>8.3000000000000007</v>
      </c>
      <c r="O620" s="1">
        <v>453</v>
      </c>
      <c r="P620" s="1">
        <v>103</v>
      </c>
      <c r="Q620" s="9">
        <v>414984497</v>
      </c>
      <c r="R620" s="3">
        <v>200000000</v>
      </c>
    </row>
    <row r="621" spans="1:18" x14ac:dyDescent="0.25">
      <c r="A621" s="1" t="s">
        <v>1077</v>
      </c>
      <c r="B621" s="2">
        <v>34651</v>
      </c>
      <c r="C621" s="1" t="s">
        <v>1</v>
      </c>
      <c r="D621" s="1" t="s">
        <v>20</v>
      </c>
      <c r="E621" s="1" t="s">
        <v>3</v>
      </c>
      <c r="F621" s="1" t="s">
        <v>4</v>
      </c>
      <c r="G621" s="1" t="s">
        <v>132</v>
      </c>
      <c r="H621" s="1" t="s">
        <v>455</v>
      </c>
      <c r="I621" s="1" t="s">
        <v>480</v>
      </c>
      <c r="J621" s="1">
        <v>15000</v>
      </c>
      <c r="K621" s="1">
        <v>15700</v>
      </c>
      <c r="L621" s="1">
        <v>0</v>
      </c>
      <c r="M621" s="1">
        <v>59000</v>
      </c>
      <c r="N621" s="1">
        <v>8.8000000000000007</v>
      </c>
      <c r="O621" s="1">
        <v>149</v>
      </c>
      <c r="P621" s="1">
        <v>142</v>
      </c>
      <c r="Q621" s="9">
        <v>329691196</v>
      </c>
      <c r="R621" s="3">
        <v>55000000</v>
      </c>
    </row>
    <row r="622" spans="1:18" x14ac:dyDescent="0.25">
      <c r="A622" s="1" t="s">
        <v>6433</v>
      </c>
      <c r="B622" s="2">
        <v>41297</v>
      </c>
      <c r="C622" s="1" t="s">
        <v>32</v>
      </c>
      <c r="D622" s="1" t="s">
        <v>77</v>
      </c>
      <c r="E622" s="1" t="s">
        <v>3</v>
      </c>
      <c r="F622" s="1" t="s">
        <v>4</v>
      </c>
      <c r="G622" s="1" t="s">
        <v>132</v>
      </c>
      <c r="H622" s="1" t="s">
        <v>3185</v>
      </c>
      <c r="I622" s="1" t="s">
        <v>3617</v>
      </c>
      <c r="J622" s="1">
        <v>15000</v>
      </c>
      <c r="K622" s="1">
        <v>20495</v>
      </c>
      <c r="L622" s="1">
        <v>0</v>
      </c>
      <c r="M622" s="1">
        <v>118000</v>
      </c>
      <c r="N622" s="1">
        <v>7.2</v>
      </c>
      <c r="O622" s="1">
        <v>733</v>
      </c>
      <c r="P622" s="1">
        <v>143</v>
      </c>
      <c r="Q622" s="9">
        <v>291021565</v>
      </c>
      <c r="R622" s="3">
        <v>225000000</v>
      </c>
    </row>
    <row r="623" spans="1:18" x14ac:dyDescent="0.25">
      <c r="A623" s="1" t="s">
        <v>6219</v>
      </c>
      <c r="B623" s="2">
        <v>41208</v>
      </c>
      <c r="C623" s="1" t="s">
        <v>32</v>
      </c>
      <c r="D623" s="1" t="s">
        <v>77</v>
      </c>
      <c r="E623" s="1" t="s">
        <v>3</v>
      </c>
      <c r="F623" s="1" t="s">
        <v>4</v>
      </c>
      <c r="G623" s="1" t="s">
        <v>132</v>
      </c>
      <c r="H623" s="1" t="s">
        <v>4750</v>
      </c>
      <c r="I623" s="1" t="s">
        <v>5151</v>
      </c>
      <c r="J623" s="1">
        <v>15000</v>
      </c>
      <c r="K623" s="1">
        <v>28489</v>
      </c>
      <c r="L623" s="1">
        <v>464</v>
      </c>
      <c r="M623" s="1">
        <v>56000</v>
      </c>
      <c r="N623" s="1">
        <v>7</v>
      </c>
      <c r="O623" s="1">
        <v>599</v>
      </c>
      <c r="P623" s="1">
        <v>153</v>
      </c>
      <c r="Q623" s="9">
        <v>262030663</v>
      </c>
      <c r="R623" s="3">
        <v>230000000</v>
      </c>
    </row>
    <row r="624" spans="1:18" x14ac:dyDescent="0.25">
      <c r="A624" s="1" t="s">
        <v>2249</v>
      </c>
      <c r="B624" s="2">
        <v>36318</v>
      </c>
      <c r="C624" s="1" t="s">
        <v>32</v>
      </c>
      <c r="D624" s="1" t="s">
        <v>40</v>
      </c>
      <c r="E624" s="1" t="s">
        <v>3</v>
      </c>
      <c r="F624" s="1" t="s">
        <v>4</v>
      </c>
      <c r="G624" s="1" t="s">
        <v>28</v>
      </c>
      <c r="H624" s="1" t="s">
        <v>455</v>
      </c>
      <c r="I624" s="1" t="s">
        <v>1287</v>
      </c>
      <c r="J624" s="1">
        <v>15000</v>
      </c>
      <c r="K624" s="1">
        <v>21275</v>
      </c>
      <c r="L624" s="1">
        <v>487</v>
      </c>
      <c r="M624" s="1">
        <v>0</v>
      </c>
      <c r="N624" s="1">
        <v>7.9</v>
      </c>
      <c r="O624" s="1">
        <v>191</v>
      </c>
      <c r="P624" s="1">
        <v>82</v>
      </c>
      <c r="Q624" s="9">
        <v>245823397</v>
      </c>
      <c r="R624" s="3">
        <v>90000000</v>
      </c>
    </row>
    <row r="625" spans="1:18" x14ac:dyDescent="0.25">
      <c r="A625" s="1" t="s">
        <v>2310</v>
      </c>
      <c r="B625" s="2">
        <v>36635</v>
      </c>
      <c r="C625" s="1" t="s">
        <v>32</v>
      </c>
      <c r="D625" s="1" t="s">
        <v>40</v>
      </c>
      <c r="E625" s="1" t="s">
        <v>3</v>
      </c>
      <c r="F625" s="1" t="s">
        <v>4</v>
      </c>
      <c r="G625" s="1" t="s">
        <v>132</v>
      </c>
      <c r="H625" s="1" t="s">
        <v>455</v>
      </c>
      <c r="I625" s="1" t="s">
        <v>480</v>
      </c>
      <c r="J625" s="1">
        <v>15000</v>
      </c>
      <c r="K625" s="1">
        <v>15838</v>
      </c>
      <c r="L625" s="1">
        <v>0</v>
      </c>
      <c r="M625" s="1">
        <v>23000</v>
      </c>
      <c r="N625" s="1">
        <v>7.7</v>
      </c>
      <c r="O625" s="1">
        <v>221</v>
      </c>
      <c r="P625" s="1">
        <v>143</v>
      </c>
      <c r="Q625" s="9">
        <v>233630478</v>
      </c>
      <c r="R625" s="3">
        <v>90000000</v>
      </c>
    </row>
    <row r="626" spans="1:18" x14ac:dyDescent="0.25">
      <c r="A626" s="1" t="s">
        <v>6214</v>
      </c>
      <c r="B626" s="2">
        <v>41155</v>
      </c>
      <c r="C626" s="1" t="s">
        <v>32</v>
      </c>
      <c r="D626" s="1" t="s">
        <v>20</v>
      </c>
      <c r="E626" s="1" t="s">
        <v>3</v>
      </c>
      <c r="F626" s="1" t="s">
        <v>4</v>
      </c>
      <c r="G626" s="1" t="s">
        <v>92</v>
      </c>
      <c r="H626" s="1" t="s">
        <v>2677</v>
      </c>
      <c r="I626" s="1" t="s">
        <v>4917</v>
      </c>
      <c r="J626" s="1">
        <v>15000</v>
      </c>
      <c r="K626" s="1">
        <v>21773</v>
      </c>
      <c r="L626" s="1">
        <v>3000</v>
      </c>
      <c r="M626" s="1">
        <v>74000</v>
      </c>
      <c r="N626" s="1">
        <v>7</v>
      </c>
      <c r="O626" s="1">
        <v>457</v>
      </c>
      <c r="P626" s="1">
        <v>112</v>
      </c>
      <c r="Q626" s="9">
        <v>218628680</v>
      </c>
      <c r="R626" s="3">
        <v>50000000</v>
      </c>
    </row>
    <row r="627" spans="1:18" x14ac:dyDescent="0.25">
      <c r="A627" s="1" t="s">
        <v>4486</v>
      </c>
      <c r="B627" s="2">
        <v>38875</v>
      </c>
      <c r="C627" s="1" t="s">
        <v>32</v>
      </c>
      <c r="D627" s="1" t="s">
        <v>294</v>
      </c>
      <c r="E627" s="1" t="s">
        <v>3</v>
      </c>
      <c r="F627" s="1" t="s">
        <v>4</v>
      </c>
      <c r="G627" s="1" t="s">
        <v>132</v>
      </c>
      <c r="H627" s="1" t="s">
        <v>455</v>
      </c>
      <c r="I627" s="1" t="s">
        <v>456</v>
      </c>
      <c r="J627" s="1">
        <v>15000</v>
      </c>
      <c r="K627" s="1">
        <v>16008</v>
      </c>
      <c r="L627" s="1">
        <v>2000</v>
      </c>
      <c r="M627" s="1">
        <v>0</v>
      </c>
      <c r="N627" s="1">
        <v>6.6</v>
      </c>
      <c r="O627" s="1">
        <v>294</v>
      </c>
      <c r="P627" s="1">
        <v>174</v>
      </c>
      <c r="Q627" s="9">
        <v>217536138</v>
      </c>
      <c r="R627" s="3">
        <v>125000000</v>
      </c>
    </row>
    <row r="628" spans="1:18" x14ac:dyDescent="0.25">
      <c r="A628" s="1" t="s">
        <v>1849</v>
      </c>
      <c r="B628" s="2">
        <v>36134</v>
      </c>
      <c r="C628" s="1" t="s">
        <v>32</v>
      </c>
      <c r="D628" s="1" t="s">
        <v>77</v>
      </c>
      <c r="E628" s="1" t="s">
        <v>3</v>
      </c>
      <c r="F628" s="1" t="s">
        <v>4</v>
      </c>
      <c r="G628" s="1" t="s">
        <v>92</v>
      </c>
      <c r="H628" s="1" t="s">
        <v>455</v>
      </c>
      <c r="I628" s="1" t="s">
        <v>225</v>
      </c>
      <c r="J628" s="1">
        <v>15000</v>
      </c>
      <c r="K628" s="1">
        <v>44998</v>
      </c>
      <c r="L628" s="1">
        <v>14000</v>
      </c>
      <c r="M628" s="1">
        <v>22000</v>
      </c>
      <c r="N628" s="1">
        <v>8.6</v>
      </c>
      <c r="O628" s="1">
        <v>219</v>
      </c>
      <c r="P628" s="1">
        <v>169</v>
      </c>
      <c r="Q628" s="9">
        <v>216119491</v>
      </c>
      <c r="R628" s="3">
        <v>70000000</v>
      </c>
    </row>
    <row r="629" spans="1:18" x14ac:dyDescent="0.25">
      <c r="A629" s="1" t="s">
        <v>6744</v>
      </c>
      <c r="B629" s="2">
        <v>41818</v>
      </c>
      <c r="C629" s="1" t="s">
        <v>32</v>
      </c>
      <c r="D629" s="1" t="s">
        <v>77</v>
      </c>
      <c r="E629" s="1" t="s">
        <v>3</v>
      </c>
      <c r="F629" s="1" t="s">
        <v>4</v>
      </c>
      <c r="G629" s="1" t="s">
        <v>132</v>
      </c>
      <c r="H629" s="1" t="s">
        <v>4750</v>
      </c>
      <c r="I629" s="1" t="s">
        <v>5151</v>
      </c>
      <c r="J629" s="1">
        <v>15000</v>
      </c>
      <c r="K629" s="1">
        <v>28631</v>
      </c>
      <c r="L629" s="1">
        <v>464</v>
      </c>
      <c r="M629" s="1">
        <v>41000</v>
      </c>
      <c r="N629" s="1">
        <v>6.7</v>
      </c>
      <c r="O629" s="1">
        <v>495</v>
      </c>
      <c r="P629" s="1">
        <v>142</v>
      </c>
      <c r="Q629" s="9">
        <v>202853933</v>
      </c>
      <c r="R629" s="3">
        <v>200000000</v>
      </c>
    </row>
    <row r="630" spans="1:18" x14ac:dyDescent="0.25">
      <c r="A630" s="1" t="s">
        <v>1286</v>
      </c>
      <c r="B630" s="2">
        <v>34828</v>
      </c>
      <c r="C630" s="1" t="s">
        <v>32</v>
      </c>
      <c r="D630" s="1" t="s">
        <v>40</v>
      </c>
      <c r="E630" s="1" t="s">
        <v>3</v>
      </c>
      <c r="F630" s="1" t="s">
        <v>4</v>
      </c>
      <c r="G630" s="1" t="s">
        <v>28</v>
      </c>
      <c r="H630" s="1" t="s">
        <v>455</v>
      </c>
      <c r="I630" s="1" t="s">
        <v>1287</v>
      </c>
      <c r="J630" s="1">
        <v>15000</v>
      </c>
      <c r="K630" s="1">
        <v>19046</v>
      </c>
      <c r="L630" s="1">
        <v>487</v>
      </c>
      <c r="M630" s="1">
        <v>0</v>
      </c>
      <c r="N630" s="1">
        <v>8.3000000000000007</v>
      </c>
      <c r="O630" s="1">
        <v>166</v>
      </c>
      <c r="P630" s="1">
        <v>74</v>
      </c>
      <c r="Q630" s="9">
        <v>191796233</v>
      </c>
      <c r="R630" s="3">
        <v>30000000</v>
      </c>
    </row>
    <row r="631" spans="1:18" x14ac:dyDescent="0.25">
      <c r="A631" s="1" t="s">
        <v>3805</v>
      </c>
      <c r="B631" s="2">
        <v>38011</v>
      </c>
      <c r="C631" s="1" t="s">
        <v>32</v>
      </c>
      <c r="D631" s="1" t="s">
        <v>77</v>
      </c>
      <c r="E631" s="1" t="s">
        <v>3</v>
      </c>
      <c r="F631" s="1" t="s">
        <v>4</v>
      </c>
      <c r="G631" s="1" t="s">
        <v>132</v>
      </c>
      <c r="H631" s="1" t="s">
        <v>2632</v>
      </c>
      <c r="I631" s="1" t="s">
        <v>1365</v>
      </c>
      <c r="J631" s="1">
        <v>15000</v>
      </c>
      <c r="K631" s="1">
        <v>20553</v>
      </c>
      <c r="L631" s="1">
        <v>776</v>
      </c>
      <c r="M631" s="1">
        <v>19000</v>
      </c>
      <c r="N631" s="1">
        <v>6.4</v>
      </c>
      <c r="O631" s="1">
        <v>239</v>
      </c>
      <c r="P631" s="1">
        <v>124</v>
      </c>
      <c r="Q631" s="9">
        <v>186739919</v>
      </c>
      <c r="R631" s="3">
        <v>125000000</v>
      </c>
    </row>
    <row r="632" spans="1:18" x14ac:dyDescent="0.25">
      <c r="A632" s="1" t="s">
        <v>1161</v>
      </c>
      <c r="B632" s="2">
        <v>34940</v>
      </c>
      <c r="C632" s="1" t="s">
        <v>32</v>
      </c>
      <c r="D632" s="1" t="s">
        <v>40</v>
      </c>
      <c r="E632" s="1" t="s">
        <v>3</v>
      </c>
      <c r="F632" s="1" t="s">
        <v>4</v>
      </c>
      <c r="G632" s="1" t="s">
        <v>84</v>
      </c>
      <c r="H632" s="1" t="s">
        <v>455</v>
      </c>
      <c r="I632" s="1" t="s">
        <v>456</v>
      </c>
      <c r="J632" s="1">
        <v>15000</v>
      </c>
      <c r="K632" s="1">
        <v>17171</v>
      </c>
      <c r="L632" s="1">
        <v>2000</v>
      </c>
      <c r="M632" s="1">
        <v>5000</v>
      </c>
      <c r="N632" s="1">
        <v>7.6</v>
      </c>
      <c r="O632" s="1">
        <v>159</v>
      </c>
      <c r="P632" s="1">
        <v>140</v>
      </c>
      <c r="Q632" s="9">
        <v>172071312</v>
      </c>
      <c r="R632" s="3">
        <v>62000000</v>
      </c>
    </row>
    <row r="633" spans="1:18" x14ac:dyDescent="0.25">
      <c r="A633" s="1" t="s">
        <v>5983</v>
      </c>
      <c r="B633" s="2">
        <v>40590</v>
      </c>
      <c r="C633" s="1" t="s">
        <v>32</v>
      </c>
      <c r="D633" s="1" t="s">
        <v>9</v>
      </c>
      <c r="E633" s="1" t="s">
        <v>3</v>
      </c>
      <c r="F633" s="1" t="s">
        <v>4</v>
      </c>
      <c r="G633" s="1" t="s">
        <v>132</v>
      </c>
      <c r="H633" s="1" t="s">
        <v>4750</v>
      </c>
      <c r="I633" s="1" t="s">
        <v>5984</v>
      </c>
      <c r="J633" s="1">
        <v>15000</v>
      </c>
      <c r="K633" s="1">
        <v>23227</v>
      </c>
      <c r="L633" s="1">
        <v>150</v>
      </c>
      <c r="M633" s="1">
        <v>75000</v>
      </c>
      <c r="N633" s="1">
        <v>8.1</v>
      </c>
      <c r="O633" s="1">
        <v>373</v>
      </c>
      <c r="P633" s="1">
        <v>146</v>
      </c>
      <c r="Q633" s="9">
        <v>169705587</v>
      </c>
      <c r="R633" s="3">
        <v>25000000</v>
      </c>
    </row>
    <row r="634" spans="1:18" x14ac:dyDescent="0.25">
      <c r="A634" s="1" t="s">
        <v>2201</v>
      </c>
      <c r="B634" s="2">
        <v>36376</v>
      </c>
      <c r="C634" s="1" t="s">
        <v>32</v>
      </c>
      <c r="D634" s="1" t="s">
        <v>2</v>
      </c>
      <c r="E634" s="1" t="s">
        <v>3</v>
      </c>
      <c r="F634" s="1" t="s">
        <v>4</v>
      </c>
      <c r="G634" s="1" t="s">
        <v>92</v>
      </c>
      <c r="H634" s="1" t="s">
        <v>455</v>
      </c>
      <c r="I634" s="1" t="s">
        <v>1143</v>
      </c>
      <c r="J634" s="1">
        <v>15000</v>
      </c>
      <c r="K634" s="1">
        <v>17716</v>
      </c>
      <c r="L634" s="1">
        <v>0</v>
      </c>
      <c r="M634" s="1">
        <v>30000</v>
      </c>
      <c r="N634" s="1">
        <v>8.5</v>
      </c>
      <c r="O634" s="1">
        <v>186</v>
      </c>
      <c r="P634" s="1">
        <v>189</v>
      </c>
      <c r="Q634" s="9">
        <v>136801374</v>
      </c>
      <c r="R634" s="3">
        <v>60000000</v>
      </c>
    </row>
    <row r="635" spans="1:18" x14ac:dyDescent="0.25">
      <c r="A635" s="1" t="s">
        <v>5172</v>
      </c>
      <c r="B635" s="2">
        <v>39885</v>
      </c>
      <c r="C635" s="1" t="s">
        <v>32</v>
      </c>
      <c r="D635" s="1" t="s">
        <v>294</v>
      </c>
      <c r="E635" s="1" t="s">
        <v>3</v>
      </c>
      <c r="F635" s="1" t="s">
        <v>4</v>
      </c>
      <c r="G635" s="1" t="s">
        <v>132</v>
      </c>
      <c r="H635" s="1" t="s">
        <v>455</v>
      </c>
      <c r="I635" s="1" t="s">
        <v>456</v>
      </c>
      <c r="J635" s="1">
        <v>15000</v>
      </c>
      <c r="K635" s="1">
        <v>16948</v>
      </c>
      <c r="L635" s="1">
        <v>2000</v>
      </c>
      <c r="M635" s="1">
        <v>0</v>
      </c>
      <c r="N635" s="1">
        <v>6.7</v>
      </c>
      <c r="O635" s="1">
        <v>298</v>
      </c>
      <c r="P635" s="1">
        <v>146</v>
      </c>
      <c r="Q635" s="9">
        <v>133375846</v>
      </c>
      <c r="R635" s="3">
        <v>150000000</v>
      </c>
    </row>
    <row r="636" spans="1:18" x14ac:dyDescent="0.25">
      <c r="A636" s="1" t="s">
        <v>4749</v>
      </c>
      <c r="B636" s="2">
        <v>39135</v>
      </c>
      <c r="C636" s="1" t="s">
        <v>32</v>
      </c>
      <c r="D636" s="1" t="s">
        <v>20</v>
      </c>
      <c r="E636" s="1" t="s">
        <v>3</v>
      </c>
      <c r="F636" s="1" t="s">
        <v>4</v>
      </c>
      <c r="G636" s="1" t="s">
        <v>92</v>
      </c>
      <c r="H636" s="1" t="s">
        <v>4750</v>
      </c>
      <c r="I636" s="1" t="s">
        <v>4751</v>
      </c>
      <c r="J636" s="1">
        <v>15000</v>
      </c>
      <c r="K636" s="1">
        <v>17584</v>
      </c>
      <c r="L636" s="1">
        <v>99</v>
      </c>
      <c r="M636" s="1">
        <v>0</v>
      </c>
      <c r="N636" s="1">
        <v>7.6</v>
      </c>
      <c r="O636" s="1">
        <v>256</v>
      </c>
      <c r="P636" s="1">
        <v>119</v>
      </c>
      <c r="Q636" s="9">
        <v>121463226</v>
      </c>
      <c r="R636" s="3">
        <v>20000000</v>
      </c>
    </row>
    <row r="637" spans="1:18" x14ac:dyDescent="0.25">
      <c r="A637" s="1" t="s">
        <v>6426</v>
      </c>
      <c r="B637" s="2">
        <v>41351</v>
      </c>
      <c r="C637" s="1" t="s">
        <v>32</v>
      </c>
      <c r="D637" s="1" t="s">
        <v>61</v>
      </c>
      <c r="E637" s="1" t="s">
        <v>3</v>
      </c>
      <c r="F637" s="1" t="s">
        <v>4</v>
      </c>
      <c r="G637" s="1" t="s">
        <v>132</v>
      </c>
      <c r="H637" s="1" t="s">
        <v>4226</v>
      </c>
      <c r="I637" s="1" t="s">
        <v>5342</v>
      </c>
      <c r="J637" s="1">
        <v>15000</v>
      </c>
      <c r="K637" s="1">
        <v>20035</v>
      </c>
      <c r="L637" s="1">
        <v>304</v>
      </c>
      <c r="M637" s="1">
        <v>41000</v>
      </c>
      <c r="N637" s="1">
        <v>7.2</v>
      </c>
      <c r="O637" s="1">
        <v>304</v>
      </c>
      <c r="P637" s="1">
        <v>132</v>
      </c>
      <c r="Q637" s="9">
        <v>116631310</v>
      </c>
      <c r="R637" s="3">
        <v>30000000</v>
      </c>
    </row>
    <row r="638" spans="1:18" x14ac:dyDescent="0.25">
      <c r="A638" s="1" t="s">
        <v>1946</v>
      </c>
      <c r="B638" s="2">
        <v>36143</v>
      </c>
      <c r="C638" s="1" t="s">
        <v>32</v>
      </c>
      <c r="D638" s="1" t="s">
        <v>20</v>
      </c>
      <c r="E638" s="1" t="s">
        <v>3</v>
      </c>
      <c r="F638" s="1" t="s">
        <v>4</v>
      </c>
      <c r="G638" s="1" t="s">
        <v>84</v>
      </c>
      <c r="H638" s="1" t="s">
        <v>455</v>
      </c>
      <c r="I638" s="1" t="s">
        <v>1947</v>
      </c>
      <c r="J638" s="1">
        <v>15000</v>
      </c>
      <c r="K638" s="1">
        <v>17768</v>
      </c>
      <c r="L638" s="1">
        <v>0</v>
      </c>
      <c r="M638" s="1">
        <v>0</v>
      </c>
      <c r="N638" s="1">
        <v>6.5</v>
      </c>
      <c r="O638" s="1">
        <v>153</v>
      </c>
      <c r="P638" s="1">
        <v>119</v>
      </c>
      <c r="Q638" s="9">
        <v>115731542</v>
      </c>
      <c r="R638" s="3">
        <v>65000000</v>
      </c>
    </row>
    <row r="639" spans="1:18" x14ac:dyDescent="0.25">
      <c r="A639" s="1" t="s">
        <v>646</v>
      </c>
      <c r="B639" s="2">
        <v>32274</v>
      </c>
      <c r="C639" s="1" t="s">
        <v>32</v>
      </c>
      <c r="D639" s="1" t="s">
        <v>20</v>
      </c>
      <c r="E639" s="1" t="s">
        <v>3</v>
      </c>
      <c r="F639" s="1" t="s">
        <v>4</v>
      </c>
      <c r="G639" s="1" t="s">
        <v>84</v>
      </c>
      <c r="H639" s="1" t="s">
        <v>455</v>
      </c>
      <c r="I639" s="1" t="s">
        <v>647</v>
      </c>
      <c r="J639" s="1">
        <v>15000</v>
      </c>
      <c r="K639" s="1">
        <v>28018</v>
      </c>
      <c r="L639" s="1">
        <v>545</v>
      </c>
      <c r="M639" s="1">
        <v>0</v>
      </c>
      <c r="N639" s="1">
        <v>7.3</v>
      </c>
      <c r="O639" s="1">
        <v>99</v>
      </c>
      <c r="P639" s="1">
        <v>130</v>
      </c>
      <c r="Q639" s="9">
        <v>114968774</v>
      </c>
      <c r="R639" s="3">
        <v>18000000</v>
      </c>
    </row>
    <row r="640" spans="1:18" x14ac:dyDescent="0.25">
      <c r="A640" s="1" t="s">
        <v>885</v>
      </c>
      <c r="B640" s="2">
        <v>33630</v>
      </c>
      <c r="C640" s="1" t="s">
        <v>1</v>
      </c>
      <c r="D640" s="1" t="s">
        <v>20</v>
      </c>
      <c r="E640" s="1" t="s">
        <v>3</v>
      </c>
      <c r="F640" s="1" t="s">
        <v>4</v>
      </c>
      <c r="G640" s="1" t="s">
        <v>84</v>
      </c>
      <c r="H640" s="1" t="s">
        <v>455</v>
      </c>
      <c r="I640" s="1" t="s">
        <v>647</v>
      </c>
      <c r="J640" s="1">
        <v>15000</v>
      </c>
      <c r="K640" s="1">
        <v>16751</v>
      </c>
      <c r="L640" s="1">
        <v>545</v>
      </c>
      <c r="M640" s="1">
        <v>0</v>
      </c>
      <c r="N640" s="1">
        <v>7.2</v>
      </c>
      <c r="O640" s="1">
        <v>41</v>
      </c>
      <c r="P640" s="1">
        <v>128</v>
      </c>
      <c r="Q640" s="9">
        <v>107458785</v>
      </c>
      <c r="R640" s="3">
        <v>40000000</v>
      </c>
    </row>
    <row r="641" spans="1:18" x14ac:dyDescent="0.25">
      <c r="A641" s="1" t="s">
        <v>6363</v>
      </c>
      <c r="B641" s="2">
        <v>41393</v>
      </c>
      <c r="C641" s="1" t="s">
        <v>32</v>
      </c>
      <c r="D641" s="1" t="s">
        <v>61</v>
      </c>
      <c r="E641" s="1" t="s">
        <v>3</v>
      </c>
      <c r="F641" s="1" t="s">
        <v>4</v>
      </c>
      <c r="G641" s="1" t="s">
        <v>132</v>
      </c>
      <c r="H641" s="1" t="s">
        <v>455</v>
      </c>
      <c r="I641" s="1" t="s">
        <v>2975</v>
      </c>
      <c r="J641" s="1">
        <v>15000</v>
      </c>
      <c r="K641" s="1">
        <v>16281</v>
      </c>
      <c r="L641" s="1">
        <v>521</v>
      </c>
      <c r="M641" s="1">
        <v>65000</v>
      </c>
      <c r="N641" s="1">
        <v>7.9</v>
      </c>
      <c r="O641" s="1">
        <v>491</v>
      </c>
      <c r="P641" s="1">
        <v>134</v>
      </c>
      <c r="Q641" s="9">
        <v>107100855</v>
      </c>
      <c r="R641" s="3">
        <v>55000000</v>
      </c>
    </row>
    <row r="642" spans="1:18" x14ac:dyDescent="0.25">
      <c r="A642" s="1" t="s">
        <v>3138</v>
      </c>
      <c r="B642" s="2">
        <v>37582</v>
      </c>
      <c r="C642" s="1" t="s">
        <v>32</v>
      </c>
      <c r="D642" s="1" t="s">
        <v>2</v>
      </c>
      <c r="E642" s="1" t="s">
        <v>3</v>
      </c>
      <c r="F642" s="1" t="s">
        <v>4</v>
      </c>
      <c r="G642" s="1" t="s">
        <v>92</v>
      </c>
      <c r="H642" s="1" t="s">
        <v>455</v>
      </c>
      <c r="I642" s="1" t="s">
        <v>1964</v>
      </c>
      <c r="J642" s="1">
        <v>15000</v>
      </c>
      <c r="K642" s="1">
        <v>16828</v>
      </c>
      <c r="L642" s="1">
        <v>0</v>
      </c>
      <c r="M642" s="1">
        <v>0</v>
      </c>
      <c r="N642" s="1">
        <v>7.7</v>
      </c>
      <c r="O642" s="1">
        <v>226</v>
      </c>
      <c r="P642" s="1">
        <v>117</v>
      </c>
      <c r="Q642" s="9">
        <v>104054514</v>
      </c>
      <c r="R642" s="3">
        <v>80000000</v>
      </c>
    </row>
    <row r="643" spans="1:18" x14ac:dyDescent="0.25">
      <c r="A643" s="1" t="s">
        <v>5506</v>
      </c>
      <c r="B643" s="2">
        <v>40419</v>
      </c>
      <c r="C643" s="1" t="s">
        <v>32</v>
      </c>
      <c r="D643" s="1" t="s">
        <v>20</v>
      </c>
      <c r="E643" s="1" t="s">
        <v>3</v>
      </c>
      <c r="F643" s="1" t="s">
        <v>4</v>
      </c>
      <c r="G643" s="1" t="s">
        <v>132</v>
      </c>
      <c r="H643" s="1" t="s">
        <v>2677</v>
      </c>
      <c r="I643" s="1" t="s">
        <v>2969</v>
      </c>
      <c r="J643" s="1">
        <v>15000</v>
      </c>
      <c r="K643" s="1">
        <v>39822</v>
      </c>
      <c r="L643" s="1">
        <v>189</v>
      </c>
      <c r="M643" s="1">
        <v>0</v>
      </c>
      <c r="N643" s="1">
        <v>6.3</v>
      </c>
      <c r="O643" s="1">
        <v>247</v>
      </c>
      <c r="P643" s="1">
        <v>101</v>
      </c>
      <c r="Q643" s="9">
        <v>98711404</v>
      </c>
      <c r="R643" s="3">
        <v>55000000</v>
      </c>
    </row>
    <row r="644" spans="1:18" x14ac:dyDescent="0.25">
      <c r="A644" s="1" t="s">
        <v>5617</v>
      </c>
      <c r="B644" s="2">
        <v>40228</v>
      </c>
      <c r="C644" s="1" t="s">
        <v>32</v>
      </c>
      <c r="D644" s="1" t="s">
        <v>77</v>
      </c>
      <c r="E644" s="1" t="s">
        <v>3</v>
      </c>
      <c r="F644" s="1" t="s">
        <v>4</v>
      </c>
      <c r="G644" s="1" t="s">
        <v>132</v>
      </c>
      <c r="H644" s="1" t="s">
        <v>2632</v>
      </c>
      <c r="I644" s="1" t="s">
        <v>1080</v>
      </c>
      <c r="J644" s="1">
        <v>15000</v>
      </c>
      <c r="K644" s="1">
        <v>16149</v>
      </c>
      <c r="L644" s="1">
        <v>179</v>
      </c>
      <c r="M644" s="1">
        <v>23000</v>
      </c>
      <c r="N644" s="1">
        <v>6.6</v>
      </c>
      <c r="O644" s="1">
        <v>306</v>
      </c>
      <c r="P644" s="1">
        <v>116</v>
      </c>
      <c r="Q644" s="9">
        <v>90755643</v>
      </c>
      <c r="R644" s="3">
        <v>200000000</v>
      </c>
    </row>
    <row r="645" spans="1:18" x14ac:dyDescent="0.25">
      <c r="A645" s="1" t="s">
        <v>5843</v>
      </c>
      <c r="B645" s="2">
        <v>40870</v>
      </c>
      <c r="C645" s="1" t="s">
        <v>32</v>
      </c>
      <c r="D645" s="1" t="s">
        <v>77</v>
      </c>
      <c r="E645" s="1" t="s">
        <v>3</v>
      </c>
      <c r="F645" s="1" t="s">
        <v>4</v>
      </c>
      <c r="G645" s="1" t="s">
        <v>92</v>
      </c>
      <c r="H645" s="1" t="s">
        <v>3185</v>
      </c>
      <c r="I645" s="1" t="s">
        <v>2499</v>
      </c>
      <c r="J645" s="1">
        <v>15000</v>
      </c>
      <c r="K645" s="1">
        <v>16691</v>
      </c>
      <c r="L645" s="1">
        <v>763</v>
      </c>
      <c r="M645" s="1">
        <v>30000</v>
      </c>
      <c r="N645" s="1">
        <v>6.1</v>
      </c>
      <c r="O645" s="1">
        <v>284</v>
      </c>
      <c r="P645" s="1">
        <v>110</v>
      </c>
      <c r="Q645" s="9">
        <v>83503161</v>
      </c>
      <c r="R645" s="3">
        <v>75000000</v>
      </c>
    </row>
    <row r="646" spans="1:18" x14ac:dyDescent="0.25">
      <c r="A646" s="1" t="s">
        <v>6474</v>
      </c>
      <c r="B646" s="2">
        <v>41629</v>
      </c>
      <c r="C646" s="1" t="s">
        <v>32</v>
      </c>
      <c r="D646" s="1" t="s">
        <v>61</v>
      </c>
      <c r="E646" s="1" t="s">
        <v>3</v>
      </c>
      <c r="F646" s="1" t="s">
        <v>4</v>
      </c>
      <c r="G646" s="1" t="s">
        <v>132</v>
      </c>
      <c r="H646" s="1" t="s">
        <v>455</v>
      </c>
      <c r="I646" s="1" t="s">
        <v>3217</v>
      </c>
      <c r="J646" s="1">
        <v>15000</v>
      </c>
      <c r="K646" s="1">
        <v>19809</v>
      </c>
      <c r="L646" s="1">
        <v>102</v>
      </c>
      <c r="M646" s="1">
        <v>39000</v>
      </c>
      <c r="N646" s="1">
        <v>7.5</v>
      </c>
      <c r="O646" s="1">
        <v>405</v>
      </c>
      <c r="P646" s="1">
        <v>125</v>
      </c>
      <c r="Q646" s="9">
        <v>83299761</v>
      </c>
      <c r="R646" s="3">
        <v>35000000</v>
      </c>
    </row>
    <row r="647" spans="1:18" x14ac:dyDescent="0.25">
      <c r="A647" s="1" t="s">
        <v>3900</v>
      </c>
      <c r="B647" s="2">
        <v>38436</v>
      </c>
      <c r="C647" s="1" t="s">
        <v>32</v>
      </c>
      <c r="D647" s="1" t="s">
        <v>9</v>
      </c>
      <c r="E647" s="1" t="s">
        <v>3</v>
      </c>
      <c r="F647" s="1" t="s">
        <v>4</v>
      </c>
      <c r="G647" s="1" t="s">
        <v>92</v>
      </c>
      <c r="H647" s="1" t="s">
        <v>2632</v>
      </c>
      <c r="I647" s="1" t="s">
        <v>1246</v>
      </c>
      <c r="J647" s="1">
        <v>15000</v>
      </c>
      <c r="K647" s="1">
        <v>39789</v>
      </c>
      <c r="L647" s="1">
        <v>0</v>
      </c>
      <c r="M647" s="1">
        <v>13000</v>
      </c>
      <c r="N647" s="1">
        <v>7.7</v>
      </c>
      <c r="O647" s="1">
        <v>357</v>
      </c>
      <c r="P647" s="1">
        <v>134</v>
      </c>
      <c r="Q647" s="9">
        <v>83025853</v>
      </c>
      <c r="R647" s="3">
        <v>14000000</v>
      </c>
    </row>
    <row r="648" spans="1:18" x14ac:dyDescent="0.25">
      <c r="A648" s="1" t="s">
        <v>3834</v>
      </c>
      <c r="B648" s="2">
        <v>38109</v>
      </c>
      <c r="C648" s="1" t="s">
        <v>32</v>
      </c>
      <c r="D648" s="1" t="s">
        <v>20</v>
      </c>
      <c r="E648" s="1" t="s">
        <v>3</v>
      </c>
      <c r="F648" s="1" t="s">
        <v>4</v>
      </c>
      <c r="G648" s="1" t="s">
        <v>132</v>
      </c>
      <c r="H648" s="1" t="s">
        <v>455</v>
      </c>
      <c r="I648" s="1" t="s">
        <v>225</v>
      </c>
      <c r="J648" s="1">
        <v>15000</v>
      </c>
      <c r="K648" s="1">
        <v>16199</v>
      </c>
      <c r="L648" s="1">
        <v>14000</v>
      </c>
      <c r="M648" s="1">
        <v>16000</v>
      </c>
      <c r="N648" s="1">
        <v>7.3</v>
      </c>
      <c r="O648" s="1">
        <v>151</v>
      </c>
      <c r="P648" s="1">
        <v>128</v>
      </c>
      <c r="Q648" s="9">
        <v>77032279</v>
      </c>
      <c r="R648" s="3">
        <v>60000000</v>
      </c>
    </row>
    <row r="649" spans="1:18" x14ac:dyDescent="0.25">
      <c r="A649" s="1" t="s">
        <v>5467</v>
      </c>
      <c r="B649" s="2">
        <v>39933</v>
      </c>
      <c r="C649" s="1" t="s">
        <v>32</v>
      </c>
      <c r="D649" s="1" t="s">
        <v>40</v>
      </c>
      <c r="E649" s="1" t="s">
        <v>3</v>
      </c>
      <c r="F649" s="1" t="s">
        <v>4</v>
      </c>
      <c r="G649" s="1" t="s">
        <v>92</v>
      </c>
      <c r="H649" s="1" t="s">
        <v>4750</v>
      </c>
      <c r="I649" s="1" t="s">
        <v>5468</v>
      </c>
      <c r="J649" s="1">
        <v>15000</v>
      </c>
      <c r="K649" s="1">
        <v>28011</v>
      </c>
      <c r="L649" s="1">
        <v>181</v>
      </c>
      <c r="M649" s="1">
        <v>26000</v>
      </c>
      <c r="N649" s="1">
        <v>7.7</v>
      </c>
      <c r="O649" s="1">
        <v>445</v>
      </c>
      <c r="P649" s="1">
        <v>88</v>
      </c>
      <c r="Q649" s="9">
        <v>75590286</v>
      </c>
      <c r="R649" s="3">
        <v>23600000</v>
      </c>
    </row>
    <row r="650" spans="1:18" x14ac:dyDescent="0.25">
      <c r="A650" s="1" t="s">
        <v>6828</v>
      </c>
      <c r="B650" s="2">
        <v>42099</v>
      </c>
      <c r="C650" s="1" t="s">
        <v>32</v>
      </c>
      <c r="D650" s="1" t="s">
        <v>9</v>
      </c>
      <c r="E650" s="1" t="s">
        <v>3</v>
      </c>
      <c r="F650" s="1" t="s">
        <v>4</v>
      </c>
      <c r="G650" s="1" t="s">
        <v>132</v>
      </c>
      <c r="H650" s="1" t="s">
        <v>455</v>
      </c>
      <c r="I650" s="1" t="s">
        <v>225</v>
      </c>
      <c r="J650" s="1">
        <v>15000</v>
      </c>
      <c r="K650" s="1">
        <v>16944</v>
      </c>
      <c r="L650" s="1">
        <v>14000</v>
      </c>
      <c r="M650" s="1">
        <v>55000</v>
      </c>
      <c r="N650" s="1">
        <v>7.6</v>
      </c>
      <c r="O650" s="1">
        <v>459</v>
      </c>
      <c r="P650" s="1">
        <v>142</v>
      </c>
      <c r="Q650" s="9">
        <v>72306065</v>
      </c>
      <c r="R650" s="3">
        <v>40000000</v>
      </c>
    </row>
    <row r="651" spans="1:18" x14ac:dyDescent="0.25">
      <c r="A651" s="1" t="s">
        <v>454</v>
      </c>
      <c r="B651" s="2">
        <v>30963</v>
      </c>
      <c r="C651" s="1" t="s">
        <v>32</v>
      </c>
      <c r="D651" s="1" t="s">
        <v>20</v>
      </c>
      <c r="E651" s="1" t="s">
        <v>3</v>
      </c>
      <c r="F651" s="1" t="s">
        <v>4</v>
      </c>
      <c r="G651" s="1" t="s">
        <v>84</v>
      </c>
      <c r="H651" s="1" t="s">
        <v>455</v>
      </c>
      <c r="I651" s="1" t="s">
        <v>456</v>
      </c>
      <c r="J651" s="1">
        <v>15000</v>
      </c>
      <c r="K651" s="1">
        <v>15361</v>
      </c>
      <c r="L651" s="1">
        <v>2000</v>
      </c>
      <c r="M651" s="1">
        <v>0</v>
      </c>
      <c r="N651" s="1">
        <v>6.2</v>
      </c>
      <c r="O651" s="1">
        <v>43</v>
      </c>
      <c r="P651" s="1">
        <v>111</v>
      </c>
      <c r="Q651" s="9">
        <v>69800000</v>
      </c>
      <c r="R651" s="3">
        <v>8000000</v>
      </c>
    </row>
    <row r="652" spans="1:18" x14ac:dyDescent="0.25">
      <c r="A652" s="1" t="s">
        <v>4890</v>
      </c>
      <c r="B652" s="2">
        <v>39537</v>
      </c>
      <c r="C652" s="1" t="s">
        <v>32</v>
      </c>
      <c r="D652" s="1" t="s">
        <v>20</v>
      </c>
      <c r="E652" s="1" t="s">
        <v>3</v>
      </c>
      <c r="F652" s="1" t="s">
        <v>4</v>
      </c>
      <c r="G652" s="1" t="s">
        <v>92</v>
      </c>
      <c r="H652" s="1" t="s">
        <v>2677</v>
      </c>
      <c r="I652" s="1" t="s">
        <v>4891</v>
      </c>
      <c r="J652" s="1">
        <v>15000</v>
      </c>
      <c r="K652" s="1">
        <v>16758</v>
      </c>
      <c r="L652" s="1">
        <v>89</v>
      </c>
      <c r="M652" s="1">
        <v>0</v>
      </c>
      <c r="N652" s="1">
        <v>7.2</v>
      </c>
      <c r="O652" s="1">
        <v>253</v>
      </c>
      <c r="P652" s="1">
        <v>118</v>
      </c>
      <c r="Q652" s="9">
        <v>62877175</v>
      </c>
      <c r="R652" s="3">
        <v>30000000</v>
      </c>
    </row>
    <row r="653" spans="1:18" x14ac:dyDescent="0.25">
      <c r="A653" s="1" t="s">
        <v>4008</v>
      </c>
      <c r="B653" s="2">
        <v>38641</v>
      </c>
      <c r="C653" s="1" t="s">
        <v>32</v>
      </c>
      <c r="D653" s="1" t="s">
        <v>77</v>
      </c>
      <c r="E653" s="1" t="s">
        <v>3</v>
      </c>
      <c r="F653" s="1" t="s">
        <v>11</v>
      </c>
      <c r="G653" s="1" t="s">
        <v>92</v>
      </c>
      <c r="H653" s="1" t="s">
        <v>2632</v>
      </c>
      <c r="I653" s="1" t="s">
        <v>1964</v>
      </c>
      <c r="J653" s="1">
        <v>15000</v>
      </c>
      <c r="K653" s="1">
        <v>15850</v>
      </c>
      <c r="L653" s="1">
        <v>0</v>
      </c>
      <c r="M653" s="1">
        <v>0</v>
      </c>
      <c r="N653" s="1">
        <v>7.1</v>
      </c>
      <c r="O653" s="1">
        <v>262</v>
      </c>
      <c r="P653" s="1">
        <v>125</v>
      </c>
      <c r="Q653" s="9">
        <v>62647540</v>
      </c>
      <c r="R653" s="3">
        <v>70000000</v>
      </c>
    </row>
    <row r="654" spans="1:18" x14ac:dyDescent="0.25">
      <c r="A654" s="1" t="s">
        <v>5518</v>
      </c>
      <c r="B654" s="2">
        <v>40189</v>
      </c>
      <c r="C654" s="1" t="s">
        <v>32</v>
      </c>
      <c r="D654" s="1" t="s">
        <v>20</v>
      </c>
      <c r="E654" s="1" t="s">
        <v>3</v>
      </c>
      <c r="F654" s="1" t="s">
        <v>4</v>
      </c>
      <c r="G654" s="1" t="s">
        <v>132</v>
      </c>
      <c r="H654" s="1" t="s">
        <v>4750</v>
      </c>
      <c r="I654" s="1" t="s">
        <v>5519</v>
      </c>
      <c r="J654" s="1">
        <v>15000</v>
      </c>
      <c r="K654" s="1">
        <v>16982</v>
      </c>
      <c r="L654" s="1">
        <v>87</v>
      </c>
      <c r="M654" s="1">
        <v>19000</v>
      </c>
      <c r="N654" s="1">
        <v>7.1</v>
      </c>
      <c r="O654" s="1">
        <v>262</v>
      </c>
      <c r="P654" s="1">
        <v>92</v>
      </c>
      <c r="Q654" s="9">
        <v>58401464</v>
      </c>
      <c r="R654" s="3">
        <v>8000000</v>
      </c>
    </row>
    <row r="655" spans="1:18" x14ac:dyDescent="0.25">
      <c r="A655" s="1" t="s">
        <v>5815</v>
      </c>
      <c r="B655" s="2">
        <v>40884</v>
      </c>
      <c r="C655" s="1" t="s">
        <v>32</v>
      </c>
      <c r="D655" s="1" t="s">
        <v>20</v>
      </c>
      <c r="E655" s="1" t="s">
        <v>3</v>
      </c>
      <c r="F655" s="1" t="s">
        <v>4</v>
      </c>
      <c r="G655" s="1" t="s">
        <v>92</v>
      </c>
      <c r="H655" s="1" t="s">
        <v>2677</v>
      </c>
      <c r="I655" s="1" t="s">
        <v>5519</v>
      </c>
      <c r="J655" s="1">
        <v>15000</v>
      </c>
      <c r="K655" s="1">
        <v>20956</v>
      </c>
      <c r="L655" s="1">
        <v>87</v>
      </c>
      <c r="M655" s="1">
        <v>41000</v>
      </c>
      <c r="N655" s="1">
        <v>6.6</v>
      </c>
      <c r="O655" s="1">
        <v>238</v>
      </c>
      <c r="P655" s="1">
        <v>109</v>
      </c>
      <c r="Q655" s="9">
        <v>55802754</v>
      </c>
      <c r="R655" s="3">
        <v>35000000</v>
      </c>
    </row>
    <row r="656" spans="1:18" x14ac:dyDescent="0.25">
      <c r="A656" s="1" t="s">
        <v>5840</v>
      </c>
      <c r="B656" s="2">
        <v>40878</v>
      </c>
      <c r="C656" s="1" t="s">
        <v>32</v>
      </c>
      <c r="D656" s="1" t="s">
        <v>77</v>
      </c>
      <c r="E656" s="1" t="s">
        <v>3</v>
      </c>
      <c r="F656" s="1" t="s">
        <v>4</v>
      </c>
      <c r="G656" s="1" t="s">
        <v>132</v>
      </c>
      <c r="H656" s="1" t="s">
        <v>4226</v>
      </c>
      <c r="I656" s="1" t="s">
        <v>3220</v>
      </c>
      <c r="J656" s="1">
        <v>15000</v>
      </c>
      <c r="K656" s="1">
        <v>15608</v>
      </c>
      <c r="L656" s="1">
        <v>154</v>
      </c>
      <c r="M656" s="1">
        <v>27000</v>
      </c>
      <c r="N656" s="1">
        <v>6.1</v>
      </c>
      <c r="O656" s="1">
        <v>288</v>
      </c>
      <c r="P656" s="1">
        <v>109</v>
      </c>
      <c r="Q656" s="9">
        <v>55092830</v>
      </c>
      <c r="R656" s="3">
        <v>60000000</v>
      </c>
    </row>
    <row r="657" spans="1:18" x14ac:dyDescent="0.25">
      <c r="A657" s="1" t="s">
        <v>5940</v>
      </c>
      <c r="B657" s="2">
        <v>40806</v>
      </c>
      <c r="C657" s="1" t="s">
        <v>32</v>
      </c>
      <c r="D657" s="1" t="s">
        <v>294</v>
      </c>
      <c r="E657" s="1" t="s">
        <v>3</v>
      </c>
      <c r="F657" s="1" t="s">
        <v>4</v>
      </c>
      <c r="G657" s="1" t="s">
        <v>132</v>
      </c>
      <c r="H657" s="1" t="s">
        <v>2632</v>
      </c>
      <c r="I657" s="1" t="s">
        <v>5303</v>
      </c>
      <c r="J657" s="1">
        <v>15000</v>
      </c>
      <c r="K657" s="1">
        <v>16034</v>
      </c>
      <c r="L657" s="1">
        <v>0</v>
      </c>
      <c r="M657" s="1">
        <v>56000</v>
      </c>
      <c r="N657" s="1">
        <v>7.5</v>
      </c>
      <c r="O657" s="1">
        <v>522</v>
      </c>
      <c r="P657" s="1">
        <v>93</v>
      </c>
      <c r="Q657" s="9">
        <v>54696902</v>
      </c>
      <c r="R657" s="3">
        <v>32000000</v>
      </c>
    </row>
    <row r="658" spans="1:18" x14ac:dyDescent="0.25">
      <c r="A658" s="1" t="s">
        <v>3184</v>
      </c>
      <c r="B658" s="2">
        <v>37573</v>
      </c>
      <c r="C658" s="1" t="s">
        <v>32</v>
      </c>
      <c r="D658" s="1" t="s">
        <v>77</v>
      </c>
      <c r="E658" s="1" t="s">
        <v>3</v>
      </c>
      <c r="F658" s="1" t="s">
        <v>83</v>
      </c>
      <c r="G658" s="1" t="s">
        <v>132</v>
      </c>
      <c r="H658" s="1" t="s">
        <v>3185</v>
      </c>
      <c r="I658" s="1" t="s">
        <v>854</v>
      </c>
      <c r="J658" s="1">
        <v>15000</v>
      </c>
      <c r="K658" s="1">
        <v>17152</v>
      </c>
      <c r="L658" s="1">
        <v>58</v>
      </c>
      <c r="M658" s="1">
        <v>0</v>
      </c>
      <c r="N658" s="1">
        <v>7.7</v>
      </c>
      <c r="O658" s="1">
        <v>138</v>
      </c>
      <c r="P658" s="1">
        <v>131</v>
      </c>
      <c r="Q658" s="9">
        <v>54228104</v>
      </c>
      <c r="R658" s="3">
        <v>35000000</v>
      </c>
    </row>
    <row r="659" spans="1:18" x14ac:dyDescent="0.25">
      <c r="A659" s="1" t="s">
        <v>6941</v>
      </c>
      <c r="B659" s="2">
        <v>42136</v>
      </c>
      <c r="C659" s="1" t="s">
        <v>32</v>
      </c>
      <c r="D659" s="1" t="s">
        <v>9</v>
      </c>
      <c r="E659" s="1" t="s">
        <v>3</v>
      </c>
      <c r="F659" s="1" t="s">
        <v>4</v>
      </c>
      <c r="G659" s="1" t="s">
        <v>92</v>
      </c>
      <c r="H659" s="1" t="s">
        <v>2632</v>
      </c>
      <c r="I659" s="1" t="s">
        <v>1912</v>
      </c>
      <c r="J659" s="1">
        <v>15000</v>
      </c>
      <c r="K659" s="1">
        <v>16881</v>
      </c>
      <c r="L659" s="1">
        <v>845</v>
      </c>
      <c r="M659" s="1">
        <v>44000</v>
      </c>
      <c r="N659" s="1">
        <v>7.5</v>
      </c>
      <c r="O659" s="1">
        <v>305</v>
      </c>
      <c r="P659" s="1">
        <v>124</v>
      </c>
      <c r="Q659" s="9">
        <v>52418902</v>
      </c>
      <c r="R659" s="3">
        <v>30000000</v>
      </c>
    </row>
    <row r="660" spans="1:18" x14ac:dyDescent="0.25">
      <c r="A660" s="1" t="s">
        <v>5067</v>
      </c>
      <c r="B660" s="2">
        <v>39565</v>
      </c>
      <c r="C660" s="1" t="s">
        <v>32</v>
      </c>
      <c r="D660" s="1" t="s">
        <v>20</v>
      </c>
      <c r="E660" s="1" t="s">
        <v>3</v>
      </c>
      <c r="F660" s="1" t="s">
        <v>4</v>
      </c>
      <c r="G660" s="1" t="s">
        <v>132</v>
      </c>
      <c r="H660" s="1" t="s">
        <v>4750</v>
      </c>
      <c r="I660" s="1" t="s">
        <v>5029</v>
      </c>
      <c r="J660" s="1">
        <v>15000</v>
      </c>
      <c r="K660" s="1">
        <v>18789</v>
      </c>
      <c r="L660" s="1">
        <v>29</v>
      </c>
      <c r="M660" s="1">
        <v>0</v>
      </c>
      <c r="N660" s="1">
        <v>5.5</v>
      </c>
      <c r="O660" s="1">
        <v>129</v>
      </c>
      <c r="P660" s="1">
        <v>97</v>
      </c>
      <c r="Q660" s="9">
        <v>48237389</v>
      </c>
      <c r="R660" s="3">
        <v>25000000</v>
      </c>
    </row>
    <row r="661" spans="1:18" x14ac:dyDescent="0.25">
      <c r="A661" s="1" t="s">
        <v>6981</v>
      </c>
      <c r="B661" s="2">
        <v>42183</v>
      </c>
      <c r="C661" s="1" t="s">
        <v>32</v>
      </c>
      <c r="D661" s="1" t="s">
        <v>77</v>
      </c>
      <c r="E661" s="1" t="s">
        <v>3</v>
      </c>
      <c r="F661" s="1" t="s">
        <v>4</v>
      </c>
      <c r="G661" s="1" t="s">
        <v>132</v>
      </c>
      <c r="H661" s="1" t="s">
        <v>3185</v>
      </c>
      <c r="I661" s="1" t="s">
        <v>1812</v>
      </c>
      <c r="J661" s="1">
        <v>15000</v>
      </c>
      <c r="K661" s="1">
        <v>15735</v>
      </c>
      <c r="L661" s="1">
        <v>0</v>
      </c>
      <c r="M661" s="1">
        <v>43000</v>
      </c>
      <c r="N661" s="1">
        <v>7.3</v>
      </c>
      <c r="O661" s="1">
        <v>362</v>
      </c>
      <c r="P661" s="1">
        <v>116</v>
      </c>
      <c r="Q661" s="9">
        <v>45434443</v>
      </c>
      <c r="R661" s="3">
        <v>75000000</v>
      </c>
    </row>
    <row r="662" spans="1:18" x14ac:dyDescent="0.25">
      <c r="A662" s="1" t="s">
        <v>6607</v>
      </c>
      <c r="B662" s="2">
        <v>41860</v>
      </c>
      <c r="C662" s="1" t="s">
        <v>32</v>
      </c>
      <c r="D662" s="1" t="s">
        <v>20</v>
      </c>
      <c r="E662" s="1" t="s">
        <v>3</v>
      </c>
      <c r="F662" s="1" t="s">
        <v>4</v>
      </c>
      <c r="G662" s="1" t="s">
        <v>92</v>
      </c>
      <c r="H662" s="1" t="s">
        <v>4750</v>
      </c>
      <c r="I662" s="1" t="s">
        <v>2279</v>
      </c>
      <c r="J662" s="1">
        <v>15000</v>
      </c>
      <c r="K662" s="1">
        <v>21668</v>
      </c>
      <c r="L662" s="1">
        <v>0</v>
      </c>
      <c r="M662" s="1">
        <v>114000</v>
      </c>
      <c r="N662" s="1">
        <v>7.8</v>
      </c>
      <c r="O662" s="1">
        <v>588</v>
      </c>
      <c r="P662" s="1">
        <v>119</v>
      </c>
      <c r="Q662" s="9">
        <v>42335698</v>
      </c>
      <c r="R662" s="3">
        <v>18000000</v>
      </c>
    </row>
    <row r="663" spans="1:18" x14ac:dyDescent="0.25">
      <c r="A663" s="1" t="s">
        <v>6094</v>
      </c>
      <c r="B663" s="2">
        <v>40982</v>
      </c>
      <c r="C663" s="1" t="s">
        <v>32</v>
      </c>
      <c r="D663" s="1" t="s">
        <v>2</v>
      </c>
      <c r="E663" s="1" t="s">
        <v>3</v>
      </c>
      <c r="F663" s="1" t="s">
        <v>4</v>
      </c>
      <c r="G663" s="1" t="s">
        <v>92</v>
      </c>
      <c r="H663" s="1" t="s">
        <v>2632</v>
      </c>
      <c r="I663" s="1" t="s">
        <v>3983</v>
      </c>
      <c r="J663" s="1">
        <v>15000</v>
      </c>
      <c r="K663" s="1">
        <v>27788</v>
      </c>
      <c r="L663" s="1">
        <v>453</v>
      </c>
      <c r="M663" s="1">
        <v>38000</v>
      </c>
      <c r="N663" s="1">
        <v>7.7</v>
      </c>
      <c r="O663" s="1">
        <v>355</v>
      </c>
      <c r="P663" s="1">
        <v>109</v>
      </c>
      <c r="Q663" s="9">
        <v>40983001</v>
      </c>
      <c r="R663" s="3">
        <v>7000000</v>
      </c>
    </row>
    <row r="664" spans="1:18" x14ac:dyDescent="0.25">
      <c r="A664" s="1" t="s">
        <v>4951</v>
      </c>
      <c r="B664" s="2">
        <v>39470</v>
      </c>
      <c r="C664" s="1" t="s">
        <v>32</v>
      </c>
      <c r="D664" s="1" t="s">
        <v>77</v>
      </c>
      <c r="E664" s="1" t="s">
        <v>3</v>
      </c>
      <c r="F664" s="1" t="s">
        <v>338</v>
      </c>
      <c r="G664" s="1" t="s">
        <v>132</v>
      </c>
      <c r="H664" s="1" t="s">
        <v>2677</v>
      </c>
      <c r="I664" s="1" t="s">
        <v>2619</v>
      </c>
      <c r="J664" s="1">
        <v>15000</v>
      </c>
      <c r="K664" s="1">
        <v>16249</v>
      </c>
      <c r="L664" s="1">
        <v>212</v>
      </c>
      <c r="M664" s="1">
        <v>0</v>
      </c>
      <c r="N664" s="1">
        <v>5.4</v>
      </c>
      <c r="O664" s="1">
        <v>228</v>
      </c>
      <c r="P664" s="1">
        <v>103</v>
      </c>
      <c r="Q664" s="9">
        <v>40687294</v>
      </c>
      <c r="R664" s="3">
        <v>35000000</v>
      </c>
    </row>
    <row r="665" spans="1:18" x14ac:dyDescent="0.25">
      <c r="A665" s="1" t="s">
        <v>4744</v>
      </c>
      <c r="B665" s="2">
        <v>39387</v>
      </c>
      <c r="C665" s="1" t="s">
        <v>32</v>
      </c>
      <c r="D665" s="1" t="s">
        <v>40</v>
      </c>
      <c r="E665" s="1" t="s">
        <v>3</v>
      </c>
      <c r="F665" s="1" t="s">
        <v>83</v>
      </c>
      <c r="G665" s="1" t="s">
        <v>132</v>
      </c>
      <c r="H665" s="1" t="s">
        <v>3185</v>
      </c>
      <c r="I665" s="1" t="s">
        <v>3690</v>
      </c>
      <c r="J665" s="1">
        <v>15000</v>
      </c>
      <c r="K665" s="1">
        <v>16034</v>
      </c>
      <c r="L665" s="1">
        <v>905</v>
      </c>
      <c r="M665" s="1">
        <v>15000</v>
      </c>
      <c r="N665" s="1">
        <v>7.7</v>
      </c>
      <c r="O665" s="1">
        <v>228</v>
      </c>
      <c r="P665" s="1">
        <v>127</v>
      </c>
      <c r="Q665" s="9">
        <v>38345403</v>
      </c>
      <c r="R665" s="3">
        <v>70000000</v>
      </c>
    </row>
    <row r="666" spans="1:18" x14ac:dyDescent="0.25">
      <c r="A666" s="1" t="s">
        <v>5868</v>
      </c>
      <c r="B666" s="2">
        <v>40576</v>
      </c>
      <c r="C666" s="1" t="s">
        <v>32</v>
      </c>
      <c r="D666" s="1" t="s">
        <v>20</v>
      </c>
      <c r="E666" s="1" t="s">
        <v>3</v>
      </c>
      <c r="F666" s="1" t="s">
        <v>4</v>
      </c>
      <c r="G666" s="1" t="s">
        <v>132</v>
      </c>
      <c r="H666" s="1" t="s">
        <v>455</v>
      </c>
      <c r="I666" s="1" t="s">
        <v>455</v>
      </c>
      <c r="J666" s="1">
        <v>15000</v>
      </c>
      <c r="K666" s="1">
        <v>16827</v>
      </c>
      <c r="L666" s="1">
        <v>15000</v>
      </c>
      <c r="M666" s="1">
        <v>0</v>
      </c>
      <c r="N666" s="1">
        <v>6.1</v>
      </c>
      <c r="O666" s="1">
        <v>218</v>
      </c>
      <c r="P666" s="1">
        <v>98</v>
      </c>
      <c r="Q666" s="9">
        <v>35565975</v>
      </c>
      <c r="R666" s="3">
        <v>30000000</v>
      </c>
    </row>
    <row r="667" spans="1:18" x14ac:dyDescent="0.25">
      <c r="A667" s="1" t="s">
        <v>5593</v>
      </c>
      <c r="B667" s="2">
        <v>40331</v>
      </c>
      <c r="C667" s="1" t="s">
        <v>32</v>
      </c>
      <c r="D667" s="1" t="s">
        <v>20</v>
      </c>
      <c r="E667" s="1" t="s">
        <v>3</v>
      </c>
      <c r="F667" s="1" t="s">
        <v>4</v>
      </c>
      <c r="G667" s="1" t="s">
        <v>84</v>
      </c>
      <c r="H667" s="1" t="s">
        <v>4750</v>
      </c>
      <c r="I667" s="1" t="s">
        <v>2473</v>
      </c>
      <c r="J667" s="1">
        <v>15000</v>
      </c>
      <c r="K667" s="1">
        <v>20061</v>
      </c>
      <c r="L667" s="1">
        <v>9</v>
      </c>
      <c r="M667" s="1">
        <v>0</v>
      </c>
      <c r="N667" s="1">
        <v>4.2</v>
      </c>
      <c r="O667" s="1">
        <v>98</v>
      </c>
      <c r="P667" s="1">
        <v>87</v>
      </c>
      <c r="Q667" s="9">
        <v>33643461</v>
      </c>
      <c r="R667" s="3">
        <v>50000000</v>
      </c>
    </row>
    <row r="668" spans="1:18" x14ac:dyDescent="0.25">
      <c r="A668" s="1" t="s">
        <v>5585</v>
      </c>
      <c r="B668" s="2">
        <v>40500</v>
      </c>
      <c r="C668" s="1" t="s">
        <v>32</v>
      </c>
      <c r="D668" s="1" t="s">
        <v>20</v>
      </c>
      <c r="E668" s="1" t="s">
        <v>3</v>
      </c>
      <c r="F668" s="1" t="s">
        <v>4</v>
      </c>
      <c r="G668" s="1" t="s">
        <v>92</v>
      </c>
      <c r="H668" s="1" t="s">
        <v>2632</v>
      </c>
      <c r="I668" s="1" t="s">
        <v>720</v>
      </c>
      <c r="J668" s="1">
        <v>15000</v>
      </c>
      <c r="K668" s="1">
        <v>31278</v>
      </c>
      <c r="L668" s="1">
        <v>380</v>
      </c>
      <c r="M668" s="1">
        <v>24000</v>
      </c>
      <c r="N668" s="1">
        <v>6.7</v>
      </c>
      <c r="O668" s="1">
        <v>219</v>
      </c>
      <c r="P668" s="1">
        <v>112</v>
      </c>
      <c r="Q668" s="9">
        <v>32357532</v>
      </c>
      <c r="R668" s="3">
        <v>30000000</v>
      </c>
    </row>
    <row r="669" spans="1:18" x14ac:dyDescent="0.25">
      <c r="A669" s="1" t="s">
        <v>6695</v>
      </c>
      <c r="B669" s="2">
        <v>41940</v>
      </c>
      <c r="C669" s="1" t="s">
        <v>32</v>
      </c>
      <c r="D669" s="1" t="s">
        <v>2</v>
      </c>
      <c r="E669" s="1" t="s">
        <v>3</v>
      </c>
      <c r="F669" s="1" t="s">
        <v>4</v>
      </c>
      <c r="G669" s="1" t="s">
        <v>92</v>
      </c>
      <c r="H669" s="1" t="s">
        <v>2632</v>
      </c>
      <c r="I669" s="1" t="s">
        <v>6696</v>
      </c>
      <c r="J669" s="1">
        <v>15000</v>
      </c>
      <c r="K669" s="1">
        <v>15554</v>
      </c>
      <c r="L669" s="1">
        <v>66</v>
      </c>
      <c r="M669" s="1">
        <v>65000</v>
      </c>
      <c r="N669" s="1">
        <v>7.9</v>
      </c>
      <c r="O669" s="1">
        <v>534</v>
      </c>
      <c r="P669" s="1">
        <v>117</v>
      </c>
      <c r="Q669" s="9">
        <v>32279955</v>
      </c>
      <c r="R669" s="3">
        <v>8500000</v>
      </c>
    </row>
    <row r="670" spans="1:18" x14ac:dyDescent="0.25">
      <c r="A670" s="1" t="s">
        <v>5808</v>
      </c>
      <c r="B670" s="2">
        <v>40751</v>
      </c>
      <c r="C670" s="1" t="s">
        <v>32</v>
      </c>
      <c r="D670" s="1" t="s">
        <v>40</v>
      </c>
      <c r="E670" s="1" t="s">
        <v>3</v>
      </c>
      <c r="F670" s="1" t="s">
        <v>4</v>
      </c>
      <c r="G670" s="1" t="s">
        <v>132</v>
      </c>
      <c r="H670" s="1" t="s">
        <v>455</v>
      </c>
      <c r="I670" s="1" t="s">
        <v>2298</v>
      </c>
      <c r="J670" s="1">
        <v>15000</v>
      </c>
      <c r="K670" s="1">
        <v>15595</v>
      </c>
      <c r="L670" s="1">
        <v>335</v>
      </c>
      <c r="M670" s="1">
        <v>39000</v>
      </c>
      <c r="N670" s="1">
        <v>6.9</v>
      </c>
      <c r="O670" s="1">
        <v>283</v>
      </c>
      <c r="P670" s="1">
        <v>129</v>
      </c>
      <c r="Q670" s="9">
        <v>31836745</v>
      </c>
      <c r="R670" s="3">
        <v>40000000</v>
      </c>
    </row>
    <row r="671" spans="1:18" x14ac:dyDescent="0.25">
      <c r="A671" s="1" t="s">
        <v>5784</v>
      </c>
      <c r="B671" s="2">
        <v>40608</v>
      </c>
      <c r="C671" s="1" t="s">
        <v>32</v>
      </c>
      <c r="D671" s="1" t="s">
        <v>9</v>
      </c>
      <c r="E671" s="1" t="s">
        <v>3</v>
      </c>
      <c r="F671" s="1" t="s">
        <v>4</v>
      </c>
      <c r="G671" s="1" t="s">
        <v>132</v>
      </c>
      <c r="H671" s="1" t="s">
        <v>4226</v>
      </c>
      <c r="I671" s="1" t="s">
        <v>5785</v>
      </c>
      <c r="J671" s="1">
        <v>15000</v>
      </c>
      <c r="K671" s="1">
        <v>17396</v>
      </c>
      <c r="L671" s="1">
        <v>33</v>
      </c>
      <c r="M671" s="1">
        <v>16000</v>
      </c>
      <c r="N671" s="1">
        <v>5.6</v>
      </c>
      <c r="O671" s="1">
        <v>148</v>
      </c>
      <c r="P671" s="1">
        <v>86</v>
      </c>
      <c r="Q671" s="9">
        <v>27854896</v>
      </c>
      <c r="R671" s="3">
        <v>17000000</v>
      </c>
    </row>
    <row r="672" spans="1:18" x14ac:dyDescent="0.25">
      <c r="A672" s="1" t="s">
        <v>6075</v>
      </c>
      <c r="B672" s="2">
        <v>41088</v>
      </c>
      <c r="C672" s="1" t="s">
        <v>32</v>
      </c>
      <c r="D672" s="1" t="s">
        <v>9</v>
      </c>
      <c r="E672" s="1" t="s">
        <v>3</v>
      </c>
      <c r="F672" s="1" t="s">
        <v>11</v>
      </c>
      <c r="G672" s="1" t="s">
        <v>92</v>
      </c>
      <c r="H672" s="1" t="s">
        <v>455</v>
      </c>
      <c r="I672" s="1" t="s">
        <v>1844</v>
      </c>
      <c r="J672" s="1">
        <v>15000</v>
      </c>
      <c r="K672" s="1">
        <v>22686</v>
      </c>
      <c r="L672" s="1">
        <v>670</v>
      </c>
      <c r="M672" s="1">
        <v>124000</v>
      </c>
      <c r="N672" s="1">
        <v>7.5</v>
      </c>
      <c r="O672" s="1">
        <v>511</v>
      </c>
      <c r="P672" s="1">
        <v>172</v>
      </c>
      <c r="Q672" s="9">
        <v>27098580</v>
      </c>
      <c r="R672" s="3">
        <v>102000000</v>
      </c>
    </row>
    <row r="673" spans="1:18" x14ac:dyDescent="0.25">
      <c r="A673" s="1" t="s">
        <v>1427</v>
      </c>
      <c r="B673" s="2">
        <v>35341</v>
      </c>
      <c r="C673" s="1" t="s">
        <v>32</v>
      </c>
      <c r="D673" s="1" t="s">
        <v>20</v>
      </c>
      <c r="E673" s="1" t="s">
        <v>3</v>
      </c>
      <c r="F673" s="1" t="s">
        <v>4</v>
      </c>
      <c r="G673" s="1" t="s">
        <v>84</v>
      </c>
      <c r="H673" s="1" t="s">
        <v>455</v>
      </c>
      <c r="I673" s="1" t="s">
        <v>455</v>
      </c>
      <c r="J673" s="1">
        <v>15000</v>
      </c>
      <c r="K673" s="1">
        <v>28713</v>
      </c>
      <c r="L673" s="1">
        <v>15000</v>
      </c>
      <c r="M673" s="1">
        <v>0</v>
      </c>
      <c r="N673" s="1">
        <v>6.9</v>
      </c>
      <c r="O673" s="1">
        <v>75</v>
      </c>
      <c r="P673" s="1">
        <v>149</v>
      </c>
      <c r="Q673" s="9">
        <v>25809813</v>
      </c>
      <c r="R673" s="3">
        <v>26000000</v>
      </c>
    </row>
    <row r="674" spans="1:18" x14ac:dyDescent="0.25">
      <c r="A674" s="1" t="s">
        <v>6634</v>
      </c>
      <c r="B674" s="2">
        <v>41770</v>
      </c>
      <c r="C674" s="1" t="s">
        <v>32</v>
      </c>
      <c r="D674" s="1" t="s">
        <v>9</v>
      </c>
      <c r="E674" s="1" t="s">
        <v>3</v>
      </c>
      <c r="F674" s="1" t="s">
        <v>4</v>
      </c>
      <c r="G674" s="1" t="s">
        <v>132</v>
      </c>
      <c r="H674" s="1" t="s">
        <v>4226</v>
      </c>
      <c r="I674" s="1" t="s">
        <v>5392</v>
      </c>
      <c r="J674" s="1">
        <v>15000</v>
      </c>
      <c r="K674" s="1">
        <v>18760</v>
      </c>
      <c r="L674" s="1">
        <v>19</v>
      </c>
      <c r="M674" s="1">
        <v>0</v>
      </c>
      <c r="N674" s="1">
        <v>6.3</v>
      </c>
      <c r="O674" s="1">
        <v>98</v>
      </c>
      <c r="P674" s="1">
        <v>104</v>
      </c>
      <c r="Q674" s="9">
        <v>23393765</v>
      </c>
      <c r="R674" s="3">
        <v>20000000</v>
      </c>
    </row>
    <row r="675" spans="1:18" x14ac:dyDescent="0.25">
      <c r="A675" s="1" t="s">
        <v>6813</v>
      </c>
      <c r="B675" s="2">
        <v>42042</v>
      </c>
      <c r="C675" s="1" t="s">
        <v>32</v>
      </c>
      <c r="D675" s="1" t="s">
        <v>20</v>
      </c>
      <c r="E675" s="1" t="s">
        <v>3</v>
      </c>
      <c r="F675" s="1" t="s">
        <v>4</v>
      </c>
      <c r="G675" s="1" t="s">
        <v>132</v>
      </c>
      <c r="H675" s="1" t="s">
        <v>4750</v>
      </c>
      <c r="I675" s="1" t="s">
        <v>1367</v>
      </c>
      <c r="J675" s="1">
        <v>15000</v>
      </c>
      <c r="K675" s="1">
        <v>44037</v>
      </c>
      <c r="L675" s="1">
        <v>488</v>
      </c>
      <c r="M675" s="1">
        <v>11000</v>
      </c>
      <c r="N675" s="1">
        <v>5.4</v>
      </c>
      <c r="O675" s="1">
        <v>138</v>
      </c>
      <c r="P675" s="1">
        <v>105</v>
      </c>
      <c r="Q675" s="9">
        <v>20991497</v>
      </c>
      <c r="R675" s="3">
        <v>37000000</v>
      </c>
    </row>
    <row r="676" spans="1:18" x14ac:dyDescent="0.25">
      <c r="A676" s="1" t="s">
        <v>3197</v>
      </c>
      <c r="B676" s="2">
        <v>37481</v>
      </c>
      <c r="C676" s="1" t="s">
        <v>32</v>
      </c>
      <c r="D676" s="1" t="s">
        <v>9</v>
      </c>
      <c r="E676" s="1" t="s">
        <v>3</v>
      </c>
      <c r="F676" s="1" t="s">
        <v>4</v>
      </c>
      <c r="G676" s="1" t="s">
        <v>92</v>
      </c>
      <c r="H676" s="1" t="s">
        <v>2632</v>
      </c>
      <c r="I676" s="1" t="s">
        <v>2322</v>
      </c>
      <c r="J676" s="1">
        <v>15000</v>
      </c>
      <c r="K676" s="1">
        <v>27646</v>
      </c>
      <c r="L676" s="1">
        <v>44</v>
      </c>
      <c r="M676" s="1">
        <v>938</v>
      </c>
      <c r="N676" s="1">
        <v>6.5</v>
      </c>
      <c r="O676" s="1">
        <v>107</v>
      </c>
      <c r="P676" s="1">
        <v>93</v>
      </c>
      <c r="Q676" s="9">
        <v>14015786</v>
      </c>
      <c r="R676" s="3">
        <v>5000000</v>
      </c>
    </row>
    <row r="677" spans="1:18" x14ac:dyDescent="0.25">
      <c r="A677" s="1" t="s">
        <v>2676</v>
      </c>
      <c r="B677" s="2">
        <v>36990</v>
      </c>
      <c r="C677" s="1" t="s">
        <v>32</v>
      </c>
      <c r="D677" s="1" t="s">
        <v>20</v>
      </c>
      <c r="E677" s="1" t="s">
        <v>3</v>
      </c>
      <c r="F677" s="1" t="s">
        <v>4</v>
      </c>
      <c r="G677" s="1" t="s">
        <v>132</v>
      </c>
      <c r="H677" s="1" t="s">
        <v>2677</v>
      </c>
      <c r="I677" s="1" t="s">
        <v>2678</v>
      </c>
      <c r="J677" s="1">
        <v>15000</v>
      </c>
      <c r="K677" s="1">
        <v>22485</v>
      </c>
      <c r="L677" s="1">
        <v>13</v>
      </c>
      <c r="M677" s="1">
        <v>0</v>
      </c>
      <c r="N677" s="1">
        <v>5.8</v>
      </c>
      <c r="O677" s="1">
        <v>63</v>
      </c>
      <c r="P677" s="1">
        <v>87</v>
      </c>
      <c r="Q677" s="9">
        <v>11560259</v>
      </c>
      <c r="R677" s="3">
        <v>22000000</v>
      </c>
    </row>
    <row r="678" spans="1:18" x14ac:dyDescent="0.25">
      <c r="A678" s="1" t="s">
        <v>3101</v>
      </c>
      <c r="B678" s="2">
        <v>37351</v>
      </c>
      <c r="C678" s="1" t="s">
        <v>32</v>
      </c>
      <c r="D678" s="1" t="s">
        <v>9</v>
      </c>
      <c r="E678" s="1" t="s">
        <v>3</v>
      </c>
      <c r="F678" s="1" t="s">
        <v>4</v>
      </c>
      <c r="G678" s="1" t="s">
        <v>132</v>
      </c>
      <c r="H678" s="1" t="s">
        <v>2632</v>
      </c>
      <c r="I678" s="1" t="s">
        <v>1177</v>
      </c>
      <c r="J678" s="1">
        <v>15000</v>
      </c>
      <c r="K678" s="1">
        <v>16692</v>
      </c>
      <c r="L678" s="1">
        <v>52</v>
      </c>
      <c r="M678" s="1">
        <v>365</v>
      </c>
      <c r="N678" s="1">
        <v>6.7</v>
      </c>
      <c r="O678" s="1">
        <v>111</v>
      </c>
      <c r="P678" s="1">
        <v>112</v>
      </c>
      <c r="Q678" s="9">
        <v>6830957</v>
      </c>
      <c r="R678" s="3">
        <v>21000000</v>
      </c>
    </row>
    <row r="679" spans="1:18" x14ac:dyDescent="0.25">
      <c r="A679" s="1" t="s">
        <v>5089</v>
      </c>
      <c r="B679" s="2">
        <v>39790</v>
      </c>
      <c r="C679" s="1" t="s">
        <v>32</v>
      </c>
      <c r="D679" s="1" t="s">
        <v>20</v>
      </c>
      <c r="E679" s="1" t="s">
        <v>3</v>
      </c>
      <c r="F679" s="1" t="s">
        <v>4</v>
      </c>
      <c r="G679" s="1" t="s">
        <v>132</v>
      </c>
      <c r="H679" s="1" t="s">
        <v>4750</v>
      </c>
      <c r="I679" s="1" t="s">
        <v>1653</v>
      </c>
      <c r="J679" s="1">
        <v>15000</v>
      </c>
      <c r="K679" s="1">
        <v>33153</v>
      </c>
      <c r="L679" s="1">
        <v>11</v>
      </c>
      <c r="M679" s="1">
        <v>0</v>
      </c>
      <c r="N679" s="1">
        <v>6.2</v>
      </c>
      <c r="O679" s="1">
        <v>132</v>
      </c>
      <c r="P679" s="1">
        <v>102</v>
      </c>
      <c r="Q679" s="9">
        <v>6409206</v>
      </c>
      <c r="R679" s="3">
        <v>15000000</v>
      </c>
    </row>
    <row r="680" spans="1:18" x14ac:dyDescent="0.25">
      <c r="A680" s="1" t="s">
        <v>2631</v>
      </c>
      <c r="B680" s="2">
        <v>36964</v>
      </c>
      <c r="C680" s="1" t="s">
        <v>32</v>
      </c>
      <c r="D680" s="1" t="s">
        <v>40</v>
      </c>
      <c r="E680" s="1" t="s">
        <v>3</v>
      </c>
      <c r="F680" s="1" t="s">
        <v>4</v>
      </c>
      <c r="G680" s="1" t="s">
        <v>132</v>
      </c>
      <c r="H680" s="1" t="s">
        <v>2632</v>
      </c>
      <c r="I680" s="1" t="s">
        <v>2633</v>
      </c>
      <c r="J680" s="1">
        <v>15000</v>
      </c>
      <c r="K680" s="1">
        <v>18864</v>
      </c>
      <c r="L680" s="1">
        <v>2</v>
      </c>
      <c r="M680" s="1">
        <v>0</v>
      </c>
      <c r="N680" s="1">
        <v>5.6</v>
      </c>
      <c r="O680" s="1">
        <v>47</v>
      </c>
      <c r="P680" s="1">
        <v>84</v>
      </c>
      <c r="Q680" s="9">
        <v>5002310</v>
      </c>
      <c r="R680" s="3">
        <v>13000000</v>
      </c>
    </row>
    <row r="681" spans="1:18" x14ac:dyDescent="0.25">
      <c r="A681" s="1" t="s">
        <v>6230</v>
      </c>
      <c r="B681" s="2">
        <v>41049</v>
      </c>
      <c r="C681" s="1" t="s">
        <v>32</v>
      </c>
      <c r="D681" s="1" t="s">
        <v>77</v>
      </c>
      <c r="E681" s="1" t="s">
        <v>3</v>
      </c>
      <c r="F681" s="1" t="s">
        <v>4</v>
      </c>
      <c r="G681" s="1" t="s">
        <v>132</v>
      </c>
      <c r="H681" s="1" t="s">
        <v>3185</v>
      </c>
      <c r="I681" s="1" t="s">
        <v>6231</v>
      </c>
      <c r="J681" s="1">
        <v>15000</v>
      </c>
      <c r="K681" s="1">
        <v>30134</v>
      </c>
      <c r="L681" s="1">
        <v>19</v>
      </c>
      <c r="M681" s="1">
        <v>0</v>
      </c>
      <c r="N681" s="1">
        <v>4.9000000000000004</v>
      </c>
      <c r="O681" s="1">
        <v>119</v>
      </c>
      <c r="P681" s="1">
        <v>93</v>
      </c>
      <c r="Q681" s="9">
        <v>3749061</v>
      </c>
      <c r="R681" s="3">
        <v>20000000</v>
      </c>
    </row>
    <row r="682" spans="1:18" x14ac:dyDescent="0.25">
      <c r="A682" s="1" t="s">
        <v>2647</v>
      </c>
      <c r="B682" s="2">
        <v>37174</v>
      </c>
      <c r="C682" s="1" t="s">
        <v>32</v>
      </c>
      <c r="D682" s="1" t="s">
        <v>9</v>
      </c>
      <c r="E682" s="1" t="s">
        <v>3</v>
      </c>
      <c r="F682" s="1" t="s">
        <v>4</v>
      </c>
      <c r="G682" s="1" t="s">
        <v>92</v>
      </c>
      <c r="H682" s="1" t="s">
        <v>2632</v>
      </c>
      <c r="I682" s="1" t="s">
        <v>2648</v>
      </c>
      <c r="J682" s="1">
        <v>15000</v>
      </c>
      <c r="K682" s="1">
        <v>17040</v>
      </c>
      <c r="L682" s="1">
        <v>219</v>
      </c>
      <c r="M682" s="1">
        <v>33000</v>
      </c>
      <c r="N682" s="1">
        <v>8.1</v>
      </c>
      <c r="O682" s="1">
        <v>283</v>
      </c>
      <c r="P682" s="1">
        <v>133</v>
      </c>
      <c r="Q682" s="9">
        <v>727883</v>
      </c>
      <c r="R682" s="3">
        <v>4500000</v>
      </c>
    </row>
    <row r="683" spans="1:18" x14ac:dyDescent="0.25">
      <c r="A683" s="1" t="s">
        <v>3825</v>
      </c>
      <c r="B683" s="2">
        <v>38066</v>
      </c>
      <c r="C683" s="1" t="s">
        <v>32</v>
      </c>
      <c r="D683" s="1" t="s">
        <v>40</v>
      </c>
      <c r="E683" s="1" t="s">
        <v>3</v>
      </c>
      <c r="F683" s="1" t="s">
        <v>4</v>
      </c>
      <c r="G683" s="1" t="s">
        <v>28</v>
      </c>
      <c r="H683" s="1" t="s">
        <v>455</v>
      </c>
      <c r="I683" s="1" t="s">
        <v>480</v>
      </c>
      <c r="J683" s="1">
        <v>15000</v>
      </c>
      <c r="K683" s="1">
        <v>16264</v>
      </c>
      <c r="L683" s="1">
        <v>0</v>
      </c>
      <c r="M683" s="1">
        <v>10000</v>
      </c>
      <c r="N683" s="1">
        <v>6.6</v>
      </c>
      <c r="O683" s="1">
        <v>188</v>
      </c>
      <c r="P683" s="1">
        <v>100</v>
      </c>
      <c r="Q683" s="9">
        <v>665426</v>
      </c>
      <c r="R683" s="3">
        <v>165000000</v>
      </c>
    </row>
    <row r="684" spans="1:18" x14ac:dyDescent="0.25">
      <c r="A684" s="1" t="s">
        <v>4225</v>
      </c>
      <c r="B684" s="2">
        <v>38793</v>
      </c>
      <c r="C684" s="1" t="s">
        <v>32</v>
      </c>
      <c r="D684" s="1" t="s">
        <v>77</v>
      </c>
      <c r="E684" s="1" t="s">
        <v>3</v>
      </c>
      <c r="F684" s="1" t="s">
        <v>11</v>
      </c>
      <c r="G684" s="1" t="s">
        <v>84</v>
      </c>
      <c r="H684" s="1" t="s">
        <v>4226</v>
      </c>
      <c r="I684" s="1" t="s">
        <v>4212</v>
      </c>
      <c r="J684" s="1">
        <v>15000</v>
      </c>
      <c r="K684" s="1">
        <v>15638</v>
      </c>
      <c r="L684" s="1">
        <v>13</v>
      </c>
      <c r="M684" s="1">
        <v>823</v>
      </c>
      <c r="N684" s="1">
        <v>5.0999999999999996</v>
      </c>
      <c r="O684" s="1">
        <v>66</v>
      </c>
      <c r="P684" s="1">
        <v>93</v>
      </c>
      <c r="Q684" s="9">
        <v>652526</v>
      </c>
      <c r="R684" s="3">
        <v>40000000</v>
      </c>
    </row>
    <row r="685" spans="1:18" x14ac:dyDescent="0.25">
      <c r="A685" s="1" t="s">
        <v>6351</v>
      </c>
      <c r="B685" s="2">
        <v>41291</v>
      </c>
      <c r="C685" s="1" t="s">
        <v>32</v>
      </c>
      <c r="D685" s="1" t="s">
        <v>2</v>
      </c>
      <c r="E685" s="1" t="s">
        <v>3</v>
      </c>
      <c r="F685" s="1" t="s">
        <v>161</v>
      </c>
      <c r="G685" s="1" t="s">
        <v>92</v>
      </c>
      <c r="H685" s="1" t="s">
        <v>2677</v>
      </c>
      <c r="I685" s="1" t="s">
        <v>5584</v>
      </c>
      <c r="J685" s="1">
        <v>15000</v>
      </c>
      <c r="K685" s="1">
        <v>18442</v>
      </c>
      <c r="L685" s="1">
        <v>0</v>
      </c>
      <c r="M685" s="1">
        <v>0</v>
      </c>
      <c r="N685" s="1">
        <v>6.5</v>
      </c>
      <c r="O685" s="1">
        <v>91</v>
      </c>
      <c r="P685" s="1">
        <v>144</v>
      </c>
      <c r="Q685" s="9">
        <v>41229</v>
      </c>
      <c r="R685" s="3">
        <v>25500000</v>
      </c>
    </row>
    <row r="686" spans="1:18" x14ac:dyDescent="0.25">
      <c r="A686" s="1" t="s">
        <v>6593</v>
      </c>
      <c r="B686" s="2">
        <v>41689</v>
      </c>
      <c r="C686" s="1" t="s">
        <v>32</v>
      </c>
      <c r="D686" s="1" t="s">
        <v>77</v>
      </c>
      <c r="E686" s="1" t="s">
        <v>3</v>
      </c>
      <c r="F686" s="1" t="s">
        <v>4</v>
      </c>
      <c r="G686" s="1" t="s">
        <v>92</v>
      </c>
      <c r="H686" s="1" t="s">
        <v>4309</v>
      </c>
      <c r="I686" s="1" t="s">
        <v>114</v>
      </c>
      <c r="J686" s="1">
        <v>14000</v>
      </c>
      <c r="K686" s="1">
        <v>16277</v>
      </c>
      <c r="L686" s="1">
        <v>16000</v>
      </c>
      <c r="M686" s="1">
        <v>112000</v>
      </c>
      <c r="N686" s="1">
        <v>7.3</v>
      </c>
      <c r="O686" s="1">
        <v>490</v>
      </c>
      <c r="P686" s="1">
        <v>133</v>
      </c>
      <c r="Q686" s="9">
        <v>350123553</v>
      </c>
      <c r="R686" s="3">
        <v>58800000</v>
      </c>
    </row>
    <row r="687" spans="1:18" x14ac:dyDescent="0.25">
      <c r="A687" s="1" t="s">
        <v>6646</v>
      </c>
      <c r="B687" s="2">
        <v>41834</v>
      </c>
      <c r="C687" s="1" t="s">
        <v>32</v>
      </c>
      <c r="D687" s="1" t="s">
        <v>77</v>
      </c>
      <c r="E687" s="1" t="s">
        <v>3</v>
      </c>
      <c r="F687" s="1" t="s">
        <v>4</v>
      </c>
      <c r="G687" s="1" t="s">
        <v>132</v>
      </c>
      <c r="H687" s="1" t="s">
        <v>4309</v>
      </c>
      <c r="I687" s="1" t="s">
        <v>4459</v>
      </c>
      <c r="J687" s="1">
        <v>14000</v>
      </c>
      <c r="K687" s="1">
        <v>32438</v>
      </c>
      <c r="L687" s="1">
        <v>571</v>
      </c>
      <c r="M687" s="1">
        <v>96000</v>
      </c>
      <c r="N687" s="1">
        <v>8.1</v>
      </c>
      <c r="O687" s="1">
        <v>653</v>
      </c>
      <c r="P687" s="1">
        <v>121</v>
      </c>
      <c r="Q687" s="9">
        <v>333130696</v>
      </c>
      <c r="R687" s="3">
        <v>170000000</v>
      </c>
    </row>
    <row r="688" spans="1:18" x14ac:dyDescent="0.25">
      <c r="A688" s="1" t="s">
        <v>5393</v>
      </c>
      <c r="B688" s="2">
        <v>40142</v>
      </c>
      <c r="C688" s="1" t="s">
        <v>32</v>
      </c>
      <c r="D688" s="1" t="s">
        <v>20</v>
      </c>
      <c r="E688" s="1" t="s">
        <v>3</v>
      </c>
      <c r="F688" s="1" t="s">
        <v>4</v>
      </c>
      <c r="G688" s="1" t="s">
        <v>92</v>
      </c>
      <c r="H688" s="1" t="s">
        <v>4309</v>
      </c>
      <c r="I688" s="1" t="s">
        <v>2458</v>
      </c>
      <c r="J688" s="1">
        <v>14000</v>
      </c>
      <c r="K688" s="1">
        <v>17623</v>
      </c>
      <c r="L688" s="1">
        <v>480</v>
      </c>
      <c r="M688" s="1">
        <v>24000</v>
      </c>
      <c r="N688" s="1">
        <v>7.8</v>
      </c>
      <c r="O688" s="1">
        <v>334</v>
      </c>
      <c r="P688" s="1">
        <v>108</v>
      </c>
      <c r="Q688" s="9">
        <v>277313371</v>
      </c>
      <c r="R688" s="3">
        <v>35000000</v>
      </c>
    </row>
    <row r="689" spans="1:18" x14ac:dyDescent="0.25">
      <c r="A689" s="1" t="s">
        <v>5980</v>
      </c>
      <c r="B689" s="2">
        <v>40856</v>
      </c>
      <c r="C689" s="1" t="s">
        <v>32</v>
      </c>
      <c r="D689" s="1" t="s">
        <v>20</v>
      </c>
      <c r="E689" s="1" t="s">
        <v>3</v>
      </c>
      <c r="F689" s="1" t="s">
        <v>4</v>
      </c>
      <c r="G689" s="1" t="s">
        <v>92</v>
      </c>
      <c r="H689" s="1" t="s">
        <v>4309</v>
      </c>
      <c r="I689" s="1" t="s">
        <v>2458</v>
      </c>
      <c r="J689" s="1">
        <v>14000</v>
      </c>
      <c r="K689" s="1">
        <v>16143</v>
      </c>
      <c r="L689" s="1">
        <v>480</v>
      </c>
      <c r="M689" s="1">
        <v>56000</v>
      </c>
      <c r="N689" s="1">
        <v>6.5</v>
      </c>
      <c r="O689" s="1">
        <v>383</v>
      </c>
      <c r="P689" s="1">
        <v>102</v>
      </c>
      <c r="Q689" s="9">
        <v>254455986</v>
      </c>
      <c r="R689" s="3">
        <v>80000000</v>
      </c>
    </row>
    <row r="690" spans="1:18" x14ac:dyDescent="0.25">
      <c r="A690" s="1" t="s">
        <v>5499</v>
      </c>
      <c r="B690" s="2">
        <v>40286</v>
      </c>
      <c r="C690" s="1" t="s">
        <v>32</v>
      </c>
      <c r="D690" s="1" t="s">
        <v>77</v>
      </c>
      <c r="E690" s="1" t="s">
        <v>3</v>
      </c>
      <c r="F690" s="1" t="s">
        <v>4</v>
      </c>
      <c r="G690" s="1" t="s">
        <v>132</v>
      </c>
      <c r="H690" s="1" t="s">
        <v>459</v>
      </c>
      <c r="I690" s="1" t="s">
        <v>3237</v>
      </c>
      <c r="J690" s="1">
        <v>14000</v>
      </c>
      <c r="K690" s="1">
        <v>18003</v>
      </c>
      <c r="L690" s="1">
        <v>255</v>
      </c>
      <c r="M690" s="1">
        <v>15000</v>
      </c>
      <c r="N690" s="1">
        <v>5.8</v>
      </c>
      <c r="O690" s="1">
        <v>344</v>
      </c>
      <c r="P690" s="1">
        <v>106</v>
      </c>
      <c r="Q690" s="9">
        <v>163192114</v>
      </c>
      <c r="R690" s="3">
        <v>125000000</v>
      </c>
    </row>
    <row r="691" spans="1:18" x14ac:dyDescent="0.25">
      <c r="A691" s="1" t="s">
        <v>6624</v>
      </c>
      <c r="B691" s="2">
        <v>41864</v>
      </c>
      <c r="C691" s="1" t="s">
        <v>32</v>
      </c>
      <c r="D691" s="1" t="s">
        <v>40</v>
      </c>
      <c r="E691" s="1" t="s">
        <v>3</v>
      </c>
      <c r="F691" s="1" t="s">
        <v>4</v>
      </c>
      <c r="G691" s="1" t="s">
        <v>132</v>
      </c>
      <c r="H691" s="1" t="s">
        <v>1082</v>
      </c>
      <c r="I691" s="1" t="s">
        <v>3066</v>
      </c>
      <c r="J691" s="1">
        <v>14000</v>
      </c>
      <c r="K691" s="1">
        <v>22226</v>
      </c>
      <c r="L691" s="1">
        <v>168</v>
      </c>
      <c r="M691" s="1">
        <v>49000</v>
      </c>
      <c r="N691" s="1">
        <v>6.7</v>
      </c>
      <c r="O691" s="1">
        <v>459</v>
      </c>
      <c r="P691" s="1">
        <v>139</v>
      </c>
      <c r="Q691" s="9">
        <v>150832203</v>
      </c>
      <c r="R691" s="3">
        <v>85000000</v>
      </c>
    </row>
    <row r="692" spans="1:18" x14ac:dyDescent="0.25">
      <c r="A692" s="1" t="s">
        <v>5040</v>
      </c>
      <c r="B692" s="2">
        <v>39601</v>
      </c>
      <c r="C692" s="1" t="s">
        <v>32</v>
      </c>
      <c r="D692" s="1" t="s">
        <v>77</v>
      </c>
      <c r="E692" s="1" t="s">
        <v>3</v>
      </c>
      <c r="F692" s="1" t="s">
        <v>161</v>
      </c>
      <c r="G692" s="1" t="s">
        <v>132</v>
      </c>
      <c r="H692" s="1" t="s">
        <v>459</v>
      </c>
      <c r="I692" s="1" t="s">
        <v>3626</v>
      </c>
      <c r="J692" s="1">
        <v>14000</v>
      </c>
      <c r="K692" s="1">
        <v>16461</v>
      </c>
      <c r="L692" s="1">
        <v>180</v>
      </c>
      <c r="M692" s="1">
        <v>29000</v>
      </c>
      <c r="N692" s="1">
        <v>7.9</v>
      </c>
      <c r="O692" s="1">
        <v>309</v>
      </c>
      <c r="P692" s="1">
        <v>93</v>
      </c>
      <c r="Q692" s="9">
        <v>145000989</v>
      </c>
      <c r="R692" s="3">
        <v>25000000</v>
      </c>
    </row>
    <row r="693" spans="1:18" x14ac:dyDescent="0.25">
      <c r="A693" s="1" t="s">
        <v>4945</v>
      </c>
      <c r="B693" s="2">
        <v>39633</v>
      </c>
      <c r="C693" s="1" t="s">
        <v>32</v>
      </c>
      <c r="D693" s="1" t="s">
        <v>20</v>
      </c>
      <c r="E693" s="1" t="s">
        <v>3</v>
      </c>
      <c r="F693" s="1" t="s">
        <v>4</v>
      </c>
      <c r="G693" s="1" t="s">
        <v>132</v>
      </c>
      <c r="H693" s="1" t="s">
        <v>1436</v>
      </c>
      <c r="I693" s="1" t="s">
        <v>4946</v>
      </c>
      <c r="J693" s="1">
        <v>14000</v>
      </c>
      <c r="K693" s="1">
        <v>26002</v>
      </c>
      <c r="L693" s="1">
        <v>58</v>
      </c>
      <c r="M693" s="1">
        <v>10000</v>
      </c>
      <c r="N693" s="1">
        <v>6.3</v>
      </c>
      <c r="O693" s="1">
        <v>238</v>
      </c>
      <c r="P693" s="1">
        <v>108</v>
      </c>
      <c r="Q693" s="9">
        <v>143704210</v>
      </c>
      <c r="R693" s="3">
        <v>52000000</v>
      </c>
    </row>
    <row r="694" spans="1:18" x14ac:dyDescent="0.25">
      <c r="A694" s="1" t="s">
        <v>3270</v>
      </c>
      <c r="B694" s="2">
        <v>37478</v>
      </c>
      <c r="C694" s="1" t="s">
        <v>32</v>
      </c>
      <c r="D694" s="1" t="s">
        <v>77</v>
      </c>
      <c r="E694" s="1" t="s">
        <v>3</v>
      </c>
      <c r="F694" s="1" t="s">
        <v>4</v>
      </c>
      <c r="G694" s="1" t="s">
        <v>132</v>
      </c>
      <c r="H694" s="1" t="s">
        <v>2206</v>
      </c>
      <c r="I694" s="1" t="s">
        <v>1323</v>
      </c>
      <c r="J694" s="1">
        <v>14000</v>
      </c>
      <c r="K694" s="1">
        <v>14790</v>
      </c>
      <c r="L694" s="1">
        <v>357</v>
      </c>
      <c r="M694" s="1">
        <v>10000</v>
      </c>
      <c r="N694" s="1">
        <v>5.8</v>
      </c>
      <c r="O694" s="1">
        <v>191</v>
      </c>
      <c r="P694" s="1">
        <v>132</v>
      </c>
      <c r="Q694" s="9">
        <v>141204016</v>
      </c>
      <c r="R694" s="3">
        <v>70000000</v>
      </c>
    </row>
    <row r="695" spans="1:18" x14ac:dyDescent="0.25">
      <c r="A695" s="1" t="s">
        <v>6213</v>
      </c>
      <c r="B695" s="2">
        <v>41040</v>
      </c>
      <c r="C695" s="1" t="s">
        <v>32</v>
      </c>
      <c r="D695" s="1" t="s">
        <v>77</v>
      </c>
      <c r="E695" s="1" t="s">
        <v>3</v>
      </c>
      <c r="F695" s="1" t="s">
        <v>161</v>
      </c>
      <c r="G695" s="1" t="s">
        <v>132</v>
      </c>
      <c r="H695" s="1" t="s">
        <v>459</v>
      </c>
      <c r="I695" s="1" t="s">
        <v>5797</v>
      </c>
      <c r="J695" s="1">
        <v>14000</v>
      </c>
      <c r="K695" s="1">
        <v>16410</v>
      </c>
      <c r="L695" s="1">
        <v>118</v>
      </c>
      <c r="M695" s="1">
        <v>63000</v>
      </c>
      <c r="N695" s="1">
        <v>6.3</v>
      </c>
      <c r="O695" s="1">
        <v>358</v>
      </c>
      <c r="P695" s="1">
        <v>98</v>
      </c>
      <c r="Q695" s="9">
        <v>139852971</v>
      </c>
      <c r="R695" s="3">
        <v>45000000</v>
      </c>
    </row>
    <row r="696" spans="1:18" x14ac:dyDescent="0.25">
      <c r="A696" s="1" t="s">
        <v>5686</v>
      </c>
      <c r="B696" s="2">
        <v>40220</v>
      </c>
      <c r="C696" s="1" t="s">
        <v>32</v>
      </c>
      <c r="D696" s="1" t="s">
        <v>61</v>
      </c>
      <c r="E696" s="1" t="s">
        <v>3</v>
      </c>
      <c r="F696" s="1" t="s">
        <v>83</v>
      </c>
      <c r="G696" s="1" t="s">
        <v>92</v>
      </c>
      <c r="H696" s="1" t="s">
        <v>1436</v>
      </c>
      <c r="I696" s="1" t="s">
        <v>5379</v>
      </c>
      <c r="J696" s="1">
        <v>14000</v>
      </c>
      <c r="K696" s="1">
        <v>15732</v>
      </c>
      <c r="L696" s="1">
        <v>0</v>
      </c>
      <c r="M696" s="1">
        <v>64000</v>
      </c>
      <c r="N696" s="1">
        <v>8</v>
      </c>
      <c r="O696" s="1">
        <v>479</v>
      </c>
      <c r="P696" s="1">
        <v>118</v>
      </c>
      <c r="Q696" s="9">
        <v>138795342</v>
      </c>
      <c r="R696" s="3">
        <v>15000000</v>
      </c>
    </row>
    <row r="697" spans="1:18" x14ac:dyDescent="0.25">
      <c r="A697" s="1" t="s">
        <v>195</v>
      </c>
      <c r="B697" s="2">
        <v>26351</v>
      </c>
      <c r="C697" s="1" t="s">
        <v>32</v>
      </c>
      <c r="D697" s="1" t="s">
        <v>2</v>
      </c>
      <c r="E697" s="1" t="s">
        <v>3</v>
      </c>
      <c r="F697" s="1" t="s">
        <v>4</v>
      </c>
      <c r="G697" s="1" t="s">
        <v>92</v>
      </c>
      <c r="H697" s="1" t="s">
        <v>196</v>
      </c>
      <c r="I697" s="1" t="s">
        <v>197</v>
      </c>
      <c r="J697" s="1">
        <v>14000</v>
      </c>
      <c r="K697" s="1">
        <v>28122</v>
      </c>
      <c r="L697" s="1">
        <v>0</v>
      </c>
      <c r="M697" s="1">
        <v>43000</v>
      </c>
      <c r="N697" s="1">
        <v>9.1999999999999993</v>
      </c>
      <c r="O697" s="1">
        <v>208</v>
      </c>
      <c r="P697" s="1">
        <v>175</v>
      </c>
      <c r="Q697" s="9">
        <v>134821952</v>
      </c>
      <c r="R697" s="3">
        <v>6000000</v>
      </c>
    </row>
    <row r="698" spans="1:18" x14ac:dyDescent="0.25">
      <c r="A698" s="1" t="s">
        <v>6885</v>
      </c>
      <c r="B698" s="2">
        <v>42031</v>
      </c>
      <c r="C698" s="1" t="s">
        <v>32</v>
      </c>
      <c r="D698" s="1" t="s">
        <v>40</v>
      </c>
      <c r="E698" s="1" t="s">
        <v>3</v>
      </c>
      <c r="F698" s="1" t="s">
        <v>4</v>
      </c>
      <c r="G698" s="1" t="s">
        <v>132</v>
      </c>
      <c r="H698" s="1" t="s">
        <v>1082</v>
      </c>
      <c r="I698" s="1" t="s">
        <v>3967</v>
      </c>
      <c r="J698" s="1">
        <v>14000</v>
      </c>
      <c r="K698" s="1">
        <v>22622</v>
      </c>
      <c r="L698" s="1">
        <v>124</v>
      </c>
      <c r="M698" s="1">
        <v>27000</v>
      </c>
      <c r="N698" s="1">
        <v>6.3</v>
      </c>
      <c r="O698" s="1">
        <v>263</v>
      </c>
      <c r="P698" s="1">
        <v>119</v>
      </c>
      <c r="Q698" s="9">
        <v>129995817</v>
      </c>
      <c r="R698" s="3">
        <v>110000000</v>
      </c>
    </row>
    <row r="699" spans="1:18" x14ac:dyDescent="0.25">
      <c r="A699" s="1" t="s">
        <v>4708</v>
      </c>
      <c r="B699" s="2">
        <v>39396</v>
      </c>
      <c r="C699" s="1" t="s">
        <v>32</v>
      </c>
      <c r="D699" s="1" t="s">
        <v>2</v>
      </c>
      <c r="E699" s="1" t="s">
        <v>3</v>
      </c>
      <c r="F699" s="1" t="s">
        <v>4</v>
      </c>
      <c r="G699" s="1" t="s">
        <v>132</v>
      </c>
      <c r="H699" s="1" t="s">
        <v>196</v>
      </c>
      <c r="I699" s="1" t="s">
        <v>745</v>
      </c>
      <c r="J699" s="1">
        <v>14000</v>
      </c>
      <c r="K699" s="1">
        <v>43499</v>
      </c>
      <c r="L699" s="1">
        <v>0</v>
      </c>
      <c r="M699" s="1">
        <v>0</v>
      </c>
      <c r="N699" s="1">
        <v>6.9</v>
      </c>
      <c r="O699" s="1">
        <v>238</v>
      </c>
      <c r="P699" s="1">
        <v>122</v>
      </c>
      <c r="Q699" s="9">
        <v>117144465</v>
      </c>
      <c r="R699" s="3">
        <v>85000000</v>
      </c>
    </row>
    <row r="700" spans="1:18" x14ac:dyDescent="0.25">
      <c r="A700" s="1" t="s">
        <v>4140</v>
      </c>
      <c r="B700" s="2">
        <v>38596</v>
      </c>
      <c r="C700" s="1" t="s">
        <v>32</v>
      </c>
      <c r="D700" s="1" t="s">
        <v>77</v>
      </c>
      <c r="E700" s="1" t="s">
        <v>3</v>
      </c>
      <c r="F700" s="1" t="s">
        <v>338</v>
      </c>
      <c r="G700" s="1" t="s">
        <v>84</v>
      </c>
      <c r="H700" s="1" t="s">
        <v>2206</v>
      </c>
      <c r="I700" s="1" t="s">
        <v>2900</v>
      </c>
      <c r="J700" s="1">
        <v>14000</v>
      </c>
      <c r="K700" s="1">
        <v>16884</v>
      </c>
      <c r="L700" s="1">
        <v>163</v>
      </c>
      <c r="M700" s="1">
        <v>0</v>
      </c>
      <c r="N700" s="1">
        <v>5.5</v>
      </c>
      <c r="O700" s="1">
        <v>125</v>
      </c>
      <c r="P700" s="1">
        <v>95</v>
      </c>
      <c r="Q700" s="9">
        <v>113006880</v>
      </c>
      <c r="R700" s="3">
        <v>56000000</v>
      </c>
    </row>
    <row r="701" spans="1:18" x14ac:dyDescent="0.25">
      <c r="A701" s="1" t="s">
        <v>5736</v>
      </c>
      <c r="B701" s="2">
        <v>40290</v>
      </c>
      <c r="C701" s="1" t="s">
        <v>32</v>
      </c>
      <c r="D701" s="1" t="s">
        <v>20</v>
      </c>
      <c r="E701" s="1" t="s">
        <v>3</v>
      </c>
      <c r="F701" s="1" t="s">
        <v>4</v>
      </c>
      <c r="G701" s="1" t="s">
        <v>132</v>
      </c>
      <c r="H701" s="1" t="s">
        <v>4309</v>
      </c>
      <c r="I701" s="1" t="s">
        <v>805</v>
      </c>
      <c r="J701" s="1">
        <v>14000</v>
      </c>
      <c r="K701" s="1">
        <v>45696</v>
      </c>
      <c r="L701" s="1">
        <v>0</v>
      </c>
      <c r="M701" s="1">
        <v>9000</v>
      </c>
      <c r="N701" s="1">
        <v>5.7</v>
      </c>
      <c r="O701" s="1">
        <v>186</v>
      </c>
      <c r="P701" s="1">
        <v>125</v>
      </c>
      <c r="Q701" s="9">
        <v>110476776</v>
      </c>
      <c r="R701" s="3">
        <v>52000000</v>
      </c>
    </row>
    <row r="702" spans="1:18" x14ac:dyDescent="0.25">
      <c r="A702" s="1" t="s">
        <v>6385</v>
      </c>
      <c r="B702" s="2">
        <v>41352</v>
      </c>
      <c r="C702" s="1" t="s">
        <v>32</v>
      </c>
      <c r="D702" s="1" t="s">
        <v>40</v>
      </c>
      <c r="E702" s="1" t="s">
        <v>3</v>
      </c>
      <c r="F702" s="1" t="s">
        <v>4</v>
      </c>
      <c r="G702" s="1" t="s">
        <v>84</v>
      </c>
      <c r="H702" s="1" t="s">
        <v>4014</v>
      </c>
      <c r="I702" s="1" t="s">
        <v>3060</v>
      </c>
      <c r="J702" s="1">
        <v>14000</v>
      </c>
      <c r="K702" s="1">
        <v>14552</v>
      </c>
      <c r="L702" s="1">
        <v>77</v>
      </c>
      <c r="M702" s="1">
        <v>17000</v>
      </c>
      <c r="N702" s="1">
        <v>6.7</v>
      </c>
      <c r="O702" s="1">
        <v>203</v>
      </c>
      <c r="P702" s="1">
        <v>102</v>
      </c>
      <c r="Q702" s="9">
        <v>107515297</v>
      </c>
      <c r="R702" s="3">
        <v>100000000</v>
      </c>
    </row>
    <row r="703" spans="1:18" x14ac:dyDescent="0.25">
      <c r="A703" s="1" t="s">
        <v>6132</v>
      </c>
      <c r="B703" s="2">
        <v>41064</v>
      </c>
      <c r="C703" s="1" t="s">
        <v>32</v>
      </c>
      <c r="D703" s="1" t="s">
        <v>77</v>
      </c>
      <c r="E703" s="1" t="s">
        <v>3</v>
      </c>
      <c r="F703" s="1" t="s">
        <v>4</v>
      </c>
      <c r="G703" s="1" t="s">
        <v>84</v>
      </c>
      <c r="H703" s="1" t="s">
        <v>4014</v>
      </c>
      <c r="I703" s="1" t="s">
        <v>5496</v>
      </c>
      <c r="J703" s="1">
        <v>14000</v>
      </c>
      <c r="K703" s="1">
        <v>27842</v>
      </c>
      <c r="L703" s="1">
        <v>62</v>
      </c>
      <c r="M703" s="1">
        <v>0</v>
      </c>
      <c r="N703" s="1">
        <v>5.8</v>
      </c>
      <c r="O703" s="1">
        <v>178</v>
      </c>
      <c r="P703" s="1">
        <v>94</v>
      </c>
      <c r="Q703" s="9">
        <v>103812241</v>
      </c>
      <c r="R703" s="3">
        <v>79000000</v>
      </c>
    </row>
    <row r="704" spans="1:18" x14ac:dyDescent="0.25">
      <c r="A704" s="1" t="s">
        <v>4929</v>
      </c>
      <c r="B704" s="2">
        <v>39571</v>
      </c>
      <c r="C704" s="1" t="s">
        <v>32</v>
      </c>
      <c r="D704" s="1" t="s">
        <v>77</v>
      </c>
      <c r="E704" s="1" t="s">
        <v>3</v>
      </c>
      <c r="F704" s="1" t="s">
        <v>4</v>
      </c>
      <c r="G704" s="1" t="s">
        <v>84</v>
      </c>
      <c r="H704" s="1" t="s">
        <v>4014</v>
      </c>
      <c r="I704" s="1" t="s">
        <v>4930</v>
      </c>
      <c r="J704" s="1">
        <v>14000</v>
      </c>
      <c r="K704" s="1">
        <v>17925</v>
      </c>
      <c r="L704" s="1">
        <v>40</v>
      </c>
      <c r="M704" s="1">
        <v>0</v>
      </c>
      <c r="N704" s="1">
        <v>5.8</v>
      </c>
      <c r="O704" s="1">
        <v>201</v>
      </c>
      <c r="P704" s="1">
        <v>93</v>
      </c>
      <c r="Q704" s="9">
        <v>101702060</v>
      </c>
      <c r="R704" s="3">
        <v>45000000</v>
      </c>
    </row>
    <row r="705" spans="1:18" x14ac:dyDescent="0.25">
      <c r="A705" s="1" t="s">
        <v>5140</v>
      </c>
      <c r="B705" s="2">
        <v>39463</v>
      </c>
      <c r="C705" s="1" t="s">
        <v>32</v>
      </c>
      <c r="D705" s="1" t="s">
        <v>20</v>
      </c>
      <c r="E705" s="1" t="s">
        <v>3</v>
      </c>
      <c r="F705" s="1" t="s">
        <v>4</v>
      </c>
      <c r="G705" s="1" t="s">
        <v>132</v>
      </c>
      <c r="H705" s="1" t="s">
        <v>4309</v>
      </c>
      <c r="I705" s="1" t="s">
        <v>2307</v>
      </c>
      <c r="J705" s="1">
        <v>14000</v>
      </c>
      <c r="K705" s="1">
        <v>29505</v>
      </c>
      <c r="L705" s="1">
        <v>235</v>
      </c>
      <c r="M705" s="1">
        <v>0</v>
      </c>
      <c r="N705" s="1">
        <v>6.8</v>
      </c>
      <c r="O705" s="1">
        <v>190</v>
      </c>
      <c r="P705" s="1">
        <v>104</v>
      </c>
      <c r="Q705" s="9">
        <v>97680195</v>
      </c>
      <c r="R705" s="3">
        <v>70000000</v>
      </c>
    </row>
    <row r="706" spans="1:18" x14ac:dyDescent="0.25">
      <c r="A706" s="1" t="s">
        <v>1013</v>
      </c>
      <c r="B706" s="2">
        <v>34305</v>
      </c>
      <c r="C706" s="1" t="s">
        <v>1</v>
      </c>
      <c r="D706" s="1" t="s">
        <v>61</v>
      </c>
      <c r="E706" s="1" t="s">
        <v>3</v>
      </c>
      <c r="F706" s="1" t="s">
        <v>4</v>
      </c>
      <c r="G706" s="1" t="s">
        <v>92</v>
      </c>
      <c r="H706" s="1" t="s">
        <v>459</v>
      </c>
      <c r="I706" s="1" t="s">
        <v>225</v>
      </c>
      <c r="J706" s="1">
        <v>14000</v>
      </c>
      <c r="K706" s="1">
        <v>15233</v>
      </c>
      <c r="L706" s="1">
        <v>14000</v>
      </c>
      <c r="M706" s="1">
        <v>41000</v>
      </c>
      <c r="N706" s="1">
        <v>8.9</v>
      </c>
      <c r="O706" s="1">
        <v>174</v>
      </c>
      <c r="P706" s="1">
        <v>185</v>
      </c>
      <c r="Q706" s="9">
        <v>96067179</v>
      </c>
      <c r="R706" s="3">
        <v>22000000</v>
      </c>
    </row>
    <row r="707" spans="1:18" x14ac:dyDescent="0.25">
      <c r="A707" s="1" t="s">
        <v>6699</v>
      </c>
      <c r="B707" s="2">
        <v>41787</v>
      </c>
      <c r="C707" s="1" t="s">
        <v>32</v>
      </c>
      <c r="D707" s="1" t="s">
        <v>77</v>
      </c>
      <c r="E707" s="1" t="s">
        <v>3</v>
      </c>
      <c r="F707" s="1" t="s">
        <v>83</v>
      </c>
      <c r="G707" s="1" t="s">
        <v>132</v>
      </c>
      <c r="H707" s="1" t="s">
        <v>459</v>
      </c>
      <c r="I707" s="1" t="s">
        <v>3998</v>
      </c>
      <c r="J707" s="1">
        <v>14000</v>
      </c>
      <c r="K707" s="1">
        <v>16967</v>
      </c>
      <c r="L707" s="1">
        <v>174</v>
      </c>
      <c r="M707" s="1">
        <v>24000</v>
      </c>
      <c r="N707" s="1">
        <v>7</v>
      </c>
      <c r="O707" s="1">
        <v>359</v>
      </c>
      <c r="P707" s="1">
        <v>106</v>
      </c>
      <c r="Q707" s="9">
        <v>91439400</v>
      </c>
      <c r="R707" s="3">
        <v>50000000</v>
      </c>
    </row>
    <row r="708" spans="1:18" x14ac:dyDescent="0.25">
      <c r="A708" s="1" t="s">
        <v>2202</v>
      </c>
      <c r="B708" s="2">
        <v>36354</v>
      </c>
      <c r="C708" s="1" t="s">
        <v>32</v>
      </c>
      <c r="D708" s="1" t="s">
        <v>315</v>
      </c>
      <c r="E708" s="1" t="s">
        <v>3</v>
      </c>
      <c r="F708" s="1" t="s">
        <v>4</v>
      </c>
      <c r="G708" s="1" t="s">
        <v>132</v>
      </c>
      <c r="H708" s="1" t="s">
        <v>459</v>
      </c>
      <c r="I708" s="1" t="s">
        <v>1112</v>
      </c>
      <c r="J708" s="1">
        <v>14000</v>
      </c>
      <c r="K708" s="1">
        <v>17786</v>
      </c>
      <c r="L708" s="1">
        <v>101</v>
      </c>
      <c r="M708" s="1">
        <v>0</v>
      </c>
      <c r="N708" s="1">
        <v>4.9000000000000004</v>
      </c>
      <c r="O708" s="1">
        <v>167</v>
      </c>
      <c r="P708" s="1">
        <v>113</v>
      </c>
      <c r="Q708" s="9">
        <v>91188905</v>
      </c>
      <c r="R708" s="3">
        <v>80000000</v>
      </c>
    </row>
    <row r="709" spans="1:18" x14ac:dyDescent="0.25">
      <c r="A709" s="1" t="s">
        <v>6737</v>
      </c>
      <c r="B709" s="2">
        <v>41717</v>
      </c>
      <c r="C709" s="1" t="s">
        <v>32</v>
      </c>
      <c r="D709" s="1" t="s">
        <v>77</v>
      </c>
      <c r="E709" s="1" t="s">
        <v>3</v>
      </c>
      <c r="F709" s="1" t="s">
        <v>161</v>
      </c>
      <c r="G709" s="1" t="s">
        <v>132</v>
      </c>
      <c r="H709" s="1" t="s">
        <v>459</v>
      </c>
      <c r="I709" s="1" t="s">
        <v>5797</v>
      </c>
      <c r="J709" s="1">
        <v>14000</v>
      </c>
      <c r="K709" s="1">
        <v>16967</v>
      </c>
      <c r="L709" s="1">
        <v>118</v>
      </c>
      <c r="M709" s="1">
        <v>38000</v>
      </c>
      <c r="N709" s="1">
        <v>6</v>
      </c>
      <c r="O709" s="1">
        <v>222</v>
      </c>
      <c r="P709" s="1">
        <v>115</v>
      </c>
      <c r="Q709" s="9">
        <v>89253340</v>
      </c>
      <c r="R709" s="3">
        <v>48000000</v>
      </c>
    </row>
    <row r="710" spans="1:18" x14ac:dyDescent="0.25">
      <c r="A710" s="1" t="s">
        <v>4308</v>
      </c>
      <c r="B710" s="2">
        <v>38760</v>
      </c>
      <c r="C710" s="1" t="s">
        <v>32</v>
      </c>
      <c r="D710" s="1" t="s">
        <v>20</v>
      </c>
      <c r="E710" s="1" t="s">
        <v>3</v>
      </c>
      <c r="F710" s="1" t="s">
        <v>4</v>
      </c>
      <c r="G710" s="1" t="s">
        <v>132</v>
      </c>
      <c r="H710" s="1" t="s">
        <v>4309</v>
      </c>
      <c r="I710" s="1" t="s">
        <v>2473</v>
      </c>
      <c r="J710" s="1">
        <v>14000</v>
      </c>
      <c r="K710" s="1">
        <v>37967</v>
      </c>
      <c r="L710" s="1">
        <v>9</v>
      </c>
      <c r="M710" s="1">
        <v>2000</v>
      </c>
      <c r="N710" s="1">
        <v>5.6</v>
      </c>
      <c r="O710" s="1">
        <v>143</v>
      </c>
      <c r="P710" s="1">
        <v>95</v>
      </c>
      <c r="Q710" s="9">
        <v>88658172</v>
      </c>
      <c r="R710" s="3">
        <v>50000000</v>
      </c>
    </row>
    <row r="711" spans="1:18" x14ac:dyDescent="0.25">
      <c r="A711" s="1" t="s">
        <v>6304</v>
      </c>
      <c r="B711" s="2">
        <v>41234</v>
      </c>
      <c r="C711" s="1" t="s">
        <v>32</v>
      </c>
      <c r="D711" s="1" t="s">
        <v>77</v>
      </c>
      <c r="E711" s="1" t="s">
        <v>3</v>
      </c>
      <c r="F711" s="1" t="s">
        <v>4</v>
      </c>
      <c r="G711" s="1" t="s">
        <v>132</v>
      </c>
      <c r="H711" s="1" t="s">
        <v>459</v>
      </c>
      <c r="I711" s="1" t="s">
        <v>3305</v>
      </c>
      <c r="J711" s="1">
        <v>14000</v>
      </c>
      <c r="K711" s="1">
        <v>16184</v>
      </c>
      <c r="L711" s="1">
        <v>473</v>
      </c>
      <c r="M711" s="1">
        <v>19000</v>
      </c>
      <c r="N711" s="1">
        <v>5.8</v>
      </c>
      <c r="O711" s="1">
        <v>310</v>
      </c>
      <c r="P711" s="1">
        <v>99</v>
      </c>
      <c r="Q711" s="9">
        <v>83640426</v>
      </c>
      <c r="R711" s="3">
        <v>150000000</v>
      </c>
    </row>
    <row r="712" spans="1:18" x14ac:dyDescent="0.25">
      <c r="A712" s="1" t="s">
        <v>4599</v>
      </c>
      <c r="B712" s="2">
        <v>39126</v>
      </c>
      <c r="C712" s="1" t="s">
        <v>32</v>
      </c>
      <c r="D712" s="1" t="s">
        <v>40</v>
      </c>
      <c r="E712" s="1" t="s">
        <v>3</v>
      </c>
      <c r="F712" s="1" t="s">
        <v>4</v>
      </c>
      <c r="G712" s="1" t="s">
        <v>84</v>
      </c>
      <c r="H712" s="1" t="s">
        <v>4014</v>
      </c>
      <c r="I712" s="1" t="s">
        <v>4600</v>
      </c>
      <c r="J712" s="1">
        <v>14000</v>
      </c>
      <c r="K712" s="1">
        <v>28071</v>
      </c>
      <c r="L712" s="1">
        <v>47</v>
      </c>
      <c r="M712" s="1">
        <v>6000</v>
      </c>
      <c r="N712" s="1">
        <v>7.2</v>
      </c>
      <c r="O712" s="1">
        <v>181</v>
      </c>
      <c r="P712" s="1">
        <v>96</v>
      </c>
      <c r="Q712" s="9">
        <v>82234139</v>
      </c>
      <c r="R712" s="3">
        <v>17000000</v>
      </c>
    </row>
    <row r="713" spans="1:18" x14ac:dyDescent="0.25">
      <c r="A713" s="1" t="s">
        <v>6948</v>
      </c>
      <c r="B713" s="2">
        <v>42321</v>
      </c>
      <c r="C713" s="1" t="s">
        <v>32</v>
      </c>
      <c r="D713" s="1" t="s">
        <v>20</v>
      </c>
      <c r="E713" s="1" t="s">
        <v>3</v>
      </c>
      <c r="F713" s="1" t="s">
        <v>4</v>
      </c>
      <c r="G713" s="1" t="s">
        <v>92</v>
      </c>
      <c r="H713" s="1" t="s">
        <v>459</v>
      </c>
      <c r="I713" s="1" t="s">
        <v>4917</v>
      </c>
      <c r="J713" s="1">
        <v>14000</v>
      </c>
      <c r="K713" s="1">
        <v>30010</v>
      </c>
      <c r="L713" s="1">
        <v>3000</v>
      </c>
      <c r="M713" s="1">
        <v>30000</v>
      </c>
      <c r="N713" s="1">
        <v>6.4</v>
      </c>
      <c r="O713" s="1">
        <v>280</v>
      </c>
      <c r="P713" s="1">
        <v>125</v>
      </c>
      <c r="Q713" s="9">
        <v>81257500</v>
      </c>
      <c r="R713" s="3">
        <v>68000000</v>
      </c>
    </row>
    <row r="714" spans="1:18" x14ac:dyDescent="0.25">
      <c r="A714" s="1" t="s">
        <v>1435</v>
      </c>
      <c r="B714" s="2">
        <v>35096</v>
      </c>
      <c r="C714" s="1" t="s">
        <v>32</v>
      </c>
      <c r="D714" s="1" t="s">
        <v>9</v>
      </c>
      <c r="E714" s="1" t="s">
        <v>3</v>
      </c>
      <c r="F714" s="1" t="s">
        <v>4</v>
      </c>
      <c r="G714" s="1" t="s">
        <v>92</v>
      </c>
      <c r="H714" s="1" t="s">
        <v>1436</v>
      </c>
      <c r="I714" s="1" t="s">
        <v>1437</v>
      </c>
      <c r="J714" s="1">
        <v>14000</v>
      </c>
      <c r="K714" s="1">
        <v>15912</v>
      </c>
      <c r="L714" s="1">
        <v>333</v>
      </c>
      <c r="M714" s="1">
        <v>0</v>
      </c>
      <c r="N714" s="1">
        <v>7.4</v>
      </c>
      <c r="O714" s="1">
        <v>116</v>
      </c>
      <c r="P714" s="1">
        <v>162</v>
      </c>
      <c r="Q714" s="9">
        <v>78651430</v>
      </c>
      <c r="R714" s="3">
        <v>27000000</v>
      </c>
    </row>
    <row r="715" spans="1:18" x14ac:dyDescent="0.25">
      <c r="A715" s="1" t="s">
        <v>1974</v>
      </c>
      <c r="B715" s="2">
        <v>36333</v>
      </c>
      <c r="C715" s="1" t="s">
        <v>32</v>
      </c>
      <c r="D715" s="1" t="s">
        <v>9</v>
      </c>
      <c r="E715" s="1" t="s">
        <v>3</v>
      </c>
      <c r="F715" s="1" t="s">
        <v>4</v>
      </c>
      <c r="G715" s="1" t="s">
        <v>92</v>
      </c>
      <c r="H715" s="1" t="s">
        <v>196</v>
      </c>
      <c r="I715" s="1" t="s">
        <v>531</v>
      </c>
      <c r="J715" s="1">
        <v>14000</v>
      </c>
      <c r="K715" s="1">
        <v>20761</v>
      </c>
      <c r="L715" s="1">
        <v>0</v>
      </c>
      <c r="M715" s="1">
        <v>0</v>
      </c>
      <c r="N715" s="1">
        <v>6.8</v>
      </c>
      <c r="O715" s="1">
        <v>171</v>
      </c>
      <c r="P715" s="1">
        <v>156</v>
      </c>
      <c r="Q715" s="9">
        <v>75530832</v>
      </c>
      <c r="R715" s="3">
        <v>55000000</v>
      </c>
    </row>
    <row r="716" spans="1:18" x14ac:dyDescent="0.25">
      <c r="A716" s="1" t="s">
        <v>5849</v>
      </c>
      <c r="B716" s="2">
        <v>40815</v>
      </c>
      <c r="C716" s="1" t="s">
        <v>32</v>
      </c>
      <c r="D716" s="1" t="s">
        <v>20</v>
      </c>
      <c r="E716" s="1" t="s">
        <v>3</v>
      </c>
      <c r="F716" s="1" t="s">
        <v>4</v>
      </c>
      <c r="G716" s="1" t="s">
        <v>84</v>
      </c>
      <c r="H716" s="1" t="s">
        <v>196</v>
      </c>
      <c r="I716" s="1" t="s">
        <v>1360</v>
      </c>
      <c r="J716" s="1">
        <v>14000</v>
      </c>
      <c r="K716" s="1">
        <v>27405</v>
      </c>
      <c r="L716" s="1">
        <v>221</v>
      </c>
      <c r="M716" s="1">
        <v>0</v>
      </c>
      <c r="N716" s="1">
        <v>3.4</v>
      </c>
      <c r="O716" s="1">
        <v>156</v>
      </c>
      <c r="P716" s="1">
        <v>91</v>
      </c>
      <c r="Q716" s="9">
        <v>74158157</v>
      </c>
      <c r="R716" s="3">
        <v>79000000</v>
      </c>
    </row>
    <row r="717" spans="1:18" x14ac:dyDescent="0.25">
      <c r="A717" s="1" t="s">
        <v>2627</v>
      </c>
      <c r="B717" s="2">
        <v>36946</v>
      </c>
      <c r="C717" s="1" t="s">
        <v>32</v>
      </c>
      <c r="D717" s="1" t="s">
        <v>20</v>
      </c>
      <c r="E717" s="1" t="s">
        <v>3</v>
      </c>
      <c r="F717" s="1" t="s">
        <v>83</v>
      </c>
      <c r="G717" s="1" t="s">
        <v>92</v>
      </c>
      <c r="H717" s="1" t="s">
        <v>1436</v>
      </c>
      <c r="I717" s="1" t="s">
        <v>2628</v>
      </c>
      <c r="J717" s="1">
        <v>14000</v>
      </c>
      <c r="K717" s="1">
        <v>16999</v>
      </c>
      <c r="L717" s="1">
        <v>11</v>
      </c>
      <c r="M717" s="1">
        <v>0</v>
      </c>
      <c r="N717" s="1">
        <v>6.7</v>
      </c>
      <c r="O717" s="1">
        <v>168</v>
      </c>
      <c r="P717" s="1">
        <v>97</v>
      </c>
      <c r="Q717" s="9">
        <v>71500556</v>
      </c>
      <c r="R717" s="3">
        <v>26000000</v>
      </c>
    </row>
    <row r="718" spans="1:18" x14ac:dyDescent="0.25">
      <c r="A718" s="1" t="s">
        <v>3063</v>
      </c>
      <c r="B718" s="2">
        <v>37362</v>
      </c>
      <c r="C718" s="1" t="s">
        <v>32</v>
      </c>
      <c r="D718" s="1" t="s">
        <v>9</v>
      </c>
      <c r="E718" s="1" t="s">
        <v>3</v>
      </c>
      <c r="F718" s="1" t="s">
        <v>4</v>
      </c>
      <c r="G718" s="1" t="s">
        <v>92</v>
      </c>
      <c r="H718" s="1" t="s">
        <v>196</v>
      </c>
      <c r="I718" s="1" t="s">
        <v>2413</v>
      </c>
      <c r="J718" s="1">
        <v>14000</v>
      </c>
      <c r="K718" s="1">
        <v>15658</v>
      </c>
      <c r="L718" s="1">
        <v>22000</v>
      </c>
      <c r="M718" s="1">
        <v>0</v>
      </c>
      <c r="N718" s="1">
        <v>7.2</v>
      </c>
      <c r="O718" s="1">
        <v>185</v>
      </c>
      <c r="P718" s="1">
        <v>118</v>
      </c>
      <c r="Q718" s="9">
        <v>67263182</v>
      </c>
      <c r="R718" s="3">
        <v>46000000</v>
      </c>
    </row>
    <row r="719" spans="1:18" x14ac:dyDescent="0.25">
      <c r="A719" s="1" t="s">
        <v>813</v>
      </c>
      <c r="B719" s="2">
        <v>33008</v>
      </c>
      <c r="C719" s="1" t="s">
        <v>32</v>
      </c>
      <c r="D719" s="1" t="s">
        <v>2</v>
      </c>
      <c r="E719" s="1" t="s">
        <v>3</v>
      </c>
      <c r="F719" s="1" t="s">
        <v>4</v>
      </c>
      <c r="G719" s="1" t="s">
        <v>92</v>
      </c>
      <c r="H719" s="1" t="s">
        <v>196</v>
      </c>
      <c r="I719" s="1" t="s">
        <v>197</v>
      </c>
      <c r="J719" s="1">
        <v>14000</v>
      </c>
      <c r="K719" s="1">
        <v>16949</v>
      </c>
      <c r="L719" s="1">
        <v>0</v>
      </c>
      <c r="M719" s="1">
        <v>0</v>
      </c>
      <c r="N719" s="1">
        <v>7.6</v>
      </c>
      <c r="O719" s="1">
        <v>110</v>
      </c>
      <c r="P719" s="1">
        <v>170</v>
      </c>
      <c r="Q719" s="9">
        <v>66676062</v>
      </c>
      <c r="R719" s="3">
        <v>54000000</v>
      </c>
    </row>
    <row r="720" spans="1:18" x14ac:dyDescent="0.25">
      <c r="A720" s="1" t="s">
        <v>6053</v>
      </c>
      <c r="B720" s="2">
        <v>41091</v>
      </c>
      <c r="C720" s="1" t="s">
        <v>32</v>
      </c>
      <c r="D720" s="1" t="s">
        <v>77</v>
      </c>
      <c r="E720" s="1" t="s">
        <v>3</v>
      </c>
      <c r="F720" s="1" t="s">
        <v>4</v>
      </c>
      <c r="G720" s="1" t="s">
        <v>132</v>
      </c>
      <c r="H720" s="1" t="s">
        <v>459</v>
      </c>
      <c r="I720" s="1" t="s">
        <v>1932</v>
      </c>
      <c r="J720" s="1">
        <v>14000</v>
      </c>
      <c r="K720" s="1">
        <v>26679</v>
      </c>
      <c r="L720" s="1">
        <v>532</v>
      </c>
      <c r="M720" s="1">
        <v>44000</v>
      </c>
      <c r="N720" s="1">
        <v>5.9</v>
      </c>
      <c r="O720" s="1">
        <v>377</v>
      </c>
      <c r="P720" s="1">
        <v>131</v>
      </c>
      <c r="Q720" s="9">
        <v>65173160</v>
      </c>
      <c r="R720" s="3">
        <v>209000000</v>
      </c>
    </row>
    <row r="721" spans="1:18" x14ac:dyDescent="0.25">
      <c r="A721" s="1" t="s">
        <v>6776</v>
      </c>
      <c r="B721" s="2">
        <v>41874</v>
      </c>
      <c r="C721" s="1" t="s">
        <v>32</v>
      </c>
      <c r="D721" s="1" t="s">
        <v>40</v>
      </c>
      <c r="E721" s="1" t="s">
        <v>3</v>
      </c>
      <c r="F721" s="1" t="s">
        <v>338</v>
      </c>
      <c r="G721" s="1" t="s">
        <v>84</v>
      </c>
      <c r="H721" s="1" t="s">
        <v>459</v>
      </c>
      <c r="I721" s="1" t="s">
        <v>6777</v>
      </c>
      <c r="J721" s="1">
        <v>14000</v>
      </c>
      <c r="K721" s="1">
        <v>18795</v>
      </c>
      <c r="L721" s="1">
        <v>7</v>
      </c>
      <c r="M721" s="1">
        <v>0</v>
      </c>
      <c r="N721" s="1">
        <v>5.8</v>
      </c>
      <c r="O721" s="1">
        <v>121</v>
      </c>
      <c r="P721" s="1">
        <v>85</v>
      </c>
      <c r="Q721" s="9">
        <v>64238770</v>
      </c>
      <c r="R721" s="3">
        <v>42000000</v>
      </c>
    </row>
    <row r="722" spans="1:18" x14ac:dyDescent="0.25">
      <c r="A722" s="1" t="s">
        <v>1650</v>
      </c>
      <c r="B722" s="2">
        <v>35519</v>
      </c>
      <c r="C722" s="1" t="s">
        <v>32</v>
      </c>
      <c r="D722" s="1" t="s">
        <v>77</v>
      </c>
      <c r="E722" s="1" t="s">
        <v>3</v>
      </c>
      <c r="F722" s="1" t="s">
        <v>161</v>
      </c>
      <c r="G722" s="1" t="s">
        <v>132</v>
      </c>
      <c r="H722" s="1" t="s">
        <v>851</v>
      </c>
      <c r="I722" s="1" t="s">
        <v>1651</v>
      </c>
      <c r="J722" s="1">
        <v>14000</v>
      </c>
      <c r="K722" s="1">
        <v>39319</v>
      </c>
      <c r="L722" s="1">
        <v>0</v>
      </c>
      <c r="M722" s="1">
        <v>18000</v>
      </c>
      <c r="N722" s="1">
        <v>7.7</v>
      </c>
      <c r="O722" s="1">
        <v>173</v>
      </c>
      <c r="P722" s="1">
        <v>126</v>
      </c>
      <c r="Q722" s="9">
        <v>63540020</v>
      </c>
      <c r="R722" s="3">
        <v>93000000</v>
      </c>
    </row>
    <row r="723" spans="1:18" x14ac:dyDescent="0.25">
      <c r="A723" s="1" t="s">
        <v>4499</v>
      </c>
      <c r="B723" s="2">
        <v>38847</v>
      </c>
      <c r="C723" s="1" t="s">
        <v>32</v>
      </c>
      <c r="D723" s="1" t="s">
        <v>20</v>
      </c>
      <c r="E723" s="1" t="s">
        <v>3</v>
      </c>
      <c r="F723" s="1" t="s">
        <v>4</v>
      </c>
      <c r="G723" s="1" t="s">
        <v>132</v>
      </c>
      <c r="H723" s="1" t="s">
        <v>1082</v>
      </c>
      <c r="I723" s="1" t="s">
        <v>2568</v>
      </c>
      <c r="J723" s="1">
        <v>14000</v>
      </c>
      <c r="K723" s="1">
        <v>17423</v>
      </c>
      <c r="L723" s="1">
        <v>278</v>
      </c>
      <c r="M723" s="1">
        <v>19000</v>
      </c>
      <c r="N723" s="1">
        <v>6.9</v>
      </c>
      <c r="O723" s="1">
        <v>157</v>
      </c>
      <c r="P723" s="1">
        <v>138</v>
      </c>
      <c r="Q723" s="9">
        <v>63224849</v>
      </c>
      <c r="R723" s="3">
        <v>85000000</v>
      </c>
    </row>
    <row r="724" spans="1:18" x14ac:dyDescent="0.25">
      <c r="A724" s="1" t="s">
        <v>6013</v>
      </c>
      <c r="B724" s="2">
        <v>40608</v>
      </c>
      <c r="C724" s="1" t="s">
        <v>32</v>
      </c>
      <c r="D724" s="1" t="s">
        <v>77</v>
      </c>
      <c r="E724" s="1" t="s">
        <v>3</v>
      </c>
      <c r="F724" s="1" t="s">
        <v>83</v>
      </c>
      <c r="G724" s="1" t="s">
        <v>132</v>
      </c>
      <c r="H724" s="1" t="s">
        <v>459</v>
      </c>
      <c r="I724" s="1" t="s">
        <v>3998</v>
      </c>
      <c r="J724" s="1">
        <v>14000</v>
      </c>
      <c r="K724" s="1">
        <v>17152</v>
      </c>
      <c r="L724" s="1">
        <v>174</v>
      </c>
      <c r="M724" s="1">
        <v>29000</v>
      </c>
      <c r="N724" s="1">
        <v>6.9</v>
      </c>
      <c r="O724" s="1">
        <v>349</v>
      </c>
      <c r="P724" s="1">
        <v>113</v>
      </c>
      <c r="Q724" s="9">
        <v>61094903</v>
      </c>
      <c r="R724" s="3">
        <v>30000000</v>
      </c>
    </row>
    <row r="725" spans="1:18" x14ac:dyDescent="0.25">
      <c r="A725" s="1" t="s">
        <v>5626</v>
      </c>
      <c r="B725" s="2">
        <v>40382</v>
      </c>
      <c r="C725" s="1" t="s">
        <v>32</v>
      </c>
      <c r="D725" s="1" t="s">
        <v>77</v>
      </c>
      <c r="E725" s="1" t="s">
        <v>3</v>
      </c>
      <c r="F725" s="1" t="s">
        <v>11</v>
      </c>
      <c r="G725" s="1" t="s">
        <v>92</v>
      </c>
      <c r="H725" s="1" t="s">
        <v>851</v>
      </c>
      <c r="I725" s="1" t="s">
        <v>1230</v>
      </c>
      <c r="J725" s="1">
        <v>14000</v>
      </c>
      <c r="K725" s="1">
        <v>16098</v>
      </c>
      <c r="L725" s="1">
        <v>545</v>
      </c>
      <c r="M725" s="1">
        <v>19000</v>
      </c>
      <c r="N725" s="1">
        <v>5.9</v>
      </c>
      <c r="O725" s="1">
        <v>253</v>
      </c>
      <c r="P725" s="1">
        <v>97</v>
      </c>
      <c r="Q725" s="9">
        <v>60128566</v>
      </c>
      <c r="R725" s="3">
        <v>60000000</v>
      </c>
    </row>
    <row r="726" spans="1:18" x14ac:dyDescent="0.25">
      <c r="A726" s="1" t="s">
        <v>3380</v>
      </c>
      <c r="B726" s="2">
        <v>37702</v>
      </c>
      <c r="C726" s="1" t="s">
        <v>32</v>
      </c>
      <c r="D726" s="1" t="s">
        <v>20</v>
      </c>
      <c r="E726" s="1" t="s">
        <v>3</v>
      </c>
      <c r="F726" s="1" t="s">
        <v>83</v>
      </c>
      <c r="G726" s="1" t="s">
        <v>92</v>
      </c>
      <c r="H726" s="1" t="s">
        <v>1436</v>
      </c>
      <c r="I726" s="1" t="s">
        <v>3381</v>
      </c>
      <c r="J726" s="1">
        <v>14000</v>
      </c>
      <c r="K726" s="1">
        <v>28886</v>
      </c>
      <c r="L726" s="1">
        <v>628</v>
      </c>
      <c r="M726" s="1">
        <v>52000</v>
      </c>
      <c r="N726" s="1">
        <v>7.7</v>
      </c>
      <c r="O726" s="1">
        <v>218</v>
      </c>
      <c r="P726" s="1">
        <v>129</v>
      </c>
      <c r="Q726" s="9">
        <v>59365105</v>
      </c>
      <c r="R726" s="3">
        <v>45000000</v>
      </c>
    </row>
    <row r="727" spans="1:18" x14ac:dyDescent="0.25">
      <c r="A727" s="1" t="s">
        <v>741</v>
      </c>
      <c r="B727" s="2">
        <v>32787</v>
      </c>
      <c r="C727" s="1" t="s">
        <v>32</v>
      </c>
      <c r="D727" s="1" t="s">
        <v>2</v>
      </c>
      <c r="E727" s="1" t="s">
        <v>3</v>
      </c>
      <c r="F727" s="1" t="s">
        <v>4</v>
      </c>
      <c r="G727" s="1" t="s">
        <v>92</v>
      </c>
      <c r="H727" s="1" t="s">
        <v>196</v>
      </c>
      <c r="I727" s="1" t="s">
        <v>742</v>
      </c>
      <c r="J727" s="1">
        <v>14000</v>
      </c>
      <c r="K727" s="1">
        <v>15914</v>
      </c>
      <c r="L727" s="1">
        <v>17</v>
      </c>
      <c r="M727" s="1">
        <v>0</v>
      </c>
      <c r="N727" s="1">
        <v>6.8</v>
      </c>
      <c r="O727" s="1">
        <v>43</v>
      </c>
      <c r="P727" s="1">
        <v>113</v>
      </c>
      <c r="Q727" s="9">
        <v>58571513</v>
      </c>
      <c r="R727" s="3">
        <v>19000000</v>
      </c>
    </row>
    <row r="728" spans="1:18" x14ac:dyDescent="0.25">
      <c r="A728" s="1" t="s">
        <v>3804</v>
      </c>
      <c r="B728" s="2">
        <v>38163</v>
      </c>
      <c r="C728" s="1" t="s">
        <v>32</v>
      </c>
      <c r="D728" s="1" t="s">
        <v>77</v>
      </c>
      <c r="E728" s="1" t="s">
        <v>3</v>
      </c>
      <c r="F728" s="1" t="s">
        <v>4</v>
      </c>
      <c r="G728" s="1" t="s">
        <v>132</v>
      </c>
      <c r="H728" s="1" t="s">
        <v>2206</v>
      </c>
      <c r="I728" s="1" t="s">
        <v>2436</v>
      </c>
      <c r="J728" s="1">
        <v>14000</v>
      </c>
      <c r="K728" s="1">
        <v>17159</v>
      </c>
      <c r="L728" s="1">
        <v>123</v>
      </c>
      <c r="M728" s="1">
        <v>0</v>
      </c>
      <c r="N728" s="1">
        <v>6.7</v>
      </c>
      <c r="O728" s="1">
        <v>207</v>
      </c>
      <c r="P728" s="1">
        <v>134</v>
      </c>
      <c r="Q728" s="9">
        <v>57637485</v>
      </c>
      <c r="R728" s="3">
        <v>105000000</v>
      </c>
    </row>
    <row r="729" spans="1:18" x14ac:dyDescent="0.25">
      <c r="A729" s="1" t="s">
        <v>4013</v>
      </c>
      <c r="B729" s="2">
        <v>38467</v>
      </c>
      <c r="C729" s="1" t="s">
        <v>32</v>
      </c>
      <c r="D729" s="1" t="s">
        <v>20</v>
      </c>
      <c r="E729" s="1" t="s">
        <v>3</v>
      </c>
      <c r="F729" s="1" t="s">
        <v>4</v>
      </c>
      <c r="G729" s="1" t="s">
        <v>84</v>
      </c>
      <c r="H729" s="1" t="s">
        <v>4014</v>
      </c>
      <c r="I729" s="1" t="s">
        <v>2701</v>
      </c>
      <c r="J729" s="1">
        <v>14000</v>
      </c>
      <c r="K729" s="1">
        <v>27351</v>
      </c>
      <c r="L729" s="1">
        <v>58</v>
      </c>
      <c r="M729" s="1">
        <v>743</v>
      </c>
      <c r="N729" s="1">
        <v>5.6</v>
      </c>
      <c r="O729" s="1">
        <v>94</v>
      </c>
      <c r="P729" s="1">
        <v>95</v>
      </c>
      <c r="Q729" s="9">
        <v>52580895</v>
      </c>
      <c r="R729" s="3">
        <v>45000000</v>
      </c>
    </row>
    <row r="730" spans="1:18" x14ac:dyDescent="0.25">
      <c r="A730" s="1" t="s">
        <v>5977</v>
      </c>
      <c r="B730" s="2">
        <v>40576</v>
      </c>
      <c r="C730" s="1" t="s">
        <v>32</v>
      </c>
      <c r="D730" s="1" t="s">
        <v>77</v>
      </c>
      <c r="E730" s="1" t="s">
        <v>3</v>
      </c>
      <c r="F730" s="1" t="s">
        <v>4</v>
      </c>
      <c r="G730" s="1" t="s">
        <v>92</v>
      </c>
      <c r="H730" s="1" t="s">
        <v>459</v>
      </c>
      <c r="I730" s="1" t="s">
        <v>3108</v>
      </c>
      <c r="J730" s="1">
        <v>14000</v>
      </c>
      <c r="K730" s="1">
        <v>16606</v>
      </c>
      <c r="L730" s="1">
        <v>248</v>
      </c>
      <c r="M730" s="1">
        <v>32000</v>
      </c>
      <c r="N730" s="1">
        <v>6.8</v>
      </c>
      <c r="O730" s="1">
        <v>408</v>
      </c>
      <c r="P730" s="1">
        <v>117</v>
      </c>
      <c r="Q730" s="9">
        <v>51533608</v>
      </c>
      <c r="R730" s="3">
        <v>25000000</v>
      </c>
    </row>
    <row r="731" spans="1:18" x14ac:dyDescent="0.25">
      <c r="A731" s="1" t="s">
        <v>3737</v>
      </c>
      <c r="B731" s="2">
        <v>38278</v>
      </c>
      <c r="C731" s="1" t="s">
        <v>32</v>
      </c>
      <c r="D731" s="1" t="s">
        <v>77</v>
      </c>
      <c r="E731" s="1" t="s">
        <v>3</v>
      </c>
      <c r="F731" s="1" t="s">
        <v>11</v>
      </c>
      <c r="G731" s="1" t="s">
        <v>92</v>
      </c>
      <c r="H731" s="1" t="s">
        <v>851</v>
      </c>
      <c r="I731" s="1" t="s">
        <v>3738</v>
      </c>
      <c r="J731" s="1">
        <v>14000</v>
      </c>
      <c r="K731" s="1">
        <v>16791</v>
      </c>
      <c r="L731" s="1">
        <v>38</v>
      </c>
      <c r="M731" s="1">
        <v>0</v>
      </c>
      <c r="N731" s="1">
        <v>6.2</v>
      </c>
      <c r="O731" s="1">
        <v>191</v>
      </c>
      <c r="P731" s="1">
        <v>98</v>
      </c>
      <c r="Q731" s="9">
        <v>50740078</v>
      </c>
      <c r="R731" s="3">
        <v>45000000</v>
      </c>
    </row>
    <row r="732" spans="1:18" x14ac:dyDescent="0.25">
      <c r="A732" s="1" t="s">
        <v>4729</v>
      </c>
      <c r="B732" s="2">
        <v>39396</v>
      </c>
      <c r="C732" s="1" t="s">
        <v>32</v>
      </c>
      <c r="D732" s="1" t="s">
        <v>77</v>
      </c>
      <c r="E732" s="1" t="s">
        <v>3</v>
      </c>
      <c r="F732" s="1" t="s">
        <v>161</v>
      </c>
      <c r="G732" s="1" t="s">
        <v>92</v>
      </c>
      <c r="H732" s="1" t="s">
        <v>851</v>
      </c>
      <c r="I732" s="1" t="s">
        <v>517</v>
      </c>
      <c r="J732" s="1">
        <v>14000</v>
      </c>
      <c r="K732" s="1">
        <v>16225</v>
      </c>
      <c r="L732" s="1">
        <v>85</v>
      </c>
      <c r="M732" s="1">
        <v>0</v>
      </c>
      <c r="N732" s="1">
        <v>6.3</v>
      </c>
      <c r="O732" s="1">
        <v>216</v>
      </c>
      <c r="P732" s="1">
        <v>94</v>
      </c>
      <c r="Q732" s="9">
        <v>50648679</v>
      </c>
      <c r="R732" s="3">
        <v>45000000</v>
      </c>
    </row>
    <row r="733" spans="1:18" x14ac:dyDescent="0.25">
      <c r="A733" s="1" t="s">
        <v>4016</v>
      </c>
      <c r="B733" s="2">
        <v>38565</v>
      </c>
      <c r="C733" s="1" t="s">
        <v>32</v>
      </c>
      <c r="D733" s="1" t="s">
        <v>77</v>
      </c>
      <c r="E733" s="1" t="s">
        <v>3</v>
      </c>
      <c r="F733" s="1" t="s">
        <v>4</v>
      </c>
      <c r="G733" s="1" t="s">
        <v>92</v>
      </c>
      <c r="H733" s="1" t="s">
        <v>459</v>
      </c>
      <c r="I733" s="1" t="s">
        <v>274</v>
      </c>
      <c r="J733" s="1">
        <v>14000</v>
      </c>
      <c r="K733" s="1">
        <v>19600</v>
      </c>
      <c r="L733" s="1">
        <v>0</v>
      </c>
      <c r="M733" s="1">
        <v>0</v>
      </c>
      <c r="N733" s="1">
        <v>7.2</v>
      </c>
      <c r="O733" s="1">
        <v>239</v>
      </c>
      <c r="P733" s="1">
        <v>194</v>
      </c>
      <c r="Q733" s="9">
        <v>47396698</v>
      </c>
      <c r="R733" s="3">
        <v>130000000</v>
      </c>
    </row>
    <row r="734" spans="1:18" x14ac:dyDescent="0.25">
      <c r="A734" s="1" t="s">
        <v>4055</v>
      </c>
      <c r="B734" s="2">
        <v>38479</v>
      </c>
      <c r="C734" s="1" t="s">
        <v>32</v>
      </c>
      <c r="D734" s="1" t="s">
        <v>20</v>
      </c>
      <c r="E734" s="1" t="s">
        <v>3</v>
      </c>
      <c r="F734" s="1" t="s">
        <v>4</v>
      </c>
      <c r="G734" s="1" t="s">
        <v>84</v>
      </c>
      <c r="H734" s="1" t="s">
        <v>1436</v>
      </c>
      <c r="I734" s="1" t="s">
        <v>1935</v>
      </c>
      <c r="J734" s="1">
        <v>14000</v>
      </c>
      <c r="K734" s="1">
        <v>17278</v>
      </c>
      <c r="L734" s="1">
        <v>52</v>
      </c>
      <c r="M734" s="1">
        <v>0</v>
      </c>
      <c r="N734" s="1">
        <v>6.6</v>
      </c>
      <c r="O734" s="1">
        <v>128</v>
      </c>
      <c r="P734" s="1">
        <v>97</v>
      </c>
      <c r="Q734" s="9">
        <v>47124400</v>
      </c>
      <c r="R734" s="3">
        <v>25000000</v>
      </c>
    </row>
    <row r="735" spans="1:18" x14ac:dyDescent="0.25">
      <c r="A735" s="1" t="s">
        <v>2925</v>
      </c>
      <c r="B735" s="2">
        <v>37086</v>
      </c>
      <c r="C735" s="1" t="s">
        <v>32</v>
      </c>
      <c r="D735" s="1" t="s">
        <v>20</v>
      </c>
      <c r="E735" s="1" t="s">
        <v>3</v>
      </c>
      <c r="F735" s="1" t="s">
        <v>11</v>
      </c>
      <c r="G735" s="1" t="s">
        <v>132</v>
      </c>
      <c r="H735" s="1" t="s">
        <v>851</v>
      </c>
      <c r="I735" s="1" t="s">
        <v>1431</v>
      </c>
      <c r="J735" s="1">
        <v>14000</v>
      </c>
      <c r="K735" s="1">
        <v>34565</v>
      </c>
      <c r="L735" s="1">
        <v>0</v>
      </c>
      <c r="M735" s="1">
        <v>0</v>
      </c>
      <c r="N735" s="1">
        <v>6.6</v>
      </c>
      <c r="O735" s="1">
        <v>135</v>
      </c>
      <c r="P735" s="1">
        <v>90</v>
      </c>
      <c r="Q735" s="9">
        <v>45162741</v>
      </c>
      <c r="R735" s="3">
        <v>28000000</v>
      </c>
    </row>
    <row r="736" spans="1:18" x14ac:dyDescent="0.25">
      <c r="A736" s="1" t="s">
        <v>408</v>
      </c>
      <c r="B736" s="2">
        <v>30380</v>
      </c>
      <c r="C736" s="1" t="s">
        <v>32</v>
      </c>
      <c r="D736" s="1" t="s">
        <v>2</v>
      </c>
      <c r="E736" s="1" t="s">
        <v>3</v>
      </c>
      <c r="F736" s="1" t="s">
        <v>4</v>
      </c>
      <c r="G736" s="1" t="s">
        <v>92</v>
      </c>
      <c r="H736" s="1" t="s">
        <v>196</v>
      </c>
      <c r="I736" s="1" t="s">
        <v>296</v>
      </c>
      <c r="J736" s="1">
        <v>14000</v>
      </c>
      <c r="K736" s="1">
        <v>16464</v>
      </c>
      <c r="L736" s="1">
        <v>0</v>
      </c>
      <c r="M736" s="1">
        <v>19000</v>
      </c>
      <c r="N736" s="1">
        <v>8.3000000000000007</v>
      </c>
      <c r="O736" s="1">
        <v>147</v>
      </c>
      <c r="P736" s="1">
        <v>142</v>
      </c>
      <c r="Q736" s="9">
        <v>44700000</v>
      </c>
      <c r="R736" s="3">
        <v>25000000</v>
      </c>
    </row>
    <row r="737" spans="1:18" x14ac:dyDescent="0.25">
      <c r="A737" s="1" t="s">
        <v>6581</v>
      </c>
      <c r="B737" s="2">
        <v>41917</v>
      </c>
      <c r="C737" s="1" t="s">
        <v>32</v>
      </c>
      <c r="D737" s="1" t="s">
        <v>20</v>
      </c>
      <c r="E737" s="1" t="s">
        <v>3</v>
      </c>
      <c r="F737" s="1" t="s">
        <v>4</v>
      </c>
      <c r="G737" s="1" t="s">
        <v>92</v>
      </c>
      <c r="H737" s="1" t="s">
        <v>459</v>
      </c>
      <c r="I737" s="1" t="s">
        <v>4917</v>
      </c>
      <c r="J737" s="1">
        <v>14000</v>
      </c>
      <c r="K737" s="1">
        <v>28927</v>
      </c>
      <c r="L737" s="1">
        <v>3000</v>
      </c>
      <c r="M737" s="1">
        <v>24000</v>
      </c>
      <c r="N737" s="1">
        <v>6.1</v>
      </c>
      <c r="O737" s="1">
        <v>303</v>
      </c>
      <c r="P737" s="1">
        <v>136</v>
      </c>
      <c r="Q737" s="9">
        <v>42615685</v>
      </c>
      <c r="R737" s="3">
        <v>40000000</v>
      </c>
    </row>
    <row r="738" spans="1:18" x14ac:dyDescent="0.25">
      <c r="A738" s="1" t="s">
        <v>6181</v>
      </c>
      <c r="B738" s="2">
        <v>41269</v>
      </c>
      <c r="C738" s="1" t="s">
        <v>32</v>
      </c>
      <c r="D738" s="1" t="s">
        <v>77</v>
      </c>
      <c r="E738" s="1" t="s">
        <v>3</v>
      </c>
      <c r="F738" s="1" t="s">
        <v>11</v>
      </c>
      <c r="G738" s="1" t="s">
        <v>92</v>
      </c>
      <c r="H738" s="1" t="s">
        <v>851</v>
      </c>
      <c r="I738" s="1" t="s">
        <v>1230</v>
      </c>
      <c r="J738" s="1">
        <v>14000</v>
      </c>
      <c r="K738" s="1">
        <v>17913</v>
      </c>
      <c r="L738" s="1">
        <v>545</v>
      </c>
      <c r="M738" s="1">
        <v>32000</v>
      </c>
      <c r="N738" s="1">
        <v>5.4</v>
      </c>
      <c r="O738" s="1">
        <v>239</v>
      </c>
      <c r="P738" s="1">
        <v>96</v>
      </c>
      <c r="Q738" s="9">
        <v>42345531</v>
      </c>
      <c r="R738" s="3">
        <v>65000000</v>
      </c>
    </row>
    <row r="739" spans="1:18" x14ac:dyDescent="0.25">
      <c r="A739" s="1" t="s">
        <v>6469</v>
      </c>
      <c r="B739" s="2">
        <v>41412</v>
      </c>
      <c r="C739" s="1" t="s">
        <v>32</v>
      </c>
      <c r="D739" s="1" t="s">
        <v>77</v>
      </c>
      <c r="E739" s="1" t="s">
        <v>3</v>
      </c>
      <c r="F739" s="1" t="s">
        <v>4</v>
      </c>
      <c r="G739" s="1" t="s">
        <v>92</v>
      </c>
      <c r="H739" s="1" t="s">
        <v>2206</v>
      </c>
      <c r="I739" s="1" t="s">
        <v>2436</v>
      </c>
      <c r="J739" s="1">
        <v>14000</v>
      </c>
      <c r="K739" s="1">
        <v>17551</v>
      </c>
      <c r="L739" s="1">
        <v>123</v>
      </c>
      <c r="M739" s="1">
        <v>39000</v>
      </c>
      <c r="N739" s="1">
        <v>6.4</v>
      </c>
      <c r="O739" s="1">
        <v>302</v>
      </c>
      <c r="P739" s="1">
        <v>127</v>
      </c>
      <c r="Q739" s="9">
        <v>41997790</v>
      </c>
      <c r="R739" s="3">
        <v>38000000</v>
      </c>
    </row>
    <row r="740" spans="1:18" x14ac:dyDescent="0.25">
      <c r="A740" s="1" t="s">
        <v>3588</v>
      </c>
      <c r="B740" s="2">
        <v>38134</v>
      </c>
      <c r="C740" s="1" t="s">
        <v>32</v>
      </c>
      <c r="D740" s="1" t="s">
        <v>20</v>
      </c>
      <c r="E740" s="1" t="s">
        <v>3</v>
      </c>
      <c r="F740" s="1" t="s">
        <v>83</v>
      </c>
      <c r="G740" s="1" t="s">
        <v>92</v>
      </c>
      <c r="H740" s="1" t="s">
        <v>1436</v>
      </c>
      <c r="I740" s="1" t="s">
        <v>3589</v>
      </c>
      <c r="J740" s="1">
        <v>14000</v>
      </c>
      <c r="K740" s="1">
        <v>15634</v>
      </c>
      <c r="L740" s="1">
        <v>17</v>
      </c>
      <c r="M740" s="1">
        <v>0</v>
      </c>
      <c r="N740" s="1">
        <v>5.9</v>
      </c>
      <c r="O740" s="1">
        <v>143</v>
      </c>
      <c r="P740" s="1">
        <v>108</v>
      </c>
      <c r="Q740" s="9">
        <v>40203020</v>
      </c>
      <c r="R740" s="3">
        <v>40000000</v>
      </c>
    </row>
    <row r="741" spans="1:18" x14ac:dyDescent="0.25">
      <c r="A741" s="1" t="s">
        <v>3134</v>
      </c>
      <c r="B741" s="2">
        <v>37450</v>
      </c>
      <c r="C741" s="1" t="s">
        <v>32</v>
      </c>
      <c r="D741" s="1" t="s">
        <v>77</v>
      </c>
      <c r="E741" s="1" t="s">
        <v>3</v>
      </c>
      <c r="F741" s="1" t="s">
        <v>83</v>
      </c>
      <c r="G741" s="1" t="s">
        <v>92</v>
      </c>
      <c r="H741" s="1" t="s">
        <v>851</v>
      </c>
      <c r="I741" s="1" t="s">
        <v>1230</v>
      </c>
      <c r="J741" s="1">
        <v>14000</v>
      </c>
      <c r="K741" s="1">
        <v>17902</v>
      </c>
      <c r="L741" s="1">
        <v>545</v>
      </c>
      <c r="M741" s="1">
        <v>0</v>
      </c>
      <c r="N741" s="1">
        <v>6.7</v>
      </c>
      <c r="O741" s="1">
        <v>226</v>
      </c>
      <c r="P741" s="1">
        <v>100</v>
      </c>
      <c r="Q741" s="9">
        <v>39532308</v>
      </c>
      <c r="R741" s="3">
        <v>33000000</v>
      </c>
    </row>
    <row r="742" spans="1:18" x14ac:dyDescent="0.25">
      <c r="A742" s="1" t="s">
        <v>2435</v>
      </c>
      <c r="B742" s="2">
        <v>36746</v>
      </c>
      <c r="C742" s="1" t="s">
        <v>32</v>
      </c>
      <c r="D742" s="1" t="s">
        <v>91</v>
      </c>
      <c r="E742" s="1" t="s">
        <v>3</v>
      </c>
      <c r="F742" s="1" t="s">
        <v>4</v>
      </c>
      <c r="G742" s="1" t="s">
        <v>92</v>
      </c>
      <c r="H742" s="1" t="s">
        <v>2206</v>
      </c>
      <c r="I742" s="1" t="s">
        <v>2436</v>
      </c>
      <c r="J742" s="1">
        <v>14000</v>
      </c>
      <c r="K742" s="1">
        <v>16196</v>
      </c>
      <c r="L742" s="1">
        <v>123</v>
      </c>
      <c r="M742" s="1">
        <v>5000</v>
      </c>
      <c r="N742" s="1">
        <v>7.1</v>
      </c>
      <c r="O742" s="1">
        <v>214</v>
      </c>
      <c r="P742" s="1">
        <v>112</v>
      </c>
      <c r="Q742" s="9">
        <v>39235088</v>
      </c>
      <c r="R742" s="3">
        <v>23000000</v>
      </c>
    </row>
    <row r="743" spans="1:18" x14ac:dyDescent="0.25">
      <c r="A743" s="1" t="s">
        <v>3534</v>
      </c>
      <c r="B743" s="2">
        <v>37881</v>
      </c>
      <c r="C743" s="1" t="s">
        <v>32</v>
      </c>
      <c r="D743" s="1" t="s">
        <v>20</v>
      </c>
      <c r="E743" s="1" t="s">
        <v>3</v>
      </c>
      <c r="F743" s="1" t="s">
        <v>4</v>
      </c>
      <c r="G743" s="1" t="s">
        <v>84</v>
      </c>
      <c r="H743" s="1" t="s">
        <v>1436</v>
      </c>
      <c r="I743" s="1" t="s">
        <v>2719</v>
      </c>
      <c r="J743" s="1">
        <v>14000</v>
      </c>
      <c r="K743" s="1">
        <v>16400</v>
      </c>
      <c r="L743" s="1">
        <v>29</v>
      </c>
      <c r="M743" s="1">
        <v>0</v>
      </c>
      <c r="N743" s="1">
        <v>5.8</v>
      </c>
      <c r="O743" s="1">
        <v>66</v>
      </c>
      <c r="P743" s="1">
        <v>105</v>
      </c>
      <c r="Q743" s="9">
        <v>35990505</v>
      </c>
      <c r="R743" s="3">
        <v>20000000</v>
      </c>
    </row>
    <row r="744" spans="1:18" x14ac:dyDescent="0.25">
      <c r="A744" s="1" t="s">
        <v>3077</v>
      </c>
      <c r="B744" s="2">
        <v>37300</v>
      </c>
      <c r="C744" s="1" t="s">
        <v>32</v>
      </c>
      <c r="D744" s="1" t="s">
        <v>9</v>
      </c>
      <c r="E744" s="1" t="s">
        <v>3</v>
      </c>
      <c r="F744" s="1" t="s">
        <v>83</v>
      </c>
      <c r="G744" s="1" t="s">
        <v>132</v>
      </c>
      <c r="H744" s="1" t="s">
        <v>459</v>
      </c>
      <c r="I744" s="1" t="s">
        <v>3078</v>
      </c>
      <c r="J744" s="1">
        <v>14000</v>
      </c>
      <c r="K744" s="1">
        <v>15149</v>
      </c>
      <c r="L744" s="1">
        <v>0</v>
      </c>
      <c r="M744" s="1">
        <v>0</v>
      </c>
      <c r="N744" s="1">
        <v>6.7</v>
      </c>
      <c r="O744" s="1">
        <v>136</v>
      </c>
      <c r="P744" s="1">
        <v>138</v>
      </c>
      <c r="Q744" s="9">
        <v>35168677</v>
      </c>
      <c r="R744" s="3">
        <v>100000000</v>
      </c>
    </row>
    <row r="745" spans="1:18" x14ac:dyDescent="0.25">
      <c r="A745" s="1" t="s">
        <v>5088</v>
      </c>
      <c r="B745" s="2">
        <v>39693</v>
      </c>
      <c r="C745" s="1" t="s">
        <v>32</v>
      </c>
      <c r="D745" s="1" t="s">
        <v>9</v>
      </c>
      <c r="E745" s="1" t="s">
        <v>3</v>
      </c>
      <c r="F745" s="1" t="s">
        <v>4</v>
      </c>
      <c r="G745" s="1" t="s">
        <v>92</v>
      </c>
      <c r="H745" s="1" t="s">
        <v>1082</v>
      </c>
      <c r="I745" s="1" t="s">
        <v>2298</v>
      </c>
      <c r="J745" s="1">
        <v>14000</v>
      </c>
      <c r="K745" s="1">
        <v>14504</v>
      </c>
      <c r="L745" s="1">
        <v>335</v>
      </c>
      <c r="M745" s="1">
        <v>15000</v>
      </c>
      <c r="N745" s="1">
        <v>7.6</v>
      </c>
      <c r="O745" s="1">
        <v>299</v>
      </c>
      <c r="P745" s="1">
        <v>124</v>
      </c>
      <c r="Q745" s="9">
        <v>34180954</v>
      </c>
      <c r="R745" s="3">
        <v>32000000</v>
      </c>
    </row>
    <row r="746" spans="1:18" x14ac:dyDescent="0.25">
      <c r="A746" s="1" t="s">
        <v>3634</v>
      </c>
      <c r="B746" s="2">
        <v>38273</v>
      </c>
      <c r="C746" s="1" t="s">
        <v>32</v>
      </c>
      <c r="D746" s="1" t="s">
        <v>9</v>
      </c>
      <c r="E746" s="1" t="s">
        <v>3</v>
      </c>
      <c r="F746" s="1" t="s">
        <v>4</v>
      </c>
      <c r="G746" s="1" t="s">
        <v>92</v>
      </c>
      <c r="H746" s="1" t="s">
        <v>1082</v>
      </c>
      <c r="I746" s="1" t="s">
        <v>3635</v>
      </c>
      <c r="J746" s="1">
        <v>14000</v>
      </c>
      <c r="K746" s="1">
        <v>19364</v>
      </c>
      <c r="L746" s="1">
        <v>1000</v>
      </c>
      <c r="M746" s="1">
        <v>52000</v>
      </c>
      <c r="N746" s="1">
        <v>8.3000000000000007</v>
      </c>
      <c r="O746" s="1">
        <v>273</v>
      </c>
      <c r="P746" s="1">
        <v>108</v>
      </c>
      <c r="Q746" s="9">
        <v>34126138</v>
      </c>
      <c r="R746" s="3">
        <v>20000000</v>
      </c>
    </row>
    <row r="747" spans="1:18" x14ac:dyDescent="0.25">
      <c r="A747" s="1" t="s">
        <v>5167</v>
      </c>
      <c r="B747" s="2">
        <v>40034</v>
      </c>
      <c r="C747" s="1" t="s">
        <v>32</v>
      </c>
      <c r="D747" s="1" t="s">
        <v>20</v>
      </c>
      <c r="E747" s="1" t="s">
        <v>3</v>
      </c>
      <c r="F747" s="1" t="s">
        <v>4</v>
      </c>
      <c r="G747" s="1" t="s">
        <v>132</v>
      </c>
      <c r="H747" s="1" t="s">
        <v>4309</v>
      </c>
      <c r="I747" s="1" t="s">
        <v>5168</v>
      </c>
      <c r="J747" s="1">
        <v>14000</v>
      </c>
      <c r="K747" s="1">
        <v>16461</v>
      </c>
      <c r="L747" s="1">
        <v>3</v>
      </c>
      <c r="M747" s="1">
        <v>0</v>
      </c>
      <c r="N747" s="1">
        <v>4.8</v>
      </c>
      <c r="O747" s="1">
        <v>128</v>
      </c>
      <c r="P747" s="1">
        <v>99</v>
      </c>
      <c r="Q747" s="9">
        <v>33860010</v>
      </c>
      <c r="R747" s="3">
        <v>15000000</v>
      </c>
    </row>
    <row r="748" spans="1:18" x14ac:dyDescent="0.25">
      <c r="A748" s="1" t="s">
        <v>1239</v>
      </c>
      <c r="B748" s="2">
        <v>34891</v>
      </c>
      <c r="C748" s="1" t="s">
        <v>32</v>
      </c>
      <c r="D748" s="1" t="s">
        <v>40</v>
      </c>
      <c r="E748" s="1" t="s">
        <v>3</v>
      </c>
      <c r="F748" s="1" t="s">
        <v>4</v>
      </c>
      <c r="G748" s="1" t="s">
        <v>92</v>
      </c>
      <c r="H748" s="1" t="s">
        <v>459</v>
      </c>
      <c r="I748" s="1" t="s">
        <v>1240</v>
      </c>
      <c r="J748" s="1">
        <v>14000</v>
      </c>
      <c r="K748" s="1">
        <v>16125</v>
      </c>
      <c r="L748" s="1">
        <v>105</v>
      </c>
      <c r="M748" s="1">
        <v>0</v>
      </c>
      <c r="N748" s="1">
        <v>6.9</v>
      </c>
      <c r="O748" s="1">
        <v>44</v>
      </c>
      <c r="P748" s="1">
        <v>139</v>
      </c>
      <c r="Q748" s="9">
        <v>31600000</v>
      </c>
      <c r="R748" s="3">
        <v>28000000</v>
      </c>
    </row>
    <row r="749" spans="1:18" x14ac:dyDescent="0.25">
      <c r="A749" s="1" t="s">
        <v>2204</v>
      </c>
      <c r="B749" s="2">
        <v>36398</v>
      </c>
      <c r="C749" s="1" t="s">
        <v>32</v>
      </c>
      <c r="D749" s="1" t="s">
        <v>61</v>
      </c>
      <c r="E749" s="1" t="s">
        <v>3</v>
      </c>
      <c r="F749" s="1" t="s">
        <v>4</v>
      </c>
      <c r="G749" s="1" t="s">
        <v>92</v>
      </c>
      <c r="H749" s="1" t="s">
        <v>196</v>
      </c>
      <c r="I749" s="1" t="s">
        <v>940</v>
      </c>
      <c r="J749" s="1">
        <v>14000</v>
      </c>
      <c r="K749" s="1">
        <v>18216</v>
      </c>
      <c r="L749" s="1">
        <v>0</v>
      </c>
      <c r="M749" s="1">
        <v>0</v>
      </c>
      <c r="N749" s="1">
        <v>7.9</v>
      </c>
      <c r="O749" s="1">
        <v>209</v>
      </c>
      <c r="P749" s="1">
        <v>157</v>
      </c>
      <c r="Q749" s="9">
        <v>28965197</v>
      </c>
      <c r="R749" s="3">
        <v>68000000</v>
      </c>
    </row>
    <row r="750" spans="1:18" x14ac:dyDescent="0.25">
      <c r="A750" s="1" t="s">
        <v>6975</v>
      </c>
      <c r="B750" s="2">
        <v>42059</v>
      </c>
      <c r="C750" s="1" t="s">
        <v>32</v>
      </c>
      <c r="D750" s="1" t="s">
        <v>77</v>
      </c>
      <c r="E750" s="1" t="s">
        <v>3</v>
      </c>
      <c r="F750" s="1" t="s">
        <v>4</v>
      </c>
      <c r="G750" s="1" t="s">
        <v>132</v>
      </c>
      <c r="H750" s="1" t="s">
        <v>2206</v>
      </c>
      <c r="I750" s="1" t="s">
        <v>4075</v>
      </c>
      <c r="J750" s="1">
        <v>14000</v>
      </c>
      <c r="K750" s="1">
        <v>16922</v>
      </c>
      <c r="L750" s="1">
        <v>42</v>
      </c>
      <c r="M750" s="1">
        <v>21000</v>
      </c>
      <c r="N750" s="1">
        <v>6</v>
      </c>
      <c r="O750" s="1">
        <v>202</v>
      </c>
      <c r="P750" s="1">
        <v>106</v>
      </c>
      <c r="Q750" s="9">
        <v>27356090</v>
      </c>
      <c r="R750" s="3">
        <v>90000000</v>
      </c>
    </row>
    <row r="751" spans="1:18" x14ac:dyDescent="0.25">
      <c r="A751" s="1" t="s">
        <v>6933</v>
      </c>
      <c r="B751" s="2">
        <v>42284</v>
      </c>
      <c r="C751" s="1" t="s">
        <v>32</v>
      </c>
      <c r="D751" s="1" t="s">
        <v>77</v>
      </c>
      <c r="E751" s="1" t="s">
        <v>3</v>
      </c>
      <c r="F751" s="1" t="s">
        <v>4</v>
      </c>
      <c r="G751" s="1" t="s">
        <v>92</v>
      </c>
      <c r="H751" s="1" t="s">
        <v>459</v>
      </c>
      <c r="I751" s="1" t="s">
        <v>3998</v>
      </c>
      <c r="J751" s="1">
        <v>14000</v>
      </c>
      <c r="K751" s="1">
        <v>16992</v>
      </c>
      <c r="L751" s="1">
        <v>174</v>
      </c>
      <c r="M751" s="1">
        <v>15000</v>
      </c>
      <c r="N751" s="1">
        <v>6.6</v>
      </c>
      <c r="O751" s="1">
        <v>236</v>
      </c>
      <c r="P751" s="1">
        <v>114</v>
      </c>
      <c r="Q751" s="9">
        <v>26442251</v>
      </c>
      <c r="R751" s="3">
        <v>50000000</v>
      </c>
    </row>
    <row r="752" spans="1:18" x14ac:dyDescent="0.25">
      <c r="A752" s="1" t="s">
        <v>3275</v>
      </c>
      <c r="B752" s="2">
        <v>37917</v>
      </c>
      <c r="C752" s="1" t="s">
        <v>32</v>
      </c>
      <c r="D752" s="1" t="s">
        <v>77</v>
      </c>
      <c r="E752" s="1" t="s">
        <v>3</v>
      </c>
      <c r="F752" s="1" t="s">
        <v>4</v>
      </c>
      <c r="G752" s="1" t="s">
        <v>92</v>
      </c>
      <c r="H752" s="1" t="s">
        <v>2206</v>
      </c>
      <c r="I752" s="1" t="s">
        <v>1201</v>
      </c>
      <c r="J752" s="1">
        <v>14000</v>
      </c>
      <c r="K752" s="1">
        <v>16611</v>
      </c>
      <c r="L752" s="1">
        <v>473</v>
      </c>
      <c r="M752" s="1">
        <v>0</v>
      </c>
      <c r="N752" s="1">
        <v>6.1</v>
      </c>
      <c r="O752" s="1">
        <v>110</v>
      </c>
      <c r="P752" s="1">
        <v>109</v>
      </c>
      <c r="Q752" s="9">
        <v>26183197</v>
      </c>
      <c r="R752" s="3">
        <v>36000000</v>
      </c>
    </row>
    <row r="753" spans="1:18" x14ac:dyDescent="0.25">
      <c r="A753" s="1" t="s">
        <v>6584</v>
      </c>
      <c r="B753" s="2">
        <v>41894</v>
      </c>
      <c r="C753" s="1" t="s">
        <v>32</v>
      </c>
      <c r="D753" s="1" t="s">
        <v>2</v>
      </c>
      <c r="E753" s="1" t="s">
        <v>3</v>
      </c>
      <c r="F753" s="1" t="s">
        <v>4</v>
      </c>
      <c r="G753" s="1" t="s">
        <v>92</v>
      </c>
      <c r="H753" s="1" t="s">
        <v>459</v>
      </c>
      <c r="I753" s="1" t="s">
        <v>6585</v>
      </c>
      <c r="J753" s="1">
        <v>14000</v>
      </c>
      <c r="K753" s="1">
        <v>15428</v>
      </c>
      <c r="L753" s="1">
        <v>71</v>
      </c>
      <c r="M753" s="1">
        <v>15000</v>
      </c>
      <c r="N753" s="1">
        <v>6.5</v>
      </c>
      <c r="O753" s="1">
        <v>253</v>
      </c>
      <c r="P753" s="1">
        <v>114</v>
      </c>
      <c r="Q753" s="9">
        <v>25977365</v>
      </c>
      <c r="R753" s="3">
        <v>28000000</v>
      </c>
    </row>
    <row r="754" spans="1:18" x14ac:dyDescent="0.25">
      <c r="A754" s="1" t="s">
        <v>5382</v>
      </c>
      <c r="B754" s="2">
        <v>39875</v>
      </c>
      <c r="C754" s="1" t="s">
        <v>32</v>
      </c>
      <c r="D754" s="1" t="s">
        <v>294</v>
      </c>
      <c r="E754" s="1" t="s">
        <v>3</v>
      </c>
      <c r="F754" s="1" t="s">
        <v>4</v>
      </c>
      <c r="G754" s="1" t="s">
        <v>132</v>
      </c>
      <c r="H754" s="1" t="s">
        <v>851</v>
      </c>
      <c r="I754" s="1" t="s">
        <v>5383</v>
      </c>
      <c r="J754" s="1">
        <v>14000</v>
      </c>
      <c r="K754" s="1">
        <v>15251</v>
      </c>
      <c r="L754" s="1">
        <v>58</v>
      </c>
      <c r="M754" s="1">
        <v>15000</v>
      </c>
      <c r="N754" s="1">
        <v>5.9</v>
      </c>
      <c r="O754" s="1">
        <v>183</v>
      </c>
      <c r="P754" s="1">
        <v>98</v>
      </c>
      <c r="Q754" s="9">
        <v>25464480</v>
      </c>
      <c r="R754" s="3">
        <v>10000000</v>
      </c>
    </row>
    <row r="755" spans="1:18" x14ac:dyDescent="0.25">
      <c r="A755" s="1" t="s">
        <v>2205</v>
      </c>
      <c r="B755" s="2">
        <v>36402</v>
      </c>
      <c r="C755" s="1" t="s">
        <v>32</v>
      </c>
      <c r="D755" s="1" t="s">
        <v>77</v>
      </c>
      <c r="E755" s="1" t="s">
        <v>3</v>
      </c>
      <c r="F755" s="1" t="s">
        <v>4</v>
      </c>
      <c r="G755" s="1" t="s">
        <v>84</v>
      </c>
      <c r="H755" s="1" t="s">
        <v>2206</v>
      </c>
      <c r="I755" s="1" t="s">
        <v>2207</v>
      </c>
      <c r="J755" s="1">
        <v>14000</v>
      </c>
      <c r="K755" s="1">
        <v>16358</v>
      </c>
      <c r="L755" s="1">
        <v>663</v>
      </c>
      <c r="M755" s="1">
        <v>0</v>
      </c>
      <c r="N755" s="1">
        <v>8</v>
      </c>
      <c r="O755" s="1">
        <v>162</v>
      </c>
      <c r="P755" s="1">
        <v>90</v>
      </c>
      <c r="Q755" s="9">
        <v>23159305</v>
      </c>
      <c r="R755" s="3">
        <v>70000000</v>
      </c>
    </row>
    <row r="756" spans="1:18" x14ac:dyDescent="0.25">
      <c r="A756" s="1" t="s">
        <v>4840</v>
      </c>
      <c r="B756" s="2">
        <v>39601</v>
      </c>
      <c r="C756" s="1" t="s">
        <v>32</v>
      </c>
      <c r="D756" s="1" t="s">
        <v>77</v>
      </c>
      <c r="E756" s="1" t="s">
        <v>3</v>
      </c>
      <c r="F756" s="1" t="s">
        <v>161</v>
      </c>
      <c r="G756" s="1" t="s">
        <v>132</v>
      </c>
      <c r="H756" s="1" t="s">
        <v>2206</v>
      </c>
      <c r="I756" s="1" t="s">
        <v>2599</v>
      </c>
      <c r="J756" s="1">
        <v>14000</v>
      </c>
      <c r="K756" s="1">
        <v>15990</v>
      </c>
      <c r="L756" s="1">
        <v>326</v>
      </c>
      <c r="M756" s="1">
        <v>0</v>
      </c>
      <c r="N756" s="1">
        <v>5.6</v>
      </c>
      <c r="O756" s="1">
        <v>164</v>
      </c>
      <c r="P756" s="1">
        <v>101</v>
      </c>
      <c r="Q756" s="9">
        <v>22531698</v>
      </c>
      <c r="R756" s="3">
        <v>70000000</v>
      </c>
    </row>
    <row r="757" spans="1:18" x14ac:dyDescent="0.25">
      <c r="A757" s="1" t="s">
        <v>5683</v>
      </c>
      <c r="B757" s="2">
        <v>40394</v>
      </c>
      <c r="C757" s="1" t="s">
        <v>32</v>
      </c>
      <c r="D757" s="1" t="s">
        <v>20</v>
      </c>
      <c r="E757" s="1" t="s">
        <v>3</v>
      </c>
      <c r="F757" s="1" t="s">
        <v>4</v>
      </c>
      <c r="G757" s="1" t="s">
        <v>92</v>
      </c>
      <c r="H757" s="1" t="s">
        <v>4014</v>
      </c>
      <c r="I757" s="1" t="s">
        <v>5684</v>
      </c>
      <c r="J757" s="1">
        <v>14000</v>
      </c>
      <c r="K757" s="1">
        <v>18645</v>
      </c>
      <c r="L757" s="1">
        <v>450</v>
      </c>
      <c r="M757" s="1">
        <v>16000</v>
      </c>
      <c r="N757" s="1">
        <v>7.1</v>
      </c>
      <c r="O757" s="1">
        <v>323</v>
      </c>
      <c r="P757" s="1">
        <v>106</v>
      </c>
      <c r="Q757" s="9">
        <v>20803237</v>
      </c>
      <c r="R757" s="3">
        <v>3500000</v>
      </c>
    </row>
    <row r="758" spans="1:18" x14ac:dyDescent="0.25">
      <c r="A758" s="1" t="s">
        <v>6005</v>
      </c>
      <c r="B758" s="2">
        <v>40679</v>
      </c>
      <c r="C758" s="1" t="s">
        <v>32</v>
      </c>
      <c r="D758" s="1" t="s">
        <v>77</v>
      </c>
      <c r="E758" s="1" t="s">
        <v>3</v>
      </c>
      <c r="F758" s="1" t="s">
        <v>11</v>
      </c>
      <c r="G758" s="1" t="s">
        <v>132</v>
      </c>
      <c r="H758" s="1" t="s">
        <v>851</v>
      </c>
      <c r="I758" s="1" t="s">
        <v>1230</v>
      </c>
      <c r="J758" s="1">
        <v>14000</v>
      </c>
      <c r="K758" s="1">
        <v>27694</v>
      </c>
      <c r="L758" s="1">
        <v>545</v>
      </c>
      <c r="M758" s="1">
        <v>19000</v>
      </c>
      <c r="N758" s="1">
        <v>5.8</v>
      </c>
      <c r="O758" s="1">
        <v>228</v>
      </c>
      <c r="P758" s="1">
        <v>110</v>
      </c>
      <c r="Q758" s="9">
        <v>20315324</v>
      </c>
      <c r="R758" s="3">
        <v>75000000</v>
      </c>
    </row>
    <row r="759" spans="1:18" x14ac:dyDescent="0.25">
      <c r="A759" s="1" t="s">
        <v>1320</v>
      </c>
      <c r="B759" s="2">
        <v>35127</v>
      </c>
      <c r="C759" s="1" t="s">
        <v>32</v>
      </c>
      <c r="D759" s="1" t="s">
        <v>9</v>
      </c>
      <c r="E759" s="1" t="s">
        <v>3</v>
      </c>
      <c r="F759" s="1" t="s">
        <v>4</v>
      </c>
      <c r="G759" s="1" t="s">
        <v>92</v>
      </c>
      <c r="H759" s="1" t="s">
        <v>196</v>
      </c>
      <c r="I759" s="1" t="s">
        <v>742</v>
      </c>
      <c r="J759" s="1">
        <v>14000</v>
      </c>
      <c r="K759" s="1">
        <v>17877</v>
      </c>
      <c r="L759" s="1">
        <v>17</v>
      </c>
      <c r="M759" s="1">
        <v>309</v>
      </c>
      <c r="N759" s="1">
        <v>6.2</v>
      </c>
      <c r="O759" s="1">
        <v>50</v>
      </c>
      <c r="P759" s="1">
        <v>111</v>
      </c>
      <c r="Q759" s="9">
        <v>20300000</v>
      </c>
      <c r="R759" s="3">
        <v>40000000</v>
      </c>
    </row>
    <row r="760" spans="1:18" x14ac:dyDescent="0.25">
      <c r="A760" s="1" t="s">
        <v>4536</v>
      </c>
      <c r="B760" s="2">
        <v>38732</v>
      </c>
      <c r="C760" s="1" t="s">
        <v>32</v>
      </c>
      <c r="D760" s="1" t="s">
        <v>77</v>
      </c>
      <c r="E760" s="1" t="s">
        <v>3</v>
      </c>
      <c r="F760" s="1" t="s">
        <v>4</v>
      </c>
      <c r="G760" s="1" t="s">
        <v>132</v>
      </c>
      <c r="H760" s="1" t="s">
        <v>851</v>
      </c>
      <c r="I760" s="1" t="s">
        <v>3030</v>
      </c>
      <c r="J760" s="1">
        <v>14000</v>
      </c>
      <c r="K760" s="1">
        <v>15271</v>
      </c>
      <c r="L760" s="1">
        <v>110</v>
      </c>
      <c r="M760" s="1">
        <v>0</v>
      </c>
      <c r="N760" s="1">
        <v>4.4000000000000004</v>
      </c>
      <c r="O760" s="1">
        <v>158</v>
      </c>
      <c r="P760" s="1">
        <v>94</v>
      </c>
      <c r="Q760" s="9">
        <v>18500966</v>
      </c>
      <c r="R760" s="3">
        <v>30000000</v>
      </c>
    </row>
    <row r="761" spans="1:18" x14ac:dyDescent="0.25">
      <c r="A761" s="1" t="s">
        <v>6944</v>
      </c>
      <c r="B761" s="2">
        <v>42181</v>
      </c>
      <c r="C761" s="1" t="s">
        <v>32</v>
      </c>
      <c r="D761" s="1" t="s">
        <v>61</v>
      </c>
      <c r="E761" s="1" t="s">
        <v>3</v>
      </c>
      <c r="F761" s="1" t="s">
        <v>83</v>
      </c>
      <c r="G761" s="1" t="s">
        <v>92</v>
      </c>
      <c r="H761" s="1" t="s">
        <v>1082</v>
      </c>
      <c r="I761" s="1" t="s">
        <v>1467</v>
      </c>
      <c r="J761" s="1">
        <v>14000</v>
      </c>
      <c r="K761" s="1">
        <v>28933</v>
      </c>
      <c r="L761" s="1">
        <v>0</v>
      </c>
      <c r="M761" s="1">
        <v>23000</v>
      </c>
      <c r="N761" s="1">
        <v>7.2</v>
      </c>
      <c r="O761" s="1">
        <v>412</v>
      </c>
      <c r="P761" s="1">
        <v>122</v>
      </c>
      <c r="Q761" s="9">
        <v>17750583</v>
      </c>
      <c r="R761" s="3">
        <v>30000000</v>
      </c>
    </row>
    <row r="762" spans="1:18" x14ac:dyDescent="0.25">
      <c r="A762" s="1" t="s">
        <v>2300</v>
      </c>
      <c r="B762" s="2">
        <v>36849</v>
      </c>
      <c r="C762" s="1" t="s">
        <v>32</v>
      </c>
      <c r="D762" s="1" t="s">
        <v>2</v>
      </c>
      <c r="E762" s="1" t="s">
        <v>3</v>
      </c>
      <c r="F762" s="1" t="s">
        <v>4</v>
      </c>
      <c r="G762" s="1" t="s">
        <v>92</v>
      </c>
      <c r="H762" s="1" t="s">
        <v>2206</v>
      </c>
      <c r="I762" s="1" t="s">
        <v>2301</v>
      </c>
      <c r="J762" s="1">
        <v>14000</v>
      </c>
      <c r="K762" s="1">
        <v>17336</v>
      </c>
      <c r="L762" s="1">
        <v>46</v>
      </c>
      <c r="M762" s="1">
        <v>0</v>
      </c>
      <c r="N762" s="1">
        <v>7</v>
      </c>
      <c r="O762" s="1">
        <v>132</v>
      </c>
      <c r="P762" s="1">
        <v>120</v>
      </c>
      <c r="Q762" s="9">
        <v>16938179</v>
      </c>
      <c r="R762" s="3">
        <v>8000000</v>
      </c>
    </row>
    <row r="763" spans="1:18" x14ac:dyDescent="0.25">
      <c r="A763" s="1" t="s">
        <v>4568</v>
      </c>
      <c r="B763" s="2">
        <v>39367</v>
      </c>
      <c r="C763" s="1" t="s">
        <v>32</v>
      </c>
      <c r="D763" s="1" t="s">
        <v>2</v>
      </c>
      <c r="E763" s="1" t="s">
        <v>3</v>
      </c>
      <c r="F763" s="1" t="s">
        <v>4</v>
      </c>
      <c r="G763" s="1" t="s">
        <v>92</v>
      </c>
      <c r="H763" s="1" t="s">
        <v>196</v>
      </c>
      <c r="I763" s="1" t="s">
        <v>1472</v>
      </c>
      <c r="J763" s="1">
        <v>14000</v>
      </c>
      <c r="K763" s="1">
        <v>16722</v>
      </c>
      <c r="L763" s="1">
        <v>50</v>
      </c>
      <c r="M763" s="1">
        <v>0</v>
      </c>
      <c r="N763" s="1">
        <v>5.9</v>
      </c>
      <c r="O763" s="1">
        <v>158</v>
      </c>
      <c r="P763" s="1">
        <v>108</v>
      </c>
      <c r="Q763" s="9">
        <v>16930884</v>
      </c>
      <c r="R763" s="3">
        <v>30000000</v>
      </c>
    </row>
    <row r="764" spans="1:18" x14ac:dyDescent="0.25">
      <c r="A764" s="1" t="s">
        <v>5202</v>
      </c>
      <c r="B764" s="2">
        <v>39864</v>
      </c>
      <c r="C764" s="1" t="s">
        <v>32</v>
      </c>
      <c r="D764" s="1" t="s">
        <v>77</v>
      </c>
      <c r="E764" s="1" t="s">
        <v>3</v>
      </c>
      <c r="F764" s="1" t="s">
        <v>4</v>
      </c>
      <c r="G764" s="1" t="s">
        <v>132</v>
      </c>
      <c r="H764" s="1" t="s">
        <v>4014</v>
      </c>
      <c r="I764" s="1" t="s">
        <v>1966</v>
      </c>
      <c r="J764" s="1">
        <v>14000</v>
      </c>
      <c r="K764" s="1">
        <v>20503</v>
      </c>
      <c r="L764" s="1">
        <v>80</v>
      </c>
      <c r="M764" s="1">
        <v>0</v>
      </c>
      <c r="N764" s="1">
        <v>5.9</v>
      </c>
      <c r="O764" s="1">
        <v>157</v>
      </c>
      <c r="P764" s="1">
        <v>109</v>
      </c>
      <c r="Q764" s="9">
        <v>13838130</v>
      </c>
      <c r="R764" s="3">
        <v>40000000</v>
      </c>
    </row>
    <row r="765" spans="1:18" x14ac:dyDescent="0.25">
      <c r="A765" s="1" t="s">
        <v>6116</v>
      </c>
      <c r="B765" s="2">
        <v>40969</v>
      </c>
      <c r="C765" s="1" t="s">
        <v>32</v>
      </c>
      <c r="D765" s="1" t="s">
        <v>77</v>
      </c>
      <c r="E765" s="1" t="s">
        <v>3</v>
      </c>
      <c r="F765" s="1" t="s">
        <v>4</v>
      </c>
      <c r="G765" s="1" t="s">
        <v>92</v>
      </c>
      <c r="H765" s="1" t="s">
        <v>4309</v>
      </c>
      <c r="I765" s="1" t="s">
        <v>6117</v>
      </c>
      <c r="J765" s="1">
        <v>14000</v>
      </c>
      <c r="K765" s="1">
        <v>15922</v>
      </c>
      <c r="L765" s="1">
        <v>21</v>
      </c>
      <c r="M765" s="1">
        <v>0</v>
      </c>
      <c r="N765" s="1">
        <v>6.1</v>
      </c>
      <c r="O765" s="1">
        <v>176</v>
      </c>
      <c r="P765" s="1">
        <v>100</v>
      </c>
      <c r="Q765" s="9">
        <v>13746550</v>
      </c>
      <c r="R765" s="3">
        <v>2000000</v>
      </c>
    </row>
    <row r="766" spans="1:18" x14ac:dyDescent="0.25">
      <c r="A766" s="1" t="s">
        <v>6834</v>
      </c>
      <c r="B766" s="2">
        <v>42213</v>
      </c>
      <c r="C766" s="1" t="s">
        <v>32</v>
      </c>
      <c r="D766" s="1" t="s">
        <v>20</v>
      </c>
      <c r="E766" s="1" t="s">
        <v>3</v>
      </c>
      <c r="F766" s="1" t="s">
        <v>4</v>
      </c>
      <c r="G766" s="1" t="s">
        <v>92</v>
      </c>
      <c r="H766" s="1" t="s">
        <v>4309</v>
      </c>
      <c r="I766" s="1" t="s">
        <v>6335</v>
      </c>
      <c r="J766" s="1">
        <v>14000</v>
      </c>
      <c r="K766" s="1">
        <v>16926</v>
      </c>
      <c r="L766" s="1">
        <v>53</v>
      </c>
      <c r="M766" s="1">
        <v>25000</v>
      </c>
      <c r="N766" s="1">
        <v>6.6</v>
      </c>
      <c r="O766" s="1">
        <v>175</v>
      </c>
      <c r="P766" s="1">
        <v>101</v>
      </c>
      <c r="Q766" s="9">
        <v>13650738</v>
      </c>
      <c r="R766" s="3">
        <v>20000000</v>
      </c>
    </row>
    <row r="767" spans="1:18" x14ac:dyDescent="0.25">
      <c r="A767" s="1" t="s">
        <v>5194</v>
      </c>
      <c r="B767" s="2">
        <v>40054</v>
      </c>
      <c r="C767" s="1" t="s">
        <v>32</v>
      </c>
      <c r="D767" s="1" t="s">
        <v>91</v>
      </c>
      <c r="E767" s="1" t="s">
        <v>3</v>
      </c>
      <c r="F767" s="1" t="s">
        <v>4</v>
      </c>
      <c r="G767" s="1" t="s">
        <v>92</v>
      </c>
      <c r="H767" s="1" t="s">
        <v>4309</v>
      </c>
      <c r="I767" s="1" t="s">
        <v>5195</v>
      </c>
      <c r="J767" s="1">
        <v>14000</v>
      </c>
      <c r="K767" s="1">
        <v>15790</v>
      </c>
      <c r="L767" s="1">
        <v>22</v>
      </c>
      <c r="M767" s="1">
        <v>0</v>
      </c>
      <c r="N767" s="1">
        <v>6.2</v>
      </c>
      <c r="O767" s="1">
        <v>167</v>
      </c>
      <c r="P767" s="1">
        <v>109</v>
      </c>
      <c r="Q767" s="9">
        <v>13248477</v>
      </c>
      <c r="R767" s="3">
        <v>27000000</v>
      </c>
    </row>
    <row r="768" spans="1:18" x14ac:dyDescent="0.25">
      <c r="A768" s="1" t="s">
        <v>3684</v>
      </c>
      <c r="B768" s="2">
        <v>38168</v>
      </c>
      <c r="C768" s="1" t="s">
        <v>1</v>
      </c>
      <c r="D768" s="1" t="s">
        <v>61</v>
      </c>
      <c r="E768" s="1" t="s">
        <v>3</v>
      </c>
      <c r="F768" s="1" t="s">
        <v>4</v>
      </c>
      <c r="G768" s="1" t="s">
        <v>92</v>
      </c>
      <c r="H768" s="1" t="s">
        <v>459</v>
      </c>
      <c r="I768" s="1" t="s">
        <v>1776</v>
      </c>
      <c r="J768" s="1">
        <v>14000</v>
      </c>
      <c r="K768" s="1">
        <v>17490</v>
      </c>
      <c r="L768" s="1">
        <v>386</v>
      </c>
      <c r="M768" s="1">
        <v>0</v>
      </c>
      <c r="N768" s="1">
        <v>7.1</v>
      </c>
      <c r="O768" s="1">
        <v>188</v>
      </c>
      <c r="P768" s="1">
        <v>118</v>
      </c>
      <c r="Q768" s="9">
        <v>10214647</v>
      </c>
      <c r="R768" s="3">
        <v>11000000</v>
      </c>
    </row>
    <row r="769" spans="1:18" x14ac:dyDescent="0.25">
      <c r="A769" s="1" t="s">
        <v>5159</v>
      </c>
      <c r="B769" s="2">
        <v>40110</v>
      </c>
      <c r="C769" s="1" t="s">
        <v>32</v>
      </c>
      <c r="D769" s="1" t="s">
        <v>9</v>
      </c>
      <c r="E769" s="1" t="s">
        <v>3</v>
      </c>
      <c r="F769" s="1" t="s">
        <v>4</v>
      </c>
      <c r="G769" s="1" t="s">
        <v>92</v>
      </c>
      <c r="H769" s="1" t="s">
        <v>1436</v>
      </c>
      <c r="I769" s="1" t="s">
        <v>5160</v>
      </c>
      <c r="J769" s="1">
        <v>14000</v>
      </c>
      <c r="K769" s="1">
        <v>14816</v>
      </c>
      <c r="L769" s="1">
        <v>192</v>
      </c>
      <c r="M769" s="1">
        <v>16000</v>
      </c>
      <c r="N769" s="1">
        <v>7.6</v>
      </c>
      <c r="O769" s="1">
        <v>281</v>
      </c>
      <c r="P769" s="1">
        <v>99</v>
      </c>
      <c r="Q769" s="9">
        <v>9166863</v>
      </c>
      <c r="R769" s="3">
        <v>7000000</v>
      </c>
    </row>
    <row r="770" spans="1:18" x14ac:dyDescent="0.25">
      <c r="A770" s="1" t="s">
        <v>458</v>
      </c>
      <c r="B770" s="2">
        <v>30730</v>
      </c>
      <c r="C770" s="1" t="s">
        <v>32</v>
      </c>
      <c r="D770" s="1" t="s">
        <v>77</v>
      </c>
      <c r="E770" s="1" t="s">
        <v>3</v>
      </c>
      <c r="F770" s="1" t="s">
        <v>83</v>
      </c>
      <c r="G770" s="1" t="s">
        <v>84</v>
      </c>
      <c r="H770" s="1" t="s">
        <v>459</v>
      </c>
      <c r="I770" s="1" t="s">
        <v>460</v>
      </c>
      <c r="J770" s="1">
        <v>14000</v>
      </c>
      <c r="K770" s="1">
        <v>28094</v>
      </c>
      <c r="L770" s="1">
        <v>79</v>
      </c>
      <c r="M770" s="1">
        <v>1000</v>
      </c>
      <c r="N770" s="1">
        <v>7</v>
      </c>
      <c r="O770" s="1">
        <v>29</v>
      </c>
      <c r="P770" s="1">
        <v>132</v>
      </c>
      <c r="Q770" s="9">
        <v>8600000</v>
      </c>
      <c r="R770" s="3">
        <v>25000000</v>
      </c>
    </row>
    <row r="771" spans="1:18" x14ac:dyDescent="0.25">
      <c r="A771" s="1" t="s">
        <v>3204</v>
      </c>
      <c r="B771" s="2">
        <v>37486</v>
      </c>
      <c r="C771" s="1" t="s">
        <v>32</v>
      </c>
      <c r="D771" s="1" t="s">
        <v>20</v>
      </c>
      <c r="E771" s="1" t="s">
        <v>3</v>
      </c>
      <c r="F771" s="1" t="s">
        <v>83</v>
      </c>
      <c r="G771" s="1" t="s">
        <v>84</v>
      </c>
      <c r="H771" s="1" t="s">
        <v>1436</v>
      </c>
      <c r="I771" s="1" t="s">
        <v>1968</v>
      </c>
      <c r="J771" s="1">
        <v>14000</v>
      </c>
      <c r="K771" s="1">
        <v>16502</v>
      </c>
      <c r="L771" s="1">
        <v>32</v>
      </c>
      <c r="M771" s="1">
        <v>0</v>
      </c>
      <c r="N771" s="1">
        <v>6.9</v>
      </c>
      <c r="O771" s="1">
        <v>104</v>
      </c>
      <c r="P771" s="1">
        <v>97</v>
      </c>
      <c r="Q771" s="9">
        <v>8378141</v>
      </c>
      <c r="R771" s="3">
        <v>15000000</v>
      </c>
    </row>
    <row r="772" spans="1:18" x14ac:dyDescent="0.25">
      <c r="A772" s="1" t="s">
        <v>964</v>
      </c>
      <c r="B772" s="2">
        <v>34207</v>
      </c>
      <c r="C772" s="1" t="s">
        <v>32</v>
      </c>
      <c r="D772" s="1" t="s">
        <v>20</v>
      </c>
      <c r="E772" s="1" t="s">
        <v>3</v>
      </c>
      <c r="F772" s="1" t="s">
        <v>4</v>
      </c>
      <c r="G772" s="1" t="s">
        <v>92</v>
      </c>
      <c r="H772" s="1" t="s">
        <v>851</v>
      </c>
      <c r="I772" s="1" t="s">
        <v>858</v>
      </c>
      <c r="J772" s="1">
        <v>14000</v>
      </c>
      <c r="K772" s="1">
        <v>18643</v>
      </c>
      <c r="L772" s="1">
        <v>0</v>
      </c>
      <c r="M772" s="1">
        <v>10000</v>
      </c>
      <c r="N772" s="1">
        <v>7.7</v>
      </c>
      <c r="O772" s="1">
        <v>152</v>
      </c>
      <c r="P772" s="1">
        <v>102</v>
      </c>
      <c r="Q772" s="9">
        <v>7993039</v>
      </c>
      <c r="R772" s="3">
        <v>6900000</v>
      </c>
    </row>
    <row r="773" spans="1:18" x14ac:dyDescent="0.25">
      <c r="A773" s="1" t="s">
        <v>4227</v>
      </c>
      <c r="B773" s="2">
        <v>39041</v>
      </c>
      <c r="C773" s="1" t="s">
        <v>1</v>
      </c>
      <c r="D773" s="1" t="s">
        <v>9</v>
      </c>
      <c r="E773" s="1" t="s">
        <v>3</v>
      </c>
      <c r="F773" s="1" t="s">
        <v>11</v>
      </c>
      <c r="G773" s="1" t="s">
        <v>132</v>
      </c>
      <c r="H773" s="1" t="s">
        <v>1082</v>
      </c>
      <c r="I773" s="1" t="s">
        <v>1707</v>
      </c>
      <c r="J773" s="1">
        <v>14000</v>
      </c>
      <c r="K773" s="1">
        <v>27614</v>
      </c>
      <c r="L773" s="1">
        <v>234</v>
      </c>
      <c r="M773" s="1">
        <v>0</v>
      </c>
      <c r="N773" s="1">
        <v>6.2</v>
      </c>
      <c r="O773" s="1">
        <v>127</v>
      </c>
      <c r="P773" s="1">
        <v>128</v>
      </c>
      <c r="Q773" s="9">
        <v>7221458</v>
      </c>
      <c r="R773" s="3">
        <v>55000000</v>
      </c>
    </row>
    <row r="774" spans="1:18" x14ac:dyDescent="0.25">
      <c r="A774" s="1" t="s">
        <v>2445</v>
      </c>
      <c r="B774" s="2">
        <v>36857</v>
      </c>
      <c r="C774" s="1" t="s">
        <v>32</v>
      </c>
      <c r="D774" s="1" t="s">
        <v>61</v>
      </c>
      <c r="E774" s="1" t="s">
        <v>3</v>
      </c>
      <c r="F774" s="1" t="s">
        <v>83</v>
      </c>
      <c r="G774" s="1" t="s">
        <v>92</v>
      </c>
      <c r="H774" s="1" t="s">
        <v>1082</v>
      </c>
      <c r="I774" s="1" t="s">
        <v>416</v>
      </c>
      <c r="J774" s="1">
        <v>14000</v>
      </c>
      <c r="K774" s="1">
        <v>14726</v>
      </c>
      <c r="L774" s="1">
        <v>133</v>
      </c>
      <c r="M774" s="1">
        <v>0</v>
      </c>
      <c r="N774" s="1">
        <v>7.4</v>
      </c>
      <c r="O774" s="1">
        <v>132</v>
      </c>
      <c r="P774" s="1">
        <v>124</v>
      </c>
      <c r="Q774" s="9">
        <v>7060876</v>
      </c>
      <c r="R774" s="3">
        <v>13500000</v>
      </c>
    </row>
    <row r="775" spans="1:18" x14ac:dyDescent="0.25">
      <c r="A775" s="1" t="s">
        <v>4784</v>
      </c>
      <c r="B775" s="2">
        <v>39190</v>
      </c>
      <c r="C775" s="1" t="s">
        <v>32</v>
      </c>
      <c r="D775" s="1" t="s">
        <v>77</v>
      </c>
      <c r="E775" s="1" t="s">
        <v>3</v>
      </c>
      <c r="F775" s="1" t="s">
        <v>83</v>
      </c>
      <c r="G775" s="1" t="s">
        <v>132</v>
      </c>
      <c r="H775" s="1" t="s">
        <v>1436</v>
      </c>
      <c r="I775" s="1" t="s">
        <v>4785</v>
      </c>
      <c r="J775" s="1">
        <v>14000</v>
      </c>
      <c r="K775" s="1">
        <v>14625</v>
      </c>
      <c r="L775" s="1">
        <v>4</v>
      </c>
      <c r="M775" s="1">
        <v>0</v>
      </c>
      <c r="N775" s="1">
        <v>5.4</v>
      </c>
      <c r="O775" s="1">
        <v>90</v>
      </c>
      <c r="P775" s="1">
        <v>102</v>
      </c>
      <c r="Q775" s="9">
        <v>5932060</v>
      </c>
      <c r="R775" s="3">
        <v>35000000</v>
      </c>
    </row>
    <row r="776" spans="1:18" x14ac:dyDescent="0.25">
      <c r="A776" s="1" t="s">
        <v>4372</v>
      </c>
      <c r="B776" s="2">
        <v>38884</v>
      </c>
      <c r="C776" s="1" t="s">
        <v>32</v>
      </c>
      <c r="D776" s="1" t="s">
        <v>9</v>
      </c>
      <c r="E776" s="1" t="s">
        <v>3</v>
      </c>
      <c r="F776" s="1" t="s">
        <v>4</v>
      </c>
      <c r="G776" s="1" t="s">
        <v>92</v>
      </c>
      <c r="H776" s="1" t="s">
        <v>1082</v>
      </c>
      <c r="I776" s="1" t="s">
        <v>2706</v>
      </c>
      <c r="J776" s="1">
        <v>14000</v>
      </c>
      <c r="K776" s="1">
        <v>15337</v>
      </c>
      <c r="L776" s="1">
        <v>143</v>
      </c>
      <c r="M776" s="1">
        <v>5000</v>
      </c>
      <c r="N776" s="1">
        <v>7.6</v>
      </c>
      <c r="O776" s="1">
        <v>251</v>
      </c>
      <c r="P776" s="1">
        <v>137</v>
      </c>
      <c r="Q776" s="9">
        <v>5459824</v>
      </c>
      <c r="R776" s="3">
        <v>26000000</v>
      </c>
    </row>
    <row r="777" spans="1:18" x14ac:dyDescent="0.25">
      <c r="A777" s="1" t="s">
        <v>6853</v>
      </c>
      <c r="B777" s="2">
        <v>42132</v>
      </c>
      <c r="C777" s="1" t="s">
        <v>32</v>
      </c>
      <c r="D777" s="1" t="s">
        <v>20</v>
      </c>
      <c r="E777" s="1" t="s">
        <v>3</v>
      </c>
      <c r="F777" s="1" t="s">
        <v>4</v>
      </c>
      <c r="G777" s="1" t="s">
        <v>92</v>
      </c>
      <c r="H777" s="1" t="s">
        <v>196</v>
      </c>
      <c r="I777" s="1" t="s">
        <v>6854</v>
      </c>
      <c r="J777" s="1">
        <v>14000</v>
      </c>
      <c r="K777" s="1">
        <v>18712</v>
      </c>
      <c r="L777" s="1">
        <v>102</v>
      </c>
      <c r="M777" s="1">
        <v>0</v>
      </c>
      <c r="N777" s="1">
        <v>7.1</v>
      </c>
      <c r="O777" s="1">
        <v>139</v>
      </c>
      <c r="P777" s="1">
        <v>106</v>
      </c>
      <c r="Q777" s="9">
        <v>5348317</v>
      </c>
      <c r="R777" s="3">
        <v>10000000</v>
      </c>
    </row>
    <row r="778" spans="1:18" x14ac:dyDescent="0.25">
      <c r="A778" s="1" t="s">
        <v>3818</v>
      </c>
      <c r="B778" s="2">
        <v>38059</v>
      </c>
      <c r="C778" s="1" t="s">
        <v>32</v>
      </c>
      <c r="D778" s="1" t="s">
        <v>9</v>
      </c>
      <c r="E778" s="1" t="s">
        <v>3</v>
      </c>
      <c r="F778" s="1" t="s">
        <v>4</v>
      </c>
      <c r="G778" s="1" t="s">
        <v>92</v>
      </c>
      <c r="H778" s="1" t="s">
        <v>196</v>
      </c>
      <c r="I778" s="1" t="s">
        <v>3819</v>
      </c>
      <c r="J778" s="1">
        <v>14000</v>
      </c>
      <c r="K778" s="1">
        <v>16252</v>
      </c>
      <c r="L778" s="1">
        <v>53</v>
      </c>
      <c r="M778" s="1">
        <v>0</v>
      </c>
      <c r="N778" s="1">
        <v>7.1</v>
      </c>
      <c r="O778" s="1">
        <v>117</v>
      </c>
      <c r="P778" s="1">
        <v>131</v>
      </c>
      <c r="Q778" s="9">
        <v>3752725</v>
      </c>
      <c r="R778" s="3">
        <v>18000000</v>
      </c>
    </row>
    <row r="779" spans="1:18" x14ac:dyDescent="0.25">
      <c r="A779" s="1" t="s">
        <v>5201</v>
      </c>
      <c r="B779" s="2">
        <v>39888</v>
      </c>
      <c r="C779" s="1" t="s">
        <v>32</v>
      </c>
      <c r="D779" s="1" t="s">
        <v>9</v>
      </c>
      <c r="E779" s="1" t="s">
        <v>3</v>
      </c>
      <c r="F779" s="1" t="s">
        <v>4</v>
      </c>
      <c r="G779" s="1" t="s">
        <v>92</v>
      </c>
      <c r="H779" s="1" t="s">
        <v>459</v>
      </c>
      <c r="I779" s="1" t="s">
        <v>1076</v>
      </c>
      <c r="J779" s="1">
        <v>14000</v>
      </c>
      <c r="K779" s="1">
        <v>14372</v>
      </c>
      <c r="L779" s="1">
        <v>460</v>
      </c>
      <c r="M779" s="1">
        <v>0</v>
      </c>
      <c r="N779" s="1">
        <v>6.3</v>
      </c>
      <c r="O779" s="1">
        <v>226</v>
      </c>
      <c r="P779" s="1">
        <v>96</v>
      </c>
      <c r="Q779" s="9">
        <v>3074838</v>
      </c>
      <c r="R779" s="3">
        <v>11000000</v>
      </c>
    </row>
    <row r="780" spans="1:18" x14ac:dyDescent="0.25">
      <c r="A780" s="1" t="s">
        <v>1081</v>
      </c>
      <c r="B780" s="2">
        <v>34502</v>
      </c>
      <c r="C780" s="1" t="s">
        <v>32</v>
      </c>
      <c r="D780" s="1" t="s">
        <v>61</v>
      </c>
      <c r="E780" s="1" t="s">
        <v>3</v>
      </c>
      <c r="F780" s="1" t="s">
        <v>1037</v>
      </c>
      <c r="G780" s="1" t="s">
        <v>92</v>
      </c>
      <c r="H780" s="1" t="s">
        <v>1082</v>
      </c>
      <c r="I780" s="1" t="s">
        <v>1083</v>
      </c>
      <c r="J780" s="1">
        <v>14000</v>
      </c>
      <c r="K780" s="1">
        <v>14574</v>
      </c>
      <c r="L780" s="1">
        <v>0</v>
      </c>
      <c r="M780" s="1">
        <v>0</v>
      </c>
      <c r="N780" s="1">
        <v>7.4</v>
      </c>
      <c r="O780" s="1">
        <v>93</v>
      </c>
      <c r="P780" s="1">
        <v>108</v>
      </c>
      <c r="Q780" s="9">
        <v>3049135</v>
      </c>
      <c r="R780" s="3">
        <v>5000000</v>
      </c>
    </row>
    <row r="781" spans="1:18" x14ac:dyDescent="0.25">
      <c r="A781" s="1" t="s">
        <v>6601</v>
      </c>
      <c r="B781" s="2">
        <v>41702</v>
      </c>
      <c r="C781" s="1" t="s">
        <v>32</v>
      </c>
      <c r="D781" s="1" t="s">
        <v>9</v>
      </c>
      <c r="E781" s="1" t="s">
        <v>3</v>
      </c>
      <c r="F781" s="1" t="s">
        <v>83</v>
      </c>
      <c r="G781" s="1" t="s">
        <v>92</v>
      </c>
      <c r="H781" s="1" t="s">
        <v>1436</v>
      </c>
      <c r="I781" s="1" t="s">
        <v>6602</v>
      </c>
      <c r="J781" s="1">
        <v>14000</v>
      </c>
      <c r="K781" s="1">
        <v>14617</v>
      </c>
      <c r="L781" s="1">
        <v>17</v>
      </c>
      <c r="M781" s="1">
        <v>11000</v>
      </c>
      <c r="N781" s="1">
        <v>6.3</v>
      </c>
      <c r="O781" s="1">
        <v>149</v>
      </c>
      <c r="P781" s="1">
        <v>92</v>
      </c>
      <c r="Q781" s="9">
        <v>2963012</v>
      </c>
      <c r="R781" s="3">
        <v>22000000</v>
      </c>
    </row>
    <row r="782" spans="1:18" x14ac:dyDescent="0.25">
      <c r="A782" s="1" t="s">
        <v>850</v>
      </c>
      <c r="B782" s="2">
        <v>33544</v>
      </c>
      <c r="C782" s="1" t="s">
        <v>32</v>
      </c>
      <c r="D782" s="1" t="s">
        <v>40</v>
      </c>
      <c r="E782" s="1" t="s">
        <v>3</v>
      </c>
      <c r="F782" s="1" t="s">
        <v>4</v>
      </c>
      <c r="G782" s="1" t="s">
        <v>132</v>
      </c>
      <c r="H782" s="1" t="s">
        <v>851</v>
      </c>
      <c r="I782" s="1" t="s">
        <v>852</v>
      </c>
      <c r="J782" s="1">
        <v>14000</v>
      </c>
      <c r="K782" s="1">
        <v>14281</v>
      </c>
      <c r="L782" s="1">
        <v>8</v>
      </c>
      <c r="M782" s="1">
        <v>967</v>
      </c>
      <c r="N782" s="1">
        <v>5.0999999999999996</v>
      </c>
      <c r="O782" s="1">
        <v>14</v>
      </c>
      <c r="P782" s="1">
        <v>102</v>
      </c>
      <c r="Q782" s="9">
        <v>2807854</v>
      </c>
      <c r="R782" s="3">
        <v>11000000</v>
      </c>
    </row>
    <row r="783" spans="1:18" x14ac:dyDescent="0.25">
      <c r="A783" s="1" t="s">
        <v>2375</v>
      </c>
      <c r="B783" s="2">
        <v>36884</v>
      </c>
      <c r="C783" s="1" t="s">
        <v>32</v>
      </c>
      <c r="D783" s="1" t="s">
        <v>20</v>
      </c>
      <c r="E783" s="1" t="s">
        <v>3</v>
      </c>
      <c r="F783" s="1" t="s">
        <v>4</v>
      </c>
      <c r="G783" s="1" t="s">
        <v>92</v>
      </c>
      <c r="H783" s="1" t="s">
        <v>459</v>
      </c>
      <c r="I783" s="1" t="s">
        <v>2376</v>
      </c>
      <c r="J783" s="1">
        <v>14000</v>
      </c>
      <c r="K783" s="1">
        <v>17665</v>
      </c>
      <c r="L783" s="1">
        <v>3</v>
      </c>
      <c r="M783" s="1">
        <v>242</v>
      </c>
      <c r="N783" s="1">
        <v>5.7</v>
      </c>
      <c r="O783" s="1">
        <v>49</v>
      </c>
      <c r="P783" s="1">
        <v>101</v>
      </c>
      <c r="Q783" s="9">
        <v>1631839</v>
      </c>
      <c r="R783" s="3">
        <v>10000000</v>
      </c>
    </row>
    <row r="784" spans="1:18" x14ac:dyDescent="0.25">
      <c r="A784" s="1" t="s">
        <v>2707</v>
      </c>
      <c r="B784" s="2">
        <v>37114</v>
      </c>
      <c r="C784" s="1" t="s">
        <v>32</v>
      </c>
      <c r="D784" s="1" t="s">
        <v>61</v>
      </c>
      <c r="E784" s="1" t="s">
        <v>3</v>
      </c>
      <c r="F784" s="1" t="s">
        <v>83</v>
      </c>
      <c r="G784" s="1" t="s">
        <v>92</v>
      </c>
      <c r="H784" s="1" t="s">
        <v>1082</v>
      </c>
      <c r="I784" s="1" t="s">
        <v>2708</v>
      </c>
      <c r="J784" s="1">
        <v>14000</v>
      </c>
      <c r="K784" s="1">
        <v>16768</v>
      </c>
      <c r="L784" s="1">
        <v>14</v>
      </c>
      <c r="M784" s="1">
        <v>0</v>
      </c>
      <c r="N784" s="1">
        <v>7.1</v>
      </c>
      <c r="O784" s="1">
        <v>100</v>
      </c>
      <c r="P784" s="1">
        <v>91</v>
      </c>
      <c r="Q784" s="9">
        <v>1292119</v>
      </c>
      <c r="R784" s="3">
        <v>5500000</v>
      </c>
    </row>
    <row r="785" spans="1:18" x14ac:dyDescent="0.25">
      <c r="A785" s="1" t="s">
        <v>4828</v>
      </c>
      <c r="B785" s="2">
        <v>39411</v>
      </c>
      <c r="C785" s="1" t="s">
        <v>32</v>
      </c>
      <c r="D785" s="1" t="s">
        <v>61</v>
      </c>
      <c r="E785" s="1" t="s">
        <v>3</v>
      </c>
      <c r="F785" s="1" t="s">
        <v>83</v>
      </c>
      <c r="G785" s="1" t="s">
        <v>132</v>
      </c>
      <c r="H785" s="1" t="s">
        <v>1436</v>
      </c>
      <c r="I785" s="1" t="s">
        <v>4829</v>
      </c>
      <c r="J785" s="1">
        <v>14000</v>
      </c>
      <c r="K785" s="1">
        <v>15848</v>
      </c>
      <c r="L785" s="1">
        <v>14</v>
      </c>
      <c r="M785" s="1">
        <v>429</v>
      </c>
      <c r="N785" s="1">
        <v>6.9</v>
      </c>
      <c r="O785" s="1">
        <v>90</v>
      </c>
      <c r="P785" s="1">
        <v>92</v>
      </c>
      <c r="Q785" s="9">
        <v>1071240</v>
      </c>
      <c r="R785" s="3">
        <v>8000000</v>
      </c>
    </row>
    <row r="786" spans="1:18" x14ac:dyDescent="0.25">
      <c r="A786" s="1" t="s">
        <v>4210</v>
      </c>
      <c r="B786" s="2">
        <v>38600</v>
      </c>
      <c r="C786" s="1" t="s">
        <v>32</v>
      </c>
      <c r="D786" s="1" t="s">
        <v>2</v>
      </c>
      <c r="E786" s="1" t="s">
        <v>3</v>
      </c>
      <c r="F786" s="1" t="s">
        <v>338</v>
      </c>
      <c r="G786" s="1" t="s">
        <v>92</v>
      </c>
      <c r="H786" s="1" t="s">
        <v>1436</v>
      </c>
      <c r="I786" s="1" t="s">
        <v>1076</v>
      </c>
      <c r="J786" s="1">
        <v>14000</v>
      </c>
      <c r="K786" s="1">
        <v>16090</v>
      </c>
      <c r="L786" s="1">
        <v>460</v>
      </c>
      <c r="M786" s="1">
        <v>507</v>
      </c>
      <c r="N786" s="1">
        <v>6.5</v>
      </c>
      <c r="O786" s="1">
        <v>97</v>
      </c>
      <c r="P786" s="1">
        <v>107</v>
      </c>
      <c r="Q786" s="9">
        <v>871527</v>
      </c>
      <c r="R786" s="3">
        <v>25000000</v>
      </c>
    </row>
    <row r="787" spans="1:18" x14ac:dyDescent="0.25">
      <c r="A787" s="1" t="s">
        <v>2503</v>
      </c>
      <c r="B787" s="2">
        <v>36726</v>
      </c>
      <c r="C787" s="1" t="s">
        <v>32</v>
      </c>
      <c r="D787" s="1" t="s">
        <v>9</v>
      </c>
      <c r="E787" s="1" t="s">
        <v>3</v>
      </c>
      <c r="F787" s="1" t="s">
        <v>83</v>
      </c>
      <c r="G787" s="1" t="s">
        <v>92</v>
      </c>
      <c r="H787" s="1" t="s">
        <v>851</v>
      </c>
      <c r="I787" s="1" t="s">
        <v>2504</v>
      </c>
      <c r="J787" s="1">
        <v>14000</v>
      </c>
      <c r="K787" s="1">
        <v>17104</v>
      </c>
      <c r="L787" s="1">
        <v>187</v>
      </c>
      <c r="M787" s="1">
        <v>141</v>
      </c>
      <c r="N787" s="1">
        <v>6.5</v>
      </c>
      <c r="O787" s="1">
        <v>71</v>
      </c>
      <c r="P787" s="1">
        <v>115</v>
      </c>
      <c r="Q787" s="9">
        <v>403932</v>
      </c>
      <c r="R787" s="3">
        <v>20000000</v>
      </c>
    </row>
    <row r="788" spans="1:18" x14ac:dyDescent="0.25">
      <c r="A788" s="1" t="s">
        <v>3115</v>
      </c>
      <c r="B788" s="2">
        <v>37280</v>
      </c>
      <c r="C788" s="1" t="s">
        <v>32</v>
      </c>
      <c r="D788" s="1" t="s">
        <v>2</v>
      </c>
      <c r="E788" s="1" t="s">
        <v>3</v>
      </c>
      <c r="F788" s="1" t="s">
        <v>4</v>
      </c>
      <c r="G788" s="1" t="s">
        <v>92</v>
      </c>
      <c r="H788" s="1" t="s">
        <v>196</v>
      </c>
      <c r="I788" s="1" t="s">
        <v>3116</v>
      </c>
      <c r="J788" s="1">
        <v>14000</v>
      </c>
      <c r="K788" s="1">
        <v>15612</v>
      </c>
      <c r="L788" s="1">
        <v>3</v>
      </c>
      <c r="M788" s="1">
        <v>217</v>
      </c>
      <c r="N788" s="1">
        <v>5.5</v>
      </c>
      <c r="O788" s="1">
        <v>42</v>
      </c>
      <c r="P788" s="1">
        <v>100</v>
      </c>
      <c r="Q788" s="9">
        <v>121972</v>
      </c>
      <c r="R788" s="3">
        <v>22000000</v>
      </c>
    </row>
    <row r="789" spans="1:18" x14ac:dyDescent="0.25">
      <c r="A789" s="1" t="s">
        <v>5161</v>
      </c>
      <c r="B789" s="2">
        <v>39875</v>
      </c>
      <c r="C789" s="1" t="s">
        <v>32</v>
      </c>
      <c r="D789" s="1" t="s">
        <v>9</v>
      </c>
      <c r="E789" s="1" t="s">
        <v>3</v>
      </c>
      <c r="F789" s="1" t="s">
        <v>4</v>
      </c>
      <c r="G789" s="1" t="s">
        <v>92</v>
      </c>
      <c r="H789" s="1" t="s">
        <v>459</v>
      </c>
      <c r="I789" s="1" t="s">
        <v>5162</v>
      </c>
      <c r="J789" s="1">
        <v>14000</v>
      </c>
      <c r="K789" s="1">
        <v>15860</v>
      </c>
      <c r="L789" s="1">
        <v>0</v>
      </c>
      <c r="M789" s="1">
        <v>7000</v>
      </c>
      <c r="N789" s="1">
        <v>5.9</v>
      </c>
      <c r="O789" s="1">
        <v>138</v>
      </c>
      <c r="P789" s="1">
        <v>104</v>
      </c>
      <c r="Q789" s="9">
        <v>108229</v>
      </c>
      <c r="R789" s="3">
        <v>4500000</v>
      </c>
    </row>
    <row r="790" spans="1:18" x14ac:dyDescent="0.25">
      <c r="A790" s="1" t="s">
        <v>6635</v>
      </c>
      <c r="B790" s="2">
        <v>41977</v>
      </c>
      <c r="C790" s="1" t="s">
        <v>32</v>
      </c>
      <c r="D790" s="1" t="s">
        <v>2</v>
      </c>
      <c r="E790" s="1" t="s">
        <v>3</v>
      </c>
      <c r="F790" s="1" t="s">
        <v>161</v>
      </c>
      <c r="G790" s="1" t="s">
        <v>92</v>
      </c>
      <c r="H790" s="1" t="s">
        <v>4014</v>
      </c>
      <c r="I790" s="1" t="s">
        <v>6636</v>
      </c>
      <c r="J790" s="1">
        <v>14000</v>
      </c>
      <c r="K790" s="1">
        <v>14492</v>
      </c>
      <c r="L790" s="1">
        <v>30</v>
      </c>
      <c r="M790" s="1">
        <v>0</v>
      </c>
      <c r="N790" s="1">
        <v>6.6</v>
      </c>
      <c r="O790" s="1">
        <v>106</v>
      </c>
      <c r="P790" s="1">
        <v>120</v>
      </c>
      <c r="Q790" s="9">
        <v>106869</v>
      </c>
      <c r="R790" s="3">
        <v>17000000</v>
      </c>
    </row>
    <row r="791" spans="1:18" x14ac:dyDescent="0.25">
      <c r="A791" s="1" t="s">
        <v>5076</v>
      </c>
      <c r="B791" s="2">
        <v>39621</v>
      </c>
      <c r="C791" s="1" t="s">
        <v>32</v>
      </c>
      <c r="D791" s="1" t="s">
        <v>315</v>
      </c>
      <c r="E791" s="1" t="s">
        <v>3</v>
      </c>
      <c r="F791" s="1" t="s">
        <v>4</v>
      </c>
      <c r="G791" s="1" t="s">
        <v>92</v>
      </c>
      <c r="H791" s="1" t="s">
        <v>4309</v>
      </c>
      <c r="I791" s="1" t="s">
        <v>5077</v>
      </c>
      <c r="J791" s="1">
        <v>14000</v>
      </c>
      <c r="K791" s="1">
        <v>18639</v>
      </c>
      <c r="L791" s="1">
        <v>129</v>
      </c>
      <c r="M791" s="1">
        <v>0</v>
      </c>
      <c r="N791" s="1">
        <v>6.1</v>
      </c>
      <c r="O791" s="1">
        <v>177</v>
      </c>
      <c r="P791" s="1">
        <v>103</v>
      </c>
      <c r="Q791" s="9">
        <v>73548</v>
      </c>
      <c r="R791" s="3">
        <v>15000000</v>
      </c>
    </row>
    <row r="792" spans="1:18" x14ac:dyDescent="0.25">
      <c r="A792" s="1" t="s">
        <v>2224</v>
      </c>
      <c r="B792" s="2">
        <v>36448</v>
      </c>
      <c r="C792" s="1" t="s">
        <v>32</v>
      </c>
      <c r="D792" s="1" t="s">
        <v>9</v>
      </c>
      <c r="E792" s="1" t="s">
        <v>3</v>
      </c>
      <c r="F792" s="1" t="s">
        <v>4</v>
      </c>
      <c r="G792" s="1" t="s">
        <v>132</v>
      </c>
      <c r="H792" s="1" t="s">
        <v>782</v>
      </c>
      <c r="I792" s="1" t="s">
        <v>2225</v>
      </c>
      <c r="J792" s="1">
        <v>13000</v>
      </c>
      <c r="K792" s="1">
        <v>17540</v>
      </c>
      <c r="L792" s="1">
        <v>0</v>
      </c>
      <c r="M792" s="1">
        <v>14000</v>
      </c>
      <c r="N792" s="1">
        <v>8.1</v>
      </c>
      <c r="O792" s="1">
        <v>234</v>
      </c>
      <c r="P792" s="1">
        <v>107</v>
      </c>
      <c r="Q792" s="9">
        <v>293501675</v>
      </c>
      <c r="R792" s="3">
        <v>40000000</v>
      </c>
    </row>
    <row r="793" spans="1:18" x14ac:dyDescent="0.25">
      <c r="A793" s="1" t="s">
        <v>6982</v>
      </c>
      <c r="B793" s="2">
        <v>42152</v>
      </c>
      <c r="C793" s="1" t="s">
        <v>32</v>
      </c>
      <c r="D793" s="1" t="s">
        <v>40</v>
      </c>
      <c r="E793" s="1" t="s">
        <v>3</v>
      </c>
      <c r="F793" s="1" t="s">
        <v>4</v>
      </c>
      <c r="G793" s="1" t="s">
        <v>132</v>
      </c>
      <c r="H793" s="1" t="s">
        <v>1523</v>
      </c>
      <c r="I793" s="1" t="s">
        <v>274</v>
      </c>
      <c r="J793" s="1">
        <v>13000</v>
      </c>
      <c r="K793" s="1">
        <v>14831</v>
      </c>
      <c r="L793" s="1">
        <v>0</v>
      </c>
      <c r="M793" s="1">
        <v>153000</v>
      </c>
      <c r="N793" s="1">
        <v>8.1</v>
      </c>
      <c r="O793" s="1">
        <v>568</v>
      </c>
      <c r="P793" s="1">
        <v>151</v>
      </c>
      <c r="Q793" s="9">
        <v>228430993</v>
      </c>
      <c r="R793" s="3">
        <v>108000000</v>
      </c>
    </row>
    <row r="794" spans="1:18" x14ac:dyDescent="0.25">
      <c r="A794" s="1" t="s">
        <v>4763</v>
      </c>
      <c r="B794" s="2">
        <v>39181</v>
      </c>
      <c r="C794" s="1" t="s">
        <v>32</v>
      </c>
      <c r="D794" s="1" t="s">
        <v>77</v>
      </c>
      <c r="E794" s="1" t="s">
        <v>3</v>
      </c>
      <c r="F794" s="1" t="s">
        <v>4</v>
      </c>
      <c r="G794" s="1" t="s">
        <v>132</v>
      </c>
      <c r="H794" s="1" t="s">
        <v>1523</v>
      </c>
      <c r="I794" s="1" t="s">
        <v>2975</v>
      </c>
      <c r="J794" s="1">
        <v>13000</v>
      </c>
      <c r="K794" s="1">
        <v>17369</v>
      </c>
      <c r="L794" s="1">
        <v>521</v>
      </c>
      <c r="M794" s="1">
        <v>0</v>
      </c>
      <c r="N794" s="1">
        <v>8.1</v>
      </c>
      <c r="O794" s="1">
        <v>329</v>
      </c>
      <c r="P794" s="1">
        <v>115</v>
      </c>
      <c r="Q794" s="9">
        <v>227137090</v>
      </c>
      <c r="R794" s="3">
        <v>110000000</v>
      </c>
    </row>
    <row r="795" spans="1:18" x14ac:dyDescent="0.25">
      <c r="A795" s="1" t="s">
        <v>1719</v>
      </c>
      <c r="B795" s="2">
        <v>35848</v>
      </c>
      <c r="C795" s="1" t="s">
        <v>32</v>
      </c>
      <c r="D795" s="1" t="s">
        <v>77</v>
      </c>
      <c r="E795" s="1" t="s">
        <v>3</v>
      </c>
      <c r="F795" s="1" t="s">
        <v>4</v>
      </c>
      <c r="G795" s="1" t="s">
        <v>132</v>
      </c>
      <c r="H795" s="1" t="s">
        <v>782</v>
      </c>
      <c r="I795" s="1" t="s">
        <v>1168</v>
      </c>
      <c r="J795" s="1">
        <v>13000</v>
      </c>
      <c r="K795" s="1">
        <v>26029</v>
      </c>
      <c r="L795" s="1">
        <v>0</v>
      </c>
      <c r="M795" s="1">
        <v>11000</v>
      </c>
      <c r="N795" s="1">
        <v>6.6</v>
      </c>
      <c r="O795" s="1">
        <v>167</v>
      </c>
      <c r="P795" s="1">
        <v>153</v>
      </c>
      <c r="Q795" s="9">
        <v>201573391</v>
      </c>
      <c r="R795" s="3">
        <v>140000000</v>
      </c>
    </row>
    <row r="796" spans="1:18" x14ac:dyDescent="0.25">
      <c r="A796" s="1" t="s">
        <v>394</v>
      </c>
      <c r="B796" s="2">
        <v>30243</v>
      </c>
      <c r="C796" s="1" t="s">
        <v>32</v>
      </c>
      <c r="D796" s="1" t="s">
        <v>20</v>
      </c>
      <c r="E796" s="1" t="s">
        <v>3</v>
      </c>
      <c r="F796" s="1" t="s">
        <v>4</v>
      </c>
      <c r="G796" s="1" t="s">
        <v>84</v>
      </c>
      <c r="H796" s="1" t="s">
        <v>288</v>
      </c>
      <c r="I796" s="1" t="s">
        <v>395</v>
      </c>
      <c r="J796" s="1">
        <v>13000</v>
      </c>
      <c r="K796" s="1">
        <v>14701</v>
      </c>
      <c r="L796" s="1">
        <v>521</v>
      </c>
      <c r="M796" s="1">
        <v>0</v>
      </c>
      <c r="N796" s="1">
        <v>7.4</v>
      </c>
      <c r="O796" s="1">
        <v>94</v>
      </c>
      <c r="P796" s="1">
        <v>116</v>
      </c>
      <c r="Q796" s="9">
        <v>177200000</v>
      </c>
      <c r="R796" s="3">
        <v>22000000</v>
      </c>
    </row>
    <row r="797" spans="1:18" x14ac:dyDescent="0.25">
      <c r="A797" s="1" t="s">
        <v>3795</v>
      </c>
      <c r="B797" s="2">
        <v>38080</v>
      </c>
      <c r="C797" s="1" t="s">
        <v>32</v>
      </c>
      <c r="D797" s="1" t="s">
        <v>77</v>
      </c>
      <c r="E797" s="1" t="s">
        <v>3</v>
      </c>
      <c r="F797" s="1" t="s">
        <v>4</v>
      </c>
      <c r="G797" s="1" t="s">
        <v>132</v>
      </c>
      <c r="H797" s="1" t="s">
        <v>1523</v>
      </c>
      <c r="I797" s="1" t="s">
        <v>2975</v>
      </c>
      <c r="J797" s="1">
        <v>13000</v>
      </c>
      <c r="K797" s="1">
        <v>14161</v>
      </c>
      <c r="L797" s="1">
        <v>521</v>
      </c>
      <c r="M797" s="1">
        <v>0</v>
      </c>
      <c r="N797" s="1">
        <v>7.8</v>
      </c>
      <c r="O797" s="1">
        <v>239</v>
      </c>
      <c r="P797" s="1">
        <v>108</v>
      </c>
      <c r="Q797" s="9">
        <v>176049130</v>
      </c>
      <c r="R797" s="3">
        <v>75000000</v>
      </c>
    </row>
    <row r="798" spans="1:18" x14ac:dyDescent="0.25">
      <c r="A798" s="1" t="s">
        <v>5731</v>
      </c>
      <c r="B798" s="2">
        <v>40257</v>
      </c>
      <c r="C798" s="1" t="s">
        <v>32</v>
      </c>
      <c r="D798" s="1" t="s">
        <v>40</v>
      </c>
      <c r="E798" s="1" t="s">
        <v>3</v>
      </c>
      <c r="F798" s="1" t="s">
        <v>4</v>
      </c>
      <c r="G798" s="1" t="s">
        <v>132</v>
      </c>
      <c r="H798" s="1" t="s">
        <v>1523</v>
      </c>
      <c r="I798" s="1" t="s">
        <v>3814</v>
      </c>
      <c r="J798" s="1">
        <v>13000</v>
      </c>
      <c r="K798" s="1">
        <v>25964</v>
      </c>
      <c r="L798" s="1">
        <v>1000</v>
      </c>
      <c r="M798" s="1">
        <v>36000</v>
      </c>
      <c r="N798" s="1">
        <v>7.7</v>
      </c>
      <c r="O798" s="1">
        <v>493</v>
      </c>
      <c r="P798" s="1">
        <v>110</v>
      </c>
      <c r="Q798" s="9">
        <v>171031347</v>
      </c>
      <c r="R798" s="3">
        <v>38000000</v>
      </c>
    </row>
    <row r="799" spans="1:18" x14ac:dyDescent="0.25">
      <c r="A799" s="1" t="s">
        <v>4411</v>
      </c>
      <c r="B799" s="2">
        <v>38823</v>
      </c>
      <c r="C799" s="1" t="s">
        <v>32</v>
      </c>
      <c r="D799" s="1" t="s">
        <v>40</v>
      </c>
      <c r="E799" s="1" t="s">
        <v>3</v>
      </c>
      <c r="F799" s="1" t="s">
        <v>4</v>
      </c>
      <c r="G799" s="1" t="s">
        <v>84</v>
      </c>
      <c r="H799" s="1" t="s">
        <v>782</v>
      </c>
      <c r="I799" s="1" t="s">
        <v>4412</v>
      </c>
      <c r="J799" s="1">
        <v>13000</v>
      </c>
      <c r="K799" s="1">
        <v>22813</v>
      </c>
      <c r="L799" s="1">
        <v>12</v>
      </c>
      <c r="M799" s="1">
        <v>0</v>
      </c>
      <c r="N799" s="1">
        <v>6.8</v>
      </c>
      <c r="O799" s="1">
        <v>166</v>
      </c>
      <c r="P799" s="1">
        <v>83</v>
      </c>
      <c r="Q799" s="9">
        <v>155019340</v>
      </c>
      <c r="R799" s="3">
        <v>80000000</v>
      </c>
    </row>
    <row r="800" spans="1:18" x14ac:dyDescent="0.25">
      <c r="A800" s="1" t="s">
        <v>490</v>
      </c>
      <c r="B800" s="2">
        <v>31387</v>
      </c>
      <c r="C800" s="1" t="s">
        <v>32</v>
      </c>
      <c r="D800" s="1" t="s">
        <v>77</v>
      </c>
      <c r="E800" s="1" t="s">
        <v>3</v>
      </c>
      <c r="F800" s="1" t="s">
        <v>4</v>
      </c>
      <c r="G800" s="1" t="s">
        <v>92</v>
      </c>
      <c r="H800" s="1" t="s">
        <v>236</v>
      </c>
      <c r="I800" s="1" t="s">
        <v>491</v>
      </c>
      <c r="J800" s="1">
        <v>13000</v>
      </c>
      <c r="K800" s="1">
        <v>15662</v>
      </c>
      <c r="L800" s="1">
        <v>170</v>
      </c>
      <c r="M800" s="1">
        <v>0</v>
      </c>
      <c r="N800" s="1">
        <v>6.4</v>
      </c>
      <c r="O800" s="1">
        <v>96</v>
      </c>
      <c r="P800" s="1">
        <v>96</v>
      </c>
      <c r="Q800" s="9">
        <v>150415432</v>
      </c>
      <c r="R800" s="3">
        <v>44000000</v>
      </c>
    </row>
    <row r="801" spans="1:18" x14ac:dyDescent="0.25">
      <c r="A801" s="1" t="s">
        <v>4679</v>
      </c>
      <c r="B801" s="2">
        <v>39138</v>
      </c>
      <c r="C801" s="1" t="s">
        <v>32</v>
      </c>
      <c r="D801" s="1" t="s">
        <v>77</v>
      </c>
      <c r="E801" s="1" t="s">
        <v>3</v>
      </c>
      <c r="F801" s="1" t="s">
        <v>4</v>
      </c>
      <c r="G801" s="1" t="s">
        <v>132</v>
      </c>
      <c r="H801" s="1" t="s">
        <v>782</v>
      </c>
      <c r="I801" s="1" t="s">
        <v>3530</v>
      </c>
      <c r="J801" s="1">
        <v>13000</v>
      </c>
      <c r="K801" s="1">
        <v>13961</v>
      </c>
      <c r="L801" s="1">
        <v>235</v>
      </c>
      <c r="M801" s="1">
        <v>0</v>
      </c>
      <c r="N801" s="1">
        <v>7.2</v>
      </c>
      <c r="O801" s="1">
        <v>354</v>
      </c>
      <c r="P801" s="1">
        <v>129</v>
      </c>
      <c r="Q801" s="9">
        <v>134520804</v>
      </c>
      <c r="R801" s="3">
        <v>110000000</v>
      </c>
    </row>
    <row r="802" spans="1:18" x14ac:dyDescent="0.25">
      <c r="A802" s="1" t="s">
        <v>4905</v>
      </c>
      <c r="B802" s="2">
        <v>39591</v>
      </c>
      <c r="C802" s="1" t="s">
        <v>32</v>
      </c>
      <c r="D802" s="1" t="s">
        <v>77</v>
      </c>
      <c r="E802" s="1" t="s">
        <v>3</v>
      </c>
      <c r="F802" s="1" t="s">
        <v>4</v>
      </c>
      <c r="G802" s="1" t="s">
        <v>132</v>
      </c>
      <c r="H802" s="1" t="s">
        <v>288</v>
      </c>
      <c r="I802" s="1" t="s">
        <v>1095</v>
      </c>
      <c r="J802" s="1">
        <v>13000</v>
      </c>
      <c r="K802" s="1">
        <v>44798</v>
      </c>
      <c r="L802" s="1">
        <v>88</v>
      </c>
      <c r="M802" s="1">
        <v>0</v>
      </c>
      <c r="N802" s="1">
        <v>6.5</v>
      </c>
      <c r="O802" s="1">
        <v>265</v>
      </c>
      <c r="P802" s="1">
        <v>110</v>
      </c>
      <c r="Q802" s="9">
        <v>130313314</v>
      </c>
      <c r="R802" s="3">
        <v>80000000</v>
      </c>
    </row>
    <row r="803" spans="1:18" x14ac:dyDescent="0.25">
      <c r="A803" s="1" t="s">
        <v>6174</v>
      </c>
      <c r="B803" s="2">
        <v>41237</v>
      </c>
      <c r="C803" s="1" t="s">
        <v>32</v>
      </c>
      <c r="D803" s="1" t="s">
        <v>40</v>
      </c>
      <c r="E803" s="1" t="s">
        <v>3</v>
      </c>
      <c r="F803" s="1" t="s">
        <v>4</v>
      </c>
      <c r="G803" s="1" t="s">
        <v>92</v>
      </c>
      <c r="H803" s="1" t="s">
        <v>5286</v>
      </c>
      <c r="I803" s="1" t="s">
        <v>274</v>
      </c>
      <c r="J803" s="1">
        <v>13000</v>
      </c>
      <c r="K803" s="1">
        <v>24098</v>
      </c>
      <c r="L803" s="1">
        <v>0</v>
      </c>
      <c r="M803" s="1">
        <v>97000</v>
      </c>
      <c r="N803" s="1">
        <v>7</v>
      </c>
      <c r="O803" s="1">
        <v>775</v>
      </c>
      <c r="P803" s="1">
        <v>124</v>
      </c>
      <c r="Q803" s="9">
        <v>126464904</v>
      </c>
      <c r="R803" s="3">
        <v>130000000</v>
      </c>
    </row>
    <row r="804" spans="1:18" x14ac:dyDescent="0.25">
      <c r="A804" s="1" t="s">
        <v>2314</v>
      </c>
      <c r="B804" s="2">
        <v>36770</v>
      </c>
      <c r="C804" s="1" t="s">
        <v>32</v>
      </c>
      <c r="D804" s="1" t="s">
        <v>77</v>
      </c>
      <c r="E804" s="1" t="s">
        <v>3</v>
      </c>
      <c r="F804" s="1" t="s">
        <v>4</v>
      </c>
      <c r="G804" s="1" t="s">
        <v>132</v>
      </c>
      <c r="H804" s="1" t="s">
        <v>288</v>
      </c>
      <c r="I804" s="1" t="s">
        <v>2315</v>
      </c>
      <c r="J804" s="1">
        <v>13000</v>
      </c>
      <c r="K804" s="1">
        <v>15419</v>
      </c>
      <c r="L804" s="1">
        <v>368</v>
      </c>
      <c r="M804" s="1">
        <v>0</v>
      </c>
      <c r="N804" s="1">
        <v>5.5</v>
      </c>
      <c r="O804" s="1">
        <v>181</v>
      </c>
      <c r="P804" s="1">
        <v>94</v>
      </c>
      <c r="Q804" s="9">
        <v>125305545</v>
      </c>
      <c r="R804" s="3">
        <v>92000000</v>
      </c>
    </row>
    <row r="805" spans="1:18" x14ac:dyDescent="0.25">
      <c r="A805" s="1" t="s">
        <v>3180</v>
      </c>
      <c r="B805" s="2">
        <v>37436</v>
      </c>
      <c r="C805" s="1" t="s">
        <v>32</v>
      </c>
      <c r="D805" s="1" t="s">
        <v>77</v>
      </c>
      <c r="E805" s="1" t="s">
        <v>3</v>
      </c>
      <c r="F805" s="1" t="s">
        <v>4</v>
      </c>
      <c r="G805" s="1" t="s">
        <v>132</v>
      </c>
      <c r="H805" s="1" t="s">
        <v>1523</v>
      </c>
      <c r="I805" s="1" t="s">
        <v>1426</v>
      </c>
      <c r="J805" s="1">
        <v>13000</v>
      </c>
      <c r="K805" s="1">
        <v>13249</v>
      </c>
      <c r="L805" s="1">
        <v>218</v>
      </c>
      <c r="M805" s="1">
        <v>0</v>
      </c>
      <c r="N805" s="1">
        <v>7.9</v>
      </c>
      <c r="O805" s="1">
        <v>249</v>
      </c>
      <c r="P805" s="1">
        <v>119</v>
      </c>
      <c r="Q805" s="9">
        <v>121468960</v>
      </c>
      <c r="R805" s="3">
        <v>60000000</v>
      </c>
    </row>
    <row r="806" spans="1:18" x14ac:dyDescent="0.25">
      <c r="A806" s="1" t="s">
        <v>5285</v>
      </c>
      <c r="B806" s="2">
        <v>39889</v>
      </c>
      <c r="C806" s="1" t="s">
        <v>32</v>
      </c>
      <c r="D806" s="1" t="s">
        <v>40</v>
      </c>
      <c r="E806" s="1" t="s">
        <v>3</v>
      </c>
      <c r="F806" s="1" t="s">
        <v>4</v>
      </c>
      <c r="G806" s="1" t="s">
        <v>92</v>
      </c>
      <c r="H806" s="1" t="s">
        <v>5286</v>
      </c>
      <c r="I806" s="1" t="s">
        <v>930</v>
      </c>
      <c r="J806" s="1">
        <v>13000</v>
      </c>
      <c r="K806" s="1">
        <v>36741</v>
      </c>
      <c r="L806" s="1">
        <v>16000</v>
      </c>
      <c r="M806" s="1">
        <v>42000</v>
      </c>
      <c r="N806" s="1">
        <v>8.3000000000000007</v>
      </c>
      <c r="O806" s="1">
        <v>486</v>
      </c>
      <c r="P806" s="1">
        <v>153</v>
      </c>
      <c r="Q806" s="9">
        <v>120523073</v>
      </c>
      <c r="R806" s="3">
        <v>75000000</v>
      </c>
    </row>
    <row r="807" spans="1:18" x14ac:dyDescent="0.25">
      <c r="A807" s="1" t="s">
        <v>781</v>
      </c>
      <c r="B807" s="2">
        <v>33161</v>
      </c>
      <c r="C807" s="1" t="s">
        <v>32</v>
      </c>
      <c r="D807" s="1" t="s">
        <v>77</v>
      </c>
      <c r="E807" s="1" t="s">
        <v>3</v>
      </c>
      <c r="F807" s="1" t="s">
        <v>4</v>
      </c>
      <c r="G807" s="1" t="s">
        <v>92</v>
      </c>
      <c r="H807" s="1" t="s">
        <v>782</v>
      </c>
      <c r="I807" s="1" t="s">
        <v>609</v>
      </c>
      <c r="J807" s="1">
        <v>13000</v>
      </c>
      <c r="K807" s="1">
        <v>16595</v>
      </c>
      <c r="L807" s="1">
        <v>212</v>
      </c>
      <c r="M807" s="1">
        <v>0</v>
      </c>
      <c r="N807" s="1">
        <v>7.1</v>
      </c>
      <c r="O807" s="1">
        <v>142</v>
      </c>
      <c r="P807" s="1">
        <v>124</v>
      </c>
      <c r="Q807" s="9">
        <v>117541000</v>
      </c>
      <c r="R807" s="3">
        <v>70000000</v>
      </c>
    </row>
    <row r="808" spans="1:18" x14ac:dyDescent="0.25">
      <c r="A808" s="1" t="s">
        <v>235</v>
      </c>
      <c r="B808" s="2">
        <v>28080</v>
      </c>
      <c r="C808" s="1" t="s">
        <v>32</v>
      </c>
      <c r="D808" s="1" t="s">
        <v>9</v>
      </c>
      <c r="E808" s="1" t="s">
        <v>3</v>
      </c>
      <c r="F808" s="1" t="s">
        <v>4</v>
      </c>
      <c r="G808" s="1" t="s">
        <v>84</v>
      </c>
      <c r="H808" s="1" t="s">
        <v>236</v>
      </c>
      <c r="I808" s="1" t="s">
        <v>237</v>
      </c>
      <c r="J808" s="1">
        <v>13000</v>
      </c>
      <c r="K808" s="1">
        <v>16094</v>
      </c>
      <c r="L808" s="1">
        <v>80</v>
      </c>
      <c r="M808" s="1">
        <v>0</v>
      </c>
      <c r="N808" s="1">
        <v>8.1</v>
      </c>
      <c r="O808" s="1">
        <v>141</v>
      </c>
      <c r="P808" s="1">
        <v>145</v>
      </c>
      <c r="Q808" s="9">
        <v>117235247</v>
      </c>
      <c r="R808" s="3">
        <v>960000</v>
      </c>
    </row>
    <row r="809" spans="1:18" x14ac:dyDescent="0.25">
      <c r="A809" s="1" t="s">
        <v>2524</v>
      </c>
      <c r="B809" s="2">
        <v>36714</v>
      </c>
      <c r="C809" s="1" t="s">
        <v>32</v>
      </c>
      <c r="D809" s="1" t="s">
        <v>77</v>
      </c>
      <c r="E809" s="1" t="s">
        <v>3</v>
      </c>
      <c r="F809" s="1" t="s">
        <v>4</v>
      </c>
      <c r="G809" s="1" t="s">
        <v>92</v>
      </c>
      <c r="H809" s="1" t="s">
        <v>2525</v>
      </c>
      <c r="I809" s="1" t="s">
        <v>1365</v>
      </c>
      <c r="J809" s="1">
        <v>13000</v>
      </c>
      <c r="K809" s="1">
        <v>19454</v>
      </c>
      <c r="L809" s="1">
        <v>776</v>
      </c>
      <c r="M809" s="1">
        <v>4000</v>
      </c>
      <c r="N809" s="1">
        <v>7.1</v>
      </c>
      <c r="O809" s="1">
        <v>192</v>
      </c>
      <c r="P809" s="1">
        <v>142</v>
      </c>
      <c r="Q809" s="9">
        <v>113330342</v>
      </c>
      <c r="R809" s="3">
        <v>110000000</v>
      </c>
    </row>
    <row r="810" spans="1:18" x14ac:dyDescent="0.25">
      <c r="A810" s="1" t="s">
        <v>3455</v>
      </c>
      <c r="B810" s="2">
        <v>37832</v>
      </c>
      <c r="C810" s="1" t="s">
        <v>32</v>
      </c>
      <c r="D810" s="1" t="s">
        <v>77</v>
      </c>
      <c r="E810" s="1" t="s">
        <v>3</v>
      </c>
      <c r="F810" s="1" t="s">
        <v>4</v>
      </c>
      <c r="G810" s="1" t="s">
        <v>84</v>
      </c>
      <c r="H810" s="1" t="s">
        <v>236</v>
      </c>
      <c r="I810" s="1" t="s">
        <v>902</v>
      </c>
      <c r="J810" s="1">
        <v>13000</v>
      </c>
      <c r="K810" s="1">
        <v>22935</v>
      </c>
      <c r="L810" s="1">
        <v>0</v>
      </c>
      <c r="M810" s="1">
        <v>681</v>
      </c>
      <c r="N810" s="1">
        <v>4.0999999999999996</v>
      </c>
      <c r="O810" s="1">
        <v>93</v>
      </c>
      <c r="P810" s="1">
        <v>84</v>
      </c>
      <c r="Q810" s="9">
        <v>111760631</v>
      </c>
      <c r="R810" s="3">
        <v>38000000</v>
      </c>
    </row>
    <row r="811" spans="1:18" x14ac:dyDescent="0.25">
      <c r="A811" s="1" t="s">
        <v>6851</v>
      </c>
      <c r="B811" s="2">
        <v>42037</v>
      </c>
      <c r="C811" s="1" t="s">
        <v>32</v>
      </c>
      <c r="D811" s="1" t="s">
        <v>9</v>
      </c>
      <c r="E811" s="1" t="s">
        <v>3</v>
      </c>
      <c r="F811" s="1" t="s">
        <v>4</v>
      </c>
      <c r="G811" s="1" t="s">
        <v>132</v>
      </c>
      <c r="H811" s="1" t="s">
        <v>236</v>
      </c>
      <c r="I811" s="1" t="s">
        <v>6398</v>
      </c>
      <c r="J811" s="1">
        <v>13000</v>
      </c>
      <c r="K811" s="1">
        <v>15106</v>
      </c>
      <c r="L811" s="1">
        <v>0</v>
      </c>
      <c r="M811" s="1">
        <v>70000</v>
      </c>
      <c r="N811" s="1">
        <v>7.7</v>
      </c>
      <c r="O811" s="1">
        <v>437</v>
      </c>
      <c r="P811" s="1">
        <v>133</v>
      </c>
      <c r="Q811" s="9">
        <v>109712885</v>
      </c>
      <c r="R811" s="3">
        <v>35000000</v>
      </c>
    </row>
    <row r="812" spans="1:18" x14ac:dyDescent="0.25">
      <c r="A812" s="1" t="s">
        <v>1104</v>
      </c>
      <c r="B812" s="2">
        <v>34516</v>
      </c>
      <c r="C812" s="1" t="s">
        <v>32</v>
      </c>
      <c r="D812" s="1" t="s">
        <v>2</v>
      </c>
      <c r="E812" s="1" t="s">
        <v>3</v>
      </c>
      <c r="F812" s="1" t="s">
        <v>4</v>
      </c>
      <c r="G812" s="1" t="s">
        <v>92</v>
      </c>
      <c r="H812" s="1" t="s">
        <v>782</v>
      </c>
      <c r="I812" s="1" t="s">
        <v>930</v>
      </c>
      <c r="J812" s="1">
        <v>13000</v>
      </c>
      <c r="K812" s="1">
        <v>16557</v>
      </c>
      <c r="L812" s="1">
        <v>16000</v>
      </c>
      <c r="M812" s="1">
        <v>45000</v>
      </c>
      <c r="N812" s="1">
        <v>8.9</v>
      </c>
      <c r="O812" s="1">
        <v>215</v>
      </c>
      <c r="P812" s="1">
        <v>178</v>
      </c>
      <c r="Q812" s="9">
        <v>107930000</v>
      </c>
      <c r="R812" s="3">
        <v>8000000</v>
      </c>
    </row>
    <row r="813" spans="1:18" x14ac:dyDescent="0.25">
      <c r="A813" s="1" t="s">
        <v>1193</v>
      </c>
      <c r="B813" s="2">
        <v>34723</v>
      </c>
      <c r="C813" s="1" t="s">
        <v>32</v>
      </c>
      <c r="D813" s="1" t="s">
        <v>77</v>
      </c>
      <c r="E813" s="1" t="s">
        <v>3</v>
      </c>
      <c r="F813" s="1" t="s">
        <v>4</v>
      </c>
      <c r="G813" s="1" t="s">
        <v>92</v>
      </c>
      <c r="H813" s="1" t="s">
        <v>782</v>
      </c>
      <c r="I813" s="1" t="s">
        <v>606</v>
      </c>
      <c r="J813" s="1">
        <v>13000</v>
      </c>
      <c r="K813" s="1">
        <v>14274</v>
      </c>
      <c r="L813" s="1">
        <v>323</v>
      </c>
      <c r="M813" s="1">
        <v>0</v>
      </c>
      <c r="N813" s="1">
        <v>7.6</v>
      </c>
      <c r="O813" s="1">
        <v>148</v>
      </c>
      <c r="P813" s="1">
        <v>128</v>
      </c>
      <c r="Q813" s="9">
        <v>100012500</v>
      </c>
      <c r="R813" s="3">
        <v>90000000</v>
      </c>
    </row>
    <row r="814" spans="1:18" x14ac:dyDescent="0.25">
      <c r="A814" s="1" t="s">
        <v>6381</v>
      </c>
      <c r="B814" s="2">
        <v>41467</v>
      </c>
      <c r="C814" s="1" t="s">
        <v>32</v>
      </c>
      <c r="D814" s="1" t="s">
        <v>77</v>
      </c>
      <c r="E814" s="1" t="s">
        <v>3</v>
      </c>
      <c r="F814" s="1" t="s">
        <v>4</v>
      </c>
      <c r="G814" s="1" t="s">
        <v>92</v>
      </c>
      <c r="H814" s="1" t="s">
        <v>1523</v>
      </c>
      <c r="I814" s="1" t="s">
        <v>5237</v>
      </c>
      <c r="J814" s="1">
        <v>13000</v>
      </c>
      <c r="K814" s="1">
        <v>17689</v>
      </c>
      <c r="L814" s="1">
        <v>662</v>
      </c>
      <c r="M814" s="1">
        <v>61000</v>
      </c>
      <c r="N814" s="1">
        <v>6.6</v>
      </c>
      <c r="O814" s="1">
        <v>476</v>
      </c>
      <c r="P814" s="1">
        <v>109</v>
      </c>
      <c r="Q814" s="9">
        <v>93050117</v>
      </c>
      <c r="R814" s="3">
        <v>115000000</v>
      </c>
    </row>
    <row r="815" spans="1:18" x14ac:dyDescent="0.25">
      <c r="A815" s="1" t="s">
        <v>1717</v>
      </c>
      <c r="B815" s="2">
        <v>36046</v>
      </c>
      <c r="C815" s="1" t="s">
        <v>32</v>
      </c>
      <c r="D815" s="1" t="s">
        <v>40</v>
      </c>
      <c r="E815" s="1" t="s">
        <v>3</v>
      </c>
      <c r="F815" s="1" t="s">
        <v>4</v>
      </c>
      <c r="G815" s="1" t="s">
        <v>84</v>
      </c>
      <c r="H815" s="1" t="s">
        <v>236</v>
      </c>
      <c r="I815" s="1" t="s">
        <v>1718</v>
      </c>
      <c r="J815" s="1">
        <v>13000</v>
      </c>
      <c r="K815" s="1">
        <v>25788</v>
      </c>
      <c r="L815" s="1">
        <v>35</v>
      </c>
      <c r="M815" s="1">
        <v>0</v>
      </c>
      <c r="N815" s="1">
        <v>6.6</v>
      </c>
      <c r="O815" s="1">
        <v>131</v>
      </c>
      <c r="P815" s="1">
        <v>83</v>
      </c>
      <c r="Q815" s="9">
        <v>90646554</v>
      </c>
      <c r="R815" s="3">
        <v>105000000</v>
      </c>
    </row>
    <row r="816" spans="1:18" x14ac:dyDescent="0.25">
      <c r="A816" s="1" t="s">
        <v>1416</v>
      </c>
      <c r="B816" s="2">
        <v>35284</v>
      </c>
      <c r="C816" s="1" t="s">
        <v>32</v>
      </c>
      <c r="D816" s="1" t="s">
        <v>40</v>
      </c>
      <c r="E816" s="1" t="s">
        <v>3</v>
      </c>
      <c r="F816" s="1" t="s">
        <v>4</v>
      </c>
      <c r="G816" s="1" t="s">
        <v>84</v>
      </c>
      <c r="H816" s="1" t="s">
        <v>288</v>
      </c>
      <c r="I816" s="1" t="s">
        <v>1417</v>
      </c>
      <c r="J816" s="1">
        <v>13000</v>
      </c>
      <c r="K816" s="1">
        <v>15001</v>
      </c>
      <c r="L816" s="1">
        <v>30</v>
      </c>
      <c r="M816" s="1">
        <v>0</v>
      </c>
      <c r="N816" s="1">
        <v>6.3</v>
      </c>
      <c r="O816" s="1">
        <v>46</v>
      </c>
      <c r="P816" s="1">
        <v>88</v>
      </c>
      <c r="Q816" s="9">
        <v>90443603</v>
      </c>
      <c r="R816" s="3">
        <v>80000000</v>
      </c>
    </row>
    <row r="817" spans="1:18" x14ac:dyDescent="0.25">
      <c r="A817" s="1" t="s">
        <v>5621</v>
      </c>
      <c r="B817" s="2">
        <v>40360</v>
      </c>
      <c r="C817" s="1" t="s">
        <v>32</v>
      </c>
      <c r="D817" s="1" t="s">
        <v>77</v>
      </c>
      <c r="E817" s="1" t="s">
        <v>3</v>
      </c>
      <c r="F817" s="1" t="s">
        <v>4</v>
      </c>
      <c r="G817" s="1" t="s">
        <v>132</v>
      </c>
      <c r="H817" s="1" t="s">
        <v>782</v>
      </c>
      <c r="I817" s="1" t="s">
        <v>3967</v>
      </c>
      <c r="J817" s="1">
        <v>13000</v>
      </c>
      <c r="K817" s="1">
        <v>24928</v>
      </c>
      <c r="L817" s="1">
        <v>124</v>
      </c>
      <c r="M817" s="1">
        <v>32000</v>
      </c>
      <c r="N817" s="1">
        <v>7.1</v>
      </c>
      <c r="O817" s="1">
        <v>315</v>
      </c>
      <c r="P817" s="1">
        <v>111</v>
      </c>
      <c r="Q817" s="9">
        <v>90356857</v>
      </c>
      <c r="R817" s="3">
        <v>58000000</v>
      </c>
    </row>
    <row r="818" spans="1:18" x14ac:dyDescent="0.25">
      <c r="A818" s="1" t="s">
        <v>6629</v>
      </c>
      <c r="B818" s="2">
        <v>41896</v>
      </c>
      <c r="C818" s="1" t="s">
        <v>32</v>
      </c>
      <c r="D818" s="1" t="s">
        <v>20</v>
      </c>
      <c r="E818" s="1" t="s">
        <v>3</v>
      </c>
      <c r="F818" s="1" t="s">
        <v>4</v>
      </c>
      <c r="G818" s="1" t="s">
        <v>132</v>
      </c>
      <c r="H818" s="1" t="s">
        <v>288</v>
      </c>
      <c r="I818" s="1" t="s">
        <v>1375</v>
      </c>
      <c r="J818" s="1">
        <v>13000</v>
      </c>
      <c r="K818" s="1">
        <v>16179</v>
      </c>
      <c r="L818" s="1">
        <v>101</v>
      </c>
      <c r="M818" s="1">
        <v>55000</v>
      </c>
      <c r="N818" s="1">
        <v>5.7</v>
      </c>
      <c r="O818" s="1">
        <v>218</v>
      </c>
      <c r="P818" s="1">
        <v>109</v>
      </c>
      <c r="Q818" s="9">
        <v>86208010</v>
      </c>
      <c r="R818" s="3">
        <v>35000000</v>
      </c>
    </row>
    <row r="819" spans="1:18" x14ac:dyDescent="0.25">
      <c r="A819" s="1" t="s">
        <v>348</v>
      </c>
      <c r="B819" s="2">
        <v>29899</v>
      </c>
      <c r="C819" s="1" t="s">
        <v>32</v>
      </c>
      <c r="D819" s="1" t="s">
        <v>77</v>
      </c>
      <c r="E819" s="1" t="s">
        <v>3</v>
      </c>
      <c r="F819" s="1" t="s">
        <v>4</v>
      </c>
      <c r="G819" s="1" t="s">
        <v>92</v>
      </c>
      <c r="H819" s="1" t="s">
        <v>288</v>
      </c>
      <c r="I819" s="1" t="s">
        <v>349</v>
      </c>
      <c r="J819" s="1">
        <v>13000</v>
      </c>
      <c r="K819" s="1">
        <v>27378</v>
      </c>
      <c r="L819" s="1">
        <v>425</v>
      </c>
      <c r="M819" s="1">
        <v>0</v>
      </c>
      <c r="N819" s="1">
        <v>6.9</v>
      </c>
      <c r="O819" s="1">
        <v>52</v>
      </c>
      <c r="P819" s="1">
        <v>117</v>
      </c>
      <c r="Q819" s="9">
        <v>85300000</v>
      </c>
      <c r="R819" s="3">
        <v>10000000</v>
      </c>
    </row>
    <row r="820" spans="1:18" x14ac:dyDescent="0.25">
      <c r="A820" s="1" t="s">
        <v>960</v>
      </c>
      <c r="B820" s="2">
        <v>33996</v>
      </c>
      <c r="C820" s="1" t="s">
        <v>32</v>
      </c>
      <c r="D820" s="1" t="s">
        <v>77</v>
      </c>
      <c r="E820" s="1" t="s">
        <v>3</v>
      </c>
      <c r="F820" s="1" t="s">
        <v>4</v>
      </c>
      <c r="G820" s="1" t="s">
        <v>92</v>
      </c>
      <c r="H820" s="1" t="s">
        <v>236</v>
      </c>
      <c r="I820" s="1" t="s">
        <v>609</v>
      </c>
      <c r="J820" s="1">
        <v>13000</v>
      </c>
      <c r="K820" s="1">
        <v>15229</v>
      </c>
      <c r="L820" s="1">
        <v>212</v>
      </c>
      <c r="M820" s="1">
        <v>0</v>
      </c>
      <c r="N820" s="1">
        <v>6.4</v>
      </c>
      <c r="O820" s="1">
        <v>74</v>
      </c>
      <c r="P820" s="1">
        <v>124</v>
      </c>
      <c r="Q820" s="9">
        <v>84049211</v>
      </c>
      <c r="R820" s="3">
        <v>70000000</v>
      </c>
    </row>
    <row r="821" spans="1:18" x14ac:dyDescent="0.25">
      <c r="A821" s="1" t="s">
        <v>6774</v>
      </c>
      <c r="B821" s="2">
        <v>41955</v>
      </c>
      <c r="C821" s="1" t="s">
        <v>32</v>
      </c>
      <c r="D821" s="1" t="s">
        <v>9</v>
      </c>
      <c r="E821" s="1" t="s">
        <v>3</v>
      </c>
      <c r="F821" s="1" t="s">
        <v>4</v>
      </c>
      <c r="G821" s="1" t="s">
        <v>132</v>
      </c>
      <c r="H821" s="1" t="s">
        <v>288</v>
      </c>
      <c r="I821" s="1" t="s">
        <v>3975</v>
      </c>
      <c r="J821" s="1">
        <v>13000</v>
      </c>
      <c r="K821" s="1">
        <v>27674</v>
      </c>
      <c r="L821" s="1">
        <v>0</v>
      </c>
      <c r="M821" s="1">
        <v>34000</v>
      </c>
      <c r="N821" s="1">
        <v>6.1</v>
      </c>
      <c r="O821" s="1">
        <v>371</v>
      </c>
      <c r="P821" s="1">
        <v>118</v>
      </c>
      <c r="Q821" s="9">
        <v>78031620</v>
      </c>
      <c r="R821" s="3">
        <v>70000000</v>
      </c>
    </row>
    <row r="822" spans="1:18" x14ac:dyDescent="0.25">
      <c r="A822" s="1" t="s">
        <v>5798</v>
      </c>
      <c r="B822" s="2">
        <v>40856</v>
      </c>
      <c r="C822" s="1" t="s">
        <v>32</v>
      </c>
      <c r="D822" s="1" t="s">
        <v>9</v>
      </c>
      <c r="E822" s="1" t="s">
        <v>3</v>
      </c>
      <c r="F822" s="1" t="s">
        <v>4</v>
      </c>
      <c r="G822" s="1" t="s">
        <v>132</v>
      </c>
      <c r="H822" s="1" t="s">
        <v>1523</v>
      </c>
      <c r="I822" s="1" t="s">
        <v>745</v>
      </c>
      <c r="J822" s="1">
        <v>13000</v>
      </c>
      <c r="K822" s="1">
        <v>13634</v>
      </c>
      <c r="L822" s="1">
        <v>0</v>
      </c>
      <c r="M822" s="1">
        <v>42000</v>
      </c>
      <c r="N822" s="1">
        <v>6.6</v>
      </c>
      <c r="O822" s="1">
        <v>436</v>
      </c>
      <c r="P822" s="1">
        <v>106</v>
      </c>
      <c r="Q822" s="9">
        <v>75638743</v>
      </c>
      <c r="R822" s="3">
        <v>60000000</v>
      </c>
    </row>
    <row r="823" spans="1:18" x14ac:dyDescent="0.25">
      <c r="A823" s="1" t="s">
        <v>3655</v>
      </c>
      <c r="B823" s="2">
        <v>38147</v>
      </c>
      <c r="C823" s="1" t="s">
        <v>32</v>
      </c>
      <c r="D823" s="1" t="s">
        <v>33</v>
      </c>
      <c r="E823" s="1" t="s">
        <v>3</v>
      </c>
      <c r="F823" s="1" t="s">
        <v>4</v>
      </c>
      <c r="G823" s="1" t="s">
        <v>84</v>
      </c>
      <c r="H823" s="1" t="s">
        <v>288</v>
      </c>
      <c r="I823" s="1" t="s">
        <v>826</v>
      </c>
      <c r="J823" s="1">
        <v>13000</v>
      </c>
      <c r="K823" s="1">
        <v>13430</v>
      </c>
      <c r="L823" s="1">
        <v>12</v>
      </c>
      <c r="M823" s="1">
        <v>795</v>
      </c>
      <c r="N823" s="1">
        <v>5</v>
      </c>
      <c r="O823" s="1">
        <v>116</v>
      </c>
      <c r="P823" s="1">
        <v>80</v>
      </c>
      <c r="Q823" s="9">
        <v>75367693</v>
      </c>
      <c r="R823" s="3">
        <v>35000000</v>
      </c>
    </row>
    <row r="824" spans="1:18" x14ac:dyDescent="0.25">
      <c r="A824" s="1" t="s">
        <v>3155</v>
      </c>
      <c r="B824" s="2">
        <v>37393</v>
      </c>
      <c r="C824" s="1" t="s">
        <v>32</v>
      </c>
      <c r="D824" s="1" t="s">
        <v>40</v>
      </c>
      <c r="E824" s="1" t="s">
        <v>3</v>
      </c>
      <c r="F824" s="1" t="s">
        <v>4</v>
      </c>
      <c r="G824" s="1" t="s">
        <v>28</v>
      </c>
      <c r="H824" s="1" t="s">
        <v>1523</v>
      </c>
      <c r="I824" s="1" t="s">
        <v>3156</v>
      </c>
      <c r="J824" s="1">
        <v>13000</v>
      </c>
      <c r="K824" s="1">
        <v>14261</v>
      </c>
      <c r="L824" s="1">
        <v>21</v>
      </c>
      <c r="M824" s="1">
        <v>4000</v>
      </c>
      <c r="N824" s="1">
        <v>7</v>
      </c>
      <c r="O824" s="1">
        <v>106</v>
      </c>
      <c r="P824" s="1">
        <v>83</v>
      </c>
      <c r="Q824" s="9">
        <v>73215310</v>
      </c>
      <c r="R824" s="3">
        <v>80000000</v>
      </c>
    </row>
    <row r="825" spans="1:18" x14ac:dyDescent="0.25">
      <c r="A825" s="1" t="s">
        <v>971</v>
      </c>
      <c r="B825" s="2">
        <v>34115</v>
      </c>
      <c r="C825" s="1" t="s">
        <v>32</v>
      </c>
      <c r="D825" s="1" t="s">
        <v>20</v>
      </c>
      <c r="E825" s="1" t="s">
        <v>3</v>
      </c>
      <c r="F825" s="1" t="s">
        <v>4</v>
      </c>
      <c r="G825" s="1" t="s">
        <v>84</v>
      </c>
      <c r="H825" s="1" t="s">
        <v>288</v>
      </c>
      <c r="I825" s="1" t="s">
        <v>289</v>
      </c>
      <c r="J825" s="1">
        <v>13000</v>
      </c>
      <c r="K825" s="1">
        <v>15500</v>
      </c>
      <c r="L825" s="1">
        <v>11000</v>
      </c>
      <c r="M825" s="1">
        <v>38000</v>
      </c>
      <c r="N825" s="1">
        <v>8.1</v>
      </c>
      <c r="O825" s="1">
        <v>147</v>
      </c>
      <c r="P825" s="1">
        <v>101</v>
      </c>
      <c r="Q825" s="9">
        <v>70906973</v>
      </c>
      <c r="R825" s="3">
        <v>14600000</v>
      </c>
    </row>
    <row r="826" spans="1:18" x14ac:dyDescent="0.25">
      <c r="A826" s="1" t="s">
        <v>4436</v>
      </c>
      <c r="B826" s="2">
        <v>39067</v>
      </c>
      <c r="C826" s="1" t="s">
        <v>32</v>
      </c>
      <c r="D826" s="1" t="s">
        <v>9</v>
      </c>
      <c r="E826" s="1" t="s">
        <v>3</v>
      </c>
      <c r="F826" s="1" t="s">
        <v>4</v>
      </c>
      <c r="G826" s="1" t="s">
        <v>84</v>
      </c>
      <c r="H826" s="1" t="s">
        <v>236</v>
      </c>
      <c r="I826" s="1" t="s">
        <v>236</v>
      </c>
      <c r="J826" s="1">
        <v>13000</v>
      </c>
      <c r="K826" s="1">
        <v>15111</v>
      </c>
      <c r="L826" s="1">
        <v>13000</v>
      </c>
      <c r="M826" s="1">
        <v>0</v>
      </c>
      <c r="N826" s="1">
        <v>7.2</v>
      </c>
      <c r="O826" s="1">
        <v>285</v>
      </c>
      <c r="P826" s="1">
        <v>139</v>
      </c>
      <c r="Q826" s="9">
        <v>70269171</v>
      </c>
      <c r="R826" s="3">
        <v>24000000</v>
      </c>
    </row>
    <row r="827" spans="1:18" x14ac:dyDescent="0.25">
      <c r="A827" s="1" t="s">
        <v>2516</v>
      </c>
      <c r="B827" s="2">
        <v>36543</v>
      </c>
      <c r="C827" s="1" t="s">
        <v>32</v>
      </c>
      <c r="D827" s="1" t="s">
        <v>20</v>
      </c>
      <c r="E827" s="1" t="s">
        <v>3</v>
      </c>
      <c r="F827" s="1" t="s">
        <v>4</v>
      </c>
      <c r="G827" s="1" t="s">
        <v>84</v>
      </c>
      <c r="H827" s="1" t="s">
        <v>782</v>
      </c>
      <c r="I827" s="1" t="s">
        <v>963</v>
      </c>
      <c r="J827" s="1">
        <v>13000</v>
      </c>
      <c r="K827" s="1">
        <v>16452</v>
      </c>
      <c r="L827" s="1">
        <v>226</v>
      </c>
      <c r="M827" s="1">
        <v>0</v>
      </c>
      <c r="N827" s="1">
        <v>6.1</v>
      </c>
      <c r="O827" s="1">
        <v>86</v>
      </c>
      <c r="P827" s="1">
        <v>104</v>
      </c>
      <c r="Q827" s="9">
        <v>69688384</v>
      </c>
      <c r="R827" s="3">
        <v>60000000</v>
      </c>
    </row>
    <row r="828" spans="1:18" x14ac:dyDescent="0.25">
      <c r="A828" s="1" t="s">
        <v>6318</v>
      </c>
      <c r="B828" s="2">
        <v>41278</v>
      </c>
      <c r="C828" s="1" t="s">
        <v>32</v>
      </c>
      <c r="D828" s="1" t="s">
        <v>77</v>
      </c>
      <c r="E828" s="1" t="s">
        <v>3</v>
      </c>
      <c r="F828" s="1" t="s">
        <v>4</v>
      </c>
      <c r="G828" s="1" t="s">
        <v>92</v>
      </c>
      <c r="H828" s="1" t="s">
        <v>782</v>
      </c>
      <c r="I828" s="1" t="s">
        <v>2619</v>
      </c>
      <c r="J828" s="1">
        <v>13000</v>
      </c>
      <c r="K828" s="1">
        <v>15481</v>
      </c>
      <c r="L828" s="1">
        <v>212</v>
      </c>
      <c r="M828" s="1">
        <v>66000</v>
      </c>
      <c r="N828" s="1">
        <v>5.3</v>
      </c>
      <c r="O828" s="1">
        <v>412</v>
      </c>
      <c r="P828" s="1">
        <v>101</v>
      </c>
      <c r="Q828" s="9">
        <v>67344392</v>
      </c>
      <c r="R828" s="3">
        <v>92000000</v>
      </c>
    </row>
    <row r="829" spans="1:18" x14ac:dyDescent="0.25">
      <c r="A829" s="1" t="s">
        <v>748</v>
      </c>
      <c r="B829" s="2">
        <v>32621</v>
      </c>
      <c r="C829" s="1" t="s">
        <v>32</v>
      </c>
      <c r="D829" s="1" t="s">
        <v>77</v>
      </c>
      <c r="E829" s="1" t="s">
        <v>3</v>
      </c>
      <c r="F829" s="1" t="s">
        <v>4</v>
      </c>
      <c r="G829" s="1" t="s">
        <v>92</v>
      </c>
      <c r="H829" s="1" t="s">
        <v>236</v>
      </c>
      <c r="I829" s="1" t="s">
        <v>749</v>
      </c>
      <c r="J829" s="1">
        <v>13000</v>
      </c>
      <c r="K829" s="1">
        <v>14432</v>
      </c>
      <c r="L829" s="1">
        <v>96</v>
      </c>
      <c r="M829" s="1">
        <v>0</v>
      </c>
      <c r="N829" s="1">
        <v>6.3</v>
      </c>
      <c r="O829" s="1">
        <v>45</v>
      </c>
      <c r="P829" s="1">
        <v>97</v>
      </c>
      <c r="Q829" s="9">
        <v>63408614</v>
      </c>
      <c r="R829" s="3">
        <v>55000000</v>
      </c>
    </row>
    <row r="830" spans="1:18" x14ac:dyDescent="0.25">
      <c r="A830" s="1" t="s">
        <v>1304</v>
      </c>
      <c r="B830" s="2">
        <v>35169</v>
      </c>
      <c r="C830" s="1" t="s">
        <v>32</v>
      </c>
      <c r="D830" s="1" t="s">
        <v>40</v>
      </c>
      <c r="E830" s="1" t="s">
        <v>3</v>
      </c>
      <c r="F830" s="1" t="s">
        <v>4</v>
      </c>
      <c r="G830" s="1" t="s">
        <v>132</v>
      </c>
      <c r="H830" s="1" t="s">
        <v>782</v>
      </c>
      <c r="I830" s="1" t="s">
        <v>1305</v>
      </c>
      <c r="J830" s="1">
        <v>13000</v>
      </c>
      <c r="K830" s="1">
        <v>17035</v>
      </c>
      <c r="L830" s="1">
        <v>406</v>
      </c>
      <c r="M830" s="1">
        <v>0</v>
      </c>
      <c r="N830" s="1">
        <v>6.8</v>
      </c>
      <c r="O830" s="1">
        <v>63</v>
      </c>
      <c r="P830" s="1">
        <v>81</v>
      </c>
      <c r="Q830" s="9">
        <v>63071133</v>
      </c>
      <c r="R830" s="3">
        <v>12000000</v>
      </c>
    </row>
    <row r="831" spans="1:18" x14ac:dyDescent="0.25">
      <c r="A831" s="1" t="s">
        <v>5950</v>
      </c>
      <c r="B831" s="2">
        <v>40795</v>
      </c>
      <c r="C831" s="1" t="s">
        <v>32</v>
      </c>
      <c r="D831" s="1" t="s">
        <v>3939</v>
      </c>
      <c r="E831" s="1" t="s">
        <v>3</v>
      </c>
      <c r="F831" s="1" t="s">
        <v>4</v>
      </c>
      <c r="G831" s="1" t="s">
        <v>132</v>
      </c>
      <c r="H831" s="1" t="s">
        <v>1523</v>
      </c>
      <c r="I831" s="1" t="s">
        <v>5951</v>
      </c>
      <c r="J831" s="1">
        <v>13000</v>
      </c>
      <c r="K831" s="1">
        <v>14607</v>
      </c>
      <c r="L831" s="1">
        <v>53</v>
      </c>
      <c r="M831" s="1">
        <v>36000</v>
      </c>
      <c r="N831" s="1">
        <v>7.1</v>
      </c>
      <c r="O831" s="1">
        <v>413</v>
      </c>
      <c r="P831" s="1">
        <v>106</v>
      </c>
      <c r="Q831" s="9">
        <v>62453315</v>
      </c>
      <c r="R831" s="3">
        <v>50200000</v>
      </c>
    </row>
    <row r="832" spans="1:18" x14ac:dyDescent="0.25">
      <c r="A832" s="1" t="s">
        <v>687</v>
      </c>
      <c r="B832" s="2">
        <v>32455</v>
      </c>
      <c r="C832" s="1" t="s">
        <v>32</v>
      </c>
      <c r="D832" s="1" t="s">
        <v>20</v>
      </c>
      <c r="E832" s="1" t="s">
        <v>3</v>
      </c>
      <c r="F832" s="1" t="s">
        <v>4</v>
      </c>
      <c r="G832" s="1" t="s">
        <v>132</v>
      </c>
      <c r="H832" s="1" t="s">
        <v>288</v>
      </c>
      <c r="I832" s="1" t="s">
        <v>268</v>
      </c>
      <c r="J832" s="1">
        <v>13000</v>
      </c>
      <c r="K832" s="1">
        <v>18734</v>
      </c>
      <c r="L832" s="1">
        <v>503</v>
      </c>
      <c r="M832" s="1">
        <v>11000</v>
      </c>
      <c r="N832" s="1">
        <v>7</v>
      </c>
      <c r="O832" s="1">
        <v>88</v>
      </c>
      <c r="P832" s="1">
        <v>101</v>
      </c>
      <c r="Q832" s="9">
        <v>60328558</v>
      </c>
      <c r="R832" s="3">
        <v>32000000</v>
      </c>
    </row>
    <row r="833" spans="1:18" x14ac:dyDescent="0.25">
      <c r="A833" s="1" t="s">
        <v>6759</v>
      </c>
      <c r="B833" s="2">
        <v>41937</v>
      </c>
      <c r="C833" s="1" t="s">
        <v>32</v>
      </c>
      <c r="D833" s="1" t="s">
        <v>40</v>
      </c>
      <c r="E833" s="1" t="s">
        <v>3</v>
      </c>
      <c r="F833" s="1" t="s">
        <v>4</v>
      </c>
      <c r="G833" s="1" t="s">
        <v>92</v>
      </c>
      <c r="H833" s="1" t="s">
        <v>288</v>
      </c>
      <c r="I833" s="1" t="s">
        <v>1313</v>
      </c>
      <c r="J833" s="1">
        <v>13000</v>
      </c>
      <c r="K833" s="1">
        <v>15082</v>
      </c>
      <c r="L833" s="1">
        <v>0</v>
      </c>
      <c r="M833" s="1">
        <v>149000</v>
      </c>
      <c r="N833" s="1">
        <v>8.1</v>
      </c>
      <c r="O833" s="1">
        <v>536</v>
      </c>
      <c r="P833" s="1">
        <v>99</v>
      </c>
      <c r="Q833" s="9">
        <v>59073773</v>
      </c>
      <c r="R833" s="3">
        <v>25000000</v>
      </c>
    </row>
    <row r="834" spans="1:18" x14ac:dyDescent="0.25">
      <c r="A834" s="1" t="s">
        <v>898</v>
      </c>
      <c r="B834" s="2">
        <v>33852</v>
      </c>
      <c r="C834" s="1" t="s">
        <v>32</v>
      </c>
      <c r="D834" s="1" t="s">
        <v>20</v>
      </c>
      <c r="E834" s="1" t="s">
        <v>3</v>
      </c>
      <c r="F834" s="1" t="s">
        <v>4</v>
      </c>
      <c r="G834" s="1" t="s">
        <v>132</v>
      </c>
      <c r="H834" s="1" t="s">
        <v>782</v>
      </c>
      <c r="I834" s="1" t="s">
        <v>480</v>
      </c>
      <c r="J834" s="1">
        <v>13000</v>
      </c>
      <c r="K834" s="1">
        <v>25599</v>
      </c>
      <c r="L834" s="1">
        <v>0</v>
      </c>
      <c r="M834" s="1">
        <v>8000</v>
      </c>
      <c r="N834" s="1">
        <v>6.4</v>
      </c>
      <c r="O834" s="1">
        <v>49</v>
      </c>
      <c r="P834" s="1">
        <v>104</v>
      </c>
      <c r="Q834" s="9">
        <v>58422650</v>
      </c>
      <c r="R834" s="3">
        <v>55000000</v>
      </c>
    </row>
    <row r="835" spans="1:18" x14ac:dyDescent="0.25">
      <c r="A835" s="1" t="s">
        <v>1144</v>
      </c>
      <c r="B835" s="2">
        <v>34513</v>
      </c>
      <c r="C835" s="1" t="s">
        <v>32</v>
      </c>
      <c r="D835" s="1" t="s">
        <v>77</v>
      </c>
      <c r="E835" s="1" t="s">
        <v>3</v>
      </c>
      <c r="F835" s="1" t="s">
        <v>1145</v>
      </c>
      <c r="G835" s="1" t="s">
        <v>92</v>
      </c>
      <c r="H835" s="1" t="s">
        <v>236</v>
      </c>
      <c r="I835" s="1" t="s">
        <v>1146</v>
      </c>
      <c r="J835" s="1">
        <v>13000</v>
      </c>
      <c r="K835" s="1">
        <v>13331</v>
      </c>
      <c r="L835" s="1">
        <v>49</v>
      </c>
      <c r="M835" s="1">
        <v>0</v>
      </c>
      <c r="N835" s="1">
        <v>5.4</v>
      </c>
      <c r="O835" s="1">
        <v>38</v>
      </c>
      <c r="P835" s="1">
        <v>110</v>
      </c>
      <c r="Q835" s="9">
        <v>57362581</v>
      </c>
      <c r="R835" s="3">
        <v>45000000</v>
      </c>
    </row>
    <row r="836" spans="1:18" x14ac:dyDescent="0.25">
      <c r="A836" s="1" t="s">
        <v>2543</v>
      </c>
      <c r="B836" s="2">
        <v>36531</v>
      </c>
      <c r="C836" s="1" t="s">
        <v>32</v>
      </c>
      <c r="D836" s="1" t="s">
        <v>20</v>
      </c>
      <c r="E836" s="1" t="s">
        <v>3</v>
      </c>
      <c r="F836" s="1" t="s">
        <v>4</v>
      </c>
      <c r="G836" s="1" t="s">
        <v>92</v>
      </c>
      <c r="H836" s="1" t="s">
        <v>782</v>
      </c>
      <c r="I836" s="1" t="s">
        <v>923</v>
      </c>
      <c r="J836" s="1">
        <v>13000</v>
      </c>
      <c r="K836" s="1">
        <v>17582</v>
      </c>
      <c r="L836" s="1">
        <v>36</v>
      </c>
      <c r="M836" s="1">
        <v>0</v>
      </c>
      <c r="N836" s="1">
        <v>6.7</v>
      </c>
      <c r="O836" s="1">
        <v>129</v>
      </c>
      <c r="P836" s="1">
        <v>98</v>
      </c>
      <c r="Q836" s="9">
        <v>57262492</v>
      </c>
      <c r="R836" s="3">
        <v>24000000</v>
      </c>
    </row>
    <row r="837" spans="1:18" x14ac:dyDescent="0.25">
      <c r="A837" s="1" t="s">
        <v>2589</v>
      </c>
      <c r="B837" s="2">
        <v>37068</v>
      </c>
      <c r="C837" s="1" t="s">
        <v>32</v>
      </c>
      <c r="D837" s="1" t="s">
        <v>77</v>
      </c>
      <c r="E837" s="1" t="s">
        <v>3</v>
      </c>
      <c r="F837" s="1" t="s">
        <v>4</v>
      </c>
      <c r="G837" s="1" t="s">
        <v>132</v>
      </c>
      <c r="H837" s="1" t="s">
        <v>2525</v>
      </c>
      <c r="I837" s="1" t="s">
        <v>2140</v>
      </c>
      <c r="J837" s="1">
        <v>13000</v>
      </c>
      <c r="K837" s="1">
        <v>18761</v>
      </c>
      <c r="L837" s="1">
        <v>241</v>
      </c>
      <c r="M837" s="1">
        <v>0</v>
      </c>
      <c r="N837" s="1">
        <v>6.9</v>
      </c>
      <c r="O837" s="1">
        <v>167</v>
      </c>
      <c r="P837" s="1">
        <v>144</v>
      </c>
      <c r="Q837" s="9">
        <v>56083966</v>
      </c>
      <c r="R837" s="3">
        <v>65000000</v>
      </c>
    </row>
    <row r="838" spans="1:18" x14ac:dyDescent="0.25">
      <c r="A838" s="1" t="s">
        <v>683</v>
      </c>
      <c r="B838" s="2">
        <v>32463</v>
      </c>
      <c r="C838" s="1" t="s">
        <v>32</v>
      </c>
      <c r="D838" s="1" t="s">
        <v>77</v>
      </c>
      <c r="E838" s="1" t="s">
        <v>3</v>
      </c>
      <c r="F838" s="1" t="s">
        <v>4</v>
      </c>
      <c r="G838" s="1" t="s">
        <v>92</v>
      </c>
      <c r="H838" s="1" t="s">
        <v>236</v>
      </c>
      <c r="I838" s="1" t="s">
        <v>684</v>
      </c>
      <c r="J838" s="1">
        <v>13000</v>
      </c>
      <c r="K838" s="1">
        <v>14574</v>
      </c>
      <c r="L838" s="1">
        <v>10</v>
      </c>
      <c r="M838" s="1">
        <v>2000</v>
      </c>
      <c r="N838" s="1">
        <v>5.7</v>
      </c>
      <c r="O838" s="1">
        <v>84</v>
      </c>
      <c r="P838" s="1">
        <v>87</v>
      </c>
      <c r="Q838" s="9">
        <v>53715611</v>
      </c>
      <c r="R838" s="3">
        <v>63000000</v>
      </c>
    </row>
    <row r="839" spans="1:18" x14ac:dyDescent="0.25">
      <c r="A839" s="1" t="s">
        <v>6468</v>
      </c>
      <c r="B839" s="2">
        <v>41295</v>
      </c>
      <c r="C839" s="1" t="s">
        <v>32</v>
      </c>
      <c r="D839" s="1" t="s">
        <v>77</v>
      </c>
      <c r="E839" s="1" t="s">
        <v>3</v>
      </c>
      <c r="F839" s="1" t="s">
        <v>4</v>
      </c>
      <c r="G839" s="1" t="s">
        <v>132</v>
      </c>
      <c r="H839" s="1" t="s">
        <v>782</v>
      </c>
      <c r="I839" s="1" t="s">
        <v>1786</v>
      </c>
      <c r="J839" s="1">
        <v>13000</v>
      </c>
      <c r="K839" s="1">
        <v>25220</v>
      </c>
      <c r="L839" s="1">
        <v>23</v>
      </c>
      <c r="M839" s="1">
        <v>22000</v>
      </c>
      <c r="N839" s="1">
        <v>6.7</v>
      </c>
      <c r="O839" s="1">
        <v>234</v>
      </c>
      <c r="P839" s="1">
        <v>116</v>
      </c>
      <c r="Q839" s="9">
        <v>53215979</v>
      </c>
      <c r="R839" s="3">
        <v>84000000</v>
      </c>
    </row>
    <row r="840" spans="1:18" x14ac:dyDescent="0.25">
      <c r="A840" s="1" t="s">
        <v>2892</v>
      </c>
      <c r="B840" s="2">
        <v>37109</v>
      </c>
      <c r="C840" s="1" t="s">
        <v>32</v>
      </c>
      <c r="D840" s="1" t="s">
        <v>20</v>
      </c>
      <c r="E840" s="1" t="s">
        <v>3</v>
      </c>
      <c r="F840" s="1" t="s">
        <v>4</v>
      </c>
      <c r="G840" s="1" t="s">
        <v>92</v>
      </c>
      <c r="H840" s="1" t="s">
        <v>288</v>
      </c>
      <c r="I840" s="1" t="s">
        <v>1313</v>
      </c>
      <c r="J840" s="1">
        <v>13000</v>
      </c>
      <c r="K840" s="1">
        <v>14609</v>
      </c>
      <c r="L840" s="1">
        <v>0</v>
      </c>
      <c r="M840" s="1">
        <v>0</v>
      </c>
      <c r="N840" s="1">
        <v>7.6</v>
      </c>
      <c r="O840" s="1">
        <v>220</v>
      </c>
      <c r="P840" s="1">
        <v>110</v>
      </c>
      <c r="Q840" s="9">
        <v>52353636</v>
      </c>
      <c r="R840" s="3">
        <v>21000000</v>
      </c>
    </row>
    <row r="841" spans="1:18" x14ac:dyDescent="0.25">
      <c r="A841" s="1" t="s">
        <v>4090</v>
      </c>
      <c r="B841" s="2">
        <v>38612</v>
      </c>
      <c r="C841" s="1" t="s">
        <v>32</v>
      </c>
      <c r="D841" s="1" t="s">
        <v>9</v>
      </c>
      <c r="E841" s="1" t="s">
        <v>3</v>
      </c>
      <c r="F841" s="1" t="s">
        <v>4</v>
      </c>
      <c r="G841" s="1" t="s">
        <v>92</v>
      </c>
      <c r="H841" s="1" t="s">
        <v>1523</v>
      </c>
      <c r="I841" s="1" t="s">
        <v>2938</v>
      </c>
      <c r="J841" s="1">
        <v>13000</v>
      </c>
      <c r="K841" s="1">
        <v>14747</v>
      </c>
      <c r="L841" s="1">
        <v>79</v>
      </c>
      <c r="M841" s="1">
        <v>0</v>
      </c>
      <c r="N841" s="1">
        <v>7</v>
      </c>
      <c r="O841" s="1">
        <v>358</v>
      </c>
      <c r="P841" s="1">
        <v>128</v>
      </c>
      <c r="Q841" s="9">
        <v>50815288</v>
      </c>
      <c r="R841" s="3">
        <v>50000000</v>
      </c>
    </row>
    <row r="842" spans="1:18" x14ac:dyDescent="0.25">
      <c r="A842" s="1" t="s">
        <v>1668</v>
      </c>
      <c r="B842" s="2">
        <v>35452</v>
      </c>
      <c r="C842" s="1" t="s">
        <v>32</v>
      </c>
      <c r="D842" s="1" t="s">
        <v>2</v>
      </c>
      <c r="E842" s="1" t="s">
        <v>3</v>
      </c>
      <c r="F842" s="1" t="s">
        <v>4</v>
      </c>
      <c r="G842" s="1" t="s">
        <v>132</v>
      </c>
      <c r="H842" s="1" t="s">
        <v>1523</v>
      </c>
      <c r="I842" s="1" t="s">
        <v>197</v>
      </c>
      <c r="J842" s="1">
        <v>13000</v>
      </c>
      <c r="K842" s="1">
        <v>16762</v>
      </c>
      <c r="L842" s="1">
        <v>0</v>
      </c>
      <c r="M842" s="1">
        <v>0</v>
      </c>
      <c r="N842" s="1">
        <v>7.1</v>
      </c>
      <c r="O842" s="1">
        <v>91</v>
      </c>
      <c r="P842" s="1">
        <v>135</v>
      </c>
      <c r="Q842" s="9">
        <v>45856732</v>
      </c>
      <c r="R842" s="3">
        <v>40000000</v>
      </c>
    </row>
    <row r="843" spans="1:18" x14ac:dyDescent="0.25">
      <c r="A843" s="1" t="s">
        <v>6158</v>
      </c>
      <c r="B843" s="2">
        <v>41215</v>
      </c>
      <c r="C843" s="1" t="s">
        <v>32</v>
      </c>
      <c r="D843" s="1" t="s">
        <v>40</v>
      </c>
      <c r="E843" s="1" t="s">
        <v>3</v>
      </c>
      <c r="F843" s="1" t="s">
        <v>4</v>
      </c>
      <c r="G843" s="1" t="s">
        <v>132</v>
      </c>
      <c r="H843" s="1" t="s">
        <v>782</v>
      </c>
      <c r="I843" s="1" t="s">
        <v>1313</v>
      </c>
      <c r="J843" s="1">
        <v>13000</v>
      </c>
      <c r="K843" s="1">
        <v>27911</v>
      </c>
      <c r="L843" s="1">
        <v>0</v>
      </c>
      <c r="M843" s="1">
        <v>71000</v>
      </c>
      <c r="N843" s="1">
        <v>7.8</v>
      </c>
      <c r="O843" s="1">
        <v>487</v>
      </c>
      <c r="P843" s="1">
        <v>94</v>
      </c>
      <c r="Q843" s="9">
        <v>45507053</v>
      </c>
      <c r="R843" s="3">
        <v>16000000</v>
      </c>
    </row>
    <row r="844" spans="1:18" x14ac:dyDescent="0.25">
      <c r="A844" s="1" t="s">
        <v>5500</v>
      </c>
      <c r="B844" s="2">
        <v>40417</v>
      </c>
      <c r="C844" s="1" t="s">
        <v>32</v>
      </c>
      <c r="D844" s="1" t="s">
        <v>77</v>
      </c>
      <c r="E844" s="1" t="s">
        <v>3</v>
      </c>
      <c r="F844" s="1" t="s">
        <v>4</v>
      </c>
      <c r="G844" s="1" t="s">
        <v>92</v>
      </c>
      <c r="H844" s="1" t="s">
        <v>782</v>
      </c>
      <c r="I844" s="1" t="s">
        <v>1065</v>
      </c>
      <c r="J844" s="1">
        <v>13000</v>
      </c>
      <c r="K844" s="1">
        <v>14483</v>
      </c>
      <c r="L844" s="1">
        <v>0</v>
      </c>
      <c r="M844" s="1">
        <v>0</v>
      </c>
      <c r="N844" s="1">
        <v>5.6</v>
      </c>
      <c r="O844" s="1">
        <v>203</v>
      </c>
      <c r="P844" s="1">
        <v>107</v>
      </c>
      <c r="Q844" s="9">
        <v>44867349</v>
      </c>
      <c r="R844" s="3">
        <v>37000000</v>
      </c>
    </row>
    <row r="845" spans="1:18" x14ac:dyDescent="0.25">
      <c r="A845" s="1" t="s">
        <v>6734</v>
      </c>
      <c r="B845" s="2">
        <v>41794</v>
      </c>
      <c r="C845" s="1" t="s">
        <v>32</v>
      </c>
      <c r="D845" s="1" t="s">
        <v>20</v>
      </c>
      <c r="E845" s="1" t="s">
        <v>3</v>
      </c>
      <c r="F845" s="1" t="s">
        <v>4</v>
      </c>
      <c r="G845" s="1" t="s">
        <v>132</v>
      </c>
      <c r="H845" s="1" t="s">
        <v>288</v>
      </c>
      <c r="I845" s="1" t="s">
        <v>6735</v>
      </c>
      <c r="J845" s="1">
        <v>13000</v>
      </c>
      <c r="K845" s="1">
        <v>20330</v>
      </c>
      <c r="L845" s="1">
        <v>51</v>
      </c>
      <c r="M845" s="1">
        <v>33000</v>
      </c>
      <c r="N845" s="1">
        <v>7.3</v>
      </c>
      <c r="O845" s="1">
        <v>275</v>
      </c>
      <c r="P845" s="1">
        <v>102</v>
      </c>
      <c r="Q845" s="9">
        <v>44134898</v>
      </c>
      <c r="R845" s="3">
        <v>13000000</v>
      </c>
    </row>
    <row r="846" spans="1:18" x14ac:dyDescent="0.25">
      <c r="A846" s="1" t="s">
        <v>3460</v>
      </c>
      <c r="B846" s="2">
        <v>37811</v>
      </c>
      <c r="C846" s="1" t="s">
        <v>32</v>
      </c>
      <c r="D846" s="1" t="s">
        <v>77</v>
      </c>
      <c r="E846" s="1" t="s">
        <v>3</v>
      </c>
      <c r="F846" s="1" t="s">
        <v>4</v>
      </c>
      <c r="G846" s="1" t="s">
        <v>92</v>
      </c>
      <c r="H846" s="1" t="s">
        <v>782</v>
      </c>
      <c r="I846" s="1" t="s">
        <v>1912</v>
      </c>
      <c r="J846" s="1">
        <v>13000</v>
      </c>
      <c r="K846" s="1">
        <v>16580</v>
      </c>
      <c r="L846" s="1">
        <v>845</v>
      </c>
      <c r="M846" s="1">
        <v>0</v>
      </c>
      <c r="N846" s="1">
        <v>6.6</v>
      </c>
      <c r="O846" s="1">
        <v>89</v>
      </c>
      <c r="P846" s="1">
        <v>142</v>
      </c>
      <c r="Q846" s="9">
        <v>43426961</v>
      </c>
      <c r="R846" s="3">
        <v>70000000</v>
      </c>
    </row>
    <row r="847" spans="1:18" x14ac:dyDescent="0.25">
      <c r="A847" s="1" t="s">
        <v>2616</v>
      </c>
      <c r="B847" s="2">
        <v>37067</v>
      </c>
      <c r="C847" s="1" t="s">
        <v>32</v>
      </c>
      <c r="D847" s="1" t="s">
        <v>20</v>
      </c>
      <c r="E847" s="1" t="s">
        <v>3</v>
      </c>
      <c r="F847" s="1" t="s">
        <v>4</v>
      </c>
      <c r="G847" s="1" t="s">
        <v>132</v>
      </c>
      <c r="H847" s="1" t="s">
        <v>782</v>
      </c>
      <c r="I847" s="1" t="s">
        <v>370</v>
      </c>
      <c r="J847" s="1">
        <v>13000</v>
      </c>
      <c r="K847" s="1">
        <v>13934</v>
      </c>
      <c r="L847" s="1">
        <v>272</v>
      </c>
      <c r="M847" s="1">
        <v>0</v>
      </c>
      <c r="N847" s="1">
        <v>6.6</v>
      </c>
      <c r="O847" s="1">
        <v>132</v>
      </c>
      <c r="P847" s="1">
        <v>123</v>
      </c>
      <c r="Q847" s="9">
        <v>41523271</v>
      </c>
      <c r="R847" s="3">
        <v>80000000</v>
      </c>
    </row>
    <row r="848" spans="1:18" x14ac:dyDescent="0.25">
      <c r="A848" s="1" t="s">
        <v>287</v>
      </c>
      <c r="B848" s="2">
        <v>29507</v>
      </c>
      <c r="C848" s="1" t="s">
        <v>32</v>
      </c>
      <c r="D848" s="1" t="s">
        <v>20</v>
      </c>
      <c r="E848" s="1" t="s">
        <v>3</v>
      </c>
      <c r="F848" s="1" t="s">
        <v>4</v>
      </c>
      <c r="G848" s="1" t="s">
        <v>92</v>
      </c>
      <c r="H848" s="1" t="s">
        <v>288</v>
      </c>
      <c r="I848" s="1" t="s">
        <v>289</v>
      </c>
      <c r="J848" s="1">
        <v>13000</v>
      </c>
      <c r="K848" s="1">
        <v>14921</v>
      </c>
      <c r="L848" s="1">
        <v>11000</v>
      </c>
      <c r="M848" s="1">
        <v>0</v>
      </c>
      <c r="N848" s="1">
        <v>7.4</v>
      </c>
      <c r="O848" s="1">
        <v>71</v>
      </c>
      <c r="P848" s="1">
        <v>98</v>
      </c>
      <c r="Q848" s="9">
        <v>39800000</v>
      </c>
      <c r="R848" s="3">
        <v>6000000</v>
      </c>
    </row>
    <row r="849" spans="1:18" x14ac:dyDescent="0.25">
      <c r="A849" s="1" t="s">
        <v>527</v>
      </c>
      <c r="B849" s="2">
        <v>31472</v>
      </c>
      <c r="C849" s="1" t="s">
        <v>32</v>
      </c>
      <c r="D849" s="1" t="s">
        <v>20</v>
      </c>
      <c r="E849" s="1" t="s">
        <v>3</v>
      </c>
      <c r="F849" s="1" t="s">
        <v>4</v>
      </c>
      <c r="G849" s="1" t="s">
        <v>132</v>
      </c>
      <c r="H849" s="1" t="s">
        <v>288</v>
      </c>
      <c r="I849" s="1" t="s">
        <v>528</v>
      </c>
      <c r="J849" s="1">
        <v>13000</v>
      </c>
      <c r="K849" s="1">
        <v>15308</v>
      </c>
      <c r="L849" s="1">
        <v>0</v>
      </c>
      <c r="M849" s="1">
        <v>0</v>
      </c>
      <c r="N849" s="1">
        <v>6.9</v>
      </c>
      <c r="O849" s="1">
        <v>63</v>
      </c>
      <c r="P849" s="1">
        <v>102</v>
      </c>
      <c r="Q849" s="9">
        <v>38747385</v>
      </c>
      <c r="R849" s="3">
        <v>25000000</v>
      </c>
    </row>
    <row r="850" spans="1:18" x14ac:dyDescent="0.25">
      <c r="A850" s="1" t="s">
        <v>5365</v>
      </c>
      <c r="B850" s="2">
        <v>40145</v>
      </c>
      <c r="C850" s="1" t="s">
        <v>32</v>
      </c>
      <c r="D850" s="1" t="s">
        <v>77</v>
      </c>
      <c r="E850" s="1" t="s">
        <v>3</v>
      </c>
      <c r="F850" s="1" t="s">
        <v>4</v>
      </c>
      <c r="G850" s="1" t="s">
        <v>132</v>
      </c>
      <c r="H850" s="1" t="s">
        <v>782</v>
      </c>
      <c r="I850" s="1" t="s">
        <v>1514</v>
      </c>
      <c r="J850" s="1">
        <v>13000</v>
      </c>
      <c r="K850" s="1">
        <v>18132</v>
      </c>
      <c r="L850" s="1">
        <v>84</v>
      </c>
      <c r="M850" s="1">
        <v>0</v>
      </c>
      <c r="N850" s="1">
        <v>6.3</v>
      </c>
      <c r="O850" s="1">
        <v>258</v>
      </c>
      <c r="P850" s="1">
        <v>89</v>
      </c>
      <c r="Q850" s="9">
        <v>38542418</v>
      </c>
      <c r="R850" s="3">
        <v>80000000</v>
      </c>
    </row>
    <row r="851" spans="1:18" x14ac:dyDescent="0.25">
      <c r="A851" s="1" t="s">
        <v>4101</v>
      </c>
      <c r="B851" s="2">
        <v>38428</v>
      </c>
      <c r="C851" s="1" t="s">
        <v>32</v>
      </c>
      <c r="D851" s="1" t="s">
        <v>77</v>
      </c>
      <c r="E851" s="1" t="s">
        <v>3</v>
      </c>
      <c r="F851" s="1" t="s">
        <v>4</v>
      </c>
      <c r="G851" s="1" t="s">
        <v>132</v>
      </c>
      <c r="H851" s="1" t="s">
        <v>1523</v>
      </c>
      <c r="I851" s="1" t="s">
        <v>228</v>
      </c>
      <c r="J851" s="1">
        <v>13000</v>
      </c>
      <c r="K851" s="1">
        <v>27114</v>
      </c>
      <c r="L851" s="1">
        <v>0</v>
      </c>
      <c r="M851" s="1">
        <v>0</v>
      </c>
      <c r="N851" s="1">
        <v>5.9</v>
      </c>
      <c r="O851" s="1">
        <v>233</v>
      </c>
      <c r="P851" s="1">
        <v>118</v>
      </c>
      <c r="Q851" s="9">
        <v>37899638</v>
      </c>
      <c r="R851" s="3">
        <v>88000000</v>
      </c>
    </row>
    <row r="852" spans="1:18" x14ac:dyDescent="0.25">
      <c r="A852" s="1" t="s">
        <v>5287</v>
      </c>
      <c r="B852" s="2">
        <v>39892</v>
      </c>
      <c r="C852" s="1" t="s">
        <v>32</v>
      </c>
      <c r="D852" s="1" t="s">
        <v>61</v>
      </c>
      <c r="E852" s="1" t="s">
        <v>3</v>
      </c>
      <c r="F852" s="1" t="s">
        <v>4</v>
      </c>
      <c r="G852" s="1" t="s">
        <v>132</v>
      </c>
      <c r="H852" s="1" t="s">
        <v>1523</v>
      </c>
      <c r="I852" s="1" t="s">
        <v>114</v>
      </c>
      <c r="J852" s="1">
        <v>13000</v>
      </c>
      <c r="K852" s="1">
        <v>24458</v>
      </c>
      <c r="L852" s="1">
        <v>16000</v>
      </c>
      <c r="M852" s="1">
        <v>23000</v>
      </c>
      <c r="N852" s="1">
        <v>7.4</v>
      </c>
      <c r="O852" s="1">
        <v>306</v>
      </c>
      <c r="P852" s="1">
        <v>134</v>
      </c>
      <c r="Q852" s="9">
        <v>37479778</v>
      </c>
      <c r="R852" s="3">
        <v>60000000</v>
      </c>
    </row>
    <row r="853" spans="1:18" x14ac:dyDescent="0.25">
      <c r="A853" s="1" t="s">
        <v>4220</v>
      </c>
      <c r="B853" s="2">
        <v>39029</v>
      </c>
      <c r="C853" s="1" t="s">
        <v>32</v>
      </c>
      <c r="D853" s="1" t="s">
        <v>77</v>
      </c>
      <c r="E853" s="1" t="s">
        <v>3</v>
      </c>
      <c r="F853" s="1" t="s">
        <v>11</v>
      </c>
      <c r="G853" s="1" t="s">
        <v>132</v>
      </c>
      <c r="H853" s="1" t="s">
        <v>782</v>
      </c>
      <c r="I853" s="1" t="s">
        <v>268</v>
      </c>
      <c r="J853" s="1">
        <v>13000</v>
      </c>
      <c r="K853" s="1">
        <v>15053</v>
      </c>
      <c r="L853" s="1">
        <v>503</v>
      </c>
      <c r="M853" s="1">
        <v>0</v>
      </c>
      <c r="N853" s="1">
        <v>6.6</v>
      </c>
      <c r="O853" s="1">
        <v>199</v>
      </c>
      <c r="P853" s="1">
        <v>102</v>
      </c>
      <c r="Q853" s="9">
        <v>36883539</v>
      </c>
      <c r="R853" s="3">
        <v>52000000</v>
      </c>
    </row>
    <row r="854" spans="1:18" x14ac:dyDescent="0.25">
      <c r="A854" s="1" t="s">
        <v>6780</v>
      </c>
      <c r="B854" s="2">
        <v>41662</v>
      </c>
      <c r="C854" s="1" t="s">
        <v>32</v>
      </c>
      <c r="D854" s="1" t="s">
        <v>61</v>
      </c>
      <c r="E854" s="1" t="s">
        <v>3</v>
      </c>
      <c r="F854" s="1" t="s">
        <v>83</v>
      </c>
      <c r="G854" s="1" t="s">
        <v>132</v>
      </c>
      <c r="H854" s="1" t="s">
        <v>4632</v>
      </c>
      <c r="I854" s="1" t="s">
        <v>4949</v>
      </c>
      <c r="J854" s="1">
        <v>13000</v>
      </c>
      <c r="K854" s="1">
        <v>14100</v>
      </c>
      <c r="L854" s="1">
        <v>120</v>
      </c>
      <c r="M854" s="1">
        <v>90000</v>
      </c>
      <c r="N854" s="1">
        <v>7.7</v>
      </c>
      <c r="O854" s="1">
        <v>419</v>
      </c>
      <c r="P854" s="1">
        <v>123</v>
      </c>
      <c r="Q854" s="9">
        <v>35887263</v>
      </c>
      <c r="R854" s="3">
        <v>15000000</v>
      </c>
    </row>
    <row r="855" spans="1:18" x14ac:dyDescent="0.25">
      <c r="A855" s="1" t="s">
        <v>5537</v>
      </c>
      <c r="B855" s="2">
        <v>40354</v>
      </c>
      <c r="C855" s="1" t="s">
        <v>32</v>
      </c>
      <c r="D855" s="1" t="s">
        <v>77</v>
      </c>
      <c r="E855" s="1" t="s">
        <v>3</v>
      </c>
      <c r="F855" s="1" t="s">
        <v>161</v>
      </c>
      <c r="G855" s="1" t="s">
        <v>92</v>
      </c>
      <c r="H855" s="1" t="s">
        <v>1523</v>
      </c>
      <c r="I855" s="1" t="s">
        <v>2975</v>
      </c>
      <c r="J855" s="1">
        <v>13000</v>
      </c>
      <c r="K855" s="1">
        <v>13761</v>
      </c>
      <c r="L855" s="1">
        <v>521</v>
      </c>
      <c r="M855" s="1">
        <v>0</v>
      </c>
      <c r="N855" s="1">
        <v>6.9</v>
      </c>
      <c r="O855" s="1">
        <v>266</v>
      </c>
      <c r="P855" s="1">
        <v>115</v>
      </c>
      <c r="Q855" s="9">
        <v>35024475</v>
      </c>
      <c r="R855" s="3">
        <v>100000000</v>
      </c>
    </row>
    <row r="856" spans="1:18" x14ac:dyDescent="0.25">
      <c r="A856" s="1" t="s">
        <v>3456</v>
      </c>
      <c r="B856" s="2">
        <v>37877</v>
      </c>
      <c r="C856" s="1" t="s">
        <v>32</v>
      </c>
      <c r="D856" s="1" t="s">
        <v>20</v>
      </c>
      <c r="E856" s="1" t="s">
        <v>3</v>
      </c>
      <c r="F856" s="1" t="s">
        <v>4</v>
      </c>
      <c r="G856" s="1" t="s">
        <v>132</v>
      </c>
      <c r="H856" s="1" t="s">
        <v>1523</v>
      </c>
      <c r="I856" s="1" t="s">
        <v>1375</v>
      </c>
      <c r="J856" s="1">
        <v>13000</v>
      </c>
      <c r="K856" s="1">
        <v>14036</v>
      </c>
      <c r="L856" s="1">
        <v>101</v>
      </c>
      <c r="M856" s="1">
        <v>0</v>
      </c>
      <c r="N856" s="1">
        <v>5.8</v>
      </c>
      <c r="O856" s="1">
        <v>123</v>
      </c>
      <c r="P856" s="1">
        <v>118</v>
      </c>
      <c r="Q856" s="9">
        <v>33828318</v>
      </c>
      <c r="R856" s="3">
        <v>55000000</v>
      </c>
    </row>
    <row r="857" spans="1:18" x14ac:dyDescent="0.25">
      <c r="A857" s="1" t="s">
        <v>5402</v>
      </c>
      <c r="B857" s="2">
        <v>39861</v>
      </c>
      <c r="C857" s="1" t="s">
        <v>32</v>
      </c>
      <c r="D857" s="1" t="s">
        <v>20</v>
      </c>
      <c r="E857" s="1" t="s">
        <v>3</v>
      </c>
      <c r="F857" s="1" t="s">
        <v>4</v>
      </c>
      <c r="G857" s="1" t="s">
        <v>92</v>
      </c>
      <c r="H857" s="1" t="s">
        <v>1523</v>
      </c>
      <c r="I857" s="1" t="s">
        <v>745</v>
      </c>
      <c r="J857" s="1">
        <v>13000</v>
      </c>
      <c r="K857" s="1">
        <v>16031</v>
      </c>
      <c r="L857" s="1">
        <v>0</v>
      </c>
      <c r="M857" s="1">
        <v>0</v>
      </c>
      <c r="N857" s="1">
        <v>6.5</v>
      </c>
      <c r="O857" s="1">
        <v>248</v>
      </c>
      <c r="P857" s="1">
        <v>108</v>
      </c>
      <c r="Q857" s="9">
        <v>33313582</v>
      </c>
      <c r="R857" s="3">
        <v>21000000</v>
      </c>
    </row>
    <row r="858" spans="1:18" x14ac:dyDescent="0.25">
      <c r="A858" s="1" t="s">
        <v>1818</v>
      </c>
      <c r="B858" s="2">
        <v>35961</v>
      </c>
      <c r="C858" s="1" t="s">
        <v>32</v>
      </c>
      <c r="D858" s="1" t="s">
        <v>77</v>
      </c>
      <c r="E858" s="1" t="s">
        <v>3</v>
      </c>
      <c r="F858" s="1" t="s">
        <v>4</v>
      </c>
      <c r="G858" s="1" t="s">
        <v>92</v>
      </c>
      <c r="H858" s="1" t="s">
        <v>782</v>
      </c>
      <c r="I858" s="1" t="s">
        <v>742</v>
      </c>
      <c r="J858" s="1">
        <v>13000</v>
      </c>
      <c r="K858" s="1">
        <v>16536</v>
      </c>
      <c r="L858" s="1">
        <v>17</v>
      </c>
      <c r="M858" s="1">
        <v>0</v>
      </c>
      <c r="N858" s="1">
        <v>6.1</v>
      </c>
      <c r="O858" s="1">
        <v>79</v>
      </c>
      <c r="P858" s="1">
        <v>111</v>
      </c>
      <c r="Q858" s="9">
        <v>32940507</v>
      </c>
      <c r="R858" s="3">
        <v>60000000</v>
      </c>
    </row>
    <row r="859" spans="1:18" x14ac:dyDescent="0.25">
      <c r="A859" s="1" t="s">
        <v>1322</v>
      </c>
      <c r="B859" s="2">
        <v>35170</v>
      </c>
      <c r="C859" s="1" t="s">
        <v>32</v>
      </c>
      <c r="D859" s="1" t="s">
        <v>77</v>
      </c>
      <c r="E859" s="1" t="s">
        <v>3</v>
      </c>
      <c r="F859" s="1" t="s">
        <v>4</v>
      </c>
      <c r="G859" s="1" t="s">
        <v>132</v>
      </c>
      <c r="H859" s="1" t="s">
        <v>236</v>
      </c>
      <c r="I859" s="1" t="s">
        <v>1323</v>
      </c>
      <c r="J859" s="1">
        <v>13000</v>
      </c>
      <c r="K859" s="1">
        <v>25126</v>
      </c>
      <c r="L859" s="1">
        <v>357</v>
      </c>
      <c r="M859" s="1">
        <v>0</v>
      </c>
      <c r="N859" s="1">
        <v>5.8</v>
      </c>
      <c r="O859" s="1">
        <v>61</v>
      </c>
      <c r="P859" s="1">
        <v>114</v>
      </c>
      <c r="Q859" s="9">
        <v>32885565</v>
      </c>
      <c r="R859" s="3">
        <v>80000000</v>
      </c>
    </row>
    <row r="860" spans="1:18" x14ac:dyDescent="0.25">
      <c r="A860" s="1" t="s">
        <v>5540</v>
      </c>
      <c r="B860" s="2">
        <v>40353</v>
      </c>
      <c r="C860" s="1" t="s">
        <v>32</v>
      </c>
      <c r="D860" s="1" t="s">
        <v>9</v>
      </c>
      <c r="E860" s="1" t="s">
        <v>3</v>
      </c>
      <c r="F860" s="1" t="s">
        <v>4</v>
      </c>
      <c r="G860" s="1" t="s">
        <v>132</v>
      </c>
      <c r="H860" s="1" t="s">
        <v>1523</v>
      </c>
      <c r="I860" s="1" t="s">
        <v>114</v>
      </c>
      <c r="J860" s="1">
        <v>13000</v>
      </c>
      <c r="K860" s="1">
        <v>14344</v>
      </c>
      <c r="L860" s="1">
        <v>16000</v>
      </c>
      <c r="M860" s="1">
        <v>16000</v>
      </c>
      <c r="N860" s="1">
        <v>6.5</v>
      </c>
      <c r="O860" s="1">
        <v>315</v>
      </c>
      <c r="P860" s="1">
        <v>129</v>
      </c>
      <c r="Q860" s="9">
        <v>32741596</v>
      </c>
      <c r="R860" s="3">
        <v>50000000</v>
      </c>
    </row>
    <row r="861" spans="1:18" x14ac:dyDescent="0.25">
      <c r="A861" s="1" t="s">
        <v>2659</v>
      </c>
      <c r="B861" s="2">
        <v>37004</v>
      </c>
      <c r="C861" s="1" t="s">
        <v>32</v>
      </c>
      <c r="D861" s="1" t="s">
        <v>77</v>
      </c>
      <c r="E861" s="1" t="s">
        <v>3</v>
      </c>
      <c r="F861" s="1" t="s">
        <v>4</v>
      </c>
      <c r="G861" s="1" t="s">
        <v>132</v>
      </c>
      <c r="H861" s="1" t="s">
        <v>236</v>
      </c>
      <c r="I861" s="1" t="s">
        <v>609</v>
      </c>
      <c r="J861" s="1">
        <v>13000</v>
      </c>
      <c r="K861" s="1">
        <v>14780</v>
      </c>
      <c r="L861" s="1">
        <v>212</v>
      </c>
      <c r="M861" s="1">
        <v>886</v>
      </c>
      <c r="N861" s="1">
        <v>4.5</v>
      </c>
      <c r="O861" s="1">
        <v>109</v>
      </c>
      <c r="P861" s="1">
        <v>116</v>
      </c>
      <c r="Q861" s="9">
        <v>32616869</v>
      </c>
      <c r="R861" s="3">
        <v>72000000</v>
      </c>
    </row>
    <row r="862" spans="1:18" x14ac:dyDescent="0.25">
      <c r="A862" s="1" t="s">
        <v>2760</v>
      </c>
      <c r="B862" s="2">
        <v>36903</v>
      </c>
      <c r="C862" s="1" t="s">
        <v>32</v>
      </c>
      <c r="D862" s="1" t="s">
        <v>9</v>
      </c>
      <c r="E862" s="1" t="s">
        <v>3</v>
      </c>
      <c r="F862" s="1" t="s">
        <v>4</v>
      </c>
      <c r="G862" s="1" t="s">
        <v>92</v>
      </c>
      <c r="H862" s="1" t="s">
        <v>2525</v>
      </c>
      <c r="I862" s="1" t="s">
        <v>2761</v>
      </c>
      <c r="J862" s="1">
        <v>13000</v>
      </c>
      <c r="K862" s="1">
        <v>13707</v>
      </c>
      <c r="L862" s="1">
        <v>395</v>
      </c>
      <c r="M862" s="1">
        <v>0</v>
      </c>
      <c r="N862" s="1">
        <v>7.1</v>
      </c>
      <c r="O862" s="1">
        <v>153</v>
      </c>
      <c r="P862" s="1">
        <v>112</v>
      </c>
      <c r="Q862" s="9">
        <v>31252964</v>
      </c>
      <c r="R862" s="3">
        <v>4000000</v>
      </c>
    </row>
    <row r="863" spans="1:18" x14ac:dyDescent="0.25">
      <c r="A863" s="1" t="s">
        <v>2518</v>
      </c>
      <c r="B863" s="2">
        <v>36812</v>
      </c>
      <c r="C863" s="1" t="s">
        <v>32</v>
      </c>
      <c r="D863" s="1" t="s">
        <v>9</v>
      </c>
      <c r="E863" s="1" t="s">
        <v>3</v>
      </c>
      <c r="F863" s="1" t="s">
        <v>4</v>
      </c>
      <c r="G863" s="1" t="s">
        <v>132</v>
      </c>
      <c r="H863" s="1" t="s">
        <v>1523</v>
      </c>
      <c r="I863" s="1" t="s">
        <v>302</v>
      </c>
      <c r="J863" s="1">
        <v>13000</v>
      </c>
      <c r="K863" s="1">
        <v>34774</v>
      </c>
      <c r="L863" s="1">
        <v>0</v>
      </c>
      <c r="M863" s="1">
        <v>0</v>
      </c>
      <c r="N863" s="1">
        <v>6.7</v>
      </c>
      <c r="O863" s="1">
        <v>125</v>
      </c>
      <c r="P863" s="1">
        <v>126</v>
      </c>
      <c r="Q863" s="9">
        <v>30695227</v>
      </c>
      <c r="R863" s="3">
        <v>60000000</v>
      </c>
    </row>
    <row r="864" spans="1:18" x14ac:dyDescent="0.25">
      <c r="A864" s="1" t="s">
        <v>2028</v>
      </c>
      <c r="B864" s="2">
        <v>36304</v>
      </c>
      <c r="C864" s="1" t="s">
        <v>32</v>
      </c>
      <c r="D864" s="1" t="s">
        <v>40</v>
      </c>
      <c r="E864" s="1" t="s">
        <v>3</v>
      </c>
      <c r="F864" s="1" t="s">
        <v>4</v>
      </c>
      <c r="G864" s="1" t="s">
        <v>92</v>
      </c>
      <c r="H864" s="1" t="s">
        <v>1523</v>
      </c>
      <c r="I864" s="1" t="s">
        <v>1065</v>
      </c>
      <c r="J864" s="1">
        <v>13000</v>
      </c>
      <c r="K864" s="1">
        <v>16693</v>
      </c>
      <c r="L864" s="1">
        <v>0</v>
      </c>
      <c r="M864" s="1">
        <v>10000</v>
      </c>
      <c r="N864" s="1">
        <v>7.4</v>
      </c>
      <c r="O864" s="1">
        <v>206</v>
      </c>
      <c r="P864" s="1">
        <v>130</v>
      </c>
      <c r="Q864" s="9">
        <v>30651422</v>
      </c>
      <c r="R864" s="3">
        <v>10000000</v>
      </c>
    </row>
    <row r="865" spans="1:18" x14ac:dyDescent="0.25">
      <c r="A865" s="1" t="s">
        <v>1938</v>
      </c>
      <c r="B865" s="2">
        <v>35883</v>
      </c>
      <c r="C865" s="1" t="s">
        <v>32</v>
      </c>
      <c r="D865" s="1" t="s">
        <v>2</v>
      </c>
      <c r="E865" s="1" t="s">
        <v>3</v>
      </c>
      <c r="F865" s="1" t="s">
        <v>4</v>
      </c>
      <c r="G865" s="1" t="s">
        <v>92</v>
      </c>
      <c r="H865" s="1" t="s">
        <v>288</v>
      </c>
      <c r="I865" s="1" t="s">
        <v>1939</v>
      </c>
      <c r="J865" s="1">
        <v>13000</v>
      </c>
      <c r="K865" s="1">
        <v>14275</v>
      </c>
      <c r="L865" s="1">
        <v>39</v>
      </c>
      <c r="M865" s="1">
        <v>0</v>
      </c>
      <c r="N865" s="1">
        <v>6.5</v>
      </c>
      <c r="O865" s="1">
        <v>69</v>
      </c>
      <c r="P865" s="1">
        <v>115</v>
      </c>
      <c r="Q865" s="9">
        <v>29753944</v>
      </c>
      <c r="R865" s="3">
        <v>20000000</v>
      </c>
    </row>
    <row r="866" spans="1:18" x14ac:dyDescent="0.25">
      <c r="A866" s="1" t="s">
        <v>2226</v>
      </c>
      <c r="B866" s="2">
        <v>36478</v>
      </c>
      <c r="C866" s="1" t="s">
        <v>32</v>
      </c>
      <c r="D866" s="1" t="s">
        <v>20</v>
      </c>
      <c r="E866" s="1" t="s">
        <v>3</v>
      </c>
      <c r="F866" s="1" t="s">
        <v>4</v>
      </c>
      <c r="G866" s="1" t="s">
        <v>92</v>
      </c>
      <c r="H866" s="1" t="s">
        <v>782</v>
      </c>
      <c r="I866" s="1" t="s">
        <v>542</v>
      </c>
      <c r="J866" s="1">
        <v>13000</v>
      </c>
      <c r="K866" s="1">
        <v>14706</v>
      </c>
      <c r="L866" s="1">
        <v>0</v>
      </c>
      <c r="M866" s="1">
        <v>0</v>
      </c>
      <c r="N866" s="1">
        <v>5.9</v>
      </c>
      <c r="O866" s="1">
        <v>99</v>
      </c>
      <c r="P866" s="1">
        <v>95</v>
      </c>
      <c r="Q866" s="9">
        <v>27067160</v>
      </c>
      <c r="R866" s="3">
        <v>50000000</v>
      </c>
    </row>
    <row r="867" spans="1:18" x14ac:dyDescent="0.25">
      <c r="A867" s="1" t="s">
        <v>6388</v>
      </c>
      <c r="B867" s="2">
        <v>41374</v>
      </c>
      <c r="C867" s="1" t="s">
        <v>32</v>
      </c>
      <c r="D867" s="1" t="s">
        <v>77</v>
      </c>
      <c r="E867" s="1" t="s">
        <v>3</v>
      </c>
      <c r="F867" s="1" t="s">
        <v>4</v>
      </c>
      <c r="G867" s="1" t="s">
        <v>92</v>
      </c>
      <c r="H867" s="1" t="s">
        <v>236</v>
      </c>
      <c r="I867" s="1" t="s">
        <v>3932</v>
      </c>
      <c r="J867" s="1">
        <v>13000</v>
      </c>
      <c r="K867" s="1">
        <v>15708</v>
      </c>
      <c r="L867" s="1">
        <v>101</v>
      </c>
      <c r="M867" s="1">
        <v>34000</v>
      </c>
      <c r="N867" s="1">
        <v>6.7</v>
      </c>
      <c r="O867" s="1">
        <v>286</v>
      </c>
      <c r="P867" s="1">
        <v>115</v>
      </c>
      <c r="Q867" s="9">
        <v>25121291</v>
      </c>
      <c r="R867" s="3">
        <v>50000000</v>
      </c>
    </row>
    <row r="868" spans="1:18" x14ac:dyDescent="0.25">
      <c r="A868" s="1" t="s">
        <v>1374</v>
      </c>
      <c r="B868" s="2">
        <v>35134</v>
      </c>
      <c r="C868" s="1" t="s">
        <v>32</v>
      </c>
      <c r="D868" s="1" t="s">
        <v>20</v>
      </c>
      <c r="E868" s="1" t="s">
        <v>3</v>
      </c>
      <c r="F868" s="1" t="s">
        <v>4</v>
      </c>
      <c r="G868" s="1" t="s">
        <v>132</v>
      </c>
      <c r="H868" s="1" t="s">
        <v>288</v>
      </c>
      <c r="I868" s="1" t="s">
        <v>1375</v>
      </c>
      <c r="J868" s="1">
        <v>13000</v>
      </c>
      <c r="K868" s="1">
        <v>16937</v>
      </c>
      <c r="L868" s="1">
        <v>101</v>
      </c>
      <c r="M868" s="1">
        <v>3000</v>
      </c>
      <c r="N868" s="1">
        <v>6.9</v>
      </c>
      <c r="O868" s="1">
        <v>62</v>
      </c>
      <c r="P868" s="1">
        <v>117</v>
      </c>
      <c r="Q868" s="9">
        <v>24944213</v>
      </c>
      <c r="R868" s="3">
        <v>27000000</v>
      </c>
    </row>
    <row r="869" spans="1:18" x14ac:dyDescent="0.25">
      <c r="A869" s="1" t="s">
        <v>3815</v>
      </c>
      <c r="B869" s="2">
        <v>38303</v>
      </c>
      <c r="C869" s="1" t="s">
        <v>32</v>
      </c>
      <c r="D869" s="1" t="s">
        <v>40</v>
      </c>
      <c r="E869" s="1" t="s">
        <v>3</v>
      </c>
      <c r="F869" s="1" t="s">
        <v>4</v>
      </c>
      <c r="G869" s="1" t="s">
        <v>92</v>
      </c>
      <c r="H869" s="1" t="s">
        <v>288</v>
      </c>
      <c r="I869" s="1" t="s">
        <v>1313</v>
      </c>
      <c r="J869" s="1">
        <v>13000</v>
      </c>
      <c r="K869" s="1">
        <v>15757</v>
      </c>
      <c r="L869" s="1">
        <v>0</v>
      </c>
      <c r="M869" s="1">
        <v>0</v>
      </c>
      <c r="N869" s="1">
        <v>7.3</v>
      </c>
      <c r="O869" s="1">
        <v>259</v>
      </c>
      <c r="P869" s="1">
        <v>119</v>
      </c>
      <c r="Q869" s="9">
        <v>24006726</v>
      </c>
      <c r="R869" s="3">
        <v>50000000</v>
      </c>
    </row>
    <row r="870" spans="1:18" x14ac:dyDescent="0.25">
      <c r="A870" s="1" t="s">
        <v>1840</v>
      </c>
      <c r="B870" s="2">
        <v>36057</v>
      </c>
      <c r="C870" s="1" t="s">
        <v>32</v>
      </c>
      <c r="D870" s="1" t="s">
        <v>2</v>
      </c>
      <c r="E870" s="1" t="s">
        <v>3</v>
      </c>
      <c r="F870" s="1" t="s">
        <v>4</v>
      </c>
      <c r="G870" s="1" t="s">
        <v>92</v>
      </c>
      <c r="H870" s="1" t="s">
        <v>1523</v>
      </c>
      <c r="I870" s="1" t="s">
        <v>1841</v>
      </c>
      <c r="J870" s="1">
        <v>13000</v>
      </c>
      <c r="K870" s="1">
        <v>14890</v>
      </c>
      <c r="L870" s="1">
        <v>131</v>
      </c>
      <c r="M870" s="1">
        <v>0</v>
      </c>
      <c r="N870" s="1">
        <v>7.4</v>
      </c>
      <c r="O870" s="1">
        <v>128</v>
      </c>
      <c r="P870" s="1">
        <v>121</v>
      </c>
      <c r="Q870" s="9">
        <v>22905674</v>
      </c>
      <c r="R870" s="3">
        <v>12000000</v>
      </c>
    </row>
    <row r="871" spans="1:18" x14ac:dyDescent="0.25">
      <c r="A871" s="1" t="s">
        <v>2552</v>
      </c>
      <c r="B871" s="2">
        <v>36636</v>
      </c>
      <c r="C871" s="1" t="s">
        <v>32</v>
      </c>
      <c r="D871" s="1" t="s">
        <v>77</v>
      </c>
      <c r="E871" s="1" t="s">
        <v>3</v>
      </c>
      <c r="F871" s="1" t="s">
        <v>4</v>
      </c>
      <c r="G871" s="1" t="s">
        <v>84</v>
      </c>
      <c r="H871" s="1" t="s">
        <v>1523</v>
      </c>
      <c r="I871" s="1" t="s">
        <v>691</v>
      </c>
      <c r="J871" s="1">
        <v>13000</v>
      </c>
      <c r="K871" s="1">
        <v>15857</v>
      </c>
      <c r="L871" s="1">
        <v>383</v>
      </c>
      <c r="M871" s="1">
        <v>0</v>
      </c>
      <c r="N871" s="1">
        <v>6.6</v>
      </c>
      <c r="O871" s="1">
        <v>131</v>
      </c>
      <c r="P871" s="1">
        <v>94</v>
      </c>
      <c r="Q871" s="9">
        <v>22751979</v>
      </c>
      <c r="R871" s="3">
        <v>75000000</v>
      </c>
    </row>
    <row r="872" spans="1:18" x14ac:dyDescent="0.25">
      <c r="A872" s="1" t="s">
        <v>4379</v>
      </c>
      <c r="B872" s="2">
        <v>39039</v>
      </c>
      <c r="C872" s="1" t="s">
        <v>32</v>
      </c>
      <c r="D872" s="1" t="s">
        <v>2</v>
      </c>
      <c r="E872" s="1" t="s">
        <v>3</v>
      </c>
      <c r="F872" s="1" t="s">
        <v>11</v>
      </c>
      <c r="G872" s="1" t="s">
        <v>92</v>
      </c>
      <c r="H872" s="1" t="s">
        <v>782</v>
      </c>
      <c r="I872" s="1" t="s">
        <v>3861</v>
      </c>
      <c r="J872" s="1">
        <v>13000</v>
      </c>
      <c r="K872" s="1">
        <v>26451</v>
      </c>
      <c r="L872" s="1">
        <v>118</v>
      </c>
      <c r="M872" s="1">
        <v>10000</v>
      </c>
      <c r="N872" s="1">
        <v>7.8</v>
      </c>
      <c r="O872" s="1">
        <v>202</v>
      </c>
      <c r="P872" s="1">
        <v>110</v>
      </c>
      <c r="Q872" s="9">
        <v>22494487</v>
      </c>
      <c r="R872" s="3">
        <v>27000000</v>
      </c>
    </row>
    <row r="873" spans="1:18" x14ac:dyDescent="0.25">
      <c r="A873" s="1" t="s">
        <v>5251</v>
      </c>
      <c r="B873" s="2">
        <v>40176</v>
      </c>
      <c r="C873" s="1" t="s">
        <v>32</v>
      </c>
      <c r="D873" s="1" t="s">
        <v>40</v>
      </c>
      <c r="E873" s="1" t="s">
        <v>3</v>
      </c>
      <c r="F873" s="1" t="s">
        <v>4</v>
      </c>
      <c r="G873" s="1" t="s">
        <v>84</v>
      </c>
      <c r="H873" s="1" t="s">
        <v>288</v>
      </c>
      <c r="I873" s="1" t="s">
        <v>1313</v>
      </c>
      <c r="J873" s="1">
        <v>13000</v>
      </c>
      <c r="K873" s="1">
        <v>24770</v>
      </c>
      <c r="L873" s="1">
        <v>0</v>
      </c>
      <c r="M873" s="1">
        <v>15000</v>
      </c>
      <c r="N873" s="1">
        <v>7.8</v>
      </c>
      <c r="O873" s="1">
        <v>335</v>
      </c>
      <c r="P873" s="1">
        <v>87</v>
      </c>
      <c r="Q873" s="9">
        <v>20999103</v>
      </c>
      <c r="R873" s="3">
        <v>40000000</v>
      </c>
    </row>
    <row r="874" spans="1:18" x14ac:dyDescent="0.25">
      <c r="A874" s="1" t="s">
        <v>3051</v>
      </c>
      <c r="B874" s="2">
        <v>37382</v>
      </c>
      <c r="C874" s="1" t="s">
        <v>32</v>
      </c>
      <c r="D874" s="1" t="s">
        <v>9</v>
      </c>
      <c r="E874" s="1" t="s">
        <v>3</v>
      </c>
      <c r="F874" s="1" t="s">
        <v>4</v>
      </c>
      <c r="G874" s="1" t="s">
        <v>92</v>
      </c>
      <c r="H874" s="1" t="s">
        <v>782</v>
      </c>
      <c r="I874" s="1" t="s">
        <v>2361</v>
      </c>
      <c r="J874" s="1">
        <v>13000</v>
      </c>
      <c r="K874" s="1">
        <v>15916</v>
      </c>
      <c r="L874" s="1">
        <v>40</v>
      </c>
      <c r="M874" s="1">
        <v>997</v>
      </c>
      <c r="N874" s="1">
        <v>6.3</v>
      </c>
      <c r="O874" s="1">
        <v>112</v>
      </c>
      <c r="P874" s="1">
        <v>125</v>
      </c>
      <c r="Q874" s="9">
        <v>19076815</v>
      </c>
      <c r="R874" s="3">
        <v>60000000</v>
      </c>
    </row>
    <row r="875" spans="1:18" x14ac:dyDescent="0.25">
      <c r="A875" s="1" t="s">
        <v>3638</v>
      </c>
      <c r="B875" s="2">
        <v>38252</v>
      </c>
      <c r="C875" s="1" t="s">
        <v>32</v>
      </c>
      <c r="D875" s="1" t="s">
        <v>20</v>
      </c>
      <c r="E875" s="1" t="s">
        <v>3</v>
      </c>
      <c r="F875" s="1" t="s">
        <v>4</v>
      </c>
      <c r="G875" s="1" t="s">
        <v>92</v>
      </c>
      <c r="H875" s="1" t="s">
        <v>1523</v>
      </c>
      <c r="I875" s="1" t="s">
        <v>3639</v>
      </c>
      <c r="J875" s="1">
        <v>13000</v>
      </c>
      <c r="K875" s="1">
        <v>14180</v>
      </c>
      <c r="L875" s="1">
        <v>17</v>
      </c>
      <c r="M875" s="1">
        <v>0</v>
      </c>
      <c r="N875" s="1">
        <v>6.6</v>
      </c>
      <c r="O875" s="1">
        <v>92</v>
      </c>
      <c r="P875" s="1">
        <v>93</v>
      </c>
      <c r="Q875" s="9">
        <v>17718223</v>
      </c>
      <c r="R875" s="3">
        <v>25000000</v>
      </c>
    </row>
    <row r="876" spans="1:18" x14ac:dyDescent="0.25">
      <c r="A876" s="1" t="s">
        <v>843</v>
      </c>
      <c r="B876" s="2">
        <v>33293</v>
      </c>
      <c r="C876" s="1" t="s">
        <v>32</v>
      </c>
      <c r="D876" s="1" t="s">
        <v>77</v>
      </c>
      <c r="E876" s="1" t="s">
        <v>3</v>
      </c>
      <c r="F876" s="1" t="s">
        <v>4</v>
      </c>
      <c r="G876" s="1" t="s">
        <v>92</v>
      </c>
      <c r="H876" s="1" t="s">
        <v>782</v>
      </c>
      <c r="I876" s="1" t="s">
        <v>844</v>
      </c>
      <c r="J876" s="1">
        <v>13000</v>
      </c>
      <c r="K876" s="1">
        <v>15944</v>
      </c>
      <c r="L876" s="1">
        <v>36</v>
      </c>
      <c r="M876" s="1">
        <v>0</v>
      </c>
      <c r="N876" s="1">
        <v>5.7</v>
      </c>
      <c r="O876" s="1">
        <v>60</v>
      </c>
      <c r="P876" s="1">
        <v>100</v>
      </c>
      <c r="Q876" s="9">
        <v>17218080</v>
      </c>
      <c r="R876" s="3">
        <v>70000000</v>
      </c>
    </row>
    <row r="877" spans="1:18" x14ac:dyDescent="0.25">
      <c r="A877" s="1" t="s">
        <v>1845</v>
      </c>
      <c r="B877" s="2">
        <v>36021</v>
      </c>
      <c r="C877" s="1" t="s">
        <v>32</v>
      </c>
      <c r="D877" s="1" t="s">
        <v>20</v>
      </c>
      <c r="E877" s="1" t="s">
        <v>3</v>
      </c>
      <c r="F877" s="1" t="s">
        <v>4</v>
      </c>
      <c r="G877" s="1" t="s">
        <v>92</v>
      </c>
      <c r="H877" s="1" t="s">
        <v>288</v>
      </c>
      <c r="I877" s="1" t="s">
        <v>1313</v>
      </c>
      <c r="J877" s="1">
        <v>13000</v>
      </c>
      <c r="K877" s="1">
        <v>15716</v>
      </c>
      <c r="L877" s="1">
        <v>0</v>
      </c>
      <c r="M877" s="1">
        <v>5000</v>
      </c>
      <c r="N877" s="1">
        <v>7.7</v>
      </c>
      <c r="O877" s="1">
        <v>179</v>
      </c>
      <c r="P877" s="1">
        <v>93</v>
      </c>
      <c r="Q877" s="9">
        <v>17096053</v>
      </c>
      <c r="R877" s="3">
        <v>9000000</v>
      </c>
    </row>
    <row r="878" spans="1:18" x14ac:dyDescent="0.25">
      <c r="A878" s="1" t="s">
        <v>6500</v>
      </c>
      <c r="B878" s="2">
        <v>41383</v>
      </c>
      <c r="C878" s="1" t="s">
        <v>32</v>
      </c>
      <c r="D878" s="1" t="s">
        <v>2</v>
      </c>
      <c r="E878" s="1" t="s">
        <v>3</v>
      </c>
      <c r="F878" s="1" t="s">
        <v>4</v>
      </c>
      <c r="G878" s="1" t="s">
        <v>92</v>
      </c>
      <c r="H878" s="1" t="s">
        <v>5286</v>
      </c>
      <c r="I878" s="1" t="s">
        <v>274</v>
      </c>
      <c r="J878" s="1">
        <v>13000</v>
      </c>
      <c r="K878" s="1">
        <v>27797</v>
      </c>
      <c r="L878" s="1">
        <v>0</v>
      </c>
      <c r="M878" s="1">
        <v>24000</v>
      </c>
      <c r="N878" s="1">
        <v>5.3</v>
      </c>
      <c r="O878" s="1">
        <v>336</v>
      </c>
      <c r="P878" s="1">
        <v>138</v>
      </c>
      <c r="Q878" s="9">
        <v>16969390</v>
      </c>
      <c r="R878" s="3">
        <v>25000000</v>
      </c>
    </row>
    <row r="879" spans="1:18" x14ac:dyDescent="0.25">
      <c r="A879" s="1" t="s">
        <v>3837</v>
      </c>
      <c r="B879" s="2">
        <v>38204</v>
      </c>
      <c r="C879" s="1" t="s">
        <v>32</v>
      </c>
      <c r="D879" s="1" t="s">
        <v>20</v>
      </c>
      <c r="E879" s="1" t="s">
        <v>3</v>
      </c>
      <c r="F879" s="1" t="s">
        <v>4</v>
      </c>
      <c r="G879" s="1" t="s">
        <v>132</v>
      </c>
      <c r="H879" s="1" t="s">
        <v>782</v>
      </c>
      <c r="I879" s="1" t="s">
        <v>2529</v>
      </c>
      <c r="J879" s="1">
        <v>13000</v>
      </c>
      <c r="K879" s="1">
        <v>18085</v>
      </c>
      <c r="L879" s="1">
        <v>41</v>
      </c>
      <c r="M879" s="1">
        <v>462</v>
      </c>
      <c r="N879" s="1">
        <v>5.5</v>
      </c>
      <c r="O879" s="1">
        <v>74</v>
      </c>
      <c r="P879" s="1">
        <v>98</v>
      </c>
      <c r="Q879" s="9">
        <v>16323969</v>
      </c>
      <c r="R879" s="3">
        <v>40000000</v>
      </c>
    </row>
    <row r="880" spans="1:18" x14ac:dyDescent="0.25">
      <c r="A880" s="1" t="s">
        <v>4631</v>
      </c>
      <c r="B880" s="2">
        <v>39249</v>
      </c>
      <c r="C880" s="1" t="s">
        <v>32</v>
      </c>
      <c r="D880" s="1" t="s">
        <v>61</v>
      </c>
      <c r="E880" s="1" t="s">
        <v>3</v>
      </c>
      <c r="F880" s="1" t="s">
        <v>83</v>
      </c>
      <c r="G880" s="1" t="s">
        <v>132</v>
      </c>
      <c r="H880" s="1" t="s">
        <v>4632</v>
      </c>
      <c r="I880" s="1" t="s">
        <v>1770</v>
      </c>
      <c r="J880" s="1">
        <v>13000</v>
      </c>
      <c r="K880" s="1">
        <v>16899</v>
      </c>
      <c r="L880" s="1">
        <v>159</v>
      </c>
      <c r="M880" s="1">
        <v>0</v>
      </c>
      <c r="N880" s="1">
        <v>6.9</v>
      </c>
      <c r="O880" s="1">
        <v>202</v>
      </c>
      <c r="P880" s="1">
        <v>114</v>
      </c>
      <c r="Q880" s="9">
        <v>16264475</v>
      </c>
      <c r="R880" s="3">
        <v>55000000</v>
      </c>
    </row>
    <row r="881" spans="1:18" x14ac:dyDescent="0.25">
      <c r="A881" s="1" t="s">
        <v>2273</v>
      </c>
      <c r="B881" s="2">
        <v>36599</v>
      </c>
      <c r="C881" s="1" t="s">
        <v>32</v>
      </c>
      <c r="D881" s="1" t="s">
        <v>9</v>
      </c>
      <c r="E881" s="1" t="s">
        <v>3</v>
      </c>
      <c r="F881" s="1" t="s">
        <v>4</v>
      </c>
      <c r="G881" s="1" t="s">
        <v>132</v>
      </c>
      <c r="H881" s="1" t="s">
        <v>1523</v>
      </c>
      <c r="I881" s="1" t="s">
        <v>1415</v>
      </c>
      <c r="J881" s="1">
        <v>13000</v>
      </c>
      <c r="K881" s="1">
        <v>15006</v>
      </c>
      <c r="L881" s="1">
        <v>0</v>
      </c>
      <c r="M881" s="1">
        <v>652</v>
      </c>
      <c r="N881" s="1">
        <v>5.8</v>
      </c>
      <c r="O881" s="1">
        <v>85</v>
      </c>
      <c r="P881" s="1">
        <v>220</v>
      </c>
      <c r="Q881" s="9">
        <v>15527125</v>
      </c>
      <c r="R881" s="3">
        <v>57000000</v>
      </c>
    </row>
    <row r="882" spans="1:18" x14ac:dyDescent="0.25">
      <c r="A882" s="1" t="s">
        <v>2365</v>
      </c>
      <c r="B882" s="2">
        <v>36849</v>
      </c>
      <c r="C882" s="1" t="s">
        <v>32</v>
      </c>
      <c r="D882" s="1" t="s">
        <v>77</v>
      </c>
      <c r="E882" s="1" t="s">
        <v>3</v>
      </c>
      <c r="F882" s="1" t="s">
        <v>4</v>
      </c>
      <c r="G882" s="1" t="s">
        <v>92</v>
      </c>
      <c r="H882" s="1" t="s">
        <v>236</v>
      </c>
      <c r="I882" s="1" t="s">
        <v>1660</v>
      </c>
      <c r="J882" s="1">
        <v>13000</v>
      </c>
      <c r="K882" s="1">
        <v>14463</v>
      </c>
      <c r="L882" s="1">
        <v>19</v>
      </c>
      <c r="M882" s="1">
        <v>604</v>
      </c>
      <c r="N882" s="1">
        <v>5.0999999999999996</v>
      </c>
      <c r="O882" s="1">
        <v>102</v>
      </c>
      <c r="P882" s="1">
        <v>102</v>
      </c>
      <c r="Q882" s="9">
        <v>14967182</v>
      </c>
      <c r="R882" s="3">
        <v>40000000</v>
      </c>
    </row>
    <row r="883" spans="1:18" x14ac:dyDescent="0.25">
      <c r="A883" s="1" t="s">
        <v>5889</v>
      </c>
      <c r="B883" s="2">
        <v>40656</v>
      </c>
      <c r="C883" s="1" t="s">
        <v>32</v>
      </c>
      <c r="D883" s="1" t="s">
        <v>61</v>
      </c>
      <c r="E883" s="1" t="s">
        <v>3</v>
      </c>
      <c r="F883" s="1" t="s">
        <v>83</v>
      </c>
      <c r="G883" s="1" t="s">
        <v>92</v>
      </c>
      <c r="H883" s="1" t="s">
        <v>4632</v>
      </c>
      <c r="I883" s="1" t="s">
        <v>5890</v>
      </c>
      <c r="J883" s="1">
        <v>13000</v>
      </c>
      <c r="K883" s="1">
        <v>17204</v>
      </c>
      <c r="L883" s="1">
        <v>64</v>
      </c>
      <c r="M883" s="1">
        <v>17000</v>
      </c>
      <c r="N883" s="1">
        <v>7</v>
      </c>
      <c r="O883" s="1">
        <v>386</v>
      </c>
      <c r="P883" s="1">
        <v>99</v>
      </c>
      <c r="Q883" s="9">
        <v>14597405</v>
      </c>
      <c r="R883" s="3">
        <v>6400000</v>
      </c>
    </row>
    <row r="884" spans="1:18" x14ac:dyDescent="0.25">
      <c r="A884" s="1" t="s">
        <v>3193</v>
      </c>
      <c r="B884" s="2">
        <v>37356</v>
      </c>
      <c r="C884" s="1" t="s">
        <v>32</v>
      </c>
      <c r="D884" s="1" t="s">
        <v>9</v>
      </c>
      <c r="E884" s="1" t="s">
        <v>3</v>
      </c>
      <c r="F884" s="1" t="s">
        <v>4</v>
      </c>
      <c r="G884" s="1" t="s">
        <v>132</v>
      </c>
      <c r="H884" s="1" t="s">
        <v>3194</v>
      </c>
      <c r="I884" s="1" t="s">
        <v>3195</v>
      </c>
      <c r="J884" s="1">
        <v>13000</v>
      </c>
      <c r="K884" s="1">
        <v>14347</v>
      </c>
      <c r="L884" s="1">
        <v>97</v>
      </c>
      <c r="M884" s="1">
        <v>0</v>
      </c>
      <c r="N884" s="1">
        <v>6.9</v>
      </c>
      <c r="O884" s="1">
        <v>83</v>
      </c>
      <c r="P884" s="1">
        <v>109</v>
      </c>
      <c r="Q884" s="9">
        <v>14060950</v>
      </c>
      <c r="R884" s="3">
        <v>12500000</v>
      </c>
    </row>
    <row r="885" spans="1:18" x14ac:dyDescent="0.25">
      <c r="A885" s="1" t="s">
        <v>1662</v>
      </c>
      <c r="B885" s="2">
        <v>35567</v>
      </c>
      <c r="C885" s="1" t="s">
        <v>32</v>
      </c>
      <c r="D885" s="1" t="s">
        <v>77</v>
      </c>
      <c r="E885" s="1" t="s">
        <v>3</v>
      </c>
      <c r="F885" s="1" t="s">
        <v>4</v>
      </c>
      <c r="G885" s="1" t="s">
        <v>84</v>
      </c>
      <c r="H885" s="1" t="s">
        <v>288</v>
      </c>
      <c r="I885" s="1" t="s">
        <v>1185</v>
      </c>
      <c r="J885" s="1">
        <v>13000</v>
      </c>
      <c r="K885" s="1">
        <v>15183</v>
      </c>
      <c r="L885" s="1">
        <v>36</v>
      </c>
      <c r="M885" s="1">
        <v>0</v>
      </c>
      <c r="N885" s="1">
        <v>6.6</v>
      </c>
      <c r="O885" s="1">
        <v>34</v>
      </c>
      <c r="P885" s="1">
        <v>94</v>
      </c>
      <c r="Q885" s="9">
        <v>13801755</v>
      </c>
      <c r="R885" s="3">
        <v>20000000</v>
      </c>
    </row>
    <row r="886" spans="1:18" x14ac:dyDescent="0.25">
      <c r="A886" s="1" t="s">
        <v>1522</v>
      </c>
      <c r="B886" s="2">
        <v>35621</v>
      </c>
      <c r="C886" s="1" t="s">
        <v>32</v>
      </c>
      <c r="D886" s="1" t="s">
        <v>20</v>
      </c>
      <c r="E886" s="1" t="s">
        <v>3</v>
      </c>
      <c r="F886" s="1" t="s">
        <v>4</v>
      </c>
      <c r="G886" s="1" t="s">
        <v>92</v>
      </c>
      <c r="H886" s="1" t="s">
        <v>1523</v>
      </c>
      <c r="I886" s="1" t="s">
        <v>1065</v>
      </c>
      <c r="J886" s="1">
        <v>13000</v>
      </c>
      <c r="K886" s="1">
        <v>15765</v>
      </c>
      <c r="L886" s="1">
        <v>0</v>
      </c>
      <c r="M886" s="1">
        <v>0</v>
      </c>
      <c r="N886" s="1">
        <v>7.3</v>
      </c>
      <c r="O886" s="1">
        <v>147</v>
      </c>
      <c r="P886" s="1">
        <v>113</v>
      </c>
      <c r="Q886" s="9">
        <v>12006514</v>
      </c>
      <c r="R886" s="3">
        <v>250000</v>
      </c>
    </row>
    <row r="887" spans="1:18" x14ac:dyDescent="0.25">
      <c r="A887" s="1" t="s">
        <v>4028</v>
      </c>
      <c r="B887" s="2">
        <v>38653</v>
      </c>
      <c r="C887" s="1" t="s">
        <v>32</v>
      </c>
      <c r="D887" s="1" t="s">
        <v>61</v>
      </c>
      <c r="E887" s="1" t="s">
        <v>3</v>
      </c>
      <c r="F887" s="1" t="s">
        <v>4</v>
      </c>
      <c r="G887" s="1" t="s">
        <v>132</v>
      </c>
      <c r="H887" s="1" t="s">
        <v>2525</v>
      </c>
      <c r="I887" s="1" t="s">
        <v>3519</v>
      </c>
      <c r="J887" s="1">
        <v>13000</v>
      </c>
      <c r="K887" s="1">
        <v>16651</v>
      </c>
      <c r="L887" s="1">
        <v>308</v>
      </c>
      <c r="M887" s="1">
        <v>5000</v>
      </c>
      <c r="N887" s="1">
        <v>7.1</v>
      </c>
      <c r="O887" s="1">
        <v>119</v>
      </c>
      <c r="P887" s="1">
        <v>107</v>
      </c>
      <c r="Q887" s="9">
        <v>11008432</v>
      </c>
      <c r="R887" s="3">
        <v>25000000</v>
      </c>
    </row>
    <row r="888" spans="1:18" x14ac:dyDescent="0.25">
      <c r="A888" s="1" t="s">
        <v>5563</v>
      </c>
      <c r="B888" s="2">
        <v>40260</v>
      </c>
      <c r="C888" s="1" t="s">
        <v>32</v>
      </c>
      <c r="D888" s="1" t="s">
        <v>77</v>
      </c>
      <c r="E888" s="1" t="s">
        <v>3</v>
      </c>
      <c r="F888" s="1" t="s">
        <v>4</v>
      </c>
      <c r="G888" s="1" t="s">
        <v>132</v>
      </c>
      <c r="H888" s="1" t="s">
        <v>5286</v>
      </c>
      <c r="I888" s="1" t="s">
        <v>5564</v>
      </c>
      <c r="J888" s="1">
        <v>13000</v>
      </c>
      <c r="K888" s="1">
        <v>14619</v>
      </c>
      <c r="L888" s="1">
        <v>39</v>
      </c>
      <c r="M888" s="1">
        <v>0</v>
      </c>
      <c r="N888" s="1">
        <v>4.7</v>
      </c>
      <c r="O888" s="1">
        <v>178</v>
      </c>
      <c r="P888" s="1">
        <v>81</v>
      </c>
      <c r="Q888" s="9">
        <v>10539414</v>
      </c>
      <c r="R888" s="3">
        <v>47000000</v>
      </c>
    </row>
    <row r="889" spans="1:18" x14ac:dyDescent="0.25">
      <c r="A889" s="1" t="s">
        <v>6064</v>
      </c>
      <c r="B889" s="2">
        <v>41177</v>
      </c>
      <c r="C889" s="1" t="s">
        <v>32</v>
      </c>
      <c r="D889" s="1" t="s">
        <v>77</v>
      </c>
      <c r="E889" s="1" t="s">
        <v>3</v>
      </c>
      <c r="F889" s="1" t="s">
        <v>4</v>
      </c>
      <c r="G889" s="1" t="s">
        <v>92</v>
      </c>
      <c r="H889" s="1" t="s">
        <v>236</v>
      </c>
      <c r="I889" s="1" t="s">
        <v>2484</v>
      </c>
      <c r="J889" s="1">
        <v>13000</v>
      </c>
      <c r="K889" s="1">
        <v>25418</v>
      </c>
      <c r="L889" s="1">
        <v>394</v>
      </c>
      <c r="M889" s="1">
        <v>10000</v>
      </c>
      <c r="N889" s="1">
        <v>5.7</v>
      </c>
      <c r="O889" s="1">
        <v>279</v>
      </c>
      <c r="P889" s="1">
        <v>92</v>
      </c>
      <c r="Q889" s="9">
        <v>9483821</v>
      </c>
      <c r="R889" s="3">
        <v>55000000</v>
      </c>
    </row>
    <row r="890" spans="1:18" x14ac:dyDescent="0.25">
      <c r="A890" s="1" t="s">
        <v>5255</v>
      </c>
      <c r="B890" s="2">
        <v>40049</v>
      </c>
      <c r="C890" s="1" t="s">
        <v>32</v>
      </c>
      <c r="D890" s="1" t="s">
        <v>9</v>
      </c>
      <c r="E890" s="1" t="s">
        <v>3</v>
      </c>
      <c r="F890" s="1" t="s">
        <v>4</v>
      </c>
      <c r="G890" s="1" t="s">
        <v>132</v>
      </c>
      <c r="H890" s="1" t="s">
        <v>288</v>
      </c>
      <c r="I890" s="1" t="s">
        <v>5256</v>
      </c>
      <c r="J890" s="1">
        <v>13000</v>
      </c>
      <c r="K890" s="1">
        <v>19330</v>
      </c>
      <c r="L890" s="1">
        <v>11</v>
      </c>
      <c r="M890" s="1">
        <v>0</v>
      </c>
      <c r="N890" s="1">
        <v>7.1</v>
      </c>
      <c r="O890" s="1">
        <v>160</v>
      </c>
      <c r="P890" s="1">
        <v>100</v>
      </c>
      <c r="Q890" s="9">
        <v>9176553</v>
      </c>
      <c r="R890" s="3">
        <v>7500000</v>
      </c>
    </row>
    <row r="891" spans="1:18" x14ac:dyDescent="0.25">
      <c r="A891" s="1" t="s">
        <v>4862</v>
      </c>
      <c r="B891" s="2">
        <v>39734</v>
      </c>
      <c r="C891" s="1" t="s">
        <v>32</v>
      </c>
      <c r="D891" s="1" t="s">
        <v>40</v>
      </c>
      <c r="E891" s="1" t="s">
        <v>3</v>
      </c>
      <c r="F891" s="1" t="s">
        <v>4</v>
      </c>
      <c r="G891" s="1" t="s">
        <v>84</v>
      </c>
      <c r="H891" s="1" t="s">
        <v>288</v>
      </c>
      <c r="I891" s="1" t="s">
        <v>4388</v>
      </c>
      <c r="J891" s="1">
        <v>13000</v>
      </c>
      <c r="K891" s="1">
        <v>15494</v>
      </c>
      <c r="L891" s="1">
        <v>27</v>
      </c>
      <c r="M891" s="1">
        <v>0</v>
      </c>
      <c r="N891" s="1">
        <v>6.5</v>
      </c>
      <c r="O891" s="1">
        <v>118</v>
      </c>
      <c r="P891" s="1">
        <v>90</v>
      </c>
      <c r="Q891" s="9">
        <v>7871693</v>
      </c>
      <c r="R891" s="3">
        <v>55000000</v>
      </c>
    </row>
    <row r="892" spans="1:18" x14ac:dyDescent="0.25">
      <c r="A892" s="1" t="s">
        <v>3501</v>
      </c>
      <c r="B892" s="2">
        <v>37738</v>
      </c>
      <c r="C892" s="1" t="s">
        <v>32</v>
      </c>
      <c r="D892" s="1" t="s">
        <v>77</v>
      </c>
      <c r="E892" s="1" t="s">
        <v>3</v>
      </c>
      <c r="F892" s="1" t="s">
        <v>4</v>
      </c>
      <c r="G892" s="1" t="s">
        <v>92</v>
      </c>
      <c r="H892" s="1" t="s">
        <v>2525</v>
      </c>
      <c r="I892" s="1" t="s">
        <v>2140</v>
      </c>
      <c r="J892" s="1">
        <v>13000</v>
      </c>
      <c r="K892" s="1">
        <v>14165</v>
      </c>
      <c r="L892" s="1">
        <v>241</v>
      </c>
      <c r="M892" s="1">
        <v>704</v>
      </c>
      <c r="N892" s="1">
        <v>5.0999999999999996</v>
      </c>
      <c r="O892" s="1">
        <v>112</v>
      </c>
      <c r="P892" s="1">
        <v>102</v>
      </c>
      <c r="Q892" s="9">
        <v>7659747</v>
      </c>
      <c r="R892" s="3">
        <v>38000000</v>
      </c>
    </row>
    <row r="893" spans="1:18" x14ac:dyDescent="0.25">
      <c r="A893" s="1" t="s">
        <v>6175</v>
      </c>
      <c r="B893" s="2">
        <v>41253</v>
      </c>
      <c r="C893" s="1" t="s">
        <v>32</v>
      </c>
      <c r="D893" s="1" t="s">
        <v>9</v>
      </c>
      <c r="E893" s="1" t="s">
        <v>3</v>
      </c>
      <c r="F893" s="1" t="s">
        <v>4</v>
      </c>
      <c r="G893" s="1" t="s">
        <v>92</v>
      </c>
      <c r="H893" s="1" t="s">
        <v>1523</v>
      </c>
      <c r="I893" s="1" t="s">
        <v>849</v>
      </c>
      <c r="J893" s="1">
        <v>13000</v>
      </c>
      <c r="K893" s="1">
        <v>14544</v>
      </c>
      <c r="L893" s="1">
        <v>835</v>
      </c>
      <c r="M893" s="1">
        <v>10000</v>
      </c>
      <c r="N893" s="1">
        <v>6.6</v>
      </c>
      <c r="O893" s="1">
        <v>242</v>
      </c>
      <c r="P893" s="1">
        <v>106</v>
      </c>
      <c r="Q893" s="9">
        <v>7556708</v>
      </c>
      <c r="R893" s="3">
        <v>15000000</v>
      </c>
    </row>
    <row r="894" spans="1:18" x14ac:dyDescent="0.25">
      <c r="A894" s="1" t="s">
        <v>5759</v>
      </c>
      <c r="B894" s="2">
        <v>40691</v>
      </c>
      <c r="C894" s="1" t="s">
        <v>32</v>
      </c>
      <c r="D894" s="1" t="s">
        <v>61</v>
      </c>
      <c r="E894" s="1" t="s">
        <v>3</v>
      </c>
      <c r="F894" s="1" t="s">
        <v>83</v>
      </c>
      <c r="G894" s="1" t="s">
        <v>92</v>
      </c>
      <c r="H894" s="1" t="s">
        <v>5286</v>
      </c>
      <c r="I894" s="1" t="s">
        <v>2051</v>
      </c>
      <c r="J894" s="1">
        <v>13000</v>
      </c>
      <c r="K894" s="1">
        <v>23755</v>
      </c>
      <c r="L894" s="1">
        <v>0</v>
      </c>
      <c r="M894" s="1">
        <v>36000</v>
      </c>
      <c r="N894" s="1">
        <v>6.5</v>
      </c>
      <c r="O894" s="1">
        <v>345</v>
      </c>
      <c r="P894" s="1">
        <v>99</v>
      </c>
      <c r="Q894" s="9">
        <v>5702083</v>
      </c>
      <c r="R894" s="3">
        <v>15000000</v>
      </c>
    </row>
    <row r="895" spans="1:18" x14ac:dyDescent="0.25">
      <c r="A895" s="1" t="s">
        <v>5926</v>
      </c>
      <c r="B895" s="2">
        <v>40877</v>
      </c>
      <c r="C895" s="1" t="s">
        <v>32</v>
      </c>
      <c r="D895" s="1" t="s">
        <v>9</v>
      </c>
      <c r="E895" s="1" t="s">
        <v>3</v>
      </c>
      <c r="F895" s="1" t="s">
        <v>83</v>
      </c>
      <c r="G895" s="1" t="s">
        <v>192</v>
      </c>
      <c r="H895" s="1" t="s">
        <v>5286</v>
      </c>
      <c r="I895" s="1" t="s">
        <v>5927</v>
      </c>
      <c r="J895" s="1">
        <v>13000</v>
      </c>
      <c r="K895" s="1">
        <v>15230</v>
      </c>
      <c r="L895" s="1">
        <v>0</v>
      </c>
      <c r="M895" s="1">
        <v>23000</v>
      </c>
      <c r="N895" s="1">
        <v>7.3</v>
      </c>
      <c r="O895" s="1">
        <v>486</v>
      </c>
      <c r="P895" s="1">
        <v>101</v>
      </c>
      <c r="Q895" s="9">
        <v>4000304</v>
      </c>
      <c r="R895" s="3">
        <v>6500000</v>
      </c>
    </row>
    <row r="896" spans="1:18" x14ac:dyDescent="0.25">
      <c r="A896" s="1" t="s">
        <v>2010</v>
      </c>
      <c r="B896" s="2">
        <v>36504</v>
      </c>
      <c r="C896" s="1" t="s">
        <v>32</v>
      </c>
      <c r="D896" s="1" t="s">
        <v>9</v>
      </c>
      <c r="E896" s="1" t="s">
        <v>3</v>
      </c>
      <c r="F896" s="1" t="s">
        <v>4</v>
      </c>
      <c r="G896" s="1" t="s">
        <v>92</v>
      </c>
      <c r="H896" s="1" t="s">
        <v>288</v>
      </c>
      <c r="I896" s="1" t="s">
        <v>1191</v>
      </c>
      <c r="J896" s="1">
        <v>13000</v>
      </c>
      <c r="K896" s="1">
        <v>16878</v>
      </c>
      <c r="L896" s="1">
        <v>0</v>
      </c>
      <c r="M896" s="1">
        <v>625</v>
      </c>
      <c r="N896" s="1">
        <v>6.9</v>
      </c>
      <c r="O896" s="1">
        <v>70</v>
      </c>
      <c r="P896" s="1">
        <v>132</v>
      </c>
      <c r="Q896" s="9">
        <v>2899970</v>
      </c>
      <c r="R896" s="3">
        <v>32000000</v>
      </c>
    </row>
    <row r="897" spans="1:18" x14ac:dyDescent="0.25">
      <c r="A897" s="1" t="s">
        <v>4733</v>
      </c>
      <c r="B897" s="2">
        <v>39202</v>
      </c>
      <c r="C897" s="1" t="s">
        <v>32</v>
      </c>
      <c r="D897" s="1" t="s">
        <v>9</v>
      </c>
      <c r="E897" s="1" t="s">
        <v>3</v>
      </c>
      <c r="F897" s="1" t="s">
        <v>1877</v>
      </c>
      <c r="G897" s="1" t="s">
        <v>5</v>
      </c>
      <c r="H897" s="1" t="s">
        <v>4632</v>
      </c>
      <c r="I897" s="1" t="s">
        <v>4734</v>
      </c>
      <c r="J897" s="1">
        <v>13000</v>
      </c>
      <c r="K897" s="1">
        <v>15093</v>
      </c>
      <c r="L897" s="1">
        <v>4</v>
      </c>
      <c r="M897" s="1">
        <v>0</v>
      </c>
      <c r="N897" s="1">
        <v>5.9</v>
      </c>
      <c r="O897" s="1">
        <v>121</v>
      </c>
      <c r="P897" s="1">
        <v>97</v>
      </c>
      <c r="Q897" s="9">
        <v>434417</v>
      </c>
      <c r="R897" s="3">
        <v>4600000</v>
      </c>
    </row>
    <row r="898" spans="1:18" x14ac:dyDescent="0.25">
      <c r="A898" s="1" t="s">
        <v>3042</v>
      </c>
      <c r="B898" s="2">
        <v>37333</v>
      </c>
      <c r="C898" s="1" t="s">
        <v>32</v>
      </c>
      <c r="D898" s="1" t="s">
        <v>40</v>
      </c>
      <c r="E898" s="1" t="s">
        <v>3</v>
      </c>
      <c r="F898" s="1" t="s">
        <v>4</v>
      </c>
      <c r="G898" s="1" t="s">
        <v>92</v>
      </c>
      <c r="H898" s="1" t="s">
        <v>1523</v>
      </c>
      <c r="I898" s="1" t="s">
        <v>849</v>
      </c>
      <c r="J898" s="1">
        <v>13000</v>
      </c>
      <c r="K898" s="1">
        <v>13000</v>
      </c>
      <c r="L898" s="1">
        <v>835</v>
      </c>
      <c r="M898" s="1">
        <v>0</v>
      </c>
      <c r="N898" s="1">
        <v>6.2</v>
      </c>
      <c r="O898" s="1">
        <v>103</v>
      </c>
      <c r="P898" s="1">
        <v>103</v>
      </c>
      <c r="Q898" s="9">
        <v>236266</v>
      </c>
      <c r="R898" s="3">
        <v>3500000</v>
      </c>
    </row>
    <row r="899" spans="1:18" x14ac:dyDescent="0.25">
      <c r="A899" s="1" t="s">
        <v>1999</v>
      </c>
      <c r="B899" s="2">
        <v>36187</v>
      </c>
      <c r="C899" s="1" t="s">
        <v>32</v>
      </c>
      <c r="D899" s="1" t="s">
        <v>20</v>
      </c>
      <c r="E899" s="1" t="s">
        <v>3</v>
      </c>
      <c r="F899" s="1" t="s">
        <v>4</v>
      </c>
      <c r="G899" s="1" t="s">
        <v>92</v>
      </c>
      <c r="H899" s="1" t="s">
        <v>782</v>
      </c>
      <c r="I899" s="1" t="s">
        <v>2000</v>
      </c>
      <c r="J899" s="1">
        <v>13000</v>
      </c>
      <c r="K899" s="1">
        <v>17417</v>
      </c>
      <c r="L899" s="1">
        <v>18</v>
      </c>
      <c r="M899" s="1">
        <v>458</v>
      </c>
      <c r="N899" s="1">
        <v>4.5999999999999996</v>
      </c>
      <c r="O899" s="1">
        <v>42</v>
      </c>
      <c r="P899" s="1">
        <v>110</v>
      </c>
      <c r="Q899" s="9">
        <v>175370</v>
      </c>
      <c r="R899" s="3">
        <v>12000000</v>
      </c>
    </row>
    <row r="900" spans="1:18" x14ac:dyDescent="0.25">
      <c r="A900" s="1" t="s">
        <v>5876</v>
      </c>
      <c r="B900" s="2">
        <v>40775</v>
      </c>
      <c r="C900" s="1" t="s">
        <v>32</v>
      </c>
      <c r="D900" s="1" t="s">
        <v>9</v>
      </c>
      <c r="E900" s="1" t="s">
        <v>3</v>
      </c>
      <c r="F900" s="1" t="s">
        <v>4</v>
      </c>
      <c r="G900" s="1" t="s">
        <v>92</v>
      </c>
      <c r="H900" s="1" t="s">
        <v>1523</v>
      </c>
      <c r="I900" s="1" t="s">
        <v>2583</v>
      </c>
      <c r="J900" s="1">
        <v>13000</v>
      </c>
      <c r="K900" s="1">
        <v>14638</v>
      </c>
      <c r="L900" s="1">
        <v>50</v>
      </c>
      <c r="M900" s="1">
        <v>0</v>
      </c>
      <c r="N900" s="1">
        <v>6.5</v>
      </c>
      <c r="O900" s="1">
        <v>116</v>
      </c>
      <c r="P900" s="1">
        <v>186</v>
      </c>
      <c r="Q900" s="9">
        <v>46495</v>
      </c>
      <c r="R900" s="3">
        <v>14000000</v>
      </c>
    </row>
    <row r="901" spans="1:18" x14ac:dyDescent="0.25">
      <c r="A901" s="1" t="s">
        <v>2762</v>
      </c>
      <c r="B901" s="2">
        <v>37129</v>
      </c>
      <c r="C901" s="1" t="s">
        <v>32</v>
      </c>
      <c r="D901" s="1" t="s">
        <v>40</v>
      </c>
      <c r="E901" s="1" t="s">
        <v>3</v>
      </c>
      <c r="F901" s="1" t="s">
        <v>4</v>
      </c>
      <c r="G901" s="1" t="s">
        <v>28</v>
      </c>
      <c r="H901" s="1" t="s">
        <v>1282</v>
      </c>
      <c r="I901" s="1" t="s">
        <v>2763</v>
      </c>
      <c r="J901" s="1">
        <v>12000</v>
      </c>
      <c r="K901" s="1">
        <v>15013</v>
      </c>
      <c r="L901" s="1">
        <v>0</v>
      </c>
      <c r="M901" s="1">
        <v>0</v>
      </c>
      <c r="N901" s="1">
        <v>8.1</v>
      </c>
      <c r="O901" s="1">
        <v>250</v>
      </c>
      <c r="P901" s="1">
        <v>92</v>
      </c>
      <c r="Q901" s="9">
        <v>289907418</v>
      </c>
      <c r="R901" s="3">
        <v>115000000</v>
      </c>
    </row>
    <row r="902" spans="1:18" x14ac:dyDescent="0.25">
      <c r="A902" s="1" t="s">
        <v>6435</v>
      </c>
      <c r="B902" s="2">
        <v>41449</v>
      </c>
      <c r="C902" s="1" t="s">
        <v>32</v>
      </c>
      <c r="D902" s="1" t="s">
        <v>40</v>
      </c>
      <c r="E902" s="1" t="s">
        <v>3</v>
      </c>
      <c r="F902" s="1" t="s">
        <v>4</v>
      </c>
      <c r="G902" s="1" t="s">
        <v>28</v>
      </c>
      <c r="H902" s="1" t="s">
        <v>1282</v>
      </c>
      <c r="I902" s="1" t="s">
        <v>6436</v>
      </c>
      <c r="J902" s="1">
        <v>12000</v>
      </c>
      <c r="K902" s="1">
        <v>14863</v>
      </c>
      <c r="L902" s="1">
        <v>37</v>
      </c>
      <c r="M902" s="1">
        <v>44000</v>
      </c>
      <c r="N902" s="1">
        <v>7.3</v>
      </c>
      <c r="O902" s="1">
        <v>376</v>
      </c>
      <c r="P902" s="1">
        <v>104</v>
      </c>
      <c r="Q902" s="9">
        <v>268488329</v>
      </c>
      <c r="R902" s="3">
        <v>200000000</v>
      </c>
    </row>
    <row r="903" spans="1:18" x14ac:dyDescent="0.25">
      <c r="A903" s="1" t="s">
        <v>2878</v>
      </c>
      <c r="B903" s="2">
        <v>36897</v>
      </c>
      <c r="C903" s="1" t="s">
        <v>32</v>
      </c>
      <c r="D903" s="1" t="s">
        <v>77</v>
      </c>
      <c r="E903" s="1" t="s">
        <v>3</v>
      </c>
      <c r="F903" s="1" t="s">
        <v>4</v>
      </c>
      <c r="G903" s="1" t="s">
        <v>132</v>
      </c>
      <c r="H903" s="1" t="s">
        <v>2879</v>
      </c>
      <c r="I903" s="1" t="s">
        <v>1025</v>
      </c>
      <c r="J903" s="1">
        <v>12000</v>
      </c>
      <c r="K903" s="1">
        <v>15972</v>
      </c>
      <c r="L903" s="1">
        <v>208</v>
      </c>
      <c r="M903" s="1">
        <v>0</v>
      </c>
      <c r="N903" s="1">
        <v>6.3</v>
      </c>
      <c r="O903" s="1">
        <v>202</v>
      </c>
      <c r="P903" s="1">
        <v>130</v>
      </c>
      <c r="Q903" s="9">
        <v>202007640</v>
      </c>
      <c r="R903" s="3">
        <v>98000000</v>
      </c>
    </row>
    <row r="904" spans="1:18" x14ac:dyDescent="0.25">
      <c r="A904" s="1" t="s">
        <v>3715</v>
      </c>
      <c r="B904" s="2">
        <v>38111</v>
      </c>
      <c r="C904" s="1" t="s">
        <v>32</v>
      </c>
      <c r="D904" s="1" t="s">
        <v>77</v>
      </c>
      <c r="E904" s="1" t="s">
        <v>3</v>
      </c>
      <c r="F904" s="1" t="s">
        <v>4</v>
      </c>
      <c r="G904" s="1" t="s">
        <v>84</v>
      </c>
      <c r="H904" s="1" t="s">
        <v>462</v>
      </c>
      <c r="I904" s="1" t="s">
        <v>963</v>
      </c>
      <c r="J904" s="1">
        <v>12000</v>
      </c>
      <c r="K904" s="1">
        <v>13679</v>
      </c>
      <c r="L904" s="1">
        <v>226</v>
      </c>
      <c r="M904" s="1">
        <v>0</v>
      </c>
      <c r="N904" s="1">
        <v>6.9</v>
      </c>
      <c r="O904" s="1">
        <v>193</v>
      </c>
      <c r="P904" s="1">
        <v>131</v>
      </c>
      <c r="Q904" s="9">
        <v>173005002</v>
      </c>
      <c r="R904" s="3">
        <v>100000000</v>
      </c>
    </row>
    <row r="905" spans="1:18" x14ac:dyDescent="0.25">
      <c r="A905" s="1" t="s">
        <v>5729</v>
      </c>
      <c r="B905" s="2">
        <v>40183</v>
      </c>
      <c r="C905" s="1" t="s">
        <v>32</v>
      </c>
      <c r="D905" s="1" t="s">
        <v>77</v>
      </c>
      <c r="E905" s="1" t="s">
        <v>3</v>
      </c>
      <c r="F905" s="1" t="s">
        <v>4</v>
      </c>
      <c r="G905" s="1" t="s">
        <v>84</v>
      </c>
      <c r="H905" s="1" t="s">
        <v>298</v>
      </c>
      <c r="I905" s="1" t="s">
        <v>5730</v>
      </c>
      <c r="J905" s="1">
        <v>12000</v>
      </c>
      <c r="K905" s="1">
        <v>25550</v>
      </c>
      <c r="L905" s="1">
        <v>364</v>
      </c>
      <c r="M905" s="1">
        <v>30000</v>
      </c>
      <c r="N905" s="1">
        <v>6.8</v>
      </c>
      <c r="O905" s="1">
        <v>469</v>
      </c>
      <c r="P905" s="1">
        <v>125</v>
      </c>
      <c r="Q905" s="9">
        <v>172051787</v>
      </c>
      <c r="R905" s="3">
        <v>170000000</v>
      </c>
    </row>
    <row r="906" spans="1:18" x14ac:dyDescent="0.25">
      <c r="A906" s="1" t="s">
        <v>6880</v>
      </c>
      <c r="B906" s="2">
        <v>42326</v>
      </c>
      <c r="C906" s="1" t="s">
        <v>32</v>
      </c>
      <c r="D906" s="1" t="s">
        <v>33</v>
      </c>
      <c r="E906" s="1" t="s">
        <v>3</v>
      </c>
      <c r="F906" s="1" t="s">
        <v>4</v>
      </c>
      <c r="G906" s="1" t="s">
        <v>84</v>
      </c>
      <c r="H906" s="1" t="s">
        <v>1282</v>
      </c>
      <c r="I906" s="1" t="s">
        <v>6120</v>
      </c>
      <c r="J906" s="1">
        <v>12000</v>
      </c>
      <c r="K906" s="1">
        <v>26839</v>
      </c>
      <c r="L906" s="1">
        <v>266</v>
      </c>
      <c r="M906" s="1">
        <v>16000</v>
      </c>
      <c r="N906" s="1">
        <v>6.7</v>
      </c>
      <c r="O906" s="1">
        <v>152</v>
      </c>
      <c r="P906" s="1">
        <v>89</v>
      </c>
      <c r="Q906" s="9">
        <v>169692572</v>
      </c>
      <c r="R906" s="3">
        <v>80000000</v>
      </c>
    </row>
    <row r="907" spans="1:18" x14ac:dyDescent="0.25">
      <c r="A907" s="1" t="s">
        <v>1992</v>
      </c>
      <c r="B907" s="2">
        <v>36199</v>
      </c>
      <c r="C907" s="1" t="s">
        <v>32</v>
      </c>
      <c r="D907" s="1" t="s">
        <v>20</v>
      </c>
      <c r="E907" s="1" t="s">
        <v>3</v>
      </c>
      <c r="F907" s="1" t="s">
        <v>4</v>
      </c>
      <c r="G907" s="1" t="s">
        <v>132</v>
      </c>
      <c r="H907" s="1" t="s">
        <v>1282</v>
      </c>
      <c r="I907" s="1" t="s">
        <v>1360</v>
      </c>
      <c r="J907" s="1">
        <v>12000</v>
      </c>
      <c r="K907" s="1">
        <v>26760</v>
      </c>
      <c r="L907" s="1">
        <v>221</v>
      </c>
      <c r="M907" s="1">
        <v>0</v>
      </c>
      <c r="N907" s="1">
        <v>6.4</v>
      </c>
      <c r="O907" s="1">
        <v>112</v>
      </c>
      <c r="P907" s="1">
        <v>93</v>
      </c>
      <c r="Q907" s="9">
        <v>163479795</v>
      </c>
      <c r="R907" s="3">
        <v>34200000</v>
      </c>
    </row>
    <row r="908" spans="1:18" x14ac:dyDescent="0.25">
      <c r="A908" s="1" t="s">
        <v>5538</v>
      </c>
      <c r="B908" s="2">
        <v>40267</v>
      </c>
      <c r="C908" s="1" t="s">
        <v>32</v>
      </c>
      <c r="D908" s="1" t="s">
        <v>20</v>
      </c>
      <c r="E908" s="1" t="s">
        <v>3</v>
      </c>
      <c r="F908" s="1" t="s">
        <v>4</v>
      </c>
      <c r="G908" s="1" t="s">
        <v>132</v>
      </c>
      <c r="H908" s="1" t="s">
        <v>1282</v>
      </c>
      <c r="I908" s="1" t="s">
        <v>1360</v>
      </c>
      <c r="J908" s="1">
        <v>12000</v>
      </c>
      <c r="K908" s="1">
        <v>28497</v>
      </c>
      <c r="L908" s="1">
        <v>221</v>
      </c>
      <c r="M908" s="1">
        <v>12000</v>
      </c>
      <c r="N908" s="1">
        <v>6</v>
      </c>
      <c r="O908" s="1">
        <v>179</v>
      </c>
      <c r="P908" s="1">
        <v>102</v>
      </c>
      <c r="Q908" s="9">
        <v>162001186</v>
      </c>
      <c r="R908" s="3">
        <v>80000000</v>
      </c>
    </row>
    <row r="909" spans="1:18" x14ac:dyDescent="0.25">
      <c r="A909" s="1" t="s">
        <v>6934</v>
      </c>
      <c r="B909" s="2">
        <v>42263</v>
      </c>
      <c r="C909" s="1" t="s">
        <v>32</v>
      </c>
      <c r="D909" s="1" t="s">
        <v>77</v>
      </c>
      <c r="E909" s="1" t="s">
        <v>3</v>
      </c>
      <c r="F909" s="1" t="s">
        <v>4</v>
      </c>
      <c r="G909" s="1" t="s">
        <v>132</v>
      </c>
      <c r="H909" s="1" t="s">
        <v>2879</v>
      </c>
      <c r="I909" s="1" t="s">
        <v>5496</v>
      </c>
      <c r="J909" s="1">
        <v>12000</v>
      </c>
      <c r="K909" s="1">
        <v>16718</v>
      </c>
      <c r="L909" s="1">
        <v>62</v>
      </c>
      <c r="M909" s="1">
        <v>52000</v>
      </c>
      <c r="N909" s="1">
        <v>6.1</v>
      </c>
      <c r="O909" s="1">
        <v>358</v>
      </c>
      <c r="P909" s="1">
        <v>114</v>
      </c>
      <c r="Q909" s="9">
        <v>155181732</v>
      </c>
      <c r="R909" s="3">
        <v>110000000</v>
      </c>
    </row>
    <row r="910" spans="1:18" x14ac:dyDescent="0.25">
      <c r="A910" s="1" t="s">
        <v>6119</v>
      </c>
      <c r="B910" s="2">
        <v>41254</v>
      </c>
      <c r="C910" s="1" t="s">
        <v>32</v>
      </c>
      <c r="D910" s="1" t="s">
        <v>33</v>
      </c>
      <c r="E910" s="1" t="s">
        <v>3</v>
      </c>
      <c r="F910" s="1" t="s">
        <v>4</v>
      </c>
      <c r="G910" s="1" t="s">
        <v>84</v>
      </c>
      <c r="H910" s="1" t="s">
        <v>1282</v>
      </c>
      <c r="I910" s="1" t="s">
        <v>6120</v>
      </c>
      <c r="J910" s="1">
        <v>12000</v>
      </c>
      <c r="K910" s="1">
        <v>37142</v>
      </c>
      <c r="L910" s="1">
        <v>266</v>
      </c>
      <c r="M910" s="1">
        <v>28000</v>
      </c>
      <c r="N910" s="1">
        <v>7.1</v>
      </c>
      <c r="O910" s="1">
        <v>256</v>
      </c>
      <c r="P910" s="1">
        <v>91</v>
      </c>
      <c r="Q910" s="9">
        <v>148313048</v>
      </c>
      <c r="R910" s="3">
        <v>85000000</v>
      </c>
    </row>
    <row r="911" spans="1:18" x14ac:dyDescent="0.25">
      <c r="A911" s="1" t="s">
        <v>1460</v>
      </c>
      <c r="B911" s="2">
        <v>35402</v>
      </c>
      <c r="C911" s="1" t="s">
        <v>32</v>
      </c>
      <c r="D911" s="1" t="s">
        <v>77</v>
      </c>
      <c r="E911" s="1" t="s">
        <v>3</v>
      </c>
      <c r="F911" s="1" t="s">
        <v>4</v>
      </c>
      <c r="G911" s="1" t="s">
        <v>92</v>
      </c>
      <c r="H911" s="1" t="s">
        <v>462</v>
      </c>
      <c r="I911" s="1" t="s">
        <v>1168</v>
      </c>
      <c r="J911" s="1">
        <v>12000</v>
      </c>
      <c r="K911" s="1">
        <v>15999</v>
      </c>
      <c r="L911" s="1">
        <v>0</v>
      </c>
      <c r="M911" s="1">
        <v>51000</v>
      </c>
      <c r="N911" s="1">
        <v>7.4</v>
      </c>
      <c r="O911" s="1">
        <v>122</v>
      </c>
      <c r="P911" s="1">
        <v>136</v>
      </c>
      <c r="Q911" s="9">
        <v>134006721</v>
      </c>
      <c r="R911" s="3">
        <v>75000000</v>
      </c>
    </row>
    <row r="912" spans="1:18" x14ac:dyDescent="0.25">
      <c r="A912" s="1" t="s">
        <v>6405</v>
      </c>
      <c r="B912" s="2">
        <v>41406</v>
      </c>
      <c r="C912" s="1" t="s">
        <v>32</v>
      </c>
      <c r="D912" s="1" t="s">
        <v>20</v>
      </c>
      <c r="E912" s="1" t="s">
        <v>3</v>
      </c>
      <c r="F912" s="1" t="s">
        <v>4</v>
      </c>
      <c r="G912" s="1" t="s">
        <v>132</v>
      </c>
      <c r="H912" s="1" t="s">
        <v>1282</v>
      </c>
      <c r="I912" s="1" t="s">
        <v>1360</v>
      </c>
      <c r="J912" s="1">
        <v>12000</v>
      </c>
      <c r="K912" s="1">
        <v>39269</v>
      </c>
      <c r="L912" s="1">
        <v>221</v>
      </c>
      <c r="M912" s="1">
        <v>14000</v>
      </c>
      <c r="N912" s="1">
        <v>5.4</v>
      </c>
      <c r="O912" s="1">
        <v>139</v>
      </c>
      <c r="P912" s="1">
        <v>101</v>
      </c>
      <c r="Q912" s="9">
        <v>133668525</v>
      </c>
      <c r="R912" s="3">
        <v>80000000</v>
      </c>
    </row>
    <row r="913" spans="1:18" x14ac:dyDescent="0.25">
      <c r="A913" s="1" t="s">
        <v>879</v>
      </c>
      <c r="B913" s="2">
        <v>33391</v>
      </c>
      <c r="C913" s="1" t="s">
        <v>32</v>
      </c>
      <c r="D913" s="1" t="s">
        <v>2</v>
      </c>
      <c r="E913" s="1" t="s">
        <v>3</v>
      </c>
      <c r="F913" s="1" t="s">
        <v>4</v>
      </c>
      <c r="G913" s="1" t="s">
        <v>92</v>
      </c>
      <c r="H913" s="1" t="s">
        <v>880</v>
      </c>
      <c r="I913" s="1" t="s">
        <v>881</v>
      </c>
      <c r="J913" s="1">
        <v>12000</v>
      </c>
      <c r="K913" s="1">
        <v>13184</v>
      </c>
      <c r="L913" s="1">
        <v>438</v>
      </c>
      <c r="M913" s="1">
        <v>40000</v>
      </c>
      <c r="N913" s="1">
        <v>8.6</v>
      </c>
      <c r="O913" s="1">
        <v>185</v>
      </c>
      <c r="P913" s="1">
        <v>138</v>
      </c>
      <c r="Q913" s="9">
        <v>130727000</v>
      </c>
      <c r="R913" s="3">
        <v>19000000</v>
      </c>
    </row>
    <row r="914" spans="1:18" x14ac:dyDescent="0.25">
      <c r="A914" s="1" t="s">
        <v>3102</v>
      </c>
      <c r="B914" s="2">
        <v>37547</v>
      </c>
      <c r="C914" s="1" t="s">
        <v>32</v>
      </c>
      <c r="D914" s="1" t="s">
        <v>20</v>
      </c>
      <c r="E914" s="1" t="s">
        <v>3</v>
      </c>
      <c r="F914" s="1" t="s">
        <v>4</v>
      </c>
      <c r="G914" s="1" t="s">
        <v>132</v>
      </c>
      <c r="H914" s="1" t="s">
        <v>1282</v>
      </c>
      <c r="I914" s="1" t="s">
        <v>2395</v>
      </c>
      <c r="J914" s="1">
        <v>12000</v>
      </c>
      <c r="K914" s="1">
        <v>26826</v>
      </c>
      <c r="L914" s="1">
        <v>65</v>
      </c>
      <c r="M914" s="1">
        <v>0</v>
      </c>
      <c r="N914" s="1">
        <v>5.8</v>
      </c>
      <c r="O914" s="1">
        <v>117</v>
      </c>
      <c r="P914" s="1">
        <v>96</v>
      </c>
      <c r="Q914" s="9">
        <v>126203320</v>
      </c>
      <c r="R914" s="3">
        <v>50000000</v>
      </c>
    </row>
    <row r="915" spans="1:18" x14ac:dyDescent="0.25">
      <c r="A915" s="1" t="s">
        <v>3440</v>
      </c>
      <c r="B915" s="2">
        <v>37738</v>
      </c>
      <c r="C915" s="1" t="s">
        <v>1</v>
      </c>
      <c r="D915" s="1" t="s">
        <v>9</v>
      </c>
      <c r="E915" s="1" t="s">
        <v>3</v>
      </c>
      <c r="F915" s="1" t="s">
        <v>4</v>
      </c>
      <c r="G915" s="1" t="s">
        <v>132</v>
      </c>
      <c r="H915" s="1" t="s">
        <v>298</v>
      </c>
      <c r="I915" s="1" t="s">
        <v>3441</v>
      </c>
      <c r="J915" s="1">
        <v>12000</v>
      </c>
      <c r="K915" s="1">
        <v>13808</v>
      </c>
      <c r="L915" s="1">
        <v>378</v>
      </c>
      <c r="M915" s="1">
        <v>0</v>
      </c>
      <c r="N915" s="1">
        <v>7.3</v>
      </c>
      <c r="O915" s="1">
        <v>175</v>
      </c>
      <c r="P915" s="1">
        <v>140</v>
      </c>
      <c r="Q915" s="9">
        <v>120147445</v>
      </c>
      <c r="R915" s="3">
        <v>87000000</v>
      </c>
    </row>
    <row r="916" spans="1:18" x14ac:dyDescent="0.25">
      <c r="A916" s="1" t="s">
        <v>5701</v>
      </c>
      <c r="B916" s="2">
        <v>40513</v>
      </c>
      <c r="C916" s="1" t="s">
        <v>32</v>
      </c>
      <c r="D916" s="1" t="s">
        <v>77</v>
      </c>
      <c r="E916" s="1" t="s">
        <v>3</v>
      </c>
      <c r="F916" s="1" t="s">
        <v>4</v>
      </c>
      <c r="G916" s="1" t="s">
        <v>132</v>
      </c>
      <c r="H916" s="1" t="s">
        <v>2879</v>
      </c>
      <c r="I916" s="1" t="s">
        <v>3567</v>
      </c>
      <c r="J916" s="1">
        <v>12000</v>
      </c>
      <c r="K916" s="1">
        <v>20233</v>
      </c>
      <c r="L916" s="1">
        <v>285</v>
      </c>
      <c r="M916" s="1">
        <v>16000</v>
      </c>
      <c r="N916" s="1">
        <v>6.7</v>
      </c>
      <c r="O916" s="1">
        <v>265</v>
      </c>
      <c r="P916" s="1">
        <v>116</v>
      </c>
      <c r="Q916" s="9">
        <v>119219978</v>
      </c>
      <c r="R916" s="3">
        <v>100000000</v>
      </c>
    </row>
    <row r="917" spans="1:18" x14ac:dyDescent="0.25">
      <c r="A917" s="1" t="s">
        <v>4645</v>
      </c>
      <c r="B917" s="2">
        <v>39309</v>
      </c>
      <c r="C917" s="1" t="s">
        <v>32</v>
      </c>
      <c r="D917" s="1" t="s">
        <v>77</v>
      </c>
      <c r="E917" s="1" t="s">
        <v>3</v>
      </c>
      <c r="F917" s="1" t="s">
        <v>4</v>
      </c>
      <c r="G917" s="1" t="s">
        <v>132</v>
      </c>
      <c r="H917" s="1" t="s">
        <v>462</v>
      </c>
      <c r="I917" s="1" t="s">
        <v>1853</v>
      </c>
      <c r="J917" s="1">
        <v>12000</v>
      </c>
      <c r="K917" s="1">
        <v>14017</v>
      </c>
      <c r="L917" s="1">
        <v>160</v>
      </c>
      <c r="M917" s="1">
        <v>0</v>
      </c>
      <c r="N917" s="1">
        <v>5.2</v>
      </c>
      <c r="O917" s="1">
        <v>276</v>
      </c>
      <c r="P917" s="1">
        <v>123</v>
      </c>
      <c r="Q917" s="9">
        <v>115802596</v>
      </c>
      <c r="R917" s="3">
        <v>110000000</v>
      </c>
    </row>
    <row r="918" spans="1:18" x14ac:dyDescent="0.25">
      <c r="A918" s="1" t="s">
        <v>1550</v>
      </c>
      <c r="B918" s="2">
        <v>35633</v>
      </c>
      <c r="C918" s="1" t="s">
        <v>32</v>
      </c>
      <c r="D918" s="1" t="s">
        <v>77</v>
      </c>
      <c r="E918" s="1" t="s">
        <v>3</v>
      </c>
      <c r="F918" s="1" t="s">
        <v>4</v>
      </c>
      <c r="G918" s="1" t="s">
        <v>92</v>
      </c>
      <c r="H918" s="1" t="s">
        <v>462</v>
      </c>
      <c r="I918" s="1" t="s">
        <v>1318</v>
      </c>
      <c r="J918" s="1">
        <v>12000</v>
      </c>
      <c r="K918" s="1">
        <v>17087</v>
      </c>
      <c r="L918" s="1">
        <v>610</v>
      </c>
      <c r="M918" s="1">
        <v>11000</v>
      </c>
      <c r="N918" s="1">
        <v>7.3</v>
      </c>
      <c r="O918" s="1">
        <v>155</v>
      </c>
      <c r="P918" s="1">
        <v>138</v>
      </c>
      <c r="Q918" s="9">
        <v>112225777</v>
      </c>
      <c r="R918" s="3">
        <v>80000000</v>
      </c>
    </row>
    <row r="919" spans="1:18" x14ac:dyDescent="0.25">
      <c r="A919" s="1" t="s">
        <v>543</v>
      </c>
      <c r="B919" s="2">
        <v>31626</v>
      </c>
      <c r="C919" s="1" t="s">
        <v>32</v>
      </c>
      <c r="D919" s="1" t="s">
        <v>40</v>
      </c>
      <c r="E919" s="1" t="s">
        <v>3</v>
      </c>
      <c r="F919" s="1" t="s">
        <v>4</v>
      </c>
      <c r="G919" s="1" t="s">
        <v>84</v>
      </c>
      <c r="H919" s="1" t="s">
        <v>280</v>
      </c>
      <c r="I919" s="1" t="s">
        <v>280</v>
      </c>
      <c r="J919" s="1">
        <v>12000</v>
      </c>
      <c r="K919" s="1">
        <v>15449</v>
      </c>
      <c r="L919" s="1">
        <v>12000</v>
      </c>
      <c r="M919" s="1">
        <v>0</v>
      </c>
      <c r="N919" s="1">
        <v>7.3</v>
      </c>
      <c r="O919" s="1">
        <v>106</v>
      </c>
      <c r="P919" s="1">
        <v>119</v>
      </c>
      <c r="Q919" s="9">
        <v>109713132</v>
      </c>
      <c r="R919" s="3">
        <v>25000000</v>
      </c>
    </row>
    <row r="920" spans="1:18" x14ac:dyDescent="0.25">
      <c r="A920" s="1" t="s">
        <v>2367</v>
      </c>
      <c r="B920" s="2">
        <v>36843</v>
      </c>
      <c r="C920" s="1" t="s">
        <v>32</v>
      </c>
      <c r="D920" s="1" t="s">
        <v>77</v>
      </c>
      <c r="E920" s="1" t="s">
        <v>3</v>
      </c>
      <c r="F920" s="1" t="s">
        <v>4</v>
      </c>
      <c r="G920" s="1" t="s">
        <v>132</v>
      </c>
      <c r="H920" s="1" t="s">
        <v>462</v>
      </c>
      <c r="I920" s="1" t="s">
        <v>2368</v>
      </c>
      <c r="J920" s="1">
        <v>12000</v>
      </c>
      <c r="K920" s="1">
        <v>29069</v>
      </c>
      <c r="L920" s="1">
        <v>57</v>
      </c>
      <c r="M920" s="1">
        <v>0</v>
      </c>
      <c r="N920" s="1">
        <v>6.5</v>
      </c>
      <c r="O920" s="1">
        <v>175</v>
      </c>
      <c r="P920" s="1">
        <v>127</v>
      </c>
      <c r="Q920" s="9">
        <v>101643008</v>
      </c>
      <c r="R920" s="3">
        <v>90000000</v>
      </c>
    </row>
    <row r="921" spans="1:18" x14ac:dyDescent="0.25">
      <c r="A921" s="1" t="s">
        <v>6698</v>
      </c>
      <c r="B921" s="2">
        <v>41680</v>
      </c>
      <c r="C921" s="1" t="s">
        <v>32</v>
      </c>
      <c r="D921" s="1" t="s">
        <v>77</v>
      </c>
      <c r="E921" s="1" t="s">
        <v>3</v>
      </c>
      <c r="F921" s="1" t="s">
        <v>4</v>
      </c>
      <c r="G921" s="1" t="s">
        <v>132</v>
      </c>
      <c r="H921" s="1" t="s">
        <v>880</v>
      </c>
      <c r="I921" s="1" t="s">
        <v>1834</v>
      </c>
      <c r="J921" s="1">
        <v>12000</v>
      </c>
      <c r="K921" s="1">
        <v>32355</v>
      </c>
      <c r="L921" s="1">
        <v>0</v>
      </c>
      <c r="M921" s="1">
        <v>71000</v>
      </c>
      <c r="N921" s="1">
        <v>5.8</v>
      </c>
      <c r="O921" s="1">
        <v>434</v>
      </c>
      <c r="P921" s="1">
        <v>138</v>
      </c>
      <c r="Q921" s="9">
        <v>101160529</v>
      </c>
      <c r="R921" s="3">
        <v>125000000</v>
      </c>
    </row>
    <row r="922" spans="1:18" x14ac:dyDescent="0.25">
      <c r="A922" s="1" t="s">
        <v>1528</v>
      </c>
      <c r="B922" s="2">
        <v>35432</v>
      </c>
      <c r="C922" s="1" t="s">
        <v>32</v>
      </c>
      <c r="D922" s="1" t="s">
        <v>77</v>
      </c>
      <c r="E922" s="1" t="s">
        <v>3</v>
      </c>
      <c r="F922" s="1" t="s">
        <v>4</v>
      </c>
      <c r="G922" s="1" t="s">
        <v>92</v>
      </c>
      <c r="H922" s="1" t="s">
        <v>1282</v>
      </c>
      <c r="I922" s="1" t="s">
        <v>1529</v>
      </c>
      <c r="J922" s="1">
        <v>12000</v>
      </c>
      <c r="K922" s="1">
        <v>15362</v>
      </c>
      <c r="L922" s="1">
        <v>165</v>
      </c>
      <c r="M922" s="1">
        <v>0</v>
      </c>
      <c r="N922" s="1">
        <v>6.8</v>
      </c>
      <c r="O922" s="1">
        <v>139</v>
      </c>
      <c r="P922" s="1">
        <v>123</v>
      </c>
      <c r="Q922" s="9">
        <v>101087161</v>
      </c>
      <c r="R922" s="3">
        <v>75000000</v>
      </c>
    </row>
    <row r="923" spans="1:18" x14ac:dyDescent="0.25">
      <c r="A923" s="1" t="s">
        <v>1896</v>
      </c>
      <c r="B923" s="2">
        <v>35986</v>
      </c>
      <c r="C923" s="1" t="s">
        <v>32</v>
      </c>
      <c r="D923" s="1" t="s">
        <v>77</v>
      </c>
      <c r="E923" s="1" t="s">
        <v>3</v>
      </c>
      <c r="F923" s="1" t="s">
        <v>4</v>
      </c>
      <c r="G923" s="1" t="s">
        <v>132</v>
      </c>
      <c r="H923" s="1" t="s">
        <v>880</v>
      </c>
      <c r="I923" s="1" t="s">
        <v>1205</v>
      </c>
      <c r="J923" s="1">
        <v>12000</v>
      </c>
      <c r="K923" s="1">
        <v>12396</v>
      </c>
      <c r="L923" s="1">
        <v>258</v>
      </c>
      <c r="M923" s="1">
        <v>0</v>
      </c>
      <c r="N923" s="1">
        <v>6.7</v>
      </c>
      <c r="O923" s="1">
        <v>156</v>
      </c>
      <c r="P923" s="1">
        <v>136</v>
      </c>
      <c r="Q923" s="9">
        <v>93771072</v>
      </c>
      <c r="R923" s="3">
        <v>65000000</v>
      </c>
    </row>
    <row r="924" spans="1:18" x14ac:dyDescent="0.25">
      <c r="A924" s="1" t="s">
        <v>4768</v>
      </c>
      <c r="B924" s="2">
        <v>39412</v>
      </c>
      <c r="C924" s="1" t="s">
        <v>32</v>
      </c>
      <c r="D924" s="1" t="s">
        <v>20</v>
      </c>
      <c r="E924" s="1" t="s">
        <v>3</v>
      </c>
      <c r="F924" s="1" t="s">
        <v>4</v>
      </c>
      <c r="G924" s="1" t="s">
        <v>84</v>
      </c>
      <c r="H924" s="1" t="s">
        <v>2879</v>
      </c>
      <c r="I924" s="1" t="s">
        <v>4452</v>
      </c>
      <c r="J924" s="1">
        <v>12000</v>
      </c>
      <c r="K924" s="1">
        <v>15170</v>
      </c>
      <c r="L924" s="1">
        <v>99</v>
      </c>
      <c r="M924" s="1">
        <v>0</v>
      </c>
      <c r="N924" s="1">
        <v>6.2</v>
      </c>
      <c r="O924" s="1">
        <v>112</v>
      </c>
      <c r="P924" s="1">
        <v>110</v>
      </c>
      <c r="Q924" s="9">
        <v>90636983</v>
      </c>
      <c r="R924" s="3">
        <v>22000000</v>
      </c>
    </row>
    <row r="925" spans="1:18" x14ac:dyDescent="0.25">
      <c r="A925" s="1" t="s">
        <v>3223</v>
      </c>
      <c r="B925" s="2">
        <v>37388</v>
      </c>
      <c r="C925" s="1" t="s">
        <v>32</v>
      </c>
      <c r="D925" s="1" t="s">
        <v>77</v>
      </c>
      <c r="E925" s="1" t="s">
        <v>3</v>
      </c>
      <c r="F925" s="1" t="s">
        <v>4</v>
      </c>
      <c r="G925" s="1" t="s">
        <v>132</v>
      </c>
      <c r="H925" s="1" t="s">
        <v>2879</v>
      </c>
      <c r="I925" s="1" t="s">
        <v>564</v>
      </c>
      <c r="J925" s="1">
        <v>12000</v>
      </c>
      <c r="K925" s="1">
        <v>14611</v>
      </c>
      <c r="L925" s="1">
        <v>55</v>
      </c>
      <c r="M925" s="1">
        <v>0</v>
      </c>
      <c r="N925" s="1">
        <v>5.5</v>
      </c>
      <c r="O925" s="1">
        <v>167</v>
      </c>
      <c r="P925" s="1">
        <v>100</v>
      </c>
      <c r="Q925" s="9">
        <v>90341670</v>
      </c>
      <c r="R925" s="3">
        <v>60000000</v>
      </c>
    </row>
    <row r="926" spans="1:18" x14ac:dyDescent="0.25">
      <c r="A926" s="1" t="s">
        <v>3160</v>
      </c>
      <c r="B926" s="2">
        <v>37293</v>
      </c>
      <c r="C926" s="1" t="s">
        <v>32</v>
      </c>
      <c r="D926" s="1" t="s">
        <v>77</v>
      </c>
      <c r="E926" s="1" t="s">
        <v>3</v>
      </c>
      <c r="F926" s="1" t="s">
        <v>4</v>
      </c>
      <c r="G926" s="1" t="s">
        <v>84</v>
      </c>
      <c r="H926" s="1" t="s">
        <v>1282</v>
      </c>
      <c r="I926" s="1" t="s">
        <v>902</v>
      </c>
      <c r="J926" s="1">
        <v>12000</v>
      </c>
      <c r="K926" s="1">
        <v>18291</v>
      </c>
      <c r="L926" s="1">
        <v>0</v>
      </c>
      <c r="M926" s="1">
        <v>478</v>
      </c>
      <c r="N926" s="1">
        <v>5.0999999999999996</v>
      </c>
      <c r="O926" s="1">
        <v>103</v>
      </c>
      <c r="P926" s="1">
        <v>100</v>
      </c>
      <c r="Q926" s="9">
        <v>85570368</v>
      </c>
      <c r="R926" s="3">
        <v>38000000</v>
      </c>
    </row>
    <row r="927" spans="1:18" x14ac:dyDescent="0.25">
      <c r="A927" s="1" t="s">
        <v>2612</v>
      </c>
      <c r="B927" s="2">
        <v>37085</v>
      </c>
      <c r="C927" s="1" t="s">
        <v>32</v>
      </c>
      <c r="D927" s="1" t="s">
        <v>77</v>
      </c>
      <c r="E927" s="1" t="s">
        <v>3</v>
      </c>
      <c r="F927" s="1" t="s">
        <v>4</v>
      </c>
      <c r="G927" s="1" t="s">
        <v>84</v>
      </c>
      <c r="H927" s="1" t="s">
        <v>280</v>
      </c>
      <c r="I927" s="1" t="s">
        <v>1449</v>
      </c>
      <c r="J927" s="1">
        <v>12000</v>
      </c>
      <c r="K927" s="1">
        <v>15237</v>
      </c>
      <c r="L927" s="1">
        <v>21</v>
      </c>
      <c r="M927" s="1">
        <v>0</v>
      </c>
      <c r="N927" s="1">
        <v>6.8</v>
      </c>
      <c r="O927" s="1">
        <v>146</v>
      </c>
      <c r="P927" s="1">
        <v>95</v>
      </c>
      <c r="Q927" s="9">
        <v>84037039</v>
      </c>
      <c r="R927" s="3">
        <v>120000000</v>
      </c>
    </row>
    <row r="928" spans="1:18" x14ac:dyDescent="0.25">
      <c r="A928" s="1" t="s">
        <v>3909</v>
      </c>
      <c r="B928" s="2">
        <v>38562</v>
      </c>
      <c r="C928" s="1" t="s">
        <v>32</v>
      </c>
      <c r="D928" s="1" t="s">
        <v>40</v>
      </c>
      <c r="E928" s="1" t="s">
        <v>3</v>
      </c>
      <c r="F928" s="1" t="s">
        <v>4</v>
      </c>
      <c r="G928" s="1" t="s">
        <v>84</v>
      </c>
      <c r="H928" s="1" t="s">
        <v>3910</v>
      </c>
      <c r="I928" s="1" t="s">
        <v>2900</v>
      </c>
      <c r="J928" s="1">
        <v>12000</v>
      </c>
      <c r="K928" s="1">
        <v>20348</v>
      </c>
      <c r="L928" s="1">
        <v>163</v>
      </c>
      <c r="M928" s="1">
        <v>781</v>
      </c>
      <c r="N928" s="1">
        <v>5.4</v>
      </c>
      <c r="O928" s="1">
        <v>77</v>
      </c>
      <c r="P928" s="1">
        <v>94</v>
      </c>
      <c r="Q928" s="9">
        <v>82569532</v>
      </c>
      <c r="R928" s="3">
        <v>60000000</v>
      </c>
    </row>
    <row r="929" spans="1:18" x14ac:dyDescent="0.25">
      <c r="A929" s="1" t="s">
        <v>279</v>
      </c>
      <c r="B929" s="2">
        <v>29161</v>
      </c>
      <c r="C929" s="1" t="s">
        <v>32</v>
      </c>
      <c r="D929" s="1" t="s">
        <v>40</v>
      </c>
      <c r="E929" s="1" t="s">
        <v>3</v>
      </c>
      <c r="F929" s="1" t="s">
        <v>4</v>
      </c>
      <c r="G929" s="1" t="s">
        <v>84</v>
      </c>
      <c r="H929" s="1" t="s">
        <v>280</v>
      </c>
      <c r="I929" s="1" t="s">
        <v>141</v>
      </c>
      <c r="J929" s="1">
        <v>12000</v>
      </c>
      <c r="K929" s="1">
        <v>16007</v>
      </c>
      <c r="L929" s="1">
        <v>338</v>
      </c>
      <c r="M929" s="1">
        <v>0</v>
      </c>
      <c r="N929" s="1">
        <v>6.4</v>
      </c>
      <c r="O929" s="1">
        <v>134</v>
      </c>
      <c r="P929" s="1">
        <v>143</v>
      </c>
      <c r="Q929" s="9">
        <v>82300000</v>
      </c>
      <c r="R929" s="3">
        <v>35000000</v>
      </c>
    </row>
    <row r="930" spans="1:18" x14ac:dyDescent="0.25">
      <c r="A930" s="1" t="s">
        <v>2971</v>
      </c>
      <c r="B930" s="2">
        <v>37367</v>
      </c>
      <c r="C930" s="1" t="s">
        <v>32</v>
      </c>
      <c r="D930" s="1" t="s">
        <v>77</v>
      </c>
      <c r="E930" s="1" t="s">
        <v>3</v>
      </c>
      <c r="F930" s="1" t="s">
        <v>4</v>
      </c>
      <c r="G930" s="1" t="s">
        <v>92</v>
      </c>
      <c r="H930" s="1" t="s">
        <v>2370</v>
      </c>
      <c r="I930" s="1" t="s">
        <v>2972</v>
      </c>
      <c r="J930" s="1">
        <v>12000</v>
      </c>
      <c r="K930" s="1">
        <v>15371</v>
      </c>
      <c r="L930" s="1">
        <v>0</v>
      </c>
      <c r="M930" s="1">
        <v>0</v>
      </c>
      <c r="N930" s="1">
        <v>6.7</v>
      </c>
      <c r="O930" s="1">
        <v>224</v>
      </c>
      <c r="P930" s="1">
        <v>117</v>
      </c>
      <c r="Q930" s="9">
        <v>81645152</v>
      </c>
      <c r="R930" s="3">
        <v>54000000</v>
      </c>
    </row>
    <row r="931" spans="1:18" x14ac:dyDescent="0.25">
      <c r="A931" s="1" t="s">
        <v>5291</v>
      </c>
      <c r="B931" s="2">
        <v>39836</v>
      </c>
      <c r="C931" s="1" t="s">
        <v>32</v>
      </c>
      <c r="D931" s="1" t="s">
        <v>9</v>
      </c>
      <c r="E931" s="1" t="s">
        <v>3</v>
      </c>
      <c r="F931" s="1" t="s">
        <v>4</v>
      </c>
      <c r="G931" s="1" t="s">
        <v>132</v>
      </c>
      <c r="H931" s="1" t="s">
        <v>462</v>
      </c>
      <c r="I931" s="1" t="s">
        <v>1122</v>
      </c>
      <c r="J931" s="1">
        <v>12000</v>
      </c>
      <c r="K931" s="1">
        <v>13421</v>
      </c>
      <c r="L931" s="1">
        <v>295</v>
      </c>
      <c r="M931" s="1">
        <v>0</v>
      </c>
      <c r="N931" s="1">
        <v>6.2</v>
      </c>
      <c r="O931" s="1">
        <v>279</v>
      </c>
      <c r="P931" s="1">
        <v>121</v>
      </c>
      <c r="Q931" s="9">
        <v>79948113</v>
      </c>
      <c r="R931" s="3">
        <v>50000000</v>
      </c>
    </row>
    <row r="932" spans="1:18" x14ac:dyDescent="0.25">
      <c r="A932" s="1" t="s">
        <v>385</v>
      </c>
      <c r="B932" s="2">
        <v>30290</v>
      </c>
      <c r="C932" s="1" t="s">
        <v>32</v>
      </c>
      <c r="D932" s="1" t="s">
        <v>77</v>
      </c>
      <c r="E932" s="1" t="s">
        <v>3</v>
      </c>
      <c r="F932" s="1" t="s">
        <v>4</v>
      </c>
      <c r="G932" s="1" t="s">
        <v>84</v>
      </c>
      <c r="H932" s="1" t="s">
        <v>280</v>
      </c>
      <c r="I932" s="1" t="s">
        <v>386</v>
      </c>
      <c r="J932" s="1">
        <v>12000</v>
      </c>
      <c r="K932" s="1">
        <v>16539</v>
      </c>
      <c r="L932" s="1">
        <v>120</v>
      </c>
      <c r="M932" s="1">
        <v>0</v>
      </c>
      <c r="N932" s="1">
        <v>7.7</v>
      </c>
      <c r="O932" s="1">
        <v>148</v>
      </c>
      <c r="P932" s="1">
        <v>116</v>
      </c>
      <c r="Q932" s="9">
        <v>78900000</v>
      </c>
      <c r="R932" s="3">
        <v>11000000</v>
      </c>
    </row>
    <row r="933" spans="1:18" x14ac:dyDescent="0.25">
      <c r="A933" s="1" t="s">
        <v>1748</v>
      </c>
      <c r="B933" s="2">
        <v>35963</v>
      </c>
      <c r="C933" s="1" t="s">
        <v>32</v>
      </c>
      <c r="D933" s="1" t="s">
        <v>9</v>
      </c>
      <c r="E933" s="1" t="s">
        <v>3</v>
      </c>
      <c r="F933" s="1" t="s">
        <v>11</v>
      </c>
      <c r="G933" s="1" t="s">
        <v>132</v>
      </c>
      <c r="H933" s="1" t="s">
        <v>462</v>
      </c>
      <c r="I933" s="1" t="s">
        <v>1177</v>
      </c>
      <c r="J933" s="1">
        <v>12000</v>
      </c>
      <c r="K933" s="1">
        <v>13905</v>
      </c>
      <c r="L933" s="1">
        <v>52</v>
      </c>
      <c r="M933" s="1">
        <v>0</v>
      </c>
      <c r="N933" s="1">
        <v>6.7</v>
      </c>
      <c r="O933" s="1">
        <v>110</v>
      </c>
      <c r="P933" s="1">
        <v>114</v>
      </c>
      <c r="Q933" s="9">
        <v>78745923</v>
      </c>
      <c r="R933" s="3">
        <v>55000000</v>
      </c>
    </row>
    <row r="934" spans="1:18" x14ac:dyDescent="0.25">
      <c r="A934" s="1" t="s">
        <v>457</v>
      </c>
      <c r="B934" s="2">
        <v>30967</v>
      </c>
      <c r="C934" s="1" t="s">
        <v>32</v>
      </c>
      <c r="D934" s="1" t="s">
        <v>77</v>
      </c>
      <c r="E934" s="1" t="s">
        <v>3</v>
      </c>
      <c r="F934" s="1" t="s">
        <v>4</v>
      </c>
      <c r="G934" s="1" t="s">
        <v>84</v>
      </c>
      <c r="H934" s="1" t="s">
        <v>280</v>
      </c>
      <c r="I934" s="1" t="s">
        <v>280</v>
      </c>
      <c r="J934" s="1">
        <v>12000</v>
      </c>
      <c r="K934" s="1">
        <v>14762</v>
      </c>
      <c r="L934" s="1">
        <v>12000</v>
      </c>
      <c r="M934" s="1">
        <v>0</v>
      </c>
      <c r="N934" s="1">
        <v>6.6</v>
      </c>
      <c r="O934" s="1">
        <v>110</v>
      </c>
      <c r="P934" s="1">
        <v>105</v>
      </c>
      <c r="Q934" s="9">
        <v>76400000</v>
      </c>
      <c r="R934" s="3">
        <v>17000000</v>
      </c>
    </row>
    <row r="935" spans="1:18" x14ac:dyDescent="0.25">
      <c r="A935" s="1" t="s">
        <v>2510</v>
      </c>
      <c r="B935" s="2">
        <v>36706</v>
      </c>
      <c r="C935" s="1" t="s">
        <v>32</v>
      </c>
      <c r="D935" s="1" t="s">
        <v>20</v>
      </c>
      <c r="E935" s="1" t="s">
        <v>3</v>
      </c>
      <c r="F935" s="1" t="s">
        <v>4</v>
      </c>
      <c r="G935" s="1" t="s">
        <v>132</v>
      </c>
      <c r="H935" s="1" t="s">
        <v>462</v>
      </c>
      <c r="I935" s="1" t="s">
        <v>1597</v>
      </c>
      <c r="J935" s="1">
        <v>12000</v>
      </c>
      <c r="K935" s="1">
        <v>16646</v>
      </c>
      <c r="L935" s="1">
        <v>420</v>
      </c>
      <c r="M935" s="1">
        <v>0</v>
      </c>
      <c r="N935" s="1">
        <v>6.7</v>
      </c>
      <c r="O935" s="1">
        <v>121</v>
      </c>
      <c r="P935" s="1">
        <v>125</v>
      </c>
      <c r="Q935" s="9">
        <v>75764085</v>
      </c>
      <c r="R935" s="3">
        <v>60000000</v>
      </c>
    </row>
    <row r="936" spans="1:18" x14ac:dyDescent="0.25">
      <c r="A936" s="1" t="s">
        <v>859</v>
      </c>
      <c r="B936" s="2">
        <v>33326</v>
      </c>
      <c r="C936" s="1" t="s">
        <v>32</v>
      </c>
      <c r="D936" s="1" t="s">
        <v>77</v>
      </c>
      <c r="E936" s="1" t="s">
        <v>3</v>
      </c>
      <c r="F936" s="1" t="s">
        <v>4</v>
      </c>
      <c r="G936" s="1" t="s">
        <v>84</v>
      </c>
      <c r="H936" s="1" t="s">
        <v>280</v>
      </c>
      <c r="I936" s="1" t="s">
        <v>386</v>
      </c>
      <c r="J936" s="1">
        <v>12000</v>
      </c>
      <c r="K936" s="1">
        <v>16230</v>
      </c>
      <c r="L936" s="1">
        <v>120</v>
      </c>
      <c r="M936" s="1">
        <v>0</v>
      </c>
      <c r="N936" s="1">
        <v>7.2</v>
      </c>
      <c r="O936" s="1">
        <v>112</v>
      </c>
      <c r="P936" s="1">
        <v>110</v>
      </c>
      <c r="Q936" s="9">
        <v>74888996</v>
      </c>
      <c r="R936" s="3">
        <v>30000000</v>
      </c>
    </row>
    <row r="937" spans="1:18" x14ac:dyDescent="0.25">
      <c r="A937" s="1" t="s">
        <v>4387</v>
      </c>
      <c r="B937" s="2">
        <v>38771</v>
      </c>
      <c r="C937" s="1" t="s">
        <v>32</v>
      </c>
      <c r="D937" s="1" t="s">
        <v>33</v>
      </c>
      <c r="E937" s="1" t="s">
        <v>3</v>
      </c>
      <c r="F937" s="1" t="s">
        <v>4</v>
      </c>
      <c r="G937" s="1" t="s">
        <v>84</v>
      </c>
      <c r="H937" s="1" t="s">
        <v>1282</v>
      </c>
      <c r="I937" s="1" t="s">
        <v>4388</v>
      </c>
      <c r="J937" s="1">
        <v>12000</v>
      </c>
      <c r="K937" s="1">
        <v>17299</v>
      </c>
      <c r="L937" s="1">
        <v>27</v>
      </c>
      <c r="M937" s="1">
        <v>0</v>
      </c>
      <c r="N937" s="1">
        <v>6.6</v>
      </c>
      <c r="O937" s="1">
        <v>190</v>
      </c>
      <c r="P937" s="1">
        <v>91</v>
      </c>
      <c r="Q937" s="9">
        <v>73661010</v>
      </c>
      <c r="R937" s="3">
        <v>75000000</v>
      </c>
    </row>
    <row r="938" spans="1:18" x14ac:dyDescent="0.25">
      <c r="A938" s="1" t="s">
        <v>6651</v>
      </c>
      <c r="B938" s="2">
        <v>41815</v>
      </c>
      <c r="C938" s="1" t="s">
        <v>32</v>
      </c>
      <c r="D938" s="1" t="s">
        <v>77</v>
      </c>
      <c r="E938" s="1" t="s">
        <v>3</v>
      </c>
      <c r="F938" s="1" t="s">
        <v>4</v>
      </c>
      <c r="G938" s="1" t="s">
        <v>132</v>
      </c>
      <c r="H938" s="1" t="s">
        <v>2879</v>
      </c>
      <c r="I938" s="1" t="s">
        <v>1597</v>
      </c>
      <c r="J938" s="1">
        <v>12000</v>
      </c>
      <c r="K938" s="1">
        <v>16235</v>
      </c>
      <c r="L938" s="1">
        <v>420</v>
      </c>
      <c r="M938" s="1">
        <v>21000</v>
      </c>
      <c r="N938" s="1">
        <v>6</v>
      </c>
      <c r="O938" s="1">
        <v>245</v>
      </c>
      <c r="P938" s="1">
        <v>101</v>
      </c>
      <c r="Q938" s="9">
        <v>72660029</v>
      </c>
      <c r="R938" s="3">
        <v>100000000</v>
      </c>
    </row>
    <row r="939" spans="1:18" x14ac:dyDescent="0.25">
      <c r="A939" s="1" t="s">
        <v>4550</v>
      </c>
      <c r="B939" s="2">
        <v>38825</v>
      </c>
      <c r="C939" s="1" t="s">
        <v>32</v>
      </c>
      <c r="D939" s="1" t="s">
        <v>9</v>
      </c>
      <c r="E939" s="1" t="s">
        <v>3</v>
      </c>
      <c r="F939" s="1" t="s">
        <v>4</v>
      </c>
      <c r="G939" s="1" t="s">
        <v>132</v>
      </c>
      <c r="H939" s="1" t="s">
        <v>462</v>
      </c>
      <c r="I939" s="1" t="s">
        <v>531</v>
      </c>
      <c r="J939" s="1">
        <v>12000</v>
      </c>
      <c r="K939" s="1">
        <v>14421</v>
      </c>
      <c r="L939" s="1">
        <v>0</v>
      </c>
      <c r="M939" s="1">
        <v>0</v>
      </c>
      <c r="N939" s="1">
        <v>6</v>
      </c>
      <c r="O939" s="1">
        <v>242</v>
      </c>
      <c r="P939" s="1">
        <v>129</v>
      </c>
      <c r="Q939" s="9">
        <v>70236496</v>
      </c>
      <c r="R939" s="3">
        <v>63000000</v>
      </c>
    </row>
    <row r="940" spans="1:18" x14ac:dyDescent="0.25">
      <c r="A940" s="1" t="s">
        <v>5347</v>
      </c>
      <c r="B940" s="2">
        <v>39938</v>
      </c>
      <c r="C940" s="1" t="s">
        <v>32</v>
      </c>
      <c r="D940" s="1" t="s">
        <v>77</v>
      </c>
      <c r="E940" s="1" t="s">
        <v>3</v>
      </c>
      <c r="F940" s="1" t="s">
        <v>4</v>
      </c>
      <c r="G940" s="1" t="s">
        <v>84</v>
      </c>
      <c r="H940" s="1" t="s">
        <v>2879</v>
      </c>
      <c r="I940" s="1" t="s">
        <v>4452</v>
      </c>
      <c r="J940" s="1">
        <v>12000</v>
      </c>
      <c r="K940" s="1">
        <v>14007</v>
      </c>
      <c r="L940" s="1">
        <v>99</v>
      </c>
      <c r="M940" s="1">
        <v>0</v>
      </c>
      <c r="N940" s="1">
        <v>5.7</v>
      </c>
      <c r="O940" s="1">
        <v>166</v>
      </c>
      <c r="P940" s="1">
        <v>98</v>
      </c>
      <c r="Q940" s="9">
        <v>67128202</v>
      </c>
      <c r="R940" s="3">
        <v>65000000</v>
      </c>
    </row>
    <row r="941" spans="1:18" x14ac:dyDescent="0.25">
      <c r="A941" s="1" t="s">
        <v>1090</v>
      </c>
      <c r="B941" s="2">
        <v>34639</v>
      </c>
      <c r="C941" s="1" t="s">
        <v>32</v>
      </c>
      <c r="D941" s="1" t="s">
        <v>9</v>
      </c>
      <c r="E941" s="1" t="s">
        <v>3</v>
      </c>
      <c r="F941" s="1" t="s">
        <v>4</v>
      </c>
      <c r="G941" s="1" t="s">
        <v>92</v>
      </c>
      <c r="H941" s="1" t="s">
        <v>880</v>
      </c>
      <c r="I941" s="1" t="s">
        <v>720</v>
      </c>
      <c r="J941" s="1">
        <v>12000</v>
      </c>
      <c r="K941" s="1">
        <v>26388</v>
      </c>
      <c r="L941" s="1">
        <v>380</v>
      </c>
      <c r="M941" s="1">
        <v>11000</v>
      </c>
      <c r="N941" s="1">
        <v>7.5</v>
      </c>
      <c r="O941" s="1">
        <v>57</v>
      </c>
      <c r="P941" s="1">
        <v>133</v>
      </c>
      <c r="Q941" s="9">
        <v>66528842</v>
      </c>
      <c r="R941" s="3">
        <v>30000000</v>
      </c>
    </row>
    <row r="942" spans="1:18" x14ac:dyDescent="0.25">
      <c r="A942" s="1" t="s">
        <v>3286</v>
      </c>
      <c r="B942" s="2">
        <v>37777</v>
      </c>
      <c r="C942" s="1" t="s">
        <v>32</v>
      </c>
      <c r="D942" s="1" t="s">
        <v>40</v>
      </c>
      <c r="E942" s="1" t="s">
        <v>3</v>
      </c>
      <c r="F942" s="1" t="s">
        <v>4</v>
      </c>
      <c r="G942" s="1" t="s">
        <v>132</v>
      </c>
      <c r="H942" s="1" t="s">
        <v>1282</v>
      </c>
      <c r="I942" s="1" t="s">
        <v>645</v>
      </c>
      <c r="J942" s="1">
        <v>12000</v>
      </c>
      <c r="K942" s="1">
        <v>16138</v>
      </c>
      <c r="L942" s="1">
        <v>13000</v>
      </c>
      <c r="M942" s="1">
        <v>26000</v>
      </c>
      <c r="N942" s="1">
        <v>8</v>
      </c>
      <c r="O942" s="1">
        <v>235</v>
      </c>
      <c r="P942" s="1">
        <v>125</v>
      </c>
      <c r="Q942" s="9">
        <v>66257002</v>
      </c>
      <c r="R942" s="3">
        <v>70000000</v>
      </c>
    </row>
    <row r="943" spans="1:18" x14ac:dyDescent="0.25">
      <c r="A943" s="1" t="s">
        <v>5707</v>
      </c>
      <c r="B943" s="2">
        <v>40281</v>
      </c>
      <c r="C943" s="1" t="s">
        <v>32</v>
      </c>
      <c r="D943" s="1" t="s">
        <v>77</v>
      </c>
      <c r="E943" s="1" t="s">
        <v>3</v>
      </c>
      <c r="F943" s="1" t="s">
        <v>4</v>
      </c>
      <c r="G943" s="1" t="s">
        <v>84</v>
      </c>
      <c r="H943" s="1" t="s">
        <v>462</v>
      </c>
      <c r="I943" s="1" t="s">
        <v>963</v>
      </c>
      <c r="J943" s="1">
        <v>12000</v>
      </c>
      <c r="K943" s="1">
        <v>13388</v>
      </c>
      <c r="L943" s="1">
        <v>226</v>
      </c>
      <c r="M943" s="1">
        <v>11000</v>
      </c>
      <c r="N943" s="1">
        <v>6.1</v>
      </c>
      <c r="O943" s="1">
        <v>235</v>
      </c>
      <c r="P943" s="1">
        <v>109</v>
      </c>
      <c r="Q943" s="9">
        <v>63143812</v>
      </c>
      <c r="R943" s="3">
        <v>150000000</v>
      </c>
    </row>
    <row r="944" spans="1:18" x14ac:dyDescent="0.25">
      <c r="A944" s="1" t="s">
        <v>5722</v>
      </c>
      <c r="B944" s="2">
        <v>40488</v>
      </c>
      <c r="C944" s="1" t="s">
        <v>32</v>
      </c>
      <c r="D944" s="1" t="s">
        <v>9</v>
      </c>
      <c r="E944" s="1" t="s">
        <v>3</v>
      </c>
      <c r="F944" s="1" t="s">
        <v>4</v>
      </c>
      <c r="G944" s="1" t="s">
        <v>92</v>
      </c>
      <c r="H944" s="1" t="s">
        <v>880</v>
      </c>
      <c r="I944" s="1" t="s">
        <v>2725</v>
      </c>
      <c r="J944" s="1">
        <v>12000</v>
      </c>
      <c r="K944" s="1">
        <v>13071</v>
      </c>
      <c r="L944" s="1">
        <v>394</v>
      </c>
      <c r="M944" s="1">
        <v>0</v>
      </c>
      <c r="N944" s="1">
        <v>5.8</v>
      </c>
      <c r="O944" s="1">
        <v>357</v>
      </c>
      <c r="P944" s="1">
        <v>119</v>
      </c>
      <c r="Q944" s="9">
        <v>61937495</v>
      </c>
      <c r="R944" s="3">
        <v>150000000</v>
      </c>
    </row>
    <row r="945" spans="1:18" x14ac:dyDescent="0.25">
      <c r="A945" s="1" t="s">
        <v>4752</v>
      </c>
      <c r="B945" s="2">
        <v>39166</v>
      </c>
      <c r="C945" s="1" t="s">
        <v>32</v>
      </c>
      <c r="D945" s="1" t="s">
        <v>33</v>
      </c>
      <c r="E945" s="1" t="s">
        <v>3</v>
      </c>
      <c r="F945" s="1" t="s">
        <v>4</v>
      </c>
      <c r="G945" s="1" t="s">
        <v>84</v>
      </c>
      <c r="H945" s="1" t="s">
        <v>298</v>
      </c>
      <c r="I945" s="1" t="s">
        <v>4753</v>
      </c>
      <c r="J945" s="1">
        <v>12000</v>
      </c>
      <c r="K945" s="1">
        <v>25590</v>
      </c>
      <c r="L945" s="1">
        <v>9</v>
      </c>
      <c r="M945" s="1">
        <v>0</v>
      </c>
      <c r="N945" s="1">
        <v>6.8</v>
      </c>
      <c r="O945" s="1">
        <v>154</v>
      </c>
      <c r="P945" s="1">
        <v>85</v>
      </c>
      <c r="Q945" s="9">
        <v>58867694</v>
      </c>
      <c r="R945" s="3">
        <v>100000000</v>
      </c>
    </row>
    <row r="946" spans="1:18" x14ac:dyDescent="0.25">
      <c r="A946" s="1" t="s">
        <v>3891</v>
      </c>
      <c r="B946" s="2">
        <v>38708</v>
      </c>
      <c r="C946" s="1" t="s">
        <v>32</v>
      </c>
      <c r="D946" s="1" t="s">
        <v>20</v>
      </c>
      <c r="E946" s="1" t="s">
        <v>3</v>
      </c>
      <c r="F946" s="1" t="s">
        <v>4</v>
      </c>
      <c r="G946" s="1" t="s">
        <v>132</v>
      </c>
      <c r="H946" s="1" t="s">
        <v>2879</v>
      </c>
      <c r="I946" s="1" t="s">
        <v>1201</v>
      </c>
      <c r="J946" s="1">
        <v>12000</v>
      </c>
      <c r="K946" s="1">
        <v>15889</v>
      </c>
      <c r="L946" s="1">
        <v>473</v>
      </c>
      <c r="M946" s="1">
        <v>0</v>
      </c>
      <c r="N946" s="1">
        <v>5.7</v>
      </c>
      <c r="O946" s="1">
        <v>161</v>
      </c>
      <c r="P946" s="1">
        <v>118</v>
      </c>
      <c r="Q946" s="9">
        <v>55808744</v>
      </c>
      <c r="R946" s="3">
        <v>53000000</v>
      </c>
    </row>
    <row r="947" spans="1:18" x14ac:dyDescent="0.25">
      <c r="A947" s="1" t="s">
        <v>1869</v>
      </c>
      <c r="B947" s="2">
        <v>36092</v>
      </c>
      <c r="C947" s="1" t="s">
        <v>32</v>
      </c>
      <c r="D947" s="1" t="s">
        <v>2</v>
      </c>
      <c r="E947" s="1" t="s">
        <v>3</v>
      </c>
      <c r="F947" s="1" t="s">
        <v>4</v>
      </c>
      <c r="G947" s="1" t="s">
        <v>92</v>
      </c>
      <c r="H947" s="1" t="s">
        <v>462</v>
      </c>
      <c r="I947" s="1" t="s">
        <v>296</v>
      </c>
      <c r="J947" s="1">
        <v>12000</v>
      </c>
      <c r="K947" s="1">
        <v>15269</v>
      </c>
      <c r="L947" s="1">
        <v>0</v>
      </c>
      <c r="M947" s="1">
        <v>880</v>
      </c>
      <c r="N947" s="1">
        <v>5.9</v>
      </c>
      <c r="O947" s="1">
        <v>117</v>
      </c>
      <c r="P947" s="1">
        <v>98</v>
      </c>
      <c r="Q947" s="9">
        <v>55585389</v>
      </c>
      <c r="R947" s="3">
        <v>69000000</v>
      </c>
    </row>
    <row r="948" spans="1:18" x14ac:dyDescent="0.25">
      <c r="A948" s="1" t="s">
        <v>746</v>
      </c>
      <c r="B948" s="2">
        <v>32567</v>
      </c>
      <c r="C948" s="1" t="s">
        <v>32</v>
      </c>
      <c r="D948" s="1" t="s">
        <v>77</v>
      </c>
      <c r="E948" s="1" t="s">
        <v>3</v>
      </c>
      <c r="F948" s="1" t="s">
        <v>4</v>
      </c>
      <c r="G948" s="1" t="s">
        <v>84</v>
      </c>
      <c r="H948" s="1" t="s">
        <v>280</v>
      </c>
      <c r="I948" s="1" t="s">
        <v>747</v>
      </c>
      <c r="J948" s="1">
        <v>12000</v>
      </c>
      <c r="K948" s="1">
        <v>14710</v>
      </c>
      <c r="L948" s="1">
        <v>0</v>
      </c>
      <c r="M948" s="1">
        <v>0</v>
      </c>
      <c r="N948" s="1">
        <v>5.4</v>
      </c>
      <c r="O948" s="1">
        <v>98</v>
      </c>
      <c r="P948" s="1">
        <v>107</v>
      </c>
      <c r="Q948" s="9">
        <v>55210049</v>
      </c>
      <c r="R948" s="3">
        <v>27800000</v>
      </c>
    </row>
    <row r="949" spans="1:18" x14ac:dyDescent="0.25">
      <c r="A949" s="1" t="s">
        <v>5818</v>
      </c>
      <c r="B949" s="2">
        <v>40842</v>
      </c>
      <c r="C949" s="1" t="s">
        <v>32</v>
      </c>
      <c r="D949" s="1" t="s">
        <v>77</v>
      </c>
      <c r="E949" s="1" t="s">
        <v>3</v>
      </c>
      <c r="F949" s="1" t="s">
        <v>4</v>
      </c>
      <c r="G949" s="1" t="s">
        <v>132</v>
      </c>
      <c r="H949" s="1" t="s">
        <v>462</v>
      </c>
      <c r="I949" s="1" t="s">
        <v>4279</v>
      </c>
      <c r="J949" s="1">
        <v>12000</v>
      </c>
      <c r="K949" s="1">
        <v>16121</v>
      </c>
      <c r="L949" s="1">
        <v>83</v>
      </c>
      <c r="M949" s="1">
        <v>18000</v>
      </c>
      <c r="N949" s="1">
        <v>4.3</v>
      </c>
      <c r="O949" s="1">
        <v>287</v>
      </c>
      <c r="P949" s="1">
        <v>96</v>
      </c>
      <c r="Q949" s="9">
        <v>51774002</v>
      </c>
      <c r="R949" s="3">
        <v>57000000</v>
      </c>
    </row>
    <row r="950" spans="1:18" x14ac:dyDescent="0.25">
      <c r="A950" s="1" t="s">
        <v>3663</v>
      </c>
      <c r="B950" s="2">
        <v>38015</v>
      </c>
      <c r="C950" s="1" t="s">
        <v>32</v>
      </c>
      <c r="D950" s="1" t="s">
        <v>33</v>
      </c>
      <c r="E950" s="1" t="s">
        <v>3</v>
      </c>
      <c r="F950" s="1" t="s">
        <v>4</v>
      </c>
      <c r="G950" s="1" t="s">
        <v>84</v>
      </c>
      <c r="H950" s="1" t="s">
        <v>1282</v>
      </c>
      <c r="I950" s="1" t="s">
        <v>3664</v>
      </c>
      <c r="J950" s="1">
        <v>12000</v>
      </c>
      <c r="K950" s="1">
        <v>13607</v>
      </c>
      <c r="L950" s="1">
        <v>6</v>
      </c>
      <c r="M950" s="1">
        <v>304</v>
      </c>
      <c r="N950" s="1">
        <v>5.4</v>
      </c>
      <c r="O950" s="1">
        <v>104</v>
      </c>
      <c r="P950" s="1">
        <v>76</v>
      </c>
      <c r="Q950" s="9">
        <v>50026353</v>
      </c>
      <c r="R950" s="3">
        <v>110000000</v>
      </c>
    </row>
    <row r="951" spans="1:18" x14ac:dyDescent="0.25">
      <c r="A951" s="1" t="s">
        <v>6457</v>
      </c>
      <c r="B951" s="2">
        <v>41418</v>
      </c>
      <c r="C951" s="1" t="s">
        <v>32</v>
      </c>
      <c r="D951" s="1" t="s">
        <v>20</v>
      </c>
      <c r="E951" s="1" t="s">
        <v>3</v>
      </c>
      <c r="F951" s="1" t="s">
        <v>4</v>
      </c>
      <c r="G951" s="1" t="s">
        <v>92</v>
      </c>
      <c r="H951" s="1" t="s">
        <v>2879</v>
      </c>
      <c r="I951" s="1" t="s">
        <v>1168</v>
      </c>
      <c r="J951" s="1">
        <v>12000</v>
      </c>
      <c r="K951" s="1">
        <v>13573</v>
      </c>
      <c r="L951" s="1">
        <v>0</v>
      </c>
      <c r="M951" s="1">
        <v>43000</v>
      </c>
      <c r="N951" s="1">
        <v>6.5</v>
      </c>
      <c r="O951" s="1">
        <v>335</v>
      </c>
      <c r="P951" s="1">
        <v>129</v>
      </c>
      <c r="Q951" s="9">
        <v>49874933</v>
      </c>
      <c r="R951" s="3">
        <v>26000000</v>
      </c>
    </row>
    <row r="952" spans="1:18" x14ac:dyDescent="0.25">
      <c r="A952" s="1" t="s">
        <v>3506</v>
      </c>
      <c r="B952" s="2">
        <v>37673</v>
      </c>
      <c r="C952" s="1" t="s">
        <v>32</v>
      </c>
      <c r="D952" s="1" t="s">
        <v>77</v>
      </c>
      <c r="E952" s="1" t="s">
        <v>3</v>
      </c>
      <c r="F952" s="1" t="s">
        <v>4</v>
      </c>
      <c r="G952" s="1" t="s">
        <v>132</v>
      </c>
      <c r="H952" s="1" t="s">
        <v>2879</v>
      </c>
      <c r="I952" s="1" t="s">
        <v>1932</v>
      </c>
      <c r="J952" s="1">
        <v>12000</v>
      </c>
      <c r="K952" s="1">
        <v>16930</v>
      </c>
      <c r="L952" s="1">
        <v>532</v>
      </c>
      <c r="M952" s="1">
        <v>0</v>
      </c>
      <c r="N952" s="1">
        <v>6.7</v>
      </c>
      <c r="O952" s="1">
        <v>151</v>
      </c>
      <c r="P952" s="1">
        <v>104</v>
      </c>
      <c r="Q952" s="9">
        <v>47592825</v>
      </c>
      <c r="R952" s="3">
        <v>85000000</v>
      </c>
    </row>
    <row r="953" spans="1:18" x14ac:dyDescent="0.25">
      <c r="A953" s="1" t="s">
        <v>3855</v>
      </c>
      <c r="B953" s="2">
        <v>38216</v>
      </c>
      <c r="C953" s="1" t="s">
        <v>32</v>
      </c>
      <c r="D953" s="1" t="s">
        <v>77</v>
      </c>
      <c r="E953" s="1" t="s">
        <v>3</v>
      </c>
      <c r="F953" s="1" t="s">
        <v>4</v>
      </c>
      <c r="G953" s="1" t="s">
        <v>132</v>
      </c>
      <c r="H953" s="1" t="s">
        <v>2879</v>
      </c>
      <c r="I953" s="1" t="s">
        <v>2946</v>
      </c>
      <c r="J953" s="1">
        <v>12000</v>
      </c>
      <c r="K953" s="1">
        <v>14146</v>
      </c>
      <c r="L953" s="1">
        <v>10</v>
      </c>
      <c r="M953" s="1">
        <v>0</v>
      </c>
      <c r="N953" s="1">
        <v>6.2</v>
      </c>
      <c r="O953" s="1">
        <v>117</v>
      </c>
      <c r="P953" s="1">
        <v>86</v>
      </c>
      <c r="Q953" s="9">
        <v>45860039</v>
      </c>
      <c r="R953" s="3">
        <v>56000000</v>
      </c>
    </row>
    <row r="954" spans="1:18" x14ac:dyDescent="0.25">
      <c r="A954" s="1" t="s">
        <v>2646</v>
      </c>
      <c r="B954" s="2">
        <v>37197</v>
      </c>
      <c r="C954" s="1" t="s">
        <v>32</v>
      </c>
      <c r="D954" s="1" t="s">
        <v>2</v>
      </c>
      <c r="E954" s="1" t="s">
        <v>3</v>
      </c>
      <c r="F954" s="1" t="s">
        <v>4</v>
      </c>
      <c r="G954" s="1" t="s">
        <v>132</v>
      </c>
      <c r="H954" s="1" t="s">
        <v>1282</v>
      </c>
      <c r="I954" s="1" t="s">
        <v>742</v>
      </c>
      <c r="J954" s="1">
        <v>12000</v>
      </c>
      <c r="K954" s="1">
        <v>13390</v>
      </c>
      <c r="L954" s="1">
        <v>17</v>
      </c>
      <c r="M954" s="1">
        <v>361</v>
      </c>
      <c r="N954" s="1">
        <v>5.5</v>
      </c>
      <c r="O954" s="1">
        <v>98</v>
      </c>
      <c r="P954" s="1">
        <v>89</v>
      </c>
      <c r="Q954" s="9">
        <v>45207112</v>
      </c>
      <c r="R954" s="3">
        <v>53000000</v>
      </c>
    </row>
    <row r="955" spans="1:18" x14ac:dyDescent="0.25">
      <c r="A955" s="1" t="s">
        <v>6758</v>
      </c>
      <c r="B955" s="2">
        <v>41931</v>
      </c>
      <c r="C955" s="1" t="s">
        <v>1</v>
      </c>
      <c r="D955" s="1" t="s">
        <v>9</v>
      </c>
      <c r="E955" s="1" t="s">
        <v>3</v>
      </c>
      <c r="F955" s="1" t="s">
        <v>4902</v>
      </c>
      <c r="G955" s="1" t="s">
        <v>132</v>
      </c>
      <c r="H955" s="1" t="s">
        <v>298</v>
      </c>
      <c r="I955" s="1" t="s">
        <v>925</v>
      </c>
      <c r="J955" s="1">
        <v>12000</v>
      </c>
      <c r="K955" s="1">
        <v>36064</v>
      </c>
      <c r="L955" s="1">
        <v>176</v>
      </c>
      <c r="M955" s="1">
        <v>58000</v>
      </c>
      <c r="N955" s="1">
        <v>6.5</v>
      </c>
      <c r="O955" s="1">
        <v>198</v>
      </c>
      <c r="P955" s="1">
        <v>97</v>
      </c>
      <c r="Q955" s="9">
        <v>45089048</v>
      </c>
      <c r="R955" s="3">
        <v>25000000</v>
      </c>
    </row>
    <row r="956" spans="1:18" x14ac:dyDescent="0.25">
      <c r="A956" s="1" t="s">
        <v>1814</v>
      </c>
      <c r="B956" s="2">
        <v>36005</v>
      </c>
      <c r="C956" s="1" t="s">
        <v>32</v>
      </c>
      <c r="D956" s="1" t="s">
        <v>9</v>
      </c>
      <c r="E956" s="1" t="s">
        <v>3</v>
      </c>
      <c r="F956" s="1" t="s">
        <v>4</v>
      </c>
      <c r="G956" s="1" t="s">
        <v>132</v>
      </c>
      <c r="H956" s="1" t="s">
        <v>880</v>
      </c>
      <c r="I956" s="1" t="s">
        <v>434</v>
      </c>
      <c r="J956" s="1">
        <v>12000</v>
      </c>
      <c r="K956" s="1">
        <v>23950</v>
      </c>
      <c r="L956" s="1">
        <v>102</v>
      </c>
      <c r="M956" s="1">
        <v>10000</v>
      </c>
      <c r="N956" s="1">
        <v>7.1</v>
      </c>
      <c r="O956" s="1">
        <v>98</v>
      </c>
      <c r="P956" s="1">
        <v>178</v>
      </c>
      <c r="Q956" s="9">
        <v>44606335</v>
      </c>
      <c r="R956" s="3">
        <v>90000000</v>
      </c>
    </row>
    <row r="957" spans="1:18" x14ac:dyDescent="0.25">
      <c r="A957" s="1" t="s">
        <v>1495</v>
      </c>
      <c r="B957" s="2">
        <v>35762</v>
      </c>
      <c r="C957" s="1" t="s">
        <v>32</v>
      </c>
      <c r="D957" s="1" t="s">
        <v>9</v>
      </c>
      <c r="E957" s="1" t="s">
        <v>3</v>
      </c>
      <c r="F957" s="1" t="s">
        <v>4</v>
      </c>
      <c r="G957" s="1" t="s">
        <v>92</v>
      </c>
      <c r="H957" s="1" t="s">
        <v>880</v>
      </c>
      <c r="I957" s="1" t="s">
        <v>225</v>
      </c>
      <c r="J957" s="1">
        <v>12000</v>
      </c>
      <c r="K957" s="1">
        <v>37570</v>
      </c>
      <c r="L957" s="1">
        <v>14000</v>
      </c>
      <c r="M957" s="1">
        <v>0</v>
      </c>
      <c r="N957" s="1">
        <v>7.2</v>
      </c>
      <c r="O957" s="1">
        <v>77</v>
      </c>
      <c r="P957" s="1">
        <v>155</v>
      </c>
      <c r="Q957" s="9">
        <v>44175394</v>
      </c>
      <c r="R957" s="3">
        <v>36000000</v>
      </c>
    </row>
    <row r="958" spans="1:18" x14ac:dyDescent="0.25">
      <c r="A958" s="1" t="s">
        <v>6478</v>
      </c>
      <c r="B958" s="2">
        <v>41561</v>
      </c>
      <c r="C958" s="1" t="s">
        <v>32</v>
      </c>
      <c r="D958" s="1" t="s">
        <v>77</v>
      </c>
      <c r="E958" s="1" t="s">
        <v>3</v>
      </c>
      <c r="F958" s="1" t="s">
        <v>4</v>
      </c>
      <c r="G958" s="1" t="s">
        <v>132</v>
      </c>
      <c r="H958" s="1" t="s">
        <v>2879</v>
      </c>
      <c r="I958" s="1" t="s">
        <v>6479</v>
      </c>
      <c r="J958" s="1">
        <v>12000</v>
      </c>
      <c r="K958" s="1">
        <v>15800</v>
      </c>
      <c r="L958" s="1">
        <v>29</v>
      </c>
      <c r="M958" s="1">
        <v>12000</v>
      </c>
      <c r="N958" s="1">
        <v>6.5</v>
      </c>
      <c r="O958" s="1">
        <v>238</v>
      </c>
      <c r="P958" s="1">
        <v>112</v>
      </c>
      <c r="Q958" s="9">
        <v>42919096</v>
      </c>
      <c r="R958" s="3">
        <v>15000000</v>
      </c>
    </row>
    <row r="959" spans="1:18" x14ac:dyDescent="0.25">
      <c r="A959" s="1" t="s">
        <v>5337</v>
      </c>
      <c r="B959" s="2">
        <v>39882</v>
      </c>
      <c r="C959" s="1" t="s">
        <v>32</v>
      </c>
      <c r="D959" s="1" t="s">
        <v>40</v>
      </c>
      <c r="E959" s="1" t="s">
        <v>3</v>
      </c>
      <c r="F959" s="1" t="s">
        <v>1877</v>
      </c>
      <c r="G959" s="1" t="s">
        <v>84</v>
      </c>
      <c r="H959" s="1" t="s">
        <v>2879</v>
      </c>
      <c r="I959" s="1" t="s">
        <v>5338</v>
      </c>
      <c r="J959" s="1">
        <v>12000</v>
      </c>
      <c r="K959" s="1">
        <v>22668</v>
      </c>
      <c r="L959" s="1">
        <v>2</v>
      </c>
      <c r="M959" s="1">
        <v>0</v>
      </c>
      <c r="N959" s="1">
        <v>6.1</v>
      </c>
      <c r="O959" s="1">
        <v>156</v>
      </c>
      <c r="P959" s="1">
        <v>91</v>
      </c>
      <c r="Q959" s="9">
        <v>42194060</v>
      </c>
      <c r="R959" s="3">
        <v>70000000</v>
      </c>
    </row>
    <row r="960" spans="1:18" x14ac:dyDescent="0.25">
      <c r="A960" s="1" t="s">
        <v>874</v>
      </c>
      <c r="B960" s="2">
        <v>33276</v>
      </c>
      <c r="C960" s="1" t="s">
        <v>32</v>
      </c>
      <c r="D960" s="1" t="s">
        <v>20</v>
      </c>
      <c r="E960" s="1" t="s">
        <v>3</v>
      </c>
      <c r="F960" s="1" t="s">
        <v>4</v>
      </c>
      <c r="G960" s="1" t="s">
        <v>92</v>
      </c>
      <c r="H960" s="1" t="s">
        <v>298</v>
      </c>
      <c r="I960" s="1" t="s">
        <v>228</v>
      </c>
      <c r="J960" s="1">
        <v>12000</v>
      </c>
      <c r="K960" s="1">
        <v>12947</v>
      </c>
      <c r="L960" s="1">
        <v>0</v>
      </c>
      <c r="M960" s="1">
        <v>12000</v>
      </c>
      <c r="N960" s="1">
        <v>7.6</v>
      </c>
      <c r="O960" s="1">
        <v>84</v>
      </c>
      <c r="P960" s="1">
        <v>137</v>
      </c>
      <c r="Q960" s="9">
        <v>41895491</v>
      </c>
      <c r="R960" s="3">
        <v>24000000</v>
      </c>
    </row>
    <row r="961" spans="1:18" x14ac:dyDescent="0.25">
      <c r="A961" s="1" t="s">
        <v>529</v>
      </c>
      <c r="B961" s="2">
        <v>31746</v>
      </c>
      <c r="C961" s="1" t="s">
        <v>32</v>
      </c>
      <c r="D961" s="1" t="s">
        <v>20</v>
      </c>
      <c r="E961" s="1" t="s">
        <v>3</v>
      </c>
      <c r="F961" s="1" t="s">
        <v>4</v>
      </c>
      <c r="G961" s="1" t="s">
        <v>132</v>
      </c>
      <c r="H961" s="1" t="s">
        <v>462</v>
      </c>
      <c r="I961" s="1" t="s">
        <v>197</v>
      </c>
      <c r="J961" s="1">
        <v>12000</v>
      </c>
      <c r="K961" s="1">
        <v>14672</v>
      </c>
      <c r="L961" s="1">
        <v>0</v>
      </c>
      <c r="M961" s="1">
        <v>0</v>
      </c>
      <c r="N961" s="1">
        <v>6.3</v>
      </c>
      <c r="O961" s="1">
        <v>44</v>
      </c>
      <c r="P961" s="1">
        <v>103</v>
      </c>
      <c r="Q961" s="9">
        <v>41382841</v>
      </c>
      <c r="R961" s="3">
        <v>18000000</v>
      </c>
    </row>
    <row r="962" spans="1:18" x14ac:dyDescent="0.25">
      <c r="A962" s="1" t="s">
        <v>1457</v>
      </c>
      <c r="B962" s="2">
        <v>35414</v>
      </c>
      <c r="C962" s="1" t="s">
        <v>32</v>
      </c>
      <c r="D962" s="1" t="s">
        <v>20</v>
      </c>
      <c r="E962" s="1" t="s">
        <v>3</v>
      </c>
      <c r="F962" s="1" t="s">
        <v>4</v>
      </c>
      <c r="G962" s="1" t="s">
        <v>132</v>
      </c>
      <c r="H962" s="1" t="s">
        <v>298</v>
      </c>
      <c r="I962" s="1" t="s">
        <v>424</v>
      </c>
      <c r="J962" s="1">
        <v>12000</v>
      </c>
      <c r="K962" s="1">
        <v>13716</v>
      </c>
      <c r="L962" s="1">
        <v>0</v>
      </c>
      <c r="M962" s="1">
        <v>0</v>
      </c>
      <c r="N962" s="1">
        <v>6.5</v>
      </c>
      <c r="O962" s="1">
        <v>27</v>
      </c>
      <c r="P962" s="1">
        <v>122</v>
      </c>
      <c r="Q962" s="9">
        <v>41252428</v>
      </c>
      <c r="R962" s="3">
        <v>42000000</v>
      </c>
    </row>
    <row r="963" spans="1:18" x14ac:dyDescent="0.25">
      <c r="A963" s="1" t="s">
        <v>3269</v>
      </c>
      <c r="B963" s="2">
        <v>37616</v>
      </c>
      <c r="C963" s="1" t="s">
        <v>32</v>
      </c>
      <c r="D963" s="1" t="s">
        <v>77</v>
      </c>
      <c r="E963" s="1" t="s">
        <v>3</v>
      </c>
      <c r="F963" s="1" t="s">
        <v>4</v>
      </c>
      <c r="G963" s="1" t="s">
        <v>92</v>
      </c>
      <c r="H963" s="1" t="s">
        <v>462</v>
      </c>
      <c r="I963" s="1" t="s">
        <v>1318</v>
      </c>
      <c r="J963" s="1">
        <v>12000</v>
      </c>
      <c r="K963" s="1">
        <v>15046</v>
      </c>
      <c r="L963" s="1">
        <v>610</v>
      </c>
      <c r="M963" s="1">
        <v>0</v>
      </c>
      <c r="N963" s="1">
        <v>6</v>
      </c>
      <c r="O963" s="1">
        <v>152</v>
      </c>
      <c r="P963" s="1">
        <v>153</v>
      </c>
      <c r="Q963" s="9">
        <v>40911830</v>
      </c>
      <c r="R963" s="3">
        <v>115000000</v>
      </c>
    </row>
    <row r="964" spans="1:18" x14ac:dyDescent="0.25">
      <c r="A964" s="1" t="s">
        <v>5220</v>
      </c>
      <c r="B964" s="2">
        <v>40029</v>
      </c>
      <c r="C964" s="1" t="s">
        <v>32</v>
      </c>
      <c r="D964" s="1" t="s">
        <v>9</v>
      </c>
      <c r="E964" s="1" t="s">
        <v>3</v>
      </c>
      <c r="F964" s="1" t="s">
        <v>4</v>
      </c>
      <c r="G964" s="1" t="s">
        <v>92</v>
      </c>
      <c r="H964" s="1" t="s">
        <v>298</v>
      </c>
      <c r="I964" s="1" t="s">
        <v>5221</v>
      </c>
      <c r="J964" s="1">
        <v>12000</v>
      </c>
      <c r="K964" s="1">
        <v>13172</v>
      </c>
      <c r="L964" s="1">
        <v>108</v>
      </c>
      <c r="M964" s="1">
        <v>0</v>
      </c>
      <c r="N964" s="1">
        <v>7.3</v>
      </c>
      <c r="O964" s="1">
        <v>273</v>
      </c>
      <c r="P964" s="1">
        <v>112</v>
      </c>
      <c r="Q964" s="9">
        <v>39462438</v>
      </c>
      <c r="R964" s="3">
        <v>7000000</v>
      </c>
    </row>
    <row r="965" spans="1:18" x14ac:dyDescent="0.25">
      <c r="A965" s="1" t="s">
        <v>4095</v>
      </c>
      <c r="B965" s="2">
        <v>38546</v>
      </c>
      <c r="C965" s="1" t="s">
        <v>32</v>
      </c>
      <c r="D965" s="1" t="s">
        <v>77</v>
      </c>
      <c r="E965" s="1" t="s">
        <v>3</v>
      </c>
      <c r="F965" s="1" t="s">
        <v>4</v>
      </c>
      <c r="G965" s="1" t="s">
        <v>84</v>
      </c>
      <c r="H965" s="1" t="s">
        <v>3910</v>
      </c>
      <c r="I965" s="1" t="s">
        <v>902</v>
      </c>
      <c r="J965" s="1">
        <v>12000</v>
      </c>
      <c r="K965" s="1">
        <v>14899</v>
      </c>
      <c r="L965" s="1">
        <v>0</v>
      </c>
      <c r="M965" s="1">
        <v>0</v>
      </c>
      <c r="N965" s="1">
        <v>3.5</v>
      </c>
      <c r="O965" s="1">
        <v>66</v>
      </c>
      <c r="P965" s="1">
        <v>93</v>
      </c>
      <c r="Q965" s="9">
        <v>39177541</v>
      </c>
      <c r="R965" s="3">
        <v>50000000</v>
      </c>
    </row>
    <row r="966" spans="1:18" x14ac:dyDescent="0.25">
      <c r="A966" s="1" t="s">
        <v>4328</v>
      </c>
      <c r="B966" s="2">
        <v>38964</v>
      </c>
      <c r="C966" s="1" t="s">
        <v>32</v>
      </c>
      <c r="D966" s="1" t="s">
        <v>2</v>
      </c>
      <c r="E966" s="1" t="s">
        <v>3</v>
      </c>
      <c r="F966" s="1" t="s">
        <v>4</v>
      </c>
      <c r="G966" s="1" t="s">
        <v>132</v>
      </c>
      <c r="H966" s="1" t="s">
        <v>2879</v>
      </c>
      <c r="I966" s="1" t="s">
        <v>4329</v>
      </c>
      <c r="J966" s="1">
        <v>12000</v>
      </c>
      <c r="K966" s="1">
        <v>15811</v>
      </c>
      <c r="L966" s="1">
        <v>21</v>
      </c>
      <c r="M966" s="1">
        <v>0</v>
      </c>
      <c r="N966" s="1">
        <v>6.9</v>
      </c>
      <c r="O966" s="1">
        <v>85</v>
      </c>
      <c r="P966" s="1">
        <v>125</v>
      </c>
      <c r="Q966" s="9">
        <v>38432823</v>
      </c>
      <c r="R966" s="3">
        <v>30000000</v>
      </c>
    </row>
    <row r="967" spans="1:18" x14ac:dyDescent="0.25">
      <c r="A967" s="1" t="s">
        <v>2267</v>
      </c>
      <c r="B967" s="2">
        <v>36730</v>
      </c>
      <c r="C967" s="1" t="s">
        <v>32</v>
      </c>
      <c r="D967" s="1" t="s">
        <v>20</v>
      </c>
      <c r="E967" s="1" t="s">
        <v>3</v>
      </c>
      <c r="F967" s="1" t="s">
        <v>4</v>
      </c>
      <c r="G967" s="1" t="s">
        <v>132</v>
      </c>
      <c r="H967" s="1" t="s">
        <v>1282</v>
      </c>
      <c r="I967" s="1" t="s">
        <v>1767</v>
      </c>
      <c r="J967" s="1">
        <v>12000</v>
      </c>
      <c r="K967" s="1">
        <v>23864</v>
      </c>
      <c r="L967" s="1">
        <v>84</v>
      </c>
      <c r="M967" s="1">
        <v>0</v>
      </c>
      <c r="N967" s="1">
        <v>6</v>
      </c>
      <c r="O967" s="1">
        <v>116</v>
      </c>
      <c r="P967" s="1">
        <v>103</v>
      </c>
      <c r="Q967" s="9">
        <v>37035515</v>
      </c>
      <c r="R967" s="3">
        <v>43000000</v>
      </c>
    </row>
    <row r="968" spans="1:18" x14ac:dyDescent="0.25">
      <c r="A968" s="1" t="s">
        <v>1955</v>
      </c>
      <c r="B968" s="2">
        <v>36208</v>
      </c>
      <c r="C968" s="1" t="s">
        <v>32</v>
      </c>
      <c r="D968" s="1" t="s">
        <v>294</v>
      </c>
      <c r="E968" s="1" t="s">
        <v>3</v>
      </c>
      <c r="F968" s="1" t="s">
        <v>11</v>
      </c>
      <c r="G968" s="1" t="s">
        <v>92</v>
      </c>
      <c r="H968" s="1" t="s">
        <v>462</v>
      </c>
      <c r="I968" s="1" t="s">
        <v>785</v>
      </c>
      <c r="J968" s="1">
        <v>12000</v>
      </c>
      <c r="K968" s="1">
        <v>12970</v>
      </c>
      <c r="L968" s="1">
        <v>541</v>
      </c>
      <c r="M968" s="1">
        <v>0</v>
      </c>
      <c r="N968" s="1">
        <v>6.5</v>
      </c>
      <c r="O968" s="1">
        <v>138</v>
      </c>
      <c r="P968" s="1">
        <v>123</v>
      </c>
      <c r="Q968" s="9">
        <v>36283504</v>
      </c>
      <c r="R968" s="3">
        <v>40000000</v>
      </c>
    </row>
    <row r="969" spans="1:18" x14ac:dyDescent="0.25">
      <c r="A969" s="1" t="s">
        <v>3559</v>
      </c>
      <c r="B969" s="2">
        <v>38110</v>
      </c>
      <c r="C969" s="1" t="s">
        <v>32</v>
      </c>
      <c r="D969" s="1" t="s">
        <v>77</v>
      </c>
      <c r="E969" s="1" t="s">
        <v>3</v>
      </c>
      <c r="F969" s="1" t="s">
        <v>11</v>
      </c>
      <c r="G969" s="1" t="s">
        <v>92</v>
      </c>
      <c r="H969" s="1" t="s">
        <v>880</v>
      </c>
      <c r="I969" s="1" t="s">
        <v>531</v>
      </c>
      <c r="J969" s="1">
        <v>12000</v>
      </c>
      <c r="K969" s="1">
        <v>24598</v>
      </c>
      <c r="L969" s="1">
        <v>0</v>
      </c>
      <c r="M969" s="1">
        <v>0</v>
      </c>
      <c r="N969" s="1">
        <v>5.5</v>
      </c>
      <c r="O969" s="1">
        <v>248</v>
      </c>
      <c r="P969" s="1">
        <v>206</v>
      </c>
      <c r="Q969" s="9">
        <v>34293771</v>
      </c>
      <c r="R969" s="3">
        <v>155000000</v>
      </c>
    </row>
    <row r="970" spans="1:18" x14ac:dyDescent="0.25">
      <c r="A970" s="1" t="s">
        <v>2089</v>
      </c>
      <c r="B970" s="2">
        <v>36246</v>
      </c>
      <c r="C970" s="1" t="s">
        <v>32</v>
      </c>
      <c r="D970" s="1" t="s">
        <v>9</v>
      </c>
      <c r="E970" s="1" t="s">
        <v>3</v>
      </c>
      <c r="F970" s="1" t="s">
        <v>4</v>
      </c>
      <c r="G970" s="1" t="s">
        <v>92</v>
      </c>
      <c r="H970" s="1" t="s">
        <v>880</v>
      </c>
      <c r="I970" s="1" t="s">
        <v>963</v>
      </c>
      <c r="J970" s="1">
        <v>12000</v>
      </c>
      <c r="K970" s="1">
        <v>13406</v>
      </c>
      <c r="L970" s="1">
        <v>226</v>
      </c>
      <c r="M970" s="1">
        <v>0</v>
      </c>
      <c r="N970" s="1">
        <v>6.5</v>
      </c>
      <c r="O970" s="1">
        <v>100</v>
      </c>
      <c r="P970" s="1">
        <v>126</v>
      </c>
      <c r="Q970" s="9">
        <v>34098563</v>
      </c>
      <c r="R970" s="3">
        <v>55000000</v>
      </c>
    </row>
    <row r="971" spans="1:18" x14ac:dyDescent="0.25">
      <c r="A971" s="1" t="s">
        <v>5998</v>
      </c>
      <c r="B971" s="2">
        <v>40720</v>
      </c>
      <c r="C971" s="1" t="s">
        <v>32</v>
      </c>
      <c r="D971" s="1" t="s">
        <v>9</v>
      </c>
      <c r="E971" s="1" t="s">
        <v>3</v>
      </c>
      <c r="F971" s="1" t="s">
        <v>4</v>
      </c>
      <c r="G971" s="1" t="s">
        <v>132</v>
      </c>
      <c r="H971" s="1" t="s">
        <v>880</v>
      </c>
      <c r="I971" s="1" t="s">
        <v>3932</v>
      </c>
      <c r="J971" s="1">
        <v>12000</v>
      </c>
      <c r="K971" s="1">
        <v>19904</v>
      </c>
      <c r="L971" s="1">
        <v>101</v>
      </c>
      <c r="M971" s="1">
        <v>23000</v>
      </c>
      <c r="N971" s="1">
        <v>6</v>
      </c>
      <c r="O971" s="1">
        <v>267</v>
      </c>
      <c r="P971" s="1">
        <v>114</v>
      </c>
      <c r="Q971" s="9">
        <v>33037754</v>
      </c>
      <c r="R971" s="3">
        <v>37000000</v>
      </c>
    </row>
    <row r="972" spans="1:18" x14ac:dyDescent="0.25">
      <c r="A972" s="1" t="s">
        <v>2667</v>
      </c>
      <c r="B972" s="2">
        <v>36965</v>
      </c>
      <c r="C972" s="1" t="s">
        <v>32</v>
      </c>
      <c r="D972" s="1" t="s">
        <v>77</v>
      </c>
      <c r="E972" s="1" t="s">
        <v>3</v>
      </c>
      <c r="F972" s="1" t="s">
        <v>4</v>
      </c>
      <c r="G972" s="1" t="s">
        <v>132</v>
      </c>
      <c r="H972" s="1" t="s">
        <v>1282</v>
      </c>
      <c r="I972" s="1" t="s">
        <v>2668</v>
      </c>
      <c r="J972" s="1">
        <v>12000</v>
      </c>
      <c r="K972" s="1">
        <v>15015</v>
      </c>
      <c r="L972" s="1">
        <v>6</v>
      </c>
      <c r="M972" s="1">
        <v>0</v>
      </c>
      <c r="N972" s="1">
        <v>6.4</v>
      </c>
      <c r="O972" s="1">
        <v>166</v>
      </c>
      <c r="P972" s="1">
        <v>106</v>
      </c>
      <c r="Q972" s="9">
        <v>32131830</v>
      </c>
      <c r="R972" s="3">
        <v>137000000</v>
      </c>
    </row>
    <row r="973" spans="1:18" x14ac:dyDescent="0.25">
      <c r="A973" s="1" t="s">
        <v>1222</v>
      </c>
      <c r="B973" s="2">
        <v>35059</v>
      </c>
      <c r="C973" s="1" t="s">
        <v>32</v>
      </c>
      <c r="D973" s="1" t="s">
        <v>9</v>
      </c>
      <c r="E973" s="1" t="s">
        <v>3</v>
      </c>
      <c r="F973" s="1" t="s">
        <v>4</v>
      </c>
      <c r="G973" s="1" t="s">
        <v>92</v>
      </c>
      <c r="H973" s="1" t="s">
        <v>462</v>
      </c>
      <c r="I973" s="1" t="s">
        <v>1223</v>
      </c>
      <c r="J973" s="1">
        <v>12000</v>
      </c>
      <c r="K973" s="1">
        <v>14823</v>
      </c>
      <c r="L973" s="1">
        <v>81</v>
      </c>
      <c r="M973" s="1">
        <v>0</v>
      </c>
      <c r="N973" s="1">
        <v>7.6</v>
      </c>
      <c r="O973" s="1">
        <v>123</v>
      </c>
      <c r="P973" s="1">
        <v>111</v>
      </c>
      <c r="Q973" s="9">
        <v>31968347</v>
      </c>
      <c r="R973" s="3">
        <v>3600000</v>
      </c>
    </row>
    <row r="974" spans="1:18" x14ac:dyDescent="0.25">
      <c r="A974" s="1" t="s">
        <v>2956</v>
      </c>
      <c r="B974" s="2">
        <v>37576</v>
      </c>
      <c r="C974" s="1" t="s">
        <v>32</v>
      </c>
      <c r="D974" s="1" t="s">
        <v>77</v>
      </c>
      <c r="E974" s="1" t="s">
        <v>3</v>
      </c>
      <c r="F974" s="1" t="s">
        <v>4</v>
      </c>
      <c r="G974" s="1" t="s">
        <v>132</v>
      </c>
      <c r="H974" s="1" t="s">
        <v>880</v>
      </c>
      <c r="I974" s="1" t="s">
        <v>785</v>
      </c>
      <c r="J974" s="1">
        <v>12000</v>
      </c>
      <c r="K974" s="1">
        <v>12993</v>
      </c>
      <c r="L974" s="1">
        <v>541</v>
      </c>
      <c r="M974" s="1">
        <v>792</v>
      </c>
      <c r="N974" s="1">
        <v>5.6</v>
      </c>
      <c r="O974" s="1">
        <v>128</v>
      </c>
      <c r="P974" s="1">
        <v>116</v>
      </c>
      <c r="Q974" s="9">
        <v>30157016</v>
      </c>
      <c r="R974" s="3">
        <v>70000000</v>
      </c>
    </row>
    <row r="975" spans="1:18" x14ac:dyDescent="0.25">
      <c r="A975" s="1" t="s">
        <v>4475</v>
      </c>
      <c r="B975" s="2">
        <v>38816</v>
      </c>
      <c r="C975" s="1" t="s">
        <v>32</v>
      </c>
      <c r="D975" s="1" t="s">
        <v>40</v>
      </c>
      <c r="E975" s="1" t="s">
        <v>3</v>
      </c>
      <c r="F975" s="1" t="s">
        <v>4</v>
      </c>
      <c r="G975" s="1" t="s">
        <v>84</v>
      </c>
      <c r="H975" s="1" t="s">
        <v>462</v>
      </c>
      <c r="I975" s="1" t="s">
        <v>2716</v>
      </c>
      <c r="J975" s="1">
        <v>12000</v>
      </c>
      <c r="K975" s="1">
        <v>33822</v>
      </c>
      <c r="L975" s="1">
        <v>8</v>
      </c>
      <c r="M975" s="1">
        <v>593</v>
      </c>
      <c r="N975" s="1">
        <v>5.9</v>
      </c>
      <c r="O975" s="1">
        <v>105</v>
      </c>
      <c r="P975" s="1">
        <v>88</v>
      </c>
      <c r="Q975" s="9">
        <v>28133159</v>
      </c>
      <c r="R975" s="3">
        <v>50000000</v>
      </c>
    </row>
    <row r="976" spans="1:18" x14ac:dyDescent="0.25">
      <c r="A976" s="1" t="s">
        <v>3944</v>
      </c>
      <c r="B976" s="2">
        <v>38547</v>
      </c>
      <c r="C976" s="1" t="s">
        <v>32</v>
      </c>
      <c r="D976" s="1" t="s">
        <v>77</v>
      </c>
      <c r="E976" s="1" t="s">
        <v>3</v>
      </c>
      <c r="F976" s="1" t="s">
        <v>83</v>
      </c>
      <c r="G976" s="1" t="s">
        <v>92</v>
      </c>
      <c r="H976" s="1" t="s">
        <v>2879</v>
      </c>
      <c r="I976" s="1" t="s">
        <v>2460</v>
      </c>
      <c r="J976" s="1">
        <v>12000</v>
      </c>
      <c r="K976" s="1">
        <v>13517</v>
      </c>
      <c r="L976" s="1">
        <v>43</v>
      </c>
      <c r="M976" s="1">
        <v>0</v>
      </c>
      <c r="N976" s="1">
        <v>5.2</v>
      </c>
      <c r="O976" s="1">
        <v>237</v>
      </c>
      <c r="P976" s="1">
        <v>113</v>
      </c>
      <c r="Q976" s="9">
        <v>28031250</v>
      </c>
      <c r="R976" s="3">
        <v>60000000</v>
      </c>
    </row>
    <row r="977" spans="1:18" x14ac:dyDescent="0.25">
      <c r="A977" s="1" t="s">
        <v>461</v>
      </c>
      <c r="B977" s="2">
        <v>31006</v>
      </c>
      <c r="C977" s="1" t="s">
        <v>32</v>
      </c>
      <c r="D977" s="1" t="s">
        <v>2</v>
      </c>
      <c r="E977" s="1" t="s">
        <v>3</v>
      </c>
      <c r="F977" s="1" t="s">
        <v>4</v>
      </c>
      <c r="G977" s="1" t="s">
        <v>92</v>
      </c>
      <c r="H977" s="1" t="s">
        <v>462</v>
      </c>
      <c r="I977" s="1" t="s">
        <v>197</v>
      </c>
      <c r="J977" s="1">
        <v>12000</v>
      </c>
      <c r="K977" s="1">
        <v>18793</v>
      </c>
      <c r="L977" s="1">
        <v>0</v>
      </c>
      <c r="M977" s="1">
        <v>828</v>
      </c>
      <c r="N977" s="1">
        <v>6.5</v>
      </c>
      <c r="O977" s="1">
        <v>36</v>
      </c>
      <c r="P977" s="1">
        <v>123</v>
      </c>
      <c r="Q977" s="9">
        <v>25900000</v>
      </c>
      <c r="R977" s="3">
        <v>58000000</v>
      </c>
    </row>
    <row r="978" spans="1:18" x14ac:dyDescent="0.25">
      <c r="A978" s="1" t="s">
        <v>1014</v>
      </c>
      <c r="B978" s="2">
        <v>34239</v>
      </c>
      <c r="C978" s="1" t="s">
        <v>32</v>
      </c>
      <c r="D978" s="1" t="s">
        <v>61</v>
      </c>
      <c r="E978" s="1" t="s">
        <v>3</v>
      </c>
      <c r="F978" s="1" t="s">
        <v>83</v>
      </c>
      <c r="G978" s="1" t="s">
        <v>84</v>
      </c>
      <c r="H978" s="1" t="s">
        <v>880</v>
      </c>
      <c r="I978" s="1" t="s">
        <v>240</v>
      </c>
      <c r="J978" s="1">
        <v>12000</v>
      </c>
      <c r="K978" s="1">
        <v>13619</v>
      </c>
      <c r="L978" s="1">
        <v>0</v>
      </c>
      <c r="M978" s="1">
        <v>2000</v>
      </c>
      <c r="N978" s="1">
        <v>7.4</v>
      </c>
      <c r="O978" s="1">
        <v>23</v>
      </c>
      <c r="P978" s="1">
        <v>115</v>
      </c>
      <c r="Q978" s="9">
        <v>25842000</v>
      </c>
      <c r="R978" s="3">
        <v>22000000</v>
      </c>
    </row>
    <row r="979" spans="1:18" x14ac:dyDescent="0.25">
      <c r="A979" s="1" t="s">
        <v>1326</v>
      </c>
      <c r="B979" s="2">
        <v>35108</v>
      </c>
      <c r="C979" s="1" t="s">
        <v>32</v>
      </c>
      <c r="D979" s="1" t="s">
        <v>77</v>
      </c>
      <c r="E979" s="1" t="s">
        <v>3</v>
      </c>
      <c r="F979" s="1" t="s">
        <v>4</v>
      </c>
      <c r="G979" s="1" t="s">
        <v>92</v>
      </c>
      <c r="H979" s="1" t="s">
        <v>1282</v>
      </c>
      <c r="I979" s="1" t="s">
        <v>264</v>
      </c>
      <c r="J979" s="1">
        <v>12000</v>
      </c>
      <c r="K979" s="1">
        <v>15935</v>
      </c>
      <c r="L979" s="1">
        <v>0</v>
      </c>
      <c r="M979" s="1">
        <v>0</v>
      </c>
      <c r="N979" s="1">
        <v>5.7</v>
      </c>
      <c r="O979" s="1">
        <v>104</v>
      </c>
      <c r="P979" s="1">
        <v>101</v>
      </c>
      <c r="Q979" s="9">
        <v>25407250</v>
      </c>
      <c r="R979" s="3">
        <v>50000000</v>
      </c>
    </row>
    <row r="980" spans="1:18" x14ac:dyDescent="0.25">
      <c r="A980" s="1" t="s">
        <v>1977</v>
      </c>
      <c r="B980" s="2">
        <v>36258</v>
      </c>
      <c r="C980" s="1" t="s">
        <v>32</v>
      </c>
      <c r="D980" s="1" t="s">
        <v>2</v>
      </c>
      <c r="E980" s="1" t="s">
        <v>3</v>
      </c>
      <c r="F980" s="1" t="s">
        <v>4</v>
      </c>
      <c r="G980" s="1" t="s">
        <v>92</v>
      </c>
      <c r="H980" s="1" t="s">
        <v>298</v>
      </c>
      <c r="I980" s="1" t="s">
        <v>1978</v>
      </c>
      <c r="J980" s="1">
        <v>12000</v>
      </c>
      <c r="K980" s="1">
        <v>13576</v>
      </c>
      <c r="L980" s="1">
        <v>89</v>
      </c>
      <c r="M980" s="1">
        <v>0</v>
      </c>
      <c r="N980" s="1">
        <v>7.2</v>
      </c>
      <c r="O980" s="1">
        <v>155</v>
      </c>
      <c r="P980" s="1">
        <v>117</v>
      </c>
      <c r="Q980" s="9">
        <v>24362501</v>
      </c>
      <c r="R980" s="3">
        <v>21500000</v>
      </c>
    </row>
    <row r="981" spans="1:18" x14ac:dyDescent="0.25">
      <c r="A981" s="1" t="s">
        <v>2695</v>
      </c>
      <c r="B981" s="2">
        <v>37110</v>
      </c>
      <c r="C981" s="1" t="s">
        <v>32</v>
      </c>
      <c r="D981" s="1" t="s">
        <v>9</v>
      </c>
      <c r="E981" s="1" t="s">
        <v>3</v>
      </c>
      <c r="F981" s="1" t="s">
        <v>4</v>
      </c>
      <c r="G981" s="1" t="s">
        <v>132</v>
      </c>
      <c r="H981" s="1" t="s">
        <v>880</v>
      </c>
      <c r="I981" s="1" t="s">
        <v>1412</v>
      </c>
      <c r="J981" s="1">
        <v>12000</v>
      </c>
      <c r="K981" s="1">
        <v>13811</v>
      </c>
      <c r="L981" s="1">
        <v>96</v>
      </c>
      <c r="M981" s="1">
        <v>0</v>
      </c>
      <c r="N981" s="1">
        <v>6.9</v>
      </c>
      <c r="O981" s="1">
        <v>135</v>
      </c>
      <c r="P981" s="1">
        <v>101</v>
      </c>
      <c r="Q981" s="9">
        <v>24185781</v>
      </c>
      <c r="R981" s="3">
        <v>31000000</v>
      </c>
    </row>
    <row r="982" spans="1:18" x14ac:dyDescent="0.25">
      <c r="A982" s="1" t="s">
        <v>4027</v>
      </c>
      <c r="B982" s="2">
        <v>38670</v>
      </c>
      <c r="C982" s="1" t="s">
        <v>32</v>
      </c>
      <c r="D982" s="1" t="s">
        <v>2</v>
      </c>
      <c r="E982" s="1" t="s">
        <v>3</v>
      </c>
      <c r="F982" s="1" t="s">
        <v>4</v>
      </c>
      <c r="G982" s="1" t="s">
        <v>92</v>
      </c>
      <c r="H982" s="1" t="s">
        <v>462</v>
      </c>
      <c r="I982" s="1" t="s">
        <v>1559</v>
      </c>
      <c r="J982" s="1">
        <v>12000</v>
      </c>
      <c r="K982" s="1">
        <v>12076</v>
      </c>
      <c r="L982" s="1">
        <v>487</v>
      </c>
      <c r="M982" s="1">
        <v>10000</v>
      </c>
      <c r="N982" s="1">
        <v>7.6</v>
      </c>
      <c r="O982" s="1">
        <v>168</v>
      </c>
      <c r="P982" s="1">
        <v>122</v>
      </c>
      <c r="Q982" s="9">
        <v>24127895</v>
      </c>
      <c r="R982" s="3">
        <v>50000000</v>
      </c>
    </row>
    <row r="983" spans="1:18" x14ac:dyDescent="0.25">
      <c r="A983" s="1" t="s">
        <v>5526</v>
      </c>
      <c r="B983" s="2">
        <v>40540</v>
      </c>
      <c r="C983" s="1" t="s">
        <v>32</v>
      </c>
      <c r="D983" s="1" t="s">
        <v>77</v>
      </c>
      <c r="E983" s="1" t="s">
        <v>3</v>
      </c>
      <c r="F983" s="1" t="s">
        <v>4</v>
      </c>
      <c r="G983" s="1" t="s">
        <v>92</v>
      </c>
      <c r="H983" s="1" t="s">
        <v>2879</v>
      </c>
      <c r="I983" s="1" t="s">
        <v>1626</v>
      </c>
      <c r="J983" s="1">
        <v>12000</v>
      </c>
      <c r="K983" s="1">
        <v>14699</v>
      </c>
      <c r="L983" s="1">
        <v>88</v>
      </c>
      <c r="M983" s="1">
        <v>12000</v>
      </c>
      <c r="N983" s="1">
        <v>6.5</v>
      </c>
      <c r="O983" s="1">
        <v>196</v>
      </c>
      <c r="P983" s="1">
        <v>98</v>
      </c>
      <c r="Q983" s="9">
        <v>23225911</v>
      </c>
      <c r="R983" s="3">
        <v>24000000</v>
      </c>
    </row>
    <row r="984" spans="1:18" x14ac:dyDescent="0.25">
      <c r="A984" s="1" t="s">
        <v>1042</v>
      </c>
      <c r="B984" s="2">
        <v>34180</v>
      </c>
      <c r="C984" s="1" t="s">
        <v>32</v>
      </c>
      <c r="D984" s="1" t="s">
        <v>9</v>
      </c>
      <c r="E984" s="1" t="s">
        <v>3</v>
      </c>
      <c r="F984" s="1" t="s">
        <v>83</v>
      </c>
      <c r="G984" s="1" t="s">
        <v>84</v>
      </c>
      <c r="H984" s="1" t="s">
        <v>880</v>
      </c>
      <c r="I984" s="1" t="s">
        <v>476</v>
      </c>
      <c r="J984" s="1">
        <v>12000</v>
      </c>
      <c r="K984" s="1">
        <v>12749</v>
      </c>
      <c r="L984" s="1">
        <v>133</v>
      </c>
      <c r="M984" s="1">
        <v>0</v>
      </c>
      <c r="N984" s="1">
        <v>7.9</v>
      </c>
      <c r="O984" s="1">
        <v>58</v>
      </c>
      <c r="P984" s="1">
        <v>134</v>
      </c>
      <c r="Q984" s="9">
        <v>22954968</v>
      </c>
      <c r="R984" s="3">
        <v>11500000</v>
      </c>
    </row>
    <row r="985" spans="1:18" x14ac:dyDescent="0.25">
      <c r="A985" s="1" t="s">
        <v>6516</v>
      </c>
      <c r="B985" s="2">
        <v>41528</v>
      </c>
      <c r="C985" s="1" t="s">
        <v>32</v>
      </c>
      <c r="D985" s="1" t="s">
        <v>20</v>
      </c>
      <c r="E985" s="1" t="s">
        <v>3</v>
      </c>
      <c r="F985" s="1" t="s">
        <v>4</v>
      </c>
      <c r="G985" s="1" t="s">
        <v>132</v>
      </c>
      <c r="H985" s="1" t="s">
        <v>1282</v>
      </c>
      <c r="I985" s="1" t="s">
        <v>6517</v>
      </c>
      <c r="J985" s="1">
        <v>12000</v>
      </c>
      <c r="K985" s="1">
        <v>32094</v>
      </c>
      <c r="L985" s="1">
        <v>35</v>
      </c>
      <c r="M985" s="1">
        <v>13000</v>
      </c>
      <c r="N985" s="1">
        <v>5.9</v>
      </c>
      <c r="O985" s="1">
        <v>260</v>
      </c>
      <c r="P985" s="1">
        <v>100</v>
      </c>
      <c r="Q985" s="9">
        <v>22525921</v>
      </c>
      <c r="R985" s="3">
        <v>30000000</v>
      </c>
    </row>
    <row r="986" spans="1:18" x14ac:dyDescent="0.25">
      <c r="A986" s="1" t="s">
        <v>2943</v>
      </c>
      <c r="B986" s="2">
        <v>37359</v>
      </c>
      <c r="C986" s="1" t="s">
        <v>32</v>
      </c>
      <c r="D986" s="1" t="s">
        <v>20</v>
      </c>
      <c r="E986" s="1" t="s">
        <v>3</v>
      </c>
      <c r="F986" s="1" t="s">
        <v>4</v>
      </c>
      <c r="G986" s="1" t="s">
        <v>92</v>
      </c>
      <c r="H986" s="1" t="s">
        <v>462</v>
      </c>
      <c r="I986" s="1" t="s">
        <v>1987</v>
      </c>
      <c r="J986" s="1">
        <v>12000</v>
      </c>
      <c r="K986" s="1">
        <v>25489</v>
      </c>
      <c r="L986" s="1">
        <v>0</v>
      </c>
      <c r="M986" s="1">
        <v>0</v>
      </c>
      <c r="N986" s="1">
        <v>7.7</v>
      </c>
      <c r="O986" s="1">
        <v>241</v>
      </c>
      <c r="P986" s="1">
        <v>81</v>
      </c>
      <c r="Q986" s="9">
        <v>22245861</v>
      </c>
      <c r="R986" s="3">
        <v>19000000</v>
      </c>
    </row>
    <row r="987" spans="1:18" x14ac:dyDescent="0.25">
      <c r="A987" s="1" t="s">
        <v>5175</v>
      </c>
      <c r="B987" s="2">
        <v>39881</v>
      </c>
      <c r="C987" s="1" t="s">
        <v>32</v>
      </c>
      <c r="D987" s="1" t="s">
        <v>77</v>
      </c>
      <c r="E987" s="1" t="s">
        <v>3</v>
      </c>
      <c r="F987" s="1" t="s">
        <v>1130</v>
      </c>
      <c r="G987" s="1" t="s">
        <v>84</v>
      </c>
      <c r="H987" s="1" t="s">
        <v>462</v>
      </c>
      <c r="I987" s="1" t="s">
        <v>4321</v>
      </c>
      <c r="J987" s="1">
        <v>12000</v>
      </c>
      <c r="K987" s="1">
        <v>23365</v>
      </c>
      <c r="L987" s="1">
        <v>42</v>
      </c>
      <c r="M987" s="1">
        <v>0</v>
      </c>
      <c r="N987" s="1">
        <v>6.3</v>
      </c>
      <c r="O987" s="1">
        <v>138</v>
      </c>
      <c r="P987" s="1">
        <v>94</v>
      </c>
      <c r="Q987" s="9">
        <v>19548064</v>
      </c>
      <c r="R987" s="3">
        <v>65000000</v>
      </c>
    </row>
    <row r="988" spans="1:18" x14ac:dyDescent="0.25">
      <c r="A988" s="1" t="s">
        <v>2505</v>
      </c>
      <c r="B988" s="2">
        <v>36805</v>
      </c>
      <c r="C988" s="1" t="s">
        <v>32</v>
      </c>
      <c r="D988" s="1" t="s">
        <v>9</v>
      </c>
      <c r="E988" s="1" t="s">
        <v>3</v>
      </c>
      <c r="F988" s="1" t="s">
        <v>4</v>
      </c>
      <c r="G988" s="1" t="s">
        <v>92</v>
      </c>
      <c r="H988" s="1" t="s">
        <v>298</v>
      </c>
      <c r="I988" s="1" t="s">
        <v>2020</v>
      </c>
      <c r="J988" s="1">
        <v>12000</v>
      </c>
      <c r="K988" s="1">
        <v>25660</v>
      </c>
      <c r="L988" s="1">
        <v>37</v>
      </c>
      <c r="M988" s="1">
        <v>1000</v>
      </c>
      <c r="N988" s="1">
        <v>7</v>
      </c>
      <c r="O988" s="1">
        <v>136</v>
      </c>
      <c r="P988" s="1">
        <v>126</v>
      </c>
      <c r="Q988" s="9">
        <v>17804273</v>
      </c>
      <c r="R988" s="3">
        <v>20000000</v>
      </c>
    </row>
    <row r="989" spans="1:18" x14ac:dyDescent="0.25">
      <c r="A989" s="1" t="s">
        <v>6723</v>
      </c>
      <c r="B989" s="2">
        <v>41927</v>
      </c>
      <c r="C989" s="1" t="s">
        <v>32</v>
      </c>
      <c r="D989" s="1" t="s">
        <v>77</v>
      </c>
      <c r="E989" s="1" t="s">
        <v>3</v>
      </c>
      <c r="F989" s="1" t="s">
        <v>4</v>
      </c>
      <c r="G989" s="1" t="s">
        <v>132</v>
      </c>
      <c r="H989" s="1" t="s">
        <v>298</v>
      </c>
      <c r="I989" s="1" t="s">
        <v>4061</v>
      </c>
      <c r="J989" s="1">
        <v>12000</v>
      </c>
      <c r="K989" s="1">
        <v>17098</v>
      </c>
      <c r="L989" s="1">
        <v>44</v>
      </c>
      <c r="M989" s="1">
        <v>16000</v>
      </c>
      <c r="N989" s="1">
        <v>5.5</v>
      </c>
      <c r="O989" s="1">
        <v>175</v>
      </c>
      <c r="P989" s="1">
        <v>102</v>
      </c>
      <c r="Q989" s="9">
        <v>17176900</v>
      </c>
      <c r="R989" s="3">
        <v>95000000</v>
      </c>
    </row>
    <row r="990" spans="1:18" x14ac:dyDescent="0.25">
      <c r="A990" s="1" t="s">
        <v>2001</v>
      </c>
      <c r="B990" s="2">
        <v>36468</v>
      </c>
      <c r="C990" s="1" t="s">
        <v>32</v>
      </c>
      <c r="D990" s="1" t="s">
        <v>9</v>
      </c>
      <c r="E990" s="1" t="s">
        <v>3</v>
      </c>
      <c r="F990" s="1" t="s">
        <v>4</v>
      </c>
      <c r="G990" s="1" t="s">
        <v>92</v>
      </c>
      <c r="H990" s="1" t="s">
        <v>462</v>
      </c>
      <c r="I990" s="1" t="s">
        <v>204</v>
      </c>
      <c r="J990" s="1">
        <v>12000</v>
      </c>
      <c r="K990" s="1">
        <v>13040</v>
      </c>
      <c r="L990" s="1">
        <v>17000</v>
      </c>
      <c r="M990" s="1">
        <v>0</v>
      </c>
      <c r="N990" s="1">
        <v>6.8</v>
      </c>
      <c r="O990" s="1">
        <v>163</v>
      </c>
      <c r="P990" s="1">
        <v>121</v>
      </c>
      <c r="Q990" s="9">
        <v>16640210</v>
      </c>
      <c r="R990" s="3">
        <v>55000000</v>
      </c>
    </row>
    <row r="991" spans="1:18" x14ac:dyDescent="0.25">
      <c r="A991" s="1" t="s">
        <v>5466</v>
      </c>
      <c r="B991" s="2">
        <v>40163</v>
      </c>
      <c r="C991" s="1" t="s">
        <v>32</v>
      </c>
      <c r="D991" s="1" t="s">
        <v>20</v>
      </c>
      <c r="E991" s="1" t="s">
        <v>3</v>
      </c>
      <c r="F991" s="1" t="s">
        <v>4</v>
      </c>
      <c r="G991" s="1" t="s">
        <v>92</v>
      </c>
      <c r="H991" s="1" t="s">
        <v>1282</v>
      </c>
      <c r="I991" s="1" t="s">
        <v>2322</v>
      </c>
      <c r="J991" s="1">
        <v>12000</v>
      </c>
      <c r="K991" s="1">
        <v>16004</v>
      </c>
      <c r="L991" s="1">
        <v>44</v>
      </c>
      <c r="M991" s="1">
        <v>0</v>
      </c>
      <c r="N991" s="1">
        <v>6.5</v>
      </c>
      <c r="O991" s="1">
        <v>192</v>
      </c>
      <c r="P991" s="1">
        <v>90</v>
      </c>
      <c r="Q991" s="9">
        <v>15281286</v>
      </c>
      <c r="R991" s="3">
        <v>18000000</v>
      </c>
    </row>
    <row r="992" spans="1:18" x14ac:dyDescent="0.25">
      <c r="A992" s="1" t="s">
        <v>4841</v>
      </c>
      <c r="B992" s="2">
        <v>39808</v>
      </c>
      <c r="C992" s="1" t="s">
        <v>32</v>
      </c>
      <c r="D992" s="1" t="s">
        <v>77</v>
      </c>
      <c r="E992" s="1" t="s">
        <v>3</v>
      </c>
      <c r="F992" s="1" t="s">
        <v>4</v>
      </c>
      <c r="G992" s="1" t="s">
        <v>92</v>
      </c>
      <c r="H992" s="1" t="s">
        <v>462</v>
      </c>
      <c r="I992" s="1" t="s">
        <v>4842</v>
      </c>
      <c r="J992" s="1">
        <v>12000</v>
      </c>
      <c r="K992" s="1">
        <v>12166</v>
      </c>
      <c r="L992" s="1">
        <v>15</v>
      </c>
      <c r="M992" s="1">
        <v>0</v>
      </c>
      <c r="N992" s="1">
        <v>5.4</v>
      </c>
      <c r="O992" s="1">
        <v>125</v>
      </c>
      <c r="P992" s="1">
        <v>99</v>
      </c>
      <c r="Q992" s="9">
        <v>15279680</v>
      </c>
      <c r="R992" s="3">
        <v>40000000</v>
      </c>
    </row>
    <row r="993" spans="1:18" x14ac:dyDescent="0.25">
      <c r="A993" s="1" t="s">
        <v>1220</v>
      </c>
      <c r="B993" s="2">
        <v>34991</v>
      </c>
      <c r="C993" s="1" t="s">
        <v>32</v>
      </c>
      <c r="D993" s="1" t="s">
        <v>77</v>
      </c>
      <c r="E993" s="1" t="s">
        <v>3</v>
      </c>
      <c r="F993" s="1" t="s">
        <v>4</v>
      </c>
      <c r="G993" s="1" t="s">
        <v>92</v>
      </c>
      <c r="H993" s="1" t="s">
        <v>462</v>
      </c>
      <c r="I993" s="1" t="s">
        <v>1221</v>
      </c>
      <c r="J993" s="1">
        <v>12000</v>
      </c>
      <c r="K993" s="1">
        <v>14008</v>
      </c>
      <c r="L993" s="1">
        <v>58</v>
      </c>
      <c r="M993" s="1">
        <v>555</v>
      </c>
      <c r="N993" s="1">
        <v>5.9</v>
      </c>
      <c r="O993" s="1">
        <v>40</v>
      </c>
      <c r="P993" s="1">
        <v>101</v>
      </c>
      <c r="Q993" s="9">
        <v>14942422</v>
      </c>
      <c r="R993" s="3">
        <v>40000000</v>
      </c>
    </row>
    <row r="994" spans="1:18" x14ac:dyDescent="0.25">
      <c r="A994" s="1" t="s">
        <v>6674</v>
      </c>
      <c r="B994" s="2">
        <v>41928</v>
      </c>
      <c r="C994" s="1" t="s">
        <v>32</v>
      </c>
      <c r="D994" s="1" t="s">
        <v>77</v>
      </c>
      <c r="E994" s="1" t="s">
        <v>3</v>
      </c>
      <c r="F994" s="1" t="s">
        <v>4</v>
      </c>
      <c r="G994" s="1" t="s">
        <v>132</v>
      </c>
      <c r="H994" s="1" t="s">
        <v>462</v>
      </c>
      <c r="I994" s="1" t="s">
        <v>6675</v>
      </c>
      <c r="J994" s="1">
        <v>12000</v>
      </c>
      <c r="K994" s="1">
        <v>15044</v>
      </c>
      <c r="L994" s="1">
        <v>179</v>
      </c>
      <c r="M994" s="1">
        <v>31000</v>
      </c>
      <c r="N994" s="1">
        <v>3.1</v>
      </c>
      <c r="O994" s="1">
        <v>169</v>
      </c>
      <c r="P994" s="1">
        <v>110</v>
      </c>
      <c r="Q994" s="9">
        <v>13998282</v>
      </c>
      <c r="R994" s="3">
        <v>16000000</v>
      </c>
    </row>
    <row r="995" spans="1:18" x14ac:dyDescent="0.25">
      <c r="A995" s="1" t="s">
        <v>1233</v>
      </c>
      <c r="B995" s="2">
        <v>34882</v>
      </c>
      <c r="C995" s="1" t="s">
        <v>1</v>
      </c>
      <c r="D995" s="1" t="s">
        <v>61</v>
      </c>
      <c r="E995" s="1" t="s">
        <v>3</v>
      </c>
      <c r="F995" s="1" t="s">
        <v>4</v>
      </c>
      <c r="G995" s="1" t="s">
        <v>92</v>
      </c>
      <c r="H995" s="1" t="s">
        <v>880</v>
      </c>
      <c r="I995" s="1" t="s">
        <v>531</v>
      </c>
      <c r="J995" s="1">
        <v>12000</v>
      </c>
      <c r="K995" s="1">
        <v>21130</v>
      </c>
      <c r="L995" s="1">
        <v>0</v>
      </c>
      <c r="M995" s="1">
        <v>915</v>
      </c>
      <c r="N995" s="1">
        <v>7.1</v>
      </c>
      <c r="O995" s="1">
        <v>83</v>
      </c>
      <c r="P995" s="1">
        <v>212</v>
      </c>
      <c r="Q995" s="9">
        <v>13560960</v>
      </c>
      <c r="R995" s="3">
        <v>50000000</v>
      </c>
    </row>
    <row r="996" spans="1:18" x14ac:dyDescent="0.25">
      <c r="A996" s="1" t="s">
        <v>4170</v>
      </c>
      <c r="B996" s="2">
        <v>38402</v>
      </c>
      <c r="C996" s="1" t="s">
        <v>32</v>
      </c>
      <c r="D996" s="1" t="s">
        <v>20</v>
      </c>
      <c r="E996" s="1" t="s">
        <v>3</v>
      </c>
      <c r="F996" s="1" t="s">
        <v>4</v>
      </c>
      <c r="G996" s="1" t="s">
        <v>92</v>
      </c>
      <c r="H996" s="1" t="s">
        <v>462</v>
      </c>
      <c r="I996" s="1" t="s">
        <v>2877</v>
      </c>
      <c r="J996" s="1">
        <v>12000</v>
      </c>
      <c r="K996" s="1">
        <v>13156</v>
      </c>
      <c r="L996" s="1">
        <v>563</v>
      </c>
      <c r="M996" s="1">
        <v>0</v>
      </c>
      <c r="N996" s="1">
        <v>6.6</v>
      </c>
      <c r="O996" s="1">
        <v>156</v>
      </c>
      <c r="P996" s="1">
        <v>102</v>
      </c>
      <c r="Q996" s="9">
        <v>12469811</v>
      </c>
      <c r="R996" s="3">
        <v>22000000</v>
      </c>
    </row>
    <row r="997" spans="1:18" x14ac:dyDescent="0.25">
      <c r="A997" s="1" t="s">
        <v>2213</v>
      </c>
      <c r="B997" s="2">
        <v>36492</v>
      </c>
      <c r="C997" s="1" t="s">
        <v>32</v>
      </c>
      <c r="D997" s="1" t="s">
        <v>20</v>
      </c>
      <c r="E997" s="1" t="s">
        <v>3</v>
      </c>
      <c r="F997" s="1" t="s">
        <v>4</v>
      </c>
      <c r="G997" s="1" t="s">
        <v>132</v>
      </c>
      <c r="H997" s="1" t="s">
        <v>298</v>
      </c>
      <c r="I997" s="1" t="s">
        <v>418</v>
      </c>
      <c r="J997" s="1">
        <v>12000</v>
      </c>
      <c r="K997" s="1">
        <v>15209</v>
      </c>
      <c r="L997" s="1">
        <v>745</v>
      </c>
      <c r="M997" s="1">
        <v>251</v>
      </c>
      <c r="N997" s="1">
        <v>5.6</v>
      </c>
      <c r="O997" s="1">
        <v>97</v>
      </c>
      <c r="P997" s="1">
        <v>97</v>
      </c>
      <c r="Q997" s="9">
        <v>11614236</v>
      </c>
      <c r="R997" s="3">
        <v>15000000</v>
      </c>
    </row>
    <row r="998" spans="1:18" x14ac:dyDescent="0.25">
      <c r="A998" s="1" t="s">
        <v>4259</v>
      </c>
      <c r="B998" s="2">
        <v>38952</v>
      </c>
      <c r="C998" s="1" t="s">
        <v>32</v>
      </c>
      <c r="D998" s="1" t="s">
        <v>9</v>
      </c>
      <c r="E998" s="1" t="s">
        <v>3</v>
      </c>
      <c r="F998" s="1" t="s">
        <v>4</v>
      </c>
      <c r="G998" s="1" t="s">
        <v>92</v>
      </c>
      <c r="H998" s="1" t="s">
        <v>880</v>
      </c>
      <c r="I998" s="1" t="s">
        <v>4260</v>
      </c>
      <c r="J998" s="1">
        <v>12000</v>
      </c>
      <c r="K998" s="1">
        <v>13528</v>
      </c>
      <c r="L998" s="1">
        <v>0</v>
      </c>
      <c r="M998" s="1">
        <v>0</v>
      </c>
      <c r="N998" s="1">
        <v>7</v>
      </c>
      <c r="O998" s="1">
        <v>195</v>
      </c>
      <c r="P998" s="1">
        <v>112</v>
      </c>
      <c r="Q998" s="9">
        <v>11204499</v>
      </c>
      <c r="R998" s="3">
        <v>14000000</v>
      </c>
    </row>
    <row r="999" spans="1:18" x14ac:dyDescent="0.25">
      <c r="A999" s="1" t="s">
        <v>5807</v>
      </c>
      <c r="B999" s="2">
        <v>40799</v>
      </c>
      <c r="C999" s="1" t="s">
        <v>32</v>
      </c>
      <c r="D999" s="1" t="s">
        <v>77</v>
      </c>
      <c r="E999" s="1" t="s">
        <v>3</v>
      </c>
      <c r="F999" s="1" t="s">
        <v>4</v>
      </c>
      <c r="G999" s="1" t="s">
        <v>92</v>
      </c>
      <c r="H999" s="1" t="s">
        <v>462</v>
      </c>
      <c r="I999" s="1" t="s">
        <v>2341</v>
      </c>
      <c r="J999" s="1">
        <v>12000</v>
      </c>
      <c r="K999" s="1">
        <v>16481</v>
      </c>
      <c r="L999" s="1">
        <v>71</v>
      </c>
      <c r="M999" s="1">
        <v>15000</v>
      </c>
      <c r="N999" s="1">
        <v>5.5</v>
      </c>
      <c r="O999" s="1">
        <v>296</v>
      </c>
      <c r="P999" s="1">
        <v>104</v>
      </c>
      <c r="Q999" s="9">
        <v>10706786</v>
      </c>
      <c r="R999" s="3">
        <v>50000000</v>
      </c>
    </row>
    <row r="1000" spans="1:18" x14ac:dyDescent="0.25">
      <c r="A1000" s="1" t="s">
        <v>5334</v>
      </c>
      <c r="B1000" s="2">
        <v>40059</v>
      </c>
      <c r="C1000" s="1" t="s">
        <v>32</v>
      </c>
      <c r="D1000" s="1" t="s">
        <v>77</v>
      </c>
      <c r="E1000" s="1" t="s">
        <v>3</v>
      </c>
      <c r="F1000" s="1" t="s">
        <v>11</v>
      </c>
      <c r="G1000" s="1" t="s">
        <v>92</v>
      </c>
      <c r="H1000" s="1" t="s">
        <v>2370</v>
      </c>
      <c r="I1000" s="1" t="s">
        <v>5195</v>
      </c>
      <c r="J1000" s="1">
        <v>12000</v>
      </c>
      <c r="K1000" s="1">
        <v>14127</v>
      </c>
      <c r="L1000" s="1">
        <v>22</v>
      </c>
      <c r="M1000" s="1">
        <v>10000</v>
      </c>
      <c r="N1000" s="1">
        <v>6.8</v>
      </c>
      <c r="O1000" s="1">
        <v>219</v>
      </c>
      <c r="P1000" s="1">
        <v>108</v>
      </c>
      <c r="Q1000" s="9">
        <v>10326062</v>
      </c>
      <c r="R1000" s="3">
        <v>33000000</v>
      </c>
    </row>
    <row r="1001" spans="1:18" x14ac:dyDescent="0.25">
      <c r="A1001" s="1" t="s">
        <v>1481</v>
      </c>
      <c r="B1001" s="2">
        <v>35343</v>
      </c>
      <c r="C1001" s="1" t="s">
        <v>32</v>
      </c>
      <c r="D1001" s="1" t="s">
        <v>40</v>
      </c>
      <c r="E1001" s="1" t="s">
        <v>3</v>
      </c>
      <c r="F1001" s="1" t="s">
        <v>4</v>
      </c>
      <c r="G1001" s="1" t="s">
        <v>132</v>
      </c>
      <c r="H1001" s="1" t="s">
        <v>298</v>
      </c>
      <c r="I1001" s="1" t="s">
        <v>274</v>
      </c>
      <c r="J1001" s="1">
        <v>12000</v>
      </c>
      <c r="K1001" s="1">
        <v>16237</v>
      </c>
      <c r="L1001" s="1">
        <v>0</v>
      </c>
      <c r="M1001" s="1">
        <v>911</v>
      </c>
      <c r="N1001" s="1">
        <v>6.6</v>
      </c>
      <c r="O1001" s="1">
        <v>37</v>
      </c>
      <c r="P1001" s="1">
        <v>129</v>
      </c>
      <c r="Q1001" s="9">
        <v>10300000</v>
      </c>
      <c r="R1001" s="3">
        <v>38000000</v>
      </c>
    </row>
    <row r="1002" spans="1:18" x14ac:dyDescent="0.25">
      <c r="A1002" s="1" t="s">
        <v>5375</v>
      </c>
      <c r="B1002" s="2">
        <v>39864</v>
      </c>
      <c r="C1002" s="1" t="s">
        <v>32</v>
      </c>
      <c r="D1002" s="1" t="s">
        <v>77</v>
      </c>
      <c r="E1002" s="1" t="s">
        <v>3</v>
      </c>
      <c r="F1002" s="1" t="s">
        <v>4</v>
      </c>
      <c r="G1002" s="1" t="s">
        <v>92</v>
      </c>
      <c r="H1002" s="1" t="s">
        <v>2370</v>
      </c>
      <c r="I1002" s="1" t="s">
        <v>5376</v>
      </c>
      <c r="J1002" s="1">
        <v>12000</v>
      </c>
      <c r="K1002" s="1">
        <v>17524</v>
      </c>
      <c r="L1002" s="1">
        <v>78</v>
      </c>
      <c r="M1002" s="1">
        <v>0</v>
      </c>
      <c r="N1002" s="1">
        <v>6.3</v>
      </c>
      <c r="O1002" s="1">
        <v>91</v>
      </c>
      <c r="P1002" s="1">
        <v>138</v>
      </c>
      <c r="Q1002" s="9">
        <v>10269307</v>
      </c>
      <c r="R1002" s="3">
        <v>8000000</v>
      </c>
    </row>
    <row r="1003" spans="1:18" x14ac:dyDescent="0.25">
      <c r="A1003" s="1" t="s">
        <v>3009</v>
      </c>
      <c r="B1003" s="2">
        <v>37307</v>
      </c>
      <c r="C1003" s="1" t="s">
        <v>32</v>
      </c>
      <c r="D1003" s="1" t="s">
        <v>77</v>
      </c>
      <c r="E1003" s="1" t="s">
        <v>3</v>
      </c>
      <c r="F1003" s="1" t="s">
        <v>4</v>
      </c>
      <c r="G1003" s="1" t="s">
        <v>92</v>
      </c>
      <c r="H1003" s="1" t="s">
        <v>2370</v>
      </c>
      <c r="I1003" s="1" t="s">
        <v>3010</v>
      </c>
      <c r="J1003" s="1">
        <v>12000</v>
      </c>
      <c r="K1003" s="1">
        <v>26961</v>
      </c>
      <c r="L1003" s="1">
        <v>9</v>
      </c>
      <c r="M1003" s="1">
        <v>398</v>
      </c>
      <c r="N1003" s="1">
        <v>5.6</v>
      </c>
      <c r="O1003" s="1">
        <v>38</v>
      </c>
      <c r="P1003" s="1">
        <v>96</v>
      </c>
      <c r="Q1003" s="9">
        <v>6044618</v>
      </c>
      <c r="R1003" s="3">
        <v>10000000</v>
      </c>
    </row>
    <row r="1004" spans="1:18" x14ac:dyDescent="0.25">
      <c r="A1004" s="1" t="s">
        <v>4179</v>
      </c>
      <c r="B1004" s="2">
        <v>38462</v>
      </c>
      <c r="C1004" s="1" t="s">
        <v>32</v>
      </c>
      <c r="D1004" s="1" t="s">
        <v>61</v>
      </c>
      <c r="E1004" s="1" t="s">
        <v>3</v>
      </c>
      <c r="F1004" s="1" t="s">
        <v>1037</v>
      </c>
      <c r="G1004" s="1" t="s">
        <v>132</v>
      </c>
      <c r="H1004" s="1" t="s">
        <v>880</v>
      </c>
      <c r="I1004" s="1" t="s">
        <v>460</v>
      </c>
      <c r="J1004" s="1">
        <v>12000</v>
      </c>
      <c r="K1004" s="1">
        <v>12574</v>
      </c>
      <c r="L1004" s="1">
        <v>79</v>
      </c>
      <c r="M1004" s="1">
        <v>11000</v>
      </c>
      <c r="N1004" s="1">
        <v>7.9</v>
      </c>
      <c r="O1004" s="1">
        <v>126</v>
      </c>
      <c r="P1004" s="1">
        <v>127</v>
      </c>
      <c r="Q1004" s="9">
        <v>5128124</v>
      </c>
      <c r="R1004" s="3">
        <v>25000000</v>
      </c>
    </row>
    <row r="1005" spans="1:18" x14ac:dyDescent="0.25">
      <c r="A1005" s="1" t="s">
        <v>2369</v>
      </c>
      <c r="B1005" s="2">
        <v>36734</v>
      </c>
      <c r="C1005" s="1" t="s">
        <v>32</v>
      </c>
      <c r="D1005" s="1" t="s">
        <v>9</v>
      </c>
      <c r="E1005" s="1" t="s">
        <v>3</v>
      </c>
      <c r="F1005" s="1" t="s">
        <v>4</v>
      </c>
      <c r="G1005" s="1" t="s">
        <v>92</v>
      </c>
      <c r="H1005" s="1" t="s">
        <v>2370</v>
      </c>
      <c r="I1005" s="1" t="s">
        <v>2371</v>
      </c>
      <c r="J1005" s="1">
        <v>12000</v>
      </c>
      <c r="K1005" s="1">
        <v>12776</v>
      </c>
      <c r="L1005" s="1">
        <v>49</v>
      </c>
      <c r="M1005" s="1">
        <v>853</v>
      </c>
      <c r="N1005" s="1">
        <v>5.9</v>
      </c>
      <c r="O1005" s="1">
        <v>63</v>
      </c>
      <c r="P1005" s="1">
        <v>90</v>
      </c>
      <c r="Q1005" s="9">
        <v>5108820</v>
      </c>
      <c r="R1005" s="3">
        <v>24000000</v>
      </c>
    </row>
    <row r="1006" spans="1:18" x14ac:dyDescent="0.25">
      <c r="A1006" s="1" t="s">
        <v>4415</v>
      </c>
      <c r="B1006" s="2">
        <v>38757</v>
      </c>
      <c r="C1006" s="1" t="s">
        <v>32</v>
      </c>
      <c r="D1006" s="1" t="s">
        <v>20</v>
      </c>
      <c r="E1006" s="1" t="s">
        <v>160</v>
      </c>
      <c r="F1006" s="1" t="s">
        <v>161</v>
      </c>
      <c r="G1006" s="1" t="s">
        <v>92</v>
      </c>
      <c r="H1006" s="1" t="s">
        <v>1282</v>
      </c>
      <c r="I1006" s="1" t="s">
        <v>3603</v>
      </c>
      <c r="J1006" s="1">
        <v>12000</v>
      </c>
      <c r="K1006" s="1">
        <v>13208</v>
      </c>
      <c r="L1006" s="1">
        <v>107</v>
      </c>
      <c r="M1006" s="1">
        <v>0</v>
      </c>
      <c r="N1006" s="1">
        <v>7.3</v>
      </c>
      <c r="O1006" s="1">
        <v>165</v>
      </c>
      <c r="P1006" s="1">
        <v>120</v>
      </c>
      <c r="Q1006" s="9">
        <v>4857376</v>
      </c>
      <c r="R1006" s="3">
        <v>13000000</v>
      </c>
    </row>
    <row r="1007" spans="1:18" x14ac:dyDescent="0.25">
      <c r="A1007" s="1" t="s">
        <v>5747</v>
      </c>
      <c r="B1007" s="2">
        <v>40347</v>
      </c>
      <c r="C1007" s="1" t="s">
        <v>32</v>
      </c>
      <c r="D1007" s="1" t="s">
        <v>20</v>
      </c>
      <c r="E1007" s="1" t="s">
        <v>3</v>
      </c>
      <c r="F1007" s="1" t="s">
        <v>4</v>
      </c>
      <c r="G1007" s="1" t="s">
        <v>92</v>
      </c>
      <c r="H1007" s="1" t="s">
        <v>880</v>
      </c>
      <c r="I1007" s="1" t="s">
        <v>242</v>
      </c>
      <c r="J1007" s="1">
        <v>12000</v>
      </c>
      <c r="K1007" s="1">
        <v>19310</v>
      </c>
      <c r="L1007" s="1">
        <v>11000</v>
      </c>
      <c r="M1007" s="1">
        <v>0</v>
      </c>
      <c r="N1007" s="1">
        <v>6.3</v>
      </c>
      <c r="O1007" s="1">
        <v>223</v>
      </c>
      <c r="P1007" s="1">
        <v>98</v>
      </c>
      <c r="Q1007" s="9">
        <v>3247816</v>
      </c>
      <c r="R1007" s="3">
        <v>22000000</v>
      </c>
    </row>
    <row r="1008" spans="1:18" x14ac:dyDescent="0.25">
      <c r="A1008" s="1" t="s">
        <v>5178</v>
      </c>
      <c r="B1008" s="2">
        <v>40006</v>
      </c>
      <c r="C1008" s="1" t="s">
        <v>32</v>
      </c>
      <c r="D1008" s="1" t="s">
        <v>2</v>
      </c>
      <c r="E1008" s="1" t="s">
        <v>3</v>
      </c>
      <c r="F1008" s="1" t="s">
        <v>4</v>
      </c>
      <c r="G1008" s="1" t="s">
        <v>92</v>
      </c>
      <c r="H1008" s="1" t="s">
        <v>462</v>
      </c>
      <c r="I1008" s="1" t="s">
        <v>4435</v>
      </c>
      <c r="J1008" s="1">
        <v>12000</v>
      </c>
      <c r="K1008" s="1">
        <v>13809</v>
      </c>
      <c r="L1008" s="1">
        <v>0</v>
      </c>
      <c r="M1008" s="1">
        <v>6000</v>
      </c>
      <c r="N1008" s="1">
        <v>6.7</v>
      </c>
      <c r="O1008" s="1">
        <v>280</v>
      </c>
      <c r="P1008" s="1">
        <v>122</v>
      </c>
      <c r="Q1008" s="9">
        <v>1697956</v>
      </c>
      <c r="R1008" s="3">
        <v>20000000</v>
      </c>
    </row>
    <row r="1009" spans="1:18" x14ac:dyDescent="0.25">
      <c r="A1009" s="1" t="s">
        <v>297</v>
      </c>
      <c r="B1009" s="2">
        <v>29261</v>
      </c>
      <c r="C1009" s="1" t="s">
        <v>32</v>
      </c>
      <c r="D1009" s="1" t="s">
        <v>40</v>
      </c>
      <c r="E1009" s="1" t="s">
        <v>3</v>
      </c>
      <c r="F1009" s="1" t="s">
        <v>4</v>
      </c>
      <c r="G1009" s="1" t="s">
        <v>92</v>
      </c>
      <c r="H1009" s="1" t="s">
        <v>298</v>
      </c>
      <c r="I1009" s="1" t="s">
        <v>299</v>
      </c>
      <c r="J1009" s="1">
        <v>12000</v>
      </c>
      <c r="K1009" s="1">
        <v>14255</v>
      </c>
      <c r="L1009" s="1">
        <v>517</v>
      </c>
      <c r="M1009" s="1">
        <v>1000</v>
      </c>
      <c r="N1009" s="1">
        <v>6.8</v>
      </c>
      <c r="O1009" s="1">
        <v>102</v>
      </c>
      <c r="P1009" s="1">
        <v>325</v>
      </c>
      <c r="Q1009" s="9">
        <v>1500000</v>
      </c>
      <c r="R1009" s="3">
        <v>44000000</v>
      </c>
    </row>
    <row r="1010" spans="1:18" x14ac:dyDescent="0.25">
      <c r="A1010" s="1" t="s">
        <v>6978</v>
      </c>
      <c r="B1010" s="2">
        <v>42173</v>
      </c>
      <c r="C1010" s="1" t="s">
        <v>32</v>
      </c>
      <c r="D1010" s="1" t="s">
        <v>40</v>
      </c>
      <c r="E1010" s="1" t="s">
        <v>3</v>
      </c>
      <c r="F1010" s="1" t="s">
        <v>161</v>
      </c>
      <c r="G1010" s="1" t="s">
        <v>84</v>
      </c>
      <c r="H1010" s="1" t="s">
        <v>298</v>
      </c>
      <c r="I1010" s="1" t="s">
        <v>4935</v>
      </c>
      <c r="J1010" s="1">
        <v>12000</v>
      </c>
      <c r="K1010" s="1">
        <v>30230</v>
      </c>
      <c r="L1010" s="1">
        <v>54</v>
      </c>
      <c r="M1010" s="1">
        <v>31000</v>
      </c>
      <c r="N1010" s="1">
        <v>7.8</v>
      </c>
      <c r="O1010" s="1">
        <v>119</v>
      </c>
      <c r="P1010" s="1">
        <v>108</v>
      </c>
      <c r="Q1010" s="9">
        <v>1339152</v>
      </c>
      <c r="R1010" s="3">
        <v>81200000</v>
      </c>
    </row>
    <row r="1011" spans="1:18" x14ac:dyDescent="0.25">
      <c r="A1011" s="1" t="s">
        <v>1372</v>
      </c>
      <c r="B1011" s="2">
        <v>35229</v>
      </c>
      <c r="C1011" s="1" t="s">
        <v>32</v>
      </c>
      <c r="D1011" s="1" t="s">
        <v>2</v>
      </c>
      <c r="E1011" s="1" t="s">
        <v>3</v>
      </c>
      <c r="F1011" s="1" t="s">
        <v>161</v>
      </c>
      <c r="G1011" s="1" t="s">
        <v>92</v>
      </c>
      <c r="H1011" s="1" t="s">
        <v>1282</v>
      </c>
      <c r="I1011" s="1" t="s">
        <v>1373</v>
      </c>
      <c r="J1011" s="1">
        <v>12000</v>
      </c>
      <c r="K1011" s="1">
        <v>14579</v>
      </c>
      <c r="L1011" s="1">
        <v>500</v>
      </c>
      <c r="M1011" s="1">
        <v>228</v>
      </c>
      <c r="N1011" s="1">
        <v>6.3</v>
      </c>
      <c r="O1011" s="1">
        <v>31</v>
      </c>
      <c r="P1011" s="1">
        <v>116</v>
      </c>
      <c r="Q1011" s="9">
        <v>1292527</v>
      </c>
      <c r="R1011" s="3">
        <v>19000000</v>
      </c>
    </row>
    <row r="1012" spans="1:18" x14ac:dyDescent="0.25">
      <c r="A1012" s="1" t="s">
        <v>1468</v>
      </c>
      <c r="B1012" s="2">
        <v>35065</v>
      </c>
      <c r="C1012" s="1" t="s">
        <v>32</v>
      </c>
      <c r="D1012" s="1" t="s">
        <v>20</v>
      </c>
      <c r="E1012" s="1" t="s">
        <v>3</v>
      </c>
      <c r="F1012" s="1" t="s">
        <v>4</v>
      </c>
      <c r="G1012" s="1" t="s">
        <v>92</v>
      </c>
      <c r="H1012" s="1" t="s">
        <v>1282</v>
      </c>
      <c r="I1012" s="1" t="s">
        <v>1282</v>
      </c>
      <c r="J1012" s="1">
        <v>12000</v>
      </c>
      <c r="K1012" s="1">
        <v>14420</v>
      </c>
      <c r="L1012" s="1">
        <v>12000</v>
      </c>
      <c r="M1012" s="1">
        <v>872</v>
      </c>
      <c r="N1012" s="1">
        <v>7.2</v>
      </c>
      <c r="O1012" s="1">
        <v>43</v>
      </c>
      <c r="P1012" s="1">
        <v>95</v>
      </c>
      <c r="Q1012" s="9">
        <v>695229</v>
      </c>
      <c r="R1012" s="3">
        <v>1300000</v>
      </c>
    </row>
    <row r="1013" spans="1:18" x14ac:dyDescent="0.25">
      <c r="A1013" s="1" t="s">
        <v>1281</v>
      </c>
      <c r="B1013" s="2">
        <v>34843</v>
      </c>
      <c r="C1013" s="1" t="s">
        <v>32</v>
      </c>
      <c r="D1013" s="1" t="s">
        <v>2</v>
      </c>
      <c r="E1013" s="1" t="s">
        <v>3</v>
      </c>
      <c r="F1013" s="1" t="s">
        <v>4</v>
      </c>
      <c r="G1013" s="1" t="s">
        <v>92</v>
      </c>
      <c r="H1013" s="1" t="s">
        <v>1282</v>
      </c>
      <c r="I1013" s="1" t="s">
        <v>1283</v>
      </c>
      <c r="J1013" s="1">
        <v>12000</v>
      </c>
      <c r="K1013" s="1">
        <v>14889</v>
      </c>
      <c r="L1013" s="1">
        <v>39</v>
      </c>
      <c r="M1013" s="1">
        <v>0</v>
      </c>
      <c r="N1013" s="1">
        <v>6.8</v>
      </c>
      <c r="O1013" s="1">
        <v>52</v>
      </c>
      <c r="P1013" s="1">
        <v>115</v>
      </c>
      <c r="Q1013" s="9">
        <v>529766</v>
      </c>
      <c r="R1013" s="3">
        <v>7000000</v>
      </c>
    </row>
    <row r="1014" spans="1:18" x14ac:dyDescent="0.25">
      <c r="A1014" s="1" t="s">
        <v>6419</v>
      </c>
      <c r="B1014" s="2">
        <v>41400</v>
      </c>
      <c r="C1014" s="1" t="s">
        <v>32</v>
      </c>
      <c r="D1014" s="1" t="s">
        <v>9</v>
      </c>
      <c r="E1014" s="1" t="s">
        <v>3</v>
      </c>
      <c r="F1014" s="1" t="s">
        <v>4</v>
      </c>
      <c r="G1014" s="1" t="s">
        <v>92</v>
      </c>
      <c r="H1014" s="1" t="s">
        <v>462</v>
      </c>
      <c r="I1014" s="1" t="s">
        <v>2364</v>
      </c>
      <c r="J1014" s="1">
        <v>12000</v>
      </c>
      <c r="K1014" s="1">
        <v>13607</v>
      </c>
      <c r="L1014" s="1">
        <v>234</v>
      </c>
      <c r="M1014" s="1">
        <v>11000</v>
      </c>
      <c r="N1014" s="1">
        <v>6.9</v>
      </c>
      <c r="O1014" s="1">
        <v>232</v>
      </c>
      <c r="P1014" s="1">
        <v>117</v>
      </c>
      <c r="Q1014" s="9">
        <v>371897</v>
      </c>
      <c r="R1014" s="3">
        <v>4000000</v>
      </c>
    </row>
    <row r="1015" spans="1:18" x14ac:dyDescent="0.25">
      <c r="A1015" s="1" t="s">
        <v>6212</v>
      </c>
      <c r="B1015" s="2">
        <v>41038</v>
      </c>
      <c r="C1015" s="1" t="s">
        <v>32</v>
      </c>
      <c r="D1015" s="1" t="s">
        <v>77</v>
      </c>
      <c r="E1015" s="1" t="s">
        <v>3</v>
      </c>
      <c r="F1015" s="1" t="s">
        <v>4</v>
      </c>
      <c r="G1015" s="1" t="s">
        <v>92</v>
      </c>
      <c r="H1015" s="1" t="s">
        <v>462</v>
      </c>
      <c r="I1015" s="1" t="s">
        <v>1529</v>
      </c>
      <c r="J1015" s="1">
        <v>12000</v>
      </c>
      <c r="K1015" s="1">
        <v>14978</v>
      </c>
      <c r="L1015" s="1">
        <v>165</v>
      </c>
      <c r="M1015" s="1">
        <v>0</v>
      </c>
      <c r="N1015" s="1">
        <v>5.5</v>
      </c>
      <c r="O1015" s="1">
        <v>98</v>
      </c>
      <c r="P1015" s="1">
        <v>96</v>
      </c>
      <c r="Q1015" s="9">
        <v>183125</v>
      </c>
      <c r="R1015" s="3">
        <v>35000000</v>
      </c>
    </row>
    <row r="1016" spans="1:18" x14ac:dyDescent="0.25">
      <c r="A1016" s="1" t="s">
        <v>5415</v>
      </c>
      <c r="B1016" s="2">
        <v>40162</v>
      </c>
      <c r="C1016" s="1" t="s">
        <v>32</v>
      </c>
      <c r="D1016" s="1" t="s">
        <v>9</v>
      </c>
      <c r="E1016" s="1" t="s">
        <v>3</v>
      </c>
      <c r="F1016" s="1" t="s">
        <v>4</v>
      </c>
      <c r="G1016" s="1" t="s">
        <v>92</v>
      </c>
      <c r="H1016" s="1" t="s">
        <v>1282</v>
      </c>
      <c r="I1016" s="1" t="s">
        <v>5416</v>
      </c>
      <c r="J1016" s="1">
        <v>12000</v>
      </c>
      <c r="K1016" s="1">
        <v>14462</v>
      </c>
      <c r="L1016" s="1">
        <v>38</v>
      </c>
      <c r="M1016" s="1">
        <v>0</v>
      </c>
      <c r="N1016" s="1">
        <v>7.2</v>
      </c>
      <c r="O1016" s="1">
        <v>217</v>
      </c>
      <c r="P1016" s="1">
        <v>105</v>
      </c>
      <c r="Q1016" s="9">
        <v>66637</v>
      </c>
      <c r="R1016" s="3">
        <v>6500000</v>
      </c>
    </row>
    <row r="1017" spans="1:18" x14ac:dyDescent="0.25">
      <c r="A1017" s="1" t="s">
        <v>5422</v>
      </c>
      <c r="B1017" s="2">
        <v>40004</v>
      </c>
      <c r="C1017" s="1" t="s">
        <v>32</v>
      </c>
      <c r="D1017" s="1" t="s">
        <v>20</v>
      </c>
      <c r="E1017" s="1" t="s">
        <v>3</v>
      </c>
      <c r="F1017" s="1" t="s">
        <v>4</v>
      </c>
      <c r="G1017" s="1" t="s">
        <v>132</v>
      </c>
      <c r="H1017" s="1" t="s">
        <v>298</v>
      </c>
      <c r="I1017" s="1" t="s">
        <v>5423</v>
      </c>
      <c r="J1017" s="1">
        <v>12000</v>
      </c>
      <c r="K1017" s="1">
        <v>16118</v>
      </c>
      <c r="L1017" s="1">
        <v>7</v>
      </c>
      <c r="M1017" s="1">
        <v>370</v>
      </c>
      <c r="N1017" s="1">
        <v>5.5</v>
      </c>
      <c r="O1017" s="1">
        <v>23</v>
      </c>
      <c r="P1017" s="1">
        <v>91</v>
      </c>
      <c r="Q1017" s="9">
        <v>19348</v>
      </c>
      <c r="R1017" s="3">
        <v>10000000</v>
      </c>
    </row>
    <row r="1018" spans="1:18" x14ac:dyDescent="0.25">
      <c r="A1018" s="1" t="s">
        <v>250</v>
      </c>
      <c r="B1018" s="2">
        <v>28163</v>
      </c>
      <c r="C1018" s="1" t="s">
        <v>32</v>
      </c>
      <c r="D1018" s="1" t="s">
        <v>77</v>
      </c>
      <c r="E1018" s="1" t="s">
        <v>3</v>
      </c>
      <c r="F1018" s="1" t="s">
        <v>4</v>
      </c>
      <c r="G1018" s="1" t="s">
        <v>84</v>
      </c>
      <c r="H1018" s="1" t="s">
        <v>199</v>
      </c>
      <c r="I1018" s="1" t="s">
        <v>200</v>
      </c>
      <c r="J1018" s="1">
        <v>11000</v>
      </c>
      <c r="K1018" s="1">
        <v>13485</v>
      </c>
      <c r="L1018" s="1">
        <v>0</v>
      </c>
      <c r="M1018" s="1">
        <v>33000</v>
      </c>
      <c r="N1018" s="1">
        <v>8.6999999999999993</v>
      </c>
      <c r="O1018" s="1">
        <v>282</v>
      </c>
      <c r="P1018" s="1">
        <v>125</v>
      </c>
      <c r="Q1018" s="9">
        <v>460935665</v>
      </c>
      <c r="R1018" s="3">
        <v>11000000</v>
      </c>
    </row>
    <row r="1019" spans="1:18" x14ac:dyDescent="0.25">
      <c r="A1019" s="1" t="s">
        <v>2687</v>
      </c>
      <c r="B1019" s="2">
        <v>36935</v>
      </c>
      <c r="C1019" s="1" t="s">
        <v>32</v>
      </c>
      <c r="D1019" s="1" t="s">
        <v>40</v>
      </c>
      <c r="E1019" s="1" t="s">
        <v>3</v>
      </c>
      <c r="F1019" s="1" t="s">
        <v>83</v>
      </c>
      <c r="G1019" s="1" t="s">
        <v>84</v>
      </c>
      <c r="H1019" s="1" t="s">
        <v>2688</v>
      </c>
      <c r="I1019" s="1" t="s">
        <v>793</v>
      </c>
      <c r="J1019" s="1">
        <v>11000</v>
      </c>
      <c r="K1019" s="1">
        <v>13191</v>
      </c>
      <c r="L1019" s="1">
        <v>0</v>
      </c>
      <c r="M1019" s="1">
        <v>16000</v>
      </c>
      <c r="N1019" s="1">
        <v>7.5</v>
      </c>
      <c r="O1019" s="1">
        <v>258</v>
      </c>
      <c r="P1019" s="1">
        <v>159</v>
      </c>
      <c r="Q1019" s="9">
        <v>317557891</v>
      </c>
      <c r="R1019" s="3">
        <v>125000000</v>
      </c>
    </row>
    <row r="1020" spans="1:18" x14ac:dyDescent="0.25">
      <c r="A1020" s="1" t="s">
        <v>4926</v>
      </c>
      <c r="B1020" s="2">
        <v>39808</v>
      </c>
      <c r="C1020" s="1" t="s">
        <v>32</v>
      </c>
      <c r="D1020" s="1" t="s">
        <v>77</v>
      </c>
      <c r="E1020" s="1" t="s">
        <v>3</v>
      </c>
      <c r="F1020" s="1" t="s">
        <v>4</v>
      </c>
      <c r="G1020" s="1" t="s">
        <v>132</v>
      </c>
      <c r="H1020" s="1" t="s">
        <v>199</v>
      </c>
      <c r="I1020" s="1" t="s">
        <v>225</v>
      </c>
      <c r="J1020" s="1">
        <v>11000</v>
      </c>
      <c r="K1020" s="1">
        <v>14959</v>
      </c>
      <c r="L1020" s="1">
        <v>14000</v>
      </c>
      <c r="M1020" s="1">
        <v>5000</v>
      </c>
      <c r="N1020" s="1">
        <v>6.2</v>
      </c>
      <c r="O1020" s="1">
        <v>470</v>
      </c>
      <c r="P1020" s="1">
        <v>122</v>
      </c>
      <c r="Q1020" s="9">
        <v>317011114</v>
      </c>
      <c r="R1020" s="3">
        <v>185000000</v>
      </c>
    </row>
    <row r="1021" spans="1:18" x14ac:dyDescent="0.25">
      <c r="A1021" s="1" t="s">
        <v>409</v>
      </c>
      <c r="B1021" s="2">
        <v>30674</v>
      </c>
      <c r="C1021" s="1" t="s">
        <v>32</v>
      </c>
      <c r="D1021" s="1" t="s">
        <v>77</v>
      </c>
      <c r="E1021" s="1" t="s">
        <v>3</v>
      </c>
      <c r="F1021" s="1" t="s">
        <v>4</v>
      </c>
      <c r="G1021" s="1" t="s">
        <v>84</v>
      </c>
      <c r="H1021" s="1" t="s">
        <v>199</v>
      </c>
      <c r="I1021" s="1" t="s">
        <v>410</v>
      </c>
      <c r="J1021" s="1">
        <v>11000</v>
      </c>
      <c r="K1021" s="1">
        <v>13649</v>
      </c>
      <c r="L1021" s="1">
        <v>37</v>
      </c>
      <c r="M1021" s="1">
        <v>14000</v>
      </c>
      <c r="N1021" s="1">
        <v>8.4</v>
      </c>
      <c r="O1021" s="1">
        <v>197</v>
      </c>
      <c r="P1021" s="1">
        <v>134</v>
      </c>
      <c r="Q1021" s="9">
        <v>309125409</v>
      </c>
      <c r="R1021" s="3">
        <v>32500000</v>
      </c>
    </row>
    <row r="1022" spans="1:18" x14ac:dyDescent="0.25">
      <c r="A1022" s="1" t="s">
        <v>309</v>
      </c>
      <c r="B1022" s="2">
        <v>29331</v>
      </c>
      <c r="C1022" s="1" t="s">
        <v>32</v>
      </c>
      <c r="D1022" s="1" t="s">
        <v>77</v>
      </c>
      <c r="E1022" s="1" t="s">
        <v>3</v>
      </c>
      <c r="F1022" s="1" t="s">
        <v>4</v>
      </c>
      <c r="G1022" s="1" t="s">
        <v>84</v>
      </c>
      <c r="H1022" s="1" t="s">
        <v>199</v>
      </c>
      <c r="I1022" s="1" t="s">
        <v>310</v>
      </c>
      <c r="J1022" s="1">
        <v>11000</v>
      </c>
      <c r="K1022" s="1">
        <v>12643</v>
      </c>
      <c r="L1022" s="1">
        <v>883</v>
      </c>
      <c r="M1022" s="1">
        <v>17000</v>
      </c>
      <c r="N1022" s="1">
        <v>8.8000000000000007</v>
      </c>
      <c r="O1022" s="1">
        <v>223</v>
      </c>
      <c r="P1022" s="1">
        <v>127</v>
      </c>
      <c r="Q1022" s="9">
        <v>290158751</v>
      </c>
      <c r="R1022" s="3">
        <v>18000000</v>
      </c>
    </row>
    <row r="1023" spans="1:18" x14ac:dyDescent="0.25">
      <c r="A1023" s="1" t="s">
        <v>3050</v>
      </c>
      <c r="B1023" s="2">
        <v>37456</v>
      </c>
      <c r="C1023" s="1" t="s">
        <v>32</v>
      </c>
      <c r="D1023" s="1" t="s">
        <v>40</v>
      </c>
      <c r="E1023" s="1" t="s">
        <v>3</v>
      </c>
      <c r="F1023" s="1" t="s">
        <v>83</v>
      </c>
      <c r="G1023" s="1" t="s">
        <v>84</v>
      </c>
      <c r="H1023" s="1" t="s">
        <v>2688</v>
      </c>
      <c r="I1023" s="1" t="s">
        <v>793</v>
      </c>
      <c r="J1023" s="1">
        <v>11000</v>
      </c>
      <c r="K1023" s="1">
        <v>35672</v>
      </c>
      <c r="L1023" s="1">
        <v>0</v>
      </c>
      <c r="M1023" s="1">
        <v>0</v>
      </c>
      <c r="N1023" s="1">
        <v>7.4</v>
      </c>
      <c r="O1023" s="1">
        <v>232</v>
      </c>
      <c r="P1023" s="1">
        <v>174</v>
      </c>
      <c r="Q1023" s="9">
        <v>261970615</v>
      </c>
      <c r="R1023" s="3">
        <v>100000000</v>
      </c>
    </row>
    <row r="1024" spans="1:18" x14ac:dyDescent="0.25">
      <c r="A1024" s="1" t="s">
        <v>6770</v>
      </c>
      <c r="B1024" s="2">
        <v>41672</v>
      </c>
      <c r="C1024" s="1" t="s">
        <v>32</v>
      </c>
      <c r="D1024" s="1" t="s">
        <v>77</v>
      </c>
      <c r="E1024" s="1" t="s">
        <v>3</v>
      </c>
      <c r="F1024" s="1" t="s">
        <v>334</v>
      </c>
      <c r="G1024" s="1" t="s">
        <v>84</v>
      </c>
      <c r="H1024" s="1" t="s">
        <v>715</v>
      </c>
      <c r="I1024" s="1" t="s">
        <v>5211</v>
      </c>
      <c r="J1024" s="1">
        <v>11000</v>
      </c>
      <c r="K1024" s="1">
        <v>22128</v>
      </c>
      <c r="L1024" s="1">
        <v>97</v>
      </c>
      <c r="M1024" s="1">
        <v>64000</v>
      </c>
      <c r="N1024" s="1">
        <v>7.8</v>
      </c>
      <c r="O1024" s="1">
        <v>435</v>
      </c>
      <c r="P1024" s="1">
        <v>100</v>
      </c>
      <c r="Q1024" s="9">
        <v>257756197</v>
      </c>
      <c r="R1024" s="3">
        <v>60000000</v>
      </c>
    </row>
    <row r="1025" spans="1:18" x14ac:dyDescent="0.25">
      <c r="A1025" s="1" t="s">
        <v>3659</v>
      </c>
      <c r="B1025" s="2">
        <v>38045</v>
      </c>
      <c r="C1025" s="1" t="s">
        <v>32</v>
      </c>
      <c r="D1025" s="1" t="s">
        <v>40</v>
      </c>
      <c r="E1025" s="1" t="s">
        <v>3</v>
      </c>
      <c r="F1025" s="1" t="s">
        <v>83</v>
      </c>
      <c r="G1025" s="1" t="s">
        <v>84</v>
      </c>
      <c r="H1025" s="1" t="s">
        <v>2688</v>
      </c>
      <c r="I1025" s="1" t="s">
        <v>2924</v>
      </c>
      <c r="J1025" s="1">
        <v>11000</v>
      </c>
      <c r="K1025" s="1">
        <v>33284</v>
      </c>
      <c r="L1025" s="1">
        <v>0</v>
      </c>
      <c r="M1025" s="1">
        <v>11000</v>
      </c>
      <c r="N1025" s="1">
        <v>7.8</v>
      </c>
      <c r="O1025" s="1">
        <v>274</v>
      </c>
      <c r="P1025" s="1">
        <v>142</v>
      </c>
      <c r="Q1025" s="9">
        <v>249358727</v>
      </c>
      <c r="R1025" s="3">
        <v>130000000</v>
      </c>
    </row>
    <row r="1026" spans="1:18" x14ac:dyDescent="0.25">
      <c r="A1026" s="1" t="s">
        <v>3292</v>
      </c>
      <c r="B1026" s="2">
        <v>37884</v>
      </c>
      <c r="C1026" s="1" t="s">
        <v>32</v>
      </c>
      <c r="D1026" s="1" t="s">
        <v>20</v>
      </c>
      <c r="E1026" s="1" t="s">
        <v>3</v>
      </c>
      <c r="F1026" s="1" t="s">
        <v>4</v>
      </c>
      <c r="G1026" s="1" t="s">
        <v>132</v>
      </c>
      <c r="H1026" s="1" t="s">
        <v>715</v>
      </c>
      <c r="I1026" s="1" t="s">
        <v>1056</v>
      </c>
      <c r="J1026" s="1">
        <v>11000</v>
      </c>
      <c r="K1026" s="1">
        <v>21276</v>
      </c>
      <c r="L1026" s="1">
        <v>293</v>
      </c>
      <c r="M1026" s="1">
        <v>0</v>
      </c>
      <c r="N1026" s="1">
        <v>6.7</v>
      </c>
      <c r="O1026" s="1">
        <v>191</v>
      </c>
      <c r="P1026" s="1">
        <v>101</v>
      </c>
      <c r="Q1026" s="9">
        <v>242589580</v>
      </c>
      <c r="R1026" s="3">
        <v>81000000</v>
      </c>
    </row>
    <row r="1027" spans="1:18" x14ac:dyDescent="0.25">
      <c r="A1027" s="1" t="s">
        <v>341</v>
      </c>
      <c r="B1027" s="2">
        <v>29722</v>
      </c>
      <c r="C1027" s="1" t="s">
        <v>32</v>
      </c>
      <c r="D1027" s="1" t="s">
        <v>77</v>
      </c>
      <c r="E1027" s="1" t="s">
        <v>3</v>
      </c>
      <c r="F1027" s="1" t="s">
        <v>4</v>
      </c>
      <c r="G1027" s="1" t="s">
        <v>84</v>
      </c>
      <c r="H1027" s="1" t="s">
        <v>199</v>
      </c>
      <c r="I1027" s="1" t="s">
        <v>225</v>
      </c>
      <c r="J1027" s="1">
        <v>11000</v>
      </c>
      <c r="K1027" s="1">
        <v>12906</v>
      </c>
      <c r="L1027" s="1">
        <v>14000</v>
      </c>
      <c r="M1027" s="1">
        <v>16000</v>
      </c>
      <c r="N1027" s="1">
        <v>8.5</v>
      </c>
      <c r="O1027" s="1">
        <v>234</v>
      </c>
      <c r="P1027" s="1">
        <v>115</v>
      </c>
      <c r="Q1027" s="9">
        <v>242374454</v>
      </c>
      <c r="R1027" s="3">
        <v>18000000</v>
      </c>
    </row>
    <row r="1028" spans="1:18" x14ac:dyDescent="0.25">
      <c r="A1028" s="1" t="s">
        <v>6681</v>
      </c>
      <c r="B1028" s="2">
        <v>41704</v>
      </c>
      <c r="C1028" s="1" t="s">
        <v>32</v>
      </c>
      <c r="D1028" s="1" t="s">
        <v>77</v>
      </c>
      <c r="E1028" s="1" t="s">
        <v>3</v>
      </c>
      <c r="F1028" s="1" t="s">
        <v>4</v>
      </c>
      <c r="G1028" s="1" t="s">
        <v>84</v>
      </c>
      <c r="H1028" s="1" t="s">
        <v>1207</v>
      </c>
      <c r="I1028" s="1" t="s">
        <v>6682</v>
      </c>
      <c r="J1028" s="1">
        <v>11000</v>
      </c>
      <c r="K1028" s="1">
        <v>15516</v>
      </c>
      <c r="L1028" s="1">
        <v>171</v>
      </c>
      <c r="M1028" s="1">
        <v>89000</v>
      </c>
      <c r="N1028" s="1">
        <v>7</v>
      </c>
      <c r="O1028" s="1">
        <v>401</v>
      </c>
      <c r="P1028" s="1">
        <v>97</v>
      </c>
      <c r="Q1028" s="9">
        <v>241407328</v>
      </c>
      <c r="R1028" s="3">
        <v>180000000</v>
      </c>
    </row>
    <row r="1029" spans="1:18" x14ac:dyDescent="0.25">
      <c r="A1029" s="1" t="s">
        <v>4934</v>
      </c>
      <c r="B1029" s="2">
        <v>39494</v>
      </c>
      <c r="C1029" s="1" t="s">
        <v>32</v>
      </c>
      <c r="D1029" s="1" t="s">
        <v>77</v>
      </c>
      <c r="E1029" s="1" t="s">
        <v>3</v>
      </c>
      <c r="F1029" s="1" t="s">
        <v>4</v>
      </c>
      <c r="G1029" s="1" t="s">
        <v>84</v>
      </c>
      <c r="H1029" s="1" t="s">
        <v>1207</v>
      </c>
      <c r="I1029" s="1" t="s">
        <v>4935</v>
      </c>
      <c r="J1029" s="1">
        <v>11000</v>
      </c>
      <c r="K1029" s="1">
        <v>12754</v>
      </c>
      <c r="L1029" s="1">
        <v>54</v>
      </c>
      <c r="M1029" s="1">
        <v>6000</v>
      </c>
      <c r="N1029" s="1">
        <v>7.6</v>
      </c>
      <c r="O1029" s="1">
        <v>266</v>
      </c>
      <c r="P1029" s="1">
        <v>92</v>
      </c>
      <c r="Q1029" s="9">
        <v>215395021</v>
      </c>
      <c r="R1029" s="3">
        <v>130000000</v>
      </c>
    </row>
    <row r="1030" spans="1:18" x14ac:dyDescent="0.25">
      <c r="A1030" s="1" t="s">
        <v>6942</v>
      </c>
      <c r="B1030" s="2">
        <v>42164</v>
      </c>
      <c r="C1030" s="1" t="s">
        <v>32</v>
      </c>
      <c r="D1030" s="1" t="s">
        <v>77</v>
      </c>
      <c r="E1030" s="1" t="s">
        <v>3</v>
      </c>
      <c r="F1030" s="1" t="s">
        <v>83</v>
      </c>
      <c r="G1030" s="1" t="s">
        <v>132</v>
      </c>
      <c r="H1030" s="1" t="s">
        <v>5976</v>
      </c>
      <c r="I1030" s="1" t="s">
        <v>1964</v>
      </c>
      <c r="J1030" s="1">
        <v>11000</v>
      </c>
      <c r="K1030" s="1">
        <v>11700</v>
      </c>
      <c r="L1030" s="1">
        <v>0</v>
      </c>
      <c r="M1030" s="1">
        <v>85000</v>
      </c>
      <c r="N1030" s="1">
        <v>6.8</v>
      </c>
      <c r="O1030" s="1">
        <v>602</v>
      </c>
      <c r="P1030" s="1">
        <v>148</v>
      </c>
      <c r="Q1030" s="9">
        <v>200074175</v>
      </c>
      <c r="R1030" s="3">
        <v>245000000</v>
      </c>
    </row>
    <row r="1031" spans="1:18" x14ac:dyDescent="0.25">
      <c r="A1031" s="1" t="s">
        <v>726</v>
      </c>
      <c r="B1031" s="2">
        <v>32646</v>
      </c>
      <c r="C1031" s="1" t="s">
        <v>32</v>
      </c>
      <c r="D1031" s="1" t="s">
        <v>77</v>
      </c>
      <c r="E1031" s="1" t="s">
        <v>3</v>
      </c>
      <c r="F1031" s="1" t="s">
        <v>4</v>
      </c>
      <c r="G1031" s="1" t="s">
        <v>132</v>
      </c>
      <c r="H1031" s="1" t="s">
        <v>199</v>
      </c>
      <c r="I1031" s="1" t="s">
        <v>225</v>
      </c>
      <c r="J1031" s="1">
        <v>11000</v>
      </c>
      <c r="K1031" s="1">
        <v>12884</v>
      </c>
      <c r="L1031" s="1">
        <v>14000</v>
      </c>
      <c r="M1031" s="1">
        <v>0</v>
      </c>
      <c r="N1031" s="1">
        <v>8.3000000000000007</v>
      </c>
      <c r="O1031" s="1">
        <v>149</v>
      </c>
      <c r="P1031" s="1">
        <v>127</v>
      </c>
      <c r="Q1031" s="9">
        <v>197171806</v>
      </c>
      <c r="R1031" s="3">
        <v>48000000</v>
      </c>
    </row>
    <row r="1032" spans="1:18" x14ac:dyDescent="0.25">
      <c r="A1032" s="1" t="s">
        <v>6661</v>
      </c>
      <c r="B1032" s="2">
        <v>42001</v>
      </c>
      <c r="C1032" s="1" t="s">
        <v>32</v>
      </c>
      <c r="D1032" s="1" t="s">
        <v>40</v>
      </c>
      <c r="E1032" s="1" t="s">
        <v>3</v>
      </c>
      <c r="F1032" s="1" t="s">
        <v>4</v>
      </c>
      <c r="G1032" s="1" t="s">
        <v>132</v>
      </c>
      <c r="H1032" s="1" t="s">
        <v>1377</v>
      </c>
      <c r="I1032" s="1" t="s">
        <v>2413</v>
      </c>
      <c r="J1032" s="1">
        <v>11000</v>
      </c>
      <c r="K1032" s="1">
        <v>31488</v>
      </c>
      <c r="L1032" s="1">
        <v>22000</v>
      </c>
      <c r="M1032" s="1">
        <v>349000</v>
      </c>
      <c r="N1032" s="1">
        <v>8.6</v>
      </c>
      <c r="O1032" s="1">
        <v>712</v>
      </c>
      <c r="P1032" s="1">
        <v>169</v>
      </c>
      <c r="Q1032" s="9">
        <v>187991439</v>
      </c>
      <c r="R1032" s="3">
        <v>165000000</v>
      </c>
    </row>
    <row r="1033" spans="1:18" x14ac:dyDescent="0.25">
      <c r="A1033" s="1" t="s">
        <v>4046</v>
      </c>
      <c r="B1033" s="2">
        <v>38571</v>
      </c>
      <c r="C1033" s="1" t="s">
        <v>32</v>
      </c>
      <c r="D1033" s="1" t="s">
        <v>77</v>
      </c>
      <c r="E1033" s="1" t="s">
        <v>3</v>
      </c>
      <c r="F1033" s="1" t="s">
        <v>4</v>
      </c>
      <c r="G1033" s="1" t="s">
        <v>132</v>
      </c>
      <c r="H1033" s="1" t="s">
        <v>1045</v>
      </c>
      <c r="I1033" s="1" t="s">
        <v>1426</v>
      </c>
      <c r="J1033" s="1">
        <v>11000</v>
      </c>
      <c r="K1033" s="1">
        <v>22722</v>
      </c>
      <c r="L1033" s="1">
        <v>218</v>
      </c>
      <c r="M1033" s="1">
        <v>0</v>
      </c>
      <c r="N1033" s="1">
        <v>6.5</v>
      </c>
      <c r="O1033" s="1">
        <v>233</v>
      </c>
      <c r="P1033" s="1">
        <v>126</v>
      </c>
      <c r="Q1033" s="9">
        <v>186336103</v>
      </c>
      <c r="R1033" s="3">
        <v>120000000</v>
      </c>
    </row>
    <row r="1034" spans="1:18" x14ac:dyDescent="0.25">
      <c r="A1034" s="1" t="s">
        <v>1029</v>
      </c>
      <c r="B1034" s="2">
        <v>34207</v>
      </c>
      <c r="C1034" s="1" t="s">
        <v>32</v>
      </c>
      <c r="D1034" s="1" t="s">
        <v>77</v>
      </c>
      <c r="E1034" s="1" t="s">
        <v>3</v>
      </c>
      <c r="F1034" s="1" t="s">
        <v>4</v>
      </c>
      <c r="G1034" s="1" t="s">
        <v>132</v>
      </c>
      <c r="H1034" s="1" t="s">
        <v>199</v>
      </c>
      <c r="I1034" s="1" t="s">
        <v>1030</v>
      </c>
      <c r="J1034" s="1">
        <v>11000</v>
      </c>
      <c r="K1034" s="1">
        <v>13357</v>
      </c>
      <c r="L1034" s="1">
        <v>99</v>
      </c>
      <c r="M1034" s="1">
        <v>0</v>
      </c>
      <c r="N1034" s="1">
        <v>7.8</v>
      </c>
      <c r="O1034" s="1">
        <v>119</v>
      </c>
      <c r="P1034" s="1">
        <v>130</v>
      </c>
      <c r="Q1034" s="9">
        <v>183875760</v>
      </c>
      <c r="R1034" s="3">
        <v>44000000</v>
      </c>
    </row>
    <row r="1035" spans="1:18" x14ac:dyDescent="0.25">
      <c r="A1035" s="1" t="s">
        <v>2781</v>
      </c>
      <c r="B1035" s="2">
        <v>37222</v>
      </c>
      <c r="C1035" s="1" t="s">
        <v>32</v>
      </c>
      <c r="D1035" s="1" t="s">
        <v>2</v>
      </c>
      <c r="E1035" s="1" t="s">
        <v>3</v>
      </c>
      <c r="F1035" s="1" t="s">
        <v>4</v>
      </c>
      <c r="G1035" s="1" t="s">
        <v>132</v>
      </c>
      <c r="H1035" s="1" t="s">
        <v>1045</v>
      </c>
      <c r="I1035" s="1" t="s">
        <v>745</v>
      </c>
      <c r="J1035" s="1">
        <v>11000</v>
      </c>
      <c r="K1035" s="1">
        <v>13028</v>
      </c>
      <c r="L1035" s="1">
        <v>0</v>
      </c>
      <c r="M1035" s="1">
        <v>0</v>
      </c>
      <c r="N1035" s="1">
        <v>7.8</v>
      </c>
      <c r="O1035" s="1">
        <v>186</v>
      </c>
      <c r="P1035" s="1">
        <v>116</v>
      </c>
      <c r="Q1035" s="9">
        <v>183405771</v>
      </c>
      <c r="R1035" s="3">
        <v>85000000</v>
      </c>
    </row>
    <row r="1036" spans="1:18" x14ac:dyDescent="0.25">
      <c r="A1036" s="1" t="s">
        <v>450</v>
      </c>
      <c r="B1036" s="2">
        <v>30985</v>
      </c>
      <c r="C1036" s="1" t="s">
        <v>32</v>
      </c>
      <c r="D1036" s="1" t="s">
        <v>77</v>
      </c>
      <c r="E1036" s="1" t="s">
        <v>3</v>
      </c>
      <c r="F1036" s="1" t="s">
        <v>4</v>
      </c>
      <c r="G1036" s="1" t="s">
        <v>84</v>
      </c>
      <c r="H1036" s="1" t="s">
        <v>199</v>
      </c>
      <c r="I1036" s="1" t="s">
        <v>225</v>
      </c>
      <c r="J1036" s="1">
        <v>11000</v>
      </c>
      <c r="K1036" s="1">
        <v>11898</v>
      </c>
      <c r="L1036" s="1">
        <v>14000</v>
      </c>
      <c r="M1036" s="1">
        <v>0</v>
      </c>
      <c r="N1036" s="1">
        <v>7.6</v>
      </c>
      <c r="O1036" s="1">
        <v>148</v>
      </c>
      <c r="P1036" s="1">
        <v>118</v>
      </c>
      <c r="Q1036" s="9">
        <v>179870271</v>
      </c>
      <c r="R1036" s="3">
        <v>28000000</v>
      </c>
    </row>
    <row r="1037" spans="1:18" x14ac:dyDescent="0.25">
      <c r="A1037" s="1" t="s">
        <v>5914</v>
      </c>
      <c r="B1037" s="2">
        <v>40880</v>
      </c>
      <c r="C1037" s="1" t="s">
        <v>32</v>
      </c>
      <c r="D1037" s="1" t="s">
        <v>77</v>
      </c>
      <c r="E1037" s="1" t="s">
        <v>3</v>
      </c>
      <c r="F1037" s="1" t="s">
        <v>4</v>
      </c>
      <c r="G1037" s="1" t="s">
        <v>132</v>
      </c>
      <c r="H1037" s="1" t="s">
        <v>2570</v>
      </c>
      <c r="I1037" s="1" t="s">
        <v>5915</v>
      </c>
      <c r="J1037" s="1">
        <v>11000</v>
      </c>
      <c r="K1037" s="1">
        <v>13118</v>
      </c>
      <c r="L1037" s="1">
        <v>81</v>
      </c>
      <c r="M1037" s="1">
        <v>47000</v>
      </c>
      <c r="N1037" s="1">
        <v>7.6</v>
      </c>
      <c r="O1037" s="1">
        <v>529</v>
      </c>
      <c r="P1037" s="1">
        <v>105</v>
      </c>
      <c r="Q1037" s="9">
        <v>176740650</v>
      </c>
      <c r="R1037" s="3">
        <v>93000000</v>
      </c>
    </row>
    <row r="1038" spans="1:18" x14ac:dyDescent="0.25">
      <c r="A1038" s="1" t="s">
        <v>5793</v>
      </c>
      <c r="B1038" s="2">
        <v>40844</v>
      </c>
      <c r="C1038" s="1" t="s">
        <v>32</v>
      </c>
      <c r="D1038" s="1" t="s">
        <v>77</v>
      </c>
      <c r="E1038" s="1" t="s">
        <v>3</v>
      </c>
      <c r="F1038" s="1" t="s">
        <v>4</v>
      </c>
      <c r="G1038" s="1" t="s">
        <v>132</v>
      </c>
      <c r="H1038" s="1" t="s">
        <v>2770</v>
      </c>
      <c r="I1038" s="1" t="s">
        <v>2725</v>
      </c>
      <c r="J1038" s="1">
        <v>11000</v>
      </c>
      <c r="K1038" s="1">
        <v>19761</v>
      </c>
      <c r="L1038" s="1">
        <v>394</v>
      </c>
      <c r="M1038" s="1">
        <v>46000</v>
      </c>
      <c r="N1038" s="1">
        <v>6.9</v>
      </c>
      <c r="O1038" s="1">
        <v>510</v>
      </c>
      <c r="P1038" s="1">
        <v>124</v>
      </c>
      <c r="Q1038" s="9">
        <v>176636816</v>
      </c>
      <c r="R1038" s="3">
        <v>140000000</v>
      </c>
    </row>
    <row r="1039" spans="1:18" x14ac:dyDescent="0.25">
      <c r="A1039" s="1" t="s">
        <v>1491</v>
      </c>
      <c r="B1039" s="2">
        <v>35541</v>
      </c>
      <c r="C1039" s="1" t="s">
        <v>32</v>
      </c>
      <c r="D1039" s="1" t="s">
        <v>77</v>
      </c>
      <c r="E1039" s="1" t="s">
        <v>3</v>
      </c>
      <c r="F1039" s="1" t="s">
        <v>4</v>
      </c>
      <c r="G1039" s="1" t="s">
        <v>92</v>
      </c>
      <c r="H1039" s="1" t="s">
        <v>199</v>
      </c>
      <c r="I1039" s="1" t="s">
        <v>322</v>
      </c>
      <c r="J1039" s="1">
        <v>11000</v>
      </c>
      <c r="K1039" s="1">
        <v>23603</v>
      </c>
      <c r="L1039" s="1">
        <v>249</v>
      </c>
      <c r="M1039" s="1">
        <v>0</v>
      </c>
      <c r="N1039" s="1">
        <v>6.4</v>
      </c>
      <c r="O1039" s="1">
        <v>142</v>
      </c>
      <c r="P1039" s="1">
        <v>124</v>
      </c>
      <c r="Q1039" s="9">
        <v>172620724</v>
      </c>
      <c r="R1039" s="3">
        <v>85000000</v>
      </c>
    </row>
    <row r="1040" spans="1:18" x14ac:dyDescent="0.25">
      <c r="A1040" s="1" t="s">
        <v>5863</v>
      </c>
      <c r="B1040" s="2">
        <v>40642</v>
      </c>
      <c r="C1040" s="1" t="s">
        <v>32</v>
      </c>
      <c r="D1040" s="1" t="s">
        <v>77</v>
      </c>
      <c r="E1040" s="1" t="s">
        <v>3</v>
      </c>
      <c r="F1040" s="1" t="s">
        <v>4</v>
      </c>
      <c r="G1040" s="1" t="s">
        <v>84</v>
      </c>
      <c r="H1040" s="1" t="s">
        <v>1207</v>
      </c>
      <c r="I1040" s="1" t="s">
        <v>5864</v>
      </c>
      <c r="J1040" s="1">
        <v>11000</v>
      </c>
      <c r="K1040" s="1">
        <v>21015</v>
      </c>
      <c r="L1040" s="1">
        <v>90</v>
      </c>
      <c r="M1040" s="1">
        <v>20000</v>
      </c>
      <c r="N1040" s="1">
        <v>7.3</v>
      </c>
      <c r="O1040" s="1">
        <v>284</v>
      </c>
      <c r="P1040" s="1">
        <v>90</v>
      </c>
      <c r="Q1040" s="9">
        <v>165230261</v>
      </c>
      <c r="R1040" s="3">
        <v>150000000</v>
      </c>
    </row>
    <row r="1041" spans="1:18" x14ac:dyDescent="0.25">
      <c r="A1041" s="1" t="s">
        <v>1922</v>
      </c>
      <c r="B1041" s="2">
        <v>35938</v>
      </c>
      <c r="C1041" s="1" t="s">
        <v>1</v>
      </c>
      <c r="D1041" s="1" t="s">
        <v>20</v>
      </c>
      <c r="E1041" s="1" t="s">
        <v>3</v>
      </c>
      <c r="F1041" s="1" t="s">
        <v>4</v>
      </c>
      <c r="G1041" s="1" t="s">
        <v>132</v>
      </c>
      <c r="H1041" s="1" t="s">
        <v>1359</v>
      </c>
      <c r="I1041" s="1" t="s">
        <v>1923</v>
      </c>
      <c r="J1041" s="1">
        <v>11000</v>
      </c>
      <c r="K1041" s="1">
        <v>13823</v>
      </c>
      <c r="L1041" s="1">
        <v>153</v>
      </c>
      <c r="M1041" s="1">
        <v>0</v>
      </c>
      <c r="N1041" s="1">
        <v>6.1</v>
      </c>
      <c r="O1041" s="1">
        <v>108</v>
      </c>
      <c r="P1041" s="1">
        <v>90</v>
      </c>
      <c r="Q1041" s="9">
        <v>161487252</v>
      </c>
      <c r="R1041" s="3">
        <v>20000000</v>
      </c>
    </row>
    <row r="1042" spans="1:18" x14ac:dyDescent="0.25">
      <c r="A1042" s="1" t="s">
        <v>4132</v>
      </c>
      <c r="B1042" s="2">
        <v>38585</v>
      </c>
      <c r="C1042" s="1" t="s">
        <v>32</v>
      </c>
      <c r="D1042" s="1" t="s">
        <v>20</v>
      </c>
      <c r="E1042" s="1" t="s">
        <v>3</v>
      </c>
      <c r="F1042" s="1" t="s">
        <v>4</v>
      </c>
      <c r="G1042" s="1" t="s">
        <v>132</v>
      </c>
      <c r="H1042" s="1" t="s">
        <v>1359</v>
      </c>
      <c r="I1042" s="1" t="s">
        <v>1095</v>
      </c>
      <c r="J1042" s="1">
        <v>11000</v>
      </c>
      <c r="K1042" s="1">
        <v>13693</v>
      </c>
      <c r="L1042" s="1">
        <v>88</v>
      </c>
      <c r="M1042" s="1">
        <v>0</v>
      </c>
      <c r="N1042" s="1">
        <v>6.4</v>
      </c>
      <c r="O1042" s="1">
        <v>134</v>
      </c>
      <c r="P1042" s="1">
        <v>113</v>
      </c>
      <c r="Q1042" s="9">
        <v>158115031</v>
      </c>
      <c r="R1042" s="3">
        <v>82000000</v>
      </c>
    </row>
    <row r="1043" spans="1:18" x14ac:dyDescent="0.25">
      <c r="A1043" s="1" t="s">
        <v>2565</v>
      </c>
      <c r="B1043" s="2">
        <v>36621</v>
      </c>
      <c r="C1043" s="1" t="s">
        <v>32</v>
      </c>
      <c r="D1043" s="1" t="s">
        <v>9</v>
      </c>
      <c r="E1043" s="1" t="s">
        <v>3</v>
      </c>
      <c r="F1043" s="1" t="s">
        <v>4</v>
      </c>
      <c r="G1043" s="1" t="s">
        <v>132</v>
      </c>
      <c r="H1043" s="1" t="s">
        <v>199</v>
      </c>
      <c r="I1043" s="1" t="s">
        <v>480</v>
      </c>
      <c r="J1043" s="1">
        <v>11000</v>
      </c>
      <c r="K1043" s="1">
        <v>12890</v>
      </c>
      <c r="L1043" s="1">
        <v>0</v>
      </c>
      <c r="M1043" s="1">
        <v>0</v>
      </c>
      <c r="N1043" s="1">
        <v>6.6</v>
      </c>
      <c r="O1043" s="1">
        <v>185</v>
      </c>
      <c r="P1043" s="1">
        <v>130</v>
      </c>
      <c r="Q1043" s="9">
        <v>155370362</v>
      </c>
      <c r="R1043" s="3">
        <v>100000000</v>
      </c>
    </row>
    <row r="1044" spans="1:18" x14ac:dyDescent="0.25">
      <c r="A1044" s="1" t="s">
        <v>4674</v>
      </c>
      <c r="B1044" s="2">
        <v>39111</v>
      </c>
      <c r="C1044" s="1" t="s">
        <v>32</v>
      </c>
      <c r="D1044" s="1" t="s">
        <v>20</v>
      </c>
      <c r="E1044" s="1" t="s">
        <v>3</v>
      </c>
      <c r="F1044" s="1" t="s">
        <v>4</v>
      </c>
      <c r="G1044" s="1" t="s">
        <v>92</v>
      </c>
      <c r="H1044" s="1" t="s">
        <v>289</v>
      </c>
      <c r="I1044" s="1" t="s">
        <v>4094</v>
      </c>
      <c r="J1044" s="1">
        <v>11000</v>
      </c>
      <c r="K1044" s="1">
        <v>12874</v>
      </c>
      <c r="L1044" s="1">
        <v>0</v>
      </c>
      <c r="M1044" s="1">
        <v>0</v>
      </c>
      <c r="N1044" s="1">
        <v>7</v>
      </c>
      <c r="O1044" s="1">
        <v>251</v>
      </c>
      <c r="P1044" s="1">
        <v>133</v>
      </c>
      <c r="Q1044" s="9">
        <v>148734225</v>
      </c>
      <c r="R1044" s="3">
        <v>30000000</v>
      </c>
    </row>
    <row r="1045" spans="1:18" x14ac:dyDescent="0.25">
      <c r="A1045" s="1" t="s">
        <v>5913</v>
      </c>
      <c r="B1045" s="2">
        <v>40673</v>
      </c>
      <c r="C1045" s="1" t="s">
        <v>32</v>
      </c>
      <c r="D1045" s="1" t="s">
        <v>40</v>
      </c>
      <c r="E1045" s="1" t="s">
        <v>3</v>
      </c>
      <c r="F1045" s="1" t="s">
        <v>4</v>
      </c>
      <c r="G1045" s="1" t="s">
        <v>28</v>
      </c>
      <c r="H1045" s="1" t="s">
        <v>2883</v>
      </c>
      <c r="I1045" s="1" t="s">
        <v>4346</v>
      </c>
      <c r="J1045" s="1">
        <v>11000</v>
      </c>
      <c r="K1045" s="1">
        <v>12071</v>
      </c>
      <c r="L1045" s="1">
        <v>107</v>
      </c>
      <c r="M1045" s="1">
        <v>19000</v>
      </c>
      <c r="N1045" s="1">
        <v>7</v>
      </c>
      <c r="O1045" s="1">
        <v>240</v>
      </c>
      <c r="P1045" s="1">
        <v>96</v>
      </c>
      <c r="Q1045" s="9">
        <v>143618384</v>
      </c>
      <c r="R1045" s="3">
        <v>90000000</v>
      </c>
    </row>
    <row r="1046" spans="1:18" x14ac:dyDescent="0.25">
      <c r="A1046" s="1" t="s">
        <v>1757</v>
      </c>
      <c r="B1046" s="2">
        <v>36047</v>
      </c>
      <c r="C1046" s="1" t="s">
        <v>32</v>
      </c>
      <c r="D1046" s="1" t="s">
        <v>77</v>
      </c>
      <c r="E1046" s="1" t="s">
        <v>3</v>
      </c>
      <c r="F1046" s="1" t="s">
        <v>4</v>
      </c>
      <c r="G1046" s="1" t="s">
        <v>132</v>
      </c>
      <c r="H1046" s="1" t="s">
        <v>715</v>
      </c>
      <c r="I1046" s="1" t="s">
        <v>1665</v>
      </c>
      <c r="J1046" s="1">
        <v>11000</v>
      </c>
      <c r="K1046" s="1">
        <v>22750</v>
      </c>
      <c r="L1046" s="1">
        <v>75</v>
      </c>
      <c r="M1046" s="1">
        <v>0</v>
      </c>
      <c r="N1046" s="1">
        <v>6.1</v>
      </c>
      <c r="O1046" s="1">
        <v>125</v>
      </c>
      <c r="P1046" s="1">
        <v>120</v>
      </c>
      <c r="Q1046" s="9">
        <v>140459099</v>
      </c>
      <c r="R1046" s="3">
        <v>75000000</v>
      </c>
    </row>
    <row r="1047" spans="1:18" x14ac:dyDescent="0.25">
      <c r="A1047" s="1" t="s">
        <v>4272</v>
      </c>
      <c r="B1047" s="2">
        <v>38778</v>
      </c>
      <c r="C1047" s="1" t="s">
        <v>32</v>
      </c>
      <c r="D1047" s="1" t="s">
        <v>20</v>
      </c>
      <c r="E1047" s="1" t="s">
        <v>3</v>
      </c>
      <c r="F1047" s="1" t="s">
        <v>4</v>
      </c>
      <c r="G1047" s="1" t="s">
        <v>132</v>
      </c>
      <c r="H1047" s="1" t="s">
        <v>1359</v>
      </c>
      <c r="I1047" s="1" t="s">
        <v>1923</v>
      </c>
      <c r="J1047" s="1">
        <v>11000</v>
      </c>
      <c r="K1047" s="1">
        <v>12700</v>
      </c>
      <c r="L1047" s="1">
        <v>153</v>
      </c>
      <c r="M1047" s="1">
        <v>7000</v>
      </c>
      <c r="N1047" s="1">
        <v>6.4</v>
      </c>
      <c r="O1047" s="1">
        <v>173</v>
      </c>
      <c r="P1047" s="1">
        <v>107</v>
      </c>
      <c r="Q1047" s="9">
        <v>137340146</v>
      </c>
      <c r="R1047" s="3">
        <v>70000000</v>
      </c>
    </row>
    <row r="1048" spans="1:18" x14ac:dyDescent="0.25">
      <c r="A1048" s="1" t="s">
        <v>5124</v>
      </c>
      <c r="B1048" s="2">
        <v>39807</v>
      </c>
      <c r="C1048" s="1" t="s">
        <v>32</v>
      </c>
      <c r="D1048" s="1" t="s">
        <v>77</v>
      </c>
      <c r="E1048" s="1" t="s">
        <v>3</v>
      </c>
      <c r="F1048" s="1" t="s">
        <v>4</v>
      </c>
      <c r="G1048" s="1" t="s">
        <v>92</v>
      </c>
      <c r="H1048" s="1" t="s">
        <v>1207</v>
      </c>
      <c r="I1048" s="1" t="s">
        <v>3722</v>
      </c>
      <c r="J1048" s="1">
        <v>11000</v>
      </c>
      <c r="K1048" s="1">
        <v>25763</v>
      </c>
      <c r="L1048" s="1">
        <v>335</v>
      </c>
      <c r="M1048" s="1">
        <v>0</v>
      </c>
      <c r="N1048" s="1">
        <v>6.7</v>
      </c>
      <c r="O1048" s="1">
        <v>316</v>
      </c>
      <c r="P1048" s="1">
        <v>110</v>
      </c>
      <c r="Q1048" s="9">
        <v>134568845</v>
      </c>
      <c r="R1048" s="3">
        <v>75000000</v>
      </c>
    </row>
    <row r="1049" spans="1:18" x14ac:dyDescent="0.25">
      <c r="A1049" s="1" t="s">
        <v>3845</v>
      </c>
      <c r="B1049" s="2">
        <v>38293</v>
      </c>
      <c r="C1049" s="1" t="s">
        <v>32</v>
      </c>
      <c r="D1049" s="1" t="s">
        <v>40</v>
      </c>
      <c r="E1049" s="1" t="s">
        <v>3</v>
      </c>
      <c r="F1049" s="1" t="s">
        <v>4</v>
      </c>
      <c r="G1049" s="1" t="s">
        <v>92</v>
      </c>
      <c r="H1049" s="1" t="s">
        <v>1045</v>
      </c>
      <c r="I1049" s="1" t="s">
        <v>322</v>
      </c>
      <c r="J1049" s="1">
        <v>11000</v>
      </c>
      <c r="K1049" s="1">
        <v>17944</v>
      </c>
      <c r="L1049" s="1">
        <v>249</v>
      </c>
      <c r="M1049" s="1">
        <v>0</v>
      </c>
      <c r="N1049" s="1">
        <v>7.2</v>
      </c>
      <c r="O1049" s="1">
        <v>220</v>
      </c>
      <c r="P1049" s="1">
        <v>196</v>
      </c>
      <c r="Q1049" s="9">
        <v>133228348</v>
      </c>
      <c r="R1049" s="3">
        <v>175000000</v>
      </c>
    </row>
    <row r="1050" spans="1:18" x14ac:dyDescent="0.25">
      <c r="A1050" s="1" t="s">
        <v>4638</v>
      </c>
      <c r="B1050" s="2">
        <v>39140</v>
      </c>
      <c r="C1050" s="1" t="s">
        <v>32</v>
      </c>
      <c r="D1050" s="1" t="s">
        <v>77</v>
      </c>
      <c r="E1050" s="1" t="s">
        <v>3</v>
      </c>
      <c r="F1050" s="1" t="s">
        <v>4</v>
      </c>
      <c r="G1050" s="1" t="s">
        <v>84</v>
      </c>
      <c r="H1050" s="1" t="s">
        <v>2770</v>
      </c>
      <c r="I1050" s="1" t="s">
        <v>2961</v>
      </c>
      <c r="J1050" s="1">
        <v>11000</v>
      </c>
      <c r="K1050" s="1">
        <v>15302</v>
      </c>
      <c r="L1050" s="1">
        <v>167</v>
      </c>
      <c r="M1050" s="1">
        <v>0</v>
      </c>
      <c r="N1050" s="1">
        <v>5.6</v>
      </c>
      <c r="O1050" s="1">
        <v>262</v>
      </c>
      <c r="P1050" s="1">
        <v>92</v>
      </c>
      <c r="Q1050" s="9">
        <v>131920333</v>
      </c>
      <c r="R1050" s="3">
        <v>130000000</v>
      </c>
    </row>
    <row r="1051" spans="1:18" x14ac:dyDescent="0.25">
      <c r="A1051" s="1" t="s">
        <v>2738</v>
      </c>
      <c r="B1051" s="2">
        <v>36910</v>
      </c>
      <c r="C1051" s="1" t="s">
        <v>32</v>
      </c>
      <c r="D1051" s="1" t="s">
        <v>77</v>
      </c>
      <c r="E1051" s="1" t="s">
        <v>3</v>
      </c>
      <c r="F1051" s="1" t="s">
        <v>4</v>
      </c>
      <c r="G1051" s="1" t="s">
        <v>132</v>
      </c>
      <c r="H1051" s="1" t="s">
        <v>1207</v>
      </c>
      <c r="I1051" s="1" t="s">
        <v>1529</v>
      </c>
      <c r="J1051" s="1">
        <v>11000</v>
      </c>
      <c r="K1051" s="1">
        <v>12150</v>
      </c>
      <c r="L1051" s="1">
        <v>165</v>
      </c>
      <c r="M1051" s="1">
        <v>0</v>
      </c>
      <c r="N1051" s="1">
        <v>5.7</v>
      </c>
      <c r="O1051" s="1">
        <v>199</v>
      </c>
      <c r="P1051" s="1">
        <v>100</v>
      </c>
      <c r="Q1051" s="9">
        <v>131144183</v>
      </c>
      <c r="R1051" s="3">
        <v>115000000</v>
      </c>
    </row>
    <row r="1052" spans="1:18" x14ac:dyDescent="0.25">
      <c r="A1052" s="1" t="s">
        <v>5051</v>
      </c>
      <c r="B1052" s="2">
        <v>39716</v>
      </c>
      <c r="C1052" s="1" t="s">
        <v>32</v>
      </c>
      <c r="D1052" s="1" t="s">
        <v>9</v>
      </c>
      <c r="E1052" s="1" t="s">
        <v>3</v>
      </c>
      <c r="F1052" s="1" t="s">
        <v>4</v>
      </c>
      <c r="G1052" s="1" t="s">
        <v>132</v>
      </c>
      <c r="H1052" s="1" t="s">
        <v>1045</v>
      </c>
      <c r="I1052" s="1" t="s">
        <v>890</v>
      </c>
      <c r="J1052" s="1">
        <v>11000</v>
      </c>
      <c r="K1052" s="1">
        <v>13333</v>
      </c>
      <c r="L1052" s="1">
        <v>21000</v>
      </c>
      <c r="M1052" s="1">
        <v>23000</v>
      </c>
      <c r="N1052" s="1">
        <v>7.8</v>
      </c>
      <c r="O1052" s="1">
        <v>362</v>
      </c>
      <c r="P1052" s="1">
        <v>166</v>
      </c>
      <c r="Q1052" s="9">
        <v>127490802</v>
      </c>
      <c r="R1052" s="3">
        <v>150000000</v>
      </c>
    </row>
    <row r="1053" spans="1:18" x14ac:dyDescent="0.25">
      <c r="A1053" s="1" t="s">
        <v>3725</v>
      </c>
      <c r="B1053" s="2">
        <v>38149</v>
      </c>
      <c r="C1053" s="1" t="s">
        <v>32</v>
      </c>
      <c r="D1053" s="1" t="s">
        <v>2</v>
      </c>
      <c r="E1053" s="1" t="s">
        <v>3</v>
      </c>
      <c r="F1053" s="1" t="s">
        <v>4</v>
      </c>
      <c r="G1053" s="1" t="s">
        <v>132</v>
      </c>
      <c r="H1053" s="1" t="s">
        <v>1045</v>
      </c>
      <c r="I1053" s="1" t="s">
        <v>745</v>
      </c>
      <c r="J1053" s="1">
        <v>11000</v>
      </c>
      <c r="K1053" s="1">
        <v>19359</v>
      </c>
      <c r="L1053" s="1">
        <v>0</v>
      </c>
      <c r="M1053" s="1">
        <v>0</v>
      </c>
      <c r="N1053" s="1">
        <v>6.4</v>
      </c>
      <c r="O1053" s="1">
        <v>198</v>
      </c>
      <c r="P1053" s="1">
        <v>125</v>
      </c>
      <c r="Q1053" s="9">
        <v>125531634</v>
      </c>
      <c r="R1053" s="3">
        <v>110000000</v>
      </c>
    </row>
    <row r="1054" spans="1:18" x14ac:dyDescent="0.25">
      <c r="A1054" s="1" t="s">
        <v>4488</v>
      </c>
      <c r="B1054" s="2">
        <v>39035</v>
      </c>
      <c r="C1054" s="1" t="s">
        <v>32</v>
      </c>
      <c r="D1054" s="1" t="s">
        <v>20</v>
      </c>
      <c r="E1054" s="1" t="s">
        <v>3</v>
      </c>
      <c r="F1054" s="1" t="s">
        <v>4</v>
      </c>
      <c r="G1054" s="1" t="s">
        <v>132</v>
      </c>
      <c r="H1054" s="1" t="s">
        <v>488</v>
      </c>
      <c r="I1054" s="1" t="s">
        <v>4489</v>
      </c>
      <c r="J1054" s="1">
        <v>11000</v>
      </c>
      <c r="K1054" s="1">
        <v>23923</v>
      </c>
      <c r="L1054" s="1">
        <v>64</v>
      </c>
      <c r="M1054" s="1">
        <v>0</v>
      </c>
      <c r="N1054" s="1">
        <v>6.8</v>
      </c>
      <c r="O1054" s="1">
        <v>208</v>
      </c>
      <c r="P1054" s="1">
        <v>109</v>
      </c>
      <c r="Q1054" s="9">
        <v>124732962</v>
      </c>
      <c r="R1054" s="3">
        <v>35000000</v>
      </c>
    </row>
    <row r="1055" spans="1:18" x14ac:dyDescent="0.25">
      <c r="A1055" s="1" t="s">
        <v>1062</v>
      </c>
      <c r="B1055" s="2">
        <v>34481</v>
      </c>
      <c r="C1055" s="1" t="s">
        <v>32</v>
      </c>
      <c r="D1055" s="1" t="s">
        <v>77</v>
      </c>
      <c r="E1055" s="1" t="s">
        <v>3</v>
      </c>
      <c r="F1055" s="1" t="s">
        <v>4</v>
      </c>
      <c r="G1055" s="1" t="s">
        <v>132</v>
      </c>
      <c r="H1055" s="1" t="s">
        <v>199</v>
      </c>
      <c r="I1055" s="1" t="s">
        <v>925</v>
      </c>
      <c r="J1055" s="1">
        <v>11000</v>
      </c>
      <c r="K1055" s="1">
        <v>14178</v>
      </c>
      <c r="L1055" s="1">
        <v>176</v>
      </c>
      <c r="M1055" s="1">
        <v>0</v>
      </c>
      <c r="N1055" s="1">
        <v>6.9</v>
      </c>
      <c r="O1055" s="1">
        <v>42</v>
      </c>
      <c r="P1055" s="1">
        <v>141</v>
      </c>
      <c r="Q1055" s="9">
        <v>122012710</v>
      </c>
      <c r="R1055" s="3">
        <v>62000000</v>
      </c>
    </row>
    <row r="1056" spans="1:18" x14ac:dyDescent="0.25">
      <c r="A1056" s="1" t="s">
        <v>3548</v>
      </c>
      <c r="B1056" s="2">
        <v>38158</v>
      </c>
      <c r="C1056" s="1" t="s">
        <v>32</v>
      </c>
      <c r="D1056" s="1" t="s">
        <v>20</v>
      </c>
      <c r="E1056" s="1" t="s">
        <v>3</v>
      </c>
      <c r="F1056" s="1" t="s">
        <v>4</v>
      </c>
      <c r="G1056" s="1" t="s">
        <v>132</v>
      </c>
      <c r="H1056" s="1" t="s">
        <v>1359</v>
      </c>
      <c r="I1056" s="1" t="s">
        <v>1095</v>
      </c>
      <c r="J1056" s="1">
        <v>11000</v>
      </c>
      <c r="K1056" s="1">
        <v>12952</v>
      </c>
      <c r="L1056" s="1">
        <v>88</v>
      </c>
      <c r="M1056" s="1">
        <v>11000</v>
      </c>
      <c r="N1056" s="1">
        <v>6.8</v>
      </c>
      <c r="O1056" s="1">
        <v>147</v>
      </c>
      <c r="P1056" s="1">
        <v>99</v>
      </c>
      <c r="Q1056" s="9">
        <v>120776832</v>
      </c>
      <c r="R1056" s="3">
        <v>75000000</v>
      </c>
    </row>
    <row r="1057" spans="1:18" x14ac:dyDescent="0.25">
      <c r="A1057" s="1" t="s">
        <v>3229</v>
      </c>
      <c r="B1057" s="2">
        <v>37583</v>
      </c>
      <c r="C1057" s="1" t="s">
        <v>32</v>
      </c>
      <c r="D1057" s="1" t="s">
        <v>77</v>
      </c>
      <c r="E1057" s="1" t="s">
        <v>3</v>
      </c>
      <c r="F1057" s="1" t="s">
        <v>4</v>
      </c>
      <c r="G1057" s="1" t="s">
        <v>132</v>
      </c>
      <c r="H1057" s="1" t="s">
        <v>715</v>
      </c>
      <c r="I1057" s="1" t="s">
        <v>3230</v>
      </c>
      <c r="J1057" s="1">
        <v>11000</v>
      </c>
      <c r="K1057" s="1">
        <v>12556</v>
      </c>
      <c r="L1057" s="1">
        <v>31</v>
      </c>
      <c r="M1057" s="1">
        <v>0</v>
      </c>
      <c r="N1057" s="1">
        <v>6.4</v>
      </c>
      <c r="O1057" s="1">
        <v>176</v>
      </c>
      <c r="P1057" s="1">
        <v>124</v>
      </c>
      <c r="Q1057" s="9">
        <v>118471320</v>
      </c>
      <c r="R1057" s="3">
        <v>68000000</v>
      </c>
    </row>
    <row r="1058" spans="1:18" x14ac:dyDescent="0.25">
      <c r="A1058" s="1" t="s">
        <v>5631</v>
      </c>
      <c r="B1058" s="2">
        <v>40324</v>
      </c>
      <c r="C1058" s="1" t="s">
        <v>32</v>
      </c>
      <c r="D1058" s="1" t="s">
        <v>77</v>
      </c>
      <c r="E1058" s="1" t="s">
        <v>3</v>
      </c>
      <c r="F1058" s="1" t="s">
        <v>4</v>
      </c>
      <c r="G1058" s="1" t="s">
        <v>132</v>
      </c>
      <c r="H1058" s="1" t="s">
        <v>1207</v>
      </c>
      <c r="I1058" s="1" t="s">
        <v>925</v>
      </c>
      <c r="J1058" s="1">
        <v>11000</v>
      </c>
      <c r="K1058" s="1">
        <v>12406</v>
      </c>
      <c r="L1058" s="1">
        <v>176</v>
      </c>
      <c r="M1058" s="1">
        <v>23000</v>
      </c>
      <c r="N1058" s="1">
        <v>6.4</v>
      </c>
      <c r="O1058" s="1">
        <v>330</v>
      </c>
      <c r="P1058" s="1">
        <v>101</v>
      </c>
      <c r="Q1058" s="9">
        <v>118311368</v>
      </c>
      <c r="R1058" s="3">
        <v>110000000</v>
      </c>
    </row>
    <row r="1059" spans="1:18" x14ac:dyDescent="0.25">
      <c r="A1059" s="1" t="s">
        <v>6440</v>
      </c>
      <c r="B1059" s="2">
        <v>41377</v>
      </c>
      <c r="C1059" s="1" t="s">
        <v>32</v>
      </c>
      <c r="D1059" s="1" t="s">
        <v>2</v>
      </c>
      <c r="E1059" s="1" t="s">
        <v>3</v>
      </c>
      <c r="F1059" s="1" t="s">
        <v>4</v>
      </c>
      <c r="G1059" s="1" t="s">
        <v>132</v>
      </c>
      <c r="H1059" s="1" t="s">
        <v>715</v>
      </c>
      <c r="I1059" s="1" t="s">
        <v>3237</v>
      </c>
      <c r="J1059" s="1">
        <v>11000</v>
      </c>
      <c r="K1059" s="1">
        <v>13312</v>
      </c>
      <c r="L1059" s="1">
        <v>255</v>
      </c>
      <c r="M1059" s="1">
        <v>105000</v>
      </c>
      <c r="N1059" s="1">
        <v>7.3</v>
      </c>
      <c r="O1059" s="1">
        <v>384</v>
      </c>
      <c r="P1059" s="1">
        <v>125</v>
      </c>
      <c r="Q1059" s="9">
        <v>117698894</v>
      </c>
      <c r="R1059" s="3">
        <v>75000000</v>
      </c>
    </row>
    <row r="1060" spans="1:18" x14ac:dyDescent="0.25">
      <c r="A1060" s="1" t="s">
        <v>198</v>
      </c>
      <c r="B1060" s="2">
        <v>26828</v>
      </c>
      <c r="C1060" s="1" t="s">
        <v>32</v>
      </c>
      <c r="D1060" s="1" t="s">
        <v>20</v>
      </c>
      <c r="E1060" s="1" t="s">
        <v>3</v>
      </c>
      <c r="F1060" s="1" t="s">
        <v>4</v>
      </c>
      <c r="G1060" s="1" t="s">
        <v>84</v>
      </c>
      <c r="H1060" s="1" t="s">
        <v>199</v>
      </c>
      <c r="I1060" s="1" t="s">
        <v>200</v>
      </c>
      <c r="J1060" s="1">
        <v>11000</v>
      </c>
      <c r="K1060" s="1">
        <v>14954</v>
      </c>
      <c r="L1060" s="1">
        <v>0</v>
      </c>
      <c r="M1060" s="1">
        <v>0</v>
      </c>
      <c r="N1060" s="1">
        <v>7.5</v>
      </c>
      <c r="O1060" s="1">
        <v>100</v>
      </c>
      <c r="P1060" s="1">
        <v>112</v>
      </c>
      <c r="Q1060" s="9">
        <v>115000000</v>
      </c>
      <c r="R1060" s="3">
        <v>777000</v>
      </c>
    </row>
    <row r="1061" spans="1:18" x14ac:dyDescent="0.25">
      <c r="A1061" s="1" t="s">
        <v>5288</v>
      </c>
      <c r="B1061" s="2">
        <v>39845</v>
      </c>
      <c r="C1061" s="1" t="s">
        <v>32</v>
      </c>
      <c r="D1061" s="1" t="s">
        <v>20</v>
      </c>
      <c r="E1061" s="1" t="s">
        <v>3</v>
      </c>
      <c r="F1061" s="1" t="s">
        <v>4</v>
      </c>
      <c r="G1061" s="1" t="s">
        <v>92</v>
      </c>
      <c r="H1061" s="1" t="s">
        <v>488</v>
      </c>
      <c r="I1061" s="1" t="s">
        <v>2568</v>
      </c>
      <c r="J1061" s="1">
        <v>11000</v>
      </c>
      <c r="K1061" s="1">
        <v>15226</v>
      </c>
      <c r="L1061" s="1">
        <v>278</v>
      </c>
      <c r="M1061" s="1">
        <v>0</v>
      </c>
      <c r="N1061" s="1">
        <v>6.6</v>
      </c>
      <c r="O1061" s="1">
        <v>187</v>
      </c>
      <c r="P1061" s="1">
        <v>120</v>
      </c>
      <c r="Q1061" s="9">
        <v>112703470</v>
      </c>
      <c r="R1061" s="3">
        <v>85000000</v>
      </c>
    </row>
    <row r="1062" spans="1:18" x14ac:dyDescent="0.25">
      <c r="A1062" s="1" t="s">
        <v>4845</v>
      </c>
      <c r="B1062" s="2">
        <v>39684</v>
      </c>
      <c r="C1062" s="1" t="s">
        <v>32</v>
      </c>
      <c r="D1062" s="1" t="s">
        <v>20</v>
      </c>
      <c r="E1062" s="1" t="s">
        <v>3</v>
      </c>
      <c r="F1062" s="1" t="s">
        <v>4</v>
      </c>
      <c r="G1062" s="1" t="s">
        <v>84</v>
      </c>
      <c r="H1062" s="1" t="s">
        <v>1359</v>
      </c>
      <c r="I1062" s="1" t="s">
        <v>2900</v>
      </c>
      <c r="J1062" s="1">
        <v>11000</v>
      </c>
      <c r="K1062" s="1">
        <v>12831</v>
      </c>
      <c r="L1062" s="1">
        <v>163</v>
      </c>
      <c r="M1062" s="1">
        <v>0</v>
      </c>
      <c r="N1062" s="1">
        <v>6.1</v>
      </c>
      <c r="O1062" s="1">
        <v>144</v>
      </c>
      <c r="P1062" s="1">
        <v>99</v>
      </c>
      <c r="Q1062" s="9">
        <v>109993847</v>
      </c>
      <c r="R1062" s="3">
        <v>80000000</v>
      </c>
    </row>
    <row r="1063" spans="1:18" x14ac:dyDescent="0.25">
      <c r="A1063" s="1" t="s">
        <v>2891</v>
      </c>
      <c r="B1063" s="2">
        <v>37136</v>
      </c>
      <c r="C1063" s="1" t="s">
        <v>32</v>
      </c>
      <c r="D1063" s="1" t="s">
        <v>20</v>
      </c>
      <c r="E1063" s="1" t="s">
        <v>3</v>
      </c>
      <c r="F1063" s="1" t="s">
        <v>4</v>
      </c>
      <c r="G1063" s="1" t="s">
        <v>28</v>
      </c>
      <c r="H1063" s="1" t="s">
        <v>2883</v>
      </c>
      <c r="I1063" s="1" t="s">
        <v>805</v>
      </c>
      <c r="J1063" s="1">
        <v>11000</v>
      </c>
      <c r="K1063" s="1">
        <v>13645</v>
      </c>
      <c r="L1063" s="1">
        <v>0</v>
      </c>
      <c r="M1063" s="1">
        <v>0</v>
      </c>
      <c r="N1063" s="1">
        <v>6.2</v>
      </c>
      <c r="O1063" s="1">
        <v>108</v>
      </c>
      <c r="P1063" s="1">
        <v>111</v>
      </c>
      <c r="Q1063" s="9">
        <v>108244774</v>
      </c>
      <c r="R1063" s="3">
        <v>37000000</v>
      </c>
    </row>
    <row r="1064" spans="1:18" x14ac:dyDescent="0.25">
      <c r="A1064" s="1" t="s">
        <v>714</v>
      </c>
      <c r="B1064" s="2">
        <v>32584</v>
      </c>
      <c r="C1064" s="1" t="s">
        <v>32</v>
      </c>
      <c r="D1064" s="1" t="s">
        <v>20</v>
      </c>
      <c r="E1064" s="1" t="s">
        <v>3</v>
      </c>
      <c r="F1064" s="1" t="s">
        <v>4</v>
      </c>
      <c r="G1064" s="1" t="s">
        <v>84</v>
      </c>
      <c r="H1064" s="1" t="s">
        <v>715</v>
      </c>
      <c r="I1064" s="1" t="s">
        <v>716</v>
      </c>
      <c r="J1064" s="1">
        <v>11000</v>
      </c>
      <c r="K1064" s="1">
        <v>12619</v>
      </c>
      <c r="L1064" s="1">
        <v>78</v>
      </c>
      <c r="M1064" s="1">
        <v>3000</v>
      </c>
      <c r="N1064" s="1">
        <v>7.4</v>
      </c>
      <c r="O1064" s="1">
        <v>61</v>
      </c>
      <c r="P1064" s="1">
        <v>99</v>
      </c>
      <c r="Q1064" s="9">
        <v>106593296</v>
      </c>
      <c r="R1064" s="3">
        <v>7500000</v>
      </c>
    </row>
    <row r="1065" spans="1:18" x14ac:dyDescent="0.25">
      <c r="A1065" s="1" t="s">
        <v>3355</v>
      </c>
      <c r="B1065" s="2">
        <v>37878</v>
      </c>
      <c r="C1065" s="1" t="s">
        <v>32</v>
      </c>
      <c r="D1065" s="1" t="s">
        <v>20</v>
      </c>
      <c r="E1065" s="1" t="s">
        <v>3</v>
      </c>
      <c r="F1065" s="1" t="s">
        <v>4</v>
      </c>
      <c r="G1065" s="1" t="s">
        <v>132</v>
      </c>
      <c r="H1065" s="1" t="s">
        <v>1377</v>
      </c>
      <c r="I1065" s="1" t="s">
        <v>676</v>
      </c>
      <c r="J1065" s="1">
        <v>11000</v>
      </c>
      <c r="K1065" s="1">
        <v>14087</v>
      </c>
      <c r="L1065" s="1">
        <v>80</v>
      </c>
      <c r="M1065" s="1">
        <v>0</v>
      </c>
      <c r="N1065" s="1">
        <v>6.4</v>
      </c>
      <c r="O1065" s="1">
        <v>140</v>
      </c>
      <c r="P1065" s="1">
        <v>116</v>
      </c>
      <c r="Q1065" s="9">
        <v>105807520</v>
      </c>
      <c r="R1065" s="3">
        <v>50000000</v>
      </c>
    </row>
    <row r="1066" spans="1:18" x14ac:dyDescent="0.25">
      <c r="A1066" s="1" t="s">
        <v>1089</v>
      </c>
      <c r="B1066" s="2">
        <v>34563</v>
      </c>
      <c r="C1066" s="1" t="s">
        <v>32</v>
      </c>
      <c r="D1066" s="1" t="s">
        <v>9</v>
      </c>
      <c r="E1066" s="1" t="s">
        <v>3</v>
      </c>
      <c r="F1066" s="1" t="s">
        <v>4</v>
      </c>
      <c r="G1066" s="1" t="s">
        <v>92</v>
      </c>
      <c r="H1066" s="1" t="s">
        <v>1045</v>
      </c>
      <c r="I1066" s="1" t="s">
        <v>765</v>
      </c>
      <c r="J1066" s="1">
        <v>11000</v>
      </c>
      <c r="K1066" s="1">
        <v>25697</v>
      </c>
      <c r="L1066" s="1">
        <v>277</v>
      </c>
      <c r="M1066" s="1">
        <v>11000</v>
      </c>
      <c r="N1066" s="1">
        <v>7.6</v>
      </c>
      <c r="O1066" s="1">
        <v>120</v>
      </c>
      <c r="P1066" s="1">
        <v>123</v>
      </c>
      <c r="Q1066" s="9">
        <v>105264608</v>
      </c>
      <c r="R1066" s="3">
        <v>60000000</v>
      </c>
    </row>
    <row r="1067" spans="1:18" x14ac:dyDescent="0.25">
      <c r="A1067" s="1" t="s">
        <v>5855</v>
      </c>
      <c r="B1067" s="2">
        <v>40582</v>
      </c>
      <c r="C1067" s="1" t="s">
        <v>32</v>
      </c>
      <c r="D1067" s="1" t="s">
        <v>20</v>
      </c>
      <c r="E1067" s="1" t="s">
        <v>3</v>
      </c>
      <c r="F1067" s="1" t="s">
        <v>4</v>
      </c>
      <c r="G1067" s="1" t="s">
        <v>132</v>
      </c>
      <c r="H1067" s="1" t="s">
        <v>1359</v>
      </c>
      <c r="I1067" s="1" t="s">
        <v>1360</v>
      </c>
      <c r="J1067" s="1">
        <v>11000</v>
      </c>
      <c r="K1067" s="1">
        <v>16325</v>
      </c>
      <c r="L1067" s="1">
        <v>221</v>
      </c>
      <c r="M1067" s="1">
        <v>19000</v>
      </c>
      <c r="N1067" s="1">
        <v>6.4</v>
      </c>
      <c r="O1067" s="1">
        <v>204</v>
      </c>
      <c r="P1067" s="1">
        <v>117</v>
      </c>
      <c r="Q1067" s="9">
        <v>103028109</v>
      </c>
      <c r="R1067" s="3">
        <v>80000000</v>
      </c>
    </row>
    <row r="1068" spans="1:18" x14ac:dyDescent="0.25">
      <c r="A1068" s="1" t="s">
        <v>1531</v>
      </c>
      <c r="B1068" s="2">
        <v>35658</v>
      </c>
      <c r="C1068" s="1" t="s">
        <v>32</v>
      </c>
      <c r="D1068" s="1" t="s">
        <v>9</v>
      </c>
      <c r="E1068" s="1" t="s">
        <v>3</v>
      </c>
      <c r="F1068" s="1" t="s">
        <v>4</v>
      </c>
      <c r="G1068" s="1" t="s">
        <v>84</v>
      </c>
      <c r="H1068" s="1" t="s">
        <v>1377</v>
      </c>
      <c r="I1068" s="1" t="s">
        <v>480</v>
      </c>
      <c r="J1068" s="1">
        <v>11000</v>
      </c>
      <c r="K1068" s="1">
        <v>12289</v>
      </c>
      <c r="L1068" s="1">
        <v>0</v>
      </c>
      <c r="M1068" s="1">
        <v>15000</v>
      </c>
      <c r="N1068" s="1">
        <v>7.4</v>
      </c>
      <c r="O1068" s="1">
        <v>159</v>
      </c>
      <c r="P1068" s="1">
        <v>150</v>
      </c>
      <c r="Q1068" s="9">
        <v>100853835</v>
      </c>
      <c r="R1068" s="3">
        <v>90000000</v>
      </c>
    </row>
    <row r="1069" spans="1:18" x14ac:dyDescent="0.25">
      <c r="A1069" s="1" t="s">
        <v>1244</v>
      </c>
      <c r="B1069" s="2">
        <v>35024</v>
      </c>
      <c r="C1069" s="1" t="s">
        <v>32</v>
      </c>
      <c r="D1069" s="1" t="s">
        <v>2</v>
      </c>
      <c r="E1069" s="1" t="s">
        <v>3</v>
      </c>
      <c r="F1069" s="1" t="s">
        <v>4</v>
      </c>
      <c r="G1069" s="1" t="s">
        <v>92</v>
      </c>
      <c r="H1069" s="1" t="s">
        <v>715</v>
      </c>
      <c r="I1069" s="1" t="s">
        <v>890</v>
      </c>
      <c r="J1069" s="1">
        <v>11000</v>
      </c>
      <c r="K1069" s="1">
        <v>22678</v>
      </c>
      <c r="L1069" s="1">
        <v>21000</v>
      </c>
      <c r="M1069" s="1">
        <v>39000</v>
      </c>
      <c r="N1069" s="1">
        <v>8.6</v>
      </c>
      <c r="O1069" s="1">
        <v>216</v>
      </c>
      <c r="P1069" s="1">
        <v>127</v>
      </c>
      <c r="Q1069" s="9">
        <v>100125340</v>
      </c>
      <c r="R1069" s="3">
        <v>33000000</v>
      </c>
    </row>
    <row r="1070" spans="1:18" x14ac:dyDescent="0.25">
      <c r="A1070" s="1" t="s">
        <v>5141</v>
      </c>
      <c r="B1070" s="2">
        <v>39636</v>
      </c>
      <c r="C1070" s="1" t="s">
        <v>32</v>
      </c>
      <c r="D1070" s="1" t="s">
        <v>77</v>
      </c>
      <c r="E1070" s="1" t="s">
        <v>3</v>
      </c>
      <c r="F1070" s="1" t="s">
        <v>4</v>
      </c>
      <c r="G1070" s="1" t="s">
        <v>132</v>
      </c>
      <c r="H1070" s="1" t="s">
        <v>1359</v>
      </c>
      <c r="I1070" s="1" t="s">
        <v>1360</v>
      </c>
      <c r="J1070" s="1">
        <v>11000</v>
      </c>
      <c r="K1070" s="1">
        <v>13446</v>
      </c>
      <c r="L1070" s="1">
        <v>221</v>
      </c>
      <c r="M1070" s="1">
        <v>0</v>
      </c>
      <c r="N1070" s="1">
        <v>5.5</v>
      </c>
      <c r="O1070" s="1">
        <v>198</v>
      </c>
      <c r="P1070" s="1">
        <v>113</v>
      </c>
      <c r="Q1070" s="9">
        <v>100018837</v>
      </c>
      <c r="R1070" s="3">
        <v>90000000</v>
      </c>
    </row>
    <row r="1071" spans="1:18" x14ac:dyDescent="0.25">
      <c r="A1071" s="1" t="s">
        <v>5975</v>
      </c>
      <c r="B1071" s="2">
        <v>40649</v>
      </c>
      <c r="C1071" s="1" t="s">
        <v>32</v>
      </c>
      <c r="D1071" s="1" t="s">
        <v>77</v>
      </c>
      <c r="E1071" s="1" t="s">
        <v>3</v>
      </c>
      <c r="F1071" s="1" t="s">
        <v>4</v>
      </c>
      <c r="G1071" s="1" t="s">
        <v>132</v>
      </c>
      <c r="H1071" s="1" t="s">
        <v>5976</v>
      </c>
      <c r="I1071" s="1" t="s">
        <v>3635</v>
      </c>
      <c r="J1071" s="1">
        <v>11000</v>
      </c>
      <c r="K1071" s="1">
        <v>13391</v>
      </c>
      <c r="L1071" s="1">
        <v>1000</v>
      </c>
      <c r="M1071" s="1">
        <v>14000</v>
      </c>
      <c r="N1071" s="1">
        <v>5.8</v>
      </c>
      <c r="O1071" s="1">
        <v>447</v>
      </c>
      <c r="P1071" s="1">
        <v>119</v>
      </c>
      <c r="Q1071" s="9">
        <v>98780042</v>
      </c>
      <c r="R1071" s="3">
        <v>120000000</v>
      </c>
    </row>
    <row r="1072" spans="1:18" x14ac:dyDescent="0.25">
      <c r="A1072" s="1" t="s">
        <v>3826</v>
      </c>
      <c r="B1072" s="2">
        <v>38216</v>
      </c>
      <c r="C1072" s="1" t="s">
        <v>32</v>
      </c>
      <c r="D1072" s="1" t="s">
        <v>20</v>
      </c>
      <c r="E1072" s="1" t="s">
        <v>3</v>
      </c>
      <c r="F1072" s="1" t="s">
        <v>4</v>
      </c>
      <c r="G1072" s="1" t="s">
        <v>28</v>
      </c>
      <c r="H1072" s="1" t="s">
        <v>2883</v>
      </c>
      <c r="I1072" s="1" t="s">
        <v>805</v>
      </c>
      <c r="J1072" s="1">
        <v>11000</v>
      </c>
      <c r="K1072" s="1">
        <v>15362</v>
      </c>
      <c r="L1072" s="1">
        <v>0</v>
      </c>
      <c r="M1072" s="1">
        <v>1000</v>
      </c>
      <c r="N1072" s="1">
        <v>5.7</v>
      </c>
      <c r="O1072" s="1">
        <v>77</v>
      </c>
      <c r="P1072" s="1">
        <v>113</v>
      </c>
      <c r="Q1072" s="9">
        <v>95149435</v>
      </c>
      <c r="R1072" s="3">
        <v>40000000</v>
      </c>
    </row>
    <row r="1073" spans="1:18" x14ac:dyDescent="0.25">
      <c r="A1073" s="1" t="s">
        <v>6315</v>
      </c>
      <c r="B1073" s="2">
        <v>41296</v>
      </c>
      <c r="C1073" s="1" t="s">
        <v>32</v>
      </c>
      <c r="D1073" s="1" t="s">
        <v>61</v>
      </c>
      <c r="E1073" s="1" t="s">
        <v>3</v>
      </c>
      <c r="F1073" s="1" t="s">
        <v>4</v>
      </c>
      <c r="G1073" s="1" t="s">
        <v>132</v>
      </c>
      <c r="H1073" s="1" t="s">
        <v>199</v>
      </c>
      <c r="I1073" s="1" t="s">
        <v>2140</v>
      </c>
      <c r="J1073" s="1">
        <v>11000</v>
      </c>
      <c r="K1073" s="1">
        <v>16911</v>
      </c>
      <c r="L1073" s="1">
        <v>241</v>
      </c>
      <c r="M1073" s="1">
        <v>28000</v>
      </c>
      <c r="N1073" s="1">
        <v>7.5</v>
      </c>
      <c r="O1073" s="1">
        <v>216</v>
      </c>
      <c r="P1073" s="1">
        <v>128</v>
      </c>
      <c r="Q1073" s="9">
        <v>95001343</v>
      </c>
      <c r="R1073" s="3">
        <v>40000000</v>
      </c>
    </row>
    <row r="1074" spans="1:18" x14ac:dyDescent="0.25">
      <c r="A1074" s="1" t="s">
        <v>5290</v>
      </c>
      <c r="B1074" s="2">
        <v>40032</v>
      </c>
      <c r="C1074" s="1" t="s">
        <v>32</v>
      </c>
      <c r="D1074" s="1" t="s">
        <v>61</v>
      </c>
      <c r="E1074" s="1" t="s">
        <v>3</v>
      </c>
      <c r="F1074" s="1" t="s">
        <v>4</v>
      </c>
      <c r="G1074" s="1" t="s">
        <v>132</v>
      </c>
      <c r="H1074" s="1" t="s">
        <v>488</v>
      </c>
      <c r="I1074" s="1" t="s">
        <v>1947</v>
      </c>
      <c r="J1074" s="1">
        <v>11000</v>
      </c>
      <c r="K1074" s="1">
        <v>13321</v>
      </c>
      <c r="L1074" s="1">
        <v>0</v>
      </c>
      <c r="M1074" s="1">
        <v>13000</v>
      </c>
      <c r="N1074" s="1">
        <v>7</v>
      </c>
      <c r="O1074" s="1">
        <v>252</v>
      </c>
      <c r="P1074" s="1">
        <v>123</v>
      </c>
      <c r="Q1074" s="9">
        <v>94125426</v>
      </c>
      <c r="R1074" s="3">
        <v>40000000</v>
      </c>
    </row>
    <row r="1075" spans="1:18" x14ac:dyDescent="0.25">
      <c r="A1075" s="1" t="s">
        <v>4767</v>
      </c>
      <c r="B1075" s="2">
        <v>39320</v>
      </c>
      <c r="C1075" s="1" t="s">
        <v>32</v>
      </c>
      <c r="D1075" s="1" t="s">
        <v>40</v>
      </c>
      <c r="E1075" s="1" t="s">
        <v>3</v>
      </c>
      <c r="F1075" s="1" t="s">
        <v>4</v>
      </c>
      <c r="G1075" s="1" t="s">
        <v>132</v>
      </c>
      <c r="H1075" s="1" t="s">
        <v>715</v>
      </c>
      <c r="I1075" s="1" t="s">
        <v>542</v>
      </c>
      <c r="J1075" s="1">
        <v>11000</v>
      </c>
      <c r="K1075" s="1">
        <v>14868</v>
      </c>
      <c r="L1075" s="1">
        <v>0</v>
      </c>
      <c r="M1075" s="1">
        <v>22000</v>
      </c>
      <c r="N1075" s="1">
        <v>7.4</v>
      </c>
      <c r="O1075" s="1">
        <v>207</v>
      </c>
      <c r="P1075" s="1">
        <v>97</v>
      </c>
      <c r="Q1075" s="9">
        <v>93452056</v>
      </c>
      <c r="R1075" s="3">
        <v>45000000</v>
      </c>
    </row>
    <row r="1076" spans="1:18" x14ac:dyDescent="0.25">
      <c r="A1076" s="1" t="s">
        <v>6441</v>
      </c>
      <c r="B1076" s="2">
        <v>41551</v>
      </c>
      <c r="C1076" s="1" t="s">
        <v>32</v>
      </c>
      <c r="D1076" s="1" t="s">
        <v>77</v>
      </c>
      <c r="E1076" s="1" t="s">
        <v>3</v>
      </c>
      <c r="F1076" s="1" t="s">
        <v>4</v>
      </c>
      <c r="G1076" s="1" t="s">
        <v>132</v>
      </c>
      <c r="H1076" s="1" t="s">
        <v>715</v>
      </c>
      <c r="I1076" s="1" t="s">
        <v>5730</v>
      </c>
      <c r="J1076" s="1">
        <v>11000</v>
      </c>
      <c r="K1076" s="1">
        <v>22004</v>
      </c>
      <c r="L1076" s="1">
        <v>364</v>
      </c>
      <c r="M1076" s="1">
        <v>71000</v>
      </c>
      <c r="N1076" s="1">
        <v>7</v>
      </c>
      <c r="O1076" s="1">
        <v>539</v>
      </c>
      <c r="P1076" s="1">
        <v>124</v>
      </c>
      <c r="Q1076" s="9">
        <v>89021735</v>
      </c>
      <c r="R1076" s="3">
        <v>120000000</v>
      </c>
    </row>
    <row r="1077" spans="1:18" x14ac:dyDescent="0.25">
      <c r="A1077" s="1" t="s">
        <v>4975</v>
      </c>
      <c r="B1077" s="2">
        <v>39559</v>
      </c>
      <c r="C1077" s="1" t="s">
        <v>32</v>
      </c>
      <c r="D1077" s="1" t="s">
        <v>77</v>
      </c>
      <c r="E1077" s="1" t="s">
        <v>3</v>
      </c>
      <c r="F1077" s="1" t="s">
        <v>4</v>
      </c>
      <c r="G1077" s="1" t="s">
        <v>92</v>
      </c>
      <c r="H1077" s="1" t="s">
        <v>2570</v>
      </c>
      <c r="I1077" s="1" t="s">
        <v>2364</v>
      </c>
      <c r="J1077" s="1">
        <v>11000</v>
      </c>
      <c r="K1077" s="1">
        <v>15590</v>
      </c>
      <c r="L1077" s="1">
        <v>234</v>
      </c>
      <c r="M1077" s="1">
        <v>0</v>
      </c>
      <c r="N1077" s="1">
        <v>7</v>
      </c>
      <c r="O1077" s="1">
        <v>232</v>
      </c>
      <c r="P1077" s="1">
        <v>117</v>
      </c>
      <c r="Q1077" s="9">
        <v>87341380</v>
      </c>
      <c r="R1077" s="3">
        <v>27000000</v>
      </c>
    </row>
    <row r="1078" spans="1:18" x14ac:dyDescent="0.25">
      <c r="A1078" s="1" t="s">
        <v>487</v>
      </c>
      <c r="B1078" s="2">
        <v>31379</v>
      </c>
      <c r="C1078" s="1" t="s">
        <v>32</v>
      </c>
      <c r="D1078" s="1" t="s">
        <v>61</v>
      </c>
      <c r="E1078" s="1" t="s">
        <v>3</v>
      </c>
      <c r="F1078" s="1" t="s">
        <v>4</v>
      </c>
      <c r="G1078" s="1" t="s">
        <v>84</v>
      </c>
      <c r="H1078" s="1" t="s">
        <v>488</v>
      </c>
      <c r="I1078" s="1" t="s">
        <v>395</v>
      </c>
      <c r="J1078" s="1">
        <v>11000</v>
      </c>
      <c r="K1078" s="1">
        <v>12518</v>
      </c>
      <c r="L1078" s="1">
        <v>521</v>
      </c>
      <c r="M1078" s="1">
        <v>0</v>
      </c>
      <c r="N1078" s="1">
        <v>7.2</v>
      </c>
      <c r="O1078" s="1">
        <v>66</v>
      </c>
      <c r="P1078" s="1">
        <v>161</v>
      </c>
      <c r="Q1078" s="9">
        <v>87100000</v>
      </c>
      <c r="R1078" s="3">
        <v>31000000</v>
      </c>
    </row>
    <row r="1079" spans="1:18" x14ac:dyDescent="0.25">
      <c r="A1079" s="1" t="s">
        <v>6640</v>
      </c>
      <c r="B1079" s="2">
        <v>41807</v>
      </c>
      <c r="C1079" s="1" t="s">
        <v>32</v>
      </c>
      <c r="D1079" s="1" t="s">
        <v>77</v>
      </c>
      <c r="E1079" s="1" t="s">
        <v>3</v>
      </c>
      <c r="F1079" s="1" t="s">
        <v>4</v>
      </c>
      <c r="G1079" s="1" t="s">
        <v>92</v>
      </c>
      <c r="H1079" s="1" t="s">
        <v>1045</v>
      </c>
      <c r="I1079" s="1" t="s">
        <v>3983</v>
      </c>
      <c r="J1079" s="1">
        <v>11000</v>
      </c>
      <c r="K1079" s="1">
        <v>20411</v>
      </c>
      <c r="L1079" s="1">
        <v>452</v>
      </c>
      <c r="M1079" s="1">
        <v>82000</v>
      </c>
      <c r="N1079" s="1">
        <v>7.6</v>
      </c>
      <c r="O1079" s="1">
        <v>406</v>
      </c>
      <c r="P1079" s="1">
        <v>134</v>
      </c>
      <c r="Q1079" s="9">
        <v>85707116</v>
      </c>
      <c r="R1079" s="3">
        <v>68000000</v>
      </c>
    </row>
    <row r="1080" spans="1:18" x14ac:dyDescent="0.25">
      <c r="A1080" s="1" t="s">
        <v>924</v>
      </c>
      <c r="B1080" s="2">
        <v>33837</v>
      </c>
      <c r="C1080" s="1" t="s">
        <v>32</v>
      </c>
      <c r="D1080" s="1" t="s">
        <v>77</v>
      </c>
      <c r="E1080" s="1" t="s">
        <v>3</v>
      </c>
      <c r="F1080" s="1" t="s">
        <v>4</v>
      </c>
      <c r="G1080" s="1" t="s">
        <v>92</v>
      </c>
      <c r="H1080" s="1" t="s">
        <v>199</v>
      </c>
      <c r="I1080" s="1" t="s">
        <v>925</v>
      </c>
      <c r="J1080" s="1">
        <v>11000</v>
      </c>
      <c r="K1080" s="1">
        <v>12757</v>
      </c>
      <c r="L1080" s="1">
        <v>176</v>
      </c>
      <c r="M1080" s="1">
        <v>0</v>
      </c>
      <c r="N1080" s="1">
        <v>6.9</v>
      </c>
      <c r="O1080" s="1">
        <v>47</v>
      </c>
      <c r="P1080" s="1">
        <v>117</v>
      </c>
      <c r="Q1080" s="9">
        <v>83287363</v>
      </c>
      <c r="R1080" s="3">
        <v>45000000</v>
      </c>
    </row>
    <row r="1081" spans="1:18" x14ac:dyDescent="0.25">
      <c r="A1081" s="1" t="s">
        <v>5520</v>
      </c>
      <c r="B1081" s="2">
        <v>40360</v>
      </c>
      <c r="C1081" s="1" t="s">
        <v>32</v>
      </c>
      <c r="D1081" s="1" t="s">
        <v>9</v>
      </c>
      <c r="E1081" s="1" t="s">
        <v>3</v>
      </c>
      <c r="F1081" s="1" t="s">
        <v>4</v>
      </c>
      <c r="G1081" s="1" t="s">
        <v>132</v>
      </c>
      <c r="H1081" s="1" t="s">
        <v>2570</v>
      </c>
      <c r="I1081" s="1" t="s">
        <v>4440</v>
      </c>
      <c r="J1081" s="1">
        <v>11000</v>
      </c>
      <c r="K1081" s="1">
        <v>20440</v>
      </c>
      <c r="L1081" s="1">
        <v>708</v>
      </c>
      <c r="M1081" s="1">
        <v>26000</v>
      </c>
      <c r="N1081" s="1">
        <v>5.7</v>
      </c>
      <c r="O1081" s="1">
        <v>213</v>
      </c>
      <c r="P1081" s="1">
        <v>140</v>
      </c>
      <c r="Q1081" s="9">
        <v>80574010</v>
      </c>
      <c r="R1081" s="3">
        <v>60000000</v>
      </c>
    </row>
    <row r="1082" spans="1:18" x14ac:dyDescent="0.25">
      <c r="A1082" s="1" t="s">
        <v>275</v>
      </c>
      <c r="B1082" s="2">
        <v>29106</v>
      </c>
      <c r="C1082" s="1" t="s">
        <v>32</v>
      </c>
      <c r="D1082" s="1" t="s">
        <v>9</v>
      </c>
      <c r="E1082" s="1" t="s">
        <v>3</v>
      </c>
      <c r="F1082" s="1" t="s">
        <v>4</v>
      </c>
      <c r="G1082" s="1" t="s">
        <v>92</v>
      </c>
      <c r="H1082" s="1" t="s">
        <v>199</v>
      </c>
      <c r="I1082" s="1" t="s">
        <v>197</v>
      </c>
      <c r="J1082" s="1">
        <v>11000</v>
      </c>
      <c r="K1082" s="1">
        <v>25313</v>
      </c>
      <c r="L1082" s="1">
        <v>0</v>
      </c>
      <c r="M1082" s="1">
        <v>19000</v>
      </c>
      <c r="N1082" s="1">
        <v>8.5</v>
      </c>
      <c r="O1082" s="1">
        <v>261</v>
      </c>
      <c r="P1082" s="1">
        <v>289</v>
      </c>
      <c r="Q1082" s="9">
        <v>78800000</v>
      </c>
      <c r="R1082" s="3">
        <v>31500000</v>
      </c>
    </row>
    <row r="1083" spans="1:18" x14ac:dyDescent="0.25">
      <c r="A1083" s="1" t="s">
        <v>4033</v>
      </c>
      <c r="B1083" s="2">
        <v>38426</v>
      </c>
      <c r="C1083" s="1" t="s">
        <v>32</v>
      </c>
      <c r="D1083" s="1" t="s">
        <v>177</v>
      </c>
      <c r="E1083" s="1" t="s">
        <v>160</v>
      </c>
      <c r="F1083" s="1" t="s">
        <v>161</v>
      </c>
      <c r="G1083" s="1" t="s">
        <v>28</v>
      </c>
      <c r="H1083" s="1" t="s">
        <v>715</v>
      </c>
      <c r="I1083" s="1" t="s">
        <v>4034</v>
      </c>
      <c r="J1083" s="1">
        <v>11000</v>
      </c>
      <c r="K1083" s="1">
        <v>11218</v>
      </c>
      <c r="L1083" s="1">
        <v>10</v>
      </c>
      <c r="M1083" s="1">
        <v>0</v>
      </c>
      <c r="N1083" s="1">
        <v>7.6</v>
      </c>
      <c r="O1083" s="1">
        <v>169</v>
      </c>
      <c r="P1083" s="1">
        <v>80</v>
      </c>
      <c r="Q1083" s="9">
        <v>77413017</v>
      </c>
      <c r="R1083" s="3">
        <v>8000000</v>
      </c>
    </row>
    <row r="1084" spans="1:18" x14ac:dyDescent="0.25">
      <c r="A1084" s="1" t="s">
        <v>2555</v>
      </c>
      <c r="B1084" s="2">
        <v>36872</v>
      </c>
      <c r="C1084" s="1" t="s">
        <v>32</v>
      </c>
      <c r="D1084" s="1" t="s">
        <v>77</v>
      </c>
      <c r="E1084" s="1" t="s">
        <v>3</v>
      </c>
      <c r="F1084" s="1" t="s">
        <v>161</v>
      </c>
      <c r="G1084" s="1" t="s">
        <v>132</v>
      </c>
      <c r="H1084" s="1" t="s">
        <v>1377</v>
      </c>
      <c r="I1084" s="1" t="s">
        <v>1514</v>
      </c>
      <c r="J1084" s="1">
        <v>11000</v>
      </c>
      <c r="K1084" s="1">
        <v>14931</v>
      </c>
      <c r="L1084" s="1">
        <v>84</v>
      </c>
      <c r="M1084" s="1">
        <v>0</v>
      </c>
      <c r="N1084" s="1">
        <v>6.6</v>
      </c>
      <c r="O1084" s="1">
        <v>178</v>
      </c>
      <c r="P1084" s="1">
        <v>116</v>
      </c>
      <c r="Q1084" s="9">
        <v>77086030</v>
      </c>
      <c r="R1084" s="3">
        <v>62000000</v>
      </c>
    </row>
    <row r="1085" spans="1:18" x14ac:dyDescent="0.25">
      <c r="A1085" s="1" t="s">
        <v>1854</v>
      </c>
      <c r="B1085" s="2">
        <v>35995</v>
      </c>
      <c r="C1085" s="1" t="s">
        <v>32</v>
      </c>
      <c r="D1085" s="1" t="s">
        <v>77</v>
      </c>
      <c r="E1085" s="1" t="s">
        <v>3</v>
      </c>
      <c r="F1085" s="1" t="s">
        <v>4</v>
      </c>
      <c r="G1085" s="1" t="s">
        <v>132</v>
      </c>
      <c r="H1085" s="1" t="s">
        <v>199</v>
      </c>
      <c r="I1085" s="1" t="s">
        <v>349</v>
      </c>
      <c r="J1085" s="1">
        <v>11000</v>
      </c>
      <c r="K1085" s="1">
        <v>12729</v>
      </c>
      <c r="L1085" s="1">
        <v>425</v>
      </c>
      <c r="M1085" s="1">
        <v>0</v>
      </c>
      <c r="N1085" s="1">
        <v>5.7</v>
      </c>
      <c r="O1085" s="1">
        <v>97</v>
      </c>
      <c r="P1085" s="1">
        <v>98</v>
      </c>
      <c r="Q1085" s="9">
        <v>74329966</v>
      </c>
      <c r="R1085" s="3">
        <v>70000000</v>
      </c>
    </row>
    <row r="1086" spans="1:18" x14ac:dyDescent="0.25">
      <c r="A1086" s="1" t="s">
        <v>2596</v>
      </c>
      <c r="B1086" s="2">
        <v>36948</v>
      </c>
      <c r="C1086" s="1" t="s">
        <v>32</v>
      </c>
      <c r="D1086" s="1" t="s">
        <v>2</v>
      </c>
      <c r="E1086" s="1" t="s">
        <v>3</v>
      </c>
      <c r="F1086" s="1" t="s">
        <v>4</v>
      </c>
      <c r="G1086" s="1" t="s">
        <v>92</v>
      </c>
      <c r="H1086" s="1" t="s">
        <v>715</v>
      </c>
      <c r="I1086" s="1" t="s">
        <v>2597</v>
      </c>
      <c r="J1086" s="1">
        <v>11000</v>
      </c>
      <c r="K1086" s="1">
        <v>17109</v>
      </c>
      <c r="L1086" s="1">
        <v>93</v>
      </c>
      <c r="M1086" s="1">
        <v>0</v>
      </c>
      <c r="N1086" s="1">
        <v>6.3</v>
      </c>
      <c r="O1086" s="1">
        <v>133</v>
      </c>
      <c r="P1086" s="1">
        <v>104</v>
      </c>
      <c r="Q1086" s="9">
        <v>74058698</v>
      </c>
      <c r="R1086" s="3">
        <v>60000000</v>
      </c>
    </row>
    <row r="1087" spans="1:18" x14ac:dyDescent="0.25">
      <c r="A1087" s="1" t="s">
        <v>5803</v>
      </c>
      <c r="B1087" s="2">
        <v>40628</v>
      </c>
      <c r="C1087" s="1" t="s">
        <v>32</v>
      </c>
      <c r="D1087" s="1" t="s">
        <v>9</v>
      </c>
      <c r="E1087" s="1" t="s">
        <v>3</v>
      </c>
      <c r="F1087" s="1" t="s">
        <v>4</v>
      </c>
      <c r="G1087" s="1" t="s">
        <v>84</v>
      </c>
      <c r="H1087" s="1" t="s">
        <v>715</v>
      </c>
      <c r="I1087" s="1" t="s">
        <v>1490</v>
      </c>
      <c r="J1087" s="1">
        <v>11000</v>
      </c>
      <c r="K1087" s="1">
        <v>14209</v>
      </c>
      <c r="L1087" s="1">
        <v>188</v>
      </c>
      <c r="M1087" s="1">
        <v>0</v>
      </c>
      <c r="N1087" s="1">
        <v>6.9</v>
      </c>
      <c r="O1087" s="1">
        <v>131</v>
      </c>
      <c r="P1087" s="1">
        <v>113</v>
      </c>
      <c r="Q1087" s="9">
        <v>72279690</v>
      </c>
      <c r="R1087" s="3">
        <v>37000000</v>
      </c>
    </row>
    <row r="1088" spans="1:18" x14ac:dyDescent="0.25">
      <c r="A1088" s="1" t="s">
        <v>4889</v>
      </c>
      <c r="B1088" s="2">
        <v>39593</v>
      </c>
      <c r="C1088" s="1" t="s">
        <v>32</v>
      </c>
      <c r="D1088" s="1" t="s">
        <v>77</v>
      </c>
      <c r="E1088" s="1" t="s">
        <v>3</v>
      </c>
      <c r="F1088" s="1" t="s">
        <v>4</v>
      </c>
      <c r="G1088" s="1" t="s">
        <v>132</v>
      </c>
      <c r="H1088" s="1" t="s">
        <v>1377</v>
      </c>
      <c r="I1088" s="1" t="s">
        <v>1773</v>
      </c>
      <c r="J1088" s="1">
        <v>11000</v>
      </c>
      <c r="K1088" s="1">
        <v>13827</v>
      </c>
      <c r="L1088" s="1">
        <v>72</v>
      </c>
      <c r="M1088" s="1">
        <v>0</v>
      </c>
      <c r="N1088" s="1">
        <v>5.6</v>
      </c>
      <c r="O1088" s="1">
        <v>176</v>
      </c>
      <c r="P1088" s="1">
        <v>112</v>
      </c>
      <c r="Q1088" s="9">
        <v>70224196</v>
      </c>
      <c r="R1088" s="3">
        <v>70000000</v>
      </c>
    </row>
    <row r="1089" spans="1:18" x14ac:dyDescent="0.25">
      <c r="A1089" s="1" t="s">
        <v>4074</v>
      </c>
      <c r="B1089" s="2">
        <v>38667</v>
      </c>
      <c r="C1089" s="1" t="s">
        <v>32</v>
      </c>
      <c r="D1089" s="1" t="s">
        <v>77</v>
      </c>
      <c r="E1089" s="1" t="s">
        <v>3</v>
      </c>
      <c r="F1089" s="1" t="s">
        <v>83</v>
      </c>
      <c r="G1089" s="1" t="s">
        <v>132</v>
      </c>
      <c r="H1089" s="1" t="s">
        <v>1377</v>
      </c>
      <c r="I1089" s="1" t="s">
        <v>4075</v>
      </c>
      <c r="J1089" s="1">
        <v>11000</v>
      </c>
      <c r="K1089" s="1">
        <v>13073</v>
      </c>
      <c r="L1089" s="1">
        <v>42</v>
      </c>
      <c r="M1089" s="1">
        <v>0</v>
      </c>
      <c r="N1089" s="1">
        <v>6</v>
      </c>
      <c r="O1089" s="1">
        <v>163</v>
      </c>
      <c r="P1089" s="1">
        <v>124</v>
      </c>
      <c r="Q1089" s="9">
        <v>68642452</v>
      </c>
      <c r="R1089" s="3">
        <v>130000000</v>
      </c>
    </row>
    <row r="1090" spans="1:18" x14ac:dyDescent="0.25">
      <c r="A1090" s="1" t="s">
        <v>500</v>
      </c>
      <c r="B1090" s="2">
        <v>31069</v>
      </c>
      <c r="C1090" s="1" t="s">
        <v>32</v>
      </c>
      <c r="D1090" s="1" t="s">
        <v>2</v>
      </c>
      <c r="E1090" s="1" t="s">
        <v>3</v>
      </c>
      <c r="F1090" s="1" t="s">
        <v>4</v>
      </c>
      <c r="G1090" s="1" t="s">
        <v>92</v>
      </c>
      <c r="H1090" s="1" t="s">
        <v>199</v>
      </c>
      <c r="I1090" s="1" t="s">
        <v>501</v>
      </c>
      <c r="J1090" s="1">
        <v>11000</v>
      </c>
      <c r="K1090" s="1">
        <v>22479</v>
      </c>
      <c r="L1090" s="1">
        <v>608</v>
      </c>
      <c r="M1090" s="1">
        <v>0</v>
      </c>
      <c r="N1090" s="1">
        <v>7.4</v>
      </c>
      <c r="O1090" s="1">
        <v>83</v>
      </c>
      <c r="P1090" s="1">
        <v>112</v>
      </c>
      <c r="Q1090" s="9">
        <v>65500000</v>
      </c>
      <c r="R1090" s="3">
        <v>12000000</v>
      </c>
    </row>
    <row r="1091" spans="1:18" x14ac:dyDescent="0.25">
      <c r="A1091" s="1" t="s">
        <v>5063</v>
      </c>
      <c r="B1091" s="2">
        <v>39668</v>
      </c>
      <c r="C1091" s="1" t="s">
        <v>32</v>
      </c>
      <c r="D1091" s="1" t="s">
        <v>365</v>
      </c>
      <c r="E1091" s="1" t="s">
        <v>3</v>
      </c>
      <c r="F1091" s="1" t="s">
        <v>4</v>
      </c>
      <c r="G1091" s="1" t="s">
        <v>92</v>
      </c>
      <c r="H1091" s="1" t="s">
        <v>2121</v>
      </c>
      <c r="I1091" s="1" t="s">
        <v>2225</v>
      </c>
      <c r="J1091" s="1">
        <v>11000</v>
      </c>
      <c r="K1091" s="1">
        <v>13654</v>
      </c>
      <c r="L1091" s="1">
        <v>0</v>
      </c>
      <c r="M1091" s="1">
        <v>6000</v>
      </c>
      <c r="N1091" s="1">
        <v>5</v>
      </c>
      <c r="O1091" s="1">
        <v>323</v>
      </c>
      <c r="P1091" s="1">
        <v>91</v>
      </c>
      <c r="Q1091" s="9">
        <v>64505912</v>
      </c>
      <c r="R1091" s="3">
        <v>48000000</v>
      </c>
    </row>
    <row r="1092" spans="1:18" x14ac:dyDescent="0.25">
      <c r="A1092" s="1" t="s">
        <v>6118</v>
      </c>
      <c r="B1092" s="2">
        <v>41085</v>
      </c>
      <c r="C1092" s="1" t="s">
        <v>32</v>
      </c>
      <c r="D1092" s="1" t="s">
        <v>20</v>
      </c>
      <c r="E1092" s="1" t="s">
        <v>3</v>
      </c>
      <c r="F1092" s="1" t="s">
        <v>4</v>
      </c>
      <c r="G1092" s="1" t="s">
        <v>132</v>
      </c>
      <c r="H1092" s="1" t="s">
        <v>488</v>
      </c>
      <c r="I1092" s="1" t="s">
        <v>4489</v>
      </c>
      <c r="J1092" s="1">
        <v>11000</v>
      </c>
      <c r="K1092" s="1">
        <v>19420</v>
      </c>
      <c r="L1092" s="1">
        <v>64</v>
      </c>
      <c r="M1092" s="1">
        <v>0</v>
      </c>
      <c r="N1092" s="1">
        <v>6.3</v>
      </c>
      <c r="O1092" s="1">
        <v>234</v>
      </c>
      <c r="P1092" s="1">
        <v>100</v>
      </c>
      <c r="Q1092" s="9">
        <v>63536011</v>
      </c>
      <c r="R1092" s="3">
        <v>30000000</v>
      </c>
    </row>
    <row r="1093" spans="1:18" x14ac:dyDescent="0.25">
      <c r="A1093" s="1" t="s">
        <v>6382</v>
      </c>
      <c r="B1093" s="2">
        <v>41540</v>
      </c>
      <c r="C1093" s="1" t="s">
        <v>32</v>
      </c>
      <c r="D1093" s="1" t="s">
        <v>77</v>
      </c>
      <c r="E1093" s="1" t="s">
        <v>3</v>
      </c>
      <c r="F1093" s="1" t="s">
        <v>4</v>
      </c>
      <c r="G1093" s="1" t="s">
        <v>132</v>
      </c>
      <c r="H1093" s="1" t="s">
        <v>199</v>
      </c>
      <c r="I1093" s="1" t="s">
        <v>4194</v>
      </c>
      <c r="J1093" s="1">
        <v>11000</v>
      </c>
      <c r="K1093" s="1">
        <v>12908</v>
      </c>
      <c r="L1093" s="1">
        <v>151</v>
      </c>
      <c r="M1093" s="1">
        <v>123000</v>
      </c>
      <c r="N1093" s="1">
        <v>6.7</v>
      </c>
      <c r="O1093" s="1">
        <v>326</v>
      </c>
      <c r="P1093" s="1">
        <v>114</v>
      </c>
      <c r="Q1093" s="9">
        <v>61656849</v>
      </c>
      <c r="R1093" s="3">
        <v>110000000</v>
      </c>
    </row>
    <row r="1094" spans="1:18" x14ac:dyDescent="0.25">
      <c r="A1094" s="1" t="s">
        <v>1582</v>
      </c>
      <c r="B1094" s="2">
        <v>35613</v>
      </c>
      <c r="C1094" s="1" t="s">
        <v>32</v>
      </c>
      <c r="D1094" s="1" t="s">
        <v>2</v>
      </c>
      <c r="E1094" s="1" t="s">
        <v>3</v>
      </c>
      <c r="F1094" s="1" t="s">
        <v>4</v>
      </c>
      <c r="G1094" s="1" t="s">
        <v>92</v>
      </c>
      <c r="H1094" s="1" t="s">
        <v>715</v>
      </c>
      <c r="I1094" s="1" t="s">
        <v>1283</v>
      </c>
      <c r="J1094" s="1">
        <v>11000</v>
      </c>
      <c r="K1094" s="1">
        <v>14322</v>
      </c>
      <c r="L1094" s="1">
        <v>39</v>
      </c>
      <c r="M1094" s="1">
        <v>0</v>
      </c>
      <c r="N1094" s="1">
        <v>6.6</v>
      </c>
      <c r="O1094" s="1">
        <v>83</v>
      </c>
      <c r="P1094" s="1">
        <v>115</v>
      </c>
      <c r="Q1094" s="9">
        <v>60491560</v>
      </c>
      <c r="R1094" s="3">
        <v>27000000</v>
      </c>
    </row>
    <row r="1095" spans="1:18" x14ac:dyDescent="0.25">
      <c r="A1095" s="1" t="s">
        <v>2899</v>
      </c>
      <c r="B1095" s="2">
        <v>37148</v>
      </c>
      <c r="C1095" s="1" t="s">
        <v>32</v>
      </c>
      <c r="D1095" s="1" t="s">
        <v>20</v>
      </c>
      <c r="E1095" s="1" t="s">
        <v>3</v>
      </c>
      <c r="F1095" s="1" t="s">
        <v>11</v>
      </c>
      <c r="G1095" s="1" t="s">
        <v>132</v>
      </c>
      <c r="H1095" s="1" t="s">
        <v>1377</v>
      </c>
      <c r="I1095" s="1" t="s">
        <v>2900</v>
      </c>
      <c r="J1095" s="1">
        <v>11000</v>
      </c>
      <c r="K1095" s="1">
        <v>17533</v>
      </c>
      <c r="L1095" s="1">
        <v>163</v>
      </c>
      <c r="M1095" s="1">
        <v>0</v>
      </c>
      <c r="N1095" s="1">
        <v>5.2</v>
      </c>
      <c r="O1095" s="1">
        <v>108</v>
      </c>
      <c r="P1095" s="1">
        <v>103</v>
      </c>
      <c r="Q1095" s="9">
        <v>60400856</v>
      </c>
      <c r="R1095" s="3">
        <v>35000000</v>
      </c>
    </row>
    <row r="1096" spans="1:18" x14ac:dyDescent="0.25">
      <c r="A1096" s="1" t="s">
        <v>3833</v>
      </c>
      <c r="B1096" s="2">
        <v>38054</v>
      </c>
      <c r="C1096" s="1" t="s">
        <v>32</v>
      </c>
      <c r="D1096" s="1" t="s">
        <v>20</v>
      </c>
      <c r="E1096" s="1" t="s">
        <v>3</v>
      </c>
      <c r="F1096" s="1" t="s">
        <v>4</v>
      </c>
      <c r="G1096" s="1" t="s">
        <v>132</v>
      </c>
      <c r="H1096" s="1" t="s">
        <v>672</v>
      </c>
      <c r="I1096" s="1" t="s">
        <v>528</v>
      </c>
      <c r="J1096" s="1">
        <v>11000</v>
      </c>
      <c r="K1096" s="1">
        <v>13748</v>
      </c>
      <c r="L1096" s="1">
        <v>0</v>
      </c>
      <c r="M1096" s="1">
        <v>0</v>
      </c>
      <c r="N1096" s="1">
        <v>5.2</v>
      </c>
      <c r="O1096" s="1">
        <v>169</v>
      </c>
      <c r="P1096" s="1">
        <v>93</v>
      </c>
      <c r="Q1096" s="9">
        <v>59475623</v>
      </c>
      <c r="R1096" s="3">
        <v>90000000</v>
      </c>
    </row>
    <row r="1097" spans="1:18" x14ac:dyDescent="0.25">
      <c r="A1097" s="1" t="s">
        <v>5189</v>
      </c>
      <c r="B1097" s="2">
        <v>39877</v>
      </c>
      <c r="C1097" s="1" t="s">
        <v>32</v>
      </c>
      <c r="D1097" s="1" t="s">
        <v>20</v>
      </c>
      <c r="E1097" s="1" t="s">
        <v>3</v>
      </c>
      <c r="F1097" s="1" t="s">
        <v>4</v>
      </c>
      <c r="G1097" s="1" t="s">
        <v>84</v>
      </c>
      <c r="H1097" s="1" t="s">
        <v>2883</v>
      </c>
      <c r="I1097" s="1" t="s">
        <v>2487</v>
      </c>
      <c r="J1097" s="1">
        <v>11000</v>
      </c>
      <c r="K1097" s="1">
        <v>13794</v>
      </c>
      <c r="L1097" s="1">
        <v>56</v>
      </c>
      <c r="M1097" s="1">
        <v>0</v>
      </c>
      <c r="N1097" s="1">
        <v>5.4</v>
      </c>
      <c r="O1097" s="1">
        <v>152</v>
      </c>
      <c r="P1097" s="1">
        <v>89</v>
      </c>
      <c r="Q1097" s="9">
        <v>58715510</v>
      </c>
      <c r="R1097" s="3">
        <v>30000000</v>
      </c>
    </row>
    <row r="1098" spans="1:18" x14ac:dyDescent="0.25">
      <c r="A1098" s="1" t="s">
        <v>5988</v>
      </c>
      <c r="B1098" s="2">
        <v>40608</v>
      </c>
      <c r="C1098" s="1" t="s">
        <v>32</v>
      </c>
      <c r="D1098" s="1" t="s">
        <v>2</v>
      </c>
      <c r="E1098" s="1" t="s">
        <v>3</v>
      </c>
      <c r="F1098" s="1" t="s">
        <v>4</v>
      </c>
      <c r="G1098" s="1" t="s">
        <v>92</v>
      </c>
      <c r="H1098" s="1" t="s">
        <v>1377</v>
      </c>
      <c r="I1098" s="1" t="s">
        <v>5989</v>
      </c>
      <c r="J1098" s="1">
        <v>11000</v>
      </c>
      <c r="K1098" s="1">
        <v>13943</v>
      </c>
      <c r="L1098" s="1">
        <v>65</v>
      </c>
      <c r="M1098" s="1">
        <v>25000</v>
      </c>
      <c r="N1098" s="1">
        <v>7.3</v>
      </c>
      <c r="O1098" s="1">
        <v>274</v>
      </c>
      <c r="P1098" s="1">
        <v>118</v>
      </c>
      <c r="Q1098" s="9">
        <v>57981889</v>
      </c>
      <c r="R1098" s="3">
        <v>40000000</v>
      </c>
    </row>
    <row r="1099" spans="1:18" x14ac:dyDescent="0.25">
      <c r="A1099" s="1" t="s">
        <v>4477</v>
      </c>
      <c r="B1099" s="2">
        <v>38775</v>
      </c>
      <c r="C1099" s="1" t="s">
        <v>32</v>
      </c>
      <c r="D1099" s="1" t="s">
        <v>20</v>
      </c>
      <c r="E1099" s="1" t="s">
        <v>3</v>
      </c>
      <c r="F1099" s="1" t="s">
        <v>4</v>
      </c>
      <c r="G1099" s="1" t="s">
        <v>132</v>
      </c>
      <c r="H1099" s="1" t="s">
        <v>672</v>
      </c>
      <c r="I1099" s="1" t="s">
        <v>1360</v>
      </c>
      <c r="J1099" s="1">
        <v>11000</v>
      </c>
      <c r="K1099" s="1">
        <v>13125</v>
      </c>
      <c r="L1099" s="1">
        <v>221</v>
      </c>
      <c r="M1099" s="1">
        <v>0</v>
      </c>
      <c r="N1099" s="1">
        <v>5.6</v>
      </c>
      <c r="O1099" s="1">
        <v>90</v>
      </c>
      <c r="P1099" s="1">
        <v>75</v>
      </c>
      <c r="Q1099" s="9">
        <v>57651794</v>
      </c>
      <c r="R1099" s="3">
        <v>33000000</v>
      </c>
    </row>
    <row r="1100" spans="1:18" x14ac:dyDescent="0.25">
      <c r="A1100" s="1" t="s">
        <v>6286</v>
      </c>
      <c r="B1100" s="2">
        <v>40916</v>
      </c>
      <c r="C1100" s="1" t="s">
        <v>32</v>
      </c>
      <c r="D1100" s="1" t="s">
        <v>9</v>
      </c>
      <c r="E1100" s="1" t="s">
        <v>3</v>
      </c>
      <c r="F1100" s="1" t="s">
        <v>83</v>
      </c>
      <c r="G1100" s="1" t="s">
        <v>132</v>
      </c>
      <c r="H1100" s="1" t="s">
        <v>2688</v>
      </c>
      <c r="I1100" s="1" t="s">
        <v>6287</v>
      </c>
      <c r="J1100" s="1">
        <v>11000</v>
      </c>
      <c r="K1100" s="1">
        <v>11946</v>
      </c>
      <c r="L1100" s="1">
        <v>43</v>
      </c>
      <c r="M1100" s="1">
        <v>29000</v>
      </c>
      <c r="N1100" s="1">
        <v>6.4</v>
      </c>
      <c r="O1100" s="1">
        <v>462</v>
      </c>
      <c r="P1100" s="1">
        <v>95</v>
      </c>
      <c r="Q1100" s="9">
        <v>54322273</v>
      </c>
      <c r="R1100" s="3">
        <v>17000000</v>
      </c>
    </row>
    <row r="1101" spans="1:18" x14ac:dyDescent="0.25">
      <c r="A1101" s="1" t="s">
        <v>4815</v>
      </c>
      <c r="B1101" s="2">
        <v>39361</v>
      </c>
      <c r="C1101" s="1" t="s">
        <v>32</v>
      </c>
      <c r="D1101" s="1" t="s">
        <v>77</v>
      </c>
      <c r="E1101" s="1" t="s">
        <v>3</v>
      </c>
      <c r="F1101" s="1" t="s">
        <v>1130</v>
      </c>
      <c r="G1101" s="1" t="s">
        <v>84</v>
      </c>
      <c r="H1101" s="1" t="s">
        <v>2770</v>
      </c>
      <c r="I1101" s="1" t="s">
        <v>4816</v>
      </c>
      <c r="J1101" s="1">
        <v>11000</v>
      </c>
      <c r="K1101" s="1">
        <v>16571</v>
      </c>
      <c r="L1101" s="1">
        <v>14</v>
      </c>
      <c r="M1101" s="1">
        <v>0</v>
      </c>
      <c r="N1101" s="1">
        <v>6.3</v>
      </c>
      <c r="O1101" s="1">
        <v>191</v>
      </c>
      <c r="P1101" s="1">
        <v>87</v>
      </c>
      <c r="Q1101" s="9">
        <v>54132596</v>
      </c>
      <c r="R1101" s="3">
        <v>34000000</v>
      </c>
    </row>
    <row r="1102" spans="1:18" x14ac:dyDescent="0.25">
      <c r="A1102" s="1" t="s">
        <v>5252</v>
      </c>
      <c r="B1102" s="2">
        <v>39896</v>
      </c>
      <c r="C1102" s="1" t="s">
        <v>32</v>
      </c>
      <c r="D1102" s="1" t="s">
        <v>20</v>
      </c>
      <c r="E1102" s="1" t="s">
        <v>3</v>
      </c>
      <c r="F1102" s="1" t="s">
        <v>4</v>
      </c>
      <c r="G1102" s="1" t="s">
        <v>92</v>
      </c>
      <c r="H1102" s="1" t="s">
        <v>1359</v>
      </c>
      <c r="I1102" s="1" t="s">
        <v>4094</v>
      </c>
      <c r="J1102" s="1">
        <v>11000</v>
      </c>
      <c r="K1102" s="1">
        <v>11852</v>
      </c>
      <c r="L1102" s="1">
        <v>0</v>
      </c>
      <c r="M1102" s="1">
        <v>0</v>
      </c>
      <c r="N1102" s="1">
        <v>6.4</v>
      </c>
      <c r="O1102" s="1">
        <v>230</v>
      </c>
      <c r="P1102" s="1">
        <v>153</v>
      </c>
      <c r="Q1102" s="9">
        <v>51814190</v>
      </c>
      <c r="R1102" s="3">
        <v>75000000</v>
      </c>
    </row>
    <row r="1103" spans="1:18" x14ac:dyDescent="0.25">
      <c r="A1103" s="1" t="s">
        <v>3988</v>
      </c>
      <c r="B1103" s="2">
        <v>38668</v>
      </c>
      <c r="C1103" s="1" t="s">
        <v>32</v>
      </c>
      <c r="D1103" s="1" t="s">
        <v>77</v>
      </c>
      <c r="E1103" s="1" t="s">
        <v>3</v>
      </c>
      <c r="F1103" s="1" t="s">
        <v>4</v>
      </c>
      <c r="G1103" s="1" t="s">
        <v>84</v>
      </c>
      <c r="H1103" s="1" t="s">
        <v>2883</v>
      </c>
      <c r="I1103" s="1" t="s">
        <v>3989</v>
      </c>
      <c r="J1103" s="1">
        <v>11000</v>
      </c>
      <c r="K1103" s="1">
        <v>14385</v>
      </c>
      <c r="L1103" s="1">
        <v>19</v>
      </c>
      <c r="M1103" s="1">
        <v>0</v>
      </c>
      <c r="N1103" s="1">
        <v>6.5</v>
      </c>
      <c r="O1103" s="1">
        <v>142</v>
      </c>
      <c r="P1103" s="1">
        <v>80</v>
      </c>
      <c r="Q1103" s="9">
        <v>51053787</v>
      </c>
      <c r="R1103" s="3">
        <v>17500000</v>
      </c>
    </row>
    <row r="1104" spans="1:18" x14ac:dyDescent="0.25">
      <c r="A1104" s="1" t="s">
        <v>4124</v>
      </c>
      <c r="B1104" s="2">
        <v>38458</v>
      </c>
      <c r="C1104" s="1" t="s">
        <v>32</v>
      </c>
      <c r="D1104" s="1" t="s">
        <v>40</v>
      </c>
      <c r="E1104" s="1" t="s">
        <v>3</v>
      </c>
      <c r="F1104" s="1" t="s">
        <v>4</v>
      </c>
      <c r="G1104" s="1" t="s">
        <v>84</v>
      </c>
      <c r="H1104" s="1" t="s">
        <v>2121</v>
      </c>
      <c r="I1104" s="1" t="s">
        <v>4125</v>
      </c>
      <c r="J1104" s="1">
        <v>11000</v>
      </c>
      <c r="K1104" s="1">
        <v>14073</v>
      </c>
      <c r="L1104" s="1">
        <v>37</v>
      </c>
      <c r="M1104" s="1">
        <v>10000</v>
      </c>
      <c r="N1104" s="1">
        <v>6.8</v>
      </c>
      <c r="O1104" s="1">
        <v>276</v>
      </c>
      <c r="P1104" s="1">
        <v>109</v>
      </c>
      <c r="Q1104" s="9">
        <v>51019112</v>
      </c>
      <c r="R1104" s="3">
        <v>50000000</v>
      </c>
    </row>
    <row r="1105" spans="1:18" x14ac:dyDescent="0.25">
      <c r="A1105" s="1" t="s">
        <v>1137</v>
      </c>
      <c r="B1105" s="2">
        <v>34429</v>
      </c>
      <c r="C1105" s="1" t="s">
        <v>32</v>
      </c>
      <c r="D1105" s="1" t="s">
        <v>77</v>
      </c>
      <c r="E1105" s="1" t="s">
        <v>3</v>
      </c>
      <c r="F1105" s="1" t="s">
        <v>4</v>
      </c>
      <c r="G1105" s="1" t="s">
        <v>132</v>
      </c>
      <c r="H1105" s="1" t="s">
        <v>488</v>
      </c>
      <c r="I1105" s="1" t="s">
        <v>1138</v>
      </c>
      <c r="J1105" s="1">
        <v>11000</v>
      </c>
      <c r="K1105" s="1">
        <v>12161</v>
      </c>
      <c r="L1105" s="1">
        <v>161</v>
      </c>
      <c r="M1105" s="1">
        <v>0</v>
      </c>
      <c r="N1105" s="1">
        <v>6.3</v>
      </c>
      <c r="O1105" s="1">
        <v>42</v>
      </c>
      <c r="P1105" s="1">
        <v>111</v>
      </c>
      <c r="Q1105" s="9">
        <v>46815748</v>
      </c>
      <c r="R1105" s="3">
        <v>45000000</v>
      </c>
    </row>
    <row r="1106" spans="1:18" x14ac:dyDescent="0.25">
      <c r="A1106" s="1" t="s">
        <v>4545</v>
      </c>
      <c r="B1106" s="2">
        <v>38918</v>
      </c>
      <c r="C1106" s="1" t="s">
        <v>32</v>
      </c>
      <c r="D1106" s="1" t="s">
        <v>9</v>
      </c>
      <c r="E1106" s="1" t="s">
        <v>3</v>
      </c>
      <c r="F1106" s="1" t="s">
        <v>4</v>
      </c>
      <c r="G1106" s="1" t="s">
        <v>84</v>
      </c>
      <c r="H1106" s="1" t="s">
        <v>1377</v>
      </c>
      <c r="I1106" s="1" t="s">
        <v>2315</v>
      </c>
      <c r="J1106" s="1">
        <v>11000</v>
      </c>
      <c r="K1106" s="1">
        <v>12088</v>
      </c>
      <c r="L1106" s="1">
        <v>368</v>
      </c>
      <c r="M1106" s="1">
        <v>0</v>
      </c>
      <c r="N1106" s="1">
        <v>7.1</v>
      </c>
      <c r="O1106" s="1">
        <v>96</v>
      </c>
      <c r="P1106" s="1">
        <v>131</v>
      </c>
      <c r="Q1106" s="9">
        <v>43532294</v>
      </c>
      <c r="R1106" s="3">
        <v>65000000</v>
      </c>
    </row>
    <row r="1107" spans="1:18" x14ac:dyDescent="0.25">
      <c r="A1107" s="1" t="s">
        <v>1649</v>
      </c>
      <c r="B1107" s="2">
        <v>35539</v>
      </c>
      <c r="C1107" s="1" t="s">
        <v>32</v>
      </c>
      <c r="D1107" s="1" t="s">
        <v>77</v>
      </c>
      <c r="E1107" s="1" t="s">
        <v>3</v>
      </c>
      <c r="F1107" s="1" t="s">
        <v>4</v>
      </c>
      <c r="G1107" s="1" t="s">
        <v>92</v>
      </c>
      <c r="H1107" s="1" t="s">
        <v>199</v>
      </c>
      <c r="I1107" s="1" t="s">
        <v>1035</v>
      </c>
      <c r="J1107" s="1">
        <v>11000</v>
      </c>
      <c r="K1107" s="1">
        <v>26088</v>
      </c>
      <c r="L1107" s="1">
        <v>79</v>
      </c>
      <c r="M1107" s="1">
        <v>979</v>
      </c>
      <c r="N1107" s="1">
        <v>6.1</v>
      </c>
      <c r="O1107" s="1">
        <v>66</v>
      </c>
      <c r="P1107" s="1">
        <v>111</v>
      </c>
      <c r="Q1107" s="9">
        <v>42877165</v>
      </c>
      <c r="R1107" s="3">
        <v>86000000</v>
      </c>
    </row>
    <row r="1108" spans="1:18" x14ac:dyDescent="0.25">
      <c r="A1108" s="1" t="s">
        <v>6954</v>
      </c>
      <c r="B1108" s="2">
        <v>42282</v>
      </c>
      <c r="C1108" s="1" t="s">
        <v>32</v>
      </c>
      <c r="D1108" s="1" t="s">
        <v>9</v>
      </c>
      <c r="E1108" s="1" t="s">
        <v>3</v>
      </c>
      <c r="F1108" s="1" t="s">
        <v>4</v>
      </c>
      <c r="G1108" s="1" t="s">
        <v>132</v>
      </c>
      <c r="H1108" s="1" t="s">
        <v>199</v>
      </c>
      <c r="I1108" s="1" t="s">
        <v>6955</v>
      </c>
      <c r="J1108" s="1">
        <v>11000</v>
      </c>
      <c r="K1108" s="1">
        <v>15327</v>
      </c>
      <c r="L1108" s="1">
        <v>43</v>
      </c>
      <c r="M1108" s="1">
        <v>34000</v>
      </c>
      <c r="N1108" s="1">
        <v>7.2</v>
      </c>
      <c r="O1108" s="1">
        <v>214</v>
      </c>
      <c r="P1108" s="1">
        <v>112</v>
      </c>
      <c r="Q1108" s="9">
        <v>42478175</v>
      </c>
      <c r="R1108" s="3">
        <v>25000000</v>
      </c>
    </row>
    <row r="1109" spans="1:18" x14ac:dyDescent="0.25">
      <c r="A1109" s="1" t="s">
        <v>3771</v>
      </c>
      <c r="B1109" s="2">
        <v>38349</v>
      </c>
      <c r="C1109" s="1" t="s">
        <v>32</v>
      </c>
      <c r="D1109" s="1" t="s">
        <v>20</v>
      </c>
      <c r="E1109" s="1" t="s">
        <v>3</v>
      </c>
      <c r="F1109" s="1" t="s">
        <v>4</v>
      </c>
      <c r="G1109" s="1" t="s">
        <v>132</v>
      </c>
      <c r="H1109" s="1" t="s">
        <v>1359</v>
      </c>
      <c r="I1109" s="1" t="s">
        <v>1504</v>
      </c>
      <c r="J1109" s="1">
        <v>11000</v>
      </c>
      <c r="K1109" s="1">
        <v>12522</v>
      </c>
      <c r="L1109" s="1">
        <v>274</v>
      </c>
      <c r="M1109" s="1">
        <v>0</v>
      </c>
      <c r="N1109" s="1">
        <v>6.5</v>
      </c>
      <c r="O1109" s="1">
        <v>124</v>
      </c>
      <c r="P1109" s="1">
        <v>131</v>
      </c>
      <c r="Q1109" s="9">
        <v>42044321</v>
      </c>
      <c r="R1109" s="3">
        <v>80000000</v>
      </c>
    </row>
    <row r="1110" spans="1:18" x14ac:dyDescent="0.25">
      <c r="A1110" s="1" t="s">
        <v>6625</v>
      </c>
      <c r="B1110" s="2">
        <v>41690</v>
      </c>
      <c r="C1110" s="1" t="s">
        <v>32</v>
      </c>
      <c r="D1110" s="1" t="s">
        <v>9</v>
      </c>
      <c r="E1110" s="1" t="s">
        <v>3</v>
      </c>
      <c r="F1110" s="1" t="s">
        <v>4</v>
      </c>
      <c r="G1110" s="1" t="s">
        <v>84</v>
      </c>
      <c r="H1110" s="1" t="s">
        <v>715</v>
      </c>
      <c r="I1110" s="1" t="s">
        <v>1490</v>
      </c>
      <c r="J1110" s="1">
        <v>11000</v>
      </c>
      <c r="K1110" s="1">
        <v>13904</v>
      </c>
      <c r="L1110" s="1">
        <v>188</v>
      </c>
      <c r="M1110" s="1">
        <v>0</v>
      </c>
      <c r="N1110" s="1">
        <v>6.4</v>
      </c>
      <c r="O1110" s="1">
        <v>54</v>
      </c>
      <c r="P1110" s="1">
        <v>107</v>
      </c>
      <c r="Q1110" s="9">
        <v>42019483</v>
      </c>
      <c r="R1110" s="3">
        <v>36000000</v>
      </c>
    </row>
    <row r="1111" spans="1:18" x14ac:dyDescent="0.25">
      <c r="A1111" s="1" t="s">
        <v>3203</v>
      </c>
      <c r="B1111" s="2">
        <v>37567</v>
      </c>
      <c r="C1111" s="1" t="s">
        <v>32</v>
      </c>
      <c r="D1111" s="1" t="s">
        <v>9</v>
      </c>
      <c r="E1111" s="1" t="s">
        <v>3</v>
      </c>
      <c r="F1111" s="1" t="s">
        <v>4</v>
      </c>
      <c r="G1111" s="1" t="s">
        <v>132</v>
      </c>
      <c r="H1111" s="1" t="s">
        <v>488</v>
      </c>
      <c r="I1111" s="1" t="s">
        <v>2298</v>
      </c>
      <c r="J1111" s="1">
        <v>11000</v>
      </c>
      <c r="K1111" s="1">
        <v>12624</v>
      </c>
      <c r="L1111" s="1">
        <v>335</v>
      </c>
      <c r="M1111" s="1">
        <v>0</v>
      </c>
      <c r="N1111" s="1">
        <v>7.6</v>
      </c>
      <c r="O1111" s="1">
        <v>174</v>
      </c>
      <c r="P1111" s="1">
        <v>114</v>
      </c>
      <c r="Q1111" s="9">
        <v>41597830</v>
      </c>
      <c r="R1111" s="3">
        <v>25000000</v>
      </c>
    </row>
    <row r="1112" spans="1:18" x14ac:dyDescent="0.25">
      <c r="A1112" s="1" t="s">
        <v>3056</v>
      </c>
      <c r="B1112" s="2">
        <v>37588</v>
      </c>
      <c r="C1112" s="1" t="s">
        <v>32</v>
      </c>
      <c r="D1112" s="1" t="s">
        <v>2</v>
      </c>
      <c r="E1112" s="1" t="s">
        <v>3</v>
      </c>
      <c r="F1112" s="1" t="s">
        <v>4</v>
      </c>
      <c r="G1112" s="1" t="s">
        <v>132</v>
      </c>
      <c r="H1112" s="1" t="s">
        <v>715</v>
      </c>
      <c r="I1112" s="1" t="s">
        <v>1829</v>
      </c>
      <c r="J1112" s="1">
        <v>11000</v>
      </c>
      <c r="K1112" s="1">
        <v>15571</v>
      </c>
      <c r="L1112" s="1">
        <v>73</v>
      </c>
      <c r="M1112" s="1">
        <v>893</v>
      </c>
      <c r="N1112" s="1">
        <v>6.3</v>
      </c>
      <c r="O1112" s="1">
        <v>114</v>
      </c>
      <c r="P1112" s="1">
        <v>115</v>
      </c>
      <c r="Q1112" s="9">
        <v>41543207</v>
      </c>
      <c r="R1112" s="3">
        <v>42000000</v>
      </c>
    </row>
    <row r="1113" spans="1:18" x14ac:dyDescent="0.25">
      <c r="A1113" s="1" t="s">
        <v>2394</v>
      </c>
      <c r="B1113" s="2">
        <v>36597</v>
      </c>
      <c r="C1113" s="1" t="s">
        <v>32</v>
      </c>
      <c r="D1113" s="1" t="s">
        <v>20</v>
      </c>
      <c r="E1113" s="1" t="s">
        <v>3</v>
      </c>
      <c r="F1113" s="1" t="s">
        <v>4</v>
      </c>
      <c r="G1113" s="1" t="s">
        <v>132</v>
      </c>
      <c r="H1113" s="1" t="s">
        <v>1359</v>
      </c>
      <c r="I1113" s="1" t="s">
        <v>2395</v>
      </c>
      <c r="J1113" s="1">
        <v>11000</v>
      </c>
      <c r="K1113" s="1">
        <v>25190</v>
      </c>
      <c r="L1113" s="1">
        <v>65</v>
      </c>
      <c r="M1113" s="1">
        <v>0</v>
      </c>
      <c r="N1113" s="1">
        <v>5.3</v>
      </c>
      <c r="O1113" s="1">
        <v>87</v>
      </c>
      <c r="P1113" s="1">
        <v>90</v>
      </c>
      <c r="Q1113" s="9">
        <v>39442871</v>
      </c>
      <c r="R1113" s="3">
        <v>80000000</v>
      </c>
    </row>
    <row r="1114" spans="1:18" x14ac:dyDescent="0.25">
      <c r="A1114" s="1" t="s">
        <v>241</v>
      </c>
      <c r="B1114" s="2">
        <v>28262</v>
      </c>
      <c r="C1114" s="1" t="s">
        <v>32</v>
      </c>
      <c r="D1114" s="1" t="s">
        <v>20</v>
      </c>
      <c r="E1114" s="1" t="s">
        <v>3</v>
      </c>
      <c r="F1114" s="1" t="s">
        <v>4</v>
      </c>
      <c r="G1114" s="1" t="s">
        <v>84</v>
      </c>
      <c r="H1114" s="1" t="s">
        <v>242</v>
      </c>
      <c r="I1114" s="1" t="s">
        <v>242</v>
      </c>
      <c r="J1114" s="1">
        <v>11000</v>
      </c>
      <c r="K1114" s="1">
        <v>12691</v>
      </c>
      <c r="L1114" s="1">
        <v>11000</v>
      </c>
      <c r="M1114" s="1">
        <v>0</v>
      </c>
      <c r="N1114" s="1">
        <v>8.1</v>
      </c>
      <c r="O1114" s="1">
        <v>154</v>
      </c>
      <c r="P1114" s="1">
        <v>93</v>
      </c>
      <c r="Q1114" s="9">
        <v>39200000</v>
      </c>
      <c r="R1114" s="3">
        <v>4000000</v>
      </c>
    </row>
    <row r="1115" spans="1:18" x14ac:dyDescent="0.25">
      <c r="A1115" s="1" t="s">
        <v>1358</v>
      </c>
      <c r="B1115" s="2">
        <v>35303</v>
      </c>
      <c r="C1115" s="1" t="s">
        <v>32</v>
      </c>
      <c r="D1115" s="1" t="s">
        <v>20</v>
      </c>
      <c r="E1115" s="1" t="s">
        <v>3</v>
      </c>
      <c r="F1115" s="1" t="s">
        <v>4</v>
      </c>
      <c r="G1115" s="1" t="s">
        <v>132</v>
      </c>
      <c r="H1115" s="1" t="s">
        <v>1359</v>
      </c>
      <c r="I1115" s="1" t="s">
        <v>1360</v>
      </c>
      <c r="J1115" s="1">
        <v>11000</v>
      </c>
      <c r="K1115" s="1">
        <v>13162</v>
      </c>
      <c r="L1115" s="1">
        <v>221</v>
      </c>
      <c r="M1115" s="1">
        <v>0</v>
      </c>
      <c r="N1115" s="1">
        <v>7</v>
      </c>
      <c r="O1115" s="1">
        <v>77</v>
      </c>
      <c r="P1115" s="1">
        <v>92</v>
      </c>
      <c r="Q1115" s="9">
        <v>38624000</v>
      </c>
      <c r="R1115" s="3">
        <v>12000000</v>
      </c>
    </row>
    <row r="1116" spans="1:18" x14ac:dyDescent="0.25">
      <c r="A1116" s="1" t="s">
        <v>1615</v>
      </c>
      <c r="B1116" s="2">
        <v>35585</v>
      </c>
      <c r="C1116" s="1" t="s">
        <v>32</v>
      </c>
      <c r="D1116" s="1" t="s">
        <v>40</v>
      </c>
      <c r="E1116" s="1" t="s">
        <v>3</v>
      </c>
      <c r="F1116" s="1" t="s">
        <v>4</v>
      </c>
      <c r="G1116" s="1" t="s">
        <v>132</v>
      </c>
      <c r="H1116" s="1" t="s">
        <v>1045</v>
      </c>
      <c r="I1116" s="1" t="s">
        <v>1616</v>
      </c>
      <c r="J1116" s="1">
        <v>11000</v>
      </c>
      <c r="K1116" s="1">
        <v>12226</v>
      </c>
      <c r="L1116" s="1">
        <v>218</v>
      </c>
      <c r="M1116" s="1">
        <v>0</v>
      </c>
      <c r="N1116" s="1">
        <v>7</v>
      </c>
      <c r="O1116" s="1">
        <v>76</v>
      </c>
      <c r="P1116" s="1">
        <v>136</v>
      </c>
      <c r="Q1116" s="9">
        <v>37901509</v>
      </c>
      <c r="R1116" s="3">
        <v>70000000</v>
      </c>
    </row>
    <row r="1117" spans="1:18" x14ac:dyDescent="0.25">
      <c r="A1117" s="1" t="s">
        <v>2769</v>
      </c>
      <c r="B1117" s="2">
        <v>36984</v>
      </c>
      <c r="C1117" s="1" t="s">
        <v>32</v>
      </c>
      <c r="D1117" s="1" t="s">
        <v>20</v>
      </c>
      <c r="E1117" s="1" t="s">
        <v>3</v>
      </c>
      <c r="F1117" s="1" t="s">
        <v>4</v>
      </c>
      <c r="G1117" s="1" t="s">
        <v>92</v>
      </c>
      <c r="H1117" s="1" t="s">
        <v>2770</v>
      </c>
      <c r="I1117" s="1" t="s">
        <v>2771</v>
      </c>
      <c r="J1117" s="1">
        <v>11000</v>
      </c>
      <c r="K1117" s="1">
        <v>15369</v>
      </c>
      <c r="L1117" s="1">
        <v>11</v>
      </c>
      <c r="M1117" s="1">
        <v>0</v>
      </c>
      <c r="N1117" s="1">
        <v>5.7</v>
      </c>
      <c r="O1117" s="1">
        <v>97</v>
      </c>
      <c r="P1117" s="1">
        <v>99</v>
      </c>
      <c r="Q1117" s="9">
        <v>37882551</v>
      </c>
      <c r="R1117" s="3">
        <v>16000000</v>
      </c>
    </row>
    <row r="1118" spans="1:18" x14ac:dyDescent="0.25">
      <c r="A1118" s="1" t="s">
        <v>3764</v>
      </c>
      <c r="B1118" s="2">
        <v>38323</v>
      </c>
      <c r="C1118" s="1" t="s">
        <v>32</v>
      </c>
      <c r="D1118" s="1" t="s">
        <v>77</v>
      </c>
      <c r="E1118" s="1" t="s">
        <v>3</v>
      </c>
      <c r="F1118" s="1" t="s">
        <v>4</v>
      </c>
      <c r="G1118" s="1" t="s">
        <v>84</v>
      </c>
      <c r="H1118" s="1" t="s">
        <v>1207</v>
      </c>
      <c r="I1118" s="1" t="s">
        <v>3765</v>
      </c>
      <c r="J1118" s="1">
        <v>11000</v>
      </c>
      <c r="K1118" s="1">
        <v>12871</v>
      </c>
      <c r="L1118" s="1">
        <v>14</v>
      </c>
      <c r="M1118" s="1">
        <v>0</v>
      </c>
      <c r="N1118" s="1">
        <v>6.1</v>
      </c>
      <c r="O1118" s="1">
        <v>197</v>
      </c>
      <c r="P1118" s="1">
        <v>106</v>
      </c>
      <c r="Q1118" s="9">
        <v>37760080</v>
      </c>
      <c r="R1118" s="3">
        <v>70000000</v>
      </c>
    </row>
    <row r="1119" spans="1:18" x14ac:dyDescent="0.25">
      <c r="A1119" s="1" t="s">
        <v>2058</v>
      </c>
      <c r="B1119" s="2">
        <v>36253</v>
      </c>
      <c r="C1119" s="1" t="s">
        <v>32</v>
      </c>
      <c r="D1119" s="1" t="s">
        <v>9</v>
      </c>
      <c r="E1119" s="1" t="s">
        <v>3</v>
      </c>
      <c r="F1119" s="1" t="s">
        <v>4</v>
      </c>
      <c r="G1119" s="1" t="s">
        <v>92</v>
      </c>
      <c r="H1119" s="1" t="s">
        <v>1045</v>
      </c>
      <c r="I1119" s="1" t="s">
        <v>890</v>
      </c>
      <c r="J1119" s="1">
        <v>11000</v>
      </c>
      <c r="K1119" s="1">
        <v>13209</v>
      </c>
      <c r="L1119" s="1">
        <v>21000</v>
      </c>
      <c r="M1119" s="1">
        <v>48000</v>
      </c>
      <c r="N1119" s="1">
        <v>8.8000000000000007</v>
      </c>
      <c r="O1119" s="1">
        <v>315</v>
      </c>
      <c r="P1119" s="1">
        <v>151</v>
      </c>
      <c r="Q1119" s="9">
        <v>37023395</v>
      </c>
      <c r="R1119" s="3">
        <v>63000000</v>
      </c>
    </row>
    <row r="1120" spans="1:18" x14ac:dyDescent="0.25">
      <c r="A1120" s="1" t="s">
        <v>6215</v>
      </c>
      <c r="B1120" s="2">
        <v>41045</v>
      </c>
      <c r="C1120" s="1" t="s">
        <v>32</v>
      </c>
      <c r="D1120" s="1" t="s">
        <v>20</v>
      </c>
      <c r="E1120" s="1" t="s">
        <v>3</v>
      </c>
      <c r="F1120" s="1" t="s">
        <v>4</v>
      </c>
      <c r="G1120" s="1" t="s">
        <v>92</v>
      </c>
      <c r="H1120" s="1" t="s">
        <v>1359</v>
      </c>
      <c r="I1120" s="1" t="s">
        <v>5008</v>
      </c>
      <c r="J1120" s="1">
        <v>11000</v>
      </c>
      <c r="K1120" s="1">
        <v>16484</v>
      </c>
      <c r="L1120" s="1">
        <v>51</v>
      </c>
      <c r="M1120" s="1">
        <v>12000</v>
      </c>
      <c r="N1120" s="1">
        <v>5.6</v>
      </c>
      <c r="O1120" s="1">
        <v>157</v>
      </c>
      <c r="P1120" s="1">
        <v>116</v>
      </c>
      <c r="Q1120" s="9">
        <v>36931089</v>
      </c>
      <c r="R1120" s="3">
        <v>70000000</v>
      </c>
    </row>
    <row r="1121" spans="1:18" x14ac:dyDescent="0.25">
      <c r="A1121" s="1" t="s">
        <v>4859</v>
      </c>
      <c r="B1121" s="2">
        <v>39496</v>
      </c>
      <c r="C1121" s="1" t="s">
        <v>32</v>
      </c>
      <c r="D1121" s="1" t="s">
        <v>2</v>
      </c>
      <c r="E1121" s="1" t="s">
        <v>3</v>
      </c>
      <c r="F1121" s="1" t="s">
        <v>4</v>
      </c>
      <c r="G1121" s="1" t="s">
        <v>92</v>
      </c>
      <c r="H1121" s="1" t="s">
        <v>1207</v>
      </c>
      <c r="I1121" s="1" t="s">
        <v>114</v>
      </c>
      <c r="J1121" s="1">
        <v>11000</v>
      </c>
      <c r="K1121" s="1">
        <v>12840</v>
      </c>
      <c r="L1121" s="1">
        <v>16000</v>
      </c>
      <c r="M1121" s="1">
        <v>14000</v>
      </c>
      <c r="N1121" s="1">
        <v>7.8</v>
      </c>
      <c r="O1121" s="1">
        <v>264</v>
      </c>
      <c r="P1121" s="1">
        <v>141</v>
      </c>
      <c r="Q1121" s="9">
        <v>35707327</v>
      </c>
      <c r="R1121" s="3">
        <v>55000000</v>
      </c>
    </row>
    <row r="1122" spans="1:18" x14ac:dyDescent="0.25">
      <c r="A1122" s="1" t="s">
        <v>4240</v>
      </c>
      <c r="B1122" s="2">
        <v>38804</v>
      </c>
      <c r="C1122" s="1" t="s">
        <v>32</v>
      </c>
      <c r="D1122" s="1" t="s">
        <v>9</v>
      </c>
      <c r="E1122" s="1" t="s">
        <v>3</v>
      </c>
      <c r="F1122" s="1" t="s">
        <v>161</v>
      </c>
      <c r="G1122" s="1" t="s">
        <v>92</v>
      </c>
      <c r="H1122" s="1" t="s">
        <v>1045</v>
      </c>
      <c r="I1122" s="1" t="s">
        <v>2279</v>
      </c>
      <c r="J1122" s="1">
        <v>11000</v>
      </c>
      <c r="K1122" s="1">
        <v>11248</v>
      </c>
      <c r="L1122" s="1">
        <v>0</v>
      </c>
      <c r="M1122" s="1">
        <v>0</v>
      </c>
      <c r="N1122" s="1">
        <v>7.5</v>
      </c>
      <c r="O1122" s="1">
        <v>285</v>
      </c>
      <c r="P1122" s="1">
        <v>143</v>
      </c>
      <c r="Q1122" s="9">
        <v>34300771</v>
      </c>
      <c r="R1122" s="3">
        <v>25000000</v>
      </c>
    </row>
    <row r="1123" spans="1:18" x14ac:dyDescent="0.25">
      <c r="A1123" s="1" t="s">
        <v>3308</v>
      </c>
      <c r="B1123" s="2">
        <v>37707</v>
      </c>
      <c r="C1123" s="1" t="s">
        <v>32</v>
      </c>
      <c r="D1123" s="1" t="s">
        <v>9</v>
      </c>
      <c r="E1123" s="1" t="s">
        <v>3</v>
      </c>
      <c r="F1123" s="1" t="s">
        <v>4</v>
      </c>
      <c r="G1123" s="1" t="s">
        <v>92</v>
      </c>
      <c r="H1123" s="1" t="s">
        <v>715</v>
      </c>
      <c r="I1123" s="1" t="s">
        <v>494</v>
      </c>
      <c r="J1123" s="1">
        <v>11000</v>
      </c>
      <c r="K1123" s="1">
        <v>12194</v>
      </c>
      <c r="L1123" s="1">
        <v>759</v>
      </c>
      <c r="M1123" s="1">
        <v>4000</v>
      </c>
      <c r="N1123" s="1">
        <v>5.5</v>
      </c>
      <c r="O1123" s="1">
        <v>175</v>
      </c>
      <c r="P1123" s="1">
        <v>136</v>
      </c>
      <c r="Q1123" s="9">
        <v>33685268</v>
      </c>
      <c r="R1123" s="3">
        <v>68000000</v>
      </c>
    </row>
    <row r="1124" spans="1:18" x14ac:dyDescent="0.25">
      <c r="A1124" s="1" t="s">
        <v>4956</v>
      </c>
      <c r="B1124" s="2">
        <v>39548</v>
      </c>
      <c r="C1124" s="1" t="s">
        <v>32</v>
      </c>
      <c r="D1124" s="1" t="s">
        <v>61</v>
      </c>
      <c r="E1124" s="1" t="s">
        <v>3</v>
      </c>
      <c r="F1124" s="1" t="s">
        <v>4</v>
      </c>
      <c r="G1124" s="1" t="s">
        <v>92</v>
      </c>
      <c r="H1124" s="1" t="s">
        <v>2570</v>
      </c>
      <c r="I1124" s="1" t="s">
        <v>849</v>
      </c>
      <c r="J1124" s="1">
        <v>11000</v>
      </c>
      <c r="K1124" s="1">
        <v>13189</v>
      </c>
      <c r="L1124" s="1">
        <v>835</v>
      </c>
      <c r="M1124" s="1">
        <v>10000</v>
      </c>
      <c r="N1124" s="1">
        <v>7.6</v>
      </c>
      <c r="O1124" s="1">
        <v>324</v>
      </c>
      <c r="P1124" s="1">
        <v>128</v>
      </c>
      <c r="Q1124" s="9">
        <v>31838002</v>
      </c>
      <c r="R1124" s="3">
        <v>20000000</v>
      </c>
    </row>
    <row r="1125" spans="1:18" x14ac:dyDescent="0.25">
      <c r="A1125" s="1" t="s">
        <v>2143</v>
      </c>
      <c r="B1125" s="2">
        <v>36439</v>
      </c>
      <c r="C1125" s="1" t="s">
        <v>32</v>
      </c>
      <c r="D1125" s="1" t="s">
        <v>9</v>
      </c>
      <c r="E1125" s="1" t="s">
        <v>3</v>
      </c>
      <c r="F1125" s="1" t="s">
        <v>4</v>
      </c>
      <c r="G1125" s="1" t="s">
        <v>92</v>
      </c>
      <c r="H1125" s="1" t="s">
        <v>199</v>
      </c>
      <c r="I1125" s="1" t="s">
        <v>395</v>
      </c>
      <c r="J1125" s="1">
        <v>11000</v>
      </c>
      <c r="K1125" s="1">
        <v>16710</v>
      </c>
      <c r="L1125" s="1">
        <v>521</v>
      </c>
      <c r="M1125" s="1">
        <v>295</v>
      </c>
      <c r="N1125" s="1">
        <v>5.0999999999999996</v>
      </c>
      <c r="O1125" s="1">
        <v>96</v>
      </c>
      <c r="P1125" s="1">
        <v>133</v>
      </c>
      <c r="Q1125" s="9">
        <v>31054924</v>
      </c>
      <c r="R1125" s="3">
        <v>64000000</v>
      </c>
    </row>
    <row r="1126" spans="1:18" x14ac:dyDescent="0.25">
      <c r="A1126" s="1" t="s">
        <v>3344</v>
      </c>
      <c r="B1126" s="2">
        <v>37699</v>
      </c>
      <c r="C1126" s="1" t="s">
        <v>32</v>
      </c>
      <c r="D1126" s="1" t="s">
        <v>77</v>
      </c>
      <c r="E1126" s="1" t="s">
        <v>3</v>
      </c>
      <c r="F1126" s="1" t="s">
        <v>4</v>
      </c>
      <c r="G1126" s="1" t="s">
        <v>132</v>
      </c>
      <c r="H1126" s="1" t="s">
        <v>199</v>
      </c>
      <c r="I1126" s="1" t="s">
        <v>1464</v>
      </c>
      <c r="J1126" s="1">
        <v>11000</v>
      </c>
      <c r="K1126" s="1">
        <v>14028</v>
      </c>
      <c r="L1126" s="1">
        <v>41</v>
      </c>
      <c r="M1126" s="1">
        <v>648</v>
      </c>
      <c r="N1126" s="1">
        <v>5.3</v>
      </c>
      <c r="O1126" s="1">
        <v>132</v>
      </c>
      <c r="P1126" s="1">
        <v>116</v>
      </c>
      <c r="Q1126" s="9">
        <v>30013346</v>
      </c>
      <c r="R1126" s="3">
        <v>75000000</v>
      </c>
    </row>
    <row r="1127" spans="1:18" x14ac:dyDescent="0.25">
      <c r="A1127" s="1" t="s">
        <v>5987</v>
      </c>
      <c r="B1127" s="2">
        <v>40647</v>
      </c>
      <c r="C1127" s="1" t="s">
        <v>32</v>
      </c>
      <c r="D1127" s="1" t="s">
        <v>61</v>
      </c>
      <c r="E1127" s="1" t="s">
        <v>3</v>
      </c>
      <c r="F1127" s="1" t="s">
        <v>83</v>
      </c>
      <c r="G1127" s="1" t="s">
        <v>132</v>
      </c>
      <c r="H1127" s="1" t="s">
        <v>488</v>
      </c>
      <c r="I1127" s="1" t="s">
        <v>4946</v>
      </c>
      <c r="J1127" s="1">
        <v>11000</v>
      </c>
      <c r="K1127" s="1">
        <v>12894</v>
      </c>
      <c r="L1127" s="1">
        <v>58</v>
      </c>
      <c r="M1127" s="1">
        <v>18000</v>
      </c>
      <c r="N1127" s="1">
        <v>6.4</v>
      </c>
      <c r="O1127" s="1">
        <v>331</v>
      </c>
      <c r="P1127" s="1">
        <v>105</v>
      </c>
      <c r="Q1127" s="9">
        <v>29959436</v>
      </c>
      <c r="R1127" s="3">
        <v>13000000</v>
      </c>
    </row>
    <row r="1128" spans="1:18" x14ac:dyDescent="0.25">
      <c r="A1128" s="1" t="s">
        <v>3211</v>
      </c>
      <c r="B1128" s="2">
        <v>37327</v>
      </c>
      <c r="C1128" s="1" t="s">
        <v>32</v>
      </c>
      <c r="D1128" s="1" t="s">
        <v>20</v>
      </c>
      <c r="E1128" s="1" t="s">
        <v>3</v>
      </c>
      <c r="F1128" s="1" t="s">
        <v>4</v>
      </c>
      <c r="G1128" s="1" t="s">
        <v>132</v>
      </c>
      <c r="H1128" s="1" t="s">
        <v>2121</v>
      </c>
      <c r="I1128" s="1" t="s">
        <v>3212</v>
      </c>
      <c r="J1128" s="1">
        <v>11000</v>
      </c>
      <c r="K1128" s="1">
        <v>12687</v>
      </c>
      <c r="L1128" s="1">
        <v>13</v>
      </c>
      <c r="M1128" s="1">
        <v>1000</v>
      </c>
      <c r="N1128" s="1">
        <v>5.9</v>
      </c>
      <c r="O1128" s="1">
        <v>49</v>
      </c>
      <c r="P1128" s="1">
        <v>92</v>
      </c>
      <c r="Q1128" s="9">
        <v>28972187</v>
      </c>
      <c r="R1128" s="3">
        <v>13000000</v>
      </c>
    </row>
    <row r="1129" spans="1:18" x14ac:dyDescent="0.25">
      <c r="A1129" s="1" t="s">
        <v>2065</v>
      </c>
      <c r="B1129" s="2">
        <v>36343</v>
      </c>
      <c r="C1129" s="1" t="s">
        <v>32</v>
      </c>
      <c r="D1129" s="1" t="s">
        <v>61</v>
      </c>
      <c r="E1129" s="1" t="s">
        <v>3</v>
      </c>
      <c r="F1129" s="1" t="s">
        <v>4</v>
      </c>
      <c r="G1129" s="1" t="s">
        <v>92</v>
      </c>
      <c r="H1129" s="1" t="s">
        <v>1207</v>
      </c>
      <c r="I1129" s="1" t="s">
        <v>1533</v>
      </c>
      <c r="J1129" s="1">
        <v>11000</v>
      </c>
      <c r="K1129" s="1">
        <v>13433</v>
      </c>
      <c r="L1129" s="1">
        <v>446</v>
      </c>
      <c r="M1129" s="1">
        <v>0</v>
      </c>
      <c r="N1129" s="1">
        <v>7.3</v>
      </c>
      <c r="O1129" s="1">
        <v>133</v>
      </c>
      <c r="P1129" s="1">
        <v>127</v>
      </c>
      <c r="Q1129" s="9">
        <v>28871190</v>
      </c>
      <c r="R1129" s="3">
        <v>24000000</v>
      </c>
    </row>
    <row r="1130" spans="1:18" x14ac:dyDescent="0.25">
      <c r="A1130" s="1" t="s">
        <v>1142</v>
      </c>
      <c r="B1130" s="2">
        <v>34427</v>
      </c>
      <c r="C1130" s="1" t="s">
        <v>32</v>
      </c>
      <c r="D1130" s="1" t="s">
        <v>2</v>
      </c>
      <c r="E1130" s="1" t="s">
        <v>3</v>
      </c>
      <c r="F1130" s="1" t="s">
        <v>4</v>
      </c>
      <c r="G1130" s="1" t="s">
        <v>92</v>
      </c>
      <c r="H1130" s="1" t="s">
        <v>715</v>
      </c>
      <c r="I1130" s="1" t="s">
        <v>1143</v>
      </c>
      <c r="J1130" s="1">
        <v>11000</v>
      </c>
      <c r="K1130" s="1">
        <v>13495</v>
      </c>
      <c r="L1130" s="1">
        <v>0</v>
      </c>
      <c r="M1130" s="1">
        <v>108000</v>
      </c>
      <c r="N1130" s="1">
        <v>9.3000000000000007</v>
      </c>
      <c r="O1130" s="1">
        <v>199</v>
      </c>
      <c r="P1130" s="1">
        <v>142</v>
      </c>
      <c r="Q1130" s="9">
        <v>28341469</v>
      </c>
      <c r="R1130" s="3">
        <v>25000000</v>
      </c>
    </row>
    <row r="1131" spans="1:18" x14ac:dyDescent="0.25">
      <c r="A1131" s="1" t="s">
        <v>987</v>
      </c>
      <c r="B1131" s="2">
        <v>34164</v>
      </c>
      <c r="C1131" s="1" t="s">
        <v>32</v>
      </c>
      <c r="D1131" s="1" t="s">
        <v>77</v>
      </c>
      <c r="E1131" s="1" t="s">
        <v>3</v>
      </c>
      <c r="F1131" s="1" t="s">
        <v>4</v>
      </c>
      <c r="G1131" s="1" t="s">
        <v>132</v>
      </c>
      <c r="H1131" s="1" t="s">
        <v>672</v>
      </c>
      <c r="I1131" s="1" t="s">
        <v>988</v>
      </c>
      <c r="J1131" s="1">
        <v>11000</v>
      </c>
      <c r="K1131" s="1">
        <v>12322</v>
      </c>
      <c r="L1131" s="1">
        <v>0</v>
      </c>
      <c r="M1131" s="1">
        <v>0</v>
      </c>
      <c r="N1131" s="1">
        <v>6.1</v>
      </c>
      <c r="O1131" s="1">
        <v>19</v>
      </c>
      <c r="P1131" s="1">
        <v>84</v>
      </c>
      <c r="Q1131" s="9">
        <v>27979400</v>
      </c>
      <c r="R1131" s="3">
        <v>8200000</v>
      </c>
    </row>
    <row r="1132" spans="1:18" x14ac:dyDescent="0.25">
      <c r="A1132" s="1" t="s">
        <v>6373</v>
      </c>
      <c r="B1132" s="2">
        <v>41350</v>
      </c>
      <c r="C1132" s="1" t="s">
        <v>32</v>
      </c>
      <c r="D1132" s="1" t="s">
        <v>61</v>
      </c>
      <c r="E1132" s="1" t="s">
        <v>3</v>
      </c>
      <c r="F1132" s="1" t="s">
        <v>4</v>
      </c>
      <c r="G1132" s="1" t="s">
        <v>92</v>
      </c>
      <c r="H1132" s="1" t="s">
        <v>1377</v>
      </c>
      <c r="I1132" s="1" t="s">
        <v>5444</v>
      </c>
      <c r="J1132" s="1">
        <v>11000</v>
      </c>
      <c r="K1132" s="1">
        <v>17738</v>
      </c>
      <c r="L1132" s="1">
        <v>212</v>
      </c>
      <c r="M1132" s="1">
        <v>65000</v>
      </c>
      <c r="N1132" s="1">
        <v>8</v>
      </c>
      <c r="O1132" s="1">
        <v>471</v>
      </c>
      <c r="P1132" s="1">
        <v>117</v>
      </c>
      <c r="Q1132" s="9">
        <v>27296514</v>
      </c>
      <c r="R1132" s="3">
        <v>5000000</v>
      </c>
    </row>
    <row r="1133" spans="1:18" x14ac:dyDescent="0.25">
      <c r="A1133" s="1" t="s">
        <v>364</v>
      </c>
      <c r="B1133" s="2">
        <v>30294</v>
      </c>
      <c r="C1133" s="1" t="s">
        <v>32</v>
      </c>
      <c r="D1133" s="1" t="s">
        <v>365</v>
      </c>
      <c r="E1133" s="1" t="s">
        <v>3</v>
      </c>
      <c r="F1133" s="1" t="s">
        <v>4</v>
      </c>
      <c r="G1133" s="1" t="s">
        <v>92</v>
      </c>
      <c r="H1133" s="1" t="s">
        <v>199</v>
      </c>
      <c r="I1133" s="1" t="s">
        <v>274</v>
      </c>
      <c r="J1133" s="1">
        <v>11000</v>
      </c>
      <c r="K1133" s="1">
        <v>13877</v>
      </c>
      <c r="L1133" s="1">
        <v>0</v>
      </c>
      <c r="M1133" s="1">
        <v>34000</v>
      </c>
      <c r="N1133" s="1">
        <v>8.1999999999999993</v>
      </c>
      <c r="O1133" s="1">
        <v>302</v>
      </c>
      <c r="P1133" s="1">
        <v>117</v>
      </c>
      <c r="Q1133" s="9">
        <v>27000000</v>
      </c>
      <c r="R1133" s="3">
        <v>28000000</v>
      </c>
    </row>
    <row r="1134" spans="1:18" x14ac:dyDescent="0.25">
      <c r="A1134" s="1" t="s">
        <v>3452</v>
      </c>
      <c r="B1134" s="2">
        <v>37791</v>
      </c>
      <c r="C1134" s="1" t="s">
        <v>32</v>
      </c>
      <c r="D1134" s="1" t="s">
        <v>40</v>
      </c>
      <c r="E1134" s="1" t="s">
        <v>3</v>
      </c>
      <c r="F1134" s="1" t="s">
        <v>4</v>
      </c>
      <c r="G1134" s="1" t="s">
        <v>84</v>
      </c>
      <c r="H1134" s="1" t="s">
        <v>1045</v>
      </c>
      <c r="I1134" s="1" t="s">
        <v>3453</v>
      </c>
      <c r="J1134" s="1">
        <v>11000</v>
      </c>
      <c r="K1134" s="1">
        <v>11301</v>
      </c>
      <c r="L1134" s="1">
        <v>0</v>
      </c>
      <c r="M1134" s="1">
        <v>880</v>
      </c>
      <c r="N1134" s="1">
        <v>6.7</v>
      </c>
      <c r="O1134" s="1">
        <v>98</v>
      </c>
      <c r="P1134" s="1">
        <v>85</v>
      </c>
      <c r="Q1134" s="9">
        <v>26288320</v>
      </c>
      <c r="R1134" s="3">
        <v>60000000</v>
      </c>
    </row>
    <row r="1135" spans="1:18" x14ac:dyDescent="0.25">
      <c r="A1135" s="1" t="s">
        <v>2430</v>
      </c>
      <c r="B1135" s="2">
        <v>36540</v>
      </c>
      <c r="C1135" s="1" t="s">
        <v>32</v>
      </c>
      <c r="D1135" s="1" t="s">
        <v>20</v>
      </c>
      <c r="E1135" s="1" t="s">
        <v>3</v>
      </c>
      <c r="F1135" s="1" t="s">
        <v>11</v>
      </c>
      <c r="G1135" s="1" t="s">
        <v>92</v>
      </c>
      <c r="H1135" s="1" t="s">
        <v>715</v>
      </c>
      <c r="I1135" s="1" t="s">
        <v>1580</v>
      </c>
      <c r="J1135" s="1">
        <v>11000</v>
      </c>
      <c r="K1135" s="1">
        <v>12254</v>
      </c>
      <c r="L1135" s="1">
        <v>119</v>
      </c>
      <c r="M1135" s="1">
        <v>455</v>
      </c>
      <c r="N1135" s="1">
        <v>6.3</v>
      </c>
      <c r="O1135" s="1">
        <v>156</v>
      </c>
      <c r="P1135" s="1">
        <v>110</v>
      </c>
      <c r="Q1135" s="9">
        <v>25167270</v>
      </c>
      <c r="R1135" s="3">
        <v>24000000</v>
      </c>
    </row>
    <row r="1136" spans="1:18" x14ac:dyDescent="0.25">
      <c r="A1136" s="1" t="s">
        <v>5896</v>
      </c>
      <c r="B1136" s="2">
        <v>40702</v>
      </c>
      <c r="C1136" s="1" t="s">
        <v>32</v>
      </c>
      <c r="D1136" s="1" t="s">
        <v>20</v>
      </c>
      <c r="E1136" s="1" t="s">
        <v>3</v>
      </c>
      <c r="F1136" s="1" t="s">
        <v>4</v>
      </c>
      <c r="G1136" s="1" t="s">
        <v>92</v>
      </c>
      <c r="H1136" s="1" t="s">
        <v>2121</v>
      </c>
      <c r="I1136" s="1" t="s">
        <v>1553</v>
      </c>
      <c r="J1136" s="1">
        <v>11000</v>
      </c>
      <c r="K1136" s="1">
        <v>15710</v>
      </c>
      <c r="L1136" s="1">
        <v>37</v>
      </c>
      <c r="M1136" s="1">
        <v>11000</v>
      </c>
      <c r="N1136" s="1">
        <v>6.4</v>
      </c>
      <c r="O1136" s="1">
        <v>179</v>
      </c>
      <c r="P1136" s="1">
        <v>90</v>
      </c>
      <c r="Q1136" s="9">
        <v>24809547</v>
      </c>
      <c r="R1136" s="3">
        <v>5000000</v>
      </c>
    </row>
    <row r="1137" spans="1:18" x14ac:dyDescent="0.25">
      <c r="A1137" s="1" t="s">
        <v>4199</v>
      </c>
      <c r="B1137" s="2">
        <v>38708</v>
      </c>
      <c r="C1137" s="1" t="s">
        <v>32</v>
      </c>
      <c r="D1137" s="1" t="s">
        <v>77</v>
      </c>
      <c r="E1137" s="1" t="s">
        <v>3</v>
      </c>
      <c r="F1137" s="1" t="s">
        <v>161</v>
      </c>
      <c r="G1137" s="1" t="s">
        <v>92</v>
      </c>
      <c r="H1137" s="1" t="s">
        <v>715</v>
      </c>
      <c r="I1137" s="1" t="s">
        <v>3237</v>
      </c>
      <c r="J1137" s="1">
        <v>11000</v>
      </c>
      <c r="K1137" s="1">
        <v>22383</v>
      </c>
      <c r="L1137" s="1">
        <v>255</v>
      </c>
      <c r="M1137" s="1">
        <v>0</v>
      </c>
      <c r="N1137" s="1">
        <v>7</v>
      </c>
      <c r="O1137" s="1">
        <v>177</v>
      </c>
      <c r="P1137" s="1">
        <v>103</v>
      </c>
      <c r="Q1137" s="9">
        <v>24520892</v>
      </c>
      <c r="R1137" s="3">
        <v>45000000</v>
      </c>
    </row>
    <row r="1138" spans="1:18" x14ac:dyDescent="0.25">
      <c r="A1138" s="1" t="s">
        <v>5695</v>
      </c>
      <c r="B1138" s="2">
        <v>40309</v>
      </c>
      <c r="C1138" s="1" t="s">
        <v>32</v>
      </c>
      <c r="D1138" s="1" t="s">
        <v>77</v>
      </c>
      <c r="E1138" s="1" t="s">
        <v>3</v>
      </c>
      <c r="F1138" s="1" t="s">
        <v>4</v>
      </c>
      <c r="G1138" s="1" t="s">
        <v>132</v>
      </c>
      <c r="H1138" s="1" t="s">
        <v>2770</v>
      </c>
      <c r="I1138" s="1" t="s">
        <v>4747</v>
      </c>
      <c r="J1138" s="1">
        <v>11000</v>
      </c>
      <c r="K1138" s="1">
        <v>12841</v>
      </c>
      <c r="L1138" s="1">
        <v>41</v>
      </c>
      <c r="M1138" s="1">
        <v>0</v>
      </c>
      <c r="N1138" s="1">
        <v>6.4</v>
      </c>
      <c r="O1138" s="1">
        <v>213</v>
      </c>
      <c r="P1138" s="1">
        <v>97</v>
      </c>
      <c r="Q1138" s="9">
        <v>23527955</v>
      </c>
      <c r="R1138" s="3">
        <v>25000000</v>
      </c>
    </row>
    <row r="1139" spans="1:18" x14ac:dyDescent="0.25">
      <c r="A1139" s="1" t="s">
        <v>1828</v>
      </c>
      <c r="B1139" s="2">
        <v>35925</v>
      </c>
      <c r="C1139" s="1" t="s">
        <v>32</v>
      </c>
      <c r="D1139" s="1" t="s">
        <v>9</v>
      </c>
      <c r="E1139" s="1" t="s">
        <v>3</v>
      </c>
      <c r="F1139" s="1" t="s">
        <v>4</v>
      </c>
      <c r="G1139" s="1" t="s">
        <v>92</v>
      </c>
      <c r="H1139" s="1" t="s">
        <v>488</v>
      </c>
      <c r="I1139" s="1" t="s">
        <v>1829</v>
      </c>
      <c r="J1139" s="1">
        <v>11000</v>
      </c>
      <c r="K1139" s="1">
        <v>12785</v>
      </c>
      <c r="L1139" s="1">
        <v>73</v>
      </c>
      <c r="M1139" s="1">
        <v>592</v>
      </c>
      <c r="N1139" s="1">
        <v>7</v>
      </c>
      <c r="O1139" s="1">
        <v>64</v>
      </c>
      <c r="P1139" s="1">
        <v>127</v>
      </c>
      <c r="Q1139" s="9">
        <v>23209440</v>
      </c>
      <c r="R1139" s="3">
        <v>30000000</v>
      </c>
    </row>
    <row r="1140" spans="1:18" x14ac:dyDescent="0.25">
      <c r="A1140" s="1" t="s">
        <v>3632</v>
      </c>
      <c r="B1140" s="2">
        <v>38322</v>
      </c>
      <c r="C1140" s="1" t="s">
        <v>32</v>
      </c>
      <c r="D1140" s="1" t="s">
        <v>20</v>
      </c>
      <c r="E1140" s="1" t="s">
        <v>3</v>
      </c>
      <c r="F1140" s="1" t="s">
        <v>4</v>
      </c>
      <c r="G1140" s="1" t="s">
        <v>84</v>
      </c>
      <c r="H1140" s="1" t="s">
        <v>2883</v>
      </c>
      <c r="I1140" s="1" t="s">
        <v>2678</v>
      </c>
      <c r="J1140" s="1">
        <v>11000</v>
      </c>
      <c r="K1140" s="1">
        <v>17292</v>
      </c>
      <c r="L1140" s="1">
        <v>13</v>
      </c>
      <c r="M1140" s="1">
        <v>0</v>
      </c>
      <c r="N1140" s="1">
        <v>6.3</v>
      </c>
      <c r="O1140" s="1">
        <v>89</v>
      </c>
      <c r="P1140" s="1">
        <v>96</v>
      </c>
      <c r="Q1140" s="9">
        <v>22913677</v>
      </c>
      <c r="R1140" s="3">
        <v>35000000</v>
      </c>
    </row>
    <row r="1141" spans="1:18" x14ac:dyDescent="0.25">
      <c r="A1141" s="1" t="s">
        <v>2044</v>
      </c>
      <c r="B1141" s="2">
        <v>36174</v>
      </c>
      <c r="C1141" s="1" t="s">
        <v>32</v>
      </c>
      <c r="D1141" s="1" t="s">
        <v>20</v>
      </c>
      <c r="E1141" s="1" t="s">
        <v>3</v>
      </c>
      <c r="F1141" s="1" t="s">
        <v>4</v>
      </c>
      <c r="G1141" s="1" t="s">
        <v>132</v>
      </c>
      <c r="H1141" s="1" t="s">
        <v>1377</v>
      </c>
      <c r="I1141" s="1" t="s">
        <v>456</v>
      </c>
      <c r="J1141" s="1">
        <v>11000</v>
      </c>
      <c r="K1141" s="1">
        <v>15275</v>
      </c>
      <c r="L1141" s="1">
        <v>2000</v>
      </c>
      <c r="M1141" s="1">
        <v>641</v>
      </c>
      <c r="N1141" s="1">
        <v>6.1</v>
      </c>
      <c r="O1141" s="1">
        <v>115</v>
      </c>
      <c r="P1141" s="1">
        <v>122</v>
      </c>
      <c r="Q1141" s="9">
        <v>22362500</v>
      </c>
      <c r="R1141" s="3">
        <v>55000000</v>
      </c>
    </row>
    <row r="1142" spans="1:18" x14ac:dyDescent="0.25">
      <c r="A1142" s="1" t="s">
        <v>6159</v>
      </c>
      <c r="B1142" s="2">
        <v>40989</v>
      </c>
      <c r="C1142" s="1" t="s">
        <v>32</v>
      </c>
      <c r="D1142" s="1" t="s">
        <v>9</v>
      </c>
      <c r="E1142" s="1" t="s">
        <v>3</v>
      </c>
      <c r="F1142" s="1" t="s">
        <v>4</v>
      </c>
      <c r="G1142" s="1" t="s">
        <v>132</v>
      </c>
      <c r="H1142" s="1" t="s">
        <v>1377</v>
      </c>
      <c r="I1142" s="1" t="s">
        <v>5949</v>
      </c>
      <c r="J1142" s="1">
        <v>11000</v>
      </c>
      <c r="K1142" s="1">
        <v>13960</v>
      </c>
      <c r="L1142" s="1">
        <v>337</v>
      </c>
      <c r="M1142" s="1">
        <v>27000</v>
      </c>
      <c r="N1142" s="1">
        <v>7.4</v>
      </c>
      <c r="O1142" s="1">
        <v>368</v>
      </c>
      <c r="P1142" s="1">
        <v>130</v>
      </c>
      <c r="Q1142" s="9">
        <v>21589307</v>
      </c>
      <c r="R1142" s="3">
        <v>10000000</v>
      </c>
    </row>
    <row r="1143" spans="1:18" x14ac:dyDescent="0.25">
      <c r="A1143" s="1" t="s">
        <v>4223</v>
      </c>
      <c r="B1143" s="2">
        <v>39036</v>
      </c>
      <c r="C1143" s="1" t="s">
        <v>32</v>
      </c>
      <c r="D1143" s="1" t="s">
        <v>20</v>
      </c>
      <c r="E1143" s="1" t="s">
        <v>3</v>
      </c>
      <c r="F1143" s="1" t="s">
        <v>4</v>
      </c>
      <c r="G1143" s="1" t="s">
        <v>132</v>
      </c>
      <c r="H1143" s="1" t="s">
        <v>488</v>
      </c>
      <c r="I1143" s="1" t="s">
        <v>1373</v>
      </c>
      <c r="J1143" s="1">
        <v>11000</v>
      </c>
      <c r="K1143" s="1">
        <v>12946</v>
      </c>
      <c r="L1143" s="1">
        <v>500</v>
      </c>
      <c r="M1143" s="1">
        <v>683</v>
      </c>
      <c r="N1143" s="1">
        <v>6.8</v>
      </c>
      <c r="O1143" s="1">
        <v>211</v>
      </c>
      <c r="P1143" s="1">
        <v>105</v>
      </c>
      <c r="Q1143" s="9">
        <v>20338609</v>
      </c>
      <c r="R1143" s="3">
        <v>10000000</v>
      </c>
    </row>
    <row r="1144" spans="1:18" x14ac:dyDescent="0.25">
      <c r="A1144" s="1" t="s">
        <v>1781</v>
      </c>
      <c r="B1144" s="2">
        <v>36148</v>
      </c>
      <c r="C1144" s="1" t="s">
        <v>32</v>
      </c>
      <c r="D1144" s="1" t="s">
        <v>77</v>
      </c>
      <c r="E1144" s="1" t="s">
        <v>3</v>
      </c>
      <c r="F1144" s="1" t="s">
        <v>4</v>
      </c>
      <c r="G1144" s="1" t="s">
        <v>92</v>
      </c>
      <c r="H1144" s="1" t="s">
        <v>715</v>
      </c>
      <c r="I1144" s="1" t="s">
        <v>1782</v>
      </c>
      <c r="J1144" s="1">
        <v>11000</v>
      </c>
      <c r="K1144" s="1">
        <v>13628</v>
      </c>
      <c r="L1144" s="1">
        <v>13</v>
      </c>
      <c r="M1144" s="1">
        <v>815</v>
      </c>
      <c r="N1144" s="1">
        <v>5.8</v>
      </c>
      <c r="O1144" s="1">
        <v>79</v>
      </c>
      <c r="P1144" s="1">
        <v>97</v>
      </c>
      <c r="Q1144" s="9">
        <v>19819494</v>
      </c>
      <c r="R1144" s="3">
        <v>70000000</v>
      </c>
    </row>
    <row r="1145" spans="1:18" x14ac:dyDescent="0.25">
      <c r="A1145" s="1" t="s">
        <v>4724</v>
      </c>
      <c r="B1145" s="2">
        <v>39313</v>
      </c>
      <c r="C1145" s="1" t="s">
        <v>32</v>
      </c>
      <c r="D1145" s="1" t="s">
        <v>9</v>
      </c>
      <c r="E1145" s="1" t="s">
        <v>3</v>
      </c>
      <c r="F1145" s="1" t="s">
        <v>4</v>
      </c>
      <c r="G1145" s="1" t="s">
        <v>92</v>
      </c>
      <c r="H1145" s="1" t="s">
        <v>1359</v>
      </c>
      <c r="I1145" s="1" t="s">
        <v>4169</v>
      </c>
      <c r="J1145" s="1">
        <v>11000</v>
      </c>
      <c r="K1145" s="1">
        <v>17050</v>
      </c>
      <c r="L1145" s="1">
        <v>57</v>
      </c>
      <c r="M1145" s="1">
        <v>0</v>
      </c>
      <c r="N1145" s="1">
        <v>7.5</v>
      </c>
      <c r="O1145" s="1">
        <v>154</v>
      </c>
      <c r="P1145" s="1">
        <v>124</v>
      </c>
      <c r="Q1145" s="9">
        <v>19661987</v>
      </c>
      <c r="R1145" s="3">
        <v>20000000</v>
      </c>
    </row>
    <row r="1146" spans="1:18" x14ac:dyDescent="0.25">
      <c r="A1146" s="1" t="s">
        <v>4143</v>
      </c>
      <c r="B1146" s="2">
        <v>38401</v>
      </c>
      <c r="C1146" s="1" t="s">
        <v>32</v>
      </c>
      <c r="D1146" s="1" t="s">
        <v>20</v>
      </c>
      <c r="E1146" s="1" t="s">
        <v>3</v>
      </c>
      <c r="F1146" s="1" t="s">
        <v>4</v>
      </c>
      <c r="G1146" s="1" t="s">
        <v>132</v>
      </c>
      <c r="H1146" s="1" t="s">
        <v>672</v>
      </c>
      <c r="I1146" s="1" t="s">
        <v>4144</v>
      </c>
      <c r="J1146" s="1">
        <v>11000</v>
      </c>
      <c r="K1146" s="1">
        <v>24351</v>
      </c>
      <c r="L1146" s="1">
        <v>38</v>
      </c>
      <c r="M1146" s="1">
        <v>0</v>
      </c>
      <c r="N1146" s="1">
        <v>6.4</v>
      </c>
      <c r="O1146" s="1">
        <v>168</v>
      </c>
      <c r="P1146" s="1">
        <v>134</v>
      </c>
      <c r="Q1146" s="9">
        <v>19377727</v>
      </c>
      <c r="R1146" s="3">
        <v>45000000</v>
      </c>
    </row>
    <row r="1147" spans="1:18" x14ac:dyDescent="0.25">
      <c r="A1147" s="1" t="s">
        <v>4589</v>
      </c>
      <c r="B1147" s="2">
        <v>39104</v>
      </c>
      <c r="C1147" s="1" t="s">
        <v>32</v>
      </c>
      <c r="D1147" s="1" t="s">
        <v>61</v>
      </c>
      <c r="E1147" s="1" t="s">
        <v>3</v>
      </c>
      <c r="F1147" s="1" t="s">
        <v>83</v>
      </c>
      <c r="G1147" s="1" t="s">
        <v>84</v>
      </c>
      <c r="H1147" s="1" t="s">
        <v>2883</v>
      </c>
      <c r="I1147" s="1" t="s">
        <v>4590</v>
      </c>
      <c r="J1147" s="1">
        <v>11000</v>
      </c>
      <c r="K1147" s="1">
        <v>12554</v>
      </c>
      <c r="L1147" s="1">
        <v>11</v>
      </c>
      <c r="M1147" s="1">
        <v>0</v>
      </c>
      <c r="N1147" s="1">
        <v>7.1</v>
      </c>
      <c r="O1147" s="1">
        <v>150</v>
      </c>
      <c r="P1147" s="1">
        <v>120</v>
      </c>
      <c r="Q1147" s="9">
        <v>18663911</v>
      </c>
      <c r="R1147" s="3">
        <v>16500000</v>
      </c>
    </row>
    <row r="1148" spans="1:18" x14ac:dyDescent="0.25">
      <c r="A1148" s="1" t="s">
        <v>5469</v>
      </c>
      <c r="B1148" s="2">
        <v>40312</v>
      </c>
      <c r="C1148" s="1" t="s">
        <v>32</v>
      </c>
      <c r="D1148" s="1" t="s">
        <v>40</v>
      </c>
      <c r="E1148" s="1" t="s">
        <v>3</v>
      </c>
      <c r="F1148" s="1" t="s">
        <v>4</v>
      </c>
      <c r="G1148" s="1" t="s">
        <v>92</v>
      </c>
      <c r="H1148" s="1" t="s">
        <v>2570</v>
      </c>
      <c r="I1148" s="1" t="s">
        <v>1467</v>
      </c>
      <c r="J1148" s="1">
        <v>11000</v>
      </c>
      <c r="K1148" s="1">
        <v>11984</v>
      </c>
      <c r="L1148" s="1">
        <v>0</v>
      </c>
      <c r="M1148" s="1">
        <v>63000</v>
      </c>
      <c r="N1148" s="1">
        <v>7.6</v>
      </c>
      <c r="O1148" s="1">
        <v>450</v>
      </c>
      <c r="P1148" s="1">
        <v>94</v>
      </c>
      <c r="Q1148" s="9">
        <v>18329466</v>
      </c>
      <c r="R1148" s="3">
        <v>18000000</v>
      </c>
    </row>
    <row r="1149" spans="1:18" x14ac:dyDescent="0.25">
      <c r="A1149" s="1" t="s">
        <v>3120</v>
      </c>
      <c r="B1149" s="2">
        <v>37489</v>
      </c>
      <c r="C1149" s="1" t="s">
        <v>32</v>
      </c>
      <c r="D1149" s="1" t="s">
        <v>20</v>
      </c>
      <c r="E1149" s="1" t="s">
        <v>3</v>
      </c>
      <c r="F1149" s="1" t="s">
        <v>4</v>
      </c>
      <c r="G1149" s="1" t="s">
        <v>92</v>
      </c>
      <c r="H1149" s="1" t="s">
        <v>1359</v>
      </c>
      <c r="I1149" s="1" t="s">
        <v>1511</v>
      </c>
      <c r="J1149" s="1">
        <v>11000</v>
      </c>
      <c r="K1149" s="1">
        <v>11994</v>
      </c>
      <c r="L1149" s="1">
        <v>0</v>
      </c>
      <c r="M1149" s="1">
        <v>0</v>
      </c>
      <c r="N1149" s="1">
        <v>7.3</v>
      </c>
      <c r="O1149" s="1">
        <v>251</v>
      </c>
      <c r="P1149" s="1">
        <v>95</v>
      </c>
      <c r="Q1149" s="9">
        <v>17791031</v>
      </c>
      <c r="R1149" s="3">
        <v>25000000</v>
      </c>
    </row>
    <row r="1150" spans="1:18" x14ac:dyDescent="0.25">
      <c r="A1150" s="1" t="s">
        <v>2474</v>
      </c>
      <c r="B1150" s="2">
        <v>36728</v>
      </c>
      <c r="C1150" s="1" t="s">
        <v>32</v>
      </c>
      <c r="D1150" s="1" t="s">
        <v>20</v>
      </c>
      <c r="E1150" s="1" t="s">
        <v>3</v>
      </c>
      <c r="F1150" s="1" t="s">
        <v>4</v>
      </c>
      <c r="G1150" s="1" t="s">
        <v>84</v>
      </c>
      <c r="H1150" s="1" t="s">
        <v>242</v>
      </c>
      <c r="I1150" s="1" t="s">
        <v>242</v>
      </c>
      <c r="J1150" s="1">
        <v>11000</v>
      </c>
      <c r="K1150" s="1">
        <v>23283</v>
      </c>
      <c r="L1150" s="1">
        <v>11000</v>
      </c>
      <c r="M1150" s="1">
        <v>812</v>
      </c>
      <c r="N1150" s="1">
        <v>6.7</v>
      </c>
      <c r="O1150" s="1">
        <v>128</v>
      </c>
      <c r="P1150" s="1">
        <v>94</v>
      </c>
      <c r="Q1150" s="9">
        <v>17071230</v>
      </c>
      <c r="R1150" s="3">
        <v>18000000</v>
      </c>
    </row>
    <row r="1151" spans="1:18" x14ac:dyDescent="0.25">
      <c r="A1151" s="1" t="s">
        <v>2785</v>
      </c>
      <c r="B1151" s="2">
        <v>36993</v>
      </c>
      <c r="C1151" s="1" t="s">
        <v>32</v>
      </c>
      <c r="D1151" s="1" t="s">
        <v>9</v>
      </c>
      <c r="E1151" s="1" t="s">
        <v>3</v>
      </c>
      <c r="F1151" s="1" t="s">
        <v>161</v>
      </c>
      <c r="G1151" s="1" t="s">
        <v>92</v>
      </c>
      <c r="H1151" s="1" t="s">
        <v>1207</v>
      </c>
      <c r="I1151" s="1" t="s">
        <v>2786</v>
      </c>
      <c r="J1151" s="1">
        <v>11000</v>
      </c>
      <c r="K1151" s="1">
        <v>11662</v>
      </c>
      <c r="L1151" s="1">
        <v>49</v>
      </c>
      <c r="M1151" s="1">
        <v>3000</v>
      </c>
      <c r="N1151" s="1">
        <v>6</v>
      </c>
      <c r="O1151" s="1">
        <v>93</v>
      </c>
      <c r="P1151" s="1">
        <v>118</v>
      </c>
      <c r="Q1151" s="9">
        <v>16252765</v>
      </c>
      <c r="R1151" s="3">
        <v>42000000</v>
      </c>
    </row>
    <row r="1152" spans="1:18" x14ac:dyDescent="0.25">
      <c r="A1152" s="1" t="s">
        <v>2586</v>
      </c>
      <c r="B1152" s="2">
        <v>37148</v>
      </c>
      <c r="C1152" s="1" t="s">
        <v>32</v>
      </c>
      <c r="D1152" s="1" t="s">
        <v>77</v>
      </c>
      <c r="E1152" s="1" t="s">
        <v>3</v>
      </c>
      <c r="F1152" s="1" t="s">
        <v>4</v>
      </c>
      <c r="G1152" s="1" t="s">
        <v>92</v>
      </c>
      <c r="H1152" s="1" t="s">
        <v>672</v>
      </c>
      <c r="I1152" s="1" t="s">
        <v>2587</v>
      </c>
      <c r="J1152" s="1">
        <v>11000</v>
      </c>
      <c r="K1152" s="1">
        <v>14536</v>
      </c>
      <c r="L1152" s="1">
        <v>11</v>
      </c>
      <c r="M1152" s="1">
        <v>0</v>
      </c>
      <c r="N1152" s="1">
        <v>5.9</v>
      </c>
      <c r="O1152" s="1">
        <v>113</v>
      </c>
      <c r="P1152" s="1">
        <v>125</v>
      </c>
      <c r="Q1152" s="9">
        <v>15738632</v>
      </c>
      <c r="R1152" s="3">
        <v>42000000</v>
      </c>
    </row>
    <row r="1153" spans="1:18" x14ac:dyDescent="0.25">
      <c r="A1153" s="1" t="s">
        <v>4678</v>
      </c>
      <c r="B1153" s="2">
        <v>39092</v>
      </c>
      <c r="C1153" s="1" t="s">
        <v>32</v>
      </c>
      <c r="D1153" s="1" t="s">
        <v>9</v>
      </c>
      <c r="E1153" s="1" t="s">
        <v>3</v>
      </c>
      <c r="F1153" s="1" t="s">
        <v>4</v>
      </c>
      <c r="G1153" s="1" t="s">
        <v>92</v>
      </c>
      <c r="H1153" s="1" t="s">
        <v>488</v>
      </c>
      <c r="I1153" s="1" t="s">
        <v>302</v>
      </c>
      <c r="J1153" s="1">
        <v>11000</v>
      </c>
      <c r="K1153" s="1">
        <v>32875</v>
      </c>
      <c r="L1153" s="1">
        <v>0</v>
      </c>
      <c r="M1153" s="1">
        <v>0</v>
      </c>
      <c r="N1153" s="1">
        <v>6.2</v>
      </c>
      <c r="O1153" s="1">
        <v>227</v>
      </c>
      <c r="P1153" s="1">
        <v>92</v>
      </c>
      <c r="Q1153" s="9">
        <v>14998070</v>
      </c>
      <c r="R1153" s="3">
        <v>35000000</v>
      </c>
    </row>
    <row r="1154" spans="1:18" x14ac:dyDescent="0.25">
      <c r="A1154" s="1" t="s">
        <v>6137</v>
      </c>
      <c r="B1154" s="2">
        <v>41074</v>
      </c>
      <c r="C1154" s="1" t="s">
        <v>32</v>
      </c>
      <c r="D1154" s="1" t="s">
        <v>2</v>
      </c>
      <c r="E1154" s="1" t="s">
        <v>3</v>
      </c>
      <c r="F1154" s="1" t="s">
        <v>4</v>
      </c>
      <c r="G1154" s="1" t="s">
        <v>92</v>
      </c>
      <c r="H1154" s="1" t="s">
        <v>1045</v>
      </c>
      <c r="I1154" s="1" t="s">
        <v>4762</v>
      </c>
      <c r="J1154" s="1">
        <v>11000</v>
      </c>
      <c r="K1154" s="1">
        <v>14025</v>
      </c>
      <c r="L1154" s="1">
        <v>181</v>
      </c>
      <c r="M1154" s="1">
        <v>20000</v>
      </c>
      <c r="N1154" s="1">
        <v>6.2</v>
      </c>
      <c r="O1154" s="1">
        <v>414</v>
      </c>
      <c r="P1154" s="1">
        <v>97</v>
      </c>
      <c r="Q1154" s="9">
        <v>14938570</v>
      </c>
      <c r="R1154" s="3">
        <v>15000000</v>
      </c>
    </row>
    <row r="1155" spans="1:18" x14ac:dyDescent="0.25">
      <c r="A1155" s="1" t="s">
        <v>6604</v>
      </c>
      <c r="B1155" s="2">
        <v>41778</v>
      </c>
      <c r="C1155" s="1" t="s">
        <v>32</v>
      </c>
      <c r="D1155" s="1" t="s">
        <v>61</v>
      </c>
      <c r="E1155" s="1" t="s">
        <v>3</v>
      </c>
      <c r="F1155" s="1" t="s">
        <v>4</v>
      </c>
      <c r="G1155" s="1" t="s">
        <v>132</v>
      </c>
      <c r="H1155" s="1" t="s">
        <v>5976</v>
      </c>
      <c r="I1155" s="1" t="s">
        <v>645</v>
      </c>
      <c r="J1155" s="1">
        <v>11000</v>
      </c>
      <c r="K1155" s="1">
        <v>12418</v>
      </c>
      <c r="L1155" s="1">
        <v>13000</v>
      </c>
      <c r="M1155" s="1">
        <v>20000</v>
      </c>
      <c r="N1155" s="1">
        <v>7</v>
      </c>
      <c r="O1155" s="1">
        <v>325</v>
      </c>
      <c r="P1155" s="1">
        <v>106</v>
      </c>
      <c r="Q1155" s="9">
        <v>14479776</v>
      </c>
      <c r="R1155" s="3">
        <v>10000000</v>
      </c>
    </row>
    <row r="1156" spans="1:18" x14ac:dyDescent="0.25">
      <c r="A1156" s="1" t="s">
        <v>3082</v>
      </c>
      <c r="B1156" s="2">
        <v>37578</v>
      </c>
      <c r="C1156" s="1" t="s">
        <v>32</v>
      </c>
      <c r="D1156" s="1" t="s">
        <v>20</v>
      </c>
      <c r="E1156" s="1" t="s">
        <v>3</v>
      </c>
      <c r="F1156" s="1" t="s">
        <v>4</v>
      </c>
      <c r="G1156" s="1" t="s">
        <v>132</v>
      </c>
      <c r="H1156" s="1" t="s">
        <v>1207</v>
      </c>
      <c r="I1156" s="1" t="s">
        <v>707</v>
      </c>
      <c r="J1156" s="1">
        <v>11000</v>
      </c>
      <c r="K1156" s="1">
        <v>12566</v>
      </c>
      <c r="L1156" s="1">
        <v>65</v>
      </c>
      <c r="M1156" s="1">
        <v>835</v>
      </c>
      <c r="N1156" s="1">
        <v>5.8</v>
      </c>
      <c r="O1156" s="1">
        <v>86</v>
      </c>
      <c r="P1156" s="1">
        <v>103</v>
      </c>
      <c r="Q1156" s="9">
        <v>14448589</v>
      </c>
      <c r="R1156" s="3">
        <v>40000000</v>
      </c>
    </row>
    <row r="1157" spans="1:18" x14ac:dyDescent="0.25">
      <c r="A1157" s="1" t="s">
        <v>6207</v>
      </c>
      <c r="B1157" s="2">
        <v>41243</v>
      </c>
      <c r="C1157" s="1" t="s">
        <v>32</v>
      </c>
      <c r="D1157" s="1" t="s">
        <v>2</v>
      </c>
      <c r="E1157" s="1" t="s">
        <v>3</v>
      </c>
      <c r="F1157" s="1" t="s">
        <v>4</v>
      </c>
      <c r="G1157" s="1" t="s">
        <v>92</v>
      </c>
      <c r="H1157" s="1" t="s">
        <v>2570</v>
      </c>
      <c r="I1157" s="1" t="s">
        <v>6208</v>
      </c>
      <c r="J1157" s="1">
        <v>11000</v>
      </c>
      <c r="K1157" s="1">
        <v>12306</v>
      </c>
      <c r="L1157" s="1">
        <v>520</v>
      </c>
      <c r="M1157" s="1">
        <v>25000</v>
      </c>
      <c r="N1157" s="1">
        <v>5.3</v>
      </c>
      <c r="O1157" s="1">
        <v>444</v>
      </c>
      <c r="P1157" s="1">
        <v>94</v>
      </c>
      <c r="Q1157" s="9">
        <v>14123773</v>
      </c>
      <c r="R1157" s="3">
        <v>5000000</v>
      </c>
    </row>
    <row r="1158" spans="1:18" x14ac:dyDescent="0.25">
      <c r="A1158" s="1" t="s">
        <v>6023</v>
      </c>
      <c r="B1158" s="2">
        <v>40580</v>
      </c>
      <c r="C1158" s="1" t="s">
        <v>32</v>
      </c>
      <c r="D1158" s="1" t="s">
        <v>20</v>
      </c>
      <c r="E1158" s="1" t="s">
        <v>3</v>
      </c>
      <c r="F1158" s="1" t="s">
        <v>4</v>
      </c>
      <c r="G1158" s="1" t="s">
        <v>92</v>
      </c>
      <c r="H1158" s="1" t="s">
        <v>2770</v>
      </c>
      <c r="I1158" s="1" t="s">
        <v>6024</v>
      </c>
      <c r="J1158" s="1">
        <v>11000</v>
      </c>
      <c r="K1158" s="1">
        <v>15713</v>
      </c>
      <c r="L1158" s="1">
        <v>20</v>
      </c>
      <c r="M1158" s="1">
        <v>0</v>
      </c>
      <c r="N1158" s="1">
        <v>6</v>
      </c>
      <c r="O1158" s="1">
        <v>151</v>
      </c>
      <c r="P1158" s="1">
        <v>117</v>
      </c>
      <c r="Q1158" s="9">
        <v>13987482</v>
      </c>
      <c r="R1158" s="3">
        <v>20000000</v>
      </c>
    </row>
    <row r="1159" spans="1:18" x14ac:dyDescent="0.25">
      <c r="A1159" s="1" t="s">
        <v>671</v>
      </c>
      <c r="B1159" s="2">
        <v>32219</v>
      </c>
      <c r="C1159" s="1" t="s">
        <v>32</v>
      </c>
      <c r="D1159" s="1" t="s">
        <v>20</v>
      </c>
      <c r="E1159" s="1" t="s">
        <v>3</v>
      </c>
      <c r="F1159" s="1" t="s">
        <v>4</v>
      </c>
      <c r="G1159" s="1" t="s">
        <v>132</v>
      </c>
      <c r="H1159" s="1" t="s">
        <v>672</v>
      </c>
      <c r="I1159" s="1" t="s">
        <v>673</v>
      </c>
      <c r="J1159" s="1">
        <v>11000</v>
      </c>
      <c r="K1159" s="1">
        <v>14677</v>
      </c>
      <c r="L1159" s="1">
        <v>121</v>
      </c>
      <c r="M1159" s="1">
        <v>818</v>
      </c>
      <c r="N1159" s="1">
        <v>5.2</v>
      </c>
      <c r="O1159" s="1">
        <v>15</v>
      </c>
      <c r="P1159" s="1">
        <v>105</v>
      </c>
      <c r="Q1159" s="9">
        <v>13854000</v>
      </c>
      <c r="R1159" s="3">
        <v>20000000</v>
      </c>
    </row>
    <row r="1160" spans="1:18" x14ac:dyDescent="0.25">
      <c r="A1160" s="1" t="s">
        <v>5895</v>
      </c>
      <c r="B1160" s="2">
        <v>40735</v>
      </c>
      <c r="C1160" s="1" t="s">
        <v>32</v>
      </c>
      <c r="D1160" s="1" t="s">
        <v>9</v>
      </c>
      <c r="E1160" s="1" t="s">
        <v>3</v>
      </c>
      <c r="F1160" s="1" t="s">
        <v>4</v>
      </c>
      <c r="G1160" s="1" t="s">
        <v>132</v>
      </c>
      <c r="H1160" s="1" t="s">
        <v>2883</v>
      </c>
      <c r="I1160" s="1" t="s">
        <v>5171</v>
      </c>
      <c r="J1160" s="1">
        <v>11000</v>
      </c>
      <c r="K1160" s="1">
        <v>17627</v>
      </c>
      <c r="L1160" s="1">
        <v>92</v>
      </c>
      <c r="M1160" s="1">
        <v>49000</v>
      </c>
      <c r="N1160" s="1">
        <v>7</v>
      </c>
      <c r="O1160" s="1">
        <v>221</v>
      </c>
      <c r="P1160" s="1">
        <v>107</v>
      </c>
      <c r="Q1160" s="9">
        <v>13766014</v>
      </c>
      <c r="R1160" s="3">
        <v>15000000</v>
      </c>
    </row>
    <row r="1161" spans="1:18" x14ac:dyDescent="0.25">
      <c r="A1161" s="1" t="s">
        <v>2895</v>
      </c>
      <c r="B1161" s="2">
        <v>37004</v>
      </c>
      <c r="C1161" s="1" t="s">
        <v>32</v>
      </c>
      <c r="D1161" s="1" t="s">
        <v>9</v>
      </c>
      <c r="E1161" s="1" t="s">
        <v>3</v>
      </c>
      <c r="F1161" s="1" t="s">
        <v>4</v>
      </c>
      <c r="G1161" s="1" t="s">
        <v>92</v>
      </c>
      <c r="H1161" s="1" t="s">
        <v>2688</v>
      </c>
      <c r="I1161" s="1" t="s">
        <v>2896</v>
      </c>
      <c r="J1161" s="1">
        <v>11000</v>
      </c>
      <c r="K1161" s="1">
        <v>14995</v>
      </c>
      <c r="L1161" s="1">
        <v>128</v>
      </c>
      <c r="M1161" s="1">
        <v>813</v>
      </c>
      <c r="N1161" s="1">
        <v>6.1</v>
      </c>
      <c r="O1161" s="1">
        <v>104</v>
      </c>
      <c r="P1161" s="1">
        <v>109</v>
      </c>
      <c r="Q1161" s="9">
        <v>13491653</v>
      </c>
      <c r="R1161" s="3">
        <v>18000000</v>
      </c>
    </row>
    <row r="1162" spans="1:18" x14ac:dyDescent="0.25">
      <c r="A1162" s="1" t="s">
        <v>6006</v>
      </c>
      <c r="B1162" s="2">
        <v>40895</v>
      </c>
      <c r="C1162" s="1" t="s">
        <v>32</v>
      </c>
      <c r="D1162" s="1" t="s">
        <v>9</v>
      </c>
      <c r="E1162" s="1" t="s">
        <v>3</v>
      </c>
      <c r="F1162" s="1" t="s">
        <v>4</v>
      </c>
      <c r="G1162" s="1" t="s">
        <v>132</v>
      </c>
      <c r="H1162" s="1" t="s">
        <v>1045</v>
      </c>
      <c r="I1162" s="1" t="s">
        <v>1919</v>
      </c>
      <c r="J1162" s="1">
        <v>11000</v>
      </c>
      <c r="K1162" s="1">
        <v>13021</v>
      </c>
      <c r="L1162" s="1">
        <v>0</v>
      </c>
      <c r="M1162" s="1">
        <v>39000</v>
      </c>
      <c r="N1162" s="1">
        <v>6.7</v>
      </c>
      <c r="O1162" s="1">
        <v>584</v>
      </c>
      <c r="P1162" s="1">
        <v>139</v>
      </c>
      <c r="Q1162" s="9">
        <v>13303319</v>
      </c>
      <c r="R1162" s="3">
        <v>32000000</v>
      </c>
    </row>
    <row r="1163" spans="1:18" x14ac:dyDescent="0.25">
      <c r="A1163" s="1" t="s">
        <v>1376</v>
      </c>
      <c r="B1163" s="2">
        <v>35149</v>
      </c>
      <c r="C1163" s="1" t="s">
        <v>32</v>
      </c>
      <c r="D1163" s="1" t="s">
        <v>9</v>
      </c>
      <c r="E1163" s="1" t="s">
        <v>3</v>
      </c>
      <c r="F1163" s="1" t="s">
        <v>4</v>
      </c>
      <c r="G1163" s="1" t="s">
        <v>92</v>
      </c>
      <c r="H1163" s="1" t="s">
        <v>1377</v>
      </c>
      <c r="I1163" s="1" t="s">
        <v>1378</v>
      </c>
      <c r="J1163" s="1">
        <v>11000</v>
      </c>
      <c r="K1163" s="1">
        <v>11400</v>
      </c>
      <c r="L1163" s="1">
        <v>407</v>
      </c>
      <c r="M1163" s="1">
        <v>0</v>
      </c>
      <c r="N1163" s="1">
        <v>7.6</v>
      </c>
      <c r="O1163" s="1">
        <v>68</v>
      </c>
      <c r="P1163" s="1">
        <v>135</v>
      </c>
      <c r="Q1163" s="9">
        <v>13269963</v>
      </c>
      <c r="R1163" s="3">
        <v>5000000</v>
      </c>
    </row>
    <row r="1164" spans="1:18" x14ac:dyDescent="0.25">
      <c r="A1164" s="1" t="s">
        <v>2670</v>
      </c>
      <c r="B1164" s="2">
        <v>36935</v>
      </c>
      <c r="C1164" s="1" t="s">
        <v>32</v>
      </c>
      <c r="D1164" s="1" t="s">
        <v>2</v>
      </c>
      <c r="E1164" s="1" t="s">
        <v>3</v>
      </c>
      <c r="F1164" s="1" t="s">
        <v>4</v>
      </c>
      <c r="G1164" s="1" t="s">
        <v>92</v>
      </c>
      <c r="H1164" s="1" t="s">
        <v>1377</v>
      </c>
      <c r="I1164" s="1" t="s">
        <v>2671</v>
      </c>
      <c r="J1164" s="1">
        <v>11000</v>
      </c>
      <c r="K1164" s="1">
        <v>12237</v>
      </c>
      <c r="L1164" s="1">
        <v>0</v>
      </c>
      <c r="M1164" s="1">
        <v>5000</v>
      </c>
      <c r="N1164" s="1">
        <v>7.3</v>
      </c>
      <c r="O1164" s="1">
        <v>161</v>
      </c>
      <c r="P1164" s="1">
        <v>100</v>
      </c>
      <c r="Q1164" s="9">
        <v>13103828</v>
      </c>
      <c r="R1164" s="3">
        <v>11000000</v>
      </c>
    </row>
    <row r="1165" spans="1:18" x14ac:dyDescent="0.25">
      <c r="A1165" s="1" t="s">
        <v>4322</v>
      </c>
      <c r="B1165" s="2">
        <v>38805</v>
      </c>
      <c r="C1165" s="1" t="s">
        <v>1</v>
      </c>
      <c r="D1165" s="1" t="s">
        <v>77</v>
      </c>
      <c r="E1165" s="1" t="s">
        <v>3</v>
      </c>
      <c r="F1165" s="1" t="s">
        <v>83</v>
      </c>
      <c r="G1165" s="1" t="s">
        <v>132</v>
      </c>
      <c r="H1165" s="1" t="s">
        <v>2570</v>
      </c>
      <c r="I1165" s="1" t="s">
        <v>4323</v>
      </c>
      <c r="J1165" s="1">
        <v>11000</v>
      </c>
      <c r="K1165" s="1">
        <v>12634</v>
      </c>
      <c r="L1165" s="1">
        <v>23</v>
      </c>
      <c r="M1165" s="1">
        <v>2000</v>
      </c>
      <c r="N1165" s="1">
        <v>6.6</v>
      </c>
      <c r="O1165" s="1">
        <v>123</v>
      </c>
      <c r="P1165" s="1">
        <v>140</v>
      </c>
      <c r="Q1165" s="9">
        <v>13082288</v>
      </c>
      <c r="R1165" s="3">
        <v>60000000</v>
      </c>
    </row>
    <row r="1166" spans="1:18" x14ac:dyDescent="0.25">
      <c r="A1166" s="1" t="s">
        <v>1044</v>
      </c>
      <c r="B1166" s="2">
        <v>34093</v>
      </c>
      <c r="C1166" s="1" t="s">
        <v>32</v>
      </c>
      <c r="D1166" s="1" t="s">
        <v>77</v>
      </c>
      <c r="E1166" s="1" t="s">
        <v>3</v>
      </c>
      <c r="F1166" s="1" t="s">
        <v>4</v>
      </c>
      <c r="G1166" s="1" t="s">
        <v>92</v>
      </c>
      <c r="H1166" s="1" t="s">
        <v>1045</v>
      </c>
      <c r="I1166" s="1" t="s">
        <v>556</v>
      </c>
      <c r="J1166" s="1">
        <v>11000</v>
      </c>
      <c r="K1166" s="1">
        <v>23602</v>
      </c>
      <c r="L1166" s="1">
        <v>12000</v>
      </c>
      <c r="M1166" s="1">
        <v>15000</v>
      </c>
      <c r="N1166" s="1">
        <v>8</v>
      </c>
      <c r="O1166" s="1">
        <v>122</v>
      </c>
      <c r="P1166" s="1">
        <v>121</v>
      </c>
      <c r="Q1166" s="9">
        <v>12281500</v>
      </c>
      <c r="R1166" s="3">
        <v>13000000</v>
      </c>
    </row>
    <row r="1167" spans="1:18" x14ac:dyDescent="0.25">
      <c r="A1167" s="1" t="s">
        <v>5524</v>
      </c>
      <c r="B1167" s="2">
        <v>40410</v>
      </c>
      <c r="C1167" s="1" t="s">
        <v>32</v>
      </c>
      <c r="D1167" s="1" t="s">
        <v>9</v>
      </c>
      <c r="E1167" s="1" t="s">
        <v>3</v>
      </c>
      <c r="F1167" s="1" t="s">
        <v>4</v>
      </c>
      <c r="G1167" s="1" t="s">
        <v>84</v>
      </c>
      <c r="H1167" s="1" t="s">
        <v>199</v>
      </c>
      <c r="I1167" s="1" t="s">
        <v>5133</v>
      </c>
      <c r="J1167" s="1">
        <v>11000</v>
      </c>
      <c r="K1167" s="1">
        <v>17560</v>
      </c>
      <c r="L1167" s="1">
        <v>12</v>
      </c>
      <c r="M1167" s="1">
        <v>0</v>
      </c>
      <c r="N1167" s="1">
        <v>6.5</v>
      </c>
      <c r="O1167" s="1">
        <v>126</v>
      </c>
      <c r="P1167" s="1">
        <v>106</v>
      </c>
      <c r="Q1167" s="9">
        <v>11854694</v>
      </c>
      <c r="R1167" s="3">
        <v>31000000</v>
      </c>
    </row>
    <row r="1168" spans="1:18" x14ac:dyDescent="0.25">
      <c r="A1168" s="1" t="s">
        <v>732</v>
      </c>
      <c r="B1168" s="2">
        <v>32690</v>
      </c>
      <c r="C1168" s="1" t="s">
        <v>32</v>
      </c>
      <c r="D1168" s="1" t="s">
        <v>20</v>
      </c>
      <c r="E1168" s="1" t="s">
        <v>3</v>
      </c>
      <c r="F1168" s="1" t="s">
        <v>4</v>
      </c>
      <c r="G1168" s="1" t="s">
        <v>84</v>
      </c>
      <c r="H1168" s="1" t="s">
        <v>242</v>
      </c>
      <c r="I1168" s="1" t="s">
        <v>242</v>
      </c>
      <c r="J1168" s="1">
        <v>11000</v>
      </c>
      <c r="K1168" s="1">
        <v>12685</v>
      </c>
      <c r="L1168" s="1">
        <v>11000</v>
      </c>
      <c r="M1168" s="1">
        <v>877</v>
      </c>
      <c r="N1168" s="1">
        <v>6.4</v>
      </c>
      <c r="O1168" s="1">
        <v>42</v>
      </c>
      <c r="P1168" s="1">
        <v>124</v>
      </c>
      <c r="Q1168" s="9">
        <v>10763469</v>
      </c>
      <c r="R1168" s="3">
        <v>15000000</v>
      </c>
    </row>
    <row r="1169" spans="1:18" x14ac:dyDescent="0.25">
      <c r="A1169" s="1" t="s">
        <v>1541</v>
      </c>
      <c r="B1169" s="2">
        <v>35572</v>
      </c>
      <c r="C1169" s="1" t="s">
        <v>32</v>
      </c>
      <c r="D1169" s="1" t="s">
        <v>20</v>
      </c>
      <c r="E1169" s="1" t="s">
        <v>3</v>
      </c>
      <c r="F1169" s="1" t="s">
        <v>4</v>
      </c>
      <c r="G1169" s="1" t="s">
        <v>92</v>
      </c>
      <c r="H1169" s="1" t="s">
        <v>242</v>
      </c>
      <c r="I1169" s="1" t="s">
        <v>242</v>
      </c>
      <c r="J1169" s="1">
        <v>11000</v>
      </c>
      <c r="K1169" s="1">
        <v>11867</v>
      </c>
      <c r="L1169" s="1">
        <v>11000</v>
      </c>
      <c r="M1169" s="1">
        <v>0</v>
      </c>
      <c r="N1169" s="1">
        <v>7.4</v>
      </c>
      <c r="O1169" s="1">
        <v>104</v>
      </c>
      <c r="P1169" s="1">
        <v>96</v>
      </c>
      <c r="Q1169" s="9">
        <v>10569071</v>
      </c>
      <c r="R1169" s="3">
        <v>20000000</v>
      </c>
    </row>
    <row r="1170" spans="1:18" x14ac:dyDescent="0.25">
      <c r="A1170" s="1" t="s">
        <v>1898</v>
      </c>
      <c r="B1170" s="2">
        <v>35846</v>
      </c>
      <c r="C1170" s="1" t="s">
        <v>32</v>
      </c>
      <c r="D1170" s="1" t="s">
        <v>77</v>
      </c>
      <c r="E1170" s="1" t="s">
        <v>3</v>
      </c>
      <c r="F1170" s="1" t="s">
        <v>4</v>
      </c>
      <c r="G1170" s="1" t="s">
        <v>132</v>
      </c>
      <c r="H1170" s="1" t="s">
        <v>1377</v>
      </c>
      <c r="I1170" s="1" t="s">
        <v>858</v>
      </c>
      <c r="J1170" s="1">
        <v>11000</v>
      </c>
      <c r="K1170" s="1">
        <v>11969</v>
      </c>
      <c r="L1170" s="1">
        <v>0</v>
      </c>
      <c r="M1170" s="1">
        <v>315</v>
      </c>
      <c r="N1170" s="1">
        <v>6</v>
      </c>
      <c r="O1170" s="1">
        <v>63</v>
      </c>
      <c r="P1170" s="1">
        <v>123</v>
      </c>
      <c r="Q1170" s="9">
        <v>10297897</v>
      </c>
      <c r="R1170" s="3">
        <v>27000000</v>
      </c>
    </row>
    <row r="1171" spans="1:18" x14ac:dyDescent="0.25">
      <c r="A1171" s="1" t="s">
        <v>4122</v>
      </c>
      <c r="B1171" s="2">
        <v>38624</v>
      </c>
      <c r="C1171" s="1" t="s">
        <v>1</v>
      </c>
      <c r="D1171" s="1" t="s">
        <v>77</v>
      </c>
      <c r="E1171" s="1" t="s">
        <v>4123</v>
      </c>
      <c r="F1171" s="1" t="s">
        <v>4</v>
      </c>
      <c r="G1171" s="1" t="s">
        <v>92</v>
      </c>
      <c r="H1171" s="1" t="s">
        <v>2570</v>
      </c>
      <c r="I1171" s="1" t="s">
        <v>1841</v>
      </c>
      <c r="J1171" s="1">
        <v>11000</v>
      </c>
      <c r="K1171" s="1">
        <v>12133</v>
      </c>
      <c r="L1171" s="1">
        <v>131</v>
      </c>
      <c r="M1171" s="1">
        <v>0</v>
      </c>
      <c r="N1171" s="1">
        <v>6.7</v>
      </c>
      <c r="O1171" s="1">
        <v>81</v>
      </c>
      <c r="P1171" s="1">
        <v>132</v>
      </c>
      <c r="Q1171" s="9">
        <v>10166502</v>
      </c>
      <c r="R1171" s="3">
        <v>80000000</v>
      </c>
    </row>
    <row r="1172" spans="1:18" x14ac:dyDescent="0.25">
      <c r="A1172" s="1" t="s">
        <v>5786</v>
      </c>
      <c r="B1172" s="2">
        <v>40572</v>
      </c>
      <c r="C1172" s="1" t="s">
        <v>32</v>
      </c>
      <c r="D1172" s="1" t="s">
        <v>20</v>
      </c>
      <c r="E1172" s="1" t="s">
        <v>3</v>
      </c>
      <c r="F1172" s="1" t="s">
        <v>4</v>
      </c>
      <c r="G1172" s="1" t="s">
        <v>132</v>
      </c>
      <c r="H1172" s="1" t="s">
        <v>1377</v>
      </c>
      <c r="I1172" s="1" t="s">
        <v>858</v>
      </c>
      <c r="J1172" s="1">
        <v>11000</v>
      </c>
      <c r="K1172" s="1">
        <v>11328</v>
      </c>
      <c r="L1172" s="1">
        <v>0</v>
      </c>
      <c r="M1172" s="1">
        <v>15000</v>
      </c>
      <c r="N1172" s="1">
        <v>6.8</v>
      </c>
      <c r="O1172" s="1">
        <v>231</v>
      </c>
      <c r="P1172" s="1">
        <v>99</v>
      </c>
      <c r="Q1172" s="9">
        <v>9203192</v>
      </c>
      <c r="R1172" s="3">
        <v>5000000</v>
      </c>
    </row>
    <row r="1173" spans="1:18" x14ac:dyDescent="0.25">
      <c r="A1173" s="1" t="s">
        <v>4569</v>
      </c>
      <c r="B1173" s="2">
        <v>39110</v>
      </c>
      <c r="C1173" s="1" t="s">
        <v>32</v>
      </c>
      <c r="D1173" s="1" t="s">
        <v>61</v>
      </c>
      <c r="E1173" s="1" t="s">
        <v>3</v>
      </c>
      <c r="F1173" s="1" t="s">
        <v>4</v>
      </c>
      <c r="G1173" s="1" t="s">
        <v>92</v>
      </c>
      <c r="H1173" s="1" t="s">
        <v>1207</v>
      </c>
      <c r="I1173" s="1" t="s">
        <v>2504</v>
      </c>
      <c r="J1173" s="1">
        <v>11000</v>
      </c>
      <c r="K1173" s="1">
        <v>12178</v>
      </c>
      <c r="L1173" s="1">
        <v>187</v>
      </c>
      <c r="M1173" s="1">
        <v>923</v>
      </c>
      <c r="N1173" s="1">
        <v>6.7</v>
      </c>
      <c r="O1173" s="1">
        <v>190</v>
      </c>
      <c r="P1173" s="1">
        <v>108</v>
      </c>
      <c r="Q1173" s="9">
        <v>9172810</v>
      </c>
      <c r="R1173" s="3">
        <v>16000000</v>
      </c>
    </row>
    <row r="1174" spans="1:18" x14ac:dyDescent="0.25">
      <c r="A1174" s="1" t="s">
        <v>2569</v>
      </c>
      <c r="B1174" s="2">
        <v>36855</v>
      </c>
      <c r="C1174" s="1" t="s">
        <v>32</v>
      </c>
      <c r="D1174" s="1" t="s">
        <v>20</v>
      </c>
      <c r="E1174" s="1" t="s">
        <v>3</v>
      </c>
      <c r="F1174" s="1" t="s">
        <v>4</v>
      </c>
      <c r="G1174" s="1" t="s">
        <v>132</v>
      </c>
      <c r="H1174" s="1" t="s">
        <v>2570</v>
      </c>
      <c r="I1174" s="1" t="s">
        <v>2571</v>
      </c>
      <c r="J1174" s="1">
        <v>11000</v>
      </c>
      <c r="K1174" s="1">
        <v>13524</v>
      </c>
      <c r="L1174" s="1">
        <v>9</v>
      </c>
      <c r="M1174" s="1">
        <v>816</v>
      </c>
      <c r="N1174" s="1">
        <v>5.5</v>
      </c>
      <c r="O1174" s="1">
        <v>50</v>
      </c>
      <c r="P1174" s="1">
        <v>94</v>
      </c>
      <c r="Q1174" s="9">
        <v>8735529</v>
      </c>
      <c r="R1174" s="3">
        <v>15000000</v>
      </c>
    </row>
    <row r="1175" spans="1:18" x14ac:dyDescent="0.25">
      <c r="A1175" s="1" t="s">
        <v>3886</v>
      </c>
      <c r="B1175" s="2">
        <v>38436</v>
      </c>
      <c r="C1175" s="1" t="s">
        <v>32</v>
      </c>
      <c r="D1175" s="1" t="s">
        <v>9</v>
      </c>
      <c r="E1175" s="1" t="s">
        <v>3</v>
      </c>
      <c r="F1175" s="1" t="s">
        <v>4</v>
      </c>
      <c r="G1175" s="1" t="s">
        <v>132</v>
      </c>
      <c r="H1175" s="1" t="s">
        <v>715</v>
      </c>
      <c r="I1175" s="1" t="s">
        <v>1049</v>
      </c>
      <c r="J1175" s="1">
        <v>11000</v>
      </c>
      <c r="K1175" s="1">
        <v>11519</v>
      </c>
      <c r="L1175" s="1">
        <v>529</v>
      </c>
      <c r="M1175" s="1">
        <v>0</v>
      </c>
      <c r="N1175" s="1">
        <v>7</v>
      </c>
      <c r="O1175" s="1">
        <v>107</v>
      </c>
      <c r="P1175" s="1">
        <v>108</v>
      </c>
      <c r="Q1175" s="9">
        <v>8535575</v>
      </c>
      <c r="R1175" s="3">
        <v>30000000</v>
      </c>
    </row>
    <row r="1176" spans="1:18" x14ac:dyDescent="0.25">
      <c r="A1176" s="1" t="s">
        <v>2142</v>
      </c>
      <c r="B1176" s="2">
        <v>36496</v>
      </c>
      <c r="C1176" s="1" t="s">
        <v>32</v>
      </c>
      <c r="D1176" s="1" t="s">
        <v>20</v>
      </c>
      <c r="E1176" s="1" t="s">
        <v>3</v>
      </c>
      <c r="F1176" s="1" t="s">
        <v>4</v>
      </c>
      <c r="G1176" s="1" t="s">
        <v>92</v>
      </c>
      <c r="H1176" s="1" t="s">
        <v>1207</v>
      </c>
      <c r="I1176" s="1" t="s">
        <v>1080</v>
      </c>
      <c r="J1176" s="1">
        <v>11000</v>
      </c>
      <c r="K1176" s="1">
        <v>13093</v>
      </c>
      <c r="L1176" s="1">
        <v>179</v>
      </c>
      <c r="M1176" s="1">
        <v>783</v>
      </c>
      <c r="N1176" s="1">
        <v>6</v>
      </c>
      <c r="O1176" s="1">
        <v>56</v>
      </c>
      <c r="P1176" s="1">
        <v>124</v>
      </c>
      <c r="Q1176" s="9">
        <v>8406264</v>
      </c>
      <c r="R1176" s="3">
        <v>38000000</v>
      </c>
    </row>
    <row r="1177" spans="1:18" x14ac:dyDescent="0.25">
      <c r="A1177" s="1" t="s">
        <v>1206</v>
      </c>
      <c r="B1177" s="2">
        <v>35029</v>
      </c>
      <c r="C1177" s="1" t="s">
        <v>32</v>
      </c>
      <c r="D1177" s="1" t="s">
        <v>20</v>
      </c>
      <c r="E1177" s="1" t="s">
        <v>3</v>
      </c>
      <c r="F1177" s="1" t="s">
        <v>4</v>
      </c>
      <c r="G1177" s="1" t="s">
        <v>132</v>
      </c>
      <c r="H1177" s="1" t="s">
        <v>1207</v>
      </c>
      <c r="I1177" s="1" t="s">
        <v>1208</v>
      </c>
      <c r="J1177" s="1">
        <v>11000</v>
      </c>
      <c r="K1177" s="1">
        <v>13821</v>
      </c>
      <c r="L1177" s="1">
        <v>34</v>
      </c>
      <c r="M1177" s="1">
        <v>12000</v>
      </c>
      <c r="N1177" s="1">
        <v>6.2</v>
      </c>
      <c r="O1177" s="1">
        <v>79</v>
      </c>
      <c r="P1177" s="1">
        <v>107</v>
      </c>
      <c r="Q1177" s="9">
        <v>7564000</v>
      </c>
      <c r="R1177" s="3">
        <v>20000000</v>
      </c>
    </row>
    <row r="1178" spans="1:18" x14ac:dyDescent="0.25">
      <c r="A1178" s="1" t="s">
        <v>2854</v>
      </c>
      <c r="B1178" s="2">
        <v>36991</v>
      </c>
      <c r="C1178" s="1" t="s">
        <v>32</v>
      </c>
      <c r="D1178" s="1" t="s">
        <v>20</v>
      </c>
      <c r="E1178" s="1" t="s">
        <v>3</v>
      </c>
      <c r="F1178" s="1" t="s">
        <v>4</v>
      </c>
      <c r="G1178" s="1" t="s">
        <v>132</v>
      </c>
      <c r="H1178" s="1" t="s">
        <v>242</v>
      </c>
      <c r="I1178" s="1" t="s">
        <v>242</v>
      </c>
      <c r="J1178" s="1">
        <v>11000</v>
      </c>
      <c r="K1178" s="1">
        <v>12534</v>
      </c>
      <c r="L1178" s="1">
        <v>11000</v>
      </c>
      <c r="M1178" s="1">
        <v>826</v>
      </c>
      <c r="N1178" s="1">
        <v>6.8</v>
      </c>
      <c r="O1178" s="1">
        <v>116</v>
      </c>
      <c r="P1178" s="1">
        <v>103</v>
      </c>
      <c r="Q1178" s="9">
        <v>7496522</v>
      </c>
      <c r="R1178" s="3">
        <v>26000000</v>
      </c>
    </row>
    <row r="1179" spans="1:18" x14ac:dyDescent="0.25">
      <c r="A1179" s="1" t="s">
        <v>2970</v>
      </c>
      <c r="B1179" s="2">
        <v>37372</v>
      </c>
      <c r="C1179" s="1" t="s">
        <v>32</v>
      </c>
      <c r="D1179" s="1" t="s">
        <v>20</v>
      </c>
      <c r="E1179" s="1" t="s">
        <v>3</v>
      </c>
      <c r="F1179" s="1" t="s">
        <v>4</v>
      </c>
      <c r="G1179" s="1" t="s">
        <v>132</v>
      </c>
      <c r="H1179" s="1" t="s">
        <v>2121</v>
      </c>
      <c r="I1179" s="1" t="s">
        <v>872</v>
      </c>
      <c r="J1179" s="1">
        <v>11000</v>
      </c>
      <c r="K1179" s="1">
        <v>13917</v>
      </c>
      <c r="L1179" s="1">
        <v>188</v>
      </c>
      <c r="M1179" s="1">
        <v>892</v>
      </c>
      <c r="N1179" s="1">
        <v>6.5</v>
      </c>
      <c r="O1179" s="1">
        <v>87</v>
      </c>
      <c r="P1179" s="1">
        <v>74</v>
      </c>
      <c r="Q1179" s="9">
        <v>7262288</v>
      </c>
      <c r="R1179" s="3">
        <v>40000000</v>
      </c>
    </row>
    <row r="1180" spans="1:18" x14ac:dyDescent="0.25">
      <c r="A1180" s="1" t="s">
        <v>3794</v>
      </c>
      <c r="B1180" s="2">
        <v>38234</v>
      </c>
      <c r="C1180" s="1" t="s">
        <v>32</v>
      </c>
      <c r="D1180" s="1" t="s">
        <v>20</v>
      </c>
      <c r="E1180" s="1" t="s">
        <v>3</v>
      </c>
      <c r="F1180" s="1" t="s">
        <v>4</v>
      </c>
      <c r="G1180" s="1" t="s">
        <v>132</v>
      </c>
      <c r="H1180" s="1" t="s">
        <v>715</v>
      </c>
      <c r="I1180" s="1" t="s">
        <v>1565</v>
      </c>
      <c r="J1180" s="1">
        <v>11000</v>
      </c>
      <c r="K1180" s="1">
        <v>11972</v>
      </c>
      <c r="L1180" s="1">
        <v>5</v>
      </c>
      <c r="M1180" s="1">
        <v>288</v>
      </c>
      <c r="N1180" s="1">
        <v>4.9000000000000004</v>
      </c>
      <c r="O1180" s="1">
        <v>75</v>
      </c>
      <c r="P1180" s="1">
        <v>88</v>
      </c>
      <c r="Q1180" s="9">
        <v>6471394</v>
      </c>
      <c r="R1180" s="3">
        <v>50000000</v>
      </c>
    </row>
    <row r="1181" spans="1:18" x14ac:dyDescent="0.25">
      <c r="A1181" s="1" t="s">
        <v>6766</v>
      </c>
      <c r="B1181" s="2">
        <v>41765</v>
      </c>
      <c r="C1181" s="1" t="s">
        <v>32</v>
      </c>
      <c r="D1181" s="1" t="s">
        <v>20</v>
      </c>
      <c r="E1181" s="1" t="s">
        <v>3</v>
      </c>
      <c r="F1181" s="1" t="s">
        <v>4</v>
      </c>
      <c r="G1181" s="1" t="s">
        <v>92</v>
      </c>
      <c r="H1181" s="1" t="s">
        <v>2570</v>
      </c>
      <c r="I1181" s="1" t="s">
        <v>6553</v>
      </c>
      <c r="J1181" s="1">
        <v>11000</v>
      </c>
      <c r="K1181" s="1">
        <v>12239</v>
      </c>
      <c r="L1181" s="1">
        <v>133</v>
      </c>
      <c r="M1181" s="1">
        <v>50000</v>
      </c>
      <c r="N1181" s="1">
        <v>6.6</v>
      </c>
      <c r="O1181" s="1">
        <v>293</v>
      </c>
      <c r="P1181" s="1">
        <v>112</v>
      </c>
      <c r="Q1181" s="9">
        <v>6105175</v>
      </c>
      <c r="R1181" s="3">
        <v>44000000</v>
      </c>
    </row>
    <row r="1182" spans="1:18" x14ac:dyDescent="0.25">
      <c r="A1182" s="1" t="s">
        <v>7011</v>
      </c>
      <c r="B1182" s="2">
        <v>42071</v>
      </c>
      <c r="C1182" s="1" t="s">
        <v>32</v>
      </c>
      <c r="D1182" s="1" t="s">
        <v>9</v>
      </c>
      <c r="E1182" s="1" t="s">
        <v>3</v>
      </c>
      <c r="F1182" s="1" t="s">
        <v>4</v>
      </c>
      <c r="G1182" s="1" t="s">
        <v>132</v>
      </c>
      <c r="H1182" s="1" t="s">
        <v>2688</v>
      </c>
      <c r="I1182" s="1" t="s">
        <v>3861</v>
      </c>
      <c r="J1182" s="1">
        <v>11000</v>
      </c>
      <c r="K1182" s="1">
        <v>12876</v>
      </c>
      <c r="L1182" s="1">
        <v>118</v>
      </c>
      <c r="M1182" s="1">
        <v>11000</v>
      </c>
      <c r="N1182" s="1">
        <v>6</v>
      </c>
      <c r="O1182" s="1">
        <v>159</v>
      </c>
      <c r="P1182" s="1">
        <v>110</v>
      </c>
      <c r="Q1182" s="9">
        <v>5773519</v>
      </c>
      <c r="R1182" s="3">
        <v>40000000</v>
      </c>
    </row>
    <row r="1183" spans="1:18" x14ac:dyDescent="0.25">
      <c r="A1183" s="1" t="s">
        <v>3057</v>
      </c>
      <c r="B1183" s="2">
        <v>37437</v>
      </c>
      <c r="C1183" s="1" t="s">
        <v>32</v>
      </c>
      <c r="D1183" s="1" t="s">
        <v>20</v>
      </c>
      <c r="E1183" s="1" t="s">
        <v>3</v>
      </c>
      <c r="F1183" s="1" t="s">
        <v>4</v>
      </c>
      <c r="G1183" s="1" t="s">
        <v>132</v>
      </c>
      <c r="H1183" s="1" t="s">
        <v>242</v>
      </c>
      <c r="I1183" s="1" t="s">
        <v>242</v>
      </c>
      <c r="J1183" s="1">
        <v>11000</v>
      </c>
      <c r="K1183" s="1">
        <v>12766</v>
      </c>
      <c r="L1183" s="1">
        <v>11000</v>
      </c>
      <c r="M1183" s="1">
        <v>762</v>
      </c>
      <c r="N1183" s="1">
        <v>6.6</v>
      </c>
      <c r="O1183" s="1">
        <v>109</v>
      </c>
      <c r="P1183" s="1">
        <v>112</v>
      </c>
      <c r="Q1183" s="9">
        <v>4839383</v>
      </c>
      <c r="R1183" s="3">
        <v>16000000</v>
      </c>
    </row>
    <row r="1184" spans="1:18" x14ac:dyDescent="0.25">
      <c r="A1184" s="1" t="s">
        <v>2882</v>
      </c>
      <c r="B1184" s="2">
        <v>37052</v>
      </c>
      <c r="C1184" s="1" t="s">
        <v>32</v>
      </c>
      <c r="D1184" s="1" t="s">
        <v>40</v>
      </c>
      <c r="E1184" s="1" t="s">
        <v>3</v>
      </c>
      <c r="F1184" s="1" t="s">
        <v>4</v>
      </c>
      <c r="G1184" s="1" t="s">
        <v>84</v>
      </c>
      <c r="H1184" s="1" t="s">
        <v>2883</v>
      </c>
      <c r="I1184" s="1" t="s">
        <v>2884</v>
      </c>
      <c r="J1184" s="1">
        <v>11000</v>
      </c>
      <c r="K1184" s="1">
        <v>11116</v>
      </c>
      <c r="L1184" s="1">
        <v>7</v>
      </c>
      <c r="M1184" s="1">
        <v>650</v>
      </c>
      <c r="N1184" s="1">
        <v>6.5</v>
      </c>
      <c r="O1184" s="1">
        <v>27</v>
      </c>
      <c r="P1184" s="1">
        <v>113</v>
      </c>
      <c r="Q1184" s="9">
        <v>4720371</v>
      </c>
      <c r="R1184" s="3">
        <v>7000000</v>
      </c>
    </row>
    <row r="1185" spans="1:18" x14ac:dyDescent="0.25">
      <c r="A1185" s="1" t="s">
        <v>6480</v>
      </c>
      <c r="B1185" s="2">
        <v>41608</v>
      </c>
      <c r="C1185" s="1" t="s">
        <v>32</v>
      </c>
      <c r="D1185" s="1" t="s">
        <v>77</v>
      </c>
      <c r="E1185" s="1" t="s">
        <v>3</v>
      </c>
      <c r="F1185" s="1" t="s">
        <v>3402</v>
      </c>
      <c r="G1185" s="1" t="s">
        <v>92</v>
      </c>
      <c r="H1185" s="1" t="s">
        <v>2770</v>
      </c>
      <c r="I1185" s="1" t="s">
        <v>4502</v>
      </c>
      <c r="J1185" s="1">
        <v>11000</v>
      </c>
      <c r="K1185" s="1">
        <v>12286</v>
      </c>
      <c r="L1185" s="1">
        <v>584</v>
      </c>
      <c r="M1185" s="1">
        <v>58000</v>
      </c>
      <c r="N1185" s="1">
        <v>7</v>
      </c>
      <c r="O1185" s="1">
        <v>488</v>
      </c>
      <c r="P1185" s="1">
        <v>126</v>
      </c>
      <c r="Q1185" s="9">
        <v>4563029</v>
      </c>
      <c r="R1185" s="3">
        <v>39200000</v>
      </c>
    </row>
    <row r="1186" spans="1:18" x14ac:dyDescent="0.25">
      <c r="A1186" s="1" t="s">
        <v>2120</v>
      </c>
      <c r="B1186" s="2">
        <v>36515</v>
      </c>
      <c r="C1186" s="1" t="s">
        <v>1</v>
      </c>
      <c r="D1186" s="1" t="s">
        <v>20</v>
      </c>
      <c r="E1186" s="1" t="s">
        <v>3</v>
      </c>
      <c r="F1186" s="1" t="s">
        <v>4</v>
      </c>
      <c r="G1186" s="1" t="s">
        <v>92</v>
      </c>
      <c r="H1186" s="1" t="s">
        <v>2121</v>
      </c>
      <c r="I1186" s="1" t="s">
        <v>494</v>
      </c>
      <c r="J1186" s="1">
        <v>11000</v>
      </c>
      <c r="K1186" s="1">
        <v>17873</v>
      </c>
      <c r="L1186" s="1">
        <v>759</v>
      </c>
      <c r="M1186" s="1">
        <v>209</v>
      </c>
      <c r="N1186" s="1">
        <v>6.9</v>
      </c>
      <c r="O1186" s="1">
        <v>65</v>
      </c>
      <c r="P1186" s="1">
        <v>112</v>
      </c>
      <c r="Q1186" s="9">
        <v>4554569</v>
      </c>
      <c r="R1186" s="3">
        <v>28000000</v>
      </c>
    </row>
    <row r="1187" spans="1:18" x14ac:dyDescent="0.25">
      <c r="A1187" s="1" t="s">
        <v>3285</v>
      </c>
      <c r="B1187" s="2">
        <v>37900</v>
      </c>
      <c r="C1187" s="1" t="s">
        <v>32</v>
      </c>
      <c r="D1187" s="1" t="s">
        <v>40</v>
      </c>
      <c r="E1187" s="1" t="s">
        <v>3</v>
      </c>
      <c r="F1187" s="1" t="s">
        <v>4</v>
      </c>
      <c r="G1187" s="1" t="s">
        <v>92</v>
      </c>
      <c r="H1187" s="1" t="s">
        <v>1207</v>
      </c>
      <c r="I1187" s="1" t="s">
        <v>1205</v>
      </c>
      <c r="J1187" s="1">
        <v>11000</v>
      </c>
      <c r="K1187" s="1">
        <v>12947</v>
      </c>
      <c r="L1187" s="1">
        <v>258</v>
      </c>
      <c r="M1187" s="1">
        <v>0</v>
      </c>
      <c r="N1187" s="1">
        <v>6.5</v>
      </c>
      <c r="O1187" s="1">
        <v>54</v>
      </c>
      <c r="P1187" s="1">
        <v>127</v>
      </c>
      <c r="Q1187" s="9">
        <v>4426297</v>
      </c>
      <c r="R1187" s="3">
        <v>35000000</v>
      </c>
    </row>
    <row r="1188" spans="1:18" x14ac:dyDescent="0.25">
      <c r="A1188" s="1" t="s">
        <v>4761</v>
      </c>
      <c r="B1188" s="2">
        <v>39190</v>
      </c>
      <c r="C1188" s="1" t="s">
        <v>32</v>
      </c>
      <c r="D1188" s="1" t="s">
        <v>61</v>
      </c>
      <c r="E1188" s="1" t="s">
        <v>3</v>
      </c>
      <c r="F1188" s="1" t="s">
        <v>4</v>
      </c>
      <c r="G1188" s="1" t="s">
        <v>92</v>
      </c>
      <c r="H1188" s="1" t="s">
        <v>1045</v>
      </c>
      <c r="I1188" s="1" t="s">
        <v>4762</v>
      </c>
      <c r="J1188" s="1">
        <v>11000</v>
      </c>
      <c r="K1188" s="1">
        <v>22516</v>
      </c>
      <c r="L1188" s="1">
        <v>181</v>
      </c>
      <c r="M1188" s="1">
        <v>0</v>
      </c>
      <c r="N1188" s="1">
        <v>7.5</v>
      </c>
      <c r="O1188" s="1">
        <v>273</v>
      </c>
      <c r="P1188" s="1">
        <v>160</v>
      </c>
      <c r="Q1188" s="9">
        <v>3904982</v>
      </c>
      <c r="R1188" s="3">
        <v>30000000</v>
      </c>
    </row>
    <row r="1189" spans="1:18" x14ac:dyDescent="0.25">
      <c r="A1189" s="1" t="s">
        <v>4748</v>
      </c>
      <c r="B1189" s="2">
        <v>39177</v>
      </c>
      <c r="C1189" s="1" t="s">
        <v>32</v>
      </c>
      <c r="D1189" s="1" t="s">
        <v>40</v>
      </c>
      <c r="E1189" s="1" t="s">
        <v>3</v>
      </c>
      <c r="F1189" s="1" t="s">
        <v>83</v>
      </c>
      <c r="G1189" s="1" t="s">
        <v>92</v>
      </c>
      <c r="H1189" s="1" t="s">
        <v>2770</v>
      </c>
      <c r="I1189" s="1" t="s">
        <v>1467</v>
      </c>
      <c r="J1189" s="1">
        <v>11000</v>
      </c>
      <c r="K1189" s="1">
        <v>11623</v>
      </c>
      <c r="L1189" s="1">
        <v>0</v>
      </c>
      <c r="M1189" s="1">
        <v>15000</v>
      </c>
      <c r="N1189" s="1">
        <v>7.3</v>
      </c>
      <c r="O1189" s="1">
        <v>308</v>
      </c>
      <c r="P1189" s="1">
        <v>107</v>
      </c>
      <c r="Q1189" s="9">
        <v>3675072</v>
      </c>
      <c r="R1189" s="3">
        <v>26000000</v>
      </c>
    </row>
    <row r="1190" spans="1:18" x14ac:dyDescent="0.25">
      <c r="A1190" s="1" t="s">
        <v>2904</v>
      </c>
      <c r="B1190" s="2">
        <v>37135</v>
      </c>
      <c r="C1190" s="1" t="s">
        <v>32</v>
      </c>
      <c r="D1190" s="1" t="s">
        <v>9</v>
      </c>
      <c r="E1190" s="1" t="s">
        <v>3</v>
      </c>
      <c r="F1190" s="1" t="s">
        <v>4</v>
      </c>
      <c r="G1190" s="1" t="s">
        <v>92</v>
      </c>
      <c r="H1190" s="1" t="s">
        <v>1377</v>
      </c>
      <c r="I1190" s="1" t="s">
        <v>2905</v>
      </c>
      <c r="J1190" s="1">
        <v>11000</v>
      </c>
      <c r="K1190" s="1">
        <v>12250</v>
      </c>
      <c r="L1190" s="1">
        <v>11</v>
      </c>
      <c r="M1190" s="1">
        <v>430</v>
      </c>
      <c r="N1190" s="1">
        <v>7.1</v>
      </c>
      <c r="O1190" s="1">
        <v>79</v>
      </c>
      <c r="P1190" s="1">
        <v>104</v>
      </c>
      <c r="Q1190" s="9">
        <v>3287435</v>
      </c>
      <c r="R1190" s="3">
        <v>4500000</v>
      </c>
    </row>
    <row r="1191" spans="1:18" x14ac:dyDescent="0.25">
      <c r="A1191" s="1" t="s">
        <v>3281</v>
      </c>
      <c r="B1191" s="2">
        <v>37872</v>
      </c>
      <c r="C1191" s="1" t="s">
        <v>32</v>
      </c>
      <c r="D1191" s="1" t="s">
        <v>20</v>
      </c>
      <c r="E1191" s="1" t="s">
        <v>3</v>
      </c>
      <c r="F1191" s="1" t="s">
        <v>4</v>
      </c>
      <c r="G1191" s="1" t="s">
        <v>92</v>
      </c>
      <c r="H1191" s="1" t="s">
        <v>242</v>
      </c>
      <c r="I1191" s="1" t="s">
        <v>242</v>
      </c>
      <c r="J1191" s="1">
        <v>11000</v>
      </c>
      <c r="K1191" s="1">
        <v>14843</v>
      </c>
      <c r="L1191" s="1">
        <v>11000</v>
      </c>
      <c r="M1191" s="1">
        <v>827</v>
      </c>
      <c r="N1191" s="1">
        <v>6.4</v>
      </c>
      <c r="O1191" s="1">
        <v>128</v>
      </c>
      <c r="P1191" s="1">
        <v>108</v>
      </c>
      <c r="Q1191" s="9">
        <v>3203044</v>
      </c>
      <c r="R1191" s="3">
        <v>18000000</v>
      </c>
    </row>
    <row r="1192" spans="1:18" x14ac:dyDescent="0.25">
      <c r="A1192" s="1" t="s">
        <v>6330</v>
      </c>
      <c r="B1192" s="2">
        <v>41592</v>
      </c>
      <c r="C1192" s="1" t="s">
        <v>32</v>
      </c>
      <c r="D1192" s="1" t="s">
        <v>20</v>
      </c>
      <c r="E1192" s="1" t="s">
        <v>3</v>
      </c>
      <c r="F1192" s="1" t="s">
        <v>4</v>
      </c>
      <c r="G1192" s="1" t="s">
        <v>132</v>
      </c>
      <c r="H1192" s="1" t="s">
        <v>199</v>
      </c>
      <c r="I1192" s="1" t="s">
        <v>3567</v>
      </c>
      <c r="J1192" s="1">
        <v>11000</v>
      </c>
      <c r="K1192" s="1">
        <v>28176</v>
      </c>
      <c r="L1192" s="1">
        <v>285</v>
      </c>
      <c r="M1192" s="1">
        <v>41000</v>
      </c>
      <c r="N1192" s="1">
        <v>6.3</v>
      </c>
      <c r="O1192" s="1">
        <v>272</v>
      </c>
      <c r="P1192" s="1">
        <v>143</v>
      </c>
      <c r="Q1192" s="9">
        <v>2175312</v>
      </c>
      <c r="R1192" s="3">
        <v>50000000</v>
      </c>
    </row>
    <row r="1193" spans="1:18" x14ac:dyDescent="0.25">
      <c r="A1193" s="1" t="s">
        <v>5862</v>
      </c>
      <c r="B1193" s="2">
        <v>40628</v>
      </c>
      <c r="C1193" s="1" t="s">
        <v>32</v>
      </c>
      <c r="D1193" s="1" t="s">
        <v>2</v>
      </c>
      <c r="E1193" s="1" t="s">
        <v>3</v>
      </c>
      <c r="F1193" s="1" t="s">
        <v>4</v>
      </c>
      <c r="G1193" s="1" t="s">
        <v>92</v>
      </c>
      <c r="H1193" s="1" t="s">
        <v>1377</v>
      </c>
      <c r="I1193" s="1" t="s">
        <v>207</v>
      </c>
      <c r="J1193" s="1">
        <v>11000</v>
      </c>
      <c r="K1193" s="1">
        <v>11853</v>
      </c>
      <c r="L1193" s="1">
        <v>607</v>
      </c>
      <c r="M1193" s="1">
        <v>12000</v>
      </c>
      <c r="N1193" s="1">
        <v>6.7</v>
      </c>
      <c r="O1193" s="1">
        <v>376</v>
      </c>
      <c r="P1193" s="1">
        <v>98</v>
      </c>
      <c r="Q1193" s="9">
        <v>1987762</v>
      </c>
      <c r="R1193" s="3">
        <v>11000000</v>
      </c>
    </row>
    <row r="1194" spans="1:18" x14ac:dyDescent="0.25">
      <c r="A1194" s="1" t="s">
        <v>6251</v>
      </c>
      <c r="B1194" s="2">
        <v>41031</v>
      </c>
      <c r="C1194" s="1" t="s">
        <v>32</v>
      </c>
      <c r="D1194" s="1" t="s">
        <v>61</v>
      </c>
      <c r="E1194" s="1" t="s">
        <v>3</v>
      </c>
      <c r="F1194" s="1" t="s">
        <v>4</v>
      </c>
      <c r="G1194" s="1" t="s">
        <v>92</v>
      </c>
      <c r="H1194" s="1" t="s">
        <v>2770</v>
      </c>
      <c r="I1194" s="1" t="s">
        <v>6252</v>
      </c>
      <c r="J1194" s="1">
        <v>11000</v>
      </c>
      <c r="K1194" s="1">
        <v>23187</v>
      </c>
      <c r="L1194" s="1">
        <v>34</v>
      </c>
      <c r="M1194" s="1">
        <v>20000</v>
      </c>
      <c r="N1194" s="1">
        <v>6.9</v>
      </c>
      <c r="O1194" s="1">
        <v>221</v>
      </c>
      <c r="P1194" s="1">
        <v>106</v>
      </c>
      <c r="Q1194" s="9">
        <v>1939441</v>
      </c>
      <c r="R1194" s="3">
        <v>10000000</v>
      </c>
    </row>
    <row r="1195" spans="1:18" x14ac:dyDescent="0.25">
      <c r="A1195" s="1" t="s">
        <v>3279</v>
      </c>
      <c r="B1195" s="2">
        <v>37938</v>
      </c>
      <c r="C1195" s="1" t="s">
        <v>32</v>
      </c>
      <c r="D1195" s="1" t="s">
        <v>9</v>
      </c>
      <c r="E1195" s="1" t="s">
        <v>3</v>
      </c>
      <c r="F1195" s="1" t="s">
        <v>4</v>
      </c>
      <c r="G1195" s="1" t="s">
        <v>92</v>
      </c>
      <c r="H1195" s="1" t="s">
        <v>2121</v>
      </c>
      <c r="I1195" s="1" t="s">
        <v>2364</v>
      </c>
      <c r="J1195" s="1">
        <v>11000</v>
      </c>
      <c r="K1195" s="1">
        <v>12385</v>
      </c>
      <c r="L1195" s="1">
        <v>234</v>
      </c>
      <c r="M1195" s="1">
        <v>571</v>
      </c>
      <c r="N1195" s="1">
        <v>6.9</v>
      </c>
      <c r="O1195" s="1">
        <v>88</v>
      </c>
      <c r="P1195" s="1">
        <v>108</v>
      </c>
      <c r="Q1195" s="9">
        <v>548712</v>
      </c>
      <c r="R1195" s="3">
        <v>2500000</v>
      </c>
    </row>
    <row r="1196" spans="1:18" x14ac:dyDescent="0.25">
      <c r="A1196" s="1" t="s">
        <v>6835</v>
      </c>
      <c r="B1196" s="2">
        <v>42181</v>
      </c>
      <c r="C1196" s="1" t="s">
        <v>32</v>
      </c>
      <c r="D1196" s="1" t="s">
        <v>9</v>
      </c>
      <c r="E1196" s="1" t="s">
        <v>3</v>
      </c>
      <c r="F1196" s="1" t="s">
        <v>4</v>
      </c>
      <c r="G1196" s="1" t="s">
        <v>92</v>
      </c>
      <c r="H1196" s="1" t="s">
        <v>1045</v>
      </c>
      <c r="I1196" s="1" t="s">
        <v>1207</v>
      </c>
      <c r="J1196" s="1">
        <v>11000</v>
      </c>
      <c r="K1196" s="1">
        <v>22319</v>
      </c>
      <c r="L1196" s="1">
        <v>11000</v>
      </c>
      <c r="M1196" s="1">
        <v>0</v>
      </c>
      <c r="N1196" s="1">
        <v>5.3</v>
      </c>
      <c r="O1196" s="1">
        <v>131</v>
      </c>
      <c r="P1196" s="1">
        <v>122</v>
      </c>
      <c r="Q1196" s="9">
        <v>531009</v>
      </c>
      <c r="R1196" s="3">
        <v>10000000</v>
      </c>
    </row>
    <row r="1197" spans="1:18" x14ac:dyDescent="0.25">
      <c r="A1197" s="1" t="s">
        <v>4213</v>
      </c>
      <c r="B1197" s="2">
        <v>38510</v>
      </c>
      <c r="C1197" s="1" t="s">
        <v>32</v>
      </c>
      <c r="D1197" s="1" t="s">
        <v>20</v>
      </c>
      <c r="E1197" s="1" t="s">
        <v>3</v>
      </c>
      <c r="F1197" s="1" t="s">
        <v>4</v>
      </c>
      <c r="G1197" s="1" t="s">
        <v>92</v>
      </c>
      <c r="H1197" s="1" t="s">
        <v>2121</v>
      </c>
      <c r="I1197" s="1" t="s">
        <v>4214</v>
      </c>
      <c r="J1197" s="1">
        <v>11000</v>
      </c>
      <c r="K1197" s="1">
        <v>20009</v>
      </c>
      <c r="L1197" s="1">
        <v>9</v>
      </c>
      <c r="M1197" s="1">
        <v>414</v>
      </c>
      <c r="N1197" s="1">
        <v>6.4</v>
      </c>
      <c r="O1197" s="1">
        <v>50</v>
      </c>
      <c r="P1197" s="1">
        <v>98</v>
      </c>
      <c r="Q1197" s="9">
        <v>101228</v>
      </c>
      <c r="R1197" s="3">
        <v>3500000</v>
      </c>
    </row>
    <row r="1198" spans="1:18" x14ac:dyDescent="0.25">
      <c r="A1198" s="1" t="s">
        <v>3636</v>
      </c>
      <c r="B1198" s="2">
        <v>38244</v>
      </c>
      <c r="C1198" s="1" t="s">
        <v>32</v>
      </c>
      <c r="D1198" s="1" t="s">
        <v>20</v>
      </c>
      <c r="E1198" s="1" t="s">
        <v>3</v>
      </c>
      <c r="F1198" s="1" t="s">
        <v>4</v>
      </c>
      <c r="G1198" s="1" t="s">
        <v>92</v>
      </c>
      <c r="H1198" s="1" t="s">
        <v>2121</v>
      </c>
      <c r="I1198" s="1" t="s">
        <v>3637</v>
      </c>
      <c r="J1198" s="1">
        <v>11000</v>
      </c>
      <c r="K1198" s="1">
        <v>14656</v>
      </c>
      <c r="L1198" s="1">
        <v>0</v>
      </c>
      <c r="M1198" s="1">
        <v>376</v>
      </c>
      <c r="N1198" s="1">
        <v>6.7</v>
      </c>
      <c r="O1198" s="1">
        <v>27</v>
      </c>
      <c r="P1198" s="1">
        <v>85</v>
      </c>
      <c r="Q1198" s="9">
        <v>70527</v>
      </c>
      <c r="R1198" s="3">
        <v>6500000</v>
      </c>
    </row>
    <row r="1199" spans="1:18" x14ac:dyDescent="0.25">
      <c r="A1199" s="1" t="s">
        <v>5034</v>
      </c>
      <c r="B1199" s="2">
        <v>39586</v>
      </c>
      <c r="C1199" s="1" t="s">
        <v>32</v>
      </c>
      <c r="D1199" s="1" t="s">
        <v>20</v>
      </c>
      <c r="E1199" s="1" t="s">
        <v>3</v>
      </c>
      <c r="F1199" s="1" t="s">
        <v>4</v>
      </c>
      <c r="G1199" s="1" t="s">
        <v>92</v>
      </c>
      <c r="H1199" s="1" t="s">
        <v>1377</v>
      </c>
      <c r="I1199" s="1" t="s">
        <v>5035</v>
      </c>
      <c r="J1199" s="1">
        <v>11000</v>
      </c>
      <c r="K1199" s="1">
        <v>14599</v>
      </c>
      <c r="L1199" s="1">
        <v>0</v>
      </c>
      <c r="M1199" s="1">
        <v>850</v>
      </c>
      <c r="N1199" s="1">
        <v>4.7</v>
      </c>
      <c r="O1199" s="1">
        <v>26</v>
      </c>
      <c r="P1199" s="1">
        <v>85</v>
      </c>
      <c r="Q1199" s="9">
        <v>36497</v>
      </c>
      <c r="R1199" s="3">
        <v>6000000</v>
      </c>
    </row>
    <row r="1200" spans="1:18" x14ac:dyDescent="0.25">
      <c r="A1200" s="1" t="s">
        <v>2836</v>
      </c>
      <c r="B1200" s="2">
        <v>37254</v>
      </c>
      <c r="C1200" s="1" t="s">
        <v>32</v>
      </c>
      <c r="D1200" s="1" t="s">
        <v>77</v>
      </c>
      <c r="E1200" s="1" t="s">
        <v>3</v>
      </c>
      <c r="F1200" s="1" t="s">
        <v>11</v>
      </c>
      <c r="G1200" s="1" t="s">
        <v>92</v>
      </c>
      <c r="H1200" s="1" t="s">
        <v>1045</v>
      </c>
      <c r="I1200" s="1" t="s">
        <v>556</v>
      </c>
      <c r="J1200" s="1">
        <v>11000</v>
      </c>
      <c r="K1200" s="1">
        <v>12499</v>
      </c>
      <c r="L1200" s="1">
        <v>12000</v>
      </c>
      <c r="M1200" s="1">
        <v>0</v>
      </c>
      <c r="N1200" s="1">
        <v>7</v>
      </c>
      <c r="O1200" s="1">
        <v>142</v>
      </c>
      <c r="P1200" s="1">
        <v>114</v>
      </c>
      <c r="Q1200" s="9">
        <v>26871</v>
      </c>
      <c r="R1200" s="3">
        <v>92000000</v>
      </c>
    </row>
    <row r="1201" spans="1:18" x14ac:dyDescent="0.25">
      <c r="A1201" s="1" t="s">
        <v>6732</v>
      </c>
      <c r="B1201" s="2">
        <v>41823</v>
      </c>
      <c r="C1201" s="1" t="s">
        <v>32</v>
      </c>
      <c r="D1201" s="1" t="s">
        <v>9</v>
      </c>
      <c r="E1201" s="1" t="s">
        <v>3</v>
      </c>
      <c r="F1201" s="1" t="s">
        <v>4</v>
      </c>
      <c r="G1201" s="1" t="s">
        <v>132</v>
      </c>
      <c r="H1201" s="1" t="s">
        <v>2883</v>
      </c>
      <c r="I1201" s="1" t="s">
        <v>6733</v>
      </c>
      <c r="J1201" s="1">
        <v>11000</v>
      </c>
      <c r="K1201" s="1">
        <v>12772</v>
      </c>
      <c r="L1201" s="1">
        <v>4</v>
      </c>
      <c r="M1201" s="1">
        <v>0</v>
      </c>
      <c r="N1201" s="1">
        <v>5.8</v>
      </c>
      <c r="O1201" s="1">
        <v>43</v>
      </c>
      <c r="P1201" s="1">
        <v>86</v>
      </c>
      <c r="Q1201" s="9">
        <v>20200</v>
      </c>
      <c r="R1201" s="3">
        <v>6000000</v>
      </c>
    </row>
    <row r="1202" spans="1:18" x14ac:dyDescent="0.25">
      <c r="A1202" s="1" t="s">
        <v>1364</v>
      </c>
      <c r="B1202" s="2">
        <v>35210</v>
      </c>
      <c r="C1202" s="1" t="s">
        <v>32</v>
      </c>
      <c r="D1202" s="1" t="s">
        <v>77</v>
      </c>
      <c r="E1202" s="1" t="s">
        <v>3</v>
      </c>
      <c r="F1202" s="1" t="s">
        <v>4</v>
      </c>
      <c r="G1202" s="1" t="s">
        <v>132</v>
      </c>
      <c r="H1202" s="1" t="s">
        <v>1167</v>
      </c>
      <c r="I1202" s="1" t="s">
        <v>1365</v>
      </c>
      <c r="J1202" s="1">
        <v>10000</v>
      </c>
      <c r="K1202" s="1">
        <v>16785</v>
      </c>
      <c r="L1202" s="1">
        <v>776</v>
      </c>
      <c r="M1202" s="1">
        <v>16000</v>
      </c>
      <c r="N1202" s="1">
        <v>6.9</v>
      </c>
      <c r="O1202" s="1">
        <v>185</v>
      </c>
      <c r="P1202" s="1">
        <v>154</v>
      </c>
      <c r="Q1202" s="9">
        <v>306124059</v>
      </c>
      <c r="R1202" s="3">
        <v>75000000</v>
      </c>
    </row>
    <row r="1203" spans="1:18" x14ac:dyDescent="0.25">
      <c r="A1203" s="1" t="s">
        <v>4661</v>
      </c>
      <c r="B1203" s="2">
        <v>39289</v>
      </c>
      <c r="C1203" s="1" t="s">
        <v>32</v>
      </c>
      <c r="D1203" s="1" t="s">
        <v>9</v>
      </c>
      <c r="E1203" s="1" t="s">
        <v>3</v>
      </c>
      <c r="F1203" s="1" t="s">
        <v>4</v>
      </c>
      <c r="G1203" s="1" t="s">
        <v>132</v>
      </c>
      <c r="H1203" s="1" t="s">
        <v>1167</v>
      </c>
      <c r="I1203" s="1" t="s">
        <v>4662</v>
      </c>
      <c r="J1203" s="1">
        <v>10000</v>
      </c>
      <c r="K1203" s="1">
        <v>13076</v>
      </c>
      <c r="L1203" s="1">
        <v>508</v>
      </c>
      <c r="M1203" s="1">
        <v>11000</v>
      </c>
      <c r="N1203" s="1">
        <v>7.2</v>
      </c>
      <c r="O1203" s="1">
        <v>323</v>
      </c>
      <c r="P1203" s="1">
        <v>104</v>
      </c>
      <c r="Q1203" s="9">
        <v>256386216</v>
      </c>
      <c r="R1203" s="3">
        <v>150000000</v>
      </c>
    </row>
    <row r="1204" spans="1:18" x14ac:dyDescent="0.25">
      <c r="A1204" s="1" t="s">
        <v>1594</v>
      </c>
      <c r="B1204" s="2">
        <v>35431</v>
      </c>
      <c r="C1204" s="1" t="s">
        <v>32</v>
      </c>
      <c r="D1204" s="1" t="s">
        <v>40</v>
      </c>
      <c r="E1204" s="1" t="s">
        <v>3</v>
      </c>
      <c r="F1204" s="1" t="s">
        <v>4</v>
      </c>
      <c r="G1204" s="1" t="s">
        <v>132</v>
      </c>
      <c r="H1204" s="1" t="s">
        <v>1167</v>
      </c>
      <c r="I1204" s="1" t="s">
        <v>872</v>
      </c>
      <c r="J1204" s="1">
        <v>10000</v>
      </c>
      <c r="K1204" s="1">
        <v>12998</v>
      </c>
      <c r="L1204" s="1">
        <v>188</v>
      </c>
      <c r="M1204" s="1">
        <v>0</v>
      </c>
      <c r="N1204" s="1">
        <v>7.3</v>
      </c>
      <c r="O1204" s="1">
        <v>175</v>
      </c>
      <c r="P1204" s="1">
        <v>98</v>
      </c>
      <c r="Q1204" s="9">
        <v>250147615</v>
      </c>
      <c r="R1204" s="3">
        <v>90000000</v>
      </c>
    </row>
    <row r="1205" spans="1:18" x14ac:dyDescent="0.25">
      <c r="A1205" s="1" t="s">
        <v>4209</v>
      </c>
      <c r="B1205" s="2">
        <v>38378</v>
      </c>
      <c r="C1205" s="1" t="s">
        <v>32</v>
      </c>
      <c r="D1205" s="1" t="s">
        <v>40</v>
      </c>
      <c r="E1205" s="1" t="s">
        <v>3</v>
      </c>
      <c r="F1205" s="1" t="s">
        <v>4</v>
      </c>
      <c r="G1205" s="1" t="s">
        <v>132</v>
      </c>
      <c r="H1205" s="1" t="s">
        <v>413</v>
      </c>
      <c r="I1205" s="1" t="s">
        <v>225</v>
      </c>
      <c r="J1205" s="1">
        <v>10000</v>
      </c>
      <c r="K1205" s="1">
        <v>12758</v>
      </c>
      <c r="L1205" s="1">
        <v>14000</v>
      </c>
      <c r="M1205" s="1">
        <v>0</v>
      </c>
      <c r="N1205" s="1">
        <v>6.5</v>
      </c>
      <c r="O1205" s="1">
        <v>401</v>
      </c>
      <c r="P1205" s="1">
        <v>116</v>
      </c>
      <c r="Q1205" s="9">
        <v>234277056</v>
      </c>
      <c r="R1205" s="3">
        <v>132000000</v>
      </c>
    </row>
    <row r="1206" spans="1:18" x14ac:dyDescent="0.25">
      <c r="A1206" s="1" t="s">
        <v>4912</v>
      </c>
      <c r="B1206" s="2">
        <v>39780</v>
      </c>
      <c r="C1206" s="1" t="s">
        <v>32</v>
      </c>
      <c r="D1206" s="1" t="s">
        <v>77</v>
      </c>
      <c r="E1206" s="1" t="s">
        <v>3</v>
      </c>
      <c r="F1206" s="1" t="s">
        <v>4</v>
      </c>
      <c r="G1206" s="1" t="s">
        <v>132</v>
      </c>
      <c r="H1206" s="1" t="s">
        <v>1167</v>
      </c>
      <c r="I1206" s="1" t="s">
        <v>1932</v>
      </c>
      <c r="J1206" s="1">
        <v>10000</v>
      </c>
      <c r="K1206" s="1">
        <v>21584</v>
      </c>
      <c r="L1206" s="1">
        <v>532</v>
      </c>
      <c r="M1206" s="1">
        <v>0</v>
      </c>
      <c r="N1206" s="1">
        <v>6.4</v>
      </c>
      <c r="O1206" s="1">
        <v>318</v>
      </c>
      <c r="P1206" s="1">
        <v>102</v>
      </c>
      <c r="Q1206" s="9">
        <v>227946274</v>
      </c>
      <c r="R1206" s="3">
        <v>150000000</v>
      </c>
    </row>
    <row r="1207" spans="1:18" x14ac:dyDescent="0.25">
      <c r="A1207" s="1" t="s">
        <v>2421</v>
      </c>
      <c r="B1207" s="2">
        <v>36699</v>
      </c>
      <c r="C1207" s="1" t="s">
        <v>32</v>
      </c>
      <c r="D1207" s="1" t="s">
        <v>77</v>
      </c>
      <c r="E1207" s="1" t="s">
        <v>3</v>
      </c>
      <c r="F1207" s="1" t="s">
        <v>4</v>
      </c>
      <c r="G1207" s="1" t="s">
        <v>132</v>
      </c>
      <c r="H1207" s="1" t="s">
        <v>413</v>
      </c>
      <c r="I1207" s="1" t="s">
        <v>1318</v>
      </c>
      <c r="J1207" s="1">
        <v>10000</v>
      </c>
      <c r="K1207" s="1">
        <v>11930</v>
      </c>
      <c r="L1207" s="1">
        <v>610</v>
      </c>
      <c r="M1207" s="1">
        <v>0</v>
      </c>
      <c r="N1207" s="1">
        <v>6.1</v>
      </c>
      <c r="O1207" s="1">
        <v>237</v>
      </c>
      <c r="P1207" s="1">
        <v>123</v>
      </c>
      <c r="Q1207" s="9">
        <v>215397307</v>
      </c>
      <c r="R1207" s="3">
        <v>125000000</v>
      </c>
    </row>
    <row r="1208" spans="1:18" x14ac:dyDescent="0.25">
      <c r="A1208" s="1" t="s">
        <v>5885</v>
      </c>
      <c r="B1208" s="2">
        <v>40744</v>
      </c>
      <c r="C1208" s="1" t="s">
        <v>32</v>
      </c>
      <c r="D1208" s="1" t="s">
        <v>77</v>
      </c>
      <c r="E1208" s="1" t="s">
        <v>3</v>
      </c>
      <c r="F1208" s="1" t="s">
        <v>4</v>
      </c>
      <c r="G1208" s="1" t="s">
        <v>132</v>
      </c>
      <c r="H1208" s="1" t="s">
        <v>413</v>
      </c>
      <c r="I1208" s="1" t="s">
        <v>2207</v>
      </c>
      <c r="J1208" s="1">
        <v>10000</v>
      </c>
      <c r="K1208" s="1">
        <v>21768</v>
      </c>
      <c r="L1208" s="1">
        <v>663</v>
      </c>
      <c r="M1208" s="1">
        <v>35000</v>
      </c>
      <c r="N1208" s="1">
        <v>7.4</v>
      </c>
      <c r="O1208" s="1">
        <v>432</v>
      </c>
      <c r="P1208" s="1">
        <v>133</v>
      </c>
      <c r="Q1208" s="9">
        <v>209364921</v>
      </c>
      <c r="R1208" s="3">
        <v>145000000</v>
      </c>
    </row>
    <row r="1209" spans="1:18" x14ac:dyDescent="0.25">
      <c r="A1209" s="1" t="s">
        <v>6618</v>
      </c>
      <c r="B1209" s="2">
        <v>41767</v>
      </c>
      <c r="C1209" s="1" t="s">
        <v>32</v>
      </c>
      <c r="D1209" s="1" t="s">
        <v>77</v>
      </c>
      <c r="E1209" s="1" t="s">
        <v>3</v>
      </c>
      <c r="F1209" s="1" t="s">
        <v>4</v>
      </c>
      <c r="G1209" s="1" t="s">
        <v>132</v>
      </c>
      <c r="H1209" s="1" t="s">
        <v>1008</v>
      </c>
      <c r="I1209" s="1" t="s">
        <v>4864</v>
      </c>
      <c r="J1209" s="1">
        <v>10000</v>
      </c>
      <c r="K1209" s="1">
        <v>14363</v>
      </c>
      <c r="L1209" s="1">
        <v>198</v>
      </c>
      <c r="M1209" s="1">
        <v>45000</v>
      </c>
      <c r="N1209" s="1">
        <v>7.6</v>
      </c>
      <c r="O1209" s="1">
        <v>521</v>
      </c>
      <c r="P1209" s="1">
        <v>130</v>
      </c>
      <c r="Q1209" s="9">
        <v>208543795</v>
      </c>
      <c r="R1209" s="3">
        <v>170000000</v>
      </c>
    </row>
    <row r="1210" spans="1:18" x14ac:dyDescent="0.25">
      <c r="A1210" s="1" t="s">
        <v>6910</v>
      </c>
      <c r="B1210" s="2">
        <v>42304</v>
      </c>
      <c r="C1210" s="1" t="s">
        <v>32</v>
      </c>
      <c r="D1210" s="1" t="s">
        <v>77</v>
      </c>
      <c r="E1210" s="1" t="s">
        <v>3</v>
      </c>
      <c r="F1210" s="1" t="s">
        <v>623</v>
      </c>
      <c r="G1210" s="1" t="s">
        <v>132</v>
      </c>
      <c r="H1210" s="1" t="s">
        <v>413</v>
      </c>
      <c r="I1210" s="1" t="s">
        <v>2542</v>
      </c>
      <c r="J1210" s="1">
        <v>10000</v>
      </c>
      <c r="K1210" s="1">
        <v>21840</v>
      </c>
      <c r="L1210" s="1">
        <v>188</v>
      </c>
      <c r="M1210" s="1">
        <v>47000</v>
      </c>
      <c r="N1210" s="1">
        <v>7.4</v>
      </c>
      <c r="O1210" s="1">
        <v>465</v>
      </c>
      <c r="P1210" s="1">
        <v>131</v>
      </c>
      <c r="Q1210" s="9">
        <v>195000874</v>
      </c>
      <c r="R1210" s="3">
        <v>150000000</v>
      </c>
    </row>
    <row r="1211" spans="1:18" x14ac:dyDescent="0.25">
      <c r="A1211" s="1" t="s">
        <v>3093</v>
      </c>
      <c r="B1211" s="2">
        <v>37401</v>
      </c>
      <c r="C1211" s="1" t="s">
        <v>32</v>
      </c>
      <c r="D1211" s="1" t="s">
        <v>77</v>
      </c>
      <c r="E1211" s="1" t="s">
        <v>3</v>
      </c>
      <c r="F1211" s="1" t="s">
        <v>4</v>
      </c>
      <c r="G1211" s="1" t="s">
        <v>132</v>
      </c>
      <c r="H1211" s="1" t="s">
        <v>1167</v>
      </c>
      <c r="I1211" s="1" t="s">
        <v>872</v>
      </c>
      <c r="J1211" s="1">
        <v>10000</v>
      </c>
      <c r="K1211" s="1">
        <v>14823</v>
      </c>
      <c r="L1211" s="1">
        <v>188</v>
      </c>
      <c r="M1211" s="1">
        <v>2000</v>
      </c>
      <c r="N1211" s="1">
        <v>6.1</v>
      </c>
      <c r="O1211" s="1">
        <v>208</v>
      </c>
      <c r="P1211" s="1">
        <v>88</v>
      </c>
      <c r="Q1211" s="9">
        <v>190418803</v>
      </c>
      <c r="R1211" s="3">
        <v>140000000</v>
      </c>
    </row>
    <row r="1212" spans="1:18" x14ac:dyDescent="0.25">
      <c r="A1212" s="1" t="s">
        <v>6921</v>
      </c>
      <c r="B1212" s="2">
        <v>42106</v>
      </c>
      <c r="C1212" s="1" t="s">
        <v>32</v>
      </c>
      <c r="D1212" s="1" t="s">
        <v>20</v>
      </c>
      <c r="E1212" s="1" t="s">
        <v>3</v>
      </c>
      <c r="F1212" s="1" t="s">
        <v>4</v>
      </c>
      <c r="G1212" s="1" t="s">
        <v>132</v>
      </c>
      <c r="H1212" s="1" t="s">
        <v>5636</v>
      </c>
      <c r="I1212" s="1" t="s">
        <v>6438</v>
      </c>
      <c r="J1212" s="1">
        <v>10000</v>
      </c>
      <c r="K1212" s="1">
        <v>13159</v>
      </c>
      <c r="L1212" s="1">
        <v>0</v>
      </c>
      <c r="M1212" s="1">
        <v>40000</v>
      </c>
      <c r="N1212" s="1">
        <v>6.5</v>
      </c>
      <c r="O1212" s="1">
        <v>221</v>
      </c>
      <c r="P1212" s="1">
        <v>115</v>
      </c>
      <c r="Q1212" s="9">
        <v>183436380</v>
      </c>
      <c r="R1212" s="3">
        <v>29000000</v>
      </c>
    </row>
    <row r="1213" spans="1:18" x14ac:dyDescent="0.25">
      <c r="A1213" s="1" t="s">
        <v>1390</v>
      </c>
      <c r="B1213" s="2">
        <v>35348</v>
      </c>
      <c r="C1213" s="1" t="s">
        <v>32</v>
      </c>
      <c r="D1213" s="1" t="s">
        <v>77</v>
      </c>
      <c r="E1213" s="1" t="s">
        <v>3</v>
      </c>
      <c r="F1213" s="1" t="s">
        <v>4</v>
      </c>
      <c r="G1213" s="1" t="s">
        <v>132</v>
      </c>
      <c r="H1213" s="1" t="s">
        <v>413</v>
      </c>
      <c r="I1213" s="1" t="s">
        <v>296</v>
      </c>
      <c r="J1213" s="1">
        <v>10000</v>
      </c>
      <c r="K1213" s="1">
        <v>12760</v>
      </c>
      <c r="L1213" s="1">
        <v>0</v>
      </c>
      <c r="M1213" s="1">
        <v>0</v>
      </c>
      <c r="N1213" s="1">
        <v>7.1</v>
      </c>
      <c r="O1213" s="1">
        <v>154</v>
      </c>
      <c r="P1213" s="1">
        <v>110</v>
      </c>
      <c r="Q1213" s="9">
        <v>180965237</v>
      </c>
      <c r="R1213" s="3">
        <v>80000000</v>
      </c>
    </row>
    <row r="1214" spans="1:18" x14ac:dyDescent="0.25">
      <c r="A1214" s="1" t="s">
        <v>6154</v>
      </c>
      <c r="B1214" s="2">
        <v>41093</v>
      </c>
      <c r="C1214" s="1" t="s">
        <v>32</v>
      </c>
      <c r="D1214" s="1" t="s">
        <v>77</v>
      </c>
      <c r="E1214" s="1" t="s">
        <v>3</v>
      </c>
      <c r="F1214" s="1" t="s">
        <v>4</v>
      </c>
      <c r="G1214" s="1" t="s">
        <v>132</v>
      </c>
      <c r="H1214" s="1" t="s">
        <v>1167</v>
      </c>
      <c r="I1214" s="1" t="s">
        <v>872</v>
      </c>
      <c r="J1214" s="1">
        <v>10000</v>
      </c>
      <c r="K1214" s="1">
        <v>12572</v>
      </c>
      <c r="L1214" s="1">
        <v>188</v>
      </c>
      <c r="M1214" s="1">
        <v>40000</v>
      </c>
      <c r="N1214" s="1">
        <v>6.8</v>
      </c>
      <c r="O1214" s="1">
        <v>451</v>
      </c>
      <c r="P1214" s="1">
        <v>106</v>
      </c>
      <c r="Q1214" s="9">
        <v>179020854</v>
      </c>
      <c r="R1214" s="3">
        <v>225000000</v>
      </c>
    </row>
    <row r="1215" spans="1:18" x14ac:dyDescent="0.25">
      <c r="A1215" s="1" t="s">
        <v>3987</v>
      </c>
      <c r="B1215" s="2">
        <v>38616</v>
      </c>
      <c r="C1215" s="1" t="s">
        <v>32</v>
      </c>
      <c r="D1215" s="1" t="s">
        <v>20</v>
      </c>
      <c r="E1215" s="1" t="s">
        <v>3</v>
      </c>
      <c r="F1215" s="1" t="s">
        <v>4</v>
      </c>
      <c r="G1215" s="1" t="s">
        <v>132</v>
      </c>
      <c r="H1215" s="1" t="s">
        <v>1167</v>
      </c>
      <c r="I1215" s="1" t="s">
        <v>1773</v>
      </c>
      <c r="J1215" s="1">
        <v>10000</v>
      </c>
      <c r="K1215" s="1">
        <v>13426</v>
      </c>
      <c r="L1215" s="1">
        <v>72</v>
      </c>
      <c r="M1215" s="1">
        <v>0</v>
      </c>
      <c r="N1215" s="1">
        <v>6.6</v>
      </c>
      <c r="O1215" s="1">
        <v>171</v>
      </c>
      <c r="P1215" s="1">
        <v>118</v>
      </c>
      <c r="Q1215" s="9">
        <v>177575142</v>
      </c>
      <c r="R1215" s="3">
        <v>70000000</v>
      </c>
    </row>
    <row r="1216" spans="1:18" x14ac:dyDescent="0.25">
      <c r="A1216" s="1" t="s">
        <v>555</v>
      </c>
      <c r="B1216" s="2">
        <v>31702</v>
      </c>
      <c r="C1216" s="1" t="s">
        <v>32</v>
      </c>
      <c r="D1216" s="1" t="s">
        <v>77</v>
      </c>
      <c r="E1216" s="1" t="s">
        <v>3</v>
      </c>
      <c r="F1216" s="1" t="s">
        <v>4</v>
      </c>
      <c r="G1216" s="1" t="s">
        <v>84</v>
      </c>
      <c r="H1216" s="1" t="s">
        <v>413</v>
      </c>
      <c r="I1216" s="1" t="s">
        <v>556</v>
      </c>
      <c r="J1216" s="1">
        <v>10000</v>
      </c>
      <c r="K1216" s="1">
        <v>13069</v>
      </c>
      <c r="L1216" s="1">
        <v>12000</v>
      </c>
      <c r="M1216" s="1">
        <v>19000</v>
      </c>
      <c r="N1216" s="1">
        <v>6.9</v>
      </c>
      <c r="O1216" s="1">
        <v>173</v>
      </c>
      <c r="P1216" s="1">
        <v>110</v>
      </c>
      <c r="Q1216" s="9">
        <v>176781728</v>
      </c>
      <c r="R1216" s="3">
        <v>15000000</v>
      </c>
    </row>
    <row r="1217" spans="1:18" x14ac:dyDescent="0.25">
      <c r="A1217" s="1" t="s">
        <v>682</v>
      </c>
      <c r="B1217" s="2">
        <v>32349</v>
      </c>
      <c r="C1217" s="1" t="s">
        <v>32</v>
      </c>
      <c r="D1217" s="1" t="s">
        <v>9</v>
      </c>
      <c r="E1217" s="1" t="s">
        <v>3</v>
      </c>
      <c r="F1217" s="1" t="s">
        <v>4</v>
      </c>
      <c r="G1217" s="1" t="s">
        <v>92</v>
      </c>
      <c r="H1217" s="1" t="s">
        <v>413</v>
      </c>
      <c r="I1217" s="1" t="s">
        <v>370</v>
      </c>
      <c r="J1217" s="1">
        <v>10000</v>
      </c>
      <c r="K1217" s="1">
        <v>12285</v>
      </c>
      <c r="L1217" s="1">
        <v>272</v>
      </c>
      <c r="M1217" s="1">
        <v>12000</v>
      </c>
      <c r="N1217" s="1">
        <v>8</v>
      </c>
      <c r="O1217" s="1">
        <v>100</v>
      </c>
      <c r="P1217" s="1">
        <v>133</v>
      </c>
      <c r="Q1217" s="9">
        <v>172825435</v>
      </c>
      <c r="R1217" s="3">
        <v>25000000</v>
      </c>
    </row>
    <row r="1218" spans="1:18" x14ac:dyDescent="0.25">
      <c r="A1218" s="1" t="s">
        <v>4520</v>
      </c>
      <c r="B1218" s="2">
        <v>38766</v>
      </c>
      <c r="C1218" s="1" t="s">
        <v>32</v>
      </c>
      <c r="D1218" s="1" t="s">
        <v>61</v>
      </c>
      <c r="E1218" s="1" t="s">
        <v>3</v>
      </c>
      <c r="F1218" s="1" t="s">
        <v>4</v>
      </c>
      <c r="G1218" s="1" t="s">
        <v>132</v>
      </c>
      <c r="H1218" s="1" t="s">
        <v>1167</v>
      </c>
      <c r="I1218" s="1" t="s">
        <v>3427</v>
      </c>
      <c r="J1218" s="1">
        <v>10000</v>
      </c>
      <c r="K1218" s="1">
        <v>11036</v>
      </c>
      <c r="L1218" s="1">
        <v>125</v>
      </c>
      <c r="M1218" s="1">
        <v>32000</v>
      </c>
      <c r="N1218" s="1">
        <v>8</v>
      </c>
      <c r="O1218" s="1">
        <v>201</v>
      </c>
      <c r="P1218" s="1">
        <v>117</v>
      </c>
      <c r="Q1218" s="9">
        <v>162586036</v>
      </c>
      <c r="R1218" s="3">
        <v>55000000</v>
      </c>
    </row>
    <row r="1219" spans="1:18" x14ac:dyDescent="0.25">
      <c r="A1219" s="1" t="s">
        <v>1028</v>
      </c>
      <c r="B1219" s="2">
        <v>34256</v>
      </c>
      <c r="C1219" s="1" t="s">
        <v>32</v>
      </c>
      <c r="D1219" s="1" t="s">
        <v>9</v>
      </c>
      <c r="E1219" s="1" t="s">
        <v>3</v>
      </c>
      <c r="F1219" s="1" t="s">
        <v>4</v>
      </c>
      <c r="G1219" s="1" t="s">
        <v>92</v>
      </c>
      <c r="H1219" s="1" t="s">
        <v>413</v>
      </c>
      <c r="I1219" s="1" t="s">
        <v>395</v>
      </c>
      <c r="J1219" s="1">
        <v>10000</v>
      </c>
      <c r="K1219" s="1">
        <v>14244</v>
      </c>
      <c r="L1219" s="1">
        <v>521</v>
      </c>
      <c r="M1219" s="1">
        <v>0</v>
      </c>
      <c r="N1219" s="1">
        <v>6.8</v>
      </c>
      <c r="O1219" s="1">
        <v>56</v>
      </c>
      <c r="P1219" s="1">
        <v>154</v>
      </c>
      <c r="Q1219" s="9">
        <v>158348400</v>
      </c>
      <c r="R1219" s="3">
        <v>42000000</v>
      </c>
    </row>
    <row r="1220" spans="1:18" x14ac:dyDescent="0.25">
      <c r="A1220" s="1" t="s">
        <v>1366</v>
      </c>
      <c r="B1220" s="2">
        <v>35166</v>
      </c>
      <c r="C1220" s="1" t="s">
        <v>32</v>
      </c>
      <c r="D1220" s="1" t="s">
        <v>20</v>
      </c>
      <c r="E1220" s="1" t="s">
        <v>3</v>
      </c>
      <c r="F1220" s="1" t="s">
        <v>4</v>
      </c>
      <c r="G1220" s="1" t="s">
        <v>92</v>
      </c>
      <c r="H1220" s="1" t="s">
        <v>413</v>
      </c>
      <c r="I1220" s="1" t="s">
        <v>1367</v>
      </c>
      <c r="J1220" s="1">
        <v>10000</v>
      </c>
      <c r="K1220" s="1">
        <v>12182</v>
      </c>
      <c r="L1220" s="1">
        <v>488</v>
      </c>
      <c r="M1220" s="1">
        <v>0</v>
      </c>
      <c r="N1220" s="1">
        <v>7.3</v>
      </c>
      <c r="O1220" s="1">
        <v>109</v>
      </c>
      <c r="P1220" s="1">
        <v>139</v>
      </c>
      <c r="Q1220" s="9">
        <v>153620822</v>
      </c>
      <c r="R1220" s="3">
        <v>50000000</v>
      </c>
    </row>
    <row r="1221" spans="1:18" x14ac:dyDescent="0.25">
      <c r="A1221" s="1" t="s">
        <v>3673</v>
      </c>
      <c r="B1221" s="2">
        <v>38337</v>
      </c>
      <c r="C1221" s="1" t="s">
        <v>32</v>
      </c>
      <c r="D1221" s="1" t="s">
        <v>77</v>
      </c>
      <c r="E1221" s="1" t="s">
        <v>3</v>
      </c>
      <c r="F1221" s="1" t="s">
        <v>4</v>
      </c>
      <c r="G1221" s="1" t="s">
        <v>132</v>
      </c>
      <c r="H1221" s="1" t="s">
        <v>1167</v>
      </c>
      <c r="I1221" s="1" t="s">
        <v>1122</v>
      </c>
      <c r="J1221" s="1">
        <v>10000</v>
      </c>
      <c r="K1221" s="1">
        <v>12068</v>
      </c>
      <c r="L1221" s="1">
        <v>295</v>
      </c>
      <c r="M1221" s="1">
        <v>0</v>
      </c>
      <c r="N1221" s="1">
        <v>7.1</v>
      </c>
      <c r="O1221" s="1">
        <v>225</v>
      </c>
      <c r="P1221" s="1">
        <v>115</v>
      </c>
      <c r="Q1221" s="9">
        <v>144795350</v>
      </c>
      <c r="R1221" s="3">
        <v>120000000</v>
      </c>
    </row>
    <row r="1222" spans="1:18" x14ac:dyDescent="0.25">
      <c r="A1222" s="1" t="s">
        <v>884</v>
      </c>
      <c r="B1222" s="2">
        <v>33765</v>
      </c>
      <c r="C1222" s="1" t="s">
        <v>32</v>
      </c>
      <c r="D1222" s="1" t="s">
        <v>9</v>
      </c>
      <c r="E1222" s="1" t="s">
        <v>3</v>
      </c>
      <c r="F1222" s="1" t="s">
        <v>4</v>
      </c>
      <c r="G1222" s="1" t="s">
        <v>92</v>
      </c>
      <c r="H1222" s="1" t="s">
        <v>413</v>
      </c>
      <c r="I1222" s="1" t="s">
        <v>542</v>
      </c>
      <c r="J1222" s="1">
        <v>10000</v>
      </c>
      <c r="K1222" s="1">
        <v>14619</v>
      </c>
      <c r="L1222" s="1">
        <v>0</v>
      </c>
      <c r="M1222" s="1">
        <v>0</v>
      </c>
      <c r="N1222" s="1">
        <v>7.6</v>
      </c>
      <c r="O1222" s="1">
        <v>81</v>
      </c>
      <c r="P1222" s="1">
        <v>138</v>
      </c>
      <c r="Q1222" s="9">
        <v>141340178</v>
      </c>
      <c r="R1222" s="3">
        <v>40000000</v>
      </c>
    </row>
    <row r="1223" spans="1:18" x14ac:dyDescent="0.25">
      <c r="A1223" s="1" t="s">
        <v>3282</v>
      </c>
      <c r="B1223" s="2">
        <v>37631</v>
      </c>
      <c r="C1223" s="1" t="s">
        <v>32</v>
      </c>
      <c r="D1223" s="1" t="s">
        <v>77</v>
      </c>
      <c r="E1223" s="1" t="s">
        <v>3</v>
      </c>
      <c r="F1223" s="1" t="s">
        <v>4</v>
      </c>
      <c r="G1223" s="1" t="s">
        <v>92</v>
      </c>
      <c r="H1223" s="1" t="s">
        <v>1167</v>
      </c>
      <c r="I1223" s="1" t="s">
        <v>1168</v>
      </c>
      <c r="J1223" s="1">
        <v>10000</v>
      </c>
      <c r="K1223" s="1">
        <v>12954</v>
      </c>
      <c r="L1223" s="1">
        <v>0</v>
      </c>
      <c r="M1223" s="1">
        <v>0</v>
      </c>
      <c r="N1223" s="1">
        <v>6.6</v>
      </c>
      <c r="O1223" s="1">
        <v>94</v>
      </c>
      <c r="P1223" s="1">
        <v>147</v>
      </c>
      <c r="Q1223" s="9">
        <v>138396624</v>
      </c>
      <c r="R1223" s="3">
        <v>130000000</v>
      </c>
    </row>
    <row r="1224" spans="1:18" x14ac:dyDescent="0.25">
      <c r="A1224" s="1" t="s">
        <v>267</v>
      </c>
      <c r="B1224" s="2">
        <v>28620</v>
      </c>
      <c r="C1224" s="1" t="s">
        <v>32</v>
      </c>
      <c r="D1224" s="1" t="s">
        <v>77</v>
      </c>
      <c r="E1224" s="1" t="s">
        <v>3</v>
      </c>
      <c r="F1224" s="1" t="s">
        <v>4</v>
      </c>
      <c r="G1224" s="1" t="s">
        <v>84</v>
      </c>
      <c r="H1224" s="1" t="s">
        <v>74</v>
      </c>
      <c r="I1224" s="1" t="s">
        <v>268</v>
      </c>
      <c r="J1224" s="1">
        <v>10000</v>
      </c>
      <c r="K1224" s="1">
        <v>12940</v>
      </c>
      <c r="L1224" s="1">
        <v>503</v>
      </c>
      <c r="M1224" s="1">
        <v>0</v>
      </c>
      <c r="N1224" s="1">
        <v>7.3</v>
      </c>
      <c r="O1224" s="1">
        <v>169</v>
      </c>
      <c r="P1224" s="1">
        <v>188</v>
      </c>
      <c r="Q1224" s="9">
        <v>134218018</v>
      </c>
      <c r="R1224" s="3">
        <v>55000000</v>
      </c>
    </row>
    <row r="1225" spans="1:18" x14ac:dyDescent="0.25">
      <c r="A1225" s="1" t="s">
        <v>3097</v>
      </c>
      <c r="B1225" s="2">
        <v>37619</v>
      </c>
      <c r="C1225" s="1" t="s">
        <v>32</v>
      </c>
      <c r="D1225" s="1" t="s">
        <v>77</v>
      </c>
      <c r="E1225" s="1" t="s">
        <v>3</v>
      </c>
      <c r="F1225" s="1" t="s">
        <v>4</v>
      </c>
      <c r="G1225" s="1" t="s">
        <v>132</v>
      </c>
      <c r="H1225" s="1" t="s">
        <v>413</v>
      </c>
      <c r="I1225" s="1" t="s">
        <v>225</v>
      </c>
      <c r="J1225" s="1">
        <v>10000</v>
      </c>
      <c r="K1225" s="1">
        <v>12546</v>
      </c>
      <c r="L1225" s="1">
        <v>14000</v>
      </c>
      <c r="M1225" s="1">
        <v>0</v>
      </c>
      <c r="N1225" s="1">
        <v>7.7</v>
      </c>
      <c r="O1225" s="1">
        <v>252</v>
      </c>
      <c r="P1225" s="1">
        <v>145</v>
      </c>
      <c r="Q1225" s="9">
        <v>132014112</v>
      </c>
      <c r="R1225" s="3">
        <v>102000000</v>
      </c>
    </row>
    <row r="1226" spans="1:18" x14ac:dyDescent="0.25">
      <c r="A1226" s="1" t="s">
        <v>3430</v>
      </c>
      <c r="B1226" s="2">
        <v>37795</v>
      </c>
      <c r="C1226" s="1" t="s">
        <v>32</v>
      </c>
      <c r="D1226" s="1" t="s">
        <v>77</v>
      </c>
      <c r="E1226" s="1" t="s">
        <v>3</v>
      </c>
      <c r="F1226" s="1" t="s">
        <v>4</v>
      </c>
      <c r="G1226" s="1" t="s">
        <v>132</v>
      </c>
      <c r="H1226" s="1" t="s">
        <v>3431</v>
      </c>
      <c r="I1226" s="1" t="s">
        <v>3432</v>
      </c>
      <c r="J1226" s="1">
        <v>10000</v>
      </c>
      <c r="K1226" s="1">
        <v>14486</v>
      </c>
      <c r="L1226" s="1">
        <v>69</v>
      </c>
      <c r="M1226" s="1">
        <v>0</v>
      </c>
      <c r="N1226" s="1">
        <v>6</v>
      </c>
      <c r="O1226" s="1">
        <v>144</v>
      </c>
      <c r="P1226" s="1">
        <v>117</v>
      </c>
      <c r="Q1226" s="9">
        <v>116643346</v>
      </c>
      <c r="R1226" s="3">
        <v>80000000</v>
      </c>
    </row>
    <row r="1227" spans="1:18" x14ac:dyDescent="0.25">
      <c r="A1227" s="1" t="s">
        <v>2260</v>
      </c>
      <c r="B1227" s="2">
        <v>36178</v>
      </c>
      <c r="C1227" s="1" t="s">
        <v>32</v>
      </c>
      <c r="D1227" s="1" t="s">
        <v>77</v>
      </c>
      <c r="E1227" s="1" t="s">
        <v>3</v>
      </c>
      <c r="F1227" s="1" t="s">
        <v>4</v>
      </c>
      <c r="G1227" s="1" t="s">
        <v>132</v>
      </c>
      <c r="H1227" s="1" t="s">
        <v>1167</v>
      </c>
      <c r="I1227" s="1" t="s">
        <v>872</v>
      </c>
      <c r="J1227" s="1">
        <v>10000</v>
      </c>
      <c r="K1227" s="1">
        <v>15870</v>
      </c>
      <c r="L1227" s="1">
        <v>188</v>
      </c>
      <c r="M1227" s="1">
        <v>0</v>
      </c>
      <c r="N1227" s="1">
        <v>4.8</v>
      </c>
      <c r="O1227" s="1">
        <v>85</v>
      </c>
      <c r="P1227" s="1">
        <v>106</v>
      </c>
      <c r="Q1227" s="9">
        <v>113745408</v>
      </c>
      <c r="R1227" s="3">
        <v>170000000</v>
      </c>
    </row>
    <row r="1228" spans="1:18" x14ac:dyDescent="0.25">
      <c r="A1228" s="1" t="s">
        <v>6224</v>
      </c>
      <c r="B1228" s="2">
        <v>41229</v>
      </c>
      <c r="C1228" s="1" t="s">
        <v>32</v>
      </c>
      <c r="D1228" s="1" t="s">
        <v>77</v>
      </c>
      <c r="E1228" s="1" t="s">
        <v>3</v>
      </c>
      <c r="F1228" s="1" t="s">
        <v>4</v>
      </c>
      <c r="G1228" s="1" t="s">
        <v>132</v>
      </c>
      <c r="H1228" s="1" t="s">
        <v>3431</v>
      </c>
      <c r="I1228" s="1" t="s">
        <v>4689</v>
      </c>
      <c r="J1228" s="1">
        <v>10000</v>
      </c>
      <c r="K1228" s="1">
        <v>12175</v>
      </c>
      <c r="L1228" s="1">
        <v>209</v>
      </c>
      <c r="M1228" s="1">
        <v>31000</v>
      </c>
      <c r="N1228" s="1">
        <v>6.7</v>
      </c>
      <c r="O1228" s="1">
        <v>436</v>
      </c>
      <c r="P1228" s="1">
        <v>135</v>
      </c>
      <c r="Q1228" s="9">
        <v>113165635</v>
      </c>
      <c r="R1228" s="3">
        <v>125000000</v>
      </c>
    </row>
    <row r="1229" spans="1:18" x14ac:dyDescent="0.25">
      <c r="A1229" s="1" t="s">
        <v>1771</v>
      </c>
      <c r="B1229" s="2">
        <v>35851</v>
      </c>
      <c r="C1229" s="1" t="s">
        <v>32</v>
      </c>
      <c r="D1229" s="1" t="s">
        <v>77</v>
      </c>
      <c r="E1229" s="1" t="s">
        <v>3</v>
      </c>
      <c r="F1229" s="1" t="s">
        <v>4</v>
      </c>
      <c r="G1229" s="1" t="s">
        <v>92</v>
      </c>
      <c r="H1229" s="1" t="s">
        <v>1167</v>
      </c>
      <c r="I1229" s="1" t="s">
        <v>556</v>
      </c>
      <c r="J1229" s="1">
        <v>10000</v>
      </c>
      <c r="K1229" s="1">
        <v>11951</v>
      </c>
      <c r="L1229" s="1">
        <v>12000</v>
      </c>
      <c r="M1229" s="1">
        <v>0</v>
      </c>
      <c r="N1229" s="1">
        <v>7.3</v>
      </c>
      <c r="O1229" s="1">
        <v>81</v>
      </c>
      <c r="P1229" s="1">
        <v>140</v>
      </c>
      <c r="Q1229" s="9">
        <v>111544445</v>
      </c>
      <c r="R1229" s="3">
        <v>90000000</v>
      </c>
    </row>
    <row r="1230" spans="1:18" x14ac:dyDescent="0.25">
      <c r="A1230" s="1" t="s">
        <v>3487</v>
      </c>
      <c r="B1230" s="2">
        <v>37634</v>
      </c>
      <c r="C1230" s="1" t="s">
        <v>32</v>
      </c>
      <c r="D1230" s="1" t="s">
        <v>77</v>
      </c>
      <c r="E1230" s="1" t="s">
        <v>3</v>
      </c>
      <c r="F1230" s="1" t="s">
        <v>4</v>
      </c>
      <c r="G1230" s="1" t="s">
        <v>92</v>
      </c>
      <c r="H1230" s="1" t="s">
        <v>413</v>
      </c>
      <c r="I1230" s="1" t="s">
        <v>720</v>
      </c>
      <c r="J1230" s="1">
        <v>10000</v>
      </c>
      <c r="K1230" s="1">
        <v>11945</v>
      </c>
      <c r="L1230" s="1">
        <v>380</v>
      </c>
      <c r="M1230" s="1">
        <v>0</v>
      </c>
      <c r="N1230" s="1">
        <v>7.7</v>
      </c>
      <c r="O1230" s="1">
        <v>190</v>
      </c>
      <c r="P1230" s="1">
        <v>154</v>
      </c>
      <c r="Q1230" s="9">
        <v>111110575</v>
      </c>
      <c r="R1230" s="3">
        <v>140000000</v>
      </c>
    </row>
    <row r="1231" spans="1:18" x14ac:dyDescent="0.25">
      <c r="A1231" s="1" t="s">
        <v>2915</v>
      </c>
      <c r="B1231" s="2">
        <v>37070</v>
      </c>
      <c r="C1231" s="1" t="s">
        <v>32</v>
      </c>
      <c r="D1231" s="1" t="s">
        <v>315</v>
      </c>
      <c r="E1231" s="1" t="s">
        <v>3</v>
      </c>
      <c r="F1231" s="1" t="s">
        <v>4</v>
      </c>
      <c r="G1231" s="1" t="s">
        <v>92</v>
      </c>
      <c r="H1231" s="1" t="s">
        <v>413</v>
      </c>
      <c r="I1231" s="1" t="s">
        <v>1367</v>
      </c>
      <c r="J1231" s="1">
        <v>10000</v>
      </c>
      <c r="K1231" s="1">
        <v>11458</v>
      </c>
      <c r="L1231" s="1">
        <v>488</v>
      </c>
      <c r="M1231" s="1">
        <v>0</v>
      </c>
      <c r="N1231" s="1">
        <v>6.9</v>
      </c>
      <c r="O1231" s="1">
        <v>153</v>
      </c>
      <c r="P1231" s="1">
        <v>141</v>
      </c>
      <c r="Q1231" s="9">
        <v>100614858</v>
      </c>
      <c r="R1231" s="3">
        <v>68000000</v>
      </c>
    </row>
    <row r="1232" spans="1:18" x14ac:dyDescent="0.25">
      <c r="A1232" s="1" t="s">
        <v>6633</v>
      </c>
      <c r="B1232" s="2">
        <v>41664</v>
      </c>
      <c r="C1232" s="1" t="s">
        <v>32</v>
      </c>
      <c r="D1232" s="1" t="s">
        <v>77</v>
      </c>
      <c r="E1232" s="1" t="s">
        <v>3</v>
      </c>
      <c r="F1232" s="1" t="s">
        <v>4</v>
      </c>
      <c r="G1232" s="1" t="s">
        <v>132</v>
      </c>
      <c r="H1232" s="1" t="s">
        <v>413</v>
      </c>
      <c r="I1232" s="1" t="s">
        <v>1426</v>
      </c>
      <c r="J1232" s="1">
        <v>10000</v>
      </c>
      <c r="K1232" s="1">
        <v>12652</v>
      </c>
      <c r="L1232" s="1">
        <v>218</v>
      </c>
      <c r="M1232" s="1">
        <v>77000</v>
      </c>
      <c r="N1232" s="1">
        <v>7.9</v>
      </c>
      <c r="O1232" s="1">
        <v>585</v>
      </c>
      <c r="P1232" s="1">
        <v>113</v>
      </c>
      <c r="Q1232" s="9">
        <v>100189501</v>
      </c>
      <c r="R1232" s="3">
        <v>178000000</v>
      </c>
    </row>
    <row r="1233" spans="1:18" x14ac:dyDescent="0.25">
      <c r="A1233" s="1" t="s">
        <v>3606</v>
      </c>
      <c r="B1233" s="2">
        <v>38319</v>
      </c>
      <c r="C1233" s="1" t="s">
        <v>32</v>
      </c>
      <c r="D1233" s="1" t="s">
        <v>2</v>
      </c>
      <c r="E1233" s="1" t="s">
        <v>3</v>
      </c>
      <c r="F1233" s="1" t="s">
        <v>4</v>
      </c>
      <c r="G1233" s="1" t="s">
        <v>92</v>
      </c>
      <c r="H1233" s="1" t="s">
        <v>413</v>
      </c>
      <c r="I1233" s="1" t="s">
        <v>940</v>
      </c>
      <c r="J1233" s="1">
        <v>10000</v>
      </c>
      <c r="K1233" s="1">
        <v>13581</v>
      </c>
      <c r="L1233" s="1">
        <v>0</v>
      </c>
      <c r="M1233" s="1">
        <v>0</v>
      </c>
      <c r="N1233" s="1">
        <v>7.6</v>
      </c>
      <c r="O1233" s="1">
        <v>299</v>
      </c>
      <c r="P1233" s="1">
        <v>120</v>
      </c>
      <c r="Q1233" s="9">
        <v>100003492</v>
      </c>
      <c r="R1233" s="3">
        <v>65000000</v>
      </c>
    </row>
    <row r="1234" spans="1:18" x14ac:dyDescent="0.25">
      <c r="A1234" s="1" t="s">
        <v>5706</v>
      </c>
      <c r="B1234" s="2">
        <v>40350</v>
      </c>
      <c r="C1234" s="1" t="s">
        <v>32</v>
      </c>
      <c r="D1234" s="1" t="s">
        <v>61</v>
      </c>
      <c r="E1234" s="1" t="s">
        <v>3</v>
      </c>
      <c r="F1234" s="1" t="s">
        <v>4</v>
      </c>
      <c r="G1234" s="1" t="s">
        <v>132</v>
      </c>
      <c r="H1234" s="1" t="s">
        <v>5401</v>
      </c>
      <c r="I1234" s="1" t="s">
        <v>890</v>
      </c>
      <c r="J1234" s="1">
        <v>10000</v>
      </c>
      <c r="K1234" s="1">
        <v>10555</v>
      </c>
      <c r="L1234" s="1">
        <v>21000</v>
      </c>
      <c r="M1234" s="1">
        <v>74000</v>
      </c>
      <c r="N1234" s="1">
        <v>7.7</v>
      </c>
      <c r="O1234" s="1">
        <v>556</v>
      </c>
      <c r="P1234" s="1">
        <v>120</v>
      </c>
      <c r="Q1234" s="9">
        <v>96917897</v>
      </c>
      <c r="R1234" s="3">
        <v>40000000</v>
      </c>
    </row>
    <row r="1235" spans="1:18" x14ac:dyDescent="0.25">
      <c r="A1235" s="1" t="s">
        <v>5713</v>
      </c>
      <c r="B1235" s="2">
        <v>40405</v>
      </c>
      <c r="C1235" s="1" t="s">
        <v>32</v>
      </c>
      <c r="D1235" s="1" t="s">
        <v>2</v>
      </c>
      <c r="E1235" s="1" t="s">
        <v>3</v>
      </c>
      <c r="F1235" s="1" t="s">
        <v>4</v>
      </c>
      <c r="G1235" s="1" t="s">
        <v>92</v>
      </c>
      <c r="H1235" s="1" t="s">
        <v>3431</v>
      </c>
      <c r="I1235" s="1" t="s">
        <v>5714</v>
      </c>
      <c r="J1235" s="1">
        <v>10000</v>
      </c>
      <c r="K1235" s="1">
        <v>14296</v>
      </c>
      <c r="L1235" s="1">
        <v>0</v>
      </c>
      <c r="M1235" s="1">
        <v>29000</v>
      </c>
      <c r="N1235" s="1">
        <v>7.6</v>
      </c>
      <c r="O1235" s="1">
        <v>378</v>
      </c>
      <c r="P1235" s="1">
        <v>150</v>
      </c>
      <c r="Q1235" s="9">
        <v>92173235</v>
      </c>
      <c r="R1235" s="3">
        <v>37000000</v>
      </c>
    </row>
    <row r="1236" spans="1:18" x14ac:dyDescent="0.25">
      <c r="A1236" s="1" t="s">
        <v>5116</v>
      </c>
      <c r="B1236" s="2">
        <v>39554</v>
      </c>
      <c r="C1236" s="1" t="s">
        <v>32</v>
      </c>
      <c r="D1236" s="1" t="s">
        <v>9</v>
      </c>
      <c r="E1236" s="1" t="s">
        <v>3</v>
      </c>
      <c r="F1236" s="1" t="s">
        <v>4</v>
      </c>
      <c r="G1236" s="1" t="s">
        <v>132</v>
      </c>
      <c r="H1236" s="1" t="s">
        <v>413</v>
      </c>
      <c r="I1236" s="1" t="s">
        <v>1280</v>
      </c>
      <c r="J1236" s="1">
        <v>10000</v>
      </c>
      <c r="K1236" s="1">
        <v>14165</v>
      </c>
      <c r="L1236" s="1">
        <v>0</v>
      </c>
      <c r="M1236" s="1">
        <v>0</v>
      </c>
      <c r="N1236" s="1">
        <v>7.1</v>
      </c>
      <c r="O1236" s="1">
        <v>269</v>
      </c>
      <c r="P1236" s="1">
        <v>121</v>
      </c>
      <c r="Q1236" s="9">
        <v>83077470</v>
      </c>
      <c r="R1236" s="3">
        <v>75000000</v>
      </c>
    </row>
    <row r="1237" spans="1:18" x14ac:dyDescent="0.25">
      <c r="A1237" s="1" t="s">
        <v>777</v>
      </c>
      <c r="B1237" s="2">
        <v>32906</v>
      </c>
      <c r="C1237" s="1" t="s">
        <v>32</v>
      </c>
      <c r="D1237" s="1" t="s">
        <v>77</v>
      </c>
      <c r="E1237" s="1" t="s">
        <v>3</v>
      </c>
      <c r="F1237" s="1" t="s">
        <v>4</v>
      </c>
      <c r="G1237" s="1" t="s">
        <v>132</v>
      </c>
      <c r="H1237" s="1" t="s">
        <v>413</v>
      </c>
      <c r="I1237" s="1" t="s">
        <v>556</v>
      </c>
      <c r="J1237" s="1">
        <v>10000</v>
      </c>
      <c r="K1237" s="1">
        <v>14006</v>
      </c>
      <c r="L1237" s="1">
        <v>12000</v>
      </c>
      <c r="M1237" s="1">
        <v>0</v>
      </c>
      <c r="N1237" s="1">
        <v>5.9</v>
      </c>
      <c r="O1237" s="1">
        <v>60</v>
      </c>
      <c r="P1237" s="1">
        <v>107</v>
      </c>
      <c r="Q1237" s="9">
        <v>82670733</v>
      </c>
      <c r="R1237" s="3">
        <v>60000000</v>
      </c>
    </row>
    <row r="1238" spans="1:18" x14ac:dyDescent="0.25">
      <c r="A1238" s="1" t="s">
        <v>6129</v>
      </c>
      <c r="B1238" s="2">
        <v>41068</v>
      </c>
      <c r="C1238" s="1" t="s">
        <v>32</v>
      </c>
      <c r="D1238" s="1" t="s">
        <v>77</v>
      </c>
      <c r="E1238" s="1" t="s">
        <v>3</v>
      </c>
      <c r="F1238" s="1" t="s">
        <v>4</v>
      </c>
      <c r="G1238" s="1" t="s">
        <v>132</v>
      </c>
      <c r="H1238" s="1" t="s">
        <v>413</v>
      </c>
      <c r="I1238" s="1" t="s">
        <v>2542</v>
      </c>
      <c r="J1238" s="1">
        <v>10000</v>
      </c>
      <c r="K1238" s="1">
        <v>16385</v>
      </c>
      <c r="L1238" s="1">
        <v>188</v>
      </c>
      <c r="M1238" s="1">
        <v>38000</v>
      </c>
      <c r="N1238" s="1">
        <v>7</v>
      </c>
      <c r="O1238" s="1">
        <v>387</v>
      </c>
      <c r="P1238" s="1">
        <v>130</v>
      </c>
      <c r="Q1238" s="9">
        <v>80033643</v>
      </c>
      <c r="R1238" s="3">
        <v>60000000</v>
      </c>
    </row>
    <row r="1239" spans="1:18" x14ac:dyDescent="0.25">
      <c r="A1239" s="1" t="s">
        <v>5571</v>
      </c>
      <c r="B1239" s="2">
        <v>40488</v>
      </c>
      <c r="C1239" s="1" t="s">
        <v>32</v>
      </c>
      <c r="D1239" s="1" t="s">
        <v>77</v>
      </c>
      <c r="E1239" s="1" t="s">
        <v>3</v>
      </c>
      <c r="F1239" s="1" t="s">
        <v>4</v>
      </c>
      <c r="G1239" s="1" t="s">
        <v>132</v>
      </c>
      <c r="H1239" s="1" t="s">
        <v>413</v>
      </c>
      <c r="I1239" s="1" t="s">
        <v>1533</v>
      </c>
      <c r="J1239" s="1">
        <v>10000</v>
      </c>
      <c r="K1239" s="1">
        <v>12731</v>
      </c>
      <c r="L1239" s="1">
        <v>446</v>
      </c>
      <c r="M1239" s="1">
        <v>11000</v>
      </c>
      <c r="N1239" s="1">
        <v>6.3</v>
      </c>
      <c r="O1239" s="1">
        <v>283</v>
      </c>
      <c r="P1239" s="1">
        <v>117</v>
      </c>
      <c r="Q1239" s="9">
        <v>76418654</v>
      </c>
      <c r="R1239" s="3">
        <v>117000000</v>
      </c>
    </row>
    <row r="1240" spans="1:18" x14ac:dyDescent="0.25">
      <c r="A1240" s="1" t="s">
        <v>710</v>
      </c>
      <c r="B1240" s="2">
        <v>32551</v>
      </c>
      <c r="C1240" s="1" t="s">
        <v>32</v>
      </c>
      <c r="D1240" s="1" t="s">
        <v>61</v>
      </c>
      <c r="E1240" s="1" t="s">
        <v>3</v>
      </c>
      <c r="F1240" s="1" t="s">
        <v>4</v>
      </c>
      <c r="G1240" s="1" t="s">
        <v>92</v>
      </c>
      <c r="H1240" s="1" t="s">
        <v>413</v>
      </c>
      <c r="I1240" s="1" t="s">
        <v>531</v>
      </c>
      <c r="J1240" s="1">
        <v>10000</v>
      </c>
      <c r="K1240" s="1">
        <v>12098</v>
      </c>
      <c r="L1240" s="1">
        <v>0</v>
      </c>
      <c r="M1240" s="1">
        <v>4000</v>
      </c>
      <c r="N1240" s="1">
        <v>7.2</v>
      </c>
      <c r="O1240" s="1">
        <v>72</v>
      </c>
      <c r="P1240" s="1">
        <v>145</v>
      </c>
      <c r="Q1240" s="9">
        <v>70001698</v>
      </c>
      <c r="R1240" s="3">
        <v>14000000</v>
      </c>
    </row>
    <row r="1241" spans="1:18" x14ac:dyDescent="0.25">
      <c r="A1241" s="1" t="s">
        <v>5005</v>
      </c>
      <c r="B1241" s="2">
        <v>39571</v>
      </c>
      <c r="C1241" s="1" t="s">
        <v>32</v>
      </c>
      <c r="D1241" s="1" t="s">
        <v>9</v>
      </c>
      <c r="E1241" s="1" t="s">
        <v>3</v>
      </c>
      <c r="F1241" s="1" t="s">
        <v>4</v>
      </c>
      <c r="G1241" s="1" t="s">
        <v>132</v>
      </c>
      <c r="H1241" s="1" t="s">
        <v>1167</v>
      </c>
      <c r="I1241" s="1" t="s">
        <v>3427</v>
      </c>
      <c r="J1241" s="1">
        <v>10000</v>
      </c>
      <c r="K1241" s="1">
        <v>14727</v>
      </c>
      <c r="L1241" s="1">
        <v>125</v>
      </c>
      <c r="M1241" s="1">
        <v>26000</v>
      </c>
      <c r="N1241" s="1">
        <v>7.7</v>
      </c>
      <c r="O1241" s="1">
        <v>202</v>
      </c>
      <c r="P1241" s="1">
        <v>123</v>
      </c>
      <c r="Q1241" s="9">
        <v>69951824</v>
      </c>
      <c r="R1241" s="3">
        <v>55000000</v>
      </c>
    </row>
    <row r="1242" spans="1:18" x14ac:dyDescent="0.25">
      <c r="A1242" s="1" t="s">
        <v>1813</v>
      </c>
      <c r="B1242" s="2">
        <v>35853</v>
      </c>
      <c r="C1242" s="1" t="s">
        <v>32</v>
      </c>
      <c r="D1242" s="1" t="s">
        <v>77</v>
      </c>
      <c r="E1242" s="1" t="s">
        <v>3</v>
      </c>
      <c r="F1242" s="1" t="s">
        <v>4</v>
      </c>
      <c r="G1242" s="1" t="s">
        <v>132</v>
      </c>
      <c r="H1242" s="1" t="s">
        <v>1008</v>
      </c>
      <c r="I1242" s="1" t="s">
        <v>702</v>
      </c>
      <c r="J1242" s="1">
        <v>10000</v>
      </c>
      <c r="K1242" s="1">
        <v>12186</v>
      </c>
      <c r="L1242" s="1">
        <v>81</v>
      </c>
      <c r="M1242" s="1">
        <v>0</v>
      </c>
      <c r="N1242" s="1">
        <v>5.0999999999999996</v>
      </c>
      <c r="O1242" s="1">
        <v>102</v>
      </c>
      <c r="P1242" s="1">
        <v>130</v>
      </c>
      <c r="Q1242" s="9">
        <v>69102910</v>
      </c>
      <c r="R1242" s="3">
        <v>80000000</v>
      </c>
    </row>
    <row r="1243" spans="1:18" x14ac:dyDescent="0.25">
      <c r="A1243" s="1" t="s">
        <v>1166</v>
      </c>
      <c r="B1243" s="2">
        <v>35032</v>
      </c>
      <c r="C1243" s="1" t="s">
        <v>32</v>
      </c>
      <c r="D1243" s="1" t="s">
        <v>77</v>
      </c>
      <c r="E1243" s="1" t="s">
        <v>3</v>
      </c>
      <c r="F1243" s="1" t="s">
        <v>4</v>
      </c>
      <c r="G1243" s="1" t="s">
        <v>92</v>
      </c>
      <c r="H1243" s="1" t="s">
        <v>1167</v>
      </c>
      <c r="I1243" s="1" t="s">
        <v>1168</v>
      </c>
      <c r="J1243" s="1">
        <v>10000</v>
      </c>
      <c r="K1243" s="1">
        <v>11013</v>
      </c>
      <c r="L1243" s="1">
        <v>0</v>
      </c>
      <c r="M1243" s="1">
        <v>0</v>
      </c>
      <c r="N1243" s="1">
        <v>6.8</v>
      </c>
      <c r="O1243" s="1">
        <v>63</v>
      </c>
      <c r="P1243" s="1">
        <v>119</v>
      </c>
      <c r="Q1243" s="9">
        <v>65807024</v>
      </c>
      <c r="R1243" s="3">
        <v>19000000</v>
      </c>
    </row>
    <row r="1244" spans="1:18" x14ac:dyDescent="0.25">
      <c r="A1244" s="1" t="s">
        <v>6167</v>
      </c>
      <c r="B1244" s="2">
        <v>41016</v>
      </c>
      <c r="C1244" s="1" t="s">
        <v>32</v>
      </c>
      <c r="D1244" s="1" t="s">
        <v>20</v>
      </c>
      <c r="E1244" s="1" t="s">
        <v>3</v>
      </c>
      <c r="F1244" s="1" t="s">
        <v>4</v>
      </c>
      <c r="G1244" s="1" t="s">
        <v>132</v>
      </c>
      <c r="H1244" s="1" t="s">
        <v>5636</v>
      </c>
      <c r="I1244" s="1" t="s">
        <v>6168</v>
      </c>
      <c r="J1244" s="1">
        <v>10000</v>
      </c>
      <c r="K1244" s="1">
        <v>12676</v>
      </c>
      <c r="L1244" s="1">
        <v>36</v>
      </c>
      <c r="M1244" s="1">
        <v>36000</v>
      </c>
      <c r="N1244" s="1">
        <v>7.2</v>
      </c>
      <c r="O1244" s="1">
        <v>223</v>
      </c>
      <c r="P1244" s="1">
        <v>112</v>
      </c>
      <c r="Q1244" s="9">
        <v>64998368</v>
      </c>
      <c r="R1244" s="3">
        <v>17000000</v>
      </c>
    </row>
    <row r="1245" spans="1:18" x14ac:dyDescent="0.25">
      <c r="A1245" s="1" t="s">
        <v>6327</v>
      </c>
      <c r="B1245" s="2">
        <v>41333</v>
      </c>
      <c r="C1245" s="1" t="s">
        <v>32</v>
      </c>
      <c r="D1245" s="1" t="s">
        <v>77</v>
      </c>
      <c r="E1245" s="1" t="s">
        <v>3</v>
      </c>
      <c r="F1245" s="1" t="s">
        <v>4</v>
      </c>
      <c r="G1245" s="1" t="s">
        <v>132</v>
      </c>
      <c r="H1245" s="1" t="s">
        <v>1167</v>
      </c>
      <c r="I1245" s="1" t="s">
        <v>2225</v>
      </c>
      <c r="J1245" s="1">
        <v>10000</v>
      </c>
      <c r="K1245" s="1">
        <v>14168</v>
      </c>
      <c r="L1245" s="1">
        <v>0</v>
      </c>
      <c r="M1245" s="1">
        <v>37000</v>
      </c>
      <c r="N1245" s="1">
        <v>4.9000000000000004</v>
      </c>
      <c r="O1245" s="1">
        <v>349</v>
      </c>
      <c r="P1245" s="1">
        <v>100</v>
      </c>
      <c r="Q1245" s="9">
        <v>60522097</v>
      </c>
      <c r="R1245" s="3">
        <v>130000000</v>
      </c>
    </row>
    <row r="1246" spans="1:18" x14ac:dyDescent="0.25">
      <c r="A1246" s="1" t="s">
        <v>6714</v>
      </c>
      <c r="B1246" s="2">
        <v>41888</v>
      </c>
      <c r="C1246" s="1" t="s">
        <v>32</v>
      </c>
      <c r="D1246" s="1" t="s">
        <v>77</v>
      </c>
      <c r="E1246" s="1" t="s">
        <v>3</v>
      </c>
      <c r="F1246" s="1" t="s">
        <v>4</v>
      </c>
      <c r="G1246" s="1" t="s">
        <v>132</v>
      </c>
      <c r="H1246" s="1" t="s">
        <v>1008</v>
      </c>
      <c r="I1246" s="1" t="s">
        <v>4630</v>
      </c>
      <c r="J1246" s="1">
        <v>10000</v>
      </c>
      <c r="K1246" s="1">
        <v>14161</v>
      </c>
      <c r="L1246" s="1">
        <v>294</v>
      </c>
      <c r="M1246" s="1">
        <v>60000</v>
      </c>
      <c r="N1246" s="1">
        <v>6.2</v>
      </c>
      <c r="O1246" s="1">
        <v>492</v>
      </c>
      <c r="P1246" s="1">
        <v>117</v>
      </c>
      <c r="Q1246" s="9">
        <v>58607007</v>
      </c>
      <c r="R1246" s="3">
        <v>100000000</v>
      </c>
    </row>
    <row r="1247" spans="1:18" x14ac:dyDescent="0.25">
      <c r="A1247" s="1" t="s">
        <v>2591</v>
      </c>
      <c r="B1247" s="2">
        <v>37172</v>
      </c>
      <c r="C1247" s="1" t="s">
        <v>1</v>
      </c>
      <c r="D1247" s="1" t="s">
        <v>61</v>
      </c>
      <c r="E1247" s="1" t="s">
        <v>3</v>
      </c>
      <c r="F1247" s="1" t="s">
        <v>4</v>
      </c>
      <c r="G1247" s="1" t="s">
        <v>92</v>
      </c>
      <c r="H1247" s="1" t="s">
        <v>1167</v>
      </c>
      <c r="I1247" s="1" t="s">
        <v>940</v>
      </c>
      <c r="J1247" s="1">
        <v>10000</v>
      </c>
      <c r="K1247" s="1">
        <v>14196</v>
      </c>
      <c r="L1247" s="1">
        <v>0</v>
      </c>
      <c r="M1247" s="1">
        <v>0</v>
      </c>
      <c r="N1247" s="1">
        <v>6.8</v>
      </c>
      <c r="O1247" s="1">
        <v>174</v>
      </c>
      <c r="P1247" s="1">
        <v>165</v>
      </c>
      <c r="Q1247" s="9">
        <v>58183966</v>
      </c>
      <c r="R1247" s="3">
        <v>107000000</v>
      </c>
    </row>
    <row r="1248" spans="1:18" x14ac:dyDescent="0.25">
      <c r="A1248" s="1" t="s">
        <v>6164</v>
      </c>
      <c r="B1248" s="2">
        <v>40935</v>
      </c>
      <c r="C1248" s="1" t="s">
        <v>32</v>
      </c>
      <c r="D1248" s="1" t="s">
        <v>40</v>
      </c>
      <c r="E1248" s="1" t="s">
        <v>3</v>
      </c>
      <c r="F1248" s="1" t="s">
        <v>4</v>
      </c>
      <c r="G1248" s="1" t="s">
        <v>84</v>
      </c>
      <c r="H1248" s="1" t="s">
        <v>5636</v>
      </c>
      <c r="I1248" s="1" t="s">
        <v>6165</v>
      </c>
      <c r="J1248" s="1">
        <v>10000</v>
      </c>
      <c r="K1248" s="1">
        <v>13597</v>
      </c>
      <c r="L1248" s="1">
        <v>28</v>
      </c>
      <c r="M1248" s="1">
        <v>12000</v>
      </c>
      <c r="N1248" s="1">
        <v>7</v>
      </c>
      <c r="O1248" s="1">
        <v>328</v>
      </c>
      <c r="P1248" s="1">
        <v>92</v>
      </c>
      <c r="Q1248" s="9">
        <v>55994557</v>
      </c>
      <c r="R1248" s="3">
        <v>60000000</v>
      </c>
    </row>
    <row r="1249" spans="1:18" x14ac:dyDescent="0.25">
      <c r="A1249" s="1" t="s">
        <v>6407</v>
      </c>
      <c r="B1249" s="2">
        <v>41497</v>
      </c>
      <c r="C1249" s="1" t="s">
        <v>32</v>
      </c>
      <c r="D1249" s="1" t="s">
        <v>77</v>
      </c>
      <c r="E1249" s="1" t="s">
        <v>3</v>
      </c>
      <c r="F1249" s="1" t="s">
        <v>11</v>
      </c>
      <c r="G1249" s="1" t="s">
        <v>92</v>
      </c>
      <c r="H1249" s="1" t="s">
        <v>3431</v>
      </c>
      <c r="I1249" s="1" t="s">
        <v>5230</v>
      </c>
      <c r="J1249" s="1">
        <v>10000</v>
      </c>
      <c r="K1249" s="1">
        <v>11946</v>
      </c>
      <c r="L1249" s="1">
        <v>75</v>
      </c>
      <c r="M1249" s="1">
        <v>45000</v>
      </c>
      <c r="N1249" s="1">
        <v>6.1</v>
      </c>
      <c r="O1249" s="1">
        <v>349</v>
      </c>
      <c r="P1249" s="1">
        <v>98</v>
      </c>
      <c r="Q1249" s="9">
        <v>55682070</v>
      </c>
      <c r="R1249" s="3">
        <v>50000000</v>
      </c>
    </row>
    <row r="1250" spans="1:18" x14ac:dyDescent="0.25">
      <c r="A1250" s="1" t="s">
        <v>2055</v>
      </c>
      <c r="B1250" s="2">
        <v>36474</v>
      </c>
      <c r="C1250" s="1" t="s">
        <v>32</v>
      </c>
      <c r="D1250" s="1" t="s">
        <v>9</v>
      </c>
      <c r="E1250" s="1" t="s">
        <v>3</v>
      </c>
      <c r="F1250" s="1" t="s">
        <v>83</v>
      </c>
      <c r="G1250" s="1" t="s">
        <v>92</v>
      </c>
      <c r="H1250" s="1" t="s">
        <v>413</v>
      </c>
      <c r="I1250" s="1" t="s">
        <v>151</v>
      </c>
      <c r="J1250" s="1">
        <v>10000</v>
      </c>
      <c r="K1250" s="1">
        <v>11424</v>
      </c>
      <c r="L1250" s="1">
        <v>0</v>
      </c>
      <c r="M1250" s="1">
        <v>10000</v>
      </c>
      <c r="N1250" s="1">
        <v>7.3</v>
      </c>
      <c r="O1250" s="1">
        <v>280</v>
      </c>
      <c r="P1250" s="1">
        <v>159</v>
      </c>
      <c r="Q1250" s="9">
        <v>55637680</v>
      </c>
      <c r="R1250" s="3">
        <v>65000000</v>
      </c>
    </row>
    <row r="1251" spans="1:18" x14ac:dyDescent="0.25">
      <c r="A1251" s="1" t="s">
        <v>6868</v>
      </c>
      <c r="B1251" s="2">
        <v>42175</v>
      </c>
      <c r="C1251" s="1" t="s">
        <v>32</v>
      </c>
      <c r="D1251" s="1" t="s">
        <v>20</v>
      </c>
      <c r="E1251" s="1" t="s">
        <v>3</v>
      </c>
      <c r="F1251" s="1" t="s">
        <v>4</v>
      </c>
      <c r="G1251" s="1" t="s">
        <v>92</v>
      </c>
      <c r="H1251" s="1" t="s">
        <v>1167</v>
      </c>
      <c r="I1251" s="1" t="s">
        <v>5278</v>
      </c>
      <c r="J1251" s="1">
        <v>10000</v>
      </c>
      <c r="K1251" s="1">
        <v>11943</v>
      </c>
      <c r="L1251" s="1">
        <v>43</v>
      </c>
      <c r="M1251" s="1">
        <v>23000</v>
      </c>
      <c r="N1251" s="1">
        <v>6.6</v>
      </c>
      <c r="O1251" s="1">
        <v>279</v>
      </c>
      <c r="P1251" s="1">
        <v>105</v>
      </c>
      <c r="Q1251" s="9">
        <v>53846915</v>
      </c>
      <c r="R1251" s="3">
        <v>50100000</v>
      </c>
    </row>
    <row r="1252" spans="1:18" x14ac:dyDescent="0.25">
      <c r="A1252" s="1" t="s">
        <v>547</v>
      </c>
      <c r="B1252" s="2">
        <v>31734</v>
      </c>
      <c r="C1252" s="1" t="s">
        <v>32</v>
      </c>
      <c r="D1252" s="1" t="s">
        <v>9</v>
      </c>
      <c r="E1252" s="1" t="s">
        <v>3</v>
      </c>
      <c r="F1252" s="1" t="s">
        <v>4</v>
      </c>
      <c r="G1252" s="1" t="s">
        <v>92</v>
      </c>
      <c r="H1252" s="1" t="s">
        <v>413</v>
      </c>
      <c r="I1252" s="1" t="s">
        <v>204</v>
      </c>
      <c r="J1252" s="1">
        <v>10000</v>
      </c>
      <c r="K1252" s="1">
        <v>11895</v>
      </c>
      <c r="L1252" s="1">
        <v>17000</v>
      </c>
      <c r="M1252" s="1">
        <v>0</v>
      </c>
      <c r="N1252" s="1">
        <v>7</v>
      </c>
      <c r="O1252" s="1">
        <v>59</v>
      </c>
      <c r="P1252" s="1">
        <v>119</v>
      </c>
      <c r="Q1252" s="9">
        <v>52293982</v>
      </c>
      <c r="R1252" s="3">
        <v>13800000</v>
      </c>
    </row>
    <row r="1253" spans="1:18" x14ac:dyDescent="0.25">
      <c r="A1253" s="1" t="s">
        <v>5309</v>
      </c>
      <c r="B1253" s="2">
        <v>39974</v>
      </c>
      <c r="C1253" s="1" t="s">
        <v>32</v>
      </c>
      <c r="D1253" s="1" t="s">
        <v>91</v>
      </c>
      <c r="E1253" s="1" t="s">
        <v>3</v>
      </c>
      <c r="F1253" s="1" t="s">
        <v>4</v>
      </c>
      <c r="G1253" s="1" t="s">
        <v>92</v>
      </c>
      <c r="H1253" s="1" t="s">
        <v>5310</v>
      </c>
      <c r="I1253" s="1" t="s">
        <v>2341</v>
      </c>
      <c r="J1253" s="1">
        <v>10000</v>
      </c>
      <c r="K1253" s="1">
        <v>14159</v>
      </c>
      <c r="L1253" s="1">
        <v>71</v>
      </c>
      <c r="M1253" s="1">
        <v>0</v>
      </c>
      <c r="N1253" s="1">
        <v>5.5</v>
      </c>
      <c r="O1253" s="1">
        <v>264</v>
      </c>
      <c r="P1253" s="1">
        <v>101</v>
      </c>
      <c r="Q1253" s="9">
        <v>51527787</v>
      </c>
      <c r="R1253" s="3">
        <v>15000000</v>
      </c>
    </row>
    <row r="1254" spans="1:18" x14ac:dyDescent="0.25">
      <c r="A1254" s="1" t="s">
        <v>1556</v>
      </c>
      <c r="B1254" s="2">
        <v>35538</v>
      </c>
      <c r="C1254" s="1" t="s">
        <v>32</v>
      </c>
      <c r="D1254" s="1" t="s">
        <v>77</v>
      </c>
      <c r="E1254" s="1" t="s">
        <v>3</v>
      </c>
      <c r="F1254" s="1" t="s">
        <v>4</v>
      </c>
      <c r="G1254" s="1" t="s">
        <v>92</v>
      </c>
      <c r="H1254" s="1" t="s">
        <v>608</v>
      </c>
      <c r="I1254" s="1" t="s">
        <v>274</v>
      </c>
      <c r="J1254" s="1">
        <v>10000</v>
      </c>
      <c r="K1254" s="1">
        <v>15569</v>
      </c>
      <c r="L1254" s="1">
        <v>0</v>
      </c>
      <c r="M1254" s="1">
        <v>2000</v>
      </c>
      <c r="N1254" s="1">
        <v>5.8</v>
      </c>
      <c r="O1254" s="1">
        <v>97</v>
      </c>
      <c r="P1254" s="1">
        <v>125</v>
      </c>
      <c r="Q1254" s="9">
        <v>48154732</v>
      </c>
      <c r="R1254" s="3">
        <v>50000000</v>
      </c>
    </row>
    <row r="1255" spans="1:18" x14ac:dyDescent="0.25">
      <c r="A1255" s="1" t="s">
        <v>5465</v>
      </c>
      <c r="B1255" s="2">
        <v>40091</v>
      </c>
      <c r="C1255" s="1" t="s">
        <v>32</v>
      </c>
      <c r="D1255" s="1" t="s">
        <v>40</v>
      </c>
      <c r="E1255" s="1" t="s">
        <v>3</v>
      </c>
      <c r="F1255" s="1" t="s">
        <v>4</v>
      </c>
      <c r="G1255" s="1" t="s">
        <v>132</v>
      </c>
      <c r="H1255" s="1" t="s">
        <v>3919</v>
      </c>
      <c r="I1255" s="1" t="s">
        <v>289</v>
      </c>
      <c r="J1255" s="1">
        <v>10000</v>
      </c>
      <c r="K1255" s="1">
        <v>12258</v>
      </c>
      <c r="L1255" s="1">
        <v>11000</v>
      </c>
      <c r="M1255" s="1">
        <v>0</v>
      </c>
      <c r="N1255" s="1">
        <v>4.9000000000000004</v>
      </c>
      <c r="O1255" s="1">
        <v>170</v>
      </c>
      <c r="P1255" s="1">
        <v>100</v>
      </c>
      <c r="Q1255" s="9">
        <v>43337279</v>
      </c>
      <c r="R1255" s="3">
        <v>60000000</v>
      </c>
    </row>
    <row r="1256" spans="1:18" x14ac:dyDescent="0.25">
      <c r="A1256" s="1" t="s">
        <v>5440</v>
      </c>
      <c r="B1256" s="2">
        <v>39919</v>
      </c>
      <c r="C1256" s="1" t="s">
        <v>32</v>
      </c>
      <c r="D1256" s="1" t="s">
        <v>9</v>
      </c>
      <c r="E1256" s="1" t="s">
        <v>3</v>
      </c>
      <c r="F1256" s="1" t="s">
        <v>4</v>
      </c>
      <c r="G1256" s="1" t="s">
        <v>132</v>
      </c>
      <c r="H1256" s="1" t="s">
        <v>1008</v>
      </c>
      <c r="I1256" s="1" t="s">
        <v>3586</v>
      </c>
      <c r="J1256" s="1">
        <v>10000</v>
      </c>
      <c r="K1256" s="1">
        <v>12183</v>
      </c>
      <c r="L1256" s="1">
        <v>687</v>
      </c>
      <c r="M1256" s="1">
        <v>0</v>
      </c>
      <c r="N1256" s="1">
        <v>4.8</v>
      </c>
      <c r="O1256" s="1">
        <v>178</v>
      </c>
      <c r="P1256" s="1">
        <v>89</v>
      </c>
      <c r="Q1256" s="9">
        <v>42638165</v>
      </c>
      <c r="R1256" s="3">
        <v>16000000</v>
      </c>
    </row>
    <row r="1257" spans="1:18" x14ac:dyDescent="0.25">
      <c r="A1257" s="1" t="s">
        <v>6303</v>
      </c>
      <c r="B1257" s="2">
        <v>40986</v>
      </c>
      <c r="C1257" s="1" t="s">
        <v>32</v>
      </c>
      <c r="D1257" s="1" t="s">
        <v>20</v>
      </c>
      <c r="E1257" s="1" t="s">
        <v>3</v>
      </c>
      <c r="F1257" s="1" t="s">
        <v>4</v>
      </c>
      <c r="G1257" s="1" t="s">
        <v>132</v>
      </c>
      <c r="H1257" s="1" t="s">
        <v>5636</v>
      </c>
      <c r="I1257" s="1" t="s">
        <v>1935</v>
      </c>
      <c r="J1257" s="1">
        <v>10000</v>
      </c>
      <c r="K1257" s="1">
        <v>13396</v>
      </c>
      <c r="L1257" s="1">
        <v>52</v>
      </c>
      <c r="M1257" s="1">
        <v>14000</v>
      </c>
      <c r="N1257" s="1">
        <v>5.7</v>
      </c>
      <c r="O1257" s="1">
        <v>170</v>
      </c>
      <c r="P1257" s="1">
        <v>110</v>
      </c>
      <c r="Q1257" s="9">
        <v>41102171</v>
      </c>
      <c r="R1257" s="3">
        <v>40000000</v>
      </c>
    </row>
    <row r="1258" spans="1:18" x14ac:dyDescent="0.25">
      <c r="A1258" s="1" t="s">
        <v>5912</v>
      </c>
      <c r="B1258" s="2">
        <v>40650</v>
      </c>
      <c r="C1258" s="1" t="s">
        <v>32</v>
      </c>
      <c r="D1258" s="1" t="s">
        <v>315</v>
      </c>
      <c r="E1258" s="1" t="s">
        <v>3</v>
      </c>
      <c r="F1258" s="1" t="s">
        <v>4</v>
      </c>
      <c r="G1258" s="1" t="s">
        <v>132</v>
      </c>
      <c r="H1258" s="1" t="s">
        <v>1008</v>
      </c>
      <c r="I1258" s="1" t="s">
        <v>3519</v>
      </c>
      <c r="J1258" s="1">
        <v>10000</v>
      </c>
      <c r="K1258" s="1">
        <v>15369</v>
      </c>
      <c r="L1258" s="1">
        <v>308</v>
      </c>
      <c r="M1258" s="1">
        <v>20000</v>
      </c>
      <c r="N1258" s="1">
        <v>5.4</v>
      </c>
      <c r="O1258" s="1">
        <v>291</v>
      </c>
      <c r="P1258" s="1">
        <v>100</v>
      </c>
      <c r="Q1258" s="9">
        <v>37652565</v>
      </c>
      <c r="R1258" s="3">
        <v>42000000</v>
      </c>
    </row>
    <row r="1259" spans="1:18" x14ac:dyDescent="0.25">
      <c r="A1259" s="1" t="s">
        <v>6843</v>
      </c>
      <c r="B1259" s="2">
        <v>42343</v>
      </c>
      <c r="C1259" s="1" t="s">
        <v>32</v>
      </c>
      <c r="D1259" s="1" t="s">
        <v>61</v>
      </c>
      <c r="E1259" s="1" t="s">
        <v>3</v>
      </c>
      <c r="F1259" s="1" t="s">
        <v>83</v>
      </c>
      <c r="G1259" s="1" t="s">
        <v>132</v>
      </c>
      <c r="H1259" s="1" t="s">
        <v>1167</v>
      </c>
      <c r="I1259" s="1" t="s">
        <v>6844</v>
      </c>
      <c r="J1259" s="1">
        <v>10000</v>
      </c>
      <c r="K1259" s="1">
        <v>13371</v>
      </c>
      <c r="L1259" s="1">
        <v>15</v>
      </c>
      <c r="M1259" s="1">
        <v>23000</v>
      </c>
      <c r="N1259" s="1">
        <v>7.1</v>
      </c>
      <c r="O1259" s="1">
        <v>219</v>
      </c>
      <c r="P1259" s="1">
        <v>123</v>
      </c>
      <c r="Q1259" s="9">
        <v>34531832</v>
      </c>
      <c r="R1259" s="3">
        <v>35000000</v>
      </c>
    </row>
    <row r="1260" spans="1:18" x14ac:dyDescent="0.25">
      <c r="A1260" s="1" t="s">
        <v>1183</v>
      </c>
      <c r="B1260" s="2">
        <v>35016</v>
      </c>
      <c r="C1260" s="1" t="s">
        <v>32</v>
      </c>
      <c r="D1260" s="1" t="s">
        <v>2</v>
      </c>
      <c r="E1260" s="1" t="s">
        <v>3</v>
      </c>
      <c r="F1260" s="1" t="s">
        <v>4</v>
      </c>
      <c r="G1260" s="1" t="s">
        <v>92</v>
      </c>
      <c r="H1260" s="1" t="s">
        <v>1184</v>
      </c>
      <c r="I1260" s="1" t="s">
        <v>1185</v>
      </c>
      <c r="J1260" s="1">
        <v>10000</v>
      </c>
      <c r="K1260" s="1">
        <v>12338</v>
      </c>
      <c r="L1260" s="1">
        <v>36</v>
      </c>
      <c r="M1260" s="1">
        <v>0</v>
      </c>
      <c r="N1260" s="1">
        <v>6.6</v>
      </c>
      <c r="O1260" s="1">
        <v>57</v>
      </c>
      <c r="P1260" s="1">
        <v>123</v>
      </c>
      <c r="Q1260" s="9">
        <v>32051917</v>
      </c>
      <c r="R1260" s="3">
        <v>20000000</v>
      </c>
    </row>
    <row r="1261" spans="1:18" x14ac:dyDescent="0.25">
      <c r="A1261" s="1" t="s">
        <v>5635</v>
      </c>
      <c r="B1261" s="2">
        <v>40389</v>
      </c>
      <c r="C1261" s="1" t="s">
        <v>32</v>
      </c>
      <c r="D1261" s="1" t="s">
        <v>77</v>
      </c>
      <c r="E1261" s="1" t="s">
        <v>3</v>
      </c>
      <c r="F1261" s="1" t="s">
        <v>4</v>
      </c>
      <c r="G1261" s="1" t="s">
        <v>132</v>
      </c>
      <c r="H1261" s="1" t="s">
        <v>5636</v>
      </c>
      <c r="I1261" s="1" t="s">
        <v>3757</v>
      </c>
      <c r="J1261" s="1">
        <v>10000</v>
      </c>
      <c r="K1261" s="1">
        <v>12687</v>
      </c>
      <c r="L1261" s="1">
        <v>1000</v>
      </c>
      <c r="M1261" s="1">
        <v>36000</v>
      </c>
      <c r="N1261" s="1">
        <v>7.5</v>
      </c>
      <c r="O1261" s="1">
        <v>393</v>
      </c>
      <c r="P1261" s="1">
        <v>112</v>
      </c>
      <c r="Q1261" s="9">
        <v>31494270</v>
      </c>
      <c r="R1261" s="3">
        <v>60000000</v>
      </c>
    </row>
    <row r="1262" spans="1:18" x14ac:dyDescent="0.25">
      <c r="A1262" s="1" t="s">
        <v>3873</v>
      </c>
      <c r="B1262" s="2">
        <v>38667</v>
      </c>
      <c r="C1262" s="1" t="s">
        <v>32</v>
      </c>
      <c r="D1262" s="1" t="s">
        <v>2</v>
      </c>
      <c r="E1262" s="1" t="s">
        <v>3</v>
      </c>
      <c r="F1262" s="1" t="s">
        <v>4</v>
      </c>
      <c r="G1262" s="1" t="s">
        <v>92</v>
      </c>
      <c r="H1262" s="1" t="s">
        <v>608</v>
      </c>
      <c r="I1262" s="1" t="s">
        <v>2051</v>
      </c>
      <c r="J1262" s="1">
        <v>10000</v>
      </c>
      <c r="K1262" s="1">
        <v>12754</v>
      </c>
      <c r="L1262" s="1">
        <v>0</v>
      </c>
      <c r="M1262" s="1">
        <v>0</v>
      </c>
      <c r="N1262" s="1">
        <v>7.5</v>
      </c>
      <c r="O1262" s="1">
        <v>441</v>
      </c>
      <c r="P1262" s="1">
        <v>96</v>
      </c>
      <c r="Q1262" s="9">
        <v>31493782</v>
      </c>
      <c r="R1262" s="3">
        <v>32000000</v>
      </c>
    </row>
    <row r="1263" spans="1:18" x14ac:dyDescent="0.25">
      <c r="A1263" s="1" t="s">
        <v>4559</v>
      </c>
      <c r="B1263" s="2">
        <v>39356</v>
      </c>
      <c r="C1263" s="1" t="s">
        <v>32</v>
      </c>
      <c r="D1263" s="1" t="s">
        <v>9</v>
      </c>
      <c r="E1263" s="1" t="s">
        <v>3</v>
      </c>
      <c r="F1263" s="1" t="s">
        <v>83</v>
      </c>
      <c r="G1263" s="1" t="s">
        <v>92</v>
      </c>
      <c r="H1263" s="1" t="s">
        <v>3431</v>
      </c>
      <c r="I1263" s="1" t="s">
        <v>4560</v>
      </c>
      <c r="J1263" s="1">
        <v>10000</v>
      </c>
      <c r="K1263" s="1">
        <v>11471</v>
      </c>
      <c r="L1263" s="1">
        <v>35</v>
      </c>
      <c r="M1263" s="1">
        <v>0</v>
      </c>
      <c r="N1263" s="1">
        <v>7</v>
      </c>
      <c r="O1263" s="1">
        <v>274</v>
      </c>
      <c r="P1263" s="1">
        <v>100</v>
      </c>
      <c r="Q1263" s="9">
        <v>28637507</v>
      </c>
      <c r="R1263" s="3">
        <v>15000000</v>
      </c>
    </row>
    <row r="1264" spans="1:18" x14ac:dyDescent="0.25">
      <c r="A1264" s="1" t="s">
        <v>1450</v>
      </c>
      <c r="B1264" s="2">
        <v>35323</v>
      </c>
      <c r="C1264" s="1" t="s">
        <v>32</v>
      </c>
      <c r="D1264" s="1" t="s">
        <v>91</v>
      </c>
      <c r="E1264" s="1" t="s">
        <v>3</v>
      </c>
      <c r="F1264" s="1" t="s">
        <v>4</v>
      </c>
      <c r="G1264" s="1" t="s">
        <v>132</v>
      </c>
      <c r="H1264" s="1" t="s">
        <v>74</v>
      </c>
      <c r="I1264" s="1" t="s">
        <v>1451</v>
      </c>
      <c r="J1264" s="1">
        <v>10000</v>
      </c>
      <c r="K1264" s="1">
        <v>10469</v>
      </c>
      <c r="L1264" s="1">
        <v>287</v>
      </c>
      <c r="M1264" s="1">
        <v>0</v>
      </c>
      <c r="N1264" s="1">
        <v>4.4000000000000004</v>
      </c>
      <c r="O1264" s="1">
        <v>70</v>
      </c>
      <c r="P1264" s="1">
        <v>99</v>
      </c>
      <c r="Q1264" s="9">
        <v>27663982</v>
      </c>
      <c r="R1264" s="3">
        <v>40000000</v>
      </c>
    </row>
    <row r="1265" spans="1:18" x14ac:dyDescent="0.25">
      <c r="A1265" s="1" t="s">
        <v>6896</v>
      </c>
      <c r="B1265" s="2">
        <v>42164</v>
      </c>
      <c r="C1265" s="1" t="s">
        <v>32</v>
      </c>
      <c r="D1265" s="1" t="s">
        <v>20</v>
      </c>
      <c r="E1265" s="1" t="s">
        <v>3</v>
      </c>
      <c r="F1265" s="1" t="s">
        <v>4</v>
      </c>
      <c r="G1265" s="1" t="s">
        <v>132</v>
      </c>
      <c r="H1265" s="1" t="s">
        <v>3919</v>
      </c>
      <c r="I1265" s="1" t="s">
        <v>2703</v>
      </c>
      <c r="J1265" s="1">
        <v>10000</v>
      </c>
      <c r="K1265" s="1">
        <v>10691</v>
      </c>
      <c r="L1265" s="1">
        <v>24</v>
      </c>
      <c r="M1265" s="1">
        <v>0</v>
      </c>
      <c r="N1265" s="1">
        <v>5.7</v>
      </c>
      <c r="O1265" s="1">
        <v>97</v>
      </c>
      <c r="P1265" s="1">
        <v>107</v>
      </c>
      <c r="Q1265" s="9">
        <v>26284475</v>
      </c>
      <c r="R1265" s="3">
        <v>17000000</v>
      </c>
    </row>
    <row r="1266" spans="1:18" x14ac:dyDescent="0.25">
      <c r="A1266" s="1" t="s">
        <v>6976</v>
      </c>
      <c r="B1266" s="2">
        <v>42050</v>
      </c>
      <c r="C1266" s="1" t="s">
        <v>32</v>
      </c>
      <c r="D1266" s="1" t="s">
        <v>91</v>
      </c>
      <c r="E1266" s="1" t="s">
        <v>3</v>
      </c>
      <c r="F1266" s="1" t="s">
        <v>4</v>
      </c>
      <c r="G1266" s="1" t="s">
        <v>132</v>
      </c>
      <c r="H1266" s="1" t="s">
        <v>3919</v>
      </c>
      <c r="I1266" s="1" t="s">
        <v>6977</v>
      </c>
      <c r="J1266" s="1">
        <v>10000</v>
      </c>
      <c r="K1266" s="1">
        <v>11771</v>
      </c>
      <c r="L1266" s="1">
        <v>26</v>
      </c>
      <c r="M1266" s="1">
        <v>0</v>
      </c>
      <c r="N1266" s="1">
        <v>5.2</v>
      </c>
      <c r="O1266" s="1">
        <v>152</v>
      </c>
      <c r="P1266" s="1">
        <v>83</v>
      </c>
      <c r="Q1266" s="9">
        <v>25799043</v>
      </c>
      <c r="R1266" s="3">
        <v>3300000</v>
      </c>
    </row>
    <row r="1267" spans="1:18" x14ac:dyDescent="0.25">
      <c r="A1267" s="1" t="s">
        <v>412</v>
      </c>
      <c r="B1267" s="2">
        <v>30368</v>
      </c>
      <c r="C1267" s="1" t="s">
        <v>32</v>
      </c>
      <c r="D1267" s="1" t="s">
        <v>2</v>
      </c>
      <c r="E1267" s="1" t="s">
        <v>3</v>
      </c>
      <c r="F1267" s="1" t="s">
        <v>4</v>
      </c>
      <c r="G1267" s="1" t="s">
        <v>132</v>
      </c>
      <c r="H1267" s="1" t="s">
        <v>413</v>
      </c>
      <c r="I1267" s="1" t="s">
        <v>197</v>
      </c>
      <c r="J1267" s="1">
        <v>10000</v>
      </c>
      <c r="K1267" s="1">
        <v>12097</v>
      </c>
      <c r="L1267" s="1">
        <v>0</v>
      </c>
      <c r="M1267" s="1">
        <v>10000</v>
      </c>
      <c r="N1267" s="1">
        <v>7.2</v>
      </c>
      <c r="O1267" s="1">
        <v>60</v>
      </c>
      <c r="P1267" s="1">
        <v>114</v>
      </c>
      <c r="Q1267" s="9">
        <v>25600000</v>
      </c>
      <c r="R1267" s="3">
        <v>10000000</v>
      </c>
    </row>
    <row r="1268" spans="1:18" x14ac:dyDescent="0.25">
      <c r="A1268" s="1" t="s">
        <v>1892</v>
      </c>
      <c r="B1268" s="2">
        <v>36155</v>
      </c>
      <c r="C1268" s="1" t="s">
        <v>32</v>
      </c>
      <c r="D1268" s="1" t="s">
        <v>40</v>
      </c>
      <c r="E1268" s="1" t="s">
        <v>3</v>
      </c>
      <c r="F1268" s="1" t="s">
        <v>4</v>
      </c>
      <c r="G1268" s="1" t="s">
        <v>28</v>
      </c>
      <c r="H1268" s="1" t="s">
        <v>1008</v>
      </c>
      <c r="I1268" s="1" t="s">
        <v>1893</v>
      </c>
      <c r="J1268" s="1">
        <v>10000</v>
      </c>
      <c r="K1268" s="1">
        <v>14275</v>
      </c>
      <c r="L1268" s="1">
        <v>7</v>
      </c>
      <c r="M1268" s="1">
        <v>0</v>
      </c>
      <c r="N1268" s="1">
        <v>6.2</v>
      </c>
      <c r="O1268" s="1">
        <v>34</v>
      </c>
      <c r="P1268" s="1">
        <v>86</v>
      </c>
      <c r="Q1268" s="9">
        <v>22717758</v>
      </c>
      <c r="R1268" s="3">
        <v>40000000</v>
      </c>
    </row>
    <row r="1269" spans="1:18" x14ac:dyDescent="0.25">
      <c r="A1269" s="1" t="s">
        <v>5699</v>
      </c>
      <c r="B1269" s="2">
        <v>40402</v>
      </c>
      <c r="C1269" s="1" t="s">
        <v>32</v>
      </c>
      <c r="D1269" s="1" t="s">
        <v>2</v>
      </c>
      <c r="E1269" s="1" t="s">
        <v>3</v>
      </c>
      <c r="F1269" s="1" t="s">
        <v>4</v>
      </c>
      <c r="G1269" s="1" t="s">
        <v>132</v>
      </c>
      <c r="H1269" s="1" t="s">
        <v>3919</v>
      </c>
      <c r="I1269" s="1" t="s">
        <v>3612</v>
      </c>
      <c r="J1269" s="1">
        <v>10000</v>
      </c>
      <c r="K1269" s="1">
        <v>11799</v>
      </c>
      <c r="L1269" s="1">
        <v>549</v>
      </c>
      <c r="M1269" s="1">
        <v>27000</v>
      </c>
      <c r="N1269" s="1">
        <v>7.4</v>
      </c>
      <c r="O1269" s="1">
        <v>239</v>
      </c>
      <c r="P1269" s="1">
        <v>133</v>
      </c>
      <c r="Q1269" s="9">
        <v>21129348</v>
      </c>
      <c r="R1269" s="3">
        <v>35000000</v>
      </c>
    </row>
    <row r="1270" spans="1:18" x14ac:dyDescent="0.25">
      <c r="A1270" s="1" t="s">
        <v>4062</v>
      </c>
      <c r="B1270" s="2">
        <v>38575</v>
      </c>
      <c r="C1270" s="1" t="s">
        <v>32</v>
      </c>
      <c r="D1270" s="1" t="s">
        <v>9</v>
      </c>
      <c r="E1270" s="1" t="s">
        <v>3</v>
      </c>
      <c r="F1270" s="1" t="s">
        <v>4</v>
      </c>
      <c r="G1270" s="1" t="s">
        <v>92</v>
      </c>
      <c r="H1270" s="1" t="s">
        <v>3431</v>
      </c>
      <c r="I1270" s="1" t="s">
        <v>3266</v>
      </c>
      <c r="J1270" s="1">
        <v>10000</v>
      </c>
      <c r="K1270" s="1">
        <v>20563</v>
      </c>
      <c r="L1270" s="1">
        <v>51</v>
      </c>
      <c r="M1270" s="1">
        <v>0</v>
      </c>
      <c r="N1270" s="1">
        <v>7.3</v>
      </c>
      <c r="O1270" s="1">
        <v>155</v>
      </c>
      <c r="P1270" s="1">
        <v>126</v>
      </c>
      <c r="Q1270" s="9">
        <v>18324242</v>
      </c>
      <c r="R1270" s="3">
        <v>35000000</v>
      </c>
    </row>
    <row r="1271" spans="1:18" x14ac:dyDescent="0.25">
      <c r="A1271" s="1" t="s">
        <v>4627</v>
      </c>
      <c r="B1271" s="2">
        <v>39204</v>
      </c>
      <c r="C1271" s="1" t="s">
        <v>32</v>
      </c>
      <c r="D1271" s="1" t="s">
        <v>2</v>
      </c>
      <c r="E1271" s="1" t="s">
        <v>3</v>
      </c>
      <c r="F1271" s="1" t="s">
        <v>4</v>
      </c>
      <c r="G1271" s="1" t="s">
        <v>92</v>
      </c>
      <c r="H1271" s="1" t="s">
        <v>608</v>
      </c>
      <c r="I1271" s="1" t="s">
        <v>2051</v>
      </c>
      <c r="J1271" s="1">
        <v>10000</v>
      </c>
      <c r="K1271" s="1">
        <v>17211</v>
      </c>
      <c r="L1271" s="1">
        <v>0</v>
      </c>
      <c r="M1271" s="1">
        <v>0</v>
      </c>
      <c r="N1271" s="1">
        <v>7.7</v>
      </c>
      <c r="O1271" s="1">
        <v>356</v>
      </c>
      <c r="P1271" s="1">
        <v>96</v>
      </c>
      <c r="Q1271" s="9">
        <v>17114882</v>
      </c>
      <c r="R1271" s="3">
        <v>25000000</v>
      </c>
    </row>
    <row r="1272" spans="1:18" x14ac:dyDescent="0.25">
      <c r="A1272" s="1" t="s">
        <v>1273</v>
      </c>
      <c r="B1272" s="2">
        <v>34722</v>
      </c>
      <c r="C1272" s="1" t="s">
        <v>32</v>
      </c>
      <c r="D1272" s="1" t="s">
        <v>77</v>
      </c>
      <c r="E1272" s="1" t="s">
        <v>3</v>
      </c>
      <c r="F1272" s="1" t="s">
        <v>4</v>
      </c>
      <c r="G1272" s="1" t="s">
        <v>92</v>
      </c>
      <c r="H1272" s="1" t="s">
        <v>608</v>
      </c>
      <c r="I1272" s="1" t="s">
        <v>1274</v>
      </c>
      <c r="J1272" s="1">
        <v>10000</v>
      </c>
      <c r="K1272" s="1">
        <v>13433</v>
      </c>
      <c r="L1272" s="1">
        <v>10</v>
      </c>
      <c r="M1272" s="1">
        <v>0</v>
      </c>
      <c r="N1272" s="1">
        <v>6.6</v>
      </c>
      <c r="O1272" s="1">
        <v>56</v>
      </c>
      <c r="P1272" s="1">
        <v>98</v>
      </c>
      <c r="Q1272" s="9">
        <v>16115878</v>
      </c>
      <c r="R1272" s="3">
        <v>8000000</v>
      </c>
    </row>
    <row r="1273" spans="1:18" x14ac:dyDescent="0.25">
      <c r="A1273" s="1" t="s">
        <v>5068</v>
      </c>
      <c r="B1273" s="2">
        <v>39701</v>
      </c>
      <c r="C1273" s="1" t="s">
        <v>32</v>
      </c>
      <c r="D1273" s="1" t="s">
        <v>9</v>
      </c>
      <c r="E1273" s="1" t="s">
        <v>3</v>
      </c>
      <c r="F1273" s="1" t="s">
        <v>4</v>
      </c>
      <c r="G1273" s="1" t="s">
        <v>92</v>
      </c>
      <c r="H1273" s="1" t="s">
        <v>3431</v>
      </c>
      <c r="I1273" s="1" t="s">
        <v>3078</v>
      </c>
      <c r="J1273" s="1">
        <v>10000</v>
      </c>
      <c r="K1273" s="1">
        <v>11114</v>
      </c>
      <c r="L1273" s="1">
        <v>0</v>
      </c>
      <c r="M1273" s="1">
        <v>16000</v>
      </c>
      <c r="N1273" s="1">
        <v>7.6</v>
      </c>
      <c r="O1273" s="1">
        <v>388</v>
      </c>
      <c r="P1273" s="1">
        <v>131</v>
      </c>
      <c r="Q1273" s="9">
        <v>15700000</v>
      </c>
      <c r="R1273" s="3">
        <v>15000000</v>
      </c>
    </row>
    <row r="1274" spans="1:18" x14ac:dyDescent="0.25">
      <c r="A1274" s="1" t="s">
        <v>1277</v>
      </c>
      <c r="B1274" s="2">
        <v>34775</v>
      </c>
      <c r="C1274" s="1" t="s">
        <v>32</v>
      </c>
      <c r="D1274" s="1" t="s">
        <v>9</v>
      </c>
      <c r="E1274" s="1" t="s">
        <v>3</v>
      </c>
      <c r="F1274" s="1" t="s">
        <v>4</v>
      </c>
      <c r="G1274" s="1" t="s">
        <v>92</v>
      </c>
      <c r="H1274" s="1" t="s">
        <v>1008</v>
      </c>
      <c r="I1274" s="1" t="s">
        <v>1278</v>
      </c>
      <c r="J1274" s="1">
        <v>10000</v>
      </c>
      <c r="K1274" s="1">
        <v>15820</v>
      </c>
      <c r="L1274" s="1">
        <v>596</v>
      </c>
      <c r="M1274" s="1">
        <v>943</v>
      </c>
      <c r="N1274" s="1">
        <v>5.0999999999999996</v>
      </c>
      <c r="O1274" s="1">
        <v>34</v>
      </c>
      <c r="P1274" s="1">
        <v>135</v>
      </c>
      <c r="Q1274" s="9">
        <v>10400000</v>
      </c>
      <c r="R1274" s="3">
        <v>50000000</v>
      </c>
    </row>
    <row r="1275" spans="1:18" x14ac:dyDescent="0.25">
      <c r="A1275" s="1" t="s">
        <v>5942</v>
      </c>
      <c r="B1275" s="2">
        <v>40878</v>
      </c>
      <c r="C1275" s="1" t="s">
        <v>32</v>
      </c>
      <c r="D1275" s="1" t="s">
        <v>77</v>
      </c>
      <c r="E1275" s="1" t="s">
        <v>3</v>
      </c>
      <c r="F1275" s="1" t="s">
        <v>4</v>
      </c>
      <c r="G1275" s="1" t="s">
        <v>92</v>
      </c>
      <c r="H1275" s="1" t="s">
        <v>5882</v>
      </c>
      <c r="I1275" s="1" t="s">
        <v>2020</v>
      </c>
      <c r="J1275" s="1">
        <v>10000</v>
      </c>
      <c r="K1275" s="1">
        <v>11431</v>
      </c>
      <c r="L1275" s="1">
        <v>37</v>
      </c>
      <c r="M1275" s="1">
        <v>7000</v>
      </c>
      <c r="N1275" s="1">
        <v>5.8</v>
      </c>
      <c r="O1275" s="1">
        <v>190</v>
      </c>
      <c r="P1275" s="1">
        <v>110</v>
      </c>
      <c r="Q1275" s="9">
        <v>10324441</v>
      </c>
      <c r="R1275" s="3">
        <v>25000000</v>
      </c>
    </row>
    <row r="1276" spans="1:18" x14ac:dyDescent="0.25">
      <c r="A1276" s="1" t="s">
        <v>73</v>
      </c>
      <c r="B1276" s="2">
        <v>20026</v>
      </c>
      <c r="C1276" s="1" t="s">
        <v>1</v>
      </c>
      <c r="D1276" s="1" t="s">
        <v>2</v>
      </c>
      <c r="E1276" s="1" t="s">
        <v>3</v>
      </c>
      <c r="F1276" s="1" t="s">
        <v>4</v>
      </c>
      <c r="G1276" s="1" t="s">
        <v>5</v>
      </c>
      <c r="H1276" s="1" t="s">
        <v>74</v>
      </c>
      <c r="I1276" s="1" t="s">
        <v>75</v>
      </c>
      <c r="J1276" s="1">
        <v>10000</v>
      </c>
      <c r="K1276" s="1">
        <v>11094</v>
      </c>
      <c r="L1276" s="1">
        <v>603</v>
      </c>
      <c r="M1276" s="1">
        <v>0</v>
      </c>
      <c r="N1276" s="1">
        <v>8.1999999999999993</v>
      </c>
      <c r="O1276" s="1">
        <v>134</v>
      </c>
      <c r="P1276" s="1">
        <v>108</v>
      </c>
      <c r="Q1276" s="9">
        <v>9600000</v>
      </c>
      <c r="R1276" s="3">
        <v>910000</v>
      </c>
    </row>
    <row r="1277" spans="1:18" x14ac:dyDescent="0.25">
      <c r="A1277" s="1" t="s">
        <v>5400</v>
      </c>
      <c r="B1277" s="2">
        <v>39860</v>
      </c>
      <c r="C1277" s="1" t="s">
        <v>32</v>
      </c>
      <c r="D1277" s="1" t="s">
        <v>40</v>
      </c>
      <c r="E1277" s="1" t="s">
        <v>3</v>
      </c>
      <c r="F1277" s="1" t="s">
        <v>83</v>
      </c>
      <c r="G1277" s="1" t="s">
        <v>132</v>
      </c>
      <c r="H1277" s="1" t="s">
        <v>5401</v>
      </c>
      <c r="I1277" s="1" t="s">
        <v>228</v>
      </c>
      <c r="J1277" s="1">
        <v>10000</v>
      </c>
      <c r="K1277" s="1">
        <v>11769</v>
      </c>
      <c r="L1277" s="1">
        <v>0</v>
      </c>
      <c r="M1277" s="1">
        <v>19000</v>
      </c>
      <c r="N1277" s="1">
        <v>6.8</v>
      </c>
      <c r="O1277" s="1">
        <v>292</v>
      </c>
      <c r="P1277" s="1">
        <v>123</v>
      </c>
      <c r="Q1277" s="9">
        <v>7689458</v>
      </c>
      <c r="R1277" s="3">
        <v>40000000</v>
      </c>
    </row>
    <row r="1278" spans="1:18" x14ac:dyDescent="0.25">
      <c r="A1278" s="1" t="s">
        <v>1959</v>
      </c>
      <c r="B1278" s="2">
        <v>36230</v>
      </c>
      <c r="C1278" s="1" t="s">
        <v>32</v>
      </c>
      <c r="D1278" s="1" t="s">
        <v>9</v>
      </c>
      <c r="E1278" s="1" t="s">
        <v>3</v>
      </c>
      <c r="F1278" s="1" t="s">
        <v>4</v>
      </c>
      <c r="G1278" s="1" t="s">
        <v>92</v>
      </c>
      <c r="H1278" s="1" t="s">
        <v>608</v>
      </c>
      <c r="I1278" s="1" t="s">
        <v>523</v>
      </c>
      <c r="J1278" s="1">
        <v>10000</v>
      </c>
      <c r="K1278" s="1">
        <v>10368</v>
      </c>
      <c r="L1278" s="1">
        <v>956</v>
      </c>
      <c r="M1278" s="1">
        <v>860</v>
      </c>
      <c r="N1278" s="1">
        <v>6.6</v>
      </c>
      <c r="O1278" s="1">
        <v>47</v>
      </c>
      <c r="P1278" s="1">
        <v>107</v>
      </c>
      <c r="Q1278" s="9">
        <v>4741987</v>
      </c>
      <c r="R1278" s="3">
        <v>14000000</v>
      </c>
    </row>
    <row r="1279" spans="1:18" x14ac:dyDescent="0.25">
      <c r="A1279" s="1" t="s">
        <v>1007</v>
      </c>
      <c r="B1279" s="2">
        <v>34284</v>
      </c>
      <c r="C1279" s="1" t="s">
        <v>32</v>
      </c>
      <c r="D1279" s="1" t="s">
        <v>77</v>
      </c>
      <c r="E1279" s="1" t="s">
        <v>3</v>
      </c>
      <c r="F1279" s="1" t="s">
        <v>83</v>
      </c>
      <c r="G1279" s="1" t="s">
        <v>92</v>
      </c>
      <c r="H1279" s="1" t="s">
        <v>1008</v>
      </c>
      <c r="I1279" s="1" t="s">
        <v>1009</v>
      </c>
      <c r="J1279" s="1">
        <v>10000</v>
      </c>
      <c r="K1279" s="1">
        <v>13160</v>
      </c>
      <c r="L1279" s="1">
        <v>34</v>
      </c>
      <c r="M1279" s="1">
        <v>561</v>
      </c>
      <c r="N1279" s="1">
        <v>6.6</v>
      </c>
      <c r="O1279" s="1">
        <v>30</v>
      </c>
      <c r="P1279" s="1">
        <v>100</v>
      </c>
      <c r="Q1279" s="9">
        <v>3275585</v>
      </c>
      <c r="R1279" s="3">
        <v>11500000</v>
      </c>
    </row>
    <row r="1280" spans="1:18" x14ac:dyDescent="0.25">
      <c r="A1280" s="1" t="s">
        <v>5881</v>
      </c>
      <c r="B1280" s="2">
        <v>40780</v>
      </c>
      <c r="C1280" s="1" t="s">
        <v>32</v>
      </c>
      <c r="D1280" s="1" t="s">
        <v>9</v>
      </c>
      <c r="E1280" s="1" t="s">
        <v>3</v>
      </c>
      <c r="F1280" s="1" t="s">
        <v>1623</v>
      </c>
      <c r="G1280" s="1" t="s">
        <v>92</v>
      </c>
      <c r="H1280" s="1" t="s">
        <v>5882</v>
      </c>
      <c r="I1280" s="1" t="s">
        <v>2331</v>
      </c>
      <c r="J1280" s="1">
        <v>10000</v>
      </c>
      <c r="K1280" s="1">
        <v>15835</v>
      </c>
      <c r="L1280" s="1">
        <v>3000</v>
      </c>
      <c r="M1280" s="1">
        <v>50000</v>
      </c>
      <c r="N1280" s="1">
        <v>7.1</v>
      </c>
      <c r="O1280" s="1">
        <v>439</v>
      </c>
      <c r="P1280" s="1">
        <v>130</v>
      </c>
      <c r="Q1280" s="9">
        <v>3029870</v>
      </c>
      <c r="R1280" s="3">
        <v>7400000</v>
      </c>
    </row>
    <row r="1281" spans="1:18" x14ac:dyDescent="0.25">
      <c r="A1281" s="1" t="s">
        <v>1302</v>
      </c>
      <c r="B1281" s="2">
        <v>35390</v>
      </c>
      <c r="C1281" s="1" t="s">
        <v>32</v>
      </c>
      <c r="D1281" s="1" t="s">
        <v>61</v>
      </c>
      <c r="E1281" s="1" t="s">
        <v>3</v>
      </c>
      <c r="F1281" s="1" t="s">
        <v>4</v>
      </c>
      <c r="G1281" s="1" t="s">
        <v>92</v>
      </c>
      <c r="H1281" s="1" t="s">
        <v>1008</v>
      </c>
      <c r="I1281" s="1" t="s">
        <v>1303</v>
      </c>
      <c r="J1281" s="1">
        <v>10000</v>
      </c>
      <c r="K1281" s="1">
        <v>11459</v>
      </c>
      <c r="L1281" s="1">
        <v>232</v>
      </c>
      <c r="M1281" s="1">
        <v>0</v>
      </c>
      <c r="N1281" s="1">
        <v>6.9</v>
      </c>
      <c r="O1281" s="1">
        <v>42</v>
      </c>
      <c r="P1281" s="1">
        <v>108</v>
      </c>
      <c r="Q1281" s="9">
        <v>2961991</v>
      </c>
      <c r="R1281" s="3">
        <v>3300000</v>
      </c>
    </row>
    <row r="1282" spans="1:18" x14ac:dyDescent="0.25">
      <c r="A1282" s="1" t="s">
        <v>6670</v>
      </c>
      <c r="B1282" s="2">
        <v>41912</v>
      </c>
      <c r="C1282" s="1" t="s">
        <v>32</v>
      </c>
      <c r="D1282" s="1" t="s">
        <v>61</v>
      </c>
      <c r="E1282" s="1" t="s">
        <v>3</v>
      </c>
      <c r="F1282" s="1" t="s">
        <v>4</v>
      </c>
      <c r="G1282" s="1" t="s">
        <v>92</v>
      </c>
      <c r="H1282" s="1" t="s">
        <v>3431</v>
      </c>
      <c r="I1282" s="1" t="s">
        <v>2737</v>
      </c>
      <c r="J1282" s="1">
        <v>10000</v>
      </c>
      <c r="K1282" s="1">
        <v>12897</v>
      </c>
      <c r="L1282" s="1">
        <v>52</v>
      </c>
      <c r="M1282" s="1">
        <v>13000</v>
      </c>
      <c r="N1282" s="1">
        <v>7</v>
      </c>
      <c r="O1282" s="1">
        <v>163</v>
      </c>
      <c r="P1282" s="1">
        <v>112</v>
      </c>
      <c r="Q1282" s="9">
        <v>2445646</v>
      </c>
      <c r="R1282" s="3">
        <v>5000000</v>
      </c>
    </row>
    <row r="1283" spans="1:18" x14ac:dyDescent="0.25">
      <c r="A1283" s="1" t="s">
        <v>5606</v>
      </c>
      <c r="B1283" s="2">
        <v>40203</v>
      </c>
      <c r="C1283" s="1" t="s">
        <v>32</v>
      </c>
      <c r="D1283" s="1" t="s">
        <v>9</v>
      </c>
      <c r="E1283" s="1" t="s">
        <v>3</v>
      </c>
      <c r="F1283" s="1" t="s">
        <v>83</v>
      </c>
      <c r="G1283" s="1" t="s">
        <v>92</v>
      </c>
      <c r="H1283" s="1" t="s">
        <v>5401</v>
      </c>
      <c r="I1283" s="1" t="s">
        <v>3112</v>
      </c>
      <c r="J1283" s="1">
        <v>10000</v>
      </c>
      <c r="K1283" s="1">
        <v>12867</v>
      </c>
      <c r="L1283" s="1">
        <v>132</v>
      </c>
      <c r="M1283" s="1">
        <v>33000</v>
      </c>
      <c r="N1283" s="1">
        <v>7.2</v>
      </c>
      <c r="O1283" s="1">
        <v>328</v>
      </c>
      <c r="P1283" s="1">
        <v>103</v>
      </c>
      <c r="Q1283" s="9">
        <v>2412045</v>
      </c>
      <c r="R1283" s="3">
        <v>15000000</v>
      </c>
    </row>
    <row r="1284" spans="1:18" x14ac:dyDescent="0.25">
      <c r="A1284" s="1" t="s">
        <v>6502</v>
      </c>
      <c r="B1284" s="2">
        <v>41493</v>
      </c>
      <c r="C1284" s="1" t="s">
        <v>32</v>
      </c>
      <c r="D1284" s="1" t="s">
        <v>9</v>
      </c>
      <c r="E1284" s="1" t="s">
        <v>3</v>
      </c>
      <c r="F1284" s="1" t="s">
        <v>83</v>
      </c>
      <c r="G1284" s="1" t="s">
        <v>132</v>
      </c>
      <c r="H1284" s="1" t="s">
        <v>5882</v>
      </c>
      <c r="I1284" s="1" t="s">
        <v>6503</v>
      </c>
      <c r="J1284" s="1">
        <v>10000</v>
      </c>
      <c r="K1284" s="1">
        <v>13180</v>
      </c>
      <c r="L1284" s="1">
        <v>129</v>
      </c>
      <c r="M1284" s="1">
        <v>12000</v>
      </c>
      <c r="N1284" s="1">
        <v>6.9</v>
      </c>
      <c r="O1284" s="1">
        <v>200</v>
      </c>
      <c r="P1284" s="1">
        <v>116</v>
      </c>
      <c r="Q1284" s="9">
        <v>2268296</v>
      </c>
      <c r="R1284" s="3">
        <v>6500000</v>
      </c>
    </row>
    <row r="1285" spans="1:18" x14ac:dyDescent="0.25">
      <c r="A1285" s="1" t="s">
        <v>6515</v>
      </c>
      <c r="B1285" s="2">
        <v>41399</v>
      </c>
      <c r="C1285" s="1" t="s">
        <v>32</v>
      </c>
      <c r="D1285" s="1" t="s">
        <v>9</v>
      </c>
      <c r="E1285" s="1" t="s">
        <v>3</v>
      </c>
      <c r="F1285" s="1" t="s">
        <v>4</v>
      </c>
      <c r="G1285" s="1" t="s">
        <v>92</v>
      </c>
      <c r="H1285" s="1" t="s">
        <v>3431</v>
      </c>
      <c r="I1285" s="1" t="s">
        <v>2548</v>
      </c>
      <c r="J1285" s="1">
        <v>10000</v>
      </c>
      <c r="K1285" s="1">
        <v>11019</v>
      </c>
      <c r="L1285" s="1">
        <v>115</v>
      </c>
      <c r="M1285" s="1">
        <v>0</v>
      </c>
      <c r="N1285" s="1">
        <v>6.6</v>
      </c>
      <c r="O1285" s="1">
        <v>230</v>
      </c>
      <c r="P1285" s="1">
        <v>120</v>
      </c>
      <c r="Q1285" s="9">
        <v>1984743</v>
      </c>
      <c r="R1285" s="3">
        <v>16000000</v>
      </c>
    </row>
    <row r="1286" spans="1:18" x14ac:dyDescent="0.25">
      <c r="A1286" s="1" t="s">
        <v>6961</v>
      </c>
      <c r="B1286" s="2">
        <v>42011</v>
      </c>
      <c r="C1286" s="1" t="s">
        <v>32</v>
      </c>
      <c r="D1286" s="1" t="s">
        <v>9</v>
      </c>
      <c r="E1286" s="1" t="s">
        <v>3</v>
      </c>
      <c r="F1286" s="1" t="s">
        <v>4</v>
      </c>
      <c r="G1286" s="1" t="s">
        <v>92</v>
      </c>
      <c r="H1286" s="1" t="s">
        <v>5882</v>
      </c>
      <c r="I1286" s="1" t="s">
        <v>6962</v>
      </c>
      <c r="J1286" s="1">
        <v>10000</v>
      </c>
      <c r="K1286" s="1">
        <v>11184</v>
      </c>
      <c r="L1286" s="1">
        <v>22</v>
      </c>
      <c r="M1286" s="1">
        <v>0</v>
      </c>
      <c r="N1286" s="1">
        <v>6.9</v>
      </c>
      <c r="O1286" s="1">
        <v>168</v>
      </c>
      <c r="P1286" s="1">
        <v>102</v>
      </c>
      <c r="Q1286" s="9">
        <v>1477002</v>
      </c>
      <c r="R1286" s="3">
        <v>2000000</v>
      </c>
    </row>
    <row r="1287" spans="1:18" x14ac:dyDescent="0.25">
      <c r="A1287" s="1" t="s">
        <v>3918</v>
      </c>
      <c r="B1287" s="2">
        <v>38510</v>
      </c>
      <c r="C1287" s="1" t="s">
        <v>32</v>
      </c>
      <c r="D1287" s="1" t="s">
        <v>20</v>
      </c>
      <c r="E1287" s="1" t="s">
        <v>3</v>
      </c>
      <c r="F1287" s="1" t="s">
        <v>83</v>
      </c>
      <c r="G1287" s="1" t="s">
        <v>92</v>
      </c>
      <c r="H1287" s="1" t="s">
        <v>3919</v>
      </c>
      <c r="I1287" s="1" t="s">
        <v>3920</v>
      </c>
      <c r="J1287" s="1">
        <v>10000</v>
      </c>
      <c r="K1287" s="1">
        <v>12496</v>
      </c>
      <c r="L1287" s="1">
        <v>3</v>
      </c>
      <c r="M1287" s="1">
        <v>0</v>
      </c>
      <c r="N1287" s="1">
        <v>7.1</v>
      </c>
      <c r="O1287" s="1">
        <v>365</v>
      </c>
      <c r="P1287" s="1">
        <v>84</v>
      </c>
      <c r="Q1287" s="9">
        <v>379122</v>
      </c>
      <c r="R1287" s="3">
        <v>450000</v>
      </c>
    </row>
    <row r="1288" spans="1:18" x14ac:dyDescent="0.25">
      <c r="A1288" s="1" t="s">
        <v>607</v>
      </c>
      <c r="B1288" s="2">
        <v>31873</v>
      </c>
      <c r="C1288" s="1" t="s">
        <v>32</v>
      </c>
      <c r="D1288" s="1" t="s">
        <v>2</v>
      </c>
      <c r="E1288" s="1" t="s">
        <v>3</v>
      </c>
      <c r="F1288" s="1" t="s">
        <v>4</v>
      </c>
      <c r="G1288" s="1" t="s">
        <v>92</v>
      </c>
      <c r="H1288" s="1" t="s">
        <v>608</v>
      </c>
      <c r="I1288" s="1" t="s">
        <v>609</v>
      </c>
      <c r="J1288" s="1">
        <v>10000</v>
      </c>
      <c r="K1288" s="1">
        <v>11083</v>
      </c>
      <c r="L1288" s="1">
        <v>212</v>
      </c>
      <c r="M1288" s="1">
        <v>314</v>
      </c>
      <c r="N1288" s="1">
        <v>5.9</v>
      </c>
      <c r="O1288" s="1">
        <v>68</v>
      </c>
      <c r="P1288" s="1">
        <v>102</v>
      </c>
      <c r="Q1288" s="9">
        <v>354704</v>
      </c>
      <c r="R1288" s="3">
        <v>1300000</v>
      </c>
    </row>
    <row r="1289" spans="1:18" x14ac:dyDescent="0.25">
      <c r="A1289" s="1" t="s">
        <v>1301</v>
      </c>
      <c r="B1289" s="2">
        <v>35428</v>
      </c>
      <c r="C1289" s="1" t="s">
        <v>32</v>
      </c>
      <c r="D1289" s="1" t="s">
        <v>2</v>
      </c>
      <c r="E1289" s="1" t="s">
        <v>3</v>
      </c>
      <c r="F1289" s="1" t="s">
        <v>4</v>
      </c>
      <c r="G1289" s="1" t="s">
        <v>92</v>
      </c>
      <c r="H1289" s="1" t="s">
        <v>608</v>
      </c>
      <c r="I1289" s="1" t="s">
        <v>906</v>
      </c>
      <c r="J1289" s="1">
        <v>10000</v>
      </c>
      <c r="K1289" s="1">
        <v>13718</v>
      </c>
      <c r="L1289" s="1">
        <v>18000</v>
      </c>
      <c r="M1289" s="1">
        <v>225</v>
      </c>
      <c r="N1289" s="1">
        <v>6.1</v>
      </c>
      <c r="O1289" s="1">
        <v>37</v>
      </c>
      <c r="P1289" s="1">
        <v>97</v>
      </c>
      <c r="Q1289" s="9">
        <v>326308</v>
      </c>
      <c r="R1289" s="3">
        <v>5000000</v>
      </c>
    </row>
    <row r="1290" spans="1:18" x14ac:dyDescent="0.25">
      <c r="A1290" s="1" t="s">
        <v>5740</v>
      </c>
      <c r="B1290" s="2">
        <v>40321</v>
      </c>
      <c r="C1290" s="1" t="s">
        <v>32</v>
      </c>
      <c r="D1290" s="1" t="s">
        <v>77</v>
      </c>
      <c r="E1290" s="1" t="s">
        <v>3</v>
      </c>
      <c r="F1290" s="1" t="s">
        <v>83</v>
      </c>
      <c r="G1290" s="1" t="s">
        <v>132</v>
      </c>
      <c r="H1290" s="1" t="s">
        <v>5741</v>
      </c>
      <c r="I1290" s="1" t="s">
        <v>923</v>
      </c>
      <c r="J1290" s="1">
        <v>10000</v>
      </c>
      <c r="K1290" s="1">
        <v>11770</v>
      </c>
      <c r="L1290" s="1">
        <v>36</v>
      </c>
      <c r="M1290" s="1">
        <v>0</v>
      </c>
      <c r="N1290" s="1">
        <v>6.9</v>
      </c>
      <c r="O1290" s="1">
        <v>68</v>
      </c>
      <c r="P1290" s="1">
        <v>98</v>
      </c>
      <c r="Q1290" s="9">
        <v>117190</v>
      </c>
      <c r="R1290" s="3">
        <v>8000000</v>
      </c>
    </row>
    <row r="1291" spans="1:18" x14ac:dyDescent="0.25">
      <c r="A1291" s="1" t="s">
        <v>5428</v>
      </c>
      <c r="B1291" s="2">
        <v>39916</v>
      </c>
      <c r="C1291" s="1" t="s">
        <v>32</v>
      </c>
      <c r="D1291" s="1" t="s">
        <v>40</v>
      </c>
      <c r="E1291" s="1" t="s">
        <v>3</v>
      </c>
      <c r="F1291" s="1" t="s">
        <v>4</v>
      </c>
      <c r="G1291" s="1" t="s">
        <v>92</v>
      </c>
      <c r="H1291" s="1" t="s">
        <v>608</v>
      </c>
      <c r="I1291" s="1" t="s">
        <v>4150</v>
      </c>
      <c r="J1291" s="1">
        <v>10000</v>
      </c>
      <c r="K1291" s="1">
        <v>23566</v>
      </c>
      <c r="L1291" s="1">
        <v>214</v>
      </c>
      <c r="M1291" s="1">
        <v>32000</v>
      </c>
      <c r="N1291" s="1">
        <v>7.3</v>
      </c>
      <c r="O1291" s="1">
        <v>355</v>
      </c>
      <c r="P1291" s="1">
        <v>111</v>
      </c>
      <c r="Q1291" s="9">
        <v>56692</v>
      </c>
      <c r="R1291" s="3">
        <v>25000000</v>
      </c>
    </row>
    <row r="1292" spans="1:18" x14ac:dyDescent="0.25">
      <c r="A1292" s="1" t="s">
        <v>6647</v>
      </c>
      <c r="B1292" s="2">
        <v>41852</v>
      </c>
      <c r="C1292" s="1" t="s">
        <v>32</v>
      </c>
      <c r="D1292" s="1" t="s">
        <v>20</v>
      </c>
      <c r="E1292" s="1" t="s">
        <v>3</v>
      </c>
      <c r="F1292" s="1" t="s">
        <v>4</v>
      </c>
      <c r="G1292" s="1" t="s">
        <v>92</v>
      </c>
      <c r="H1292" s="1" t="s">
        <v>5636</v>
      </c>
      <c r="I1292" s="1" t="s">
        <v>6648</v>
      </c>
      <c r="J1292" s="1">
        <v>10000</v>
      </c>
      <c r="K1292" s="1">
        <v>11642</v>
      </c>
      <c r="L1292" s="1">
        <v>217</v>
      </c>
      <c r="M1292" s="1">
        <v>812</v>
      </c>
      <c r="N1292" s="1">
        <v>5.6</v>
      </c>
      <c r="O1292" s="1">
        <v>65</v>
      </c>
      <c r="P1292" s="1">
        <v>82</v>
      </c>
      <c r="Q1292" s="9">
        <v>30084</v>
      </c>
      <c r="R1292" s="3">
        <v>70000</v>
      </c>
    </row>
    <row r="1293" spans="1:18" x14ac:dyDescent="0.25">
      <c r="A1293" s="1" t="s">
        <v>4908</v>
      </c>
      <c r="B1293" s="2">
        <v>39501</v>
      </c>
      <c r="C1293" s="1" t="s">
        <v>32</v>
      </c>
      <c r="D1293" s="1" t="s">
        <v>9</v>
      </c>
      <c r="E1293" s="1" t="s">
        <v>3</v>
      </c>
      <c r="F1293" s="1" t="s">
        <v>83</v>
      </c>
      <c r="G1293" s="1" t="s">
        <v>92</v>
      </c>
      <c r="H1293" s="1" t="s">
        <v>608</v>
      </c>
      <c r="I1293" s="1" t="s">
        <v>4909</v>
      </c>
      <c r="J1293" s="1">
        <v>10000</v>
      </c>
      <c r="K1293" s="1">
        <v>11091</v>
      </c>
      <c r="L1293" s="1">
        <v>6</v>
      </c>
      <c r="M1293" s="1">
        <v>921</v>
      </c>
      <c r="N1293" s="1">
        <v>6.2</v>
      </c>
      <c r="O1293" s="1">
        <v>67</v>
      </c>
      <c r="P1293" s="1">
        <v>92</v>
      </c>
      <c r="Q1293" s="9">
        <v>23091</v>
      </c>
      <c r="R1293" s="3">
        <v>15000000</v>
      </c>
    </row>
    <row r="1294" spans="1:18" x14ac:dyDescent="0.25">
      <c r="A1294" s="1" t="s">
        <v>5096</v>
      </c>
      <c r="B1294" s="2">
        <v>39560</v>
      </c>
      <c r="C1294" s="1" t="s">
        <v>32</v>
      </c>
      <c r="D1294" s="1" t="s">
        <v>40</v>
      </c>
      <c r="E1294" s="1" t="s">
        <v>3</v>
      </c>
      <c r="F1294" s="1" t="s">
        <v>83</v>
      </c>
      <c r="G1294" s="1" t="s">
        <v>28</v>
      </c>
      <c r="H1294" s="1" t="s">
        <v>5097</v>
      </c>
      <c r="I1294" s="1" t="s">
        <v>5098</v>
      </c>
      <c r="J1294" s="1">
        <v>9000</v>
      </c>
      <c r="K1294" s="1">
        <v>13403</v>
      </c>
      <c r="L1294" s="1">
        <v>18</v>
      </c>
      <c r="M1294" s="1">
        <v>0</v>
      </c>
      <c r="N1294" s="1">
        <v>6.1</v>
      </c>
      <c r="O1294" s="1">
        <v>118</v>
      </c>
      <c r="P1294" s="1">
        <v>93</v>
      </c>
      <c r="Q1294" s="9">
        <v>50818750</v>
      </c>
      <c r="R1294" s="3">
        <v>60000000</v>
      </c>
    </row>
    <row r="1295" spans="1:18" x14ac:dyDescent="0.25">
      <c r="A1295" s="1" t="s">
        <v>1819</v>
      </c>
      <c r="B1295" s="2">
        <v>36024</v>
      </c>
      <c r="C1295" s="1" t="s">
        <v>32</v>
      </c>
      <c r="D1295" s="1" t="s">
        <v>77</v>
      </c>
      <c r="E1295" s="1" t="s">
        <v>3</v>
      </c>
      <c r="F1295" s="1" t="s">
        <v>4</v>
      </c>
      <c r="G1295" s="1" t="s">
        <v>84</v>
      </c>
      <c r="H1295" s="1" t="s">
        <v>1820</v>
      </c>
      <c r="I1295" s="1" t="s">
        <v>820</v>
      </c>
      <c r="J1295" s="1">
        <v>9000</v>
      </c>
      <c r="K1295" s="1">
        <v>10731</v>
      </c>
      <c r="L1295" s="1">
        <v>31</v>
      </c>
      <c r="M1295" s="1">
        <v>0</v>
      </c>
      <c r="N1295" s="1">
        <v>5.6</v>
      </c>
      <c r="O1295" s="1">
        <v>35</v>
      </c>
      <c r="P1295" s="1">
        <v>114</v>
      </c>
      <c r="Q1295" s="9">
        <v>50628009</v>
      </c>
      <c r="R1295" s="3">
        <v>90000000</v>
      </c>
    </row>
    <row r="1296" spans="1:18" x14ac:dyDescent="0.25">
      <c r="A1296" s="1" t="s">
        <v>3390</v>
      </c>
      <c r="B1296" s="2">
        <v>37724</v>
      </c>
      <c r="C1296" s="1" t="s">
        <v>32</v>
      </c>
      <c r="D1296" s="1" t="s">
        <v>61</v>
      </c>
      <c r="E1296" s="1" t="s">
        <v>3</v>
      </c>
      <c r="F1296" s="1" t="s">
        <v>4</v>
      </c>
      <c r="G1296" s="1" t="s">
        <v>92</v>
      </c>
      <c r="H1296" s="1" t="s">
        <v>1820</v>
      </c>
      <c r="I1296" s="1" t="s">
        <v>3391</v>
      </c>
      <c r="J1296" s="1">
        <v>9000</v>
      </c>
      <c r="K1296" s="1">
        <v>11736</v>
      </c>
      <c r="L1296" s="1">
        <v>260</v>
      </c>
      <c r="M1296" s="1">
        <v>0</v>
      </c>
      <c r="N1296" s="1">
        <v>7.3</v>
      </c>
      <c r="O1296" s="1">
        <v>185</v>
      </c>
      <c r="P1296" s="1">
        <v>109</v>
      </c>
      <c r="Q1296" s="9">
        <v>34468224</v>
      </c>
      <c r="R1296" s="3">
        <v>4500000</v>
      </c>
    </row>
    <row r="1297" spans="1:18" x14ac:dyDescent="0.25">
      <c r="A1297" s="1" t="s">
        <v>3879</v>
      </c>
      <c r="B1297" s="2">
        <v>38608</v>
      </c>
      <c r="C1297" s="1" t="s">
        <v>32</v>
      </c>
      <c r="D1297" s="1" t="s">
        <v>77</v>
      </c>
      <c r="E1297" s="1" t="s">
        <v>3</v>
      </c>
      <c r="F1297" s="1" t="s">
        <v>4</v>
      </c>
      <c r="G1297" s="1" t="s">
        <v>132</v>
      </c>
      <c r="H1297" s="1" t="s">
        <v>1820</v>
      </c>
      <c r="I1297" s="1" t="s">
        <v>3880</v>
      </c>
      <c r="J1297" s="1">
        <v>9000</v>
      </c>
      <c r="K1297" s="1">
        <v>10185</v>
      </c>
      <c r="L1297" s="1">
        <v>45</v>
      </c>
      <c r="M1297" s="1">
        <v>0</v>
      </c>
      <c r="N1297" s="1">
        <v>5.5</v>
      </c>
      <c r="O1297" s="1">
        <v>178</v>
      </c>
      <c r="P1297" s="1">
        <v>93</v>
      </c>
      <c r="Q1297" s="9">
        <v>25857987</v>
      </c>
      <c r="R1297" s="3">
        <v>62000000</v>
      </c>
    </row>
    <row r="1298" spans="1:18" x14ac:dyDescent="0.25">
      <c r="A1298" s="1" t="s">
        <v>2450</v>
      </c>
      <c r="B1298" s="2">
        <v>36845</v>
      </c>
      <c r="C1298" s="1" t="s">
        <v>32</v>
      </c>
      <c r="D1298" s="1" t="s">
        <v>77</v>
      </c>
      <c r="E1298" s="1" t="s">
        <v>3</v>
      </c>
      <c r="F1298" s="1" t="s">
        <v>4</v>
      </c>
      <c r="G1298" s="1" t="s">
        <v>92</v>
      </c>
      <c r="H1298" s="1" t="s">
        <v>1820</v>
      </c>
      <c r="I1298" s="1" t="s">
        <v>1451</v>
      </c>
      <c r="J1298" s="1">
        <v>9000</v>
      </c>
      <c r="K1298" s="1">
        <v>10838</v>
      </c>
      <c r="L1298" s="1">
        <v>287</v>
      </c>
      <c r="M1298" s="1">
        <v>852</v>
      </c>
      <c r="N1298" s="1">
        <v>5.7</v>
      </c>
      <c r="O1298" s="1">
        <v>126</v>
      </c>
      <c r="P1298" s="1">
        <v>124</v>
      </c>
      <c r="Q1298" s="9">
        <v>23360779</v>
      </c>
      <c r="R1298" s="3">
        <v>34000000</v>
      </c>
    </row>
    <row r="1299" spans="1:18" x14ac:dyDescent="0.25">
      <c r="A1299" s="1" t="s">
        <v>6028</v>
      </c>
      <c r="B1299" s="2">
        <v>40557</v>
      </c>
      <c r="C1299" s="1" t="s">
        <v>32</v>
      </c>
      <c r="D1299" s="1" t="s">
        <v>20</v>
      </c>
      <c r="E1299" s="1" t="s">
        <v>3</v>
      </c>
      <c r="F1299" s="1" t="s">
        <v>4</v>
      </c>
      <c r="G1299" s="1" t="s">
        <v>92</v>
      </c>
      <c r="H1299" s="1" t="s">
        <v>1820</v>
      </c>
      <c r="I1299" s="1" t="s">
        <v>4092</v>
      </c>
      <c r="J1299" s="1">
        <v>9000</v>
      </c>
      <c r="K1299" s="1">
        <v>10575</v>
      </c>
      <c r="L1299" s="1">
        <v>655</v>
      </c>
      <c r="M1299" s="1">
        <v>0</v>
      </c>
      <c r="N1299" s="1">
        <v>6.3</v>
      </c>
      <c r="O1299" s="1">
        <v>325</v>
      </c>
      <c r="P1299" s="1">
        <v>94</v>
      </c>
      <c r="Q1299" s="9">
        <v>16300302</v>
      </c>
      <c r="R1299" s="3">
        <v>12000000</v>
      </c>
    </row>
    <row r="1300" spans="1:18" x14ac:dyDescent="0.25">
      <c r="A1300" s="1" t="s">
        <v>2547</v>
      </c>
      <c r="B1300" s="2">
        <v>36530</v>
      </c>
      <c r="C1300" s="1" t="s">
        <v>32</v>
      </c>
      <c r="D1300" s="1" t="s">
        <v>2</v>
      </c>
      <c r="E1300" s="1" t="s">
        <v>3</v>
      </c>
      <c r="F1300" s="1" t="s">
        <v>4</v>
      </c>
      <c r="G1300" s="1" t="s">
        <v>92</v>
      </c>
      <c r="H1300" s="1" t="s">
        <v>1820</v>
      </c>
      <c r="I1300" s="1" t="s">
        <v>2548</v>
      </c>
      <c r="J1300" s="1">
        <v>9000</v>
      </c>
      <c r="K1300" s="1">
        <v>11433</v>
      </c>
      <c r="L1300" s="1">
        <v>115</v>
      </c>
      <c r="M1300" s="1">
        <v>401</v>
      </c>
      <c r="N1300" s="1">
        <v>6.4</v>
      </c>
      <c r="O1300" s="1">
        <v>93</v>
      </c>
      <c r="P1300" s="1">
        <v>115</v>
      </c>
      <c r="Q1300" s="9">
        <v>882710</v>
      </c>
      <c r="R1300" s="3">
        <v>24000000</v>
      </c>
    </row>
    <row r="1301" spans="1:18" x14ac:dyDescent="0.25">
      <c r="A1301" s="1" t="s">
        <v>5902</v>
      </c>
      <c r="B1301" s="2">
        <v>40828</v>
      </c>
      <c r="C1301" s="1" t="s">
        <v>32</v>
      </c>
      <c r="D1301" s="1" t="s">
        <v>177</v>
      </c>
      <c r="E1301" s="1" t="s">
        <v>3</v>
      </c>
      <c r="F1301" s="1" t="s">
        <v>338</v>
      </c>
      <c r="G1301" s="1" t="s">
        <v>5</v>
      </c>
      <c r="H1301" s="21"/>
      <c r="I1301" s="1" t="s">
        <v>5903</v>
      </c>
      <c r="J1301" s="21">
        <v>8621</v>
      </c>
      <c r="K1301" s="1">
        <v>0</v>
      </c>
      <c r="L1301" s="1">
        <v>4</v>
      </c>
      <c r="M1301" s="1">
        <v>5000</v>
      </c>
      <c r="N1301" s="1">
        <v>7.4</v>
      </c>
      <c r="O1301" s="1">
        <v>23</v>
      </c>
      <c r="P1301" s="1">
        <v>97</v>
      </c>
      <c r="Q1301" s="9">
        <v>24784</v>
      </c>
      <c r="R1301" s="3">
        <v>1200000</v>
      </c>
    </row>
    <row r="1302" spans="1:18" x14ac:dyDescent="0.25">
      <c r="A1302" s="1" t="s">
        <v>2613</v>
      </c>
      <c r="B1302" s="2">
        <v>37138</v>
      </c>
      <c r="C1302" s="1" t="s">
        <v>32</v>
      </c>
      <c r="D1302" s="1" t="s">
        <v>177</v>
      </c>
      <c r="E1302" s="1" t="s">
        <v>3</v>
      </c>
      <c r="F1302" s="1" t="s">
        <v>2357</v>
      </c>
      <c r="G1302" s="21"/>
      <c r="H1302" s="21"/>
      <c r="I1302" s="1" t="s">
        <v>2614</v>
      </c>
      <c r="J1302" s="21">
        <v>8621</v>
      </c>
      <c r="K1302" s="1">
        <v>0</v>
      </c>
      <c r="L1302" s="1">
        <v>95</v>
      </c>
      <c r="M1302" s="1">
        <v>379</v>
      </c>
      <c r="N1302" s="1">
        <v>7.6</v>
      </c>
      <c r="O1302" s="1">
        <v>15</v>
      </c>
      <c r="P1302" s="1">
        <v>102</v>
      </c>
      <c r="Q1302" s="9">
        <v>16892</v>
      </c>
      <c r="R1302" s="3">
        <v>300000</v>
      </c>
    </row>
    <row r="1303" spans="1:18" x14ac:dyDescent="0.25">
      <c r="A1303" s="1" t="s">
        <v>5981</v>
      </c>
      <c r="B1303" s="2">
        <v>40624</v>
      </c>
      <c r="C1303" s="1" t="s">
        <v>32</v>
      </c>
      <c r="D1303" s="1" t="s">
        <v>177</v>
      </c>
      <c r="E1303" s="1" t="s">
        <v>3</v>
      </c>
      <c r="F1303" s="1" t="s">
        <v>4</v>
      </c>
      <c r="G1303" s="21"/>
      <c r="H1303" s="21"/>
      <c r="I1303" s="1" t="s">
        <v>5982</v>
      </c>
      <c r="J1303" s="21">
        <v>8621</v>
      </c>
      <c r="K1303" s="1">
        <v>0</v>
      </c>
      <c r="L1303" s="1">
        <v>6</v>
      </c>
      <c r="M1303" s="1">
        <v>88</v>
      </c>
      <c r="N1303" s="1">
        <v>7.2</v>
      </c>
      <c r="O1303" s="1">
        <v>3</v>
      </c>
      <c r="P1303" s="1">
        <v>80</v>
      </c>
      <c r="Q1303" s="9">
        <v>2245</v>
      </c>
      <c r="R1303" s="3">
        <v>560000</v>
      </c>
    </row>
    <row r="1304" spans="1:18" x14ac:dyDescent="0.25">
      <c r="A1304" s="1" t="s">
        <v>804</v>
      </c>
      <c r="B1304" s="2">
        <v>33103</v>
      </c>
      <c r="C1304" s="1" t="s">
        <v>32</v>
      </c>
      <c r="D1304" s="1" t="s">
        <v>20</v>
      </c>
      <c r="E1304" s="1" t="s">
        <v>3</v>
      </c>
      <c r="F1304" s="1" t="s">
        <v>4</v>
      </c>
      <c r="G1304" s="1" t="s">
        <v>92</v>
      </c>
      <c r="H1304" s="1" t="s">
        <v>675</v>
      </c>
      <c r="I1304" s="1" t="s">
        <v>805</v>
      </c>
      <c r="J1304" s="1">
        <v>8000</v>
      </c>
      <c r="K1304" s="1">
        <v>11135</v>
      </c>
      <c r="L1304" s="1">
        <v>0</v>
      </c>
      <c r="M1304" s="1">
        <v>11000</v>
      </c>
      <c r="N1304" s="1">
        <v>6.9</v>
      </c>
      <c r="O1304" s="1">
        <v>82</v>
      </c>
      <c r="P1304" s="1">
        <v>125</v>
      </c>
      <c r="Q1304" s="9">
        <v>178406268</v>
      </c>
      <c r="R1304" s="3">
        <v>14000000</v>
      </c>
    </row>
    <row r="1305" spans="1:18" x14ac:dyDescent="0.25">
      <c r="A1305" s="1" t="s">
        <v>2150</v>
      </c>
      <c r="B1305" s="2">
        <v>36177</v>
      </c>
      <c r="C1305" s="1" t="s">
        <v>32</v>
      </c>
      <c r="D1305" s="1" t="s">
        <v>20</v>
      </c>
      <c r="E1305" s="1" t="s">
        <v>3</v>
      </c>
      <c r="F1305" s="1" t="s">
        <v>4</v>
      </c>
      <c r="G1305" s="1" t="s">
        <v>84</v>
      </c>
      <c r="H1305" s="1" t="s">
        <v>675</v>
      </c>
      <c r="I1305" s="1" t="s">
        <v>805</v>
      </c>
      <c r="J1305" s="1">
        <v>8000</v>
      </c>
      <c r="K1305" s="1">
        <v>12790</v>
      </c>
      <c r="L1305" s="1">
        <v>0</v>
      </c>
      <c r="M1305" s="1">
        <v>0</v>
      </c>
      <c r="N1305" s="1">
        <v>5.5</v>
      </c>
      <c r="O1305" s="1">
        <v>103</v>
      </c>
      <c r="P1305" s="1">
        <v>116</v>
      </c>
      <c r="Q1305" s="9">
        <v>152149590</v>
      </c>
      <c r="R1305" s="3">
        <v>70000000</v>
      </c>
    </row>
    <row r="1306" spans="1:18" x14ac:dyDescent="0.25">
      <c r="A1306" s="1" t="s">
        <v>6852</v>
      </c>
      <c r="B1306" s="2">
        <v>42146</v>
      </c>
      <c r="C1306" s="1" t="s">
        <v>32</v>
      </c>
      <c r="D1306" s="1" t="s">
        <v>20</v>
      </c>
      <c r="E1306" s="1" t="s">
        <v>3</v>
      </c>
      <c r="F1306" s="1" t="s">
        <v>4</v>
      </c>
      <c r="G1306" s="1" t="s">
        <v>132</v>
      </c>
      <c r="H1306" s="1" t="s">
        <v>1506</v>
      </c>
      <c r="I1306" s="1" t="s">
        <v>5008</v>
      </c>
      <c r="J1306" s="1">
        <v>8000</v>
      </c>
      <c r="K1306" s="1">
        <v>10886</v>
      </c>
      <c r="L1306" s="1">
        <v>51</v>
      </c>
      <c r="M1306" s="1">
        <v>13000</v>
      </c>
      <c r="N1306" s="1">
        <v>6.1</v>
      </c>
      <c r="O1306" s="1">
        <v>145</v>
      </c>
      <c r="P1306" s="1">
        <v>96</v>
      </c>
      <c r="Q1306" s="9">
        <v>150315155</v>
      </c>
      <c r="R1306" s="3">
        <v>50000000</v>
      </c>
    </row>
    <row r="1307" spans="1:18" x14ac:dyDescent="0.25">
      <c r="A1307" s="1" t="s">
        <v>4474</v>
      </c>
      <c r="B1307" s="2">
        <v>38902</v>
      </c>
      <c r="C1307" s="1" t="s">
        <v>32</v>
      </c>
      <c r="D1307" s="1" t="s">
        <v>77</v>
      </c>
      <c r="E1307" s="1" t="s">
        <v>3</v>
      </c>
      <c r="F1307" s="1" t="s">
        <v>4</v>
      </c>
      <c r="G1307" s="1" t="s">
        <v>132</v>
      </c>
      <c r="H1307" s="1" t="s">
        <v>1506</v>
      </c>
      <c r="I1307" s="1" t="s">
        <v>3567</v>
      </c>
      <c r="J1307" s="1">
        <v>8000</v>
      </c>
      <c r="K1307" s="1">
        <v>12410</v>
      </c>
      <c r="L1307" s="1">
        <v>285</v>
      </c>
      <c r="M1307" s="1">
        <v>0</v>
      </c>
      <c r="N1307" s="1">
        <v>6.6</v>
      </c>
      <c r="O1307" s="1">
        <v>164</v>
      </c>
      <c r="P1307" s="1">
        <v>122</v>
      </c>
      <c r="Q1307" s="9">
        <v>148213377</v>
      </c>
      <c r="R1307" s="3">
        <v>73000000</v>
      </c>
    </row>
    <row r="1308" spans="1:18" x14ac:dyDescent="0.25">
      <c r="A1308" s="1" t="s">
        <v>1601</v>
      </c>
      <c r="B1308" s="2">
        <v>35728</v>
      </c>
      <c r="C1308" s="1" t="s">
        <v>32</v>
      </c>
      <c r="D1308" s="1" t="s">
        <v>20</v>
      </c>
      <c r="E1308" s="1" t="s">
        <v>3</v>
      </c>
      <c r="F1308" s="1" t="s">
        <v>4</v>
      </c>
      <c r="G1308" s="1" t="s">
        <v>132</v>
      </c>
      <c r="H1308" s="1" t="s">
        <v>675</v>
      </c>
      <c r="I1308" s="1" t="s">
        <v>1602</v>
      </c>
      <c r="J1308" s="1">
        <v>8000</v>
      </c>
      <c r="K1308" s="1">
        <v>12344</v>
      </c>
      <c r="L1308" s="1">
        <v>29</v>
      </c>
      <c r="M1308" s="1">
        <v>0</v>
      </c>
      <c r="N1308" s="1">
        <v>6.3</v>
      </c>
      <c r="O1308" s="1">
        <v>84</v>
      </c>
      <c r="P1308" s="1">
        <v>105</v>
      </c>
      <c r="Q1308" s="9">
        <v>126805112</v>
      </c>
      <c r="R1308" s="3">
        <v>46000000</v>
      </c>
    </row>
    <row r="1309" spans="1:18" x14ac:dyDescent="0.25">
      <c r="A1309" s="1" t="s">
        <v>2350</v>
      </c>
      <c r="B1309" s="2">
        <v>36810</v>
      </c>
      <c r="C1309" s="1" t="s">
        <v>32</v>
      </c>
      <c r="D1309" s="1" t="s">
        <v>61</v>
      </c>
      <c r="E1309" s="1" t="s">
        <v>3</v>
      </c>
      <c r="F1309" s="1" t="s">
        <v>4</v>
      </c>
      <c r="G1309" s="1" t="s">
        <v>92</v>
      </c>
      <c r="H1309" s="1" t="s">
        <v>675</v>
      </c>
      <c r="I1309" s="1" t="s">
        <v>745</v>
      </c>
      <c r="J1309" s="1">
        <v>8000</v>
      </c>
      <c r="K1309" s="1">
        <v>10003</v>
      </c>
      <c r="L1309" s="1">
        <v>0</v>
      </c>
      <c r="M1309" s="1">
        <v>0</v>
      </c>
      <c r="N1309" s="1">
        <v>7.3</v>
      </c>
      <c r="O1309" s="1">
        <v>169</v>
      </c>
      <c r="P1309" s="1">
        <v>131</v>
      </c>
      <c r="Q1309" s="9">
        <v>125548685</v>
      </c>
      <c r="R1309" s="3">
        <v>52000000</v>
      </c>
    </row>
    <row r="1310" spans="1:18" x14ac:dyDescent="0.25">
      <c r="A1310" s="1" t="s">
        <v>6755</v>
      </c>
      <c r="B1310" s="2">
        <v>41863</v>
      </c>
      <c r="C1310" s="1" t="s">
        <v>32</v>
      </c>
      <c r="D1310" s="1" t="s">
        <v>9</v>
      </c>
      <c r="E1310" s="1" t="s">
        <v>3</v>
      </c>
      <c r="F1310" s="1" t="s">
        <v>4</v>
      </c>
      <c r="G1310" s="1" t="s">
        <v>132</v>
      </c>
      <c r="H1310" s="1" t="s">
        <v>5964</v>
      </c>
      <c r="I1310" s="1" t="s">
        <v>6756</v>
      </c>
      <c r="J1310" s="1">
        <v>8000</v>
      </c>
      <c r="K1310" s="1">
        <v>10565</v>
      </c>
      <c r="L1310" s="1">
        <v>131</v>
      </c>
      <c r="M1310" s="1">
        <v>93000</v>
      </c>
      <c r="N1310" s="1">
        <v>7.8</v>
      </c>
      <c r="O1310" s="1">
        <v>326</v>
      </c>
      <c r="P1310" s="1">
        <v>133</v>
      </c>
      <c r="Q1310" s="9">
        <v>124868837</v>
      </c>
      <c r="R1310" s="3">
        <v>12000000</v>
      </c>
    </row>
    <row r="1311" spans="1:18" x14ac:dyDescent="0.25">
      <c r="A1311" s="1" t="s">
        <v>4594</v>
      </c>
      <c r="B1311" s="2">
        <v>39162</v>
      </c>
      <c r="C1311" s="1" t="s">
        <v>32</v>
      </c>
      <c r="D1311" s="1" t="s">
        <v>20</v>
      </c>
      <c r="E1311" s="1" t="s">
        <v>3</v>
      </c>
      <c r="F1311" s="1" t="s">
        <v>4</v>
      </c>
      <c r="G1311" s="1" t="s">
        <v>132</v>
      </c>
      <c r="H1311" s="1" t="s">
        <v>1506</v>
      </c>
      <c r="I1311" s="1" t="s">
        <v>4595</v>
      </c>
      <c r="J1311" s="1">
        <v>8000</v>
      </c>
      <c r="K1311" s="1">
        <v>13232</v>
      </c>
      <c r="L1311" s="1">
        <v>8</v>
      </c>
      <c r="M1311" s="1">
        <v>0</v>
      </c>
      <c r="N1311" s="1">
        <v>6.3</v>
      </c>
      <c r="O1311" s="1">
        <v>191</v>
      </c>
      <c r="P1311" s="1">
        <v>93</v>
      </c>
      <c r="Q1311" s="9">
        <v>118153533</v>
      </c>
      <c r="R1311" s="3">
        <v>61000000</v>
      </c>
    </row>
    <row r="1312" spans="1:18" x14ac:dyDescent="0.25">
      <c r="A1312" s="1" t="s">
        <v>2131</v>
      </c>
      <c r="B1312" s="2">
        <v>36255</v>
      </c>
      <c r="C1312" s="1" t="s">
        <v>32</v>
      </c>
      <c r="D1312" s="1" t="s">
        <v>20</v>
      </c>
      <c r="E1312" s="1" t="s">
        <v>3</v>
      </c>
      <c r="F1312" s="1" t="s">
        <v>83</v>
      </c>
      <c r="G1312" s="1" t="s">
        <v>132</v>
      </c>
      <c r="H1312" s="1" t="s">
        <v>675</v>
      </c>
      <c r="I1312" s="1" t="s">
        <v>2132</v>
      </c>
      <c r="J1312" s="1">
        <v>8000</v>
      </c>
      <c r="K1312" s="1">
        <v>9255</v>
      </c>
      <c r="L1312" s="1">
        <v>50</v>
      </c>
      <c r="M1312" s="1">
        <v>11000</v>
      </c>
      <c r="N1312" s="1">
        <v>7</v>
      </c>
      <c r="O1312" s="1">
        <v>150</v>
      </c>
      <c r="P1312" s="1">
        <v>124</v>
      </c>
      <c r="Q1312" s="9">
        <v>116006080</v>
      </c>
      <c r="R1312" s="3">
        <v>42000000</v>
      </c>
    </row>
    <row r="1313" spans="1:18" x14ac:dyDescent="0.25">
      <c r="A1313" s="1" t="s">
        <v>5022</v>
      </c>
      <c r="B1313" s="2">
        <v>39716</v>
      </c>
      <c r="C1313" s="1" t="s">
        <v>32</v>
      </c>
      <c r="D1313" s="1" t="s">
        <v>20</v>
      </c>
      <c r="E1313" s="1" t="s">
        <v>3</v>
      </c>
      <c r="F1313" s="1" t="s">
        <v>4</v>
      </c>
      <c r="G1313" s="1" t="s">
        <v>92</v>
      </c>
      <c r="H1313" s="1" t="s">
        <v>1506</v>
      </c>
      <c r="I1313" s="1" t="s">
        <v>3567</v>
      </c>
      <c r="J1313" s="1">
        <v>8000</v>
      </c>
      <c r="K1313" s="1">
        <v>11264</v>
      </c>
      <c r="L1313" s="1">
        <v>285</v>
      </c>
      <c r="M1313" s="1">
        <v>0</v>
      </c>
      <c r="N1313" s="1">
        <v>6.9</v>
      </c>
      <c r="O1313" s="1">
        <v>173</v>
      </c>
      <c r="P1313" s="1">
        <v>106</v>
      </c>
      <c r="Q1313" s="9">
        <v>100468793</v>
      </c>
      <c r="R1313" s="3">
        <v>65000000</v>
      </c>
    </row>
    <row r="1314" spans="1:18" x14ac:dyDescent="0.25">
      <c r="A1314" s="1" t="s">
        <v>2606</v>
      </c>
      <c r="B1314" s="2">
        <v>36936</v>
      </c>
      <c r="C1314" s="1" t="s">
        <v>32</v>
      </c>
      <c r="D1314" s="1" t="s">
        <v>20</v>
      </c>
      <c r="E1314" s="1" t="s">
        <v>3</v>
      </c>
      <c r="F1314" s="1" t="s">
        <v>4</v>
      </c>
      <c r="G1314" s="1" t="s">
        <v>132</v>
      </c>
      <c r="H1314" s="1" t="s">
        <v>675</v>
      </c>
      <c r="I1314" s="1" t="s">
        <v>2607</v>
      </c>
      <c r="J1314" s="1">
        <v>8000</v>
      </c>
      <c r="K1314" s="1">
        <v>9176</v>
      </c>
      <c r="L1314" s="1">
        <v>148</v>
      </c>
      <c r="M1314" s="1">
        <v>881</v>
      </c>
      <c r="N1314" s="1">
        <v>5.7</v>
      </c>
      <c r="O1314" s="1">
        <v>142</v>
      </c>
      <c r="P1314" s="1">
        <v>102</v>
      </c>
      <c r="Q1314" s="9">
        <v>93607673</v>
      </c>
      <c r="R1314" s="3">
        <v>48000000</v>
      </c>
    </row>
    <row r="1315" spans="1:18" x14ac:dyDescent="0.25">
      <c r="A1315" s="1" t="s">
        <v>1875</v>
      </c>
      <c r="B1315" s="2">
        <v>36013</v>
      </c>
      <c r="C1315" s="1" t="s">
        <v>32</v>
      </c>
      <c r="D1315" s="1" t="s">
        <v>20</v>
      </c>
      <c r="E1315" s="1" t="s">
        <v>3</v>
      </c>
      <c r="F1315" s="1" t="s">
        <v>4</v>
      </c>
      <c r="G1315" s="1" t="s">
        <v>132</v>
      </c>
      <c r="H1315" s="1" t="s">
        <v>675</v>
      </c>
      <c r="I1315" s="1" t="s">
        <v>793</v>
      </c>
      <c r="J1315" s="1">
        <v>8000</v>
      </c>
      <c r="K1315" s="1">
        <v>9988</v>
      </c>
      <c r="L1315" s="1">
        <v>0</v>
      </c>
      <c r="M1315" s="1">
        <v>0</v>
      </c>
      <c r="N1315" s="1">
        <v>6.7</v>
      </c>
      <c r="O1315" s="1">
        <v>65</v>
      </c>
      <c r="P1315" s="1">
        <v>124</v>
      </c>
      <c r="Q1315" s="9">
        <v>91030827</v>
      </c>
      <c r="R1315" s="3">
        <v>50000000</v>
      </c>
    </row>
    <row r="1316" spans="1:18" x14ac:dyDescent="0.25">
      <c r="A1316" s="1" t="s">
        <v>6871</v>
      </c>
      <c r="B1316" s="2">
        <v>42181</v>
      </c>
      <c r="C1316" s="1" t="s">
        <v>32</v>
      </c>
      <c r="D1316" s="1" t="s">
        <v>20</v>
      </c>
      <c r="E1316" s="1" t="s">
        <v>3</v>
      </c>
      <c r="F1316" s="1" t="s">
        <v>4</v>
      </c>
      <c r="G1316" s="1" t="s">
        <v>92</v>
      </c>
      <c r="H1316" s="1" t="s">
        <v>1506</v>
      </c>
      <c r="I1316" s="1" t="s">
        <v>6872</v>
      </c>
      <c r="J1316" s="1">
        <v>8000</v>
      </c>
      <c r="K1316" s="1">
        <v>12556</v>
      </c>
      <c r="L1316" s="1">
        <v>164</v>
      </c>
      <c r="M1316" s="1">
        <v>14000</v>
      </c>
      <c r="N1316" s="1">
        <v>6</v>
      </c>
      <c r="O1316" s="1">
        <v>173</v>
      </c>
      <c r="P1316" s="1">
        <v>107</v>
      </c>
      <c r="Q1316" s="9">
        <v>90353764</v>
      </c>
      <c r="R1316" s="3">
        <v>40000000</v>
      </c>
    </row>
    <row r="1317" spans="1:18" x14ac:dyDescent="0.25">
      <c r="A1317" s="1" t="s">
        <v>5614</v>
      </c>
      <c r="B1317" s="2">
        <v>40522</v>
      </c>
      <c r="C1317" s="1" t="s">
        <v>32</v>
      </c>
      <c r="D1317" s="1" t="s">
        <v>40</v>
      </c>
      <c r="E1317" s="1" t="s">
        <v>3</v>
      </c>
      <c r="F1317" s="1" t="s">
        <v>83</v>
      </c>
      <c r="G1317" s="1" t="s">
        <v>84</v>
      </c>
      <c r="H1317" s="1" t="s">
        <v>3799</v>
      </c>
      <c r="I1317" s="1" t="s">
        <v>793</v>
      </c>
      <c r="J1317" s="1">
        <v>8000</v>
      </c>
      <c r="K1317" s="1">
        <v>14024</v>
      </c>
      <c r="L1317" s="1">
        <v>0</v>
      </c>
      <c r="M1317" s="1">
        <v>9000</v>
      </c>
      <c r="N1317" s="1">
        <v>5.9</v>
      </c>
      <c r="O1317" s="1">
        <v>217</v>
      </c>
      <c r="P1317" s="1">
        <v>118</v>
      </c>
      <c r="Q1317" s="9">
        <v>88761720</v>
      </c>
      <c r="R1317" s="3">
        <v>95000000</v>
      </c>
    </row>
    <row r="1318" spans="1:18" x14ac:dyDescent="0.25">
      <c r="A1318" s="1" t="s">
        <v>6229</v>
      </c>
      <c r="B1318" s="2">
        <v>41123</v>
      </c>
      <c r="C1318" s="1" t="s">
        <v>32</v>
      </c>
      <c r="D1318" s="1" t="s">
        <v>20</v>
      </c>
      <c r="E1318" s="1" t="s">
        <v>3</v>
      </c>
      <c r="F1318" s="1" t="s">
        <v>4</v>
      </c>
      <c r="G1318" s="1" t="s">
        <v>92</v>
      </c>
      <c r="H1318" s="1" t="s">
        <v>1506</v>
      </c>
      <c r="I1318" s="1" t="s">
        <v>1507</v>
      </c>
      <c r="J1318" s="1">
        <v>8000</v>
      </c>
      <c r="K1318" s="1">
        <v>9271</v>
      </c>
      <c r="L1318" s="1">
        <v>116</v>
      </c>
      <c r="M1318" s="1">
        <v>18000</v>
      </c>
      <c r="N1318" s="1">
        <v>6.2</v>
      </c>
      <c r="O1318" s="1">
        <v>255</v>
      </c>
      <c r="P1318" s="1">
        <v>85</v>
      </c>
      <c r="Q1318" s="9">
        <v>86897182</v>
      </c>
      <c r="R1318" s="3">
        <v>95000000</v>
      </c>
    </row>
    <row r="1319" spans="1:18" x14ac:dyDescent="0.25">
      <c r="A1319" s="1" t="s">
        <v>5963</v>
      </c>
      <c r="B1319" s="2">
        <v>40560</v>
      </c>
      <c r="C1319" s="1" t="s">
        <v>32</v>
      </c>
      <c r="D1319" s="1" t="s">
        <v>20</v>
      </c>
      <c r="E1319" s="1" t="s">
        <v>3</v>
      </c>
      <c r="F1319" s="1" t="s">
        <v>4</v>
      </c>
      <c r="G1319" s="1" t="s">
        <v>92</v>
      </c>
      <c r="H1319" s="1" t="s">
        <v>5964</v>
      </c>
      <c r="I1319" s="1" t="s">
        <v>2046</v>
      </c>
      <c r="J1319" s="1">
        <v>8000</v>
      </c>
      <c r="K1319" s="1">
        <v>9578</v>
      </c>
      <c r="L1319" s="1">
        <v>729</v>
      </c>
      <c r="M1319" s="1">
        <v>22000</v>
      </c>
      <c r="N1319" s="1">
        <v>7.3</v>
      </c>
      <c r="O1319" s="1">
        <v>549</v>
      </c>
      <c r="P1319" s="1">
        <v>115</v>
      </c>
      <c r="Q1319" s="9">
        <v>82624961</v>
      </c>
      <c r="R1319" s="3">
        <v>20000000</v>
      </c>
    </row>
    <row r="1320" spans="1:18" x14ac:dyDescent="0.25">
      <c r="A1320" s="1" t="s">
        <v>1530</v>
      </c>
      <c r="B1320" s="2">
        <v>35783</v>
      </c>
      <c r="C1320" s="1" t="s">
        <v>32</v>
      </c>
      <c r="D1320" s="1" t="s">
        <v>77</v>
      </c>
      <c r="E1320" s="1" t="s">
        <v>3</v>
      </c>
      <c r="F1320" s="1" t="s">
        <v>4</v>
      </c>
      <c r="G1320" s="1" t="s">
        <v>92</v>
      </c>
      <c r="H1320" s="1" t="s">
        <v>675</v>
      </c>
      <c r="I1320" s="1" t="s">
        <v>268</v>
      </c>
      <c r="J1320" s="1">
        <v>8000</v>
      </c>
      <c r="K1320" s="1">
        <v>8355</v>
      </c>
      <c r="L1320" s="1">
        <v>503</v>
      </c>
      <c r="M1320" s="1">
        <v>0</v>
      </c>
      <c r="N1320" s="1">
        <v>6.7</v>
      </c>
      <c r="O1320" s="1">
        <v>80</v>
      </c>
      <c r="P1320" s="1">
        <v>135</v>
      </c>
      <c r="Q1320" s="9">
        <v>76081498</v>
      </c>
      <c r="R1320" s="3">
        <v>75000000</v>
      </c>
    </row>
    <row r="1321" spans="1:18" x14ac:dyDescent="0.25">
      <c r="A1321" s="1" t="s">
        <v>3399</v>
      </c>
      <c r="B1321" s="2">
        <v>37850</v>
      </c>
      <c r="C1321" s="1" t="s">
        <v>32</v>
      </c>
      <c r="D1321" s="1" t="s">
        <v>20</v>
      </c>
      <c r="E1321" s="1" t="s">
        <v>3</v>
      </c>
      <c r="F1321" s="1" t="s">
        <v>4</v>
      </c>
      <c r="G1321" s="1" t="s">
        <v>92</v>
      </c>
      <c r="H1321" s="1" t="s">
        <v>1506</v>
      </c>
      <c r="I1321" s="1" t="s">
        <v>2458</v>
      </c>
      <c r="J1321" s="1">
        <v>8000</v>
      </c>
      <c r="K1321" s="1">
        <v>10325</v>
      </c>
      <c r="L1321" s="1">
        <v>480</v>
      </c>
      <c r="M1321" s="1">
        <v>0</v>
      </c>
      <c r="N1321" s="1">
        <v>7.2</v>
      </c>
      <c r="O1321" s="1">
        <v>123</v>
      </c>
      <c r="P1321" s="1">
        <v>88</v>
      </c>
      <c r="Q1321" s="9">
        <v>74608545</v>
      </c>
      <c r="R1321" s="3">
        <v>24000000</v>
      </c>
    </row>
    <row r="1322" spans="1:18" x14ac:dyDescent="0.25">
      <c r="A1322" s="1" t="s">
        <v>6461</v>
      </c>
      <c r="B1322" s="2">
        <v>41564</v>
      </c>
      <c r="C1322" s="1" t="s">
        <v>32</v>
      </c>
      <c r="D1322" s="1" t="s">
        <v>40</v>
      </c>
      <c r="E1322" s="1" t="s">
        <v>3</v>
      </c>
      <c r="F1322" s="1" t="s">
        <v>4</v>
      </c>
      <c r="G1322" s="1" t="s">
        <v>84</v>
      </c>
      <c r="H1322" s="1" t="s">
        <v>3799</v>
      </c>
      <c r="I1322" s="1" t="s">
        <v>5270</v>
      </c>
      <c r="J1322" s="1">
        <v>8000</v>
      </c>
      <c r="K1322" s="1">
        <v>10882</v>
      </c>
      <c r="L1322" s="1">
        <v>87</v>
      </c>
      <c r="M1322" s="1">
        <v>28000</v>
      </c>
      <c r="N1322" s="1">
        <v>5.9</v>
      </c>
      <c r="O1322" s="1">
        <v>183</v>
      </c>
      <c r="P1322" s="1">
        <v>106</v>
      </c>
      <c r="Q1322" s="9">
        <v>68558662</v>
      </c>
      <c r="R1322" s="3">
        <v>90000000</v>
      </c>
    </row>
    <row r="1323" spans="1:18" x14ac:dyDescent="0.25">
      <c r="A1323" s="1" t="s">
        <v>6157</v>
      </c>
      <c r="B1323" s="2">
        <v>41021</v>
      </c>
      <c r="C1323" s="1" t="s">
        <v>32</v>
      </c>
      <c r="D1323" s="1" t="s">
        <v>40</v>
      </c>
      <c r="E1323" s="1" t="s">
        <v>3</v>
      </c>
      <c r="F1323" s="1" t="s">
        <v>4</v>
      </c>
      <c r="G1323" s="1" t="s">
        <v>84</v>
      </c>
      <c r="H1323" s="1" t="s">
        <v>675</v>
      </c>
      <c r="I1323" s="1" t="s">
        <v>2499</v>
      </c>
      <c r="J1323" s="1">
        <v>8000</v>
      </c>
      <c r="K1323" s="1">
        <v>11454</v>
      </c>
      <c r="L1323" s="1">
        <v>763</v>
      </c>
      <c r="M1323" s="1">
        <v>18000</v>
      </c>
      <c r="N1323" s="1">
        <v>5.6</v>
      </c>
      <c r="O1323" s="1">
        <v>382</v>
      </c>
      <c r="P1323" s="1">
        <v>106</v>
      </c>
      <c r="Q1323" s="9">
        <v>64933670</v>
      </c>
      <c r="R1323" s="3">
        <v>85000000</v>
      </c>
    </row>
    <row r="1324" spans="1:18" x14ac:dyDescent="0.25">
      <c r="A1324" s="1" t="s">
        <v>3389</v>
      </c>
      <c r="B1324" s="2">
        <v>37845</v>
      </c>
      <c r="C1324" s="1" t="s">
        <v>32</v>
      </c>
      <c r="D1324" s="1" t="s">
        <v>9</v>
      </c>
      <c r="E1324" s="1" t="s">
        <v>3</v>
      </c>
      <c r="F1324" s="1" t="s">
        <v>4</v>
      </c>
      <c r="G1324" s="1" t="s">
        <v>132</v>
      </c>
      <c r="H1324" s="1" t="s">
        <v>675</v>
      </c>
      <c r="I1324" s="1" t="s">
        <v>1080</v>
      </c>
      <c r="J1324" s="1">
        <v>8000</v>
      </c>
      <c r="K1324" s="1">
        <v>12850</v>
      </c>
      <c r="L1324" s="1">
        <v>179</v>
      </c>
      <c r="M1324" s="1">
        <v>0</v>
      </c>
      <c r="N1324" s="1">
        <v>6.4</v>
      </c>
      <c r="O1324" s="1">
        <v>141</v>
      </c>
      <c r="P1324" s="1">
        <v>117</v>
      </c>
      <c r="Q1324" s="9">
        <v>63695760</v>
      </c>
      <c r="R1324" s="3">
        <v>65000000</v>
      </c>
    </row>
    <row r="1325" spans="1:18" x14ac:dyDescent="0.25">
      <c r="A1325" s="1" t="s">
        <v>784</v>
      </c>
      <c r="B1325" s="2">
        <v>33222</v>
      </c>
      <c r="C1325" s="1" t="s">
        <v>32</v>
      </c>
      <c r="D1325" s="1" t="s">
        <v>9</v>
      </c>
      <c r="E1325" s="1" t="s">
        <v>3</v>
      </c>
      <c r="F1325" s="1" t="s">
        <v>4</v>
      </c>
      <c r="G1325" s="1" t="s">
        <v>92</v>
      </c>
      <c r="H1325" s="1" t="s">
        <v>675</v>
      </c>
      <c r="I1325" s="1" t="s">
        <v>785</v>
      </c>
      <c r="J1325" s="1">
        <v>8000</v>
      </c>
      <c r="K1325" s="1">
        <v>10493</v>
      </c>
      <c r="L1325" s="1">
        <v>541</v>
      </c>
      <c r="M1325" s="1">
        <v>0</v>
      </c>
      <c r="N1325" s="1">
        <v>6.6</v>
      </c>
      <c r="O1325" s="1">
        <v>49</v>
      </c>
      <c r="P1325" s="1">
        <v>115</v>
      </c>
      <c r="Q1325" s="9">
        <v>61490000</v>
      </c>
      <c r="R1325" s="3">
        <v>26000000</v>
      </c>
    </row>
    <row r="1326" spans="1:18" x14ac:dyDescent="0.25">
      <c r="A1326" s="1" t="s">
        <v>4283</v>
      </c>
      <c r="B1326" s="2">
        <v>38791</v>
      </c>
      <c r="C1326" s="1" t="s">
        <v>32</v>
      </c>
      <c r="D1326" s="1" t="s">
        <v>40</v>
      </c>
      <c r="E1326" s="1" t="s">
        <v>3</v>
      </c>
      <c r="F1326" s="1" t="s">
        <v>4</v>
      </c>
      <c r="G1326" s="1" t="s">
        <v>28</v>
      </c>
      <c r="H1326" s="1" t="s">
        <v>1506</v>
      </c>
      <c r="I1326" s="1" t="s">
        <v>4284</v>
      </c>
      <c r="J1326" s="1">
        <v>8000</v>
      </c>
      <c r="K1326" s="1">
        <v>11124</v>
      </c>
      <c r="L1326" s="1">
        <v>5</v>
      </c>
      <c r="M1326" s="1">
        <v>624</v>
      </c>
      <c r="N1326" s="1">
        <v>6.6</v>
      </c>
      <c r="O1326" s="1">
        <v>87</v>
      </c>
      <c r="P1326" s="1">
        <v>78</v>
      </c>
      <c r="Q1326" s="9">
        <v>58336565</v>
      </c>
      <c r="R1326" s="3">
        <v>50000000</v>
      </c>
    </row>
    <row r="1327" spans="1:18" x14ac:dyDescent="0.25">
      <c r="A1327" s="1" t="s">
        <v>1505</v>
      </c>
      <c r="B1327" s="2">
        <v>35763</v>
      </c>
      <c r="C1327" s="1" t="s">
        <v>32</v>
      </c>
      <c r="D1327" s="1" t="s">
        <v>20</v>
      </c>
      <c r="E1327" s="1" t="s">
        <v>3</v>
      </c>
      <c r="F1327" s="1" t="s">
        <v>4</v>
      </c>
      <c r="G1327" s="1" t="s">
        <v>132</v>
      </c>
      <c r="H1327" s="1" t="s">
        <v>1506</v>
      </c>
      <c r="I1327" s="1" t="s">
        <v>1507</v>
      </c>
      <c r="J1327" s="1">
        <v>8000</v>
      </c>
      <c r="K1327" s="1">
        <v>10557</v>
      </c>
      <c r="L1327" s="1">
        <v>116</v>
      </c>
      <c r="M1327" s="1">
        <v>0</v>
      </c>
      <c r="N1327" s="1">
        <v>7</v>
      </c>
      <c r="O1327" s="1">
        <v>129</v>
      </c>
      <c r="P1327" s="1">
        <v>68</v>
      </c>
      <c r="Q1327" s="9">
        <v>53868030</v>
      </c>
      <c r="R1327" s="3">
        <v>17000000</v>
      </c>
    </row>
    <row r="1328" spans="1:18" x14ac:dyDescent="0.25">
      <c r="A1328" s="1" t="s">
        <v>5292</v>
      </c>
      <c r="B1328" s="2">
        <v>40141</v>
      </c>
      <c r="C1328" s="1" t="s">
        <v>32</v>
      </c>
      <c r="D1328" s="1" t="s">
        <v>40</v>
      </c>
      <c r="E1328" s="1" t="s">
        <v>3</v>
      </c>
      <c r="F1328" s="1" t="s">
        <v>4</v>
      </c>
      <c r="G1328" s="1" t="s">
        <v>132</v>
      </c>
      <c r="H1328" s="1" t="s">
        <v>1506</v>
      </c>
      <c r="I1328" s="1" t="s">
        <v>1177</v>
      </c>
      <c r="J1328" s="1">
        <v>8000</v>
      </c>
      <c r="K1328" s="1">
        <v>10552</v>
      </c>
      <c r="L1328" s="1">
        <v>52</v>
      </c>
      <c r="M1328" s="1">
        <v>0</v>
      </c>
      <c r="N1328" s="1">
        <v>5.4</v>
      </c>
      <c r="O1328" s="1">
        <v>167</v>
      </c>
      <c r="P1328" s="1">
        <v>102</v>
      </c>
      <c r="Q1328" s="9">
        <v>49392095</v>
      </c>
      <c r="R1328" s="3">
        <v>100000000</v>
      </c>
    </row>
    <row r="1329" spans="1:18" x14ac:dyDescent="0.25">
      <c r="A1329" s="1" t="s">
        <v>5242</v>
      </c>
      <c r="B1329" s="2">
        <v>39856</v>
      </c>
      <c r="C1329" s="1" t="s">
        <v>32</v>
      </c>
      <c r="D1329" s="1" t="s">
        <v>20</v>
      </c>
      <c r="E1329" s="1" t="s">
        <v>3</v>
      </c>
      <c r="F1329" s="1" t="s">
        <v>4</v>
      </c>
      <c r="G1329" s="1" t="s">
        <v>132</v>
      </c>
      <c r="H1329" s="1" t="s">
        <v>675</v>
      </c>
      <c r="I1329" s="1" t="s">
        <v>4689</v>
      </c>
      <c r="J1329" s="1">
        <v>8000</v>
      </c>
      <c r="K1329" s="1">
        <v>10623</v>
      </c>
      <c r="L1329" s="1">
        <v>209</v>
      </c>
      <c r="M1329" s="1">
        <v>0</v>
      </c>
      <c r="N1329" s="1">
        <v>6.2</v>
      </c>
      <c r="O1329" s="1">
        <v>211</v>
      </c>
      <c r="P1329" s="1">
        <v>125</v>
      </c>
      <c r="Q1329" s="9">
        <v>40559930</v>
      </c>
      <c r="R1329" s="3">
        <v>60000000</v>
      </c>
    </row>
    <row r="1330" spans="1:18" x14ac:dyDescent="0.25">
      <c r="A1330" s="1" t="s">
        <v>4470</v>
      </c>
      <c r="B1330" s="2">
        <v>38901</v>
      </c>
      <c r="C1330" s="1" t="s">
        <v>32</v>
      </c>
      <c r="D1330" s="1" t="s">
        <v>20</v>
      </c>
      <c r="E1330" s="1" t="s">
        <v>3</v>
      </c>
      <c r="F1330" s="1" t="s">
        <v>4</v>
      </c>
      <c r="G1330" s="1" t="s">
        <v>132</v>
      </c>
      <c r="H1330" s="1" t="s">
        <v>1506</v>
      </c>
      <c r="I1330" s="1" t="s">
        <v>2761</v>
      </c>
      <c r="J1330" s="1">
        <v>8000</v>
      </c>
      <c r="K1330" s="1">
        <v>8362</v>
      </c>
      <c r="L1330" s="1">
        <v>395</v>
      </c>
      <c r="M1330" s="1">
        <v>13000</v>
      </c>
      <c r="N1330" s="1">
        <v>7.6</v>
      </c>
      <c r="O1330" s="1">
        <v>253</v>
      </c>
      <c r="P1330" s="1">
        <v>113</v>
      </c>
      <c r="Q1330" s="9">
        <v>40137776</v>
      </c>
      <c r="R1330" s="3">
        <v>38000000</v>
      </c>
    </row>
    <row r="1331" spans="1:18" x14ac:dyDescent="0.25">
      <c r="A1331" s="1" t="s">
        <v>4796</v>
      </c>
      <c r="B1331" s="2">
        <v>39422</v>
      </c>
      <c r="C1331" s="1" t="s">
        <v>32</v>
      </c>
      <c r="D1331" s="1" t="s">
        <v>294</v>
      </c>
      <c r="E1331" s="1" t="s">
        <v>3</v>
      </c>
      <c r="F1331" s="1" t="s">
        <v>4</v>
      </c>
      <c r="G1331" s="1" t="s">
        <v>92</v>
      </c>
      <c r="H1331" s="1" t="s">
        <v>3799</v>
      </c>
      <c r="I1331" s="1" t="s">
        <v>785</v>
      </c>
      <c r="J1331" s="1">
        <v>8000</v>
      </c>
      <c r="K1331" s="1">
        <v>10938</v>
      </c>
      <c r="L1331" s="1">
        <v>541</v>
      </c>
      <c r="M1331" s="1">
        <v>10000</v>
      </c>
      <c r="N1331" s="1">
        <v>6.4</v>
      </c>
      <c r="O1331" s="1">
        <v>224</v>
      </c>
      <c r="P1331" s="1">
        <v>98</v>
      </c>
      <c r="Q1331" s="9">
        <v>35063732</v>
      </c>
      <c r="R1331" s="3">
        <v>32000000</v>
      </c>
    </row>
    <row r="1332" spans="1:18" x14ac:dyDescent="0.25">
      <c r="A1332" s="1" t="s">
        <v>5003</v>
      </c>
      <c r="B1332" s="2">
        <v>39612</v>
      </c>
      <c r="C1332" s="1" t="s">
        <v>32</v>
      </c>
      <c r="D1332" s="1" t="s">
        <v>20</v>
      </c>
      <c r="E1332" s="1" t="s">
        <v>3</v>
      </c>
      <c r="F1332" s="1" t="s">
        <v>4</v>
      </c>
      <c r="G1332" s="1" t="s">
        <v>92</v>
      </c>
      <c r="H1332" s="1" t="s">
        <v>1506</v>
      </c>
      <c r="I1332" s="1" t="s">
        <v>5004</v>
      </c>
      <c r="J1332" s="1">
        <v>8000</v>
      </c>
      <c r="K1332" s="1">
        <v>10026</v>
      </c>
      <c r="L1332" s="1">
        <v>3</v>
      </c>
      <c r="M1332" s="1">
        <v>0</v>
      </c>
      <c r="N1332" s="1">
        <v>5.8</v>
      </c>
      <c r="O1332" s="1">
        <v>164</v>
      </c>
      <c r="P1332" s="1">
        <v>99</v>
      </c>
      <c r="Q1332" s="9">
        <v>33472850</v>
      </c>
      <c r="R1332" s="3">
        <v>55000000</v>
      </c>
    </row>
    <row r="1333" spans="1:18" x14ac:dyDescent="0.25">
      <c r="A1333" s="1" t="s">
        <v>2171</v>
      </c>
      <c r="B1333" s="2">
        <v>36433</v>
      </c>
      <c r="C1333" s="1" t="s">
        <v>32</v>
      </c>
      <c r="D1333" s="1" t="s">
        <v>20</v>
      </c>
      <c r="E1333" s="1" t="s">
        <v>3</v>
      </c>
      <c r="F1333" s="1" t="s">
        <v>4</v>
      </c>
      <c r="G1333" s="1" t="s">
        <v>132</v>
      </c>
      <c r="H1333" s="1" t="s">
        <v>1506</v>
      </c>
      <c r="I1333" s="1" t="s">
        <v>2172</v>
      </c>
      <c r="J1333" s="1">
        <v>8000</v>
      </c>
      <c r="K1333" s="1">
        <v>10792</v>
      </c>
      <c r="L1333" s="1">
        <v>54</v>
      </c>
      <c r="M1333" s="1">
        <v>2000</v>
      </c>
      <c r="N1333" s="1">
        <v>5</v>
      </c>
      <c r="O1333" s="1">
        <v>43</v>
      </c>
      <c r="P1333" s="1">
        <v>81</v>
      </c>
      <c r="Q1333" s="9">
        <v>30628981</v>
      </c>
      <c r="R1333" s="3">
        <v>14000000</v>
      </c>
    </row>
    <row r="1334" spans="1:18" x14ac:dyDescent="0.25">
      <c r="A1334" s="1" t="s">
        <v>1708</v>
      </c>
      <c r="B1334" s="2">
        <v>35997</v>
      </c>
      <c r="C1334" s="1" t="s">
        <v>32</v>
      </c>
      <c r="D1334" s="1" t="s">
        <v>20</v>
      </c>
      <c r="E1334" s="1" t="s">
        <v>3</v>
      </c>
      <c r="F1334" s="1" t="s">
        <v>4</v>
      </c>
      <c r="G1334" s="1" t="s">
        <v>132</v>
      </c>
      <c r="H1334" s="1" t="s">
        <v>1506</v>
      </c>
      <c r="I1334" s="1" t="s">
        <v>1709</v>
      </c>
      <c r="J1334" s="1">
        <v>8000</v>
      </c>
      <c r="K1334" s="1">
        <v>9271</v>
      </c>
      <c r="L1334" s="1">
        <v>12</v>
      </c>
      <c r="M1334" s="1">
        <v>0</v>
      </c>
      <c r="N1334" s="1">
        <v>6.2</v>
      </c>
      <c r="O1334" s="1">
        <v>63</v>
      </c>
      <c r="P1334" s="1">
        <v>82</v>
      </c>
      <c r="Q1334" s="9">
        <v>30324946</v>
      </c>
      <c r="R1334" s="3">
        <v>17000000</v>
      </c>
    </row>
    <row r="1335" spans="1:18" x14ac:dyDescent="0.25">
      <c r="A1335" s="1" t="s">
        <v>2712</v>
      </c>
      <c r="B1335" s="2">
        <v>37118</v>
      </c>
      <c r="C1335" s="1" t="s">
        <v>32</v>
      </c>
      <c r="D1335" s="1" t="s">
        <v>20</v>
      </c>
      <c r="E1335" s="1" t="s">
        <v>3</v>
      </c>
      <c r="F1335" s="1" t="s">
        <v>4</v>
      </c>
      <c r="G1335" s="1" t="s">
        <v>92</v>
      </c>
      <c r="H1335" s="1" t="s">
        <v>1506</v>
      </c>
      <c r="I1335" s="1" t="s">
        <v>1065</v>
      </c>
      <c r="J1335" s="1">
        <v>8000</v>
      </c>
      <c r="K1335" s="1">
        <v>11632</v>
      </c>
      <c r="L1335" s="1">
        <v>0</v>
      </c>
      <c r="M1335" s="1">
        <v>0</v>
      </c>
      <c r="N1335" s="1">
        <v>6.9</v>
      </c>
      <c r="O1335" s="1">
        <v>181</v>
      </c>
      <c r="P1335" s="1">
        <v>104</v>
      </c>
      <c r="Q1335" s="9">
        <v>30059386</v>
      </c>
      <c r="R1335" s="3">
        <v>22000000</v>
      </c>
    </row>
    <row r="1336" spans="1:18" x14ac:dyDescent="0.25">
      <c r="A1336" s="1" t="s">
        <v>6267</v>
      </c>
      <c r="B1336" s="2">
        <v>41051</v>
      </c>
      <c r="C1336" s="1" t="s">
        <v>32</v>
      </c>
      <c r="D1336" s="1" t="s">
        <v>9</v>
      </c>
      <c r="E1336" s="1" t="s">
        <v>3</v>
      </c>
      <c r="F1336" s="1" t="s">
        <v>4</v>
      </c>
      <c r="G1336" s="1" t="s">
        <v>132</v>
      </c>
      <c r="H1336" s="1" t="s">
        <v>3799</v>
      </c>
      <c r="I1336" s="1" t="s">
        <v>6268</v>
      </c>
      <c r="J1336" s="1">
        <v>8000</v>
      </c>
      <c r="K1336" s="1">
        <v>13631</v>
      </c>
      <c r="L1336" s="1">
        <v>139</v>
      </c>
      <c r="M1336" s="1">
        <v>131000</v>
      </c>
      <c r="N1336" s="1">
        <v>8</v>
      </c>
      <c r="O1336" s="1">
        <v>364</v>
      </c>
      <c r="P1336" s="1">
        <v>102</v>
      </c>
      <c r="Q1336" s="9">
        <v>17738570</v>
      </c>
      <c r="R1336" s="3">
        <v>13000000</v>
      </c>
    </row>
    <row r="1337" spans="1:18" x14ac:dyDescent="0.25">
      <c r="A1337" s="1" t="s">
        <v>2342</v>
      </c>
      <c r="B1337" s="2">
        <v>36698</v>
      </c>
      <c r="C1337" s="1" t="s">
        <v>32</v>
      </c>
      <c r="D1337" s="1" t="s">
        <v>20</v>
      </c>
      <c r="E1337" s="1" t="s">
        <v>3</v>
      </c>
      <c r="F1337" s="1" t="s">
        <v>4</v>
      </c>
      <c r="G1337" s="1" t="s">
        <v>132</v>
      </c>
      <c r="H1337" s="1" t="s">
        <v>1506</v>
      </c>
      <c r="I1337" s="1" t="s">
        <v>2343</v>
      </c>
      <c r="J1337" s="1">
        <v>8000</v>
      </c>
      <c r="K1337" s="1">
        <v>11078</v>
      </c>
      <c r="L1337" s="1">
        <v>22</v>
      </c>
      <c r="M1337" s="1">
        <v>492</v>
      </c>
      <c r="N1337" s="1">
        <v>5.6</v>
      </c>
      <c r="O1337" s="1">
        <v>84</v>
      </c>
      <c r="P1337" s="1">
        <v>96</v>
      </c>
      <c r="Q1337" s="9">
        <v>15427192</v>
      </c>
      <c r="R1337" s="3">
        <v>16000000</v>
      </c>
    </row>
    <row r="1338" spans="1:18" x14ac:dyDescent="0.25">
      <c r="A1338" s="1" t="s">
        <v>2517</v>
      </c>
      <c r="B1338" s="2">
        <v>36826</v>
      </c>
      <c r="C1338" s="1" t="s">
        <v>32</v>
      </c>
      <c r="D1338" s="1" t="s">
        <v>20</v>
      </c>
      <c r="E1338" s="1" t="s">
        <v>3</v>
      </c>
      <c r="F1338" s="1" t="s">
        <v>4</v>
      </c>
      <c r="G1338" s="1" t="s">
        <v>92</v>
      </c>
      <c r="H1338" s="1" t="s">
        <v>1506</v>
      </c>
      <c r="I1338" s="1" t="s">
        <v>896</v>
      </c>
      <c r="J1338" s="1">
        <v>8000</v>
      </c>
      <c r="K1338" s="1">
        <v>10982</v>
      </c>
      <c r="L1338" s="1">
        <v>71</v>
      </c>
      <c r="M1338" s="1">
        <v>671</v>
      </c>
      <c r="N1338" s="1">
        <v>5.0999999999999996</v>
      </c>
      <c r="O1338" s="1">
        <v>58</v>
      </c>
      <c r="P1338" s="1">
        <v>84</v>
      </c>
      <c r="Q1338" s="9">
        <v>13592872</v>
      </c>
      <c r="R1338" s="3">
        <v>11000000</v>
      </c>
    </row>
    <row r="1339" spans="1:18" x14ac:dyDescent="0.25">
      <c r="A1339" s="1" t="s">
        <v>674</v>
      </c>
      <c r="B1339" s="2">
        <v>32323</v>
      </c>
      <c r="C1339" s="1" t="s">
        <v>32</v>
      </c>
      <c r="D1339" s="1" t="s">
        <v>20</v>
      </c>
      <c r="E1339" s="1" t="s">
        <v>3</v>
      </c>
      <c r="F1339" s="1" t="s">
        <v>4</v>
      </c>
      <c r="G1339" s="1" t="s">
        <v>92</v>
      </c>
      <c r="H1339" s="1" t="s">
        <v>675</v>
      </c>
      <c r="I1339" s="1" t="s">
        <v>676</v>
      </c>
      <c r="J1339" s="1">
        <v>8000</v>
      </c>
      <c r="K1339" s="1">
        <v>10430</v>
      </c>
      <c r="L1339" s="1">
        <v>80</v>
      </c>
      <c r="M1339" s="1">
        <v>0</v>
      </c>
      <c r="N1339" s="1">
        <v>6.2</v>
      </c>
      <c r="O1339" s="1">
        <v>34</v>
      </c>
      <c r="P1339" s="1">
        <v>104</v>
      </c>
      <c r="Q1339" s="9">
        <v>12793213</v>
      </c>
      <c r="R1339" s="3">
        <v>6000000</v>
      </c>
    </row>
    <row r="1340" spans="1:18" x14ac:dyDescent="0.25">
      <c r="A1340" s="1" t="s">
        <v>4335</v>
      </c>
      <c r="B1340" s="2">
        <v>38781</v>
      </c>
      <c r="C1340" s="1" t="s">
        <v>32</v>
      </c>
      <c r="D1340" s="1" t="s">
        <v>40</v>
      </c>
      <c r="E1340" s="1" t="s">
        <v>3</v>
      </c>
      <c r="F1340" s="1" t="s">
        <v>4</v>
      </c>
      <c r="G1340" s="1" t="s">
        <v>84</v>
      </c>
      <c r="H1340" s="1" t="s">
        <v>3799</v>
      </c>
      <c r="I1340" s="1" t="s">
        <v>4336</v>
      </c>
      <c r="J1340" s="1">
        <v>8000</v>
      </c>
      <c r="K1340" s="1">
        <v>10732</v>
      </c>
      <c r="L1340" s="1">
        <v>6</v>
      </c>
      <c r="M1340" s="1">
        <v>647</v>
      </c>
      <c r="N1340" s="1">
        <v>5.6</v>
      </c>
      <c r="O1340" s="1">
        <v>49</v>
      </c>
      <c r="P1340" s="1">
        <v>91</v>
      </c>
      <c r="Q1340" s="9">
        <v>8080116</v>
      </c>
      <c r="R1340" s="3">
        <v>15000000</v>
      </c>
    </row>
    <row r="1341" spans="1:18" x14ac:dyDescent="0.25">
      <c r="A1341" s="1" t="s">
        <v>6541</v>
      </c>
      <c r="B1341" s="2">
        <v>41519</v>
      </c>
      <c r="C1341" s="1" t="s">
        <v>32</v>
      </c>
      <c r="D1341" s="1" t="s">
        <v>20</v>
      </c>
      <c r="E1341" s="1" t="s">
        <v>3</v>
      </c>
      <c r="F1341" s="1" t="s">
        <v>4</v>
      </c>
      <c r="G1341" s="1" t="s">
        <v>92</v>
      </c>
      <c r="H1341" s="1" t="s">
        <v>5964</v>
      </c>
      <c r="I1341" s="1" t="s">
        <v>6542</v>
      </c>
      <c r="J1341" s="1">
        <v>8000</v>
      </c>
      <c r="K1341" s="1">
        <v>10040</v>
      </c>
      <c r="L1341" s="1">
        <v>53</v>
      </c>
      <c r="M1341" s="1">
        <v>10000</v>
      </c>
      <c r="N1341" s="1">
        <v>7.1</v>
      </c>
      <c r="O1341" s="1">
        <v>220</v>
      </c>
      <c r="P1341" s="1">
        <v>95</v>
      </c>
      <c r="Q1341" s="9">
        <v>6851969</v>
      </c>
      <c r="R1341" s="3">
        <v>2500000</v>
      </c>
    </row>
    <row r="1342" spans="1:18" x14ac:dyDescent="0.25">
      <c r="A1342" s="1" t="s">
        <v>6068</v>
      </c>
      <c r="B1342" s="2">
        <v>41059</v>
      </c>
      <c r="C1342" s="1" t="s">
        <v>32</v>
      </c>
      <c r="D1342" s="1" t="s">
        <v>20</v>
      </c>
      <c r="E1342" s="1" t="s">
        <v>900</v>
      </c>
      <c r="F1342" s="1" t="s">
        <v>4</v>
      </c>
      <c r="G1342" s="1" t="s">
        <v>92</v>
      </c>
      <c r="H1342" s="1" t="s">
        <v>1506</v>
      </c>
      <c r="I1342" s="1" t="s">
        <v>6069</v>
      </c>
      <c r="J1342" s="1">
        <v>8000</v>
      </c>
      <c r="K1342" s="1">
        <v>10123</v>
      </c>
      <c r="L1342" s="1">
        <v>4</v>
      </c>
      <c r="M1342" s="1">
        <v>9000</v>
      </c>
      <c r="N1342" s="1">
        <v>5.5</v>
      </c>
      <c r="O1342" s="1">
        <v>133</v>
      </c>
      <c r="P1342" s="1">
        <v>84</v>
      </c>
      <c r="Q1342" s="9">
        <v>5895238</v>
      </c>
      <c r="R1342" s="3">
        <v>6000000</v>
      </c>
    </row>
    <row r="1343" spans="1:18" x14ac:dyDescent="0.25">
      <c r="A1343" s="1" t="s">
        <v>1386</v>
      </c>
      <c r="B1343" s="2">
        <v>35070</v>
      </c>
      <c r="C1343" s="1" t="s">
        <v>32</v>
      </c>
      <c r="D1343" s="1" t="s">
        <v>9</v>
      </c>
      <c r="E1343" s="1" t="s">
        <v>3</v>
      </c>
      <c r="F1343" s="1" t="s">
        <v>4</v>
      </c>
      <c r="G1343" s="1" t="s">
        <v>92</v>
      </c>
      <c r="H1343" s="1" t="s">
        <v>675</v>
      </c>
      <c r="I1343" s="1" t="s">
        <v>659</v>
      </c>
      <c r="J1343" s="1">
        <v>8000</v>
      </c>
      <c r="K1343" s="1">
        <v>8349</v>
      </c>
      <c r="L1343" s="1">
        <v>350</v>
      </c>
      <c r="M1343" s="1">
        <v>616</v>
      </c>
      <c r="N1343" s="1">
        <v>5.8</v>
      </c>
      <c r="O1343" s="1">
        <v>46</v>
      </c>
      <c r="P1343" s="1">
        <v>108</v>
      </c>
      <c r="Q1343" s="9">
        <v>5600000</v>
      </c>
      <c r="R1343" s="3">
        <v>47000000</v>
      </c>
    </row>
    <row r="1344" spans="1:18" x14ac:dyDescent="0.25">
      <c r="A1344" s="1" t="s">
        <v>5600</v>
      </c>
      <c r="B1344" s="2">
        <v>40286</v>
      </c>
      <c r="C1344" s="1" t="s">
        <v>32</v>
      </c>
      <c r="D1344" s="1" t="s">
        <v>40</v>
      </c>
      <c r="E1344" s="1" t="s">
        <v>2356</v>
      </c>
      <c r="F1344" s="1" t="s">
        <v>2357</v>
      </c>
      <c r="G1344" s="1" t="s">
        <v>132</v>
      </c>
      <c r="H1344" s="1" t="s">
        <v>3851</v>
      </c>
      <c r="I1344" s="1" t="s">
        <v>4365</v>
      </c>
      <c r="J1344" s="1">
        <v>8000</v>
      </c>
      <c r="K1344" s="1">
        <v>8532</v>
      </c>
      <c r="L1344" s="1">
        <v>160</v>
      </c>
      <c r="M1344" s="1">
        <v>27000</v>
      </c>
      <c r="N1344" s="1">
        <v>8</v>
      </c>
      <c r="O1344" s="1">
        <v>210</v>
      </c>
      <c r="P1344" s="1">
        <v>128</v>
      </c>
      <c r="Q1344" s="9">
        <v>4018695</v>
      </c>
      <c r="R1344" s="3">
        <v>12000000</v>
      </c>
    </row>
    <row r="1345" spans="1:18" x14ac:dyDescent="0.25">
      <c r="A1345" s="1" t="s">
        <v>4364</v>
      </c>
      <c r="B1345" s="2">
        <v>38811</v>
      </c>
      <c r="C1345" s="1" t="s">
        <v>32</v>
      </c>
      <c r="D1345" s="1" t="s">
        <v>9</v>
      </c>
      <c r="E1345" s="1" t="s">
        <v>2356</v>
      </c>
      <c r="F1345" s="1" t="s">
        <v>2357</v>
      </c>
      <c r="G1345" s="1" t="s">
        <v>92</v>
      </c>
      <c r="H1345" s="1" t="s">
        <v>3851</v>
      </c>
      <c r="I1345" s="1" t="s">
        <v>4365</v>
      </c>
      <c r="J1345" s="1">
        <v>8000</v>
      </c>
      <c r="K1345" s="1">
        <v>10822</v>
      </c>
      <c r="L1345" s="1">
        <v>160</v>
      </c>
      <c r="M1345" s="1">
        <v>659</v>
      </c>
      <c r="N1345" s="1">
        <v>6</v>
      </c>
      <c r="O1345" s="1">
        <v>20</v>
      </c>
      <c r="P1345" s="1">
        <v>193</v>
      </c>
      <c r="Q1345" s="9">
        <v>3275443</v>
      </c>
      <c r="R1345" s="3">
        <v>700000000</v>
      </c>
    </row>
    <row r="1346" spans="1:18" x14ac:dyDescent="0.25">
      <c r="A1346" s="1" t="s">
        <v>6128</v>
      </c>
      <c r="B1346" s="2">
        <v>41023</v>
      </c>
      <c r="C1346" s="1" t="s">
        <v>32</v>
      </c>
      <c r="D1346" s="1" t="s">
        <v>9</v>
      </c>
      <c r="E1346" s="1" t="s">
        <v>2356</v>
      </c>
      <c r="F1346" s="1" t="s">
        <v>2357</v>
      </c>
      <c r="G1346" s="1" t="s">
        <v>5</v>
      </c>
      <c r="H1346" s="1" t="s">
        <v>3851</v>
      </c>
      <c r="I1346" s="1" t="s">
        <v>3852</v>
      </c>
      <c r="J1346" s="1">
        <v>8000</v>
      </c>
      <c r="K1346" s="1">
        <v>13762</v>
      </c>
      <c r="L1346" s="1">
        <v>147</v>
      </c>
      <c r="M1346" s="1">
        <v>12000</v>
      </c>
      <c r="N1346" s="1">
        <v>6.9</v>
      </c>
      <c r="O1346" s="1">
        <v>50</v>
      </c>
      <c r="P1346" s="1">
        <v>176</v>
      </c>
      <c r="Q1346" s="9">
        <v>3047539</v>
      </c>
      <c r="R1346" s="3">
        <v>7217600</v>
      </c>
    </row>
    <row r="1347" spans="1:18" x14ac:dyDescent="0.25">
      <c r="A1347" s="1" t="s">
        <v>3850</v>
      </c>
      <c r="B1347" s="2">
        <v>38180</v>
      </c>
      <c r="C1347" s="1" t="s">
        <v>32</v>
      </c>
      <c r="D1347" s="1" t="s">
        <v>9</v>
      </c>
      <c r="E1347" s="1" t="s">
        <v>2356</v>
      </c>
      <c r="F1347" s="1" t="s">
        <v>2357</v>
      </c>
      <c r="G1347" s="21"/>
      <c r="H1347" s="1" t="s">
        <v>3851</v>
      </c>
      <c r="I1347" s="1" t="s">
        <v>3852</v>
      </c>
      <c r="J1347" s="1">
        <v>8000</v>
      </c>
      <c r="K1347" s="1">
        <v>9984</v>
      </c>
      <c r="L1347" s="1">
        <v>147</v>
      </c>
      <c r="M1347" s="1">
        <v>2000</v>
      </c>
      <c r="N1347" s="1">
        <v>7.9</v>
      </c>
      <c r="O1347" s="1">
        <v>29</v>
      </c>
      <c r="P1347" s="1">
        <v>192</v>
      </c>
      <c r="Q1347" s="9">
        <v>2921738</v>
      </c>
      <c r="R1347" s="3">
        <v>7000000</v>
      </c>
    </row>
    <row r="1348" spans="1:18" x14ac:dyDescent="0.25">
      <c r="A1348" s="1" t="s">
        <v>5522</v>
      </c>
      <c r="B1348" s="2">
        <v>40300</v>
      </c>
      <c r="C1348" s="1" t="s">
        <v>32</v>
      </c>
      <c r="D1348" s="1" t="s">
        <v>20</v>
      </c>
      <c r="E1348" s="1" t="s">
        <v>3</v>
      </c>
      <c r="F1348" s="1" t="s">
        <v>4</v>
      </c>
      <c r="G1348" s="1" t="s">
        <v>92</v>
      </c>
      <c r="H1348" s="1" t="s">
        <v>1506</v>
      </c>
      <c r="I1348" s="1" t="s">
        <v>5523</v>
      </c>
      <c r="J1348" s="1">
        <v>8000</v>
      </c>
      <c r="K1348" s="1">
        <v>10517</v>
      </c>
      <c r="L1348" s="1">
        <v>7</v>
      </c>
      <c r="M1348" s="1">
        <v>0</v>
      </c>
      <c r="N1348" s="1">
        <v>6.4</v>
      </c>
      <c r="O1348" s="1">
        <v>155</v>
      </c>
      <c r="P1348" s="1">
        <v>97</v>
      </c>
      <c r="Q1348" s="9">
        <v>2711210</v>
      </c>
      <c r="R1348" s="3">
        <v>5000000</v>
      </c>
    </row>
    <row r="1349" spans="1:18" x14ac:dyDescent="0.25">
      <c r="A1349" s="1" t="s">
        <v>3040</v>
      </c>
      <c r="B1349" s="2">
        <v>37344</v>
      </c>
      <c r="C1349" s="1" t="s">
        <v>32</v>
      </c>
      <c r="D1349" s="1" t="s">
        <v>20</v>
      </c>
      <c r="E1349" s="1" t="s">
        <v>3</v>
      </c>
      <c r="F1349" s="1" t="s">
        <v>4</v>
      </c>
      <c r="G1349" s="1" t="s">
        <v>92</v>
      </c>
      <c r="H1349" s="1" t="s">
        <v>675</v>
      </c>
      <c r="I1349" s="1" t="s">
        <v>745</v>
      </c>
      <c r="J1349" s="1">
        <v>8000</v>
      </c>
      <c r="K1349" s="1">
        <v>11327</v>
      </c>
      <c r="L1349" s="1">
        <v>0</v>
      </c>
      <c r="M1349" s="1">
        <v>134</v>
      </c>
      <c r="N1349" s="1">
        <v>4.7</v>
      </c>
      <c r="O1349" s="1">
        <v>108</v>
      </c>
      <c r="P1349" s="1">
        <v>101</v>
      </c>
      <c r="Q1349" s="9">
        <v>2506446</v>
      </c>
      <c r="R1349" s="3">
        <v>2000000</v>
      </c>
    </row>
    <row r="1350" spans="1:18" x14ac:dyDescent="0.25">
      <c r="A1350" s="1" t="s">
        <v>4173</v>
      </c>
      <c r="B1350" s="2">
        <v>38604</v>
      </c>
      <c r="C1350" s="1" t="s">
        <v>32</v>
      </c>
      <c r="D1350" s="1" t="s">
        <v>20</v>
      </c>
      <c r="E1350" s="1" t="s">
        <v>3</v>
      </c>
      <c r="F1350" s="1" t="s">
        <v>4</v>
      </c>
      <c r="G1350" s="1" t="s">
        <v>132</v>
      </c>
      <c r="H1350" s="1" t="s">
        <v>1506</v>
      </c>
      <c r="I1350" s="1" t="s">
        <v>1312</v>
      </c>
      <c r="J1350" s="1">
        <v>8000</v>
      </c>
      <c r="K1350" s="1">
        <v>9608</v>
      </c>
      <c r="L1350" s="1">
        <v>387</v>
      </c>
      <c r="M1350" s="1">
        <v>143</v>
      </c>
      <c r="N1350" s="1">
        <v>5.5</v>
      </c>
      <c r="O1350" s="1">
        <v>32</v>
      </c>
      <c r="P1350" s="1">
        <v>99</v>
      </c>
      <c r="Q1350" s="9">
        <v>127144</v>
      </c>
      <c r="R1350" s="3">
        <v>8000000</v>
      </c>
    </row>
    <row r="1351" spans="1:18" x14ac:dyDescent="0.25">
      <c r="A1351" s="1" t="s">
        <v>3798</v>
      </c>
      <c r="B1351" s="2">
        <v>38347</v>
      </c>
      <c r="C1351" s="1" t="s">
        <v>32</v>
      </c>
      <c r="D1351" s="1" t="s">
        <v>365</v>
      </c>
      <c r="E1351" s="1" t="s">
        <v>3</v>
      </c>
      <c r="F1351" s="1" t="s">
        <v>4</v>
      </c>
      <c r="G1351" s="1" t="s">
        <v>92</v>
      </c>
      <c r="H1351" s="1" t="s">
        <v>3799</v>
      </c>
      <c r="I1351" s="1" t="s">
        <v>3800</v>
      </c>
      <c r="J1351" s="1">
        <v>8000</v>
      </c>
      <c r="K1351" s="1">
        <v>12755</v>
      </c>
      <c r="L1351" s="1">
        <v>19</v>
      </c>
      <c r="M1351" s="1">
        <v>15000</v>
      </c>
      <c r="N1351" s="1">
        <v>7.7</v>
      </c>
      <c r="O1351" s="1">
        <v>185</v>
      </c>
      <c r="P1351" s="1">
        <v>120</v>
      </c>
      <c r="Q1351" s="9">
        <v>23947</v>
      </c>
      <c r="R1351" s="3">
        <v>13000000</v>
      </c>
    </row>
    <row r="1352" spans="1:18" x14ac:dyDescent="0.25">
      <c r="A1352" s="1" t="s">
        <v>6379</v>
      </c>
      <c r="B1352" s="2">
        <v>41439</v>
      </c>
      <c r="C1352" s="1" t="s">
        <v>32</v>
      </c>
      <c r="D1352" s="1" t="s">
        <v>33</v>
      </c>
      <c r="E1352" s="1" t="s">
        <v>3</v>
      </c>
      <c r="F1352" s="1" t="s">
        <v>4</v>
      </c>
      <c r="G1352" s="1" t="s">
        <v>84</v>
      </c>
      <c r="H1352" s="1" t="s">
        <v>3767</v>
      </c>
      <c r="I1352" s="1" t="s">
        <v>5509</v>
      </c>
      <c r="J1352" s="1">
        <v>7000</v>
      </c>
      <c r="K1352" s="1">
        <v>11905</v>
      </c>
      <c r="L1352" s="1">
        <v>275</v>
      </c>
      <c r="M1352" s="1">
        <v>56000</v>
      </c>
      <c r="N1352" s="1">
        <v>7.5</v>
      </c>
      <c r="O1352" s="1">
        <v>306</v>
      </c>
      <c r="P1352" s="1">
        <v>98</v>
      </c>
      <c r="Q1352" s="9">
        <v>368049635</v>
      </c>
      <c r="R1352" s="3">
        <v>76000000</v>
      </c>
    </row>
    <row r="1353" spans="1:18" x14ac:dyDescent="0.25">
      <c r="A1353" s="1" t="s">
        <v>6908</v>
      </c>
      <c r="B1353" s="2">
        <v>42220</v>
      </c>
      <c r="C1353" s="1" t="s">
        <v>32</v>
      </c>
      <c r="D1353" s="1" t="s">
        <v>77</v>
      </c>
      <c r="E1353" s="1" t="s">
        <v>3</v>
      </c>
      <c r="F1353" s="1" t="s">
        <v>4</v>
      </c>
      <c r="G1353" s="1" t="s">
        <v>84</v>
      </c>
      <c r="H1353" s="1" t="s">
        <v>3767</v>
      </c>
      <c r="I1353" s="1" t="s">
        <v>6909</v>
      </c>
      <c r="J1353" s="1">
        <v>7000</v>
      </c>
      <c r="K1353" s="1">
        <v>13616</v>
      </c>
      <c r="L1353" s="1">
        <v>22</v>
      </c>
      <c r="M1353" s="1">
        <v>70000</v>
      </c>
      <c r="N1353" s="1">
        <v>6.4</v>
      </c>
      <c r="O1353" s="1">
        <v>308</v>
      </c>
      <c r="P1353" s="1">
        <v>91</v>
      </c>
      <c r="Q1353" s="9">
        <v>336029560</v>
      </c>
      <c r="R1353" s="3">
        <v>74000000</v>
      </c>
    </row>
    <row r="1354" spans="1:18" x14ac:dyDescent="0.25">
      <c r="A1354" s="1" t="s">
        <v>5508</v>
      </c>
      <c r="B1354" s="2">
        <v>40445</v>
      </c>
      <c r="C1354" s="1" t="s">
        <v>32</v>
      </c>
      <c r="D1354" s="1" t="s">
        <v>33</v>
      </c>
      <c r="E1354" s="1" t="s">
        <v>3</v>
      </c>
      <c r="F1354" s="1" t="s">
        <v>4</v>
      </c>
      <c r="G1354" s="1" t="s">
        <v>84</v>
      </c>
      <c r="H1354" s="1" t="s">
        <v>3767</v>
      </c>
      <c r="I1354" s="1" t="s">
        <v>5509</v>
      </c>
      <c r="J1354" s="1">
        <v>7000</v>
      </c>
      <c r="K1354" s="1">
        <v>11608</v>
      </c>
      <c r="L1354" s="1">
        <v>275</v>
      </c>
      <c r="M1354" s="1">
        <v>31000</v>
      </c>
      <c r="N1354" s="1">
        <v>7.7</v>
      </c>
      <c r="O1354" s="1">
        <v>304</v>
      </c>
      <c r="P1354" s="1">
        <v>87</v>
      </c>
      <c r="Q1354" s="9">
        <v>251501645</v>
      </c>
      <c r="R1354" s="3">
        <v>69000000</v>
      </c>
    </row>
    <row r="1355" spans="1:18" x14ac:dyDescent="0.25">
      <c r="A1355" s="1" t="s">
        <v>4093</v>
      </c>
      <c r="B1355" s="2">
        <v>38678</v>
      </c>
      <c r="C1355" s="1" t="s">
        <v>32</v>
      </c>
      <c r="D1355" s="1" t="s">
        <v>20</v>
      </c>
      <c r="E1355" s="1" t="s">
        <v>3</v>
      </c>
      <c r="F1355" s="1" t="s">
        <v>4</v>
      </c>
      <c r="G1355" s="1" t="s">
        <v>92</v>
      </c>
      <c r="H1355" s="1" t="s">
        <v>3767</v>
      </c>
      <c r="I1355" s="1" t="s">
        <v>4094</v>
      </c>
      <c r="J1355" s="1">
        <v>7000</v>
      </c>
      <c r="K1355" s="1">
        <v>8341</v>
      </c>
      <c r="L1355" s="1">
        <v>0</v>
      </c>
      <c r="M1355" s="1">
        <v>0</v>
      </c>
      <c r="N1355" s="1">
        <v>7.1</v>
      </c>
      <c r="O1355" s="1">
        <v>217</v>
      </c>
      <c r="P1355" s="1">
        <v>133</v>
      </c>
      <c r="Q1355" s="9">
        <v>109243478</v>
      </c>
      <c r="R1355" s="3">
        <v>26000000</v>
      </c>
    </row>
    <row r="1356" spans="1:18" x14ac:dyDescent="0.25">
      <c r="A1356" s="1" t="s">
        <v>4373</v>
      </c>
      <c r="B1356" s="2">
        <v>38818</v>
      </c>
      <c r="C1356" s="1" t="s">
        <v>32</v>
      </c>
      <c r="D1356" s="1" t="s">
        <v>20</v>
      </c>
      <c r="E1356" s="1" t="s">
        <v>3</v>
      </c>
      <c r="F1356" s="1" t="s">
        <v>4</v>
      </c>
      <c r="G1356" s="1" t="s">
        <v>92</v>
      </c>
      <c r="H1356" s="1" t="s">
        <v>3767</v>
      </c>
      <c r="I1356" s="1" t="s">
        <v>4374</v>
      </c>
      <c r="J1356" s="1">
        <v>7000</v>
      </c>
      <c r="K1356" s="1">
        <v>7227</v>
      </c>
      <c r="L1356" s="1">
        <v>36</v>
      </c>
      <c r="M1356" s="1">
        <v>15000</v>
      </c>
      <c r="N1356" s="1">
        <v>7.9</v>
      </c>
      <c r="O1356" s="1">
        <v>270</v>
      </c>
      <c r="P1356" s="1">
        <v>101</v>
      </c>
      <c r="Q1356" s="9">
        <v>59889948</v>
      </c>
      <c r="R1356" s="3">
        <v>8000000</v>
      </c>
    </row>
    <row r="1357" spans="1:18" x14ac:dyDescent="0.25">
      <c r="A1357" s="1" t="s">
        <v>6546</v>
      </c>
      <c r="B1357" s="2">
        <v>41403</v>
      </c>
      <c r="C1357" s="1" t="s">
        <v>32</v>
      </c>
      <c r="D1357" s="1" t="s">
        <v>20</v>
      </c>
      <c r="E1357" s="1" t="s">
        <v>3</v>
      </c>
      <c r="F1357" s="1" t="s">
        <v>4</v>
      </c>
      <c r="G1357" s="1" t="s">
        <v>132</v>
      </c>
      <c r="H1357" s="1" t="s">
        <v>3767</v>
      </c>
      <c r="I1357" s="1" t="s">
        <v>6547</v>
      </c>
      <c r="J1357" s="1">
        <v>7000</v>
      </c>
      <c r="K1357" s="1">
        <v>8375</v>
      </c>
      <c r="L1357" s="1">
        <v>214</v>
      </c>
      <c r="M1357" s="1">
        <v>22000</v>
      </c>
      <c r="N1357" s="1">
        <v>7.4</v>
      </c>
      <c r="O1357" s="1">
        <v>276</v>
      </c>
      <c r="P1357" s="1">
        <v>103</v>
      </c>
      <c r="Q1357" s="9">
        <v>21501098</v>
      </c>
      <c r="R1357" s="3">
        <v>5000000</v>
      </c>
    </row>
    <row r="1358" spans="1:18" x14ac:dyDescent="0.25">
      <c r="A1358" s="1" t="s">
        <v>3766</v>
      </c>
      <c r="B1358" s="2">
        <v>38151</v>
      </c>
      <c r="C1358" s="1" t="s">
        <v>32</v>
      </c>
      <c r="D1358" s="1" t="s">
        <v>20</v>
      </c>
      <c r="E1358" s="1" t="s">
        <v>3</v>
      </c>
      <c r="F1358" s="1" t="s">
        <v>4</v>
      </c>
      <c r="G1358" s="1" t="s">
        <v>84</v>
      </c>
      <c r="H1358" s="1" t="s">
        <v>3767</v>
      </c>
      <c r="I1358" s="1" t="s">
        <v>3768</v>
      </c>
      <c r="J1358" s="1">
        <v>7000</v>
      </c>
      <c r="K1358" s="1">
        <v>13626</v>
      </c>
      <c r="L1358" s="1">
        <v>18</v>
      </c>
      <c r="M1358" s="1">
        <v>0</v>
      </c>
      <c r="N1358" s="1">
        <v>5.3</v>
      </c>
      <c r="O1358" s="1">
        <v>52</v>
      </c>
      <c r="P1358" s="1">
        <v>89</v>
      </c>
      <c r="Q1358" s="9">
        <v>8070311</v>
      </c>
      <c r="R1358" s="3">
        <v>10000000</v>
      </c>
    </row>
    <row r="1359" spans="1:18" x14ac:dyDescent="0.25">
      <c r="A1359" s="1" t="s">
        <v>6194</v>
      </c>
      <c r="B1359" s="2">
        <v>41154</v>
      </c>
      <c r="C1359" s="1" t="s">
        <v>1</v>
      </c>
      <c r="D1359" s="1" t="s">
        <v>40</v>
      </c>
      <c r="E1359" s="1" t="s">
        <v>3</v>
      </c>
      <c r="F1359" s="1" t="s">
        <v>4</v>
      </c>
      <c r="G1359" s="1" t="s">
        <v>92</v>
      </c>
      <c r="H1359" s="1" t="s">
        <v>3767</v>
      </c>
      <c r="I1359" s="1" t="s">
        <v>6195</v>
      </c>
      <c r="J1359" s="1">
        <v>7000</v>
      </c>
      <c r="K1359" s="1">
        <v>7747</v>
      </c>
      <c r="L1359" s="1">
        <v>63</v>
      </c>
      <c r="M1359" s="1">
        <v>25000</v>
      </c>
      <c r="N1359" s="1">
        <v>6.7</v>
      </c>
      <c r="O1359" s="1">
        <v>265</v>
      </c>
      <c r="P1359" s="1">
        <v>101</v>
      </c>
      <c r="Q1359" s="9">
        <v>6619173</v>
      </c>
      <c r="R1359" s="3">
        <v>10000000</v>
      </c>
    </row>
    <row r="1360" spans="1:18" x14ac:dyDescent="0.25">
      <c r="A1360" s="1" t="s">
        <v>6869</v>
      </c>
      <c r="B1360" s="2">
        <v>42272</v>
      </c>
      <c r="C1360" s="1" t="s">
        <v>32</v>
      </c>
      <c r="D1360" s="1" t="s">
        <v>61</v>
      </c>
      <c r="E1360" s="1" t="s">
        <v>3</v>
      </c>
      <c r="F1360" s="1" t="s">
        <v>4</v>
      </c>
      <c r="G1360" s="1" t="s">
        <v>132</v>
      </c>
      <c r="H1360" s="1" t="s">
        <v>3767</v>
      </c>
      <c r="I1360" s="1" t="s">
        <v>3128</v>
      </c>
      <c r="J1360" s="1">
        <v>7000</v>
      </c>
      <c r="K1360" s="1">
        <v>9660</v>
      </c>
      <c r="L1360" s="1">
        <v>6</v>
      </c>
      <c r="M1360" s="1">
        <v>0</v>
      </c>
      <c r="N1360" s="1">
        <v>6.5</v>
      </c>
      <c r="O1360" s="1">
        <v>133</v>
      </c>
      <c r="P1360" s="1">
        <v>103</v>
      </c>
      <c r="Q1360" s="9">
        <v>532988</v>
      </c>
      <c r="R1360" s="3">
        <v>7000000</v>
      </c>
    </row>
    <row r="1361" spans="1:18" x14ac:dyDescent="0.25">
      <c r="A1361" s="1" t="s">
        <v>4015</v>
      </c>
      <c r="B1361" s="2">
        <v>38561</v>
      </c>
      <c r="C1361" s="1" t="s">
        <v>32</v>
      </c>
      <c r="D1361" s="1" t="s">
        <v>77</v>
      </c>
      <c r="E1361" s="1" t="s">
        <v>3</v>
      </c>
      <c r="F1361" s="1" t="s">
        <v>1037</v>
      </c>
      <c r="G1361" s="1" t="s">
        <v>132</v>
      </c>
      <c r="H1361" s="1" t="s">
        <v>1256</v>
      </c>
      <c r="I1361" s="1" t="s">
        <v>1083</v>
      </c>
      <c r="J1361" s="1">
        <v>6000</v>
      </c>
      <c r="K1361" s="1">
        <v>7123</v>
      </c>
      <c r="L1361" s="1">
        <v>0</v>
      </c>
      <c r="M1361" s="1">
        <v>0</v>
      </c>
      <c r="N1361" s="1">
        <v>7.2</v>
      </c>
      <c r="O1361" s="1">
        <v>446</v>
      </c>
      <c r="P1361" s="1">
        <v>201</v>
      </c>
      <c r="Q1361" s="9">
        <v>218051260</v>
      </c>
      <c r="R1361" s="3">
        <v>207000000</v>
      </c>
    </row>
    <row r="1362" spans="1:18" x14ac:dyDescent="0.25">
      <c r="A1362" s="1" t="s">
        <v>4266</v>
      </c>
      <c r="B1362" s="2">
        <v>39048</v>
      </c>
      <c r="C1362" s="1" t="s">
        <v>1</v>
      </c>
      <c r="D1362" s="1" t="s">
        <v>77</v>
      </c>
      <c r="E1362" s="1" t="s">
        <v>3</v>
      </c>
      <c r="F1362" s="1" t="s">
        <v>83</v>
      </c>
      <c r="G1362" s="1" t="s">
        <v>132</v>
      </c>
      <c r="H1362" s="1" t="s">
        <v>4267</v>
      </c>
      <c r="I1362" s="1" t="s">
        <v>1205</v>
      </c>
      <c r="J1362" s="1">
        <v>6000</v>
      </c>
      <c r="K1362" s="1">
        <v>9125</v>
      </c>
      <c r="L1362" s="1">
        <v>258</v>
      </c>
      <c r="M1362" s="1">
        <v>0</v>
      </c>
      <c r="N1362" s="1">
        <v>8</v>
      </c>
      <c r="O1362" s="1">
        <v>400</v>
      </c>
      <c r="P1362" s="1">
        <v>144</v>
      </c>
      <c r="Q1362" s="9">
        <v>167007184</v>
      </c>
      <c r="R1362" s="3">
        <v>150000000</v>
      </c>
    </row>
    <row r="1363" spans="1:18" x14ac:dyDescent="0.25">
      <c r="A1363" s="1" t="s">
        <v>6499</v>
      </c>
      <c r="B1363" s="2">
        <v>41573</v>
      </c>
      <c r="C1363" s="1" t="s">
        <v>32</v>
      </c>
      <c r="D1363" s="1" t="s">
        <v>91</v>
      </c>
      <c r="E1363" s="1" t="s">
        <v>3</v>
      </c>
      <c r="F1363" s="1" t="s">
        <v>4</v>
      </c>
      <c r="G1363" s="1" t="s">
        <v>92</v>
      </c>
      <c r="H1363" s="1" t="s">
        <v>6096</v>
      </c>
      <c r="I1363" s="1" t="s">
        <v>3746</v>
      </c>
      <c r="J1363" s="1">
        <v>6000</v>
      </c>
      <c r="K1363" s="1">
        <v>9049</v>
      </c>
      <c r="L1363" s="1">
        <v>0</v>
      </c>
      <c r="M1363" s="1">
        <v>131000</v>
      </c>
      <c r="N1363" s="1">
        <v>7.5</v>
      </c>
      <c r="O1363" s="1">
        <v>511</v>
      </c>
      <c r="P1363" s="1">
        <v>112</v>
      </c>
      <c r="Q1363" s="9">
        <v>137387272</v>
      </c>
      <c r="R1363" s="3">
        <v>20000000</v>
      </c>
    </row>
    <row r="1364" spans="1:18" x14ac:dyDescent="0.25">
      <c r="A1364" s="1" t="s">
        <v>6574</v>
      </c>
      <c r="B1364" s="2">
        <v>41988</v>
      </c>
      <c r="C1364" s="1" t="s">
        <v>32</v>
      </c>
      <c r="D1364" s="1" t="s">
        <v>77</v>
      </c>
      <c r="E1364" s="1" t="s">
        <v>3</v>
      </c>
      <c r="F1364" s="1" t="s">
        <v>4</v>
      </c>
      <c r="G1364" s="1" t="s">
        <v>92</v>
      </c>
      <c r="H1364" s="1" t="s">
        <v>4267</v>
      </c>
      <c r="I1364" s="1" t="s">
        <v>6575</v>
      </c>
      <c r="J1364" s="1">
        <v>6000</v>
      </c>
      <c r="K1364" s="1">
        <v>10583</v>
      </c>
      <c r="L1364" s="1">
        <v>263</v>
      </c>
      <c r="M1364" s="1">
        <v>71000</v>
      </c>
      <c r="N1364" s="1">
        <v>6.2</v>
      </c>
      <c r="O1364" s="1">
        <v>366</v>
      </c>
      <c r="P1364" s="1">
        <v>102</v>
      </c>
      <c r="Q1364" s="9">
        <v>106369117</v>
      </c>
      <c r="R1364" s="3">
        <v>110000000</v>
      </c>
    </row>
    <row r="1365" spans="1:18" x14ac:dyDescent="0.25">
      <c r="A1365" s="1" t="s">
        <v>5403</v>
      </c>
      <c r="B1365" s="2">
        <v>39863</v>
      </c>
      <c r="C1365" s="1" t="s">
        <v>32</v>
      </c>
      <c r="D1365" s="1" t="s">
        <v>77</v>
      </c>
      <c r="E1365" s="1" t="s">
        <v>3</v>
      </c>
      <c r="F1365" s="1" t="s">
        <v>4</v>
      </c>
      <c r="G1365" s="1" t="s">
        <v>92</v>
      </c>
      <c r="H1365" s="1" t="s">
        <v>1256</v>
      </c>
      <c r="I1365" s="1" t="s">
        <v>1844</v>
      </c>
      <c r="J1365" s="1">
        <v>6000</v>
      </c>
      <c r="K1365" s="1">
        <v>7654</v>
      </c>
      <c r="L1365" s="1">
        <v>670</v>
      </c>
      <c r="M1365" s="1">
        <v>0</v>
      </c>
      <c r="N1365" s="1">
        <v>6.5</v>
      </c>
      <c r="O1365" s="1">
        <v>245</v>
      </c>
      <c r="P1365" s="1">
        <v>118</v>
      </c>
      <c r="Q1365" s="9">
        <v>25450527</v>
      </c>
      <c r="R1365" s="3">
        <v>50000000</v>
      </c>
    </row>
    <row r="1366" spans="1:18" x14ac:dyDescent="0.25">
      <c r="A1366" s="1" t="s">
        <v>5804</v>
      </c>
      <c r="B1366" s="2">
        <v>40592</v>
      </c>
      <c r="C1366" s="1" t="s">
        <v>32</v>
      </c>
      <c r="D1366" s="1" t="s">
        <v>9</v>
      </c>
      <c r="E1366" s="1" t="s">
        <v>3</v>
      </c>
      <c r="F1366" s="1" t="s">
        <v>4</v>
      </c>
      <c r="G1366" s="1" t="s">
        <v>132</v>
      </c>
      <c r="H1366" s="1" t="s">
        <v>1256</v>
      </c>
      <c r="I1366" s="1" t="s">
        <v>3972</v>
      </c>
      <c r="J1366" s="1">
        <v>6000</v>
      </c>
      <c r="K1366" s="1">
        <v>8018</v>
      </c>
      <c r="L1366" s="1">
        <v>260</v>
      </c>
      <c r="M1366" s="1">
        <v>0</v>
      </c>
      <c r="N1366" s="1">
        <v>6</v>
      </c>
      <c r="O1366" s="1">
        <v>174</v>
      </c>
      <c r="P1366" s="1">
        <v>84</v>
      </c>
      <c r="Q1366" s="9">
        <v>21283440</v>
      </c>
      <c r="R1366" s="3">
        <v>55000000</v>
      </c>
    </row>
    <row r="1367" spans="1:18" x14ac:dyDescent="0.25">
      <c r="A1367" s="1" t="s">
        <v>6253</v>
      </c>
      <c r="B1367" s="2">
        <v>40991</v>
      </c>
      <c r="C1367" s="1" t="s">
        <v>32</v>
      </c>
      <c r="D1367" s="1" t="s">
        <v>9</v>
      </c>
      <c r="E1367" s="1" t="s">
        <v>3</v>
      </c>
      <c r="F1367" s="1" t="s">
        <v>1877</v>
      </c>
      <c r="G1367" s="1" t="s">
        <v>132</v>
      </c>
      <c r="H1367" s="1" t="s">
        <v>1256</v>
      </c>
      <c r="I1367" s="1" t="s">
        <v>4799</v>
      </c>
      <c r="J1367" s="1">
        <v>6000</v>
      </c>
      <c r="K1367" s="1">
        <v>7099</v>
      </c>
      <c r="L1367" s="1">
        <v>171</v>
      </c>
      <c r="M1367" s="1">
        <v>54000</v>
      </c>
      <c r="N1367" s="1">
        <v>7.6</v>
      </c>
      <c r="O1367" s="1">
        <v>371</v>
      </c>
      <c r="P1367" s="1">
        <v>114</v>
      </c>
      <c r="Q1367" s="9">
        <v>18996755</v>
      </c>
      <c r="R1367" s="3">
        <v>45000000</v>
      </c>
    </row>
    <row r="1368" spans="1:18" x14ac:dyDescent="0.25">
      <c r="A1368" s="1" t="s">
        <v>3272</v>
      </c>
      <c r="B1368" s="2">
        <v>37788</v>
      </c>
      <c r="C1368" s="1" t="s">
        <v>32</v>
      </c>
      <c r="D1368" s="1" t="s">
        <v>9</v>
      </c>
      <c r="E1368" s="1" t="s">
        <v>3</v>
      </c>
      <c r="F1368" s="1" t="s">
        <v>4</v>
      </c>
      <c r="G1368" s="1" t="s">
        <v>92</v>
      </c>
      <c r="H1368" s="1" t="s">
        <v>1256</v>
      </c>
      <c r="I1368" s="1" t="s">
        <v>2279</v>
      </c>
      <c r="J1368" s="1">
        <v>6000</v>
      </c>
      <c r="K1368" s="1">
        <v>7567</v>
      </c>
      <c r="L1368" s="1">
        <v>0</v>
      </c>
      <c r="M1368" s="1">
        <v>0</v>
      </c>
      <c r="N1368" s="1">
        <v>7.7</v>
      </c>
      <c r="O1368" s="1">
        <v>192</v>
      </c>
      <c r="P1368" s="1">
        <v>124</v>
      </c>
      <c r="Q1368" s="9">
        <v>16248701</v>
      </c>
      <c r="R1368" s="3">
        <v>20000000</v>
      </c>
    </row>
    <row r="1369" spans="1:18" x14ac:dyDescent="0.25">
      <c r="A1369" s="1" t="s">
        <v>3672</v>
      </c>
      <c r="B1369" s="2">
        <v>38348</v>
      </c>
      <c r="C1369" s="1" t="s">
        <v>32</v>
      </c>
      <c r="D1369" s="1" t="s">
        <v>20</v>
      </c>
      <c r="E1369" s="1" t="s">
        <v>3</v>
      </c>
      <c r="F1369" s="1" t="s">
        <v>4</v>
      </c>
      <c r="G1369" s="1" t="s">
        <v>92</v>
      </c>
      <c r="H1369" s="1" t="s">
        <v>1256</v>
      </c>
      <c r="I1369" s="1" t="s">
        <v>1349</v>
      </c>
      <c r="J1369" s="1">
        <v>6000</v>
      </c>
      <c r="K1369" s="1">
        <v>8094</v>
      </c>
      <c r="L1369" s="1">
        <v>737</v>
      </c>
      <c r="M1369" s="1">
        <v>0</v>
      </c>
      <c r="N1369" s="1">
        <v>6.7</v>
      </c>
      <c r="O1369" s="1">
        <v>183</v>
      </c>
      <c r="P1369" s="1">
        <v>107</v>
      </c>
      <c r="Q1369" s="9">
        <v>12784713</v>
      </c>
      <c r="R1369" s="3">
        <v>22000000</v>
      </c>
    </row>
    <row r="1370" spans="1:18" x14ac:dyDescent="0.25">
      <c r="A1370" s="1" t="s">
        <v>5525</v>
      </c>
      <c r="B1370" s="2">
        <v>40484</v>
      </c>
      <c r="C1370" s="1" t="s">
        <v>32</v>
      </c>
      <c r="D1370" s="1" t="s">
        <v>61</v>
      </c>
      <c r="E1370" s="1" t="s">
        <v>3</v>
      </c>
      <c r="F1370" s="1" t="s">
        <v>4</v>
      </c>
      <c r="G1370" s="1" t="s">
        <v>132</v>
      </c>
      <c r="H1370" s="1" t="s">
        <v>1256</v>
      </c>
      <c r="I1370" s="1" t="s">
        <v>1426</v>
      </c>
      <c r="J1370" s="1">
        <v>6000</v>
      </c>
      <c r="K1370" s="1">
        <v>10191</v>
      </c>
      <c r="L1370" s="1">
        <v>218</v>
      </c>
      <c r="M1370" s="1">
        <v>9000</v>
      </c>
      <c r="N1370" s="1">
        <v>6.8</v>
      </c>
      <c r="O1370" s="1">
        <v>214</v>
      </c>
      <c r="P1370" s="1">
        <v>108</v>
      </c>
      <c r="Q1370" s="9">
        <v>9528092</v>
      </c>
      <c r="R1370" s="3">
        <v>22000000</v>
      </c>
    </row>
    <row r="1371" spans="1:18" x14ac:dyDescent="0.25">
      <c r="A1371" s="1" t="s">
        <v>6801</v>
      </c>
      <c r="B1371" s="2">
        <v>41990</v>
      </c>
      <c r="C1371" s="1" t="s">
        <v>32</v>
      </c>
      <c r="D1371" s="1" t="s">
        <v>20</v>
      </c>
      <c r="E1371" s="1" t="s">
        <v>3</v>
      </c>
      <c r="F1371" s="1" t="s">
        <v>4</v>
      </c>
      <c r="G1371" s="1" t="s">
        <v>92</v>
      </c>
      <c r="H1371" s="1" t="s">
        <v>1256</v>
      </c>
      <c r="I1371" s="1" t="s">
        <v>4167</v>
      </c>
      <c r="J1371" s="1">
        <v>6000</v>
      </c>
      <c r="K1371" s="1">
        <v>6322</v>
      </c>
      <c r="L1371" s="1">
        <v>387</v>
      </c>
      <c r="M1371" s="1">
        <v>0</v>
      </c>
      <c r="N1371" s="1">
        <v>6.3</v>
      </c>
      <c r="O1371" s="1">
        <v>270</v>
      </c>
      <c r="P1371" s="1">
        <v>97</v>
      </c>
      <c r="Q1371" s="9">
        <v>7574066</v>
      </c>
      <c r="R1371" s="3">
        <v>10000000</v>
      </c>
    </row>
    <row r="1372" spans="1:18" x14ac:dyDescent="0.25">
      <c r="A1372" s="1" t="s">
        <v>2765</v>
      </c>
      <c r="B1372" s="2">
        <v>37192</v>
      </c>
      <c r="C1372" s="1" t="s">
        <v>32</v>
      </c>
      <c r="D1372" s="1" t="s">
        <v>9</v>
      </c>
      <c r="E1372" s="1" t="s">
        <v>3</v>
      </c>
      <c r="F1372" s="1" t="s">
        <v>161</v>
      </c>
      <c r="G1372" s="1" t="s">
        <v>92</v>
      </c>
      <c r="H1372" s="1" t="s">
        <v>1256</v>
      </c>
      <c r="I1372" s="1" t="s">
        <v>438</v>
      </c>
      <c r="J1372" s="1">
        <v>6000</v>
      </c>
      <c r="K1372" s="1">
        <v>8484</v>
      </c>
      <c r="L1372" s="1">
        <v>0</v>
      </c>
      <c r="M1372" s="1">
        <v>16000</v>
      </c>
      <c r="N1372" s="1">
        <v>8</v>
      </c>
      <c r="O1372" s="1">
        <v>252</v>
      </c>
      <c r="P1372" s="1">
        <v>147</v>
      </c>
      <c r="Q1372" s="9">
        <v>7219578</v>
      </c>
      <c r="R1372" s="3">
        <v>15000000</v>
      </c>
    </row>
    <row r="1373" spans="1:18" x14ac:dyDescent="0.25">
      <c r="A1373" s="1" t="s">
        <v>1255</v>
      </c>
      <c r="B1373" s="2">
        <v>34894</v>
      </c>
      <c r="C1373" s="1" t="s">
        <v>32</v>
      </c>
      <c r="D1373" s="1" t="s">
        <v>77</v>
      </c>
      <c r="E1373" s="1" t="s">
        <v>3</v>
      </c>
      <c r="F1373" s="1" t="s">
        <v>4</v>
      </c>
      <c r="G1373" s="1" t="s">
        <v>92</v>
      </c>
      <c r="H1373" s="1" t="s">
        <v>1256</v>
      </c>
      <c r="I1373" s="1" t="s">
        <v>836</v>
      </c>
      <c r="J1373" s="1">
        <v>6000</v>
      </c>
      <c r="K1373" s="1">
        <v>9662</v>
      </c>
      <c r="L1373" s="1">
        <v>54</v>
      </c>
      <c r="M1373" s="1">
        <v>0</v>
      </c>
      <c r="N1373" s="1">
        <v>5.2</v>
      </c>
      <c r="O1373" s="1">
        <v>60</v>
      </c>
      <c r="P1373" s="1">
        <v>104</v>
      </c>
      <c r="Q1373" s="9">
        <v>4064333</v>
      </c>
      <c r="R1373" s="3">
        <v>25000000</v>
      </c>
    </row>
    <row r="1374" spans="1:18" x14ac:dyDescent="0.25">
      <c r="A1374" s="1" t="s">
        <v>4642</v>
      </c>
      <c r="B1374" s="2">
        <v>39413</v>
      </c>
      <c r="C1374" s="1" t="s">
        <v>32</v>
      </c>
      <c r="D1374" s="1" t="s">
        <v>2</v>
      </c>
      <c r="E1374" s="1" t="s">
        <v>3</v>
      </c>
      <c r="F1374" s="1" t="s">
        <v>4</v>
      </c>
      <c r="G1374" s="1" t="s">
        <v>92</v>
      </c>
      <c r="H1374" s="1" t="s">
        <v>1256</v>
      </c>
      <c r="I1374" s="1" t="s">
        <v>4643</v>
      </c>
      <c r="J1374" s="1">
        <v>6000</v>
      </c>
      <c r="K1374" s="1">
        <v>6748</v>
      </c>
      <c r="L1374" s="1">
        <v>0</v>
      </c>
      <c r="M1374" s="1">
        <v>0</v>
      </c>
      <c r="N1374" s="1">
        <v>6.5</v>
      </c>
      <c r="O1374" s="1">
        <v>250</v>
      </c>
      <c r="P1374" s="1">
        <v>111</v>
      </c>
      <c r="Q1374" s="9">
        <v>1294640</v>
      </c>
      <c r="R1374" s="3">
        <v>15000000</v>
      </c>
    </row>
    <row r="1375" spans="1:18" x14ac:dyDescent="0.25">
      <c r="A1375" s="1" t="s">
        <v>5304</v>
      </c>
      <c r="B1375" s="2">
        <v>40016</v>
      </c>
      <c r="C1375" s="1" t="s">
        <v>32</v>
      </c>
      <c r="D1375" s="1" t="s">
        <v>9</v>
      </c>
      <c r="E1375" s="1" t="s">
        <v>3</v>
      </c>
      <c r="F1375" s="1" t="s">
        <v>4</v>
      </c>
      <c r="G1375" s="1" t="s">
        <v>92</v>
      </c>
      <c r="H1375" s="1" t="s">
        <v>1256</v>
      </c>
      <c r="I1375" s="1" t="s">
        <v>5305</v>
      </c>
      <c r="J1375" s="1">
        <v>6000</v>
      </c>
      <c r="K1375" s="1">
        <v>8876</v>
      </c>
      <c r="L1375" s="1">
        <v>127</v>
      </c>
      <c r="M1375" s="1">
        <v>0</v>
      </c>
      <c r="N1375" s="1">
        <v>7.2</v>
      </c>
      <c r="O1375" s="1">
        <v>161</v>
      </c>
      <c r="P1375" s="1">
        <v>125</v>
      </c>
      <c r="Q1375" s="9">
        <v>1110286</v>
      </c>
      <c r="R1375" s="3">
        <v>4825000</v>
      </c>
    </row>
    <row r="1376" spans="1:18" x14ac:dyDescent="0.25">
      <c r="A1376" s="1" t="s">
        <v>6095</v>
      </c>
      <c r="B1376" s="2">
        <v>41204</v>
      </c>
      <c r="C1376" s="1" t="s">
        <v>32</v>
      </c>
      <c r="D1376" s="1" t="s">
        <v>33</v>
      </c>
      <c r="E1376" s="1" t="s">
        <v>160</v>
      </c>
      <c r="F1376" s="1" t="s">
        <v>161</v>
      </c>
      <c r="G1376" s="1" t="s">
        <v>84</v>
      </c>
      <c r="H1376" s="1" t="s">
        <v>6096</v>
      </c>
      <c r="I1376" s="1" t="s">
        <v>6097</v>
      </c>
      <c r="J1376" s="1">
        <v>6000</v>
      </c>
      <c r="K1376" s="1">
        <v>6829</v>
      </c>
      <c r="L1376" s="1">
        <v>2</v>
      </c>
      <c r="M1376" s="1">
        <v>0</v>
      </c>
      <c r="N1376" s="1">
        <v>7.9</v>
      </c>
      <c r="O1376" s="1">
        <v>99</v>
      </c>
      <c r="P1376" s="1">
        <v>80</v>
      </c>
      <c r="Q1376" s="9">
        <v>71442</v>
      </c>
      <c r="R1376" s="3">
        <v>9600000</v>
      </c>
    </row>
    <row r="1377" spans="1:18" x14ac:dyDescent="0.25">
      <c r="A1377" s="1" t="s">
        <v>3493</v>
      </c>
      <c r="B1377" s="2">
        <v>37885</v>
      </c>
      <c r="C1377" s="1" t="s">
        <v>32</v>
      </c>
      <c r="D1377" s="1" t="s">
        <v>77</v>
      </c>
      <c r="E1377" s="1" t="s">
        <v>3</v>
      </c>
      <c r="F1377" s="1" t="s">
        <v>4</v>
      </c>
      <c r="G1377" s="1" t="s">
        <v>132</v>
      </c>
      <c r="H1377" s="1" t="s">
        <v>3494</v>
      </c>
      <c r="I1377" s="1" t="s">
        <v>1083</v>
      </c>
      <c r="J1377" s="1">
        <v>5000</v>
      </c>
      <c r="K1377" s="1">
        <v>6434</v>
      </c>
      <c r="L1377" s="1">
        <v>0</v>
      </c>
      <c r="M1377" s="1">
        <v>16000</v>
      </c>
      <c r="N1377" s="1">
        <v>8.9</v>
      </c>
      <c r="O1377" s="1">
        <v>328</v>
      </c>
      <c r="P1377" s="1">
        <v>192</v>
      </c>
      <c r="Q1377" s="9">
        <v>377019252</v>
      </c>
      <c r="R1377" s="3">
        <v>94000000</v>
      </c>
    </row>
    <row r="1378" spans="1:18" x14ac:dyDescent="0.25">
      <c r="A1378" s="1" t="s">
        <v>6246</v>
      </c>
      <c r="B1378" s="2">
        <v>41035</v>
      </c>
      <c r="C1378" s="1" t="s">
        <v>32</v>
      </c>
      <c r="D1378" s="1" t="s">
        <v>40</v>
      </c>
      <c r="E1378" s="1" t="s">
        <v>3</v>
      </c>
      <c r="F1378" s="1" t="s">
        <v>4</v>
      </c>
      <c r="G1378" s="1" t="s">
        <v>132</v>
      </c>
      <c r="H1378" s="1" t="s">
        <v>6247</v>
      </c>
      <c r="I1378" s="1" t="s">
        <v>1083</v>
      </c>
      <c r="J1378" s="1">
        <v>5000</v>
      </c>
      <c r="K1378" s="1">
        <v>9152</v>
      </c>
      <c r="L1378" s="1">
        <v>0</v>
      </c>
      <c r="M1378" s="1">
        <v>166000</v>
      </c>
      <c r="N1378" s="1">
        <v>7.9</v>
      </c>
      <c r="O1378" s="1">
        <v>645</v>
      </c>
      <c r="P1378" s="1">
        <v>182</v>
      </c>
      <c r="Q1378" s="9">
        <v>303001229</v>
      </c>
      <c r="R1378" s="3">
        <v>180000000</v>
      </c>
    </row>
    <row r="1379" spans="1:18" x14ac:dyDescent="0.25">
      <c r="A1379" s="1" t="s">
        <v>6513</v>
      </c>
      <c r="B1379" s="2">
        <v>41300</v>
      </c>
      <c r="C1379" s="1" t="s">
        <v>32</v>
      </c>
      <c r="D1379" s="1" t="s">
        <v>40</v>
      </c>
      <c r="E1379" s="1" t="s">
        <v>3</v>
      </c>
      <c r="F1379" s="1" t="s">
        <v>4</v>
      </c>
      <c r="G1379" s="1" t="s">
        <v>132</v>
      </c>
      <c r="H1379" s="1" t="s">
        <v>6247</v>
      </c>
      <c r="I1379" s="1" t="s">
        <v>1083</v>
      </c>
      <c r="J1379" s="1">
        <v>5000</v>
      </c>
      <c r="K1379" s="1">
        <v>9152</v>
      </c>
      <c r="L1379" s="1">
        <v>0</v>
      </c>
      <c r="M1379" s="1">
        <v>83000</v>
      </c>
      <c r="N1379" s="1">
        <v>7.9</v>
      </c>
      <c r="O1379" s="1">
        <v>509</v>
      </c>
      <c r="P1379" s="1">
        <v>186</v>
      </c>
      <c r="Q1379" s="9">
        <v>258355354</v>
      </c>
      <c r="R1379" s="3">
        <v>225000000</v>
      </c>
    </row>
    <row r="1380" spans="1:18" x14ac:dyDescent="0.25">
      <c r="A1380" s="1" t="s">
        <v>6760</v>
      </c>
      <c r="B1380" s="2">
        <v>41850</v>
      </c>
      <c r="C1380" s="1" t="s">
        <v>32</v>
      </c>
      <c r="D1380" s="1" t="s">
        <v>40</v>
      </c>
      <c r="E1380" s="1" t="s">
        <v>3</v>
      </c>
      <c r="F1380" s="1" t="s">
        <v>1037</v>
      </c>
      <c r="G1380" s="1" t="s">
        <v>132</v>
      </c>
      <c r="H1380" s="1" t="s">
        <v>6247</v>
      </c>
      <c r="I1380" s="1" t="s">
        <v>1083</v>
      </c>
      <c r="J1380" s="1">
        <v>5000</v>
      </c>
      <c r="K1380" s="1">
        <v>9152</v>
      </c>
      <c r="L1380" s="1">
        <v>0</v>
      </c>
      <c r="M1380" s="1">
        <v>65000</v>
      </c>
      <c r="N1380" s="1">
        <v>7.5</v>
      </c>
      <c r="O1380" s="1">
        <v>422</v>
      </c>
      <c r="P1380" s="1">
        <v>164</v>
      </c>
      <c r="Q1380" s="9">
        <v>255108370</v>
      </c>
      <c r="R1380" s="3">
        <v>250000000</v>
      </c>
    </row>
    <row r="1381" spans="1:18" x14ac:dyDescent="0.25">
      <c r="A1381" s="1" t="s">
        <v>1806</v>
      </c>
      <c r="B1381" s="2">
        <v>35987</v>
      </c>
      <c r="C1381" s="1" t="s">
        <v>32</v>
      </c>
      <c r="D1381" s="1" t="s">
        <v>77</v>
      </c>
      <c r="E1381" s="1" t="s">
        <v>3</v>
      </c>
      <c r="F1381" s="1" t="s">
        <v>4</v>
      </c>
      <c r="G1381" s="1" t="s">
        <v>92</v>
      </c>
      <c r="H1381" s="1" t="s">
        <v>1807</v>
      </c>
      <c r="I1381" s="1" t="s">
        <v>268</v>
      </c>
      <c r="J1381" s="1">
        <v>5000</v>
      </c>
      <c r="K1381" s="1">
        <v>6171</v>
      </c>
      <c r="L1381" s="1">
        <v>503</v>
      </c>
      <c r="M1381" s="1">
        <v>0</v>
      </c>
      <c r="N1381" s="1">
        <v>6.6</v>
      </c>
      <c r="O1381" s="1">
        <v>141</v>
      </c>
      <c r="P1381" s="1">
        <v>127</v>
      </c>
      <c r="Q1381" s="9">
        <v>129734803</v>
      </c>
      <c r="R1381" s="3">
        <v>140000000</v>
      </c>
    </row>
    <row r="1382" spans="1:18" x14ac:dyDescent="0.25">
      <c r="A1382" s="1" t="s">
        <v>5078</v>
      </c>
      <c r="B1382" s="2">
        <v>39511</v>
      </c>
      <c r="C1382" s="1" t="s">
        <v>32</v>
      </c>
      <c r="D1382" s="1" t="s">
        <v>77</v>
      </c>
      <c r="E1382" s="1" t="s">
        <v>3</v>
      </c>
      <c r="F1382" s="1" t="s">
        <v>4</v>
      </c>
      <c r="G1382" s="1" t="s">
        <v>132</v>
      </c>
      <c r="H1382" s="1" t="s">
        <v>1807</v>
      </c>
      <c r="I1382" s="1" t="s">
        <v>1323</v>
      </c>
      <c r="J1382" s="1">
        <v>5000</v>
      </c>
      <c r="K1382" s="1">
        <v>9131</v>
      </c>
      <c r="L1382" s="1">
        <v>357</v>
      </c>
      <c r="M1382" s="1">
        <v>0</v>
      </c>
      <c r="N1382" s="1">
        <v>5.2</v>
      </c>
      <c r="O1382" s="1">
        <v>264</v>
      </c>
      <c r="P1382" s="1">
        <v>112</v>
      </c>
      <c r="Q1382" s="9">
        <v>102176165</v>
      </c>
      <c r="R1382" s="3">
        <v>145000000</v>
      </c>
    </row>
    <row r="1383" spans="1:18" x14ac:dyDescent="0.25">
      <c r="A1383" s="1" t="s">
        <v>3087</v>
      </c>
      <c r="B1383" s="2">
        <v>37393</v>
      </c>
      <c r="C1383" s="1" t="s">
        <v>32</v>
      </c>
      <c r="D1383" s="1" t="s">
        <v>20</v>
      </c>
      <c r="E1383" s="1" t="s">
        <v>3</v>
      </c>
      <c r="F1383" s="1" t="s">
        <v>4</v>
      </c>
      <c r="G1383" s="1" t="s">
        <v>132</v>
      </c>
      <c r="H1383" s="1" t="s">
        <v>1019</v>
      </c>
      <c r="I1383" s="1" t="s">
        <v>1976</v>
      </c>
      <c r="J1383" s="1">
        <v>5000</v>
      </c>
      <c r="K1383" s="1">
        <v>7184</v>
      </c>
      <c r="L1383" s="1">
        <v>61</v>
      </c>
      <c r="M1383" s="1">
        <v>0</v>
      </c>
      <c r="N1383" s="1">
        <v>5.0999999999999996</v>
      </c>
      <c r="O1383" s="1">
        <v>114</v>
      </c>
      <c r="P1383" s="1">
        <v>105</v>
      </c>
      <c r="Q1383" s="9">
        <v>93815117</v>
      </c>
      <c r="R1383" s="3">
        <v>55000000</v>
      </c>
    </row>
    <row r="1384" spans="1:18" x14ac:dyDescent="0.25">
      <c r="A1384" s="1" t="s">
        <v>6299</v>
      </c>
      <c r="B1384" s="2">
        <v>40963</v>
      </c>
      <c r="C1384" s="1" t="s">
        <v>32</v>
      </c>
      <c r="D1384" s="1" t="s">
        <v>77</v>
      </c>
      <c r="E1384" s="1" t="s">
        <v>3</v>
      </c>
      <c r="F1384" s="1" t="s">
        <v>4</v>
      </c>
      <c r="G1384" s="1" t="s">
        <v>92</v>
      </c>
      <c r="H1384" s="1" t="s">
        <v>6300</v>
      </c>
      <c r="I1384" s="1" t="s">
        <v>6301</v>
      </c>
      <c r="J1384" s="1">
        <v>5000</v>
      </c>
      <c r="K1384" s="1">
        <v>5861</v>
      </c>
      <c r="L1384" s="1">
        <v>24</v>
      </c>
      <c r="M1384" s="1">
        <v>24000</v>
      </c>
      <c r="N1384" s="1">
        <v>6.4</v>
      </c>
      <c r="O1384" s="1">
        <v>242</v>
      </c>
      <c r="P1384" s="1">
        <v>88</v>
      </c>
      <c r="Q1384" s="9">
        <v>62321039</v>
      </c>
      <c r="R1384" s="3">
        <v>70000000</v>
      </c>
    </row>
    <row r="1385" spans="1:18" x14ac:dyDescent="0.25">
      <c r="A1385" s="1" t="s">
        <v>2459</v>
      </c>
      <c r="B1385" s="2">
        <v>36751</v>
      </c>
      <c r="C1385" s="1" t="s">
        <v>32</v>
      </c>
      <c r="D1385" s="1" t="s">
        <v>77</v>
      </c>
      <c r="E1385" s="1" t="s">
        <v>3</v>
      </c>
      <c r="F1385" s="1" t="s">
        <v>4</v>
      </c>
      <c r="G1385" s="1" t="s">
        <v>92</v>
      </c>
      <c r="H1385" s="1" t="s">
        <v>1807</v>
      </c>
      <c r="I1385" s="1" t="s">
        <v>2460</v>
      </c>
      <c r="J1385" s="1">
        <v>5000</v>
      </c>
      <c r="K1385" s="1">
        <v>9082</v>
      </c>
      <c r="L1385" s="1">
        <v>43</v>
      </c>
      <c r="M1385" s="1">
        <v>0</v>
      </c>
      <c r="N1385" s="1">
        <v>6.1</v>
      </c>
      <c r="O1385" s="1">
        <v>70</v>
      </c>
      <c r="P1385" s="1">
        <v>115</v>
      </c>
      <c r="Q1385" s="9">
        <v>55973336</v>
      </c>
      <c r="R1385" s="3">
        <v>25000000</v>
      </c>
    </row>
    <row r="1386" spans="1:18" x14ac:dyDescent="0.25">
      <c r="A1386" s="1" t="s">
        <v>2665</v>
      </c>
      <c r="B1386" s="2">
        <v>37169</v>
      </c>
      <c r="C1386" s="1" t="s">
        <v>32</v>
      </c>
      <c r="D1386" s="1" t="s">
        <v>9</v>
      </c>
      <c r="E1386" s="1" t="s">
        <v>3</v>
      </c>
      <c r="F1386" s="1" t="s">
        <v>4</v>
      </c>
      <c r="G1386" s="1" t="s">
        <v>92</v>
      </c>
      <c r="H1386" s="1" t="s">
        <v>1019</v>
      </c>
      <c r="I1386" s="1" t="s">
        <v>1616</v>
      </c>
      <c r="J1386" s="1">
        <v>5000</v>
      </c>
      <c r="K1386" s="1">
        <v>5103</v>
      </c>
      <c r="L1386" s="1">
        <v>218</v>
      </c>
      <c r="M1386" s="1">
        <v>0</v>
      </c>
      <c r="N1386" s="1">
        <v>7.6</v>
      </c>
      <c r="O1386" s="1">
        <v>187</v>
      </c>
      <c r="P1386" s="1">
        <v>131</v>
      </c>
      <c r="Q1386" s="9">
        <v>51396781</v>
      </c>
      <c r="R1386" s="3">
        <v>68000000</v>
      </c>
    </row>
    <row r="1387" spans="1:18" x14ac:dyDescent="0.25">
      <c r="A1387" s="1" t="s">
        <v>2729</v>
      </c>
      <c r="B1387" s="2">
        <v>37026</v>
      </c>
      <c r="C1387" s="1" t="s">
        <v>32</v>
      </c>
      <c r="D1387" s="1" t="s">
        <v>77</v>
      </c>
      <c r="E1387" s="1" t="s">
        <v>3</v>
      </c>
      <c r="F1387" s="1" t="s">
        <v>161</v>
      </c>
      <c r="G1387" s="1" t="s">
        <v>92</v>
      </c>
      <c r="H1387" s="1" t="s">
        <v>1807</v>
      </c>
      <c r="I1387" s="1" t="s">
        <v>2730</v>
      </c>
      <c r="J1387" s="1">
        <v>5000</v>
      </c>
      <c r="K1387" s="1">
        <v>7945</v>
      </c>
      <c r="L1387" s="1">
        <v>20</v>
      </c>
      <c r="M1387" s="1">
        <v>0</v>
      </c>
      <c r="N1387" s="1">
        <v>6.6</v>
      </c>
      <c r="O1387" s="1">
        <v>116</v>
      </c>
      <c r="P1387" s="1">
        <v>98</v>
      </c>
      <c r="Q1387" s="9">
        <v>36833473</v>
      </c>
      <c r="R1387" s="3">
        <v>25000000</v>
      </c>
    </row>
    <row r="1388" spans="1:18" x14ac:dyDescent="0.25">
      <c r="A1388" s="1" t="s">
        <v>3301</v>
      </c>
      <c r="B1388" s="2">
        <v>37865</v>
      </c>
      <c r="C1388" s="1" t="s">
        <v>32</v>
      </c>
      <c r="D1388" s="1" t="s">
        <v>77</v>
      </c>
      <c r="E1388" s="1" t="s">
        <v>3</v>
      </c>
      <c r="F1388" s="1" t="s">
        <v>4</v>
      </c>
      <c r="G1388" s="1" t="s">
        <v>92</v>
      </c>
      <c r="H1388" s="1" t="s">
        <v>1807</v>
      </c>
      <c r="I1388" s="1" t="s">
        <v>2460</v>
      </c>
      <c r="J1388" s="1">
        <v>5000</v>
      </c>
      <c r="K1388" s="1">
        <v>6867</v>
      </c>
      <c r="L1388" s="1">
        <v>43</v>
      </c>
      <c r="M1388" s="1">
        <v>1000</v>
      </c>
      <c r="N1388" s="1">
        <v>5.8</v>
      </c>
      <c r="O1388" s="1">
        <v>109</v>
      </c>
      <c r="P1388" s="1">
        <v>101</v>
      </c>
      <c r="Q1388" s="9">
        <v>34604054</v>
      </c>
      <c r="R1388" s="3">
        <v>30000000</v>
      </c>
    </row>
    <row r="1389" spans="1:18" x14ac:dyDescent="0.25">
      <c r="A1389" s="1" t="s">
        <v>6532</v>
      </c>
      <c r="B1389" s="2">
        <v>41366</v>
      </c>
      <c r="C1389" s="1" t="s">
        <v>32</v>
      </c>
      <c r="D1389" s="1" t="s">
        <v>315</v>
      </c>
      <c r="E1389" s="1" t="s">
        <v>3</v>
      </c>
      <c r="F1389" s="1" t="s">
        <v>4</v>
      </c>
      <c r="G1389" s="1" t="s">
        <v>132</v>
      </c>
      <c r="H1389" s="1" t="s">
        <v>6247</v>
      </c>
      <c r="I1389" s="1" t="s">
        <v>3277</v>
      </c>
      <c r="J1389" s="1">
        <v>5000</v>
      </c>
      <c r="K1389" s="1">
        <v>10247</v>
      </c>
      <c r="L1389" s="1">
        <v>91</v>
      </c>
      <c r="M1389" s="1">
        <v>44000</v>
      </c>
      <c r="N1389" s="1">
        <v>6</v>
      </c>
      <c r="O1389" s="1">
        <v>212</v>
      </c>
      <c r="P1389" s="1">
        <v>130</v>
      </c>
      <c r="Q1389" s="9">
        <v>31165421</v>
      </c>
      <c r="R1389" s="3">
        <v>60000000</v>
      </c>
    </row>
    <row r="1390" spans="1:18" x14ac:dyDescent="0.25">
      <c r="A1390" s="1" t="s">
        <v>3955</v>
      </c>
      <c r="B1390" s="2">
        <v>38395</v>
      </c>
      <c r="C1390" s="1" t="s">
        <v>32</v>
      </c>
      <c r="D1390" s="1" t="s">
        <v>20</v>
      </c>
      <c r="E1390" s="1" t="s">
        <v>3</v>
      </c>
      <c r="F1390" s="1" t="s">
        <v>4</v>
      </c>
      <c r="G1390" s="1" t="s">
        <v>132</v>
      </c>
      <c r="H1390" s="1" t="s">
        <v>3494</v>
      </c>
      <c r="I1390" s="1" t="s">
        <v>1367</v>
      </c>
      <c r="J1390" s="1">
        <v>5000</v>
      </c>
      <c r="K1390" s="1">
        <v>12700</v>
      </c>
      <c r="L1390" s="1">
        <v>488</v>
      </c>
      <c r="M1390" s="1">
        <v>0</v>
      </c>
      <c r="N1390" s="1">
        <v>6.4</v>
      </c>
      <c r="O1390" s="1">
        <v>190</v>
      </c>
      <c r="P1390" s="1">
        <v>123</v>
      </c>
      <c r="Q1390" s="9">
        <v>26838389</v>
      </c>
      <c r="R1390" s="3">
        <v>57000000</v>
      </c>
    </row>
    <row r="1391" spans="1:18" x14ac:dyDescent="0.25">
      <c r="A1391" s="1" t="s">
        <v>5059</v>
      </c>
      <c r="B1391" s="2">
        <v>39642</v>
      </c>
      <c r="C1391" s="1" t="s">
        <v>32</v>
      </c>
      <c r="D1391" s="1" t="s">
        <v>77</v>
      </c>
      <c r="E1391" s="1" t="s">
        <v>3</v>
      </c>
      <c r="F1391" s="1" t="s">
        <v>4</v>
      </c>
      <c r="G1391" s="1" t="s">
        <v>132</v>
      </c>
      <c r="H1391" s="1" t="s">
        <v>1807</v>
      </c>
      <c r="I1391" s="1" t="s">
        <v>2167</v>
      </c>
      <c r="J1391" s="1">
        <v>5000</v>
      </c>
      <c r="K1391" s="1">
        <v>7247</v>
      </c>
      <c r="L1391" s="1">
        <v>50</v>
      </c>
      <c r="M1391" s="1">
        <v>0</v>
      </c>
      <c r="N1391" s="1">
        <v>6.6</v>
      </c>
      <c r="O1391" s="1">
        <v>206</v>
      </c>
      <c r="P1391" s="1">
        <v>104</v>
      </c>
      <c r="Q1391" s="9">
        <v>25040293</v>
      </c>
      <c r="R1391" s="3">
        <v>55000000</v>
      </c>
    </row>
    <row r="1392" spans="1:18" x14ac:dyDescent="0.25">
      <c r="A1392" s="1" t="s">
        <v>4570</v>
      </c>
      <c r="B1392" s="2">
        <v>39274</v>
      </c>
      <c r="C1392" s="1" t="s">
        <v>32</v>
      </c>
      <c r="D1392" s="1" t="s">
        <v>9</v>
      </c>
      <c r="E1392" s="1" t="s">
        <v>3</v>
      </c>
      <c r="F1392" s="1" t="s">
        <v>4</v>
      </c>
      <c r="G1392" s="1" t="s">
        <v>132</v>
      </c>
      <c r="H1392" s="1" t="s">
        <v>4571</v>
      </c>
      <c r="I1392" s="1" t="s">
        <v>3037</v>
      </c>
      <c r="J1392" s="1">
        <v>5000</v>
      </c>
      <c r="K1392" s="1">
        <v>5405</v>
      </c>
      <c r="L1392" s="1">
        <v>278</v>
      </c>
      <c r="M1392" s="1">
        <v>14000</v>
      </c>
      <c r="N1392" s="1">
        <v>7.4</v>
      </c>
      <c r="O1392" s="1">
        <v>156</v>
      </c>
      <c r="P1392" s="1">
        <v>133</v>
      </c>
      <c r="Q1392" s="9">
        <v>24343673</v>
      </c>
      <c r="R1392" s="3">
        <v>45000000</v>
      </c>
    </row>
    <row r="1393" spans="1:18" x14ac:dyDescent="0.25">
      <c r="A1393" s="1" t="s">
        <v>1018</v>
      </c>
      <c r="B1393" s="2">
        <v>34029</v>
      </c>
      <c r="C1393" s="1" t="s">
        <v>32</v>
      </c>
      <c r="D1393" s="1" t="s">
        <v>40</v>
      </c>
      <c r="E1393" s="1" t="s">
        <v>3</v>
      </c>
      <c r="F1393" s="1" t="s">
        <v>83</v>
      </c>
      <c r="G1393" s="1" t="s">
        <v>84</v>
      </c>
      <c r="H1393" s="1" t="s">
        <v>1019</v>
      </c>
      <c r="I1393" s="1" t="s">
        <v>1020</v>
      </c>
      <c r="J1393" s="1">
        <v>5000</v>
      </c>
      <c r="K1393" s="1">
        <v>7723</v>
      </c>
      <c r="L1393" s="1">
        <v>5</v>
      </c>
      <c r="M1393" s="1">
        <v>0</v>
      </c>
      <c r="N1393" s="1">
        <v>4</v>
      </c>
      <c r="O1393" s="1">
        <v>36</v>
      </c>
      <c r="P1393" s="1">
        <v>104</v>
      </c>
      <c r="Q1393" s="9">
        <v>20915465</v>
      </c>
      <c r="R1393" s="3">
        <v>42000000</v>
      </c>
    </row>
    <row r="1394" spans="1:18" x14ac:dyDescent="0.25">
      <c r="A1394" s="1" t="s">
        <v>4047</v>
      </c>
      <c r="B1394" s="2">
        <v>38655</v>
      </c>
      <c r="C1394" s="1" t="s">
        <v>32</v>
      </c>
      <c r="D1394" s="1" t="s">
        <v>20</v>
      </c>
      <c r="E1394" s="1" t="s">
        <v>3</v>
      </c>
      <c r="F1394" s="1" t="s">
        <v>83</v>
      </c>
      <c r="G1394" s="1" t="s">
        <v>92</v>
      </c>
      <c r="H1394" s="1" t="s">
        <v>1019</v>
      </c>
      <c r="I1394" s="1" t="s">
        <v>659</v>
      </c>
      <c r="J1394" s="1">
        <v>5000</v>
      </c>
      <c r="K1394" s="1">
        <v>5637</v>
      </c>
      <c r="L1394" s="1">
        <v>350</v>
      </c>
      <c r="M1394" s="1">
        <v>0</v>
      </c>
      <c r="N1394" s="1">
        <v>7.1</v>
      </c>
      <c r="O1394" s="1">
        <v>137</v>
      </c>
      <c r="P1394" s="1">
        <v>103</v>
      </c>
      <c r="Q1394" s="9">
        <v>11034436</v>
      </c>
      <c r="R1394" s="3">
        <v>20000000</v>
      </c>
    </row>
    <row r="1395" spans="1:18" x14ac:dyDescent="0.25">
      <c r="A1395" s="1" t="s">
        <v>2739</v>
      </c>
      <c r="B1395" s="2">
        <v>37180</v>
      </c>
      <c r="C1395" s="1" t="s">
        <v>32</v>
      </c>
      <c r="D1395" s="1" t="s">
        <v>9</v>
      </c>
      <c r="E1395" s="1" t="s">
        <v>3</v>
      </c>
      <c r="F1395" s="1" t="s">
        <v>83</v>
      </c>
      <c r="G1395" s="1" t="s">
        <v>92</v>
      </c>
      <c r="H1395" s="1" t="s">
        <v>1019</v>
      </c>
      <c r="I1395" s="1" t="s">
        <v>2740</v>
      </c>
      <c r="J1395" s="1">
        <v>5000</v>
      </c>
      <c r="K1395" s="1">
        <v>7166</v>
      </c>
      <c r="L1395" s="1">
        <v>40</v>
      </c>
      <c r="M1395" s="1">
        <v>305</v>
      </c>
      <c r="N1395" s="1">
        <v>7</v>
      </c>
      <c r="O1395" s="1">
        <v>61</v>
      </c>
      <c r="P1395" s="1">
        <v>109</v>
      </c>
      <c r="Q1395" s="9">
        <v>2326407</v>
      </c>
      <c r="R1395" s="3">
        <v>12000000</v>
      </c>
    </row>
    <row r="1396" spans="1:18" x14ac:dyDescent="0.25">
      <c r="A1396" s="1" t="s">
        <v>5592</v>
      </c>
      <c r="B1396" s="2">
        <v>40516</v>
      </c>
      <c r="C1396" s="1" t="s">
        <v>32</v>
      </c>
      <c r="D1396" s="1" t="s">
        <v>61</v>
      </c>
      <c r="E1396" s="1" t="s">
        <v>3</v>
      </c>
      <c r="F1396" s="1" t="s">
        <v>83</v>
      </c>
      <c r="G1396" s="1" t="s">
        <v>92</v>
      </c>
      <c r="H1396" s="1" t="s">
        <v>1019</v>
      </c>
      <c r="I1396" s="1" t="s">
        <v>3876</v>
      </c>
      <c r="J1396" s="1">
        <v>5000</v>
      </c>
      <c r="K1396" s="1">
        <v>7692</v>
      </c>
      <c r="L1396" s="1">
        <v>13</v>
      </c>
      <c r="M1396" s="1">
        <v>0</v>
      </c>
      <c r="N1396" s="1">
        <v>7.2</v>
      </c>
      <c r="O1396" s="1">
        <v>163</v>
      </c>
      <c r="P1396" s="1">
        <v>113</v>
      </c>
      <c r="Q1396" s="9">
        <v>1094798</v>
      </c>
      <c r="R1396" s="3">
        <v>7200000</v>
      </c>
    </row>
    <row r="1397" spans="1:18" x14ac:dyDescent="0.25">
      <c r="A1397" s="1" t="s">
        <v>4805</v>
      </c>
      <c r="B1397" s="2">
        <v>39187</v>
      </c>
      <c r="C1397" s="1" t="s">
        <v>32</v>
      </c>
      <c r="D1397" s="1" t="s">
        <v>77</v>
      </c>
      <c r="E1397" s="1" t="s">
        <v>2327</v>
      </c>
      <c r="F1397" s="1" t="s">
        <v>1130</v>
      </c>
      <c r="G1397" s="1" t="s">
        <v>92</v>
      </c>
      <c r="H1397" s="1" t="s">
        <v>1807</v>
      </c>
      <c r="I1397" s="1" t="s">
        <v>4806</v>
      </c>
      <c r="J1397" s="1">
        <v>5000</v>
      </c>
      <c r="K1397" s="1">
        <v>6267</v>
      </c>
      <c r="L1397" s="1">
        <v>31</v>
      </c>
      <c r="M1397" s="1">
        <v>0</v>
      </c>
      <c r="N1397" s="1">
        <v>7.1</v>
      </c>
      <c r="O1397" s="1">
        <v>106</v>
      </c>
      <c r="P1397" s="1">
        <v>113</v>
      </c>
      <c r="Q1397" s="9">
        <v>128978</v>
      </c>
      <c r="R1397" s="3">
        <v>40000000</v>
      </c>
    </row>
    <row r="1398" spans="1:18" x14ac:dyDescent="0.25">
      <c r="A1398" s="1" t="s">
        <v>6490</v>
      </c>
      <c r="B1398" s="2">
        <v>41582</v>
      </c>
      <c r="C1398" s="1" t="s">
        <v>32</v>
      </c>
      <c r="D1398" s="1" t="s">
        <v>2</v>
      </c>
      <c r="E1398" s="1" t="s">
        <v>3</v>
      </c>
      <c r="F1398" s="1" t="s">
        <v>113</v>
      </c>
      <c r="G1398" s="1" t="s">
        <v>92</v>
      </c>
      <c r="H1398" s="1" t="s">
        <v>4571</v>
      </c>
      <c r="I1398" s="1" t="s">
        <v>6491</v>
      </c>
      <c r="J1398" s="1">
        <v>5000</v>
      </c>
      <c r="K1398" s="1">
        <v>5954</v>
      </c>
      <c r="L1398" s="1">
        <v>911</v>
      </c>
      <c r="M1398" s="1">
        <v>31000</v>
      </c>
      <c r="N1398" s="1">
        <v>7.8</v>
      </c>
      <c r="O1398" s="1">
        <v>124</v>
      </c>
      <c r="P1398" s="1">
        <v>131</v>
      </c>
      <c r="Q1398" s="9">
        <v>85433</v>
      </c>
      <c r="R1398" s="3">
        <v>13500000</v>
      </c>
    </row>
    <row r="1399" spans="1:18" x14ac:dyDescent="0.25">
      <c r="A1399" s="1" t="s">
        <v>3052</v>
      </c>
      <c r="B1399" s="2">
        <v>37266</v>
      </c>
      <c r="C1399" s="1" t="s">
        <v>1</v>
      </c>
      <c r="D1399" s="1" t="s">
        <v>77</v>
      </c>
      <c r="E1399" s="1" t="s">
        <v>2327</v>
      </c>
      <c r="F1399" s="1" t="s">
        <v>623</v>
      </c>
      <c r="G1399" s="1" t="s">
        <v>132</v>
      </c>
      <c r="H1399" s="1" t="s">
        <v>1807</v>
      </c>
      <c r="I1399" s="1" t="s">
        <v>3053</v>
      </c>
      <c r="J1399" s="1">
        <v>5000</v>
      </c>
      <c r="K1399" s="1">
        <v>6229</v>
      </c>
      <c r="L1399" s="1">
        <v>611</v>
      </c>
      <c r="M1399" s="1">
        <v>0</v>
      </c>
      <c r="N1399" s="1">
        <v>7.9</v>
      </c>
      <c r="O1399" s="1">
        <v>283</v>
      </c>
      <c r="P1399" s="1">
        <v>80</v>
      </c>
      <c r="Q1399" s="9">
        <v>84961</v>
      </c>
      <c r="R1399" s="3">
        <v>31000000</v>
      </c>
    </row>
    <row r="1400" spans="1:18" x14ac:dyDescent="0.25">
      <c r="A1400" s="1" t="s">
        <v>5645</v>
      </c>
      <c r="B1400" s="2">
        <v>40255</v>
      </c>
      <c r="C1400" s="1" t="s">
        <v>32</v>
      </c>
      <c r="D1400" s="1" t="s">
        <v>40</v>
      </c>
      <c r="E1400" s="1" t="s">
        <v>3</v>
      </c>
      <c r="F1400" s="1" t="s">
        <v>4</v>
      </c>
      <c r="G1400" s="1" t="s">
        <v>84</v>
      </c>
      <c r="H1400" s="1" t="s">
        <v>3261</v>
      </c>
      <c r="I1400" s="1" t="s">
        <v>2025</v>
      </c>
      <c r="J1400" s="1">
        <v>4000</v>
      </c>
      <c r="K1400" s="1">
        <v>4628</v>
      </c>
      <c r="L1400" s="1">
        <v>31</v>
      </c>
      <c r="M1400" s="1">
        <v>0</v>
      </c>
      <c r="N1400" s="1">
        <v>6.4</v>
      </c>
      <c r="O1400" s="1">
        <v>226</v>
      </c>
      <c r="P1400" s="1">
        <v>93</v>
      </c>
      <c r="Q1400" s="9">
        <v>238371987</v>
      </c>
      <c r="R1400" s="3">
        <v>165000000</v>
      </c>
    </row>
    <row r="1401" spans="1:18" x14ac:dyDescent="0.25">
      <c r="A1401" s="1" t="s">
        <v>3140</v>
      </c>
      <c r="B1401" s="2">
        <v>37350</v>
      </c>
      <c r="C1401" s="1" t="s">
        <v>32</v>
      </c>
      <c r="D1401" s="1" t="s">
        <v>40</v>
      </c>
      <c r="E1401" s="1" t="s">
        <v>3</v>
      </c>
      <c r="F1401" s="1" t="s">
        <v>4</v>
      </c>
      <c r="G1401" s="1" t="s">
        <v>84</v>
      </c>
      <c r="H1401" s="1" t="s">
        <v>2015</v>
      </c>
      <c r="I1401" s="1" t="s">
        <v>2295</v>
      </c>
      <c r="J1401" s="1">
        <v>4000</v>
      </c>
      <c r="K1401" s="1">
        <v>6355</v>
      </c>
      <c r="L1401" s="1">
        <v>67</v>
      </c>
      <c r="M1401" s="1">
        <v>0</v>
      </c>
      <c r="N1401" s="1">
        <v>4.9000000000000004</v>
      </c>
      <c r="O1401" s="1">
        <v>138</v>
      </c>
      <c r="P1401" s="1">
        <v>86</v>
      </c>
      <c r="Q1401" s="9">
        <v>153288182</v>
      </c>
      <c r="R1401" s="3">
        <v>84000000</v>
      </c>
    </row>
    <row r="1402" spans="1:18" x14ac:dyDescent="0.25">
      <c r="A1402" s="1" t="s">
        <v>5909</v>
      </c>
      <c r="B1402" s="2">
        <v>40573</v>
      </c>
      <c r="C1402" s="1" t="s">
        <v>32</v>
      </c>
      <c r="D1402" s="1" t="s">
        <v>77</v>
      </c>
      <c r="E1402" s="1" t="s">
        <v>3</v>
      </c>
      <c r="F1402" s="1" t="s">
        <v>4</v>
      </c>
      <c r="G1402" s="1" t="s">
        <v>84</v>
      </c>
      <c r="H1402" s="1" t="s">
        <v>1197</v>
      </c>
      <c r="I1402" s="1" t="s">
        <v>4741</v>
      </c>
      <c r="J1402" s="1">
        <v>4000</v>
      </c>
      <c r="K1402" s="1">
        <v>5046</v>
      </c>
      <c r="L1402" s="1">
        <v>50</v>
      </c>
      <c r="M1402" s="1">
        <v>16000</v>
      </c>
      <c r="N1402" s="1">
        <v>6.7</v>
      </c>
      <c r="O1402" s="1">
        <v>246</v>
      </c>
      <c r="P1402" s="1">
        <v>90</v>
      </c>
      <c r="Q1402" s="9">
        <v>149234747</v>
      </c>
      <c r="R1402" s="3">
        <v>130000000</v>
      </c>
    </row>
    <row r="1403" spans="1:18" x14ac:dyDescent="0.25">
      <c r="A1403" s="1" t="s">
        <v>6412</v>
      </c>
      <c r="B1403" s="2">
        <v>41348</v>
      </c>
      <c r="C1403" s="1" t="s">
        <v>32</v>
      </c>
      <c r="D1403" s="1" t="s">
        <v>20</v>
      </c>
      <c r="E1403" s="1" t="s">
        <v>3</v>
      </c>
      <c r="F1403" s="1" t="s">
        <v>4</v>
      </c>
      <c r="G1403" s="1" t="s">
        <v>92</v>
      </c>
      <c r="H1403" s="1" t="s">
        <v>1100</v>
      </c>
      <c r="I1403" s="1" t="s">
        <v>4893</v>
      </c>
      <c r="J1403" s="1">
        <v>4000</v>
      </c>
      <c r="K1403" s="1">
        <v>5826</v>
      </c>
      <c r="L1403" s="1">
        <v>91</v>
      </c>
      <c r="M1403" s="1">
        <v>17000</v>
      </c>
      <c r="N1403" s="1">
        <v>5.7</v>
      </c>
      <c r="O1403" s="1">
        <v>275</v>
      </c>
      <c r="P1403" s="1">
        <v>120</v>
      </c>
      <c r="Q1403" s="9">
        <v>134455175</v>
      </c>
      <c r="R1403" s="3">
        <v>35000000</v>
      </c>
    </row>
    <row r="1404" spans="1:18" x14ac:dyDescent="0.25">
      <c r="A1404" s="1" t="s">
        <v>4892</v>
      </c>
      <c r="B1404" s="2">
        <v>39652</v>
      </c>
      <c r="C1404" s="1" t="s">
        <v>32</v>
      </c>
      <c r="D1404" s="1" t="s">
        <v>20</v>
      </c>
      <c r="E1404" s="1" t="s">
        <v>3</v>
      </c>
      <c r="F1404" s="1" t="s">
        <v>11</v>
      </c>
      <c r="G1404" s="1" t="s">
        <v>132</v>
      </c>
      <c r="H1404" s="1" t="s">
        <v>1100</v>
      </c>
      <c r="I1404" s="1" t="s">
        <v>4893</v>
      </c>
      <c r="J1404" s="1">
        <v>4000</v>
      </c>
      <c r="K1404" s="1">
        <v>9913</v>
      </c>
      <c r="L1404" s="1">
        <v>91</v>
      </c>
      <c r="M1404" s="1">
        <v>0</v>
      </c>
      <c r="N1404" s="1">
        <v>5.6</v>
      </c>
      <c r="O1404" s="1">
        <v>141</v>
      </c>
      <c r="P1404" s="1">
        <v>88</v>
      </c>
      <c r="Q1404" s="9">
        <v>120136047</v>
      </c>
      <c r="R1404" s="3">
        <v>80000000</v>
      </c>
    </row>
    <row r="1405" spans="1:18" x14ac:dyDescent="0.25">
      <c r="A1405" s="1" t="s">
        <v>4479</v>
      </c>
      <c r="B1405" s="2">
        <v>39017</v>
      </c>
      <c r="C1405" s="1" t="s">
        <v>32</v>
      </c>
      <c r="D1405" s="1" t="s">
        <v>20</v>
      </c>
      <c r="E1405" s="1" t="s">
        <v>3</v>
      </c>
      <c r="F1405" s="1" t="s">
        <v>4</v>
      </c>
      <c r="G1405" s="1" t="s">
        <v>132</v>
      </c>
      <c r="H1405" s="1" t="s">
        <v>1100</v>
      </c>
      <c r="I1405" s="1" t="s">
        <v>2307</v>
      </c>
      <c r="J1405" s="1">
        <v>4000</v>
      </c>
      <c r="K1405" s="1">
        <v>8315</v>
      </c>
      <c r="L1405" s="1">
        <v>235</v>
      </c>
      <c r="M1405" s="1">
        <v>0</v>
      </c>
      <c r="N1405" s="1">
        <v>5.8</v>
      </c>
      <c r="O1405" s="1">
        <v>183</v>
      </c>
      <c r="P1405" s="1">
        <v>106</v>
      </c>
      <c r="Q1405" s="9">
        <v>118683135</v>
      </c>
      <c r="R1405" s="3">
        <v>52000000</v>
      </c>
    </row>
    <row r="1406" spans="1:18" x14ac:dyDescent="0.25">
      <c r="A1406" s="1" t="s">
        <v>3808</v>
      </c>
      <c r="B1406" s="2">
        <v>38159</v>
      </c>
      <c r="C1406" s="1" t="s">
        <v>32</v>
      </c>
      <c r="D1406" s="1" t="s">
        <v>91</v>
      </c>
      <c r="E1406" s="1" t="s">
        <v>3</v>
      </c>
      <c r="F1406" s="1" t="s">
        <v>4</v>
      </c>
      <c r="G1406" s="1" t="s">
        <v>132</v>
      </c>
      <c r="H1406" s="1" t="s">
        <v>2015</v>
      </c>
      <c r="I1406" s="1" t="s">
        <v>3809</v>
      </c>
      <c r="J1406" s="1">
        <v>4000</v>
      </c>
      <c r="K1406" s="1">
        <v>7461</v>
      </c>
      <c r="L1406" s="1">
        <v>70</v>
      </c>
      <c r="M1406" s="1">
        <v>4000</v>
      </c>
      <c r="N1406" s="1">
        <v>5.9</v>
      </c>
      <c r="O1406" s="1">
        <v>203</v>
      </c>
      <c r="P1406" s="1">
        <v>98</v>
      </c>
      <c r="Q1406" s="9">
        <v>110175871</v>
      </c>
      <c r="R1406" s="3">
        <v>10000000</v>
      </c>
    </row>
    <row r="1407" spans="1:18" x14ac:dyDescent="0.25">
      <c r="A1407" s="1" t="s">
        <v>5217</v>
      </c>
      <c r="B1407" s="2">
        <v>39846</v>
      </c>
      <c r="C1407" s="1" t="s">
        <v>32</v>
      </c>
      <c r="D1407" s="1" t="s">
        <v>20</v>
      </c>
      <c r="E1407" s="1" t="s">
        <v>3</v>
      </c>
      <c r="F1407" s="1" t="s">
        <v>4</v>
      </c>
      <c r="G1407" s="1" t="s">
        <v>132</v>
      </c>
      <c r="H1407" s="1" t="s">
        <v>1100</v>
      </c>
      <c r="I1407" s="1" t="s">
        <v>5218</v>
      </c>
      <c r="J1407" s="1">
        <v>4000</v>
      </c>
      <c r="K1407" s="1">
        <v>8172</v>
      </c>
      <c r="L1407" s="1">
        <v>0</v>
      </c>
      <c r="M1407" s="1">
        <v>0</v>
      </c>
      <c r="N1407" s="1">
        <v>5.5</v>
      </c>
      <c r="O1407" s="1">
        <v>166</v>
      </c>
      <c r="P1407" s="1">
        <v>113</v>
      </c>
      <c r="Q1407" s="9">
        <v>109176215</v>
      </c>
      <c r="R1407" s="3">
        <v>60000000</v>
      </c>
    </row>
    <row r="1408" spans="1:18" x14ac:dyDescent="0.25">
      <c r="A1408" s="1" t="s">
        <v>4410</v>
      </c>
      <c r="B1408" s="2">
        <v>39002</v>
      </c>
      <c r="C1408" s="1" t="s">
        <v>32</v>
      </c>
      <c r="D1408" s="1" t="s">
        <v>40</v>
      </c>
      <c r="E1408" s="1" t="s">
        <v>3</v>
      </c>
      <c r="F1408" s="1" t="s">
        <v>4</v>
      </c>
      <c r="G1408" s="1" t="s">
        <v>84</v>
      </c>
      <c r="H1408" s="1" t="s">
        <v>1100</v>
      </c>
      <c r="I1408" s="1" t="s">
        <v>1134</v>
      </c>
      <c r="J1408" s="1">
        <v>4000</v>
      </c>
      <c r="K1408" s="1">
        <v>6081</v>
      </c>
      <c r="L1408" s="1">
        <v>28</v>
      </c>
      <c r="M1408" s="1">
        <v>863</v>
      </c>
      <c r="N1408" s="1">
        <v>6.2</v>
      </c>
      <c r="O1408" s="1">
        <v>107</v>
      </c>
      <c r="P1408" s="1">
        <v>83</v>
      </c>
      <c r="Q1408" s="9">
        <v>84303558</v>
      </c>
      <c r="R1408" s="3">
        <v>85000000</v>
      </c>
    </row>
    <row r="1409" spans="1:18" x14ac:dyDescent="0.25">
      <c r="A1409" s="1" t="s">
        <v>3747</v>
      </c>
      <c r="B1409" s="2">
        <v>38174</v>
      </c>
      <c r="C1409" s="1" t="s">
        <v>32</v>
      </c>
      <c r="D1409" s="1" t="s">
        <v>40</v>
      </c>
      <c r="E1409" s="1" t="s">
        <v>3</v>
      </c>
      <c r="F1409" s="1" t="s">
        <v>4</v>
      </c>
      <c r="G1409" s="1" t="s">
        <v>84</v>
      </c>
      <c r="H1409" s="1" t="s">
        <v>2015</v>
      </c>
      <c r="I1409" s="1" t="s">
        <v>2295</v>
      </c>
      <c r="J1409" s="1">
        <v>4000</v>
      </c>
      <c r="K1409" s="1">
        <v>7800</v>
      </c>
      <c r="L1409" s="1">
        <v>67</v>
      </c>
      <c r="M1409" s="1">
        <v>567</v>
      </c>
      <c r="N1409" s="1">
        <v>4.9000000000000004</v>
      </c>
      <c r="O1409" s="1">
        <v>94</v>
      </c>
      <c r="P1409" s="1">
        <v>93</v>
      </c>
      <c r="Q1409" s="9">
        <v>84185387</v>
      </c>
      <c r="R1409" s="3">
        <v>80000000</v>
      </c>
    </row>
    <row r="1410" spans="1:18" x14ac:dyDescent="0.25">
      <c r="A1410" s="1" t="s">
        <v>3260</v>
      </c>
      <c r="B1410" s="2">
        <v>37306</v>
      </c>
      <c r="C1410" s="1" t="s">
        <v>32</v>
      </c>
      <c r="D1410" s="1" t="s">
        <v>77</v>
      </c>
      <c r="E1410" s="1" t="s">
        <v>3</v>
      </c>
      <c r="F1410" s="1" t="s">
        <v>4</v>
      </c>
      <c r="G1410" s="1" t="s">
        <v>92</v>
      </c>
      <c r="H1410" s="1" t="s">
        <v>3261</v>
      </c>
      <c r="I1410" s="1" t="s">
        <v>1895</v>
      </c>
      <c r="J1410" s="1">
        <v>4000</v>
      </c>
      <c r="K1410" s="1">
        <v>6181</v>
      </c>
      <c r="L1410" s="1">
        <v>130</v>
      </c>
      <c r="M1410" s="1">
        <v>5000</v>
      </c>
      <c r="N1410" s="1">
        <v>7.1</v>
      </c>
      <c r="O1410" s="1">
        <v>141</v>
      </c>
      <c r="P1410" s="1">
        <v>124</v>
      </c>
      <c r="Q1410" s="9">
        <v>78120196</v>
      </c>
      <c r="R1410" s="3">
        <v>75000000</v>
      </c>
    </row>
    <row r="1411" spans="1:18" x14ac:dyDescent="0.25">
      <c r="A1411" s="1" t="s">
        <v>2306</v>
      </c>
      <c r="B1411" s="2">
        <v>36553</v>
      </c>
      <c r="C1411" s="1" t="s">
        <v>32</v>
      </c>
      <c r="D1411" s="1" t="s">
        <v>20</v>
      </c>
      <c r="E1411" s="1" t="s">
        <v>3</v>
      </c>
      <c r="F1411" s="1" t="s">
        <v>4</v>
      </c>
      <c r="G1411" s="1" t="s">
        <v>132</v>
      </c>
      <c r="H1411" s="1" t="s">
        <v>1501</v>
      </c>
      <c r="I1411" s="1" t="s">
        <v>2307</v>
      </c>
      <c r="J1411" s="1">
        <v>4000</v>
      </c>
      <c r="K1411" s="1">
        <v>5270</v>
      </c>
      <c r="L1411" s="1">
        <v>235</v>
      </c>
      <c r="M1411" s="1">
        <v>0</v>
      </c>
      <c r="N1411" s="1">
        <v>5.9</v>
      </c>
      <c r="O1411" s="1">
        <v>139</v>
      </c>
      <c r="P1411" s="1">
        <v>98</v>
      </c>
      <c r="Q1411" s="9">
        <v>68353550</v>
      </c>
      <c r="R1411" s="3">
        <v>10000000</v>
      </c>
    </row>
    <row r="1412" spans="1:18" x14ac:dyDescent="0.25">
      <c r="A1412" s="1" t="s">
        <v>1500</v>
      </c>
      <c r="B1412" s="2">
        <v>35786</v>
      </c>
      <c r="C1412" s="1" t="s">
        <v>32</v>
      </c>
      <c r="D1412" s="1" t="s">
        <v>40</v>
      </c>
      <c r="E1412" s="1" t="s">
        <v>3</v>
      </c>
      <c r="F1412" s="1" t="s">
        <v>4</v>
      </c>
      <c r="G1412" s="1" t="s">
        <v>28</v>
      </c>
      <c r="H1412" s="1" t="s">
        <v>1501</v>
      </c>
      <c r="I1412" s="1" t="s">
        <v>691</v>
      </c>
      <c r="J1412" s="1">
        <v>4000</v>
      </c>
      <c r="K1412" s="1">
        <v>6017</v>
      </c>
      <c r="L1412" s="1">
        <v>383</v>
      </c>
      <c r="M1412" s="1">
        <v>0</v>
      </c>
      <c r="N1412" s="1">
        <v>7.1</v>
      </c>
      <c r="O1412" s="1">
        <v>78</v>
      </c>
      <c r="P1412" s="1">
        <v>94</v>
      </c>
      <c r="Q1412" s="9">
        <v>58297830</v>
      </c>
      <c r="R1412" s="3">
        <v>50000000</v>
      </c>
    </row>
    <row r="1413" spans="1:18" x14ac:dyDescent="0.25">
      <c r="A1413" s="1" t="s">
        <v>1865</v>
      </c>
      <c r="B1413" s="2">
        <v>35861</v>
      </c>
      <c r="C1413" s="1" t="s">
        <v>32</v>
      </c>
      <c r="D1413" s="1" t="s">
        <v>77</v>
      </c>
      <c r="E1413" s="1" t="s">
        <v>3</v>
      </c>
      <c r="F1413" s="1" t="s">
        <v>4</v>
      </c>
      <c r="G1413" s="1" t="s">
        <v>132</v>
      </c>
      <c r="H1413" s="1" t="s">
        <v>1501</v>
      </c>
      <c r="I1413" s="1" t="s">
        <v>355</v>
      </c>
      <c r="J1413" s="1">
        <v>4000</v>
      </c>
      <c r="K1413" s="1">
        <v>8610</v>
      </c>
      <c r="L1413" s="1">
        <v>287</v>
      </c>
      <c r="M1413" s="1">
        <v>0</v>
      </c>
      <c r="N1413" s="1">
        <v>6.1</v>
      </c>
      <c r="O1413" s="1">
        <v>100</v>
      </c>
      <c r="P1413" s="1">
        <v>108</v>
      </c>
      <c r="Q1413" s="9">
        <v>53955614</v>
      </c>
      <c r="R1413" s="3">
        <v>40000000</v>
      </c>
    </row>
    <row r="1414" spans="1:18" x14ac:dyDescent="0.25">
      <c r="A1414" s="1" t="s">
        <v>6115</v>
      </c>
      <c r="B1414" s="2">
        <v>40941</v>
      </c>
      <c r="C1414" s="1" t="s">
        <v>32</v>
      </c>
      <c r="D1414" s="1" t="s">
        <v>77</v>
      </c>
      <c r="E1414" s="1" t="s">
        <v>3</v>
      </c>
      <c r="F1414" s="1" t="s">
        <v>4</v>
      </c>
      <c r="G1414" s="1" t="s">
        <v>84</v>
      </c>
      <c r="H1414" s="1" t="s">
        <v>1197</v>
      </c>
      <c r="I1414" s="1" t="s">
        <v>1923</v>
      </c>
      <c r="J1414" s="1">
        <v>4000</v>
      </c>
      <c r="K1414" s="1">
        <v>6727</v>
      </c>
      <c r="L1414" s="1">
        <v>153</v>
      </c>
      <c r="M1414" s="1">
        <v>17000</v>
      </c>
      <c r="N1414" s="1">
        <v>6.5</v>
      </c>
      <c r="O1414" s="1">
        <v>154</v>
      </c>
      <c r="P1414" s="1">
        <v>105</v>
      </c>
      <c r="Q1414" s="9">
        <v>45290318</v>
      </c>
      <c r="R1414" s="3">
        <v>42000000</v>
      </c>
    </row>
    <row r="1415" spans="1:18" x14ac:dyDescent="0.25">
      <c r="A1415" s="1" t="s">
        <v>1888</v>
      </c>
      <c r="B1415" s="2">
        <v>35905</v>
      </c>
      <c r="C1415" s="1" t="s">
        <v>32</v>
      </c>
      <c r="D1415" s="1" t="s">
        <v>91</v>
      </c>
      <c r="E1415" s="1" t="s">
        <v>3</v>
      </c>
      <c r="F1415" s="1" t="s">
        <v>4</v>
      </c>
      <c r="G1415" s="1" t="s">
        <v>92</v>
      </c>
      <c r="H1415" s="1" t="s">
        <v>1889</v>
      </c>
      <c r="I1415" s="1" t="s">
        <v>902</v>
      </c>
      <c r="J1415" s="1">
        <v>4000</v>
      </c>
      <c r="K1415" s="1">
        <v>12170</v>
      </c>
      <c r="L1415" s="1">
        <v>0</v>
      </c>
      <c r="M1415" s="1">
        <v>0</v>
      </c>
      <c r="N1415" s="1">
        <v>6.4</v>
      </c>
      <c r="O1415" s="1">
        <v>154</v>
      </c>
      <c r="P1415" s="1">
        <v>104</v>
      </c>
      <c r="Q1415" s="9">
        <v>40064955</v>
      </c>
      <c r="R1415" s="3">
        <v>15000000</v>
      </c>
    </row>
    <row r="1416" spans="1:18" x14ac:dyDescent="0.25">
      <c r="A1416" s="1" t="s">
        <v>4494</v>
      </c>
      <c r="B1416" s="2">
        <v>38725</v>
      </c>
      <c r="C1416" s="1" t="s">
        <v>32</v>
      </c>
      <c r="D1416" s="1" t="s">
        <v>91</v>
      </c>
      <c r="E1416" s="1" t="s">
        <v>3</v>
      </c>
      <c r="F1416" s="1" t="s">
        <v>4</v>
      </c>
      <c r="G1416" s="1" t="s">
        <v>132</v>
      </c>
      <c r="H1416" s="1" t="s">
        <v>2015</v>
      </c>
      <c r="I1416" s="1" t="s">
        <v>3809</v>
      </c>
      <c r="J1416" s="1">
        <v>4000</v>
      </c>
      <c r="K1416" s="1">
        <v>5746</v>
      </c>
      <c r="L1416" s="1">
        <v>70</v>
      </c>
      <c r="M1416" s="1">
        <v>930</v>
      </c>
      <c r="N1416" s="1">
        <v>5</v>
      </c>
      <c r="O1416" s="1">
        <v>131</v>
      </c>
      <c r="P1416" s="1">
        <v>137</v>
      </c>
      <c r="Q1416" s="9">
        <v>39143839</v>
      </c>
      <c r="R1416" s="3">
        <v>20000000</v>
      </c>
    </row>
    <row r="1417" spans="1:18" x14ac:dyDescent="0.25">
      <c r="A1417" s="1" t="s">
        <v>2014</v>
      </c>
      <c r="B1417" s="2">
        <v>36213</v>
      </c>
      <c r="C1417" s="1" t="s">
        <v>32</v>
      </c>
      <c r="D1417" s="1" t="s">
        <v>9</v>
      </c>
      <c r="E1417" s="1" t="s">
        <v>3</v>
      </c>
      <c r="F1417" s="1" t="s">
        <v>4</v>
      </c>
      <c r="G1417" s="1" t="s">
        <v>92</v>
      </c>
      <c r="H1417" s="1" t="s">
        <v>2015</v>
      </c>
      <c r="I1417" s="1" t="s">
        <v>2016</v>
      </c>
      <c r="J1417" s="1">
        <v>4000</v>
      </c>
      <c r="K1417" s="1">
        <v>6223</v>
      </c>
      <c r="L1417" s="1">
        <v>16</v>
      </c>
      <c r="M1417" s="1">
        <v>0</v>
      </c>
      <c r="N1417" s="1">
        <v>6.9</v>
      </c>
      <c r="O1417" s="1">
        <v>101</v>
      </c>
      <c r="P1417" s="1">
        <v>97</v>
      </c>
      <c r="Q1417" s="9">
        <v>38201895</v>
      </c>
      <c r="R1417" s="3">
        <v>10500000</v>
      </c>
    </row>
    <row r="1418" spans="1:18" x14ac:dyDescent="0.25">
      <c r="A1418" s="1" t="s">
        <v>6683</v>
      </c>
      <c r="B1418" s="2">
        <v>41969</v>
      </c>
      <c r="C1418" s="1" t="s">
        <v>32</v>
      </c>
      <c r="D1418" s="1" t="s">
        <v>61</v>
      </c>
      <c r="E1418" s="1" t="s">
        <v>3</v>
      </c>
      <c r="F1418" s="1" t="s">
        <v>4</v>
      </c>
      <c r="G1418" s="1" t="s">
        <v>84</v>
      </c>
      <c r="H1418" s="1" t="s">
        <v>3261</v>
      </c>
      <c r="I1418" s="1" t="s">
        <v>4676</v>
      </c>
      <c r="J1418" s="1">
        <v>4000</v>
      </c>
      <c r="K1418" s="1">
        <v>6393</v>
      </c>
      <c r="L1418" s="1">
        <v>44</v>
      </c>
      <c r="M1418" s="1">
        <v>10000</v>
      </c>
      <c r="N1418" s="1">
        <v>7</v>
      </c>
      <c r="O1418" s="1">
        <v>151</v>
      </c>
      <c r="P1418" s="1">
        <v>124</v>
      </c>
      <c r="Q1418" s="9">
        <v>36447959</v>
      </c>
      <c r="R1418" s="3">
        <v>25000000</v>
      </c>
    </row>
    <row r="1419" spans="1:18" x14ac:dyDescent="0.25">
      <c r="A1419" s="1" t="s">
        <v>5943</v>
      </c>
      <c r="B1419" s="2">
        <v>40616</v>
      </c>
      <c r="C1419" s="1" t="s">
        <v>32</v>
      </c>
      <c r="D1419" s="1" t="s">
        <v>77</v>
      </c>
      <c r="E1419" s="1" t="s">
        <v>3</v>
      </c>
      <c r="F1419" s="1" t="s">
        <v>4</v>
      </c>
      <c r="G1419" s="1" t="s">
        <v>132</v>
      </c>
      <c r="H1419" s="1" t="s">
        <v>3261</v>
      </c>
      <c r="I1419" s="1" t="s">
        <v>3617</v>
      </c>
      <c r="J1419" s="1">
        <v>4000</v>
      </c>
      <c r="K1419" s="1">
        <v>7067</v>
      </c>
      <c r="L1419" s="1">
        <v>0</v>
      </c>
      <c r="M1419" s="1">
        <v>42000</v>
      </c>
      <c r="N1419" s="1">
        <v>6.1</v>
      </c>
      <c r="O1419" s="1">
        <v>435</v>
      </c>
      <c r="P1419" s="1">
        <v>128</v>
      </c>
      <c r="Q1419" s="9">
        <v>36381716</v>
      </c>
      <c r="R1419" s="3">
        <v>82000000</v>
      </c>
    </row>
    <row r="1420" spans="1:18" x14ac:dyDescent="0.25">
      <c r="A1420" s="1" t="s">
        <v>6269</v>
      </c>
      <c r="B1420" s="2">
        <v>41094</v>
      </c>
      <c r="C1420" s="1" t="s">
        <v>32</v>
      </c>
      <c r="D1420" s="1" t="s">
        <v>40</v>
      </c>
      <c r="E1420" s="1" t="s">
        <v>3</v>
      </c>
      <c r="F1420" s="1" t="s">
        <v>83</v>
      </c>
      <c r="G1420" s="1" t="s">
        <v>84</v>
      </c>
      <c r="H1420" s="1" t="s">
        <v>1197</v>
      </c>
      <c r="I1420" s="1" t="s">
        <v>2318</v>
      </c>
      <c r="J1420" s="1">
        <v>4000</v>
      </c>
      <c r="K1420" s="1">
        <v>6254</v>
      </c>
      <c r="L1420" s="1">
        <v>91</v>
      </c>
      <c r="M1420" s="1">
        <v>0</v>
      </c>
      <c r="N1420" s="1">
        <v>6.7</v>
      </c>
      <c r="O1420" s="1">
        <v>238</v>
      </c>
      <c r="P1420" s="1">
        <v>88</v>
      </c>
      <c r="Q1420" s="9">
        <v>31051126</v>
      </c>
      <c r="R1420" s="3">
        <v>55000000</v>
      </c>
    </row>
    <row r="1421" spans="1:18" x14ac:dyDescent="0.25">
      <c r="A1421" s="1" t="s">
        <v>3556</v>
      </c>
      <c r="B1421" s="2">
        <v>38218</v>
      </c>
      <c r="C1421" s="1" t="s">
        <v>32</v>
      </c>
      <c r="D1421" s="1" t="s">
        <v>77</v>
      </c>
      <c r="E1421" s="1" t="s">
        <v>3</v>
      </c>
      <c r="F1421" s="1" t="s">
        <v>4</v>
      </c>
      <c r="G1421" s="1" t="s">
        <v>132</v>
      </c>
      <c r="H1421" s="1" t="s">
        <v>1197</v>
      </c>
      <c r="I1421" s="1" t="s">
        <v>1597</v>
      </c>
      <c r="J1421" s="1">
        <v>4000</v>
      </c>
      <c r="K1421" s="1">
        <v>9814</v>
      </c>
      <c r="L1421" s="1">
        <v>420</v>
      </c>
      <c r="M1421" s="1">
        <v>782</v>
      </c>
      <c r="N1421" s="1">
        <v>6.3</v>
      </c>
      <c r="O1421" s="1">
        <v>117</v>
      </c>
      <c r="P1421" s="1">
        <v>97</v>
      </c>
      <c r="Q1421" s="9">
        <v>28328132</v>
      </c>
      <c r="R1421" s="3">
        <v>58000000</v>
      </c>
    </row>
    <row r="1422" spans="1:18" x14ac:dyDescent="0.25">
      <c r="A1422" s="1" t="s">
        <v>3036</v>
      </c>
      <c r="B1422" s="2">
        <v>37450</v>
      </c>
      <c r="C1422" s="1" t="s">
        <v>1</v>
      </c>
      <c r="D1422" s="1" t="s">
        <v>61</v>
      </c>
      <c r="E1422" s="1" t="s">
        <v>3</v>
      </c>
      <c r="F1422" s="1" t="s">
        <v>4</v>
      </c>
      <c r="G1422" s="1" t="s">
        <v>92</v>
      </c>
      <c r="H1422" s="1" t="s">
        <v>1197</v>
      </c>
      <c r="I1422" s="1" t="s">
        <v>3037</v>
      </c>
      <c r="J1422" s="1">
        <v>4000</v>
      </c>
      <c r="K1422" s="1">
        <v>7072</v>
      </c>
      <c r="L1422" s="1">
        <v>278</v>
      </c>
      <c r="M1422" s="1">
        <v>0</v>
      </c>
      <c r="N1422" s="1">
        <v>7.4</v>
      </c>
      <c r="O1422" s="1">
        <v>128</v>
      </c>
      <c r="P1422" s="1">
        <v>123</v>
      </c>
      <c r="Q1422" s="9">
        <v>25776062</v>
      </c>
      <c r="R1422" s="3">
        <v>12000000</v>
      </c>
    </row>
    <row r="1423" spans="1:18" x14ac:dyDescent="0.25">
      <c r="A1423" s="1" t="s">
        <v>1343</v>
      </c>
      <c r="B1423" s="2">
        <v>35133</v>
      </c>
      <c r="C1423" s="1" t="s">
        <v>32</v>
      </c>
      <c r="D1423" s="1" t="s">
        <v>77</v>
      </c>
      <c r="E1423" s="1" t="s">
        <v>3</v>
      </c>
      <c r="F1423" s="1" t="s">
        <v>4</v>
      </c>
      <c r="G1423" s="1" t="s">
        <v>92</v>
      </c>
      <c r="H1423" s="1" t="s">
        <v>1197</v>
      </c>
      <c r="I1423" s="1" t="s">
        <v>1344</v>
      </c>
      <c r="J1423" s="1">
        <v>4000</v>
      </c>
      <c r="K1423" s="1">
        <v>6152</v>
      </c>
      <c r="L1423" s="1">
        <v>114</v>
      </c>
      <c r="M1423" s="1">
        <v>204</v>
      </c>
      <c r="N1423" s="1">
        <v>5.3</v>
      </c>
      <c r="O1423" s="1">
        <v>36</v>
      </c>
      <c r="P1423" s="1">
        <v>105</v>
      </c>
      <c r="Q1423" s="9">
        <v>17100000</v>
      </c>
      <c r="R1423" s="3">
        <v>25000000</v>
      </c>
    </row>
    <row r="1424" spans="1:18" x14ac:dyDescent="0.25">
      <c r="A1424" s="1" t="s">
        <v>2642</v>
      </c>
      <c r="B1424" s="2">
        <v>36996</v>
      </c>
      <c r="C1424" s="1" t="s">
        <v>32</v>
      </c>
      <c r="D1424" s="1" t="s">
        <v>9</v>
      </c>
      <c r="E1424" s="1" t="s">
        <v>3</v>
      </c>
      <c r="F1424" s="1" t="s">
        <v>4</v>
      </c>
      <c r="G1424" s="1" t="s">
        <v>132</v>
      </c>
      <c r="H1424" s="1" t="s">
        <v>1501</v>
      </c>
      <c r="I1424" s="1" t="s">
        <v>2643</v>
      </c>
      <c r="J1424" s="1">
        <v>4000</v>
      </c>
      <c r="K1424" s="1">
        <v>6214</v>
      </c>
      <c r="L1424" s="1">
        <v>134</v>
      </c>
      <c r="M1424" s="1">
        <v>0</v>
      </c>
      <c r="N1424" s="1">
        <v>6.5</v>
      </c>
      <c r="O1424" s="1">
        <v>84</v>
      </c>
      <c r="P1424" s="1">
        <v>135</v>
      </c>
      <c r="Q1424" s="9">
        <v>16929123</v>
      </c>
      <c r="R1424" s="3">
        <v>14000000</v>
      </c>
    </row>
    <row r="1425" spans="1:18" x14ac:dyDescent="0.25">
      <c r="A1425" s="1" t="s">
        <v>3862</v>
      </c>
      <c r="B1425" s="2">
        <v>38068</v>
      </c>
      <c r="C1425" s="1" t="s">
        <v>32</v>
      </c>
      <c r="D1425" s="1" t="s">
        <v>20</v>
      </c>
      <c r="E1425" s="1" t="s">
        <v>3</v>
      </c>
      <c r="F1425" s="1" t="s">
        <v>83</v>
      </c>
      <c r="G1425" s="1" t="s">
        <v>132</v>
      </c>
      <c r="H1425" s="1" t="s">
        <v>1501</v>
      </c>
      <c r="I1425" s="1" t="s">
        <v>1238</v>
      </c>
      <c r="J1425" s="1">
        <v>4000</v>
      </c>
      <c r="K1425" s="1">
        <v>9330</v>
      </c>
      <c r="L1425" s="1">
        <v>12</v>
      </c>
      <c r="M1425" s="1">
        <v>0</v>
      </c>
      <c r="N1425" s="1">
        <v>6.3</v>
      </c>
      <c r="O1425" s="1">
        <v>129</v>
      </c>
      <c r="P1425" s="1">
        <v>98</v>
      </c>
      <c r="Q1425" s="9">
        <v>16831505</v>
      </c>
      <c r="R1425" s="3">
        <v>31000000</v>
      </c>
    </row>
    <row r="1426" spans="1:18" x14ac:dyDescent="0.25">
      <c r="A1426" s="1" t="s">
        <v>1703</v>
      </c>
      <c r="B1426" s="2">
        <v>36112</v>
      </c>
      <c r="C1426" s="1" t="s">
        <v>32</v>
      </c>
      <c r="D1426" s="1" t="s">
        <v>9</v>
      </c>
      <c r="E1426" s="1" t="s">
        <v>3</v>
      </c>
      <c r="F1426" s="1" t="s">
        <v>4</v>
      </c>
      <c r="G1426" s="1" t="s">
        <v>92</v>
      </c>
      <c r="H1426" s="1" t="s">
        <v>1197</v>
      </c>
      <c r="I1426" s="1" t="s">
        <v>1704</v>
      </c>
      <c r="J1426" s="1">
        <v>4000</v>
      </c>
      <c r="K1426" s="1">
        <v>6910</v>
      </c>
      <c r="L1426" s="1">
        <v>15</v>
      </c>
      <c r="M1426" s="1">
        <v>0</v>
      </c>
      <c r="N1426" s="1">
        <v>5.8</v>
      </c>
      <c r="O1426" s="1">
        <v>63</v>
      </c>
      <c r="P1426" s="1">
        <v>121</v>
      </c>
      <c r="Q1426" s="9">
        <v>16574731</v>
      </c>
      <c r="R1426" s="3">
        <v>13000000</v>
      </c>
    </row>
    <row r="1427" spans="1:18" x14ac:dyDescent="0.25">
      <c r="A1427" s="1" t="s">
        <v>4383</v>
      </c>
      <c r="B1427" s="2">
        <v>38721</v>
      </c>
      <c r="C1427" s="1" t="s">
        <v>32</v>
      </c>
      <c r="D1427" s="1" t="s">
        <v>61</v>
      </c>
      <c r="E1427" s="1" t="s">
        <v>3</v>
      </c>
      <c r="F1427" s="1" t="s">
        <v>4</v>
      </c>
      <c r="G1427" s="1" t="s">
        <v>132</v>
      </c>
      <c r="H1427" s="1" t="s">
        <v>1501</v>
      </c>
      <c r="I1427" s="1" t="s">
        <v>2234</v>
      </c>
      <c r="J1427" s="1">
        <v>4000</v>
      </c>
      <c r="K1427" s="1">
        <v>7243</v>
      </c>
      <c r="L1427" s="1">
        <v>0</v>
      </c>
      <c r="M1427" s="1">
        <v>0</v>
      </c>
      <c r="N1427" s="1">
        <v>6.4</v>
      </c>
      <c r="O1427" s="1">
        <v>260</v>
      </c>
      <c r="P1427" s="1">
        <v>123</v>
      </c>
      <c r="Q1427" s="9">
        <v>15962471</v>
      </c>
      <c r="R1427" s="3">
        <v>40000000</v>
      </c>
    </row>
    <row r="1428" spans="1:18" x14ac:dyDescent="0.25">
      <c r="A1428" s="1" t="s">
        <v>4332</v>
      </c>
      <c r="B1428" s="2">
        <v>38990</v>
      </c>
      <c r="C1428" s="1" t="s">
        <v>32</v>
      </c>
      <c r="D1428" s="1" t="s">
        <v>40</v>
      </c>
      <c r="E1428" s="1" t="s">
        <v>3</v>
      </c>
      <c r="F1428" s="1" t="s">
        <v>4</v>
      </c>
      <c r="G1428" s="1" t="s">
        <v>84</v>
      </c>
      <c r="H1428" s="1" t="s">
        <v>2015</v>
      </c>
      <c r="I1428" s="1" t="s">
        <v>4333</v>
      </c>
      <c r="J1428" s="1">
        <v>4000</v>
      </c>
      <c r="K1428" s="1">
        <v>6863</v>
      </c>
      <c r="L1428" s="1">
        <v>0</v>
      </c>
      <c r="M1428" s="1">
        <v>261</v>
      </c>
      <c r="N1428" s="1">
        <v>4.5</v>
      </c>
      <c r="O1428" s="1">
        <v>93</v>
      </c>
      <c r="P1428" s="1">
        <v>75</v>
      </c>
      <c r="Q1428" s="9">
        <v>15519841</v>
      </c>
      <c r="R1428" s="3">
        <v>47000000</v>
      </c>
    </row>
    <row r="1429" spans="1:18" x14ac:dyDescent="0.25">
      <c r="A1429" s="1" t="s">
        <v>4587</v>
      </c>
      <c r="B1429" s="2">
        <v>39394</v>
      </c>
      <c r="C1429" s="1" t="s">
        <v>32</v>
      </c>
      <c r="D1429" s="1" t="s">
        <v>2</v>
      </c>
      <c r="E1429" s="1" t="s">
        <v>3</v>
      </c>
      <c r="F1429" s="1" t="s">
        <v>4</v>
      </c>
      <c r="G1429" s="1" t="s">
        <v>92</v>
      </c>
      <c r="H1429" s="1" t="s">
        <v>3450</v>
      </c>
      <c r="I1429" s="1" t="s">
        <v>4588</v>
      </c>
      <c r="J1429" s="1">
        <v>4000</v>
      </c>
      <c r="K1429" s="1">
        <v>6954</v>
      </c>
      <c r="L1429" s="1">
        <v>8</v>
      </c>
      <c r="M1429" s="1">
        <v>0</v>
      </c>
      <c r="N1429" s="1">
        <v>6.5</v>
      </c>
      <c r="O1429" s="1">
        <v>133</v>
      </c>
      <c r="P1429" s="1">
        <v>84</v>
      </c>
      <c r="Q1429" s="9">
        <v>14373825</v>
      </c>
      <c r="R1429" s="3">
        <v>8600000</v>
      </c>
    </row>
    <row r="1430" spans="1:18" x14ac:dyDescent="0.25">
      <c r="A1430" s="1" t="s">
        <v>2038</v>
      </c>
      <c r="B1430" s="2">
        <v>36468</v>
      </c>
      <c r="C1430" s="1" t="s">
        <v>32</v>
      </c>
      <c r="D1430" s="1" t="s">
        <v>20</v>
      </c>
      <c r="E1430" s="1" t="s">
        <v>3</v>
      </c>
      <c r="F1430" s="1" t="s">
        <v>11</v>
      </c>
      <c r="G1430" s="1" t="s">
        <v>132</v>
      </c>
      <c r="H1430" s="1" t="s">
        <v>1501</v>
      </c>
      <c r="I1430" s="1" t="s">
        <v>2039</v>
      </c>
      <c r="J1430" s="1">
        <v>4000</v>
      </c>
      <c r="K1430" s="1">
        <v>6388</v>
      </c>
      <c r="L1430" s="1">
        <v>31</v>
      </c>
      <c r="M1430" s="1">
        <v>0</v>
      </c>
      <c r="N1430" s="1">
        <v>6.5</v>
      </c>
      <c r="O1430" s="1">
        <v>77</v>
      </c>
      <c r="P1430" s="1">
        <v>97</v>
      </c>
      <c r="Q1430" s="9">
        <v>10561238</v>
      </c>
      <c r="R1430" s="3">
        <v>10000000</v>
      </c>
    </row>
    <row r="1431" spans="1:18" x14ac:dyDescent="0.25">
      <c r="A1431" s="1" t="s">
        <v>1931</v>
      </c>
      <c r="B1431" s="2">
        <v>35984</v>
      </c>
      <c r="C1431" s="1" t="s">
        <v>32</v>
      </c>
      <c r="D1431" s="1" t="s">
        <v>20</v>
      </c>
      <c r="E1431" s="1" t="s">
        <v>3</v>
      </c>
      <c r="F1431" s="1" t="s">
        <v>4</v>
      </c>
      <c r="G1431" s="1" t="s">
        <v>92</v>
      </c>
      <c r="H1431" s="1" t="s">
        <v>1100</v>
      </c>
      <c r="I1431" s="1" t="s">
        <v>1932</v>
      </c>
      <c r="J1431" s="1">
        <v>4000</v>
      </c>
      <c r="K1431" s="1">
        <v>6046</v>
      </c>
      <c r="L1431" s="1">
        <v>532</v>
      </c>
      <c r="M1431" s="1">
        <v>0</v>
      </c>
      <c r="N1431" s="1">
        <v>6.3</v>
      </c>
      <c r="O1431" s="1">
        <v>100</v>
      </c>
      <c r="P1431" s="1">
        <v>100</v>
      </c>
      <c r="Q1431" s="9">
        <v>9801782</v>
      </c>
      <c r="R1431" s="3">
        <v>10000000</v>
      </c>
    </row>
    <row r="1432" spans="1:18" x14ac:dyDescent="0.25">
      <c r="A1432" s="1" t="s">
        <v>2749</v>
      </c>
      <c r="B1432" s="2">
        <v>37010</v>
      </c>
      <c r="C1432" s="1" t="s">
        <v>32</v>
      </c>
      <c r="D1432" s="1" t="s">
        <v>20</v>
      </c>
      <c r="E1432" s="1" t="s">
        <v>3</v>
      </c>
      <c r="F1432" s="1" t="s">
        <v>4</v>
      </c>
      <c r="G1432" s="1" t="s">
        <v>92</v>
      </c>
      <c r="H1432" s="1" t="s">
        <v>1100</v>
      </c>
      <c r="I1432" s="1" t="s">
        <v>1100</v>
      </c>
      <c r="J1432" s="1">
        <v>4000</v>
      </c>
      <c r="K1432" s="1">
        <v>5245</v>
      </c>
      <c r="L1432" s="1">
        <v>4000</v>
      </c>
      <c r="M1432" s="1">
        <v>393</v>
      </c>
      <c r="N1432" s="1">
        <v>6.4</v>
      </c>
      <c r="O1432" s="1">
        <v>81</v>
      </c>
      <c r="P1432" s="1">
        <v>95</v>
      </c>
      <c r="Q1432" s="9">
        <v>5308707</v>
      </c>
      <c r="R1432" s="3">
        <v>5000000</v>
      </c>
    </row>
    <row r="1433" spans="1:18" x14ac:dyDescent="0.25">
      <c r="A1433" s="1" t="s">
        <v>2233</v>
      </c>
      <c r="B1433" s="2">
        <v>36378</v>
      </c>
      <c r="C1433" s="1" t="s">
        <v>32</v>
      </c>
      <c r="D1433" s="1" t="s">
        <v>9</v>
      </c>
      <c r="E1433" s="1" t="s">
        <v>3</v>
      </c>
      <c r="F1433" s="1" t="s">
        <v>4</v>
      </c>
      <c r="G1433" s="1" t="s">
        <v>92</v>
      </c>
      <c r="H1433" s="1" t="s">
        <v>1501</v>
      </c>
      <c r="I1433" s="1" t="s">
        <v>2234</v>
      </c>
      <c r="J1433" s="1">
        <v>4000</v>
      </c>
      <c r="K1433" s="1">
        <v>7103</v>
      </c>
      <c r="L1433" s="1">
        <v>0</v>
      </c>
      <c r="M1433" s="1">
        <v>0</v>
      </c>
      <c r="N1433" s="1">
        <v>7.2</v>
      </c>
      <c r="O1433" s="1">
        <v>152</v>
      </c>
      <c r="P1433" s="1">
        <v>90</v>
      </c>
      <c r="Q1433" s="9">
        <v>4859475</v>
      </c>
      <c r="R1433" s="3">
        <v>6000000</v>
      </c>
    </row>
    <row r="1434" spans="1:18" x14ac:dyDescent="0.25">
      <c r="A1434" s="1" t="s">
        <v>6812</v>
      </c>
      <c r="B1434" s="2">
        <v>42276</v>
      </c>
      <c r="C1434" s="1" t="s">
        <v>32</v>
      </c>
      <c r="D1434" s="1" t="s">
        <v>9</v>
      </c>
      <c r="E1434" s="1" t="s">
        <v>3</v>
      </c>
      <c r="F1434" s="1" t="s">
        <v>4</v>
      </c>
      <c r="G1434" s="1" t="s">
        <v>132</v>
      </c>
      <c r="H1434" s="1" t="s">
        <v>3450</v>
      </c>
      <c r="I1434" s="1" t="s">
        <v>2255</v>
      </c>
      <c r="J1434" s="1">
        <v>4000</v>
      </c>
      <c r="K1434" s="1">
        <v>6617</v>
      </c>
      <c r="L1434" s="1">
        <v>35</v>
      </c>
      <c r="M1434" s="1">
        <v>0</v>
      </c>
      <c r="N1434" s="1">
        <v>4.5999999999999996</v>
      </c>
      <c r="O1434" s="1">
        <v>12</v>
      </c>
      <c r="P1434" s="1">
        <v>121</v>
      </c>
      <c r="Q1434" s="9">
        <v>4700361</v>
      </c>
      <c r="R1434" s="3">
        <v>5000000</v>
      </c>
    </row>
    <row r="1435" spans="1:18" x14ac:dyDescent="0.25">
      <c r="A1435" s="1" t="s">
        <v>1425</v>
      </c>
      <c r="B1435" s="2">
        <v>35188</v>
      </c>
      <c r="C1435" s="1" t="s">
        <v>32</v>
      </c>
      <c r="D1435" s="1" t="s">
        <v>20</v>
      </c>
      <c r="E1435" s="1" t="s">
        <v>3</v>
      </c>
      <c r="F1435" s="1" t="s">
        <v>4</v>
      </c>
      <c r="G1435" s="1" t="s">
        <v>92</v>
      </c>
      <c r="H1435" s="1" t="s">
        <v>1100</v>
      </c>
      <c r="I1435" s="1" t="s">
        <v>1426</v>
      </c>
      <c r="J1435" s="1">
        <v>4000</v>
      </c>
      <c r="K1435" s="1">
        <v>4230</v>
      </c>
      <c r="L1435" s="1">
        <v>218</v>
      </c>
      <c r="M1435" s="1">
        <v>0</v>
      </c>
      <c r="N1435" s="1">
        <v>7.4</v>
      </c>
      <c r="O1435" s="1">
        <v>77</v>
      </c>
      <c r="P1435" s="1">
        <v>96</v>
      </c>
      <c r="Q1435" s="9">
        <v>4505922</v>
      </c>
      <c r="R1435" s="3">
        <v>200000</v>
      </c>
    </row>
    <row r="1436" spans="1:18" x14ac:dyDescent="0.25">
      <c r="A1436" s="1" t="s">
        <v>2153</v>
      </c>
      <c r="B1436" s="2">
        <v>36455</v>
      </c>
      <c r="C1436" s="1" t="s">
        <v>32</v>
      </c>
      <c r="D1436" s="1" t="s">
        <v>20</v>
      </c>
      <c r="E1436" s="1" t="s">
        <v>3</v>
      </c>
      <c r="F1436" s="1" t="s">
        <v>11</v>
      </c>
      <c r="G1436" s="1" t="s">
        <v>132</v>
      </c>
      <c r="H1436" s="1" t="s">
        <v>2015</v>
      </c>
      <c r="I1436" s="1" t="s">
        <v>2154</v>
      </c>
      <c r="J1436" s="1">
        <v>4000</v>
      </c>
      <c r="K1436" s="1">
        <v>5668</v>
      </c>
      <c r="L1436" s="1">
        <v>3</v>
      </c>
      <c r="M1436" s="1">
        <v>901</v>
      </c>
      <c r="N1436" s="1">
        <v>5.3</v>
      </c>
      <c r="O1436" s="1">
        <v>35</v>
      </c>
      <c r="P1436" s="1">
        <v>96</v>
      </c>
      <c r="Q1436" s="9">
        <v>4394936</v>
      </c>
      <c r="R1436" s="3">
        <v>6000000</v>
      </c>
    </row>
    <row r="1437" spans="1:18" x14ac:dyDescent="0.25">
      <c r="A1437" s="1" t="s">
        <v>1099</v>
      </c>
      <c r="B1437" s="2">
        <v>34619</v>
      </c>
      <c r="C1437" s="1" t="s">
        <v>32</v>
      </c>
      <c r="D1437" s="1" t="s">
        <v>20</v>
      </c>
      <c r="E1437" s="1" t="s">
        <v>3</v>
      </c>
      <c r="F1437" s="1" t="s">
        <v>4</v>
      </c>
      <c r="G1437" s="1" t="s">
        <v>132</v>
      </c>
      <c r="H1437" s="1" t="s">
        <v>1100</v>
      </c>
      <c r="I1437" s="1" t="s">
        <v>1101</v>
      </c>
      <c r="J1437" s="1">
        <v>4000</v>
      </c>
      <c r="K1437" s="1">
        <v>4908</v>
      </c>
      <c r="L1437" s="1">
        <v>157</v>
      </c>
      <c r="M1437" s="1">
        <v>0</v>
      </c>
      <c r="N1437" s="1">
        <v>6.5</v>
      </c>
      <c r="O1437" s="1">
        <v>15</v>
      </c>
      <c r="P1437" s="1">
        <v>79</v>
      </c>
      <c r="Q1437" s="9">
        <v>4350774</v>
      </c>
      <c r="R1437" s="3">
        <v>8000000</v>
      </c>
    </row>
    <row r="1438" spans="1:18" x14ac:dyDescent="0.25">
      <c r="A1438" s="1" t="s">
        <v>1196</v>
      </c>
      <c r="B1438" s="2">
        <v>34929</v>
      </c>
      <c r="C1438" s="1" t="s">
        <v>32</v>
      </c>
      <c r="D1438" s="1" t="s">
        <v>20</v>
      </c>
      <c r="E1438" s="1" t="s">
        <v>3</v>
      </c>
      <c r="F1438" s="1" t="s">
        <v>4</v>
      </c>
      <c r="G1438" s="1" t="s">
        <v>92</v>
      </c>
      <c r="H1438" s="1" t="s">
        <v>1197</v>
      </c>
      <c r="I1438" s="1" t="s">
        <v>1198</v>
      </c>
      <c r="J1438" s="1">
        <v>4000</v>
      </c>
      <c r="K1438" s="1">
        <v>7921</v>
      </c>
      <c r="L1438" s="1">
        <v>99</v>
      </c>
      <c r="M1438" s="1">
        <v>0</v>
      </c>
      <c r="N1438" s="1">
        <v>6.7</v>
      </c>
      <c r="O1438" s="1">
        <v>51</v>
      </c>
      <c r="P1438" s="1">
        <v>110</v>
      </c>
      <c r="Q1438" s="9">
        <v>4301331</v>
      </c>
      <c r="R1438" s="3">
        <v>4000000</v>
      </c>
    </row>
    <row r="1439" spans="1:18" x14ac:dyDescent="0.25">
      <c r="A1439" s="1" t="s">
        <v>3449</v>
      </c>
      <c r="B1439" s="2">
        <v>37856</v>
      </c>
      <c r="C1439" s="1" t="s">
        <v>32</v>
      </c>
      <c r="D1439" s="1" t="s">
        <v>9</v>
      </c>
      <c r="E1439" s="1" t="s">
        <v>3</v>
      </c>
      <c r="F1439" s="1" t="s">
        <v>4</v>
      </c>
      <c r="G1439" s="1" t="s">
        <v>132</v>
      </c>
      <c r="H1439" s="1" t="s">
        <v>3450</v>
      </c>
      <c r="I1439" s="1" t="s">
        <v>3451</v>
      </c>
      <c r="J1439" s="1">
        <v>4000</v>
      </c>
      <c r="K1439" s="1">
        <v>8297</v>
      </c>
      <c r="L1439" s="1">
        <v>53</v>
      </c>
      <c r="M1439" s="1">
        <v>0</v>
      </c>
      <c r="N1439" s="1">
        <v>7.2</v>
      </c>
      <c r="O1439" s="1">
        <v>129</v>
      </c>
      <c r="P1439" s="1">
        <v>99</v>
      </c>
      <c r="Q1439" s="9">
        <v>2207975</v>
      </c>
      <c r="R1439" s="3">
        <v>6000000</v>
      </c>
    </row>
    <row r="1440" spans="1:18" x14ac:dyDescent="0.25">
      <c r="A1440" s="1" t="s">
        <v>4306</v>
      </c>
      <c r="B1440" s="2">
        <v>38794</v>
      </c>
      <c r="C1440" s="1" t="s">
        <v>32</v>
      </c>
      <c r="D1440" s="1" t="s">
        <v>61</v>
      </c>
      <c r="E1440" s="1" t="s">
        <v>3</v>
      </c>
      <c r="F1440" s="1" t="s">
        <v>4</v>
      </c>
      <c r="G1440" s="1" t="s">
        <v>92</v>
      </c>
      <c r="H1440" s="1" t="s">
        <v>3450</v>
      </c>
      <c r="I1440" s="1" t="s">
        <v>4307</v>
      </c>
      <c r="J1440" s="1">
        <v>4000</v>
      </c>
      <c r="K1440" s="1">
        <v>6526</v>
      </c>
      <c r="L1440" s="1">
        <v>60</v>
      </c>
      <c r="M1440" s="1">
        <v>3000</v>
      </c>
      <c r="N1440" s="1">
        <v>6.4</v>
      </c>
      <c r="O1440" s="1">
        <v>117</v>
      </c>
      <c r="P1440" s="1">
        <v>99</v>
      </c>
      <c r="Q1440" s="9">
        <v>1654367</v>
      </c>
      <c r="R1440" s="3">
        <v>7000000</v>
      </c>
    </row>
    <row r="1441" spans="1:18" x14ac:dyDescent="0.25">
      <c r="A1441" s="1" t="s">
        <v>4803</v>
      </c>
      <c r="B1441" s="2">
        <v>39228</v>
      </c>
      <c r="C1441" s="1" t="s">
        <v>32</v>
      </c>
      <c r="D1441" s="1" t="s">
        <v>20</v>
      </c>
      <c r="E1441" s="1" t="s">
        <v>3</v>
      </c>
      <c r="F1441" s="1" t="s">
        <v>4</v>
      </c>
      <c r="G1441" s="1" t="s">
        <v>92</v>
      </c>
      <c r="H1441" s="1" t="s">
        <v>3261</v>
      </c>
      <c r="I1441" s="1" t="s">
        <v>4804</v>
      </c>
      <c r="J1441" s="1">
        <v>4000</v>
      </c>
      <c r="K1441" s="1">
        <v>4883</v>
      </c>
      <c r="L1441" s="1">
        <v>136</v>
      </c>
      <c r="M1441" s="1">
        <v>915</v>
      </c>
      <c r="N1441" s="1">
        <v>5</v>
      </c>
      <c r="O1441" s="1">
        <v>65</v>
      </c>
      <c r="P1441" s="1">
        <v>96</v>
      </c>
      <c r="Q1441" s="9">
        <v>766487</v>
      </c>
      <c r="R1441" s="3">
        <v>5250000</v>
      </c>
    </row>
    <row r="1442" spans="1:18" x14ac:dyDescent="0.25">
      <c r="A1442" s="1" t="s">
        <v>6051</v>
      </c>
      <c r="B1442" s="2">
        <v>41185</v>
      </c>
      <c r="C1442" s="1" t="s">
        <v>32</v>
      </c>
      <c r="D1442" s="1" t="s">
        <v>20</v>
      </c>
      <c r="E1442" s="1" t="s">
        <v>3</v>
      </c>
      <c r="F1442" s="1" t="s">
        <v>4</v>
      </c>
      <c r="G1442" s="1" t="s">
        <v>92</v>
      </c>
      <c r="H1442" s="1" t="s">
        <v>1501</v>
      </c>
      <c r="I1442" s="1" t="s">
        <v>6052</v>
      </c>
      <c r="J1442" s="1">
        <v>4000</v>
      </c>
      <c r="K1442" s="1">
        <v>8353</v>
      </c>
      <c r="L1442" s="1">
        <v>21</v>
      </c>
      <c r="M1442" s="1">
        <v>0</v>
      </c>
      <c r="N1442" s="1">
        <v>5.3</v>
      </c>
      <c r="O1442" s="1">
        <v>156</v>
      </c>
      <c r="P1442" s="1">
        <v>87</v>
      </c>
      <c r="Q1442" s="9">
        <v>418268</v>
      </c>
      <c r="R1442" s="3">
        <v>3000000</v>
      </c>
    </row>
    <row r="1443" spans="1:18" x14ac:dyDescent="0.25">
      <c r="A1443" s="1" t="s">
        <v>3613</v>
      </c>
      <c r="B1443" s="2">
        <v>38279</v>
      </c>
      <c r="C1443" s="1" t="s">
        <v>32</v>
      </c>
      <c r="D1443" s="1" t="s">
        <v>77</v>
      </c>
      <c r="E1443" s="1" t="s">
        <v>3</v>
      </c>
      <c r="F1443" s="1" t="s">
        <v>4</v>
      </c>
      <c r="G1443" s="1" t="s">
        <v>132</v>
      </c>
      <c r="H1443" s="1" t="s">
        <v>1889</v>
      </c>
      <c r="I1443" s="1" t="s">
        <v>3614</v>
      </c>
      <c r="J1443" s="1">
        <v>4000</v>
      </c>
      <c r="K1443" s="1">
        <v>6380</v>
      </c>
      <c r="L1443" s="1">
        <v>23</v>
      </c>
      <c r="M1443" s="1">
        <v>1000</v>
      </c>
      <c r="N1443" s="1">
        <v>5.3</v>
      </c>
      <c r="O1443" s="1">
        <v>50</v>
      </c>
      <c r="P1443" s="1">
        <v>91</v>
      </c>
      <c r="Q1443" s="9">
        <v>96793</v>
      </c>
      <c r="R1443" s="3">
        <v>3500000</v>
      </c>
    </row>
    <row r="1444" spans="1:18" x14ac:dyDescent="0.25">
      <c r="A1444" s="1" t="s">
        <v>2689</v>
      </c>
      <c r="B1444" s="2">
        <v>37143</v>
      </c>
      <c r="C1444" s="1" t="s">
        <v>32</v>
      </c>
      <c r="D1444" s="1" t="s">
        <v>20</v>
      </c>
      <c r="E1444" s="1" t="s">
        <v>3</v>
      </c>
      <c r="F1444" s="1" t="s">
        <v>4</v>
      </c>
      <c r="G1444" s="1" t="s">
        <v>92</v>
      </c>
      <c r="H1444" s="1" t="s">
        <v>2015</v>
      </c>
      <c r="I1444" s="1" t="s">
        <v>1693</v>
      </c>
      <c r="J1444" s="1">
        <v>4000</v>
      </c>
      <c r="K1444" s="1">
        <v>6776</v>
      </c>
      <c r="L1444" s="1">
        <v>56</v>
      </c>
      <c r="M1444" s="1">
        <v>113</v>
      </c>
      <c r="N1444" s="1">
        <v>4.9000000000000004</v>
      </c>
      <c r="O1444" s="1">
        <v>27</v>
      </c>
      <c r="P1444" s="1">
        <v>99</v>
      </c>
      <c r="Q1444" s="9">
        <v>56007</v>
      </c>
      <c r="R1444" s="3">
        <v>5500000</v>
      </c>
    </row>
    <row r="1445" spans="1:18" x14ac:dyDescent="0.25">
      <c r="A1445" s="1" t="s">
        <v>6891</v>
      </c>
      <c r="B1445" s="2">
        <v>42188</v>
      </c>
      <c r="C1445" s="1" t="s">
        <v>32</v>
      </c>
      <c r="D1445" s="1" t="s">
        <v>77</v>
      </c>
      <c r="E1445" s="1" t="s">
        <v>3</v>
      </c>
      <c r="F1445" s="1" t="s">
        <v>4</v>
      </c>
      <c r="G1445" s="1" t="s">
        <v>132</v>
      </c>
      <c r="H1445" s="1" t="s">
        <v>3836</v>
      </c>
      <c r="I1445" s="1" t="s">
        <v>6192</v>
      </c>
      <c r="J1445" s="1">
        <v>3000</v>
      </c>
      <c r="K1445" s="1">
        <v>8458</v>
      </c>
      <c r="L1445" s="1">
        <v>365</v>
      </c>
      <c r="M1445" s="1">
        <v>150000</v>
      </c>
      <c r="N1445" s="1">
        <v>7</v>
      </c>
      <c r="O1445" s="1">
        <v>644</v>
      </c>
      <c r="P1445" s="1">
        <v>124</v>
      </c>
      <c r="Q1445" s="9">
        <v>652177271</v>
      </c>
      <c r="R1445" s="3">
        <v>150000000</v>
      </c>
    </row>
    <row r="1446" spans="1:18" x14ac:dyDescent="0.25">
      <c r="A1446" s="1" t="s">
        <v>4740</v>
      </c>
      <c r="B1446" s="2">
        <v>39188</v>
      </c>
      <c r="C1446" s="1" t="s">
        <v>32</v>
      </c>
      <c r="D1446" s="1" t="s">
        <v>40</v>
      </c>
      <c r="E1446" s="1" t="s">
        <v>3</v>
      </c>
      <c r="F1446" s="1" t="s">
        <v>4</v>
      </c>
      <c r="G1446" s="1" t="s">
        <v>84</v>
      </c>
      <c r="H1446" s="1" t="s">
        <v>4257</v>
      </c>
      <c r="I1446" s="1" t="s">
        <v>4741</v>
      </c>
      <c r="J1446" s="1">
        <v>3000</v>
      </c>
      <c r="K1446" s="1">
        <v>4705</v>
      </c>
      <c r="L1446" s="1">
        <v>50</v>
      </c>
      <c r="M1446" s="1">
        <v>0</v>
      </c>
      <c r="N1446" s="1">
        <v>6.1</v>
      </c>
      <c r="O1446" s="1">
        <v>227</v>
      </c>
      <c r="P1446" s="1">
        <v>93</v>
      </c>
      <c r="Q1446" s="9">
        <v>320706665</v>
      </c>
      <c r="R1446" s="3">
        <v>160000000</v>
      </c>
    </row>
    <row r="1447" spans="1:18" x14ac:dyDescent="0.25">
      <c r="A1447" s="1" t="s">
        <v>791</v>
      </c>
      <c r="B1447" s="2">
        <v>33224</v>
      </c>
      <c r="C1447" s="1" t="s">
        <v>32</v>
      </c>
      <c r="D1447" s="1" t="s">
        <v>20</v>
      </c>
      <c r="E1447" s="1" t="s">
        <v>3</v>
      </c>
      <c r="F1447" s="1" t="s">
        <v>4</v>
      </c>
      <c r="G1447" s="1" t="s">
        <v>84</v>
      </c>
      <c r="H1447" s="1" t="s">
        <v>792</v>
      </c>
      <c r="I1447" s="1" t="s">
        <v>793</v>
      </c>
      <c r="J1447" s="1">
        <v>3000</v>
      </c>
      <c r="K1447" s="1">
        <v>7521</v>
      </c>
      <c r="L1447" s="1">
        <v>0</v>
      </c>
      <c r="M1447" s="1">
        <v>20000</v>
      </c>
      <c r="N1447" s="1">
        <v>7.5</v>
      </c>
      <c r="O1447" s="1">
        <v>102</v>
      </c>
      <c r="P1447" s="1">
        <v>103</v>
      </c>
      <c r="Q1447" s="9">
        <v>285761243</v>
      </c>
      <c r="R1447" s="3">
        <v>18000000</v>
      </c>
    </row>
    <row r="1448" spans="1:18" x14ac:dyDescent="0.25">
      <c r="A1448" s="1" t="s">
        <v>2791</v>
      </c>
      <c r="B1448" s="2">
        <v>36940</v>
      </c>
      <c r="C1448" s="1" t="s">
        <v>1</v>
      </c>
      <c r="D1448" s="1" t="s">
        <v>77</v>
      </c>
      <c r="E1448" s="1" t="s">
        <v>3</v>
      </c>
      <c r="F1448" s="1" t="s">
        <v>4</v>
      </c>
      <c r="G1448" s="1" t="s">
        <v>132</v>
      </c>
      <c r="H1448" s="1" t="s">
        <v>2345</v>
      </c>
      <c r="I1448" s="1" t="s">
        <v>1168</v>
      </c>
      <c r="J1448" s="1">
        <v>3000</v>
      </c>
      <c r="K1448" s="1">
        <v>5401</v>
      </c>
      <c r="L1448" s="1">
        <v>0</v>
      </c>
      <c r="M1448" s="1">
        <v>0</v>
      </c>
      <c r="N1448" s="1">
        <v>6.1</v>
      </c>
      <c r="O1448" s="1">
        <v>191</v>
      </c>
      <c r="P1448" s="1">
        <v>184</v>
      </c>
      <c r="Q1448" s="9">
        <v>198539855</v>
      </c>
      <c r="R1448" s="3">
        <v>140000000</v>
      </c>
    </row>
    <row r="1449" spans="1:18" x14ac:dyDescent="0.25">
      <c r="A1449" s="1" t="s">
        <v>2366</v>
      </c>
      <c r="B1449" s="2">
        <v>36877</v>
      </c>
      <c r="C1449" s="1" t="s">
        <v>32</v>
      </c>
      <c r="D1449" s="1" t="s">
        <v>77</v>
      </c>
      <c r="E1449" s="1" t="s">
        <v>3</v>
      </c>
      <c r="F1449" s="1" t="s">
        <v>4</v>
      </c>
      <c r="G1449" s="1" t="s">
        <v>92</v>
      </c>
      <c r="H1449" s="1" t="s">
        <v>1759</v>
      </c>
      <c r="I1449" s="1" t="s">
        <v>274</v>
      </c>
      <c r="J1449" s="1">
        <v>3000</v>
      </c>
      <c r="K1449" s="1">
        <v>6521</v>
      </c>
      <c r="L1449" s="1">
        <v>0</v>
      </c>
      <c r="M1449" s="1">
        <v>21000</v>
      </c>
      <c r="N1449" s="1">
        <v>8.5</v>
      </c>
      <c r="O1449" s="1">
        <v>265</v>
      </c>
      <c r="P1449" s="1">
        <v>171</v>
      </c>
      <c r="Q1449" s="9">
        <v>187670866</v>
      </c>
      <c r="R1449" s="3">
        <v>103000000</v>
      </c>
    </row>
    <row r="1450" spans="1:18" x14ac:dyDescent="0.25">
      <c r="A1450" s="1" t="s">
        <v>911</v>
      </c>
      <c r="B1450" s="2">
        <v>33642</v>
      </c>
      <c r="C1450" s="1" t="s">
        <v>32</v>
      </c>
      <c r="D1450" s="1" t="s">
        <v>40</v>
      </c>
      <c r="E1450" s="1" t="s">
        <v>3</v>
      </c>
      <c r="F1450" s="1" t="s">
        <v>4</v>
      </c>
      <c r="G1450" s="1" t="s">
        <v>84</v>
      </c>
      <c r="H1450" s="1" t="s">
        <v>792</v>
      </c>
      <c r="I1450" s="1" t="s">
        <v>793</v>
      </c>
      <c r="J1450" s="1">
        <v>3000</v>
      </c>
      <c r="K1450" s="1">
        <v>7860</v>
      </c>
      <c r="L1450" s="1">
        <v>0</v>
      </c>
      <c r="M1450" s="1">
        <v>0</v>
      </c>
      <c r="N1450" s="1">
        <v>6.6</v>
      </c>
      <c r="O1450" s="1">
        <v>37</v>
      </c>
      <c r="P1450" s="1">
        <v>120</v>
      </c>
      <c r="Q1450" s="9">
        <v>173585516</v>
      </c>
      <c r="R1450" s="3">
        <v>18000000</v>
      </c>
    </row>
    <row r="1451" spans="1:18" x14ac:dyDescent="0.25">
      <c r="A1451" s="1" t="s">
        <v>2604</v>
      </c>
      <c r="B1451" s="2">
        <v>36953</v>
      </c>
      <c r="C1451" s="1" t="s">
        <v>32</v>
      </c>
      <c r="D1451" s="1" t="s">
        <v>20</v>
      </c>
      <c r="E1451" s="1" t="s">
        <v>3</v>
      </c>
      <c r="F1451" s="1" t="s">
        <v>4</v>
      </c>
      <c r="G1451" s="1" t="s">
        <v>92</v>
      </c>
      <c r="H1451" s="1" t="s">
        <v>1755</v>
      </c>
      <c r="I1451" s="1" t="s">
        <v>2605</v>
      </c>
      <c r="J1451" s="1">
        <v>3000</v>
      </c>
      <c r="K1451" s="1">
        <v>7872</v>
      </c>
      <c r="L1451" s="1">
        <v>6</v>
      </c>
      <c r="M1451" s="1">
        <v>0</v>
      </c>
      <c r="N1451" s="1">
        <v>6.4</v>
      </c>
      <c r="O1451" s="1">
        <v>142</v>
      </c>
      <c r="P1451" s="1">
        <v>108</v>
      </c>
      <c r="Q1451" s="9">
        <v>145096820</v>
      </c>
      <c r="R1451" s="3">
        <v>30000000</v>
      </c>
    </row>
    <row r="1452" spans="1:18" x14ac:dyDescent="0.25">
      <c r="A1452" s="1" t="s">
        <v>3296</v>
      </c>
      <c r="B1452" s="2">
        <v>37893</v>
      </c>
      <c r="C1452" s="1" t="s">
        <v>32</v>
      </c>
      <c r="D1452" s="1" t="s">
        <v>20</v>
      </c>
      <c r="E1452" s="1" t="s">
        <v>3</v>
      </c>
      <c r="F1452" s="1" t="s">
        <v>4</v>
      </c>
      <c r="G1452" s="1" t="s">
        <v>84</v>
      </c>
      <c r="H1452" s="1" t="s">
        <v>3297</v>
      </c>
      <c r="I1452" s="1" t="s">
        <v>2969</v>
      </c>
      <c r="J1452" s="1">
        <v>3000</v>
      </c>
      <c r="K1452" s="1">
        <v>7014</v>
      </c>
      <c r="L1452" s="1">
        <v>189</v>
      </c>
      <c r="M1452" s="1">
        <v>0</v>
      </c>
      <c r="N1452" s="1">
        <v>5.8</v>
      </c>
      <c r="O1452" s="1">
        <v>104</v>
      </c>
      <c r="P1452" s="1">
        <v>94</v>
      </c>
      <c r="Q1452" s="9">
        <v>138614544</v>
      </c>
      <c r="R1452" s="3">
        <v>40000000</v>
      </c>
    </row>
    <row r="1453" spans="1:18" x14ac:dyDescent="0.25">
      <c r="A1453" s="1" t="s">
        <v>5069</v>
      </c>
      <c r="B1453" s="2">
        <v>39541</v>
      </c>
      <c r="C1453" s="1" t="s">
        <v>32</v>
      </c>
      <c r="D1453" s="1" t="s">
        <v>77</v>
      </c>
      <c r="E1453" s="1" t="s">
        <v>3</v>
      </c>
      <c r="F1453" s="1" t="s">
        <v>4</v>
      </c>
      <c r="G1453" s="1" t="s">
        <v>132</v>
      </c>
      <c r="H1453" s="1" t="s">
        <v>3616</v>
      </c>
      <c r="I1453" s="1" t="s">
        <v>3237</v>
      </c>
      <c r="J1453" s="1">
        <v>3000</v>
      </c>
      <c r="K1453" s="1">
        <v>5811</v>
      </c>
      <c r="L1453" s="1">
        <v>255</v>
      </c>
      <c r="M1453" s="1">
        <v>0</v>
      </c>
      <c r="N1453" s="1">
        <v>6.8</v>
      </c>
      <c r="O1453" s="1">
        <v>354</v>
      </c>
      <c r="P1453" s="1">
        <v>135</v>
      </c>
      <c r="Q1453" s="9">
        <v>134518390</v>
      </c>
      <c r="R1453" s="3">
        <v>150000000</v>
      </c>
    </row>
    <row r="1454" spans="1:18" x14ac:dyDescent="0.25">
      <c r="A1454" s="1" t="s">
        <v>3835</v>
      </c>
      <c r="B1454" s="2">
        <v>38315</v>
      </c>
      <c r="C1454" s="1" t="s">
        <v>32</v>
      </c>
      <c r="D1454" s="1" t="s">
        <v>9</v>
      </c>
      <c r="E1454" s="1" t="s">
        <v>3</v>
      </c>
      <c r="F1454" s="1" t="s">
        <v>4</v>
      </c>
      <c r="G1454" s="1" t="s">
        <v>132</v>
      </c>
      <c r="H1454" s="1" t="s">
        <v>3836</v>
      </c>
      <c r="I1454" s="1" t="s">
        <v>2225</v>
      </c>
      <c r="J1454" s="1">
        <v>3000</v>
      </c>
      <c r="K1454" s="1">
        <v>7273</v>
      </c>
      <c r="L1454" s="1">
        <v>0</v>
      </c>
      <c r="M1454" s="1">
        <v>0</v>
      </c>
      <c r="N1454" s="1">
        <v>6.5</v>
      </c>
      <c r="O1454" s="1">
        <v>261</v>
      </c>
      <c r="P1454" s="1">
        <v>108</v>
      </c>
      <c r="Q1454" s="9">
        <v>114195633</v>
      </c>
      <c r="R1454" s="3">
        <v>60000000</v>
      </c>
    </row>
    <row r="1455" spans="1:18" x14ac:dyDescent="0.25">
      <c r="A1455" s="1" t="s">
        <v>6686</v>
      </c>
      <c r="B1455" s="2">
        <v>41697</v>
      </c>
      <c r="C1455" s="1" t="s">
        <v>32</v>
      </c>
      <c r="D1455" s="1" t="s">
        <v>40</v>
      </c>
      <c r="E1455" s="1" t="s">
        <v>3</v>
      </c>
      <c r="F1455" s="1" t="s">
        <v>4</v>
      </c>
      <c r="G1455" s="1" t="s">
        <v>84</v>
      </c>
      <c r="H1455" s="1" t="s">
        <v>3616</v>
      </c>
      <c r="I1455" s="1" t="s">
        <v>2167</v>
      </c>
      <c r="J1455" s="1">
        <v>3000</v>
      </c>
      <c r="K1455" s="1">
        <v>5810</v>
      </c>
      <c r="L1455" s="1">
        <v>50</v>
      </c>
      <c r="M1455" s="1">
        <v>11000</v>
      </c>
      <c r="N1455" s="1">
        <v>6.9</v>
      </c>
      <c r="O1455" s="1">
        <v>196</v>
      </c>
      <c r="P1455" s="1">
        <v>92</v>
      </c>
      <c r="Q1455" s="9">
        <v>111505642</v>
      </c>
      <c r="R1455" s="3">
        <v>145000000</v>
      </c>
    </row>
    <row r="1456" spans="1:18" x14ac:dyDescent="0.25">
      <c r="A1456" s="1" t="s">
        <v>1560</v>
      </c>
      <c r="B1456" s="2">
        <v>35471</v>
      </c>
      <c r="C1456" s="1" t="s">
        <v>32</v>
      </c>
      <c r="D1456" s="1" t="s">
        <v>77</v>
      </c>
      <c r="E1456" s="1" t="s">
        <v>3</v>
      </c>
      <c r="F1456" s="1" t="s">
        <v>4</v>
      </c>
      <c r="G1456" s="1" t="s">
        <v>84</v>
      </c>
      <c r="H1456" s="1" t="s">
        <v>1392</v>
      </c>
      <c r="I1456" s="1" t="s">
        <v>1561</v>
      </c>
      <c r="J1456" s="1">
        <v>3000</v>
      </c>
      <c r="K1456" s="1">
        <v>4518</v>
      </c>
      <c r="L1456" s="1">
        <v>39</v>
      </c>
      <c r="M1456" s="1">
        <v>5000</v>
      </c>
      <c r="N1456" s="1">
        <v>5.4</v>
      </c>
      <c r="O1456" s="1">
        <v>53</v>
      </c>
      <c r="P1456" s="1">
        <v>92</v>
      </c>
      <c r="Q1456" s="9">
        <v>105263257</v>
      </c>
      <c r="R1456" s="3">
        <v>55000000</v>
      </c>
    </row>
    <row r="1457" spans="1:18" x14ac:dyDescent="0.25">
      <c r="A1457" s="1" t="s">
        <v>1396</v>
      </c>
      <c r="B1457" s="2">
        <v>35385</v>
      </c>
      <c r="C1457" s="1" t="s">
        <v>32</v>
      </c>
      <c r="D1457" s="1" t="s">
        <v>9</v>
      </c>
      <c r="E1457" s="1" t="s">
        <v>3</v>
      </c>
      <c r="F1457" s="1" t="s">
        <v>4</v>
      </c>
      <c r="G1457" s="1" t="s">
        <v>84</v>
      </c>
      <c r="H1457" s="1" t="s">
        <v>1397</v>
      </c>
      <c r="I1457" s="1" t="s">
        <v>963</v>
      </c>
      <c r="J1457" s="1">
        <v>3000</v>
      </c>
      <c r="K1457" s="1">
        <v>5975</v>
      </c>
      <c r="L1457" s="1">
        <v>226</v>
      </c>
      <c r="M1457" s="1">
        <v>0</v>
      </c>
      <c r="N1457" s="1">
        <v>6.4</v>
      </c>
      <c r="O1457" s="1">
        <v>53</v>
      </c>
      <c r="P1457" s="1">
        <v>123</v>
      </c>
      <c r="Q1457" s="9">
        <v>104632573</v>
      </c>
      <c r="R1457" s="3">
        <v>32000000</v>
      </c>
    </row>
    <row r="1458" spans="1:18" x14ac:dyDescent="0.25">
      <c r="A1458" s="1" t="s">
        <v>3280</v>
      </c>
      <c r="B1458" s="2">
        <v>37883</v>
      </c>
      <c r="C1458" s="1" t="s">
        <v>32</v>
      </c>
      <c r="D1458" s="1" t="s">
        <v>20</v>
      </c>
      <c r="E1458" s="1" t="s">
        <v>3</v>
      </c>
      <c r="F1458" s="1" t="s">
        <v>4</v>
      </c>
      <c r="G1458" s="1" t="s">
        <v>92</v>
      </c>
      <c r="H1458" s="1" t="s">
        <v>1755</v>
      </c>
      <c r="I1458" s="1" t="s">
        <v>2701</v>
      </c>
      <c r="J1458" s="1">
        <v>3000</v>
      </c>
      <c r="K1458" s="1">
        <v>5713</v>
      </c>
      <c r="L1458" s="1">
        <v>58</v>
      </c>
      <c r="M1458" s="1">
        <v>0</v>
      </c>
      <c r="N1458" s="1">
        <v>6.3</v>
      </c>
      <c r="O1458" s="1">
        <v>153</v>
      </c>
      <c r="P1458" s="1">
        <v>74</v>
      </c>
      <c r="Q1458" s="9">
        <v>104354205</v>
      </c>
      <c r="R1458" s="3">
        <v>55000000</v>
      </c>
    </row>
    <row r="1459" spans="1:18" x14ac:dyDescent="0.25">
      <c r="A1459" s="1" t="s">
        <v>1965</v>
      </c>
      <c r="B1459" s="2">
        <v>36227</v>
      </c>
      <c r="C1459" s="1" t="s">
        <v>32</v>
      </c>
      <c r="D1459" s="1" t="s">
        <v>20</v>
      </c>
      <c r="E1459" s="1" t="s">
        <v>3</v>
      </c>
      <c r="F1459" s="1" t="s">
        <v>4</v>
      </c>
      <c r="G1459" s="1" t="s">
        <v>92</v>
      </c>
      <c r="H1459" s="1" t="s">
        <v>1755</v>
      </c>
      <c r="I1459" s="1" t="s">
        <v>1966</v>
      </c>
      <c r="J1459" s="1">
        <v>3000</v>
      </c>
      <c r="K1459" s="1">
        <v>8134</v>
      </c>
      <c r="L1459" s="1">
        <v>80</v>
      </c>
      <c r="M1459" s="1">
        <v>0</v>
      </c>
      <c r="N1459" s="1">
        <v>7</v>
      </c>
      <c r="O1459" s="1">
        <v>145</v>
      </c>
      <c r="P1459" s="1">
        <v>95</v>
      </c>
      <c r="Q1459" s="9">
        <v>101736215</v>
      </c>
      <c r="R1459" s="3">
        <v>11000000</v>
      </c>
    </row>
    <row r="1460" spans="1:18" x14ac:dyDescent="0.25">
      <c r="A1460" s="1" t="s">
        <v>4880</v>
      </c>
      <c r="B1460" s="2">
        <v>39784</v>
      </c>
      <c r="C1460" s="1" t="s">
        <v>32</v>
      </c>
      <c r="D1460" s="1" t="s">
        <v>77</v>
      </c>
      <c r="E1460" s="1" t="s">
        <v>3</v>
      </c>
      <c r="F1460" s="1" t="s">
        <v>4</v>
      </c>
      <c r="G1460" s="1" t="s">
        <v>132</v>
      </c>
      <c r="H1460" s="1" t="s">
        <v>1218</v>
      </c>
      <c r="I1460" s="1" t="s">
        <v>3220</v>
      </c>
      <c r="J1460" s="1">
        <v>3000</v>
      </c>
      <c r="K1460" s="1">
        <v>5637</v>
      </c>
      <c r="L1460" s="1">
        <v>154</v>
      </c>
      <c r="M1460" s="1">
        <v>0</v>
      </c>
      <c r="N1460" s="1">
        <v>6.6</v>
      </c>
      <c r="O1460" s="1">
        <v>215</v>
      </c>
      <c r="P1460" s="1">
        <v>118</v>
      </c>
      <c r="Q1460" s="9">
        <v>101111837</v>
      </c>
      <c r="R1460" s="3">
        <v>80000000</v>
      </c>
    </row>
    <row r="1461" spans="1:18" x14ac:dyDescent="0.25">
      <c r="A1461" s="1" t="s">
        <v>5782</v>
      </c>
      <c r="B1461" s="2">
        <v>40849</v>
      </c>
      <c r="C1461" s="1" t="s">
        <v>32</v>
      </c>
      <c r="D1461" s="1" t="s">
        <v>20</v>
      </c>
      <c r="E1461" s="1" t="s">
        <v>3</v>
      </c>
      <c r="F1461" s="1" t="s">
        <v>4</v>
      </c>
      <c r="G1461" s="1" t="s">
        <v>92</v>
      </c>
      <c r="H1461" s="1" t="s">
        <v>4257</v>
      </c>
      <c r="I1461" s="1" t="s">
        <v>1950</v>
      </c>
      <c r="J1461" s="1">
        <v>3000</v>
      </c>
      <c r="K1461" s="1">
        <v>5547</v>
      </c>
      <c r="L1461" s="1">
        <v>52</v>
      </c>
      <c r="M1461" s="1">
        <v>16000</v>
      </c>
      <c r="N1461" s="1">
        <v>5.7</v>
      </c>
      <c r="O1461" s="1">
        <v>286</v>
      </c>
      <c r="P1461" s="1">
        <v>97</v>
      </c>
      <c r="Q1461" s="9">
        <v>100292856</v>
      </c>
      <c r="R1461" s="3">
        <v>20000000</v>
      </c>
    </row>
    <row r="1462" spans="1:18" x14ac:dyDescent="0.25">
      <c r="A1462" s="1" t="s">
        <v>5745</v>
      </c>
      <c r="B1462" s="2">
        <v>40509</v>
      </c>
      <c r="C1462" s="1" t="s">
        <v>32</v>
      </c>
      <c r="D1462" s="1" t="s">
        <v>40</v>
      </c>
      <c r="E1462" s="1" t="s">
        <v>3</v>
      </c>
      <c r="F1462" s="1" t="s">
        <v>4</v>
      </c>
      <c r="G1462" s="1" t="s">
        <v>84</v>
      </c>
      <c r="H1462" s="1" t="s">
        <v>4257</v>
      </c>
      <c r="I1462" s="1" t="s">
        <v>4930</v>
      </c>
      <c r="J1462" s="1">
        <v>3000</v>
      </c>
      <c r="K1462" s="1">
        <v>4394</v>
      </c>
      <c r="L1462" s="1">
        <v>40</v>
      </c>
      <c r="M1462" s="1">
        <v>0</v>
      </c>
      <c r="N1462" s="1">
        <v>4.5999999999999996</v>
      </c>
      <c r="O1462" s="1">
        <v>143</v>
      </c>
      <c r="P1462" s="1">
        <v>80</v>
      </c>
      <c r="Q1462" s="9">
        <v>100169068</v>
      </c>
      <c r="R1462" s="3">
        <v>80000000</v>
      </c>
    </row>
    <row r="1463" spans="1:18" x14ac:dyDescent="0.25">
      <c r="A1463" s="1" t="s">
        <v>2637</v>
      </c>
      <c r="B1463" s="2">
        <v>37239</v>
      </c>
      <c r="C1463" s="1" t="s">
        <v>32</v>
      </c>
      <c r="D1463" s="1" t="s">
        <v>77</v>
      </c>
      <c r="E1463" s="1" t="s">
        <v>3</v>
      </c>
      <c r="F1463" s="1" t="s">
        <v>4</v>
      </c>
      <c r="G1463" s="1" t="s">
        <v>84</v>
      </c>
      <c r="H1463" s="1" t="s">
        <v>2638</v>
      </c>
      <c r="I1463" s="1" t="s">
        <v>2639</v>
      </c>
      <c r="J1463" s="1">
        <v>3000</v>
      </c>
      <c r="K1463" s="1">
        <v>4171</v>
      </c>
      <c r="L1463" s="1">
        <v>6</v>
      </c>
      <c r="M1463" s="1">
        <v>0</v>
      </c>
      <c r="N1463" s="1">
        <v>5.2</v>
      </c>
      <c r="O1463" s="1">
        <v>105</v>
      </c>
      <c r="P1463" s="1">
        <v>87</v>
      </c>
      <c r="Q1463" s="9">
        <v>93375151</v>
      </c>
      <c r="R1463" s="3">
        <v>60000000</v>
      </c>
    </row>
    <row r="1464" spans="1:18" x14ac:dyDescent="0.25">
      <c r="A1464" s="1" t="s">
        <v>875</v>
      </c>
      <c r="B1464" s="2">
        <v>33362</v>
      </c>
      <c r="C1464" s="1" t="s">
        <v>32</v>
      </c>
      <c r="D1464" s="1" t="s">
        <v>20</v>
      </c>
      <c r="E1464" s="1" t="s">
        <v>3</v>
      </c>
      <c r="F1464" s="1" t="s">
        <v>4</v>
      </c>
      <c r="G1464" s="1" t="s">
        <v>132</v>
      </c>
      <c r="H1464" s="1" t="s">
        <v>571</v>
      </c>
      <c r="I1464" s="1" t="s">
        <v>876</v>
      </c>
      <c r="J1464" s="1">
        <v>3000</v>
      </c>
      <c r="K1464" s="1">
        <v>3847</v>
      </c>
      <c r="L1464" s="1">
        <v>119</v>
      </c>
      <c r="M1464" s="1">
        <v>0</v>
      </c>
      <c r="N1464" s="1">
        <v>6.8</v>
      </c>
      <c r="O1464" s="1">
        <v>43</v>
      </c>
      <c r="P1464" s="1">
        <v>85</v>
      </c>
      <c r="Q1464" s="9">
        <v>86930411</v>
      </c>
      <c r="R1464" s="3">
        <v>23000000</v>
      </c>
    </row>
    <row r="1465" spans="1:18" x14ac:dyDescent="0.25">
      <c r="A1465" s="1" t="s">
        <v>4044</v>
      </c>
      <c r="B1465" s="2">
        <v>38531</v>
      </c>
      <c r="C1465" s="1" t="s">
        <v>32</v>
      </c>
      <c r="D1465" s="1" t="s">
        <v>20</v>
      </c>
      <c r="E1465" s="1" t="s">
        <v>3</v>
      </c>
      <c r="F1465" s="1" t="s">
        <v>11</v>
      </c>
      <c r="G1465" s="1" t="s">
        <v>132</v>
      </c>
      <c r="H1465" s="1" t="s">
        <v>4045</v>
      </c>
      <c r="I1465" s="1" t="s">
        <v>2743</v>
      </c>
      <c r="J1465" s="1">
        <v>3000</v>
      </c>
      <c r="K1465" s="1">
        <v>6292</v>
      </c>
      <c r="L1465" s="1">
        <v>126</v>
      </c>
      <c r="M1465" s="1">
        <v>0</v>
      </c>
      <c r="N1465" s="1">
        <v>5.5</v>
      </c>
      <c r="O1465" s="1">
        <v>132</v>
      </c>
      <c r="P1465" s="1">
        <v>101</v>
      </c>
      <c r="Q1465" s="9">
        <v>82931301</v>
      </c>
      <c r="R1465" s="3">
        <v>60000000</v>
      </c>
    </row>
    <row r="1466" spans="1:18" x14ac:dyDescent="0.25">
      <c r="A1466" s="1" t="s">
        <v>6032</v>
      </c>
      <c r="B1466" s="2">
        <v>40638</v>
      </c>
      <c r="C1466" s="1" t="s">
        <v>32</v>
      </c>
      <c r="D1466" s="1" t="s">
        <v>20</v>
      </c>
      <c r="E1466" s="1" t="s">
        <v>3</v>
      </c>
      <c r="F1466" s="1" t="s">
        <v>4</v>
      </c>
      <c r="G1466" s="1" t="s">
        <v>84</v>
      </c>
      <c r="H1466" s="1" t="s">
        <v>1218</v>
      </c>
      <c r="I1466" s="1" t="s">
        <v>1923</v>
      </c>
      <c r="J1466" s="1">
        <v>3000</v>
      </c>
      <c r="K1466" s="1">
        <v>5392</v>
      </c>
      <c r="L1466" s="1">
        <v>153</v>
      </c>
      <c r="M1466" s="1">
        <v>0</v>
      </c>
      <c r="N1466" s="1">
        <v>5.2</v>
      </c>
      <c r="O1466" s="1">
        <v>178</v>
      </c>
      <c r="P1466" s="1">
        <v>102</v>
      </c>
      <c r="Q1466" s="9">
        <v>80360866</v>
      </c>
      <c r="R1466" s="3">
        <v>80000000</v>
      </c>
    </row>
    <row r="1467" spans="1:18" x14ac:dyDescent="0.25">
      <c r="A1467" s="1" t="s">
        <v>2590</v>
      </c>
      <c r="B1467" s="2">
        <v>37212</v>
      </c>
      <c r="C1467" s="1" t="s">
        <v>32</v>
      </c>
      <c r="D1467" s="1" t="s">
        <v>40</v>
      </c>
      <c r="E1467" s="1" t="s">
        <v>3</v>
      </c>
      <c r="F1467" s="1" t="s">
        <v>4</v>
      </c>
      <c r="G1467" s="1" t="s">
        <v>132</v>
      </c>
      <c r="H1467" s="1" t="s">
        <v>1310</v>
      </c>
      <c r="I1467" s="1" t="s">
        <v>225</v>
      </c>
      <c r="J1467" s="1">
        <v>3000</v>
      </c>
      <c r="K1467" s="1">
        <v>6217</v>
      </c>
      <c r="L1467" s="1">
        <v>14000</v>
      </c>
      <c r="M1467" s="1">
        <v>11000</v>
      </c>
      <c r="N1467" s="1">
        <v>7.1</v>
      </c>
      <c r="O1467" s="1">
        <v>281</v>
      </c>
      <c r="P1467" s="1">
        <v>146</v>
      </c>
      <c r="Q1467" s="9">
        <v>78616689</v>
      </c>
      <c r="R1467" s="3">
        <v>100000000</v>
      </c>
    </row>
    <row r="1468" spans="1:18" x14ac:dyDescent="0.25">
      <c r="A1468" s="1" t="s">
        <v>6166</v>
      </c>
      <c r="B1468" s="2">
        <v>41098</v>
      </c>
      <c r="C1468" s="1" t="s">
        <v>32</v>
      </c>
      <c r="D1468" s="1" t="s">
        <v>20</v>
      </c>
      <c r="E1468" s="1" t="s">
        <v>3</v>
      </c>
      <c r="F1468" s="1" t="s">
        <v>4</v>
      </c>
      <c r="G1468" s="1" t="s">
        <v>84</v>
      </c>
      <c r="H1468" s="1" t="s">
        <v>5513</v>
      </c>
      <c r="I1468" s="1" t="s">
        <v>4452</v>
      </c>
      <c r="J1468" s="1">
        <v>3000</v>
      </c>
      <c r="K1468" s="1">
        <v>5740</v>
      </c>
      <c r="L1468" s="1">
        <v>99</v>
      </c>
      <c r="M1468" s="1">
        <v>0</v>
      </c>
      <c r="N1468" s="1">
        <v>6.1</v>
      </c>
      <c r="O1468" s="1">
        <v>139</v>
      </c>
      <c r="P1468" s="1">
        <v>105</v>
      </c>
      <c r="Q1468" s="9">
        <v>77264926</v>
      </c>
      <c r="R1468" s="3">
        <v>25000000</v>
      </c>
    </row>
    <row r="1469" spans="1:18" x14ac:dyDescent="0.25">
      <c r="A1469" s="1" t="s">
        <v>4916</v>
      </c>
      <c r="B1469" s="2">
        <v>39502</v>
      </c>
      <c r="C1469" s="1" t="s">
        <v>32</v>
      </c>
      <c r="D1469" s="1" t="s">
        <v>77</v>
      </c>
      <c r="E1469" s="1" t="s">
        <v>3</v>
      </c>
      <c r="F1469" s="1" t="s">
        <v>4</v>
      </c>
      <c r="G1469" s="1" t="s">
        <v>132</v>
      </c>
      <c r="H1469" s="1" t="s">
        <v>4917</v>
      </c>
      <c r="I1469" s="1" t="s">
        <v>2972</v>
      </c>
      <c r="J1469" s="1">
        <v>3000</v>
      </c>
      <c r="K1469" s="1">
        <v>3632</v>
      </c>
      <c r="L1469" s="1">
        <v>0</v>
      </c>
      <c r="M1469" s="1">
        <v>3000</v>
      </c>
      <c r="N1469" s="1">
        <v>7</v>
      </c>
      <c r="O1469" s="1">
        <v>345</v>
      </c>
      <c r="P1469" s="1">
        <v>120</v>
      </c>
      <c r="Q1469" s="9">
        <v>75754670</v>
      </c>
      <c r="R1469" s="3">
        <v>85000000</v>
      </c>
    </row>
    <row r="1470" spans="1:18" x14ac:dyDescent="0.25">
      <c r="A1470" s="1" t="s">
        <v>4297</v>
      </c>
      <c r="B1470" s="2">
        <v>38755</v>
      </c>
      <c r="C1470" s="1" t="s">
        <v>1</v>
      </c>
      <c r="D1470" s="1" t="s">
        <v>77</v>
      </c>
      <c r="E1470" s="1" t="s">
        <v>3</v>
      </c>
      <c r="F1470" s="1" t="s">
        <v>4</v>
      </c>
      <c r="G1470" s="1" t="s">
        <v>84</v>
      </c>
      <c r="H1470" s="1" t="s">
        <v>1759</v>
      </c>
      <c r="I1470" s="1" t="s">
        <v>4298</v>
      </c>
      <c r="J1470" s="1">
        <v>3000</v>
      </c>
      <c r="K1470" s="1">
        <v>4487</v>
      </c>
      <c r="L1470" s="1">
        <v>14</v>
      </c>
      <c r="M1470" s="1">
        <v>0</v>
      </c>
      <c r="N1470" s="1">
        <v>5.0999999999999996</v>
      </c>
      <c r="O1470" s="1">
        <v>170</v>
      </c>
      <c r="P1470" s="1">
        <v>104</v>
      </c>
      <c r="Q1470" s="9">
        <v>75030163</v>
      </c>
      <c r="R1470" s="3">
        <v>100000000</v>
      </c>
    </row>
    <row r="1471" spans="1:18" x14ac:dyDescent="0.25">
      <c r="A1471" s="1" t="s">
        <v>4080</v>
      </c>
      <c r="B1471" s="2">
        <v>38589</v>
      </c>
      <c r="C1471" s="1" t="s">
        <v>1</v>
      </c>
      <c r="D1471" s="1" t="s">
        <v>2</v>
      </c>
      <c r="E1471" s="1" t="s">
        <v>3</v>
      </c>
      <c r="F1471" s="1" t="s">
        <v>4</v>
      </c>
      <c r="G1471" s="1" t="s">
        <v>92</v>
      </c>
      <c r="H1471" s="1" t="s">
        <v>1218</v>
      </c>
      <c r="I1471" s="1" t="s">
        <v>4081</v>
      </c>
      <c r="J1471" s="1">
        <v>3000</v>
      </c>
      <c r="K1471" s="1">
        <v>3924</v>
      </c>
      <c r="L1471" s="1">
        <v>436</v>
      </c>
      <c r="M1471" s="1">
        <v>13000</v>
      </c>
      <c r="N1471" s="1">
        <v>8.1</v>
      </c>
      <c r="O1471" s="1">
        <v>374</v>
      </c>
      <c r="P1471" s="1">
        <v>147</v>
      </c>
      <c r="Q1471" s="9">
        <v>74098862</v>
      </c>
      <c r="R1471" s="3">
        <v>40000000</v>
      </c>
    </row>
    <row r="1472" spans="1:18" x14ac:dyDescent="0.25">
      <c r="A1472" s="1" t="s">
        <v>5269</v>
      </c>
      <c r="B1472" s="2">
        <v>40095</v>
      </c>
      <c r="C1472" s="1" t="s">
        <v>32</v>
      </c>
      <c r="D1472" s="1" t="s">
        <v>20</v>
      </c>
      <c r="E1472" s="1" t="s">
        <v>3</v>
      </c>
      <c r="F1472" s="1" t="s">
        <v>4</v>
      </c>
      <c r="G1472" s="1" t="s">
        <v>84</v>
      </c>
      <c r="H1472" s="1" t="s">
        <v>1510</v>
      </c>
      <c r="I1472" s="1" t="s">
        <v>5270</v>
      </c>
      <c r="J1472" s="1">
        <v>3000</v>
      </c>
      <c r="K1472" s="1">
        <v>5174</v>
      </c>
      <c r="L1472" s="1">
        <v>87</v>
      </c>
      <c r="M1472" s="1">
        <v>1000</v>
      </c>
      <c r="N1472" s="1">
        <v>5.4</v>
      </c>
      <c r="O1472" s="1">
        <v>107</v>
      </c>
      <c r="P1472" s="1">
        <v>100</v>
      </c>
      <c r="Q1472" s="9">
        <v>73023275</v>
      </c>
      <c r="R1472" s="3">
        <v>35000000</v>
      </c>
    </row>
    <row r="1473" spans="1:18" x14ac:dyDescent="0.25">
      <c r="A1473" s="1" t="s">
        <v>2420</v>
      </c>
      <c r="B1473" s="2">
        <v>36863</v>
      </c>
      <c r="C1473" s="1" t="s">
        <v>32</v>
      </c>
      <c r="D1473" s="1" t="s">
        <v>40</v>
      </c>
      <c r="E1473" s="1" t="s">
        <v>3</v>
      </c>
      <c r="F1473" s="1" t="s">
        <v>4</v>
      </c>
      <c r="G1473" s="1" t="s">
        <v>84</v>
      </c>
      <c r="H1473" s="1" t="s">
        <v>1510</v>
      </c>
      <c r="I1473" s="1" t="s">
        <v>296</v>
      </c>
      <c r="J1473" s="1">
        <v>3000</v>
      </c>
      <c r="K1473" s="1">
        <v>4902</v>
      </c>
      <c r="L1473" s="1">
        <v>0</v>
      </c>
      <c r="M1473" s="1">
        <v>0</v>
      </c>
      <c r="N1473" s="1">
        <v>5.6</v>
      </c>
      <c r="O1473" s="1">
        <v>181</v>
      </c>
      <c r="P1473" s="1">
        <v>114</v>
      </c>
      <c r="Q1473" s="9">
        <v>60874615</v>
      </c>
      <c r="R1473" s="3">
        <v>90000000</v>
      </c>
    </row>
    <row r="1474" spans="1:18" x14ac:dyDescent="0.25">
      <c r="A1474" s="1" t="s">
        <v>847</v>
      </c>
      <c r="B1474" s="2">
        <v>33555</v>
      </c>
      <c r="C1474" s="1" t="s">
        <v>32</v>
      </c>
      <c r="D1474" s="1" t="s">
        <v>20</v>
      </c>
      <c r="E1474" s="1" t="s">
        <v>3</v>
      </c>
      <c r="F1474" s="1" t="s">
        <v>4</v>
      </c>
      <c r="G1474" s="1" t="s">
        <v>132</v>
      </c>
      <c r="H1474" s="1" t="s">
        <v>792</v>
      </c>
      <c r="I1474" s="1" t="s">
        <v>304</v>
      </c>
      <c r="J1474" s="1">
        <v>3000</v>
      </c>
      <c r="K1474" s="1">
        <v>5433</v>
      </c>
      <c r="L1474" s="1">
        <v>6</v>
      </c>
      <c r="M1474" s="1">
        <v>0</v>
      </c>
      <c r="N1474" s="1">
        <v>6.8</v>
      </c>
      <c r="O1474" s="1">
        <v>31</v>
      </c>
      <c r="P1474" s="1">
        <v>102</v>
      </c>
      <c r="Q1474" s="9">
        <v>59847242</v>
      </c>
      <c r="R1474" s="3">
        <v>16500000</v>
      </c>
    </row>
    <row r="1475" spans="1:18" x14ac:dyDescent="0.25">
      <c r="A1475" s="1" t="s">
        <v>3615</v>
      </c>
      <c r="B1475" s="2">
        <v>38246</v>
      </c>
      <c r="C1475" s="1" t="s">
        <v>32</v>
      </c>
      <c r="D1475" s="1" t="s">
        <v>77</v>
      </c>
      <c r="E1475" s="1" t="s">
        <v>3</v>
      </c>
      <c r="F1475" s="1" t="s">
        <v>4</v>
      </c>
      <c r="G1475" s="1" t="s">
        <v>92</v>
      </c>
      <c r="H1475" s="1" t="s">
        <v>3616</v>
      </c>
      <c r="I1475" s="1" t="s">
        <v>3617</v>
      </c>
      <c r="J1475" s="1">
        <v>3000</v>
      </c>
      <c r="K1475" s="1">
        <v>10438</v>
      </c>
      <c r="L1475" s="1">
        <v>0</v>
      </c>
      <c r="M1475" s="1">
        <v>7000</v>
      </c>
      <c r="N1475" s="1">
        <v>7.4</v>
      </c>
      <c r="O1475" s="1">
        <v>287</v>
      </c>
      <c r="P1475" s="1">
        <v>110</v>
      </c>
      <c r="Q1475" s="9">
        <v>58885635</v>
      </c>
      <c r="R1475" s="3">
        <v>26000000</v>
      </c>
    </row>
    <row r="1476" spans="1:18" x14ac:dyDescent="0.25">
      <c r="A1476" s="1" t="s">
        <v>3406</v>
      </c>
      <c r="B1476" s="2">
        <v>37825</v>
      </c>
      <c r="C1476" s="1" t="s">
        <v>32</v>
      </c>
      <c r="D1476" s="1" t="s">
        <v>9</v>
      </c>
      <c r="E1476" s="1" t="s">
        <v>3</v>
      </c>
      <c r="F1476" s="1" t="s">
        <v>4</v>
      </c>
      <c r="G1476" s="1" t="s">
        <v>92</v>
      </c>
      <c r="H1476" s="1" t="s">
        <v>1397</v>
      </c>
      <c r="I1476" s="1" t="s">
        <v>776</v>
      </c>
      <c r="J1476" s="1">
        <v>3000</v>
      </c>
      <c r="K1476" s="1">
        <v>5458</v>
      </c>
      <c r="L1476" s="1">
        <v>0</v>
      </c>
      <c r="M1476" s="1">
        <v>0</v>
      </c>
      <c r="N1476" s="1">
        <v>7.5</v>
      </c>
      <c r="O1476" s="1">
        <v>153</v>
      </c>
      <c r="P1476" s="1">
        <v>139</v>
      </c>
      <c r="Q1476" s="9">
        <v>58328680</v>
      </c>
      <c r="R1476" s="3">
        <v>22000000</v>
      </c>
    </row>
    <row r="1477" spans="1:18" x14ac:dyDescent="0.25">
      <c r="A1477" s="1" t="s">
        <v>6538</v>
      </c>
      <c r="B1477" s="2">
        <v>41616</v>
      </c>
      <c r="C1477" s="1" t="s">
        <v>32</v>
      </c>
      <c r="D1477" s="1" t="s">
        <v>40</v>
      </c>
      <c r="E1477" s="1" t="s">
        <v>3</v>
      </c>
      <c r="F1477" s="1" t="s">
        <v>4</v>
      </c>
      <c r="G1477" s="1" t="s">
        <v>84</v>
      </c>
      <c r="H1477" s="1" t="s">
        <v>4045</v>
      </c>
      <c r="I1477" s="1" t="s">
        <v>1431</v>
      </c>
      <c r="J1477" s="1">
        <v>3000</v>
      </c>
      <c r="K1477" s="1">
        <v>5095</v>
      </c>
      <c r="L1477" s="1">
        <v>0</v>
      </c>
      <c r="M1477" s="1">
        <v>70000</v>
      </c>
      <c r="N1477" s="1">
        <v>7.3</v>
      </c>
      <c r="O1477" s="1">
        <v>362</v>
      </c>
      <c r="P1477" s="1">
        <v>114</v>
      </c>
      <c r="Q1477" s="9">
        <v>58229120</v>
      </c>
      <c r="R1477" s="3">
        <v>90000000</v>
      </c>
    </row>
    <row r="1478" spans="1:18" x14ac:dyDescent="0.25">
      <c r="A1478" s="1" t="s">
        <v>6386</v>
      </c>
      <c r="B1478" s="2">
        <v>41593</v>
      </c>
      <c r="C1478" s="1" t="s">
        <v>32</v>
      </c>
      <c r="D1478" s="1" t="s">
        <v>40</v>
      </c>
      <c r="E1478" s="1" t="s">
        <v>3</v>
      </c>
      <c r="F1478" s="1" t="s">
        <v>4</v>
      </c>
      <c r="G1478" s="1" t="s">
        <v>84</v>
      </c>
      <c r="H1478" s="1" t="s">
        <v>1392</v>
      </c>
      <c r="I1478" s="1" t="s">
        <v>6387</v>
      </c>
      <c r="J1478" s="1">
        <v>3000</v>
      </c>
      <c r="K1478" s="1">
        <v>3361</v>
      </c>
      <c r="L1478" s="1">
        <v>7</v>
      </c>
      <c r="M1478" s="1">
        <v>0</v>
      </c>
      <c r="N1478" s="1">
        <v>5.9</v>
      </c>
      <c r="O1478" s="1">
        <v>83</v>
      </c>
      <c r="P1478" s="1">
        <v>89</v>
      </c>
      <c r="Q1478" s="9">
        <v>57011847</v>
      </c>
      <c r="R1478" s="3">
        <v>40000000</v>
      </c>
    </row>
    <row r="1479" spans="1:18" x14ac:dyDescent="0.25">
      <c r="A1479" s="1" t="s">
        <v>5001</v>
      </c>
      <c r="B1479" s="2">
        <v>39474</v>
      </c>
      <c r="C1479" s="1" t="s">
        <v>32</v>
      </c>
      <c r="D1479" s="1" t="s">
        <v>91</v>
      </c>
      <c r="E1479" s="1" t="s">
        <v>3</v>
      </c>
      <c r="F1479" s="1" t="s">
        <v>4</v>
      </c>
      <c r="G1479" s="1" t="s">
        <v>92</v>
      </c>
      <c r="H1479" s="1" t="s">
        <v>2093</v>
      </c>
      <c r="I1479" s="1" t="s">
        <v>5002</v>
      </c>
      <c r="J1479" s="1">
        <v>3000</v>
      </c>
      <c r="K1479" s="1">
        <v>5286</v>
      </c>
      <c r="L1479" s="1">
        <v>43</v>
      </c>
      <c r="M1479" s="1">
        <v>0</v>
      </c>
      <c r="N1479" s="1">
        <v>5.8</v>
      </c>
      <c r="O1479" s="1">
        <v>160</v>
      </c>
      <c r="P1479" s="1">
        <v>95</v>
      </c>
      <c r="Q1479" s="9">
        <v>56729973</v>
      </c>
      <c r="R1479" s="3">
        <v>10800000</v>
      </c>
    </row>
    <row r="1480" spans="1:18" x14ac:dyDescent="0.25">
      <c r="A1480" s="1" t="s">
        <v>6043</v>
      </c>
      <c r="B1480" s="2">
        <v>40982</v>
      </c>
      <c r="C1480" s="1" t="s">
        <v>32</v>
      </c>
      <c r="D1480" s="1" t="s">
        <v>20</v>
      </c>
      <c r="E1480" s="1" t="s">
        <v>3</v>
      </c>
      <c r="F1480" s="1" t="s">
        <v>4</v>
      </c>
      <c r="G1480" s="1" t="s">
        <v>92</v>
      </c>
      <c r="H1480" s="1" t="s">
        <v>1755</v>
      </c>
      <c r="I1480" s="1" t="s">
        <v>4915</v>
      </c>
      <c r="J1480" s="1">
        <v>3000</v>
      </c>
      <c r="K1480" s="1">
        <v>8398</v>
      </c>
      <c r="L1480" s="1">
        <v>22</v>
      </c>
      <c r="M1480" s="1">
        <v>39000</v>
      </c>
      <c r="N1480" s="1">
        <v>6.7</v>
      </c>
      <c r="O1480" s="1">
        <v>291</v>
      </c>
      <c r="P1480" s="1">
        <v>113</v>
      </c>
      <c r="Q1480" s="9">
        <v>56724080</v>
      </c>
      <c r="R1480" s="3">
        <v>50000000</v>
      </c>
    </row>
    <row r="1481" spans="1:18" x14ac:dyDescent="0.25">
      <c r="A1481" s="1" t="s">
        <v>1706</v>
      </c>
      <c r="B1481" s="2">
        <v>36080</v>
      </c>
      <c r="C1481" s="1" t="s">
        <v>32</v>
      </c>
      <c r="D1481" s="1" t="s">
        <v>9</v>
      </c>
      <c r="E1481" s="1" t="s">
        <v>3</v>
      </c>
      <c r="F1481" s="1" t="s">
        <v>4</v>
      </c>
      <c r="G1481" s="1" t="s">
        <v>132</v>
      </c>
      <c r="H1481" s="1" t="s">
        <v>1397</v>
      </c>
      <c r="I1481" s="1" t="s">
        <v>1707</v>
      </c>
      <c r="J1481" s="1">
        <v>3000</v>
      </c>
      <c r="K1481" s="1">
        <v>4713</v>
      </c>
      <c r="L1481" s="1">
        <v>234</v>
      </c>
      <c r="M1481" s="1">
        <v>1000</v>
      </c>
      <c r="N1481" s="1">
        <v>6.5</v>
      </c>
      <c r="O1481" s="1">
        <v>110</v>
      </c>
      <c r="P1481" s="1">
        <v>115</v>
      </c>
      <c r="Q1481" s="9">
        <v>56702901</v>
      </c>
      <c r="R1481" s="3">
        <v>60000000</v>
      </c>
    </row>
    <row r="1482" spans="1:18" x14ac:dyDescent="0.25">
      <c r="A1482" s="1" t="s">
        <v>3544</v>
      </c>
      <c r="B1482" s="2">
        <v>38154</v>
      </c>
      <c r="C1482" s="1" t="s">
        <v>32</v>
      </c>
      <c r="D1482" s="1" t="s">
        <v>20</v>
      </c>
      <c r="E1482" s="1" t="s">
        <v>3</v>
      </c>
      <c r="F1482" s="1" t="s">
        <v>4</v>
      </c>
      <c r="G1482" s="1" t="s">
        <v>132</v>
      </c>
      <c r="H1482" s="1" t="s">
        <v>2345</v>
      </c>
      <c r="I1482" s="1" t="s">
        <v>2487</v>
      </c>
      <c r="J1482" s="1">
        <v>3000</v>
      </c>
      <c r="K1482" s="1">
        <v>6742</v>
      </c>
      <c r="L1482" s="1">
        <v>56</v>
      </c>
      <c r="M1482" s="1">
        <v>0</v>
      </c>
      <c r="N1482" s="1">
        <v>6.1</v>
      </c>
      <c r="O1482" s="1">
        <v>119</v>
      </c>
      <c r="P1482" s="1">
        <v>98</v>
      </c>
      <c r="Q1482" s="9">
        <v>56044241</v>
      </c>
      <c r="R1482" s="3">
        <v>37000000</v>
      </c>
    </row>
    <row r="1483" spans="1:18" x14ac:dyDescent="0.25">
      <c r="A1483" s="1" t="s">
        <v>6626</v>
      </c>
      <c r="B1483" s="2">
        <v>41986</v>
      </c>
      <c r="C1483" s="1" t="s">
        <v>32</v>
      </c>
      <c r="D1483" s="1" t="s">
        <v>77</v>
      </c>
      <c r="E1483" s="1" t="s">
        <v>3</v>
      </c>
      <c r="F1483" s="1" t="s">
        <v>4</v>
      </c>
      <c r="G1483" s="1" t="s">
        <v>132</v>
      </c>
      <c r="H1483" s="1" t="s">
        <v>4497</v>
      </c>
      <c r="I1483" s="1" t="s">
        <v>6627</v>
      </c>
      <c r="J1483" s="1">
        <v>3000</v>
      </c>
      <c r="K1483" s="1">
        <v>5178</v>
      </c>
      <c r="L1483" s="1">
        <v>28</v>
      </c>
      <c r="M1483" s="1">
        <v>37000</v>
      </c>
      <c r="N1483" s="1">
        <v>6.3</v>
      </c>
      <c r="O1483" s="1">
        <v>261</v>
      </c>
      <c r="P1483" s="1">
        <v>92</v>
      </c>
      <c r="Q1483" s="9">
        <v>55942830</v>
      </c>
      <c r="R1483" s="3">
        <v>70000000</v>
      </c>
    </row>
    <row r="1484" spans="1:18" x14ac:dyDescent="0.25">
      <c r="A1484" s="1" t="s">
        <v>3611</v>
      </c>
      <c r="B1484" s="2">
        <v>38147</v>
      </c>
      <c r="C1484" s="1" t="s">
        <v>32</v>
      </c>
      <c r="D1484" s="1" t="s">
        <v>2</v>
      </c>
      <c r="E1484" s="1" t="s">
        <v>3</v>
      </c>
      <c r="F1484" s="1" t="s">
        <v>11</v>
      </c>
      <c r="G1484" s="1" t="s">
        <v>92</v>
      </c>
      <c r="H1484" s="1" t="s">
        <v>1510</v>
      </c>
      <c r="I1484" s="1" t="s">
        <v>3612</v>
      </c>
      <c r="J1484" s="1">
        <v>3000</v>
      </c>
      <c r="K1484" s="1">
        <v>5732</v>
      </c>
      <c r="L1484" s="1">
        <v>549</v>
      </c>
      <c r="M1484" s="1">
        <v>18000</v>
      </c>
      <c r="N1484" s="1">
        <v>7.9</v>
      </c>
      <c r="O1484" s="1">
        <v>287</v>
      </c>
      <c r="P1484" s="1">
        <v>115</v>
      </c>
      <c r="Q1484" s="9">
        <v>54557348</v>
      </c>
      <c r="R1484" s="3">
        <v>6500000</v>
      </c>
    </row>
    <row r="1485" spans="1:18" x14ac:dyDescent="0.25">
      <c r="A1485" s="1" t="s">
        <v>6261</v>
      </c>
      <c r="B1485" s="2">
        <v>40955</v>
      </c>
      <c r="C1485" s="1" t="s">
        <v>32</v>
      </c>
      <c r="D1485" s="1" t="s">
        <v>20</v>
      </c>
      <c r="E1485" s="1" t="s">
        <v>3</v>
      </c>
      <c r="F1485" s="1" t="s">
        <v>4</v>
      </c>
      <c r="G1485" s="1" t="s">
        <v>84</v>
      </c>
      <c r="H1485" s="1" t="s">
        <v>2345</v>
      </c>
      <c r="I1485" s="1" t="s">
        <v>3422</v>
      </c>
      <c r="J1485" s="1">
        <v>3000</v>
      </c>
      <c r="K1485" s="1">
        <v>9069</v>
      </c>
      <c r="L1485" s="1">
        <v>54</v>
      </c>
      <c r="M1485" s="1">
        <v>11000</v>
      </c>
      <c r="N1485" s="1">
        <v>6.6</v>
      </c>
      <c r="O1485" s="1">
        <v>169</v>
      </c>
      <c r="P1485" s="1">
        <v>105</v>
      </c>
      <c r="Q1485" s="9">
        <v>51853450</v>
      </c>
      <c r="R1485" s="3">
        <v>25000000</v>
      </c>
    </row>
    <row r="1486" spans="1:18" x14ac:dyDescent="0.25">
      <c r="A1486" s="1" t="s">
        <v>6688</v>
      </c>
      <c r="B1486" s="2">
        <v>41976</v>
      </c>
      <c r="C1486" s="1" t="s">
        <v>32</v>
      </c>
      <c r="D1486" s="1" t="s">
        <v>40</v>
      </c>
      <c r="E1486" s="1" t="s">
        <v>3</v>
      </c>
      <c r="F1486" s="1" t="s">
        <v>4</v>
      </c>
      <c r="G1486" s="1" t="s">
        <v>84</v>
      </c>
      <c r="H1486" s="1" t="s">
        <v>3616</v>
      </c>
      <c r="I1486" s="1" t="s">
        <v>5992</v>
      </c>
      <c r="J1486" s="1">
        <v>3000</v>
      </c>
      <c r="K1486" s="1">
        <v>6089</v>
      </c>
      <c r="L1486" s="1">
        <v>33</v>
      </c>
      <c r="M1486" s="1">
        <v>10000</v>
      </c>
      <c r="N1486" s="1">
        <v>6.4</v>
      </c>
      <c r="O1486" s="1">
        <v>277</v>
      </c>
      <c r="P1486" s="1">
        <v>119</v>
      </c>
      <c r="Q1486" s="9">
        <v>51178893</v>
      </c>
      <c r="R1486" s="3">
        <v>50000000</v>
      </c>
    </row>
    <row r="1487" spans="1:18" x14ac:dyDescent="0.25">
      <c r="A1487" s="1" t="s">
        <v>1094</v>
      </c>
      <c r="B1487" s="2">
        <v>34598</v>
      </c>
      <c r="C1487" s="1" t="s">
        <v>32</v>
      </c>
      <c r="D1487" s="1" t="s">
        <v>20</v>
      </c>
      <c r="E1487" s="1" t="s">
        <v>3</v>
      </c>
      <c r="F1487" s="1" t="s">
        <v>4</v>
      </c>
      <c r="G1487" s="1" t="s">
        <v>132</v>
      </c>
      <c r="H1487" s="1" t="s">
        <v>571</v>
      </c>
      <c r="I1487" s="1" t="s">
        <v>1095</v>
      </c>
      <c r="J1487" s="1">
        <v>3000</v>
      </c>
      <c r="K1487" s="1">
        <v>4767</v>
      </c>
      <c r="L1487" s="1">
        <v>88</v>
      </c>
      <c r="M1487" s="1">
        <v>1000</v>
      </c>
      <c r="N1487" s="1">
        <v>6.4</v>
      </c>
      <c r="O1487" s="1">
        <v>43</v>
      </c>
      <c r="P1487" s="1">
        <v>83</v>
      </c>
      <c r="Q1487" s="9">
        <v>51109400</v>
      </c>
      <c r="R1487" s="3">
        <v>30000000</v>
      </c>
    </row>
    <row r="1488" spans="1:18" x14ac:dyDescent="0.25">
      <c r="A1488" s="1" t="s">
        <v>4286</v>
      </c>
      <c r="B1488" s="2">
        <v>38779</v>
      </c>
      <c r="C1488" s="1" t="s">
        <v>32</v>
      </c>
      <c r="D1488" s="1" t="s">
        <v>20</v>
      </c>
      <c r="E1488" s="1" t="s">
        <v>3</v>
      </c>
      <c r="F1488" s="1" t="s">
        <v>4</v>
      </c>
      <c r="G1488" s="1" t="s">
        <v>132</v>
      </c>
      <c r="H1488" s="1" t="s">
        <v>1755</v>
      </c>
      <c r="I1488" s="1" t="s">
        <v>4287</v>
      </c>
      <c r="J1488" s="1">
        <v>3000</v>
      </c>
      <c r="K1488" s="1">
        <v>6539</v>
      </c>
      <c r="L1488" s="1">
        <v>64</v>
      </c>
      <c r="M1488" s="1">
        <v>806</v>
      </c>
      <c r="N1488" s="1">
        <v>2.7</v>
      </c>
      <c r="O1488" s="1">
        <v>99</v>
      </c>
      <c r="P1488" s="1">
        <v>85</v>
      </c>
      <c r="Q1488" s="9">
        <v>48546578</v>
      </c>
      <c r="R1488" s="3">
        <v>20000000</v>
      </c>
    </row>
    <row r="1489" spans="1:18" x14ac:dyDescent="0.25">
      <c r="A1489" s="1" t="s">
        <v>3485</v>
      </c>
      <c r="B1489" s="2">
        <v>37763</v>
      </c>
      <c r="C1489" s="1" t="s">
        <v>32</v>
      </c>
      <c r="D1489" s="1" t="s">
        <v>40</v>
      </c>
      <c r="E1489" s="1" t="s">
        <v>3</v>
      </c>
      <c r="F1489" s="1" t="s">
        <v>4</v>
      </c>
      <c r="G1489" s="1" t="s">
        <v>28</v>
      </c>
      <c r="H1489" s="1" t="s">
        <v>1310</v>
      </c>
      <c r="I1489" s="1" t="s">
        <v>3486</v>
      </c>
      <c r="J1489" s="1">
        <v>3000</v>
      </c>
      <c r="K1489" s="1">
        <v>4480</v>
      </c>
      <c r="L1489" s="1">
        <v>0</v>
      </c>
      <c r="M1489" s="1">
        <v>227</v>
      </c>
      <c r="N1489" s="1">
        <v>5.4</v>
      </c>
      <c r="O1489" s="1">
        <v>85</v>
      </c>
      <c r="P1489" s="1">
        <v>72</v>
      </c>
      <c r="Q1489" s="9">
        <v>47887943</v>
      </c>
      <c r="R1489" s="3">
        <v>20000000</v>
      </c>
    </row>
    <row r="1490" spans="1:18" x14ac:dyDescent="0.25">
      <c r="A1490" s="1" t="s">
        <v>1696</v>
      </c>
      <c r="B1490" s="2">
        <v>35705</v>
      </c>
      <c r="C1490" s="1" t="s">
        <v>32</v>
      </c>
      <c r="D1490" s="1" t="s">
        <v>77</v>
      </c>
      <c r="E1490" s="1" t="s">
        <v>3</v>
      </c>
      <c r="F1490" s="1" t="s">
        <v>4</v>
      </c>
      <c r="G1490" s="1" t="s">
        <v>132</v>
      </c>
      <c r="H1490" s="1" t="s">
        <v>1510</v>
      </c>
      <c r="I1490" s="1" t="s">
        <v>936</v>
      </c>
      <c r="J1490" s="1">
        <v>3000</v>
      </c>
      <c r="K1490" s="1">
        <v>5062</v>
      </c>
      <c r="L1490" s="1">
        <v>81</v>
      </c>
      <c r="M1490" s="1">
        <v>2000</v>
      </c>
      <c r="N1490" s="1">
        <v>5.4</v>
      </c>
      <c r="O1490" s="1">
        <v>84</v>
      </c>
      <c r="P1490" s="1">
        <v>104</v>
      </c>
      <c r="Q1490" s="9">
        <v>47474112</v>
      </c>
      <c r="R1490" s="3">
        <v>90000000</v>
      </c>
    </row>
    <row r="1491" spans="1:18" x14ac:dyDescent="0.25">
      <c r="A1491" s="1" t="s">
        <v>4781</v>
      </c>
      <c r="B1491" s="2">
        <v>39388</v>
      </c>
      <c r="C1491" s="1" t="s">
        <v>32</v>
      </c>
      <c r="D1491" s="1" t="s">
        <v>77</v>
      </c>
      <c r="E1491" s="1" t="s">
        <v>3</v>
      </c>
      <c r="F1491" s="1" t="s">
        <v>4</v>
      </c>
      <c r="G1491" s="1" t="s">
        <v>92</v>
      </c>
      <c r="H1491" s="1" t="s">
        <v>2345</v>
      </c>
      <c r="I1491" s="1" t="s">
        <v>1932</v>
      </c>
      <c r="J1491" s="1">
        <v>3000</v>
      </c>
      <c r="K1491" s="1">
        <v>5187</v>
      </c>
      <c r="L1491" s="1">
        <v>532</v>
      </c>
      <c r="M1491" s="1">
        <v>0</v>
      </c>
      <c r="N1491" s="1">
        <v>7.1</v>
      </c>
      <c r="O1491" s="1">
        <v>234</v>
      </c>
      <c r="P1491" s="1">
        <v>110</v>
      </c>
      <c r="Q1491" s="9">
        <v>47456450</v>
      </c>
      <c r="R1491" s="3">
        <v>70000000</v>
      </c>
    </row>
    <row r="1492" spans="1:18" x14ac:dyDescent="0.25">
      <c r="A1492" s="1" t="s">
        <v>2344</v>
      </c>
      <c r="B1492" s="2">
        <v>36586</v>
      </c>
      <c r="C1492" s="1" t="s">
        <v>32</v>
      </c>
      <c r="D1492" s="1" t="s">
        <v>20</v>
      </c>
      <c r="E1492" s="1" t="s">
        <v>3</v>
      </c>
      <c r="F1492" s="1" t="s">
        <v>4</v>
      </c>
      <c r="G1492" s="1" t="s">
        <v>132</v>
      </c>
      <c r="H1492" s="1" t="s">
        <v>2345</v>
      </c>
      <c r="I1492" s="1" t="s">
        <v>2346</v>
      </c>
      <c r="J1492" s="1">
        <v>3000</v>
      </c>
      <c r="K1492" s="1">
        <v>6454</v>
      </c>
      <c r="L1492" s="1">
        <v>8</v>
      </c>
      <c r="M1492" s="1">
        <v>0</v>
      </c>
      <c r="N1492" s="1">
        <v>5.5</v>
      </c>
      <c r="O1492" s="1">
        <v>106</v>
      </c>
      <c r="P1492" s="1">
        <v>83</v>
      </c>
      <c r="Q1492" s="9">
        <v>46729374</v>
      </c>
      <c r="R1492" s="3">
        <v>13000000</v>
      </c>
    </row>
    <row r="1493" spans="1:18" x14ac:dyDescent="0.25">
      <c r="A1493" s="1" t="s">
        <v>6689</v>
      </c>
      <c r="B1493" s="2">
        <v>41880</v>
      </c>
      <c r="C1493" s="1" t="s">
        <v>32</v>
      </c>
      <c r="D1493" s="1" t="s">
        <v>77</v>
      </c>
      <c r="E1493" s="1" t="s">
        <v>3</v>
      </c>
      <c r="F1493" s="1" t="s">
        <v>4</v>
      </c>
      <c r="G1493" s="1" t="s">
        <v>132</v>
      </c>
      <c r="H1493" s="1" t="s">
        <v>6690</v>
      </c>
      <c r="I1493" s="1" t="s">
        <v>6691</v>
      </c>
      <c r="J1493" s="1">
        <v>3000</v>
      </c>
      <c r="K1493" s="1">
        <v>7081</v>
      </c>
      <c r="L1493" s="1">
        <v>76</v>
      </c>
      <c r="M1493" s="1">
        <v>32000</v>
      </c>
      <c r="N1493" s="1">
        <v>6.5</v>
      </c>
      <c r="O1493" s="1">
        <v>327</v>
      </c>
      <c r="P1493" s="1">
        <v>132</v>
      </c>
      <c r="Q1493" s="9">
        <v>43568507</v>
      </c>
      <c r="R1493" s="3">
        <v>66000000</v>
      </c>
    </row>
    <row r="1494" spans="1:18" x14ac:dyDescent="0.25">
      <c r="A1494" s="1" t="s">
        <v>6892</v>
      </c>
      <c r="B1494" s="2">
        <v>42285</v>
      </c>
      <c r="C1494" s="1" t="s">
        <v>32</v>
      </c>
      <c r="D1494" s="1" t="s">
        <v>20</v>
      </c>
      <c r="E1494" s="1" t="s">
        <v>3</v>
      </c>
      <c r="F1494" s="1" t="s">
        <v>4</v>
      </c>
      <c r="G1494" s="1" t="s">
        <v>132</v>
      </c>
      <c r="H1494" s="1" t="s">
        <v>4045</v>
      </c>
      <c r="I1494" s="1" t="s">
        <v>6893</v>
      </c>
      <c r="J1494" s="1">
        <v>3000</v>
      </c>
      <c r="K1494" s="1">
        <v>4567</v>
      </c>
      <c r="L1494" s="1">
        <v>66</v>
      </c>
      <c r="M1494" s="1">
        <v>27000</v>
      </c>
      <c r="N1494" s="1">
        <v>6.2</v>
      </c>
      <c r="O1494" s="1">
        <v>198</v>
      </c>
      <c r="P1494" s="1">
        <v>98</v>
      </c>
      <c r="Q1494" s="9">
        <v>42592530</v>
      </c>
      <c r="R1494" s="3">
        <v>15000000</v>
      </c>
    </row>
    <row r="1495" spans="1:18" x14ac:dyDescent="0.25">
      <c r="A1495" s="1" t="s">
        <v>4366</v>
      </c>
      <c r="B1495" s="2">
        <v>39058</v>
      </c>
      <c r="C1495" s="1" t="s">
        <v>32</v>
      </c>
      <c r="D1495" s="1" t="s">
        <v>9</v>
      </c>
      <c r="E1495" s="1" t="s">
        <v>3</v>
      </c>
      <c r="F1495" s="1" t="s">
        <v>4</v>
      </c>
      <c r="G1495" s="1" t="s">
        <v>132</v>
      </c>
      <c r="H1495" s="1" t="s">
        <v>3836</v>
      </c>
      <c r="I1495" s="1" t="s">
        <v>2225</v>
      </c>
      <c r="J1495" s="1">
        <v>3000</v>
      </c>
      <c r="K1495" s="1">
        <v>5609</v>
      </c>
      <c r="L1495" s="1">
        <v>0</v>
      </c>
      <c r="M1495" s="1">
        <v>0</v>
      </c>
      <c r="N1495" s="1">
        <v>5.6</v>
      </c>
      <c r="O1495" s="1">
        <v>284</v>
      </c>
      <c r="P1495" s="1">
        <v>110</v>
      </c>
      <c r="Q1495" s="9">
        <v>42272747</v>
      </c>
      <c r="R1495" s="3">
        <v>70000000</v>
      </c>
    </row>
    <row r="1496" spans="1:18" x14ac:dyDescent="0.25">
      <c r="A1496" s="1" t="s">
        <v>3442</v>
      </c>
      <c r="B1496" s="2">
        <v>37725</v>
      </c>
      <c r="C1496" s="1" t="s">
        <v>32</v>
      </c>
      <c r="D1496" s="1" t="s">
        <v>20</v>
      </c>
      <c r="E1496" s="1" t="s">
        <v>3</v>
      </c>
      <c r="F1496" s="1" t="s">
        <v>4</v>
      </c>
      <c r="G1496" s="1" t="s">
        <v>84</v>
      </c>
      <c r="H1496" s="1" t="s">
        <v>1310</v>
      </c>
      <c r="I1496" s="1" t="s">
        <v>3443</v>
      </c>
      <c r="J1496" s="1">
        <v>3000</v>
      </c>
      <c r="K1496" s="1">
        <v>9638</v>
      </c>
      <c r="L1496" s="1">
        <v>23</v>
      </c>
      <c r="M1496" s="1">
        <v>0</v>
      </c>
      <c r="N1496" s="1">
        <v>7.6</v>
      </c>
      <c r="O1496" s="1">
        <v>82</v>
      </c>
      <c r="P1496" s="1">
        <v>111</v>
      </c>
      <c r="Q1496" s="9">
        <v>41407470</v>
      </c>
      <c r="R1496" s="3">
        <v>30000000</v>
      </c>
    </row>
    <row r="1497" spans="1:18" x14ac:dyDescent="0.25">
      <c r="A1497" s="1" t="s">
        <v>4503</v>
      </c>
      <c r="B1497" s="2">
        <v>38741</v>
      </c>
      <c r="C1497" s="1" t="s">
        <v>32</v>
      </c>
      <c r="D1497" s="1" t="s">
        <v>9</v>
      </c>
      <c r="E1497" s="1" t="s">
        <v>3</v>
      </c>
      <c r="F1497" s="1" t="s">
        <v>4</v>
      </c>
      <c r="G1497" s="1" t="s">
        <v>132</v>
      </c>
      <c r="H1497" s="1" t="s">
        <v>1753</v>
      </c>
      <c r="I1497" s="1" t="s">
        <v>3066</v>
      </c>
      <c r="J1497" s="1">
        <v>3000</v>
      </c>
      <c r="K1497" s="1">
        <v>4210</v>
      </c>
      <c r="L1497" s="1">
        <v>168</v>
      </c>
      <c r="M1497" s="1">
        <v>15000</v>
      </c>
      <c r="N1497" s="1">
        <v>7.6</v>
      </c>
      <c r="O1497" s="1">
        <v>236</v>
      </c>
      <c r="P1497" s="1">
        <v>110</v>
      </c>
      <c r="Q1497" s="9">
        <v>39825798</v>
      </c>
      <c r="R1497" s="3">
        <v>16000000</v>
      </c>
    </row>
    <row r="1498" spans="1:18" x14ac:dyDescent="0.25">
      <c r="A1498" s="1" t="s">
        <v>1108</v>
      </c>
      <c r="B1498" s="2">
        <v>34666</v>
      </c>
      <c r="C1498" s="1" t="s">
        <v>32</v>
      </c>
      <c r="D1498" s="1" t="s">
        <v>20</v>
      </c>
      <c r="E1498" s="1" t="s">
        <v>3</v>
      </c>
      <c r="F1498" s="1" t="s">
        <v>4</v>
      </c>
      <c r="G1498" s="1" t="s">
        <v>84</v>
      </c>
      <c r="H1498" s="1" t="s">
        <v>792</v>
      </c>
      <c r="I1498" s="1" t="s">
        <v>676</v>
      </c>
      <c r="J1498" s="1">
        <v>3000</v>
      </c>
      <c r="K1498" s="1">
        <v>4634</v>
      </c>
      <c r="L1498" s="1">
        <v>80</v>
      </c>
      <c r="M1498" s="1">
        <v>0</v>
      </c>
      <c r="N1498" s="1">
        <v>5.2</v>
      </c>
      <c r="O1498" s="1">
        <v>19</v>
      </c>
      <c r="P1498" s="1">
        <v>95</v>
      </c>
      <c r="Q1498" s="9">
        <v>38087756</v>
      </c>
      <c r="R1498" s="3">
        <v>40000000</v>
      </c>
    </row>
    <row r="1499" spans="1:18" x14ac:dyDescent="0.25">
      <c r="A1499" s="1" t="s">
        <v>2291</v>
      </c>
      <c r="B1499" s="2">
        <v>36656</v>
      </c>
      <c r="C1499" s="1" t="s">
        <v>32</v>
      </c>
      <c r="D1499" s="1" t="s">
        <v>20</v>
      </c>
      <c r="E1499" s="1" t="s">
        <v>3</v>
      </c>
      <c r="F1499" s="1" t="s">
        <v>4</v>
      </c>
      <c r="G1499" s="1" t="s">
        <v>132</v>
      </c>
      <c r="H1499" s="1" t="s">
        <v>1392</v>
      </c>
      <c r="I1499" s="1" t="s">
        <v>289</v>
      </c>
      <c r="J1499" s="1">
        <v>3000</v>
      </c>
      <c r="K1499" s="1">
        <v>5390</v>
      </c>
      <c r="L1499" s="1">
        <v>11000</v>
      </c>
      <c r="M1499" s="1">
        <v>0</v>
      </c>
      <c r="N1499" s="1">
        <v>6</v>
      </c>
      <c r="O1499" s="1">
        <v>125</v>
      </c>
      <c r="P1499" s="1">
        <v>93</v>
      </c>
      <c r="Q1499" s="9">
        <v>37879996</v>
      </c>
      <c r="R1499" s="3">
        <v>48000000</v>
      </c>
    </row>
    <row r="1500" spans="1:18" x14ac:dyDescent="0.25">
      <c r="A1500" s="1" t="s">
        <v>6038</v>
      </c>
      <c r="B1500" s="2">
        <v>41168</v>
      </c>
      <c r="C1500" s="1" t="s">
        <v>32</v>
      </c>
      <c r="D1500" s="1" t="s">
        <v>77</v>
      </c>
      <c r="E1500" s="1" t="s">
        <v>3</v>
      </c>
      <c r="F1500" s="1" t="s">
        <v>4</v>
      </c>
      <c r="G1500" s="1" t="s">
        <v>92</v>
      </c>
      <c r="H1500" s="1" t="s">
        <v>1753</v>
      </c>
      <c r="I1500" s="1" t="s">
        <v>3722</v>
      </c>
      <c r="J1500" s="1">
        <v>3000</v>
      </c>
      <c r="K1500" s="1">
        <v>8281</v>
      </c>
      <c r="L1500" s="1">
        <v>335</v>
      </c>
      <c r="M1500" s="1">
        <v>98000</v>
      </c>
      <c r="N1500" s="1">
        <v>5.9</v>
      </c>
      <c r="O1500" s="1">
        <v>393</v>
      </c>
      <c r="P1500" s="1">
        <v>105</v>
      </c>
      <c r="Q1500" s="9">
        <v>37516013</v>
      </c>
      <c r="R1500" s="3">
        <v>69000000</v>
      </c>
    </row>
    <row r="1501" spans="1:18" x14ac:dyDescent="0.25">
      <c r="A1501" s="1" t="s">
        <v>1830</v>
      </c>
      <c r="B1501" s="2">
        <v>35884</v>
      </c>
      <c r="C1501" s="1" t="s">
        <v>32</v>
      </c>
      <c r="D1501" s="1" t="s">
        <v>2</v>
      </c>
      <c r="E1501" s="1" t="s">
        <v>3</v>
      </c>
      <c r="F1501" s="1" t="s">
        <v>4</v>
      </c>
      <c r="G1501" s="1" t="s">
        <v>92</v>
      </c>
      <c r="H1501" s="1" t="s">
        <v>1510</v>
      </c>
      <c r="I1501" s="1" t="s">
        <v>745</v>
      </c>
      <c r="J1501" s="1">
        <v>3000</v>
      </c>
      <c r="K1501" s="1">
        <v>3768</v>
      </c>
      <c r="L1501" s="1">
        <v>0</v>
      </c>
      <c r="M1501" s="1">
        <v>0</v>
      </c>
      <c r="N1501" s="1">
        <v>7</v>
      </c>
      <c r="O1501" s="1">
        <v>158</v>
      </c>
      <c r="P1501" s="1">
        <v>123</v>
      </c>
      <c r="Q1501" s="9">
        <v>37339525</v>
      </c>
      <c r="R1501" s="3">
        <v>48000000</v>
      </c>
    </row>
    <row r="1502" spans="1:18" x14ac:dyDescent="0.25">
      <c r="A1502" s="1" t="s">
        <v>5999</v>
      </c>
      <c r="B1502" s="2">
        <v>40545</v>
      </c>
      <c r="C1502" s="1" t="s">
        <v>32</v>
      </c>
      <c r="D1502" s="1" t="s">
        <v>9</v>
      </c>
      <c r="E1502" s="1" t="s">
        <v>3</v>
      </c>
      <c r="F1502" s="1" t="s">
        <v>4</v>
      </c>
      <c r="G1502" s="1" t="s">
        <v>132</v>
      </c>
      <c r="H1502" s="1" t="s">
        <v>5503</v>
      </c>
      <c r="I1502" s="1" t="s">
        <v>6000</v>
      </c>
      <c r="J1502" s="1">
        <v>3000</v>
      </c>
      <c r="K1502" s="1">
        <v>5349</v>
      </c>
      <c r="L1502" s="1">
        <v>26</v>
      </c>
      <c r="M1502" s="1">
        <v>0</v>
      </c>
      <c r="N1502" s="1">
        <v>4.8</v>
      </c>
      <c r="O1502" s="1">
        <v>138</v>
      </c>
      <c r="P1502" s="1">
        <v>91</v>
      </c>
      <c r="Q1502" s="9">
        <v>37300107</v>
      </c>
      <c r="R1502" s="3">
        <v>16000000</v>
      </c>
    </row>
    <row r="1503" spans="1:18" x14ac:dyDescent="0.25">
      <c r="A1503" s="1" t="s">
        <v>6960</v>
      </c>
      <c r="B1503" s="2">
        <v>42221</v>
      </c>
      <c r="C1503" s="1" t="s">
        <v>32</v>
      </c>
      <c r="D1503" s="1" t="s">
        <v>294</v>
      </c>
      <c r="E1503" s="1" t="s">
        <v>3</v>
      </c>
      <c r="F1503" s="1" t="s">
        <v>4</v>
      </c>
      <c r="G1503" s="1" t="s">
        <v>92</v>
      </c>
      <c r="H1503" s="1" t="s">
        <v>6210</v>
      </c>
      <c r="I1503" s="1" t="s">
        <v>1323</v>
      </c>
      <c r="J1503" s="1">
        <v>3000</v>
      </c>
      <c r="K1503" s="1">
        <v>4807</v>
      </c>
      <c r="L1503" s="1">
        <v>357</v>
      </c>
      <c r="M1503" s="1">
        <v>8000</v>
      </c>
      <c r="N1503" s="1">
        <v>4.5999999999999996</v>
      </c>
      <c r="O1503" s="1">
        <v>149</v>
      </c>
      <c r="P1503" s="1">
        <v>91</v>
      </c>
      <c r="Q1503" s="9">
        <v>35385560</v>
      </c>
      <c r="R1503" s="3">
        <v>4000000</v>
      </c>
    </row>
    <row r="1504" spans="1:18" x14ac:dyDescent="0.25">
      <c r="A1504" s="1" t="s">
        <v>6209</v>
      </c>
      <c r="B1504" s="2">
        <v>41101</v>
      </c>
      <c r="C1504" s="1" t="s">
        <v>32</v>
      </c>
      <c r="D1504" s="1" t="s">
        <v>9</v>
      </c>
      <c r="E1504" s="1" t="s">
        <v>3</v>
      </c>
      <c r="F1504" s="1" t="s">
        <v>4</v>
      </c>
      <c r="G1504" s="1" t="s">
        <v>132</v>
      </c>
      <c r="H1504" s="1" t="s">
        <v>6210</v>
      </c>
      <c r="I1504" s="1" t="s">
        <v>6211</v>
      </c>
      <c r="J1504" s="1">
        <v>3000</v>
      </c>
      <c r="K1504" s="1">
        <v>4863</v>
      </c>
      <c r="L1504" s="1">
        <v>35</v>
      </c>
      <c r="M1504" s="1">
        <v>19000</v>
      </c>
      <c r="N1504" s="1">
        <v>6.5</v>
      </c>
      <c r="O1504" s="1">
        <v>121</v>
      </c>
      <c r="P1504" s="1">
        <v>99</v>
      </c>
      <c r="Q1504" s="9">
        <v>35057332</v>
      </c>
      <c r="R1504" s="3">
        <v>33000000</v>
      </c>
    </row>
    <row r="1505" spans="1:18" x14ac:dyDescent="0.25">
      <c r="A1505" s="1" t="s">
        <v>2488</v>
      </c>
      <c r="B1505" s="2">
        <v>36607</v>
      </c>
      <c r="C1505" s="1" t="s">
        <v>32</v>
      </c>
      <c r="D1505" s="1" t="s">
        <v>77</v>
      </c>
      <c r="E1505" s="1" t="s">
        <v>3</v>
      </c>
      <c r="F1505" s="1" t="s">
        <v>4</v>
      </c>
      <c r="G1505" s="1" t="s">
        <v>132</v>
      </c>
      <c r="H1505" s="1" t="s">
        <v>1397</v>
      </c>
      <c r="I1505" s="1" t="s">
        <v>1685</v>
      </c>
      <c r="J1505" s="1">
        <v>3000</v>
      </c>
      <c r="K1505" s="1">
        <v>5839</v>
      </c>
      <c r="L1505" s="1">
        <v>55</v>
      </c>
      <c r="M1505" s="1">
        <v>0</v>
      </c>
      <c r="N1505" s="1">
        <v>5.9</v>
      </c>
      <c r="O1505" s="1">
        <v>170</v>
      </c>
      <c r="P1505" s="1">
        <v>123</v>
      </c>
      <c r="Q1505" s="9">
        <v>34543701</v>
      </c>
      <c r="R1505" s="3">
        <v>82000000</v>
      </c>
    </row>
    <row r="1506" spans="1:18" x14ac:dyDescent="0.25">
      <c r="A1506" s="1" t="s">
        <v>6757</v>
      </c>
      <c r="B1506" s="2">
        <v>41949</v>
      </c>
      <c r="C1506" s="1" t="s">
        <v>32</v>
      </c>
      <c r="D1506" s="1" t="s">
        <v>2</v>
      </c>
      <c r="E1506" s="1" t="s">
        <v>3</v>
      </c>
      <c r="F1506" s="1" t="s">
        <v>4</v>
      </c>
      <c r="G1506" s="1" t="s">
        <v>92</v>
      </c>
      <c r="H1506" s="1" t="s">
        <v>571</v>
      </c>
      <c r="I1506" s="1" t="s">
        <v>5915</v>
      </c>
      <c r="J1506" s="1">
        <v>3000</v>
      </c>
      <c r="K1506" s="1">
        <v>3784</v>
      </c>
      <c r="L1506" s="1">
        <v>81</v>
      </c>
      <c r="M1506" s="1">
        <v>0</v>
      </c>
      <c r="N1506" s="1">
        <v>6</v>
      </c>
      <c r="O1506" s="1">
        <v>175</v>
      </c>
      <c r="P1506" s="1">
        <v>111</v>
      </c>
      <c r="Q1506" s="9">
        <v>33631221</v>
      </c>
      <c r="R1506" s="3">
        <v>25000000</v>
      </c>
    </row>
    <row r="1507" spans="1:18" x14ac:dyDescent="0.25">
      <c r="A1507" s="1" t="s">
        <v>5073</v>
      </c>
      <c r="B1507" s="2">
        <v>39756</v>
      </c>
      <c r="C1507" s="1" t="s">
        <v>32</v>
      </c>
      <c r="D1507" s="1" t="s">
        <v>20</v>
      </c>
      <c r="E1507" s="1" t="s">
        <v>3</v>
      </c>
      <c r="F1507" s="1" t="s">
        <v>4</v>
      </c>
      <c r="G1507" s="1" t="s">
        <v>132</v>
      </c>
      <c r="H1507" s="1" t="s">
        <v>4257</v>
      </c>
      <c r="I1507" s="1" t="s">
        <v>5074</v>
      </c>
      <c r="J1507" s="1">
        <v>3000</v>
      </c>
      <c r="K1507" s="1">
        <v>6658</v>
      </c>
      <c r="L1507" s="1">
        <v>12</v>
      </c>
      <c r="M1507" s="1">
        <v>0</v>
      </c>
      <c r="N1507" s="1">
        <v>3.8</v>
      </c>
      <c r="O1507" s="1">
        <v>150</v>
      </c>
      <c r="P1507" s="1">
        <v>87</v>
      </c>
      <c r="Q1507" s="9">
        <v>32178777</v>
      </c>
      <c r="R1507" s="3">
        <v>62000000</v>
      </c>
    </row>
    <row r="1508" spans="1:18" x14ac:dyDescent="0.25">
      <c r="A1508" s="1" t="s">
        <v>2299</v>
      </c>
      <c r="B1508" s="2">
        <v>36832</v>
      </c>
      <c r="C1508" s="1" t="s">
        <v>32</v>
      </c>
      <c r="D1508" s="1" t="s">
        <v>2</v>
      </c>
      <c r="E1508" s="1" t="s">
        <v>3</v>
      </c>
      <c r="F1508" s="1" t="s">
        <v>4</v>
      </c>
      <c r="G1508" s="1" t="s">
        <v>92</v>
      </c>
      <c r="H1508" s="1" t="s">
        <v>1753</v>
      </c>
      <c r="I1508" s="1" t="s">
        <v>564</v>
      </c>
      <c r="J1508" s="1">
        <v>3000</v>
      </c>
      <c r="K1508" s="1">
        <v>4565</v>
      </c>
      <c r="L1508" s="1">
        <v>55</v>
      </c>
      <c r="M1508" s="1">
        <v>394</v>
      </c>
      <c r="N1508" s="1">
        <v>5.0999999999999996</v>
      </c>
      <c r="O1508" s="1">
        <v>100</v>
      </c>
      <c r="P1508" s="1">
        <v>107</v>
      </c>
      <c r="Q1508" s="9">
        <v>29374178</v>
      </c>
      <c r="R1508" s="3">
        <v>40000000</v>
      </c>
    </row>
    <row r="1509" spans="1:18" x14ac:dyDescent="0.25">
      <c r="A1509" s="1" t="s">
        <v>4072</v>
      </c>
      <c r="B1509" s="2">
        <v>38615</v>
      </c>
      <c r="C1509" s="1" t="s">
        <v>32</v>
      </c>
      <c r="D1509" s="1" t="s">
        <v>9</v>
      </c>
      <c r="E1509" s="1" t="s">
        <v>3</v>
      </c>
      <c r="F1509" s="1" t="s">
        <v>4</v>
      </c>
      <c r="G1509" s="1" t="s">
        <v>132</v>
      </c>
      <c r="H1509" s="1" t="s">
        <v>1218</v>
      </c>
      <c r="I1509" s="1" t="s">
        <v>793</v>
      </c>
      <c r="J1509" s="1">
        <v>3000</v>
      </c>
      <c r="K1509" s="1">
        <v>5917</v>
      </c>
      <c r="L1509" s="1">
        <v>0</v>
      </c>
      <c r="M1509" s="1">
        <v>3000</v>
      </c>
      <c r="N1509" s="1">
        <v>7</v>
      </c>
      <c r="O1509" s="1">
        <v>146</v>
      </c>
      <c r="P1509" s="1">
        <v>135</v>
      </c>
      <c r="Q1509" s="9">
        <v>29077547</v>
      </c>
      <c r="R1509" s="3">
        <v>40000000</v>
      </c>
    </row>
    <row r="1510" spans="1:18" x14ac:dyDescent="0.25">
      <c r="A1510" s="1" t="s">
        <v>6628</v>
      </c>
      <c r="B1510" s="2">
        <v>41703</v>
      </c>
      <c r="C1510" s="1" t="s">
        <v>32</v>
      </c>
      <c r="D1510" s="1" t="s">
        <v>9</v>
      </c>
      <c r="E1510" s="1" t="s">
        <v>3</v>
      </c>
      <c r="F1510" s="1" t="s">
        <v>4</v>
      </c>
      <c r="G1510" s="1" t="s">
        <v>92</v>
      </c>
      <c r="H1510" s="1" t="s">
        <v>2345</v>
      </c>
      <c r="I1510" s="1" t="s">
        <v>349</v>
      </c>
      <c r="J1510" s="1">
        <v>3000</v>
      </c>
      <c r="K1510" s="1">
        <v>3757</v>
      </c>
      <c r="L1510" s="1">
        <v>425</v>
      </c>
      <c r="M1510" s="1">
        <v>14000</v>
      </c>
      <c r="N1510" s="1">
        <v>6.8</v>
      </c>
      <c r="O1510" s="1">
        <v>159</v>
      </c>
      <c r="P1510" s="1">
        <v>110</v>
      </c>
      <c r="Q1510" s="9">
        <v>28831145</v>
      </c>
      <c r="R1510" s="3">
        <v>25000000</v>
      </c>
    </row>
    <row r="1511" spans="1:18" x14ac:dyDescent="0.25">
      <c r="A1511" s="1" t="s">
        <v>4827</v>
      </c>
      <c r="B1511" s="2">
        <v>39185</v>
      </c>
      <c r="C1511" s="1" t="s">
        <v>32</v>
      </c>
      <c r="D1511" s="1" t="s">
        <v>2</v>
      </c>
      <c r="E1511" s="1" t="s">
        <v>3</v>
      </c>
      <c r="F1511" s="1" t="s">
        <v>4</v>
      </c>
      <c r="G1511" s="1" t="s">
        <v>92</v>
      </c>
      <c r="H1511" s="1" t="s">
        <v>1397</v>
      </c>
      <c r="I1511" s="1" t="s">
        <v>2548</v>
      </c>
      <c r="J1511" s="1">
        <v>3000</v>
      </c>
      <c r="K1511" s="1">
        <v>3681</v>
      </c>
      <c r="L1511" s="1">
        <v>115</v>
      </c>
      <c r="M1511" s="1">
        <v>0</v>
      </c>
      <c r="N1511" s="1">
        <v>6.9</v>
      </c>
      <c r="O1511" s="1">
        <v>222</v>
      </c>
      <c r="P1511" s="1">
        <v>117</v>
      </c>
      <c r="Q1511" s="9">
        <v>28563179</v>
      </c>
      <c r="R1511" s="3">
        <v>21000000</v>
      </c>
    </row>
    <row r="1512" spans="1:18" x14ac:dyDescent="0.25">
      <c r="A1512" s="1" t="s">
        <v>2852</v>
      </c>
      <c r="B1512" s="2">
        <v>36975</v>
      </c>
      <c r="C1512" s="1" t="s">
        <v>32</v>
      </c>
      <c r="D1512" s="1" t="s">
        <v>20</v>
      </c>
      <c r="E1512" s="1" t="s">
        <v>3</v>
      </c>
      <c r="F1512" s="1" t="s">
        <v>4</v>
      </c>
      <c r="G1512" s="1" t="s">
        <v>92</v>
      </c>
      <c r="H1512" s="1" t="s">
        <v>2093</v>
      </c>
      <c r="I1512" s="1" t="s">
        <v>2853</v>
      </c>
      <c r="J1512" s="1">
        <v>3000</v>
      </c>
      <c r="K1512" s="1">
        <v>6419</v>
      </c>
      <c r="L1512" s="1">
        <v>10</v>
      </c>
      <c r="M1512" s="1">
        <v>478</v>
      </c>
      <c r="N1512" s="1">
        <v>6.3</v>
      </c>
      <c r="O1512" s="1">
        <v>52</v>
      </c>
      <c r="P1512" s="1">
        <v>106</v>
      </c>
      <c r="Q1512" s="9">
        <v>27457409</v>
      </c>
      <c r="R1512" s="3">
        <v>6000000</v>
      </c>
    </row>
    <row r="1513" spans="1:18" x14ac:dyDescent="0.25">
      <c r="A1513" s="1" t="s">
        <v>5192</v>
      </c>
      <c r="B1513" s="2">
        <v>39990</v>
      </c>
      <c r="C1513" s="1" t="s">
        <v>32</v>
      </c>
      <c r="D1513" s="1" t="s">
        <v>2</v>
      </c>
      <c r="E1513" s="1" t="s">
        <v>3</v>
      </c>
      <c r="F1513" s="1" t="s">
        <v>4</v>
      </c>
      <c r="G1513" s="1" t="s">
        <v>92</v>
      </c>
      <c r="H1513" s="1" t="s">
        <v>1510</v>
      </c>
      <c r="I1513" s="1" t="s">
        <v>1912</v>
      </c>
      <c r="J1513" s="1">
        <v>3000</v>
      </c>
      <c r="K1513" s="1">
        <v>6317</v>
      </c>
      <c r="L1513" s="1">
        <v>847</v>
      </c>
      <c r="M1513" s="1">
        <v>4000</v>
      </c>
      <c r="N1513" s="1">
        <v>6.7</v>
      </c>
      <c r="O1513" s="1">
        <v>197</v>
      </c>
      <c r="P1513" s="1">
        <v>132</v>
      </c>
      <c r="Q1513" s="9">
        <v>27154426</v>
      </c>
      <c r="R1513" s="3">
        <v>17000000</v>
      </c>
    </row>
    <row r="1514" spans="1:18" x14ac:dyDescent="0.25">
      <c r="A1514" s="1" t="s">
        <v>1993</v>
      </c>
      <c r="B1514" s="2">
        <v>36204</v>
      </c>
      <c r="C1514" s="1" t="s">
        <v>32</v>
      </c>
      <c r="D1514" s="1" t="s">
        <v>20</v>
      </c>
      <c r="E1514" s="1" t="s">
        <v>3</v>
      </c>
      <c r="F1514" s="1" t="s">
        <v>4</v>
      </c>
      <c r="G1514" s="1" t="s">
        <v>132</v>
      </c>
      <c r="H1514" s="1" t="s">
        <v>1392</v>
      </c>
      <c r="I1514" s="1" t="s">
        <v>453</v>
      </c>
      <c r="J1514" s="1">
        <v>3000</v>
      </c>
      <c r="K1514" s="1">
        <v>5709</v>
      </c>
      <c r="L1514" s="1">
        <v>37</v>
      </c>
      <c r="M1514" s="1">
        <v>0</v>
      </c>
      <c r="N1514" s="1">
        <v>6.6</v>
      </c>
      <c r="O1514" s="1">
        <v>95</v>
      </c>
      <c r="P1514" s="1">
        <v>112</v>
      </c>
      <c r="Q1514" s="9">
        <v>26494611</v>
      </c>
      <c r="R1514" s="3">
        <v>35000000</v>
      </c>
    </row>
    <row r="1515" spans="1:18" x14ac:dyDescent="0.25">
      <c r="A1515" s="1" t="s">
        <v>1509</v>
      </c>
      <c r="B1515" s="2">
        <v>35441</v>
      </c>
      <c r="C1515" s="1" t="s">
        <v>32</v>
      </c>
      <c r="D1515" s="1" t="s">
        <v>9</v>
      </c>
      <c r="E1515" s="1" t="s">
        <v>3</v>
      </c>
      <c r="F1515" s="1" t="s">
        <v>4</v>
      </c>
      <c r="G1515" s="1" t="s">
        <v>92</v>
      </c>
      <c r="H1515" s="1" t="s">
        <v>1510</v>
      </c>
      <c r="I1515" s="1" t="s">
        <v>1511</v>
      </c>
      <c r="J1515" s="1">
        <v>3000</v>
      </c>
      <c r="K1515" s="1">
        <v>3677</v>
      </c>
      <c r="L1515" s="1">
        <v>0</v>
      </c>
      <c r="M1515" s="1">
        <v>0</v>
      </c>
      <c r="N1515" s="1">
        <v>7.9</v>
      </c>
      <c r="O1515" s="1">
        <v>153</v>
      </c>
      <c r="P1515" s="1">
        <v>155</v>
      </c>
      <c r="Q1515" s="9">
        <v>26384919</v>
      </c>
      <c r="R1515" s="3">
        <v>15000000</v>
      </c>
    </row>
    <row r="1516" spans="1:18" x14ac:dyDescent="0.25">
      <c r="A1516" s="1" t="s">
        <v>6786</v>
      </c>
      <c r="B1516" s="2">
        <v>41763</v>
      </c>
      <c r="C1516" s="1" t="s">
        <v>32</v>
      </c>
      <c r="D1516" s="1" t="s">
        <v>20</v>
      </c>
      <c r="E1516" s="1" t="s">
        <v>3</v>
      </c>
      <c r="F1516" s="1" t="s">
        <v>4</v>
      </c>
      <c r="G1516" s="1" t="s">
        <v>92</v>
      </c>
      <c r="H1516" s="1" t="s">
        <v>1218</v>
      </c>
      <c r="I1516" s="1" t="s">
        <v>3339</v>
      </c>
      <c r="J1516" s="1">
        <v>3000</v>
      </c>
      <c r="K1516" s="1">
        <v>5592</v>
      </c>
      <c r="L1516" s="1">
        <v>0</v>
      </c>
      <c r="M1516" s="1">
        <v>0</v>
      </c>
      <c r="N1516" s="1">
        <v>6.5</v>
      </c>
      <c r="O1516" s="1">
        <v>161</v>
      </c>
      <c r="P1516" s="1">
        <v>102</v>
      </c>
      <c r="Q1516" s="9">
        <v>25277561</v>
      </c>
      <c r="R1516" s="3">
        <v>12000000</v>
      </c>
    </row>
    <row r="1517" spans="1:18" x14ac:dyDescent="0.25">
      <c r="A1517" s="1" t="s">
        <v>5615</v>
      </c>
      <c r="B1517" s="2">
        <v>40311</v>
      </c>
      <c r="C1517" s="1" t="s">
        <v>32</v>
      </c>
      <c r="D1517" s="1" t="s">
        <v>20</v>
      </c>
      <c r="E1517" s="1" t="s">
        <v>3</v>
      </c>
      <c r="F1517" s="1" t="s">
        <v>4</v>
      </c>
      <c r="G1517" s="1" t="s">
        <v>92</v>
      </c>
      <c r="H1517" s="1" t="s">
        <v>4045</v>
      </c>
      <c r="I1517" s="1" t="s">
        <v>3342</v>
      </c>
      <c r="J1517" s="1">
        <v>3000</v>
      </c>
      <c r="K1517" s="1">
        <v>5737</v>
      </c>
      <c r="L1517" s="1">
        <v>192</v>
      </c>
      <c r="M1517" s="1">
        <v>13000</v>
      </c>
      <c r="N1517" s="1">
        <v>5.5</v>
      </c>
      <c r="O1517" s="1">
        <v>365</v>
      </c>
      <c r="P1517" s="1">
        <v>88</v>
      </c>
      <c r="Q1517" s="9">
        <v>25003072</v>
      </c>
      <c r="R1517" s="3">
        <v>24000000</v>
      </c>
    </row>
    <row r="1518" spans="1:18" x14ac:dyDescent="0.25">
      <c r="A1518" s="1" t="s">
        <v>4960</v>
      </c>
      <c r="B1518" s="2">
        <v>39695</v>
      </c>
      <c r="C1518" s="1" t="s">
        <v>32</v>
      </c>
      <c r="D1518" s="1" t="s">
        <v>77</v>
      </c>
      <c r="E1518" s="1" t="s">
        <v>3</v>
      </c>
      <c r="F1518" s="1" t="s">
        <v>4</v>
      </c>
      <c r="G1518" s="1" t="s">
        <v>132</v>
      </c>
      <c r="H1518" s="1" t="s">
        <v>1759</v>
      </c>
      <c r="I1518" s="1" t="s">
        <v>3924</v>
      </c>
      <c r="J1518" s="1">
        <v>3000</v>
      </c>
      <c r="K1518" s="1">
        <v>4089</v>
      </c>
      <c r="L1518" s="1">
        <v>65</v>
      </c>
      <c r="M1518" s="1">
        <v>0</v>
      </c>
      <c r="N1518" s="1">
        <v>6.6</v>
      </c>
      <c r="O1518" s="1">
        <v>140</v>
      </c>
      <c r="P1518" s="1">
        <v>110</v>
      </c>
      <c r="Q1518" s="9">
        <v>24848292</v>
      </c>
      <c r="R1518" s="3">
        <v>20000000</v>
      </c>
    </row>
    <row r="1519" spans="1:18" x14ac:dyDescent="0.25">
      <c r="A1519" s="1" t="s">
        <v>1414</v>
      </c>
      <c r="B1519" s="2">
        <v>35330</v>
      </c>
      <c r="C1519" s="1" t="s">
        <v>32</v>
      </c>
      <c r="D1519" s="1" t="s">
        <v>9</v>
      </c>
      <c r="E1519" s="1" t="s">
        <v>3</v>
      </c>
      <c r="F1519" s="1" t="s">
        <v>4</v>
      </c>
      <c r="G1519" s="1" t="s">
        <v>92</v>
      </c>
      <c r="H1519" s="1" t="s">
        <v>1397</v>
      </c>
      <c r="I1519" s="1" t="s">
        <v>1415</v>
      </c>
      <c r="J1519" s="1">
        <v>3000</v>
      </c>
      <c r="K1519" s="1">
        <v>3967</v>
      </c>
      <c r="L1519" s="1">
        <v>0</v>
      </c>
      <c r="M1519" s="1">
        <v>0</v>
      </c>
      <c r="N1519" s="1">
        <v>8</v>
      </c>
      <c r="O1519" s="1">
        <v>104</v>
      </c>
      <c r="P1519" s="1">
        <v>148</v>
      </c>
      <c r="Q1519" s="9">
        <v>24475416</v>
      </c>
      <c r="R1519" s="3">
        <v>890000</v>
      </c>
    </row>
    <row r="1520" spans="1:18" x14ac:dyDescent="0.25">
      <c r="A1520" s="1" t="s">
        <v>3954</v>
      </c>
      <c r="B1520" s="2">
        <v>38689</v>
      </c>
      <c r="C1520" s="1" t="s">
        <v>32</v>
      </c>
      <c r="D1520" s="1" t="s">
        <v>77</v>
      </c>
      <c r="E1520" s="1" t="s">
        <v>3</v>
      </c>
      <c r="F1520" s="1" t="s">
        <v>338</v>
      </c>
      <c r="G1520" s="1" t="s">
        <v>132</v>
      </c>
      <c r="H1520" s="1" t="s">
        <v>2345</v>
      </c>
      <c r="I1520" s="1" t="s">
        <v>955</v>
      </c>
      <c r="J1520" s="1">
        <v>3000</v>
      </c>
      <c r="K1520" s="1">
        <v>7048</v>
      </c>
      <c r="L1520" s="1">
        <v>38</v>
      </c>
      <c r="M1520" s="1">
        <v>0</v>
      </c>
      <c r="N1520" s="1">
        <v>4.8</v>
      </c>
      <c r="O1520" s="1">
        <v>196</v>
      </c>
      <c r="P1520" s="1">
        <v>100</v>
      </c>
      <c r="Q1520" s="9">
        <v>24407944</v>
      </c>
      <c r="R1520" s="3">
        <v>43000000</v>
      </c>
    </row>
    <row r="1521" spans="1:18" x14ac:dyDescent="0.25">
      <c r="A1521" s="1" t="s">
        <v>5512</v>
      </c>
      <c r="B1521" s="2">
        <v>40477</v>
      </c>
      <c r="C1521" s="1" t="s">
        <v>32</v>
      </c>
      <c r="D1521" s="1" t="s">
        <v>315</v>
      </c>
      <c r="E1521" s="1" t="s">
        <v>3</v>
      </c>
      <c r="F1521" s="1" t="s">
        <v>4</v>
      </c>
      <c r="G1521" s="1" t="s">
        <v>92</v>
      </c>
      <c r="H1521" s="1" t="s">
        <v>5513</v>
      </c>
      <c r="I1521" s="1" t="s">
        <v>5514</v>
      </c>
      <c r="J1521" s="1">
        <v>3000</v>
      </c>
      <c r="K1521" s="1">
        <v>3744</v>
      </c>
      <c r="L1521" s="1">
        <v>24</v>
      </c>
      <c r="M1521" s="1">
        <v>10000</v>
      </c>
      <c r="N1521" s="1">
        <v>5.6</v>
      </c>
      <c r="O1521" s="1">
        <v>298</v>
      </c>
      <c r="P1521" s="1">
        <v>99</v>
      </c>
      <c r="Q1521" s="9">
        <v>24042490</v>
      </c>
      <c r="R1521" s="3">
        <v>25000000</v>
      </c>
    </row>
    <row r="1522" spans="1:18" x14ac:dyDescent="0.25">
      <c r="A1522" s="1" t="s">
        <v>3665</v>
      </c>
      <c r="B1522" s="2">
        <v>38262</v>
      </c>
      <c r="C1522" s="1" t="s">
        <v>32</v>
      </c>
      <c r="D1522" s="1" t="s">
        <v>9</v>
      </c>
      <c r="E1522" s="1" t="s">
        <v>3</v>
      </c>
      <c r="F1522" s="1" t="s">
        <v>83</v>
      </c>
      <c r="G1522" s="1" t="s">
        <v>132</v>
      </c>
      <c r="H1522" s="1" t="s">
        <v>1510</v>
      </c>
      <c r="I1522" s="1" t="s">
        <v>3666</v>
      </c>
      <c r="J1522" s="1">
        <v>3000</v>
      </c>
      <c r="K1522" s="1">
        <v>4142</v>
      </c>
      <c r="L1522" s="1">
        <v>83</v>
      </c>
      <c r="M1522" s="1">
        <v>12000</v>
      </c>
      <c r="N1522" s="1">
        <v>8.1</v>
      </c>
      <c r="O1522" s="1">
        <v>187</v>
      </c>
      <c r="P1522" s="1">
        <v>121</v>
      </c>
      <c r="Q1522" s="9">
        <v>23472900</v>
      </c>
      <c r="R1522" s="3">
        <v>17500000</v>
      </c>
    </row>
    <row r="1523" spans="1:18" x14ac:dyDescent="0.25">
      <c r="A1523" s="1" t="s">
        <v>5887</v>
      </c>
      <c r="B1523" s="2">
        <v>40624</v>
      </c>
      <c r="C1523" s="1" t="s">
        <v>32</v>
      </c>
      <c r="D1523" s="1" t="s">
        <v>40</v>
      </c>
      <c r="E1523" s="1" t="s">
        <v>3</v>
      </c>
      <c r="F1523" s="1" t="s">
        <v>3961</v>
      </c>
      <c r="G1523" s="1" t="s">
        <v>84</v>
      </c>
      <c r="H1523" s="1" t="s">
        <v>5503</v>
      </c>
      <c r="I1523" s="1" t="s">
        <v>4119</v>
      </c>
      <c r="J1523" s="1">
        <v>3000</v>
      </c>
      <c r="K1523" s="1">
        <v>4257</v>
      </c>
      <c r="L1523" s="1">
        <v>15</v>
      </c>
      <c r="M1523" s="1">
        <v>6000</v>
      </c>
      <c r="N1523" s="1">
        <v>5.8</v>
      </c>
      <c r="O1523" s="1">
        <v>94</v>
      </c>
      <c r="P1523" s="1">
        <v>109</v>
      </c>
      <c r="Q1523" s="9">
        <v>23179303</v>
      </c>
      <c r="R1523" s="3">
        <v>20000000</v>
      </c>
    </row>
    <row r="1524" spans="1:18" x14ac:dyDescent="0.25">
      <c r="A1524" s="1" t="s">
        <v>6340</v>
      </c>
      <c r="B1524" s="2">
        <v>41616</v>
      </c>
      <c r="C1524" s="1" t="s">
        <v>32</v>
      </c>
      <c r="D1524" s="1" t="s">
        <v>20</v>
      </c>
      <c r="E1524" s="1" t="s">
        <v>3</v>
      </c>
      <c r="F1524" s="1" t="s">
        <v>4</v>
      </c>
      <c r="G1524" s="1" t="s">
        <v>132</v>
      </c>
      <c r="H1524" s="1" t="s">
        <v>1759</v>
      </c>
      <c r="I1524" s="1" t="s">
        <v>6341</v>
      </c>
      <c r="J1524" s="1">
        <v>3000</v>
      </c>
      <c r="K1524" s="1">
        <v>8097</v>
      </c>
      <c r="L1524" s="1">
        <v>68</v>
      </c>
      <c r="M1524" s="1">
        <v>0</v>
      </c>
      <c r="N1524" s="1">
        <v>5</v>
      </c>
      <c r="O1524" s="1">
        <v>52</v>
      </c>
      <c r="P1524" s="1">
        <v>96</v>
      </c>
      <c r="Q1524" s="9">
        <v>21564616</v>
      </c>
      <c r="R1524" s="3">
        <v>8500000</v>
      </c>
    </row>
    <row r="1525" spans="1:18" x14ac:dyDescent="0.25">
      <c r="A1525" s="1" t="s">
        <v>3378</v>
      </c>
      <c r="B1525" s="2">
        <v>37801</v>
      </c>
      <c r="C1525" s="1" t="s">
        <v>32</v>
      </c>
      <c r="D1525" s="1" t="s">
        <v>40</v>
      </c>
      <c r="E1525" s="1" t="s">
        <v>3</v>
      </c>
      <c r="F1525" s="1" t="s">
        <v>11</v>
      </c>
      <c r="G1525" s="1" t="s">
        <v>84</v>
      </c>
      <c r="H1525" s="1" t="s">
        <v>1392</v>
      </c>
      <c r="I1525" s="1" t="s">
        <v>355</v>
      </c>
      <c r="J1525" s="1">
        <v>3000</v>
      </c>
      <c r="K1525" s="1">
        <v>5593</v>
      </c>
      <c r="L1525" s="1">
        <v>287</v>
      </c>
      <c r="M1525" s="1">
        <v>665</v>
      </c>
      <c r="N1525" s="1">
        <v>5.7</v>
      </c>
      <c r="O1525" s="1">
        <v>101</v>
      </c>
      <c r="P1525" s="1">
        <v>91</v>
      </c>
      <c r="Q1525" s="9">
        <v>20950820</v>
      </c>
      <c r="R1525" s="3">
        <v>80000000</v>
      </c>
    </row>
    <row r="1526" spans="1:18" x14ac:dyDescent="0.25">
      <c r="A1526" s="1" t="s">
        <v>2305</v>
      </c>
      <c r="B1526" s="2">
        <v>36723</v>
      </c>
      <c r="C1526" s="1" t="s">
        <v>32</v>
      </c>
      <c r="D1526" s="1" t="s">
        <v>20</v>
      </c>
      <c r="E1526" s="1" t="s">
        <v>3</v>
      </c>
      <c r="F1526" s="1" t="s">
        <v>4</v>
      </c>
      <c r="G1526" s="1" t="s">
        <v>132</v>
      </c>
      <c r="H1526" s="1" t="s">
        <v>1755</v>
      </c>
      <c r="I1526" s="1" t="s">
        <v>2152</v>
      </c>
      <c r="J1526" s="1">
        <v>3000</v>
      </c>
      <c r="K1526" s="1">
        <v>3451</v>
      </c>
      <c r="L1526" s="1">
        <v>7</v>
      </c>
      <c r="M1526" s="1">
        <v>487</v>
      </c>
      <c r="N1526" s="1">
        <v>5.3</v>
      </c>
      <c r="O1526" s="1">
        <v>67</v>
      </c>
      <c r="P1526" s="1">
        <v>94</v>
      </c>
      <c r="Q1526" s="9">
        <v>20627372</v>
      </c>
      <c r="R1526" s="3">
        <v>16000000</v>
      </c>
    </row>
    <row r="1527" spans="1:18" x14ac:dyDescent="0.25">
      <c r="A1527" s="1" t="s">
        <v>5501</v>
      </c>
      <c r="B1527" s="2">
        <v>40468</v>
      </c>
      <c r="C1527" s="1" t="s">
        <v>32</v>
      </c>
      <c r="D1527" s="1" t="s">
        <v>9</v>
      </c>
      <c r="E1527" s="1" t="s">
        <v>3</v>
      </c>
      <c r="F1527" s="1" t="s">
        <v>5502</v>
      </c>
      <c r="G1527" s="1" t="s">
        <v>132</v>
      </c>
      <c r="H1527" s="1" t="s">
        <v>5503</v>
      </c>
      <c r="I1527" s="1" t="s">
        <v>5392</v>
      </c>
      <c r="J1527" s="1">
        <v>3000</v>
      </c>
      <c r="K1527" s="1">
        <v>4204</v>
      </c>
      <c r="L1527" s="1">
        <v>19</v>
      </c>
      <c r="M1527" s="1">
        <v>0</v>
      </c>
      <c r="N1527" s="1">
        <v>6.3</v>
      </c>
      <c r="O1527" s="1">
        <v>135</v>
      </c>
      <c r="P1527" s="1">
        <v>117</v>
      </c>
      <c r="Q1527" s="9">
        <v>20218921</v>
      </c>
      <c r="R1527" s="3">
        <v>15000000</v>
      </c>
    </row>
    <row r="1528" spans="1:18" x14ac:dyDescent="0.25">
      <c r="A1528" s="1" t="s">
        <v>2337</v>
      </c>
      <c r="B1528" s="2">
        <v>36569</v>
      </c>
      <c r="C1528" s="1" t="s">
        <v>32</v>
      </c>
      <c r="D1528" s="1" t="s">
        <v>20</v>
      </c>
      <c r="E1528" s="1" t="s">
        <v>3</v>
      </c>
      <c r="F1528" s="1" t="s">
        <v>4</v>
      </c>
      <c r="G1528" s="1" t="s">
        <v>132</v>
      </c>
      <c r="H1528" s="1" t="s">
        <v>1218</v>
      </c>
      <c r="I1528" s="1" t="s">
        <v>2338</v>
      </c>
      <c r="J1528" s="1">
        <v>3000</v>
      </c>
      <c r="K1528" s="1">
        <v>4409</v>
      </c>
      <c r="L1528" s="1">
        <v>0</v>
      </c>
      <c r="M1528" s="1">
        <v>580</v>
      </c>
      <c r="N1528" s="1">
        <v>4.9000000000000004</v>
      </c>
      <c r="O1528" s="1">
        <v>64</v>
      </c>
      <c r="P1528" s="1">
        <v>91</v>
      </c>
      <c r="Q1528" s="9">
        <v>20035310</v>
      </c>
      <c r="R1528" s="3">
        <v>9000000</v>
      </c>
    </row>
    <row r="1529" spans="1:18" x14ac:dyDescent="0.25">
      <c r="A1529" s="1" t="s">
        <v>6470</v>
      </c>
      <c r="B1529" s="2">
        <v>41306</v>
      </c>
      <c r="C1529" s="1" t="s">
        <v>32</v>
      </c>
      <c r="D1529" s="1" t="s">
        <v>2</v>
      </c>
      <c r="E1529" s="1" t="s">
        <v>3</v>
      </c>
      <c r="F1529" s="1" t="s">
        <v>4</v>
      </c>
      <c r="G1529" s="1" t="s">
        <v>92</v>
      </c>
      <c r="H1529" s="1" t="s">
        <v>4257</v>
      </c>
      <c r="I1529" s="1" t="s">
        <v>5989</v>
      </c>
      <c r="J1529" s="1">
        <v>3000</v>
      </c>
      <c r="K1529" s="1">
        <v>5706</v>
      </c>
      <c r="L1529" s="1">
        <v>65</v>
      </c>
      <c r="M1529" s="1">
        <v>0</v>
      </c>
      <c r="N1529" s="1">
        <v>5.6</v>
      </c>
      <c r="O1529" s="1">
        <v>184</v>
      </c>
      <c r="P1529" s="1">
        <v>88</v>
      </c>
      <c r="Q1529" s="9">
        <v>19316646</v>
      </c>
      <c r="R1529" s="3">
        <v>30000000</v>
      </c>
    </row>
    <row r="1530" spans="1:18" x14ac:dyDescent="0.25">
      <c r="A1530" s="1" t="s">
        <v>5404</v>
      </c>
      <c r="B1530" s="2">
        <v>39951</v>
      </c>
      <c r="C1530" s="1" t="s">
        <v>32</v>
      </c>
      <c r="D1530" s="1" t="s">
        <v>20</v>
      </c>
      <c r="E1530" s="1" t="s">
        <v>3</v>
      </c>
      <c r="F1530" s="1" t="s">
        <v>4</v>
      </c>
      <c r="G1530" s="1" t="s">
        <v>132</v>
      </c>
      <c r="H1530" s="1" t="s">
        <v>2345</v>
      </c>
      <c r="I1530" s="1" t="s">
        <v>5405</v>
      </c>
      <c r="J1530" s="1">
        <v>3000</v>
      </c>
      <c r="K1530" s="1">
        <v>7252</v>
      </c>
      <c r="L1530" s="1">
        <v>0</v>
      </c>
      <c r="M1530" s="1">
        <v>13000</v>
      </c>
      <c r="N1530" s="1">
        <v>6.4</v>
      </c>
      <c r="O1530" s="1">
        <v>192</v>
      </c>
      <c r="P1530" s="1">
        <v>100</v>
      </c>
      <c r="Q1530" s="9">
        <v>18439082</v>
      </c>
      <c r="R1530" s="3">
        <v>18500000</v>
      </c>
    </row>
    <row r="1531" spans="1:18" x14ac:dyDescent="0.25">
      <c r="A1531" s="1" t="s">
        <v>3196</v>
      </c>
      <c r="B1531" s="2">
        <v>37276</v>
      </c>
      <c r="C1531" s="1" t="s">
        <v>32</v>
      </c>
      <c r="D1531" s="1" t="s">
        <v>40</v>
      </c>
      <c r="E1531" s="1" t="s">
        <v>3</v>
      </c>
      <c r="F1531" s="1" t="s">
        <v>83</v>
      </c>
      <c r="G1531" s="1" t="s">
        <v>132</v>
      </c>
      <c r="H1531" s="1" t="s">
        <v>1759</v>
      </c>
      <c r="I1531" s="1" t="s">
        <v>1770</v>
      </c>
      <c r="J1531" s="1">
        <v>3000</v>
      </c>
      <c r="K1531" s="1">
        <v>3142</v>
      </c>
      <c r="L1531" s="1">
        <v>159</v>
      </c>
      <c r="M1531" s="1">
        <v>0</v>
      </c>
      <c r="N1531" s="1">
        <v>6.5</v>
      </c>
      <c r="O1531" s="1">
        <v>105</v>
      </c>
      <c r="P1531" s="1">
        <v>125</v>
      </c>
      <c r="Q1531" s="9">
        <v>18306166</v>
      </c>
      <c r="R1531" s="3">
        <v>35000000</v>
      </c>
    </row>
    <row r="1532" spans="1:18" x14ac:dyDescent="0.25">
      <c r="A1532" s="1" t="s">
        <v>5533</v>
      </c>
      <c r="B1532" s="2">
        <v>40252</v>
      </c>
      <c r="C1532" s="1" t="s">
        <v>32</v>
      </c>
      <c r="D1532" s="1" t="s">
        <v>20</v>
      </c>
      <c r="E1532" s="1" t="s">
        <v>3</v>
      </c>
      <c r="F1532" s="1" t="s">
        <v>4</v>
      </c>
      <c r="G1532" s="1" t="s">
        <v>84</v>
      </c>
      <c r="H1532" s="1" t="s">
        <v>1392</v>
      </c>
      <c r="I1532" s="1" t="s">
        <v>2016</v>
      </c>
      <c r="J1532" s="1">
        <v>3000</v>
      </c>
      <c r="K1532" s="1">
        <v>6327</v>
      </c>
      <c r="L1532" s="1">
        <v>16</v>
      </c>
      <c r="M1532" s="1">
        <v>0</v>
      </c>
      <c r="N1532" s="1">
        <v>3.8</v>
      </c>
      <c r="O1532" s="1">
        <v>101</v>
      </c>
      <c r="P1532" s="1">
        <v>92</v>
      </c>
      <c r="Q1532" s="9">
        <v>17596256</v>
      </c>
      <c r="R1532" s="3">
        <v>35000000</v>
      </c>
    </row>
    <row r="1533" spans="1:18" x14ac:dyDescent="0.25">
      <c r="A1533" s="1" t="s">
        <v>4927</v>
      </c>
      <c r="B1533" s="2">
        <v>39489</v>
      </c>
      <c r="C1533" s="1" t="s">
        <v>32</v>
      </c>
      <c r="D1533" s="1" t="s">
        <v>40</v>
      </c>
      <c r="E1533" s="1" t="s">
        <v>3</v>
      </c>
      <c r="F1533" s="1" t="s">
        <v>11</v>
      </c>
      <c r="G1533" s="1" t="s">
        <v>84</v>
      </c>
      <c r="H1533" s="1" t="s">
        <v>1392</v>
      </c>
      <c r="I1533" s="1" t="s">
        <v>1208</v>
      </c>
      <c r="J1533" s="1">
        <v>3000</v>
      </c>
      <c r="K1533" s="1">
        <v>5329</v>
      </c>
      <c r="L1533" s="1">
        <v>34</v>
      </c>
      <c r="M1533" s="1">
        <v>0</v>
      </c>
      <c r="N1533" s="1">
        <v>6.1</v>
      </c>
      <c r="O1533" s="1">
        <v>161</v>
      </c>
      <c r="P1533" s="1">
        <v>106</v>
      </c>
      <c r="Q1533" s="9">
        <v>17281832</v>
      </c>
      <c r="R1533" s="3">
        <v>60000000</v>
      </c>
    </row>
    <row r="1534" spans="1:18" x14ac:dyDescent="0.25">
      <c r="A1534" s="1" t="s">
        <v>3186</v>
      </c>
      <c r="B1534" s="2">
        <v>37381</v>
      </c>
      <c r="C1534" s="1" t="s">
        <v>32</v>
      </c>
      <c r="D1534" s="1" t="s">
        <v>20</v>
      </c>
      <c r="E1534" s="1" t="s">
        <v>3</v>
      </c>
      <c r="F1534" s="1" t="s">
        <v>4</v>
      </c>
      <c r="G1534" s="1" t="s">
        <v>28</v>
      </c>
      <c r="H1534" s="1" t="s">
        <v>1310</v>
      </c>
      <c r="I1534" s="1" t="s">
        <v>3187</v>
      </c>
      <c r="J1534" s="1">
        <v>3000</v>
      </c>
      <c r="K1534" s="1">
        <v>8189</v>
      </c>
      <c r="L1534" s="1">
        <v>0</v>
      </c>
      <c r="M1534" s="1">
        <v>422</v>
      </c>
      <c r="N1534" s="1">
        <v>4</v>
      </c>
      <c r="O1534" s="1">
        <v>43</v>
      </c>
      <c r="P1534" s="1">
        <v>88</v>
      </c>
      <c r="Q1534" s="9">
        <v>16988996</v>
      </c>
      <c r="R1534" s="3">
        <v>35000000</v>
      </c>
    </row>
    <row r="1535" spans="1:18" x14ac:dyDescent="0.25">
      <c r="A1535" s="1" t="s">
        <v>1754</v>
      </c>
      <c r="B1535" s="2">
        <v>36042</v>
      </c>
      <c r="C1535" s="1" t="s">
        <v>32</v>
      </c>
      <c r="D1535" s="1" t="s">
        <v>20</v>
      </c>
      <c r="E1535" s="1" t="s">
        <v>3</v>
      </c>
      <c r="F1535" s="1" t="s">
        <v>4</v>
      </c>
      <c r="G1535" s="1" t="s">
        <v>92</v>
      </c>
      <c r="H1535" s="1" t="s">
        <v>1755</v>
      </c>
      <c r="I1535" s="1" t="s">
        <v>1756</v>
      </c>
      <c r="J1535" s="1">
        <v>3000</v>
      </c>
      <c r="K1535" s="1">
        <v>6861</v>
      </c>
      <c r="L1535" s="1">
        <v>0</v>
      </c>
      <c r="M1535" s="1">
        <v>645</v>
      </c>
      <c r="N1535" s="1">
        <v>6</v>
      </c>
      <c r="O1535" s="1">
        <v>37</v>
      </c>
      <c r="P1535" s="1">
        <v>96</v>
      </c>
      <c r="Q1535" s="9">
        <v>15062898</v>
      </c>
      <c r="R1535" s="3">
        <v>14000000</v>
      </c>
    </row>
    <row r="1536" spans="1:18" x14ac:dyDescent="0.25">
      <c r="A1536" s="1" t="s">
        <v>1752</v>
      </c>
      <c r="B1536" s="2">
        <v>36071</v>
      </c>
      <c r="C1536" s="1" t="s">
        <v>32</v>
      </c>
      <c r="D1536" s="1" t="s">
        <v>77</v>
      </c>
      <c r="E1536" s="1" t="s">
        <v>3</v>
      </c>
      <c r="F1536" s="1" t="s">
        <v>334</v>
      </c>
      <c r="G1536" s="1" t="s">
        <v>92</v>
      </c>
      <c r="H1536" s="1" t="s">
        <v>1753</v>
      </c>
      <c r="I1536" s="1" t="s">
        <v>1122</v>
      </c>
      <c r="J1536" s="1">
        <v>3000</v>
      </c>
      <c r="K1536" s="1">
        <v>4696</v>
      </c>
      <c r="L1536" s="1">
        <v>295</v>
      </c>
      <c r="M1536" s="1">
        <v>14000</v>
      </c>
      <c r="N1536" s="1">
        <v>7.7</v>
      </c>
      <c r="O1536" s="1">
        <v>222</v>
      </c>
      <c r="P1536" s="1">
        <v>111</v>
      </c>
      <c r="Q1536" s="9">
        <v>14337579</v>
      </c>
      <c r="R1536" s="3">
        <v>27000000</v>
      </c>
    </row>
    <row r="1537" spans="1:18" x14ac:dyDescent="0.25">
      <c r="A1537" s="1" t="s">
        <v>2721</v>
      </c>
      <c r="B1537" s="2">
        <v>37084</v>
      </c>
      <c r="C1537" s="1" t="s">
        <v>32</v>
      </c>
      <c r="D1537" s="1" t="s">
        <v>20</v>
      </c>
      <c r="E1537" s="1" t="s">
        <v>3</v>
      </c>
      <c r="F1537" s="1" t="s">
        <v>338</v>
      </c>
      <c r="G1537" s="1" t="s">
        <v>132</v>
      </c>
      <c r="H1537" s="1" t="s">
        <v>1218</v>
      </c>
      <c r="I1537" s="1" t="s">
        <v>1738</v>
      </c>
      <c r="J1537" s="1">
        <v>3000</v>
      </c>
      <c r="K1537" s="1">
        <v>3769</v>
      </c>
      <c r="L1537" s="1">
        <v>4</v>
      </c>
      <c r="M1537" s="1">
        <v>0</v>
      </c>
      <c r="N1537" s="1">
        <v>5.3</v>
      </c>
      <c r="O1537" s="1">
        <v>93</v>
      </c>
      <c r="P1537" s="1">
        <v>98</v>
      </c>
      <c r="Q1537" s="9">
        <v>14252830</v>
      </c>
      <c r="R1537" s="3">
        <v>22000000</v>
      </c>
    </row>
    <row r="1538" spans="1:18" x14ac:dyDescent="0.25">
      <c r="A1538" s="1" t="s">
        <v>570</v>
      </c>
      <c r="B1538" s="2">
        <v>32014</v>
      </c>
      <c r="C1538" s="1" t="s">
        <v>32</v>
      </c>
      <c r="D1538" s="1" t="s">
        <v>20</v>
      </c>
      <c r="E1538" s="1" t="s">
        <v>3</v>
      </c>
      <c r="F1538" s="1" t="s">
        <v>4</v>
      </c>
      <c r="G1538" s="1" t="s">
        <v>92</v>
      </c>
      <c r="H1538" s="1" t="s">
        <v>571</v>
      </c>
      <c r="I1538" s="1" t="s">
        <v>572</v>
      </c>
      <c r="J1538" s="1">
        <v>3000</v>
      </c>
      <c r="K1538" s="1">
        <v>3617</v>
      </c>
      <c r="L1538" s="1">
        <v>10</v>
      </c>
      <c r="M1538" s="1">
        <v>1000</v>
      </c>
      <c r="N1538" s="1">
        <v>6</v>
      </c>
      <c r="O1538" s="1">
        <v>95</v>
      </c>
      <c r="P1538" s="1">
        <v>85</v>
      </c>
      <c r="Q1538" s="9">
        <v>14000000</v>
      </c>
      <c r="R1538" s="3">
        <v>3500000</v>
      </c>
    </row>
    <row r="1539" spans="1:18" x14ac:dyDescent="0.25">
      <c r="A1539" s="1" t="s">
        <v>5054</v>
      </c>
      <c r="B1539" s="2">
        <v>39537</v>
      </c>
      <c r="C1539" s="1" t="s">
        <v>32</v>
      </c>
      <c r="D1539" s="1" t="s">
        <v>61</v>
      </c>
      <c r="E1539" s="1" t="s">
        <v>3</v>
      </c>
      <c r="F1539" s="1" t="s">
        <v>83</v>
      </c>
      <c r="G1539" s="1" t="s">
        <v>132</v>
      </c>
      <c r="H1539" s="1" t="s">
        <v>4497</v>
      </c>
      <c r="I1539" s="1" t="s">
        <v>5055</v>
      </c>
      <c r="J1539" s="1">
        <v>3000</v>
      </c>
      <c r="K1539" s="1">
        <v>6420</v>
      </c>
      <c r="L1539" s="1">
        <v>10</v>
      </c>
      <c r="M1539" s="1">
        <v>0</v>
      </c>
      <c r="N1539" s="1">
        <v>6.9</v>
      </c>
      <c r="O1539" s="1">
        <v>194</v>
      </c>
      <c r="P1539" s="1">
        <v>110</v>
      </c>
      <c r="Q1539" s="9">
        <v>13823741</v>
      </c>
      <c r="R1539" s="3">
        <v>13500000</v>
      </c>
    </row>
    <row r="1540" spans="1:18" x14ac:dyDescent="0.25">
      <c r="A1540" s="1" t="s">
        <v>6413</v>
      </c>
      <c r="B1540" s="2">
        <v>41317</v>
      </c>
      <c r="C1540" s="1" t="s">
        <v>32</v>
      </c>
      <c r="D1540" s="1" t="s">
        <v>9</v>
      </c>
      <c r="E1540" s="1" t="s">
        <v>3</v>
      </c>
      <c r="F1540" s="1" t="s">
        <v>4</v>
      </c>
      <c r="G1540" s="1" t="s">
        <v>92</v>
      </c>
      <c r="H1540" s="1" t="s">
        <v>4257</v>
      </c>
      <c r="I1540" s="1" t="s">
        <v>3814</v>
      </c>
      <c r="J1540" s="1">
        <v>3000</v>
      </c>
      <c r="K1540" s="1">
        <v>4082</v>
      </c>
      <c r="L1540" s="1">
        <v>1000</v>
      </c>
      <c r="M1540" s="1">
        <v>26000</v>
      </c>
      <c r="N1540" s="1">
        <v>7.4</v>
      </c>
      <c r="O1540" s="1">
        <v>535</v>
      </c>
      <c r="P1540" s="1">
        <v>104</v>
      </c>
      <c r="Q1540" s="9">
        <v>13214255</v>
      </c>
      <c r="R1540" s="3">
        <v>11000000</v>
      </c>
    </row>
    <row r="1541" spans="1:18" x14ac:dyDescent="0.25">
      <c r="A1541" s="1" t="s">
        <v>3215</v>
      </c>
      <c r="B1541" s="2">
        <v>37443</v>
      </c>
      <c r="C1541" s="1" t="s">
        <v>32</v>
      </c>
      <c r="D1541" s="1" t="s">
        <v>9</v>
      </c>
      <c r="E1541" s="1" t="s">
        <v>3</v>
      </c>
      <c r="F1541" s="1" t="s">
        <v>83</v>
      </c>
      <c r="G1541" s="1" t="s">
        <v>92</v>
      </c>
      <c r="H1541" s="1" t="s">
        <v>1392</v>
      </c>
      <c r="I1541" s="1" t="s">
        <v>925</v>
      </c>
      <c r="J1541" s="1">
        <v>3000</v>
      </c>
      <c r="K1541" s="1">
        <v>3431</v>
      </c>
      <c r="L1541" s="1">
        <v>176</v>
      </c>
      <c r="M1541" s="1">
        <v>983</v>
      </c>
      <c r="N1541" s="1">
        <v>7.1</v>
      </c>
      <c r="O1541" s="1">
        <v>149</v>
      </c>
      <c r="P1541" s="1">
        <v>101</v>
      </c>
      <c r="Q1541" s="9">
        <v>12987647</v>
      </c>
      <c r="R1541" s="3">
        <v>30000000</v>
      </c>
    </row>
    <row r="1542" spans="1:18" x14ac:dyDescent="0.25">
      <c r="A1542" s="1" t="s">
        <v>5170</v>
      </c>
      <c r="B1542" s="2">
        <v>39941</v>
      </c>
      <c r="C1542" s="1" t="s">
        <v>32</v>
      </c>
      <c r="D1542" s="1" t="s">
        <v>9</v>
      </c>
      <c r="E1542" s="1" t="s">
        <v>3</v>
      </c>
      <c r="F1542" s="1" t="s">
        <v>83</v>
      </c>
      <c r="G1542" s="1" t="s">
        <v>132</v>
      </c>
      <c r="H1542" s="1" t="s">
        <v>4497</v>
      </c>
      <c r="I1542" s="1" t="s">
        <v>5171</v>
      </c>
      <c r="J1542" s="1">
        <v>3000</v>
      </c>
      <c r="K1542" s="1">
        <v>4198</v>
      </c>
      <c r="L1542" s="1">
        <v>92</v>
      </c>
      <c r="M1542" s="1">
        <v>12000</v>
      </c>
      <c r="N1542" s="1">
        <v>7.3</v>
      </c>
      <c r="O1542" s="1">
        <v>278</v>
      </c>
      <c r="P1542" s="1">
        <v>100</v>
      </c>
      <c r="Q1542" s="9">
        <v>12574715</v>
      </c>
      <c r="R1542" s="3">
        <v>4500000</v>
      </c>
    </row>
    <row r="1543" spans="1:18" x14ac:dyDescent="0.25">
      <c r="A1543" s="1" t="s">
        <v>4137</v>
      </c>
      <c r="B1543" s="2">
        <v>38497</v>
      </c>
      <c r="C1543" s="1" t="s">
        <v>32</v>
      </c>
      <c r="D1543" s="1" t="s">
        <v>20</v>
      </c>
      <c r="E1543" s="1" t="s">
        <v>3</v>
      </c>
      <c r="F1543" s="1" t="s">
        <v>4</v>
      </c>
      <c r="G1543" s="1" t="s">
        <v>92</v>
      </c>
      <c r="H1543" s="1" t="s">
        <v>4045</v>
      </c>
      <c r="I1543" s="1" t="s">
        <v>4138</v>
      </c>
      <c r="J1543" s="1">
        <v>3000</v>
      </c>
      <c r="K1543" s="1">
        <v>4053</v>
      </c>
      <c r="L1543" s="1">
        <v>47</v>
      </c>
      <c r="M1543" s="1">
        <v>808</v>
      </c>
      <c r="N1543" s="1">
        <v>6.8</v>
      </c>
      <c r="O1543" s="1">
        <v>191</v>
      </c>
      <c r="P1543" s="1">
        <v>96</v>
      </c>
      <c r="Q1543" s="9">
        <v>12570442</v>
      </c>
      <c r="R1543" s="3">
        <v>10000000</v>
      </c>
    </row>
    <row r="1544" spans="1:18" x14ac:dyDescent="0.25">
      <c r="A1544" s="1" t="s">
        <v>6879</v>
      </c>
      <c r="B1544" s="2">
        <v>42127</v>
      </c>
      <c r="C1544" s="1" t="s">
        <v>32</v>
      </c>
      <c r="D1544" s="1" t="s">
        <v>20</v>
      </c>
      <c r="E1544" s="1" t="s">
        <v>3</v>
      </c>
      <c r="F1544" s="1" t="s">
        <v>4</v>
      </c>
      <c r="G1544" s="1" t="s">
        <v>92</v>
      </c>
      <c r="H1544" s="1" t="s">
        <v>4045</v>
      </c>
      <c r="I1544" s="1" t="s">
        <v>5544</v>
      </c>
      <c r="J1544" s="1">
        <v>3000</v>
      </c>
      <c r="K1544" s="1">
        <v>4702</v>
      </c>
      <c r="L1544" s="1">
        <v>38</v>
      </c>
      <c r="M1544" s="1">
        <v>0</v>
      </c>
      <c r="N1544" s="1">
        <v>5.0999999999999996</v>
      </c>
      <c r="O1544" s="1">
        <v>107</v>
      </c>
      <c r="P1544" s="1">
        <v>99</v>
      </c>
      <c r="Q1544" s="9">
        <v>12282677</v>
      </c>
      <c r="R1544" s="3">
        <v>14000000</v>
      </c>
    </row>
    <row r="1545" spans="1:18" x14ac:dyDescent="0.25">
      <c r="A1545" s="1" t="s">
        <v>1758</v>
      </c>
      <c r="B1545" s="2">
        <v>36072</v>
      </c>
      <c r="C1545" s="1" t="s">
        <v>32</v>
      </c>
      <c r="D1545" s="1" t="s">
        <v>77</v>
      </c>
      <c r="E1545" s="1" t="s">
        <v>3</v>
      </c>
      <c r="F1545" s="1" t="s">
        <v>4</v>
      </c>
      <c r="G1545" s="1" t="s">
        <v>92</v>
      </c>
      <c r="H1545" s="1" t="s">
        <v>1759</v>
      </c>
      <c r="I1545" s="1" t="s">
        <v>1025</v>
      </c>
      <c r="J1545" s="1">
        <v>3000</v>
      </c>
      <c r="K1545" s="1">
        <v>6558</v>
      </c>
      <c r="L1545" s="1">
        <v>208</v>
      </c>
      <c r="M1545" s="1">
        <v>0</v>
      </c>
      <c r="N1545" s="1">
        <v>6</v>
      </c>
      <c r="O1545" s="1">
        <v>106</v>
      </c>
      <c r="P1545" s="1">
        <v>106</v>
      </c>
      <c r="Q1545" s="9">
        <v>11146409</v>
      </c>
      <c r="R1545" s="3">
        <v>45000000</v>
      </c>
    </row>
    <row r="1546" spans="1:18" x14ac:dyDescent="0.25">
      <c r="A1546" s="1" t="s">
        <v>6374</v>
      </c>
      <c r="B1546" s="2">
        <v>41516</v>
      </c>
      <c r="C1546" s="1" t="s">
        <v>32</v>
      </c>
      <c r="D1546" s="1" t="s">
        <v>77</v>
      </c>
      <c r="E1546" s="1" t="s">
        <v>3</v>
      </c>
      <c r="F1546" s="1" t="s">
        <v>4</v>
      </c>
      <c r="G1546" s="1" t="s">
        <v>92</v>
      </c>
      <c r="H1546" s="1" t="s">
        <v>4497</v>
      </c>
      <c r="I1546" s="1" t="s">
        <v>6375</v>
      </c>
      <c r="J1546" s="1">
        <v>3000</v>
      </c>
      <c r="K1546" s="1">
        <v>4253</v>
      </c>
      <c r="L1546" s="1">
        <v>76</v>
      </c>
      <c r="M1546" s="1">
        <v>0</v>
      </c>
      <c r="N1546" s="1">
        <v>6.5</v>
      </c>
      <c r="O1546" s="1">
        <v>217</v>
      </c>
      <c r="P1546" s="1">
        <v>118</v>
      </c>
      <c r="Q1546" s="9">
        <v>10880926</v>
      </c>
      <c r="R1546" s="3">
        <v>30000000</v>
      </c>
    </row>
    <row r="1547" spans="1:18" x14ac:dyDescent="0.25">
      <c r="A1547" s="1" t="s">
        <v>1391</v>
      </c>
      <c r="B1547" s="2">
        <v>35328</v>
      </c>
      <c r="C1547" s="1" t="s">
        <v>32</v>
      </c>
      <c r="D1547" s="1" t="s">
        <v>20</v>
      </c>
      <c r="E1547" s="1" t="s">
        <v>3</v>
      </c>
      <c r="F1547" s="1" t="s">
        <v>4</v>
      </c>
      <c r="G1547" s="1" t="s">
        <v>132</v>
      </c>
      <c r="H1547" s="1" t="s">
        <v>1392</v>
      </c>
      <c r="I1547" s="1" t="s">
        <v>673</v>
      </c>
      <c r="J1547" s="1">
        <v>3000</v>
      </c>
      <c r="K1547" s="1">
        <v>5023</v>
      </c>
      <c r="L1547" s="1">
        <v>121</v>
      </c>
      <c r="M1547" s="1">
        <v>491</v>
      </c>
      <c r="N1547" s="1">
        <v>6.2</v>
      </c>
      <c r="O1547" s="1">
        <v>20</v>
      </c>
      <c r="P1547" s="1">
        <v>105</v>
      </c>
      <c r="Q1547" s="9">
        <v>10070000</v>
      </c>
      <c r="R1547" s="3">
        <v>25000000</v>
      </c>
    </row>
    <row r="1548" spans="1:18" x14ac:dyDescent="0.25">
      <c r="A1548" s="1" t="s">
        <v>2040</v>
      </c>
      <c r="B1548" s="2">
        <v>36304</v>
      </c>
      <c r="C1548" s="1" t="s">
        <v>32</v>
      </c>
      <c r="D1548" s="1" t="s">
        <v>20</v>
      </c>
      <c r="E1548" s="1" t="s">
        <v>3</v>
      </c>
      <c r="F1548" s="1" t="s">
        <v>4</v>
      </c>
      <c r="G1548" s="1" t="s">
        <v>84</v>
      </c>
      <c r="H1548" s="1" t="s">
        <v>1392</v>
      </c>
      <c r="I1548" s="1" t="s">
        <v>453</v>
      </c>
      <c r="J1548" s="1">
        <v>3000</v>
      </c>
      <c r="K1548" s="1">
        <v>5568</v>
      </c>
      <c r="L1548" s="1">
        <v>37</v>
      </c>
      <c r="M1548" s="1">
        <v>272</v>
      </c>
      <c r="N1548" s="1">
        <v>3.8</v>
      </c>
      <c r="O1548" s="1">
        <v>41</v>
      </c>
      <c r="P1548" s="1">
        <v>77</v>
      </c>
      <c r="Q1548" s="9">
        <v>9694105</v>
      </c>
      <c r="R1548" s="3">
        <v>22000000</v>
      </c>
    </row>
    <row r="1549" spans="1:18" x14ac:dyDescent="0.25">
      <c r="A1549" s="1" t="s">
        <v>4256</v>
      </c>
      <c r="B1549" s="2">
        <v>39051</v>
      </c>
      <c r="C1549" s="1" t="s">
        <v>1</v>
      </c>
      <c r="D1549" s="1" t="s">
        <v>9</v>
      </c>
      <c r="E1549" s="1" t="s">
        <v>3</v>
      </c>
      <c r="F1549" s="1" t="s">
        <v>4</v>
      </c>
      <c r="G1549" s="1" t="s">
        <v>92</v>
      </c>
      <c r="H1549" s="1" t="s">
        <v>4257</v>
      </c>
      <c r="I1549" s="1" t="s">
        <v>4001</v>
      </c>
      <c r="J1549" s="1">
        <v>3000</v>
      </c>
      <c r="K1549" s="1">
        <v>5012</v>
      </c>
      <c r="L1549" s="1">
        <v>153</v>
      </c>
      <c r="M1549" s="1">
        <v>0</v>
      </c>
      <c r="N1549" s="1">
        <v>7</v>
      </c>
      <c r="O1549" s="1">
        <v>197</v>
      </c>
      <c r="P1549" s="1">
        <v>116</v>
      </c>
      <c r="Q1549" s="9">
        <v>9396487</v>
      </c>
      <c r="R1549" s="3">
        <v>15000000</v>
      </c>
    </row>
    <row r="1550" spans="1:18" x14ac:dyDescent="0.25">
      <c r="A1550" s="1" t="s">
        <v>3742</v>
      </c>
      <c r="B1550" s="2">
        <v>38050</v>
      </c>
      <c r="C1550" s="1" t="s">
        <v>32</v>
      </c>
      <c r="D1550" s="1" t="s">
        <v>20</v>
      </c>
      <c r="E1550" s="1" t="s">
        <v>3</v>
      </c>
      <c r="F1550" s="1" t="s">
        <v>4</v>
      </c>
      <c r="G1550" s="1" t="s">
        <v>132</v>
      </c>
      <c r="H1550" s="1" t="s">
        <v>792</v>
      </c>
      <c r="I1550" s="1" t="s">
        <v>3743</v>
      </c>
      <c r="J1550" s="1">
        <v>3000</v>
      </c>
      <c r="K1550" s="1">
        <v>5668</v>
      </c>
      <c r="L1550" s="1">
        <v>12</v>
      </c>
      <c r="M1550" s="1">
        <v>0</v>
      </c>
      <c r="N1550" s="1">
        <v>6.9</v>
      </c>
      <c r="O1550" s="1">
        <v>121</v>
      </c>
      <c r="P1550" s="1">
        <v>92</v>
      </c>
      <c r="Q1550" s="9">
        <v>8786715</v>
      </c>
      <c r="R1550" s="3">
        <v>5000000</v>
      </c>
    </row>
    <row r="1551" spans="1:18" x14ac:dyDescent="0.25">
      <c r="A1551" s="1" t="s">
        <v>4985</v>
      </c>
      <c r="B1551" s="2">
        <v>39679</v>
      </c>
      <c r="C1551" s="1" t="s">
        <v>32</v>
      </c>
      <c r="D1551" s="1" t="s">
        <v>77</v>
      </c>
      <c r="E1551" s="1" t="s">
        <v>3</v>
      </c>
      <c r="F1551" s="1" t="s">
        <v>4</v>
      </c>
      <c r="G1551" s="1" t="s">
        <v>92</v>
      </c>
      <c r="H1551" s="1" t="s">
        <v>2093</v>
      </c>
      <c r="I1551" s="1" t="s">
        <v>4986</v>
      </c>
      <c r="J1551" s="1">
        <v>3000</v>
      </c>
      <c r="K1551" s="1">
        <v>6563</v>
      </c>
      <c r="L1551" s="1">
        <v>189</v>
      </c>
      <c r="M1551" s="1">
        <v>0</v>
      </c>
      <c r="N1551" s="1">
        <v>6</v>
      </c>
      <c r="O1551" s="1">
        <v>151</v>
      </c>
      <c r="P1551" s="1">
        <v>103</v>
      </c>
      <c r="Q1551" s="9">
        <v>7948159</v>
      </c>
      <c r="R1551" s="3">
        <v>35000000</v>
      </c>
    </row>
    <row r="1552" spans="1:18" x14ac:dyDescent="0.25">
      <c r="A1552" s="1" t="s">
        <v>1217</v>
      </c>
      <c r="B1552" s="2">
        <v>35043</v>
      </c>
      <c r="C1552" s="1" t="s">
        <v>32</v>
      </c>
      <c r="D1552" s="1" t="s">
        <v>9</v>
      </c>
      <c r="E1552" s="1" t="s">
        <v>3</v>
      </c>
      <c r="F1552" s="1" t="s">
        <v>4</v>
      </c>
      <c r="G1552" s="21"/>
      <c r="H1552" s="1" t="s">
        <v>1218</v>
      </c>
      <c r="I1552" s="1" t="s">
        <v>1219</v>
      </c>
      <c r="J1552" s="1">
        <v>3000</v>
      </c>
      <c r="K1552" s="1">
        <v>3310</v>
      </c>
      <c r="L1552" s="1">
        <v>184</v>
      </c>
      <c r="M1552" s="1">
        <v>0</v>
      </c>
      <c r="N1552" s="1">
        <v>7</v>
      </c>
      <c r="O1552" s="1">
        <v>71</v>
      </c>
      <c r="P1552" s="1">
        <v>91</v>
      </c>
      <c r="Q1552" s="9">
        <v>7417210</v>
      </c>
      <c r="R1552" s="3">
        <v>1500000</v>
      </c>
    </row>
    <row r="1553" spans="1:18" x14ac:dyDescent="0.25">
      <c r="A1553" s="1" t="s">
        <v>5203</v>
      </c>
      <c r="B1553" s="2">
        <v>39933</v>
      </c>
      <c r="C1553" s="1" t="s">
        <v>32</v>
      </c>
      <c r="D1553" s="1" t="s">
        <v>20</v>
      </c>
      <c r="E1553" s="1" t="s">
        <v>3</v>
      </c>
      <c r="F1553" s="1" t="s">
        <v>4</v>
      </c>
      <c r="G1553" s="1" t="s">
        <v>132</v>
      </c>
      <c r="H1553" s="1" t="s">
        <v>5204</v>
      </c>
      <c r="I1553" s="1" t="s">
        <v>5205</v>
      </c>
      <c r="J1553" s="1">
        <v>3000</v>
      </c>
      <c r="K1553" s="1">
        <v>3825</v>
      </c>
      <c r="L1553" s="1">
        <v>20</v>
      </c>
      <c r="M1553" s="1">
        <v>0</v>
      </c>
      <c r="N1553" s="1">
        <v>7.4</v>
      </c>
      <c r="O1553" s="1">
        <v>149</v>
      </c>
      <c r="P1553" s="1">
        <v>104</v>
      </c>
      <c r="Q1553" s="9">
        <v>6670712</v>
      </c>
      <c r="R1553" s="3">
        <v>6000000</v>
      </c>
    </row>
    <row r="1554" spans="1:18" x14ac:dyDescent="0.25">
      <c r="A1554" s="1" t="s">
        <v>1775</v>
      </c>
      <c r="B1554" s="2">
        <v>36157</v>
      </c>
      <c r="C1554" s="1" t="s">
        <v>1</v>
      </c>
      <c r="D1554" s="1" t="s">
        <v>61</v>
      </c>
      <c r="E1554" s="1" t="s">
        <v>3</v>
      </c>
      <c r="F1554" s="1" t="s">
        <v>4</v>
      </c>
      <c r="G1554" s="1" t="s">
        <v>92</v>
      </c>
      <c r="H1554" s="1" t="s">
        <v>1392</v>
      </c>
      <c r="I1554" s="1" t="s">
        <v>1776</v>
      </c>
      <c r="J1554" s="1">
        <v>3000</v>
      </c>
      <c r="K1554" s="1">
        <v>4238</v>
      </c>
      <c r="L1554" s="1">
        <v>386</v>
      </c>
      <c r="M1554" s="1">
        <v>0</v>
      </c>
      <c r="N1554" s="1">
        <v>7.5</v>
      </c>
      <c r="O1554" s="1">
        <v>127</v>
      </c>
      <c r="P1554" s="1">
        <v>105</v>
      </c>
      <c r="Q1554" s="9">
        <v>6390032</v>
      </c>
      <c r="R1554" s="3">
        <v>3500000</v>
      </c>
    </row>
    <row r="1555" spans="1:18" x14ac:dyDescent="0.25">
      <c r="A1555" s="1" t="s">
        <v>2102</v>
      </c>
      <c r="B1555" s="2">
        <v>36371</v>
      </c>
      <c r="C1555" s="1" t="s">
        <v>32</v>
      </c>
      <c r="D1555" s="1" t="s">
        <v>9</v>
      </c>
      <c r="E1555" s="1" t="s">
        <v>3</v>
      </c>
      <c r="F1555" s="1" t="s">
        <v>4</v>
      </c>
      <c r="G1555" s="1" t="s">
        <v>92</v>
      </c>
      <c r="H1555" s="1" t="s">
        <v>1218</v>
      </c>
      <c r="I1555" s="1" t="s">
        <v>2103</v>
      </c>
      <c r="J1555" s="1">
        <v>3000</v>
      </c>
      <c r="K1555" s="1">
        <v>6485</v>
      </c>
      <c r="L1555" s="1">
        <v>7</v>
      </c>
      <c r="M1555" s="1">
        <v>251</v>
      </c>
      <c r="N1555" s="1">
        <v>6</v>
      </c>
      <c r="O1555" s="1">
        <v>39</v>
      </c>
      <c r="P1555" s="1">
        <v>99</v>
      </c>
      <c r="Q1555" s="9">
        <v>5871603</v>
      </c>
      <c r="R1555" s="3">
        <v>13000000</v>
      </c>
    </row>
    <row r="1556" spans="1:18" x14ac:dyDescent="0.25">
      <c r="A1556" s="1" t="s">
        <v>2756</v>
      </c>
      <c r="B1556" s="2">
        <v>37044</v>
      </c>
      <c r="C1556" s="1" t="s">
        <v>32</v>
      </c>
      <c r="D1556" s="1" t="s">
        <v>33</v>
      </c>
      <c r="E1556" s="1" t="s">
        <v>3</v>
      </c>
      <c r="F1556" s="1" t="s">
        <v>4</v>
      </c>
      <c r="G1556" s="1" t="s">
        <v>132</v>
      </c>
      <c r="H1556" s="1" t="s">
        <v>1392</v>
      </c>
      <c r="I1556" s="1" t="s">
        <v>2757</v>
      </c>
      <c r="J1556" s="1">
        <v>3000</v>
      </c>
      <c r="K1556" s="1">
        <v>5580</v>
      </c>
      <c r="L1556" s="1">
        <v>253</v>
      </c>
      <c r="M1556" s="1">
        <v>683</v>
      </c>
      <c r="N1556" s="1">
        <v>4.7</v>
      </c>
      <c r="O1556" s="1">
        <v>74</v>
      </c>
      <c r="P1556" s="1">
        <v>93</v>
      </c>
      <c r="Q1556" s="9">
        <v>5409517</v>
      </c>
      <c r="R1556" s="3">
        <v>75000000</v>
      </c>
    </row>
    <row r="1557" spans="1:18" x14ac:dyDescent="0.25">
      <c r="A1557" s="1" t="s">
        <v>5978</v>
      </c>
      <c r="B1557" s="2">
        <v>40818</v>
      </c>
      <c r="C1557" s="1" t="s">
        <v>32</v>
      </c>
      <c r="D1557" s="1" t="s">
        <v>20</v>
      </c>
      <c r="E1557" s="1" t="s">
        <v>3</v>
      </c>
      <c r="F1557" s="1" t="s">
        <v>3532</v>
      </c>
      <c r="G1557" s="1" t="s">
        <v>92</v>
      </c>
      <c r="H1557" s="1" t="s">
        <v>1510</v>
      </c>
      <c r="I1557" s="1" t="s">
        <v>5979</v>
      </c>
      <c r="J1557" s="1">
        <v>3000</v>
      </c>
      <c r="K1557" s="1">
        <v>3569</v>
      </c>
      <c r="L1557" s="1">
        <v>51</v>
      </c>
      <c r="M1557" s="1">
        <v>17000</v>
      </c>
      <c r="N1557" s="1">
        <v>7.3</v>
      </c>
      <c r="O1557" s="1">
        <v>261</v>
      </c>
      <c r="P1557" s="1">
        <v>96</v>
      </c>
      <c r="Q1557" s="9">
        <v>5359774</v>
      </c>
      <c r="R1557" s="3">
        <v>6000000</v>
      </c>
    </row>
    <row r="1558" spans="1:18" x14ac:dyDescent="0.25">
      <c r="A1558" s="1" t="s">
        <v>3031</v>
      </c>
      <c r="B1558" s="2">
        <v>37276</v>
      </c>
      <c r="C1558" s="1" t="s">
        <v>32</v>
      </c>
      <c r="D1558" s="1" t="s">
        <v>77</v>
      </c>
      <c r="E1558" s="1" t="s">
        <v>3</v>
      </c>
      <c r="F1558" s="1" t="s">
        <v>83</v>
      </c>
      <c r="G1558" s="1" t="s">
        <v>132</v>
      </c>
      <c r="H1558" s="1" t="s">
        <v>1753</v>
      </c>
      <c r="I1558" s="1" t="s">
        <v>2492</v>
      </c>
      <c r="J1558" s="1">
        <v>3000</v>
      </c>
      <c r="K1558" s="1">
        <v>4123</v>
      </c>
      <c r="L1558" s="1">
        <v>18</v>
      </c>
      <c r="M1558" s="1">
        <v>158</v>
      </c>
      <c r="N1558" s="1">
        <v>4.5</v>
      </c>
      <c r="O1558" s="1">
        <v>53</v>
      </c>
      <c r="P1558" s="1">
        <v>93</v>
      </c>
      <c r="Q1558" s="9">
        <v>4835968</v>
      </c>
      <c r="R1558" s="3">
        <v>40000000</v>
      </c>
    </row>
    <row r="1559" spans="1:18" x14ac:dyDescent="0.25">
      <c r="A1559" s="1" t="s">
        <v>3177</v>
      </c>
      <c r="B1559" s="2">
        <v>37554</v>
      </c>
      <c r="C1559" s="1" t="s">
        <v>32</v>
      </c>
      <c r="D1559" s="1" t="s">
        <v>77</v>
      </c>
      <c r="E1559" s="1" t="s">
        <v>3</v>
      </c>
      <c r="F1559" s="1" t="s">
        <v>4</v>
      </c>
      <c r="G1559" s="1" t="s">
        <v>132</v>
      </c>
      <c r="H1559" s="1" t="s">
        <v>1218</v>
      </c>
      <c r="I1559" s="1" t="s">
        <v>820</v>
      </c>
      <c r="J1559" s="1">
        <v>3000</v>
      </c>
      <c r="K1559" s="1">
        <v>6161</v>
      </c>
      <c r="L1559" s="1">
        <v>31</v>
      </c>
      <c r="M1559" s="1">
        <v>416</v>
      </c>
      <c r="N1559" s="1">
        <v>3.8</v>
      </c>
      <c r="O1559" s="1">
        <v>66</v>
      </c>
      <c r="P1559" s="1">
        <v>95</v>
      </c>
      <c r="Q1559" s="9">
        <v>4411102</v>
      </c>
      <c r="R1559" s="3">
        <v>100000000</v>
      </c>
    </row>
    <row r="1560" spans="1:18" x14ac:dyDescent="0.25">
      <c r="A1560" s="1" t="s">
        <v>1309</v>
      </c>
      <c r="B1560" s="2">
        <v>35222</v>
      </c>
      <c r="C1560" s="1" t="s">
        <v>32</v>
      </c>
      <c r="D1560" s="1" t="s">
        <v>20</v>
      </c>
      <c r="E1560" s="1" t="s">
        <v>3</v>
      </c>
      <c r="F1560" s="1" t="s">
        <v>4</v>
      </c>
      <c r="G1560" s="1" t="s">
        <v>84</v>
      </c>
      <c r="H1560" s="1" t="s">
        <v>1310</v>
      </c>
      <c r="I1560" s="1" t="s">
        <v>184</v>
      </c>
      <c r="J1560" s="1">
        <v>3000</v>
      </c>
      <c r="K1560" s="1">
        <v>3864</v>
      </c>
      <c r="L1560" s="1">
        <v>278</v>
      </c>
      <c r="M1560" s="1">
        <v>350</v>
      </c>
      <c r="N1560" s="1">
        <v>5.3</v>
      </c>
      <c r="O1560" s="1">
        <v>15</v>
      </c>
      <c r="P1560" s="1">
        <v>110</v>
      </c>
      <c r="Q1560" s="9">
        <v>4357000</v>
      </c>
      <c r="R1560" s="3">
        <v>30000000</v>
      </c>
    </row>
    <row r="1561" spans="1:18" x14ac:dyDescent="0.25">
      <c r="A1561" s="1" t="s">
        <v>1314</v>
      </c>
      <c r="B1561" s="2">
        <v>35383</v>
      </c>
      <c r="C1561" s="1" t="s">
        <v>32</v>
      </c>
      <c r="D1561" s="1" t="s">
        <v>2</v>
      </c>
      <c r="E1561" s="1" t="s">
        <v>3</v>
      </c>
      <c r="F1561" s="1" t="s">
        <v>4</v>
      </c>
      <c r="G1561" s="1" t="s">
        <v>92</v>
      </c>
      <c r="H1561" s="1" t="s">
        <v>1315</v>
      </c>
      <c r="I1561" s="1" t="s">
        <v>1316</v>
      </c>
      <c r="J1561" s="1">
        <v>3000</v>
      </c>
      <c r="K1561" s="1">
        <v>3668</v>
      </c>
      <c r="L1561" s="1">
        <v>0</v>
      </c>
      <c r="M1561" s="1">
        <v>2000</v>
      </c>
      <c r="N1561" s="1">
        <v>7.4</v>
      </c>
      <c r="O1561" s="1">
        <v>120</v>
      </c>
      <c r="P1561" s="1">
        <v>109</v>
      </c>
      <c r="Q1561" s="9">
        <v>3798532</v>
      </c>
      <c r="R1561" s="3">
        <v>4500000</v>
      </c>
    </row>
    <row r="1562" spans="1:18" x14ac:dyDescent="0.25">
      <c r="A1562" s="1" t="s">
        <v>1515</v>
      </c>
      <c r="B1562" s="2">
        <v>35782</v>
      </c>
      <c r="C1562" s="1" t="s">
        <v>32</v>
      </c>
      <c r="D1562" s="1" t="s">
        <v>33</v>
      </c>
      <c r="E1562" s="1" t="s">
        <v>3</v>
      </c>
      <c r="F1562" s="1" t="s">
        <v>4</v>
      </c>
      <c r="G1562" s="1" t="s">
        <v>28</v>
      </c>
      <c r="H1562" s="1" t="s">
        <v>571</v>
      </c>
      <c r="I1562" s="1" t="s">
        <v>1516</v>
      </c>
      <c r="J1562" s="1">
        <v>3000</v>
      </c>
      <c r="K1562" s="1">
        <v>7394</v>
      </c>
      <c r="L1562" s="1">
        <v>10</v>
      </c>
      <c r="M1562" s="1">
        <v>643</v>
      </c>
      <c r="N1562" s="1">
        <v>6.9</v>
      </c>
      <c r="O1562" s="1">
        <v>18</v>
      </c>
      <c r="P1562" s="1">
        <v>75</v>
      </c>
      <c r="Q1562" s="9">
        <v>3562749</v>
      </c>
      <c r="R1562" s="3">
        <v>32000000</v>
      </c>
    </row>
    <row r="1563" spans="1:18" x14ac:dyDescent="0.25">
      <c r="A1563" s="1" t="s">
        <v>2092</v>
      </c>
      <c r="B1563" s="2">
        <v>36340</v>
      </c>
      <c r="C1563" s="1" t="s">
        <v>32</v>
      </c>
      <c r="D1563" s="1" t="s">
        <v>20</v>
      </c>
      <c r="E1563" s="1" t="s">
        <v>3</v>
      </c>
      <c r="F1563" s="1" t="s">
        <v>4</v>
      </c>
      <c r="G1563" s="1" t="s">
        <v>92</v>
      </c>
      <c r="H1563" s="1" t="s">
        <v>2093</v>
      </c>
      <c r="I1563" s="1" t="s">
        <v>2094</v>
      </c>
      <c r="J1563" s="1">
        <v>3000</v>
      </c>
      <c r="K1563" s="1">
        <v>9555</v>
      </c>
      <c r="L1563" s="1">
        <v>18</v>
      </c>
      <c r="M1563" s="1">
        <v>0</v>
      </c>
      <c r="N1563" s="1">
        <v>5.4</v>
      </c>
      <c r="O1563" s="1">
        <v>49</v>
      </c>
      <c r="P1563" s="1">
        <v>87</v>
      </c>
      <c r="Q1563" s="9">
        <v>3071947</v>
      </c>
      <c r="R1563" s="3">
        <v>3500000</v>
      </c>
    </row>
    <row r="1564" spans="1:18" x14ac:dyDescent="0.25">
      <c r="A1564" s="1" t="s">
        <v>5767</v>
      </c>
      <c r="B1564" s="2">
        <v>40558</v>
      </c>
      <c r="C1564" s="1" t="s">
        <v>32</v>
      </c>
      <c r="D1564" s="1" t="s">
        <v>9</v>
      </c>
      <c r="E1564" s="1" t="s">
        <v>3</v>
      </c>
      <c r="F1564" s="1" t="s">
        <v>83</v>
      </c>
      <c r="G1564" s="1" t="s">
        <v>92</v>
      </c>
      <c r="H1564" s="1" t="s">
        <v>5768</v>
      </c>
      <c r="I1564" s="1" t="s">
        <v>5305</v>
      </c>
      <c r="J1564" s="1">
        <v>3000</v>
      </c>
      <c r="K1564" s="1">
        <v>4370</v>
      </c>
      <c r="L1564" s="1">
        <v>127</v>
      </c>
      <c r="M1564" s="1">
        <v>0</v>
      </c>
      <c r="N1564" s="1">
        <v>6.7</v>
      </c>
      <c r="O1564" s="1">
        <v>222</v>
      </c>
      <c r="P1564" s="1">
        <v>113</v>
      </c>
      <c r="Q1564" s="9">
        <v>3014541</v>
      </c>
      <c r="R1564" s="3">
        <v>8000000</v>
      </c>
    </row>
    <row r="1565" spans="1:18" x14ac:dyDescent="0.25">
      <c r="A1565" s="1" t="s">
        <v>4496</v>
      </c>
      <c r="B1565" s="2">
        <v>38944</v>
      </c>
      <c r="C1565" s="1" t="s">
        <v>32</v>
      </c>
      <c r="D1565" s="1" t="s">
        <v>20</v>
      </c>
      <c r="E1565" s="1" t="s">
        <v>3</v>
      </c>
      <c r="F1565" s="1" t="s">
        <v>83</v>
      </c>
      <c r="G1565" s="1" t="s">
        <v>92</v>
      </c>
      <c r="H1565" s="1" t="s">
        <v>4497</v>
      </c>
      <c r="I1565" s="1" t="s">
        <v>1901</v>
      </c>
      <c r="J1565" s="1">
        <v>3000</v>
      </c>
      <c r="K1565" s="1">
        <v>5977</v>
      </c>
      <c r="L1565" s="1">
        <v>13</v>
      </c>
      <c r="M1565" s="1">
        <v>0</v>
      </c>
      <c r="N1565" s="1">
        <v>6.9</v>
      </c>
      <c r="O1565" s="1">
        <v>112</v>
      </c>
      <c r="P1565" s="1">
        <v>109</v>
      </c>
      <c r="Q1565" s="9">
        <v>2706659</v>
      </c>
      <c r="R1565" s="3">
        <v>2000000</v>
      </c>
    </row>
    <row r="1566" spans="1:18" x14ac:dyDescent="0.25">
      <c r="A1566" s="1" t="s">
        <v>6559</v>
      </c>
      <c r="B1566" s="2">
        <v>41512</v>
      </c>
      <c r="C1566" s="1" t="s">
        <v>32</v>
      </c>
      <c r="D1566" s="1" t="s">
        <v>2</v>
      </c>
      <c r="E1566" s="1" t="s">
        <v>3</v>
      </c>
      <c r="F1566" s="1" t="s">
        <v>83</v>
      </c>
      <c r="G1566" s="1" t="s">
        <v>92</v>
      </c>
      <c r="H1566" s="1" t="s">
        <v>1218</v>
      </c>
      <c r="I1566" s="1" t="s">
        <v>1467</v>
      </c>
      <c r="J1566" s="1">
        <v>3000</v>
      </c>
      <c r="K1566" s="1">
        <v>5056</v>
      </c>
      <c r="L1566" s="1">
        <v>0</v>
      </c>
      <c r="M1566" s="1">
        <v>23000</v>
      </c>
      <c r="N1566" s="1">
        <v>7</v>
      </c>
      <c r="O1566" s="1">
        <v>393</v>
      </c>
      <c r="P1566" s="1">
        <v>101</v>
      </c>
      <c r="Q1566" s="9">
        <v>2319187</v>
      </c>
      <c r="R1566" s="3">
        <v>20000000</v>
      </c>
    </row>
    <row r="1567" spans="1:18" x14ac:dyDescent="0.25">
      <c r="A1567" s="1" t="s">
        <v>6018</v>
      </c>
      <c r="B1567" s="2">
        <v>40644</v>
      </c>
      <c r="C1567" s="1" t="s">
        <v>32</v>
      </c>
      <c r="D1567" s="1" t="s">
        <v>9</v>
      </c>
      <c r="E1567" s="1" t="s">
        <v>3</v>
      </c>
      <c r="F1567" s="1" t="s">
        <v>83</v>
      </c>
      <c r="G1567" s="1" t="s">
        <v>92</v>
      </c>
      <c r="H1567" s="1" t="s">
        <v>5204</v>
      </c>
      <c r="I1567" s="1" t="s">
        <v>6019</v>
      </c>
      <c r="J1567" s="1">
        <v>3000</v>
      </c>
      <c r="K1567" s="1">
        <v>3547</v>
      </c>
      <c r="L1567" s="1">
        <v>159</v>
      </c>
      <c r="M1567" s="1">
        <v>38000</v>
      </c>
      <c r="N1567" s="1">
        <v>7.5</v>
      </c>
      <c r="O1567" s="1">
        <v>389</v>
      </c>
      <c r="P1567" s="1">
        <v>112</v>
      </c>
      <c r="Q1567" s="9">
        <v>1738692</v>
      </c>
      <c r="R1567" s="3">
        <v>7000000</v>
      </c>
    </row>
    <row r="1568" spans="1:18" x14ac:dyDescent="0.25">
      <c r="A1568" s="1" t="s">
        <v>6997</v>
      </c>
      <c r="B1568" s="2">
        <v>42196</v>
      </c>
      <c r="C1568" s="1" t="s">
        <v>32</v>
      </c>
      <c r="D1568" s="1" t="s">
        <v>91</v>
      </c>
      <c r="E1568" s="1" t="s">
        <v>3</v>
      </c>
      <c r="F1568" s="1" t="s">
        <v>4</v>
      </c>
      <c r="G1568" s="1" t="s">
        <v>132</v>
      </c>
      <c r="H1568" s="1" t="s">
        <v>1759</v>
      </c>
      <c r="I1568" s="1" t="s">
        <v>4279</v>
      </c>
      <c r="J1568" s="1">
        <v>3000</v>
      </c>
      <c r="K1568" s="1">
        <v>7875</v>
      </c>
      <c r="L1568" s="1">
        <v>83</v>
      </c>
      <c r="M1568" s="1">
        <v>0</v>
      </c>
      <c r="N1568" s="1">
        <v>4.5</v>
      </c>
      <c r="O1568" s="1">
        <v>93</v>
      </c>
      <c r="P1568" s="1">
        <v>91</v>
      </c>
      <c r="Q1568" s="9">
        <v>1712111</v>
      </c>
      <c r="R1568" s="3">
        <v>8495000</v>
      </c>
    </row>
    <row r="1569" spans="1:18" x14ac:dyDescent="0.25">
      <c r="A1569" s="1" t="s">
        <v>6482</v>
      </c>
      <c r="B1569" s="2">
        <v>41393</v>
      </c>
      <c r="C1569" s="1" t="s">
        <v>32</v>
      </c>
      <c r="D1569" s="1" t="s">
        <v>9</v>
      </c>
      <c r="E1569" s="1" t="s">
        <v>3</v>
      </c>
      <c r="F1569" s="1" t="s">
        <v>83</v>
      </c>
      <c r="G1569" s="1" t="s">
        <v>92</v>
      </c>
      <c r="H1569" s="1" t="s">
        <v>5768</v>
      </c>
      <c r="I1569" s="1" t="s">
        <v>3404</v>
      </c>
      <c r="J1569" s="1">
        <v>3000</v>
      </c>
      <c r="K1569" s="1">
        <v>5074</v>
      </c>
      <c r="L1569" s="1">
        <v>0</v>
      </c>
      <c r="M1569" s="1">
        <v>27000</v>
      </c>
      <c r="N1569" s="1">
        <v>6.8</v>
      </c>
      <c r="O1569" s="1">
        <v>469</v>
      </c>
      <c r="P1569" s="1">
        <v>99</v>
      </c>
      <c r="Q1569" s="9">
        <v>1702277</v>
      </c>
      <c r="R1569" s="3">
        <v>12000000</v>
      </c>
    </row>
    <row r="1570" spans="1:18" x14ac:dyDescent="0.25">
      <c r="A1570" s="1" t="s">
        <v>3418</v>
      </c>
      <c r="B1570" s="2">
        <v>37944</v>
      </c>
      <c r="C1570" s="1" t="s">
        <v>32</v>
      </c>
      <c r="D1570" s="1" t="s">
        <v>61</v>
      </c>
      <c r="E1570" s="1" t="s">
        <v>3</v>
      </c>
      <c r="F1570" s="1" t="s">
        <v>4</v>
      </c>
      <c r="G1570" s="1" t="s">
        <v>92</v>
      </c>
      <c r="H1570" s="1" t="s">
        <v>792</v>
      </c>
      <c r="I1570" s="1" t="s">
        <v>3419</v>
      </c>
      <c r="J1570" s="1">
        <v>3000</v>
      </c>
      <c r="K1570" s="1">
        <v>5185</v>
      </c>
      <c r="L1570" s="1">
        <v>13</v>
      </c>
      <c r="M1570" s="1">
        <v>0</v>
      </c>
      <c r="N1570" s="1">
        <v>6.3</v>
      </c>
      <c r="O1570" s="1">
        <v>39</v>
      </c>
      <c r="P1570" s="1">
        <v>98</v>
      </c>
      <c r="Q1570" s="9">
        <v>296665</v>
      </c>
      <c r="R1570" s="3">
        <v>5000000</v>
      </c>
    </row>
    <row r="1571" spans="1:18" x14ac:dyDescent="0.25">
      <c r="A1571" s="1" t="s">
        <v>5711</v>
      </c>
      <c r="B1571" s="2">
        <v>40525</v>
      </c>
      <c r="C1571" s="1" t="s">
        <v>32</v>
      </c>
      <c r="D1571" s="1" t="s">
        <v>20</v>
      </c>
      <c r="E1571" s="1" t="s">
        <v>3</v>
      </c>
      <c r="F1571" s="1" t="s">
        <v>4</v>
      </c>
      <c r="G1571" s="1" t="s">
        <v>132</v>
      </c>
      <c r="H1571" s="1" t="s">
        <v>1759</v>
      </c>
      <c r="I1571" s="1" t="s">
        <v>3037</v>
      </c>
      <c r="J1571" s="1">
        <v>3000</v>
      </c>
      <c r="K1571" s="1">
        <v>3785</v>
      </c>
      <c r="L1571" s="1">
        <v>278</v>
      </c>
      <c r="M1571" s="1">
        <v>0</v>
      </c>
      <c r="N1571" s="1">
        <v>5.4</v>
      </c>
      <c r="O1571" s="1">
        <v>92</v>
      </c>
      <c r="P1571" s="1">
        <v>110</v>
      </c>
      <c r="Q1571" s="9">
        <v>263365</v>
      </c>
      <c r="R1571" s="3">
        <v>20000000</v>
      </c>
    </row>
    <row r="1572" spans="1:18" x14ac:dyDescent="0.25">
      <c r="A1572" s="1" t="s">
        <v>4939</v>
      </c>
      <c r="B1572" s="2">
        <v>39716</v>
      </c>
      <c r="C1572" s="1" t="s">
        <v>32</v>
      </c>
      <c r="D1572" s="1" t="s">
        <v>9</v>
      </c>
      <c r="E1572" s="1" t="s">
        <v>3</v>
      </c>
      <c r="F1572" s="1" t="s">
        <v>4</v>
      </c>
      <c r="G1572" s="1" t="s">
        <v>84</v>
      </c>
      <c r="H1572" s="1" t="s">
        <v>4045</v>
      </c>
      <c r="I1572" s="1" t="s">
        <v>4940</v>
      </c>
      <c r="J1572" s="1">
        <v>3000</v>
      </c>
      <c r="K1572" s="1">
        <v>4987</v>
      </c>
      <c r="L1572" s="1">
        <v>6</v>
      </c>
      <c r="M1572" s="1">
        <v>777</v>
      </c>
      <c r="N1572" s="1">
        <v>7.3</v>
      </c>
      <c r="O1572" s="1">
        <v>27</v>
      </c>
      <c r="P1572" s="1">
        <v>90</v>
      </c>
      <c r="Q1572" s="9">
        <v>124720</v>
      </c>
      <c r="R1572" s="3">
        <v>5000000</v>
      </c>
    </row>
    <row r="1573" spans="1:18" x14ac:dyDescent="0.25">
      <c r="A1573" s="1" t="s">
        <v>4032</v>
      </c>
      <c r="B1573" s="2">
        <v>38466</v>
      </c>
      <c r="C1573" s="1" t="s">
        <v>32</v>
      </c>
      <c r="D1573" s="1" t="s">
        <v>9</v>
      </c>
      <c r="E1573" s="1" t="s">
        <v>3</v>
      </c>
      <c r="F1573" s="1" t="s">
        <v>1623</v>
      </c>
      <c r="G1573" s="1" t="s">
        <v>5</v>
      </c>
      <c r="H1573" s="1" t="s">
        <v>3836</v>
      </c>
      <c r="I1573" s="1" t="s">
        <v>2331</v>
      </c>
      <c r="J1573" s="1">
        <v>3000</v>
      </c>
      <c r="K1573" s="1">
        <v>4211</v>
      </c>
      <c r="L1573" s="1">
        <v>3000</v>
      </c>
      <c r="M1573" s="1">
        <v>1000</v>
      </c>
      <c r="N1573" s="1">
        <v>7.4</v>
      </c>
      <c r="O1573" s="1">
        <v>140</v>
      </c>
      <c r="P1573" s="1">
        <v>139</v>
      </c>
      <c r="Q1573" s="9">
        <v>74205</v>
      </c>
      <c r="R1573" s="3">
        <v>14200000</v>
      </c>
    </row>
    <row r="1574" spans="1:18" x14ac:dyDescent="0.25">
      <c r="A1574" s="1" t="s">
        <v>6365</v>
      </c>
      <c r="B1574" s="2">
        <v>41627</v>
      </c>
      <c r="C1574" s="1" t="s">
        <v>32</v>
      </c>
      <c r="D1574" s="1" t="s">
        <v>20</v>
      </c>
      <c r="E1574" s="1" t="s">
        <v>3</v>
      </c>
      <c r="F1574" s="1" t="s">
        <v>4</v>
      </c>
      <c r="G1574" s="1" t="s">
        <v>5</v>
      </c>
      <c r="H1574" s="1" t="s">
        <v>6366</v>
      </c>
      <c r="I1574" s="1" t="s">
        <v>6367</v>
      </c>
      <c r="J1574" s="1">
        <v>3000</v>
      </c>
      <c r="K1574" s="1">
        <v>4729</v>
      </c>
      <c r="L1574" s="1">
        <v>3</v>
      </c>
      <c r="M1574" s="1">
        <v>0</v>
      </c>
      <c r="N1574" s="1">
        <v>6.8</v>
      </c>
      <c r="O1574" s="1">
        <v>193</v>
      </c>
      <c r="P1574" s="1">
        <v>88</v>
      </c>
      <c r="Q1574" s="9">
        <v>59379</v>
      </c>
      <c r="R1574" s="3">
        <v>200000</v>
      </c>
    </row>
    <row r="1575" spans="1:18" x14ac:dyDescent="0.25">
      <c r="A1575" s="1" t="s">
        <v>5572</v>
      </c>
      <c r="B1575" s="2">
        <v>40234</v>
      </c>
      <c r="C1575" s="1" t="s">
        <v>32</v>
      </c>
      <c r="D1575" s="1" t="s">
        <v>20</v>
      </c>
      <c r="E1575" s="1" t="s">
        <v>3</v>
      </c>
      <c r="F1575" s="1" t="s">
        <v>4</v>
      </c>
      <c r="G1575" s="1" t="s">
        <v>84</v>
      </c>
      <c r="H1575" s="1" t="s">
        <v>4045</v>
      </c>
      <c r="I1575" s="1" t="s">
        <v>4829</v>
      </c>
      <c r="J1575" s="1">
        <v>3000</v>
      </c>
      <c r="K1575" s="1">
        <v>4094</v>
      </c>
      <c r="L1575" s="1">
        <v>14</v>
      </c>
      <c r="M1575" s="1">
        <v>13000</v>
      </c>
      <c r="N1575" s="1">
        <v>6.4</v>
      </c>
      <c r="O1575" s="1">
        <v>134</v>
      </c>
      <c r="P1575" s="1">
        <v>100</v>
      </c>
      <c r="Q1575" s="9">
        <v>12561</v>
      </c>
      <c r="R1575" s="3">
        <v>19000000</v>
      </c>
    </row>
    <row r="1576" spans="1:18" x14ac:dyDescent="0.25">
      <c r="A1576" s="1" t="s">
        <v>1133</v>
      </c>
      <c r="B1576" s="2">
        <v>34484</v>
      </c>
      <c r="C1576" s="1" t="s">
        <v>32</v>
      </c>
      <c r="D1576" s="1" t="s">
        <v>40</v>
      </c>
      <c r="E1576" s="1" t="s">
        <v>3</v>
      </c>
      <c r="F1576" s="1" t="s">
        <v>4</v>
      </c>
      <c r="G1576" s="1" t="s">
        <v>28</v>
      </c>
      <c r="H1576" s="1" t="s">
        <v>420</v>
      </c>
      <c r="I1576" s="1" t="s">
        <v>1134</v>
      </c>
      <c r="J1576" s="1">
        <v>2000</v>
      </c>
      <c r="K1576" s="1">
        <v>6458</v>
      </c>
      <c r="L1576" s="1">
        <v>28</v>
      </c>
      <c r="M1576" s="1">
        <v>17000</v>
      </c>
      <c r="N1576" s="1">
        <v>8.5</v>
      </c>
      <c r="O1576" s="1">
        <v>186</v>
      </c>
      <c r="P1576" s="1">
        <v>73</v>
      </c>
      <c r="Q1576" s="9">
        <v>422783777</v>
      </c>
      <c r="R1576" s="3">
        <v>45000000</v>
      </c>
    </row>
    <row r="1577" spans="1:18" x14ac:dyDescent="0.25">
      <c r="A1577" s="1" t="s">
        <v>6062</v>
      </c>
      <c r="B1577" s="2">
        <v>40984</v>
      </c>
      <c r="C1577" s="1" t="s">
        <v>32</v>
      </c>
      <c r="D1577" s="1" t="s">
        <v>40</v>
      </c>
      <c r="E1577" s="1" t="s">
        <v>3</v>
      </c>
      <c r="F1577" s="1" t="s">
        <v>4</v>
      </c>
      <c r="G1577" s="1" t="s">
        <v>84</v>
      </c>
      <c r="H1577" s="1" t="s">
        <v>1466</v>
      </c>
      <c r="I1577" s="1" t="s">
        <v>6063</v>
      </c>
      <c r="J1577" s="1">
        <v>2000</v>
      </c>
      <c r="K1577" s="1">
        <v>5005</v>
      </c>
      <c r="L1577" s="1">
        <v>56</v>
      </c>
      <c r="M1577" s="1">
        <v>39000</v>
      </c>
      <c r="N1577" s="1">
        <v>7.2</v>
      </c>
      <c r="O1577" s="1">
        <v>488</v>
      </c>
      <c r="P1577" s="1">
        <v>93</v>
      </c>
      <c r="Q1577" s="9">
        <v>237282182</v>
      </c>
      <c r="R1577" s="3">
        <v>185000000</v>
      </c>
    </row>
    <row r="1578" spans="1:18" x14ac:dyDescent="0.25">
      <c r="A1578" s="1" t="s">
        <v>786</v>
      </c>
      <c r="B1578" s="2">
        <v>32876</v>
      </c>
      <c r="C1578" s="1" t="s">
        <v>32</v>
      </c>
      <c r="D1578" s="1" t="s">
        <v>9</v>
      </c>
      <c r="E1578" s="1" t="s">
        <v>3</v>
      </c>
      <c r="F1578" s="1" t="s">
        <v>4</v>
      </c>
      <c r="G1578" s="1" t="s">
        <v>132</v>
      </c>
      <c r="H1578" s="1" t="s">
        <v>787</v>
      </c>
      <c r="I1578" s="1" t="s">
        <v>788</v>
      </c>
      <c r="J1578" s="1">
        <v>2000</v>
      </c>
      <c r="K1578" s="1">
        <v>3100</v>
      </c>
      <c r="L1578" s="1">
        <v>109</v>
      </c>
      <c r="M1578" s="1">
        <v>0</v>
      </c>
      <c r="N1578" s="1">
        <v>7</v>
      </c>
      <c r="O1578" s="1">
        <v>77</v>
      </c>
      <c r="P1578" s="1">
        <v>127</v>
      </c>
      <c r="Q1578" s="9">
        <v>217631306</v>
      </c>
      <c r="R1578" s="3">
        <v>22000000</v>
      </c>
    </row>
    <row r="1579" spans="1:18" x14ac:dyDescent="0.25">
      <c r="A1579" s="1" t="s">
        <v>6842</v>
      </c>
      <c r="B1579" s="2">
        <v>42012</v>
      </c>
      <c r="C1579" s="1" t="s">
        <v>32</v>
      </c>
      <c r="D1579" s="1" t="s">
        <v>9</v>
      </c>
      <c r="E1579" s="1" t="s">
        <v>3</v>
      </c>
      <c r="F1579" s="1" t="s">
        <v>4</v>
      </c>
      <c r="G1579" s="1" t="s">
        <v>84</v>
      </c>
      <c r="H1579" s="1" t="s">
        <v>6279</v>
      </c>
      <c r="I1579" s="1" t="s">
        <v>725</v>
      </c>
      <c r="J1579" s="1">
        <v>2000</v>
      </c>
      <c r="K1579" s="1">
        <v>4671</v>
      </c>
      <c r="L1579" s="1">
        <v>0</v>
      </c>
      <c r="M1579" s="1">
        <v>56000</v>
      </c>
      <c r="N1579" s="1">
        <v>7</v>
      </c>
      <c r="O1579" s="1">
        <v>343</v>
      </c>
      <c r="P1579" s="1">
        <v>105</v>
      </c>
      <c r="Q1579" s="9">
        <v>201148159</v>
      </c>
      <c r="R1579" s="3">
        <v>95000000</v>
      </c>
    </row>
    <row r="1580" spans="1:18" x14ac:dyDescent="0.25">
      <c r="A1580" s="1" t="s">
        <v>2567</v>
      </c>
      <c r="B1580" s="2">
        <v>36623</v>
      </c>
      <c r="C1580" s="1" t="s">
        <v>32</v>
      </c>
      <c r="D1580" s="1" t="s">
        <v>20</v>
      </c>
      <c r="E1580" s="1" t="s">
        <v>3</v>
      </c>
      <c r="F1580" s="1" t="s">
        <v>4</v>
      </c>
      <c r="G1580" s="1" t="s">
        <v>132</v>
      </c>
      <c r="H1580" s="1" t="s">
        <v>2243</v>
      </c>
      <c r="I1580" s="1" t="s">
        <v>2568</v>
      </c>
      <c r="J1580" s="1">
        <v>2000</v>
      </c>
      <c r="K1580" s="1">
        <v>5838</v>
      </c>
      <c r="L1580" s="1">
        <v>278</v>
      </c>
      <c r="M1580" s="1">
        <v>0</v>
      </c>
      <c r="N1580" s="1">
        <v>6.4</v>
      </c>
      <c r="O1580" s="1">
        <v>149</v>
      </c>
      <c r="P1580" s="1">
        <v>127</v>
      </c>
      <c r="Q1580" s="9">
        <v>182805123</v>
      </c>
      <c r="R1580" s="3">
        <v>70000000</v>
      </c>
    </row>
    <row r="1581" spans="1:18" x14ac:dyDescent="0.25">
      <c r="A1581" s="1" t="s">
        <v>6820</v>
      </c>
      <c r="B1581" s="2">
        <v>42040</v>
      </c>
      <c r="C1581" s="1" t="s">
        <v>32</v>
      </c>
      <c r="D1581" s="1" t="s">
        <v>77</v>
      </c>
      <c r="E1581" s="1" t="s">
        <v>3</v>
      </c>
      <c r="F1581" s="1" t="s">
        <v>4</v>
      </c>
      <c r="G1581" s="1" t="s">
        <v>132</v>
      </c>
      <c r="H1581" s="1" t="s">
        <v>2243</v>
      </c>
      <c r="I1581" s="1" t="s">
        <v>2307</v>
      </c>
      <c r="J1581" s="1">
        <v>2000</v>
      </c>
      <c r="K1581" s="1">
        <v>5730</v>
      </c>
      <c r="L1581" s="1">
        <v>235</v>
      </c>
      <c r="M1581" s="1">
        <v>61000</v>
      </c>
      <c r="N1581" s="1">
        <v>7.4</v>
      </c>
      <c r="O1581" s="1">
        <v>517</v>
      </c>
      <c r="P1581" s="1">
        <v>117</v>
      </c>
      <c r="Q1581" s="9">
        <v>180191634</v>
      </c>
      <c r="R1581" s="3">
        <v>130000000</v>
      </c>
    </row>
    <row r="1582" spans="1:18" x14ac:dyDescent="0.25">
      <c r="A1582" s="1" t="s">
        <v>1153</v>
      </c>
      <c r="B1582" s="2">
        <v>34349</v>
      </c>
      <c r="C1582" s="1" t="s">
        <v>32</v>
      </c>
      <c r="D1582" s="1" t="s">
        <v>77</v>
      </c>
      <c r="E1582" s="1" t="s">
        <v>3</v>
      </c>
      <c r="F1582" s="1" t="s">
        <v>4</v>
      </c>
      <c r="G1582" s="1" t="s">
        <v>92</v>
      </c>
      <c r="H1582" s="1" t="s">
        <v>263</v>
      </c>
      <c r="I1582" s="1" t="s">
        <v>470</v>
      </c>
      <c r="J1582" s="1">
        <v>2000</v>
      </c>
      <c r="K1582" s="1">
        <v>4528</v>
      </c>
      <c r="L1582" s="1">
        <v>0</v>
      </c>
      <c r="M1582" s="1">
        <v>0</v>
      </c>
      <c r="N1582" s="1">
        <v>7.2</v>
      </c>
      <c r="O1582" s="1">
        <v>94</v>
      </c>
      <c r="P1582" s="1">
        <v>141</v>
      </c>
      <c r="Q1582" s="9">
        <v>146282411</v>
      </c>
      <c r="R1582" s="3">
        <v>115000000</v>
      </c>
    </row>
    <row r="1583" spans="1:18" x14ac:dyDescent="0.25">
      <c r="A1583" s="1" t="s">
        <v>4950</v>
      </c>
      <c r="B1583" s="2">
        <v>39581</v>
      </c>
      <c r="C1583" s="1" t="s">
        <v>32</v>
      </c>
      <c r="D1583" s="1" t="s">
        <v>20</v>
      </c>
      <c r="E1583" s="1" t="s">
        <v>3</v>
      </c>
      <c r="F1583" s="1" t="s">
        <v>4</v>
      </c>
      <c r="G1583" s="1" t="s">
        <v>84</v>
      </c>
      <c r="H1583" s="1" t="s">
        <v>2182</v>
      </c>
      <c r="I1583" s="1" t="s">
        <v>4489</v>
      </c>
      <c r="J1583" s="1">
        <v>2000</v>
      </c>
      <c r="K1583" s="1">
        <v>4811</v>
      </c>
      <c r="L1583" s="1">
        <v>64</v>
      </c>
      <c r="M1583" s="1">
        <v>11000</v>
      </c>
      <c r="N1583" s="1">
        <v>7.1</v>
      </c>
      <c r="O1583" s="1">
        <v>180</v>
      </c>
      <c r="P1583" s="1">
        <v>115</v>
      </c>
      <c r="Q1583" s="9">
        <v>143151473</v>
      </c>
      <c r="R1583" s="3">
        <v>60000000</v>
      </c>
    </row>
    <row r="1584" spans="1:18" x14ac:dyDescent="0.25">
      <c r="A1584" s="1" t="s">
        <v>4591</v>
      </c>
      <c r="B1584" s="2">
        <v>39373</v>
      </c>
      <c r="C1584" s="1" t="s">
        <v>32</v>
      </c>
      <c r="D1584" s="1" t="s">
        <v>40</v>
      </c>
      <c r="E1584" s="1" t="s">
        <v>3</v>
      </c>
      <c r="F1584" s="1" t="s">
        <v>4</v>
      </c>
      <c r="G1584" s="1" t="s">
        <v>84</v>
      </c>
      <c r="H1584" s="1" t="s">
        <v>420</v>
      </c>
      <c r="I1584" s="1" t="s">
        <v>4592</v>
      </c>
      <c r="J1584" s="1">
        <v>2000</v>
      </c>
      <c r="K1584" s="1">
        <v>6576</v>
      </c>
      <c r="L1584" s="1">
        <v>58</v>
      </c>
      <c r="M1584" s="1">
        <v>0</v>
      </c>
      <c r="N1584" s="1">
        <v>6.2</v>
      </c>
      <c r="O1584" s="1">
        <v>194</v>
      </c>
      <c r="P1584" s="1">
        <v>91</v>
      </c>
      <c r="Q1584" s="9">
        <v>126597121</v>
      </c>
      <c r="R1584" s="3">
        <v>150000000</v>
      </c>
    </row>
    <row r="1585" spans="1:18" x14ac:dyDescent="0.25">
      <c r="A1585" s="1" t="s">
        <v>1920</v>
      </c>
      <c r="B1585" s="2">
        <v>35920</v>
      </c>
      <c r="C1585" s="1" t="s">
        <v>32</v>
      </c>
      <c r="D1585" s="1" t="s">
        <v>20</v>
      </c>
      <c r="E1585" s="1" t="s">
        <v>3</v>
      </c>
      <c r="F1585" s="1" t="s">
        <v>4</v>
      </c>
      <c r="G1585" s="1" t="s">
        <v>84</v>
      </c>
      <c r="H1585" s="1" t="s">
        <v>1921</v>
      </c>
      <c r="I1585" s="1" t="s">
        <v>501</v>
      </c>
      <c r="J1585" s="1">
        <v>2000</v>
      </c>
      <c r="K1585" s="1">
        <v>3698</v>
      </c>
      <c r="L1585" s="1">
        <v>608</v>
      </c>
      <c r="M1585" s="1">
        <v>18000</v>
      </c>
      <c r="N1585" s="1">
        <v>8.1</v>
      </c>
      <c r="O1585" s="1">
        <v>213</v>
      </c>
      <c r="P1585" s="1">
        <v>103</v>
      </c>
      <c r="Q1585" s="9">
        <v>125603360</v>
      </c>
      <c r="R1585" s="3">
        <v>60000000</v>
      </c>
    </row>
    <row r="1586" spans="1:18" x14ac:dyDescent="0.25">
      <c r="A1586" s="1" t="s">
        <v>1821</v>
      </c>
      <c r="B1586" s="2">
        <v>35840</v>
      </c>
      <c r="C1586" s="1" t="s">
        <v>32</v>
      </c>
      <c r="D1586" s="1" t="s">
        <v>40</v>
      </c>
      <c r="E1586" s="1" t="s">
        <v>3</v>
      </c>
      <c r="F1586" s="1" t="s">
        <v>4</v>
      </c>
      <c r="G1586" s="1" t="s">
        <v>28</v>
      </c>
      <c r="H1586" s="1" t="s">
        <v>1117</v>
      </c>
      <c r="I1586" s="1" t="s">
        <v>1822</v>
      </c>
      <c r="J1586" s="1">
        <v>2000</v>
      </c>
      <c r="K1586" s="1">
        <v>4478</v>
      </c>
      <c r="L1586" s="1">
        <v>7</v>
      </c>
      <c r="M1586" s="1">
        <v>12000</v>
      </c>
      <c r="N1586" s="1">
        <v>7.5</v>
      </c>
      <c r="O1586" s="1">
        <v>143</v>
      </c>
      <c r="P1586" s="1">
        <v>88</v>
      </c>
      <c r="Q1586" s="9">
        <v>120618403</v>
      </c>
      <c r="R1586" s="3">
        <v>90000000</v>
      </c>
    </row>
    <row r="1587" spans="1:18" x14ac:dyDescent="0.25">
      <c r="A1587" s="1" t="s">
        <v>5235</v>
      </c>
      <c r="B1587" s="2">
        <v>39846</v>
      </c>
      <c r="C1587" s="1" t="s">
        <v>32</v>
      </c>
      <c r="D1587" s="1" t="s">
        <v>77</v>
      </c>
      <c r="E1587" s="1" t="s">
        <v>3</v>
      </c>
      <c r="F1587" s="1" t="s">
        <v>4902</v>
      </c>
      <c r="G1587" s="1" t="s">
        <v>92</v>
      </c>
      <c r="H1587" s="1" t="s">
        <v>5236</v>
      </c>
      <c r="I1587" s="1" t="s">
        <v>5237</v>
      </c>
      <c r="J1587" s="1">
        <v>2000</v>
      </c>
      <c r="K1587" s="1">
        <v>2639</v>
      </c>
      <c r="L1587" s="1">
        <v>662</v>
      </c>
      <c r="M1587" s="1">
        <v>22000</v>
      </c>
      <c r="N1587" s="1">
        <v>8</v>
      </c>
      <c r="O1587" s="1">
        <v>472</v>
      </c>
      <c r="P1587" s="1">
        <v>112</v>
      </c>
      <c r="Q1587" s="9">
        <v>115646235</v>
      </c>
      <c r="R1587" s="3">
        <v>30000000</v>
      </c>
    </row>
    <row r="1588" spans="1:18" x14ac:dyDescent="0.25">
      <c r="A1588" s="1" t="s">
        <v>2837</v>
      </c>
      <c r="B1588" s="2">
        <v>37243</v>
      </c>
      <c r="C1588" s="1" t="s">
        <v>32</v>
      </c>
      <c r="D1588" s="1" t="s">
        <v>77</v>
      </c>
      <c r="E1588" s="1" t="s">
        <v>3</v>
      </c>
      <c r="F1588" s="1" t="s">
        <v>4</v>
      </c>
      <c r="G1588" s="1" t="s">
        <v>84</v>
      </c>
      <c r="H1588" s="1" t="s">
        <v>1354</v>
      </c>
      <c r="I1588" s="1" t="s">
        <v>902</v>
      </c>
      <c r="J1588" s="1">
        <v>2000</v>
      </c>
      <c r="K1588" s="1">
        <v>4499</v>
      </c>
      <c r="L1588" s="1">
        <v>0</v>
      </c>
      <c r="M1588" s="1">
        <v>0</v>
      </c>
      <c r="N1588" s="1">
        <v>5.4</v>
      </c>
      <c r="O1588" s="1">
        <v>122</v>
      </c>
      <c r="P1588" s="1">
        <v>88</v>
      </c>
      <c r="Q1588" s="9">
        <v>112692062</v>
      </c>
      <c r="R1588" s="3">
        <v>35000000</v>
      </c>
    </row>
    <row r="1589" spans="1:18" x14ac:dyDescent="0.25">
      <c r="A1589" s="1" t="s">
        <v>3320</v>
      </c>
      <c r="B1589" s="2">
        <v>37960</v>
      </c>
      <c r="C1589" s="1" t="s">
        <v>32</v>
      </c>
      <c r="D1589" s="1" t="s">
        <v>20</v>
      </c>
      <c r="E1589" s="1" t="s">
        <v>3</v>
      </c>
      <c r="F1589" s="1" t="s">
        <v>4</v>
      </c>
      <c r="G1589" s="1" t="s">
        <v>84</v>
      </c>
      <c r="H1589" s="1" t="s">
        <v>263</v>
      </c>
      <c r="I1589" s="1" t="s">
        <v>2692</v>
      </c>
      <c r="J1589" s="1">
        <v>2000</v>
      </c>
      <c r="K1589" s="1">
        <v>3984</v>
      </c>
      <c r="L1589" s="1">
        <v>70</v>
      </c>
      <c r="M1589" s="1">
        <v>0</v>
      </c>
      <c r="N1589" s="1">
        <v>6.1</v>
      </c>
      <c r="O1589" s="1">
        <v>129</v>
      </c>
      <c r="P1589" s="1">
        <v>97</v>
      </c>
      <c r="Q1589" s="9">
        <v>110222438</v>
      </c>
      <c r="R1589" s="3">
        <v>26000000</v>
      </c>
    </row>
    <row r="1590" spans="1:18" x14ac:dyDescent="0.25">
      <c r="A1590" s="1" t="s">
        <v>2623</v>
      </c>
      <c r="B1590" s="2">
        <v>36989</v>
      </c>
      <c r="C1590" s="1" t="s">
        <v>32</v>
      </c>
      <c r="D1590" s="1" t="s">
        <v>9</v>
      </c>
      <c r="E1590" s="1" t="s">
        <v>3</v>
      </c>
      <c r="F1590" s="1" t="s">
        <v>4</v>
      </c>
      <c r="G1590" s="1" t="s">
        <v>92</v>
      </c>
      <c r="H1590" s="1" t="s">
        <v>2265</v>
      </c>
      <c r="I1590" s="1" t="s">
        <v>274</v>
      </c>
      <c r="J1590" s="1">
        <v>2000</v>
      </c>
      <c r="K1590" s="1">
        <v>4270</v>
      </c>
      <c r="L1590" s="1">
        <v>0</v>
      </c>
      <c r="M1590" s="1">
        <v>10000</v>
      </c>
      <c r="N1590" s="1">
        <v>7.7</v>
      </c>
      <c r="O1590" s="1">
        <v>200</v>
      </c>
      <c r="P1590" s="1">
        <v>152</v>
      </c>
      <c r="Q1590" s="9">
        <v>108638745</v>
      </c>
      <c r="R1590" s="3">
        <v>92000000</v>
      </c>
    </row>
    <row r="1591" spans="1:18" x14ac:dyDescent="0.25">
      <c r="A1591" s="1" t="s">
        <v>3295</v>
      </c>
      <c r="B1591" s="2">
        <v>37949</v>
      </c>
      <c r="C1591" s="1" t="s">
        <v>32</v>
      </c>
      <c r="D1591" s="1" t="s">
        <v>77</v>
      </c>
      <c r="E1591" s="1" t="s">
        <v>3</v>
      </c>
      <c r="F1591" s="1" t="s">
        <v>4</v>
      </c>
      <c r="G1591" s="1" t="s">
        <v>132</v>
      </c>
      <c r="H1591" s="1" t="s">
        <v>787</v>
      </c>
      <c r="I1591" s="1" t="s">
        <v>2315</v>
      </c>
      <c r="J1591" s="1">
        <v>2000</v>
      </c>
      <c r="K1591" s="1">
        <v>4046</v>
      </c>
      <c r="L1591" s="1">
        <v>368</v>
      </c>
      <c r="M1591" s="1">
        <v>0</v>
      </c>
      <c r="N1591" s="1">
        <v>4.8</v>
      </c>
      <c r="O1591" s="1">
        <v>102</v>
      </c>
      <c r="P1591" s="1">
        <v>107</v>
      </c>
      <c r="Q1591" s="9">
        <v>100685880</v>
      </c>
      <c r="R1591" s="3">
        <v>120000000</v>
      </c>
    </row>
    <row r="1592" spans="1:18" x14ac:dyDescent="0.25">
      <c r="A1592" s="1" t="s">
        <v>1448</v>
      </c>
      <c r="B1592" s="2">
        <v>35118</v>
      </c>
      <c r="C1592" s="1" t="s">
        <v>32</v>
      </c>
      <c r="D1592" s="1" t="s">
        <v>33</v>
      </c>
      <c r="E1592" s="1" t="s">
        <v>3</v>
      </c>
      <c r="F1592" s="1" t="s">
        <v>4</v>
      </c>
      <c r="G1592" s="1" t="s">
        <v>28</v>
      </c>
      <c r="H1592" s="1" t="s">
        <v>787</v>
      </c>
      <c r="I1592" s="1" t="s">
        <v>1449</v>
      </c>
      <c r="J1592" s="1">
        <v>2000</v>
      </c>
      <c r="K1592" s="1">
        <v>4842</v>
      </c>
      <c r="L1592" s="1">
        <v>21</v>
      </c>
      <c r="M1592" s="1">
        <v>0</v>
      </c>
      <c r="N1592" s="1">
        <v>6.9</v>
      </c>
      <c r="O1592" s="1">
        <v>80</v>
      </c>
      <c r="P1592" s="1">
        <v>91</v>
      </c>
      <c r="Q1592" s="9">
        <v>100117603</v>
      </c>
      <c r="R1592" s="3">
        <v>100000000</v>
      </c>
    </row>
    <row r="1593" spans="1:18" x14ac:dyDescent="0.25">
      <c r="A1593" s="1" t="s">
        <v>2087</v>
      </c>
      <c r="B1593" s="2">
        <v>36488</v>
      </c>
      <c r="C1593" s="1" t="s">
        <v>32</v>
      </c>
      <c r="D1593" s="1" t="s">
        <v>77</v>
      </c>
      <c r="E1593" s="1" t="s">
        <v>3</v>
      </c>
      <c r="F1593" s="1" t="s">
        <v>4</v>
      </c>
      <c r="G1593" s="1" t="s">
        <v>84</v>
      </c>
      <c r="H1593" s="1" t="s">
        <v>420</v>
      </c>
      <c r="I1593" s="1" t="s">
        <v>2088</v>
      </c>
      <c r="J1593" s="1">
        <v>2000</v>
      </c>
      <c r="K1593" s="1">
        <v>5320</v>
      </c>
      <c r="L1593" s="1">
        <v>16</v>
      </c>
      <c r="M1593" s="1">
        <v>509</v>
      </c>
      <c r="N1593" s="1">
        <v>4.0999999999999996</v>
      </c>
      <c r="O1593" s="1">
        <v>70</v>
      </c>
      <c r="P1593" s="1">
        <v>110</v>
      </c>
      <c r="Q1593" s="9">
        <v>97360069</v>
      </c>
      <c r="R1593" s="3">
        <v>75000000</v>
      </c>
    </row>
    <row r="1594" spans="1:18" x14ac:dyDescent="0.25">
      <c r="A1594" s="1" t="s">
        <v>2741</v>
      </c>
      <c r="B1594" s="2">
        <v>36998</v>
      </c>
      <c r="C1594" s="1" t="s">
        <v>32</v>
      </c>
      <c r="D1594" s="1" t="s">
        <v>20</v>
      </c>
      <c r="E1594" s="1" t="s">
        <v>3</v>
      </c>
      <c r="F1594" s="1" t="s">
        <v>4</v>
      </c>
      <c r="G1594" s="1" t="s">
        <v>132</v>
      </c>
      <c r="H1594" s="1" t="s">
        <v>2742</v>
      </c>
      <c r="I1594" s="1" t="s">
        <v>2743</v>
      </c>
      <c r="J1594" s="1">
        <v>2000</v>
      </c>
      <c r="K1594" s="1">
        <v>4380</v>
      </c>
      <c r="L1594" s="1">
        <v>126</v>
      </c>
      <c r="M1594" s="1">
        <v>0</v>
      </c>
      <c r="N1594" s="1">
        <v>6.2</v>
      </c>
      <c r="O1594" s="1">
        <v>163</v>
      </c>
      <c r="P1594" s="1">
        <v>96</v>
      </c>
      <c r="Q1594" s="9">
        <v>95001351</v>
      </c>
      <c r="R1594" s="3">
        <v>18000000</v>
      </c>
    </row>
    <row r="1595" spans="1:18" x14ac:dyDescent="0.25">
      <c r="A1595" s="1" t="s">
        <v>4846</v>
      </c>
      <c r="B1595" s="2">
        <v>39541</v>
      </c>
      <c r="C1595" s="1" t="s">
        <v>32</v>
      </c>
      <c r="D1595" s="1" t="s">
        <v>40</v>
      </c>
      <c r="E1595" s="1" t="s">
        <v>3</v>
      </c>
      <c r="F1595" s="1" t="s">
        <v>4</v>
      </c>
      <c r="G1595" s="1" t="s">
        <v>84</v>
      </c>
      <c r="H1595" s="1" t="s">
        <v>263</v>
      </c>
      <c r="I1595" s="1" t="s">
        <v>2295</v>
      </c>
      <c r="J1595" s="1">
        <v>2000</v>
      </c>
      <c r="K1595" s="1">
        <v>4729</v>
      </c>
      <c r="L1595" s="1">
        <v>67</v>
      </c>
      <c r="M1595" s="1">
        <v>0</v>
      </c>
      <c r="N1595" s="1">
        <v>3.7</v>
      </c>
      <c r="O1595" s="1">
        <v>100</v>
      </c>
      <c r="P1595" s="1">
        <v>91</v>
      </c>
      <c r="Q1595" s="9">
        <v>94497271</v>
      </c>
      <c r="R1595" s="3">
        <v>20000000</v>
      </c>
    </row>
    <row r="1596" spans="1:18" x14ac:dyDescent="0.25">
      <c r="A1596" s="1" t="s">
        <v>7005</v>
      </c>
      <c r="B1596" s="2">
        <v>42315</v>
      </c>
      <c r="C1596" s="1" t="s">
        <v>32</v>
      </c>
      <c r="D1596" s="1" t="s">
        <v>77</v>
      </c>
      <c r="E1596" s="1" t="s">
        <v>3</v>
      </c>
      <c r="F1596" s="1" t="s">
        <v>4</v>
      </c>
      <c r="G1596" s="1" t="s">
        <v>84</v>
      </c>
      <c r="H1596" s="1" t="s">
        <v>2243</v>
      </c>
      <c r="I1596" s="1" t="s">
        <v>2207</v>
      </c>
      <c r="J1596" s="1">
        <v>2000</v>
      </c>
      <c r="K1596" s="1">
        <v>5046</v>
      </c>
      <c r="L1596" s="1">
        <v>663</v>
      </c>
      <c r="M1596" s="1">
        <v>37000</v>
      </c>
      <c r="N1596" s="1">
        <v>6.5</v>
      </c>
      <c r="O1596" s="1">
        <v>443</v>
      </c>
      <c r="P1596" s="1">
        <v>130</v>
      </c>
      <c r="Q1596" s="9">
        <v>93417865</v>
      </c>
      <c r="R1596" s="3">
        <v>190000000</v>
      </c>
    </row>
    <row r="1597" spans="1:18" x14ac:dyDescent="0.25">
      <c r="A1597" s="1" t="s">
        <v>4442</v>
      </c>
      <c r="B1597" s="2">
        <v>39006</v>
      </c>
      <c r="C1597" s="1" t="s">
        <v>32</v>
      </c>
      <c r="D1597" s="1" t="s">
        <v>20</v>
      </c>
      <c r="E1597" s="1" t="s">
        <v>3</v>
      </c>
      <c r="F1597" s="1" t="s">
        <v>4</v>
      </c>
      <c r="G1597" s="1" t="s">
        <v>132</v>
      </c>
      <c r="H1597" s="1" t="s">
        <v>4443</v>
      </c>
      <c r="I1597" s="1" t="s">
        <v>876</v>
      </c>
      <c r="J1597" s="1">
        <v>2000</v>
      </c>
      <c r="K1597" s="1">
        <v>5855</v>
      </c>
      <c r="L1597" s="1">
        <v>119</v>
      </c>
      <c r="M1597" s="1">
        <v>1000</v>
      </c>
      <c r="N1597" s="1">
        <v>5.0999999999999996</v>
      </c>
      <c r="O1597" s="1">
        <v>151</v>
      </c>
      <c r="P1597" s="1">
        <v>89</v>
      </c>
      <c r="Q1597" s="9">
        <v>90703745</v>
      </c>
      <c r="R1597" s="3">
        <v>45000000</v>
      </c>
    </row>
    <row r="1598" spans="1:18" x14ac:dyDescent="0.25">
      <c r="A1598" s="1" t="s">
        <v>3700</v>
      </c>
      <c r="B1598" s="2">
        <v>38098</v>
      </c>
      <c r="C1598" s="1" t="s">
        <v>32</v>
      </c>
      <c r="D1598" s="1" t="s">
        <v>20</v>
      </c>
      <c r="E1598" s="1" t="s">
        <v>3</v>
      </c>
      <c r="F1598" s="1" t="s">
        <v>4</v>
      </c>
      <c r="G1598" s="1" t="s">
        <v>132</v>
      </c>
      <c r="H1598" s="1" t="s">
        <v>3701</v>
      </c>
      <c r="I1598" s="1" t="s">
        <v>2692</v>
      </c>
      <c r="J1598" s="1">
        <v>2000</v>
      </c>
      <c r="K1598" s="1">
        <v>5032</v>
      </c>
      <c r="L1598" s="1">
        <v>70</v>
      </c>
      <c r="M1598" s="1">
        <v>0</v>
      </c>
      <c r="N1598" s="1">
        <v>7</v>
      </c>
      <c r="O1598" s="1">
        <v>159</v>
      </c>
      <c r="P1598" s="1">
        <v>97</v>
      </c>
      <c r="Q1598" s="9">
        <v>86049418</v>
      </c>
      <c r="R1598" s="3">
        <v>17000000</v>
      </c>
    </row>
    <row r="1599" spans="1:18" x14ac:dyDescent="0.25">
      <c r="A1599" s="1" t="s">
        <v>6597</v>
      </c>
      <c r="B1599" s="2">
        <v>41680</v>
      </c>
      <c r="C1599" s="1" t="s">
        <v>32</v>
      </c>
      <c r="D1599" s="1" t="s">
        <v>20</v>
      </c>
      <c r="E1599" s="1" t="s">
        <v>3</v>
      </c>
      <c r="F1599" s="1" t="s">
        <v>4</v>
      </c>
      <c r="G1599" s="1" t="s">
        <v>84</v>
      </c>
      <c r="H1599" s="1" t="s">
        <v>6055</v>
      </c>
      <c r="I1599" s="1" t="s">
        <v>5519</v>
      </c>
      <c r="J1599" s="1">
        <v>2000</v>
      </c>
      <c r="K1599" s="1">
        <v>4796</v>
      </c>
      <c r="L1599" s="1">
        <v>87</v>
      </c>
      <c r="M1599" s="1">
        <v>16000</v>
      </c>
      <c r="N1599" s="1">
        <v>5.2</v>
      </c>
      <c r="O1599" s="1">
        <v>176</v>
      </c>
      <c r="P1599" s="1">
        <v>118</v>
      </c>
      <c r="Q1599" s="9">
        <v>85911262</v>
      </c>
      <c r="R1599" s="3">
        <v>65000000</v>
      </c>
    </row>
    <row r="1600" spans="1:18" x14ac:dyDescent="0.25">
      <c r="A1600" s="1" t="s">
        <v>506</v>
      </c>
      <c r="B1600" s="2">
        <v>31619</v>
      </c>
      <c r="C1600" s="1" t="s">
        <v>32</v>
      </c>
      <c r="D1600" s="1" t="s">
        <v>77</v>
      </c>
      <c r="E1600" s="1" t="s">
        <v>3</v>
      </c>
      <c r="F1600" s="1" t="s">
        <v>4</v>
      </c>
      <c r="G1600" s="1" t="s">
        <v>92</v>
      </c>
      <c r="H1600" s="1" t="s">
        <v>469</v>
      </c>
      <c r="I1600" s="1" t="s">
        <v>470</v>
      </c>
      <c r="J1600" s="1">
        <v>2000</v>
      </c>
      <c r="K1600" s="1">
        <v>4228</v>
      </c>
      <c r="L1600" s="1">
        <v>0</v>
      </c>
      <c r="M1600" s="1">
        <v>18000</v>
      </c>
      <c r="N1600" s="1">
        <v>8.4</v>
      </c>
      <c r="O1600" s="1">
        <v>250</v>
      </c>
      <c r="P1600" s="1">
        <v>154</v>
      </c>
      <c r="Q1600" s="9">
        <v>85200000</v>
      </c>
      <c r="R1600" s="3">
        <v>18500000</v>
      </c>
    </row>
    <row r="1601" spans="1:18" x14ac:dyDescent="0.25">
      <c r="A1601" s="1" t="s">
        <v>1068</v>
      </c>
      <c r="B1601" s="2">
        <v>34364</v>
      </c>
      <c r="C1601" s="1" t="s">
        <v>32</v>
      </c>
      <c r="D1601" s="1" t="s">
        <v>9</v>
      </c>
      <c r="E1601" s="1" t="s">
        <v>3</v>
      </c>
      <c r="F1601" s="1" t="s">
        <v>4</v>
      </c>
      <c r="G1601" s="1" t="s">
        <v>92</v>
      </c>
      <c r="H1601" s="1" t="s">
        <v>787</v>
      </c>
      <c r="I1601" s="1" t="s">
        <v>370</v>
      </c>
      <c r="J1601" s="1">
        <v>2000</v>
      </c>
      <c r="K1601" s="1">
        <v>3888</v>
      </c>
      <c r="L1601" s="1">
        <v>272</v>
      </c>
      <c r="M1601" s="1">
        <v>0</v>
      </c>
      <c r="N1601" s="1">
        <v>6</v>
      </c>
      <c r="O1601" s="1">
        <v>55</v>
      </c>
      <c r="P1601" s="1">
        <v>128</v>
      </c>
      <c r="Q1601" s="9">
        <v>83000000</v>
      </c>
      <c r="R1601" s="3">
        <v>55000000</v>
      </c>
    </row>
    <row r="1602" spans="1:18" x14ac:dyDescent="0.25">
      <c r="A1602" s="1" t="s">
        <v>3438</v>
      </c>
      <c r="B1602" s="2">
        <v>37753</v>
      </c>
      <c r="C1602" s="1" t="s">
        <v>32</v>
      </c>
      <c r="D1602" s="1" t="s">
        <v>20</v>
      </c>
      <c r="E1602" s="1" t="s">
        <v>3</v>
      </c>
      <c r="F1602" s="1" t="s">
        <v>4</v>
      </c>
      <c r="G1602" s="1" t="s">
        <v>132</v>
      </c>
      <c r="H1602" s="1" t="s">
        <v>3439</v>
      </c>
      <c r="I1602" s="1" t="s">
        <v>858</v>
      </c>
      <c r="J1602" s="1">
        <v>2000</v>
      </c>
      <c r="K1602" s="1">
        <v>4403</v>
      </c>
      <c r="L1602" s="1">
        <v>0</v>
      </c>
      <c r="M1602" s="1">
        <v>0</v>
      </c>
      <c r="N1602" s="1">
        <v>7.1</v>
      </c>
      <c r="O1602" s="1">
        <v>204</v>
      </c>
      <c r="P1602" s="1">
        <v>108</v>
      </c>
      <c r="Q1602" s="9">
        <v>81257845</v>
      </c>
      <c r="R1602" s="3">
        <v>35000000</v>
      </c>
    </row>
    <row r="1603" spans="1:18" x14ac:dyDescent="0.25">
      <c r="A1603" s="1" t="s">
        <v>4863</v>
      </c>
      <c r="B1603" s="2">
        <v>39732</v>
      </c>
      <c r="C1603" s="1" t="s">
        <v>32</v>
      </c>
      <c r="D1603" s="1" t="s">
        <v>77</v>
      </c>
      <c r="E1603" s="1" t="s">
        <v>3</v>
      </c>
      <c r="F1603" s="1" t="s">
        <v>4</v>
      </c>
      <c r="G1603" s="1" t="s">
        <v>132</v>
      </c>
      <c r="H1603" s="1" t="s">
        <v>4161</v>
      </c>
      <c r="I1603" s="1" t="s">
        <v>4864</v>
      </c>
      <c r="J1603" s="1">
        <v>2000</v>
      </c>
      <c r="K1603" s="1">
        <v>3958</v>
      </c>
      <c r="L1603" s="1">
        <v>198</v>
      </c>
      <c r="M1603" s="1">
        <v>0</v>
      </c>
      <c r="N1603" s="1">
        <v>7</v>
      </c>
      <c r="O1603" s="1">
        <v>459</v>
      </c>
      <c r="P1603" s="1">
        <v>85</v>
      </c>
      <c r="Q1603" s="9">
        <v>80034302</v>
      </c>
      <c r="R1603" s="3">
        <v>25000000</v>
      </c>
    </row>
    <row r="1604" spans="1:18" x14ac:dyDescent="0.25">
      <c r="A1604" s="1" t="s">
        <v>6873</v>
      </c>
      <c r="B1604" s="2">
        <v>42234</v>
      </c>
      <c r="C1604" s="1" t="s">
        <v>32</v>
      </c>
      <c r="D1604" s="1" t="s">
        <v>40</v>
      </c>
      <c r="E1604" s="1" t="s">
        <v>3</v>
      </c>
      <c r="F1604" s="1" t="s">
        <v>4</v>
      </c>
      <c r="G1604" s="1" t="s">
        <v>84</v>
      </c>
      <c r="H1604" s="1" t="s">
        <v>6874</v>
      </c>
      <c r="I1604" s="1" t="s">
        <v>5301</v>
      </c>
      <c r="J1604" s="1">
        <v>2000</v>
      </c>
      <c r="K1604" s="1">
        <v>5497</v>
      </c>
      <c r="L1604" s="1">
        <v>11</v>
      </c>
      <c r="M1604" s="1">
        <v>35000</v>
      </c>
      <c r="N1604" s="1">
        <v>6.4</v>
      </c>
      <c r="O1604" s="1">
        <v>218</v>
      </c>
      <c r="P1604" s="1">
        <v>103</v>
      </c>
      <c r="Q1604" s="9">
        <v>80021740</v>
      </c>
      <c r="R1604" s="3">
        <v>58000000</v>
      </c>
    </row>
    <row r="1605" spans="1:18" x14ac:dyDescent="0.25">
      <c r="A1605" s="1" t="s">
        <v>419</v>
      </c>
      <c r="B1605" s="2">
        <v>30495</v>
      </c>
      <c r="C1605" s="1" t="s">
        <v>32</v>
      </c>
      <c r="D1605" s="1" t="s">
        <v>365</v>
      </c>
      <c r="E1605" s="1" t="s">
        <v>3</v>
      </c>
      <c r="F1605" s="1" t="s">
        <v>4</v>
      </c>
      <c r="G1605" s="1" t="s">
        <v>84</v>
      </c>
      <c r="H1605" s="1" t="s">
        <v>420</v>
      </c>
      <c r="I1605" s="1" t="s">
        <v>421</v>
      </c>
      <c r="J1605" s="1">
        <v>2000</v>
      </c>
      <c r="K1605" s="1">
        <v>4537</v>
      </c>
      <c r="L1605" s="1">
        <v>139</v>
      </c>
      <c r="M1605" s="1">
        <v>0</v>
      </c>
      <c r="N1605" s="1">
        <v>7.1</v>
      </c>
      <c r="O1605" s="1">
        <v>84</v>
      </c>
      <c r="P1605" s="1">
        <v>114</v>
      </c>
      <c r="Q1605" s="9">
        <v>79568000</v>
      </c>
      <c r="R1605" s="3">
        <v>12000000</v>
      </c>
    </row>
    <row r="1606" spans="1:18" x14ac:dyDescent="0.25">
      <c r="A1606" s="1" t="s">
        <v>6011</v>
      </c>
      <c r="B1606" s="2">
        <v>40891</v>
      </c>
      <c r="C1606" s="1" t="s">
        <v>32</v>
      </c>
      <c r="D1606" s="1" t="s">
        <v>77</v>
      </c>
      <c r="E1606" s="1" t="s">
        <v>3</v>
      </c>
      <c r="F1606" s="1" t="s">
        <v>4</v>
      </c>
      <c r="G1606" s="1" t="s">
        <v>132</v>
      </c>
      <c r="H1606" s="1" t="s">
        <v>420</v>
      </c>
      <c r="I1606" s="1" t="s">
        <v>1597</v>
      </c>
      <c r="J1606" s="1">
        <v>2000</v>
      </c>
      <c r="K1606" s="1">
        <v>3768</v>
      </c>
      <c r="L1606" s="1">
        <v>420</v>
      </c>
      <c r="M1606" s="1">
        <v>0</v>
      </c>
      <c r="N1606" s="1">
        <v>6.2</v>
      </c>
      <c r="O1606" s="1">
        <v>236</v>
      </c>
      <c r="P1606" s="1">
        <v>104</v>
      </c>
      <c r="Q1606" s="9">
        <v>78009155</v>
      </c>
      <c r="R1606" s="3">
        <v>75000000</v>
      </c>
    </row>
    <row r="1607" spans="1:18" x14ac:dyDescent="0.25">
      <c r="A1607" s="1" t="s">
        <v>5952</v>
      </c>
      <c r="B1607" s="2">
        <v>40783</v>
      </c>
      <c r="C1607" s="1" t="s">
        <v>32</v>
      </c>
      <c r="D1607" s="1" t="s">
        <v>77</v>
      </c>
      <c r="E1607" s="1" t="s">
        <v>3</v>
      </c>
      <c r="F1607" s="1" t="s">
        <v>4</v>
      </c>
      <c r="G1607" s="1" t="s">
        <v>84</v>
      </c>
      <c r="H1607" s="1" t="s">
        <v>4351</v>
      </c>
      <c r="I1607" s="1" t="s">
        <v>225</v>
      </c>
      <c r="J1607" s="1">
        <v>2000</v>
      </c>
      <c r="K1607" s="1">
        <v>4631</v>
      </c>
      <c r="L1607" s="1">
        <v>14000</v>
      </c>
      <c r="M1607" s="1">
        <v>44000</v>
      </c>
      <c r="N1607" s="1">
        <v>7.4</v>
      </c>
      <c r="O1607" s="1">
        <v>440</v>
      </c>
      <c r="P1607" s="1">
        <v>107</v>
      </c>
      <c r="Q1607" s="9">
        <v>77564037</v>
      </c>
      <c r="R1607" s="3">
        <v>135000000</v>
      </c>
    </row>
    <row r="1608" spans="1:18" x14ac:dyDescent="0.25">
      <c r="A1608" s="1" t="s">
        <v>4835</v>
      </c>
      <c r="B1608" s="2">
        <v>39784</v>
      </c>
      <c r="C1608" s="1" t="s">
        <v>32</v>
      </c>
      <c r="D1608" s="1" t="s">
        <v>20</v>
      </c>
      <c r="E1608" s="1" t="s">
        <v>3</v>
      </c>
      <c r="F1608" s="1" t="s">
        <v>4</v>
      </c>
      <c r="G1608" s="1" t="s">
        <v>132</v>
      </c>
      <c r="H1608" s="1" t="s">
        <v>2243</v>
      </c>
      <c r="I1608" s="1" t="s">
        <v>4469</v>
      </c>
      <c r="J1608" s="1">
        <v>2000</v>
      </c>
      <c r="K1608" s="1">
        <v>2978</v>
      </c>
      <c r="L1608" s="1">
        <v>98</v>
      </c>
      <c r="M1608" s="1">
        <v>0</v>
      </c>
      <c r="N1608" s="1">
        <v>6.1</v>
      </c>
      <c r="O1608" s="1">
        <v>175</v>
      </c>
      <c r="P1608" s="1">
        <v>111</v>
      </c>
      <c r="Q1608" s="9">
        <v>76806312</v>
      </c>
      <c r="R1608" s="3">
        <v>30000000</v>
      </c>
    </row>
    <row r="1609" spans="1:18" x14ac:dyDescent="0.25">
      <c r="A1609" s="1" t="s">
        <v>3216</v>
      </c>
      <c r="B1609" s="2">
        <v>37552</v>
      </c>
      <c r="C1609" s="1" t="s">
        <v>32</v>
      </c>
      <c r="D1609" s="1" t="s">
        <v>9</v>
      </c>
      <c r="E1609" s="1" t="s">
        <v>3</v>
      </c>
      <c r="F1609" s="1" t="s">
        <v>4</v>
      </c>
      <c r="G1609" s="1" t="s">
        <v>28</v>
      </c>
      <c r="H1609" s="1" t="s">
        <v>415</v>
      </c>
      <c r="I1609" s="1" t="s">
        <v>3217</v>
      </c>
      <c r="J1609" s="1">
        <v>2000</v>
      </c>
      <c r="K1609" s="1">
        <v>6657</v>
      </c>
      <c r="L1609" s="1">
        <v>102</v>
      </c>
      <c r="M1609" s="1">
        <v>0</v>
      </c>
      <c r="N1609" s="1">
        <v>7</v>
      </c>
      <c r="O1609" s="1">
        <v>92</v>
      </c>
      <c r="P1609" s="1">
        <v>127</v>
      </c>
      <c r="Q1609" s="9">
        <v>75597042</v>
      </c>
      <c r="R1609" s="3">
        <v>20000000</v>
      </c>
    </row>
    <row r="1610" spans="1:18" x14ac:dyDescent="0.25">
      <c r="A1610" s="1" t="s">
        <v>3687</v>
      </c>
      <c r="B1610" s="2">
        <v>38087</v>
      </c>
      <c r="C1610" s="1" t="s">
        <v>32</v>
      </c>
      <c r="D1610" s="1" t="s">
        <v>77</v>
      </c>
      <c r="E1610" s="1" t="s">
        <v>3</v>
      </c>
      <c r="F1610" s="1" t="s">
        <v>4</v>
      </c>
      <c r="G1610" s="1" t="s">
        <v>132</v>
      </c>
      <c r="H1610" s="1" t="s">
        <v>1941</v>
      </c>
      <c r="I1610" s="1" t="s">
        <v>2423</v>
      </c>
      <c r="J1610" s="1">
        <v>2000</v>
      </c>
      <c r="K1610" s="1">
        <v>4496</v>
      </c>
      <c r="L1610" s="1">
        <v>13</v>
      </c>
      <c r="M1610" s="1">
        <v>0</v>
      </c>
      <c r="N1610" s="1">
        <v>6.5</v>
      </c>
      <c r="O1610" s="1">
        <v>125</v>
      </c>
      <c r="P1610" s="1">
        <v>115</v>
      </c>
      <c r="Q1610" s="9">
        <v>74540762</v>
      </c>
      <c r="R1610" s="3">
        <v>55000000</v>
      </c>
    </row>
    <row r="1611" spans="1:18" x14ac:dyDescent="0.25">
      <c r="A1611" s="1" t="s">
        <v>4703</v>
      </c>
      <c r="B1611" s="2">
        <v>39150</v>
      </c>
      <c r="C1611" s="1" t="s">
        <v>32</v>
      </c>
      <c r="D1611" s="1" t="s">
        <v>2</v>
      </c>
      <c r="E1611" s="1" t="s">
        <v>3</v>
      </c>
      <c r="F1611" s="1" t="s">
        <v>4</v>
      </c>
      <c r="G1611" s="1" t="s">
        <v>92</v>
      </c>
      <c r="H1611" s="1" t="s">
        <v>1466</v>
      </c>
      <c r="I1611" s="1" t="s">
        <v>3814</v>
      </c>
      <c r="J1611" s="1">
        <v>2000</v>
      </c>
      <c r="K1611" s="1">
        <v>4738</v>
      </c>
      <c r="L1611" s="1">
        <v>1000</v>
      </c>
      <c r="M1611" s="1">
        <v>21000</v>
      </c>
      <c r="N1611" s="1">
        <v>8.1</v>
      </c>
      <c r="O1611" s="1">
        <v>488</v>
      </c>
      <c r="P1611" s="1">
        <v>122</v>
      </c>
      <c r="Q1611" s="9">
        <v>74273505</v>
      </c>
      <c r="R1611" s="3">
        <v>25000000</v>
      </c>
    </row>
    <row r="1612" spans="1:18" x14ac:dyDescent="0.25">
      <c r="A1612" s="1" t="s">
        <v>3600</v>
      </c>
      <c r="B1612" s="2">
        <v>38247</v>
      </c>
      <c r="C1612" s="1" t="s">
        <v>32</v>
      </c>
      <c r="D1612" s="1" t="s">
        <v>20</v>
      </c>
      <c r="E1612" s="1" t="s">
        <v>3</v>
      </c>
      <c r="F1612" s="1" t="s">
        <v>4</v>
      </c>
      <c r="G1612" s="1" t="s">
        <v>84</v>
      </c>
      <c r="H1612" s="1" t="s">
        <v>263</v>
      </c>
      <c r="I1612" s="1" t="s">
        <v>2607</v>
      </c>
      <c r="J1612" s="1">
        <v>2000</v>
      </c>
      <c r="K1612" s="1">
        <v>6729</v>
      </c>
      <c r="L1612" s="1">
        <v>148</v>
      </c>
      <c r="M1612" s="1">
        <v>0</v>
      </c>
      <c r="N1612" s="1">
        <v>5.2</v>
      </c>
      <c r="O1612" s="1">
        <v>105</v>
      </c>
      <c r="P1612" s="1">
        <v>99</v>
      </c>
      <c r="Q1612" s="9">
        <v>73701902</v>
      </c>
      <c r="R1612" s="3">
        <v>60000000</v>
      </c>
    </row>
    <row r="1613" spans="1:18" x14ac:dyDescent="0.25">
      <c r="A1613" s="1" t="s">
        <v>5117</v>
      </c>
      <c r="B1613" s="2">
        <v>39692</v>
      </c>
      <c r="C1613" s="1" t="s">
        <v>32</v>
      </c>
      <c r="D1613" s="1" t="s">
        <v>2</v>
      </c>
      <c r="E1613" s="1" t="s">
        <v>3</v>
      </c>
      <c r="F1613" s="1" t="s">
        <v>4</v>
      </c>
      <c r="G1613" s="1" t="s">
        <v>132</v>
      </c>
      <c r="H1613" s="1" t="s">
        <v>415</v>
      </c>
      <c r="I1613" s="1" t="s">
        <v>5118</v>
      </c>
      <c r="J1613" s="1">
        <v>2000</v>
      </c>
      <c r="K1613" s="1">
        <v>6775</v>
      </c>
      <c r="L1613" s="1">
        <v>38</v>
      </c>
      <c r="M1613" s="1">
        <v>0</v>
      </c>
      <c r="N1613" s="1">
        <v>6.6</v>
      </c>
      <c r="O1613" s="1">
        <v>235</v>
      </c>
      <c r="P1613" s="1">
        <v>90</v>
      </c>
      <c r="Q1613" s="9">
        <v>72266306</v>
      </c>
      <c r="R1613" s="3">
        <v>40000000</v>
      </c>
    </row>
    <row r="1614" spans="1:18" x14ac:dyDescent="0.25">
      <c r="A1614" s="1" t="s">
        <v>6779</v>
      </c>
      <c r="B1614" s="2">
        <v>41710</v>
      </c>
      <c r="C1614" s="1" t="s">
        <v>32</v>
      </c>
      <c r="D1614" s="1" t="s">
        <v>77</v>
      </c>
      <c r="E1614" s="1" t="s">
        <v>3</v>
      </c>
      <c r="F1614" s="1" t="s">
        <v>4</v>
      </c>
      <c r="G1614" s="1" t="s">
        <v>92</v>
      </c>
      <c r="H1614" s="1" t="s">
        <v>6099</v>
      </c>
      <c r="I1614" s="1" t="s">
        <v>6535</v>
      </c>
      <c r="J1614" s="1">
        <v>2000</v>
      </c>
      <c r="K1614" s="1">
        <v>6807</v>
      </c>
      <c r="L1614" s="1">
        <v>65</v>
      </c>
      <c r="M1614" s="1">
        <v>15000</v>
      </c>
      <c r="N1614" s="1">
        <v>6.5</v>
      </c>
      <c r="O1614" s="1">
        <v>285</v>
      </c>
      <c r="P1614" s="1">
        <v>103</v>
      </c>
      <c r="Q1614" s="9">
        <v>71519230</v>
      </c>
      <c r="R1614" s="3">
        <v>9000000</v>
      </c>
    </row>
    <row r="1615" spans="1:18" x14ac:dyDescent="0.25">
      <c r="A1615" s="1" t="s">
        <v>2264</v>
      </c>
      <c r="B1615" s="2">
        <v>36715</v>
      </c>
      <c r="C1615" s="1" t="s">
        <v>32</v>
      </c>
      <c r="D1615" s="1" t="s">
        <v>40</v>
      </c>
      <c r="E1615" s="1" t="s">
        <v>3</v>
      </c>
      <c r="F1615" s="1" t="s">
        <v>4</v>
      </c>
      <c r="G1615" s="1" t="s">
        <v>28</v>
      </c>
      <c r="H1615" s="1" t="s">
        <v>2265</v>
      </c>
      <c r="I1615" s="1" t="s">
        <v>2266</v>
      </c>
      <c r="J1615" s="1">
        <v>2000</v>
      </c>
      <c r="K1615" s="1">
        <v>4182</v>
      </c>
      <c r="L1615" s="1">
        <v>36</v>
      </c>
      <c r="M1615" s="1">
        <v>372</v>
      </c>
      <c r="N1615" s="1">
        <v>4.8</v>
      </c>
      <c r="O1615" s="1">
        <v>84</v>
      </c>
      <c r="P1615" s="1">
        <v>100</v>
      </c>
      <c r="Q1615" s="9">
        <v>66941559</v>
      </c>
      <c r="R1615" s="3">
        <v>85000000</v>
      </c>
    </row>
    <row r="1616" spans="1:18" x14ac:dyDescent="0.25">
      <c r="A1616" s="1" t="s">
        <v>1498</v>
      </c>
      <c r="B1616" s="2">
        <v>35785</v>
      </c>
      <c r="C1616" s="1" t="s">
        <v>32</v>
      </c>
      <c r="D1616" s="1" t="s">
        <v>77</v>
      </c>
      <c r="E1616" s="1" t="s">
        <v>3</v>
      </c>
      <c r="F1616" s="1" t="s">
        <v>4</v>
      </c>
      <c r="G1616" s="1" t="s">
        <v>132</v>
      </c>
      <c r="H1616" s="1" t="s">
        <v>1499</v>
      </c>
      <c r="I1616" s="1" t="s">
        <v>1146</v>
      </c>
      <c r="J1616" s="1">
        <v>2000</v>
      </c>
      <c r="K1616" s="1">
        <v>3717</v>
      </c>
      <c r="L1616" s="1">
        <v>49</v>
      </c>
      <c r="M1616" s="1">
        <v>0</v>
      </c>
      <c r="N1616" s="1">
        <v>4.5999999999999996</v>
      </c>
      <c r="O1616" s="1">
        <v>119</v>
      </c>
      <c r="P1616" s="1">
        <v>89</v>
      </c>
      <c r="Q1616" s="9">
        <v>65557989</v>
      </c>
      <c r="R1616" s="3">
        <v>45000000</v>
      </c>
    </row>
    <row r="1617" spans="1:18" x14ac:dyDescent="0.25">
      <c r="A1617" s="1" t="s">
        <v>5148</v>
      </c>
      <c r="B1617" s="2">
        <v>39958</v>
      </c>
      <c r="C1617" s="1" t="s">
        <v>32</v>
      </c>
      <c r="D1617" s="1" t="s">
        <v>20</v>
      </c>
      <c r="E1617" s="1" t="s">
        <v>3</v>
      </c>
      <c r="F1617" s="1" t="s">
        <v>4</v>
      </c>
      <c r="G1617" s="1" t="s">
        <v>132</v>
      </c>
      <c r="H1617" s="1" t="s">
        <v>2245</v>
      </c>
      <c r="I1617" s="1" t="s">
        <v>3062</v>
      </c>
      <c r="J1617" s="1">
        <v>2000</v>
      </c>
      <c r="K1617" s="1">
        <v>7009</v>
      </c>
      <c r="L1617" s="1">
        <v>23</v>
      </c>
      <c r="M1617" s="1">
        <v>0</v>
      </c>
      <c r="N1617" s="1">
        <v>6.4</v>
      </c>
      <c r="O1617" s="1">
        <v>191</v>
      </c>
      <c r="P1617" s="1">
        <v>102</v>
      </c>
      <c r="Q1617" s="9">
        <v>64149837</v>
      </c>
      <c r="R1617" s="3">
        <v>20000000</v>
      </c>
    </row>
    <row r="1618" spans="1:18" x14ac:dyDescent="0.25">
      <c r="A1618" s="1" t="s">
        <v>2242</v>
      </c>
      <c r="B1618" s="2">
        <v>36275</v>
      </c>
      <c r="C1618" s="1" t="s">
        <v>32</v>
      </c>
      <c r="D1618" s="1" t="s">
        <v>77</v>
      </c>
      <c r="E1618" s="1" t="s">
        <v>3</v>
      </c>
      <c r="F1618" s="1" t="s">
        <v>4</v>
      </c>
      <c r="G1618" s="1" t="s">
        <v>92</v>
      </c>
      <c r="H1618" s="1" t="s">
        <v>2243</v>
      </c>
      <c r="I1618" s="1" t="s">
        <v>1349</v>
      </c>
      <c r="J1618" s="1">
        <v>2000</v>
      </c>
      <c r="K1618" s="1">
        <v>3743</v>
      </c>
      <c r="L1618" s="1">
        <v>737</v>
      </c>
      <c r="M1618" s="1">
        <v>3000</v>
      </c>
      <c r="N1618" s="1">
        <v>7.1</v>
      </c>
      <c r="O1618" s="1">
        <v>150</v>
      </c>
      <c r="P1618" s="1">
        <v>114</v>
      </c>
      <c r="Q1618" s="9">
        <v>60652036</v>
      </c>
      <c r="R1618" s="3">
        <v>48000000</v>
      </c>
    </row>
    <row r="1619" spans="1:18" x14ac:dyDescent="0.25">
      <c r="A1619" s="1" t="s">
        <v>4838</v>
      </c>
      <c r="B1619" s="2">
        <v>39645</v>
      </c>
      <c r="C1619" s="1" t="s">
        <v>32</v>
      </c>
      <c r="D1619" s="1" t="s">
        <v>20</v>
      </c>
      <c r="E1619" s="1" t="s">
        <v>3</v>
      </c>
      <c r="F1619" s="1" t="s">
        <v>4</v>
      </c>
      <c r="G1619" s="1" t="s">
        <v>132</v>
      </c>
      <c r="H1619" s="1" t="s">
        <v>3701</v>
      </c>
      <c r="I1619" s="1" t="s">
        <v>4839</v>
      </c>
      <c r="J1619" s="1">
        <v>2000</v>
      </c>
      <c r="K1619" s="1">
        <v>6930</v>
      </c>
      <c r="L1619" s="1">
        <v>5</v>
      </c>
      <c r="M1619" s="1">
        <v>0</v>
      </c>
      <c r="N1619" s="1">
        <v>6</v>
      </c>
      <c r="O1619" s="1">
        <v>145</v>
      </c>
      <c r="P1619" s="1">
        <v>99</v>
      </c>
      <c r="Q1619" s="9">
        <v>60269340</v>
      </c>
      <c r="R1619" s="3">
        <v>30000000</v>
      </c>
    </row>
    <row r="1620" spans="1:18" x14ac:dyDescent="0.25">
      <c r="A1620" s="1" t="s">
        <v>1430</v>
      </c>
      <c r="B1620" s="2">
        <v>35336</v>
      </c>
      <c r="C1620" s="1" t="s">
        <v>32</v>
      </c>
      <c r="D1620" s="1" t="s">
        <v>20</v>
      </c>
      <c r="E1620" s="1" t="s">
        <v>3</v>
      </c>
      <c r="F1620" s="1" t="s">
        <v>4</v>
      </c>
      <c r="G1620" s="1" t="s">
        <v>132</v>
      </c>
      <c r="H1620" s="1" t="s">
        <v>420</v>
      </c>
      <c r="I1620" s="1" t="s">
        <v>1431</v>
      </c>
      <c r="J1620" s="1">
        <v>2000</v>
      </c>
      <c r="K1620" s="1">
        <v>3718</v>
      </c>
      <c r="L1620" s="1">
        <v>0</v>
      </c>
      <c r="M1620" s="1">
        <v>0</v>
      </c>
      <c r="N1620" s="1">
        <v>6</v>
      </c>
      <c r="O1620" s="1">
        <v>72</v>
      </c>
      <c r="P1620" s="1">
        <v>96</v>
      </c>
      <c r="Q1620" s="9">
        <v>60154431</v>
      </c>
      <c r="R1620" s="3">
        <v>47000000</v>
      </c>
    </row>
    <row r="1621" spans="1:18" x14ac:dyDescent="0.25">
      <c r="A1621" s="1" t="s">
        <v>5739</v>
      </c>
      <c r="B1621" s="2">
        <v>40439</v>
      </c>
      <c r="C1621" s="1" t="s">
        <v>32</v>
      </c>
      <c r="D1621" s="1" t="s">
        <v>20</v>
      </c>
      <c r="E1621" s="1" t="s">
        <v>3</v>
      </c>
      <c r="F1621" s="1" t="s">
        <v>4</v>
      </c>
      <c r="G1621" s="1" t="s">
        <v>132</v>
      </c>
      <c r="H1621" s="1" t="s">
        <v>1628</v>
      </c>
      <c r="I1621" s="1" t="s">
        <v>4381</v>
      </c>
      <c r="J1621" s="1">
        <v>2000</v>
      </c>
      <c r="K1621" s="1">
        <v>6657</v>
      </c>
      <c r="L1621" s="1">
        <v>0</v>
      </c>
      <c r="M1621" s="1">
        <v>0</v>
      </c>
      <c r="N1621" s="1">
        <v>4.4000000000000004</v>
      </c>
      <c r="O1621" s="1">
        <v>40</v>
      </c>
      <c r="P1621" s="1">
        <v>121</v>
      </c>
      <c r="Q1621" s="9">
        <v>60072596</v>
      </c>
      <c r="R1621" s="3">
        <v>20000000</v>
      </c>
    </row>
    <row r="1622" spans="1:18" x14ac:dyDescent="0.25">
      <c r="A1622" s="1" t="s">
        <v>6308</v>
      </c>
      <c r="B1622" s="2">
        <v>41587</v>
      </c>
      <c r="C1622" s="1" t="s">
        <v>32</v>
      </c>
      <c r="D1622" s="1" t="s">
        <v>61</v>
      </c>
      <c r="E1622" s="1" t="s">
        <v>3</v>
      </c>
      <c r="F1622" s="1" t="s">
        <v>4</v>
      </c>
      <c r="G1622" s="1" t="s">
        <v>92</v>
      </c>
      <c r="H1622" s="1" t="s">
        <v>6055</v>
      </c>
      <c r="I1622" s="1" t="s">
        <v>5927</v>
      </c>
      <c r="J1622" s="1">
        <v>2000</v>
      </c>
      <c r="K1622" s="1">
        <v>4251</v>
      </c>
      <c r="L1622" s="1">
        <v>0</v>
      </c>
      <c r="M1622" s="1">
        <v>83000</v>
      </c>
      <c r="N1622" s="1">
        <v>8.1</v>
      </c>
      <c r="O1622" s="1">
        <v>597</v>
      </c>
      <c r="P1622" s="1">
        <v>134</v>
      </c>
      <c r="Q1622" s="9">
        <v>56667870</v>
      </c>
      <c r="R1622" s="3">
        <v>20000000</v>
      </c>
    </row>
    <row r="1623" spans="1:18" x14ac:dyDescent="0.25">
      <c r="A1623" s="1" t="s">
        <v>1043</v>
      </c>
      <c r="B1623" s="2">
        <v>33988</v>
      </c>
      <c r="C1623" s="1" t="s">
        <v>32</v>
      </c>
      <c r="D1623" s="1" t="s">
        <v>77</v>
      </c>
      <c r="E1623" s="1" t="s">
        <v>3</v>
      </c>
      <c r="F1623" s="1" t="s">
        <v>4</v>
      </c>
      <c r="G1623" s="1" t="s">
        <v>92</v>
      </c>
      <c r="H1623" s="1" t="s">
        <v>469</v>
      </c>
      <c r="I1623" s="1" t="s">
        <v>491</v>
      </c>
      <c r="J1623" s="1">
        <v>2000</v>
      </c>
      <c r="K1623" s="1">
        <v>4453</v>
      </c>
      <c r="L1623" s="1">
        <v>170</v>
      </c>
      <c r="M1623" s="1">
        <v>11000</v>
      </c>
      <c r="N1623" s="1">
        <v>7.8</v>
      </c>
      <c r="O1623" s="1">
        <v>84</v>
      </c>
      <c r="P1623" s="1">
        <v>134</v>
      </c>
      <c r="Q1623" s="9">
        <v>56505065</v>
      </c>
      <c r="R1623" s="3">
        <v>25000000</v>
      </c>
    </row>
    <row r="1624" spans="1:18" x14ac:dyDescent="0.25">
      <c r="A1624" s="1" t="s">
        <v>5573</v>
      </c>
      <c r="B1624" s="2">
        <v>40536</v>
      </c>
      <c r="C1624" s="1" t="s">
        <v>32</v>
      </c>
      <c r="D1624" s="1" t="s">
        <v>77</v>
      </c>
      <c r="E1624" s="1" t="s">
        <v>3</v>
      </c>
      <c r="F1624" s="1" t="s">
        <v>4</v>
      </c>
      <c r="G1624" s="1" t="s">
        <v>84</v>
      </c>
      <c r="H1624" s="1" t="s">
        <v>5191</v>
      </c>
      <c r="I1624" s="1" t="s">
        <v>3617</v>
      </c>
      <c r="J1624" s="1">
        <v>2000</v>
      </c>
      <c r="K1624" s="1">
        <v>4286</v>
      </c>
      <c r="L1624" s="1">
        <v>0</v>
      </c>
      <c r="M1624" s="1">
        <v>16000</v>
      </c>
      <c r="N1624" s="1">
        <v>7</v>
      </c>
      <c r="O1624" s="1">
        <v>188</v>
      </c>
      <c r="P1624" s="1">
        <v>101</v>
      </c>
      <c r="Q1624" s="9">
        <v>55673333</v>
      </c>
      <c r="R1624" s="3">
        <v>80000000</v>
      </c>
    </row>
    <row r="1625" spans="1:18" x14ac:dyDescent="0.25">
      <c r="A1625" s="1" t="s">
        <v>4831</v>
      </c>
      <c r="B1625" s="2">
        <v>39346</v>
      </c>
      <c r="C1625" s="1" t="s">
        <v>32</v>
      </c>
      <c r="D1625" s="1" t="s">
        <v>20</v>
      </c>
      <c r="E1625" s="1" t="s">
        <v>3</v>
      </c>
      <c r="F1625" s="1" t="s">
        <v>4</v>
      </c>
      <c r="G1625" s="1" t="s">
        <v>132</v>
      </c>
      <c r="H1625" s="1" t="s">
        <v>1628</v>
      </c>
      <c r="I1625" s="1" t="s">
        <v>4381</v>
      </c>
      <c r="J1625" s="1">
        <v>2000</v>
      </c>
      <c r="K1625" s="1">
        <v>6510</v>
      </c>
      <c r="L1625" s="1">
        <v>0</v>
      </c>
      <c r="M1625" s="1">
        <v>1000</v>
      </c>
      <c r="N1625" s="1">
        <v>5.6</v>
      </c>
      <c r="O1625" s="1">
        <v>41</v>
      </c>
      <c r="P1625" s="1">
        <v>113</v>
      </c>
      <c r="Q1625" s="9">
        <v>55184721</v>
      </c>
      <c r="R1625" s="3">
        <v>15000000</v>
      </c>
    </row>
    <row r="1626" spans="1:18" x14ac:dyDescent="0.25">
      <c r="A1626" s="1" t="s">
        <v>3744</v>
      </c>
      <c r="B1626" s="2">
        <v>38127</v>
      </c>
      <c r="C1626" s="1" t="s">
        <v>32</v>
      </c>
      <c r="D1626" s="1" t="s">
        <v>91</v>
      </c>
      <c r="E1626" s="1" t="s">
        <v>3</v>
      </c>
      <c r="F1626" s="1" t="s">
        <v>4</v>
      </c>
      <c r="G1626" s="1" t="s">
        <v>92</v>
      </c>
      <c r="H1626" s="1" t="s">
        <v>3745</v>
      </c>
      <c r="I1626" s="1" t="s">
        <v>3746</v>
      </c>
      <c r="J1626" s="1">
        <v>2000</v>
      </c>
      <c r="K1626" s="1">
        <v>5161</v>
      </c>
      <c r="L1626" s="1">
        <v>0</v>
      </c>
      <c r="M1626" s="1">
        <v>0</v>
      </c>
      <c r="N1626" s="1">
        <v>7.7</v>
      </c>
      <c r="O1626" s="1">
        <v>287</v>
      </c>
      <c r="P1626" s="1">
        <v>103</v>
      </c>
      <c r="Q1626" s="9">
        <v>55153403</v>
      </c>
      <c r="R1626" s="3">
        <v>1200000</v>
      </c>
    </row>
    <row r="1627" spans="1:18" x14ac:dyDescent="0.25">
      <c r="A1627" s="1" t="s">
        <v>1627</v>
      </c>
      <c r="B1627" s="2">
        <v>35528</v>
      </c>
      <c r="C1627" s="1" t="s">
        <v>32</v>
      </c>
      <c r="D1627" s="1" t="s">
        <v>77</v>
      </c>
      <c r="E1627" s="1" t="s">
        <v>3</v>
      </c>
      <c r="F1627" s="1" t="s">
        <v>4</v>
      </c>
      <c r="G1627" s="1" t="s">
        <v>92</v>
      </c>
      <c r="H1627" s="1" t="s">
        <v>1628</v>
      </c>
      <c r="I1627" s="1" t="s">
        <v>1629</v>
      </c>
      <c r="J1627" s="1">
        <v>2000</v>
      </c>
      <c r="K1627" s="1">
        <v>7039</v>
      </c>
      <c r="L1627" s="1">
        <v>20</v>
      </c>
      <c r="M1627" s="1">
        <v>0</v>
      </c>
      <c r="N1627" s="1">
        <v>5.2</v>
      </c>
      <c r="O1627" s="1">
        <v>70</v>
      </c>
      <c r="P1627" s="1">
        <v>98</v>
      </c>
      <c r="Q1627" s="9">
        <v>54967359</v>
      </c>
      <c r="R1627" s="3">
        <v>40000000</v>
      </c>
    </row>
    <row r="1628" spans="1:18" x14ac:dyDescent="0.25">
      <c r="A1628" s="1" t="s">
        <v>300</v>
      </c>
      <c r="B1628" s="2">
        <v>29272</v>
      </c>
      <c r="C1628" s="1" t="s">
        <v>32</v>
      </c>
      <c r="D1628" s="1" t="s">
        <v>9</v>
      </c>
      <c r="E1628" s="1" t="s">
        <v>3</v>
      </c>
      <c r="F1628" s="1" t="s">
        <v>4</v>
      </c>
      <c r="G1628" s="1" t="s">
        <v>92</v>
      </c>
      <c r="H1628" s="1" t="s">
        <v>301</v>
      </c>
      <c r="I1628" s="1" t="s">
        <v>302</v>
      </c>
      <c r="J1628" s="1">
        <v>2000</v>
      </c>
      <c r="K1628" s="1">
        <v>5122</v>
      </c>
      <c r="L1628" s="1">
        <v>0</v>
      </c>
      <c r="M1628" s="1">
        <v>0</v>
      </c>
      <c r="N1628" s="1">
        <v>7.8</v>
      </c>
      <c r="O1628" s="1">
        <v>62</v>
      </c>
      <c r="P1628" s="1">
        <v>124</v>
      </c>
      <c r="Q1628" s="9">
        <v>54800000</v>
      </c>
      <c r="R1628" s="3">
        <v>6000000</v>
      </c>
    </row>
    <row r="1629" spans="1:18" x14ac:dyDescent="0.25">
      <c r="A1629" s="1" t="s">
        <v>750</v>
      </c>
      <c r="B1629" s="2">
        <v>32583</v>
      </c>
      <c r="C1629" s="1" t="s">
        <v>32</v>
      </c>
      <c r="D1629" s="1" t="s">
        <v>40</v>
      </c>
      <c r="E1629" s="1" t="s">
        <v>3</v>
      </c>
      <c r="F1629" s="1" t="s">
        <v>4</v>
      </c>
      <c r="G1629" s="1" t="s">
        <v>132</v>
      </c>
      <c r="H1629" s="1" t="s">
        <v>469</v>
      </c>
      <c r="I1629" s="1" t="s">
        <v>470</v>
      </c>
      <c r="J1629" s="1">
        <v>2000</v>
      </c>
      <c r="K1629" s="1">
        <v>4074</v>
      </c>
      <c r="L1629" s="1">
        <v>0</v>
      </c>
      <c r="M1629" s="1">
        <v>0</v>
      </c>
      <c r="N1629" s="1">
        <v>7.6</v>
      </c>
      <c r="O1629" s="1">
        <v>82</v>
      </c>
      <c r="P1629" s="1">
        <v>171</v>
      </c>
      <c r="Q1629" s="9">
        <v>54222000</v>
      </c>
      <c r="R1629" s="3">
        <v>69500000</v>
      </c>
    </row>
    <row r="1630" spans="1:18" x14ac:dyDescent="0.25">
      <c r="A1630" s="1" t="s">
        <v>5616</v>
      </c>
      <c r="B1630" s="2">
        <v>40344</v>
      </c>
      <c r="C1630" s="1" t="s">
        <v>32</v>
      </c>
      <c r="D1630" s="1" t="s">
        <v>77</v>
      </c>
      <c r="E1630" s="1" t="s">
        <v>3</v>
      </c>
      <c r="F1630" s="1" t="s">
        <v>4</v>
      </c>
      <c r="G1630" s="1" t="s">
        <v>92</v>
      </c>
      <c r="H1630" s="1" t="s">
        <v>3864</v>
      </c>
      <c r="I1630" s="1" t="s">
        <v>5174</v>
      </c>
      <c r="J1630" s="1">
        <v>2000</v>
      </c>
      <c r="K1630" s="1">
        <v>4243</v>
      </c>
      <c r="L1630" s="1">
        <v>190</v>
      </c>
      <c r="M1630" s="1">
        <v>17000</v>
      </c>
      <c r="N1630" s="1">
        <v>6.4</v>
      </c>
      <c r="O1630" s="1">
        <v>351</v>
      </c>
      <c r="P1630" s="1">
        <v>107</v>
      </c>
      <c r="Q1630" s="9">
        <v>52000688</v>
      </c>
      <c r="R1630" s="3">
        <v>40000000</v>
      </c>
    </row>
    <row r="1631" spans="1:18" x14ac:dyDescent="0.25">
      <c r="A1631" s="1" t="s">
        <v>2666</v>
      </c>
      <c r="B1631" s="2">
        <v>37190</v>
      </c>
      <c r="C1631" s="1" t="s">
        <v>32</v>
      </c>
      <c r="D1631" s="1" t="s">
        <v>77</v>
      </c>
      <c r="E1631" s="1" t="s">
        <v>3</v>
      </c>
      <c r="F1631" s="1" t="s">
        <v>4</v>
      </c>
      <c r="G1631" s="1" t="s">
        <v>92</v>
      </c>
      <c r="H1631" s="1" t="s">
        <v>1628</v>
      </c>
      <c r="I1631" s="1" t="s">
        <v>2460</v>
      </c>
      <c r="J1631" s="1">
        <v>2000</v>
      </c>
      <c r="K1631" s="1">
        <v>5942</v>
      </c>
      <c r="L1631" s="1">
        <v>43</v>
      </c>
      <c r="M1631" s="1">
        <v>742</v>
      </c>
      <c r="N1631" s="1">
        <v>5.5</v>
      </c>
      <c r="O1631" s="1">
        <v>107</v>
      </c>
      <c r="P1631" s="1">
        <v>101</v>
      </c>
      <c r="Q1631" s="9">
        <v>51758599</v>
      </c>
      <c r="R1631" s="3">
        <v>33000000</v>
      </c>
    </row>
    <row r="1632" spans="1:18" x14ac:dyDescent="0.25">
      <c r="A1632" s="1" t="s">
        <v>1324</v>
      </c>
      <c r="B1632" s="2">
        <v>35065</v>
      </c>
      <c r="C1632" s="1" t="s">
        <v>32</v>
      </c>
      <c r="D1632" s="1" t="s">
        <v>77</v>
      </c>
      <c r="E1632" s="1" t="s">
        <v>3</v>
      </c>
      <c r="F1632" s="1" t="s">
        <v>4</v>
      </c>
      <c r="G1632" s="1" t="s">
        <v>132</v>
      </c>
      <c r="H1632" s="1" t="s">
        <v>415</v>
      </c>
      <c r="I1632" s="1" t="s">
        <v>1323</v>
      </c>
      <c r="J1632" s="1">
        <v>2000</v>
      </c>
      <c r="K1632" s="1">
        <v>2710</v>
      </c>
      <c r="L1632" s="1">
        <v>357</v>
      </c>
      <c r="M1632" s="1">
        <v>0</v>
      </c>
      <c r="N1632" s="1">
        <v>6.4</v>
      </c>
      <c r="O1632" s="1">
        <v>60</v>
      </c>
      <c r="P1632" s="1">
        <v>103</v>
      </c>
      <c r="Q1632" s="9">
        <v>51317350</v>
      </c>
      <c r="R1632" s="3">
        <v>57000000</v>
      </c>
    </row>
    <row r="1633" spans="1:18" x14ac:dyDescent="0.25">
      <c r="A1633" s="1" t="s">
        <v>2530</v>
      </c>
      <c r="B1633" s="2">
        <v>36854</v>
      </c>
      <c r="C1633" s="1" t="s">
        <v>32</v>
      </c>
      <c r="D1633" s="1" t="s">
        <v>40</v>
      </c>
      <c r="E1633" s="1" t="s">
        <v>3</v>
      </c>
      <c r="F1633" s="1" t="s">
        <v>4</v>
      </c>
      <c r="G1633" s="1" t="s">
        <v>84</v>
      </c>
      <c r="H1633" s="1" t="s">
        <v>1499</v>
      </c>
      <c r="I1633" s="1" t="s">
        <v>2531</v>
      </c>
      <c r="J1633" s="1">
        <v>2000</v>
      </c>
      <c r="K1633" s="1">
        <v>3372</v>
      </c>
      <c r="L1633" s="1">
        <v>10</v>
      </c>
      <c r="M1633" s="1">
        <v>0</v>
      </c>
      <c r="N1633" s="1">
        <v>6.9</v>
      </c>
      <c r="O1633" s="1">
        <v>82</v>
      </c>
      <c r="P1633" s="1">
        <v>89</v>
      </c>
      <c r="Q1633" s="9">
        <v>50802661</v>
      </c>
      <c r="R1633" s="3">
        <v>95000000</v>
      </c>
    </row>
    <row r="1634" spans="1:18" x14ac:dyDescent="0.25">
      <c r="A1634" s="1" t="s">
        <v>262</v>
      </c>
      <c r="B1634" s="2">
        <v>28729</v>
      </c>
      <c r="C1634" s="1" t="s">
        <v>32</v>
      </c>
      <c r="D1634" s="1" t="s">
        <v>91</v>
      </c>
      <c r="E1634" s="1" t="s">
        <v>3</v>
      </c>
      <c r="F1634" s="1" t="s">
        <v>4</v>
      </c>
      <c r="G1634" s="1" t="s">
        <v>92</v>
      </c>
      <c r="H1634" s="1" t="s">
        <v>263</v>
      </c>
      <c r="I1634" s="1" t="s">
        <v>264</v>
      </c>
      <c r="J1634" s="1">
        <v>2000</v>
      </c>
      <c r="K1634" s="1">
        <v>4400</v>
      </c>
      <c r="L1634" s="1">
        <v>0</v>
      </c>
      <c r="M1634" s="1">
        <v>12000</v>
      </c>
      <c r="N1634" s="1">
        <v>7.9</v>
      </c>
      <c r="O1634" s="1">
        <v>318</v>
      </c>
      <c r="P1634" s="1">
        <v>101</v>
      </c>
      <c r="Q1634" s="9">
        <v>47000000</v>
      </c>
      <c r="R1634" s="3">
        <v>300000</v>
      </c>
    </row>
    <row r="1635" spans="1:18" x14ac:dyDescent="0.25">
      <c r="A1635" s="1" t="s">
        <v>4131</v>
      </c>
      <c r="B1635" s="2">
        <v>38642</v>
      </c>
      <c r="C1635" s="1" t="s">
        <v>32</v>
      </c>
      <c r="D1635" s="1" t="s">
        <v>77</v>
      </c>
      <c r="E1635" s="1" t="s">
        <v>900</v>
      </c>
      <c r="F1635" s="1" t="s">
        <v>4</v>
      </c>
      <c r="G1635" s="1" t="s">
        <v>84</v>
      </c>
      <c r="H1635" s="1" t="s">
        <v>3745</v>
      </c>
      <c r="I1635" s="1" t="s">
        <v>1205</v>
      </c>
      <c r="J1635" s="1">
        <v>2000</v>
      </c>
      <c r="K1635" s="1">
        <v>2864</v>
      </c>
      <c r="L1635" s="1">
        <v>258</v>
      </c>
      <c r="M1635" s="1">
        <v>951</v>
      </c>
      <c r="N1635" s="1">
        <v>5.9</v>
      </c>
      <c r="O1635" s="1">
        <v>137</v>
      </c>
      <c r="P1635" s="1">
        <v>129</v>
      </c>
      <c r="Q1635" s="9">
        <v>45356386</v>
      </c>
      <c r="R1635" s="3">
        <v>75000000</v>
      </c>
    </row>
    <row r="1636" spans="1:18" x14ac:dyDescent="0.25">
      <c r="A1636" s="1" t="s">
        <v>2360</v>
      </c>
      <c r="B1636" s="2">
        <v>36761</v>
      </c>
      <c r="C1636" s="1" t="s">
        <v>32</v>
      </c>
      <c r="D1636" s="1" t="s">
        <v>2</v>
      </c>
      <c r="E1636" s="1" t="s">
        <v>3</v>
      </c>
      <c r="F1636" s="1" t="s">
        <v>4</v>
      </c>
      <c r="G1636" s="1" t="s">
        <v>132</v>
      </c>
      <c r="H1636" s="1" t="s">
        <v>415</v>
      </c>
      <c r="I1636" s="1" t="s">
        <v>2361</v>
      </c>
      <c r="J1636" s="1">
        <v>2000</v>
      </c>
      <c r="K1636" s="1">
        <v>4045</v>
      </c>
      <c r="L1636" s="1">
        <v>40</v>
      </c>
      <c r="M1636" s="1">
        <v>0</v>
      </c>
      <c r="N1636" s="1">
        <v>7.3</v>
      </c>
      <c r="O1636" s="1">
        <v>168</v>
      </c>
      <c r="P1636" s="1">
        <v>118</v>
      </c>
      <c r="Q1636" s="9">
        <v>44983704</v>
      </c>
      <c r="R1636" s="3">
        <v>31000000</v>
      </c>
    </row>
    <row r="1637" spans="1:18" x14ac:dyDescent="0.25">
      <c r="A1637" s="1" t="s">
        <v>5939</v>
      </c>
      <c r="B1637" s="2">
        <v>40683</v>
      </c>
      <c r="C1637" s="1" t="s">
        <v>32</v>
      </c>
      <c r="D1637" s="1" t="s">
        <v>61</v>
      </c>
      <c r="E1637" s="1" t="s">
        <v>3</v>
      </c>
      <c r="F1637" s="1" t="s">
        <v>4</v>
      </c>
      <c r="G1637" s="1" t="s">
        <v>84</v>
      </c>
      <c r="H1637" s="1" t="s">
        <v>415</v>
      </c>
      <c r="I1637" s="1" t="s">
        <v>3733</v>
      </c>
      <c r="J1637" s="1">
        <v>2000</v>
      </c>
      <c r="K1637" s="1">
        <v>5024</v>
      </c>
      <c r="L1637" s="1">
        <v>80</v>
      </c>
      <c r="M1637" s="1">
        <v>15000</v>
      </c>
      <c r="N1637" s="1">
        <v>7.1</v>
      </c>
      <c r="O1637" s="1">
        <v>110</v>
      </c>
      <c r="P1637" s="1">
        <v>106</v>
      </c>
      <c r="Q1637" s="9">
        <v>43853424</v>
      </c>
      <c r="R1637" s="3">
        <v>18000000</v>
      </c>
    </row>
    <row r="1638" spans="1:18" x14ac:dyDescent="0.25">
      <c r="A1638" s="1" t="s">
        <v>4983</v>
      </c>
      <c r="B1638" s="2">
        <v>39742</v>
      </c>
      <c r="C1638" s="1" t="s">
        <v>32</v>
      </c>
      <c r="D1638" s="1" t="s">
        <v>91</v>
      </c>
      <c r="E1638" s="1" t="s">
        <v>3</v>
      </c>
      <c r="F1638" s="1" t="s">
        <v>4</v>
      </c>
      <c r="G1638" s="1" t="s">
        <v>132</v>
      </c>
      <c r="H1638" s="1" t="s">
        <v>1117</v>
      </c>
      <c r="I1638" s="1" t="s">
        <v>4984</v>
      </c>
      <c r="J1638" s="1">
        <v>2000</v>
      </c>
      <c r="K1638" s="1">
        <v>4867</v>
      </c>
      <c r="L1638" s="1">
        <v>29</v>
      </c>
      <c r="M1638" s="1">
        <v>1000</v>
      </c>
      <c r="N1638" s="1">
        <v>3.9</v>
      </c>
      <c r="O1638" s="1">
        <v>146</v>
      </c>
      <c r="P1638" s="1">
        <v>89</v>
      </c>
      <c r="Q1638" s="9">
        <v>43818159</v>
      </c>
      <c r="R1638" s="3">
        <v>20000000</v>
      </c>
    </row>
    <row r="1639" spans="1:18" x14ac:dyDescent="0.25">
      <c r="A1639" s="1" t="s">
        <v>5521</v>
      </c>
      <c r="B1639" s="2">
        <v>40515</v>
      </c>
      <c r="C1639" s="1" t="s">
        <v>32</v>
      </c>
      <c r="D1639" s="1" t="s">
        <v>2</v>
      </c>
      <c r="E1639" s="1" t="s">
        <v>3</v>
      </c>
      <c r="F1639" s="1" t="s">
        <v>83</v>
      </c>
      <c r="G1639" s="1" t="s">
        <v>92</v>
      </c>
      <c r="H1639" s="1" t="s">
        <v>5239</v>
      </c>
      <c r="I1639" s="1" t="s">
        <v>1205</v>
      </c>
      <c r="J1639" s="1">
        <v>2000</v>
      </c>
      <c r="K1639" s="1">
        <v>7053</v>
      </c>
      <c r="L1639" s="1">
        <v>258</v>
      </c>
      <c r="M1639" s="1">
        <v>0</v>
      </c>
      <c r="N1639" s="1">
        <v>6.6</v>
      </c>
      <c r="O1639" s="1">
        <v>258</v>
      </c>
      <c r="P1639" s="1">
        <v>117</v>
      </c>
      <c r="Q1639" s="9">
        <v>43290977</v>
      </c>
      <c r="R1639" s="3">
        <v>80000000</v>
      </c>
    </row>
    <row r="1640" spans="1:18" x14ac:dyDescent="0.25">
      <c r="A1640" s="1" t="s">
        <v>5654</v>
      </c>
      <c r="B1640" s="2">
        <v>40269</v>
      </c>
      <c r="C1640" s="1" t="s">
        <v>32</v>
      </c>
      <c r="D1640" s="1" t="s">
        <v>9</v>
      </c>
      <c r="E1640" s="1" t="s">
        <v>3</v>
      </c>
      <c r="F1640" s="1" t="s">
        <v>4</v>
      </c>
      <c r="G1640" s="1" t="s">
        <v>132</v>
      </c>
      <c r="H1640" s="1" t="s">
        <v>5655</v>
      </c>
      <c r="I1640" s="1" t="s">
        <v>5025</v>
      </c>
      <c r="J1640" s="1">
        <v>2000</v>
      </c>
      <c r="K1640" s="1">
        <v>4059</v>
      </c>
      <c r="L1640" s="1">
        <v>209</v>
      </c>
      <c r="M1640" s="1">
        <v>16000</v>
      </c>
      <c r="N1640" s="1">
        <v>6.2</v>
      </c>
      <c r="O1640" s="1">
        <v>138</v>
      </c>
      <c r="P1640" s="1">
        <v>107</v>
      </c>
      <c r="Q1640" s="9">
        <v>42385520</v>
      </c>
      <c r="R1640" s="3">
        <v>30000000</v>
      </c>
    </row>
    <row r="1641" spans="1:18" x14ac:dyDescent="0.25">
      <c r="A1641" s="1" t="s">
        <v>5238</v>
      </c>
      <c r="B1641" s="2">
        <v>40065</v>
      </c>
      <c r="C1641" s="1" t="s">
        <v>32</v>
      </c>
      <c r="D1641" s="1" t="s">
        <v>91</v>
      </c>
      <c r="E1641" s="1" t="s">
        <v>3</v>
      </c>
      <c r="F1641" s="1" t="s">
        <v>4</v>
      </c>
      <c r="G1641" s="1" t="s">
        <v>132</v>
      </c>
      <c r="H1641" s="1" t="s">
        <v>5239</v>
      </c>
      <c r="I1641" s="1" t="s">
        <v>577</v>
      </c>
      <c r="J1641" s="1">
        <v>2000</v>
      </c>
      <c r="K1641" s="1">
        <v>5642</v>
      </c>
      <c r="L1641" s="1">
        <v>0</v>
      </c>
      <c r="M1641" s="1">
        <v>11000</v>
      </c>
      <c r="N1641" s="1">
        <v>6.6</v>
      </c>
      <c r="O1641" s="1">
        <v>397</v>
      </c>
      <c r="P1641" s="1">
        <v>99</v>
      </c>
      <c r="Q1641" s="9">
        <v>42057340</v>
      </c>
      <c r="R1641" s="3">
        <v>30000000</v>
      </c>
    </row>
    <row r="1642" spans="1:18" x14ac:dyDescent="0.25">
      <c r="A1642" s="1" t="s">
        <v>5574</v>
      </c>
      <c r="B1642" s="2">
        <v>40428</v>
      </c>
      <c r="C1642" s="1" t="s">
        <v>32</v>
      </c>
      <c r="D1642" s="1" t="s">
        <v>77</v>
      </c>
      <c r="E1642" s="1" t="s">
        <v>3</v>
      </c>
      <c r="F1642" s="1" t="s">
        <v>4</v>
      </c>
      <c r="G1642" s="1" t="s">
        <v>92</v>
      </c>
      <c r="H1642" s="1" t="s">
        <v>415</v>
      </c>
      <c r="I1642" s="1" t="s">
        <v>5575</v>
      </c>
      <c r="J1642" s="1">
        <v>2000</v>
      </c>
      <c r="K1642" s="1">
        <v>3889</v>
      </c>
      <c r="L1642" s="1">
        <v>124</v>
      </c>
      <c r="M1642" s="1">
        <v>0</v>
      </c>
      <c r="N1642" s="1">
        <v>5.2</v>
      </c>
      <c r="O1642" s="1">
        <v>226</v>
      </c>
      <c r="P1642" s="1">
        <v>100</v>
      </c>
      <c r="Q1642" s="9">
        <v>40168080</v>
      </c>
      <c r="R1642" s="3">
        <v>26000000</v>
      </c>
    </row>
    <row r="1643" spans="1:18" x14ac:dyDescent="0.25">
      <c r="A1643" s="1" t="s">
        <v>5489</v>
      </c>
      <c r="B1643" s="2">
        <v>40327</v>
      </c>
      <c r="C1643" s="1" t="s">
        <v>32</v>
      </c>
      <c r="D1643" s="1" t="s">
        <v>9</v>
      </c>
      <c r="E1643" s="1" t="s">
        <v>3</v>
      </c>
      <c r="F1643" s="1" t="s">
        <v>4</v>
      </c>
      <c r="G1643" s="1" t="s">
        <v>132</v>
      </c>
      <c r="H1643" s="1" t="s">
        <v>2182</v>
      </c>
      <c r="I1643" s="1" t="s">
        <v>5490</v>
      </c>
      <c r="J1643" s="1">
        <v>2000</v>
      </c>
      <c r="K1643" s="1">
        <v>4315</v>
      </c>
      <c r="L1643" s="1">
        <v>59</v>
      </c>
      <c r="M1643" s="1">
        <v>19000</v>
      </c>
      <c r="N1643" s="1">
        <v>6.4</v>
      </c>
      <c r="O1643" s="1">
        <v>197</v>
      </c>
      <c r="P1643" s="1">
        <v>119</v>
      </c>
      <c r="Q1643" s="9">
        <v>39440655</v>
      </c>
      <c r="R1643" s="3">
        <v>55000000</v>
      </c>
    </row>
    <row r="1644" spans="1:18" x14ac:dyDescent="0.25">
      <c r="A1644" s="1" t="s">
        <v>4160</v>
      </c>
      <c r="B1644" s="2">
        <v>38458</v>
      </c>
      <c r="C1644" s="1" t="s">
        <v>32</v>
      </c>
      <c r="D1644" s="1" t="s">
        <v>20</v>
      </c>
      <c r="E1644" s="1" t="s">
        <v>3</v>
      </c>
      <c r="F1644" s="1" t="s">
        <v>4</v>
      </c>
      <c r="G1644" s="1" t="s">
        <v>84</v>
      </c>
      <c r="H1644" s="1" t="s">
        <v>4161</v>
      </c>
      <c r="I1644" s="1" t="s">
        <v>4162</v>
      </c>
      <c r="J1644" s="1">
        <v>2000</v>
      </c>
      <c r="K1644" s="1">
        <v>6862</v>
      </c>
      <c r="L1644" s="1">
        <v>42</v>
      </c>
      <c r="M1644" s="1">
        <v>0</v>
      </c>
      <c r="N1644" s="1">
        <v>6.6</v>
      </c>
      <c r="O1644" s="1">
        <v>88</v>
      </c>
      <c r="P1644" s="1">
        <v>119</v>
      </c>
      <c r="Q1644" s="9">
        <v>39008741</v>
      </c>
      <c r="R1644" s="3">
        <v>25000000</v>
      </c>
    </row>
    <row r="1645" spans="1:18" x14ac:dyDescent="0.25">
      <c r="A1645" s="1" t="s">
        <v>5941</v>
      </c>
      <c r="B1645" s="2">
        <v>40877</v>
      </c>
      <c r="C1645" s="1" t="s">
        <v>32</v>
      </c>
      <c r="D1645" s="1" t="s">
        <v>77</v>
      </c>
      <c r="E1645" s="1" t="s">
        <v>3</v>
      </c>
      <c r="F1645" s="1" t="s">
        <v>4</v>
      </c>
      <c r="G1645" s="1" t="s">
        <v>84</v>
      </c>
      <c r="H1645" s="1" t="s">
        <v>1354</v>
      </c>
      <c r="I1645" s="1" t="s">
        <v>902</v>
      </c>
      <c r="J1645" s="1">
        <v>2000</v>
      </c>
      <c r="K1645" s="1">
        <v>4311</v>
      </c>
      <c r="L1645" s="1">
        <v>0</v>
      </c>
      <c r="M1645" s="1">
        <v>0</v>
      </c>
      <c r="N1645" s="1">
        <v>3.6</v>
      </c>
      <c r="O1645" s="1">
        <v>76</v>
      </c>
      <c r="P1645" s="1">
        <v>89</v>
      </c>
      <c r="Q1645" s="9">
        <v>38536376</v>
      </c>
      <c r="R1645" s="3">
        <v>27000000</v>
      </c>
    </row>
    <row r="1646" spans="1:18" x14ac:dyDescent="0.25">
      <c r="A1646" s="1" t="s">
        <v>468</v>
      </c>
      <c r="B1646" s="2">
        <v>30932</v>
      </c>
      <c r="C1646" s="1" t="s">
        <v>32</v>
      </c>
      <c r="D1646" s="1" t="s">
        <v>77</v>
      </c>
      <c r="E1646" s="1" t="s">
        <v>3</v>
      </c>
      <c r="F1646" s="1" t="s">
        <v>83</v>
      </c>
      <c r="G1646" s="1" t="s">
        <v>92</v>
      </c>
      <c r="H1646" s="1" t="s">
        <v>469</v>
      </c>
      <c r="I1646" s="1" t="s">
        <v>470</v>
      </c>
      <c r="J1646" s="1">
        <v>2000</v>
      </c>
      <c r="K1646" s="1">
        <v>3582</v>
      </c>
      <c r="L1646" s="1">
        <v>0</v>
      </c>
      <c r="M1646" s="1">
        <v>13000</v>
      </c>
      <c r="N1646" s="1">
        <v>8.1</v>
      </c>
      <c r="O1646" s="1">
        <v>204</v>
      </c>
      <c r="P1646" s="1">
        <v>107</v>
      </c>
      <c r="Q1646" s="9">
        <v>38400000</v>
      </c>
      <c r="R1646" s="3">
        <v>6500000</v>
      </c>
    </row>
    <row r="1647" spans="1:18" x14ac:dyDescent="0.25">
      <c r="A1647" s="1" t="s">
        <v>5924</v>
      </c>
      <c r="B1647" s="2">
        <v>40587</v>
      </c>
      <c r="C1647" s="1" t="s">
        <v>32</v>
      </c>
      <c r="D1647" s="1" t="s">
        <v>91</v>
      </c>
      <c r="E1647" s="1" t="s">
        <v>3</v>
      </c>
      <c r="F1647" s="1" t="s">
        <v>4</v>
      </c>
      <c r="G1647" s="1" t="s">
        <v>92</v>
      </c>
      <c r="H1647" s="1" t="s">
        <v>5925</v>
      </c>
      <c r="I1647" s="1" t="s">
        <v>427</v>
      </c>
      <c r="J1647" s="1">
        <v>2000</v>
      </c>
      <c r="K1647" s="1">
        <v>4486</v>
      </c>
      <c r="L1647" s="1">
        <v>0</v>
      </c>
      <c r="M1647" s="1">
        <v>26000</v>
      </c>
      <c r="N1647" s="1">
        <v>6.2</v>
      </c>
      <c r="O1647" s="1">
        <v>420</v>
      </c>
      <c r="P1647" s="1">
        <v>111</v>
      </c>
      <c r="Q1647" s="9">
        <v>38176892</v>
      </c>
      <c r="R1647" s="3">
        <v>40000000</v>
      </c>
    </row>
    <row r="1648" spans="1:18" x14ac:dyDescent="0.25">
      <c r="A1648" s="1" t="s">
        <v>6804</v>
      </c>
      <c r="B1648" s="2">
        <v>41802</v>
      </c>
      <c r="C1648" s="1" t="s">
        <v>32</v>
      </c>
      <c r="D1648" s="1" t="s">
        <v>40</v>
      </c>
      <c r="E1648" s="1" t="s">
        <v>3</v>
      </c>
      <c r="F1648" s="1" t="s">
        <v>4</v>
      </c>
      <c r="G1648" s="1" t="s">
        <v>92</v>
      </c>
      <c r="H1648" s="1" t="s">
        <v>4254</v>
      </c>
      <c r="I1648" s="1" t="s">
        <v>5444</v>
      </c>
      <c r="J1648" s="1">
        <v>2000</v>
      </c>
      <c r="K1648" s="1">
        <v>4896</v>
      </c>
      <c r="L1648" s="1">
        <v>212</v>
      </c>
      <c r="M1648" s="1">
        <v>38000</v>
      </c>
      <c r="N1648" s="1">
        <v>7.1</v>
      </c>
      <c r="O1648" s="1">
        <v>349</v>
      </c>
      <c r="P1648" s="1">
        <v>115</v>
      </c>
      <c r="Q1648" s="9">
        <v>37877959</v>
      </c>
      <c r="R1648" s="3">
        <v>15000000</v>
      </c>
    </row>
    <row r="1649" spans="1:18" x14ac:dyDescent="0.25">
      <c r="A1649" s="1" t="s">
        <v>3000</v>
      </c>
      <c r="B1649" s="2">
        <v>37306</v>
      </c>
      <c r="C1649" s="1" t="s">
        <v>32</v>
      </c>
      <c r="D1649" s="1" t="s">
        <v>77</v>
      </c>
      <c r="E1649" s="1" t="s">
        <v>3</v>
      </c>
      <c r="F1649" s="1" t="s">
        <v>4</v>
      </c>
      <c r="G1649" s="1" t="s">
        <v>84</v>
      </c>
      <c r="H1649" s="1" t="s">
        <v>469</v>
      </c>
      <c r="I1649" s="1" t="s">
        <v>1422</v>
      </c>
      <c r="J1649" s="1">
        <v>2000</v>
      </c>
      <c r="K1649" s="1">
        <v>3917</v>
      </c>
      <c r="L1649" s="1">
        <v>906</v>
      </c>
      <c r="M1649" s="1">
        <v>874</v>
      </c>
      <c r="N1649" s="1">
        <v>5.2</v>
      </c>
      <c r="O1649" s="1">
        <v>69</v>
      </c>
      <c r="P1649" s="1">
        <v>94</v>
      </c>
      <c r="Q1649" s="9">
        <v>36985501</v>
      </c>
      <c r="R1649" s="3">
        <v>26000000</v>
      </c>
    </row>
    <row r="1650" spans="1:18" x14ac:dyDescent="0.25">
      <c r="A1650" s="1" t="s">
        <v>4641</v>
      </c>
      <c r="B1650" s="2">
        <v>39391</v>
      </c>
      <c r="C1650" s="1" t="s">
        <v>32</v>
      </c>
      <c r="D1650" s="1" t="s">
        <v>61</v>
      </c>
      <c r="E1650" s="1" t="s">
        <v>3</v>
      </c>
      <c r="F1650" s="1" t="s">
        <v>11</v>
      </c>
      <c r="G1650" s="1" t="s">
        <v>132</v>
      </c>
      <c r="H1650" s="1" t="s">
        <v>3946</v>
      </c>
      <c r="I1650" s="1" t="s">
        <v>1809</v>
      </c>
      <c r="J1650" s="1">
        <v>2000</v>
      </c>
      <c r="K1650" s="1">
        <v>3994</v>
      </c>
      <c r="L1650" s="1">
        <v>98</v>
      </c>
      <c r="M1650" s="1">
        <v>10000</v>
      </c>
      <c r="N1650" s="1">
        <v>7.5</v>
      </c>
      <c r="O1650" s="1">
        <v>84</v>
      </c>
      <c r="P1650" s="1">
        <v>123</v>
      </c>
      <c r="Q1650" s="9">
        <v>36581633</v>
      </c>
      <c r="R1650" s="3">
        <v>21000000</v>
      </c>
    </row>
    <row r="1651" spans="1:18" x14ac:dyDescent="0.25">
      <c r="A1651" s="1" t="s">
        <v>6785</v>
      </c>
      <c r="B1651" s="2">
        <v>41883</v>
      </c>
      <c r="C1651" s="1" t="s">
        <v>32</v>
      </c>
      <c r="D1651" s="1" t="s">
        <v>20</v>
      </c>
      <c r="E1651" s="1" t="s">
        <v>3</v>
      </c>
      <c r="F1651" s="1" t="s">
        <v>4</v>
      </c>
      <c r="G1651" s="1" t="s">
        <v>92</v>
      </c>
      <c r="H1651" s="1" t="s">
        <v>3701</v>
      </c>
      <c r="I1651" s="1" t="s">
        <v>2969</v>
      </c>
      <c r="J1651" s="1">
        <v>2000</v>
      </c>
      <c r="K1651" s="1">
        <v>4662</v>
      </c>
      <c r="L1651" s="1">
        <v>189</v>
      </c>
      <c r="M1651" s="1">
        <v>14000</v>
      </c>
      <c r="N1651" s="1">
        <v>6.6</v>
      </c>
      <c r="O1651" s="1">
        <v>156</v>
      </c>
      <c r="P1651" s="1">
        <v>103</v>
      </c>
      <c r="Q1651" s="9">
        <v>34290142</v>
      </c>
      <c r="R1651" s="3">
        <v>19800000</v>
      </c>
    </row>
    <row r="1652" spans="1:18" x14ac:dyDescent="0.25">
      <c r="A1652" s="1" t="s">
        <v>5510</v>
      </c>
      <c r="B1652" s="2">
        <v>40530</v>
      </c>
      <c r="C1652" s="1" t="s">
        <v>32</v>
      </c>
      <c r="D1652" s="1" t="s">
        <v>91</v>
      </c>
      <c r="E1652" s="1" t="s">
        <v>3</v>
      </c>
      <c r="F1652" s="1" t="s">
        <v>4</v>
      </c>
      <c r="G1652" s="1" t="s">
        <v>132</v>
      </c>
      <c r="H1652" s="1" t="s">
        <v>5239</v>
      </c>
      <c r="I1652" s="1" t="s">
        <v>4991</v>
      </c>
      <c r="J1652" s="1">
        <v>2000</v>
      </c>
      <c r="K1652" s="1">
        <v>5628</v>
      </c>
      <c r="L1652" s="1">
        <v>66</v>
      </c>
      <c r="M1652" s="1">
        <v>16000</v>
      </c>
      <c r="N1652" s="1">
        <v>6.3</v>
      </c>
      <c r="O1652" s="1">
        <v>273</v>
      </c>
      <c r="P1652" s="1">
        <v>80</v>
      </c>
      <c r="Q1652" s="9">
        <v>33583175</v>
      </c>
      <c r="R1652" s="3">
        <v>10000000</v>
      </c>
    </row>
    <row r="1653" spans="1:18" x14ac:dyDescent="0.25">
      <c r="A1653" s="1" t="s">
        <v>1116</v>
      </c>
      <c r="B1653" s="2">
        <v>34359</v>
      </c>
      <c r="C1653" s="1" t="s">
        <v>32</v>
      </c>
      <c r="D1653" s="1" t="s">
        <v>77</v>
      </c>
      <c r="E1653" s="1" t="s">
        <v>3</v>
      </c>
      <c r="F1653" s="1" t="s">
        <v>79</v>
      </c>
      <c r="G1653" s="1" t="s">
        <v>132</v>
      </c>
      <c r="H1653" s="1" t="s">
        <v>1117</v>
      </c>
      <c r="I1653" s="1" t="s">
        <v>1118</v>
      </c>
      <c r="J1653" s="1">
        <v>2000</v>
      </c>
      <c r="K1653" s="1">
        <v>5443</v>
      </c>
      <c r="L1653" s="1">
        <v>133</v>
      </c>
      <c r="M1653" s="1">
        <v>0</v>
      </c>
      <c r="N1653" s="1">
        <v>3.8</v>
      </c>
      <c r="O1653" s="1">
        <v>63</v>
      </c>
      <c r="P1653" s="1">
        <v>102</v>
      </c>
      <c r="Q1653" s="9">
        <v>33423521</v>
      </c>
      <c r="R1653" s="3">
        <v>35000000</v>
      </c>
    </row>
    <row r="1654" spans="1:18" x14ac:dyDescent="0.25">
      <c r="A1654" s="1" t="s">
        <v>1423</v>
      </c>
      <c r="B1654" s="2">
        <v>35192</v>
      </c>
      <c r="C1654" s="1" t="s">
        <v>32</v>
      </c>
      <c r="D1654" s="1" t="s">
        <v>20</v>
      </c>
      <c r="E1654" s="1" t="s">
        <v>3</v>
      </c>
      <c r="F1654" s="1" t="s">
        <v>4</v>
      </c>
      <c r="G1654" s="1" t="s">
        <v>92</v>
      </c>
      <c r="H1654" s="1" t="s">
        <v>787</v>
      </c>
      <c r="I1654" s="1" t="s">
        <v>1424</v>
      </c>
      <c r="J1654" s="1">
        <v>2000</v>
      </c>
      <c r="K1654" s="1">
        <v>3016</v>
      </c>
      <c r="L1654" s="1">
        <v>31</v>
      </c>
      <c r="M1654" s="1">
        <v>877</v>
      </c>
      <c r="N1654" s="1">
        <v>4.3</v>
      </c>
      <c r="O1654" s="1">
        <v>51</v>
      </c>
      <c r="P1654" s="1">
        <v>117</v>
      </c>
      <c r="Q1654" s="9">
        <v>32800000</v>
      </c>
      <c r="R1654" s="3">
        <v>40000000</v>
      </c>
    </row>
    <row r="1655" spans="1:18" x14ac:dyDescent="0.25">
      <c r="A1655" s="1" t="s">
        <v>5643</v>
      </c>
      <c r="B1655" s="2">
        <v>40541</v>
      </c>
      <c r="C1655" s="1" t="s">
        <v>32</v>
      </c>
      <c r="D1655" s="1" t="s">
        <v>20</v>
      </c>
      <c r="E1655" s="1" t="s">
        <v>3</v>
      </c>
      <c r="F1655" s="1" t="s">
        <v>4</v>
      </c>
      <c r="G1655" s="1" t="s">
        <v>92</v>
      </c>
      <c r="H1655" s="1" t="s">
        <v>4161</v>
      </c>
      <c r="I1655" s="1" t="s">
        <v>5644</v>
      </c>
      <c r="J1655" s="1">
        <v>2000</v>
      </c>
      <c r="K1655" s="1">
        <v>5707</v>
      </c>
      <c r="L1655" s="1">
        <v>14</v>
      </c>
      <c r="M1655" s="1">
        <v>0</v>
      </c>
      <c r="N1655" s="1">
        <v>6.4</v>
      </c>
      <c r="O1655" s="1">
        <v>180</v>
      </c>
      <c r="P1655" s="1">
        <v>104</v>
      </c>
      <c r="Q1655" s="9">
        <v>31584722</v>
      </c>
      <c r="R1655" s="3">
        <v>20000000</v>
      </c>
    </row>
    <row r="1656" spans="1:18" x14ac:dyDescent="0.25">
      <c r="A1656" s="1" t="s">
        <v>803</v>
      </c>
      <c r="B1656" s="2">
        <v>33062</v>
      </c>
      <c r="C1656" s="1" t="s">
        <v>32</v>
      </c>
      <c r="D1656" s="1" t="s">
        <v>77</v>
      </c>
      <c r="E1656" s="1" t="s">
        <v>3</v>
      </c>
      <c r="F1656" s="1" t="s">
        <v>4</v>
      </c>
      <c r="G1656" s="1" t="s">
        <v>92</v>
      </c>
      <c r="H1656" s="1" t="s">
        <v>301</v>
      </c>
      <c r="I1656" s="1" t="s">
        <v>702</v>
      </c>
      <c r="J1656" s="1">
        <v>2000</v>
      </c>
      <c r="K1656" s="1">
        <v>4722</v>
      </c>
      <c r="L1656" s="1">
        <v>81</v>
      </c>
      <c r="M1656" s="1">
        <v>0</v>
      </c>
      <c r="N1656" s="1">
        <v>6.2</v>
      </c>
      <c r="O1656" s="1">
        <v>119</v>
      </c>
      <c r="P1656" s="1">
        <v>103</v>
      </c>
      <c r="Q1656" s="9">
        <v>30669413</v>
      </c>
      <c r="R1656" s="3">
        <v>35000000</v>
      </c>
    </row>
    <row r="1657" spans="1:18" x14ac:dyDescent="0.25">
      <c r="A1657" s="1" t="s">
        <v>6619</v>
      </c>
      <c r="B1657" s="2">
        <v>41668</v>
      </c>
      <c r="C1657" s="1" t="s">
        <v>32</v>
      </c>
      <c r="D1657" s="1" t="s">
        <v>91</v>
      </c>
      <c r="E1657" s="1" t="s">
        <v>3</v>
      </c>
      <c r="F1657" s="1" t="s">
        <v>4</v>
      </c>
      <c r="G1657" s="1" t="s">
        <v>92</v>
      </c>
      <c r="H1657" s="1" t="s">
        <v>5842</v>
      </c>
      <c r="I1657" s="1" t="s">
        <v>4117</v>
      </c>
      <c r="J1657" s="1">
        <v>2000</v>
      </c>
      <c r="K1657" s="1">
        <v>5697</v>
      </c>
      <c r="L1657" s="1">
        <v>301</v>
      </c>
      <c r="M1657" s="1">
        <v>18000</v>
      </c>
      <c r="N1657" s="1">
        <v>6.2</v>
      </c>
      <c r="O1657" s="1">
        <v>242</v>
      </c>
      <c r="P1657" s="1">
        <v>118</v>
      </c>
      <c r="Q1657" s="9">
        <v>30523568</v>
      </c>
      <c r="R1657" s="3">
        <v>30000000</v>
      </c>
    </row>
    <row r="1658" spans="1:18" x14ac:dyDescent="0.25">
      <c r="A1658" s="1" t="s">
        <v>3048</v>
      </c>
      <c r="B1658" s="2">
        <v>37460</v>
      </c>
      <c r="C1658" s="1" t="s">
        <v>32</v>
      </c>
      <c r="D1658" s="1" t="s">
        <v>20</v>
      </c>
      <c r="E1658" s="1" t="s">
        <v>3</v>
      </c>
      <c r="F1658" s="1" t="s">
        <v>4</v>
      </c>
      <c r="G1658" s="1" t="s">
        <v>92</v>
      </c>
      <c r="H1658" s="1" t="s">
        <v>263</v>
      </c>
      <c r="I1658" s="1" t="s">
        <v>3049</v>
      </c>
      <c r="J1658" s="1">
        <v>2000</v>
      </c>
      <c r="K1658" s="1">
        <v>5440</v>
      </c>
      <c r="L1658" s="1">
        <v>28</v>
      </c>
      <c r="M1658" s="1">
        <v>0</v>
      </c>
      <c r="N1658" s="1">
        <v>4.0999999999999996</v>
      </c>
      <c r="O1658" s="1">
        <v>151</v>
      </c>
      <c r="P1658" s="1">
        <v>94</v>
      </c>
      <c r="Q1658" s="9">
        <v>30259652</v>
      </c>
      <c r="R1658" s="3">
        <v>15000000</v>
      </c>
    </row>
    <row r="1659" spans="1:18" x14ac:dyDescent="0.25">
      <c r="A1659" s="1" t="s">
        <v>3345</v>
      </c>
      <c r="B1659" s="2">
        <v>37800</v>
      </c>
      <c r="C1659" s="1" t="s">
        <v>32</v>
      </c>
      <c r="D1659" s="1" t="s">
        <v>9</v>
      </c>
      <c r="E1659" s="1" t="s">
        <v>3</v>
      </c>
      <c r="F1659" s="1" t="s">
        <v>4</v>
      </c>
      <c r="G1659" s="1" t="s">
        <v>132</v>
      </c>
      <c r="H1659" s="1" t="s">
        <v>3346</v>
      </c>
      <c r="I1659" s="1" t="s">
        <v>3347</v>
      </c>
      <c r="J1659" s="1">
        <v>2000</v>
      </c>
      <c r="K1659" s="1">
        <v>4868</v>
      </c>
      <c r="L1659" s="1">
        <v>23</v>
      </c>
      <c r="M1659" s="1">
        <v>0</v>
      </c>
      <c r="N1659" s="1">
        <v>5.3</v>
      </c>
      <c r="O1659" s="1">
        <v>97</v>
      </c>
      <c r="P1659" s="1">
        <v>94</v>
      </c>
      <c r="Q1659" s="9">
        <v>30222640</v>
      </c>
      <c r="R1659" s="3">
        <v>25000000</v>
      </c>
    </row>
    <row r="1660" spans="1:18" x14ac:dyDescent="0.25">
      <c r="A1660" s="1" t="s">
        <v>2491</v>
      </c>
      <c r="B1660" s="2">
        <v>36810</v>
      </c>
      <c r="C1660" s="1" t="s">
        <v>32</v>
      </c>
      <c r="D1660" s="1" t="s">
        <v>77</v>
      </c>
      <c r="E1660" s="1" t="s">
        <v>3</v>
      </c>
      <c r="F1660" s="1" t="s">
        <v>4</v>
      </c>
      <c r="G1660" s="1" t="s">
        <v>92</v>
      </c>
      <c r="H1660" s="1" t="s">
        <v>469</v>
      </c>
      <c r="I1660" s="1" t="s">
        <v>2492</v>
      </c>
      <c r="J1660" s="1">
        <v>2000</v>
      </c>
      <c r="K1660" s="1">
        <v>3753</v>
      </c>
      <c r="L1660" s="1">
        <v>18</v>
      </c>
      <c r="M1660" s="1">
        <v>470</v>
      </c>
      <c r="N1660" s="1">
        <v>5.7</v>
      </c>
      <c r="O1660" s="1">
        <v>110</v>
      </c>
      <c r="P1660" s="1">
        <v>116</v>
      </c>
      <c r="Q1660" s="9">
        <v>30199105</v>
      </c>
      <c r="R1660" s="3">
        <v>40000000</v>
      </c>
    </row>
    <row r="1661" spans="1:18" x14ac:dyDescent="0.25">
      <c r="A1661" s="1" t="s">
        <v>5115</v>
      </c>
      <c r="B1661" s="2">
        <v>39565</v>
      </c>
      <c r="C1661" s="1" t="s">
        <v>32</v>
      </c>
      <c r="D1661" s="1" t="s">
        <v>2</v>
      </c>
      <c r="E1661" s="1" t="s">
        <v>3</v>
      </c>
      <c r="F1661" s="1" t="s">
        <v>4</v>
      </c>
      <c r="G1661" s="1" t="s">
        <v>92</v>
      </c>
      <c r="H1661" s="1" t="s">
        <v>1941</v>
      </c>
      <c r="I1661" s="1" t="s">
        <v>2361</v>
      </c>
      <c r="J1661" s="1">
        <v>2000</v>
      </c>
      <c r="K1661" s="1">
        <v>3612</v>
      </c>
      <c r="L1661" s="1">
        <v>40</v>
      </c>
      <c r="M1661" s="1">
        <v>0</v>
      </c>
      <c r="N1661" s="1">
        <v>6.2</v>
      </c>
      <c r="O1661" s="1">
        <v>195</v>
      </c>
      <c r="P1661" s="1">
        <v>101</v>
      </c>
      <c r="Q1661" s="9">
        <v>28687835</v>
      </c>
      <c r="R1661" s="3">
        <v>35000000</v>
      </c>
    </row>
    <row r="1662" spans="1:18" x14ac:dyDescent="0.25">
      <c r="A1662" s="1" t="s">
        <v>6241</v>
      </c>
      <c r="B1662" s="2">
        <v>41123</v>
      </c>
      <c r="C1662" s="1" t="s">
        <v>32</v>
      </c>
      <c r="D1662" s="1" t="s">
        <v>20</v>
      </c>
      <c r="E1662" s="1" t="s">
        <v>3</v>
      </c>
      <c r="F1662" s="1" t="s">
        <v>4</v>
      </c>
      <c r="G1662" s="1" t="s">
        <v>92</v>
      </c>
      <c r="H1662" s="1" t="s">
        <v>5925</v>
      </c>
      <c r="I1662" s="1" t="s">
        <v>4891</v>
      </c>
      <c r="J1662" s="1">
        <v>2000</v>
      </c>
      <c r="K1662" s="1">
        <v>3479</v>
      </c>
      <c r="L1662" s="1">
        <v>89</v>
      </c>
      <c r="M1662" s="1">
        <v>11000</v>
      </c>
      <c r="N1662" s="1">
        <v>6.2</v>
      </c>
      <c r="O1662" s="1">
        <v>232</v>
      </c>
      <c r="P1662" s="1">
        <v>131</v>
      </c>
      <c r="Q1662" s="9">
        <v>28644770</v>
      </c>
      <c r="R1662" s="3">
        <v>30000000</v>
      </c>
    </row>
    <row r="1663" spans="1:18" x14ac:dyDescent="0.25">
      <c r="A1663" s="1" t="s">
        <v>5746</v>
      </c>
      <c r="B1663" s="2">
        <v>40459</v>
      </c>
      <c r="C1663" s="1" t="s">
        <v>32</v>
      </c>
      <c r="D1663" s="1" t="s">
        <v>20</v>
      </c>
      <c r="E1663" s="1" t="s">
        <v>3</v>
      </c>
      <c r="F1663" s="1" t="s">
        <v>4</v>
      </c>
      <c r="G1663" s="1" t="s">
        <v>84</v>
      </c>
      <c r="H1663" s="1" t="s">
        <v>263</v>
      </c>
      <c r="I1663" s="1" t="s">
        <v>4452</v>
      </c>
      <c r="J1663" s="1">
        <v>2000</v>
      </c>
      <c r="K1663" s="1">
        <v>4813</v>
      </c>
      <c r="L1663" s="1">
        <v>99</v>
      </c>
      <c r="M1663" s="1">
        <v>0</v>
      </c>
      <c r="N1663" s="1">
        <v>5.8</v>
      </c>
      <c r="O1663" s="1">
        <v>91</v>
      </c>
      <c r="P1663" s="1">
        <v>105</v>
      </c>
      <c r="Q1663" s="9">
        <v>25677801</v>
      </c>
      <c r="R1663" s="3">
        <v>20000000</v>
      </c>
    </row>
    <row r="1664" spans="1:18" x14ac:dyDescent="0.25">
      <c r="A1664" s="1" t="s">
        <v>4795</v>
      </c>
      <c r="B1664" s="2">
        <v>39235</v>
      </c>
      <c r="C1664" s="1" t="s">
        <v>32</v>
      </c>
      <c r="D1664" s="1" t="s">
        <v>91</v>
      </c>
      <c r="E1664" s="1" t="s">
        <v>3</v>
      </c>
      <c r="F1664" s="1" t="s">
        <v>4</v>
      </c>
      <c r="G1664" s="1" t="s">
        <v>92</v>
      </c>
      <c r="H1664" s="1" t="s">
        <v>4351</v>
      </c>
      <c r="I1664" s="1" t="s">
        <v>1143</v>
      </c>
      <c r="J1664" s="1">
        <v>2000</v>
      </c>
      <c r="K1664" s="1">
        <v>5371</v>
      </c>
      <c r="L1664" s="1">
        <v>0</v>
      </c>
      <c r="M1664" s="1">
        <v>20000</v>
      </c>
      <c r="N1664" s="1">
        <v>7.2</v>
      </c>
      <c r="O1664" s="1">
        <v>330</v>
      </c>
      <c r="P1664" s="1">
        <v>126</v>
      </c>
      <c r="Q1664" s="9">
        <v>25592632</v>
      </c>
      <c r="R1664" s="3">
        <v>18000000</v>
      </c>
    </row>
    <row r="1665" spans="1:18" x14ac:dyDescent="0.25">
      <c r="A1665" s="1" t="s">
        <v>5120</v>
      </c>
      <c r="B1665" s="2">
        <v>39773</v>
      </c>
      <c r="C1665" s="1" t="s">
        <v>32</v>
      </c>
      <c r="D1665" s="1" t="s">
        <v>61</v>
      </c>
      <c r="E1665" s="1" t="s">
        <v>3</v>
      </c>
      <c r="F1665" s="1" t="s">
        <v>4</v>
      </c>
      <c r="G1665" s="1" t="s">
        <v>132</v>
      </c>
      <c r="H1665" s="1" t="s">
        <v>4351</v>
      </c>
      <c r="I1665" s="1" t="s">
        <v>531</v>
      </c>
      <c r="J1665" s="1">
        <v>2000</v>
      </c>
      <c r="K1665" s="1">
        <v>4264</v>
      </c>
      <c r="L1665" s="1">
        <v>0</v>
      </c>
      <c r="M1665" s="1">
        <v>0</v>
      </c>
      <c r="N1665" s="1">
        <v>6.4</v>
      </c>
      <c r="O1665" s="1">
        <v>242</v>
      </c>
      <c r="P1665" s="1">
        <v>129</v>
      </c>
      <c r="Q1665" s="9">
        <v>25517500</v>
      </c>
      <c r="R1665" s="3">
        <v>25100000</v>
      </c>
    </row>
    <row r="1666" spans="1:18" x14ac:dyDescent="0.25">
      <c r="A1666" s="1" t="s">
        <v>4078</v>
      </c>
      <c r="B1666" s="2">
        <v>38448</v>
      </c>
      <c r="C1666" s="1" t="s">
        <v>32</v>
      </c>
      <c r="D1666" s="1" t="s">
        <v>77</v>
      </c>
      <c r="E1666" s="1" t="s">
        <v>3</v>
      </c>
      <c r="F1666" s="1" t="s">
        <v>4</v>
      </c>
      <c r="G1666" s="1" t="s">
        <v>132</v>
      </c>
      <c r="H1666" s="1" t="s">
        <v>301</v>
      </c>
      <c r="I1666" s="1" t="s">
        <v>4079</v>
      </c>
      <c r="J1666" s="1">
        <v>2000</v>
      </c>
      <c r="K1666" s="1">
        <v>2853</v>
      </c>
      <c r="L1666" s="1">
        <v>0</v>
      </c>
      <c r="M1666" s="1">
        <v>14000</v>
      </c>
      <c r="N1666" s="1">
        <v>8</v>
      </c>
      <c r="O1666" s="1">
        <v>276</v>
      </c>
      <c r="P1666" s="1">
        <v>119</v>
      </c>
      <c r="Q1666" s="9">
        <v>25335935</v>
      </c>
      <c r="R1666" s="3">
        <v>40000000</v>
      </c>
    </row>
    <row r="1667" spans="1:18" x14ac:dyDescent="0.25">
      <c r="A1667" s="1" t="s">
        <v>1157</v>
      </c>
      <c r="B1667" s="2">
        <v>34337</v>
      </c>
      <c r="C1667" s="1" t="s">
        <v>32</v>
      </c>
      <c r="D1667" s="1" t="s">
        <v>40</v>
      </c>
      <c r="E1667" s="1" t="s">
        <v>3</v>
      </c>
      <c r="F1667" s="1" t="s">
        <v>4</v>
      </c>
      <c r="G1667" s="1" t="s">
        <v>132</v>
      </c>
      <c r="H1667" s="1" t="s">
        <v>415</v>
      </c>
      <c r="I1667" s="1" t="s">
        <v>494</v>
      </c>
      <c r="J1667" s="1">
        <v>2000</v>
      </c>
      <c r="K1667" s="1">
        <v>5708</v>
      </c>
      <c r="L1667" s="1">
        <v>759</v>
      </c>
      <c r="M1667" s="1">
        <v>0</v>
      </c>
      <c r="N1667" s="1">
        <v>6.6</v>
      </c>
      <c r="O1667" s="1">
        <v>40</v>
      </c>
      <c r="P1667" s="1">
        <v>212</v>
      </c>
      <c r="Q1667" s="9">
        <v>25052000</v>
      </c>
      <c r="R1667" s="3">
        <v>63000000</v>
      </c>
    </row>
    <row r="1668" spans="1:18" x14ac:dyDescent="0.25">
      <c r="A1668" s="1" t="s">
        <v>1488</v>
      </c>
      <c r="B1668" s="2">
        <v>35717</v>
      </c>
      <c r="C1668" s="1" t="s">
        <v>32</v>
      </c>
      <c r="D1668" s="1" t="s">
        <v>20</v>
      </c>
      <c r="E1668" s="1" t="s">
        <v>3</v>
      </c>
      <c r="F1668" s="1" t="s">
        <v>4</v>
      </c>
      <c r="G1668" s="1" t="s">
        <v>84</v>
      </c>
      <c r="H1668" s="1" t="s">
        <v>1489</v>
      </c>
      <c r="I1668" s="1" t="s">
        <v>1490</v>
      </c>
      <c r="J1668" s="1">
        <v>2000</v>
      </c>
      <c r="K1668" s="1">
        <v>4277</v>
      </c>
      <c r="L1668" s="1">
        <v>188</v>
      </c>
      <c r="M1668" s="1">
        <v>902</v>
      </c>
      <c r="N1668" s="1">
        <v>5.0999999999999996</v>
      </c>
      <c r="O1668" s="1">
        <v>35</v>
      </c>
      <c r="P1668" s="1">
        <v>98</v>
      </c>
      <c r="Q1668" s="9">
        <v>24629916</v>
      </c>
      <c r="R1668" s="3">
        <v>3000000</v>
      </c>
    </row>
    <row r="1669" spans="1:18" x14ac:dyDescent="0.25">
      <c r="A1669" s="1" t="s">
        <v>5922</v>
      </c>
      <c r="B1669" s="2">
        <v>40648</v>
      </c>
      <c r="C1669" s="1" t="s">
        <v>32</v>
      </c>
      <c r="D1669" s="1" t="s">
        <v>40</v>
      </c>
      <c r="E1669" s="1" t="s">
        <v>3</v>
      </c>
      <c r="F1669" s="1" t="s">
        <v>4</v>
      </c>
      <c r="G1669" s="1" t="s">
        <v>92</v>
      </c>
      <c r="H1669" s="1" t="s">
        <v>2265</v>
      </c>
      <c r="I1669" s="1" t="s">
        <v>5923</v>
      </c>
      <c r="J1669" s="1">
        <v>2000</v>
      </c>
      <c r="K1669" s="1">
        <v>3892</v>
      </c>
      <c r="L1669" s="1">
        <v>24</v>
      </c>
      <c r="M1669" s="1">
        <v>11000</v>
      </c>
      <c r="N1669" s="1">
        <v>5.9</v>
      </c>
      <c r="O1669" s="1">
        <v>244</v>
      </c>
      <c r="P1669" s="1">
        <v>108</v>
      </c>
      <c r="Q1669" s="9">
        <v>23070045</v>
      </c>
      <c r="R1669" s="3">
        <v>30000000</v>
      </c>
    </row>
    <row r="1670" spans="1:18" x14ac:dyDescent="0.25">
      <c r="A1670" s="1" t="s">
        <v>5294</v>
      </c>
      <c r="B1670" s="2">
        <v>39999</v>
      </c>
      <c r="C1670" s="1" t="s">
        <v>32</v>
      </c>
      <c r="D1670" s="1" t="s">
        <v>9</v>
      </c>
      <c r="E1670" s="1" t="s">
        <v>3</v>
      </c>
      <c r="F1670" s="1" t="s">
        <v>4</v>
      </c>
      <c r="G1670" s="1" t="s">
        <v>132</v>
      </c>
      <c r="H1670" s="1" t="s">
        <v>2243</v>
      </c>
      <c r="I1670" s="1" t="s">
        <v>5295</v>
      </c>
      <c r="J1670" s="1">
        <v>2000</v>
      </c>
      <c r="K1670" s="1">
        <v>4947</v>
      </c>
      <c r="L1670" s="1">
        <v>7</v>
      </c>
      <c r="M1670" s="1">
        <v>0</v>
      </c>
      <c r="N1670" s="1">
        <v>5.6</v>
      </c>
      <c r="O1670" s="1">
        <v>111</v>
      </c>
      <c r="P1670" s="1">
        <v>109</v>
      </c>
      <c r="Q1670" s="9">
        <v>22927390</v>
      </c>
      <c r="R1670" s="3">
        <v>18000000</v>
      </c>
    </row>
    <row r="1671" spans="1:18" x14ac:dyDescent="0.25">
      <c r="A1671" s="1" t="s">
        <v>3792</v>
      </c>
      <c r="B1671" s="2">
        <v>38338</v>
      </c>
      <c r="C1671" s="1" t="s">
        <v>32</v>
      </c>
      <c r="D1671" s="1" t="s">
        <v>9</v>
      </c>
      <c r="E1671" s="1" t="s">
        <v>3</v>
      </c>
      <c r="F1671" s="1" t="s">
        <v>4</v>
      </c>
      <c r="G1671" s="1" t="s">
        <v>132</v>
      </c>
      <c r="H1671" s="1" t="s">
        <v>415</v>
      </c>
      <c r="I1671" s="1" t="s">
        <v>3217</v>
      </c>
      <c r="J1671" s="1">
        <v>2000</v>
      </c>
      <c r="K1671" s="1">
        <v>5780</v>
      </c>
      <c r="L1671" s="1">
        <v>102</v>
      </c>
      <c r="M1671" s="1">
        <v>701</v>
      </c>
      <c r="N1671" s="1">
        <v>6</v>
      </c>
      <c r="O1671" s="1">
        <v>106</v>
      </c>
      <c r="P1671" s="1">
        <v>137</v>
      </c>
      <c r="Q1671" s="9">
        <v>22406362</v>
      </c>
      <c r="R1671" s="3">
        <v>107000000</v>
      </c>
    </row>
    <row r="1672" spans="1:18" x14ac:dyDescent="0.25">
      <c r="A1672" s="1" t="s">
        <v>414</v>
      </c>
      <c r="B1672" s="2">
        <v>30398</v>
      </c>
      <c r="C1672" s="1" t="s">
        <v>32</v>
      </c>
      <c r="D1672" s="1" t="s">
        <v>40</v>
      </c>
      <c r="E1672" s="1" t="s">
        <v>3</v>
      </c>
      <c r="F1672" s="1" t="s">
        <v>4</v>
      </c>
      <c r="G1672" s="1" t="s">
        <v>84</v>
      </c>
      <c r="H1672" s="1" t="s">
        <v>415</v>
      </c>
      <c r="I1672" s="1" t="s">
        <v>416</v>
      </c>
      <c r="J1672" s="1">
        <v>2000</v>
      </c>
      <c r="K1672" s="1">
        <v>6341</v>
      </c>
      <c r="L1672" s="1">
        <v>133</v>
      </c>
      <c r="M1672" s="1">
        <v>0</v>
      </c>
      <c r="N1672" s="1">
        <v>7.9</v>
      </c>
      <c r="O1672" s="1">
        <v>80</v>
      </c>
      <c r="P1672" s="1">
        <v>193</v>
      </c>
      <c r="Q1672" s="9">
        <v>21500000</v>
      </c>
      <c r="R1672" s="3">
        <v>27000000</v>
      </c>
    </row>
    <row r="1673" spans="1:18" x14ac:dyDescent="0.25">
      <c r="A1673" s="1" t="s">
        <v>314</v>
      </c>
      <c r="B1673" s="2">
        <v>29442</v>
      </c>
      <c r="C1673" s="1" t="s">
        <v>32</v>
      </c>
      <c r="D1673" s="1" t="s">
        <v>315</v>
      </c>
      <c r="E1673" s="1" t="s">
        <v>3</v>
      </c>
      <c r="F1673" s="1" t="s">
        <v>4</v>
      </c>
      <c r="G1673" s="1" t="s">
        <v>92</v>
      </c>
      <c r="H1673" s="1" t="s">
        <v>263</v>
      </c>
      <c r="I1673" s="1" t="s">
        <v>264</v>
      </c>
      <c r="J1673" s="1">
        <v>2000</v>
      </c>
      <c r="K1673" s="1">
        <v>4877</v>
      </c>
      <c r="L1673" s="1">
        <v>0</v>
      </c>
      <c r="M1673" s="1">
        <v>7000</v>
      </c>
      <c r="N1673" s="1">
        <v>6.8</v>
      </c>
      <c r="O1673" s="1">
        <v>212</v>
      </c>
      <c r="P1673" s="1">
        <v>89</v>
      </c>
      <c r="Q1673" s="9">
        <v>21378000</v>
      </c>
      <c r="R1673" s="3">
        <v>1000000</v>
      </c>
    </row>
    <row r="1674" spans="1:18" x14ac:dyDescent="0.25">
      <c r="A1674" s="1" t="s">
        <v>3651</v>
      </c>
      <c r="B1674" s="2">
        <v>37991</v>
      </c>
      <c r="C1674" s="1" t="s">
        <v>32</v>
      </c>
      <c r="D1674" s="1" t="s">
        <v>77</v>
      </c>
      <c r="E1674" s="1" t="s">
        <v>3</v>
      </c>
      <c r="F1674" s="1" t="s">
        <v>4</v>
      </c>
      <c r="G1674" s="1" t="s">
        <v>132</v>
      </c>
      <c r="H1674" s="1" t="s">
        <v>415</v>
      </c>
      <c r="I1674" s="1" t="s">
        <v>2619</v>
      </c>
      <c r="J1674" s="1">
        <v>2000</v>
      </c>
      <c r="K1674" s="1">
        <v>4397</v>
      </c>
      <c r="L1674" s="1">
        <v>212</v>
      </c>
      <c r="M1674" s="1">
        <v>1000</v>
      </c>
      <c r="N1674" s="1">
        <v>6.1</v>
      </c>
      <c r="O1674" s="1">
        <v>114</v>
      </c>
      <c r="P1674" s="1">
        <v>113</v>
      </c>
      <c r="Q1674" s="9">
        <v>21009180</v>
      </c>
      <c r="R1674" s="3">
        <v>45000000</v>
      </c>
    </row>
    <row r="1675" spans="1:18" x14ac:dyDescent="0.25">
      <c r="A1675" s="1" t="s">
        <v>1446</v>
      </c>
      <c r="B1675" s="2">
        <v>35296</v>
      </c>
      <c r="C1675" s="1" t="s">
        <v>32</v>
      </c>
      <c r="D1675" s="1" t="s">
        <v>77</v>
      </c>
      <c r="E1675" s="1" t="s">
        <v>3</v>
      </c>
      <c r="F1675" s="1" t="s">
        <v>4</v>
      </c>
      <c r="G1675" s="1" t="s">
        <v>92</v>
      </c>
      <c r="H1675" s="1" t="s">
        <v>1354</v>
      </c>
      <c r="I1675" s="1" t="s">
        <v>1447</v>
      </c>
      <c r="J1675" s="1">
        <v>2000</v>
      </c>
      <c r="K1675" s="1">
        <v>3855</v>
      </c>
      <c r="L1675" s="1">
        <v>29</v>
      </c>
      <c r="M1675" s="1">
        <v>451</v>
      </c>
      <c r="N1675" s="1">
        <v>5.3</v>
      </c>
      <c r="O1675" s="1">
        <v>39</v>
      </c>
      <c r="P1675" s="1">
        <v>91</v>
      </c>
      <c r="Q1675" s="9">
        <v>20400913</v>
      </c>
      <c r="R1675" s="3">
        <v>45000000</v>
      </c>
    </row>
    <row r="1676" spans="1:18" x14ac:dyDescent="0.25">
      <c r="A1676" s="1" t="s">
        <v>1929</v>
      </c>
      <c r="B1676" s="2">
        <v>35800</v>
      </c>
      <c r="C1676" s="1" t="s">
        <v>32</v>
      </c>
      <c r="D1676" s="1" t="s">
        <v>77</v>
      </c>
      <c r="E1676" s="1" t="s">
        <v>3</v>
      </c>
      <c r="F1676" s="1" t="s">
        <v>4</v>
      </c>
      <c r="G1676" s="1" t="s">
        <v>92</v>
      </c>
      <c r="H1676" s="1" t="s">
        <v>1930</v>
      </c>
      <c r="I1676" s="1" t="s">
        <v>264</v>
      </c>
      <c r="J1676" s="1">
        <v>2000</v>
      </c>
      <c r="K1676" s="1">
        <v>5123</v>
      </c>
      <c r="L1676" s="1">
        <v>0</v>
      </c>
      <c r="M1676" s="1">
        <v>0</v>
      </c>
      <c r="N1676" s="1">
        <v>6.1</v>
      </c>
      <c r="O1676" s="1">
        <v>114</v>
      </c>
      <c r="P1676" s="1">
        <v>104</v>
      </c>
      <c r="Q1676" s="9">
        <v>20241395</v>
      </c>
      <c r="R1676" s="3">
        <v>20000000</v>
      </c>
    </row>
    <row r="1677" spans="1:18" x14ac:dyDescent="0.25">
      <c r="A1677" s="1" t="s">
        <v>2030</v>
      </c>
      <c r="B1677" s="2">
        <v>36162</v>
      </c>
      <c r="C1677" s="1" t="s">
        <v>32</v>
      </c>
      <c r="D1677" s="1" t="s">
        <v>33</v>
      </c>
      <c r="E1677" s="1" t="s">
        <v>3</v>
      </c>
      <c r="F1677" s="1" t="s">
        <v>4</v>
      </c>
      <c r="G1677" s="1" t="s">
        <v>28</v>
      </c>
      <c r="H1677" s="1" t="s">
        <v>1499</v>
      </c>
      <c r="I1677" s="1" t="s">
        <v>2031</v>
      </c>
      <c r="J1677" s="1">
        <v>2000</v>
      </c>
      <c r="K1677" s="1">
        <v>2908</v>
      </c>
      <c r="L1677" s="1">
        <v>0</v>
      </c>
      <c r="M1677" s="1">
        <v>122</v>
      </c>
      <c r="N1677" s="1">
        <v>5</v>
      </c>
      <c r="O1677" s="1">
        <v>28</v>
      </c>
      <c r="P1677" s="1">
        <v>77</v>
      </c>
      <c r="Q1677" s="9">
        <v>19421271</v>
      </c>
      <c r="R1677" s="3">
        <v>5000000</v>
      </c>
    </row>
    <row r="1678" spans="1:18" x14ac:dyDescent="0.25">
      <c r="A1678" s="1" t="s">
        <v>4894</v>
      </c>
      <c r="B1678" s="2">
        <v>39795</v>
      </c>
      <c r="C1678" s="1" t="s">
        <v>32</v>
      </c>
      <c r="D1678" s="1" t="s">
        <v>9</v>
      </c>
      <c r="E1678" s="1" t="s">
        <v>3</v>
      </c>
      <c r="F1678" s="1" t="s">
        <v>4</v>
      </c>
      <c r="G1678" s="1" t="s">
        <v>92</v>
      </c>
      <c r="H1678" s="1" t="s">
        <v>4351</v>
      </c>
      <c r="I1678" s="1" t="s">
        <v>456</v>
      </c>
      <c r="J1678" s="1">
        <v>2000</v>
      </c>
      <c r="K1678" s="1">
        <v>6161</v>
      </c>
      <c r="L1678" s="1">
        <v>2000</v>
      </c>
      <c r="M1678" s="1">
        <v>0</v>
      </c>
      <c r="N1678" s="1">
        <v>7.7</v>
      </c>
      <c r="O1678" s="1">
        <v>302</v>
      </c>
      <c r="P1678" s="1">
        <v>122</v>
      </c>
      <c r="Q1678" s="9">
        <v>18593156</v>
      </c>
      <c r="R1678" s="3">
        <v>35000000</v>
      </c>
    </row>
    <row r="1679" spans="1:18" x14ac:dyDescent="0.25">
      <c r="A1679" s="1" t="s">
        <v>6325</v>
      </c>
      <c r="B1679" s="2">
        <v>41461</v>
      </c>
      <c r="C1679" s="1" t="s">
        <v>32</v>
      </c>
      <c r="D1679" s="1" t="s">
        <v>20</v>
      </c>
      <c r="E1679" s="1" t="s">
        <v>3</v>
      </c>
      <c r="F1679" s="1" t="s">
        <v>4</v>
      </c>
      <c r="G1679" s="1" t="s">
        <v>132</v>
      </c>
      <c r="H1679" s="1" t="s">
        <v>3701</v>
      </c>
      <c r="I1679" s="1" t="s">
        <v>1966</v>
      </c>
      <c r="J1679" s="1">
        <v>2000</v>
      </c>
      <c r="K1679" s="1">
        <v>3004</v>
      </c>
      <c r="L1679" s="1">
        <v>80</v>
      </c>
      <c r="M1679" s="1">
        <v>5000</v>
      </c>
      <c r="N1679" s="1">
        <v>5.7</v>
      </c>
      <c r="O1679" s="1">
        <v>150</v>
      </c>
      <c r="P1679" s="1">
        <v>107</v>
      </c>
      <c r="Q1679" s="9">
        <v>18004225</v>
      </c>
      <c r="R1679" s="3">
        <v>13000000</v>
      </c>
    </row>
    <row r="1680" spans="1:18" x14ac:dyDescent="0.25">
      <c r="A1680" s="1" t="s">
        <v>3863</v>
      </c>
      <c r="B1680" s="2">
        <v>38187</v>
      </c>
      <c r="C1680" s="1" t="s">
        <v>32</v>
      </c>
      <c r="D1680" s="1" t="s">
        <v>20</v>
      </c>
      <c r="E1680" s="1" t="s">
        <v>3</v>
      </c>
      <c r="F1680" s="1" t="s">
        <v>4</v>
      </c>
      <c r="G1680" s="1" t="s">
        <v>132</v>
      </c>
      <c r="H1680" s="1" t="s">
        <v>3864</v>
      </c>
      <c r="I1680" s="1" t="s">
        <v>2743</v>
      </c>
      <c r="J1680" s="1">
        <v>2000</v>
      </c>
      <c r="K1680" s="1">
        <v>4681</v>
      </c>
      <c r="L1680" s="1">
        <v>126</v>
      </c>
      <c r="M1680" s="1">
        <v>876</v>
      </c>
      <c r="N1680" s="1">
        <v>5.6</v>
      </c>
      <c r="O1680" s="1">
        <v>84</v>
      </c>
      <c r="P1680" s="1">
        <v>95</v>
      </c>
      <c r="Q1680" s="9">
        <v>16964743</v>
      </c>
      <c r="R1680" s="3">
        <v>24000000</v>
      </c>
    </row>
    <row r="1681" spans="1:18" x14ac:dyDescent="0.25">
      <c r="A1681" s="1" t="s">
        <v>3143</v>
      </c>
      <c r="B1681" s="2">
        <v>37512</v>
      </c>
      <c r="C1681" s="1" t="s">
        <v>32</v>
      </c>
      <c r="D1681" s="1" t="s">
        <v>20</v>
      </c>
      <c r="E1681" s="1" t="s">
        <v>3</v>
      </c>
      <c r="F1681" s="1" t="s">
        <v>11</v>
      </c>
      <c r="G1681" s="1" t="s">
        <v>132</v>
      </c>
      <c r="H1681" s="1" t="s">
        <v>2245</v>
      </c>
      <c r="I1681" s="1" t="s">
        <v>896</v>
      </c>
      <c r="J1681" s="1">
        <v>2000</v>
      </c>
      <c r="K1681" s="1">
        <v>4169</v>
      </c>
      <c r="L1681" s="1">
        <v>71</v>
      </c>
      <c r="M1681" s="1">
        <v>201</v>
      </c>
      <c r="N1681" s="1">
        <v>5.3</v>
      </c>
      <c r="O1681" s="1">
        <v>64</v>
      </c>
      <c r="P1681" s="1">
        <v>99</v>
      </c>
      <c r="Q1681" s="9">
        <v>16930185</v>
      </c>
      <c r="R1681" s="3">
        <v>29000000</v>
      </c>
    </row>
    <row r="1682" spans="1:18" x14ac:dyDescent="0.25">
      <c r="A1682" s="1" t="s">
        <v>1465</v>
      </c>
      <c r="B1682" s="2">
        <v>35318</v>
      </c>
      <c r="C1682" s="1" t="s">
        <v>32</v>
      </c>
      <c r="D1682" s="1" t="s">
        <v>9</v>
      </c>
      <c r="E1682" s="1" t="s">
        <v>3</v>
      </c>
      <c r="F1682" s="1" t="s">
        <v>83</v>
      </c>
      <c r="G1682" s="1" t="s">
        <v>92</v>
      </c>
      <c r="H1682" s="1" t="s">
        <v>1466</v>
      </c>
      <c r="I1682" s="1" t="s">
        <v>1467</v>
      </c>
      <c r="J1682" s="1">
        <v>2000</v>
      </c>
      <c r="K1682" s="1">
        <v>3559</v>
      </c>
      <c r="L1682" s="1">
        <v>0</v>
      </c>
      <c r="M1682" s="1">
        <v>21000</v>
      </c>
      <c r="N1682" s="1">
        <v>8.1999999999999993</v>
      </c>
      <c r="O1682" s="1">
        <v>134</v>
      </c>
      <c r="P1682" s="1">
        <v>94</v>
      </c>
      <c r="Q1682" s="9">
        <v>16501785</v>
      </c>
      <c r="R1682" s="3">
        <v>3500000</v>
      </c>
    </row>
    <row r="1683" spans="1:18" x14ac:dyDescent="0.25">
      <c r="A1683" s="1" t="s">
        <v>3032</v>
      </c>
      <c r="B1683" s="2">
        <v>37500</v>
      </c>
      <c r="C1683" s="1" t="s">
        <v>32</v>
      </c>
      <c r="D1683" s="1" t="s">
        <v>9</v>
      </c>
      <c r="E1683" s="1" t="s">
        <v>3</v>
      </c>
      <c r="F1683" s="1" t="s">
        <v>4</v>
      </c>
      <c r="G1683" s="1" t="s">
        <v>132</v>
      </c>
      <c r="H1683" s="1" t="s">
        <v>415</v>
      </c>
      <c r="I1683" s="1" t="s">
        <v>3033</v>
      </c>
      <c r="J1683" s="1">
        <v>2000</v>
      </c>
      <c r="K1683" s="1">
        <v>2447</v>
      </c>
      <c r="L1683" s="1">
        <v>162</v>
      </c>
      <c r="M1683" s="1">
        <v>0</v>
      </c>
      <c r="N1683" s="1">
        <v>7.4</v>
      </c>
      <c r="O1683" s="1">
        <v>181</v>
      </c>
      <c r="P1683" s="1">
        <v>107</v>
      </c>
      <c r="Q1683" s="9">
        <v>15854988</v>
      </c>
      <c r="R1683" s="3">
        <v>13500000</v>
      </c>
    </row>
    <row r="1684" spans="1:18" x14ac:dyDescent="0.25">
      <c r="A1684" s="1" t="s">
        <v>3541</v>
      </c>
      <c r="B1684" s="2">
        <v>37904</v>
      </c>
      <c r="C1684" s="1" t="s">
        <v>32</v>
      </c>
      <c r="D1684" s="1" t="s">
        <v>91</v>
      </c>
      <c r="E1684" s="1" t="s">
        <v>3</v>
      </c>
      <c r="F1684" s="1" t="s">
        <v>4</v>
      </c>
      <c r="G1684" s="1" t="s">
        <v>92</v>
      </c>
      <c r="H1684" s="1" t="s">
        <v>1489</v>
      </c>
      <c r="I1684" s="1" t="s">
        <v>3542</v>
      </c>
      <c r="J1684" s="1">
        <v>2000</v>
      </c>
      <c r="K1684" s="1">
        <v>3416</v>
      </c>
      <c r="L1684" s="1">
        <v>36</v>
      </c>
      <c r="M1684" s="1">
        <v>0</v>
      </c>
      <c r="N1684" s="1">
        <v>6.1</v>
      </c>
      <c r="O1684" s="1">
        <v>191</v>
      </c>
      <c r="P1684" s="1">
        <v>84</v>
      </c>
      <c r="Q1684" s="9">
        <v>15417771</v>
      </c>
      <c r="R1684" s="3">
        <v>12600000</v>
      </c>
    </row>
    <row r="1685" spans="1:18" x14ac:dyDescent="0.25">
      <c r="A1685" s="1" t="s">
        <v>6196</v>
      </c>
      <c r="B1685" s="2">
        <v>40964</v>
      </c>
      <c r="C1685" s="1" t="s">
        <v>32</v>
      </c>
      <c r="D1685" s="1" t="s">
        <v>20</v>
      </c>
      <c r="E1685" s="1" t="s">
        <v>3</v>
      </c>
      <c r="F1685" s="1" t="s">
        <v>83</v>
      </c>
      <c r="G1685" s="1" t="s">
        <v>92</v>
      </c>
      <c r="H1685" s="1" t="s">
        <v>5191</v>
      </c>
      <c r="I1685" s="1" t="s">
        <v>4925</v>
      </c>
      <c r="J1685" s="1">
        <v>2000</v>
      </c>
      <c r="K1685" s="1">
        <v>4757</v>
      </c>
      <c r="L1685" s="1">
        <v>454</v>
      </c>
      <c r="M1685" s="1">
        <v>52000</v>
      </c>
      <c r="N1685" s="1">
        <v>7.2</v>
      </c>
      <c r="O1685" s="1">
        <v>401</v>
      </c>
      <c r="P1685" s="1">
        <v>110</v>
      </c>
      <c r="Q1685" s="9">
        <v>14989761</v>
      </c>
      <c r="R1685" s="3">
        <v>15000000</v>
      </c>
    </row>
    <row r="1686" spans="1:18" x14ac:dyDescent="0.25">
      <c r="A1686" s="1" t="s">
        <v>2045</v>
      </c>
      <c r="B1686" s="2">
        <v>36315</v>
      </c>
      <c r="C1686" s="1" t="s">
        <v>32</v>
      </c>
      <c r="D1686" s="1" t="s">
        <v>20</v>
      </c>
      <c r="E1686" s="1" t="s">
        <v>3</v>
      </c>
      <c r="F1686" s="1" t="s">
        <v>4</v>
      </c>
      <c r="G1686" s="1" t="s">
        <v>92</v>
      </c>
      <c r="H1686" s="1" t="s">
        <v>420</v>
      </c>
      <c r="I1686" s="1" t="s">
        <v>2046</v>
      </c>
      <c r="J1686" s="1">
        <v>2000</v>
      </c>
      <c r="K1686" s="1">
        <v>3516</v>
      </c>
      <c r="L1686" s="1">
        <v>729</v>
      </c>
      <c r="M1686" s="1">
        <v>0</v>
      </c>
      <c r="N1686" s="1">
        <v>7.3</v>
      </c>
      <c r="O1686" s="1">
        <v>175</v>
      </c>
      <c r="P1686" s="1">
        <v>103</v>
      </c>
      <c r="Q1686" s="9">
        <v>14879556</v>
      </c>
      <c r="R1686" s="3">
        <v>8000000</v>
      </c>
    </row>
    <row r="1687" spans="1:18" x14ac:dyDescent="0.25">
      <c r="A1687" s="1" t="s">
        <v>1547</v>
      </c>
      <c r="B1687" s="2">
        <v>35613</v>
      </c>
      <c r="C1687" s="1" t="s">
        <v>32</v>
      </c>
      <c r="D1687" s="1" t="s">
        <v>9</v>
      </c>
      <c r="E1687" s="1" t="s">
        <v>3</v>
      </c>
      <c r="F1687" s="1" t="s">
        <v>4</v>
      </c>
      <c r="G1687" s="1" t="s">
        <v>92</v>
      </c>
      <c r="H1687" s="1" t="s">
        <v>1548</v>
      </c>
      <c r="I1687" s="1" t="s">
        <v>1549</v>
      </c>
      <c r="J1687" s="1">
        <v>2000</v>
      </c>
      <c r="K1687" s="1">
        <v>3843</v>
      </c>
      <c r="L1687" s="1">
        <v>148</v>
      </c>
      <c r="M1687" s="1">
        <v>599</v>
      </c>
      <c r="N1687" s="1">
        <v>7.3</v>
      </c>
      <c r="O1687" s="1">
        <v>31</v>
      </c>
      <c r="P1687" s="1">
        <v>109</v>
      </c>
      <c r="Q1687" s="9">
        <v>14821531</v>
      </c>
      <c r="R1687" s="3">
        <v>6000000</v>
      </c>
    </row>
    <row r="1688" spans="1:18" x14ac:dyDescent="0.25">
      <c r="A1688" s="1" t="s">
        <v>2787</v>
      </c>
      <c r="B1688" s="2">
        <v>37040</v>
      </c>
      <c r="C1688" s="1" t="s">
        <v>32</v>
      </c>
      <c r="D1688" s="1" t="s">
        <v>77</v>
      </c>
      <c r="E1688" s="1" t="s">
        <v>3</v>
      </c>
      <c r="F1688" s="1" t="s">
        <v>4</v>
      </c>
      <c r="G1688" s="1" t="s">
        <v>84</v>
      </c>
      <c r="H1688" s="1" t="s">
        <v>456</v>
      </c>
      <c r="I1688" s="1" t="s">
        <v>1375</v>
      </c>
      <c r="J1688" s="1">
        <v>2000</v>
      </c>
      <c r="K1688" s="1">
        <v>3734</v>
      </c>
      <c r="L1688" s="1">
        <v>101</v>
      </c>
      <c r="M1688" s="1">
        <v>2000</v>
      </c>
      <c r="N1688" s="1">
        <v>6.2</v>
      </c>
      <c r="O1688" s="1">
        <v>81</v>
      </c>
      <c r="P1688" s="1">
        <v>95</v>
      </c>
      <c r="Q1688" s="9">
        <v>13596911</v>
      </c>
      <c r="R1688" s="3">
        <v>70000000</v>
      </c>
    </row>
    <row r="1689" spans="1:18" x14ac:dyDescent="0.25">
      <c r="A1689" s="1" t="s">
        <v>2195</v>
      </c>
      <c r="B1689" s="2">
        <v>36441</v>
      </c>
      <c r="C1689" s="1" t="s">
        <v>32</v>
      </c>
      <c r="D1689" s="1" t="s">
        <v>9</v>
      </c>
      <c r="E1689" s="1" t="s">
        <v>3</v>
      </c>
      <c r="F1689" s="1" t="s">
        <v>4</v>
      </c>
      <c r="G1689" s="1" t="s">
        <v>132</v>
      </c>
      <c r="H1689" s="1" t="s">
        <v>1354</v>
      </c>
      <c r="I1689" s="1" t="s">
        <v>2196</v>
      </c>
      <c r="J1689" s="1">
        <v>2000</v>
      </c>
      <c r="K1689" s="1">
        <v>4327</v>
      </c>
      <c r="L1689" s="1">
        <v>22</v>
      </c>
      <c r="M1689" s="1">
        <v>579</v>
      </c>
      <c r="N1689" s="1">
        <v>6.3</v>
      </c>
      <c r="O1689" s="1">
        <v>54</v>
      </c>
      <c r="P1689" s="1">
        <v>106</v>
      </c>
      <c r="Q1689" s="9">
        <v>13376506</v>
      </c>
      <c r="R1689" s="3">
        <v>40000000</v>
      </c>
    </row>
    <row r="1690" spans="1:18" x14ac:dyDescent="0.25">
      <c r="A1690" s="1" t="s">
        <v>3034</v>
      </c>
      <c r="B1690" s="2">
        <v>37452</v>
      </c>
      <c r="C1690" s="1" t="s">
        <v>32</v>
      </c>
      <c r="D1690" s="1" t="s">
        <v>2</v>
      </c>
      <c r="E1690" s="1" t="s">
        <v>3</v>
      </c>
      <c r="F1690" s="1" t="s">
        <v>83</v>
      </c>
      <c r="G1690" s="1" t="s">
        <v>92</v>
      </c>
      <c r="H1690" s="1" t="s">
        <v>1921</v>
      </c>
      <c r="I1690" s="1" t="s">
        <v>2078</v>
      </c>
      <c r="J1690" s="1">
        <v>2000</v>
      </c>
      <c r="K1690" s="1">
        <v>4262</v>
      </c>
      <c r="L1690" s="1">
        <v>37</v>
      </c>
      <c r="M1690" s="1">
        <v>612</v>
      </c>
      <c r="N1690" s="1">
        <v>3.3</v>
      </c>
      <c r="O1690" s="1">
        <v>104</v>
      </c>
      <c r="P1690" s="1">
        <v>101</v>
      </c>
      <c r="Q1690" s="9">
        <v>13208023</v>
      </c>
      <c r="R1690" s="3">
        <v>42000000</v>
      </c>
    </row>
    <row r="1691" spans="1:18" x14ac:dyDescent="0.25">
      <c r="A1691" s="1" t="s">
        <v>1353</v>
      </c>
      <c r="B1691" s="2">
        <v>35217</v>
      </c>
      <c r="C1691" s="1" t="s">
        <v>32</v>
      </c>
      <c r="D1691" s="1" t="s">
        <v>9</v>
      </c>
      <c r="E1691" s="1" t="s">
        <v>3</v>
      </c>
      <c r="F1691" s="1" t="s">
        <v>4</v>
      </c>
      <c r="G1691" s="1" t="s">
        <v>132</v>
      </c>
      <c r="H1691" s="1" t="s">
        <v>1354</v>
      </c>
      <c r="I1691" s="1" t="s">
        <v>542</v>
      </c>
      <c r="J1691" s="1">
        <v>2000</v>
      </c>
      <c r="K1691" s="1">
        <v>3968</v>
      </c>
      <c r="L1691" s="1">
        <v>0</v>
      </c>
      <c r="M1691" s="1">
        <v>591</v>
      </c>
      <c r="N1691" s="1">
        <v>6.7</v>
      </c>
      <c r="O1691" s="1">
        <v>31</v>
      </c>
      <c r="P1691" s="1">
        <v>130</v>
      </c>
      <c r="Q1691" s="9">
        <v>13052741</v>
      </c>
      <c r="R1691" s="3">
        <v>36000000</v>
      </c>
    </row>
    <row r="1692" spans="1:18" x14ac:dyDescent="0.25">
      <c r="A1692" s="1" t="s">
        <v>6855</v>
      </c>
      <c r="B1692" s="2">
        <v>42270</v>
      </c>
      <c r="C1692" s="1" t="s">
        <v>32</v>
      </c>
      <c r="D1692" s="1" t="s">
        <v>9</v>
      </c>
      <c r="E1692" s="1" t="s">
        <v>3</v>
      </c>
      <c r="F1692" s="1" t="s">
        <v>4</v>
      </c>
      <c r="G1692" s="1" t="s">
        <v>132</v>
      </c>
      <c r="H1692" s="1" t="s">
        <v>1354</v>
      </c>
      <c r="I1692" s="1" t="s">
        <v>2417</v>
      </c>
      <c r="J1692" s="1">
        <v>2000</v>
      </c>
      <c r="K1692" s="1">
        <v>6752</v>
      </c>
      <c r="L1692" s="1">
        <v>16</v>
      </c>
      <c r="M1692" s="1">
        <v>13000</v>
      </c>
      <c r="N1692" s="1">
        <v>5.9</v>
      </c>
      <c r="O1692" s="1">
        <v>11</v>
      </c>
      <c r="P1692" s="1">
        <v>120</v>
      </c>
      <c r="Q1692" s="9">
        <v>12985267</v>
      </c>
      <c r="R1692" s="3">
        <v>2300000</v>
      </c>
    </row>
    <row r="1693" spans="1:18" x14ac:dyDescent="0.25">
      <c r="A1693" s="1" t="s">
        <v>6054</v>
      </c>
      <c r="B1693" s="2">
        <v>41130</v>
      </c>
      <c r="C1693" s="1" t="s">
        <v>32</v>
      </c>
      <c r="D1693" s="1" t="s">
        <v>9</v>
      </c>
      <c r="E1693" s="1" t="s">
        <v>3</v>
      </c>
      <c r="F1693" s="1" t="s">
        <v>4</v>
      </c>
      <c r="G1693" s="1" t="s">
        <v>132</v>
      </c>
      <c r="H1693" s="1" t="s">
        <v>6055</v>
      </c>
      <c r="I1693" s="1" t="s">
        <v>6056</v>
      </c>
      <c r="J1693" s="1">
        <v>2000</v>
      </c>
      <c r="K1693" s="1">
        <v>2658</v>
      </c>
      <c r="L1693" s="1">
        <v>188</v>
      </c>
      <c r="M1693" s="1">
        <v>31000</v>
      </c>
      <c r="N1693" s="1">
        <v>7.3</v>
      </c>
      <c r="O1693" s="1">
        <v>663</v>
      </c>
      <c r="P1693" s="1">
        <v>93</v>
      </c>
      <c r="Q1693" s="9">
        <v>12784397</v>
      </c>
      <c r="R1693" s="3">
        <v>1800000</v>
      </c>
    </row>
    <row r="1694" spans="1:18" x14ac:dyDescent="0.25">
      <c r="A1694" s="1" t="s">
        <v>5819</v>
      </c>
      <c r="B1694" s="2">
        <v>40717</v>
      </c>
      <c r="C1694" s="1" t="s">
        <v>32</v>
      </c>
      <c r="D1694" s="1" t="s">
        <v>177</v>
      </c>
      <c r="E1694" s="1" t="s">
        <v>3</v>
      </c>
      <c r="F1694" s="1" t="s">
        <v>4</v>
      </c>
      <c r="G1694" s="1" t="s">
        <v>84</v>
      </c>
      <c r="H1694" s="1" t="s">
        <v>5820</v>
      </c>
      <c r="I1694" s="1" t="s">
        <v>5250</v>
      </c>
      <c r="J1694" s="1">
        <v>2000</v>
      </c>
      <c r="K1694" s="1">
        <v>4617</v>
      </c>
      <c r="L1694" s="1">
        <v>64</v>
      </c>
      <c r="M1694" s="1">
        <v>0</v>
      </c>
      <c r="N1694" s="1">
        <v>5.4</v>
      </c>
      <c r="O1694" s="1">
        <v>67</v>
      </c>
      <c r="P1694" s="1">
        <v>84</v>
      </c>
      <c r="Q1694" s="9">
        <v>11860839</v>
      </c>
      <c r="R1694" s="3">
        <v>9000000</v>
      </c>
    </row>
    <row r="1695" spans="1:18" x14ac:dyDescent="0.25">
      <c r="A1695" s="1" t="s">
        <v>4556</v>
      </c>
      <c r="B1695" s="2">
        <v>38810</v>
      </c>
      <c r="C1695" s="1" t="s">
        <v>32</v>
      </c>
      <c r="D1695" s="1" t="s">
        <v>77</v>
      </c>
      <c r="E1695" s="1" t="s">
        <v>3</v>
      </c>
      <c r="F1695" s="1" t="s">
        <v>4</v>
      </c>
      <c r="G1695" s="1" t="s">
        <v>84</v>
      </c>
      <c r="H1695" s="1" t="s">
        <v>1489</v>
      </c>
      <c r="I1695" s="1" t="s">
        <v>826</v>
      </c>
      <c r="J1695" s="1">
        <v>2000</v>
      </c>
      <c r="K1695" s="1">
        <v>5022</v>
      </c>
      <c r="L1695" s="1">
        <v>12</v>
      </c>
      <c r="M1695" s="1">
        <v>494</v>
      </c>
      <c r="N1695" s="1">
        <v>4.2</v>
      </c>
      <c r="O1695" s="1">
        <v>63</v>
      </c>
      <c r="P1695" s="1">
        <v>83</v>
      </c>
      <c r="Q1695" s="9">
        <v>11631245</v>
      </c>
      <c r="R1695" s="3">
        <v>35000000</v>
      </c>
    </row>
    <row r="1696" spans="1:18" x14ac:dyDescent="0.25">
      <c r="A1696" s="1" t="s">
        <v>5443</v>
      </c>
      <c r="B1696" s="2">
        <v>40174</v>
      </c>
      <c r="C1696" s="1" t="s">
        <v>32</v>
      </c>
      <c r="D1696" s="1" t="s">
        <v>61</v>
      </c>
      <c r="E1696" s="1" t="s">
        <v>3</v>
      </c>
      <c r="F1696" s="1" t="s">
        <v>83</v>
      </c>
      <c r="G1696" s="1" t="s">
        <v>84</v>
      </c>
      <c r="H1696" s="1" t="s">
        <v>4254</v>
      </c>
      <c r="I1696" s="1" t="s">
        <v>5444</v>
      </c>
      <c r="J1696" s="1">
        <v>2000</v>
      </c>
      <c r="K1696" s="1">
        <v>5890</v>
      </c>
      <c r="L1696" s="1">
        <v>212</v>
      </c>
      <c r="M1696" s="1">
        <v>0</v>
      </c>
      <c r="N1696" s="1">
        <v>7.3</v>
      </c>
      <c r="O1696" s="1">
        <v>188</v>
      </c>
      <c r="P1696" s="1">
        <v>100</v>
      </c>
      <c r="Q1696" s="9">
        <v>10991381</v>
      </c>
      <c r="R1696" s="3">
        <v>35000000</v>
      </c>
    </row>
    <row r="1697" spans="1:18" x14ac:dyDescent="0.25">
      <c r="A1697" s="1" t="s">
        <v>2244</v>
      </c>
      <c r="B1697" s="2">
        <v>36522</v>
      </c>
      <c r="C1697" s="1" t="s">
        <v>32</v>
      </c>
      <c r="D1697" s="1" t="s">
        <v>20</v>
      </c>
      <c r="E1697" s="1" t="s">
        <v>3</v>
      </c>
      <c r="F1697" s="1" t="s">
        <v>334</v>
      </c>
      <c r="G1697" s="1" t="s">
        <v>132</v>
      </c>
      <c r="H1697" s="1" t="s">
        <v>2245</v>
      </c>
      <c r="I1697" s="1" t="s">
        <v>2246</v>
      </c>
      <c r="J1697" s="1">
        <v>2000</v>
      </c>
      <c r="K1697" s="1">
        <v>4843</v>
      </c>
      <c r="L1697" s="1">
        <v>4</v>
      </c>
      <c r="M1697" s="1">
        <v>311</v>
      </c>
      <c r="N1697" s="1">
        <v>6.1</v>
      </c>
      <c r="O1697" s="1">
        <v>81</v>
      </c>
      <c r="P1697" s="1">
        <v>98</v>
      </c>
      <c r="Q1697" s="9">
        <v>10544143</v>
      </c>
      <c r="R1697" s="3">
        <v>20000000</v>
      </c>
    </row>
    <row r="1698" spans="1:18" x14ac:dyDescent="0.25">
      <c r="A1698" s="1" t="s">
        <v>2256</v>
      </c>
      <c r="B1698" s="2">
        <v>36218</v>
      </c>
      <c r="C1698" s="1" t="s">
        <v>32</v>
      </c>
      <c r="D1698" s="1" t="s">
        <v>77</v>
      </c>
      <c r="E1698" s="1" t="s">
        <v>3</v>
      </c>
      <c r="F1698" s="1" t="s">
        <v>4</v>
      </c>
      <c r="G1698" s="1" t="s">
        <v>92</v>
      </c>
      <c r="H1698" s="1" t="s">
        <v>1628</v>
      </c>
      <c r="I1698" s="1" t="s">
        <v>2257</v>
      </c>
      <c r="J1698" s="1">
        <v>2000</v>
      </c>
      <c r="K1698" s="1">
        <v>4024</v>
      </c>
      <c r="L1698" s="1">
        <v>7</v>
      </c>
      <c r="M1698" s="1">
        <v>401</v>
      </c>
      <c r="N1698" s="1">
        <v>4.0999999999999996</v>
      </c>
      <c r="O1698" s="1">
        <v>75</v>
      </c>
      <c r="P1698" s="1">
        <v>83</v>
      </c>
      <c r="Q1698" s="9">
        <v>10431220</v>
      </c>
      <c r="R1698" s="3">
        <v>24000000</v>
      </c>
    </row>
    <row r="1699" spans="1:18" x14ac:dyDescent="0.25">
      <c r="A1699" s="1" t="s">
        <v>1214</v>
      </c>
      <c r="B1699" s="2">
        <v>34996</v>
      </c>
      <c r="C1699" s="1" t="s">
        <v>32</v>
      </c>
      <c r="D1699" s="1" t="s">
        <v>2</v>
      </c>
      <c r="E1699" s="1" t="s">
        <v>3</v>
      </c>
      <c r="F1699" s="1" t="s">
        <v>4</v>
      </c>
      <c r="G1699" s="1" t="s">
        <v>92</v>
      </c>
      <c r="H1699" s="1" t="s">
        <v>469</v>
      </c>
      <c r="I1699" s="1" t="s">
        <v>207</v>
      </c>
      <c r="J1699" s="1">
        <v>2000</v>
      </c>
      <c r="K1699" s="1">
        <v>5461</v>
      </c>
      <c r="L1699" s="1">
        <v>607</v>
      </c>
      <c r="M1699" s="1">
        <v>422</v>
      </c>
      <c r="N1699" s="1">
        <v>5.0999999999999996</v>
      </c>
      <c r="O1699" s="1">
        <v>50</v>
      </c>
      <c r="P1699" s="1">
        <v>107</v>
      </c>
      <c r="Q1699" s="9">
        <v>9795017</v>
      </c>
      <c r="R1699" s="3">
        <v>50000000</v>
      </c>
    </row>
    <row r="1700" spans="1:18" x14ac:dyDescent="0.25">
      <c r="A1700" s="1" t="s">
        <v>5841</v>
      </c>
      <c r="B1700" s="2">
        <v>40727</v>
      </c>
      <c r="C1700" s="1" t="s">
        <v>32</v>
      </c>
      <c r="D1700" s="1" t="s">
        <v>20</v>
      </c>
      <c r="E1700" s="1" t="s">
        <v>3</v>
      </c>
      <c r="F1700" s="1" t="s">
        <v>4</v>
      </c>
      <c r="G1700" s="1" t="s">
        <v>132</v>
      </c>
      <c r="H1700" s="1" t="s">
        <v>5842</v>
      </c>
      <c r="I1700" s="1" t="s">
        <v>3110</v>
      </c>
      <c r="J1700" s="1">
        <v>2000</v>
      </c>
      <c r="K1700" s="1">
        <v>5470</v>
      </c>
      <c r="L1700" s="1">
        <v>41</v>
      </c>
      <c r="M1700" s="1">
        <v>0</v>
      </c>
      <c r="N1700" s="1">
        <v>4.9000000000000004</v>
      </c>
      <c r="O1700" s="1">
        <v>169</v>
      </c>
      <c r="P1700" s="1">
        <v>89</v>
      </c>
      <c r="Q1700" s="9">
        <v>9639242</v>
      </c>
      <c r="R1700" s="3">
        <v>24000000</v>
      </c>
    </row>
    <row r="1701" spans="1:18" x14ac:dyDescent="0.25">
      <c r="A1701" s="1" t="s">
        <v>5056</v>
      </c>
      <c r="B1701" s="2">
        <v>39542</v>
      </c>
      <c r="C1701" s="1" t="s">
        <v>1</v>
      </c>
      <c r="D1701" s="1" t="s">
        <v>61</v>
      </c>
      <c r="E1701" s="1" t="s">
        <v>3</v>
      </c>
      <c r="F1701" s="1" t="s">
        <v>4</v>
      </c>
      <c r="G1701" s="1" t="s">
        <v>84</v>
      </c>
      <c r="H1701" s="1" t="s">
        <v>415</v>
      </c>
      <c r="I1701" s="1" t="s">
        <v>1283</v>
      </c>
      <c r="J1701" s="1">
        <v>2000</v>
      </c>
      <c r="K1701" s="1">
        <v>5162</v>
      </c>
      <c r="L1701" s="1">
        <v>39</v>
      </c>
      <c r="M1701" s="1">
        <v>0</v>
      </c>
      <c r="N1701" s="1">
        <v>7.3</v>
      </c>
      <c r="O1701" s="1">
        <v>86</v>
      </c>
      <c r="P1701" s="1">
        <v>130</v>
      </c>
      <c r="Q1701" s="9">
        <v>9589875</v>
      </c>
      <c r="R1701" s="3">
        <v>40000000</v>
      </c>
    </row>
    <row r="1702" spans="1:18" x14ac:dyDescent="0.25">
      <c r="A1702" s="1" t="s">
        <v>2582</v>
      </c>
      <c r="B1702" s="2">
        <v>36794</v>
      </c>
      <c r="C1702" s="1" t="s">
        <v>32</v>
      </c>
      <c r="D1702" s="1" t="s">
        <v>9</v>
      </c>
      <c r="E1702" s="1" t="s">
        <v>3</v>
      </c>
      <c r="F1702" s="1" t="s">
        <v>4</v>
      </c>
      <c r="G1702" s="1" t="s">
        <v>92</v>
      </c>
      <c r="H1702" s="1" t="s">
        <v>420</v>
      </c>
      <c r="I1702" s="1" t="s">
        <v>2583</v>
      </c>
      <c r="J1702" s="1">
        <v>2000</v>
      </c>
      <c r="K1702" s="1">
        <v>4288</v>
      </c>
      <c r="L1702" s="1">
        <v>50</v>
      </c>
      <c r="M1702" s="1">
        <v>756</v>
      </c>
      <c r="N1702" s="1">
        <v>7.7</v>
      </c>
      <c r="O1702" s="1">
        <v>122</v>
      </c>
      <c r="P1702" s="1">
        <v>111</v>
      </c>
      <c r="Q1702" s="9">
        <v>9180275</v>
      </c>
      <c r="R1702" s="3">
        <v>1200000</v>
      </c>
    </row>
    <row r="1703" spans="1:18" x14ac:dyDescent="0.25">
      <c r="A1703" s="1" t="s">
        <v>4186</v>
      </c>
      <c r="B1703" s="2">
        <v>38554</v>
      </c>
      <c r="C1703" s="1" t="s">
        <v>32</v>
      </c>
      <c r="D1703" s="1" t="s">
        <v>40</v>
      </c>
      <c r="E1703" s="1" t="s">
        <v>3</v>
      </c>
      <c r="F1703" s="1" t="s">
        <v>4</v>
      </c>
      <c r="G1703" s="1" t="s">
        <v>92</v>
      </c>
      <c r="H1703" s="1" t="s">
        <v>1489</v>
      </c>
      <c r="I1703" s="1" t="s">
        <v>4187</v>
      </c>
      <c r="J1703" s="1">
        <v>2000</v>
      </c>
      <c r="K1703" s="1">
        <v>3192</v>
      </c>
      <c r="L1703" s="1">
        <v>2</v>
      </c>
      <c r="M1703" s="1">
        <v>0</v>
      </c>
      <c r="N1703" s="1">
        <v>7.4</v>
      </c>
      <c r="O1703" s="1">
        <v>169</v>
      </c>
      <c r="P1703" s="1">
        <v>103</v>
      </c>
      <c r="Q1703" s="9">
        <v>9013113</v>
      </c>
      <c r="R1703" s="3">
        <v>1000000</v>
      </c>
    </row>
    <row r="1704" spans="1:18" x14ac:dyDescent="0.25">
      <c r="A1704" s="1" t="s">
        <v>6427</v>
      </c>
      <c r="B1704" s="2">
        <v>41489</v>
      </c>
      <c r="C1704" s="1" t="s">
        <v>32</v>
      </c>
      <c r="D1704" s="1" t="s">
        <v>40</v>
      </c>
      <c r="E1704" s="1" t="s">
        <v>3</v>
      </c>
      <c r="F1704" s="1" t="s">
        <v>4</v>
      </c>
      <c r="G1704" s="1" t="s">
        <v>84</v>
      </c>
      <c r="H1704" s="1" t="s">
        <v>5820</v>
      </c>
      <c r="I1704" s="1" t="s">
        <v>3664</v>
      </c>
      <c r="J1704" s="1">
        <v>2000</v>
      </c>
      <c r="K1704" s="1">
        <v>6946</v>
      </c>
      <c r="L1704" s="1">
        <v>6</v>
      </c>
      <c r="M1704" s="1">
        <v>5000</v>
      </c>
      <c r="N1704" s="1">
        <v>5.6</v>
      </c>
      <c r="O1704" s="1">
        <v>51</v>
      </c>
      <c r="P1704" s="1">
        <v>88</v>
      </c>
      <c r="Q1704" s="9">
        <v>8460990</v>
      </c>
      <c r="R1704" s="3">
        <v>70000000</v>
      </c>
    </row>
    <row r="1705" spans="1:18" x14ac:dyDescent="0.25">
      <c r="A1705" s="1" t="s">
        <v>4516</v>
      </c>
      <c r="B1705" s="2">
        <v>38886</v>
      </c>
      <c r="C1705" s="1" t="s">
        <v>32</v>
      </c>
      <c r="D1705" s="1" t="s">
        <v>9</v>
      </c>
      <c r="E1705" s="1" t="s">
        <v>2327</v>
      </c>
      <c r="F1705" s="1" t="s">
        <v>623</v>
      </c>
      <c r="G1705" s="1" t="s">
        <v>132</v>
      </c>
      <c r="H1705" s="1" t="s">
        <v>4351</v>
      </c>
      <c r="I1705" s="1" t="s">
        <v>4517</v>
      </c>
      <c r="J1705" s="1">
        <v>2000</v>
      </c>
      <c r="K1705" s="1">
        <v>2608</v>
      </c>
      <c r="L1705" s="1">
        <v>43</v>
      </c>
      <c r="M1705" s="1">
        <v>0</v>
      </c>
      <c r="N1705" s="1">
        <v>7.5</v>
      </c>
      <c r="O1705" s="1">
        <v>143</v>
      </c>
      <c r="P1705" s="1">
        <v>125</v>
      </c>
      <c r="Q1705" s="9">
        <v>8047690</v>
      </c>
      <c r="R1705" s="3">
        <v>19400000</v>
      </c>
    </row>
    <row r="1706" spans="1:18" x14ac:dyDescent="0.25">
      <c r="A1706" s="1" t="s">
        <v>6429</v>
      </c>
      <c r="B1706" s="2">
        <v>41474</v>
      </c>
      <c r="C1706" s="1" t="s">
        <v>32</v>
      </c>
      <c r="D1706" s="1" t="s">
        <v>77</v>
      </c>
      <c r="E1706" s="1" t="s">
        <v>3</v>
      </c>
      <c r="F1706" s="1" t="s">
        <v>3720</v>
      </c>
      <c r="G1706" s="1" t="s">
        <v>92</v>
      </c>
      <c r="H1706" s="1" t="s">
        <v>1354</v>
      </c>
      <c r="I1706" s="1" t="s">
        <v>902</v>
      </c>
      <c r="J1706" s="1">
        <v>2000</v>
      </c>
      <c r="K1706" s="1">
        <v>2848</v>
      </c>
      <c r="L1706" s="1">
        <v>0</v>
      </c>
      <c r="M1706" s="1">
        <v>48000</v>
      </c>
      <c r="N1706" s="1">
        <v>5.6</v>
      </c>
      <c r="O1706" s="1">
        <v>260</v>
      </c>
      <c r="P1706" s="1">
        <v>107</v>
      </c>
      <c r="Q1706" s="9">
        <v>7268659</v>
      </c>
      <c r="R1706" s="3">
        <v>20000000</v>
      </c>
    </row>
    <row r="1707" spans="1:18" x14ac:dyDescent="0.25">
      <c r="A1707" s="1" t="s">
        <v>4231</v>
      </c>
      <c r="B1707" s="2">
        <v>39064</v>
      </c>
      <c r="C1707" s="1" t="s">
        <v>32</v>
      </c>
      <c r="D1707" s="1" t="s">
        <v>20</v>
      </c>
      <c r="E1707" s="1" t="s">
        <v>3</v>
      </c>
      <c r="F1707" s="1" t="s">
        <v>4</v>
      </c>
      <c r="G1707" s="1" t="s">
        <v>132</v>
      </c>
      <c r="H1707" s="1" t="s">
        <v>2243</v>
      </c>
      <c r="I1707" s="1" t="s">
        <v>1966</v>
      </c>
      <c r="J1707" s="1">
        <v>2000</v>
      </c>
      <c r="K1707" s="1">
        <v>5992</v>
      </c>
      <c r="L1707" s="1">
        <v>80</v>
      </c>
      <c r="M1707" s="1">
        <v>300</v>
      </c>
      <c r="N1707" s="1">
        <v>5.5</v>
      </c>
      <c r="O1707" s="1">
        <v>153</v>
      </c>
      <c r="P1707" s="1">
        <v>107</v>
      </c>
      <c r="Q1707" s="9">
        <v>7156725</v>
      </c>
      <c r="R1707" s="3">
        <v>19000000</v>
      </c>
    </row>
    <row r="1708" spans="1:18" x14ac:dyDescent="0.25">
      <c r="A1708" s="1" t="s">
        <v>5946</v>
      </c>
      <c r="B1708" s="2">
        <v>40587</v>
      </c>
      <c r="C1708" s="1" t="s">
        <v>32</v>
      </c>
      <c r="D1708" s="1" t="s">
        <v>20</v>
      </c>
      <c r="E1708" s="1" t="s">
        <v>3</v>
      </c>
      <c r="F1708" s="1" t="s">
        <v>4</v>
      </c>
      <c r="G1708" s="1" t="s">
        <v>92</v>
      </c>
      <c r="H1708" s="1" t="s">
        <v>3864</v>
      </c>
      <c r="I1708" s="1" t="s">
        <v>5947</v>
      </c>
      <c r="J1708" s="1">
        <v>2000</v>
      </c>
      <c r="K1708" s="1">
        <v>5519</v>
      </c>
      <c r="L1708" s="1">
        <v>31</v>
      </c>
      <c r="M1708" s="1">
        <v>0</v>
      </c>
      <c r="N1708" s="1">
        <v>6.3</v>
      </c>
      <c r="O1708" s="1">
        <v>136</v>
      </c>
      <c r="P1708" s="1">
        <v>97</v>
      </c>
      <c r="Q1708" s="9">
        <v>6923891</v>
      </c>
      <c r="R1708" s="3">
        <v>23000000</v>
      </c>
    </row>
    <row r="1709" spans="1:18" x14ac:dyDescent="0.25">
      <c r="A1709" s="1" t="s">
        <v>2566</v>
      </c>
      <c r="B1709" s="2">
        <v>36782</v>
      </c>
      <c r="C1709" s="1" t="s">
        <v>32</v>
      </c>
      <c r="D1709" s="1" t="s">
        <v>20</v>
      </c>
      <c r="E1709" s="1" t="s">
        <v>3</v>
      </c>
      <c r="F1709" s="1" t="s">
        <v>4</v>
      </c>
      <c r="G1709" s="1" t="s">
        <v>92</v>
      </c>
      <c r="H1709" s="1" t="s">
        <v>2243</v>
      </c>
      <c r="I1709" s="1" t="s">
        <v>1156</v>
      </c>
      <c r="J1709" s="1">
        <v>2000</v>
      </c>
      <c r="K1709" s="1">
        <v>3954</v>
      </c>
      <c r="L1709" s="1">
        <v>0</v>
      </c>
      <c r="M1709" s="1">
        <v>255</v>
      </c>
      <c r="N1709" s="1">
        <v>5.6</v>
      </c>
      <c r="O1709" s="1">
        <v>82</v>
      </c>
      <c r="P1709" s="1">
        <v>87</v>
      </c>
      <c r="Q1709" s="9">
        <v>6291602</v>
      </c>
      <c r="R1709" s="3">
        <v>50000000</v>
      </c>
    </row>
    <row r="1710" spans="1:18" x14ac:dyDescent="0.25">
      <c r="A1710" s="1" t="s">
        <v>2754</v>
      </c>
      <c r="B1710" s="2">
        <v>37105</v>
      </c>
      <c r="C1710" s="1" t="s">
        <v>32</v>
      </c>
      <c r="D1710" s="1" t="s">
        <v>77</v>
      </c>
      <c r="E1710" s="1" t="s">
        <v>3</v>
      </c>
      <c r="F1710" s="1" t="s">
        <v>4</v>
      </c>
      <c r="G1710" s="1" t="s">
        <v>132</v>
      </c>
      <c r="H1710" s="1" t="s">
        <v>469</v>
      </c>
      <c r="I1710" s="1" t="s">
        <v>2755</v>
      </c>
      <c r="J1710" s="1">
        <v>2000</v>
      </c>
      <c r="K1710" s="1">
        <v>4221</v>
      </c>
      <c r="L1710" s="1">
        <v>53</v>
      </c>
      <c r="M1710" s="1">
        <v>158</v>
      </c>
      <c r="N1710" s="1">
        <v>4.0999999999999996</v>
      </c>
      <c r="O1710" s="1">
        <v>18</v>
      </c>
      <c r="P1710" s="1">
        <v>104</v>
      </c>
      <c r="Q1710" s="9">
        <v>5974653</v>
      </c>
      <c r="R1710" s="3">
        <v>22000000</v>
      </c>
    </row>
    <row r="1711" spans="1:18" x14ac:dyDescent="0.25">
      <c r="A1711" s="1" t="s">
        <v>4578</v>
      </c>
      <c r="B1711" s="2">
        <v>39296</v>
      </c>
      <c r="C1711" s="1" t="s">
        <v>32</v>
      </c>
      <c r="D1711" s="1" t="s">
        <v>77</v>
      </c>
      <c r="E1711" s="1" t="s">
        <v>3</v>
      </c>
      <c r="F1711" s="1" t="s">
        <v>4</v>
      </c>
      <c r="G1711" s="1" t="s">
        <v>92</v>
      </c>
      <c r="H1711" s="1" t="s">
        <v>3701</v>
      </c>
      <c r="I1711" s="1" t="s">
        <v>4579</v>
      </c>
      <c r="J1711" s="1">
        <v>2000</v>
      </c>
      <c r="K1711" s="1">
        <v>3071</v>
      </c>
      <c r="L1711" s="1">
        <v>8</v>
      </c>
      <c r="M1711" s="1">
        <v>307</v>
      </c>
      <c r="N1711" s="1">
        <v>6.9</v>
      </c>
      <c r="O1711" s="1">
        <v>82</v>
      </c>
      <c r="P1711" s="1">
        <v>86</v>
      </c>
      <c r="Q1711" s="9">
        <v>5518918</v>
      </c>
      <c r="R1711" s="3">
        <v>750000</v>
      </c>
    </row>
    <row r="1712" spans="1:18" x14ac:dyDescent="0.25">
      <c r="A1712" s="1" t="s">
        <v>926</v>
      </c>
      <c r="B1712" s="2">
        <v>33885</v>
      </c>
      <c r="C1712" s="1" t="s">
        <v>32</v>
      </c>
      <c r="D1712" s="1" t="s">
        <v>9</v>
      </c>
      <c r="E1712" s="1" t="s">
        <v>3</v>
      </c>
      <c r="F1712" s="1" t="s">
        <v>4</v>
      </c>
      <c r="G1712" s="1" t="s">
        <v>132</v>
      </c>
      <c r="H1712" s="1" t="s">
        <v>301</v>
      </c>
      <c r="I1712" s="1" t="s">
        <v>268</v>
      </c>
      <c r="J1712" s="1">
        <v>2000</v>
      </c>
      <c r="K1712" s="1">
        <v>4334</v>
      </c>
      <c r="L1712" s="1">
        <v>503</v>
      </c>
      <c r="M1712" s="1">
        <v>892</v>
      </c>
      <c r="N1712" s="1">
        <v>6.9</v>
      </c>
      <c r="O1712" s="1">
        <v>10</v>
      </c>
      <c r="P1712" s="1">
        <v>114</v>
      </c>
      <c r="Q1712" s="9">
        <v>4651977</v>
      </c>
      <c r="R1712" s="3">
        <v>35000000</v>
      </c>
    </row>
    <row r="1713" spans="1:18" x14ac:dyDescent="0.25">
      <c r="A1713" s="1" t="s">
        <v>5190</v>
      </c>
      <c r="B1713" s="2">
        <v>40111</v>
      </c>
      <c r="C1713" s="1" t="s">
        <v>32</v>
      </c>
      <c r="D1713" s="1" t="s">
        <v>61</v>
      </c>
      <c r="E1713" s="1" t="s">
        <v>3</v>
      </c>
      <c r="F1713" s="1" t="s">
        <v>83</v>
      </c>
      <c r="G1713" s="1" t="s">
        <v>84</v>
      </c>
      <c r="H1713" s="1" t="s">
        <v>5191</v>
      </c>
      <c r="I1713" s="1" t="s">
        <v>1039</v>
      </c>
      <c r="J1713" s="1">
        <v>2000</v>
      </c>
      <c r="K1713" s="1">
        <v>3279</v>
      </c>
      <c r="L1713" s="1">
        <v>319</v>
      </c>
      <c r="M1713" s="1">
        <v>0</v>
      </c>
      <c r="N1713" s="1">
        <v>7</v>
      </c>
      <c r="O1713" s="1">
        <v>222</v>
      </c>
      <c r="P1713" s="1">
        <v>119</v>
      </c>
      <c r="Q1713" s="9">
        <v>4440055</v>
      </c>
      <c r="R1713" s="3">
        <v>8500000</v>
      </c>
    </row>
    <row r="1714" spans="1:18" x14ac:dyDescent="0.25">
      <c r="A1714" s="1" t="s">
        <v>4253</v>
      </c>
      <c r="B1714" s="2">
        <v>39024</v>
      </c>
      <c r="C1714" s="1" t="s">
        <v>32</v>
      </c>
      <c r="D1714" s="1" t="s">
        <v>9</v>
      </c>
      <c r="E1714" s="1" t="s">
        <v>1518</v>
      </c>
      <c r="F1714" s="1" t="s">
        <v>1519</v>
      </c>
      <c r="G1714" s="1" t="s">
        <v>92</v>
      </c>
      <c r="H1714" s="1" t="s">
        <v>4254</v>
      </c>
      <c r="I1714" s="1" t="s">
        <v>817</v>
      </c>
      <c r="J1714" s="1">
        <v>2000</v>
      </c>
      <c r="K1714" s="1">
        <v>2590</v>
      </c>
      <c r="L1714" s="1">
        <v>719</v>
      </c>
      <c r="M1714" s="1">
        <v>0</v>
      </c>
      <c r="N1714" s="1">
        <v>7.8</v>
      </c>
      <c r="O1714" s="1">
        <v>231</v>
      </c>
      <c r="P1714" s="1">
        <v>145</v>
      </c>
      <c r="Q1714" s="9">
        <v>4398392</v>
      </c>
      <c r="R1714" s="3">
        <v>21000000</v>
      </c>
    </row>
    <row r="1715" spans="1:18" x14ac:dyDescent="0.25">
      <c r="A1715" s="1" t="s">
        <v>5850</v>
      </c>
      <c r="B1715" s="2">
        <v>40693</v>
      </c>
      <c r="C1715" s="1" t="s">
        <v>32</v>
      </c>
      <c r="D1715" s="1" t="s">
        <v>20</v>
      </c>
      <c r="E1715" s="1" t="s">
        <v>3</v>
      </c>
      <c r="F1715" s="1" t="s">
        <v>4</v>
      </c>
      <c r="G1715" s="1" t="s">
        <v>92</v>
      </c>
      <c r="H1715" s="1" t="s">
        <v>2243</v>
      </c>
      <c r="I1715" s="1" t="s">
        <v>4156</v>
      </c>
      <c r="J1715" s="1">
        <v>2000</v>
      </c>
      <c r="K1715" s="1">
        <v>3374</v>
      </c>
      <c r="L1715" s="1">
        <v>157</v>
      </c>
      <c r="M1715" s="1">
        <v>0</v>
      </c>
      <c r="N1715" s="1">
        <v>6.5</v>
      </c>
      <c r="O1715" s="1">
        <v>182</v>
      </c>
      <c r="P1715" s="1">
        <v>83</v>
      </c>
      <c r="Q1715" s="9">
        <v>4244155</v>
      </c>
      <c r="R1715" s="3">
        <v>10000000</v>
      </c>
    </row>
    <row r="1716" spans="1:18" x14ac:dyDescent="0.25">
      <c r="A1716" s="1" t="s">
        <v>3198</v>
      </c>
      <c r="B1716" s="2">
        <v>37453</v>
      </c>
      <c r="C1716" s="1" t="s">
        <v>32</v>
      </c>
      <c r="D1716" s="1" t="s">
        <v>77</v>
      </c>
      <c r="E1716" s="1" t="s">
        <v>3</v>
      </c>
      <c r="F1716" s="1" t="s">
        <v>161</v>
      </c>
      <c r="G1716" s="1" t="s">
        <v>92</v>
      </c>
      <c r="H1716" s="1" t="s">
        <v>2545</v>
      </c>
      <c r="I1716" s="1" t="s">
        <v>765</v>
      </c>
      <c r="J1716" s="1">
        <v>2000</v>
      </c>
      <c r="K1716" s="1">
        <v>2759</v>
      </c>
      <c r="L1716" s="1">
        <v>277</v>
      </c>
      <c r="M1716" s="1">
        <v>287</v>
      </c>
      <c r="N1716" s="1">
        <v>6.6</v>
      </c>
      <c r="O1716" s="1">
        <v>105</v>
      </c>
      <c r="P1716" s="1">
        <v>109</v>
      </c>
      <c r="Q1716" s="9">
        <v>3517797</v>
      </c>
      <c r="R1716" s="3">
        <v>25000000</v>
      </c>
    </row>
    <row r="1717" spans="1:18" x14ac:dyDescent="0.25">
      <c r="A1717" s="1" t="s">
        <v>2544</v>
      </c>
      <c r="B1717" s="2">
        <v>36619</v>
      </c>
      <c r="C1717" s="1" t="s">
        <v>32</v>
      </c>
      <c r="D1717" s="1" t="s">
        <v>9</v>
      </c>
      <c r="E1717" s="1" t="s">
        <v>160</v>
      </c>
      <c r="F1717" s="1" t="s">
        <v>161</v>
      </c>
      <c r="G1717" s="1" t="s">
        <v>92</v>
      </c>
      <c r="H1717" s="1" t="s">
        <v>2545</v>
      </c>
      <c r="I1717" s="1" t="s">
        <v>2546</v>
      </c>
      <c r="J1717" s="1">
        <v>2000</v>
      </c>
      <c r="K1717" s="1">
        <v>2389</v>
      </c>
      <c r="L1717" s="1">
        <v>83</v>
      </c>
      <c r="M1717" s="1">
        <v>186</v>
      </c>
      <c r="N1717" s="1">
        <v>7.3</v>
      </c>
      <c r="O1717" s="1">
        <v>61</v>
      </c>
      <c r="P1717" s="1">
        <v>112</v>
      </c>
      <c r="Q1717" s="9">
        <v>3058380</v>
      </c>
      <c r="R1717" s="3">
        <v>100000000</v>
      </c>
    </row>
    <row r="1718" spans="1:18" x14ac:dyDescent="0.25">
      <c r="A1718" s="1" t="s">
        <v>6098</v>
      </c>
      <c r="B1718" s="2">
        <v>41034</v>
      </c>
      <c r="C1718" s="1" t="s">
        <v>32</v>
      </c>
      <c r="D1718" s="1" t="s">
        <v>9</v>
      </c>
      <c r="E1718" s="1" t="s">
        <v>3</v>
      </c>
      <c r="F1718" s="1" t="s">
        <v>4</v>
      </c>
      <c r="G1718" s="1" t="s">
        <v>92</v>
      </c>
      <c r="H1718" s="1" t="s">
        <v>6099</v>
      </c>
      <c r="I1718" s="1" t="s">
        <v>6100</v>
      </c>
      <c r="J1718" s="1">
        <v>2000</v>
      </c>
      <c r="K1718" s="1">
        <v>2459</v>
      </c>
      <c r="L1718" s="1">
        <v>8</v>
      </c>
      <c r="M1718" s="1">
        <v>0</v>
      </c>
      <c r="N1718" s="1">
        <v>5.7</v>
      </c>
      <c r="O1718" s="1">
        <v>16</v>
      </c>
      <c r="P1718" s="1">
        <v>80</v>
      </c>
      <c r="Q1718" s="9">
        <v>2833383</v>
      </c>
      <c r="R1718" s="3">
        <v>427000</v>
      </c>
    </row>
    <row r="1719" spans="1:18" x14ac:dyDescent="0.25">
      <c r="A1719" s="1" t="s">
        <v>6845</v>
      </c>
      <c r="B1719" s="2">
        <v>42178</v>
      </c>
      <c r="C1719" s="1" t="s">
        <v>32</v>
      </c>
      <c r="D1719" s="1" t="s">
        <v>61</v>
      </c>
      <c r="E1719" s="1" t="s">
        <v>3</v>
      </c>
      <c r="F1719" s="1" t="s">
        <v>4</v>
      </c>
      <c r="G1719" s="1" t="s">
        <v>84</v>
      </c>
      <c r="H1719" s="1" t="s">
        <v>6846</v>
      </c>
      <c r="I1719" s="1" t="s">
        <v>6847</v>
      </c>
      <c r="J1719" s="1">
        <v>2000</v>
      </c>
      <c r="K1719" s="1">
        <v>3384</v>
      </c>
      <c r="L1719" s="1">
        <v>14</v>
      </c>
      <c r="M1719" s="1">
        <v>0</v>
      </c>
      <c r="N1719" s="1">
        <v>7</v>
      </c>
      <c r="O1719" s="1">
        <v>27</v>
      </c>
      <c r="P1719" s="1">
        <v>118</v>
      </c>
      <c r="Q1719" s="9">
        <v>2246000</v>
      </c>
      <c r="R1719" s="3">
        <v>20000000</v>
      </c>
    </row>
    <row r="1720" spans="1:18" x14ac:dyDescent="0.25">
      <c r="A1720" s="1" t="s">
        <v>5406</v>
      </c>
      <c r="B1720" s="2">
        <v>40142</v>
      </c>
      <c r="C1720" s="1" t="s">
        <v>32</v>
      </c>
      <c r="D1720" s="1" t="s">
        <v>20</v>
      </c>
      <c r="E1720" s="1" t="s">
        <v>3</v>
      </c>
      <c r="F1720" s="1" t="s">
        <v>4</v>
      </c>
      <c r="G1720" s="1" t="s">
        <v>92</v>
      </c>
      <c r="H1720" s="1" t="s">
        <v>787</v>
      </c>
      <c r="I1720" s="1" t="s">
        <v>5407</v>
      </c>
      <c r="J1720" s="1">
        <v>2000</v>
      </c>
      <c r="K1720" s="1">
        <v>4607</v>
      </c>
      <c r="L1720" s="1">
        <v>17</v>
      </c>
      <c r="M1720" s="1">
        <v>0</v>
      </c>
      <c r="N1720" s="1">
        <v>6.5</v>
      </c>
      <c r="O1720" s="1">
        <v>144</v>
      </c>
      <c r="P1720" s="1">
        <v>96</v>
      </c>
      <c r="Q1720" s="9">
        <v>1474508</v>
      </c>
      <c r="R1720" s="3">
        <v>5000000</v>
      </c>
    </row>
    <row r="1721" spans="1:18" x14ac:dyDescent="0.25">
      <c r="A1721" s="1" t="s">
        <v>4350</v>
      </c>
      <c r="B1721" s="2">
        <v>38776</v>
      </c>
      <c r="C1721" s="1" t="s">
        <v>32</v>
      </c>
      <c r="D1721" s="1" t="s">
        <v>61</v>
      </c>
      <c r="E1721" s="1" t="s">
        <v>3</v>
      </c>
      <c r="F1721" s="1" t="s">
        <v>4</v>
      </c>
      <c r="G1721" s="1" t="s">
        <v>92</v>
      </c>
      <c r="H1721" s="1" t="s">
        <v>4351</v>
      </c>
      <c r="I1721" s="1" t="s">
        <v>3110</v>
      </c>
      <c r="J1721" s="1">
        <v>2000</v>
      </c>
      <c r="K1721" s="1">
        <v>3474</v>
      </c>
      <c r="L1721" s="1">
        <v>41</v>
      </c>
      <c r="M1721" s="1">
        <v>0</v>
      </c>
      <c r="N1721" s="1">
        <v>7.1</v>
      </c>
      <c r="O1721" s="1">
        <v>129</v>
      </c>
      <c r="P1721" s="1">
        <v>118</v>
      </c>
      <c r="Q1721" s="9">
        <v>1150403</v>
      </c>
      <c r="R1721" s="3">
        <v>13000000</v>
      </c>
    </row>
    <row r="1722" spans="1:18" x14ac:dyDescent="0.25">
      <c r="A1722" s="1" t="s">
        <v>1940</v>
      </c>
      <c r="B1722" s="2">
        <v>35942</v>
      </c>
      <c r="C1722" s="1" t="s">
        <v>32</v>
      </c>
      <c r="D1722" s="1" t="s">
        <v>61</v>
      </c>
      <c r="E1722" s="1" t="s">
        <v>3</v>
      </c>
      <c r="F1722" s="1" t="s">
        <v>4</v>
      </c>
      <c r="G1722" s="1" t="s">
        <v>132</v>
      </c>
      <c r="H1722" s="1" t="s">
        <v>1941</v>
      </c>
      <c r="I1722" s="1" t="s">
        <v>1942</v>
      </c>
      <c r="J1722" s="1">
        <v>2000</v>
      </c>
      <c r="K1722" s="1">
        <v>4351</v>
      </c>
      <c r="L1722" s="1">
        <v>162</v>
      </c>
      <c r="M1722" s="1">
        <v>942</v>
      </c>
      <c r="N1722" s="1">
        <v>7.2</v>
      </c>
      <c r="O1722" s="1">
        <v>28</v>
      </c>
      <c r="P1722" s="1">
        <v>117</v>
      </c>
      <c r="Q1722" s="9">
        <v>777423</v>
      </c>
      <c r="R1722" s="3">
        <v>25000000</v>
      </c>
    </row>
    <row r="1723" spans="1:18" x14ac:dyDescent="0.25">
      <c r="A1723" s="1" t="s">
        <v>2181</v>
      </c>
      <c r="B1723" s="2">
        <v>36170</v>
      </c>
      <c r="C1723" s="1" t="s">
        <v>32</v>
      </c>
      <c r="D1723" s="1" t="s">
        <v>9</v>
      </c>
      <c r="E1723" s="1" t="s">
        <v>3</v>
      </c>
      <c r="F1723" s="1" t="s">
        <v>4</v>
      </c>
      <c r="G1723" s="1" t="s">
        <v>84</v>
      </c>
      <c r="H1723" s="1" t="s">
        <v>2182</v>
      </c>
      <c r="I1723" s="1" t="s">
        <v>2183</v>
      </c>
      <c r="J1723" s="1">
        <v>2000</v>
      </c>
      <c r="K1723" s="1">
        <v>3475</v>
      </c>
      <c r="L1723" s="1">
        <v>7</v>
      </c>
      <c r="M1723" s="1">
        <v>117</v>
      </c>
      <c r="N1723" s="1">
        <v>6.5</v>
      </c>
      <c r="O1723" s="1">
        <v>14</v>
      </c>
      <c r="P1723" s="1">
        <v>105</v>
      </c>
      <c r="Q1723" s="9">
        <v>609042</v>
      </c>
      <c r="R1723" s="3">
        <v>1300000</v>
      </c>
    </row>
    <row r="1724" spans="1:18" x14ac:dyDescent="0.25">
      <c r="A1724" s="1" t="s">
        <v>3945</v>
      </c>
      <c r="B1724" s="2">
        <v>38665</v>
      </c>
      <c r="C1724" s="1" t="s">
        <v>32</v>
      </c>
      <c r="D1724" s="1" t="s">
        <v>9</v>
      </c>
      <c r="E1724" s="1" t="s">
        <v>3</v>
      </c>
      <c r="F1724" s="1" t="s">
        <v>4</v>
      </c>
      <c r="G1724" s="1" t="s">
        <v>92</v>
      </c>
      <c r="H1724" s="1" t="s">
        <v>3946</v>
      </c>
      <c r="I1724" s="1" t="s">
        <v>3947</v>
      </c>
      <c r="J1724" s="1">
        <v>2000</v>
      </c>
      <c r="K1724" s="1">
        <v>3921</v>
      </c>
      <c r="L1724" s="1">
        <v>12</v>
      </c>
      <c r="M1724" s="1">
        <v>412</v>
      </c>
      <c r="N1724" s="1">
        <v>6.5</v>
      </c>
      <c r="O1724" s="1">
        <v>74</v>
      </c>
      <c r="P1724" s="1">
        <v>108</v>
      </c>
      <c r="Q1724" s="9">
        <v>568695</v>
      </c>
      <c r="R1724" s="3">
        <v>8000000</v>
      </c>
    </row>
    <row r="1725" spans="1:18" x14ac:dyDescent="0.25">
      <c r="A1725" s="1" t="s">
        <v>2209</v>
      </c>
      <c r="B1725" s="2">
        <v>36220</v>
      </c>
      <c r="C1725" s="1" t="s">
        <v>32</v>
      </c>
      <c r="D1725" s="1" t="s">
        <v>9</v>
      </c>
      <c r="E1725" s="1" t="s">
        <v>3</v>
      </c>
      <c r="F1725" s="1" t="s">
        <v>4</v>
      </c>
      <c r="G1725" s="1" t="s">
        <v>92</v>
      </c>
      <c r="H1725" s="1" t="s">
        <v>1466</v>
      </c>
      <c r="I1725" s="1" t="s">
        <v>1223</v>
      </c>
      <c r="J1725" s="1">
        <v>2000</v>
      </c>
      <c r="K1725" s="1">
        <v>4343</v>
      </c>
      <c r="L1725" s="1">
        <v>81</v>
      </c>
      <c r="M1725" s="1">
        <v>111</v>
      </c>
      <c r="N1725" s="1">
        <v>5.4</v>
      </c>
      <c r="O1725" s="1">
        <v>31</v>
      </c>
      <c r="P1725" s="1">
        <v>106</v>
      </c>
      <c r="Q1725" s="9">
        <v>399793</v>
      </c>
      <c r="R1725" s="3">
        <v>4000000</v>
      </c>
    </row>
    <row r="1726" spans="1:18" x14ac:dyDescent="0.25">
      <c r="A1726" s="1" t="s">
        <v>5657</v>
      </c>
      <c r="B1726" s="2">
        <v>40233</v>
      </c>
      <c r="C1726" s="1" t="s">
        <v>32</v>
      </c>
      <c r="D1726" s="1" t="s">
        <v>20</v>
      </c>
      <c r="E1726" s="1" t="s">
        <v>3</v>
      </c>
      <c r="F1726" s="1" t="s">
        <v>4</v>
      </c>
      <c r="G1726" s="1" t="s">
        <v>92</v>
      </c>
      <c r="H1726" s="1" t="s">
        <v>2742</v>
      </c>
      <c r="I1726" s="1" t="s">
        <v>4459</v>
      </c>
      <c r="J1726" s="1">
        <v>2000</v>
      </c>
      <c r="K1726" s="1">
        <v>4590</v>
      </c>
      <c r="L1726" s="1">
        <v>571</v>
      </c>
      <c r="M1726" s="1">
        <v>19000</v>
      </c>
      <c r="N1726" s="1">
        <v>6.8</v>
      </c>
      <c r="O1726" s="1">
        <v>238</v>
      </c>
      <c r="P1726" s="1">
        <v>96</v>
      </c>
      <c r="Q1726" s="9">
        <v>322157</v>
      </c>
      <c r="R1726" s="3">
        <v>2500000</v>
      </c>
    </row>
    <row r="1727" spans="1:18" x14ac:dyDescent="0.25">
      <c r="A1727" s="1" t="s">
        <v>4996</v>
      </c>
      <c r="B1727" s="2">
        <v>39491</v>
      </c>
      <c r="C1727" s="1" t="s">
        <v>32</v>
      </c>
      <c r="D1727" s="1" t="s">
        <v>91</v>
      </c>
      <c r="E1727" s="1" t="s">
        <v>3</v>
      </c>
      <c r="F1727" s="1" t="s">
        <v>4</v>
      </c>
      <c r="G1727" s="1" t="s">
        <v>92</v>
      </c>
      <c r="H1727" s="1" t="s">
        <v>1354</v>
      </c>
      <c r="I1727" s="1" t="s">
        <v>4077</v>
      </c>
      <c r="J1727" s="1">
        <v>2000</v>
      </c>
      <c r="K1727" s="1">
        <v>4168</v>
      </c>
      <c r="L1727" s="1">
        <v>163</v>
      </c>
      <c r="M1727" s="1">
        <v>8000</v>
      </c>
      <c r="N1727" s="1">
        <v>6.7</v>
      </c>
      <c r="O1727" s="1">
        <v>147</v>
      </c>
      <c r="P1727" s="1">
        <v>150</v>
      </c>
      <c r="Q1727" s="9">
        <v>140244</v>
      </c>
      <c r="R1727" s="3">
        <v>8500000</v>
      </c>
    </row>
    <row r="1728" spans="1:18" x14ac:dyDescent="0.25">
      <c r="A1728" s="1" t="s">
        <v>6278</v>
      </c>
      <c r="B1728" s="2">
        <v>41101</v>
      </c>
      <c r="C1728" s="1" t="s">
        <v>32</v>
      </c>
      <c r="D1728" s="1" t="s">
        <v>77</v>
      </c>
      <c r="E1728" s="1" t="s">
        <v>3</v>
      </c>
      <c r="F1728" s="1" t="s">
        <v>83</v>
      </c>
      <c r="G1728" s="1" t="s">
        <v>92</v>
      </c>
      <c r="H1728" s="1" t="s">
        <v>6279</v>
      </c>
      <c r="I1728" s="1" t="s">
        <v>6280</v>
      </c>
      <c r="J1728" s="1">
        <v>2000</v>
      </c>
      <c r="K1728" s="1">
        <v>4810</v>
      </c>
      <c r="L1728" s="1">
        <v>63</v>
      </c>
      <c r="M1728" s="1">
        <v>0</v>
      </c>
      <c r="N1728" s="1">
        <v>6.1</v>
      </c>
      <c r="O1728" s="1">
        <v>111</v>
      </c>
      <c r="P1728" s="1">
        <v>112</v>
      </c>
      <c r="Q1728" s="9">
        <v>26345</v>
      </c>
      <c r="R1728" s="3">
        <v>3000000</v>
      </c>
    </row>
    <row r="1729" spans="1:18" x14ac:dyDescent="0.25">
      <c r="A1729" s="1" t="s">
        <v>5969</v>
      </c>
      <c r="B1729" s="2">
        <v>40739</v>
      </c>
      <c r="C1729" s="1" t="s">
        <v>32</v>
      </c>
      <c r="D1729" s="1" t="s">
        <v>9</v>
      </c>
      <c r="E1729" s="1" t="s">
        <v>3</v>
      </c>
      <c r="F1729" s="1" t="s">
        <v>11</v>
      </c>
      <c r="G1729" s="1" t="s">
        <v>92</v>
      </c>
      <c r="H1729" s="1" t="s">
        <v>469</v>
      </c>
      <c r="I1729" s="1" t="s">
        <v>4657</v>
      </c>
      <c r="J1729" s="1">
        <v>2000</v>
      </c>
      <c r="K1729" s="1">
        <v>4920</v>
      </c>
      <c r="L1729" s="1">
        <v>87</v>
      </c>
      <c r="M1729" s="1">
        <v>0</v>
      </c>
      <c r="N1729" s="1">
        <v>5.8</v>
      </c>
      <c r="O1729" s="1">
        <v>174</v>
      </c>
      <c r="P1729" s="1">
        <v>122</v>
      </c>
      <c r="Q1729" s="9">
        <v>22000</v>
      </c>
      <c r="R1729" s="3">
        <v>3000000</v>
      </c>
    </row>
    <row r="1730" spans="1:18" x14ac:dyDescent="0.25">
      <c r="A1730" s="1" t="s">
        <v>3481</v>
      </c>
      <c r="B1730" s="2">
        <v>37934</v>
      </c>
      <c r="C1730" s="1" t="s">
        <v>1</v>
      </c>
      <c r="D1730" s="1" t="s">
        <v>20</v>
      </c>
      <c r="E1730" s="1" t="s">
        <v>3</v>
      </c>
      <c r="F1730" s="1" t="s">
        <v>4</v>
      </c>
      <c r="G1730" s="1" t="s">
        <v>92</v>
      </c>
      <c r="H1730" s="1" t="s">
        <v>2243</v>
      </c>
      <c r="I1730" s="1" t="s">
        <v>3482</v>
      </c>
      <c r="J1730" s="1">
        <v>2000</v>
      </c>
      <c r="K1730" s="1">
        <v>6227</v>
      </c>
      <c r="L1730" s="1">
        <v>4</v>
      </c>
      <c r="M1730" s="1">
        <v>3000</v>
      </c>
      <c r="N1730" s="1">
        <v>6.2</v>
      </c>
      <c r="O1730" s="1">
        <v>35</v>
      </c>
      <c r="P1730" s="1">
        <v>87</v>
      </c>
      <c r="Q1730" s="9">
        <v>19539</v>
      </c>
      <c r="R1730" s="3">
        <v>1000000</v>
      </c>
    </row>
    <row r="1731" spans="1:18" x14ac:dyDescent="0.25">
      <c r="A1731" s="1" t="s">
        <v>2533</v>
      </c>
      <c r="B1731" s="2">
        <v>36705</v>
      </c>
      <c r="C1731" s="1" t="s">
        <v>32</v>
      </c>
      <c r="D1731" s="1" t="s">
        <v>77</v>
      </c>
      <c r="E1731" s="1" t="s">
        <v>3</v>
      </c>
      <c r="F1731" s="1" t="s">
        <v>4</v>
      </c>
      <c r="G1731" s="1" t="s">
        <v>92</v>
      </c>
      <c r="H1731" s="1" t="s">
        <v>2243</v>
      </c>
      <c r="I1731" s="1" t="s">
        <v>2534</v>
      </c>
      <c r="J1731" s="1">
        <v>2000</v>
      </c>
      <c r="K1731" s="1">
        <v>3905</v>
      </c>
      <c r="L1731" s="1">
        <v>82</v>
      </c>
      <c r="M1731" s="1">
        <v>210</v>
      </c>
      <c r="N1731" s="1">
        <v>6</v>
      </c>
      <c r="O1731" s="1">
        <v>29</v>
      </c>
      <c r="P1731" s="1">
        <v>82</v>
      </c>
      <c r="Q1731" s="9">
        <v>12996</v>
      </c>
      <c r="R1731" s="3">
        <v>1000000</v>
      </c>
    </row>
    <row r="1732" spans="1:18" x14ac:dyDescent="0.25">
      <c r="A1732" s="1" t="s">
        <v>6638</v>
      </c>
      <c r="B1732" s="2">
        <v>41723</v>
      </c>
      <c r="C1732" s="1" t="s">
        <v>32</v>
      </c>
      <c r="D1732" s="1" t="s">
        <v>77</v>
      </c>
      <c r="E1732" s="1" t="s">
        <v>3</v>
      </c>
      <c r="F1732" s="1" t="s">
        <v>4</v>
      </c>
      <c r="G1732" s="1" t="s">
        <v>92</v>
      </c>
      <c r="H1732" s="1" t="s">
        <v>1628</v>
      </c>
      <c r="I1732" s="1" t="s">
        <v>6639</v>
      </c>
      <c r="J1732" s="1">
        <v>2000</v>
      </c>
      <c r="K1732" s="1">
        <v>3089</v>
      </c>
      <c r="L1732" s="1">
        <v>249</v>
      </c>
      <c r="M1732" s="1">
        <v>0</v>
      </c>
      <c r="N1732" s="1">
        <v>5.8</v>
      </c>
      <c r="O1732" s="1">
        <v>29</v>
      </c>
      <c r="P1732" s="1">
        <v>103</v>
      </c>
      <c r="Q1732" s="9">
        <v>8691</v>
      </c>
      <c r="R1732" s="3">
        <v>4500000</v>
      </c>
    </row>
    <row r="1733" spans="1:18" x14ac:dyDescent="0.25">
      <c r="A1733" s="1" t="s">
        <v>6484</v>
      </c>
      <c r="B1733" s="2">
        <v>41358</v>
      </c>
      <c r="C1733" s="1" t="s">
        <v>32</v>
      </c>
      <c r="D1733" s="1" t="s">
        <v>40</v>
      </c>
      <c r="E1733" s="1" t="s">
        <v>3</v>
      </c>
      <c r="F1733" s="1" t="s">
        <v>83</v>
      </c>
      <c r="G1733" s="1" t="s">
        <v>84</v>
      </c>
      <c r="H1733" s="1" t="s">
        <v>2265</v>
      </c>
      <c r="I1733" s="1" t="s">
        <v>6485</v>
      </c>
      <c r="J1733" s="1">
        <v>2000</v>
      </c>
      <c r="K1733" s="1">
        <v>2450</v>
      </c>
      <c r="L1733" s="1">
        <v>3</v>
      </c>
      <c r="M1733" s="1">
        <v>0</v>
      </c>
      <c r="N1733" s="1">
        <v>5.4</v>
      </c>
      <c r="O1733" s="1">
        <v>28</v>
      </c>
      <c r="P1733" s="1">
        <v>100</v>
      </c>
      <c r="Q1733" s="9">
        <v>4756</v>
      </c>
      <c r="R1733" s="3">
        <v>25000000</v>
      </c>
    </row>
    <row r="1734" spans="1:18" x14ac:dyDescent="0.25">
      <c r="A1734" s="1" t="s">
        <v>3358</v>
      </c>
      <c r="B1734" s="2">
        <v>37875</v>
      </c>
      <c r="C1734" s="1" t="s">
        <v>32</v>
      </c>
      <c r="D1734" s="1" t="s">
        <v>9</v>
      </c>
      <c r="E1734" s="1" t="s">
        <v>3</v>
      </c>
      <c r="F1734" s="1" t="s">
        <v>4</v>
      </c>
      <c r="G1734" s="1" t="s">
        <v>92</v>
      </c>
      <c r="H1734" s="1" t="s">
        <v>2243</v>
      </c>
      <c r="I1734" s="1" t="s">
        <v>1721</v>
      </c>
      <c r="J1734" s="1">
        <v>2000</v>
      </c>
      <c r="K1734" s="1">
        <v>2564</v>
      </c>
      <c r="L1734" s="1">
        <v>1000</v>
      </c>
      <c r="M1734" s="1">
        <v>63</v>
      </c>
      <c r="N1734" s="1">
        <v>5.4</v>
      </c>
      <c r="O1734" s="1">
        <v>22</v>
      </c>
      <c r="P1734" s="1">
        <v>111</v>
      </c>
      <c r="Q1734" s="9">
        <v>2580</v>
      </c>
      <c r="R1734" s="3">
        <v>1650000</v>
      </c>
    </row>
    <row r="1735" spans="1:18" x14ac:dyDescent="0.25">
      <c r="A1735" s="1" t="s">
        <v>6727</v>
      </c>
      <c r="B1735" s="2">
        <v>41884</v>
      </c>
      <c r="C1735" s="1" t="s">
        <v>32</v>
      </c>
      <c r="D1735" s="1" t="s">
        <v>77</v>
      </c>
      <c r="E1735" s="1" t="s">
        <v>3</v>
      </c>
      <c r="F1735" s="1" t="s">
        <v>2868</v>
      </c>
      <c r="G1735" s="1" t="s">
        <v>92</v>
      </c>
      <c r="H1735" s="1" t="s">
        <v>1628</v>
      </c>
      <c r="I1735" s="1" t="s">
        <v>6728</v>
      </c>
      <c r="J1735" s="1">
        <v>2000</v>
      </c>
      <c r="K1735" s="1">
        <v>2802</v>
      </c>
      <c r="L1735" s="1">
        <v>3</v>
      </c>
      <c r="M1735" s="1">
        <v>0</v>
      </c>
      <c r="N1735" s="1">
        <v>5.7</v>
      </c>
      <c r="O1735" s="1">
        <v>66</v>
      </c>
      <c r="P1735" s="1">
        <v>96</v>
      </c>
      <c r="Q1735" s="9">
        <v>162</v>
      </c>
      <c r="R1735" s="3">
        <v>9000000</v>
      </c>
    </row>
    <row r="1736" spans="1:18" x14ac:dyDescent="0.25">
      <c r="A1736" s="1" t="s">
        <v>5176</v>
      </c>
      <c r="B1736" s="2">
        <v>39950</v>
      </c>
      <c r="C1736" s="1" t="s">
        <v>32</v>
      </c>
      <c r="D1736" s="1" t="s">
        <v>77</v>
      </c>
      <c r="E1736" s="1" t="s">
        <v>3</v>
      </c>
      <c r="F1736" s="1" t="s">
        <v>4</v>
      </c>
      <c r="G1736" s="1" t="s">
        <v>132</v>
      </c>
      <c r="H1736" s="1" t="s">
        <v>1005</v>
      </c>
      <c r="I1736" s="1" t="s">
        <v>470</v>
      </c>
      <c r="J1736" s="1">
        <v>1000</v>
      </c>
      <c r="K1736" s="1">
        <v>4834</v>
      </c>
      <c r="L1736" s="1">
        <v>0</v>
      </c>
      <c r="M1736" s="1">
        <v>33000</v>
      </c>
      <c r="N1736" s="1">
        <v>7.9</v>
      </c>
      <c r="O1736" s="1">
        <v>723</v>
      </c>
      <c r="P1736" s="1">
        <v>178</v>
      </c>
      <c r="Q1736" s="9">
        <v>760505847</v>
      </c>
      <c r="R1736" s="3">
        <v>237000000</v>
      </c>
    </row>
    <row r="1737" spans="1:18" x14ac:dyDescent="0.25">
      <c r="A1737" s="1" t="s">
        <v>6393</v>
      </c>
      <c r="B1737" s="2">
        <v>41356</v>
      </c>
      <c r="C1737" s="1" t="s">
        <v>32</v>
      </c>
      <c r="D1737" s="1" t="s">
        <v>40</v>
      </c>
      <c r="E1737" s="1" t="s">
        <v>3</v>
      </c>
      <c r="F1737" s="1" t="s">
        <v>4</v>
      </c>
      <c r="G1737" s="1" t="s">
        <v>84</v>
      </c>
      <c r="H1737" s="1" t="s">
        <v>6394</v>
      </c>
      <c r="I1737" s="1" t="s">
        <v>6395</v>
      </c>
      <c r="J1737" s="1">
        <v>1000</v>
      </c>
      <c r="K1737" s="1">
        <v>2582</v>
      </c>
      <c r="L1737" s="1">
        <v>69</v>
      </c>
      <c r="M1737" s="1">
        <v>58000</v>
      </c>
      <c r="N1737" s="1">
        <v>7.6</v>
      </c>
      <c r="O1737" s="1">
        <v>406</v>
      </c>
      <c r="P1737" s="1">
        <v>102</v>
      </c>
      <c r="Q1737" s="9">
        <v>400736600</v>
      </c>
      <c r="R1737" s="3">
        <v>150000000</v>
      </c>
    </row>
    <row r="1738" spans="1:18" x14ac:dyDescent="0.25">
      <c r="A1738" s="1" t="s">
        <v>3318</v>
      </c>
      <c r="B1738" s="2">
        <v>37836</v>
      </c>
      <c r="C1738" s="1" t="s">
        <v>32</v>
      </c>
      <c r="D1738" s="1" t="s">
        <v>40</v>
      </c>
      <c r="E1738" s="1" t="s">
        <v>3</v>
      </c>
      <c r="F1738" s="1" t="s">
        <v>4</v>
      </c>
      <c r="G1738" s="1" t="s">
        <v>28</v>
      </c>
      <c r="H1738" s="1" t="s">
        <v>3244</v>
      </c>
      <c r="I1738" s="1" t="s">
        <v>3319</v>
      </c>
      <c r="J1738" s="1">
        <v>1000</v>
      </c>
      <c r="K1738" s="1">
        <v>5641</v>
      </c>
      <c r="L1738" s="1">
        <v>475</v>
      </c>
      <c r="M1738" s="1">
        <v>11000</v>
      </c>
      <c r="N1738" s="1">
        <v>8.1999999999999993</v>
      </c>
      <c r="O1738" s="1">
        <v>301</v>
      </c>
      <c r="P1738" s="1">
        <v>100</v>
      </c>
      <c r="Q1738" s="9">
        <v>380838870</v>
      </c>
      <c r="R1738" s="3">
        <v>94000000</v>
      </c>
    </row>
    <row r="1739" spans="1:18" x14ac:dyDescent="0.25">
      <c r="A1739" s="1" t="s">
        <v>6882</v>
      </c>
      <c r="B1739" s="2">
        <v>42104</v>
      </c>
      <c r="C1739" s="1" t="s">
        <v>32</v>
      </c>
      <c r="D1739" s="1" t="s">
        <v>40</v>
      </c>
      <c r="E1739" s="1" t="s">
        <v>3</v>
      </c>
      <c r="F1739" s="1" t="s">
        <v>4</v>
      </c>
      <c r="G1739" s="1" t="s">
        <v>84</v>
      </c>
      <c r="H1739" s="1" t="s">
        <v>2024</v>
      </c>
      <c r="I1739" s="1" t="s">
        <v>2763</v>
      </c>
      <c r="J1739" s="1">
        <v>1000</v>
      </c>
      <c r="K1739" s="1">
        <v>2944</v>
      </c>
      <c r="L1739" s="1">
        <v>0</v>
      </c>
      <c r="M1739" s="1">
        <v>118000</v>
      </c>
      <c r="N1739" s="1">
        <v>8.3000000000000007</v>
      </c>
      <c r="O1739" s="1">
        <v>536</v>
      </c>
      <c r="P1739" s="1">
        <v>95</v>
      </c>
      <c r="Q1739" s="9">
        <v>356454367</v>
      </c>
      <c r="R1739" s="3">
        <v>175000000</v>
      </c>
    </row>
    <row r="1740" spans="1:18" x14ac:dyDescent="0.25">
      <c r="A1740" s="1" t="s">
        <v>5454</v>
      </c>
      <c r="B1740" s="2">
        <v>40109</v>
      </c>
      <c r="C1740" s="1" t="s">
        <v>32</v>
      </c>
      <c r="D1740" s="1" t="s">
        <v>40</v>
      </c>
      <c r="E1740" s="1" t="s">
        <v>3</v>
      </c>
      <c r="F1740" s="1" t="s">
        <v>4</v>
      </c>
      <c r="G1740" s="1" t="s">
        <v>84</v>
      </c>
      <c r="H1740" s="1" t="s">
        <v>4265</v>
      </c>
      <c r="I1740" s="1" t="s">
        <v>2763</v>
      </c>
      <c r="J1740" s="1">
        <v>1000</v>
      </c>
      <c r="K1740" s="1">
        <v>2635</v>
      </c>
      <c r="L1740" s="1">
        <v>0</v>
      </c>
      <c r="M1740" s="1">
        <v>27000</v>
      </c>
      <c r="N1740" s="1">
        <v>8.3000000000000007</v>
      </c>
      <c r="O1740" s="1">
        <v>408</v>
      </c>
      <c r="P1740" s="1">
        <v>96</v>
      </c>
      <c r="Q1740" s="9">
        <v>292979556</v>
      </c>
      <c r="R1740" s="3">
        <v>175000000</v>
      </c>
    </row>
    <row r="1741" spans="1:18" x14ac:dyDescent="0.25">
      <c r="A1741" s="1" t="s">
        <v>4104</v>
      </c>
      <c r="B1741" s="2">
        <v>38378</v>
      </c>
      <c r="C1741" s="1" t="s">
        <v>32</v>
      </c>
      <c r="D1741" s="1" t="s">
        <v>40</v>
      </c>
      <c r="E1741" s="1" t="s">
        <v>3</v>
      </c>
      <c r="F1741" s="1" t="s">
        <v>4</v>
      </c>
      <c r="G1741" s="1" t="s">
        <v>84</v>
      </c>
      <c r="H1741" s="1" t="s">
        <v>614</v>
      </c>
      <c r="I1741" s="1" t="s">
        <v>2829</v>
      </c>
      <c r="J1741" s="1">
        <v>1000</v>
      </c>
      <c r="K1741" s="1">
        <v>1317</v>
      </c>
      <c r="L1741" s="1">
        <v>80</v>
      </c>
      <c r="M1741" s="1">
        <v>0</v>
      </c>
      <c r="N1741" s="1">
        <v>6.9</v>
      </c>
      <c r="O1741" s="1">
        <v>284</v>
      </c>
      <c r="P1741" s="1">
        <v>150</v>
      </c>
      <c r="Q1741" s="9">
        <v>291709845</v>
      </c>
      <c r="R1741" s="3">
        <v>180000000</v>
      </c>
    </row>
    <row r="1742" spans="1:18" x14ac:dyDescent="0.25">
      <c r="A1742" s="1" t="s">
        <v>3812</v>
      </c>
      <c r="B1742" s="2">
        <v>38187</v>
      </c>
      <c r="C1742" s="1" t="s">
        <v>32</v>
      </c>
      <c r="D1742" s="1" t="s">
        <v>77</v>
      </c>
      <c r="E1742" s="1" t="s">
        <v>3</v>
      </c>
      <c r="F1742" s="1" t="s">
        <v>4</v>
      </c>
      <c r="G1742" s="1" t="s">
        <v>84</v>
      </c>
      <c r="H1742" s="1" t="s">
        <v>1038</v>
      </c>
      <c r="I1742" s="1" t="s">
        <v>2207</v>
      </c>
      <c r="J1742" s="1">
        <v>1000</v>
      </c>
      <c r="K1742" s="1">
        <v>1901</v>
      </c>
      <c r="L1742" s="1">
        <v>663</v>
      </c>
      <c r="M1742" s="1">
        <v>0</v>
      </c>
      <c r="N1742" s="1">
        <v>8</v>
      </c>
      <c r="O1742" s="1">
        <v>283</v>
      </c>
      <c r="P1742" s="1">
        <v>115</v>
      </c>
      <c r="Q1742" s="9">
        <v>261437578</v>
      </c>
      <c r="R1742" s="3">
        <v>92000000</v>
      </c>
    </row>
    <row r="1743" spans="1:18" x14ac:dyDescent="0.25">
      <c r="A1743" s="1" t="s">
        <v>2388</v>
      </c>
      <c r="B1743" s="2">
        <v>36663</v>
      </c>
      <c r="C1743" s="1" t="s">
        <v>32</v>
      </c>
      <c r="D1743" s="1" t="s">
        <v>20</v>
      </c>
      <c r="E1743" s="1" t="s">
        <v>3</v>
      </c>
      <c r="F1743" s="1" t="s">
        <v>4</v>
      </c>
      <c r="G1743" s="1" t="s">
        <v>84</v>
      </c>
      <c r="H1743" s="1" t="s">
        <v>553</v>
      </c>
      <c r="I1743" s="1" t="s">
        <v>456</v>
      </c>
      <c r="J1743" s="1">
        <v>1000</v>
      </c>
      <c r="K1743" s="1">
        <v>4146</v>
      </c>
      <c r="L1743" s="1">
        <v>2000</v>
      </c>
      <c r="M1743" s="1">
        <v>0</v>
      </c>
      <c r="N1743" s="1">
        <v>6</v>
      </c>
      <c r="O1743" s="1">
        <v>175</v>
      </c>
      <c r="P1743" s="1">
        <v>110</v>
      </c>
      <c r="Q1743" s="9">
        <v>260031035</v>
      </c>
      <c r="R1743" s="3">
        <v>123000000</v>
      </c>
    </row>
    <row r="1744" spans="1:18" x14ac:dyDescent="0.25">
      <c r="A1744" s="1" t="s">
        <v>4264</v>
      </c>
      <c r="B1744" s="2">
        <v>38731</v>
      </c>
      <c r="C1744" s="1" t="s">
        <v>32</v>
      </c>
      <c r="D1744" s="1" t="s">
        <v>40</v>
      </c>
      <c r="E1744" s="1" t="s">
        <v>3</v>
      </c>
      <c r="F1744" s="1" t="s">
        <v>4</v>
      </c>
      <c r="G1744" s="1" t="s">
        <v>28</v>
      </c>
      <c r="H1744" s="1" t="s">
        <v>4265</v>
      </c>
      <c r="I1744" s="1" t="s">
        <v>1287</v>
      </c>
      <c r="J1744" s="1">
        <v>1000</v>
      </c>
      <c r="K1744" s="1">
        <v>4905</v>
      </c>
      <c r="L1744" s="1">
        <v>487</v>
      </c>
      <c r="M1744" s="1">
        <v>0</v>
      </c>
      <c r="N1744" s="1">
        <v>7.2</v>
      </c>
      <c r="O1744" s="1">
        <v>256</v>
      </c>
      <c r="P1744" s="1">
        <v>117</v>
      </c>
      <c r="Q1744" s="9">
        <v>244052771</v>
      </c>
      <c r="R1744" s="3">
        <v>120000000</v>
      </c>
    </row>
    <row r="1745" spans="1:18" x14ac:dyDescent="0.25">
      <c r="A1745" s="1" t="s">
        <v>5121</v>
      </c>
      <c r="B1745" s="2">
        <v>39649</v>
      </c>
      <c r="C1745" s="1" t="s">
        <v>32</v>
      </c>
      <c r="D1745" s="1" t="s">
        <v>40</v>
      </c>
      <c r="E1745" s="1" t="s">
        <v>3</v>
      </c>
      <c r="F1745" s="1" t="s">
        <v>4</v>
      </c>
      <c r="G1745" s="1" t="s">
        <v>28</v>
      </c>
      <c r="H1745" s="1" t="s">
        <v>4265</v>
      </c>
      <c r="I1745" s="1" t="s">
        <v>3319</v>
      </c>
      <c r="J1745" s="1">
        <v>1000</v>
      </c>
      <c r="K1745" s="1">
        <v>2975</v>
      </c>
      <c r="L1745" s="1">
        <v>475</v>
      </c>
      <c r="M1745" s="1">
        <v>16000</v>
      </c>
      <c r="N1745" s="1">
        <v>8.4</v>
      </c>
      <c r="O1745" s="1">
        <v>421</v>
      </c>
      <c r="P1745" s="1">
        <v>98</v>
      </c>
      <c r="Q1745" s="9">
        <v>223806889</v>
      </c>
      <c r="R1745" s="3">
        <v>180000000</v>
      </c>
    </row>
    <row r="1746" spans="1:18" x14ac:dyDescent="0.25">
      <c r="A1746" s="1" t="s">
        <v>5169</v>
      </c>
      <c r="B1746" s="2">
        <v>39996</v>
      </c>
      <c r="C1746" s="1" t="s">
        <v>32</v>
      </c>
      <c r="D1746" s="1" t="s">
        <v>33</v>
      </c>
      <c r="E1746" s="1" t="s">
        <v>3</v>
      </c>
      <c r="F1746" s="1" t="s">
        <v>4</v>
      </c>
      <c r="G1746" s="1" t="s">
        <v>84</v>
      </c>
      <c r="H1746" s="1" t="s">
        <v>2024</v>
      </c>
      <c r="I1746" s="1" t="s">
        <v>1767</v>
      </c>
      <c r="J1746" s="1">
        <v>1000</v>
      </c>
      <c r="K1746" s="1">
        <v>5227</v>
      </c>
      <c r="L1746" s="1">
        <v>84</v>
      </c>
      <c r="M1746" s="1">
        <v>2000</v>
      </c>
      <c r="N1746" s="1">
        <v>4.5</v>
      </c>
      <c r="O1746" s="1">
        <v>107</v>
      </c>
      <c r="P1746" s="1">
        <v>88</v>
      </c>
      <c r="Q1746" s="9">
        <v>219613391</v>
      </c>
      <c r="R1746" s="3">
        <v>75000000</v>
      </c>
    </row>
    <row r="1747" spans="1:18" x14ac:dyDescent="0.25">
      <c r="A1747" s="1" t="s">
        <v>4575</v>
      </c>
      <c r="B1747" s="2">
        <v>39327</v>
      </c>
      <c r="C1747" s="1" t="s">
        <v>32</v>
      </c>
      <c r="D1747" s="1" t="s">
        <v>33</v>
      </c>
      <c r="E1747" s="1" t="s">
        <v>3</v>
      </c>
      <c r="F1747" s="1" t="s">
        <v>4</v>
      </c>
      <c r="G1747" s="1" t="s">
        <v>84</v>
      </c>
      <c r="H1747" s="1" t="s">
        <v>4576</v>
      </c>
      <c r="I1747" s="1" t="s">
        <v>2124</v>
      </c>
      <c r="J1747" s="1">
        <v>1000</v>
      </c>
      <c r="K1747" s="1">
        <v>2847</v>
      </c>
      <c r="L1747" s="1">
        <v>25</v>
      </c>
      <c r="M1747" s="1">
        <v>0</v>
      </c>
      <c r="N1747" s="1">
        <v>5.2</v>
      </c>
      <c r="O1747" s="1">
        <v>131</v>
      </c>
      <c r="P1747" s="1">
        <v>92</v>
      </c>
      <c r="Q1747" s="9">
        <v>217326336</v>
      </c>
      <c r="R1747" s="3">
        <v>60000000</v>
      </c>
    </row>
    <row r="1748" spans="1:18" x14ac:dyDescent="0.25">
      <c r="A1748" s="1" t="s">
        <v>478</v>
      </c>
      <c r="B1748" s="2">
        <v>31386</v>
      </c>
      <c r="C1748" s="1" t="s">
        <v>32</v>
      </c>
      <c r="D1748" s="1" t="s">
        <v>40</v>
      </c>
      <c r="E1748" s="1" t="s">
        <v>3</v>
      </c>
      <c r="F1748" s="1" t="s">
        <v>4</v>
      </c>
      <c r="G1748" s="1" t="s">
        <v>84</v>
      </c>
      <c r="H1748" s="1" t="s">
        <v>479</v>
      </c>
      <c r="I1748" s="1" t="s">
        <v>480</v>
      </c>
      <c r="J1748" s="1">
        <v>1000</v>
      </c>
      <c r="K1748" s="1">
        <v>3230</v>
      </c>
      <c r="L1748" s="1">
        <v>0</v>
      </c>
      <c r="M1748" s="1">
        <v>39000</v>
      </c>
      <c r="N1748" s="1">
        <v>8.5</v>
      </c>
      <c r="O1748" s="1">
        <v>198</v>
      </c>
      <c r="P1748" s="1">
        <v>116</v>
      </c>
      <c r="Q1748" s="9">
        <v>210609762</v>
      </c>
      <c r="R1748" s="3">
        <v>19000000</v>
      </c>
    </row>
    <row r="1749" spans="1:18" x14ac:dyDescent="0.25">
      <c r="A1749" s="1" t="s">
        <v>4721</v>
      </c>
      <c r="B1749" s="2">
        <v>39168</v>
      </c>
      <c r="C1749" s="1" t="s">
        <v>32</v>
      </c>
      <c r="D1749" s="1" t="s">
        <v>33</v>
      </c>
      <c r="E1749" s="1" t="s">
        <v>3</v>
      </c>
      <c r="F1749" s="1" t="s">
        <v>4</v>
      </c>
      <c r="G1749" s="1" t="s">
        <v>28</v>
      </c>
      <c r="H1749" s="1" t="s">
        <v>1750</v>
      </c>
      <c r="I1749" s="1" t="s">
        <v>2207</v>
      </c>
      <c r="J1749" s="1">
        <v>1000</v>
      </c>
      <c r="K1749" s="1">
        <v>4764</v>
      </c>
      <c r="L1749" s="1">
        <v>663</v>
      </c>
      <c r="M1749" s="1">
        <v>10000</v>
      </c>
      <c r="N1749" s="1">
        <v>8</v>
      </c>
      <c r="O1749" s="1">
        <v>318</v>
      </c>
      <c r="P1749" s="1">
        <v>111</v>
      </c>
      <c r="Q1749" s="9">
        <v>206435493</v>
      </c>
      <c r="R1749" s="3">
        <v>150000000</v>
      </c>
    </row>
    <row r="1750" spans="1:18" x14ac:dyDescent="0.25">
      <c r="A1750" s="1" t="s">
        <v>205</v>
      </c>
      <c r="B1750" s="2">
        <v>26986</v>
      </c>
      <c r="C1750" s="1" t="s">
        <v>32</v>
      </c>
      <c r="D1750" s="1" t="s">
        <v>91</v>
      </c>
      <c r="E1750" s="1" t="s">
        <v>3</v>
      </c>
      <c r="F1750" s="1" t="s">
        <v>4</v>
      </c>
      <c r="G1750" s="1" t="s">
        <v>92</v>
      </c>
      <c r="H1750" s="1" t="s">
        <v>206</v>
      </c>
      <c r="I1750" s="1" t="s">
        <v>207</v>
      </c>
      <c r="J1750" s="1">
        <v>1000</v>
      </c>
      <c r="K1750" s="1">
        <v>2466</v>
      </c>
      <c r="L1750" s="1">
        <v>607</v>
      </c>
      <c r="M1750" s="1">
        <v>18000</v>
      </c>
      <c r="N1750" s="1">
        <v>8</v>
      </c>
      <c r="O1750" s="1">
        <v>304</v>
      </c>
      <c r="P1750" s="1">
        <v>132</v>
      </c>
      <c r="Q1750" s="9">
        <v>204565000</v>
      </c>
      <c r="R1750" s="3">
        <v>8000000</v>
      </c>
    </row>
    <row r="1751" spans="1:18" x14ac:dyDescent="0.25">
      <c r="A1751" s="1" t="s">
        <v>5300</v>
      </c>
      <c r="B1751" s="2">
        <v>39963</v>
      </c>
      <c r="C1751" s="1" t="s">
        <v>32</v>
      </c>
      <c r="D1751" s="1" t="s">
        <v>77</v>
      </c>
      <c r="E1751" s="1" t="s">
        <v>3</v>
      </c>
      <c r="F1751" s="1" t="s">
        <v>4</v>
      </c>
      <c r="G1751" s="1" t="s">
        <v>84</v>
      </c>
      <c r="H1751" s="1" t="s">
        <v>2024</v>
      </c>
      <c r="I1751" s="1" t="s">
        <v>5301</v>
      </c>
      <c r="J1751" s="1">
        <v>1000</v>
      </c>
      <c r="K1751" s="1">
        <v>2579</v>
      </c>
      <c r="L1751" s="1">
        <v>11</v>
      </c>
      <c r="M1751" s="1">
        <v>0</v>
      </c>
      <c r="N1751" s="1">
        <v>6.5</v>
      </c>
      <c r="O1751" s="1">
        <v>219</v>
      </c>
      <c r="P1751" s="1">
        <v>94</v>
      </c>
      <c r="Q1751" s="9">
        <v>198332128</v>
      </c>
      <c r="R1751" s="3">
        <v>175000000</v>
      </c>
    </row>
    <row r="1752" spans="1:18" x14ac:dyDescent="0.25">
      <c r="A1752" s="1" t="s">
        <v>5794</v>
      </c>
      <c r="B1752" s="2">
        <v>40690</v>
      </c>
      <c r="C1752" s="1" t="s">
        <v>32</v>
      </c>
      <c r="D1752" s="1" t="s">
        <v>40</v>
      </c>
      <c r="E1752" s="1" t="s">
        <v>3</v>
      </c>
      <c r="F1752" s="1" t="s">
        <v>4</v>
      </c>
      <c r="G1752" s="1" t="s">
        <v>28</v>
      </c>
      <c r="H1752" s="1" t="s">
        <v>1058</v>
      </c>
      <c r="I1752" s="1" t="s">
        <v>1287</v>
      </c>
      <c r="J1752" s="1">
        <v>1000</v>
      </c>
      <c r="K1752" s="1">
        <v>4482</v>
      </c>
      <c r="L1752" s="1">
        <v>487</v>
      </c>
      <c r="M1752" s="1">
        <v>10000</v>
      </c>
      <c r="N1752" s="1">
        <v>6.3</v>
      </c>
      <c r="O1752" s="1">
        <v>304</v>
      </c>
      <c r="P1752" s="1">
        <v>106</v>
      </c>
      <c r="Q1752" s="9">
        <v>191450875</v>
      </c>
      <c r="R1752" s="3">
        <v>200000000</v>
      </c>
    </row>
    <row r="1753" spans="1:18" x14ac:dyDescent="0.25">
      <c r="A1753" s="1" t="s">
        <v>259</v>
      </c>
      <c r="B1753" s="2">
        <v>28720</v>
      </c>
      <c r="C1753" s="1" t="s">
        <v>32</v>
      </c>
      <c r="D1753" s="1" t="s">
        <v>15</v>
      </c>
      <c r="E1753" s="1" t="s">
        <v>3</v>
      </c>
      <c r="F1753" s="1" t="s">
        <v>4</v>
      </c>
      <c r="G1753" s="1" t="s">
        <v>132</v>
      </c>
      <c r="H1753" s="1" t="s">
        <v>260</v>
      </c>
      <c r="I1753" s="1" t="s">
        <v>261</v>
      </c>
      <c r="J1753" s="1">
        <v>1000</v>
      </c>
      <c r="K1753" s="1">
        <v>5127</v>
      </c>
      <c r="L1753" s="1">
        <v>116</v>
      </c>
      <c r="M1753" s="1">
        <v>13000</v>
      </c>
      <c r="N1753" s="1">
        <v>7.2</v>
      </c>
      <c r="O1753" s="1">
        <v>124</v>
      </c>
      <c r="P1753" s="1">
        <v>110</v>
      </c>
      <c r="Q1753" s="9">
        <v>181360000</v>
      </c>
      <c r="R1753" s="3">
        <v>6000000</v>
      </c>
    </row>
    <row r="1754" spans="1:18" x14ac:dyDescent="0.25">
      <c r="A1754" s="1" t="s">
        <v>2792</v>
      </c>
      <c r="B1754" s="2">
        <v>37138</v>
      </c>
      <c r="C1754" s="1" t="s">
        <v>32</v>
      </c>
      <c r="D1754" s="1" t="s">
        <v>77</v>
      </c>
      <c r="E1754" s="1" t="s">
        <v>3</v>
      </c>
      <c r="F1754" s="1" t="s">
        <v>4</v>
      </c>
      <c r="G1754" s="1" t="s">
        <v>132</v>
      </c>
      <c r="H1754" s="1" t="s">
        <v>624</v>
      </c>
      <c r="I1754" s="1" t="s">
        <v>645</v>
      </c>
      <c r="J1754" s="1">
        <v>1000</v>
      </c>
      <c r="K1754" s="1">
        <v>2776</v>
      </c>
      <c r="L1754" s="1">
        <v>13000</v>
      </c>
      <c r="M1754" s="1">
        <v>0</v>
      </c>
      <c r="N1754" s="1">
        <v>5.7</v>
      </c>
      <c r="O1754" s="1">
        <v>230</v>
      </c>
      <c r="P1754" s="1">
        <v>119</v>
      </c>
      <c r="Q1754" s="9">
        <v>180011740</v>
      </c>
      <c r="R1754" s="3">
        <v>100000000</v>
      </c>
    </row>
    <row r="1755" spans="1:18" x14ac:dyDescent="0.25">
      <c r="A1755" s="1" t="s">
        <v>4942</v>
      </c>
      <c r="B1755" s="2">
        <v>39791</v>
      </c>
      <c r="C1755" s="1" t="s">
        <v>32</v>
      </c>
      <c r="D1755" s="1" t="s">
        <v>77</v>
      </c>
      <c r="E1755" s="1" t="s">
        <v>3</v>
      </c>
      <c r="F1755" s="1" t="s">
        <v>4</v>
      </c>
      <c r="G1755" s="1" t="s">
        <v>84</v>
      </c>
      <c r="H1755" s="1" t="s">
        <v>1352</v>
      </c>
      <c r="I1755" s="1" t="s">
        <v>1718</v>
      </c>
      <c r="J1755" s="1">
        <v>1000</v>
      </c>
      <c r="K1755" s="1">
        <v>3285</v>
      </c>
      <c r="L1755" s="1">
        <v>35</v>
      </c>
      <c r="M1755" s="1">
        <v>0</v>
      </c>
      <c r="N1755" s="1">
        <v>6.7</v>
      </c>
      <c r="O1755" s="1">
        <v>167</v>
      </c>
      <c r="P1755" s="1">
        <v>89</v>
      </c>
      <c r="Q1755" s="9">
        <v>179982968</v>
      </c>
      <c r="R1755" s="3">
        <v>150000000</v>
      </c>
    </row>
    <row r="1756" spans="1:18" x14ac:dyDescent="0.25">
      <c r="A1756" s="1" t="s">
        <v>3059</v>
      </c>
      <c r="B1756" s="2">
        <v>37472</v>
      </c>
      <c r="C1756" s="1" t="s">
        <v>32</v>
      </c>
      <c r="D1756" s="1" t="s">
        <v>40</v>
      </c>
      <c r="E1756" s="1" t="s">
        <v>3</v>
      </c>
      <c r="F1756" s="1" t="s">
        <v>4</v>
      </c>
      <c r="G1756" s="1" t="s">
        <v>84</v>
      </c>
      <c r="H1756" s="1" t="s">
        <v>1836</v>
      </c>
      <c r="I1756" s="1" t="s">
        <v>3060</v>
      </c>
      <c r="J1756" s="1">
        <v>1000</v>
      </c>
      <c r="K1756" s="1">
        <v>5437</v>
      </c>
      <c r="L1756" s="1">
        <v>77</v>
      </c>
      <c r="M1756" s="1">
        <v>3000</v>
      </c>
      <c r="N1756" s="1">
        <v>7.6</v>
      </c>
      <c r="O1756" s="1">
        <v>193</v>
      </c>
      <c r="P1756" s="1">
        <v>103</v>
      </c>
      <c r="Q1756" s="9">
        <v>176387405</v>
      </c>
      <c r="R1756" s="3">
        <v>59000000</v>
      </c>
    </row>
    <row r="1757" spans="1:18" x14ac:dyDescent="0.25">
      <c r="A1757" s="1" t="s">
        <v>2588</v>
      </c>
      <c r="B1757" s="2">
        <v>37123</v>
      </c>
      <c r="C1757" s="1" t="s">
        <v>32</v>
      </c>
      <c r="D1757" s="1" t="s">
        <v>61</v>
      </c>
      <c r="E1757" s="1" t="s">
        <v>3</v>
      </c>
      <c r="F1757" s="1" t="s">
        <v>4</v>
      </c>
      <c r="G1757" s="1" t="s">
        <v>132</v>
      </c>
      <c r="H1757" s="1" t="s">
        <v>1721</v>
      </c>
      <c r="I1757" s="1" t="s">
        <v>456</v>
      </c>
      <c r="J1757" s="1">
        <v>1000</v>
      </c>
      <c r="K1757" s="1">
        <v>2827</v>
      </c>
      <c r="L1757" s="1">
        <v>2000</v>
      </c>
      <c r="M1757" s="1">
        <v>29000</v>
      </c>
      <c r="N1757" s="1">
        <v>8.1999999999999993</v>
      </c>
      <c r="O1757" s="1">
        <v>205</v>
      </c>
      <c r="P1757" s="1">
        <v>135</v>
      </c>
      <c r="Q1757" s="9">
        <v>170708996</v>
      </c>
      <c r="R1757" s="3">
        <v>58000000</v>
      </c>
    </row>
    <row r="1758" spans="1:18" x14ac:dyDescent="0.25">
      <c r="A1758" s="1" t="s">
        <v>6866</v>
      </c>
      <c r="B1758" s="2">
        <v>42077</v>
      </c>
      <c r="C1758" s="1" t="s">
        <v>32</v>
      </c>
      <c r="D1758" s="1" t="s">
        <v>9</v>
      </c>
      <c r="E1758" s="1" t="s">
        <v>3</v>
      </c>
      <c r="F1758" s="1" t="s">
        <v>4</v>
      </c>
      <c r="G1758" s="1" t="s">
        <v>92</v>
      </c>
      <c r="H1758" s="1" t="s">
        <v>4982</v>
      </c>
      <c r="I1758" s="1" t="s">
        <v>6867</v>
      </c>
      <c r="J1758" s="1">
        <v>1000</v>
      </c>
      <c r="K1758" s="1">
        <v>4585</v>
      </c>
      <c r="L1758" s="1">
        <v>456</v>
      </c>
      <c r="M1758" s="1">
        <v>101000</v>
      </c>
      <c r="N1758" s="1">
        <v>4.0999999999999996</v>
      </c>
      <c r="O1758" s="1">
        <v>362</v>
      </c>
      <c r="P1758" s="1">
        <v>129</v>
      </c>
      <c r="Q1758" s="9">
        <v>166147885</v>
      </c>
      <c r="R1758" s="3">
        <v>40000000</v>
      </c>
    </row>
    <row r="1759" spans="1:18" x14ac:dyDescent="0.25">
      <c r="A1759" s="1" t="s">
        <v>5149</v>
      </c>
      <c r="B1759" s="2">
        <v>39865</v>
      </c>
      <c r="C1759" s="1" t="s">
        <v>32</v>
      </c>
      <c r="D1759" s="1" t="s">
        <v>77</v>
      </c>
      <c r="E1759" s="1" t="s">
        <v>3</v>
      </c>
      <c r="F1759" s="1" t="s">
        <v>4</v>
      </c>
      <c r="G1759" s="1" t="s">
        <v>132</v>
      </c>
      <c r="H1759" s="1" t="s">
        <v>1333</v>
      </c>
      <c r="I1759" s="1" t="s">
        <v>1365</v>
      </c>
      <c r="J1759" s="1">
        <v>1000</v>
      </c>
      <c r="K1759" s="1">
        <v>2144</v>
      </c>
      <c r="L1759" s="1">
        <v>776</v>
      </c>
      <c r="M1759" s="1">
        <v>13000</v>
      </c>
      <c r="N1759" s="1">
        <v>5.8</v>
      </c>
      <c r="O1759" s="1">
        <v>367</v>
      </c>
      <c r="P1759" s="1">
        <v>158</v>
      </c>
      <c r="Q1759" s="9">
        <v>166112167</v>
      </c>
      <c r="R1759" s="3">
        <v>200000000</v>
      </c>
    </row>
    <row r="1760" spans="1:18" x14ac:dyDescent="0.25">
      <c r="A1760" s="1" t="s">
        <v>208</v>
      </c>
      <c r="B1760" s="2">
        <v>26911</v>
      </c>
      <c r="C1760" s="1" t="s">
        <v>32</v>
      </c>
      <c r="D1760" s="1" t="s">
        <v>20</v>
      </c>
      <c r="E1760" s="1" t="s">
        <v>3</v>
      </c>
      <c r="F1760" s="1" t="s">
        <v>4</v>
      </c>
      <c r="G1760" s="1" t="s">
        <v>84</v>
      </c>
      <c r="H1760" s="1" t="s">
        <v>209</v>
      </c>
      <c r="I1760" s="1" t="s">
        <v>158</v>
      </c>
      <c r="J1760" s="1">
        <v>1000</v>
      </c>
      <c r="K1760" s="1">
        <v>2387</v>
      </c>
      <c r="L1760" s="1">
        <v>131</v>
      </c>
      <c r="M1760" s="1">
        <v>0</v>
      </c>
      <c r="N1760" s="1">
        <v>8.3000000000000007</v>
      </c>
      <c r="O1760" s="1">
        <v>119</v>
      </c>
      <c r="P1760" s="1">
        <v>129</v>
      </c>
      <c r="Q1760" s="9">
        <v>159600000</v>
      </c>
      <c r="R1760" s="3">
        <v>5500000</v>
      </c>
    </row>
    <row r="1761" spans="1:18" x14ac:dyDescent="0.25">
      <c r="A1761" s="1" t="s">
        <v>3085</v>
      </c>
      <c r="B1761" s="2">
        <v>37304</v>
      </c>
      <c r="C1761" s="1" t="s">
        <v>32</v>
      </c>
      <c r="D1761" s="1" t="s">
        <v>40</v>
      </c>
      <c r="E1761" s="1" t="s">
        <v>3</v>
      </c>
      <c r="F1761" s="1" t="s">
        <v>4</v>
      </c>
      <c r="G1761" s="1" t="s">
        <v>84</v>
      </c>
      <c r="H1761" s="1" t="s">
        <v>951</v>
      </c>
      <c r="I1761" s="1" t="s">
        <v>3086</v>
      </c>
      <c r="J1761" s="1">
        <v>1000</v>
      </c>
      <c r="K1761" s="1">
        <v>3112</v>
      </c>
      <c r="L1761" s="1">
        <v>255</v>
      </c>
      <c r="M1761" s="1">
        <v>0</v>
      </c>
      <c r="N1761" s="1">
        <v>7.2</v>
      </c>
      <c r="O1761" s="1">
        <v>180</v>
      </c>
      <c r="P1761" s="1">
        <v>85</v>
      </c>
      <c r="Q1761" s="9">
        <v>145771527</v>
      </c>
      <c r="R1761" s="3">
        <v>80000000</v>
      </c>
    </row>
    <row r="1762" spans="1:18" x14ac:dyDescent="0.25">
      <c r="A1762" s="1" t="s">
        <v>1766</v>
      </c>
      <c r="B1762" s="2">
        <v>35961</v>
      </c>
      <c r="C1762" s="1" t="s">
        <v>32</v>
      </c>
      <c r="D1762" s="1" t="s">
        <v>20</v>
      </c>
      <c r="E1762" s="1" t="s">
        <v>3</v>
      </c>
      <c r="F1762" s="1" t="s">
        <v>4</v>
      </c>
      <c r="G1762" s="1" t="s">
        <v>132</v>
      </c>
      <c r="H1762" s="1" t="s">
        <v>1333</v>
      </c>
      <c r="I1762" s="1" t="s">
        <v>1767</v>
      </c>
      <c r="J1762" s="1">
        <v>1000</v>
      </c>
      <c r="K1762" s="1">
        <v>4166</v>
      </c>
      <c r="L1762" s="1">
        <v>84</v>
      </c>
      <c r="M1762" s="1">
        <v>694</v>
      </c>
      <c r="N1762" s="1">
        <v>5.3</v>
      </c>
      <c r="O1762" s="1">
        <v>73</v>
      </c>
      <c r="P1762" s="1">
        <v>85</v>
      </c>
      <c r="Q1762" s="9">
        <v>144156464</v>
      </c>
      <c r="R1762" s="3">
        <v>71500000</v>
      </c>
    </row>
    <row r="1763" spans="1:18" x14ac:dyDescent="0.25">
      <c r="A1763" s="1" t="s">
        <v>253</v>
      </c>
      <c r="B1763" s="2">
        <v>28739</v>
      </c>
      <c r="C1763" s="1" t="s">
        <v>32</v>
      </c>
      <c r="D1763" s="1" t="s">
        <v>20</v>
      </c>
      <c r="E1763" s="1" t="s">
        <v>3</v>
      </c>
      <c r="F1763" s="1" t="s">
        <v>4</v>
      </c>
      <c r="G1763" s="1" t="s">
        <v>92</v>
      </c>
      <c r="H1763" s="1" t="s">
        <v>254</v>
      </c>
      <c r="I1763" s="1" t="s">
        <v>255</v>
      </c>
      <c r="J1763" s="1">
        <v>1000</v>
      </c>
      <c r="K1763" s="1">
        <v>3468</v>
      </c>
      <c r="L1763" s="1">
        <v>644</v>
      </c>
      <c r="M1763" s="1">
        <v>0</v>
      </c>
      <c r="N1763" s="1">
        <v>7.6</v>
      </c>
      <c r="O1763" s="1">
        <v>94</v>
      </c>
      <c r="P1763" s="1">
        <v>109</v>
      </c>
      <c r="Q1763" s="9">
        <v>141600000</v>
      </c>
      <c r="R1763" s="3">
        <v>3000000</v>
      </c>
    </row>
    <row r="1764" spans="1:18" x14ac:dyDescent="0.25">
      <c r="A1764" s="1" t="s">
        <v>2335</v>
      </c>
      <c r="B1764" s="2">
        <v>36545</v>
      </c>
      <c r="C1764" s="1" t="s">
        <v>32</v>
      </c>
      <c r="D1764" s="1" t="s">
        <v>40</v>
      </c>
      <c r="E1764" s="1" t="s">
        <v>3</v>
      </c>
      <c r="F1764" s="1" t="s">
        <v>4</v>
      </c>
      <c r="G1764" s="1" t="s">
        <v>84</v>
      </c>
      <c r="H1764" s="1" t="s">
        <v>1067</v>
      </c>
      <c r="I1764" s="1" t="s">
        <v>2336</v>
      </c>
      <c r="J1764" s="1">
        <v>1000</v>
      </c>
      <c r="K1764" s="1">
        <v>2945</v>
      </c>
      <c r="L1764" s="1">
        <v>0</v>
      </c>
      <c r="M1764" s="1">
        <v>0</v>
      </c>
      <c r="N1764" s="1">
        <v>6.5</v>
      </c>
      <c r="O1764" s="1">
        <v>145</v>
      </c>
      <c r="P1764" s="1">
        <v>82</v>
      </c>
      <c r="Q1764" s="9">
        <v>137748063</v>
      </c>
      <c r="R1764" s="3">
        <v>127500000</v>
      </c>
    </row>
    <row r="1765" spans="1:18" x14ac:dyDescent="0.25">
      <c r="A1765" s="1" t="s">
        <v>6047</v>
      </c>
      <c r="B1765" s="2">
        <v>40916</v>
      </c>
      <c r="C1765" s="1" t="s">
        <v>32</v>
      </c>
      <c r="D1765" s="1" t="s">
        <v>61</v>
      </c>
      <c r="E1765" s="1" t="s">
        <v>3</v>
      </c>
      <c r="F1765" s="1" t="s">
        <v>4</v>
      </c>
      <c r="G1765" s="1" t="s">
        <v>92</v>
      </c>
      <c r="H1765" s="1" t="s">
        <v>3360</v>
      </c>
      <c r="I1765" s="1" t="s">
        <v>5714</v>
      </c>
      <c r="J1765" s="1">
        <v>1000</v>
      </c>
      <c r="K1765" s="1">
        <v>3133</v>
      </c>
      <c r="L1765" s="1">
        <v>0</v>
      </c>
      <c r="M1765" s="1">
        <v>89000</v>
      </c>
      <c r="N1765" s="1">
        <v>7.7</v>
      </c>
      <c r="O1765" s="1">
        <v>656</v>
      </c>
      <c r="P1765" s="1">
        <v>130</v>
      </c>
      <c r="Q1765" s="9">
        <v>136019448</v>
      </c>
      <c r="R1765" s="3">
        <v>44500000</v>
      </c>
    </row>
    <row r="1766" spans="1:18" x14ac:dyDescent="0.25">
      <c r="A1766" s="1" t="s">
        <v>5769</v>
      </c>
      <c r="B1766" s="2">
        <v>40784</v>
      </c>
      <c r="C1766" s="1" t="s">
        <v>32</v>
      </c>
      <c r="D1766" s="1" t="s">
        <v>40</v>
      </c>
      <c r="E1766" s="1" t="s">
        <v>3</v>
      </c>
      <c r="F1766" s="1" t="s">
        <v>4</v>
      </c>
      <c r="G1766" s="1" t="s">
        <v>28</v>
      </c>
      <c r="H1766" s="1" t="s">
        <v>2024</v>
      </c>
      <c r="I1766" s="1" t="s">
        <v>2025</v>
      </c>
      <c r="J1766" s="1">
        <v>1000</v>
      </c>
      <c r="K1766" s="1">
        <v>4073</v>
      </c>
      <c r="L1766" s="1">
        <v>31</v>
      </c>
      <c r="M1766" s="1">
        <v>0</v>
      </c>
      <c r="N1766" s="1">
        <v>4.4000000000000004</v>
      </c>
      <c r="O1766" s="1">
        <v>91</v>
      </c>
      <c r="P1766" s="1">
        <v>87</v>
      </c>
      <c r="Q1766" s="9">
        <v>133103929</v>
      </c>
      <c r="R1766" s="3">
        <v>75000000</v>
      </c>
    </row>
    <row r="1767" spans="1:18" x14ac:dyDescent="0.25">
      <c r="A1767" s="1" t="s">
        <v>3290</v>
      </c>
      <c r="B1767" s="2">
        <v>37888</v>
      </c>
      <c r="C1767" s="1" t="s">
        <v>32</v>
      </c>
      <c r="D1767" s="1" t="s">
        <v>20</v>
      </c>
      <c r="E1767" s="1" t="s">
        <v>3</v>
      </c>
      <c r="F1767" s="1" t="s">
        <v>4</v>
      </c>
      <c r="G1767" s="1" t="s">
        <v>132</v>
      </c>
      <c r="H1767" s="1" t="s">
        <v>3291</v>
      </c>
      <c r="I1767" s="1" t="s">
        <v>2900</v>
      </c>
      <c r="J1767" s="1">
        <v>1000</v>
      </c>
      <c r="K1767" s="1">
        <v>2505</v>
      </c>
      <c r="L1767" s="1">
        <v>163</v>
      </c>
      <c r="M1767" s="1">
        <v>800</v>
      </c>
      <c r="N1767" s="1">
        <v>5.5</v>
      </c>
      <c r="O1767" s="1">
        <v>121</v>
      </c>
      <c r="P1767" s="1">
        <v>105</v>
      </c>
      <c r="Q1767" s="9">
        <v>132541238</v>
      </c>
      <c r="R1767" s="3">
        <v>33000000</v>
      </c>
    </row>
    <row r="1768" spans="1:18" x14ac:dyDescent="0.25">
      <c r="A1768" s="1" t="s">
        <v>5687</v>
      </c>
      <c r="B1768" s="2">
        <v>40369</v>
      </c>
      <c r="C1768" s="1" t="s">
        <v>32</v>
      </c>
      <c r="D1768" s="1" t="s">
        <v>77</v>
      </c>
      <c r="E1768" s="1" t="s">
        <v>3</v>
      </c>
      <c r="F1768" s="1" t="s">
        <v>4</v>
      </c>
      <c r="G1768" s="1" t="s">
        <v>84</v>
      </c>
      <c r="H1768" s="1" t="s">
        <v>5688</v>
      </c>
      <c r="I1768" s="1" t="s">
        <v>2225</v>
      </c>
      <c r="J1768" s="1">
        <v>1000</v>
      </c>
      <c r="K1768" s="1">
        <v>2857</v>
      </c>
      <c r="L1768" s="1">
        <v>0</v>
      </c>
      <c r="M1768" s="1">
        <v>18000</v>
      </c>
      <c r="N1768" s="1">
        <v>4.2</v>
      </c>
      <c r="O1768" s="1">
        <v>280</v>
      </c>
      <c r="P1768" s="1">
        <v>103</v>
      </c>
      <c r="Q1768" s="9">
        <v>131564731</v>
      </c>
      <c r="R1768" s="3">
        <v>150000000</v>
      </c>
    </row>
    <row r="1769" spans="1:18" x14ac:dyDescent="0.25">
      <c r="A1769" s="1" t="s">
        <v>4073</v>
      </c>
      <c r="B1769" s="2">
        <v>38513</v>
      </c>
      <c r="C1769" s="1" t="s">
        <v>32</v>
      </c>
      <c r="D1769" s="1" t="s">
        <v>40</v>
      </c>
      <c r="E1769" s="1" t="s">
        <v>3</v>
      </c>
      <c r="F1769" s="1" t="s">
        <v>4</v>
      </c>
      <c r="G1769" s="1" t="s">
        <v>84</v>
      </c>
      <c r="H1769" s="1" t="s">
        <v>614</v>
      </c>
      <c r="I1769" s="1" t="s">
        <v>3060</v>
      </c>
      <c r="J1769" s="1">
        <v>1000</v>
      </c>
      <c r="K1769" s="1">
        <v>1804</v>
      </c>
      <c r="L1769" s="1">
        <v>77</v>
      </c>
      <c r="M1769" s="1">
        <v>0</v>
      </c>
      <c r="N1769" s="1">
        <v>6.3</v>
      </c>
      <c r="O1769" s="1">
        <v>163</v>
      </c>
      <c r="P1769" s="1">
        <v>91</v>
      </c>
      <c r="Q1769" s="9">
        <v>128200012</v>
      </c>
      <c r="R1769" s="3">
        <v>75000000</v>
      </c>
    </row>
    <row r="1770" spans="1:18" x14ac:dyDescent="0.25">
      <c r="A1770" s="1" t="s">
        <v>5944</v>
      </c>
      <c r="B1770" s="2">
        <v>40773</v>
      </c>
      <c r="C1770" s="1" t="s">
        <v>32</v>
      </c>
      <c r="D1770" s="1" t="s">
        <v>294</v>
      </c>
      <c r="E1770" s="1" t="s">
        <v>3</v>
      </c>
      <c r="F1770" s="1" t="s">
        <v>4</v>
      </c>
      <c r="G1770" s="1" t="s">
        <v>132</v>
      </c>
      <c r="H1770" s="1" t="s">
        <v>5945</v>
      </c>
      <c r="I1770" s="1" t="s">
        <v>4386</v>
      </c>
      <c r="J1770" s="1">
        <v>1000</v>
      </c>
      <c r="K1770" s="1">
        <v>3388</v>
      </c>
      <c r="L1770" s="1">
        <v>14000</v>
      </c>
      <c r="M1770" s="1">
        <v>37000</v>
      </c>
      <c r="N1770" s="1">
        <v>7.1</v>
      </c>
      <c r="O1770" s="1">
        <v>539</v>
      </c>
      <c r="P1770" s="1">
        <v>112</v>
      </c>
      <c r="Q1770" s="9">
        <v>126975169</v>
      </c>
      <c r="R1770" s="3">
        <v>50000000</v>
      </c>
    </row>
    <row r="1771" spans="1:18" x14ac:dyDescent="0.25">
      <c r="A1771" s="1" t="s">
        <v>950</v>
      </c>
      <c r="B1771" s="2">
        <v>33799</v>
      </c>
      <c r="C1771" s="1" t="s">
        <v>32</v>
      </c>
      <c r="D1771" s="1" t="s">
        <v>20</v>
      </c>
      <c r="E1771" s="1" t="s">
        <v>3</v>
      </c>
      <c r="F1771" s="1" t="s">
        <v>4</v>
      </c>
      <c r="G1771" s="1" t="s">
        <v>132</v>
      </c>
      <c r="H1771" s="1" t="s">
        <v>951</v>
      </c>
      <c r="I1771" s="1" t="s">
        <v>952</v>
      </c>
      <c r="J1771" s="1">
        <v>1000</v>
      </c>
      <c r="K1771" s="1">
        <v>4263</v>
      </c>
      <c r="L1771" s="1">
        <v>122</v>
      </c>
      <c r="M1771" s="1">
        <v>0</v>
      </c>
      <c r="N1771" s="1">
        <v>7</v>
      </c>
      <c r="O1771" s="1">
        <v>61</v>
      </c>
      <c r="P1771" s="1">
        <v>94</v>
      </c>
      <c r="Q1771" s="9">
        <v>121697350</v>
      </c>
      <c r="R1771" s="3">
        <v>20000000</v>
      </c>
    </row>
    <row r="1772" spans="1:18" x14ac:dyDescent="0.25">
      <c r="A1772" s="1" t="s">
        <v>213</v>
      </c>
      <c r="B1772" s="2">
        <v>27089</v>
      </c>
      <c r="C1772" s="1" t="s">
        <v>32</v>
      </c>
      <c r="D1772" s="1" t="s">
        <v>20</v>
      </c>
      <c r="E1772" s="1" t="s">
        <v>3</v>
      </c>
      <c r="F1772" s="1" t="s">
        <v>4</v>
      </c>
      <c r="G1772" s="1" t="s">
        <v>92</v>
      </c>
      <c r="H1772" s="1" t="s">
        <v>214</v>
      </c>
      <c r="I1772" s="1" t="s">
        <v>215</v>
      </c>
      <c r="J1772" s="1">
        <v>1000</v>
      </c>
      <c r="K1772" s="1">
        <v>4701</v>
      </c>
      <c r="L1772" s="1">
        <v>0</v>
      </c>
      <c r="M1772" s="1">
        <v>12000</v>
      </c>
      <c r="N1772" s="1">
        <v>7.8</v>
      </c>
      <c r="O1772" s="1">
        <v>121</v>
      </c>
      <c r="P1772" s="1">
        <v>93</v>
      </c>
      <c r="Q1772" s="9">
        <v>119500000</v>
      </c>
      <c r="R1772" s="3">
        <v>2600000</v>
      </c>
    </row>
    <row r="1773" spans="1:18" x14ac:dyDescent="0.25">
      <c r="A1773" s="1" t="s">
        <v>703</v>
      </c>
      <c r="B1773" s="2">
        <v>32698</v>
      </c>
      <c r="C1773" s="1" t="s">
        <v>32</v>
      </c>
      <c r="D1773" s="1" t="s">
        <v>40</v>
      </c>
      <c r="E1773" s="1" t="s">
        <v>3</v>
      </c>
      <c r="F1773" s="1" t="s">
        <v>4</v>
      </c>
      <c r="G1773" s="1" t="s">
        <v>84</v>
      </c>
      <c r="H1773" s="1" t="s">
        <v>479</v>
      </c>
      <c r="I1773" s="1" t="s">
        <v>480</v>
      </c>
      <c r="J1773" s="1">
        <v>1000</v>
      </c>
      <c r="K1773" s="1">
        <v>3660</v>
      </c>
      <c r="L1773" s="1">
        <v>0</v>
      </c>
      <c r="M1773" s="1">
        <v>12000</v>
      </c>
      <c r="N1773" s="1">
        <v>7.8</v>
      </c>
      <c r="O1773" s="1">
        <v>125</v>
      </c>
      <c r="P1773" s="1">
        <v>108</v>
      </c>
      <c r="Q1773" s="9">
        <v>118500000</v>
      </c>
      <c r="R1773" s="3">
        <v>40000000</v>
      </c>
    </row>
    <row r="1774" spans="1:18" x14ac:dyDescent="0.25">
      <c r="A1774" s="1" t="s">
        <v>2931</v>
      </c>
      <c r="B1774" s="2">
        <v>37352</v>
      </c>
      <c r="C1774" s="1" t="s">
        <v>32</v>
      </c>
      <c r="D1774" s="1" t="s">
        <v>9</v>
      </c>
      <c r="E1774" s="1" t="s">
        <v>3</v>
      </c>
      <c r="F1774" s="1" t="s">
        <v>4</v>
      </c>
      <c r="G1774" s="1" t="s">
        <v>92</v>
      </c>
      <c r="H1774" s="1" t="s">
        <v>2779</v>
      </c>
      <c r="I1774" s="1" t="s">
        <v>1138</v>
      </c>
      <c r="J1774" s="1">
        <v>1000</v>
      </c>
      <c r="K1774" s="1">
        <v>1954</v>
      </c>
      <c r="L1774" s="1">
        <v>161</v>
      </c>
      <c r="M1774" s="1">
        <v>0</v>
      </c>
      <c r="N1774" s="1">
        <v>7</v>
      </c>
      <c r="O1774" s="1">
        <v>119</v>
      </c>
      <c r="P1774" s="1">
        <v>110</v>
      </c>
      <c r="Q1774" s="9">
        <v>116724075</v>
      </c>
      <c r="R1774" s="3">
        <v>41000000</v>
      </c>
    </row>
    <row r="1775" spans="1:18" x14ac:dyDescent="0.25">
      <c r="A1775" s="1" t="s">
        <v>870</v>
      </c>
      <c r="B1775" s="2">
        <v>33322</v>
      </c>
      <c r="C1775" s="1" t="s">
        <v>32</v>
      </c>
      <c r="D1775" s="1" t="s">
        <v>20</v>
      </c>
      <c r="E1775" s="1" t="s">
        <v>3</v>
      </c>
      <c r="F1775" s="1" t="s">
        <v>4</v>
      </c>
      <c r="G1775" s="1" t="s">
        <v>132</v>
      </c>
      <c r="H1775" s="1" t="s">
        <v>871</v>
      </c>
      <c r="I1775" s="1" t="s">
        <v>872</v>
      </c>
      <c r="J1775" s="1">
        <v>1000</v>
      </c>
      <c r="K1775" s="1">
        <v>3696</v>
      </c>
      <c r="L1775" s="1">
        <v>188</v>
      </c>
      <c r="M1775" s="1">
        <v>5000</v>
      </c>
      <c r="N1775" s="1">
        <v>6.8</v>
      </c>
      <c r="O1775" s="1">
        <v>55</v>
      </c>
      <c r="P1775" s="1">
        <v>99</v>
      </c>
      <c r="Q1775" s="9">
        <v>113502246</v>
      </c>
      <c r="R1775" s="3">
        <v>38000000</v>
      </c>
    </row>
    <row r="1776" spans="1:18" x14ac:dyDescent="0.25">
      <c r="A1776" s="1" t="s">
        <v>2657</v>
      </c>
      <c r="B1776" s="2">
        <v>37148</v>
      </c>
      <c r="C1776" s="1" t="s">
        <v>32</v>
      </c>
      <c r="D1776" s="1" t="s">
        <v>20</v>
      </c>
      <c r="E1776" s="1" t="s">
        <v>3</v>
      </c>
      <c r="F1776" s="1" t="s">
        <v>4</v>
      </c>
      <c r="G1776" s="1" t="s">
        <v>84</v>
      </c>
      <c r="H1776" s="1" t="s">
        <v>2658</v>
      </c>
      <c r="I1776" s="1" t="s">
        <v>2425</v>
      </c>
      <c r="J1776" s="1">
        <v>1000</v>
      </c>
      <c r="K1776" s="1">
        <v>3287</v>
      </c>
      <c r="L1776" s="1">
        <v>41</v>
      </c>
      <c r="M1776" s="1">
        <v>266</v>
      </c>
      <c r="N1776" s="1">
        <v>4.5999999999999996</v>
      </c>
      <c r="O1776" s="1">
        <v>91</v>
      </c>
      <c r="P1776" s="1">
        <v>87</v>
      </c>
      <c r="Q1776" s="9">
        <v>112950721</v>
      </c>
      <c r="R1776" s="3">
        <v>72000000</v>
      </c>
    </row>
    <row r="1777" spans="1:18" x14ac:dyDescent="0.25">
      <c r="A1777" s="1" t="s">
        <v>3302</v>
      </c>
      <c r="B1777" s="2">
        <v>37825</v>
      </c>
      <c r="C1777" s="1" t="s">
        <v>32</v>
      </c>
      <c r="D1777" s="1" t="s">
        <v>20</v>
      </c>
      <c r="E1777" s="1" t="s">
        <v>3</v>
      </c>
      <c r="F1777" s="1" t="s">
        <v>4</v>
      </c>
      <c r="G1777" s="1" t="s">
        <v>84</v>
      </c>
      <c r="H1777" s="1" t="s">
        <v>871</v>
      </c>
      <c r="I1777" s="1" t="s">
        <v>2425</v>
      </c>
      <c r="J1777" s="1">
        <v>1000</v>
      </c>
      <c r="K1777" s="1">
        <v>4050</v>
      </c>
      <c r="L1777" s="1">
        <v>41</v>
      </c>
      <c r="M1777" s="1">
        <v>886</v>
      </c>
      <c r="N1777" s="1">
        <v>5.5</v>
      </c>
      <c r="O1777" s="1">
        <v>81</v>
      </c>
      <c r="P1777" s="1">
        <v>92</v>
      </c>
      <c r="Q1777" s="9">
        <v>104148781</v>
      </c>
      <c r="R1777" s="3">
        <v>60000000</v>
      </c>
    </row>
    <row r="1778" spans="1:18" x14ac:dyDescent="0.25">
      <c r="A1778" s="1" t="s">
        <v>1325</v>
      </c>
      <c r="B1778" s="2">
        <v>35202</v>
      </c>
      <c r="C1778" s="1" t="s">
        <v>32</v>
      </c>
      <c r="D1778" s="1" t="s">
        <v>77</v>
      </c>
      <c r="E1778" s="1" t="s">
        <v>3</v>
      </c>
      <c r="F1778" s="1" t="s">
        <v>4</v>
      </c>
      <c r="G1778" s="1" t="s">
        <v>92</v>
      </c>
      <c r="H1778" s="1" t="s">
        <v>838</v>
      </c>
      <c r="I1778" s="1" t="s">
        <v>564</v>
      </c>
      <c r="J1778" s="1">
        <v>1000</v>
      </c>
      <c r="K1778" s="1">
        <v>3454</v>
      </c>
      <c r="L1778" s="1">
        <v>55</v>
      </c>
      <c r="M1778" s="1">
        <v>0</v>
      </c>
      <c r="N1778" s="1">
        <v>6.1</v>
      </c>
      <c r="O1778" s="1">
        <v>81</v>
      </c>
      <c r="P1778" s="1">
        <v>115</v>
      </c>
      <c r="Q1778" s="9">
        <v>101228120</v>
      </c>
      <c r="R1778" s="3">
        <v>100000000</v>
      </c>
    </row>
    <row r="1779" spans="1:18" x14ac:dyDescent="0.25">
      <c r="A1779" s="1" t="s">
        <v>1850</v>
      </c>
      <c r="B1779" s="2">
        <v>36048</v>
      </c>
      <c r="C1779" s="1" t="s">
        <v>32</v>
      </c>
      <c r="D1779" s="1" t="s">
        <v>20</v>
      </c>
      <c r="E1779" s="1" t="s">
        <v>3</v>
      </c>
      <c r="F1779" s="1" t="s">
        <v>4</v>
      </c>
      <c r="G1779" s="1" t="s">
        <v>92</v>
      </c>
      <c r="H1779" s="1" t="s">
        <v>1445</v>
      </c>
      <c r="I1779" s="1" t="s">
        <v>1851</v>
      </c>
      <c r="J1779" s="1">
        <v>1000</v>
      </c>
      <c r="K1779" s="1">
        <v>1690</v>
      </c>
      <c r="L1779" s="1">
        <v>108</v>
      </c>
      <c r="M1779" s="1">
        <v>0</v>
      </c>
      <c r="N1779" s="1">
        <v>7.2</v>
      </c>
      <c r="O1779" s="1">
        <v>134</v>
      </c>
      <c r="P1779" s="1">
        <v>123</v>
      </c>
      <c r="Q1779" s="9">
        <v>100241322</v>
      </c>
      <c r="R1779" s="3">
        <v>25000000</v>
      </c>
    </row>
    <row r="1780" spans="1:18" x14ac:dyDescent="0.25">
      <c r="A1780" s="1" t="s">
        <v>6307</v>
      </c>
      <c r="B1780" s="2">
        <v>41123</v>
      </c>
      <c r="C1780" s="1" t="s">
        <v>32</v>
      </c>
      <c r="D1780" s="1" t="s">
        <v>9</v>
      </c>
      <c r="E1780" s="1" t="s">
        <v>3</v>
      </c>
      <c r="F1780" s="1" t="s">
        <v>4</v>
      </c>
      <c r="G1780" s="1" t="s">
        <v>92</v>
      </c>
      <c r="H1780" s="1" t="s">
        <v>4982</v>
      </c>
      <c r="I1780" s="1" t="s">
        <v>3078</v>
      </c>
      <c r="J1780" s="1">
        <v>1000</v>
      </c>
      <c r="K1780" s="1">
        <v>2759</v>
      </c>
      <c r="L1780" s="1">
        <v>0</v>
      </c>
      <c r="M1780" s="1">
        <v>39000</v>
      </c>
      <c r="N1780" s="1">
        <v>7.4</v>
      </c>
      <c r="O1780" s="1">
        <v>558</v>
      </c>
      <c r="P1780" s="1">
        <v>157</v>
      </c>
      <c r="Q1780" s="9">
        <v>95720716</v>
      </c>
      <c r="R1780" s="3">
        <v>40000000</v>
      </c>
    </row>
    <row r="1781" spans="1:18" x14ac:dyDescent="0.25">
      <c r="A1781" s="1" t="s">
        <v>3250</v>
      </c>
      <c r="B1781" s="2">
        <v>37261</v>
      </c>
      <c r="C1781" s="1" t="s">
        <v>32</v>
      </c>
      <c r="D1781" s="1" t="s">
        <v>20</v>
      </c>
      <c r="E1781" s="1" t="s">
        <v>3</v>
      </c>
      <c r="F1781" s="1" t="s">
        <v>4</v>
      </c>
      <c r="G1781" s="1" t="s">
        <v>132</v>
      </c>
      <c r="H1781" s="1" t="s">
        <v>3251</v>
      </c>
      <c r="I1781" s="1" t="s">
        <v>3252</v>
      </c>
      <c r="J1781" s="1">
        <v>1000</v>
      </c>
      <c r="K1781" s="1">
        <v>2636</v>
      </c>
      <c r="L1781" s="1">
        <v>30</v>
      </c>
      <c r="M1781" s="1">
        <v>0</v>
      </c>
      <c r="N1781" s="1">
        <v>6.1</v>
      </c>
      <c r="O1781" s="1">
        <v>118</v>
      </c>
      <c r="P1781" s="1">
        <v>101</v>
      </c>
      <c r="Q1781" s="9">
        <v>93307796</v>
      </c>
      <c r="R1781" s="3">
        <v>60000000</v>
      </c>
    </row>
    <row r="1782" spans="1:18" x14ac:dyDescent="0.25">
      <c r="A1782" s="1" t="s">
        <v>1421</v>
      </c>
      <c r="B1782" s="2">
        <v>35096</v>
      </c>
      <c r="C1782" s="1" t="s">
        <v>32</v>
      </c>
      <c r="D1782" s="1" t="s">
        <v>77</v>
      </c>
      <c r="E1782" s="1" t="s">
        <v>3</v>
      </c>
      <c r="F1782" s="1" t="s">
        <v>4</v>
      </c>
      <c r="G1782" s="1" t="s">
        <v>132</v>
      </c>
      <c r="H1782" s="1" t="s">
        <v>1114</v>
      </c>
      <c r="I1782" s="1" t="s">
        <v>1422</v>
      </c>
      <c r="J1782" s="1">
        <v>1000</v>
      </c>
      <c r="K1782" s="1">
        <v>6315</v>
      </c>
      <c r="L1782" s="1">
        <v>906</v>
      </c>
      <c r="M1782" s="1">
        <v>3000</v>
      </c>
      <c r="N1782" s="1">
        <v>7.6</v>
      </c>
      <c r="O1782" s="1">
        <v>143</v>
      </c>
      <c r="P1782" s="1">
        <v>111</v>
      </c>
      <c r="Q1782" s="9">
        <v>92001027</v>
      </c>
      <c r="R1782" s="3">
        <v>45000000</v>
      </c>
    </row>
    <row r="1783" spans="1:18" x14ac:dyDescent="0.25">
      <c r="A1783" s="1" t="s">
        <v>770</v>
      </c>
      <c r="B1783" s="2">
        <v>32978</v>
      </c>
      <c r="C1783" s="1" t="s">
        <v>32</v>
      </c>
      <c r="D1783" s="1" t="s">
        <v>40</v>
      </c>
      <c r="E1783" s="1" t="s">
        <v>3</v>
      </c>
      <c r="F1783" s="1" t="s">
        <v>4</v>
      </c>
      <c r="G1783" s="1" t="s">
        <v>84</v>
      </c>
      <c r="H1783" s="1" t="s">
        <v>479</v>
      </c>
      <c r="I1783" s="1" t="s">
        <v>480</v>
      </c>
      <c r="J1783" s="1">
        <v>1000</v>
      </c>
      <c r="K1783" s="1">
        <v>3986</v>
      </c>
      <c r="L1783" s="1">
        <v>0</v>
      </c>
      <c r="M1783" s="1">
        <v>0</v>
      </c>
      <c r="N1783" s="1">
        <v>7.4</v>
      </c>
      <c r="O1783" s="1">
        <v>111</v>
      </c>
      <c r="P1783" s="1">
        <v>118</v>
      </c>
      <c r="Q1783" s="9">
        <v>87666629</v>
      </c>
      <c r="R1783" s="3">
        <v>40000000</v>
      </c>
    </row>
    <row r="1784" spans="1:18" x14ac:dyDescent="0.25">
      <c r="A1784" s="1" t="s">
        <v>4076</v>
      </c>
      <c r="B1784" s="2">
        <v>38679</v>
      </c>
      <c r="C1784" s="1" t="s">
        <v>32</v>
      </c>
      <c r="D1784" s="1" t="s">
        <v>91</v>
      </c>
      <c r="E1784" s="1" t="s">
        <v>3</v>
      </c>
      <c r="F1784" s="1" t="s">
        <v>4</v>
      </c>
      <c r="G1784" s="1" t="s">
        <v>92</v>
      </c>
      <c r="H1784" s="1" t="s">
        <v>2930</v>
      </c>
      <c r="I1784" s="1" t="s">
        <v>4077</v>
      </c>
      <c r="J1784" s="1">
        <v>1000</v>
      </c>
      <c r="K1784" s="1">
        <v>4134</v>
      </c>
      <c r="L1784" s="1">
        <v>163</v>
      </c>
      <c r="M1784" s="1">
        <v>0</v>
      </c>
      <c r="N1784" s="1">
        <v>6.6</v>
      </c>
      <c r="O1784" s="1">
        <v>250</v>
      </c>
      <c r="P1784" s="1">
        <v>95</v>
      </c>
      <c r="Q1784" s="9">
        <v>87025093</v>
      </c>
      <c r="R1784" s="3">
        <v>4000000</v>
      </c>
    </row>
    <row r="1785" spans="1:18" x14ac:dyDescent="0.25">
      <c r="A1785" s="1" t="s">
        <v>222</v>
      </c>
      <c r="B1785" s="2">
        <v>27197</v>
      </c>
      <c r="C1785" s="1" t="s">
        <v>1</v>
      </c>
      <c r="D1785" s="1" t="s">
        <v>20</v>
      </c>
      <c r="E1785" s="1" t="s">
        <v>3</v>
      </c>
      <c r="F1785" s="1" t="s">
        <v>4</v>
      </c>
      <c r="G1785" s="1" t="s">
        <v>84</v>
      </c>
      <c r="H1785" s="1" t="s">
        <v>214</v>
      </c>
      <c r="I1785" s="1" t="s">
        <v>215</v>
      </c>
      <c r="J1785" s="1">
        <v>1000</v>
      </c>
      <c r="K1785" s="1">
        <v>2703</v>
      </c>
      <c r="L1785" s="1">
        <v>0</v>
      </c>
      <c r="M1785" s="1">
        <v>14000</v>
      </c>
      <c r="N1785" s="1">
        <v>8</v>
      </c>
      <c r="O1785" s="1">
        <v>129</v>
      </c>
      <c r="P1785" s="1">
        <v>106</v>
      </c>
      <c r="Q1785" s="9">
        <v>86300000</v>
      </c>
      <c r="R1785" s="3">
        <v>2800000</v>
      </c>
    </row>
    <row r="1786" spans="1:18" x14ac:dyDescent="0.25">
      <c r="A1786" s="1" t="s">
        <v>45</v>
      </c>
      <c r="B1786" s="2">
        <v>14896</v>
      </c>
      <c r="C1786" s="1" t="s">
        <v>32</v>
      </c>
      <c r="D1786" s="1" t="s">
        <v>33</v>
      </c>
      <c r="E1786" s="1" t="s">
        <v>3</v>
      </c>
      <c r="F1786" s="1" t="s">
        <v>4</v>
      </c>
      <c r="G1786" s="1" t="s">
        <v>25</v>
      </c>
      <c r="H1786" s="1" t="s">
        <v>46</v>
      </c>
      <c r="I1786" s="1" t="s">
        <v>47</v>
      </c>
      <c r="J1786" s="1">
        <v>1000</v>
      </c>
      <c r="K1786" s="1">
        <v>1178</v>
      </c>
      <c r="L1786" s="1">
        <v>3</v>
      </c>
      <c r="M1786" s="1">
        <v>0</v>
      </c>
      <c r="N1786" s="1">
        <v>7.5</v>
      </c>
      <c r="O1786" s="1">
        <v>105</v>
      </c>
      <c r="P1786" s="1">
        <v>88</v>
      </c>
      <c r="Q1786" s="9">
        <v>84300000</v>
      </c>
      <c r="R1786" s="3">
        <v>2600000</v>
      </c>
    </row>
    <row r="1787" spans="1:18" x14ac:dyDescent="0.25">
      <c r="A1787" s="1" t="s">
        <v>6596</v>
      </c>
      <c r="B1787" s="2">
        <v>41959</v>
      </c>
      <c r="C1787" s="1" t="s">
        <v>32</v>
      </c>
      <c r="D1787" s="1" t="s">
        <v>91</v>
      </c>
      <c r="E1787" s="1" t="s">
        <v>3</v>
      </c>
      <c r="F1787" s="1" t="s">
        <v>4</v>
      </c>
      <c r="G1787" s="1" t="s">
        <v>92</v>
      </c>
      <c r="H1787" s="1" t="s">
        <v>1067</v>
      </c>
      <c r="I1787" s="1" t="s">
        <v>1600</v>
      </c>
      <c r="J1787" s="1">
        <v>1000</v>
      </c>
      <c r="K1787" s="1">
        <v>2323</v>
      </c>
      <c r="L1787" s="1">
        <v>40</v>
      </c>
      <c r="M1787" s="1">
        <v>45000</v>
      </c>
      <c r="N1787" s="1">
        <v>5.4</v>
      </c>
      <c r="O1787" s="1">
        <v>271</v>
      </c>
      <c r="P1787" s="1">
        <v>99</v>
      </c>
      <c r="Q1787" s="9">
        <v>84263837</v>
      </c>
      <c r="R1787" s="3">
        <v>6500000</v>
      </c>
    </row>
    <row r="1788" spans="1:18" x14ac:dyDescent="0.25">
      <c r="A1788" s="1" t="s">
        <v>4518</v>
      </c>
      <c r="B1788" s="2">
        <v>38876</v>
      </c>
      <c r="C1788" s="1" t="s">
        <v>32</v>
      </c>
      <c r="D1788" s="1" t="s">
        <v>40</v>
      </c>
      <c r="E1788" s="1" t="s">
        <v>3</v>
      </c>
      <c r="F1788" s="1" t="s">
        <v>4</v>
      </c>
      <c r="G1788" s="1" t="s">
        <v>84</v>
      </c>
      <c r="H1788" s="1" t="s">
        <v>3136</v>
      </c>
      <c r="I1788" s="1" t="s">
        <v>2969</v>
      </c>
      <c r="J1788" s="1">
        <v>1000</v>
      </c>
      <c r="K1788" s="1">
        <v>1267</v>
      </c>
      <c r="L1788" s="1">
        <v>189</v>
      </c>
      <c r="M1788" s="1">
        <v>0</v>
      </c>
      <c r="N1788" s="1">
        <v>5.6</v>
      </c>
      <c r="O1788" s="1">
        <v>147</v>
      </c>
      <c r="P1788" s="1">
        <v>93</v>
      </c>
      <c r="Q1788" s="9">
        <v>82226474</v>
      </c>
      <c r="R1788" s="3">
        <v>65000000</v>
      </c>
    </row>
    <row r="1789" spans="1:18" x14ac:dyDescent="0.25">
      <c r="A1789" s="1" t="s">
        <v>2139</v>
      </c>
      <c r="B1789" s="2">
        <v>36224</v>
      </c>
      <c r="C1789" s="1" t="s">
        <v>32</v>
      </c>
      <c r="D1789" s="1" t="s">
        <v>77</v>
      </c>
      <c r="E1789" s="1" t="s">
        <v>3</v>
      </c>
      <c r="F1789" s="1" t="s">
        <v>4</v>
      </c>
      <c r="G1789" s="1" t="s">
        <v>92</v>
      </c>
      <c r="H1789" s="1" t="s">
        <v>638</v>
      </c>
      <c r="I1789" s="1" t="s">
        <v>2140</v>
      </c>
      <c r="J1789" s="1">
        <v>1000</v>
      </c>
      <c r="K1789" s="1">
        <v>3148</v>
      </c>
      <c r="L1789" s="1">
        <v>241</v>
      </c>
      <c r="M1789" s="1">
        <v>0</v>
      </c>
      <c r="N1789" s="1">
        <v>7.1</v>
      </c>
      <c r="O1789" s="1">
        <v>143</v>
      </c>
      <c r="P1789" s="1">
        <v>90</v>
      </c>
      <c r="Q1789" s="9">
        <v>81517441</v>
      </c>
      <c r="R1789" s="3">
        <v>50000000</v>
      </c>
    </row>
    <row r="1790" spans="1:18" x14ac:dyDescent="0.25">
      <c r="A1790" s="1" t="s">
        <v>5261</v>
      </c>
      <c r="B1790" s="2">
        <v>39888</v>
      </c>
      <c r="C1790" s="1" t="s">
        <v>32</v>
      </c>
      <c r="D1790" s="1" t="s">
        <v>20</v>
      </c>
      <c r="E1790" s="1" t="s">
        <v>3</v>
      </c>
      <c r="F1790" s="1" t="s">
        <v>4</v>
      </c>
      <c r="G1790" s="1" t="s">
        <v>28</v>
      </c>
      <c r="H1790" s="1" t="s">
        <v>5262</v>
      </c>
      <c r="I1790" s="1" t="s">
        <v>2820</v>
      </c>
      <c r="J1790" s="1">
        <v>1000</v>
      </c>
      <c r="K1790" s="1">
        <v>4516</v>
      </c>
      <c r="L1790" s="1">
        <v>23</v>
      </c>
      <c r="M1790" s="1">
        <v>0</v>
      </c>
      <c r="N1790" s="1">
        <v>4.2</v>
      </c>
      <c r="O1790" s="1">
        <v>131</v>
      </c>
      <c r="P1790" s="1">
        <v>102</v>
      </c>
      <c r="Q1790" s="9">
        <v>79566871</v>
      </c>
      <c r="R1790" s="3">
        <v>30000000</v>
      </c>
    </row>
    <row r="1791" spans="1:18" x14ac:dyDescent="0.25">
      <c r="A1791" s="1" t="s">
        <v>272</v>
      </c>
      <c r="B1791" s="2">
        <v>29131</v>
      </c>
      <c r="C1791" s="1" t="s">
        <v>32</v>
      </c>
      <c r="D1791" s="1" t="s">
        <v>91</v>
      </c>
      <c r="E1791" s="1" t="s">
        <v>3</v>
      </c>
      <c r="F1791" s="1" t="s">
        <v>83</v>
      </c>
      <c r="G1791" s="1" t="s">
        <v>92</v>
      </c>
      <c r="H1791" s="1" t="s">
        <v>273</v>
      </c>
      <c r="I1791" s="1" t="s">
        <v>274</v>
      </c>
      <c r="J1791" s="1">
        <v>1000</v>
      </c>
      <c r="K1791" s="1">
        <v>2524</v>
      </c>
      <c r="L1791" s="1">
        <v>0</v>
      </c>
      <c r="M1791" s="1">
        <v>23000</v>
      </c>
      <c r="N1791" s="1">
        <v>8.5</v>
      </c>
      <c r="O1791" s="1">
        <v>392</v>
      </c>
      <c r="P1791" s="1">
        <v>116</v>
      </c>
      <c r="Q1791" s="9">
        <v>78900000</v>
      </c>
      <c r="R1791" s="3">
        <v>11000000</v>
      </c>
    </row>
    <row r="1792" spans="1:18" x14ac:dyDescent="0.25">
      <c r="A1792" s="1" t="s">
        <v>1113</v>
      </c>
      <c r="B1792" s="2">
        <v>34641</v>
      </c>
      <c r="C1792" s="1" t="s">
        <v>32</v>
      </c>
      <c r="D1792" s="1" t="s">
        <v>77</v>
      </c>
      <c r="E1792" s="1" t="s">
        <v>3</v>
      </c>
      <c r="F1792" s="1" t="s">
        <v>4</v>
      </c>
      <c r="G1792" s="1" t="s">
        <v>84</v>
      </c>
      <c r="H1792" s="1" t="s">
        <v>1114</v>
      </c>
      <c r="I1792" s="1" t="s">
        <v>1115</v>
      </c>
      <c r="J1792" s="1">
        <v>1000</v>
      </c>
      <c r="K1792" s="1">
        <v>6427</v>
      </c>
      <c r="L1792" s="1">
        <v>18</v>
      </c>
      <c r="M1792" s="1">
        <v>0</v>
      </c>
      <c r="N1792" s="1">
        <v>6.6</v>
      </c>
      <c r="O1792" s="1">
        <v>98</v>
      </c>
      <c r="P1792" s="1">
        <v>118</v>
      </c>
      <c r="Q1792" s="9">
        <v>75668868</v>
      </c>
      <c r="R1792" s="3">
        <v>35000000</v>
      </c>
    </row>
    <row r="1793" spans="1:18" x14ac:dyDescent="0.25">
      <c r="A1793" s="1" t="s">
        <v>4116</v>
      </c>
      <c r="B1793" s="2">
        <v>38540</v>
      </c>
      <c r="C1793" s="1" t="s">
        <v>32</v>
      </c>
      <c r="D1793" s="1" t="s">
        <v>9</v>
      </c>
      <c r="E1793" s="1" t="s">
        <v>3</v>
      </c>
      <c r="F1793" s="1" t="s">
        <v>4</v>
      </c>
      <c r="G1793" s="1" t="s">
        <v>132</v>
      </c>
      <c r="H1793" s="1" t="s">
        <v>1445</v>
      </c>
      <c r="I1793" s="1" t="s">
        <v>4117</v>
      </c>
      <c r="J1793" s="1">
        <v>1000</v>
      </c>
      <c r="K1793" s="1">
        <v>2759</v>
      </c>
      <c r="L1793" s="1">
        <v>301</v>
      </c>
      <c r="M1793" s="1">
        <v>0</v>
      </c>
      <c r="N1793" s="1">
        <v>6.7</v>
      </c>
      <c r="O1793" s="1">
        <v>233</v>
      </c>
      <c r="P1793" s="1">
        <v>122</v>
      </c>
      <c r="Q1793" s="9">
        <v>75072454</v>
      </c>
      <c r="R1793" s="3">
        <v>20000000</v>
      </c>
    </row>
    <row r="1794" spans="1:18" x14ac:dyDescent="0.25">
      <c r="A1794" s="1" t="s">
        <v>3968</v>
      </c>
      <c r="B1794" s="2">
        <v>38510</v>
      </c>
      <c r="C1794" s="1" t="s">
        <v>32</v>
      </c>
      <c r="D1794" s="1" t="s">
        <v>77</v>
      </c>
      <c r="E1794" s="1" t="s">
        <v>3</v>
      </c>
      <c r="F1794" s="1" t="s">
        <v>4</v>
      </c>
      <c r="G1794" s="1" t="s">
        <v>92</v>
      </c>
      <c r="H1794" s="1" t="s">
        <v>2123</v>
      </c>
      <c r="I1794" s="1" t="s">
        <v>829</v>
      </c>
      <c r="J1794" s="1">
        <v>1000</v>
      </c>
      <c r="K1794" s="1">
        <v>2740</v>
      </c>
      <c r="L1794" s="1">
        <v>309</v>
      </c>
      <c r="M1794" s="1">
        <v>0</v>
      </c>
      <c r="N1794" s="1">
        <v>6.9</v>
      </c>
      <c r="O1794" s="1">
        <v>123</v>
      </c>
      <c r="P1794" s="1">
        <v>109</v>
      </c>
      <c r="Q1794" s="9">
        <v>74484168</v>
      </c>
      <c r="R1794" s="3">
        <v>45000000</v>
      </c>
    </row>
    <row r="1795" spans="1:18" x14ac:dyDescent="0.25">
      <c r="A1795" s="1" t="s">
        <v>2017</v>
      </c>
      <c r="B1795" s="2">
        <v>36440</v>
      </c>
      <c r="C1795" s="1" t="s">
        <v>32</v>
      </c>
      <c r="D1795" s="1" t="s">
        <v>77</v>
      </c>
      <c r="E1795" s="1" t="s">
        <v>3</v>
      </c>
      <c r="F1795" s="1" t="s">
        <v>4</v>
      </c>
      <c r="G1795" s="1" t="s">
        <v>92</v>
      </c>
      <c r="H1795" s="1" t="s">
        <v>1944</v>
      </c>
      <c r="I1795" s="1" t="s">
        <v>609</v>
      </c>
      <c r="J1795" s="1">
        <v>1000</v>
      </c>
      <c r="K1795" s="1">
        <v>3697</v>
      </c>
      <c r="L1795" s="1">
        <v>212</v>
      </c>
      <c r="M1795" s="1">
        <v>0</v>
      </c>
      <c r="N1795" s="1">
        <v>5.8</v>
      </c>
      <c r="O1795" s="1">
        <v>199</v>
      </c>
      <c r="P1795" s="1">
        <v>105</v>
      </c>
      <c r="Q1795" s="9">
        <v>73648142</v>
      </c>
      <c r="R1795" s="3">
        <v>60000000</v>
      </c>
    </row>
    <row r="1796" spans="1:18" x14ac:dyDescent="0.25">
      <c r="A1796" s="1" t="s">
        <v>6430</v>
      </c>
      <c r="B1796" s="2">
        <v>41600</v>
      </c>
      <c r="C1796" s="1" t="s">
        <v>32</v>
      </c>
      <c r="D1796" s="1" t="s">
        <v>315</v>
      </c>
      <c r="E1796" s="1" t="s">
        <v>3</v>
      </c>
      <c r="F1796" s="1" t="s">
        <v>338</v>
      </c>
      <c r="G1796" s="1" t="s">
        <v>132</v>
      </c>
      <c r="H1796" s="1" t="s">
        <v>6431</v>
      </c>
      <c r="I1796" s="1" t="s">
        <v>6432</v>
      </c>
      <c r="J1796" s="1">
        <v>1000</v>
      </c>
      <c r="K1796" s="1">
        <v>1949</v>
      </c>
      <c r="L1796" s="1">
        <v>127</v>
      </c>
      <c r="M1796" s="1">
        <v>57000</v>
      </c>
      <c r="N1796" s="1">
        <v>6.2</v>
      </c>
      <c r="O1796" s="1">
        <v>393</v>
      </c>
      <c r="P1796" s="1">
        <v>100</v>
      </c>
      <c r="Q1796" s="9">
        <v>71588220</v>
      </c>
      <c r="R1796" s="3">
        <v>20000000</v>
      </c>
    </row>
    <row r="1797" spans="1:18" x14ac:dyDescent="0.25">
      <c r="A1797" s="1" t="s">
        <v>2814</v>
      </c>
      <c r="B1797" s="2">
        <v>37171</v>
      </c>
      <c r="C1797" s="1" t="s">
        <v>32</v>
      </c>
      <c r="D1797" s="1" t="s">
        <v>20</v>
      </c>
      <c r="E1797" s="1" t="s">
        <v>3</v>
      </c>
      <c r="F1797" s="1" t="s">
        <v>4</v>
      </c>
      <c r="G1797" s="1" t="s">
        <v>92</v>
      </c>
      <c r="H1797" s="1" t="s">
        <v>1328</v>
      </c>
      <c r="I1797" s="1" t="s">
        <v>1053</v>
      </c>
      <c r="J1797" s="1">
        <v>1000</v>
      </c>
      <c r="K1797" s="1">
        <v>1645</v>
      </c>
      <c r="L1797" s="1">
        <v>322</v>
      </c>
      <c r="M1797" s="1">
        <v>0</v>
      </c>
      <c r="N1797" s="1">
        <v>5.2</v>
      </c>
      <c r="O1797" s="1">
        <v>127</v>
      </c>
      <c r="P1797" s="1">
        <v>83</v>
      </c>
      <c r="Q1797" s="9">
        <v>71277420</v>
      </c>
      <c r="R1797" s="3">
        <v>45000000</v>
      </c>
    </row>
    <row r="1798" spans="1:18" x14ac:dyDescent="0.25">
      <c r="A1798" s="1" t="s">
        <v>6489</v>
      </c>
      <c r="B1798" s="2">
        <v>41591</v>
      </c>
      <c r="C1798" s="1" t="s">
        <v>32</v>
      </c>
      <c r="D1798" s="1" t="s">
        <v>20</v>
      </c>
      <c r="E1798" s="1" t="s">
        <v>3</v>
      </c>
      <c r="F1798" s="1" t="s">
        <v>4</v>
      </c>
      <c r="G1798" s="1" t="s">
        <v>92</v>
      </c>
      <c r="H1798" s="1" t="s">
        <v>1307</v>
      </c>
      <c r="I1798" s="1" t="s">
        <v>2185</v>
      </c>
      <c r="J1798" s="1">
        <v>1000</v>
      </c>
      <c r="K1798" s="1">
        <v>5306</v>
      </c>
      <c r="L1798" s="1">
        <v>92</v>
      </c>
      <c r="M1798" s="1">
        <v>7000</v>
      </c>
      <c r="N1798" s="1">
        <v>6.7</v>
      </c>
      <c r="O1798" s="1">
        <v>56</v>
      </c>
      <c r="P1798" s="1">
        <v>123</v>
      </c>
      <c r="Q1798" s="9">
        <v>70492685</v>
      </c>
      <c r="R1798" s="3">
        <v>17000000</v>
      </c>
    </row>
    <row r="1799" spans="1:18" x14ac:dyDescent="0.25">
      <c r="A1799" s="1" t="s">
        <v>1229</v>
      </c>
      <c r="B1799" s="2">
        <v>34847</v>
      </c>
      <c r="C1799" s="1" t="s">
        <v>32</v>
      </c>
      <c r="D1799" s="1" t="s">
        <v>77</v>
      </c>
      <c r="E1799" s="1" t="s">
        <v>3</v>
      </c>
      <c r="F1799" s="1" t="s">
        <v>4</v>
      </c>
      <c r="G1799" s="1" t="s">
        <v>132</v>
      </c>
      <c r="H1799" s="1" t="s">
        <v>516</v>
      </c>
      <c r="I1799" s="1" t="s">
        <v>1230</v>
      </c>
      <c r="J1799" s="1">
        <v>1000</v>
      </c>
      <c r="K1799" s="1">
        <v>3816</v>
      </c>
      <c r="L1799" s="1">
        <v>545</v>
      </c>
      <c r="M1799" s="1">
        <v>0</v>
      </c>
      <c r="N1799" s="1">
        <v>5.8</v>
      </c>
      <c r="O1799" s="1">
        <v>72</v>
      </c>
      <c r="P1799" s="1">
        <v>101</v>
      </c>
      <c r="Q1799" s="9">
        <v>70360285</v>
      </c>
      <c r="R1799" s="3">
        <v>18000000</v>
      </c>
    </row>
    <row r="1800" spans="1:18" x14ac:dyDescent="0.25">
      <c r="A1800" s="1" t="s">
        <v>1874</v>
      </c>
      <c r="B1800" s="2">
        <v>35908</v>
      </c>
      <c r="C1800" s="1" t="s">
        <v>32</v>
      </c>
      <c r="D1800" s="1" t="s">
        <v>77</v>
      </c>
      <c r="E1800" s="1" t="s">
        <v>3</v>
      </c>
      <c r="F1800" s="1" t="s">
        <v>4</v>
      </c>
      <c r="G1800" s="1" t="s">
        <v>84</v>
      </c>
      <c r="H1800" s="1" t="s">
        <v>1114</v>
      </c>
      <c r="I1800" s="1" t="s">
        <v>1422</v>
      </c>
      <c r="J1800" s="1">
        <v>1000</v>
      </c>
      <c r="K1800" s="1">
        <v>6207</v>
      </c>
      <c r="L1800" s="1">
        <v>906</v>
      </c>
      <c r="M1800" s="1">
        <v>1000</v>
      </c>
      <c r="N1800" s="1">
        <v>6.4</v>
      </c>
      <c r="O1800" s="1">
        <v>160</v>
      </c>
      <c r="P1800" s="1">
        <v>103</v>
      </c>
      <c r="Q1800" s="9">
        <v>70117571</v>
      </c>
      <c r="R1800" s="3">
        <v>58000000</v>
      </c>
    </row>
    <row r="1801" spans="1:18" x14ac:dyDescent="0.25">
      <c r="A1801" s="1" t="s">
        <v>303</v>
      </c>
      <c r="B1801" s="2">
        <v>29412</v>
      </c>
      <c r="C1801" s="1" t="s">
        <v>32</v>
      </c>
      <c r="D1801" s="1" t="s">
        <v>20</v>
      </c>
      <c r="E1801" s="1" t="s">
        <v>3</v>
      </c>
      <c r="F1801" s="1" t="s">
        <v>4</v>
      </c>
      <c r="G1801" s="1" t="s">
        <v>92</v>
      </c>
      <c r="H1801" s="1" t="s">
        <v>209</v>
      </c>
      <c r="I1801" s="1" t="s">
        <v>304</v>
      </c>
      <c r="J1801" s="1">
        <v>1000</v>
      </c>
      <c r="K1801" s="1">
        <v>2419</v>
      </c>
      <c r="L1801" s="1">
        <v>6</v>
      </c>
      <c r="M1801" s="1">
        <v>855</v>
      </c>
      <c r="N1801" s="1">
        <v>6.1</v>
      </c>
      <c r="O1801" s="1">
        <v>25</v>
      </c>
      <c r="P1801" s="1">
        <v>109</v>
      </c>
      <c r="Q1801" s="9">
        <v>69800000</v>
      </c>
      <c r="R1801" s="3">
        <v>10000000</v>
      </c>
    </row>
    <row r="1802" spans="1:18" x14ac:dyDescent="0.25">
      <c r="A1802" s="1" t="s">
        <v>387</v>
      </c>
      <c r="B1802" s="2">
        <v>30287</v>
      </c>
      <c r="C1802" s="1" t="s">
        <v>32</v>
      </c>
      <c r="D1802" s="1" t="s">
        <v>20</v>
      </c>
      <c r="E1802" s="1" t="s">
        <v>3</v>
      </c>
      <c r="F1802" s="1" t="s">
        <v>4</v>
      </c>
      <c r="G1802" s="1" t="s">
        <v>92</v>
      </c>
      <c r="H1802" s="1" t="s">
        <v>388</v>
      </c>
      <c r="I1802" s="1" t="s">
        <v>389</v>
      </c>
      <c r="J1802" s="1">
        <v>1000</v>
      </c>
      <c r="K1802" s="1">
        <v>3688</v>
      </c>
      <c r="L1802" s="1">
        <v>19</v>
      </c>
      <c r="M1802" s="1">
        <v>0</v>
      </c>
      <c r="N1802" s="1">
        <v>5.8</v>
      </c>
      <c r="O1802" s="1">
        <v>11</v>
      </c>
      <c r="P1802" s="1">
        <v>114</v>
      </c>
      <c r="Q1802" s="9">
        <v>69700000</v>
      </c>
      <c r="R1802" s="3">
        <v>35000000</v>
      </c>
    </row>
    <row r="1803" spans="1:18" x14ac:dyDescent="0.25">
      <c r="A1803" s="1" t="s">
        <v>3015</v>
      </c>
      <c r="B1803" s="2">
        <v>37588</v>
      </c>
      <c r="C1803" s="1" t="s">
        <v>32</v>
      </c>
      <c r="D1803" s="1" t="s">
        <v>9</v>
      </c>
      <c r="E1803" s="1" t="s">
        <v>3</v>
      </c>
      <c r="F1803" s="1" t="s">
        <v>4</v>
      </c>
      <c r="G1803" s="1" t="s">
        <v>132</v>
      </c>
      <c r="H1803" s="1" t="s">
        <v>206</v>
      </c>
      <c r="I1803" s="1" t="s">
        <v>3016</v>
      </c>
      <c r="J1803" s="1">
        <v>1000</v>
      </c>
      <c r="K1803" s="1">
        <v>3845</v>
      </c>
      <c r="L1803" s="1">
        <v>144</v>
      </c>
      <c r="M1803" s="1">
        <v>0</v>
      </c>
      <c r="N1803" s="1">
        <v>6</v>
      </c>
      <c r="O1803" s="1">
        <v>93</v>
      </c>
      <c r="P1803" s="1">
        <v>116</v>
      </c>
      <c r="Q1803" s="9">
        <v>69586544</v>
      </c>
      <c r="R1803" s="3">
        <v>27000000</v>
      </c>
    </row>
    <row r="1804" spans="1:18" x14ac:dyDescent="0.25">
      <c r="A1804" s="1" t="s">
        <v>2232</v>
      </c>
      <c r="B1804" s="2">
        <v>36236</v>
      </c>
      <c r="C1804" s="1" t="s">
        <v>32</v>
      </c>
      <c r="D1804" s="1" t="s">
        <v>2</v>
      </c>
      <c r="E1804" s="1" t="s">
        <v>3</v>
      </c>
      <c r="F1804" s="1" t="s">
        <v>4</v>
      </c>
      <c r="G1804" s="1" t="s">
        <v>92</v>
      </c>
      <c r="H1804" s="1" t="s">
        <v>1833</v>
      </c>
      <c r="I1804" s="1" t="s">
        <v>606</v>
      </c>
      <c r="J1804" s="1">
        <v>1000</v>
      </c>
      <c r="K1804" s="1">
        <v>4660</v>
      </c>
      <c r="L1804" s="1">
        <v>323</v>
      </c>
      <c r="M1804" s="1">
        <v>0</v>
      </c>
      <c r="N1804" s="1">
        <v>6.8</v>
      </c>
      <c r="O1804" s="1">
        <v>152</v>
      </c>
      <c r="P1804" s="1">
        <v>113</v>
      </c>
      <c r="Q1804" s="9">
        <v>69304264</v>
      </c>
      <c r="R1804" s="3">
        <v>48000000</v>
      </c>
    </row>
    <row r="1805" spans="1:18" x14ac:dyDescent="0.25">
      <c r="A1805" s="1" t="s">
        <v>3857</v>
      </c>
      <c r="B1805" s="2">
        <v>38247</v>
      </c>
      <c r="C1805" s="1" t="s">
        <v>32</v>
      </c>
      <c r="D1805" s="1" t="s">
        <v>20</v>
      </c>
      <c r="E1805" s="1" t="s">
        <v>3</v>
      </c>
      <c r="F1805" s="1" t="s">
        <v>4</v>
      </c>
      <c r="G1805" s="1" t="s">
        <v>132</v>
      </c>
      <c r="H1805" s="1" t="s">
        <v>3858</v>
      </c>
      <c r="I1805" s="1" t="s">
        <v>1053</v>
      </c>
      <c r="J1805" s="1">
        <v>1000</v>
      </c>
      <c r="K1805" s="1">
        <v>6313</v>
      </c>
      <c r="L1805" s="1">
        <v>322</v>
      </c>
      <c r="M1805" s="1">
        <v>0</v>
      </c>
      <c r="N1805" s="1">
        <v>5.4</v>
      </c>
      <c r="O1805" s="1">
        <v>62</v>
      </c>
      <c r="P1805" s="1">
        <v>109</v>
      </c>
      <c r="Q1805" s="9">
        <v>69148997</v>
      </c>
      <c r="R1805" s="3">
        <v>37000000</v>
      </c>
    </row>
    <row r="1806" spans="1:18" x14ac:dyDescent="0.25">
      <c r="A1806" s="1" t="s">
        <v>1332</v>
      </c>
      <c r="B1806" s="2">
        <v>35153</v>
      </c>
      <c r="C1806" s="1" t="s">
        <v>32</v>
      </c>
      <c r="D1806" s="1" t="s">
        <v>77</v>
      </c>
      <c r="E1806" s="1" t="s">
        <v>3</v>
      </c>
      <c r="F1806" s="1" t="s">
        <v>4</v>
      </c>
      <c r="G1806" s="1" t="s">
        <v>92</v>
      </c>
      <c r="H1806" s="1" t="s">
        <v>1333</v>
      </c>
      <c r="I1806" s="1" t="s">
        <v>1334</v>
      </c>
      <c r="J1806" s="1">
        <v>1000</v>
      </c>
      <c r="K1806" s="1">
        <v>2916</v>
      </c>
      <c r="L1806" s="1">
        <v>53</v>
      </c>
      <c r="M1806" s="1">
        <v>0</v>
      </c>
      <c r="N1806" s="1">
        <v>6.4</v>
      </c>
      <c r="O1806" s="1">
        <v>60</v>
      </c>
      <c r="P1806" s="1">
        <v>133</v>
      </c>
      <c r="Q1806" s="9">
        <v>68750000</v>
      </c>
      <c r="R1806" s="3">
        <v>55000000</v>
      </c>
    </row>
    <row r="1807" spans="1:18" x14ac:dyDescent="0.25">
      <c r="A1807" s="1" t="s">
        <v>2457</v>
      </c>
      <c r="B1807" s="2">
        <v>36778</v>
      </c>
      <c r="C1807" s="1" t="s">
        <v>32</v>
      </c>
      <c r="D1807" s="1" t="s">
        <v>20</v>
      </c>
      <c r="E1807" s="1" t="s">
        <v>3</v>
      </c>
      <c r="F1807" s="1" t="s">
        <v>4</v>
      </c>
      <c r="G1807" s="1" t="s">
        <v>92</v>
      </c>
      <c r="H1807" s="1" t="s">
        <v>1225</v>
      </c>
      <c r="I1807" s="1" t="s">
        <v>2458</v>
      </c>
      <c r="J1807" s="1">
        <v>1000</v>
      </c>
      <c r="K1807" s="1">
        <v>3889</v>
      </c>
      <c r="L1807" s="1">
        <v>480</v>
      </c>
      <c r="M1807" s="1">
        <v>0</v>
      </c>
      <c r="N1807" s="1">
        <v>6.5</v>
      </c>
      <c r="O1807" s="1">
        <v>103</v>
      </c>
      <c r="P1807" s="1">
        <v>94</v>
      </c>
      <c r="Q1807" s="9">
        <v>68525609</v>
      </c>
      <c r="R1807" s="3">
        <v>15600000</v>
      </c>
    </row>
    <row r="1808" spans="1:18" x14ac:dyDescent="0.25">
      <c r="A1808" s="1" t="s">
        <v>5888</v>
      </c>
      <c r="B1808" s="2">
        <v>40623</v>
      </c>
      <c r="C1808" s="1" t="s">
        <v>32</v>
      </c>
      <c r="D1808" s="1" t="s">
        <v>20</v>
      </c>
      <c r="E1808" s="1" t="s">
        <v>3</v>
      </c>
      <c r="F1808" s="1" t="s">
        <v>4</v>
      </c>
      <c r="G1808" s="1" t="s">
        <v>84</v>
      </c>
      <c r="H1808" s="1" t="s">
        <v>4547</v>
      </c>
      <c r="I1808" s="1" t="s">
        <v>2692</v>
      </c>
      <c r="J1808" s="1">
        <v>1000</v>
      </c>
      <c r="K1808" s="1">
        <v>2820</v>
      </c>
      <c r="L1808" s="1">
        <v>70</v>
      </c>
      <c r="M1808" s="1">
        <v>14000</v>
      </c>
      <c r="N1808" s="1">
        <v>6</v>
      </c>
      <c r="O1808" s="1">
        <v>189</v>
      </c>
      <c r="P1808" s="1">
        <v>94</v>
      </c>
      <c r="Q1808" s="9">
        <v>68218041</v>
      </c>
      <c r="R1808" s="3">
        <v>55000000</v>
      </c>
    </row>
    <row r="1809" spans="1:18" x14ac:dyDescent="0.25">
      <c r="A1809" s="1" t="s">
        <v>3976</v>
      </c>
      <c r="B1809" s="2">
        <v>38365</v>
      </c>
      <c r="C1809" s="1" t="s">
        <v>32</v>
      </c>
      <c r="D1809" s="1" t="s">
        <v>20</v>
      </c>
      <c r="E1809" s="1" t="s">
        <v>3</v>
      </c>
      <c r="F1809" s="1" t="s">
        <v>4</v>
      </c>
      <c r="G1809" s="1" t="s">
        <v>132</v>
      </c>
      <c r="H1809" s="1" t="s">
        <v>1352</v>
      </c>
      <c r="I1809" s="1" t="s">
        <v>1791</v>
      </c>
      <c r="J1809" s="1">
        <v>1000</v>
      </c>
      <c r="K1809" s="1">
        <v>2689</v>
      </c>
      <c r="L1809" s="1">
        <v>8</v>
      </c>
      <c r="M1809" s="1">
        <v>919</v>
      </c>
      <c r="N1809" s="1">
        <v>5.9</v>
      </c>
      <c r="O1809" s="1">
        <v>104</v>
      </c>
      <c r="P1809" s="1">
        <v>105</v>
      </c>
      <c r="Q1809" s="9">
        <v>67962333</v>
      </c>
      <c r="R1809" s="3">
        <v>35000000</v>
      </c>
    </row>
    <row r="1810" spans="1:18" x14ac:dyDescent="0.25">
      <c r="A1810" s="1" t="s">
        <v>2047</v>
      </c>
      <c r="B1810" s="2">
        <v>36306</v>
      </c>
      <c r="C1810" s="1" t="s">
        <v>32</v>
      </c>
      <c r="D1810" s="1" t="s">
        <v>77</v>
      </c>
      <c r="E1810" s="1" t="s">
        <v>3</v>
      </c>
      <c r="F1810" s="1" t="s">
        <v>4</v>
      </c>
      <c r="G1810" s="1" t="s">
        <v>92</v>
      </c>
      <c r="H1810" s="1" t="s">
        <v>1005</v>
      </c>
      <c r="I1810" s="1" t="s">
        <v>1152</v>
      </c>
      <c r="J1810" s="1">
        <v>1000</v>
      </c>
      <c r="K1810" s="1">
        <v>3903</v>
      </c>
      <c r="L1810" s="1">
        <v>0</v>
      </c>
      <c r="M1810" s="1">
        <v>2000</v>
      </c>
      <c r="N1810" s="1">
        <v>5.7</v>
      </c>
      <c r="O1810" s="1">
        <v>174</v>
      </c>
      <c r="P1810" s="1">
        <v>121</v>
      </c>
      <c r="Q1810" s="9">
        <v>66862068</v>
      </c>
      <c r="R1810" s="3">
        <v>83000000</v>
      </c>
    </row>
    <row r="1811" spans="1:18" x14ac:dyDescent="0.25">
      <c r="A1811" s="1" t="s">
        <v>3488</v>
      </c>
      <c r="B1811" s="2">
        <v>37763</v>
      </c>
      <c r="C1811" s="1" t="s">
        <v>1</v>
      </c>
      <c r="D1811" s="1" t="s">
        <v>77</v>
      </c>
      <c r="E1811" s="1" t="s">
        <v>3</v>
      </c>
      <c r="F1811" s="1" t="s">
        <v>4</v>
      </c>
      <c r="G1811" s="1" t="s">
        <v>132</v>
      </c>
      <c r="H1811" s="1" t="s">
        <v>1633</v>
      </c>
      <c r="I1811" s="1" t="s">
        <v>1728</v>
      </c>
      <c r="J1811" s="1">
        <v>1000</v>
      </c>
      <c r="K1811" s="1">
        <v>4714</v>
      </c>
      <c r="L1811" s="1">
        <v>45</v>
      </c>
      <c r="M1811" s="1">
        <v>0</v>
      </c>
      <c r="N1811" s="1">
        <v>5.8</v>
      </c>
      <c r="O1811" s="1">
        <v>202</v>
      </c>
      <c r="P1811" s="1">
        <v>110</v>
      </c>
      <c r="Q1811" s="9">
        <v>66462600</v>
      </c>
      <c r="R1811" s="3">
        <v>78000000</v>
      </c>
    </row>
    <row r="1812" spans="1:18" x14ac:dyDescent="0.25">
      <c r="A1812" s="1" t="s">
        <v>1772</v>
      </c>
      <c r="B1812" s="2">
        <v>35840</v>
      </c>
      <c r="C1812" s="1" t="s">
        <v>32</v>
      </c>
      <c r="D1812" s="1" t="s">
        <v>20</v>
      </c>
      <c r="E1812" s="1" t="s">
        <v>3</v>
      </c>
      <c r="F1812" s="1" t="s">
        <v>4</v>
      </c>
      <c r="G1812" s="1" t="s">
        <v>132</v>
      </c>
      <c r="H1812" s="1" t="s">
        <v>871</v>
      </c>
      <c r="I1812" s="1" t="s">
        <v>1773</v>
      </c>
      <c r="J1812" s="1">
        <v>1000</v>
      </c>
      <c r="K1812" s="1">
        <v>2747</v>
      </c>
      <c r="L1812" s="1">
        <v>72</v>
      </c>
      <c r="M1812" s="1">
        <v>0</v>
      </c>
      <c r="N1812" s="1">
        <v>7</v>
      </c>
      <c r="O1812" s="1">
        <v>92</v>
      </c>
      <c r="P1812" s="1">
        <v>121</v>
      </c>
      <c r="Q1812" s="9">
        <v>65703412</v>
      </c>
      <c r="R1812" s="3">
        <v>26000000</v>
      </c>
    </row>
    <row r="1813" spans="1:18" x14ac:dyDescent="0.25">
      <c r="A1813" s="1" t="s">
        <v>2023</v>
      </c>
      <c r="B1813" s="2">
        <v>36467</v>
      </c>
      <c r="C1813" s="1" t="s">
        <v>32</v>
      </c>
      <c r="D1813" s="1" t="s">
        <v>20</v>
      </c>
      <c r="E1813" s="1" t="s">
        <v>3</v>
      </c>
      <c r="F1813" s="1" t="s">
        <v>4</v>
      </c>
      <c r="G1813" s="1" t="s">
        <v>92</v>
      </c>
      <c r="H1813" s="1" t="s">
        <v>2024</v>
      </c>
      <c r="I1813" s="1" t="s">
        <v>2025</v>
      </c>
      <c r="J1813" s="1">
        <v>1000</v>
      </c>
      <c r="K1813" s="1">
        <v>2604</v>
      </c>
      <c r="L1813" s="1">
        <v>31</v>
      </c>
      <c r="M1813" s="1">
        <v>0</v>
      </c>
      <c r="N1813" s="1">
        <v>5.7</v>
      </c>
      <c r="O1813" s="1">
        <v>91</v>
      </c>
      <c r="P1813" s="1">
        <v>88</v>
      </c>
      <c r="Q1813" s="9">
        <v>65535067</v>
      </c>
      <c r="R1813" s="3">
        <v>17000000</v>
      </c>
    </row>
    <row r="1814" spans="1:18" x14ac:dyDescent="0.25">
      <c r="A1814" s="1" t="s">
        <v>4380</v>
      </c>
      <c r="B1814" s="2">
        <v>38755</v>
      </c>
      <c r="C1814" s="1" t="s">
        <v>32</v>
      </c>
      <c r="D1814" s="1" t="s">
        <v>20</v>
      </c>
      <c r="E1814" s="1" t="s">
        <v>3</v>
      </c>
      <c r="F1814" s="1" t="s">
        <v>4</v>
      </c>
      <c r="G1814" s="1" t="s">
        <v>132</v>
      </c>
      <c r="H1814" s="1" t="s">
        <v>2984</v>
      </c>
      <c r="I1814" s="1" t="s">
        <v>4381</v>
      </c>
      <c r="J1814" s="1">
        <v>1000</v>
      </c>
      <c r="K1814" s="1">
        <v>5264</v>
      </c>
      <c r="L1814" s="1">
        <v>0</v>
      </c>
      <c r="M1814" s="1">
        <v>676</v>
      </c>
      <c r="N1814" s="1">
        <v>5</v>
      </c>
      <c r="O1814" s="1">
        <v>46</v>
      </c>
      <c r="P1814" s="1">
        <v>107</v>
      </c>
      <c r="Q1814" s="9">
        <v>63231524</v>
      </c>
      <c r="R1814" s="3">
        <v>6000000</v>
      </c>
    </row>
    <row r="1815" spans="1:18" x14ac:dyDescent="0.25">
      <c r="A1815" s="1" t="s">
        <v>937</v>
      </c>
      <c r="B1815" s="2">
        <v>33680</v>
      </c>
      <c r="C1815" s="1" t="s">
        <v>32</v>
      </c>
      <c r="D1815" s="1" t="s">
        <v>2</v>
      </c>
      <c r="E1815" s="1" t="s">
        <v>3</v>
      </c>
      <c r="F1815" s="1" t="s">
        <v>83</v>
      </c>
      <c r="G1815" s="1" t="s">
        <v>92</v>
      </c>
      <c r="H1815" s="1" t="s">
        <v>614</v>
      </c>
      <c r="I1815" s="1" t="s">
        <v>765</v>
      </c>
      <c r="J1815" s="1">
        <v>1000</v>
      </c>
      <c r="K1815" s="1">
        <v>2412</v>
      </c>
      <c r="L1815" s="1">
        <v>277</v>
      </c>
      <c r="M1815" s="1">
        <v>0</v>
      </c>
      <c r="N1815" s="1">
        <v>7.3</v>
      </c>
      <c r="O1815" s="1">
        <v>63</v>
      </c>
      <c r="P1815" s="1">
        <v>112</v>
      </c>
      <c r="Q1815" s="9">
        <v>62549000</v>
      </c>
      <c r="R1815" s="3">
        <v>2300000</v>
      </c>
    </row>
    <row r="1816" spans="1:18" x14ac:dyDescent="0.25">
      <c r="A1816" s="1" t="s">
        <v>3283</v>
      </c>
      <c r="B1816" s="2">
        <v>37713</v>
      </c>
      <c r="C1816" s="1" t="s">
        <v>32</v>
      </c>
      <c r="D1816" s="1" t="s">
        <v>20</v>
      </c>
      <c r="E1816" s="1" t="s">
        <v>3</v>
      </c>
      <c r="F1816" s="1" t="s">
        <v>4</v>
      </c>
      <c r="G1816" s="1" t="s">
        <v>92</v>
      </c>
      <c r="H1816" s="1" t="s">
        <v>1352</v>
      </c>
      <c r="I1816" s="1" t="s">
        <v>2680</v>
      </c>
      <c r="J1816" s="1">
        <v>1000</v>
      </c>
      <c r="K1816" s="1">
        <v>3151</v>
      </c>
      <c r="L1816" s="1">
        <v>72</v>
      </c>
      <c r="M1816" s="1">
        <v>10000</v>
      </c>
      <c r="N1816" s="1">
        <v>7.1</v>
      </c>
      <c r="O1816" s="1">
        <v>195</v>
      </c>
      <c r="P1816" s="1">
        <v>98</v>
      </c>
      <c r="Q1816" s="9">
        <v>60057639</v>
      </c>
      <c r="R1816" s="3">
        <v>18000000</v>
      </c>
    </row>
    <row r="1817" spans="1:18" x14ac:dyDescent="0.25">
      <c r="A1817" s="1" t="s">
        <v>604</v>
      </c>
      <c r="B1817" s="2">
        <v>32042</v>
      </c>
      <c r="C1817" s="1" t="s">
        <v>32</v>
      </c>
      <c r="D1817" s="1" t="s">
        <v>77</v>
      </c>
      <c r="E1817" s="1" t="s">
        <v>3</v>
      </c>
      <c r="F1817" s="1" t="s">
        <v>4</v>
      </c>
      <c r="G1817" s="1" t="s">
        <v>92</v>
      </c>
      <c r="H1817" s="1" t="s">
        <v>605</v>
      </c>
      <c r="I1817" s="1" t="s">
        <v>606</v>
      </c>
      <c r="J1817" s="1">
        <v>1000</v>
      </c>
      <c r="K1817" s="1">
        <v>4223</v>
      </c>
      <c r="L1817" s="1">
        <v>323</v>
      </c>
      <c r="M1817" s="1">
        <v>13000</v>
      </c>
      <c r="N1817" s="1">
        <v>7.8</v>
      </c>
      <c r="O1817" s="1">
        <v>217</v>
      </c>
      <c r="P1817" s="1">
        <v>107</v>
      </c>
      <c r="Q1817" s="9">
        <v>59735548</v>
      </c>
      <c r="R1817" s="3">
        <v>15000000</v>
      </c>
    </row>
    <row r="1818" spans="1:18" x14ac:dyDescent="0.25">
      <c r="A1818" s="1" t="s">
        <v>3752</v>
      </c>
      <c r="B1818" s="2">
        <v>38085</v>
      </c>
      <c r="C1818" s="1" t="s">
        <v>32</v>
      </c>
      <c r="D1818" s="1" t="s">
        <v>20</v>
      </c>
      <c r="E1818" s="1" t="s">
        <v>3</v>
      </c>
      <c r="F1818" s="1" t="s">
        <v>4</v>
      </c>
      <c r="G1818" s="1" t="s">
        <v>132</v>
      </c>
      <c r="H1818" s="1" t="s">
        <v>3753</v>
      </c>
      <c r="I1818" s="1" t="s">
        <v>2820</v>
      </c>
      <c r="J1818" s="1">
        <v>1000</v>
      </c>
      <c r="K1818" s="1">
        <v>2325</v>
      </c>
      <c r="L1818" s="1">
        <v>23</v>
      </c>
      <c r="M1818" s="1">
        <v>0</v>
      </c>
      <c r="N1818" s="1">
        <v>6.1</v>
      </c>
      <c r="O1818" s="1">
        <v>118</v>
      </c>
      <c r="P1818" s="1">
        <v>106</v>
      </c>
      <c r="Q1818" s="9">
        <v>57887882</v>
      </c>
      <c r="R1818" s="3">
        <v>50000000</v>
      </c>
    </row>
    <row r="1819" spans="1:18" x14ac:dyDescent="0.25">
      <c r="A1819" s="1" t="s">
        <v>2764</v>
      </c>
      <c r="B1819" s="2">
        <v>37138</v>
      </c>
      <c r="C1819" s="1" t="s">
        <v>1</v>
      </c>
      <c r="D1819" s="1" t="s">
        <v>9</v>
      </c>
      <c r="E1819" s="1" t="s">
        <v>3</v>
      </c>
      <c r="F1819" s="1" t="s">
        <v>4</v>
      </c>
      <c r="G1819" s="1" t="s">
        <v>132</v>
      </c>
      <c r="H1819" s="1" t="s">
        <v>614</v>
      </c>
      <c r="I1819" s="1" t="s">
        <v>1401</v>
      </c>
      <c r="J1819" s="1">
        <v>1000</v>
      </c>
      <c r="K1819" s="1">
        <v>2601</v>
      </c>
      <c r="L1819" s="1">
        <v>1000</v>
      </c>
      <c r="M1819" s="1">
        <v>10000</v>
      </c>
      <c r="N1819" s="1">
        <v>7.6</v>
      </c>
      <c r="O1819" s="1">
        <v>209</v>
      </c>
      <c r="P1819" s="1">
        <v>127</v>
      </c>
      <c r="Q1819" s="9">
        <v>57386369</v>
      </c>
      <c r="R1819" s="3">
        <v>52500000</v>
      </c>
    </row>
    <row r="1820" spans="1:18" x14ac:dyDescent="0.25">
      <c r="A1820" s="1" t="s">
        <v>6392</v>
      </c>
      <c r="B1820" s="2">
        <v>41623</v>
      </c>
      <c r="C1820" s="1" t="s">
        <v>32</v>
      </c>
      <c r="D1820" s="1" t="s">
        <v>40</v>
      </c>
      <c r="E1820" s="1" t="s">
        <v>3</v>
      </c>
      <c r="F1820" s="1" t="s">
        <v>4</v>
      </c>
      <c r="G1820" s="1" t="s">
        <v>84</v>
      </c>
      <c r="H1820" s="1" t="s">
        <v>2024</v>
      </c>
      <c r="I1820" s="1" t="s">
        <v>5564</v>
      </c>
      <c r="J1820" s="1">
        <v>1000</v>
      </c>
      <c r="K1820" s="1">
        <v>3104</v>
      </c>
      <c r="L1820" s="1">
        <v>39</v>
      </c>
      <c r="M1820" s="1">
        <v>0</v>
      </c>
      <c r="N1820" s="1">
        <v>5.9</v>
      </c>
      <c r="O1820" s="1">
        <v>118</v>
      </c>
      <c r="P1820" s="1">
        <v>91</v>
      </c>
      <c r="Q1820" s="9">
        <v>55747724</v>
      </c>
      <c r="R1820" s="3">
        <v>55000000</v>
      </c>
    </row>
    <row r="1821" spans="1:18" x14ac:dyDescent="0.25">
      <c r="A1821" s="1" t="s">
        <v>2649</v>
      </c>
      <c r="B1821" s="2">
        <v>37074</v>
      </c>
      <c r="C1821" s="1" t="s">
        <v>32</v>
      </c>
      <c r="D1821" s="1" t="s">
        <v>2</v>
      </c>
      <c r="E1821" s="1" t="s">
        <v>3</v>
      </c>
      <c r="F1821" s="1" t="s">
        <v>4</v>
      </c>
      <c r="G1821" s="1" t="s">
        <v>92</v>
      </c>
      <c r="H1821" s="1" t="s">
        <v>1333</v>
      </c>
      <c r="I1821" s="1" t="s">
        <v>1283</v>
      </c>
      <c r="J1821" s="1">
        <v>1000</v>
      </c>
      <c r="K1821" s="1">
        <v>3341</v>
      </c>
      <c r="L1821" s="1">
        <v>39</v>
      </c>
      <c r="M1821" s="1">
        <v>970</v>
      </c>
      <c r="N1821" s="1">
        <v>6.3</v>
      </c>
      <c r="O1821" s="1">
        <v>113</v>
      </c>
      <c r="P1821" s="1">
        <v>113</v>
      </c>
      <c r="Q1821" s="9">
        <v>54997476</v>
      </c>
      <c r="R1821" s="3">
        <v>50000000</v>
      </c>
    </row>
    <row r="1822" spans="1:18" x14ac:dyDescent="0.25">
      <c r="A1822" s="1" t="s">
        <v>313</v>
      </c>
      <c r="B1822" s="2">
        <v>29450</v>
      </c>
      <c r="C1822" s="1" t="s">
        <v>32</v>
      </c>
      <c r="D1822" s="1" t="s">
        <v>77</v>
      </c>
      <c r="E1822" s="1" t="s">
        <v>3</v>
      </c>
      <c r="F1822" s="1" t="s">
        <v>4</v>
      </c>
      <c r="G1822" s="1" t="s">
        <v>92</v>
      </c>
      <c r="H1822" s="1" t="s">
        <v>254</v>
      </c>
      <c r="I1822" s="1" t="s">
        <v>255</v>
      </c>
      <c r="J1822" s="1">
        <v>1000</v>
      </c>
      <c r="K1822" s="1">
        <v>2566</v>
      </c>
      <c r="L1822" s="1">
        <v>644</v>
      </c>
      <c r="M1822" s="1">
        <v>14000</v>
      </c>
      <c r="N1822" s="1">
        <v>7.9</v>
      </c>
      <c r="O1822" s="1">
        <v>125</v>
      </c>
      <c r="P1822" s="1">
        <v>148</v>
      </c>
      <c r="Q1822" s="9">
        <v>54200000</v>
      </c>
      <c r="R1822" s="3">
        <v>27000000</v>
      </c>
    </row>
    <row r="1823" spans="1:18" x14ac:dyDescent="0.25">
      <c r="A1823" s="1" t="s">
        <v>2351</v>
      </c>
      <c r="B1823" s="2">
        <v>36611</v>
      </c>
      <c r="C1823" s="1" t="s">
        <v>32</v>
      </c>
      <c r="D1823" s="1" t="s">
        <v>91</v>
      </c>
      <c r="E1823" s="1" t="s">
        <v>3</v>
      </c>
      <c r="F1823" s="1" t="s">
        <v>4</v>
      </c>
      <c r="G1823" s="1" t="s">
        <v>92</v>
      </c>
      <c r="H1823" s="1" t="s">
        <v>2352</v>
      </c>
      <c r="I1823" s="1" t="s">
        <v>2353</v>
      </c>
      <c r="J1823" s="1">
        <v>1000</v>
      </c>
      <c r="K1823" s="1">
        <v>3345</v>
      </c>
      <c r="L1823" s="1">
        <v>70</v>
      </c>
      <c r="M1823" s="1">
        <v>0</v>
      </c>
      <c r="N1823" s="1">
        <v>6.7</v>
      </c>
      <c r="O1823" s="1">
        <v>211</v>
      </c>
      <c r="P1823" s="1">
        <v>98</v>
      </c>
      <c r="Q1823" s="9">
        <v>53302314</v>
      </c>
      <c r="R1823" s="3">
        <v>23000000</v>
      </c>
    </row>
    <row r="1824" spans="1:18" x14ac:dyDescent="0.25">
      <c r="A1824" s="1" t="s">
        <v>1338</v>
      </c>
      <c r="B1824" s="2">
        <v>35171</v>
      </c>
      <c r="C1824" s="1" t="s">
        <v>32</v>
      </c>
      <c r="D1824" s="1" t="s">
        <v>2</v>
      </c>
      <c r="E1824" s="1" t="s">
        <v>3</v>
      </c>
      <c r="F1824" s="1" t="s">
        <v>4</v>
      </c>
      <c r="G1824" s="1" t="s">
        <v>92</v>
      </c>
      <c r="H1824" s="1" t="s">
        <v>1058</v>
      </c>
      <c r="I1824" s="1" t="s">
        <v>1339</v>
      </c>
      <c r="J1824" s="1">
        <v>1000</v>
      </c>
      <c r="K1824" s="1">
        <v>3174</v>
      </c>
      <c r="L1824" s="1">
        <v>154</v>
      </c>
      <c r="M1824" s="1">
        <v>613</v>
      </c>
      <c r="N1824" s="1">
        <v>6.1</v>
      </c>
      <c r="O1824" s="1">
        <v>31</v>
      </c>
      <c r="P1824" s="1">
        <v>101</v>
      </c>
      <c r="Q1824" s="9">
        <v>53146000</v>
      </c>
      <c r="R1824" s="3">
        <v>20000000</v>
      </c>
    </row>
    <row r="1825" spans="1:18" x14ac:dyDescent="0.25">
      <c r="A1825" s="1" t="s">
        <v>1078</v>
      </c>
      <c r="B1825" s="2">
        <v>34677</v>
      </c>
      <c r="C1825" s="1" t="s">
        <v>32</v>
      </c>
      <c r="D1825" s="1" t="s">
        <v>20</v>
      </c>
      <c r="E1825" s="1" t="s">
        <v>3</v>
      </c>
      <c r="F1825" s="1" t="s">
        <v>83</v>
      </c>
      <c r="G1825" s="1" t="s">
        <v>92</v>
      </c>
      <c r="H1825" s="1" t="s">
        <v>1079</v>
      </c>
      <c r="I1825" s="1" t="s">
        <v>1080</v>
      </c>
      <c r="J1825" s="1">
        <v>1000</v>
      </c>
      <c r="K1825" s="1">
        <v>1862</v>
      </c>
      <c r="L1825" s="1">
        <v>179</v>
      </c>
      <c r="M1825" s="1">
        <v>0</v>
      </c>
      <c r="N1825" s="1">
        <v>7.1</v>
      </c>
      <c r="O1825" s="1">
        <v>84</v>
      </c>
      <c r="P1825" s="1">
        <v>117</v>
      </c>
      <c r="Q1825" s="9">
        <v>52700832</v>
      </c>
      <c r="R1825" s="3">
        <v>4500000</v>
      </c>
    </row>
    <row r="1826" spans="1:18" x14ac:dyDescent="0.25">
      <c r="A1826" s="1" t="s">
        <v>6697</v>
      </c>
      <c r="B1826" s="2">
        <v>41789</v>
      </c>
      <c r="C1826" s="1" t="s">
        <v>32</v>
      </c>
      <c r="D1826" s="1" t="s">
        <v>2</v>
      </c>
      <c r="E1826" s="1" t="s">
        <v>3</v>
      </c>
      <c r="F1826" s="1" t="s">
        <v>4</v>
      </c>
      <c r="G1826" s="1" t="s">
        <v>132</v>
      </c>
      <c r="H1826" s="1" t="s">
        <v>2816</v>
      </c>
      <c r="I1826" s="1" t="s">
        <v>1716</v>
      </c>
      <c r="J1826" s="1">
        <v>1000</v>
      </c>
      <c r="K1826" s="1">
        <v>2297</v>
      </c>
      <c r="L1826" s="1">
        <v>12</v>
      </c>
      <c r="M1826" s="1">
        <v>0</v>
      </c>
      <c r="N1826" s="1">
        <v>5.6</v>
      </c>
      <c r="O1826" s="1">
        <v>58</v>
      </c>
      <c r="P1826" s="1">
        <v>84</v>
      </c>
      <c r="Q1826" s="9">
        <v>52543632</v>
      </c>
      <c r="R1826" s="3">
        <v>13200000</v>
      </c>
    </row>
    <row r="1827" spans="1:18" x14ac:dyDescent="0.25">
      <c r="A1827" s="1" t="s">
        <v>3424</v>
      </c>
      <c r="B1827" s="2">
        <v>37903</v>
      </c>
      <c r="C1827" s="1" t="s">
        <v>32</v>
      </c>
      <c r="D1827" s="1" t="s">
        <v>61</v>
      </c>
      <c r="E1827" s="1" t="s">
        <v>3</v>
      </c>
      <c r="F1827" s="1" t="s">
        <v>4</v>
      </c>
      <c r="G1827" s="1" t="s">
        <v>84</v>
      </c>
      <c r="H1827" s="1" t="s">
        <v>1067</v>
      </c>
      <c r="I1827" s="1" t="s">
        <v>2840</v>
      </c>
      <c r="J1827" s="1">
        <v>1000</v>
      </c>
      <c r="K1827" s="1">
        <v>4231</v>
      </c>
      <c r="L1827" s="1">
        <v>19</v>
      </c>
      <c r="M1827" s="1">
        <v>0</v>
      </c>
      <c r="N1827" s="1">
        <v>6.9</v>
      </c>
      <c r="O1827" s="1">
        <v>74</v>
      </c>
      <c r="P1827" s="1">
        <v>109</v>
      </c>
      <c r="Q1827" s="9">
        <v>52277485</v>
      </c>
      <c r="R1827" s="3">
        <v>35000000</v>
      </c>
    </row>
    <row r="1828" spans="1:18" x14ac:dyDescent="0.25">
      <c r="A1828" s="1" t="s">
        <v>6722</v>
      </c>
      <c r="B1828" s="2">
        <v>41810</v>
      </c>
      <c r="C1828" s="1" t="s">
        <v>32</v>
      </c>
      <c r="D1828" s="1" t="s">
        <v>61</v>
      </c>
      <c r="E1828" s="1" t="s">
        <v>3</v>
      </c>
      <c r="F1828" s="1" t="s">
        <v>83</v>
      </c>
      <c r="G1828" s="1" t="s">
        <v>132</v>
      </c>
      <c r="H1828" s="1" t="s">
        <v>3878</v>
      </c>
      <c r="I1828" s="1" t="s">
        <v>6156</v>
      </c>
      <c r="J1828" s="1">
        <v>1000</v>
      </c>
      <c r="K1828" s="1">
        <v>3869</v>
      </c>
      <c r="L1828" s="1">
        <v>151</v>
      </c>
      <c r="M1828" s="1">
        <v>22000</v>
      </c>
      <c r="N1828" s="1">
        <v>7.5</v>
      </c>
      <c r="O1828" s="1">
        <v>364</v>
      </c>
      <c r="P1828" s="1">
        <v>128</v>
      </c>
      <c r="Q1828" s="9">
        <v>52066000</v>
      </c>
      <c r="R1828" s="3">
        <v>20000000</v>
      </c>
    </row>
    <row r="1829" spans="1:18" x14ac:dyDescent="0.25">
      <c r="A1829" s="1" t="s">
        <v>3359</v>
      </c>
      <c r="B1829" s="2">
        <v>37901</v>
      </c>
      <c r="C1829" s="1" t="s">
        <v>32</v>
      </c>
      <c r="D1829" s="1" t="s">
        <v>294</v>
      </c>
      <c r="E1829" s="1" t="s">
        <v>3</v>
      </c>
      <c r="F1829" s="1" t="s">
        <v>4</v>
      </c>
      <c r="G1829" s="1" t="s">
        <v>92</v>
      </c>
      <c r="H1829" s="1" t="s">
        <v>3360</v>
      </c>
      <c r="I1829" s="1" t="s">
        <v>1533</v>
      </c>
      <c r="J1829" s="1">
        <v>1000</v>
      </c>
      <c r="K1829" s="1">
        <v>3969</v>
      </c>
      <c r="L1829" s="1">
        <v>446</v>
      </c>
      <c r="M1829" s="1">
        <v>11000</v>
      </c>
      <c r="N1829" s="1">
        <v>7.3</v>
      </c>
      <c r="O1829" s="1">
        <v>136</v>
      </c>
      <c r="P1829" s="1">
        <v>91</v>
      </c>
      <c r="Q1829" s="9">
        <v>51475962</v>
      </c>
      <c r="R1829" s="3">
        <v>30000000</v>
      </c>
    </row>
    <row r="1830" spans="1:18" x14ac:dyDescent="0.25">
      <c r="A1830" s="1" t="s">
        <v>3083</v>
      </c>
      <c r="B1830" s="2">
        <v>37259</v>
      </c>
      <c r="C1830" s="1" t="s">
        <v>32</v>
      </c>
      <c r="D1830" s="1" t="s">
        <v>20</v>
      </c>
      <c r="E1830" s="1" t="s">
        <v>3</v>
      </c>
      <c r="F1830" s="1" t="s">
        <v>4</v>
      </c>
      <c r="G1830" s="1" t="s">
        <v>84</v>
      </c>
      <c r="H1830" s="1" t="s">
        <v>3084</v>
      </c>
      <c r="I1830" s="1" t="s">
        <v>2037</v>
      </c>
      <c r="J1830" s="1">
        <v>1000</v>
      </c>
      <c r="K1830" s="1">
        <v>3679</v>
      </c>
      <c r="L1830" s="1">
        <v>13</v>
      </c>
      <c r="M1830" s="1">
        <v>1000</v>
      </c>
      <c r="N1830" s="1">
        <v>5.0999999999999996</v>
      </c>
      <c r="O1830" s="1">
        <v>39</v>
      </c>
      <c r="P1830" s="1">
        <v>99</v>
      </c>
      <c r="Q1830" s="9">
        <v>51432423</v>
      </c>
      <c r="R1830" s="3">
        <v>30000000</v>
      </c>
    </row>
    <row r="1831" spans="1:18" x14ac:dyDescent="0.25">
      <c r="A1831" s="1" t="s">
        <v>3549</v>
      </c>
      <c r="B1831" s="2">
        <v>38154</v>
      </c>
      <c r="C1831" s="1" t="s">
        <v>32</v>
      </c>
      <c r="D1831" s="1" t="s">
        <v>20</v>
      </c>
      <c r="E1831" s="1" t="s">
        <v>3</v>
      </c>
      <c r="F1831" s="1" t="s">
        <v>4</v>
      </c>
      <c r="G1831" s="1" t="s">
        <v>84</v>
      </c>
      <c r="H1831" s="1" t="s">
        <v>3550</v>
      </c>
      <c r="I1831" s="1" t="s">
        <v>3551</v>
      </c>
      <c r="J1831" s="1">
        <v>1000</v>
      </c>
      <c r="K1831" s="1">
        <v>3092</v>
      </c>
      <c r="L1831" s="1">
        <v>15</v>
      </c>
      <c r="M1831" s="1">
        <v>0</v>
      </c>
      <c r="N1831" s="1">
        <v>5.9</v>
      </c>
      <c r="O1831" s="1">
        <v>69</v>
      </c>
      <c r="P1831" s="1">
        <v>95</v>
      </c>
      <c r="Q1831" s="9">
        <v>51431160</v>
      </c>
      <c r="R1831" s="3">
        <v>20000000</v>
      </c>
    </row>
    <row r="1832" spans="1:18" x14ac:dyDescent="0.25">
      <c r="A1832" s="1" t="s">
        <v>1471</v>
      </c>
      <c r="B1832" s="2">
        <v>35235</v>
      </c>
      <c r="C1832" s="1" t="s">
        <v>32</v>
      </c>
      <c r="D1832" s="1" t="s">
        <v>9</v>
      </c>
      <c r="E1832" s="1" t="s">
        <v>3</v>
      </c>
      <c r="F1832" s="1" t="s">
        <v>4</v>
      </c>
      <c r="G1832" s="1" t="s">
        <v>132</v>
      </c>
      <c r="H1832" s="1" t="s">
        <v>1058</v>
      </c>
      <c r="I1832" s="1" t="s">
        <v>1472</v>
      </c>
      <c r="J1832" s="1">
        <v>1000</v>
      </c>
      <c r="K1832" s="1">
        <v>3653</v>
      </c>
      <c r="L1832" s="1">
        <v>50</v>
      </c>
      <c r="M1832" s="1">
        <v>829</v>
      </c>
      <c r="N1832" s="1">
        <v>6.1</v>
      </c>
      <c r="O1832" s="1">
        <v>34</v>
      </c>
      <c r="P1832" s="1">
        <v>124</v>
      </c>
      <c r="Q1832" s="9">
        <v>51045801</v>
      </c>
      <c r="R1832" s="3">
        <v>60000000</v>
      </c>
    </row>
    <row r="1833" spans="1:18" x14ac:dyDescent="0.25">
      <c r="A1833" s="1" t="s">
        <v>477</v>
      </c>
      <c r="B1833" s="2">
        <v>31143</v>
      </c>
      <c r="C1833" s="1" t="s">
        <v>32</v>
      </c>
      <c r="D1833" s="1" t="s">
        <v>77</v>
      </c>
      <c r="E1833" s="1" t="s">
        <v>3</v>
      </c>
      <c r="F1833" s="1" t="s">
        <v>83</v>
      </c>
      <c r="G1833" s="1" t="s">
        <v>84</v>
      </c>
      <c r="H1833" s="1" t="s">
        <v>354</v>
      </c>
      <c r="I1833" s="1" t="s">
        <v>329</v>
      </c>
      <c r="J1833" s="1">
        <v>1000</v>
      </c>
      <c r="K1833" s="1">
        <v>2943</v>
      </c>
      <c r="L1833" s="1">
        <v>46</v>
      </c>
      <c r="M1833" s="1">
        <v>0</v>
      </c>
      <c r="N1833" s="1">
        <v>6.3</v>
      </c>
      <c r="O1833" s="1">
        <v>108</v>
      </c>
      <c r="P1833" s="1">
        <v>131</v>
      </c>
      <c r="Q1833" s="9">
        <v>50300000</v>
      </c>
      <c r="R1833" s="3">
        <v>30000000</v>
      </c>
    </row>
    <row r="1834" spans="1:18" x14ac:dyDescent="0.25">
      <c r="A1834" s="1" t="s">
        <v>6179</v>
      </c>
      <c r="B1834" s="2">
        <v>41138</v>
      </c>
      <c r="C1834" s="1" t="s">
        <v>32</v>
      </c>
      <c r="D1834" s="1" t="s">
        <v>77</v>
      </c>
      <c r="E1834" s="1" t="s">
        <v>3</v>
      </c>
      <c r="F1834" s="1" t="s">
        <v>4</v>
      </c>
      <c r="G1834" s="1" t="s">
        <v>132</v>
      </c>
      <c r="H1834" s="1" t="s">
        <v>3878</v>
      </c>
      <c r="I1834" s="1" t="s">
        <v>6180</v>
      </c>
      <c r="J1834" s="1">
        <v>1000</v>
      </c>
      <c r="K1834" s="1">
        <v>4416</v>
      </c>
      <c r="L1834" s="1">
        <v>143</v>
      </c>
      <c r="M1834" s="1">
        <v>0</v>
      </c>
      <c r="N1834" s="1">
        <v>5.9</v>
      </c>
      <c r="O1834" s="1">
        <v>144</v>
      </c>
      <c r="P1834" s="1">
        <v>125</v>
      </c>
      <c r="Q1834" s="9">
        <v>49875589</v>
      </c>
      <c r="R1834" s="3">
        <v>58000000</v>
      </c>
    </row>
    <row r="1835" spans="1:18" x14ac:dyDescent="0.25">
      <c r="A1835" s="1" t="s">
        <v>729</v>
      </c>
      <c r="B1835" s="2">
        <v>32573</v>
      </c>
      <c r="C1835" s="1" t="s">
        <v>32</v>
      </c>
      <c r="D1835" s="1" t="s">
        <v>20</v>
      </c>
      <c r="E1835" s="1" t="s">
        <v>3</v>
      </c>
      <c r="F1835" s="1" t="s">
        <v>4</v>
      </c>
      <c r="G1835" s="1" t="s">
        <v>92</v>
      </c>
      <c r="H1835" s="1" t="s">
        <v>730</v>
      </c>
      <c r="I1835" s="1" t="s">
        <v>731</v>
      </c>
      <c r="J1835" s="1">
        <v>1000</v>
      </c>
      <c r="K1835" s="1">
        <v>3435</v>
      </c>
      <c r="L1835" s="1">
        <v>42</v>
      </c>
      <c r="M1835" s="1">
        <v>0</v>
      </c>
      <c r="N1835" s="1">
        <v>7.2</v>
      </c>
      <c r="O1835" s="1">
        <v>57</v>
      </c>
      <c r="P1835" s="1">
        <v>107</v>
      </c>
      <c r="Q1835" s="9">
        <v>49797148</v>
      </c>
      <c r="R1835" s="3">
        <v>11000000</v>
      </c>
    </row>
    <row r="1836" spans="1:18" x14ac:dyDescent="0.25">
      <c r="A1836" s="1" t="s">
        <v>4811</v>
      </c>
      <c r="B1836" s="2">
        <v>39133</v>
      </c>
      <c r="C1836" s="1" t="s">
        <v>32</v>
      </c>
      <c r="D1836" s="1" t="s">
        <v>20</v>
      </c>
      <c r="E1836" s="1" t="s">
        <v>3</v>
      </c>
      <c r="F1836" s="1" t="s">
        <v>4</v>
      </c>
      <c r="G1836" s="1" t="s">
        <v>132</v>
      </c>
      <c r="H1836" s="1" t="s">
        <v>2779</v>
      </c>
      <c r="I1836" s="1" t="s">
        <v>4282</v>
      </c>
      <c r="J1836" s="1">
        <v>1000</v>
      </c>
      <c r="K1836" s="1">
        <v>6554</v>
      </c>
      <c r="L1836" s="1">
        <v>17</v>
      </c>
      <c r="M1836" s="1">
        <v>0</v>
      </c>
      <c r="N1836" s="1">
        <v>6.1</v>
      </c>
      <c r="O1836" s="1">
        <v>37</v>
      </c>
      <c r="P1836" s="1">
        <v>117</v>
      </c>
      <c r="Q1836" s="9">
        <v>49121934</v>
      </c>
      <c r="R1836" s="3">
        <v>13000000</v>
      </c>
    </row>
    <row r="1837" spans="1:18" x14ac:dyDescent="0.25">
      <c r="A1837" s="1" t="s">
        <v>4688</v>
      </c>
      <c r="B1837" s="2">
        <v>39326</v>
      </c>
      <c r="C1837" s="1" t="s">
        <v>32</v>
      </c>
      <c r="D1837" s="1" t="s">
        <v>2</v>
      </c>
      <c r="E1837" s="1" t="s">
        <v>3</v>
      </c>
      <c r="F1837" s="1" t="s">
        <v>4</v>
      </c>
      <c r="G1837" s="1" t="s">
        <v>92</v>
      </c>
      <c r="H1837" s="1" t="s">
        <v>1445</v>
      </c>
      <c r="I1837" s="1" t="s">
        <v>4689</v>
      </c>
      <c r="J1837" s="1">
        <v>1000</v>
      </c>
      <c r="K1837" s="1">
        <v>3284</v>
      </c>
      <c r="L1837" s="1">
        <v>209</v>
      </c>
      <c r="M1837" s="1">
        <v>0</v>
      </c>
      <c r="N1837" s="1">
        <v>7.3</v>
      </c>
      <c r="O1837" s="1">
        <v>299</v>
      </c>
      <c r="P1837" s="1">
        <v>119</v>
      </c>
      <c r="Q1837" s="9">
        <v>49024969</v>
      </c>
      <c r="R1837" s="3">
        <v>25000000</v>
      </c>
    </row>
    <row r="1838" spans="1:18" x14ac:dyDescent="0.25">
      <c r="A1838" s="1" t="s">
        <v>4043</v>
      </c>
      <c r="B1838" s="2">
        <v>38445</v>
      </c>
      <c r="C1838" s="1" t="s">
        <v>32</v>
      </c>
      <c r="D1838" s="1" t="s">
        <v>77</v>
      </c>
      <c r="E1838" s="1" t="s">
        <v>3</v>
      </c>
      <c r="F1838" s="1" t="s">
        <v>4</v>
      </c>
      <c r="G1838" s="1" t="s">
        <v>132</v>
      </c>
      <c r="H1838" s="1" t="s">
        <v>209</v>
      </c>
      <c r="I1838" s="1" t="s">
        <v>1140</v>
      </c>
      <c r="J1838" s="1">
        <v>1000</v>
      </c>
      <c r="K1838" s="1">
        <v>4305</v>
      </c>
      <c r="L1838" s="1">
        <v>11</v>
      </c>
      <c r="M1838" s="1">
        <v>621</v>
      </c>
      <c r="N1838" s="1">
        <v>5</v>
      </c>
      <c r="O1838" s="1">
        <v>111</v>
      </c>
      <c r="P1838" s="1">
        <v>115</v>
      </c>
      <c r="Q1838" s="9">
        <v>48472213</v>
      </c>
      <c r="R1838" s="3">
        <v>45000000</v>
      </c>
    </row>
    <row r="1839" spans="1:18" x14ac:dyDescent="0.25">
      <c r="A1839" s="1" t="s">
        <v>3135</v>
      </c>
      <c r="B1839" s="2">
        <v>37521</v>
      </c>
      <c r="C1839" s="1" t="s">
        <v>32</v>
      </c>
      <c r="D1839" s="1" t="s">
        <v>40</v>
      </c>
      <c r="E1839" s="1" t="s">
        <v>3</v>
      </c>
      <c r="F1839" s="1" t="s">
        <v>4</v>
      </c>
      <c r="G1839" s="1" t="s">
        <v>28</v>
      </c>
      <c r="H1839" s="1" t="s">
        <v>3136</v>
      </c>
      <c r="I1839" s="1" t="s">
        <v>3137</v>
      </c>
      <c r="J1839" s="1">
        <v>1000</v>
      </c>
      <c r="K1839" s="1">
        <v>3402</v>
      </c>
      <c r="L1839" s="1">
        <v>2</v>
      </c>
      <c r="M1839" s="1">
        <v>302</v>
      </c>
      <c r="N1839" s="1">
        <v>5.8</v>
      </c>
      <c r="O1839" s="1">
        <v>80</v>
      </c>
      <c r="P1839" s="1">
        <v>72</v>
      </c>
      <c r="Q1839" s="9">
        <v>48423368</v>
      </c>
      <c r="R1839" s="3">
        <v>20000000</v>
      </c>
    </row>
    <row r="1840" spans="1:18" x14ac:dyDescent="0.25">
      <c r="A1840" s="1" t="s">
        <v>3645</v>
      </c>
      <c r="B1840" s="2">
        <v>38242</v>
      </c>
      <c r="C1840" s="1" t="s">
        <v>32</v>
      </c>
      <c r="D1840" s="1" t="s">
        <v>20</v>
      </c>
      <c r="E1840" s="1" t="s">
        <v>3</v>
      </c>
      <c r="F1840" s="1" t="s">
        <v>4</v>
      </c>
      <c r="G1840" s="1" t="s">
        <v>84</v>
      </c>
      <c r="H1840" s="1" t="s">
        <v>3646</v>
      </c>
      <c r="I1840" s="1" t="s">
        <v>3106</v>
      </c>
      <c r="J1840" s="1">
        <v>1000</v>
      </c>
      <c r="K1840" s="1">
        <v>4604</v>
      </c>
      <c r="L1840" s="1">
        <v>38</v>
      </c>
      <c r="M1840" s="1">
        <v>531</v>
      </c>
      <c r="N1840" s="1">
        <v>4.3</v>
      </c>
      <c r="O1840" s="1">
        <v>59</v>
      </c>
      <c r="P1840" s="1">
        <v>93</v>
      </c>
      <c r="Q1840" s="9">
        <v>48114556</v>
      </c>
      <c r="R1840" s="3">
        <v>26000000</v>
      </c>
    </row>
    <row r="1841" spans="1:18" x14ac:dyDescent="0.25">
      <c r="A1841" s="1" t="s">
        <v>6200</v>
      </c>
      <c r="B1841" s="2">
        <v>41257</v>
      </c>
      <c r="C1841" s="1" t="s">
        <v>32</v>
      </c>
      <c r="D1841" s="1" t="s">
        <v>91</v>
      </c>
      <c r="E1841" s="1" t="s">
        <v>3</v>
      </c>
      <c r="F1841" s="1" t="s">
        <v>4</v>
      </c>
      <c r="G1841" s="1" t="s">
        <v>92</v>
      </c>
      <c r="H1841" s="1" t="s">
        <v>6201</v>
      </c>
      <c r="I1841" s="1" t="s">
        <v>4117</v>
      </c>
      <c r="J1841" s="1">
        <v>1000</v>
      </c>
      <c r="K1841" s="1">
        <v>2239</v>
      </c>
      <c r="L1841" s="1">
        <v>301</v>
      </c>
      <c r="M1841" s="1">
        <v>58000</v>
      </c>
      <c r="N1841" s="1">
        <v>6.8</v>
      </c>
      <c r="O1841" s="1">
        <v>411</v>
      </c>
      <c r="P1841" s="1">
        <v>110</v>
      </c>
      <c r="Q1841" s="9">
        <v>48056940</v>
      </c>
      <c r="R1841" s="3">
        <v>3000000</v>
      </c>
    </row>
    <row r="1842" spans="1:18" x14ac:dyDescent="0.25">
      <c r="A1842" s="1" t="s">
        <v>4546</v>
      </c>
      <c r="B1842" s="2">
        <v>38786</v>
      </c>
      <c r="C1842" s="1" t="s">
        <v>32</v>
      </c>
      <c r="D1842" s="1" t="s">
        <v>91</v>
      </c>
      <c r="E1842" s="1" t="s">
        <v>3</v>
      </c>
      <c r="F1842" s="1" t="s">
        <v>4</v>
      </c>
      <c r="G1842" s="1" t="s">
        <v>132</v>
      </c>
      <c r="H1842" s="1" t="s">
        <v>4547</v>
      </c>
      <c r="I1842" s="1" t="s">
        <v>1529</v>
      </c>
      <c r="J1842" s="1">
        <v>1000</v>
      </c>
      <c r="K1842" s="1">
        <v>2452</v>
      </c>
      <c r="L1842" s="1">
        <v>165</v>
      </c>
      <c r="M1842" s="1">
        <v>0</v>
      </c>
      <c r="N1842" s="1">
        <v>5</v>
      </c>
      <c r="O1842" s="1">
        <v>152</v>
      </c>
      <c r="P1842" s="1">
        <v>87</v>
      </c>
      <c r="Q1842" s="9">
        <v>47860214</v>
      </c>
      <c r="R1842" s="3">
        <v>15000000</v>
      </c>
    </row>
    <row r="1843" spans="1:18" x14ac:dyDescent="0.25">
      <c r="A1843" s="1" t="s">
        <v>1492</v>
      </c>
      <c r="B1843" s="2">
        <v>35466</v>
      </c>
      <c r="C1843" s="1" t="s">
        <v>32</v>
      </c>
      <c r="D1843" s="1" t="s">
        <v>77</v>
      </c>
      <c r="E1843" s="1" t="s">
        <v>3</v>
      </c>
      <c r="F1843" s="1" t="s">
        <v>4</v>
      </c>
      <c r="G1843" s="1" t="s">
        <v>92</v>
      </c>
      <c r="H1843" s="1" t="s">
        <v>1493</v>
      </c>
      <c r="I1843" s="1" t="s">
        <v>1494</v>
      </c>
      <c r="J1843" s="1">
        <v>1000</v>
      </c>
      <c r="K1843" s="1">
        <v>3090</v>
      </c>
      <c r="L1843" s="1">
        <v>0</v>
      </c>
      <c r="M1843" s="1">
        <v>0</v>
      </c>
      <c r="N1843" s="1">
        <v>6.3</v>
      </c>
      <c r="O1843" s="1">
        <v>223</v>
      </c>
      <c r="P1843" s="1">
        <v>116</v>
      </c>
      <c r="Q1843" s="9">
        <v>47748610</v>
      </c>
      <c r="R1843" s="3">
        <v>75000000</v>
      </c>
    </row>
    <row r="1844" spans="1:18" x14ac:dyDescent="0.25">
      <c r="A1844" s="1" t="s">
        <v>3276</v>
      </c>
      <c r="B1844" s="2">
        <v>37869</v>
      </c>
      <c r="C1844" s="1" t="s">
        <v>32</v>
      </c>
      <c r="D1844" s="1" t="s">
        <v>77</v>
      </c>
      <c r="E1844" s="1" t="s">
        <v>3</v>
      </c>
      <c r="F1844" s="1" t="s">
        <v>4</v>
      </c>
      <c r="G1844" s="1" t="s">
        <v>84</v>
      </c>
      <c r="H1844" s="1" t="s">
        <v>2352</v>
      </c>
      <c r="I1844" s="1" t="s">
        <v>3277</v>
      </c>
      <c r="J1844" s="1">
        <v>1000</v>
      </c>
      <c r="K1844" s="1">
        <v>3037</v>
      </c>
      <c r="L1844" s="1">
        <v>91</v>
      </c>
      <c r="M1844" s="1">
        <v>542</v>
      </c>
      <c r="N1844" s="1">
        <v>5</v>
      </c>
      <c r="O1844" s="1">
        <v>79</v>
      </c>
      <c r="P1844" s="1">
        <v>102</v>
      </c>
      <c r="Q1844" s="9">
        <v>47285499</v>
      </c>
      <c r="R1844" s="3">
        <v>26000000</v>
      </c>
    </row>
    <row r="1845" spans="1:18" x14ac:dyDescent="0.25">
      <c r="A1845" s="1" t="s">
        <v>3993</v>
      </c>
      <c r="B1845" s="2">
        <v>38607</v>
      </c>
      <c r="C1845" s="1" t="s">
        <v>32</v>
      </c>
      <c r="D1845" s="1" t="s">
        <v>91</v>
      </c>
      <c r="E1845" s="1" t="s">
        <v>3</v>
      </c>
      <c r="F1845" s="1" t="s">
        <v>4</v>
      </c>
      <c r="G1845" s="1" t="s">
        <v>92</v>
      </c>
      <c r="H1845" s="1" t="s">
        <v>3994</v>
      </c>
      <c r="I1845" s="1" t="s">
        <v>3995</v>
      </c>
      <c r="J1845" s="1">
        <v>1000</v>
      </c>
      <c r="K1845" s="1">
        <v>2990</v>
      </c>
      <c r="L1845" s="1">
        <v>0</v>
      </c>
      <c r="M1845" s="1">
        <v>0</v>
      </c>
      <c r="N1845" s="1">
        <v>5.9</v>
      </c>
      <c r="O1845" s="1">
        <v>303</v>
      </c>
      <c r="P1845" s="1">
        <v>93</v>
      </c>
      <c r="Q1845" s="9">
        <v>47277326</v>
      </c>
      <c r="R1845" s="3">
        <v>4800000</v>
      </c>
    </row>
    <row r="1846" spans="1:18" x14ac:dyDescent="0.25">
      <c r="A1846" s="1" t="s">
        <v>1835</v>
      </c>
      <c r="B1846" s="2">
        <v>36068</v>
      </c>
      <c r="C1846" s="1" t="s">
        <v>32</v>
      </c>
      <c r="D1846" s="1" t="s">
        <v>20</v>
      </c>
      <c r="E1846" s="1" t="s">
        <v>3</v>
      </c>
      <c r="F1846" s="1" t="s">
        <v>4</v>
      </c>
      <c r="G1846" s="1" t="s">
        <v>132</v>
      </c>
      <c r="H1846" s="1" t="s">
        <v>1836</v>
      </c>
      <c r="I1846" s="1" t="s">
        <v>1837</v>
      </c>
      <c r="J1846" s="1">
        <v>1000</v>
      </c>
      <c r="K1846" s="1">
        <v>4294</v>
      </c>
      <c r="L1846" s="1">
        <v>165</v>
      </c>
      <c r="M1846" s="1">
        <v>0</v>
      </c>
      <c r="N1846" s="1">
        <v>6.1</v>
      </c>
      <c r="O1846" s="1">
        <v>92</v>
      </c>
      <c r="P1846" s="1">
        <v>104</v>
      </c>
      <c r="Q1846" s="9">
        <v>46611204</v>
      </c>
      <c r="R1846" s="3">
        <v>48000000</v>
      </c>
    </row>
    <row r="1847" spans="1:18" x14ac:dyDescent="0.25">
      <c r="A1847" s="1" t="s">
        <v>5777</v>
      </c>
      <c r="B1847" s="2">
        <v>40761</v>
      </c>
      <c r="C1847" s="1" t="s">
        <v>32</v>
      </c>
      <c r="D1847" s="1" t="s">
        <v>40</v>
      </c>
      <c r="E1847" s="1" t="s">
        <v>3</v>
      </c>
      <c r="F1847" s="1" t="s">
        <v>83</v>
      </c>
      <c r="G1847" s="1" t="s">
        <v>84</v>
      </c>
      <c r="H1847" s="1" t="s">
        <v>614</v>
      </c>
      <c r="I1847" s="1" t="s">
        <v>5778</v>
      </c>
      <c r="J1847" s="1">
        <v>1000</v>
      </c>
      <c r="K1847" s="1">
        <v>2707</v>
      </c>
      <c r="L1847" s="1">
        <v>6</v>
      </c>
      <c r="M1847" s="1">
        <v>0</v>
      </c>
      <c r="N1847" s="1">
        <v>7.1</v>
      </c>
      <c r="O1847" s="1">
        <v>190</v>
      </c>
      <c r="P1847" s="1">
        <v>97</v>
      </c>
      <c r="Q1847" s="9">
        <v>46440491</v>
      </c>
      <c r="R1847" s="3">
        <v>100000000</v>
      </c>
    </row>
    <row r="1848" spans="1:18" x14ac:dyDescent="0.25">
      <c r="A1848" s="1" t="s">
        <v>5957</v>
      </c>
      <c r="B1848" s="2">
        <v>40711</v>
      </c>
      <c r="C1848" s="1" t="s">
        <v>32</v>
      </c>
      <c r="D1848" s="1" t="s">
        <v>20</v>
      </c>
      <c r="E1848" s="1" t="s">
        <v>3</v>
      </c>
      <c r="F1848" s="1" t="s">
        <v>83</v>
      </c>
      <c r="G1848" s="1" t="s">
        <v>132</v>
      </c>
      <c r="H1848" s="1" t="s">
        <v>1445</v>
      </c>
      <c r="I1848" s="1" t="s">
        <v>1851</v>
      </c>
      <c r="J1848" s="1">
        <v>1000</v>
      </c>
      <c r="K1848" s="1">
        <v>1898</v>
      </c>
      <c r="L1848" s="1">
        <v>108</v>
      </c>
      <c r="M1848" s="1">
        <v>48000</v>
      </c>
      <c r="N1848" s="1">
        <v>7.3</v>
      </c>
      <c r="O1848" s="1">
        <v>264</v>
      </c>
      <c r="P1848" s="1">
        <v>124</v>
      </c>
      <c r="Q1848" s="9">
        <v>46377022</v>
      </c>
      <c r="R1848" s="3">
        <v>10000000</v>
      </c>
    </row>
    <row r="1849" spans="1:18" x14ac:dyDescent="0.25">
      <c r="A1849" s="1" t="s">
        <v>4943</v>
      </c>
      <c r="B1849" s="2">
        <v>39587</v>
      </c>
      <c r="C1849" s="1" t="s">
        <v>32</v>
      </c>
      <c r="D1849" s="1" t="s">
        <v>20</v>
      </c>
      <c r="E1849" s="1" t="s">
        <v>3</v>
      </c>
      <c r="F1849" s="1" t="s">
        <v>4</v>
      </c>
      <c r="G1849" s="1" t="s">
        <v>132</v>
      </c>
      <c r="H1849" s="1" t="s">
        <v>3858</v>
      </c>
      <c r="I1849" s="1" t="s">
        <v>4944</v>
      </c>
      <c r="J1849" s="1">
        <v>1000</v>
      </c>
      <c r="K1849" s="1">
        <v>4298</v>
      </c>
      <c r="L1849" s="1">
        <v>10</v>
      </c>
      <c r="M1849" s="1">
        <v>3000</v>
      </c>
      <c r="N1849" s="1">
        <v>5.8</v>
      </c>
      <c r="O1849" s="1">
        <v>128</v>
      </c>
      <c r="P1849" s="1">
        <v>101</v>
      </c>
      <c r="Q1849" s="9">
        <v>46012734</v>
      </c>
      <c r="R1849" s="3">
        <v>40000000</v>
      </c>
    </row>
    <row r="1850" spans="1:18" x14ac:dyDescent="0.25">
      <c r="A1850" s="1" t="s">
        <v>1652</v>
      </c>
      <c r="B1850" s="2">
        <v>35605</v>
      </c>
      <c r="C1850" s="1" t="s">
        <v>32</v>
      </c>
      <c r="D1850" s="1" t="s">
        <v>20</v>
      </c>
      <c r="E1850" s="1" t="s">
        <v>3</v>
      </c>
      <c r="F1850" s="1" t="s">
        <v>83</v>
      </c>
      <c r="G1850" s="1" t="s">
        <v>92</v>
      </c>
      <c r="H1850" s="1" t="s">
        <v>1445</v>
      </c>
      <c r="I1850" s="1" t="s">
        <v>1653</v>
      </c>
      <c r="J1850" s="1">
        <v>1000</v>
      </c>
      <c r="K1850" s="1">
        <v>2323</v>
      </c>
      <c r="L1850" s="1">
        <v>11</v>
      </c>
      <c r="M1850" s="1">
        <v>0</v>
      </c>
      <c r="N1850" s="1">
        <v>7.2</v>
      </c>
      <c r="O1850" s="1">
        <v>122</v>
      </c>
      <c r="P1850" s="1">
        <v>91</v>
      </c>
      <c r="Q1850" s="9">
        <v>45857453</v>
      </c>
      <c r="R1850" s="3">
        <v>3500000</v>
      </c>
    </row>
    <row r="1851" spans="1:18" x14ac:dyDescent="0.25">
      <c r="A1851" s="1" t="s">
        <v>2433</v>
      </c>
      <c r="B1851" s="2">
        <v>36805</v>
      </c>
      <c r="C1851" s="1" t="s">
        <v>32</v>
      </c>
      <c r="D1851" s="1" t="s">
        <v>40</v>
      </c>
      <c r="E1851" s="1" t="s">
        <v>3</v>
      </c>
      <c r="F1851" s="1" t="s">
        <v>83</v>
      </c>
      <c r="G1851" s="1" t="s">
        <v>132</v>
      </c>
      <c r="H1851" s="1" t="s">
        <v>1038</v>
      </c>
      <c r="I1851" s="1" t="s">
        <v>1127</v>
      </c>
      <c r="J1851" s="1">
        <v>1000</v>
      </c>
      <c r="K1851" s="1">
        <v>3066</v>
      </c>
      <c r="L1851" s="1">
        <v>0</v>
      </c>
      <c r="M1851" s="1">
        <v>16000</v>
      </c>
      <c r="N1851" s="1">
        <v>7.8</v>
      </c>
      <c r="O1851" s="1">
        <v>197</v>
      </c>
      <c r="P1851" s="1">
        <v>107</v>
      </c>
      <c r="Q1851" s="9">
        <v>45506619</v>
      </c>
      <c r="R1851" s="3">
        <v>26000000</v>
      </c>
    </row>
    <row r="1852" spans="1:18" x14ac:dyDescent="0.25">
      <c r="A1852" s="1" t="s">
        <v>6518</v>
      </c>
      <c r="B1852" s="2">
        <v>41375</v>
      </c>
      <c r="C1852" s="1" t="s">
        <v>32</v>
      </c>
      <c r="D1852" s="1" t="s">
        <v>20</v>
      </c>
      <c r="E1852" s="1" t="s">
        <v>3</v>
      </c>
      <c r="F1852" s="1" t="s">
        <v>4</v>
      </c>
      <c r="G1852" s="1" t="s">
        <v>132</v>
      </c>
      <c r="H1852" s="1" t="s">
        <v>6394</v>
      </c>
      <c r="I1852" s="1" t="s">
        <v>2969</v>
      </c>
      <c r="J1852" s="1">
        <v>1000</v>
      </c>
      <c r="K1852" s="1">
        <v>5081</v>
      </c>
      <c r="L1852" s="1">
        <v>189</v>
      </c>
      <c r="M1852" s="1">
        <v>22000</v>
      </c>
      <c r="N1852" s="1">
        <v>6.3</v>
      </c>
      <c r="O1852" s="1">
        <v>246</v>
      </c>
      <c r="P1852" s="1">
        <v>125</v>
      </c>
      <c r="Q1852" s="9">
        <v>44665963</v>
      </c>
      <c r="R1852" s="3">
        <v>58000000</v>
      </c>
    </row>
    <row r="1853" spans="1:18" x14ac:dyDescent="0.25">
      <c r="A1853" s="1" t="s">
        <v>622</v>
      </c>
      <c r="B1853" s="2">
        <v>32090</v>
      </c>
      <c r="C1853" s="1" t="s">
        <v>32</v>
      </c>
      <c r="D1853" s="1" t="s">
        <v>61</v>
      </c>
      <c r="E1853" s="1" t="s">
        <v>3</v>
      </c>
      <c r="F1853" s="1" t="s">
        <v>623</v>
      </c>
      <c r="G1853" s="1" t="s">
        <v>132</v>
      </c>
      <c r="H1853" s="1" t="s">
        <v>624</v>
      </c>
      <c r="I1853" s="1" t="s">
        <v>625</v>
      </c>
      <c r="J1853" s="1">
        <v>1000</v>
      </c>
      <c r="K1853" s="1">
        <v>2451</v>
      </c>
      <c r="L1853" s="1">
        <v>973</v>
      </c>
      <c r="M1853" s="1">
        <v>0</v>
      </c>
      <c r="N1853" s="1">
        <v>7.8</v>
      </c>
      <c r="O1853" s="1">
        <v>75</v>
      </c>
      <c r="P1853" s="1">
        <v>219</v>
      </c>
      <c r="Q1853" s="9">
        <v>43984230</v>
      </c>
      <c r="R1853" s="3">
        <v>23000000</v>
      </c>
    </row>
    <row r="1854" spans="1:18" x14ac:dyDescent="0.25">
      <c r="A1854" s="1" t="s">
        <v>6968</v>
      </c>
      <c r="B1854" s="2">
        <v>42292</v>
      </c>
      <c r="C1854" s="1" t="s">
        <v>32</v>
      </c>
      <c r="D1854" s="1" t="s">
        <v>294</v>
      </c>
      <c r="E1854" s="1" t="s">
        <v>3</v>
      </c>
      <c r="F1854" s="1" t="s">
        <v>4</v>
      </c>
      <c r="G1854" s="1" t="s">
        <v>92</v>
      </c>
      <c r="H1854" s="1" t="s">
        <v>3858</v>
      </c>
      <c r="I1854" s="1" t="s">
        <v>6969</v>
      </c>
      <c r="J1854" s="1">
        <v>1000</v>
      </c>
      <c r="K1854" s="1">
        <v>3215</v>
      </c>
      <c r="L1854" s="1">
        <v>0</v>
      </c>
      <c r="M1854" s="1">
        <v>15000</v>
      </c>
      <c r="N1854" s="1">
        <v>7.1</v>
      </c>
      <c r="O1854" s="1">
        <v>297</v>
      </c>
      <c r="P1854" s="1">
        <v>108</v>
      </c>
      <c r="Q1854" s="9">
        <v>43771291</v>
      </c>
      <c r="R1854" s="3">
        <v>5000000</v>
      </c>
    </row>
    <row r="1855" spans="1:18" x14ac:dyDescent="0.25">
      <c r="A1855" s="1" t="s">
        <v>1625</v>
      </c>
      <c r="B1855" s="2">
        <v>35699</v>
      </c>
      <c r="C1855" s="1" t="s">
        <v>32</v>
      </c>
      <c r="D1855" s="1" t="s">
        <v>20</v>
      </c>
      <c r="E1855" s="1" t="s">
        <v>3</v>
      </c>
      <c r="F1855" s="1" t="s">
        <v>4</v>
      </c>
      <c r="G1855" s="1" t="s">
        <v>92</v>
      </c>
      <c r="H1855" s="1" t="s">
        <v>838</v>
      </c>
      <c r="I1855" s="1" t="s">
        <v>1626</v>
      </c>
      <c r="J1855" s="1">
        <v>1000</v>
      </c>
      <c r="K1855" s="1">
        <v>4737</v>
      </c>
      <c r="L1855" s="1">
        <v>88</v>
      </c>
      <c r="M1855" s="1">
        <v>508</v>
      </c>
      <c r="N1855" s="1">
        <v>6.9</v>
      </c>
      <c r="O1855" s="1">
        <v>34</v>
      </c>
      <c r="P1855" s="1">
        <v>115</v>
      </c>
      <c r="Q1855" s="9">
        <v>43490057</v>
      </c>
      <c r="R1855" s="3">
        <v>7500000</v>
      </c>
    </row>
    <row r="1856" spans="1:18" x14ac:dyDescent="0.25">
      <c r="A1856" s="1" t="s">
        <v>6902</v>
      </c>
      <c r="B1856" s="2">
        <v>42236</v>
      </c>
      <c r="C1856" s="1" t="s">
        <v>32</v>
      </c>
      <c r="D1856" s="1" t="s">
        <v>40</v>
      </c>
      <c r="E1856" s="1" t="s">
        <v>3</v>
      </c>
      <c r="F1856" s="1" t="s">
        <v>4</v>
      </c>
      <c r="G1856" s="1" t="s">
        <v>84</v>
      </c>
      <c r="H1856" s="1" t="s">
        <v>3994</v>
      </c>
      <c r="I1856" s="1" t="s">
        <v>2453</v>
      </c>
      <c r="J1856" s="1">
        <v>1000</v>
      </c>
      <c r="K1856" s="1">
        <v>2851</v>
      </c>
      <c r="L1856" s="1">
        <v>132</v>
      </c>
      <c r="M1856" s="1">
        <v>33000</v>
      </c>
      <c r="N1856" s="1">
        <v>6.8</v>
      </c>
      <c r="O1856" s="1">
        <v>61</v>
      </c>
      <c r="P1856" s="1">
        <v>111</v>
      </c>
      <c r="Q1856" s="9">
        <v>42652003</v>
      </c>
      <c r="R1856" s="3">
        <v>20000000</v>
      </c>
    </row>
    <row r="1857" spans="1:18" x14ac:dyDescent="0.25">
      <c r="A1857" s="1" t="s">
        <v>2901</v>
      </c>
      <c r="B1857" s="2">
        <v>36956</v>
      </c>
      <c r="C1857" s="1" t="s">
        <v>32</v>
      </c>
      <c r="D1857" s="1" t="s">
        <v>91</v>
      </c>
      <c r="E1857" s="1" t="s">
        <v>3</v>
      </c>
      <c r="F1857" s="1" t="s">
        <v>4</v>
      </c>
      <c r="G1857" s="1" t="s">
        <v>92</v>
      </c>
      <c r="H1857" s="1" t="s">
        <v>2902</v>
      </c>
      <c r="I1857" s="1" t="s">
        <v>2903</v>
      </c>
      <c r="J1857" s="1">
        <v>1000</v>
      </c>
      <c r="K1857" s="1">
        <v>3023</v>
      </c>
      <c r="L1857" s="1">
        <v>17</v>
      </c>
      <c r="M1857" s="1">
        <v>0</v>
      </c>
      <c r="N1857" s="1">
        <v>5.5</v>
      </c>
      <c r="O1857" s="1">
        <v>149</v>
      </c>
      <c r="P1857" s="1">
        <v>91</v>
      </c>
      <c r="Q1857" s="9">
        <v>41867960</v>
      </c>
      <c r="R1857" s="3">
        <v>20000000</v>
      </c>
    </row>
    <row r="1858" spans="1:18" x14ac:dyDescent="0.25">
      <c r="A1858" s="1" t="s">
        <v>4572</v>
      </c>
      <c r="B1858" s="2">
        <v>39249</v>
      </c>
      <c r="C1858" s="1" t="s">
        <v>32</v>
      </c>
      <c r="D1858" s="1" t="s">
        <v>77</v>
      </c>
      <c r="E1858" s="1" t="s">
        <v>3</v>
      </c>
      <c r="F1858" s="1" t="s">
        <v>4</v>
      </c>
      <c r="G1858" s="1" t="s">
        <v>92</v>
      </c>
      <c r="H1858" s="1" t="s">
        <v>4573</v>
      </c>
      <c r="I1858" s="1" t="s">
        <v>4574</v>
      </c>
      <c r="J1858" s="1">
        <v>1000</v>
      </c>
      <c r="K1858" s="1">
        <v>4324</v>
      </c>
      <c r="L1858" s="1">
        <v>25</v>
      </c>
      <c r="M1858" s="1">
        <v>0</v>
      </c>
      <c r="N1858" s="1">
        <v>4.7</v>
      </c>
      <c r="O1858" s="1">
        <v>211</v>
      </c>
      <c r="P1858" s="1">
        <v>102</v>
      </c>
      <c r="Q1858" s="9">
        <v>41797066</v>
      </c>
      <c r="R1858" s="3">
        <v>40000000</v>
      </c>
    </row>
    <row r="1859" spans="1:18" x14ac:dyDescent="0.25">
      <c r="A1859" s="1" t="s">
        <v>4495</v>
      </c>
      <c r="B1859" s="2">
        <v>38912</v>
      </c>
      <c r="C1859" s="1" t="s">
        <v>32</v>
      </c>
      <c r="D1859" s="1" t="s">
        <v>91</v>
      </c>
      <c r="E1859" s="1" t="s">
        <v>3</v>
      </c>
      <c r="F1859" s="1" t="s">
        <v>4</v>
      </c>
      <c r="G1859" s="1" t="s">
        <v>92</v>
      </c>
      <c r="H1859" s="1" t="s">
        <v>3550</v>
      </c>
      <c r="I1859" s="1" t="s">
        <v>3342</v>
      </c>
      <c r="J1859" s="1">
        <v>1000</v>
      </c>
      <c r="K1859" s="1">
        <v>4500</v>
      </c>
      <c r="L1859" s="1">
        <v>192</v>
      </c>
      <c r="M1859" s="1">
        <v>0</v>
      </c>
      <c r="N1859" s="1">
        <v>6.4</v>
      </c>
      <c r="O1859" s="1">
        <v>265</v>
      </c>
      <c r="P1859" s="1">
        <v>108</v>
      </c>
      <c r="Q1859" s="9">
        <v>41777564</v>
      </c>
      <c r="R1859" s="3">
        <v>15000000</v>
      </c>
    </row>
    <row r="1860" spans="1:18" x14ac:dyDescent="0.25">
      <c r="A1860" s="1" t="s">
        <v>2685</v>
      </c>
      <c r="B1860" s="2">
        <v>37005</v>
      </c>
      <c r="C1860" s="1" t="s">
        <v>32</v>
      </c>
      <c r="D1860" s="1" t="s">
        <v>9</v>
      </c>
      <c r="E1860" s="1" t="s">
        <v>3</v>
      </c>
      <c r="F1860" s="1" t="s">
        <v>83</v>
      </c>
      <c r="G1860" s="1" t="s">
        <v>92</v>
      </c>
      <c r="H1860" s="1" t="s">
        <v>1079</v>
      </c>
      <c r="I1860" s="1" t="s">
        <v>1373</v>
      </c>
      <c r="J1860" s="1">
        <v>1000</v>
      </c>
      <c r="K1860" s="1">
        <v>3261</v>
      </c>
      <c r="L1860" s="1">
        <v>500</v>
      </c>
      <c r="M1860" s="1">
        <v>0</v>
      </c>
      <c r="N1860" s="1">
        <v>7.3</v>
      </c>
      <c r="O1860" s="1">
        <v>187</v>
      </c>
      <c r="P1860" s="1">
        <v>131</v>
      </c>
      <c r="Q1860" s="9">
        <v>41300105</v>
      </c>
      <c r="R1860" s="3">
        <v>19800000</v>
      </c>
    </row>
    <row r="1861" spans="1:18" x14ac:dyDescent="0.25">
      <c r="A1861" s="1" t="s">
        <v>1036</v>
      </c>
      <c r="B1861" s="2">
        <v>34240</v>
      </c>
      <c r="C1861" s="1" t="s">
        <v>32</v>
      </c>
      <c r="D1861" s="1" t="s">
        <v>9</v>
      </c>
      <c r="E1861" s="1" t="s">
        <v>3</v>
      </c>
      <c r="F1861" s="1" t="s">
        <v>1037</v>
      </c>
      <c r="G1861" s="1" t="s">
        <v>92</v>
      </c>
      <c r="H1861" s="1" t="s">
        <v>1038</v>
      </c>
      <c r="I1861" s="1" t="s">
        <v>1039</v>
      </c>
      <c r="J1861" s="1">
        <v>1000</v>
      </c>
      <c r="K1861" s="1">
        <v>1051</v>
      </c>
      <c r="L1861" s="1">
        <v>319</v>
      </c>
      <c r="M1861" s="1">
        <v>0</v>
      </c>
      <c r="N1861" s="1">
        <v>7.6</v>
      </c>
      <c r="O1861" s="1">
        <v>83</v>
      </c>
      <c r="P1861" s="1">
        <v>121</v>
      </c>
      <c r="Q1861" s="9">
        <v>40158000</v>
      </c>
      <c r="R1861" s="3">
        <v>7000000</v>
      </c>
    </row>
    <row r="1862" spans="1:18" x14ac:dyDescent="0.25">
      <c r="A1862" s="1" t="s">
        <v>3241</v>
      </c>
      <c r="B1862" s="2">
        <v>37588</v>
      </c>
      <c r="C1862" s="1" t="s">
        <v>32</v>
      </c>
      <c r="D1862" s="1" t="s">
        <v>40</v>
      </c>
      <c r="E1862" s="1" t="s">
        <v>3</v>
      </c>
      <c r="F1862" s="1" t="s">
        <v>4</v>
      </c>
      <c r="G1862" s="1" t="s">
        <v>84</v>
      </c>
      <c r="H1862" s="1" t="s">
        <v>1067</v>
      </c>
      <c r="I1862" s="1" t="s">
        <v>3242</v>
      </c>
      <c r="J1862" s="1">
        <v>1000</v>
      </c>
      <c r="K1862" s="1">
        <v>2908</v>
      </c>
      <c r="L1862" s="1">
        <v>0</v>
      </c>
      <c r="M1862" s="1">
        <v>187</v>
      </c>
      <c r="N1862" s="1">
        <v>5.2</v>
      </c>
      <c r="O1862" s="1">
        <v>38</v>
      </c>
      <c r="P1862" s="1">
        <v>85</v>
      </c>
      <c r="Q1862" s="9">
        <v>39880476</v>
      </c>
      <c r="R1862" s="3">
        <v>25000000</v>
      </c>
    </row>
    <row r="1863" spans="1:18" x14ac:dyDescent="0.25">
      <c r="A1863" s="1" t="s">
        <v>4936</v>
      </c>
      <c r="B1863" s="2">
        <v>39542</v>
      </c>
      <c r="C1863" s="1" t="s">
        <v>32</v>
      </c>
      <c r="D1863" s="1" t="s">
        <v>2</v>
      </c>
      <c r="E1863" s="1" t="s">
        <v>3</v>
      </c>
      <c r="F1863" s="1" t="s">
        <v>4</v>
      </c>
      <c r="G1863" s="1" t="s">
        <v>132</v>
      </c>
      <c r="H1863" s="1" t="s">
        <v>3994</v>
      </c>
      <c r="I1863" s="1" t="s">
        <v>1580</v>
      </c>
      <c r="J1863" s="1">
        <v>1000</v>
      </c>
      <c r="K1863" s="1">
        <v>2382</v>
      </c>
      <c r="L1863" s="1">
        <v>119</v>
      </c>
      <c r="M1863" s="1">
        <v>0</v>
      </c>
      <c r="N1863" s="1">
        <v>6.1</v>
      </c>
      <c r="O1863" s="1">
        <v>165</v>
      </c>
      <c r="P1863" s="1">
        <v>110</v>
      </c>
      <c r="Q1863" s="9">
        <v>39263506</v>
      </c>
      <c r="R1863" s="3">
        <v>22000000</v>
      </c>
    </row>
    <row r="1864" spans="1:18" x14ac:dyDescent="0.25">
      <c r="A1864" s="1" t="s">
        <v>1444</v>
      </c>
      <c r="B1864" s="2">
        <v>35232</v>
      </c>
      <c r="C1864" s="1" t="s">
        <v>32</v>
      </c>
      <c r="D1864" s="1" t="s">
        <v>40</v>
      </c>
      <c r="E1864" s="1" t="s">
        <v>3</v>
      </c>
      <c r="F1864" s="1" t="s">
        <v>4</v>
      </c>
      <c r="G1864" s="1" t="s">
        <v>92</v>
      </c>
      <c r="H1864" s="1" t="s">
        <v>1445</v>
      </c>
      <c r="I1864" s="1" t="s">
        <v>702</v>
      </c>
      <c r="J1864" s="1">
        <v>1000</v>
      </c>
      <c r="K1864" s="1">
        <v>1752</v>
      </c>
      <c r="L1864" s="1">
        <v>81</v>
      </c>
      <c r="M1864" s="1">
        <v>0</v>
      </c>
      <c r="N1864" s="1">
        <v>6.8</v>
      </c>
      <c r="O1864" s="1">
        <v>62</v>
      </c>
      <c r="P1864" s="1">
        <v>110</v>
      </c>
      <c r="Q1864" s="9">
        <v>38553833</v>
      </c>
      <c r="R1864" s="3">
        <v>55000000</v>
      </c>
    </row>
    <row r="1865" spans="1:18" x14ac:dyDescent="0.25">
      <c r="A1865" s="1" t="s">
        <v>4369</v>
      </c>
      <c r="B1865" s="2">
        <v>39039</v>
      </c>
      <c r="C1865" s="1" t="s">
        <v>32</v>
      </c>
      <c r="D1865" s="1" t="s">
        <v>40</v>
      </c>
      <c r="E1865" s="1" t="s">
        <v>3</v>
      </c>
      <c r="F1865" s="1" t="s">
        <v>4</v>
      </c>
      <c r="G1865" s="1" t="s">
        <v>132</v>
      </c>
      <c r="H1865" s="1" t="s">
        <v>1944</v>
      </c>
      <c r="I1865" s="1" t="s">
        <v>1976</v>
      </c>
      <c r="J1865" s="1">
        <v>1000</v>
      </c>
      <c r="K1865" s="1">
        <v>3757</v>
      </c>
      <c r="L1865" s="1">
        <v>61</v>
      </c>
      <c r="M1865" s="1">
        <v>0</v>
      </c>
      <c r="N1865" s="1">
        <v>6.4</v>
      </c>
      <c r="O1865" s="1">
        <v>99</v>
      </c>
      <c r="P1865" s="1">
        <v>112</v>
      </c>
      <c r="Q1865" s="9">
        <v>38360195</v>
      </c>
      <c r="R1865" s="3">
        <v>45000000</v>
      </c>
    </row>
    <row r="1866" spans="1:18" x14ac:dyDescent="0.25">
      <c r="A1866" s="1" t="s">
        <v>2523</v>
      </c>
      <c r="B1866" s="2">
        <v>36825</v>
      </c>
      <c r="C1866" s="1" t="s">
        <v>32</v>
      </c>
      <c r="D1866" s="1" t="s">
        <v>20</v>
      </c>
      <c r="E1866" s="1" t="s">
        <v>3</v>
      </c>
      <c r="F1866" s="1" t="s">
        <v>4</v>
      </c>
      <c r="G1866" s="1" t="s">
        <v>92</v>
      </c>
      <c r="H1866" s="1" t="s">
        <v>1352</v>
      </c>
      <c r="I1866" s="1" t="s">
        <v>539</v>
      </c>
      <c r="J1866" s="1">
        <v>1000</v>
      </c>
      <c r="K1866" s="1">
        <v>1964</v>
      </c>
      <c r="L1866" s="1">
        <v>0</v>
      </c>
      <c r="M1866" s="1">
        <v>290</v>
      </c>
      <c r="N1866" s="1">
        <v>6.6</v>
      </c>
      <c r="O1866" s="1">
        <v>53</v>
      </c>
      <c r="P1866" s="1">
        <v>115</v>
      </c>
      <c r="Q1866" s="9">
        <v>38168022</v>
      </c>
      <c r="R1866" s="3">
        <v>3000000</v>
      </c>
    </row>
    <row r="1867" spans="1:18" x14ac:dyDescent="0.25">
      <c r="A1867" s="1" t="s">
        <v>611</v>
      </c>
      <c r="B1867" s="2">
        <v>32090</v>
      </c>
      <c r="C1867" s="1" t="s">
        <v>32</v>
      </c>
      <c r="D1867" s="1" t="s">
        <v>40</v>
      </c>
      <c r="E1867" s="1" t="s">
        <v>3</v>
      </c>
      <c r="F1867" s="1" t="s">
        <v>4</v>
      </c>
      <c r="G1867" s="1" t="s">
        <v>84</v>
      </c>
      <c r="H1867" s="1" t="s">
        <v>612</v>
      </c>
      <c r="I1867" s="1" t="s">
        <v>215</v>
      </c>
      <c r="J1867" s="1">
        <v>1000</v>
      </c>
      <c r="K1867" s="1">
        <v>2936</v>
      </c>
      <c r="L1867" s="1">
        <v>0</v>
      </c>
      <c r="M1867" s="1">
        <v>13000</v>
      </c>
      <c r="N1867" s="1">
        <v>7.1</v>
      </c>
      <c r="O1867" s="1">
        <v>103</v>
      </c>
      <c r="P1867" s="1">
        <v>96</v>
      </c>
      <c r="Q1867" s="9">
        <v>38119483</v>
      </c>
      <c r="R1867" s="3">
        <v>22700000</v>
      </c>
    </row>
    <row r="1868" spans="1:18" x14ac:dyDescent="0.25">
      <c r="A1868" s="1" t="s">
        <v>4913</v>
      </c>
      <c r="B1868" s="2">
        <v>39812</v>
      </c>
      <c r="C1868" s="1" t="s">
        <v>32</v>
      </c>
      <c r="D1868" s="1" t="s">
        <v>40</v>
      </c>
      <c r="E1868" s="1" t="s">
        <v>3</v>
      </c>
      <c r="F1868" s="1" t="s">
        <v>4</v>
      </c>
      <c r="G1868" s="1" t="s">
        <v>92</v>
      </c>
      <c r="H1868" s="1" t="s">
        <v>4914</v>
      </c>
      <c r="I1868" s="1" t="s">
        <v>4915</v>
      </c>
      <c r="J1868" s="1">
        <v>1000</v>
      </c>
      <c r="K1868" s="1">
        <v>4065</v>
      </c>
      <c r="L1868" s="1">
        <v>22</v>
      </c>
      <c r="M1868" s="1">
        <v>0</v>
      </c>
      <c r="N1868" s="1">
        <v>6.6</v>
      </c>
      <c r="O1868" s="1">
        <v>153</v>
      </c>
      <c r="P1868" s="1">
        <v>102</v>
      </c>
      <c r="Q1868" s="9">
        <v>38087366</v>
      </c>
      <c r="R1868" s="3">
        <v>12000000</v>
      </c>
    </row>
    <row r="1869" spans="1:18" x14ac:dyDescent="0.25">
      <c r="A1869" s="1" t="s">
        <v>2929</v>
      </c>
      <c r="B1869" s="2">
        <v>37304</v>
      </c>
      <c r="C1869" s="1" t="s">
        <v>32</v>
      </c>
      <c r="D1869" s="1" t="s">
        <v>20</v>
      </c>
      <c r="E1869" s="1" t="s">
        <v>3</v>
      </c>
      <c r="F1869" s="1" t="s">
        <v>4</v>
      </c>
      <c r="G1869" s="1" t="s">
        <v>92</v>
      </c>
      <c r="H1869" s="1" t="s">
        <v>2930</v>
      </c>
      <c r="I1869" s="1" t="s">
        <v>844</v>
      </c>
      <c r="J1869" s="1">
        <v>1000</v>
      </c>
      <c r="K1869" s="1">
        <v>3294</v>
      </c>
      <c r="L1869" s="1">
        <v>36</v>
      </c>
      <c r="M1869" s="1">
        <v>2000</v>
      </c>
      <c r="N1869" s="1">
        <v>5.6</v>
      </c>
      <c r="O1869" s="1">
        <v>140</v>
      </c>
      <c r="P1869" s="1">
        <v>96</v>
      </c>
      <c r="Q1869" s="9">
        <v>37939782</v>
      </c>
      <c r="R1869" s="3">
        <v>17000000</v>
      </c>
    </row>
    <row r="1870" spans="1:18" x14ac:dyDescent="0.25">
      <c r="A1870" s="1" t="s">
        <v>3338</v>
      </c>
      <c r="B1870" s="2">
        <v>37851</v>
      </c>
      <c r="C1870" s="1" t="s">
        <v>32</v>
      </c>
      <c r="D1870" s="1" t="s">
        <v>20</v>
      </c>
      <c r="E1870" s="1" t="s">
        <v>3</v>
      </c>
      <c r="F1870" s="1" t="s">
        <v>4</v>
      </c>
      <c r="G1870" s="1" t="s">
        <v>132</v>
      </c>
      <c r="H1870" s="1" t="s">
        <v>1352</v>
      </c>
      <c r="I1870" s="1" t="s">
        <v>3339</v>
      </c>
      <c r="J1870" s="1">
        <v>1000</v>
      </c>
      <c r="K1870" s="1">
        <v>4537</v>
      </c>
      <c r="L1870" s="1">
        <v>0</v>
      </c>
      <c r="M1870" s="1">
        <v>638</v>
      </c>
      <c r="N1870" s="1">
        <v>5.4</v>
      </c>
      <c r="O1870" s="1">
        <v>44</v>
      </c>
      <c r="P1870" s="1">
        <v>95</v>
      </c>
      <c r="Q1870" s="9">
        <v>37788228</v>
      </c>
      <c r="R1870" s="3">
        <v>35200000</v>
      </c>
    </row>
    <row r="1871" spans="1:18" x14ac:dyDescent="0.25">
      <c r="A1871" s="1" t="s">
        <v>6462</v>
      </c>
      <c r="B1871" s="2">
        <v>41577</v>
      </c>
      <c r="C1871" s="1" t="s">
        <v>32</v>
      </c>
      <c r="D1871" s="1" t="s">
        <v>61</v>
      </c>
      <c r="E1871" s="1" t="s">
        <v>3</v>
      </c>
      <c r="F1871" s="1" t="s">
        <v>83</v>
      </c>
      <c r="G1871" s="1" t="s">
        <v>132</v>
      </c>
      <c r="H1871" s="1" t="s">
        <v>1267</v>
      </c>
      <c r="I1871" s="1" t="s">
        <v>659</v>
      </c>
      <c r="J1871" s="1">
        <v>1000</v>
      </c>
      <c r="K1871" s="1">
        <v>2376</v>
      </c>
      <c r="L1871" s="1">
        <v>350</v>
      </c>
      <c r="M1871" s="1">
        <v>37000</v>
      </c>
      <c r="N1871" s="1">
        <v>7.6</v>
      </c>
      <c r="O1871" s="1">
        <v>354</v>
      </c>
      <c r="P1871" s="1">
        <v>98</v>
      </c>
      <c r="Q1871" s="9">
        <v>37707719</v>
      </c>
      <c r="R1871" s="3">
        <v>12000000</v>
      </c>
    </row>
    <row r="1872" spans="1:18" x14ac:dyDescent="0.25">
      <c r="A1872" s="1" t="s">
        <v>5667</v>
      </c>
      <c r="B1872" s="2">
        <v>40385</v>
      </c>
      <c r="C1872" s="1" t="s">
        <v>32</v>
      </c>
      <c r="D1872" s="1" t="s">
        <v>20</v>
      </c>
      <c r="E1872" s="1" t="s">
        <v>3</v>
      </c>
      <c r="F1872" s="1" t="s">
        <v>4</v>
      </c>
      <c r="G1872" s="1" t="s">
        <v>132</v>
      </c>
      <c r="H1872" s="1" t="s">
        <v>4914</v>
      </c>
      <c r="I1872" s="1" t="s">
        <v>5668</v>
      </c>
      <c r="J1872" s="1">
        <v>1000</v>
      </c>
      <c r="K1872" s="1">
        <v>3356</v>
      </c>
      <c r="L1872" s="1">
        <v>16</v>
      </c>
      <c r="M1872" s="1">
        <v>0</v>
      </c>
      <c r="N1872" s="1">
        <v>5.3</v>
      </c>
      <c r="O1872" s="1">
        <v>148</v>
      </c>
      <c r="P1872" s="1">
        <v>104</v>
      </c>
      <c r="Q1872" s="9">
        <v>37481242</v>
      </c>
      <c r="R1872" s="3">
        <v>35000000</v>
      </c>
    </row>
    <row r="1873" spans="1:18" x14ac:dyDescent="0.25">
      <c r="A1873" s="1" t="s">
        <v>2713</v>
      </c>
      <c r="B1873" s="2">
        <v>37063</v>
      </c>
      <c r="C1873" s="1" t="s">
        <v>32</v>
      </c>
      <c r="D1873" s="1" t="s">
        <v>91</v>
      </c>
      <c r="E1873" s="1" t="s">
        <v>3</v>
      </c>
      <c r="F1873" s="1" t="s">
        <v>11</v>
      </c>
      <c r="G1873" s="1" t="s">
        <v>92</v>
      </c>
      <c r="H1873" s="1" t="s">
        <v>209</v>
      </c>
      <c r="I1873" s="1" t="s">
        <v>2714</v>
      </c>
      <c r="J1873" s="1">
        <v>1000</v>
      </c>
      <c r="K1873" s="1">
        <v>1982</v>
      </c>
      <c r="L1873" s="1">
        <v>108</v>
      </c>
      <c r="M1873" s="1">
        <v>0</v>
      </c>
      <c r="N1873" s="1">
        <v>6.1</v>
      </c>
      <c r="O1873" s="1">
        <v>190</v>
      </c>
      <c r="P1873" s="1">
        <v>90</v>
      </c>
      <c r="Q1873" s="9">
        <v>37470017</v>
      </c>
      <c r="R1873" s="3">
        <v>10000000</v>
      </c>
    </row>
    <row r="1874" spans="1:18" x14ac:dyDescent="0.25">
      <c r="A1874" s="1" t="s">
        <v>5853</v>
      </c>
      <c r="B1874" s="2">
        <v>40838</v>
      </c>
      <c r="C1874" s="1" t="s">
        <v>32</v>
      </c>
      <c r="D1874" s="1" t="s">
        <v>20</v>
      </c>
      <c r="E1874" s="1" t="s">
        <v>3</v>
      </c>
      <c r="F1874" s="1" t="s">
        <v>4</v>
      </c>
      <c r="G1874" s="1" t="s">
        <v>132</v>
      </c>
      <c r="H1874" s="1" t="s">
        <v>1493</v>
      </c>
      <c r="I1874" s="1" t="s">
        <v>5854</v>
      </c>
      <c r="J1874" s="1">
        <v>1000</v>
      </c>
      <c r="K1874" s="1">
        <v>5959</v>
      </c>
      <c r="L1874" s="1">
        <v>70</v>
      </c>
      <c r="M1874" s="1">
        <v>0</v>
      </c>
      <c r="N1874" s="1">
        <v>5.7</v>
      </c>
      <c r="O1874" s="1">
        <v>52</v>
      </c>
      <c r="P1874" s="1">
        <v>112</v>
      </c>
      <c r="Q1874" s="9">
        <v>37295394</v>
      </c>
      <c r="R1874" s="3">
        <v>6600000</v>
      </c>
    </row>
    <row r="1875" spans="1:18" x14ac:dyDescent="0.25">
      <c r="A1875" s="1" t="s">
        <v>3003</v>
      </c>
      <c r="B1875" s="2">
        <v>37484</v>
      </c>
      <c r="C1875" s="1" t="s">
        <v>32</v>
      </c>
      <c r="D1875" s="1" t="s">
        <v>20</v>
      </c>
      <c r="E1875" s="1" t="s">
        <v>3</v>
      </c>
      <c r="F1875" s="1" t="s">
        <v>4</v>
      </c>
      <c r="G1875" s="1" t="s">
        <v>132</v>
      </c>
      <c r="H1875" s="1" t="s">
        <v>3004</v>
      </c>
      <c r="I1875" s="1" t="s">
        <v>1779</v>
      </c>
      <c r="J1875" s="1">
        <v>1000</v>
      </c>
      <c r="K1875" s="1">
        <v>1531</v>
      </c>
      <c r="L1875" s="1">
        <v>33</v>
      </c>
      <c r="M1875" s="1">
        <v>0</v>
      </c>
      <c r="N1875" s="1">
        <v>3.3</v>
      </c>
      <c r="O1875" s="1">
        <v>111</v>
      </c>
      <c r="P1875" s="1">
        <v>93</v>
      </c>
      <c r="Q1875" s="9">
        <v>37188667</v>
      </c>
      <c r="R1875" s="3">
        <v>12000000</v>
      </c>
    </row>
    <row r="1876" spans="1:18" x14ac:dyDescent="0.25">
      <c r="A1876" s="1" t="s">
        <v>2125</v>
      </c>
      <c r="B1876" s="2">
        <v>36228</v>
      </c>
      <c r="C1876" s="1" t="s">
        <v>32</v>
      </c>
      <c r="D1876" s="1" t="s">
        <v>20</v>
      </c>
      <c r="E1876" s="1" t="s">
        <v>3</v>
      </c>
      <c r="F1876" s="1" t="s">
        <v>4</v>
      </c>
      <c r="G1876" s="1" t="s">
        <v>84</v>
      </c>
      <c r="H1876" s="1" t="s">
        <v>2126</v>
      </c>
      <c r="I1876" s="1" t="s">
        <v>676</v>
      </c>
      <c r="J1876" s="1">
        <v>1000</v>
      </c>
      <c r="K1876" s="1">
        <v>2151</v>
      </c>
      <c r="L1876" s="1">
        <v>80</v>
      </c>
      <c r="M1876" s="1">
        <v>448</v>
      </c>
      <c r="N1876" s="1">
        <v>4.9000000000000004</v>
      </c>
      <c r="O1876" s="1">
        <v>49</v>
      </c>
      <c r="P1876" s="1">
        <v>94</v>
      </c>
      <c r="Q1876" s="9">
        <v>36830057</v>
      </c>
      <c r="R1876" s="3">
        <v>65000000</v>
      </c>
    </row>
    <row r="1877" spans="1:18" x14ac:dyDescent="0.25">
      <c r="A1877" s="1" t="s">
        <v>2705</v>
      </c>
      <c r="B1877" s="2">
        <v>37171</v>
      </c>
      <c r="C1877" s="1" t="s">
        <v>32</v>
      </c>
      <c r="D1877" s="1" t="s">
        <v>2</v>
      </c>
      <c r="E1877" s="1" t="s">
        <v>3</v>
      </c>
      <c r="F1877" s="1" t="s">
        <v>4</v>
      </c>
      <c r="G1877" s="1" t="s">
        <v>92</v>
      </c>
      <c r="H1877" s="1" t="s">
        <v>1445</v>
      </c>
      <c r="I1877" s="1" t="s">
        <v>2706</v>
      </c>
      <c r="J1877" s="1">
        <v>1000</v>
      </c>
      <c r="K1877" s="1">
        <v>3970</v>
      </c>
      <c r="L1877" s="1">
        <v>143</v>
      </c>
      <c r="M1877" s="1">
        <v>951</v>
      </c>
      <c r="N1877" s="1">
        <v>7.5</v>
      </c>
      <c r="O1877" s="1">
        <v>179</v>
      </c>
      <c r="P1877" s="1">
        <v>138</v>
      </c>
      <c r="Q1877" s="9">
        <v>35918429</v>
      </c>
      <c r="R1877" s="3">
        <v>1700000</v>
      </c>
    </row>
    <row r="1878" spans="1:18" x14ac:dyDescent="0.25">
      <c r="A1878" s="1" t="s">
        <v>1266</v>
      </c>
      <c r="B1878" s="2">
        <v>35051</v>
      </c>
      <c r="C1878" s="1" t="s">
        <v>32</v>
      </c>
      <c r="D1878" s="1" t="s">
        <v>9</v>
      </c>
      <c r="E1878" s="1" t="s">
        <v>3</v>
      </c>
      <c r="F1878" s="1" t="s">
        <v>4</v>
      </c>
      <c r="G1878" s="1" t="s">
        <v>84</v>
      </c>
      <c r="H1878" s="1" t="s">
        <v>1267</v>
      </c>
      <c r="I1878" s="1" t="s">
        <v>528</v>
      </c>
      <c r="J1878" s="1">
        <v>1000</v>
      </c>
      <c r="K1878" s="1">
        <v>2965</v>
      </c>
      <c r="L1878" s="1">
        <v>0</v>
      </c>
      <c r="M1878" s="1">
        <v>0</v>
      </c>
      <c r="N1878" s="1">
        <v>5.9</v>
      </c>
      <c r="O1878" s="1">
        <v>25</v>
      </c>
      <c r="P1878" s="1">
        <v>96</v>
      </c>
      <c r="Q1878" s="9">
        <v>35617599</v>
      </c>
      <c r="R1878" s="3">
        <v>45000000</v>
      </c>
    </row>
    <row r="1879" spans="1:18" x14ac:dyDescent="0.25">
      <c r="A1879" s="1" t="s">
        <v>2511</v>
      </c>
      <c r="B1879" s="2">
        <v>36638</v>
      </c>
      <c r="C1879" s="1" t="s">
        <v>32</v>
      </c>
      <c r="D1879" s="1" t="s">
        <v>20</v>
      </c>
      <c r="E1879" s="1" t="s">
        <v>3</v>
      </c>
      <c r="F1879" s="1" t="s">
        <v>4</v>
      </c>
      <c r="G1879" s="1" t="s">
        <v>84</v>
      </c>
      <c r="H1879" s="1" t="s">
        <v>1746</v>
      </c>
      <c r="I1879" s="1" t="s">
        <v>1124</v>
      </c>
      <c r="J1879" s="1">
        <v>1000</v>
      </c>
      <c r="K1879" s="1">
        <v>6299</v>
      </c>
      <c r="L1879" s="1">
        <v>32</v>
      </c>
      <c r="M1879" s="1">
        <v>500</v>
      </c>
      <c r="N1879" s="1">
        <v>3.6</v>
      </c>
      <c r="O1879" s="1">
        <v>57</v>
      </c>
      <c r="P1879" s="1">
        <v>90</v>
      </c>
      <c r="Q1879" s="9">
        <v>35231365</v>
      </c>
      <c r="R1879" s="3">
        <v>60000000</v>
      </c>
    </row>
    <row r="1880" spans="1:18" x14ac:dyDescent="0.25">
      <c r="A1880" s="1" t="s">
        <v>4646</v>
      </c>
      <c r="B1880" s="2">
        <v>39444</v>
      </c>
      <c r="C1880" s="1" t="s">
        <v>32</v>
      </c>
      <c r="D1880" s="1" t="s">
        <v>20</v>
      </c>
      <c r="E1880" s="1" t="s">
        <v>3</v>
      </c>
      <c r="F1880" s="1" t="s">
        <v>4</v>
      </c>
      <c r="G1880" s="1" t="s">
        <v>92</v>
      </c>
      <c r="H1880" s="1" t="s">
        <v>3843</v>
      </c>
      <c r="I1880" s="1" t="s">
        <v>4647</v>
      </c>
      <c r="J1880" s="1">
        <v>1000</v>
      </c>
      <c r="K1880" s="1">
        <v>2822</v>
      </c>
      <c r="L1880" s="1">
        <v>7</v>
      </c>
      <c r="M1880" s="1">
        <v>0</v>
      </c>
      <c r="N1880" s="1">
        <v>5.6</v>
      </c>
      <c r="O1880" s="1">
        <v>127</v>
      </c>
      <c r="P1880" s="1">
        <v>101</v>
      </c>
      <c r="Q1880" s="9">
        <v>35000629</v>
      </c>
      <c r="R1880" s="3">
        <v>25000000</v>
      </c>
    </row>
    <row r="1881" spans="1:18" x14ac:dyDescent="0.25">
      <c r="A1881" s="1" t="s">
        <v>4472</v>
      </c>
      <c r="B1881" s="2">
        <v>38762</v>
      </c>
      <c r="C1881" s="1" t="s">
        <v>32</v>
      </c>
      <c r="D1881" s="1" t="s">
        <v>9</v>
      </c>
      <c r="E1881" s="1" t="s">
        <v>3</v>
      </c>
      <c r="F1881" s="1" t="s">
        <v>4</v>
      </c>
      <c r="G1881" s="1" t="s">
        <v>132</v>
      </c>
      <c r="H1881" s="1" t="s">
        <v>1067</v>
      </c>
      <c r="I1881" s="1" t="s">
        <v>4473</v>
      </c>
      <c r="J1881" s="1">
        <v>1000</v>
      </c>
      <c r="K1881" s="1">
        <v>3797</v>
      </c>
      <c r="L1881" s="1">
        <v>3</v>
      </c>
      <c r="M1881" s="1">
        <v>0</v>
      </c>
      <c r="N1881" s="1">
        <v>6.7</v>
      </c>
      <c r="O1881" s="1">
        <v>101</v>
      </c>
      <c r="P1881" s="1">
        <v>118</v>
      </c>
      <c r="Q1881" s="9">
        <v>34703228</v>
      </c>
      <c r="R1881" s="3">
        <v>30000000</v>
      </c>
    </row>
    <row r="1882" spans="1:18" x14ac:dyDescent="0.25">
      <c r="A1882" s="1" t="s">
        <v>2422</v>
      </c>
      <c r="B1882" s="2">
        <v>36711</v>
      </c>
      <c r="C1882" s="1" t="s">
        <v>32</v>
      </c>
      <c r="D1882" s="1" t="s">
        <v>9</v>
      </c>
      <c r="E1882" s="1" t="s">
        <v>3</v>
      </c>
      <c r="F1882" s="1" t="s">
        <v>4</v>
      </c>
      <c r="G1882" s="1" t="s">
        <v>84</v>
      </c>
      <c r="H1882" s="1" t="s">
        <v>553</v>
      </c>
      <c r="I1882" s="1" t="s">
        <v>2423</v>
      </c>
      <c r="J1882" s="1">
        <v>1000</v>
      </c>
      <c r="K1882" s="1">
        <v>2515</v>
      </c>
      <c r="L1882" s="1">
        <v>13</v>
      </c>
      <c r="M1882" s="1">
        <v>0</v>
      </c>
      <c r="N1882" s="1">
        <v>7</v>
      </c>
      <c r="O1882" s="1">
        <v>79</v>
      </c>
      <c r="P1882" s="1">
        <v>95</v>
      </c>
      <c r="Q1882" s="9">
        <v>34099640</v>
      </c>
      <c r="R1882" s="3">
        <v>5000000</v>
      </c>
    </row>
    <row r="1883" spans="1:18" x14ac:dyDescent="0.25">
      <c r="A1883" s="1" t="s">
        <v>2184</v>
      </c>
      <c r="B1883" s="2">
        <v>36484</v>
      </c>
      <c r="C1883" s="1" t="s">
        <v>32</v>
      </c>
      <c r="D1883" s="1" t="s">
        <v>20</v>
      </c>
      <c r="E1883" s="1" t="s">
        <v>3</v>
      </c>
      <c r="F1883" s="1" t="s">
        <v>4</v>
      </c>
      <c r="G1883" s="1" t="s">
        <v>92</v>
      </c>
      <c r="H1883" s="1" t="s">
        <v>1307</v>
      </c>
      <c r="I1883" s="1" t="s">
        <v>2185</v>
      </c>
      <c r="J1883" s="1">
        <v>1000</v>
      </c>
      <c r="K1883" s="1">
        <v>5420</v>
      </c>
      <c r="L1883" s="1">
        <v>92</v>
      </c>
      <c r="M1883" s="1">
        <v>0</v>
      </c>
      <c r="N1883" s="1">
        <v>6.7</v>
      </c>
      <c r="O1883" s="1">
        <v>32</v>
      </c>
      <c r="P1883" s="1">
        <v>120</v>
      </c>
      <c r="Q1883" s="9">
        <v>34074895</v>
      </c>
      <c r="R1883" s="3">
        <v>9000000</v>
      </c>
    </row>
    <row r="1884" spans="1:18" x14ac:dyDescent="0.25">
      <c r="A1884" s="1" t="s">
        <v>2624</v>
      </c>
      <c r="B1884" s="2">
        <v>37080</v>
      </c>
      <c r="C1884" s="1" t="s">
        <v>32</v>
      </c>
      <c r="D1884" s="1" t="s">
        <v>40</v>
      </c>
      <c r="E1884" s="1" t="s">
        <v>3</v>
      </c>
      <c r="F1884" s="1" t="s">
        <v>4</v>
      </c>
      <c r="G1884" s="1" t="s">
        <v>132</v>
      </c>
      <c r="H1884" s="1" t="s">
        <v>1445</v>
      </c>
      <c r="I1884" s="1" t="s">
        <v>1952</v>
      </c>
      <c r="J1884" s="1">
        <v>1000</v>
      </c>
      <c r="K1884" s="1">
        <v>2643</v>
      </c>
      <c r="L1884" s="1">
        <v>19</v>
      </c>
      <c r="M1884" s="1">
        <v>0</v>
      </c>
      <c r="N1884" s="1">
        <v>4.8</v>
      </c>
      <c r="O1884" s="1">
        <v>46</v>
      </c>
      <c r="P1884" s="1">
        <v>95</v>
      </c>
      <c r="Q1884" s="9">
        <v>33422806</v>
      </c>
      <c r="R1884" s="3">
        <v>50000000</v>
      </c>
    </row>
    <row r="1885" spans="1:18" x14ac:dyDescent="0.25">
      <c r="A1885" s="1" t="s">
        <v>2815</v>
      </c>
      <c r="B1885" s="2">
        <v>36961</v>
      </c>
      <c r="C1885" s="1" t="s">
        <v>32</v>
      </c>
      <c r="D1885" s="1" t="s">
        <v>77</v>
      </c>
      <c r="E1885" s="1" t="s">
        <v>3</v>
      </c>
      <c r="F1885" s="1" t="s">
        <v>4</v>
      </c>
      <c r="G1885" s="1" t="s">
        <v>84</v>
      </c>
      <c r="H1885" s="1" t="s">
        <v>2816</v>
      </c>
      <c r="I1885" s="1" t="s">
        <v>2817</v>
      </c>
      <c r="J1885" s="1">
        <v>1000</v>
      </c>
      <c r="K1885" s="1">
        <v>4194</v>
      </c>
      <c r="L1885" s="1">
        <v>14</v>
      </c>
      <c r="M1885" s="1">
        <v>393</v>
      </c>
      <c r="N1885" s="1">
        <v>5.4</v>
      </c>
      <c r="O1885" s="1">
        <v>51</v>
      </c>
      <c r="P1885" s="1">
        <v>94</v>
      </c>
      <c r="Q1885" s="9">
        <v>33357476</v>
      </c>
      <c r="R1885" s="3">
        <v>35000000</v>
      </c>
    </row>
    <row r="1886" spans="1:18" x14ac:dyDescent="0.25">
      <c r="A1886" s="1" t="s">
        <v>4879</v>
      </c>
      <c r="B1886" s="2">
        <v>39703</v>
      </c>
      <c r="C1886" s="1" t="s">
        <v>32</v>
      </c>
      <c r="D1886" s="1" t="s">
        <v>20</v>
      </c>
      <c r="E1886" s="1" t="s">
        <v>3</v>
      </c>
      <c r="F1886" s="1" t="s">
        <v>4</v>
      </c>
      <c r="G1886" s="1" t="s">
        <v>132</v>
      </c>
      <c r="H1886" s="1" t="s">
        <v>3753</v>
      </c>
      <c r="I1886" s="1" t="s">
        <v>2395</v>
      </c>
      <c r="J1886" s="1">
        <v>1000</v>
      </c>
      <c r="K1886" s="1">
        <v>3239</v>
      </c>
      <c r="L1886" s="1">
        <v>65</v>
      </c>
      <c r="M1886" s="1">
        <v>702</v>
      </c>
      <c r="N1886" s="1">
        <v>5.7</v>
      </c>
      <c r="O1886" s="1">
        <v>146</v>
      </c>
      <c r="P1886" s="1">
        <v>102</v>
      </c>
      <c r="Q1886" s="9">
        <v>32853640</v>
      </c>
      <c r="R1886" s="3">
        <v>40000000</v>
      </c>
    </row>
    <row r="1887" spans="1:18" x14ac:dyDescent="0.25">
      <c r="A1887" s="1" t="s">
        <v>6420</v>
      </c>
      <c r="B1887" s="2">
        <v>41368</v>
      </c>
      <c r="C1887" s="1" t="s">
        <v>32</v>
      </c>
      <c r="D1887" s="1" t="s">
        <v>20</v>
      </c>
      <c r="E1887" s="1" t="s">
        <v>3</v>
      </c>
      <c r="F1887" s="1" t="s">
        <v>4</v>
      </c>
      <c r="G1887" s="1" t="s">
        <v>92</v>
      </c>
      <c r="H1887" s="1" t="s">
        <v>6421</v>
      </c>
      <c r="I1887" s="1" t="s">
        <v>6422</v>
      </c>
      <c r="J1887" s="1">
        <v>1000</v>
      </c>
      <c r="K1887" s="1">
        <v>1385</v>
      </c>
      <c r="L1887" s="1">
        <v>15</v>
      </c>
      <c r="M1887" s="1">
        <v>0</v>
      </c>
      <c r="N1887" s="1">
        <v>6.7</v>
      </c>
      <c r="O1887" s="1">
        <v>26</v>
      </c>
      <c r="P1887" s="1">
        <v>75</v>
      </c>
      <c r="Q1887" s="9">
        <v>32230907</v>
      </c>
      <c r="R1887" s="3">
        <v>2500000</v>
      </c>
    </row>
    <row r="1888" spans="1:18" x14ac:dyDescent="0.25">
      <c r="A1888" s="1" t="s">
        <v>3303</v>
      </c>
      <c r="B1888" s="2">
        <v>37695</v>
      </c>
      <c r="C1888" s="1" t="s">
        <v>32</v>
      </c>
      <c r="D1888" s="1" t="s">
        <v>91</v>
      </c>
      <c r="E1888" s="1" t="s">
        <v>3</v>
      </c>
      <c r="F1888" s="1" t="s">
        <v>4</v>
      </c>
      <c r="G1888" s="1" t="s">
        <v>132</v>
      </c>
      <c r="H1888" s="1" t="s">
        <v>3304</v>
      </c>
      <c r="I1888" s="1" t="s">
        <v>3305</v>
      </c>
      <c r="J1888" s="1">
        <v>1000</v>
      </c>
      <c r="K1888" s="1">
        <v>2212</v>
      </c>
      <c r="L1888" s="1">
        <v>474</v>
      </c>
      <c r="M1888" s="1">
        <v>2000</v>
      </c>
      <c r="N1888" s="1">
        <v>4.9000000000000004</v>
      </c>
      <c r="O1888" s="1">
        <v>140</v>
      </c>
      <c r="P1888" s="1">
        <v>96</v>
      </c>
      <c r="Q1888" s="9">
        <v>32131483</v>
      </c>
      <c r="R1888" s="3">
        <v>11000000</v>
      </c>
    </row>
    <row r="1889" spans="1:18" x14ac:dyDescent="0.25">
      <c r="A1889" s="1" t="s">
        <v>2919</v>
      </c>
      <c r="B1889" s="2">
        <v>37185</v>
      </c>
      <c r="C1889" s="1" t="s">
        <v>32</v>
      </c>
      <c r="D1889" s="1" t="s">
        <v>20</v>
      </c>
      <c r="E1889" s="1" t="s">
        <v>3</v>
      </c>
      <c r="F1889" s="1" t="s">
        <v>4</v>
      </c>
      <c r="G1889" s="1" t="s">
        <v>132</v>
      </c>
      <c r="H1889" s="1" t="s">
        <v>1352</v>
      </c>
      <c r="I1889" s="1" t="s">
        <v>1561</v>
      </c>
      <c r="J1889" s="1">
        <v>1000</v>
      </c>
      <c r="K1889" s="1">
        <v>3664</v>
      </c>
      <c r="L1889" s="1">
        <v>39</v>
      </c>
      <c r="M1889" s="1">
        <v>304</v>
      </c>
      <c r="N1889" s="1">
        <v>5.5</v>
      </c>
      <c r="O1889" s="1">
        <v>64</v>
      </c>
      <c r="P1889" s="1">
        <v>94</v>
      </c>
      <c r="Q1889" s="9">
        <v>32095318</v>
      </c>
      <c r="R1889" s="3">
        <v>45000000</v>
      </c>
    </row>
    <row r="1890" spans="1:18" x14ac:dyDescent="0.25">
      <c r="A1890" s="1" t="s">
        <v>2101</v>
      </c>
      <c r="B1890" s="2">
        <v>36520</v>
      </c>
      <c r="C1890" s="1" t="s">
        <v>32</v>
      </c>
      <c r="D1890" s="1" t="s">
        <v>77</v>
      </c>
      <c r="E1890" s="1" t="s">
        <v>3</v>
      </c>
      <c r="F1890" s="1" t="s">
        <v>4</v>
      </c>
      <c r="G1890" s="1" t="s">
        <v>92</v>
      </c>
      <c r="H1890" s="1" t="s">
        <v>1333</v>
      </c>
      <c r="I1890" s="1" t="s">
        <v>332</v>
      </c>
      <c r="J1890" s="1">
        <v>1000</v>
      </c>
      <c r="K1890" s="1">
        <v>3313</v>
      </c>
      <c r="L1890" s="1">
        <v>49</v>
      </c>
      <c r="M1890" s="1">
        <v>2000</v>
      </c>
      <c r="N1890" s="1">
        <v>5.6</v>
      </c>
      <c r="O1890" s="1">
        <v>152</v>
      </c>
      <c r="P1890" s="1">
        <v>82</v>
      </c>
      <c r="Q1890" s="9">
        <v>31768374</v>
      </c>
      <c r="R1890" s="3">
        <v>27000000</v>
      </c>
    </row>
    <row r="1891" spans="1:18" x14ac:dyDescent="0.25">
      <c r="A1891" s="1" t="s">
        <v>4171</v>
      </c>
      <c r="B1891" s="2">
        <v>38512</v>
      </c>
      <c r="C1891" s="1" t="s">
        <v>32</v>
      </c>
      <c r="D1891" s="1" t="s">
        <v>20</v>
      </c>
      <c r="E1891" s="1" t="s">
        <v>3</v>
      </c>
      <c r="F1891" s="1" t="s">
        <v>4</v>
      </c>
      <c r="G1891" s="1" t="s">
        <v>132</v>
      </c>
      <c r="H1891" s="1" t="s">
        <v>4172</v>
      </c>
      <c r="I1891" s="1" t="s">
        <v>3354</v>
      </c>
      <c r="J1891" s="1">
        <v>1000</v>
      </c>
      <c r="K1891" s="1">
        <v>2666</v>
      </c>
      <c r="L1891" s="1">
        <v>6</v>
      </c>
      <c r="M1891" s="1">
        <v>0</v>
      </c>
      <c r="N1891" s="1">
        <v>6.1</v>
      </c>
      <c r="O1891" s="1">
        <v>103</v>
      </c>
      <c r="P1891" s="1">
        <v>90</v>
      </c>
      <c r="Q1891" s="9">
        <v>31585300</v>
      </c>
      <c r="R1891" s="3">
        <v>15000000</v>
      </c>
    </row>
    <row r="1892" spans="1:18" x14ac:dyDescent="0.25">
      <c r="A1892" s="1" t="s">
        <v>3681</v>
      </c>
      <c r="B1892" s="2">
        <v>38191</v>
      </c>
      <c r="C1892" s="1" t="s">
        <v>32</v>
      </c>
      <c r="D1892" s="1" t="s">
        <v>20</v>
      </c>
      <c r="E1892" s="1" t="s">
        <v>3</v>
      </c>
      <c r="F1892" s="1" t="s">
        <v>4</v>
      </c>
      <c r="G1892" s="1" t="s">
        <v>132</v>
      </c>
      <c r="H1892" s="1" t="s">
        <v>838</v>
      </c>
      <c r="I1892" s="1" t="s">
        <v>3682</v>
      </c>
      <c r="J1892" s="1">
        <v>1000</v>
      </c>
      <c r="K1892" s="1">
        <v>5006</v>
      </c>
      <c r="L1892" s="1">
        <v>4</v>
      </c>
      <c r="M1892" s="1">
        <v>243</v>
      </c>
      <c r="N1892" s="1">
        <v>4.3</v>
      </c>
      <c r="O1892" s="1">
        <v>45</v>
      </c>
      <c r="P1892" s="1">
        <v>97</v>
      </c>
      <c r="Q1892" s="9">
        <v>31179516</v>
      </c>
      <c r="R1892" s="3">
        <v>12000000</v>
      </c>
    </row>
    <row r="1893" spans="1:18" x14ac:dyDescent="0.25">
      <c r="A1893" s="1" t="s">
        <v>5674</v>
      </c>
      <c r="B1893" s="2">
        <v>40542</v>
      </c>
      <c r="C1893" s="1" t="s">
        <v>32</v>
      </c>
      <c r="D1893" s="1" t="s">
        <v>9</v>
      </c>
      <c r="E1893" s="1" t="s">
        <v>3</v>
      </c>
      <c r="F1893" s="1" t="s">
        <v>4</v>
      </c>
      <c r="G1893" s="1" t="s">
        <v>92</v>
      </c>
      <c r="H1893" s="1" t="s">
        <v>1445</v>
      </c>
      <c r="I1893" s="1" t="s">
        <v>1851</v>
      </c>
      <c r="J1893" s="1">
        <v>1000</v>
      </c>
      <c r="K1893" s="1">
        <v>1136</v>
      </c>
      <c r="L1893" s="1">
        <v>108</v>
      </c>
      <c r="M1893" s="1">
        <v>0</v>
      </c>
      <c r="N1893" s="1">
        <v>6.9</v>
      </c>
      <c r="O1893" s="1">
        <v>258</v>
      </c>
      <c r="P1893" s="1">
        <v>113</v>
      </c>
      <c r="Q1893" s="9">
        <v>31146570</v>
      </c>
      <c r="R1893" s="3">
        <v>20000000</v>
      </c>
    </row>
    <row r="1894" spans="1:18" x14ac:dyDescent="0.25">
      <c r="A1894" s="1" t="s">
        <v>3970</v>
      </c>
      <c r="B1894" s="2">
        <v>38609</v>
      </c>
      <c r="C1894" s="1" t="s">
        <v>32</v>
      </c>
      <c r="D1894" s="1" t="s">
        <v>61</v>
      </c>
      <c r="E1894" s="1" t="s">
        <v>3</v>
      </c>
      <c r="F1894" s="1" t="s">
        <v>4</v>
      </c>
      <c r="G1894" s="1" t="s">
        <v>92</v>
      </c>
      <c r="H1894" s="1" t="s">
        <v>3971</v>
      </c>
      <c r="I1894" s="1" t="s">
        <v>3972</v>
      </c>
      <c r="J1894" s="1">
        <v>1000</v>
      </c>
      <c r="K1894" s="1">
        <v>3969</v>
      </c>
      <c r="L1894" s="1">
        <v>260</v>
      </c>
      <c r="M1894" s="1">
        <v>0</v>
      </c>
      <c r="N1894" s="1">
        <v>5</v>
      </c>
      <c r="O1894" s="1">
        <v>98</v>
      </c>
      <c r="P1894" s="1">
        <v>117</v>
      </c>
      <c r="Q1894" s="9">
        <v>30981850</v>
      </c>
      <c r="R1894" s="3">
        <v>40000000</v>
      </c>
    </row>
    <row r="1895" spans="1:18" x14ac:dyDescent="0.25">
      <c r="A1895" s="1" t="s">
        <v>6133</v>
      </c>
      <c r="B1895" s="2">
        <v>41074</v>
      </c>
      <c r="C1895" s="1" t="s">
        <v>32</v>
      </c>
      <c r="D1895" s="1" t="s">
        <v>20</v>
      </c>
      <c r="E1895" s="1" t="s">
        <v>3</v>
      </c>
      <c r="F1895" s="1" t="s">
        <v>4</v>
      </c>
      <c r="G1895" s="1" t="s">
        <v>132</v>
      </c>
      <c r="H1895" s="1" t="s">
        <v>388</v>
      </c>
      <c r="I1895" s="1" t="s">
        <v>5180</v>
      </c>
      <c r="J1895" s="1">
        <v>1000</v>
      </c>
      <c r="K1895" s="1">
        <v>3389</v>
      </c>
      <c r="L1895" s="1">
        <v>650</v>
      </c>
      <c r="M1895" s="1">
        <v>0</v>
      </c>
      <c r="N1895" s="1">
        <v>5.7</v>
      </c>
      <c r="O1895" s="1">
        <v>98</v>
      </c>
      <c r="P1895" s="1">
        <v>118</v>
      </c>
      <c r="Q1895" s="9">
        <v>30920167</v>
      </c>
      <c r="R1895" s="3">
        <v>25000000</v>
      </c>
    </row>
    <row r="1896" spans="1:18" x14ac:dyDescent="0.25">
      <c r="A1896" s="1" t="s">
        <v>4958</v>
      </c>
      <c r="B1896" s="2">
        <v>39659</v>
      </c>
      <c r="C1896" s="1" t="s">
        <v>32</v>
      </c>
      <c r="D1896" s="1" t="s">
        <v>91</v>
      </c>
      <c r="E1896" s="1" t="s">
        <v>3</v>
      </c>
      <c r="F1896" s="1" t="s">
        <v>4</v>
      </c>
      <c r="G1896" s="1" t="s">
        <v>92</v>
      </c>
      <c r="H1896" s="1" t="s">
        <v>1633</v>
      </c>
      <c r="I1896" s="1" t="s">
        <v>3342</v>
      </c>
      <c r="J1896" s="1">
        <v>1000</v>
      </c>
      <c r="K1896" s="1">
        <v>3185</v>
      </c>
      <c r="L1896" s="1">
        <v>192</v>
      </c>
      <c r="M1896" s="1">
        <v>5000</v>
      </c>
      <c r="N1896" s="1">
        <v>6.2</v>
      </c>
      <c r="O1896" s="1">
        <v>208</v>
      </c>
      <c r="P1896" s="1">
        <v>112</v>
      </c>
      <c r="Q1896" s="9">
        <v>30691439</v>
      </c>
      <c r="R1896" s="3">
        <v>35000000</v>
      </c>
    </row>
    <row r="1897" spans="1:18" x14ac:dyDescent="0.25">
      <c r="A1897" s="1" t="s">
        <v>2127</v>
      </c>
      <c r="B1897" s="2">
        <v>36226</v>
      </c>
      <c r="C1897" s="1" t="s">
        <v>32</v>
      </c>
      <c r="D1897" s="1" t="s">
        <v>77</v>
      </c>
      <c r="E1897" s="1" t="s">
        <v>3</v>
      </c>
      <c r="F1897" s="1" t="s">
        <v>4</v>
      </c>
      <c r="G1897" s="1" t="s">
        <v>132</v>
      </c>
      <c r="H1897" s="1" t="s">
        <v>1750</v>
      </c>
      <c r="I1897" s="1" t="s">
        <v>2128</v>
      </c>
      <c r="J1897" s="1">
        <v>1000</v>
      </c>
      <c r="K1897" s="1">
        <v>3986</v>
      </c>
      <c r="L1897" s="1">
        <v>18</v>
      </c>
      <c r="M1897" s="1">
        <v>0</v>
      </c>
      <c r="N1897" s="1">
        <v>6</v>
      </c>
      <c r="O1897" s="1">
        <v>125</v>
      </c>
      <c r="P1897" s="1">
        <v>121</v>
      </c>
      <c r="Q1897" s="9">
        <v>29655590</v>
      </c>
      <c r="R1897" s="3">
        <v>65000000</v>
      </c>
    </row>
    <row r="1898" spans="1:18" x14ac:dyDescent="0.25">
      <c r="A1898" s="1" t="s">
        <v>1632</v>
      </c>
      <c r="B1898" s="2">
        <v>35445</v>
      </c>
      <c r="C1898" s="1" t="s">
        <v>32</v>
      </c>
      <c r="D1898" s="1" t="s">
        <v>20</v>
      </c>
      <c r="E1898" s="1" t="s">
        <v>3</v>
      </c>
      <c r="F1898" s="1" t="s">
        <v>83</v>
      </c>
      <c r="G1898" s="1" t="s">
        <v>84</v>
      </c>
      <c r="H1898" s="1" t="s">
        <v>1633</v>
      </c>
      <c r="I1898" s="1" t="s">
        <v>1634</v>
      </c>
      <c r="J1898" s="1">
        <v>1000</v>
      </c>
      <c r="K1898" s="1">
        <v>2176</v>
      </c>
      <c r="L1898" s="1">
        <v>14</v>
      </c>
      <c r="M1898" s="1">
        <v>0</v>
      </c>
      <c r="N1898" s="1">
        <v>3.3</v>
      </c>
      <c r="O1898" s="1">
        <v>33</v>
      </c>
      <c r="P1898" s="1">
        <v>93</v>
      </c>
      <c r="Q1898" s="9">
        <v>29247405</v>
      </c>
      <c r="R1898" s="3">
        <v>25000000</v>
      </c>
    </row>
    <row r="1899" spans="1:18" x14ac:dyDescent="0.25">
      <c r="A1899" s="1" t="s">
        <v>6923</v>
      </c>
      <c r="B1899" s="2">
        <v>42287</v>
      </c>
      <c r="C1899" s="1" t="s">
        <v>32</v>
      </c>
      <c r="D1899" s="1" t="s">
        <v>77</v>
      </c>
      <c r="E1899" s="1" t="s">
        <v>3</v>
      </c>
      <c r="F1899" s="1" t="s">
        <v>4</v>
      </c>
      <c r="G1899" s="1" t="s">
        <v>132</v>
      </c>
      <c r="H1899" s="1" t="s">
        <v>4149</v>
      </c>
      <c r="I1899" s="1" t="s">
        <v>6924</v>
      </c>
      <c r="J1899" s="1">
        <v>1000</v>
      </c>
      <c r="K1899" s="1">
        <v>3962</v>
      </c>
      <c r="L1899" s="1">
        <v>19</v>
      </c>
      <c r="M1899" s="1">
        <v>37000</v>
      </c>
      <c r="N1899" s="1">
        <v>5.3</v>
      </c>
      <c r="O1899" s="1">
        <v>163</v>
      </c>
      <c r="P1899" s="1">
        <v>114</v>
      </c>
      <c r="Q1899" s="9">
        <v>28772222</v>
      </c>
      <c r="R1899" s="3">
        <v>105000000</v>
      </c>
    </row>
    <row r="1900" spans="1:18" x14ac:dyDescent="0.25">
      <c r="A1900" s="1" t="s">
        <v>4295</v>
      </c>
      <c r="B1900" s="2">
        <v>38853</v>
      </c>
      <c r="C1900" s="1" t="s">
        <v>32</v>
      </c>
      <c r="D1900" s="1" t="s">
        <v>20</v>
      </c>
      <c r="E1900" s="1" t="s">
        <v>3</v>
      </c>
      <c r="F1900" s="1" t="s">
        <v>4</v>
      </c>
      <c r="G1900" s="1" t="s">
        <v>132</v>
      </c>
      <c r="H1900" s="1" t="s">
        <v>3843</v>
      </c>
      <c r="I1900" s="1" t="s">
        <v>4296</v>
      </c>
      <c r="J1900" s="1">
        <v>1000</v>
      </c>
      <c r="K1900" s="1">
        <v>4441</v>
      </c>
      <c r="L1900" s="1">
        <v>27</v>
      </c>
      <c r="M1900" s="1">
        <v>0</v>
      </c>
      <c r="N1900" s="1">
        <v>5.5</v>
      </c>
      <c r="O1900" s="1">
        <v>85</v>
      </c>
      <c r="P1900" s="1">
        <v>103</v>
      </c>
      <c r="Q1900" s="9">
        <v>28435406</v>
      </c>
      <c r="R1900" s="3">
        <v>12000000</v>
      </c>
    </row>
    <row r="1901" spans="1:18" x14ac:dyDescent="0.25">
      <c r="A1901" s="1" t="s">
        <v>6938</v>
      </c>
      <c r="B1901" s="2">
        <v>42041</v>
      </c>
      <c r="C1901" s="1" t="s">
        <v>32</v>
      </c>
      <c r="D1901" s="1" t="s">
        <v>91</v>
      </c>
      <c r="E1901" s="1" t="s">
        <v>3</v>
      </c>
      <c r="F1901" s="1" t="s">
        <v>4</v>
      </c>
      <c r="G1901" s="1" t="s">
        <v>92</v>
      </c>
      <c r="H1901" s="1" t="s">
        <v>6939</v>
      </c>
      <c r="I1901" s="1" t="s">
        <v>6940</v>
      </c>
      <c r="J1901" s="1">
        <v>1000</v>
      </c>
      <c r="K1901" s="1">
        <v>2403</v>
      </c>
      <c r="L1901" s="1">
        <v>11</v>
      </c>
      <c r="M1901" s="1">
        <v>13000</v>
      </c>
      <c r="N1901" s="1">
        <v>5.2</v>
      </c>
      <c r="O1901" s="1">
        <v>189</v>
      </c>
      <c r="P1901" s="1">
        <v>97</v>
      </c>
      <c r="Q1901" s="9">
        <v>27736779</v>
      </c>
      <c r="R1901" s="3">
        <v>10000000</v>
      </c>
    </row>
    <row r="1902" spans="1:18" x14ac:dyDescent="0.25">
      <c r="A1902" s="1" t="s">
        <v>2401</v>
      </c>
      <c r="B1902" s="2">
        <v>36564</v>
      </c>
      <c r="C1902" s="1" t="s">
        <v>32</v>
      </c>
      <c r="D1902" s="1" t="s">
        <v>9</v>
      </c>
      <c r="E1902" s="1" t="s">
        <v>3</v>
      </c>
      <c r="F1902" s="1" t="s">
        <v>4</v>
      </c>
      <c r="G1902" s="1" t="s">
        <v>132</v>
      </c>
      <c r="H1902" s="1" t="s">
        <v>1067</v>
      </c>
      <c r="I1902" s="1" t="s">
        <v>2402</v>
      </c>
      <c r="J1902" s="1">
        <v>1000</v>
      </c>
      <c r="K1902" s="1">
        <v>5135</v>
      </c>
      <c r="L1902" s="1">
        <v>107</v>
      </c>
      <c r="M1902" s="1">
        <v>0</v>
      </c>
      <c r="N1902" s="1">
        <v>7.2</v>
      </c>
      <c r="O1902" s="1">
        <v>68</v>
      </c>
      <c r="P1902" s="1">
        <v>124</v>
      </c>
      <c r="Q1902" s="9">
        <v>27441122</v>
      </c>
      <c r="R1902" s="3">
        <v>15000000</v>
      </c>
    </row>
    <row r="1903" spans="1:18" x14ac:dyDescent="0.25">
      <c r="A1903" s="1" t="s">
        <v>2983</v>
      </c>
      <c r="B1903" s="2">
        <v>37483</v>
      </c>
      <c r="C1903" s="1" t="s">
        <v>32</v>
      </c>
      <c r="D1903" s="1" t="s">
        <v>20</v>
      </c>
      <c r="E1903" s="1" t="s">
        <v>3</v>
      </c>
      <c r="F1903" s="1" t="s">
        <v>4</v>
      </c>
      <c r="G1903" s="1" t="s">
        <v>132</v>
      </c>
      <c r="H1903" s="1" t="s">
        <v>2984</v>
      </c>
      <c r="I1903" s="1" t="s">
        <v>2239</v>
      </c>
      <c r="J1903" s="1">
        <v>1000</v>
      </c>
      <c r="K1903" s="1">
        <v>3199</v>
      </c>
      <c r="L1903" s="1">
        <v>44</v>
      </c>
      <c r="M1903" s="1">
        <v>0</v>
      </c>
      <c r="N1903" s="1">
        <v>6.5</v>
      </c>
      <c r="O1903" s="1">
        <v>37</v>
      </c>
      <c r="P1903" s="1">
        <v>109</v>
      </c>
      <c r="Q1903" s="9">
        <v>27362712</v>
      </c>
      <c r="R1903" s="3">
        <v>8000000</v>
      </c>
    </row>
    <row r="1904" spans="1:18" x14ac:dyDescent="0.25">
      <c r="A1904" s="1" t="s">
        <v>2382</v>
      </c>
      <c r="B1904" s="2">
        <v>36717</v>
      </c>
      <c r="C1904" s="1" t="s">
        <v>32</v>
      </c>
      <c r="D1904" s="1" t="s">
        <v>20</v>
      </c>
      <c r="E1904" s="1" t="s">
        <v>3</v>
      </c>
      <c r="F1904" s="1" t="s">
        <v>83</v>
      </c>
      <c r="G1904" s="1" t="s">
        <v>92</v>
      </c>
      <c r="H1904" s="1" t="s">
        <v>2383</v>
      </c>
      <c r="I1904" s="1" t="s">
        <v>659</v>
      </c>
      <c r="J1904" s="1">
        <v>1000</v>
      </c>
      <c r="K1904" s="1">
        <v>3141</v>
      </c>
      <c r="L1904" s="1">
        <v>350</v>
      </c>
      <c r="M1904" s="1">
        <v>10000</v>
      </c>
      <c r="N1904" s="1">
        <v>7.6</v>
      </c>
      <c r="O1904" s="1">
        <v>174</v>
      </c>
      <c r="P1904" s="1">
        <v>113</v>
      </c>
      <c r="Q1904" s="9">
        <v>27277055</v>
      </c>
      <c r="R1904" s="3">
        <v>20000000</v>
      </c>
    </row>
    <row r="1905" spans="1:18" x14ac:dyDescent="0.25">
      <c r="A1905" s="1" t="s">
        <v>5103</v>
      </c>
      <c r="B1905" s="2">
        <v>39768</v>
      </c>
      <c r="C1905" s="1" t="s">
        <v>32</v>
      </c>
      <c r="D1905" s="1" t="s">
        <v>9</v>
      </c>
      <c r="E1905" s="1" t="s">
        <v>3</v>
      </c>
      <c r="F1905" s="1" t="s">
        <v>4</v>
      </c>
      <c r="G1905" s="1" t="s">
        <v>92</v>
      </c>
      <c r="H1905" s="1" t="s">
        <v>1833</v>
      </c>
      <c r="I1905" s="1" t="s">
        <v>1834</v>
      </c>
      <c r="J1905" s="1">
        <v>1000</v>
      </c>
      <c r="K1905" s="1">
        <v>1582</v>
      </c>
      <c r="L1905" s="1">
        <v>0</v>
      </c>
      <c r="M1905" s="1">
        <v>10000</v>
      </c>
      <c r="N1905" s="1">
        <v>7.9</v>
      </c>
      <c r="O1905" s="1">
        <v>391</v>
      </c>
      <c r="P1905" s="1">
        <v>109</v>
      </c>
      <c r="Q1905" s="9">
        <v>26236603</v>
      </c>
      <c r="R1905" s="3">
        <v>6000000</v>
      </c>
    </row>
    <row r="1906" spans="1:18" x14ac:dyDescent="0.25">
      <c r="A1906" s="1" t="s">
        <v>5033</v>
      </c>
      <c r="B1906" s="2">
        <v>39804</v>
      </c>
      <c r="C1906" s="1" t="s">
        <v>32</v>
      </c>
      <c r="D1906" s="1" t="s">
        <v>77</v>
      </c>
      <c r="E1906" s="1" t="s">
        <v>3</v>
      </c>
      <c r="F1906" s="1" t="s">
        <v>4</v>
      </c>
      <c r="G1906" s="1" t="s">
        <v>132</v>
      </c>
      <c r="H1906" s="1" t="s">
        <v>2383</v>
      </c>
      <c r="I1906" s="1" t="s">
        <v>2534</v>
      </c>
      <c r="J1906" s="1">
        <v>1000</v>
      </c>
      <c r="K1906" s="1">
        <v>3266</v>
      </c>
      <c r="L1906" s="1">
        <v>82</v>
      </c>
      <c r="M1906" s="1">
        <v>0</v>
      </c>
      <c r="N1906" s="1">
        <v>4.5</v>
      </c>
      <c r="O1906" s="1">
        <v>121</v>
      </c>
      <c r="P1906" s="1">
        <v>82</v>
      </c>
      <c r="Q1906" s="9">
        <v>25871834</v>
      </c>
      <c r="R1906" s="3">
        <v>35000000</v>
      </c>
    </row>
    <row r="1907" spans="1:18" x14ac:dyDescent="0.25">
      <c r="A1907" s="1" t="s">
        <v>5165</v>
      </c>
      <c r="B1907" s="2">
        <v>39967</v>
      </c>
      <c r="C1907" s="1" t="s">
        <v>32</v>
      </c>
      <c r="D1907" s="1" t="s">
        <v>40</v>
      </c>
      <c r="E1907" s="1" t="s">
        <v>3</v>
      </c>
      <c r="F1907" s="1" t="s">
        <v>4</v>
      </c>
      <c r="G1907" s="1" t="s">
        <v>84</v>
      </c>
      <c r="H1907" s="1" t="s">
        <v>5166</v>
      </c>
      <c r="I1907" s="1" t="s">
        <v>2037</v>
      </c>
      <c r="J1907" s="1">
        <v>1000</v>
      </c>
      <c r="K1907" s="1">
        <v>3423</v>
      </c>
      <c r="L1907" s="1">
        <v>13</v>
      </c>
      <c r="M1907" s="1">
        <v>916</v>
      </c>
      <c r="N1907" s="1">
        <v>5.4</v>
      </c>
      <c r="O1907" s="1">
        <v>82</v>
      </c>
      <c r="P1907" s="1">
        <v>86</v>
      </c>
      <c r="Q1907" s="9">
        <v>25200412</v>
      </c>
      <c r="R1907" s="3">
        <v>45000000</v>
      </c>
    </row>
    <row r="1908" spans="1:18" x14ac:dyDescent="0.25">
      <c r="A1908" s="1" t="s">
        <v>232</v>
      </c>
      <c r="B1908" s="2">
        <v>28038</v>
      </c>
      <c r="C1908" s="1" t="s">
        <v>32</v>
      </c>
      <c r="D1908" s="1" t="s">
        <v>77</v>
      </c>
      <c r="E1908" s="1" t="s">
        <v>3</v>
      </c>
      <c r="F1908" s="1" t="s">
        <v>4</v>
      </c>
      <c r="G1908" s="1" t="s">
        <v>84</v>
      </c>
      <c r="H1908" s="1" t="s">
        <v>233</v>
      </c>
      <c r="I1908" s="1" t="s">
        <v>234</v>
      </c>
      <c r="J1908" s="1">
        <v>1000</v>
      </c>
      <c r="K1908" s="1">
        <v>2951</v>
      </c>
      <c r="L1908" s="1">
        <v>23</v>
      </c>
      <c r="M1908" s="1">
        <v>0</v>
      </c>
      <c r="N1908" s="1">
        <v>6.8</v>
      </c>
      <c r="O1908" s="1">
        <v>112</v>
      </c>
      <c r="P1908" s="1">
        <v>119</v>
      </c>
      <c r="Q1908" s="9">
        <v>25000000</v>
      </c>
      <c r="R1908" s="3">
        <v>9000000</v>
      </c>
    </row>
    <row r="1909" spans="1:18" x14ac:dyDescent="0.25">
      <c r="A1909" s="1" t="s">
        <v>6206</v>
      </c>
      <c r="B1909" s="2">
        <v>41057</v>
      </c>
      <c r="C1909" s="1" t="s">
        <v>32</v>
      </c>
      <c r="D1909" s="1" t="s">
        <v>9</v>
      </c>
      <c r="E1909" s="1" t="s">
        <v>3</v>
      </c>
      <c r="F1909" s="1" t="s">
        <v>4</v>
      </c>
      <c r="G1909" s="1" t="s">
        <v>132</v>
      </c>
      <c r="H1909" s="1" t="s">
        <v>5316</v>
      </c>
      <c r="I1909" s="1" t="s">
        <v>5854</v>
      </c>
      <c r="J1909" s="1">
        <v>1000</v>
      </c>
      <c r="K1909" s="1">
        <v>5804</v>
      </c>
      <c r="L1909" s="1">
        <v>70</v>
      </c>
      <c r="M1909" s="1">
        <v>0</v>
      </c>
      <c r="N1909" s="1">
        <v>5.7</v>
      </c>
      <c r="O1909" s="1">
        <v>82</v>
      </c>
      <c r="P1909" s="1">
        <v>116</v>
      </c>
      <c r="Q1909" s="9">
        <v>24397469</v>
      </c>
      <c r="R1909" s="3">
        <v>17000000</v>
      </c>
    </row>
    <row r="1910" spans="1:18" x14ac:dyDescent="0.25">
      <c r="A1910" s="1" t="s">
        <v>5708</v>
      </c>
      <c r="B1910" s="2">
        <v>40449</v>
      </c>
      <c r="C1910" s="1" t="s">
        <v>32</v>
      </c>
      <c r="D1910" s="1" t="s">
        <v>77</v>
      </c>
      <c r="E1910" s="1" t="s">
        <v>3</v>
      </c>
      <c r="F1910" s="1" t="s">
        <v>4</v>
      </c>
      <c r="G1910" s="1" t="s">
        <v>84</v>
      </c>
      <c r="H1910" s="1" t="s">
        <v>4547</v>
      </c>
      <c r="I1910" s="1" t="s">
        <v>1124</v>
      </c>
      <c r="J1910" s="1">
        <v>1000</v>
      </c>
      <c r="K1910" s="1">
        <v>3436</v>
      </c>
      <c r="L1910" s="1">
        <v>32</v>
      </c>
      <c r="M1910" s="1">
        <v>0</v>
      </c>
      <c r="N1910" s="1">
        <v>5.4</v>
      </c>
      <c r="O1910" s="1">
        <v>97</v>
      </c>
      <c r="P1910" s="1">
        <v>94</v>
      </c>
      <c r="Q1910" s="9">
        <v>24268828</v>
      </c>
      <c r="R1910" s="3">
        <v>28000000</v>
      </c>
    </row>
    <row r="1911" spans="1:18" x14ac:dyDescent="0.25">
      <c r="A1911" s="1" t="s">
        <v>4271</v>
      </c>
      <c r="B1911" s="2">
        <v>38920</v>
      </c>
      <c r="C1911" s="1" t="s">
        <v>1</v>
      </c>
      <c r="D1911" s="1" t="s">
        <v>20</v>
      </c>
      <c r="E1911" s="1" t="s">
        <v>3</v>
      </c>
      <c r="F1911" s="1" t="s">
        <v>4</v>
      </c>
      <c r="G1911" s="1" t="s">
        <v>92</v>
      </c>
      <c r="H1911" s="1" t="s">
        <v>1225</v>
      </c>
      <c r="I1911" s="1" t="s">
        <v>1065</v>
      </c>
      <c r="J1911" s="1">
        <v>1000</v>
      </c>
      <c r="K1911" s="1">
        <v>2990</v>
      </c>
      <c r="L1911" s="1">
        <v>0</v>
      </c>
      <c r="M1911" s="1">
        <v>0</v>
      </c>
      <c r="N1911" s="1">
        <v>7.4</v>
      </c>
      <c r="O1911" s="1">
        <v>174</v>
      </c>
      <c r="P1911" s="1">
        <v>97</v>
      </c>
      <c r="Q1911" s="9">
        <v>24138847</v>
      </c>
      <c r="R1911" s="3">
        <v>5000000</v>
      </c>
    </row>
    <row r="1912" spans="1:18" x14ac:dyDescent="0.25">
      <c r="A1912" s="1" t="s">
        <v>3568</v>
      </c>
      <c r="B1912" s="2">
        <v>38020</v>
      </c>
      <c r="C1912" s="1" t="s">
        <v>32</v>
      </c>
      <c r="D1912" s="1" t="s">
        <v>77</v>
      </c>
      <c r="E1912" s="1" t="s">
        <v>3</v>
      </c>
      <c r="F1912" s="1" t="s">
        <v>4</v>
      </c>
      <c r="G1912" s="1" t="s">
        <v>84</v>
      </c>
      <c r="H1912" s="1" t="s">
        <v>614</v>
      </c>
      <c r="I1912" s="1" t="s">
        <v>1923</v>
      </c>
      <c r="J1912" s="1">
        <v>1000</v>
      </c>
      <c r="K1912" s="1">
        <v>3175</v>
      </c>
      <c r="L1912" s="1">
        <v>153</v>
      </c>
      <c r="M1912" s="1">
        <v>0</v>
      </c>
      <c r="N1912" s="1">
        <v>5.8</v>
      </c>
      <c r="O1912" s="1">
        <v>188</v>
      </c>
      <c r="P1912" s="1">
        <v>120</v>
      </c>
      <c r="Q1912" s="9">
        <v>24004159</v>
      </c>
      <c r="R1912" s="3">
        <v>110000000</v>
      </c>
    </row>
    <row r="1913" spans="1:18" x14ac:dyDescent="0.25">
      <c r="A1913" s="1" t="s">
        <v>3558</v>
      </c>
      <c r="B1913" s="2">
        <v>38312</v>
      </c>
      <c r="C1913" s="1" t="s">
        <v>32</v>
      </c>
      <c r="D1913" s="1" t="s">
        <v>77</v>
      </c>
      <c r="E1913" s="1" t="s">
        <v>3</v>
      </c>
      <c r="F1913" s="1" t="s">
        <v>4</v>
      </c>
      <c r="G1913" s="1" t="s">
        <v>84</v>
      </c>
      <c r="H1913" s="1" t="s">
        <v>2352</v>
      </c>
      <c r="I1913" s="1" t="s">
        <v>2188</v>
      </c>
      <c r="J1913" s="1">
        <v>1000</v>
      </c>
      <c r="K1913" s="1">
        <v>3742</v>
      </c>
      <c r="L1913" s="1">
        <v>8</v>
      </c>
      <c r="M1913" s="1">
        <v>167</v>
      </c>
      <c r="N1913" s="1">
        <v>4.5</v>
      </c>
      <c r="O1913" s="1">
        <v>55</v>
      </c>
      <c r="P1913" s="1">
        <v>100</v>
      </c>
      <c r="Q1913" s="9">
        <v>23222861</v>
      </c>
      <c r="R1913" s="3">
        <v>26000000</v>
      </c>
    </row>
    <row r="1914" spans="1:18" x14ac:dyDescent="0.25">
      <c r="A1914" s="1" t="s">
        <v>4466</v>
      </c>
      <c r="B1914" s="2">
        <v>38932</v>
      </c>
      <c r="C1914" s="1" t="s">
        <v>32</v>
      </c>
      <c r="D1914" s="1" t="s">
        <v>91</v>
      </c>
      <c r="E1914" s="1" t="s">
        <v>3</v>
      </c>
      <c r="F1914" s="1" t="s">
        <v>4</v>
      </c>
      <c r="G1914" s="1" t="s">
        <v>132</v>
      </c>
      <c r="H1914" s="1" t="s">
        <v>1721</v>
      </c>
      <c r="I1914" s="1" t="s">
        <v>4467</v>
      </c>
      <c r="J1914" s="1">
        <v>1000</v>
      </c>
      <c r="K1914" s="1">
        <v>3590</v>
      </c>
      <c r="L1914" s="1">
        <v>19</v>
      </c>
      <c r="M1914" s="1">
        <v>0</v>
      </c>
      <c r="N1914" s="1">
        <v>5.0999999999999996</v>
      </c>
      <c r="O1914" s="1">
        <v>112</v>
      </c>
      <c r="P1914" s="1">
        <v>75</v>
      </c>
      <c r="Q1914" s="9">
        <v>23078294</v>
      </c>
      <c r="R1914" s="3">
        <v>9000000</v>
      </c>
    </row>
    <row r="1915" spans="1:18" x14ac:dyDescent="0.25">
      <c r="A1915" s="1" t="s">
        <v>1902</v>
      </c>
      <c r="B1915" s="2">
        <v>35995</v>
      </c>
      <c r="C1915" s="1" t="s">
        <v>32</v>
      </c>
      <c r="D1915" s="1" t="s">
        <v>20</v>
      </c>
      <c r="E1915" s="1" t="s">
        <v>3</v>
      </c>
      <c r="F1915" s="1" t="s">
        <v>4</v>
      </c>
      <c r="G1915" s="1" t="s">
        <v>92</v>
      </c>
      <c r="H1915" s="1" t="s">
        <v>1352</v>
      </c>
      <c r="I1915" s="1" t="s">
        <v>1903</v>
      </c>
      <c r="J1915" s="1">
        <v>1000</v>
      </c>
      <c r="K1915" s="1">
        <v>2868</v>
      </c>
      <c r="L1915" s="1">
        <v>0</v>
      </c>
      <c r="M1915" s="1">
        <v>575</v>
      </c>
      <c r="N1915" s="1">
        <v>5.6</v>
      </c>
      <c r="O1915" s="1">
        <v>22</v>
      </c>
      <c r="P1915" s="1">
        <v>104</v>
      </c>
      <c r="Q1915" s="9">
        <v>23031390</v>
      </c>
      <c r="R1915" s="3">
        <v>4500000</v>
      </c>
    </row>
    <row r="1916" spans="1:18" x14ac:dyDescent="0.25">
      <c r="A1916" s="1" t="s">
        <v>1644</v>
      </c>
      <c r="B1916" s="2">
        <v>35489</v>
      </c>
      <c r="C1916" s="1" t="s">
        <v>32</v>
      </c>
      <c r="D1916" s="1" t="s">
        <v>40</v>
      </c>
      <c r="E1916" s="1" t="s">
        <v>3</v>
      </c>
      <c r="F1916" s="1" t="s">
        <v>83</v>
      </c>
      <c r="G1916" s="1" t="s">
        <v>84</v>
      </c>
      <c r="H1916" s="1" t="s">
        <v>614</v>
      </c>
      <c r="I1916" s="1" t="s">
        <v>826</v>
      </c>
      <c r="J1916" s="1">
        <v>1000</v>
      </c>
      <c r="K1916" s="1">
        <v>2056</v>
      </c>
      <c r="L1916" s="1">
        <v>12</v>
      </c>
      <c r="M1916" s="1">
        <v>0</v>
      </c>
      <c r="N1916" s="1">
        <v>5.8</v>
      </c>
      <c r="O1916" s="1">
        <v>42</v>
      </c>
      <c r="P1916" s="1">
        <v>89</v>
      </c>
      <c r="Q1916" s="9">
        <v>22359293</v>
      </c>
      <c r="R1916" s="3">
        <v>29000000</v>
      </c>
    </row>
    <row r="1917" spans="1:18" x14ac:dyDescent="0.25">
      <c r="A1917" s="1" t="s">
        <v>996</v>
      </c>
      <c r="B1917" s="2">
        <v>34220</v>
      </c>
      <c r="C1917" s="1" t="s">
        <v>32</v>
      </c>
      <c r="D1917" s="1" t="s">
        <v>77</v>
      </c>
      <c r="E1917" s="1" t="s">
        <v>3</v>
      </c>
      <c r="F1917" s="1" t="s">
        <v>4</v>
      </c>
      <c r="G1917" s="1" t="s">
        <v>92</v>
      </c>
      <c r="H1917" s="1" t="s">
        <v>997</v>
      </c>
      <c r="I1917" s="1" t="s">
        <v>998</v>
      </c>
      <c r="J1917" s="1">
        <v>1000</v>
      </c>
      <c r="K1917" s="1">
        <v>2210</v>
      </c>
      <c r="L1917" s="1">
        <v>11</v>
      </c>
      <c r="M1917" s="1">
        <v>466</v>
      </c>
      <c r="N1917" s="1">
        <v>5.5</v>
      </c>
      <c r="O1917" s="1">
        <v>25</v>
      </c>
      <c r="P1917" s="1">
        <v>94</v>
      </c>
      <c r="Q1917" s="9">
        <v>22189039</v>
      </c>
      <c r="R1917" s="3">
        <v>15000000</v>
      </c>
    </row>
    <row r="1918" spans="1:18" x14ac:dyDescent="0.25">
      <c r="A1918" s="1" t="s">
        <v>3707</v>
      </c>
      <c r="B1918" s="2">
        <v>38215</v>
      </c>
      <c r="C1918" s="1" t="s">
        <v>32</v>
      </c>
      <c r="D1918" s="1" t="s">
        <v>20</v>
      </c>
      <c r="E1918" s="1" t="s">
        <v>3</v>
      </c>
      <c r="F1918" s="1" t="s">
        <v>4</v>
      </c>
      <c r="G1918" s="1" t="s">
        <v>132</v>
      </c>
      <c r="H1918" s="1" t="s">
        <v>1352</v>
      </c>
      <c r="I1918" s="1" t="s">
        <v>3022</v>
      </c>
      <c r="J1918" s="1">
        <v>1000</v>
      </c>
      <c r="K1918" s="1">
        <v>4462</v>
      </c>
      <c r="L1918" s="1">
        <v>30</v>
      </c>
      <c r="M1918" s="1">
        <v>491</v>
      </c>
      <c r="N1918" s="1">
        <v>5.5</v>
      </c>
      <c r="O1918" s="1">
        <v>63</v>
      </c>
      <c r="P1918" s="1">
        <v>104</v>
      </c>
      <c r="Q1918" s="9">
        <v>21800302</v>
      </c>
      <c r="R1918" s="3">
        <v>30000000</v>
      </c>
    </row>
    <row r="1919" spans="1:18" x14ac:dyDescent="0.25">
      <c r="A1919" s="1" t="s">
        <v>6608</v>
      </c>
      <c r="B1919" s="2">
        <v>41816</v>
      </c>
      <c r="C1919" s="1" t="s">
        <v>32</v>
      </c>
      <c r="D1919" s="1" t="s">
        <v>9</v>
      </c>
      <c r="E1919" s="1" t="s">
        <v>3</v>
      </c>
      <c r="F1919" s="1" t="s">
        <v>4</v>
      </c>
      <c r="G1919" s="1" t="s">
        <v>132</v>
      </c>
      <c r="H1919" s="1" t="s">
        <v>4982</v>
      </c>
      <c r="I1919" s="1" t="s">
        <v>4169</v>
      </c>
      <c r="J1919" s="1">
        <v>1000</v>
      </c>
      <c r="K1919" s="1">
        <v>3745</v>
      </c>
      <c r="L1919" s="1">
        <v>57</v>
      </c>
      <c r="M1919" s="1">
        <v>0</v>
      </c>
      <c r="N1919" s="1">
        <v>6.6</v>
      </c>
      <c r="O1919" s="1">
        <v>91</v>
      </c>
      <c r="P1919" s="1">
        <v>121</v>
      </c>
      <c r="Q1919" s="9">
        <v>21569041</v>
      </c>
      <c r="R1919" s="3">
        <v>9000000</v>
      </c>
    </row>
    <row r="1920" spans="1:18" x14ac:dyDescent="0.25">
      <c r="A1920" s="1" t="s">
        <v>1284</v>
      </c>
      <c r="B1920" s="2">
        <v>34883</v>
      </c>
      <c r="C1920" s="1" t="s">
        <v>32</v>
      </c>
      <c r="D1920" s="1" t="s">
        <v>20</v>
      </c>
      <c r="E1920" s="1" t="s">
        <v>3</v>
      </c>
      <c r="F1920" s="1" t="s">
        <v>4</v>
      </c>
      <c r="G1920" s="1" t="s">
        <v>92</v>
      </c>
      <c r="H1920" s="1" t="s">
        <v>1285</v>
      </c>
      <c r="I1920" s="1" t="s">
        <v>849</v>
      </c>
      <c r="J1920" s="1">
        <v>1000</v>
      </c>
      <c r="K1920" s="1">
        <v>3598</v>
      </c>
      <c r="L1920" s="1">
        <v>835</v>
      </c>
      <c r="M1920" s="1">
        <v>1000</v>
      </c>
      <c r="N1920" s="1">
        <v>6.8</v>
      </c>
      <c r="O1920" s="1">
        <v>59</v>
      </c>
      <c r="P1920" s="1">
        <v>106</v>
      </c>
      <c r="Q1920" s="9">
        <v>21200000</v>
      </c>
      <c r="R1920" s="3">
        <v>20000000</v>
      </c>
    </row>
    <row r="1921" spans="1:18" x14ac:dyDescent="0.25">
      <c r="A1921" s="1" t="s">
        <v>6598</v>
      </c>
      <c r="B1921" s="2">
        <v>41977</v>
      </c>
      <c r="C1921" s="1" t="s">
        <v>32</v>
      </c>
      <c r="D1921" s="1" t="s">
        <v>91</v>
      </c>
      <c r="E1921" s="1" t="s">
        <v>3</v>
      </c>
      <c r="F1921" s="1" t="s">
        <v>4</v>
      </c>
      <c r="G1921" s="1" t="s">
        <v>92</v>
      </c>
      <c r="H1921" s="1" t="s">
        <v>4142</v>
      </c>
      <c r="I1921" s="1" t="s">
        <v>4991</v>
      </c>
      <c r="J1921" s="1">
        <v>1000</v>
      </c>
      <c r="K1921" s="1">
        <v>1410</v>
      </c>
      <c r="L1921" s="1">
        <v>66</v>
      </c>
      <c r="M1921" s="1">
        <v>14000</v>
      </c>
      <c r="N1921" s="1">
        <v>6.1</v>
      </c>
      <c r="O1921" s="1">
        <v>196</v>
      </c>
      <c r="P1921" s="1">
        <v>93</v>
      </c>
      <c r="Q1921" s="9">
        <v>21197315</v>
      </c>
      <c r="R1921" s="3">
        <v>5000000</v>
      </c>
    </row>
    <row r="1922" spans="1:18" x14ac:dyDescent="0.25">
      <c r="A1922" s="1" t="s">
        <v>3842</v>
      </c>
      <c r="B1922" s="2">
        <v>38029</v>
      </c>
      <c r="C1922" s="1" t="s">
        <v>32</v>
      </c>
      <c r="D1922" s="1" t="s">
        <v>77</v>
      </c>
      <c r="E1922" s="1" t="s">
        <v>3</v>
      </c>
      <c r="F1922" s="1" t="s">
        <v>4</v>
      </c>
      <c r="G1922" s="1" t="s">
        <v>132</v>
      </c>
      <c r="H1922" s="1" t="s">
        <v>3843</v>
      </c>
      <c r="I1922" s="1" t="s">
        <v>3844</v>
      </c>
      <c r="J1922" s="1">
        <v>1000</v>
      </c>
      <c r="K1922" s="1">
        <v>5039</v>
      </c>
      <c r="L1922" s="1">
        <v>33</v>
      </c>
      <c r="M1922" s="1">
        <v>0</v>
      </c>
      <c r="N1922" s="1">
        <v>4</v>
      </c>
      <c r="O1922" s="1">
        <v>86</v>
      </c>
      <c r="P1922" s="1">
        <v>84</v>
      </c>
      <c r="Q1922" s="9">
        <v>21176322</v>
      </c>
      <c r="R1922" s="3">
        <v>40000000</v>
      </c>
    </row>
    <row r="1923" spans="1:18" x14ac:dyDescent="0.25">
      <c r="A1923" s="1" t="s">
        <v>1251</v>
      </c>
      <c r="B1923" s="2">
        <v>34888</v>
      </c>
      <c r="C1923" s="1" t="s">
        <v>32</v>
      </c>
      <c r="D1923" s="1" t="s">
        <v>77</v>
      </c>
      <c r="E1923" s="1" t="s">
        <v>3</v>
      </c>
      <c r="F1923" s="1" t="s">
        <v>4</v>
      </c>
      <c r="G1923" s="1" t="s">
        <v>92</v>
      </c>
      <c r="H1923" s="1" t="s">
        <v>1005</v>
      </c>
      <c r="I1923" s="1" t="s">
        <v>1252</v>
      </c>
      <c r="J1923" s="1">
        <v>1000</v>
      </c>
      <c r="K1923" s="1">
        <v>3931</v>
      </c>
      <c r="L1923" s="1">
        <v>226</v>
      </c>
      <c r="M1923" s="1">
        <v>0</v>
      </c>
      <c r="N1923" s="1">
        <v>6.7</v>
      </c>
      <c r="O1923" s="1">
        <v>66</v>
      </c>
      <c r="P1923" s="1">
        <v>92</v>
      </c>
      <c r="Q1923" s="9">
        <v>21088568</v>
      </c>
      <c r="R1923" s="3">
        <v>13000000</v>
      </c>
    </row>
    <row r="1924" spans="1:18" x14ac:dyDescent="0.25">
      <c r="A1924" s="1" t="s">
        <v>4318</v>
      </c>
      <c r="B1924" s="2">
        <v>39022</v>
      </c>
      <c r="C1924" s="1" t="s">
        <v>32</v>
      </c>
      <c r="D1924" s="1" t="s">
        <v>40</v>
      </c>
      <c r="E1924" s="1" t="s">
        <v>3</v>
      </c>
      <c r="F1924" s="1" t="s">
        <v>4</v>
      </c>
      <c r="G1924" s="1" t="s">
        <v>84</v>
      </c>
      <c r="H1924" s="1" t="s">
        <v>4319</v>
      </c>
      <c r="I1924" s="1" t="s">
        <v>3553</v>
      </c>
      <c r="J1924" s="1">
        <v>1000</v>
      </c>
      <c r="K1924" s="1">
        <v>3845</v>
      </c>
      <c r="L1924" s="1">
        <v>15</v>
      </c>
      <c r="M1924" s="1">
        <v>1000</v>
      </c>
      <c r="N1924" s="1">
        <v>6.2</v>
      </c>
      <c r="O1924" s="1">
        <v>46</v>
      </c>
      <c r="P1924" s="1">
        <v>95</v>
      </c>
      <c r="Q1924" s="9">
        <v>20998709</v>
      </c>
      <c r="R1924" s="3">
        <v>15000000</v>
      </c>
    </row>
    <row r="1925" spans="1:18" x14ac:dyDescent="0.25">
      <c r="A1925" s="1" t="s">
        <v>3691</v>
      </c>
      <c r="B1925" s="2">
        <v>38335</v>
      </c>
      <c r="C1925" s="1" t="s">
        <v>32</v>
      </c>
      <c r="D1925" s="1" t="s">
        <v>20</v>
      </c>
      <c r="E1925" s="1" t="s">
        <v>3</v>
      </c>
      <c r="F1925" s="1" t="s">
        <v>4</v>
      </c>
      <c r="G1925" s="1" t="s">
        <v>132</v>
      </c>
      <c r="H1925" s="1" t="s">
        <v>1038</v>
      </c>
      <c r="I1925" s="1" t="s">
        <v>3692</v>
      </c>
      <c r="J1925" s="1">
        <v>1000</v>
      </c>
      <c r="K1925" s="1">
        <v>4369</v>
      </c>
      <c r="L1925" s="1">
        <v>34</v>
      </c>
      <c r="M1925" s="1">
        <v>484</v>
      </c>
      <c r="N1925" s="1">
        <v>5.2</v>
      </c>
      <c r="O1925" s="1">
        <v>73</v>
      </c>
      <c r="P1925" s="1">
        <v>105</v>
      </c>
      <c r="Q1925" s="9">
        <v>20422207</v>
      </c>
      <c r="R1925" s="3">
        <v>35000000</v>
      </c>
    </row>
    <row r="1926" spans="1:18" x14ac:dyDescent="0.25">
      <c r="A1926" s="1" t="s">
        <v>637</v>
      </c>
      <c r="B1926" s="2">
        <v>32333</v>
      </c>
      <c r="C1926" s="1" t="s">
        <v>32</v>
      </c>
      <c r="D1926" s="1" t="s">
        <v>77</v>
      </c>
      <c r="E1926" s="1" t="s">
        <v>3</v>
      </c>
      <c r="F1926" s="1" t="s">
        <v>4</v>
      </c>
      <c r="G1926" s="1" t="s">
        <v>92</v>
      </c>
      <c r="H1926" s="1" t="s">
        <v>638</v>
      </c>
      <c r="I1926" s="1" t="s">
        <v>639</v>
      </c>
      <c r="J1926" s="1">
        <v>1000</v>
      </c>
      <c r="K1926" s="1">
        <v>5282</v>
      </c>
      <c r="L1926" s="1">
        <v>22</v>
      </c>
      <c r="M1926" s="1">
        <v>978</v>
      </c>
      <c r="N1926" s="1">
        <v>5.2</v>
      </c>
      <c r="O1926" s="1">
        <v>35</v>
      </c>
      <c r="P1926" s="1">
        <v>96</v>
      </c>
      <c r="Q1926" s="9">
        <v>20257000</v>
      </c>
      <c r="R1926" s="3">
        <v>7000000</v>
      </c>
    </row>
    <row r="1927" spans="1:18" x14ac:dyDescent="0.25">
      <c r="A1927" s="1" t="s">
        <v>6357</v>
      </c>
      <c r="B1927" s="2">
        <v>41409</v>
      </c>
      <c r="C1927" s="1" t="s">
        <v>32</v>
      </c>
      <c r="D1927" s="1" t="s">
        <v>2</v>
      </c>
      <c r="E1927" s="1" t="s">
        <v>3</v>
      </c>
      <c r="F1927" s="1" t="s">
        <v>4</v>
      </c>
      <c r="G1927" s="1" t="s">
        <v>92</v>
      </c>
      <c r="H1927" s="1" t="s">
        <v>6358</v>
      </c>
      <c r="I1927" s="1" t="s">
        <v>6359</v>
      </c>
      <c r="J1927" s="1">
        <v>1000</v>
      </c>
      <c r="K1927" s="1">
        <v>2073</v>
      </c>
      <c r="L1927" s="1">
        <v>90</v>
      </c>
      <c r="M1927" s="1">
        <v>0</v>
      </c>
      <c r="N1927" s="1">
        <v>6.2</v>
      </c>
      <c r="O1927" s="1">
        <v>298</v>
      </c>
      <c r="P1927" s="1">
        <v>109</v>
      </c>
      <c r="Q1927" s="9">
        <v>19692608</v>
      </c>
      <c r="R1927" s="3">
        <v>35000000</v>
      </c>
    </row>
    <row r="1928" spans="1:18" x14ac:dyDescent="0.25">
      <c r="A1928" s="1" t="s">
        <v>4202</v>
      </c>
      <c r="B1928" s="2">
        <v>38527</v>
      </c>
      <c r="C1928" s="1" t="s">
        <v>32</v>
      </c>
      <c r="D1928" s="1" t="s">
        <v>40</v>
      </c>
      <c r="E1928" s="1" t="s">
        <v>3</v>
      </c>
      <c r="F1928" s="1" t="s">
        <v>83</v>
      </c>
      <c r="G1928" s="1" t="s">
        <v>28</v>
      </c>
      <c r="H1928" s="1" t="s">
        <v>614</v>
      </c>
      <c r="I1928" s="1" t="s">
        <v>4203</v>
      </c>
      <c r="J1928" s="1">
        <v>1000</v>
      </c>
      <c r="K1928" s="1">
        <v>1908</v>
      </c>
      <c r="L1928" s="1">
        <v>2</v>
      </c>
      <c r="M1928" s="1">
        <v>538</v>
      </c>
      <c r="N1928" s="1">
        <v>5.6</v>
      </c>
      <c r="O1928" s="1">
        <v>93</v>
      </c>
      <c r="P1928" s="1">
        <v>76</v>
      </c>
      <c r="Q1928" s="9">
        <v>19447478</v>
      </c>
      <c r="R1928" s="3">
        <v>35000000</v>
      </c>
    </row>
    <row r="1929" spans="1:18" x14ac:dyDescent="0.25">
      <c r="A1929" s="1" t="s">
        <v>6344</v>
      </c>
      <c r="B1929" s="2">
        <v>41499</v>
      </c>
      <c r="C1929" s="1" t="s">
        <v>32</v>
      </c>
      <c r="D1929" s="1" t="s">
        <v>9</v>
      </c>
      <c r="E1929" s="1" t="s">
        <v>3</v>
      </c>
      <c r="F1929" s="1" t="s">
        <v>4</v>
      </c>
      <c r="G1929" s="1" t="s">
        <v>132</v>
      </c>
      <c r="H1929" s="1" t="s">
        <v>6345</v>
      </c>
      <c r="I1929" s="1" t="s">
        <v>1809</v>
      </c>
      <c r="J1929" s="1">
        <v>1000</v>
      </c>
      <c r="K1929" s="1">
        <v>3580</v>
      </c>
      <c r="L1929" s="1">
        <v>98</v>
      </c>
      <c r="M1929" s="1">
        <v>14000</v>
      </c>
      <c r="N1929" s="1">
        <v>6.2</v>
      </c>
      <c r="O1929" s="1">
        <v>231</v>
      </c>
      <c r="P1929" s="1">
        <v>124</v>
      </c>
      <c r="Q1929" s="9">
        <v>19445217</v>
      </c>
      <c r="R1929" s="3">
        <v>60000000</v>
      </c>
    </row>
    <row r="1930" spans="1:18" x14ac:dyDescent="0.25">
      <c r="A1930" s="1" t="s">
        <v>3925</v>
      </c>
      <c r="B1930" s="2">
        <v>38456</v>
      </c>
      <c r="C1930" s="1" t="s">
        <v>32</v>
      </c>
      <c r="D1930" s="1" t="s">
        <v>20</v>
      </c>
      <c r="E1930" s="1" t="s">
        <v>3</v>
      </c>
      <c r="F1930" s="1" t="s">
        <v>4</v>
      </c>
      <c r="G1930" s="1" t="s">
        <v>132</v>
      </c>
      <c r="H1930" s="1" t="s">
        <v>2902</v>
      </c>
      <c r="I1930" s="1" t="s">
        <v>427</v>
      </c>
      <c r="J1930" s="1">
        <v>1000</v>
      </c>
      <c r="K1930" s="1">
        <v>2535</v>
      </c>
      <c r="L1930" s="1">
        <v>0</v>
      </c>
      <c r="M1930" s="1">
        <v>0</v>
      </c>
      <c r="N1930" s="1">
        <v>5</v>
      </c>
      <c r="O1930" s="1">
        <v>158</v>
      </c>
      <c r="P1930" s="1">
        <v>99</v>
      </c>
      <c r="Q1930" s="9">
        <v>19294901</v>
      </c>
      <c r="R1930" s="3">
        <v>35000000</v>
      </c>
    </row>
    <row r="1931" spans="1:18" x14ac:dyDescent="0.25">
      <c r="A1931" s="1" t="s">
        <v>4959</v>
      </c>
      <c r="B1931" s="2">
        <v>39482</v>
      </c>
      <c r="C1931" s="1" t="s">
        <v>32</v>
      </c>
      <c r="D1931" s="1" t="s">
        <v>20</v>
      </c>
      <c r="E1931" s="1" t="s">
        <v>3</v>
      </c>
      <c r="F1931" s="1" t="s">
        <v>4</v>
      </c>
      <c r="G1931" s="1" t="s">
        <v>92</v>
      </c>
      <c r="H1931" s="1" t="s">
        <v>3843</v>
      </c>
      <c r="I1931" s="1" t="s">
        <v>2529</v>
      </c>
      <c r="J1931" s="1">
        <v>1000</v>
      </c>
      <c r="K1931" s="1">
        <v>3301</v>
      </c>
      <c r="L1931" s="1">
        <v>41</v>
      </c>
      <c r="M1931" s="1">
        <v>0</v>
      </c>
      <c r="N1931" s="1">
        <v>5.9</v>
      </c>
      <c r="O1931" s="1">
        <v>80</v>
      </c>
      <c r="P1931" s="1">
        <v>112</v>
      </c>
      <c r="Q1931" s="9">
        <v>19151864</v>
      </c>
      <c r="R1931" s="3">
        <v>40000000</v>
      </c>
    </row>
    <row r="1932" spans="1:18" x14ac:dyDescent="0.25">
      <c r="A1932" s="1" t="s">
        <v>4030</v>
      </c>
      <c r="B1932" s="2">
        <v>38508</v>
      </c>
      <c r="C1932" s="1" t="s">
        <v>32</v>
      </c>
      <c r="D1932" s="1" t="s">
        <v>77</v>
      </c>
      <c r="E1932" s="1" t="s">
        <v>3</v>
      </c>
      <c r="F1932" s="1" t="s">
        <v>4</v>
      </c>
      <c r="G1932" s="1" t="s">
        <v>132</v>
      </c>
      <c r="H1932" s="1" t="s">
        <v>4031</v>
      </c>
      <c r="I1932" s="1" t="s">
        <v>707</v>
      </c>
      <c r="J1932" s="1">
        <v>1000</v>
      </c>
      <c r="K1932" s="1">
        <v>6171</v>
      </c>
      <c r="L1932" s="1">
        <v>65</v>
      </c>
      <c r="M1932" s="1">
        <v>779</v>
      </c>
      <c r="N1932" s="1">
        <v>5.4</v>
      </c>
      <c r="O1932" s="1">
        <v>59</v>
      </c>
      <c r="P1932" s="1">
        <v>100</v>
      </c>
      <c r="Q1932" s="9">
        <v>19118247</v>
      </c>
      <c r="R1932" s="3">
        <v>40000000</v>
      </c>
    </row>
    <row r="1933" spans="1:18" x14ac:dyDescent="0.25">
      <c r="A1933" s="1" t="s">
        <v>3139</v>
      </c>
      <c r="B1933" s="2">
        <v>37279</v>
      </c>
      <c r="C1933" s="1" t="s">
        <v>32</v>
      </c>
      <c r="D1933" s="1" t="s">
        <v>77</v>
      </c>
      <c r="E1933" s="1" t="s">
        <v>3</v>
      </c>
      <c r="F1933" s="1" t="s">
        <v>4</v>
      </c>
      <c r="G1933" s="1" t="s">
        <v>92</v>
      </c>
      <c r="H1933" s="1" t="s">
        <v>1944</v>
      </c>
      <c r="I1933" s="1" t="s">
        <v>606</v>
      </c>
      <c r="J1933" s="1">
        <v>1000</v>
      </c>
      <c r="K1933" s="1">
        <v>2763</v>
      </c>
      <c r="L1933" s="1">
        <v>323</v>
      </c>
      <c r="M1933" s="1">
        <v>584</v>
      </c>
      <c r="N1933" s="1">
        <v>3</v>
      </c>
      <c r="O1933" s="1">
        <v>151</v>
      </c>
      <c r="P1933" s="1">
        <v>98</v>
      </c>
      <c r="Q1933" s="9">
        <v>18990542</v>
      </c>
      <c r="R1933" s="3">
        <v>70000000</v>
      </c>
    </row>
    <row r="1934" spans="1:18" x14ac:dyDescent="0.25">
      <c r="A1934" s="1" t="s">
        <v>1720</v>
      </c>
      <c r="B1934" s="2">
        <v>35864</v>
      </c>
      <c r="C1934" s="1" t="s">
        <v>32</v>
      </c>
      <c r="D1934" s="1" t="s">
        <v>40</v>
      </c>
      <c r="E1934" s="1" t="s">
        <v>3</v>
      </c>
      <c r="F1934" s="1" t="s">
        <v>334</v>
      </c>
      <c r="G1934" s="1" t="s">
        <v>28</v>
      </c>
      <c r="H1934" s="1" t="s">
        <v>1721</v>
      </c>
      <c r="I1934" s="1" t="s">
        <v>336</v>
      </c>
      <c r="J1934" s="1">
        <v>1000</v>
      </c>
      <c r="K1934" s="1">
        <v>2521</v>
      </c>
      <c r="L1934" s="1">
        <v>750</v>
      </c>
      <c r="M1934" s="1">
        <v>964</v>
      </c>
      <c r="N1934" s="1">
        <v>5.8</v>
      </c>
      <c r="O1934" s="1">
        <v>61</v>
      </c>
      <c r="P1934" s="1">
        <v>97</v>
      </c>
      <c r="Q1934" s="9">
        <v>18318000</v>
      </c>
      <c r="R1934" s="3">
        <v>80000000</v>
      </c>
    </row>
    <row r="1935" spans="1:18" x14ac:dyDescent="0.25">
      <c r="A1935" s="1" t="s">
        <v>1852</v>
      </c>
      <c r="B1935" s="2">
        <v>35807</v>
      </c>
      <c r="C1935" s="1" t="s">
        <v>32</v>
      </c>
      <c r="D1935" s="1" t="s">
        <v>20</v>
      </c>
      <c r="E1935" s="1" t="s">
        <v>3</v>
      </c>
      <c r="F1935" s="1" t="s">
        <v>4</v>
      </c>
      <c r="G1935" s="1" t="s">
        <v>84</v>
      </c>
      <c r="H1935" s="1" t="s">
        <v>1333</v>
      </c>
      <c r="I1935" s="1" t="s">
        <v>1853</v>
      </c>
      <c r="J1935" s="1">
        <v>1000</v>
      </c>
      <c r="K1935" s="1">
        <v>1816</v>
      </c>
      <c r="L1935" s="1">
        <v>160</v>
      </c>
      <c r="M1935" s="1">
        <v>0</v>
      </c>
      <c r="N1935" s="1">
        <v>6.9</v>
      </c>
      <c r="O1935" s="1">
        <v>60</v>
      </c>
      <c r="P1935" s="1">
        <v>114</v>
      </c>
      <c r="Q1935" s="9">
        <v>18252684</v>
      </c>
      <c r="R1935" s="3">
        <v>30000000</v>
      </c>
    </row>
    <row r="1936" spans="1:18" x14ac:dyDescent="0.25">
      <c r="A1936" s="1" t="s">
        <v>6071</v>
      </c>
      <c r="B1936" s="2">
        <v>40998</v>
      </c>
      <c r="C1936" s="1" t="s">
        <v>32</v>
      </c>
      <c r="D1936" s="1" t="s">
        <v>91</v>
      </c>
      <c r="E1936" s="1" t="s">
        <v>3</v>
      </c>
      <c r="F1936" s="1" t="s">
        <v>4</v>
      </c>
      <c r="G1936" s="1" t="s">
        <v>92</v>
      </c>
      <c r="H1936" s="1" t="s">
        <v>4576</v>
      </c>
      <c r="I1936" s="1" t="s">
        <v>6072</v>
      </c>
      <c r="J1936" s="1">
        <v>1000</v>
      </c>
      <c r="K1936" s="1">
        <v>2665</v>
      </c>
      <c r="L1936" s="1">
        <v>18</v>
      </c>
      <c r="M1936" s="1">
        <v>24000</v>
      </c>
      <c r="N1936" s="1">
        <v>5</v>
      </c>
      <c r="O1936" s="1">
        <v>270</v>
      </c>
      <c r="P1936" s="1">
        <v>86</v>
      </c>
      <c r="Q1936" s="9">
        <v>18112929</v>
      </c>
      <c r="R1936" s="3">
        <v>1000000</v>
      </c>
    </row>
    <row r="1937" spans="1:18" x14ac:dyDescent="0.25">
      <c r="A1937" s="1" t="s">
        <v>353</v>
      </c>
      <c r="B1937" s="2">
        <v>29752</v>
      </c>
      <c r="C1937" s="1" t="s">
        <v>32</v>
      </c>
      <c r="D1937" s="1" t="s">
        <v>91</v>
      </c>
      <c r="E1937" s="1" t="s">
        <v>3</v>
      </c>
      <c r="F1937" s="1" t="s">
        <v>4</v>
      </c>
      <c r="G1937" s="1" t="s">
        <v>92</v>
      </c>
      <c r="H1937" s="1" t="s">
        <v>354</v>
      </c>
      <c r="I1937" s="1" t="s">
        <v>355</v>
      </c>
      <c r="J1937" s="1">
        <v>1000</v>
      </c>
      <c r="K1937" s="1">
        <v>4438</v>
      </c>
      <c r="L1937" s="1">
        <v>287</v>
      </c>
      <c r="M1937" s="1">
        <v>0</v>
      </c>
      <c r="N1937" s="1">
        <v>6.6</v>
      </c>
      <c r="O1937" s="1">
        <v>161</v>
      </c>
      <c r="P1937" s="1">
        <v>91</v>
      </c>
      <c r="Q1937" s="9">
        <v>17986000</v>
      </c>
      <c r="R1937" s="3">
        <v>1000000</v>
      </c>
    </row>
    <row r="1938" spans="1:18" x14ac:dyDescent="0.25">
      <c r="A1938" s="1" t="s">
        <v>6439</v>
      </c>
      <c r="B1938" s="2">
        <v>41353</v>
      </c>
      <c r="C1938" s="1" t="s">
        <v>1</v>
      </c>
      <c r="D1938" s="1" t="s">
        <v>40</v>
      </c>
      <c r="E1938" s="1" t="s">
        <v>3</v>
      </c>
      <c r="F1938" s="1" t="s">
        <v>4</v>
      </c>
      <c r="G1938" s="1" t="s">
        <v>92</v>
      </c>
      <c r="H1938" s="1" t="s">
        <v>6355</v>
      </c>
      <c r="I1938" s="1" t="s">
        <v>2046</v>
      </c>
      <c r="J1938" s="1">
        <v>1000</v>
      </c>
      <c r="K1938" s="1">
        <v>3798</v>
      </c>
      <c r="L1938" s="1">
        <v>729</v>
      </c>
      <c r="M1938" s="1">
        <v>28000</v>
      </c>
      <c r="N1938" s="1">
        <v>7.8</v>
      </c>
      <c r="O1938" s="1">
        <v>433</v>
      </c>
      <c r="P1938" s="1">
        <v>115</v>
      </c>
      <c r="Q1938" s="9">
        <v>17613460</v>
      </c>
      <c r="R1938" s="3">
        <v>12000000</v>
      </c>
    </row>
    <row r="1939" spans="1:18" x14ac:dyDescent="0.25">
      <c r="A1939" s="1" t="s">
        <v>4506</v>
      </c>
      <c r="B1939" s="2">
        <v>38837</v>
      </c>
      <c r="C1939" s="1" t="s">
        <v>32</v>
      </c>
      <c r="D1939" s="1" t="s">
        <v>61</v>
      </c>
      <c r="E1939" s="1" t="s">
        <v>3</v>
      </c>
      <c r="F1939" s="1" t="s">
        <v>83</v>
      </c>
      <c r="G1939" s="1" t="s">
        <v>92</v>
      </c>
      <c r="H1939" s="1" t="s">
        <v>3878</v>
      </c>
      <c r="I1939" s="1" t="s">
        <v>4507</v>
      </c>
      <c r="J1939" s="1">
        <v>1000</v>
      </c>
      <c r="K1939" s="1">
        <v>1184</v>
      </c>
      <c r="L1939" s="1">
        <v>162</v>
      </c>
      <c r="M1939" s="1">
        <v>0</v>
      </c>
      <c r="N1939" s="1">
        <v>7.7</v>
      </c>
      <c r="O1939" s="1">
        <v>252</v>
      </c>
      <c r="P1939" s="1">
        <v>121</v>
      </c>
      <c r="Q1939" s="9">
        <v>17605861</v>
      </c>
      <c r="R1939" s="3">
        <v>6000000</v>
      </c>
    </row>
    <row r="1940" spans="1:18" x14ac:dyDescent="0.25">
      <c r="A1940" s="1" t="s">
        <v>4658</v>
      </c>
      <c r="B1940" s="2">
        <v>39276</v>
      </c>
      <c r="C1940" s="1" t="s">
        <v>32</v>
      </c>
      <c r="D1940" s="1" t="s">
        <v>91</v>
      </c>
      <c r="E1940" s="1" t="s">
        <v>3</v>
      </c>
      <c r="F1940" s="1" t="s">
        <v>4</v>
      </c>
      <c r="G1940" s="1" t="s">
        <v>92</v>
      </c>
      <c r="H1940" s="1" t="s">
        <v>3994</v>
      </c>
      <c r="I1940" s="1" t="s">
        <v>3995</v>
      </c>
      <c r="J1940" s="1">
        <v>1000</v>
      </c>
      <c r="K1940" s="1">
        <v>4707</v>
      </c>
      <c r="L1940" s="1">
        <v>0</v>
      </c>
      <c r="M1940" s="1">
        <v>0</v>
      </c>
      <c r="N1940" s="1">
        <v>5.4</v>
      </c>
      <c r="O1940" s="1">
        <v>252</v>
      </c>
      <c r="P1940" s="1">
        <v>94</v>
      </c>
      <c r="Q1940" s="9">
        <v>17544812</v>
      </c>
      <c r="R1940" s="3">
        <v>10000000</v>
      </c>
    </row>
    <row r="1941" spans="1:18" x14ac:dyDescent="0.25">
      <c r="A1941" s="1" t="s">
        <v>6587</v>
      </c>
      <c r="B1941" s="2">
        <v>41735</v>
      </c>
      <c r="C1941" s="1" t="s">
        <v>32</v>
      </c>
      <c r="D1941" s="1" t="s">
        <v>9</v>
      </c>
      <c r="E1941" s="1" t="s">
        <v>900</v>
      </c>
      <c r="F1941" s="1" t="s">
        <v>4</v>
      </c>
      <c r="G1941" s="1" t="s">
        <v>92</v>
      </c>
      <c r="H1941" s="1" t="s">
        <v>2984</v>
      </c>
      <c r="I1941" s="1" t="s">
        <v>3347</v>
      </c>
      <c r="J1941" s="1">
        <v>1000</v>
      </c>
      <c r="K1941" s="1">
        <v>2840</v>
      </c>
      <c r="L1941" s="1">
        <v>23</v>
      </c>
      <c r="M1941" s="1">
        <v>0</v>
      </c>
      <c r="N1941" s="1">
        <v>5.2</v>
      </c>
      <c r="O1941" s="1">
        <v>9</v>
      </c>
      <c r="P1941" s="1">
        <v>106</v>
      </c>
      <c r="Q1941" s="9">
        <v>17382982</v>
      </c>
      <c r="R1941" s="3">
        <v>5000000</v>
      </c>
    </row>
    <row r="1942" spans="1:18" x14ac:dyDescent="0.25">
      <c r="A1942" s="1" t="s">
        <v>1459</v>
      </c>
      <c r="B1942" s="2">
        <v>35113</v>
      </c>
      <c r="C1942" s="1" t="s">
        <v>32</v>
      </c>
      <c r="D1942" s="1" t="s">
        <v>77</v>
      </c>
      <c r="E1942" s="1" t="s">
        <v>3</v>
      </c>
      <c r="F1942" s="1" t="s">
        <v>334</v>
      </c>
      <c r="G1942" s="1" t="s">
        <v>84</v>
      </c>
      <c r="H1942" s="1" t="s">
        <v>624</v>
      </c>
      <c r="I1942" s="1" t="s">
        <v>807</v>
      </c>
      <c r="J1942" s="1">
        <v>1000</v>
      </c>
      <c r="K1942" s="1">
        <v>3855</v>
      </c>
      <c r="L1942" s="1">
        <v>23</v>
      </c>
      <c r="M1942" s="1">
        <v>0</v>
      </c>
      <c r="N1942" s="1">
        <v>4.9000000000000004</v>
      </c>
      <c r="O1942" s="1">
        <v>60</v>
      </c>
      <c r="P1942" s="1">
        <v>100</v>
      </c>
      <c r="Q1942" s="9">
        <v>17300889</v>
      </c>
      <c r="R1942" s="3">
        <v>45000000</v>
      </c>
    </row>
    <row r="1943" spans="1:18" x14ac:dyDescent="0.25">
      <c r="A1943" s="1" t="s">
        <v>3749</v>
      </c>
      <c r="B1943" s="2">
        <v>38335</v>
      </c>
      <c r="C1943" s="1" t="s">
        <v>32</v>
      </c>
      <c r="D1943" s="1" t="s">
        <v>20</v>
      </c>
      <c r="E1943" s="1" t="s">
        <v>3</v>
      </c>
      <c r="F1943" s="1" t="s">
        <v>3750</v>
      </c>
      <c r="G1943" s="1" t="s">
        <v>92</v>
      </c>
      <c r="H1943" s="1" t="s">
        <v>1633</v>
      </c>
      <c r="I1943" s="1" t="s">
        <v>3751</v>
      </c>
      <c r="J1943" s="1">
        <v>1000</v>
      </c>
      <c r="K1943" s="1">
        <v>2567</v>
      </c>
      <c r="L1943" s="1">
        <v>64</v>
      </c>
      <c r="M1943" s="1">
        <v>0</v>
      </c>
      <c r="N1943" s="1">
        <v>4.9000000000000004</v>
      </c>
      <c r="O1943" s="1">
        <v>148</v>
      </c>
      <c r="P1943" s="1">
        <v>88</v>
      </c>
      <c r="Q1943" s="9">
        <v>17016190</v>
      </c>
      <c r="R1943" s="3">
        <v>12000000</v>
      </c>
    </row>
    <row r="1944" spans="1:18" x14ac:dyDescent="0.25">
      <c r="A1944" s="1" t="s">
        <v>4113</v>
      </c>
      <c r="B1944" s="2">
        <v>38427</v>
      </c>
      <c r="C1944" s="1" t="s">
        <v>32</v>
      </c>
      <c r="D1944" s="1" t="s">
        <v>2</v>
      </c>
      <c r="E1944" s="1" t="s">
        <v>3</v>
      </c>
      <c r="F1944" s="1" t="s">
        <v>4</v>
      </c>
      <c r="G1944" s="1" t="s">
        <v>92</v>
      </c>
      <c r="H1944" s="1" t="s">
        <v>3349</v>
      </c>
      <c r="I1944" s="1" t="s">
        <v>3350</v>
      </c>
      <c r="J1944" s="1">
        <v>1000</v>
      </c>
      <c r="K1944" s="1">
        <v>3544</v>
      </c>
      <c r="L1944" s="1">
        <v>0</v>
      </c>
      <c r="M1944" s="1">
        <v>0</v>
      </c>
      <c r="N1944" s="1">
        <v>6.9</v>
      </c>
      <c r="O1944" s="1">
        <v>261</v>
      </c>
      <c r="P1944" s="1">
        <v>109</v>
      </c>
      <c r="Q1944" s="9">
        <v>16901126</v>
      </c>
      <c r="R1944" s="3">
        <v>7000000</v>
      </c>
    </row>
    <row r="1945" spans="1:18" x14ac:dyDescent="0.25">
      <c r="A1945" s="1" t="s">
        <v>1057</v>
      </c>
      <c r="B1945" s="2">
        <v>34530</v>
      </c>
      <c r="C1945" s="1" t="s">
        <v>32</v>
      </c>
      <c r="D1945" s="1" t="s">
        <v>40</v>
      </c>
      <c r="E1945" s="1" t="s">
        <v>3</v>
      </c>
      <c r="F1945" s="1" t="s">
        <v>4</v>
      </c>
      <c r="G1945" s="1" t="s">
        <v>84</v>
      </c>
      <c r="H1945" s="1" t="s">
        <v>1058</v>
      </c>
      <c r="I1945" s="1" t="s">
        <v>810</v>
      </c>
      <c r="J1945" s="1">
        <v>1000</v>
      </c>
      <c r="K1945" s="1">
        <v>2949</v>
      </c>
      <c r="L1945" s="1">
        <v>32</v>
      </c>
      <c r="M1945" s="1">
        <v>0</v>
      </c>
      <c r="N1945" s="1">
        <v>5.9</v>
      </c>
      <c r="O1945" s="1">
        <v>22</v>
      </c>
      <c r="P1945" s="1">
        <v>99</v>
      </c>
      <c r="Q1945" s="9">
        <v>16671505</v>
      </c>
      <c r="R1945" s="3">
        <v>50000000</v>
      </c>
    </row>
    <row r="1946" spans="1:18" x14ac:dyDescent="0.25">
      <c r="A1946" s="1" t="s">
        <v>518</v>
      </c>
      <c r="B1946" s="2">
        <v>31758</v>
      </c>
      <c r="C1946" s="1" t="s">
        <v>32</v>
      </c>
      <c r="D1946" s="1" t="s">
        <v>77</v>
      </c>
      <c r="E1946" s="1" t="s">
        <v>3</v>
      </c>
      <c r="F1946" s="1" t="s">
        <v>4</v>
      </c>
      <c r="G1946" s="1" t="s">
        <v>84</v>
      </c>
      <c r="H1946" s="1" t="s">
        <v>479</v>
      </c>
      <c r="I1946" s="1" t="s">
        <v>519</v>
      </c>
      <c r="J1946" s="1">
        <v>1000</v>
      </c>
      <c r="K1946" s="1">
        <v>3000</v>
      </c>
      <c r="L1946" s="1">
        <v>8</v>
      </c>
      <c r="M1946" s="1">
        <v>0</v>
      </c>
      <c r="N1946" s="1">
        <v>4.5999999999999996</v>
      </c>
      <c r="O1946" s="1">
        <v>81</v>
      </c>
      <c r="P1946" s="1">
        <v>110</v>
      </c>
      <c r="Q1946" s="9">
        <v>16295774</v>
      </c>
      <c r="R1946" s="3">
        <v>35000000</v>
      </c>
    </row>
    <row r="1947" spans="1:18" x14ac:dyDescent="0.25">
      <c r="A1947" s="1" t="s">
        <v>2122</v>
      </c>
      <c r="B1947" s="2">
        <v>36317</v>
      </c>
      <c r="C1947" s="1" t="s">
        <v>32</v>
      </c>
      <c r="D1947" s="1" t="s">
        <v>40</v>
      </c>
      <c r="E1947" s="1" t="s">
        <v>3</v>
      </c>
      <c r="F1947" s="1" t="s">
        <v>4</v>
      </c>
      <c r="G1947" s="1" t="s">
        <v>28</v>
      </c>
      <c r="H1947" s="1" t="s">
        <v>2123</v>
      </c>
      <c r="I1947" s="1" t="s">
        <v>2124</v>
      </c>
      <c r="J1947" s="1">
        <v>1000</v>
      </c>
      <c r="K1947" s="1">
        <v>3243</v>
      </c>
      <c r="L1947" s="1">
        <v>25</v>
      </c>
      <c r="M1947" s="1">
        <v>619</v>
      </c>
      <c r="N1947" s="1">
        <v>6.2</v>
      </c>
      <c r="O1947" s="1">
        <v>70</v>
      </c>
      <c r="P1947" s="1">
        <v>87</v>
      </c>
      <c r="Q1947" s="9">
        <v>16290976</v>
      </c>
      <c r="R1947" s="3">
        <v>24000000</v>
      </c>
    </row>
    <row r="1948" spans="1:18" x14ac:dyDescent="0.25">
      <c r="A1948" s="1" t="s">
        <v>5036</v>
      </c>
      <c r="B1948" s="2">
        <v>39617</v>
      </c>
      <c r="C1948" s="1" t="s">
        <v>32</v>
      </c>
      <c r="D1948" s="1" t="s">
        <v>20</v>
      </c>
      <c r="E1948" s="1" t="s">
        <v>3</v>
      </c>
      <c r="F1948" s="1" t="s">
        <v>4</v>
      </c>
      <c r="G1948" s="1" t="s">
        <v>132</v>
      </c>
      <c r="H1948" s="1" t="s">
        <v>4547</v>
      </c>
      <c r="I1948" s="1" t="s">
        <v>5037</v>
      </c>
      <c r="J1948" s="1">
        <v>1000</v>
      </c>
      <c r="K1948" s="1">
        <v>6212</v>
      </c>
      <c r="L1948" s="1">
        <v>0</v>
      </c>
      <c r="M1948" s="1">
        <v>1000</v>
      </c>
      <c r="N1948" s="1">
        <v>6.1</v>
      </c>
      <c r="O1948" s="1">
        <v>131</v>
      </c>
      <c r="P1948" s="1">
        <v>120</v>
      </c>
      <c r="Q1948" s="9">
        <v>16284360</v>
      </c>
      <c r="R1948" s="3">
        <v>21000000</v>
      </c>
    </row>
    <row r="1949" spans="1:18" x14ac:dyDescent="0.25">
      <c r="A1949" s="1" t="s">
        <v>4141</v>
      </c>
      <c r="B1949" s="2">
        <v>38376</v>
      </c>
      <c r="C1949" s="1" t="s">
        <v>32</v>
      </c>
      <c r="D1949" s="1" t="s">
        <v>20</v>
      </c>
      <c r="E1949" s="1" t="s">
        <v>3</v>
      </c>
      <c r="F1949" s="1" t="s">
        <v>4</v>
      </c>
      <c r="G1949" s="1" t="s">
        <v>84</v>
      </c>
      <c r="H1949" s="1" t="s">
        <v>4142</v>
      </c>
      <c r="I1949" s="1" t="s">
        <v>3551</v>
      </c>
      <c r="J1949" s="1">
        <v>1000</v>
      </c>
      <c r="K1949" s="1">
        <v>4789</v>
      </c>
      <c r="L1949" s="1">
        <v>15</v>
      </c>
      <c r="M1949" s="1">
        <v>767</v>
      </c>
      <c r="N1949" s="1">
        <v>5.5</v>
      </c>
      <c r="O1949" s="1">
        <v>65</v>
      </c>
      <c r="P1949" s="1">
        <v>100</v>
      </c>
      <c r="Q1949" s="9">
        <v>16247775</v>
      </c>
      <c r="R1949" s="3">
        <v>25000000</v>
      </c>
    </row>
    <row r="1950" spans="1:18" x14ac:dyDescent="0.25">
      <c r="A1950" s="1" t="s">
        <v>2778</v>
      </c>
      <c r="B1950" s="2">
        <v>36898</v>
      </c>
      <c r="C1950" s="1" t="s">
        <v>32</v>
      </c>
      <c r="D1950" s="1" t="s">
        <v>9</v>
      </c>
      <c r="E1950" s="1" t="s">
        <v>3</v>
      </c>
      <c r="F1950" s="1" t="s">
        <v>4</v>
      </c>
      <c r="G1950" s="1" t="s">
        <v>92</v>
      </c>
      <c r="H1950" s="1" t="s">
        <v>2779</v>
      </c>
      <c r="I1950" s="1" t="s">
        <v>2780</v>
      </c>
      <c r="J1950" s="1">
        <v>1000</v>
      </c>
      <c r="K1950" s="1">
        <v>3300</v>
      </c>
      <c r="L1950" s="1">
        <v>596</v>
      </c>
      <c r="M1950" s="1">
        <v>0</v>
      </c>
      <c r="N1950" s="1">
        <v>6.2</v>
      </c>
      <c r="O1950" s="1">
        <v>92</v>
      </c>
      <c r="P1950" s="1">
        <v>95</v>
      </c>
      <c r="Q1950" s="9">
        <v>16017403</v>
      </c>
      <c r="R1950" s="3">
        <v>5000000</v>
      </c>
    </row>
    <row r="1951" spans="1:18" x14ac:dyDescent="0.25">
      <c r="A1951" s="1" t="s">
        <v>2550</v>
      </c>
      <c r="B1951" s="2">
        <v>36565</v>
      </c>
      <c r="C1951" s="1" t="s">
        <v>32</v>
      </c>
      <c r="D1951" s="1" t="s">
        <v>40</v>
      </c>
      <c r="E1951" s="1" t="s">
        <v>3</v>
      </c>
      <c r="F1951" s="1" t="s">
        <v>83</v>
      </c>
      <c r="G1951" s="1" t="s">
        <v>28</v>
      </c>
      <c r="H1951" s="1" t="s">
        <v>1486</v>
      </c>
      <c r="I1951" s="1" t="s">
        <v>2551</v>
      </c>
      <c r="J1951" s="1">
        <v>1000</v>
      </c>
      <c r="K1951" s="1">
        <v>2429</v>
      </c>
      <c r="L1951" s="1">
        <v>2</v>
      </c>
      <c r="M1951" s="1">
        <v>663</v>
      </c>
      <c r="N1951" s="1">
        <v>3.6</v>
      </c>
      <c r="O1951" s="1">
        <v>47</v>
      </c>
      <c r="P1951" s="1">
        <v>85</v>
      </c>
      <c r="Q1951" s="9">
        <v>15911333</v>
      </c>
      <c r="R1951" s="3">
        <v>19000000</v>
      </c>
    </row>
    <row r="1952" spans="1:18" x14ac:dyDescent="0.25">
      <c r="A1952" s="1" t="s">
        <v>4981</v>
      </c>
      <c r="B1952" s="2">
        <v>39672</v>
      </c>
      <c r="C1952" s="1" t="s">
        <v>32</v>
      </c>
      <c r="D1952" s="1" t="s">
        <v>2</v>
      </c>
      <c r="E1952" s="1" t="s">
        <v>3</v>
      </c>
      <c r="F1952" s="1" t="s">
        <v>4</v>
      </c>
      <c r="G1952" s="1" t="s">
        <v>92</v>
      </c>
      <c r="H1952" s="1" t="s">
        <v>4982</v>
      </c>
      <c r="I1952" s="1" t="s">
        <v>2252</v>
      </c>
      <c r="J1952" s="1">
        <v>1000</v>
      </c>
      <c r="K1952" s="1">
        <v>5101</v>
      </c>
      <c r="L1952" s="1">
        <v>149</v>
      </c>
      <c r="M1952" s="1">
        <v>0</v>
      </c>
      <c r="N1952" s="1">
        <v>6.7</v>
      </c>
      <c r="O1952" s="1">
        <v>154</v>
      </c>
      <c r="P1952" s="1">
        <v>130</v>
      </c>
      <c r="Q1952" s="9">
        <v>15709385</v>
      </c>
      <c r="R1952" s="3">
        <v>30000000</v>
      </c>
    </row>
    <row r="1953" spans="1:18" x14ac:dyDescent="0.25">
      <c r="A1953" s="1" t="s">
        <v>613</v>
      </c>
      <c r="B1953" s="2">
        <v>32019</v>
      </c>
      <c r="C1953" s="1" t="s">
        <v>32</v>
      </c>
      <c r="D1953" s="1" t="s">
        <v>77</v>
      </c>
      <c r="E1953" s="1" t="s">
        <v>3</v>
      </c>
      <c r="F1953" s="1" t="s">
        <v>83</v>
      </c>
      <c r="G1953" s="1" t="s">
        <v>84</v>
      </c>
      <c r="H1953" s="1" t="s">
        <v>614</v>
      </c>
      <c r="I1953" s="1" t="s">
        <v>615</v>
      </c>
      <c r="J1953" s="1">
        <v>1000</v>
      </c>
      <c r="K1953" s="1">
        <v>3007</v>
      </c>
      <c r="L1953" s="1">
        <v>22</v>
      </c>
      <c r="M1953" s="1">
        <v>1000</v>
      </c>
      <c r="N1953" s="1">
        <v>3.6</v>
      </c>
      <c r="O1953" s="1">
        <v>94</v>
      </c>
      <c r="P1953" s="1">
        <v>134</v>
      </c>
      <c r="Q1953" s="9">
        <v>15681020</v>
      </c>
      <c r="R1953" s="3">
        <v>17000000</v>
      </c>
    </row>
    <row r="1954" spans="1:18" x14ac:dyDescent="0.25">
      <c r="A1954" s="1" t="s">
        <v>1461</v>
      </c>
      <c r="B1954" s="2">
        <v>35386</v>
      </c>
      <c r="C1954" s="1" t="s">
        <v>32</v>
      </c>
      <c r="D1954" s="1" t="s">
        <v>315</v>
      </c>
      <c r="E1954" s="1" t="s">
        <v>3</v>
      </c>
      <c r="F1954" s="1" t="s">
        <v>4</v>
      </c>
      <c r="G1954" s="1" t="s">
        <v>92</v>
      </c>
      <c r="H1954" s="1" t="s">
        <v>1058</v>
      </c>
      <c r="I1954" s="1" t="s">
        <v>655</v>
      </c>
      <c r="J1954" s="1">
        <v>1000</v>
      </c>
      <c r="K1954" s="1">
        <v>2777</v>
      </c>
      <c r="L1954" s="1">
        <v>85</v>
      </c>
      <c r="M1954" s="1">
        <v>0</v>
      </c>
      <c r="N1954" s="1">
        <v>5.7</v>
      </c>
      <c r="O1954" s="1">
        <v>73</v>
      </c>
      <c r="P1954" s="1">
        <v>93</v>
      </c>
      <c r="Q1954" s="9">
        <v>15171475</v>
      </c>
      <c r="R1954" s="3">
        <v>8500000</v>
      </c>
    </row>
    <row r="1955" spans="1:18" x14ac:dyDescent="0.25">
      <c r="A1955" s="1" t="s">
        <v>4780</v>
      </c>
      <c r="B1955" s="2">
        <v>39177</v>
      </c>
      <c r="C1955" s="1" t="s">
        <v>32</v>
      </c>
      <c r="D1955" s="1" t="s">
        <v>365</v>
      </c>
      <c r="E1955" s="1" t="s">
        <v>3</v>
      </c>
      <c r="F1955" s="1" t="s">
        <v>4</v>
      </c>
      <c r="G1955" s="1" t="s">
        <v>132</v>
      </c>
      <c r="H1955" s="1" t="s">
        <v>3136</v>
      </c>
      <c r="I1955" s="1" t="s">
        <v>3631</v>
      </c>
      <c r="J1955" s="1">
        <v>1000</v>
      </c>
      <c r="K1955" s="1">
        <v>2323</v>
      </c>
      <c r="L1955" s="1">
        <v>101</v>
      </c>
      <c r="M1955" s="1">
        <v>0</v>
      </c>
      <c r="N1955" s="1">
        <v>5.9</v>
      </c>
      <c r="O1955" s="1">
        <v>232</v>
      </c>
      <c r="P1955" s="1">
        <v>99</v>
      </c>
      <c r="Q1955" s="9">
        <v>15071514</v>
      </c>
      <c r="R1955" s="3">
        <v>80000000</v>
      </c>
    </row>
    <row r="1956" spans="1:18" x14ac:dyDescent="0.25">
      <c r="A1956" s="1" t="s">
        <v>680</v>
      </c>
      <c r="B1956" s="2">
        <v>32475</v>
      </c>
      <c r="C1956" s="1" t="s">
        <v>32</v>
      </c>
      <c r="D1956" s="1" t="s">
        <v>91</v>
      </c>
      <c r="E1956" s="1" t="s">
        <v>3</v>
      </c>
      <c r="F1956" s="1" t="s">
        <v>4</v>
      </c>
      <c r="G1956" s="1" t="s">
        <v>132</v>
      </c>
      <c r="H1956" s="1" t="s">
        <v>273</v>
      </c>
      <c r="I1956" s="1" t="s">
        <v>681</v>
      </c>
      <c r="J1956" s="1">
        <v>1000</v>
      </c>
      <c r="K1956" s="1">
        <v>3827</v>
      </c>
      <c r="L1956" s="1">
        <v>17</v>
      </c>
      <c r="M1956" s="1">
        <v>616</v>
      </c>
      <c r="N1956" s="1">
        <v>4.5</v>
      </c>
      <c r="O1956" s="1">
        <v>66</v>
      </c>
      <c r="P1956" s="1">
        <v>98</v>
      </c>
      <c r="Q1956" s="9">
        <v>14114488</v>
      </c>
      <c r="R1956" s="3">
        <v>10500000</v>
      </c>
    </row>
    <row r="1957" spans="1:18" x14ac:dyDescent="0.25">
      <c r="A1957" s="1" t="s">
        <v>2085</v>
      </c>
      <c r="B1957" s="2">
        <v>36246</v>
      </c>
      <c r="C1957" s="1" t="s">
        <v>32</v>
      </c>
      <c r="D1957" s="1" t="s">
        <v>2</v>
      </c>
      <c r="E1957" s="1" t="s">
        <v>3</v>
      </c>
      <c r="F1957" s="1" t="s">
        <v>4</v>
      </c>
      <c r="G1957" s="1" t="s">
        <v>92</v>
      </c>
      <c r="H1957" s="1" t="s">
        <v>1944</v>
      </c>
      <c r="I1957" s="1" t="s">
        <v>2086</v>
      </c>
      <c r="J1957" s="1">
        <v>1000</v>
      </c>
      <c r="K1957" s="1">
        <v>4837</v>
      </c>
      <c r="L1957" s="1">
        <v>48</v>
      </c>
      <c r="M1957" s="1">
        <v>375</v>
      </c>
      <c r="N1957" s="1">
        <v>6.1</v>
      </c>
      <c r="O1957" s="1">
        <v>28</v>
      </c>
      <c r="P1957" s="1">
        <v>95</v>
      </c>
      <c r="Q1957" s="9">
        <v>14003141</v>
      </c>
      <c r="R1957" s="3">
        <v>7000000</v>
      </c>
    </row>
    <row r="1958" spans="1:18" x14ac:dyDescent="0.25">
      <c r="A1958" s="1" t="s">
        <v>1084</v>
      </c>
      <c r="B1958" s="2">
        <v>34594</v>
      </c>
      <c r="C1958" s="1" t="s">
        <v>32</v>
      </c>
      <c r="D1958" s="1" t="s">
        <v>77</v>
      </c>
      <c r="E1958" s="1" t="s">
        <v>3</v>
      </c>
      <c r="F1958" s="1" t="s">
        <v>338</v>
      </c>
      <c r="G1958" s="1" t="s">
        <v>132</v>
      </c>
      <c r="H1958" s="1" t="s">
        <v>516</v>
      </c>
      <c r="I1958" s="1" t="s">
        <v>1085</v>
      </c>
      <c r="J1958" s="1">
        <v>1000</v>
      </c>
      <c r="K1958" s="1">
        <v>2960</v>
      </c>
      <c r="L1958" s="1">
        <v>5</v>
      </c>
      <c r="M1958" s="1">
        <v>319</v>
      </c>
      <c r="N1958" s="1">
        <v>4.3</v>
      </c>
      <c r="O1958" s="1">
        <v>32</v>
      </c>
      <c r="P1958" s="1">
        <v>99</v>
      </c>
      <c r="Q1958" s="9">
        <v>13829734</v>
      </c>
      <c r="R1958" s="3">
        <v>26000000</v>
      </c>
    </row>
    <row r="1959" spans="1:18" x14ac:dyDescent="0.25">
      <c r="A1959" s="1" t="s">
        <v>5624</v>
      </c>
      <c r="B1959" s="2">
        <v>40186</v>
      </c>
      <c r="C1959" s="1" t="s">
        <v>32</v>
      </c>
      <c r="D1959" s="1" t="s">
        <v>77</v>
      </c>
      <c r="E1959" s="1" t="s">
        <v>3</v>
      </c>
      <c r="F1959" s="1" t="s">
        <v>4</v>
      </c>
      <c r="G1959" s="1" t="s">
        <v>92</v>
      </c>
      <c r="H1959" s="1" t="s">
        <v>2995</v>
      </c>
      <c r="I1959" s="1" t="s">
        <v>5625</v>
      </c>
      <c r="J1959" s="1">
        <v>1000</v>
      </c>
      <c r="K1959" s="1">
        <v>2925</v>
      </c>
      <c r="L1959" s="1">
        <v>238</v>
      </c>
      <c r="M1959" s="1">
        <v>12000</v>
      </c>
      <c r="N1959" s="1">
        <v>6.3</v>
      </c>
      <c r="O1959" s="1">
        <v>197</v>
      </c>
      <c r="P1959" s="1">
        <v>119</v>
      </c>
      <c r="Q1959" s="9">
        <v>13763130</v>
      </c>
      <c r="R1959" s="3">
        <v>32000000</v>
      </c>
    </row>
    <row r="1960" spans="1:18" x14ac:dyDescent="0.25">
      <c r="A1960" s="1" t="s">
        <v>3054</v>
      </c>
      <c r="B1960" s="2">
        <v>37620</v>
      </c>
      <c r="C1960" s="1" t="s">
        <v>32</v>
      </c>
      <c r="D1960" s="1" t="s">
        <v>40</v>
      </c>
      <c r="E1960" s="1" t="s">
        <v>3</v>
      </c>
      <c r="F1960" s="1" t="s">
        <v>4</v>
      </c>
      <c r="G1960" s="1" t="s">
        <v>84</v>
      </c>
      <c r="H1960" s="1" t="s">
        <v>1126</v>
      </c>
      <c r="I1960" s="1" t="s">
        <v>3055</v>
      </c>
      <c r="J1960" s="1">
        <v>1000</v>
      </c>
      <c r="K1960" s="1">
        <v>3752</v>
      </c>
      <c r="L1960" s="1">
        <v>14</v>
      </c>
      <c r="M1960" s="1">
        <v>227</v>
      </c>
      <c r="N1960" s="1">
        <v>5.9</v>
      </c>
      <c r="O1960" s="1">
        <v>33</v>
      </c>
      <c r="P1960" s="1">
        <v>76</v>
      </c>
      <c r="Q1960" s="9">
        <v>13684949</v>
      </c>
      <c r="R1960" s="3">
        <v>3000000</v>
      </c>
    </row>
    <row r="1961" spans="1:18" x14ac:dyDescent="0.25">
      <c r="A1961" s="1" t="s">
        <v>1066</v>
      </c>
      <c r="B1961" s="2">
        <v>34382</v>
      </c>
      <c r="C1961" s="1" t="s">
        <v>32</v>
      </c>
      <c r="D1961" s="1" t="s">
        <v>20</v>
      </c>
      <c r="E1961" s="1" t="s">
        <v>3</v>
      </c>
      <c r="F1961" s="1" t="s">
        <v>4</v>
      </c>
      <c r="G1961" s="1" t="s">
        <v>132</v>
      </c>
      <c r="H1961" s="1" t="s">
        <v>1067</v>
      </c>
      <c r="I1961" s="1" t="s">
        <v>539</v>
      </c>
      <c r="J1961" s="1">
        <v>1000</v>
      </c>
      <c r="K1961" s="1">
        <v>3267</v>
      </c>
      <c r="L1961" s="1">
        <v>0</v>
      </c>
      <c r="M1961" s="1">
        <v>905</v>
      </c>
      <c r="N1961" s="1">
        <v>6.9</v>
      </c>
      <c r="O1961" s="1">
        <v>25</v>
      </c>
      <c r="P1961" s="1">
        <v>115</v>
      </c>
      <c r="Q1961" s="9">
        <v>13640000</v>
      </c>
      <c r="R1961" s="3">
        <v>14000000</v>
      </c>
    </row>
    <row r="1962" spans="1:18" x14ac:dyDescent="0.25">
      <c r="A1962" s="1" t="s">
        <v>2906</v>
      </c>
      <c r="B1962" s="2">
        <v>37114</v>
      </c>
      <c r="C1962" s="1" t="s">
        <v>32</v>
      </c>
      <c r="D1962" s="1" t="s">
        <v>20</v>
      </c>
      <c r="E1962" s="1" t="s">
        <v>3</v>
      </c>
      <c r="F1962" s="1" t="s">
        <v>4</v>
      </c>
      <c r="G1962" s="1" t="s">
        <v>92</v>
      </c>
      <c r="H1962" s="1" t="s">
        <v>2902</v>
      </c>
      <c r="I1962" s="1" t="s">
        <v>2907</v>
      </c>
      <c r="J1962" s="1">
        <v>1000</v>
      </c>
      <c r="K1962" s="1">
        <v>2729</v>
      </c>
      <c r="L1962" s="1">
        <v>5</v>
      </c>
      <c r="M1962" s="1">
        <v>449</v>
      </c>
      <c r="N1962" s="1">
        <v>5.3</v>
      </c>
      <c r="O1962" s="1">
        <v>75</v>
      </c>
      <c r="P1962" s="1">
        <v>95</v>
      </c>
      <c r="Q1962" s="9">
        <v>13558739</v>
      </c>
      <c r="R1962" s="3">
        <v>11000000</v>
      </c>
    </row>
    <row r="1963" spans="1:18" x14ac:dyDescent="0.25">
      <c r="A1963" s="1" t="s">
        <v>1061</v>
      </c>
      <c r="B1963" s="2">
        <v>34563</v>
      </c>
      <c r="C1963" s="1" t="s">
        <v>32</v>
      </c>
      <c r="D1963" s="1" t="s">
        <v>20</v>
      </c>
      <c r="E1963" s="1" t="s">
        <v>3</v>
      </c>
      <c r="F1963" s="1" t="s">
        <v>4</v>
      </c>
      <c r="G1963" s="1" t="s">
        <v>92</v>
      </c>
      <c r="H1963" s="1" t="s">
        <v>614</v>
      </c>
      <c r="I1963" s="1" t="s">
        <v>242</v>
      </c>
      <c r="J1963" s="1">
        <v>1000</v>
      </c>
      <c r="K1963" s="1">
        <v>4302</v>
      </c>
      <c r="L1963" s="1">
        <v>11000</v>
      </c>
      <c r="M1963" s="1">
        <v>979</v>
      </c>
      <c r="N1963" s="1">
        <v>7.5</v>
      </c>
      <c r="O1963" s="1">
        <v>67</v>
      </c>
      <c r="P1963" s="1">
        <v>98</v>
      </c>
      <c r="Q1963" s="9">
        <v>13383737</v>
      </c>
      <c r="R1963" s="3">
        <v>20000000</v>
      </c>
    </row>
    <row r="1964" spans="1:18" x14ac:dyDescent="0.25">
      <c r="A1964" s="1" t="s">
        <v>5064</v>
      </c>
      <c r="B1964" s="2">
        <v>39593</v>
      </c>
      <c r="C1964" s="1" t="s">
        <v>32</v>
      </c>
      <c r="D1964" s="1" t="s">
        <v>9</v>
      </c>
      <c r="E1964" s="1" t="s">
        <v>3</v>
      </c>
      <c r="F1964" s="1" t="s">
        <v>4</v>
      </c>
      <c r="G1964" s="1" t="s">
        <v>132</v>
      </c>
      <c r="H1964" s="1" t="s">
        <v>5065</v>
      </c>
      <c r="I1964" s="1" t="s">
        <v>5066</v>
      </c>
      <c r="J1964" s="1">
        <v>1000</v>
      </c>
      <c r="K1964" s="1">
        <v>4856</v>
      </c>
      <c r="L1964" s="1">
        <v>7</v>
      </c>
      <c r="M1964" s="1">
        <v>562</v>
      </c>
      <c r="N1964" s="1">
        <v>3.8</v>
      </c>
      <c r="O1964" s="1">
        <v>74</v>
      </c>
      <c r="P1964" s="1">
        <v>82</v>
      </c>
      <c r="Q1964" s="9">
        <v>13350177</v>
      </c>
      <c r="R1964" s="3">
        <v>5000000</v>
      </c>
    </row>
    <row r="1965" spans="1:18" x14ac:dyDescent="0.25">
      <c r="A1965" s="1" t="s">
        <v>1808</v>
      </c>
      <c r="B1965" s="2">
        <v>35801</v>
      </c>
      <c r="C1965" s="1" t="s">
        <v>32</v>
      </c>
      <c r="D1965" s="1" t="s">
        <v>20</v>
      </c>
      <c r="E1965" s="1" t="s">
        <v>3</v>
      </c>
      <c r="F1965" s="1" t="s">
        <v>4</v>
      </c>
      <c r="G1965" s="1" t="s">
        <v>92</v>
      </c>
      <c r="H1965" s="1" t="s">
        <v>1038</v>
      </c>
      <c r="I1965" s="1" t="s">
        <v>1809</v>
      </c>
      <c r="J1965" s="1">
        <v>1000</v>
      </c>
      <c r="K1965" s="1">
        <v>3250</v>
      </c>
      <c r="L1965" s="1">
        <v>98</v>
      </c>
      <c r="M1965" s="1">
        <v>242</v>
      </c>
      <c r="N1965" s="1">
        <v>6.6</v>
      </c>
      <c r="O1965" s="1">
        <v>24</v>
      </c>
      <c r="P1965" s="1">
        <v>100</v>
      </c>
      <c r="Q1965" s="9">
        <v>12902790</v>
      </c>
      <c r="R1965" s="3">
        <v>12000000</v>
      </c>
    </row>
    <row r="1966" spans="1:18" x14ac:dyDescent="0.25">
      <c r="A1966" s="1" t="s">
        <v>2384</v>
      </c>
      <c r="B1966" s="2">
        <v>36651</v>
      </c>
      <c r="C1966" s="1" t="s">
        <v>32</v>
      </c>
      <c r="D1966" s="1" t="s">
        <v>77</v>
      </c>
      <c r="E1966" s="1" t="s">
        <v>3</v>
      </c>
      <c r="F1966" s="1" t="s">
        <v>4</v>
      </c>
      <c r="G1966" s="1" t="s">
        <v>92</v>
      </c>
      <c r="H1966" s="1" t="s">
        <v>516</v>
      </c>
      <c r="I1966" s="1" t="s">
        <v>2385</v>
      </c>
      <c r="J1966" s="1">
        <v>1000</v>
      </c>
      <c r="K1966" s="1">
        <v>2764</v>
      </c>
      <c r="L1966" s="1">
        <v>36</v>
      </c>
      <c r="M1966" s="1">
        <v>356</v>
      </c>
      <c r="N1966" s="1">
        <v>4.5999999999999996</v>
      </c>
      <c r="O1966" s="1">
        <v>90</v>
      </c>
      <c r="P1966" s="1">
        <v>101</v>
      </c>
      <c r="Q1966" s="9">
        <v>12801190</v>
      </c>
      <c r="R1966" s="3">
        <v>15000000</v>
      </c>
    </row>
    <row r="1967" spans="1:18" x14ac:dyDescent="0.25">
      <c r="A1967" s="1" t="s">
        <v>3243</v>
      </c>
      <c r="B1967" s="2">
        <v>37559</v>
      </c>
      <c r="C1967" s="1" t="s">
        <v>32</v>
      </c>
      <c r="D1967" s="1" t="s">
        <v>91</v>
      </c>
      <c r="E1967" s="1" t="s">
        <v>3</v>
      </c>
      <c r="F1967" s="1" t="s">
        <v>4</v>
      </c>
      <c r="G1967" s="1" t="s">
        <v>132</v>
      </c>
      <c r="H1967" s="1" t="s">
        <v>3244</v>
      </c>
      <c r="I1967" s="1" t="s">
        <v>998</v>
      </c>
      <c r="J1967" s="1">
        <v>1000</v>
      </c>
      <c r="K1967" s="1">
        <v>4060</v>
      </c>
      <c r="L1967" s="1">
        <v>11</v>
      </c>
      <c r="M1967" s="1">
        <v>814</v>
      </c>
      <c r="N1967" s="1">
        <v>4.8</v>
      </c>
      <c r="O1967" s="1">
        <v>81</v>
      </c>
      <c r="P1967" s="1">
        <v>89</v>
      </c>
      <c r="Q1967" s="9">
        <v>12693621</v>
      </c>
      <c r="R1967" s="3">
        <v>17000000</v>
      </c>
    </row>
    <row r="1968" spans="1:18" x14ac:dyDescent="0.25">
      <c r="A1968" s="1" t="s">
        <v>2709</v>
      </c>
      <c r="B1968" s="2">
        <v>36896</v>
      </c>
      <c r="C1968" s="1" t="s">
        <v>32</v>
      </c>
      <c r="D1968" s="1" t="s">
        <v>77</v>
      </c>
      <c r="E1968" s="1" t="s">
        <v>3</v>
      </c>
      <c r="F1968" s="1" t="s">
        <v>4</v>
      </c>
      <c r="G1968" s="1" t="s">
        <v>92</v>
      </c>
      <c r="H1968" s="1" t="s">
        <v>2710</v>
      </c>
      <c r="I1968" s="1" t="s">
        <v>2711</v>
      </c>
      <c r="J1968" s="1">
        <v>1000</v>
      </c>
      <c r="K1968" s="1">
        <v>3050</v>
      </c>
      <c r="L1968" s="1">
        <v>52</v>
      </c>
      <c r="M1968" s="1">
        <v>0</v>
      </c>
      <c r="N1968" s="1">
        <v>4.4000000000000004</v>
      </c>
      <c r="O1968" s="1">
        <v>205</v>
      </c>
      <c r="P1968" s="1">
        <v>85</v>
      </c>
      <c r="Q1968" s="9">
        <v>12610731</v>
      </c>
      <c r="R1968" s="3">
        <v>11000000</v>
      </c>
    </row>
    <row r="1969" spans="1:18" x14ac:dyDescent="0.25">
      <c r="A1969" s="1" t="s">
        <v>3348</v>
      </c>
      <c r="B1969" s="2">
        <v>37642</v>
      </c>
      <c r="C1969" s="1" t="s">
        <v>1</v>
      </c>
      <c r="D1969" s="1" t="s">
        <v>91</v>
      </c>
      <c r="E1969" s="1" t="s">
        <v>3</v>
      </c>
      <c r="F1969" s="1" t="s">
        <v>4</v>
      </c>
      <c r="G1969" s="1" t="s">
        <v>92</v>
      </c>
      <c r="H1969" s="1" t="s">
        <v>3349</v>
      </c>
      <c r="I1969" s="1" t="s">
        <v>3350</v>
      </c>
      <c r="J1969" s="1">
        <v>1000</v>
      </c>
      <c r="K1969" s="1">
        <v>2444</v>
      </c>
      <c r="L1969" s="1">
        <v>0</v>
      </c>
      <c r="M1969" s="1">
        <v>0</v>
      </c>
      <c r="N1969" s="1">
        <v>6</v>
      </c>
      <c r="O1969" s="1">
        <v>202</v>
      </c>
      <c r="P1969" s="1">
        <v>105</v>
      </c>
      <c r="Q1969" s="9">
        <v>12583510</v>
      </c>
      <c r="R1969" s="3">
        <v>7000000</v>
      </c>
    </row>
    <row r="1970" spans="1:18" x14ac:dyDescent="0.25">
      <c r="A1970" s="1" t="s">
        <v>2446</v>
      </c>
      <c r="B1970" s="2">
        <v>36674</v>
      </c>
      <c r="C1970" s="1" t="s">
        <v>32</v>
      </c>
      <c r="D1970" s="1" t="s">
        <v>20</v>
      </c>
      <c r="E1970" s="1" t="s">
        <v>3</v>
      </c>
      <c r="F1970" s="1" t="s">
        <v>4</v>
      </c>
      <c r="G1970" s="1" t="s">
        <v>132</v>
      </c>
      <c r="H1970" s="1" t="s">
        <v>1333</v>
      </c>
      <c r="I1970" s="1" t="s">
        <v>2259</v>
      </c>
      <c r="J1970" s="1">
        <v>1000</v>
      </c>
      <c r="K1970" s="1">
        <v>4971</v>
      </c>
      <c r="L1970" s="1">
        <v>48</v>
      </c>
      <c r="M1970" s="1">
        <v>650</v>
      </c>
      <c r="N1970" s="1">
        <v>5.3</v>
      </c>
      <c r="O1970" s="1">
        <v>51</v>
      </c>
      <c r="P1970" s="1">
        <v>107</v>
      </c>
      <c r="Q1970" s="9">
        <v>12372410</v>
      </c>
      <c r="R1970" s="3">
        <v>24000000</v>
      </c>
    </row>
    <row r="1971" spans="1:18" x14ac:dyDescent="0.25">
      <c r="A1971" s="1" t="s">
        <v>3633</v>
      </c>
      <c r="B1971" s="2">
        <v>38106</v>
      </c>
      <c r="C1971" s="1" t="s">
        <v>32</v>
      </c>
      <c r="D1971" s="1" t="s">
        <v>20</v>
      </c>
      <c r="E1971" s="1" t="s">
        <v>3</v>
      </c>
      <c r="F1971" s="1" t="s">
        <v>4</v>
      </c>
      <c r="G1971" s="1" t="s">
        <v>132</v>
      </c>
      <c r="H1971" s="1" t="s">
        <v>2024</v>
      </c>
      <c r="I1971" s="1" t="s">
        <v>370</v>
      </c>
      <c r="J1971" s="1">
        <v>1000</v>
      </c>
      <c r="K1971" s="1">
        <v>1189</v>
      </c>
      <c r="L1971" s="1">
        <v>272</v>
      </c>
      <c r="M1971" s="1">
        <v>713</v>
      </c>
      <c r="N1971" s="1">
        <v>4.8</v>
      </c>
      <c r="O1971" s="1">
        <v>76</v>
      </c>
      <c r="P1971" s="1">
        <v>99</v>
      </c>
      <c r="Q1971" s="9">
        <v>12181484</v>
      </c>
      <c r="R1971" s="3">
        <v>40000000</v>
      </c>
    </row>
    <row r="1972" spans="1:18" x14ac:dyDescent="0.25">
      <c r="A1972" s="1" t="s">
        <v>5356</v>
      </c>
      <c r="B1972" s="2">
        <v>40118</v>
      </c>
      <c r="C1972" s="1" t="s">
        <v>32</v>
      </c>
      <c r="D1972" s="1" t="s">
        <v>91</v>
      </c>
      <c r="E1972" s="1" t="s">
        <v>3</v>
      </c>
      <c r="F1972" s="1" t="s">
        <v>4</v>
      </c>
      <c r="G1972" s="1" t="s">
        <v>92</v>
      </c>
      <c r="H1972" s="1" t="s">
        <v>3923</v>
      </c>
      <c r="I1972" s="1" t="s">
        <v>5357</v>
      </c>
      <c r="J1972" s="1">
        <v>1000</v>
      </c>
      <c r="K1972" s="1">
        <v>3142</v>
      </c>
      <c r="L1972" s="1">
        <v>10</v>
      </c>
      <c r="M1972" s="1">
        <v>0</v>
      </c>
      <c r="N1972" s="1">
        <v>5.0999999999999996</v>
      </c>
      <c r="O1972" s="1">
        <v>167</v>
      </c>
      <c r="P1972" s="1">
        <v>101</v>
      </c>
      <c r="Q1972" s="9">
        <v>11956207</v>
      </c>
      <c r="R1972" s="3">
        <v>16000000</v>
      </c>
    </row>
    <row r="1973" spans="1:18" x14ac:dyDescent="0.25">
      <c r="A1973" s="1" t="s">
        <v>1253</v>
      </c>
      <c r="B1973" s="2">
        <v>35026</v>
      </c>
      <c r="C1973" s="1" t="s">
        <v>32</v>
      </c>
      <c r="D1973" s="1" t="s">
        <v>20</v>
      </c>
      <c r="E1973" s="1" t="s">
        <v>3</v>
      </c>
      <c r="F1973" s="1" t="s">
        <v>4</v>
      </c>
      <c r="G1973" s="1" t="s">
        <v>92</v>
      </c>
      <c r="H1973" s="1" t="s">
        <v>730</v>
      </c>
      <c r="I1973" s="1" t="s">
        <v>1254</v>
      </c>
      <c r="J1973" s="1">
        <v>1000</v>
      </c>
      <c r="K1973" s="1">
        <v>3221</v>
      </c>
      <c r="L1973" s="1">
        <v>38</v>
      </c>
      <c r="M1973" s="1">
        <v>985</v>
      </c>
      <c r="N1973" s="1">
        <v>6.1</v>
      </c>
      <c r="O1973" s="1">
        <v>25</v>
      </c>
      <c r="P1973" s="1">
        <v>98</v>
      </c>
      <c r="Q1973" s="9">
        <v>11797927</v>
      </c>
      <c r="R1973" s="3">
        <v>6000000</v>
      </c>
    </row>
    <row r="1974" spans="1:18" x14ac:dyDescent="0.25">
      <c r="A1974" s="1" t="s">
        <v>2177</v>
      </c>
      <c r="B1974" s="2">
        <v>36322</v>
      </c>
      <c r="C1974" s="1" t="s">
        <v>32</v>
      </c>
      <c r="D1974" s="1" t="s">
        <v>40</v>
      </c>
      <c r="E1974" s="1" t="s">
        <v>3</v>
      </c>
      <c r="F1974" s="1" t="s">
        <v>4</v>
      </c>
      <c r="G1974" s="1" t="s">
        <v>28</v>
      </c>
      <c r="H1974" s="1" t="s">
        <v>838</v>
      </c>
      <c r="I1974" s="1" t="s">
        <v>2178</v>
      </c>
      <c r="J1974" s="1">
        <v>1000</v>
      </c>
      <c r="K1974" s="1">
        <v>2020</v>
      </c>
      <c r="L1974" s="1">
        <v>11</v>
      </c>
      <c r="M1974" s="1">
        <v>339</v>
      </c>
      <c r="N1974" s="1">
        <v>5.8</v>
      </c>
      <c r="O1974" s="1">
        <v>44</v>
      </c>
      <c r="P1974" s="1">
        <v>73</v>
      </c>
      <c r="Q1974" s="9">
        <v>11634458</v>
      </c>
      <c r="R1974" s="3">
        <v>17000000</v>
      </c>
    </row>
    <row r="1975" spans="1:18" x14ac:dyDescent="0.25">
      <c r="A1975" s="1" t="s">
        <v>1187</v>
      </c>
      <c r="B1975" s="2">
        <v>34853</v>
      </c>
      <c r="C1975" s="1" t="s">
        <v>32</v>
      </c>
      <c r="D1975" s="1" t="s">
        <v>77</v>
      </c>
      <c r="E1975" s="1" t="s">
        <v>3</v>
      </c>
      <c r="F1975" s="1" t="s">
        <v>4</v>
      </c>
      <c r="G1975" s="1" t="s">
        <v>132</v>
      </c>
      <c r="H1975" s="1" t="s">
        <v>1188</v>
      </c>
      <c r="I1975" s="1" t="s">
        <v>609</v>
      </c>
      <c r="J1975" s="1">
        <v>1000</v>
      </c>
      <c r="K1975" s="1">
        <v>3611</v>
      </c>
      <c r="L1975" s="1">
        <v>212</v>
      </c>
      <c r="M1975" s="1">
        <v>1000</v>
      </c>
      <c r="N1975" s="1">
        <v>5.6</v>
      </c>
      <c r="O1975" s="1">
        <v>61</v>
      </c>
      <c r="P1975" s="1">
        <v>124</v>
      </c>
      <c r="Q1975" s="9">
        <v>11000000</v>
      </c>
      <c r="R1975" s="3">
        <v>98000000</v>
      </c>
    </row>
    <row r="1976" spans="1:18" x14ac:dyDescent="0.25">
      <c r="A1976" s="1" t="s">
        <v>1004</v>
      </c>
      <c r="B1976" s="2">
        <v>34148</v>
      </c>
      <c r="C1976" s="1" t="s">
        <v>32</v>
      </c>
      <c r="D1976" s="1" t="s">
        <v>77</v>
      </c>
      <c r="E1976" s="1" t="s">
        <v>3</v>
      </c>
      <c r="F1976" s="1" t="s">
        <v>4</v>
      </c>
      <c r="G1976" s="1" t="s">
        <v>132</v>
      </c>
      <c r="H1976" s="1" t="s">
        <v>1005</v>
      </c>
      <c r="I1976" s="1" t="s">
        <v>1006</v>
      </c>
      <c r="J1976" s="1">
        <v>1000</v>
      </c>
      <c r="K1976" s="1">
        <v>3148</v>
      </c>
      <c r="L1976" s="1">
        <v>87</v>
      </c>
      <c r="M1976" s="1">
        <v>716</v>
      </c>
      <c r="N1976" s="1">
        <v>3.9</v>
      </c>
      <c r="O1976" s="1">
        <v>75</v>
      </c>
      <c r="P1976" s="1">
        <v>104</v>
      </c>
      <c r="Q1976" s="9">
        <v>10696210</v>
      </c>
      <c r="R1976" s="3">
        <v>23500000</v>
      </c>
    </row>
    <row r="1977" spans="1:18" x14ac:dyDescent="0.25">
      <c r="A1977" s="1" t="s">
        <v>6970</v>
      </c>
      <c r="B1977" s="2">
        <v>42243</v>
      </c>
      <c r="C1977" s="1" t="s">
        <v>32</v>
      </c>
      <c r="D1977" s="1" t="s">
        <v>77</v>
      </c>
      <c r="E1977" s="1" t="s">
        <v>3</v>
      </c>
      <c r="F1977" s="1" t="s">
        <v>4</v>
      </c>
      <c r="G1977" s="1" t="s">
        <v>92</v>
      </c>
      <c r="H1977" s="1" t="s">
        <v>4149</v>
      </c>
      <c r="I1977" s="1" t="s">
        <v>3626</v>
      </c>
      <c r="J1977" s="1">
        <v>1000</v>
      </c>
      <c r="K1977" s="1">
        <v>1686</v>
      </c>
      <c r="L1977" s="1">
        <v>180</v>
      </c>
      <c r="M1977" s="1">
        <v>0</v>
      </c>
      <c r="N1977" s="1">
        <v>5.8</v>
      </c>
      <c r="O1977" s="1">
        <v>224</v>
      </c>
      <c r="P1977" s="1">
        <v>115</v>
      </c>
      <c r="Q1977" s="9">
        <v>10640645</v>
      </c>
      <c r="R1977" s="3">
        <v>40000000</v>
      </c>
    </row>
    <row r="1978" spans="1:18" x14ac:dyDescent="0.25">
      <c r="A1978" s="1" t="s">
        <v>6720</v>
      </c>
      <c r="B1978" s="2">
        <v>41901</v>
      </c>
      <c r="C1978" s="1" t="s">
        <v>32</v>
      </c>
      <c r="D1978" s="1" t="s">
        <v>77</v>
      </c>
      <c r="E1978" s="1" t="s">
        <v>3</v>
      </c>
      <c r="F1978" s="1" t="s">
        <v>4</v>
      </c>
      <c r="G1978" s="1" t="s">
        <v>92</v>
      </c>
      <c r="H1978" s="1" t="s">
        <v>6721</v>
      </c>
      <c r="I1978" s="1" t="s">
        <v>3983</v>
      </c>
      <c r="J1978" s="1">
        <v>1000</v>
      </c>
      <c r="K1978" s="1">
        <v>1458</v>
      </c>
      <c r="L1978" s="1">
        <v>453</v>
      </c>
      <c r="M1978" s="1">
        <v>10000</v>
      </c>
      <c r="N1978" s="1">
        <v>5.7</v>
      </c>
      <c r="O1978" s="1">
        <v>233</v>
      </c>
      <c r="P1978" s="1">
        <v>109</v>
      </c>
      <c r="Q1978" s="9">
        <v>10499968</v>
      </c>
      <c r="R1978" s="3">
        <v>35000000</v>
      </c>
    </row>
    <row r="1979" spans="1:18" x14ac:dyDescent="0.25">
      <c r="A1979" s="1" t="s">
        <v>3731</v>
      </c>
      <c r="B1979" s="2">
        <v>38085</v>
      </c>
      <c r="C1979" s="1" t="s">
        <v>32</v>
      </c>
      <c r="D1979" s="1" t="s">
        <v>372</v>
      </c>
      <c r="E1979" s="1" t="s">
        <v>3</v>
      </c>
      <c r="F1979" s="1" t="s">
        <v>4</v>
      </c>
      <c r="G1979" s="1" t="s">
        <v>84</v>
      </c>
      <c r="H1979" s="1" t="s">
        <v>3732</v>
      </c>
      <c r="I1979" s="1" t="s">
        <v>3733</v>
      </c>
      <c r="J1979" s="1">
        <v>1000</v>
      </c>
      <c r="K1979" s="1">
        <v>4676</v>
      </c>
      <c r="L1979" s="1">
        <v>80</v>
      </c>
      <c r="M1979" s="1">
        <v>1000</v>
      </c>
      <c r="N1979" s="1">
        <v>5.9</v>
      </c>
      <c r="O1979" s="1">
        <v>46</v>
      </c>
      <c r="P1979" s="1">
        <v>103</v>
      </c>
      <c r="Q1979" s="9">
        <v>10411980</v>
      </c>
      <c r="R1979" s="3">
        <v>15000000</v>
      </c>
    </row>
    <row r="1980" spans="1:18" x14ac:dyDescent="0.25">
      <c r="A1980" s="1" t="s">
        <v>5463</v>
      </c>
      <c r="B1980" s="2">
        <v>40171</v>
      </c>
      <c r="C1980" s="1" t="s">
        <v>32</v>
      </c>
      <c r="D1980" s="1" t="s">
        <v>77</v>
      </c>
      <c r="E1980" s="1" t="s">
        <v>3</v>
      </c>
      <c r="F1980" s="1" t="s">
        <v>4</v>
      </c>
      <c r="G1980" s="1" t="s">
        <v>92</v>
      </c>
      <c r="H1980" s="1" t="s">
        <v>273</v>
      </c>
      <c r="I1980" s="1" t="s">
        <v>2368</v>
      </c>
      <c r="J1980" s="1">
        <v>1000</v>
      </c>
      <c r="K1980" s="1">
        <v>1947</v>
      </c>
      <c r="L1980" s="1">
        <v>57</v>
      </c>
      <c r="M1980" s="1">
        <v>0</v>
      </c>
      <c r="N1980" s="1">
        <v>5.5</v>
      </c>
      <c r="O1980" s="1">
        <v>166</v>
      </c>
      <c r="P1980" s="1">
        <v>101</v>
      </c>
      <c r="Q1980" s="9">
        <v>10268846</v>
      </c>
      <c r="R1980" s="3">
        <v>35000000</v>
      </c>
    </row>
    <row r="1981" spans="1:18" x14ac:dyDescent="0.25">
      <c r="A1981" s="1" t="s">
        <v>7008</v>
      </c>
      <c r="B1981" s="2">
        <v>42060</v>
      </c>
      <c r="C1981" s="1" t="s">
        <v>32</v>
      </c>
      <c r="D1981" s="1" t="s">
        <v>20</v>
      </c>
      <c r="E1981" s="1" t="s">
        <v>3</v>
      </c>
      <c r="F1981" s="1" t="s">
        <v>4</v>
      </c>
      <c r="G1981" s="1" t="s">
        <v>92</v>
      </c>
      <c r="H1981" s="1" t="s">
        <v>1445</v>
      </c>
      <c r="I1981" s="1" t="s">
        <v>6378</v>
      </c>
      <c r="J1981" s="1">
        <v>1000</v>
      </c>
      <c r="K1981" s="1">
        <v>1564</v>
      </c>
      <c r="L1981" s="1">
        <v>31</v>
      </c>
      <c r="M1981" s="1">
        <v>0</v>
      </c>
      <c r="N1981" s="1">
        <v>5.4</v>
      </c>
      <c r="O1981" s="1">
        <v>90</v>
      </c>
      <c r="P1981" s="1">
        <v>91</v>
      </c>
      <c r="Q1981" s="9">
        <v>10214013</v>
      </c>
      <c r="R1981" s="3">
        <v>35000000</v>
      </c>
    </row>
    <row r="1982" spans="1:18" x14ac:dyDescent="0.25">
      <c r="A1982" s="1" t="s">
        <v>5835</v>
      </c>
      <c r="B1982" s="2">
        <v>40549</v>
      </c>
      <c r="C1982" s="1" t="s">
        <v>32</v>
      </c>
      <c r="D1982" s="1" t="s">
        <v>33</v>
      </c>
      <c r="E1982" s="1" t="s">
        <v>3</v>
      </c>
      <c r="F1982" s="1" t="s">
        <v>4</v>
      </c>
      <c r="G1982" s="1" t="s">
        <v>84</v>
      </c>
      <c r="H1982" s="1" t="s">
        <v>2024</v>
      </c>
      <c r="I1982" s="1" t="s">
        <v>5836</v>
      </c>
      <c r="J1982" s="1">
        <v>1000</v>
      </c>
      <c r="K1982" s="1">
        <v>5393</v>
      </c>
      <c r="L1982" s="1">
        <v>6</v>
      </c>
      <c r="M1982" s="1">
        <v>0</v>
      </c>
      <c r="N1982" s="1">
        <v>4.8</v>
      </c>
      <c r="O1982" s="1">
        <v>77</v>
      </c>
      <c r="P1982" s="1">
        <v>86</v>
      </c>
      <c r="Q1982" s="9">
        <v>10134754</v>
      </c>
      <c r="R1982" s="3">
        <v>30000000</v>
      </c>
    </row>
    <row r="1983" spans="1:18" x14ac:dyDescent="0.25">
      <c r="A1983" s="1" t="s">
        <v>5907</v>
      </c>
      <c r="B1983" s="2">
        <v>40731</v>
      </c>
      <c r="C1983" s="1" t="s">
        <v>32</v>
      </c>
      <c r="D1983" s="1" t="s">
        <v>20</v>
      </c>
      <c r="E1983" s="1" t="s">
        <v>3</v>
      </c>
      <c r="F1983" s="1" t="s">
        <v>4</v>
      </c>
      <c r="G1983" s="1" t="s">
        <v>84</v>
      </c>
      <c r="H1983" s="1" t="s">
        <v>5908</v>
      </c>
      <c r="I1983" s="1" t="s">
        <v>3768</v>
      </c>
      <c r="J1983" s="1">
        <v>1000</v>
      </c>
      <c r="K1983" s="1">
        <v>5190</v>
      </c>
      <c r="L1983" s="1">
        <v>18</v>
      </c>
      <c r="M1983" s="1">
        <v>0</v>
      </c>
      <c r="N1983" s="1">
        <v>5.4</v>
      </c>
      <c r="O1983" s="1">
        <v>83</v>
      </c>
      <c r="P1983" s="1">
        <v>104</v>
      </c>
      <c r="Q1983" s="9">
        <v>10106233</v>
      </c>
      <c r="R1983" s="3">
        <v>8000000</v>
      </c>
    </row>
    <row r="1984" spans="1:18" x14ac:dyDescent="0.25">
      <c r="A1984" s="1" t="s">
        <v>3922</v>
      </c>
      <c r="B1984" s="2">
        <v>38556</v>
      </c>
      <c r="C1984" s="1" t="s">
        <v>32</v>
      </c>
      <c r="D1984" s="1" t="s">
        <v>9</v>
      </c>
      <c r="E1984" s="1" t="s">
        <v>3</v>
      </c>
      <c r="F1984" s="1" t="s">
        <v>4</v>
      </c>
      <c r="G1984" s="1" t="s">
        <v>132</v>
      </c>
      <c r="H1984" s="1" t="s">
        <v>3923</v>
      </c>
      <c r="I1984" s="1" t="s">
        <v>3924</v>
      </c>
      <c r="J1984" s="1">
        <v>1000</v>
      </c>
      <c r="K1984" s="1">
        <v>3155</v>
      </c>
      <c r="L1984" s="1">
        <v>65</v>
      </c>
      <c r="M1984" s="1">
        <v>816</v>
      </c>
      <c r="N1984" s="1">
        <v>5.9</v>
      </c>
      <c r="O1984" s="1">
        <v>137</v>
      </c>
      <c r="P1984" s="1">
        <v>90</v>
      </c>
      <c r="Q1984" s="9">
        <v>10042266</v>
      </c>
      <c r="R1984" s="3">
        <v>1000000</v>
      </c>
    </row>
    <row r="1985" spans="1:18" x14ac:dyDescent="0.25">
      <c r="A1985" s="1" t="s">
        <v>5315</v>
      </c>
      <c r="B1985" s="2">
        <v>40010</v>
      </c>
      <c r="C1985" s="1" t="s">
        <v>32</v>
      </c>
      <c r="D1985" s="1" t="s">
        <v>77</v>
      </c>
      <c r="E1985" s="1" t="s">
        <v>3</v>
      </c>
      <c r="F1985" s="1" t="s">
        <v>4</v>
      </c>
      <c r="G1985" s="1" t="s">
        <v>92</v>
      </c>
      <c r="H1985" s="1" t="s">
        <v>5316</v>
      </c>
      <c r="I1985" s="1" t="s">
        <v>5317</v>
      </c>
      <c r="J1985" s="1">
        <v>1000</v>
      </c>
      <c r="K1985" s="1">
        <v>4815</v>
      </c>
      <c r="L1985" s="1">
        <v>23</v>
      </c>
      <c r="M1985" s="1">
        <v>545</v>
      </c>
      <c r="N1985" s="1">
        <v>5.9</v>
      </c>
      <c r="O1985" s="1">
        <v>49</v>
      </c>
      <c r="P1985" s="1">
        <v>84</v>
      </c>
      <c r="Q1985" s="9">
        <v>10017041</v>
      </c>
      <c r="R1985" s="3">
        <v>3000000</v>
      </c>
    </row>
    <row r="1986" spans="1:18" x14ac:dyDescent="0.25">
      <c r="A1986" s="1" t="s">
        <v>1327</v>
      </c>
      <c r="B1986" s="2">
        <v>35318</v>
      </c>
      <c r="C1986" s="1" t="s">
        <v>32</v>
      </c>
      <c r="D1986" s="1" t="s">
        <v>20</v>
      </c>
      <c r="E1986" s="1" t="s">
        <v>3</v>
      </c>
      <c r="F1986" s="1" t="s">
        <v>4</v>
      </c>
      <c r="G1986" s="1" t="s">
        <v>92</v>
      </c>
      <c r="H1986" s="1" t="s">
        <v>1328</v>
      </c>
      <c r="I1986" s="1" t="s">
        <v>242</v>
      </c>
      <c r="J1986" s="1">
        <v>1000</v>
      </c>
      <c r="K1986" s="1">
        <v>1614</v>
      </c>
      <c r="L1986" s="1">
        <v>11000</v>
      </c>
      <c r="M1986" s="1">
        <v>0</v>
      </c>
      <c r="N1986" s="1">
        <v>6.8</v>
      </c>
      <c r="O1986" s="1">
        <v>69</v>
      </c>
      <c r="P1986" s="1">
        <v>101</v>
      </c>
      <c r="Q1986" s="9">
        <v>9714482</v>
      </c>
      <c r="R1986" s="3">
        <v>20000000</v>
      </c>
    </row>
    <row r="1987" spans="1:18" x14ac:dyDescent="0.25">
      <c r="A1987" s="1" t="s">
        <v>3312</v>
      </c>
      <c r="B1987" s="2">
        <v>37669</v>
      </c>
      <c r="C1987" s="1" t="s">
        <v>32</v>
      </c>
      <c r="D1987" s="1" t="s">
        <v>20</v>
      </c>
      <c r="E1987" s="1" t="s">
        <v>3</v>
      </c>
      <c r="F1987" s="1" t="s">
        <v>4</v>
      </c>
      <c r="G1987" s="1" t="s">
        <v>132</v>
      </c>
      <c r="H1987" s="1" t="s">
        <v>2495</v>
      </c>
      <c r="I1987" s="1" t="s">
        <v>910</v>
      </c>
      <c r="J1987" s="1">
        <v>1000</v>
      </c>
      <c r="K1987" s="1">
        <v>3096</v>
      </c>
      <c r="L1987" s="1">
        <v>0</v>
      </c>
      <c r="M1987" s="1">
        <v>0</v>
      </c>
      <c r="N1987" s="1">
        <v>5.8</v>
      </c>
      <c r="O1987" s="1">
        <v>78</v>
      </c>
      <c r="P1987" s="1">
        <v>89</v>
      </c>
      <c r="Q1987" s="9">
        <v>9652000</v>
      </c>
      <c r="R1987" s="3">
        <v>40000000</v>
      </c>
    </row>
    <row r="1988" spans="1:18" x14ac:dyDescent="0.25">
      <c r="A1988" s="1" t="s">
        <v>5587</v>
      </c>
      <c r="B1988" s="2">
        <v>40281</v>
      </c>
      <c r="C1988" s="1" t="s">
        <v>32</v>
      </c>
      <c r="D1988" s="1" t="s">
        <v>77</v>
      </c>
      <c r="E1988" s="1" t="s">
        <v>3</v>
      </c>
      <c r="F1988" s="1" t="s">
        <v>4</v>
      </c>
      <c r="G1988" s="1" t="s">
        <v>92</v>
      </c>
      <c r="H1988" s="1" t="s">
        <v>5588</v>
      </c>
      <c r="I1988" s="1" t="s">
        <v>5589</v>
      </c>
      <c r="J1988" s="1">
        <v>1000</v>
      </c>
      <c r="K1988" s="1">
        <v>2618</v>
      </c>
      <c r="L1988" s="1">
        <v>434</v>
      </c>
      <c r="M1988" s="1">
        <v>0</v>
      </c>
      <c r="N1988" s="1">
        <v>5.5</v>
      </c>
      <c r="O1988" s="1">
        <v>163</v>
      </c>
      <c r="P1988" s="1">
        <v>95</v>
      </c>
      <c r="Q1988" s="9">
        <v>8460995</v>
      </c>
      <c r="R1988" s="3">
        <v>10000000</v>
      </c>
    </row>
    <row r="1989" spans="1:18" x14ac:dyDescent="0.25">
      <c r="A1989" s="1" t="s">
        <v>1485</v>
      </c>
      <c r="B1989" s="2">
        <v>35519</v>
      </c>
      <c r="C1989" s="1" t="s">
        <v>32</v>
      </c>
      <c r="D1989" s="1" t="s">
        <v>20</v>
      </c>
      <c r="E1989" s="1" t="s">
        <v>3</v>
      </c>
      <c r="F1989" s="1" t="s">
        <v>4</v>
      </c>
      <c r="G1989" s="1" t="s">
        <v>84</v>
      </c>
      <c r="H1989" s="1" t="s">
        <v>1486</v>
      </c>
      <c r="I1989" s="1" t="s">
        <v>549</v>
      </c>
      <c r="J1989" s="1">
        <v>1000</v>
      </c>
      <c r="K1989" s="1">
        <v>5535</v>
      </c>
      <c r="L1989" s="1">
        <v>23</v>
      </c>
      <c r="M1989" s="1">
        <v>517</v>
      </c>
      <c r="N1989" s="1">
        <v>5.4</v>
      </c>
      <c r="O1989" s="1">
        <v>21</v>
      </c>
      <c r="P1989" s="1">
        <v>89</v>
      </c>
      <c r="Q1989" s="9">
        <v>8119205</v>
      </c>
      <c r="R1989" s="3">
        <v>28000000</v>
      </c>
    </row>
    <row r="1990" spans="1:18" x14ac:dyDescent="0.25">
      <c r="A1990" s="1" t="s">
        <v>1943</v>
      </c>
      <c r="B1990" s="2">
        <v>35969</v>
      </c>
      <c r="C1990" s="1" t="s">
        <v>32</v>
      </c>
      <c r="D1990" s="1" t="s">
        <v>20</v>
      </c>
      <c r="E1990" s="1" t="s">
        <v>3</v>
      </c>
      <c r="F1990" s="1" t="s">
        <v>4</v>
      </c>
      <c r="G1990" s="1" t="s">
        <v>92</v>
      </c>
      <c r="H1990" s="1" t="s">
        <v>1944</v>
      </c>
      <c r="I1990" s="1" t="s">
        <v>1945</v>
      </c>
      <c r="J1990" s="1">
        <v>1000</v>
      </c>
      <c r="K1990" s="1">
        <v>3352</v>
      </c>
      <c r="L1990" s="1">
        <v>18</v>
      </c>
      <c r="M1990" s="1">
        <v>204</v>
      </c>
      <c r="N1990" s="1">
        <v>3.8</v>
      </c>
      <c r="O1990" s="1">
        <v>23</v>
      </c>
      <c r="P1990" s="1">
        <v>84</v>
      </c>
      <c r="Q1990" s="9">
        <v>8026971</v>
      </c>
      <c r="R1990" s="3">
        <v>13000000</v>
      </c>
    </row>
    <row r="1991" spans="1:18" x14ac:dyDescent="0.25">
      <c r="A1991" s="1" t="s">
        <v>5632</v>
      </c>
      <c r="B1991" s="2">
        <v>40398</v>
      </c>
      <c r="C1991" s="1" t="s">
        <v>32</v>
      </c>
      <c r="D1991" s="1" t="s">
        <v>9</v>
      </c>
      <c r="E1991" s="1" t="s">
        <v>160</v>
      </c>
      <c r="F1991" s="1" t="s">
        <v>161</v>
      </c>
      <c r="G1991" s="1" t="s">
        <v>132</v>
      </c>
      <c r="H1991" s="1" t="s">
        <v>1079</v>
      </c>
      <c r="I1991" s="1" t="s">
        <v>5633</v>
      </c>
      <c r="J1991" s="1">
        <v>1000</v>
      </c>
      <c r="K1991" s="1">
        <v>2140</v>
      </c>
      <c r="L1991" s="1">
        <v>15</v>
      </c>
      <c r="M1991" s="1">
        <v>0</v>
      </c>
      <c r="N1991" s="1">
        <v>7.5</v>
      </c>
      <c r="O1991" s="1">
        <v>136</v>
      </c>
      <c r="P1991" s="1">
        <v>111</v>
      </c>
      <c r="Q1991" s="9">
        <v>7691700</v>
      </c>
      <c r="R1991" s="3">
        <v>10000000</v>
      </c>
    </row>
    <row r="1992" spans="1:18" x14ac:dyDescent="0.25">
      <c r="A1992" s="1" t="s">
        <v>2994</v>
      </c>
      <c r="B1992" s="2">
        <v>37503</v>
      </c>
      <c r="C1992" s="1" t="s">
        <v>32</v>
      </c>
      <c r="D1992" s="1" t="s">
        <v>2</v>
      </c>
      <c r="E1992" s="1" t="s">
        <v>1742</v>
      </c>
      <c r="F1992" s="1" t="s">
        <v>481</v>
      </c>
      <c r="G1992" s="1" t="s">
        <v>92</v>
      </c>
      <c r="H1992" s="1" t="s">
        <v>2995</v>
      </c>
      <c r="I1992" s="1" t="s">
        <v>2996</v>
      </c>
      <c r="J1992" s="1">
        <v>1000</v>
      </c>
      <c r="K1992" s="1">
        <v>1211</v>
      </c>
      <c r="L1992" s="1">
        <v>353</v>
      </c>
      <c r="M1992" s="1">
        <v>28000</v>
      </c>
      <c r="N1992" s="1">
        <v>8.6999999999999993</v>
      </c>
      <c r="O1992" s="1">
        <v>214</v>
      </c>
      <c r="P1992" s="1">
        <v>135</v>
      </c>
      <c r="Q1992" s="9">
        <v>7563397</v>
      </c>
      <c r="R1992" s="3">
        <v>3300000</v>
      </c>
    </row>
    <row r="1993" spans="1:18" x14ac:dyDescent="0.25">
      <c r="A1993" s="1" t="s">
        <v>4686</v>
      </c>
      <c r="B1993" s="2">
        <v>39311</v>
      </c>
      <c r="C1993" s="1" t="s">
        <v>32</v>
      </c>
      <c r="D1993" s="1" t="s">
        <v>20</v>
      </c>
      <c r="E1993" s="1" t="s">
        <v>3</v>
      </c>
      <c r="F1993" s="1" t="s">
        <v>4</v>
      </c>
      <c r="G1993" s="1" t="s">
        <v>84</v>
      </c>
      <c r="H1993" s="1" t="s">
        <v>1333</v>
      </c>
      <c r="I1993" s="1" t="s">
        <v>4687</v>
      </c>
      <c r="J1993" s="1">
        <v>1000</v>
      </c>
      <c r="K1993" s="1">
        <v>2495</v>
      </c>
      <c r="L1993" s="1">
        <v>43</v>
      </c>
      <c r="M1993" s="1">
        <v>0</v>
      </c>
      <c r="N1993" s="1">
        <v>6.8</v>
      </c>
      <c r="O1993" s="1">
        <v>118</v>
      </c>
      <c r="P1993" s="1">
        <v>106</v>
      </c>
      <c r="Q1993" s="9">
        <v>7486906</v>
      </c>
      <c r="R1993" s="3">
        <v>27000000</v>
      </c>
    </row>
    <row r="1994" spans="1:18" x14ac:dyDescent="0.25">
      <c r="A1994" s="1" t="s">
        <v>837</v>
      </c>
      <c r="B1994" s="2">
        <v>33494</v>
      </c>
      <c r="C1994" s="1" t="s">
        <v>32</v>
      </c>
      <c r="D1994" s="1" t="s">
        <v>77</v>
      </c>
      <c r="E1994" s="1" t="s">
        <v>3</v>
      </c>
      <c r="F1994" s="1" t="s">
        <v>4</v>
      </c>
      <c r="G1994" s="1" t="s">
        <v>92</v>
      </c>
      <c r="H1994" s="1" t="s">
        <v>838</v>
      </c>
      <c r="I1994" s="1" t="s">
        <v>807</v>
      </c>
      <c r="J1994" s="1">
        <v>1000</v>
      </c>
      <c r="K1994" s="1">
        <v>3671</v>
      </c>
      <c r="L1994" s="1">
        <v>23</v>
      </c>
      <c r="M1994" s="1">
        <v>0</v>
      </c>
      <c r="N1994" s="1">
        <v>6</v>
      </c>
      <c r="O1994" s="1">
        <v>30</v>
      </c>
      <c r="P1994" s="1">
        <v>98</v>
      </c>
      <c r="Q1994" s="9">
        <v>7434726</v>
      </c>
      <c r="R1994" s="3">
        <v>23000000</v>
      </c>
    </row>
    <row r="1995" spans="1:18" x14ac:dyDescent="0.25">
      <c r="A1995" s="1" t="s">
        <v>6914</v>
      </c>
      <c r="B1995" s="2">
        <v>42283</v>
      </c>
      <c r="C1995" s="1" t="s">
        <v>32</v>
      </c>
      <c r="D1995" s="1" t="s">
        <v>20</v>
      </c>
      <c r="E1995" s="1" t="s">
        <v>3</v>
      </c>
      <c r="F1995" s="1" t="s">
        <v>4</v>
      </c>
      <c r="G1995" s="1" t="s">
        <v>92</v>
      </c>
      <c r="H1995" s="1" t="s">
        <v>6915</v>
      </c>
      <c r="I1995" s="1" t="s">
        <v>2364</v>
      </c>
      <c r="J1995" s="1">
        <v>1000</v>
      </c>
      <c r="K1995" s="1">
        <v>3944</v>
      </c>
      <c r="L1995" s="1">
        <v>234</v>
      </c>
      <c r="M1995" s="1">
        <v>0</v>
      </c>
      <c r="N1995" s="1">
        <v>6.1</v>
      </c>
      <c r="O1995" s="1">
        <v>125</v>
      </c>
      <c r="P1995" s="1">
        <v>107</v>
      </c>
      <c r="Q1995" s="9">
        <v>6998324</v>
      </c>
      <c r="R1995" s="3">
        <v>28000000</v>
      </c>
    </row>
    <row r="1996" spans="1:18" x14ac:dyDescent="0.25">
      <c r="A1996" s="1" t="s">
        <v>1953</v>
      </c>
      <c r="B1996" s="2">
        <v>36288</v>
      </c>
      <c r="C1996" s="1" t="s">
        <v>32</v>
      </c>
      <c r="D1996" s="1" t="s">
        <v>20</v>
      </c>
      <c r="E1996" s="1" t="s">
        <v>3</v>
      </c>
      <c r="F1996" s="1" t="s">
        <v>4</v>
      </c>
      <c r="G1996" s="1" t="s">
        <v>92</v>
      </c>
      <c r="H1996" s="1" t="s">
        <v>1750</v>
      </c>
      <c r="I1996" s="1" t="s">
        <v>1954</v>
      </c>
      <c r="J1996" s="1">
        <v>1000</v>
      </c>
      <c r="K1996" s="1">
        <v>2697</v>
      </c>
      <c r="L1996" s="1">
        <v>112</v>
      </c>
      <c r="M1996" s="1">
        <v>0</v>
      </c>
      <c r="N1996" s="1">
        <v>5.9</v>
      </c>
      <c r="O1996" s="1">
        <v>67</v>
      </c>
      <c r="P1996" s="1">
        <v>101</v>
      </c>
      <c r="Q1996" s="9">
        <v>6851636</v>
      </c>
      <c r="R1996" s="3">
        <v>6000000</v>
      </c>
    </row>
    <row r="1997" spans="1:18" x14ac:dyDescent="0.25">
      <c r="A1997" s="1" t="s">
        <v>6232</v>
      </c>
      <c r="B1997" s="2">
        <v>41053</v>
      </c>
      <c r="C1997" s="1" t="s">
        <v>32</v>
      </c>
      <c r="D1997" s="1" t="s">
        <v>77</v>
      </c>
      <c r="E1997" s="1" t="s">
        <v>3</v>
      </c>
      <c r="F1997" s="1" t="s">
        <v>4</v>
      </c>
      <c r="G1997" s="1" t="s">
        <v>92</v>
      </c>
      <c r="H1997" s="1" t="s">
        <v>6233</v>
      </c>
      <c r="I1997" s="1" t="s">
        <v>6234</v>
      </c>
      <c r="J1997" s="1">
        <v>1000</v>
      </c>
      <c r="K1997" s="1">
        <v>3818</v>
      </c>
      <c r="L1997" s="1">
        <v>87</v>
      </c>
      <c r="M1997" s="1">
        <v>14000</v>
      </c>
      <c r="N1997" s="1">
        <v>6.1</v>
      </c>
      <c r="O1997" s="1">
        <v>147</v>
      </c>
      <c r="P1997" s="1">
        <v>82</v>
      </c>
      <c r="Q1997" s="9">
        <v>6842058</v>
      </c>
      <c r="R1997" s="3">
        <v>10000000</v>
      </c>
    </row>
    <row r="1998" spans="1:18" x14ac:dyDescent="0.25">
      <c r="A1998" s="1" t="s">
        <v>903</v>
      </c>
      <c r="B1998" s="2">
        <v>33822</v>
      </c>
      <c r="C1998" s="1" t="s">
        <v>32</v>
      </c>
      <c r="D1998" s="1" t="s">
        <v>77</v>
      </c>
      <c r="E1998" s="1" t="s">
        <v>3</v>
      </c>
      <c r="F1998" s="1" t="s">
        <v>334</v>
      </c>
      <c r="G1998" s="1" t="s">
        <v>92</v>
      </c>
      <c r="H1998" s="1" t="s">
        <v>516</v>
      </c>
      <c r="I1998" s="1" t="s">
        <v>904</v>
      </c>
      <c r="J1998" s="1">
        <v>1000</v>
      </c>
      <c r="K1998" s="1">
        <v>4755</v>
      </c>
      <c r="L1998" s="1">
        <v>216</v>
      </c>
      <c r="M1998" s="1">
        <v>1000</v>
      </c>
      <c r="N1998" s="1">
        <v>5.9</v>
      </c>
      <c r="O1998" s="1">
        <v>58</v>
      </c>
      <c r="P1998" s="1">
        <v>95</v>
      </c>
      <c r="Q1998" s="9">
        <v>6739141</v>
      </c>
      <c r="R1998" s="3">
        <v>8000000</v>
      </c>
    </row>
    <row r="1999" spans="1:18" x14ac:dyDescent="0.25">
      <c r="A1999" s="1" t="s">
        <v>1712</v>
      </c>
      <c r="B1999" s="2">
        <v>35976</v>
      </c>
      <c r="C1999" s="1" t="s">
        <v>1</v>
      </c>
      <c r="D1999" s="1" t="s">
        <v>2</v>
      </c>
      <c r="E1999" s="1" t="s">
        <v>3</v>
      </c>
      <c r="F1999" s="1" t="s">
        <v>4</v>
      </c>
      <c r="G1999" s="1" t="s">
        <v>92</v>
      </c>
      <c r="H1999" s="1" t="s">
        <v>1225</v>
      </c>
      <c r="I1999" s="1" t="s">
        <v>1713</v>
      </c>
      <c r="J1999" s="1">
        <v>1000</v>
      </c>
      <c r="K1999" s="1">
        <v>3858</v>
      </c>
      <c r="L1999" s="1">
        <v>194</v>
      </c>
      <c r="M1999" s="1">
        <v>35000</v>
      </c>
      <c r="N1999" s="1">
        <v>8.6</v>
      </c>
      <c r="O1999" s="1">
        <v>162</v>
      </c>
      <c r="P1999" s="1">
        <v>101</v>
      </c>
      <c r="Q1999" s="9">
        <v>6712241</v>
      </c>
      <c r="R1999" s="3">
        <v>7500000</v>
      </c>
    </row>
    <row r="2000" spans="1:18" x14ac:dyDescent="0.25">
      <c r="A2000" s="1" t="s">
        <v>5027</v>
      </c>
      <c r="B2000" s="2">
        <v>39503</v>
      </c>
      <c r="C2000" s="1" t="s">
        <v>32</v>
      </c>
      <c r="D2000" s="1" t="s">
        <v>40</v>
      </c>
      <c r="E2000" s="1" t="s">
        <v>3</v>
      </c>
      <c r="F2000" s="1" t="s">
        <v>4</v>
      </c>
      <c r="G2000" s="1" t="s">
        <v>92</v>
      </c>
      <c r="H2000" s="1" t="s">
        <v>5028</v>
      </c>
      <c r="I2000" s="1" t="s">
        <v>5029</v>
      </c>
      <c r="J2000" s="1">
        <v>1000</v>
      </c>
      <c r="K2000" s="1">
        <v>4218</v>
      </c>
      <c r="L2000" s="1">
        <v>29</v>
      </c>
      <c r="M2000" s="1">
        <v>847</v>
      </c>
      <c r="N2000" s="1">
        <v>5.3</v>
      </c>
      <c r="O2000" s="1">
        <v>58</v>
      </c>
      <c r="P2000" s="1">
        <v>87</v>
      </c>
      <c r="Q2000" s="9">
        <v>6563357</v>
      </c>
      <c r="R2000" s="3">
        <v>20000000</v>
      </c>
    </row>
    <row r="2001" spans="1:18" x14ac:dyDescent="0.25">
      <c r="A2001" s="1" t="s">
        <v>6895</v>
      </c>
      <c r="B2001" s="2">
        <v>42059</v>
      </c>
      <c r="C2001" s="1" t="s">
        <v>32</v>
      </c>
      <c r="D2001" s="1" t="s">
        <v>9</v>
      </c>
      <c r="E2001" s="1" t="s">
        <v>3</v>
      </c>
      <c r="F2001" s="1" t="s">
        <v>1802</v>
      </c>
      <c r="G2001" s="1" t="s">
        <v>132</v>
      </c>
      <c r="H2001" s="1" t="s">
        <v>1445</v>
      </c>
      <c r="I2001" s="1" t="s">
        <v>4250</v>
      </c>
      <c r="J2001" s="1">
        <v>1000</v>
      </c>
      <c r="K2001" s="1">
        <v>5705</v>
      </c>
      <c r="L2001" s="1">
        <v>38</v>
      </c>
      <c r="M2001" s="1">
        <v>15000</v>
      </c>
      <c r="N2001" s="1">
        <v>7.4</v>
      </c>
      <c r="O2001" s="1">
        <v>45</v>
      </c>
      <c r="P2001" s="1">
        <v>106</v>
      </c>
      <c r="Q2001" s="9">
        <v>6420319</v>
      </c>
      <c r="R2001" s="3">
        <v>20000000</v>
      </c>
    </row>
    <row r="2002" spans="1:18" x14ac:dyDescent="0.25">
      <c r="A2002" s="1" t="s">
        <v>4129</v>
      </c>
      <c r="B2002" s="2">
        <v>38636</v>
      </c>
      <c r="C2002" s="1" t="s">
        <v>32</v>
      </c>
      <c r="D2002" s="1" t="s">
        <v>9</v>
      </c>
      <c r="E2002" s="1" t="s">
        <v>3</v>
      </c>
      <c r="F2002" s="1" t="s">
        <v>4</v>
      </c>
      <c r="G2002" s="1" t="s">
        <v>92</v>
      </c>
      <c r="H2002" s="1" t="s">
        <v>1126</v>
      </c>
      <c r="I2002" s="1" t="s">
        <v>4130</v>
      </c>
      <c r="J2002" s="1">
        <v>1000</v>
      </c>
      <c r="K2002" s="1">
        <v>5085</v>
      </c>
      <c r="L2002" s="1">
        <v>11</v>
      </c>
      <c r="M2002" s="1">
        <v>0</v>
      </c>
      <c r="N2002" s="1">
        <v>7.1</v>
      </c>
      <c r="O2002" s="1">
        <v>161</v>
      </c>
      <c r="P2002" s="1">
        <v>94</v>
      </c>
      <c r="Q2002" s="9">
        <v>6301131</v>
      </c>
      <c r="R2002" s="3">
        <v>29000000</v>
      </c>
    </row>
    <row r="2003" spans="1:18" x14ac:dyDescent="0.25">
      <c r="A2003" s="1" t="s">
        <v>2247</v>
      </c>
      <c r="B2003" s="2">
        <v>36173</v>
      </c>
      <c r="C2003" s="1" t="s">
        <v>32</v>
      </c>
      <c r="D2003" s="1" t="s">
        <v>61</v>
      </c>
      <c r="E2003" s="1" t="s">
        <v>3</v>
      </c>
      <c r="F2003" s="1" t="s">
        <v>83</v>
      </c>
      <c r="G2003" s="1" t="s">
        <v>92</v>
      </c>
      <c r="H2003" s="1" t="s">
        <v>614</v>
      </c>
      <c r="I2003" s="1" t="s">
        <v>2248</v>
      </c>
      <c r="J2003" s="1">
        <v>1000</v>
      </c>
      <c r="K2003" s="1">
        <v>1690</v>
      </c>
      <c r="L2003" s="1">
        <v>608</v>
      </c>
      <c r="M2003" s="1">
        <v>608</v>
      </c>
      <c r="N2003" s="1">
        <v>7.4</v>
      </c>
      <c r="O2003" s="1">
        <v>103</v>
      </c>
      <c r="P2003" s="1">
        <v>154</v>
      </c>
      <c r="Q2003" s="9">
        <v>6201757</v>
      </c>
      <c r="R2003" s="3">
        <v>10000000</v>
      </c>
    </row>
    <row r="2004" spans="1:18" x14ac:dyDescent="0.25">
      <c r="A2004" s="1" t="s">
        <v>2704</v>
      </c>
      <c r="B2004" s="2">
        <v>37167</v>
      </c>
      <c r="C2004" s="1" t="s">
        <v>32</v>
      </c>
      <c r="D2004" s="1" t="s">
        <v>9</v>
      </c>
      <c r="E2004" s="1" t="s">
        <v>3</v>
      </c>
      <c r="F2004" s="1" t="s">
        <v>4</v>
      </c>
      <c r="G2004" s="1" t="s">
        <v>92</v>
      </c>
      <c r="H2004" s="1" t="s">
        <v>1493</v>
      </c>
      <c r="I2004" s="1" t="s">
        <v>1283</v>
      </c>
      <c r="J2004" s="1">
        <v>1000</v>
      </c>
      <c r="K2004" s="1">
        <v>2664</v>
      </c>
      <c r="L2004" s="1">
        <v>39</v>
      </c>
      <c r="M2004" s="1">
        <v>892</v>
      </c>
      <c r="N2004" s="1">
        <v>6.2</v>
      </c>
      <c r="O2004" s="1">
        <v>83</v>
      </c>
      <c r="P2004" s="1">
        <v>102</v>
      </c>
      <c r="Q2004" s="9">
        <v>6114237</v>
      </c>
      <c r="R2004" s="3">
        <v>40000000</v>
      </c>
    </row>
    <row r="2005" spans="1:18" x14ac:dyDescent="0.25">
      <c r="A2005" s="1" t="s">
        <v>323</v>
      </c>
      <c r="B2005" s="2">
        <v>29705</v>
      </c>
      <c r="C2005" s="1" t="s">
        <v>32</v>
      </c>
      <c r="D2005" s="1" t="s">
        <v>77</v>
      </c>
      <c r="E2005" s="1" t="s">
        <v>3</v>
      </c>
      <c r="F2005" s="1" t="s">
        <v>4</v>
      </c>
      <c r="G2005" s="1" t="s">
        <v>84</v>
      </c>
      <c r="H2005" s="1" t="s">
        <v>324</v>
      </c>
      <c r="I2005" s="1" t="s">
        <v>325</v>
      </c>
      <c r="J2005" s="1">
        <v>1000</v>
      </c>
      <c r="K2005" s="1">
        <v>1263</v>
      </c>
      <c r="L2005" s="1">
        <v>25</v>
      </c>
      <c r="M2005" s="1">
        <v>0</v>
      </c>
      <c r="N2005" s="1">
        <v>6.7</v>
      </c>
      <c r="O2005" s="1">
        <v>60</v>
      </c>
      <c r="P2005" s="1">
        <v>108</v>
      </c>
      <c r="Q2005" s="9">
        <v>6000000</v>
      </c>
      <c r="R2005" s="3">
        <v>18000000</v>
      </c>
    </row>
    <row r="2006" spans="1:18" x14ac:dyDescent="0.25">
      <c r="A2006" s="1" t="s">
        <v>515</v>
      </c>
      <c r="B2006" s="2">
        <v>31648</v>
      </c>
      <c r="C2006" s="1" t="s">
        <v>32</v>
      </c>
      <c r="D2006" s="1" t="s">
        <v>77</v>
      </c>
      <c r="E2006" s="1" t="s">
        <v>3</v>
      </c>
      <c r="F2006" s="1" t="s">
        <v>83</v>
      </c>
      <c r="G2006" s="1" t="s">
        <v>92</v>
      </c>
      <c r="H2006" s="1" t="s">
        <v>516</v>
      </c>
      <c r="I2006" s="1" t="s">
        <v>517</v>
      </c>
      <c r="J2006" s="1">
        <v>1000</v>
      </c>
      <c r="K2006" s="1">
        <v>1852</v>
      </c>
      <c r="L2006" s="1">
        <v>85</v>
      </c>
      <c r="M2006" s="1">
        <v>0</v>
      </c>
      <c r="N2006" s="1">
        <v>7.2</v>
      </c>
      <c r="O2006" s="1">
        <v>112</v>
      </c>
      <c r="P2006" s="1">
        <v>110</v>
      </c>
      <c r="Q2006" s="9">
        <v>5900000</v>
      </c>
      <c r="R2006" s="3">
        <v>16000000</v>
      </c>
    </row>
    <row r="2007" spans="1:18" x14ac:dyDescent="0.25">
      <c r="A2007" s="1" t="s">
        <v>5480</v>
      </c>
      <c r="B2007" s="2">
        <v>40331</v>
      </c>
      <c r="C2007" s="1" t="s">
        <v>32</v>
      </c>
      <c r="D2007" s="1" t="s">
        <v>20</v>
      </c>
      <c r="E2007" s="1" t="s">
        <v>3</v>
      </c>
      <c r="F2007" s="1" t="s">
        <v>4</v>
      </c>
      <c r="G2007" s="1" t="s">
        <v>92</v>
      </c>
      <c r="H2007" s="1" t="s">
        <v>1836</v>
      </c>
      <c r="I2007" s="1" t="s">
        <v>4185</v>
      </c>
      <c r="J2007" s="1">
        <v>1000</v>
      </c>
      <c r="K2007" s="1">
        <v>2016</v>
      </c>
      <c r="L2007" s="1">
        <v>101</v>
      </c>
      <c r="M2007" s="1">
        <v>15000</v>
      </c>
      <c r="N2007" s="1">
        <v>7.2</v>
      </c>
      <c r="O2007" s="1">
        <v>261</v>
      </c>
      <c r="P2007" s="1">
        <v>105</v>
      </c>
      <c r="Q2007" s="9">
        <v>5776314</v>
      </c>
      <c r="R2007" s="3">
        <v>3200000</v>
      </c>
    </row>
    <row r="2008" spans="1:18" x14ac:dyDescent="0.25">
      <c r="A2008" s="1" t="s">
        <v>6582</v>
      </c>
      <c r="B2008" s="2">
        <v>41868</v>
      </c>
      <c r="C2008" s="1" t="s">
        <v>32</v>
      </c>
      <c r="D2008" s="1" t="s">
        <v>77</v>
      </c>
      <c r="E2008" s="1" t="s">
        <v>3</v>
      </c>
      <c r="F2008" s="1" t="s">
        <v>4</v>
      </c>
      <c r="G2008" s="1" t="s">
        <v>92</v>
      </c>
      <c r="H2008" s="1" t="s">
        <v>3878</v>
      </c>
      <c r="I2008" s="1" t="s">
        <v>5878</v>
      </c>
      <c r="J2008" s="1">
        <v>1000</v>
      </c>
      <c r="K2008" s="1">
        <v>3979</v>
      </c>
      <c r="L2008" s="1">
        <v>78</v>
      </c>
      <c r="M2008" s="1">
        <v>0</v>
      </c>
      <c r="N2008" s="1">
        <v>7</v>
      </c>
      <c r="O2008" s="1">
        <v>350</v>
      </c>
      <c r="P2008" s="1">
        <v>125</v>
      </c>
      <c r="Q2008" s="9">
        <v>5749134</v>
      </c>
      <c r="R2008" s="3">
        <v>20000000</v>
      </c>
    </row>
    <row r="2009" spans="1:18" x14ac:dyDescent="0.25">
      <c r="A2009" s="1" t="s">
        <v>1351</v>
      </c>
      <c r="B2009" s="2">
        <v>35290</v>
      </c>
      <c r="C2009" s="1" t="s">
        <v>32</v>
      </c>
      <c r="D2009" s="1" t="s">
        <v>9</v>
      </c>
      <c r="E2009" s="1" t="s">
        <v>3</v>
      </c>
      <c r="F2009" s="1" t="s">
        <v>4</v>
      </c>
      <c r="G2009" s="1" t="s">
        <v>92</v>
      </c>
      <c r="H2009" s="1" t="s">
        <v>1352</v>
      </c>
      <c r="I2009" s="1" t="s">
        <v>539</v>
      </c>
      <c r="J2009" s="1">
        <v>1000</v>
      </c>
      <c r="K2009" s="1">
        <v>5963</v>
      </c>
      <c r="L2009" s="1">
        <v>0</v>
      </c>
      <c r="M2009" s="1">
        <v>352</v>
      </c>
      <c r="N2009" s="1">
        <v>6.8</v>
      </c>
      <c r="O2009" s="1">
        <v>28</v>
      </c>
      <c r="P2009" s="1">
        <v>120</v>
      </c>
      <c r="Q2009" s="9">
        <v>5731103</v>
      </c>
      <c r="R2009" s="3">
        <v>2400000</v>
      </c>
    </row>
    <row r="2010" spans="1:18" x14ac:dyDescent="0.25">
      <c r="A2010" s="1" t="s">
        <v>1863</v>
      </c>
      <c r="B2010" s="2">
        <v>36157</v>
      </c>
      <c r="C2010" s="1" t="s">
        <v>32</v>
      </c>
      <c r="D2010" s="1" t="s">
        <v>20</v>
      </c>
      <c r="E2010" s="1" t="s">
        <v>3</v>
      </c>
      <c r="F2010" s="1" t="s">
        <v>4</v>
      </c>
      <c r="G2010" s="1" t="s">
        <v>92</v>
      </c>
      <c r="H2010" s="1" t="s">
        <v>1328</v>
      </c>
      <c r="I2010" s="1" t="s">
        <v>1864</v>
      </c>
      <c r="J2010" s="1">
        <v>1000</v>
      </c>
      <c r="K2010" s="1">
        <v>2691</v>
      </c>
      <c r="L2010" s="1">
        <v>84</v>
      </c>
      <c r="M2010" s="1">
        <v>462</v>
      </c>
      <c r="N2010" s="1">
        <v>6.6</v>
      </c>
      <c r="O2010" s="1">
        <v>60</v>
      </c>
      <c r="P2010" s="1">
        <v>91</v>
      </c>
      <c r="Q2010" s="9">
        <v>5480318</v>
      </c>
      <c r="R2010" s="3">
        <v>5000000</v>
      </c>
    </row>
    <row r="2011" spans="1:18" x14ac:dyDescent="0.25">
      <c r="A2011" s="1" t="s">
        <v>2577</v>
      </c>
      <c r="B2011" s="2">
        <v>36851</v>
      </c>
      <c r="C2011" s="1" t="s">
        <v>32</v>
      </c>
      <c r="D2011" s="1" t="s">
        <v>20</v>
      </c>
      <c r="E2011" s="1" t="s">
        <v>3</v>
      </c>
      <c r="F2011" s="1" t="s">
        <v>4</v>
      </c>
      <c r="G2011" s="1" t="s">
        <v>92</v>
      </c>
      <c r="H2011" s="1" t="s">
        <v>1307</v>
      </c>
      <c r="I2011" s="1" t="s">
        <v>2578</v>
      </c>
      <c r="J2011" s="1">
        <v>1000</v>
      </c>
      <c r="K2011" s="1">
        <v>2687</v>
      </c>
      <c r="L2011" s="1">
        <v>26</v>
      </c>
      <c r="M2011" s="1">
        <v>859</v>
      </c>
      <c r="N2011" s="1">
        <v>5.3</v>
      </c>
      <c r="O2011" s="1">
        <v>72</v>
      </c>
      <c r="P2011" s="1">
        <v>92</v>
      </c>
      <c r="Q2011" s="9">
        <v>5018450</v>
      </c>
      <c r="R2011" s="3">
        <v>8000000</v>
      </c>
    </row>
    <row r="2012" spans="1:18" x14ac:dyDescent="0.25">
      <c r="A2012" s="1" t="s">
        <v>4911</v>
      </c>
      <c r="B2012" s="2">
        <v>39552</v>
      </c>
      <c r="C2012" s="1" t="s">
        <v>32</v>
      </c>
      <c r="D2012" s="1" t="s">
        <v>20</v>
      </c>
      <c r="E2012" s="1" t="s">
        <v>3</v>
      </c>
      <c r="F2012" s="1" t="s">
        <v>4</v>
      </c>
      <c r="G2012" s="1" t="s">
        <v>92</v>
      </c>
      <c r="H2012" s="1" t="s">
        <v>1267</v>
      </c>
      <c r="I2012" s="1" t="s">
        <v>1434</v>
      </c>
      <c r="J2012" s="1">
        <v>1000</v>
      </c>
      <c r="K2012" s="1">
        <v>3767</v>
      </c>
      <c r="L2012" s="1">
        <v>26</v>
      </c>
      <c r="M2012" s="1">
        <v>1000</v>
      </c>
      <c r="N2012" s="1">
        <v>6.4</v>
      </c>
      <c r="O2012" s="1">
        <v>129</v>
      </c>
      <c r="P2012" s="1">
        <v>92</v>
      </c>
      <c r="Q2012" s="9">
        <v>4881867</v>
      </c>
      <c r="R2012" s="3">
        <v>9000000</v>
      </c>
    </row>
    <row r="2013" spans="1:18" x14ac:dyDescent="0.25">
      <c r="A2013" s="1" t="s">
        <v>3361</v>
      </c>
      <c r="B2013" s="2">
        <v>37677</v>
      </c>
      <c r="C2013" s="1" t="s">
        <v>32</v>
      </c>
      <c r="D2013" s="1" t="s">
        <v>294</v>
      </c>
      <c r="E2013" s="1" t="s">
        <v>3</v>
      </c>
      <c r="F2013" s="1" t="s">
        <v>334</v>
      </c>
      <c r="G2013" s="1" t="s">
        <v>92</v>
      </c>
      <c r="H2013" s="1" t="s">
        <v>1126</v>
      </c>
      <c r="I2013" s="1" t="s">
        <v>1039</v>
      </c>
      <c r="J2013" s="1">
        <v>1000</v>
      </c>
      <c r="K2013" s="1">
        <v>1171</v>
      </c>
      <c r="L2013" s="1">
        <v>319</v>
      </c>
      <c r="M2013" s="1">
        <v>656</v>
      </c>
      <c r="N2013" s="1">
        <v>5.3</v>
      </c>
      <c r="O2013" s="1">
        <v>138</v>
      </c>
      <c r="P2013" s="1">
        <v>113</v>
      </c>
      <c r="Q2013" s="9">
        <v>4717455</v>
      </c>
      <c r="R2013" s="3">
        <v>12000000</v>
      </c>
    </row>
    <row r="2014" spans="1:18" x14ac:dyDescent="0.25">
      <c r="A2014" s="1" t="s">
        <v>4865</v>
      </c>
      <c r="B2014" s="2">
        <v>39608</v>
      </c>
      <c r="C2014" s="1" t="s">
        <v>32</v>
      </c>
      <c r="D2014" s="1" t="s">
        <v>20</v>
      </c>
      <c r="E2014" s="1" t="s">
        <v>3</v>
      </c>
      <c r="F2014" s="1" t="s">
        <v>4</v>
      </c>
      <c r="G2014" s="1" t="s">
        <v>92</v>
      </c>
      <c r="H2014" s="1" t="s">
        <v>2383</v>
      </c>
      <c r="I2014" s="1" t="s">
        <v>4866</v>
      </c>
      <c r="J2014" s="1">
        <v>1000</v>
      </c>
      <c r="K2014" s="1">
        <v>4484</v>
      </c>
      <c r="L2014" s="1">
        <v>0</v>
      </c>
      <c r="M2014" s="1">
        <v>422</v>
      </c>
      <c r="N2014" s="1">
        <v>4.5999999999999996</v>
      </c>
      <c r="O2014" s="1">
        <v>42</v>
      </c>
      <c r="P2014" s="1">
        <v>94</v>
      </c>
      <c r="Q2014" s="9">
        <v>4693919</v>
      </c>
      <c r="R2014" s="3">
        <v>6500000</v>
      </c>
    </row>
    <row r="2015" spans="1:18" x14ac:dyDescent="0.25">
      <c r="A2015" s="1" t="s">
        <v>3061</v>
      </c>
      <c r="B2015" s="2">
        <v>37477</v>
      </c>
      <c r="C2015" s="1" t="s">
        <v>32</v>
      </c>
      <c r="D2015" s="1" t="s">
        <v>20</v>
      </c>
      <c r="E2015" s="1" t="s">
        <v>3</v>
      </c>
      <c r="F2015" s="1" t="s">
        <v>4</v>
      </c>
      <c r="G2015" s="1" t="s">
        <v>92</v>
      </c>
      <c r="H2015" s="1" t="s">
        <v>997</v>
      </c>
      <c r="I2015" s="1" t="s">
        <v>3062</v>
      </c>
      <c r="J2015" s="1">
        <v>1000</v>
      </c>
      <c r="K2015" s="1">
        <v>2478</v>
      </c>
      <c r="L2015" s="1">
        <v>23</v>
      </c>
      <c r="M2015" s="1">
        <v>838</v>
      </c>
      <c r="N2015" s="1">
        <v>7</v>
      </c>
      <c r="O2015" s="1">
        <v>136</v>
      </c>
      <c r="P2015" s="1">
        <v>99</v>
      </c>
      <c r="Q2015" s="9">
        <v>4681503</v>
      </c>
      <c r="R2015" s="3">
        <v>9000000</v>
      </c>
    </row>
    <row r="2016" spans="1:18" x14ac:dyDescent="0.25">
      <c r="A2016" s="1" t="s">
        <v>3518</v>
      </c>
      <c r="B2016" s="2">
        <v>37698</v>
      </c>
      <c r="C2016" s="1" t="s">
        <v>32</v>
      </c>
      <c r="D2016" s="1" t="s">
        <v>9</v>
      </c>
      <c r="E2016" s="1" t="s">
        <v>3</v>
      </c>
      <c r="F2016" s="1" t="s">
        <v>4</v>
      </c>
      <c r="G2016" s="1" t="s">
        <v>92</v>
      </c>
      <c r="H2016" s="1" t="s">
        <v>1038</v>
      </c>
      <c r="I2016" s="1" t="s">
        <v>3519</v>
      </c>
      <c r="J2016" s="1">
        <v>1000</v>
      </c>
      <c r="K2016" s="1">
        <v>2186</v>
      </c>
      <c r="L2016" s="1">
        <v>308</v>
      </c>
      <c r="M2016" s="1">
        <v>0</v>
      </c>
      <c r="N2016" s="1">
        <v>6.8</v>
      </c>
      <c r="O2016" s="1">
        <v>126</v>
      </c>
      <c r="P2016" s="1">
        <v>100</v>
      </c>
      <c r="Q2016" s="9">
        <v>4599680</v>
      </c>
      <c r="R2016" s="3">
        <v>1500000</v>
      </c>
    </row>
    <row r="2017" spans="1:18" x14ac:dyDescent="0.25">
      <c r="A2017" s="1" t="s">
        <v>3704</v>
      </c>
      <c r="B2017" s="2">
        <v>37989</v>
      </c>
      <c r="C2017" s="1" t="s">
        <v>32</v>
      </c>
      <c r="D2017" s="1" t="s">
        <v>2</v>
      </c>
      <c r="E2017" s="1" t="s">
        <v>3</v>
      </c>
      <c r="F2017" s="1" t="s">
        <v>4</v>
      </c>
      <c r="G2017" s="1" t="s">
        <v>92</v>
      </c>
      <c r="H2017" s="1" t="s">
        <v>1944</v>
      </c>
      <c r="I2017" s="1" t="s">
        <v>609</v>
      </c>
      <c r="J2017" s="1">
        <v>1000</v>
      </c>
      <c r="K2017" s="1">
        <v>4186</v>
      </c>
      <c r="L2017" s="1">
        <v>212</v>
      </c>
      <c r="M2017" s="1">
        <v>2000</v>
      </c>
      <c r="N2017" s="1">
        <v>6.4</v>
      </c>
      <c r="O2017" s="1">
        <v>127</v>
      </c>
      <c r="P2017" s="1">
        <v>101</v>
      </c>
      <c r="Q2017" s="9">
        <v>4476235</v>
      </c>
      <c r="R2017" s="3">
        <v>27000000</v>
      </c>
    </row>
    <row r="2018" spans="1:18" x14ac:dyDescent="0.25">
      <c r="A2018" s="1" t="s">
        <v>2021</v>
      </c>
      <c r="B2018" s="2">
        <v>36326</v>
      </c>
      <c r="C2018" s="1" t="s">
        <v>32</v>
      </c>
      <c r="D2018" s="1" t="s">
        <v>20</v>
      </c>
      <c r="E2018" s="1" t="s">
        <v>3</v>
      </c>
      <c r="F2018" s="1" t="s">
        <v>4</v>
      </c>
      <c r="G2018" s="1" t="s">
        <v>92</v>
      </c>
      <c r="H2018" s="1" t="s">
        <v>1328</v>
      </c>
      <c r="I2018" s="1" t="s">
        <v>2022</v>
      </c>
      <c r="J2018" s="1">
        <v>1000</v>
      </c>
      <c r="K2018" s="1">
        <v>2518</v>
      </c>
      <c r="L2018" s="1">
        <v>89</v>
      </c>
      <c r="M2018" s="1">
        <v>0</v>
      </c>
      <c r="N2018" s="1">
        <v>6.8</v>
      </c>
      <c r="O2018" s="1">
        <v>42</v>
      </c>
      <c r="P2018" s="1">
        <v>95</v>
      </c>
      <c r="Q2018" s="9">
        <v>4193025</v>
      </c>
      <c r="R2018" s="3">
        <v>15000000</v>
      </c>
    </row>
    <row r="2019" spans="1:18" x14ac:dyDescent="0.25">
      <c r="A2019" s="1" t="s">
        <v>5993</v>
      </c>
      <c r="B2019" s="2">
        <v>40652</v>
      </c>
      <c r="C2019" s="1" t="s">
        <v>32</v>
      </c>
      <c r="D2019" s="1" t="s">
        <v>77</v>
      </c>
      <c r="E2019" s="1" t="s">
        <v>5994</v>
      </c>
      <c r="F2019" s="1" t="s">
        <v>5995</v>
      </c>
      <c r="G2019" s="1" t="s">
        <v>92</v>
      </c>
      <c r="H2019" s="1" t="s">
        <v>5996</v>
      </c>
      <c r="I2019" s="1" t="s">
        <v>5997</v>
      </c>
      <c r="J2019" s="1">
        <v>1000</v>
      </c>
      <c r="K2019" s="1">
        <v>1445</v>
      </c>
      <c r="L2019" s="1">
        <v>338</v>
      </c>
      <c r="M2019" s="1">
        <v>51000</v>
      </c>
      <c r="N2019" s="1">
        <v>7.6</v>
      </c>
      <c r="O2019" s="1">
        <v>481</v>
      </c>
      <c r="P2019" s="1">
        <v>102</v>
      </c>
      <c r="Q2019" s="9">
        <v>4105123</v>
      </c>
      <c r="R2019" s="3">
        <v>1100000</v>
      </c>
    </row>
    <row r="2020" spans="1:18" x14ac:dyDescent="0.25">
      <c r="A2020" s="1" t="s">
        <v>2454</v>
      </c>
      <c r="B2020" s="2">
        <v>36701</v>
      </c>
      <c r="C2020" s="1" t="s">
        <v>32</v>
      </c>
      <c r="D2020" s="1" t="s">
        <v>9</v>
      </c>
      <c r="E2020" s="1" t="s">
        <v>3</v>
      </c>
      <c r="F2020" s="1" t="s">
        <v>4</v>
      </c>
      <c r="G2020" s="1" t="s">
        <v>92</v>
      </c>
      <c r="H2020" s="1" t="s">
        <v>206</v>
      </c>
      <c r="I2020" s="1" t="s">
        <v>1834</v>
      </c>
      <c r="J2020" s="1">
        <v>1000</v>
      </c>
      <c r="K2020" s="1">
        <v>2235</v>
      </c>
      <c r="L2020" s="1">
        <v>0</v>
      </c>
      <c r="M2020" s="1">
        <v>38000</v>
      </c>
      <c r="N2020" s="1">
        <v>8.4</v>
      </c>
      <c r="O2020" s="1">
        <v>234</v>
      </c>
      <c r="P2020" s="1">
        <v>102</v>
      </c>
      <c r="Q2020" s="9">
        <v>3609278</v>
      </c>
      <c r="R2020" s="3">
        <v>4500000</v>
      </c>
    </row>
    <row r="2021" spans="1:18" x14ac:dyDescent="0.25">
      <c r="A2021" s="1" t="s">
        <v>552</v>
      </c>
      <c r="B2021" s="2">
        <v>31773</v>
      </c>
      <c r="C2021" s="1" t="s">
        <v>32</v>
      </c>
      <c r="D2021" s="1" t="s">
        <v>77</v>
      </c>
      <c r="E2021" s="1" t="s">
        <v>3</v>
      </c>
      <c r="F2021" s="1" t="s">
        <v>4</v>
      </c>
      <c r="G2021" s="1" t="s">
        <v>92</v>
      </c>
      <c r="H2021" s="1" t="s">
        <v>553</v>
      </c>
      <c r="I2021" s="1" t="s">
        <v>554</v>
      </c>
      <c r="J2021" s="1">
        <v>1000</v>
      </c>
      <c r="K2021" s="1">
        <v>2319</v>
      </c>
      <c r="L2021" s="1">
        <v>28</v>
      </c>
      <c r="M2021" s="1">
        <v>0</v>
      </c>
      <c r="N2021" s="1">
        <v>5.9</v>
      </c>
      <c r="O2021" s="1">
        <v>70</v>
      </c>
      <c r="P2021" s="1">
        <v>93</v>
      </c>
      <c r="Q2021" s="9">
        <v>3500000</v>
      </c>
      <c r="R2021" s="3">
        <v>2700000</v>
      </c>
    </row>
    <row r="2022" spans="1:18" x14ac:dyDescent="0.25">
      <c r="A2022" s="1" t="s">
        <v>6815</v>
      </c>
      <c r="B2022" s="2">
        <v>42205</v>
      </c>
      <c r="C2022" s="1" t="s">
        <v>32</v>
      </c>
      <c r="D2022" s="1" t="s">
        <v>33</v>
      </c>
      <c r="E2022" s="1" t="s">
        <v>3</v>
      </c>
      <c r="F2022" s="1" t="s">
        <v>4</v>
      </c>
      <c r="G2022" s="1" t="s">
        <v>92</v>
      </c>
      <c r="H2022" s="1" t="s">
        <v>1126</v>
      </c>
      <c r="I2022" s="1" t="s">
        <v>6816</v>
      </c>
      <c r="J2022" s="1">
        <v>1000</v>
      </c>
      <c r="K2022" s="1">
        <v>1442</v>
      </c>
      <c r="L2022" s="1">
        <v>26</v>
      </c>
      <c r="M2022" s="1">
        <v>0</v>
      </c>
      <c r="N2022" s="1">
        <v>7.3</v>
      </c>
      <c r="O2022" s="1">
        <v>328</v>
      </c>
      <c r="P2022" s="1">
        <v>90</v>
      </c>
      <c r="Q2022" s="9">
        <v>3442820</v>
      </c>
      <c r="R2022" s="3">
        <v>8000000</v>
      </c>
    </row>
    <row r="2023" spans="1:18" x14ac:dyDescent="0.25">
      <c r="A2023" s="1" t="s">
        <v>1832</v>
      </c>
      <c r="B2023" s="2">
        <v>36113</v>
      </c>
      <c r="C2023" s="1" t="s">
        <v>1</v>
      </c>
      <c r="D2023" s="1" t="s">
        <v>9</v>
      </c>
      <c r="E2023" s="1" t="s">
        <v>3</v>
      </c>
      <c r="F2023" s="1" t="s">
        <v>4</v>
      </c>
      <c r="G2023" s="1" t="s">
        <v>92</v>
      </c>
      <c r="H2023" s="1" t="s">
        <v>1833</v>
      </c>
      <c r="I2023" s="1" t="s">
        <v>1834</v>
      </c>
      <c r="J2023" s="1">
        <v>1000</v>
      </c>
      <c r="K2023" s="1">
        <v>2065</v>
      </c>
      <c r="L2023" s="1">
        <v>0</v>
      </c>
      <c r="M2023" s="1">
        <v>24000</v>
      </c>
      <c r="N2023" s="1">
        <v>7.5</v>
      </c>
      <c r="O2023" s="1">
        <v>138</v>
      </c>
      <c r="P2023" s="1">
        <v>84</v>
      </c>
      <c r="Q2023" s="9">
        <v>3216970</v>
      </c>
      <c r="R2023" s="3">
        <v>60000</v>
      </c>
    </row>
    <row r="2024" spans="1:18" x14ac:dyDescent="0.25">
      <c r="A2024" s="1" t="s">
        <v>5479</v>
      </c>
      <c r="B2024" s="2">
        <v>40446</v>
      </c>
      <c r="C2024" s="1" t="s">
        <v>32</v>
      </c>
      <c r="D2024" s="1" t="s">
        <v>20</v>
      </c>
      <c r="E2024" s="1" t="s">
        <v>3</v>
      </c>
      <c r="F2024" s="1" t="s">
        <v>83</v>
      </c>
      <c r="G2024" s="1" t="s">
        <v>132</v>
      </c>
      <c r="H2024" s="1" t="s">
        <v>614</v>
      </c>
      <c r="I2024" s="1" t="s">
        <v>2248</v>
      </c>
      <c r="J2024" s="1">
        <v>1000</v>
      </c>
      <c r="K2024" s="1">
        <v>2265</v>
      </c>
      <c r="L2024" s="1">
        <v>608</v>
      </c>
      <c r="M2024" s="1">
        <v>0</v>
      </c>
      <c r="N2024" s="1">
        <v>7.3</v>
      </c>
      <c r="O2024" s="1">
        <v>248</v>
      </c>
      <c r="P2024" s="1">
        <v>129</v>
      </c>
      <c r="Q2024" s="9">
        <v>3205244</v>
      </c>
      <c r="R2024" s="3">
        <v>10000000</v>
      </c>
    </row>
    <row r="2025" spans="1:18" x14ac:dyDescent="0.25">
      <c r="A2025" s="1" t="s">
        <v>4860</v>
      </c>
      <c r="B2025" s="2">
        <v>39715</v>
      </c>
      <c r="C2025" s="1" t="s">
        <v>32</v>
      </c>
      <c r="D2025" s="1" t="s">
        <v>20</v>
      </c>
      <c r="E2025" s="1" t="s">
        <v>3</v>
      </c>
      <c r="F2025" s="1" t="s">
        <v>4</v>
      </c>
      <c r="G2025" s="1" t="s">
        <v>92</v>
      </c>
      <c r="H2025" s="1" t="s">
        <v>871</v>
      </c>
      <c r="I2025" s="1" t="s">
        <v>4861</v>
      </c>
      <c r="J2025" s="1">
        <v>1000</v>
      </c>
      <c r="K2025" s="1">
        <v>3608</v>
      </c>
      <c r="L2025" s="1">
        <v>0</v>
      </c>
      <c r="M2025" s="1">
        <v>0</v>
      </c>
      <c r="N2025" s="1">
        <v>6.5</v>
      </c>
      <c r="O2025" s="1">
        <v>159</v>
      </c>
      <c r="P2025" s="1">
        <v>92</v>
      </c>
      <c r="Q2025" s="9">
        <v>2926565</v>
      </c>
      <c r="R2025" s="3">
        <v>3000000</v>
      </c>
    </row>
    <row r="2026" spans="1:18" x14ac:dyDescent="0.25">
      <c r="A2026" s="1" t="s">
        <v>1125</v>
      </c>
      <c r="B2026" s="2">
        <v>34504</v>
      </c>
      <c r="C2026" s="1" t="s">
        <v>1</v>
      </c>
      <c r="D2026" s="1" t="s">
        <v>20</v>
      </c>
      <c r="E2026" s="1" t="s">
        <v>3</v>
      </c>
      <c r="F2026" s="1" t="s">
        <v>83</v>
      </c>
      <c r="G2026" s="1" t="s">
        <v>84</v>
      </c>
      <c r="H2026" s="1" t="s">
        <v>1126</v>
      </c>
      <c r="I2026" s="1" t="s">
        <v>1127</v>
      </c>
      <c r="J2026" s="1">
        <v>1000</v>
      </c>
      <c r="K2026" s="1">
        <v>2612</v>
      </c>
      <c r="L2026" s="1">
        <v>0</v>
      </c>
      <c r="M2026" s="1">
        <v>0</v>
      </c>
      <c r="N2026" s="1">
        <v>7.3</v>
      </c>
      <c r="O2026" s="1">
        <v>77</v>
      </c>
      <c r="P2026" s="1">
        <v>111</v>
      </c>
      <c r="Q2026" s="9">
        <v>2869369</v>
      </c>
      <c r="R2026" s="3">
        <v>30000000</v>
      </c>
    </row>
    <row r="2027" spans="1:18" x14ac:dyDescent="0.25">
      <c r="A2027" s="1" t="s">
        <v>4809</v>
      </c>
      <c r="B2027" s="2">
        <v>39149</v>
      </c>
      <c r="C2027" s="1" t="s">
        <v>32</v>
      </c>
      <c r="D2027" s="1" t="s">
        <v>9</v>
      </c>
      <c r="E2027" s="1" t="s">
        <v>3</v>
      </c>
      <c r="F2027" s="1" t="s">
        <v>4</v>
      </c>
      <c r="G2027" s="1" t="s">
        <v>92</v>
      </c>
      <c r="H2027" s="1" t="s">
        <v>4319</v>
      </c>
      <c r="I2027" s="1" t="s">
        <v>4810</v>
      </c>
      <c r="J2027" s="1">
        <v>1000</v>
      </c>
      <c r="K2027" s="1">
        <v>1889</v>
      </c>
      <c r="L2027" s="1">
        <v>369</v>
      </c>
      <c r="M2027" s="1">
        <v>0</v>
      </c>
      <c r="N2027" s="1">
        <v>7.2</v>
      </c>
      <c r="O2027" s="1">
        <v>146</v>
      </c>
      <c r="P2027" s="1">
        <v>118</v>
      </c>
      <c r="Q2027" s="9">
        <v>2849142</v>
      </c>
      <c r="R2027" s="3">
        <v>16000000</v>
      </c>
    </row>
    <row r="2028" spans="1:18" x14ac:dyDescent="0.25">
      <c r="A2028" s="1" t="s">
        <v>2050</v>
      </c>
      <c r="B2028" s="2">
        <v>36172</v>
      </c>
      <c r="C2028" s="1" t="s">
        <v>32</v>
      </c>
      <c r="D2028" s="1" t="s">
        <v>91</v>
      </c>
      <c r="E2028" s="1" t="s">
        <v>3</v>
      </c>
      <c r="F2028" s="1" t="s">
        <v>338</v>
      </c>
      <c r="G2028" s="1" t="s">
        <v>92</v>
      </c>
      <c r="H2028" s="1" t="s">
        <v>1126</v>
      </c>
      <c r="I2028" s="1" t="s">
        <v>2051</v>
      </c>
      <c r="J2028" s="1">
        <v>1000</v>
      </c>
      <c r="K2028" s="1">
        <v>2990</v>
      </c>
      <c r="L2028" s="1">
        <v>0</v>
      </c>
      <c r="M2028" s="1">
        <v>6000</v>
      </c>
      <c r="N2028" s="1">
        <v>6.8</v>
      </c>
      <c r="O2028" s="1">
        <v>196</v>
      </c>
      <c r="P2028" s="1">
        <v>115</v>
      </c>
      <c r="Q2028" s="9">
        <v>2840417</v>
      </c>
      <c r="R2028" s="3">
        <v>31000000</v>
      </c>
    </row>
    <row r="2029" spans="1:18" x14ac:dyDescent="0.25">
      <c r="A2029" s="1" t="s">
        <v>1271</v>
      </c>
      <c r="B2029" s="2">
        <v>34709</v>
      </c>
      <c r="C2029" s="1" t="s">
        <v>32</v>
      </c>
      <c r="D2029" s="1" t="s">
        <v>20</v>
      </c>
      <c r="E2029" s="1" t="s">
        <v>3</v>
      </c>
      <c r="F2029" s="1" t="s">
        <v>4</v>
      </c>
      <c r="G2029" s="1" t="s">
        <v>92</v>
      </c>
      <c r="H2029" s="1" t="s">
        <v>871</v>
      </c>
      <c r="I2029" s="1" t="s">
        <v>1272</v>
      </c>
      <c r="J2029" s="1">
        <v>1000</v>
      </c>
      <c r="K2029" s="1">
        <v>3072</v>
      </c>
      <c r="L2029" s="1">
        <v>300</v>
      </c>
      <c r="M2029" s="1">
        <v>174</v>
      </c>
      <c r="N2029" s="1">
        <v>6.2</v>
      </c>
      <c r="O2029" s="1">
        <v>15</v>
      </c>
      <c r="P2029" s="1">
        <v>113</v>
      </c>
      <c r="Q2029" s="9">
        <v>2832826</v>
      </c>
      <c r="R2029" s="3">
        <v>11000000</v>
      </c>
    </row>
    <row r="2030" spans="1:18" x14ac:dyDescent="0.25">
      <c r="A2030" s="1" t="s">
        <v>6836</v>
      </c>
      <c r="B2030" s="2">
        <v>42358</v>
      </c>
      <c r="C2030" s="1" t="s">
        <v>32</v>
      </c>
      <c r="D2030" s="1" t="s">
        <v>2</v>
      </c>
      <c r="E2030" s="1" t="s">
        <v>3</v>
      </c>
      <c r="F2030" s="1" t="s">
        <v>4</v>
      </c>
      <c r="G2030" s="1" t="s">
        <v>132</v>
      </c>
      <c r="H2030" s="1" t="s">
        <v>3878</v>
      </c>
      <c r="I2030" s="1" t="s">
        <v>308</v>
      </c>
      <c r="J2030" s="1">
        <v>1000</v>
      </c>
      <c r="K2030" s="1">
        <v>2739</v>
      </c>
      <c r="L2030" s="1">
        <v>5</v>
      </c>
      <c r="M2030" s="1">
        <v>0</v>
      </c>
      <c r="N2030" s="1">
        <v>5.3</v>
      </c>
      <c r="O2030" s="1">
        <v>39</v>
      </c>
      <c r="P2030" s="1">
        <v>97</v>
      </c>
      <c r="Q2030" s="9">
        <v>2557668</v>
      </c>
      <c r="R2030" s="3">
        <v>2000000</v>
      </c>
    </row>
    <row r="2031" spans="1:18" x14ac:dyDescent="0.25">
      <c r="A2031" s="1" t="s">
        <v>1733</v>
      </c>
      <c r="B2031" s="2">
        <v>35983</v>
      </c>
      <c r="C2031" s="1" t="s">
        <v>32</v>
      </c>
      <c r="D2031" s="1" t="s">
        <v>20</v>
      </c>
      <c r="E2031" s="1" t="s">
        <v>3</v>
      </c>
      <c r="F2031" s="1" t="s">
        <v>4</v>
      </c>
      <c r="G2031" s="1" t="s">
        <v>92</v>
      </c>
      <c r="H2031" s="1" t="s">
        <v>871</v>
      </c>
      <c r="I2031" s="1" t="s">
        <v>1734</v>
      </c>
      <c r="J2031" s="1">
        <v>1000</v>
      </c>
      <c r="K2031" s="1">
        <v>4762</v>
      </c>
      <c r="L2031" s="1">
        <v>787</v>
      </c>
      <c r="M2031" s="1">
        <v>0</v>
      </c>
      <c r="N2031" s="1">
        <v>7.5</v>
      </c>
      <c r="O2031" s="1">
        <v>106</v>
      </c>
      <c r="P2031" s="1">
        <v>110</v>
      </c>
      <c r="Q2031" s="9">
        <v>2365931</v>
      </c>
      <c r="R2031" s="3">
        <v>1500000</v>
      </c>
    </row>
    <row r="2032" spans="1:18" x14ac:dyDescent="0.25">
      <c r="A2032" s="1" t="s">
        <v>3421</v>
      </c>
      <c r="B2032" s="2">
        <v>37760</v>
      </c>
      <c r="C2032" s="1" t="s">
        <v>32</v>
      </c>
      <c r="D2032" s="1" t="s">
        <v>20</v>
      </c>
      <c r="E2032" s="1" t="s">
        <v>3</v>
      </c>
      <c r="F2032" s="1" t="s">
        <v>4</v>
      </c>
      <c r="G2032" s="1" t="s">
        <v>132</v>
      </c>
      <c r="H2032" s="1" t="s">
        <v>1333</v>
      </c>
      <c r="I2032" s="1" t="s">
        <v>3422</v>
      </c>
      <c r="J2032" s="1">
        <v>1000</v>
      </c>
      <c r="K2032" s="1">
        <v>3010</v>
      </c>
      <c r="L2032" s="1">
        <v>54</v>
      </c>
      <c r="M2032" s="1">
        <v>0</v>
      </c>
      <c r="N2032" s="1">
        <v>7.1</v>
      </c>
      <c r="O2032" s="1">
        <v>131</v>
      </c>
      <c r="P2032" s="1">
        <v>80</v>
      </c>
      <c r="Q2032" s="9">
        <v>2360184</v>
      </c>
      <c r="R2032" s="3">
        <v>300000</v>
      </c>
    </row>
    <row r="2033" spans="1:18" x14ac:dyDescent="0.25">
      <c r="A2033" s="1" t="s">
        <v>4993</v>
      </c>
      <c r="B2033" s="2">
        <v>39644</v>
      </c>
      <c r="C2033" s="1" t="s">
        <v>32</v>
      </c>
      <c r="D2033" s="1" t="s">
        <v>9</v>
      </c>
      <c r="E2033" s="1" t="s">
        <v>3</v>
      </c>
      <c r="F2033" s="1" t="s">
        <v>4</v>
      </c>
      <c r="G2033" s="1" t="s">
        <v>92</v>
      </c>
      <c r="H2033" s="1" t="s">
        <v>2995</v>
      </c>
      <c r="I2033" s="1" t="s">
        <v>1674</v>
      </c>
      <c r="J2033" s="1">
        <v>1000</v>
      </c>
      <c r="K2033" s="1">
        <v>2158</v>
      </c>
      <c r="L2033" s="1">
        <v>342</v>
      </c>
      <c r="M2033" s="1">
        <v>0</v>
      </c>
      <c r="N2033" s="1">
        <v>6.8</v>
      </c>
      <c r="O2033" s="1">
        <v>158</v>
      </c>
      <c r="P2033" s="1">
        <v>99</v>
      </c>
      <c r="Q2033" s="9">
        <v>2344847</v>
      </c>
      <c r="R2033" s="3">
        <v>7000000</v>
      </c>
    </row>
    <row r="2034" spans="1:18" x14ac:dyDescent="0.25">
      <c r="A2034" s="1" t="s">
        <v>855</v>
      </c>
      <c r="B2034" s="2">
        <v>33322</v>
      </c>
      <c r="C2034" s="1" t="s">
        <v>32</v>
      </c>
      <c r="D2034" s="1" t="s">
        <v>77</v>
      </c>
      <c r="E2034" s="1" t="s">
        <v>3</v>
      </c>
      <c r="F2034" s="1" t="s">
        <v>4</v>
      </c>
      <c r="G2034" s="1" t="s">
        <v>92</v>
      </c>
      <c r="H2034" s="1" t="s">
        <v>624</v>
      </c>
      <c r="I2034" s="1" t="s">
        <v>441</v>
      </c>
      <c r="J2034" s="1">
        <v>1000</v>
      </c>
      <c r="K2034" s="1">
        <v>2404</v>
      </c>
      <c r="L2034" s="1">
        <v>73</v>
      </c>
      <c r="M2034" s="1">
        <v>0</v>
      </c>
      <c r="N2034" s="1">
        <v>6</v>
      </c>
      <c r="O2034" s="1">
        <v>45</v>
      </c>
      <c r="P2034" s="1">
        <v>79</v>
      </c>
      <c r="Q2034" s="9">
        <v>2275557</v>
      </c>
      <c r="R2034" s="3">
        <v>8000000</v>
      </c>
    </row>
    <row r="2035" spans="1:18" x14ac:dyDescent="0.25">
      <c r="A2035" s="1" t="s">
        <v>1622</v>
      </c>
      <c r="B2035" s="2">
        <v>35790</v>
      </c>
      <c r="C2035" s="1" t="s">
        <v>32</v>
      </c>
      <c r="D2035" s="1" t="s">
        <v>77</v>
      </c>
      <c r="E2035" s="1" t="s">
        <v>3</v>
      </c>
      <c r="F2035" s="1" t="s">
        <v>1623</v>
      </c>
      <c r="G2035" s="1" t="s">
        <v>92</v>
      </c>
      <c r="H2035" s="1" t="s">
        <v>614</v>
      </c>
      <c r="I2035" s="1" t="s">
        <v>1624</v>
      </c>
      <c r="J2035" s="1">
        <v>1000</v>
      </c>
      <c r="K2035" s="1">
        <v>3125</v>
      </c>
      <c r="L2035" s="1">
        <v>55</v>
      </c>
      <c r="M2035" s="1">
        <v>561</v>
      </c>
      <c r="N2035" s="1">
        <v>6.4</v>
      </c>
      <c r="O2035" s="1">
        <v>50</v>
      </c>
      <c r="P2035" s="1">
        <v>121</v>
      </c>
      <c r="Q2035" s="9">
        <v>2221994</v>
      </c>
      <c r="R2035" s="3">
        <v>35000000</v>
      </c>
    </row>
    <row r="2036" spans="1:18" x14ac:dyDescent="0.25">
      <c r="A2036" s="1" t="s">
        <v>2005</v>
      </c>
      <c r="B2036" s="2">
        <v>36330</v>
      </c>
      <c r="C2036" s="1" t="s">
        <v>32</v>
      </c>
      <c r="D2036" s="1" t="s">
        <v>20</v>
      </c>
      <c r="E2036" s="1" t="s">
        <v>3</v>
      </c>
      <c r="F2036" s="1" t="s">
        <v>4</v>
      </c>
      <c r="G2036" s="1" t="s">
        <v>92</v>
      </c>
      <c r="H2036" s="1" t="s">
        <v>1328</v>
      </c>
      <c r="I2036" s="1" t="s">
        <v>2006</v>
      </c>
      <c r="J2036" s="1">
        <v>1000</v>
      </c>
      <c r="K2036" s="1">
        <v>4289</v>
      </c>
      <c r="L2036" s="1">
        <v>91</v>
      </c>
      <c r="M2036" s="1">
        <v>0</v>
      </c>
      <c r="N2036" s="1">
        <v>6.6</v>
      </c>
      <c r="O2036" s="1">
        <v>99</v>
      </c>
      <c r="P2036" s="1">
        <v>85</v>
      </c>
      <c r="Q2036" s="9">
        <v>2199853</v>
      </c>
      <c r="R2036" s="3">
        <v>1200000</v>
      </c>
    </row>
    <row r="2037" spans="1:18" x14ac:dyDescent="0.25">
      <c r="A2037" s="1" t="s">
        <v>2287</v>
      </c>
      <c r="B2037" s="2">
        <v>36721</v>
      </c>
      <c r="C2037" s="1" t="s">
        <v>32</v>
      </c>
      <c r="D2037" s="1" t="s">
        <v>20</v>
      </c>
      <c r="E2037" s="1" t="s">
        <v>3</v>
      </c>
      <c r="F2037" s="1" t="s">
        <v>4</v>
      </c>
      <c r="G2037" s="1" t="s">
        <v>92</v>
      </c>
      <c r="H2037" s="1" t="s">
        <v>2288</v>
      </c>
      <c r="I2037" s="1" t="s">
        <v>539</v>
      </c>
      <c r="J2037" s="1">
        <v>1000</v>
      </c>
      <c r="K2037" s="1">
        <v>4266</v>
      </c>
      <c r="L2037" s="1">
        <v>0</v>
      </c>
      <c r="M2037" s="1">
        <v>1000</v>
      </c>
      <c r="N2037" s="1">
        <v>6.5</v>
      </c>
      <c r="O2037" s="1">
        <v>57</v>
      </c>
      <c r="P2037" s="1">
        <v>135</v>
      </c>
      <c r="Q2037" s="9">
        <v>2185266</v>
      </c>
      <c r="R2037" s="3">
        <v>10000000</v>
      </c>
    </row>
    <row r="2038" spans="1:18" x14ac:dyDescent="0.25">
      <c r="A2038" s="1" t="s">
        <v>1224</v>
      </c>
      <c r="B2038" s="2">
        <v>34790</v>
      </c>
      <c r="C2038" s="1" t="s">
        <v>32</v>
      </c>
      <c r="D2038" s="1" t="s">
        <v>20</v>
      </c>
      <c r="E2038" s="1" t="s">
        <v>3</v>
      </c>
      <c r="F2038" s="1" t="s">
        <v>4</v>
      </c>
      <c r="G2038" s="1" t="s">
        <v>92</v>
      </c>
      <c r="H2038" s="1" t="s">
        <v>1225</v>
      </c>
      <c r="I2038" s="1" t="s">
        <v>1065</v>
      </c>
      <c r="J2038" s="1">
        <v>1000</v>
      </c>
      <c r="K2038" s="1">
        <v>3254</v>
      </c>
      <c r="L2038" s="1">
        <v>0</v>
      </c>
      <c r="M2038" s="1">
        <v>0</v>
      </c>
      <c r="N2038" s="1">
        <v>7.2</v>
      </c>
      <c r="O2038" s="1">
        <v>93</v>
      </c>
      <c r="P2038" s="1">
        <v>123</v>
      </c>
      <c r="Q2038" s="9">
        <v>2122561</v>
      </c>
      <c r="R2038" s="3">
        <v>6000000</v>
      </c>
    </row>
    <row r="2039" spans="1:18" x14ac:dyDescent="0.25">
      <c r="A2039" s="1" t="s">
        <v>4176</v>
      </c>
      <c r="B2039" s="2">
        <v>38420</v>
      </c>
      <c r="C2039" s="1" t="s">
        <v>32</v>
      </c>
      <c r="D2039" s="1" t="s">
        <v>9</v>
      </c>
      <c r="E2039" s="1" t="s">
        <v>3</v>
      </c>
      <c r="F2039" s="1" t="s">
        <v>4</v>
      </c>
      <c r="G2039" s="1" t="s">
        <v>132</v>
      </c>
      <c r="H2039" s="1" t="s">
        <v>4177</v>
      </c>
      <c r="I2039" s="1" t="s">
        <v>4178</v>
      </c>
      <c r="J2039" s="1">
        <v>1000</v>
      </c>
      <c r="K2039" s="1">
        <v>1942</v>
      </c>
      <c r="L2039" s="1">
        <v>0</v>
      </c>
      <c r="M2039" s="1">
        <v>19</v>
      </c>
      <c r="N2039" s="1">
        <v>6.6</v>
      </c>
      <c r="O2039" s="1">
        <v>4</v>
      </c>
      <c r="P2039" s="1">
        <v>100</v>
      </c>
      <c r="Q2039" s="9">
        <v>2024854</v>
      </c>
      <c r="R2039" s="3">
        <v>6500000</v>
      </c>
    </row>
    <row r="2040" spans="1:18" x14ac:dyDescent="0.25">
      <c r="A2040" s="1" t="s">
        <v>4148</v>
      </c>
      <c r="B2040" s="2">
        <v>38563</v>
      </c>
      <c r="C2040" s="1" t="s">
        <v>32</v>
      </c>
      <c r="D2040" s="1" t="s">
        <v>2</v>
      </c>
      <c r="E2040" s="1" t="s">
        <v>3</v>
      </c>
      <c r="F2040" s="1" t="s">
        <v>334</v>
      </c>
      <c r="G2040" s="1" t="s">
        <v>92</v>
      </c>
      <c r="H2040" s="1" t="s">
        <v>4149</v>
      </c>
      <c r="I2040" s="1" t="s">
        <v>4150</v>
      </c>
      <c r="J2040" s="1">
        <v>1000</v>
      </c>
      <c r="K2040" s="1">
        <v>2129</v>
      </c>
      <c r="L2040" s="1">
        <v>214</v>
      </c>
      <c r="M2040" s="1">
        <v>0</v>
      </c>
      <c r="N2040" s="1">
        <v>7.4</v>
      </c>
      <c r="O2040" s="1">
        <v>168</v>
      </c>
      <c r="P2040" s="1">
        <v>104</v>
      </c>
      <c r="Q2040" s="9">
        <v>1900725</v>
      </c>
      <c r="R2040" s="3">
        <v>2000000</v>
      </c>
    </row>
    <row r="2041" spans="1:18" x14ac:dyDescent="0.25">
      <c r="A2041" s="1" t="s">
        <v>3877</v>
      </c>
      <c r="B2041" s="2">
        <v>38401</v>
      </c>
      <c r="C2041" s="1" t="s">
        <v>32</v>
      </c>
      <c r="D2041" s="1" t="s">
        <v>77</v>
      </c>
      <c r="E2041" s="1" t="s">
        <v>3</v>
      </c>
      <c r="F2041" s="1" t="s">
        <v>83</v>
      </c>
      <c r="G2041" s="1" t="s">
        <v>132</v>
      </c>
      <c r="H2041" s="1" t="s">
        <v>3878</v>
      </c>
      <c r="I2041" s="1" t="s">
        <v>1152</v>
      </c>
      <c r="J2041" s="1">
        <v>1000</v>
      </c>
      <c r="K2041" s="1">
        <v>1890</v>
      </c>
      <c r="L2041" s="1">
        <v>0</v>
      </c>
      <c r="M2041" s="1">
        <v>785</v>
      </c>
      <c r="N2041" s="1">
        <v>4.2</v>
      </c>
      <c r="O2041" s="1">
        <v>113</v>
      </c>
      <c r="P2041" s="1">
        <v>102</v>
      </c>
      <c r="Q2041" s="9">
        <v>1891821</v>
      </c>
      <c r="R2041" s="3">
        <v>52000000</v>
      </c>
    </row>
    <row r="2042" spans="1:18" x14ac:dyDescent="0.25">
      <c r="A2042" s="1" t="s">
        <v>5417</v>
      </c>
      <c r="B2042" s="2">
        <v>40153</v>
      </c>
      <c r="C2042" s="1" t="s">
        <v>32</v>
      </c>
      <c r="D2042" s="1" t="s">
        <v>9</v>
      </c>
      <c r="E2042" s="1" t="s">
        <v>3</v>
      </c>
      <c r="F2042" s="1" t="s">
        <v>4</v>
      </c>
      <c r="G2042" s="1" t="s">
        <v>28</v>
      </c>
      <c r="H2042" s="1" t="s">
        <v>206</v>
      </c>
      <c r="I2042" s="1" t="s">
        <v>5418</v>
      </c>
      <c r="J2042" s="1">
        <v>1000</v>
      </c>
      <c r="K2042" s="1">
        <v>2589</v>
      </c>
      <c r="L2042" s="1">
        <v>2</v>
      </c>
      <c r="M2042" s="1">
        <v>797</v>
      </c>
      <c r="N2042" s="1">
        <v>6.5</v>
      </c>
      <c r="O2042" s="1">
        <v>34</v>
      </c>
      <c r="P2042" s="1">
        <v>99</v>
      </c>
      <c r="Q2042" s="9">
        <v>1889522</v>
      </c>
      <c r="R2042" s="3">
        <v>7000000</v>
      </c>
    </row>
    <row r="2043" spans="1:18" x14ac:dyDescent="0.25">
      <c r="A2043" s="1" t="s">
        <v>1749</v>
      </c>
      <c r="B2043" s="2">
        <v>35921</v>
      </c>
      <c r="C2043" s="1" t="s">
        <v>32</v>
      </c>
      <c r="D2043" s="1" t="s">
        <v>20</v>
      </c>
      <c r="E2043" s="1" t="s">
        <v>3</v>
      </c>
      <c r="F2043" s="1" t="s">
        <v>11</v>
      </c>
      <c r="G2043" s="1" t="s">
        <v>92</v>
      </c>
      <c r="H2043" s="1" t="s">
        <v>1750</v>
      </c>
      <c r="I2043" s="1" t="s">
        <v>1751</v>
      </c>
      <c r="J2043" s="1">
        <v>1000</v>
      </c>
      <c r="K2043" s="1">
        <v>1795</v>
      </c>
      <c r="L2043" s="1">
        <v>71</v>
      </c>
      <c r="M2043" s="1">
        <v>515</v>
      </c>
      <c r="N2043" s="1">
        <v>6.6</v>
      </c>
      <c r="O2043" s="1">
        <v>49</v>
      </c>
      <c r="P2043" s="1">
        <v>104</v>
      </c>
      <c r="Q2043" s="9">
        <v>1789892</v>
      </c>
      <c r="R2043" s="3">
        <v>8000000</v>
      </c>
    </row>
    <row r="2044" spans="1:18" x14ac:dyDescent="0.25">
      <c r="A2044" s="1" t="s">
        <v>3191</v>
      </c>
      <c r="B2044" s="2">
        <v>37401</v>
      </c>
      <c r="C2044" s="1" t="s">
        <v>32</v>
      </c>
      <c r="D2044" s="1" t="s">
        <v>20</v>
      </c>
      <c r="E2044" s="1" t="s">
        <v>3</v>
      </c>
      <c r="F2044" s="1" t="s">
        <v>4</v>
      </c>
      <c r="G2044" s="1" t="s">
        <v>92</v>
      </c>
      <c r="H2044" s="1" t="s">
        <v>997</v>
      </c>
      <c r="I2044" s="1" t="s">
        <v>3192</v>
      </c>
      <c r="J2044" s="1">
        <v>1000</v>
      </c>
      <c r="K2044" s="1">
        <v>1292</v>
      </c>
      <c r="L2044" s="1">
        <v>0</v>
      </c>
      <c r="M2044" s="1">
        <v>677</v>
      </c>
      <c r="N2044" s="1">
        <v>7.1</v>
      </c>
      <c r="O2044" s="1">
        <v>78</v>
      </c>
      <c r="P2044" s="1">
        <v>104</v>
      </c>
      <c r="Q2044" s="9">
        <v>1779284</v>
      </c>
      <c r="R2044" s="3">
        <v>12000000</v>
      </c>
    </row>
    <row r="2045" spans="1:18" x14ac:dyDescent="0.25">
      <c r="A2045" s="1" t="s">
        <v>5527</v>
      </c>
      <c r="B2045" s="2">
        <v>40266</v>
      </c>
      <c r="C2045" s="1" t="s">
        <v>32</v>
      </c>
      <c r="D2045" s="1" t="s">
        <v>20</v>
      </c>
      <c r="E2045" s="1" t="s">
        <v>3</v>
      </c>
      <c r="F2045" s="1" t="s">
        <v>4</v>
      </c>
      <c r="G2045" s="1" t="s">
        <v>84</v>
      </c>
      <c r="H2045" s="1" t="s">
        <v>4547</v>
      </c>
      <c r="I2045" s="1" t="s">
        <v>542</v>
      </c>
      <c r="J2045" s="1">
        <v>1000</v>
      </c>
      <c r="K2045" s="1">
        <v>4377</v>
      </c>
      <c r="L2045" s="1">
        <v>0</v>
      </c>
      <c r="M2045" s="1">
        <v>14000</v>
      </c>
      <c r="N2045" s="1">
        <v>7.7</v>
      </c>
      <c r="O2045" s="1">
        <v>87</v>
      </c>
      <c r="P2045" s="1">
        <v>90</v>
      </c>
      <c r="Q2045" s="9">
        <v>1752214</v>
      </c>
      <c r="R2045" s="3">
        <v>14000000</v>
      </c>
    </row>
    <row r="2046" spans="1:18" x14ac:dyDescent="0.25">
      <c r="A2046" s="1" t="s">
        <v>2494</v>
      </c>
      <c r="B2046" s="2">
        <v>36589</v>
      </c>
      <c r="C2046" s="1" t="s">
        <v>32</v>
      </c>
      <c r="D2046" s="1" t="s">
        <v>20</v>
      </c>
      <c r="E2046" s="1" t="s">
        <v>3</v>
      </c>
      <c r="F2046" s="1" t="s">
        <v>4</v>
      </c>
      <c r="G2046" s="1" t="s">
        <v>92</v>
      </c>
      <c r="H2046" s="1" t="s">
        <v>2495</v>
      </c>
      <c r="I2046" s="1" t="s">
        <v>2496</v>
      </c>
      <c r="J2046" s="1">
        <v>1000</v>
      </c>
      <c r="K2046" s="1">
        <v>3085</v>
      </c>
      <c r="L2046" s="1">
        <v>112</v>
      </c>
      <c r="M2046" s="1">
        <v>671</v>
      </c>
      <c r="N2046" s="1">
        <v>7</v>
      </c>
      <c r="O2046" s="1">
        <v>51</v>
      </c>
      <c r="P2046" s="1">
        <v>94</v>
      </c>
      <c r="Q2046" s="9">
        <v>1744858</v>
      </c>
      <c r="R2046" s="3">
        <v>1000000</v>
      </c>
    </row>
    <row r="2047" spans="1:18" x14ac:dyDescent="0.25">
      <c r="A2047" s="1" t="s">
        <v>1606</v>
      </c>
      <c r="B2047" s="2">
        <v>35479</v>
      </c>
      <c r="C2047" s="1" t="s">
        <v>32</v>
      </c>
      <c r="D2047" s="1" t="s">
        <v>9</v>
      </c>
      <c r="E2047" s="1" t="s">
        <v>3</v>
      </c>
      <c r="F2047" s="1" t="s">
        <v>4</v>
      </c>
      <c r="G2047" s="1" t="s">
        <v>92</v>
      </c>
      <c r="H2047" s="1" t="s">
        <v>1445</v>
      </c>
      <c r="I2047" s="1" t="s">
        <v>1093</v>
      </c>
      <c r="J2047" s="1">
        <v>1000</v>
      </c>
      <c r="K2047" s="1">
        <v>2004</v>
      </c>
      <c r="L2047" s="1">
        <v>44</v>
      </c>
      <c r="M2047" s="1">
        <v>329</v>
      </c>
      <c r="N2047" s="1">
        <v>6.7</v>
      </c>
      <c r="O2047" s="1">
        <v>28</v>
      </c>
      <c r="P2047" s="1">
        <v>132</v>
      </c>
      <c r="Q2047" s="9">
        <v>1508689</v>
      </c>
      <c r="R2047" s="3">
        <v>16000000</v>
      </c>
    </row>
    <row r="2048" spans="1:18" x14ac:dyDescent="0.25">
      <c r="A2048" s="1" t="s">
        <v>5296</v>
      </c>
      <c r="B2048" s="2">
        <v>40128</v>
      </c>
      <c r="C2048" s="1" t="s">
        <v>32</v>
      </c>
      <c r="D2048" s="1" t="s">
        <v>77</v>
      </c>
      <c r="E2048" s="1" t="s">
        <v>160</v>
      </c>
      <c r="F2048" s="1" t="s">
        <v>161</v>
      </c>
      <c r="G2048" s="1" t="s">
        <v>92</v>
      </c>
      <c r="H2048" s="1" t="s">
        <v>5297</v>
      </c>
      <c r="I2048" s="1" t="s">
        <v>1494</v>
      </c>
      <c r="J2048" s="1">
        <v>1000</v>
      </c>
      <c r="K2048" s="1">
        <v>1342</v>
      </c>
      <c r="L2048" s="1">
        <v>0</v>
      </c>
      <c r="M2048" s="1">
        <v>0</v>
      </c>
      <c r="N2048" s="1">
        <v>7.2</v>
      </c>
      <c r="O2048" s="1">
        <v>213</v>
      </c>
      <c r="P2048" s="1">
        <v>105</v>
      </c>
      <c r="Q2048" s="9">
        <v>1260917</v>
      </c>
      <c r="R2048" s="3">
        <v>27000000</v>
      </c>
    </row>
    <row r="2049" spans="1:18" x14ac:dyDescent="0.25">
      <c r="A2049" s="1" t="s">
        <v>4189</v>
      </c>
      <c r="B2049" s="2">
        <v>38592</v>
      </c>
      <c r="C2049" s="1" t="s">
        <v>32</v>
      </c>
      <c r="D2049" s="1" t="s">
        <v>20</v>
      </c>
      <c r="E2049" s="1" t="s">
        <v>3</v>
      </c>
      <c r="F2049" s="1" t="s">
        <v>83</v>
      </c>
      <c r="G2049" s="1" t="s">
        <v>92</v>
      </c>
      <c r="H2049" s="1" t="s">
        <v>1267</v>
      </c>
      <c r="I2049" s="1" t="s">
        <v>2504</v>
      </c>
      <c r="J2049" s="1">
        <v>1000</v>
      </c>
      <c r="K2049" s="1">
        <v>3690</v>
      </c>
      <c r="L2049" s="1">
        <v>187</v>
      </c>
      <c r="M2049" s="1">
        <v>750</v>
      </c>
      <c r="N2049" s="1">
        <v>6.8</v>
      </c>
      <c r="O2049" s="1">
        <v>122</v>
      </c>
      <c r="P2049" s="1">
        <v>94</v>
      </c>
      <c r="Q2049" s="9">
        <v>1247453</v>
      </c>
      <c r="R2049" s="3">
        <v>2800000</v>
      </c>
    </row>
    <row r="2050" spans="1:18" x14ac:dyDescent="0.25">
      <c r="A2050" s="1" t="s">
        <v>4083</v>
      </c>
      <c r="B2050" s="2">
        <v>38376</v>
      </c>
      <c r="C2050" s="1" t="s">
        <v>32</v>
      </c>
      <c r="D2050" s="1" t="s">
        <v>9</v>
      </c>
      <c r="E2050" s="1" t="s">
        <v>3</v>
      </c>
      <c r="F2050" s="1" t="s">
        <v>4</v>
      </c>
      <c r="G2050" s="1" t="s">
        <v>92</v>
      </c>
      <c r="H2050" s="1" t="s">
        <v>2779</v>
      </c>
      <c r="I2050" s="1" t="s">
        <v>4084</v>
      </c>
      <c r="J2050" s="1">
        <v>1000</v>
      </c>
      <c r="K2050" s="1">
        <v>4329</v>
      </c>
      <c r="L2050" s="1">
        <v>7</v>
      </c>
      <c r="M2050" s="1">
        <v>191</v>
      </c>
      <c r="N2050" s="1">
        <v>5.9</v>
      </c>
      <c r="O2050" s="1">
        <v>40</v>
      </c>
      <c r="P2050" s="1">
        <v>93</v>
      </c>
      <c r="Q2050" s="9">
        <v>1181197</v>
      </c>
      <c r="R2050" s="3">
        <v>15500000</v>
      </c>
    </row>
    <row r="2051" spans="1:18" x14ac:dyDescent="0.25">
      <c r="A2051" s="1" t="s">
        <v>6254</v>
      </c>
      <c r="B2051" s="2">
        <v>41220</v>
      </c>
      <c r="C2051" s="1" t="s">
        <v>32</v>
      </c>
      <c r="D2051" s="1" t="s">
        <v>9</v>
      </c>
      <c r="E2051" s="1" t="s">
        <v>3</v>
      </c>
      <c r="F2051" s="1" t="s">
        <v>4</v>
      </c>
      <c r="G2051" s="1" t="s">
        <v>92</v>
      </c>
      <c r="H2051" s="1" t="s">
        <v>3349</v>
      </c>
      <c r="I2051" s="1" t="s">
        <v>3350</v>
      </c>
      <c r="J2051" s="1">
        <v>1000</v>
      </c>
      <c r="K2051" s="1">
        <v>5158</v>
      </c>
      <c r="L2051" s="1">
        <v>0</v>
      </c>
      <c r="M2051" s="1">
        <v>15000</v>
      </c>
      <c r="N2051" s="1">
        <v>5.0999999999999996</v>
      </c>
      <c r="O2051" s="1">
        <v>234</v>
      </c>
      <c r="P2051" s="1">
        <v>101</v>
      </c>
      <c r="Q2051" s="9">
        <v>1163508</v>
      </c>
      <c r="R2051" s="3">
        <v>2500000</v>
      </c>
    </row>
    <row r="2052" spans="1:18" x14ac:dyDescent="0.25">
      <c r="A2052" s="1" t="s">
        <v>1306</v>
      </c>
      <c r="B2052" s="2">
        <v>35399</v>
      </c>
      <c r="C2052" s="1" t="s">
        <v>32</v>
      </c>
      <c r="D2052" s="1" t="s">
        <v>2</v>
      </c>
      <c r="E2052" s="1" t="s">
        <v>3</v>
      </c>
      <c r="F2052" s="1" t="s">
        <v>4</v>
      </c>
      <c r="G2052" s="1" t="s">
        <v>92</v>
      </c>
      <c r="H2052" s="1" t="s">
        <v>1307</v>
      </c>
      <c r="I2052" s="1" t="s">
        <v>1308</v>
      </c>
      <c r="J2052" s="1">
        <v>1000</v>
      </c>
      <c r="K2052" s="1">
        <v>2228</v>
      </c>
      <c r="L2052" s="1">
        <v>30</v>
      </c>
      <c r="M2052" s="1">
        <v>145</v>
      </c>
      <c r="N2052" s="1">
        <v>6.1</v>
      </c>
      <c r="O2052" s="1">
        <v>42</v>
      </c>
      <c r="P2052" s="1">
        <v>101</v>
      </c>
      <c r="Q2052" s="9">
        <v>1075288</v>
      </c>
      <c r="R2052" s="3">
        <v>22000000</v>
      </c>
    </row>
    <row r="2053" spans="1:18" x14ac:dyDescent="0.25">
      <c r="A2053" s="1" t="s">
        <v>5779</v>
      </c>
      <c r="B2053" s="2">
        <v>40597</v>
      </c>
      <c r="C2053" s="1" t="s">
        <v>32</v>
      </c>
      <c r="D2053" s="1" t="s">
        <v>77</v>
      </c>
      <c r="E2053" s="1" t="s">
        <v>3</v>
      </c>
      <c r="F2053" s="1" t="s">
        <v>83</v>
      </c>
      <c r="G2053" s="1" t="s">
        <v>92</v>
      </c>
      <c r="H2053" s="1" t="s">
        <v>5780</v>
      </c>
      <c r="I2053" s="1" t="s">
        <v>5781</v>
      </c>
      <c r="J2053" s="1">
        <v>1000</v>
      </c>
      <c r="K2053" s="1">
        <v>2011</v>
      </c>
      <c r="L2053" s="1">
        <v>115</v>
      </c>
      <c r="M2053" s="1">
        <v>18000</v>
      </c>
      <c r="N2053" s="1">
        <v>6.6</v>
      </c>
      <c r="O2053" s="1">
        <v>399</v>
      </c>
      <c r="P2053" s="1">
        <v>88</v>
      </c>
      <c r="Q2053" s="9">
        <v>1024175</v>
      </c>
      <c r="R2053" s="3">
        <v>13000000</v>
      </c>
    </row>
    <row r="2054" spans="1:18" x14ac:dyDescent="0.25">
      <c r="A2054" s="1" t="s">
        <v>3219</v>
      </c>
      <c r="B2054" s="2">
        <v>37411</v>
      </c>
      <c r="C2054" s="1" t="s">
        <v>32</v>
      </c>
      <c r="D2054" s="1" t="s">
        <v>2</v>
      </c>
      <c r="E2054" s="1" t="s">
        <v>3</v>
      </c>
      <c r="F2054" s="1" t="s">
        <v>4</v>
      </c>
      <c r="G2054" s="1" t="s">
        <v>92</v>
      </c>
      <c r="H2054" s="1" t="s">
        <v>1721</v>
      </c>
      <c r="I2054" s="1" t="s">
        <v>3220</v>
      </c>
      <c r="J2054" s="1">
        <v>1000</v>
      </c>
      <c r="K2054" s="1">
        <v>4094</v>
      </c>
      <c r="L2054" s="1">
        <v>154</v>
      </c>
      <c r="M2054" s="1">
        <v>2000</v>
      </c>
      <c r="N2054" s="1">
        <v>7.2</v>
      </c>
      <c r="O2054" s="1">
        <v>79</v>
      </c>
      <c r="P2054" s="1">
        <v>103</v>
      </c>
      <c r="Q2054" s="9">
        <v>676698</v>
      </c>
      <c r="R2054" s="3">
        <v>18000000</v>
      </c>
    </row>
    <row r="2055" spans="1:18" x14ac:dyDescent="0.25">
      <c r="A2055" s="1" t="s">
        <v>2847</v>
      </c>
      <c r="B2055" s="2">
        <v>37111</v>
      </c>
      <c r="C2055" s="1" t="s">
        <v>32</v>
      </c>
      <c r="D2055" s="1" t="s">
        <v>77</v>
      </c>
      <c r="E2055" s="1" t="s">
        <v>3</v>
      </c>
      <c r="F2055" s="1" t="s">
        <v>4</v>
      </c>
      <c r="G2055" s="1" t="s">
        <v>132</v>
      </c>
      <c r="H2055" s="1" t="s">
        <v>273</v>
      </c>
      <c r="I2055" s="1" t="s">
        <v>332</v>
      </c>
      <c r="J2055" s="1">
        <v>1000</v>
      </c>
      <c r="K2055" s="1">
        <v>2120</v>
      </c>
      <c r="L2055" s="1">
        <v>49</v>
      </c>
      <c r="M2055" s="1">
        <v>474</v>
      </c>
      <c r="N2055" s="1">
        <v>5.2</v>
      </c>
      <c r="O2055" s="1">
        <v>31</v>
      </c>
      <c r="P2055" s="1">
        <v>110</v>
      </c>
      <c r="Q2055" s="9">
        <v>623374</v>
      </c>
      <c r="R2055" s="3">
        <v>38000000</v>
      </c>
    </row>
    <row r="2056" spans="1:18" x14ac:dyDescent="0.25">
      <c r="A2056" s="1" t="s">
        <v>6956</v>
      </c>
      <c r="B2056" s="2">
        <v>42007</v>
      </c>
      <c r="C2056" s="1" t="s">
        <v>32</v>
      </c>
      <c r="D2056" s="1" t="s">
        <v>77</v>
      </c>
      <c r="E2056" s="1" t="s">
        <v>2327</v>
      </c>
      <c r="F2056" s="1" t="s">
        <v>2328</v>
      </c>
      <c r="G2056" s="1" t="s">
        <v>5</v>
      </c>
      <c r="H2056" s="1" t="s">
        <v>6957</v>
      </c>
      <c r="I2056" s="1" t="s">
        <v>6958</v>
      </c>
      <c r="J2056" s="1">
        <v>1000</v>
      </c>
      <c r="K2056" s="1">
        <v>1172</v>
      </c>
      <c r="L2056" s="1">
        <v>141</v>
      </c>
      <c r="M2056" s="1">
        <v>0</v>
      </c>
      <c r="N2056" s="1">
        <v>6.4</v>
      </c>
      <c r="O2056" s="1">
        <v>205</v>
      </c>
      <c r="P2056" s="1">
        <v>105</v>
      </c>
      <c r="Q2056" s="9">
        <v>613556</v>
      </c>
      <c r="R2056" s="3">
        <v>15000000</v>
      </c>
    </row>
    <row r="2057" spans="1:18" x14ac:dyDescent="0.25">
      <c r="A2057" s="1" t="s">
        <v>6059</v>
      </c>
      <c r="B2057" s="2">
        <v>41072</v>
      </c>
      <c r="C2057" s="1" t="s">
        <v>32</v>
      </c>
      <c r="D2057" s="1" t="s">
        <v>20</v>
      </c>
      <c r="E2057" s="1" t="s">
        <v>3</v>
      </c>
      <c r="F2057" s="1" t="s">
        <v>4</v>
      </c>
      <c r="G2057" s="1" t="s">
        <v>132</v>
      </c>
      <c r="H2057" s="1" t="s">
        <v>6060</v>
      </c>
      <c r="I2057" s="1" t="s">
        <v>6061</v>
      </c>
      <c r="J2057" s="1">
        <v>1000</v>
      </c>
      <c r="K2057" s="1">
        <v>1805</v>
      </c>
      <c r="L2057" s="1">
        <v>14</v>
      </c>
      <c r="M2057" s="1">
        <v>0</v>
      </c>
      <c r="N2057" s="1">
        <v>6</v>
      </c>
      <c r="O2057" s="1">
        <v>38</v>
      </c>
      <c r="P2057" s="1">
        <v>108</v>
      </c>
      <c r="Q2057" s="9">
        <v>594904</v>
      </c>
      <c r="R2057" s="3">
        <v>1200000</v>
      </c>
    </row>
    <row r="2058" spans="1:18" x14ac:dyDescent="0.25">
      <c r="A2058" s="1" t="s">
        <v>1701</v>
      </c>
      <c r="B2058" s="2">
        <v>35974</v>
      </c>
      <c r="C2058" s="1" t="s">
        <v>32</v>
      </c>
      <c r="D2058" s="1" t="s">
        <v>61</v>
      </c>
      <c r="E2058" s="1" t="s">
        <v>3</v>
      </c>
      <c r="F2058" s="1" t="s">
        <v>4</v>
      </c>
      <c r="G2058" s="1" t="s">
        <v>92</v>
      </c>
      <c r="H2058" s="1" t="s">
        <v>951</v>
      </c>
      <c r="I2058" s="1" t="s">
        <v>1702</v>
      </c>
      <c r="J2058" s="1">
        <v>1000</v>
      </c>
      <c r="K2058" s="1">
        <v>1362</v>
      </c>
      <c r="L2058" s="1">
        <v>0</v>
      </c>
      <c r="M2058" s="1">
        <v>30</v>
      </c>
      <c r="N2058" s="1">
        <v>5.3</v>
      </c>
      <c r="O2058" s="1">
        <v>32</v>
      </c>
      <c r="P2058" s="1">
        <v>87</v>
      </c>
      <c r="Q2058" s="9">
        <v>536767</v>
      </c>
      <c r="R2058" s="3">
        <v>60000</v>
      </c>
    </row>
    <row r="2059" spans="1:18" x14ac:dyDescent="0.25">
      <c r="A2059" s="1" t="s">
        <v>1607</v>
      </c>
      <c r="B2059" s="2">
        <v>35471</v>
      </c>
      <c r="C2059" s="1" t="s">
        <v>32</v>
      </c>
      <c r="D2059" s="1" t="s">
        <v>61</v>
      </c>
      <c r="E2059" s="1" t="s">
        <v>3</v>
      </c>
      <c r="F2059" s="1" t="s">
        <v>4</v>
      </c>
      <c r="G2059" s="1" t="s">
        <v>132</v>
      </c>
      <c r="H2059" s="1" t="s">
        <v>1285</v>
      </c>
      <c r="I2059" s="1" t="s">
        <v>1088</v>
      </c>
      <c r="J2059" s="1">
        <v>1000</v>
      </c>
      <c r="K2059" s="1">
        <v>1610</v>
      </c>
      <c r="L2059" s="1">
        <v>23</v>
      </c>
      <c r="M2059" s="1">
        <v>0</v>
      </c>
      <c r="N2059" s="1">
        <v>6.8</v>
      </c>
      <c r="O2059" s="1">
        <v>23</v>
      </c>
      <c r="P2059" s="1">
        <v>106</v>
      </c>
      <c r="Q2059" s="9">
        <v>532190</v>
      </c>
      <c r="R2059" s="3">
        <v>8000000</v>
      </c>
    </row>
    <row r="2060" spans="1:18" x14ac:dyDescent="0.25">
      <c r="A2060" s="1" t="s">
        <v>5378</v>
      </c>
      <c r="B2060" s="2">
        <v>40155</v>
      </c>
      <c r="C2060" s="1" t="s">
        <v>32</v>
      </c>
      <c r="D2060" s="1" t="s">
        <v>61</v>
      </c>
      <c r="E2060" s="1" t="s">
        <v>3</v>
      </c>
      <c r="F2060" s="1" t="s">
        <v>83</v>
      </c>
      <c r="G2060" s="1" t="s">
        <v>92</v>
      </c>
      <c r="H2060" s="1" t="s">
        <v>4532</v>
      </c>
      <c r="I2060" s="1" t="s">
        <v>5379</v>
      </c>
      <c r="J2060" s="1">
        <v>1000</v>
      </c>
      <c r="K2060" s="1">
        <v>1163</v>
      </c>
      <c r="L2060" s="1">
        <v>0</v>
      </c>
      <c r="M2060" s="1">
        <v>0</v>
      </c>
      <c r="N2060" s="1">
        <v>7.6</v>
      </c>
      <c r="O2060" s="1">
        <v>145</v>
      </c>
      <c r="P2060" s="1">
        <v>98</v>
      </c>
      <c r="Q2060" s="9">
        <v>449558</v>
      </c>
      <c r="R2060" s="3">
        <v>10000000</v>
      </c>
    </row>
    <row r="2061" spans="1:18" x14ac:dyDescent="0.25">
      <c r="A2061" s="1" t="s">
        <v>4531</v>
      </c>
      <c r="B2061" s="2">
        <v>38936</v>
      </c>
      <c r="C2061" s="1" t="s">
        <v>32</v>
      </c>
      <c r="D2061" s="1" t="s">
        <v>2</v>
      </c>
      <c r="E2061" s="1" t="s">
        <v>3</v>
      </c>
      <c r="F2061" s="1" t="s">
        <v>83</v>
      </c>
      <c r="G2061" s="1" t="s">
        <v>21</v>
      </c>
      <c r="H2061" s="1" t="s">
        <v>4532</v>
      </c>
      <c r="I2061" s="1" t="s">
        <v>3620</v>
      </c>
      <c r="J2061" s="1">
        <v>1000</v>
      </c>
      <c r="K2061" s="1">
        <v>3282</v>
      </c>
      <c r="L2061" s="1">
        <v>222</v>
      </c>
      <c r="M2061" s="1">
        <v>11000</v>
      </c>
      <c r="N2061" s="1">
        <v>7.7</v>
      </c>
      <c r="O2061" s="1">
        <v>172</v>
      </c>
      <c r="P2061" s="1">
        <v>101</v>
      </c>
      <c r="Q2061" s="9">
        <v>327919</v>
      </c>
      <c r="R2061" s="3">
        <v>1500000</v>
      </c>
    </row>
    <row r="2062" spans="1:18" x14ac:dyDescent="0.25">
      <c r="A2062" s="1" t="s">
        <v>1745</v>
      </c>
      <c r="B2062" s="2">
        <v>35973</v>
      </c>
      <c r="C2062" s="1" t="s">
        <v>32</v>
      </c>
      <c r="D2062" s="1" t="s">
        <v>20</v>
      </c>
      <c r="E2062" s="1" t="s">
        <v>3</v>
      </c>
      <c r="F2062" s="1" t="s">
        <v>4</v>
      </c>
      <c r="G2062" s="1" t="s">
        <v>132</v>
      </c>
      <c r="H2062" s="1" t="s">
        <v>1746</v>
      </c>
      <c r="I2062" s="1" t="s">
        <v>1747</v>
      </c>
      <c r="J2062" s="1">
        <v>1000</v>
      </c>
      <c r="K2062" s="1">
        <v>5213</v>
      </c>
      <c r="L2062" s="1">
        <v>43</v>
      </c>
      <c r="M2062" s="1">
        <v>724</v>
      </c>
      <c r="N2062" s="1">
        <v>2.2999999999999998</v>
      </c>
      <c r="O2062" s="1">
        <v>12</v>
      </c>
      <c r="P2062" s="1">
        <v>95</v>
      </c>
      <c r="Q2062" s="9">
        <v>306715</v>
      </c>
      <c r="R2062" s="3">
        <v>10000000</v>
      </c>
    </row>
    <row r="2063" spans="1:18" x14ac:dyDescent="0.25">
      <c r="A2063" s="1" t="s">
        <v>4463</v>
      </c>
      <c r="B2063" s="2">
        <v>38928</v>
      </c>
      <c r="C2063" s="1" t="s">
        <v>32</v>
      </c>
      <c r="D2063" s="1" t="s">
        <v>20</v>
      </c>
      <c r="E2063" s="1" t="s">
        <v>3</v>
      </c>
      <c r="F2063" s="1" t="s">
        <v>161</v>
      </c>
      <c r="G2063" s="1" t="s">
        <v>92</v>
      </c>
      <c r="H2063" s="1" t="s">
        <v>1750</v>
      </c>
      <c r="I2063" s="1" t="s">
        <v>2648</v>
      </c>
      <c r="J2063" s="1">
        <v>1000</v>
      </c>
      <c r="K2063" s="1">
        <v>2340</v>
      </c>
      <c r="L2063" s="1">
        <v>219</v>
      </c>
      <c r="M2063" s="1">
        <v>0</v>
      </c>
      <c r="N2063" s="1">
        <v>5.5</v>
      </c>
      <c r="O2063" s="1">
        <v>173</v>
      </c>
      <c r="P2063" s="1">
        <v>160</v>
      </c>
      <c r="Q2063" s="9">
        <v>273420</v>
      </c>
      <c r="R2063" s="3">
        <v>17000000</v>
      </c>
    </row>
    <row r="2064" spans="1:18" x14ac:dyDescent="0.25">
      <c r="A2064" s="1" t="s">
        <v>6354</v>
      </c>
      <c r="B2064" s="2">
        <v>41447</v>
      </c>
      <c r="C2064" s="1" t="s">
        <v>32</v>
      </c>
      <c r="D2064" s="1" t="s">
        <v>2</v>
      </c>
      <c r="E2064" s="1" t="s">
        <v>3</v>
      </c>
      <c r="F2064" s="1" t="s">
        <v>4</v>
      </c>
      <c r="G2064" s="1" t="s">
        <v>92</v>
      </c>
      <c r="H2064" s="1" t="s">
        <v>6355</v>
      </c>
      <c r="I2064" s="1" t="s">
        <v>6356</v>
      </c>
      <c r="J2064" s="1">
        <v>1000</v>
      </c>
      <c r="K2064" s="1">
        <v>1528</v>
      </c>
      <c r="L2064" s="1">
        <v>57</v>
      </c>
      <c r="M2064" s="1">
        <v>0</v>
      </c>
      <c r="N2064" s="1">
        <v>7.1</v>
      </c>
      <c r="O2064" s="1">
        <v>279</v>
      </c>
      <c r="P2064" s="1">
        <v>90</v>
      </c>
      <c r="Q2064" s="9">
        <v>258113</v>
      </c>
      <c r="R2064" s="3">
        <v>1066167</v>
      </c>
    </row>
    <row r="2065" spans="1:18" x14ac:dyDescent="0.25">
      <c r="A2065" s="1" t="s">
        <v>3953</v>
      </c>
      <c r="B2065" s="2">
        <v>38628</v>
      </c>
      <c r="C2065" s="1" t="s">
        <v>32</v>
      </c>
      <c r="D2065" s="1" t="s">
        <v>9</v>
      </c>
      <c r="E2065" s="1" t="s">
        <v>3</v>
      </c>
      <c r="F2065" s="1" t="s">
        <v>4</v>
      </c>
      <c r="G2065" s="1" t="s">
        <v>92</v>
      </c>
      <c r="H2065" s="1" t="s">
        <v>1058</v>
      </c>
      <c r="I2065" s="1" t="s">
        <v>904</v>
      </c>
      <c r="J2065" s="1">
        <v>1000</v>
      </c>
      <c r="K2065" s="1">
        <v>5761</v>
      </c>
      <c r="L2065" s="1">
        <v>216</v>
      </c>
      <c r="M2065" s="1">
        <v>661</v>
      </c>
      <c r="N2065" s="1">
        <v>6.3</v>
      </c>
      <c r="O2065" s="1">
        <v>79</v>
      </c>
      <c r="P2065" s="1">
        <v>82</v>
      </c>
      <c r="Q2065" s="9">
        <v>131617</v>
      </c>
      <c r="R2065" s="3">
        <v>10000000</v>
      </c>
    </row>
    <row r="2066" spans="1:18" x14ac:dyDescent="0.25">
      <c r="A2066" s="1" t="s">
        <v>5391</v>
      </c>
      <c r="B2066" s="2">
        <v>40080</v>
      </c>
      <c r="C2066" s="1" t="s">
        <v>32</v>
      </c>
      <c r="D2066" s="1" t="s">
        <v>9</v>
      </c>
      <c r="E2066" s="1" t="s">
        <v>3</v>
      </c>
      <c r="F2066" s="1" t="s">
        <v>4</v>
      </c>
      <c r="G2066" s="1" t="s">
        <v>92</v>
      </c>
      <c r="H2066" s="1" t="s">
        <v>4982</v>
      </c>
      <c r="I2066" s="1" t="s">
        <v>5392</v>
      </c>
      <c r="J2066" s="1">
        <v>1000</v>
      </c>
      <c r="K2066" s="1">
        <v>2163</v>
      </c>
      <c r="L2066" s="1">
        <v>19</v>
      </c>
      <c r="M2066" s="1">
        <v>0</v>
      </c>
      <c r="N2066" s="1">
        <v>6.7</v>
      </c>
      <c r="O2066" s="1">
        <v>63</v>
      </c>
      <c r="P2066" s="1">
        <v>96</v>
      </c>
      <c r="Q2066" s="9">
        <v>115862</v>
      </c>
      <c r="R2066" s="3">
        <v>6000000</v>
      </c>
    </row>
    <row r="2067" spans="1:18" x14ac:dyDescent="0.25">
      <c r="A2067" s="1" t="s">
        <v>4551</v>
      </c>
      <c r="B2067" s="2">
        <v>38781</v>
      </c>
      <c r="C2067" s="1" t="s">
        <v>32</v>
      </c>
      <c r="D2067" s="1" t="s">
        <v>20</v>
      </c>
      <c r="E2067" s="1" t="s">
        <v>3</v>
      </c>
      <c r="F2067" s="1" t="s">
        <v>4</v>
      </c>
      <c r="G2067" s="1" t="s">
        <v>92</v>
      </c>
      <c r="H2067" s="1" t="s">
        <v>2816</v>
      </c>
      <c r="I2067" s="1" t="s">
        <v>4552</v>
      </c>
      <c r="J2067" s="1">
        <v>1000</v>
      </c>
      <c r="K2067" s="1">
        <v>4720</v>
      </c>
      <c r="L2067" s="1">
        <v>21</v>
      </c>
      <c r="M2067" s="1">
        <v>11000</v>
      </c>
      <c r="N2067" s="1">
        <v>7.4</v>
      </c>
      <c r="O2067" s="1">
        <v>117</v>
      </c>
      <c r="P2067" s="1">
        <v>88</v>
      </c>
      <c r="Q2067" s="9">
        <v>104077</v>
      </c>
      <c r="R2067" s="3">
        <v>1000000</v>
      </c>
    </row>
    <row r="2068" spans="1:18" x14ac:dyDescent="0.25">
      <c r="A2068" s="1" t="s">
        <v>1760</v>
      </c>
      <c r="B2068" s="2">
        <v>35979</v>
      </c>
      <c r="C2068" s="1" t="s">
        <v>32</v>
      </c>
      <c r="D2068" s="1" t="s">
        <v>9</v>
      </c>
      <c r="E2068" s="1" t="s">
        <v>3</v>
      </c>
      <c r="F2068" s="1" t="s">
        <v>4</v>
      </c>
      <c r="G2068" s="1" t="s">
        <v>92</v>
      </c>
      <c r="H2068" s="1" t="s">
        <v>1225</v>
      </c>
      <c r="I2068" s="1" t="s">
        <v>1571</v>
      </c>
      <c r="J2068" s="1">
        <v>1000</v>
      </c>
      <c r="K2068" s="1">
        <v>3207</v>
      </c>
      <c r="L2068" s="1">
        <v>204</v>
      </c>
      <c r="M2068" s="1">
        <v>69</v>
      </c>
      <c r="N2068" s="1">
        <v>6.2</v>
      </c>
      <c r="O2068" s="1">
        <v>31</v>
      </c>
      <c r="P2068" s="1">
        <v>90</v>
      </c>
      <c r="Q2068" s="9">
        <v>99147</v>
      </c>
      <c r="R2068" s="3">
        <v>2000000</v>
      </c>
    </row>
    <row r="2069" spans="1:18" x14ac:dyDescent="0.25">
      <c r="A2069" s="1" t="s">
        <v>5306</v>
      </c>
      <c r="B2069" s="2">
        <v>39907</v>
      </c>
      <c r="C2069" s="1" t="s">
        <v>32</v>
      </c>
      <c r="D2069" s="1" t="s">
        <v>20</v>
      </c>
      <c r="E2069" s="1" t="s">
        <v>3</v>
      </c>
      <c r="F2069" s="1" t="s">
        <v>4</v>
      </c>
      <c r="G2069" s="1" t="s">
        <v>132</v>
      </c>
      <c r="H2069" s="1" t="s">
        <v>5307</v>
      </c>
      <c r="I2069" s="1" t="s">
        <v>5308</v>
      </c>
      <c r="J2069" s="1">
        <v>1000</v>
      </c>
      <c r="K2069" s="1">
        <v>3146</v>
      </c>
      <c r="L2069" s="1">
        <v>8</v>
      </c>
      <c r="M2069" s="1">
        <v>546</v>
      </c>
      <c r="N2069" s="1">
        <v>4.7</v>
      </c>
      <c r="O2069" s="1">
        <v>43</v>
      </c>
      <c r="P2069" s="1">
        <v>90</v>
      </c>
      <c r="Q2069" s="9">
        <v>92900</v>
      </c>
      <c r="R2069" s="3">
        <v>5000000</v>
      </c>
    </row>
    <row r="2070" spans="1:18" x14ac:dyDescent="0.25">
      <c r="A2070" s="1" t="s">
        <v>6155</v>
      </c>
      <c r="B2070" s="2">
        <v>40923</v>
      </c>
      <c r="C2070" s="1" t="s">
        <v>32</v>
      </c>
      <c r="D2070" s="1" t="s">
        <v>9</v>
      </c>
      <c r="E2070" s="1" t="s">
        <v>3</v>
      </c>
      <c r="F2070" s="1" t="s">
        <v>4</v>
      </c>
      <c r="G2070" s="1" t="s">
        <v>92</v>
      </c>
      <c r="H2070" s="1" t="s">
        <v>5316</v>
      </c>
      <c r="I2070" s="1" t="s">
        <v>6156</v>
      </c>
      <c r="J2070" s="1">
        <v>1000</v>
      </c>
      <c r="K2070" s="1">
        <v>3021</v>
      </c>
      <c r="L2070" s="1">
        <v>151</v>
      </c>
      <c r="M2070" s="1">
        <v>569</v>
      </c>
      <c r="N2070" s="1">
        <v>6.5</v>
      </c>
      <c r="O2070" s="1">
        <v>37</v>
      </c>
      <c r="P2070" s="1">
        <v>97</v>
      </c>
      <c r="Q2070" s="9">
        <v>78030</v>
      </c>
      <c r="R2070" s="3">
        <v>200000</v>
      </c>
    </row>
    <row r="2071" spans="1:18" x14ac:dyDescent="0.25">
      <c r="A2071" s="1" t="s">
        <v>4059</v>
      </c>
      <c r="B2071" s="2">
        <v>38617</v>
      </c>
      <c r="C2071" s="1" t="s">
        <v>32</v>
      </c>
      <c r="D2071" s="1" t="s">
        <v>9</v>
      </c>
      <c r="E2071" s="1" t="s">
        <v>4060</v>
      </c>
      <c r="F2071" s="1" t="s">
        <v>161</v>
      </c>
      <c r="G2071" s="1" t="s">
        <v>92</v>
      </c>
      <c r="H2071" s="1" t="s">
        <v>3994</v>
      </c>
      <c r="I2071" s="1" t="s">
        <v>4061</v>
      </c>
      <c r="J2071" s="1">
        <v>1000</v>
      </c>
      <c r="K2071" s="1">
        <v>2115</v>
      </c>
      <c r="L2071" s="1">
        <v>44</v>
      </c>
      <c r="M2071" s="1">
        <v>265</v>
      </c>
      <c r="N2071" s="1">
        <v>6</v>
      </c>
      <c r="O2071" s="1">
        <v>30</v>
      </c>
      <c r="P2071" s="1">
        <v>112</v>
      </c>
      <c r="Q2071" s="9">
        <v>77231</v>
      </c>
      <c r="R2071" s="3">
        <v>25000000</v>
      </c>
    </row>
    <row r="2072" spans="1:18" x14ac:dyDescent="0.25">
      <c r="A2072" s="1" t="s">
        <v>5812</v>
      </c>
      <c r="B2072" s="2">
        <v>40891</v>
      </c>
      <c r="C2072" s="1" t="s">
        <v>32</v>
      </c>
      <c r="D2072" s="1" t="s">
        <v>9</v>
      </c>
      <c r="E2072" s="1" t="s">
        <v>3</v>
      </c>
      <c r="F2072" s="1" t="s">
        <v>4</v>
      </c>
      <c r="G2072" s="1" t="s">
        <v>92</v>
      </c>
      <c r="H2072" s="1" t="s">
        <v>5813</v>
      </c>
      <c r="I2072" s="1" t="s">
        <v>5814</v>
      </c>
      <c r="J2072" s="1">
        <v>1000</v>
      </c>
      <c r="K2072" s="1">
        <v>4374</v>
      </c>
      <c r="L2072" s="1">
        <v>27</v>
      </c>
      <c r="M2072" s="1">
        <v>348</v>
      </c>
      <c r="N2072" s="1">
        <v>5.9</v>
      </c>
      <c r="O2072" s="1">
        <v>8</v>
      </c>
      <c r="P2072" s="1">
        <v>100</v>
      </c>
      <c r="Q2072" s="9">
        <v>73678</v>
      </c>
      <c r="R2072" s="3">
        <v>3000000</v>
      </c>
    </row>
    <row r="2073" spans="1:18" x14ac:dyDescent="0.25">
      <c r="A2073" s="1" t="s">
        <v>4770</v>
      </c>
      <c r="B2073" s="2">
        <v>39165</v>
      </c>
      <c r="C2073" s="1" t="s">
        <v>32</v>
      </c>
      <c r="D2073" s="1" t="s">
        <v>20</v>
      </c>
      <c r="E2073" s="1" t="s">
        <v>3</v>
      </c>
      <c r="F2073" s="1" t="s">
        <v>4</v>
      </c>
      <c r="G2073" s="1" t="s">
        <v>92</v>
      </c>
      <c r="H2073" s="1" t="s">
        <v>4532</v>
      </c>
      <c r="I2073" s="1" t="s">
        <v>4771</v>
      </c>
      <c r="J2073" s="1">
        <v>1000</v>
      </c>
      <c r="K2073" s="1">
        <v>1245</v>
      </c>
      <c r="L2073" s="1">
        <v>17</v>
      </c>
      <c r="M2073" s="1">
        <v>445</v>
      </c>
      <c r="N2073" s="1">
        <v>5.9</v>
      </c>
      <c r="O2073" s="1">
        <v>50</v>
      </c>
      <c r="P2073" s="1">
        <v>93</v>
      </c>
      <c r="Q2073" s="9">
        <v>20380</v>
      </c>
      <c r="R2073" s="3">
        <v>15000000</v>
      </c>
    </row>
    <row r="2074" spans="1:18" x14ac:dyDescent="0.25">
      <c r="A2074" s="1" t="s">
        <v>2650</v>
      </c>
      <c r="B2074" s="2">
        <v>37051</v>
      </c>
      <c r="C2074" s="1" t="s">
        <v>32</v>
      </c>
      <c r="D2074" s="1" t="s">
        <v>77</v>
      </c>
      <c r="E2074" s="1" t="s">
        <v>3</v>
      </c>
      <c r="F2074" s="1" t="s">
        <v>4</v>
      </c>
      <c r="G2074" s="1" t="s">
        <v>132</v>
      </c>
      <c r="H2074" s="1" t="s">
        <v>2352</v>
      </c>
      <c r="I2074" s="1" t="s">
        <v>2651</v>
      </c>
      <c r="J2074" s="1">
        <v>1000</v>
      </c>
      <c r="K2074" s="1">
        <v>2557</v>
      </c>
      <c r="L2074" s="1">
        <v>269</v>
      </c>
      <c r="M2074" s="1">
        <v>204</v>
      </c>
      <c r="N2074" s="1">
        <v>5.3</v>
      </c>
      <c r="O2074" s="1">
        <v>45</v>
      </c>
      <c r="P2074" s="1">
        <v>88</v>
      </c>
      <c r="Q2074" s="9">
        <v>20218</v>
      </c>
      <c r="R2074" s="3">
        <v>24000000</v>
      </c>
    </row>
    <row r="2075" spans="1:18" x14ac:dyDescent="0.25">
      <c r="A2075" s="1" t="s">
        <v>4873</v>
      </c>
      <c r="B2075" s="2">
        <v>39750</v>
      </c>
      <c r="C2075" s="1" t="s">
        <v>32</v>
      </c>
      <c r="D2075" s="1" t="s">
        <v>2</v>
      </c>
      <c r="E2075" s="1" t="s">
        <v>3</v>
      </c>
      <c r="F2075" s="1" t="s">
        <v>83</v>
      </c>
      <c r="G2075" s="1" t="s">
        <v>92</v>
      </c>
      <c r="H2075" s="1" t="s">
        <v>3923</v>
      </c>
      <c r="I2075" s="1" t="s">
        <v>4874</v>
      </c>
      <c r="J2075" s="1">
        <v>1000</v>
      </c>
      <c r="K2075" s="1">
        <v>1558</v>
      </c>
      <c r="L2075" s="1">
        <v>4</v>
      </c>
      <c r="M2075" s="1">
        <v>0</v>
      </c>
      <c r="N2075" s="1">
        <v>5.2</v>
      </c>
      <c r="O2075" s="1">
        <v>114</v>
      </c>
      <c r="P2075" s="1">
        <v>99</v>
      </c>
      <c r="Q2075" s="9">
        <v>18378</v>
      </c>
      <c r="R2075" s="3">
        <v>900000</v>
      </c>
    </row>
    <row r="2076" spans="1:18" x14ac:dyDescent="0.25">
      <c r="A2076" s="1" t="s">
        <v>6810</v>
      </c>
      <c r="B2076" s="2">
        <v>42130</v>
      </c>
      <c r="C2076" s="1" t="s">
        <v>32</v>
      </c>
      <c r="D2076" s="1" t="s">
        <v>9</v>
      </c>
      <c r="E2076" s="1" t="s">
        <v>3</v>
      </c>
      <c r="F2076" s="1" t="s">
        <v>4</v>
      </c>
      <c r="G2076" s="1" t="s">
        <v>92</v>
      </c>
      <c r="H2076" s="1" t="s">
        <v>516</v>
      </c>
      <c r="I2076" s="1" t="s">
        <v>6811</v>
      </c>
      <c r="J2076" s="1">
        <v>1000</v>
      </c>
      <c r="K2076" s="1">
        <v>2059</v>
      </c>
      <c r="L2076" s="1">
        <v>0</v>
      </c>
      <c r="M2076" s="1">
        <v>26000</v>
      </c>
      <c r="N2076" s="1">
        <v>7.5</v>
      </c>
      <c r="O2076" s="1">
        <v>1</v>
      </c>
      <c r="P2076" s="1">
        <v>111</v>
      </c>
      <c r="Q2076" s="9">
        <v>14616</v>
      </c>
      <c r="R2076" s="3">
        <v>12000000</v>
      </c>
    </row>
    <row r="2077" spans="1:18" x14ac:dyDescent="0.25">
      <c r="A2077" s="1" t="s">
        <v>54</v>
      </c>
      <c r="B2077" s="2">
        <v>17508</v>
      </c>
      <c r="C2077" s="1" t="s">
        <v>1</v>
      </c>
      <c r="D2077" s="1" t="s">
        <v>2</v>
      </c>
      <c r="E2077" s="1" t="s">
        <v>3</v>
      </c>
      <c r="F2077" s="1" t="s">
        <v>4</v>
      </c>
      <c r="G2077" s="1" t="s">
        <v>5</v>
      </c>
      <c r="H2077" s="1" t="s">
        <v>55</v>
      </c>
      <c r="I2077" s="1" t="s">
        <v>56</v>
      </c>
      <c r="J2077" s="1">
        <v>1000</v>
      </c>
      <c r="K2077" s="1">
        <v>1055</v>
      </c>
      <c r="L2077" s="1">
        <v>0</v>
      </c>
      <c r="M2077" s="1">
        <v>0</v>
      </c>
      <c r="N2077" s="1">
        <v>7.7</v>
      </c>
      <c r="O2077" s="1">
        <v>90</v>
      </c>
      <c r="P2077" s="1">
        <v>92</v>
      </c>
      <c r="Q2077" s="9">
        <v>7927</v>
      </c>
      <c r="R2077" s="3">
        <v>2300000</v>
      </c>
    </row>
    <row r="2078" spans="1:18" x14ac:dyDescent="0.25">
      <c r="A2078" s="1" t="s">
        <v>6302</v>
      </c>
      <c r="B2078" s="2">
        <v>41072</v>
      </c>
      <c r="C2078" s="1" t="s">
        <v>32</v>
      </c>
      <c r="D2078" s="1" t="s">
        <v>20</v>
      </c>
      <c r="E2078" s="1" t="s">
        <v>3</v>
      </c>
      <c r="F2078" s="1" t="s">
        <v>4</v>
      </c>
      <c r="G2078" s="1" t="s">
        <v>132</v>
      </c>
      <c r="H2078" s="1" t="s">
        <v>1746</v>
      </c>
      <c r="I2078" s="1" t="s">
        <v>1180</v>
      </c>
      <c r="J2078" s="1">
        <v>1000</v>
      </c>
      <c r="K2078" s="1">
        <v>3086</v>
      </c>
      <c r="L2078" s="1">
        <v>143</v>
      </c>
      <c r="M2078" s="1">
        <v>0</v>
      </c>
      <c r="N2078" s="1">
        <v>5.0999999999999996</v>
      </c>
      <c r="O2078" s="1">
        <v>54</v>
      </c>
      <c r="P2078" s="1">
        <v>92</v>
      </c>
      <c r="Q2078" s="9">
        <v>2964</v>
      </c>
      <c r="R2078" s="3">
        <v>16000000</v>
      </c>
    </row>
    <row r="2079" spans="1:18" x14ac:dyDescent="0.25">
      <c r="A2079" s="1" t="s">
        <v>6290</v>
      </c>
      <c r="B2079" s="2">
        <v>41119</v>
      </c>
      <c r="C2079" s="1" t="s">
        <v>32</v>
      </c>
      <c r="D2079" s="1" t="s">
        <v>20</v>
      </c>
      <c r="E2079" s="1" t="s">
        <v>3</v>
      </c>
      <c r="F2079" s="1" t="s">
        <v>4</v>
      </c>
      <c r="G2079" s="1" t="s">
        <v>132</v>
      </c>
      <c r="H2079" s="1" t="s">
        <v>4746</v>
      </c>
      <c r="I2079" s="1" t="s">
        <v>2961</v>
      </c>
      <c r="J2079" s="1">
        <v>997</v>
      </c>
      <c r="K2079" s="1">
        <v>5165</v>
      </c>
      <c r="L2079" s="1">
        <v>167</v>
      </c>
      <c r="M2079" s="1">
        <v>0</v>
      </c>
      <c r="N2079" s="1">
        <v>6.6</v>
      </c>
      <c r="O2079" s="1">
        <v>77</v>
      </c>
      <c r="P2079" s="1">
        <v>122</v>
      </c>
      <c r="Q2079" s="9">
        <v>91547205</v>
      </c>
      <c r="R2079" s="3">
        <v>12000000</v>
      </c>
    </row>
    <row r="2080" spans="1:18" x14ac:dyDescent="0.25">
      <c r="A2080" s="1" t="s">
        <v>4745</v>
      </c>
      <c r="B2080" s="2">
        <v>39087</v>
      </c>
      <c r="C2080" s="1" t="s">
        <v>32</v>
      </c>
      <c r="D2080" s="1" t="s">
        <v>9</v>
      </c>
      <c r="E2080" s="1" t="s">
        <v>3</v>
      </c>
      <c r="F2080" s="1" t="s">
        <v>4</v>
      </c>
      <c r="G2080" s="1" t="s">
        <v>132</v>
      </c>
      <c r="H2080" s="1" t="s">
        <v>4746</v>
      </c>
      <c r="I2080" s="1" t="s">
        <v>4747</v>
      </c>
      <c r="J2080" s="1">
        <v>997</v>
      </c>
      <c r="K2080" s="1">
        <v>3544</v>
      </c>
      <c r="L2080" s="1">
        <v>41</v>
      </c>
      <c r="M2080" s="1">
        <v>0</v>
      </c>
      <c r="N2080" s="1">
        <v>5.2</v>
      </c>
      <c r="O2080" s="1">
        <v>86</v>
      </c>
      <c r="P2080" s="1">
        <v>109</v>
      </c>
      <c r="Q2080" s="9">
        <v>61356221</v>
      </c>
      <c r="R2080" s="3">
        <v>14000000</v>
      </c>
    </row>
    <row r="2081" spans="1:18" x14ac:dyDescent="0.25">
      <c r="A2081" s="1" t="s">
        <v>6342</v>
      </c>
      <c r="B2081" s="2">
        <v>41298</v>
      </c>
      <c r="C2081" s="1" t="s">
        <v>32</v>
      </c>
      <c r="D2081" s="1" t="s">
        <v>9</v>
      </c>
      <c r="E2081" s="1" t="s">
        <v>3</v>
      </c>
      <c r="F2081" s="1" t="s">
        <v>4</v>
      </c>
      <c r="G2081" s="1" t="s">
        <v>132</v>
      </c>
      <c r="H2081" s="1" t="s">
        <v>4746</v>
      </c>
      <c r="I2081" s="1" t="s">
        <v>6343</v>
      </c>
      <c r="J2081" s="1">
        <v>997</v>
      </c>
      <c r="K2081" s="1">
        <v>3177</v>
      </c>
      <c r="L2081" s="1">
        <v>9</v>
      </c>
      <c r="M2081" s="1">
        <v>0</v>
      </c>
      <c r="N2081" s="1">
        <v>5</v>
      </c>
      <c r="O2081" s="1">
        <v>65</v>
      </c>
      <c r="P2081" s="1">
        <v>110</v>
      </c>
      <c r="Q2081" s="9">
        <v>8888355</v>
      </c>
      <c r="R2081" s="3">
        <v>20000000</v>
      </c>
    </row>
    <row r="2082" spans="1:18" x14ac:dyDescent="0.25">
      <c r="A2082" s="1" t="s">
        <v>5953</v>
      </c>
      <c r="B2082" s="2">
        <v>40579</v>
      </c>
      <c r="C2082" s="1" t="s">
        <v>1</v>
      </c>
      <c r="D2082" s="1" t="s">
        <v>20</v>
      </c>
      <c r="E2082" s="1" t="s">
        <v>3</v>
      </c>
      <c r="F2082" s="1" t="s">
        <v>161</v>
      </c>
      <c r="G2082" s="1" t="s">
        <v>132</v>
      </c>
      <c r="H2082" s="1" t="s">
        <v>5954</v>
      </c>
      <c r="I2082" s="1" t="s">
        <v>5955</v>
      </c>
      <c r="J2082" s="1">
        <v>996</v>
      </c>
      <c r="K2082" s="1">
        <v>4606</v>
      </c>
      <c r="L2082" s="1">
        <v>405</v>
      </c>
      <c r="M2082" s="1">
        <v>30000</v>
      </c>
      <c r="N2082" s="1">
        <v>8</v>
      </c>
      <c r="O2082" s="1">
        <v>576</v>
      </c>
      <c r="P2082" s="1">
        <v>100</v>
      </c>
      <c r="Q2082" s="9">
        <v>44667095</v>
      </c>
      <c r="R2082" s="3">
        <v>15000000</v>
      </c>
    </row>
    <row r="2083" spans="1:18" x14ac:dyDescent="0.25">
      <c r="A2083" s="1" t="s">
        <v>2700</v>
      </c>
      <c r="B2083" s="2">
        <v>37067</v>
      </c>
      <c r="C2083" s="1" t="s">
        <v>32</v>
      </c>
      <c r="D2083" s="1" t="s">
        <v>20</v>
      </c>
      <c r="E2083" s="1" t="s">
        <v>3</v>
      </c>
      <c r="F2083" s="1" t="s">
        <v>4</v>
      </c>
      <c r="G2083" s="1" t="s">
        <v>92</v>
      </c>
      <c r="H2083" s="1" t="s">
        <v>1690</v>
      </c>
      <c r="I2083" s="1" t="s">
        <v>2701</v>
      </c>
      <c r="J2083" s="1">
        <v>995</v>
      </c>
      <c r="K2083" s="1">
        <v>6105</v>
      </c>
      <c r="L2083" s="1">
        <v>58</v>
      </c>
      <c r="M2083" s="1">
        <v>0</v>
      </c>
      <c r="N2083" s="1">
        <v>6.2</v>
      </c>
      <c r="O2083" s="1">
        <v>34</v>
      </c>
      <c r="P2083" s="1">
        <v>93</v>
      </c>
      <c r="Q2083" s="9">
        <v>31155435</v>
      </c>
      <c r="R2083" s="3">
        <v>12000000</v>
      </c>
    </row>
    <row r="2084" spans="1:18" x14ac:dyDescent="0.25">
      <c r="A2084" s="1" t="s">
        <v>4644</v>
      </c>
      <c r="B2084" s="2">
        <v>39409</v>
      </c>
      <c r="C2084" s="1" t="s">
        <v>32</v>
      </c>
      <c r="D2084" s="1" t="s">
        <v>20</v>
      </c>
      <c r="E2084" s="1" t="s">
        <v>3</v>
      </c>
      <c r="F2084" s="1" t="s">
        <v>4</v>
      </c>
      <c r="G2084" s="1" t="s">
        <v>92</v>
      </c>
      <c r="H2084" s="1" t="s">
        <v>1690</v>
      </c>
      <c r="I2084" s="1" t="s">
        <v>805</v>
      </c>
      <c r="J2084" s="1">
        <v>995</v>
      </c>
      <c r="K2084" s="1">
        <v>4039</v>
      </c>
      <c r="L2084" s="1">
        <v>0</v>
      </c>
      <c r="M2084" s="1">
        <v>681</v>
      </c>
      <c r="N2084" s="1">
        <v>5.9</v>
      </c>
      <c r="O2084" s="1">
        <v>88</v>
      </c>
      <c r="P2084" s="1">
        <v>113</v>
      </c>
      <c r="Q2084" s="9">
        <v>18882880</v>
      </c>
      <c r="R2084" s="3">
        <v>20000000</v>
      </c>
    </row>
    <row r="2085" spans="1:18" x14ac:dyDescent="0.25">
      <c r="A2085" s="1" t="s">
        <v>1689</v>
      </c>
      <c r="B2085" s="2">
        <v>35451</v>
      </c>
      <c r="C2085" s="1" t="s">
        <v>32</v>
      </c>
      <c r="D2085" s="1" t="s">
        <v>77</v>
      </c>
      <c r="E2085" s="1" t="s">
        <v>3</v>
      </c>
      <c r="F2085" s="1" t="s">
        <v>4</v>
      </c>
      <c r="G2085" s="1" t="s">
        <v>92</v>
      </c>
      <c r="H2085" s="1" t="s">
        <v>1690</v>
      </c>
      <c r="I2085" s="1" t="s">
        <v>1691</v>
      </c>
      <c r="J2085" s="1">
        <v>995</v>
      </c>
      <c r="K2085" s="1">
        <v>3952</v>
      </c>
      <c r="L2085" s="1">
        <v>0</v>
      </c>
      <c r="M2085" s="1">
        <v>316</v>
      </c>
      <c r="N2085" s="1">
        <v>4.7</v>
      </c>
      <c r="O2085" s="1">
        <v>44</v>
      </c>
      <c r="P2085" s="1">
        <v>100</v>
      </c>
      <c r="Q2085" s="9">
        <v>11466088</v>
      </c>
      <c r="R2085" s="3">
        <v>71000000</v>
      </c>
    </row>
    <row r="2086" spans="1:18" x14ac:dyDescent="0.25">
      <c r="A2086" s="1" t="s">
        <v>4455</v>
      </c>
      <c r="B2086" s="2">
        <v>38989</v>
      </c>
      <c r="C2086" s="1" t="s">
        <v>32</v>
      </c>
      <c r="D2086" s="1" t="s">
        <v>40</v>
      </c>
      <c r="E2086" s="1" t="s">
        <v>3</v>
      </c>
      <c r="F2086" s="1" t="s">
        <v>338</v>
      </c>
      <c r="G2086" s="1" t="s">
        <v>92</v>
      </c>
      <c r="H2086" s="1" t="s">
        <v>1380</v>
      </c>
      <c r="I2086" s="1" t="s">
        <v>4456</v>
      </c>
      <c r="J2086" s="1">
        <v>992</v>
      </c>
      <c r="K2086" s="1">
        <v>1933</v>
      </c>
      <c r="L2086" s="1">
        <v>50</v>
      </c>
      <c r="M2086" s="1">
        <v>0</v>
      </c>
      <c r="N2086" s="1">
        <v>6.6</v>
      </c>
      <c r="O2086" s="1">
        <v>267</v>
      </c>
      <c r="P2086" s="1">
        <v>132</v>
      </c>
      <c r="Q2086" s="9">
        <v>46982632</v>
      </c>
      <c r="R2086" s="3">
        <v>50000000</v>
      </c>
    </row>
    <row r="2087" spans="1:18" x14ac:dyDescent="0.25">
      <c r="A2087" s="1" t="s">
        <v>3117</v>
      </c>
      <c r="B2087" s="2">
        <v>37564</v>
      </c>
      <c r="C2087" s="1" t="s">
        <v>32</v>
      </c>
      <c r="D2087" s="1" t="s">
        <v>2</v>
      </c>
      <c r="E2087" s="1" t="s">
        <v>3</v>
      </c>
      <c r="F2087" s="1" t="s">
        <v>4</v>
      </c>
      <c r="G2087" s="1" t="s">
        <v>92</v>
      </c>
      <c r="H2087" s="1" t="s">
        <v>1380</v>
      </c>
      <c r="I2087" s="1" t="s">
        <v>785</v>
      </c>
      <c r="J2087" s="1">
        <v>991</v>
      </c>
      <c r="K2087" s="1">
        <v>2562</v>
      </c>
      <c r="L2087" s="1">
        <v>541</v>
      </c>
      <c r="M2087" s="1">
        <v>0</v>
      </c>
      <c r="N2087" s="1">
        <v>7.1</v>
      </c>
      <c r="O2087" s="1">
        <v>216</v>
      </c>
      <c r="P2087" s="1">
        <v>81</v>
      </c>
      <c r="Q2087" s="9">
        <v>46563158</v>
      </c>
      <c r="R2087" s="3">
        <v>13000000</v>
      </c>
    </row>
    <row r="2088" spans="1:18" x14ac:dyDescent="0.25">
      <c r="A2088" s="1" t="s">
        <v>5673</v>
      </c>
      <c r="B2088" s="2">
        <v>40250</v>
      </c>
      <c r="C2088" s="1" t="s">
        <v>32</v>
      </c>
      <c r="D2088" s="1" t="s">
        <v>91</v>
      </c>
      <c r="E2088" s="1" t="s">
        <v>3</v>
      </c>
      <c r="F2088" s="1" t="s">
        <v>4</v>
      </c>
      <c r="G2088" s="1" t="s">
        <v>92</v>
      </c>
      <c r="H2088" s="1" t="s">
        <v>1380</v>
      </c>
      <c r="I2088" s="1" t="s">
        <v>4075</v>
      </c>
      <c r="J2088" s="1">
        <v>991</v>
      </c>
      <c r="K2088" s="1">
        <v>2609</v>
      </c>
      <c r="L2088" s="1">
        <v>42</v>
      </c>
      <c r="M2088" s="1">
        <v>0</v>
      </c>
      <c r="N2088" s="1">
        <v>6.5</v>
      </c>
      <c r="O2088" s="1">
        <v>308</v>
      </c>
      <c r="P2088" s="1">
        <v>101</v>
      </c>
      <c r="Q2088" s="9">
        <v>39103378</v>
      </c>
      <c r="R2088" s="3">
        <v>20000000</v>
      </c>
    </row>
    <row r="2089" spans="1:18" x14ac:dyDescent="0.25">
      <c r="A2089" s="1" t="s">
        <v>6197</v>
      </c>
      <c r="B2089" s="2">
        <v>41247</v>
      </c>
      <c r="C2089" s="1" t="s">
        <v>32</v>
      </c>
      <c r="D2089" s="1" t="s">
        <v>40</v>
      </c>
      <c r="E2089" s="1" t="s">
        <v>3</v>
      </c>
      <c r="F2089" s="1" t="s">
        <v>161</v>
      </c>
      <c r="G2089" s="1" t="s">
        <v>92</v>
      </c>
      <c r="H2089" s="1" t="s">
        <v>1380</v>
      </c>
      <c r="I2089" s="1" t="s">
        <v>6198</v>
      </c>
      <c r="J2089" s="1">
        <v>991</v>
      </c>
      <c r="K2089" s="1">
        <v>2173</v>
      </c>
      <c r="L2089" s="1">
        <v>83</v>
      </c>
      <c r="M2089" s="1">
        <v>25000</v>
      </c>
      <c r="N2089" s="1">
        <v>5</v>
      </c>
      <c r="O2089" s="1">
        <v>173</v>
      </c>
      <c r="P2089" s="1">
        <v>95</v>
      </c>
      <c r="Q2089" s="9">
        <v>17529157</v>
      </c>
      <c r="R2089" s="3">
        <v>20000000</v>
      </c>
    </row>
    <row r="2090" spans="1:18" x14ac:dyDescent="0.25">
      <c r="A2090" s="1" t="s">
        <v>1074</v>
      </c>
      <c r="B2090" s="2">
        <v>34336</v>
      </c>
      <c r="C2090" s="1" t="s">
        <v>32</v>
      </c>
      <c r="D2090" s="1" t="s">
        <v>9</v>
      </c>
      <c r="E2090" s="1" t="s">
        <v>3</v>
      </c>
      <c r="F2090" s="1" t="s">
        <v>338</v>
      </c>
      <c r="G2090" s="1" t="s">
        <v>92</v>
      </c>
      <c r="H2090" s="1" t="s">
        <v>1075</v>
      </c>
      <c r="I2090" s="1" t="s">
        <v>1076</v>
      </c>
      <c r="J2090" s="1">
        <v>991</v>
      </c>
      <c r="K2090" s="1">
        <v>2990</v>
      </c>
      <c r="L2090" s="1">
        <v>460</v>
      </c>
      <c r="M2090" s="1">
        <v>619</v>
      </c>
      <c r="N2090" s="1">
        <v>7.2</v>
      </c>
      <c r="O2090" s="1">
        <v>53</v>
      </c>
      <c r="P2090" s="1">
        <v>103</v>
      </c>
      <c r="Q2090" s="9">
        <v>5132222</v>
      </c>
      <c r="R2090" s="3">
        <v>2000000</v>
      </c>
    </row>
    <row r="2091" spans="1:18" x14ac:dyDescent="0.25">
      <c r="A2091" s="1" t="s">
        <v>5049</v>
      </c>
      <c r="B2091" s="2">
        <v>39789</v>
      </c>
      <c r="C2091" s="1" t="s">
        <v>32</v>
      </c>
      <c r="D2091" s="1" t="s">
        <v>9</v>
      </c>
      <c r="E2091" s="1" t="s">
        <v>3</v>
      </c>
      <c r="F2091" s="1" t="s">
        <v>334</v>
      </c>
      <c r="G2091" s="1" t="s">
        <v>92</v>
      </c>
      <c r="H2091" s="1" t="s">
        <v>1380</v>
      </c>
      <c r="I2091" s="1" t="s">
        <v>1685</v>
      </c>
      <c r="J2091" s="1">
        <v>991</v>
      </c>
      <c r="K2091" s="1">
        <v>1003</v>
      </c>
      <c r="L2091" s="1">
        <v>55</v>
      </c>
      <c r="M2091" s="1">
        <v>1000</v>
      </c>
      <c r="N2091" s="1">
        <v>7.1</v>
      </c>
      <c r="O2091" s="1">
        <v>67</v>
      </c>
      <c r="P2091" s="1">
        <v>125</v>
      </c>
      <c r="Q2091" s="9">
        <v>1027749</v>
      </c>
      <c r="R2091" s="3">
        <v>40000000</v>
      </c>
    </row>
    <row r="2092" spans="1:18" x14ac:dyDescent="0.25">
      <c r="A2092" s="1" t="s">
        <v>1379</v>
      </c>
      <c r="B2092" s="2">
        <v>35098</v>
      </c>
      <c r="C2092" s="1" t="s">
        <v>32</v>
      </c>
      <c r="D2092" s="1" t="s">
        <v>20</v>
      </c>
      <c r="E2092" s="1" t="s">
        <v>3</v>
      </c>
      <c r="F2092" s="1" t="s">
        <v>334</v>
      </c>
      <c r="G2092" s="1" t="s">
        <v>92</v>
      </c>
      <c r="H2092" s="1" t="s">
        <v>1380</v>
      </c>
      <c r="I2092" s="1" t="s">
        <v>1381</v>
      </c>
      <c r="J2092" s="1">
        <v>991</v>
      </c>
      <c r="K2092" s="1">
        <v>1661</v>
      </c>
      <c r="L2092" s="1">
        <v>0</v>
      </c>
      <c r="M2092" s="1">
        <v>46</v>
      </c>
      <c r="N2092" s="1">
        <v>6.4</v>
      </c>
      <c r="O2092" s="1">
        <v>21</v>
      </c>
      <c r="P2092" s="1">
        <v>76</v>
      </c>
      <c r="Q2092" s="9">
        <v>212285</v>
      </c>
      <c r="R2092" s="3">
        <v>250000</v>
      </c>
    </row>
    <row r="2093" spans="1:18" x14ac:dyDescent="0.25">
      <c r="A2093" s="1" t="s">
        <v>1678</v>
      </c>
      <c r="B2093" s="2">
        <v>35598</v>
      </c>
      <c r="C2093" s="1" t="s">
        <v>32</v>
      </c>
      <c r="D2093" s="1" t="s">
        <v>9</v>
      </c>
      <c r="E2093" s="1" t="s">
        <v>3</v>
      </c>
      <c r="F2093" s="1" t="s">
        <v>338</v>
      </c>
      <c r="G2093" s="1" t="s">
        <v>92</v>
      </c>
      <c r="H2093" s="1" t="s">
        <v>1075</v>
      </c>
      <c r="I2093" s="1" t="s">
        <v>1076</v>
      </c>
      <c r="J2093" s="1">
        <v>990</v>
      </c>
      <c r="K2093" s="1">
        <v>2820</v>
      </c>
      <c r="L2093" s="1">
        <v>460</v>
      </c>
      <c r="M2093" s="1">
        <v>920</v>
      </c>
      <c r="N2093" s="1">
        <v>7.7</v>
      </c>
      <c r="O2093" s="1">
        <v>120</v>
      </c>
      <c r="P2093" s="1">
        <v>112</v>
      </c>
      <c r="Q2093" s="9">
        <v>4306697</v>
      </c>
      <c r="R2093" s="3">
        <v>5000000</v>
      </c>
    </row>
    <row r="2094" spans="1:18" x14ac:dyDescent="0.25">
      <c r="A2094" s="1" t="s">
        <v>3173</v>
      </c>
      <c r="B2094" s="2">
        <v>37436</v>
      </c>
      <c r="C2094" s="1" t="s">
        <v>32</v>
      </c>
      <c r="D2094" s="1" t="s">
        <v>20</v>
      </c>
      <c r="E2094" s="1" t="s">
        <v>3</v>
      </c>
      <c r="F2094" s="1" t="s">
        <v>83</v>
      </c>
      <c r="G2094" s="1" t="s">
        <v>92</v>
      </c>
      <c r="H2094" s="1" t="s">
        <v>1075</v>
      </c>
      <c r="I2094" s="1" t="s">
        <v>1812</v>
      </c>
      <c r="J2094" s="1">
        <v>990</v>
      </c>
      <c r="K2094" s="1">
        <v>2006</v>
      </c>
      <c r="L2094" s="1">
        <v>0</v>
      </c>
      <c r="M2094" s="1">
        <v>725</v>
      </c>
      <c r="N2094" s="1">
        <v>3.6</v>
      </c>
      <c r="O2094" s="1">
        <v>71</v>
      </c>
      <c r="P2094" s="1">
        <v>89</v>
      </c>
      <c r="Q2094" s="9">
        <v>598645</v>
      </c>
      <c r="R2094" s="3">
        <v>10000000</v>
      </c>
    </row>
    <row r="2095" spans="1:18" x14ac:dyDescent="0.25">
      <c r="A2095" s="1" t="s">
        <v>3627</v>
      </c>
      <c r="B2095" s="2">
        <v>38148</v>
      </c>
      <c r="C2095" s="1" t="s">
        <v>1</v>
      </c>
      <c r="D2095" s="1" t="s">
        <v>20</v>
      </c>
      <c r="E2095" s="1" t="s">
        <v>3</v>
      </c>
      <c r="F2095" s="1" t="s">
        <v>4</v>
      </c>
      <c r="G2095" s="1" t="s">
        <v>132</v>
      </c>
      <c r="H2095" s="1" t="s">
        <v>1711</v>
      </c>
      <c r="I2095" s="1" t="s">
        <v>3628</v>
      </c>
      <c r="J2095" s="1">
        <v>989</v>
      </c>
      <c r="K2095" s="1">
        <v>4730</v>
      </c>
      <c r="L2095" s="1">
        <v>43</v>
      </c>
      <c r="M2095" s="1">
        <v>0</v>
      </c>
      <c r="N2095" s="1">
        <v>6.7</v>
      </c>
      <c r="O2095" s="1">
        <v>191</v>
      </c>
      <c r="P2095" s="1">
        <v>92</v>
      </c>
      <c r="Q2095" s="9">
        <v>114324072</v>
      </c>
      <c r="R2095" s="3">
        <v>20000000</v>
      </c>
    </row>
    <row r="2096" spans="1:18" x14ac:dyDescent="0.25">
      <c r="A2096" s="1" t="s">
        <v>5837</v>
      </c>
      <c r="B2096" s="2">
        <v>40790</v>
      </c>
      <c r="C2096" s="1" t="s">
        <v>32</v>
      </c>
      <c r="D2096" s="1" t="s">
        <v>40</v>
      </c>
      <c r="E2096" s="1" t="s">
        <v>3</v>
      </c>
      <c r="F2096" s="1" t="s">
        <v>4</v>
      </c>
      <c r="G2096" s="1" t="s">
        <v>84</v>
      </c>
      <c r="H2096" s="1" t="s">
        <v>1711</v>
      </c>
      <c r="I2096" s="1" t="s">
        <v>2124</v>
      </c>
      <c r="J2096" s="1">
        <v>989</v>
      </c>
      <c r="K2096" s="1">
        <v>2558</v>
      </c>
      <c r="L2096" s="1">
        <v>25</v>
      </c>
      <c r="M2096" s="1">
        <v>0</v>
      </c>
      <c r="N2096" s="1">
        <v>5.5</v>
      </c>
      <c r="O2096" s="1">
        <v>156</v>
      </c>
      <c r="P2096" s="1">
        <v>95</v>
      </c>
      <c r="Q2096" s="9">
        <v>108012170</v>
      </c>
      <c r="R2096" s="3">
        <v>63000000</v>
      </c>
    </row>
    <row r="2097" spans="1:18" x14ac:dyDescent="0.25">
      <c r="A2097" s="1" t="s">
        <v>6738</v>
      </c>
      <c r="B2097" s="2">
        <v>41685</v>
      </c>
      <c r="C2097" s="1" t="s">
        <v>32</v>
      </c>
      <c r="D2097" s="1" t="s">
        <v>20</v>
      </c>
      <c r="E2097" s="1" t="s">
        <v>3</v>
      </c>
      <c r="F2097" s="1" t="s">
        <v>4</v>
      </c>
      <c r="G2097" s="1" t="s">
        <v>92</v>
      </c>
      <c r="H2097" s="1" t="s">
        <v>1711</v>
      </c>
      <c r="I2097" s="1" t="s">
        <v>6739</v>
      </c>
      <c r="J2097" s="1">
        <v>989</v>
      </c>
      <c r="K2097" s="1">
        <v>2654</v>
      </c>
      <c r="L2097" s="1">
        <v>265</v>
      </c>
      <c r="M2097" s="1">
        <v>11000</v>
      </c>
      <c r="N2097" s="1">
        <v>4.9000000000000004</v>
      </c>
      <c r="O2097" s="1">
        <v>148</v>
      </c>
      <c r="P2097" s="1">
        <v>100</v>
      </c>
      <c r="Q2097" s="9">
        <v>84518155</v>
      </c>
      <c r="R2097" s="3">
        <v>20000000</v>
      </c>
    </row>
    <row r="2098" spans="1:18" x14ac:dyDescent="0.25">
      <c r="A2098" s="1" t="s">
        <v>6979</v>
      </c>
      <c r="B2098" s="2">
        <v>42016</v>
      </c>
      <c r="C2098" s="1" t="s">
        <v>32</v>
      </c>
      <c r="D2098" s="1" t="s">
        <v>9</v>
      </c>
      <c r="E2098" s="1" t="s">
        <v>3</v>
      </c>
      <c r="F2098" s="1" t="s">
        <v>4</v>
      </c>
      <c r="G2098" s="1" t="s">
        <v>132</v>
      </c>
      <c r="H2098" s="1" t="s">
        <v>6980</v>
      </c>
      <c r="I2098" s="1" t="s">
        <v>1626</v>
      </c>
      <c r="J2098" s="1">
        <v>989</v>
      </c>
      <c r="K2098" s="1">
        <v>3386</v>
      </c>
      <c r="L2098" s="1">
        <v>88</v>
      </c>
      <c r="M2098" s="1">
        <v>23000</v>
      </c>
      <c r="N2098" s="1">
        <v>7.1</v>
      </c>
      <c r="O2098" s="1">
        <v>117</v>
      </c>
      <c r="P2098" s="1">
        <v>128</v>
      </c>
      <c r="Q2098" s="9">
        <v>37432299</v>
      </c>
      <c r="R2098" s="3">
        <v>34000000</v>
      </c>
    </row>
    <row r="2099" spans="1:18" x14ac:dyDescent="0.25">
      <c r="A2099" s="1" t="s">
        <v>3058</v>
      </c>
      <c r="B2099" s="2">
        <v>37561</v>
      </c>
      <c r="C2099" s="1" t="s">
        <v>32</v>
      </c>
      <c r="D2099" s="1" t="s">
        <v>77</v>
      </c>
      <c r="E2099" s="1" t="s">
        <v>3</v>
      </c>
      <c r="F2099" s="1" t="s">
        <v>4</v>
      </c>
      <c r="G2099" s="1" t="s">
        <v>132</v>
      </c>
      <c r="H2099" s="1" t="s">
        <v>1711</v>
      </c>
      <c r="I2099" s="1" t="s">
        <v>1767</v>
      </c>
      <c r="J2099" s="1">
        <v>989</v>
      </c>
      <c r="K2099" s="1">
        <v>1576</v>
      </c>
      <c r="L2099" s="1">
        <v>84</v>
      </c>
      <c r="M2099" s="1">
        <v>531</v>
      </c>
      <c r="N2099" s="1">
        <v>5.4</v>
      </c>
      <c r="O2099" s="1">
        <v>105</v>
      </c>
      <c r="P2099" s="1">
        <v>97</v>
      </c>
      <c r="Q2099" s="9">
        <v>33105600</v>
      </c>
      <c r="R2099" s="3">
        <v>70000000</v>
      </c>
    </row>
    <row r="2100" spans="1:18" x14ac:dyDescent="0.25">
      <c r="A2100" s="1" t="s">
        <v>1764</v>
      </c>
      <c r="B2100" s="2">
        <v>36121</v>
      </c>
      <c r="C2100" s="1" t="s">
        <v>32</v>
      </c>
      <c r="D2100" s="1" t="s">
        <v>91</v>
      </c>
      <c r="E2100" s="1" t="s">
        <v>3</v>
      </c>
      <c r="F2100" s="1" t="s">
        <v>334</v>
      </c>
      <c r="G2100" s="1" t="s">
        <v>92</v>
      </c>
      <c r="H2100" s="1" t="s">
        <v>1075</v>
      </c>
      <c r="I2100" s="1" t="s">
        <v>1765</v>
      </c>
      <c r="J2100" s="1">
        <v>989</v>
      </c>
      <c r="K2100" s="1">
        <v>4660</v>
      </c>
      <c r="L2100" s="1">
        <v>119</v>
      </c>
      <c r="M2100" s="1">
        <v>673</v>
      </c>
      <c r="N2100" s="1">
        <v>5.5</v>
      </c>
      <c r="O2100" s="1">
        <v>96</v>
      </c>
      <c r="P2100" s="1">
        <v>84</v>
      </c>
      <c r="Q2100" s="9">
        <v>17411331</v>
      </c>
      <c r="R2100" s="3">
        <v>15000000</v>
      </c>
    </row>
    <row r="2101" spans="1:18" x14ac:dyDescent="0.25">
      <c r="A2101" s="1" t="s">
        <v>1710</v>
      </c>
      <c r="B2101" s="2">
        <v>36076</v>
      </c>
      <c r="C2101" s="1" t="s">
        <v>32</v>
      </c>
      <c r="D2101" s="1" t="s">
        <v>2</v>
      </c>
      <c r="E2101" s="1" t="s">
        <v>3</v>
      </c>
      <c r="F2101" s="1" t="s">
        <v>83</v>
      </c>
      <c r="G2101" s="1" t="s">
        <v>92</v>
      </c>
      <c r="H2101" s="1" t="s">
        <v>1711</v>
      </c>
      <c r="I2101" s="1" t="s">
        <v>577</v>
      </c>
      <c r="J2101" s="1">
        <v>989</v>
      </c>
      <c r="K2101" s="1">
        <v>2365</v>
      </c>
      <c r="L2101" s="1">
        <v>0</v>
      </c>
      <c r="M2101" s="1">
        <v>0</v>
      </c>
      <c r="N2101" s="1">
        <v>7.5</v>
      </c>
      <c r="O2101" s="1">
        <v>125</v>
      </c>
      <c r="P2101" s="1">
        <v>121</v>
      </c>
      <c r="Q2101" s="9">
        <v>16311763</v>
      </c>
      <c r="R2101" s="3">
        <v>17000000</v>
      </c>
    </row>
    <row r="2102" spans="1:18" x14ac:dyDescent="0.25">
      <c r="A2102" s="1" t="s">
        <v>3928</v>
      </c>
      <c r="B2102" s="2">
        <v>38387</v>
      </c>
      <c r="C2102" s="1" t="s">
        <v>32</v>
      </c>
      <c r="D2102" s="1" t="s">
        <v>20</v>
      </c>
      <c r="E2102" s="1" t="s">
        <v>3</v>
      </c>
      <c r="F2102" s="1" t="s">
        <v>4</v>
      </c>
      <c r="G2102" s="1" t="s">
        <v>92</v>
      </c>
      <c r="H2102" s="1" t="s">
        <v>3929</v>
      </c>
      <c r="I2102" s="1" t="s">
        <v>3635</v>
      </c>
      <c r="J2102" s="1">
        <v>989</v>
      </c>
      <c r="K2102" s="1">
        <v>2165</v>
      </c>
      <c r="L2102" s="1">
        <v>1000</v>
      </c>
      <c r="M2102" s="1">
        <v>635</v>
      </c>
      <c r="N2102" s="1">
        <v>7.2</v>
      </c>
      <c r="O2102" s="1">
        <v>114</v>
      </c>
      <c r="P2102" s="1">
        <v>100</v>
      </c>
      <c r="Q2102" s="9">
        <v>11694528</v>
      </c>
      <c r="R2102" s="3">
        <v>3000000</v>
      </c>
    </row>
    <row r="2103" spans="1:18" x14ac:dyDescent="0.25">
      <c r="A2103" s="1" t="s">
        <v>2133</v>
      </c>
      <c r="B2103" s="2">
        <v>36359</v>
      </c>
      <c r="C2103" s="1" t="s">
        <v>32</v>
      </c>
      <c r="D2103" s="1" t="s">
        <v>20</v>
      </c>
      <c r="E2103" s="1" t="s">
        <v>3</v>
      </c>
      <c r="F2103" s="1" t="s">
        <v>4</v>
      </c>
      <c r="G2103" s="1" t="s">
        <v>92</v>
      </c>
      <c r="H2103" s="1" t="s">
        <v>1711</v>
      </c>
      <c r="I2103" s="1" t="s">
        <v>1305</v>
      </c>
      <c r="J2103" s="1">
        <v>989</v>
      </c>
      <c r="K2103" s="1">
        <v>3462</v>
      </c>
      <c r="L2103" s="1">
        <v>406</v>
      </c>
      <c r="M2103" s="1">
        <v>16000</v>
      </c>
      <c r="N2103" s="1">
        <v>7.8</v>
      </c>
      <c r="O2103" s="1">
        <v>144</v>
      </c>
      <c r="P2103" s="1">
        <v>89</v>
      </c>
      <c r="Q2103" s="9">
        <v>10824921</v>
      </c>
      <c r="R2103" s="3">
        <v>10000000</v>
      </c>
    </row>
    <row r="2104" spans="1:18" x14ac:dyDescent="0.25">
      <c r="A2104" s="1" t="s">
        <v>2380</v>
      </c>
      <c r="B2104" s="2">
        <v>36537</v>
      </c>
      <c r="C2104" s="1" t="s">
        <v>32</v>
      </c>
      <c r="D2104" s="1" t="s">
        <v>9</v>
      </c>
      <c r="E2104" s="1" t="s">
        <v>3</v>
      </c>
      <c r="F2104" s="1" t="s">
        <v>4</v>
      </c>
      <c r="G2104" s="1" t="s">
        <v>132</v>
      </c>
      <c r="H2104" s="1" t="s">
        <v>1075</v>
      </c>
      <c r="I2104" s="1" t="s">
        <v>2381</v>
      </c>
      <c r="J2104" s="1">
        <v>989</v>
      </c>
      <c r="K2104" s="1">
        <v>3142</v>
      </c>
      <c r="L2104" s="1">
        <v>4</v>
      </c>
      <c r="M2104" s="1">
        <v>648</v>
      </c>
      <c r="N2104" s="1">
        <v>5.0999999999999996</v>
      </c>
      <c r="O2104" s="1">
        <v>44</v>
      </c>
      <c r="P2104" s="1">
        <v>96</v>
      </c>
      <c r="Q2104" s="9">
        <v>10494147</v>
      </c>
      <c r="R2104" s="3">
        <v>15000000</v>
      </c>
    </row>
    <row r="2105" spans="1:18" x14ac:dyDescent="0.25">
      <c r="A2105" s="1" t="s">
        <v>6771</v>
      </c>
      <c r="B2105" s="2">
        <v>41898</v>
      </c>
      <c r="C2105" s="1" t="s">
        <v>32</v>
      </c>
      <c r="D2105" s="1" t="s">
        <v>77</v>
      </c>
      <c r="E2105" s="1" t="s">
        <v>3</v>
      </c>
      <c r="F2105" s="1" t="s">
        <v>4</v>
      </c>
      <c r="G2105" s="1" t="s">
        <v>132</v>
      </c>
      <c r="H2105" s="1" t="s">
        <v>6772</v>
      </c>
      <c r="I2105" s="1" t="s">
        <v>6773</v>
      </c>
      <c r="J2105" s="1">
        <v>988</v>
      </c>
      <c r="K2105" s="1">
        <v>1783</v>
      </c>
      <c r="L2105" s="1">
        <v>47</v>
      </c>
      <c r="M2105" s="1">
        <v>38000</v>
      </c>
      <c r="N2105" s="1">
        <v>6.8</v>
      </c>
      <c r="O2105" s="1">
        <v>297</v>
      </c>
      <c r="P2105" s="1">
        <v>113</v>
      </c>
      <c r="Q2105" s="9">
        <v>102413606</v>
      </c>
      <c r="R2105" s="3">
        <v>34000000</v>
      </c>
    </row>
    <row r="2106" spans="1:18" x14ac:dyDescent="0.25">
      <c r="A2106" s="1" t="s">
        <v>6986</v>
      </c>
      <c r="B2106" s="2">
        <v>42172</v>
      </c>
      <c r="C2106" s="1" t="s">
        <v>32</v>
      </c>
      <c r="D2106" s="1" t="s">
        <v>77</v>
      </c>
      <c r="E2106" s="1" t="s">
        <v>3</v>
      </c>
      <c r="F2106" s="1" t="s">
        <v>4</v>
      </c>
      <c r="G2106" s="1" t="s">
        <v>132</v>
      </c>
      <c r="H2106" s="1" t="s">
        <v>6772</v>
      </c>
      <c r="I2106" s="1" t="s">
        <v>6773</v>
      </c>
      <c r="J2106" s="1">
        <v>988</v>
      </c>
      <c r="K2106" s="1">
        <v>2517</v>
      </c>
      <c r="L2106" s="1">
        <v>47</v>
      </c>
      <c r="M2106" s="1">
        <v>24000</v>
      </c>
      <c r="N2106" s="1">
        <v>6.4</v>
      </c>
      <c r="O2106" s="1">
        <v>249</v>
      </c>
      <c r="P2106" s="1">
        <v>132</v>
      </c>
      <c r="Q2106" s="9">
        <v>81687587</v>
      </c>
      <c r="R2106" s="3">
        <v>61000000</v>
      </c>
    </row>
    <row r="2107" spans="1:18" x14ac:dyDescent="0.25">
      <c r="A2107" s="1" t="s">
        <v>5456</v>
      </c>
      <c r="B2107" s="2">
        <v>39839</v>
      </c>
      <c r="C2107" s="1" t="s">
        <v>32</v>
      </c>
      <c r="D2107" s="1" t="s">
        <v>77</v>
      </c>
      <c r="E2107" s="1" t="s">
        <v>3</v>
      </c>
      <c r="F2107" s="1" t="s">
        <v>4</v>
      </c>
      <c r="G2107" s="1" t="s">
        <v>92</v>
      </c>
      <c r="H2107" s="1" t="s">
        <v>5457</v>
      </c>
      <c r="I2107" s="1" t="s">
        <v>3617</v>
      </c>
      <c r="J2107" s="1">
        <v>986</v>
      </c>
      <c r="K2107" s="1">
        <v>2530</v>
      </c>
      <c r="L2107" s="1">
        <v>0</v>
      </c>
      <c r="M2107" s="1">
        <v>18000</v>
      </c>
      <c r="N2107" s="1">
        <v>7.7</v>
      </c>
      <c r="O2107" s="1">
        <v>451</v>
      </c>
      <c r="P2107" s="1">
        <v>215</v>
      </c>
      <c r="Q2107" s="9">
        <v>107503316</v>
      </c>
      <c r="R2107" s="3">
        <v>130000000</v>
      </c>
    </row>
    <row r="2108" spans="1:18" x14ac:dyDescent="0.25">
      <c r="A2108" s="1" t="s">
        <v>6576</v>
      </c>
      <c r="B2108" s="2">
        <v>41770</v>
      </c>
      <c r="C2108" s="1" t="s">
        <v>32</v>
      </c>
      <c r="D2108" s="1" t="s">
        <v>20</v>
      </c>
      <c r="E2108" s="1" t="s">
        <v>3</v>
      </c>
      <c r="F2108" s="1" t="s">
        <v>4</v>
      </c>
      <c r="G2108" s="1" t="s">
        <v>92</v>
      </c>
      <c r="H2108" s="1" t="s">
        <v>6577</v>
      </c>
      <c r="I2108" s="1" t="s">
        <v>6321</v>
      </c>
      <c r="J2108" s="1">
        <v>986</v>
      </c>
      <c r="K2108" s="1">
        <v>4073</v>
      </c>
      <c r="L2108" s="1">
        <v>89</v>
      </c>
      <c r="M2108" s="1">
        <v>0</v>
      </c>
      <c r="N2108" s="1">
        <v>4.7</v>
      </c>
      <c r="O2108" s="1">
        <v>69</v>
      </c>
      <c r="P2108" s="1">
        <v>86</v>
      </c>
      <c r="Q2108" s="9">
        <v>17314483</v>
      </c>
      <c r="R2108" s="3">
        <v>4000000</v>
      </c>
    </row>
    <row r="2109" spans="1:18" x14ac:dyDescent="0.25">
      <c r="A2109" s="1" t="s">
        <v>3164</v>
      </c>
      <c r="B2109" s="2">
        <v>37550</v>
      </c>
      <c r="C2109" s="1" t="s">
        <v>32</v>
      </c>
      <c r="D2109" s="1" t="s">
        <v>20</v>
      </c>
      <c r="E2109" s="1" t="s">
        <v>3</v>
      </c>
      <c r="F2109" s="1" t="s">
        <v>4</v>
      </c>
      <c r="G2109" s="1" t="s">
        <v>132</v>
      </c>
      <c r="H2109" s="1" t="s">
        <v>3165</v>
      </c>
      <c r="I2109" s="1" t="s">
        <v>2172</v>
      </c>
      <c r="J2109" s="1">
        <v>985</v>
      </c>
      <c r="K2109" s="1">
        <v>3065</v>
      </c>
      <c r="L2109" s="1">
        <v>54</v>
      </c>
      <c r="M2109" s="1">
        <v>215</v>
      </c>
      <c r="N2109" s="1">
        <v>5.0999999999999996</v>
      </c>
      <c r="O2109" s="1">
        <v>52</v>
      </c>
      <c r="P2109" s="1">
        <v>85</v>
      </c>
      <c r="Q2109" s="9">
        <v>13973532</v>
      </c>
      <c r="R2109" s="3">
        <v>25000000</v>
      </c>
    </row>
    <row r="2110" spans="1:18" x14ac:dyDescent="0.25">
      <c r="A2110" s="1" t="s">
        <v>2029</v>
      </c>
      <c r="B2110" s="2">
        <v>36429</v>
      </c>
      <c r="C2110" s="1" t="s">
        <v>32</v>
      </c>
      <c r="D2110" s="1" t="s">
        <v>2</v>
      </c>
      <c r="E2110" s="1" t="s">
        <v>3</v>
      </c>
      <c r="F2110" s="1" t="s">
        <v>4</v>
      </c>
      <c r="G2110" s="1" t="s">
        <v>92</v>
      </c>
      <c r="H2110" s="1" t="s">
        <v>1075</v>
      </c>
      <c r="I2110" s="1" t="s">
        <v>716</v>
      </c>
      <c r="J2110" s="1">
        <v>984</v>
      </c>
      <c r="K2110" s="1">
        <v>2129</v>
      </c>
      <c r="L2110" s="1">
        <v>78</v>
      </c>
      <c r="M2110" s="1">
        <v>0</v>
      </c>
      <c r="N2110" s="1">
        <v>6.4</v>
      </c>
      <c r="O2110" s="1">
        <v>129</v>
      </c>
      <c r="P2110" s="1">
        <v>105</v>
      </c>
      <c r="Q2110" s="9">
        <v>116735231</v>
      </c>
      <c r="R2110" s="3">
        <v>70000000</v>
      </c>
    </row>
    <row r="2111" spans="1:18" x14ac:dyDescent="0.25">
      <c r="A2111" s="1" t="s">
        <v>3942</v>
      </c>
      <c r="B2111" s="2">
        <v>38548</v>
      </c>
      <c r="C2111" s="1" t="s">
        <v>32</v>
      </c>
      <c r="D2111" s="1" t="s">
        <v>77</v>
      </c>
      <c r="E2111" s="1" t="s">
        <v>3</v>
      </c>
      <c r="F2111" s="1" t="s">
        <v>161</v>
      </c>
      <c r="G2111" s="1" t="s">
        <v>92</v>
      </c>
      <c r="H2111" s="1" t="s">
        <v>3943</v>
      </c>
      <c r="I2111" s="1" t="s">
        <v>556</v>
      </c>
      <c r="J2111" s="1">
        <v>984</v>
      </c>
      <c r="K2111" s="1">
        <v>5702</v>
      </c>
      <c r="L2111" s="1">
        <v>12000</v>
      </c>
      <c r="M2111" s="1">
        <v>0</v>
      </c>
      <c r="N2111" s="1">
        <v>6</v>
      </c>
      <c r="O2111" s="1">
        <v>186</v>
      </c>
      <c r="P2111" s="1">
        <v>127</v>
      </c>
      <c r="Q2111" s="9">
        <v>10137232</v>
      </c>
      <c r="R2111" s="3">
        <v>50000000</v>
      </c>
    </row>
    <row r="2112" spans="1:18" x14ac:dyDescent="0.25">
      <c r="A2112" s="1" t="s">
        <v>5447</v>
      </c>
      <c r="B2112" s="2">
        <v>39908</v>
      </c>
      <c r="C2112" s="1" t="s">
        <v>32</v>
      </c>
      <c r="D2112" s="1" t="s">
        <v>9</v>
      </c>
      <c r="E2112" s="1" t="s">
        <v>3</v>
      </c>
      <c r="F2112" s="1" t="s">
        <v>4</v>
      </c>
      <c r="G2112" s="1" t="s">
        <v>132</v>
      </c>
      <c r="H2112" s="1" t="s">
        <v>5448</v>
      </c>
      <c r="I2112" s="1" t="s">
        <v>5449</v>
      </c>
      <c r="J2112" s="1">
        <v>984</v>
      </c>
      <c r="K2112" s="1">
        <v>2563</v>
      </c>
      <c r="L2112" s="1">
        <v>3</v>
      </c>
      <c r="M2112" s="1">
        <v>0</v>
      </c>
      <c r="N2112" s="1">
        <v>7.1</v>
      </c>
      <c r="O2112" s="1">
        <v>20</v>
      </c>
      <c r="P2112" s="1">
        <v>120</v>
      </c>
      <c r="Q2112" s="9">
        <v>3773863</v>
      </c>
      <c r="R2112" s="3">
        <v>1000000</v>
      </c>
    </row>
    <row r="2113" spans="1:18" x14ac:dyDescent="0.25">
      <c r="A2113" s="1" t="s">
        <v>3172</v>
      </c>
      <c r="B2113" s="2">
        <v>37289</v>
      </c>
      <c r="C2113" s="1" t="s">
        <v>32</v>
      </c>
      <c r="D2113" s="1" t="s">
        <v>20</v>
      </c>
      <c r="E2113" s="1" t="s">
        <v>3</v>
      </c>
      <c r="F2113" s="1" t="s">
        <v>4</v>
      </c>
      <c r="G2113" s="1" t="s">
        <v>132</v>
      </c>
      <c r="H2113" s="1" t="s">
        <v>1737</v>
      </c>
      <c r="I2113" s="1" t="s">
        <v>1773</v>
      </c>
      <c r="J2113" s="1">
        <v>982</v>
      </c>
      <c r="K2113" s="1">
        <v>4251</v>
      </c>
      <c r="L2113" s="1">
        <v>72</v>
      </c>
      <c r="M2113" s="1">
        <v>0</v>
      </c>
      <c r="N2113" s="1">
        <v>6.1</v>
      </c>
      <c r="O2113" s="1">
        <v>97</v>
      </c>
      <c r="P2113" s="1">
        <v>108</v>
      </c>
      <c r="Q2113" s="9">
        <v>127214072</v>
      </c>
      <c r="R2113" s="3">
        <v>38000000</v>
      </c>
    </row>
    <row r="2114" spans="1:18" x14ac:dyDescent="0.25">
      <c r="A2114" s="1" t="s">
        <v>6778</v>
      </c>
      <c r="B2114" s="2">
        <v>41727</v>
      </c>
      <c r="C2114" s="1" t="s">
        <v>32</v>
      </c>
      <c r="D2114" s="1" t="s">
        <v>20</v>
      </c>
      <c r="E2114" s="1" t="s">
        <v>3</v>
      </c>
      <c r="F2114" s="1" t="s">
        <v>4</v>
      </c>
      <c r="G2114" s="1" t="s">
        <v>132</v>
      </c>
      <c r="H2114" s="1" t="s">
        <v>1463</v>
      </c>
      <c r="I2114" s="1" t="s">
        <v>3071</v>
      </c>
      <c r="J2114" s="1">
        <v>982</v>
      </c>
      <c r="K2114" s="1">
        <v>2357</v>
      </c>
      <c r="L2114" s="1">
        <v>415</v>
      </c>
      <c r="M2114" s="1">
        <v>16000</v>
      </c>
      <c r="N2114" s="1">
        <v>6</v>
      </c>
      <c r="O2114" s="1">
        <v>191</v>
      </c>
      <c r="P2114" s="1">
        <v>109</v>
      </c>
      <c r="Q2114" s="9">
        <v>83906114</v>
      </c>
      <c r="R2114" s="3">
        <v>40000000</v>
      </c>
    </row>
    <row r="2115" spans="1:18" x14ac:dyDescent="0.25">
      <c r="A2115" s="1" t="s">
        <v>6146</v>
      </c>
      <c r="B2115" s="2">
        <v>40921</v>
      </c>
      <c r="C2115" s="1" t="s">
        <v>32</v>
      </c>
      <c r="D2115" s="1" t="s">
        <v>20</v>
      </c>
      <c r="E2115" s="1" t="s">
        <v>3</v>
      </c>
      <c r="F2115" s="1" t="s">
        <v>4</v>
      </c>
      <c r="G2115" s="1" t="s">
        <v>132</v>
      </c>
      <c r="H2115" s="1" t="s">
        <v>189</v>
      </c>
      <c r="I2115" s="1" t="s">
        <v>4381</v>
      </c>
      <c r="J2115" s="1">
        <v>982</v>
      </c>
      <c r="K2115" s="1">
        <v>2753</v>
      </c>
      <c r="L2115" s="1">
        <v>0</v>
      </c>
      <c r="M2115" s="1">
        <v>0</v>
      </c>
      <c r="N2115" s="1">
        <v>4.8</v>
      </c>
      <c r="O2115" s="1">
        <v>31</v>
      </c>
      <c r="P2115" s="1">
        <v>114</v>
      </c>
      <c r="Q2115" s="9">
        <v>65623128</v>
      </c>
      <c r="R2115" s="3">
        <v>20000000</v>
      </c>
    </row>
    <row r="2116" spans="1:18" x14ac:dyDescent="0.25">
      <c r="A2116" s="1" t="s">
        <v>1462</v>
      </c>
      <c r="B2116" s="2">
        <v>35190</v>
      </c>
      <c r="C2116" s="1" t="s">
        <v>32</v>
      </c>
      <c r="D2116" s="1" t="s">
        <v>20</v>
      </c>
      <c r="E2116" s="1" t="s">
        <v>3</v>
      </c>
      <c r="F2116" s="1" t="s">
        <v>4</v>
      </c>
      <c r="G2116" s="1" t="s">
        <v>92</v>
      </c>
      <c r="H2116" s="1" t="s">
        <v>1463</v>
      </c>
      <c r="I2116" s="1" t="s">
        <v>1464</v>
      </c>
      <c r="J2116" s="1">
        <v>982</v>
      </c>
      <c r="K2116" s="1">
        <v>3648</v>
      </c>
      <c r="L2116" s="1">
        <v>41</v>
      </c>
      <c r="M2116" s="1">
        <v>1000</v>
      </c>
      <c r="N2116" s="1">
        <v>6.3</v>
      </c>
      <c r="O2116" s="1">
        <v>48</v>
      </c>
      <c r="P2116" s="1">
        <v>135</v>
      </c>
      <c r="Q2116" s="9">
        <v>53854588</v>
      </c>
      <c r="R2116" s="3">
        <v>45000000</v>
      </c>
    </row>
    <row r="2117" spans="1:18" x14ac:dyDescent="0.25">
      <c r="A2117" s="1" t="s">
        <v>1736</v>
      </c>
      <c r="B2117" s="2">
        <v>36134</v>
      </c>
      <c r="C2117" s="1" t="s">
        <v>32</v>
      </c>
      <c r="D2117" s="1" t="s">
        <v>20</v>
      </c>
      <c r="E2117" s="1" t="s">
        <v>3</v>
      </c>
      <c r="F2117" s="1" t="s">
        <v>4</v>
      </c>
      <c r="G2117" s="1" t="s">
        <v>132</v>
      </c>
      <c r="H2117" s="1" t="s">
        <v>1737</v>
      </c>
      <c r="I2117" s="1" t="s">
        <v>1738</v>
      </c>
      <c r="J2117" s="1">
        <v>982</v>
      </c>
      <c r="K2117" s="1">
        <v>4259</v>
      </c>
      <c r="L2117" s="1">
        <v>4</v>
      </c>
      <c r="M2117" s="1">
        <v>0</v>
      </c>
      <c r="N2117" s="1">
        <v>6.5</v>
      </c>
      <c r="O2117" s="1">
        <v>76</v>
      </c>
      <c r="P2117" s="1">
        <v>100</v>
      </c>
      <c r="Q2117" s="9">
        <v>25339117</v>
      </c>
      <c r="R2117" s="3">
        <v>10000000</v>
      </c>
    </row>
    <row r="2118" spans="1:18" x14ac:dyDescent="0.25">
      <c r="A2118" s="1" t="s">
        <v>3658</v>
      </c>
      <c r="B2118" s="2">
        <v>38024</v>
      </c>
      <c r="C2118" s="1" t="s">
        <v>32</v>
      </c>
      <c r="D2118" s="1" t="s">
        <v>40</v>
      </c>
      <c r="E2118" s="1" t="s">
        <v>3</v>
      </c>
      <c r="F2118" s="1" t="s">
        <v>4</v>
      </c>
      <c r="G2118" s="1" t="s">
        <v>92</v>
      </c>
      <c r="H2118" s="1" t="s">
        <v>1737</v>
      </c>
      <c r="I2118" s="1" t="s">
        <v>2346</v>
      </c>
      <c r="J2118" s="1">
        <v>982</v>
      </c>
      <c r="K2118" s="1">
        <v>3114</v>
      </c>
      <c r="L2118" s="1">
        <v>8</v>
      </c>
      <c r="M2118" s="1">
        <v>0</v>
      </c>
      <c r="N2118" s="1">
        <v>7.1</v>
      </c>
      <c r="O2118" s="1">
        <v>150</v>
      </c>
      <c r="P2118" s="1">
        <v>88</v>
      </c>
      <c r="Q2118" s="9">
        <v>18225165</v>
      </c>
      <c r="R2118" s="3">
        <v>9000000</v>
      </c>
    </row>
    <row r="2119" spans="1:18" x14ac:dyDescent="0.25">
      <c r="A2119" s="1" t="s">
        <v>188</v>
      </c>
      <c r="B2119" s="2">
        <v>26056</v>
      </c>
      <c r="C2119" s="1" t="s">
        <v>32</v>
      </c>
      <c r="D2119" s="1" t="s">
        <v>2</v>
      </c>
      <c r="E2119" s="1" t="s">
        <v>3</v>
      </c>
      <c r="F2119" s="1" t="s">
        <v>4</v>
      </c>
      <c r="G2119" s="1" t="s">
        <v>92</v>
      </c>
      <c r="H2119" s="1" t="s">
        <v>189</v>
      </c>
      <c r="I2119" s="1" t="s">
        <v>190</v>
      </c>
      <c r="J2119" s="1">
        <v>982</v>
      </c>
      <c r="K2119" s="1">
        <v>1631</v>
      </c>
      <c r="L2119" s="1">
        <v>101</v>
      </c>
      <c r="M2119" s="1">
        <v>566</v>
      </c>
      <c r="N2119" s="1">
        <v>5.5</v>
      </c>
      <c r="O2119" s="1">
        <v>38</v>
      </c>
      <c r="P2119" s="1">
        <v>97</v>
      </c>
      <c r="Q2119" s="9">
        <v>15180000</v>
      </c>
      <c r="R2119" s="3">
        <v>500000</v>
      </c>
    </row>
    <row r="2120" spans="1:18" x14ac:dyDescent="0.25">
      <c r="A2120" s="1" t="s">
        <v>5791</v>
      </c>
      <c r="B2120" s="2">
        <v>40727</v>
      </c>
      <c r="C2120" s="1" t="s">
        <v>32</v>
      </c>
      <c r="D2120" s="1" t="s">
        <v>20</v>
      </c>
      <c r="E2120" s="1" t="s">
        <v>3</v>
      </c>
      <c r="F2120" s="1" t="s">
        <v>4</v>
      </c>
      <c r="G2120" s="1" t="s">
        <v>92</v>
      </c>
      <c r="H2120" s="1" t="s">
        <v>1463</v>
      </c>
      <c r="I2120" s="1" t="s">
        <v>5792</v>
      </c>
      <c r="J2120" s="1">
        <v>982</v>
      </c>
      <c r="K2120" s="1">
        <v>2603</v>
      </c>
      <c r="L2120" s="1">
        <v>105</v>
      </c>
      <c r="M2120" s="1">
        <v>0</v>
      </c>
      <c r="N2120" s="1">
        <v>3.3</v>
      </c>
      <c r="O2120" s="1">
        <v>49</v>
      </c>
      <c r="P2120" s="1">
        <v>97</v>
      </c>
      <c r="Q2120" s="9">
        <v>2331318</v>
      </c>
      <c r="R2120" s="3">
        <v>10000000</v>
      </c>
    </row>
    <row r="2121" spans="1:18" x14ac:dyDescent="0.25">
      <c r="A2121" s="1" t="s">
        <v>5948</v>
      </c>
      <c r="B2121" s="2">
        <v>40829</v>
      </c>
      <c r="C2121" s="1" t="s">
        <v>32</v>
      </c>
      <c r="D2121" s="1" t="s">
        <v>9</v>
      </c>
      <c r="E2121" s="1" t="s">
        <v>3</v>
      </c>
      <c r="F2121" s="1" t="s">
        <v>4</v>
      </c>
      <c r="G2121" s="1" t="s">
        <v>92</v>
      </c>
      <c r="H2121" s="1" t="s">
        <v>4158</v>
      </c>
      <c r="I2121" s="1" t="s">
        <v>5949</v>
      </c>
      <c r="J2121" s="1">
        <v>982</v>
      </c>
      <c r="K2121" s="1">
        <v>1520</v>
      </c>
      <c r="L2121" s="1">
        <v>337</v>
      </c>
      <c r="M2121" s="1">
        <v>14000</v>
      </c>
      <c r="N2121" s="1">
        <v>7.4</v>
      </c>
      <c r="O2121" s="1">
        <v>359</v>
      </c>
      <c r="P2121" s="1">
        <v>121</v>
      </c>
      <c r="Q2121" s="9">
        <v>1729969</v>
      </c>
      <c r="R2121" s="3">
        <v>5000000</v>
      </c>
    </row>
    <row r="2122" spans="1:18" x14ac:dyDescent="0.25">
      <c r="A2122" s="1" t="s">
        <v>4157</v>
      </c>
      <c r="B2122" s="2">
        <v>38476</v>
      </c>
      <c r="C2122" s="1" t="s">
        <v>32</v>
      </c>
      <c r="D2122" s="1" t="s">
        <v>9</v>
      </c>
      <c r="E2122" s="1" t="s">
        <v>3</v>
      </c>
      <c r="F2122" s="1" t="s">
        <v>4</v>
      </c>
      <c r="G2122" s="1" t="s">
        <v>92</v>
      </c>
      <c r="H2122" s="1" t="s">
        <v>4158</v>
      </c>
      <c r="I2122" s="1" t="s">
        <v>2006</v>
      </c>
      <c r="J2122" s="1">
        <v>982</v>
      </c>
      <c r="K2122" s="1">
        <v>3299</v>
      </c>
      <c r="L2122" s="1">
        <v>91</v>
      </c>
      <c r="M2122" s="1">
        <v>698</v>
      </c>
      <c r="N2122" s="1">
        <v>6.4</v>
      </c>
      <c r="O2122" s="1">
        <v>65</v>
      </c>
      <c r="P2122" s="1">
        <v>91</v>
      </c>
      <c r="Q2122" s="9">
        <v>381186</v>
      </c>
      <c r="R2122" s="3">
        <v>900000</v>
      </c>
    </row>
    <row r="2123" spans="1:18" x14ac:dyDescent="0.25">
      <c r="A2123" s="1" t="s">
        <v>821</v>
      </c>
      <c r="B2123" s="2">
        <v>33152</v>
      </c>
      <c r="C2123" s="1" t="s">
        <v>32</v>
      </c>
      <c r="D2123" s="1" t="s">
        <v>91</v>
      </c>
      <c r="E2123" s="1" t="s">
        <v>3</v>
      </c>
      <c r="F2123" s="1" t="s">
        <v>113</v>
      </c>
      <c r="G2123" s="1" t="s">
        <v>92</v>
      </c>
      <c r="H2123" s="1" t="s">
        <v>189</v>
      </c>
      <c r="I2123" s="1" t="s">
        <v>822</v>
      </c>
      <c r="J2123" s="1">
        <v>982</v>
      </c>
      <c r="K2123" s="1">
        <v>2942</v>
      </c>
      <c r="L2123" s="1">
        <v>930</v>
      </c>
      <c r="M2123" s="1">
        <v>375</v>
      </c>
      <c r="N2123" s="1">
        <v>6.1</v>
      </c>
      <c r="O2123" s="1">
        <v>76</v>
      </c>
      <c r="P2123" s="1">
        <v>120</v>
      </c>
      <c r="Q2123" s="9">
        <v>349618</v>
      </c>
      <c r="R2123" s="3">
        <v>9000000</v>
      </c>
    </row>
    <row r="2124" spans="1:18" x14ac:dyDescent="0.25">
      <c r="A2124" s="1" t="s">
        <v>2549</v>
      </c>
      <c r="B2124" s="2">
        <v>36832</v>
      </c>
      <c r="C2124" s="1" t="s">
        <v>32</v>
      </c>
      <c r="D2124" s="1" t="s">
        <v>9</v>
      </c>
      <c r="E2124" s="1" t="s">
        <v>3</v>
      </c>
      <c r="F2124" s="1" t="s">
        <v>4</v>
      </c>
      <c r="G2124" s="1" t="s">
        <v>132</v>
      </c>
      <c r="H2124" s="1" t="s">
        <v>1075</v>
      </c>
      <c r="I2124" s="1" t="s">
        <v>460</v>
      </c>
      <c r="J2124" s="1">
        <v>981</v>
      </c>
      <c r="K2124" s="1">
        <v>1825</v>
      </c>
      <c r="L2124" s="1">
        <v>79</v>
      </c>
      <c r="M2124" s="1">
        <v>0</v>
      </c>
      <c r="N2124" s="1">
        <v>7.3</v>
      </c>
      <c r="O2124" s="1">
        <v>162</v>
      </c>
      <c r="P2124" s="1">
        <v>145</v>
      </c>
      <c r="Q2124" s="9">
        <v>34566746</v>
      </c>
      <c r="R2124" s="3">
        <v>80000000</v>
      </c>
    </row>
    <row r="2125" spans="1:18" x14ac:dyDescent="0.25">
      <c r="A2125" s="1" t="s">
        <v>2253</v>
      </c>
      <c r="B2125" s="2">
        <v>36286</v>
      </c>
      <c r="C2125" s="1" t="s">
        <v>32</v>
      </c>
      <c r="D2125" s="1" t="s">
        <v>9</v>
      </c>
      <c r="E2125" s="1" t="s">
        <v>3</v>
      </c>
      <c r="F2125" s="1" t="s">
        <v>4</v>
      </c>
      <c r="G2125" s="1" t="s">
        <v>92</v>
      </c>
      <c r="H2125" s="1" t="s">
        <v>2254</v>
      </c>
      <c r="I2125" s="1" t="s">
        <v>2255</v>
      </c>
      <c r="J2125" s="1">
        <v>980</v>
      </c>
      <c r="K2125" s="1">
        <v>3166</v>
      </c>
      <c r="L2125" s="1">
        <v>35</v>
      </c>
      <c r="M2125" s="1">
        <v>180</v>
      </c>
      <c r="N2125" s="1">
        <v>7.3</v>
      </c>
      <c r="O2125" s="1">
        <v>54</v>
      </c>
      <c r="P2125" s="1">
        <v>111</v>
      </c>
      <c r="Q2125" s="9">
        <v>985341</v>
      </c>
      <c r="R2125" s="3">
        <v>500000</v>
      </c>
    </row>
    <row r="2126" spans="1:18" x14ac:dyDescent="0.25">
      <c r="A2126" s="1" t="s">
        <v>2166</v>
      </c>
      <c r="B2126" s="2">
        <v>36512</v>
      </c>
      <c r="C2126" s="1" t="s">
        <v>32</v>
      </c>
      <c r="D2126" s="1" t="s">
        <v>40</v>
      </c>
      <c r="E2126" s="1" t="s">
        <v>3</v>
      </c>
      <c r="F2126" s="1" t="s">
        <v>11</v>
      </c>
      <c r="G2126" s="1" t="s">
        <v>84</v>
      </c>
      <c r="H2126" s="1" t="s">
        <v>1341</v>
      </c>
      <c r="I2126" s="1" t="s">
        <v>2167</v>
      </c>
      <c r="J2126" s="1">
        <v>979</v>
      </c>
      <c r="K2126" s="1">
        <v>3382</v>
      </c>
      <c r="L2126" s="1">
        <v>50</v>
      </c>
      <c r="M2126" s="1">
        <v>0</v>
      </c>
      <c r="N2126" s="1">
        <v>5.9</v>
      </c>
      <c r="O2126" s="1">
        <v>101</v>
      </c>
      <c r="P2126" s="1">
        <v>84</v>
      </c>
      <c r="Q2126" s="9">
        <v>140015224</v>
      </c>
      <c r="R2126" s="3">
        <v>133000000</v>
      </c>
    </row>
    <row r="2127" spans="1:18" x14ac:dyDescent="0.25">
      <c r="A2127" s="1" t="s">
        <v>6418</v>
      </c>
      <c r="B2127" s="2">
        <v>41541</v>
      </c>
      <c r="C2127" s="1" t="s">
        <v>32</v>
      </c>
      <c r="D2127" s="1" t="s">
        <v>40</v>
      </c>
      <c r="E2127" s="1" t="s">
        <v>3</v>
      </c>
      <c r="F2127" s="1" t="s">
        <v>4</v>
      </c>
      <c r="G2127" s="1" t="s">
        <v>132</v>
      </c>
      <c r="H2127" s="1" t="s">
        <v>3854</v>
      </c>
      <c r="I2127" s="1" t="s">
        <v>1280</v>
      </c>
      <c r="J2127" s="1">
        <v>979</v>
      </c>
      <c r="K2127" s="1">
        <v>1766</v>
      </c>
      <c r="L2127" s="1">
        <v>0</v>
      </c>
      <c r="M2127" s="1">
        <v>22000</v>
      </c>
      <c r="N2127" s="1">
        <v>6.3</v>
      </c>
      <c r="O2127" s="1">
        <v>338</v>
      </c>
      <c r="P2127" s="1">
        <v>114</v>
      </c>
      <c r="Q2127" s="9">
        <v>65171860</v>
      </c>
      <c r="R2127" s="3">
        <v>195000000</v>
      </c>
    </row>
    <row r="2128" spans="1:18" x14ac:dyDescent="0.25">
      <c r="A2128" s="1" t="s">
        <v>2655</v>
      </c>
      <c r="B2128" s="2">
        <v>37120</v>
      </c>
      <c r="C2128" s="1" t="s">
        <v>32</v>
      </c>
      <c r="D2128" s="1" t="s">
        <v>20</v>
      </c>
      <c r="E2128" s="1" t="s">
        <v>3</v>
      </c>
      <c r="F2128" s="1" t="s">
        <v>4</v>
      </c>
      <c r="G2128" s="1" t="s">
        <v>132</v>
      </c>
      <c r="H2128" s="1" t="s">
        <v>1341</v>
      </c>
      <c r="I2128" s="1" t="s">
        <v>2656</v>
      </c>
      <c r="J2128" s="1">
        <v>979</v>
      </c>
      <c r="K2128" s="1">
        <v>2911</v>
      </c>
      <c r="L2128" s="1">
        <v>129</v>
      </c>
      <c r="M2128" s="1">
        <v>602</v>
      </c>
      <c r="N2128" s="1">
        <v>5.4</v>
      </c>
      <c r="O2128" s="1">
        <v>61</v>
      </c>
      <c r="P2128" s="1">
        <v>87</v>
      </c>
      <c r="Q2128" s="9">
        <v>64172251</v>
      </c>
      <c r="R2128" s="3">
        <v>30000000</v>
      </c>
    </row>
    <row r="2129" spans="1:18" x14ac:dyDescent="0.25">
      <c r="A2129" s="1" t="s">
        <v>4375</v>
      </c>
      <c r="B2129" s="2">
        <v>38898</v>
      </c>
      <c r="C2129" s="1" t="s">
        <v>32</v>
      </c>
      <c r="D2129" s="1" t="s">
        <v>20</v>
      </c>
      <c r="E2129" s="1" t="s">
        <v>3</v>
      </c>
      <c r="F2129" s="1" t="s">
        <v>4</v>
      </c>
      <c r="G2129" s="1" t="s">
        <v>132</v>
      </c>
      <c r="H2129" s="1" t="s">
        <v>1341</v>
      </c>
      <c r="I2129" s="1" t="s">
        <v>1053</v>
      </c>
      <c r="J2129" s="1">
        <v>979</v>
      </c>
      <c r="K2129" s="1">
        <v>6334</v>
      </c>
      <c r="L2129" s="1">
        <v>322</v>
      </c>
      <c r="M2129" s="1">
        <v>0</v>
      </c>
      <c r="N2129" s="1">
        <v>4.3</v>
      </c>
      <c r="O2129" s="1">
        <v>78</v>
      </c>
      <c r="P2129" s="1">
        <v>98</v>
      </c>
      <c r="Q2129" s="9">
        <v>58255287</v>
      </c>
      <c r="R2129" s="3">
        <v>64000000</v>
      </c>
    </row>
    <row r="2130" spans="1:18" x14ac:dyDescent="0.25">
      <c r="A2130" s="1" t="s">
        <v>3853</v>
      </c>
      <c r="B2130" s="2">
        <v>38163</v>
      </c>
      <c r="C2130" s="1" t="s">
        <v>32</v>
      </c>
      <c r="D2130" s="1" t="s">
        <v>2</v>
      </c>
      <c r="E2130" s="1" t="s">
        <v>3</v>
      </c>
      <c r="F2130" s="1" t="s">
        <v>83</v>
      </c>
      <c r="G2130" s="1" t="s">
        <v>92</v>
      </c>
      <c r="H2130" s="1" t="s">
        <v>3854</v>
      </c>
      <c r="I2130" s="1" t="s">
        <v>2248</v>
      </c>
      <c r="J2130" s="1">
        <v>979</v>
      </c>
      <c r="K2130" s="1">
        <v>3133</v>
      </c>
      <c r="L2130" s="1">
        <v>608</v>
      </c>
      <c r="M2130" s="1">
        <v>0</v>
      </c>
      <c r="N2130" s="1">
        <v>7.7</v>
      </c>
      <c r="O2130" s="1">
        <v>169</v>
      </c>
      <c r="P2130" s="1">
        <v>125</v>
      </c>
      <c r="Q2130" s="9">
        <v>3753806</v>
      </c>
      <c r="R2130" s="3">
        <v>11000000</v>
      </c>
    </row>
    <row r="2131" spans="1:18" x14ac:dyDescent="0.25">
      <c r="A2131" s="1" t="s">
        <v>1340</v>
      </c>
      <c r="B2131" s="2">
        <v>35114</v>
      </c>
      <c r="C2131" s="1" t="s">
        <v>32</v>
      </c>
      <c r="D2131" s="1" t="s">
        <v>20</v>
      </c>
      <c r="E2131" s="1" t="s">
        <v>3</v>
      </c>
      <c r="F2131" s="1" t="s">
        <v>4</v>
      </c>
      <c r="G2131" s="1" t="s">
        <v>92</v>
      </c>
      <c r="H2131" s="1" t="s">
        <v>1341</v>
      </c>
      <c r="I2131" s="1" t="s">
        <v>1342</v>
      </c>
      <c r="J2131" s="1">
        <v>979</v>
      </c>
      <c r="K2131" s="1">
        <v>1679</v>
      </c>
      <c r="L2131" s="1">
        <v>150</v>
      </c>
      <c r="M2131" s="1">
        <v>69</v>
      </c>
      <c r="N2131" s="1">
        <v>5.9</v>
      </c>
      <c r="O2131" s="1">
        <v>21</v>
      </c>
      <c r="P2131" s="1">
        <v>91</v>
      </c>
      <c r="Q2131" s="9">
        <v>2104000</v>
      </c>
      <c r="R2131" s="3">
        <v>13000000</v>
      </c>
    </row>
    <row r="2132" spans="1:18" x14ac:dyDescent="0.25">
      <c r="A2132" s="1" t="s">
        <v>6262</v>
      </c>
      <c r="B2132" s="2">
        <v>41214</v>
      </c>
      <c r="C2132" s="1" t="s">
        <v>32</v>
      </c>
      <c r="D2132" s="1" t="s">
        <v>40</v>
      </c>
      <c r="E2132" s="1" t="s">
        <v>3</v>
      </c>
      <c r="F2132" s="1" t="s">
        <v>4</v>
      </c>
      <c r="G2132" s="1" t="s">
        <v>28</v>
      </c>
      <c r="H2132" s="1" t="s">
        <v>1341</v>
      </c>
      <c r="I2132" s="1" t="s">
        <v>6263</v>
      </c>
      <c r="J2132" s="1">
        <v>979</v>
      </c>
      <c r="K2132" s="1">
        <v>1978</v>
      </c>
      <c r="L2132" s="1">
        <v>12</v>
      </c>
      <c r="M2132" s="1">
        <v>831</v>
      </c>
      <c r="N2132" s="1">
        <v>6.7</v>
      </c>
      <c r="O2132" s="1">
        <v>28</v>
      </c>
      <c r="P2132" s="1">
        <v>88</v>
      </c>
      <c r="Q2132" s="9">
        <v>1064277</v>
      </c>
      <c r="R2132" s="3">
        <v>20000000</v>
      </c>
    </row>
    <row r="2133" spans="1:18" x14ac:dyDescent="0.25">
      <c r="A2133" s="1" t="s">
        <v>3118</v>
      </c>
      <c r="B2133" s="2">
        <v>37478</v>
      </c>
      <c r="C2133" s="1" t="s">
        <v>32</v>
      </c>
      <c r="D2133" s="1" t="s">
        <v>9</v>
      </c>
      <c r="E2133" s="1" t="s">
        <v>3</v>
      </c>
      <c r="F2133" s="1" t="s">
        <v>4</v>
      </c>
      <c r="G2133" s="1" t="s">
        <v>92</v>
      </c>
      <c r="H2133" s="1" t="s">
        <v>1341</v>
      </c>
      <c r="I2133" s="1" t="s">
        <v>3119</v>
      </c>
      <c r="J2133" s="1">
        <v>979</v>
      </c>
      <c r="K2133" s="1">
        <v>3130</v>
      </c>
      <c r="L2133" s="1">
        <v>60</v>
      </c>
      <c r="M2133" s="1">
        <v>872</v>
      </c>
      <c r="N2133" s="1">
        <v>7</v>
      </c>
      <c r="O2133" s="1">
        <v>41</v>
      </c>
      <c r="P2133" s="1">
        <v>99</v>
      </c>
      <c r="Q2133" s="9">
        <v>562059</v>
      </c>
      <c r="R2133" s="3">
        <v>4000000</v>
      </c>
    </row>
    <row r="2134" spans="1:18" x14ac:dyDescent="0.25">
      <c r="A2134" s="1" t="s">
        <v>5451</v>
      </c>
      <c r="B2134" s="2">
        <v>39847</v>
      </c>
      <c r="C2134" s="1" t="s">
        <v>32</v>
      </c>
      <c r="D2134" s="1" t="s">
        <v>77</v>
      </c>
      <c r="E2134" s="1" t="s">
        <v>3</v>
      </c>
      <c r="F2134" s="1" t="s">
        <v>4</v>
      </c>
      <c r="G2134" s="1" t="s">
        <v>92</v>
      </c>
      <c r="H2134" s="1" t="s">
        <v>5452</v>
      </c>
      <c r="I2134" s="1" t="s">
        <v>5453</v>
      </c>
      <c r="J2134" s="1">
        <v>978</v>
      </c>
      <c r="K2134" s="1">
        <v>2184</v>
      </c>
      <c r="L2134" s="1">
        <v>148</v>
      </c>
      <c r="M2134" s="1">
        <v>0</v>
      </c>
      <c r="N2134" s="1">
        <v>6.6</v>
      </c>
      <c r="O2134" s="1">
        <v>164</v>
      </c>
      <c r="P2134" s="1">
        <v>92</v>
      </c>
      <c r="Q2134" s="9">
        <v>45802315</v>
      </c>
      <c r="R2134" s="3">
        <v>35000000</v>
      </c>
    </row>
    <row r="2135" spans="1:18" x14ac:dyDescent="0.25">
      <c r="A2135" s="1" t="s">
        <v>5665</v>
      </c>
      <c r="B2135" s="2">
        <v>40511</v>
      </c>
      <c r="C2135" s="1" t="s">
        <v>32</v>
      </c>
      <c r="D2135" s="1" t="s">
        <v>2</v>
      </c>
      <c r="E2135" s="1" t="s">
        <v>3</v>
      </c>
      <c r="F2135" s="1" t="s">
        <v>4</v>
      </c>
      <c r="G2135" s="1" t="s">
        <v>92</v>
      </c>
      <c r="H2135" s="1" t="s">
        <v>5666</v>
      </c>
      <c r="I2135" s="1" t="s">
        <v>4615</v>
      </c>
      <c r="J2135" s="1">
        <v>978</v>
      </c>
      <c r="K2135" s="1">
        <v>1454</v>
      </c>
      <c r="L2135" s="1">
        <v>210</v>
      </c>
      <c r="M2135" s="1">
        <v>10000</v>
      </c>
      <c r="N2135" s="1">
        <v>6.3</v>
      </c>
      <c r="O2135" s="1">
        <v>333</v>
      </c>
      <c r="P2135" s="1">
        <v>105</v>
      </c>
      <c r="Q2135" s="9">
        <v>35596227</v>
      </c>
      <c r="R2135" s="3">
        <v>20000000</v>
      </c>
    </row>
    <row r="2136" spans="1:18" x14ac:dyDescent="0.25">
      <c r="A2136" s="1" t="s">
        <v>1979</v>
      </c>
      <c r="B2136" s="2">
        <v>36284</v>
      </c>
      <c r="C2136" s="1" t="s">
        <v>1</v>
      </c>
      <c r="D2136" s="1" t="s">
        <v>9</v>
      </c>
      <c r="E2136" s="1" t="s">
        <v>3</v>
      </c>
      <c r="F2136" s="1" t="s">
        <v>4</v>
      </c>
      <c r="G2136" s="1" t="s">
        <v>132</v>
      </c>
      <c r="H2136" s="1" t="s">
        <v>1911</v>
      </c>
      <c r="I2136" s="1" t="s">
        <v>1270</v>
      </c>
      <c r="J2136" s="1">
        <v>978</v>
      </c>
      <c r="K2136" s="1">
        <v>3821</v>
      </c>
      <c r="L2136" s="1">
        <v>34</v>
      </c>
      <c r="M2136" s="1">
        <v>0</v>
      </c>
      <c r="N2136" s="1">
        <v>5.9</v>
      </c>
      <c r="O2136" s="1">
        <v>55</v>
      </c>
      <c r="P2136" s="1">
        <v>128</v>
      </c>
      <c r="Q2136" s="9">
        <v>22326247</v>
      </c>
      <c r="R2136" s="3">
        <v>60000000</v>
      </c>
    </row>
    <row r="2137" spans="1:18" x14ac:dyDescent="0.25">
      <c r="A2137" s="1" t="s">
        <v>2170</v>
      </c>
      <c r="B2137" s="2">
        <v>36273</v>
      </c>
      <c r="C2137" s="1" t="s">
        <v>32</v>
      </c>
      <c r="D2137" s="1" t="s">
        <v>2</v>
      </c>
      <c r="E2137" s="1" t="s">
        <v>3</v>
      </c>
      <c r="F2137" s="1" t="s">
        <v>4</v>
      </c>
      <c r="G2137" s="1" t="s">
        <v>92</v>
      </c>
      <c r="H2137" s="1" t="s">
        <v>1911</v>
      </c>
      <c r="I2137" s="1" t="s">
        <v>539</v>
      </c>
      <c r="J2137" s="1">
        <v>978</v>
      </c>
      <c r="K2137" s="1">
        <v>5386</v>
      </c>
      <c r="L2137" s="1">
        <v>0</v>
      </c>
      <c r="M2137" s="1">
        <v>0</v>
      </c>
      <c r="N2137" s="1">
        <v>6.6</v>
      </c>
      <c r="O2137" s="1">
        <v>85</v>
      </c>
      <c r="P2137" s="1">
        <v>142</v>
      </c>
      <c r="Q2137" s="9">
        <v>19283782</v>
      </c>
      <c r="R2137" s="3">
        <v>22000000</v>
      </c>
    </row>
    <row r="2138" spans="1:18" x14ac:dyDescent="0.25">
      <c r="A2138" s="1" t="s">
        <v>1910</v>
      </c>
      <c r="B2138" s="2">
        <v>35870</v>
      </c>
      <c r="C2138" s="1" t="s">
        <v>32</v>
      </c>
      <c r="D2138" s="1" t="s">
        <v>77</v>
      </c>
      <c r="E2138" s="1" t="s">
        <v>3</v>
      </c>
      <c r="F2138" s="1" t="s">
        <v>4</v>
      </c>
      <c r="G2138" s="1" t="s">
        <v>92</v>
      </c>
      <c r="H2138" s="1" t="s">
        <v>1911</v>
      </c>
      <c r="I2138" s="1" t="s">
        <v>1912</v>
      </c>
      <c r="J2138" s="1">
        <v>978</v>
      </c>
      <c r="K2138" s="1">
        <v>3072</v>
      </c>
      <c r="L2138" s="1">
        <v>845</v>
      </c>
      <c r="M2138" s="1">
        <v>629</v>
      </c>
      <c r="N2138" s="1">
        <v>6.1</v>
      </c>
      <c r="O2138" s="1">
        <v>105</v>
      </c>
      <c r="P2138" s="1">
        <v>96</v>
      </c>
      <c r="Q2138" s="9">
        <v>18967571</v>
      </c>
      <c r="R2138" s="3">
        <v>30000000</v>
      </c>
    </row>
    <row r="2139" spans="1:18" x14ac:dyDescent="0.25">
      <c r="A2139" s="1" t="s">
        <v>3716</v>
      </c>
      <c r="B2139" s="2">
        <v>38177</v>
      </c>
      <c r="C2139" s="1" t="s">
        <v>32</v>
      </c>
      <c r="D2139" s="1" t="s">
        <v>20</v>
      </c>
      <c r="E2139" s="1" t="s">
        <v>3</v>
      </c>
      <c r="F2139" s="1" t="s">
        <v>4</v>
      </c>
      <c r="G2139" s="1" t="s">
        <v>84</v>
      </c>
      <c r="H2139" s="1" t="s">
        <v>3717</v>
      </c>
      <c r="I2139" s="1" t="s">
        <v>2719</v>
      </c>
      <c r="J2139" s="1">
        <v>976</v>
      </c>
      <c r="K2139" s="1">
        <v>3974</v>
      </c>
      <c r="L2139" s="1">
        <v>29</v>
      </c>
      <c r="M2139" s="1">
        <v>849</v>
      </c>
      <c r="N2139" s="1">
        <v>4.8</v>
      </c>
      <c r="O2139" s="1">
        <v>70</v>
      </c>
      <c r="P2139" s="1">
        <v>91</v>
      </c>
      <c r="Q2139" s="9">
        <v>14018364</v>
      </c>
      <c r="R2139" s="3">
        <v>30000000</v>
      </c>
    </row>
    <row r="2140" spans="1:18" x14ac:dyDescent="0.25">
      <c r="A2140" s="1" t="s">
        <v>5099</v>
      </c>
      <c r="B2140" s="2">
        <v>39789</v>
      </c>
      <c r="C2140" s="1" t="s">
        <v>32</v>
      </c>
      <c r="D2140" s="1" t="s">
        <v>20</v>
      </c>
      <c r="E2140" s="1" t="s">
        <v>3</v>
      </c>
      <c r="F2140" s="1" t="s">
        <v>4</v>
      </c>
      <c r="G2140" s="1" t="s">
        <v>92</v>
      </c>
      <c r="H2140" s="1" t="s">
        <v>3717</v>
      </c>
      <c r="I2140" s="1" t="s">
        <v>5100</v>
      </c>
      <c r="J2140" s="1">
        <v>976</v>
      </c>
      <c r="K2140" s="1">
        <v>2748</v>
      </c>
      <c r="L2140" s="1">
        <v>129</v>
      </c>
      <c r="M2140" s="1">
        <v>0</v>
      </c>
      <c r="N2140" s="1">
        <v>7</v>
      </c>
      <c r="O2140" s="1">
        <v>147</v>
      </c>
      <c r="P2140" s="1">
        <v>99</v>
      </c>
      <c r="Q2140" s="9">
        <v>2077046</v>
      </c>
      <c r="R2140" s="3">
        <v>6000000</v>
      </c>
    </row>
    <row r="2141" spans="1:18" x14ac:dyDescent="0.25">
      <c r="A2141" s="1" t="s">
        <v>6305</v>
      </c>
      <c r="B2141" s="2">
        <v>41177</v>
      </c>
      <c r="C2141" s="1" t="s">
        <v>32</v>
      </c>
      <c r="D2141" s="1" t="s">
        <v>40</v>
      </c>
      <c r="E2141" s="1" t="s">
        <v>3</v>
      </c>
      <c r="F2141" s="1" t="s">
        <v>4</v>
      </c>
      <c r="G2141" s="1" t="s">
        <v>84</v>
      </c>
      <c r="H2141" s="1" t="s">
        <v>5495</v>
      </c>
      <c r="I2141" s="1" t="s">
        <v>6306</v>
      </c>
      <c r="J2141" s="1">
        <v>975</v>
      </c>
      <c r="K2141" s="1">
        <v>4451</v>
      </c>
      <c r="L2141" s="1">
        <v>66</v>
      </c>
      <c r="M2141" s="1">
        <v>40000</v>
      </c>
      <c r="N2141" s="1">
        <v>7.8</v>
      </c>
      <c r="O2141" s="1">
        <v>377</v>
      </c>
      <c r="P2141" s="1">
        <v>101</v>
      </c>
      <c r="Q2141" s="9">
        <v>189412677</v>
      </c>
      <c r="R2141" s="3">
        <v>165000000</v>
      </c>
    </row>
    <row r="2142" spans="1:18" x14ac:dyDescent="0.25">
      <c r="A2142" s="1" t="s">
        <v>6512</v>
      </c>
      <c r="B2142" s="2">
        <v>41448</v>
      </c>
      <c r="C2142" s="1" t="s">
        <v>32</v>
      </c>
      <c r="D2142" s="1" t="s">
        <v>77</v>
      </c>
      <c r="E2142" s="1" t="s">
        <v>3</v>
      </c>
      <c r="F2142" s="1" t="s">
        <v>4</v>
      </c>
      <c r="G2142" s="1" t="s">
        <v>92</v>
      </c>
      <c r="H2142" s="1" t="s">
        <v>2404</v>
      </c>
      <c r="I2142" s="1" t="s">
        <v>4539</v>
      </c>
      <c r="J2142" s="1">
        <v>975</v>
      </c>
      <c r="K2142" s="1">
        <v>4825</v>
      </c>
      <c r="L2142" s="1">
        <v>176</v>
      </c>
      <c r="M2142" s="1">
        <v>24000</v>
      </c>
      <c r="N2142" s="1">
        <v>6.6</v>
      </c>
      <c r="O2142" s="1">
        <v>270</v>
      </c>
      <c r="P2142" s="1">
        <v>123</v>
      </c>
      <c r="Q2142" s="9">
        <v>159578352</v>
      </c>
      <c r="R2142" s="3">
        <v>43000000</v>
      </c>
    </row>
    <row r="2143" spans="1:18" x14ac:dyDescent="0.25">
      <c r="A2143" s="1" t="s">
        <v>1231</v>
      </c>
      <c r="B2143" s="2">
        <v>34946</v>
      </c>
      <c r="C2143" s="1" t="s">
        <v>32</v>
      </c>
      <c r="D2143" s="1" t="s">
        <v>9</v>
      </c>
      <c r="E2143" s="1" t="s">
        <v>3</v>
      </c>
      <c r="F2143" s="1" t="s">
        <v>4</v>
      </c>
      <c r="G2143" s="1" t="s">
        <v>84</v>
      </c>
      <c r="H2143" s="1" t="s">
        <v>1232</v>
      </c>
      <c r="I2143" s="1" t="s">
        <v>707</v>
      </c>
      <c r="J2143" s="1">
        <v>975</v>
      </c>
      <c r="K2143" s="1">
        <v>2223</v>
      </c>
      <c r="L2143" s="1">
        <v>65</v>
      </c>
      <c r="M2143" s="1">
        <v>0</v>
      </c>
      <c r="N2143" s="1">
        <v>7.3</v>
      </c>
      <c r="O2143" s="1">
        <v>42</v>
      </c>
      <c r="P2143" s="1">
        <v>143</v>
      </c>
      <c r="Q2143" s="9">
        <v>82528097</v>
      </c>
      <c r="R2143" s="3">
        <v>6500000</v>
      </c>
    </row>
    <row r="2144" spans="1:18" x14ac:dyDescent="0.25">
      <c r="A2144" s="1" t="s">
        <v>5802</v>
      </c>
      <c r="B2144" s="2">
        <v>40864</v>
      </c>
      <c r="C2144" s="1" t="s">
        <v>32</v>
      </c>
      <c r="D2144" s="1" t="s">
        <v>20</v>
      </c>
      <c r="E2144" s="1" t="s">
        <v>3</v>
      </c>
      <c r="F2144" s="1" t="s">
        <v>4</v>
      </c>
      <c r="G2144" s="1" t="s">
        <v>84</v>
      </c>
      <c r="H2144" s="1" t="s">
        <v>5047</v>
      </c>
      <c r="I2144" s="1" t="s">
        <v>4321</v>
      </c>
      <c r="J2144" s="1">
        <v>975</v>
      </c>
      <c r="K2144" s="1">
        <v>3567</v>
      </c>
      <c r="L2144" s="1">
        <v>42</v>
      </c>
      <c r="M2144" s="1">
        <v>0</v>
      </c>
      <c r="N2144" s="1">
        <v>6.6</v>
      </c>
      <c r="O2144" s="1">
        <v>103</v>
      </c>
      <c r="P2144" s="1">
        <v>99</v>
      </c>
      <c r="Q2144" s="9">
        <v>52691009</v>
      </c>
      <c r="R2144" s="3">
        <v>21000000</v>
      </c>
    </row>
    <row r="2145" spans="1:18" x14ac:dyDescent="0.25">
      <c r="A2145" s="1" t="s">
        <v>6322</v>
      </c>
      <c r="B2145" s="2">
        <v>41345</v>
      </c>
      <c r="C2145" s="1" t="s">
        <v>32</v>
      </c>
      <c r="D2145" s="1" t="s">
        <v>20</v>
      </c>
      <c r="E2145" s="1" t="s">
        <v>3</v>
      </c>
      <c r="F2145" s="1" t="s">
        <v>4</v>
      </c>
      <c r="G2145" s="1" t="s">
        <v>132</v>
      </c>
      <c r="H2145" s="1" t="s">
        <v>1232</v>
      </c>
      <c r="I2145" s="1" t="s">
        <v>4381</v>
      </c>
      <c r="J2145" s="1">
        <v>975</v>
      </c>
      <c r="K2145" s="1">
        <v>3202</v>
      </c>
      <c r="L2145" s="1">
        <v>0</v>
      </c>
      <c r="M2145" s="1">
        <v>0</v>
      </c>
      <c r="N2145" s="1">
        <v>4.7</v>
      </c>
      <c r="O2145" s="1">
        <v>24</v>
      </c>
      <c r="P2145" s="1">
        <v>100</v>
      </c>
      <c r="Q2145" s="9">
        <v>52528330</v>
      </c>
      <c r="R2145" s="3">
        <v>25000000</v>
      </c>
    </row>
    <row r="2146" spans="1:18" x14ac:dyDescent="0.25">
      <c r="A2146" s="1" t="s">
        <v>6088</v>
      </c>
      <c r="B2146" s="2">
        <v>41027</v>
      </c>
      <c r="C2146" s="1" t="s">
        <v>32</v>
      </c>
      <c r="D2146" s="1" t="s">
        <v>20</v>
      </c>
      <c r="E2146" s="1" t="s">
        <v>3</v>
      </c>
      <c r="F2146" s="1" t="s">
        <v>4</v>
      </c>
      <c r="G2146" s="1" t="s">
        <v>84</v>
      </c>
      <c r="H2146" s="1" t="s">
        <v>5047</v>
      </c>
      <c r="I2146" s="1" t="s">
        <v>4321</v>
      </c>
      <c r="J2146" s="1">
        <v>975</v>
      </c>
      <c r="K2146" s="1">
        <v>3153</v>
      </c>
      <c r="L2146" s="1">
        <v>42</v>
      </c>
      <c r="M2146" s="1">
        <v>0</v>
      </c>
      <c r="N2146" s="1">
        <v>6.4</v>
      </c>
      <c r="O2146" s="1">
        <v>88</v>
      </c>
      <c r="P2146" s="1">
        <v>94</v>
      </c>
      <c r="Q2146" s="9">
        <v>49002815</v>
      </c>
      <c r="R2146" s="3">
        <v>22000000</v>
      </c>
    </row>
    <row r="2147" spans="1:18" x14ac:dyDescent="0.25">
      <c r="A2147" s="1" t="s">
        <v>5494</v>
      </c>
      <c r="B2147" s="2">
        <v>40510</v>
      </c>
      <c r="C2147" s="1" t="s">
        <v>32</v>
      </c>
      <c r="D2147" s="1" t="s">
        <v>77</v>
      </c>
      <c r="E2147" s="1" t="s">
        <v>3</v>
      </c>
      <c r="F2147" s="1" t="s">
        <v>4</v>
      </c>
      <c r="G2147" s="1" t="s">
        <v>84</v>
      </c>
      <c r="H2147" s="1" t="s">
        <v>5495</v>
      </c>
      <c r="I2147" s="1" t="s">
        <v>5496</v>
      </c>
      <c r="J2147" s="1">
        <v>975</v>
      </c>
      <c r="K2147" s="1">
        <v>3326</v>
      </c>
      <c r="L2147" s="1">
        <v>62</v>
      </c>
      <c r="M2147" s="1">
        <v>0</v>
      </c>
      <c r="N2147" s="1">
        <v>4.3</v>
      </c>
      <c r="O2147" s="1">
        <v>91</v>
      </c>
      <c r="P2147" s="1">
        <v>82</v>
      </c>
      <c r="Q2147" s="9">
        <v>43575716</v>
      </c>
      <c r="R2147" s="3">
        <v>85000000</v>
      </c>
    </row>
    <row r="2148" spans="1:18" x14ac:dyDescent="0.25">
      <c r="A2148" s="1" t="s">
        <v>1927</v>
      </c>
      <c r="B2148" s="2">
        <v>35815</v>
      </c>
      <c r="C2148" s="1" t="s">
        <v>32</v>
      </c>
      <c r="D2148" s="1" t="s">
        <v>91</v>
      </c>
      <c r="E2148" s="1" t="s">
        <v>3</v>
      </c>
      <c r="F2148" s="1" t="s">
        <v>4</v>
      </c>
      <c r="G2148" s="1" t="s">
        <v>92</v>
      </c>
      <c r="H2148" s="1" t="s">
        <v>1232</v>
      </c>
      <c r="I2148" s="1" t="s">
        <v>1928</v>
      </c>
      <c r="J2148" s="1">
        <v>975</v>
      </c>
      <c r="K2148" s="1">
        <v>3500</v>
      </c>
      <c r="L2148" s="1">
        <v>9</v>
      </c>
      <c r="M2148" s="1">
        <v>0</v>
      </c>
      <c r="N2148" s="1">
        <v>5.5</v>
      </c>
      <c r="O2148" s="1">
        <v>101</v>
      </c>
      <c r="P2148" s="1">
        <v>99</v>
      </c>
      <c r="Q2148" s="9">
        <v>38048637</v>
      </c>
      <c r="R2148" s="3">
        <v>14000000</v>
      </c>
    </row>
    <row r="2149" spans="1:18" x14ac:dyDescent="0.25">
      <c r="A2149" s="1" t="s">
        <v>4168</v>
      </c>
      <c r="B2149" s="2">
        <v>38584</v>
      </c>
      <c r="C2149" s="1" t="s">
        <v>32</v>
      </c>
      <c r="D2149" s="1" t="s">
        <v>20</v>
      </c>
      <c r="E2149" s="1" t="s">
        <v>3</v>
      </c>
      <c r="F2149" s="1" t="s">
        <v>4</v>
      </c>
      <c r="G2149" s="1" t="s">
        <v>92</v>
      </c>
      <c r="H2149" s="1" t="s">
        <v>1232</v>
      </c>
      <c r="I2149" s="1" t="s">
        <v>4169</v>
      </c>
      <c r="J2149" s="1">
        <v>975</v>
      </c>
      <c r="K2149" s="1">
        <v>2944</v>
      </c>
      <c r="L2149" s="1">
        <v>57</v>
      </c>
      <c r="M2149" s="1">
        <v>549</v>
      </c>
      <c r="N2149" s="1">
        <v>6.9</v>
      </c>
      <c r="O2149" s="1">
        <v>125</v>
      </c>
      <c r="P2149" s="1">
        <v>118</v>
      </c>
      <c r="Q2149" s="9">
        <v>18761993</v>
      </c>
      <c r="R2149" s="3">
        <v>9000000</v>
      </c>
    </row>
    <row r="2150" spans="1:18" x14ac:dyDescent="0.25">
      <c r="A2150" s="1" t="s">
        <v>2403</v>
      </c>
      <c r="B2150" s="2">
        <v>36700</v>
      </c>
      <c r="C2150" s="1" t="s">
        <v>32</v>
      </c>
      <c r="D2150" s="1" t="s">
        <v>20</v>
      </c>
      <c r="E2150" s="1" t="s">
        <v>3</v>
      </c>
      <c r="F2150" s="1" t="s">
        <v>161</v>
      </c>
      <c r="G2150" s="1" t="s">
        <v>92</v>
      </c>
      <c r="H2150" s="1" t="s">
        <v>2404</v>
      </c>
      <c r="I2150" s="1" t="s">
        <v>1947</v>
      </c>
      <c r="J2150" s="1">
        <v>975</v>
      </c>
      <c r="K2150" s="1">
        <v>3580</v>
      </c>
      <c r="L2150" s="1">
        <v>0</v>
      </c>
      <c r="M2150" s="1">
        <v>177</v>
      </c>
      <c r="N2150" s="1">
        <v>5</v>
      </c>
      <c r="O2150" s="1">
        <v>60</v>
      </c>
      <c r="P2150" s="1">
        <v>105</v>
      </c>
      <c r="Q2150" s="9">
        <v>10014234</v>
      </c>
      <c r="R2150" s="3">
        <v>65000000</v>
      </c>
    </row>
    <row r="2151" spans="1:18" x14ac:dyDescent="0.25">
      <c r="A2151" s="1" t="s">
        <v>5046</v>
      </c>
      <c r="B2151" s="2">
        <v>39731</v>
      </c>
      <c r="C2151" s="1" t="s">
        <v>32</v>
      </c>
      <c r="D2151" s="1" t="s">
        <v>40</v>
      </c>
      <c r="E2151" s="1" t="s">
        <v>3</v>
      </c>
      <c r="F2151" s="1" t="s">
        <v>4</v>
      </c>
      <c r="G2151" s="1" t="s">
        <v>132</v>
      </c>
      <c r="H2151" s="1" t="s">
        <v>5047</v>
      </c>
      <c r="I2151" s="1" t="s">
        <v>5048</v>
      </c>
      <c r="J2151" s="1">
        <v>975</v>
      </c>
      <c r="K2151" s="1">
        <v>3014</v>
      </c>
      <c r="L2151" s="1">
        <v>0</v>
      </c>
      <c r="M2151" s="1">
        <v>0</v>
      </c>
      <c r="N2151" s="1">
        <v>6.9</v>
      </c>
      <c r="O2151" s="1">
        <v>182</v>
      </c>
      <c r="P2151" s="1">
        <v>114</v>
      </c>
      <c r="Q2151" s="9">
        <v>3519627</v>
      </c>
      <c r="R2151" s="3">
        <v>20000000</v>
      </c>
    </row>
    <row r="2152" spans="1:18" x14ac:dyDescent="0.25">
      <c r="A2152" s="1" t="s">
        <v>2311</v>
      </c>
      <c r="B2152" s="2">
        <v>36844</v>
      </c>
      <c r="C2152" s="1" t="s">
        <v>32</v>
      </c>
      <c r="D2152" s="1" t="s">
        <v>20</v>
      </c>
      <c r="E2152" s="1" t="s">
        <v>3</v>
      </c>
      <c r="F2152" s="1" t="s">
        <v>161</v>
      </c>
      <c r="G2152" s="1" t="s">
        <v>92</v>
      </c>
      <c r="H2152" s="1" t="s">
        <v>1232</v>
      </c>
      <c r="I2152" s="1" t="s">
        <v>194</v>
      </c>
      <c r="J2152" s="1">
        <v>975</v>
      </c>
      <c r="K2152" s="1">
        <v>3059</v>
      </c>
      <c r="L2152" s="1">
        <v>0</v>
      </c>
      <c r="M2152" s="1">
        <v>795</v>
      </c>
      <c r="N2152" s="1">
        <v>6.2</v>
      </c>
      <c r="O2152" s="1">
        <v>90</v>
      </c>
      <c r="P2152" s="1">
        <v>87</v>
      </c>
      <c r="Q2152" s="9">
        <v>1276984</v>
      </c>
      <c r="R2152" s="3">
        <v>10000000</v>
      </c>
    </row>
    <row r="2153" spans="1:18" x14ac:dyDescent="0.25">
      <c r="A2153" s="1" t="s">
        <v>6225</v>
      </c>
      <c r="B2153" s="2">
        <v>40963</v>
      </c>
      <c r="C2153" s="1" t="s">
        <v>32</v>
      </c>
      <c r="D2153" s="1" t="s">
        <v>20</v>
      </c>
      <c r="E2153" s="1" t="s">
        <v>3</v>
      </c>
      <c r="F2153" s="1" t="s">
        <v>4</v>
      </c>
      <c r="G2153" s="1" t="s">
        <v>92</v>
      </c>
      <c r="H2153" s="1" t="s">
        <v>5495</v>
      </c>
      <c r="I2153" s="1" t="s">
        <v>6226</v>
      </c>
      <c r="J2153" s="1">
        <v>975</v>
      </c>
      <c r="K2153" s="1">
        <v>4184</v>
      </c>
      <c r="L2153" s="1">
        <v>6</v>
      </c>
      <c r="M2153" s="1">
        <v>0</v>
      </c>
      <c r="N2153" s="1">
        <v>6.4</v>
      </c>
      <c r="O2153" s="1">
        <v>62</v>
      </c>
      <c r="P2153" s="1">
        <v>101</v>
      </c>
      <c r="Q2153" s="9">
        <v>6643</v>
      </c>
      <c r="R2153" s="3">
        <v>900000</v>
      </c>
    </row>
    <row r="2154" spans="1:18" x14ac:dyDescent="0.25">
      <c r="A2154" s="1" t="s">
        <v>4464</v>
      </c>
      <c r="B2154" s="2">
        <v>38828</v>
      </c>
      <c r="C2154" s="1" t="s">
        <v>32</v>
      </c>
      <c r="D2154" s="1" t="s">
        <v>20</v>
      </c>
      <c r="E2154" s="1" t="s">
        <v>3</v>
      </c>
      <c r="F2154" s="1" t="s">
        <v>4</v>
      </c>
      <c r="G2154" s="1" t="s">
        <v>92</v>
      </c>
      <c r="H2154" s="1" t="s">
        <v>2404</v>
      </c>
      <c r="I2154" s="1" t="s">
        <v>4465</v>
      </c>
      <c r="J2154" s="1">
        <v>975</v>
      </c>
      <c r="K2154" s="1">
        <v>2694</v>
      </c>
      <c r="L2154" s="1">
        <v>0</v>
      </c>
      <c r="M2154" s="1">
        <v>0</v>
      </c>
      <c r="N2154" s="1">
        <v>6.9</v>
      </c>
      <c r="O2154" s="1">
        <v>56</v>
      </c>
      <c r="P2154" s="1">
        <v>81</v>
      </c>
      <c r="Q2154" s="9">
        <v>6387</v>
      </c>
      <c r="R2154" s="3">
        <v>1000000</v>
      </c>
    </row>
    <row r="2155" spans="1:18" x14ac:dyDescent="0.25">
      <c r="A2155" s="1" t="s">
        <v>6792</v>
      </c>
      <c r="B2155" s="2">
        <v>41752</v>
      </c>
      <c r="C2155" s="1" t="s">
        <v>32</v>
      </c>
      <c r="D2155" s="1" t="s">
        <v>77</v>
      </c>
      <c r="E2155" s="1" t="s">
        <v>3</v>
      </c>
      <c r="F2155" s="1" t="s">
        <v>4</v>
      </c>
      <c r="G2155" s="1" t="s">
        <v>132</v>
      </c>
      <c r="H2155" s="1" t="s">
        <v>5749</v>
      </c>
      <c r="I2155" s="1" t="s">
        <v>1168</v>
      </c>
      <c r="J2155" s="1">
        <v>974</v>
      </c>
      <c r="K2155" s="1">
        <v>3988</v>
      </c>
      <c r="L2155" s="1">
        <v>0</v>
      </c>
      <c r="M2155" s="1">
        <v>56000</v>
      </c>
      <c r="N2155" s="1">
        <v>5.7</v>
      </c>
      <c r="O2155" s="1">
        <v>378</v>
      </c>
      <c r="P2155" s="1">
        <v>165</v>
      </c>
      <c r="Q2155" s="9">
        <v>245428137</v>
      </c>
      <c r="R2155" s="3">
        <v>210000000</v>
      </c>
    </row>
    <row r="2156" spans="1:18" x14ac:dyDescent="0.25">
      <c r="A2156" s="1" t="s">
        <v>5936</v>
      </c>
      <c r="B2156" s="2">
        <v>40553</v>
      </c>
      <c r="C2156" s="1" t="s">
        <v>32</v>
      </c>
      <c r="D2156" s="1" t="s">
        <v>9</v>
      </c>
      <c r="E2156" s="1" t="s">
        <v>3</v>
      </c>
      <c r="F2156" s="1" t="s">
        <v>623</v>
      </c>
      <c r="G2156" s="1" t="s">
        <v>132</v>
      </c>
      <c r="H2156" s="1" t="s">
        <v>5749</v>
      </c>
      <c r="I2156" s="1" t="s">
        <v>1976</v>
      </c>
      <c r="J2156" s="1">
        <v>974</v>
      </c>
      <c r="K2156" s="1">
        <v>2430</v>
      </c>
      <c r="L2156" s="1">
        <v>61</v>
      </c>
      <c r="M2156" s="1">
        <v>0</v>
      </c>
      <c r="N2156" s="1">
        <v>6.1</v>
      </c>
      <c r="O2156" s="1">
        <v>56</v>
      </c>
      <c r="P2156" s="1">
        <v>104</v>
      </c>
      <c r="Q2156" s="9">
        <v>1346503</v>
      </c>
      <c r="R2156" s="3">
        <v>6000000</v>
      </c>
    </row>
    <row r="2157" spans="1:18" x14ac:dyDescent="0.25">
      <c r="A2157" s="1" t="s">
        <v>5748</v>
      </c>
      <c r="B2157" s="2">
        <v>40858</v>
      </c>
      <c r="C2157" s="1" t="s">
        <v>32</v>
      </c>
      <c r="D2157" s="1" t="s">
        <v>77</v>
      </c>
      <c r="E2157" s="1" t="s">
        <v>2327</v>
      </c>
      <c r="F2157" s="1" t="s">
        <v>623</v>
      </c>
      <c r="G2157" s="1" t="s">
        <v>92</v>
      </c>
      <c r="H2157" s="1" t="s">
        <v>5749</v>
      </c>
      <c r="I2157" s="1" t="s">
        <v>5750</v>
      </c>
      <c r="J2157" s="1">
        <v>974</v>
      </c>
      <c r="K2157" s="1">
        <v>1887</v>
      </c>
      <c r="L2157" s="1">
        <v>0</v>
      </c>
      <c r="M2157" s="1">
        <v>0</v>
      </c>
      <c r="N2157" s="1">
        <v>6</v>
      </c>
      <c r="O2157" s="1">
        <v>63</v>
      </c>
      <c r="P2157" s="1">
        <v>121</v>
      </c>
      <c r="Q2157" s="9">
        <v>127437</v>
      </c>
      <c r="R2157" s="3">
        <v>18000000</v>
      </c>
    </row>
    <row r="2158" spans="1:18" x14ac:dyDescent="0.25">
      <c r="A2158" s="1" t="s">
        <v>4389</v>
      </c>
      <c r="B2158" s="2">
        <v>38872</v>
      </c>
      <c r="C2158" s="1" t="s">
        <v>32</v>
      </c>
      <c r="D2158" s="1" t="s">
        <v>20</v>
      </c>
      <c r="E2158" s="1" t="s">
        <v>3</v>
      </c>
      <c r="F2158" s="1" t="s">
        <v>4</v>
      </c>
      <c r="G2158" s="1" t="s">
        <v>132</v>
      </c>
      <c r="H2158" s="1" t="s">
        <v>4390</v>
      </c>
      <c r="I2158" s="1" t="s">
        <v>349</v>
      </c>
      <c r="J2158" s="1">
        <v>973</v>
      </c>
      <c r="K2158" s="1">
        <v>2737</v>
      </c>
      <c r="L2158" s="1">
        <v>425</v>
      </c>
      <c r="M2158" s="1">
        <v>1000</v>
      </c>
      <c r="N2158" s="1">
        <v>5.0999999999999996</v>
      </c>
      <c r="O2158" s="1">
        <v>147</v>
      </c>
      <c r="P2158" s="1">
        <v>95</v>
      </c>
      <c r="Q2158" s="9">
        <v>22526144</v>
      </c>
      <c r="R2158" s="3">
        <v>30000000</v>
      </c>
    </row>
    <row r="2159" spans="1:18" x14ac:dyDescent="0.25">
      <c r="A2159" s="1" t="s">
        <v>2838</v>
      </c>
      <c r="B2159" s="2">
        <v>36912</v>
      </c>
      <c r="C2159" s="1" t="s">
        <v>32</v>
      </c>
      <c r="D2159" s="1" t="s">
        <v>20</v>
      </c>
      <c r="E2159" s="1" t="s">
        <v>3</v>
      </c>
      <c r="F2159" s="1" t="s">
        <v>4</v>
      </c>
      <c r="G2159" s="1" t="s">
        <v>132</v>
      </c>
      <c r="H2159" s="1" t="s">
        <v>2839</v>
      </c>
      <c r="I2159" s="1" t="s">
        <v>2840</v>
      </c>
      <c r="J2159" s="1">
        <v>973</v>
      </c>
      <c r="K2159" s="1">
        <v>3344</v>
      </c>
      <c r="L2159" s="1">
        <v>19</v>
      </c>
      <c r="M2159" s="1">
        <v>476</v>
      </c>
      <c r="N2159" s="1">
        <v>4.9000000000000004</v>
      </c>
      <c r="O2159" s="1">
        <v>50</v>
      </c>
      <c r="P2159" s="1">
        <v>108</v>
      </c>
      <c r="Q2159" s="9">
        <v>19693891</v>
      </c>
      <c r="R2159" s="3">
        <v>34000000</v>
      </c>
    </row>
    <row r="2160" spans="1:18" x14ac:dyDescent="0.25">
      <c r="A2160" s="1" t="s">
        <v>4954</v>
      </c>
      <c r="B2160" s="2">
        <v>39487</v>
      </c>
      <c r="C2160" s="1" t="s">
        <v>32</v>
      </c>
      <c r="D2160" s="1" t="s">
        <v>40</v>
      </c>
      <c r="E2160" s="1" t="s">
        <v>3</v>
      </c>
      <c r="F2160" s="1" t="s">
        <v>4</v>
      </c>
      <c r="G2160" s="1" t="s">
        <v>84</v>
      </c>
      <c r="H2160" s="1" t="s">
        <v>2839</v>
      </c>
      <c r="I2160" s="1" t="s">
        <v>2259</v>
      </c>
      <c r="J2160" s="1">
        <v>973</v>
      </c>
      <c r="K2160" s="1">
        <v>1865</v>
      </c>
      <c r="L2160" s="1">
        <v>48</v>
      </c>
      <c r="M2160" s="1">
        <v>791</v>
      </c>
      <c r="N2160" s="1">
        <v>4.9000000000000004</v>
      </c>
      <c r="O2160" s="1">
        <v>127</v>
      </c>
      <c r="P2160" s="1">
        <v>90</v>
      </c>
      <c r="Q2160" s="9">
        <v>11802056</v>
      </c>
      <c r="R2160" s="3">
        <v>60000000</v>
      </c>
    </row>
    <row r="2161" spans="1:18" x14ac:dyDescent="0.25">
      <c r="A2161" s="1" t="s">
        <v>4533</v>
      </c>
      <c r="B2161" s="2">
        <v>39013</v>
      </c>
      <c r="C2161" s="1" t="s">
        <v>32</v>
      </c>
      <c r="D2161" s="1" t="s">
        <v>9</v>
      </c>
      <c r="E2161" s="1" t="s">
        <v>3</v>
      </c>
      <c r="F2161" s="1" t="s">
        <v>4534</v>
      </c>
      <c r="G2161" s="1" t="s">
        <v>132</v>
      </c>
      <c r="H2161" s="1" t="s">
        <v>2839</v>
      </c>
      <c r="I2161" s="1" t="s">
        <v>4535</v>
      </c>
      <c r="J2161" s="1">
        <v>973</v>
      </c>
      <c r="K2161" s="1">
        <v>2306</v>
      </c>
      <c r="L2161" s="1">
        <v>9</v>
      </c>
      <c r="M2161" s="1">
        <v>250</v>
      </c>
      <c r="N2161" s="1">
        <v>5.0999999999999996</v>
      </c>
      <c r="O2161" s="1">
        <v>25</v>
      </c>
      <c r="P2161" s="1">
        <v>101</v>
      </c>
      <c r="Q2161" s="9">
        <v>978908</v>
      </c>
      <c r="R2161" s="3">
        <v>2400000</v>
      </c>
    </row>
    <row r="2162" spans="1:18" x14ac:dyDescent="0.25">
      <c r="A2162" s="1" t="s">
        <v>6442</v>
      </c>
      <c r="B2162" s="2">
        <v>41565</v>
      </c>
      <c r="C2162" s="1" t="s">
        <v>32</v>
      </c>
      <c r="D2162" s="1" t="s">
        <v>91</v>
      </c>
      <c r="E2162" s="1" t="s">
        <v>3</v>
      </c>
      <c r="F2162" s="1" t="s">
        <v>4</v>
      </c>
      <c r="G2162" s="1" t="s">
        <v>92</v>
      </c>
      <c r="H2162" s="1" t="s">
        <v>6443</v>
      </c>
      <c r="I2162" s="1" t="s">
        <v>6444</v>
      </c>
      <c r="J2162" s="1">
        <v>972</v>
      </c>
      <c r="K2162" s="1">
        <v>2071</v>
      </c>
      <c r="L2162" s="1">
        <v>59</v>
      </c>
      <c r="M2162" s="1">
        <v>23000</v>
      </c>
      <c r="N2162" s="1">
        <v>6.5</v>
      </c>
      <c r="O2162" s="1">
        <v>336</v>
      </c>
      <c r="P2162" s="1">
        <v>104</v>
      </c>
      <c r="Q2162" s="9">
        <v>27689474</v>
      </c>
      <c r="R2162" s="3">
        <v>5000000</v>
      </c>
    </row>
    <row r="2163" spans="1:18" x14ac:dyDescent="0.25">
      <c r="A2163" s="1" t="s">
        <v>1591</v>
      </c>
      <c r="B2163" s="2">
        <v>35559</v>
      </c>
      <c r="C2163" s="1" t="s">
        <v>32</v>
      </c>
      <c r="D2163" s="1" t="s">
        <v>2</v>
      </c>
      <c r="E2163" s="1" t="s">
        <v>3</v>
      </c>
      <c r="F2163" s="1" t="s">
        <v>4</v>
      </c>
      <c r="G2163" s="1" t="s">
        <v>132</v>
      </c>
      <c r="H2163" s="1" t="s">
        <v>1592</v>
      </c>
      <c r="I2163" s="1" t="s">
        <v>1593</v>
      </c>
      <c r="J2163" s="1">
        <v>972</v>
      </c>
      <c r="K2163" s="1">
        <v>2606</v>
      </c>
      <c r="L2163" s="1">
        <v>333</v>
      </c>
      <c r="M2163" s="1">
        <v>697</v>
      </c>
      <c r="N2163" s="1">
        <v>6.2</v>
      </c>
      <c r="O2163" s="1">
        <v>59</v>
      </c>
      <c r="P2163" s="1">
        <v>115</v>
      </c>
      <c r="Q2163" s="9">
        <v>10556196</v>
      </c>
      <c r="R2163" s="3">
        <v>50000000</v>
      </c>
    </row>
    <row r="2164" spans="1:18" x14ac:dyDescent="0.25">
      <c r="A2164" s="1" t="s">
        <v>1913</v>
      </c>
      <c r="B2164" s="2">
        <v>36146</v>
      </c>
      <c r="C2164" s="1" t="s">
        <v>32</v>
      </c>
      <c r="D2164" s="1" t="s">
        <v>40</v>
      </c>
      <c r="E2164" s="1" t="s">
        <v>3</v>
      </c>
      <c r="F2164" s="1" t="s">
        <v>4</v>
      </c>
      <c r="G2164" s="1" t="s">
        <v>28</v>
      </c>
      <c r="H2164" s="1" t="s">
        <v>1914</v>
      </c>
      <c r="I2164" s="1" t="s">
        <v>1915</v>
      </c>
      <c r="J2164" s="1">
        <v>971</v>
      </c>
      <c r="K2164" s="1">
        <v>3438</v>
      </c>
      <c r="L2164" s="1">
        <v>5</v>
      </c>
      <c r="M2164" s="1">
        <v>418</v>
      </c>
      <c r="N2164" s="1">
        <v>5.9</v>
      </c>
      <c r="O2164" s="1">
        <v>45</v>
      </c>
      <c r="P2164" s="1">
        <v>83</v>
      </c>
      <c r="Q2164" s="9">
        <v>100491683</v>
      </c>
      <c r="R2164" s="3">
        <v>24000000</v>
      </c>
    </row>
    <row r="2165" spans="1:18" x14ac:dyDescent="0.25">
      <c r="A2165" s="1" t="s">
        <v>2461</v>
      </c>
      <c r="B2165" s="2">
        <v>36719</v>
      </c>
      <c r="C2165" s="1" t="s">
        <v>32</v>
      </c>
      <c r="D2165" s="1" t="s">
        <v>40</v>
      </c>
      <c r="E2165" s="1" t="s">
        <v>3</v>
      </c>
      <c r="F2165" s="1" t="s">
        <v>11</v>
      </c>
      <c r="G2165" s="1" t="s">
        <v>28</v>
      </c>
      <c r="H2165" s="1" t="s">
        <v>1914</v>
      </c>
      <c r="I2165" s="1" t="s">
        <v>2462</v>
      </c>
      <c r="J2165" s="1">
        <v>971</v>
      </c>
      <c r="K2165" s="1">
        <v>4527</v>
      </c>
      <c r="L2165" s="1">
        <v>0</v>
      </c>
      <c r="M2165" s="1">
        <v>181</v>
      </c>
      <c r="N2165" s="1">
        <v>6.1</v>
      </c>
      <c r="O2165" s="1">
        <v>41</v>
      </c>
      <c r="P2165" s="1">
        <v>78</v>
      </c>
      <c r="Q2165" s="9">
        <v>76501438</v>
      </c>
      <c r="R2165" s="3">
        <v>30000000</v>
      </c>
    </row>
    <row r="2166" spans="1:18" x14ac:dyDescent="0.25">
      <c r="A2166" s="1" t="s">
        <v>6171</v>
      </c>
      <c r="B2166" s="2">
        <v>41055</v>
      </c>
      <c r="C2166" s="1" t="s">
        <v>32</v>
      </c>
      <c r="D2166" s="1" t="s">
        <v>20</v>
      </c>
      <c r="E2166" s="1" t="s">
        <v>3</v>
      </c>
      <c r="F2166" s="1" t="s">
        <v>4</v>
      </c>
      <c r="G2166" s="1" t="s">
        <v>92</v>
      </c>
      <c r="H2166" s="1" t="s">
        <v>6172</v>
      </c>
      <c r="I2166" s="1" t="s">
        <v>6173</v>
      </c>
      <c r="J2166" s="1">
        <v>971</v>
      </c>
      <c r="K2166" s="1">
        <v>2043</v>
      </c>
      <c r="L2166" s="1">
        <v>166</v>
      </c>
      <c r="M2166" s="1">
        <v>29000</v>
      </c>
      <c r="N2166" s="1">
        <v>6.7</v>
      </c>
      <c r="O2166" s="1">
        <v>229</v>
      </c>
      <c r="P2166" s="1">
        <v>93</v>
      </c>
      <c r="Q2166" s="9">
        <v>54724272</v>
      </c>
      <c r="R2166" s="3">
        <v>12000000</v>
      </c>
    </row>
    <row r="2167" spans="1:18" x14ac:dyDescent="0.25">
      <c r="A2167" s="1" t="s">
        <v>3428</v>
      </c>
      <c r="B2167" s="2">
        <v>37798</v>
      </c>
      <c r="C2167" s="1" t="s">
        <v>32</v>
      </c>
      <c r="D2167" s="1" t="s">
        <v>40</v>
      </c>
      <c r="E2167" s="1" t="s">
        <v>3</v>
      </c>
      <c r="F2167" s="1" t="s">
        <v>4</v>
      </c>
      <c r="G2167" s="1" t="s">
        <v>84</v>
      </c>
      <c r="H2167" s="1" t="s">
        <v>1914</v>
      </c>
      <c r="I2167" s="1" t="s">
        <v>3429</v>
      </c>
      <c r="J2167" s="1">
        <v>971</v>
      </c>
      <c r="K2167" s="1">
        <v>3017</v>
      </c>
      <c r="L2167" s="1">
        <v>0</v>
      </c>
      <c r="M2167" s="1">
        <v>329</v>
      </c>
      <c r="N2167" s="1">
        <v>5.6</v>
      </c>
      <c r="O2167" s="1">
        <v>45</v>
      </c>
      <c r="P2167" s="1">
        <v>80</v>
      </c>
      <c r="Q2167" s="9">
        <v>39399750</v>
      </c>
      <c r="R2167" s="3">
        <v>25000000</v>
      </c>
    </row>
    <row r="2168" spans="1:18" x14ac:dyDescent="0.25">
      <c r="A2168" s="1" t="s">
        <v>6622</v>
      </c>
      <c r="B2168" s="2">
        <v>41940</v>
      </c>
      <c r="C2168" s="1" t="s">
        <v>32</v>
      </c>
      <c r="D2168" s="1" t="s">
        <v>91</v>
      </c>
      <c r="E2168" s="1" t="s">
        <v>3</v>
      </c>
      <c r="F2168" s="1" t="s">
        <v>4</v>
      </c>
      <c r="G2168" s="1" t="s">
        <v>92</v>
      </c>
      <c r="H2168" s="1" t="s">
        <v>6527</v>
      </c>
      <c r="I2168" s="1" t="s">
        <v>6623</v>
      </c>
      <c r="J2168" s="1">
        <v>971</v>
      </c>
      <c r="K2168" s="1">
        <v>2517</v>
      </c>
      <c r="L2168" s="1">
        <v>14</v>
      </c>
      <c r="M2168" s="1">
        <v>0</v>
      </c>
      <c r="N2168" s="1">
        <v>4</v>
      </c>
      <c r="O2168" s="1">
        <v>137</v>
      </c>
      <c r="P2168" s="1">
        <v>89</v>
      </c>
      <c r="Q2168" s="9">
        <v>15818967</v>
      </c>
      <c r="R2168" s="3">
        <v>7000000</v>
      </c>
    </row>
    <row r="2169" spans="1:18" x14ac:dyDescent="0.25">
      <c r="A2169" s="1" t="s">
        <v>6526</v>
      </c>
      <c r="B2169" s="2">
        <v>41433</v>
      </c>
      <c r="C2169" s="1" t="s">
        <v>32</v>
      </c>
      <c r="D2169" s="1" t="s">
        <v>77</v>
      </c>
      <c r="E2169" s="1" t="s">
        <v>3</v>
      </c>
      <c r="F2169" s="1" t="s">
        <v>4</v>
      </c>
      <c r="G2169" s="1" t="s">
        <v>92</v>
      </c>
      <c r="H2169" s="1" t="s">
        <v>6527</v>
      </c>
      <c r="I2169" s="1" t="s">
        <v>5062</v>
      </c>
      <c r="J2169" s="1">
        <v>971</v>
      </c>
      <c r="K2169" s="1">
        <v>1643</v>
      </c>
      <c r="L2169" s="1">
        <v>419</v>
      </c>
      <c r="M2169" s="1">
        <v>24000</v>
      </c>
      <c r="N2169" s="1">
        <v>6.4</v>
      </c>
      <c r="O2169" s="1">
        <v>376</v>
      </c>
      <c r="P2169" s="1">
        <v>107</v>
      </c>
      <c r="Q2169" s="9">
        <v>12026670</v>
      </c>
      <c r="R2169" s="3">
        <v>45000000</v>
      </c>
    </row>
    <row r="2170" spans="1:18" x14ac:dyDescent="0.25">
      <c r="A2170" s="1" t="s">
        <v>934</v>
      </c>
      <c r="B2170" s="2">
        <v>33721</v>
      </c>
      <c r="C2170" s="1" t="s">
        <v>32</v>
      </c>
      <c r="D2170" s="1" t="s">
        <v>77</v>
      </c>
      <c r="E2170" s="1" t="s">
        <v>3</v>
      </c>
      <c r="F2170" s="1" t="s">
        <v>4</v>
      </c>
      <c r="G2170" s="1" t="s">
        <v>92</v>
      </c>
      <c r="H2170" s="1" t="s">
        <v>935</v>
      </c>
      <c r="I2170" s="1" t="s">
        <v>936</v>
      </c>
      <c r="J2170" s="1">
        <v>970</v>
      </c>
      <c r="K2170" s="1">
        <v>2551</v>
      </c>
      <c r="L2170" s="1">
        <v>81</v>
      </c>
      <c r="M2170" s="1">
        <v>0</v>
      </c>
      <c r="N2170" s="1">
        <v>6.1</v>
      </c>
      <c r="O2170" s="1">
        <v>48</v>
      </c>
      <c r="P2170" s="1">
        <v>129</v>
      </c>
      <c r="Q2170" s="9">
        <v>121945720</v>
      </c>
      <c r="R2170" s="3">
        <v>25000000</v>
      </c>
    </row>
    <row r="2171" spans="1:18" x14ac:dyDescent="0.25">
      <c r="A2171" s="1" t="s">
        <v>5991</v>
      </c>
      <c r="B2171" s="2">
        <v>40782</v>
      </c>
      <c r="C2171" s="1" t="s">
        <v>32</v>
      </c>
      <c r="D2171" s="1" t="s">
        <v>40</v>
      </c>
      <c r="E2171" s="1" t="s">
        <v>3</v>
      </c>
      <c r="F2171" s="1" t="s">
        <v>4</v>
      </c>
      <c r="G2171" s="1" t="s">
        <v>84</v>
      </c>
      <c r="H2171" s="1" t="s">
        <v>935</v>
      </c>
      <c r="I2171" s="1" t="s">
        <v>5992</v>
      </c>
      <c r="J2171" s="1">
        <v>970</v>
      </c>
      <c r="K2171" s="1">
        <v>1336</v>
      </c>
      <c r="L2171" s="1">
        <v>33</v>
      </c>
      <c r="M2171" s="1">
        <v>26000</v>
      </c>
      <c r="N2171" s="1">
        <v>7.1</v>
      </c>
      <c r="O2171" s="1">
        <v>398</v>
      </c>
      <c r="P2171" s="1">
        <v>103</v>
      </c>
      <c r="Q2171" s="9">
        <v>88625922</v>
      </c>
      <c r="R2171" s="3">
        <v>45000000</v>
      </c>
    </row>
    <row r="2172" spans="1:18" x14ac:dyDescent="0.25">
      <c r="A2172" s="1" t="s">
        <v>1787</v>
      </c>
      <c r="B2172" s="2">
        <v>36032</v>
      </c>
      <c r="C2172" s="1" t="s">
        <v>32</v>
      </c>
      <c r="D2172" s="1" t="s">
        <v>9</v>
      </c>
      <c r="E2172" s="1" t="s">
        <v>3</v>
      </c>
      <c r="F2172" s="1" t="s">
        <v>4</v>
      </c>
      <c r="G2172" s="1" t="s">
        <v>132</v>
      </c>
      <c r="H2172" s="1" t="s">
        <v>935</v>
      </c>
      <c r="I2172" s="1" t="s">
        <v>1788</v>
      </c>
      <c r="J2172" s="1">
        <v>970</v>
      </c>
      <c r="K2172" s="1">
        <v>2860</v>
      </c>
      <c r="L2172" s="1">
        <v>0</v>
      </c>
      <c r="M2172" s="1">
        <v>0</v>
      </c>
      <c r="N2172" s="1">
        <v>5.9</v>
      </c>
      <c r="O2172" s="1">
        <v>65</v>
      </c>
      <c r="P2172" s="1">
        <v>114</v>
      </c>
      <c r="Q2172" s="9">
        <v>60033780</v>
      </c>
      <c r="R2172" s="3">
        <v>30000000</v>
      </c>
    </row>
    <row r="2173" spans="1:18" x14ac:dyDescent="0.25">
      <c r="A2173" s="1" t="s">
        <v>4012</v>
      </c>
      <c r="B2173" s="2">
        <v>38692</v>
      </c>
      <c r="C2173" s="1" t="s">
        <v>32</v>
      </c>
      <c r="D2173" s="1" t="s">
        <v>20</v>
      </c>
      <c r="E2173" s="1" t="s">
        <v>3</v>
      </c>
      <c r="F2173" s="1" t="s">
        <v>4</v>
      </c>
      <c r="G2173" s="1" t="s">
        <v>132</v>
      </c>
      <c r="H2173" s="1" t="s">
        <v>3713</v>
      </c>
      <c r="I2173" s="1" t="s">
        <v>2692</v>
      </c>
      <c r="J2173" s="1">
        <v>970</v>
      </c>
      <c r="K2173" s="1">
        <v>2876</v>
      </c>
      <c r="L2173" s="1">
        <v>70</v>
      </c>
      <c r="M2173" s="1">
        <v>0</v>
      </c>
      <c r="N2173" s="1">
        <v>6.7</v>
      </c>
      <c r="O2173" s="1">
        <v>142</v>
      </c>
      <c r="P2173" s="1">
        <v>95</v>
      </c>
      <c r="Q2173" s="9">
        <v>48291624</v>
      </c>
      <c r="R2173" s="3">
        <v>58000000</v>
      </c>
    </row>
    <row r="2174" spans="1:18" x14ac:dyDescent="0.25">
      <c r="A2174" s="1" t="s">
        <v>3712</v>
      </c>
      <c r="B2174" s="2">
        <v>38033</v>
      </c>
      <c r="C2174" s="1" t="s">
        <v>32</v>
      </c>
      <c r="D2174" s="1" t="s">
        <v>20</v>
      </c>
      <c r="E2174" s="1" t="s">
        <v>3</v>
      </c>
      <c r="F2174" s="1" t="s">
        <v>4</v>
      </c>
      <c r="G2174" s="1" t="s">
        <v>84</v>
      </c>
      <c r="H2174" s="1" t="s">
        <v>3713</v>
      </c>
      <c r="I2174" s="1" t="s">
        <v>3714</v>
      </c>
      <c r="J2174" s="1">
        <v>970</v>
      </c>
      <c r="K2174" s="1">
        <v>3950</v>
      </c>
      <c r="L2174" s="1">
        <v>100</v>
      </c>
      <c r="M2174" s="1">
        <v>0</v>
      </c>
      <c r="N2174" s="1">
        <v>6.9</v>
      </c>
      <c r="O2174" s="1">
        <v>220</v>
      </c>
      <c r="P2174" s="1">
        <v>92</v>
      </c>
      <c r="Q2174" s="9">
        <v>44540956</v>
      </c>
      <c r="R2174" s="3">
        <v>400000</v>
      </c>
    </row>
    <row r="2175" spans="1:18" x14ac:dyDescent="0.25">
      <c r="A2175" s="1" t="s">
        <v>3028</v>
      </c>
      <c r="B2175" s="2">
        <v>37325</v>
      </c>
      <c r="C2175" s="1" t="s">
        <v>32</v>
      </c>
      <c r="D2175" s="1" t="s">
        <v>2</v>
      </c>
      <c r="E2175" s="1" t="s">
        <v>3</v>
      </c>
      <c r="F2175" s="1" t="s">
        <v>4</v>
      </c>
      <c r="G2175" s="1" t="s">
        <v>132</v>
      </c>
      <c r="H2175" s="1" t="s">
        <v>935</v>
      </c>
      <c r="I2175" s="1" t="s">
        <v>1337</v>
      </c>
      <c r="J2175" s="1">
        <v>970</v>
      </c>
      <c r="K2175" s="1">
        <v>3770</v>
      </c>
      <c r="L2175" s="1">
        <v>150</v>
      </c>
      <c r="M2175" s="1">
        <v>0</v>
      </c>
      <c r="N2175" s="1">
        <v>5.6</v>
      </c>
      <c r="O2175" s="1">
        <v>98</v>
      </c>
      <c r="P2175" s="1">
        <v>115</v>
      </c>
      <c r="Q2175" s="9">
        <v>39177215</v>
      </c>
      <c r="R2175" s="3">
        <v>38000000</v>
      </c>
    </row>
    <row r="2176" spans="1:18" x14ac:dyDescent="0.25">
      <c r="A2176" s="1" t="s">
        <v>4444</v>
      </c>
      <c r="B2176" s="2">
        <v>38916</v>
      </c>
      <c r="C2176" s="1" t="s">
        <v>32</v>
      </c>
      <c r="D2176" s="1" t="s">
        <v>20</v>
      </c>
      <c r="E2176" s="1" t="s">
        <v>3</v>
      </c>
      <c r="F2176" s="1" t="s">
        <v>4</v>
      </c>
      <c r="G2176" s="1" t="s">
        <v>132</v>
      </c>
      <c r="H2176" s="1" t="s">
        <v>3713</v>
      </c>
      <c r="I2176" s="1" t="s">
        <v>2458</v>
      </c>
      <c r="J2176" s="1">
        <v>970</v>
      </c>
      <c r="K2176" s="1">
        <v>4374</v>
      </c>
      <c r="L2176" s="1">
        <v>480</v>
      </c>
      <c r="M2176" s="1">
        <v>484</v>
      </c>
      <c r="N2176" s="1">
        <v>5.9</v>
      </c>
      <c r="O2176" s="1">
        <v>110</v>
      </c>
      <c r="P2176" s="1">
        <v>108</v>
      </c>
      <c r="Q2176" s="9">
        <v>17803796</v>
      </c>
      <c r="R2176" s="3">
        <v>20000000</v>
      </c>
    </row>
    <row r="2177" spans="1:18" x14ac:dyDescent="0.25">
      <c r="A2177" s="1" t="s">
        <v>733</v>
      </c>
      <c r="B2177" s="2">
        <v>32663</v>
      </c>
      <c r="C2177" s="1" t="s">
        <v>32</v>
      </c>
      <c r="D2177" s="1" t="s">
        <v>315</v>
      </c>
      <c r="E2177" s="1" t="s">
        <v>3</v>
      </c>
      <c r="F2177" s="1" t="s">
        <v>4</v>
      </c>
      <c r="G2177" s="1" t="s">
        <v>92</v>
      </c>
      <c r="H2177" s="1" t="s">
        <v>734</v>
      </c>
      <c r="I2177" s="1" t="s">
        <v>735</v>
      </c>
      <c r="J2177" s="1">
        <v>969</v>
      </c>
      <c r="K2177" s="1">
        <v>2987</v>
      </c>
      <c r="L2177" s="1">
        <v>52</v>
      </c>
      <c r="M2177" s="1">
        <v>0</v>
      </c>
      <c r="N2177" s="1">
        <v>6.6</v>
      </c>
      <c r="O2177" s="1">
        <v>98</v>
      </c>
      <c r="P2177" s="1">
        <v>103</v>
      </c>
      <c r="Q2177" s="9">
        <v>57469179</v>
      </c>
      <c r="R2177" s="3">
        <v>11500000</v>
      </c>
    </row>
    <row r="2178" spans="1:18" x14ac:dyDescent="0.25">
      <c r="A2178" s="1" t="s">
        <v>5937</v>
      </c>
      <c r="B2178" s="2">
        <v>40661</v>
      </c>
      <c r="C2178" s="1" t="s">
        <v>32</v>
      </c>
      <c r="D2178" s="1" t="s">
        <v>20</v>
      </c>
      <c r="E2178" s="1" t="s">
        <v>3</v>
      </c>
      <c r="F2178" s="1" t="s">
        <v>4</v>
      </c>
      <c r="G2178" s="1" t="s">
        <v>132</v>
      </c>
      <c r="H2178" s="1" t="s">
        <v>5938</v>
      </c>
      <c r="I2178" s="1" t="s">
        <v>2849</v>
      </c>
      <c r="J2178" s="1">
        <v>969</v>
      </c>
      <c r="K2178" s="1">
        <v>2371</v>
      </c>
      <c r="L2178" s="1">
        <v>42</v>
      </c>
      <c r="M2178" s="1">
        <v>13000</v>
      </c>
      <c r="N2178" s="1">
        <v>5.9</v>
      </c>
      <c r="O2178" s="1">
        <v>128</v>
      </c>
      <c r="P2178" s="1">
        <v>112</v>
      </c>
      <c r="Q2178" s="9">
        <v>39026186</v>
      </c>
      <c r="R2178" s="3">
        <v>35000000</v>
      </c>
    </row>
    <row r="2179" spans="1:18" x14ac:dyDescent="0.25">
      <c r="A2179" s="1" t="s">
        <v>1096</v>
      </c>
      <c r="B2179" s="2">
        <v>34421</v>
      </c>
      <c r="C2179" s="1" t="s">
        <v>32</v>
      </c>
      <c r="D2179" s="1" t="s">
        <v>315</v>
      </c>
      <c r="E2179" s="1" t="s">
        <v>3</v>
      </c>
      <c r="F2179" s="1" t="s">
        <v>4</v>
      </c>
      <c r="G2179" s="1" t="s">
        <v>92</v>
      </c>
      <c r="H2179" s="1" t="s">
        <v>734</v>
      </c>
      <c r="I2179" s="1" t="s">
        <v>427</v>
      </c>
      <c r="J2179" s="1">
        <v>969</v>
      </c>
      <c r="K2179" s="1">
        <v>1775</v>
      </c>
      <c r="L2179" s="1">
        <v>0</v>
      </c>
      <c r="M2179" s="1">
        <v>0</v>
      </c>
      <c r="N2179" s="1">
        <v>6.4</v>
      </c>
      <c r="O2179" s="1">
        <v>109</v>
      </c>
      <c r="P2179" s="1">
        <v>107</v>
      </c>
      <c r="Q2179" s="9">
        <v>18090181</v>
      </c>
      <c r="R2179" s="3">
        <v>8000000</v>
      </c>
    </row>
    <row r="2180" spans="1:18" x14ac:dyDescent="0.25">
      <c r="A2180" s="1" t="s">
        <v>5146</v>
      </c>
      <c r="B2180" s="2">
        <v>40137</v>
      </c>
      <c r="C2180" s="1" t="s">
        <v>32</v>
      </c>
      <c r="D2180" s="1" t="s">
        <v>77</v>
      </c>
      <c r="E2180" s="1" t="s">
        <v>3</v>
      </c>
      <c r="F2180" s="1" t="s">
        <v>4</v>
      </c>
      <c r="G2180" s="1" t="s">
        <v>132</v>
      </c>
      <c r="H2180" s="1" t="s">
        <v>5147</v>
      </c>
      <c r="I2180" s="1" t="s">
        <v>609</v>
      </c>
      <c r="J2180" s="1">
        <v>969</v>
      </c>
      <c r="K2180" s="1">
        <v>2799</v>
      </c>
      <c r="L2180" s="1">
        <v>212</v>
      </c>
      <c r="M2180" s="1">
        <v>0</v>
      </c>
      <c r="N2180" s="1">
        <v>5.6</v>
      </c>
      <c r="O2180" s="1">
        <v>113</v>
      </c>
      <c r="P2180" s="1">
        <v>108</v>
      </c>
      <c r="Q2180" s="9">
        <v>12232937</v>
      </c>
      <c r="R2180" s="3">
        <v>22000000</v>
      </c>
    </row>
    <row r="2181" spans="1:18" x14ac:dyDescent="0.25">
      <c r="A2181" s="1" t="s">
        <v>5723</v>
      </c>
      <c r="B2181" s="2">
        <v>40519</v>
      </c>
      <c r="C2181" s="1" t="s">
        <v>32</v>
      </c>
      <c r="D2181" s="1" t="s">
        <v>20</v>
      </c>
      <c r="E2181" s="1" t="s">
        <v>3</v>
      </c>
      <c r="F2181" s="1" t="s">
        <v>4</v>
      </c>
      <c r="G2181" s="1" t="s">
        <v>5</v>
      </c>
      <c r="H2181" s="1" t="s">
        <v>5398</v>
      </c>
      <c r="I2181" s="1" t="s">
        <v>5398</v>
      </c>
      <c r="J2181" s="1">
        <v>969</v>
      </c>
      <c r="K2181" s="1">
        <v>2530</v>
      </c>
      <c r="L2181" s="1">
        <v>969</v>
      </c>
      <c r="M2181" s="1">
        <v>0</v>
      </c>
      <c r="N2181" s="1">
        <v>6.3</v>
      </c>
      <c r="O2181" s="1">
        <v>113</v>
      </c>
      <c r="P2181" s="1">
        <v>98</v>
      </c>
      <c r="Q2181" s="9">
        <v>389804</v>
      </c>
      <c r="R2181" s="3">
        <v>65000</v>
      </c>
    </row>
    <row r="2182" spans="1:18" x14ac:dyDescent="0.25">
      <c r="A2182" s="1" t="s">
        <v>5397</v>
      </c>
      <c r="B2182" s="2">
        <v>39958</v>
      </c>
      <c r="C2182" s="1" t="s">
        <v>32</v>
      </c>
      <c r="D2182" s="1" t="s">
        <v>91</v>
      </c>
      <c r="E2182" s="1" t="s">
        <v>3</v>
      </c>
      <c r="F2182" s="1" t="s">
        <v>4</v>
      </c>
      <c r="G2182" s="1" t="s">
        <v>92</v>
      </c>
      <c r="H2182" s="1" t="s">
        <v>5398</v>
      </c>
      <c r="I2182" s="1" t="s">
        <v>5399</v>
      </c>
      <c r="J2182" s="1">
        <v>969</v>
      </c>
      <c r="K2182" s="1">
        <v>3833</v>
      </c>
      <c r="L2182" s="1">
        <v>243</v>
      </c>
      <c r="M2182" s="1">
        <v>0</v>
      </c>
      <c r="N2182" s="1">
        <v>6.4</v>
      </c>
      <c r="O2182" s="1">
        <v>238</v>
      </c>
      <c r="P2182" s="1">
        <v>95</v>
      </c>
      <c r="Q2182" s="9">
        <v>100659</v>
      </c>
      <c r="R2182" s="3">
        <v>900000</v>
      </c>
    </row>
    <row r="2183" spans="1:18" x14ac:dyDescent="0.25">
      <c r="A2183" s="1" t="s">
        <v>5986</v>
      </c>
      <c r="B2183" s="2">
        <v>40704</v>
      </c>
      <c r="C2183" s="1" t="s">
        <v>32</v>
      </c>
      <c r="D2183" s="1" t="s">
        <v>91</v>
      </c>
      <c r="E2183" s="1" t="s">
        <v>3</v>
      </c>
      <c r="F2183" s="1" t="s">
        <v>4</v>
      </c>
      <c r="G2183" s="1" t="s">
        <v>92</v>
      </c>
      <c r="H2183" s="1" t="s">
        <v>5398</v>
      </c>
      <c r="I2183" s="1" t="s">
        <v>5399</v>
      </c>
      <c r="J2183" s="1">
        <v>969</v>
      </c>
      <c r="K2183" s="1">
        <v>1252</v>
      </c>
      <c r="L2183" s="1">
        <v>243</v>
      </c>
      <c r="M2183" s="1">
        <v>0</v>
      </c>
      <c r="N2183" s="1">
        <v>5.5</v>
      </c>
      <c r="O2183" s="1">
        <v>292</v>
      </c>
      <c r="P2183" s="1">
        <v>101</v>
      </c>
      <c r="Q2183" s="9">
        <v>77501</v>
      </c>
      <c r="R2183" s="3">
        <v>750000</v>
      </c>
    </row>
    <row r="2184" spans="1:18" x14ac:dyDescent="0.25">
      <c r="A2184" s="1" t="s">
        <v>2864</v>
      </c>
      <c r="B2184" s="2">
        <v>37024</v>
      </c>
      <c r="C2184" s="1" t="s">
        <v>32</v>
      </c>
      <c r="D2184" s="1" t="s">
        <v>77</v>
      </c>
      <c r="E2184" s="1" t="s">
        <v>3</v>
      </c>
      <c r="F2184" s="1" t="s">
        <v>4</v>
      </c>
      <c r="G2184" s="1" t="s">
        <v>92</v>
      </c>
      <c r="H2184" s="1" t="s">
        <v>2865</v>
      </c>
      <c r="I2184" s="1" t="s">
        <v>2020</v>
      </c>
      <c r="J2184" s="1">
        <v>968</v>
      </c>
      <c r="K2184" s="1">
        <v>3012</v>
      </c>
      <c r="L2184" s="1">
        <v>37</v>
      </c>
      <c r="M2184" s="1">
        <v>0</v>
      </c>
      <c r="N2184" s="1">
        <v>6.9</v>
      </c>
      <c r="O2184" s="1">
        <v>110</v>
      </c>
      <c r="P2184" s="1">
        <v>131</v>
      </c>
      <c r="Q2184" s="9">
        <v>18208078</v>
      </c>
      <c r="R2184" s="3">
        <v>60000000</v>
      </c>
    </row>
    <row r="2185" spans="1:18" x14ac:dyDescent="0.25">
      <c r="A2185" s="1" t="s">
        <v>5031</v>
      </c>
      <c r="B2185" s="2">
        <v>39651</v>
      </c>
      <c r="C2185" s="1" t="s">
        <v>32</v>
      </c>
      <c r="D2185" s="1" t="s">
        <v>20</v>
      </c>
      <c r="E2185" s="1" t="s">
        <v>3</v>
      </c>
      <c r="F2185" s="1" t="s">
        <v>4</v>
      </c>
      <c r="G2185" s="1" t="s">
        <v>92</v>
      </c>
      <c r="H2185" s="1" t="s">
        <v>2865</v>
      </c>
      <c r="I2185" s="1" t="s">
        <v>5032</v>
      </c>
      <c r="J2185" s="1">
        <v>968</v>
      </c>
      <c r="K2185" s="1">
        <v>2528</v>
      </c>
      <c r="L2185" s="1">
        <v>19</v>
      </c>
      <c r="M2185" s="1">
        <v>0</v>
      </c>
      <c r="N2185" s="1">
        <v>6.9</v>
      </c>
      <c r="O2185" s="1">
        <v>195</v>
      </c>
      <c r="P2185" s="1">
        <v>91</v>
      </c>
      <c r="Q2185" s="9">
        <v>12055108</v>
      </c>
      <c r="R2185" s="3">
        <v>8000000</v>
      </c>
    </row>
    <row r="2186" spans="1:18" x14ac:dyDescent="0.25">
      <c r="A2186" s="1" t="s">
        <v>667</v>
      </c>
      <c r="B2186" s="2">
        <v>32271</v>
      </c>
      <c r="C2186" s="1" t="s">
        <v>32</v>
      </c>
      <c r="D2186" s="1" t="s">
        <v>315</v>
      </c>
      <c r="E2186" s="1" t="s">
        <v>3</v>
      </c>
      <c r="F2186" s="1" t="s">
        <v>4</v>
      </c>
      <c r="G2186" s="1" t="s">
        <v>92</v>
      </c>
      <c r="H2186" s="1" t="s">
        <v>668</v>
      </c>
      <c r="I2186" s="1" t="s">
        <v>669</v>
      </c>
      <c r="J2186" s="1">
        <v>968</v>
      </c>
      <c r="K2186" s="1">
        <v>2545</v>
      </c>
      <c r="L2186" s="1">
        <v>7</v>
      </c>
      <c r="M2186" s="1">
        <v>0</v>
      </c>
      <c r="N2186" s="1">
        <v>6.7</v>
      </c>
      <c r="O2186" s="1">
        <v>130</v>
      </c>
      <c r="P2186" s="1">
        <v>118</v>
      </c>
      <c r="Q2186" s="9">
        <v>1705139</v>
      </c>
      <c r="R2186" s="3">
        <v>4700000</v>
      </c>
    </row>
    <row r="2187" spans="1:18" x14ac:dyDescent="0.25">
      <c r="A2187" s="1" t="s">
        <v>5424</v>
      </c>
      <c r="B2187" s="2">
        <v>39929</v>
      </c>
      <c r="C2187" s="1" t="s">
        <v>1</v>
      </c>
      <c r="D2187" s="1" t="s">
        <v>20</v>
      </c>
      <c r="E2187" s="1" t="s">
        <v>3</v>
      </c>
      <c r="F2187" s="1" t="s">
        <v>338</v>
      </c>
      <c r="G2187" s="1" t="s">
        <v>84</v>
      </c>
      <c r="H2187" s="1" t="s">
        <v>2865</v>
      </c>
      <c r="I2187" s="1" t="s">
        <v>5425</v>
      </c>
      <c r="J2187" s="1">
        <v>968</v>
      </c>
      <c r="K2187" s="1">
        <v>4270</v>
      </c>
      <c r="L2187" s="1">
        <v>50</v>
      </c>
      <c r="M2187" s="1">
        <v>0</v>
      </c>
      <c r="N2187" s="1">
        <v>7</v>
      </c>
      <c r="O2187" s="1">
        <v>41</v>
      </c>
      <c r="P2187" s="1">
        <v>118</v>
      </c>
      <c r="Q2187" s="9">
        <v>1089445</v>
      </c>
      <c r="R2187" s="3">
        <v>12500000</v>
      </c>
    </row>
    <row r="2188" spans="1:18" x14ac:dyDescent="0.25">
      <c r="A2188" s="1" t="s">
        <v>5971</v>
      </c>
      <c r="B2188" s="2">
        <v>40612</v>
      </c>
      <c r="C2188" s="1" t="s">
        <v>32</v>
      </c>
      <c r="D2188" s="1" t="s">
        <v>20</v>
      </c>
      <c r="E2188" s="1" t="s">
        <v>3</v>
      </c>
      <c r="F2188" s="1" t="s">
        <v>4</v>
      </c>
      <c r="G2188" s="1" t="s">
        <v>92</v>
      </c>
      <c r="H2188" s="1" t="s">
        <v>2865</v>
      </c>
      <c r="I2188" s="1" t="s">
        <v>5972</v>
      </c>
      <c r="J2188" s="1">
        <v>968</v>
      </c>
      <c r="K2188" s="1">
        <v>2046</v>
      </c>
      <c r="L2188" s="1">
        <v>32</v>
      </c>
      <c r="M2188" s="1">
        <v>0</v>
      </c>
      <c r="N2188" s="1">
        <v>5.6</v>
      </c>
      <c r="O2188" s="1">
        <v>66</v>
      </c>
      <c r="P2188" s="1">
        <v>82</v>
      </c>
      <c r="Q2188" s="9">
        <v>40557</v>
      </c>
      <c r="R2188" s="3">
        <v>60000</v>
      </c>
    </row>
    <row r="2189" spans="1:18" x14ac:dyDescent="0.25">
      <c r="A2189" s="1" t="s">
        <v>977</v>
      </c>
      <c r="B2189" s="2">
        <v>34184</v>
      </c>
      <c r="C2189" s="1" t="s">
        <v>32</v>
      </c>
      <c r="D2189" s="1" t="s">
        <v>40</v>
      </c>
      <c r="E2189" s="1" t="s">
        <v>3</v>
      </c>
      <c r="F2189" s="1" t="s">
        <v>4</v>
      </c>
      <c r="G2189" s="1" t="s">
        <v>132</v>
      </c>
      <c r="H2189" s="1" t="s">
        <v>978</v>
      </c>
      <c r="I2189" s="1" t="s">
        <v>225</v>
      </c>
      <c r="J2189" s="1">
        <v>967</v>
      </c>
      <c r="K2189" s="1">
        <v>2129</v>
      </c>
      <c r="L2189" s="1">
        <v>14000</v>
      </c>
      <c r="M2189" s="1">
        <v>19000</v>
      </c>
      <c r="N2189" s="1">
        <v>8.1</v>
      </c>
      <c r="O2189" s="1">
        <v>308</v>
      </c>
      <c r="P2189" s="1">
        <v>127</v>
      </c>
      <c r="Q2189" s="9">
        <v>356784000</v>
      </c>
      <c r="R2189" s="3">
        <v>63000000</v>
      </c>
    </row>
    <row r="2190" spans="1:18" x14ac:dyDescent="0.25">
      <c r="A2190" s="1" t="s">
        <v>442</v>
      </c>
      <c r="B2190" s="2">
        <v>30778</v>
      </c>
      <c r="C2190" s="1" t="s">
        <v>32</v>
      </c>
      <c r="D2190" s="1" t="s">
        <v>9</v>
      </c>
      <c r="E2190" s="1" t="s">
        <v>3</v>
      </c>
      <c r="F2190" s="1" t="s">
        <v>4</v>
      </c>
      <c r="G2190" s="1" t="s">
        <v>84</v>
      </c>
      <c r="H2190" s="1" t="s">
        <v>443</v>
      </c>
      <c r="I2190" s="1" t="s">
        <v>444</v>
      </c>
      <c r="J2190" s="1">
        <v>967</v>
      </c>
      <c r="K2190" s="1">
        <v>1962</v>
      </c>
      <c r="L2190" s="1">
        <v>71</v>
      </c>
      <c r="M2190" s="1">
        <v>0</v>
      </c>
      <c r="N2190" s="1">
        <v>6.5</v>
      </c>
      <c r="O2190" s="1">
        <v>60</v>
      </c>
      <c r="P2190" s="1">
        <v>107</v>
      </c>
      <c r="Q2190" s="9">
        <v>80000000</v>
      </c>
      <c r="R2190" s="3">
        <v>8200000</v>
      </c>
    </row>
    <row r="2191" spans="1:18" x14ac:dyDescent="0.25">
      <c r="A2191" s="1" t="s">
        <v>2702</v>
      </c>
      <c r="B2191" s="2">
        <v>37038</v>
      </c>
      <c r="C2191" s="1" t="s">
        <v>32</v>
      </c>
      <c r="D2191" s="1" t="s">
        <v>9</v>
      </c>
      <c r="E2191" s="1" t="s">
        <v>3</v>
      </c>
      <c r="F2191" s="1" t="s">
        <v>4</v>
      </c>
      <c r="G2191" s="1" t="s">
        <v>132</v>
      </c>
      <c r="H2191" s="1" t="s">
        <v>443</v>
      </c>
      <c r="I2191" s="1" t="s">
        <v>2703</v>
      </c>
      <c r="J2191" s="1">
        <v>967</v>
      </c>
      <c r="K2191" s="1">
        <v>3152</v>
      </c>
      <c r="L2191" s="1">
        <v>24</v>
      </c>
      <c r="M2191" s="1">
        <v>15000</v>
      </c>
      <c r="N2191" s="1">
        <v>7.6</v>
      </c>
      <c r="O2191" s="1">
        <v>129</v>
      </c>
      <c r="P2191" s="1">
        <v>132</v>
      </c>
      <c r="Q2191" s="9">
        <v>40270895</v>
      </c>
      <c r="R2191" s="3">
        <v>22000000</v>
      </c>
    </row>
    <row r="2192" spans="1:18" x14ac:dyDescent="0.25">
      <c r="A2192" s="1" t="s">
        <v>651</v>
      </c>
      <c r="B2192" s="2">
        <v>32284</v>
      </c>
      <c r="C2192" s="1" t="s">
        <v>32</v>
      </c>
      <c r="D2192" s="1" t="s">
        <v>9</v>
      </c>
      <c r="E2192" s="1" t="s">
        <v>3</v>
      </c>
      <c r="F2192" s="1" t="s">
        <v>4</v>
      </c>
      <c r="G2192" s="1" t="s">
        <v>92</v>
      </c>
      <c r="H2192" s="1" t="s">
        <v>443</v>
      </c>
      <c r="I2192" s="1" t="s">
        <v>652</v>
      </c>
      <c r="J2192" s="1">
        <v>967</v>
      </c>
      <c r="K2192" s="1">
        <v>3067</v>
      </c>
      <c r="L2192" s="1">
        <v>21</v>
      </c>
      <c r="M2192" s="1">
        <v>377</v>
      </c>
      <c r="N2192" s="1">
        <v>5.6</v>
      </c>
      <c r="O2192" s="1">
        <v>28</v>
      </c>
      <c r="P2192" s="1">
        <v>107</v>
      </c>
      <c r="Q2192" s="9">
        <v>16118077</v>
      </c>
      <c r="R2192" s="3">
        <v>25000000</v>
      </c>
    </row>
    <row r="2193" spans="1:18" x14ac:dyDescent="0.25">
      <c r="A2193" s="1" t="s">
        <v>5618</v>
      </c>
      <c r="B2193" s="2">
        <v>40322</v>
      </c>
      <c r="C2193" s="1" t="s">
        <v>32</v>
      </c>
      <c r="D2193" s="1" t="s">
        <v>9</v>
      </c>
      <c r="E2193" s="1" t="s">
        <v>3</v>
      </c>
      <c r="F2193" s="1" t="s">
        <v>4</v>
      </c>
      <c r="G2193" s="1" t="s">
        <v>132</v>
      </c>
      <c r="H2193" s="1" t="s">
        <v>443</v>
      </c>
      <c r="I2193" s="1" t="s">
        <v>2697</v>
      </c>
      <c r="J2193" s="1">
        <v>967</v>
      </c>
      <c r="K2193" s="1">
        <v>1582</v>
      </c>
      <c r="L2193" s="1">
        <v>263</v>
      </c>
      <c r="M2193" s="1">
        <v>0</v>
      </c>
      <c r="N2193" s="1">
        <v>7</v>
      </c>
      <c r="O2193" s="1">
        <v>248</v>
      </c>
      <c r="P2193" s="1">
        <v>91</v>
      </c>
      <c r="Q2193" s="9">
        <v>2221809</v>
      </c>
      <c r="R2193" s="3">
        <v>5000000</v>
      </c>
    </row>
    <row r="2194" spans="1:18" x14ac:dyDescent="0.25">
      <c r="A2194" s="1" t="s">
        <v>6784</v>
      </c>
      <c r="B2194" s="2">
        <v>41927</v>
      </c>
      <c r="C2194" s="1" t="s">
        <v>32</v>
      </c>
      <c r="D2194" s="1" t="s">
        <v>20</v>
      </c>
      <c r="E2194" s="1" t="s">
        <v>3</v>
      </c>
      <c r="F2194" s="1" t="s">
        <v>4</v>
      </c>
      <c r="G2194" s="1" t="s">
        <v>132</v>
      </c>
      <c r="H2194" s="1" t="s">
        <v>3239</v>
      </c>
      <c r="I2194" s="1" t="s">
        <v>2961</v>
      </c>
      <c r="J2194" s="1">
        <v>966</v>
      </c>
      <c r="K2194" s="1">
        <v>4830</v>
      </c>
      <c r="L2194" s="1">
        <v>167</v>
      </c>
      <c r="M2194" s="1">
        <v>3000</v>
      </c>
      <c r="N2194" s="1">
        <v>5.7</v>
      </c>
      <c r="O2194" s="1">
        <v>52</v>
      </c>
      <c r="P2194" s="1">
        <v>106</v>
      </c>
      <c r="Q2194" s="9">
        <v>65182182</v>
      </c>
      <c r="R2194" s="3">
        <v>24000000</v>
      </c>
    </row>
    <row r="2195" spans="1:18" x14ac:dyDescent="0.25">
      <c r="A2195" s="1" t="s">
        <v>3238</v>
      </c>
      <c r="B2195" s="2">
        <v>37417</v>
      </c>
      <c r="C2195" s="1" t="s">
        <v>32</v>
      </c>
      <c r="D2195" s="1" t="s">
        <v>77</v>
      </c>
      <c r="E2195" s="1" t="s">
        <v>3</v>
      </c>
      <c r="F2195" s="1" t="s">
        <v>4</v>
      </c>
      <c r="G2195" s="1" t="s">
        <v>132</v>
      </c>
      <c r="H2195" s="1" t="s">
        <v>3239</v>
      </c>
      <c r="I2195" s="1" t="s">
        <v>3240</v>
      </c>
      <c r="J2195" s="1">
        <v>966</v>
      </c>
      <c r="K2195" s="1">
        <v>2018</v>
      </c>
      <c r="L2195" s="1">
        <v>11</v>
      </c>
      <c r="M2195" s="1">
        <v>797</v>
      </c>
      <c r="N2195" s="1">
        <v>5.3</v>
      </c>
      <c r="O2195" s="1">
        <v>81</v>
      </c>
      <c r="P2195" s="1">
        <v>98</v>
      </c>
      <c r="Q2195" s="9">
        <v>50189179</v>
      </c>
      <c r="R2195" s="3">
        <v>60000000</v>
      </c>
    </row>
    <row r="2196" spans="1:18" x14ac:dyDescent="0.25">
      <c r="A2196" s="1" t="s">
        <v>5825</v>
      </c>
      <c r="B2196" s="2">
        <v>40886</v>
      </c>
      <c r="C2196" s="1" t="s">
        <v>32</v>
      </c>
      <c r="D2196" s="1" t="s">
        <v>20</v>
      </c>
      <c r="E2196" s="1" t="s">
        <v>3</v>
      </c>
      <c r="F2196" s="1" t="s">
        <v>4</v>
      </c>
      <c r="G2196" s="1" t="s">
        <v>92</v>
      </c>
      <c r="H2196" s="1" t="s">
        <v>4765</v>
      </c>
      <c r="I2196" s="1" t="s">
        <v>1375</v>
      </c>
      <c r="J2196" s="1">
        <v>966</v>
      </c>
      <c r="K2196" s="1">
        <v>3393</v>
      </c>
      <c r="L2196" s="1">
        <v>101</v>
      </c>
      <c r="M2196" s="1">
        <v>10000</v>
      </c>
      <c r="N2196" s="1">
        <v>5.9</v>
      </c>
      <c r="O2196" s="1">
        <v>237</v>
      </c>
      <c r="P2196" s="1">
        <v>111</v>
      </c>
      <c r="Q2196" s="9">
        <v>45045037</v>
      </c>
      <c r="R2196" s="3">
        <v>36000000</v>
      </c>
    </row>
    <row r="2197" spans="1:18" x14ac:dyDescent="0.25">
      <c r="A2197" s="1" t="s">
        <v>5354</v>
      </c>
      <c r="B2197" s="2">
        <v>40141</v>
      </c>
      <c r="C2197" s="1" t="s">
        <v>32</v>
      </c>
      <c r="D2197" s="1" t="s">
        <v>20</v>
      </c>
      <c r="E2197" s="1" t="s">
        <v>3</v>
      </c>
      <c r="F2197" s="1" t="s">
        <v>4</v>
      </c>
      <c r="G2197" s="1" t="s">
        <v>92</v>
      </c>
      <c r="H2197" s="1" t="s">
        <v>4765</v>
      </c>
      <c r="I2197" s="1" t="s">
        <v>5355</v>
      </c>
      <c r="J2197" s="1">
        <v>966</v>
      </c>
      <c r="K2197" s="1">
        <v>2661</v>
      </c>
      <c r="L2197" s="1">
        <v>34</v>
      </c>
      <c r="M2197" s="1">
        <v>0</v>
      </c>
      <c r="N2197" s="1">
        <v>6.4</v>
      </c>
      <c r="O2197" s="1">
        <v>116</v>
      </c>
      <c r="P2197" s="1">
        <v>90</v>
      </c>
      <c r="Q2197" s="9">
        <v>4360548</v>
      </c>
      <c r="R2197" s="3">
        <v>15000000</v>
      </c>
    </row>
    <row r="2198" spans="1:18" x14ac:dyDescent="0.25">
      <c r="A2198" s="1" t="s">
        <v>4764</v>
      </c>
      <c r="B2198" s="2">
        <v>39259</v>
      </c>
      <c r="C2198" s="1" t="s">
        <v>32</v>
      </c>
      <c r="D2198" s="1" t="s">
        <v>20</v>
      </c>
      <c r="E2198" s="1" t="s">
        <v>3</v>
      </c>
      <c r="F2198" s="1" t="s">
        <v>4</v>
      </c>
      <c r="G2198" s="1" t="s">
        <v>92</v>
      </c>
      <c r="H2198" s="1" t="s">
        <v>4765</v>
      </c>
      <c r="I2198" s="1" t="s">
        <v>4766</v>
      </c>
      <c r="J2198" s="1">
        <v>966</v>
      </c>
      <c r="K2198" s="1">
        <v>3307</v>
      </c>
      <c r="L2198" s="1">
        <v>0</v>
      </c>
      <c r="M2198" s="1">
        <v>319</v>
      </c>
      <c r="N2198" s="1">
        <v>5.3</v>
      </c>
      <c r="O2198" s="1">
        <v>51</v>
      </c>
      <c r="P2198" s="1">
        <v>93</v>
      </c>
      <c r="Q2198" s="9">
        <v>900926</v>
      </c>
      <c r="R2198" s="3">
        <v>10000000</v>
      </c>
    </row>
    <row r="2199" spans="1:18" x14ac:dyDescent="0.25">
      <c r="A2199" s="1" t="s">
        <v>2880</v>
      </c>
      <c r="B2199" s="2">
        <v>36935</v>
      </c>
      <c r="C2199" s="1" t="s">
        <v>32</v>
      </c>
      <c r="D2199" s="1" t="s">
        <v>77</v>
      </c>
      <c r="E2199" s="1" t="s">
        <v>3</v>
      </c>
      <c r="F2199" s="1" t="s">
        <v>11</v>
      </c>
      <c r="G2199" s="1" t="s">
        <v>132</v>
      </c>
      <c r="H2199" s="1" t="s">
        <v>162</v>
      </c>
      <c r="I2199" s="1" t="s">
        <v>1152</v>
      </c>
      <c r="J2199" s="1">
        <v>964</v>
      </c>
      <c r="K2199" s="1">
        <v>2888</v>
      </c>
      <c r="L2199" s="1">
        <v>0</v>
      </c>
      <c r="M2199" s="1">
        <v>299</v>
      </c>
      <c r="N2199" s="1">
        <v>4.7</v>
      </c>
      <c r="O2199" s="1">
        <v>107</v>
      </c>
      <c r="P2199" s="1">
        <v>104</v>
      </c>
      <c r="Q2199" s="9">
        <v>27053815</v>
      </c>
      <c r="R2199" s="3">
        <v>40000000</v>
      </c>
    </row>
    <row r="2200" spans="1:18" x14ac:dyDescent="0.25">
      <c r="A2200" s="1" t="s">
        <v>6073</v>
      </c>
      <c r="B2200" s="2">
        <v>41062</v>
      </c>
      <c r="C2200" s="1" t="s">
        <v>32</v>
      </c>
      <c r="D2200" s="1" t="s">
        <v>9</v>
      </c>
      <c r="E2200" s="1" t="s">
        <v>3</v>
      </c>
      <c r="F2200" s="1" t="s">
        <v>4</v>
      </c>
      <c r="G2200" s="1" t="s">
        <v>132</v>
      </c>
      <c r="H2200" s="1" t="s">
        <v>5232</v>
      </c>
      <c r="I2200" s="1" t="s">
        <v>6074</v>
      </c>
      <c r="J2200" s="1">
        <v>963</v>
      </c>
      <c r="K2200" s="1">
        <v>2054</v>
      </c>
      <c r="L2200" s="1">
        <v>128</v>
      </c>
      <c r="M2200" s="1">
        <v>32000</v>
      </c>
      <c r="N2200" s="1">
        <v>7.1</v>
      </c>
      <c r="O2200" s="1">
        <v>414</v>
      </c>
      <c r="P2200" s="1">
        <v>89</v>
      </c>
      <c r="Q2200" s="9">
        <v>64572496</v>
      </c>
      <c r="R2200" s="3">
        <v>12000000</v>
      </c>
    </row>
    <row r="2201" spans="1:18" x14ac:dyDescent="0.25">
      <c r="A2201" s="1" t="s">
        <v>6861</v>
      </c>
      <c r="B2201" s="2">
        <v>42187</v>
      </c>
      <c r="C2201" s="1" t="s">
        <v>32</v>
      </c>
      <c r="D2201" s="1" t="s">
        <v>40</v>
      </c>
      <c r="E2201" s="1" t="s">
        <v>3</v>
      </c>
      <c r="F2201" s="1" t="s">
        <v>83</v>
      </c>
      <c r="G2201" s="1" t="s">
        <v>132</v>
      </c>
      <c r="H2201" s="1" t="s">
        <v>5232</v>
      </c>
      <c r="I2201" s="1" t="s">
        <v>6080</v>
      </c>
      <c r="J2201" s="1">
        <v>963</v>
      </c>
      <c r="K2201" s="1">
        <v>2131</v>
      </c>
      <c r="L2201" s="1">
        <v>175</v>
      </c>
      <c r="M2201" s="1">
        <v>40000</v>
      </c>
      <c r="N2201" s="1">
        <v>7.1</v>
      </c>
      <c r="O2201" s="1">
        <v>361</v>
      </c>
      <c r="P2201" s="1">
        <v>121</v>
      </c>
      <c r="Q2201" s="9">
        <v>43247140</v>
      </c>
      <c r="R2201" s="3">
        <v>55000000</v>
      </c>
    </row>
    <row r="2202" spans="1:18" x14ac:dyDescent="0.25">
      <c r="A2202" s="1" t="s">
        <v>5234</v>
      </c>
      <c r="B2202" s="2">
        <v>39960</v>
      </c>
      <c r="C2202" s="1" t="s">
        <v>32</v>
      </c>
      <c r="D2202" s="1" t="s">
        <v>20</v>
      </c>
      <c r="E2202" s="1" t="s">
        <v>3</v>
      </c>
      <c r="F2202" s="1" t="s">
        <v>4</v>
      </c>
      <c r="G2202" s="1" t="s">
        <v>132</v>
      </c>
      <c r="H2202" s="1" t="s">
        <v>5232</v>
      </c>
      <c r="I2202" s="1" t="s">
        <v>3252</v>
      </c>
      <c r="J2202" s="1">
        <v>963</v>
      </c>
      <c r="K2202" s="1">
        <v>3150</v>
      </c>
      <c r="L2202" s="1">
        <v>30</v>
      </c>
      <c r="M2202" s="1">
        <v>0</v>
      </c>
      <c r="N2202" s="1">
        <v>4.7</v>
      </c>
      <c r="O2202" s="1">
        <v>133</v>
      </c>
      <c r="P2202" s="1">
        <v>103</v>
      </c>
      <c r="Q2202" s="9">
        <v>29580087</v>
      </c>
      <c r="R2202" s="3">
        <v>58000000</v>
      </c>
    </row>
    <row r="2203" spans="1:18" x14ac:dyDescent="0.25">
      <c r="A2203" s="1" t="s">
        <v>5928</v>
      </c>
      <c r="B2203" s="2">
        <v>40622</v>
      </c>
      <c r="C2203" s="1" t="s">
        <v>32</v>
      </c>
      <c r="D2203" s="1" t="s">
        <v>91</v>
      </c>
      <c r="E2203" s="1" t="s">
        <v>3</v>
      </c>
      <c r="F2203" s="1" t="s">
        <v>4</v>
      </c>
      <c r="G2203" s="1" t="s">
        <v>132</v>
      </c>
      <c r="H2203" s="1" t="s">
        <v>5929</v>
      </c>
      <c r="I2203" s="1" t="s">
        <v>3317</v>
      </c>
      <c r="J2203" s="1">
        <v>963</v>
      </c>
      <c r="K2203" s="1">
        <v>4952</v>
      </c>
      <c r="L2203" s="1">
        <v>160</v>
      </c>
      <c r="M2203" s="1">
        <v>0</v>
      </c>
      <c r="N2203" s="1">
        <v>4</v>
      </c>
      <c r="O2203" s="1">
        <v>231</v>
      </c>
      <c r="P2203" s="1">
        <v>90</v>
      </c>
      <c r="Q2203" s="9">
        <v>18860403</v>
      </c>
      <c r="R2203" s="3">
        <v>25000000</v>
      </c>
    </row>
    <row r="2204" spans="1:18" x14ac:dyDescent="0.25">
      <c r="A2204" s="1" t="s">
        <v>4716</v>
      </c>
      <c r="B2204" s="2">
        <v>39240</v>
      </c>
      <c r="C2204" s="1" t="s">
        <v>32</v>
      </c>
      <c r="D2204" s="1" t="s">
        <v>33</v>
      </c>
      <c r="E2204" s="1" t="s">
        <v>160</v>
      </c>
      <c r="F2204" s="1" t="s">
        <v>161</v>
      </c>
      <c r="G2204" s="1" t="s">
        <v>132</v>
      </c>
      <c r="H2204" s="1" t="s">
        <v>162</v>
      </c>
      <c r="I2204" s="1" t="s">
        <v>4717</v>
      </c>
      <c r="J2204" s="1">
        <v>963</v>
      </c>
      <c r="K2204" s="1">
        <v>1754</v>
      </c>
      <c r="L2204" s="1">
        <v>10</v>
      </c>
      <c r="M2204" s="1">
        <v>14000</v>
      </c>
      <c r="N2204" s="1">
        <v>8</v>
      </c>
      <c r="O2204" s="1">
        <v>242</v>
      </c>
      <c r="P2204" s="1">
        <v>89</v>
      </c>
      <c r="Q2204" s="9">
        <v>4443403</v>
      </c>
      <c r="R2204" s="3">
        <v>7300000</v>
      </c>
    </row>
    <row r="2205" spans="1:18" x14ac:dyDescent="0.25">
      <c r="A2205" s="1" t="s">
        <v>2330</v>
      </c>
      <c r="B2205" s="2">
        <v>36636</v>
      </c>
      <c r="C2205" s="1" t="s">
        <v>32</v>
      </c>
      <c r="D2205" s="1" t="s">
        <v>2</v>
      </c>
      <c r="E2205" s="1" t="s">
        <v>3</v>
      </c>
      <c r="F2205" s="1" t="s">
        <v>1623</v>
      </c>
      <c r="G2205" s="1" t="s">
        <v>92</v>
      </c>
      <c r="H2205" s="1" t="s">
        <v>162</v>
      </c>
      <c r="I2205" s="1" t="s">
        <v>2331</v>
      </c>
      <c r="J2205" s="1">
        <v>963</v>
      </c>
      <c r="K2205" s="1">
        <v>2894</v>
      </c>
      <c r="L2205" s="1">
        <v>3000</v>
      </c>
      <c r="M2205" s="1">
        <v>0</v>
      </c>
      <c r="N2205" s="1">
        <v>8</v>
      </c>
      <c r="O2205" s="1">
        <v>177</v>
      </c>
      <c r="P2205" s="1">
        <v>140</v>
      </c>
      <c r="Q2205" s="9">
        <v>4157491</v>
      </c>
      <c r="R2205" s="3">
        <v>12800000</v>
      </c>
    </row>
    <row r="2206" spans="1:18" x14ac:dyDescent="0.25">
      <c r="A2206" s="1" t="s">
        <v>2932</v>
      </c>
      <c r="B2206" s="2">
        <v>37378</v>
      </c>
      <c r="C2206" s="1" t="s">
        <v>32</v>
      </c>
      <c r="D2206" s="1" t="s">
        <v>20</v>
      </c>
      <c r="E2206" s="1" t="s">
        <v>160</v>
      </c>
      <c r="F2206" s="1" t="s">
        <v>161</v>
      </c>
      <c r="G2206" s="1" t="s">
        <v>92</v>
      </c>
      <c r="H2206" s="1" t="s">
        <v>162</v>
      </c>
      <c r="I2206" s="1" t="s">
        <v>2933</v>
      </c>
      <c r="J2206" s="1">
        <v>963</v>
      </c>
      <c r="K2206" s="1">
        <v>3543</v>
      </c>
      <c r="L2206" s="1">
        <v>341</v>
      </c>
      <c r="M2206" s="1">
        <v>0</v>
      </c>
      <c r="N2206" s="1">
        <v>7.1</v>
      </c>
      <c r="O2206" s="1">
        <v>128</v>
      </c>
      <c r="P2206" s="1">
        <v>111</v>
      </c>
      <c r="Q2206" s="9">
        <v>3076425</v>
      </c>
      <c r="R2206" s="3">
        <v>8000000</v>
      </c>
    </row>
    <row r="2207" spans="1:18" x14ac:dyDescent="0.25">
      <c r="A2207" s="1" t="s">
        <v>248</v>
      </c>
      <c r="B2207" s="2">
        <v>28273</v>
      </c>
      <c r="C2207" s="1" t="s">
        <v>32</v>
      </c>
      <c r="D2207" s="1" t="s">
        <v>40</v>
      </c>
      <c r="E2207" s="1" t="s">
        <v>3</v>
      </c>
      <c r="F2207" s="1" t="s">
        <v>83</v>
      </c>
      <c r="G2207" s="1" t="s">
        <v>84</v>
      </c>
      <c r="H2207" s="1" t="s">
        <v>162</v>
      </c>
      <c r="I2207" s="1" t="s">
        <v>249</v>
      </c>
      <c r="J2207" s="1">
        <v>963</v>
      </c>
      <c r="K2207" s="1">
        <v>2209</v>
      </c>
      <c r="L2207" s="1">
        <v>6</v>
      </c>
      <c r="M2207" s="1">
        <v>122</v>
      </c>
      <c r="N2207" s="1">
        <v>6.3</v>
      </c>
      <c r="O2207" s="1">
        <v>6</v>
      </c>
      <c r="P2207" s="1">
        <v>107</v>
      </c>
      <c r="Q2207" s="9">
        <v>1000000</v>
      </c>
      <c r="R2207" s="3">
        <v>9000000</v>
      </c>
    </row>
    <row r="2208" spans="1:18" x14ac:dyDescent="0.25">
      <c r="A2208" s="1" t="s">
        <v>5231</v>
      </c>
      <c r="B2208" s="2">
        <v>40009</v>
      </c>
      <c r="C2208" s="1" t="s">
        <v>32</v>
      </c>
      <c r="D2208" s="1" t="s">
        <v>20</v>
      </c>
      <c r="E2208" s="1" t="s">
        <v>3</v>
      </c>
      <c r="F2208" s="1" t="s">
        <v>338</v>
      </c>
      <c r="G2208" s="1" t="s">
        <v>92</v>
      </c>
      <c r="H2208" s="1" t="s">
        <v>5232</v>
      </c>
      <c r="I2208" s="1" t="s">
        <v>5233</v>
      </c>
      <c r="J2208" s="1">
        <v>963</v>
      </c>
      <c r="K2208" s="1">
        <v>2658</v>
      </c>
      <c r="L2208" s="1">
        <v>89</v>
      </c>
      <c r="M2208" s="1">
        <v>0</v>
      </c>
      <c r="N2208" s="1">
        <v>6.8</v>
      </c>
      <c r="O2208" s="1">
        <v>78</v>
      </c>
      <c r="P2208" s="1">
        <v>95</v>
      </c>
      <c r="Q2208" s="9">
        <v>37606</v>
      </c>
      <c r="R2208" s="3">
        <v>3500000</v>
      </c>
    </row>
    <row r="2209" spans="1:18" x14ac:dyDescent="0.25">
      <c r="A2209" s="1" t="s">
        <v>159</v>
      </c>
      <c r="B2209" s="2">
        <v>25489</v>
      </c>
      <c r="C2209" s="1" t="s">
        <v>32</v>
      </c>
      <c r="D2209" s="1" t="s">
        <v>2</v>
      </c>
      <c r="E2209" s="1" t="s">
        <v>160</v>
      </c>
      <c r="F2209" s="1" t="s">
        <v>161</v>
      </c>
      <c r="G2209" s="1" t="s">
        <v>92</v>
      </c>
      <c r="H2209" s="1" t="s">
        <v>162</v>
      </c>
      <c r="I2209" s="1" t="s">
        <v>163</v>
      </c>
      <c r="J2209" s="1">
        <v>963</v>
      </c>
      <c r="K2209" s="1">
        <v>1694</v>
      </c>
      <c r="L2209" s="1">
        <v>0</v>
      </c>
      <c r="M2209" s="1">
        <v>278</v>
      </c>
      <c r="N2209" s="1">
        <v>7.2</v>
      </c>
      <c r="O2209" s="1">
        <v>35</v>
      </c>
      <c r="P2209" s="1">
        <v>123</v>
      </c>
      <c r="Q2209" s="9">
        <v>26893</v>
      </c>
      <c r="R2209" s="3">
        <v>1600000</v>
      </c>
    </row>
    <row r="2210" spans="1:18" x14ac:dyDescent="0.25">
      <c r="A2210" s="1" t="s">
        <v>5641</v>
      </c>
      <c r="B2210" s="2">
        <v>40401</v>
      </c>
      <c r="C2210" s="1" t="s">
        <v>32</v>
      </c>
      <c r="D2210" s="1" t="s">
        <v>20</v>
      </c>
      <c r="E2210" s="1" t="s">
        <v>3</v>
      </c>
      <c r="F2210" s="1" t="s">
        <v>4</v>
      </c>
      <c r="G2210" s="1" t="s">
        <v>92</v>
      </c>
      <c r="H2210" s="1" t="s">
        <v>2860</v>
      </c>
      <c r="I2210" s="1" t="s">
        <v>5642</v>
      </c>
      <c r="J2210" s="1">
        <v>962</v>
      </c>
      <c r="K2210" s="1">
        <v>4555</v>
      </c>
      <c r="L2210" s="1">
        <v>127</v>
      </c>
      <c r="M2210" s="1">
        <v>0</v>
      </c>
      <c r="N2210" s="1">
        <v>4.3</v>
      </c>
      <c r="O2210" s="1">
        <v>221</v>
      </c>
      <c r="P2210" s="1">
        <v>146</v>
      </c>
      <c r="Q2210" s="9">
        <v>95328937</v>
      </c>
      <c r="R2210" s="3">
        <v>100000000</v>
      </c>
    </row>
    <row r="2211" spans="1:18" x14ac:dyDescent="0.25">
      <c r="A2211" s="1" t="s">
        <v>3021</v>
      </c>
      <c r="B2211" s="2">
        <v>37530</v>
      </c>
      <c r="C2211" s="1" t="s">
        <v>32</v>
      </c>
      <c r="D2211" s="1" t="s">
        <v>20</v>
      </c>
      <c r="E2211" s="1" t="s">
        <v>3</v>
      </c>
      <c r="F2211" s="1" t="s">
        <v>4</v>
      </c>
      <c r="G2211" s="1" t="s">
        <v>132</v>
      </c>
      <c r="H2211" s="1" t="s">
        <v>1589</v>
      </c>
      <c r="I2211" s="1" t="s">
        <v>3022</v>
      </c>
      <c r="J2211" s="1">
        <v>962</v>
      </c>
      <c r="K2211" s="1">
        <v>2390</v>
      </c>
      <c r="L2211" s="1">
        <v>30</v>
      </c>
      <c r="M2211" s="1">
        <v>2000</v>
      </c>
      <c r="N2211" s="1">
        <v>5.7</v>
      </c>
      <c r="O2211" s="1">
        <v>64</v>
      </c>
      <c r="P2211" s="1">
        <v>118</v>
      </c>
      <c r="Q2211" s="9">
        <v>56398162</v>
      </c>
      <c r="R2211" s="3">
        <v>20000000</v>
      </c>
    </row>
    <row r="2212" spans="1:18" x14ac:dyDescent="0.25">
      <c r="A2212" s="1" t="s">
        <v>2859</v>
      </c>
      <c r="B2212" s="2">
        <v>36979</v>
      </c>
      <c r="C2212" s="1" t="s">
        <v>32</v>
      </c>
      <c r="D2212" s="1" t="s">
        <v>2</v>
      </c>
      <c r="E2212" s="1" t="s">
        <v>3</v>
      </c>
      <c r="F2212" s="1" t="s">
        <v>4</v>
      </c>
      <c r="G2212" s="1" t="s">
        <v>132</v>
      </c>
      <c r="H2212" s="1" t="s">
        <v>2860</v>
      </c>
      <c r="I2212" s="1" t="s">
        <v>2861</v>
      </c>
      <c r="J2212" s="1">
        <v>962</v>
      </c>
      <c r="K2212" s="1">
        <v>4239</v>
      </c>
      <c r="L2212" s="1">
        <v>12</v>
      </c>
      <c r="M2212" s="1">
        <v>804</v>
      </c>
      <c r="N2212" s="1">
        <v>5.8</v>
      </c>
      <c r="O2212" s="1">
        <v>95</v>
      </c>
      <c r="P2212" s="1">
        <v>106</v>
      </c>
      <c r="Q2212" s="9">
        <v>17951431</v>
      </c>
      <c r="R2212" s="3">
        <v>30000000</v>
      </c>
    </row>
    <row r="2213" spans="1:18" x14ac:dyDescent="0.25">
      <c r="A2213" s="1" t="s">
        <v>1588</v>
      </c>
      <c r="B2213" s="2">
        <v>35477</v>
      </c>
      <c r="C2213" s="1" t="s">
        <v>32</v>
      </c>
      <c r="D2213" s="1" t="s">
        <v>9</v>
      </c>
      <c r="E2213" s="1" t="s">
        <v>3</v>
      </c>
      <c r="F2213" s="1" t="s">
        <v>4</v>
      </c>
      <c r="G2213" s="1" t="s">
        <v>92</v>
      </c>
      <c r="H2213" s="1" t="s">
        <v>1589</v>
      </c>
      <c r="I2213" s="1" t="s">
        <v>1590</v>
      </c>
      <c r="J2213" s="1">
        <v>962</v>
      </c>
      <c r="K2213" s="1">
        <v>3871</v>
      </c>
      <c r="L2213" s="1">
        <v>28</v>
      </c>
      <c r="M2213" s="1">
        <v>1000</v>
      </c>
      <c r="N2213" s="1">
        <v>7.4</v>
      </c>
      <c r="O2213" s="1">
        <v>16</v>
      </c>
      <c r="P2213" s="1">
        <v>104</v>
      </c>
      <c r="Q2213" s="9">
        <v>12514138</v>
      </c>
      <c r="R2213" s="3">
        <v>10000000</v>
      </c>
    </row>
    <row r="2214" spans="1:18" x14ac:dyDescent="0.25">
      <c r="A2214" s="1" t="s">
        <v>6109</v>
      </c>
      <c r="B2214" s="2">
        <v>41206</v>
      </c>
      <c r="C2214" s="1" t="s">
        <v>32</v>
      </c>
      <c r="D2214" s="1" t="s">
        <v>40</v>
      </c>
      <c r="E2214" s="1" t="s">
        <v>3</v>
      </c>
      <c r="F2214" s="1" t="s">
        <v>4</v>
      </c>
      <c r="G2214" s="1" t="s">
        <v>132</v>
      </c>
      <c r="H2214" s="1" t="s">
        <v>6110</v>
      </c>
      <c r="I2214" s="1" t="s">
        <v>6111</v>
      </c>
      <c r="J2214" s="1">
        <v>962</v>
      </c>
      <c r="K2214" s="1">
        <v>3715</v>
      </c>
      <c r="L2214" s="1">
        <v>90</v>
      </c>
      <c r="M2214" s="1">
        <v>0</v>
      </c>
      <c r="N2214" s="1">
        <v>5.4</v>
      </c>
      <c r="O2214" s="1">
        <v>77</v>
      </c>
      <c r="P2214" s="1">
        <v>86</v>
      </c>
      <c r="Q2214" s="9">
        <v>9402410</v>
      </c>
      <c r="R2214" s="3">
        <v>14000000</v>
      </c>
    </row>
    <row r="2215" spans="1:18" x14ac:dyDescent="0.25">
      <c r="A2215" s="1" t="s">
        <v>4952</v>
      </c>
      <c r="B2215" s="2">
        <v>39456</v>
      </c>
      <c r="C2215" s="1" t="s">
        <v>32</v>
      </c>
      <c r="D2215" s="1" t="s">
        <v>9</v>
      </c>
      <c r="E2215" s="1" t="s">
        <v>3</v>
      </c>
      <c r="F2215" s="1" t="s">
        <v>83</v>
      </c>
      <c r="G2215" s="1" t="s">
        <v>132</v>
      </c>
      <c r="H2215" s="1" t="s">
        <v>4953</v>
      </c>
      <c r="I2215" s="1" t="s">
        <v>858</v>
      </c>
      <c r="J2215" s="1">
        <v>962</v>
      </c>
      <c r="K2215" s="1">
        <v>1591</v>
      </c>
      <c r="L2215" s="1">
        <v>0</v>
      </c>
      <c r="M2215" s="1">
        <v>0</v>
      </c>
      <c r="N2215" s="1">
        <v>6.8</v>
      </c>
      <c r="O2215" s="1">
        <v>160</v>
      </c>
      <c r="P2215" s="1">
        <v>107</v>
      </c>
      <c r="Q2215" s="9">
        <v>1186957</v>
      </c>
      <c r="R2215" s="3">
        <v>25000000</v>
      </c>
    </row>
    <row r="2216" spans="1:18" x14ac:dyDescent="0.25">
      <c r="A2216" s="1" t="s">
        <v>3293</v>
      </c>
      <c r="B2216" s="2">
        <v>37953</v>
      </c>
      <c r="C2216" s="1" t="s">
        <v>32</v>
      </c>
      <c r="D2216" s="1" t="s">
        <v>77</v>
      </c>
      <c r="E2216" s="1" t="s">
        <v>3</v>
      </c>
      <c r="F2216" s="1" t="s">
        <v>4</v>
      </c>
      <c r="G2216" s="1" t="s">
        <v>132</v>
      </c>
      <c r="H2216" s="1" t="s">
        <v>3147</v>
      </c>
      <c r="I2216" s="1" t="s">
        <v>3294</v>
      </c>
      <c r="J2216" s="1">
        <v>961</v>
      </c>
      <c r="K2216" s="1">
        <v>2422</v>
      </c>
      <c r="L2216" s="1">
        <v>13</v>
      </c>
      <c r="M2216" s="1">
        <v>846</v>
      </c>
      <c r="N2216" s="1">
        <v>5.5</v>
      </c>
      <c r="O2216" s="1">
        <v>127</v>
      </c>
      <c r="P2216" s="1">
        <v>104</v>
      </c>
      <c r="Q2216" s="9">
        <v>23020488</v>
      </c>
      <c r="R2216" s="3">
        <v>52000000</v>
      </c>
    </row>
    <row r="2217" spans="1:18" x14ac:dyDescent="0.25">
      <c r="A2217" s="1" t="s">
        <v>1398</v>
      </c>
      <c r="B2217" s="2">
        <v>35132</v>
      </c>
      <c r="C2217" s="1" t="s">
        <v>32</v>
      </c>
      <c r="D2217" s="1" t="s">
        <v>2</v>
      </c>
      <c r="E2217" s="1" t="s">
        <v>3</v>
      </c>
      <c r="F2217" s="1" t="s">
        <v>4</v>
      </c>
      <c r="G2217" s="1" t="s">
        <v>92</v>
      </c>
      <c r="H2217" s="1" t="s">
        <v>1399</v>
      </c>
      <c r="I2217" s="1" t="s">
        <v>456</v>
      </c>
      <c r="J2217" s="1">
        <v>960</v>
      </c>
      <c r="K2217" s="1">
        <v>3667</v>
      </c>
      <c r="L2217" s="1">
        <v>2000</v>
      </c>
      <c r="M2217" s="1">
        <v>1000</v>
      </c>
      <c r="N2217" s="1">
        <v>6.6</v>
      </c>
      <c r="O2217" s="1">
        <v>79</v>
      </c>
      <c r="P2217" s="1">
        <v>139</v>
      </c>
      <c r="Q2217" s="9">
        <v>136448821</v>
      </c>
      <c r="R2217" s="3">
        <v>80000000</v>
      </c>
    </row>
    <row r="2218" spans="1:18" x14ac:dyDescent="0.25">
      <c r="A2218" s="1" t="s">
        <v>4485</v>
      </c>
      <c r="B2218" s="2">
        <v>38778</v>
      </c>
      <c r="C2218" s="1" t="s">
        <v>32</v>
      </c>
      <c r="D2218" s="1" t="s">
        <v>77</v>
      </c>
      <c r="E2218" s="1" t="s">
        <v>3</v>
      </c>
      <c r="F2218" s="1" t="s">
        <v>4</v>
      </c>
      <c r="G2218" s="1" t="s">
        <v>132</v>
      </c>
      <c r="H2218" s="1" t="s">
        <v>3504</v>
      </c>
      <c r="I2218" s="1" t="s">
        <v>609</v>
      </c>
      <c r="J2218" s="1">
        <v>960</v>
      </c>
      <c r="K2218" s="1">
        <v>3261</v>
      </c>
      <c r="L2218" s="1">
        <v>212</v>
      </c>
      <c r="M2218" s="1">
        <v>3000</v>
      </c>
      <c r="N2218" s="1">
        <v>5.3</v>
      </c>
      <c r="O2218" s="1">
        <v>120</v>
      </c>
      <c r="P2218" s="1">
        <v>97</v>
      </c>
      <c r="Q2218" s="9">
        <v>23292105</v>
      </c>
      <c r="R2218" s="3">
        <v>20000000</v>
      </c>
    </row>
    <row r="2219" spans="1:18" x14ac:dyDescent="0.25">
      <c r="A2219" s="1" t="s">
        <v>5090</v>
      </c>
      <c r="B2219" s="2">
        <v>39463</v>
      </c>
      <c r="C2219" s="1" t="s">
        <v>32</v>
      </c>
      <c r="D2219" s="1" t="s">
        <v>91</v>
      </c>
      <c r="E2219" s="1" t="s">
        <v>3</v>
      </c>
      <c r="F2219" s="1" t="s">
        <v>4</v>
      </c>
      <c r="G2219" s="1" t="s">
        <v>92</v>
      </c>
      <c r="H2219" s="1" t="s">
        <v>3504</v>
      </c>
      <c r="I2219" s="1" t="s">
        <v>5091</v>
      </c>
      <c r="J2219" s="1">
        <v>960</v>
      </c>
      <c r="K2219" s="1">
        <v>1749</v>
      </c>
      <c r="L2219" s="1">
        <v>27</v>
      </c>
      <c r="M2219" s="1">
        <v>0</v>
      </c>
      <c r="N2219" s="1">
        <v>5.9</v>
      </c>
      <c r="O2219" s="1">
        <v>233</v>
      </c>
      <c r="P2219" s="1">
        <v>93</v>
      </c>
      <c r="Q2219" s="9">
        <v>17427926</v>
      </c>
      <c r="R2219" s="3">
        <v>8000000</v>
      </c>
    </row>
    <row r="2220" spans="1:18" x14ac:dyDescent="0.25">
      <c r="A2220" s="1" t="s">
        <v>3146</v>
      </c>
      <c r="B2220" s="2">
        <v>37311</v>
      </c>
      <c r="C2220" s="1" t="s">
        <v>32</v>
      </c>
      <c r="D2220" s="1" t="s">
        <v>20</v>
      </c>
      <c r="E2220" s="1" t="s">
        <v>3</v>
      </c>
      <c r="F2220" s="1" t="s">
        <v>338</v>
      </c>
      <c r="G2220" s="1" t="s">
        <v>92</v>
      </c>
      <c r="H2220" s="1" t="s">
        <v>3147</v>
      </c>
      <c r="I2220" s="1" t="s">
        <v>3148</v>
      </c>
      <c r="J2220" s="1">
        <v>960</v>
      </c>
      <c r="K2220" s="1">
        <v>2415</v>
      </c>
      <c r="L2220" s="1">
        <v>4</v>
      </c>
      <c r="M2220" s="1">
        <v>405</v>
      </c>
      <c r="N2220" s="1">
        <v>5.3</v>
      </c>
      <c r="O2220" s="1">
        <v>66</v>
      </c>
      <c r="P2220" s="1">
        <v>86</v>
      </c>
      <c r="Q2220" s="9">
        <v>4814244</v>
      </c>
      <c r="R2220" s="3">
        <v>11000000</v>
      </c>
    </row>
    <row r="2221" spans="1:18" x14ac:dyDescent="0.25">
      <c r="A2221" s="1" t="s">
        <v>3503</v>
      </c>
      <c r="B2221" s="2">
        <v>37803</v>
      </c>
      <c r="C2221" s="1" t="s">
        <v>32</v>
      </c>
      <c r="D2221" s="1" t="s">
        <v>177</v>
      </c>
      <c r="E2221" s="1" t="s">
        <v>3</v>
      </c>
      <c r="F2221" s="1" t="s">
        <v>4</v>
      </c>
      <c r="G2221" s="1" t="s">
        <v>92</v>
      </c>
      <c r="H2221" s="1" t="s">
        <v>3504</v>
      </c>
      <c r="I2221" s="1" t="s">
        <v>3505</v>
      </c>
      <c r="J2221" s="1">
        <v>960</v>
      </c>
      <c r="K2221" s="1">
        <v>972</v>
      </c>
      <c r="L2221" s="1">
        <v>2</v>
      </c>
      <c r="M2221" s="1">
        <v>131</v>
      </c>
      <c r="N2221" s="1">
        <v>2.7</v>
      </c>
      <c r="O2221" s="1">
        <v>52</v>
      </c>
      <c r="P2221" s="1">
        <v>96</v>
      </c>
      <c r="Q2221" s="9">
        <v>3713002</v>
      </c>
      <c r="R2221" s="3">
        <v>8000000</v>
      </c>
    </row>
    <row r="2222" spans="1:18" x14ac:dyDescent="0.25">
      <c r="A2222" s="1" t="s">
        <v>3969</v>
      </c>
      <c r="B2222" s="2">
        <v>38672</v>
      </c>
      <c r="C2222" s="1" t="s">
        <v>32</v>
      </c>
      <c r="D2222" s="1" t="s">
        <v>20</v>
      </c>
      <c r="E2222" s="1" t="s">
        <v>3</v>
      </c>
      <c r="F2222" s="1" t="s">
        <v>4</v>
      </c>
      <c r="G2222" s="1" t="s">
        <v>132</v>
      </c>
      <c r="H2222" s="1" t="s">
        <v>2293</v>
      </c>
      <c r="I2222" s="1" t="s">
        <v>1786</v>
      </c>
      <c r="J2222" s="1">
        <v>957</v>
      </c>
      <c r="K2222" s="1">
        <v>1997</v>
      </c>
      <c r="L2222" s="1">
        <v>23</v>
      </c>
      <c r="M2222" s="1">
        <v>2000</v>
      </c>
      <c r="N2222" s="1">
        <v>6.1</v>
      </c>
      <c r="O2222" s="1">
        <v>135</v>
      </c>
      <c r="P2222" s="1">
        <v>90</v>
      </c>
      <c r="Q2222" s="9">
        <v>110332737</v>
      </c>
      <c r="R2222" s="3">
        <v>100000000</v>
      </c>
    </row>
    <row r="2223" spans="1:18" x14ac:dyDescent="0.25">
      <c r="A2223" s="1" t="s">
        <v>1395</v>
      </c>
      <c r="B2223" s="2">
        <v>35323</v>
      </c>
      <c r="C2223" s="1" t="s">
        <v>32</v>
      </c>
      <c r="D2223" s="1" t="s">
        <v>40</v>
      </c>
      <c r="E2223" s="1" t="s">
        <v>3</v>
      </c>
      <c r="F2223" s="1" t="s">
        <v>4</v>
      </c>
      <c r="G2223" s="1" t="s">
        <v>132</v>
      </c>
      <c r="H2223" s="1" t="s">
        <v>391</v>
      </c>
      <c r="I2223" s="1" t="s">
        <v>1095</v>
      </c>
      <c r="J2223" s="1">
        <v>957</v>
      </c>
      <c r="K2223" s="1">
        <v>4629</v>
      </c>
      <c r="L2223" s="1">
        <v>88</v>
      </c>
      <c r="M2223" s="1">
        <v>758</v>
      </c>
      <c r="N2223" s="1">
        <v>6.5</v>
      </c>
      <c r="O2223" s="1">
        <v>27</v>
      </c>
      <c r="P2223" s="1">
        <v>101</v>
      </c>
      <c r="Q2223" s="9">
        <v>22294341</v>
      </c>
      <c r="R2223" s="3">
        <v>21500000</v>
      </c>
    </row>
    <row r="2224" spans="1:18" x14ac:dyDescent="0.25">
      <c r="A2224" s="1" t="s">
        <v>2292</v>
      </c>
      <c r="B2224" s="2">
        <v>36640</v>
      </c>
      <c r="C2224" s="1" t="s">
        <v>32</v>
      </c>
      <c r="D2224" s="1" t="s">
        <v>20</v>
      </c>
      <c r="E2224" s="1" t="s">
        <v>3</v>
      </c>
      <c r="F2224" s="1" t="s">
        <v>4</v>
      </c>
      <c r="G2224" s="1" t="s">
        <v>132</v>
      </c>
      <c r="H2224" s="1" t="s">
        <v>2293</v>
      </c>
      <c r="I2224" s="1" t="s">
        <v>1474</v>
      </c>
      <c r="J2224" s="1">
        <v>957</v>
      </c>
      <c r="K2224" s="1">
        <v>4611</v>
      </c>
      <c r="L2224" s="1">
        <v>378</v>
      </c>
      <c r="M2224" s="1">
        <v>0</v>
      </c>
      <c r="N2224" s="1">
        <v>7.5</v>
      </c>
      <c r="O2224" s="1">
        <v>119</v>
      </c>
      <c r="P2224" s="1">
        <v>90</v>
      </c>
      <c r="Q2224" s="9">
        <v>18621249</v>
      </c>
      <c r="R2224" s="3">
        <v>6000000</v>
      </c>
    </row>
    <row r="2225" spans="1:18" x14ac:dyDescent="0.25">
      <c r="A2225" s="1" t="s">
        <v>390</v>
      </c>
      <c r="B2225" s="2">
        <v>30006</v>
      </c>
      <c r="C2225" s="1" t="s">
        <v>32</v>
      </c>
      <c r="D2225" s="1" t="s">
        <v>91</v>
      </c>
      <c r="E2225" s="1" t="s">
        <v>3</v>
      </c>
      <c r="F2225" s="1" t="s">
        <v>4</v>
      </c>
      <c r="G2225" s="1" t="s">
        <v>92</v>
      </c>
      <c r="H2225" s="1" t="s">
        <v>391</v>
      </c>
      <c r="I2225" s="1" t="s">
        <v>264</v>
      </c>
      <c r="J2225" s="1">
        <v>957</v>
      </c>
      <c r="K2225" s="1">
        <v>1757</v>
      </c>
      <c r="L2225" s="1">
        <v>0</v>
      </c>
      <c r="M2225" s="1">
        <v>23000</v>
      </c>
      <c r="N2225" s="1">
        <v>8.1999999999999993</v>
      </c>
      <c r="O2225" s="1">
        <v>297</v>
      </c>
      <c r="P2225" s="1">
        <v>109</v>
      </c>
      <c r="Q2225" s="9">
        <v>13782838</v>
      </c>
      <c r="R2225" s="3">
        <v>15000000</v>
      </c>
    </row>
    <row r="2226" spans="1:18" x14ac:dyDescent="0.25">
      <c r="A2226" s="1" t="s">
        <v>4324</v>
      </c>
      <c r="B2226" s="2">
        <v>38729</v>
      </c>
      <c r="C2226" s="1" t="s">
        <v>32</v>
      </c>
      <c r="D2226" s="1" t="s">
        <v>20</v>
      </c>
      <c r="E2226" s="1" t="s">
        <v>3</v>
      </c>
      <c r="F2226" s="1" t="s">
        <v>4</v>
      </c>
      <c r="G2226" s="1" t="s">
        <v>132</v>
      </c>
      <c r="H2226" s="1" t="s">
        <v>2293</v>
      </c>
      <c r="I2226" s="1" t="s">
        <v>1474</v>
      </c>
      <c r="J2226" s="1">
        <v>957</v>
      </c>
      <c r="K2226" s="1">
        <v>3535</v>
      </c>
      <c r="L2226" s="1">
        <v>378</v>
      </c>
      <c r="M2226" s="1">
        <v>650</v>
      </c>
      <c r="N2226" s="1">
        <v>6.3</v>
      </c>
      <c r="O2226" s="1">
        <v>144</v>
      </c>
      <c r="P2226" s="1">
        <v>86</v>
      </c>
      <c r="Q2226" s="9">
        <v>5542025</v>
      </c>
      <c r="R2226" s="3">
        <v>12000000</v>
      </c>
    </row>
    <row r="2227" spans="1:18" x14ac:dyDescent="0.25">
      <c r="A2227" s="1" t="s">
        <v>2629</v>
      </c>
      <c r="B2227" s="2">
        <v>37032</v>
      </c>
      <c r="C2227" s="1" t="s">
        <v>32</v>
      </c>
      <c r="D2227" s="1" t="s">
        <v>2</v>
      </c>
      <c r="E2227" s="1" t="s">
        <v>3</v>
      </c>
      <c r="F2227" s="1" t="s">
        <v>4</v>
      </c>
      <c r="G2227" s="1" t="s">
        <v>132</v>
      </c>
      <c r="H2227" s="1" t="s">
        <v>391</v>
      </c>
      <c r="I2227" s="1" t="s">
        <v>2630</v>
      </c>
      <c r="J2227" s="1">
        <v>957</v>
      </c>
      <c r="K2227" s="1">
        <v>1107</v>
      </c>
      <c r="L2227" s="1">
        <v>13</v>
      </c>
      <c r="M2227" s="1">
        <v>100</v>
      </c>
      <c r="N2227" s="1">
        <v>7.2</v>
      </c>
      <c r="O2227" s="1">
        <v>12</v>
      </c>
      <c r="P2227" s="1">
        <v>119</v>
      </c>
      <c r="Q2227" s="9">
        <v>798341</v>
      </c>
      <c r="R2227" s="3">
        <v>1000000</v>
      </c>
    </row>
    <row r="2228" spans="1:18" x14ac:dyDescent="0.25">
      <c r="A2228" s="1" t="s">
        <v>4540</v>
      </c>
      <c r="B2228" s="2">
        <v>38790</v>
      </c>
      <c r="C2228" s="1" t="s">
        <v>32</v>
      </c>
      <c r="D2228" s="1" t="s">
        <v>77</v>
      </c>
      <c r="E2228" s="1" t="s">
        <v>3</v>
      </c>
      <c r="F2228" s="1" t="s">
        <v>4</v>
      </c>
      <c r="G2228" s="1" t="s">
        <v>92</v>
      </c>
      <c r="H2228" s="1" t="s">
        <v>3529</v>
      </c>
      <c r="I2228" s="1" t="s">
        <v>3530</v>
      </c>
      <c r="J2228" s="1">
        <v>956</v>
      </c>
      <c r="K2228" s="1">
        <v>2998</v>
      </c>
      <c r="L2228" s="1">
        <v>235</v>
      </c>
      <c r="M2228" s="1">
        <v>0</v>
      </c>
      <c r="N2228" s="1">
        <v>6.8</v>
      </c>
      <c r="O2228" s="1">
        <v>206</v>
      </c>
      <c r="P2228" s="1">
        <v>102</v>
      </c>
      <c r="Q2228" s="9">
        <v>62318875</v>
      </c>
      <c r="R2228" s="3">
        <v>50000000</v>
      </c>
    </row>
    <row r="2229" spans="1:18" x14ac:dyDescent="0.25">
      <c r="A2229" s="1" t="s">
        <v>5408</v>
      </c>
      <c r="B2229" s="2">
        <v>39974</v>
      </c>
      <c r="C2229" s="1" t="s">
        <v>32</v>
      </c>
      <c r="D2229" s="1" t="s">
        <v>2</v>
      </c>
      <c r="E2229" s="1" t="s">
        <v>3</v>
      </c>
      <c r="F2229" s="1" t="s">
        <v>4</v>
      </c>
      <c r="G2229" s="1" t="s">
        <v>92</v>
      </c>
      <c r="H2229" s="1" t="s">
        <v>523</v>
      </c>
      <c r="I2229" s="1" t="s">
        <v>5409</v>
      </c>
      <c r="J2229" s="1">
        <v>956</v>
      </c>
      <c r="K2229" s="1">
        <v>3861</v>
      </c>
      <c r="L2229" s="1">
        <v>29</v>
      </c>
      <c r="M2229" s="1">
        <v>0</v>
      </c>
      <c r="N2229" s="1">
        <v>6.6</v>
      </c>
      <c r="O2229" s="1">
        <v>241</v>
      </c>
      <c r="P2229" s="1">
        <v>114</v>
      </c>
      <c r="Q2229" s="9">
        <v>32721635</v>
      </c>
      <c r="R2229" s="3">
        <v>15000000</v>
      </c>
    </row>
    <row r="2230" spans="1:18" x14ac:dyDescent="0.25">
      <c r="A2230" s="1" t="s">
        <v>522</v>
      </c>
      <c r="B2230" s="2">
        <v>31579</v>
      </c>
      <c r="C2230" s="1" t="s">
        <v>32</v>
      </c>
      <c r="D2230" s="1" t="s">
        <v>91</v>
      </c>
      <c r="E2230" s="1" t="s">
        <v>3</v>
      </c>
      <c r="F2230" s="1" t="s">
        <v>4</v>
      </c>
      <c r="G2230" s="1" t="s">
        <v>92</v>
      </c>
      <c r="H2230" s="1" t="s">
        <v>523</v>
      </c>
      <c r="I2230" s="1" t="s">
        <v>524</v>
      </c>
      <c r="J2230" s="1">
        <v>956</v>
      </c>
      <c r="K2230" s="1">
        <v>1862</v>
      </c>
      <c r="L2230" s="1">
        <v>41</v>
      </c>
      <c r="M2230" s="1">
        <v>0</v>
      </c>
      <c r="N2230" s="1">
        <v>5.9</v>
      </c>
      <c r="O2230" s="1">
        <v>158</v>
      </c>
      <c r="P2230" s="1">
        <v>86</v>
      </c>
      <c r="Q2230" s="9">
        <v>19472057</v>
      </c>
      <c r="R2230" s="3">
        <v>3000000</v>
      </c>
    </row>
    <row r="2231" spans="1:18" x14ac:dyDescent="0.25">
      <c r="A2231" s="1" t="s">
        <v>3841</v>
      </c>
      <c r="B2231" s="2">
        <v>38164</v>
      </c>
      <c r="C2231" s="1" t="s">
        <v>32</v>
      </c>
      <c r="D2231" s="1" t="s">
        <v>77</v>
      </c>
      <c r="E2231" s="1" t="s">
        <v>3</v>
      </c>
      <c r="F2231" s="1" t="s">
        <v>83</v>
      </c>
      <c r="G2231" s="1" t="s">
        <v>84</v>
      </c>
      <c r="H2231" s="1" t="s">
        <v>3529</v>
      </c>
      <c r="I2231" s="1" t="s">
        <v>1422</v>
      </c>
      <c r="J2231" s="1">
        <v>956</v>
      </c>
      <c r="K2231" s="1">
        <v>2260</v>
      </c>
      <c r="L2231" s="1">
        <v>906</v>
      </c>
      <c r="M2231" s="1">
        <v>437</v>
      </c>
      <c r="N2231" s="1">
        <v>4.2</v>
      </c>
      <c r="O2231" s="1">
        <v>76</v>
      </c>
      <c r="P2231" s="1">
        <v>95</v>
      </c>
      <c r="Q2231" s="9">
        <v>6768055</v>
      </c>
      <c r="R2231" s="3">
        <v>57000000</v>
      </c>
    </row>
    <row r="2232" spans="1:18" x14ac:dyDescent="0.25">
      <c r="A2232" s="1" t="s">
        <v>3528</v>
      </c>
      <c r="B2232" s="2">
        <v>37861</v>
      </c>
      <c r="C2232" s="1" t="s">
        <v>32</v>
      </c>
      <c r="D2232" s="1" t="s">
        <v>77</v>
      </c>
      <c r="E2232" s="1" t="s">
        <v>3</v>
      </c>
      <c r="F2232" s="1" t="s">
        <v>83</v>
      </c>
      <c r="G2232" s="1" t="s">
        <v>92</v>
      </c>
      <c r="H2232" s="1" t="s">
        <v>3529</v>
      </c>
      <c r="I2232" s="1" t="s">
        <v>3530</v>
      </c>
      <c r="J2232" s="1">
        <v>955</v>
      </c>
      <c r="K2232" s="1">
        <v>1777</v>
      </c>
      <c r="L2232" s="1">
        <v>235</v>
      </c>
      <c r="M2232" s="1">
        <v>0</v>
      </c>
      <c r="N2232" s="1">
        <v>7</v>
      </c>
      <c r="O2232" s="1">
        <v>226</v>
      </c>
      <c r="P2232" s="1">
        <v>133</v>
      </c>
      <c r="Q2232" s="9">
        <v>51483949</v>
      </c>
      <c r="R2232" s="3">
        <v>22000000</v>
      </c>
    </row>
    <row r="2233" spans="1:18" x14ac:dyDescent="0.25">
      <c r="A2233" s="1" t="s">
        <v>2391</v>
      </c>
      <c r="B2233" s="2">
        <v>36651</v>
      </c>
      <c r="C2233" s="1" t="s">
        <v>32</v>
      </c>
      <c r="D2233" s="1" t="s">
        <v>20</v>
      </c>
      <c r="E2233" s="1" t="s">
        <v>3</v>
      </c>
      <c r="F2233" s="1" t="s">
        <v>4</v>
      </c>
      <c r="G2233" s="1" t="s">
        <v>132</v>
      </c>
      <c r="H2233" s="1" t="s">
        <v>2392</v>
      </c>
      <c r="I2233" s="1" t="s">
        <v>2393</v>
      </c>
      <c r="J2233" s="1">
        <v>955</v>
      </c>
      <c r="K2233" s="1">
        <v>5404</v>
      </c>
      <c r="L2233" s="1">
        <v>0</v>
      </c>
      <c r="M2233" s="1">
        <v>0</v>
      </c>
      <c r="N2233" s="1">
        <v>6.4</v>
      </c>
      <c r="O2233" s="1">
        <v>148</v>
      </c>
      <c r="P2233" s="1">
        <v>128</v>
      </c>
      <c r="Q2233" s="9">
        <v>37036404</v>
      </c>
      <c r="R2233" s="3">
        <v>30000000</v>
      </c>
    </row>
    <row r="2234" spans="1:18" x14ac:dyDescent="0.25">
      <c r="A2234" s="1" t="s">
        <v>525</v>
      </c>
      <c r="B2234" s="2">
        <v>31632</v>
      </c>
      <c r="C2234" s="1" t="s">
        <v>32</v>
      </c>
      <c r="D2234" s="1" t="s">
        <v>20</v>
      </c>
      <c r="E2234" s="1" t="s">
        <v>3</v>
      </c>
      <c r="F2234" s="1" t="s">
        <v>4</v>
      </c>
      <c r="G2234" s="1" t="s">
        <v>84</v>
      </c>
      <c r="H2234" s="1" t="s">
        <v>526</v>
      </c>
      <c r="I2234" s="1" t="s">
        <v>349</v>
      </c>
      <c r="J2234" s="1">
        <v>954</v>
      </c>
      <c r="K2234" s="1">
        <v>2179</v>
      </c>
      <c r="L2234" s="1">
        <v>425</v>
      </c>
      <c r="M2234" s="1">
        <v>263</v>
      </c>
      <c r="N2234" s="1">
        <v>5.9</v>
      </c>
      <c r="O2234" s="1">
        <v>16</v>
      </c>
      <c r="P2234" s="1">
        <v>116</v>
      </c>
      <c r="Q2234" s="9">
        <v>49851591</v>
      </c>
      <c r="R2234" s="3">
        <v>40000000</v>
      </c>
    </row>
    <row r="2235" spans="1:18" x14ac:dyDescent="0.25">
      <c r="A2235" s="1" t="s">
        <v>3888</v>
      </c>
      <c r="B2235" s="2">
        <v>38390</v>
      </c>
      <c r="C2235" s="1" t="s">
        <v>32</v>
      </c>
      <c r="D2235" s="1" t="s">
        <v>77</v>
      </c>
      <c r="E2235" s="1" t="s">
        <v>3</v>
      </c>
      <c r="F2235" s="1" t="s">
        <v>4</v>
      </c>
      <c r="G2235" s="1" t="s">
        <v>92</v>
      </c>
      <c r="H2235" s="1" t="s">
        <v>526</v>
      </c>
      <c r="I2235" s="1" t="s">
        <v>3889</v>
      </c>
      <c r="J2235" s="1">
        <v>954</v>
      </c>
      <c r="K2235" s="1">
        <v>3148</v>
      </c>
      <c r="L2235" s="1">
        <v>25</v>
      </c>
      <c r="M2235" s="1">
        <v>999</v>
      </c>
      <c r="N2235" s="1">
        <v>6.3</v>
      </c>
      <c r="O2235" s="1">
        <v>152</v>
      </c>
      <c r="P2235" s="1">
        <v>109</v>
      </c>
      <c r="Q2235" s="9">
        <v>19976073</v>
      </c>
      <c r="R2235" s="3">
        <v>20000000</v>
      </c>
    </row>
    <row r="2236" spans="1:18" x14ac:dyDescent="0.25">
      <c r="A2236" s="1" t="s">
        <v>3166</v>
      </c>
      <c r="B2236" s="2">
        <v>37390</v>
      </c>
      <c r="C2236" s="1" t="s">
        <v>32</v>
      </c>
      <c r="D2236" s="1" t="s">
        <v>9</v>
      </c>
      <c r="E2236" s="1" t="s">
        <v>3</v>
      </c>
      <c r="F2236" s="1" t="s">
        <v>4</v>
      </c>
      <c r="G2236" s="1" t="s">
        <v>84</v>
      </c>
      <c r="H2236" s="1" t="s">
        <v>526</v>
      </c>
      <c r="I2236" s="1" t="s">
        <v>3167</v>
      </c>
      <c r="J2236" s="1">
        <v>954</v>
      </c>
      <c r="K2236" s="1">
        <v>3901</v>
      </c>
      <c r="L2236" s="1">
        <v>18</v>
      </c>
      <c r="M2236" s="1">
        <v>304</v>
      </c>
      <c r="N2236" s="1">
        <v>6.5</v>
      </c>
      <c r="O2236" s="1">
        <v>31</v>
      </c>
      <c r="P2236" s="1">
        <v>91</v>
      </c>
      <c r="Q2236" s="9">
        <v>119841</v>
      </c>
      <c r="R2236" s="3">
        <v>1500000</v>
      </c>
    </row>
    <row r="2237" spans="1:18" x14ac:dyDescent="0.25">
      <c r="A2237" s="1" t="s">
        <v>4218</v>
      </c>
      <c r="B2237" s="2">
        <v>38850</v>
      </c>
      <c r="C2237" s="1" t="s">
        <v>32</v>
      </c>
      <c r="D2237" s="1" t="s">
        <v>2</v>
      </c>
      <c r="E2237" s="1" t="s">
        <v>3</v>
      </c>
      <c r="F2237" s="1" t="s">
        <v>4</v>
      </c>
      <c r="G2237" s="1" t="s">
        <v>92</v>
      </c>
      <c r="H2237" s="1" t="s">
        <v>526</v>
      </c>
      <c r="I2237" s="1" t="s">
        <v>4219</v>
      </c>
      <c r="J2237" s="1">
        <v>954</v>
      </c>
      <c r="K2237" s="1">
        <v>2512</v>
      </c>
      <c r="L2237" s="1">
        <v>53</v>
      </c>
      <c r="M2237" s="1">
        <v>294</v>
      </c>
      <c r="N2237" s="1">
        <v>6.4</v>
      </c>
      <c r="O2237" s="1">
        <v>26</v>
      </c>
      <c r="P2237" s="1">
        <v>107</v>
      </c>
      <c r="Q2237" s="9">
        <v>53481</v>
      </c>
      <c r="R2237" s="3">
        <v>8000000</v>
      </c>
    </row>
    <row r="2238" spans="1:18" x14ac:dyDescent="0.25">
      <c r="A2238" s="1" t="s">
        <v>961</v>
      </c>
      <c r="B2238" s="2">
        <v>34244</v>
      </c>
      <c r="C2238" s="1" t="s">
        <v>1</v>
      </c>
      <c r="D2238" s="1" t="s">
        <v>40</v>
      </c>
      <c r="E2238" s="1" t="s">
        <v>3</v>
      </c>
      <c r="F2238" s="1" t="s">
        <v>4</v>
      </c>
      <c r="G2238" s="1" t="s">
        <v>84</v>
      </c>
      <c r="H2238" s="1" t="s">
        <v>962</v>
      </c>
      <c r="I2238" s="1" t="s">
        <v>963</v>
      </c>
      <c r="J2238" s="1">
        <v>953</v>
      </c>
      <c r="K2238" s="1">
        <v>2496</v>
      </c>
      <c r="L2238" s="1">
        <v>226</v>
      </c>
      <c r="M2238" s="1">
        <v>0</v>
      </c>
      <c r="N2238" s="1">
        <v>6.9</v>
      </c>
      <c r="O2238" s="1">
        <v>39</v>
      </c>
      <c r="P2238" s="1">
        <v>98</v>
      </c>
      <c r="Q2238" s="9">
        <v>68856263</v>
      </c>
      <c r="R2238" s="3">
        <v>15000000</v>
      </c>
    </row>
    <row r="2239" spans="1:18" x14ac:dyDescent="0.25">
      <c r="A2239" s="1" t="s">
        <v>5610</v>
      </c>
      <c r="B2239" s="2">
        <v>40389</v>
      </c>
      <c r="C2239" s="1" t="s">
        <v>32</v>
      </c>
      <c r="D2239" s="1" t="s">
        <v>20</v>
      </c>
      <c r="E2239" s="1" t="s">
        <v>3</v>
      </c>
      <c r="F2239" s="1" t="s">
        <v>4</v>
      </c>
      <c r="G2239" s="1" t="s">
        <v>132</v>
      </c>
      <c r="H2239" s="1" t="s">
        <v>3130</v>
      </c>
      <c r="I2239" s="1" t="s">
        <v>2239</v>
      </c>
      <c r="J2239" s="1">
        <v>953</v>
      </c>
      <c r="K2239" s="1">
        <v>3299</v>
      </c>
      <c r="L2239" s="1">
        <v>44</v>
      </c>
      <c r="M2239" s="1">
        <v>1000</v>
      </c>
      <c r="N2239" s="1">
        <v>4.9000000000000004</v>
      </c>
      <c r="O2239" s="1">
        <v>71</v>
      </c>
      <c r="P2239" s="1">
        <v>103</v>
      </c>
      <c r="Q2239" s="9">
        <v>20246959</v>
      </c>
      <c r="R2239" s="3">
        <v>14000000</v>
      </c>
    </row>
    <row r="2240" spans="1:18" x14ac:dyDescent="0.25">
      <c r="A2240" s="1" t="s">
        <v>3129</v>
      </c>
      <c r="B2240" s="2">
        <v>37416</v>
      </c>
      <c r="C2240" s="1" t="s">
        <v>32</v>
      </c>
      <c r="D2240" s="1" t="s">
        <v>20</v>
      </c>
      <c r="E2240" s="1" t="s">
        <v>3</v>
      </c>
      <c r="F2240" s="1" t="s">
        <v>4</v>
      </c>
      <c r="G2240" s="1" t="s">
        <v>132</v>
      </c>
      <c r="H2240" s="1" t="s">
        <v>3130</v>
      </c>
      <c r="I2240" s="1" t="s">
        <v>3131</v>
      </c>
      <c r="J2240" s="1">
        <v>953</v>
      </c>
      <c r="K2240" s="1">
        <v>2510</v>
      </c>
      <c r="L2240" s="1">
        <v>15</v>
      </c>
      <c r="M2240" s="1">
        <v>595</v>
      </c>
      <c r="N2240" s="1">
        <v>7</v>
      </c>
      <c r="O2240" s="1">
        <v>75</v>
      </c>
      <c r="P2240" s="1">
        <v>90</v>
      </c>
      <c r="Q2240" s="9">
        <v>5844929</v>
      </c>
      <c r="R2240" s="3">
        <v>3000000</v>
      </c>
    </row>
    <row r="2241" spans="1:18" x14ac:dyDescent="0.25">
      <c r="A2241" s="1" t="s">
        <v>5006</v>
      </c>
      <c r="B2241" s="2">
        <v>39551</v>
      </c>
      <c r="C2241" s="1" t="s">
        <v>32</v>
      </c>
      <c r="D2241" s="1" t="s">
        <v>40</v>
      </c>
      <c r="E2241" s="1" t="s">
        <v>3</v>
      </c>
      <c r="F2241" s="1" t="s">
        <v>4</v>
      </c>
      <c r="G2241" s="1" t="s">
        <v>92</v>
      </c>
      <c r="H2241" s="1" t="s">
        <v>5007</v>
      </c>
      <c r="I2241" s="1" t="s">
        <v>5008</v>
      </c>
      <c r="J2241" s="1">
        <v>948</v>
      </c>
      <c r="K2241" s="1">
        <v>4324</v>
      </c>
      <c r="L2241" s="1">
        <v>51</v>
      </c>
      <c r="M2241" s="1">
        <v>0</v>
      </c>
      <c r="N2241" s="1">
        <v>6.5</v>
      </c>
      <c r="O2241" s="1">
        <v>102</v>
      </c>
      <c r="P2241" s="1">
        <v>129</v>
      </c>
      <c r="Q2241" s="9">
        <v>8396942</v>
      </c>
      <c r="R2241" s="3">
        <v>19000000</v>
      </c>
    </row>
    <row r="2242" spans="1:18" x14ac:dyDescent="0.25">
      <c r="A2242" s="1" t="s">
        <v>4082</v>
      </c>
      <c r="B2242" s="2">
        <v>38370</v>
      </c>
      <c r="C2242" s="1" t="s">
        <v>32</v>
      </c>
      <c r="D2242" s="1" t="s">
        <v>40</v>
      </c>
      <c r="E2242" s="1" t="s">
        <v>3</v>
      </c>
      <c r="F2242" s="1" t="s">
        <v>4</v>
      </c>
      <c r="G2242" s="1" t="s">
        <v>84</v>
      </c>
      <c r="H2242" s="1" t="s">
        <v>3622</v>
      </c>
      <c r="I2242" s="1" t="s">
        <v>2025</v>
      </c>
      <c r="J2242" s="1">
        <v>947</v>
      </c>
      <c r="K2242" s="1">
        <v>2968</v>
      </c>
      <c r="L2242" s="1">
        <v>31</v>
      </c>
      <c r="M2242" s="1">
        <v>0</v>
      </c>
      <c r="N2242" s="1">
        <v>6.2</v>
      </c>
      <c r="O2242" s="1">
        <v>127</v>
      </c>
      <c r="P2242" s="1">
        <v>100</v>
      </c>
      <c r="Q2242" s="9">
        <v>63939454</v>
      </c>
      <c r="R2242" s="3">
        <v>35000000</v>
      </c>
    </row>
    <row r="2243" spans="1:18" x14ac:dyDescent="0.25">
      <c r="A2243" s="1" t="s">
        <v>3621</v>
      </c>
      <c r="B2243" s="2">
        <v>38012</v>
      </c>
      <c r="C2243" s="1" t="s">
        <v>32</v>
      </c>
      <c r="D2243" s="1" t="s">
        <v>20</v>
      </c>
      <c r="E2243" s="1" t="s">
        <v>3</v>
      </c>
      <c r="F2243" s="1" t="s">
        <v>113</v>
      </c>
      <c r="G2243" s="1" t="s">
        <v>21</v>
      </c>
      <c r="H2243" s="1" t="s">
        <v>3622</v>
      </c>
      <c r="I2243" s="1" t="s">
        <v>1887</v>
      </c>
      <c r="J2243" s="1">
        <v>947</v>
      </c>
      <c r="K2243" s="1">
        <v>2572</v>
      </c>
      <c r="L2243" s="1">
        <v>346</v>
      </c>
      <c r="M2243" s="1">
        <v>532</v>
      </c>
      <c r="N2243" s="1">
        <v>6.6</v>
      </c>
      <c r="O2243" s="1">
        <v>100</v>
      </c>
      <c r="P2243" s="1">
        <v>102</v>
      </c>
      <c r="Q2243" s="9">
        <v>23106</v>
      </c>
      <c r="R2243" s="3">
        <v>50000000</v>
      </c>
    </row>
    <row r="2244" spans="1:18" x14ac:dyDescent="0.25">
      <c r="A2244" s="1" t="s">
        <v>5279</v>
      </c>
      <c r="B2244" s="2">
        <v>40131</v>
      </c>
      <c r="C2244" s="1" t="s">
        <v>32</v>
      </c>
      <c r="D2244" s="1" t="s">
        <v>20</v>
      </c>
      <c r="E2244" s="1" t="s">
        <v>3</v>
      </c>
      <c r="F2244" s="1" t="s">
        <v>338</v>
      </c>
      <c r="G2244" s="1" t="s">
        <v>132</v>
      </c>
      <c r="H2244" s="1" t="s">
        <v>5280</v>
      </c>
      <c r="I2244" s="1" t="s">
        <v>793</v>
      </c>
      <c r="J2244" s="1">
        <v>946</v>
      </c>
      <c r="K2244" s="1">
        <v>4072</v>
      </c>
      <c r="L2244" s="1">
        <v>0</v>
      </c>
      <c r="M2244" s="1">
        <v>0</v>
      </c>
      <c r="N2244" s="1">
        <v>5.3</v>
      </c>
      <c r="O2244" s="1">
        <v>107</v>
      </c>
      <c r="P2244" s="1">
        <v>102</v>
      </c>
      <c r="Q2244" s="9">
        <v>14793904</v>
      </c>
      <c r="R2244" s="3">
        <v>18000000</v>
      </c>
    </row>
    <row r="2245" spans="1:18" x14ac:dyDescent="0.25">
      <c r="A2245" s="1" t="s">
        <v>2442</v>
      </c>
      <c r="B2245" s="2">
        <v>36766</v>
      </c>
      <c r="C2245" s="1" t="s">
        <v>32</v>
      </c>
      <c r="D2245" s="1" t="s">
        <v>20</v>
      </c>
      <c r="E2245" s="1" t="s">
        <v>3</v>
      </c>
      <c r="F2245" s="1" t="s">
        <v>334</v>
      </c>
      <c r="G2245" s="1" t="s">
        <v>21</v>
      </c>
      <c r="H2245" s="1" t="s">
        <v>2443</v>
      </c>
      <c r="I2245" s="1" t="s">
        <v>2444</v>
      </c>
      <c r="J2245" s="1">
        <v>945</v>
      </c>
      <c r="K2245" s="1">
        <v>2282</v>
      </c>
      <c r="L2245" s="1">
        <v>0</v>
      </c>
      <c r="M2245" s="1">
        <v>614</v>
      </c>
      <c r="N2245" s="1">
        <v>6.3</v>
      </c>
      <c r="O2245" s="1">
        <v>51</v>
      </c>
      <c r="P2245" s="1">
        <v>85</v>
      </c>
      <c r="Q2245" s="9">
        <v>265107</v>
      </c>
      <c r="R2245" s="3">
        <v>1500000</v>
      </c>
    </row>
    <row r="2246" spans="1:18" x14ac:dyDescent="0.25">
      <c r="A2246" s="1" t="s">
        <v>5865</v>
      </c>
      <c r="B2246" s="2">
        <v>40825</v>
      </c>
      <c r="C2246" s="1" t="s">
        <v>32</v>
      </c>
      <c r="D2246" s="1" t="s">
        <v>20</v>
      </c>
      <c r="E2246" s="1" t="s">
        <v>3</v>
      </c>
      <c r="F2246" s="1" t="s">
        <v>4</v>
      </c>
      <c r="G2246" s="1" t="s">
        <v>92</v>
      </c>
      <c r="H2246" s="1" t="s">
        <v>5866</v>
      </c>
      <c r="I2246" s="1" t="s">
        <v>5867</v>
      </c>
      <c r="J2246" s="1">
        <v>945</v>
      </c>
      <c r="K2246" s="1">
        <v>2924</v>
      </c>
      <c r="L2246" s="1">
        <v>28</v>
      </c>
      <c r="M2246" s="1">
        <v>995</v>
      </c>
      <c r="N2246" s="1">
        <v>5.7</v>
      </c>
      <c r="O2246" s="1">
        <v>18</v>
      </c>
      <c r="P2246" s="1">
        <v>100</v>
      </c>
      <c r="Q2246" s="9">
        <v>20186</v>
      </c>
      <c r="R2246" s="3">
        <v>930000</v>
      </c>
    </row>
    <row r="2247" spans="1:18" x14ac:dyDescent="0.25">
      <c r="A2247" s="1" t="s">
        <v>1439</v>
      </c>
      <c r="B2247" s="2">
        <v>35392</v>
      </c>
      <c r="C2247" s="1" t="s">
        <v>32</v>
      </c>
      <c r="D2247" s="1" t="s">
        <v>20</v>
      </c>
      <c r="E2247" s="1" t="s">
        <v>3</v>
      </c>
      <c r="F2247" s="1" t="s">
        <v>4</v>
      </c>
      <c r="G2247" s="1" t="s">
        <v>84</v>
      </c>
      <c r="H2247" s="1" t="s">
        <v>1440</v>
      </c>
      <c r="I2247" s="1" t="s">
        <v>453</v>
      </c>
      <c r="J2247" s="1">
        <v>944</v>
      </c>
      <c r="K2247" s="1">
        <v>3143</v>
      </c>
      <c r="L2247" s="1">
        <v>37</v>
      </c>
      <c r="M2247" s="1">
        <v>0</v>
      </c>
      <c r="N2247" s="1">
        <v>6.2</v>
      </c>
      <c r="O2247" s="1">
        <v>50</v>
      </c>
      <c r="P2247" s="1">
        <v>103</v>
      </c>
      <c r="Q2247" s="9">
        <v>105444419</v>
      </c>
      <c r="R2247" s="3">
        <v>26000000</v>
      </c>
    </row>
    <row r="2248" spans="1:18" x14ac:dyDescent="0.25">
      <c r="A2248" s="1" t="s">
        <v>4053</v>
      </c>
      <c r="B2248" s="2">
        <v>38568</v>
      </c>
      <c r="C2248" s="1" t="s">
        <v>32</v>
      </c>
      <c r="D2248" s="1" t="s">
        <v>20</v>
      </c>
      <c r="E2248" s="1" t="s">
        <v>3</v>
      </c>
      <c r="F2248" s="1" t="s">
        <v>4</v>
      </c>
      <c r="G2248" s="1" t="s">
        <v>132</v>
      </c>
      <c r="H2248" s="1" t="s">
        <v>1440</v>
      </c>
      <c r="I2248" s="1" t="s">
        <v>4054</v>
      </c>
      <c r="J2248" s="1">
        <v>944</v>
      </c>
      <c r="K2248" s="1">
        <v>4879</v>
      </c>
      <c r="L2248" s="1">
        <v>30</v>
      </c>
      <c r="M2248" s="1">
        <v>0</v>
      </c>
      <c r="N2248" s="1">
        <v>5.9</v>
      </c>
      <c r="O2248" s="1">
        <v>120</v>
      </c>
      <c r="P2248" s="1">
        <v>98</v>
      </c>
      <c r="Q2248" s="9">
        <v>43894863</v>
      </c>
      <c r="R2248" s="3">
        <v>30000000</v>
      </c>
    </row>
    <row r="2249" spans="1:18" x14ac:dyDescent="0.25">
      <c r="A2249" s="1" t="s">
        <v>2390</v>
      </c>
      <c r="B2249" s="2">
        <v>36734</v>
      </c>
      <c r="C2249" s="1" t="s">
        <v>32</v>
      </c>
      <c r="D2249" s="1" t="s">
        <v>61</v>
      </c>
      <c r="E2249" s="1" t="s">
        <v>3</v>
      </c>
      <c r="F2249" s="1" t="s">
        <v>4</v>
      </c>
      <c r="G2249" s="1" t="s">
        <v>92</v>
      </c>
      <c r="H2249" s="1" t="s">
        <v>1440</v>
      </c>
      <c r="I2249" s="1" t="s">
        <v>1424</v>
      </c>
      <c r="J2249" s="1">
        <v>944</v>
      </c>
      <c r="K2249" s="1">
        <v>2928</v>
      </c>
      <c r="L2249" s="1">
        <v>31</v>
      </c>
      <c r="M2249" s="1">
        <v>133</v>
      </c>
      <c r="N2249" s="1">
        <v>5.3</v>
      </c>
      <c r="O2249" s="1">
        <v>63</v>
      </c>
      <c r="P2249" s="1">
        <v>95</v>
      </c>
      <c r="Q2249" s="9">
        <v>2954405</v>
      </c>
      <c r="R2249" s="3">
        <v>36000000</v>
      </c>
    </row>
    <row r="2250" spans="1:18" x14ac:dyDescent="0.25">
      <c r="A2250" s="1" t="s">
        <v>4706</v>
      </c>
      <c r="B2250" s="2">
        <v>39212</v>
      </c>
      <c r="C2250" s="1" t="s">
        <v>32</v>
      </c>
      <c r="D2250" s="1" t="s">
        <v>20</v>
      </c>
      <c r="E2250" s="1" t="s">
        <v>3</v>
      </c>
      <c r="F2250" s="1" t="s">
        <v>4</v>
      </c>
      <c r="G2250" s="1" t="s">
        <v>84</v>
      </c>
      <c r="H2250" s="1" t="s">
        <v>4707</v>
      </c>
      <c r="I2250" s="1" t="s">
        <v>1412</v>
      </c>
      <c r="J2250" s="1">
        <v>943</v>
      </c>
      <c r="K2250" s="1">
        <v>3497</v>
      </c>
      <c r="L2250" s="1">
        <v>96</v>
      </c>
      <c r="M2250" s="1">
        <v>0</v>
      </c>
      <c r="N2250" s="1">
        <v>6.3</v>
      </c>
      <c r="O2250" s="1">
        <v>171</v>
      </c>
      <c r="P2250" s="1">
        <v>104</v>
      </c>
      <c r="Q2250" s="9">
        <v>43097652</v>
      </c>
      <c r="R2250" s="3">
        <v>28000000</v>
      </c>
    </row>
    <row r="2251" spans="1:18" x14ac:dyDescent="0.25">
      <c r="A2251" s="1" t="s">
        <v>5560</v>
      </c>
      <c r="B2251" s="2">
        <v>40388</v>
      </c>
      <c r="C2251" s="1" t="s">
        <v>32</v>
      </c>
      <c r="D2251" s="1" t="s">
        <v>20</v>
      </c>
      <c r="E2251" s="1" t="s">
        <v>3</v>
      </c>
      <c r="F2251" s="1" t="s">
        <v>4</v>
      </c>
      <c r="G2251" s="1" t="s">
        <v>132</v>
      </c>
      <c r="H2251" s="1" t="s">
        <v>4707</v>
      </c>
      <c r="I2251" s="1" t="s">
        <v>5561</v>
      </c>
      <c r="J2251" s="1">
        <v>943</v>
      </c>
      <c r="K2251" s="1">
        <v>2786</v>
      </c>
      <c r="L2251" s="1">
        <v>16</v>
      </c>
      <c r="M2251" s="1">
        <v>20000</v>
      </c>
      <c r="N2251" s="1">
        <v>7.2</v>
      </c>
      <c r="O2251" s="1">
        <v>163</v>
      </c>
      <c r="P2251" s="1">
        <v>101</v>
      </c>
      <c r="Q2251" s="9">
        <v>6350058</v>
      </c>
      <c r="R2251" s="3">
        <v>8000000</v>
      </c>
    </row>
    <row r="2252" spans="1:18" x14ac:dyDescent="0.25">
      <c r="A2252" s="1" t="s">
        <v>6533</v>
      </c>
      <c r="B2252" s="2">
        <v>41611</v>
      </c>
      <c r="C2252" s="1" t="s">
        <v>32</v>
      </c>
      <c r="D2252" s="1" t="s">
        <v>91</v>
      </c>
      <c r="E2252" s="1" t="s">
        <v>3</v>
      </c>
      <c r="F2252" s="1" t="s">
        <v>4</v>
      </c>
      <c r="G2252" s="1" t="s">
        <v>92</v>
      </c>
      <c r="H2252" s="1" t="s">
        <v>6534</v>
      </c>
      <c r="I2252" s="1" t="s">
        <v>6535</v>
      </c>
      <c r="J2252" s="1">
        <v>942</v>
      </c>
      <c r="K2252" s="1">
        <v>3708</v>
      </c>
      <c r="L2252" s="1">
        <v>65</v>
      </c>
      <c r="M2252" s="1">
        <v>31000</v>
      </c>
      <c r="N2252" s="1">
        <v>5.7</v>
      </c>
      <c r="O2252" s="1">
        <v>361</v>
      </c>
      <c r="P2252" s="1">
        <v>85</v>
      </c>
      <c r="Q2252" s="9">
        <v>64423650</v>
      </c>
      <c r="R2252" s="3">
        <v>3000000</v>
      </c>
    </row>
    <row r="2253" spans="1:18" x14ac:dyDescent="0.25">
      <c r="A2253" s="1" t="s">
        <v>6271</v>
      </c>
      <c r="B2253" s="2">
        <v>41185</v>
      </c>
      <c r="C2253" s="1" t="s">
        <v>32</v>
      </c>
      <c r="D2253" s="1" t="s">
        <v>91</v>
      </c>
      <c r="E2253" s="1" t="s">
        <v>3</v>
      </c>
      <c r="F2253" s="1" t="s">
        <v>4</v>
      </c>
      <c r="G2253" s="1" t="s">
        <v>132</v>
      </c>
      <c r="H2253" s="1" t="s">
        <v>1535</v>
      </c>
      <c r="I2253" s="1" t="s">
        <v>6272</v>
      </c>
      <c r="J2253" s="1">
        <v>941</v>
      </c>
      <c r="K2253" s="1">
        <v>2348</v>
      </c>
      <c r="L2253" s="1">
        <v>30</v>
      </c>
      <c r="M2253" s="1">
        <v>17000</v>
      </c>
      <c r="N2253" s="1">
        <v>5.9</v>
      </c>
      <c r="O2253" s="1">
        <v>264</v>
      </c>
      <c r="P2253" s="1">
        <v>92</v>
      </c>
      <c r="Q2253" s="9">
        <v>49122319</v>
      </c>
      <c r="R2253" s="3">
        <v>14000000</v>
      </c>
    </row>
    <row r="2254" spans="1:18" x14ac:dyDescent="0.25">
      <c r="A2254" s="1" t="s">
        <v>1534</v>
      </c>
      <c r="B2254" s="2">
        <v>35496</v>
      </c>
      <c r="C2254" s="1" t="s">
        <v>32</v>
      </c>
      <c r="D2254" s="1" t="s">
        <v>20</v>
      </c>
      <c r="E2254" s="1" t="s">
        <v>3</v>
      </c>
      <c r="F2254" s="1" t="s">
        <v>334</v>
      </c>
      <c r="G2254" s="1" t="s">
        <v>92</v>
      </c>
      <c r="H2254" s="1" t="s">
        <v>1535</v>
      </c>
      <c r="I2254" s="1" t="s">
        <v>271</v>
      </c>
      <c r="J2254" s="1">
        <v>941</v>
      </c>
      <c r="K2254" s="1">
        <v>3099</v>
      </c>
      <c r="L2254" s="1">
        <v>0</v>
      </c>
      <c r="M2254" s="1">
        <v>88</v>
      </c>
      <c r="N2254" s="1">
        <v>6</v>
      </c>
      <c r="O2254" s="1">
        <v>25</v>
      </c>
      <c r="P2254" s="1">
        <v>107</v>
      </c>
      <c r="Q2254" s="9">
        <v>141853</v>
      </c>
      <c r="R2254" s="3">
        <v>12000000</v>
      </c>
    </row>
    <row r="2255" spans="1:18" x14ac:dyDescent="0.25">
      <c r="A2255" s="1" t="s">
        <v>1924</v>
      </c>
      <c r="B2255" s="2">
        <v>36082</v>
      </c>
      <c r="C2255" s="1" t="s">
        <v>32</v>
      </c>
      <c r="D2255" s="1" t="s">
        <v>9</v>
      </c>
      <c r="E2255" s="1" t="s">
        <v>3</v>
      </c>
      <c r="F2255" s="1" t="s">
        <v>4</v>
      </c>
      <c r="G2255" s="1" t="s">
        <v>132</v>
      </c>
      <c r="H2255" s="1" t="s">
        <v>104</v>
      </c>
      <c r="I2255" s="1" t="s">
        <v>955</v>
      </c>
      <c r="J2255" s="1">
        <v>940</v>
      </c>
      <c r="K2255" s="1">
        <v>4230</v>
      </c>
      <c r="L2255" s="1">
        <v>38</v>
      </c>
      <c r="M2255" s="1">
        <v>0</v>
      </c>
      <c r="N2255" s="1">
        <v>7</v>
      </c>
      <c r="O2255" s="1">
        <v>142</v>
      </c>
      <c r="P2255" s="1">
        <v>121</v>
      </c>
      <c r="Q2255" s="9">
        <v>83892374</v>
      </c>
      <c r="R2255" s="3">
        <v>66000000</v>
      </c>
    </row>
    <row r="2256" spans="1:18" x14ac:dyDescent="0.25">
      <c r="A2256" s="1" t="s">
        <v>103</v>
      </c>
      <c r="B2256" s="2">
        <v>23359</v>
      </c>
      <c r="C2256" s="1" t="s">
        <v>32</v>
      </c>
      <c r="D2256" s="1" t="s">
        <v>61</v>
      </c>
      <c r="E2256" s="1" t="s">
        <v>3</v>
      </c>
      <c r="F2256" s="1" t="s">
        <v>83</v>
      </c>
      <c r="G2256" s="1" t="s">
        <v>25</v>
      </c>
      <c r="H2256" s="1" t="s">
        <v>104</v>
      </c>
      <c r="I2256" s="1" t="s">
        <v>105</v>
      </c>
      <c r="J2256" s="1">
        <v>940</v>
      </c>
      <c r="K2256" s="1">
        <v>2957</v>
      </c>
      <c r="L2256" s="1">
        <v>311</v>
      </c>
      <c r="M2256" s="1">
        <v>0</v>
      </c>
      <c r="N2256" s="1">
        <v>7</v>
      </c>
      <c r="O2256" s="1">
        <v>72</v>
      </c>
      <c r="P2256" s="1">
        <v>251</v>
      </c>
      <c r="Q2256" s="9">
        <v>57750000</v>
      </c>
      <c r="R2256" s="3">
        <v>31115000</v>
      </c>
    </row>
    <row r="2257" spans="1:18" x14ac:dyDescent="0.25">
      <c r="A2257" s="1" t="s">
        <v>5341</v>
      </c>
      <c r="B2257" s="2">
        <v>40048</v>
      </c>
      <c r="C2257" s="1" t="s">
        <v>32</v>
      </c>
      <c r="D2257" s="1" t="s">
        <v>9</v>
      </c>
      <c r="E2257" s="1" t="s">
        <v>3</v>
      </c>
      <c r="F2257" s="1" t="s">
        <v>4</v>
      </c>
      <c r="G2257" s="1" t="s">
        <v>92</v>
      </c>
      <c r="H2257" s="1" t="s">
        <v>2269</v>
      </c>
      <c r="I2257" s="1" t="s">
        <v>5342</v>
      </c>
      <c r="J2257" s="1">
        <v>940</v>
      </c>
      <c r="K2257" s="1">
        <v>3277</v>
      </c>
      <c r="L2257" s="1">
        <v>304</v>
      </c>
      <c r="M2257" s="1">
        <v>12000</v>
      </c>
      <c r="N2257" s="1">
        <v>7.3</v>
      </c>
      <c r="O2257" s="1">
        <v>323</v>
      </c>
      <c r="P2257" s="1">
        <v>109</v>
      </c>
      <c r="Q2257" s="9">
        <v>47536959</v>
      </c>
      <c r="R2257" s="3">
        <v>10000000</v>
      </c>
    </row>
    <row r="2258" spans="1:18" x14ac:dyDescent="0.25">
      <c r="A2258" s="1" t="s">
        <v>5128</v>
      </c>
      <c r="B2258" s="2">
        <v>39467</v>
      </c>
      <c r="C2258" s="1" t="s">
        <v>32</v>
      </c>
      <c r="D2258" s="1" t="s">
        <v>20</v>
      </c>
      <c r="E2258" s="1" t="s">
        <v>3</v>
      </c>
      <c r="F2258" s="1" t="s">
        <v>4</v>
      </c>
      <c r="G2258" s="1" t="s">
        <v>132</v>
      </c>
      <c r="H2258" s="1" t="s">
        <v>2269</v>
      </c>
      <c r="I2258" s="1" t="s">
        <v>2185</v>
      </c>
      <c r="J2258" s="1">
        <v>940</v>
      </c>
      <c r="K2258" s="1">
        <v>3565</v>
      </c>
      <c r="L2258" s="1">
        <v>92</v>
      </c>
      <c r="M2258" s="1">
        <v>464</v>
      </c>
      <c r="N2258" s="1">
        <v>5.3</v>
      </c>
      <c r="O2258" s="1">
        <v>76</v>
      </c>
      <c r="P2258" s="1">
        <v>114</v>
      </c>
      <c r="Q2258" s="9">
        <v>42168445</v>
      </c>
      <c r="R2258" s="3">
        <v>35000000</v>
      </c>
    </row>
    <row r="2259" spans="1:18" x14ac:dyDescent="0.25">
      <c r="A2259" s="1" t="s">
        <v>6108</v>
      </c>
      <c r="B2259" s="2">
        <v>40926</v>
      </c>
      <c r="C2259" s="1" t="s">
        <v>1</v>
      </c>
      <c r="D2259" s="1" t="s">
        <v>33</v>
      </c>
      <c r="E2259" s="1" t="s">
        <v>3</v>
      </c>
      <c r="F2259" s="1" t="s">
        <v>4</v>
      </c>
      <c r="G2259" s="1" t="s">
        <v>84</v>
      </c>
      <c r="H2259" s="1" t="s">
        <v>104</v>
      </c>
      <c r="I2259" s="1" t="s">
        <v>645</v>
      </c>
      <c r="J2259" s="1">
        <v>940</v>
      </c>
      <c r="K2259" s="1">
        <v>4774</v>
      </c>
      <c r="L2259" s="1">
        <v>13000</v>
      </c>
      <c r="M2259" s="1">
        <v>25000</v>
      </c>
      <c r="N2259" s="1">
        <v>7</v>
      </c>
      <c r="O2259" s="1">
        <v>370</v>
      </c>
      <c r="P2259" s="1">
        <v>87</v>
      </c>
      <c r="Q2259" s="9">
        <v>35287788</v>
      </c>
      <c r="R2259" s="3">
        <v>39000000</v>
      </c>
    </row>
    <row r="2260" spans="1:18" x14ac:dyDescent="0.25">
      <c r="A2260" s="1" t="s">
        <v>5152</v>
      </c>
      <c r="B2260" s="2">
        <v>39954</v>
      </c>
      <c r="C2260" s="1" t="s">
        <v>32</v>
      </c>
      <c r="D2260" s="1" t="s">
        <v>77</v>
      </c>
      <c r="E2260" s="1" t="s">
        <v>3</v>
      </c>
      <c r="F2260" s="1" t="s">
        <v>4</v>
      </c>
      <c r="G2260" s="1" t="s">
        <v>132</v>
      </c>
      <c r="H2260" s="1" t="s">
        <v>104</v>
      </c>
      <c r="I2260" s="1" t="s">
        <v>5153</v>
      </c>
      <c r="J2260" s="1">
        <v>940</v>
      </c>
      <c r="K2260" s="1">
        <v>1594</v>
      </c>
      <c r="L2260" s="1">
        <v>30</v>
      </c>
      <c r="M2260" s="1">
        <v>13000</v>
      </c>
      <c r="N2260" s="1">
        <v>7.1</v>
      </c>
      <c r="O2260" s="1">
        <v>263</v>
      </c>
      <c r="P2260" s="1">
        <v>79</v>
      </c>
      <c r="Q2260" s="9">
        <v>31743332</v>
      </c>
      <c r="R2260" s="3">
        <v>30000000</v>
      </c>
    </row>
    <row r="2261" spans="1:18" x14ac:dyDescent="0.25">
      <c r="A2261" s="1" t="s">
        <v>2875</v>
      </c>
      <c r="B2261" s="2">
        <v>37225</v>
      </c>
      <c r="C2261" s="1" t="s">
        <v>32</v>
      </c>
      <c r="D2261" s="1" t="s">
        <v>9</v>
      </c>
      <c r="E2261" s="1" t="s">
        <v>3</v>
      </c>
      <c r="F2261" s="1" t="s">
        <v>4</v>
      </c>
      <c r="G2261" s="1" t="s">
        <v>84</v>
      </c>
      <c r="H2261" s="1" t="s">
        <v>104</v>
      </c>
      <c r="I2261" s="1" t="s">
        <v>1143</v>
      </c>
      <c r="J2261" s="1">
        <v>940</v>
      </c>
      <c r="K2261" s="1">
        <v>4310</v>
      </c>
      <c r="L2261" s="1">
        <v>0</v>
      </c>
      <c r="M2261" s="1">
        <v>0</v>
      </c>
      <c r="N2261" s="1">
        <v>6.9</v>
      </c>
      <c r="O2261" s="1">
        <v>128</v>
      </c>
      <c r="P2261" s="1">
        <v>152</v>
      </c>
      <c r="Q2261" s="9">
        <v>27796042</v>
      </c>
      <c r="R2261" s="3">
        <v>72000000</v>
      </c>
    </row>
    <row r="2262" spans="1:18" x14ac:dyDescent="0.25">
      <c r="A2262" s="1" t="s">
        <v>1428</v>
      </c>
      <c r="B2262" s="2">
        <v>35171</v>
      </c>
      <c r="C2262" s="1" t="s">
        <v>32</v>
      </c>
      <c r="D2262" s="1" t="s">
        <v>40</v>
      </c>
      <c r="E2262" s="1" t="s">
        <v>112</v>
      </c>
      <c r="F2262" s="1" t="s">
        <v>83</v>
      </c>
      <c r="G2262" s="1" t="s">
        <v>28</v>
      </c>
      <c r="H2262" s="1" t="s">
        <v>104</v>
      </c>
      <c r="I2262" s="1" t="s">
        <v>1429</v>
      </c>
      <c r="J2262" s="1">
        <v>940</v>
      </c>
      <c r="K2262" s="1">
        <v>2465</v>
      </c>
      <c r="L2262" s="1">
        <v>48</v>
      </c>
      <c r="M2262" s="1">
        <v>246</v>
      </c>
      <c r="N2262" s="1">
        <v>5.3</v>
      </c>
      <c r="O2262" s="1">
        <v>19</v>
      </c>
      <c r="P2262" s="1">
        <v>90</v>
      </c>
      <c r="Q2262" s="9">
        <v>15091542</v>
      </c>
      <c r="R2262" s="3">
        <v>25000000</v>
      </c>
    </row>
    <row r="2263" spans="1:18" x14ac:dyDescent="0.25">
      <c r="A2263" s="1" t="s">
        <v>137</v>
      </c>
      <c r="B2263" s="2">
        <v>23850</v>
      </c>
      <c r="C2263" s="1" t="s">
        <v>32</v>
      </c>
      <c r="D2263" s="1" t="s">
        <v>61</v>
      </c>
      <c r="E2263" s="1" t="s">
        <v>3</v>
      </c>
      <c r="F2263" s="1" t="s">
        <v>4</v>
      </c>
      <c r="G2263" s="1" t="s">
        <v>28</v>
      </c>
      <c r="H2263" s="1" t="s">
        <v>104</v>
      </c>
      <c r="I2263" s="1" t="s">
        <v>138</v>
      </c>
      <c r="J2263" s="1">
        <v>940</v>
      </c>
      <c r="K2263" s="1">
        <v>1934</v>
      </c>
      <c r="L2263" s="1">
        <v>126</v>
      </c>
      <c r="M2263" s="1">
        <v>1000</v>
      </c>
      <c r="N2263" s="1">
        <v>6.6</v>
      </c>
      <c r="O2263" s="1">
        <v>27</v>
      </c>
      <c r="P2263" s="1">
        <v>225</v>
      </c>
      <c r="Q2263" s="9">
        <v>8000000</v>
      </c>
      <c r="R2263" s="3">
        <v>20000000</v>
      </c>
    </row>
    <row r="2264" spans="1:18" x14ac:dyDescent="0.25">
      <c r="A2264" s="1" t="s">
        <v>708</v>
      </c>
      <c r="B2264" s="2">
        <v>32790</v>
      </c>
      <c r="C2264" s="1" t="s">
        <v>32</v>
      </c>
      <c r="D2264" s="1" t="s">
        <v>77</v>
      </c>
      <c r="E2264" s="1" t="s">
        <v>3</v>
      </c>
      <c r="F2264" s="1" t="s">
        <v>4</v>
      </c>
      <c r="G2264" s="1" t="s">
        <v>92</v>
      </c>
      <c r="H2264" s="1" t="s">
        <v>709</v>
      </c>
      <c r="I2264" s="1" t="s">
        <v>274</v>
      </c>
      <c r="J2264" s="1">
        <v>939</v>
      </c>
      <c r="K2264" s="1">
        <v>1748</v>
      </c>
      <c r="L2264" s="1">
        <v>0</v>
      </c>
      <c r="M2264" s="1">
        <v>0</v>
      </c>
      <c r="N2264" s="1">
        <v>6.6</v>
      </c>
      <c r="O2264" s="1">
        <v>63</v>
      </c>
      <c r="P2264" s="1">
        <v>125</v>
      </c>
      <c r="Q2264" s="9">
        <v>45645204</v>
      </c>
      <c r="R2264" s="3">
        <v>30000000</v>
      </c>
    </row>
    <row r="2265" spans="1:18" x14ac:dyDescent="0.25">
      <c r="A2265" s="1" t="s">
        <v>2615</v>
      </c>
      <c r="B2265" s="2">
        <v>37100</v>
      </c>
      <c r="C2265" s="1" t="s">
        <v>1</v>
      </c>
      <c r="D2265" s="1" t="s">
        <v>2</v>
      </c>
      <c r="E2265" s="1" t="s">
        <v>3</v>
      </c>
      <c r="F2265" s="1" t="s">
        <v>4</v>
      </c>
      <c r="G2265" s="1" t="s">
        <v>92</v>
      </c>
      <c r="H2265" s="1" t="s">
        <v>2269</v>
      </c>
      <c r="I2265" s="1" t="s">
        <v>829</v>
      </c>
      <c r="J2265" s="1">
        <v>939</v>
      </c>
      <c r="K2265" s="1">
        <v>3107</v>
      </c>
      <c r="L2265" s="1">
        <v>309</v>
      </c>
      <c r="M2265" s="1">
        <v>1000</v>
      </c>
      <c r="N2265" s="1">
        <v>6.4</v>
      </c>
      <c r="O2265" s="1">
        <v>41</v>
      </c>
      <c r="P2265" s="1">
        <v>130</v>
      </c>
      <c r="Q2265" s="9">
        <v>28734552</v>
      </c>
      <c r="R2265" s="3">
        <v>16000000</v>
      </c>
    </row>
    <row r="2266" spans="1:18" x14ac:dyDescent="0.25">
      <c r="A2266" s="1" t="s">
        <v>3680</v>
      </c>
      <c r="B2266" s="2">
        <v>38209</v>
      </c>
      <c r="C2266" s="1" t="s">
        <v>32</v>
      </c>
      <c r="D2266" s="1" t="s">
        <v>20</v>
      </c>
      <c r="E2266" s="1" t="s">
        <v>3</v>
      </c>
      <c r="F2266" s="1" t="s">
        <v>4</v>
      </c>
      <c r="G2266" s="1" t="s">
        <v>132</v>
      </c>
      <c r="H2266" s="1" t="s">
        <v>709</v>
      </c>
      <c r="I2266" s="1" t="s">
        <v>1065</v>
      </c>
      <c r="J2266" s="1">
        <v>939</v>
      </c>
      <c r="K2266" s="1">
        <v>3592</v>
      </c>
      <c r="L2266" s="1">
        <v>0</v>
      </c>
      <c r="M2266" s="1">
        <v>0</v>
      </c>
      <c r="N2266" s="1">
        <v>6.2</v>
      </c>
      <c r="O2266" s="1">
        <v>164</v>
      </c>
      <c r="P2266" s="1">
        <v>102</v>
      </c>
      <c r="Q2266" s="9">
        <v>25266129</v>
      </c>
      <c r="R2266" s="3">
        <v>35000000</v>
      </c>
    </row>
    <row r="2267" spans="1:18" x14ac:dyDescent="0.25">
      <c r="A2267" s="1" t="s">
        <v>2912</v>
      </c>
      <c r="B2267" s="2">
        <v>36934</v>
      </c>
      <c r="C2267" s="1" t="s">
        <v>32</v>
      </c>
      <c r="D2267" s="1" t="s">
        <v>20</v>
      </c>
      <c r="E2267" s="1" t="s">
        <v>3</v>
      </c>
      <c r="F2267" s="1" t="s">
        <v>4</v>
      </c>
      <c r="G2267" s="1" t="s">
        <v>92</v>
      </c>
      <c r="H2267" s="1" t="s">
        <v>2269</v>
      </c>
      <c r="I2267" s="1" t="s">
        <v>2913</v>
      </c>
      <c r="J2267" s="1">
        <v>939</v>
      </c>
      <c r="K2267" s="1">
        <v>2815</v>
      </c>
      <c r="L2267" s="1">
        <v>7</v>
      </c>
      <c r="M2267" s="1">
        <v>593</v>
      </c>
      <c r="N2267" s="1">
        <v>6.1</v>
      </c>
      <c r="O2267" s="1">
        <v>40</v>
      </c>
      <c r="P2267" s="1">
        <v>90</v>
      </c>
      <c r="Q2267" s="9">
        <v>22235901</v>
      </c>
      <c r="R2267" s="3">
        <v>6000000</v>
      </c>
    </row>
    <row r="2268" spans="1:18" x14ac:dyDescent="0.25">
      <c r="A2268" s="1" t="s">
        <v>4941</v>
      </c>
      <c r="B2268" s="2">
        <v>39619</v>
      </c>
      <c r="C2268" s="1" t="s">
        <v>32</v>
      </c>
      <c r="D2268" s="1" t="s">
        <v>20</v>
      </c>
      <c r="E2268" s="1" t="s">
        <v>3</v>
      </c>
      <c r="F2268" s="1" t="s">
        <v>4</v>
      </c>
      <c r="G2268" s="1" t="s">
        <v>132</v>
      </c>
      <c r="H2268" s="1" t="s">
        <v>709</v>
      </c>
      <c r="I2268" s="1" t="s">
        <v>3016</v>
      </c>
      <c r="J2268" s="1">
        <v>939</v>
      </c>
      <c r="K2268" s="1">
        <v>2453</v>
      </c>
      <c r="L2268" s="1">
        <v>144</v>
      </c>
      <c r="M2268" s="1">
        <v>687</v>
      </c>
      <c r="N2268" s="1">
        <v>5.8</v>
      </c>
      <c r="O2268" s="1">
        <v>98</v>
      </c>
      <c r="P2268" s="1">
        <v>104</v>
      </c>
      <c r="Q2268" s="9">
        <v>20668843</v>
      </c>
      <c r="R2268" s="3">
        <v>22000000</v>
      </c>
    </row>
    <row r="2269" spans="1:18" x14ac:dyDescent="0.25">
      <c r="A2269" s="1" t="s">
        <v>5283</v>
      </c>
      <c r="B2269" s="2">
        <v>40166</v>
      </c>
      <c r="C2269" s="1" t="s">
        <v>32</v>
      </c>
      <c r="D2269" s="1" t="s">
        <v>20</v>
      </c>
      <c r="E2269" s="1" t="s">
        <v>3</v>
      </c>
      <c r="F2269" s="1" t="s">
        <v>4</v>
      </c>
      <c r="G2269" s="1" t="s">
        <v>84</v>
      </c>
      <c r="H2269" s="1" t="s">
        <v>709</v>
      </c>
      <c r="I2269" s="1" t="s">
        <v>5284</v>
      </c>
      <c r="J2269" s="1">
        <v>939</v>
      </c>
      <c r="K2269" s="1">
        <v>3742</v>
      </c>
      <c r="L2269" s="1">
        <v>11</v>
      </c>
      <c r="M2269" s="1">
        <v>610</v>
      </c>
      <c r="N2269" s="1">
        <v>5.6</v>
      </c>
      <c r="O2269" s="1">
        <v>93</v>
      </c>
      <c r="P2269" s="1">
        <v>107</v>
      </c>
      <c r="Q2269" s="9">
        <v>16088610</v>
      </c>
      <c r="R2269" s="3">
        <v>55000000</v>
      </c>
    </row>
    <row r="2270" spans="1:18" x14ac:dyDescent="0.25">
      <c r="A2270" s="1" t="s">
        <v>3769</v>
      </c>
      <c r="B2270" s="2">
        <v>38153</v>
      </c>
      <c r="C2270" s="1" t="s">
        <v>32</v>
      </c>
      <c r="D2270" s="1" t="s">
        <v>20</v>
      </c>
      <c r="E2270" s="1" t="s">
        <v>3</v>
      </c>
      <c r="F2270" s="1" t="s">
        <v>4</v>
      </c>
      <c r="G2270" s="1" t="s">
        <v>92</v>
      </c>
      <c r="H2270" s="1" t="s">
        <v>2269</v>
      </c>
      <c r="I2270" s="1" t="s">
        <v>3770</v>
      </c>
      <c r="J2270" s="1">
        <v>939</v>
      </c>
      <c r="K2270" s="1">
        <v>3935</v>
      </c>
      <c r="L2270" s="1">
        <v>29</v>
      </c>
      <c r="M2270" s="1">
        <v>0</v>
      </c>
      <c r="N2270" s="1">
        <v>4.4000000000000004</v>
      </c>
      <c r="O2270" s="1">
        <v>75</v>
      </c>
      <c r="P2270" s="1">
        <v>92</v>
      </c>
      <c r="Q2270" s="9">
        <v>13922211</v>
      </c>
      <c r="R2270" s="3">
        <v>16000000</v>
      </c>
    </row>
    <row r="2271" spans="1:18" x14ac:dyDescent="0.25">
      <c r="A2271" s="1" t="s">
        <v>2268</v>
      </c>
      <c r="B2271" s="2">
        <v>36835</v>
      </c>
      <c r="C2271" s="1" t="s">
        <v>32</v>
      </c>
      <c r="D2271" s="1" t="s">
        <v>20</v>
      </c>
      <c r="E2271" s="1" t="s">
        <v>3</v>
      </c>
      <c r="F2271" s="1" t="s">
        <v>4</v>
      </c>
      <c r="G2271" s="1" t="s">
        <v>92</v>
      </c>
      <c r="H2271" s="1" t="s">
        <v>2269</v>
      </c>
      <c r="I2271" s="1" t="s">
        <v>2270</v>
      </c>
      <c r="J2271" s="1">
        <v>939</v>
      </c>
      <c r="K2271" s="1">
        <v>3354</v>
      </c>
      <c r="L2271" s="1">
        <v>69</v>
      </c>
      <c r="M2271" s="1">
        <v>118</v>
      </c>
      <c r="N2271" s="1">
        <v>4</v>
      </c>
      <c r="O2271" s="1">
        <v>22</v>
      </c>
      <c r="P2271" s="1">
        <v>82</v>
      </c>
      <c r="Q2271" s="9">
        <v>9821335</v>
      </c>
      <c r="R2271" s="3">
        <v>6000000</v>
      </c>
    </row>
    <row r="2272" spans="1:18" x14ac:dyDescent="0.25">
      <c r="A2272" s="1" t="s">
        <v>4971</v>
      </c>
      <c r="B2272" s="2">
        <v>39494</v>
      </c>
      <c r="C2272" s="1" t="s">
        <v>32</v>
      </c>
      <c r="D2272" s="1" t="s">
        <v>20</v>
      </c>
      <c r="E2272" s="1" t="s">
        <v>3</v>
      </c>
      <c r="F2272" s="1" t="s">
        <v>4</v>
      </c>
      <c r="G2272" s="1" t="s">
        <v>132</v>
      </c>
      <c r="H2272" s="1" t="s">
        <v>709</v>
      </c>
      <c r="I2272" s="1" t="s">
        <v>4972</v>
      </c>
      <c r="J2272" s="1">
        <v>939</v>
      </c>
      <c r="K2272" s="1">
        <v>3651</v>
      </c>
      <c r="L2272" s="1">
        <v>4</v>
      </c>
      <c r="M2272" s="1">
        <v>518</v>
      </c>
      <c r="N2272" s="1">
        <v>5.2</v>
      </c>
      <c r="O2272" s="1">
        <v>100</v>
      </c>
      <c r="P2272" s="1">
        <v>95</v>
      </c>
      <c r="Q2272" s="9">
        <v>7563670</v>
      </c>
      <c r="R2272" s="3">
        <v>10000000</v>
      </c>
    </row>
    <row r="2273" spans="1:18" x14ac:dyDescent="0.25">
      <c r="A2273" s="1" t="s">
        <v>4420</v>
      </c>
      <c r="B2273" s="2">
        <v>39014</v>
      </c>
      <c r="C2273" s="1" t="s">
        <v>32</v>
      </c>
      <c r="D2273" s="1" t="s">
        <v>20</v>
      </c>
      <c r="E2273" s="1" t="s">
        <v>3</v>
      </c>
      <c r="F2273" s="1" t="s">
        <v>4</v>
      </c>
      <c r="G2273" s="1" t="s">
        <v>132</v>
      </c>
      <c r="H2273" s="1" t="s">
        <v>2269</v>
      </c>
      <c r="I2273" s="1" t="s">
        <v>4421</v>
      </c>
      <c r="J2273" s="1">
        <v>939</v>
      </c>
      <c r="K2273" s="1">
        <v>2321</v>
      </c>
      <c r="L2273" s="1">
        <v>18</v>
      </c>
      <c r="M2273" s="1">
        <v>837</v>
      </c>
      <c r="N2273" s="1">
        <v>3</v>
      </c>
      <c r="O2273" s="1">
        <v>37</v>
      </c>
      <c r="P2273" s="1">
        <v>99</v>
      </c>
      <c r="Q2273" s="9">
        <v>7059537</v>
      </c>
      <c r="R2273" s="3">
        <v>3000000</v>
      </c>
    </row>
    <row r="2274" spans="1:18" x14ac:dyDescent="0.25">
      <c r="A2274" s="1" t="s">
        <v>6102</v>
      </c>
      <c r="B2274" s="2">
        <v>41193</v>
      </c>
      <c r="C2274" s="1" t="s">
        <v>32</v>
      </c>
      <c r="D2274" s="1" t="s">
        <v>20</v>
      </c>
      <c r="E2274" s="1" t="s">
        <v>3</v>
      </c>
      <c r="F2274" s="1" t="s">
        <v>4</v>
      </c>
      <c r="G2274" s="1" t="s">
        <v>92</v>
      </c>
      <c r="H2274" s="1" t="s">
        <v>6103</v>
      </c>
      <c r="I2274" s="1" t="s">
        <v>6104</v>
      </c>
      <c r="J2274" s="1">
        <v>938</v>
      </c>
      <c r="K2274" s="1">
        <v>3770</v>
      </c>
      <c r="L2274" s="1">
        <v>15</v>
      </c>
      <c r="M2274" s="1">
        <v>0</v>
      </c>
      <c r="N2274" s="1">
        <v>6</v>
      </c>
      <c r="O2274" s="1">
        <v>115</v>
      </c>
      <c r="P2274" s="1">
        <v>88</v>
      </c>
      <c r="Q2274" s="9">
        <v>1243961</v>
      </c>
      <c r="R2274" s="3">
        <v>850000</v>
      </c>
    </row>
    <row r="2275" spans="1:18" x14ac:dyDescent="0.25">
      <c r="A2275" s="1" t="s">
        <v>568</v>
      </c>
      <c r="B2275" s="2">
        <v>31959</v>
      </c>
      <c r="C2275" s="1" t="s">
        <v>32</v>
      </c>
      <c r="D2275" s="1" t="s">
        <v>77</v>
      </c>
      <c r="E2275" s="1" t="s">
        <v>3</v>
      </c>
      <c r="F2275" s="1" t="s">
        <v>4</v>
      </c>
      <c r="G2275" s="1" t="s">
        <v>92</v>
      </c>
      <c r="H2275" s="1" t="s">
        <v>569</v>
      </c>
      <c r="I2275" s="1" t="s">
        <v>556</v>
      </c>
      <c r="J2275" s="1">
        <v>936</v>
      </c>
      <c r="K2275" s="1">
        <v>4121</v>
      </c>
      <c r="L2275" s="1">
        <v>12000</v>
      </c>
      <c r="M2275" s="1">
        <v>0</v>
      </c>
      <c r="N2275" s="1">
        <v>6.4</v>
      </c>
      <c r="O2275" s="1">
        <v>50</v>
      </c>
      <c r="P2275" s="1">
        <v>100</v>
      </c>
      <c r="Q2275" s="9">
        <v>153665036</v>
      </c>
      <c r="R2275" s="3">
        <v>28000000</v>
      </c>
    </row>
    <row r="2276" spans="1:18" x14ac:dyDescent="0.25">
      <c r="A2276" s="1" t="s">
        <v>2634</v>
      </c>
      <c r="B2276" s="2">
        <v>36959</v>
      </c>
      <c r="C2276" s="1" t="s">
        <v>32</v>
      </c>
      <c r="D2276" s="1" t="s">
        <v>20</v>
      </c>
      <c r="E2276" s="1" t="s">
        <v>3</v>
      </c>
      <c r="F2276" s="1" t="s">
        <v>83</v>
      </c>
      <c r="G2276" s="1" t="s">
        <v>92</v>
      </c>
      <c r="H2276" s="1" t="s">
        <v>569</v>
      </c>
      <c r="I2276" s="1" t="s">
        <v>2635</v>
      </c>
      <c r="J2276" s="1">
        <v>936</v>
      </c>
      <c r="K2276" s="1">
        <v>3578</v>
      </c>
      <c r="L2276" s="1">
        <v>34</v>
      </c>
      <c r="M2276" s="1">
        <v>664</v>
      </c>
      <c r="N2276" s="1">
        <v>6.9</v>
      </c>
      <c r="O2276" s="1">
        <v>109</v>
      </c>
      <c r="P2276" s="1">
        <v>98</v>
      </c>
      <c r="Q2276" s="9">
        <v>353743</v>
      </c>
      <c r="R2276" s="3">
        <v>15000000</v>
      </c>
    </row>
    <row r="2277" spans="1:18" x14ac:dyDescent="0.25">
      <c r="A2277" s="1" t="s">
        <v>662</v>
      </c>
      <c r="B2277" s="2">
        <v>32309</v>
      </c>
      <c r="C2277" s="1" t="s">
        <v>32</v>
      </c>
      <c r="D2277" s="1" t="s">
        <v>91</v>
      </c>
      <c r="E2277" s="1" t="s">
        <v>3</v>
      </c>
      <c r="F2277" s="1" t="s">
        <v>4</v>
      </c>
      <c r="G2277" s="1" t="s">
        <v>92</v>
      </c>
      <c r="H2277" s="1" t="s">
        <v>663</v>
      </c>
      <c r="I2277" s="1" t="s">
        <v>664</v>
      </c>
      <c r="J2277" s="1">
        <v>935</v>
      </c>
      <c r="K2277" s="1">
        <v>1855</v>
      </c>
      <c r="L2277" s="1">
        <v>152</v>
      </c>
      <c r="M2277" s="1">
        <v>0</v>
      </c>
      <c r="N2277" s="1">
        <v>5.3</v>
      </c>
      <c r="O2277" s="1">
        <v>110</v>
      </c>
      <c r="P2277" s="1">
        <v>88</v>
      </c>
      <c r="Q2277" s="9">
        <v>19170001</v>
      </c>
      <c r="R2277" s="3">
        <v>2800000</v>
      </c>
    </row>
    <row r="2278" spans="1:18" x14ac:dyDescent="0.25">
      <c r="A2278" s="1" t="s">
        <v>975</v>
      </c>
      <c r="B2278" s="2">
        <v>34170</v>
      </c>
      <c r="C2278" s="1" t="s">
        <v>32</v>
      </c>
      <c r="D2278" s="1" t="s">
        <v>315</v>
      </c>
      <c r="E2278" s="1" t="s">
        <v>3</v>
      </c>
      <c r="F2278" s="1" t="s">
        <v>4</v>
      </c>
      <c r="G2278" s="1" t="s">
        <v>92</v>
      </c>
      <c r="H2278" s="1" t="s">
        <v>663</v>
      </c>
      <c r="I2278" s="1" t="s">
        <v>976</v>
      </c>
      <c r="J2278" s="1">
        <v>935</v>
      </c>
      <c r="K2278" s="1">
        <v>2899</v>
      </c>
      <c r="L2278" s="1">
        <v>18</v>
      </c>
      <c r="M2278" s="1">
        <v>949</v>
      </c>
      <c r="N2278" s="1">
        <v>4.3</v>
      </c>
      <c r="O2278" s="1">
        <v>112</v>
      </c>
      <c r="P2278" s="1">
        <v>91</v>
      </c>
      <c r="Q2278" s="9">
        <v>15935068</v>
      </c>
      <c r="R2278" s="3">
        <v>2500000</v>
      </c>
    </row>
    <row r="2279" spans="1:18" x14ac:dyDescent="0.25">
      <c r="A2279" s="1" t="s">
        <v>717</v>
      </c>
      <c r="B2279" s="2">
        <v>32590</v>
      </c>
      <c r="C2279" s="1" t="s">
        <v>32</v>
      </c>
      <c r="D2279" s="1" t="s">
        <v>40</v>
      </c>
      <c r="E2279" s="1" t="s">
        <v>3</v>
      </c>
      <c r="F2279" s="1" t="s">
        <v>4</v>
      </c>
      <c r="G2279" s="1" t="s">
        <v>92</v>
      </c>
      <c r="H2279" s="1" t="s">
        <v>663</v>
      </c>
      <c r="I2279" s="1" t="s">
        <v>718</v>
      </c>
      <c r="J2279" s="1">
        <v>935</v>
      </c>
      <c r="K2279" s="1">
        <v>1327</v>
      </c>
      <c r="L2279" s="1">
        <v>6</v>
      </c>
      <c r="M2279" s="1">
        <v>1000</v>
      </c>
      <c r="N2279" s="1">
        <v>4.5</v>
      </c>
      <c r="O2279" s="1">
        <v>129</v>
      </c>
      <c r="P2279" s="1">
        <v>100</v>
      </c>
      <c r="Q2279" s="9">
        <v>14343976</v>
      </c>
      <c r="R2279" s="3">
        <v>5000000</v>
      </c>
    </row>
    <row r="2280" spans="1:18" x14ac:dyDescent="0.25">
      <c r="A2280" s="1" t="s">
        <v>3376</v>
      </c>
      <c r="B2280" s="2">
        <v>37670</v>
      </c>
      <c r="C2280" s="1" t="s">
        <v>32</v>
      </c>
      <c r="D2280" s="1" t="s">
        <v>20</v>
      </c>
      <c r="E2280" s="1" t="s">
        <v>3</v>
      </c>
      <c r="F2280" s="1" t="s">
        <v>4</v>
      </c>
      <c r="G2280" s="1" t="s">
        <v>132</v>
      </c>
      <c r="H2280" s="1" t="s">
        <v>3377</v>
      </c>
      <c r="I2280" s="1" t="s">
        <v>2733</v>
      </c>
      <c r="J2280" s="1">
        <v>934</v>
      </c>
      <c r="K2280" s="1">
        <v>3500</v>
      </c>
      <c r="L2280" s="1">
        <v>0</v>
      </c>
      <c r="M2280" s="1">
        <v>660</v>
      </c>
      <c r="N2280" s="1">
        <v>4.5999999999999996</v>
      </c>
      <c r="O2280" s="1">
        <v>133</v>
      </c>
      <c r="P2280" s="1">
        <v>95</v>
      </c>
      <c r="Q2280" s="9">
        <v>89808372</v>
      </c>
      <c r="R2280" s="3">
        <v>45000000</v>
      </c>
    </row>
    <row r="2281" spans="1:18" x14ac:dyDescent="0.25">
      <c r="A2281" s="1" t="s">
        <v>2967</v>
      </c>
      <c r="B2281" s="2">
        <v>37372</v>
      </c>
      <c r="C2281" s="1" t="s">
        <v>32</v>
      </c>
      <c r="D2281" s="1" t="s">
        <v>40</v>
      </c>
      <c r="E2281" s="1" t="s">
        <v>3</v>
      </c>
      <c r="F2281" s="1" t="s">
        <v>4</v>
      </c>
      <c r="G2281" s="1" t="s">
        <v>84</v>
      </c>
      <c r="H2281" s="1" t="s">
        <v>2968</v>
      </c>
      <c r="I2281" s="1" t="s">
        <v>2969</v>
      </c>
      <c r="J2281" s="1">
        <v>934</v>
      </c>
      <c r="K2281" s="1">
        <v>3707</v>
      </c>
      <c r="L2281" s="1">
        <v>189</v>
      </c>
      <c r="M2281" s="1">
        <v>896</v>
      </c>
      <c r="N2281" s="1">
        <v>5.4</v>
      </c>
      <c r="O2281" s="1">
        <v>69</v>
      </c>
      <c r="P2281" s="1">
        <v>88</v>
      </c>
      <c r="Q2281" s="9">
        <v>47811275</v>
      </c>
      <c r="R2281" s="3">
        <v>15000000</v>
      </c>
    </row>
    <row r="2282" spans="1:18" x14ac:dyDescent="0.25">
      <c r="A2282" s="1" t="s">
        <v>6191</v>
      </c>
      <c r="B2282" s="2">
        <v>41080</v>
      </c>
      <c r="C2282" s="1" t="s">
        <v>32</v>
      </c>
      <c r="D2282" s="1" t="s">
        <v>20</v>
      </c>
      <c r="E2282" s="1" t="s">
        <v>3</v>
      </c>
      <c r="F2282" s="1" t="s">
        <v>4</v>
      </c>
      <c r="G2282" s="1" t="s">
        <v>92</v>
      </c>
      <c r="H2282" s="1" t="s">
        <v>3377</v>
      </c>
      <c r="I2282" s="1" t="s">
        <v>6192</v>
      </c>
      <c r="J2282" s="1">
        <v>934</v>
      </c>
      <c r="K2282" s="1">
        <v>2714</v>
      </c>
      <c r="L2282" s="1">
        <v>365</v>
      </c>
      <c r="M2282" s="1">
        <v>31000</v>
      </c>
      <c r="N2282" s="1">
        <v>7</v>
      </c>
      <c r="O2282" s="1">
        <v>271</v>
      </c>
      <c r="P2282" s="1">
        <v>86</v>
      </c>
      <c r="Q2282" s="9">
        <v>4007792</v>
      </c>
      <c r="R2282" s="3">
        <v>750000</v>
      </c>
    </row>
    <row r="2283" spans="1:18" x14ac:dyDescent="0.25">
      <c r="A2283" s="1" t="s">
        <v>774</v>
      </c>
      <c r="B2283" s="2">
        <v>33146</v>
      </c>
      <c r="C2283" s="1" t="s">
        <v>32</v>
      </c>
      <c r="D2283" s="1" t="s">
        <v>40</v>
      </c>
      <c r="E2283" s="1" t="s">
        <v>3</v>
      </c>
      <c r="F2283" s="1" t="s">
        <v>4</v>
      </c>
      <c r="G2283" s="1" t="s">
        <v>132</v>
      </c>
      <c r="H2283" s="1" t="s">
        <v>775</v>
      </c>
      <c r="I2283" s="1" t="s">
        <v>776</v>
      </c>
      <c r="J2283" s="1">
        <v>933</v>
      </c>
      <c r="K2283" s="1">
        <v>2398</v>
      </c>
      <c r="L2283" s="1">
        <v>0</v>
      </c>
      <c r="M2283" s="1">
        <v>0</v>
      </c>
      <c r="N2283" s="1">
        <v>8</v>
      </c>
      <c r="O2283" s="1">
        <v>92</v>
      </c>
      <c r="P2283" s="1">
        <v>236</v>
      </c>
      <c r="Q2283" s="9">
        <v>184208848</v>
      </c>
      <c r="R2283" s="3">
        <v>22000000</v>
      </c>
    </row>
    <row r="2284" spans="1:18" x14ac:dyDescent="0.25">
      <c r="A2284" s="1" t="s">
        <v>3483</v>
      </c>
      <c r="B2284" s="2">
        <v>37703</v>
      </c>
      <c r="C2284" s="1" t="s">
        <v>32</v>
      </c>
      <c r="D2284" s="1" t="s">
        <v>77</v>
      </c>
      <c r="E2284" s="1" t="s">
        <v>3</v>
      </c>
      <c r="F2284" s="1" t="s">
        <v>4</v>
      </c>
      <c r="G2284" s="1" t="s">
        <v>92</v>
      </c>
      <c r="H2284" s="1" t="s">
        <v>1871</v>
      </c>
      <c r="I2284" s="1" t="s">
        <v>207</v>
      </c>
      <c r="J2284" s="1">
        <v>933</v>
      </c>
      <c r="K2284" s="1">
        <v>2248</v>
      </c>
      <c r="L2284" s="1">
        <v>607</v>
      </c>
      <c r="M2284" s="1">
        <v>0</v>
      </c>
      <c r="N2284" s="1">
        <v>6</v>
      </c>
      <c r="O2284" s="1">
        <v>135</v>
      </c>
      <c r="P2284" s="1">
        <v>94</v>
      </c>
      <c r="Q2284" s="9">
        <v>34238611</v>
      </c>
      <c r="R2284" s="3">
        <v>55000000</v>
      </c>
    </row>
    <row r="2285" spans="1:18" x14ac:dyDescent="0.25">
      <c r="A2285" s="1" t="s">
        <v>6573</v>
      </c>
      <c r="B2285" s="2">
        <v>41815</v>
      </c>
      <c r="C2285" s="1" t="s">
        <v>32</v>
      </c>
      <c r="D2285" s="1" t="s">
        <v>77</v>
      </c>
      <c r="E2285" s="1" t="s">
        <v>3</v>
      </c>
      <c r="F2285" s="1" t="s">
        <v>4</v>
      </c>
      <c r="G2285" s="1" t="s">
        <v>132</v>
      </c>
      <c r="H2285" s="1" t="s">
        <v>1871</v>
      </c>
      <c r="I2285" s="1" t="s">
        <v>2315</v>
      </c>
      <c r="J2285" s="1">
        <v>933</v>
      </c>
      <c r="K2285" s="1">
        <v>1286</v>
      </c>
      <c r="L2285" s="1">
        <v>368</v>
      </c>
      <c r="M2285" s="1">
        <v>10000</v>
      </c>
      <c r="N2285" s="1">
        <v>6.2</v>
      </c>
      <c r="O2285" s="1">
        <v>211</v>
      </c>
      <c r="P2285" s="1">
        <v>123</v>
      </c>
      <c r="Q2285" s="9">
        <v>30688364</v>
      </c>
      <c r="R2285" s="3">
        <v>28000000</v>
      </c>
    </row>
    <row r="2286" spans="1:18" x14ac:dyDescent="0.25">
      <c r="A2286" s="1" t="s">
        <v>3284</v>
      </c>
      <c r="B2286" s="2">
        <v>37817</v>
      </c>
      <c r="C2286" s="1" t="s">
        <v>32</v>
      </c>
      <c r="D2286" s="1" t="s">
        <v>77</v>
      </c>
      <c r="E2286" s="1" t="s">
        <v>3</v>
      </c>
      <c r="F2286" s="1" t="s">
        <v>11</v>
      </c>
      <c r="G2286" s="1" t="s">
        <v>92</v>
      </c>
      <c r="H2286" s="1" t="s">
        <v>1871</v>
      </c>
      <c r="I2286" s="1" t="s">
        <v>606</v>
      </c>
      <c r="J2286" s="1">
        <v>933</v>
      </c>
      <c r="K2286" s="1">
        <v>3357</v>
      </c>
      <c r="L2286" s="1">
        <v>323</v>
      </c>
      <c r="M2286" s="1">
        <v>0</v>
      </c>
      <c r="N2286" s="1">
        <v>6.5</v>
      </c>
      <c r="O2286" s="1">
        <v>131</v>
      </c>
      <c r="P2286" s="1">
        <v>98</v>
      </c>
      <c r="Q2286" s="9">
        <v>26536120</v>
      </c>
      <c r="R2286" s="3">
        <v>50000000</v>
      </c>
    </row>
    <row r="2287" spans="1:18" x14ac:dyDescent="0.25">
      <c r="A2287" s="1" t="s">
        <v>1870</v>
      </c>
      <c r="B2287" s="2">
        <v>35961</v>
      </c>
      <c r="C2287" s="1" t="s">
        <v>32</v>
      </c>
      <c r="D2287" s="1" t="s">
        <v>77</v>
      </c>
      <c r="E2287" s="1" t="s">
        <v>3</v>
      </c>
      <c r="F2287" s="1" t="s">
        <v>83</v>
      </c>
      <c r="G2287" s="1" t="s">
        <v>92</v>
      </c>
      <c r="H2287" s="1" t="s">
        <v>1871</v>
      </c>
      <c r="I2287" s="1" t="s">
        <v>1230</v>
      </c>
      <c r="J2287" s="1">
        <v>933</v>
      </c>
      <c r="K2287" s="1">
        <v>2542</v>
      </c>
      <c r="L2287" s="1">
        <v>545</v>
      </c>
      <c r="M2287" s="1">
        <v>0</v>
      </c>
      <c r="N2287" s="1">
        <v>6</v>
      </c>
      <c r="O2287" s="1">
        <v>67</v>
      </c>
      <c r="P2287" s="1">
        <v>99</v>
      </c>
      <c r="Q2287" s="9">
        <v>14567883</v>
      </c>
      <c r="R2287" s="3">
        <v>75000000</v>
      </c>
    </row>
    <row r="2288" spans="1:18" x14ac:dyDescent="0.25">
      <c r="A2288" s="1" t="s">
        <v>1925</v>
      </c>
      <c r="B2288" s="2">
        <v>36055</v>
      </c>
      <c r="C2288" s="1" t="s">
        <v>32</v>
      </c>
      <c r="D2288" s="1" t="s">
        <v>20</v>
      </c>
      <c r="E2288" s="1" t="s">
        <v>3</v>
      </c>
      <c r="F2288" s="1" t="s">
        <v>4</v>
      </c>
      <c r="G2288" s="1" t="s">
        <v>92</v>
      </c>
      <c r="H2288" s="1" t="s">
        <v>1926</v>
      </c>
      <c r="I2288" s="1" t="s">
        <v>1375</v>
      </c>
      <c r="J2288" s="1">
        <v>931</v>
      </c>
      <c r="K2288" s="1">
        <v>4664</v>
      </c>
      <c r="L2288" s="1">
        <v>101</v>
      </c>
      <c r="M2288" s="1">
        <v>0</v>
      </c>
      <c r="N2288" s="1">
        <v>7.1</v>
      </c>
      <c r="O2288" s="1">
        <v>171</v>
      </c>
      <c r="P2288" s="1">
        <v>107</v>
      </c>
      <c r="Q2288" s="9">
        <v>176483808</v>
      </c>
      <c r="R2288" s="3">
        <v>23000000</v>
      </c>
    </row>
    <row r="2289" spans="1:18" x14ac:dyDescent="0.25">
      <c r="A2289" s="1" t="s">
        <v>3966</v>
      </c>
      <c r="B2289" s="2">
        <v>38519</v>
      </c>
      <c r="C2289" s="1" t="s">
        <v>32</v>
      </c>
      <c r="D2289" s="1" t="s">
        <v>9</v>
      </c>
      <c r="E2289" s="1" t="s">
        <v>3</v>
      </c>
      <c r="F2289" s="1" t="s">
        <v>4</v>
      </c>
      <c r="G2289" s="1" t="s">
        <v>132</v>
      </c>
      <c r="H2289" s="1" t="s">
        <v>3175</v>
      </c>
      <c r="I2289" s="1" t="s">
        <v>3967</v>
      </c>
      <c r="J2289" s="1">
        <v>931</v>
      </c>
      <c r="K2289" s="1">
        <v>2287</v>
      </c>
      <c r="L2289" s="1">
        <v>124</v>
      </c>
      <c r="M2289" s="1">
        <v>0</v>
      </c>
      <c r="N2289" s="1">
        <v>6.2</v>
      </c>
      <c r="O2289" s="1">
        <v>231</v>
      </c>
      <c r="P2289" s="1">
        <v>98</v>
      </c>
      <c r="Q2289" s="9">
        <v>89706988</v>
      </c>
      <c r="R2289" s="3">
        <v>55000000</v>
      </c>
    </row>
    <row r="2290" spans="1:18" x14ac:dyDescent="0.25">
      <c r="A2290" s="1" t="s">
        <v>2693</v>
      </c>
      <c r="B2290" s="2">
        <v>37120</v>
      </c>
      <c r="C2290" s="1" t="s">
        <v>32</v>
      </c>
      <c r="D2290" s="1" t="s">
        <v>20</v>
      </c>
      <c r="E2290" s="1" t="s">
        <v>3</v>
      </c>
      <c r="F2290" s="1" t="s">
        <v>4</v>
      </c>
      <c r="G2290" s="1" t="s">
        <v>132</v>
      </c>
      <c r="H2290" s="1" t="s">
        <v>1926</v>
      </c>
      <c r="I2290" s="1" t="s">
        <v>2694</v>
      </c>
      <c r="J2290" s="1">
        <v>931</v>
      </c>
      <c r="K2290" s="1">
        <v>2912</v>
      </c>
      <c r="L2290" s="1">
        <v>7</v>
      </c>
      <c r="M2290" s="1">
        <v>989</v>
      </c>
      <c r="N2290" s="1">
        <v>6.2</v>
      </c>
      <c r="O2290" s="1">
        <v>116</v>
      </c>
      <c r="P2290" s="1">
        <v>123</v>
      </c>
      <c r="Q2290" s="9">
        <v>40334024</v>
      </c>
      <c r="R2290" s="3">
        <v>35000000</v>
      </c>
    </row>
    <row r="2291" spans="1:18" x14ac:dyDescent="0.25">
      <c r="A2291" s="1" t="s">
        <v>3178</v>
      </c>
      <c r="B2291" s="2">
        <v>37432</v>
      </c>
      <c r="C2291" s="1" t="s">
        <v>32</v>
      </c>
      <c r="D2291" s="1" t="s">
        <v>20</v>
      </c>
      <c r="E2291" s="1" t="s">
        <v>3</v>
      </c>
      <c r="F2291" s="1" t="s">
        <v>4</v>
      </c>
      <c r="G2291" s="1" t="s">
        <v>92</v>
      </c>
      <c r="H2291" s="1" t="s">
        <v>3175</v>
      </c>
      <c r="I2291" s="1" t="s">
        <v>3179</v>
      </c>
      <c r="J2291" s="1">
        <v>931</v>
      </c>
      <c r="K2291" s="1">
        <v>1917</v>
      </c>
      <c r="L2291" s="1">
        <v>7</v>
      </c>
      <c r="M2291" s="1">
        <v>744</v>
      </c>
      <c r="N2291" s="1">
        <v>5.6</v>
      </c>
      <c r="O2291" s="1">
        <v>92</v>
      </c>
      <c r="P2291" s="1">
        <v>98</v>
      </c>
      <c r="Q2291" s="9">
        <v>30306281</v>
      </c>
      <c r="R2291" s="3">
        <v>10000000</v>
      </c>
    </row>
    <row r="2292" spans="1:18" x14ac:dyDescent="0.25">
      <c r="A2292" s="1" t="s">
        <v>3174</v>
      </c>
      <c r="B2292" s="2">
        <v>37606</v>
      </c>
      <c r="C2292" s="1" t="s">
        <v>32</v>
      </c>
      <c r="D2292" s="1" t="s">
        <v>9</v>
      </c>
      <c r="E2292" s="1" t="s">
        <v>3</v>
      </c>
      <c r="F2292" s="1" t="s">
        <v>4</v>
      </c>
      <c r="G2292" s="1" t="s">
        <v>132</v>
      </c>
      <c r="H2292" s="1" t="s">
        <v>3175</v>
      </c>
      <c r="I2292" s="1" t="s">
        <v>3176</v>
      </c>
      <c r="J2292" s="1">
        <v>931</v>
      </c>
      <c r="K2292" s="1">
        <v>3819</v>
      </c>
      <c r="L2292" s="1">
        <v>21</v>
      </c>
      <c r="M2292" s="1">
        <v>720</v>
      </c>
      <c r="N2292" s="1">
        <v>5</v>
      </c>
      <c r="O2292" s="1">
        <v>86</v>
      </c>
      <c r="P2292" s="1">
        <v>85</v>
      </c>
      <c r="Q2292" s="9">
        <v>28563926</v>
      </c>
      <c r="R2292" s="3">
        <v>8500000</v>
      </c>
    </row>
    <row r="2293" spans="1:18" x14ac:dyDescent="0.25">
      <c r="A2293" s="1" t="s">
        <v>4537</v>
      </c>
      <c r="B2293" s="2">
        <v>38920</v>
      </c>
      <c r="C2293" s="1" t="s">
        <v>32</v>
      </c>
      <c r="D2293" s="1" t="s">
        <v>40</v>
      </c>
      <c r="E2293" s="1" t="s">
        <v>3</v>
      </c>
      <c r="F2293" s="1" t="s">
        <v>4</v>
      </c>
      <c r="G2293" s="1" t="s">
        <v>84</v>
      </c>
      <c r="H2293" s="1" t="s">
        <v>4538</v>
      </c>
      <c r="I2293" s="1" t="s">
        <v>4539</v>
      </c>
      <c r="J2293" s="1">
        <v>931</v>
      </c>
      <c r="K2293" s="1">
        <v>4431</v>
      </c>
      <c r="L2293" s="1">
        <v>176</v>
      </c>
      <c r="M2293" s="1">
        <v>498</v>
      </c>
      <c r="N2293" s="1">
        <v>5.0999999999999996</v>
      </c>
      <c r="O2293" s="1">
        <v>73</v>
      </c>
      <c r="P2293" s="1">
        <v>90</v>
      </c>
      <c r="Q2293" s="9">
        <v>16647384</v>
      </c>
      <c r="R2293" s="3">
        <v>26000000</v>
      </c>
    </row>
    <row r="2294" spans="1:18" x14ac:dyDescent="0.25">
      <c r="A2294" s="1" t="s">
        <v>6459</v>
      </c>
      <c r="B2294" s="2">
        <v>41306</v>
      </c>
      <c r="C2294" s="1" t="s">
        <v>32</v>
      </c>
      <c r="D2294" s="1" t="s">
        <v>20</v>
      </c>
      <c r="E2294" s="1" t="s">
        <v>3</v>
      </c>
      <c r="F2294" s="1" t="s">
        <v>4</v>
      </c>
      <c r="G2294" s="1" t="s">
        <v>132</v>
      </c>
      <c r="H2294" s="1" t="s">
        <v>4538</v>
      </c>
      <c r="I2294" s="1" t="s">
        <v>6460</v>
      </c>
      <c r="J2294" s="1">
        <v>931</v>
      </c>
      <c r="K2294" s="1">
        <v>3322</v>
      </c>
      <c r="L2294" s="1">
        <v>24</v>
      </c>
      <c r="M2294" s="1">
        <v>0</v>
      </c>
      <c r="N2294" s="1">
        <v>5.3</v>
      </c>
      <c r="O2294" s="1">
        <v>43</v>
      </c>
      <c r="P2294" s="1">
        <v>95</v>
      </c>
      <c r="Q2294" s="9">
        <v>9123834</v>
      </c>
      <c r="R2294" s="3">
        <v>15000000</v>
      </c>
    </row>
    <row r="2295" spans="1:18" x14ac:dyDescent="0.25">
      <c r="A2295" s="1" t="s">
        <v>2465</v>
      </c>
      <c r="B2295" s="2">
        <v>36686</v>
      </c>
      <c r="C2295" s="1" t="s">
        <v>32</v>
      </c>
      <c r="D2295" s="1" t="s">
        <v>20</v>
      </c>
      <c r="E2295" s="1" t="s">
        <v>3</v>
      </c>
      <c r="F2295" s="1" t="s">
        <v>4</v>
      </c>
      <c r="G2295" s="1" t="s">
        <v>132</v>
      </c>
      <c r="H2295" s="1" t="s">
        <v>1926</v>
      </c>
      <c r="I2295" s="1" t="s">
        <v>2466</v>
      </c>
      <c r="J2295" s="1">
        <v>931</v>
      </c>
      <c r="K2295" s="1">
        <v>3848</v>
      </c>
      <c r="L2295" s="1">
        <v>25</v>
      </c>
      <c r="M2295" s="1">
        <v>262</v>
      </c>
      <c r="N2295" s="1">
        <v>5.7</v>
      </c>
      <c r="O2295" s="1">
        <v>29</v>
      </c>
      <c r="P2295" s="1">
        <v>81</v>
      </c>
      <c r="Q2295" s="9">
        <v>6982680</v>
      </c>
      <c r="R2295" s="3">
        <v>10000000</v>
      </c>
    </row>
    <row r="2296" spans="1:18" x14ac:dyDescent="0.25">
      <c r="A2296" s="1" t="s">
        <v>5647</v>
      </c>
      <c r="B2296" s="2">
        <v>40401</v>
      </c>
      <c r="C2296" s="1" t="s">
        <v>32</v>
      </c>
      <c r="D2296" s="1" t="s">
        <v>77</v>
      </c>
      <c r="E2296" s="1" t="s">
        <v>3</v>
      </c>
      <c r="F2296" s="1" t="s">
        <v>4</v>
      </c>
      <c r="G2296" s="1" t="s">
        <v>132</v>
      </c>
      <c r="H2296" s="1" t="s">
        <v>5648</v>
      </c>
      <c r="I2296" s="1" t="s">
        <v>4574</v>
      </c>
      <c r="J2296" s="1">
        <v>929</v>
      </c>
      <c r="K2296" s="1">
        <v>3679</v>
      </c>
      <c r="L2296" s="1">
        <v>25</v>
      </c>
      <c r="M2296" s="1">
        <v>13000</v>
      </c>
      <c r="N2296" s="1">
        <v>4.4000000000000004</v>
      </c>
      <c r="O2296" s="1">
        <v>221</v>
      </c>
      <c r="P2296" s="1">
        <v>97</v>
      </c>
      <c r="Q2296" s="9">
        <v>21371425</v>
      </c>
      <c r="R2296" s="3">
        <v>10000000</v>
      </c>
    </row>
    <row r="2297" spans="1:18" x14ac:dyDescent="0.25">
      <c r="A2297" s="1" t="s">
        <v>1178</v>
      </c>
      <c r="B2297" s="2">
        <v>35021</v>
      </c>
      <c r="C2297" s="1" t="s">
        <v>32</v>
      </c>
      <c r="D2297" s="1" t="s">
        <v>20</v>
      </c>
      <c r="E2297" s="1" t="s">
        <v>3</v>
      </c>
      <c r="F2297" s="1" t="s">
        <v>4</v>
      </c>
      <c r="G2297" s="1" t="s">
        <v>132</v>
      </c>
      <c r="H2297" s="1" t="s">
        <v>1179</v>
      </c>
      <c r="I2297" s="1" t="s">
        <v>1180</v>
      </c>
      <c r="J2297" s="1">
        <v>927</v>
      </c>
      <c r="K2297" s="1">
        <v>1724</v>
      </c>
      <c r="L2297" s="1">
        <v>143</v>
      </c>
      <c r="M2297" s="1">
        <v>0</v>
      </c>
      <c r="N2297" s="1">
        <v>6.8</v>
      </c>
      <c r="O2297" s="1">
        <v>88</v>
      </c>
      <c r="P2297" s="1">
        <v>97</v>
      </c>
      <c r="Q2297" s="9">
        <v>56631572</v>
      </c>
      <c r="R2297" s="3">
        <v>12000000</v>
      </c>
    </row>
    <row r="2298" spans="1:18" x14ac:dyDescent="0.25">
      <c r="A2298" s="1" t="s">
        <v>4017</v>
      </c>
      <c r="B2298" s="2">
        <v>38495</v>
      </c>
      <c r="C2298" s="1" t="s">
        <v>32</v>
      </c>
      <c r="D2298" s="1" t="s">
        <v>20</v>
      </c>
      <c r="E2298" s="1" t="s">
        <v>3</v>
      </c>
      <c r="F2298" s="1" t="s">
        <v>4</v>
      </c>
      <c r="G2298" s="1" t="s">
        <v>132</v>
      </c>
      <c r="H2298" s="1" t="s">
        <v>1179</v>
      </c>
      <c r="I2298" s="1" t="s">
        <v>4018</v>
      </c>
      <c r="J2298" s="1">
        <v>927</v>
      </c>
      <c r="K2298" s="1">
        <v>4990</v>
      </c>
      <c r="L2298" s="1">
        <v>2</v>
      </c>
      <c r="M2298" s="1">
        <v>83</v>
      </c>
      <c r="N2298" s="1">
        <v>4.0999999999999996</v>
      </c>
      <c r="O2298" s="1">
        <v>23</v>
      </c>
      <c r="P2298" s="1">
        <v>95</v>
      </c>
      <c r="Q2298" s="9">
        <v>4006906</v>
      </c>
      <c r="R2298" s="3">
        <v>15000000</v>
      </c>
    </row>
    <row r="2299" spans="1:18" x14ac:dyDescent="0.25">
      <c r="A2299" s="1" t="s">
        <v>3372</v>
      </c>
      <c r="B2299" s="2">
        <v>37958</v>
      </c>
      <c r="C2299" s="1" t="s">
        <v>1</v>
      </c>
      <c r="D2299" s="1" t="s">
        <v>77</v>
      </c>
      <c r="E2299" s="1" t="s">
        <v>3</v>
      </c>
      <c r="F2299" s="1" t="s">
        <v>4</v>
      </c>
      <c r="G2299" s="1" t="s">
        <v>92</v>
      </c>
      <c r="H2299" s="1" t="s">
        <v>400</v>
      </c>
      <c r="I2299" s="1" t="s">
        <v>930</v>
      </c>
      <c r="J2299" s="1">
        <v>926</v>
      </c>
      <c r="K2299" s="1">
        <v>3983</v>
      </c>
      <c r="L2299" s="1">
        <v>16000</v>
      </c>
      <c r="M2299" s="1">
        <v>13000</v>
      </c>
      <c r="N2299" s="1">
        <v>8.1</v>
      </c>
      <c r="O2299" s="1">
        <v>354</v>
      </c>
      <c r="P2299" s="1">
        <v>111</v>
      </c>
      <c r="Q2299" s="9">
        <v>70098138</v>
      </c>
      <c r="R2299" s="3">
        <v>30000000</v>
      </c>
    </row>
    <row r="2300" spans="1:18" x14ac:dyDescent="0.25">
      <c r="A2300" s="1" t="s">
        <v>4635</v>
      </c>
      <c r="B2300" s="2">
        <v>39362</v>
      </c>
      <c r="C2300" s="1" t="s">
        <v>32</v>
      </c>
      <c r="D2300" s="1" t="s">
        <v>40</v>
      </c>
      <c r="E2300" s="1" t="s">
        <v>3</v>
      </c>
      <c r="F2300" s="1" t="s">
        <v>4</v>
      </c>
      <c r="G2300" s="1" t="s">
        <v>132</v>
      </c>
      <c r="H2300" s="1" t="s">
        <v>400</v>
      </c>
      <c r="I2300" s="1" t="s">
        <v>4636</v>
      </c>
      <c r="J2300" s="1">
        <v>926</v>
      </c>
      <c r="K2300" s="1">
        <v>4293</v>
      </c>
      <c r="L2300" s="1">
        <v>82</v>
      </c>
      <c r="M2300" s="1">
        <v>0</v>
      </c>
      <c r="N2300" s="1">
        <v>2.2999999999999998</v>
      </c>
      <c r="O2300" s="1">
        <v>112</v>
      </c>
      <c r="P2300" s="1">
        <v>93</v>
      </c>
      <c r="Q2300" s="9">
        <v>39737645</v>
      </c>
      <c r="R2300" s="3">
        <v>20000000</v>
      </c>
    </row>
    <row r="2301" spans="1:18" x14ac:dyDescent="0.25">
      <c r="A2301" s="1" t="s">
        <v>399</v>
      </c>
      <c r="B2301" s="2">
        <v>30517</v>
      </c>
      <c r="C2301" s="1" t="s">
        <v>32</v>
      </c>
      <c r="D2301" s="1" t="s">
        <v>77</v>
      </c>
      <c r="E2301" s="1" t="s">
        <v>3</v>
      </c>
      <c r="F2301" s="1" t="s">
        <v>4</v>
      </c>
      <c r="G2301" s="1" t="s">
        <v>84</v>
      </c>
      <c r="H2301" s="1" t="s">
        <v>400</v>
      </c>
      <c r="I2301" s="1" t="s">
        <v>401</v>
      </c>
      <c r="J2301" s="1">
        <v>926</v>
      </c>
      <c r="K2301" s="1">
        <v>2383</v>
      </c>
      <c r="L2301" s="1">
        <v>8</v>
      </c>
      <c r="M2301" s="1">
        <v>0</v>
      </c>
      <c r="N2301" s="1">
        <v>6.3</v>
      </c>
      <c r="O2301" s="1">
        <v>29</v>
      </c>
      <c r="P2301" s="1">
        <v>107</v>
      </c>
      <c r="Q2301" s="9">
        <v>12200000</v>
      </c>
      <c r="R2301" s="3">
        <v>5000000</v>
      </c>
    </row>
    <row r="2302" spans="1:18" x14ac:dyDescent="0.25">
      <c r="A2302" s="1" t="s">
        <v>3911</v>
      </c>
      <c r="B2302" s="2">
        <v>38652</v>
      </c>
      <c r="C2302" s="1" t="s">
        <v>32</v>
      </c>
      <c r="D2302" s="1" t="s">
        <v>40</v>
      </c>
      <c r="E2302" s="1" t="s">
        <v>3</v>
      </c>
      <c r="F2302" s="1" t="s">
        <v>4</v>
      </c>
      <c r="G2302" s="1" t="s">
        <v>28</v>
      </c>
      <c r="H2302" s="1" t="s">
        <v>644</v>
      </c>
      <c r="I2302" s="1" t="s">
        <v>1516</v>
      </c>
      <c r="J2302" s="1">
        <v>925</v>
      </c>
      <c r="K2302" s="1">
        <v>2252</v>
      </c>
      <c r="L2302" s="1">
        <v>10</v>
      </c>
      <c r="M2302" s="1">
        <v>912</v>
      </c>
      <c r="N2302" s="1">
        <v>5.8</v>
      </c>
      <c r="O2302" s="1">
        <v>161</v>
      </c>
      <c r="P2302" s="1">
        <v>81</v>
      </c>
      <c r="Q2302" s="9">
        <v>135381507</v>
      </c>
      <c r="R2302" s="3">
        <v>150000000</v>
      </c>
    </row>
    <row r="2303" spans="1:18" x14ac:dyDescent="0.25">
      <c r="A2303" s="1" t="s">
        <v>6336</v>
      </c>
      <c r="B2303" s="2">
        <v>41438</v>
      </c>
      <c r="C2303" s="1" t="s">
        <v>32</v>
      </c>
      <c r="D2303" s="1" t="s">
        <v>20</v>
      </c>
      <c r="E2303" s="1" t="s">
        <v>3</v>
      </c>
      <c r="F2303" s="1" t="s">
        <v>4</v>
      </c>
      <c r="G2303" s="1" t="s">
        <v>92</v>
      </c>
      <c r="H2303" s="1" t="s">
        <v>6337</v>
      </c>
      <c r="I2303" s="1" t="s">
        <v>3069</v>
      </c>
      <c r="J2303" s="1">
        <v>925</v>
      </c>
      <c r="K2303" s="1">
        <v>1018</v>
      </c>
      <c r="L2303" s="1">
        <v>79</v>
      </c>
      <c r="M2303" s="1">
        <v>26000</v>
      </c>
      <c r="N2303" s="1">
        <v>6.6</v>
      </c>
      <c r="O2303" s="1">
        <v>157</v>
      </c>
      <c r="P2303" s="1">
        <v>102</v>
      </c>
      <c r="Q2303" s="9">
        <v>101978840</v>
      </c>
      <c r="R2303" s="3">
        <v>15000000</v>
      </c>
    </row>
    <row r="2304" spans="1:18" x14ac:dyDescent="0.25">
      <c r="A2304" s="1" t="s">
        <v>5459</v>
      </c>
      <c r="B2304" s="2">
        <v>39895</v>
      </c>
      <c r="C2304" s="1" t="s">
        <v>32</v>
      </c>
      <c r="D2304" s="1" t="s">
        <v>40</v>
      </c>
      <c r="E2304" s="1" t="s">
        <v>3</v>
      </c>
      <c r="F2304" s="1" t="s">
        <v>11</v>
      </c>
      <c r="G2304" s="1" t="s">
        <v>84</v>
      </c>
      <c r="H2304" s="1" t="s">
        <v>644</v>
      </c>
      <c r="I2304" s="1" t="s">
        <v>1987</v>
      </c>
      <c r="J2304" s="1">
        <v>925</v>
      </c>
      <c r="K2304" s="1">
        <v>1738</v>
      </c>
      <c r="L2304" s="1">
        <v>0</v>
      </c>
      <c r="M2304" s="1">
        <v>11000</v>
      </c>
      <c r="N2304" s="1">
        <v>6.8</v>
      </c>
      <c r="O2304" s="1">
        <v>333</v>
      </c>
      <c r="P2304" s="1">
        <v>101</v>
      </c>
      <c r="Q2304" s="9">
        <v>77222184</v>
      </c>
      <c r="R2304" s="3">
        <v>100000000</v>
      </c>
    </row>
    <row r="2305" spans="1:18" x14ac:dyDescent="0.25">
      <c r="A2305" s="1" t="s">
        <v>643</v>
      </c>
      <c r="B2305" s="2">
        <v>32444</v>
      </c>
      <c r="C2305" s="1" t="s">
        <v>32</v>
      </c>
      <c r="D2305" s="1" t="s">
        <v>20</v>
      </c>
      <c r="E2305" s="1" t="s">
        <v>3</v>
      </c>
      <c r="F2305" s="1" t="s">
        <v>4</v>
      </c>
      <c r="G2305" s="1" t="s">
        <v>84</v>
      </c>
      <c r="H2305" s="1" t="s">
        <v>644</v>
      </c>
      <c r="I2305" s="1" t="s">
        <v>645</v>
      </c>
      <c r="J2305" s="1">
        <v>925</v>
      </c>
      <c r="K2305" s="1">
        <v>1953</v>
      </c>
      <c r="L2305" s="1">
        <v>13000</v>
      </c>
      <c r="M2305" s="1">
        <v>15000</v>
      </c>
      <c r="N2305" s="1">
        <v>7.5</v>
      </c>
      <c r="O2305" s="1">
        <v>109</v>
      </c>
      <c r="P2305" s="1">
        <v>92</v>
      </c>
      <c r="Q2305" s="9">
        <v>73326666</v>
      </c>
      <c r="R2305" s="3">
        <v>15000000</v>
      </c>
    </row>
    <row r="2306" spans="1:18" x14ac:dyDescent="0.25">
      <c r="A2306" s="1" t="s">
        <v>3490</v>
      </c>
      <c r="B2306" s="2">
        <v>37718</v>
      </c>
      <c r="C2306" s="1" t="s">
        <v>32</v>
      </c>
      <c r="D2306" s="1" t="s">
        <v>40</v>
      </c>
      <c r="E2306" s="1" t="s">
        <v>3</v>
      </c>
      <c r="F2306" s="1" t="s">
        <v>4</v>
      </c>
      <c r="G2306" s="1" t="s">
        <v>84</v>
      </c>
      <c r="H2306" s="1" t="s">
        <v>3491</v>
      </c>
      <c r="I2306" s="1" t="s">
        <v>3492</v>
      </c>
      <c r="J2306" s="1">
        <v>925</v>
      </c>
      <c r="K2306" s="1">
        <v>3423</v>
      </c>
      <c r="L2306" s="1">
        <v>13</v>
      </c>
      <c r="M2306" s="1">
        <v>0</v>
      </c>
      <c r="N2306" s="1">
        <v>5.3</v>
      </c>
      <c r="O2306" s="1">
        <v>66</v>
      </c>
      <c r="P2306" s="1">
        <v>94</v>
      </c>
      <c r="Q2306" s="9">
        <v>42672630</v>
      </c>
      <c r="R2306" s="3">
        <v>17000000</v>
      </c>
    </row>
    <row r="2307" spans="1:18" x14ac:dyDescent="0.25">
      <c r="A2307" s="1" t="s">
        <v>1785</v>
      </c>
      <c r="B2307" s="2">
        <v>36088</v>
      </c>
      <c r="C2307" s="1" t="s">
        <v>32</v>
      </c>
      <c r="D2307" s="1" t="s">
        <v>20</v>
      </c>
      <c r="E2307" s="1" t="s">
        <v>3</v>
      </c>
      <c r="F2307" s="1" t="s">
        <v>4</v>
      </c>
      <c r="G2307" s="1" t="s">
        <v>132</v>
      </c>
      <c r="H2307" s="1" t="s">
        <v>644</v>
      </c>
      <c r="I2307" s="1" t="s">
        <v>1786</v>
      </c>
      <c r="J2307" s="1">
        <v>925</v>
      </c>
      <c r="K2307" s="1">
        <v>2913</v>
      </c>
      <c r="L2307" s="1">
        <v>23</v>
      </c>
      <c r="M2307" s="1">
        <v>247</v>
      </c>
      <c r="N2307" s="1">
        <v>5</v>
      </c>
      <c r="O2307" s="1">
        <v>42</v>
      </c>
      <c r="P2307" s="1">
        <v>91</v>
      </c>
      <c r="Q2307" s="9">
        <v>10443316</v>
      </c>
      <c r="R2307" s="3">
        <v>15000000</v>
      </c>
    </row>
    <row r="2308" spans="1:18" x14ac:dyDescent="0.25">
      <c r="A2308" s="1" t="s">
        <v>5177</v>
      </c>
      <c r="B2308" s="2">
        <v>40118</v>
      </c>
      <c r="C2308" s="1" t="s">
        <v>32</v>
      </c>
      <c r="D2308" s="1" t="s">
        <v>20</v>
      </c>
      <c r="E2308" s="1" t="s">
        <v>3</v>
      </c>
      <c r="F2308" s="1" t="s">
        <v>4</v>
      </c>
      <c r="G2308" s="1" t="s">
        <v>92</v>
      </c>
      <c r="H2308" s="1" t="s">
        <v>644</v>
      </c>
      <c r="I2308" s="1" t="s">
        <v>1964</v>
      </c>
      <c r="J2308" s="1">
        <v>925</v>
      </c>
      <c r="K2308" s="1">
        <v>1997</v>
      </c>
      <c r="L2308" s="1">
        <v>0</v>
      </c>
      <c r="M2308" s="1">
        <v>7000</v>
      </c>
      <c r="N2308" s="1">
        <v>7.1</v>
      </c>
      <c r="O2308" s="1">
        <v>217</v>
      </c>
      <c r="P2308" s="1">
        <v>98</v>
      </c>
      <c r="Q2308" s="9">
        <v>9430988</v>
      </c>
      <c r="R2308" s="3">
        <v>17000000</v>
      </c>
    </row>
    <row r="2309" spans="1:18" x14ac:dyDescent="0.25">
      <c r="A2309" s="1" t="s">
        <v>1473</v>
      </c>
      <c r="B2309" s="2">
        <v>35428</v>
      </c>
      <c r="C2309" s="1" t="s">
        <v>32</v>
      </c>
      <c r="D2309" s="1" t="s">
        <v>20</v>
      </c>
      <c r="E2309" s="1" t="s">
        <v>3</v>
      </c>
      <c r="F2309" s="1" t="s">
        <v>4</v>
      </c>
      <c r="G2309" s="1" t="s">
        <v>92</v>
      </c>
      <c r="H2309" s="1" t="s">
        <v>644</v>
      </c>
      <c r="I2309" s="1" t="s">
        <v>1474</v>
      </c>
      <c r="J2309" s="1">
        <v>925</v>
      </c>
      <c r="K2309" s="1">
        <v>3559</v>
      </c>
      <c r="L2309" s="1">
        <v>378</v>
      </c>
      <c r="M2309" s="1">
        <v>0</v>
      </c>
      <c r="N2309" s="1">
        <v>7.6</v>
      </c>
      <c r="O2309" s="1">
        <v>50</v>
      </c>
      <c r="P2309" s="1">
        <v>84</v>
      </c>
      <c r="Q2309" s="9">
        <v>2892582</v>
      </c>
      <c r="R2309" s="3">
        <v>4000000</v>
      </c>
    </row>
    <row r="2310" spans="1:18" x14ac:dyDescent="0.25">
      <c r="A2310" s="1" t="s">
        <v>1123</v>
      </c>
      <c r="B2310" s="2">
        <v>34553</v>
      </c>
      <c r="C2310" s="1" t="s">
        <v>32</v>
      </c>
      <c r="D2310" s="1" t="s">
        <v>20</v>
      </c>
      <c r="E2310" s="1" t="s">
        <v>3</v>
      </c>
      <c r="F2310" s="1" t="s">
        <v>4</v>
      </c>
      <c r="G2310" s="1" t="s">
        <v>84</v>
      </c>
      <c r="H2310" s="1" t="s">
        <v>109</v>
      </c>
      <c r="I2310" s="1" t="s">
        <v>1124</v>
      </c>
      <c r="J2310" s="1">
        <v>924</v>
      </c>
      <c r="K2310" s="1">
        <v>3244</v>
      </c>
      <c r="L2310" s="1">
        <v>32</v>
      </c>
      <c r="M2310" s="1">
        <v>0</v>
      </c>
      <c r="N2310" s="1">
        <v>4.8</v>
      </c>
      <c r="O2310" s="1">
        <v>35</v>
      </c>
      <c r="P2310" s="1">
        <v>91</v>
      </c>
      <c r="Q2310" s="9">
        <v>130512915</v>
      </c>
      <c r="R2310" s="3">
        <v>45000000</v>
      </c>
    </row>
    <row r="2311" spans="1:18" x14ac:dyDescent="0.25">
      <c r="A2311" s="1" t="s">
        <v>108</v>
      </c>
      <c r="B2311" s="2">
        <v>23342</v>
      </c>
      <c r="C2311" s="1" t="s">
        <v>32</v>
      </c>
      <c r="D2311" s="1" t="s">
        <v>77</v>
      </c>
      <c r="E2311" s="1" t="s">
        <v>3</v>
      </c>
      <c r="F2311" s="1" t="s">
        <v>4</v>
      </c>
      <c r="G2311" s="1" t="s">
        <v>25</v>
      </c>
      <c r="H2311" s="1" t="s">
        <v>109</v>
      </c>
      <c r="I2311" s="1" t="s">
        <v>110</v>
      </c>
      <c r="J2311" s="1">
        <v>924</v>
      </c>
      <c r="K2311" s="1">
        <v>4109</v>
      </c>
      <c r="L2311" s="1">
        <v>176</v>
      </c>
      <c r="M2311" s="1">
        <v>0</v>
      </c>
      <c r="N2311" s="1">
        <v>7.6</v>
      </c>
      <c r="O2311" s="1">
        <v>61</v>
      </c>
      <c r="P2311" s="1">
        <v>197</v>
      </c>
      <c r="Q2311" s="9">
        <v>46300000</v>
      </c>
      <c r="R2311" s="3">
        <v>9400000</v>
      </c>
    </row>
    <row r="2312" spans="1:18" x14ac:dyDescent="0.25">
      <c r="A2312" s="1" t="s">
        <v>1141</v>
      </c>
      <c r="B2312" s="2">
        <v>34602</v>
      </c>
      <c r="C2312" s="1" t="s">
        <v>32</v>
      </c>
      <c r="D2312" s="1" t="s">
        <v>77</v>
      </c>
      <c r="E2312" s="1" t="s">
        <v>3</v>
      </c>
      <c r="F2312" s="1" t="s">
        <v>4</v>
      </c>
      <c r="G2312" s="1" t="s">
        <v>132</v>
      </c>
      <c r="H2312" s="1" t="s">
        <v>109</v>
      </c>
      <c r="I2312" s="1" t="s">
        <v>517</v>
      </c>
      <c r="J2312" s="1">
        <v>924</v>
      </c>
      <c r="K2312" s="1">
        <v>2711</v>
      </c>
      <c r="L2312" s="1">
        <v>85</v>
      </c>
      <c r="M2312" s="1">
        <v>0</v>
      </c>
      <c r="N2312" s="1">
        <v>6</v>
      </c>
      <c r="O2312" s="1">
        <v>70</v>
      </c>
      <c r="P2312" s="1">
        <v>93</v>
      </c>
      <c r="Q2312" s="9">
        <v>32055248</v>
      </c>
      <c r="R2312" s="3">
        <v>25000000</v>
      </c>
    </row>
    <row r="2313" spans="1:18" x14ac:dyDescent="0.25">
      <c r="A2313" s="1" t="s">
        <v>6497</v>
      </c>
      <c r="B2313" s="2">
        <v>41590</v>
      </c>
      <c r="C2313" s="1" t="s">
        <v>32</v>
      </c>
      <c r="D2313" s="1" t="s">
        <v>9</v>
      </c>
      <c r="E2313" s="1" t="s">
        <v>3</v>
      </c>
      <c r="F2313" s="1" t="s">
        <v>4</v>
      </c>
      <c r="G2313" s="1" t="s">
        <v>92</v>
      </c>
      <c r="H2313" s="1" t="s">
        <v>6498</v>
      </c>
      <c r="I2313" s="1" t="s">
        <v>916</v>
      </c>
      <c r="J2313" s="1">
        <v>924</v>
      </c>
      <c r="K2313" s="1">
        <v>2862</v>
      </c>
      <c r="L2313" s="1">
        <v>261</v>
      </c>
      <c r="M2313" s="1">
        <v>0</v>
      </c>
      <c r="N2313" s="1">
        <v>3.9</v>
      </c>
      <c r="O2313" s="1">
        <v>162</v>
      </c>
      <c r="P2313" s="1">
        <v>99</v>
      </c>
      <c r="Q2313" s="9">
        <v>49494</v>
      </c>
      <c r="R2313" s="3">
        <v>250000</v>
      </c>
    </row>
    <row r="2314" spans="1:18" x14ac:dyDescent="0.25">
      <c r="A2314" s="1" t="s">
        <v>6161</v>
      </c>
      <c r="B2314" s="2">
        <v>41124</v>
      </c>
      <c r="C2314" s="1" t="s">
        <v>32</v>
      </c>
      <c r="D2314" s="1" t="s">
        <v>77</v>
      </c>
      <c r="E2314" s="1" t="s">
        <v>3</v>
      </c>
      <c r="F2314" s="1" t="s">
        <v>4</v>
      </c>
      <c r="G2314" s="1" t="s">
        <v>132</v>
      </c>
      <c r="H2314" s="1" t="s">
        <v>3255</v>
      </c>
      <c r="I2314" s="1" t="s">
        <v>5694</v>
      </c>
      <c r="J2314" s="1">
        <v>922</v>
      </c>
      <c r="K2314" s="1">
        <v>3301</v>
      </c>
      <c r="L2314" s="1">
        <v>30</v>
      </c>
      <c r="M2314" s="1">
        <v>19000</v>
      </c>
      <c r="N2314" s="1">
        <v>5.3</v>
      </c>
      <c r="O2314" s="1">
        <v>127</v>
      </c>
      <c r="P2314" s="1">
        <v>91</v>
      </c>
      <c r="Q2314" s="9">
        <v>26404753</v>
      </c>
      <c r="R2314" s="3">
        <v>40000000</v>
      </c>
    </row>
    <row r="2315" spans="1:18" x14ac:dyDescent="0.25">
      <c r="A2315" s="1" t="s">
        <v>3254</v>
      </c>
      <c r="B2315" s="2">
        <v>37431</v>
      </c>
      <c r="C2315" s="1" t="s">
        <v>1</v>
      </c>
      <c r="D2315" s="1" t="s">
        <v>77</v>
      </c>
      <c r="E2315" s="1" t="s">
        <v>3</v>
      </c>
      <c r="F2315" s="1" t="s">
        <v>4</v>
      </c>
      <c r="G2315" s="1" t="s">
        <v>92</v>
      </c>
      <c r="H2315" s="1" t="s">
        <v>3255</v>
      </c>
      <c r="I2315" s="1" t="s">
        <v>2484</v>
      </c>
      <c r="J2315" s="1">
        <v>922</v>
      </c>
      <c r="K2315" s="1">
        <v>2880</v>
      </c>
      <c r="L2315" s="1">
        <v>394</v>
      </c>
      <c r="M2315" s="1">
        <v>977</v>
      </c>
      <c r="N2315" s="1">
        <v>6.1</v>
      </c>
      <c r="O2315" s="1">
        <v>64</v>
      </c>
      <c r="P2315" s="1">
        <v>94</v>
      </c>
      <c r="Q2315" s="9">
        <v>12398628</v>
      </c>
      <c r="R2315" s="3">
        <v>20000000</v>
      </c>
    </row>
    <row r="2316" spans="1:18" x14ac:dyDescent="0.25">
      <c r="A2316" s="1" t="s">
        <v>4197</v>
      </c>
      <c r="B2316" s="2">
        <v>38397</v>
      </c>
      <c r="C2316" s="1" t="s">
        <v>32</v>
      </c>
      <c r="D2316" s="1" t="s">
        <v>20</v>
      </c>
      <c r="E2316" s="1" t="s">
        <v>3</v>
      </c>
      <c r="F2316" s="1" t="s">
        <v>11</v>
      </c>
      <c r="G2316" s="1" t="s">
        <v>132</v>
      </c>
      <c r="H2316" s="1" t="s">
        <v>3255</v>
      </c>
      <c r="I2316" s="1" t="s">
        <v>4198</v>
      </c>
      <c r="J2316" s="1">
        <v>922</v>
      </c>
      <c r="K2316" s="1">
        <v>1835</v>
      </c>
      <c r="L2316" s="1">
        <v>0</v>
      </c>
      <c r="M2316" s="1">
        <v>128</v>
      </c>
      <c r="N2316" s="1">
        <v>4.2</v>
      </c>
      <c r="O2316" s="1">
        <v>41</v>
      </c>
      <c r="P2316" s="1">
        <v>97</v>
      </c>
      <c r="Q2316" s="9">
        <v>1046166</v>
      </c>
      <c r="R2316" s="3">
        <v>9000000</v>
      </c>
    </row>
    <row r="2317" spans="1:18" x14ac:dyDescent="0.25">
      <c r="A2317" s="1" t="s">
        <v>5879</v>
      </c>
      <c r="B2317" s="2">
        <v>40709</v>
      </c>
      <c r="C2317" s="1" t="s">
        <v>32</v>
      </c>
      <c r="D2317" s="1" t="s">
        <v>77</v>
      </c>
      <c r="E2317" s="1" t="s">
        <v>3</v>
      </c>
      <c r="F2317" s="1" t="s">
        <v>4</v>
      </c>
      <c r="G2317" s="1" t="s">
        <v>84</v>
      </c>
      <c r="H2317" s="1" t="s">
        <v>5880</v>
      </c>
      <c r="I2317" s="1" t="s">
        <v>3235</v>
      </c>
      <c r="J2317" s="1">
        <v>921</v>
      </c>
      <c r="K2317" s="1">
        <v>2652</v>
      </c>
      <c r="L2317" s="1">
        <v>25</v>
      </c>
      <c r="M2317" s="1">
        <v>0</v>
      </c>
      <c r="N2317" s="1">
        <v>5.4</v>
      </c>
      <c r="O2317" s="1">
        <v>132</v>
      </c>
      <c r="P2317" s="1">
        <v>88</v>
      </c>
      <c r="Q2317" s="9">
        <v>21379315</v>
      </c>
      <c r="R2317" s="3">
        <v>150000000</v>
      </c>
    </row>
    <row r="2318" spans="1:18" x14ac:dyDescent="0.25">
      <c r="A2318" s="1" t="s">
        <v>704</v>
      </c>
      <c r="B2318" s="2">
        <v>32619</v>
      </c>
      <c r="C2318" s="1" t="s">
        <v>32</v>
      </c>
      <c r="D2318" s="1" t="s">
        <v>77</v>
      </c>
      <c r="E2318" s="1" t="s">
        <v>3</v>
      </c>
      <c r="F2318" s="1" t="s">
        <v>4</v>
      </c>
      <c r="G2318" s="1" t="s">
        <v>132</v>
      </c>
      <c r="H2318" s="1" t="s">
        <v>705</v>
      </c>
      <c r="I2318" s="1" t="s">
        <v>645</v>
      </c>
      <c r="J2318" s="1">
        <v>920</v>
      </c>
      <c r="K2318" s="1">
        <v>2725</v>
      </c>
      <c r="L2318" s="1">
        <v>13000</v>
      </c>
      <c r="M2318" s="1">
        <v>12000</v>
      </c>
      <c r="N2318" s="1">
        <v>7.6</v>
      </c>
      <c r="O2318" s="1">
        <v>186</v>
      </c>
      <c r="P2318" s="1">
        <v>126</v>
      </c>
      <c r="Q2318" s="9">
        <v>251188924</v>
      </c>
      <c r="R2318" s="3">
        <v>35000000</v>
      </c>
    </row>
    <row r="2319" spans="1:18" x14ac:dyDescent="0.25">
      <c r="A2319" s="1" t="s">
        <v>1169</v>
      </c>
      <c r="B2319" s="2">
        <v>34782</v>
      </c>
      <c r="C2319" s="1" t="s">
        <v>32</v>
      </c>
      <c r="D2319" s="1" t="s">
        <v>77</v>
      </c>
      <c r="E2319" s="1" t="s">
        <v>3</v>
      </c>
      <c r="F2319" s="1" t="s">
        <v>4</v>
      </c>
      <c r="G2319" s="1" t="s">
        <v>132</v>
      </c>
      <c r="H2319" s="1" t="s">
        <v>705</v>
      </c>
      <c r="I2319" s="1" t="s">
        <v>785</v>
      </c>
      <c r="J2319" s="1">
        <v>920</v>
      </c>
      <c r="K2319" s="1">
        <v>2880</v>
      </c>
      <c r="L2319" s="1">
        <v>541</v>
      </c>
      <c r="M2319" s="1">
        <v>0</v>
      </c>
      <c r="N2319" s="1">
        <v>5.4</v>
      </c>
      <c r="O2319" s="1">
        <v>144</v>
      </c>
      <c r="P2319" s="1">
        <v>121</v>
      </c>
      <c r="Q2319" s="9">
        <v>184031112</v>
      </c>
      <c r="R2319" s="3">
        <v>100000000</v>
      </c>
    </row>
    <row r="2320" spans="1:18" x14ac:dyDescent="0.25">
      <c r="A2320" s="1" t="s">
        <v>893</v>
      </c>
      <c r="B2320" s="2">
        <v>33644</v>
      </c>
      <c r="C2320" s="1" t="s">
        <v>32</v>
      </c>
      <c r="D2320" s="1" t="s">
        <v>77</v>
      </c>
      <c r="E2320" s="1" t="s">
        <v>3</v>
      </c>
      <c r="F2320" s="1" t="s">
        <v>4</v>
      </c>
      <c r="G2320" s="1" t="s">
        <v>132</v>
      </c>
      <c r="H2320" s="1" t="s">
        <v>705</v>
      </c>
      <c r="I2320" s="1" t="s">
        <v>645</v>
      </c>
      <c r="J2320" s="1">
        <v>920</v>
      </c>
      <c r="K2320" s="1">
        <v>2899</v>
      </c>
      <c r="L2320" s="1">
        <v>13000</v>
      </c>
      <c r="M2320" s="1">
        <v>0</v>
      </c>
      <c r="N2320" s="1">
        <v>7</v>
      </c>
      <c r="O2320" s="1">
        <v>153</v>
      </c>
      <c r="P2320" s="1">
        <v>126</v>
      </c>
      <c r="Q2320" s="9">
        <v>162831698</v>
      </c>
      <c r="R2320" s="3">
        <v>80000000</v>
      </c>
    </row>
    <row r="2321" spans="1:18" x14ac:dyDescent="0.25">
      <c r="A2321" s="1" t="s">
        <v>6692</v>
      </c>
      <c r="B2321" s="2">
        <v>41695</v>
      </c>
      <c r="C2321" s="1" t="s">
        <v>32</v>
      </c>
      <c r="D2321" s="1" t="s">
        <v>20</v>
      </c>
      <c r="E2321" s="1" t="s">
        <v>3</v>
      </c>
      <c r="F2321" s="1" t="s">
        <v>4</v>
      </c>
      <c r="G2321" s="1" t="s">
        <v>92</v>
      </c>
      <c r="H2321" s="1" t="s">
        <v>6693</v>
      </c>
      <c r="I2321" s="1" t="s">
        <v>4891</v>
      </c>
      <c r="J2321" s="1">
        <v>920</v>
      </c>
      <c r="K2321" s="1">
        <v>2771</v>
      </c>
      <c r="L2321" s="1">
        <v>89</v>
      </c>
      <c r="M2321" s="1">
        <v>21000</v>
      </c>
      <c r="N2321" s="1">
        <v>6.4</v>
      </c>
      <c r="O2321" s="1">
        <v>351</v>
      </c>
      <c r="P2321" s="1">
        <v>97</v>
      </c>
      <c r="Q2321" s="9">
        <v>150056505</v>
      </c>
      <c r="R2321" s="3">
        <v>18000000</v>
      </c>
    </row>
    <row r="2322" spans="1:18" x14ac:dyDescent="0.25">
      <c r="A2322" s="1" t="s">
        <v>1508</v>
      </c>
      <c r="B2322" s="2">
        <v>35754</v>
      </c>
      <c r="C2322" s="1" t="s">
        <v>32</v>
      </c>
      <c r="D2322" s="1" t="s">
        <v>77</v>
      </c>
      <c r="E2322" s="1" t="s">
        <v>3</v>
      </c>
      <c r="F2322" s="1" t="s">
        <v>4</v>
      </c>
      <c r="G2322" s="1" t="s">
        <v>132</v>
      </c>
      <c r="H2322" s="1" t="s">
        <v>705</v>
      </c>
      <c r="I2322" s="1" t="s">
        <v>785</v>
      </c>
      <c r="J2322" s="1">
        <v>920</v>
      </c>
      <c r="K2322" s="1">
        <v>2699</v>
      </c>
      <c r="L2322" s="1">
        <v>541</v>
      </c>
      <c r="M2322" s="1">
        <v>0</v>
      </c>
      <c r="N2322" s="1">
        <v>3.7</v>
      </c>
      <c r="O2322" s="1">
        <v>183</v>
      </c>
      <c r="P2322" s="1">
        <v>125</v>
      </c>
      <c r="Q2322" s="9">
        <v>107285004</v>
      </c>
      <c r="R2322" s="3">
        <v>125000000</v>
      </c>
    </row>
    <row r="2323" spans="1:18" x14ac:dyDescent="0.25">
      <c r="A2323" s="1" t="s">
        <v>1194</v>
      </c>
      <c r="B2323" s="2">
        <v>34708</v>
      </c>
      <c r="C2323" s="1" t="s">
        <v>32</v>
      </c>
      <c r="D2323" s="1" t="s">
        <v>77</v>
      </c>
      <c r="E2323" s="1" t="s">
        <v>3</v>
      </c>
      <c r="F2323" s="1" t="s">
        <v>4</v>
      </c>
      <c r="G2323" s="1" t="s">
        <v>132</v>
      </c>
      <c r="H2323" s="1" t="s">
        <v>1195</v>
      </c>
      <c r="I2323" s="1" t="s">
        <v>788</v>
      </c>
      <c r="J2323" s="1">
        <v>919</v>
      </c>
      <c r="K2323" s="1">
        <v>1695</v>
      </c>
      <c r="L2323" s="1">
        <v>109</v>
      </c>
      <c r="M2323" s="1">
        <v>0</v>
      </c>
      <c r="N2323" s="1">
        <v>5.9</v>
      </c>
      <c r="O2323" s="1">
        <v>53</v>
      </c>
      <c r="P2323" s="1">
        <v>134</v>
      </c>
      <c r="Q2323" s="9">
        <v>37600435</v>
      </c>
      <c r="R2323" s="3">
        <v>55000000</v>
      </c>
    </row>
    <row r="2324" spans="1:18" x14ac:dyDescent="0.25">
      <c r="A2324" s="1" t="s">
        <v>366</v>
      </c>
      <c r="B2324" s="2">
        <v>30175</v>
      </c>
      <c r="C2324" s="1" t="s">
        <v>32</v>
      </c>
      <c r="D2324" s="1" t="s">
        <v>40</v>
      </c>
      <c r="E2324" s="1" t="s">
        <v>3</v>
      </c>
      <c r="F2324" s="1" t="s">
        <v>4</v>
      </c>
      <c r="G2324" s="1" t="s">
        <v>92</v>
      </c>
      <c r="H2324" s="1" t="s">
        <v>367</v>
      </c>
      <c r="I2324" s="1" t="s">
        <v>368</v>
      </c>
      <c r="J2324" s="1">
        <v>919</v>
      </c>
      <c r="K2324" s="1">
        <v>2024</v>
      </c>
      <c r="L2324" s="1">
        <v>468</v>
      </c>
      <c r="M2324" s="1">
        <v>0</v>
      </c>
      <c r="N2324" s="1">
        <v>6.9</v>
      </c>
      <c r="O2324" s="1">
        <v>166</v>
      </c>
      <c r="P2324" s="1">
        <v>129</v>
      </c>
      <c r="Q2324" s="9">
        <v>37567440</v>
      </c>
      <c r="R2324" s="3">
        <v>20000000</v>
      </c>
    </row>
    <row r="2325" spans="1:18" x14ac:dyDescent="0.25">
      <c r="A2325" s="1" t="s">
        <v>2801</v>
      </c>
      <c r="B2325" s="2">
        <v>37096</v>
      </c>
      <c r="C2325" s="1" t="s">
        <v>32</v>
      </c>
      <c r="D2325" s="1" t="s">
        <v>61</v>
      </c>
      <c r="E2325" s="1" t="s">
        <v>3</v>
      </c>
      <c r="F2325" s="1" t="s">
        <v>4</v>
      </c>
      <c r="G2325" s="1" t="s">
        <v>132</v>
      </c>
      <c r="H2325" s="1" t="s">
        <v>2802</v>
      </c>
      <c r="I2325" s="1" t="s">
        <v>647</v>
      </c>
      <c r="J2325" s="1">
        <v>919</v>
      </c>
      <c r="K2325" s="1">
        <v>4796</v>
      </c>
      <c r="L2325" s="1">
        <v>545</v>
      </c>
      <c r="M2325" s="1">
        <v>0</v>
      </c>
      <c r="N2325" s="1">
        <v>6.4</v>
      </c>
      <c r="O2325" s="1">
        <v>89</v>
      </c>
      <c r="P2325" s="1">
        <v>132</v>
      </c>
      <c r="Q2325" s="9">
        <v>29781453</v>
      </c>
      <c r="R2325" s="3">
        <v>48000000</v>
      </c>
    </row>
    <row r="2326" spans="1:18" x14ac:dyDescent="0.25">
      <c r="A2326" s="1" t="s">
        <v>4775</v>
      </c>
      <c r="B2326" s="2">
        <v>39167</v>
      </c>
      <c r="C2326" s="1" t="s">
        <v>32</v>
      </c>
      <c r="D2326" s="1" t="s">
        <v>91</v>
      </c>
      <c r="E2326" s="1" t="s">
        <v>3</v>
      </c>
      <c r="F2326" s="1" t="s">
        <v>4</v>
      </c>
      <c r="G2326" s="1" t="s">
        <v>92</v>
      </c>
      <c r="H2326" s="1" t="s">
        <v>4776</v>
      </c>
      <c r="I2326" s="1" t="s">
        <v>4777</v>
      </c>
      <c r="J2326" s="1">
        <v>919</v>
      </c>
      <c r="K2326" s="1">
        <v>2559</v>
      </c>
      <c r="L2326" s="1">
        <v>7</v>
      </c>
      <c r="M2326" s="1">
        <v>0</v>
      </c>
      <c r="N2326" s="1">
        <v>5.0999999999999996</v>
      </c>
      <c r="O2326" s="1">
        <v>161</v>
      </c>
      <c r="P2326" s="1">
        <v>89</v>
      </c>
      <c r="Q2326" s="9">
        <v>20801344</v>
      </c>
      <c r="R2326" s="3">
        <v>15000000</v>
      </c>
    </row>
    <row r="2327" spans="1:18" x14ac:dyDescent="0.25">
      <c r="A2327" s="1" t="s">
        <v>1731</v>
      </c>
      <c r="B2327" s="2">
        <v>35804</v>
      </c>
      <c r="C2327" s="1" t="s">
        <v>32</v>
      </c>
      <c r="D2327" s="1" t="s">
        <v>9</v>
      </c>
      <c r="E2327" s="1" t="s">
        <v>3</v>
      </c>
      <c r="F2327" s="1" t="s">
        <v>4</v>
      </c>
      <c r="G2327" s="1" t="s">
        <v>92</v>
      </c>
      <c r="H2327" s="1" t="s">
        <v>367</v>
      </c>
      <c r="I2327" s="1" t="s">
        <v>1732</v>
      </c>
      <c r="J2327" s="1">
        <v>919</v>
      </c>
      <c r="K2327" s="1">
        <v>2288</v>
      </c>
      <c r="L2327" s="1">
        <v>4</v>
      </c>
      <c r="M2327" s="1">
        <v>51</v>
      </c>
      <c r="N2327" s="1">
        <v>6.6</v>
      </c>
      <c r="O2327" s="1">
        <v>18</v>
      </c>
      <c r="P2327" s="1">
        <v>90</v>
      </c>
      <c r="Q2327" s="9">
        <v>13493</v>
      </c>
      <c r="R2327" s="3">
        <v>600000</v>
      </c>
    </row>
    <row r="2328" spans="1:18" x14ac:dyDescent="0.25">
      <c r="A2328" s="1" t="s">
        <v>3321</v>
      </c>
      <c r="B2328" s="2">
        <v>37801</v>
      </c>
      <c r="C2328" s="1" t="s">
        <v>32</v>
      </c>
      <c r="D2328" s="1" t="s">
        <v>77</v>
      </c>
      <c r="E2328" s="1" t="s">
        <v>3</v>
      </c>
      <c r="F2328" s="1" t="s">
        <v>4</v>
      </c>
      <c r="G2328" s="1" t="s">
        <v>92</v>
      </c>
      <c r="H2328" s="1" t="s">
        <v>3322</v>
      </c>
      <c r="I2328" s="1" t="s">
        <v>1700</v>
      </c>
      <c r="J2328" s="1">
        <v>918</v>
      </c>
      <c r="K2328" s="1">
        <v>4692</v>
      </c>
      <c r="L2328" s="1">
        <v>31</v>
      </c>
      <c r="M2328" s="1">
        <v>3000</v>
      </c>
      <c r="N2328" s="1">
        <v>5.8</v>
      </c>
      <c r="O2328" s="1">
        <v>273</v>
      </c>
      <c r="P2328" s="1">
        <v>97</v>
      </c>
      <c r="Q2328" s="9">
        <v>82163317</v>
      </c>
      <c r="R2328" s="3">
        <v>30000000</v>
      </c>
    </row>
    <row r="2329" spans="1:18" x14ac:dyDescent="0.25">
      <c r="A2329" s="1" t="s">
        <v>5787</v>
      </c>
      <c r="B2329" s="2">
        <v>40752</v>
      </c>
      <c r="C2329" s="1" t="s">
        <v>32</v>
      </c>
      <c r="D2329" s="1" t="s">
        <v>77</v>
      </c>
      <c r="E2329" s="1" t="s">
        <v>3</v>
      </c>
      <c r="F2329" s="1" t="s">
        <v>4</v>
      </c>
      <c r="G2329" s="1" t="s">
        <v>132</v>
      </c>
      <c r="H2329" s="1" t="s">
        <v>5788</v>
      </c>
      <c r="I2329" s="1" t="s">
        <v>2817</v>
      </c>
      <c r="J2329" s="1">
        <v>918</v>
      </c>
      <c r="K2329" s="1">
        <v>3500</v>
      </c>
      <c r="L2329" s="1">
        <v>14</v>
      </c>
      <c r="M2329" s="1">
        <v>0</v>
      </c>
      <c r="N2329" s="1">
        <v>4.4000000000000004</v>
      </c>
      <c r="O2329" s="1">
        <v>88</v>
      </c>
      <c r="P2329" s="1">
        <v>113</v>
      </c>
      <c r="Q2329" s="9">
        <v>37911876</v>
      </c>
      <c r="R2329" s="3">
        <v>32000000</v>
      </c>
    </row>
    <row r="2330" spans="1:18" x14ac:dyDescent="0.25">
      <c r="A2330" s="1" t="s">
        <v>4932</v>
      </c>
      <c r="B2330" s="2">
        <v>39782</v>
      </c>
      <c r="C2330" s="1" t="s">
        <v>32</v>
      </c>
      <c r="D2330" s="1" t="s">
        <v>9</v>
      </c>
      <c r="E2330" s="1" t="s">
        <v>3</v>
      </c>
      <c r="F2330" s="1" t="s">
        <v>4</v>
      </c>
      <c r="G2330" s="1" t="s">
        <v>28</v>
      </c>
      <c r="H2330" s="1" t="s">
        <v>1195</v>
      </c>
      <c r="I2330" s="1" t="s">
        <v>4933</v>
      </c>
      <c r="J2330" s="1">
        <v>918</v>
      </c>
      <c r="K2330" s="1">
        <v>3317</v>
      </c>
      <c r="L2330" s="1">
        <v>22</v>
      </c>
      <c r="M2330" s="1">
        <v>851</v>
      </c>
      <c r="N2330" s="1">
        <v>6.7</v>
      </c>
      <c r="O2330" s="1">
        <v>73</v>
      </c>
      <c r="P2330" s="1">
        <v>101</v>
      </c>
      <c r="Q2330" s="9">
        <v>17655201</v>
      </c>
      <c r="R2330" s="3">
        <v>10000000</v>
      </c>
    </row>
    <row r="2331" spans="1:18" x14ac:dyDescent="0.25">
      <c r="A2331" s="1" t="s">
        <v>3629</v>
      </c>
      <c r="B2331" s="2">
        <v>38310</v>
      </c>
      <c r="C2331" s="1" t="s">
        <v>32</v>
      </c>
      <c r="D2331" s="1" t="s">
        <v>61</v>
      </c>
      <c r="E2331" s="1" t="s">
        <v>10</v>
      </c>
      <c r="F2331" s="1" t="s">
        <v>11</v>
      </c>
      <c r="G2331" s="1" t="s">
        <v>92</v>
      </c>
      <c r="H2331" s="1" t="s">
        <v>3630</v>
      </c>
      <c r="I2331" s="1" t="s">
        <v>3631</v>
      </c>
      <c r="J2331" s="1">
        <v>918</v>
      </c>
      <c r="K2331" s="1">
        <v>2334</v>
      </c>
      <c r="L2331" s="1">
        <v>101</v>
      </c>
      <c r="M2331" s="1">
        <v>14000</v>
      </c>
      <c r="N2331" s="1">
        <v>8.3000000000000007</v>
      </c>
      <c r="O2331" s="1">
        <v>192</v>
      </c>
      <c r="P2331" s="1">
        <v>178</v>
      </c>
      <c r="Q2331" s="9">
        <v>5501940</v>
      </c>
      <c r="R2331" s="3">
        <v>13500000</v>
      </c>
    </row>
    <row r="2332" spans="1:18" x14ac:dyDescent="0.25">
      <c r="A2332" s="1" t="s">
        <v>5109</v>
      </c>
      <c r="B2332" s="2">
        <v>39697</v>
      </c>
      <c r="C2332" s="1" t="s">
        <v>32</v>
      </c>
      <c r="D2332" s="1" t="s">
        <v>2</v>
      </c>
      <c r="E2332" s="1" t="s">
        <v>3</v>
      </c>
      <c r="F2332" s="1" t="s">
        <v>1877</v>
      </c>
      <c r="G2332" s="1" t="s">
        <v>92</v>
      </c>
      <c r="H2332" s="1" t="s">
        <v>3630</v>
      </c>
      <c r="I2332" s="1" t="s">
        <v>1827</v>
      </c>
      <c r="J2332" s="1">
        <v>918</v>
      </c>
      <c r="K2332" s="1">
        <v>1252</v>
      </c>
      <c r="L2332" s="1">
        <v>122</v>
      </c>
      <c r="M2332" s="1">
        <v>0</v>
      </c>
      <c r="N2332" s="1">
        <v>6.7</v>
      </c>
      <c r="O2332" s="1">
        <v>150</v>
      </c>
      <c r="P2332" s="1">
        <v>111</v>
      </c>
      <c r="Q2332" s="9">
        <v>2203641</v>
      </c>
      <c r="R2332" s="3">
        <v>15000000</v>
      </c>
    </row>
    <row r="2333" spans="1:18" x14ac:dyDescent="0.25">
      <c r="A2333" s="1" t="s">
        <v>436</v>
      </c>
      <c r="B2333" s="2">
        <v>30935</v>
      </c>
      <c r="C2333" s="1" t="s">
        <v>32</v>
      </c>
      <c r="D2333" s="1" t="s">
        <v>77</v>
      </c>
      <c r="E2333" s="1" t="s">
        <v>3</v>
      </c>
      <c r="F2333" s="1" t="s">
        <v>4</v>
      </c>
      <c r="G2333" s="1" t="s">
        <v>132</v>
      </c>
      <c r="H2333" s="1" t="s">
        <v>437</v>
      </c>
      <c r="I2333" s="1" t="s">
        <v>438</v>
      </c>
      <c r="J2333" s="1">
        <v>913</v>
      </c>
      <c r="K2333" s="1">
        <v>2449</v>
      </c>
      <c r="L2333" s="1">
        <v>0</v>
      </c>
      <c r="M2333" s="1">
        <v>11000</v>
      </c>
      <c r="N2333" s="1">
        <v>6.6</v>
      </c>
      <c r="O2333" s="1">
        <v>144</v>
      </c>
      <c r="P2333" s="1">
        <v>177</v>
      </c>
      <c r="Q2333" s="9">
        <v>27400000</v>
      </c>
      <c r="R2333" s="3">
        <v>40000000</v>
      </c>
    </row>
    <row r="2334" spans="1:18" x14ac:dyDescent="0.25">
      <c r="A2334" s="1" t="s">
        <v>4293</v>
      </c>
      <c r="B2334" s="2">
        <v>39054</v>
      </c>
      <c r="C2334" s="1" t="s">
        <v>32</v>
      </c>
      <c r="D2334" s="1" t="s">
        <v>9</v>
      </c>
      <c r="E2334" s="1" t="s">
        <v>3</v>
      </c>
      <c r="F2334" s="1" t="s">
        <v>4</v>
      </c>
      <c r="G2334" s="1" t="s">
        <v>132</v>
      </c>
      <c r="H2334" s="1" t="s">
        <v>2558</v>
      </c>
      <c r="I2334" s="1" t="s">
        <v>1776</v>
      </c>
      <c r="J2334" s="1">
        <v>912</v>
      </c>
      <c r="K2334" s="1">
        <v>2856</v>
      </c>
      <c r="L2334" s="1">
        <v>386</v>
      </c>
      <c r="M2334" s="1">
        <v>0</v>
      </c>
      <c r="N2334" s="1">
        <v>6.5</v>
      </c>
      <c r="O2334" s="1">
        <v>241</v>
      </c>
      <c r="P2334" s="1">
        <v>130</v>
      </c>
      <c r="Q2334" s="9">
        <v>103338338</v>
      </c>
      <c r="R2334" s="3">
        <v>70000000</v>
      </c>
    </row>
    <row r="2335" spans="1:18" x14ac:dyDescent="0.25">
      <c r="A2335" s="1" t="s">
        <v>3763</v>
      </c>
      <c r="B2335" s="2">
        <v>38306</v>
      </c>
      <c r="C2335" s="1" t="s">
        <v>32</v>
      </c>
      <c r="D2335" s="1" t="s">
        <v>40</v>
      </c>
      <c r="E2335" s="1" t="s">
        <v>3</v>
      </c>
      <c r="F2335" s="1" t="s">
        <v>4</v>
      </c>
      <c r="G2335" s="1" t="s">
        <v>92</v>
      </c>
      <c r="H2335" s="1" t="s">
        <v>437</v>
      </c>
      <c r="I2335" s="1" t="s">
        <v>2046</v>
      </c>
      <c r="J2335" s="1">
        <v>912</v>
      </c>
      <c r="K2335" s="1">
        <v>2170</v>
      </c>
      <c r="L2335" s="1">
        <v>729</v>
      </c>
      <c r="M2335" s="1">
        <v>0</v>
      </c>
      <c r="N2335" s="1">
        <v>7.5</v>
      </c>
      <c r="O2335" s="1">
        <v>285</v>
      </c>
      <c r="P2335" s="1">
        <v>126</v>
      </c>
      <c r="Q2335" s="9">
        <v>71502303</v>
      </c>
      <c r="R2335" s="3">
        <v>12000000</v>
      </c>
    </row>
    <row r="2336" spans="1:18" x14ac:dyDescent="0.25">
      <c r="A2336" s="1" t="s">
        <v>690</v>
      </c>
      <c r="B2336" s="2">
        <v>32195</v>
      </c>
      <c r="C2336" s="1" t="s">
        <v>32</v>
      </c>
      <c r="D2336" s="1" t="s">
        <v>40</v>
      </c>
      <c r="E2336" s="1" t="s">
        <v>3</v>
      </c>
      <c r="F2336" s="1" t="s">
        <v>4</v>
      </c>
      <c r="G2336" s="1" t="s">
        <v>28</v>
      </c>
      <c r="H2336" s="1" t="s">
        <v>594</v>
      </c>
      <c r="I2336" s="1" t="s">
        <v>691</v>
      </c>
      <c r="J2336" s="1">
        <v>912</v>
      </c>
      <c r="K2336" s="1">
        <v>1833</v>
      </c>
      <c r="L2336" s="1">
        <v>383</v>
      </c>
      <c r="M2336" s="1">
        <v>5000</v>
      </c>
      <c r="N2336" s="1">
        <v>7.3</v>
      </c>
      <c r="O2336" s="1">
        <v>24</v>
      </c>
      <c r="P2336" s="1">
        <v>69</v>
      </c>
      <c r="Q2336" s="9">
        <v>48092846</v>
      </c>
      <c r="R2336" s="3">
        <v>12500000</v>
      </c>
    </row>
    <row r="2337" spans="1:18" x14ac:dyDescent="0.25">
      <c r="A2337" s="1" t="s">
        <v>2557</v>
      </c>
      <c r="B2337" s="2">
        <v>36527</v>
      </c>
      <c r="C2337" s="1" t="s">
        <v>32</v>
      </c>
      <c r="D2337" s="1" t="s">
        <v>91</v>
      </c>
      <c r="E2337" s="1" t="s">
        <v>3</v>
      </c>
      <c r="F2337" s="1" t="s">
        <v>4</v>
      </c>
      <c r="G2337" s="1" t="s">
        <v>92</v>
      </c>
      <c r="H2337" s="1" t="s">
        <v>2558</v>
      </c>
      <c r="I2337" s="1" t="s">
        <v>2559</v>
      </c>
      <c r="J2337" s="1">
        <v>912</v>
      </c>
      <c r="K2337" s="1">
        <v>2682</v>
      </c>
      <c r="L2337" s="1">
        <v>83</v>
      </c>
      <c r="M2337" s="1">
        <v>243</v>
      </c>
      <c r="N2337" s="1">
        <v>4.0999999999999996</v>
      </c>
      <c r="O2337" s="1">
        <v>108</v>
      </c>
      <c r="P2337" s="1">
        <v>97</v>
      </c>
      <c r="Q2337" s="9">
        <v>21468807</v>
      </c>
      <c r="R2337" s="3">
        <v>14000000</v>
      </c>
    </row>
    <row r="2338" spans="1:18" x14ac:dyDescent="0.25">
      <c r="A2338" s="1" t="s">
        <v>593</v>
      </c>
      <c r="B2338" s="2">
        <v>31813</v>
      </c>
      <c r="C2338" s="1" t="s">
        <v>32</v>
      </c>
      <c r="D2338" s="1" t="s">
        <v>40</v>
      </c>
      <c r="E2338" s="1" t="s">
        <v>3</v>
      </c>
      <c r="F2338" s="1" t="s">
        <v>4</v>
      </c>
      <c r="G2338" s="1" t="s">
        <v>132</v>
      </c>
      <c r="H2338" s="1" t="s">
        <v>594</v>
      </c>
      <c r="I2338" s="1" t="s">
        <v>595</v>
      </c>
      <c r="J2338" s="1">
        <v>912</v>
      </c>
      <c r="K2338" s="1">
        <v>2355</v>
      </c>
      <c r="L2338" s="1">
        <v>114</v>
      </c>
      <c r="M2338" s="1">
        <v>0</v>
      </c>
      <c r="N2338" s="1">
        <v>2.8</v>
      </c>
      <c r="O2338" s="1">
        <v>80</v>
      </c>
      <c r="P2338" s="1">
        <v>92</v>
      </c>
      <c r="Q2338" s="9">
        <v>20763013</v>
      </c>
      <c r="R2338" s="3">
        <v>23000000</v>
      </c>
    </row>
    <row r="2339" spans="1:18" x14ac:dyDescent="0.25">
      <c r="A2339" s="1" t="s">
        <v>1866</v>
      </c>
      <c r="B2339" s="2">
        <v>36119</v>
      </c>
      <c r="C2339" s="1" t="s">
        <v>32</v>
      </c>
      <c r="D2339" s="1" t="s">
        <v>20</v>
      </c>
      <c r="E2339" s="1" t="s">
        <v>3</v>
      </c>
      <c r="F2339" s="1" t="s">
        <v>338</v>
      </c>
      <c r="G2339" s="1" t="s">
        <v>132</v>
      </c>
      <c r="H2339" s="1" t="s">
        <v>1867</v>
      </c>
      <c r="I2339" s="1" t="s">
        <v>1868</v>
      </c>
      <c r="J2339" s="1">
        <v>912</v>
      </c>
      <c r="K2339" s="1">
        <v>3163</v>
      </c>
      <c r="L2339" s="1">
        <v>149</v>
      </c>
      <c r="M2339" s="1">
        <v>0</v>
      </c>
      <c r="N2339" s="1">
        <v>7.2</v>
      </c>
      <c r="O2339" s="1">
        <v>56</v>
      </c>
      <c r="P2339" s="1">
        <v>89</v>
      </c>
      <c r="Q2339" s="9">
        <v>6719300</v>
      </c>
      <c r="R2339" s="3">
        <v>2000000</v>
      </c>
    </row>
    <row r="2340" spans="1:18" x14ac:dyDescent="0.25">
      <c r="A2340" s="1" t="s">
        <v>3206</v>
      </c>
      <c r="B2340" s="2">
        <v>37532</v>
      </c>
      <c r="C2340" s="1" t="s">
        <v>32</v>
      </c>
      <c r="D2340" s="1" t="s">
        <v>20</v>
      </c>
      <c r="E2340" s="1" t="s">
        <v>3</v>
      </c>
      <c r="F2340" s="1" t="s">
        <v>4</v>
      </c>
      <c r="G2340" s="1" t="s">
        <v>84</v>
      </c>
      <c r="H2340" s="1" t="s">
        <v>3207</v>
      </c>
      <c r="I2340" s="1" t="s">
        <v>3208</v>
      </c>
      <c r="J2340" s="1">
        <v>911</v>
      </c>
      <c r="K2340" s="1">
        <v>3058</v>
      </c>
      <c r="L2340" s="1">
        <v>11</v>
      </c>
      <c r="M2340" s="1">
        <v>1000</v>
      </c>
      <c r="N2340" s="1">
        <v>3.3</v>
      </c>
      <c r="O2340" s="1">
        <v>56</v>
      </c>
      <c r="P2340" s="1">
        <v>80</v>
      </c>
      <c r="Q2340" s="9">
        <v>40363530</v>
      </c>
      <c r="R2340" s="3">
        <v>16000000</v>
      </c>
    </row>
    <row r="2341" spans="1:18" x14ac:dyDescent="0.25">
      <c r="A2341" s="1" t="s">
        <v>4742</v>
      </c>
      <c r="B2341" s="2">
        <v>39409</v>
      </c>
      <c r="C2341" s="1" t="s">
        <v>32</v>
      </c>
      <c r="D2341" s="1" t="s">
        <v>177</v>
      </c>
      <c r="E2341" s="1" t="s">
        <v>3</v>
      </c>
      <c r="F2341" s="1" t="s">
        <v>4</v>
      </c>
      <c r="G2341" s="1" t="s">
        <v>132</v>
      </c>
      <c r="H2341" s="1" t="s">
        <v>740</v>
      </c>
      <c r="I2341" s="1" t="s">
        <v>740</v>
      </c>
      <c r="J2341" s="1">
        <v>909</v>
      </c>
      <c r="K2341" s="1">
        <v>1633</v>
      </c>
      <c r="L2341" s="1">
        <v>909</v>
      </c>
      <c r="M2341" s="1">
        <v>0</v>
      </c>
      <c r="N2341" s="1">
        <v>8</v>
      </c>
      <c r="O2341" s="1">
        <v>263</v>
      </c>
      <c r="P2341" s="1">
        <v>123</v>
      </c>
      <c r="Q2341" s="9">
        <v>24530513</v>
      </c>
      <c r="R2341" s="3">
        <v>9000000</v>
      </c>
    </row>
    <row r="2342" spans="1:18" x14ac:dyDescent="0.25">
      <c r="A2342" s="1" t="s">
        <v>2982</v>
      </c>
      <c r="B2342" s="2">
        <v>37578</v>
      </c>
      <c r="C2342" s="1" t="s">
        <v>1</v>
      </c>
      <c r="D2342" s="1" t="s">
        <v>2</v>
      </c>
      <c r="E2342" s="1" t="s">
        <v>3</v>
      </c>
      <c r="F2342" s="1" t="s">
        <v>11</v>
      </c>
      <c r="G2342" s="1" t="s">
        <v>92</v>
      </c>
      <c r="H2342" s="1" t="s">
        <v>740</v>
      </c>
      <c r="I2342" s="1" t="s">
        <v>740</v>
      </c>
      <c r="J2342" s="1">
        <v>909</v>
      </c>
      <c r="K2342" s="1">
        <v>1779</v>
      </c>
      <c r="L2342" s="1">
        <v>909</v>
      </c>
      <c r="M2342" s="1">
        <v>4000</v>
      </c>
      <c r="N2342" s="1">
        <v>8</v>
      </c>
      <c r="O2342" s="1">
        <v>215</v>
      </c>
      <c r="P2342" s="1">
        <v>120</v>
      </c>
      <c r="Q2342" s="9">
        <v>21244913</v>
      </c>
      <c r="R2342" s="3">
        <v>4000000</v>
      </c>
    </row>
    <row r="2343" spans="1:18" x14ac:dyDescent="0.25">
      <c r="A2343" s="1" t="s">
        <v>739</v>
      </c>
      <c r="B2343" s="2">
        <v>32794</v>
      </c>
      <c r="C2343" s="1" t="s">
        <v>32</v>
      </c>
      <c r="D2343" s="1" t="s">
        <v>177</v>
      </c>
      <c r="E2343" s="1" t="s">
        <v>3</v>
      </c>
      <c r="F2343" s="1" t="s">
        <v>4</v>
      </c>
      <c r="G2343" s="1" t="s">
        <v>92</v>
      </c>
      <c r="H2343" s="1" t="s">
        <v>740</v>
      </c>
      <c r="I2343" s="1" t="s">
        <v>740</v>
      </c>
      <c r="J2343" s="1">
        <v>909</v>
      </c>
      <c r="K2343" s="1">
        <v>1048</v>
      </c>
      <c r="L2343" s="1">
        <v>909</v>
      </c>
      <c r="M2343" s="1">
        <v>667</v>
      </c>
      <c r="N2343" s="1">
        <v>7.5</v>
      </c>
      <c r="O2343" s="1">
        <v>40</v>
      </c>
      <c r="P2343" s="1">
        <v>91</v>
      </c>
      <c r="Q2343" s="9">
        <v>6706368</v>
      </c>
      <c r="R2343" s="3">
        <v>160000</v>
      </c>
    </row>
    <row r="2344" spans="1:18" x14ac:dyDescent="0.25">
      <c r="A2344" s="1" t="s">
        <v>5259</v>
      </c>
      <c r="B2344" s="2">
        <v>40063</v>
      </c>
      <c r="C2344" s="1" t="s">
        <v>32</v>
      </c>
      <c r="D2344" s="1" t="s">
        <v>91</v>
      </c>
      <c r="E2344" s="1" t="s">
        <v>3</v>
      </c>
      <c r="F2344" s="1" t="s">
        <v>4</v>
      </c>
      <c r="G2344" s="1" t="s">
        <v>92</v>
      </c>
      <c r="H2344" s="1" t="s">
        <v>5260</v>
      </c>
      <c r="I2344" s="1" t="s">
        <v>3350</v>
      </c>
      <c r="J2344" s="1">
        <v>908</v>
      </c>
      <c r="K2344" s="1">
        <v>3226</v>
      </c>
      <c r="L2344" s="1">
        <v>0</v>
      </c>
      <c r="M2344" s="1">
        <v>3000</v>
      </c>
      <c r="N2344" s="1">
        <v>4.9000000000000004</v>
      </c>
      <c r="O2344" s="1">
        <v>220</v>
      </c>
      <c r="P2344" s="1">
        <v>119</v>
      </c>
      <c r="Q2344" s="9">
        <v>33386128</v>
      </c>
      <c r="R2344" s="3">
        <v>15000000</v>
      </c>
    </row>
    <row r="2345" spans="1:18" x14ac:dyDescent="0.25">
      <c r="A2345" s="1" t="s">
        <v>5586</v>
      </c>
      <c r="B2345" s="2">
        <v>40190</v>
      </c>
      <c r="C2345" s="1" t="s">
        <v>32</v>
      </c>
      <c r="D2345" s="1" t="s">
        <v>20</v>
      </c>
      <c r="E2345" s="1" t="s">
        <v>3</v>
      </c>
      <c r="F2345" s="1" t="s">
        <v>4</v>
      </c>
      <c r="G2345" s="1" t="s">
        <v>92</v>
      </c>
      <c r="H2345" s="1" t="s">
        <v>5260</v>
      </c>
      <c r="I2345" s="1" t="s">
        <v>959</v>
      </c>
      <c r="J2345" s="1">
        <v>908</v>
      </c>
      <c r="K2345" s="1">
        <v>3204</v>
      </c>
      <c r="L2345" s="1">
        <v>138</v>
      </c>
      <c r="M2345" s="1">
        <v>636</v>
      </c>
      <c r="N2345" s="1">
        <v>5.7</v>
      </c>
      <c r="O2345" s="1">
        <v>49</v>
      </c>
      <c r="P2345" s="1">
        <v>117</v>
      </c>
      <c r="Q2345" s="9">
        <v>134904</v>
      </c>
      <c r="R2345" s="3">
        <v>25000000</v>
      </c>
    </row>
    <row r="2346" spans="1:18" x14ac:dyDescent="0.25">
      <c r="A2346" s="1" t="s">
        <v>3936</v>
      </c>
      <c r="B2346" s="2">
        <v>38650</v>
      </c>
      <c r="C2346" s="1" t="s">
        <v>32</v>
      </c>
      <c r="D2346" s="1" t="s">
        <v>20</v>
      </c>
      <c r="E2346" s="1" t="s">
        <v>3</v>
      </c>
      <c r="F2346" s="1" t="s">
        <v>4</v>
      </c>
      <c r="G2346" s="1" t="s">
        <v>132</v>
      </c>
      <c r="H2346" s="1" t="s">
        <v>3893</v>
      </c>
      <c r="I2346" s="1" t="s">
        <v>3937</v>
      </c>
      <c r="J2346" s="1">
        <v>907</v>
      </c>
      <c r="K2346" s="1">
        <v>2723</v>
      </c>
      <c r="L2346" s="1">
        <v>0</v>
      </c>
      <c r="M2346" s="1">
        <v>0</v>
      </c>
      <c r="N2346" s="1">
        <v>5.6</v>
      </c>
      <c r="O2346" s="1">
        <v>62</v>
      </c>
      <c r="P2346" s="1">
        <v>116</v>
      </c>
      <c r="Q2346" s="9">
        <v>50382128</v>
      </c>
      <c r="R2346" s="3">
        <v>5500000</v>
      </c>
    </row>
    <row r="2347" spans="1:18" x14ac:dyDescent="0.25">
      <c r="A2347" s="1" t="s">
        <v>3892</v>
      </c>
      <c r="B2347" s="2">
        <v>38621</v>
      </c>
      <c r="C2347" s="1" t="s">
        <v>32</v>
      </c>
      <c r="D2347" s="1" t="s">
        <v>20</v>
      </c>
      <c r="E2347" s="1" t="s">
        <v>3</v>
      </c>
      <c r="F2347" s="1" t="s">
        <v>4</v>
      </c>
      <c r="G2347" s="1" t="s">
        <v>84</v>
      </c>
      <c r="H2347" s="1" t="s">
        <v>3893</v>
      </c>
      <c r="I2347" s="1" t="s">
        <v>1976</v>
      </c>
      <c r="J2347" s="1">
        <v>907</v>
      </c>
      <c r="K2347" s="1">
        <v>3462</v>
      </c>
      <c r="L2347" s="1">
        <v>61</v>
      </c>
      <c r="M2347" s="1">
        <v>1000</v>
      </c>
      <c r="N2347" s="1">
        <v>6.4</v>
      </c>
      <c r="O2347" s="1">
        <v>96</v>
      </c>
      <c r="P2347" s="1">
        <v>106</v>
      </c>
      <c r="Q2347" s="9">
        <v>32645546</v>
      </c>
      <c r="R2347" s="3">
        <v>14000000</v>
      </c>
    </row>
    <row r="2348" spans="1:18" x14ac:dyDescent="0.25">
      <c r="A2348" s="1" t="s">
        <v>6042</v>
      </c>
      <c r="B2348" s="2">
        <v>41154</v>
      </c>
      <c r="C2348" s="1" t="s">
        <v>32</v>
      </c>
      <c r="D2348" s="1" t="s">
        <v>77</v>
      </c>
      <c r="E2348" s="1" t="s">
        <v>3</v>
      </c>
      <c r="F2348" s="1" t="s">
        <v>4</v>
      </c>
      <c r="G2348" s="1" t="s">
        <v>132</v>
      </c>
      <c r="H2348" s="1" t="s">
        <v>3893</v>
      </c>
      <c r="I2348" s="1" t="s">
        <v>1323</v>
      </c>
      <c r="J2348" s="1">
        <v>907</v>
      </c>
      <c r="K2348" s="1">
        <v>2471</v>
      </c>
      <c r="L2348" s="1">
        <v>357</v>
      </c>
      <c r="M2348" s="1">
        <v>11000</v>
      </c>
      <c r="N2348" s="1">
        <v>5.0999999999999996</v>
      </c>
      <c r="O2348" s="1">
        <v>211</v>
      </c>
      <c r="P2348" s="1">
        <v>101</v>
      </c>
      <c r="Q2348" s="9">
        <v>25863915</v>
      </c>
      <c r="R2348" s="3">
        <v>35000000</v>
      </c>
    </row>
    <row r="2349" spans="1:18" x14ac:dyDescent="0.25">
      <c r="A2349" s="1" t="s">
        <v>4347</v>
      </c>
      <c r="B2349" s="2">
        <v>38952</v>
      </c>
      <c r="C2349" s="1" t="s">
        <v>32</v>
      </c>
      <c r="D2349" s="1" t="s">
        <v>2</v>
      </c>
      <c r="E2349" s="1" t="s">
        <v>3</v>
      </c>
      <c r="F2349" s="1" t="s">
        <v>4</v>
      </c>
      <c r="G2349" s="1" t="s">
        <v>92</v>
      </c>
      <c r="H2349" s="1" t="s">
        <v>3893</v>
      </c>
      <c r="I2349" s="1" t="s">
        <v>4348</v>
      </c>
      <c r="J2349" s="1">
        <v>907</v>
      </c>
      <c r="K2349" s="1">
        <v>3633</v>
      </c>
      <c r="L2349" s="1">
        <v>16</v>
      </c>
      <c r="M2349" s="1">
        <v>489</v>
      </c>
      <c r="N2349" s="1">
        <v>6.2</v>
      </c>
      <c r="O2349" s="1">
        <v>81</v>
      </c>
      <c r="P2349" s="1">
        <v>121</v>
      </c>
      <c r="Q2349" s="9">
        <v>12549485</v>
      </c>
      <c r="R2349" s="3">
        <v>15000000</v>
      </c>
    </row>
    <row r="2350" spans="1:18" x14ac:dyDescent="0.25">
      <c r="A2350" s="1" t="s">
        <v>4424</v>
      </c>
      <c r="B2350" s="2">
        <v>38839</v>
      </c>
      <c r="C2350" s="1" t="s">
        <v>32</v>
      </c>
      <c r="D2350" s="1" t="s">
        <v>20</v>
      </c>
      <c r="E2350" s="1" t="s">
        <v>3</v>
      </c>
      <c r="F2350" s="1" t="s">
        <v>4</v>
      </c>
      <c r="G2350" s="1" t="s">
        <v>21</v>
      </c>
      <c r="H2350" s="1" t="s">
        <v>4425</v>
      </c>
      <c r="I2350" s="1" t="s">
        <v>4426</v>
      </c>
      <c r="J2350" s="1">
        <v>907</v>
      </c>
      <c r="K2350" s="1">
        <v>1411</v>
      </c>
      <c r="L2350" s="1">
        <v>365</v>
      </c>
      <c r="M2350" s="1">
        <v>0</v>
      </c>
      <c r="N2350" s="1">
        <v>6.2</v>
      </c>
      <c r="O2350" s="1">
        <v>88</v>
      </c>
      <c r="P2350" s="1">
        <v>103</v>
      </c>
      <c r="Q2350" s="9">
        <v>23000</v>
      </c>
      <c r="R2350" s="3">
        <v>500000</v>
      </c>
    </row>
    <row r="2351" spans="1:18" x14ac:dyDescent="0.25">
      <c r="A2351" s="1" t="s">
        <v>1172</v>
      </c>
      <c r="B2351" s="2">
        <v>34755</v>
      </c>
      <c r="C2351" s="1" t="s">
        <v>32</v>
      </c>
      <c r="D2351" s="1" t="s">
        <v>61</v>
      </c>
      <c r="E2351" s="1" t="s">
        <v>3</v>
      </c>
      <c r="F2351" s="1" t="s">
        <v>4</v>
      </c>
      <c r="G2351" s="1" t="s">
        <v>92</v>
      </c>
      <c r="H2351" s="1" t="s">
        <v>1173</v>
      </c>
      <c r="I2351" s="1" t="s">
        <v>1174</v>
      </c>
      <c r="J2351" s="1">
        <v>906</v>
      </c>
      <c r="K2351" s="1">
        <v>1976</v>
      </c>
      <c r="L2351" s="1">
        <v>0</v>
      </c>
      <c r="M2351" s="1">
        <v>17000</v>
      </c>
      <c r="N2351" s="1">
        <v>8.4</v>
      </c>
      <c r="O2351" s="1">
        <v>132</v>
      </c>
      <c r="P2351" s="1">
        <v>178</v>
      </c>
      <c r="Q2351" s="9">
        <v>75600000</v>
      </c>
      <c r="R2351" s="3">
        <v>72000000</v>
      </c>
    </row>
    <row r="2352" spans="1:18" x14ac:dyDescent="0.25">
      <c r="A2352" s="1" t="s">
        <v>4596</v>
      </c>
      <c r="B2352" s="2">
        <v>39190</v>
      </c>
      <c r="C2352" s="1" t="s">
        <v>32</v>
      </c>
      <c r="D2352" s="1" t="s">
        <v>20</v>
      </c>
      <c r="E2352" s="1" t="s">
        <v>3</v>
      </c>
      <c r="F2352" s="1" t="s">
        <v>4</v>
      </c>
      <c r="G2352" s="1" t="s">
        <v>132</v>
      </c>
      <c r="H2352" s="1" t="s">
        <v>4597</v>
      </c>
      <c r="I2352" s="1" t="s">
        <v>4598</v>
      </c>
      <c r="J2352" s="1">
        <v>906</v>
      </c>
      <c r="K2352" s="1">
        <v>4725</v>
      </c>
      <c r="L2352" s="1">
        <v>7</v>
      </c>
      <c r="M2352" s="1">
        <v>160</v>
      </c>
      <c r="N2352" s="1">
        <v>3.9</v>
      </c>
      <c r="O2352" s="1">
        <v>20</v>
      </c>
      <c r="P2352" s="1">
        <v>93</v>
      </c>
      <c r="Q2352" s="9">
        <v>5561</v>
      </c>
      <c r="R2352" s="3">
        <v>10000000</v>
      </c>
    </row>
    <row r="2353" spans="1:18" x14ac:dyDescent="0.25">
      <c r="A2353" s="1" t="s">
        <v>1393</v>
      </c>
      <c r="B2353" s="2">
        <v>35326</v>
      </c>
      <c r="C2353" s="1" t="s">
        <v>32</v>
      </c>
      <c r="D2353" s="1" t="s">
        <v>20</v>
      </c>
      <c r="E2353" s="1" t="s">
        <v>3</v>
      </c>
      <c r="F2353" s="1" t="s">
        <v>4</v>
      </c>
      <c r="G2353" s="1" t="s">
        <v>132</v>
      </c>
      <c r="H2353" s="1" t="s">
        <v>1394</v>
      </c>
      <c r="I2353" s="1" t="s">
        <v>289</v>
      </c>
      <c r="J2353" s="1">
        <v>905</v>
      </c>
      <c r="K2353" s="1">
        <v>2348</v>
      </c>
      <c r="L2353" s="1">
        <v>11000</v>
      </c>
      <c r="M2353" s="1">
        <v>0</v>
      </c>
      <c r="N2353" s="1">
        <v>6</v>
      </c>
      <c r="O2353" s="1">
        <v>43</v>
      </c>
      <c r="P2353" s="1">
        <v>117</v>
      </c>
      <c r="Q2353" s="9">
        <v>20101861</v>
      </c>
      <c r="R2353" s="3">
        <v>45000000</v>
      </c>
    </row>
    <row r="2354" spans="1:18" x14ac:dyDescent="0.25">
      <c r="A2354" s="1" t="s">
        <v>4973</v>
      </c>
      <c r="B2354" s="2">
        <v>39570</v>
      </c>
      <c r="C2354" s="1" t="s">
        <v>32</v>
      </c>
      <c r="D2354" s="1" t="s">
        <v>2</v>
      </c>
      <c r="E2354" s="1" t="s">
        <v>3</v>
      </c>
      <c r="F2354" s="1" t="s">
        <v>4</v>
      </c>
      <c r="G2354" s="1" t="s">
        <v>92</v>
      </c>
      <c r="H2354" s="1" t="s">
        <v>1394</v>
      </c>
      <c r="I2354" s="1" t="s">
        <v>4974</v>
      </c>
      <c r="J2354" s="1">
        <v>905</v>
      </c>
      <c r="K2354" s="1">
        <v>3185</v>
      </c>
      <c r="L2354" s="1">
        <v>3</v>
      </c>
      <c r="M2354" s="1">
        <v>3000</v>
      </c>
      <c r="N2354" s="1">
        <v>6</v>
      </c>
      <c r="O2354" s="1">
        <v>79</v>
      </c>
      <c r="P2354" s="1">
        <v>95</v>
      </c>
      <c r="Q2354" s="9">
        <v>108662</v>
      </c>
      <c r="R2354" s="3">
        <v>8000000</v>
      </c>
    </row>
    <row r="2355" spans="1:18" x14ac:dyDescent="0.25">
      <c r="A2355" s="1" t="s">
        <v>3736</v>
      </c>
      <c r="B2355" s="2">
        <v>38146</v>
      </c>
      <c r="C2355" s="1" t="s">
        <v>32</v>
      </c>
      <c r="D2355" s="1" t="s">
        <v>61</v>
      </c>
      <c r="E2355" s="1" t="s">
        <v>3</v>
      </c>
      <c r="F2355" s="1" t="s">
        <v>4</v>
      </c>
      <c r="G2355" s="1" t="s">
        <v>132</v>
      </c>
      <c r="H2355" s="1" t="s">
        <v>1881</v>
      </c>
      <c r="I2355" s="1" t="s">
        <v>959</v>
      </c>
      <c r="J2355" s="1">
        <v>904</v>
      </c>
      <c r="K2355" s="1">
        <v>5074</v>
      </c>
      <c r="L2355" s="1">
        <v>138</v>
      </c>
      <c r="M2355" s="1">
        <v>0</v>
      </c>
      <c r="N2355" s="1">
        <v>7.7</v>
      </c>
      <c r="O2355" s="1">
        <v>209</v>
      </c>
      <c r="P2355" s="1">
        <v>178</v>
      </c>
      <c r="Q2355" s="9">
        <v>75305995</v>
      </c>
      <c r="R2355" s="3">
        <v>40000000</v>
      </c>
    </row>
    <row r="2356" spans="1:18" x14ac:dyDescent="0.25">
      <c r="A2356" s="1" t="s">
        <v>4961</v>
      </c>
      <c r="B2356" s="2">
        <v>39602</v>
      </c>
      <c r="C2356" s="1" t="s">
        <v>32</v>
      </c>
      <c r="D2356" s="1" t="s">
        <v>20</v>
      </c>
      <c r="E2356" s="1" t="s">
        <v>3</v>
      </c>
      <c r="F2356" s="1" t="s">
        <v>4</v>
      </c>
      <c r="G2356" s="1" t="s">
        <v>132</v>
      </c>
      <c r="H2356" s="1" t="s">
        <v>4962</v>
      </c>
      <c r="I2356" s="1" t="s">
        <v>3128</v>
      </c>
      <c r="J2356" s="1">
        <v>904</v>
      </c>
      <c r="K2356" s="1">
        <v>2807</v>
      </c>
      <c r="L2356" s="1">
        <v>6</v>
      </c>
      <c r="M2356" s="1">
        <v>0</v>
      </c>
      <c r="N2356" s="1">
        <v>6.7</v>
      </c>
      <c r="O2356" s="1">
        <v>166</v>
      </c>
      <c r="P2356" s="1">
        <v>90</v>
      </c>
      <c r="Q2356" s="9">
        <v>31487293</v>
      </c>
      <c r="R2356" s="3">
        <v>9000000</v>
      </c>
    </row>
    <row r="2357" spans="1:18" x14ac:dyDescent="0.25">
      <c r="A2357" s="1" t="s">
        <v>1880</v>
      </c>
      <c r="B2357" s="2">
        <v>36030</v>
      </c>
      <c r="C2357" s="1" t="s">
        <v>32</v>
      </c>
      <c r="D2357" s="1" t="s">
        <v>77</v>
      </c>
      <c r="E2357" s="1" t="s">
        <v>3</v>
      </c>
      <c r="F2357" s="1" t="s">
        <v>4</v>
      </c>
      <c r="G2357" s="1" t="s">
        <v>92</v>
      </c>
      <c r="H2357" s="1" t="s">
        <v>1881</v>
      </c>
      <c r="I2357" s="1" t="s">
        <v>1882</v>
      </c>
      <c r="J2357" s="1">
        <v>904</v>
      </c>
      <c r="K2357" s="1">
        <v>3353</v>
      </c>
      <c r="L2357" s="1">
        <v>6</v>
      </c>
      <c r="M2357" s="1">
        <v>934</v>
      </c>
      <c r="N2357" s="1">
        <v>6.1</v>
      </c>
      <c r="O2357" s="1">
        <v>57</v>
      </c>
      <c r="P2357" s="1">
        <v>91</v>
      </c>
      <c r="Q2357" s="9">
        <v>27052167</v>
      </c>
      <c r="R2357" s="3">
        <v>13000000</v>
      </c>
    </row>
    <row r="2358" spans="1:18" x14ac:dyDescent="0.25">
      <c r="A2358" s="1" t="s">
        <v>5738</v>
      </c>
      <c r="B2358" s="2">
        <v>40256</v>
      </c>
      <c r="C2358" s="1" t="s">
        <v>32</v>
      </c>
      <c r="D2358" s="1" t="s">
        <v>9</v>
      </c>
      <c r="E2358" s="1" t="s">
        <v>3</v>
      </c>
      <c r="F2358" s="1" t="s">
        <v>4</v>
      </c>
      <c r="G2358" s="1" t="s">
        <v>132</v>
      </c>
      <c r="H2358" s="1" t="s">
        <v>346</v>
      </c>
      <c r="I2358" s="1" t="s">
        <v>531</v>
      </c>
      <c r="J2358" s="1">
        <v>903</v>
      </c>
      <c r="K2358" s="1">
        <v>1579</v>
      </c>
      <c r="L2358" s="1">
        <v>0</v>
      </c>
      <c r="M2358" s="1">
        <v>13000</v>
      </c>
      <c r="N2358" s="1">
        <v>6.3</v>
      </c>
      <c r="O2358" s="1">
        <v>297</v>
      </c>
      <c r="P2358" s="1">
        <v>136</v>
      </c>
      <c r="Q2358" s="9">
        <v>52474616</v>
      </c>
      <c r="R2358" s="3">
        <v>70000000</v>
      </c>
    </row>
    <row r="2359" spans="1:18" x14ac:dyDescent="0.25">
      <c r="A2359" s="1" t="s">
        <v>5377</v>
      </c>
      <c r="B2359" s="2">
        <v>40057</v>
      </c>
      <c r="C2359" s="1" t="s">
        <v>32</v>
      </c>
      <c r="D2359" s="1" t="s">
        <v>9</v>
      </c>
      <c r="E2359" s="1" t="s">
        <v>3</v>
      </c>
      <c r="F2359" s="1" t="s">
        <v>4</v>
      </c>
      <c r="G2359" s="1" t="s">
        <v>132</v>
      </c>
      <c r="H2359" s="1" t="s">
        <v>346</v>
      </c>
      <c r="I2359" s="1" t="s">
        <v>2648</v>
      </c>
      <c r="J2359" s="1">
        <v>902</v>
      </c>
      <c r="K2359" s="1">
        <v>2466</v>
      </c>
      <c r="L2359" s="1">
        <v>219</v>
      </c>
      <c r="M2359" s="1">
        <v>0</v>
      </c>
      <c r="N2359" s="1">
        <v>5.6</v>
      </c>
      <c r="O2359" s="1">
        <v>287</v>
      </c>
      <c r="P2359" s="1">
        <v>115</v>
      </c>
      <c r="Q2359" s="9">
        <v>15045676</v>
      </c>
      <c r="R2359" s="3">
        <v>16000000</v>
      </c>
    </row>
    <row r="2360" spans="1:18" x14ac:dyDescent="0.25">
      <c r="A2360" s="1" t="s">
        <v>6184</v>
      </c>
      <c r="B2360" s="2">
        <v>41251</v>
      </c>
      <c r="C2360" s="1" t="s">
        <v>32</v>
      </c>
      <c r="D2360" s="1" t="s">
        <v>20</v>
      </c>
      <c r="E2360" s="1" t="s">
        <v>3</v>
      </c>
      <c r="F2360" s="1" t="s">
        <v>4</v>
      </c>
      <c r="G2360" s="1" t="s">
        <v>132</v>
      </c>
      <c r="H2360" s="1" t="s">
        <v>346</v>
      </c>
      <c r="I2360" s="1" t="s">
        <v>6185</v>
      </c>
      <c r="J2360" s="1">
        <v>902</v>
      </c>
      <c r="K2360" s="1">
        <v>1980</v>
      </c>
      <c r="L2360" s="1">
        <v>14</v>
      </c>
      <c r="M2360" s="1">
        <v>13000</v>
      </c>
      <c r="N2360" s="1">
        <v>7.1</v>
      </c>
      <c r="O2360" s="1">
        <v>252</v>
      </c>
      <c r="P2360" s="1">
        <v>89</v>
      </c>
      <c r="Q2360" s="9">
        <v>3325638</v>
      </c>
      <c r="R2360" s="3">
        <v>2500000</v>
      </c>
    </row>
    <row r="2361" spans="1:18" x14ac:dyDescent="0.25">
      <c r="A2361" s="1" t="s">
        <v>2512</v>
      </c>
      <c r="B2361" s="2">
        <v>36545</v>
      </c>
      <c r="C2361" s="1" t="s">
        <v>32</v>
      </c>
      <c r="D2361" s="1" t="s">
        <v>9</v>
      </c>
      <c r="E2361" s="1" t="s">
        <v>3</v>
      </c>
      <c r="F2361" s="1" t="s">
        <v>83</v>
      </c>
      <c r="G2361" s="1" t="s">
        <v>84</v>
      </c>
      <c r="H2361" s="1" t="s">
        <v>980</v>
      </c>
      <c r="I2361" s="1" t="s">
        <v>2513</v>
      </c>
      <c r="J2361" s="1">
        <v>902</v>
      </c>
      <c r="K2361" s="1">
        <v>2735</v>
      </c>
      <c r="L2361" s="1">
        <v>25</v>
      </c>
      <c r="M2361" s="1">
        <v>345</v>
      </c>
      <c r="N2361" s="1">
        <v>7.1</v>
      </c>
      <c r="O2361" s="1">
        <v>96</v>
      </c>
      <c r="P2361" s="1">
        <v>135</v>
      </c>
      <c r="Q2361" s="9">
        <v>3041803</v>
      </c>
      <c r="R2361" s="3">
        <v>10000000</v>
      </c>
    </row>
    <row r="2362" spans="1:18" x14ac:dyDescent="0.25">
      <c r="A2362" s="1" t="s">
        <v>345</v>
      </c>
      <c r="B2362" s="2">
        <v>29719</v>
      </c>
      <c r="C2362" s="1" t="s">
        <v>32</v>
      </c>
      <c r="D2362" s="1" t="s">
        <v>40</v>
      </c>
      <c r="E2362" s="1" t="s">
        <v>3</v>
      </c>
      <c r="F2362" s="1" t="s">
        <v>4</v>
      </c>
      <c r="G2362" s="1" t="s">
        <v>84</v>
      </c>
      <c r="H2362" s="1" t="s">
        <v>346</v>
      </c>
      <c r="I2362" s="1" t="s">
        <v>347</v>
      </c>
      <c r="J2362" s="1">
        <v>902</v>
      </c>
      <c r="K2362" s="1">
        <v>2079</v>
      </c>
      <c r="L2362" s="1">
        <v>76</v>
      </c>
      <c r="M2362" s="1">
        <v>106</v>
      </c>
      <c r="N2362" s="1">
        <v>5.2</v>
      </c>
      <c r="O2362" s="1">
        <v>2</v>
      </c>
      <c r="P2362" s="1">
        <v>118</v>
      </c>
      <c r="Q2362" s="9">
        <v>800000</v>
      </c>
      <c r="R2362" s="3">
        <v>14000000</v>
      </c>
    </row>
    <row r="2363" spans="1:18" x14ac:dyDescent="0.25">
      <c r="A2363" s="1" t="s">
        <v>979</v>
      </c>
      <c r="B2363" s="2">
        <v>34054</v>
      </c>
      <c r="C2363" s="1" t="s">
        <v>32</v>
      </c>
      <c r="D2363" s="1" t="s">
        <v>2</v>
      </c>
      <c r="E2363" s="1" t="s">
        <v>3</v>
      </c>
      <c r="F2363" s="1" t="s">
        <v>161</v>
      </c>
      <c r="G2363" s="1" t="s">
        <v>92</v>
      </c>
      <c r="H2363" s="1" t="s">
        <v>980</v>
      </c>
      <c r="I2363" s="1" t="s">
        <v>981</v>
      </c>
      <c r="J2363" s="1">
        <v>902</v>
      </c>
      <c r="K2363" s="1">
        <v>1582</v>
      </c>
      <c r="L2363" s="1">
        <v>675</v>
      </c>
      <c r="M2363" s="1">
        <v>853</v>
      </c>
      <c r="N2363" s="1">
        <v>6.5</v>
      </c>
      <c r="O2363" s="1">
        <v>37</v>
      </c>
      <c r="P2363" s="1">
        <v>99</v>
      </c>
      <c r="Q2363" s="9">
        <v>418953</v>
      </c>
      <c r="R2363" s="3">
        <v>1500000</v>
      </c>
    </row>
    <row r="2364" spans="1:18" x14ac:dyDescent="0.25">
      <c r="A2364" s="1" t="s">
        <v>432</v>
      </c>
      <c r="B2364" s="2">
        <v>30716</v>
      </c>
      <c r="C2364" s="1" t="s">
        <v>32</v>
      </c>
      <c r="D2364" s="1" t="s">
        <v>77</v>
      </c>
      <c r="E2364" s="1" t="s">
        <v>3</v>
      </c>
      <c r="F2364" s="1" t="s">
        <v>4</v>
      </c>
      <c r="G2364" s="1" t="s">
        <v>92</v>
      </c>
      <c r="H2364" s="1" t="s">
        <v>433</v>
      </c>
      <c r="I2364" s="1" t="s">
        <v>434</v>
      </c>
      <c r="J2364" s="1">
        <v>901</v>
      </c>
      <c r="K2364" s="1">
        <v>3464</v>
      </c>
      <c r="L2364" s="1">
        <v>102</v>
      </c>
      <c r="M2364" s="1">
        <v>0</v>
      </c>
      <c r="N2364" s="1">
        <v>7.3</v>
      </c>
      <c r="O2364" s="1">
        <v>94</v>
      </c>
      <c r="P2364" s="1">
        <v>105</v>
      </c>
      <c r="Q2364" s="9">
        <v>234760500</v>
      </c>
      <c r="R2364" s="3">
        <v>14000000</v>
      </c>
    </row>
    <row r="2365" spans="1:18" x14ac:dyDescent="0.25">
      <c r="A2365" s="1" t="s">
        <v>1139</v>
      </c>
      <c r="B2365" s="2">
        <v>34350</v>
      </c>
      <c r="C2365" s="1" t="s">
        <v>32</v>
      </c>
      <c r="D2365" s="1" t="s">
        <v>20</v>
      </c>
      <c r="E2365" s="1" t="s">
        <v>3</v>
      </c>
      <c r="F2365" s="1" t="s">
        <v>4</v>
      </c>
      <c r="G2365" s="1" t="s">
        <v>84</v>
      </c>
      <c r="H2365" s="1" t="s">
        <v>433</v>
      </c>
      <c r="I2365" s="1" t="s">
        <v>1140</v>
      </c>
      <c r="J2365" s="1">
        <v>901</v>
      </c>
      <c r="K2365" s="1">
        <v>2790</v>
      </c>
      <c r="L2365" s="1">
        <v>11</v>
      </c>
      <c r="M2365" s="1">
        <v>0</v>
      </c>
      <c r="N2365" s="1">
        <v>6.4</v>
      </c>
      <c r="O2365" s="1">
        <v>64</v>
      </c>
      <c r="P2365" s="1">
        <v>97</v>
      </c>
      <c r="Q2365" s="9">
        <v>144833357</v>
      </c>
      <c r="R2365" s="3">
        <v>22000000</v>
      </c>
    </row>
    <row r="2366" spans="1:18" x14ac:dyDescent="0.25">
      <c r="A2366" s="1" t="s">
        <v>3221</v>
      </c>
      <c r="B2366" s="2">
        <v>37276</v>
      </c>
      <c r="C2366" s="1" t="s">
        <v>32</v>
      </c>
      <c r="D2366" s="1" t="s">
        <v>20</v>
      </c>
      <c r="E2366" s="1" t="s">
        <v>3</v>
      </c>
      <c r="F2366" s="1" t="s">
        <v>4</v>
      </c>
      <c r="G2366" s="1" t="s">
        <v>28</v>
      </c>
      <c r="H2366" s="1" t="s">
        <v>433</v>
      </c>
      <c r="I2366" s="1" t="s">
        <v>3222</v>
      </c>
      <c r="J2366" s="1">
        <v>901</v>
      </c>
      <c r="K2366" s="1">
        <v>5265</v>
      </c>
      <c r="L2366" s="1">
        <v>54</v>
      </c>
      <c r="M2366" s="1">
        <v>1000</v>
      </c>
      <c r="N2366" s="1">
        <v>5.5</v>
      </c>
      <c r="O2366" s="1">
        <v>80</v>
      </c>
      <c r="P2366" s="1">
        <v>104</v>
      </c>
      <c r="Q2366" s="9">
        <v>139225854</v>
      </c>
      <c r="R2366" s="3">
        <v>60000000</v>
      </c>
    </row>
    <row r="2367" spans="1:18" x14ac:dyDescent="0.25">
      <c r="A2367" s="1" t="s">
        <v>840</v>
      </c>
      <c r="B2367" s="2">
        <v>33275</v>
      </c>
      <c r="C2367" s="1" t="s">
        <v>32</v>
      </c>
      <c r="D2367" s="1" t="s">
        <v>20</v>
      </c>
      <c r="E2367" s="1" t="s">
        <v>3</v>
      </c>
      <c r="F2367" s="1" t="s">
        <v>4</v>
      </c>
      <c r="G2367" s="1" t="s">
        <v>92</v>
      </c>
      <c r="H2367" s="1" t="s">
        <v>841</v>
      </c>
      <c r="I2367" s="1" t="s">
        <v>842</v>
      </c>
      <c r="J2367" s="1">
        <v>901</v>
      </c>
      <c r="K2367" s="1">
        <v>2523</v>
      </c>
      <c r="L2367" s="1">
        <v>0</v>
      </c>
      <c r="M2367" s="1">
        <v>232</v>
      </c>
      <c r="N2367" s="1">
        <v>5.0999999999999996</v>
      </c>
      <c r="O2367" s="1">
        <v>12</v>
      </c>
      <c r="P2367" s="1">
        <v>94</v>
      </c>
      <c r="Q2367" s="9">
        <v>19281235</v>
      </c>
      <c r="R2367" s="3">
        <v>5000000</v>
      </c>
    </row>
    <row r="2368" spans="1:18" x14ac:dyDescent="0.25">
      <c r="A2368" s="1" t="s">
        <v>891</v>
      </c>
      <c r="B2368" s="2">
        <v>33605</v>
      </c>
      <c r="C2368" s="1" t="s">
        <v>32</v>
      </c>
      <c r="D2368" s="1" t="s">
        <v>20</v>
      </c>
      <c r="E2368" s="1" t="s">
        <v>3</v>
      </c>
      <c r="F2368" s="1" t="s">
        <v>4</v>
      </c>
      <c r="G2368" s="1" t="s">
        <v>92</v>
      </c>
      <c r="H2368" s="1" t="s">
        <v>892</v>
      </c>
      <c r="I2368" s="1" t="s">
        <v>577</v>
      </c>
      <c r="J2368" s="1">
        <v>901</v>
      </c>
      <c r="K2368" s="1">
        <v>3913</v>
      </c>
      <c r="L2368" s="1">
        <v>0</v>
      </c>
      <c r="M2368" s="1">
        <v>10000</v>
      </c>
      <c r="N2368" s="1">
        <v>7.6</v>
      </c>
      <c r="O2368" s="1">
        <v>221</v>
      </c>
      <c r="P2368" s="1">
        <v>88</v>
      </c>
      <c r="Q2368" s="9">
        <v>11501093</v>
      </c>
      <c r="R2368" s="3">
        <v>13000000</v>
      </c>
    </row>
    <row r="2369" spans="1:18" x14ac:dyDescent="0.25">
      <c r="A2369" s="1" t="s">
        <v>1249</v>
      </c>
      <c r="B2369" s="2">
        <v>34890</v>
      </c>
      <c r="C2369" s="1" t="s">
        <v>32</v>
      </c>
      <c r="D2369" s="1" t="s">
        <v>77</v>
      </c>
      <c r="E2369" s="1" t="s">
        <v>3</v>
      </c>
      <c r="F2369" s="1" t="s">
        <v>4</v>
      </c>
      <c r="G2369" s="1" t="s">
        <v>92</v>
      </c>
      <c r="H2369" s="1" t="s">
        <v>1250</v>
      </c>
      <c r="I2369" s="1" t="s">
        <v>460</v>
      </c>
      <c r="J2369" s="1">
        <v>900</v>
      </c>
      <c r="K2369" s="1">
        <v>1715</v>
      </c>
      <c r="L2369" s="1">
        <v>79</v>
      </c>
      <c r="M2369" s="1">
        <v>0</v>
      </c>
      <c r="N2369" s="1">
        <v>5.8</v>
      </c>
      <c r="O2369" s="1">
        <v>97</v>
      </c>
      <c r="P2369" s="1">
        <v>108</v>
      </c>
      <c r="Q2369" s="9">
        <v>60054449</v>
      </c>
      <c r="R2369" s="3">
        <v>35000000</v>
      </c>
    </row>
    <row r="2370" spans="1:18" x14ac:dyDescent="0.25">
      <c r="A2370" s="1" t="s">
        <v>5361</v>
      </c>
      <c r="B2370" s="2">
        <v>40135</v>
      </c>
      <c r="C2370" s="1" t="s">
        <v>32</v>
      </c>
      <c r="D2370" s="1" t="s">
        <v>9</v>
      </c>
      <c r="E2370" s="1" t="s">
        <v>3</v>
      </c>
      <c r="F2370" s="1" t="s">
        <v>338</v>
      </c>
      <c r="G2370" s="1" t="s">
        <v>92</v>
      </c>
      <c r="H2370" s="1" t="s">
        <v>2067</v>
      </c>
      <c r="I2370" s="1" t="s">
        <v>1538</v>
      </c>
      <c r="J2370" s="1">
        <v>900</v>
      </c>
      <c r="K2370" s="1">
        <v>2222</v>
      </c>
      <c r="L2370" s="1">
        <v>165</v>
      </c>
      <c r="M2370" s="1">
        <v>12000</v>
      </c>
      <c r="N2370" s="1">
        <v>5.8</v>
      </c>
      <c r="O2370" s="1">
        <v>368</v>
      </c>
      <c r="P2370" s="1">
        <v>104</v>
      </c>
      <c r="Q2370" s="9">
        <v>16999046</v>
      </c>
      <c r="R2370" s="3">
        <v>26000000</v>
      </c>
    </row>
    <row r="2371" spans="1:18" x14ac:dyDescent="0.25">
      <c r="A2371" s="1" t="s">
        <v>2066</v>
      </c>
      <c r="B2371" s="2">
        <v>36254</v>
      </c>
      <c r="C2371" s="1" t="s">
        <v>32</v>
      </c>
      <c r="D2371" s="1" t="s">
        <v>20</v>
      </c>
      <c r="E2371" s="1" t="s">
        <v>3</v>
      </c>
      <c r="F2371" s="1" t="s">
        <v>4</v>
      </c>
      <c r="G2371" s="1" t="s">
        <v>92</v>
      </c>
      <c r="H2371" s="1" t="s">
        <v>2067</v>
      </c>
      <c r="I2371" s="1" t="s">
        <v>1426</v>
      </c>
      <c r="J2371" s="1">
        <v>900</v>
      </c>
      <c r="K2371" s="1">
        <v>2475</v>
      </c>
      <c r="L2371" s="1">
        <v>218</v>
      </c>
      <c r="M2371" s="1">
        <v>0</v>
      </c>
      <c r="N2371" s="1">
        <v>7.3</v>
      </c>
      <c r="O2371" s="1">
        <v>137</v>
      </c>
      <c r="P2371" s="1">
        <v>102</v>
      </c>
      <c r="Q2371" s="9">
        <v>16842303</v>
      </c>
      <c r="R2371" s="3">
        <v>6500000</v>
      </c>
    </row>
    <row r="2372" spans="1:18" x14ac:dyDescent="0.25">
      <c r="A2372" s="1" t="s">
        <v>1387</v>
      </c>
      <c r="B2372" s="2">
        <v>35195</v>
      </c>
      <c r="C2372" s="1" t="s">
        <v>32</v>
      </c>
      <c r="D2372" s="1" t="s">
        <v>77</v>
      </c>
      <c r="E2372" s="1" t="s">
        <v>3</v>
      </c>
      <c r="F2372" s="1" t="s">
        <v>4</v>
      </c>
      <c r="G2372" s="1" t="s">
        <v>92</v>
      </c>
      <c r="H2372" s="1" t="s">
        <v>1250</v>
      </c>
      <c r="I2372" s="1" t="s">
        <v>1388</v>
      </c>
      <c r="J2372" s="1">
        <v>900</v>
      </c>
      <c r="K2372" s="1">
        <v>1634</v>
      </c>
      <c r="L2372" s="1">
        <v>17</v>
      </c>
      <c r="M2372" s="1">
        <v>503</v>
      </c>
      <c r="N2372" s="1">
        <v>5.4</v>
      </c>
      <c r="O2372" s="1">
        <v>50</v>
      </c>
      <c r="P2372" s="1">
        <v>101</v>
      </c>
      <c r="Q2372" s="9">
        <v>14095303</v>
      </c>
      <c r="R2372" s="3">
        <v>25000000</v>
      </c>
    </row>
    <row r="2373" spans="1:18" x14ac:dyDescent="0.25">
      <c r="A2373" s="1" t="s">
        <v>3394</v>
      </c>
      <c r="B2373" s="2">
        <v>37808</v>
      </c>
      <c r="C2373" s="1" t="s">
        <v>32</v>
      </c>
      <c r="D2373" s="1" t="s">
        <v>9</v>
      </c>
      <c r="E2373" s="1" t="s">
        <v>3</v>
      </c>
      <c r="F2373" s="1" t="s">
        <v>1877</v>
      </c>
      <c r="G2373" s="1" t="s">
        <v>92</v>
      </c>
      <c r="H2373" s="1" t="s">
        <v>2067</v>
      </c>
      <c r="I2373" s="1" t="s">
        <v>3395</v>
      </c>
      <c r="J2373" s="1">
        <v>900</v>
      </c>
      <c r="K2373" s="1">
        <v>2972</v>
      </c>
      <c r="L2373" s="1">
        <v>148</v>
      </c>
      <c r="M2373" s="1">
        <v>0</v>
      </c>
      <c r="N2373" s="1">
        <v>7.6</v>
      </c>
      <c r="O2373" s="1">
        <v>72</v>
      </c>
      <c r="P2373" s="1">
        <v>106</v>
      </c>
      <c r="Q2373" s="9">
        <v>395592</v>
      </c>
      <c r="R2373" s="3">
        <v>2000000</v>
      </c>
    </row>
    <row r="2374" spans="1:18" x14ac:dyDescent="0.25">
      <c r="A2374" s="1" t="s">
        <v>1981</v>
      </c>
      <c r="B2374" s="2">
        <v>36362</v>
      </c>
      <c r="C2374" s="1" t="s">
        <v>32</v>
      </c>
      <c r="D2374" s="1" t="s">
        <v>20</v>
      </c>
      <c r="E2374" s="1" t="s">
        <v>3</v>
      </c>
      <c r="F2374" s="1" t="s">
        <v>4</v>
      </c>
      <c r="G2374" s="1" t="s">
        <v>84</v>
      </c>
      <c r="H2374" s="1" t="s">
        <v>1110</v>
      </c>
      <c r="I2374" s="1" t="s">
        <v>340</v>
      </c>
      <c r="J2374" s="1">
        <v>899</v>
      </c>
      <c r="K2374" s="1">
        <v>2936</v>
      </c>
      <c r="L2374" s="1">
        <v>84</v>
      </c>
      <c r="M2374" s="1">
        <v>0</v>
      </c>
      <c r="N2374" s="1">
        <v>2.5</v>
      </c>
      <c r="O2374" s="1">
        <v>45</v>
      </c>
      <c r="P2374" s="1">
        <v>97</v>
      </c>
      <c r="Q2374" s="9">
        <v>27141959</v>
      </c>
      <c r="R2374" s="3">
        <v>18000000</v>
      </c>
    </row>
    <row r="2375" spans="1:18" x14ac:dyDescent="0.25">
      <c r="A2375" s="1" t="s">
        <v>1109</v>
      </c>
      <c r="B2375" s="2">
        <v>34381</v>
      </c>
      <c r="C2375" s="1" t="s">
        <v>32</v>
      </c>
      <c r="D2375" s="1" t="s">
        <v>20</v>
      </c>
      <c r="E2375" s="1" t="s">
        <v>3</v>
      </c>
      <c r="F2375" s="1" t="s">
        <v>4</v>
      </c>
      <c r="G2375" s="1" t="s">
        <v>92</v>
      </c>
      <c r="H2375" s="1" t="s">
        <v>1110</v>
      </c>
      <c r="I2375" s="1" t="s">
        <v>194</v>
      </c>
      <c r="J2375" s="1">
        <v>899</v>
      </c>
      <c r="K2375" s="1">
        <v>3092</v>
      </c>
      <c r="L2375" s="1">
        <v>0</v>
      </c>
      <c r="M2375" s="1">
        <v>3000</v>
      </c>
      <c r="N2375" s="1">
        <v>6.7</v>
      </c>
      <c r="O2375" s="1">
        <v>52</v>
      </c>
      <c r="P2375" s="1">
        <v>95</v>
      </c>
      <c r="Q2375" s="9">
        <v>7881335</v>
      </c>
      <c r="R2375" s="3">
        <v>13000000</v>
      </c>
    </row>
    <row r="2376" spans="1:18" x14ac:dyDescent="0.25">
      <c r="A2376" s="1" t="s">
        <v>5580</v>
      </c>
      <c r="B2376" s="2">
        <v>40494</v>
      </c>
      <c r="C2376" s="1" t="s">
        <v>32</v>
      </c>
      <c r="D2376" s="1" t="s">
        <v>20</v>
      </c>
      <c r="E2376" s="1" t="s">
        <v>3</v>
      </c>
      <c r="F2376" s="1" t="s">
        <v>4</v>
      </c>
      <c r="G2376" s="1" t="s">
        <v>84</v>
      </c>
      <c r="H2376" s="1" t="s">
        <v>4175</v>
      </c>
      <c r="I2376" s="1" t="s">
        <v>2487</v>
      </c>
      <c r="J2376" s="1">
        <v>898</v>
      </c>
      <c r="K2376" s="1">
        <v>1026</v>
      </c>
      <c r="L2376" s="1">
        <v>56</v>
      </c>
      <c r="M2376" s="1">
        <v>13000</v>
      </c>
      <c r="N2376" s="1">
        <v>6.5</v>
      </c>
      <c r="O2376" s="1">
        <v>159</v>
      </c>
      <c r="P2376" s="1">
        <v>105</v>
      </c>
      <c r="Q2376" s="9">
        <v>53021560</v>
      </c>
      <c r="R2376" s="3">
        <v>30000000</v>
      </c>
    </row>
    <row r="2377" spans="1:18" x14ac:dyDescent="0.25">
      <c r="A2377" s="1" t="s">
        <v>5770</v>
      </c>
      <c r="B2377" s="2">
        <v>40594</v>
      </c>
      <c r="C2377" s="1" t="s">
        <v>32</v>
      </c>
      <c r="D2377" s="1" t="s">
        <v>9</v>
      </c>
      <c r="E2377" s="1" t="s">
        <v>3</v>
      </c>
      <c r="F2377" s="1" t="s">
        <v>83</v>
      </c>
      <c r="G2377" s="1" t="s">
        <v>132</v>
      </c>
      <c r="H2377" s="1" t="s">
        <v>4175</v>
      </c>
      <c r="I2377" s="1" t="s">
        <v>1365</v>
      </c>
      <c r="J2377" s="1">
        <v>898</v>
      </c>
      <c r="K2377" s="1">
        <v>2452</v>
      </c>
      <c r="L2377" s="1">
        <v>776</v>
      </c>
      <c r="M2377" s="1">
        <v>15000</v>
      </c>
      <c r="N2377" s="1">
        <v>6.9</v>
      </c>
      <c r="O2377" s="1">
        <v>288</v>
      </c>
      <c r="P2377" s="1">
        <v>130</v>
      </c>
      <c r="Q2377" s="9">
        <v>4463292</v>
      </c>
      <c r="R2377" s="3">
        <v>30000000</v>
      </c>
    </row>
    <row r="2378" spans="1:18" x14ac:dyDescent="0.25">
      <c r="A2378" s="1" t="s">
        <v>1063</v>
      </c>
      <c r="B2378" s="2">
        <v>34470</v>
      </c>
      <c r="C2378" s="1" t="s">
        <v>1</v>
      </c>
      <c r="D2378" s="1" t="s">
        <v>20</v>
      </c>
      <c r="E2378" s="1" t="s">
        <v>3</v>
      </c>
      <c r="F2378" s="1" t="s">
        <v>4</v>
      </c>
      <c r="G2378" s="1" t="s">
        <v>92</v>
      </c>
      <c r="H2378" s="1" t="s">
        <v>1064</v>
      </c>
      <c r="I2378" s="1" t="s">
        <v>1065</v>
      </c>
      <c r="J2378" s="1">
        <v>898</v>
      </c>
      <c r="K2378" s="1">
        <v>2103</v>
      </c>
      <c r="L2378" s="1">
        <v>0</v>
      </c>
      <c r="M2378" s="1">
        <v>0</v>
      </c>
      <c r="N2378" s="1">
        <v>7.8</v>
      </c>
      <c r="O2378" s="1">
        <v>136</v>
      </c>
      <c r="P2378" s="1">
        <v>102</v>
      </c>
      <c r="Q2378" s="9">
        <v>3151130</v>
      </c>
      <c r="R2378" s="3">
        <v>230000</v>
      </c>
    </row>
    <row r="2379" spans="1:18" x14ac:dyDescent="0.25">
      <c r="A2379" s="1" t="s">
        <v>4174</v>
      </c>
      <c r="B2379" s="2">
        <v>38511</v>
      </c>
      <c r="C2379" s="1" t="s">
        <v>32</v>
      </c>
      <c r="D2379" s="1" t="s">
        <v>9</v>
      </c>
      <c r="E2379" s="1" t="s">
        <v>3</v>
      </c>
      <c r="F2379" s="1" t="s">
        <v>83</v>
      </c>
      <c r="G2379" s="1" t="s">
        <v>132</v>
      </c>
      <c r="H2379" s="1" t="s">
        <v>4175</v>
      </c>
      <c r="I2379" s="1" t="s">
        <v>476</v>
      </c>
      <c r="J2379" s="1">
        <v>898</v>
      </c>
      <c r="K2379" s="1">
        <v>2096</v>
      </c>
      <c r="L2379" s="1">
        <v>133</v>
      </c>
      <c r="M2379" s="1">
        <v>356</v>
      </c>
      <c r="N2379" s="1">
        <v>6.7</v>
      </c>
      <c r="O2379" s="1">
        <v>64</v>
      </c>
      <c r="P2379" s="1">
        <v>135</v>
      </c>
      <c r="Q2379" s="9">
        <v>1666262</v>
      </c>
      <c r="R2379" s="3">
        <v>16000000</v>
      </c>
    </row>
    <row r="2380" spans="1:18" x14ac:dyDescent="0.25">
      <c r="A2380" s="1" t="s">
        <v>5692</v>
      </c>
      <c r="B2380" s="2">
        <v>40446</v>
      </c>
      <c r="C2380" s="1" t="s">
        <v>32</v>
      </c>
      <c r="D2380" s="1" t="s">
        <v>20</v>
      </c>
      <c r="E2380" s="1" t="s">
        <v>3</v>
      </c>
      <c r="F2380" s="1" t="s">
        <v>3402</v>
      </c>
      <c r="G2380" s="1" t="s">
        <v>132</v>
      </c>
      <c r="H2380" s="1" t="s">
        <v>1064</v>
      </c>
      <c r="I2380" s="1" t="s">
        <v>4626</v>
      </c>
      <c r="J2380" s="1">
        <v>898</v>
      </c>
      <c r="K2380" s="1">
        <v>2895</v>
      </c>
      <c r="L2380" s="1">
        <v>26</v>
      </c>
      <c r="M2380" s="1">
        <v>502</v>
      </c>
      <c r="N2380" s="1">
        <v>3.6</v>
      </c>
      <c r="O2380" s="1">
        <v>4</v>
      </c>
      <c r="P2380" s="1">
        <v>100</v>
      </c>
      <c r="Q2380" s="9">
        <v>163591</v>
      </c>
      <c r="R2380" s="3">
        <v>13400000</v>
      </c>
    </row>
    <row r="2381" spans="1:18" x14ac:dyDescent="0.25">
      <c r="A2381" s="1" t="s">
        <v>3930</v>
      </c>
      <c r="B2381" s="2">
        <v>38548</v>
      </c>
      <c r="C2381" s="1" t="s">
        <v>32</v>
      </c>
      <c r="D2381" s="1" t="s">
        <v>9</v>
      </c>
      <c r="E2381" s="1" t="s">
        <v>3</v>
      </c>
      <c r="F2381" s="1" t="s">
        <v>4</v>
      </c>
      <c r="G2381" s="1" t="s">
        <v>92</v>
      </c>
      <c r="H2381" s="1" t="s">
        <v>3931</v>
      </c>
      <c r="I2381" s="1" t="s">
        <v>3932</v>
      </c>
      <c r="J2381" s="1">
        <v>896</v>
      </c>
      <c r="K2381" s="1">
        <v>2019</v>
      </c>
      <c r="L2381" s="1">
        <v>101</v>
      </c>
      <c r="M2381" s="1">
        <v>0</v>
      </c>
      <c r="N2381" s="1">
        <v>6.6</v>
      </c>
      <c r="O2381" s="1">
        <v>116</v>
      </c>
      <c r="P2381" s="1">
        <v>112</v>
      </c>
      <c r="Q2381" s="9">
        <v>36020063</v>
      </c>
      <c r="R2381" s="3">
        <v>22000000</v>
      </c>
    </row>
    <row r="2382" spans="1:18" x14ac:dyDescent="0.25">
      <c r="A2382" s="1" t="s">
        <v>5450</v>
      </c>
      <c r="B2382" s="2">
        <v>39868</v>
      </c>
      <c r="C2382" s="1" t="s">
        <v>32</v>
      </c>
      <c r="D2382" s="1" t="s">
        <v>77</v>
      </c>
      <c r="E2382" s="1" t="s">
        <v>3</v>
      </c>
      <c r="F2382" s="1" t="s">
        <v>4</v>
      </c>
      <c r="G2382" s="1" t="s">
        <v>132</v>
      </c>
      <c r="H2382" s="1" t="s">
        <v>3478</v>
      </c>
      <c r="I2382" s="1" t="s">
        <v>1168</v>
      </c>
      <c r="J2382" s="1">
        <v>894</v>
      </c>
      <c r="K2382" s="1">
        <v>3218</v>
      </c>
      <c r="L2382" s="1">
        <v>0</v>
      </c>
      <c r="M2382" s="1">
        <v>0</v>
      </c>
      <c r="N2382" s="1">
        <v>6</v>
      </c>
      <c r="O2382" s="1">
        <v>366</v>
      </c>
      <c r="P2382" s="1">
        <v>150</v>
      </c>
      <c r="Q2382" s="9">
        <v>402076689</v>
      </c>
      <c r="R2382" s="3">
        <v>200000000</v>
      </c>
    </row>
    <row r="2383" spans="1:18" x14ac:dyDescent="0.25">
      <c r="A2383" s="1" t="s">
        <v>6012</v>
      </c>
      <c r="B2383" s="2">
        <v>40588</v>
      </c>
      <c r="C2383" s="1" t="s">
        <v>32</v>
      </c>
      <c r="D2383" s="1" t="s">
        <v>77</v>
      </c>
      <c r="E2383" s="1" t="s">
        <v>3</v>
      </c>
      <c r="F2383" s="1" t="s">
        <v>4</v>
      </c>
      <c r="G2383" s="1" t="s">
        <v>132</v>
      </c>
      <c r="H2383" s="1" t="s">
        <v>3478</v>
      </c>
      <c r="I2383" s="1" t="s">
        <v>1168</v>
      </c>
      <c r="J2383" s="1">
        <v>894</v>
      </c>
      <c r="K2383" s="1">
        <v>2593</v>
      </c>
      <c r="L2383" s="1">
        <v>0</v>
      </c>
      <c r="M2383" s="1">
        <v>46000</v>
      </c>
      <c r="N2383" s="1">
        <v>6.3</v>
      </c>
      <c r="O2383" s="1">
        <v>428</v>
      </c>
      <c r="P2383" s="1">
        <v>154</v>
      </c>
      <c r="Q2383" s="9">
        <v>352358779</v>
      </c>
      <c r="R2383" s="3">
        <v>195000000</v>
      </c>
    </row>
    <row r="2384" spans="1:18" x14ac:dyDescent="0.25">
      <c r="A2384" s="1" t="s">
        <v>3477</v>
      </c>
      <c r="B2384" s="2">
        <v>37765</v>
      </c>
      <c r="C2384" s="1" t="s">
        <v>32</v>
      </c>
      <c r="D2384" s="1" t="s">
        <v>77</v>
      </c>
      <c r="E2384" s="1" t="s">
        <v>3</v>
      </c>
      <c r="F2384" s="1" t="s">
        <v>4</v>
      </c>
      <c r="G2384" s="1" t="s">
        <v>132</v>
      </c>
      <c r="H2384" s="1" t="s">
        <v>3478</v>
      </c>
      <c r="I2384" s="1" t="s">
        <v>1185</v>
      </c>
      <c r="J2384" s="1">
        <v>894</v>
      </c>
      <c r="K2384" s="1">
        <v>1439</v>
      </c>
      <c r="L2384" s="1">
        <v>36</v>
      </c>
      <c r="M2384" s="1">
        <v>0</v>
      </c>
      <c r="N2384" s="1">
        <v>5.4</v>
      </c>
      <c r="O2384" s="1">
        <v>149</v>
      </c>
      <c r="P2384" s="1">
        <v>135</v>
      </c>
      <c r="Q2384" s="9">
        <v>31111260</v>
      </c>
      <c r="R2384" s="3">
        <v>60000000</v>
      </c>
    </row>
    <row r="2385" spans="1:18" x14ac:dyDescent="0.25">
      <c r="A2385" s="1" t="s">
        <v>2160</v>
      </c>
      <c r="B2385" s="2">
        <v>36322</v>
      </c>
      <c r="C2385" s="1" t="s">
        <v>32</v>
      </c>
      <c r="D2385" s="1" t="s">
        <v>33</v>
      </c>
      <c r="E2385" s="1" t="s">
        <v>3</v>
      </c>
      <c r="F2385" s="1" t="s">
        <v>4</v>
      </c>
      <c r="G2385" s="1" t="s">
        <v>92</v>
      </c>
      <c r="H2385" s="1" t="s">
        <v>1564</v>
      </c>
      <c r="I2385" s="1" t="s">
        <v>1605</v>
      </c>
      <c r="J2385" s="1">
        <v>893</v>
      </c>
      <c r="K2385" s="1">
        <v>3003</v>
      </c>
      <c r="L2385" s="1">
        <v>406</v>
      </c>
      <c r="M2385" s="1">
        <v>0</v>
      </c>
      <c r="N2385" s="1">
        <v>7.8</v>
      </c>
      <c r="O2385" s="1">
        <v>163</v>
      </c>
      <c r="P2385" s="1">
        <v>81</v>
      </c>
      <c r="Q2385" s="9">
        <v>52008288</v>
      </c>
      <c r="R2385" s="3">
        <v>21000000</v>
      </c>
    </row>
    <row r="2386" spans="1:18" x14ac:dyDescent="0.25">
      <c r="A2386" s="1" t="s">
        <v>2455</v>
      </c>
      <c r="B2386" s="2">
        <v>36719</v>
      </c>
      <c r="C2386" s="1" t="s">
        <v>32</v>
      </c>
      <c r="D2386" s="1" t="s">
        <v>20</v>
      </c>
      <c r="E2386" s="1" t="s">
        <v>3</v>
      </c>
      <c r="F2386" s="1" t="s">
        <v>4</v>
      </c>
      <c r="G2386" s="1" t="s">
        <v>84</v>
      </c>
      <c r="H2386" s="1" t="s">
        <v>1564</v>
      </c>
      <c r="I2386" s="1" t="s">
        <v>2456</v>
      </c>
      <c r="J2386" s="1">
        <v>893</v>
      </c>
      <c r="K2386" s="1">
        <v>3946</v>
      </c>
      <c r="L2386" s="1">
        <v>597</v>
      </c>
      <c r="M2386" s="1">
        <v>0</v>
      </c>
      <c r="N2386" s="1">
        <v>6.9</v>
      </c>
      <c r="O2386" s="1">
        <v>106</v>
      </c>
      <c r="P2386" s="1">
        <v>115</v>
      </c>
      <c r="Q2386" s="9">
        <v>32662299</v>
      </c>
      <c r="R2386" s="3">
        <v>24000000</v>
      </c>
    </row>
    <row r="2387" spans="1:18" x14ac:dyDescent="0.25">
      <c r="A2387" s="1" t="s">
        <v>1563</v>
      </c>
      <c r="B2387" s="2">
        <v>35621</v>
      </c>
      <c r="C2387" s="1" t="s">
        <v>32</v>
      </c>
      <c r="D2387" s="1" t="s">
        <v>77</v>
      </c>
      <c r="E2387" s="1" t="s">
        <v>3</v>
      </c>
      <c r="F2387" s="1" t="s">
        <v>4</v>
      </c>
      <c r="G2387" s="1" t="s">
        <v>92</v>
      </c>
      <c r="H2387" s="1" t="s">
        <v>1564</v>
      </c>
      <c r="I2387" s="1" t="s">
        <v>1565</v>
      </c>
      <c r="J2387" s="1">
        <v>893</v>
      </c>
      <c r="K2387" s="1">
        <v>2044</v>
      </c>
      <c r="L2387" s="1">
        <v>5</v>
      </c>
      <c r="M2387" s="1">
        <v>0</v>
      </c>
      <c r="N2387" s="1">
        <v>7.4</v>
      </c>
      <c r="O2387" s="1">
        <v>111</v>
      </c>
      <c r="P2387" s="1">
        <v>107</v>
      </c>
      <c r="Q2387" s="9">
        <v>28014536</v>
      </c>
      <c r="R2387" s="3">
        <v>15000000</v>
      </c>
    </row>
    <row r="2388" spans="1:18" x14ac:dyDescent="0.25">
      <c r="A2388" s="1" t="s">
        <v>1967</v>
      </c>
      <c r="B2388" s="2">
        <v>36251</v>
      </c>
      <c r="C2388" s="1" t="s">
        <v>32</v>
      </c>
      <c r="D2388" s="1" t="s">
        <v>20</v>
      </c>
      <c r="E2388" s="1" t="s">
        <v>3</v>
      </c>
      <c r="F2388" s="1" t="s">
        <v>83</v>
      </c>
      <c r="G2388" s="1" t="s">
        <v>132</v>
      </c>
      <c r="H2388" s="1" t="s">
        <v>1564</v>
      </c>
      <c r="I2388" s="1" t="s">
        <v>1968</v>
      </c>
      <c r="J2388" s="1">
        <v>893</v>
      </c>
      <c r="K2388" s="1">
        <v>2640</v>
      </c>
      <c r="L2388" s="1">
        <v>32</v>
      </c>
      <c r="M2388" s="1">
        <v>646</v>
      </c>
      <c r="N2388" s="1">
        <v>6.9</v>
      </c>
      <c r="O2388" s="1">
        <v>105</v>
      </c>
      <c r="P2388" s="1">
        <v>97</v>
      </c>
      <c r="Q2388" s="9">
        <v>18535191</v>
      </c>
      <c r="R2388" s="3">
        <v>14000000</v>
      </c>
    </row>
    <row r="2389" spans="1:18" x14ac:dyDescent="0.25">
      <c r="A2389" s="1" t="s">
        <v>6603</v>
      </c>
      <c r="B2389" s="2">
        <v>41817</v>
      </c>
      <c r="C2389" s="1" t="s">
        <v>32</v>
      </c>
      <c r="D2389" s="1" t="s">
        <v>9</v>
      </c>
      <c r="E2389" s="1" t="s">
        <v>3</v>
      </c>
      <c r="F2389" s="1" t="s">
        <v>4</v>
      </c>
      <c r="G2389" s="1" t="s">
        <v>132</v>
      </c>
      <c r="H2389" s="1" t="s">
        <v>1564</v>
      </c>
      <c r="I2389" s="1" t="s">
        <v>2402</v>
      </c>
      <c r="J2389" s="1">
        <v>893</v>
      </c>
      <c r="K2389" s="1">
        <v>3110</v>
      </c>
      <c r="L2389" s="1">
        <v>107</v>
      </c>
      <c r="M2389" s="1">
        <v>0</v>
      </c>
      <c r="N2389" s="1">
        <v>6.9</v>
      </c>
      <c r="O2389" s="1">
        <v>71</v>
      </c>
      <c r="P2389" s="1">
        <v>116</v>
      </c>
      <c r="Q2389" s="9">
        <v>14612840</v>
      </c>
      <c r="R2389" s="3">
        <v>7000000</v>
      </c>
    </row>
    <row r="2390" spans="1:18" x14ac:dyDescent="0.25">
      <c r="A2390" s="1" t="s">
        <v>1608</v>
      </c>
      <c r="B2390" s="2">
        <v>35629</v>
      </c>
      <c r="C2390" s="1" t="s">
        <v>32</v>
      </c>
      <c r="D2390" s="1" t="s">
        <v>40</v>
      </c>
      <c r="E2390" s="1" t="s">
        <v>78</v>
      </c>
      <c r="F2390" s="1" t="s">
        <v>79</v>
      </c>
      <c r="G2390" s="1" t="s">
        <v>132</v>
      </c>
      <c r="H2390" s="1" t="s">
        <v>1564</v>
      </c>
      <c r="I2390" s="1" t="s">
        <v>1609</v>
      </c>
      <c r="J2390" s="1">
        <v>893</v>
      </c>
      <c r="K2390" s="1">
        <v>2710</v>
      </c>
      <c r="L2390" s="1">
        <v>6000</v>
      </c>
      <c r="M2390" s="1">
        <v>11000</v>
      </c>
      <c r="N2390" s="1">
        <v>8.4</v>
      </c>
      <c r="O2390" s="1">
        <v>174</v>
      </c>
      <c r="P2390" s="1">
        <v>134</v>
      </c>
      <c r="Q2390" s="9">
        <v>2298191</v>
      </c>
      <c r="R2390" s="3">
        <v>2400000000</v>
      </c>
    </row>
    <row r="2391" spans="1:18" x14ac:dyDescent="0.25">
      <c r="A2391" s="1" t="s">
        <v>2698</v>
      </c>
      <c r="B2391" s="2">
        <v>37181</v>
      </c>
      <c r="C2391" s="1" t="s">
        <v>32</v>
      </c>
      <c r="D2391" s="1" t="s">
        <v>77</v>
      </c>
      <c r="E2391" s="1" t="s">
        <v>3</v>
      </c>
      <c r="F2391" s="1" t="s">
        <v>83</v>
      </c>
      <c r="G2391" s="1" t="s">
        <v>92</v>
      </c>
      <c r="H2391" s="1" t="s">
        <v>1564</v>
      </c>
      <c r="I2391" s="1" t="s">
        <v>2699</v>
      </c>
      <c r="J2391" s="1">
        <v>893</v>
      </c>
      <c r="K2391" s="1">
        <v>3049</v>
      </c>
      <c r="L2391" s="1">
        <v>302</v>
      </c>
      <c r="M2391" s="1">
        <v>117</v>
      </c>
      <c r="N2391" s="1">
        <v>6.2</v>
      </c>
      <c r="O2391" s="1">
        <v>43</v>
      </c>
      <c r="P2391" s="1">
        <v>86</v>
      </c>
      <c r="Q2391" s="9">
        <v>226792</v>
      </c>
      <c r="R2391" s="3">
        <v>10000000</v>
      </c>
    </row>
    <row r="2392" spans="1:18" x14ac:dyDescent="0.25">
      <c r="A2392" s="1" t="s">
        <v>5627</v>
      </c>
      <c r="B2392" s="2">
        <v>40444</v>
      </c>
      <c r="C2392" s="1" t="s">
        <v>32</v>
      </c>
      <c r="D2392" s="1" t="s">
        <v>77</v>
      </c>
      <c r="E2392" s="1" t="s">
        <v>3</v>
      </c>
      <c r="F2392" s="1" t="s">
        <v>4</v>
      </c>
      <c r="G2392" s="1" t="s">
        <v>132</v>
      </c>
      <c r="H2392" s="1" t="s">
        <v>3234</v>
      </c>
      <c r="I2392" s="1" t="s">
        <v>274</v>
      </c>
      <c r="J2392" s="1">
        <v>891</v>
      </c>
      <c r="K2392" s="1">
        <v>3244</v>
      </c>
      <c r="L2392" s="1">
        <v>0</v>
      </c>
      <c r="M2392" s="1">
        <v>17000</v>
      </c>
      <c r="N2392" s="1">
        <v>6.7</v>
      </c>
      <c r="O2392" s="1">
        <v>343</v>
      </c>
      <c r="P2392" s="1">
        <v>156</v>
      </c>
      <c r="Q2392" s="9">
        <v>105219735</v>
      </c>
      <c r="R2392" s="3">
        <v>200000000</v>
      </c>
    </row>
    <row r="2393" spans="1:18" x14ac:dyDescent="0.25">
      <c r="A2393" s="1" t="s">
        <v>3233</v>
      </c>
      <c r="B2393" s="2">
        <v>37333</v>
      </c>
      <c r="C2393" s="1" t="s">
        <v>32</v>
      </c>
      <c r="D2393" s="1" t="s">
        <v>77</v>
      </c>
      <c r="E2393" s="1" t="s">
        <v>3</v>
      </c>
      <c r="F2393" s="1" t="s">
        <v>4</v>
      </c>
      <c r="G2393" s="1" t="s">
        <v>132</v>
      </c>
      <c r="H2393" s="1" t="s">
        <v>3234</v>
      </c>
      <c r="I2393" s="1" t="s">
        <v>3235</v>
      </c>
      <c r="J2393" s="1">
        <v>891</v>
      </c>
      <c r="K2393" s="1">
        <v>1919</v>
      </c>
      <c r="L2393" s="1">
        <v>25</v>
      </c>
      <c r="M2393" s="1">
        <v>3000</v>
      </c>
      <c r="N2393" s="1">
        <v>5.9</v>
      </c>
      <c r="O2393" s="1">
        <v>124</v>
      </c>
      <c r="P2393" s="1">
        <v>96</v>
      </c>
      <c r="Q2393" s="9">
        <v>56684819</v>
      </c>
      <c r="R2393" s="3">
        <v>80000000</v>
      </c>
    </row>
    <row r="2394" spans="1:18" x14ac:dyDescent="0.25">
      <c r="A2394" s="1" t="s">
        <v>3683</v>
      </c>
      <c r="B2394" s="2">
        <v>38168</v>
      </c>
      <c r="C2394" s="1" t="s">
        <v>1</v>
      </c>
      <c r="D2394" s="1" t="s">
        <v>77</v>
      </c>
      <c r="E2394" s="1" t="s">
        <v>3</v>
      </c>
      <c r="F2394" s="1" t="s">
        <v>4</v>
      </c>
      <c r="G2394" s="1" t="s">
        <v>92</v>
      </c>
      <c r="H2394" s="1" t="s">
        <v>1405</v>
      </c>
      <c r="I2394" s="1" t="s">
        <v>930</v>
      </c>
      <c r="J2394" s="1">
        <v>890</v>
      </c>
      <c r="K2394" s="1">
        <v>1959</v>
      </c>
      <c r="L2394" s="1">
        <v>16000</v>
      </c>
      <c r="M2394" s="1">
        <v>0</v>
      </c>
      <c r="N2394" s="1">
        <v>8</v>
      </c>
      <c r="O2394" s="1">
        <v>304</v>
      </c>
      <c r="P2394" s="1">
        <v>137</v>
      </c>
      <c r="Q2394" s="9">
        <v>66207920</v>
      </c>
      <c r="R2394" s="3">
        <v>30000000</v>
      </c>
    </row>
    <row r="2395" spans="1:18" x14ac:dyDescent="0.25">
      <c r="A2395" s="1" t="s">
        <v>1404</v>
      </c>
      <c r="B2395" s="2">
        <v>35234</v>
      </c>
      <c r="C2395" s="1" t="s">
        <v>32</v>
      </c>
      <c r="D2395" s="1" t="s">
        <v>77</v>
      </c>
      <c r="E2395" s="1" t="s">
        <v>3</v>
      </c>
      <c r="F2395" s="1" t="s">
        <v>4</v>
      </c>
      <c r="G2395" s="1" t="s">
        <v>92</v>
      </c>
      <c r="H2395" s="1" t="s">
        <v>1405</v>
      </c>
      <c r="I2395" s="1" t="s">
        <v>1201</v>
      </c>
      <c r="J2395" s="1">
        <v>890</v>
      </c>
      <c r="K2395" s="1">
        <v>3661</v>
      </c>
      <c r="L2395" s="1">
        <v>473</v>
      </c>
      <c r="M2395" s="1">
        <v>0</v>
      </c>
      <c r="N2395" s="1">
        <v>6.8</v>
      </c>
      <c r="O2395" s="1">
        <v>29</v>
      </c>
      <c r="P2395" s="1">
        <v>123</v>
      </c>
      <c r="Q2395" s="9">
        <v>36049108</v>
      </c>
      <c r="R2395" s="3">
        <v>9000000</v>
      </c>
    </row>
    <row r="2396" spans="1:18" x14ac:dyDescent="0.25">
      <c r="A2396" s="1" t="s">
        <v>3075</v>
      </c>
      <c r="B2396" s="2">
        <v>37281</v>
      </c>
      <c r="C2396" s="1" t="s">
        <v>32</v>
      </c>
      <c r="D2396" s="1" t="s">
        <v>20</v>
      </c>
      <c r="E2396" s="1" t="s">
        <v>3</v>
      </c>
      <c r="F2396" s="1" t="s">
        <v>4</v>
      </c>
      <c r="G2396" s="1" t="s">
        <v>132</v>
      </c>
      <c r="H2396" s="1" t="s">
        <v>1405</v>
      </c>
      <c r="I2396" s="1" t="s">
        <v>3076</v>
      </c>
      <c r="J2396" s="1">
        <v>890</v>
      </c>
      <c r="K2396" s="1">
        <v>3104</v>
      </c>
      <c r="L2396" s="1">
        <v>10</v>
      </c>
      <c r="M2396" s="1">
        <v>939</v>
      </c>
      <c r="N2396" s="1">
        <v>4.5</v>
      </c>
      <c r="O2396" s="1">
        <v>32</v>
      </c>
      <c r="P2396" s="1">
        <v>91</v>
      </c>
      <c r="Q2396" s="9">
        <v>13571817</v>
      </c>
      <c r="R2396" s="3">
        <v>15600000</v>
      </c>
    </row>
    <row r="2397" spans="1:18" x14ac:dyDescent="0.25">
      <c r="A2397" s="1" t="s">
        <v>2980</v>
      </c>
      <c r="B2397" s="2">
        <v>37527</v>
      </c>
      <c r="C2397" s="1" t="s">
        <v>32</v>
      </c>
      <c r="D2397" s="1" t="s">
        <v>20</v>
      </c>
      <c r="E2397" s="1" t="s">
        <v>3</v>
      </c>
      <c r="F2397" s="1" t="s">
        <v>4</v>
      </c>
      <c r="G2397" s="1" t="s">
        <v>92</v>
      </c>
      <c r="H2397" s="1" t="s">
        <v>1405</v>
      </c>
      <c r="I2397" s="1" t="s">
        <v>2981</v>
      </c>
      <c r="J2397" s="1">
        <v>890</v>
      </c>
      <c r="K2397" s="1">
        <v>3161</v>
      </c>
      <c r="L2397" s="1">
        <v>2</v>
      </c>
      <c r="M2397" s="1">
        <v>1000</v>
      </c>
      <c r="N2397" s="1">
        <v>4.9000000000000004</v>
      </c>
      <c r="O2397" s="1">
        <v>63</v>
      </c>
      <c r="P2397" s="1">
        <v>97</v>
      </c>
      <c r="Q2397" s="9">
        <v>8586376</v>
      </c>
      <c r="R2397" s="3">
        <v>20000000</v>
      </c>
    </row>
    <row r="2398" spans="1:18" x14ac:dyDescent="0.25">
      <c r="A2398" s="1" t="s">
        <v>2082</v>
      </c>
      <c r="B2398" s="2">
        <v>36476</v>
      </c>
      <c r="C2398" s="1" t="s">
        <v>32</v>
      </c>
      <c r="D2398" s="1" t="s">
        <v>20</v>
      </c>
      <c r="E2398" s="1" t="s">
        <v>3</v>
      </c>
      <c r="F2398" s="1" t="s">
        <v>4</v>
      </c>
      <c r="G2398" s="1" t="s">
        <v>92</v>
      </c>
      <c r="H2398" s="1" t="s">
        <v>1405</v>
      </c>
      <c r="I2398" s="1" t="s">
        <v>2083</v>
      </c>
      <c r="J2398" s="1">
        <v>890</v>
      </c>
      <c r="K2398" s="1">
        <v>3654</v>
      </c>
      <c r="L2398" s="1">
        <v>6</v>
      </c>
      <c r="M2398" s="1">
        <v>0</v>
      </c>
      <c r="N2398" s="1">
        <v>6.2</v>
      </c>
      <c r="O2398" s="1">
        <v>59</v>
      </c>
      <c r="P2398" s="1">
        <v>92</v>
      </c>
      <c r="Q2398" s="9">
        <v>4002955</v>
      </c>
      <c r="R2398" s="3">
        <v>20000000</v>
      </c>
    </row>
    <row r="2399" spans="1:18" x14ac:dyDescent="0.25">
      <c r="A2399" s="1" t="s">
        <v>6409</v>
      </c>
      <c r="B2399" s="2">
        <v>41532</v>
      </c>
      <c r="C2399" s="1" t="s">
        <v>32</v>
      </c>
      <c r="D2399" s="1" t="s">
        <v>9</v>
      </c>
      <c r="E2399" s="1" t="s">
        <v>3</v>
      </c>
      <c r="F2399" s="1" t="s">
        <v>4</v>
      </c>
      <c r="G2399" s="1" t="s">
        <v>132</v>
      </c>
      <c r="H2399" s="1" t="s">
        <v>1405</v>
      </c>
      <c r="I2399" s="1" t="s">
        <v>6410</v>
      </c>
      <c r="J2399" s="1">
        <v>890</v>
      </c>
      <c r="K2399" s="1">
        <v>2681</v>
      </c>
      <c r="L2399" s="1">
        <v>29</v>
      </c>
      <c r="M2399" s="1">
        <v>0</v>
      </c>
      <c r="N2399" s="1">
        <v>6</v>
      </c>
      <c r="O2399" s="1">
        <v>10</v>
      </c>
      <c r="P2399" s="1">
        <v>113</v>
      </c>
      <c r="Q2399" s="9">
        <v>2859955</v>
      </c>
      <c r="R2399" s="3">
        <v>1200000</v>
      </c>
    </row>
    <row r="2400" spans="1:18" x14ac:dyDescent="0.25">
      <c r="A2400" s="1" t="s">
        <v>4159</v>
      </c>
      <c r="B2400" s="2">
        <v>38628</v>
      </c>
      <c r="C2400" s="1" t="s">
        <v>32</v>
      </c>
      <c r="D2400" s="1" t="s">
        <v>20</v>
      </c>
      <c r="E2400" s="1" t="s">
        <v>3</v>
      </c>
      <c r="F2400" s="1" t="s">
        <v>4</v>
      </c>
      <c r="G2400" s="1" t="s">
        <v>132</v>
      </c>
      <c r="H2400" s="1" t="s">
        <v>1405</v>
      </c>
      <c r="I2400" s="1" t="s">
        <v>2913</v>
      </c>
      <c r="J2400" s="1">
        <v>890</v>
      </c>
      <c r="K2400" s="1">
        <v>3138</v>
      </c>
      <c r="L2400" s="1">
        <v>7</v>
      </c>
      <c r="M2400" s="1">
        <v>68</v>
      </c>
      <c r="N2400" s="1">
        <v>4.3</v>
      </c>
      <c r="O2400" s="1">
        <v>14</v>
      </c>
      <c r="P2400" s="1">
        <v>90</v>
      </c>
      <c r="Q2400" s="9">
        <v>92362</v>
      </c>
      <c r="R2400" s="3">
        <v>1500000</v>
      </c>
    </row>
    <row r="2401" spans="1:18" x14ac:dyDescent="0.25">
      <c r="A2401" s="1" t="s">
        <v>2408</v>
      </c>
      <c r="B2401" s="2">
        <v>36581</v>
      </c>
      <c r="C2401" s="1" t="s">
        <v>32</v>
      </c>
      <c r="D2401" s="1" t="s">
        <v>20</v>
      </c>
      <c r="E2401" s="1" t="s">
        <v>3</v>
      </c>
      <c r="F2401" s="1" t="s">
        <v>4</v>
      </c>
      <c r="G2401" s="1" t="s">
        <v>92</v>
      </c>
      <c r="H2401" s="1" t="s">
        <v>2409</v>
      </c>
      <c r="I2401" s="1" t="s">
        <v>1375</v>
      </c>
      <c r="J2401" s="1">
        <v>889</v>
      </c>
      <c r="K2401" s="1">
        <v>1711</v>
      </c>
      <c r="L2401" s="1">
        <v>101</v>
      </c>
      <c r="M2401" s="1">
        <v>0</v>
      </c>
      <c r="N2401" s="1">
        <v>6.5</v>
      </c>
      <c r="O2401" s="1">
        <v>155</v>
      </c>
      <c r="P2401" s="1">
        <v>116</v>
      </c>
      <c r="Q2401" s="9">
        <v>90567722</v>
      </c>
      <c r="R2401" s="3">
        <v>51000000</v>
      </c>
    </row>
    <row r="2402" spans="1:18" x14ac:dyDescent="0.25">
      <c r="A2402" s="1" t="s">
        <v>2483</v>
      </c>
      <c r="B2402" s="2">
        <v>36796</v>
      </c>
      <c r="C2402" s="1" t="s">
        <v>32</v>
      </c>
      <c r="D2402" s="1" t="s">
        <v>91</v>
      </c>
      <c r="E2402" s="1" t="s">
        <v>3</v>
      </c>
      <c r="F2402" s="1" t="s">
        <v>4</v>
      </c>
      <c r="G2402" s="1" t="s">
        <v>132</v>
      </c>
      <c r="H2402" s="1" t="s">
        <v>2409</v>
      </c>
      <c r="I2402" s="1" t="s">
        <v>2484</v>
      </c>
      <c r="J2402" s="1">
        <v>889</v>
      </c>
      <c r="K2402" s="1">
        <v>1262</v>
      </c>
      <c r="L2402" s="1">
        <v>394</v>
      </c>
      <c r="M2402" s="1">
        <v>589</v>
      </c>
      <c r="N2402" s="1">
        <v>4.8</v>
      </c>
      <c r="O2402" s="1">
        <v>100</v>
      </c>
      <c r="P2402" s="1">
        <v>91</v>
      </c>
      <c r="Q2402" s="9">
        <v>14218868</v>
      </c>
      <c r="R2402" s="3">
        <v>65000000</v>
      </c>
    </row>
    <row r="2403" spans="1:18" x14ac:dyDescent="0.25">
      <c r="A2403" s="1" t="s">
        <v>4625</v>
      </c>
      <c r="B2403" s="2">
        <v>39226</v>
      </c>
      <c r="C2403" s="1" t="s">
        <v>32</v>
      </c>
      <c r="D2403" s="1" t="s">
        <v>77</v>
      </c>
      <c r="E2403" s="1" t="s">
        <v>3</v>
      </c>
      <c r="F2403" s="1" t="s">
        <v>3402</v>
      </c>
      <c r="G2403" s="1" t="s">
        <v>132</v>
      </c>
      <c r="H2403" s="1" t="s">
        <v>2409</v>
      </c>
      <c r="I2403" s="1" t="s">
        <v>4626</v>
      </c>
      <c r="J2403" s="1">
        <v>889</v>
      </c>
      <c r="K2403" s="1">
        <v>3274</v>
      </c>
      <c r="L2403" s="1">
        <v>26</v>
      </c>
      <c r="M2403" s="1">
        <v>0</v>
      </c>
      <c r="N2403" s="1">
        <v>3.6</v>
      </c>
      <c r="O2403" s="1">
        <v>93</v>
      </c>
      <c r="P2403" s="1">
        <v>107</v>
      </c>
      <c r="Q2403" s="9">
        <v>10956379</v>
      </c>
      <c r="R2403" s="3">
        <v>35000000</v>
      </c>
    </row>
    <row r="2404" spans="1:18" x14ac:dyDescent="0.25">
      <c r="A2404" s="1" t="s">
        <v>229</v>
      </c>
      <c r="B2404" s="2">
        <v>27544</v>
      </c>
      <c r="C2404" s="1" t="s">
        <v>32</v>
      </c>
      <c r="D2404" s="1" t="s">
        <v>9</v>
      </c>
      <c r="E2404" s="1" t="s">
        <v>3</v>
      </c>
      <c r="F2404" s="1" t="s">
        <v>4</v>
      </c>
      <c r="G2404" s="1" t="s">
        <v>92</v>
      </c>
      <c r="H2404" s="1" t="s">
        <v>230</v>
      </c>
      <c r="I2404" s="1" t="s">
        <v>231</v>
      </c>
      <c r="J2404" s="1">
        <v>888</v>
      </c>
      <c r="K2404" s="1">
        <v>2176</v>
      </c>
      <c r="L2404" s="1">
        <v>869</v>
      </c>
      <c r="M2404" s="1">
        <v>32000</v>
      </c>
      <c r="N2404" s="1">
        <v>8.6999999999999993</v>
      </c>
      <c r="O2404" s="1">
        <v>149</v>
      </c>
      <c r="P2404" s="1">
        <v>133</v>
      </c>
      <c r="Q2404" s="9">
        <v>112000000</v>
      </c>
      <c r="R2404" s="3">
        <v>4400000</v>
      </c>
    </row>
    <row r="2405" spans="1:18" x14ac:dyDescent="0.25">
      <c r="A2405" s="1" t="s">
        <v>383</v>
      </c>
      <c r="B2405" s="2">
        <v>30148</v>
      </c>
      <c r="C2405" s="1" t="s">
        <v>32</v>
      </c>
      <c r="D2405" s="1" t="s">
        <v>315</v>
      </c>
      <c r="E2405" s="1" t="s">
        <v>3</v>
      </c>
      <c r="F2405" s="1" t="s">
        <v>4</v>
      </c>
      <c r="G2405" s="1" t="s">
        <v>84</v>
      </c>
      <c r="H2405" s="1" t="s">
        <v>384</v>
      </c>
      <c r="I2405" s="1" t="s">
        <v>221</v>
      </c>
      <c r="J2405" s="1">
        <v>887</v>
      </c>
      <c r="K2405" s="1">
        <v>3876</v>
      </c>
      <c r="L2405" s="1">
        <v>365</v>
      </c>
      <c r="M2405" s="1">
        <v>11000</v>
      </c>
      <c r="N2405" s="1">
        <v>7.4</v>
      </c>
      <c r="O2405" s="1">
        <v>223</v>
      </c>
      <c r="P2405" s="1">
        <v>120</v>
      </c>
      <c r="Q2405" s="9">
        <v>76600000</v>
      </c>
      <c r="R2405" s="3">
        <v>10700000</v>
      </c>
    </row>
    <row r="2406" spans="1:18" x14ac:dyDescent="0.25">
      <c r="A2406" s="1" t="s">
        <v>3867</v>
      </c>
      <c r="B2406" s="2">
        <v>38065</v>
      </c>
      <c r="C2406" s="1" t="s">
        <v>32</v>
      </c>
      <c r="D2406" s="1" t="s">
        <v>9</v>
      </c>
      <c r="E2406" s="1" t="s">
        <v>3</v>
      </c>
      <c r="F2406" s="1" t="s">
        <v>83</v>
      </c>
      <c r="G2406" s="1" t="s">
        <v>92</v>
      </c>
      <c r="H2406" s="1" t="s">
        <v>3868</v>
      </c>
      <c r="I2406" s="1" t="s">
        <v>3869</v>
      </c>
      <c r="J2406" s="1">
        <v>887</v>
      </c>
      <c r="K2406" s="1">
        <v>2721</v>
      </c>
      <c r="L2406" s="1">
        <v>87</v>
      </c>
      <c r="M2406" s="1">
        <v>305</v>
      </c>
      <c r="N2406" s="1">
        <v>6.9</v>
      </c>
      <c r="O2406" s="1">
        <v>76</v>
      </c>
      <c r="P2406" s="1">
        <v>100</v>
      </c>
      <c r="Q2406" s="9">
        <v>396035</v>
      </c>
      <c r="R2406" s="3">
        <v>1000000</v>
      </c>
    </row>
    <row r="2407" spans="1:18" x14ac:dyDescent="0.25">
      <c r="A2407" s="1" t="s">
        <v>5700</v>
      </c>
      <c r="B2407" s="2">
        <v>40369</v>
      </c>
      <c r="C2407" s="1" t="s">
        <v>32</v>
      </c>
      <c r="D2407" s="1" t="s">
        <v>77</v>
      </c>
      <c r="E2407" s="1" t="s">
        <v>3</v>
      </c>
      <c r="F2407" s="1" t="s">
        <v>83</v>
      </c>
      <c r="G2407" s="1" t="s">
        <v>84</v>
      </c>
      <c r="H2407" s="1" t="s">
        <v>3868</v>
      </c>
      <c r="I2407" s="1" t="s">
        <v>749</v>
      </c>
      <c r="J2407" s="1">
        <v>887</v>
      </c>
      <c r="K2407" s="1">
        <v>2728</v>
      </c>
      <c r="L2407" s="1">
        <v>96</v>
      </c>
      <c r="M2407" s="1">
        <v>788</v>
      </c>
      <c r="N2407" s="1">
        <v>4.4000000000000004</v>
      </c>
      <c r="O2407" s="1">
        <v>47</v>
      </c>
      <c r="P2407" s="1">
        <v>110</v>
      </c>
      <c r="Q2407" s="9">
        <v>190562</v>
      </c>
      <c r="R2407" s="3">
        <v>90000000</v>
      </c>
    </row>
    <row r="2408" spans="1:18" x14ac:dyDescent="0.25">
      <c r="A2408" s="1" t="s">
        <v>578</v>
      </c>
      <c r="B2408" s="2">
        <v>32003</v>
      </c>
      <c r="C2408" s="1" t="s">
        <v>32</v>
      </c>
      <c r="D2408" s="1" t="s">
        <v>9</v>
      </c>
      <c r="E2408" s="1" t="s">
        <v>3</v>
      </c>
      <c r="F2408" s="1" t="s">
        <v>4</v>
      </c>
      <c r="G2408" s="1" t="s">
        <v>92</v>
      </c>
      <c r="H2408" s="1" t="s">
        <v>579</v>
      </c>
      <c r="I2408" s="1" t="s">
        <v>398</v>
      </c>
      <c r="J2408" s="1">
        <v>886</v>
      </c>
      <c r="K2408" s="1">
        <v>1639</v>
      </c>
      <c r="L2408" s="1">
        <v>213</v>
      </c>
      <c r="M2408" s="1">
        <v>3000</v>
      </c>
      <c r="N2408" s="1">
        <v>6.9</v>
      </c>
      <c r="O2408" s="1">
        <v>94</v>
      </c>
      <c r="P2408" s="1">
        <v>119</v>
      </c>
      <c r="Q2408" s="9">
        <v>156645693</v>
      </c>
      <c r="R2408" s="3">
        <v>14000000</v>
      </c>
    </row>
    <row r="2409" spans="1:18" x14ac:dyDescent="0.25">
      <c r="A2409" s="1" t="s">
        <v>3574</v>
      </c>
      <c r="B2409" s="2">
        <v>38102</v>
      </c>
      <c r="C2409" s="1" t="s">
        <v>32</v>
      </c>
      <c r="D2409" s="1" t="s">
        <v>77</v>
      </c>
      <c r="E2409" s="1" t="s">
        <v>3</v>
      </c>
      <c r="F2409" s="1" t="s">
        <v>4</v>
      </c>
      <c r="G2409" s="1" t="s">
        <v>132</v>
      </c>
      <c r="H2409" s="1" t="s">
        <v>1727</v>
      </c>
      <c r="I2409" s="1" t="s">
        <v>1230</v>
      </c>
      <c r="J2409" s="1">
        <v>886</v>
      </c>
      <c r="K2409" s="1">
        <v>3222</v>
      </c>
      <c r="L2409" s="1">
        <v>545</v>
      </c>
      <c r="M2409" s="1">
        <v>0</v>
      </c>
      <c r="N2409" s="1">
        <v>5.6</v>
      </c>
      <c r="O2409" s="1">
        <v>247</v>
      </c>
      <c r="P2409" s="1">
        <v>109</v>
      </c>
      <c r="Q2409" s="9">
        <v>80281096</v>
      </c>
      <c r="R2409" s="3">
        <v>60000000</v>
      </c>
    </row>
    <row r="2410" spans="1:18" x14ac:dyDescent="0.25">
      <c r="A2410" s="1" t="s">
        <v>1726</v>
      </c>
      <c r="B2410" s="2">
        <v>36152</v>
      </c>
      <c r="C2410" s="1" t="s">
        <v>32</v>
      </c>
      <c r="D2410" s="1" t="s">
        <v>77</v>
      </c>
      <c r="E2410" s="1" t="s">
        <v>3</v>
      </c>
      <c r="F2410" s="1" t="s">
        <v>4</v>
      </c>
      <c r="G2410" s="1" t="s">
        <v>92</v>
      </c>
      <c r="H2410" s="1" t="s">
        <v>1727</v>
      </c>
      <c r="I2410" s="1" t="s">
        <v>1728</v>
      </c>
      <c r="J2410" s="1">
        <v>886</v>
      </c>
      <c r="K2410" s="1">
        <v>3174</v>
      </c>
      <c r="L2410" s="1">
        <v>45</v>
      </c>
      <c r="M2410" s="1">
        <v>0</v>
      </c>
      <c r="N2410" s="1">
        <v>7.1</v>
      </c>
      <c r="O2410" s="1">
        <v>184</v>
      </c>
      <c r="P2410" s="1">
        <v>110</v>
      </c>
      <c r="Q2410" s="9">
        <v>70001065</v>
      </c>
      <c r="R2410" s="3">
        <v>45000000</v>
      </c>
    </row>
    <row r="2411" spans="1:18" x14ac:dyDescent="0.25">
      <c r="A2411" s="1" t="s">
        <v>3168</v>
      </c>
      <c r="B2411" s="2">
        <v>37264</v>
      </c>
      <c r="C2411" s="1" t="s">
        <v>32</v>
      </c>
      <c r="D2411" s="1" t="s">
        <v>40</v>
      </c>
      <c r="E2411" s="1" t="s">
        <v>3</v>
      </c>
      <c r="F2411" s="1" t="s">
        <v>4</v>
      </c>
      <c r="G2411" s="1" t="s">
        <v>84</v>
      </c>
      <c r="H2411" s="1" t="s">
        <v>3169</v>
      </c>
      <c r="I2411" s="1" t="s">
        <v>2167</v>
      </c>
      <c r="J2411" s="1">
        <v>886</v>
      </c>
      <c r="K2411" s="1">
        <v>2682</v>
      </c>
      <c r="L2411" s="1">
        <v>50</v>
      </c>
      <c r="M2411" s="1">
        <v>459</v>
      </c>
      <c r="N2411" s="1">
        <v>5.4</v>
      </c>
      <c r="O2411" s="1">
        <v>71</v>
      </c>
      <c r="P2411" s="1">
        <v>77</v>
      </c>
      <c r="Q2411" s="9">
        <v>64736114</v>
      </c>
      <c r="R2411" s="3">
        <v>120000000</v>
      </c>
    </row>
    <row r="2412" spans="1:18" x14ac:dyDescent="0.25">
      <c r="A2412" s="1" t="s">
        <v>922</v>
      </c>
      <c r="B2412" s="2">
        <v>33773</v>
      </c>
      <c r="C2412" s="1" t="s">
        <v>32</v>
      </c>
      <c r="D2412" s="1" t="s">
        <v>20</v>
      </c>
      <c r="E2412" s="1" t="s">
        <v>3</v>
      </c>
      <c r="F2412" s="1" t="s">
        <v>4</v>
      </c>
      <c r="G2412" s="1" t="s">
        <v>92</v>
      </c>
      <c r="H2412" s="1" t="s">
        <v>579</v>
      </c>
      <c r="I2412" s="1" t="s">
        <v>923</v>
      </c>
      <c r="J2412" s="1">
        <v>886</v>
      </c>
      <c r="K2412" s="1">
        <v>3280</v>
      </c>
      <c r="L2412" s="1">
        <v>36</v>
      </c>
      <c r="M2412" s="1">
        <v>7000</v>
      </c>
      <c r="N2412" s="1">
        <v>7.5</v>
      </c>
      <c r="O2412" s="1">
        <v>54</v>
      </c>
      <c r="P2412" s="1">
        <v>120</v>
      </c>
      <c r="Q2412" s="9">
        <v>52929168</v>
      </c>
      <c r="R2412" s="3">
        <v>11000000</v>
      </c>
    </row>
    <row r="2413" spans="1:18" x14ac:dyDescent="0.25">
      <c r="A2413" s="1" t="s">
        <v>3788</v>
      </c>
      <c r="B2413" s="2">
        <v>38101</v>
      </c>
      <c r="C2413" s="1" t="s">
        <v>32</v>
      </c>
      <c r="D2413" s="1" t="s">
        <v>33</v>
      </c>
      <c r="E2413" s="1" t="s">
        <v>3</v>
      </c>
      <c r="F2413" s="1" t="s">
        <v>4</v>
      </c>
      <c r="G2413" s="1" t="s">
        <v>84</v>
      </c>
      <c r="H2413" s="1" t="s">
        <v>3169</v>
      </c>
      <c r="I2413" s="1" t="s">
        <v>3789</v>
      </c>
      <c r="J2413" s="1">
        <v>886</v>
      </c>
      <c r="K2413" s="1">
        <v>5139</v>
      </c>
      <c r="L2413" s="1">
        <v>0</v>
      </c>
      <c r="M2413" s="1">
        <v>49</v>
      </c>
      <c r="N2413" s="1">
        <v>5.8</v>
      </c>
      <c r="O2413" s="1">
        <v>33</v>
      </c>
      <c r="P2413" s="1">
        <v>74</v>
      </c>
      <c r="Q2413" s="9">
        <v>6491350</v>
      </c>
      <c r="R2413" s="3">
        <v>10000000</v>
      </c>
    </row>
    <row r="2414" spans="1:18" x14ac:dyDescent="0.25">
      <c r="A2414" s="1" t="s">
        <v>2076</v>
      </c>
      <c r="B2414" s="2">
        <v>36249</v>
      </c>
      <c r="C2414" s="1" t="s">
        <v>32</v>
      </c>
      <c r="D2414" s="1" t="s">
        <v>91</v>
      </c>
      <c r="E2414" s="1" t="s">
        <v>3</v>
      </c>
      <c r="F2414" s="1" t="s">
        <v>4</v>
      </c>
      <c r="G2414" s="1" t="s">
        <v>92</v>
      </c>
      <c r="H2414" s="1" t="s">
        <v>2077</v>
      </c>
      <c r="I2414" s="1" t="s">
        <v>2078</v>
      </c>
      <c r="J2414" s="1">
        <v>885</v>
      </c>
      <c r="K2414" s="1">
        <v>2872</v>
      </c>
      <c r="L2414" s="1">
        <v>37</v>
      </c>
      <c r="M2414" s="1">
        <v>0</v>
      </c>
      <c r="N2414" s="1">
        <v>5.6</v>
      </c>
      <c r="O2414" s="1">
        <v>147</v>
      </c>
      <c r="P2414" s="1">
        <v>93</v>
      </c>
      <c r="Q2414" s="9">
        <v>40846082</v>
      </c>
      <c r="R2414" s="3">
        <v>19000000</v>
      </c>
    </row>
    <row r="2415" spans="1:18" x14ac:dyDescent="0.25">
      <c r="A2415" s="1" t="s">
        <v>4836</v>
      </c>
      <c r="B2415" s="2">
        <v>39585</v>
      </c>
      <c r="C2415" s="1" t="s">
        <v>32</v>
      </c>
      <c r="D2415" s="1" t="s">
        <v>20</v>
      </c>
      <c r="E2415" s="1" t="s">
        <v>3</v>
      </c>
      <c r="F2415" s="1" t="s">
        <v>4</v>
      </c>
      <c r="G2415" s="1" t="s">
        <v>132</v>
      </c>
      <c r="H2415" s="1" t="s">
        <v>4837</v>
      </c>
      <c r="I2415" s="1" t="s">
        <v>876</v>
      </c>
      <c r="J2415" s="1">
        <v>885</v>
      </c>
      <c r="K2415" s="1">
        <v>2907</v>
      </c>
      <c r="L2415" s="1">
        <v>119</v>
      </c>
      <c r="M2415" s="1">
        <v>797</v>
      </c>
      <c r="N2415" s="1">
        <v>4.3</v>
      </c>
      <c r="O2415" s="1">
        <v>45</v>
      </c>
      <c r="P2415" s="1">
        <v>83</v>
      </c>
      <c r="Q2415" s="9">
        <v>7001720</v>
      </c>
      <c r="R2415" s="3">
        <v>12000000</v>
      </c>
    </row>
    <row r="2416" spans="1:18" x14ac:dyDescent="0.25">
      <c r="A2416" s="1" t="s">
        <v>4623</v>
      </c>
      <c r="B2416" s="2">
        <v>39153</v>
      </c>
      <c r="C2416" s="1" t="s">
        <v>32</v>
      </c>
      <c r="D2416" s="1" t="s">
        <v>9</v>
      </c>
      <c r="E2416" s="1" t="s">
        <v>3</v>
      </c>
      <c r="F2416" s="1" t="s">
        <v>4</v>
      </c>
      <c r="G2416" s="1" t="s">
        <v>132</v>
      </c>
      <c r="H2416" s="1" t="s">
        <v>4624</v>
      </c>
      <c r="I2416" s="1" t="s">
        <v>3220</v>
      </c>
      <c r="J2416" s="1">
        <v>884</v>
      </c>
      <c r="K2416" s="1">
        <v>2288</v>
      </c>
      <c r="L2416" s="1">
        <v>154</v>
      </c>
      <c r="M2416" s="1">
        <v>0</v>
      </c>
      <c r="N2416" s="1">
        <v>6.9</v>
      </c>
      <c r="O2416" s="1">
        <v>253</v>
      </c>
      <c r="P2416" s="1">
        <v>105</v>
      </c>
      <c r="Q2416" s="9">
        <v>80050171</v>
      </c>
      <c r="R2416" s="3">
        <v>20000000</v>
      </c>
    </row>
    <row r="2417" spans="1:18" x14ac:dyDescent="0.25">
      <c r="A2417" s="1" t="s">
        <v>6202</v>
      </c>
      <c r="B2417" s="2">
        <v>41057</v>
      </c>
      <c r="C2417" s="1" t="s">
        <v>32</v>
      </c>
      <c r="D2417" s="1" t="s">
        <v>77</v>
      </c>
      <c r="E2417" s="1" t="s">
        <v>3</v>
      </c>
      <c r="F2417" s="1" t="s">
        <v>83</v>
      </c>
      <c r="G2417" s="1" t="s">
        <v>132</v>
      </c>
      <c r="H2417" s="1" t="s">
        <v>6203</v>
      </c>
      <c r="I2417" s="1" t="s">
        <v>1964</v>
      </c>
      <c r="J2417" s="1">
        <v>883</v>
      </c>
      <c r="K2417" s="1">
        <v>2039</v>
      </c>
      <c r="L2417" s="1">
        <v>0</v>
      </c>
      <c r="M2417" s="1">
        <v>80000</v>
      </c>
      <c r="N2417" s="1">
        <v>7.8</v>
      </c>
      <c r="O2417" s="1">
        <v>750</v>
      </c>
      <c r="P2417" s="1">
        <v>143</v>
      </c>
      <c r="Q2417" s="9">
        <v>304360277</v>
      </c>
      <c r="R2417" s="3">
        <v>200000000</v>
      </c>
    </row>
    <row r="2418" spans="1:18" x14ac:dyDescent="0.25">
      <c r="A2418" s="1" t="s">
        <v>4107</v>
      </c>
      <c r="B2418" s="2">
        <v>38577</v>
      </c>
      <c r="C2418" s="1" t="s">
        <v>32</v>
      </c>
      <c r="D2418" s="1" t="s">
        <v>9</v>
      </c>
      <c r="E2418" s="1" t="s">
        <v>3</v>
      </c>
      <c r="F2418" s="1" t="s">
        <v>83</v>
      </c>
      <c r="G2418" s="1" t="s">
        <v>92</v>
      </c>
      <c r="H2418" s="1" t="s">
        <v>2042</v>
      </c>
      <c r="I2418" s="1" t="s">
        <v>2996</v>
      </c>
      <c r="J2418" s="1">
        <v>883</v>
      </c>
      <c r="K2418" s="1">
        <v>1565</v>
      </c>
      <c r="L2418" s="1">
        <v>353</v>
      </c>
      <c r="M2418" s="1">
        <v>0</v>
      </c>
      <c r="N2418" s="1">
        <v>7.5</v>
      </c>
      <c r="O2418" s="1">
        <v>226</v>
      </c>
      <c r="P2418" s="1">
        <v>129</v>
      </c>
      <c r="Q2418" s="9">
        <v>33565375</v>
      </c>
      <c r="R2418" s="3">
        <v>15000000</v>
      </c>
    </row>
    <row r="2419" spans="1:18" x14ac:dyDescent="0.25">
      <c r="A2419" s="1" t="s">
        <v>2962</v>
      </c>
      <c r="B2419" s="2">
        <v>37326</v>
      </c>
      <c r="C2419" s="1" t="s">
        <v>32</v>
      </c>
      <c r="D2419" s="1" t="s">
        <v>20</v>
      </c>
      <c r="E2419" s="1" t="s">
        <v>3</v>
      </c>
      <c r="F2419" s="1" t="s">
        <v>83</v>
      </c>
      <c r="G2419" s="1" t="s">
        <v>132</v>
      </c>
      <c r="H2419" s="1" t="s">
        <v>2042</v>
      </c>
      <c r="I2419" s="1" t="s">
        <v>2963</v>
      </c>
      <c r="J2419" s="1">
        <v>883</v>
      </c>
      <c r="K2419" s="1">
        <v>2201</v>
      </c>
      <c r="L2419" s="1">
        <v>98</v>
      </c>
      <c r="M2419" s="1">
        <v>0</v>
      </c>
      <c r="N2419" s="1">
        <v>6.7</v>
      </c>
      <c r="O2419" s="1">
        <v>161</v>
      </c>
      <c r="P2419" s="1">
        <v>112</v>
      </c>
      <c r="Q2419" s="9">
        <v>32541719</v>
      </c>
      <c r="R2419" s="3">
        <v>3500159</v>
      </c>
    </row>
    <row r="2420" spans="1:18" x14ac:dyDescent="0.25">
      <c r="A2420" s="1" t="s">
        <v>692</v>
      </c>
      <c r="B2420" s="2">
        <v>32235</v>
      </c>
      <c r="C2420" s="1" t="s">
        <v>32</v>
      </c>
      <c r="D2420" s="1" t="s">
        <v>9</v>
      </c>
      <c r="E2420" s="1" t="s">
        <v>3</v>
      </c>
      <c r="F2420" s="1" t="s">
        <v>4</v>
      </c>
      <c r="G2420" s="1" t="s">
        <v>92</v>
      </c>
      <c r="H2420" s="1" t="s">
        <v>310</v>
      </c>
      <c r="I2420" s="1" t="s">
        <v>204</v>
      </c>
      <c r="J2420" s="1">
        <v>883</v>
      </c>
      <c r="K2420" s="1">
        <v>1934</v>
      </c>
      <c r="L2420" s="1">
        <v>17000</v>
      </c>
      <c r="M2420" s="1">
        <v>0</v>
      </c>
      <c r="N2420" s="1">
        <v>7.6</v>
      </c>
      <c r="O2420" s="1">
        <v>114</v>
      </c>
      <c r="P2420" s="1">
        <v>164</v>
      </c>
      <c r="Q2420" s="9">
        <v>8373585</v>
      </c>
      <c r="R2420" s="3">
        <v>7000000</v>
      </c>
    </row>
    <row r="2421" spans="1:18" x14ac:dyDescent="0.25">
      <c r="A2421" s="1" t="s">
        <v>4222</v>
      </c>
      <c r="B2421" s="2">
        <v>38756</v>
      </c>
      <c r="C2421" s="1" t="s">
        <v>32</v>
      </c>
      <c r="D2421" s="1" t="s">
        <v>20</v>
      </c>
      <c r="E2421" s="1" t="s">
        <v>3</v>
      </c>
      <c r="F2421" s="1" t="s">
        <v>4</v>
      </c>
      <c r="G2421" s="1" t="s">
        <v>132</v>
      </c>
      <c r="H2421" s="1" t="s">
        <v>2042</v>
      </c>
      <c r="I2421" s="1" t="s">
        <v>274</v>
      </c>
      <c r="J2421" s="1">
        <v>883</v>
      </c>
      <c r="K2421" s="1">
        <v>3611</v>
      </c>
      <c r="L2421" s="1">
        <v>0</v>
      </c>
      <c r="M2421" s="1">
        <v>9000</v>
      </c>
      <c r="N2421" s="1">
        <v>6.9</v>
      </c>
      <c r="O2421" s="1">
        <v>147</v>
      </c>
      <c r="P2421" s="1">
        <v>117</v>
      </c>
      <c r="Q2421" s="9">
        <v>7458269</v>
      </c>
      <c r="R2421" s="3">
        <v>35000000</v>
      </c>
    </row>
    <row r="2422" spans="1:18" x14ac:dyDescent="0.25">
      <c r="A2422" s="1" t="s">
        <v>2074</v>
      </c>
      <c r="B2422" s="2">
        <v>36482</v>
      </c>
      <c r="C2422" s="1" t="s">
        <v>32</v>
      </c>
      <c r="D2422" s="1" t="s">
        <v>20</v>
      </c>
      <c r="E2422" s="1" t="s">
        <v>3</v>
      </c>
      <c r="F2422" s="1" t="s">
        <v>4</v>
      </c>
      <c r="G2422" s="1" t="s">
        <v>132</v>
      </c>
      <c r="H2422" s="1" t="s">
        <v>2075</v>
      </c>
      <c r="I2422" s="1" t="s">
        <v>363</v>
      </c>
      <c r="J2422" s="1">
        <v>883</v>
      </c>
      <c r="K2422" s="1">
        <v>3291</v>
      </c>
      <c r="L2422" s="1">
        <v>15</v>
      </c>
      <c r="M2422" s="1">
        <v>77</v>
      </c>
      <c r="N2422" s="1">
        <v>5.0999999999999996</v>
      </c>
      <c r="O2422" s="1">
        <v>11</v>
      </c>
      <c r="P2422" s="1">
        <v>89</v>
      </c>
      <c r="Q2422" s="9">
        <v>4692814</v>
      </c>
      <c r="R2422" s="3">
        <v>8000000</v>
      </c>
    </row>
    <row r="2423" spans="1:18" x14ac:dyDescent="0.25">
      <c r="A2423" s="1" t="s">
        <v>2041</v>
      </c>
      <c r="B2423" s="2">
        <v>36239</v>
      </c>
      <c r="C2423" s="1" t="s">
        <v>32</v>
      </c>
      <c r="D2423" s="1" t="s">
        <v>20</v>
      </c>
      <c r="E2423" s="1" t="s">
        <v>3</v>
      </c>
      <c r="F2423" s="1" t="s">
        <v>83</v>
      </c>
      <c r="G2423" s="1" t="s">
        <v>92</v>
      </c>
      <c r="H2423" s="1" t="s">
        <v>2042</v>
      </c>
      <c r="I2423" s="1" t="s">
        <v>2043</v>
      </c>
      <c r="J2423" s="1">
        <v>883</v>
      </c>
      <c r="K2423" s="1">
        <v>1616</v>
      </c>
      <c r="L2423" s="1">
        <v>70</v>
      </c>
      <c r="M2423" s="1">
        <v>1000</v>
      </c>
      <c r="N2423" s="1">
        <v>6.9</v>
      </c>
      <c r="O2423" s="1">
        <v>82</v>
      </c>
      <c r="P2423" s="1">
        <v>96</v>
      </c>
      <c r="Q2423" s="9">
        <v>4170647</v>
      </c>
      <c r="R2423" s="3">
        <v>1900000</v>
      </c>
    </row>
    <row r="2424" spans="1:18" x14ac:dyDescent="0.25">
      <c r="A2424" s="1" t="s">
        <v>6761</v>
      </c>
      <c r="B2424" s="2">
        <v>41673</v>
      </c>
      <c r="C2424" s="1" t="s">
        <v>32</v>
      </c>
      <c r="D2424" s="1" t="s">
        <v>9</v>
      </c>
      <c r="E2424" s="1" t="s">
        <v>3</v>
      </c>
      <c r="F2424" s="1" t="s">
        <v>4</v>
      </c>
      <c r="G2424" s="1" t="s">
        <v>92</v>
      </c>
      <c r="H2424" s="1" t="s">
        <v>2075</v>
      </c>
      <c r="I2424" s="1" t="s">
        <v>4182</v>
      </c>
      <c r="J2424" s="1">
        <v>883</v>
      </c>
      <c r="K2424" s="1">
        <v>2896</v>
      </c>
      <c r="L2424" s="1">
        <v>0</v>
      </c>
      <c r="M2424" s="1">
        <v>0</v>
      </c>
      <c r="N2424" s="1">
        <v>6.6</v>
      </c>
      <c r="O2424" s="1">
        <v>208</v>
      </c>
      <c r="P2424" s="1">
        <v>122</v>
      </c>
      <c r="Q2424" s="9">
        <v>2428883</v>
      </c>
      <c r="R2424" s="3">
        <v>16000000</v>
      </c>
    </row>
    <row r="2425" spans="1:18" x14ac:dyDescent="0.25">
      <c r="A2425" s="1" t="s">
        <v>6562</v>
      </c>
      <c r="B2425" s="2">
        <v>41584</v>
      </c>
      <c r="C2425" s="1" t="s">
        <v>32</v>
      </c>
      <c r="D2425" s="1" t="s">
        <v>40</v>
      </c>
      <c r="E2425" s="1" t="s">
        <v>3</v>
      </c>
      <c r="F2425" s="1" t="s">
        <v>4</v>
      </c>
      <c r="G2425" s="1" t="s">
        <v>84</v>
      </c>
      <c r="H2425" s="1" t="s">
        <v>6563</v>
      </c>
      <c r="I2425" s="1" t="s">
        <v>6564</v>
      </c>
      <c r="J2425" s="1">
        <v>882</v>
      </c>
      <c r="K2425" s="1">
        <v>1971</v>
      </c>
      <c r="L2425" s="1">
        <v>43</v>
      </c>
      <c r="M2425" s="1">
        <v>0</v>
      </c>
      <c r="N2425" s="1">
        <v>5.2</v>
      </c>
      <c r="O2425" s="1">
        <v>113</v>
      </c>
      <c r="P2425" s="1">
        <v>87</v>
      </c>
      <c r="Q2425" s="9">
        <v>36073232</v>
      </c>
      <c r="R2425" s="3">
        <v>80000000</v>
      </c>
    </row>
    <row r="2426" spans="1:18" x14ac:dyDescent="0.25">
      <c r="A2426" s="1" t="s">
        <v>3249</v>
      </c>
      <c r="B2426" s="2">
        <v>37555</v>
      </c>
      <c r="C2426" s="1" t="s">
        <v>32</v>
      </c>
      <c r="D2426" s="1" t="s">
        <v>9</v>
      </c>
      <c r="E2426" s="1" t="s">
        <v>3</v>
      </c>
      <c r="F2426" s="1" t="s">
        <v>4</v>
      </c>
      <c r="G2426" s="1" t="s">
        <v>84</v>
      </c>
      <c r="H2426" s="1" t="s">
        <v>797</v>
      </c>
      <c r="I2426" s="1" t="s">
        <v>2423</v>
      </c>
      <c r="J2426" s="1">
        <v>882</v>
      </c>
      <c r="K2426" s="1">
        <v>2661</v>
      </c>
      <c r="L2426" s="1">
        <v>13</v>
      </c>
      <c r="M2426" s="1">
        <v>0</v>
      </c>
      <c r="N2426" s="1">
        <v>6.7</v>
      </c>
      <c r="O2426" s="1">
        <v>69</v>
      </c>
      <c r="P2426" s="1">
        <v>90</v>
      </c>
      <c r="Q2426" s="9">
        <v>19158074</v>
      </c>
      <c r="R2426" s="3">
        <v>15000000</v>
      </c>
    </row>
    <row r="2427" spans="1:18" x14ac:dyDescent="0.25">
      <c r="A2427" s="1" t="s">
        <v>796</v>
      </c>
      <c r="B2427" s="2">
        <v>32889</v>
      </c>
      <c r="C2427" s="1" t="s">
        <v>32</v>
      </c>
      <c r="D2427" s="1" t="s">
        <v>20</v>
      </c>
      <c r="E2427" s="1" t="s">
        <v>3</v>
      </c>
      <c r="F2427" s="1" t="s">
        <v>4</v>
      </c>
      <c r="G2427" s="21"/>
      <c r="H2427" s="1" t="s">
        <v>797</v>
      </c>
      <c r="I2427" s="1" t="s">
        <v>798</v>
      </c>
      <c r="J2427" s="1">
        <v>882</v>
      </c>
      <c r="K2427" s="1">
        <v>1967</v>
      </c>
      <c r="L2427" s="1">
        <v>19</v>
      </c>
      <c r="M2427" s="1">
        <v>16</v>
      </c>
      <c r="N2427" s="1">
        <v>7.1</v>
      </c>
      <c r="O2427" s="1">
        <v>1</v>
      </c>
      <c r="P2427" s="1">
        <v>34</v>
      </c>
      <c r="Q2427" s="9">
        <v>333658</v>
      </c>
      <c r="R2427" s="3">
        <v>34000</v>
      </c>
    </row>
    <row r="2428" spans="1:18" x14ac:dyDescent="0.25">
      <c r="A2428" s="1" t="s">
        <v>3773</v>
      </c>
      <c r="B2428" s="2">
        <v>38011</v>
      </c>
      <c r="C2428" s="1" t="s">
        <v>32</v>
      </c>
      <c r="D2428" s="1" t="s">
        <v>20</v>
      </c>
      <c r="E2428" s="1" t="s">
        <v>3</v>
      </c>
      <c r="F2428" s="1" t="s">
        <v>4</v>
      </c>
      <c r="G2428" s="1" t="s">
        <v>132</v>
      </c>
      <c r="H2428" s="1" t="s">
        <v>3774</v>
      </c>
      <c r="I2428" s="1" t="s">
        <v>2458</v>
      </c>
      <c r="J2428" s="1">
        <v>881</v>
      </c>
      <c r="K2428" s="1">
        <v>3943</v>
      </c>
      <c r="L2428" s="1">
        <v>480</v>
      </c>
      <c r="M2428" s="1">
        <v>0</v>
      </c>
      <c r="N2428" s="1">
        <v>6.1</v>
      </c>
      <c r="O2428" s="1">
        <v>173</v>
      </c>
      <c r="P2428" s="1">
        <v>101</v>
      </c>
      <c r="Q2428" s="9">
        <v>88200225</v>
      </c>
      <c r="R2428" s="3">
        <v>60000000</v>
      </c>
    </row>
    <row r="2429" spans="1:18" x14ac:dyDescent="0.25">
      <c r="A2429" s="1" t="s">
        <v>6668</v>
      </c>
      <c r="B2429" s="2">
        <v>41711</v>
      </c>
      <c r="C2429" s="1" t="s">
        <v>32</v>
      </c>
      <c r="D2429" s="1" t="s">
        <v>61</v>
      </c>
      <c r="E2429" s="1" t="s">
        <v>3</v>
      </c>
      <c r="F2429" s="1" t="s">
        <v>4</v>
      </c>
      <c r="G2429" s="1" t="s">
        <v>92</v>
      </c>
      <c r="H2429" s="1" t="s">
        <v>6669</v>
      </c>
      <c r="I2429" s="1" t="s">
        <v>114</v>
      </c>
      <c r="J2429" s="1">
        <v>880</v>
      </c>
      <c r="K2429" s="1">
        <v>2281</v>
      </c>
      <c r="L2429" s="1">
        <v>16000</v>
      </c>
      <c r="M2429" s="1">
        <v>16000</v>
      </c>
      <c r="N2429" s="1">
        <v>6.9</v>
      </c>
      <c r="O2429" s="1">
        <v>249</v>
      </c>
      <c r="P2429" s="1">
        <v>134</v>
      </c>
      <c r="Q2429" s="9">
        <v>47034272</v>
      </c>
      <c r="R2429" s="3">
        <v>40000000</v>
      </c>
    </row>
    <row r="2430" spans="1:18" x14ac:dyDescent="0.25">
      <c r="A2430" s="1" t="s">
        <v>1071</v>
      </c>
      <c r="B2430" s="2">
        <v>34598</v>
      </c>
      <c r="C2430" s="1" t="s">
        <v>32</v>
      </c>
      <c r="D2430" s="1" t="s">
        <v>20</v>
      </c>
      <c r="E2430" s="1" t="s">
        <v>3</v>
      </c>
      <c r="F2430" s="1" t="s">
        <v>4</v>
      </c>
      <c r="G2430" s="1" t="s">
        <v>132</v>
      </c>
      <c r="H2430" s="1" t="s">
        <v>812</v>
      </c>
      <c r="I2430" s="1" t="s">
        <v>1072</v>
      </c>
      <c r="J2430" s="1">
        <v>879</v>
      </c>
      <c r="K2430" s="1">
        <v>2985</v>
      </c>
      <c r="L2430" s="1">
        <v>137</v>
      </c>
      <c r="M2430" s="1">
        <v>0</v>
      </c>
      <c r="N2430" s="1">
        <v>7.3</v>
      </c>
      <c r="O2430" s="1">
        <v>84</v>
      </c>
      <c r="P2430" s="1">
        <v>113</v>
      </c>
      <c r="Q2430" s="9">
        <v>127175354</v>
      </c>
      <c r="R2430" s="3">
        <v>16000000</v>
      </c>
    </row>
    <row r="2431" spans="1:18" x14ac:dyDescent="0.25">
      <c r="A2431" s="1" t="s">
        <v>4039</v>
      </c>
      <c r="B2431" s="2">
        <v>38491</v>
      </c>
      <c r="C2431" s="1" t="s">
        <v>32</v>
      </c>
      <c r="D2431" s="1" t="s">
        <v>9</v>
      </c>
      <c r="E2431" s="1" t="s">
        <v>3</v>
      </c>
      <c r="F2431" s="1" t="s">
        <v>4</v>
      </c>
      <c r="G2431" s="1" t="s">
        <v>132</v>
      </c>
      <c r="H2431" s="1" t="s">
        <v>3546</v>
      </c>
      <c r="I2431" s="1" t="s">
        <v>2989</v>
      </c>
      <c r="J2431" s="1">
        <v>879</v>
      </c>
      <c r="K2431" s="1">
        <v>2380</v>
      </c>
      <c r="L2431" s="1">
        <v>252</v>
      </c>
      <c r="M2431" s="1">
        <v>0</v>
      </c>
      <c r="N2431" s="1">
        <v>7.3</v>
      </c>
      <c r="O2431" s="1">
        <v>229</v>
      </c>
      <c r="P2431" s="1">
        <v>145</v>
      </c>
      <c r="Q2431" s="9">
        <v>57010853</v>
      </c>
      <c r="R2431" s="3">
        <v>85000000</v>
      </c>
    </row>
    <row r="2432" spans="1:18" x14ac:dyDescent="0.25">
      <c r="A2432" s="1" t="s">
        <v>4652</v>
      </c>
      <c r="B2432" s="2">
        <v>39337</v>
      </c>
      <c r="C2432" s="1" t="s">
        <v>32</v>
      </c>
      <c r="D2432" s="1" t="s">
        <v>2</v>
      </c>
      <c r="E2432" s="1" t="s">
        <v>3</v>
      </c>
      <c r="F2432" s="1" t="s">
        <v>83</v>
      </c>
      <c r="G2432" s="1" t="s">
        <v>92</v>
      </c>
      <c r="H2432" s="1" t="s">
        <v>3546</v>
      </c>
      <c r="I2432" s="1" t="s">
        <v>4653</v>
      </c>
      <c r="J2432" s="1">
        <v>879</v>
      </c>
      <c r="K2432" s="1">
        <v>1344</v>
      </c>
      <c r="L2432" s="1">
        <v>73</v>
      </c>
      <c r="M2432" s="1">
        <v>3000</v>
      </c>
      <c r="N2432" s="1">
        <v>6.2</v>
      </c>
      <c r="O2432" s="1">
        <v>209</v>
      </c>
      <c r="P2432" s="1">
        <v>131</v>
      </c>
      <c r="Q2432" s="9">
        <v>27667947</v>
      </c>
      <c r="R2432" s="3">
        <v>50000000</v>
      </c>
    </row>
    <row r="2433" spans="1:18" x14ac:dyDescent="0.25">
      <c r="A2433" s="1" t="s">
        <v>811</v>
      </c>
      <c r="B2433" s="2">
        <v>33150</v>
      </c>
      <c r="C2433" s="1" t="s">
        <v>32</v>
      </c>
      <c r="D2433" s="1" t="s">
        <v>77</v>
      </c>
      <c r="E2433" s="1" t="s">
        <v>3</v>
      </c>
      <c r="F2433" s="1" t="s">
        <v>4</v>
      </c>
      <c r="G2433" s="1" t="s">
        <v>92</v>
      </c>
      <c r="H2433" s="1" t="s">
        <v>812</v>
      </c>
      <c r="I2433" s="1" t="s">
        <v>609</v>
      </c>
      <c r="J2433" s="1">
        <v>879</v>
      </c>
      <c r="K2433" s="1">
        <v>2795</v>
      </c>
      <c r="L2433" s="1">
        <v>212</v>
      </c>
      <c r="M2433" s="1">
        <v>2000</v>
      </c>
      <c r="N2433" s="1">
        <v>6.3</v>
      </c>
      <c r="O2433" s="1">
        <v>48</v>
      </c>
      <c r="P2433" s="1">
        <v>104</v>
      </c>
      <c r="Q2433" s="9">
        <v>21413502</v>
      </c>
      <c r="R2433" s="3">
        <v>40000000</v>
      </c>
    </row>
    <row r="2434" spans="1:18" x14ac:dyDescent="0.25">
      <c r="A2434" s="1" t="s">
        <v>4285</v>
      </c>
      <c r="B2434" s="2">
        <v>38793</v>
      </c>
      <c r="C2434" s="1" t="s">
        <v>32</v>
      </c>
      <c r="D2434" s="1" t="s">
        <v>9</v>
      </c>
      <c r="E2434" s="1" t="s">
        <v>2327</v>
      </c>
      <c r="F2434" s="1" t="s">
        <v>623</v>
      </c>
      <c r="G2434" s="1" t="s">
        <v>92</v>
      </c>
      <c r="H2434" s="1" t="s">
        <v>3546</v>
      </c>
      <c r="I2434" s="1" t="s">
        <v>3053</v>
      </c>
      <c r="J2434" s="1">
        <v>879</v>
      </c>
      <c r="K2434" s="1">
        <v>949</v>
      </c>
      <c r="L2434" s="1">
        <v>611</v>
      </c>
      <c r="M2434" s="1">
        <v>0</v>
      </c>
      <c r="N2434" s="1">
        <v>7</v>
      </c>
      <c r="O2434" s="1">
        <v>189</v>
      </c>
      <c r="P2434" s="1">
        <v>114</v>
      </c>
      <c r="Q2434" s="9">
        <v>6565495</v>
      </c>
      <c r="R2434" s="3">
        <v>45000000</v>
      </c>
    </row>
    <row r="2435" spans="1:18" x14ac:dyDescent="0.25">
      <c r="A2435" s="1" t="s">
        <v>2690</v>
      </c>
      <c r="B2435" s="2">
        <v>37019</v>
      </c>
      <c r="C2435" s="1" t="s">
        <v>32</v>
      </c>
      <c r="D2435" s="1" t="s">
        <v>20</v>
      </c>
      <c r="E2435" s="1" t="s">
        <v>3</v>
      </c>
      <c r="F2435" s="1" t="s">
        <v>4</v>
      </c>
      <c r="G2435" s="1" t="s">
        <v>132</v>
      </c>
      <c r="H2435" s="1" t="s">
        <v>2691</v>
      </c>
      <c r="I2435" s="1" t="s">
        <v>2692</v>
      </c>
      <c r="J2435" s="1">
        <v>878</v>
      </c>
      <c r="K2435" s="1">
        <v>2165</v>
      </c>
      <c r="L2435" s="1">
        <v>70</v>
      </c>
      <c r="M2435" s="1">
        <v>613</v>
      </c>
      <c r="N2435" s="1">
        <v>5.4</v>
      </c>
      <c r="O2435" s="1">
        <v>61</v>
      </c>
      <c r="P2435" s="1">
        <v>86</v>
      </c>
      <c r="Q2435" s="9">
        <v>10397365</v>
      </c>
      <c r="R2435" s="3">
        <v>14000000</v>
      </c>
    </row>
    <row r="2436" spans="1:18" x14ac:dyDescent="0.25">
      <c r="A2436" s="1" t="s">
        <v>3545</v>
      </c>
      <c r="B2436" s="2">
        <v>38325</v>
      </c>
      <c r="C2436" s="1" t="s">
        <v>1</v>
      </c>
      <c r="D2436" s="1" t="s">
        <v>9</v>
      </c>
      <c r="E2436" s="1" t="s">
        <v>1129</v>
      </c>
      <c r="F2436" s="1" t="s">
        <v>1130</v>
      </c>
      <c r="G2436" s="1" t="s">
        <v>92</v>
      </c>
      <c r="H2436" s="1" t="s">
        <v>3546</v>
      </c>
      <c r="I2436" s="1" t="s">
        <v>3547</v>
      </c>
      <c r="J2436" s="1">
        <v>878</v>
      </c>
      <c r="K2436" s="1">
        <v>2378</v>
      </c>
      <c r="L2436" s="1">
        <v>0</v>
      </c>
      <c r="M2436" s="1">
        <v>0</v>
      </c>
      <c r="N2436" s="1">
        <v>7.5</v>
      </c>
      <c r="O2436" s="1">
        <v>194</v>
      </c>
      <c r="P2436" s="1">
        <v>129</v>
      </c>
      <c r="Q2436" s="9">
        <v>261481</v>
      </c>
      <c r="R2436" s="3">
        <v>12000000</v>
      </c>
    </row>
    <row r="2437" spans="1:18" x14ac:dyDescent="0.25">
      <c r="A2437" s="1" t="s">
        <v>5795</v>
      </c>
      <c r="B2437" s="2">
        <v>40554</v>
      </c>
      <c r="C2437" s="1" t="s">
        <v>32</v>
      </c>
      <c r="D2437" s="1" t="s">
        <v>77</v>
      </c>
      <c r="E2437" s="1" t="s">
        <v>3</v>
      </c>
      <c r="F2437" s="1" t="s">
        <v>161</v>
      </c>
      <c r="G2437" s="1" t="s">
        <v>132</v>
      </c>
      <c r="H2437" s="1" t="s">
        <v>5796</v>
      </c>
      <c r="I2437" s="1" t="s">
        <v>5797</v>
      </c>
      <c r="J2437" s="1">
        <v>877</v>
      </c>
      <c r="K2437" s="1">
        <v>3432</v>
      </c>
      <c r="L2437" s="1">
        <v>118</v>
      </c>
      <c r="M2437" s="1">
        <v>15000</v>
      </c>
      <c r="N2437" s="1">
        <v>6.4</v>
      </c>
      <c r="O2437" s="1">
        <v>201</v>
      </c>
      <c r="P2437" s="1">
        <v>112</v>
      </c>
      <c r="Q2437" s="9">
        <v>36665854</v>
      </c>
      <c r="R2437" s="3">
        <v>40000000</v>
      </c>
    </row>
    <row r="2438" spans="1:18" x14ac:dyDescent="0.25">
      <c r="A2438" s="1" t="s">
        <v>6007</v>
      </c>
      <c r="B2438" s="2">
        <v>40551</v>
      </c>
      <c r="C2438" s="1" t="s">
        <v>32</v>
      </c>
      <c r="D2438" s="1" t="s">
        <v>61</v>
      </c>
      <c r="E2438" s="1" t="s">
        <v>3</v>
      </c>
      <c r="F2438" s="1" t="s">
        <v>1877</v>
      </c>
      <c r="G2438" s="1" t="s">
        <v>132</v>
      </c>
      <c r="H2438" s="1" t="s">
        <v>5796</v>
      </c>
      <c r="I2438" s="1" t="s">
        <v>1278</v>
      </c>
      <c r="J2438" s="1">
        <v>877</v>
      </c>
      <c r="K2438" s="1">
        <v>3497</v>
      </c>
      <c r="L2438" s="1">
        <v>596</v>
      </c>
      <c r="M2438" s="1">
        <v>2000</v>
      </c>
      <c r="N2438" s="1">
        <v>5.9</v>
      </c>
      <c r="O2438" s="1">
        <v>77</v>
      </c>
      <c r="P2438" s="1">
        <v>102</v>
      </c>
      <c r="Q2438" s="9">
        <v>1068392</v>
      </c>
      <c r="R2438" s="3">
        <v>36000000</v>
      </c>
    </row>
    <row r="2439" spans="1:18" x14ac:dyDescent="0.25">
      <c r="A2439" s="1" t="s">
        <v>1024</v>
      </c>
      <c r="B2439" s="2">
        <v>34248</v>
      </c>
      <c r="C2439" s="1" t="s">
        <v>32</v>
      </c>
      <c r="D2439" s="1" t="s">
        <v>40</v>
      </c>
      <c r="E2439" s="1" t="s">
        <v>3</v>
      </c>
      <c r="F2439" s="1" t="s">
        <v>4</v>
      </c>
      <c r="G2439" s="1" t="s">
        <v>84</v>
      </c>
      <c r="H2439" s="1" t="s">
        <v>545</v>
      </c>
      <c r="I2439" s="1" t="s">
        <v>1025</v>
      </c>
      <c r="J2439" s="1">
        <v>876</v>
      </c>
      <c r="K2439" s="1">
        <v>4840</v>
      </c>
      <c r="L2439" s="1">
        <v>208</v>
      </c>
      <c r="M2439" s="1">
        <v>391</v>
      </c>
      <c r="N2439" s="1">
        <v>6.2</v>
      </c>
      <c r="O2439" s="1">
        <v>14</v>
      </c>
      <c r="P2439" s="1">
        <v>108</v>
      </c>
      <c r="Q2439" s="9">
        <v>24103594</v>
      </c>
      <c r="R2439" s="3">
        <v>6500000</v>
      </c>
    </row>
    <row r="2440" spans="1:18" x14ac:dyDescent="0.25">
      <c r="A2440" s="1" t="s">
        <v>6494</v>
      </c>
      <c r="B2440" s="2">
        <v>41403</v>
      </c>
      <c r="C2440" s="1" t="s">
        <v>32</v>
      </c>
      <c r="D2440" s="1" t="s">
        <v>9</v>
      </c>
      <c r="E2440" s="1" t="s">
        <v>3</v>
      </c>
      <c r="F2440" s="1" t="s">
        <v>4</v>
      </c>
      <c r="G2440" s="1" t="s">
        <v>132</v>
      </c>
      <c r="H2440" s="1" t="s">
        <v>1971</v>
      </c>
      <c r="I2440" s="1" t="s">
        <v>6495</v>
      </c>
      <c r="J2440" s="1">
        <v>876</v>
      </c>
      <c r="K2440" s="1">
        <v>1985</v>
      </c>
      <c r="L2440" s="1">
        <v>33</v>
      </c>
      <c r="M2440" s="1">
        <v>53000</v>
      </c>
      <c r="N2440" s="1">
        <v>7.6</v>
      </c>
      <c r="O2440" s="1">
        <v>252</v>
      </c>
      <c r="P2440" s="1">
        <v>131</v>
      </c>
      <c r="Q2440" s="9">
        <v>21483154</v>
      </c>
      <c r="R2440" s="3">
        <v>19000000</v>
      </c>
    </row>
    <row r="2441" spans="1:18" x14ac:dyDescent="0.25">
      <c r="A2441" s="1" t="s">
        <v>1970</v>
      </c>
      <c r="B2441" s="2">
        <v>36462</v>
      </c>
      <c r="C2441" s="1" t="s">
        <v>32</v>
      </c>
      <c r="D2441" s="1" t="s">
        <v>9</v>
      </c>
      <c r="E2441" s="1" t="s">
        <v>3</v>
      </c>
      <c r="F2441" s="1" t="s">
        <v>4</v>
      </c>
      <c r="G2441" s="1" t="s">
        <v>92</v>
      </c>
      <c r="H2441" s="1" t="s">
        <v>1971</v>
      </c>
      <c r="I2441" s="1" t="s">
        <v>1331</v>
      </c>
      <c r="J2441" s="1">
        <v>876</v>
      </c>
      <c r="K2441" s="1">
        <v>1282</v>
      </c>
      <c r="L2441" s="1">
        <v>317</v>
      </c>
      <c r="M2441" s="1">
        <v>0</v>
      </c>
      <c r="N2441" s="1">
        <v>7.3</v>
      </c>
      <c r="O2441" s="1">
        <v>99</v>
      </c>
      <c r="P2441" s="1">
        <v>145</v>
      </c>
      <c r="Q2441" s="9">
        <v>13038660</v>
      </c>
      <c r="R2441" s="3">
        <v>25000000</v>
      </c>
    </row>
    <row r="2442" spans="1:18" x14ac:dyDescent="0.25">
      <c r="A2442" s="1" t="s">
        <v>4384</v>
      </c>
      <c r="B2442" s="2">
        <v>38745</v>
      </c>
      <c r="C2442" s="1" t="s">
        <v>32</v>
      </c>
      <c r="D2442" s="1" t="s">
        <v>61</v>
      </c>
      <c r="E2442" s="1" t="s">
        <v>3</v>
      </c>
      <c r="F2442" s="1" t="s">
        <v>83</v>
      </c>
      <c r="G2442" s="1" t="s">
        <v>84</v>
      </c>
      <c r="H2442" s="1" t="s">
        <v>1971</v>
      </c>
      <c r="I2442" s="1" t="s">
        <v>1165</v>
      </c>
      <c r="J2442" s="1">
        <v>876</v>
      </c>
      <c r="K2442" s="1">
        <v>1518</v>
      </c>
      <c r="L2442" s="1">
        <v>108</v>
      </c>
      <c r="M2442" s="1">
        <v>0</v>
      </c>
      <c r="N2442" s="1">
        <v>7</v>
      </c>
      <c r="O2442" s="1">
        <v>124</v>
      </c>
      <c r="P2442" s="1">
        <v>88</v>
      </c>
      <c r="Q2442" s="9">
        <v>2975649</v>
      </c>
      <c r="R2442" s="3">
        <v>30000000</v>
      </c>
    </row>
    <row r="2443" spans="1:18" x14ac:dyDescent="0.25">
      <c r="A2443" s="1" t="s">
        <v>544</v>
      </c>
      <c r="B2443" s="2">
        <v>31507</v>
      </c>
      <c r="C2443" s="1" t="s">
        <v>32</v>
      </c>
      <c r="D2443" s="1" t="s">
        <v>40</v>
      </c>
      <c r="E2443" s="1" t="s">
        <v>3</v>
      </c>
      <c r="F2443" s="1" t="s">
        <v>4</v>
      </c>
      <c r="G2443" s="1" t="s">
        <v>92</v>
      </c>
      <c r="H2443" s="1" t="s">
        <v>545</v>
      </c>
      <c r="I2443" s="1" t="s">
        <v>546</v>
      </c>
      <c r="J2443" s="1">
        <v>876</v>
      </c>
      <c r="K2443" s="1">
        <v>1351</v>
      </c>
      <c r="L2443" s="1">
        <v>70</v>
      </c>
      <c r="M2443" s="1">
        <v>843</v>
      </c>
      <c r="N2443" s="1">
        <v>5.3</v>
      </c>
      <c r="O2443" s="1">
        <v>21</v>
      </c>
      <c r="P2443" s="1">
        <v>98</v>
      </c>
      <c r="Q2443" s="9">
        <v>1953732</v>
      </c>
      <c r="R2443" s="3">
        <v>15000000</v>
      </c>
    </row>
    <row r="2444" spans="1:18" x14ac:dyDescent="0.25">
      <c r="A2444" s="1" t="s">
        <v>4204</v>
      </c>
      <c r="B2444" s="2">
        <v>38421</v>
      </c>
      <c r="C2444" s="1" t="s">
        <v>32</v>
      </c>
      <c r="D2444" s="1" t="s">
        <v>9</v>
      </c>
      <c r="E2444" s="1" t="s">
        <v>3</v>
      </c>
      <c r="F2444" s="1" t="s">
        <v>83</v>
      </c>
      <c r="G2444" s="1" t="s">
        <v>92</v>
      </c>
      <c r="H2444" s="1" t="s">
        <v>1971</v>
      </c>
      <c r="I2444" s="1" t="s">
        <v>1027</v>
      </c>
      <c r="J2444" s="1">
        <v>876</v>
      </c>
      <c r="K2444" s="1">
        <v>2544</v>
      </c>
      <c r="L2444" s="1">
        <v>554</v>
      </c>
      <c r="M2444" s="1">
        <v>311</v>
      </c>
      <c r="N2444" s="1">
        <v>6.9</v>
      </c>
      <c r="O2444" s="1">
        <v>49</v>
      </c>
      <c r="P2444" s="1">
        <v>97</v>
      </c>
      <c r="Q2444" s="9">
        <v>233103</v>
      </c>
      <c r="R2444" s="3">
        <v>7000000</v>
      </c>
    </row>
    <row r="2445" spans="1:18" x14ac:dyDescent="0.25">
      <c r="A2445" s="1" t="s">
        <v>6057</v>
      </c>
      <c r="B2445" s="2">
        <v>41269</v>
      </c>
      <c r="C2445" s="1" t="s">
        <v>32</v>
      </c>
      <c r="D2445" s="1" t="s">
        <v>61</v>
      </c>
      <c r="E2445" s="1" t="s">
        <v>3</v>
      </c>
      <c r="F2445" s="1" t="s">
        <v>4</v>
      </c>
      <c r="G2445" s="1" t="s">
        <v>84</v>
      </c>
      <c r="H2445" s="1" t="s">
        <v>6058</v>
      </c>
      <c r="I2445" s="1" t="s">
        <v>4162</v>
      </c>
      <c r="J2445" s="1">
        <v>875</v>
      </c>
      <c r="K2445" s="1">
        <v>1702</v>
      </c>
      <c r="L2445" s="1">
        <v>42</v>
      </c>
      <c r="M2445" s="1">
        <v>0</v>
      </c>
      <c r="N2445" s="1">
        <v>6.5</v>
      </c>
      <c r="O2445" s="1">
        <v>125</v>
      </c>
      <c r="P2445" s="1">
        <v>107</v>
      </c>
      <c r="Q2445" s="9">
        <v>20113965</v>
      </c>
      <c r="R2445" s="3">
        <v>40000000</v>
      </c>
    </row>
    <row r="2446" spans="1:18" x14ac:dyDescent="0.25">
      <c r="A2446" s="1" t="s">
        <v>5528</v>
      </c>
      <c r="B2446" s="2">
        <v>40456</v>
      </c>
      <c r="C2446" s="1" t="s">
        <v>32</v>
      </c>
      <c r="D2446" s="1" t="s">
        <v>177</v>
      </c>
      <c r="E2446" s="1" t="s">
        <v>3</v>
      </c>
      <c r="F2446" s="1" t="s">
        <v>4</v>
      </c>
      <c r="G2446" s="1" t="s">
        <v>132</v>
      </c>
      <c r="H2446" s="1" t="s">
        <v>5529</v>
      </c>
      <c r="I2446" s="1" t="s">
        <v>5530</v>
      </c>
      <c r="J2446" s="1">
        <v>875</v>
      </c>
      <c r="K2446" s="1">
        <v>2305</v>
      </c>
      <c r="L2446" s="1">
        <v>4</v>
      </c>
      <c r="M2446" s="1">
        <v>0</v>
      </c>
      <c r="N2446" s="1">
        <v>6.4</v>
      </c>
      <c r="O2446" s="1">
        <v>73</v>
      </c>
      <c r="P2446" s="1">
        <v>93</v>
      </c>
      <c r="Q2446" s="9">
        <v>100675</v>
      </c>
      <c r="R2446" s="3">
        <v>3000000</v>
      </c>
    </row>
    <row r="2447" spans="1:18" x14ac:dyDescent="0.25">
      <c r="A2447" s="1" t="s">
        <v>6749</v>
      </c>
      <c r="B2447" s="2">
        <v>41888</v>
      </c>
      <c r="C2447" s="1" t="s">
        <v>32</v>
      </c>
      <c r="D2447" s="1" t="s">
        <v>40</v>
      </c>
      <c r="E2447" s="1" t="s">
        <v>3</v>
      </c>
      <c r="F2447" s="1" t="s">
        <v>4</v>
      </c>
      <c r="G2447" s="1" t="s">
        <v>84</v>
      </c>
      <c r="H2447" s="1" t="s">
        <v>6750</v>
      </c>
      <c r="I2447" s="1" t="s">
        <v>6751</v>
      </c>
      <c r="J2447" s="1">
        <v>874</v>
      </c>
      <c r="K2447" s="1">
        <v>3151</v>
      </c>
      <c r="L2447" s="1">
        <v>7</v>
      </c>
      <c r="M2447" s="1">
        <v>11000</v>
      </c>
      <c r="N2447" s="1">
        <v>6.8</v>
      </c>
      <c r="O2447" s="1">
        <v>219</v>
      </c>
      <c r="P2447" s="1">
        <v>96</v>
      </c>
      <c r="Q2447" s="9">
        <v>50807639</v>
      </c>
      <c r="R2447" s="3">
        <v>60000000</v>
      </c>
    </row>
    <row r="2448" spans="1:18" x14ac:dyDescent="0.25">
      <c r="A2448" s="1" t="s">
        <v>3884</v>
      </c>
      <c r="B2448" s="2">
        <v>38684</v>
      </c>
      <c r="C2448" s="1" t="s">
        <v>32</v>
      </c>
      <c r="D2448" s="1" t="s">
        <v>91</v>
      </c>
      <c r="E2448" s="1" t="s">
        <v>3</v>
      </c>
      <c r="F2448" s="1" t="s">
        <v>83</v>
      </c>
      <c r="G2448" s="1" t="s">
        <v>132</v>
      </c>
      <c r="H2448" s="1" t="s">
        <v>2228</v>
      </c>
      <c r="I2448" s="1" t="s">
        <v>3885</v>
      </c>
      <c r="J2448" s="1">
        <v>874</v>
      </c>
      <c r="K2448" s="1">
        <v>1608</v>
      </c>
      <c r="L2448" s="1">
        <v>31</v>
      </c>
      <c r="M2448" s="1">
        <v>0</v>
      </c>
      <c r="N2448" s="1">
        <v>5</v>
      </c>
      <c r="O2448" s="1">
        <v>125</v>
      </c>
      <c r="P2448" s="1">
        <v>91</v>
      </c>
      <c r="Q2448" s="9">
        <v>16298046</v>
      </c>
      <c r="R2448" s="3">
        <v>14000000</v>
      </c>
    </row>
    <row r="2449" spans="1:18" x14ac:dyDescent="0.25">
      <c r="A2449" s="1" t="s">
        <v>2227</v>
      </c>
      <c r="B2449" s="2">
        <v>36432</v>
      </c>
      <c r="C2449" s="1" t="s">
        <v>32</v>
      </c>
      <c r="D2449" s="1" t="s">
        <v>61</v>
      </c>
      <c r="E2449" s="1" t="s">
        <v>3</v>
      </c>
      <c r="F2449" s="1" t="s">
        <v>161</v>
      </c>
      <c r="G2449" s="1" t="s">
        <v>28</v>
      </c>
      <c r="H2449" s="1" t="s">
        <v>2228</v>
      </c>
      <c r="I2449" s="1" t="s">
        <v>438</v>
      </c>
      <c r="J2449" s="1">
        <v>874</v>
      </c>
      <c r="K2449" s="1">
        <v>1351</v>
      </c>
      <c r="L2449" s="1">
        <v>0</v>
      </c>
      <c r="M2449" s="1">
        <v>0</v>
      </c>
      <c r="N2449" s="1">
        <v>8</v>
      </c>
      <c r="O2449" s="1">
        <v>143</v>
      </c>
      <c r="P2449" s="1">
        <v>112</v>
      </c>
      <c r="Q2449" s="9">
        <v>6197866</v>
      </c>
      <c r="R2449" s="3">
        <v>10000000</v>
      </c>
    </row>
    <row r="2450" spans="1:18" x14ac:dyDescent="0.25">
      <c r="A2450" s="1" t="s">
        <v>6496</v>
      </c>
      <c r="B2450" s="2">
        <v>41418</v>
      </c>
      <c r="C2450" s="1" t="s">
        <v>32</v>
      </c>
      <c r="D2450" s="1" t="s">
        <v>2</v>
      </c>
      <c r="E2450" s="1" t="s">
        <v>3</v>
      </c>
      <c r="F2450" s="1" t="s">
        <v>4</v>
      </c>
      <c r="G2450" s="1" t="s">
        <v>92</v>
      </c>
      <c r="H2450" s="1" t="s">
        <v>1356</v>
      </c>
      <c r="I2450" s="1" t="s">
        <v>1827</v>
      </c>
      <c r="J2450" s="1">
        <v>873</v>
      </c>
      <c r="K2450" s="1">
        <v>2812</v>
      </c>
      <c r="L2450" s="1">
        <v>122</v>
      </c>
      <c r="M2450" s="1">
        <v>23000</v>
      </c>
      <c r="N2450" s="1">
        <v>6.7</v>
      </c>
      <c r="O2450" s="1">
        <v>285</v>
      </c>
      <c r="P2450" s="1">
        <v>94</v>
      </c>
      <c r="Q2450" s="9">
        <v>51872378</v>
      </c>
      <c r="R2450" s="3">
        <v>13000000</v>
      </c>
    </row>
    <row r="2451" spans="1:18" x14ac:dyDescent="0.25">
      <c r="A2451" s="1" t="s">
        <v>5412</v>
      </c>
      <c r="B2451" s="2">
        <v>40043</v>
      </c>
      <c r="C2451" s="1" t="s">
        <v>32</v>
      </c>
      <c r="D2451" s="1" t="s">
        <v>9</v>
      </c>
      <c r="E2451" s="1" t="s">
        <v>3</v>
      </c>
      <c r="F2451" s="1" t="s">
        <v>4</v>
      </c>
      <c r="G2451" s="1" t="s">
        <v>132</v>
      </c>
      <c r="H2451" s="1" t="s">
        <v>1356</v>
      </c>
      <c r="I2451" s="1" t="s">
        <v>1083</v>
      </c>
      <c r="J2451" s="1">
        <v>873</v>
      </c>
      <c r="K2451" s="1">
        <v>2370</v>
      </c>
      <c r="L2451" s="1">
        <v>0</v>
      </c>
      <c r="M2451" s="1">
        <v>16000</v>
      </c>
      <c r="N2451" s="1">
        <v>6.7</v>
      </c>
      <c r="O2451" s="1">
        <v>308</v>
      </c>
      <c r="P2451" s="1">
        <v>135</v>
      </c>
      <c r="Q2451" s="9">
        <v>43982842</v>
      </c>
      <c r="R2451" s="3">
        <v>65000000</v>
      </c>
    </row>
    <row r="2452" spans="1:18" x14ac:dyDescent="0.25">
      <c r="A2452" s="1" t="s">
        <v>1355</v>
      </c>
      <c r="B2452" s="2">
        <v>35230</v>
      </c>
      <c r="C2452" s="1" t="s">
        <v>32</v>
      </c>
      <c r="D2452" s="1" t="s">
        <v>20</v>
      </c>
      <c r="E2452" s="1" t="s">
        <v>3</v>
      </c>
      <c r="F2452" s="1" t="s">
        <v>4</v>
      </c>
      <c r="G2452" s="1" t="s">
        <v>92</v>
      </c>
      <c r="H2452" s="1" t="s">
        <v>1356</v>
      </c>
      <c r="I2452" s="1" t="s">
        <v>539</v>
      </c>
      <c r="J2452" s="1">
        <v>873</v>
      </c>
      <c r="K2452" s="1">
        <v>4497</v>
      </c>
      <c r="L2452" s="1">
        <v>0</v>
      </c>
      <c r="M2452" s="1">
        <v>251</v>
      </c>
      <c r="N2452" s="1">
        <v>5</v>
      </c>
      <c r="O2452" s="1">
        <v>30</v>
      </c>
      <c r="P2452" s="1">
        <v>108</v>
      </c>
      <c r="Q2452" s="9">
        <v>4903000</v>
      </c>
      <c r="R2452" s="3">
        <v>12000000</v>
      </c>
    </row>
    <row r="2453" spans="1:18" x14ac:dyDescent="0.25">
      <c r="A2453" s="1" t="s">
        <v>6033</v>
      </c>
      <c r="B2453" s="2">
        <v>41014</v>
      </c>
      <c r="C2453" s="1" t="s">
        <v>32</v>
      </c>
      <c r="D2453" s="1" t="s">
        <v>177</v>
      </c>
      <c r="E2453" s="1" t="s">
        <v>3</v>
      </c>
      <c r="F2453" s="1" t="s">
        <v>4</v>
      </c>
      <c r="G2453" s="1" t="s">
        <v>84</v>
      </c>
      <c r="H2453" s="1" t="s">
        <v>6034</v>
      </c>
      <c r="I2453" s="1" t="s">
        <v>6035</v>
      </c>
      <c r="J2453" s="1">
        <v>871</v>
      </c>
      <c r="K2453" s="1">
        <v>1111</v>
      </c>
      <c r="L2453" s="1">
        <v>67</v>
      </c>
      <c r="M2453" s="1">
        <v>0</v>
      </c>
      <c r="N2453" s="1">
        <v>5.0999999999999996</v>
      </c>
      <c r="O2453" s="1">
        <v>30</v>
      </c>
      <c r="P2453" s="1">
        <v>87</v>
      </c>
      <c r="Q2453" s="9">
        <v>33349949</v>
      </c>
      <c r="R2453" s="3">
        <v>2500000</v>
      </c>
    </row>
    <row r="2454" spans="1:18" x14ac:dyDescent="0.25">
      <c r="A2454" s="1" t="s">
        <v>6992</v>
      </c>
      <c r="B2454" s="2">
        <v>42119</v>
      </c>
      <c r="C2454" s="1" t="s">
        <v>32</v>
      </c>
      <c r="D2454" s="1" t="s">
        <v>40</v>
      </c>
      <c r="E2454" s="1" t="s">
        <v>3</v>
      </c>
      <c r="F2454" s="1" t="s">
        <v>4</v>
      </c>
      <c r="G2454" s="1" t="s">
        <v>84</v>
      </c>
      <c r="H2454" s="1" t="s">
        <v>6993</v>
      </c>
      <c r="I2454" s="1" t="s">
        <v>6994</v>
      </c>
      <c r="J2454" s="1">
        <v>870</v>
      </c>
      <c r="K2454" s="1">
        <v>5217</v>
      </c>
      <c r="L2454" s="1">
        <v>5</v>
      </c>
      <c r="M2454" s="1">
        <v>16000</v>
      </c>
      <c r="N2454" s="1">
        <v>6</v>
      </c>
      <c r="O2454" s="1">
        <v>147</v>
      </c>
      <c r="P2454" s="1">
        <v>92</v>
      </c>
      <c r="Q2454" s="9">
        <v>162495848</v>
      </c>
      <c r="R2454" s="3">
        <v>74000000</v>
      </c>
    </row>
    <row r="2455" spans="1:18" x14ac:dyDescent="0.25">
      <c r="A2455" s="1" t="s">
        <v>4955</v>
      </c>
      <c r="B2455" s="2">
        <v>39577</v>
      </c>
      <c r="C2455" s="1" t="s">
        <v>32</v>
      </c>
      <c r="D2455" s="1" t="s">
        <v>20</v>
      </c>
      <c r="E2455" s="1" t="s">
        <v>3</v>
      </c>
      <c r="F2455" s="1" t="s">
        <v>4</v>
      </c>
      <c r="G2455" s="1" t="s">
        <v>132</v>
      </c>
      <c r="H2455" s="1" t="s">
        <v>3393</v>
      </c>
      <c r="I2455" s="1" t="s">
        <v>4636</v>
      </c>
      <c r="J2455" s="1">
        <v>869</v>
      </c>
      <c r="K2455" s="1">
        <v>3854</v>
      </c>
      <c r="L2455" s="1">
        <v>82</v>
      </c>
      <c r="M2455" s="1">
        <v>0</v>
      </c>
      <c r="N2455" s="1">
        <v>2.7</v>
      </c>
      <c r="O2455" s="1">
        <v>111</v>
      </c>
      <c r="P2455" s="1">
        <v>86</v>
      </c>
      <c r="Q2455" s="9">
        <v>38232624</v>
      </c>
      <c r="R2455" s="3">
        <v>30000000</v>
      </c>
    </row>
    <row r="2456" spans="1:18" x14ac:dyDescent="0.25">
      <c r="A2456" s="1" t="s">
        <v>3392</v>
      </c>
      <c r="B2456" s="2">
        <v>37751</v>
      </c>
      <c r="C2456" s="1" t="s">
        <v>32</v>
      </c>
      <c r="D2456" s="1" t="s">
        <v>20</v>
      </c>
      <c r="E2456" s="1" t="s">
        <v>3</v>
      </c>
      <c r="F2456" s="1" t="s">
        <v>4</v>
      </c>
      <c r="G2456" s="1" t="s">
        <v>132</v>
      </c>
      <c r="H2456" s="1" t="s">
        <v>3393</v>
      </c>
      <c r="I2456" s="1" t="s">
        <v>876</v>
      </c>
      <c r="J2456" s="1">
        <v>869</v>
      </c>
      <c r="K2456" s="1">
        <v>3007</v>
      </c>
      <c r="L2456" s="1">
        <v>119</v>
      </c>
      <c r="M2456" s="1">
        <v>411</v>
      </c>
      <c r="N2456" s="1">
        <v>4.5999999999999996</v>
      </c>
      <c r="O2456" s="1">
        <v>56</v>
      </c>
      <c r="P2456" s="1">
        <v>90</v>
      </c>
      <c r="Q2456" s="9">
        <v>15549702</v>
      </c>
      <c r="R2456" s="3">
        <v>14000000</v>
      </c>
    </row>
    <row r="2457" spans="1:18" x14ac:dyDescent="0.25">
      <c r="A2457" s="1" t="s">
        <v>4870</v>
      </c>
      <c r="B2457" s="2">
        <v>39500</v>
      </c>
      <c r="C2457" s="1" t="s">
        <v>32</v>
      </c>
      <c r="D2457" s="1" t="s">
        <v>20</v>
      </c>
      <c r="E2457" s="1" t="s">
        <v>3</v>
      </c>
      <c r="F2457" s="1" t="s">
        <v>4</v>
      </c>
      <c r="G2457" s="1" t="s">
        <v>132</v>
      </c>
      <c r="H2457" s="1" t="s">
        <v>3393</v>
      </c>
      <c r="I2457" s="1" t="s">
        <v>4636</v>
      </c>
      <c r="J2457" s="1">
        <v>869</v>
      </c>
      <c r="K2457" s="1">
        <v>2857</v>
      </c>
      <c r="L2457" s="1">
        <v>82</v>
      </c>
      <c r="M2457" s="1">
        <v>0</v>
      </c>
      <c r="N2457" s="1">
        <v>1.9</v>
      </c>
      <c r="O2457" s="1">
        <v>111</v>
      </c>
      <c r="P2457" s="1">
        <v>88</v>
      </c>
      <c r="Q2457" s="9">
        <v>14174654</v>
      </c>
      <c r="R2457" s="3">
        <v>25000000</v>
      </c>
    </row>
    <row r="2458" spans="1:18" x14ac:dyDescent="0.25">
      <c r="A2458" s="1" t="s">
        <v>2563</v>
      </c>
      <c r="B2458" s="2">
        <v>36800</v>
      </c>
      <c r="C2458" s="1" t="s">
        <v>32</v>
      </c>
      <c r="D2458" s="1" t="s">
        <v>77</v>
      </c>
      <c r="E2458" s="1" t="s">
        <v>3</v>
      </c>
      <c r="F2458" s="1" t="s">
        <v>4</v>
      </c>
      <c r="G2458" s="1" t="s">
        <v>132</v>
      </c>
      <c r="H2458" s="1" t="s">
        <v>2564</v>
      </c>
      <c r="I2458" s="1" t="s">
        <v>1205</v>
      </c>
      <c r="J2458" s="1">
        <v>867</v>
      </c>
      <c r="K2458" s="1">
        <v>3424</v>
      </c>
      <c r="L2458" s="1">
        <v>258</v>
      </c>
      <c r="M2458" s="1">
        <v>0</v>
      </c>
      <c r="N2458" s="1">
        <v>5.9</v>
      </c>
      <c r="O2458" s="1">
        <v>134</v>
      </c>
      <c r="P2458" s="1">
        <v>124</v>
      </c>
      <c r="Q2458" s="9">
        <v>68473360</v>
      </c>
      <c r="R2458" s="3">
        <v>75000000</v>
      </c>
    </row>
    <row r="2459" spans="1:18" x14ac:dyDescent="0.25">
      <c r="A2459" s="1" t="s">
        <v>4656</v>
      </c>
      <c r="B2459" s="2">
        <v>39131</v>
      </c>
      <c r="C2459" s="1" t="s">
        <v>32</v>
      </c>
      <c r="D2459" s="1" t="s">
        <v>77</v>
      </c>
      <c r="E2459" s="1" t="s">
        <v>3</v>
      </c>
      <c r="F2459" s="1" t="s">
        <v>161</v>
      </c>
      <c r="G2459" s="1" t="s">
        <v>92</v>
      </c>
      <c r="H2459" s="1" t="s">
        <v>3516</v>
      </c>
      <c r="I2459" s="1" t="s">
        <v>4657</v>
      </c>
      <c r="J2459" s="1">
        <v>866</v>
      </c>
      <c r="K2459" s="1">
        <v>2124</v>
      </c>
      <c r="L2459" s="1">
        <v>87</v>
      </c>
      <c r="M2459" s="1">
        <v>0</v>
      </c>
      <c r="N2459" s="1">
        <v>6.3</v>
      </c>
      <c r="O2459" s="1">
        <v>193</v>
      </c>
      <c r="P2459" s="1">
        <v>94</v>
      </c>
      <c r="Q2459" s="9">
        <v>39687528</v>
      </c>
      <c r="R2459" s="3">
        <v>24000000</v>
      </c>
    </row>
    <row r="2460" spans="1:18" x14ac:dyDescent="0.25">
      <c r="A2460" s="1" t="s">
        <v>3515</v>
      </c>
      <c r="B2460" s="2">
        <v>37759</v>
      </c>
      <c r="C2460" s="1" t="s">
        <v>32</v>
      </c>
      <c r="D2460" s="1" t="s">
        <v>61</v>
      </c>
      <c r="E2460" s="1" t="s">
        <v>3</v>
      </c>
      <c r="F2460" s="1" t="s">
        <v>338</v>
      </c>
      <c r="G2460" s="1" t="s">
        <v>132</v>
      </c>
      <c r="H2460" s="1" t="s">
        <v>3516</v>
      </c>
      <c r="I2460" s="1" t="s">
        <v>3517</v>
      </c>
      <c r="J2460" s="1">
        <v>866</v>
      </c>
      <c r="K2460" s="1">
        <v>1281</v>
      </c>
      <c r="L2460" s="1">
        <v>10</v>
      </c>
      <c r="M2460" s="1">
        <v>0</v>
      </c>
      <c r="N2460" s="1">
        <v>7.7</v>
      </c>
      <c r="O2460" s="1">
        <v>25</v>
      </c>
      <c r="P2460" s="1">
        <v>125</v>
      </c>
      <c r="Q2460" s="9">
        <v>4068087</v>
      </c>
      <c r="R2460" s="3">
        <v>17000000</v>
      </c>
    </row>
    <row r="2461" spans="1:18" x14ac:dyDescent="0.25">
      <c r="A2461" s="1" t="s">
        <v>1610</v>
      </c>
      <c r="B2461" s="2">
        <v>35652</v>
      </c>
      <c r="C2461" s="1" t="s">
        <v>32</v>
      </c>
      <c r="D2461" s="1" t="s">
        <v>91</v>
      </c>
      <c r="E2461" s="1" t="s">
        <v>3</v>
      </c>
      <c r="F2461" s="1" t="s">
        <v>4</v>
      </c>
      <c r="G2461" s="1" t="s">
        <v>92</v>
      </c>
      <c r="H2461" s="1" t="s">
        <v>1611</v>
      </c>
      <c r="I2461" s="1" t="s">
        <v>427</v>
      </c>
      <c r="J2461" s="1">
        <v>865</v>
      </c>
      <c r="K2461" s="1">
        <v>2321</v>
      </c>
      <c r="L2461" s="1">
        <v>0</v>
      </c>
      <c r="M2461" s="1">
        <v>0</v>
      </c>
      <c r="N2461" s="1">
        <v>6.1</v>
      </c>
      <c r="O2461" s="1">
        <v>195</v>
      </c>
      <c r="P2461" s="1">
        <v>120</v>
      </c>
      <c r="Q2461" s="9">
        <v>101334374</v>
      </c>
      <c r="R2461" s="3">
        <v>24000000</v>
      </c>
    </row>
    <row r="2462" spans="1:18" x14ac:dyDescent="0.25">
      <c r="A2462" s="1" t="s">
        <v>5905</v>
      </c>
      <c r="B2462" s="2">
        <v>40631</v>
      </c>
      <c r="C2462" s="1" t="s">
        <v>32</v>
      </c>
      <c r="D2462" s="1" t="s">
        <v>77</v>
      </c>
      <c r="E2462" s="1" t="s">
        <v>3</v>
      </c>
      <c r="F2462" s="1" t="s">
        <v>4</v>
      </c>
      <c r="G2462" s="1" t="s">
        <v>132</v>
      </c>
      <c r="H2462" s="1" t="s">
        <v>5906</v>
      </c>
      <c r="I2462" s="1" t="s">
        <v>5575</v>
      </c>
      <c r="J2462" s="1">
        <v>865</v>
      </c>
      <c r="K2462" s="1">
        <v>1417</v>
      </c>
      <c r="L2462" s="1">
        <v>124</v>
      </c>
      <c r="M2462" s="1">
        <v>20000</v>
      </c>
      <c r="N2462" s="1">
        <v>5.7</v>
      </c>
      <c r="O2462" s="1">
        <v>225</v>
      </c>
      <c r="P2462" s="1">
        <v>87</v>
      </c>
      <c r="Q2462" s="9">
        <v>29136626</v>
      </c>
      <c r="R2462" s="3">
        <v>60000000</v>
      </c>
    </row>
    <row r="2463" spans="1:18" x14ac:dyDescent="0.25">
      <c r="A2463" s="1" t="s">
        <v>2238</v>
      </c>
      <c r="B2463" s="2">
        <v>36236</v>
      </c>
      <c r="C2463" s="1" t="s">
        <v>32</v>
      </c>
      <c r="D2463" s="1" t="s">
        <v>20</v>
      </c>
      <c r="E2463" s="1" t="s">
        <v>3</v>
      </c>
      <c r="F2463" s="1" t="s">
        <v>4</v>
      </c>
      <c r="G2463" s="1" t="s">
        <v>92</v>
      </c>
      <c r="H2463" s="1" t="s">
        <v>1611</v>
      </c>
      <c r="I2463" s="1" t="s">
        <v>2239</v>
      </c>
      <c r="J2463" s="1">
        <v>865</v>
      </c>
      <c r="K2463" s="1">
        <v>2724</v>
      </c>
      <c r="L2463" s="1">
        <v>44</v>
      </c>
      <c r="M2463" s="1">
        <v>990</v>
      </c>
      <c r="N2463" s="1">
        <v>6.9</v>
      </c>
      <c r="O2463" s="1">
        <v>18</v>
      </c>
      <c r="P2463" s="1">
        <v>106</v>
      </c>
      <c r="Q2463" s="9">
        <v>25047631</v>
      </c>
      <c r="R2463" s="3">
        <v>6000000</v>
      </c>
    </row>
    <row r="2464" spans="1:18" x14ac:dyDescent="0.25">
      <c r="A2464" s="1" t="s">
        <v>3560</v>
      </c>
      <c r="B2464" s="2">
        <v>38318</v>
      </c>
      <c r="C2464" s="1" t="s">
        <v>32</v>
      </c>
      <c r="D2464" s="1" t="s">
        <v>20</v>
      </c>
      <c r="E2464" s="1" t="s">
        <v>3</v>
      </c>
      <c r="F2464" s="1" t="s">
        <v>83</v>
      </c>
      <c r="G2464" s="1" t="s">
        <v>92</v>
      </c>
      <c r="H2464" s="1" t="s">
        <v>1611</v>
      </c>
      <c r="I2464" s="1" t="s">
        <v>3561</v>
      </c>
      <c r="J2464" s="1">
        <v>865</v>
      </c>
      <c r="K2464" s="1">
        <v>3639</v>
      </c>
      <c r="L2464" s="1">
        <v>14</v>
      </c>
      <c r="M2464" s="1">
        <v>0</v>
      </c>
      <c r="N2464" s="1">
        <v>6.2</v>
      </c>
      <c r="O2464" s="1">
        <v>135</v>
      </c>
      <c r="P2464" s="1">
        <v>103</v>
      </c>
      <c r="Q2464" s="9">
        <v>13395939</v>
      </c>
      <c r="R2464" s="3">
        <v>60000000</v>
      </c>
    </row>
    <row r="2465" spans="1:18" x14ac:dyDescent="0.25">
      <c r="A2465" s="1" t="s">
        <v>3557</v>
      </c>
      <c r="B2465" s="2">
        <v>38072</v>
      </c>
      <c r="C2465" s="1" t="s">
        <v>32</v>
      </c>
      <c r="D2465" s="1" t="s">
        <v>61</v>
      </c>
      <c r="E2465" s="1" t="s">
        <v>3</v>
      </c>
      <c r="F2465" s="1" t="s">
        <v>4</v>
      </c>
      <c r="G2465" s="1" t="s">
        <v>132</v>
      </c>
      <c r="H2465" s="1" t="s">
        <v>1611</v>
      </c>
      <c r="I2465" s="1" t="s">
        <v>889</v>
      </c>
      <c r="J2465" s="1">
        <v>865</v>
      </c>
      <c r="K2465" s="1">
        <v>2972</v>
      </c>
      <c r="L2465" s="1">
        <v>534</v>
      </c>
      <c r="M2465" s="1">
        <v>177</v>
      </c>
      <c r="N2465" s="1">
        <v>5.3</v>
      </c>
      <c r="O2465" s="1">
        <v>76</v>
      </c>
      <c r="P2465" s="1">
        <v>110</v>
      </c>
      <c r="Q2465" s="9">
        <v>5881504</v>
      </c>
      <c r="R2465" s="3">
        <v>39000000</v>
      </c>
    </row>
    <row r="2466" spans="1:18" x14ac:dyDescent="0.25">
      <c r="A2466" s="1" t="s">
        <v>2308</v>
      </c>
      <c r="B2466" s="2">
        <v>36807</v>
      </c>
      <c r="C2466" s="1" t="s">
        <v>32</v>
      </c>
      <c r="D2466" s="1" t="s">
        <v>2</v>
      </c>
      <c r="E2466" s="1" t="s">
        <v>3</v>
      </c>
      <c r="F2466" s="1" t="s">
        <v>4</v>
      </c>
      <c r="G2466" s="1" t="s">
        <v>92</v>
      </c>
      <c r="H2466" s="1" t="s">
        <v>1611</v>
      </c>
      <c r="I2466" s="1" t="s">
        <v>2309</v>
      </c>
      <c r="J2466" s="1">
        <v>865</v>
      </c>
      <c r="K2466" s="1">
        <v>2126</v>
      </c>
      <c r="L2466" s="1">
        <v>0</v>
      </c>
      <c r="M2466" s="1">
        <v>0</v>
      </c>
      <c r="N2466" s="1">
        <v>7.2</v>
      </c>
      <c r="O2466" s="1">
        <v>81</v>
      </c>
      <c r="P2466" s="1">
        <v>114</v>
      </c>
      <c r="Q2466" s="9">
        <v>447750</v>
      </c>
      <c r="R2466" s="3">
        <v>10000000</v>
      </c>
    </row>
    <row r="2467" spans="1:18" x14ac:dyDescent="0.25">
      <c r="A2467" s="1" t="s">
        <v>371</v>
      </c>
      <c r="B2467" s="2">
        <v>30248</v>
      </c>
      <c r="C2467" s="1" t="s">
        <v>32</v>
      </c>
      <c r="D2467" s="1" t="s">
        <v>372</v>
      </c>
      <c r="E2467" s="1" t="s">
        <v>3</v>
      </c>
      <c r="F2467" s="1" t="s">
        <v>4</v>
      </c>
      <c r="G2467" s="1" t="s">
        <v>84</v>
      </c>
      <c r="H2467" s="1" t="s">
        <v>373</v>
      </c>
      <c r="I2467" s="1" t="s">
        <v>225</v>
      </c>
      <c r="J2467" s="1">
        <v>861</v>
      </c>
      <c r="K2467" s="1">
        <v>2811</v>
      </c>
      <c r="L2467" s="1">
        <v>14000</v>
      </c>
      <c r="M2467" s="1">
        <v>34000</v>
      </c>
      <c r="N2467" s="1">
        <v>7.9</v>
      </c>
      <c r="O2467" s="1">
        <v>215</v>
      </c>
      <c r="P2467" s="1">
        <v>120</v>
      </c>
      <c r="Q2467" s="9">
        <v>434949459</v>
      </c>
      <c r="R2467" s="3">
        <v>10500000</v>
      </c>
    </row>
    <row r="2468" spans="1:18" x14ac:dyDescent="0.25">
      <c r="A2468" s="1" t="s">
        <v>2717</v>
      </c>
      <c r="B2468" s="2">
        <v>36945</v>
      </c>
      <c r="C2468" s="1" t="s">
        <v>32</v>
      </c>
      <c r="D2468" s="1" t="s">
        <v>40</v>
      </c>
      <c r="E2468" s="1" t="s">
        <v>3</v>
      </c>
      <c r="F2468" s="1" t="s">
        <v>4</v>
      </c>
      <c r="G2468" s="1" t="s">
        <v>132</v>
      </c>
      <c r="H2468" s="1" t="s">
        <v>2718</v>
      </c>
      <c r="I2468" s="1" t="s">
        <v>2719</v>
      </c>
      <c r="J2468" s="1">
        <v>861</v>
      </c>
      <c r="K2468" s="1">
        <v>2543</v>
      </c>
      <c r="L2468" s="1">
        <v>29</v>
      </c>
      <c r="M2468" s="1">
        <v>0</v>
      </c>
      <c r="N2468" s="1">
        <v>5.9</v>
      </c>
      <c r="O2468" s="1">
        <v>78</v>
      </c>
      <c r="P2468" s="1">
        <v>91</v>
      </c>
      <c r="Q2468" s="9">
        <v>27087695</v>
      </c>
      <c r="R2468" s="3">
        <v>17700000</v>
      </c>
    </row>
    <row r="2469" spans="1:18" x14ac:dyDescent="0.25">
      <c r="A2469" s="1" t="s">
        <v>3605</v>
      </c>
      <c r="B2469" s="2">
        <v>38217</v>
      </c>
      <c r="C2469" s="1" t="s">
        <v>32</v>
      </c>
      <c r="D2469" s="1" t="s">
        <v>20</v>
      </c>
      <c r="E2469" s="1" t="s">
        <v>3</v>
      </c>
      <c r="F2469" s="1" t="s">
        <v>4</v>
      </c>
      <c r="G2469" s="1" t="s">
        <v>92</v>
      </c>
      <c r="H2469" s="1" t="s">
        <v>2718</v>
      </c>
      <c r="I2469" s="1" t="s">
        <v>2843</v>
      </c>
      <c r="J2469" s="1">
        <v>861</v>
      </c>
      <c r="K2469" s="1">
        <v>3306</v>
      </c>
      <c r="L2469" s="1">
        <v>422</v>
      </c>
      <c r="M2469" s="1">
        <v>713</v>
      </c>
      <c r="N2469" s="1">
        <v>5.6</v>
      </c>
      <c r="O2469" s="1">
        <v>66</v>
      </c>
      <c r="P2469" s="1">
        <v>119</v>
      </c>
      <c r="Q2469" s="9">
        <v>4992159</v>
      </c>
      <c r="R2469" s="3">
        <v>8550000</v>
      </c>
    </row>
    <row r="2470" spans="1:18" x14ac:dyDescent="0.25">
      <c r="A2470" s="1" t="s">
        <v>4786</v>
      </c>
      <c r="B2470" s="2">
        <v>39370</v>
      </c>
      <c r="C2470" s="1" t="s">
        <v>32</v>
      </c>
      <c r="D2470" s="1" t="s">
        <v>9</v>
      </c>
      <c r="E2470" s="1" t="s">
        <v>3</v>
      </c>
      <c r="F2470" s="1" t="s">
        <v>4</v>
      </c>
      <c r="G2470" s="1" t="s">
        <v>132</v>
      </c>
      <c r="H2470" s="1" t="s">
        <v>373</v>
      </c>
      <c r="I2470" s="1" t="s">
        <v>4378</v>
      </c>
      <c r="J2470" s="1">
        <v>861</v>
      </c>
      <c r="K2470" s="1">
        <v>2161</v>
      </c>
      <c r="L2470" s="1">
        <v>84</v>
      </c>
      <c r="M2470" s="1">
        <v>285</v>
      </c>
      <c r="N2470" s="1">
        <v>5.9</v>
      </c>
      <c r="O2470" s="1">
        <v>18</v>
      </c>
      <c r="P2470" s="1">
        <v>117</v>
      </c>
      <c r="Q2470" s="9">
        <v>379643</v>
      </c>
      <c r="R2470" s="3">
        <v>2200000</v>
      </c>
    </row>
    <row r="2471" spans="1:18" x14ac:dyDescent="0.25">
      <c r="A2471" s="1" t="s">
        <v>3790</v>
      </c>
      <c r="B2471" s="2">
        <v>38033</v>
      </c>
      <c r="C2471" s="1" t="s">
        <v>32</v>
      </c>
      <c r="D2471" s="1" t="s">
        <v>77</v>
      </c>
      <c r="E2471" s="1" t="s">
        <v>3</v>
      </c>
      <c r="F2471" s="1" t="s">
        <v>4</v>
      </c>
      <c r="G2471" s="1" t="s">
        <v>92</v>
      </c>
      <c r="H2471" s="1" t="s">
        <v>3791</v>
      </c>
      <c r="I2471" s="1" t="s">
        <v>1605</v>
      </c>
      <c r="J2471" s="1">
        <v>860</v>
      </c>
      <c r="K2471" s="1">
        <v>2609</v>
      </c>
      <c r="L2471" s="1">
        <v>406</v>
      </c>
      <c r="M2471" s="1">
        <v>0</v>
      </c>
      <c r="N2471" s="1">
        <v>7.2</v>
      </c>
      <c r="O2471" s="1">
        <v>233</v>
      </c>
      <c r="P2471" s="1">
        <v>98</v>
      </c>
      <c r="Q2471" s="9">
        <v>32774834</v>
      </c>
      <c r="R2471" s="3">
        <v>30000000</v>
      </c>
    </row>
    <row r="2472" spans="1:18" x14ac:dyDescent="0.25">
      <c r="A2472" s="1" t="s">
        <v>5458</v>
      </c>
      <c r="B2472" s="2">
        <v>39966</v>
      </c>
      <c r="C2472" s="1" t="s">
        <v>32</v>
      </c>
      <c r="D2472" s="1" t="s">
        <v>20</v>
      </c>
      <c r="E2472" s="1" t="s">
        <v>3</v>
      </c>
      <c r="F2472" s="1" t="s">
        <v>4</v>
      </c>
      <c r="G2472" s="1" t="s">
        <v>132</v>
      </c>
      <c r="H2472" s="1" t="s">
        <v>4899</v>
      </c>
      <c r="I2472" s="1" t="s">
        <v>242</v>
      </c>
      <c r="J2472" s="1">
        <v>860</v>
      </c>
      <c r="K2472" s="1">
        <v>2717</v>
      </c>
      <c r="L2472" s="1">
        <v>11000</v>
      </c>
      <c r="M2472" s="1">
        <v>10000</v>
      </c>
      <c r="N2472" s="1">
        <v>7.2</v>
      </c>
      <c r="O2472" s="1">
        <v>218</v>
      </c>
      <c r="P2472" s="1">
        <v>92</v>
      </c>
      <c r="Q2472" s="9">
        <v>5306447</v>
      </c>
      <c r="R2472" s="3">
        <v>15000000</v>
      </c>
    </row>
    <row r="2473" spans="1:18" x14ac:dyDescent="0.25">
      <c r="A2473" s="1" t="s">
        <v>4898</v>
      </c>
      <c r="B2473" s="2">
        <v>39812</v>
      </c>
      <c r="C2473" s="1" t="s">
        <v>32</v>
      </c>
      <c r="D2473" s="1" t="s">
        <v>177</v>
      </c>
      <c r="E2473" s="1" t="s">
        <v>3</v>
      </c>
      <c r="F2473" s="1" t="s">
        <v>4</v>
      </c>
      <c r="G2473" s="1" t="s">
        <v>5</v>
      </c>
      <c r="H2473" s="1" t="s">
        <v>4899</v>
      </c>
      <c r="I2473" s="1" t="s">
        <v>4900</v>
      </c>
      <c r="J2473" s="1">
        <v>860</v>
      </c>
      <c r="K2473" s="1">
        <v>1252</v>
      </c>
      <c r="L2473" s="1">
        <v>9</v>
      </c>
      <c r="M2473" s="1">
        <v>588</v>
      </c>
      <c r="N2473" s="1">
        <v>7.6</v>
      </c>
      <c r="O2473" s="1">
        <v>14</v>
      </c>
      <c r="P2473" s="1">
        <v>112</v>
      </c>
      <c r="Q2473" s="9">
        <v>173783</v>
      </c>
      <c r="R2473" s="3">
        <v>2500000</v>
      </c>
    </row>
    <row r="2474" spans="1:18" x14ac:dyDescent="0.25">
      <c r="A2474" s="1" t="s">
        <v>760</v>
      </c>
      <c r="B2474" s="2">
        <v>32597</v>
      </c>
      <c r="C2474" s="1" t="s">
        <v>32</v>
      </c>
      <c r="D2474" s="1" t="s">
        <v>20</v>
      </c>
      <c r="E2474" s="1" t="s">
        <v>3</v>
      </c>
      <c r="F2474" s="1" t="s">
        <v>4</v>
      </c>
      <c r="G2474" s="1" t="s">
        <v>132</v>
      </c>
      <c r="H2474" s="1" t="s">
        <v>761</v>
      </c>
      <c r="I2474" s="1" t="s">
        <v>762</v>
      </c>
      <c r="J2474" s="1">
        <v>859</v>
      </c>
      <c r="K2474" s="1">
        <v>3942</v>
      </c>
      <c r="L2474" s="1">
        <v>3</v>
      </c>
      <c r="M2474" s="1">
        <v>0</v>
      </c>
      <c r="N2474" s="1">
        <v>7</v>
      </c>
      <c r="O2474" s="1">
        <v>59</v>
      </c>
      <c r="P2474" s="1">
        <v>150</v>
      </c>
      <c r="Q2474" s="9">
        <v>6157157</v>
      </c>
      <c r="R2474" s="3">
        <v>5000000</v>
      </c>
    </row>
    <row r="2475" spans="1:18" x14ac:dyDescent="0.25">
      <c r="A2475" s="1" t="s">
        <v>4619</v>
      </c>
      <c r="B2475" s="2">
        <v>39123</v>
      </c>
      <c r="C2475" s="1" t="s">
        <v>32</v>
      </c>
      <c r="D2475" s="1" t="s">
        <v>77</v>
      </c>
      <c r="E2475" s="1" t="s">
        <v>3</v>
      </c>
      <c r="F2475" s="1" t="s">
        <v>4</v>
      </c>
      <c r="G2475" s="1" t="s">
        <v>92</v>
      </c>
      <c r="H2475" s="1" t="s">
        <v>4620</v>
      </c>
      <c r="I2475" s="1" t="s">
        <v>3746</v>
      </c>
      <c r="J2475" s="1">
        <v>856</v>
      </c>
      <c r="K2475" s="1">
        <v>3309</v>
      </c>
      <c r="L2475" s="1">
        <v>0</v>
      </c>
      <c r="M2475" s="1">
        <v>0</v>
      </c>
      <c r="N2475" s="1">
        <v>6.8</v>
      </c>
      <c r="O2475" s="1">
        <v>166</v>
      </c>
      <c r="P2475" s="1">
        <v>111</v>
      </c>
      <c r="Q2475" s="9">
        <v>9525276</v>
      </c>
      <c r="R2475" s="3">
        <v>20000000</v>
      </c>
    </row>
    <row r="2476" spans="1:18" x14ac:dyDescent="0.25">
      <c r="A2476" s="1" t="s">
        <v>938</v>
      </c>
      <c r="B2476" s="2">
        <v>33861</v>
      </c>
      <c r="C2476" s="1" t="s">
        <v>32</v>
      </c>
      <c r="D2476" s="1" t="s">
        <v>77</v>
      </c>
      <c r="E2476" s="1" t="s">
        <v>3</v>
      </c>
      <c r="F2476" s="1" t="s">
        <v>4</v>
      </c>
      <c r="G2476" s="1" t="s">
        <v>92</v>
      </c>
      <c r="H2476" s="1" t="s">
        <v>939</v>
      </c>
      <c r="I2476" s="1" t="s">
        <v>940</v>
      </c>
      <c r="J2476" s="1">
        <v>855</v>
      </c>
      <c r="K2476" s="1">
        <v>2144</v>
      </c>
      <c r="L2476" s="1">
        <v>0</v>
      </c>
      <c r="M2476" s="1">
        <v>0</v>
      </c>
      <c r="N2476" s="1">
        <v>7.8</v>
      </c>
      <c r="O2476" s="1">
        <v>89</v>
      </c>
      <c r="P2476" s="1">
        <v>117</v>
      </c>
      <c r="Q2476" s="9">
        <v>72455275</v>
      </c>
      <c r="R2476" s="3">
        <v>40000000</v>
      </c>
    </row>
    <row r="2477" spans="1:18" x14ac:dyDescent="0.25">
      <c r="A2477" s="1" t="s">
        <v>3465</v>
      </c>
      <c r="B2477" s="2">
        <v>37937</v>
      </c>
      <c r="C2477" s="1" t="s">
        <v>32</v>
      </c>
      <c r="D2477" s="1" t="s">
        <v>20</v>
      </c>
      <c r="E2477" s="1" t="s">
        <v>3</v>
      </c>
      <c r="F2477" s="1" t="s">
        <v>4</v>
      </c>
      <c r="G2477" s="1" t="s">
        <v>132</v>
      </c>
      <c r="H2477" s="1" t="s">
        <v>3466</v>
      </c>
      <c r="I2477" s="1" t="s">
        <v>3467</v>
      </c>
      <c r="J2477" s="1">
        <v>855</v>
      </c>
      <c r="K2477" s="1">
        <v>2489</v>
      </c>
      <c r="L2477" s="1">
        <v>2</v>
      </c>
      <c r="M2477" s="1">
        <v>150</v>
      </c>
      <c r="N2477" s="1">
        <v>6.1</v>
      </c>
      <c r="O2477" s="1">
        <v>29</v>
      </c>
      <c r="P2477" s="1">
        <v>79</v>
      </c>
      <c r="Q2477" s="9">
        <v>279282</v>
      </c>
      <c r="R2477" s="3">
        <v>1000000</v>
      </c>
    </row>
    <row r="2478" spans="1:18" x14ac:dyDescent="0.25">
      <c r="A2478" s="1" t="s">
        <v>1368</v>
      </c>
      <c r="B2478" s="2">
        <v>35203</v>
      </c>
      <c r="C2478" s="1" t="s">
        <v>32</v>
      </c>
      <c r="D2478" s="1" t="s">
        <v>20</v>
      </c>
      <c r="E2478" s="1" t="s">
        <v>3</v>
      </c>
      <c r="F2478" s="1" t="s">
        <v>4</v>
      </c>
      <c r="G2478" s="1" t="s">
        <v>84</v>
      </c>
      <c r="H2478" s="1" t="s">
        <v>1369</v>
      </c>
      <c r="I2478" s="1" t="s">
        <v>1124</v>
      </c>
      <c r="J2478" s="1">
        <v>854</v>
      </c>
      <c r="K2478" s="1">
        <v>4530</v>
      </c>
      <c r="L2478" s="1">
        <v>32</v>
      </c>
      <c r="M2478" s="1">
        <v>0</v>
      </c>
      <c r="N2478" s="1">
        <v>5.4</v>
      </c>
      <c r="O2478" s="1">
        <v>81</v>
      </c>
      <c r="P2478" s="1">
        <v>94</v>
      </c>
      <c r="Q2478" s="9">
        <v>60573641</v>
      </c>
      <c r="R2478" s="3">
        <v>60000000</v>
      </c>
    </row>
    <row r="2479" spans="1:18" x14ac:dyDescent="0.25">
      <c r="A2479" s="1" t="s">
        <v>1097</v>
      </c>
      <c r="B2479" s="2">
        <v>34610</v>
      </c>
      <c r="C2479" s="1" t="s">
        <v>32</v>
      </c>
      <c r="D2479" s="1" t="s">
        <v>77</v>
      </c>
      <c r="E2479" s="1" t="s">
        <v>3</v>
      </c>
      <c r="F2479" s="1" t="s">
        <v>4</v>
      </c>
      <c r="G2479" s="1" t="s">
        <v>92</v>
      </c>
      <c r="H2479" s="1" t="s">
        <v>498</v>
      </c>
      <c r="I2479" s="1" t="s">
        <v>1098</v>
      </c>
      <c r="J2479" s="1">
        <v>854</v>
      </c>
      <c r="K2479" s="1">
        <v>1860</v>
      </c>
      <c r="L2479" s="1">
        <v>0</v>
      </c>
      <c r="M2479" s="1">
        <v>812</v>
      </c>
      <c r="N2479" s="1">
        <v>4.4000000000000004</v>
      </c>
      <c r="O2479" s="1">
        <v>47</v>
      </c>
      <c r="P2479" s="1">
        <v>101</v>
      </c>
      <c r="Q2479" s="9">
        <v>38590500</v>
      </c>
      <c r="R2479" s="3">
        <v>50000000</v>
      </c>
    </row>
    <row r="2480" spans="1:18" x14ac:dyDescent="0.25">
      <c r="A2480" s="1" t="s">
        <v>497</v>
      </c>
      <c r="B2480" s="2">
        <v>31254</v>
      </c>
      <c r="C2480" s="1" t="s">
        <v>32</v>
      </c>
      <c r="D2480" s="1" t="s">
        <v>77</v>
      </c>
      <c r="E2480" s="1" t="s">
        <v>3</v>
      </c>
      <c r="F2480" s="1" t="s">
        <v>4</v>
      </c>
      <c r="G2480" s="1" t="s">
        <v>132</v>
      </c>
      <c r="H2480" s="1" t="s">
        <v>498</v>
      </c>
      <c r="I2480" s="1" t="s">
        <v>499</v>
      </c>
      <c r="J2480" s="1">
        <v>854</v>
      </c>
      <c r="K2480" s="1">
        <v>3394</v>
      </c>
      <c r="L2480" s="1">
        <v>78</v>
      </c>
      <c r="M2480" s="1">
        <v>0</v>
      </c>
      <c r="N2480" s="1">
        <v>6.9</v>
      </c>
      <c r="O2480" s="1">
        <v>55</v>
      </c>
      <c r="P2480" s="1">
        <v>109</v>
      </c>
      <c r="Q2480" s="9">
        <v>33000000</v>
      </c>
      <c r="R2480" s="3">
        <v>10000000</v>
      </c>
    </row>
    <row r="2481" spans="1:18" x14ac:dyDescent="0.25">
      <c r="A2481" s="1" t="s">
        <v>2720</v>
      </c>
      <c r="B2481" s="2">
        <v>36953</v>
      </c>
      <c r="C2481" s="1" t="s">
        <v>32</v>
      </c>
      <c r="D2481" s="1" t="s">
        <v>20</v>
      </c>
      <c r="E2481" s="1" t="s">
        <v>3</v>
      </c>
      <c r="F2481" s="1" t="s">
        <v>4</v>
      </c>
      <c r="G2481" s="1" t="s">
        <v>84</v>
      </c>
      <c r="H2481" s="1" t="s">
        <v>1369</v>
      </c>
      <c r="I2481" s="1" t="s">
        <v>1140</v>
      </c>
      <c r="J2481" s="1">
        <v>854</v>
      </c>
      <c r="K2481" s="1">
        <v>2765</v>
      </c>
      <c r="L2481" s="1">
        <v>11</v>
      </c>
      <c r="M2481" s="1">
        <v>168</v>
      </c>
      <c r="N2481" s="1">
        <v>5.5</v>
      </c>
      <c r="O2481" s="1">
        <v>55</v>
      </c>
      <c r="P2481" s="1">
        <v>98</v>
      </c>
      <c r="Q2481" s="9">
        <v>22770864</v>
      </c>
      <c r="R2481" s="3">
        <v>38000000</v>
      </c>
    </row>
    <row r="2482" spans="1:18" x14ac:dyDescent="0.25">
      <c r="A2482" s="1" t="s">
        <v>5679</v>
      </c>
      <c r="B2482" s="2">
        <v>40384</v>
      </c>
      <c r="C2482" s="1" t="s">
        <v>32</v>
      </c>
      <c r="D2482" s="1" t="s">
        <v>294</v>
      </c>
      <c r="E2482" s="1" t="s">
        <v>3</v>
      </c>
      <c r="F2482" s="1" t="s">
        <v>161</v>
      </c>
      <c r="G2482" s="1" t="s">
        <v>132</v>
      </c>
      <c r="H2482" s="1" t="s">
        <v>1369</v>
      </c>
      <c r="I2482" s="1" t="s">
        <v>2215</v>
      </c>
      <c r="J2482" s="1">
        <v>854</v>
      </c>
      <c r="K2482" s="1">
        <v>2507</v>
      </c>
      <c r="L2482" s="1">
        <v>2000</v>
      </c>
      <c r="M2482" s="1">
        <v>15000</v>
      </c>
      <c r="N2482" s="1">
        <v>7.2</v>
      </c>
      <c r="O2482" s="1">
        <v>343</v>
      </c>
      <c r="P2482" s="1">
        <v>128</v>
      </c>
      <c r="Q2482" s="9">
        <v>15523168</v>
      </c>
      <c r="R2482" s="3">
        <v>45000000</v>
      </c>
    </row>
    <row r="2483" spans="1:18" x14ac:dyDescent="0.25">
      <c r="A2483" s="1" t="s">
        <v>610</v>
      </c>
      <c r="B2483" s="2">
        <v>31980</v>
      </c>
      <c r="C2483" s="1" t="s">
        <v>32</v>
      </c>
      <c r="D2483" s="1" t="s">
        <v>20</v>
      </c>
      <c r="E2483" s="1" t="s">
        <v>3</v>
      </c>
      <c r="F2483" s="1" t="s">
        <v>4</v>
      </c>
      <c r="G2483" s="1" t="s">
        <v>84</v>
      </c>
      <c r="H2483" s="1" t="s">
        <v>498</v>
      </c>
      <c r="I2483" s="1" t="s">
        <v>242</v>
      </c>
      <c r="J2483" s="1">
        <v>854</v>
      </c>
      <c r="K2483" s="1">
        <v>1653</v>
      </c>
      <c r="L2483" s="1">
        <v>11000</v>
      </c>
      <c r="M2483" s="1">
        <v>0</v>
      </c>
      <c r="N2483" s="1">
        <v>7.6</v>
      </c>
      <c r="O2483" s="1">
        <v>64</v>
      </c>
      <c r="P2483" s="1">
        <v>88</v>
      </c>
      <c r="Q2483" s="9">
        <v>14792779</v>
      </c>
      <c r="R2483" s="3">
        <v>16000000</v>
      </c>
    </row>
    <row r="2484" spans="1:18" x14ac:dyDescent="0.25">
      <c r="A2484" s="1" t="s">
        <v>968</v>
      </c>
      <c r="B2484" s="2">
        <v>34146</v>
      </c>
      <c r="C2484" s="1" t="s">
        <v>32</v>
      </c>
      <c r="D2484" s="1" t="s">
        <v>9</v>
      </c>
      <c r="E2484" s="1" t="s">
        <v>3</v>
      </c>
      <c r="F2484" s="1" t="s">
        <v>4</v>
      </c>
      <c r="G2484" s="1" t="s">
        <v>84</v>
      </c>
      <c r="H2484" s="1" t="s">
        <v>969</v>
      </c>
      <c r="I2484" s="1" t="s">
        <v>970</v>
      </c>
      <c r="J2484" s="1">
        <v>854</v>
      </c>
      <c r="K2484" s="1">
        <v>2107</v>
      </c>
      <c r="L2484" s="1">
        <v>33</v>
      </c>
      <c r="M2484" s="1">
        <v>0</v>
      </c>
      <c r="N2484" s="1">
        <v>7.7</v>
      </c>
      <c r="O2484" s="1">
        <v>22</v>
      </c>
      <c r="P2484" s="1">
        <v>271</v>
      </c>
      <c r="Q2484" s="9">
        <v>10769960</v>
      </c>
      <c r="R2484" s="3">
        <v>25000000</v>
      </c>
    </row>
    <row r="2485" spans="1:18" x14ac:dyDescent="0.25">
      <c r="A2485" s="1" t="s">
        <v>2134</v>
      </c>
      <c r="B2485" s="2">
        <v>36347</v>
      </c>
      <c r="C2485" s="1" t="s">
        <v>32</v>
      </c>
      <c r="D2485" s="1" t="s">
        <v>77</v>
      </c>
      <c r="E2485" s="1" t="s">
        <v>3</v>
      </c>
      <c r="F2485" s="1" t="s">
        <v>1877</v>
      </c>
      <c r="G2485" s="1" t="s">
        <v>92</v>
      </c>
      <c r="H2485" s="1" t="s">
        <v>969</v>
      </c>
      <c r="I2485" s="1" t="s">
        <v>2135</v>
      </c>
      <c r="J2485" s="1">
        <v>854</v>
      </c>
      <c r="K2485" s="1">
        <v>2705</v>
      </c>
      <c r="L2485" s="1">
        <v>0</v>
      </c>
      <c r="M2485" s="1">
        <v>271</v>
      </c>
      <c r="N2485" s="1">
        <v>6.2</v>
      </c>
      <c r="O2485" s="1">
        <v>10</v>
      </c>
      <c r="P2485" s="1">
        <v>121</v>
      </c>
      <c r="Q2485" s="9">
        <v>229311</v>
      </c>
      <c r="R2485" s="3">
        <v>11350000</v>
      </c>
    </row>
    <row r="2486" spans="1:18" x14ac:dyDescent="0.25">
      <c r="A2486" s="1" t="s">
        <v>5426</v>
      </c>
      <c r="B2486" s="2">
        <v>40171</v>
      </c>
      <c r="C2486" s="1" t="s">
        <v>32</v>
      </c>
      <c r="D2486" s="1" t="s">
        <v>33</v>
      </c>
      <c r="E2486" s="1" t="s">
        <v>3</v>
      </c>
      <c r="F2486" s="1" t="s">
        <v>4</v>
      </c>
      <c r="G2486" s="1" t="s">
        <v>28</v>
      </c>
      <c r="H2486" s="1" t="s">
        <v>496</v>
      </c>
      <c r="I2486" s="1" t="s">
        <v>887</v>
      </c>
      <c r="J2486" s="1">
        <v>852</v>
      </c>
      <c r="K2486" s="1">
        <v>2480</v>
      </c>
      <c r="L2486" s="1">
        <v>63</v>
      </c>
      <c r="M2486" s="1">
        <v>5000</v>
      </c>
      <c r="N2486" s="1">
        <v>7.1</v>
      </c>
      <c r="O2486" s="1">
        <v>228</v>
      </c>
      <c r="P2486" s="1">
        <v>97</v>
      </c>
      <c r="Q2486" s="9">
        <v>104374107</v>
      </c>
      <c r="R2486" s="3">
        <v>105000000</v>
      </c>
    </row>
    <row r="2487" spans="1:18" x14ac:dyDescent="0.25">
      <c r="A2487" s="1" t="s">
        <v>495</v>
      </c>
      <c r="B2487" s="2">
        <v>31242</v>
      </c>
      <c r="C2487" s="1" t="s">
        <v>32</v>
      </c>
      <c r="D2487" s="1" t="s">
        <v>9</v>
      </c>
      <c r="E2487" s="1" t="s">
        <v>3</v>
      </c>
      <c r="F2487" s="1" t="s">
        <v>4</v>
      </c>
      <c r="G2487" s="1" t="s">
        <v>132</v>
      </c>
      <c r="H2487" s="1" t="s">
        <v>496</v>
      </c>
      <c r="I2487" s="1" t="s">
        <v>225</v>
      </c>
      <c r="J2487" s="1">
        <v>852</v>
      </c>
      <c r="K2487" s="1">
        <v>2592</v>
      </c>
      <c r="L2487" s="1">
        <v>14000</v>
      </c>
      <c r="M2487" s="1">
        <v>6000</v>
      </c>
      <c r="N2487" s="1">
        <v>7.8</v>
      </c>
      <c r="O2487" s="1">
        <v>70</v>
      </c>
      <c r="P2487" s="1">
        <v>154</v>
      </c>
      <c r="Q2487" s="9">
        <v>94175854</v>
      </c>
      <c r="R2487" s="3">
        <v>15000000</v>
      </c>
    </row>
    <row r="2488" spans="1:18" x14ac:dyDescent="0.25">
      <c r="A2488" s="1" t="s">
        <v>6414</v>
      </c>
      <c r="B2488" s="2">
        <v>41463</v>
      </c>
      <c r="C2488" s="1" t="s">
        <v>32</v>
      </c>
      <c r="D2488" s="1" t="s">
        <v>315</v>
      </c>
      <c r="E2488" s="1" t="s">
        <v>3</v>
      </c>
      <c r="F2488" s="1" t="s">
        <v>4</v>
      </c>
      <c r="G2488" s="1" t="s">
        <v>132</v>
      </c>
      <c r="H2488" s="1" t="s">
        <v>4462</v>
      </c>
      <c r="I2488" s="1" t="s">
        <v>3746</v>
      </c>
      <c r="J2488" s="1">
        <v>852</v>
      </c>
      <c r="K2488" s="1">
        <v>2975</v>
      </c>
      <c r="L2488" s="1">
        <v>0</v>
      </c>
      <c r="M2488" s="1">
        <v>35000</v>
      </c>
      <c r="N2488" s="1">
        <v>6.6</v>
      </c>
      <c r="O2488" s="1">
        <v>318</v>
      </c>
      <c r="P2488" s="1">
        <v>106</v>
      </c>
      <c r="Q2488" s="9">
        <v>83574831</v>
      </c>
      <c r="R2488" s="3">
        <v>5000000</v>
      </c>
    </row>
    <row r="2489" spans="1:18" x14ac:dyDescent="0.25">
      <c r="A2489" s="1" t="s">
        <v>5558</v>
      </c>
      <c r="B2489" s="2">
        <v>40422</v>
      </c>
      <c r="C2489" s="1" t="s">
        <v>32</v>
      </c>
      <c r="D2489" s="1" t="s">
        <v>315</v>
      </c>
      <c r="E2489" s="1" t="s">
        <v>3</v>
      </c>
      <c r="F2489" s="1" t="s">
        <v>4</v>
      </c>
      <c r="G2489" s="1" t="s">
        <v>132</v>
      </c>
      <c r="H2489" s="1" t="s">
        <v>4462</v>
      </c>
      <c r="I2489" s="1" t="s">
        <v>3746</v>
      </c>
      <c r="J2489" s="1">
        <v>852</v>
      </c>
      <c r="K2489" s="1">
        <v>3030</v>
      </c>
      <c r="L2489" s="1">
        <v>0</v>
      </c>
      <c r="M2489" s="1">
        <v>60000</v>
      </c>
      <c r="N2489" s="1">
        <v>6.8</v>
      </c>
      <c r="O2489" s="1">
        <v>445</v>
      </c>
      <c r="P2489" s="1">
        <v>103</v>
      </c>
      <c r="Q2489" s="9">
        <v>53991137</v>
      </c>
      <c r="R2489" s="3">
        <v>1500000</v>
      </c>
    </row>
    <row r="2490" spans="1:18" x14ac:dyDescent="0.25">
      <c r="A2490" s="1" t="s">
        <v>6883</v>
      </c>
      <c r="B2490" s="2">
        <v>42310</v>
      </c>
      <c r="C2490" s="1" t="s">
        <v>32</v>
      </c>
      <c r="D2490" s="1" t="s">
        <v>315</v>
      </c>
      <c r="E2490" s="1" t="s">
        <v>3</v>
      </c>
      <c r="F2490" s="1" t="s">
        <v>338</v>
      </c>
      <c r="G2490" s="1" t="s">
        <v>132</v>
      </c>
      <c r="H2490" s="1" t="s">
        <v>4462</v>
      </c>
      <c r="I2490" s="1" t="s">
        <v>6884</v>
      </c>
      <c r="J2490" s="1">
        <v>852</v>
      </c>
      <c r="K2490" s="1">
        <v>2426</v>
      </c>
      <c r="L2490" s="1">
        <v>482</v>
      </c>
      <c r="M2490" s="1">
        <v>29000</v>
      </c>
      <c r="N2490" s="1">
        <v>6.1</v>
      </c>
      <c r="O2490" s="1">
        <v>242</v>
      </c>
      <c r="P2490" s="1">
        <v>97</v>
      </c>
      <c r="Q2490" s="9">
        <v>52200504</v>
      </c>
      <c r="R2490" s="3">
        <v>10000000</v>
      </c>
    </row>
    <row r="2491" spans="1:18" x14ac:dyDescent="0.25">
      <c r="A2491" s="1" t="s">
        <v>6702</v>
      </c>
      <c r="B2491" s="2">
        <v>41918</v>
      </c>
      <c r="C2491" s="1" t="s">
        <v>32</v>
      </c>
      <c r="D2491" s="1" t="s">
        <v>315</v>
      </c>
      <c r="E2491" s="1" t="s">
        <v>3</v>
      </c>
      <c r="F2491" s="1" t="s">
        <v>4</v>
      </c>
      <c r="G2491" s="1" t="s">
        <v>132</v>
      </c>
      <c r="H2491" s="1" t="s">
        <v>4462</v>
      </c>
      <c r="I2491" s="1" t="s">
        <v>6703</v>
      </c>
      <c r="J2491" s="1">
        <v>852</v>
      </c>
      <c r="K2491" s="1">
        <v>5056</v>
      </c>
      <c r="L2491" s="1">
        <v>10</v>
      </c>
      <c r="M2491" s="1">
        <v>18000</v>
      </c>
      <c r="N2491" s="1">
        <v>4.4000000000000004</v>
      </c>
      <c r="O2491" s="1">
        <v>183</v>
      </c>
      <c r="P2491" s="1">
        <v>89</v>
      </c>
      <c r="Q2491" s="9">
        <v>50820940</v>
      </c>
      <c r="R2491" s="3">
        <v>5000000</v>
      </c>
    </row>
    <row r="2492" spans="1:18" x14ac:dyDescent="0.25">
      <c r="A2492" s="1" t="s">
        <v>4461</v>
      </c>
      <c r="B2492" s="2">
        <v>38858</v>
      </c>
      <c r="C2492" s="1" t="s">
        <v>32</v>
      </c>
      <c r="D2492" s="1" t="s">
        <v>77</v>
      </c>
      <c r="E2492" s="1" t="s">
        <v>3</v>
      </c>
      <c r="F2492" s="1" t="s">
        <v>11</v>
      </c>
      <c r="G2492" s="1" t="s">
        <v>92</v>
      </c>
      <c r="H2492" s="1" t="s">
        <v>4462</v>
      </c>
      <c r="I2492" s="1" t="s">
        <v>3317</v>
      </c>
      <c r="J2492" s="1">
        <v>852</v>
      </c>
      <c r="K2492" s="1">
        <v>2604</v>
      </c>
      <c r="L2492" s="1">
        <v>160</v>
      </c>
      <c r="M2492" s="1">
        <v>4000</v>
      </c>
      <c r="N2492" s="1">
        <v>5.6</v>
      </c>
      <c r="O2492" s="1">
        <v>285</v>
      </c>
      <c r="P2492" s="1">
        <v>105</v>
      </c>
      <c r="Q2492" s="9">
        <v>34014398</v>
      </c>
      <c r="R2492" s="3">
        <v>33000000</v>
      </c>
    </row>
    <row r="2493" spans="1:18" x14ac:dyDescent="0.25">
      <c r="A2493" s="1" t="s">
        <v>1725</v>
      </c>
      <c r="B2493" s="2">
        <v>36095</v>
      </c>
      <c r="C2493" s="1" t="s">
        <v>32</v>
      </c>
      <c r="D2493" s="1" t="s">
        <v>9</v>
      </c>
      <c r="E2493" s="1" t="s">
        <v>3</v>
      </c>
      <c r="F2493" s="1" t="s">
        <v>4</v>
      </c>
      <c r="G2493" s="1" t="s">
        <v>92</v>
      </c>
      <c r="H2493" s="1" t="s">
        <v>496</v>
      </c>
      <c r="I2493" s="1" t="s">
        <v>881</v>
      </c>
      <c r="J2493" s="1">
        <v>852</v>
      </c>
      <c r="K2493" s="1">
        <v>2397</v>
      </c>
      <c r="L2493" s="1">
        <v>438</v>
      </c>
      <c r="M2493" s="1">
        <v>853</v>
      </c>
      <c r="N2493" s="1">
        <v>5.9</v>
      </c>
      <c r="O2493" s="1">
        <v>78</v>
      </c>
      <c r="P2493" s="1">
        <v>172</v>
      </c>
      <c r="Q2493" s="9">
        <v>22843047</v>
      </c>
      <c r="R2493" s="3">
        <v>55000000</v>
      </c>
    </row>
    <row r="2494" spans="1:18" x14ac:dyDescent="0.25">
      <c r="A2494" s="1" t="s">
        <v>6145</v>
      </c>
      <c r="B2494" s="2">
        <v>41165</v>
      </c>
      <c r="C2494" s="1" t="s">
        <v>32</v>
      </c>
      <c r="D2494" s="1" t="s">
        <v>40</v>
      </c>
      <c r="E2494" s="1" t="s">
        <v>3</v>
      </c>
      <c r="F2494" s="1" t="s">
        <v>4</v>
      </c>
      <c r="G2494" s="1" t="s">
        <v>84</v>
      </c>
      <c r="H2494" s="1" t="s">
        <v>992</v>
      </c>
      <c r="I2494" s="1" t="s">
        <v>1718</v>
      </c>
      <c r="J2494" s="1">
        <v>851</v>
      </c>
      <c r="K2494" s="1">
        <v>2444</v>
      </c>
      <c r="L2494" s="1">
        <v>35</v>
      </c>
      <c r="M2494" s="1">
        <v>17000</v>
      </c>
      <c r="N2494" s="1">
        <v>6.9</v>
      </c>
      <c r="O2494" s="1">
        <v>211</v>
      </c>
      <c r="P2494" s="1">
        <v>93</v>
      </c>
      <c r="Q2494" s="9">
        <v>216366733</v>
      </c>
      <c r="R2494" s="3">
        <v>145000000</v>
      </c>
    </row>
    <row r="2495" spans="1:18" x14ac:dyDescent="0.25">
      <c r="A2495" s="1" t="s">
        <v>4029</v>
      </c>
      <c r="B2495" s="2">
        <v>38434</v>
      </c>
      <c r="C2495" s="1" t="s">
        <v>32</v>
      </c>
      <c r="D2495" s="1" t="s">
        <v>40</v>
      </c>
      <c r="E2495" s="1" t="s">
        <v>3</v>
      </c>
      <c r="F2495" s="1" t="s">
        <v>4</v>
      </c>
      <c r="G2495" s="1" t="s">
        <v>84</v>
      </c>
      <c r="H2495" s="1" t="s">
        <v>992</v>
      </c>
      <c r="I2495" s="1" t="s">
        <v>1718</v>
      </c>
      <c r="J2495" s="1">
        <v>851</v>
      </c>
      <c r="K2495" s="1">
        <v>1777</v>
      </c>
      <c r="L2495" s="1">
        <v>35</v>
      </c>
      <c r="M2495" s="1">
        <v>0</v>
      </c>
      <c r="N2495" s="1">
        <v>6.9</v>
      </c>
      <c r="O2495" s="1">
        <v>181</v>
      </c>
      <c r="P2495" s="1">
        <v>86</v>
      </c>
      <c r="Q2495" s="9">
        <v>193136719</v>
      </c>
      <c r="R2495" s="3">
        <v>75000000</v>
      </c>
    </row>
    <row r="2496" spans="1:18" x14ac:dyDescent="0.25">
      <c r="A2496" s="1" t="s">
        <v>1458</v>
      </c>
      <c r="B2496" s="2">
        <v>35322</v>
      </c>
      <c r="C2496" s="1" t="s">
        <v>32</v>
      </c>
      <c r="D2496" s="1" t="s">
        <v>20</v>
      </c>
      <c r="E2496" s="1" t="s">
        <v>3</v>
      </c>
      <c r="F2496" s="1" t="s">
        <v>4</v>
      </c>
      <c r="G2496" s="1" t="s">
        <v>132</v>
      </c>
      <c r="H2496" s="1" t="s">
        <v>992</v>
      </c>
      <c r="I2496" s="1" t="s">
        <v>1056</v>
      </c>
      <c r="J2496" s="1">
        <v>851</v>
      </c>
      <c r="K2496" s="1">
        <v>3155</v>
      </c>
      <c r="L2496" s="1">
        <v>293</v>
      </c>
      <c r="M2496" s="1">
        <v>960</v>
      </c>
      <c r="N2496" s="1">
        <v>5.6</v>
      </c>
      <c r="O2496" s="1">
        <v>57</v>
      </c>
      <c r="P2496" s="1">
        <v>95</v>
      </c>
      <c r="Q2496" s="9">
        <v>128769345</v>
      </c>
      <c r="R2496" s="3">
        <v>54000000</v>
      </c>
    </row>
    <row r="2497" spans="1:18" x14ac:dyDescent="0.25">
      <c r="A2497" s="1" t="s">
        <v>1052</v>
      </c>
      <c r="B2497" s="2">
        <v>34364</v>
      </c>
      <c r="C2497" s="1" t="s">
        <v>32</v>
      </c>
      <c r="D2497" s="1" t="s">
        <v>77</v>
      </c>
      <c r="E2497" s="1" t="s">
        <v>3</v>
      </c>
      <c r="F2497" s="1" t="s">
        <v>4</v>
      </c>
      <c r="G2497" s="1" t="s">
        <v>92</v>
      </c>
      <c r="H2497" s="1" t="s">
        <v>992</v>
      </c>
      <c r="I2497" s="1" t="s">
        <v>1053</v>
      </c>
      <c r="J2497" s="1">
        <v>851</v>
      </c>
      <c r="K2497" s="1">
        <v>3190</v>
      </c>
      <c r="L2497" s="1">
        <v>322</v>
      </c>
      <c r="M2497" s="1">
        <v>368</v>
      </c>
      <c r="N2497" s="1">
        <v>5.8</v>
      </c>
      <c r="O2497" s="1">
        <v>8</v>
      </c>
      <c r="P2497" s="1">
        <v>100</v>
      </c>
      <c r="Q2497" s="9">
        <v>29392418</v>
      </c>
      <c r="R2497" s="3">
        <v>10000000</v>
      </c>
    </row>
    <row r="2498" spans="1:18" x14ac:dyDescent="0.25">
      <c r="A2498" s="1" t="s">
        <v>991</v>
      </c>
      <c r="B2498" s="2">
        <v>34195</v>
      </c>
      <c r="C2498" s="1" t="s">
        <v>32</v>
      </c>
      <c r="D2498" s="1" t="s">
        <v>2</v>
      </c>
      <c r="E2498" s="1" t="s">
        <v>3</v>
      </c>
      <c r="F2498" s="1" t="s">
        <v>4</v>
      </c>
      <c r="G2498" s="1" t="s">
        <v>92</v>
      </c>
      <c r="H2498" s="1" t="s">
        <v>992</v>
      </c>
      <c r="I2498" s="1" t="s">
        <v>993</v>
      </c>
      <c r="J2498" s="1">
        <v>851</v>
      </c>
      <c r="K2498" s="1">
        <v>3036</v>
      </c>
      <c r="L2498" s="1">
        <v>117</v>
      </c>
      <c r="M2498" s="1">
        <v>0</v>
      </c>
      <c r="N2498" s="1">
        <v>7.5</v>
      </c>
      <c r="O2498" s="1">
        <v>28</v>
      </c>
      <c r="P2498" s="1">
        <v>97</v>
      </c>
      <c r="Q2498" s="9">
        <v>27900000</v>
      </c>
      <c r="R2498" s="3">
        <v>3500000</v>
      </c>
    </row>
    <row r="2499" spans="1:18" x14ac:dyDescent="0.25">
      <c r="A2499" s="1" t="s">
        <v>5101</v>
      </c>
      <c r="B2499" s="2">
        <v>39566</v>
      </c>
      <c r="C2499" s="1" t="s">
        <v>32</v>
      </c>
      <c r="D2499" s="1" t="s">
        <v>20</v>
      </c>
      <c r="E2499" s="1" t="s">
        <v>3</v>
      </c>
      <c r="F2499" s="1" t="s">
        <v>4</v>
      </c>
      <c r="G2499" s="1" t="s">
        <v>132</v>
      </c>
      <c r="H2499" s="1" t="s">
        <v>992</v>
      </c>
      <c r="I2499" s="1" t="s">
        <v>5102</v>
      </c>
      <c r="J2499" s="1">
        <v>851</v>
      </c>
      <c r="K2499" s="1">
        <v>3485</v>
      </c>
      <c r="L2499" s="1">
        <v>15</v>
      </c>
      <c r="M2499" s="1">
        <v>0</v>
      </c>
      <c r="N2499" s="1">
        <v>4.9000000000000004</v>
      </c>
      <c r="O2499" s="1">
        <v>124</v>
      </c>
      <c r="P2499" s="1">
        <v>114</v>
      </c>
      <c r="Q2499" s="9">
        <v>26896744</v>
      </c>
      <c r="R2499" s="3">
        <v>16500000</v>
      </c>
    </row>
    <row r="2500" spans="1:18" x14ac:dyDescent="0.25">
      <c r="A2500" s="1" t="s">
        <v>4102</v>
      </c>
      <c r="B2500" s="2">
        <v>38602</v>
      </c>
      <c r="C2500" s="1" t="s">
        <v>32</v>
      </c>
      <c r="D2500" s="1" t="s">
        <v>40</v>
      </c>
      <c r="E2500" s="1" t="s">
        <v>3</v>
      </c>
      <c r="F2500" s="1" t="s">
        <v>4</v>
      </c>
      <c r="G2500" s="1" t="s">
        <v>132</v>
      </c>
      <c r="H2500" s="1" t="s">
        <v>2813</v>
      </c>
      <c r="I2500" s="1" t="s">
        <v>4103</v>
      </c>
      <c r="J2500" s="1">
        <v>849</v>
      </c>
      <c r="K2500" s="1">
        <v>2178</v>
      </c>
      <c r="L2500" s="1">
        <v>2</v>
      </c>
      <c r="M2500" s="1">
        <v>0</v>
      </c>
      <c r="N2500" s="1">
        <v>5.0999999999999996</v>
      </c>
      <c r="O2500" s="1">
        <v>140</v>
      </c>
      <c r="P2500" s="1">
        <v>93</v>
      </c>
      <c r="Q2500" s="9">
        <v>14888028</v>
      </c>
      <c r="R2500" s="3">
        <v>30000000</v>
      </c>
    </row>
    <row r="2501" spans="1:18" x14ac:dyDescent="0.25">
      <c r="A2501" s="1" t="s">
        <v>5323</v>
      </c>
      <c r="B2501" s="2">
        <v>39934</v>
      </c>
      <c r="C2501" s="1" t="s">
        <v>32</v>
      </c>
      <c r="D2501" s="1" t="s">
        <v>9</v>
      </c>
      <c r="E2501" s="1" t="s">
        <v>3</v>
      </c>
      <c r="F2501" s="1" t="s">
        <v>4</v>
      </c>
      <c r="G2501" s="1" t="s">
        <v>132</v>
      </c>
      <c r="H2501" s="1" t="s">
        <v>2813</v>
      </c>
      <c r="I2501" s="1" t="s">
        <v>638</v>
      </c>
      <c r="J2501" s="1">
        <v>849</v>
      </c>
      <c r="K2501" s="1">
        <v>2269</v>
      </c>
      <c r="L2501" s="1">
        <v>1000</v>
      </c>
      <c r="M2501" s="1">
        <v>738</v>
      </c>
      <c r="N2501" s="1">
        <v>6.1</v>
      </c>
      <c r="O2501" s="1">
        <v>45</v>
      </c>
      <c r="P2501" s="1">
        <v>99</v>
      </c>
      <c r="Q2501" s="9">
        <v>10572742</v>
      </c>
      <c r="R2501" s="3">
        <v>8000000</v>
      </c>
    </row>
    <row r="2502" spans="1:18" x14ac:dyDescent="0.25">
      <c r="A2502" s="1" t="s">
        <v>2812</v>
      </c>
      <c r="B2502" s="2">
        <v>37002</v>
      </c>
      <c r="C2502" s="1" t="s">
        <v>32</v>
      </c>
      <c r="D2502" s="1" t="s">
        <v>20</v>
      </c>
      <c r="E2502" s="1" t="s">
        <v>3</v>
      </c>
      <c r="F2502" s="1" t="s">
        <v>4</v>
      </c>
      <c r="G2502" s="1" t="s">
        <v>92</v>
      </c>
      <c r="H2502" s="1" t="s">
        <v>2813</v>
      </c>
      <c r="I2502" s="1" t="s">
        <v>2605</v>
      </c>
      <c r="J2502" s="1">
        <v>849</v>
      </c>
      <c r="K2502" s="1">
        <v>2413</v>
      </c>
      <c r="L2502" s="1">
        <v>6</v>
      </c>
      <c r="M2502" s="1">
        <v>295</v>
      </c>
      <c r="N2502" s="1">
        <v>4.9000000000000004</v>
      </c>
      <c r="O2502" s="1">
        <v>87</v>
      </c>
      <c r="P2502" s="1">
        <v>95</v>
      </c>
      <c r="Q2502" s="9">
        <v>5516708</v>
      </c>
      <c r="R2502" s="3">
        <v>25000000</v>
      </c>
    </row>
    <row r="2503" spans="1:18" x14ac:dyDescent="0.25">
      <c r="A2503" s="1" t="s">
        <v>1617</v>
      </c>
      <c r="B2503" s="2">
        <v>35496</v>
      </c>
      <c r="C2503" s="1" t="s">
        <v>32</v>
      </c>
      <c r="D2503" s="1" t="s">
        <v>77</v>
      </c>
      <c r="E2503" s="1" t="s">
        <v>3</v>
      </c>
      <c r="F2503" s="1" t="s">
        <v>4</v>
      </c>
      <c r="G2503" s="1" t="s">
        <v>92</v>
      </c>
      <c r="H2503" s="1" t="s">
        <v>1618</v>
      </c>
      <c r="I2503" s="1" t="s">
        <v>491</v>
      </c>
      <c r="J2503" s="1">
        <v>849</v>
      </c>
      <c r="K2503" s="1">
        <v>2457</v>
      </c>
      <c r="L2503" s="1">
        <v>170</v>
      </c>
      <c r="M2503" s="1">
        <v>68</v>
      </c>
      <c r="N2503" s="1">
        <v>4.9000000000000004</v>
      </c>
      <c r="O2503" s="1">
        <v>24</v>
      </c>
      <c r="P2503" s="1">
        <v>103</v>
      </c>
      <c r="Q2503" s="9">
        <v>2154540</v>
      </c>
      <c r="R2503" s="3">
        <v>45000000</v>
      </c>
    </row>
    <row r="2504" spans="1:18" x14ac:dyDescent="0.25">
      <c r="A2504" s="1" t="s">
        <v>1202</v>
      </c>
      <c r="B2504" s="2">
        <v>34738</v>
      </c>
      <c r="C2504" s="1" t="s">
        <v>32</v>
      </c>
      <c r="D2504" s="1" t="s">
        <v>20</v>
      </c>
      <c r="E2504" s="1" t="s">
        <v>3</v>
      </c>
      <c r="F2504" s="1" t="s">
        <v>4</v>
      </c>
      <c r="G2504" s="1" t="s">
        <v>92</v>
      </c>
      <c r="H2504" s="1" t="s">
        <v>752</v>
      </c>
      <c r="I2504" s="1" t="s">
        <v>872</v>
      </c>
      <c r="J2504" s="1">
        <v>848</v>
      </c>
      <c r="K2504" s="1">
        <v>3439</v>
      </c>
      <c r="L2504" s="1">
        <v>188</v>
      </c>
      <c r="M2504" s="1">
        <v>0</v>
      </c>
      <c r="N2504" s="1">
        <v>6.9</v>
      </c>
      <c r="O2504" s="1">
        <v>96</v>
      </c>
      <c r="P2504" s="1">
        <v>105</v>
      </c>
      <c r="Q2504" s="9">
        <v>72077000</v>
      </c>
      <c r="R2504" s="3">
        <v>30250000</v>
      </c>
    </row>
    <row r="2505" spans="1:18" x14ac:dyDescent="0.25">
      <c r="A2505" s="1" t="s">
        <v>1317</v>
      </c>
      <c r="B2505" s="2">
        <v>35138</v>
      </c>
      <c r="C2505" s="1" t="s">
        <v>32</v>
      </c>
      <c r="D2505" s="1" t="s">
        <v>77</v>
      </c>
      <c r="E2505" s="1" t="s">
        <v>3</v>
      </c>
      <c r="F2505" s="1" t="s">
        <v>4</v>
      </c>
      <c r="G2505" s="1" t="s">
        <v>92</v>
      </c>
      <c r="H2505" s="1" t="s">
        <v>752</v>
      </c>
      <c r="I2505" s="1" t="s">
        <v>1318</v>
      </c>
      <c r="J2505" s="1">
        <v>848</v>
      </c>
      <c r="K2505" s="1">
        <v>2913</v>
      </c>
      <c r="L2505" s="1">
        <v>610</v>
      </c>
      <c r="M2505" s="1">
        <v>0</v>
      </c>
      <c r="N2505" s="1">
        <v>6</v>
      </c>
      <c r="O2505" s="1">
        <v>72</v>
      </c>
      <c r="P2505" s="1">
        <v>108</v>
      </c>
      <c r="Q2505" s="9">
        <v>70450000</v>
      </c>
      <c r="R2505" s="3">
        <v>50000000</v>
      </c>
    </row>
    <row r="2506" spans="1:18" x14ac:dyDescent="0.25">
      <c r="A2506" s="1" t="s">
        <v>4881</v>
      </c>
      <c r="B2506" s="2">
        <v>39587</v>
      </c>
      <c r="C2506" s="1" t="s">
        <v>32</v>
      </c>
      <c r="D2506" s="1" t="s">
        <v>9</v>
      </c>
      <c r="E2506" s="1" t="s">
        <v>3</v>
      </c>
      <c r="F2506" s="1" t="s">
        <v>4</v>
      </c>
      <c r="G2506" s="1" t="s">
        <v>84</v>
      </c>
      <c r="H2506" s="1" t="s">
        <v>4882</v>
      </c>
      <c r="I2506" s="1" t="s">
        <v>4305</v>
      </c>
      <c r="J2506" s="1">
        <v>848</v>
      </c>
      <c r="K2506" s="1">
        <v>1164</v>
      </c>
      <c r="L2506" s="1">
        <v>589</v>
      </c>
      <c r="M2506" s="1">
        <v>0</v>
      </c>
      <c r="N2506" s="1">
        <v>6.5</v>
      </c>
      <c r="O2506" s="1">
        <v>50</v>
      </c>
      <c r="P2506" s="1">
        <v>122</v>
      </c>
      <c r="Q2506" s="9">
        <v>33451479</v>
      </c>
      <c r="R2506" s="3">
        <v>500000</v>
      </c>
    </row>
    <row r="2507" spans="1:18" x14ac:dyDescent="0.25">
      <c r="A2507" s="1" t="s">
        <v>958</v>
      </c>
      <c r="B2507" s="2">
        <v>34071</v>
      </c>
      <c r="C2507" s="1" t="s">
        <v>32</v>
      </c>
      <c r="D2507" s="1" t="s">
        <v>2</v>
      </c>
      <c r="E2507" s="1" t="s">
        <v>3</v>
      </c>
      <c r="F2507" s="1" t="s">
        <v>4</v>
      </c>
      <c r="G2507" s="1" t="s">
        <v>92</v>
      </c>
      <c r="H2507" s="1" t="s">
        <v>752</v>
      </c>
      <c r="I2507" s="1" t="s">
        <v>959</v>
      </c>
      <c r="J2507" s="1">
        <v>848</v>
      </c>
      <c r="K2507" s="1">
        <v>3227</v>
      </c>
      <c r="L2507" s="1">
        <v>138</v>
      </c>
      <c r="M2507" s="1">
        <v>6000</v>
      </c>
      <c r="N2507" s="1">
        <v>8</v>
      </c>
      <c r="O2507" s="1">
        <v>12</v>
      </c>
      <c r="P2507" s="1">
        <v>330</v>
      </c>
      <c r="Q2507" s="9">
        <v>4496583</v>
      </c>
      <c r="R2507" s="3">
        <v>35000000</v>
      </c>
    </row>
    <row r="2508" spans="1:18" x14ac:dyDescent="0.25">
      <c r="A2508" s="1" t="s">
        <v>751</v>
      </c>
      <c r="B2508" s="2">
        <v>32514</v>
      </c>
      <c r="C2508" s="1" t="s">
        <v>32</v>
      </c>
      <c r="D2508" s="1" t="s">
        <v>77</v>
      </c>
      <c r="E2508" s="1" t="s">
        <v>3</v>
      </c>
      <c r="F2508" s="1" t="s">
        <v>334</v>
      </c>
      <c r="G2508" s="1" t="s">
        <v>92</v>
      </c>
      <c r="H2508" s="1" t="s">
        <v>752</v>
      </c>
      <c r="I2508" s="1" t="s">
        <v>753</v>
      </c>
      <c r="J2508" s="1">
        <v>848</v>
      </c>
      <c r="K2508" s="1">
        <v>1526</v>
      </c>
      <c r="L2508" s="1">
        <v>73</v>
      </c>
      <c r="M2508" s="1">
        <v>999</v>
      </c>
      <c r="N2508" s="1">
        <v>6.5</v>
      </c>
      <c r="O2508" s="1">
        <v>21</v>
      </c>
      <c r="P2508" s="1">
        <v>90</v>
      </c>
      <c r="Q2508" s="9">
        <v>882290</v>
      </c>
      <c r="R2508" s="3">
        <v>10000000</v>
      </c>
    </row>
    <row r="2509" spans="1:18" x14ac:dyDescent="0.25">
      <c r="A2509" s="1" t="s">
        <v>2856</v>
      </c>
      <c r="B2509" s="2">
        <v>37070</v>
      </c>
      <c r="C2509" s="1" t="s">
        <v>32</v>
      </c>
      <c r="D2509" s="1" t="s">
        <v>91</v>
      </c>
      <c r="E2509" s="1" t="s">
        <v>3</v>
      </c>
      <c r="F2509" s="1" t="s">
        <v>4</v>
      </c>
      <c r="G2509" s="1" t="s">
        <v>92</v>
      </c>
      <c r="H2509" s="1" t="s">
        <v>2857</v>
      </c>
      <c r="I2509" s="1" t="s">
        <v>2858</v>
      </c>
      <c r="J2509" s="1">
        <v>847</v>
      </c>
      <c r="K2509" s="1">
        <v>3004</v>
      </c>
      <c r="L2509" s="1">
        <v>23</v>
      </c>
      <c r="M2509" s="1">
        <v>327</v>
      </c>
      <c r="N2509" s="1">
        <v>5.3</v>
      </c>
      <c r="O2509" s="1">
        <v>56</v>
      </c>
      <c r="P2509" s="1">
        <v>90</v>
      </c>
      <c r="Q2509" s="9">
        <v>6755271</v>
      </c>
      <c r="R2509" s="3">
        <v>5000000</v>
      </c>
    </row>
    <row r="2510" spans="1:18" x14ac:dyDescent="0.25">
      <c r="A2510" s="1" t="s">
        <v>5821</v>
      </c>
      <c r="B2510" s="2">
        <v>40875</v>
      </c>
      <c r="C2510" s="1" t="s">
        <v>32</v>
      </c>
      <c r="D2510" s="1" t="s">
        <v>9</v>
      </c>
      <c r="E2510" s="1" t="s">
        <v>3</v>
      </c>
      <c r="F2510" s="1" t="s">
        <v>4</v>
      </c>
      <c r="G2510" s="1" t="s">
        <v>132</v>
      </c>
      <c r="H2510" s="1" t="s">
        <v>5822</v>
      </c>
      <c r="I2510" s="1" t="s">
        <v>5823</v>
      </c>
      <c r="J2510" s="1">
        <v>847</v>
      </c>
      <c r="K2510" s="1">
        <v>1668</v>
      </c>
      <c r="L2510" s="1">
        <v>29</v>
      </c>
      <c r="M2510" s="1">
        <v>566</v>
      </c>
      <c r="N2510" s="1">
        <v>3.9</v>
      </c>
      <c r="O2510" s="1">
        <v>8</v>
      </c>
      <c r="P2510" s="1">
        <v>105</v>
      </c>
      <c r="Q2510" s="9">
        <v>178739</v>
      </c>
      <c r="R2510" s="3">
        <v>2450000</v>
      </c>
    </row>
    <row r="2511" spans="1:18" x14ac:dyDescent="0.25">
      <c r="A2511" s="1" t="s">
        <v>2175</v>
      </c>
      <c r="B2511" s="2">
        <v>36209</v>
      </c>
      <c r="C2511" s="1" t="s">
        <v>32</v>
      </c>
      <c r="D2511" s="1" t="s">
        <v>77</v>
      </c>
      <c r="E2511" s="1" t="s">
        <v>3</v>
      </c>
      <c r="F2511" s="1" t="s">
        <v>4</v>
      </c>
      <c r="G2511" s="1" t="s">
        <v>92</v>
      </c>
      <c r="H2511" s="1" t="s">
        <v>2176</v>
      </c>
      <c r="I2511" s="1" t="s">
        <v>606</v>
      </c>
      <c r="J2511" s="1">
        <v>845</v>
      </c>
      <c r="K2511" s="1">
        <v>1815</v>
      </c>
      <c r="L2511" s="1">
        <v>323</v>
      </c>
      <c r="M2511" s="1">
        <v>0</v>
      </c>
      <c r="N2511" s="1">
        <v>6.6</v>
      </c>
      <c r="O2511" s="1">
        <v>85</v>
      </c>
      <c r="P2511" s="1">
        <v>102</v>
      </c>
      <c r="Q2511" s="9">
        <v>32694788</v>
      </c>
      <c r="R2511" s="3">
        <v>85000000</v>
      </c>
    </row>
    <row r="2512" spans="1:18" x14ac:dyDescent="0.25">
      <c r="A2512" s="1" t="s">
        <v>4493</v>
      </c>
      <c r="B2512" s="2">
        <v>39053</v>
      </c>
      <c r="C2512" s="1" t="s">
        <v>1</v>
      </c>
      <c r="D2512" s="1" t="s">
        <v>9</v>
      </c>
      <c r="E2512" s="1" t="s">
        <v>3</v>
      </c>
      <c r="F2512" s="1" t="s">
        <v>4</v>
      </c>
      <c r="G2512" s="1" t="s">
        <v>92</v>
      </c>
      <c r="H2512" s="1" t="s">
        <v>2176</v>
      </c>
      <c r="I2512" s="1" t="s">
        <v>745</v>
      </c>
      <c r="J2512" s="1">
        <v>845</v>
      </c>
      <c r="K2512" s="1">
        <v>2355</v>
      </c>
      <c r="L2512" s="1">
        <v>0</v>
      </c>
      <c r="M2512" s="1">
        <v>559</v>
      </c>
      <c r="N2512" s="1">
        <v>6.1</v>
      </c>
      <c r="O2512" s="1">
        <v>183</v>
      </c>
      <c r="P2512" s="1">
        <v>105</v>
      </c>
      <c r="Q2512" s="9">
        <v>1304837</v>
      </c>
      <c r="R2512" s="3">
        <v>32000000</v>
      </c>
    </row>
    <row r="2513" spans="1:18" x14ac:dyDescent="0.25">
      <c r="A2513" s="1" t="s">
        <v>4613</v>
      </c>
      <c r="B2513" s="2">
        <v>39445</v>
      </c>
      <c r="C2513" s="1" t="s">
        <v>1</v>
      </c>
      <c r="D2513" s="1" t="s">
        <v>61</v>
      </c>
      <c r="E2513" s="1" t="s">
        <v>3</v>
      </c>
      <c r="F2513" s="1" t="s">
        <v>83</v>
      </c>
      <c r="G2513" s="1" t="s">
        <v>92</v>
      </c>
      <c r="H2513" s="1" t="s">
        <v>4614</v>
      </c>
      <c r="I2513" s="1" t="s">
        <v>4615</v>
      </c>
      <c r="J2513" s="1">
        <v>845</v>
      </c>
      <c r="K2513" s="1">
        <v>2614</v>
      </c>
      <c r="L2513" s="1">
        <v>210</v>
      </c>
      <c r="M2513" s="1">
        <v>13000</v>
      </c>
      <c r="N2513" s="1">
        <v>7.7</v>
      </c>
      <c r="O2513" s="1">
        <v>183</v>
      </c>
      <c r="P2513" s="1">
        <v>122</v>
      </c>
      <c r="Q2513" s="9">
        <v>871577</v>
      </c>
      <c r="R2513" s="3">
        <v>4500000</v>
      </c>
    </row>
    <row r="2514" spans="1:18" x14ac:dyDescent="0.25">
      <c r="A2514" s="1" t="s">
        <v>5330</v>
      </c>
      <c r="B2514" s="2">
        <v>40122</v>
      </c>
      <c r="C2514" s="1" t="s">
        <v>32</v>
      </c>
      <c r="D2514" s="1" t="s">
        <v>9</v>
      </c>
      <c r="E2514" s="1" t="s">
        <v>3</v>
      </c>
      <c r="F2514" s="1" t="s">
        <v>3532</v>
      </c>
      <c r="G2514" s="1" t="s">
        <v>132</v>
      </c>
      <c r="H2514" s="1" t="s">
        <v>2176</v>
      </c>
      <c r="I2514" s="1" t="s">
        <v>765</v>
      </c>
      <c r="J2514" s="1">
        <v>845</v>
      </c>
      <c r="K2514" s="1">
        <v>1554</v>
      </c>
      <c r="L2514" s="1">
        <v>277</v>
      </c>
      <c r="M2514" s="1">
        <v>0</v>
      </c>
      <c r="N2514" s="1">
        <v>6.8</v>
      </c>
      <c r="O2514" s="1">
        <v>123</v>
      </c>
      <c r="P2514" s="1">
        <v>111</v>
      </c>
      <c r="Q2514" s="9">
        <v>548934</v>
      </c>
      <c r="R2514" s="3">
        <v>12000000</v>
      </c>
    </row>
    <row r="2515" spans="1:18" x14ac:dyDescent="0.25">
      <c r="A2515" s="1" t="s">
        <v>327</v>
      </c>
      <c r="B2515" s="2">
        <v>29663</v>
      </c>
      <c r="C2515" s="1" t="s">
        <v>32</v>
      </c>
      <c r="D2515" s="1" t="s">
        <v>77</v>
      </c>
      <c r="E2515" s="1" t="s">
        <v>3</v>
      </c>
      <c r="F2515" s="1" t="s">
        <v>83</v>
      </c>
      <c r="G2515" s="1" t="s">
        <v>84</v>
      </c>
      <c r="H2515" s="1" t="s">
        <v>328</v>
      </c>
      <c r="I2515" s="1" t="s">
        <v>329</v>
      </c>
      <c r="J2515" s="1">
        <v>844</v>
      </c>
      <c r="K2515" s="1">
        <v>2118</v>
      </c>
      <c r="L2515" s="1">
        <v>46</v>
      </c>
      <c r="M2515" s="1">
        <v>2000</v>
      </c>
      <c r="N2515" s="1">
        <v>6.8</v>
      </c>
      <c r="O2515" s="1">
        <v>112</v>
      </c>
      <c r="P2515" s="1">
        <v>127</v>
      </c>
      <c r="Q2515" s="9">
        <v>62300000</v>
      </c>
      <c r="R2515" s="3">
        <v>28000000</v>
      </c>
    </row>
    <row r="2516" spans="1:18" x14ac:dyDescent="0.25">
      <c r="A2516" s="1" t="s">
        <v>392</v>
      </c>
      <c r="B2516" s="2">
        <v>29993</v>
      </c>
      <c r="C2516" s="1" t="s">
        <v>32</v>
      </c>
      <c r="D2516" s="1" t="s">
        <v>9</v>
      </c>
      <c r="E2516" s="1" t="s">
        <v>3</v>
      </c>
      <c r="F2516" s="1" t="s">
        <v>4</v>
      </c>
      <c r="G2516" s="1" t="s">
        <v>92</v>
      </c>
      <c r="H2516" s="1" t="s">
        <v>393</v>
      </c>
      <c r="I2516" s="1" t="s">
        <v>271</v>
      </c>
      <c r="J2516" s="1">
        <v>844</v>
      </c>
      <c r="K2516" s="1">
        <v>2330</v>
      </c>
      <c r="L2516" s="1">
        <v>0</v>
      </c>
      <c r="M2516" s="1">
        <v>0</v>
      </c>
      <c r="N2516" s="1">
        <v>7.8</v>
      </c>
      <c r="O2516" s="1">
        <v>79</v>
      </c>
      <c r="P2516" s="1">
        <v>129</v>
      </c>
      <c r="Q2516" s="9">
        <v>54000000</v>
      </c>
      <c r="R2516" s="3">
        <v>16000000</v>
      </c>
    </row>
    <row r="2517" spans="1:18" x14ac:dyDescent="0.25">
      <c r="A2517" s="1" t="s">
        <v>1418</v>
      </c>
      <c r="B2517" s="2">
        <v>35341</v>
      </c>
      <c r="C2517" s="1" t="s">
        <v>32</v>
      </c>
      <c r="D2517" s="1" t="s">
        <v>77</v>
      </c>
      <c r="E2517" s="1" t="s">
        <v>3</v>
      </c>
      <c r="F2517" s="1" t="s">
        <v>4</v>
      </c>
      <c r="G2517" s="1" t="s">
        <v>132</v>
      </c>
      <c r="H2517" s="1" t="s">
        <v>1419</v>
      </c>
      <c r="I2517" s="1" t="s">
        <v>1420</v>
      </c>
      <c r="J2517" s="1">
        <v>844</v>
      </c>
      <c r="K2517" s="1">
        <v>2653</v>
      </c>
      <c r="L2517" s="1">
        <v>8</v>
      </c>
      <c r="M2517" s="1">
        <v>588</v>
      </c>
      <c r="N2517" s="1">
        <v>5.3</v>
      </c>
      <c r="O2517" s="1">
        <v>27</v>
      </c>
      <c r="P2517" s="1">
        <v>81</v>
      </c>
      <c r="Q2517" s="9">
        <v>26906039</v>
      </c>
      <c r="R2517" s="3">
        <v>18000000</v>
      </c>
    </row>
    <row r="2518" spans="1:18" x14ac:dyDescent="0.25">
      <c r="A2518" s="1" t="s">
        <v>4871</v>
      </c>
      <c r="B2518" s="2">
        <v>39622</v>
      </c>
      <c r="C2518" s="1" t="s">
        <v>32</v>
      </c>
      <c r="D2518" s="1" t="s">
        <v>40</v>
      </c>
      <c r="E2518" s="1" t="s">
        <v>3</v>
      </c>
      <c r="F2518" s="1" t="s">
        <v>83</v>
      </c>
      <c r="G2518" s="21"/>
      <c r="H2518" s="1" t="s">
        <v>393</v>
      </c>
      <c r="I2518" s="1" t="s">
        <v>4872</v>
      </c>
      <c r="J2518" s="1">
        <v>844</v>
      </c>
      <c r="K2518" s="1">
        <v>844</v>
      </c>
      <c r="L2518" s="1">
        <v>0</v>
      </c>
      <c r="M2518" s="1">
        <v>28</v>
      </c>
      <c r="N2518" s="1">
        <v>6.5</v>
      </c>
      <c r="O2518" s="1">
        <v>9</v>
      </c>
      <c r="P2518" s="1">
        <v>42</v>
      </c>
      <c r="Q2518" s="9">
        <v>7518876</v>
      </c>
      <c r="R2518" s="3">
        <v>6000000</v>
      </c>
    </row>
    <row r="2519" spans="1:18" x14ac:dyDescent="0.25">
      <c r="A2519" s="1" t="s">
        <v>4243</v>
      </c>
      <c r="B2519" s="2">
        <v>39048</v>
      </c>
      <c r="C2519" s="1" t="s">
        <v>32</v>
      </c>
      <c r="D2519" s="1" t="s">
        <v>2</v>
      </c>
      <c r="E2519" s="1" t="s">
        <v>3</v>
      </c>
      <c r="F2519" s="1" t="s">
        <v>83</v>
      </c>
      <c r="G2519" s="1" t="s">
        <v>92</v>
      </c>
      <c r="H2519" s="1" t="s">
        <v>393</v>
      </c>
      <c r="I2519" s="1" t="s">
        <v>1240</v>
      </c>
      <c r="J2519" s="1">
        <v>844</v>
      </c>
      <c r="K2519" s="1">
        <v>1899</v>
      </c>
      <c r="L2519" s="1">
        <v>105</v>
      </c>
      <c r="M2519" s="1">
        <v>764</v>
      </c>
      <c r="N2519" s="1">
        <v>4.2</v>
      </c>
      <c r="O2519" s="1">
        <v>159</v>
      </c>
      <c r="P2519" s="1">
        <v>116</v>
      </c>
      <c r="Q2519" s="9">
        <v>5851188</v>
      </c>
      <c r="R2519" s="3">
        <v>70000000</v>
      </c>
    </row>
    <row r="2520" spans="1:18" x14ac:dyDescent="0.25">
      <c r="A2520" s="1" t="s">
        <v>3509</v>
      </c>
      <c r="B2520" s="2">
        <v>37762</v>
      </c>
      <c r="C2520" s="1" t="s">
        <v>1</v>
      </c>
      <c r="D2520" s="1" t="s">
        <v>9</v>
      </c>
      <c r="E2520" s="1" t="s">
        <v>3</v>
      </c>
      <c r="F2520" s="1" t="s">
        <v>338</v>
      </c>
      <c r="G2520" s="1" t="s">
        <v>92</v>
      </c>
      <c r="H2520" s="1" t="s">
        <v>393</v>
      </c>
      <c r="I2520" s="1" t="s">
        <v>184</v>
      </c>
      <c r="J2520" s="1">
        <v>844</v>
      </c>
      <c r="K2520" s="1">
        <v>3286</v>
      </c>
      <c r="L2520" s="1">
        <v>278</v>
      </c>
      <c r="M2520" s="1">
        <v>188</v>
      </c>
      <c r="N2520" s="1">
        <v>6.2</v>
      </c>
      <c r="O2520" s="1">
        <v>54</v>
      </c>
      <c r="P2520" s="1">
        <v>120</v>
      </c>
      <c r="Q2520" s="9">
        <v>763044</v>
      </c>
      <c r="R2520" s="3">
        <v>23000000</v>
      </c>
    </row>
    <row r="2521" spans="1:18" x14ac:dyDescent="0.25">
      <c r="A2521" s="1" t="s">
        <v>2405</v>
      </c>
      <c r="B2521" s="2">
        <v>36868</v>
      </c>
      <c r="C2521" s="1" t="s">
        <v>32</v>
      </c>
      <c r="D2521" s="1" t="s">
        <v>20</v>
      </c>
      <c r="E2521" s="1" t="s">
        <v>3</v>
      </c>
      <c r="F2521" s="1" t="s">
        <v>4</v>
      </c>
      <c r="G2521" s="1" t="s">
        <v>92</v>
      </c>
      <c r="H2521" s="1" t="s">
        <v>2406</v>
      </c>
      <c r="I2521" s="1" t="s">
        <v>2407</v>
      </c>
      <c r="J2521" s="1">
        <v>844</v>
      </c>
      <c r="K2521" s="1">
        <v>2289</v>
      </c>
      <c r="L2521" s="1">
        <v>0</v>
      </c>
      <c r="M2521" s="1">
        <v>24</v>
      </c>
      <c r="N2521" s="1">
        <v>3.6</v>
      </c>
      <c r="O2521" s="1">
        <v>13</v>
      </c>
      <c r="P2521" s="1">
        <v>100</v>
      </c>
      <c r="Q2521" s="9">
        <v>428535</v>
      </c>
      <c r="R2521" s="3">
        <v>1000000</v>
      </c>
    </row>
    <row r="2522" spans="1:18" x14ac:dyDescent="0.25">
      <c r="A2522" s="1" t="s">
        <v>2271</v>
      </c>
      <c r="B2522" s="2">
        <v>36567</v>
      </c>
      <c r="C2522" s="1" t="s">
        <v>32</v>
      </c>
      <c r="D2522" s="1" t="s">
        <v>9</v>
      </c>
      <c r="E2522" s="1" t="s">
        <v>3</v>
      </c>
      <c r="F2522" s="1" t="s">
        <v>83</v>
      </c>
      <c r="G2522" s="21"/>
      <c r="H2522" s="1" t="s">
        <v>393</v>
      </c>
      <c r="I2522" s="1" t="s">
        <v>2272</v>
      </c>
      <c r="J2522" s="1">
        <v>844</v>
      </c>
      <c r="K2522" s="1">
        <v>846</v>
      </c>
      <c r="L2522" s="1">
        <v>19</v>
      </c>
      <c r="M2522" s="1">
        <v>260</v>
      </c>
      <c r="N2522" s="1">
        <v>7.3</v>
      </c>
      <c r="O2522" s="1">
        <v>28</v>
      </c>
      <c r="P2522" s="1">
        <v>106</v>
      </c>
      <c r="Q2522" s="9">
        <v>64148</v>
      </c>
      <c r="R2522" s="3">
        <v>6500000</v>
      </c>
    </row>
    <row r="2523" spans="1:18" x14ac:dyDescent="0.25">
      <c r="A2523" s="1" t="s">
        <v>4195</v>
      </c>
      <c r="B2523" s="2">
        <v>38616</v>
      </c>
      <c r="C2523" s="1" t="s">
        <v>32</v>
      </c>
      <c r="D2523" s="1" t="s">
        <v>77</v>
      </c>
      <c r="E2523" s="1" t="s">
        <v>3</v>
      </c>
      <c r="F2523" s="1" t="s">
        <v>4</v>
      </c>
      <c r="G2523" s="1" t="s">
        <v>132</v>
      </c>
      <c r="H2523" s="1" t="s">
        <v>2406</v>
      </c>
      <c r="I2523" s="1" t="s">
        <v>4196</v>
      </c>
      <c r="J2523" s="1">
        <v>843</v>
      </c>
      <c r="K2523" s="1">
        <v>2165</v>
      </c>
      <c r="L2523" s="1">
        <v>32</v>
      </c>
      <c r="M2523" s="1">
        <v>206</v>
      </c>
      <c r="N2523" s="1">
        <v>4.0999999999999996</v>
      </c>
      <c r="O2523" s="1">
        <v>31</v>
      </c>
      <c r="P2523" s="1">
        <v>95</v>
      </c>
      <c r="Q2523" s="9">
        <v>5654777</v>
      </c>
      <c r="R2523" s="3">
        <v>25000000</v>
      </c>
    </row>
    <row r="2524" spans="1:18" x14ac:dyDescent="0.25">
      <c r="A2524" s="1" t="s">
        <v>5363</v>
      </c>
      <c r="B2524" s="2">
        <v>40172</v>
      </c>
      <c r="C2524" s="1" t="s">
        <v>32</v>
      </c>
      <c r="D2524" s="1" t="s">
        <v>77</v>
      </c>
      <c r="E2524" s="1" t="s">
        <v>3</v>
      </c>
      <c r="F2524" s="1" t="s">
        <v>338</v>
      </c>
      <c r="G2524" s="1" t="s">
        <v>132</v>
      </c>
      <c r="H2524" s="1" t="s">
        <v>5364</v>
      </c>
      <c r="I2524" s="1" t="s">
        <v>2460</v>
      </c>
      <c r="J2524" s="1">
        <v>841</v>
      </c>
      <c r="K2524" s="1">
        <v>1385</v>
      </c>
      <c r="L2524" s="1">
        <v>43</v>
      </c>
      <c r="M2524" s="1">
        <v>0</v>
      </c>
      <c r="N2524" s="1">
        <v>3.7</v>
      </c>
      <c r="O2524" s="1">
        <v>103</v>
      </c>
      <c r="P2524" s="1">
        <v>96</v>
      </c>
      <c r="Q2524" s="9">
        <v>8742261</v>
      </c>
      <c r="R2524" s="3">
        <v>18000000</v>
      </c>
    </row>
    <row r="2525" spans="1:18" x14ac:dyDescent="0.25">
      <c r="A2525" s="1" t="s">
        <v>6676</v>
      </c>
      <c r="B2525" s="2">
        <v>41874</v>
      </c>
      <c r="C2525" s="1" t="s">
        <v>32</v>
      </c>
      <c r="D2525" s="1" t="s">
        <v>20</v>
      </c>
      <c r="E2525" s="1" t="s">
        <v>3</v>
      </c>
      <c r="F2525" s="1" t="s">
        <v>4</v>
      </c>
      <c r="G2525" s="1" t="s">
        <v>92</v>
      </c>
      <c r="H2525" s="1" t="s">
        <v>5535</v>
      </c>
      <c r="I2525" s="1" t="s">
        <v>2849</v>
      </c>
      <c r="J2525" s="1">
        <v>839</v>
      </c>
      <c r="K2525" s="1">
        <v>3627</v>
      </c>
      <c r="L2525" s="1">
        <v>42</v>
      </c>
      <c r="M2525" s="1">
        <v>14000</v>
      </c>
      <c r="N2525" s="1">
        <v>6.5</v>
      </c>
      <c r="O2525" s="1">
        <v>129</v>
      </c>
      <c r="P2525" s="1">
        <v>104</v>
      </c>
      <c r="Q2525" s="9">
        <v>82389560</v>
      </c>
      <c r="R2525" s="3">
        <v>17000000</v>
      </c>
    </row>
    <row r="2526" spans="1:18" x14ac:dyDescent="0.25">
      <c r="A2526" s="1" t="s">
        <v>5534</v>
      </c>
      <c r="B2526" s="2">
        <v>40319</v>
      </c>
      <c r="C2526" s="1" t="s">
        <v>32</v>
      </c>
      <c r="D2526" s="1" t="s">
        <v>20</v>
      </c>
      <c r="E2526" s="1" t="s">
        <v>3</v>
      </c>
      <c r="F2526" s="1" t="s">
        <v>4</v>
      </c>
      <c r="G2526" s="1" t="s">
        <v>92</v>
      </c>
      <c r="H2526" s="1" t="s">
        <v>5535</v>
      </c>
      <c r="I2526" s="1" t="s">
        <v>5536</v>
      </c>
      <c r="J2526" s="1">
        <v>839</v>
      </c>
      <c r="K2526" s="1">
        <v>2961</v>
      </c>
      <c r="L2526" s="1">
        <v>8</v>
      </c>
      <c r="M2526" s="1">
        <v>0</v>
      </c>
      <c r="N2526" s="1">
        <v>6.3</v>
      </c>
      <c r="O2526" s="1">
        <v>167</v>
      </c>
      <c r="P2526" s="1">
        <v>102</v>
      </c>
      <c r="Q2526" s="9">
        <v>17797316</v>
      </c>
      <c r="R2526" s="3">
        <v>32000000</v>
      </c>
    </row>
    <row r="2527" spans="1:18" x14ac:dyDescent="0.25">
      <c r="A2527" s="1" t="s">
        <v>6704</v>
      </c>
      <c r="B2527" s="2">
        <v>41697</v>
      </c>
      <c r="C2527" s="1" t="s">
        <v>32</v>
      </c>
      <c r="D2527" s="1" t="s">
        <v>33</v>
      </c>
      <c r="E2527" s="1" t="s">
        <v>3</v>
      </c>
      <c r="F2527" s="1" t="s">
        <v>83</v>
      </c>
      <c r="G2527" s="1" t="s">
        <v>84</v>
      </c>
      <c r="H2527" s="1" t="s">
        <v>2297</v>
      </c>
      <c r="I2527" s="1" t="s">
        <v>6705</v>
      </c>
      <c r="J2527" s="1">
        <v>838</v>
      </c>
      <c r="K2527" s="1">
        <v>3697</v>
      </c>
      <c r="L2527" s="1">
        <v>17</v>
      </c>
      <c r="M2527" s="1">
        <v>30000</v>
      </c>
      <c r="N2527" s="1">
        <v>7.2</v>
      </c>
      <c r="O2527" s="1">
        <v>224</v>
      </c>
      <c r="P2527" s="1">
        <v>95</v>
      </c>
      <c r="Q2527" s="9">
        <v>76137505</v>
      </c>
      <c r="R2527" s="3">
        <v>55000000</v>
      </c>
    </row>
    <row r="2528" spans="1:18" x14ac:dyDescent="0.25">
      <c r="A2528" s="1" t="s">
        <v>3256</v>
      </c>
      <c r="B2528" s="2">
        <v>37553</v>
      </c>
      <c r="C2528" s="1" t="s">
        <v>32</v>
      </c>
      <c r="D2528" s="1" t="s">
        <v>9</v>
      </c>
      <c r="E2528" s="1" t="s">
        <v>3</v>
      </c>
      <c r="F2528" s="1" t="s">
        <v>4</v>
      </c>
      <c r="G2528" s="1" t="s">
        <v>92</v>
      </c>
      <c r="H2528" s="1" t="s">
        <v>3257</v>
      </c>
      <c r="I2528" s="1" t="s">
        <v>398</v>
      </c>
      <c r="J2528" s="1">
        <v>838</v>
      </c>
      <c r="K2528" s="1">
        <v>2583</v>
      </c>
      <c r="L2528" s="1">
        <v>213</v>
      </c>
      <c r="M2528" s="1">
        <v>0</v>
      </c>
      <c r="N2528" s="1">
        <v>6.7</v>
      </c>
      <c r="O2528" s="1">
        <v>152</v>
      </c>
      <c r="P2528" s="1">
        <v>124</v>
      </c>
      <c r="Q2528" s="9">
        <v>52752475</v>
      </c>
      <c r="R2528" s="3">
        <v>50000000</v>
      </c>
    </row>
    <row r="2529" spans="1:18" x14ac:dyDescent="0.25">
      <c r="A2529" s="1" t="s">
        <v>6829</v>
      </c>
      <c r="B2529" s="2">
        <v>42164</v>
      </c>
      <c r="C2529" s="1" t="s">
        <v>32</v>
      </c>
      <c r="D2529" s="1" t="s">
        <v>9</v>
      </c>
      <c r="E2529" s="1" t="s">
        <v>3</v>
      </c>
      <c r="F2529" s="1" t="s">
        <v>83</v>
      </c>
      <c r="G2529" s="1" t="s">
        <v>132</v>
      </c>
      <c r="H2529" s="1" t="s">
        <v>2297</v>
      </c>
      <c r="I2529" s="1" t="s">
        <v>6830</v>
      </c>
      <c r="J2529" s="1">
        <v>838</v>
      </c>
      <c r="K2529" s="1">
        <v>995</v>
      </c>
      <c r="L2529" s="1">
        <v>34</v>
      </c>
      <c r="M2529" s="1">
        <v>36000</v>
      </c>
      <c r="N2529" s="1">
        <v>7.5</v>
      </c>
      <c r="O2529" s="1">
        <v>351</v>
      </c>
      <c r="P2529" s="1">
        <v>111</v>
      </c>
      <c r="Q2529" s="9">
        <v>38317535</v>
      </c>
      <c r="R2529" s="3">
        <v>11000000</v>
      </c>
    </row>
    <row r="2530" spans="1:18" x14ac:dyDescent="0.25">
      <c r="A2530" s="1" t="s">
        <v>1432</v>
      </c>
      <c r="B2530" s="2">
        <v>35130</v>
      </c>
      <c r="C2530" s="1" t="s">
        <v>32</v>
      </c>
      <c r="D2530" s="1" t="s">
        <v>9</v>
      </c>
      <c r="E2530" s="1" t="s">
        <v>3</v>
      </c>
      <c r="F2530" s="1" t="s">
        <v>4</v>
      </c>
      <c r="G2530" s="1" t="s">
        <v>92</v>
      </c>
      <c r="H2530" s="1" t="s">
        <v>1433</v>
      </c>
      <c r="I2530" s="1" t="s">
        <v>1434</v>
      </c>
      <c r="J2530" s="1">
        <v>838</v>
      </c>
      <c r="K2530" s="1">
        <v>1812</v>
      </c>
      <c r="L2530" s="1">
        <v>26</v>
      </c>
      <c r="M2530" s="1">
        <v>6000</v>
      </c>
      <c r="N2530" s="1">
        <v>6.2</v>
      </c>
      <c r="O2530" s="1">
        <v>93</v>
      </c>
      <c r="P2530" s="1">
        <v>101</v>
      </c>
      <c r="Q2530" s="9">
        <v>24881000</v>
      </c>
      <c r="R2530" s="3">
        <v>15000000</v>
      </c>
    </row>
    <row r="2531" spans="1:18" x14ac:dyDescent="0.25">
      <c r="A2531" s="1" t="s">
        <v>2296</v>
      </c>
      <c r="B2531" s="2">
        <v>36779</v>
      </c>
      <c r="C2531" s="1" t="s">
        <v>32</v>
      </c>
      <c r="D2531" s="1" t="s">
        <v>9</v>
      </c>
      <c r="E2531" s="1" t="s">
        <v>3</v>
      </c>
      <c r="F2531" s="1" t="s">
        <v>83</v>
      </c>
      <c r="G2531" s="1" t="s">
        <v>92</v>
      </c>
      <c r="H2531" s="1" t="s">
        <v>2297</v>
      </c>
      <c r="I2531" s="1" t="s">
        <v>2298</v>
      </c>
      <c r="J2531" s="1">
        <v>838</v>
      </c>
      <c r="K2531" s="1">
        <v>1122</v>
      </c>
      <c r="L2531" s="1">
        <v>335</v>
      </c>
      <c r="M2531" s="1">
        <v>0</v>
      </c>
      <c r="N2531" s="1">
        <v>7.7</v>
      </c>
      <c r="O2531" s="1">
        <v>151</v>
      </c>
      <c r="P2531" s="1">
        <v>110</v>
      </c>
      <c r="Q2531" s="9">
        <v>21994911</v>
      </c>
      <c r="R2531" s="3">
        <v>5000000</v>
      </c>
    </row>
    <row r="2532" spans="1:18" x14ac:dyDescent="0.25">
      <c r="A2532" s="1" t="s">
        <v>4235</v>
      </c>
      <c r="B2532" s="2">
        <v>38740</v>
      </c>
      <c r="C2532" s="1" t="s">
        <v>32</v>
      </c>
      <c r="D2532" s="1" t="s">
        <v>20</v>
      </c>
      <c r="E2532" s="1" t="s">
        <v>3</v>
      </c>
      <c r="F2532" s="1" t="s">
        <v>4</v>
      </c>
      <c r="G2532" s="1" t="s">
        <v>84</v>
      </c>
      <c r="H2532" s="1" t="s">
        <v>4236</v>
      </c>
      <c r="I2532" s="1" t="s">
        <v>4237</v>
      </c>
      <c r="J2532" s="1">
        <v>836</v>
      </c>
      <c r="K2532" s="1">
        <v>3963</v>
      </c>
      <c r="L2532" s="1">
        <v>20</v>
      </c>
      <c r="M2532" s="1">
        <v>0</v>
      </c>
      <c r="N2532" s="1">
        <v>5.3</v>
      </c>
      <c r="O2532" s="1">
        <v>66</v>
      </c>
      <c r="P2532" s="1">
        <v>104</v>
      </c>
      <c r="Q2532" s="9">
        <v>18595716</v>
      </c>
      <c r="R2532" s="3">
        <v>12000000</v>
      </c>
    </row>
    <row r="2533" spans="1:18" x14ac:dyDescent="0.25">
      <c r="A2533" s="1" t="s">
        <v>3385</v>
      </c>
      <c r="B2533" s="2">
        <v>37966</v>
      </c>
      <c r="C2533" s="1" t="s">
        <v>32</v>
      </c>
      <c r="D2533" s="1" t="s">
        <v>20</v>
      </c>
      <c r="E2533" s="1" t="s">
        <v>3</v>
      </c>
      <c r="F2533" s="1" t="s">
        <v>4</v>
      </c>
      <c r="G2533" s="1" t="s">
        <v>92</v>
      </c>
      <c r="H2533" s="1" t="s">
        <v>3386</v>
      </c>
      <c r="I2533" s="1" t="s">
        <v>673</v>
      </c>
      <c r="J2533" s="1">
        <v>836</v>
      </c>
      <c r="K2533" s="1">
        <v>2467</v>
      </c>
      <c r="L2533" s="1">
        <v>121</v>
      </c>
      <c r="M2533" s="1">
        <v>241</v>
      </c>
      <c r="N2533" s="1">
        <v>2.8</v>
      </c>
      <c r="O2533" s="1">
        <v>28</v>
      </c>
      <c r="P2533" s="1">
        <v>80</v>
      </c>
      <c r="Q2533" s="9">
        <v>1646664</v>
      </c>
      <c r="R2533" s="3">
        <v>20000000</v>
      </c>
    </row>
    <row r="2534" spans="1:18" x14ac:dyDescent="0.25">
      <c r="A2534" s="1" t="s">
        <v>5282</v>
      </c>
      <c r="B2534" s="2">
        <v>40096</v>
      </c>
      <c r="C2534" s="1" t="s">
        <v>32</v>
      </c>
      <c r="D2534" s="1" t="s">
        <v>77</v>
      </c>
      <c r="E2534" s="1" t="s">
        <v>3</v>
      </c>
      <c r="F2534" s="1" t="s">
        <v>4</v>
      </c>
      <c r="G2534" s="1" t="s">
        <v>84</v>
      </c>
      <c r="H2534" s="1" t="s">
        <v>4345</v>
      </c>
      <c r="I2534" s="1" t="s">
        <v>4346</v>
      </c>
      <c r="J2534" s="1">
        <v>835</v>
      </c>
      <c r="K2534" s="1">
        <v>1258</v>
      </c>
      <c r="L2534" s="1">
        <v>107</v>
      </c>
      <c r="M2534" s="1">
        <v>0</v>
      </c>
      <c r="N2534" s="1">
        <v>7</v>
      </c>
      <c r="O2534" s="1">
        <v>188</v>
      </c>
      <c r="P2534" s="1">
        <v>94</v>
      </c>
      <c r="Q2534" s="9">
        <v>196573705</v>
      </c>
      <c r="R2534" s="3">
        <v>90000000</v>
      </c>
    </row>
    <row r="2535" spans="1:18" x14ac:dyDescent="0.25">
      <c r="A2535" s="1" t="s">
        <v>4344</v>
      </c>
      <c r="B2535" s="2">
        <v>39080</v>
      </c>
      <c r="C2535" s="1" t="s">
        <v>32</v>
      </c>
      <c r="D2535" s="1" t="s">
        <v>77</v>
      </c>
      <c r="E2535" s="1" t="s">
        <v>3</v>
      </c>
      <c r="F2535" s="1" t="s">
        <v>4</v>
      </c>
      <c r="G2535" s="1" t="s">
        <v>84</v>
      </c>
      <c r="H2535" s="1" t="s">
        <v>4345</v>
      </c>
      <c r="I2535" s="1" t="s">
        <v>4346</v>
      </c>
      <c r="J2535" s="1">
        <v>835</v>
      </c>
      <c r="K2535" s="1">
        <v>1815</v>
      </c>
      <c r="L2535" s="1">
        <v>107</v>
      </c>
      <c r="M2535" s="1">
        <v>0</v>
      </c>
      <c r="N2535" s="1">
        <v>6.9</v>
      </c>
      <c r="O2535" s="1">
        <v>164</v>
      </c>
      <c r="P2535" s="1">
        <v>115</v>
      </c>
      <c r="Q2535" s="9">
        <v>195329763</v>
      </c>
      <c r="R2535" s="3">
        <v>80000000</v>
      </c>
    </row>
    <row r="2536" spans="1:18" x14ac:dyDescent="0.25">
      <c r="A2536" s="1" t="s">
        <v>6645</v>
      </c>
      <c r="B2536" s="2">
        <v>41836</v>
      </c>
      <c r="C2536" s="1" t="s">
        <v>32</v>
      </c>
      <c r="D2536" s="1" t="s">
        <v>2</v>
      </c>
      <c r="E2536" s="1" t="s">
        <v>3</v>
      </c>
      <c r="F2536" s="1" t="s">
        <v>4</v>
      </c>
      <c r="G2536" s="1" t="s">
        <v>92</v>
      </c>
      <c r="H2536" s="1" t="s">
        <v>3158</v>
      </c>
      <c r="I2536" s="1" t="s">
        <v>890</v>
      </c>
      <c r="J2536" s="1">
        <v>835</v>
      </c>
      <c r="K2536" s="1">
        <v>4348</v>
      </c>
      <c r="L2536" s="1">
        <v>21000</v>
      </c>
      <c r="M2536" s="1">
        <v>146000</v>
      </c>
      <c r="N2536" s="1">
        <v>8.1</v>
      </c>
      <c r="O2536" s="1">
        <v>568</v>
      </c>
      <c r="P2536" s="1">
        <v>149</v>
      </c>
      <c r="Q2536" s="9">
        <v>167735396</v>
      </c>
      <c r="R2536" s="3">
        <v>61000000</v>
      </c>
    </row>
    <row r="2537" spans="1:18" x14ac:dyDescent="0.25">
      <c r="A2537" s="1" t="s">
        <v>3267</v>
      </c>
      <c r="B2537" s="2">
        <v>37443</v>
      </c>
      <c r="C2537" s="1" t="s">
        <v>32</v>
      </c>
      <c r="D2537" s="1" t="s">
        <v>9</v>
      </c>
      <c r="E2537" s="1" t="s">
        <v>3</v>
      </c>
      <c r="F2537" s="1" t="s">
        <v>4</v>
      </c>
      <c r="G2537" s="1" t="s">
        <v>132</v>
      </c>
      <c r="H2537" s="1" t="s">
        <v>3158</v>
      </c>
      <c r="I2537" s="1" t="s">
        <v>3268</v>
      </c>
      <c r="J2537" s="1">
        <v>835</v>
      </c>
      <c r="K2537" s="1">
        <v>2572</v>
      </c>
      <c r="L2537" s="1">
        <v>7</v>
      </c>
      <c r="M2537" s="1">
        <v>0</v>
      </c>
      <c r="N2537" s="1">
        <v>7.2</v>
      </c>
      <c r="O2537" s="1">
        <v>103</v>
      </c>
      <c r="P2537" s="1">
        <v>109</v>
      </c>
      <c r="Q2537" s="9">
        <v>16346122</v>
      </c>
      <c r="R2537" s="3">
        <v>16000000</v>
      </c>
    </row>
    <row r="2538" spans="1:18" x14ac:dyDescent="0.25">
      <c r="A2538" s="1" t="s">
        <v>3157</v>
      </c>
      <c r="B2538" s="2">
        <v>37527</v>
      </c>
      <c r="C2538" s="1" t="s">
        <v>32</v>
      </c>
      <c r="D2538" s="1" t="s">
        <v>20</v>
      </c>
      <c r="E2538" s="1" t="s">
        <v>3</v>
      </c>
      <c r="F2538" s="1" t="s">
        <v>4</v>
      </c>
      <c r="G2538" s="1" t="s">
        <v>92</v>
      </c>
      <c r="H2538" s="1" t="s">
        <v>3158</v>
      </c>
      <c r="I2538" s="1" t="s">
        <v>3159</v>
      </c>
      <c r="J2538" s="1">
        <v>835</v>
      </c>
      <c r="K2538" s="1">
        <v>2110</v>
      </c>
      <c r="L2538" s="1">
        <v>68</v>
      </c>
      <c r="M2538" s="1">
        <v>3000</v>
      </c>
      <c r="N2538" s="1">
        <v>6.8</v>
      </c>
      <c r="O2538" s="1">
        <v>92</v>
      </c>
      <c r="P2538" s="1">
        <v>106</v>
      </c>
      <c r="Q2538" s="9">
        <v>410241</v>
      </c>
      <c r="R2538" s="3">
        <v>2000000</v>
      </c>
    </row>
    <row r="2539" spans="1:18" x14ac:dyDescent="0.25">
      <c r="A2539" s="1" t="s">
        <v>3420</v>
      </c>
      <c r="B2539" s="2">
        <v>37665</v>
      </c>
      <c r="C2539" s="1" t="s">
        <v>32</v>
      </c>
      <c r="D2539" s="1" t="s">
        <v>77</v>
      </c>
      <c r="E2539" s="1" t="s">
        <v>3</v>
      </c>
      <c r="F2539" s="1" t="s">
        <v>4</v>
      </c>
      <c r="G2539" s="1" t="s">
        <v>132</v>
      </c>
      <c r="H2539" s="1" t="s">
        <v>2107</v>
      </c>
      <c r="I2539" s="1" t="s">
        <v>1318</v>
      </c>
      <c r="J2539" s="1">
        <v>834</v>
      </c>
      <c r="K2539" s="1">
        <v>3637</v>
      </c>
      <c r="L2539" s="1">
        <v>610</v>
      </c>
      <c r="M2539" s="1">
        <v>0</v>
      </c>
      <c r="N2539" s="1">
        <v>6.3</v>
      </c>
      <c r="O2539" s="1">
        <v>196</v>
      </c>
      <c r="P2539" s="1">
        <v>119</v>
      </c>
      <c r="Q2539" s="9">
        <v>53789313</v>
      </c>
      <c r="R2539" s="3">
        <v>60000000</v>
      </c>
    </row>
    <row r="2540" spans="1:18" x14ac:dyDescent="0.25">
      <c r="A2540" s="1" t="s">
        <v>5138</v>
      </c>
      <c r="B2540" s="2">
        <v>39489</v>
      </c>
      <c r="C2540" s="1" t="s">
        <v>32</v>
      </c>
      <c r="D2540" s="1" t="s">
        <v>20</v>
      </c>
      <c r="E2540" s="1" t="s">
        <v>3</v>
      </c>
      <c r="F2540" s="1" t="s">
        <v>4</v>
      </c>
      <c r="G2540" s="1" t="s">
        <v>132</v>
      </c>
      <c r="H2540" s="1" t="s">
        <v>2107</v>
      </c>
      <c r="I2540" s="1" t="s">
        <v>5139</v>
      </c>
      <c r="J2540" s="1">
        <v>834</v>
      </c>
      <c r="K2540" s="1">
        <v>4091</v>
      </c>
      <c r="L2540" s="1">
        <v>18</v>
      </c>
      <c r="M2540" s="1">
        <v>140</v>
      </c>
      <c r="N2540" s="1">
        <v>3.1</v>
      </c>
      <c r="O2540" s="1">
        <v>35</v>
      </c>
      <c r="P2540" s="1">
        <v>97</v>
      </c>
      <c r="Q2540" s="9">
        <v>4131640</v>
      </c>
      <c r="R2540" s="3">
        <v>7500000</v>
      </c>
    </row>
    <row r="2541" spans="1:18" x14ac:dyDescent="0.25">
      <c r="A2541" s="1" t="s">
        <v>2106</v>
      </c>
      <c r="B2541" s="2">
        <v>36405</v>
      </c>
      <c r="C2541" s="1" t="s">
        <v>32</v>
      </c>
      <c r="D2541" s="1" t="s">
        <v>20</v>
      </c>
      <c r="E2541" s="1" t="s">
        <v>3</v>
      </c>
      <c r="F2541" s="1" t="s">
        <v>4</v>
      </c>
      <c r="G2541" s="1" t="s">
        <v>92</v>
      </c>
      <c r="H2541" s="1" t="s">
        <v>2107</v>
      </c>
      <c r="I2541" s="1" t="s">
        <v>2108</v>
      </c>
      <c r="J2541" s="1">
        <v>834</v>
      </c>
      <c r="K2541" s="1">
        <v>2662</v>
      </c>
      <c r="L2541" s="1">
        <v>24</v>
      </c>
      <c r="M2541" s="1">
        <v>309</v>
      </c>
      <c r="N2541" s="1">
        <v>5.8</v>
      </c>
      <c r="O2541" s="1">
        <v>45</v>
      </c>
      <c r="P2541" s="1">
        <v>94</v>
      </c>
      <c r="Q2541" s="9">
        <v>2800000</v>
      </c>
      <c r="R2541" s="3">
        <v>4000000</v>
      </c>
    </row>
    <row r="2542" spans="1:18" x14ac:dyDescent="0.25">
      <c r="A2542" s="1" t="s">
        <v>6740</v>
      </c>
      <c r="B2542" s="2">
        <v>41816</v>
      </c>
      <c r="C2542" s="1" t="s">
        <v>32</v>
      </c>
      <c r="D2542" s="1" t="s">
        <v>77</v>
      </c>
      <c r="E2542" s="1" t="s">
        <v>3</v>
      </c>
      <c r="F2542" s="1" t="s">
        <v>4</v>
      </c>
      <c r="G2542" s="1" t="s">
        <v>132</v>
      </c>
      <c r="H2542" s="1" t="s">
        <v>2751</v>
      </c>
      <c r="I2542" s="1" t="s">
        <v>3305</v>
      </c>
      <c r="J2542" s="1">
        <v>833</v>
      </c>
      <c r="K2542" s="1">
        <v>2690</v>
      </c>
      <c r="L2542" s="1">
        <v>473</v>
      </c>
      <c r="M2542" s="1">
        <v>62000</v>
      </c>
      <c r="N2542" s="1">
        <v>5.9</v>
      </c>
      <c r="O2542" s="1">
        <v>348</v>
      </c>
      <c r="P2542" s="1">
        <v>101</v>
      </c>
      <c r="Q2542" s="9">
        <v>190871240</v>
      </c>
      <c r="R2542" s="3">
        <v>125000000</v>
      </c>
    </row>
    <row r="2543" spans="1:18" x14ac:dyDescent="0.25">
      <c r="A2543" s="1" t="s">
        <v>5783</v>
      </c>
      <c r="B2543" s="2">
        <v>40579</v>
      </c>
      <c r="C2543" s="1" t="s">
        <v>32</v>
      </c>
      <c r="D2543" s="1" t="s">
        <v>77</v>
      </c>
      <c r="E2543" s="1" t="s">
        <v>3</v>
      </c>
      <c r="F2543" s="1" t="s">
        <v>4</v>
      </c>
      <c r="G2543" s="1" t="s">
        <v>132</v>
      </c>
      <c r="H2543" s="1" t="s">
        <v>2751</v>
      </c>
      <c r="I2543" s="1" t="s">
        <v>3305</v>
      </c>
      <c r="J2543" s="1">
        <v>833</v>
      </c>
      <c r="K2543" s="1">
        <v>4001</v>
      </c>
      <c r="L2543" s="1">
        <v>473</v>
      </c>
      <c r="M2543" s="1">
        <v>25000</v>
      </c>
      <c r="N2543" s="1">
        <v>5.8</v>
      </c>
      <c r="O2543" s="1">
        <v>355</v>
      </c>
      <c r="P2543" s="1">
        <v>116</v>
      </c>
      <c r="Q2543" s="9">
        <v>83552429</v>
      </c>
      <c r="R2543" s="3">
        <v>70000000</v>
      </c>
    </row>
    <row r="2544" spans="1:18" x14ac:dyDescent="0.25">
      <c r="A2544" s="1" t="s">
        <v>2386</v>
      </c>
      <c r="B2544" s="2">
        <v>36814</v>
      </c>
      <c r="C2544" s="1" t="s">
        <v>32</v>
      </c>
      <c r="D2544" s="1" t="s">
        <v>77</v>
      </c>
      <c r="E2544" s="1" t="s">
        <v>3</v>
      </c>
      <c r="F2544" s="1" t="s">
        <v>4</v>
      </c>
      <c r="G2544" s="1" t="s">
        <v>92</v>
      </c>
      <c r="H2544" s="1" t="s">
        <v>2387</v>
      </c>
      <c r="I2544" s="1" t="s">
        <v>817</v>
      </c>
      <c r="J2544" s="1">
        <v>833</v>
      </c>
      <c r="K2544" s="1">
        <v>2356</v>
      </c>
      <c r="L2544" s="1">
        <v>719</v>
      </c>
      <c r="M2544" s="1">
        <v>0</v>
      </c>
      <c r="N2544" s="1">
        <v>5.7</v>
      </c>
      <c r="O2544" s="1">
        <v>180</v>
      </c>
      <c r="P2544" s="1">
        <v>119</v>
      </c>
      <c r="Q2544" s="9">
        <v>73209340</v>
      </c>
      <c r="R2544" s="3">
        <v>95000000</v>
      </c>
    </row>
    <row r="2545" spans="1:18" x14ac:dyDescent="0.25">
      <c r="A2545" s="1" t="s">
        <v>5000</v>
      </c>
      <c r="B2545" s="2">
        <v>39642</v>
      </c>
      <c r="C2545" s="1" t="s">
        <v>32</v>
      </c>
      <c r="D2545" s="1" t="s">
        <v>20</v>
      </c>
      <c r="E2545" s="1" t="s">
        <v>3</v>
      </c>
      <c r="F2545" s="1" t="s">
        <v>11</v>
      </c>
      <c r="G2545" s="1" t="s">
        <v>92</v>
      </c>
      <c r="H2545" s="1" t="s">
        <v>4245</v>
      </c>
      <c r="I2545" s="1" t="s">
        <v>4804</v>
      </c>
      <c r="J2545" s="1">
        <v>833</v>
      </c>
      <c r="K2545" s="1">
        <v>3400</v>
      </c>
      <c r="L2545" s="1">
        <v>136</v>
      </c>
      <c r="M2545" s="1">
        <v>0</v>
      </c>
      <c r="N2545" s="1">
        <v>6.9</v>
      </c>
      <c r="O2545" s="1">
        <v>173</v>
      </c>
      <c r="P2545" s="1">
        <v>101</v>
      </c>
      <c r="Q2545" s="9">
        <v>67266300</v>
      </c>
      <c r="R2545" s="3">
        <v>28000000</v>
      </c>
    </row>
    <row r="2546" spans="1:18" x14ac:dyDescent="0.25">
      <c r="A2546" s="1" t="s">
        <v>6586</v>
      </c>
      <c r="B2546" s="2">
        <v>41713</v>
      </c>
      <c r="C2546" s="1" t="s">
        <v>32</v>
      </c>
      <c r="D2546" s="1" t="s">
        <v>20</v>
      </c>
      <c r="E2546" s="1" t="s">
        <v>3</v>
      </c>
      <c r="F2546" s="1" t="s">
        <v>4</v>
      </c>
      <c r="G2546" s="1" t="s">
        <v>92</v>
      </c>
      <c r="H2546" s="1" t="s">
        <v>4245</v>
      </c>
      <c r="I2546" s="1" t="s">
        <v>5544</v>
      </c>
      <c r="J2546" s="1">
        <v>833</v>
      </c>
      <c r="K2546" s="1">
        <v>2800</v>
      </c>
      <c r="L2546" s="1">
        <v>38</v>
      </c>
      <c r="M2546" s="1">
        <v>0</v>
      </c>
      <c r="N2546" s="1">
        <v>6.1</v>
      </c>
      <c r="O2546" s="1">
        <v>90</v>
      </c>
      <c r="P2546" s="1">
        <v>100</v>
      </c>
      <c r="Q2546" s="9">
        <v>48637684</v>
      </c>
      <c r="R2546" s="3">
        <v>12500000</v>
      </c>
    </row>
    <row r="2547" spans="1:18" x14ac:dyDescent="0.25">
      <c r="A2547" s="1" t="s">
        <v>3382</v>
      </c>
      <c r="B2547" s="2">
        <v>37919</v>
      </c>
      <c r="C2547" s="1" t="s">
        <v>32</v>
      </c>
      <c r="D2547" s="1" t="s">
        <v>20</v>
      </c>
      <c r="E2547" s="1" t="s">
        <v>3</v>
      </c>
      <c r="F2547" s="1" t="s">
        <v>4</v>
      </c>
      <c r="G2547" s="1" t="s">
        <v>132</v>
      </c>
      <c r="H2547" s="1" t="s">
        <v>2387</v>
      </c>
      <c r="I2547" s="1" t="s">
        <v>2817</v>
      </c>
      <c r="J2547" s="1">
        <v>833</v>
      </c>
      <c r="K2547" s="1">
        <v>4435</v>
      </c>
      <c r="L2547" s="1">
        <v>14</v>
      </c>
      <c r="M2547" s="1">
        <v>0</v>
      </c>
      <c r="N2547" s="1">
        <v>5.0999999999999996</v>
      </c>
      <c r="O2547" s="1">
        <v>37</v>
      </c>
      <c r="P2547" s="1">
        <v>86</v>
      </c>
      <c r="Q2547" s="9">
        <v>34308901</v>
      </c>
      <c r="R2547" s="3">
        <v>16000000</v>
      </c>
    </row>
    <row r="2548" spans="1:18" x14ac:dyDescent="0.25">
      <c r="A2548" s="1" t="s">
        <v>2750</v>
      </c>
      <c r="B2548" s="2">
        <v>37142</v>
      </c>
      <c r="C2548" s="1" t="s">
        <v>32</v>
      </c>
      <c r="D2548" s="1" t="s">
        <v>20</v>
      </c>
      <c r="E2548" s="1" t="s">
        <v>3</v>
      </c>
      <c r="F2548" s="1" t="s">
        <v>4</v>
      </c>
      <c r="G2548" s="1" t="s">
        <v>84</v>
      </c>
      <c r="H2548" s="1" t="s">
        <v>2751</v>
      </c>
      <c r="I2548" s="1" t="s">
        <v>2124</v>
      </c>
      <c r="J2548" s="1">
        <v>833</v>
      </c>
      <c r="K2548" s="1">
        <v>4551</v>
      </c>
      <c r="L2548" s="1">
        <v>25</v>
      </c>
      <c r="M2548" s="1">
        <v>371</v>
      </c>
      <c r="N2548" s="1">
        <v>5.3</v>
      </c>
      <c r="O2548" s="1">
        <v>37</v>
      </c>
      <c r="P2548" s="1">
        <v>91</v>
      </c>
      <c r="Q2548" s="9">
        <v>17292381</v>
      </c>
      <c r="R2548" s="3">
        <v>12000000</v>
      </c>
    </row>
    <row r="2549" spans="1:18" x14ac:dyDescent="0.25">
      <c r="A2549" s="1" t="s">
        <v>4244</v>
      </c>
      <c r="B2549" s="2">
        <v>38990</v>
      </c>
      <c r="C2549" s="1" t="s">
        <v>32</v>
      </c>
      <c r="D2549" s="1" t="s">
        <v>20</v>
      </c>
      <c r="E2549" s="1" t="s">
        <v>3</v>
      </c>
      <c r="F2549" s="1" t="s">
        <v>4</v>
      </c>
      <c r="G2549" s="1" t="s">
        <v>92</v>
      </c>
      <c r="H2549" s="1" t="s">
        <v>4245</v>
      </c>
      <c r="I2549" s="1" t="s">
        <v>4246</v>
      </c>
      <c r="J2549" s="1">
        <v>833</v>
      </c>
      <c r="K2549" s="1">
        <v>2753</v>
      </c>
      <c r="L2549" s="1">
        <v>3</v>
      </c>
      <c r="M2549" s="1">
        <v>323</v>
      </c>
      <c r="N2549" s="1">
        <v>6</v>
      </c>
      <c r="O2549" s="1">
        <v>20</v>
      </c>
      <c r="P2549" s="1">
        <v>86</v>
      </c>
      <c r="Q2549" s="9">
        <v>475000</v>
      </c>
      <c r="R2549" s="3">
        <v>2800000</v>
      </c>
    </row>
    <row r="2550" spans="1:18" x14ac:dyDescent="0.25">
      <c r="A2550" s="1" t="s">
        <v>6030</v>
      </c>
      <c r="B2550" s="2">
        <v>40596</v>
      </c>
      <c r="C2550" s="1" t="s">
        <v>32</v>
      </c>
      <c r="D2550" s="1" t="s">
        <v>20</v>
      </c>
      <c r="E2550" s="1" t="s">
        <v>3</v>
      </c>
      <c r="F2550" s="1" t="s">
        <v>4</v>
      </c>
      <c r="G2550" s="1" t="s">
        <v>92</v>
      </c>
      <c r="H2550" s="1" t="s">
        <v>4155</v>
      </c>
      <c r="I2550" s="1" t="s">
        <v>6031</v>
      </c>
      <c r="J2550" s="1">
        <v>830</v>
      </c>
      <c r="K2550" s="1">
        <v>973</v>
      </c>
      <c r="L2550" s="1">
        <v>100</v>
      </c>
      <c r="M2550" s="1">
        <v>3000</v>
      </c>
      <c r="N2550" s="1">
        <v>6.7</v>
      </c>
      <c r="O2550" s="1">
        <v>171</v>
      </c>
      <c r="P2550" s="1">
        <v>90</v>
      </c>
      <c r="Q2550" s="9">
        <v>1573712</v>
      </c>
      <c r="R2550" s="3">
        <v>125000</v>
      </c>
    </row>
    <row r="2551" spans="1:18" x14ac:dyDescent="0.25">
      <c r="A2551" s="1" t="s">
        <v>4154</v>
      </c>
      <c r="B2551" s="2">
        <v>38648</v>
      </c>
      <c r="C2551" s="1" t="s">
        <v>32</v>
      </c>
      <c r="D2551" s="1" t="s">
        <v>20</v>
      </c>
      <c r="E2551" s="1" t="s">
        <v>3</v>
      </c>
      <c r="F2551" s="1" t="s">
        <v>4</v>
      </c>
      <c r="G2551" s="1" t="s">
        <v>92</v>
      </c>
      <c r="H2551" s="1" t="s">
        <v>4155</v>
      </c>
      <c r="I2551" s="1" t="s">
        <v>4156</v>
      </c>
      <c r="J2551" s="1">
        <v>830</v>
      </c>
      <c r="K2551" s="1">
        <v>1064</v>
      </c>
      <c r="L2551" s="1">
        <v>157</v>
      </c>
      <c r="M2551" s="1">
        <v>297</v>
      </c>
      <c r="N2551" s="1">
        <v>6.6</v>
      </c>
      <c r="O2551" s="1">
        <v>51</v>
      </c>
      <c r="P2551" s="1">
        <v>85</v>
      </c>
      <c r="Q2551" s="9">
        <v>192467</v>
      </c>
      <c r="R2551" s="3">
        <v>15000</v>
      </c>
    </row>
    <row r="2552" spans="1:18" x14ac:dyDescent="0.25">
      <c r="A2552" s="1" t="s">
        <v>3582</v>
      </c>
      <c r="B2552" s="2">
        <v>38267</v>
      </c>
      <c r="C2552" s="1" t="s">
        <v>32</v>
      </c>
      <c r="D2552" s="1" t="s">
        <v>9</v>
      </c>
      <c r="E2552" s="1" t="s">
        <v>3</v>
      </c>
      <c r="F2552" s="1" t="s">
        <v>4</v>
      </c>
      <c r="G2552" s="1" t="s">
        <v>92</v>
      </c>
      <c r="H2552" s="1" t="s">
        <v>3583</v>
      </c>
      <c r="I2552" s="1" t="s">
        <v>3584</v>
      </c>
      <c r="J2552" s="1">
        <v>829</v>
      </c>
      <c r="K2552" s="1">
        <v>2295</v>
      </c>
      <c r="L2552" s="1">
        <v>143</v>
      </c>
      <c r="M2552" s="1">
        <v>0</v>
      </c>
      <c r="N2552" s="1">
        <v>6.1</v>
      </c>
      <c r="O2552" s="1">
        <v>167</v>
      </c>
      <c r="P2552" s="1">
        <v>100</v>
      </c>
      <c r="Q2552" s="9">
        <v>5005883</v>
      </c>
      <c r="R2552" s="3">
        <v>20000000</v>
      </c>
    </row>
    <row r="2553" spans="1:18" x14ac:dyDescent="0.25">
      <c r="A2553" s="1" t="s">
        <v>743</v>
      </c>
      <c r="B2553" s="2">
        <v>32757</v>
      </c>
      <c r="C2553" s="1" t="s">
        <v>32</v>
      </c>
      <c r="D2553" s="1" t="s">
        <v>9</v>
      </c>
      <c r="E2553" s="1" t="s">
        <v>3</v>
      </c>
      <c r="F2553" s="1" t="s">
        <v>4</v>
      </c>
      <c r="G2553" s="1" t="s">
        <v>92</v>
      </c>
      <c r="H2553" s="1" t="s">
        <v>744</v>
      </c>
      <c r="I2553" s="1" t="s">
        <v>745</v>
      </c>
      <c r="J2553" s="1">
        <v>828</v>
      </c>
      <c r="K2553" s="1">
        <v>1431</v>
      </c>
      <c r="L2553" s="1">
        <v>0</v>
      </c>
      <c r="M2553" s="1">
        <v>2000</v>
      </c>
      <c r="N2553" s="1">
        <v>7.2</v>
      </c>
      <c r="O2553" s="1">
        <v>58</v>
      </c>
      <c r="P2553" s="1">
        <v>100</v>
      </c>
      <c r="Q2553" s="9">
        <v>24741700</v>
      </c>
      <c r="R2553" s="3">
        <v>1200000</v>
      </c>
    </row>
    <row r="2554" spans="1:18" x14ac:dyDescent="0.25">
      <c r="A2554" s="1" t="s">
        <v>3592</v>
      </c>
      <c r="B2554" s="2">
        <v>38290</v>
      </c>
      <c r="C2554" s="1" t="s">
        <v>32</v>
      </c>
      <c r="D2554" s="1" t="s">
        <v>77</v>
      </c>
      <c r="E2554" s="1" t="s">
        <v>3</v>
      </c>
      <c r="F2554" s="1" t="s">
        <v>4</v>
      </c>
      <c r="G2554" s="1" t="s">
        <v>132</v>
      </c>
      <c r="H2554" s="1" t="s">
        <v>3593</v>
      </c>
      <c r="I2554" s="1" t="s">
        <v>3594</v>
      </c>
      <c r="J2554" s="1">
        <v>827</v>
      </c>
      <c r="K2554" s="1">
        <v>3144</v>
      </c>
      <c r="L2554" s="1">
        <v>26</v>
      </c>
      <c r="M2554" s="1">
        <v>0</v>
      </c>
      <c r="N2554" s="1">
        <v>3.3</v>
      </c>
      <c r="O2554" s="1">
        <v>212</v>
      </c>
      <c r="P2554" s="1">
        <v>87</v>
      </c>
      <c r="Q2554" s="9">
        <v>40198710</v>
      </c>
      <c r="R2554" s="3">
        <v>100000000</v>
      </c>
    </row>
    <row r="2555" spans="1:18" x14ac:dyDescent="0.25">
      <c r="A2555" s="1" t="s">
        <v>5429</v>
      </c>
      <c r="B2555" s="2">
        <v>39979</v>
      </c>
      <c r="C2555" s="1" t="s">
        <v>32</v>
      </c>
      <c r="D2555" s="1" t="s">
        <v>9</v>
      </c>
      <c r="E2555" s="1" t="s">
        <v>900</v>
      </c>
      <c r="F2555" s="1" t="s">
        <v>2427</v>
      </c>
      <c r="G2555" s="1" t="s">
        <v>92</v>
      </c>
      <c r="H2555" s="1" t="s">
        <v>2428</v>
      </c>
      <c r="I2555" s="1" t="s">
        <v>5430</v>
      </c>
      <c r="J2555" s="1">
        <v>827</v>
      </c>
      <c r="K2555" s="1">
        <v>1044</v>
      </c>
      <c r="L2555" s="1">
        <v>195</v>
      </c>
      <c r="M2555" s="1">
        <v>33000</v>
      </c>
      <c r="N2555" s="1">
        <v>8.1999999999999993</v>
      </c>
      <c r="O2555" s="1">
        <v>262</v>
      </c>
      <c r="P2555" s="1">
        <v>129</v>
      </c>
      <c r="Q2555" s="9">
        <v>20167424</v>
      </c>
      <c r="R2555" s="3">
        <v>2000000</v>
      </c>
    </row>
    <row r="2556" spans="1:18" x14ac:dyDescent="0.25">
      <c r="A2556" s="1" t="s">
        <v>2426</v>
      </c>
      <c r="B2556" s="2">
        <v>36828</v>
      </c>
      <c r="C2556" s="1" t="s">
        <v>32</v>
      </c>
      <c r="D2556" s="1" t="s">
        <v>2</v>
      </c>
      <c r="E2556" s="1" t="s">
        <v>900</v>
      </c>
      <c r="F2556" s="1" t="s">
        <v>2427</v>
      </c>
      <c r="G2556" s="1" t="s">
        <v>92</v>
      </c>
      <c r="H2556" s="1" t="s">
        <v>2428</v>
      </c>
      <c r="I2556" s="1" t="s">
        <v>2429</v>
      </c>
      <c r="J2556" s="1">
        <v>827</v>
      </c>
      <c r="K2556" s="1">
        <v>856</v>
      </c>
      <c r="L2556" s="1">
        <v>44</v>
      </c>
      <c r="M2556" s="1">
        <v>0</v>
      </c>
      <c r="N2556" s="1">
        <v>7.9</v>
      </c>
      <c r="O2556" s="1">
        <v>94</v>
      </c>
      <c r="P2556" s="1">
        <v>114</v>
      </c>
      <c r="Q2556" s="9">
        <v>1221261</v>
      </c>
      <c r="R2556" s="3">
        <v>1500000</v>
      </c>
    </row>
    <row r="2557" spans="1:18" x14ac:dyDescent="0.25">
      <c r="A2557" s="1" t="s">
        <v>4353</v>
      </c>
      <c r="B2557" s="2">
        <v>38914</v>
      </c>
      <c r="C2557" s="1" t="s">
        <v>32</v>
      </c>
      <c r="D2557" s="1" t="s">
        <v>20</v>
      </c>
      <c r="E2557" s="1" t="s">
        <v>3</v>
      </c>
      <c r="F2557" s="1" t="s">
        <v>4</v>
      </c>
      <c r="G2557" s="1" t="s">
        <v>92</v>
      </c>
      <c r="H2557" s="1" t="s">
        <v>3593</v>
      </c>
      <c r="I2557" s="1" t="s">
        <v>4354</v>
      </c>
      <c r="J2557" s="1">
        <v>827</v>
      </c>
      <c r="K2557" s="1">
        <v>3574</v>
      </c>
      <c r="L2557" s="1">
        <v>0</v>
      </c>
      <c r="M2557" s="1">
        <v>360</v>
      </c>
      <c r="N2557" s="1">
        <v>6.5</v>
      </c>
      <c r="O2557" s="1">
        <v>30</v>
      </c>
      <c r="P2557" s="1">
        <v>101</v>
      </c>
      <c r="Q2557" s="9">
        <v>220234</v>
      </c>
      <c r="R2557" s="3">
        <v>3500000</v>
      </c>
    </row>
    <row r="2558" spans="1:18" x14ac:dyDescent="0.25">
      <c r="A2558" s="1" t="s">
        <v>814</v>
      </c>
      <c r="B2558" s="2">
        <v>32993</v>
      </c>
      <c r="C2558" s="1" t="s">
        <v>32</v>
      </c>
      <c r="D2558" s="1" t="s">
        <v>77</v>
      </c>
      <c r="E2558" s="1" t="s">
        <v>3</v>
      </c>
      <c r="F2558" s="1" t="s">
        <v>4</v>
      </c>
      <c r="G2558" s="1" t="s">
        <v>84</v>
      </c>
      <c r="H2558" s="1" t="s">
        <v>493</v>
      </c>
      <c r="I2558" s="1" t="s">
        <v>606</v>
      </c>
      <c r="J2558" s="1">
        <v>826</v>
      </c>
      <c r="K2558" s="1">
        <v>2575</v>
      </c>
      <c r="L2558" s="1">
        <v>323</v>
      </c>
      <c r="M2558" s="1">
        <v>0</v>
      </c>
      <c r="N2558" s="1">
        <v>7.6</v>
      </c>
      <c r="O2558" s="1">
        <v>104</v>
      </c>
      <c r="P2558" s="1">
        <v>135</v>
      </c>
      <c r="Q2558" s="9">
        <v>122012643</v>
      </c>
      <c r="R2558" s="3">
        <v>30000000</v>
      </c>
    </row>
    <row r="2559" spans="1:18" x14ac:dyDescent="0.25">
      <c r="A2559" s="1" t="s">
        <v>2294</v>
      </c>
      <c r="B2559" s="2">
        <v>36736</v>
      </c>
      <c r="C2559" s="1" t="s">
        <v>32</v>
      </c>
      <c r="D2559" s="1" t="s">
        <v>77</v>
      </c>
      <c r="E2559" s="1" t="s">
        <v>3</v>
      </c>
      <c r="F2559" s="1" t="s">
        <v>4</v>
      </c>
      <c r="G2559" s="1" t="s">
        <v>132</v>
      </c>
      <c r="H2559" s="1" t="s">
        <v>1200</v>
      </c>
      <c r="I2559" s="1" t="s">
        <v>2295</v>
      </c>
      <c r="J2559" s="1">
        <v>826</v>
      </c>
      <c r="K2559" s="1">
        <v>1790</v>
      </c>
      <c r="L2559" s="1">
        <v>67</v>
      </c>
      <c r="M2559" s="1">
        <v>1000</v>
      </c>
      <c r="N2559" s="1">
        <v>5.0999999999999996</v>
      </c>
      <c r="O2559" s="1">
        <v>100</v>
      </c>
      <c r="P2559" s="1">
        <v>99</v>
      </c>
      <c r="Q2559" s="9">
        <v>117559438</v>
      </c>
      <c r="R2559" s="3">
        <v>30000000</v>
      </c>
    </row>
    <row r="2560" spans="1:18" x14ac:dyDescent="0.25">
      <c r="A2560" s="1" t="s">
        <v>3887</v>
      </c>
      <c r="B2560" s="2">
        <v>38548</v>
      </c>
      <c r="C2560" s="1" t="s">
        <v>32</v>
      </c>
      <c r="D2560" s="1" t="s">
        <v>40</v>
      </c>
      <c r="E2560" s="1" t="s">
        <v>3</v>
      </c>
      <c r="F2560" s="1" t="s">
        <v>4</v>
      </c>
      <c r="G2560" s="1" t="s">
        <v>84</v>
      </c>
      <c r="H2560" s="1" t="s">
        <v>1200</v>
      </c>
      <c r="I2560" s="1" t="s">
        <v>1124</v>
      </c>
      <c r="J2560" s="1">
        <v>826</v>
      </c>
      <c r="K2560" s="1">
        <v>3558</v>
      </c>
      <c r="L2560" s="1">
        <v>32</v>
      </c>
      <c r="M2560" s="1">
        <v>773</v>
      </c>
      <c r="N2560" s="1">
        <v>4.5999999999999996</v>
      </c>
      <c r="O2560" s="1">
        <v>75</v>
      </c>
      <c r="P2560" s="1">
        <v>95</v>
      </c>
      <c r="Q2560" s="9">
        <v>82301521</v>
      </c>
      <c r="R2560" s="3">
        <v>32000000</v>
      </c>
    </row>
    <row r="2561" spans="1:18" x14ac:dyDescent="0.25">
      <c r="A2561" s="1" t="s">
        <v>5640</v>
      </c>
      <c r="B2561" s="2">
        <v>40459</v>
      </c>
      <c r="C2561" s="1" t="s">
        <v>32</v>
      </c>
      <c r="D2561" s="1" t="s">
        <v>61</v>
      </c>
      <c r="E2561" s="1" t="s">
        <v>3</v>
      </c>
      <c r="F2561" s="1" t="s">
        <v>4</v>
      </c>
      <c r="G2561" s="1" t="s">
        <v>84</v>
      </c>
      <c r="H2561" s="1" t="s">
        <v>493</v>
      </c>
      <c r="I2561" s="1" t="s">
        <v>1895</v>
      </c>
      <c r="J2561" s="1">
        <v>826</v>
      </c>
      <c r="K2561" s="1">
        <v>2259</v>
      </c>
      <c r="L2561" s="1">
        <v>130</v>
      </c>
      <c r="M2561" s="1">
        <v>0</v>
      </c>
      <c r="N2561" s="1">
        <v>7.2</v>
      </c>
      <c r="O2561" s="1">
        <v>160</v>
      </c>
      <c r="P2561" s="1">
        <v>123</v>
      </c>
      <c r="Q2561" s="9">
        <v>59699513</v>
      </c>
      <c r="R2561" s="3">
        <v>35000000</v>
      </c>
    </row>
    <row r="2562" spans="1:18" x14ac:dyDescent="0.25">
      <c r="A2562" s="1" t="s">
        <v>2162</v>
      </c>
      <c r="B2562" s="2">
        <v>36519</v>
      </c>
      <c r="C2562" s="1" t="s">
        <v>32</v>
      </c>
      <c r="D2562" s="1" t="s">
        <v>91</v>
      </c>
      <c r="E2562" s="1" t="s">
        <v>3</v>
      </c>
      <c r="F2562" s="1" t="s">
        <v>4</v>
      </c>
      <c r="G2562" s="1" t="s">
        <v>92</v>
      </c>
      <c r="H2562" s="1" t="s">
        <v>1200</v>
      </c>
      <c r="I2562" s="1" t="s">
        <v>2163</v>
      </c>
      <c r="J2562" s="1">
        <v>826</v>
      </c>
      <c r="K2562" s="1">
        <v>3004</v>
      </c>
      <c r="L2562" s="1">
        <v>9</v>
      </c>
      <c r="M2562" s="1">
        <v>0</v>
      </c>
      <c r="N2562" s="1">
        <v>6.2</v>
      </c>
      <c r="O2562" s="1">
        <v>131</v>
      </c>
      <c r="P2562" s="1">
        <v>103</v>
      </c>
      <c r="Q2562" s="9">
        <v>50041732</v>
      </c>
      <c r="R2562" s="3">
        <v>29000000</v>
      </c>
    </row>
    <row r="2563" spans="1:18" x14ac:dyDescent="0.25">
      <c r="A2563" s="1" t="s">
        <v>4719</v>
      </c>
      <c r="B2563" s="2">
        <v>39377</v>
      </c>
      <c r="C2563" s="1" t="s">
        <v>32</v>
      </c>
      <c r="D2563" s="1" t="s">
        <v>9</v>
      </c>
      <c r="E2563" s="1" t="s">
        <v>3</v>
      </c>
      <c r="F2563" s="1" t="s">
        <v>4</v>
      </c>
      <c r="G2563" s="1" t="s">
        <v>132</v>
      </c>
      <c r="H2563" s="1" t="s">
        <v>1200</v>
      </c>
      <c r="I2563" s="1" t="s">
        <v>4720</v>
      </c>
      <c r="J2563" s="1">
        <v>826</v>
      </c>
      <c r="K2563" s="1">
        <v>1825</v>
      </c>
      <c r="L2563" s="1">
        <v>9</v>
      </c>
      <c r="M2563" s="1">
        <v>0</v>
      </c>
      <c r="N2563" s="1">
        <v>5.9</v>
      </c>
      <c r="O2563" s="1">
        <v>184</v>
      </c>
      <c r="P2563" s="1">
        <v>96</v>
      </c>
      <c r="Q2563" s="9">
        <v>47852604</v>
      </c>
      <c r="R2563" s="3">
        <v>20000000</v>
      </c>
    </row>
    <row r="2564" spans="1:18" x14ac:dyDescent="0.25">
      <c r="A2564" s="1" t="s">
        <v>633</v>
      </c>
      <c r="B2564" s="2">
        <v>31870</v>
      </c>
      <c r="C2564" s="1" t="s">
        <v>32</v>
      </c>
      <c r="D2564" s="1" t="s">
        <v>2</v>
      </c>
      <c r="E2564" s="1" t="s">
        <v>3</v>
      </c>
      <c r="F2564" s="1" t="s">
        <v>4</v>
      </c>
      <c r="G2564" s="1" t="s">
        <v>92</v>
      </c>
      <c r="H2564" s="1" t="s">
        <v>634</v>
      </c>
      <c r="I2564" s="1" t="s">
        <v>531</v>
      </c>
      <c r="J2564" s="1">
        <v>826</v>
      </c>
      <c r="K2564" s="1">
        <v>1607</v>
      </c>
      <c r="L2564" s="1">
        <v>0</v>
      </c>
      <c r="M2564" s="1">
        <v>0</v>
      </c>
      <c r="N2564" s="1">
        <v>7.4</v>
      </c>
      <c r="O2564" s="1">
        <v>114</v>
      </c>
      <c r="P2564" s="1">
        <v>126</v>
      </c>
      <c r="Q2564" s="9">
        <v>43848100</v>
      </c>
      <c r="R2564" s="3">
        <v>15000000</v>
      </c>
    </row>
    <row r="2565" spans="1:18" x14ac:dyDescent="0.25">
      <c r="A2565" s="1" t="s">
        <v>492</v>
      </c>
      <c r="B2565" s="2">
        <v>31399</v>
      </c>
      <c r="C2565" s="1" t="s">
        <v>32</v>
      </c>
      <c r="D2565" s="1" t="s">
        <v>77</v>
      </c>
      <c r="E2565" s="1" t="s">
        <v>3</v>
      </c>
      <c r="F2565" s="1" t="s">
        <v>4</v>
      </c>
      <c r="G2565" s="1" t="s">
        <v>132</v>
      </c>
      <c r="H2565" s="1" t="s">
        <v>493</v>
      </c>
      <c r="I2565" s="1" t="s">
        <v>494</v>
      </c>
      <c r="J2565" s="1">
        <v>826</v>
      </c>
      <c r="K2565" s="1">
        <v>1154</v>
      </c>
      <c r="L2565" s="1">
        <v>759</v>
      </c>
      <c r="M2565" s="1">
        <v>0</v>
      </c>
      <c r="N2565" s="1">
        <v>7.2</v>
      </c>
      <c r="O2565" s="1">
        <v>46</v>
      </c>
      <c r="P2565" s="1">
        <v>133</v>
      </c>
      <c r="Q2565" s="9">
        <v>33200000</v>
      </c>
      <c r="R2565" s="3">
        <v>26000000</v>
      </c>
    </row>
    <row r="2566" spans="1:18" x14ac:dyDescent="0.25">
      <c r="A2566" s="1" t="s">
        <v>1199</v>
      </c>
      <c r="B2566" s="2">
        <v>34898</v>
      </c>
      <c r="C2566" s="1" t="s">
        <v>1</v>
      </c>
      <c r="D2566" s="1" t="s">
        <v>20</v>
      </c>
      <c r="E2566" s="1" t="s">
        <v>3</v>
      </c>
      <c r="F2566" s="1" t="s">
        <v>4</v>
      </c>
      <c r="G2566" s="1" t="s">
        <v>92</v>
      </c>
      <c r="H2566" s="1" t="s">
        <v>1200</v>
      </c>
      <c r="I2566" s="1" t="s">
        <v>1201</v>
      </c>
      <c r="J2566" s="1">
        <v>826</v>
      </c>
      <c r="K2566" s="1">
        <v>3455</v>
      </c>
      <c r="L2566" s="1">
        <v>473</v>
      </c>
      <c r="M2566" s="1">
        <v>8000</v>
      </c>
      <c r="N2566" s="1">
        <v>7.3</v>
      </c>
      <c r="O2566" s="1">
        <v>20</v>
      </c>
      <c r="P2566" s="1">
        <v>97</v>
      </c>
      <c r="Q2566" s="9">
        <v>27900000</v>
      </c>
      <c r="R2566" s="3">
        <v>3500000</v>
      </c>
    </row>
    <row r="2567" spans="1:18" x14ac:dyDescent="0.25">
      <c r="A2567" s="1" t="s">
        <v>5104</v>
      </c>
      <c r="B2567" s="2">
        <v>39793</v>
      </c>
      <c r="C2567" s="1" t="s">
        <v>32</v>
      </c>
      <c r="D2567" s="1" t="s">
        <v>9</v>
      </c>
      <c r="E2567" s="1" t="s">
        <v>3</v>
      </c>
      <c r="F2567" s="1" t="s">
        <v>4</v>
      </c>
      <c r="G2567" s="1" t="s">
        <v>132</v>
      </c>
      <c r="H2567" s="1" t="s">
        <v>5105</v>
      </c>
      <c r="I2567" s="1" t="s">
        <v>5106</v>
      </c>
      <c r="J2567" s="1">
        <v>826</v>
      </c>
      <c r="K2567" s="1">
        <v>2351</v>
      </c>
      <c r="L2567" s="1">
        <v>251</v>
      </c>
      <c r="M2567" s="1">
        <v>0</v>
      </c>
      <c r="N2567" s="1">
        <v>5.9</v>
      </c>
      <c r="O2567" s="1">
        <v>270</v>
      </c>
      <c r="P2567" s="1">
        <v>108</v>
      </c>
      <c r="Q2567" s="9">
        <v>20981633</v>
      </c>
      <c r="R2567" s="3">
        <v>30000000</v>
      </c>
    </row>
    <row r="2568" spans="1:18" x14ac:dyDescent="0.25">
      <c r="A2568" s="1" t="s">
        <v>3856</v>
      </c>
      <c r="B2568" s="2">
        <v>38218</v>
      </c>
      <c r="C2568" s="1" t="s">
        <v>32</v>
      </c>
      <c r="D2568" s="1" t="s">
        <v>20</v>
      </c>
      <c r="E2568" s="1" t="s">
        <v>3</v>
      </c>
      <c r="F2568" s="1" t="s">
        <v>4</v>
      </c>
      <c r="G2568" s="1" t="s">
        <v>132</v>
      </c>
      <c r="H2568" s="1" t="s">
        <v>2673</v>
      </c>
      <c r="I2568" s="1" t="s">
        <v>676</v>
      </c>
      <c r="J2568" s="1">
        <v>826</v>
      </c>
      <c r="K2568" s="1">
        <v>2466</v>
      </c>
      <c r="L2568" s="1">
        <v>80</v>
      </c>
      <c r="M2568" s="1">
        <v>260</v>
      </c>
      <c r="N2568" s="1">
        <v>5.2</v>
      </c>
      <c r="O2568" s="1">
        <v>82</v>
      </c>
      <c r="P2568" s="1">
        <v>110</v>
      </c>
      <c r="Q2568" s="9">
        <v>14469428</v>
      </c>
      <c r="R2568" s="3">
        <v>26000000</v>
      </c>
    </row>
    <row r="2569" spans="1:18" x14ac:dyDescent="0.25">
      <c r="A2569" s="1" t="s">
        <v>2672</v>
      </c>
      <c r="B2569" s="2">
        <v>37128</v>
      </c>
      <c r="C2569" s="1" t="s">
        <v>32</v>
      </c>
      <c r="D2569" s="1" t="s">
        <v>20</v>
      </c>
      <c r="E2569" s="1" t="s">
        <v>3</v>
      </c>
      <c r="F2569" s="1" t="s">
        <v>4</v>
      </c>
      <c r="G2569" s="1" t="s">
        <v>92</v>
      </c>
      <c r="H2569" s="1" t="s">
        <v>2673</v>
      </c>
      <c r="I2569" s="1" t="s">
        <v>2674</v>
      </c>
      <c r="J2569" s="1">
        <v>826</v>
      </c>
      <c r="K2569" s="1">
        <v>2689</v>
      </c>
      <c r="L2569" s="1">
        <v>374</v>
      </c>
      <c r="M2569" s="1">
        <v>0</v>
      </c>
      <c r="N2569" s="1">
        <v>4.5</v>
      </c>
      <c r="O2569" s="1">
        <v>97</v>
      </c>
      <c r="P2569" s="1">
        <v>87</v>
      </c>
      <c r="Q2569" s="9">
        <v>14249005</v>
      </c>
      <c r="R2569" s="3">
        <v>15000000</v>
      </c>
    </row>
    <row r="2570" spans="1:18" x14ac:dyDescent="0.25">
      <c r="A2570" s="1" t="s">
        <v>4288</v>
      </c>
      <c r="B2570" s="2">
        <v>38972</v>
      </c>
      <c r="C2570" s="1" t="s">
        <v>32</v>
      </c>
      <c r="D2570" s="1" t="s">
        <v>77</v>
      </c>
      <c r="E2570" s="1" t="s">
        <v>3</v>
      </c>
      <c r="F2570" s="1" t="s">
        <v>4</v>
      </c>
      <c r="G2570" s="1" t="s">
        <v>132</v>
      </c>
      <c r="H2570" s="1" t="s">
        <v>4289</v>
      </c>
      <c r="I2570" s="1" t="s">
        <v>4290</v>
      </c>
      <c r="J2570" s="1">
        <v>826</v>
      </c>
      <c r="K2570" s="1">
        <v>4473</v>
      </c>
      <c r="L2570" s="1">
        <v>23</v>
      </c>
      <c r="M2570" s="1">
        <v>0</v>
      </c>
      <c r="N2570" s="1">
        <v>4.8</v>
      </c>
      <c r="O2570" s="1">
        <v>110</v>
      </c>
      <c r="P2570" s="1">
        <v>87</v>
      </c>
      <c r="Q2570" s="9">
        <v>480314</v>
      </c>
      <c r="R2570" s="3">
        <v>21000000</v>
      </c>
    </row>
    <row r="2571" spans="1:18" x14ac:dyDescent="0.25">
      <c r="A2571" s="1" t="s">
        <v>6048</v>
      </c>
      <c r="B2571" s="2">
        <v>41026</v>
      </c>
      <c r="C2571" s="1" t="s">
        <v>32</v>
      </c>
      <c r="D2571" s="1" t="s">
        <v>9</v>
      </c>
      <c r="E2571" s="1" t="s">
        <v>3</v>
      </c>
      <c r="F2571" s="1" t="s">
        <v>4</v>
      </c>
      <c r="G2571" s="1" t="s">
        <v>132</v>
      </c>
      <c r="H2571" s="1" t="s">
        <v>6049</v>
      </c>
      <c r="I2571" s="1" t="s">
        <v>6050</v>
      </c>
      <c r="J2571" s="1">
        <v>823</v>
      </c>
      <c r="K2571" s="1">
        <v>5262</v>
      </c>
      <c r="L2571" s="1">
        <v>60</v>
      </c>
      <c r="M2571" s="1">
        <v>0</v>
      </c>
      <c r="N2571" s="1">
        <v>5.5</v>
      </c>
      <c r="O2571" s="1">
        <v>23</v>
      </c>
      <c r="P2571" s="1">
        <v>111</v>
      </c>
      <c r="Q2571" s="9">
        <v>3333823</v>
      </c>
      <c r="R2571" s="3">
        <v>10000000</v>
      </c>
    </row>
    <row r="2572" spans="1:18" x14ac:dyDescent="0.25">
      <c r="A2572" s="1" t="s">
        <v>1119</v>
      </c>
      <c r="B2572" s="2">
        <v>34537</v>
      </c>
      <c r="C2572" s="1" t="s">
        <v>32</v>
      </c>
      <c r="D2572" s="1" t="s">
        <v>2</v>
      </c>
      <c r="E2572" s="1" t="s">
        <v>3</v>
      </c>
      <c r="F2572" s="1" t="s">
        <v>4</v>
      </c>
      <c r="G2572" s="1" t="s">
        <v>132</v>
      </c>
      <c r="H2572" s="1" t="s">
        <v>1120</v>
      </c>
      <c r="I2572" s="1" t="s">
        <v>785</v>
      </c>
      <c r="J2572" s="1">
        <v>821</v>
      </c>
      <c r="K2572" s="1">
        <v>4043</v>
      </c>
      <c r="L2572" s="1">
        <v>541</v>
      </c>
      <c r="M2572" s="1">
        <v>1000</v>
      </c>
      <c r="N2572" s="1">
        <v>6.7</v>
      </c>
      <c r="O2572" s="1">
        <v>39</v>
      </c>
      <c r="P2572" s="1">
        <v>119</v>
      </c>
      <c r="Q2572" s="9">
        <v>92115211</v>
      </c>
      <c r="R2572" s="3">
        <v>45000000</v>
      </c>
    </row>
    <row r="2573" spans="1:18" x14ac:dyDescent="0.25">
      <c r="A2573" s="1" t="s">
        <v>3356</v>
      </c>
      <c r="B2573" s="2">
        <v>37793</v>
      </c>
      <c r="C2573" s="1" t="s">
        <v>32</v>
      </c>
      <c r="D2573" s="1" t="s">
        <v>77</v>
      </c>
      <c r="E2573" s="1" t="s">
        <v>3</v>
      </c>
      <c r="F2573" s="1" t="s">
        <v>4</v>
      </c>
      <c r="G2573" s="1" t="s">
        <v>132</v>
      </c>
      <c r="H2573" s="1" t="s">
        <v>3357</v>
      </c>
      <c r="I2573" s="1" t="s">
        <v>1246</v>
      </c>
      <c r="J2573" s="1">
        <v>820</v>
      </c>
      <c r="K2573" s="1">
        <v>1814</v>
      </c>
      <c r="L2573" s="1">
        <v>0</v>
      </c>
      <c r="M2573" s="1">
        <v>0</v>
      </c>
      <c r="N2573" s="1">
        <v>5.7</v>
      </c>
      <c r="O2573" s="1">
        <v>267</v>
      </c>
      <c r="P2573" s="1">
        <v>138</v>
      </c>
      <c r="Q2573" s="9">
        <v>132122995</v>
      </c>
      <c r="R2573" s="3">
        <v>137000000</v>
      </c>
    </row>
    <row r="2574" spans="1:18" x14ac:dyDescent="0.25">
      <c r="A2574" s="1" t="s">
        <v>6762</v>
      </c>
      <c r="B2574" s="2">
        <v>41912</v>
      </c>
      <c r="C2574" s="1" t="s">
        <v>32</v>
      </c>
      <c r="D2574" s="1" t="s">
        <v>20</v>
      </c>
      <c r="E2574" s="1" t="s">
        <v>3</v>
      </c>
      <c r="F2574" s="1" t="s">
        <v>4</v>
      </c>
      <c r="G2574" s="1" t="s">
        <v>84</v>
      </c>
      <c r="H2574" s="1" t="s">
        <v>6763</v>
      </c>
      <c r="I2574" s="1" t="s">
        <v>1049</v>
      </c>
      <c r="J2574" s="1">
        <v>820</v>
      </c>
      <c r="K2574" s="1">
        <v>1484</v>
      </c>
      <c r="L2574" s="1">
        <v>529</v>
      </c>
      <c r="M2574" s="1">
        <v>55000</v>
      </c>
      <c r="N2574" s="1">
        <v>7.3</v>
      </c>
      <c r="O2574" s="1">
        <v>180</v>
      </c>
      <c r="P2574" s="1">
        <v>122</v>
      </c>
      <c r="Q2574" s="9">
        <v>54235441</v>
      </c>
      <c r="R2574" s="3">
        <v>22000000</v>
      </c>
    </row>
    <row r="2575" spans="1:18" x14ac:dyDescent="0.25">
      <c r="A2575" s="1" t="s">
        <v>4088</v>
      </c>
      <c r="B2575" s="2">
        <v>38419</v>
      </c>
      <c r="C2575" s="1" t="s">
        <v>32</v>
      </c>
      <c r="D2575" s="1" t="s">
        <v>77</v>
      </c>
      <c r="E2575" s="1" t="s">
        <v>3</v>
      </c>
      <c r="F2575" s="1" t="s">
        <v>4</v>
      </c>
      <c r="G2575" s="1" t="s">
        <v>132</v>
      </c>
      <c r="H2575" s="1" t="s">
        <v>4089</v>
      </c>
      <c r="I2575" s="1" t="s">
        <v>1323</v>
      </c>
      <c r="J2575" s="1">
        <v>820</v>
      </c>
      <c r="K2575" s="1">
        <v>2705</v>
      </c>
      <c r="L2575" s="1">
        <v>357</v>
      </c>
      <c r="M2575" s="1">
        <v>0</v>
      </c>
      <c r="N2575" s="1">
        <v>5</v>
      </c>
      <c r="O2575" s="1">
        <v>145</v>
      </c>
      <c r="P2575" s="1">
        <v>121</v>
      </c>
      <c r="Q2575" s="9">
        <v>31704416</v>
      </c>
      <c r="R2575" s="3">
        <v>135000000</v>
      </c>
    </row>
    <row r="2576" spans="1:18" x14ac:dyDescent="0.25">
      <c r="A2576" s="1" t="s">
        <v>3329</v>
      </c>
      <c r="B2576" s="2">
        <v>37936</v>
      </c>
      <c r="C2576" s="1" t="s">
        <v>32</v>
      </c>
      <c r="D2576" s="1" t="s">
        <v>20</v>
      </c>
      <c r="E2576" s="1" t="s">
        <v>3</v>
      </c>
      <c r="F2576" s="1" t="s">
        <v>4</v>
      </c>
      <c r="G2576" s="1" t="s">
        <v>84</v>
      </c>
      <c r="H2576" s="1" t="s">
        <v>1900</v>
      </c>
      <c r="I2576" s="1" t="s">
        <v>3330</v>
      </c>
      <c r="J2576" s="1">
        <v>818</v>
      </c>
      <c r="K2576" s="1">
        <v>2164</v>
      </c>
      <c r="L2576" s="1">
        <v>9</v>
      </c>
      <c r="M2576" s="1">
        <v>309</v>
      </c>
      <c r="N2576" s="1">
        <v>5.0999999999999996</v>
      </c>
      <c r="O2576" s="1">
        <v>52</v>
      </c>
      <c r="P2576" s="1">
        <v>87</v>
      </c>
      <c r="Q2576" s="9">
        <v>37566230</v>
      </c>
      <c r="R2576" s="3">
        <v>17000000</v>
      </c>
    </row>
    <row r="2577" spans="1:18" x14ac:dyDescent="0.25">
      <c r="A2577" s="1" t="s">
        <v>1899</v>
      </c>
      <c r="B2577" s="2">
        <v>35925</v>
      </c>
      <c r="C2577" s="1" t="s">
        <v>32</v>
      </c>
      <c r="D2577" s="1" t="s">
        <v>20</v>
      </c>
      <c r="E2577" s="1" t="s">
        <v>3</v>
      </c>
      <c r="F2577" s="1" t="s">
        <v>4</v>
      </c>
      <c r="G2577" s="1" t="s">
        <v>92</v>
      </c>
      <c r="H2577" s="1" t="s">
        <v>1900</v>
      </c>
      <c r="I2577" s="1" t="s">
        <v>1901</v>
      </c>
      <c r="J2577" s="1">
        <v>818</v>
      </c>
      <c r="K2577" s="1">
        <v>1450</v>
      </c>
      <c r="L2577" s="1">
        <v>13</v>
      </c>
      <c r="M2577" s="1">
        <v>849</v>
      </c>
      <c r="N2577" s="1">
        <v>6</v>
      </c>
      <c r="O2577" s="1">
        <v>65</v>
      </c>
      <c r="P2577" s="1">
        <v>111</v>
      </c>
      <c r="Q2577" s="9">
        <v>29106737</v>
      </c>
      <c r="R2577" s="3">
        <v>15000000</v>
      </c>
    </row>
    <row r="2578" spans="1:18" x14ac:dyDescent="0.25">
      <c r="A2578" s="1" t="s">
        <v>2389</v>
      </c>
      <c r="B2578" s="2">
        <v>36792</v>
      </c>
      <c r="C2578" s="1" t="s">
        <v>32</v>
      </c>
      <c r="D2578" s="1" t="s">
        <v>40</v>
      </c>
      <c r="E2578" s="1" t="s">
        <v>3</v>
      </c>
      <c r="F2578" s="1" t="s">
        <v>4</v>
      </c>
      <c r="G2578" s="1" t="s">
        <v>132</v>
      </c>
      <c r="H2578" s="1" t="s">
        <v>1900</v>
      </c>
      <c r="I2578" s="1" t="s">
        <v>318</v>
      </c>
      <c r="J2578" s="1">
        <v>818</v>
      </c>
      <c r="K2578" s="1">
        <v>1778</v>
      </c>
      <c r="L2578" s="1">
        <v>46</v>
      </c>
      <c r="M2578" s="1">
        <v>314</v>
      </c>
      <c r="N2578" s="1">
        <v>5.6</v>
      </c>
      <c r="O2578" s="1">
        <v>52</v>
      </c>
      <c r="P2578" s="1">
        <v>114</v>
      </c>
      <c r="Q2578" s="9">
        <v>6543194</v>
      </c>
      <c r="R2578" s="3">
        <v>34000000</v>
      </c>
    </row>
    <row r="2579" spans="1:18" x14ac:dyDescent="0.25">
      <c r="A2579" s="1" t="s">
        <v>5685</v>
      </c>
      <c r="B2579" s="2">
        <v>40497</v>
      </c>
      <c r="C2579" s="1" t="s">
        <v>32</v>
      </c>
      <c r="D2579" s="1" t="s">
        <v>2</v>
      </c>
      <c r="E2579" s="1" t="s">
        <v>3</v>
      </c>
      <c r="F2579" s="1" t="s">
        <v>4</v>
      </c>
      <c r="G2579" s="1" t="s">
        <v>92</v>
      </c>
      <c r="H2579" s="1" t="s">
        <v>1900</v>
      </c>
      <c r="I2579" s="1" t="s">
        <v>2504</v>
      </c>
      <c r="J2579" s="1">
        <v>818</v>
      </c>
      <c r="K2579" s="1">
        <v>1813</v>
      </c>
      <c r="L2579" s="1">
        <v>187</v>
      </c>
      <c r="M2579" s="1">
        <v>0</v>
      </c>
      <c r="N2579" s="1">
        <v>6.1</v>
      </c>
      <c r="O2579" s="1">
        <v>225</v>
      </c>
      <c r="P2579" s="1">
        <v>109</v>
      </c>
      <c r="Q2579" s="9">
        <v>214966</v>
      </c>
      <c r="R2579" s="3">
        <v>13000000</v>
      </c>
    </row>
    <row r="2580" spans="1:18" x14ac:dyDescent="0.25">
      <c r="A2580" s="1" t="s">
        <v>402</v>
      </c>
      <c r="B2580" s="2">
        <v>30494</v>
      </c>
      <c r="C2580" s="1" t="s">
        <v>32</v>
      </c>
      <c r="D2580" s="1" t="s">
        <v>40</v>
      </c>
      <c r="E2580" s="1" t="s">
        <v>3</v>
      </c>
      <c r="F2580" s="1" t="s">
        <v>4</v>
      </c>
      <c r="G2580" s="1" t="s">
        <v>92</v>
      </c>
      <c r="H2580" s="1" t="s">
        <v>403</v>
      </c>
      <c r="I2580" s="1" t="s">
        <v>289</v>
      </c>
      <c r="J2580" s="1">
        <v>816</v>
      </c>
      <c r="K2580" s="1">
        <v>3617</v>
      </c>
      <c r="L2580" s="1">
        <v>11000</v>
      </c>
      <c r="M2580" s="1">
        <v>0</v>
      </c>
      <c r="N2580" s="1">
        <v>7.4</v>
      </c>
      <c r="O2580" s="1">
        <v>55</v>
      </c>
      <c r="P2580" s="1">
        <v>98</v>
      </c>
      <c r="Q2580" s="9">
        <v>61400000</v>
      </c>
      <c r="R2580" s="3">
        <v>15000000</v>
      </c>
    </row>
    <row r="2581" spans="1:18" x14ac:dyDescent="0.25">
      <c r="A2581" s="1" t="s">
        <v>2841</v>
      </c>
      <c r="B2581" s="2">
        <v>37116</v>
      </c>
      <c r="C2581" s="1" t="s">
        <v>32</v>
      </c>
      <c r="D2581" s="1" t="s">
        <v>20</v>
      </c>
      <c r="E2581" s="1" t="s">
        <v>3</v>
      </c>
      <c r="F2581" s="1" t="s">
        <v>4</v>
      </c>
      <c r="G2581" s="1" t="s">
        <v>92</v>
      </c>
      <c r="H2581" s="1" t="s">
        <v>2842</v>
      </c>
      <c r="I2581" s="1" t="s">
        <v>2843</v>
      </c>
      <c r="J2581" s="1">
        <v>816</v>
      </c>
      <c r="K2581" s="1">
        <v>2893</v>
      </c>
      <c r="L2581" s="1">
        <v>422</v>
      </c>
      <c r="M2581" s="1">
        <v>0</v>
      </c>
      <c r="N2581" s="1">
        <v>7.1</v>
      </c>
      <c r="O2581" s="1">
        <v>100</v>
      </c>
      <c r="P2581" s="1">
        <v>100</v>
      </c>
      <c r="Q2581" s="9">
        <v>18488314</v>
      </c>
      <c r="R2581" s="3">
        <v>1200000</v>
      </c>
    </row>
    <row r="2582" spans="1:18" x14ac:dyDescent="0.25">
      <c r="A2582" s="1" t="s">
        <v>5157</v>
      </c>
      <c r="B2582" s="2">
        <v>39859</v>
      </c>
      <c r="C2582" s="1" t="s">
        <v>32</v>
      </c>
      <c r="D2582" s="1" t="s">
        <v>20</v>
      </c>
      <c r="E2582" s="1" t="s">
        <v>3</v>
      </c>
      <c r="F2582" s="1" t="s">
        <v>4</v>
      </c>
      <c r="G2582" s="1" t="s">
        <v>92</v>
      </c>
      <c r="H2582" s="1" t="s">
        <v>5158</v>
      </c>
      <c r="I2582" s="1" t="s">
        <v>3814</v>
      </c>
      <c r="J2582" s="1">
        <v>816</v>
      </c>
      <c r="K2582" s="1">
        <v>1120</v>
      </c>
      <c r="L2582" s="1">
        <v>1000</v>
      </c>
      <c r="M2582" s="1">
        <v>10000</v>
      </c>
      <c r="N2582" s="1">
        <v>7</v>
      </c>
      <c r="O2582" s="1">
        <v>341</v>
      </c>
      <c r="P2582" s="1">
        <v>106</v>
      </c>
      <c r="Q2582" s="9">
        <v>9190525</v>
      </c>
      <c r="R2582" s="3">
        <v>7000000</v>
      </c>
    </row>
    <row r="2583" spans="1:18" x14ac:dyDescent="0.25">
      <c r="A2583" s="1" t="s">
        <v>223</v>
      </c>
      <c r="B2583" s="2">
        <v>27441</v>
      </c>
      <c r="C2583" s="1" t="s">
        <v>32</v>
      </c>
      <c r="D2583" s="1" t="s">
        <v>40</v>
      </c>
      <c r="E2583" s="1" t="s">
        <v>3</v>
      </c>
      <c r="F2583" s="1" t="s">
        <v>4</v>
      </c>
      <c r="G2583" s="1" t="s">
        <v>84</v>
      </c>
      <c r="H2583" s="1" t="s">
        <v>224</v>
      </c>
      <c r="I2583" s="1" t="s">
        <v>225</v>
      </c>
      <c r="J2583" s="1">
        <v>813</v>
      </c>
      <c r="K2583" s="1">
        <v>2047</v>
      </c>
      <c r="L2583" s="1">
        <v>14000</v>
      </c>
      <c r="M2583" s="1">
        <v>21000</v>
      </c>
      <c r="N2583" s="1">
        <v>8</v>
      </c>
      <c r="O2583" s="1">
        <v>385</v>
      </c>
      <c r="P2583" s="1">
        <v>130</v>
      </c>
      <c r="Q2583" s="9">
        <v>260000000</v>
      </c>
      <c r="R2583" s="3">
        <v>8000000</v>
      </c>
    </row>
    <row r="2584" spans="1:18" x14ac:dyDescent="0.25">
      <c r="A2584" s="1" t="s">
        <v>265</v>
      </c>
      <c r="B2584" s="2">
        <v>28647</v>
      </c>
      <c r="C2584" s="1" t="s">
        <v>32</v>
      </c>
      <c r="D2584" s="1" t="s">
        <v>40</v>
      </c>
      <c r="E2584" s="1" t="s">
        <v>3</v>
      </c>
      <c r="F2584" s="1" t="s">
        <v>4</v>
      </c>
      <c r="G2584" s="1" t="s">
        <v>84</v>
      </c>
      <c r="H2584" s="1" t="s">
        <v>224</v>
      </c>
      <c r="I2584" s="1" t="s">
        <v>266</v>
      </c>
      <c r="J2584" s="1">
        <v>813</v>
      </c>
      <c r="K2584" s="1">
        <v>1520</v>
      </c>
      <c r="L2584" s="1">
        <v>82</v>
      </c>
      <c r="M2584" s="1">
        <v>0</v>
      </c>
      <c r="N2584" s="1">
        <v>5.7</v>
      </c>
      <c r="O2584" s="1">
        <v>75</v>
      </c>
      <c r="P2584" s="1">
        <v>131</v>
      </c>
      <c r="Q2584" s="9">
        <v>102922376</v>
      </c>
      <c r="R2584" s="3">
        <v>20000000</v>
      </c>
    </row>
    <row r="2585" spans="1:18" x14ac:dyDescent="0.25">
      <c r="A2585" s="1" t="s">
        <v>4341</v>
      </c>
      <c r="B2585" s="2">
        <v>38811</v>
      </c>
      <c r="C2585" s="1" t="s">
        <v>32</v>
      </c>
      <c r="D2585" s="1" t="s">
        <v>20</v>
      </c>
      <c r="E2585" s="1" t="s">
        <v>3</v>
      </c>
      <c r="F2585" s="1" t="s">
        <v>4</v>
      </c>
      <c r="G2585" s="1" t="s">
        <v>92</v>
      </c>
      <c r="H2585" s="1" t="s">
        <v>4342</v>
      </c>
      <c r="I2585" s="1" t="s">
        <v>4343</v>
      </c>
      <c r="J2585" s="1">
        <v>813</v>
      </c>
      <c r="K2585" s="1">
        <v>2179</v>
      </c>
      <c r="L2585" s="1">
        <v>522</v>
      </c>
      <c r="M2585" s="1">
        <v>0</v>
      </c>
      <c r="N2585" s="1">
        <v>6.2</v>
      </c>
      <c r="O2585" s="1">
        <v>32</v>
      </c>
      <c r="P2585" s="1">
        <v>80</v>
      </c>
      <c r="Q2585" s="9">
        <v>194568</v>
      </c>
      <c r="R2585" s="3">
        <v>1500000</v>
      </c>
    </row>
    <row r="2586" spans="1:18" x14ac:dyDescent="0.25">
      <c r="A2586" s="1" t="s">
        <v>2497</v>
      </c>
      <c r="B2586" s="2">
        <v>36676</v>
      </c>
      <c r="C2586" s="1" t="s">
        <v>32</v>
      </c>
      <c r="D2586" s="1" t="s">
        <v>91</v>
      </c>
      <c r="E2586" s="1" t="s">
        <v>3</v>
      </c>
      <c r="F2586" s="1" t="s">
        <v>4</v>
      </c>
      <c r="G2586" s="1" t="s">
        <v>92</v>
      </c>
      <c r="H2586" s="1" t="s">
        <v>2498</v>
      </c>
      <c r="I2586" s="1" t="s">
        <v>2499</v>
      </c>
      <c r="J2586" s="1">
        <v>812</v>
      </c>
      <c r="K2586" s="1">
        <v>2474</v>
      </c>
      <c r="L2586" s="1">
        <v>763</v>
      </c>
      <c r="M2586" s="1">
        <v>0</v>
      </c>
      <c r="N2586" s="1">
        <v>6.3</v>
      </c>
      <c r="O2586" s="1">
        <v>225</v>
      </c>
      <c r="P2586" s="1">
        <v>109</v>
      </c>
      <c r="Q2586" s="9">
        <v>61280963</v>
      </c>
      <c r="R2586" s="3">
        <v>33000000</v>
      </c>
    </row>
    <row r="2587" spans="1:18" x14ac:dyDescent="0.25">
      <c r="A2587" s="1" t="s">
        <v>3353</v>
      </c>
      <c r="B2587" s="2">
        <v>37911</v>
      </c>
      <c r="C2587" s="1" t="s">
        <v>32</v>
      </c>
      <c r="D2587" s="1" t="s">
        <v>20</v>
      </c>
      <c r="E2587" s="1" t="s">
        <v>3</v>
      </c>
      <c r="F2587" s="1" t="s">
        <v>4</v>
      </c>
      <c r="G2587" s="1" t="s">
        <v>132</v>
      </c>
      <c r="H2587" s="1" t="s">
        <v>2498</v>
      </c>
      <c r="I2587" s="1" t="s">
        <v>3354</v>
      </c>
      <c r="J2587" s="1">
        <v>812</v>
      </c>
      <c r="K2587" s="1">
        <v>1882</v>
      </c>
      <c r="L2587" s="1">
        <v>6</v>
      </c>
      <c r="M2587" s="1">
        <v>371</v>
      </c>
      <c r="N2587" s="1">
        <v>5.7</v>
      </c>
      <c r="O2587" s="1">
        <v>46</v>
      </c>
      <c r="P2587" s="1">
        <v>101</v>
      </c>
      <c r="Q2587" s="9">
        <v>14108518</v>
      </c>
      <c r="R2587" s="3">
        <v>16000000</v>
      </c>
    </row>
    <row r="2588" spans="1:18" x14ac:dyDescent="0.25">
      <c r="A2588" s="1" t="s">
        <v>5114</v>
      </c>
      <c r="B2588" s="2">
        <v>39719</v>
      </c>
      <c r="C2588" s="1" t="s">
        <v>32</v>
      </c>
      <c r="D2588" s="1" t="s">
        <v>9</v>
      </c>
      <c r="E2588" s="1" t="s">
        <v>3</v>
      </c>
      <c r="F2588" s="1" t="s">
        <v>4</v>
      </c>
      <c r="G2588" s="1" t="s">
        <v>92</v>
      </c>
      <c r="H2588" s="1" t="s">
        <v>1442</v>
      </c>
      <c r="I2588" s="1" t="s">
        <v>2548</v>
      </c>
      <c r="J2588" s="1">
        <v>812</v>
      </c>
      <c r="K2588" s="1">
        <v>1540</v>
      </c>
      <c r="L2588" s="1">
        <v>115</v>
      </c>
      <c r="M2588" s="1">
        <v>0</v>
      </c>
      <c r="N2588" s="1">
        <v>7.1</v>
      </c>
      <c r="O2588" s="1">
        <v>190</v>
      </c>
      <c r="P2588" s="1">
        <v>110</v>
      </c>
      <c r="Q2588" s="9">
        <v>3148482</v>
      </c>
      <c r="R2588" s="3">
        <v>12000000</v>
      </c>
    </row>
    <row r="2589" spans="1:18" x14ac:dyDescent="0.25">
      <c r="A2589" s="1" t="s">
        <v>1441</v>
      </c>
      <c r="B2589" s="2">
        <v>35395</v>
      </c>
      <c r="C2589" s="1" t="s">
        <v>32</v>
      </c>
      <c r="D2589" s="1" t="s">
        <v>2</v>
      </c>
      <c r="E2589" s="1" t="s">
        <v>3</v>
      </c>
      <c r="F2589" s="1" t="s">
        <v>4</v>
      </c>
      <c r="G2589" s="1" t="s">
        <v>92</v>
      </c>
      <c r="H2589" s="1" t="s">
        <v>1442</v>
      </c>
      <c r="I2589" s="1" t="s">
        <v>1443</v>
      </c>
      <c r="J2589" s="1">
        <v>812</v>
      </c>
      <c r="K2589" s="1">
        <v>3337</v>
      </c>
      <c r="L2589" s="1">
        <v>220</v>
      </c>
      <c r="M2589" s="1">
        <v>344</v>
      </c>
      <c r="N2589" s="1">
        <v>6.6</v>
      </c>
      <c r="O2589" s="1">
        <v>48</v>
      </c>
      <c r="P2589" s="1">
        <v>99</v>
      </c>
      <c r="Q2589" s="9">
        <v>1227324</v>
      </c>
      <c r="R2589" s="3">
        <v>12500000</v>
      </c>
    </row>
    <row r="2590" spans="1:18" x14ac:dyDescent="0.25">
      <c r="A2590" s="1" t="s">
        <v>1683</v>
      </c>
      <c r="B2590" s="2">
        <v>35462</v>
      </c>
      <c r="C2590" s="1" t="s">
        <v>32</v>
      </c>
      <c r="D2590" s="1" t="s">
        <v>77</v>
      </c>
      <c r="E2590" s="1" t="s">
        <v>3</v>
      </c>
      <c r="F2590" s="1" t="s">
        <v>83</v>
      </c>
      <c r="G2590" s="1" t="s">
        <v>132</v>
      </c>
      <c r="H2590" s="1" t="s">
        <v>1684</v>
      </c>
      <c r="I2590" s="1" t="s">
        <v>1685</v>
      </c>
      <c r="J2590" s="1">
        <v>811</v>
      </c>
      <c r="K2590" s="1">
        <v>2958</v>
      </c>
      <c r="L2590" s="1">
        <v>55</v>
      </c>
      <c r="M2590" s="1">
        <v>0</v>
      </c>
      <c r="N2590" s="1">
        <v>6.5</v>
      </c>
      <c r="O2590" s="1">
        <v>160</v>
      </c>
      <c r="P2590" s="1">
        <v>119</v>
      </c>
      <c r="Q2590" s="9">
        <v>125332007</v>
      </c>
      <c r="R2590" s="3">
        <v>110000000</v>
      </c>
    </row>
    <row r="2591" spans="1:18" x14ac:dyDescent="0.25">
      <c r="A2591" s="1" t="s">
        <v>2323</v>
      </c>
      <c r="B2591" s="2">
        <v>36871</v>
      </c>
      <c r="C2591" s="1" t="s">
        <v>32</v>
      </c>
      <c r="D2591" s="1" t="s">
        <v>20</v>
      </c>
      <c r="E2591" s="1" t="s">
        <v>3</v>
      </c>
      <c r="F2591" s="1" t="s">
        <v>4</v>
      </c>
      <c r="G2591" s="1" t="s">
        <v>132</v>
      </c>
      <c r="H2591" s="1" t="s">
        <v>2324</v>
      </c>
      <c r="I2591" s="1" t="s">
        <v>2325</v>
      </c>
      <c r="J2591" s="1">
        <v>811</v>
      </c>
      <c r="K2591" s="1">
        <v>3106</v>
      </c>
      <c r="L2591" s="1">
        <v>18</v>
      </c>
      <c r="M2591" s="1">
        <v>0</v>
      </c>
      <c r="N2591" s="1">
        <v>5.6</v>
      </c>
      <c r="O2591" s="1">
        <v>155</v>
      </c>
      <c r="P2591" s="1">
        <v>107</v>
      </c>
      <c r="Q2591" s="9">
        <v>60786269</v>
      </c>
      <c r="R2591" s="3">
        <v>45000000</v>
      </c>
    </row>
    <row r="2592" spans="1:18" x14ac:dyDescent="0.25">
      <c r="A2592" s="1" t="s">
        <v>3607</v>
      </c>
      <c r="B2592" s="2">
        <v>38280</v>
      </c>
      <c r="C2592" s="1" t="s">
        <v>32</v>
      </c>
      <c r="D2592" s="1" t="s">
        <v>20</v>
      </c>
      <c r="E2592" s="1" t="s">
        <v>3</v>
      </c>
      <c r="F2592" s="1" t="s">
        <v>11</v>
      </c>
      <c r="G2592" s="1" t="s">
        <v>84</v>
      </c>
      <c r="H2592" s="1" t="s">
        <v>2324</v>
      </c>
      <c r="I2592" s="1" t="s">
        <v>3608</v>
      </c>
      <c r="J2592" s="1">
        <v>811</v>
      </c>
      <c r="K2592" s="1">
        <v>2167</v>
      </c>
      <c r="L2592" s="1">
        <v>10</v>
      </c>
      <c r="M2592" s="1">
        <v>810</v>
      </c>
      <c r="N2592" s="1">
        <v>4.5999999999999996</v>
      </c>
      <c r="O2592" s="1">
        <v>74</v>
      </c>
      <c r="P2592" s="1">
        <v>89</v>
      </c>
      <c r="Q2592" s="9">
        <v>29302097</v>
      </c>
      <c r="R2592" s="3">
        <v>15000000</v>
      </c>
    </row>
    <row r="2593" spans="1:18" x14ac:dyDescent="0.25">
      <c r="A2593" s="1" t="s">
        <v>2261</v>
      </c>
      <c r="B2593" s="2">
        <v>36477</v>
      </c>
      <c r="C2593" s="1" t="s">
        <v>32</v>
      </c>
      <c r="D2593" s="1" t="s">
        <v>77</v>
      </c>
      <c r="E2593" s="1" t="s">
        <v>3</v>
      </c>
      <c r="F2593" s="1" t="s">
        <v>4</v>
      </c>
      <c r="G2593" s="1" t="s">
        <v>132</v>
      </c>
      <c r="H2593" s="1" t="s">
        <v>2262</v>
      </c>
      <c r="I2593" s="1" t="s">
        <v>2263</v>
      </c>
      <c r="J2593" s="1">
        <v>811</v>
      </c>
      <c r="K2593" s="1">
        <v>2497</v>
      </c>
      <c r="L2593" s="1">
        <v>38</v>
      </c>
      <c r="M2593" s="1">
        <v>858</v>
      </c>
      <c r="N2593" s="1">
        <v>4.0999999999999996</v>
      </c>
      <c r="O2593" s="1">
        <v>85</v>
      </c>
      <c r="P2593" s="1">
        <v>100</v>
      </c>
      <c r="Q2593" s="9">
        <v>11576087</v>
      </c>
      <c r="R2593" s="3">
        <v>30000000</v>
      </c>
    </row>
    <row r="2594" spans="1:18" x14ac:dyDescent="0.25">
      <c r="A2594" s="1" t="s">
        <v>3643</v>
      </c>
      <c r="B2594" s="2">
        <v>38050</v>
      </c>
      <c r="C2594" s="1" t="s">
        <v>32</v>
      </c>
      <c r="D2594" s="1" t="s">
        <v>294</v>
      </c>
      <c r="E2594" s="1" t="s">
        <v>3</v>
      </c>
      <c r="F2594" s="1" t="s">
        <v>11</v>
      </c>
      <c r="G2594" s="1" t="s">
        <v>92</v>
      </c>
      <c r="H2594" s="1" t="s">
        <v>2324</v>
      </c>
      <c r="I2594" s="1" t="s">
        <v>3644</v>
      </c>
      <c r="J2594" s="1">
        <v>811</v>
      </c>
      <c r="K2594" s="1">
        <v>1789</v>
      </c>
      <c r="L2594" s="1">
        <v>34</v>
      </c>
      <c r="M2594" s="1">
        <v>40</v>
      </c>
      <c r="N2594" s="1">
        <v>3.3</v>
      </c>
      <c r="O2594" s="1">
        <v>13</v>
      </c>
      <c r="P2594" s="1">
        <v>103</v>
      </c>
      <c r="Q2594" s="9">
        <v>16066</v>
      </c>
      <c r="R2594" s="3">
        <v>5000000</v>
      </c>
    </row>
    <row r="2595" spans="1:18" x14ac:dyDescent="0.25">
      <c r="A2595" s="1" t="s">
        <v>3080</v>
      </c>
      <c r="B2595" s="2">
        <v>37391</v>
      </c>
      <c r="C2595" s="1" t="s">
        <v>32</v>
      </c>
      <c r="D2595" s="1" t="s">
        <v>20</v>
      </c>
      <c r="E2595" s="1" t="s">
        <v>160</v>
      </c>
      <c r="F2595" s="1" t="s">
        <v>161</v>
      </c>
      <c r="G2595" s="1" t="s">
        <v>92</v>
      </c>
      <c r="H2595" s="1" t="s">
        <v>3081</v>
      </c>
      <c r="I2595" s="1" t="s">
        <v>1480</v>
      </c>
      <c r="J2595" s="1">
        <v>809</v>
      </c>
      <c r="K2595" s="1">
        <v>1858</v>
      </c>
      <c r="L2595" s="1">
        <v>82</v>
      </c>
      <c r="M2595" s="1">
        <v>0</v>
      </c>
      <c r="N2595" s="1">
        <v>7.3</v>
      </c>
      <c r="O2595" s="1">
        <v>88</v>
      </c>
      <c r="P2595" s="1">
        <v>111</v>
      </c>
      <c r="Q2595" s="9">
        <v>3895664</v>
      </c>
      <c r="R2595" s="3">
        <v>5300000</v>
      </c>
    </row>
    <row r="2596" spans="1:18" x14ac:dyDescent="0.25">
      <c r="A2596" s="1" t="s">
        <v>4690</v>
      </c>
      <c r="B2596" s="2">
        <v>39319</v>
      </c>
      <c r="C2596" s="1" t="s">
        <v>32</v>
      </c>
      <c r="D2596" s="1" t="s">
        <v>20</v>
      </c>
      <c r="E2596" s="1" t="s">
        <v>160</v>
      </c>
      <c r="F2596" s="1" t="s">
        <v>161</v>
      </c>
      <c r="G2596" s="1" t="s">
        <v>132</v>
      </c>
      <c r="H2596" s="1" t="s">
        <v>3081</v>
      </c>
      <c r="I2596" s="1" t="s">
        <v>4691</v>
      </c>
      <c r="J2596" s="1">
        <v>809</v>
      </c>
      <c r="K2596" s="1">
        <v>1651</v>
      </c>
      <c r="L2596" s="1">
        <v>2</v>
      </c>
      <c r="M2596" s="1">
        <v>815</v>
      </c>
      <c r="N2596" s="1">
        <v>7.3</v>
      </c>
      <c r="O2596" s="1">
        <v>78</v>
      </c>
      <c r="P2596" s="1">
        <v>120</v>
      </c>
      <c r="Q2596" s="9">
        <v>634277</v>
      </c>
      <c r="R2596" s="3">
        <v>16000000</v>
      </c>
    </row>
    <row r="2597" spans="1:18" x14ac:dyDescent="0.25">
      <c r="A2597" s="1" t="s">
        <v>912</v>
      </c>
      <c r="B2597" s="2">
        <v>33883</v>
      </c>
      <c r="C2597" s="1" t="s">
        <v>32</v>
      </c>
      <c r="D2597" s="1" t="s">
        <v>77</v>
      </c>
      <c r="E2597" s="1" t="s">
        <v>3</v>
      </c>
      <c r="F2597" s="1" t="s">
        <v>4</v>
      </c>
      <c r="G2597" s="1" t="s">
        <v>92</v>
      </c>
      <c r="H2597" s="1" t="s">
        <v>913</v>
      </c>
      <c r="I2597" s="1" t="s">
        <v>268</v>
      </c>
      <c r="J2597" s="1">
        <v>808</v>
      </c>
      <c r="K2597" s="1">
        <v>1446</v>
      </c>
      <c r="L2597" s="1">
        <v>503</v>
      </c>
      <c r="M2597" s="1">
        <v>0</v>
      </c>
      <c r="N2597" s="1">
        <v>6.7</v>
      </c>
      <c r="O2597" s="1">
        <v>68</v>
      </c>
      <c r="P2597" s="1">
        <v>121</v>
      </c>
      <c r="Q2597" s="9">
        <v>144731527</v>
      </c>
      <c r="R2597" s="3">
        <v>35000000</v>
      </c>
    </row>
    <row r="2598" spans="1:18" x14ac:dyDescent="0.25">
      <c r="A2598" s="1" t="s">
        <v>5248</v>
      </c>
      <c r="B2598" s="2">
        <v>39840</v>
      </c>
      <c r="C2598" s="1" t="s">
        <v>32</v>
      </c>
      <c r="D2598" s="1" t="s">
        <v>20</v>
      </c>
      <c r="E2598" s="1" t="s">
        <v>3</v>
      </c>
      <c r="F2598" s="1" t="s">
        <v>4</v>
      </c>
      <c r="G2598" s="1" t="s">
        <v>84</v>
      </c>
      <c r="H2598" s="1" t="s">
        <v>5249</v>
      </c>
      <c r="I2598" s="1" t="s">
        <v>5250</v>
      </c>
      <c r="J2598" s="1">
        <v>808</v>
      </c>
      <c r="K2598" s="1">
        <v>5734</v>
      </c>
      <c r="L2598" s="1">
        <v>64</v>
      </c>
      <c r="M2598" s="1">
        <v>0</v>
      </c>
      <c r="N2598" s="1">
        <v>5</v>
      </c>
      <c r="O2598" s="1">
        <v>134</v>
      </c>
      <c r="P2598" s="1">
        <v>123</v>
      </c>
      <c r="Q2598" s="9">
        <v>22452209</v>
      </c>
      <c r="R2598" s="3">
        <v>18000000</v>
      </c>
    </row>
    <row r="2599" spans="1:18" x14ac:dyDescent="0.25">
      <c r="A2599" s="1" t="s">
        <v>3436</v>
      </c>
      <c r="B2599" s="2">
        <v>37940</v>
      </c>
      <c r="C2599" s="1" t="s">
        <v>32</v>
      </c>
      <c r="D2599" s="1" t="s">
        <v>20</v>
      </c>
      <c r="E2599" s="1" t="s">
        <v>3</v>
      </c>
      <c r="F2599" s="1" t="s">
        <v>4</v>
      </c>
      <c r="G2599" s="1" t="s">
        <v>132</v>
      </c>
      <c r="H2599" s="1" t="s">
        <v>3437</v>
      </c>
      <c r="I2599" s="1" t="s">
        <v>876</v>
      </c>
      <c r="J2599" s="1">
        <v>807</v>
      </c>
      <c r="K2599" s="1">
        <v>3629</v>
      </c>
      <c r="L2599" s="1">
        <v>119</v>
      </c>
      <c r="M2599" s="1">
        <v>0</v>
      </c>
      <c r="N2599" s="1">
        <v>5.5</v>
      </c>
      <c r="O2599" s="1">
        <v>151</v>
      </c>
      <c r="P2599" s="1">
        <v>84</v>
      </c>
      <c r="Q2599" s="9">
        <v>110000082</v>
      </c>
      <c r="R2599" s="3">
        <v>48000000</v>
      </c>
    </row>
    <row r="2600" spans="1:18" x14ac:dyDescent="0.25">
      <c r="A2600" s="1" t="s">
        <v>4362</v>
      </c>
      <c r="B2600" s="2">
        <v>38963</v>
      </c>
      <c r="C2600" s="1" t="s">
        <v>32</v>
      </c>
      <c r="D2600" s="1" t="s">
        <v>20</v>
      </c>
      <c r="E2600" s="1" t="s">
        <v>3</v>
      </c>
      <c r="F2600" s="1" t="s">
        <v>4</v>
      </c>
      <c r="G2600" s="1" t="s">
        <v>132</v>
      </c>
      <c r="H2600" s="1" t="s">
        <v>4363</v>
      </c>
      <c r="I2600" s="1" t="s">
        <v>676</v>
      </c>
      <c r="J2600" s="1">
        <v>806</v>
      </c>
      <c r="K2600" s="1">
        <v>3211</v>
      </c>
      <c r="L2600" s="1">
        <v>80</v>
      </c>
      <c r="M2600" s="1">
        <v>0</v>
      </c>
      <c r="N2600" s="1">
        <v>5.3</v>
      </c>
      <c r="O2600" s="1">
        <v>98</v>
      </c>
      <c r="P2600" s="1">
        <v>103</v>
      </c>
      <c r="Q2600" s="9">
        <v>17324744</v>
      </c>
      <c r="R2600" s="3">
        <v>28000000</v>
      </c>
    </row>
    <row r="2601" spans="1:18" x14ac:dyDescent="0.25">
      <c r="A2601" s="1" t="s">
        <v>5384</v>
      </c>
      <c r="B2601" s="2">
        <v>40159</v>
      </c>
      <c r="C2601" s="1" t="s">
        <v>32</v>
      </c>
      <c r="D2601" s="1" t="s">
        <v>20</v>
      </c>
      <c r="E2601" s="1" t="s">
        <v>3</v>
      </c>
      <c r="F2601" s="1" t="s">
        <v>4</v>
      </c>
      <c r="G2601" s="1" t="s">
        <v>92</v>
      </c>
      <c r="H2601" s="1" t="s">
        <v>5385</v>
      </c>
      <c r="I2601" s="1" t="s">
        <v>5386</v>
      </c>
      <c r="J2601" s="1">
        <v>806</v>
      </c>
      <c r="K2601" s="1">
        <v>3124</v>
      </c>
      <c r="L2601" s="1">
        <v>0</v>
      </c>
      <c r="M2601" s="1">
        <v>1000</v>
      </c>
      <c r="N2601" s="1">
        <v>5.9</v>
      </c>
      <c r="O2601" s="1">
        <v>22</v>
      </c>
      <c r="P2601" s="1">
        <v>90</v>
      </c>
      <c r="Q2601" s="9">
        <v>100503</v>
      </c>
      <c r="R2601" s="3">
        <v>8000000</v>
      </c>
    </row>
    <row r="2602" spans="1:18" x14ac:dyDescent="0.25">
      <c r="A2602" s="1" t="s">
        <v>3848</v>
      </c>
      <c r="B2602" s="2">
        <v>38209</v>
      </c>
      <c r="C2602" s="1" t="s">
        <v>32</v>
      </c>
      <c r="D2602" s="1" t="s">
        <v>9</v>
      </c>
      <c r="E2602" s="1" t="s">
        <v>3</v>
      </c>
      <c r="F2602" s="1" t="s">
        <v>4</v>
      </c>
      <c r="G2602" s="1" t="s">
        <v>132</v>
      </c>
      <c r="H2602" s="1" t="s">
        <v>3849</v>
      </c>
      <c r="I2602" s="1" t="s">
        <v>1272</v>
      </c>
      <c r="J2602" s="1">
        <v>805</v>
      </c>
      <c r="K2602" s="1">
        <v>1618</v>
      </c>
      <c r="L2602" s="1">
        <v>300</v>
      </c>
      <c r="M2602" s="1">
        <v>767</v>
      </c>
      <c r="N2602" s="1">
        <v>6.2</v>
      </c>
      <c r="O2602" s="1">
        <v>118</v>
      </c>
      <c r="P2602" s="1">
        <v>141</v>
      </c>
      <c r="Q2602" s="9">
        <v>16123851</v>
      </c>
      <c r="R2602" s="3">
        <v>23000000</v>
      </c>
    </row>
    <row r="2603" spans="1:18" x14ac:dyDescent="0.25">
      <c r="A2603" s="1" t="s">
        <v>6995</v>
      </c>
      <c r="B2603" s="2">
        <v>42064</v>
      </c>
      <c r="C2603" s="1" t="s">
        <v>32</v>
      </c>
      <c r="D2603" s="1" t="s">
        <v>77</v>
      </c>
      <c r="E2603" s="1" t="s">
        <v>3</v>
      </c>
      <c r="F2603" s="1" t="s">
        <v>161</v>
      </c>
      <c r="G2603" s="1" t="s">
        <v>132</v>
      </c>
      <c r="H2603" s="1" t="s">
        <v>6996</v>
      </c>
      <c r="I2603" s="1" t="s">
        <v>6616</v>
      </c>
      <c r="J2603" s="1">
        <v>805</v>
      </c>
      <c r="K2603" s="1">
        <v>1411</v>
      </c>
      <c r="L2603" s="1">
        <v>11</v>
      </c>
      <c r="M2603" s="1">
        <v>0</v>
      </c>
      <c r="N2603" s="1">
        <v>5.0999999999999996</v>
      </c>
      <c r="O2603" s="1">
        <v>148</v>
      </c>
      <c r="P2603" s="1">
        <v>96</v>
      </c>
      <c r="Q2603" s="9">
        <v>16027866</v>
      </c>
      <c r="R2603" s="3">
        <v>25000000</v>
      </c>
    </row>
    <row r="2604" spans="1:18" x14ac:dyDescent="0.25">
      <c r="A2604" s="1" t="s">
        <v>6931</v>
      </c>
      <c r="B2604" s="2">
        <v>42194</v>
      </c>
      <c r="C2604" s="1" t="s">
        <v>32</v>
      </c>
      <c r="D2604" s="1" t="s">
        <v>9</v>
      </c>
      <c r="E2604" s="1" t="s">
        <v>3</v>
      </c>
      <c r="F2604" s="1" t="s">
        <v>3532</v>
      </c>
      <c r="G2604" s="1" t="s">
        <v>92</v>
      </c>
      <c r="H2604" s="1" t="s">
        <v>1657</v>
      </c>
      <c r="I2604" s="1" t="s">
        <v>6932</v>
      </c>
      <c r="J2604" s="1">
        <v>805</v>
      </c>
      <c r="K2604" s="1">
        <v>2499</v>
      </c>
      <c r="L2604" s="1">
        <v>412</v>
      </c>
      <c r="M2604" s="1">
        <v>72000</v>
      </c>
      <c r="N2604" s="1">
        <v>8.3000000000000007</v>
      </c>
      <c r="O2604" s="1">
        <v>421</v>
      </c>
      <c r="P2604" s="1">
        <v>118</v>
      </c>
      <c r="Q2604" s="9">
        <v>14677654</v>
      </c>
      <c r="R2604" s="3">
        <v>13000000</v>
      </c>
    </row>
    <row r="2605" spans="1:18" x14ac:dyDescent="0.25">
      <c r="A2605" s="1" t="s">
        <v>1656</v>
      </c>
      <c r="B2605" s="2">
        <v>35545</v>
      </c>
      <c r="C2605" s="1" t="s">
        <v>32</v>
      </c>
      <c r="D2605" s="1" t="s">
        <v>9</v>
      </c>
      <c r="E2605" s="1" t="s">
        <v>3</v>
      </c>
      <c r="F2605" s="1" t="s">
        <v>4</v>
      </c>
      <c r="G2605" s="1" t="s">
        <v>92</v>
      </c>
      <c r="H2605" s="1" t="s">
        <v>1657</v>
      </c>
      <c r="I2605" s="1" t="s">
        <v>1246</v>
      </c>
      <c r="J2605" s="1">
        <v>805</v>
      </c>
      <c r="K2605" s="1">
        <v>1466</v>
      </c>
      <c r="L2605" s="1">
        <v>0</v>
      </c>
      <c r="M2605" s="1">
        <v>0</v>
      </c>
      <c r="N2605" s="1">
        <v>7.5</v>
      </c>
      <c r="O2605" s="1">
        <v>124</v>
      </c>
      <c r="P2605" s="1">
        <v>112</v>
      </c>
      <c r="Q2605" s="9">
        <v>7837632</v>
      </c>
      <c r="R2605" s="3">
        <v>18000000</v>
      </c>
    </row>
    <row r="2606" spans="1:18" x14ac:dyDescent="0.25">
      <c r="A2606" s="1" t="s">
        <v>4432</v>
      </c>
      <c r="B2606" s="2">
        <v>38779</v>
      </c>
      <c r="C2606" s="1" t="s">
        <v>32</v>
      </c>
      <c r="D2606" s="1" t="s">
        <v>77</v>
      </c>
      <c r="E2606" s="1" t="s">
        <v>3</v>
      </c>
      <c r="F2606" s="1" t="s">
        <v>161</v>
      </c>
      <c r="G2606" s="1" t="s">
        <v>92</v>
      </c>
      <c r="H2606" s="1" t="s">
        <v>3849</v>
      </c>
      <c r="I2606" s="1" t="s">
        <v>4433</v>
      </c>
      <c r="J2606" s="1">
        <v>805</v>
      </c>
      <c r="K2606" s="1">
        <v>1185</v>
      </c>
      <c r="L2606" s="1">
        <v>2</v>
      </c>
      <c r="M2606" s="1">
        <v>0</v>
      </c>
      <c r="N2606" s="1">
        <v>6.7</v>
      </c>
      <c r="O2606" s="1">
        <v>112</v>
      </c>
      <c r="P2606" s="1">
        <v>105</v>
      </c>
      <c r="Q2606" s="9">
        <v>63260</v>
      </c>
      <c r="R2606" s="3">
        <v>14000000</v>
      </c>
    </row>
    <row r="2607" spans="1:18" x14ac:dyDescent="0.25">
      <c r="A2607" s="1" t="s">
        <v>6522</v>
      </c>
      <c r="B2607" s="2">
        <v>41420</v>
      </c>
      <c r="C2607" s="1" t="s">
        <v>32</v>
      </c>
      <c r="D2607" s="1" t="s">
        <v>91</v>
      </c>
      <c r="E2607" s="1" t="s">
        <v>3</v>
      </c>
      <c r="F2607" s="1" t="s">
        <v>83</v>
      </c>
      <c r="G2607" s="1" t="s">
        <v>92</v>
      </c>
      <c r="H2607" s="1" t="s">
        <v>3849</v>
      </c>
      <c r="I2607" s="1" t="s">
        <v>6523</v>
      </c>
      <c r="J2607" s="1">
        <v>805</v>
      </c>
      <c r="K2607" s="1">
        <v>2271</v>
      </c>
      <c r="L2607" s="1">
        <v>7</v>
      </c>
      <c r="M2607" s="1">
        <v>0</v>
      </c>
      <c r="N2607" s="1">
        <v>5.5</v>
      </c>
      <c r="O2607" s="1">
        <v>120</v>
      </c>
      <c r="P2607" s="1">
        <v>98</v>
      </c>
      <c r="Q2607" s="9">
        <v>23838</v>
      </c>
      <c r="R2607" s="3">
        <v>7000000</v>
      </c>
    </row>
    <row r="2608" spans="1:18" x14ac:dyDescent="0.25">
      <c r="A2608" s="1" t="s">
        <v>95</v>
      </c>
      <c r="B2608" s="2">
        <v>22404</v>
      </c>
      <c r="C2608" s="1" t="s">
        <v>32</v>
      </c>
      <c r="D2608" s="1" t="s">
        <v>2</v>
      </c>
      <c r="E2608" s="1" t="s">
        <v>3</v>
      </c>
      <c r="F2608" s="1" t="s">
        <v>4</v>
      </c>
      <c r="G2608" s="1" t="s">
        <v>21</v>
      </c>
      <c r="H2608" s="1" t="s">
        <v>96</v>
      </c>
      <c r="I2608" s="1" t="s">
        <v>97</v>
      </c>
      <c r="J2608" s="1">
        <v>804</v>
      </c>
      <c r="K2608" s="1">
        <v>1802</v>
      </c>
      <c r="L2608" s="1">
        <v>34</v>
      </c>
      <c r="M2608" s="1">
        <v>0</v>
      </c>
      <c r="N2608" s="1">
        <v>7.6</v>
      </c>
      <c r="O2608" s="1">
        <v>120</v>
      </c>
      <c r="P2608" s="1">
        <v>152</v>
      </c>
      <c r="Q2608" s="9">
        <v>43650000</v>
      </c>
      <c r="R2608" s="3">
        <v>6000000</v>
      </c>
    </row>
    <row r="2609" spans="1:18" x14ac:dyDescent="0.25">
      <c r="A2609" s="1" t="s">
        <v>7012</v>
      </c>
      <c r="B2609" s="2">
        <v>42138</v>
      </c>
      <c r="C2609" s="1" t="s">
        <v>32</v>
      </c>
      <c r="D2609" s="1" t="s">
        <v>9</v>
      </c>
      <c r="E2609" s="1" t="s">
        <v>3</v>
      </c>
      <c r="F2609" s="1" t="s">
        <v>83</v>
      </c>
      <c r="G2609" s="1" t="s">
        <v>92</v>
      </c>
      <c r="H2609" s="1" t="s">
        <v>7013</v>
      </c>
      <c r="I2609" s="1" t="s">
        <v>7014</v>
      </c>
      <c r="J2609" s="1">
        <v>804</v>
      </c>
      <c r="K2609" s="1">
        <v>3013</v>
      </c>
      <c r="L2609" s="1">
        <v>31</v>
      </c>
      <c r="M2609" s="1">
        <v>0</v>
      </c>
      <c r="N2609" s="1">
        <v>6.1</v>
      </c>
      <c r="O2609" s="1">
        <v>158</v>
      </c>
      <c r="P2609" s="1">
        <v>96</v>
      </c>
      <c r="Q2609" s="9">
        <v>3590010</v>
      </c>
      <c r="R2609" s="3">
        <v>2000000</v>
      </c>
    </row>
    <row r="2610" spans="1:18" x14ac:dyDescent="0.25">
      <c r="A2610" s="1" t="s">
        <v>6630</v>
      </c>
      <c r="B2610" s="2">
        <v>41777</v>
      </c>
      <c r="C2610" s="1" t="s">
        <v>32</v>
      </c>
      <c r="D2610" s="1" t="s">
        <v>40</v>
      </c>
      <c r="E2610" s="1" t="s">
        <v>3</v>
      </c>
      <c r="F2610" s="1" t="s">
        <v>4</v>
      </c>
      <c r="G2610" s="1" t="s">
        <v>84</v>
      </c>
      <c r="H2610" s="1" t="s">
        <v>6631</v>
      </c>
      <c r="I2610" s="1" t="s">
        <v>6632</v>
      </c>
      <c r="J2610" s="1">
        <v>803</v>
      </c>
      <c r="K2610" s="1">
        <v>1921</v>
      </c>
      <c r="L2610" s="1">
        <v>13</v>
      </c>
      <c r="M2610" s="1">
        <v>0</v>
      </c>
      <c r="N2610" s="1">
        <v>5.8</v>
      </c>
      <c r="O2610" s="1">
        <v>112</v>
      </c>
      <c r="P2610" s="1">
        <v>91</v>
      </c>
      <c r="Q2610" s="9">
        <v>38916903</v>
      </c>
      <c r="R2610" s="3">
        <v>13000000</v>
      </c>
    </row>
    <row r="2611" spans="1:18" x14ac:dyDescent="0.25">
      <c r="A2611" s="1" t="s">
        <v>164</v>
      </c>
      <c r="B2611" s="2">
        <v>25233</v>
      </c>
      <c r="C2611" s="1" t="s">
        <v>32</v>
      </c>
      <c r="D2611" s="1" t="s">
        <v>77</v>
      </c>
      <c r="E2611" s="1" t="s">
        <v>3</v>
      </c>
      <c r="F2611" s="1" t="s">
        <v>83</v>
      </c>
      <c r="G2611" s="1" t="s">
        <v>156</v>
      </c>
      <c r="H2611" s="1" t="s">
        <v>165</v>
      </c>
      <c r="I2611" s="1" t="s">
        <v>166</v>
      </c>
      <c r="J2611" s="1">
        <v>803</v>
      </c>
      <c r="K2611" s="1">
        <v>1769</v>
      </c>
      <c r="L2611" s="1">
        <v>13</v>
      </c>
      <c r="M2611" s="1">
        <v>0</v>
      </c>
      <c r="N2611" s="1">
        <v>6.8</v>
      </c>
      <c r="O2611" s="1">
        <v>143</v>
      </c>
      <c r="P2611" s="1">
        <v>142</v>
      </c>
      <c r="Q2611" s="9">
        <v>22800000</v>
      </c>
      <c r="R2611" s="3">
        <v>7000000</v>
      </c>
    </row>
    <row r="2612" spans="1:18" x14ac:dyDescent="0.25">
      <c r="A2612" s="1" t="s">
        <v>452</v>
      </c>
      <c r="B2612" s="2">
        <v>30777</v>
      </c>
      <c r="C2612" s="1" t="s">
        <v>32</v>
      </c>
      <c r="D2612" s="1" t="s">
        <v>20</v>
      </c>
      <c r="E2612" s="1" t="s">
        <v>3</v>
      </c>
      <c r="F2612" s="1" t="s">
        <v>4</v>
      </c>
      <c r="G2612" s="1" t="s">
        <v>92</v>
      </c>
      <c r="H2612" s="1" t="s">
        <v>291</v>
      </c>
      <c r="I2612" s="1" t="s">
        <v>453</v>
      </c>
      <c r="J2612" s="1">
        <v>801</v>
      </c>
      <c r="K2612" s="1">
        <v>3113</v>
      </c>
      <c r="L2612" s="1">
        <v>37</v>
      </c>
      <c r="M2612" s="1">
        <v>0</v>
      </c>
      <c r="N2612" s="1">
        <v>6.7</v>
      </c>
      <c r="O2612" s="1">
        <v>45</v>
      </c>
      <c r="P2612" s="1">
        <v>96</v>
      </c>
      <c r="Q2612" s="9">
        <v>81200000</v>
      </c>
      <c r="R2612" s="3">
        <v>4500000</v>
      </c>
    </row>
    <row r="2613" spans="1:18" x14ac:dyDescent="0.25">
      <c r="A2613" s="1" t="s">
        <v>369</v>
      </c>
      <c r="B2613" s="2">
        <v>30068</v>
      </c>
      <c r="C2613" s="1" t="s">
        <v>32</v>
      </c>
      <c r="D2613" s="1" t="s">
        <v>20</v>
      </c>
      <c r="E2613" s="1" t="s">
        <v>3</v>
      </c>
      <c r="F2613" s="1" t="s">
        <v>4</v>
      </c>
      <c r="G2613" s="1" t="s">
        <v>92</v>
      </c>
      <c r="H2613" s="1" t="s">
        <v>291</v>
      </c>
      <c r="I2613" s="1" t="s">
        <v>370</v>
      </c>
      <c r="J2613" s="1">
        <v>801</v>
      </c>
      <c r="K2613" s="1">
        <v>2943</v>
      </c>
      <c r="L2613" s="1">
        <v>272</v>
      </c>
      <c r="M2613" s="1">
        <v>0</v>
      </c>
      <c r="N2613" s="1">
        <v>7.2</v>
      </c>
      <c r="O2613" s="1">
        <v>42</v>
      </c>
      <c r="P2613" s="1">
        <v>110</v>
      </c>
      <c r="Q2613" s="9">
        <v>14100000</v>
      </c>
      <c r="R2613" s="3">
        <v>5000000</v>
      </c>
    </row>
    <row r="2614" spans="1:18" x14ac:dyDescent="0.25">
      <c r="A2614" s="1" t="s">
        <v>6543</v>
      </c>
      <c r="B2614" s="2">
        <v>41409</v>
      </c>
      <c r="C2614" s="1" t="s">
        <v>32</v>
      </c>
      <c r="D2614" s="1" t="s">
        <v>20</v>
      </c>
      <c r="E2614" s="1" t="s">
        <v>3</v>
      </c>
      <c r="F2614" s="1" t="s">
        <v>4</v>
      </c>
      <c r="G2614" s="1" t="s">
        <v>92</v>
      </c>
      <c r="H2614" s="1" t="s">
        <v>6544</v>
      </c>
      <c r="I2614" s="1" t="s">
        <v>6545</v>
      </c>
      <c r="J2614" s="1">
        <v>801</v>
      </c>
      <c r="K2614" s="1">
        <v>2667</v>
      </c>
      <c r="L2614" s="1">
        <v>38</v>
      </c>
      <c r="M2614" s="1">
        <v>0</v>
      </c>
      <c r="N2614" s="1">
        <v>5.8</v>
      </c>
      <c r="O2614" s="1">
        <v>97</v>
      </c>
      <c r="P2614" s="1">
        <v>104</v>
      </c>
      <c r="Q2614" s="9">
        <v>3447339</v>
      </c>
      <c r="R2614" s="3">
        <v>1500000</v>
      </c>
    </row>
    <row r="2615" spans="1:18" x14ac:dyDescent="0.25">
      <c r="A2615" s="1" t="s">
        <v>290</v>
      </c>
      <c r="B2615" s="2">
        <v>29535</v>
      </c>
      <c r="C2615" s="1" t="s">
        <v>32</v>
      </c>
      <c r="D2615" s="1" t="s">
        <v>61</v>
      </c>
      <c r="E2615" s="1" t="s">
        <v>3</v>
      </c>
      <c r="F2615" s="1" t="s">
        <v>4</v>
      </c>
      <c r="G2615" s="1" t="s">
        <v>84</v>
      </c>
      <c r="H2615" s="1" t="s">
        <v>291</v>
      </c>
      <c r="I2615" s="1" t="s">
        <v>292</v>
      </c>
      <c r="J2615" s="1">
        <v>801</v>
      </c>
      <c r="K2615" s="1">
        <v>1462</v>
      </c>
      <c r="L2615" s="1">
        <v>42</v>
      </c>
      <c r="M2615" s="1">
        <v>1000</v>
      </c>
      <c r="N2615" s="1">
        <v>4.5</v>
      </c>
      <c r="O2615" s="1">
        <v>26</v>
      </c>
      <c r="P2615" s="1">
        <v>124</v>
      </c>
      <c r="Q2615" s="9">
        <v>2000000</v>
      </c>
      <c r="R2615" s="3">
        <v>20000000</v>
      </c>
    </row>
    <row r="2616" spans="1:18" x14ac:dyDescent="0.25">
      <c r="A2616" s="1" t="s">
        <v>5660</v>
      </c>
      <c r="B2616" s="2">
        <v>40192</v>
      </c>
      <c r="C2616" s="1" t="s">
        <v>32</v>
      </c>
      <c r="D2616" s="1" t="s">
        <v>40</v>
      </c>
      <c r="E2616" s="1" t="s">
        <v>3</v>
      </c>
      <c r="F2616" s="1" t="s">
        <v>4</v>
      </c>
      <c r="G2616" s="1" t="s">
        <v>84</v>
      </c>
      <c r="H2616" s="1" t="s">
        <v>5661</v>
      </c>
      <c r="I2616" s="1" t="s">
        <v>5662</v>
      </c>
      <c r="J2616" s="1">
        <v>799</v>
      </c>
      <c r="K2616" s="1">
        <v>2036</v>
      </c>
      <c r="L2616" s="1">
        <v>15</v>
      </c>
      <c r="M2616" s="1">
        <v>29000</v>
      </c>
      <c r="N2616" s="1">
        <v>7.8</v>
      </c>
      <c r="O2616" s="1">
        <v>324</v>
      </c>
      <c r="P2616" s="1">
        <v>100</v>
      </c>
      <c r="Q2616" s="9">
        <v>200807262</v>
      </c>
      <c r="R2616" s="3">
        <v>260000000</v>
      </c>
    </row>
    <row r="2617" spans="1:18" x14ac:dyDescent="0.25">
      <c r="A2617" s="1" t="s">
        <v>2788</v>
      </c>
      <c r="B2617" s="2">
        <v>36947</v>
      </c>
      <c r="C2617" s="1" t="s">
        <v>32</v>
      </c>
      <c r="D2617" s="1" t="s">
        <v>20</v>
      </c>
      <c r="E2617" s="1" t="s">
        <v>3</v>
      </c>
      <c r="F2617" s="1" t="s">
        <v>4</v>
      </c>
      <c r="G2617" s="1" t="s">
        <v>132</v>
      </c>
      <c r="H2617" s="1" t="s">
        <v>2789</v>
      </c>
      <c r="I2617" s="1" t="s">
        <v>2790</v>
      </c>
      <c r="J2617" s="1">
        <v>799</v>
      </c>
      <c r="K2617" s="1">
        <v>4291</v>
      </c>
      <c r="L2617" s="1">
        <v>2</v>
      </c>
      <c r="M2617" s="1">
        <v>0</v>
      </c>
      <c r="N2617" s="1">
        <v>6.3</v>
      </c>
      <c r="O2617" s="1">
        <v>37</v>
      </c>
      <c r="P2617" s="1">
        <v>89</v>
      </c>
      <c r="Q2617" s="9">
        <v>13903262</v>
      </c>
      <c r="R2617" s="3">
        <v>11000000</v>
      </c>
    </row>
    <row r="2618" spans="1:18" x14ac:dyDescent="0.25">
      <c r="A2618" s="1" t="s">
        <v>5601</v>
      </c>
      <c r="B2618" s="2">
        <v>40476</v>
      </c>
      <c r="C2618" s="1" t="s">
        <v>32</v>
      </c>
      <c r="D2618" s="1" t="s">
        <v>91</v>
      </c>
      <c r="E2618" s="1" t="s">
        <v>3</v>
      </c>
      <c r="F2618" s="1" t="s">
        <v>4</v>
      </c>
      <c r="G2618" s="1" t="s">
        <v>92</v>
      </c>
      <c r="H2618" s="1" t="s">
        <v>5602</v>
      </c>
      <c r="I2618" s="1" t="s">
        <v>427</v>
      </c>
      <c r="J2618" s="1">
        <v>798</v>
      </c>
      <c r="K2618" s="1">
        <v>2537</v>
      </c>
      <c r="L2618" s="1">
        <v>0</v>
      </c>
      <c r="M2618" s="1">
        <v>0</v>
      </c>
      <c r="N2618" s="1">
        <v>4.8</v>
      </c>
      <c r="O2618" s="1">
        <v>160</v>
      </c>
      <c r="P2618" s="1">
        <v>107</v>
      </c>
      <c r="Q2618" s="9">
        <v>14637490</v>
      </c>
      <c r="R2618" s="3">
        <v>25000000</v>
      </c>
    </row>
    <row r="2619" spans="1:18" x14ac:dyDescent="0.25">
      <c r="A2619" s="1" t="s">
        <v>4446</v>
      </c>
      <c r="B2619" s="2">
        <v>39003</v>
      </c>
      <c r="C2619" s="1" t="s">
        <v>32</v>
      </c>
      <c r="D2619" s="1" t="s">
        <v>20</v>
      </c>
      <c r="E2619" s="1" t="s">
        <v>3</v>
      </c>
      <c r="F2619" s="1" t="s">
        <v>83</v>
      </c>
      <c r="G2619" s="1" t="s">
        <v>92</v>
      </c>
      <c r="H2619" s="1" t="s">
        <v>2080</v>
      </c>
      <c r="I2619" s="1" t="s">
        <v>4447</v>
      </c>
      <c r="J2619" s="1">
        <v>798</v>
      </c>
      <c r="K2619" s="1">
        <v>2217</v>
      </c>
      <c r="L2619" s="1">
        <v>76</v>
      </c>
      <c r="M2619" s="1">
        <v>0</v>
      </c>
      <c r="N2619" s="1">
        <v>6.6</v>
      </c>
      <c r="O2619" s="1">
        <v>200</v>
      </c>
      <c r="P2619" s="1">
        <v>90</v>
      </c>
      <c r="Q2619" s="9">
        <v>136432</v>
      </c>
      <c r="R2619" s="3">
        <v>5000000</v>
      </c>
    </row>
    <row r="2620" spans="1:18" x14ac:dyDescent="0.25">
      <c r="A2620" s="1" t="s">
        <v>2079</v>
      </c>
      <c r="B2620" s="2">
        <v>36473</v>
      </c>
      <c r="C2620" s="1" t="s">
        <v>32</v>
      </c>
      <c r="D2620" s="1" t="s">
        <v>20</v>
      </c>
      <c r="E2620" s="1" t="s">
        <v>3</v>
      </c>
      <c r="F2620" s="1" t="s">
        <v>83</v>
      </c>
      <c r="G2620" s="1" t="s">
        <v>92</v>
      </c>
      <c r="H2620" s="1" t="s">
        <v>2080</v>
      </c>
      <c r="I2620" s="1" t="s">
        <v>2081</v>
      </c>
      <c r="J2620" s="1">
        <v>798</v>
      </c>
      <c r="K2620" s="1">
        <v>1430</v>
      </c>
      <c r="L2620" s="1">
        <v>8</v>
      </c>
      <c r="M2620" s="1">
        <v>0</v>
      </c>
      <c r="N2620" s="1">
        <v>7.1</v>
      </c>
      <c r="O2620" s="1">
        <v>47</v>
      </c>
      <c r="P2620" s="1">
        <v>99</v>
      </c>
      <c r="Q2620" s="9">
        <v>104257</v>
      </c>
      <c r="R2620" s="3">
        <v>2200000</v>
      </c>
    </row>
    <row r="2621" spans="1:18" x14ac:dyDescent="0.25">
      <c r="A2621" s="1" t="s">
        <v>4790</v>
      </c>
      <c r="B2621" s="2">
        <v>39276</v>
      </c>
      <c r="C2621" s="1" t="s">
        <v>32</v>
      </c>
      <c r="D2621" s="1" t="s">
        <v>9</v>
      </c>
      <c r="E2621" s="1" t="s">
        <v>3</v>
      </c>
      <c r="F2621" s="1" t="s">
        <v>4</v>
      </c>
      <c r="G2621" s="1" t="s">
        <v>92</v>
      </c>
      <c r="H2621" s="1" t="s">
        <v>4791</v>
      </c>
      <c r="I2621" s="1" t="s">
        <v>3352</v>
      </c>
      <c r="J2621" s="1">
        <v>797</v>
      </c>
      <c r="K2621" s="1">
        <v>2073</v>
      </c>
      <c r="L2621" s="1">
        <v>26</v>
      </c>
      <c r="M2621" s="1">
        <v>1000</v>
      </c>
      <c r="N2621" s="1">
        <v>6.4</v>
      </c>
      <c r="O2621" s="1">
        <v>78</v>
      </c>
      <c r="P2621" s="1">
        <v>90</v>
      </c>
      <c r="Q2621" s="9">
        <v>303439</v>
      </c>
      <c r="R2621" s="3">
        <v>8000000</v>
      </c>
    </row>
    <row r="2622" spans="1:18" x14ac:dyDescent="0.25">
      <c r="A2622" s="1" t="s">
        <v>5460</v>
      </c>
      <c r="B2622" s="2">
        <v>39899</v>
      </c>
      <c r="C2622" s="1" t="s">
        <v>32</v>
      </c>
      <c r="D2622" s="1" t="s">
        <v>9</v>
      </c>
      <c r="E2622" s="1" t="s">
        <v>3</v>
      </c>
      <c r="F2622" s="1" t="s">
        <v>4</v>
      </c>
      <c r="G2622" s="1" t="s">
        <v>132</v>
      </c>
      <c r="H2622" s="1" t="s">
        <v>5461</v>
      </c>
      <c r="I2622" s="1" t="s">
        <v>5462</v>
      </c>
      <c r="J2622" s="1">
        <v>796</v>
      </c>
      <c r="K2622" s="1">
        <v>2633</v>
      </c>
      <c r="L2622" s="1">
        <v>0</v>
      </c>
      <c r="M2622" s="1">
        <v>10000</v>
      </c>
      <c r="N2622" s="1">
        <v>6.9</v>
      </c>
      <c r="O2622" s="1">
        <v>230</v>
      </c>
      <c r="P2622" s="1">
        <v>111</v>
      </c>
      <c r="Q2622" s="9">
        <v>13034417</v>
      </c>
      <c r="R2622" s="3">
        <v>15000000</v>
      </c>
    </row>
    <row r="2623" spans="1:18" x14ac:dyDescent="0.25">
      <c r="A2623" s="1" t="s">
        <v>1176</v>
      </c>
      <c r="B2623" s="2">
        <v>34888</v>
      </c>
      <c r="C2623" s="1" t="s">
        <v>32</v>
      </c>
      <c r="D2623" s="1" t="s">
        <v>20</v>
      </c>
      <c r="E2623" s="1" t="s">
        <v>3</v>
      </c>
      <c r="F2623" s="1" t="s">
        <v>4</v>
      </c>
      <c r="G2623" s="1" t="s">
        <v>84</v>
      </c>
      <c r="H2623" s="1" t="s">
        <v>227</v>
      </c>
      <c r="I2623" s="1" t="s">
        <v>1177</v>
      </c>
      <c r="J2623" s="1">
        <v>795</v>
      </c>
      <c r="K2623" s="1">
        <v>2638</v>
      </c>
      <c r="L2623" s="1">
        <v>52</v>
      </c>
      <c r="M2623" s="1">
        <v>0</v>
      </c>
      <c r="N2623" s="1">
        <v>6</v>
      </c>
      <c r="O2623" s="1">
        <v>26</v>
      </c>
      <c r="P2623" s="1">
        <v>100</v>
      </c>
      <c r="Q2623" s="9">
        <v>100328194</v>
      </c>
      <c r="R2623" s="3">
        <v>50000000</v>
      </c>
    </row>
    <row r="2624" spans="1:18" x14ac:dyDescent="0.25">
      <c r="A2624" s="1" t="s">
        <v>6710</v>
      </c>
      <c r="B2624" s="2">
        <v>41794</v>
      </c>
      <c r="C2624" s="1" t="s">
        <v>32</v>
      </c>
      <c r="D2624" s="1" t="s">
        <v>77</v>
      </c>
      <c r="E2624" s="1" t="s">
        <v>3</v>
      </c>
      <c r="F2624" s="1" t="s">
        <v>338</v>
      </c>
      <c r="G2624" s="1" t="s">
        <v>132</v>
      </c>
      <c r="H2624" s="1" t="s">
        <v>6711</v>
      </c>
      <c r="I2624" s="1" t="s">
        <v>1230</v>
      </c>
      <c r="J2624" s="1">
        <v>795</v>
      </c>
      <c r="K2624" s="1">
        <v>1099</v>
      </c>
      <c r="L2624" s="1">
        <v>545</v>
      </c>
      <c r="M2624" s="1">
        <v>20000</v>
      </c>
      <c r="N2624" s="1">
        <v>5.6</v>
      </c>
      <c r="O2624" s="1">
        <v>272</v>
      </c>
      <c r="P2624" s="1">
        <v>105</v>
      </c>
      <c r="Q2624" s="9">
        <v>23219748</v>
      </c>
      <c r="R2624" s="3">
        <v>80000000</v>
      </c>
    </row>
    <row r="2625" spans="1:18" x14ac:dyDescent="0.25">
      <c r="A2625" s="1" t="s">
        <v>226</v>
      </c>
      <c r="B2625" s="2">
        <v>27566</v>
      </c>
      <c r="C2625" s="1" t="s">
        <v>32</v>
      </c>
      <c r="D2625" s="1" t="s">
        <v>40</v>
      </c>
      <c r="E2625" s="1" t="s">
        <v>3</v>
      </c>
      <c r="F2625" s="1" t="s">
        <v>83</v>
      </c>
      <c r="G2625" s="1" t="s">
        <v>84</v>
      </c>
      <c r="H2625" s="1" t="s">
        <v>227</v>
      </c>
      <c r="I2625" s="1" t="s">
        <v>228</v>
      </c>
      <c r="J2625" s="1">
        <v>795</v>
      </c>
      <c r="K2625" s="1">
        <v>2158</v>
      </c>
      <c r="L2625" s="1">
        <v>0</v>
      </c>
      <c r="M2625" s="1">
        <v>14000</v>
      </c>
      <c r="N2625" s="1">
        <v>8.3000000000000007</v>
      </c>
      <c r="O2625" s="1">
        <v>131</v>
      </c>
      <c r="P2625" s="1">
        <v>91</v>
      </c>
      <c r="Q2625" s="9">
        <v>1229197</v>
      </c>
      <c r="R2625" s="3">
        <v>229575</v>
      </c>
    </row>
    <row r="2626" spans="1:18" x14ac:dyDescent="0.25">
      <c r="A2626" s="1" t="s">
        <v>4868</v>
      </c>
      <c r="B2626" s="2">
        <v>39677</v>
      </c>
      <c r="C2626" s="1" t="s">
        <v>32</v>
      </c>
      <c r="D2626" s="1" t="s">
        <v>40</v>
      </c>
      <c r="E2626" s="1" t="s">
        <v>3</v>
      </c>
      <c r="F2626" s="1" t="s">
        <v>4</v>
      </c>
      <c r="G2626" s="1" t="s">
        <v>84</v>
      </c>
      <c r="H2626" s="1" t="s">
        <v>227</v>
      </c>
      <c r="I2626" s="1" t="s">
        <v>4869</v>
      </c>
      <c r="J2626" s="1">
        <v>795</v>
      </c>
      <c r="K2626" s="1">
        <v>2449</v>
      </c>
      <c r="L2626" s="1">
        <v>0</v>
      </c>
      <c r="M2626" s="1">
        <v>211</v>
      </c>
      <c r="N2626" s="1">
        <v>4.4000000000000004</v>
      </c>
      <c r="O2626" s="1">
        <v>41</v>
      </c>
      <c r="P2626" s="1">
        <v>94</v>
      </c>
      <c r="Q2626" s="9">
        <v>511920</v>
      </c>
      <c r="R2626" s="3">
        <v>40000000</v>
      </c>
    </row>
    <row r="2627" spans="1:18" x14ac:dyDescent="0.25">
      <c r="A2627" s="1" t="s">
        <v>1496</v>
      </c>
      <c r="B2627" s="2">
        <v>35558</v>
      </c>
      <c r="C2627" s="1" t="s">
        <v>32</v>
      </c>
      <c r="D2627" s="1" t="s">
        <v>20</v>
      </c>
      <c r="E2627" s="1" t="s">
        <v>3</v>
      </c>
      <c r="F2627" s="1" t="s">
        <v>4</v>
      </c>
      <c r="G2627" s="1" t="s">
        <v>92</v>
      </c>
      <c r="H2627" s="1" t="s">
        <v>227</v>
      </c>
      <c r="I2627" s="1" t="s">
        <v>1497</v>
      </c>
      <c r="J2627" s="1">
        <v>795</v>
      </c>
      <c r="K2627" s="1">
        <v>2655</v>
      </c>
      <c r="L2627" s="1">
        <v>71</v>
      </c>
      <c r="M2627" s="1">
        <v>89</v>
      </c>
      <c r="N2627" s="1">
        <v>3.5</v>
      </c>
      <c r="O2627" s="1">
        <v>29</v>
      </c>
      <c r="P2627" s="1">
        <v>86</v>
      </c>
      <c r="Q2627" s="9">
        <v>15447</v>
      </c>
      <c r="R2627" s="3">
        <v>10000000</v>
      </c>
    </row>
    <row r="2628" spans="1:18" x14ac:dyDescent="0.25">
      <c r="A2628" s="1" t="s">
        <v>485</v>
      </c>
      <c r="B2628" s="2">
        <v>31355</v>
      </c>
      <c r="C2628" s="1" t="s">
        <v>32</v>
      </c>
      <c r="D2628" s="1" t="s">
        <v>77</v>
      </c>
      <c r="E2628" s="1" t="s">
        <v>3</v>
      </c>
      <c r="F2628" s="1" t="s">
        <v>334</v>
      </c>
      <c r="G2628" s="1" t="s">
        <v>132</v>
      </c>
      <c r="H2628" s="1" t="s">
        <v>486</v>
      </c>
      <c r="I2628" s="1" t="s">
        <v>336</v>
      </c>
      <c r="J2628" s="1">
        <v>794</v>
      </c>
      <c r="K2628" s="1">
        <v>1529</v>
      </c>
      <c r="L2628" s="1">
        <v>750</v>
      </c>
      <c r="M2628" s="1">
        <v>0</v>
      </c>
      <c r="N2628" s="1">
        <v>6.2</v>
      </c>
      <c r="O2628" s="1">
        <v>117</v>
      </c>
      <c r="P2628" s="1">
        <v>107</v>
      </c>
      <c r="Q2628" s="9">
        <v>36200000</v>
      </c>
      <c r="R2628" s="3">
        <v>12305523</v>
      </c>
    </row>
    <row r="2629" spans="1:18" x14ac:dyDescent="0.25">
      <c r="A2629" s="1" t="s">
        <v>3926</v>
      </c>
      <c r="B2629" s="2">
        <v>38571</v>
      </c>
      <c r="C2629" s="1" t="s">
        <v>32</v>
      </c>
      <c r="D2629" s="1" t="s">
        <v>9</v>
      </c>
      <c r="E2629" s="1" t="s">
        <v>3</v>
      </c>
      <c r="F2629" s="1" t="s">
        <v>4</v>
      </c>
      <c r="G2629" s="1" t="s">
        <v>132</v>
      </c>
      <c r="H2629" s="1" t="s">
        <v>3927</v>
      </c>
      <c r="I2629" s="1" t="s">
        <v>1744</v>
      </c>
      <c r="J2629" s="1">
        <v>794</v>
      </c>
      <c r="K2629" s="1">
        <v>1467</v>
      </c>
      <c r="L2629" s="1">
        <v>179</v>
      </c>
      <c r="M2629" s="1">
        <v>0</v>
      </c>
      <c r="N2629" s="1">
        <v>5.6</v>
      </c>
      <c r="O2629" s="1">
        <v>196</v>
      </c>
      <c r="P2629" s="1">
        <v>103</v>
      </c>
      <c r="Q2629" s="9">
        <v>25472967</v>
      </c>
      <c r="R2629" s="3">
        <v>30000000</v>
      </c>
    </row>
    <row r="2630" spans="1:18" x14ac:dyDescent="0.25">
      <c r="A2630" s="1" t="s">
        <v>2168</v>
      </c>
      <c r="B2630" s="2">
        <v>36519</v>
      </c>
      <c r="C2630" s="1" t="s">
        <v>32</v>
      </c>
      <c r="D2630" s="1" t="s">
        <v>20</v>
      </c>
      <c r="E2630" s="1" t="s">
        <v>3</v>
      </c>
      <c r="F2630" s="1" t="s">
        <v>83</v>
      </c>
      <c r="G2630" s="1" t="s">
        <v>92</v>
      </c>
      <c r="H2630" s="1" t="s">
        <v>2169</v>
      </c>
      <c r="I2630" s="1" t="s">
        <v>1198</v>
      </c>
      <c r="J2630" s="1">
        <v>793</v>
      </c>
      <c r="K2630" s="1">
        <v>1987</v>
      </c>
      <c r="L2630" s="1">
        <v>99</v>
      </c>
      <c r="M2630" s="1">
        <v>93</v>
      </c>
      <c r="N2630" s="1">
        <v>6.1</v>
      </c>
      <c r="O2630" s="1">
        <v>29</v>
      </c>
      <c r="P2630" s="1">
        <v>92</v>
      </c>
      <c r="Q2630" s="9">
        <v>177840</v>
      </c>
      <c r="R2630" s="3">
        <v>250000</v>
      </c>
    </row>
    <row r="2631" spans="1:18" x14ac:dyDescent="0.25">
      <c r="A2631" s="1" t="s">
        <v>1135</v>
      </c>
      <c r="B2631" s="2">
        <v>34352</v>
      </c>
      <c r="C2631" s="1" t="s">
        <v>32</v>
      </c>
      <c r="D2631" s="1" t="s">
        <v>77</v>
      </c>
      <c r="E2631" s="1" t="s">
        <v>3</v>
      </c>
      <c r="F2631" s="1" t="s">
        <v>4</v>
      </c>
      <c r="G2631" s="1" t="s">
        <v>132</v>
      </c>
      <c r="H2631" s="1" t="s">
        <v>1136</v>
      </c>
      <c r="I2631" s="1" t="s">
        <v>564</v>
      </c>
      <c r="J2631" s="1">
        <v>789</v>
      </c>
      <c r="K2631" s="1">
        <v>2085</v>
      </c>
      <c r="L2631" s="1">
        <v>55</v>
      </c>
      <c r="M2631" s="1">
        <v>0</v>
      </c>
      <c r="N2631" s="1">
        <v>6.9</v>
      </c>
      <c r="O2631" s="1">
        <v>57</v>
      </c>
      <c r="P2631" s="1">
        <v>114</v>
      </c>
      <c r="Q2631" s="9">
        <v>119938730</v>
      </c>
      <c r="R2631" s="3">
        <v>18000000</v>
      </c>
    </row>
    <row r="2632" spans="1:18" x14ac:dyDescent="0.25">
      <c r="A2632" s="1" t="s">
        <v>1994</v>
      </c>
      <c r="B2632" s="2">
        <v>36337</v>
      </c>
      <c r="C2632" s="1" t="s">
        <v>32</v>
      </c>
      <c r="D2632" s="1" t="s">
        <v>77</v>
      </c>
      <c r="E2632" s="1" t="s">
        <v>3</v>
      </c>
      <c r="F2632" s="1" t="s">
        <v>4</v>
      </c>
      <c r="G2632" s="1" t="s">
        <v>132</v>
      </c>
      <c r="H2632" s="1" t="s">
        <v>1136</v>
      </c>
      <c r="I2632" s="1" t="s">
        <v>1555</v>
      </c>
      <c r="J2632" s="1">
        <v>789</v>
      </c>
      <c r="K2632" s="1">
        <v>2986</v>
      </c>
      <c r="L2632" s="1">
        <v>10</v>
      </c>
      <c r="M2632" s="1">
        <v>0</v>
      </c>
      <c r="N2632" s="1">
        <v>6.3</v>
      </c>
      <c r="O2632" s="1">
        <v>40</v>
      </c>
      <c r="P2632" s="1">
        <v>93</v>
      </c>
      <c r="Q2632" s="9">
        <v>68208190</v>
      </c>
      <c r="R2632" s="3">
        <v>65000000</v>
      </c>
    </row>
    <row r="2633" spans="1:18" x14ac:dyDescent="0.25">
      <c r="A2633" s="1" t="s">
        <v>1288</v>
      </c>
      <c r="B2633" s="2">
        <v>34745</v>
      </c>
      <c r="C2633" s="1" t="s">
        <v>32</v>
      </c>
      <c r="D2633" s="1" t="s">
        <v>77</v>
      </c>
      <c r="E2633" s="1" t="s">
        <v>3</v>
      </c>
      <c r="F2633" s="1" t="s">
        <v>4</v>
      </c>
      <c r="G2633" s="1" t="s">
        <v>92</v>
      </c>
      <c r="H2633" s="1" t="s">
        <v>1136</v>
      </c>
      <c r="I2633" s="1" t="s">
        <v>1289</v>
      </c>
      <c r="J2633" s="1">
        <v>789</v>
      </c>
      <c r="K2633" s="1">
        <v>2318</v>
      </c>
      <c r="L2633" s="1">
        <v>14</v>
      </c>
      <c r="M2633" s="1">
        <v>1000</v>
      </c>
      <c r="N2633" s="1">
        <v>5.4</v>
      </c>
      <c r="O2633" s="1">
        <v>47</v>
      </c>
      <c r="P2633" s="1">
        <v>92</v>
      </c>
      <c r="Q2633" s="9">
        <v>50024083</v>
      </c>
      <c r="R2633" s="3">
        <v>60000000</v>
      </c>
    </row>
    <row r="2634" spans="1:18" x14ac:dyDescent="0.25">
      <c r="A2634" s="1" t="s">
        <v>3327</v>
      </c>
      <c r="B2634" s="2">
        <v>37865</v>
      </c>
      <c r="C2634" s="1" t="s">
        <v>32</v>
      </c>
      <c r="D2634" s="1" t="s">
        <v>9</v>
      </c>
      <c r="E2634" s="1" t="s">
        <v>3</v>
      </c>
      <c r="F2634" s="1" t="s">
        <v>4</v>
      </c>
      <c r="G2634" s="1" t="s">
        <v>132</v>
      </c>
      <c r="H2634" s="1" t="s">
        <v>3328</v>
      </c>
      <c r="I2634" s="1" t="s">
        <v>970</v>
      </c>
      <c r="J2634" s="1">
        <v>789</v>
      </c>
      <c r="K2634" s="1">
        <v>1671</v>
      </c>
      <c r="L2634" s="1">
        <v>33</v>
      </c>
      <c r="M2634" s="1">
        <v>953</v>
      </c>
      <c r="N2634" s="1">
        <v>6.3</v>
      </c>
      <c r="O2634" s="1">
        <v>84</v>
      </c>
      <c r="P2634" s="1">
        <v>280</v>
      </c>
      <c r="Q2634" s="9">
        <v>12870569</v>
      </c>
      <c r="R2634" s="3">
        <v>56000000</v>
      </c>
    </row>
    <row r="2635" spans="1:18" x14ac:dyDescent="0.25">
      <c r="A2635" s="1" t="s">
        <v>6142</v>
      </c>
      <c r="B2635" s="2">
        <v>41244</v>
      </c>
      <c r="C2635" s="1" t="s">
        <v>32</v>
      </c>
      <c r="D2635" s="1" t="s">
        <v>77</v>
      </c>
      <c r="E2635" s="1" t="s">
        <v>3</v>
      </c>
      <c r="F2635" s="1" t="s">
        <v>161</v>
      </c>
      <c r="G2635" s="1" t="s">
        <v>132</v>
      </c>
      <c r="H2635" s="1" t="s">
        <v>5264</v>
      </c>
      <c r="I2635" s="1" t="s">
        <v>6143</v>
      </c>
      <c r="J2635" s="1">
        <v>788</v>
      </c>
      <c r="K2635" s="1">
        <v>1414</v>
      </c>
      <c r="L2635" s="1">
        <v>4</v>
      </c>
      <c r="M2635" s="1">
        <v>10000</v>
      </c>
      <c r="N2635" s="1">
        <v>6.1</v>
      </c>
      <c r="O2635" s="1">
        <v>289</v>
      </c>
      <c r="P2635" s="1">
        <v>95</v>
      </c>
      <c r="Q2635" s="9">
        <v>14291570</v>
      </c>
      <c r="R2635" s="3">
        <v>20000000</v>
      </c>
    </row>
    <row r="2636" spans="1:18" x14ac:dyDescent="0.25">
      <c r="A2636" s="1" t="s">
        <v>5263</v>
      </c>
      <c r="B2636" s="2">
        <v>39899</v>
      </c>
      <c r="C2636" s="1" t="s">
        <v>32</v>
      </c>
      <c r="D2636" s="1" t="s">
        <v>77</v>
      </c>
      <c r="E2636" s="1" t="s">
        <v>3</v>
      </c>
      <c r="F2636" s="1" t="s">
        <v>83</v>
      </c>
      <c r="G2636" s="1" t="s">
        <v>92</v>
      </c>
      <c r="H2636" s="1" t="s">
        <v>5264</v>
      </c>
      <c r="I2636" s="1" t="s">
        <v>5265</v>
      </c>
      <c r="J2636" s="1">
        <v>788</v>
      </c>
      <c r="K2636" s="1">
        <v>2486</v>
      </c>
      <c r="L2636" s="1">
        <v>12</v>
      </c>
      <c r="M2636" s="1">
        <v>0</v>
      </c>
      <c r="N2636" s="1">
        <v>7.2</v>
      </c>
      <c r="O2636" s="1">
        <v>224</v>
      </c>
      <c r="P2636" s="1">
        <v>97</v>
      </c>
      <c r="Q2636" s="9">
        <v>1818681</v>
      </c>
      <c r="R2636" s="3">
        <v>7300000</v>
      </c>
    </row>
    <row r="2637" spans="1:18" x14ac:dyDescent="0.25">
      <c r="A2637" s="1" t="s">
        <v>3964</v>
      </c>
      <c r="B2637" s="2">
        <v>38555</v>
      </c>
      <c r="C2637" s="1" t="s">
        <v>32</v>
      </c>
      <c r="D2637" s="1" t="s">
        <v>20</v>
      </c>
      <c r="E2637" s="1" t="s">
        <v>3</v>
      </c>
      <c r="F2637" s="1" t="s">
        <v>4</v>
      </c>
      <c r="G2637" s="1" t="s">
        <v>132</v>
      </c>
      <c r="H2637" s="1" t="s">
        <v>3965</v>
      </c>
      <c r="I2637" s="1" t="s">
        <v>1375</v>
      </c>
      <c r="J2637" s="1">
        <v>787</v>
      </c>
      <c r="K2637" s="1">
        <v>1827</v>
      </c>
      <c r="L2637" s="1">
        <v>101</v>
      </c>
      <c r="M2637" s="1">
        <v>0</v>
      </c>
      <c r="N2637" s="1">
        <v>6.2</v>
      </c>
      <c r="O2637" s="1">
        <v>124</v>
      </c>
      <c r="P2637" s="1">
        <v>104</v>
      </c>
      <c r="Q2637" s="9">
        <v>42071069</v>
      </c>
      <c r="R2637" s="3">
        <v>30000000</v>
      </c>
    </row>
    <row r="2638" spans="1:18" x14ac:dyDescent="0.25">
      <c r="A2638" s="1" t="s">
        <v>3726</v>
      </c>
      <c r="B2638" s="2">
        <v>38327</v>
      </c>
      <c r="C2638" s="1" t="s">
        <v>32</v>
      </c>
      <c r="D2638" s="1" t="s">
        <v>77</v>
      </c>
      <c r="E2638" s="1" t="s">
        <v>3</v>
      </c>
      <c r="F2638" s="1" t="s">
        <v>4</v>
      </c>
      <c r="G2638" s="1" t="s">
        <v>132</v>
      </c>
      <c r="H2638" s="1" t="s">
        <v>3727</v>
      </c>
      <c r="I2638" s="1" t="s">
        <v>3728</v>
      </c>
      <c r="J2638" s="1">
        <v>787</v>
      </c>
      <c r="K2638" s="1">
        <v>2915</v>
      </c>
      <c r="L2638" s="1">
        <v>2</v>
      </c>
      <c r="M2638" s="1">
        <v>269</v>
      </c>
      <c r="N2638" s="1">
        <v>5.8</v>
      </c>
      <c r="O2638" s="1">
        <v>77</v>
      </c>
      <c r="P2638" s="1">
        <v>84</v>
      </c>
      <c r="Q2638" s="9">
        <v>15712072</v>
      </c>
      <c r="R2638" s="3">
        <v>20000000</v>
      </c>
    </row>
    <row r="2639" spans="1:18" x14ac:dyDescent="0.25">
      <c r="A2639" s="1" t="s">
        <v>4291</v>
      </c>
      <c r="B2639" s="2">
        <v>38752</v>
      </c>
      <c r="C2639" s="1" t="s">
        <v>32</v>
      </c>
      <c r="D2639" s="1" t="s">
        <v>40</v>
      </c>
      <c r="E2639" s="1" t="s">
        <v>3</v>
      </c>
      <c r="F2639" s="1" t="s">
        <v>4</v>
      </c>
      <c r="G2639" s="1" t="s">
        <v>28</v>
      </c>
      <c r="H2639" s="1" t="s">
        <v>3965</v>
      </c>
      <c r="I2639" s="1" t="s">
        <v>4292</v>
      </c>
      <c r="J2639" s="1">
        <v>787</v>
      </c>
      <c r="K2639" s="1">
        <v>2185</v>
      </c>
      <c r="L2639" s="1">
        <v>3</v>
      </c>
      <c r="M2639" s="1">
        <v>346</v>
      </c>
      <c r="N2639" s="1">
        <v>2.8</v>
      </c>
      <c r="O2639" s="1">
        <v>31</v>
      </c>
      <c r="P2639" s="1">
        <v>77</v>
      </c>
      <c r="Q2639" s="9">
        <v>7382993</v>
      </c>
      <c r="R2639" s="3">
        <v>20000000</v>
      </c>
    </row>
    <row r="2640" spans="1:18" x14ac:dyDescent="0.25">
      <c r="A2640" s="1" t="s">
        <v>3471</v>
      </c>
      <c r="B2640" s="2">
        <v>37749</v>
      </c>
      <c r="C2640" s="1" t="s">
        <v>32</v>
      </c>
      <c r="D2640" s="1" t="s">
        <v>9</v>
      </c>
      <c r="E2640" s="1" t="s">
        <v>3</v>
      </c>
      <c r="F2640" s="1" t="s">
        <v>4</v>
      </c>
      <c r="G2640" s="1" t="s">
        <v>5</v>
      </c>
      <c r="H2640" s="1" t="s">
        <v>1734</v>
      </c>
      <c r="I2640" s="1" t="s">
        <v>1734</v>
      </c>
      <c r="J2640" s="1">
        <v>787</v>
      </c>
      <c r="K2640" s="1">
        <v>883</v>
      </c>
      <c r="L2640" s="1">
        <v>787</v>
      </c>
      <c r="M2640" s="1">
        <v>952</v>
      </c>
      <c r="N2640" s="1">
        <v>5</v>
      </c>
      <c r="O2640" s="1">
        <v>115</v>
      </c>
      <c r="P2640" s="1">
        <v>93</v>
      </c>
      <c r="Q2640" s="9">
        <v>365734</v>
      </c>
      <c r="R2640" s="3">
        <v>10000000</v>
      </c>
    </row>
    <row r="2641" spans="1:18" x14ac:dyDescent="0.25">
      <c r="A2641" s="1" t="s">
        <v>5763</v>
      </c>
      <c r="B2641" s="2">
        <v>40557</v>
      </c>
      <c r="C2641" s="1" t="s">
        <v>32</v>
      </c>
      <c r="D2641" s="1" t="s">
        <v>40</v>
      </c>
      <c r="E2641" s="1" t="s">
        <v>3</v>
      </c>
      <c r="F2641" s="1" t="s">
        <v>4</v>
      </c>
      <c r="G2641" s="1" t="s">
        <v>92</v>
      </c>
      <c r="H2641" s="1" t="s">
        <v>2110</v>
      </c>
      <c r="I2641" s="1" t="s">
        <v>5764</v>
      </c>
      <c r="J2641" s="1">
        <v>786</v>
      </c>
      <c r="K2641" s="1">
        <v>2462</v>
      </c>
      <c r="L2641" s="1">
        <v>12</v>
      </c>
      <c r="M2641" s="1">
        <v>21000</v>
      </c>
      <c r="N2641" s="1">
        <v>6.3</v>
      </c>
      <c r="O2641" s="1">
        <v>161</v>
      </c>
      <c r="P2641" s="1">
        <v>90</v>
      </c>
      <c r="Q2641" s="9">
        <v>35033759</v>
      </c>
      <c r="R2641" s="3">
        <v>19000000</v>
      </c>
    </row>
    <row r="2642" spans="1:18" x14ac:dyDescent="0.25">
      <c r="A2642" s="1" t="s">
        <v>2109</v>
      </c>
      <c r="B2642" s="2">
        <v>36523</v>
      </c>
      <c r="C2642" s="1" t="s">
        <v>32</v>
      </c>
      <c r="D2642" s="1" t="s">
        <v>9</v>
      </c>
      <c r="E2642" s="1" t="s">
        <v>3</v>
      </c>
      <c r="F2642" s="1" t="s">
        <v>4</v>
      </c>
      <c r="G2642" s="1" t="s">
        <v>92</v>
      </c>
      <c r="H2642" s="1" t="s">
        <v>2110</v>
      </c>
      <c r="I2642" s="1" t="s">
        <v>1511</v>
      </c>
      <c r="J2642" s="1">
        <v>786</v>
      </c>
      <c r="K2642" s="1">
        <v>1906</v>
      </c>
      <c r="L2642" s="1">
        <v>0</v>
      </c>
      <c r="M2642" s="1">
        <v>13000</v>
      </c>
      <c r="N2642" s="1">
        <v>8</v>
      </c>
      <c r="O2642" s="1">
        <v>224</v>
      </c>
      <c r="P2642" s="1">
        <v>188</v>
      </c>
      <c r="Q2642" s="9">
        <v>22450975</v>
      </c>
      <c r="R2642" s="3">
        <v>37000000</v>
      </c>
    </row>
    <row r="2643" spans="1:18" x14ac:dyDescent="0.25">
      <c r="A2643" s="1" t="s">
        <v>3609</v>
      </c>
      <c r="B2643" s="2">
        <v>38253</v>
      </c>
      <c r="C2643" s="1" t="s">
        <v>32</v>
      </c>
      <c r="D2643" s="1" t="s">
        <v>20</v>
      </c>
      <c r="E2643" s="1" t="s">
        <v>3</v>
      </c>
      <c r="F2643" s="1" t="s">
        <v>4</v>
      </c>
      <c r="G2643" s="1" t="s">
        <v>132</v>
      </c>
      <c r="H2643" s="1" t="s">
        <v>3610</v>
      </c>
      <c r="I2643" s="1" t="s">
        <v>3222</v>
      </c>
      <c r="J2643" s="1">
        <v>786</v>
      </c>
      <c r="K2643" s="1">
        <v>2730</v>
      </c>
      <c r="L2643" s="1">
        <v>54</v>
      </c>
      <c r="M2643" s="1">
        <v>924</v>
      </c>
      <c r="N2643" s="1">
        <v>6.3</v>
      </c>
      <c r="O2643" s="1">
        <v>76</v>
      </c>
      <c r="P2643" s="1">
        <v>108</v>
      </c>
      <c r="Q2643" s="9">
        <v>8054280</v>
      </c>
      <c r="R2643" s="3">
        <v>20000000</v>
      </c>
    </row>
    <row r="2644" spans="1:18" x14ac:dyDescent="0.25">
      <c r="A2644" s="1" t="s">
        <v>5760</v>
      </c>
      <c r="B2644" s="2">
        <v>40738</v>
      </c>
      <c r="C2644" s="1" t="s">
        <v>32</v>
      </c>
      <c r="D2644" s="1" t="s">
        <v>9</v>
      </c>
      <c r="E2644" s="1" t="s">
        <v>1525</v>
      </c>
      <c r="F2644" s="1" t="s">
        <v>257</v>
      </c>
      <c r="G2644" s="1" t="s">
        <v>132</v>
      </c>
      <c r="H2644" s="1" t="s">
        <v>5761</v>
      </c>
      <c r="I2644" s="1" t="s">
        <v>5762</v>
      </c>
      <c r="J2644" s="1">
        <v>786</v>
      </c>
      <c r="K2644" s="1">
        <v>2501</v>
      </c>
      <c r="L2644" s="1">
        <v>0</v>
      </c>
      <c r="M2644" s="1">
        <v>48000</v>
      </c>
      <c r="N2644" s="1">
        <v>8.4</v>
      </c>
      <c r="O2644" s="1">
        <v>354</v>
      </c>
      <c r="P2644" s="1">
        <v>123</v>
      </c>
      <c r="Q2644" s="9">
        <v>7098492</v>
      </c>
      <c r="R2644" s="3">
        <v>500000</v>
      </c>
    </row>
    <row r="2645" spans="1:18" x14ac:dyDescent="0.25">
      <c r="A2645" s="1" t="s">
        <v>4133</v>
      </c>
      <c r="B2645" s="2">
        <v>38436</v>
      </c>
      <c r="C2645" s="1" t="s">
        <v>32</v>
      </c>
      <c r="D2645" s="1" t="s">
        <v>9</v>
      </c>
      <c r="E2645" s="1" t="s">
        <v>3</v>
      </c>
      <c r="F2645" s="1" t="s">
        <v>4</v>
      </c>
      <c r="G2645" s="1" t="s">
        <v>92</v>
      </c>
      <c r="H2645" s="1" t="s">
        <v>4134</v>
      </c>
      <c r="I2645" s="1" t="s">
        <v>4135</v>
      </c>
      <c r="J2645" s="1">
        <v>786</v>
      </c>
      <c r="K2645" s="1">
        <v>1674</v>
      </c>
      <c r="L2645" s="1">
        <v>0</v>
      </c>
      <c r="M2645" s="1">
        <v>957</v>
      </c>
      <c r="N2645" s="1">
        <v>6.7</v>
      </c>
      <c r="O2645" s="1">
        <v>52</v>
      </c>
      <c r="P2645" s="1">
        <v>144</v>
      </c>
      <c r="Q2645" s="9">
        <v>2483955</v>
      </c>
      <c r="R2645" s="3">
        <v>9600000</v>
      </c>
    </row>
    <row r="2646" spans="1:18" x14ac:dyDescent="0.25">
      <c r="A2646" s="1" t="s">
        <v>116</v>
      </c>
      <c r="B2646" s="2">
        <v>23519</v>
      </c>
      <c r="C2646" s="1" t="s">
        <v>1</v>
      </c>
      <c r="D2646" s="1" t="s">
        <v>20</v>
      </c>
      <c r="E2646" s="1" t="s">
        <v>3</v>
      </c>
      <c r="F2646" s="1" t="s">
        <v>83</v>
      </c>
      <c r="G2646" s="1" t="s">
        <v>25</v>
      </c>
      <c r="H2646" s="1" t="s">
        <v>117</v>
      </c>
      <c r="I2646" s="1" t="s">
        <v>118</v>
      </c>
      <c r="J2646" s="1">
        <v>785</v>
      </c>
      <c r="K2646" s="1">
        <v>2538</v>
      </c>
      <c r="L2646" s="1">
        <v>44</v>
      </c>
      <c r="M2646" s="1">
        <v>0</v>
      </c>
      <c r="N2646" s="1">
        <v>7.7</v>
      </c>
      <c r="O2646" s="1">
        <v>105</v>
      </c>
      <c r="P2646" s="1">
        <v>87</v>
      </c>
      <c r="Q2646" s="9">
        <v>515005</v>
      </c>
      <c r="R2646" s="3">
        <v>560000</v>
      </c>
    </row>
    <row r="2647" spans="1:18" x14ac:dyDescent="0.25">
      <c r="A2647" s="1" t="s">
        <v>2526</v>
      </c>
      <c r="B2647" s="2">
        <v>36542</v>
      </c>
      <c r="C2647" s="1" t="s">
        <v>32</v>
      </c>
      <c r="D2647" s="1" t="s">
        <v>77</v>
      </c>
      <c r="E2647" s="1" t="s">
        <v>3</v>
      </c>
      <c r="F2647" s="1" t="s">
        <v>4</v>
      </c>
      <c r="G2647" s="1" t="s">
        <v>132</v>
      </c>
      <c r="H2647" s="1" t="s">
        <v>2527</v>
      </c>
      <c r="I2647" s="1" t="s">
        <v>322</v>
      </c>
      <c r="J2647" s="1">
        <v>784</v>
      </c>
      <c r="K2647" s="1">
        <v>2684</v>
      </c>
      <c r="L2647" s="1">
        <v>249</v>
      </c>
      <c r="M2647" s="1">
        <v>0</v>
      </c>
      <c r="N2647" s="1">
        <v>6.4</v>
      </c>
      <c r="O2647" s="1">
        <v>231</v>
      </c>
      <c r="P2647" s="1">
        <v>130</v>
      </c>
      <c r="Q2647" s="9">
        <v>182618434</v>
      </c>
      <c r="R2647" s="3">
        <v>140000000</v>
      </c>
    </row>
    <row r="2648" spans="1:18" x14ac:dyDescent="0.25">
      <c r="A2648" s="1" t="s">
        <v>1106</v>
      </c>
      <c r="B2648" s="2">
        <v>34498</v>
      </c>
      <c r="C2648" s="1" t="s">
        <v>32</v>
      </c>
      <c r="D2648" s="1" t="s">
        <v>20</v>
      </c>
      <c r="E2648" s="1" t="s">
        <v>3</v>
      </c>
      <c r="F2648" s="1" t="s">
        <v>4</v>
      </c>
      <c r="G2648" s="1" t="s">
        <v>132</v>
      </c>
      <c r="H2648" s="1" t="s">
        <v>1107</v>
      </c>
      <c r="I2648" s="1" t="s">
        <v>647</v>
      </c>
      <c r="J2648" s="1">
        <v>783</v>
      </c>
      <c r="K2648" s="1">
        <v>3126</v>
      </c>
      <c r="L2648" s="1">
        <v>545</v>
      </c>
      <c r="M2648" s="1">
        <v>680</v>
      </c>
      <c r="N2648" s="1">
        <v>6.1</v>
      </c>
      <c r="O2648" s="1">
        <v>12</v>
      </c>
      <c r="P2648" s="1">
        <v>128</v>
      </c>
      <c r="Q2648" s="9">
        <v>24332324</v>
      </c>
      <c r="R2648" s="3">
        <v>40000000</v>
      </c>
    </row>
    <row r="2649" spans="1:18" x14ac:dyDescent="0.25">
      <c r="A2649" s="1" t="s">
        <v>2669</v>
      </c>
      <c r="B2649" s="2">
        <v>37217</v>
      </c>
      <c r="C2649" s="1" t="s">
        <v>32</v>
      </c>
      <c r="D2649" s="1" t="s">
        <v>77</v>
      </c>
      <c r="E2649" s="1" t="s">
        <v>3</v>
      </c>
      <c r="F2649" s="1" t="s">
        <v>83</v>
      </c>
      <c r="G2649" s="1" t="s">
        <v>92</v>
      </c>
      <c r="H2649" s="1" t="s">
        <v>2012</v>
      </c>
      <c r="I2649" s="1" t="s">
        <v>1700</v>
      </c>
      <c r="J2649" s="1">
        <v>783</v>
      </c>
      <c r="K2649" s="1">
        <v>1044</v>
      </c>
      <c r="L2649" s="1">
        <v>31</v>
      </c>
      <c r="M2649" s="1">
        <v>0</v>
      </c>
      <c r="N2649" s="1">
        <v>6.3</v>
      </c>
      <c r="O2649" s="1">
        <v>95</v>
      </c>
      <c r="P2649" s="1">
        <v>93</v>
      </c>
      <c r="Q2649" s="9">
        <v>5204007</v>
      </c>
      <c r="R2649" s="3">
        <v>28000000</v>
      </c>
    </row>
    <row r="2650" spans="1:18" x14ac:dyDescent="0.25">
      <c r="A2650" s="1" t="s">
        <v>2955</v>
      </c>
      <c r="B2650" s="2">
        <v>37375</v>
      </c>
      <c r="C2650" s="1" t="s">
        <v>32</v>
      </c>
      <c r="D2650" s="1" t="s">
        <v>61</v>
      </c>
      <c r="E2650" s="1" t="s">
        <v>3</v>
      </c>
      <c r="F2650" s="1" t="s">
        <v>4</v>
      </c>
      <c r="G2650" s="1" t="s">
        <v>92</v>
      </c>
      <c r="H2650" s="1" t="s">
        <v>1107</v>
      </c>
      <c r="I2650" s="1" t="s">
        <v>916</v>
      </c>
      <c r="J2650" s="1">
        <v>783</v>
      </c>
      <c r="K2650" s="1">
        <v>2684</v>
      </c>
      <c r="L2650" s="1">
        <v>261</v>
      </c>
      <c r="M2650" s="1">
        <v>357</v>
      </c>
      <c r="N2650" s="1">
        <v>6.6</v>
      </c>
      <c r="O2650" s="1">
        <v>97</v>
      </c>
      <c r="P2650" s="1">
        <v>105</v>
      </c>
      <c r="Q2650" s="9">
        <v>2062066</v>
      </c>
      <c r="R2650" s="3">
        <v>7000000</v>
      </c>
    </row>
    <row r="2651" spans="1:18" x14ac:dyDescent="0.25">
      <c r="A2651" s="1" t="s">
        <v>2011</v>
      </c>
      <c r="B2651" s="2">
        <v>36277</v>
      </c>
      <c r="C2651" s="1" t="s">
        <v>32</v>
      </c>
      <c r="D2651" s="1" t="s">
        <v>20</v>
      </c>
      <c r="E2651" s="1" t="s">
        <v>3</v>
      </c>
      <c r="F2651" s="1" t="s">
        <v>4</v>
      </c>
      <c r="G2651" s="1" t="s">
        <v>132</v>
      </c>
      <c r="H2651" s="1" t="s">
        <v>2012</v>
      </c>
      <c r="I2651" s="1" t="s">
        <v>2013</v>
      </c>
      <c r="J2651" s="1">
        <v>783</v>
      </c>
      <c r="K2651" s="1">
        <v>4834</v>
      </c>
      <c r="L2651" s="1">
        <v>0</v>
      </c>
      <c r="M2651" s="1">
        <v>391</v>
      </c>
      <c r="N2651" s="1">
        <v>6.3</v>
      </c>
      <c r="O2651" s="1">
        <v>28</v>
      </c>
      <c r="P2651" s="1">
        <v>111</v>
      </c>
      <c r="Q2651" s="9">
        <v>1954202</v>
      </c>
      <c r="R2651" s="3">
        <v>15000000</v>
      </c>
    </row>
    <row r="2652" spans="1:18" x14ac:dyDescent="0.25">
      <c r="A2652" s="1" t="s">
        <v>4548</v>
      </c>
      <c r="B2652" s="2">
        <v>38860</v>
      </c>
      <c r="C2652" s="1" t="s">
        <v>32</v>
      </c>
      <c r="D2652" s="1" t="s">
        <v>177</v>
      </c>
      <c r="E2652" s="1" t="s">
        <v>3</v>
      </c>
      <c r="F2652" s="1" t="s">
        <v>4</v>
      </c>
      <c r="G2652" s="1" t="s">
        <v>84</v>
      </c>
      <c r="H2652" s="1" t="s">
        <v>1107</v>
      </c>
      <c r="I2652" s="1" t="s">
        <v>4549</v>
      </c>
      <c r="J2652" s="1">
        <v>783</v>
      </c>
      <c r="K2652" s="1">
        <v>1447</v>
      </c>
      <c r="L2652" s="1">
        <v>2</v>
      </c>
      <c r="M2652" s="1">
        <v>0</v>
      </c>
      <c r="N2652" s="1">
        <v>7.7</v>
      </c>
      <c r="O2652" s="1">
        <v>87</v>
      </c>
      <c r="P2652" s="1">
        <v>92</v>
      </c>
      <c r="Q2652" s="9">
        <v>1677838</v>
      </c>
      <c r="R2652" s="3">
        <v>1000000</v>
      </c>
    </row>
    <row r="2653" spans="1:18" x14ac:dyDescent="0.25">
      <c r="A2653" s="1" t="s">
        <v>3894</v>
      </c>
      <c r="B2653" s="2">
        <v>38586</v>
      </c>
      <c r="C2653" s="1" t="s">
        <v>32</v>
      </c>
      <c r="D2653" s="1" t="s">
        <v>77</v>
      </c>
      <c r="E2653" s="1" t="s">
        <v>3</v>
      </c>
      <c r="F2653" s="1" t="s">
        <v>4</v>
      </c>
      <c r="G2653" s="1" t="s">
        <v>92</v>
      </c>
      <c r="H2653" s="1" t="s">
        <v>2012</v>
      </c>
      <c r="I2653" s="1" t="s">
        <v>3883</v>
      </c>
      <c r="J2653" s="1">
        <v>783</v>
      </c>
      <c r="K2653" s="1">
        <v>2930</v>
      </c>
      <c r="L2653" s="1">
        <v>892</v>
      </c>
      <c r="M2653" s="1">
        <v>937</v>
      </c>
      <c r="N2653" s="1">
        <v>2.9</v>
      </c>
      <c r="O2653" s="1">
        <v>143</v>
      </c>
      <c r="P2653" s="1">
        <v>92</v>
      </c>
      <c r="Q2653" s="9">
        <v>1550000</v>
      </c>
      <c r="R2653" s="3">
        <v>25000000</v>
      </c>
    </row>
    <row r="2654" spans="1:18" x14ac:dyDescent="0.25">
      <c r="A2654" s="1" t="s">
        <v>712</v>
      </c>
      <c r="B2654" s="2">
        <v>32801</v>
      </c>
      <c r="C2654" s="1" t="s">
        <v>32</v>
      </c>
      <c r="D2654" s="1" t="s">
        <v>9</v>
      </c>
      <c r="E2654" s="1" t="s">
        <v>3</v>
      </c>
      <c r="F2654" s="1" t="s">
        <v>4</v>
      </c>
      <c r="G2654" s="1" t="s">
        <v>92</v>
      </c>
      <c r="H2654" s="1" t="s">
        <v>713</v>
      </c>
      <c r="I2654" s="1" t="s">
        <v>539</v>
      </c>
      <c r="J2654" s="1">
        <v>782</v>
      </c>
      <c r="K2654" s="1">
        <v>2892</v>
      </c>
      <c r="L2654" s="1">
        <v>0</v>
      </c>
      <c r="M2654" s="1">
        <v>0</v>
      </c>
      <c r="N2654" s="1">
        <v>7.9</v>
      </c>
      <c r="O2654" s="1">
        <v>103</v>
      </c>
      <c r="P2654" s="1">
        <v>120</v>
      </c>
      <c r="Q2654" s="9">
        <v>27545445</v>
      </c>
      <c r="R2654" s="3">
        <v>6500000</v>
      </c>
    </row>
    <row r="2655" spans="1:18" x14ac:dyDescent="0.25">
      <c r="A2655" s="1" t="s">
        <v>920</v>
      </c>
      <c r="B2655" s="2">
        <v>33803</v>
      </c>
      <c r="C2655" s="1" t="s">
        <v>32</v>
      </c>
      <c r="D2655" s="1" t="s">
        <v>20</v>
      </c>
      <c r="E2655" s="1" t="s">
        <v>3</v>
      </c>
      <c r="F2655" s="1" t="s">
        <v>4</v>
      </c>
      <c r="G2655" s="1" t="s">
        <v>132</v>
      </c>
      <c r="H2655" s="1" t="s">
        <v>921</v>
      </c>
      <c r="I2655" s="1" t="s">
        <v>264</v>
      </c>
      <c r="J2655" s="1">
        <v>782</v>
      </c>
      <c r="K2655" s="1">
        <v>2125</v>
      </c>
      <c r="L2655" s="1">
        <v>0</v>
      </c>
      <c r="M2655" s="1">
        <v>630</v>
      </c>
      <c r="N2655" s="1">
        <v>5.9</v>
      </c>
      <c r="O2655" s="1">
        <v>40</v>
      </c>
      <c r="P2655" s="1">
        <v>99</v>
      </c>
      <c r="Q2655" s="9">
        <v>14358033</v>
      </c>
      <c r="R2655" s="3">
        <v>40000000</v>
      </c>
    </row>
    <row r="2656" spans="1:18" x14ac:dyDescent="0.25">
      <c r="A2656" s="1" t="s">
        <v>868</v>
      </c>
      <c r="B2656" s="2">
        <v>33335</v>
      </c>
      <c r="C2656" s="1" t="s">
        <v>32</v>
      </c>
      <c r="D2656" s="1" t="s">
        <v>77</v>
      </c>
      <c r="E2656" s="1" t="s">
        <v>3</v>
      </c>
      <c r="F2656" s="1" t="s">
        <v>4</v>
      </c>
      <c r="G2656" s="1" t="s">
        <v>92</v>
      </c>
      <c r="H2656" s="1" t="s">
        <v>869</v>
      </c>
      <c r="I2656" s="1" t="s">
        <v>470</v>
      </c>
      <c r="J2656" s="1">
        <v>780</v>
      </c>
      <c r="K2656" s="1">
        <v>2829</v>
      </c>
      <c r="L2656" s="1">
        <v>0</v>
      </c>
      <c r="M2656" s="1">
        <v>13000</v>
      </c>
      <c r="N2656" s="1">
        <v>8.5</v>
      </c>
      <c r="O2656" s="1">
        <v>210</v>
      </c>
      <c r="P2656" s="1">
        <v>153</v>
      </c>
      <c r="Q2656" s="9">
        <v>204843350</v>
      </c>
      <c r="R2656" s="3">
        <v>102000000</v>
      </c>
    </row>
    <row r="2657" spans="1:18" x14ac:dyDescent="0.25">
      <c r="A2657" s="1" t="s">
        <v>3020</v>
      </c>
      <c r="B2657" s="2">
        <v>37483</v>
      </c>
      <c r="C2657" s="1" t="s">
        <v>32</v>
      </c>
      <c r="D2657" s="1" t="s">
        <v>9</v>
      </c>
      <c r="E2657" s="1" t="s">
        <v>3</v>
      </c>
      <c r="F2657" s="1" t="s">
        <v>4</v>
      </c>
      <c r="G2657" s="1" t="s">
        <v>132</v>
      </c>
      <c r="H2657" s="1" t="s">
        <v>869</v>
      </c>
      <c r="I2657" s="1" t="s">
        <v>1056</v>
      </c>
      <c r="J2657" s="1">
        <v>780</v>
      </c>
      <c r="K2657" s="1">
        <v>2109</v>
      </c>
      <c r="L2657" s="1">
        <v>293</v>
      </c>
      <c r="M2657" s="1">
        <v>0</v>
      </c>
      <c r="N2657" s="1">
        <v>6.1</v>
      </c>
      <c r="O2657" s="1">
        <v>117</v>
      </c>
      <c r="P2657" s="1">
        <v>104</v>
      </c>
      <c r="Q2657" s="9">
        <v>30063805</v>
      </c>
      <c r="R2657" s="3">
        <v>60000000</v>
      </c>
    </row>
    <row r="2658" spans="1:18" x14ac:dyDescent="0.25">
      <c r="A2658" s="1" t="s">
        <v>2796</v>
      </c>
      <c r="B2658" s="2">
        <v>36975</v>
      </c>
      <c r="C2658" s="1" t="s">
        <v>32</v>
      </c>
      <c r="D2658" s="1" t="s">
        <v>40</v>
      </c>
      <c r="E2658" s="1" t="s">
        <v>3</v>
      </c>
      <c r="F2658" s="1" t="s">
        <v>338</v>
      </c>
      <c r="G2658" s="1" t="s">
        <v>132</v>
      </c>
      <c r="H2658" s="1" t="s">
        <v>2797</v>
      </c>
      <c r="I2658" s="1" t="s">
        <v>788</v>
      </c>
      <c r="J2658" s="1">
        <v>779</v>
      </c>
      <c r="K2658" s="1">
        <v>1823</v>
      </c>
      <c r="L2658" s="1">
        <v>109</v>
      </c>
      <c r="M2658" s="1">
        <v>0</v>
      </c>
      <c r="N2658" s="1">
        <v>6.4</v>
      </c>
      <c r="O2658" s="1">
        <v>103</v>
      </c>
      <c r="P2658" s="1">
        <v>112</v>
      </c>
      <c r="Q2658" s="9">
        <v>56607223</v>
      </c>
      <c r="R2658" s="3">
        <v>48000000</v>
      </c>
    </row>
    <row r="2659" spans="1:18" x14ac:dyDescent="0.25">
      <c r="A2659" s="1" t="s">
        <v>2610</v>
      </c>
      <c r="B2659" s="2">
        <v>36914</v>
      </c>
      <c r="C2659" s="1" t="s">
        <v>32</v>
      </c>
      <c r="D2659" s="1" t="s">
        <v>77</v>
      </c>
      <c r="E2659" s="1" t="s">
        <v>3</v>
      </c>
      <c r="F2659" s="1" t="s">
        <v>4</v>
      </c>
      <c r="G2659" s="1" t="s">
        <v>132</v>
      </c>
      <c r="H2659" s="1" t="s">
        <v>2611</v>
      </c>
      <c r="I2659" s="1" t="s">
        <v>1862</v>
      </c>
      <c r="J2659" s="1">
        <v>779</v>
      </c>
      <c r="K2659" s="1">
        <v>1297</v>
      </c>
      <c r="L2659" s="1">
        <v>29</v>
      </c>
      <c r="M2659" s="1">
        <v>0</v>
      </c>
      <c r="N2659" s="1">
        <v>6.1</v>
      </c>
      <c r="O2659" s="1">
        <v>123</v>
      </c>
      <c r="P2659" s="1">
        <v>109</v>
      </c>
      <c r="Q2659" s="9">
        <v>10965209</v>
      </c>
      <c r="R2659" s="3">
        <v>30000000</v>
      </c>
    </row>
    <row r="2660" spans="1:18" x14ac:dyDescent="0.25">
      <c r="A2660" s="1" t="s">
        <v>4151</v>
      </c>
      <c r="B2660" s="2">
        <v>38701</v>
      </c>
      <c r="C2660" s="1" t="s">
        <v>32</v>
      </c>
      <c r="D2660" s="1" t="s">
        <v>77</v>
      </c>
      <c r="E2660" s="1" t="s">
        <v>2867</v>
      </c>
      <c r="F2660" s="1" t="s">
        <v>2868</v>
      </c>
      <c r="G2660" s="1" t="s">
        <v>92</v>
      </c>
      <c r="H2660" s="1" t="s">
        <v>4152</v>
      </c>
      <c r="I2660" s="1" t="s">
        <v>4153</v>
      </c>
      <c r="J2660" s="1">
        <v>778</v>
      </c>
      <c r="K2660" s="1">
        <v>2205</v>
      </c>
      <c r="L2660" s="1">
        <v>64</v>
      </c>
      <c r="M2660" s="1">
        <v>0</v>
      </c>
      <c r="N2660" s="1">
        <v>7.1</v>
      </c>
      <c r="O2660" s="1">
        <v>112</v>
      </c>
      <c r="P2660" s="1">
        <v>111</v>
      </c>
      <c r="Q2660" s="9">
        <v>11905519</v>
      </c>
      <c r="R2660" s="3">
        <v>200000000</v>
      </c>
    </row>
    <row r="2661" spans="1:18" x14ac:dyDescent="0.25">
      <c r="A2661" s="1" t="s">
        <v>1475</v>
      </c>
      <c r="B2661" s="2">
        <v>35375</v>
      </c>
      <c r="C2661" s="1" t="s">
        <v>32</v>
      </c>
      <c r="D2661" s="1" t="s">
        <v>20</v>
      </c>
      <c r="E2661" s="1" t="s">
        <v>3</v>
      </c>
      <c r="F2661" s="1" t="s">
        <v>83</v>
      </c>
      <c r="G2661" s="1" t="s">
        <v>92</v>
      </c>
      <c r="H2661" s="1" t="s">
        <v>1476</v>
      </c>
      <c r="I2661" s="1" t="s">
        <v>1477</v>
      </c>
      <c r="J2661" s="1">
        <v>778</v>
      </c>
      <c r="K2661" s="1">
        <v>2400</v>
      </c>
      <c r="L2661" s="1">
        <v>132</v>
      </c>
      <c r="M2661" s="1">
        <v>227</v>
      </c>
      <c r="N2661" s="1">
        <v>6.8</v>
      </c>
      <c r="O2661" s="1">
        <v>18</v>
      </c>
      <c r="P2661" s="1">
        <v>86</v>
      </c>
      <c r="Q2661" s="9">
        <v>1277257</v>
      </c>
      <c r="R2661" s="3">
        <v>1000000</v>
      </c>
    </row>
    <row r="2662" spans="1:18" x14ac:dyDescent="0.25">
      <c r="A2662" s="1" t="s">
        <v>4026</v>
      </c>
      <c r="B2662" s="2">
        <v>38409</v>
      </c>
      <c r="C2662" s="1" t="s">
        <v>32</v>
      </c>
      <c r="D2662" s="1" t="s">
        <v>20</v>
      </c>
      <c r="E2662" s="1" t="s">
        <v>3</v>
      </c>
      <c r="F2662" s="1" t="s">
        <v>4</v>
      </c>
      <c r="G2662" s="1" t="s">
        <v>92</v>
      </c>
      <c r="H2662" s="1" t="s">
        <v>1476</v>
      </c>
      <c r="I2662" s="1" t="s">
        <v>1282</v>
      </c>
      <c r="J2662" s="1">
        <v>778</v>
      </c>
      <c r="K2662" s="1">
        <v>1440</v>
      </c>
      <c r="L2662" s="1">
        <v>12000</v>
      </c>
      <c r="M2662" s="1">
        <v>238</v>
      </c>
      <c r="N2662" s="1">
        <v>6.6</v>
      </c>
      <c r="O2662" s="1">
        <v>81</v>
      </c>
      <c r="P2662" s="1">
        <v>91</v>
      </c>
      <c r="Q2662" s="9">
        <v>154077</v>
      </c>
      <c r="R2662" s="3">
        <v>500000</v>
      </c>
    </row>
    <row r="2663" spans="1:18" x14ac:dyDescent="0.25">
      <c r="A2663" s="1" t="s">
        <v>2467</v>
      </c>
      <c r="B2663" s="2">
        <v>36629</v>
      </c>
      <c r="C2663" s="1" t="s">
        <v>1</v>
      </c>
      <c r="D2663" s="1" t="s">
        <v>9</v>
      </c>
      <c r="E2663" s="1" t="s">
        <v>3</v>
      </c>
      <c r="F2663" s="1" t="s">
        <v>83</v>
      </c>
      <c r="G2663" s="1" t="s">
        <v>92</v>
      </c>
      <c r="H2663" s="1" t="s">
        <v>2468</v>
      </c>
      <c r="I2663" s="1" t="s">
        <v>2469</v>
      </c>
      <c r="J2663" s="1">
        <v>776</v>
      </c>
      <c r="K2663" s="1">
        <v>1761</v>
      </c>
      <c r="L2663" s="1">
        <v>54</v>
      </c>
      <c r="M2663" s="1">
        <v>0</v>
      </c>
      <c r="N2663" s="1">
        <v>6.9</v>
      </c>
      <c r="O2663" s="1">
        <v>196</v>
      </c>
      <c r="P2663" s="1">
        <v>92</v>
      </c>
      <c r="Q2663" s="9">
        <v>8279017</v>
      </c>
      <c r="R2663" s="3">
        <v>8000000</v>
      </c>
    </row>
    <row r="2664" spans="1:18" x14ac:dyDescent="0.25">
      <c r="A2664" s="1" t="s">
        <v>2595</v>
      </c>
      <c r="B2664" s="2">
        <v>37243</v>
      </c>
      <c r="C2664" s="1" t="s">
        <v>32</v>
      </c>
      <c r="D2664" s="1" t="s">
        <v>77</v>
      </c>
      <c r="E2664" s="1" t="s">
        <v>3</v>
      </c>
      <c r="F2664" s="1" t="s">
        <v>11</v>
      </c>
      <c r="G2664" s="1" t="s">
        <v>132</v>
      </c>
      <c r="H2664" s="1" t="s">
        <v>2468</v>
      </c>
      <c r="I2664" s="1" t="s">
        <v>2284</v>
      </c>
      <c r="J2664" s="1">
        <v>776</v>
      </c>
      <c r="K2664" s="1">
        <v>1732</v>
      </c>
      <c r="L2664" s="1">
        <v>24</v>
      </c>
      <c r="M2664" s="1">
        <v>193</v>
      </c>
      <c r="N2664" s="1">
        <v>4.5</v>
      </c>
      <c r="O2664" s="1">
        <v>19</v>
      </c>
      <c r="P2664" s="1">
        <v>105</v>
      </c>
      <c r="Q2664" s="9">
        <v>22723</v>
      </c>
      <c r="R2664" s="3">
        <v>25000000</v>
      </c>
    </row>
    <row r="2665" spans="1:18" x14ac:dyDescent="0.25">
      <c r="A2665" s="1" t="s">
        <v>3121</v>
      </c>
      <c r="B2665" s="2">
        <v>37405</v>
      </c>
      <c r="C2665" s="1" t="s">
        <v>32</v>
      </c>
      <c r="D2665" s="1" t="s">
        <v>9</v>
      </c>
      <c r="E2665" s="1" t="s">
        <v>3</v>
      </c>
      <c r="F2665" s="1" t="s">
        <v>4</v>
      </c>
      <c r="G2665" s="1" t="s">
        <v>92</v>
      </c>
      <c r="H2665" s="1" t="s">
        <v>3122</v>
      </c>
      <c r="I2665" s="1" t="s">
        <v>2086</v>
      </c>
      <c r="J2665" s="1">
        <v>775</v>
      </c>
      <c r="K2665" s="1">
        <v>3001</v>
      </c>
      <c r="L2665" s="1">
        <v>48</v>
      </c>
      <c r="M2665" s="1">
        <v>0</v>
      </c>
      <c r="N2665" s="1">
        <v>5.2</v>
      </c>
      <c r="O2665" s="1">
        <v>137</v>
      </c>
      <c r="P2665" s="1">
        <v>101</v>
      </c>
      <c r="Q2665" s="9">
        <v>30307804</v>
      </c>
      <c r="R2665" s="3">
        <v>35000000</v>
      </c>
    </row>
    <row r="2666" spans="1:18" x14ac:dyDescent="0.25">
      <c r="A2666" s="1" t="s">
        <v>6745</v>
      </c>
      <c r="B2666" s="2">
        <v>41951</v>
      </c>
      <c r="C2666" s="1" t="s">
        <v>32</v>
      </c>
      <c r="D2666" s="1" t="s">
        <v>9</v>
      </c>
      <c r="E2666" s="1" t="s">
        <v>3</v>
      </c>
      <c r="F2666" s="1" t="s">
        <v>4</v>
      </c>
      <c r="G2666" s="1" t="s">
        <v>132</v>
      </c>
      <c r="H2666" s="1" t="s">
        <v>6746</v>
      </c>
      <c r="I2666" s="1" t="s">
        <v>3195</v>
      </c>
      <c r="J2666" s="1">
        <v>775</v>
      </c>
      <c r="K2666" s="1">
        <v>3197</v>
      </c>
      <c r="L2666" s="1">
        <v>97</v>
      </c>
      <c r="M2666" s="1">
        <v>19000</v>
      </c>
      <c r="N2666" s="1">
        <v>6.7</v>
      </c>
      <c r="O2666" s="1">
        <v>85</v>
      </c>
      <c r="P2666" s="1">
        <v>118</v>
      </c>
      <c r="Q2666" s="9">
        <v>26761283</v>
      </c>
      <c r="R2666" s="3">
        <v>26000000</v>
      </c>
    </row>
    <row r="2667" spans="1:18" x14ac:dyDescent="0.25">
      <c r="A2667" s="1" t="s">
        <v>6775</v>
      </c>
      <c r="B2667" s="2">
        <v>41689</v>
      </c>
      <c r="C2667" s="1" t="s">
        <v>32</v>
      </c>
      <c r="D2667" s="1" t="s">
        <v>77</v>
      </c>
      <c r="E2667" s="1" t="s">
        <v>3</v>
      </c>
      <c r="F2667" s="1" t="s">
        <v>4</v>
      </c>
      <c r="G2667" s="1" t="s">
        <v>92</v>
      </c>
      <c r="H2667" s="1" t="s">
        <v>6746</v>
      </c>
      <c r="I2667" s="1" t="s">
        <v>460</v>
      </c>
      <c r="J2667" s="1">
        <v>775</v>
      </c>
      <c r="K2667" s="1">
        <v>3033</v>
      </c>
      <c r="L2667" s="1">
        <v>79</v>
      </c>
      <c r="M2667" s="1">
        <v>0</v>
      </c>
      <c r="N2667" s="1">
        <v>6.3</v>
      </c>
      <c r="O2667" s="1">
        <v>172</v>
      </c>
      <c r="P2667" s="1">
        <v>108</v>
      </c>
      <c r="Q2667" s="9">
        <v>24984868</v>
      </c>
      <c r="R2667" s="3">
        <v>15000000</v>
      </c>
    </row>
    <row r="2668" spans="1:18" x14ac:dyDescent="0.25">
      <c r="A2668" s="1" t="s">
        <v>6139</v>
      </c>
      <c r="B2668" s="2">
        <v>41184</v>
      </c>
      <c r="C2668" s="1" t="s">
        <v>32</v>
      </c>
      <c r="D2668" s="1" t="s">
        <v>40</v>
      </c>
      <c r="E2668" s="1" t="s">
        <v>3</v>
      </c>
      <c r="F2668" s="1" t="s">
        <v>4</v>
      </c>
      <c r="G2668" s="1" t="s">
        <v>84</v>
      </c>
      <c r="H2668" s="1" t="s">
        <v>6140</v>
      </c>
      <c r="I2668" s="1" t="s">
        <v>1246</v>
      </c>
      <c r="J2668" s="1">
        <v>774</v>
      </c>
      <c r="K2668" s="1">
        <v>2121</v>
      </c>
      <c r="L2668" s="1">
        <v>0</v>
      </c>
      <c r="M2668" s="1">
        <v>122000</v>
      </c>
      <c r="N2668" s="1">
        <v>8</v>
      </c>
      <c r="O2668" s="1">
        <v>552</v>
      </c>
      <c r="P2668" s="1">
        <v>127</v>
      </c>
      <c r="Q2668" s="9">
        <v>124976634</v>
      </c>
      <c r="R2668" s="3">
        <v>120000000</v>
      </c>
    </row>
    <row r="2669" spans="1:18" x14ac:dyDescent="0.25">
      <c r="A2669" s="1" t="s">
        <v>2521</v>
      </c>
      <c r="B2669" s="2">
        <v>36627</v>
      </c>
      <c r="C2669" s="1" t="s">
        <v>32</v>
      </c>
      <c r="D2669" s="1" t="s">
        <v>20</v>
      </c>
      <c r="E2669" s="1" t="s">
        <v>3</v>
      </c>
      <c r="F2669" s="1" t="s">
        <v>4</v>
      </c>
      <c r="G2669" s="1" t="s">
        <v>132</v>
      </c>
      <c r="H2669" s="1" t="s">
        <v>2522</v>
      </c>
      <c r="I2669" s="1" t="s">
        <v>1339</v>
      </c>
      <c r="J2669" s="1">
        <v>774</v>
      </c>
      <c r="K2669" s="1">
        <v>2498</v>
      </c>
      <c r="L2669" s="1">
        <v>154</v>
      </c>
      <c r="M2669" s="1">
        <v>378</v>
      </c>
      <c r="N2669" s="1">
        <v>4.7</v>
      </c>
      <c r="O2669" s="1">
        <v>86</v>
      </c>
      <c r="P2669" s="1">
        <v>99</v>
      </c>
      <c r="Q2669" s="9">
        <v>14983572</v>
      </c>
      <c r="R2669" s="3">
        <v>25000000</v>
      </c>
    </row>
    <row r="2670" spans="1:18" x14ac:dyDescent="0.25">
      <c r="A2670" s="1" t="s">
        <v>3149</v>
      </c>
      <c r="B2670" s="2">
        <v>37324</v>
      </c>
      <c r="C2670" s="1" t="s">
        <v>32</v>
      </c>
      <c r="D2670" s="1" t="s">
        <v>40</v>
      </c>
      <c r="E2670" s="1" t="s">
        <v>3</v>
      </c>
      <c r="F2670" s="1" t="s">
        <v>338</v>
      </c>
      <c r="G2670" s="1" t="s">
        <v>84</v>
      </c>
      <c r="H2670" s="1" t="s">
        <v>135</v>
      </c>
      <c r="I2670" s="1" t="s">
        <v>1124</v>
      </c>
      <c r="J2670" s="1">
        <v>773</v>
      </c>
      <c r="K2670" s="1">
        <v>2916</v>
      </c>
      <c r="L2670" s="1">
        <v>32</v>
      </c>
      <c r="M2670" s="1">
        <v>0</v>
      </c>
      <c r="N2670" s="1">
        <v>5.0999999999999996</v>
      </c>
      <c r="O2670" s="1">
        <v>67</v>
      </c>
      <c r="P2670" s="1">
        <v>99</v>
      </c>
      <c r="Q2670" s="9">
        <v>81150692</v>
      </c>
      <c r="R2670" s="3">
        <v>35000000</v>
      </c>
    </row>
    <row r="2671" spans="1:18" x14ac:dyDescent="0.25">
      <c r="A2671" s="1" t="s">
        <v>6450</v>
      </c>
      <c r="B2671" s="2">
        <v>41513</v>
      </c>
      <c r="C2671" s="1" t="s">
        <v>32</v>
      </c>
      <c r="D2671" s="1" t="s">
        <v>177</v>
      </c>
      <c r="E2671" s="1" t="s">
        <v>3</v>
      </c>
      <c r="F2671" s="1" t="s">
        <v>4</v>
      </c>
      <c r="G2671" s="1" t="s">
        <v>84</v>
      </c>
      <c r="H2671" s="1" t="s">
        <v>6451</v>
      </c>
      <c r="I2671" s="1" t="s">
        <v>3782</v>
      </c>
      <c r="J2671" s="1">
        <v>773</v>
      </c>
      <c r="K2671" s="1">
        <v>2787</v>
      </c>
      <c r="L2671" s="1">
        <v>293</v>
      </c>
      <c r="M2671" s="1">
        <v>0</v>
      </c>
      <c r="N2671" s="1">
        <v>4.0999999999999996</v>
      </c>
      <c r="O2671" s="1">
        <v>83</v>
      </c>
      <c r="P2671" s="1">
        <v>106</v>
      </c>
      <c r="Q2671" s="9">
        <v>28873374</v>
      </c>
      <c r="R2671" s="3">
        <v>10000000</v>
      </c>
    </row>
    <row r="2672" spans="1:18" x14ac:dyDescent="0.25">
      <c r="A2672" s="1" t="s">
        <v>1933</v>
      </c>
      <c r="B2672" s="2">
        <v>36139</v>
      </c>
      <c r="C2672" s="1" t="s">
        <v>32</v>
      </c>
      <c r="D2672" s="1" t="s">
        <v>20</v>
      </c>
      <c r="E2672" s="1" t="s">
        <v>3</v>
      </c>
      <c r="F2672" s="1" t="s">
        <v>83</v>
      </c>
      <c r="G2672" s="1" t="s">
        <v>84</v>
      </c>
      <c r="H2672" s="1" t="s">
        <v>1934</v>
      </c>
      <c r="I2672" s="1" t="s">
        <v>1935</v>
      </c>
      <c r="J2672" s="1">
        <v>773</v>
      </c>
      <c r="K2672" s="1">
        <v>1965</v>
      </c>
      <c r="L2672" s="1">
        <v>52</v>
      </c>
      <c r="M2672" s="1">
        <v>0</v>
      </c>
      <c r="N2672" s="1">
        <v>7.4</v>
      </c>
      <c r="O2672" s="1">
        <v>94</v>
      </c>
      <c r="P2672" s="1">
        <v>91</v>
      </c>
      <c r="Q2672" s="9">
        <v>24788807</v>
      </c>
      <c r="R2672" s="3">
        <v>3000000</v>
      </c>
    </row>
    <row r="2673" spans="1:18" x14ac:dyDescent="0.25">
      <c r="A2673" s="1" t="s">
        <v>2974</v>
      </c>
      <c r="B2673" s="2">
        <v>37356</v>
      </c>
      <c r="C2673" s="1" t="s">
        <v>32</v>
      </c>
      <c r="D2673" s="1" t="s">
        <v>9</v>
      </c>
      <c r="E2673" s="1" t="s">
        <v>3</v>
      </c>
      <c r="F2673" s="1" t="s">
        <v>83</v>
      </c>
      <c r="G2673" s="1" t="s">
        <v>92</v>
      </c>
      <c r="H2673" s="1" t="s">
        <v>1934</v>
      </c>
      <c r="I2673" s="1" t="s">
        <v>2975</v>
      </c>
      <c r="J2673" s="1">
        <v>773</v>
      </c>
      <c r="K2673" s="1">
        <v>976</v>
      </c>
      <c r="L2673" s="1">
        <v>521</v>
      </c>
      <c r="M2673" s="1">
        <v>0</v>
      </c>
      <c r="N2673" s="1">
        <v>7.7</v>
      </c>
      <c r="O2673" s="1">
        <v>92</v>
      </c>
      <c r="P2673" s="1">
        <v>107</v>
      </c>
      <c r="Q2673" s="9">
        <v>768045</v>
      </c>
      <c r="R2673" s="3">
        <v>2000000</v>
      </c>
    </row>
    <row r="2674" spans="1:18" x14ac:dyDescent="0.25">
      <c r="A2674" s="1" t="s">
        <v>2748</v>
      </c>
      <c r="B2674" s="2">
        <v>37092</v>
      </c>
      <c r="C2674" s="1" t="s">
        <v>32</v>
      </c>
      <c r="D2674" s="1" t="s">
        <v>20</v>
      </c>
      <c r="E2674" s="1" t="s">
        <v>3</v>
      </c>
      <c r="F2674" s="1" t="s">
        <v>83</v>
      </c>
      <c r="G2674" s="1" t="s">
        <v>132</v>
      </c>
      <c r="H2674" s="1" t="s">
        <v>1934</v>
      </c>
      <c r="I2674" s="1" t="s">
        <v>1653</v>
      </c>
      <c r="J2674" s="1">
        <v>773</v>
      </c>
      <c r="K2674" s="1">
        <v>2440</v>
      </c>
      <c r="L2674" s="1">
        <v>11</v>
      </c>
      <c r="M2674" s="1">
        <v>30</v>
      </c>
      <c r="N2674" s="1">
        <v>6.2</v>
      </c>
      <c r="O2674" s="1">
        <v>47</v>
      </c>
      <c r="P2674" s="1">
        <v>107</v>
      </c>
      <c r="Q2674" s="9">
        <v>54606</v>
      </c>
      <c r="R2674" s="3">
        <v>6000000</v>
      </c>
    </row>
    <row r="2675" spans="1:18" x14ac:dyDescent="0.25">
      <c r="A2675" s="1" t="s">
        <v>134</v>
      </c>
      <c r="B2675" s="2">
        <v>24071</v>
      </c>
      <c r="C2675" s="1" t="s">
        <v>32</v>
      </c>
      <c r="D2675" s="1" t="s">
        <v>40</v>
      </c>
      <c r="E2675" s="1" t="s">
        <v>3</v>
      </c>
      <c r="F2675" s="1" t="s">
        <v>4</v>
      </c>
      <c r="G2675" s="1" t="s">
        <v>25</v>
      </c>
      <c r="H2675" s="1" t="s">
        <v>135</v>
      </c>
      <c r="I2675" s="1" t="s">
        <v>136</v>
      </c>
      <c r="J2675" s="1">
        <v>773</v>
      </c>
      <c r="K2675" s="1">
        <v>2888</v>
      </c>
      <c r="L2675" s="1">
        <v>541</v>
      </c>
      <c r="M2675" s="1">
        <v>251</v>
      </c>
      <c r="N2675" s="1">
        <v>6.8</v>
      </c>
      <c r="O2675" s="1">
        <v>53</v>
      </c>
      <c r="P2675" s="1">
        <v>152</v>
      </c>
      <c r="Q2675" s="9">
        <v>14873</v>
      </c>
      <c r="R2675" s="3">
        <v>3800000</v>
      </c>
    </row>
    <row r="2676" spans="1:18" x14ac:dyDescent="0.25">
      <c r="A2676" s="1" t="s">
        <v>3956</v>
      </c>
      <c r="B2676" s="2">
        <v>38387</v>
      </c>
      <c r="C2676" s="1" t="s">
        <v>32</v>
      </c>
      <c r="D2676" s="1" t="s">
        <v>40</v>
      </c>
      <c r="E2676" s="1" t="s">
        <v>3</v>
      </c>
      <c r="F2676" s="1" t="s">
        <v>4</v>
      </c>
      <c r="G2676" s="1" t="s">
        <v>132</v>
      </c>
      <c r="H2676" s="1" t="s">
        <v>3957</v>
      </c>
      <c r="I2676" s="1" t="s">
        <v>3958</v>
      </c>
      <c r="J2676" s="1">
        <v>772</v>
      </c>
      <c r="K2676" s="1">
        <v>1058</v>
      </c>
      <c r="L2676" s="1">
        <v>2</v>
      </c>
      <c r="M2676" s="1">
        <v>1000</v>
      </c>
      <c r="N2676" s="1">
        <v>7</v>
      </c>
      <c r="O2676" s="1">
        <v>47</v>
      </c>
      <c r="P2676" s="1">
        <v>108</v>
      </c>
      <c r="Q2676" s="9">
        <v>11703287</v>
      </c>
      <c r="R2676" s="3">
        <v>10000000</v>
      </c>
    </row>
    <row r="2677" spans="1:18" x14ac:dyDescent="0.25">
      <c r="A2677" s="1" t="s">
        <v>6273</v>
      </c>
      <c r="B2677" s="2">
        <v>41176</v>
      </c>
      <c r="C2677" s="1" t="s">
        <v>32</v>
      </c>
      <c r="D2677" s="1" t="s">
        <v>2</v>
      </c>
      <c r="E2677" s="1" t="s">
        <v>3</v>
      </c>
      <c r="F2677" s="1" t="s">
        <v>4</v>
      </c>
      <c r="G2677" s="1" t="s">
        <v>92</v>
      </c>
      <c r="H2677" s="1" t="s">
        <v>6274</v>
      </c>
      <c r="I2677" s="1" t="s">
        <v>4201</v>
      </c>
      <c r="J2677" s="1">
        <v>771</v>
      </c>
      <c r="K2677" s="1">
        <v>2356</v>
      </c>
      <c r="L2677" s="1">
        <v>160</v>
      </c>
      <c r="M2677" s="1">
        <v>35000</v>
      </c>
      <c r="N2677" s="1">
        <v>6.4</v>
      </c>
      <c r="O2677" s="1">
        <v>265</v>
      </c>
      <c r="P2677" s="1">
        <v>110</v>
      </c>
      <c r="Q2677" s="9">
        <v>16005978</v>
      </c>
      <c r="R2677" s="3">
        <v>26000000</v>
      </c>
    </row>
    <row r="2678" spans="1:18" x14ac:dyDescent="0.25">
      <c r="A2678" s="1" t="s">
        <v>1904</v>
      </c>
      <c r="B2678" s="2">
        <v>35964</v>
      </c>
      <c r="C2678" s="1" t="s">
        <v>32</v>
      </c>
      <c r="D2678" s="1" t="s">
        <v>40</v>
      </c>
      <c r="E2678" s="1" t="s">
        <v>3</v>
      </c>
      <c r="F2678" s="1" t="s">
        <v>4</v>
      </c>
      <c r="G2678" s="1" t="s">
        <v>84</v>
      </c>
      <c r="H2678" s="1" t="s">
        <v>1905</v>
      </c>
      <c r="I2678" s="1" t="s">
        <v>1906</v>
      </c>
      <c r="J2678" s="1">
        <v>770</v>
      </c>
      <c r="K2678" s="1">
        <v>1195</v>
      </c>
      <c r="L2678" s="1">
        <v>59</v>
      </c>
      <c r="M2678" s="1">
        <v>0</v>
      </c>
      <c r="N2678" s="1">
        <v>7</v>
      </c>
      <c r="O2678" s="1">
        <v>120</v>
      </c>
      <c r="P2678" s="1">
        <v>99</v>
      </c>
      <c r="Q2678" s="9">
        <v>101217900</v>
      </c>
      <c r="R2678" s="3">
        <v>70000000</v>
      </c>
    </row>
    <row r="2679" spans="1:18" x14ac:dyDescent="0.25">
      <c r="A2679" s="1" t="s">
        <v>2715</v>
      </c>
      <c r="B2679" s="2">
        <v>36911</v>
      </c>
      <c r="C2679" s="1" t="s">
        <v>32</v>
      </c>
      <c r="D2679" s="1" t="s">
        <v>77</v>
      </c>
      <c r="E2679" s="1" t="s">
        <v>3</v>
      </c>
      <c r="F2679" s="1" t="s">
        <v>4</v>
      </c>
      <c r="G2679" s="1" t="s">
        <v>28</v>
      </c>
      <c r="H2679" s="1" t="s">
        <v>1905</v>
      </c>
      <c r="I2679" s="1" t="s">
        <v>2716</v>
      </c>
      <c r="J2679" s="1">
        <v>770</v>
      </c>
      <c r="K2679" s="1">
        <v>2251</v>
      </c>
      <c r="L2679" s="1">
        <v>8</v>
      </c>
      <c r="M2679" s="1">
        <v>425</v>
      </c>
      <c r="N2679" s="1">
        <v>6</v>
      </c>
      <c r="O2679" s="1">
        <v>66</v>
      </c>
      <c r="P2679" s="1">
        <v>82</v>
      </c>
      <c r="Q2679" s="9">
        <v>80920948</v>
      </c>
      <c r="R2679" s="3">
        <v>30000000</v>
      </c>
    </row>
    <row r="2680" spans="1:18" x14ac:dyDescent="0.25">
      <c r="A2680" s="1" t="s">
        <v>5094</v>
      </c>
      <c r="B2680" s="2">
        <v>39465</v>
      </c>
      <c r="C2680" s="1" t="s">
        <v>32</v>
      </c>
      <c r="D2680" s="1" t="s">
        <v>40</v>
      </c>
      <c r="E2680" s="1" t="s">
        <v>3</v>
      </c>
      <c r="F2680" s="1" t="s">
        <v>4</v>
      </c>
      <c r="G2680" s="1" t="s">
        <v>84</v>
      </c>
      <c r="H2680" s="1" t="s">
        <v>1905</v>
      </c>
      <c r="I2680" s="1" t="s">
        <v>2692</v>
      </c>
      <c r="J2680" s="1">
        <v>770</v>
      </c>
      <c r="K2680" s="1">
        <v>1614</v>
      </c>
      <c r="L2680" s="1">
        <v>70</v>
      </c>
      <c r="M2680" s="1">
        <v>0</v>
      </c>
      <c r="N2680" s="1">
        <v>6.6</v>
      </c>
      <c r="O2680" s="1">
        <v>198</v>
      </c>
      <c r="P2680" s="1">
        <v>107</v>
      </c>
      <c r="Q2680" s="9">
        <v>71148699</v>
      </c>
      <c r="R2680" s="3">
        <v>90000000</v>
      </c>
    </row>
    <row r="2681" spans="1:18" x14ac:dyDescent="0.25">
      <c r="A2681" s="1" t="s">
        <v>3011</v>
      </c>
      <c r="B2681" s="2">
        <v>37434</v>
      </c>
      <c r="C2681" s="1" t="s">
        <v>1</v>
      </c>
      <c r="D2681" s="1" t="s">
        <v>77</v>
      </c>
      <c r="E2681" s="1" t="s">
        <v>3</v>
      </c>
      <c r="F2681" s="1" t="s">
        <v>83</v>
      </c>
      <c r="G2681" s="1" t="s">
        <v>132</v>
      </c>
      <c r="H2681" s="1" t="s">
        <v>3012</v>
      </c>
      <c r="I2681" s="1" t="s">
        <v>2597</v>
      </c>
      <c r="J2681" s="1">
        <v>769</v>
      </c>
      <c r="K2681" s="1">
        <v>2538</v>
      </c>
      <c r="L2681" s="1">
        <v>93</v>
      </c>
      <c r="M2681" s="1">
        <v>0</v>
      </c>
      <c r="N2681" s="1">
        <v>6.1</v>
      </c>
      <c r="O2681" s="1">
        <v>264</v>
      </c>
      <c r="P2681" s="1">
        <v>133</v>
      </c>
      <c r="Q2681" s="9">
        <v>160201106</v>
      </c>
      <c r="R2681" s="3">
        <v>142000000</v>
      </c>
    </row>
    <row r="2682" spans="1:18" x14ac:dyDescent="0.25">
      <c r="A2682" s="1" t="s">
        <v>6794</v>
      </c>
      <c r="B2682" s="2">
        <v>41767</v>
      </c>
      <c r="C2682" s="1" t="s">
        <v>32</v>
      </c>
      <c r="D2682" s="1" t="s">
        <v>61</v>
      </c>
      <c r="E2682" s="1" t="s">
        <v>3</v>
      </c>
      <c r="F2682" s="1" t="s">
        <v>4</v>
      </c>
      <c r="G2682" s="1" t="s">
        <v>132</v>
      </c>
      <c r="H2682" s="1" t="s">
        <v>6795</v>
      </c>
      <c r="I2682" s="1" t="s">
        <v>1207</v>
      </c>
      <c r="J2682" s="1">
        <v>769</v>
      </c>
      <c r="K2682" s="1">
        <v>2938</v>
      </c>
      <c r="L2682" s="1">
        <v>11000</v>
      </c>
      <c r="M2682" s="1">
        <v>35000</v>
      </c>
      <c r="N2682" s="1">
        <v>7.2</v>
      </c>
      <c r="O2682" s="1">
        <v>322</v>
      </c>
      <c r="P2682" s="1">
        <v>137</v>
      </c>
      <c r="Q2682" s="9">
        <v>115603980</v>
      </c>
      <c r="R2682" s="3">
        <v>65000000</v>
      </c>
    </row>
    <row r="2683" spans="1:18" x14ac:dyDescent="0.25">
      <c r="A2683" s="1" t="s">
        <v>877</v>
      </c>
      <c r="B2683" s="2">
        <v>33322</v>
      </c>
      <c r="C2683" s="1" t="s">
        <v>32</v>
      </c>
      <c r="D2683" s="1" t="s">
        <v>9</v>
      </c>
      <c r="E2683" s="1" t="s">
        <v>3</v>
      </c>
      <c r="F2683" s="1" t="s">
        <v>4</v>
      </c>
      <c r="G2683" s="1" t="s">
        <v>92</v>
      </c>
      <c r="H2683" s="1" t="s">
        <v>878</v>
      </c>
      <c r="I2683" s="1" t="s">
        <v>424</v>
      </c>
      <c r="J2683" s="1">
        <v>769</v>
      </c>
      <c r="K2683" s="1">
        <v>1936</v>
      </c>
      <c r="L2683" s="1">
        <v>0</v>
      </c>
      <c r="M2683" s="1">
        <v>883</v>
      </c>
      <c r="N2683" s="1">
        <v>6.6</v>
      </c>
      <c r="O2683" s="1">
        <v>30</v>
      </c>
      <c r="P2683" s="1">
        <v>132</v>
      </c>
      <c r="Q2683" s="9">
        <v>74787599</v>
      </c>
      <c r="R2683" s="3">
        <v>30000000</v>
      </c>
    </row>
    <row r="2684" spans="1:18" x14ac:dyDescent="0.25">
      <c r="A2684" s="1" t="s">
        <v>3141</v>
      </c>
      <c r="B2684" s="2">
        <v>37487</v>
      </c>
      <c r="C2684" s="1" t="s">
        <v>32</v>
      </c>
      <c r="D2684" s="1" t="s">
        <v>20</v>
      </c>
      <c r="E2684" s="1" t="s">
        <v>3</v>
      </c>
      <c r="F2684" s="1" t="s">
        <v>4</v>
      </c>
      <c r="G2684" s="1" t="s">
        <v>92</v>
      </c>
      <c r="H2684" s="1" t="s">
        <v>2146</v>
      </c>
      <c r="I2684" s="1" t="s">
        <v>3142</v>
      </c>
      <c r="J2684" s="1">
        <v>769</v>
      </c>
      <c r="K2684" s="1">
        <v>2251</v>
      </c>
      <c r="L2684" s="1">
        <v>30</v>
      </c>
      <c r="M2684" s="1">
        <v>15000</v>
      </c>
      <c r="N2684" s="1">
        <v>7.1</v>
      </c>
      <c r="O2684" s="1">
        <v>163</v>
      </c>
      <c r="P2684" s="1">
        <v>104</v>
      </c>
      <c r="Q2684" s="9">
        <v>4046737</v>
      </c>
      <c r="R2684" s="3">
        <v>4000000</v>
      </c>
    </row>
    <row r="2685" spans="1:18" x14ac:dyDescent="0.25">
      <c r="A2685" s="1" t="s">
        <v>2144</v>
      </c>
      <c r="B2685" s="2">
        <v>36256</v>
      </c>
      <c r="C2685" s="1" t="s">
        <v>32</v>
      </c>
      <c r="D2685" s="1" t="s">
        <v>315</v>
      </c>
      <c r="E2685" s="1" t="s">
        <v>3</v>
      </c>
      <c r="F2685" s="1" t="s">
        <v>2145</v>
      </c>
      <c r="G2685" s="1" t="s">
        <v>92</v>
      </c>
      <c r="H2685" s="1" t="s">
        <v>2146</v>
      </c>
      <c r="I2685" s="1" t="s">
        <v>2147</v>
      </c>
      <c r="J2685" s="1">
        <v>769</v>
      </c>
      <c r="K2685" s="1">
        <v>2543</v>
      </c>
      <c r="L2685" s="1">
        <v>61</v>
      </c>
      <c r="M2685" s="1">
        <v>0</v>
      </c>
      <c r="N2685" s="1">
        <v>7.1</v>
      </c>
      <c r="O2685" s="1">
        <v>131</v>
      </c>
      <c r="P2685" s="1">
        <v>101</v>
      </c>
      <c r="Q2685" s="9">
        <v>2060953</v>
      </c>
      <c r="R2685" s="3">
        <v>12000000</v>
      </c>
    </row>
    <row r="2686" spans="1:18" x14ac:dyDescent="0.25">
      <c r="A2686" s="1" t="s">
        <v>5373</v>
      </c>
      <c r="B2686" s="2">
        <v>40069</v>
      </c>
      <c r="C2686" s="1" t="s">
        <v>32</v>
      </c>
      <c r="D2686" s="1" t="s">
        <v>61</v>
      </c>
      <c r="E2686" s="1" t="s">
        <v>3</v>
      </c>
      <c r="F2686" s="1" t="s">
        <v>4</v>
      </c>
      <c r="G2686" s="1" t="s">
        <v>132</v>
      </c>
      <c r="H2686" s="1" t="s">
        <v>5374</v>
      </c>
      <c r="I2686" s="1" t="s">
        <v>3217</v>
      </c>
      <c r="J2686" s="1">
        <v>768</v>
      </c>
      <c r="K2686" s="1">
        <v>3389</v>
      </c>
      <c r="L2686" s="1">
        <v>102</v>
      </c>
      <c r="M2686" s="1">
        <v>38000</v>
      </c>
      <c r="N2686" s="1">
        <v>7.7</v>
      </c>
      <c r="O2686" s="1">
        <v>261</v>
      </c>
      <c r="P2686" s="1">
        <v>129</v>
      </c>
      <c r="Q2686" s="9">
        <v>255950375</v>
      </c>
      <c r="R2686" s="3">
        <v>29000000</v>
      </c>
    </row>
    <row r="2687" spans="1:18" x14ac:dyDescent="0.25">
      <c r="A2687" s="1" t="s">
        <v>448</v>
      </c>
      <c r="B2687" s="2">
        <v>30980</v>
      </c>
      <c r="C2687" s="1" t="s">
        <v>32</v>
      </c>
      <c r="D2687" s="1" t="s">
        <v>20</v>
      </c>
      <c r="E2687" s="1" t="s">
        <v>3</v>
      </c>
      <c r="F2687" s="1" t="s">
        <v>4</v>
      </c>
      <c r="G2687" s="1" t="s">
        <v>84</v>
      </c>
      <c r="H2687" s="1" t="s">
        <v>449</v>
      </c>
      <c r="I2687" s="1" t="s">
        <v>355</v>
      </c>
      <c r="J2687" s="1">
        <v>767</v>
      </c>
      <c r="K2687" s="1">
        <v>2053</v>
      </c>
      <c r="L2687" s="1">
        <v>287</v>
      </c>
      <c r="M2687" s="1">
        <v>14000</v>
      </c>
      <c r="N2687" s="1">
        <v>7.2</v>
      </c>
      <c r="O2687" s="1">
        <v>183</v>
      </c>
      <c r="P2687" s="1">
        <v>106</v>
      </c>
      <c r="Q2687" s="9">
        <v>148170000</v>
      </c>
      <c r="R2687" s="3">
        <v>11000000</v>
      </c>
    </row>
    <row r="2688" spans="1:18" x14ac:dyDescent="0.25">
      <c r="A2688" s="1" t="s">
        <v>2479</v>
      </c>
      <c r="B2688" s="2">
        <v>36780</v>
      </c>
      <c r="C2688" s="1" t="s">
        <v>32</v>
      </c>
      <c r="D2688" s="1" t="s">
        <v>9</v>
      </c>
      <c r="E2688" s="1" t="s">
        <v>3</v>
      </c>
      <c r="F2688" s="1" t="s">
        <v>4</v>
      </c>
      <c r="G2688" s="1" t="s">
        <v>132</v>
      </c>
      <c r="H2688" s="1" t="s">
        <v>2480</v>
      </c>
      <c r="I2688" s="1" t="s">
        <v>2481</v>
      </c>
      <c r="J2688" s="1">
        <v>767</v>
      </c>
      <c r="K2688" s="1">
        <v>2187</v>
      </c>
      <c r="L2688" s="1">
        <v>9</v>
      </c>
      <c r="M2688" s="1">
        <v>0</v>
      </c>
      <c r="N2688" s="1">
        <v>7.3</v>
      </c>
      <c r="O2688" s="1">
        <v>39</v>
      </c>
      <c r="P2688" s="1">
        <v>109</v>
      </c>
      <c r="Q2688" s="9">
        <v>3050934</v>
      </c>
      <c r="R2688" s="3">
        <v>1800000</v>
      </c>
    </row>
    <row r="2689" spans="1:18" x14ac:dyDescent="0.25">
      <c r="A2689" s="1" t="s">
        <v>5663</v>
      </c>
      <c r="B2689" s="2">
        <v>40485</v>
      </c>
      <c r="C2689" s="1" t="s">
        <v>32</v>
      </c>
      <c r="D2689" s="1" t="s">
        <v>61</v>
      </c>
      <c r="E2689" s="1" t="s">
        <v>3</v>
      </c>
      <c r="F2689" s="1" t="s">
        <v>4</v>
      </c>
      <c r="G2689" s="1" t="s">
        <v>84</v>
      </c>
      <c r="H2689" s="1" t="s">
        <v>2480</v>
      </c>
      <c r="I2689" s="1" t="s">
        <v>5664</v>
      </c>
      <c r="J2689" s="1">
        <v>767</v>
      </c>
      <c r="K2689" s="1">
        <v>2370</v>
      </c>
      <c r="L2689" s="1">
        <v>11</v>
      </c>
      <c r="M2689" s="1">
        <v>0</v>
      </c>
      <c r="N2689" s="1">
        <v>5.7</v>
      </c>
      <c r="O2689" s="1">
        <v>16</v>
      </c>
      <c r="P2689" s="1">
        <v>90</v>
      </c>
      <c r="Q2689" s="9">
        <v>399611</v>
      </c>
      <c r="R2689" s="3">
        <v>6000000</v>
      </c>
    </row>
    <row r="2690" spans="1:18" x14ac:dyDescent="0.25">
      <c r="A2690" s="1" t="s">
        <v>2240</v>
      </c>
      <c r="B2690" s="2">
        <v>36299</v>
      </c>
      <c r="C2690" s="1" t="s">
        <v>32</v>
      </c>
      <c r="D2690" s="1" t="s">
        <v>77</v>
      </c>
      <c r="E2690" s="1" t="s">
        <v>3</v>
      </c>
      <c r="F2690" s="1" t="s">
        <v>83</v>
      </c>
      <c r="G2690" s="1" t="s">
        <v>132</v>
      </c>
      <c r="H2690" s="1" t="s">
        <v>2241</v>
      </c>
      <c r="I2690" s="1" t="s">
        <v>1337</v>
      </c>
      <c r="J2690" s="1">
        <v>766</v>
      </c>
      <c r="K2690" s="1">
        <v>2037</v>
      </c>
      <c r="L2690" s="1">
        <v>150</v>
      </c>
      <c r="M2690" s="1">
        <v>2000</v>
      </c>
      <c r="N2690" s="1">
        <v>6.4</v>
      </c>
      <c r="O2690" s="1">
        <v>197</v>
      </c>
      <c r="P2690" s="1">
        <v>128</v>
      </c>
      <c r="Q2690" s="9">
        <v>126930660</v>
      </c>
      <c r="R2690" s="3">
        <v>135000000</v>
      </c>
    </row>
    <row r="2691" spans="1:18" x14ac:dyDescent="0.25">
      <c r="A2691" s="1" t="s">
        <v>1666</v>
      </c>
      <c r="B2691" s="2">
        <v>35670</v>
      </c>
      <c r="C2691" s="1" t="s">
        <v>32</v>
      </c>
      <c r="D2691" s="1" t="s">
        <v>77</v>
      </c>
      <c r="E2691" s="1" t="s">
        <v>3</v>
      </c>
      <c r="F2691" s="1" t="s">
        <v>4</v>
      </c>
      <c r="G2691" s="1" t="s">
        <v>92</v>
      </c>
      <c r="H2691" s="1" t="s">
        <v>1667</v>
      </c>
      <c r="I2691" s="1" t="s">
        <v>776</v>
      </c>
      <c r="J2691" s="1">
        <v>766</v>
      </c>
      <c r="K2691" s="1">
        <v>4346</v>
      </c>
      <c r="L2691" s="1">
        <v>0</v>
      </c>
      <c r="M2691" s="1">
        <v>0</v>
      </c>
      <c r="N2691" s="1">
        <v>6</v>
      </c>
      <c r="O2691" s="1">
        <v>79</v>
      </c>
      <c r="P2691" s="1">
        <v>177</v>
      </c>
      <c r="Q2691" s="9">
        <v>17593391</v>
      </c>
      <c r="R2691" s="3">
        <v>80000000</v>
      </c>
    </row>
    <row r="2692" spans="1:18" x14ac:dyDescent="0.25">
      <c r="A2692" s="1" t="s">
        <v>3201</v>
      </c>
      <c r="B2692" s="2">
        <v>37425</v>
      </c>
      <c r="C2692" s="1" t="s">
        <v>32</v>
      </c>
      <c r="D2692" s="1" t="s">
        <v>9</v>
      </c>
      <c r="E2692" s="1" t="s">
        <v>3</v>
      </c>
      <c r="F2692" s="1" t="s">
        <v>83</v>
      </c>
      <c r="G2692" s="1" t="s">
        <v>92</v>
      </c>
      <c r="H2692" s="1" t="s">
        <v>1667</v>
      </c>
      <c r="I2692" s="1" t="s">
        <v>3202</v>
      </c>
      <c r="J2692" s="1">
        <v>766</v>
      </c>
      <c r="K2692" s="1">
        <v>1251</v>
      </c>
      <c r="L2692" s="1">
        <v>5</v>
      </c>
      <c r="M2692" s="1">
        <v>97</v>
      </c>
      <c r="N2692" s="1">
        <v>6.7</v>
      </c>
      <c r="O2692" s="1">
        <v>39</v>
      </c>
      <c r="P2692" s="1">
        <v>96</v>
      </c>
      <c r="Q2692" s="9">
        <v>196067</v>
      </c>
      <c r="R2692" s="3">
        <v>7000000</v>
      </c>
    </row>
    <row r="2693" spans="1:18" x14ac:dyDescent="0.25">
      <c r="A2693" s="1" t="s">
        <v>2136</v>
      </c>
      <c r="B2693" s="2">
        <v>36495</v>
      </c>
      <c r="C2693" s="1" t="s">
        <v>32</v>
      </c>
      <c r="D2693" s="1" t="s">
        <v>20</v>
      </c>
      <c r="E2693" s="1" t="s">
        <v>3</v>
      </c>
      <c r="F2693" s="1" t="s">
        <v>4</v>
      </c>
      <c r="G2693" s="1" t="s">
        <v>92</v>
      </c>
      <c r="H2693" s="1" t="s">
        <v>2137</v>
      </c>
      <c r="I2693" s="1" t="s">
        <v>2138</v>
      </c>
      <c r="J2693" s="1">
        <v>761</v>
      </c>
      <c r="K2693" s="1">
        <v>2018</v>
      </c>
      <c r="L2693" s="1">
        <v>30</v>
      </c>
      <c r="M2693" s="1">
        <v>0</v>
      </c>
      <c r="N2693" s="1">
        <v>6.4</v>
      </c>
      <c r="O2693" s="1">
        <v>72</v>
      </c>
      <c r="P2693" s="1">
        <v>96</v>
      </c>
      <c r="Q2693" s="9">
        <v>7292175</v>
      </c>
      <c r="R2693" s="3">
        <v>7000000</v>
      </c>
    </row>
    <row r="2694" spans="1:18" x14ac:dyDescent="0.25">
      <c r="A2694" s="1" t="s">
        <v>3472</v>
      </c>
      <c r="B2694" s="2">
        <v>37813</v>
      </c>
      <c r="C2694" s="1" t="s">
        <v>32</v>
      </c>
      <c r="D2694" s="1" t="s">
        <v>40</v>
      </c>
      <c r="E2694" s="1" t="s">
        <v>3</v>
      </c>
      <c r="F2694" s="1" t="s">
        <v>4</v>
      </c>
      <c r="G2694" s="1" t="s">
        <v>84</v>
      </c>
      <c r="H2694" s="1" t="s">
        <v>3473</v>
      </c>
      <c r="I2694" s="1" t="s">
        <v>3474</v>
      </c>
      <c r="J2694" s="1">
        <v>760</v>
      </c>
      <c r="K2694" s="1">
        <v>2762</v>
      </c>
      <c r="L2694" s="1">
        <v>34</v>
      </c>
      <c r="M2694" s="1">
        <v>946</v>
      </c>
      <c r="N2694" s="1">
        <v>3.8</v>
      </c>
      <c r="O2694" s="1">
        <v>109</v>
      </c>
      <c r="P2694" s="1">
        <v>82</v>
      </c>
      <c r="Q2694" s="9">
        <v>100446895</v>
      </c>
      <c r="R2694" s="3">
        <v>109000000</v>
      </c>
    </row>
    <row r="2695" spans="1:18" x14ac:dyDescent="0.25">
      <c r="A2695" s="1" t="s">
        <v>1054</v>
      </c>
      <c r="B2695" s="2">
        <v>34608</v>
      </c>
      <c r="C2695" s="1" t="s">
        <v>32</v>
      </c>
      <c r="D2695" s="1" t="s">
        <v>20</v>
      </c>
      <c r="E2695" s="1" t="s">
        <v>3</v>
      </c>
      <c r="F2695" s="1" t="s">
        <v>4</v>
      </c>
      <c r="G2695" s="1" t="s">
        <v>132</v>
      </c>
      <c r="H2695" s="1" t="s">
        <v>1055</v>
      </c>
      <c r="I2695" s="1" t="s">
        <v>1056</v>
      </c>
      <c r="J2695" s="1">
        <v>759</v>
      </c>
      <c r="K2695" s="1">
        <v>2462</v>
      </c>
      <c r="L2695" s="1">
        <v>293</v>
      </c>
      <c r="M2695" s="1">
        <v>0</v>
      </c>
      <c r="N2695" s="1">
        <v>6.9</v>
      </c>
      <c r="O2695" s="1">
        <v>61</v>
      </c>
      <c r="P2695" s="1">
        <v>78</v>
      </c>
      <c r="Q2695" s="9">
        <v>72217000</v>
      </c>
      <c r="R2695" s="3">
        <v>12000000</v>
      </c>
    </row>
    <row r="2696" spans="1:18" x14ac:dyDescent="0.25">
      <c r="A2696" s="1" t="s">
        <v>2798</v>
      </c>
      <c r="B2696" s="2">
        <v>36905</v>
      </c>
      <c r="C2696" s="1" t="s">
        <v>32</v>
      </c>
      <c r="D2696" s="1" t="s">
        <v>33</v>
      </c>
      <c r="E2696" s="1" t="s">
        <v>3</v>
      </c>
      <c r="F2696" s="1" t="s">
        <v>4</v>
      </c>
      <c r="G2696" s="1" t="s">
        <v>28</v>
      </c>
      <c r="H2696" s="1" t="s">
        <v>2799</v>
      </c>
      <c r="I2696" s="1" t="s">
        <v>2800</v>
      </c>
      <c r="J2696" s="1">
        <v>759</v>
      </c>
      <c r="K2696" s="1">
        <v>2197</v>
      </c>
      <c r="L2696" s="1">
        <v>6</v>
      </c>
      <c r="M2696" s="1">
        <v>227</v>
      </c>
      <c r="N2696" s="1">
        <v>6.5</v>
      </c>
      <c r="O2696" s="1">
        <v>44</v>
      </c>
      <c r="P2696" s="1">
        <v>82</v>
      </c>
      <c r="Q2696" s="9">
        <v>36696761</v>
      </c>
      <c r="R2696" s="3">
        <v>23000000</v>
      </c>
    </row>
    <row r="2697" spans="1:18" x14ac:dyDescent="0.25">
      <c r="A2697" s="1" t="s">
        <v>5737</v>
      </c>
      <c r="B2697" s="2">
        <v>40528</v>
      </c>
      <c r="C2697" s="1" t="s">
        <v>32</v>
      </c>
      <c r="D2697" s="1" t="s">
        <v>20</v>
      </c>
      <c r="E2697" s="1" t="s">
        <v>3</v>
      </c>
      <c r="F2697" s="1" t="s">
        <v>4</v>
      </c>
      <c r="G2697" s="1" t="s">
        <v>132</v>
      </c>
      <c r="H2697" s="1" t="s">
        <v>2799</v>
      </c>
      <c r="I2697" s="1" t="s">
        <v>4636</v>
      </c>
      <c r="J2697" s="1">
        <v>759</v>
      </c>
      <c r="K2697" s="1">
        <v>2898</v>
      </c>
      <c r="L2697" s="1">
        <v>82</v>
      </c>
      <c r="M2697" s="1">
        <v>16000</v>
      </c>
      <c r="N2697" s="1">
        <v>3.5</v>
      </c>
      <c r="O2697" s="1">
        <v>122</v>
      </c>
      <c r="P2697" s="1">
        <v>82</v>
      </c>
      <c r="Q2697" s="9">
        <v>36658108</v>
      </c>
      <c r="R2697" s="3">
        <v>20000000</v>
      </c>
    </row>
    <row r="2698" spans="1:18" x14ac:dyDescent="0.25">
      <c r="A2698" s="1" t="s">
        <v>6025</v>
      </c>
      <c r="B2698" s="2">
        <v>40774</v>
      </c>
      <c r="C2698" s="1" t="s">
        <v>32</v>
      </c>
      <c r="D2698" s="1" t="s">
        <v>40</v>
      </c>
      <c r="E2698" s="1" t="s">
        <v>3</v>
      </c>
      <c r="F2698" s="1" t="s">
        <v>4</v>
      </c>
      <c r="G2698" s="1" t="s">
        <v>28</v>
      </c>
      <c r="H2698" s="1" t="s">
        <v>2187</v>
      </c>
      <c r="I2698" s="1" t="s">
        <v>6026</v>
      </c>
      <c r="J2698" s="1">
        <v>759</v>
      </c>
      <c r="K2698" s="1">
        <v>1002</v>
      </c>
      <c r="L2698" s="1">
        <v>15</v>
      </c>
      <c r="M2698" s="1">
        <v>0</v>
      </c>
      <c r="N2698" s="1">
        <v>7.3</v>
      </c>
      <c r="O2698" s="1">
        <v>162</v>
      </c>
      <c r="P2698" s="1">
        <v>63</v>
      </c>
      <c r="Q2698" s="9">
        <v>26687172</v>
      </c>
      <c r="R2698" s="3">
        <v>30000000</v>
      </c>
    </row>
    <row r="2699" spans="1:18" x14ac:dyDescent="0.25">
      <c r="A2699" s="1" t="s">
        <v>2186</v>
      </c>
      <c r="B2699" s="2">
        <v>36293</v>
      </c>
      <c r="C2699" s="1" t="s">
        <v>32</v>
      </c>
      <c r="D2699" s="1" t="s">
        <v>20</v>
      </c>
      <c r="E2699" s="1" t="s">
        <v>3</v>
      </c>
      <c r="F2699" s="1" t="s">
        <v>83</v>
      </c>
      <c r="G2699" s="1" t="s">
        <v>92</v>
      </c>
      <c r="H2699" s="1" t="s">
        <v>2187</v>
      </c>
      <c r="I2699" s="1" t="s">
        <v>2188</v>
      </c>
      <c r="J2699" s="1">
        <v>759</v>
      </c>
      <c r="K2699" s="1">
        <v>2805</v>
      </c>
      <c r="L2699" s="1">
        <v>8</v>
      </c>
      <c r="M2699" s="1">
        <v>182</v>
      </c>
      <c r="N2699" s="1">
        <v>6.3</v>
      </c>
      <c r="O2699" s="1">
        <v>33</v>
      </c>
      <c r="P2699" s="1">
        <v>86</v>
      </c>
      <c r="Q2699" s="9">
        <v>185577</v>
      </c>
      <c r="R2699" s="3">
        <v>4000000</v>
      </c>
    </row>
    <row r="2700" spans="1:18" x14ac:dyDescent="0.25">
      <c r="A2700" s="1" t="s">
        <v>2312</v>
      </c>
      <c r="B2700" s="2">
        <v>36568</v>
      </c>
      <c r="C2700" s="1" t="s">
        <v>32</v>
      </c>
      <c r="D2700" s="1" t="s">
        <v>9</v>
      </c>
      <c r="E2700" s="1" t="s">
        <v>3</v>
      </c>
      <c r="F2700" s="1" t="s">
        <v>4</v>
      </c>
      <c r="G2700" s="1" t="s">
        <v>132</v>
      </c>
      <c r="H2700" s="1" t="s">
        <v>2313</v>
      </c>
      <c r="I2700" s="1" t="s">
        <v>1901</v>
      </c>
      <c r="J2700" s="1">
        <v>757</v>
      </c>
      <c r="K2700" s="1">
        <v>1201</v>
      </c>
      <c r="L2700" s="1">
        <v>13</v>
      </c>
      <c r="M2700" s="1">
        <v>0</v>
      </c>
      <c r="N2700" s="1">
        <v>6.7</v>
      </c>
      <c r="O2700" s="1">
        <v>68</v>
      </c>
      <c r="P2700" s="1">
        <v>115</v>
      </c>
      <c r="Q2700" s="9">
        <v>17174870</v>
      </c>
      <c r="R2700" s="3">
        <v>18000000</v>
      </c>
    </row>
    <row r="2701" spans="1:18" x14ac:dyDescent="0.25">
      <c r="A2701" s="1" t="s">
        <v>6605</v>
      </c>
      <c r="B2701" s="2">
        <v>41768</v>
      </c>
      <c r="C2701" s="1" t="s">
        <v>32</v>
      </c>
      <c r="D2701" s="1" t="s">
        <v>77</v>
      </c>
      <c r="E2701" s="1" t="s">
        <v>3</v>
      </c>
      <c r="F2701" s="1" t="s">
        <v>4</v>
      </c>
      <c r="G2701" s="1" t="s">
        <v>84</v>
      </c>
      <c r="H2701" s="1" t="s">
        <v>5223</v>
      </c>
      <c r="I2701" s="1" t="s">
        <v>6606</v>
      </c>
      <c r="J2701" s="1">
        <v>756</v>
      </c>
      <c r="K2701" s="1">
        <v>2963</v>
      </c>
      <c r="L2701" s="1">
        <v>38</v>
      </c>
      <c r="M2701" s="1">
        <v>41000</v>
      </c>
      <c r="N2701" s="1">
        <v>7.9</v>
      </c>
      <c r="O2701" s="1">
        <v>384</v>
      </c>
      <c r="P2701" s="1">
        <v>102</v>
      </c>
      <c r="Q2701" s="9">
        <v>222487711</v>
      </c>
      <c r="R2701" s="3">
        <v>165000000</v>
      </c>
    </row>
    <row r="2702" spans="1:18" x14ac:dyDescent="0.25">
      <c r="A2702" s="1" t="s">
        <v>5222</v>
      </c>
      <c r="B2702" s="2">
        <v>39927</v>
      </c>
      <c r="C2702" s="1" t="s">
        <v>32</v>
      </c>
      <c r="D2702" s="1" t="s">
        <v>77</v>
      </c>
      <c r="E2702" s="1" t="s">
        <v>3</v>
      </c>
      <c r="F2702" s="1" t="s">
        <v>4</v>
      </c>
      <c r="G2702" s="1" t="s">
        <v>132</v>
      </c>
      <c r="H2702" s="1" t="s">
        <v>5223</v>
      </c>
      <c r="I2702" s="1" t="s">
        <v>5224</v>
      </c>
      <c r="J2702" s="1">
        <v>756</v>
      </c>
      <c r="K2702" s="1">
        <v>4378</v>
      </c>
      <c r="L2702" s="1">
        <v>82</v>
      </c>
      <c r="M2702" s="1">
        <v>657</v>
      </c>
      <c r="N2702" s="1">
        <v>3.5</v>
      </c>
      <c r="O2702" s="1">
        <v>83</v>
      </c>
      <c r="P2702" s="1">
        <v>88</v>
      </c>
      <c r="Q2702" s="9">
        <v>25615792</v>
      </c>
      <c r="R2702" s="3">
        <v>25000000</v>
      </c>
    </row>
    <row r="2703" spans="1:18" x14ac:dyDescent="0.25">
      <c r="A2703" s="1" t="s">
        <v>4918</v>
      </c>
      <c r="B2703" s="2">
        <v>39700</v>
      </c>
      <c r="C2703" s="1" t="s">
        <v>32</v>
      </c>
      <c r="D2703" s="1" t="s">
        <v>20</v>
      </c>
      <c r="E2703" s="1" t="s">
        <v>3</v>
      </c>
      <c r="F2703" s="1" t="s">
        <v>4</v>
      </c>
      <c r="G2703" s="1" t="s">
        <v>28</v>
      </c>
      <c r="H2703" s="1" t="s">
        <v>4919</v>
      </c>
      <c r="I2703" s="1" t="s">
        <v>974</v>
      </c>
      <c r="J2703" s="1">
        <v>755</v>
      </c>
      <c r="K2703" s="1">
        <v>3507</v>
      </c>
      <c r="L2703" s="1">
        <v>197</v>
      </c>
      <c r="M2703" s="1">
        <v>0</v>
      </c>
      <c r="N2703" s="1">
        <v>4.5</v>
      </c>
      <c r="O2703" s="1">
        <v>128</v>
      </c>
      <c r="P2703" s="1">
        <v>112</v>
      </c>
      <c r="Q2703" s="9">
        <v>90556401</v>
      </c>
      <c r="R2703" s="3">
        <v>11000000</v>
      </c>
    </row>
    <row r="2704" spans="1:18" x14ac:dyDescent="0.25">
      <c r="A2704" s="1" t="s">
        <v>3669</v>
      </c>
      <c r="B2704" s="2">
        <v>38335</v>
      </c>
      <c r="C2704" s="1" t="s">
        <v>32</v>
      </c>
      <c r="D2704" s="1" t="s">
        <v>77</v>
      </c>
      <c r="E2704" s="1" t="s">
        <v>2327</v>
      </c>
      <c r="F2704" s="1" t="s">
        <v>623</v>
      </c>
      <c r="G2704" s="1" t="s">
        <v>132</v>
      </c>
      <c r="H2704" s="1" t="s">
        <v>3670</v>
      </c>
      <c r="I2704" s="1" t="s">
        <v>3053</v>
      </c>
      <c r="J2704" s="1">
        <v>755</v>
      </c>
      <c r="K2704" s="1">
        <v>1244</v>
      </c>
      <c r="L2704" s="1">
        <v>611</v>
      </c>
      <c r="M2704" s="1">
        <v>0</v>
      </c>
      <c r="N2704" s="1">
        <v>7.6</v>
      </c>
      <c r="O2704" s="1">
        <v>248</v>
      </c>
      <c r="P2704" s="1">
        <v>119</v>
      </c>
      <c r="Q2704" s="9">
        <v>11041228</v>
      </c>
      <c r="R2704" s="3">
        <v>100000000</v>
      </c>
    </row>
    <row r="2705" spans="1:18" x14ac:dyDescent="0.25">
      <c r="A2705" s="1" t="s">
        <v>4992</v>
      </c>
      <c r="B2705" s="2">
        <v>39719</v>
      </c>
      <c r="C2705" s="1" t="s">
        <v>32</v>
      </c>
      <c r="D2705" s="1" t="s">
        <v>77</v>
      </c>
      <c r="E2705" s="1" t="s">
        <v>2327</v>
      </c>
      <c r="F2705" s="1" t="s">
        <v>623</v>
      </c>
      <c r="G2705" s="1" t="s">
        <v>92</v>
      </c>
      <c r="H2705" s="1" t="s">
        <v>3670</v>
      </c>
      <c r="I2705" s="1" t="s">
        <v>1318</v>
      </c>
      <c r="J2705" s="1">
        <v>755</v>
      </c>
      <c r="K2705" s="1">
        <v>2172</v>
      </c>
      <c r="L2705" s="1">
        <v>610</v>
      </c>
      <c r="M2705" s="1">
        <v>0</v>
      </c>
      <c r="N2705" s="1">
        <v>7.4</v>
      </c>
      <c r="O2705" s="1">
        <v>160</v>
      </c>
      <c r="P2705" s="1">
        <v>150</v>
      </c>
      <c r="Q2705" s="9">
        <v>626809</v>
      </c>
      <c r="R2705" s="3">
        <v>553632000</v>
      </c>
    </row>
    <row r="2706" spans="1:18" x14ac:dyDescent="0.25">
      <c r="A2706" s="1" t="s">
        <v>293</v>
      </c>
      <c r="B2706" s="2">
        <v>29388</v>
      </c>
      <c r="C2706" s="1" t="s">
        <v>32</v>
      </c>
      <c r="D2706" s="1" t="s">
        <v>294</v>
      </c>
      <c r="E2706" s="1" t="s">
        <v>3</v>
      </c>
      <c r="F2706" s="1" t="s">
        <v>4</v>
      </c>
      <c r="G2706" s="1" t="s">
        <v>168</v>
      </c>
      <c r="H2706" s="1" t="s">
        <v>295</v>
      </c>
      <c r="I2706" s="1" t="s">
        <v>296</v>
      </c>
      <c r="J2706" s="1">
        <v>754</v>
      </c>
      <c r="K2706" s="1">
        <v>2442</v>
      </c>
      <c r="L2706" s="1">
        <v>0</v>
      </c>
      <c r="M2706" s="1">
        <v>0</v>
      </c>
      <c r="N2706" s="1">
        <v>7.1</v>
      </c>
      <c r="O2706" s="1">
        <v>121</v>
      </c>
      <c r="P2706" s="1">
        <v>104</v>
      </c>
      <c r="Q2706" s="9">
        <v>31899000</v>
      </c>
      <c r="R2706" s="3">
        <v>6500000</v>
      </c>
    </row>
    <row r="2707" spans="1:18" x14ac:dyDescent="0.25">
      <c r="A2707" s="1" t="s">
        <v>599</v>
      </c>
      <c r="B2707" s="2">
        <v>31823</v>
      </c>
      <c r="C2707" s="1" t="s">
        <v>32</v>
      </c>
      <c r="D2707" s="1" t="s">
        <v>77</v>
      </c>
      <c r="E2707" s="1" t="s">
        <v>3</v>
      </c>
      <c r="F2707" s="1" t="s">
        <v>4</v>
      </c>
      <c r="G2707" s="1" t="s">
        <v>92</v>
      </c>
      <c r="H2707" s="1" t="s">
        <v>600</v>
      </c>
      <c r="I2707" s="1" t="s">
        <v>601</v>
      </c>
      <c r="J2707" s="1">
        <v>754</v>
      </c>
      <c r="K2707" s="1">
        <v>1891</v>
      </c>
      <c r="L2707" s="1">
        <v>4</v>
      </c>
      <c r="M2707" s="1">
        <v>208</v>
      </c>
      <c r="N2707" s="1">
        <v>5.6</v>
      </c>
      <c r="O2707" s="1">
        <v>27</v>
      </c>
      <c r="P2707" s="1">
        <v>92</v>
      </c>
      <c r="Q2707" s="9">
        <v>3060858</v>
      </c>
      <c r="R2707" s="3">
        <v>10000000</v>
      </c>
    </row>
    <row r="2708" spans="1:18" x14ac:dyDescent="0.25">
      <c r="A2708" s="1" t="s">
        <v>2908</v>
      </c>
      <c r="B2708" s="2">
        <v>36961</v>
      </c>
      <c r="C2708" s="1" t="s">
        <v>32</v>
      </c>
      <c r="D2708" s="1" t="s">
        <v>20</v>
      </c>
      <c r="E2708" s="1" t="s">
        <v>3</v>
      </c>
      <c r="F2708" s="1" t="s">
        <v>2909</v>
      </c>
      <c r="G2708" s="1" t="s">
        <v>92</v>
      </c>
      <c r="H2708" s="1" t="s">
        <v>2910</v>
      </c>
      <c r="I2708" s="1" t="s">
        <v>2820</v>
      </c>
      <c r="J2708" s="1">
        <v>752</v>
      </c>
      <c r="K2708" s="1">
        <v>3133</v>
      </c>
      <c r="L2708" s="1">
        <v>23</v>
      </c>
      <c r="M2708" s="1">
        <v>53</v>
      </c>
      <c r="N2708" s="1">
        <v>4.4000000000000004</v>
      </c>
      <c r="O2708" s="1">
        <v>62</v>
      </c>
      <c r="P2708" s="1">
        <v>104</v>
      </c>
      <c r="Q2708" s="9">
        <v>6712451</v>
      </c>
      <c r="R2708" s="3">
        <v>90000000</v>
      </c>
    </row>
    <row r="2709" spans="1:18" x14ac:dyDescent="0.25">
      <c r="A2709" s="1" t="s">
        <v>1823</v>
      </c>
      <c r="B2709" s="2">
        <v>35850</v>
      </c>
      <c r="C2709" s="1" t="s">
        <v>32</v>
      </c>
      <c r="D2709" s="1" t="s">
        <v>9</v>
      </c>
      <c r="E2709" s="1" t="s">
        <v>3</v>
      </c>
      <c r="F2709" s="1" t="s">
        <v>4</v>
      </c>
      <c r="G2709" s="1" t="s">
        <v>132</v>
      </c>
      <c r="H2709" s="1" t="s">
        <v>1824</v>
      </c>
      <c r="I2709" s="1" t="s">
        <v>1825</v>
      </c>
      <c r="J2709" s="1">
        <v>752</v>
      </c>
      <c r="K2709" s="1">
        <v>1763</v>
      </c>
      <c r="L2709" s="1">
        <v>0</v>
      </c>
      <c r="M2709" s="1">
        <v>102</v>
      </c>
      <c r="N2709" s="1">
        <v>6.5</v>
      </c>
      <c r="O2709" s="1">
        <v>2</v>
      </c>
      <c r="P2709" s="1">
        <v>107</v>
      </c>
      <c r="Q2709" s="9">
        <v>10508</v>
      </c>
      <c r="R2709" s="3">
        <v>700000</v>
      </c>
    </row>
    <row r="2710" spans="1:18" x14ac:dyDescent="0.25">
      <c r="A2710" s="1" t="s">
        <v>6193</v>
      </c>
      <c r="B2710" s="2">
        <v>41036</v>
      </c>
      <c r="C2710" s="1" t="s">
        <v>1</v>
      </c>
      <c r="D2710" s="1" t="s">
        <v>2</v>
      </c>
      <c r="E2710" s="1" t="s">
        <v>3</v>
      </c>
      <c r="F2710" s="1" t="s">
        <v>4</v>
      </c>
      <c r="G2710" s="1" t="s">
        <v>92</v>
      </c>
      <c r="H2710" s="1" t="s">
        <v>5758</v>
      </c>
      <c r="I2710" s="1" t="s">
        <v>531</v>
      </c>
      <c r="J2710" s="1">
        <v>749</v>
      </c>
      <c r="K2710" s="1">
        <v>1948</v>
      </c>
      <c r="L2710" s="1">
        <v>0</v>
      </c>
      <c r="M2710" s="1">
        <v>28000</v>
      </c>
      <c r="N2710" s="1">
        <v>6.5</v>
      </c>
      <c r="O2710" s="1">
        <v>339</v>
      </c>
      <c r="P2710" s="1">
        <v>141</v>
      </c>
      <c r="Q2710" s="9">
        <v>47307550</v>
      </c>
      <c r="R2710" s="3">
        <v>45000000</v>
      </c>
    </row>
    <row r="2711" spans="1:18" x14ac:dyDescent="0.25">
      <c r="A2711" s="1" t="s">
        <v>51</v>
      </c>
      <c r="B2711" s="2">
        <v>16918</v>
      </c>
      <c r="C2711" s="1" t="s">
        <v>1</v>
      </c>
      <c r="D2711" s="1" t="s">
        <v>9</v>
      </c>
      <c r="E2711" s="1" t="s">
        <v>3</v>
      </c>
      <c r="F2711" s="1" t="s">
        <v>4</v>
      </c>
      <c r="G2711" s="1" t="s">
        <v>5</v>
      </c>
      <c r="H2711" s="1" t="s">
        <v>52</v>
      </c>
      <c r="I2711" s="1" t="s">
        <v>53</v>
      </c>
      <c r="J2711" s="1">
        <v>749</v>
      </c>
      <c r="K2711" s="1">
        <v>1941</v>
      </c>
      <c r="L2711" s="1">
        <v>355</v>
      </c>
      <c r="M2711" s="1">
        <v>0</v>
      </c>
      <c r="N2711" s="1">
        <v>8.1</v>
      </c>
      <c r="O2711" s="1">
        <v>97</v>
      </c>
      <c r="P2711" s="1">
        <v>172</v>
      </c>
      <c r="Q2711" s="9">
        <v>23650000</v>
      </c>
      <c r="R2711" s="3">
        <v>2100000</v>
      </c>
    </row>
    <row r="2712" spans="1:18" x14ac:dyDescent="0.25">
      <c r="A2712" s="1" t="s">
        <v>5757</v>
      </c>
      <c r="B2712" s="2">
        <v>40805</v>
      </c>
      <c r="C2712" s="1" t="s">
        <v>32</v>
      </c>
      <c r="D2712" s="1" t="s">
        <v>9</v>
      </c>
      <c r="E2712" s="1" t="s">
        <v>3</v>
      </c>
      <c r="F2712" s="1" t="s">
        <v>4</v>
      </c>
      <c r="G2712" s="1" t="s">
        <v>132</v>
      </c>
      <c r="H2712" s="1" t="s">
        <v>5758</v>
      </c>
      <c r="I2712" s="1" t="s">
        <v>2656</v>
      </c>
      <c r="J2712" s="1">
        <v>749</v>
      </c>
      <c r="K2712" s="1">
        <v>2214</v>
      </c>
      <c r="L2712" s="1">
        <v>129</v>
      </c>
      <c r="M2712" s="1">
        <v>0</v>
      </c>
      <c r="N2712" s="1">
        <v>7.2</v>
      </c>
      <c r="O2712" s="1">
        <v>94</v>
      </c>
      <c r="P2712" s="1">
        <v>98</v>
      </c>
      <c r="Q2712" s="9">
        <v>1754319</v>
      </c>
      <c r="R2712" s="3">
        <v>10000000</v>
      </c>
    </row>
    <row r="2713" spans="1:18" x14ac:dyDescent="0.25">
      <c r="A2713" s="1" t="s">
        <v>3575</v>
      </c>
      <c r="B2713" s="2">
        <v>38012</v>
      </c>
      <c r="C2713" s="1" t="s">
        <v>1</v>
      </c>
      <c r="D2713" s="1" t="s">
        <v>20</v>
      </c>
      <c r="E2713" s="1" t="s">
        <v>3</v>
      </c>
      <c r="F2713" s="1" t="s">
        <v>4</v>
      </c>
      <c r="G2713" s="1" t="s">
        <v>132</v>
      </c>
      <c r="H2713" s="1" t="s">
        <v>3576</v>
      </c>
      <c r="I2713" s="1" t="s">
        <v>1791</v>
      </c>
      <c r="J2713" s="1">
        <v>748</v>
      </c>
      <c r="K2713" s="1">
        <v>3956</v>
      </c>
      <c r="L2713" s="1">
        <v>8</v>
      </c>
      <c r="M2713" s="1">
        <v>265</v>
      </c>
      <c r="N2713" s="1">
        <v>5.7</v>
      </c>
      <c r="O2713" s="1">
        <v>50</v>
      </c>
      <c r="P2713" s="1">
        <v>106</v>
      </c>
      <c r="Q2713" s="9">
        <v>64955956</v>
      </c>
      <c r="R2713" s="3">
        <v>18000000</v>
      </c>
    </row>
    <row r="2714" spans="1:18" x14ac:dyDescent="0.25">
      <c r="A2714" s="1" t="s">
        <v>3315</v>
      </c>
      <c r="B2714" s="2">
        <v>37868</v>
      </c>
      <c r="C2714" s="1" t="s">
        <v>32</v>
      </c>
      <c r="D2714" s="1" t="s">
        <v>91</v>
      </c>
      <c r="E2714" s="1" t="s">
        <v>3</v>
      </c>
      <c r="F2714" s="1" t="s">
        <v>4</v>
      </c>
      <c r="G2714" s="1" t="s">
        <v>92</v>
      </c>
      <c r="H2714" s="1" t="s">
        <v>3316</v>
      </c>
      <c r="I2714" s="1" t="s">
        <v>3317</v>
      </c>
      <c r="J2714" s="1">
        <v>748</v>
      </c>
      <c r="K2714" s="1">
        <v>3172</v>
      </c>
      <c r="L2714" s="1">
        <v>160</v>
      </c>
      <c r="M2714" s="1">
        <v>0</v>
      </c>
      <c r="N2714" s="1">
        <v>6.2</v>
      </c>
      <c r="O2714" s="1">
        <v>175</v>
      </c>
      <c r="P2714" s="1">
        <v>90</v>
      </c>
      <c r="Q2714" s="9">
        <v>46455802</v>
      </c>
      <c r="R2714" s="3">
        <v>26000000</v>
      </c>
    </row>
    <row r="2715" spans="1:18" x14ac:dyDescent="0.25">
      <c r="A2715" s="1" t="s">
        <v>3785</v>
      </c>
      <c r="B2715" s="2">
        <v>38063</v>
      </c>
      <c r="C2715" s="1" t="s">
        <v>32</v>
      </c>
      <c r="D2715" s="1" t="s">
        <v>2</v>
      </c>
      <c r="E2715" s="1" t="s">
        <v>3</v>
      </c>
      <c r="F2715" s="1" t="s">
        <v>4</v>
      </c>
      <c r="G2715" s="1" t="s">
        <v>92</v>
      </c>
      <c r="H2715" s="1" t="s">
        <v>3576</v>
      </c>
      <c r="I2715" s="1" t="s">
        <v>2469</v>
      </c>
      <c r="J2715" s="1">
        <v>748</v>
      </c>
      <c r="K2715" s="1">
        <v>1721</v>
      </c>
      <c r="L2715" s="1">
        <v>54</v>
      </c>
      <c r="M2715" s="1">
        <v>817</v>
      </c>
      <c r="N2715" s="1">
        <v>5.9</v>
      </c>
      <c r="O2715" s="1">
        <v>101</v>
      </c>
      <c r="P2715" s="1">
        <v>99</v>
      </c>
      <c r="Q2715" s="9">
        <v>8712564</v>
      </c>
      <c r="R2715" s="3">
        <v>27000000</v>
      </c>
    </row>
    <row r="2716" spans="1:18" x14ac:dyDescent="0.25">
      <c r="A2716" s="1" t="s">
        <v>4730</v>
      </c>
      <c r="B2716" s="2">
        <v>39357</v>
      </c>
      <c r="C2716" s="1" t="s">
        <v>32</v>
      </c>
      <c r="D2716" s="1" t="s">
        <v>9</v>
      </c>
      <c r="E2716" s="1" t="s">
        <v>3</v>
      </c>
      <c r="F2716" s="1" t="s">
        <v>4</v>
      </c>
      <c r="G2716" s="1" t="s">
        <v>132</v>
      </c>
      <c r="H2716" s="1" t="s">
        <v>3576</v>
      </c>
      <c r="I2716" s="1" t="s">
        <v>2020</v>
      </c>
      <c r="J2716" s="1">
        <v>748</v>
      </c>
      <c r="K2716" s="1">
        <v>2417</v>
      </c>
      <c r="L2716" s="1">
        <v>37</v>
      </c>
      <c r="M2716" s="1">
        <v>689</v>
      </c>
      <c r="N2716" s="1">
        <v>6.8</v>
      </c>
      <c r="O2716" s="1">
        <v>104</v>
      </c>
      <c r="P2716" s="1">
        <v>112</v>
      </c>
      <c r="Q2716" s="9">
        <v>3169424</v>
      </c>
      <c r="R2716" s="3">
        <v>13000000</v>
      </c>
    </row>
    <row r="2717" spans="1:18" x14ac:dyDescent="0.25">
      <c r="A2717" s="1" t="s">
        <v>6257</v>
      </c>
      <c r="B2717" s="2">
        <v>41098</v>
      </c>
      <c r="C2717" s="1" t="s">
        <v>32</v>
      </c>
      <c r="D2717" s="1" t="s">
        <v>77</v>
      </c>
      <c r="E2717" s="1" t="s">
        <v>3</v>
      </c>
      <c r="F2717" s="1" t="s">
        <v>4</v>
      </c>
      <c r="G2717" s="1" t="s">
        <v>92</v>
      </c>
      <c r="H2717" s="1" t="s">
        <v>2159</v>
      </c>
      <c r="I2717" s="1" t="s">
        <v>6258</v>
      </c>
      <c r="J2717" s="1">
        <v>746</v>
      </c>
      <c r="K2717" s="1">
        <v>2377</v>
      </c>
      <c r="L2717" s="1">
        <v>561</v>
      </c>
      <c r="M2717" s="1">
        <v>29000</v>
      </c>
      <c r="N2717" s="1">
        <v>5.4</v>
      </c>
      <c r="O2717" s="1">
        <v>208</v>
      </c>
      <c r="P2717" s="1">
        <v>107</v>
      </c>
      <c r="Q2717" s="9">
        <v>15608545</v>
      </c>
      <c r="R2717" s="3">
        <v>15000000</v>
      </c>
    </row>
    <row r="2718" spans="1:18" x14ac:dyDescent="0.25">
      <c r="A2718" s="1" t="s">
        <v>2158</v>
      </c>
      <c r="B2718" s="2">
        <v>36507</v>
      </c>
      <c r="C2718" s="1" t="s">
        <v>32</v>
      </c>
      <c r="D2718" s="1" t="s">
        <v>9</v>
      </c>
      <c r="E2718" s="1" t="s">
        <v>3</v>
      </c>
      <c r="F2718" s="1" t="s">
        <v>4</v>
      </c>
      <c r="G2718" s="1" t="s">
        <v>132</v>
      </c>
      <c r="H2718" s="1" t="s">
        <v>2159</v>
      </c>
      <c r="I2718" s="1" t="s">
        <v>1412</v>
      </c>
      <c r="J2718" s="1">
        <v>746</v>
      </c>
      <c r="K2718" s="1">
        <v>2393</v>
      </c>
      <c r="L2718" s="1">
        <v>96</v>
      </c>
      <c r="M2718" s="1">
        <v>846</v>
      </c>
      <c r="N2718" s="1">
        <v>6.8</v>
      </c>
      <c r="O2718" s="1">
        <v>95</v>
      </c>
      <c r="P2718" s="1">
        <v>127</v>
      </c>
      <c r="Q2718" s="9">
        <v>14378353</v>
      </c>
      <c r="R2718" s="3">
        <v>36000000</v>
      </c>
    </row>
    <row r="2719" spans="1:18" x14ac:dyDescent="0.25">
      <c r="A2719" s="1" t="s">
        <v>4801</v>
      </c>
      <c r="B2719" s="2">
        <v>39316</v>
      </c>
      <c r="C2719" s="1" t="s">
        <v>32</v>
      </c>
      <c r="D2719" s="1" t="s">
        <v>40</v>
      </c>
      <c r="E2719" s="1" t="s">
        <v>3</v>
      </c>
      <c r="F2719" s="1" t="s">
        <v>4</v>
      </c>
      <c r="G2719" s="1" t="s">
        <v>132</v>
      </c>
      <c r="H2719" s="1" t="s">
        <v>418</v>
      </c>
      <c r="I2719" s="1" t="s">
        <v>4802</v>
      </c>
      <c r="J2719" s="1">
        <v>745</v>
      </c>
      <c r="K2719" s="1">
        <v>3086</v>
      </c>
      <c r="L2719" s="1">
        <v>30</v>
      </c>
      <c r="M2719" s="1">
        <v>0</v>
      </c>
      <c r="N2719" s="1">
        <v>7.4</v>
      </c>
      <c r="O2719" s="1">
        <v>299</v>
      </c>
      <c r="P2719" s="1">
        <v>87</v>
      </c>
      <c r="Q2719" s="9">
        <v>183132370</v>
      </c>
      <c r="R2719" s="3">
        <v>75000000</v>
      </c>
    </row>
    <row r="2720" spans="1:18" x14ac:dyDescent="0.25">
      <c r="A2720" s="1" t="s">
        <v>4048</v>
      </c>
      <c r="B2720" s="2">
        <v>38365</v>
      </c>
      <c r="C2720" s="1" t="s">
        <v>32</v>
      </c>
      <c r="D2720" s="1" t="s">
        <v>9</v>
      </c>
      <c r="E2720" s="1" t="s">
        <v>3</v>
      </c>
      <c r="F2720" s="1" t="s">
        <v>161</v>
      </c>
      <c r="G2720" s="1" t="s">
        <v>92</v>
      </c>
      <c r="H2720" s="1" t="s">
        <v>4049</v>
      </c>
      <c r="I2720" s="1" t="s">
        <v>225</v>
      </c>
      <c r="J2720" s="1">
        <v>745</v>
      </c>
      <c r="K2720" s="1">
        <v>2529</v>
      </c>
      <c r="L2720" s="1">
        <v>14000</v>
      </c>
      <c r="M2720" s="1">
        <v>0</v>
      </c>
      <c r="N2720" s="1">
        <v>7.6</v>
      </c>
      <c r="O2720" s="1">
        <v>298</v>
      </c>
      <c r="P2720" s="1">
        <v>163</v>
      </c>
      <c r="Q2720" s="9">
        <v>47379090</v>
      </c>
      <c r="R2720" s="3">
        <v>70000000</v>
      </c>
    </row>
    <row r="2721" spans="1:18" x14ac:dyDescent="0.25">
      <c r="A2721" s="1" t="s">
        <v>6943</v>
      </c>
      <c r="B2721" s="2">
        <v>42097</v>
      </c>
      <c r="C2721" s="1" t="s">
        <v>32</v>
      </c>
      <c r="D2721" s="1" t="s">
        <v>61</v>
      </c>
      <c r="E2721" s="1" t="s">
        <v>3</v>
      </c>
      <c r="F2721" s="1" t="s">
        <v>4</v>
      </c>
      <c r="G2721" s="1" t="s">
        <v>92</v>
      </c>
      <c r="H2721" s="1" t="s">
        <v>2096</v>
      </c>
      <c r="I2721" s="1" t="s">
        <v>3511</v>
      </c>
      <c r="J2721" s="1">
        <v>745</v>
      </c>
      <c r="K2721" s="1">
        <v>1058</v>
      </c>
      <c r="L2721" s="1">
        <v>310</v>
      </c>
      <c r="M2721" s="1">
        <v>80000</v>
      </c>
      <c r="N2721" s="1">
        <v>8.1</v>
      </c>
      <c r="O2721" s="1">
        <v>474</v>
      </c>
      <c r="P2721" s="1">
        <v>128</v>
      </c>
      <c r="Q2721" s="9">
        <v>44988180</v>
      </c>
      <c r="R2721" s="3">
        <v>20000000</v>
      </c>
    </row>
    <row r="2722" spans="1:18" x14ac:dyDescent="0.25">
      <c r="A2722" s="1" t="s">
        <v>417</v>
      </c>
      <c r="B2722" s="2">
        <v>30328</v>
      </c>
      <c r="C2722" s="1" t="s">
        <v>32</v>
      </c>
      <c r="D2722" s="1" t="s">
        <v>315</v>
      </c>
      <c r="E2722" s="1" t="s">
        <v>3</v>
      </c>
      <c r="F2722" s="1" t="s">
        <v>4</v>
      </c>
      <c r="G2722" s="1" t="s">
        <v>84</v>
      </c>
      <c r="H2722" s="1" t="s">
        <v>418</v>
      </c>
      <c r="I2722" s="1" t="s">
        <v>355</v>
      </c>
      <c r="J2722" s="1">
        <v>745</v>
      </c>
      <c r="K2722" s="1">
        <v>1954</v>
      </c>
      <c r="L2722" s="1">
        <v>287</v>
      </c>
      <c r="M2722" s="1">
        <v>0</v>
      </c>
      <c r="N2722" s="1">
        <v>6.5</v>
      </c>
      <c r="O2722" s="1">
        <v>78</v>
      </c>
      <c r="P2722" s="1">
        <v>101</v>
      </c>
      <c r="Q2722" s="9">
        <v>29500000</v>
      </c>
      <c r="R2722" s="3">
        <v>10000000</v>
      </c>
    </row>
    <row r="2723" spans="1:18" x14ac:dyDescent="0.25">
      <c r="A2723" s="1" t="s">
        <v>333</v>
      </c>
      <c r="B2723" s="2">
        <v>29840</v>
      </c>
      <c r="C2723" s="1" t="s">
        <v>1</v>
      </c>
      <c r="D2723" s="1" t="s">
        <v>77</v>
      </c>
      <c r="E2723" s="1" t="s">
        <v>3</v>
      </c>
      <c r="F2723" s="1" t="s">
        <v>334</v>
      </c>
      <c r="G2723" s="1" t="s">
        <v>92</v>
      </c>
      <c r="H2723" s="1" t="s">
        <v>335</v>
      </c>
      <c r="I2723" s="1" t="s">
        <v>336</v>
      </c>
      <c r="J2723" s="1">
        <v>745</v>
      </c>
      <c r="K2723" s="1">
        <v>1396</v>
      </c>
      <c r="L2723" s="1">
        <v>750</v>
      </c>
      <c r="M2723" s="1">
        <v>0</v>
      </c>
      <c r="N2723" s="1">
        <v>7.6</v>
      </c>
      <c r="O2723" s="1">
        <v>177</v>
      </c>
      <c r="P2723" s="1">
        <v>87</v>
      </c>
      <c r="Q2723" s="9">
        <v>9003011</v>
      </c>
      <c r="R2723" s="3">
        <v>2000000</v>
      </c>
    </row>
    <row r="2724" spans="1:18" x14ac:dyDescent="0.25">
      <c r="A2724" s="1" t="s">
        <v>4190</v>
      </c>
      <c r="B2724" s="2">
        <v>38534</v>
      </c>
      <c r="C2724" s="1" t="s">
        <v>32</v>
      </c>
      <c r="D2724" s="1" t="s">
        <v>20</v>
      </c>
      <c r="E2724" s="1" t="s">
        <v>3</v>
      </c>
      <c r="F2724" s="1" t="s">
        <v>4</v>
      </c>
      <c r="G2724" s="1" t="s">
        <v>92</v>
      </c>
      <c r="H2724" s="1" t="s">
        <v>2096</v>
      </c>
      <c r="I2724" s="1" t="s">
        <v>3591</v>
      </c>
      <c r="J2724" s="1">
        <v>745</v>
      </c>
      <c r="K2724" s="1">
        <v>1721</v>
      </c>
      <c r="L2724" s="1">
        <v>38</v>
      </c>
      <c r="M2724" s="1">
        <v>215</v>
      </c>
      <c r="N2724" s="1">
        <v>5.7</v>
      </c>
      <c r="O2724" s="1">
        <v>100</v>
      </c>
      <c r="P2724" s="1">
        <v>103</v>
      </c>
      <c r="Q2724" s="9">
        <v>1530535</v>
      </c>
      <c r="R2724" s="3">
        <v>9000000</v>
      </c>
    </row>
    <row r="2725" spans="1:18" x14ac:dyDescent="0.25">
      <c r="A2725" s="1" t="s">
        <v>2095</v>
      </c>
      <c r="B2725" s="2">
        <v>36298</v>
      </c>
      <c r="C2725" s="1" t="s">
        <v>32</v>
      </c>
      <c r="D2725" s="1" t="s">
        <v>9</v>
      </c>
      <c r="E2725" s="1" t="s">
        <v>3</v>
      </c>
      <c r="F2725" s="1" t="s">
        <v>4</v>
      </c>
      <c r="G2725" s="1" t="s">
        <v>92</v>
      </c>
      <c r="H2725" s="1" t="s">
        <v>2096</v>
      </c>
      <c r="I2725" s="1" t="s">
        <v>2097</v>
      </c>
      <c r="J2725" s="1">
        <v>745</v>
      </c>
      <c r="K2725" s="1">
        <v>2125</v>
      </c>
      <c r="L2725" s="1">
        <v>7</v>
      </c>
      <c r="M2725" s="1">
        <v>500</v>
      </c>
      <c r="N2725" s="1">
        <v>7</v>
      </c>
      <c r="O2725" s="1">
        <v>74</v>
      </c>
      <c r="P2725" s="1">
        <v>107</v>
      </c>
      <c r="Q2725" s="9">
        <v>1282084</v>
      </c>
      <c r="R2725" s="3">
        <v>2500000</v>
      </c>
    </row>
    <row r="2726" spans="1:18" x14ac:dyDescent="0.25">
      <c r="A2726" s="1" t="s">
        <v>6718</v>
      </c>
      <c r="B2726" s="2">
        <v>41894</v>
      </c>
      <c r="C2726" s="1" t="s">
        <v>32</v>
      </c>
      <c r="D2726" s="1" t="s">
        <v>20</v>
      </c>
      <c r="E2726" s="1" t="s">
        <v>3</v>
      </c>
      <c r="F2726" s="1" t="s">
        <v>4</v>
      </c>
      <c r="G2726" s="1" t="s">
        <v>92</v>
      </c>
      <c r="H2726" s="1" t="s">
        <v>2096</v>
      </c>
      <c r="I2726" s="1" t="s">
        <v>6719</v>
      </c>
      <c r="J2726" s="1">
        <v>745</v>
      </c>
      <c r="K2726" s="1">
        <v>1986</v>
      </c>
      <c r="L2726" s="1">
        <v>0</v>
      </c>
      <c r="M2726" s="1">
        <v>0</v>
      </c>
      <c r="N2726" s="1">
        <v>7.5</v>
      </c>
      <c r="O2726" s="1">
        <v>44</v>
      </c>
      <c r="P2726" s="1">
        <v>105</v>
      </c>
      <c r="Q2726" s="9">
        <v>37440</v>
      </c>
      <c r="R2726" s="3">
        <v>5000000</v>
      </c>
    </row>
    <row r="2727" spans="1:18" x14ac:dyDescent="0.25">
      <c r="A2727" s="1" t="s">
        <v>3253</v>
      </c>
      <c r="B2727" s="2">
        <v>37490</v>
      </c>
      <c r="C2727" s="1" t="s">
        <v>32</v>
      </c>
      <c r="D2727" s="1" t="s">
        <v>77</v>
      </c>
      <c r="E2727" s="1" t="s">
        <v>3</v>
      </c>
      <c r="F2727" s="1" t="s">
        <v>4</v>
      </c>
      <c r="G2727" s="1" t="s">
        <v>132</v>
      </c>
      <c r="H2727" s="1" t="s">
        <v>1778</v>
      </c>
      <c r="I2727" s="1" t="s">
        <v>2185</v>
      </c>
      <c r="J2727" s="1">
        <v>744</v>
      </c>
      <c r="K2727" s="1">
        <v>3001</v>
      </c>
      <c r="L2727" s="1">
        <v>92</v>
      </c>
      <c r="M2727" s="1">
        <v>0</v>
      </c>
      <c r="N2727" s="1">
        <v>5.8</v>
      </c>
      <c r="O2727" s="1">
        <v>81</v>
      </c>
      <c r="P2727" s="1">
        <v>86</v>
      </c>
      <c r="Q2727" s="9">
        <v>38230435</v>
      </c>
      <c r="R2727" s="3">
        <v>25000000</v>
      </c>
    </row>
    <row r="2728" spans="1:18" x14ac:dyDescent="0.25">
      <c r="A2728" s="1" t="s">
        <v>1777</v>
      </c>
      <c r="B2728" s="2">
        <v>35980</v>
      </c>
      <c r="C2728" s="1" t="s">
        <v>32</v>
      </c>
      <c r="D2728" s="1" t="s">
        <v>20</v>
      </c>
      <c r="E2728" s="1" t="s">
        <v>3</v>
      </c>
      <c r="F2728" s="1" t="s">
        <v>4</v>
      </c>
      <c r="G2728" s="1" t="s">
        <v>92</v>
      </c>
      <c r="H2728" s="1" t="s">
        <v>1778</v>
      </c>
      <c r="I2728" s="1" t="s">
        <v>1779</v>
      </c>
      <c r="J2728" s="1">
        <v>744</v>
      </c>
      <c r="K2728" s="1">
        <v>2400</v>
      </c>
      <c r="L2728" s="1">
        <v>33</v>
      </c>
      <c r="M2728" s="1">
        <v>0</v>
      </c>
      <c r="N2728" s="1">
        <v>6.7</v>
      </c>
      <c r="O2728" s="1">
        <v>40</v>
      </c>
      <c r="P2728" s="1">
        <v>82</v>
      </c>
      <c r="Q2728" s="9">
        <v>17278980</v>
      </c>
      <c r="R2728" s="3">
        <v>8000000</v>
      </c>
    </row>
    <row r="2729" spans="1:18" x14ac:dyDescent="0.25">
      <c r="A2729" s="1" t="s">
        <v>794</v>
      </c>
      <c r="B2729" s="2">
        <v>33211</v>
      </c>
      <c r="C2729" s="1" t="s">
        <v>32</v>
      </c>
      <c r="D2729" s="1" t="s">
        <v>77</v>
      </c>
      <c r="E2729" s="1" t="s">
        <v>3</v>
      </c>
      <c r="F2729" s="1" t="s">
        <v>4</v>
      </c>
      <c r="G2729" s="1" t="s">
        <v>132</v>
      </c>
      <c r="H2729" s="1" t="s">
        <v>795</v>
      </c>
      <c r="I2729" s="1" t="s">
        <v>349</v>
      </c>
      <c r="J2729" s="1">
        <v>743</v>
      </c>
      <c r="K2729" s="1">
        <v>2403</v>
      </c>
      <c r="L2729" s="1">
        <v>425</v>
      </c>
      <c r="M2729" s="1">
        <v>0</v>
      </c>
      <c r="N2729" s="1">
        <v>6</v>
      </c>
      <c r="O2729" s="1">
        <v>46</v>
      </c>
      <c r="P2729" s="1">
        <v>111</v>
      </c>
      <c r="Q2729" s="9">
        <v>91457688</v>
      </c>
      <c r="R2729" s="3">
        <v>26000000</v>
      </c>
    </row>
    <row r="2730" spans="1:18" x14ac:dyDescent="0.25">
      <c r="A2730" s="1" t="s">
        <v>2289</v>
      </c>
      <c r="B2730" s="2">
        <v>36587</v>
      </c>
      <c r="C2730" s="1" t="s">
        <v>32</v>
      </c>
      <c r="D2730" s="1" t="s">
        <v>77</v>
      </c>
      <c r="E2730" s="1" t="s">
        <v>3</v>
      </c>
      <c r="F2730" s="1" t="s">
        <v>4</v>
      </c>
      <c r="G2730" s="1" t="s">
        <v>132</v>
      </c>
      <c r="H2730" s="1" t="s">
        <v>795</v>
      </c>
      <c r="I2730" s="1" t="s">
        <v>2290</v>
      </c>
      <c r="J2730" s="1">
        <v>743</v>
      </c>
      <c r="K2730" s="1">
        <v>971</v>
      </c>
      <c r="L2730" s="1">
        <v>64</v>
      </c>
      <c r="M2730" s="1">
        <v>0</v>
      </c>
      <c r="N2730" s="1">
        <v>2.4</v>
      </c>
      <c r="O2730" s="1">
        <v>174</v>
      </c>
      <c r="P2730" s="1">
        <v>119</v>
      </c>
      <c r="Q2730" s="9">
        <v>21471685</v>
      </c>
      <c r="R2730" s="3">
        <v>44000000</v>
      </c>
    </row>
    <row r="2731" spans="1:18" x14ac:dyDescent="0.25">
      <c r="A2731" s="1" t="s">
        <v>1784</v>
      </c>
      <c r="B2731" s="2">
        <v>35985</v>
      </c>
      <c r="C2731" s="1" t="s">
        <v>32</v>
      </c>
      <c r="D2731" s="1" t="s">
        <v>20</v>
      </c>
      <c r="E2731" s="1" t="s">
        <v>3</v>
      </c>
      <c r="F2731" s="1" t="s">
        <v>4</v>
      </c>
      <c r="G2731" s="1" t="s">
        <v>84</v>
      </c>
      <c r="H2731" s="1" t="s">
        <v>696</v>
      </c>
      <c r="I2731" s="1" t="s">
        <v>707</v>
      </c>
      <c r="J2731" s="1">
        <v>743</v>
      </c>
      <c r="K2731" s="1">
        <v>2367</v>
      </c>
      <c r="L2731" s="1">
        <v>65</v>
      </c>
      <c r="M2731" s="1">
        <v>296</v>
      </c>
      <c r="N2731" s="1">
        <v>4.9000000000000004</v>
      </c>
      <c r="O2731" s="1">
        <v>56</v>
      </c>
      <c r="P2731" s="1">
        <v>114</v>
      </c>
      <c r="Q2731" s="9">
        <v>12065985</v>
      </c>
      <c r="R2731" s="3">
        <v>60000000</v>
      </c>
    </row>
    <row r="2732" spans="1:18" x14ac:dyDescent="0.25">
      <c r="A2732" s="1" t="s">
        <v>695</v>
      </c>
      <c r="B2732" s="2">
        <v>32479</v>
      </c>
      <c r="C2732" s="1" t="s">
        <v>32</v>
      </c>
      <c r="D2732" s="1" t="s">
        <v>20</v>
      </c>
      <c r="E2732" s="1" t="s">
        <v>3</v>
      </c>
      <c r="F2732" s="1" t="s">
        <v>4</v>
      </c>
      <c r="G2732" s="1" t="s">
        <v>84</v>
      </c>
      <c r="H2732" s="1" t="s">
        <v>696</v>
      </c>
      <c r="I2732" s="1" t="s">
        <v>349</v>
      </c>
      <c r="J2732" s="1">
        <v>742</v>
      </c>
      <c r="K2732" s="1">
        <v>2151</v>
      </c>
      <c r="L2732" s="1">
        <v>425</v>
      </c>
      <c r="M2732" s="1">
        <v>0</v>
      </c>
      <c r="N2732" s="1">
        <v>6</v>
      </c>
      <c r="O2732" s="1">
        <v>27</v>
      </c>
      <c r="P2732" s="1">
        <v>107</v>
      </c>
      <c r="Q2732" s="9">
        <v>111936400</v>
      </c>
      <c r="R2732" s="3">
        <v>15000000</v>
      </c>
    </row>
    <row r="2733" spans="1:18" x14ac:dyDescent="0.25">
      <c r="A2733" s="1" t="s">
        <v>5693</v>
      </c>
      <c r="B2733" s="2">
        <v>40477</v>
      </c>
      <c r="C2733" s="1" t="s">
        <v>32</v>
      </c>
      <c r="D2733" s="1" t="s">
        <v>9</v>
      </c>
      <c r="E2733" s="1" t="s">
        <v>3</v>
      </c>
      <c r="F2733" s="1" t="s">
        <v>4</v>
      </c>
      <c r="G2733" s="1" t="s">
        <v>84</v>
      </c>
      <c r="H2733" s="1" t="s">
        <v>696</v>
      </c>
      <c r="I2733" s="1" t="s">
        <v>5694</v>
      </c>
      <c r="J2733" s="1">
        <v>742</v>
      </c>
      <c r="K2733" s="1">
        <v>2341</v>
      </c>
      <c r="L2733" s="1">
        <v>30</v>
      </c>
      <c r="M2733" s="1">
        <v>10000</v>
      </c>
      <c r="N2733" s="1">
        <v>5.8</v>
      </c>
      <c r="O2733" s="1">
        <v>123</v>
      </c>
      <c r="P2733" s="1">
        <v>107</v>
      </c>
      <c r="Q2733" s="9">
        <v>62933793</v>
      </c>
      <c r="R2733" s="3">
        <v>20000000</v>
      </c>
    </row>
    <row r="2734" spans="1:18" x14ac:dyDescent="0.25">
      <c r="A2734" s="1" t="s">
        <v>1603</v>
      </c>
      <c r="B2734" s="2">
        <v>35505</v>
      </c>
      <c r="C2734" s="1" t="s">
        <v>32</v>
      </c>
      <c r="D2734" s="1" t="s">
        <v>77</v>
      </c>
      <c r="E2734" s="1" t="s">
        <v>3</v>
      </c>
      <c r="F2734" s="1" t="s">
        <v>4</v>
      </c>
      <c r="G2734" s="1" t="s">
        <v>92</v>
      </c>
      <c r="H2734" s="1" t="s">
        <v>696</v>
      </c>
      <c r="I2734" s="1" t="s">
        <v>1160</v>
      </c>
      <c r="J2734" s="1">
        <v>742</v>
      </c>
      <c r="K2734" s="1">
        <v>2457</v>
      </c>
      <c r="L2734" s="1">
        <v>176</v>
      </c>
      <c r="M2734" s="1">
        <v>0</v>
      </c>
      <c r="N2734" s="1">
        <v>6.7</v>
      </c>
      <c r="O2734" s="1">
        <v>49</v>
      </c>
      <c r="P2734" s="1">
        <v>98</v>
      </c>
      <c r="Q2734" s="9">
        <v>44455658</v>
      </c>
      <c r="R2734" s="3">
        <v>25000000</v>
      </c>
    </row>
    <row r="2735" spans="1:18" x14ac:dyDescent="0.25">
      <c r="A2735" s="1" t="s">
        <v>146</v>
      </c>
      <c r="B2735" s="2">
        <v>24526</v>
      </c>
      <c r="C2735" s="1" t="s">
        <v>32</v>
      </c>
      <c r="D2735" s="1" t="s">
        <v>77</v>
      </c>
      <c r="E2735" s="1" t="s">
        <v>3</v>
      </c>
      <c r="F2735" s="1" t="s">
        <v>83</v>
      </c>
      <c r="G2735" s="1" t="s">
        <v>25</v>
      </c>
      <c r="H2735" s="1" t="s">
        <v>147</v>
      </c>
      <c r="I2735" s="1" t="s">
        <v>148</v>
      </c>
      <c r="J2735" s="1">
        <v>742</v>
      </c>
      <c r="K2735" s="1">
        <v>2127</v>
      </c>
      <c r="L2735" s="1">
        <v>43</v>
      </c>
      <c r="M2735" s="1">
        <v>0</v>
      </c>
      <c r="N2735" s="1">
        <v>6.9</v>
      </c>
      <c r="O2735" s="1">
        <v>130</v>
      </c>
      <c r="P2735" s="1">
        <v>117</v>
      </c>
      <c r="Q2735" s="9">
        <v>43100000</v>
      </c>
      <c r="R2735" s="3">
        <v>9500000</v>
      </c>
    </row>
    <row r="2736" spans="1:18" x14ac:dyDescent="0.25">
      <c r="A2736" s="1" t="s">
        <v>326</v>
      </c>
      <c r="B2736" s="2">
        <v>29857</v>
      </c>
      <c r="C2736" s="1" t="s">
        <v>32</v>
      </c>
      <c r="D2736" s="1" t="s">
        <v>77</v>
      </c>
      <c r="E2736" s="1" t="s">
        <v>3</v>
      </c>
      <c r="F2736" s="1" t="s">
        <v>83</v>
      </c>
      <c r="G2736" s="1" t="s">
        <v>92</v>
      </c>
      <c r="H2736" s="1" t="s">
        <v>147</v>
      </c>
      <c r="I2736" s="1" t="s">
        <v>264</v>
      </c>
      <c r="J2736" s="1">
        <v>742</v>
      </c>
      <c r="K2736" s="1">
        <v>2270</v>
      </c>
      <c r="L2736" s="1">
        <v>0</v>
      </c>
      <c r="M2736" s="1">
        <v>0</v>
      </c>
      <c r="N2736" s="1">
        <v>7.2</v>
      </c>
      <c r="O2736" s="1">
        <v>201</v>
      </c>
      <c r="P2736" s="1">
        <v>106</v>
      </c>
      <c r="Q2736" s="9">
        <v>25244700</v>
      </c>
      <c r="R2736" s="3">
        <v>6000000</v>
      </c>
    </row>
    <row r="2737" spans="1:18" x14ac:dyDescent="0.25">
      <c r="A2737" s="1" t="s">
        <v>665</v>
      </c>
      <c r="B2737" s="2">
        <v>32241</v>
      </c>
      <c r="C2737" s="1" t="s">
        <v>32</v>
      </c>
      <c r="D2737" s="1" t="s">
        <v>91</v>
      </c>
      <c r="E2737" s="1" t="s">
        <v>3</v>
      </c>
      <c r="F2737" s="1" t="s">
        <v>4</v>
      </c>
      <c r="G2737" s="1" t="s">
        <v>92</v>
      </c>
      <c r="H2737" s="1" t="s">
        <v>147</v>
      </c>
      <c r="I2737" s="1" t="s">
        <v>666</v>
      </c>
      <c r="J2737" s="1">
        <v>742</v>
      </c>
      <c r="K2737" s="1">
        <v>1136</v>
      </c>
      <c r="L2737" s="1">
        <v>27</v>
      </c>
      <c r="M2737" s="1">
        <v>0</v>
      </c>
      <c r="N2737" s="1">
        <v>5.9</v>
      </c>
      <c r="O2737" s="1">
        <v>144</v>
      </c>
      <c r="P2737" s="1">
        <v>88</v>
      </c>
      <c r="Q2737" s="9">
        <v>17768000</v>
      </c>
      <c r="R2737" s="3">
        <v>5000000</v>
      </c>
    </row>
    <row r="2738" spans="1:18" x14ac:dyDescent="0.25">
      <c r="A2738" s="1" t="s">
        <v>1209</v>
      </c>
      <c r="B2738" s="2">
        <v>34833</v>
      </c>
      <c r="C2738" s="1" t="s">
        <v>32</v>
      </c>
      <c r="D2738" s="1" t="s">
        <v>91</v>
      </c>
      <c r="E2738" s="1" t="s">
        <v>3</v>
      </c>
      <c r="F2738" s="1" t="s">
        <v>4</v>
      </c>
      <c r="G2738" s="1" t="s">
        <v>92</v>
      </c>
      <c r="H2738" s="1" t="s">
        <v>147</v>
      </c>
      <c r="I2738" s="1" t="s">
        <v>1210</v>
      </c>
      <c r="J2738" s="1">
        <v>742</v>
      </c>
      <c r="K2738" s="1">
        <v>1227</v>
      </c>
      <c r="L2738" s="1">
        <v>13</v>
      </c>
      <c r="M2738" s="1">
        <v>0</v>
      </c>
      <c r="N2738" s="1">
        <v>4.9000000000000004</v>
      </c>
      <c r="O2738" s="1">
        <v>123</v>
      </c>
      <c r="P2738" s="1">
        <v>93</v>
      </c>
      <c r="Q2738" s="9">
        <v>15126948</v>
      </c>
      <c r="R2738" s="3">
        <v>5000000</v>
      </c>
    </row>
    <row r="2739" spans="1:18" x14ac:dyDescent="0.25">
      <c r="A2739" s="1" t="s">
        <v>721</v>
      </c>
      <c r="B2739" s="2">
        <v>32537</v>
      </c>
      <c r="C2739" s="1" t="s">
        <v>32</v>
      </c>
      <c r="D2739" s="1" t="s">
        <v>91</v>
      </c>
      <c r="E2739" s="1" t="s">
        <v>3</v>
      </c>
      <c r="F2739" s="1" t="s">
        <v>4</v>
      </c>
      <c r="G2739" s="1" t="s">
        <v>168</v>
      </c>
      <c r="H2739" s="1" t="s">
        <v>147</v>
      </c>
      <c r="I2739" s="1" t="s">
        <v>722</v>
      </c>
      <c r="J2739" s="1">
        <v>742</v>
      </c>
      <c r="K2739" s="1">
        <v>1308</v>
      </c>
      <c r="L2739" s="1">
        <v>2</v>
      </c>
      <c r="M2739" s="1">
        <v>926</v>
      </c>
      <c r="N2739" s="1">
        <v>5.2</v>
      </c>
      <c r="O2739" s="1">
        <v>137</v>
      </c>
      <c r="P2739" s="1">
        <v>96</v>
      </c>
      <c r="Q2739" s="9">
        <v>11642254</v>
      </c>
      <c r="R2739" s="3">
        <v>3000000</v>
      </c>
    </row>
    <row r="2740" spans="1:18" x14ac:dyDescent="0.25">
      <c r="A2740" s="1" t="s">
        <v>1040</v>
      </c>
      <c r="B2740" s="2">
        <v>34137</v>
      </c>
      <c r="C2740" s="1" t="s">
        <v>32</v>
      </c>
      <c r="D2740" s="1" t="s">
        <v>77</v>
      </c>
      <c r="E2740" s="1" t="s">
        <v>3</v>
      </c>
      <c r="F2740" s="1" t="s">
        <v>83</v>
      </c>
      <c r="G2740" s="1" t="s">
        <v>28</v>
      </c>
      <c r="H2740" s="1" t="s">
        <v>147</v>
      </c>
      <c r="I2740" s="1" t="s">
        <v>1041</v>
      </c>
      <c r="J2740" s="1">
        <v>742</v>
      </c>
      <c r="K2740" s="1">
        <v>1088</v>
      </c>
      <c r="L2740" s="1">
        <v>18</v>
      </c>
      <c r="M2740" s="1">
        <v>408</v>
      </c>
      <c r="N2740" s="1">
        <v>7.2</v>
      </c>
      <c r="O2740" s="1">
        <v>10</v>
      </c>
      <c r="P2740" s="1">
        <v>80</v>
      </c>
      <c r="Q2740" s="9">
        <v>669276</v>
      </c>
      <c r="R2740" s="3">
        <v>28000000</v>
      </c>
    </row>
    <row r="2741" spans="1:18" x14ac:dyDescent="0.25">
      <c r="A2741" s="1" t="s">
        <v>4965</v>
      </c>
      <c r="B2741" s="2">
        <v>39687</v>
      </c>
      <c r="C2741" s="1" t="s">
        <v>32</v>
      </c>
      <c r="D2741" s="1" t="s">
        <v>91</v>
      </c>
      <c r="E2741" s="1" t="s">
        <v>3</v>
      </c>
      <c r="F2741" s="1" t="s">
        <v>79</v>
      </c>
      <c r="G2741" s="1" t="s">
        <v>132</v>
      </c>
      <c r="H2741" s="1" t="s">
        <v>4966</v>
      </c>
      <c r="I2741" s="1" t="s">
        <v>4967</v>
      </c>
      <c r="J2741" s="1">
        <v>741</v>
      </c>
      <c r="K2741" s="1">
        <v>1834</v>
      </c>
      <c r="L2741" s="1">
        <v>2</v>
      </c>
      <c r="M2741" s="1">
        <v>0</v>
      </c>
      <c r="N2741" s="1">
        <v>3.9</v>
      </c>
      <c r="O2741" s="1">
        <v>141</v>
      </c>
      <c r="P2741" s="1">
        <v>87</v>
      </c>
      <c r="Q2741" s="9">
        <v>26876529</v>
      </c>
      <c r="R2741" s="3">
        <v>27000000</v>
      </c>
    </row>
    <row r="2742" spans="1:18" x14ac:dyDescent="0.25">
      <c r="A2742" s="1" t="s">
        <v>6567</v>
      </c>
      <c r="B2742" s="2">
        <v>41508</v>
      </c>
      <c r="C2742" s="1" t="s">
        <v>32</v>
      </c>
      <c r="D2742" s="1" t="s">
        <v>20</v>
      </c>
      <c r="E2742" s="1" t="s">
        <v>3</v>
      </c>
      <c r="F2742" s="1" t="s">
        <v>4</v>
      </c>
      <c r="G2742" s="1" t="s">
        <v>92</v>
      </c>
      <c r="H2742" s="1" t="s">
        <v>6568</v>
      </c>
      <c r="I2742" s="1" t="s">
        <v>3628</v>
      </c>
      <c r="J2742" s="1">
        <v>740</v>
      </c>
      <c r="K2742" s="1">
        <v>3425</v>
      </c>
      <c r="L2742" s="1">
        <v>43</v>
      </c>
      <c r="M2742" s="1">
        <v>35000</v>
      </c>
      <c r="N2742" s="1">
        <v>7</v>
      </c>
      <c r="O2742" s="1">
        <v>289</v>
      </c>
      <c r="P2742" s="1">
        <v>118</v>
      </c>
      <c r="Q2742" s="9">
        <v>150368971</v>
      </c>
      <c r="R2742" s="3">
        <v>37000000</v>
      </c>
    </row>
    <row r="2743" spans="1:18" x14ac:dyDescent="0.25">
      <c r="A2743" s="1" t="s">
        <v>269</v>
      </c>
      <c r="B2743" s="2">
        <v>28688</v>
      </c>
      <c r="C2743" s="1" t="s">
        <v>32</v>
      </c>
      <c r="D2743" s="1" t="s">
        <v>40</v>
      </c>
      <c r="E2743" s="1" t="s">
        <v>3</v>
      </c>
      <c r="F2743" s="1" t="s">
        <v>4</v>
      </c>
      <c r="G2743" s="1" t="s">
        <v>28</v>
      </c>
      <c r="H2743" s="1" t="s">
        <v>270</v>
      </c>
      <c r="I2743" s="1" t="s">
        <v>271</v>
      </c>
      <c r="J2743" s="1">
        <v>738</v>
      </c>
      <c r="K2743" s="1">
        <v>1458</v>
      </c>
      <c r="L2743" s="1">
        <v>0</v>
      </c>
      <c r="M2743" s="1">
        <v>0</v>
      </c>
      <c r="N2743" s="1">
        <v>5.2</v>
      </c>
      <c r="O2743" s="1">
        <v>32</v>
      </c>
      <c r="P2743" s="1">
        <v>118</v>
      </c>
      <c r="Q2743" s="9">
        <v>13000000</v>
      </c>
      <c r="R2743" s="3">
        <v>24000000</v>
      </c>
    </row>
    <row r="2744" spans="1:18" x14ac:dyDescent="0.25">
      <c r="A2744" s="1" t="s">
        <v>2129</v>
      </c>
      <c r="B2744" s="2">
        <v>36426</v>
      </c>
      <c r="C2744" s="1" t="s">
        <v>32</v>
      </c>
      <c r="D2744" s="1" t="s">
        <v>20</v>
      </c>
      <c r="E2744" s="1" t="s">
        <v>3</v>
      </c>
      <c r="F2744" s="1" t="s">
        <v>338</v>
      </c>
      <c r="G2744" s="1" t="s">
        <v>92</v>
      </c>
      <c r="H2744" s="1" t="s">
        <v>2130</v>
      </c>
      <c r="I2744" s="1" t="s">
        <v>1507</v>
      </c>
      <c r="J2744" s="1">
        <v>738</v>
      </c>
      <c r="K2744" s="1">
        <v>2171</v>
      </c>
      <c r="L2744" s="1">
        <v>116</v>
      </c>
      <c r="M2744" s="1">
        <v>913</v>
      </c>
      <c r="N2744" s="1">
        <v>6.7</v>
      </c>
      <c r="O2744" s="1">
        <v>74</v>
      </c>
      <c r="P2744" s="1">
        <v>119</v>
      </c>
      <c r="Q2744" s="9">
        <v>8888143</v>
      </c>
      <c r="R2744" s="3">
        <v>28000000</v>
      </c>
    </row>
    <row r="2745" spans="1:18" x14ac:dyDescent="0.25">
      <c r="A2745" s="1" t="s">
        <v>2682</v>
      </c>
      <c r="B2745" s="2">
        <v>36928</v>
      </c>
      <c r="C2745" s="1" t="s">
        <v>32</v>
      </c>
      <c r="D2745" s="1" t="s">
        <v>9</v>
      </c>
      <c r="E2745" s="1" t="s">
        <v>3</v>
      </c>
      <c r="F2745" s="1" t="s">
        <v>4</v>
      </c>
      <c r="G2745" s="1" t="s">
        <v>132</v>
      </c>
      <c r="H2745" s="1" t="s">
        <v>2683</v>
      </c>
      <c r="I2745" s="1" t="s">
        <v>2684</v>
      </c>
      <c r="J2745" s="1">
        <v>736</v>
      </c>
      <c r="K2745" s="1">
        <v>1854</v>
      </c>
      <c r="L2745" s="1">
        <v>170</v>
      </c>
      <c r="M2745" s="1">
        <v>0</v>
      </c>
      <c r="N2745" s="1">
        <v>2.1</v>
      </c>
      <c r="O2745" s="1">
        <v>66</v>
      </c>
      <c r="P2745" s="1">
        <v>104</v>
      </c>
      <c r="Q2745" s="9">
        <v>4273372</v>
      </c>
      <c r="R2745" s="3">
        <v>22000000</v>
      </c>
    </row>
    <row r="2746" spans="1:18" x14ac:dyDescent="0.25">
      <c r="A2746" s="1" t="s">
        <v>2280</v>
      </c>
      <c r="B2746" s="2">
        <v>36837</v>
      </c>
      <c r="C2746" s="1" t="s">
        <v>32</v>
      </c>
      <c r="D2746" s="1" t="s">
        <v>20</v>
      </c>
      <c r="E2746" s="1" t="s">
        <v>3</v>
      </c>
      <c r="F2746" s="1" t="s">
        <v>4</v>
      </c>
      <c r="G2746" s="1" t="s">
        <v>92</v>
      </c>
      <c r="H2746" s="1" t="s">
        <v>2281</v>
      </c>
      <c r="I2746" s="1" t="s">
        <v>370</v>
      </c>
      <c r="J2746" s="1">
        <v>736</v>
      </c>
      <c r="K2746" s="1">
        <v>1403</v>
      </c>
      <c r="L2746" s="1">
        <v>272</v>
      </c>
      <c r="M2746" s="1">
        <v>132</v>
      </c>
      <c r="N2746" s="1">
        <v>6.3</v>
      </c>
      <c r="O2746" s="1">
        <v>34</v>
      </c>
      <c r="P2746" s="1">
        <v>103</v>
      </c>
      <c r="Q2746" s="9">
        <v>75078</v>
      </c>
      <c r="R2746" s="3">
        <v>14000000</v>
      </c>
    </row>
    <row r="2747" spans="1:18" x14ac:dyDescent="0.25">
      <c r="A2747" s="1" t="s">
        <v>4843</v>
      </c>
      <c r="B2747" s="2">
        <v>39569</v>
      </c>
      <c r="C2747" s="1" t="s">
        <v>32</v>
      </c>
      <c r="D2747" s="1" t="s">
        <v>20</v>
      </c>
      <c r="E2747" s="1" t="s">
        <v>3</v>
      </c>
      <c r="F2747" s="1" t="s">
        <v>83</v>
      </c>
      <c r="G2747" s="1" t="s">
        <v>132</v>
      </c>
      <c r="H2747" s="1" t="s">
        <v>4844</v>
      </c>
      <c r="I2747" s="1" t="s">
        <v>3635</v>
      </c>
      <c r="J2747" s="1">
        <v>734</v>
      </c>
      <c r="K2747" s="1">
        <v>1778</v>
      </c>
      <c r="L2747" s="1">
        <v>1000</v>
      </c>
      <c r="M2747" s="1">
        <v>0</v>
      </c>
      <c r="N2747" s="1">
        <v>6.4</v>
      </c>
      <c r="O2747" s="1">
        <v>248</v>
      </c>
      <c r="P2747" s="1">
        <v>102</v>
      </c>
      <c r="Q2747" s="9">
        <v>11169531</v>
      </c>
      <c r="R2747" s="3">
        <v>20000000</v>
      </c>
    </row>
    <row r="2748" spans="1:18" x14ac:dyDescent="0.25">
      <c r="A2748" s="1" t="s">
        <v>5958</v>
      </c>
      <c r="B2748" s="2">
        <v>40563</v>
      </c>
      <c r="C2748" s="1" t="s">
        <v>32</v>
      </c>
      <c r="D2748" s="1" t="s">
        <v>20</v>
      </c>
      <c r="E2748" s="1" t="s">
        <v>3</v>
      </c>
      <c r="F2748" s="1" t="s">
        <v>4</v>
      </c>
      <c r="G2748" s="1" t="s">
        <v>84</v>
      </c>
      <c r="H2748" s="1" t="s">
        <v>5959</v>
      </c>
      <c r="I2748" s="1" t="s">
        <v>4489</v>
      </c>
      <c r="J2748" s="1">
        <v>734</v>
      </c>
      <c r="K2748" s="1">
        <v>2085</v>
      </c>
      <c r="L2748" s="1">
        <v>64</v>
      </c>
      <c r="M2748" s="1">
        <v>11000</v>
      </c>
      <c r="N2748" s="1">
        <v>6.2</v>
      </c>
      <c r="O2748" s="1">
        <v>108</v>
      </c>
      <c r="P2748" s="1">
        <v>100</v>
      </c>
      <c r="Q2748" s="9">
        <v>7204138</v>
      </c>
      <c r="R2748" s="3">
        <v>41000000</v>
      </c>
    </row>
    <row r="2749" spans="1:18" x14ac:dyDescent="0.25">
      <c r="A2749" s="1" t="s">
        <v>6917</v>
      </c>
      <c r="B2749" s="2">
        <v>42290</v>
      </c>
      <c r="C2749" s="1" t="s">
        <v>32</v>
      </c>
      <c r="D2749" s="1" t="s">
        <v>9</v>
      </c>
      <c r="E2749" s="1" t="s">
        <v>3</v>
      </c>
      <c r="F2749" s="1" t="s">
        <v>4</v>
      </c>
      <c r="G2749" s="1" t="s">
        <v>132</v>
      </c>
      <c r="H2749" s="1" t="s">
        <v>6918</v>
      </c>
      <c r="I2749" s="1" t="s">
        <v>6185</v>
      </c>
      <c r="J2749" s="1">
        <v>733</v>
      </c>
      <c r="K2749" s="1">
        <v>2753</v>
      </c>
      <c r="L2749" s="1">
        <v>14</v>
      </c>
      <c r="M2749" s="1">
        <v>0</v>
      </c>
      <c r="N2749" s="1">
        <v>6.4</v>
      </c>
      <c r="O2749" s="1">
        <v>191</v>
      </c>
      <c r="P2749" s="1">
        <v>109</v>
      </c>
      <c r="Q2749" s="9">
        <v>31990064</v>
      </c>
      <c r="R2749" s="3">
        <v>12000000</v>
      </c>
    </row>
    <row r="2750" spans="1:18" x14ac:dyDescent="0.25">
      <c r="A2750" s="1" t="s">
        <v>5751</v>
      </c>
      <c r="B2750" s="2">
        <v>40817</v>
      </c>
      <c r="C2750" s="1" t="s">
        <v>32</v>
      </c>
      <c r="D2750" s="1" t="s">
        <v>77</v>
      </c>
      <c r="E2750" s="1" t="s">
        <v>3</v>
      </c>
      <c r="F2750" s="1" t="s">
        <v>11</v>
      </c>
      <c r="G2750" s="1" t="s">
        <v>92</v>
      </c>
      <c r="H2750" s="1" t="s">
        <v>5752</v>
      </c>
      <c r="I2750" s="1" t="s">
        <v>5468</v>
      </c>
      <c r="J2750" s="1">
        <v>731</v>
      </c>
      <c r="K2750" s="1">
        <v>1987</v>
      </c>
      <c r="L2750" s="1">
        <v>181</v>
      </c>
      <c r="M2750" s="1">
        <v>0</v>
      </c>
      <c r="N2750" s="1">
        <v>6.1</v>
      </c>
      <c r="O2750" s="1">
        <v>220</v>
      </c>
      <c r="P2750" s="1">
        <v>83</v>
      </c>
      <c r="Q2750" s="9">
        <v>37053924</v>
      </c>
      <c r="R2750" s="3">
        <v>28000000</v>
      </c>
    </row>
    <row r="2751" spans="1:18" x14ac:dyDescent="0.25">
      <c r="A2751" s="1" t="s">
        <v>5257</v>
      </c>
      <c r="B2751" s="2">
        <v>40090</v>
      </c>
      <c r="C2751" s="1" t="s">
        <v>32</v>
      </c>
      <c r="D2751" s="1" t="s">
        <v>77</v>
      </c>
      <c r="E2751" s="1" t="s">
        <v>3</v>
      </c>
      <c r="F2751" s="1" t="s">
        <v>4</v>
      </c>
      <c r="G2751" s="1" t="s">
        <v>84</v>
      </c>
      <c r="H2751" s="1" t="s">
        <v>4184</v>
      </c>
      <c r="I2751" s="1" t="s">
        <v>5258</v>
      </c>
      <c r="J2751" s="1">
        <v>730</v>
      </c>
      <c r="K2751" s="1">
        <v>2217</v>
      </c>
      <c r="L2751" s="1">
        <v>12</v>
      </c>
      <c r="M2751" s="1">
        <v>0</v>
      </c>
      <c r="N2751" s="1">
        <v>5.0999999999999996</v>
      </c>
      <c r="O2751" s="1">
        <v>145</v>
      </c>
      <c r="P2751" s="1">
        <v>88</v>
      </c>
      <c r="Q2751" s="9">
        <v>119420252</v>
      </c>
      <c r="R2751" s="3">
        <v>150000000</v>
      </c>
    </row>
    <row r="2752" spans="1:18" x14ac:dyDescent="0.25">
      <c r="A2752" s="1" t="s">
        <v>3996</v>
      </c>
      <c r="B2752" s="2">
        <v>38381</v>
      </c>
      <c r="C2752" s="1" t="s">
        <v>32</v>
      </c>
      <c r="D2752" s="1" t="s">
        <v>91</v>
      </c>
      <c r="E2752" s="1" t="s">
        <v>3</v>
      </c>
      <c r="F2752" s="1" t="s">
        <v>334</v>
      </c>
      <c r="G2752" s="1" t="s">
        <v>92</v>
      </c>
      <c r="H2752" s="1" t="s">
        <v>3997</v>
      </c>
      <c r="I2752" s="1" t="s">
        <v>3998</v>
      </c>
      <c r="J2752" s="1">
        <v>730</v>
      </c>
      <c r="K2752" s="1">
        <v>2178</v>
      </c>
      <c r="L2752" s="1">
        <v>174</v>
      </c>
      <c r="M2752" s="1">
        <v>0</v>
      </c>
      <c r="N2752" s="1">
        <v>5.3</v>
      </c>
      <c r="O2752" s="1">
        <v>228</v>
      </c>
      <c r="P2752" s="1">
        <v>108</v>
      </c>
      <c r="Q2752" s="9">
        <v>32048809</v>
      </c>
      <c r="R2752" s="3">
        <v>30000000</v>
      </c>
    </row>
    <row r="2753" spans="1:18" x14ac:dyDescent="0.25">
      <c r="A2753" s="1" t="s">
        <v>1982</v>
      </c>
      <c r="B2753" s="2">
        <v>36299</v>
      </c>
      <c r="C2753" s="1" t="s">
        <v>32</v>
      </c>
      <c r="D2753" s="1" t="s">
        <v>91</v>
      </c>
      <c r="E2753" s="1" t="s">
        <v>3</v>
      </c>
      <c r="F2753" s="1" t="s">
        <v>4</v>
      </c>
      <c r="G2753" s="1" t="s">
        <v>132</v>
      </c>
      <c r="H2753" s="1" t="s">
        <v>1983</v>
      </c>
      <c r="I2753" s="1" t="s">
        <v>1984</v>
      </c>
      <c r="J2753" s="1">
        <v>730</v>
      </c>
      <c r="K2753" s="1">
        <v>1405</v>
      </c>
      <c r="L2753" s="1">
        <v>38</v>
      </c>
      <c r="M2753" s="1">
        <v>342</v>
      </c>
      <c r="N2753" s="1">
        <v>3.6</v>
      </c>
      <c r="O2753" s="1">
        <v>97</v>
      </c>
      <c r="P2753" s="1">
        <v>91</v>
      </c>
      <c r="Q2753" s="9">
        <v>10149779</v>
      </c>
      <c r="R2753" s="3">
        <v>6500000</v>
      </c>
    </row>
    <row r="2754" spans="1:18" x14ac:dyDescent="0.25">
      <c r="A2754" s="1" t="s">
        <v>4183</v>
      </c>
      <c r="B2754" s="2">
        <v>38669</v>
      </c>
      <c r="C2754" s="1" t="s">
        <v>32</v>
      </c>
      <c r="D2754" s="1" t="s">
        <v>20</v>
      </c>
      <c r="E2754" s="1" t="s">
        <v>3</v>
      </c>
      <c r="F2754" s="1" t="s">
        <v>4</v>
      </c>
      <c r="G2754" s="1" t="s">
        <v>92</v>
      </c>
      <c r="H2754" s="1" t="s">
        <v>4184</v>
      </c>
      <c r="I2754" s="1" t="s">
        <v>4185</v>
      </c>
      <c r="J2754" s="1">
        <v>730</v>
      </c>
      <c r="K2754" s="1">
        <v>1208</v>
      </c>
      <c r="L2754" s="1">
        <v>101</v>
      </c>
      <c r="M2754" s="1">
        <v>708</v>
      </c>
      <c r="N2754" s="1">
        <v>6.6</v>
      </c>
      <c r="O2754" s="1">
        <v>114</v>
      </c>
      <c r="P2754" s="1">
        <v>96</v>
      </c>
      <c r="Q2754" s="9">
        <v>1325073</v>
      </c>
      <c r="R2754" s="3">
        <v>4000000</v>
      </c>
    </row>
    <row r="2755" spans="1:18" x14ac:dyDescent="0.25">
      <c r="A2755" s="1" t="s">
        <v>3587</v>
      </c>
      <c r="B2755" s="2">
        <v>38124</v>
      </c>
      <c r="C2755" s="1" t="s">
        <v>32</v>
      </c>
      <c r="D2755" s="1" t="s">
        <v>20</v>
      </c>
      <c r="E2755" s="1" t="s">
        <v>3</v>
      </c>
      <c r="F2755" s="1" t="s">
        <v>83</v>
      </c>
      <c r="G2755" s="1" t="s">
        <v>132</v>
      </c>
      <c r="H2755" s="1" t="s">
        <v>1371</v>
      </c>
      <c r="I2755" s="1" t="s">
        <v>2963</v>
      </c>
      <c r="J2755" s="1">
        <v>729</v>
      </c>
      <c r="K2755" s="1">
        <v>2321</v>
      </c>
      <c r="L2755" s="1">
        <v>98</v>
      </c>
      <c r="M2755" s="1">
        <v>0</v>
      </c>
      <c r="N2755" s="1">
        <v>6.2</v>
      </c>
      <c r="O2755" s="1">
        <v>119</v>
      </c>
      <c r="P2755" s="1">
        <v>122</v>
      </c>
      <c r="Q2755" s="9">
        <v>6601079</v>
      </c>
      <c r="R2755" s="3">
        <v>7000000</v>
      </c>
    </row>
    <row r="2756" spans="1:18" x14ac:dyDescent="0.25">
      <c r="A2756" s="1" t="s">
        <v>1370</v>
      </c>
      <c r="B2756" s="2">
        <v>35180</v>
      </c>
      <c r="C2756" s="1" t="s">
        <v>32</v>
      </c>
      <c r="D2756" s="1" t="s">
        <v>2</v>
      </c>
      <c r="E2756" s="1" t="s">
        <v>3</v>
      </c>
      <c r="F2756" s="1" t="s">
        <v>4</v>
      </c>
      <c r="G2756" s="1" t="s">
        <v>92</v>
      </c>
      <c r="H2756" s="1" t="s">
        <v>1371</v>
      </c>
      <c r="I2756" s="1" t="s">
        <v>1272</v>
      </c>
      <c r="J2756" s="1">
        <v>729</v>
      </c>
      <c r="K2756" s="1">
        <v>1292</v>
      </c>
      <c r="L2756" s="1">
        <v>300</v>
      </c>
      <c r="M2756" s="1">
        <v>0</v>
      </c>
      <c r="N2756" s="1">
        <v>6</v>
      </c>
      <c r="O2756" s="1">
        <v>33</v>
      </c>
      <c r="P2756" s="1">
        <v>109</v>
      </c>
      <c r="Q2756" s="9">
        <v>4109095</v>
      </c>
      <c r="R2756" s="3">
        <v>3000000</v>
      </c>
    </row>
    <row r="2757" spans="1:18" x14ac:dyDescent="0.25">
      <c r="A2757" s="1" t="s">
        <v>3525</v>
      </c>
      <c r="B2757" s="2">
        <v>37818</v>
      </c>
      <c r="C2757" s="1" t="s">
        <v>32</v>
      </c>
      <c r="D2757" s="1" t="s">
        <v>20</v>
      </c>
      <c r="E2757" s="1" t="s">
        <v>3</v>
      </c>
      <c r="F2757" s="1" t="s">
        <v>4</v>
      </c>
      <c r="G2757" s="1" t="s">
        <v>132</v>
      </c>
      <c r="H2757" s="1" t="s">
        <v>3526</v>
      </c>
      <c r="I2757" s="1" t="s">
        <v>3527</v>
      </c>
      <c r="J2757" s="1">
        <v>727</v>
      </c>
      <c r="K2757" s="1">
        <v>1310</v>
      </c>
      <c r="L2757" s="1">
        <v>22</v>
      </c>
      <c r="M2757" s="1">
        <v>0</v>
      </c>
      <c r="N2757" s="1">
        <v>6.7</v>
      </c>
      <c r="O2757" s="1">
        <v>111</v>
      </c>
      <c r="P2757" s="1">
        <v>113</v>
      </c>
      <c r="Q2757" s="9">
        <v>43601508</v>
      </c>
      <c r="R2757" s="3">
        <v>18000000</v>
      </c>
    </row>
    <row r="2758" spans="1:18" x14ac:dyDescent="0.25">
      <c r="A2758" s="1" t="s">
        <v>6875</v>
      </c>
      <c r="B2758" s="2">
        <v>42230</v>
      </c>
      <c r="C2758" s="1" t="s">
        <v>32</v>
      </c>
      <c r="D2758" s="1" t="s">
        <v>2</v>
      </c>
      <c r="E2758" s="1" t="s">
        <v>3</v>
      </c>
      <c r="F2758" s="1" t="s">
        <v>4</v>
      </c>
      <c r="G2758" s="1" t="s">
        <v>92</v>
      </c>
      <c r="H2758" s="1" t="s">
        <v>6876</v>
      </c>
      <c r="I2758" s="1" t="s">
        <v>6356</v>
      </c>
      <c r="J2758" s="1">
        <v>727</v>
      </c>
      <c r="K2758" s="1">
        <v>1836</v>
      </c>
      <c r="L2758" s="1">
        <v>57</v>
      </c>
      <c r="M2758" s="1">
        <v>10000</v>
      </c>
      <c r="N2758" s="1">
        <v>7.1</v>
      </c>
      <c r="O2758" s="1">
        <v>322</v>
      </c>
      <c r="P2758" s="1">
        <v>95</v>
      </c>
      <c r="Q2758" s="9">
        <v>3219029</v>
      </c>
      <c r="R2758" s="3">
        <v>5000000</v>
      </c>
    </row>
    <row r="2759" spans="1:18" x14ac:dyDescent="0.25">
      <c r="A2759" s="1" t="s">
        <v>70</v>
      </c>
      <c r="B2759" s="2">
        <v>19494</v>
      </c>
      <c r="C2759" s="1" t="s">
        <v>32</v>
      </c>
      <c r="D2759" s="1" t="s">
        <v>9</v>
      </c>
      <c r="E2759" s="1" t="s">
        <v>3</v>
      </c>
      <c r="F2759" s="1" t="s">
        <v>4</v>
      </c>
      <c r="G2759" s="1" t="s">
        <v>21</v>
      </c>
      <c r="H2759" s="1" t="s">
        <v>71</v>
      </c>
      <c r="I2759" s="1" t="s">
        <v>72</v>
      </c>
      <c r="J2759" s="1">
        <v>726</v>
      </c>
      <c r="K2759" s="1">
        <v>1920</v>
      </c>
      <c r="L2759" s="1">
        <v>28</v>
      </c>
      <c r="M2759" s="1">
        <v>0</v>
      </c>
      <c r="N2759" s="1">
        <v>6.8</v>
      </c>
      <c r="O2759" s="1">
        <v>42</v>
      </c>
      <c r="P2759" s="1">
        <v>135</v>
      </c>
      <c r="Q2759" s="9">
        <v>36000000</v>
      </c>
      <c r="R2759" s="3">
        <v>5000000</v>
      </c>
    </row>
    <row r="2760" spans="1:18" x14ac:dyDescent="0.25">
      <c r="A2760" s="1" t="s">
        <v>3912</v>
      </c>
      <c r="B2760" s="2">
        <v>38425</v>
      </c>
      <c r="C2760" s="1" t="s">
        <v>32</v>
      </c>
      <c r="D2760" s="1" t="s">
        <v>3904</v>
      </c>
      <c r="E2760" s="1" t="s">
        <v>2356</v>
      </c>
      <c r="F2760" s="1" t="s">
        <v>2357</v>
      </c>
      <c r="G2760" s="21"/>
      <c r="H2760" s="1" t="s">
        <v>3913</v>
      </c>
      <c r="I2760" s="1" t="s">
        <v>3914</v>
      </c>
      <c r="J2760" s="1">
        <v>724</v>
      </c>
      <c r="K2760" s="1">
        <v>2024</v>
      </c>
      <c r="L2760" s="1">
        <v>5</v>
      </c>
      <c r="M2760" s="1">
        <v>31</v>
      </c>
      <c r="N2760" s="1">
        <v>4.8</v>
      </c>
      <c r="O2760" s="1">
        <v>4</v>
      </c>
      <c r="P2760" s="1">
        <v>160</v>
      </c>
      <c r="Q2760" s="9">
        <v>49000</v>
      </c>
      <c r="R2760" s="3">
        <v>1500000</v>
      </c>
    </row>
    <row r="2761" spans="1:18" x14ac:dyDescent="0.25">
      <c r="A2761" s="1" t="s">
        <v>4441</v>
      </c>
      <c r="B2761" s="2">
        <v>38787</v>
      </c>
      <c r="C2761" s="1" t="s">
        <v>32</v>
      </c>
      <c r="D2761" s="1" t="s">
        <v>91</v>
      </c>
      <c r="E2761" s="1" t="s">
        <v>3</v>
      </c>
      <c r="F2761" s="1" t="s">
        <v>4</v>
      </c>
      <c r="G2761" s="1" t="s">
        <v>92</v>
      </c>
      <c r="H2761" s="1" t="s">
        <v>2889</v>
      </c>
      <c r="I2761" s="1" t="s">
        <v>4077</v>
      </c>
      <c r="J2761" s="1">
        <v>723</v>
      </c>
      <c r="K2761" s="1">
        <v>3189</v>
      </c>
      <c r="L2761" s="1">
        <v>163</v>
      </c>
      <c r="M2761" s="1">
        <v>0</v>
      </c>
      <c r="N2761" s="1">
        <v>6.2</v>
      </c>
      <c r="O2761" s="1">
        <v>210</v>
      </c>
      <c r="P2761" s="1">
        <v>121</v>
      </c>
      <c r="Q2761" s="9">
        <v>80150343</v>
      </c>
      <c r="R2761" s="3">
        <v>10000000</v>
      </c>
    </row>
    <row r="2762" spans="1:18" x14ac:dyDescent="0.25">
      <c r="A2762" s="1" t="s">
        <v>894</v>
      </c>
      <c r="B2762" s="2">
        <v>33952</v>
      </c>
      <c r="C2762" s="1" t="s">
        <v>32</v>
      </c>
      <c r="D2762" s="1" t="s">
        <v>20</v>
      </c>
      <c r="E2762" s="1" t="s">
        <v>3</v>
      </c>
      <c r="F2762" s="1" t="s">
        <v>4</v>
      </c>
      <c r="G2762" s="1" t="s">
        <v>92</v>
      </c>
      <c r="H2762" s="1" t="s">
        <v>895</v>
      </c>
      <c r="I2762" s="1" t="s">
        <v>896</v>
      </c>
      <c r="J2762" s="1">
        <v>723</v>
      </c>
      <c r="K2762" s="1">
        <v>3841</v>
      </c>
      <c r="L2762" s="1">
        <v>71</v>
      </c>
      <c r="M2762" s="1">
        <v>0</v>
      </c>
      <c r="N2762" s="1">
        <v>5.4</v>
      </c>
      <c r="O2762" s="1">
        <v>21</v>
      </c>
      <c r="P2762" s="1">
        <v>117</v>
      </c>
      <c r="Q2762" s="9">
        <v>70100000</v>
      </c>
      <c r="R2762" s="3">
        <v>40000000</v>
      </c>
    </row>
    <row r="2763" spans="1:18" x14ac:dyDescent="0.25">
      <c r="A2763" s="1" t="s">
        <v>4735</v>
      </c>
      <c r="B2763" s="2">
        <v>39290</v>
      </c>
      <c r="C2763" s="1" t="s">
        <v>32</v>
      </c>
      <c r="D2763" s="1" t="s">
        <v>91</v>
      </c>
      <c r="E2763" s="1" t="s">
        <v>3</v>
      </c>
      <c r="F2763" s="1" t="s">
        <v>4</v>
      </c>
      <c r="G2763" s="1" t="s">
        <v>92</v>
      </c>
      <c r="H2763" s="1" t="s">
        <v>2889</v>
      </c>
      <c r="I2763" s="1" t="s">
        <v>4077</v>
      </c>
      <c r="J2763" s="1">
        <v>723</v>
      </c>
      <c r="K2763" s="1">
        <v>3492</v>
      </c>
      <c r="L2763" s="1">
        <v>163</v>
      </c>
      <c r="M2763" s="1">
        <v>0</v>
      </c>
      <c r="N2763" s="1">
        <v>5.9</v>
      </c>
      <c r="O2763" s="1">
        <v>190</v>
      </c>
      <c r="P2763" s="1">
        <v>96</v>
      </c>
      <c r="Q2763" s="9">
        <v>63270259</v>
      </c>
      <c r="R2763" s="3">
        <v>10000000</v>
      </c>
    </row>
    <row r="2764" spans="1:18" x14ac:dyDescent="0.25">
      <c r="A2764" s="1" t="s">
        <v>2424</v>
      </c>
      <c r="B2764" s="2">
        <v>36663</v>
      </c>
      <c r="C2764" s="1" t="s">
        <v>32</v>
      </c>
      <c r="D2764" s="1" t="s">
        <v>20</v>
      </c>
      <c r="E2764" s="1" t="s">
        <v>3</v>
      </c>
      <c r="F2764" s="1" t="s">
        <v>4</v>
      </c>
      <c r="G2764" s="1" t="s">
        <v>92</v>
      </c>
      <c r="H2764" s="1" t="s">
        <v>895</v>
      </c>
      <c r="I2764" s="1" t="s">
        <v>2425</v>
      </c>
      <c r="J2764" s="1">
        <v>723</v>
      </c>
      <c r="K2764" s="1">
        <v>3939</v>
      </c>
      <c r="L2764" s="1">
        <v>41</v>
      </c>
      <c r="M2764" s="1">
        <v>0</v>
      </c>
      <c r="N2764" s="1">
        <v>6.1</v>
      </c>
      <c r="O2764" s="1">
        <v>55</v>
      </c>
      <c r="P2764" s="1">
        <v>98</v>
      </c>
      <c r="Q2764" s="9">
        <v>57176582</v>
      </c>
      <c r="R2764" s="3">
        <v>9500000</v>
      </c>
    </row>
    <row r="2765" spans="1:18" x14ac:dyDescent="0.25">
      <c r="A2765" s="1" t="s">
        <v>5634</v>
      </c>
      <c r="B2765" s="2">
        <v>40444</v>
      </c>
      <c r="C2765" s="1" t="s">
        <v>32</v>
      </c>
      <c r="D2765" s="1" t="s">
        <v>91</v>
      </c>
      <c r="E2765" s="1" t="s">
        <v>3</v>
      </c>
      <c r="F2765" s="1" t="s">
        <v>338</v>
      </c>
      <c r="G2765" s="1" t="s">
        <v>92</v>
      </c>
      <c r="H2765" s="1" t="s">
        <v>2889</v>
      </c>
      <c r="I2765" s="1" t="s">
        <v>5351</v>
      </c>
      <c r="J2765" s="1">
        <v>723</v>
      </c>
      <c r="K2765" s="1">
        <v>1978</v>
      </c>
      <c r="L2765" s="1">
        <v>52</v>
      </c>
      <c r="M2765" s="1">
        <v>12000</v>
      </c>
      <c r="N2765" s="1">
        <v>5.6</v>
      </c>
      <c r="O2765" s="1">
        <v>178</v>
      </c>
      <c r="P2765" s="1">
        <v>90</v>
      </c>
      <c r="Q2765" s="9">
        <v>45670855</v>
      </c>
      <c r="R2765" s="3">
        <v>20000000</v>
      </c>
    </row>
    <row r="2766" spans="1:18" x14ac:dyDescent="0.25">
      <c r="A2766" s="1" t="s">
        <v>3038</v>
      </c>
      <c r="B2766" s="2">
        <v>37311</v>
      </c>
      <c r="C2766" s="1" t="s">
        <v>32</v>
      </c>
      <c r="D2766" s="1" t="s">
        <v>20</v>
      </c>
      <c r="E2766" s="1" t="s">
        <v>3</v>
      </c>
      <c r="F2766" s="1" t="s">
        <v>4</v>
      </c>
      <c r="G2766" s="1" t="s">
        <v>92</v>
      </c>
      <c r="H2766" s="1" t="s">
        <v>895</v>
      </c>
      <c r="I2766" s="1" t="s">
        <v>3039</v>
      </c>
      <c r="J2766" s="1">
        <v>723</v>
      </c>
      <c r="K2766" s="1">
        <v>3712</v>
      </c>
      <c r="L2766" s="1">
        <v>7</v>
      </c>
      <c r="M2766" s="1">
        <v>981</v>
      </c>
      <c r="N2766" s="1">
        <v>5.8</v>
      </c>
      <c r="O2766" s="1">
        <v>26</v>
      </c>
      <c r="P2766" s="1">
        <v>85</v>
      </c>
      <c r="Q2766" s="9">
        <v>32983713</v>
      </c>
      <c r="R2766" s="3">
        <v>20000000</v>
      </c>
    </row>
    <row r="2767" spans="1:18" x14ac:dyDescent="0.25">
      <c r="A2767" s="1" t="s">
        <v>5350</v>
      </c>
      <c r="B2767" s="2">
        <v>40051</v>
      </c>
      <c r="C2767" s="1" t="s">
        <v>32</v>
      </c>
      <c r="D2767" s="1" t="s">
        <v>91</v>
      </c>
      <c r="E2767" s="1" t="s">
        <v>3</v>
      </c>
      <c r="F2767" s="1" t="s">
        <v>338</v>
      </c>
      <c r="G2767" s="1" t="s">
        <v>92</v>
      </c>
      <c r="H2767" s="1" t="s">
        <v>2889</v>
      </c>
      <c r="I2767" s="1" t="s">
        <v>5351</v>
      </c>
      <c r="J2767" s="1">
        <v>723</v>
      </c>
      <c r="K2767" s="1">
        <v>3101</v>
      </c>
      <c r="L2767" s="1">
        <v>52</v>
      </c>
      <c r="M2767" s="1">
        <v>0</v>
      </c>
      <c r="N2767" s="1">
        <v>6</v>
      </c>
      <c r="O2767" s="1">
        <v>156</v>
      </c>
      <c r="P2767" s="1">
        <v>92</v>
      </c>
      <c r="Q2767" s="9">
        <v>27669413</v>
      </c>
      <c r="R2767" s="3">
        <v>11000000</v>
      </c>
    </row>
    <row r="2768" spans="1:18" x14ac:dyDescent="0.25">
      <c r="A2768" s="1" t="s">
        <v>1290</v>
      </c>
      <c r="B2768" s="2">
        <v>34918</v>
      </c>
      <c r="C2768" s="1" t="s">
        <v>32</v>
      </c>
      <c r="D2768" s="1" t="s">
        <v>20</v>
      </c>
      <c r="E2768" s="1" t="s">
        <v>3</v>
      </c>
      <c r="F2768" s="1" t="s">
        <v>4</v>
      </c>
      <c r="G2768" s="1" t="s">
        <v>92</v>
      </c>
      <c r="H2768" s="1" t="s">
        <v>895</v>
      </c>
      <c r="I2768" s="1" t="s">
        <v>427</v>
      </c>
      <c r="J2768" s="1">
        <v>723</v>
      </c>
      <c r="K2768" s="1">
        <v>2348</v>
      </c>
      <c r="L2768" s="1">
        <v>0</v>
      </c>
      <c r="M2768" s="1">
        <v>1000</v>
      </c>
      <c r="N2768" s="1">
        <v>4.5</v>
      </c>
      <c r="O2768" s="1">
        <v>34</v>
      </c>
      <c r="P2768" s="1">
        <v>100</v>
      </c>
      <c r="Q2768" s="9">
        <v>19900000</v>
      </c>
      <c r="R2768" s="3">
        <v>20000000</v>
      </c>
    </row>
    <row r="2769" spans="1:18" x14ac:dyDescent="0.25">
      <c r="A2769" s="1" t="s">
        <v>2888</v>
      </c>
      <c r="B2769" s="2">
        <v>36933</v>
      </c>
      <c r="C2769" s="1" t="s">
        <v>32</v>
      </c>
      <c r="D2769" s="1" t="s">
        <v>2</v>
      </c>
      <c r="E2769" s="1" t="s">
        <v>3</v>
      </c>
      <c r="F2769" s="1" t="s">
        <v>4</v>
      </c>
      <c r="G2769" s="1" t="s">
        <v>92</v>
      </c>
      <c r="H2769" s="1" t="s">
        <v>2889</v>
      </c>
      <c r="I2769" s="1" t="s">
        <v>2890</v>
      </c>
      <c r="J2769" s="1">
        <v>723</v>
      </c>
      <c r="K2769" s="1">
        <v>793</v>
      </c>
      <c r="L2769" s="1">
        <v>0</v>
      </c>
      <c r="M2769" s="1">
        <v>0</v>
      </c>
      <c r="N2769" s="1">
        <v>6.8</v>
      </c>
      <c r="O2769" s="1">
        <v>150</v>
      </c>
      <c r="P2769" s="1">
        <v>124</v>
      </c>
      <c r="Q2769" s="9">
        <v>19719930</v>
      </c>
      <c r="R2769" s="3">
        <v>45000000</v>
      </c>
    </row>
    <row r="2770" spans="1:18" x14ac:dyDescent="0.25">
      <c r="A2770" s="1" t="s">
        <v>757</v>
      </c>
      <c r="B2770" s="2">
        <v>32596</v>
      </c>
      <c r="C2770" s="1" t="s">
        <v>32</v>
      </c>
      <c r="D2770" s="1" t="s">
        <v>40</v>
      </c>
      <c r="E2770" s="1" t="s">
        <v>3</v>
      </c>
      <c r="F2770" s="1" t="s">
        <v>4</v>
      </c>
      <c r="G2770" s="1" t="s">
        <v>84</v>
      </c>
      <c r="H2770" s="1" t="s">
        <v>758</v>
      </c>
      <c r="I2770" s="1" t="s">
        <v>759</v>
      </c>
      <c r="J2770" s="1">
        <v>723</v>
      </c>
      <c r="K2770" s="1">
        <v>2368</v>
      </c>
      <c r="L2770" s="1">
        <v>6</v>
      </c>
      <c r="M2770" s="1">
        <v>0</v>
      </c>
      <c r="N2770" s="1">
        <v>5.5</v>
      </c>
      <c r="O2770" s="1">
        <v>11</v>
      </c>
      <c r="P2770" s="1">
        <v>105</v>
      </c>
      <c r="Q2770" s="9">
        <v>8508843</v>
      </c>
      <c r="R2770" s="3">
        <v>18000000</v>
      </c>
    </row>
    <row r="2771" spans="1:18" x14ac:dyDescent="0.25">
      <c r="A2771" s="1" t="s">
        <v>4118</v>
      </c>
      <c r="B2771" s="2">
        <v>38633</v>
      </c>
      <c r="C2771" s="1" t="s">
        <v>32</v>
      </c>
      <c r="D2771" s="1" t="s">
        <v>20</v>
      </c>
      <c r="E2771" s="1" t="s">
        <v>3</v>
      </c>
      <c r="F2771" s="1" t="s">
        <v>4</v>
      </c>
      <c r="G2771" s="1" t="s">
        <v>132</v>
      </c>
      <c r="H2771" s="1" t="s">
        <v>758</v>
      </c>
      <c r="I2771" s="1" t="s">
        <v>4119</v>
      </c>
      <c r="J2771" s="1">
        <v>723</v>
      </c>
      <c r="K2771" s="1">
        <v>1615</v>
      </c>
      <c r="L2771" s="1">
        <v>15</v>
      </c>
      <c r="M2771" s="1">
        <v>0</v>
      </c>
      <c r="N2771" s="1">
        <v>6.3</v>
      </c>
      <c r="O2771" s="1">
        <v>142</v>
      </c>
      <c r="P2771" s="1">
        <v>103</v>
      </c>
      <c r="Q2771" s="9">
        <v>6061759</v>
      </c>
      <c r="R2771" s="3">
        <v>17000000</v>
      </c>
    </row>
    <row r="2772" spans="1:18" x14ac:dyDescent="0.25">
      <c r="A2772" s="1" t="s">
        <v>5789</v>
      </c>
      <c r="B2772" s="2">
        <v>40846</v>
      </c>
      <c r="C2772" s="1" t="s">
        <v>32</v>
      </c>
      <c r="D2772" s="1" t="s">
        <v>20</v>
      </c>
      <c r="E2772" s="1" t="s">
        <v>3</v>
      </c>
      <c r="F2772" s="1" t="s">
        <v>4</v>
      </c>
      <c r="G2772" s="1" t="s">
        <v>92</v>
      </c>
      <c r="H2772" s="1" t="s">
        <v>5790</v>
      </c>
      <c r="I2772" s="1" t="s">
        <v>4539</v>
      </c>
      <c r="J2772" s="1">
        <v>722</v>
      </c>
      <c r="K2772" s="1">
        <v>3229</v>
      </c>
      <c r="L2772" s="1">
        <v>176</v>
      </c>
      <c r="M2772" s="1">
        <v>27000</v>
      </c>
      <c r="N2772" s="1">
        <v>6.8</v>
      </c>
      <c r="O2772" s="1">
        <v>371</v>
      </c>
      <c r="P2772" s="1">
        <v>131</v>
      </c>
      <c r="Q2772" s="9">
        <v>169076745</v>
      </c>
      <c r="R2772" s="3">
        <v>32500000</v>
      </c>
    </row>
    <row r="2773" spans="1:18" x14ac:dyDescent="0.25">
      <c r="A2773" s="1" t="s">
        <v>1545</v>
      </c>
      <c r="B2773" s="2">
        <v>35643</v>
      </c>
      <c r="C2773" s="1" t="s">
        <v>32</v>
      </c>
      <c r="D2773" s="1" t="s">
        <v>91</v>
      </c>
      <c r="E2773" s="1" t="s">
        <v>3</v>
      </c>
      <c r="F2773" s="1" t="s">
        <v>83</v>
      </c>
      <c r="G2773" s="1" t="s">
        <v>92</v>
      </c>
      <c r="H2773" s="1" t="s">
        <v>1546</v>
      </c>
      <c r="I2773" s="1" t="s">
        <v>1230</v>
      </c>
      <c r="J2773" s="1">
        <v>722</v>
      </c>
      <c r="K2773" s="1">
        <v>2525</v>
      </c>
      <c r="L2773" s="1">
        <v>545</v>
      </c>
      <c r="M2773" s="1">
        <v>10000</v>
      </c>
      <c r="N2773" s="1">
        <v>6.7</v>
      </c>
      <c r="O2773" s="1">
        <v>172</v>
      </c>
      <c r="P2773" s="1">
        <v>130</v>
      </c>
      <c r="Q2773" s="9">
        <v>26616590</v>
      </c>
      <c r="R2773" s="3">
        <v>60000000</v>
      </c>
    </row>
    <row r="2774" spans="1:18" x14ac:dyDescent="0.25">
      <c r="A2774" s="1" t="s">
        <v>3973</v>
      </c>
      <c r="B2774" s="2">
        <v>38508</v>
      </c>
      <c r="C2774" s="1" t="s">
        <v>32</v>
      </c>
      <c r="D2774" s="1" t="s">
        <v>9</v>
      </c>
      <c r="E2774" s="1" t="s">
        <v>3</v>
      </c>
      <c r="F2774" s="1" t="s">
        <v>4</v>
      </c>
      <c r="G2774" s="1" t="s">
        <v>132</v>
      </c>
      <c r="H2774" s="1" t="s">
        <v>1546</v>
      </c>
      <c r="I2774" s="1" t="s">
        <v>1796</v>
      </c>
      <c r="J2774" s="1">
        <v>722</v>
      </c>
      <c r="K2774" s="1">
        <v>2859</v>
      </c>
      <c r="L2774" s="1">
        <v>41</v>
      </c>
      <c r="M2774" s="1">
        <v>0</v>
      </c>
      <c r="N2774" s="1">
        <v>6.8</v>
      </c>
      <c r="O2774" s="1">
        <v>90</v>
      </c>
      <c r="P2774" s="1">
        <v>118</v>
      </c>
      <c r="Q2774" s="9">
        <v>4280577</v>
      </c>
      <c r="R2774" s="3">
        <v>10000000</v>
      </c>
    </row>
    <row r="2775" spans="1:18" x14ac:dyDescent="0.25">
      <c r="A2775" s="1" t="s">
        <v>914</v>
      </c>
      <c r="B2775" s="2">
        <v>33865</v>
      </c>
      <c r="C2775" s="1" t="s">
        <v>32</v>
      </c>
      <c r="D2775" s="1" t="s">
        <v>2</v>
      </c>
      <c r="E2775" s="1" t="s">
        <v>3</v>
      </c>
      <c r="F2775" s="1" t="s">
        <v>4</v>
      </c>
      <c r="G2775" s="1" t="s">
        <v>92</v>
      </c>
      <c r="H2775" s="1" t="s">
        <v>915</v>
      </c>
      <c r="I2775" s="1" t="s">
        <v>916</v>
      </c>
      <c r="J2775" s="1">
        <v>722</v>
      </c>
      <c r="K2775" s="1">
        <v>1201</v>
      </c>
      <c r="L2775" s="1">
        <v>261</v>
      </c>
      <c r="M2775" s="1">
        <v>247</v>
      </c>
      <c r="N2775" s="1">
        <v>6.8</v>
      </c>
      <c r="O2775" s="1">
        <v>19</v>
      </c>
      <c r="P2775" s="1">
        <v>103</v>
      </c>
      <c r="Q2775" s="9">
        <v>1100000</v>
      </c>
      <c r="R2775" s="3">
        <v>5000000</v>
      </c>
    </row>
    <row r="2776" spans="1:18" x14ac:dyDescent="0.25">
      <c r="A2776" s="1" t="s">
        <v>5070</v>
      </c>
      <c r="B2776" s="2">
        <v>39525</v>
      </c>
      <c r="C2776" s="1" t="s">
        <v>32</v>
      </c>
      <c r="D2776" s="1" t="s">
        <v>61</v>
      </c>
      <c r="E2776" s="1" t="s">
        <v>3</v>
      </c>
      <c r="F2776" s="1" t="s">
        <v>4</v>
      </c>
      <c r="G2776" s="1" t="s">
        <v>84</v>
      </c>
      <c r="H2776" s="1" t="s">
        <v>5071</v>
      </c>
      <c r="I2776" s="1" t="s">
        <v>5072</v>
      </c>
      <c r="J2776" s="1">
        <v>721</v>
      </c>
      <c r="K2776" s="1">
        <v>2453</v>
      </c>
      <c r="L2776" s="1">
        <v>258</v>
      </c>
      <c r="M2776" s="1">
        <v>376</v>
      </c>
      <c r="N2776" s="1">
        <v>5.0999999999999996</v>
      </c>
      <c r="O2776" s="1">
        <v>47</v>
      </c>
      <c r="P2776" s="1">
        <v>94</v>
      </c>
      <c r="Q2776" s="9">
        <v>11508423</v>
      </c>
      <c r="R2776" s="3">
        <v>23000000</v>
      </c>
    </row>
    <row r="2777" spans="1:18" x14ac:dyDescent="0.25">
      <c r="A2777" s="1" t="s">
        <v>1761</v>
      </c>
      <c r="B2777" s="2">
        <v>35940</v>
      </c>
      <c r="C2777" s="1" t="s">
        <v>32</v>
      </c>
      <c r="D2777" s="1" t="s">
        <v>20</v>
      </c>
      <c r="E2777" s="1" t="s">
        <v>3</v>
      </c>
      <c r="F2777" s="1" t="s">
        <v>338</v>
      </c>
      <c r="G2777" s="1" t="s">
        <v>132</v>
      </c>
      <c r="H2777" s="1" t="s">
        <v>1762</v>
      </c>
      <c r="I2777" s="1" t="s">
        <v>1763</v>
      </c>
      <c r="J2777" s="1">
        <v>721</v>
      </c>
      <c r="K2777" s="1">
        <v>1805</v>
      </c>
      <c r="L2777" s="1">
        <v>799</v>
      </c>
      <c r="M2777" s="1">
        <v>679</v>
      </c>
      <c r="N2777" s="1">
        <v>6.4</v>
      </c>
      <c r="O2777" s="1">
        <v>32</v>
      </c>
      <c r="P2777" s="1">
        <v>82</v>
      </c>
      <c r="Q2777" s="9">
        <v>9975684</v>
      </c>
      <c r="R2777" s="3">
        <v>13000000</v>
      </c>
    </row>
    <row r="2778" spans="1:18" x14ac:dyDescent="0.25">
      <c r="A2778" s="1" t="s">
        <v>688</v>
      </c>
      <c r="B2778" s="2">
        <v>32228</v>
      </c>
      <c r="C2778" s="1" t="s">
        <v>32</v>
      </c>
      <c r="D2778" s="1" t="s">
        <v>9</v>
      </c>
      <c r="E2778" s="1" t="s">
        <v>3</v>
      </c>
      <c r="F2778" s="1" t="s">
        <v>4</v>
      </c>
      <c r="G2778" s="1" t="s">
        <v>92</v>
      </c>
      <c r="H2778" s="1" t="s">
        <v>689</v>
      </c>
      <c r="I2778" s="1" t="s">
        <v>531</v>
      </c>
      <c r="J2778" s="1">
        <v>721</v>
      </c>
      <c r="K2778" s="1">
        <v>1966</v>
      </c>
      <c r="L2778" s="1">
        <v>0</v>
      </c>
      <c r="M2778" s="1">
        <v>816</v>
      </c>
      <c r="N2778" s="1">
        <v>7.3</v>
      </c>
      <c r="O2778" s="1">
        <v>40</v>
      </c>
      <c r="P2778" s="1">
        <v>110</v>
      </c>
      <c r="Q2778" s="9">
        <v>3468572</v>
      </c>
      <c r="R2778" s="3">
        <v>4000000</v>
      </c>
    </row>
    <row r="2779" spans="1:18" x14ac:dyDescent="0.25">
      <c r="A2779" s="1" t="s">
        <v>823</v>
      </c>
      <c r="B2779" s="2">
        <v>33505</v>
      </c>
      <c r="C2779" s="1" t="s">
        <v>32</v>
      </c>
      <c r="D2779" s="1" t="s">
        <v>77</v>
      </c>
      <c r="E2779" s="1" t="s">
        <v>3</v>
      </c>
      <c r="F2779" s="1" t="s">
        <v>4</v>
      </c>
      <c r="G2779" s="1" t="s">
        <v>132</v>
      </c>
      <c r="H2779" s="1" t="s">
        <v>620</v>
      </c>
      <c r="I2779" s="1" t="s">
        <v>824</v>
      </c>
      <c r="J2779" s="1">
        <v>721</v>
      </c>
      <c r="K2779" s="1">
        <v>2000</v>
      </c>
      <c r="L2779" s="1">
        <v>0</v>
      </c>
      <c r="M2779" s="1">
        <v>125</v>
      </c>
      <c r="N2779" s="1">
        <v>3.8</v>
      </c>
      <c r="O2779" s="1">
        <v>17</v>
      </c>
      <c r="P2779" s="1">
        <v>107</v>
      </c>
      <c r="Q2779" s="9">
        <v>869325</v>
      </c>
      <c r="R2779" s="3">
        <v>6000000</v>
      </c>
    </row>
    <row r="2780" spans="1:18" x14ac:dyDescent="0.25">
      <c r="A2780" s="1" t="s">
        <v>619</v>
      </c>
      <c r="B2780" s="2">
        <v>32120</v>
      </c>
      <c r="C2780" s="1" t="s">
        <v>32</v>
      </c>
      <c r="D2780" s="1" t="s">
        <v>40</v>
      </c>
      <c r="E2780" s="1" t="s">
        <v>3</v>
      </c>
      <c r="F2780" s="1" t="s">
        <v>4</v>
      </c>
      <c r="G2780" s="1" t="s">
        <v>92</v>
      </c>
      <c r="H2780" s="1" t="s">
        <v>620</v>
      </c>
      <c r="I2780" s="1" t="s">
        <v>621</v>
      </c>
      <c r="J2780" s="1">
        <v>721</v>
      </c>
      <c r="K2780" s="1">
        <v>1700</v>
      </c>
      <c r="L2780" s="1">
        <v>101</v>
      </c>
      <c r="M2780" s="1">
        <v>550</v>
      </c>
      <c r="N2780" s="1">
        <v>4.8</v>
      </c>
      <c r="O2780" s="1">
        <v>15</v>
      </c>
      <c r="P2780" s="1">
        <v>87</v>
      </c>
      <c r="Q2780" s="9">
        <v>800000</v>
      </c>
      <c r="R2780" s="3">
        <v>4000000</v>
      </c>
    </row>
    <row r="2781" spans="1:18" x14ac:dyDescent="0.25">
      <c r="A2781" s="1" t="s">
        <v>1121</v>
      </c>
      <c r="B2781" s="2">
        <v>34381</v>
      </c>
      <c r="C2781" s="1" t="s">
        <v>32</v>
      </c>
      <c r="D2781" s="1" t="s">
        <v>77</v>
      </c>
      <c r="E2781" s="1" t="s">
        <v>3</v>
      </c>
      <c r="F2781" s="1" t="s">
        <v>4</v>
      </c>
      <c r="G2781" s="1" t="s">
        <v>92</v>
      </c>
      <c r="H2781" s="1" t="s">
        <v>689</v>
      </c>
      <c r="I2781" s="1" t="s">
        <v>1122</v>
      </c>
      <c r="J2781" s="1">
        <v>720</v>
      </c>
      <c r="K2781" s="1">
        <v>2630</v>
      </c>
      <c r="L2781" s="1">
        <v>295</v>
      </c>
      <c r="M2781" s="1">
        <v>15000</v>
      </c>
      <c r="N2781" s="1">
        <v>7.6</v>
      </c>
      <c r="O2781" s="1">
        <v>118</v>
      </c>
      <c r="P2781" s="1">
        <v>98</v>
      </c>
      <c r="Q2781" s="9">
        <v>50693162</v>
      </c>
      <c r="R2781" s="3">
        <v>23000000</v>
      </c>
    </row>
    <row r="2782" spans="1:18" x14ac:dyDescent="0.25">
      <c r="A2782" s="1" t="s">
        <v>873</v>
      </c>
      <c r="B2782" s="2">
        <v>33420</v>
      </c>
      <c r="C2782" s="1" t="s">
        <v>32</v>
      </c>
      <c r="D2782" s="1" t="s">
        <v>61</v>
      </c>
      <c r="E2782" s="1" t="s">
        <v>3</v>
      </c>
      <c r="F2782" s="1" t="s">
        <v>4</v>
      </c>
      <c r="G2782" s="1" t="s">
        <v>92</v>
      </c>
      <c r="H2782" s="1" t="s">
        <v>689</v>
      </c>
      <c r="I2782" s="1" t="s">
        <v>531</v>
      </c>
      <c r="J2782" s="1">
        <v>720</v>
      </c>
      <c r="K2782" s="1">
        <v>3044</v>
      </c>
      <c r="L2782" s="1">
        <v>0</v>
      </c>
      <c r="M2782" s="1">
        <v>0</v>
      </c>
      <c r="N2782" s="1">
        <v>7.2</v>
      </c>
      <c r="O2782" s="1">
        <v>82</v>
      </c>
      <c r="P2782" s="1">
        <v>140</v>
      </c>
      <c r="Q2782" s="9">
        <v>35183792</v>
      </c>
      <c r="R2782" s="3">
        <v>38000000</v>
      </c>
    </row>
    <row r="2783" spans="1:18" x14ac:dyDescent="0.25">
      <c r="A2783" s="1" t="s">
        <v>4701</v>
      </c>
      <c r="B2783" s="2">
        <v>39357</v>
      </c>
      <c r="C2783" s="1" t="s">
        <v>32</v>
      </c>
      <c r="D2783" s="1" t="s">
        <v>20</v>
      </c>
      <c r="E2783" s="1" t="s">
        <v>3</v>
      </c>
      <c r="F2783" s="1" t="s">
        <v>4</v>
      </c>
      <c r="G2783" s="1" t="s">
        <v>84</v>
      </c>
      <c r="H2783" s="1" t="s">
        <v>4702</v>
      </c>
      <c r="I2783" s="1" t="s">
        <v>1434</v>
      </c>
      <c r="J2783" s="1">
        <v>720</v>
      </c>
      <c r="K2783" s="1">
        <v>3327</v>
      </c>
      <c r="L2783" s="1">
        <v>26</v>
      </c>
      <c r="M2783" s="1">
        <v>590</v>
      </c>
      <c r="N2783" s="1">
        <v>5.9</v>
      </c>
      <c r="O2783" s="1">
        <v>93</v>
      </c>
      <c r="P2783" s="1">
        <v>99</v>
      </c>
      <c r="Q2783" s="9">
        <v>25584685</v>
      </c>
      <c r="R2783" s="3">
        <v>20000000</v>
      </c>
    </row>
    <row r="2784" spans="1:18" x14ac:dyDescent="0.25">
      <c r="A2784" s="1" t="s">
        <v>4651</v>
      </c>
      <c r="B2784" s="2">
        <v>39371</v>
      </c>
      <c r="C2784" s="1" t="s">
        <v>32</v>
      </c>
      <c r="D2784" s="1" t="s">
        <v>20</v>
      </c>
      <c r="E2784" s="1" t="s">
        <v>3</v>
      </c>
      <c r="F2784" s="1" t="s">
        <v>4</v>
      </c>
      <c r="G2784" s="1" t="s">
        <v>84</v>
      </c>
      <c r="H2784" s="1" t="s">
        <v>2783</v>
      </c>
      <c r="I2784" s="1" t="s">
        <v>2900</v>
      </c>
      <c r="J2784" s="1">
        <v>719</v>
      </c>
      <c r="K2784" s="1">
        <v>1673</v>
      </c>
      <c r="L2784" s="1">
        <v>163</v>
      </c>
      <c r="M2784" s="1">
        <v>0</v>
      </c>
      <c r="N2784" s="1">
        <v>6.7</v>
      </c>
      <c r="O2784" s="1">
        <v>219</v>
      </c>
      <c r="P2784" s="1">
        <v>117</v>
      </c>
      <c r="Q2784" s="9">
        <v>118823091</v>
      </c>
      <c r="R2784" s="3">
        <v>75000000</v>
      </c>
    </row>
    <row r="2785" spans="1:18" x14ac:dyDescent="0.25">
      <c r="A2785" s="1" t="s">
        <v>2782</v>
      </c>
      <c r="B2785" s="2">
        <v>37110</v>
      </c>
      <c r="C2785" s="1" t="s">
        <v>32</v>
      </c>
      <c r="D2785" s="1" t="s">
        <v>20</v>
      </c>
      <c r="E2785" s="1" t="s">
        <v>3</v>
      </c>
      <c r="F2785" s="1" t="s">
        <v>4</v>
      </c>
      <c r="G2785" s="1" t="s">
        <v>84</v>
      </c>
      <c r="H2785" s="1" t="s">
        <v>2783</v>
      </c>
      <c r="I2785" s="1" t="s">
        <v>2784</v>
      </c>
      <c r="J2785" s="1">
        <v>719</v>
      </c>
      <c r="K2785" s="1">
        <v>2446</v>
      </c>
      <c r="L2785" s="1">
        <v>49</v>
      </c>
      <c r="M2785" s="1">
        <v>0</v>
      </c>
      <c r="N2785" s="1">
        <v>4.0999999999999996</v>
      </c>
      <c r="O2785" s="1">
        <v>46</v>
      </c>
      <c r="P2785" s="1">
        <v>85</v>
      </c>
      <c r="Q2785" s="9">
        <v>4356743</v>
      </c>
      <c r="R2785" s="3">
        <v>16000000</v>
      </c>
    </row>
    <row r="2786" spans="1:18" x14ac:dyDescent="0.25">
      <c r="A2786" s="1" t="s">
        <v>1347</v>
      </c>
      <c r="B2786" s="2">
        <v>35320</v>
      </c>
      <c r="C2786" s="1" t="s">
        <v>32</v>
      </c>
      <c r="D2786" s="1" t="s">
        <v>20</v>
      </c>
      <c r="E2786" s="1" t="s">
        <v>3</v>
      </c>
      <c r="F2786" s="1" t="s">
        <v>4</v>
      </c>
      <c r="G2786" s="1" t="s">
        <v>92</v>
      </c>
      <c r="H2786" s="1" t="s">
        <v>1348</v>
      </c>
      <c r="I2786" s="1" t="s">
        <v>1349</v>
      </c>
      <c r="J2786" s="1">
        <v>718</v>
      </c>
      <c r="K2786" s="1">
        <v>2240</v>
      </c>
      <c r="L2786" s="1">
        <v>737</v>
      </c>
      <c r="M2786" s="1">
        <v>824</v>
      </c>
      <c r="N2786" s="1">
        <v>6.8</v>
      </c>
      <c r="O2786" s="1">
        <v>50</v>
      </c>
      <c r="P2786" s="1">
        <v>92</v>
      </c>
      <c r="Q2786" s="9">
        <v>14891000</v>
      </c>
      <c r="R2786" s="3">
        <v>7000000</v>
      </c>
    </row>
    <row r="2787" spans="1:18" x14ac:dyDescent="0.25">
      <c r="A2787" s="1" t="s">
        <v>2173</v>
      </c>
      <c r="B2787" s="2">
        <v>36201</v>
      </c>
      <c r="C2787" s="1" t="s">
        <v>32</v>
      </c>
      <c r="D2787" s="1" t="s">
        <v>20</v>
      </c>
      <c r="E2787" s="1" t="s">
        <v>3</v>
      </c>
      <c r="F2787" s="1" t="s">
        <v>113</v>
      </c>
      <c r="G2787" s="1" t="s">
        <v>84</v>
      </c>
      <c r="H2787" s="1" t="s">
        <v>1348</v>
      </c>
      <c r="I2787" s="1" t="s">
        <v>2174</v>
      </c>
      <c r="J2787" s="1">
        <v>718</v>
      </c>
      <c r="K2787" s="1">
        <v>1148</v>
      </c>
      <c r="L2787" s="1">
        <v>160</v>
      </c>
      <c r="M2787" s="1">
        <v>970</v>
      </c>
      <c r="N2787" s="1">
        <v>6.9</v>
      </c>
      <c r="O2787" s="1">
        <v>62</v>
      </c>
      <c r="P2787" s="1">
        <v>117</v>
      </c>
      <c r="Q2787" s="9">
        <v>14348123</v>
      </c>
      <c r="R2787" s="3">
        <v>12000000</v>
      </c>
    </row>
    <row r="2788" spans="1:18" x14ac:dyDescent="0.25">
      <c r="A2788" s="1" t="s">
        <v>3400</v>
      </c>
      <c r="B2788" s="2">
        <v>37628</v>
      </c>
      <c r="C2788" s="1" t="s">
        <v>32</v>
      </c>
      <c r="D2788" s="1" t="s">
        <v>9</v>
      </c>
      <c r="E2788" s="1" t="s">
        <v>3401</v>
      </c>
      <c r="F2788" s="1" t="s">
        <v>3402</v>
      </c>
      <c r="G2788" s="1" t="s">
        <v>92</v>
      </c>
      <c r="H2788" s="1" t="s">
        <v>3403</v>
      </c>
      <c r="I2788" s="1" t="s">
        <v>3404</v>
      </c>
      <c r="J2788" s="1">
        <v>717</v>
      </c>
      <c r="K2788" s="1">
        <v>852</v>
      </c>
      <c r="L2788" s="1">
        <v>0</v>
      </c>
      <c r="M2788" s="1">
        <v>43000</v>
      </c>
      <c r="N2788" s="1">
        <v>8.4</v>
      </c>
      <c r="O2788" s="1">
        <v>305</v>
      </c>
      <c r="P2788" s="1">
        <v>120</v>
      </c>
      <c r="Q2788" s="9">
        <v>2181290</v>
      </c>
      <c r="R2788" s="3">
        <v>3000000</v>
      </c>
    </row>
    <row r="2789" spans="1:18" x14ac:dyDescent="0.25">
      <c r="A2789" s="1" t="s">
        <v>3786</v>
      </c>
      <c r="B2789" s="2">
        <v>38035</v>
      </c>
      <c r="C2789" s="1" t="s">
        <v>32</v>
      </c>
      <c r="D2789" s="1" t="s">
        <v>77</v>
      </c>
      <c r="E2789" s="1" t="s">
        <v>3401</v>
      </c>
      <c r="F2789" s="1" t="s">
        <v>3402</v>
      </c>
      <c r="G2789" s="1" t="s">
        <v>92</v>
      </c>
      <c r="H2789" s="1" t="s">
        <v>3403</v>
      </c>
      <c r="I2789" s="1" t="s">
        <v>3787</v>
      </c>
      <c r="J2789" s="1">
        <v>717</v>
      </c>
      <c r="K2789" s="1">
        <v>1730</v>
      </c>
      <c r="L2789" s="1">
        <v>16</v>
      </c>
      <c r="M2789" s="1">
        <v>0</v>
      </c>
      <c r="N2789" s="1">
        <v>8.1</v>
      </c>
      <c r="O2789" s="1">
        <v>86</v>
      </c>
      <c r="P2789" s="1">
        <v>148</v>
      </c>
      <c r="Q2789" s="9">
        <v>1110186</v>
      </c>
      <c r="R2789" s="3">
        <v>12800000</v>
      </c>
    </row>
    <row r="2790" spans="1:18" x14ac:dyDescent="0.25">
      <c r="A2790" s="1" t="s">
        <v>4020</v>
      </c>
      <c r="B2790" s="2">
        <v>38563</v>
      </c>
      <c r="C2790" s="1" t="s">
        <v>32</v>
      </c>
      <c r="D2790" s="1" t="s">
        <v>2</v>
      </c>
      <c r="E2790" s="1" t="s">
        <v>3401</v>
      </c>
      <c r="F2790" s="1" t="s">
        <v>3402</v>
      </c>
      <c r="G2790" s="1" t="s">
        <v>92</v>
      </c>
      <c r="H2790" s="1" t="s">
        <v>3403</v>
      </c>
      <c r="I2790" s="1" t="s">
        <v>3404</v>
      </c>
      <c r="J2790" s="1">
        <v>717</v>
      </c>
      <c r="K2790" s="1">
        <v>907</v>
      </c>
      <c r="L2790" s="1">
        <v>0</v>
      </c>
      <c r="M2790" s="1">
        <v>4000</v>
      </c>
      <c r="N2790" s="1">
        <v>7.7</v>
      </c>
      <c r="O2790" s="1">
        <v>202</v>
      </c>
      <c r="P2790" s="1">
        <v>112</v>
      </c>
      <c r="Q2790" s="9">
        <v>211667</v>
      </c>
      <c r="R2790" s="3">
        <v>4200000000</v>
      </c>
    </row>
    <row r="2791" spans="1:18" x14ac:dyDescent="0.25">
      <c r="A2791" s="1" t="s">
        <v>2411</v>
      </c>
      <c r="B2791" s="2">
        <v>36787</v>
      </c>
      <c r="C2791" s="1" t="s">
        <v>1</v>
      </c>
      <c r="D2791" s="1" t="s">
        <v>294</v>
      </c>
      <c r="E2791" s="1" t="s">
        <v>3</v>
      </c>
      <c r="F2791" s="1" t="s">
        <v>4</v>
      </c>
      <c r="G2791" s="1" t="s">
        <v>92</v>
      </c>
      <c r="H2791" s="1" t="s">
        <v>2412</v>
      </c>
      <c r="I2791" s="1" t="s">
        <v>2413</v>
      </c>
      <c r="J2791" s="1">
        <v>716</v>
      </c>
      <c r="K2791" s="1">
        <v>1997</v>
      </c>
      <c r="L2791" s="1">
        <v>22000</v>
      </c>
      <c r="M2791" s="1">
        <v>40000</v>
      </c>
      <c r="N2791" s="1">
        <v>8.5</v>
      </c>
      <c r="O2791" s="1">
        <v>274</v>
      </c>
      <c r="P2791" s="1">
        <v>113</v>
      </c>
      <c r="Q2791" s="9">
        <v>25530884</v>
      </c>
      <c r="R2791" s="3">
        <v>9000000</v>
      </c>
    </row>
    <row r="2792" spans="1:18" x14ac:dyDescent="0.25">
      <c r="A2792" s="1" t="s">
        <v>4612</v>
      </c>
      <c r="B2792" s="2">
        <v>39385</v>
      </c>
      <c r="C2792" s="1" t="s">
        <v>32</v>
      </c>
      <c r="D2792" s="1" t="s">
        <v>77</v>
      </c>
      <c r="E2792" s="1" t="s">
        <v>3</v>
      </c>
      <c r="F2792" s="1" t="s">
        <v>4</v>
      </c>
      <c r="G2792" s="1" t="s">
        <v>132</v>
      </c>
      <c r="H2792" s="1" t="s">
        <v>2412</v>
      </c>
      <c r="I2792" s="1" t="s">
        <v>1555</v>
      </c>
      <c r="J2792" s="1">
        <v>716</v>
      </c>
      <c r="K2792" s="1">
        <v>2700</v>
      </c>
      <c r="L2792" s="1">
        <v>10</v>
      </c>
      <c r="M2792" s="1">
        <v>233</v>
      </c>
      <c r="N2792" s="1">
        <v>4.5</v>
      </c>
      <c r="O2792" s="1">
        <v>53</v>
      </c>
      <c r="P2792" s="1">
        <v>91</v>
      </c>
      <c r="Q2792" s="9">
        <v>8104069</v>
      </c>
      <c r="R2792" s="3">
        <v>20000000</v>
      </c>
    </row>
    <row r="2793" spans="1:18" x14ac:dyDescent="0.25">
      <c r="A2793" s="1" t="s">
        <v>6551</v>
      </c>
      <c r="B2793" s="2">
        <v>41478</v>
      </c>
      <c r="C2793" s="1" t="s">
        <v>32</v>
      </c>
      <c r="D2793" s="1" t="s">
        <v>77</v>
      </c>
      <c r="E2793" s="1" t="s">
        <v>3</v>
      </c>
      <c r="F2793" s="1" t="s">
        <v>161</v>
      </c>
      <c r="G2793" s="1" t="s">
        <v>84</v>
      </c>
      <c r="H2793" s="1" t="s">
        <v>2412</v>
      </c>
      <c r="I2793" s="1" t="s">
        <v>1494</v>
      </c>
      <c r="J2793" s="1">
        <v>716</v>
      </c>
      <c r="K2793" s="1">
        <v>1843</v>
      </c>
      <c r="L2793" s="1">
        <v>0</v>
      </c>
      <c r="M2793" s="1">
        <v>5000</v>
      </c>
      <c r="N2793" s="1">
        <v>7.1</v>
      </c>
      <c r="O2793" s="1">
        <v>122</v>
      </c>
      <c r="P2793" s="1">
        <v>105</v>
      </c>
      <c r="Q2793" s="9">
        <v>99462</v>
      </c>
      <c r="R2793" s="3">
        <v>33000000</v>
      </c>
    </row>
    <row r="2794" spans="1:18" x14ac:dyDescent="0.25">
      <c r="A2794" s="1" t="s">
        <v>3538</v>
      </c>
      <c r="B2794" s="2">
        <v>37771</v>
      </c>
      <c r="C2794" s="1" t="s">
        <v>32</v>
      </c>
      <c r="D2794" s="1" t="s">
        <v>2</v>
      </c>
      <c r="E2794" s="1" t="s">
        <v>3</v>
      </c>
      <c r="F2794" s="1" t="s">
        <v>4</v>
      </c>
      <c r="G2794" s="1" t="s">
        <v>92</v>
      </c>
      <c r="H2794" s="1" t="s">
        <v>3539</v>
      </c>
      <c r="I2794" s="1" t="s">
        <v>3540</v>
      </c>
      <c r="J2794" s="1">
        <v>715</v>
      </c>
      <c r="K2794" s="1">
        <v>1315</v>
      </c>
      <c r="L2794" s="1">
        <v>10</v>
      </c>
      <c r="M2794" s="1">
        <v>1000</v>
      </c>
      <c r="N2794" s="1">
        <v>6.6</v>
      </c>
      <c r="O2794" s="1">
        <v>91</v>
      </c>
      <c r="P2794" s="1">
        <v>104</v>
      </c>
      <c r="Q2794" s="9">
        <v>1056102</v>
      </c>
      <c r="R2794" s="3">
        <v>5000000</v>
      </c>
    </row>
    <row r="2795" spans="1:18" x14ac:dyDescent="0.25">
      <c r="A2795" s="1" t="s">
        <v>4754</v>
      </c>
      <c r="B2795" s="2">
        <v>39344</v>
      </c>
      <c r="C2795" s="1" t="s">
        <v>32</v>
      </c>
      <c r="D2795" s="1" t="s">
        <v>20</v>
      </c>
      <c r="E2795" s="1" t="s">
        <v>3</v>
      </c>
      <c r="F2795" s="1" t="s">
        <v>4</v>
      </c>
      <c r="G2795" s="1" t="s">
        <v>132</v>
      </c>
      <c r="H2795" s="1" t="s">
        <v>4755</v>
      </c>
      <c r="I2795" s="1" t="s">
        <v>3768</v>
      </c>
      <c r="J2795" s="1">
        <v>714</v>
      </c>
      <c r="K2795" s="1">
        <v>2785</v>
      </c>
      <c r="L2795" s="1">
        <v>18</v>
      </c>
      <c r="M2795" s="1">
        <v>0</v>
      </c>
      <c r="N2795" s="1">
        <v>6.3</v>
      </c>
      <c r="O2795" s="1">
        <v>72</v>
      </c>
      <c r="P2795" s="1">
        <v>108</v>
      </c>
      <c r="Q2795" s="9">
        <v>11702090</v>
      </c>
      <c r="R2795" s="3">
        <v>16500000</v>
      </c>
    </row>
    <row r="2796" spans="1:18" x14ac:dyDescent="0.25">
      <c r="A2796" s="1" t="s">
        <v>6255</v>
      </c>
      <c r="B2796" s="2">
        <v>41048</v>
      </c>
      <c r="C2796" s="1" t="s">
        <v>32</v>
      </c>
      <c r="D2796" s="1" t="s">
        <v>9</v>
      </c>
      <c r="E2796" s="1" t="s">
        <v>3</v>
      </c>
      <c r="F2796" s="1" t="s">
        <v>4</v>
      </c>
      <c r="G2796" s="1" t="s">
        <v>132</v>
      </c>
      <c r="H2796" s="1" t="s">
        <v>6256</v>
      </c>
      <c r="I2796" s="1" t="s">
        <v>1412</v>
      </c>
      <c r="J2796" s="1">
        <v>713</v>
      </c>
      <c r="K2796" s="1">
        <v>1852</v>
      </c>
      <c r="L2796" s="1">
        <v>96</v>
      </c>
      <c r="M2796" s="1">
        <v>29000</v>
      </c>
      <c r="N2796" s="1">
        <v>6.5</v>
      </c>
      <c r="O2796" s="1">
        <v>170</v>
      </c>
      <c r="P2796" s="1">
        <v>101</v>
      </c>
      <c r="Q2796" s="9">
        <v>60443237</v>
      </c>
      <c r="R2796" s="3">
        <v>25000000</v>
      </c>
    </row>
    <row r="2797" spans="1:18" x14ac:dyDescent="0.25">
      <c r="A2797" s="1" t="s">
        <v>6319</v>
      </c>
      <c r="B2797" s="2">
        <v>41366</v>
      </c>
      <c r="C2797" s="1" t="s">
        <v>32</v>
      </c>
      <c r="D2797" s="1" t="s">
        <v>20</v>
      </c>
      <c r="E2797" s="1" t="s">
        <v>3</v>
      </c>
      <c r="F2797" s="1" t="s">
        <v>4</v>
      </c>
      <c r="G2797" s="1" t="s">
        <v>92</v>
      </c>
      <c r="H2797" s="1" t="s">
        <v>6320</v>
      </c>
      <c r="I2797" s="1" t="s">
        <v>6321</v>
      </c>
      <c r="J2797" s="1">
        <v>713</v>
      </c>
      <c r="K2797" s="1">
        <v>3421</v>
      </c>
      <c r="L2797" s="1">
        <v>89</v>
      </c>
      <c r="M2797" s="1">
        <v>0</v>
      </c>
      <c r="N2797" s="1">
        <v>5.0999999999999996</v>
      </c>
      <c r="O2797" s="1">
        <v>129</v>
      </c>
      <c r="P2797" s="1">
        <v>86</v>
      </c>
      <c r="Q2797" s="9">
        <v>40041683</v>
      </c>
      <c r="R2797" s="3">
        <v>2500000</v>
      </c>
    </row>
    <row r="2798" spans="1:18" x14ac:dyDescent="0.25">
      <c r="A2798" s="1" t="s">
        <v>6594</v>
      </c>
      <c r="B2798" s="2">
        <v>41660</v>
      </c>
      <c r="C2798" s="1" t="s">
        <v>32</v>
      </c>
      <c r="D2798" s="1" t="s">
        <v>20</v>
      </c>
      <c r="E2798" s="1" t="s">
        <v>3</v>
      </c>
      <c r="F2798" s="1" t="s">
        <v>4</v>
      </c>
      <c r="G2798" s="1" t="s">
        <v>132</v>
      </c>
      <c r="H2798" s="1" t="s">
        <v>6595</v>
      </c>
      <c r="I2798" s="1" t="s">
        <v>542</v>
      </c>
      <c r="J2798" s="1">
        <v>712</v>
      </c>
      <c r="K2798" s="1">
        <v>1673</v>
      </c>
      <c r="L2798" s="1">
        <v>0</v>
      </c>
      <c r="M2798" s="1">
        <v>3000</v>
      </c>
      <c r="N2798" s="1">
        <v>5.7</v>
      </c>
      <c r="O2798" s="1">
        <v>107</v>
      </c>
      <c r="P2798" s="1">
        <v>94</v>
      </c>
      <c r="Q2798" s="9">
        <v>15155772</v>
      </c>
      <c r="R2798" s="3">
        <v>18000000</v>
      </c>
    </row>
    <row r="2799" spans="1:18" x14ac:dyDescent="0.25">
      <c r="A2799" s="1" t="s">
        <v>1292</v>
      </c>
      <c r="B2799" s="2">
        <v>34979</v>
      </c>
      <c r="C2799" s="1" t="s">
        <v>32</v>
      </c>
      <c r="D2799" s="1" t="s">
        <v>77</v>
      </c>
      <c r="E2799" s="1" t="s">
        <v>3</v>
      </c>
      <c r="F2799" s="1" t="s">
        <v>4</v>
      </c>
      <c r="G2799" s="1" t="s">
        <v>132</v>
      </c>
      <c r="H2799" s="1" t="s">
        <v>1293</v>
      </c>
      <c r="I2799" s="1" t="s">
        <v>854</v>
      </c>
      <c r="J2799" s="1">
        <v>711</v>
      </c>
      <c r="K2799" s="1">
        <v>1004</v>
      </c>
      <c r="L2799" s="1">
        <v>58</v>
      </c>
      <c r="M2799" s="1">
        <v>0</v>
      </c>
      <c r="N2799" s="1">
        <v>6.1</v>
      </c>
      <c r="O2799" s="1">
        <v>91</v>
      </c>
      <c r="P2799" s="1">
        <v>176</v>
      </c>
      <c r="Q2799" s="9">
        <v>88246220</v>
      </c>
      <c r="R2799" s="3">
        <v>175000000</v>
      </c>
    </row>
    <row r="2800" spans="1:18" x14ac:dyDescent="0.25">
      <c r="A2800" s="1" t="s">
        <v>2115</v>
      </c>
      <c r="B2800" s="2">
        <v>36165</v>
      </c>
      <c r="C2800" s="1" t="s">
        <v>32</v>
      </c>
      <c r="D2800" s="1" t="s">
        <v>20</v>
      </c>
      <c r="E2800" s="1" t="s">
        <v>3</v>
      </c>
      <c r="F2800" s="1" t="s">
        <v>83</v>
      </c>
      <c r="G2800" s="1" t="s">
        <v>132</v>
      </c>
      <c r="H2800" s="1" t="s">
        <v>1293</v>
      </c>
      <c r="I2800" s="1" t="s">
        <v>2116</v>
      </c>
      <c r="J2800" s="1">
        <v>711</v>
      </c>
      <c r="K2800" s="1">
        <v>2913</v>
      </c>
      <c r="L2800" s="1">
        <v>6</v>
      </c>
      <c r="M2800" s="1">
        <v>445</v>
      </c>
      <c r="N2800" s="1">
        <v>5.8</v>
      </c>
      <c r="O2800" s="1">
        <v>90</v>
      </c>
      <c r="P2800" s="1">
        <v>102</v>
      </c>
      <c r="Q2800" s="9">
        <v>33864342</v>
      </c>
      <c r="R2800" s="3">
        <v>40000000</v>
      </c>
    </row>
    <row r="2801" spans="1:18" x14ac:dyDescent="0.25">
      <c r="A2801" s="1" t="s">
        <v>2221</v>
      </c>
      <c r="B2801" s="2">
        <v>36325</v>
      </c>
      <c r="C2801" s="1" t="s">
        <v>1</v>
      </c>
      <c r="D2801" s="1" t="s">
        <v>91</v>
      </c>
      <c r="E2801" s="1" t="s">
        <v>3</v>
      </c>
      <c r="F2801" s="1" t="s">
        <v>4</v>
      </c>
      <c r="G2801" s="1" t="s">
        <v>92</v>
      </c>
      <c r="H2801" s="1" t="s">
        <v>2222</v>
      </c>
      <c r="I2801" s="1" t="s">
        <v>2223</v>
      </c>
      <c r="J2801" s="1">
        <v>711</v>
      </c>
      <c r="K2801" s="1">
        <v>3162</v>
      </c>
      <c r="L2801" s="1">
        <v>52</v>
      </c>
      <c r="M2801" s="1">
        <v>897</v>
      </c>
      <c r="N2801" s="1">
        <v>4.5999999999999996</v>
      </c>
      <c r="O2801" s="1">
        <v>85</v>
      </c>
      <c r="P2801" s="1">
        <v>104</v>
      </c>
      <c r="Q2801" s="9">
        <v>17757087</v>
      </c>
      <c r="R2801" s="3">
        <v>21000000</v>
      </c>
    </row>
    <row r="2802" spans="1:18" x14ac:dyDescent="0.25">
      <c r="A2802" s="1" t="s">
        <v>1861</v>
      </c>
      <c r="B2802" s="2">
        <v>35911</v>
      </c>
      <c r="C2802" s="1" t="s">
        <v>32</v>
      </c>
      <c r="D2802" s="1" t="s">
        <v>20</v>
      </c>
      <c r="E2802" s="1" t="s">
        <v>3</v>
      </c>
      <c r="F2802" s="1" t="s">
        <v>83</v>
      </c>
      <c r="G2802" s="1" t="s">
        <v>92</v>
      </c>
      <c r="H2802" s="1" t="s">
        <v>1293</v>
      </c>
      <c r="I2802" s="1" t="s">
        <v>1862</v>
      </c>
      <c r="J2802" s="1">
        <v>711</v>
      </c>
      <c r="K2802" s="1">
        <v>1462</v>
      </c>
      <c r="L2802" s="1">
        <v>29</v>
      </c>
      <c r="M2802" s="1">
        <v>0</v>
      </c>
      <c r="N2802" s="1">
        <v>6.8</v>
      </c>
      <c r="O2802" s="1">
        <v>88</v>
      </c>
      <c r="P2802" s="1">
        <v>99</v>
      </c>
      <c r="Q2802" s="9">
        <v>11883495</v>
      </c>
      <c r="R2802" s="3">
        <v>9000000</v>
      </c>
    </row>
    <row r="2803" spans="1:18" x14ac:dyDescent="0.25">
      <c r="A2803" s="1" t="s">
        <v>3144</v>
      </c>
      <c r="B2803" s="2">
        <v>37331</v>
      </c>
      <c r="C2803" s="1" t="s">
        <v>32</v>
      </c>
      <c r="D2803" s="1" t="s">
        <v>9</v>
      </c>
      <c r="E2803" s="1" t="s">
        <v>3</v>
      </c>
      <c r="F2803" s="1" t="s">
        <v>4</v>
      </c>
      <c r="G2803" s="1" t="s">
        <v>132</v>
      </c>
      <c r="H2803" s="1" t="s">
        <v>3145</v>
      </c>
      <c r="I2803" s="1" t="s">
        <v>2225</v>
      </c>
      <c r="J2803" s="1">
        <v>710</v>
      </c>
      <c r="K2803" s="1">
        <v>1675</v>
      </c>
      <c r="L2803" s="1">
        <v>0</v>
      </c>
      <c r="M2803" s="1">
        <v>0</v>
      </c>
      <c r="N2803" s="1">
        <v>6.7</v>
      </c>
      <c r="O2803" s="1">
        <v>208</v>
      </c>
      <c r="P2803" s="1">
        <v>106</v>
      </c>
      <c r="Q2803" s="9">
        <v>227965690</v>
      </c>
      <c r="R2803" s="3">
        <v>72000000</v>
      </c>
    </row>
    <row r="2804" spans="1:18" x14ac:dyDescent="0.25">
      <c r="A2804" s="1" t="s">
        <v>3698</v>
      </c>
      <c r="B2804" s="2">
        <v>38242</v>
      </c>
      <c r="C2804" s="1" t="s">
        <v>32</v>
      </c>
      <c r="D2804" s="1" t="s">
        <v>2</v>
      </c>
      <c r="E2804" s="1" t="s">
        <v>3</v>
      </c>
      <c r="F2804" s="1" t="s">
        <v>4</v>
      </c>
      <c r="G2804" s="1" t="s">
        <v>92</v>
      </c>
      <c r="H2804" s="1" t="s">
        <v>3145</v>
      </c>
      <c r="I2804" s="1" t="s">
        <v>3699</v>
      </c>
      <c r="J2804" s="1">
        <v>710</v>
      </c>
      <c r="K2804" s="1">
        <v>2655</v>
      </c>
      <c r="L2804" s="1">
        <v>9</v>
      </c>
      <c r="M2804" s="1">
        <v>1000</v>
      </c>
      <c r="N2804" s="1">
        <v>7.3</v>
      </c>
      <c r="O2804" s="1">
        <v>126</v>
      </c>
      <c r="P2804" s="1">
        <v>90</v>
      </c>
      <c r="Q2804" s="9">
        <v>603943</v>
      </c>
      <c r="R2804" s="3">
        <v>500000</v>
      </c>
    </row>
    <row r="2805" spans="1:18" x14ac:dyDescent="0.25">
      <c r="A2805" s="1" t="s">
        <v>4105</v>
      </c>
      <c r="B2805" s="2">
        <v>38543</v>
      </c>
      <c r="C2805" s="1" t="s">
        <v>32</v>
      </c>
      <c r="D2805" s="1" t="s">
        <v>20</v>
      </c>
      <c r="E2805" s="1" t="s">
        <v>3</v>
      </c>
      <c r="F2805" s="1" t="s">
        <v>4</v>
      </c>
      <c r="G2805" s="1" t="s">
        <v>92</v>
      </c>
      <c r="H2805" s="1" t="s">
        <v>3145</v>
      </c>
      <c r="I2805" s="1" t="s">
        <v>4106</v>
      </c>
      <c r="J2805" s="1">
        <v>710</v>
      </c>
      <c r="K2805" s="1">
        <v>2119</v>
      </c>
      <c r="L2805" s="1">
        <v>3</v>
      </c>
      <c r="M2805" s="1">
        <v>1000</v>
      </c>
      <c r="N2805" s="1">
        <v>7</v>
      </c>
      <c r="O2805" s="1">
        <v>74</v>
      </c>
      <c r="P2805" s="1">
        <v>108</v>
      </c>
      <c r="Q2805" s="9">
        <v>49526</v>
      </c>
      <c r="R2805" s="3">
        <v>6800000</v>
      </c>
    </row>
    <row r="2806" spans="1:18" x14ac:dyDescent="0.25">
      <c r="A2806" s="1" t="s">
        <v>4232</v>
      </c>
      <c r="B2806" s="2">
        <v>38850</v>
      </c>
      <c r="C2806" s="1" t="s">
        <v>32</v>
      </c>
      <c r="D2806" s="1" t="s">
        <v>77</v>
      </c>
      <c r="E2806" s="1" t="s">
        <v>4233</v>
      </c>
      <c r="F2806" s="1" t="s">
        <v>4</v>
      </c>
      <c r="G2806" s="1" t="s">
        <v>92</v>
      </c>
      <c r="H2806" s="1" t="s">
        <v>4234</v>
      </c>
      <c r="I2806" s="1" t="s">
        <v>1174</v>
      </c>
      <c r="J2806" s="1">
        <v>708</v>
      </c>
      <c r="K2806" s="1">
        <v>848</v>
      </c>
      <c r="L2806" s="1">
        <v>0</v>
      </c>
      <c r="M2806" s="1">
        <v>14000</v>
      </c>
      <c r="N2806" s="1">
        <v>7.8</v>
      </c>
      <c r="O2806" s="1">
        <v>283</v>
      </c>
      <c r="P2806" s="1">
        <v>139</v>
      </c>
      <c r="Q2806" s="9">
        <v>50859889</v>
      </c>
      <c r="R2806" s="3">
        <v>40000000</v>
      </c>
    </row>
    <row r="2807" spans="1:18" x14ac:dyDescent="0.25">
      <c r="A2807" s="1" t="s">
        <v>6796</v>
      </c>
      <c r="B2807" s="2">
        <v>41830</v>
      </c>
      <c r="C2807" s="1" t="s">
        <v>32</v>
      </c>
      <c r="D2807" s="1" t="s">
        <v>91</v>
      </c>
      <c r="E2807" s="1" t="s">
        <v>3</v>
      </c>
      <c r="F2807" s="1" t="s">
        <v>4</v>
      </c>
      <c r="G2807" s="1" t="s">
        <v>92</v>
      </c>
      <c r="H2807" s="1" t="s">
        <v>6797</v>
      </c>
      <c r="I2807" s="1" t="s">
        <v>6798</v>
      </c>
      <c r="J2807" s="1">
        <v>707</v>
      </c>
      <c r="K2807" s="1">
        <v>1565</v>
      </c>
      <c r="L2807" s="1">
        <v>6</v>
      </c>
      <c r="M2807" s="1">
        <v>13000</v>
      </c>
      <c r="N2807" s="1">
        <v>5.7</v>
      </c>
      <c r="O2807" s="1">
        <v>270</v>
      </c>
      <c r="P2807" s="1">
        <v>83</v>
      </c>
      <c r="Q2807" s="9">
        <v>31537320</v>
      </c>
      <c r="R2807" s="3">
        <v>1000000</v>
      </c>
    </row>
    <row r="2808" spans="1:18" x14ac:dyDescent="0.25">
      <c r="A2808" s="1" t="s">
        <v>2944</v>
      </c>
      <c r="B2808" s="2">
        <v>37539</v>
      </c>
      <c r="C2808" s="1" t="s">
        <v>32</v>
      </c>
      <c r="D2808" s="1" t="s">
        <v>77</v>
      </c>
      <c r="E2808" s="1" t="s">
        <v>3</v>
      </c>
      <c r="F2808" s="1" t="s">
        <v>4</v>
      </c>
      <c r="G2808" s="1" t="s">
        <v>92</v>
      </c>
      <c r="H2808" s="1" t="s">
        <v>2945</v>
      </c>
      <c r="I2808" s="1" t="s">
        <v>2946</v>
      </c>
      <c r="J2808" s="1">
        <v>706</v>
      </c>
      <c r="K2808" s="1">
        <v>1421</v>
      </c>
      <c r="L2808" s="1">
        <v>10</v>
      </c>
      <c r="M2808" s="1">
        <v>530</v>
      </c>
      <c r="N2808" s="1">
        <v>5.7</v>
      </c>
      <c r="O2808" s="1">
        <v>40</v>
      </c>
      <c r="P2808" s="1">
        <v>95</v>
      </c>
      <c r="Q2808" s="9">
        <v>25482931</v>
      </c>
      <c r="R2808" s="3">
        <v>14000000</v>
      </c>
    </row>
    <row r="2809" spans="1:18" x14ac:dyDescent="0.25">
      <c r="A2809" s="1" t="s">
        <v>3950</v>
      </c>
      <c r="B2809" s="2">
        <v>38397</v>
      </c>
      <c r="C2809" s="1" t="s">
        <v>32</v>
      </c>
      <c r="D2809" s="1" t="s">
        <v>40</v>
      </c>
      <c r="E2809" s="1" t="s">
        <v>3</v>
      </c>
      <c r="F2809" s="1" t="s">
        <v>4</v>
      </c>
      <c r="G2809" s="1" t="s">
        <v>84</v>
      </c>
      <c r="H2809" s="1" t="s">
        <v>3951</v>
      </c>
      <c r="I2809" s="1" t="s">
        <v>3952</v>
      </c>
      <c r="J2809" s="1">
        <v>706</v>
      </c>
      <c r="K2809" s="1">
        <v>1579</v>
      </c>
      <c r="L2809" s="1">
        <v>19</v>
      </c>
      <c r="M2809" s="1">
        <v>0</v>
      </c>
      <c r="N2809" s="1">
        <v>7.3</v>
      </c>
      <c r="O2809" s="1">
        <v>38</v>
      </c>
      <c r="P2809" s="1">
        <v>100</v>
      </c>
      <c r="Q2809" s="9">
        <v>860002</v>
      </c>
      <c r="R2809" s="3">
        <v>12000000</v>
      </c>
    </row>
    <row r="2810" spans="1:18" x14ac:dyDescent="0.25">
      <c r="A2810" s="1" t="s">
        <v>5810</v>
      </c>
      <c r="B2810" s="2">
        <v>40727</v>
      </c>
      <c r="C2810" s="1" t="s">
        <v>32</v>
      </c>
      <c r="D2810" s="1" t="s">
        <v>91</v>
      </c>
      <c r="E2810" s="1" t="s">
        <v>3</v>
      </c>
      <c r="F2810" s="1" t="s">
        <v>4</v>
      </c>
      <c r="G2810" s="1" t="s">
        <v>92</v>
      </c>
      <c r="H2810" s="1" t="s">
        <v>4649</v>
      </c>
      <c r="I2810" s="1" t="s">
        <v>5811</v>
      </c>
      <c r="J2810" s="1">
        <v>703</v>
      </c>
      <c r="K2810" s="1">
        <v>3074</v>
      </c>
      <c r="L2810" s="1">
        <v>77</v>
      </c>
      <c r="M2810" s="1">
        <v>20000</v>
      </c>
      <c r="N2810" s="1">
        <v>5.9</v>
      </c>
      <c r="O2810" s="1">
        <v>277</v>
      </c>
      <c r="P2810" s="1">
        <v>92</v>
      </c>
      <c r="Q2810" s="9">
        <v>42575718</v>
      </c>
      <c r="R2810" s="3">
        <v>40000000</v>
      </c>
    </row>
    <row r="2811" spans="1:18" x14ac:dyDescent="0.25">
      <c r="A2811" s="1" t="s">
        <v>4648</v>
      </c>
      <c r="B2811" s="2">
        <v>39086</v>
      </c>
      <c r="C2811" s="1" t="s">
        <v>32</v>
      </c>
      <c r="D2811" s="1" t="s">
        <v>61</v>
      </c>
      <c r="E2811" s="1" t="s">
        <v>3</v>
      </c>
      <c r="F2811" s="1" t="s">
        <v>4</v>
      </c>
      <c r="G2811" s="1" t="s">
        <v>132</v>
      </c>
      <c r="H2811" s="1" t="s">
        <v>4649</v>
      </c>
      <c r="I2811" s="1" t="s">
        <v>2371</v>
      </c>
      <c r="J2811" s="1">
        <v>702</v>
      </c>
      <c r="K2811" s="1">
        <v>2007</v>
      </c>
      <c r="L2811" s="1">
        <v>49</v>
      </c>
      <c r="M2811" s="1">
        <v>313</v>
      </c>
      <c r="N2811" s="1">
        <v>6.2</v>
      </c>
      <c r="O2811" s="1">
        <v>65</v>
      </c>
      <c r="P2811" s="1">
        <v>95</v>
      </c>
      <c r="Q2811" s="9">
        <v>2955039</v>
      </c>
      <c r="R2811" s="3">
        <v>9000000</v>
      </c>
    </row>
    <row r="2812" spans="1:18" x14ac:dyDescent="0.25">
      <c r="A2812" s="1" t="s">
        <v>4376</v>
      </c>
      <c r="B2812" s="2">
        <v>38892</v>
      </c>
      <c r="C2812" s="1" t="s">
        <v>32</v>
      </c>
      <c r="D2812" s="1" t="s">
        <v>9</v>
      </c>
      <c r="E2812" s="21"/>
      <c r="F2812" s="1" t="s">
        <v>4</v>
      </c>
      <c r="G2812" s="1" t="s">
        <v>84</v>
      </c>
      <c r="H2812" s="1" t="s">
        <v>4377</v>
      </c>
      <c r="I2812" s="1" t="s">
        <v>4378</v>
      </c>
      <c r="J2812" s="1">
        <v>702</v>
      </c>
      <c r="K2812" s="1">
        <v>2715</v>
      </c>
      <c r="L2812" s="1">
        <v>84</v>
      </c>
      <c r="M2812" s="1">
        <v>76</v>
      </c>
      <c r="N2812" s="1">
        <v>7.2</v>
      </c>
      <c r="O2812" s="1">
        <v>5</v>
      </c>
      <c r="P2812" s="1">
        <v>87</v>
      </c>
      <c r="Q2812" s="9">
        <v>252726</v>
      </c>
      <c r="R2812" s="3">
        <v>3000000</v>
      </c>
    </row>
    <row r="2813" spans="1:18" x14ac:dyDescent="0.25">
      <c r="A2813" s="1" t="s">
        <v>3090</v>
      </c>
      <c r="B2813" s="2">
        <v>37331</v>
      </c>
      <c r="C2813" s="1" t="s">
        <v>32</v>
      </c>
      <c r="D2813" s="1" t="s">
        <v>9</v>
      </c>
      <c r="E2813" s="1" t="s">
        <v>3</v>
      </c>
      <c r="F2813" s="1" t="s">
        <v>4</v>
      </c>
      <c r="G2813" s="1" t="s">
        <v>92</v>
      </c>
      <c r="H2813" s="1" t="s">
        <v>3091</v>
      </c>
      <c r="I2813" s="1" t="s">
        <v>3092</v>
      </c>
      <c r="J2813" s="1">
        <v>701</v>
      </c>
      <c r="K2813" s="1">
        <v>2489</v>
      </c>
      <c r="L2813" s="1">
        <v>75</v>
      </c>
      <c r="M2813" s="1">
        <v>0</v>
      </c>
      <c r="N2813" s="1">
        <v>6.7</v>
      </c>
      <c r="O2813" s="1">
        <v>114</v>
      </c>
      <c r="P2813" s="1">
        <v>93</v>
      </c>
      <c r="Q2813" s="9">
        <v>145540</v>
      </c>
      <c r="R2813" s="3">
        <v>500000</v>
      </c>
    </row>
    <row r="2814" spans="1:18" x14ac:dyDescent="0.25">
      <c r="A2814" s="1" t="s">
        <v>2823</v>
      </c>
      <c r="B2814" s="2">
        <v>37086</v>
      </c>
      <c r="C2814" s="1" t="s">
        <v>32</v>
      </c>
      <c r="D2814" s="1" t="s">
        <v>20</v>
      </c>
      <c r="E2814" s="1" t="s">
        <v>3</v>
      </c>
      <c r="F2814" s="1" t="s">
        <v>4</v>
      </c>
      <c r="G2814" s="1" t="s">
        <v>132</v>
      </c>
      <c r="H2814" s="1" t="s">
        <v>2100</v>
      </c>
      <c r="I2814" s="1" t="s">
        <v>1375</v>
      </c>
      <c r="J2814" s="1">
        <v>700</v>
      </c>
      <c r="K2814" s="1">
        <v>2842</v>
      </c>
      <c r="L2814" s="1">
        <v>101</v>
      </c>
      <c r="M2814" s="1">
        <v>0</v>
      </c>
      <c r="N2814" s="1">
        <v>5.9</v>
      </c>
      <c r="O2814" s="1">
        <v>109</v>
      </c>
      <c r="P2814" s="1">
        <v>114</v>
      </c>
      <c r="Q2814" s="9">
        <v>70836296</v>
      </c>
      <c r="R2814" s="3">
        <v>40000000</v>
      </c>
    </row>
    <row r="2815" spans="1:18" x14ac:dyDescent="0.25">
      <c r="A2815" s="1" t="s">
        <v>596</v>
      </c>
      <c r="B2815" s="2">
        <v>32086</v>
      </c>
      <c r="C2815" s="1" t="s">
        <v>32</v>
      </c>
      <c r="D2815" s="1" t="s">
        <v>61</v>
      </c>
      <c r="E2815" s="1" t="s">
        <v>3</v>
      </c>
      <c r="F2815" s="1" t="s">
        <v>4</v>
      </c>
      <c r="G2815" s="1" t="s">
        <v>132</v>
      </c>
      <c r="H2815" s="1" t="s">
        <v>597</v>
      </c>
      <c r="I2815" s="1" t="s">
        <v>598</v>
      </c>
      <c r="J2815" s="1">
        <v>699</v>
      </c>
      <c r="K2815" s="1">
        <v>936</v>
      </c>
      <c r="L2815" s="1">
        <v>7</v>
      </c>
      <c r="M2815" s="1">
        <v>0</v>
      </c>
      <c r="N2815" s="1">
        <v>6.8</v>
      </c>
      <c r="O2815" s="1">
        <v>18</v>
      </c>
      <c r="P2815" s="1">
        <v>108</v>
      </c>
      <c r="Q2815" s="9">
        <v>54215416</v>
      </c>
      <c r="R2815" s="3">
        <v>6500000</v>
      </c>
    </row>
    <row r="2816" spans="1:18" x14ac:dyDescent="0.25">
      <c r="A2816" s="1" t="s">
        <v>1105</v>
      </c>
      <c r="B2816" s="2">
        <v>34417</v>
      </c>
      <c r="C2816" s="1" t="s">
        <v>32</v>
      </c>
      <c r="D2816" s="1" t="s">
        <v>77</v>
      </c>
      <c r="E2816" s="1" t="s">
        <v>3</v>
      </c>
      <c r="F2816" s="1" t="s">
        <v>4</v>
      </c>
      <c r="G2816" s="1" t="s">
        <v>92</v>
      </c>
      <c r="H2816" s="1" t="s">
        <v>597</v>
      </c>
      <c r="I2816" s="1" t="s">
        <v>854</v>
      </c>
      <c r="J2816" s="1">
        <v>699</v>
      </c>
      <c r="K2816" s="1">
        <v>1592</v>
      </c>
      <c r="L2816" s="1">
        <v>58</v>
      </c>
      <c r="M2816" s="1">
        <v>399</v>
      </c>
      <c r="N2816" s="1">
        <v>6.4</v>
      </c>
      <c r="O2816" s="1">
        <v>9</v>
      </c>
      <c r="P2816" s="1">
        <v>107</v>
      </c>
      <c r="Q2816" s="9">
        <v>305070</v>
      </c>
      <c r="R2816" s="3">
        <v>20000000</v>
      </c>
    </row>
    <row r="2817" spans="1:18" x14ac:dyDescent="0.25">
      <c r="A2817" s="1" t="s">
        <v>2437</v>
      </c>
      <c r="B2817" s="2">
        <v>36885</v>
      </c>
      <c r="C2817" s="1" t="s">
        <v>32</v>
      </c>
      <c r="D2817" s="1" t="s">
        <v>61</v>
      </c>
      <c r="E2817" s="1" t="s">
        <v>3</v>
      </c>
      <c r="F2817" s="1" t="s">
        <v>4</v>
      </c>
      <c r="G2817" s="1" t="s">
        <v>92</v>
      </c>
      <c r="H2817" s="1" t="s">
        <v>2438</v>
      </c>
      <c r="I2817" s="1" t="s">
        <v>2439</v>
      </c>
      <c r="J2817" s="1">
        <v>697</v>
      </c>
      <c r="K2817" s="1">
        <v>1517</v>
      </c>
      <c r="L2817" s="1">
        <v>0</v>
      </c>
      <c r="M2817" s="1">
        <v>0</v>
      </c>
      <c r="N2817" s="1">
        <v>7</v>
      </c>
      <c r="O2817" s="1">
        <v>115</v>
      </c>
      <c r="P2817" s="1">
        <v>122</v>
      </c>
      <c r="Q2817" s="9">
        <v>8596914</v>
      </c>
      <c r="R2817" s="3">
        <v>6000000</v>
      </c>
    </row>
    <row r="2818" spans="1:18" x14ac:dyDescent="0.25">
      <c r="A2818" s="1" t="s">
        <v>5075</v>
      </c>
      <c r="B2818" s="2">
        <v>39637</v>
      </c>
      <c r="C2818" s="1" t="s">
        <v>32</v>
      </c>
      <c r="D2818" s="1" t="s">
        <v>20</v>
      </c>
      <c r="E2818" s="1" t="s">
        <v>3</v>
      </c>
      <c r="F2818" s="1" t="s">
        <v>4</v>
      </c>
      <c r="G2818" s="1" t="s">
        <v>92</v>
      </c>
      <c r="H2818" s="1" t="s">
        <v>2438</v>
      </c>
      <c r="I2818" s="1" t="s">
        <v>3066</v>
      </c>
      <c r="J2818" s="1">
        <v>697</v>
      </c>
      <c r="K2818" s="1">
        <v>2243</v>
      </c>
      <c r="L2818" s="1">
        <v>168</v>
      </c>
      <c r="M2818" s="1">
        <v>702</v>
      </c>
      <c r="N2818" s="1">
        <v>7</v>
      </c>
      <c r="O2818" s="1">
        <v>57</v>
      </c>
      <c r="P2818" s="1">
        <v>115</v>
      </c>
      <c r="Q2818" s="9">
        <v>183088</v>
      </c>
      <c r="R2818" s="3">
        <v>15000000</v>
      </c>
    </row>
    <row r="2819" spans="1:18" x14ac:dyDescent="0.25">
      <c r="A2819" s="1" t="s">
        <v>1596</v>
      </c>
      <c r="B2819" s="2">
        <v>35502</v>
      </c>
      <c r="C2819" s="1" t="s">
        <v>32</v>
      </c>
      <c r="D2819" s="1" t="s">
        <v>77</v>
      </c>
      <c r="E2819" s="1" t="s">
        <v>3</v>
      </c>
      <c r="F2819" s="1" t="s">
        <v>4</v>
      </c>
      <c r="G2819" s="1" t="s">
        <v>92</v>
      </c>
      <c r="H2819" s="1" t="s">
        <v>440</v>
      </c>
      <c r="I2819" s="1" t="s">
        <v>1597</v>
      </c>
      <c r="J2819" s="1">
        <v>695</v>
      </c>
      <c r="K2819" s="1">
        <v>2530</v>
      </c>
      <c r="L2819" s="1">
        <v>420</v>
      </c>
      <c r="M2819" s="1">
        <v>666</v>
      </c>
      <c r="N2819" s="1">
        <v>6.1</v>
      </c>
      <c r="O2819" s="1">
        <v>29</v>
      </c>
      <c r="P2819" s="1">
        <v>97</v>
      </c>
      <c r="Q2819" s="9">
        <v>41067398</v>
      </c>
      <c r="R2819" s="3">
        <v>25000000</v>
      </c>
    </row>
    <row r="2820" spans="1:18" x14ac:dyDescent="0.25">
      <c r="A2820" s="1" t="s">
        <v>39</v>
      </c>
      <c r="B2820" s="2">
        <v>14344</v>
      </c>
      <c r="C2820" s="1" t="s">
        <v>1</v>
      </c>
      <c r="D2820" s="1" t="s">
        <v>40</v>
      </c>
      <c r="E2820" s="1" t="s">
        <v>3</v>
      </c>
      <c r="F2820" s="1" t="s">
        <v>4</v>
      </c>
      <c r="G2820" s="1" t="s">
        <v>16</v>
      </c>
      <c r="H2820" s="1" t="s">
        <v>41</v>
      </c>
      <c r="I2820" s="1" t="s">
        <v>38</v>
      </c>
      <c r="J2820" s="1">
        <v>695</v>
      </c>
      <c r="K2820" s="1">
        <v>2509</v>
      </c>
      <c r="L2820" s="1">
        <v>149</v>
      </c>
      <c r="M2820" s="1">
        <v>14000</v>
      </c>
      <c r="N2820" s="1">
        <v>8.1</v>
      </c>
      <c r="O2820" s="1">
        <v>213</v>
      </c>
      <c r="P2820" s="1">
        <v>102</v>
      </c>
      <c r="Q2820" s="9">
        <v>22202612</v>
      </c>
      <c r="R2820" s="3">
        <v>2800000</v>
      </c>
    </row>
    <row r="2821" spans="1:18" x14ac:dyDescent="0.25">
      <c r="A2821" s="1" t="s">
        <v>152</v>
      </c>
      <c r="B2821" s="2">
        <v>25069</v>
      </c>
      <c r="C2821" s="1" t="s">
        <v>32</v>
      </c>
      <c r="D2821" s="1" t="s">
        <v>9</v>
      </c>
      <c r="E2821" s="1" t="s">
        <v>3</v>
      </c>
      <c r="F2821" s="1" t="s">
        <v>83</v>
      </c>
      <c r="G2821" s="1" t="s">
        <v>28</v>
      </c>
      <c r="H2821" s="1" t="s">
        <v>153</v>
      </c>
      <c r="I2821" s="1" t="s">
        <v>154</v>
      </c>
      <c r="J2821" s="1">
        <v>695</v>
      </c>
      <c r="K2821" s="1">
        <v>1593</v>
      </c>
      <c r="L2821" s="1">
        <v>82</v>
      </c>
      <c r="M2821" s="1">
        <v>0</v>
      </c>
      <c r="N2821" s="1">
        <v>7.5</v>
      </c>
      <c r="O2821" s="1">
        <v>56</v>
      </c>
      <c r="P2821" s="1">
        <v>153</v>
      </c>
      <c r="Q2821" s="9">
        <v>16800000</v>
      </c>
      <c r="R2821" s="3">
        <v>10000000</v>
      </c>
    </row>
    <row r="2822" spans="1:18" x14ac:dyDescent="0.25">
      <c r="A2822" s="1" t="s">
        <v>439</v>
      </c>
      <c r="B2822" s="2">
        <v>30945</v>
      </c>
      <c r="C2822" s="1" t="s">
        <v>32</v>
      </c>
      <c r="D2822" s="1" t="s">
        <v>77</v>
      </c>
      <c r="E2822" s="1" t="s">
        <v>3</v>
      </c>
      <c r="F2822" s="1" t="s">
        <v>4</v>
      </c>
      <c r="G2822" s="1" t="s">
        <v>92</v>
      </c>
      <c r="H2822" s="1" t="s">
        <v>440</v>
      </c>
      <c r="I2822" s="1" t="s">
        <v>441</v>
      </c>
      <c r="J2822" s="1">
        <v>695</v>
      </c>
      <c r="K2822" s="1">
        <v>3444</v>
      </c>
      <c r="L2822" s="1">
        <v>73</v>
      </c>
      <c r="M2822" s="1">
        <v>0</v>
      </c>
      <c r="N2822" s="1">
        <v>6</v>
      </c>
      <c r="O2822" s="1">
        <v>45</v>
      </c>
      <c r="P2822" s="1">
        <v>114</v>
      </c>
      <c r="Q2822" s="9">
        <v>15100000</v>
      </c>
      <c r="R2822" s="3">
        <v>15000000</v>
      </c>
    </row>
    <row r="2823" spans="1:18" x14ac:dyDescent="0.25">
      <c r="A2823" s="1" t="s">
        <v>1361</v>
      </c>
      <c r="B2823" s="2">
        <v>35142</v>
      </c>
      <c r="C2823" s="1" t="s">
        <v>32</v>
      </c>
      <c r="D2823" s="1" t="s">
        <v>20</v>
      </c>
      <c r="E2823" s="1" t="s">
        <v>3</v>
      </c>
      <c r="F2823" s="1" t="s">
        <v>4</v>
      </c>
      <c r="G2823" s="1" t="s">
        <v>84</v>
      </c>
      <c r="H2823" s="1" t="s">
        <v>1362</v>
      </c>
      <c r="I2823" s="1" t="s">
        <v>1363</v>
      </c>
      <c r="J2823" s="1">
        <v>694</v>
      </c>
      <c r="K2823" s="1">
        <v>2486</v>
      </c>
      <c r="L2823" s="1">
        <v>15</v>
      </c>
      <c r="M2823" s="1">
        <v>833</v>
      </c>
      <c r="N2823" s="1">
        <v>5.9</v>
      </c>
      <c r="O2823" s="1">
        <v>25</v>
      </c>
      <c r="P2823" s="1">
        <v>100</v>
      </c>
      <c r="Q2823" s="9">
        <v>26539321</v>
      </c>
      <c r="R2823" s="3">
        <v>13000000</v>
      </c>
    </row>
    <row r="2824" spans="1:18" x14ac:dyDescent="0.25">
      <c r="A2824" s="1" t="s">
        <v>2603</v>
      </c>
      <c r="B2824" s="2">
        <v>37193</v>
      </c>
      <c r="C2824" s="1" t="s">
        <v>32</v>
      </c>
      <c r="D2824" s="1" t="s">
        <v>77</v>
      </c>
      <c r="E2824" s="1" t="s">
        <v>3</v>
      </c>
      <c r="F2824" s="1" t="s">
        <v>4</v>
      </c>
      <c r="G2824" s="1" t="s">
        <v>132</v>
      </c>
      <c r="H2824" s="1" t="s">
        <v>1362</v>
      </c>
      <c r="I2824" s="1" t="s">
        <v>1555</v>
      </c>
      <c r="J2824" s="1">
        <v>694</v>
      </c>
      <c r="K2824" s="1">
        <v>1668</v>
      </c>
      <c r="L2824" s="1">
        <v>10</v>
      </c>
      <c r="M2824" s="1">
        <v>433</v>
      </c>
      <c r="N2824" s="1">
        <v>6</v>
      </c>
      <c r="O2824" s="1">
        <v>44</v>
      </c>
      <c r="P2824" s="1">
        <v>94</v>
      </c>
      <c r="Q2824" s="9">
        <v>13264986</v>
      </c>
      <c r="R2824" s="3">
        <v>35000000</v>
      </c>
    </row>
    <row r="2825" spans="1:18" x14ac:dyDescent="0.25">
      <c r="A2825" s="1" t="s">
        <v>5833</v>
      </c>
      <c r="B2825" s="2">
        <v>40711</v>
      </c>
      <c r="C2825" s="1" t="s">
        <v>32</v>
      </c>
      <c r="D2825" s="1" t="s">
        <v>77</v>
      </c>
      <c r="E2825" s="1" t="s">
        <v>3</v>
      </c>
      <c r="F2825" s="1" t="s">
        <v>338</v>
      </c>
      <c r="G2825" s="1" t="s">
        <v>5</v>
      </c>
      <c r="H2825" s="1" t="s">
        <v>1362</v>
      </c>
      <c r="I2825" s="1" t="s">
        <v>5834</v>
      </c>
      <c r="J2825" s="1">
        <v>694</v>
      </c>
      <c r="K2825" s="1">
        <v>1249</v>
      </c>
      <c r="L2825" s="1">
        <v>59</v>
      </c>
      <c r="M2825" s="1">
        <v>37000</v>
      </c>
      <c r="N2825" s="1">
        <v>6.1</v>
      </c>
      <c r="O2825" s="1">
        <v>272</v>
      </c>
      <c r="P2825" s="1">
        <v>86</v>
      </c>
      <c r="Q2825" s="9">
        <v>703002</v>
      </c>
      <c r="R2825" s="3">
        <v>3000000</v>
      </c>
    </row>
    <row r="2826" spans="1:18" x14ac:dyDescent="0.25">
      <c r="A2826" s="1" t="s">
        <v>2723</v>
      </c>
      <c r="B2826" s="2">
        <v>37191</v>
      </c>
      <c r="C2826" s="1" t="s">
        <v>32</v>
      </c>
      <c r="D2826" s="1" t="s">
        <v>77</v>
      </c>
      <c r="E2826" s="1" t="s">
        <v>3</v>
      </c>
      <c r="F2826" s="1" t="s">
        <v>4</v>
      </c>
      <c r="G2826" s="1" t="s">
        <v>132</v>
      </c>
      <c r="H2826" s="1" t="s">
        <v>2724</v>
      </c>
      <c r="I2826" s="1" t="s">
        <v>2725</v>
      </c>
      <c r="J2826" s="1">
        <v>693</v>
      </c>
      <c r="K2826" s="1">
        <v>2574</v>
      </c>
      <c r="L2826" s="1">
        <v>394</v>
      </c>
      <c r="M2826" s="1">
        <v>0</v>
      </c>
      <c r="N2826" s="1">
        <v>5.9</v>
      </c>
      <c r="O2826" s="1">
        <v>198</v>
      </c>
      <c r="P2826" s="1">
        <v>92</v>
      </c>
      <c r="Q2826" s="9">
        <v>181166115</v>
      </c>
      <c r="R2826" s="3">
        <v>93000000</v>
      </c>
    </row>
    <row r="2827" spans="1:18" x14ac:dyDescent="0.25">
      <c r="A2827" s="1" t="s">
        <v>3262</v>
      </c>
      <c r="B2827" s="2">
        <v>37290</v>
      </c>
      <c r="C2827" s="1" t="s">
        <v>32</v>
      </c>
      <c r="D2827" s="1" t="s">
        <v>20</v>
      </c>
      <c r="E2827" s="1" t="s">
        <v>3</v>
      </c>
      <c r="F2827" s="1" t="s">
        <v>4</v>
      </c>
      <c r="G2827" s="1" t="s">
        <v>92</v>
      </c>
      <c r="H2827" s="1" t="s">
        <v>2724</v>
      </c>
      <c r="I2827" s="1" t="s">
        <v>3263</v>
      </c>
      <c r="J2827" s="1">
        <v>693</v>
      </c>
      <c r="K2827" s="1">
        <v>1373</v>
      </c>
      <c r="L2827" s="1">
        <v>94</v>
      </c>
      <c r="M2827" s="1">
        <v>423</v>
      </c>
      <c r="N2827" s="1">
        <v>6.4</v>
      </c>
      <c r="O2827" s="1">
        <v>72</v>
      </c>
      <c r="P2827" s="1">
        <v>86</v>
      </c>
      <c r="Q2827" s="9">
        <v>333976</v>
      </c>
      <c r="R2827" s="3">
        <v>12000000</v>
      </c>
    </row>
    <row r="2828" spans="1:18" x14ac:dyDescent="0.25">
      <c r="A2828" s="1" t="s">
        <v>3761</v>
      </c>
      <c r="B2828" s="2">
        <v>38076</v>
      </c>
      <c r="C2828" s="1" t="s">
        <v>32</v>
      </c>
      <c r="D2828" s="1" t="s">
        <v>40</v>
      </c>
      <c r="E2828" s="1" t="s">
        <v>3</v>
      </c>
      <c r="F2828" s="1" t="s">
        <v>4</v>
      </c>
      <c r="G2828" s="1" t="s">
        <v>84</v>
      </c>
      <c r="H2828" s="1" t="s">
        <v>3762</v>
      </c>
      <c r="I2828" s="1" t="s">
        <v>2829</v>
      </c>
      <c r="J2828" s="1">
        <v>692</v>
      </c>
      <c r="K2828" s="1">
        <v>1148</v>
      </c>
      <c r="L2828" s="1">
        <v>80</v>
      </c>
      <c r="M2828" s="1">
        <v>0</v>
      </c>
      <c r="N2828" s="1">
        <v>7.2</v>
      </c>
      <c r="O2828" s="1">
        <v>205</v>
      </c>
      <c r="P2828" s="1">
        <v>93</v>
      </c>
      <c r="Q2828" s="9">
        <v>436471036</v>
      </c>
      <c r="R2828" s="3">
        <v>150000000</v>
      </c>
    </row>
    <row r="2829" spans="1:18" x14ac:dyDescent="0.25">
      <c r="A2829" s="1" t="s">
        <v>430</v>
      </c>
      <c r="B2829" s="2">
        <v>30731</v>
      </c>
      <c r="C2829" s="1" t="s">
        <v>32</v>
      </c>
      <c r="D2829" s="1" t="s">
        <v>61</v>
      </c>
      <c r="E2829" s="1" t="s">
        <v>3</v>
      </c>
      <c r="F2829" s="1" t="s">
        <v>4</v>
      </c>
      <c r="G2829" s="1" t="s">
        <v>92</v>
      </c>
      <c r="H2829" s="1" t="s">
        <v>431</v>
      </c>
      <c r="I2829" s="1" t="s">
        <v>231</v>
      </c>
      <c r="J2829" s="1">
        <v>692</v>
      </c>
      <c r="K2829" s="1">
        <v>3076</v>
      </c>
      <c r="L2829" s="1">
        <v>869</v>
      </c>
      <c r="M2829" s="1">
        <v>16000</v>
      </c>
      <c r="N2829" s="1">
        <v>8.3000000000000007</v>
      </c>
      <c r="O2829" s="1">
        <v>134</v>
      </c>
      <c r="P2829" s="1">
        <v>180</v>
      </c>
      <c r="Q2829" s="9">
        <v>51600000</v>
      </c>
      <c r="R2829" s="3">
        <v>18000000</v>
      </c>
    </row>
    <row r="2830" spans="1:18" x14ac:dyDescent="0.25">
      <c r="A2830" s="1" t="s">
        <v>4830</v>
      </c>
      <c r="B2830" s="2">
        <v>39417</v>
      </c>
      <c r="C2830" s="1" t="s">
        <v>32</v>
      </c>
      <c r="D2830" s="1" t="s">
        <v>20</v>
      </c>
      <c r="E2830" s="1" t="s">
        <v>3</v>
      </c>
      <c r="F2830" s="1" t="s">
        <v>4</v>
      </c>
      <c r="G2830" s="1" t="s">
        <v>132</v>
      </c>
      <c r="H2830" s="1" t="s">
        <v>431</v>
      </c>
      <c r="I2830" s="1" t="s">
        <v>3047</v>
      </c>
      <c r="J2830" s="1">
        <v>692</v>
      </c>
      <c r="K2830" s="1">
        <v>3128</v>
      </c>
      <c r="L2830" s="1">
        <v>70</v>
      </c>
      <c r="M2830" s="1">
        <v>446</v>
      </c>
      <c r="N2830" s="1">
        <v>2</v>
      </c>
      <c r="O2830" s="1">
        <v>25</v>
      </c>
      <c r="P2830" s="1">
        <v>93</v>
      </c>
      <c r="Q2830" s="9">
        <v>5694308</v>
      </c>
      <c r="R2830" s="3">
        <v>7000000</v>
      </c>
    </row>
    <row r="2831" spans="1:18" x14ac:dyDescent="0.25">
      <c r="A2831" s="1" t="s">
        <v>3479</v>
      </c>
      <c r="B2831" s="2">
        <v>37748</v>
      </c>
      <c r="C2831" s="1" t="s">
        <v>32</v>
      </c>
      <c r="D2831" s="1" t="s">
        <v>20</v>
      </c>
      <c r="E2831" s="1" t="s">
        <v>3</v>
      </c>
      <c r="F2831" s="1" t="s">
        <v>4</v>
      </c>
      <c r="G2831" s="1" t="s">
        <v>84</v>
      </c>
      <c r="H2831" s="1" t="s">
        <v>3480</v>
      </c>
      <c r="I2831" s="1" t="s">
        <v>2167</v>
      </c>
      <c r="J2831" s="1">
        <v>691</v>
      </c>
      <c r="K2831" s="1">
        <v>2622</v>
      </c>
      <c r="L2831" s="1">
        <v>50</v>
      </c>
      <c r="M2831" s="1">
        <v>988</v>
      </c>
      <c r="N2831" s="1">
        <v>4.9000000000000004</v>
      </c>
      <c r="O2831" s="1">
        <v>122</v>
      </c>
      <c r="P2831" s="1">
        <v>88</v>
      </c>
      <c r="Q2831" s="9">
        <v>75817994</v>
      </c>
      <c r="R2831" s="3">
        <v>90000000</v>
      </c>
    </row>
    <row r="2832" spans="1:18" x14ac:dyDescent="0.25">
      <c r="A2832" s="1" t="s">
        <v>435</v>
      </c>
      <c r="B2832" s="2">
        <v>30847</v>
      </c>
      <c r="C2832" s="1" t="s">
        <v>32</v>
      </c>
      <c r="D2832" s="1" t="s">
        <v>77</v>
      </c>
      <c r="E2832" s="1" t="s">
        <v>3</v>
      </c>
      <c r="F2832" s="1" t="s">
        <v>4</v>
      </c>
      <c r="G2832" s="1" t="s">
        <v>84</v>
      </c>
      <c r="H2832" s="1" t="s">
        <v>362</v>
      </c>
      <c r="I2832" s="1" t="s">
        <v>175</v>
      </c>
      <c r="J2832" s="1">
        <v>691</v>
      </c>
      <c r="K2832" s="1">
        <v>2481</v>
      </c>
      <c r="L2832" s="1">
        <v>130</v>
      </c>
      <c r="M2832" s="1">
        <v>2000</v>
      </c>
      <c r="N2832" s="1">
        <v>5.8</v>
      </c>
      <c r="O2832" s="1">
        <v>77</v>
      </c>
      <c r="P2832" s="1">
        <v>103</v>
      </c>
      <c r="Q2832" s="9">
        <v>26400000</v>
      </c>
      <c r="R2832" s="3">
        <v>18000000</v>
      </c>
    </row>
    <row r="2833" spans="1:18" x14ac:dyDescent="0.25">
      <c r="A2833" s="1" t="s">
        <v>361</v>
      </c>
      <c r="B2833" s="2">
        <v>29776</v>
      </c>
      <c r="C2833" s="1" t="s">
        <v>32</v>
      </c>
      <c r="D2833" s="1" t="s">
        <v>20</v>
      </c>
      <c r="E2833" s="1" t="s">
        <v>3</v>
      </c>
      <c r="F2833" s="1" t="s">
        <v>4</v>
      </c>
      <c r="G2833" s="1" t="s">
        <v>84</v>
      </c>
      <c r="H2833" s="1" t="s">
        <v>362</v>
      </c>
      <c r="I2833" s="1" t="s">
        <v>363</v>
      </c>
      <c r="J2833" s="1">
        <v>691</v>
      </c>
      <c r="K2833" s="1">
        <v>1761</v>
      </c>
      <c r="L2833" s="1">
        <v>15</v>
      </c>
      <c r="M2833" s="1">
        <v>501</v>
      </c>
      <c r="N2833" s="1">
        <v>5.4</v>
      </c>
      <c r="O2833" s="1">
        <v>13</v>
      </c>
      <c r="P2833" s="1">
        <v>98</v>
      </c>
      <c r="Q2833" s="9">
        <v>8500000</v>
      </c>
      <c r="R2833" s="3">
        <v>20000000</v>
      </c>
    </row>
    <row r="2834" spans="1:18" x14ac:dyDescent="0.25">
      <c r="A2834" s="1" t="s">
        <v>5020</v>
      </c>
      <c r="B2834" s="2">
        <v>39536</v>
      </c>
      <c r="C2834" s="1" t="s">
        <v>32</v>
      </c>
      <c r="D2834" s="1" t="s">
        <v>77</v>
      </c>
      <c r="E2834" s="1" t="s">
        <v>3</v>
      </c>
      <c r="F2834" s="1" t="s">
        <v>4</v>
      </c>
      <c r="G2834" s="1" t="s">
        <v>84</v>
      </c>
      <c r="H2834" s="1" t="s">
        <v>5021</v>
      </c>
      <c r="I2834" s="1" t="s">
        <v>1316</v>
      </c>
      <c r="J2834" s="1">
        <v>690</v>
      </c>
      <c r="K2834" s="1">
        <v>902</v>
      </c>
      <c r="L2834" s="1">
        <v>0</v>
      </c>
      <c r="M2834" s="1">
        <v>0</v>
      </c>
      <c r="N2834" s="1">
        <v>6.1</v>
      </c>
      <c r="O2834" s="1">
        <v>284</v>
      </c>
      <c r="P2834" s="1">
        <v>135</v>
      </c>
      <c r="Q2834" s="9">
        <v>43929341</v>
      </c>
      <c r="R2834" s="3">
        <v>120000000</v>
      </c>
    </row>
    <row r="2835" spans="1:18" x14ac:dyDescent="0.25">
      <c r="A2835" s="1" t="s">
        <v>5799</v>
      </c>
      <c r="B2835" s="2">
        <v>40705</v>
      </c>
      <c r="C2835" s="1" t="s">
        <v>32</v>
      </c>
      <c r="D2835" s="1" t="s">
        <v>9</v>
      </c>
      <c r="E2835" s="1" t="s">
        <v>3</v>
      </c>
      <c r="F2835" s="1" t="s">
        <v>4</v>
      </c>
      <c r="G2835" s="1" t="s">
        <v>132</v>
      </c>
      <c r="H2835" s="1" t="s">
        <v>5800</v>
      </c>
      <c r="I2835" s="1" t="s">
        <v>4305</v>
      </c>
      <c r="J2835" s="1">
        <v>690</v>
      </c>
      <c r="K2835" s="1">
        <v>2300</v>
      </c>
      <c r="L2835" s="1">
        <v>589</v>
      </c>
      <c r="M2835" s="1">
        <v>10000</v>
      </c>
      <c r="N2835" s="1">
        <v>7</v>
      </c>
      <c r="O2835" s="1">
        <v>34</v>
      </c>
      <c r="P2835" s="1">
        <v>129</v>
      </c>
      <c r="Q2835" s="9">
        <v>34522221</v>
      </c>
      <c r="R2835" s="3">
        <v>2000000</v>
      </c>
    </row>
    <row r="2836" spans="1:18" x14ac:dyDescent="0.25">
      <c r="A2836" s="1" t="s">
        <v>2914</v>
      </c>
      <c r="B2836" s="2">
        <v>36895</v>
      </c>
      <c r="C2836" s="1" t="s">
        <v>32</v>
      </c>
      <c r="D2836" s="1" t="s">
        <v>91</v>
      </c>
      <c r="E2836" s="1" t="s">
        <v>3</v>
      </c>
      <c r="F2836" s="1" t="s">
        <v>4</v>
      </c>
      <c r="G2836" s="1" t="s">
        <v>92</v>
      </c>
      <c r="H2836" s="1" t="s">
        <v>1699</v>
      </c>
      <c r="I2836" s="1" t="s">
        <v>1928</v>
      </c>
      <c r="J2836" s="1">
        <v>690</v>
      </c>
      <c r="K2836" s="1">
        <v>2402</v>
      </c>
      <c r="L2836" s="1">
        <v>9</v>
      </c>
      <c r="M2836" s="1">
        <v>0</v>
      </c>
      <c r="N2836" s="1">
        <v>4.7</v>
      </c>
      <c r="O2836" s="1">
        <v>120</v>
      </c>
      <c r="P2836" s="1">
        <v>96</v>
      </c>
      <c r="Q2836" s="9">
        <v>20384136</v>
      </c>
      <c r="R2836" s="3">
        <v>10000000</v>
      </c>
    </row>
    <row r="2837" spans="1:18" x14ac:dyDescent="0.25">
      <c r="A2837" s="1" t="s">
        <v>4367</v>
      </c>
      <c r="B2837" s="2">
        <v>39032</v>
      </c>
      <c r="C2837" s="1" t="s">
        <v>32</v>
      </c>
      <c r="D2837" s="1" t="s">
        <v>20</v>
      </c>
      <c r="E2837" s="1" t="s">
        <v>3</v>
      </c>
      <c r="F2837" s="1" t="s">
        <v>4</v>
      </c>
      <c r="G2837" s="1" t="s">
        <v>132</v>
      </c>
      <c r="H2837" s="1" t="s">
        <v>508</v>
      </c>
      <c r="I2837" s="1" t="s">
        <v>4368</v>
      </c>
      <c r="J2837" s="1">
        <v>690</v>
      </c>
      <c r="K2837" s="1">
        <v>2135</v>
      </c>
      <c r="L2837" s="1">
        <v>0</v>
      </c>
      <c r="M2837" s="1">
        <v>110</v>
      </c>
      <c r="N2837" s="1">
        <v>3.1</v>
      </c>
      <c r="O2837" s="1">
        <v>37</v>
      </c>
      <c r="P2837" s="1">
        <v>89</v>
      </c>
      <c r="Q2837" s="9">
        <v>15655665</v>
      </c>
      <c r="R2837" s="3">
        <v>4000000</v>
      </c>
    </row>
    <row r="2838" spans="1:18" x14ac:dyDescent="0.25">
      <c r="A2838" s="1" t="s">
        <v>507</v>
      </c>
      <c r="B2838" s="2">
        <v>31662</v>
      </c>
      <c r="C2838" s="1" t="s">
        <v>32</v>
      </c>
      <c r="D2838" s="1" t="s">
        <v>91</v>
      </c>
      <c r="E2838" s="1" t="s">
        <v>3</v>
      </c>
      <c r="F2838" s="1" t="s">
        <v>4</v>
      </c>
      <c r="G2838" s="1" t="s">
        <v>92</v>
      </c>
      <c r="H2838" s="1" t="s">
        <v>508</v>
      </c>
      <c r="I2838" s="1" t="s">
        <v>509</v>
      </c>
      <c r="J2838" s="1">
        <v>690</v>
      </c>
      <c r="K2838" s="1">
        <v>1160</v>
      </c>
      <c r="L2838" s="1">
        <v>17</v>
      </c>
      <c r="M2838" s="1">
        <v>0</v>
      </c>
      <c r="N2838" s="1">
        <v>6.2</v>
      </c>
      <c r="O2838" s="1">
        <v>96</v>
      </c>
      <c r="P2838" s="1">
        <v>89</v>
      </c>
      <c r="Q2838" s="9">
        <v>12947763</v>
      </c>
      <c r="R2838" s="3">
        <v>5000000</v>
      </c>
    </row>
    <row r="2839" spans="1:18" x14ac:dyDescent="0.25">
      <c r="A2839" s="1" t="s">
        <v>1698</v>
      </c>
      <c r="B2839" s="2">
        <v>35431</v>
      </c>
      <c r="C2839" s="1" t="s">
        <v>32</v>
      </c>
      <c r="D2839" s="1" t="s">
        <v>77</v>
      </c>
      <c r="E2839" s="1" t="s">
        <v>3</v>
      </c>
      <c r="F2839" s="1" t="s">
        <v>4</v>
      </c>
      <c r="G2839" s="1" t="s">
        <v>84</v>
      </c>
      <c r="H2839" s="1" t="s">
        <v>1699</v>
      </c>
      <c r="I2839" s="1" t="s">
        <v>1700</v>
      </c>
      <c r="J2839" s="1">
        <v>690</v>
      </c>
      <c r="K2839" s="1">
        <v>1993</v>
      </c>
      <c r="L2839" s="1">
        <v>31</v>
      </c>
      <c r="M2839" s="1">
        <v>0</v>
      </c>
      <c r="N2839" s="1">
        <v>4.5999999999999996</v>
      </c>
      <c r="O2839" s="1">
        <v>24</v>
      </c>
      <c r="P2839" s="1">
        <v>101</v>
      </c>
      <c r="Q2839" s="9">
        <v>6448817</v>
      </c>
      <c r="R2839" s="3">
        <v>35000000</v>
      </c>
    </row>
    <row r="2840" spans="1:18" x14ac:dyDescent="0.25">
      <c r="A2840" s="1" t="s">
        <v>5179</v>
      </c>
      <c r="B2840" s="2">
        <v>39956</v>
      </c>
      <c r="C2840" s="1" t="s">
        <v>32</v>
      </c>
      <c r="D2840" s="1" t="s">
        <v>20</v>
      </c>
      <c r="E2840" s="1" t="s">
        <v>3</v>
      </c>
      <c r="F2840" s="1" t="s">
        <v>4</v>
      </c>
      <c r="G2840" s="1" t="s">
        <v>84</v>
      </c>
      <c r="H2840" s="1" t="s">
        <v>5021</v>
      </c>
      <c r="I2840" s="1" t="s">
        <v>5180</v>
      </c>
      <c r="J2840" s="1">
        <v>690</v>
      </c>
      <c r="K2840" s="1">
        <v>1573</v>
      </c>
      <c r="L2840" s="1">
        <v>650</v>
      </c>
      <c r="M2840" s="1">
        <v>1000</v>
      </c>
      <c r="N2840" s="1">
        <v>6.4</v>
      </c>
      <c r="O2840" s="1">
        <v>79</v>
      </c>
      <c r="P2840" s="1">
        <v>111</v>
      </c>
      <c r="Q2840" s="9">
        <v>5205343</v>
      </c>
      <c r="R2840" s="3">
        <v>20000000</v>
      </c>
    </row>
    <row r="2841" spans="1:18" x14ac:dyDescent="0.25">
      <c r="A2841" s="1" t="s">
        <v>3569</v>
      </c>
      <c r="B2841" s="2">
        <v>38117</v>
      </c>
      <c r="C2841" s="1" t="s">
        <v>32</v>
      </c>
      <c r="D2841" s="1" t="s">
        <v>20</v>
      </c>
      <c r="E2841" s="1" t="s">
        <v>3570</v>
      </c>
      <c r="F2841" s="1" t="s">
        <v>3571</v>
      </c>
      <c r="G2841" s="21"/>
      <c r="H2841" s="1" t="s">
        <v>3572</v>
      </c>
      <c r="I2841" s="1" t="s">
        <v>3573</v>
      </c>
      <c r="J2841" s="1">
        <v>690</v>
      </c>
      <c r="K2841" s="1">
        <v>774</v>
      </c>
      <c r="L2841" s="1">
        <v>10</v>
      </c>
      <c r="M2841" s="1">
        <v>0</v>
      </c>
      <c r="N2841" s="1">
        <v>7.6</v>
      </c>
      <c r="O2841" s="1">
        <v>34</v>
      </c>
      <c r="P2841" s="1">
        <v>133</v>
      </c>
      <c r="Q2841" s="9">
        <v>9910</v>
      </c>
      <c r="R2841" s="3">
        <v>25000000</v>
      </c>
    </row>
    <row r="2842" spans="1:18" x14ac:dyDescent="0.25">
      <c r="A2842" s="1" t="s">
        <v>6713</v>
      </c>
      <c r="B2842" s="2">
        <v>41660</v>
      </c>
      <c r="C2842" s="1" t="s">
        <v>32</v>
      </c>
      <c r="D2842" s="1" t="s">
        <v>40</v>
      </c>
      <c r="E2842" s="1" t="s">
        <v>3</v>
      </c>
      <c r="F2842" s="1" t="s">
        <v>4</v>
      </c>
      <c r="G2842" s="1" t="s">
        <v>28</v>
      </c>
      <c r="H2842" s="1" t="s">
        <v>3171</v>
      </c>
      <c r="I2842" s="1" t="s">
        <v>4346</v>
      </c>
      <c r="J2842" s="1">
        <v>688</v>
      </c>
      <c r="K2842" s="1">
        <v>1031</v>
      </c>
      <c r="L2842" s="1">
        <v>107</v>
      </c>
      <c r="M2842" s="1">
        <v>0</v>
      </c>
      <c r="N2842" s="1">
        <v>6.4</v>
      </c>
      <c r="O2842" s="1">
        <v>159</v>
      </c>
      <c r="P2842" s="1">
        <v>101</v>
      </c>
      <c r="Q2842" s="9">
        <v>131536019</v>
      </c>
      <c r="R2842" s="3">
        <v>103000000</v>
      </c>
    </row>
    <row r="2843" spans="1:18" x14ac:dyDescent="0.25">
      <c r="A2843" s="1" t="s">
        <v>4136</v>
      </c>
      <c r="B2843" s="2">
        <v>38557</v>
      </c>
      <c r="C2843" s="1" t="s">
        <v>32</v>
      </c>
      <c r="D2843" s="1" t="s">
        <v>77</v>
      </c>
      <c r="E2843" s="1" t="s">
        <v>3</v>
      </c>
      <c r="F2843" s="1" t="s">
        <v>11</v>
      </c>
      <c r="G2843" s="1" t="s">
        <v>132</v>
      </c>
      <c r="H2843" s="1" t="s">
        <v>3171</v>
      </c>
      <c r="I2843" s="1" t="s">
        <v>1555</v>
      </c>
      <c r="J2843" s="1">
        <v>688</v>
      </c>
      <c r="K2843" s="1">
        <v>1019</v>
      </c>
      <c r="L2843" s="1">
        <v>10</v>
      </c>
      <c r="M2843" s="1">
        <v>676</v>
      </c>
      <c r="N2843" s="1">
        <v>5.5</v>
      </c>
      <c r="O2843" s="1">
        <v>72</v>
      </c>
      <c r="P2843" s="1">
        <v>83</v>
      </c>
      <c r="Q2843" s="9">
        <v>8326035</v>
      </c>
      <c r="R2843" s="3">
        <v>33000000</v>
      </c>
    </row>
    <row r="2844" spans="1:18" x14ac:dyDescent="0.25">
      <c r="A2844" s="1" t="s">
        <v>3170</v>
      </c>
      <c r="B2844" s="2">
        <v>37302</v>
      </c>
      <c r="C2844" s="1" t="s">
        <v>32</v>
      </c>
      <c r="D2844" s="1" t="s">
        <v>9</v>
      </c>
      <c r="E2844" s="1" t="s">
        <v>3</v>
      </c>
      <c r="F2844" s="1" t="s">
        <v>4</v>
      </c>
      <c r="G2844" s="1" t="s">
        <v>132</v>
      </c>
      <c r="H2844" s="1" t="s">
        <v>3171</v>
      </c>
      <c r="I2844" s="1" t="s">
        <v>1378</v>
      </c>
      <c r="J2844" s="1">
        <v>688</v>
      </c>
      <c r="K2844" s="1">
        <v>2584</v>
      </c>
      <c r="L2844" s="1">
        <v>407</v>
      </c>
      <c r="M2844" s="1">
        <v>160</v>
      </c>
      <c r="N2844" s="1">
        <v>6.9</v>
      </c>
      <c r="O2844" s="1">
        <v>68</v>
      </c>
      <c r="P2844" s="1">
        <v>141</v>
      </c>
      <c r="Q2844" s="9">
        <v>3064356</v>
      </c>
      <c r="R2844" s="3">
        <v>5600000</v>
      </c>
    </row>
    <row r="2845" spans="1:18" x14ac:dyDescent="0.25">
      <c r="A2845" s="1" t="s">
        <v>768</v>
      </c>
      <c r="B2845" s="2">
        <v>33065</v>
      </c>
      <c r="C2845" s="1" t="s">
        <v>32</v>
      </c>
      <c r="D2845" s="1" t="s">
        <v>20</v>
      </c>
      <c r="E2845" s="1" t="s">
        <v>3</v>
      </c>
      <c r="F2845" s="1" t="s">
        <v>4</v>
      </c>
      <c r="G2845" s="1" t="s">
        <v>132</v>
      </c>
      <c r="H2845" s="1" t="s">
        <v>475</v>
      </c>
      <c r="I2845" s="1" t="s">
        <v>769</v>
      </c>
      <c r="J2845" s="1">
        <v>687</v>
      </c>
      <c r="K2845" s="1">
        <v>1440</v>
      </c>
      <c r="L2845" s="1">
        <v>155</v>
      </c>
      <c r="M2845" s="1">
        <v>0</v>
      </c>
      <c r="N2845" s="1">
        <v>6.3</v>
      </c>
      <c r="O2845" s="1">
        <v>74</v>
      </c>
      <c r="P2845" s="1">
        <v>103</v>
      </c>
      <c r="Q2845" s="9">
        <v>53133888</v>
      </c>
      <c r="R2845" s="3">
        <v>31000000</v>
      </c>
    </row>
    <row r="2846" spans="1:18" x14ac:dyDescent="0.25">
      <c r="A2846" s="1" t="s">
        <v>3499</v>
      </c>
      <c r="B2846" s="2">
        <v>37758</v>
      </c>
      <c r="C2846" s="1" t="s">
        <v>32</v>
      </c>
      <c r="D2846" s="1" t="s">
        <v>77</v>
      </c>
      <c r="E2846" s="1" t="s">
        <v>3</v>
      </c>
      <c r="F2846" s="1" t="s">
        <v>1130</v>
      </c>
      <c r="G2846" s="1" t="s">
        <v>132</v>
      </c>
      <c r="H2846" s="1" t="s">
        <v>475</v>
      </c>
      <c r="I2846" s="1" t="s">
        <v>3500</v>
      </c>
      <c r="J2846" s="1">
        <v>687</v>
      </c>
      <c r="K2846" s="1">
        <v>1134</v>
      </c>
      <c r="L2846" s="1">
        <v>4</v>
      </c>
      <c r="M2846" s="1">
        <v>505</v>
      </c>
      <c r="N2846" s="1">
        <v>5.2</v>
      </c>
      <c r="O2846" s="1">
        <v>98</v>
      </c>
      <c r="P2846" s="1">
        <v>108</v>
      </c>
      <c r="Q2846" s="9">
        <v>22108977</v>
      </c>
      <c r="R2846" s="3">
        <v>41000000</v>
      </c>
    </row>
    <row r="2847" spans="1:18" x14ac:dyDescent="0.25">
      <c r="A2847" s="1" t="s">
        <v>474</v>
      </c>
      <c r="B2847" s="2">
        <v>31367</v>
      </c>
      <c r="C2847" s="1" t="s">
        <v>32</v>
      </c>
      <c r="D2847" s="1" t="s">
        <v>9</v>
      </c>
      <c r="E2847" s="1" t="s">
        <v>3</v>
      </c>
      <c r="F2847" s="1" t="s">
        <v>83</v>
      </c>
      <c r="G2847" s="1" t="s">
        <v>21</v>
      </c>
      <c r="H2847" s="1" t="s">
        <v>475</v>
      </c>
      <c r="I2847" s="1" t="s">
        <v>476</v>
      </c>
      <c r="J2847" s="1">
        <v>687</v>
      </c>
      <c r="K2847" s="1">
        <v>1665</v>
      </c>
      <c r="L2847" s="1">
        <v>133</v>
      </c>
      <c r="M2847" s="1">
        <v>0</v>
      </c>
      <c r="N2847" s="1">
        <v>7.4</v>
      </c>
      <c r="O2847" s="1">
        <v>55</v>
      </c>
      <c r="P2847" s="1">
        <v>117</v>
      </c>
      <c r="Q2847" s="9">
        <v>20966644</v>
      </c>
      <c r="R2847" s="3">
        <v>3000000</v>
      </c>
    </row>
    <row r="2848" spans="1:18" x14ac:dyDescent="0.25">
      <c r="A2848" s="1" t="s">
        <v>763</v>
      </c>
      <c r="B2848" s="2">
        <v>32695</v>
      </c>
      <c r="C2848" s="1" t="s">
        <v>32</v>
      </c>
      <c r="D2848" s="1" t="s">
        <v>77</v>
      </c>
      <c r="E2848" s="1" t="s">
        <v>3</v>
      </c>
      <c r="F2848" s="1" t="s">
        <v>4</v>
      </c>
      <c r="G2848" s="1" t="s">
        <v>92</v>
      </c>
      <c r="H2848" s="1" t="s">
        <v>475</v>
      </c>
      <c r="I2848" s="1" t="s">
        <v>332</v>
      </c>
      <c r="J2848" s="1">
        <v>687</v>
      </c>
      <c r="K2848" s="1">
        <v>1990</v>
      </c>
      <c r="L2848" s="1">
        <v>49</v>
      </c>
      <c r="M2848" s="1">
        <v>0</v>
      </c>
      <c r="N2848" s="1">
        <v>6.2</v>
      </c>
      <c r="O2848" s="1">
        <v>31</v>
      </c>
      <c r="P2848" s="1">
        <v>103</v>
      </c>
      <c r="Q2848" s="9">
        <v>9094451</v>
      </c>
      <c r="R2848" s="3">
        <v>7000000</v>
      </c>
    </row>
    <row r="2849" spans="1:18" x14ac:dyDescent="0.25">
      <c r="A2849" s="1" t="s">
        <v>1046</v>
      </c>
      <c r="B2849" s="2">
        <v>34007</v>
      </c>
      <c r="C2849" s="1" t="s">
        <v>32</v>
      </c>
      <c r="D2849" s="1" t="s">
        <v>315</v>
      </c>
      <c r="E2849" s="1" t="s">
        <v>3</v>
      </c>
      <c r="F2849" s="1" t="s">
        <v>4</v>
      </c>
      <c r="G2849" s="1" t="s">
        <v>92</v>
      </c>
      <c r="H2849" s="1" t="s">
        <v>475</v>
      </c>
      <c r="I2849" s="1" t="s">
        <v>1047</v>
      </c>
      <c r="J2849" s="1">
        <v>687</v>
      </c>
      <c r="K2849" s="1">
        <v>1806</v>
      </c>
      <c r="L2849" s="1">
        <v>16</v>
      </c>
      <c r="M2849" s="1">
        <v>217</v>
      </c>
      <c r="N2849" s="1">
        <v>5.3</v>
      </c>
      <c r="O2849" s="1">
        <v>22</v>
      </c>
      <c r="P2849" s="1">
        <v>98</v>
      </c>
      <c r="Q2849" s="9">
        <v>3902679</v>
      </c>
      <c r="R2849" s="3">
        <v>3000000</v>
      </c>
    </row>
    <row r="2850" spans="1:18" x14ac:dyDescent="0.25">
      <c r="A2850" s="1" t="s">
        <v>1536</v>
      </c>
      <c r="B2850" s="2">
        <v>35507</v>
      </c>
      <c r="C2850" s="1" t="s">
        <v>32</v>
      </c>
      <c r="D2850" s="1" t="s">
        <v>294</v>
      </c>
      <c r="E2850" s="1" t="s">
        <v>3</v>
      </c>
      <c r="F2850" s="1" t="s">
        <v>338</v>
      </c>
      <c r="G2850" s="1" t="s">
        <v>92</v>
      </c>
      <c r="H2850" s="1" t="s">
        <v>1537</v>
      </c>
      <c r="I2850" s="1" t="s">
        <v>1538</v>
      </c>
      <c r="J2850" s="1">
        <v>686</v>
      </c>
      <c r="K2850" s="1">
        <v>1743</v>
      </c>
      <c r="L2850" s="1">
        <v>165</v>
      </c>
      <c r="M2850" s="1">
        <v>11000</v>
      </c>
      <c r="N2850" s="1">
        <v>7.3</v>
      </c>
      <c r="O2850" s="1">
        <v>99</v>
      </c>
      <c r="P2850" s="1">
        <v>90</v>
      </c>
      <c r="Q2850" s="9">
        <v>489220</v>
      </c>
      <c r="R2850" s="3">
        <v>365000</v>
      </c>
    </row>
    <row r="2851" spans="1:18" x14ac:dyDescent="0.25">
      <c r="A2851" s="1" t="s">
        <v>1557</v>
      </c>
      <c r="B2851" s="2">
        <v>35601</v>
      </c>
      <c r="C2851" s="1" t="s">
        <v>32</v>
      </c>
      <c r="D2851" s="1" t="s">
        <v>9</v>
      </c>
      <c r="E2851" s="1" t="s">
        <v>3</v>
      </c>
      <c r="F2851" s="1" t="s">
        <v>4</v>
      </c>
      <c r="G2851" s="1" t="s">
        <v>132</v>
      </c>
      <c r="H2851" s="1" t="s">
        <v>1558</v>
      </c>
      <c r="I2851" s="1" t="s">
        <v>1559</v>
      </c>
      <c r="J2851" s="1">
        <v>685</v>
      </c>
      <c r="K2851" s="1">
        <v>1942</v>
      </c>
      <c r="L2851" s="1">
        <v>487</v>
      </c>
      <c r="M2851" s="1">
        <v>17000</v>
      </c>
      <c r="N2851" s="1">
        <v>7.8</v>
      </c>
      <c r="O2851" s="1">
        <v>175</v>
      </c>
      <c r="P2851" s="1">
        <v>106</v>
      </c>
      <c r="Q2851" s="9">
        <v>12339633</v>
      </c>
      <c r="R2851" s="3">
        <v>36000000</v>
      </c>
    </row>
    <row r="2852" spans="1:18" x14ac:dyDescent="0.25">
      <c r="A2852" s="1" t="s">
        <v>6677</v>
      </c>
      <c r="B2852" s="2">
        <v>41971</v>
      </c>
      <c r="C2852" s="1" t="s">
        <v>32</v>
      </c>
      <c r="D2852" s="1" t="s">
        <v>3904</v>
      </c>
      <c r="E2852" s="1" t="s">
        <v>3</v>
      </c>
      <c r="F2852" s="1" t="s">
        <v>4</v>
      </c>
      <c r="G2852" s="1" t="s">
        <v>92</v>
      </c>
      <c r="H2852" s="1" t="s">
        <v>6678</v>
      </c>
      <c r="I2852" s="1" t="s">
        <v>6679</v>
      </c>
      <c r="J2852" s="1">
        <v>685</v>
      </c>
      <c r="K2852" s="1">
        <v>2048</v>
      </c>
      <c r="L2852" s="1">
        <v>0</v>
      </c>
      <c r="M2852" s="1">
        <v>261</v>
      </c>
      <c r="N2852" s="1">
        <v>4.8</v>
      </c>
      <c r="O2852" s="1">
        <v>10</v>
      </c>
      <c r="P2852" s="1">
        <v>95</v>
      </c>
      <c r="Q2852" s="9">
        <v>2468</v>
      </c>
      <c r="R2852" s="3">
        <v>300000</v>
      </c>
    </row>
    <row r="2853" spans="1:18" x14ac:dyDescent="0.25">
      <c r="A2853" s="1" t="s">
        <v>2934</v>
      </c>
      <c r="B2853" s="2">
        <v>37594</v>
      </c>
      <c r="C2853" s="1" t="s">
        <v>32</v>
      </c>
      <c r="D2853" s="1" t="s">
        <v>9</v>
      </c>
      <c r="E2853" s="1" t="s">
        <v>3</v>
      </c>
      <c r="F2853" s="1" t="s">
        <v>4</v>
      </c>
      <c r="G2853" s="1" t="s">
        <v>84</v>
      </c>
      <c r="H2853" s="1" t="s">
        <v>2935</v>
      </c>
      <c r="I2853" s="1" t="s">
        <v>2900</v>
      </c>
      <c r="J2853" s="1">
        <v>683</v>
      </c>
      <c r="K2853" s="1">
        <v>2436</v>
      </c>
      <c r="L2853" s="1">
        <v>163</v>
      </c>
      <c r="M2853" s="1">
        <v>19000</v>
      </c>
      <c r="N2853" s="1">
        <v>7.4</v>
      </c>
      <c r="O2853" s="1">
        <v>80</v>
      </c>
      <c r="P2853" s="1">
        <v>101</v>
      </c>
      <c r="Q2853" s="9">
        <v>41227069</v>
      </c>
      <c r="R2853" s="3">
        <v>11000000</v>
      </c>
    </row>
    <row r="2854" spans="1:18" x14ac:dyDescent="0.25">
      <c r="A2854" s="1" t="s">
        <v>6724</v>
      </c>
      <c r="B2854" s="2">
        <v>41756</v>
      </c>
      <c r="C2854" s="1" t="s">
        <v>32</v>
      </c>
      <c r="D2854" s="1" t="s">
        <v>20</v>
      </c>
      <c r="E2854" s="1" t="s">
        <v>3</v>
      </c>
      <c r="F2854" s="1" t="s">
        <v>4</v>
      </c>
      <c r="G2854" s="1" t="s">
        <v>92</v>
      </c>
      <c r="H2854" s="1" t="s">
        <v>6725</v>
      </c>
      <c r="I2854" s="1" t="s">
        <v>1950</v>
      </c>
      <c r="J2854" s="1">
        <v>683</v>
      </c>
      <c r="K2854" s="1">
        <v>1488</v>
      </c>
      <c r="L2854" s="1">
        <v>52</v>
      </c>
      <c r="M2854" s="1">
        <v>0</v>
      </c>
      <c r="N2854" s="1">
        <v>5.0999999999999996</v>
      </c>
      <c r="O2854" s="1">
        <v>201</v>
      </c>
      <c r="P2854" s="1">
        <v>94</v>
      </c>
      <c r="Q2854" s="9">
        <v>38543473</v>
      </c>
      <c r="R2854" s="3">
        <v>40000000</v>
      </c>
    </row>
    <row r="2855" spans="1:18" x14ac:dyDescent="0.25">
      <c r="A2855" s="1" t="s">
        <v>727</v>
      </c>
      <c r="B2855" s="2">
        <v>32829</v>
      </c>
      <c r="C2855" s="1" t="s">
        <v>32</v>
      </c>
      <c r="D2855" s="1" t="s">
        <v>77</v>
      </c>
      <c r="E2855" s="1" t="s">
        <v>3</v>
      </c>
      <c r="F2855" s="1" t="s">
        <v>83</v>
      </c>
      <c r="G2855" s="1" t="s">
        <v>132</v>
      </c>
      <c r="H2855" s="1" t="s">
        <v>728</v>
      </c>
      <c r="I2855" s="1" t="s">
        <v>329</v>
      </c>
      <c r="J2855" s="1">
        <v>683</v>
      </c>
      <c r="K2855" s="1">
        <v>2371</v>
      </c>
      <c r="L2855" s="1">
        <v>46</v>
      </c>
      <c r="M2855" s="1">
        <v>0</v>
      </c>
      <c r="N2855" s="1">
        <v>6.6</v>
      </c>
      <c r="O2855" s="1">
        <v>117</v>
      </c>
      <c r="P2855" s="1">
        <v>133</v>
      </c>
      <c r="Q2855" s="9">
        <v>34667015</v>
      </c>
      <c r="R2855" s="3">
        <v>32000000</v>
      </c>
    </row>
    <row r="2856" spans="1:18" x14ac:dyDescent="0.25">
      <c r="A2856" s="1" t="s">
        <v>965</v>
      </c>
      <c r="B2856" s="2">
        <v>34169</v>
      </c>
      <c r="C2856" s="1" t="s">
        <v>32</v>
      </c>
      <c r="D2856" s="1" t="s">
        <v>77</v>
      </c>
      <c r="E2856" s="1" t="s">
        <v>3</v>
      </c>
      <c r="F2856" s="1" t="s">
        <v>4</v>
      </c>
      <c r="G2856" s="1" t="s">
        <v>92</v>
      </c>
      <c r="H2856" s="1" t="s">
        <v>966</v>
      </c>
      <c r="I2856" s="1" t="s">
        <v>967</v>
      </c>
      <c r="J2856" s="1">
        <v>683</v>
      </c>
      <c r="K2856" s="1">
        <v>1139</v>
      </c>
      <c r="L2856" s="1">
        <v>29</v>
      </c>
      <c r="M2856" s="1">
        <v>107</v>
      </c>
      <c r="N2856" s="1">
        <v>5.0999999999999996</v>
      </c>
      <c r="O2856" s="1">
        <v>19</v>
      </c>
      <c r="P2856" s="1">
        <v>87</v>
      </c>
      <c r="Q2856" s="9">
        <v>1200000</v>
      </c>
      <c r="R2856" s="3">
        <v>3000000</v>
      </c>
    </row>
    <row r="2857" spans="1:18" x14ac:dyDescent="0.25">
      <c r="A2857" s="1" t="s">
        <v>82</v>
      </c>
      <c r="B2857" s="2">
        <v>21087</v>
      </c>
      <c r="C2857" s="1" t="s">
        <v>32</v>
      </c>
      <c r="D2857" s="1" t="s">
        <v>40</v>
      </c>
      <c r="E2857" s="1" t="s">
        <v>3</v>
      </c>
      <c r="F2857" s="1" t="s">
        <v>83</v>
      </c>
      <c r="G2857" s="1" t="s">
        <v>84</v>
      </c>
      <c r="H2857" s="1" t="s">
        <v>85</v>
      </c>
      <c r="I2857" s="1" t="s">
        <v>86</v>
      </c>
      <c r="J2857" s="1">
        <v>682</v>
      </c>
      <c r="K2857" s="1">
        <v>1035</v>
      </c>
      <c r="L2857" s="1">
        <v>767</v>
      </c>
      <c r="M2857" s="1">
        <v>0</v>
      </c>
      <c r="N2857" s="1">
        <v>8.1999999999999993</v>
      </c>
      <c r="O2857" s="1">
        <v>122</v>
      </c>
      <c r="P2857" s="1">
        <v>161</v>
      </c>
      <c r="Q2857" s="9">
        <v>27200000</v>
      </c>
      <c r="R2857" s="3">
        <v>3000000</v>
      </c>
    </row>
    <row r="2858" spans="1:18" x14ac:dyDescent="0.25">
      <c r="A2858" s="1" t="s">
        <v>6539</v>
      </c>
      <c r="B2858" s="2">
        <v>41437</v>
      </c>
      <c r="C2858" s="1" t="s">
        <v>32</v>
      </c>
      <c r="D2858" s="1" t="s">
        <v>40</v>
      </c>
      <c r="E2858" s="1" t="s">
        <v>3</v>
      </c>
      <c r="F2858" s="1" t="s">
        <v>4</v>
      </c>
      <c r="G2858" s="1" t="s">
        <v>84</v>
      </c>
      <c r="H2858" s="1" t="s">
        <v>6540</v>
      </c>
      <c r="I2858" s="1" t="s">
        <v>2295</v>
      </c>
      <c r="J2858" s="1">
        <v>681</v>
      </c>
      <c r="K2858" s="1">
        <v>914</v>
      </c>
      <c r="L2858" s="1">
        <v>67</v>
      </c>
      <c r="M2858" s="1">
        <v>0</v>
      </c>
      <c r="N2858" s="1">
        <v>5.4</v>
      </c>
      <c r="O2858" s="1">
        <v>125</v>
      </c>
      <c r="P2858" s="1">
        <v>105</v>
      </c>
      <c r="Q2858" s="9">
        <v>71017784</v>
      </c>
      <c r="R2858" s="3">
        <v>105000000</v>
      </c>
    </row>
    <row r="2859" spans="1:18" x14ac:dyDescent="0.25">
      <c r="A2859" s="1" t="s">
        <v>5474</v>
      </c>
      <c r="B2859" s="2">
        <v>40225</v>
      </c>
      <c r="C2859" s="1" t="s">
        <v>32</v>
      </c>
      <c r="D2859" s="1" t="s">
        <v>40</v>
      </c>
      <c r="E2859" s="1" t="s">
        <v>3</v>
      </c>
      <c r="F2859" s="1" t="s">
        <v>4</v>
      </c>
      <c r="G2859" s="1" t="s">
        <v>84</v>
      </c>
      <c r="H2859" s="1" t="s">
        <v>5475</v>
      </c>
      <c r="I2859" s="1" t="s">
        <v>5476</v>
      </c>
      <c r="J2859" s="1">
        <v>681</v>
      </c>
      <c r="K2859" s="1">
        <v>2486</v>
      </c>
      <c r="L2859" s="1">
        <v>0</v>
      </c>
      <c r="M2859" s="1">
        <v>0</v>
      </c>
      <c r="N2859" s="1">
        <v>5.3</v>
      </c>
      <c r="O2859" s="1">
        <v>84</v>
      </c>
      <c r="P2859" s="1">
        <v>90</v>
      </c>
      <c r="Q2859" s="9">
        <v>25077977</v>
      </c>
      <c r="R2859" s="3">
        <v>20000000</v>
      </c>
    </row>
    <row r="2860" spans="1:18" x14ac:dyDescent="0.25">
      <c r="A2860" s="1" t="s">
        <v>3915</v>
      </c>
      <c r="B2860" s="2">
        <v>38651</v>
      </c>
      <c r="C2860" s="1" t="s">
        <v>32</v>
      </c>
      <c r="D2860" s="1" t="s">
        <v>61</v>
      </c>
      <c r="E2860" s="1" t="s">
        <v>3</v>
      </c>
      <c r="F2860" s="1" t="s">
        <v>4</v>
      </c>
      <c r="G2860" s="1" t="s">
        <v>132</v>
      </c>
      <c r="H2860" s="1" t="s">
        <v>3619</v>
      </c>
      <c r="I2860" s="1" t="s">
        <v>456</v>
      </c>
      <c r="J2860" s="1">
        <v>680</v>
      </c>
      <c r="K2860" s="1">
        <v>2523</v>
      </c>
      <c r="L2860" s="1">
        <v>2000</v>
      </c>
      <c r="M2860" s="1">
        <v>0</v>
      </c>
      <c r="N2860" s="1">
        <v>8</v>
      </c>
      <c r="O2860" s="1">
        <v>201</v>
      </c>
      <c r="P2860" s="1">
        <v>144</v>
      </c>
      <c r="Q2860" s="9">
        <v>61644321</v>
      </c>
      <c r="R2860" s="3">
        <v>88000000</v>
      </c>
    </row>
    <row r="2861" spans="1:18" x14ac:dyDescent="0.25">
      <c r="A2861" s="1" t="s">
        <v>3710</v>
      </c>
      <c r="B2861" s="2">
        <v>38058</v>
      </c>
      <c r="C2861" s="1" t="s">
        <v>32</v>
      </c>
      <c r="D2861" s="1" t="s">
        <v>9</v>
      </c>
      <c r="E2861" s="1" t="s">
        <v>3</v>
      </c>
      <c r="F2861" s="1" t="s">
        <v>83</v>
      </c>
      <c r="G2861" s="1" t="s">
        <v>92</v>
      </c>
      <c r="H2861" s="1" t="s">
        <v>3619</v>
      </c>
      <c r="I2861" s="1" t="s">
        <v>3711</v>
      </c>
      <c r="J2861" s="1">
        <v>680</v>
      </c>
      <c r="K2861" s="1">
        <v>763</v>
      </c>
      <c r="L2861" s="1">
        <v>84</v>
      </c>
      <c r="M2861" s="1">
        <v>869</v>
      </c>
      <c r="N2861" s="1">
        <v>6.8</v>
      </c>
      <c r="O2861" s="1">
        <v>124</v>
      </c>
      <c r="P2861" s="1">
        <v>86</v>
      </c>
      <c r="Q2861" s="9">
        <v>992238</v>
      </c>
      <c r="R2861" s="3">
        <v>1700000</v>
      </c>
    </row>
    <row r="2862" spans="1:18" x14ac:dyDescent="0.25">
      <c r="A2862" s="1" t="s">
        <v>3618</v>
      </c>
      <c r="B2862" s="2">
        <v>38222</v>
      </c>
      <c r="C2862" s="1" t="s">
        <v>1</v>
      </c>
      <c r="D2862" s="1" t="s">
        <v>2</v>
      </c>
      <c r="E2862" s="1" t="s">
        <v>3</v>
      </c>
      <c r="F2862" s="1" t="s">
        <v>83</v>
      </c>
      <c r="G2862" s="21"/>
      <c r="H2862" s="1" t="s">
        <v>3619</v>
      </c>
      <c r="I2862" s="1" t="s">
        <v>3620</v>
      </c>
      <c r="J2862" s="1">
        <v>680</v>
      </c>
      <c r="K2862" s="1">
        <v>1311</v>
      </c>
      <c r="L2862" s="1">
        <v>222</v>
      </c>
      <c r="M2862" s="1">
        <v>0</v>
      </c>
      <c r="N2862" s="1">
        <v>7.7</v>
      </c>
      <c r="O2862" s="1">
        <v>99</v>
      </c>
      <c r="P2862" s="1">
        <v>90</v>
      </c>
      <c r="Q2862" s="9">
        <v>6013</v>
      </c>
      <c r="R2862" s="3">
        <v>695393</v>
      </c>
    </row>
    <row r="2863" spans="1:18" x14ac:dyDescent="0.25">
      <c r="A2863" s="1" t="s">
        <v>5343</v>
      </c>
      <c r="B2863" s="2">
        <v>39899</v>
      </c>
      <c r="C2863" s="1" t="s">
        <v>32</v>
      </c>
      <c r="D2863" s="1" t="s">
        <v>9</v>
      </c>
      <c r="E2863" s="1" t="s">
        <v>3</v>
      </c>
      <c r="F2863" s="1" t="s">
        <v>4</v>
      </c>
      <c r="G2863" s="1" t="s">
        <v>84</v>
      </c>
      <c r="H2863" s="1" t="s">
        <v>5344</v>
      </c>
      <c r="I2863" s="1" t="s">
        <v>5345</v>
      </c>
      <c r="J2863" s="1">
        <v>679</v>
      </c>
      <c r="K2863" s="1">
        <v>1426</v>
      </c>
      <c r="L2863" s="1">
        <v>3</v>
      </c>
      <c r="M2863" s="1">
        <v>0</v>
      </c>
      <c r="N2863" s="1">
        <v>6.2</v>
      </c>
      <c r="O2863" s="1">
        <v>26</v>
      </c>
      <c r="P2863" s="1">
        <v>97</v>
      </c>
      <c r="Q2863" s="9">
        <v>883887</v>
      </c>
      <c r="R2863" s="3">
        <v>9000000</v>
      </c>
    </row>
    <row r="2864" spans="1:18" x14ac:dyDescent="0.25">
      <c r="A2864" s="1" t="s">
        <v>778</v>
      </c>
      <c r="B2864" s="2">
        <v>33210</v>
      </c>
      <c r="C2864" s="1" t="s">
        <v>32</v>
      </c>
      <c r="D2864" s="1" t="s">
        <v>77</v>
      </c>
      <c r="E2864" s="1" t="s">
        <v>3</v>
      </c>
      <c r="F2864" s="1" t="s">
        <v>4</v>
      </c>
      <c r="G2864" s="1" t="s">
        <v>84</v>
      </c>
      <c r="H2864" s="1" t="s">
        <v>779</v>
      </c>
      <c r="I2864" s="1" t="s">
        <v>780</v>
      </c>
      <c r="J2864" s="1">
        <v>678</v>
      </c>
      <c r="K2864" s="1">
        <v>2096</v>
      </c>
      <c r="L2864" s="1">
        <v>631</v>
      </c>
      <c r="M2864" s="1">
        <v>2000</v>
      </c>
      <c r="N2864" s="1">
        <v>6.1</v>
      </c>
      <c r="O2864" s="1">
        <v>72</v>
      </c>
      <c r="P2864" s="1">
        <v>105</v>
      </c>
      <c r="Q2864" s="9">
        <v>103738726</v>
      </c>
      <c r="R2864" s="3">
        <v>100000000</v>
      </c>
    </row>
    <row r="2865" spans="1:18" x14ac:dyDescent="0.25">
      <c r="A2865" s="1" t="s">
        <v>4391</v>
      </c>
      <c r="B2865" s="2">
        <v>38853</v>
      </c>
      <c r="C2865" s="1" t="s">
        <v>32</v>
      </c>
      <c r="D2865" s="1" t="s">
        <v>20</v>
      </c>
      <c r="E2865" s="1" t="s">
        <v>3</v>
      </c>
      <c r="F2865" s="1" t="s">
        <v>11</v>
      </c>
      <c r="G2865" s="1" t="s">
        <v>84</v>
      </c>
      <c r="H2865" s="1" t="s">
        <v>4392</v>
      </c>
      <c r="I2865" s="1" t="s">
        <v>3714</v>
      </c>
      <c r="J2865" s="1">
        <v>678</v>
      </c>
      <c r="K2865" s="1">
        <v>1729</v>
      </c>
      <c r="L2865" s="1">
        <v>100</v>
      </c>
      <c r="M2865" s="1">
        <v>0</v>
      </c>
      <c r="N2865" s="1">
        <v>5.7</v>
      </c>
      <c r="O2865" s="1">
        <v>163</v>
      </c>
      <c r="P2865" s="1">
        <v>92</v>
      </c>
      <c r="Q2865" s="9">
        <v>80197993</v>
      </c>
      <c r="R2865" s="3">
        <v>32000000</v>
      </c>
    </row>
    <row r="2866" spans="1:18" x14ac:dyDescent="0.25">
      <c r="A2866" s="1" t="s">
        <v>1679</v>
      </c>
      <c r="B2866" s="2">
        <v>35791</v>
      </c>
      <c r="C2866" s="1" t="s">
        <v>32</v>
      </c>
      <c r="D2866" s="1" t="s">
        <v>20</v>
      </c>
      <c r="E2866" s="1" t="s">
        <v>160</v>
      </c>
      <c r="F2866" s="1" t="s">
        <v>161</v>
      </c>
      <c r="G2866" s="21"/>
      <c r="H2866" s="1" t="s">
        <v>1680</v>
      </c>
      <c r="I2866" s="1" t="s">
        <v>1681</v>
      </c>
      <c r="J2866" s="1">
        <v>678</v>
      </c>
      <c r="K2866" s="1">
        <v>1256</v>
      </c>
      <c r="L2866" s="1">
        <v>324</v>
      </c>
      <c r="M2866" s="1">
        <v>33</v>
      </c>
      <c r="N2866" s="1">
        <v>6.6</v>
      </c>
      <c r="O2866" s="1">
        <v>34</v>
      </c>
      <c r="P2866" s="1">
        <v>101</v>
      </c>
      <c r="Q2866" s="9">
        <v>231417</v>
      </c>
      <c r="R2866" s="3">
        <v>60000000</v>
      </c>
    </row>
    <row r="2867" spans="1:18" x14ac:dyDescent="0.25">
      <c r="A2867" s="1" t="s">
        <v>6044</v>
      </c>
      <c r="B2867" s="2">
        <v>41064</v>
      </c>
      <c r="C2867" s="1" t="s">
        <v>32</v>
      </c>
      <c r="D2867" s="1" t="s">
        <v>9</v>
      </c>
      <c r="E2867" s="1" t="s">
        <v>160</v>
      </c>
      <c r="F2867" s="1" t="s">
        <v>161</v>
      </c>
      <c r="G2867" s="1" t="s">
        <v>132</v>
      </c>
      <c r="H2867" s="1" t="s">
        <v>1680</v>
      </c>
      <c r="I2867" s="1" t="s">
        <v>4643</v>
      </c>
      <c r="J2867" s="1">
        <v>678</v>
      </c>
      <c r="K2867" s="1">
        <v>1557</v>
      </c>
      <c r="L2867" s="1">
        <v>0</v>
      </c>
      <c r="M2867" s="1">
        <v>33000</v>
      </c>
      <c r="N2867" s="1">
        <v>7.9</v>
      </c>
      <c r="O2867" s="1">
        <v>447</v>
      </c>
      <c r="P2867" s="1">
        <v>127</v>
      </c>
      <c r="Q2867" s="9">
        <v>225377</v>
      </c>
      <c r="R2867" s="3">
        <v>8900000</v>
      </c>
    </row>
    <row r="2868" spans="1:18" x14ac:dyDescent="0.25">
      <c r="A2868" s="1" t="s">
        <v>4241</v>
      </c>
      <c r="B2868" s="2">
        <v>38784</v>
      </c>
      <c r="C2868" s="1" t="s">
        <v>32</v>
      </c>
      <c r="D2868" s="1" t="s">
        <v>33</v>
      </c>
      <c r="E2868" s="1" t="s">
        <v>3</v>
      </c>
      <c r="F2868" s="1" t="s">
        <v>11</v>
      </c>
      <c r="G2868" s="1" t="s">
        <v>84</v>
      </c>
      <c r="H2868" s="1" t="s">
        <v>4242</v>
      </c>
      <c r="I2868" s="1" t="s">
        <v>1160</v>
      </c>
      <c r="J2868" s="1">
        <v>677</v>
      </c>
      <c r="K2868" s="1">
        <v>2055</v>
      </c>
      <c r="L2868" s="1">
        <v>176</v>
      </c>
      <c r="M2868" s="1">
        <v>605</v>
      </c>
      <c r="N2868" s="1">
        <v>5.6</v>
      </c>
      <c r="O2868" s="1">
        <v>98</v>
      </c>
      <c r="P2868" s="1">
        <v>90</v>
      </c>
      <c r="Q2868" s="9">
        <v>72601713</v>
      </c>
      <c r="R2868" s="3">
        <v>51000000</v>
      </c>
    </row>
    <row r="2869" spans="1:18" x14ac:dyDescent="0.25">
      <c r="A2869" s="1" t="s">
        <v>677</v>
      </c>
      <c r="B2869" s="2">
        <v>32228</v>
      </c>
      <c r="C2869" s="1" t="s">
        <v>32</v>
      </c>
      <c r="D2869" s="1" t="s">
        <v>77</v>
      </c>
      <c r="E2869" s="1" t="s">
        <v>3</v>
      </c>
      <c r="F2869" s="1" t="s">
        <v>4</v>
      </c>
      <c r="G2869" s="1" t="s">
        <v>92</v>
      </c>
      <c r="H2869" s="1" t="s">
        <v>678</v>
      </c>
      <c r="I2869" s="1" t="s">
        <v>679</v>
      </c>
      <c r="J2869" s="1">
        <v>674</v>
      </c>
      <c r="K2869" s="1">
        <v>1395</v>
      </c>
      <c r="L2869" s="1">
        <v>152</v>
      </c>
      <c r="M2869" s="1">
        <v>812</v>
      </c>
      <c r="N2869" s="1">
        <v>6.5</v>
      </c>
      <c r="O2869" s="1">
        <v>81</v>
      </c>
      <c r="P2869" s="1">
        <v>97</v>
      </c>
      <c r="Q2869" s="9">
        <v>7282851</v>
      </c>
      <c r="R2869" s="3">
        <v>3000000</v>
      </c>
    </row>
    <row r="2870" spans="1:18" x14ac:dyDescent="0.25">
      <c r="A2870" s="1" t="s">
        <v>5312</v>
      </c>
      <c r="B2870" s="2">
        <v>39871</v>
      </c>
      <c r="C2870" s="1" t="s">
        <v>32</v>
      </c>
      <c r="D2870" s="1" t="s">
        <v>9</v>
      </c>
      <c r="E2870" s="1" t="s">
        <v>3</v>
      </c>
      <c r="F2870" s="1" t="s">
        <v>4</v>
      </c>
      <c r="G2870" s="1" t="s">
        <v>132</v>
      </c>
      <c r="H2870" s="1" t="s">
        <v>1631</v>
      </c>
      <c r="I2870" s="1" t="s">
        <v>3071</v>
      </c>
      <c r="J2870" s="1">
        <v>673</v>
      </c>
      <c r="K2870" s="1">
        <v>1775</v>
      </c>
      <c r="L2870" s="1">
        <v>415</v>
      </c>
      <c r="M2870" s="1">
        <v>15000</v>
      </c>
      <c r="N2870" s="1">
        <v>7.4</v>
      </c>
      <c r="O2870" s="1">
        <v>148</v>
      </c>
      <c r="P2870" s="1">
        <v>109</v>
      </c>
      <c r="Q2870" s="9">
        <v>49185998</v>
      </c>
      <c r="R2870" s="3">
        <v>30000000</v>
      </c>
    </row>
    <row r="2871" spans="1:18" x14ac:dyDescent="0.25">
      <c r="A2871" s="1" t="s">
        <v>1630</v>
      </c>
      <c r="B2871" s="2">
        <v>35731</v>
      </c>
      <c r="C2871" s="1" t="s">
        <v>32</v>
      </c>
      <c r="D2871" s="1" t="s">
        <v>77</v>
      </c>
      <c r="E2871" s="1" t="s">
        <v>3</v>
      </c>
      <c r="F2871" s="1" t="s">
        <v>4</v>
      </c>
      <c r="G2871" s="1" t="s">
        <v>132</v>
      </c>
      <c r="H2871" s="1" t="s">
        <v>1631</v>
      </c>
      <c r="I2871" s="1" t="s">
        <v>1112</v>
      </c>
      <c r="J2871" s="1">
        <v>673</v>
      </c>
      <c r="K2871" s="1">
        <v>2027</v>
      </c>
      <c r="L2871" s="1">
        <v>101</v>
      </c>
      <c r="M2871" s="1">
        <v>894</v>
      </c>
      <c r="N2871" s="1">
        <v>3.7</v>
      </c>
      <c r="O2871" s="1">
        <v>79</v>
      </c>
      <c r="P2871" s="1">
        <v>121</v>
      </c>
      <c r="Q2871" s="9">
        <v>48068396</v>
      </c>
      <c r="R2871" s="3">
        <v>160000000</v>
      </c>
    </row>
    <row r="2872" spans="1:18" x14ac:dyDescent="0.25">
      <c r="A2872" s="1" t="s">
        <v>3107</v>
      </c>
      <c r="B2872" s="2">
        <v>37394</v>
      </c>
      <c r="C2872" s="1" t="s">
        <v>32</v>
      </c>
      <c r="D2872" s="1" t="s">
        <v>2</v>
      </c>
      <c r="E2872" s="1" t="s">
        <v>3</v>
      </c>
      <c r="F2872" s="1" t="s">
        <v>4</v>
      </c>
      <c r="G2872" s="1" t="s">
        <v>92</v>
      </c>
      <c r="H2872" s="1" t="s">
        <v>1631</v>
      </c>
      <c r="I2872" s="1" t="s">
        <v>3108</v>
      </c>
      <c r="J2872" s="1">
        <v>673</v>
      </c>
      <c r="K2872" s="1">
        <v>1442</v>
      </c>
      <c r="L2872" s="1">
        <v>248</v>
      </c>
      <c r="M2872" s="1">
        <v>1000</v>
      </c>
      <c r="N2872" s="1">
        <v>7.2</v>
      </c>
      <c r="O2872" s="1">
        <v>127</v>
      </c>
      <c r="P2872" s="1">
        <v>105</v>
      </c>
      <c r="Q2872" s="9">
        <v>10460089</v>
      </c>
      <c r="R2872" s="3">
        <v>7500000</v>
      </c>
    </row>
    <row r="2873" spans="1:18" x14ac:dyDescent="0.25">
      <c r="A2873" s="1" t="s">
        <v>3001</v>
      </c>
      <c r="B2873" s="2">
        <v>37502</v>
      </c>
      <c r="C2873" s="1" t="s">
        <v>32</v>
      </c>
      <c r="D2873" s="1" t="s">
        <v>77</v>
      </c>
      <c r="E2873" s="1" t="s">
        <v>3</v>
      </c>
      <c r="F2873" s="1" t="s">
        <v>4</v>
      </c>
      <c r="G2873" s="1" t="s">
        <v>92</v>
      </c>
      <c r="H2873" s="1" t="s">
        <v>3002</v>
      </c>
      <c r="I2873" s="1" t="s">
        <v>1030</v>
      </c>
      <c r="J2873" s="1">
        <v>672</v>
      </c>
      <c r="K2873" s="1">
        <v>1460</v>
      </c>
      <c r="L2873" s="1">
        <v>99</v>
      </c>
      <c r="M2873" s="1">
        <v>941</v>
      </c>
      <c r="N2873" s="1">
        <v>5.5</v>
      </c>
      <c r="O2873" s="1">
        <v>135</v>
      </c>
      <c r="P2873" s="1">
        <v>108</v>
      </c>
      <c r="Q2873" s="9">
        <v>40048332</v>
      </c>
      <c r="R2873" s="3">
        <v>85000000</v>
      </c>
    </row>
    <row r="2874" spans="1:18" x14ac:dyDescent="0.25">
      <c r="A2874" s="1" t="s">
        <v>2354</v>
      </c>
      <c r="B2874" s="2">
        <v>36601</v>
      </c>
      <c r="C2874" s="1" t="s">
        <v>32</v>
      </c>
      <c r="D2874" s="1" t="s">
        <v>9</v>
      </c>
      <c r="E2874" s="1" t="s">
        <v>3</v>
      </c>
      <c r="F2874" s="1" t="s">
        <v>4</v>
      </c>
      <c r="G2874" s="1" t="s">
        <v>132</v>
      </c>
      <c r="H2874" s="1" t="s">
        <v>983</v>
      </c>
      <c r="I2874" s="1" t="s">
        <v>849</v>
      </c>
      <c r="J2874" s="1">
        <v>670</v>
      </c>
      <c r="K2874" s="1">
        <v>1801</v>
      </c>
      <c r="L2874" s="1">
        <v>835</v>
      </c>
      <c r="M2874" s="1">
        <v>0</v>
      </c>
      <c r="N2874" s="1">
        <v>7.3</v>
      </c>
      <c r="O2874" s="1">
        <v>137</v>
      </c>
      <c r="P2874" s="1">
        <v>136</v>
      </c>
      <c r="Q2874" s="9">
        <v>51768623</v>
      </c>
      <c r="R2874" s="3">
        <v>43000000</v>
      </c>
    </row>
    <row r="2875" spans="1:18" x14ac:dyDescent="0.25">
      <c r="A2875" s="1" t="s">
        <v>982</v>
      </c>
      <c r="B2875" s="2">
        <v>34199</v>
      </c>
      <c r="C2875" s="1" t="s">
        <v>32</v>
      </c>
      <c r="D2875" s="1" t="s">
        <v>77</v>
      </c>
      <c r="E2875" s="1" t="s">
        <v>3</v>
      </c>
      <c r="F2875" s="1" t="s">
        <v>4</v>
      </c>
      <c r="G2875" s="1" t="s">
        <v>132</v>
      </c>
      <c r="H2875" s="1" t="s">
        <v>983</v>
      </c>
      <c r="I2875" s="1" t="s">
        <v>606</v>
      </c>
      <c r="J2875" s="1">
        <v>670</v>
      </c>
      <c r="K2875" s="1">
        <v>2407</v>
      </c>
      <c r="L2875" s="1">
        <v>323</v>
      </c>
      <c r="M2875" s="1">
        <v>0</v>
      </c>
      <c r="N2875" s="1">
        <v>6.2</v>
      </c>
      <c r="O2875" s="1">
        <v>80</v>
      </c>
      <c r="P2875" s="1">
        <v>130</v>
      </c>
      <c r="Q2875" s="9">
        <v>50016394</v>
      </c>
      <c r="R2875" s="3">
        <v>70000000</v>
      </c>
    </row>
    <row r="2876" spans="1:18" x14ac:dyDescent="0.25">
      <c r="A2876" s="1" t="s">
        <v>2117</v>
      </c>
      <c r="B2876" s="2">
        <v>36394</v>
      </c>
      <c r="C2876" s="1" t="s">
        <v>32</v>
      </c>
      <c r="D2876" s="1" t="s">
        <v>20</v>
      </c>
      <c r="E2876" s="1" t="s">
        <v>3</v>
      </c>
      <c r="F2876" s="1" t="s">
        <v>4</v>
      </c>
      <c r="G2876" s="1" t="s">
        <v>132</v>
      </c>
      <c r="H2876" s="1" t="s">
        <v>2118</v>
      </c>
      <c r="I2876" s="1" t="s">
        <v>2119</v>
      </c>
      <c r="J2876" s="1">
        <v>670</v>
      </c>
      <c r="K2876" s="1">
        <v>1562</v>
      </c>
      <c r="L2876" s="1">
        <v>18</v>
      </c>
      <c r="M2876" s="1">
        <v>284</v>
      </c>
      <c r="N2876" s="1">
        <v>5.8</v>
      </c>
      <c r="O2876" s="1">
        <v>16</v>
      </c>
      <c r="P2876" s="1">
        <v>102</v>
      </c>
      <c r="Q2876" s="9">
        <v>15593</v>
      </c>
      <c r="R2876" s="3">
        <v>21000000</v>
      </c>
    </row>
    <row r="2877" spans="1:18" x14ac:dyDescent="0.25">
      <c r="A2877" s="1" t="s">
        <v>3827</v>
      </c>
      <c r="B2877" s="2">
        <v>38254</v>
      </c>
      <c r="C2877" s="1" t="s">
        <v>32</v>
      </c>
      <c r="D2877" s="1" t="s">
        <v>77</v>
      </c>
      <c r="E2877" s="1" t="s">
        <v>3</v>
      </c>
      <c r="F2877" s="1" t="s">
        <v>4</v>
      </c>
      <c r="G2877" s="1" t="s">
        <v>92</v>
      </c>
      <c r="H2877" s="1" t="s">
        <v>3536</v>
      </c>
      <c r="I2877" s="1" t="s">
        <v>3828</v>
      </c>
      <c r="J2877" s="1">
        <v>669</v>
      </c>
      <c r="K2877" s="1">
        <v>2114</v>
      </c>
      <c r="L2877" s="1">
        <v>36</v>
      </c>
      <c r="M2877" s="1">
        <v>4000</v>
      </c>
      <c r="N2877" s="1">
        <v>6.5</v>
      </c>
      <c r="O2877" s="1">
        <v>192</v>
      </c>
      <c r="P2877" s="1">
        <v>140</v>
      </c>
      <c r="Q2877" s="9">
        <v>33682273</v>
      </c>
      <c r="R2877" s="3">
        <v>33000000</v>
      </c>
    </row>
    <row r="2878" spans="1:18" x14ac:dyDescent="0.25">
      <c r="A2878" s="1" t="s">
        <v>3535</v>
      </c>
      <c r="B2878" s="2">
        <v>37738</v>
      </c>
      <c r="C2878" s="1" t="s">
        <v>32</v>
      </c>
      <c r="D2878" s="1" t="s">
        <v>9</v>
      </c>
      <c r="E2878" s="1" t="s">
        <v>3</v>
      </c>
      <c r="F2878" s="1" t="s">
        <v>338</v>
      </c>
      <c r="G2878" s="1" t="s">
        <v>132</v>
      </c>
      <c r="H2878" s="1" t="s">
        <v>3536</v>
      </c>
      <c r="I2878" s="1" t="s">
        <v>3537</v>
      </c>
      <c r="J2878" s="1">
        <v>669</v>
      </c>
      <c r="K2878" s="1">
        <v>1267</v>
      </c>
      <c r="L2878" s="1">
        <v>17</v>
      </c>
      <c r="M2878" s="1">
        <v>0</v>
      </c>
      <c r="N2878" s="1">
        <v>6.2</v>
      </c>
      <c r="O2878" s="1">
        <v>129</v>
      </c>
      <c r="P2878" s="1">
        <v>100</v>
      </c>
      <c r="Q2878" s="9">
        <v>6852144</v>
      </c>
      <c r="R2878" s="3">
        <v>22000000</v>
      </c>
    </row>
    <row r="2879" spans="1:18" x14ac:dyDescent="0.25">
      <c r="A2879" s="1" t="s">
        <v>5015</v>
      </c>
      <c r="B2879" s="2">
        <v>39570</v>
      </c>
      <c r="C2879" s="1" t="s">
        <v>32</v>
      </c>
      <c r="D2879" s="1" t="s">
        <v>9</v>
      </c>
      <c r="E2879" s="1" t="s">
        <v>3</v>
      </c>
      <c r="F2879" s="1" t="s">
        <v>83</v>
      </c>
      <c r="G2879" s="1" t="s">
        <v>92</v>
      </c>
      <c r="H2879" s="1" t="s">
        <v>5016</v>
      </c>
      <c r="I2879" s="1" t="s">
        <v>1467</v>
      </c>
      <c r="J2879" s="1">
        <v>668</v>
      </c>
      <c r="K2879" s="1">
        <v>820</v>
      </c>
      <c r="L2879" s="1">
        <v>0</v>
      </c>
      <c r="M2879" s="1">
        <v>13000</v>
      </c>
      <c r="N2879" s="1">
        <v>8</v>
      </c>
      <c r="O2879" s="1">
        <v>418</v>
      </c>
      <c r="P2879" s="1">
        <v>120</v>
      </c>
      <c r="Q2879" s="9">
        <v>141319195</v>
      </c>
      <c r="R2879" s="3">
        <v>15000000</v>
      </c>
    </row>
    <row r="2880" spans="1:18" x14ac:dyDescent="0.25">
      <c r="A2880" s="1" t="s">
        <v>466</v>
      </c>
      <c r="B2880" s="2">
        <v>30972</v>
      </c>
      <c r="C2880" s="1" t="s">
        <v>32</v>
      </c>
      <c r="D2880" s="1" t="s">
        <v>77</v>
      </c>
      <c r="E2880" s="1" t="s">
        <v>3</v>
      </c>
      <c r="F2880" s="1" t="s">
        <v>4</v>
      </c>
      <c r="G2880" s="1" t="s">
        <v>84</v>
      </c>
      <c r="H2880" s="1" t="s">
        <v>467</v>
      </c>
      <c r="I2880" s="1" t="s">
        <v>237</v>
      </c>
      <c r="J2880" s="1">
        <v>668</v>
      </c>
      <c r="K2880" s="1">
        <v>2004</v>
      </c>
      <c r="L2880" s="1">
        <v>80</v>
      </c>
      <c r="M2880" s="1">
        <v>0</v>
      </c>
      <c r="N2880" s="1">
        <v>7.2</v>
      </c>
      <c r="O2880" s="1">
        <v>81</v>
      </c>
      <c r="P2880" s="1">
        <v>126</v>
      </c>
      <c r="Q2880" s="9">
        <v>90800000</v>
      </c>
      <c r="R2880" s="3">
        <v>8000000</v>
      </c>
    </row>
    <row r="2881" spans="1:18" x14ac:dyDescent="0.25">
      <c r="A2881" s="1" t="s">
        <v>1147</v>
      </c>
      <c r="B2881" s="2">
        <v>34421</v>
      </c>
      <c r="C2881" s="1" t="s">
        <v>32</v>
      </c>
      <c r="D2881" s="1" t="s">
        <v>20</v>
      </c>
      <c r="E2881" s="1" t="s">
        <v>3</v>
      </c>
      <c r="F2881" s="1" t="s">
        <v>4</v>
      </c>
      <c r="G2881" s="1" t="s">
        <v>92</v>
      </c>
      <c r="H2881" s="1" t="s">
        <v>1148</v>
      </c>
      <c r="I2881" s="1" t="s">
        <v>1149</v>
      </c>
      <c r="J2881" s="1">
        <v>665</v>
      </c>
      <c r="K2881" s="1">
        <v>2272</v>
      </c>
      <c r="L2881" s="1">
        <v>11</v>
      </c>
      <c r="M2881" s="1">
        <v>119</v>
      </c>
      <c r="N2881" s="1">
        <v>6.4</v>
      </c>
      <c r="O2881" s="1">
        <v>5</v>
      </c>
      <c r="P2881" s="1">
        <v>99</v>
      </c>
      <c r="Q2881" s="9">
        <v>125169</v>
      </c>
      <c r="R2881" s="3">
        <v>10500000</v>
      </c>
    </row>
    <row r="2882" spans="1:18" x14ac:dyDescent="0.25">
      <c r="A2882" s="1" t="s">
        <v>1150</v>
      </c>
      <c r="B2882" s="2">
        <v>34418</v>
      </c>
      <c r="C2882" s="1" t="s">
        <v>32</v>
      </c>
      <c r="D2882" s="1" t="s">
        <v>77</v>
      </c>
      <c r="E2882" s="1" t="s">
        <v>3</v>
      </c>
      <c r="F2882" s="1" t="s">
        <v>338</v>
      </c>
      <c r="G2882" s="1" t="s">
        <v>92</v>
      </c>
      <c r="H2882" s="1" t="s">
        <v>1151</v>
      </c>
      <c r="I2882" s="1" t="s">
        <v>1152</v>
      </c>
      <c r="J2882" s="1">
        <v>664</v>
      </c>
      <c r="K2882" s="1">
        <v>2010</v>
      </c>
      <c r="L2882" s="1">
        <v>0</v>
      </c>
      <c r="M2882" s="1">
        <v>0</v>
      </c>
      <c r="N2882" s="1">
        <v>5.8</v>
      </c>
      <c r="O2882" s="1">
        <v>62</v>
      </c>
      <c r="P2882" s="1">
        <v>99</v>
      </c>
      <c r="Q2882" s="9">
        <v>44450000</v>
      </c>
      <c r="R2882" s="3">
        <v>27000000</v>
      </c>
    </row>
    <row r="2883" spans="1:18" x14ac:dyDescent="0.25">
      <c r="A2883" s="1" t="s">
        <v>5092</v>
      </c>
      <c r="B2883" s="2">
        <v>39564</v>
      </c>
      <c r="C2883" s="1" t="s">
        <v>32</v>
      </c>
      <c r="D2883" s="1" t="s">
        <v>9</v>
      </c>
      <c r="E2883" s="1" t="s">
        <v>3</v>
      </c>
      <c r="F2883" s="1" t="s">
        <v>4</v>
      </c>
      <c r="G2883" s="1" t="s">
        <v>132</v>
      </c>
      <c r="H2883" s="1" t="s">
        <v>5093</v>
      </c>
      <c r="I2883" s="1" t="s">
        <v>2402</v>
      </c>
      <c r="J2883" s="1">
        <v>664</v>
      </c>
      <c r="K2883" s="1">
        <v>3376</v>
      </c>
      <c r="L2883" s="1">
        <v>107</v>
      </c>
      <c r="M2883" s="1">
        <v>0</v>
      </c>
      <c r="N2883" s="1">
        <v>7.3</v>
      </c>
      <c r="O2883" s="1">
        <v>109</v>
      </c>
      <c r="P2883" s="1">
        <v>110</v>
      </c>
      <c r="Q2883" s="9">
        <v>37766350</v>
      </c>
      <c r="R2883" s="3">
        <v>11000000</v>
      </c>
    </row>
    <row r="2884" spans="1:18" x14ac:dyDescent="0.25">
      <c r="A2884" s="1" t="s">
        <v>6045</v>
      </c>
      <c r="B2884" s="2">
        <v>41053</v>
      </c>
      <c r="C2884" s="1" t="s">
        <v>32</v>
      </c>
      <c r="D2884" s="1" t="s">
        <v>9</v>
      </c>
      <c r="E2884" s="1" t="s">
        <v>3</v>
      </c>
      <c r="F2884" s="1" t="s">
        <v>4</v>
      </c>
      <c r="G2884" s="1" t="s">
        <v>92</v>
      </c>
      <c r="H2884" s="1" t="s">
        <v>5093</v>
      </c>
      <c r="I2884" s="1" t="s">
        <v>6046</v>
      </c>
      <c r="J2884" s="1">
        <v>664</v>
      </c>
      <c r="K2884" s="1">
        <v>2440</v>
      </c>
      <c r="L2884" s="1">
        <v>27</v>
      </c>
      <c r="M2884" s="1">
        <v>0</v>
      </c>
      <c r="N2884" s="1">
        <v>6.6</v>
      </c>
      <c r="O2884" s="1">
        <v>288</v>
      </c>
      <c r="P2884" s="1">
        <v>107</v>
      </c>
      <c r="Q2884" s="9">
        <v>7918283</v>
      </c>
      <c r="R2884" s="3">
        <v>12000000</v>
      </c>
    </row>
    <row r="2885" spans="1:18" x14ac:dyDescent="0.25">
      <c r="A2885" s="1" t="s">
        <v>1598</v>
      </c>
      <c r="B2885" s="2">
        <v>35450</v>
      </c>
      <c r="C2885" s="1" t="s">
        <v>32</v>
      </c>
      <c r="D2885" s="1" t="s">
        <v>77</v>
      </c>
      <c r="E2885" s="1" t="s">
        <v>3</v>
      </c>
      <c r="F2885" s="1" t="s">
        <v>4</v>
      </c>
      <c r="G2885" s="1" t="s">
        <v>132</v>
      </c>
      <c r="H2885" s="1" t="s">
        <v>1599</v>
      </c>
      <c r="I2885" s="1" t="s">
        <v>1600</v>
      </c>
      <c r="J2885" s="1">
        <v>663</v>
      </c>
      <c r="K2885" s="1">
        <v>2266</v>
      </c>
      <c r="L2885" s="1">
        <v>40</v>
      </c>
      <c r="M2885" s="1">
        <v>1000</v>
      </c>
      <c r="N2885" s="1">
        <v>3.7</v>
      </c>
      <c r="O2885" s="1">
        <v>59</v>
      </c>
      <c r="P2885" s="1">
        <v>95</v>
      </c>
      <c r="Q2885" s="9">
        <v>35927406</v>
      </c>
      <c r="R2885" s="3">
        <v>30000000</v>
      </c>
    </row>
    <row r="2886" spans="1:18" x14ac:dyDescent="0.25">
      <c r="A2886" s="1" t="s">
        <v>4819</v>
      </c>
      <c r="B2886" s="2">
        <v>39338</v>
      </c>
      <c r="C2886" s="1" t="s">
        <v>32</v>
      </c>
      <c r="D2886" s="1" t="s">
        <v>77</v>
      </c>
      <c r="E2886" s="1" t="s">
        <v>3</v>
      </c>
      <c r="F2886" s="1" t="s">
        <v>4</v>
      </c>
      <c r="G2886" s="1" t="s">
        <v>132</v>
      </c>
      <c r="H2886" s="1" t="s">
        <v>4818</v>
      </c>
      <c r="I2886" s="1" t="s">
        <v>1168</v>
      </c>
      <c r="J2886" s="1">
        <v>662</v>
      </c>
      <c r="K2886" s="1">
        <v>2333</v>
      </c>
      <c r="L2886" s="1">
        <v>0</v>
      </c>
      <c r="M2886" s="1">
        <v>8000</v>
      </c>
      <c r="N2886" s="1">
        <v>7.1</v>
      </c>
      <c r="O2886" s="1">
        <v>396</v>
      </c>
      <c r="P2886" s="1">
        <v>144</v>
      </c>
      <c r="Q2886" s="9">
        <v>318759914</v>
      </c>
      <c r="R2886" s="3">
        <v>150000000</v>
      </c>
    </row>
    <row r="2887" spans="1:18" x14ac:dyDescent="0.25">
      <c r="A2887" s="1" t="s">
        <v>4817</v>
      </c>
      <c r="B2887" s="2">
        <v>39138</v>
      </c>
      <c r="C2887" s="1" t="s">
        <v>32</v>
      </c>
      <c r="D2887" s="1" t="s">
        <v>2</v>
      </c>
      <c r="E2887" s="1" t="s">
        <v>3</v>
      </c>
      <c r="F2887" s="1" t="s">
        <v>11</v>
      </c>
      <c r="G2887" s="1" t="s">
        <v>92</v>
      </c>
      <c r="H2887" s="1" t="s">
        <v>4818</v>
      </c>
      <c r="I2887" s="1" t="s">
        <v>3779</v>
      </c>
      <c r="J2887" s="1">
        <v>662</v>
      </c>
      <c r="K2887" s="1">
        <v>1952</v>
      </c>
      <c r="L2887" s="1">
        <v>7</v>
      </c>
      <c r="M2887" s="1">
        <v>0</v>
      </c>
      <c r="N2887" s="1">
        <v>7.5</v>
      </c>
      <c r="O2887" s="1">
        <v>69</v>
      </c>
      <c r="P2887" s="1">
        <v>120</v>
      </c>
      <c r="Q2887" s="9">
        <v>214202</v>
      </c>
      <c r="R2887" s="3">
        <v>12000000</v>
      </c>
    </row>
    <row r="2888" spans="1:18" x14ac:dyDescent="0.25">
      <c r="A2888" s="1" t="s">
        <v>3984</v>
      </c>
      <c r="B2888" s="2">
        <v>38509</v>
      </c>
      <c r="C2888" s="1" t="s">
        <v>32</v>
      </c>
      <c r="D2888" s="1" t="s">
        <v>40</v>
      </c>
      <c r="E2888" s="1" t="s">
        <v>3</v>
      </c>
      <c r="F2888" s="1" t="s">
        <v>4</v>
      </c>
      <c r="G2888" s="1" t="s">
        <v>28</v>
      </c>
      <c r="H2888" s="1" t="s">
        <v>3985</v>
      </c>
      <c r="I2888" s="1" t="s">
        <v>3614</v>
      </c>
      <c r="J2888" s="1">
        <v>660</v>
      </c>
      <c r="K2888" s="1">
        <v>2177</v>
      </c>
      <c r="L2888" s="1">
        <v>23</v>
      </c>
      <c r="M2888" s="1">
        <v>1000</v>
      </c>
      <c r="N2888" s="1">
        <v>4.7</v>
      </c>
      <c r="O2888" s="1">
        <v>117</v>
      </c>
      <c r="P2888" s="1">
        <v>101</v>
      </c>
      <c r="Q2888" s="9">
        <v>66002004</v>
      </c>
      <c r="R2888" s="3">
        <v>50000000</v>
      </c>
    </row>
    <row r="2889" spans="1:18" x14ac:dyDescent="0.25">
      <c r="A2889" s="1" t="s">
        <v>1635</v>
      </c>
      <c r="B2889" s="2">
        <v>35433</v>
      </c>
      <c r="C2889" s="1" t="s">
        <v>32</v>
      </c>
      <c r="D2889" s="1" t="s">
        <v>77</v>
      </c>
      <c r="E2889" s="1" t="s">
        <v>3</v>
      </c>
      <c r="F2889" s="1" t="s">
        <v>4</v>
      </c>
      <c r="G2889" s="1" t="s">
        <v>92</v>
      </c>
      <c r="H2889" s="1" t="s">
        <v>1636</v>
      </c>
      <c r="I2889" s="1" t="s">
        <v>817</v>
      </c>
      <c r="J2889" s="1">
        <v>660</v>
      </c>
      <c r="K2889" s="1">
        <v>2031</v>
      </c>
      <c r="L2889" s="1">
        <v>719</v>
      </c>
      <c r="M2889" s="1">
        <v>0</v>
      </c>
      <c r="N2889" s="1">
        <v>7.2</v>
      </c>
      <c r="O2889" s="1">
        <v>192</v>
      </c>
      <c r="P2889" s="1">
        <v>129</v>
      </c>
      <c r="Q2889" s="9">
        <v>54700065</v>
      </c>
      <c r="R2889" s="3">
        <v>105000000</v>
      </c>
    </row>
    <row r="2890" spans="1:18" x14ac:dyDescent="0.25">
      <c r="A2890" s="1" t="s">
        <v>5596</v>
      </c>
      <c r="B2890" s="2">
        <v>40490</v>
      </c>
      <c r="C2890" s="1" t="s">
        <v>32</v>
      </c>
      <c r="D2890" s="1" t="s">
        <v>9</v>
      </c>
      <c r="E2890" s="1" t="s">
        <v>3</v>
      </c>
      <c r="F2890" s="1" t="s">
        <v>83</v>
      </c>
      <c r="G2890" s="1" t="s">
        <v>92</v>
      </c>
      <c r="H2890" s="1" t="s">
        <v>3985</v>
      </c>
      <c r="I2890" s="1" t="s">
        <v>5597</v>
      </c>
      <c r="J2890" s="1">
        <v>660</v>
      </c>
      <c r="K2890" s="1">
        <v>1118</v>
      </c>
      <c r="L2890" s="1">
        <v>380</v>
      </c>
      <c r="M2890" s="1">
        <v>19000</v>
      </c>
      <c r="N2890" s="1">
        <v>6.4</v>
      </c>
      <c r="O2890" s="1">
        <v>344</v>
      </c>
      <c r="P2890" s="1">
        <v>94</v>
      </c>
      <c r="Q2890" s="9">
        <v>237301</v>
      </c>
      <c r="R2890" s="3">
        <v>500000</v>
      </c>
    </row>
    <row r="2891" spans="1:18" x14ac:dyDescent="0.25">
      <c r="A2891" s="1" t="s">
        <v>771</v>
      </c>
      <c r="B2891" s="2">
        <v>33089</v>
      </c>
      <c r="C2891" s="1" t="s">
        <v>32</v>
      </c>
      <c r="D2891" s="1" t="s">
        <v>315</v>
      </c>
      <c r="E2891" s="1" t="s">
        <v>3</v>
      </c>
      <c r="F2891" s="1" t="s">
        <v>4</v>
      </c>
      <c r="G2891" s="1" t="s">
        <v>92</v>
      </c>
      <c r="H2891" s="1" t="s">
        <v>772</v>
      </c>
      <c r="I2891" s="1" t="s">
        <v>773</v>
      </c>
      <c r="J2891" s="1">
        <v>659</v>
      </c>
      <c r="K2891" s="1">
        <v>2646</v>
      </c>
      <c r="L2891" s="1">
        <v>5</v>
      </c>
      <c r="M2891" s="1">
        <v>0</v>
      </c>
      <c r="N2891" s="1">
        <v>5.7</v>
      </c>
      <c r="O2891" s="1">
        <v>59</v>
      </c>
      <c r="P2891" s="1">
        <v>72</v>
      </c>
      <c r="Q2891" s="9">
        <v>28501605</v>
      </c>
      <c r="R2891" s="3">
        <v>13000000</v>
      </c>
    </row>
    <row r="2892" spans="1:18" x14ac:dyDescent="0.25">
      <c r="A2892" s="1" t="s">
        <v>1569</v>
      </c>
      <c r="B2892" s="2">
        <v>35534</v>
      </c>
      <c r="C2892" s="1" t="s">
        <v>1</v>
      </c>
      <c r="D2892" s="1" t="s">
        <v>2</v>
      </c>
      <c r="E2892" s="1" t="s">
        <v>3</v>
      </c>
      <c r="F2892" s="1" t="s">
        <v>4</v>
      </c>
      <c r="G2892" s="1" t="s">
        <v>92</v>
      </c>
      <c r="H2892" s="1" t="s">
        <v>1570</v>
      </c>
      <c r="I2892" s="1" t="s">
        <v>1571</v>
      </c>
      <c r="J2892" s="1">
        <v>659</v>
      </c>
      <c r="K2892" s="1">
        <v>2322</v>
      </c>
      <c r="L2892" s="1">
        <v>204</v>
      </c>
      <c r="M2892" s="1">
        <v>51</v>
      </c>
      <c r="N2892" s="1">
        <v>6.5</v>
      </c>
      <c r="O2892" s="1">
        <v>17</v>
      </c>
      <c r="P2892" s="1">
        <v>86</v>
      </c>
      <c r="Q2892" s="9">
        <v>334041</v>
      </c>
      <c r="R2892" s="3">
        <v>500000</v>
      </c>
    </row>
    <row r="2893" spans="1:18" x14ac:dyDescent="0.25">
      <c r="A2893" s="1" t="s">
        <v>3370</v>
      </c>
      <c r="B2893" s="2">
        <v>37640</v>
      </c>
      <c r="C2893" s="1" t="s">
        <v>32</v>
      </c>
      <c r="D2893" s="1" t="s">
        <v>77</v>
      </c>
      <c r="E2893" s="1" t="s">
        <v>3</v>
      </c>
      <c r="F2893" s="1" t="s">
        <v>4</v>
      </c>
      <c r="G2893" s="1" t="s">
        <v>84</v>
      </c>
      <c r="H2893" s="1" t="s">
        <v>3371</v>
      </c>
      <c r="I2893" s="1" t="s">
        <v>2325</v>
      </c>
      <c r="J2893" s="1">
        <v>658</v>
      </c>
      <c r="K2893" s="1">
        <v>1233</v>
      </c>
      <c r="L2893" s="1">
        <v>18</v>
      </c>
      <c r="M2893" s="1">
        <v>858</v>
      </c>
      <c r="N2893" s="1">
        <v>4.4000000000000004</v>
      </c>
      <c r="O2893" s="1">
        <v>73</v>
      </c>
      <c r="P2893" s="1">
        <v>89</v>
      </c>
      <c r="Q2893" s="9">
        <v>66734992</v>
      </c>
      <c r="R2893" s="3">
        <v>60000000</v>
      </c>
    </row>
    <row r="2894" spans="1:18" x14ac:dyDescent="0.25">
      <c r="A2894" s="1" t="s">
        <v>3475</v>
      </c>
      <c r="B2894" s="2">
        <v>37916</v>
      </c>
      <c r="C2894" s="1" t="s">
        <v>32</v>
      </c>
      <c r="D2894" s="1" t="s">
        <v>2</v>
      </c>
      <c r="E2894" s="1" t="s">
        <v>3</v>
      </c>
      <c r="F2894" s="1" t="s">
        <v>4</v>
      </c>
      <c r="G2894" s="1" t="s">
        <v>92</v>
      </c>
      <c r="H2894" s="1" t="s">
        <v>3371</v>
      </c>
      <c r="I2894" s="1" t="s">
        <v>3476</v>
      </c>
      <c r="J2894" s="1">
        <v>658</v>
      </c>
      <c r="K2894" s="1">
        <v>3086</v>
      </c>
      <c r="L2894" s="1">
        <v>47</v>
      </c>
      <c r="M2894" s="1">
        <v>762</v>
      </c>
      <c r="N2894" s="1">
        <v>7</v>
      </c>
      <c r="O2894" s="1">
        <v>157</v>
      </c>
      <c r="P2894" s="1">
        <v>101</v>
      </c>
      <c r="Q2894" s="9">
        <v>8243880</v>
      </c>
      <c r="R2894" s="3">
        <v>3200000</v>
      </c>
    </row>
    <row r="2895" spans="1:18" x14ac:dyDescent="0.25">
      <c r="A2895" s="1" t="s">
        <v>3199</v>
      </c>
      <c r="B2895" s="2">
        <v>37386</v>
      </c>
      <c r="C2895" s="1" t="s">
        <v>32</v>
      </c>
      <c r="D2895" s="1" t="s">
        <v>20</v>
      </c>
      <c r="E2895" s="1" t="s">
        <v>3</v>
      </c>
      <c r="F2895" s="1" t="s">
        <v>83</v>
      </c>
      <c r="G2895" s="1" t="s">
        <v>92</v>
      </c>
      <c r="H2895" s="1" t="s">
        <v>3200</v>
      </c>
      <c r="I2895" s="1" t="s">
        <v>1945</v>
      </c>
      <c r="J2895" s="1">
        <v>658</v>
      </c>
      <c r="K2895" s="1">
        <v>1559</v>
      </c>
      <c r="L2895" s="1">
        <v>18</v>
      </c>
      <c r="M2895" s="1">
        <v>550</v>
      </c>
      <c r="N2895" s="1">
        <v>5.4</v>
      </c>
      <c r="O2895" s="1">
        <v>70</v>
      </c>
      <c r="P2895" s="1">
        <v>94</v>
      </c>
      <c r="Q2895" s="9">
        <v>3034181</v>
      </c>
      <c r="R2895" s="3">
        <v>11000000</v>
      </c>
    </row>
    <row r="2896" spans="1:18" x14ac:dyDescent="0.25">
      <c r="A2896" s="1" t="s">
        <v>2807</v>
      </c>
      <c r="B2896" s="2">
        <v>37237</v>
      </c>
      <c r="C2896" s="1" t="s">
        <v>32</v>
      </c>
      <c r="D2896" s="1" t="s">
        <v>9</v>
      </c>
      <c r="E2896" s="1" t="s">
        <v>3</v>
      </c>
      <c r="F2896" s="1" t="s">
        <v>4</v>
      </c>
      <c r="G2896" s="1" t="s">
        <v>132</v>
      </c>
      <c r="H2896" s="1" t="s">
        <v>2808</v>
      </c>
      <c r="I2896" s="1" t="s">
        <v>2809</v>
      </c>
      <c r="J2896" s="1">
        <v>656</v>
      </c>
      <c r="K2896" s="1">
        <v>1307</v>
      </c>
      <c r="L2896" s="1">
        <v>49</v>
      </c>
      <c r="M2896" s="1">
        <v>0</v>
      </c>
      <c r="N2896" s="1">
        <v>6.1</v>
      </c>
      <c r="O2896" s="1">
        <v>101</v>
      </c>
      <c r="P2896" s="1">
        <v>112</v>
      </c>
      <c r="Q2896" s="9">
        <v>91038276</v>
      </c>
      <c r="R2896" s="3">
        <v>13000000</v>
      </c>
    </row>
    <row r="2897" spans="1:18" x14ac:dyDescent="0.25">
      <c r="A2897" s="1" t="s">
        <v>2960</v>
      </c>
      <c r="B2897" s="2">
        <v>37559</v>
      </c>
      <c r="C2897" s="1" t="s">
        <v>32</v>
      </c>
      <c r="D2897" s="1" t="s">
        <v>20</v>
      </c>
      <c r="E2897" s="1" t="s">
        <v>3</v>
      </c>
      <c r="F2897" s="1" t="s">
        <v>4</v>
      </c>
      <c r="G2897" s="1" t="s">
        <v>132</v>
      </c>
      <c r="H2897" s="1" t="s">
        <v>2808</v>
      </c>
      <c r="I2897" s="1" t="s">
        <v>2961</v>
      </c>
      <c r="J2897" s="1">
        <v>656</v>
      </c>
      <c r="K2897" s="1">
        <v>2754</v>
      </c>
      <c r="L2897" s="1">
        <v>167</v>
      </c>
      <c r="M2897" s="1">
        <v>770</v>
      </c>
      <c r="N2897" s="1">
        <v>6.3</v>
      </c>
      <c r="O2897" s="1">
        <v>91</v>
      </c>
      <c r="P2897" s="1">
        <v>102</v>
      </c>
      <c r="Q2897" s="9">
        <v>75074950</v>
      </c>
      <c r="R2897" s="3">
        <v>12000000</v>
      </c>
    </row>
    <row r="2898" spans="1:18" x14ac:dyDescent="0.25">
      <c r="A2898" s="1" t="s">
        <v>6712</v>
      </c>
      <c r="B2898" s="2">
        <v>41950</v>
      </c>
      <c r="C2898" s="1" t="s">
        <v>32</v>
      </c>
      <c r="D2898" s="1" t="s">
        <v>77</v>
      </c>
      <c r="E2898" s="1" t="s">
        <v>3</v>
      </c>
      <c r="F2898" s="1" t="s">
        <v>4</v>
      </c>
      <c r="G2898" s="1" t="s">
        <v>132</v>
      </c>
      <c r="H2898" s="1" t="s">
        <v>1957</v>
      </c>
      <c r="I2898" s="1" t="s">
        <v>2961</v>
      </c>
      <c r="J2898" s="1">
        <v>655</v>
      </c>
      <c r="K2898" s="1">
        <v>2394</v>
      </c>
      <c r="L2898" s="1">
        <v>167</v>
      </c>
      <c r="M2898" s="1">
        <v>0</v>
      </c>
      <c r="N2898" s="1">
        <v>6.2</v>
      </c>
      <c r="O2898" s="1">
        <v>146</v>
      </c>
      <c r="P2898" s="1">
        <v>99</v>
      </c>
      <c r="Q2898" s="9">
        <v>134141530</v>
      </c>
      <c r="R2898" s="3">
        <v>25000000</v>
      </c>
    </row>
    <row r="2899" spans="1:18" x14ac:dyDescent="0.25">
      <c r="A2899" s="1" t="s">
        <v>4726</v>
      </c>
      <c r="B2899" s="2">
        <v>39252</v>
      </c>
      <c r="C2899" s="1" t="s">
        <v>32</v>
      </c>
      <c r="D2899" s="1" t="s">
        <v>20</v>
      </c>
      <c r="E2899" s="1" t="s">
        <v>3</v>
      </c>
      <c r="F2899" s="1" t="s">
        <v>4</v>
      </c>
      <c r="G2899" s="1" t="s">
        <v>92</v>
      </c>
      <c r="H2899" s="1" t="s">
        <v>4727</v>
      </c>
      <c r="I2899" s="1" t="s">
        <v>4728</v>
      </c>
      <c r="J2899" s="1">
        <v>655</v>
      </c>
      <c r="K2899" s="1">
        <v>2737</v>
      </c>
      <c r="L2899" s="1">
        <v>134</v>
      </c>
      <c r="M2899" s="1">
        <v>441</v>
      </c>
      <c r="N2899" s="1">
        <v>5.9</v>
      </c>
      <c r="O2899" s="1">
        <v>89</v>
      </c>
      <c r="P2899" s="1">
        <v>84</v>
      </c>
      <c r="Q2899" s="9">
        <v>20339754</v>
      </c>
      <c r="R2899" s="3">
        <v>10000000</v>
      </c>
    </row>
    <row r="2900" spans="1:18" x14ac:dyDescent="0.25">
      <c r="A2900" s="1" t="s">
        <v>1956</v>
      </c>
      <c r="B2900" s="2">
        <v>36190</v>
      </c>
      <c r="C2900" s="1" t="s">
        <v>32</v>
      </c>
      <c r="D2900" s="1" t="s">
        <v>9</v>
      </c>
      <c r="E2900" s="1" t="s">
        <v>3</v>
      </c>
      <c r="F2900" s="1" t="s">
        <v>4</v>
      </c>
      <c r="G2900" s="1" t="s">
        <v>84</v>
      </c>
      <c r="H2900" s="1" t="s">
        <v>1957</v>
      </c>
      <c r="I2900" s="1" t="s">
        <v>1958</v>
      </c>
      <c r="J2900" s="1">
        <v>655</v>
      </c>
      <c r="K2900" s="1">
        <v>1906</v>
      </c>
      <c r="L2900" s="1">
        <v>0</v>
      </c>
      <c r="M2900" s="1">
        <v>157</v>
      </c>
      <c r="N2900" s="1">
        <v>6.3</v>
      </c>
      <c r="O2900" s="1">
        <v>25</v>
      </c>
      <c r="P2900" s="1">
        <v>100</v>
      </c>
      <c r="Q2900" s="9">
        <v>2148212</v>
      </c>
      <c r="R2900" s="3">
        <v>7000000</v>
      </c>
    </row>
    <row r="2901" spans="1:18" x14ac:dyDescent="0.25">
      <c r="A2901" s="1" t="s">
        <v>4543</v>
      </c>
      <c r="B2901" s="2">
        <v>38976</v>
      </c>
      <c r="C2901" s="1" t="s">
        <v>32</v>
      </c>
      <c r="D2901" s="1" t="s">
        <v>9</v>
      </c>
      <c r="E2901" s="1" t="s">
        <v>3</v>
      </c>
      <c r="F2901" s="1" t="s">
        <v>4</v>
      </c>
      <c r="G2901" s="21"/>
      <c r="H2901" s="1" t="s">
        <v>1957</v>
      </c>
      <c r="I2901" s="1" t="s">
        <v>4544</v>
      </c>
      <c r="J2901" s="1">
        <v>655</v>
      </c>
      <c r="K2901" s="1">
        <v>1064</v>
      </c>
      <c r="L2901" s="1">
        <v>10</v>
      </c>
      <c r="M2901" s="1">
        <v>144</v>
      </c>
      <c r="N2901" s="1">
        <v>6.6</v>
      </c>
      <c r="O2901" s="1">
        <v>3</v>
      </c>
      <c r="P2901" s="1">
        <v>100</v>
      </c>
      <c r="Q2901" s="9">
        <v>118666</v>
      </c>
      <c r="R2901" s="3">
        <v>2500000</v>
      </c>
    </row>
    <row r="2902" spans="1:18" x14ac:dyDescent="0.25">
      <c r="A2902" s="1" t="s">
        <v>4021</v>
      </c>
      <c r="B2902" s="2">
        <v>38679</v>
      </c>
      <c r="C2902" s="1" t="s">
        <v>1</v>
      </c>
      <c r="D2902" s="1" t="s">
        <v>91</v>
      </c>
      <c r="E2902" s="1" t="s">
        <v>3</v>
      </c>
      <c r="F2902" s="1" t="s">
        <v>338</v>
      </c>
      <c r="G2902" s="1" t="s">
        <v>92</v>
      </c>
      <c r="H2902" s="1" t="s">
        <v>4022</v>
      </c>
      <c r="I2902" s="1" t="s">
        <v>4023</v>
      </c>
      <c r="J2902" s="1">
        <v>654</v>
      </c>
      <c r="K2902" s="1">
        <v>1876</v>
      </c>
      <c r="L2902" s="1">
        <v>0</v>
      </c>
      <c r="M2902" s="1">
        <v>0</v>
      </c>
      <c r="N2902" s="1">
        <v>6.2</v>
      </c>
      <c r="O2902" s="1">
        <v>252</v>
      </c>
      <c r="P2902" s="1">
        <v>97</v>
      </c>
      <c r="Q2902" s="9">
        <v>20433940</v>
      </c>
      <c r="R2902" s="3">
        <v>15000000</v>
      </c>
    </row>
    <row r="2903" spans="1:18" x14ac:dyDescent="0.25">
      <c r="A2903" s="1" t="s">
        <v>818</v>
      </c>
      <c r="B2903" s="2">
        <v>33023</v>
      </c>
      <c r="C2903" s="1" t="s">
        <v>32</v>
      </c>
      <c r="D2903" s="1" t="s">
        <v>20</v>
      </c>
      <c r="E2903" s="1" t="s">
        <v>3</v>
      </c>
      <c r="F2903" s="1" t="s">
        <v>4</v>
      </c>
      <c r="G2903" s="1" t="s">
        <v>132</v>
      </c>
      <c r="H2903" s="1" t="s">
        <v>819</v>
      </c>
      <c r="I2903" s="1" t="s">
        <v>820</v>
      </c>
      <c r="J2903" s="1">
        <v>651</v>
      </c>
      <c r="K2903" s="1">
        <v>3119</v>
      </c>
      <c r="L2903" s="1">
        <v>31</v>
      </c>
      <c r="M2903" s="1">
        <v>11000</v>
      </c>
      <c r="N2903" s="1">
        <v>7.1</v>
      </c>
      <c r="O2903" s="1">
        <v>132</v>
      </c>
      <c r="P2903" s="1">
        <v>96</v>
      </c>
      <c r="Q2903" s="9">
        <v>16667084</v>
      </c>
      <c r="R2903" s="3">
        <v>11000000</v>
      </c>
    </row>
    <row r="2904" spans="1:18" x14ac:dyDescent="0.25">
      <c r="A2904" s="1" t="s">
        <v>3273</v>
      </c>
      <c r="B2904" s="2">
        <v>37759</v>
      </c>
      <c r="C2904" s="1" t="s">
        <v>32</v>
      </c>
      <c r="D2904" s="1" t="s">
        <v>20</v>
      </c>
      <c r="E2904" s="1" t="s">
        <v>3</v>
      </c>
      <c r="F2904" s="1" t="s">
        <v>4</v>
      </c>
      <c r="G2904" s="1" t="s">
        <v>132</v>
      </c>
      <c r="H2904" s="1" t="s">
        <v>3274</v>
      </c>
      <c r="I2904" s="1" t="s">
        <v>2478</v>
      </c>
      <c r="J2904" s="1">
        <v>651</v>
      </c>
      <c r="K2904" s="1">
        <v>2698</v>
      </c>
      <c r="L2904" s="1">
        <v>13</v>
      </c>
      <c r="M2904" s="1">
        <v>401</v>
      </c>
      <c r="N2904" s="1">
        <v>5.6</v>
      </c>
      <c r="O2904" s="1">
        <v>81</v>
      </c>
      <c r="P2904" s="1">
        <v>101</v>
      </c>
      <c r="Q2904" s="9">
        <v>15408822</v>
      </c>
      <c r="R2904" s="3">
        <v>20000000</v>
      </c>
    </row>
    <row r="2905" spans="1:18" x14ac:dyDescent="0.25">
      <c r="A2905" s="1" t="s">
        <v>1539</v>
      </c>
      <c r="B2905" s="2">
        <v>35660</v>
      </c>
      <c r="C2905" s="1" t="s">
        <v>32</v>
      </c>
      <c r="D2905" s="1" t="s">
        <v>77</v>
      </c>
      <c r="E2905" s="1" t="s">
        <v>3</v>
      </c>
      <c r="F2905" s="1" t="s">
        <v>4</v>
      </c>
      <c r="G2905" s="1" t="s">
        <v>132</v>
      </c>
      <c r="H2905" s="1" t="s">
        <v>1540</v>
      </c>
      <c r="I2905" s="1" t="s">
        <v>460</v>
      </c>
      <c r="J2905" s="1">
        <v>650</v>
      </c>
      <c r="K2905" s="1">
        <v>1569</v>
      </c>
      <c r="L2905" s="1">
        <v>79</v>
      </c>
      <c r="M2905" s="1">
        <v>0</v>
      </c>
      <c r="N2905" s="1">
        <v>5.8</v>
      </c>
      <c r="O2905" s="1">
        <v>93</v>
      </c>
      <c r="P2905" s="1">
        <v>108</v>
      </c>
      <c r="Q2905" s="9">
        <v>67155742</v>
      </c>
      <c r="R2905" s="3">
        <v>116000000</v>
      </c>
    </row>
    <row r="2906" spans="1:18" x14ac:dyDescent="0.25">
      <c r="A2906" s="1" t="s">
        <v>4738</v>
      </c>
      <c r="B2906" s="2">
        <v>39256</v>
      </c>
      <c r="C2906" s="1" t="s">
        <v>32</v>
      </c>
      <c r="D2906" s="1" t="s">
        <v>77</v>
      </c>
      <c r="E2906" s="1" t="s">
        <v>3</v>
      </c>
      <c r="F2906" s="1" t="s">
        <v>4</v>
      </c>
      <c r="G2906" s="1" t="s">
        <v>92</v>
      </c>
      <c r="H2906" s="1" t="s">
        <v>4739</v>
      </c>
      <c r="I2906" s="1" t="s">
        <v>1912</v>
      </c>
      <c r="J2906" s="1">
        <v>650</v>
      </c>
      <c r="K2906" s="1">
        <v>1640</v>
      </c>
      <c r="L2906" s="1">
        <v>845</v>
      </c>
      <c r="M2906" s="1">
        <v>0</v>
      </c>
      <c r="N2906" s="1">
        <v>7.2</v>
      </c>
      <c r="O2906" s="1">
        <v>198</v>
      </c>
      <c r="P2906" s="1">
        <v>124</v>
      </c>
      <c r="Q2906" s="9">
        <v>46975183</v>
      </c>
      <c r="R2906" s="3">
        <v>61000000</v>
      </c>
    </row>
    <row r="2907" spans="1:18" x14ac:dyDescent="0.25">
      <c r="A2907" s="1" t="s">
        <v>3209</v>
      </c>
      <c r="B2907" s="2">
        <v>37434</v>
      </c>
      <c r="C2907" s="1" t="s">
        <v>32</v>
      </c>
      <c r="D2907" s="1" t="s">
        <v>9</v>
      </c>
      <c r="E2907" s="1" t="s">
        <v>3</v>
      </c>
      <c r="F2907" s="1" t="s">
        <v>4</v>
      </c>
      <c r="G2907" s="1" t="s">
        <v>132</v>
      </c>
      <c r="H2907" s="1" t="s">
        <v>3210</v>
      </c>
      <c r="I2907" s="1" t="s">
        <v>1978</v>
      </c>
      <c r="J2907" s="1">
        <v>650</v>
      </c>
      <c r="K2907" s="1">
        <v>1651</v>
      </c>
      <c r="L2907" s="1">
        <v>89</v>
      </c>
      <c r="M2907" s="1">
        <v>0</v>
      </c>
      <c r="N2907" s="1">
        <v>6.5</v>
      </c>
      <c r="O2907" s="1">
        <v>166</v>
      </c>
      <c r="P2907" s="1">
        <v>119</v>
      </c>
      <c r="Q2907" s="9">
        <v>35228696</v>
      </c>
      <c r="R2907" s="3">
        <v>32000000</v>
      </c>
    </row>
    <row r="2908" spans="1:18" x14ac:dyDescent="0.25">
      <c r="A2908" s="1" t="s">
        <v>98</v>
      </c>
      <c r="B2908" s="2">
        <v>22977</v>
      </c>
      <c r="C2908" s="1" t="s">
        <v>32</v>
      </c>
      <c r="D2908" s="1" t="s">
        <v>77</v>
      </c>
      <c r="E2908" s="1" t="s">
        <v>3</v>
      </c>
      <c r="F2908" s="1" t="s">
        <v>83</v>
      </c>
      <c r="G2908" s="1" t="s">
        <v>25</v>
      </c>
      <c r="H2908" s="1" t="s">
        <v>99</v>
      </c>
      <c r="I2908" s="1" t="s">
        <v>100</v>
      </c>
      <c r="J2908" s="1">
        <v>650</v>
      </c>
      <c r="K2908" s="1">
        <v>1421</v>
      </c>
      <c r="L2908" s="1">
        <v>92</v>
      </c>
      <c r="M2908" s="1">
        <v>5000</v>
      </c>
      <c r="N2908" s="1">
        <v>7.3</v>
      </c>
      <c r="O2908" s="1">
        <v>184</v>
      </c>
      <c r="P2908" s="1">
        <v>110</v>
      </c>
      <c r="Q2908" s="9">
        <v>16067035</v>
      </c>
      <c r="R2908" s="3">
        <v>1100000</v>
      </c>
    </row>
    <row r="2909" spans="1:18" x14ac:dyDescent="0.25">
      <c r="A2909" s="1" t="s">
        <v>3783</v>
      </c>
      <c r="B2909" s="2">
        <v>37997</v>
      </c>
      <c r="C2909" s="1" t="s">
        <v>32</v>
      </c>
      <c r="D2909" s="1" t="s">
        <v>20</v>
      </c>
      <c r="E2909" s="1" t="s">
        <v>3</v>
      </c>
      <c r="F2909" s="1" t="s">
        <v>11</v>
      </c>
      <c r="G2909" s="1" t="s">
        <v>84</v>
      </c>
      <c r="H2909" s="1" t="s">
        <v>3784</v>
      </c>
      <c r="I2909" s="1" t="s">
        <v>340</v>
      </c>
      <c r="J2909" s="1">
        <v>650</v>
      </c>
      <c r="K2909" s="1">
        <v>1343</v>
      </c>
      <c r="L2909" s="1">
        <v>84</v>
      </c>
      <c r="M2909" s="1">
        <v>0</v>
      </c>
      <c r="N2909" s="1">
        <v>1.9</v>
      </c>
      <c r="O2909" s="1">
        <v>32</v>
      </c>
      <c r="P2909" s="1">
        <v>88</v>
      </c>
      <c r="Q2909" s="9">
        <v>9109322</v>
      </c>
      <c r="R2909" s="3">
        <v>20000000</v>
      </c>
    </row>
    <row r="2910" spans="1:18" x14ac:dyDescent="0.25">
      <c r="A2910" s="1" t="s">
        <v>1268</v>
      </c>
      <c r="B2910" s="2">
        <v>34896</v>
      </c>
      <c r="C2910" s="1" t="s">
        <v>32</v>
      </c>
      <c r="D2910" s="1" t="s">
        <v>77</v>
      </c>
      <c r="E2910" s="1" t="s">
        <v>3</v>
      </c>
      <c r="F2910" s="1" t="s">
        <v>4</v>
      </c>
      <c r="G2910" s="1" t="s">
        <v>132</v>
      </c>
      <c r="H2910" s="1" t="s">
        <v>1269</v>
      </c>
      <c r="I2910" s="1" t="s">
        <v>1270</v>
      </c>
      <c r="J2910" s="1">
        <v>649</v>
      </c>
      <c r="K2910" s="1">
        <v>1725</v>
      </c>
      <c r="L2910" s="1">
        <v>34</v>
      </c>
      <c r="M2910" s="1">
        <v>0</v>
      </c>
      <c r="N2910" s="1">
        <v>5.8</v>
      </c>
      <c r="O2910" s="1">
        <v>53</v>
      </c>
      <c r="P2910" s="1">
        <v>114</v>
      </c>
      <c r="Q2910" s="9">
        <v>50728000</v>
      </c>
      <c r="R2910" s="3">
        <v>22000000</v>
      </c>
    </row>
    <row r="2911" spans="1:18" x14ac:dyDescent="0.25">
      <c r="A2911" s="1" t="s">
        <v>3948</v>
      </c>
      <c r="B2911" s="2">
        <v>38540</v>
      </c>
      <c r="C2911" s="1" t="s">
        <v>32</v>
      </c>
      <c r="D2911" s="1" t="s">
        <v>9</v>
      </c>
      <c r="E2911" s="1" t="s">
        <v>3</v>
      </c>
      <c r="F2911" s="1" t="s">
        <v>4</v>
      </c>
      <c r="G2911" s="1" t="s">
        <v>84</v>
      </c>
      <c r="H2911" s="1" t="s">
        <v>1269</v>
      </c>
      <c r="I2911" s="1" t="s">
        <v>3949</v>
      </c>
      <c r="J2911" s="1">
        <v>649</v>
      </c>
      <c r="K2911" s="1">
        <v>1400</v>
      </c>
      <c r="L2911" s="1">
        <v>61</v>
      </c>
      <c r="M2911" s="1">
        <v>0</v>
      </c>
      <c r="N2911" s="1">
        <v>6.9</v>
      </c>
      <c r="O2911" s="1">
        <v>75</v>
      </c>
      <c r="P2911" s="1">
        <v>98</v>
      </c>
      <c r="Q2911" s="9">
        <v>32701088</v>
      </c>
      <c r="R2911" s="3">
        <v>32000000</v>
      </c>
    </row>
    <row r="2912" spans="1:18" x14ac:dyDescent="0.25">
      <c r="A2912" s="1" t="s">
        <v>3461</v>
      </c>
      <c r="B2912" s="2">
        <v>37785</v>
      </c>
      <c r="C2912" s="1" t="s">
        <v>32</v>
      </c>
      <c r="D2912" s="1" t="s">
        <v>77</v>
      </c>
      <c r="E2912" s="1" t="s">
        <v>3</v>
      </c>
      <c r="F2912" s="1" t="s">
        <v>4</v>
      </c>
      <c r="G2912" s="1" t="s">
        <v>92</v>
      </c>
      <c r="H2912" s="1" t="s">
        <v>1918</v>
      </c>
      <c r="I2912" s="1" t="s">
        <v>1514</v>
      </c>
      <c r="J2912" s="1">
        <v>648</v>
      </c>
      <c r="K2912" s="1">
        <v>1769</v>
      </c>
      <c r="L2912" s="1">
        <v>84</v>
      </c>
      <c r="M2912" s="1">
        <v>0</v>
      </c>
      <c r="N2912" s="1">
        <v>6.4</v>
      </c>
      <c r="O2912" s="1">
        <v>280</v>
      </c>
      <c r="P2912" s="1">
        <v>109</v>
      </c>
      <c r="Q2912" s="9">
        <v>150350192</v>
      </c>
      <c r="R2912" s="3">
        <v>200000000</v>
      </c>
    </row>
    <row r="2913" spans="1:18" x14ac:dyDescent="0.25">
      <c r="A2913" s="1" t="s">
        <v>1917</v>
      </c>
      <c r="B2913" s="2">
        <v>35796</v>
      </c>
      <c r="C2913" s="1" t="s">
        <v>32</v>
      </c>
      <c r="D2913" s="1" t="s">
        <v>9</v>
      </c>
      <c r="E2913" s="1" t="s">
        <v>3</v>
      </c>
      <c r="F2913" s="1" t="s">
        <v>4</v>
      </c>
      <c r="G2913" s="1" t="s">
        <v>92</v>
      </c>
      <c r="H2913" s="1" t="s">
        <v>1918</v>
      </c>
      <c r="I2913" s="1" t="s">
        <v>1919</v>
      </c>
      <c r="J2913" s="1">
        <v>648</v>
      </c>
      <c r="K2913" s="1">
        <v>1937</v>
      </c>
      <c r="L2913" s="1">
        <v>0</v>
      </c>
      <c r="M2913" s="1">
        <v>0</v>
      </c>
      <c r="N2913" s="1">
        <v>7.6</v>
      </c>
      <c r="O2913" s="1">
        <v>156</v>
      </c>
      <c r="P2913" s="1">
        <v>215</v>
      </c>
      <c r="Q2913" s="9">
        <v>36385763</v>
      </c>
      <c r="R2913" s="3">
        <v>52000000</v>
      </c>
    </row>
    <row r="2914" spans="1:18" x14ac:dyDescent="0.25">
      <c r="A2914" s="1" t="s">
        <v>7001</v>
      </c>
      <c r="B2914" s="2">
        <v>42356</v>
      </c>
      <c r="C2914" s="1" t="s">
        <v>32</v>
      </c>
      <c r="D2914" s="1" t="s">
        <v>91</v>
      </c>
      <c r="E2914" s="1" t="s">
        <v>3</v>
      </c>
      <c r="F2914" s="1" t="s">
        <v>4</v>
      </c>
      <c r="G2914" s="1" t="s">
        <v>92</v>
      </c>
      <c r="H2914" s="1" t="s">
        <v>5367</v>
      </c>
      <c r="I2914" s="1" t="s">
        <v>7002</v>
      </c>
      <c r="J2914" s="1">
        <v>648</v>
      </c>
      <c r="K2914" s="1">
        <v>1122</v>
      </c>
      <c r="L2914" s="1">
        <v>22</v>
      </c>
      <c r="M2914" s="1">
        <v>43000</v>
      </c>
      <c r="N2914" s="1">
        <v>6.8</v>
      </c>
      <c r="O2914" s="1">
        <v>425</v>
      </c>
      <c r="P2914" s="1">
        <v>92</v>
      </c>
      <c r="Q2914" s="9">
        <v>25138292</v>
      </c>
      <c r="R2914" s="3">
        <v>3500000</v>
      </c>
    </row>
    <row r="2915" spans="1:18" x14ac:dyDescent="0.25">
      <c r="A2915" s="1" t="s">
        <v>5366</v>
      </c>
      <c r="B2915" s="2">
        <v>39863</v>
      </c>
      <c r="C2915" s="1" t="s">
        <v>32</v>
      </c>
      <c r="D2915" s="1" t="s">
        <v>91</v>
      </c>
      <c r="E2915" s="1" t="s">
        <v>3</v>
      </c>
      <c r="F2915" s="1" t="s">
        <v>4</v>
      </c>
      <c r="G2915" s="1" t="s">
        <v>92</v>
      </c>
      <c r="H2915" s="1" t="s">
        <v>5367</v>
      </c>
      <c r="I2915" s="1" t="s">
        <v>4023</v>
      </c>
      <c r="J2915" s="1">
        <v>648</v>
      </c>
      <c r="K2915" s="1">
        <v>1951</v>
      </c>
      <c r="L2915" s="1">
        <v>0</v>
      </c>
      <c r="M2915" s="1">
        <v>0</v>
      </c>
      <c r="N2915" s="1">
        <v>5</v>
      </c>
      <c r="O2915" s="1">
        <v>274</v>
      </c>
      <c r="P2915" s="1">
        <v>90</v>
      </c>
      <c r="Q2915" s="9">
        <v>101055</v>
      </c>
      <c r="R2915" s="3">
        <v>4000000</v>
      </c>
    </row>
    <row r="2916" spans="1:18" x14ac:dyDescent="0.25">
      <c r="A2916" s="1" t="s">
        <v>2953</v>
      </c>
      <c r="B2916" s="2">
        <v>37423</v>
      </c>
      <c r="C2916" s="1" t="s">
        <v>32</v>
      </c>
      <c r="D2916" s="1" t="s">
        <v>77</v>
      </c>
      <c r="E2916" s="1" t="s">
        <v>3</v>
      </c>
      <c r="F2916" s="1" t="s">
        <v>4</v>
      </c>
      <c r="G2916" s="1" t="s">
        <v>132</v>
      </c>
      <c r="H2916" s="1" t="s">
        <v>2954</v>
      </c>
      <c r="I2916" s="1" t="s">
        <v>1507</v>
      </c>
      <c r="J2916" s="1">
        <v>645</v>
      </c>
      <c r="K2916" s="1">
        <v>2725</v>
      </c>
      <c r="L2916" s="1">
        <v>116</v>
      </c>
      <c r="M2916" s="1">
        <v>0</v>
      </c>
      <c r="N2916" s="1">
        <v>6.2</v>
      </c>
      <c r="O2916" s="1">
        <v>194</v>
      </c>
      <c r="P2916" s="1">
        <v>94</v>
      </c>
      <c r="Q2916" s="9">
        <v>213079163</v>
      </c>
      <c r="R2916" s="3">
        <v>63000000</v>
      </c>
    </row>
    <row r="2917" spans="1:18" x14ac:dyDescent="0.25">
      <c r="A2917" s="1" t="s">
        <v>6505</v>
      </c>
      <c r="B2917" s="2">
        <v>41442</v>
      </c>
      <c r="C2917" s="1" t="s">
        <v>32</v>
      </c>
      <c r="D2917" s="1" t="s">
        <v>77</v>
      </c>
      <c r="E2917" s="1" t="s">
        <v>2327</v>
      </c>
      <c r="F2917" s="1" t="s">
        <v>1130</v>
      </c>
      <c r="G2917" s="1" t="s">
        <v>132</v>
      </c>
      <c r="H2917" s="1" t="s">
        <v>6506</v>
      </c>
      <c r="I2917" s="1" t="s">
        <v>3547</v>
      </c>
      <c r="J2917" s="1">
        <v>643</v>
      </c>
      <c r="K2917" s="1">
        <v>943</v>
      </c>
      <c r="L2917" s="1">
        <v>0</v>
      </c>
      <c r="M2917" s="1">
        <v>13000</v>
      </c>
      <c r="N2917" s="1">
        <v>6.5</v>
      </c>
      <c r="O2917" s="1">
        <v>273</v>
      </c>
      <c r="P2917" s="1">
        <v>122</v>
      </c>
      <c r="Q2917" s="9">
        <v>6594136</v>
      </c>
      <c r="R2917" s="3">
        <v>38600000</v>
      </c>
    </row>
    <row r="2918" spans="1:18" x14ac:dyDescent="0.25">
      <c r="A2918" s="1" t="s">
        <v>1686</v>
      </c>
      <c r="B2918" s="2">
        <v>35729</v>
      </c>
      <c r="C2918" s="1" t="s">
        <v>32</v>
      </c>
      <c r="D2918" s="1" t="s">
        <v>177</v>
      </c>
      <c r="E2918" s="1" t="s">
        <v>3</v>
      </c>
      <c r="F2918" s="1" t="s">
        <v>4</v>
      </c>
      <c r="G2918" s="1" t="s">
        <v>84</v>
      </c>
      <c r="H2918" s="1" t="s">
        <v>1687</v>
      </c>
      <c r="I2918" s="1" t="s">
        <v>1688</v>
      </c>
      <c r="J2918" s="1">
        <v>643</v>
      </c>
      <c r="K2918" s="1">
        <v>2864</v>
      </c>
      <c r="L2918" s="1">
        <v>3</v>
      </c>
      <c r="M2918" s="1">
        <v>672</v>
      </c>
      <c r="N2918" s="1">
        <v>7</v>
      </c>
      <c r="O2918" s="1">
        <v>43</v>
      </c>
      <c r="P2918" s="1">
        <v>86</v>
      </c>
      <c r="Q2918" s="9">
        <v>617172</v>
      </c>
      <c r="R2918" s="3">
        <v>375000</v>
      </c>
    </row>
    <row r="2919" spans="1:18" x14ac:dyDescent="0.25">
      <c r="A2919" s="1" t="s">
        <v>5131</v>
      </c>
      <c r="B2919" s="2">
        <v>39528</v>
      </c>
      <c r="C2919" s="1" t="s">
        <v>32</v>
      </c>
      <c r="D2919" s="1" t="s">
        <v>20</v>
      </c>
      <c r="E2919" s="1" t="s">
        <v>3</v>
      </c>
      <c r="F2919" s="1" t="s">
        <v>4</v>
      </c>
      <c r="G2919" s="1" t="s">
        <v>132</v>
      </c>
      <c r="H2919" s="1" t="s">
        <v>5132</v>
      </c>
      <c r="I2919" s="1" t="s">
        <v>5133</v>
      </c>
      <c r="J2919" s="1">
        <v>642</v>
      </c>
      <c r="K2919" s="1">
        <v>1026</v>
      </c>
      <c r="L2919" s="1">
        <v>12</v>
      </c>
      <c r="M2919" s="1">
        <v>0</v>
      </c>
      <c r="N2919" s="1">
        <v>6.1</v>
      </c>
      <c r="O2919" s="1">
        <v>148</v>
      </c>
      <c r="P2919" s="1">
        <v>101</v>
      </c>
      <c r="Q2919" s="9">
        <v>80276912</v>
      </c>
      <c r="R2919" s="3">
        <v>35000000</v>
      </c>
    </row>
    <row r="2920" spans="1:18" x14ac:dyDescent="0.25">
      <c r="A2920" s="1" t="s">
        <v>865</v>
      </c>
      <c r="B2920" s="2">
        <v>33319</v>
      </c>
      <c r="C2920" s="1" t="s">
        <v>32</v>
      </c>
      <c r="D2920" s="1" t="s">
        <v>77</v>
      </c>
      <c r="E2920" s="1" t="s">
        <v>3</v>
      </c>
      <c r="F2920" s="1" t="s">
        <v>4</v>
      </c>
      <c r="G2920" s="1" t="s">
        <v>84</v>
      </c>
      <c r="H2920" s="1" t="s">
        <v>866</v>
      </c>
      <c r="I2920" s="1" t="s">
        <v>867</v>
      </c>
      <c r="J2920" s="1">
        <v>642</v>
      </c>
      <c r="K2920" s="1">
        <v>2501</v>
      </c>
      <c r="L2920" s="1">
        <v>34</v>
      </c>
      <c r="M2920" s="1">
        <v>0</v>
      </c>
      <c r="N2920" s="1">
        <v>6</v>
      </c>
      <c r="O2920" s="1">
        <v>68</v>
      </c>
      <c r="P2920" s="1">
        <v>88</v>
      </c>
      <c r="Q2920" s="9">
        <v>78656813</v>
      </c>
      <c r="R2920" s="3">
        <v>25000000</v>
      </c>
    </row>
    <row r="2921" spans="1:18" x14ac:dyDescent="0.25">
      <c r="A2921" s="1" t="s">
        <v>616</v>
      </c>
      <c r="B2921" s="2">
        <v>31968</v>
      </c>
      <c r="C2921" s="1" t="s">
        <v>32</v>
      </c>
      <c r="D2921" s="1" t="s">
        <v>20</v>
      </c>
      <c r="E2921" s="1" t="s">
        <v>3</v>
      </c>
      <c r="F2921" s="1" t="s">
        <v>4</v>
      </c>
      <c r="G2921" s="1" t="s">
        <v>84</v>
      </c>
      <c r="H2921" s="1" t="s">
        <v>617</v>
      </c>
      <c r="I2921" s="1" t="s">
        <v>618</v>
      </c>
      <c r="J2921" s="1">
        <v>641</v>
      </c>
      <c r="K2921" s="1">
        <v>1389</v>
      </c>
      <c r="L2921" s="1">
        <v>4</v>
      </c>
      <c r="M2921" s="1">
        <v>491</v>
      </c>
      <c r="N2921" s="1">
        <v>3.2</v>
      </c>
      <c r="O2921" s="1">
        <v>29</v>
      </c>
      <c r="P2921" s="1">
        <v>95</v>
      </c>
      <c r="Q2921" s="9">
        <v>7888703</v>
      </c>
      <c r="R2921" s="3">
        <v>3000000</v>
      </c>
    </row>
    <row r="2922" spans="1:18" x14ac:dyDescent="0.25">
      <c r="A2922" s="1" t="s">
        <v>155</v>
      </c>
      <c r="B2922" s="2">
        <v>25532</v>
      </c>
      <c r="C2922" s="1" t="s">
        <v>32</v>
      </c>
      <c r="D2922" s="1" t="s">
        <v>61</v>
      </c>
      <c r="E2922" s="1" t="s">
        <v>3</v>
      </c>
      <c r="F2922" s="1" t="s">
        <v>4</v>
      </c>
      <c r="G2922" s="1" t="s">
        <v>156</v>
      </c>
      <c r="H2922" s="1" t="s">
        <v>157</v>
      </c>
      <c r="I2922" s="1" t="s">
        <v>158</v>
      </c>
      <c r="J2922" s="1">
        <v>640</v>
      </c>
      <c r="K2922" s="1">
        <v>2169</v>
      </c>
      <c r="L2922" s="1">
        <v>131</v>
      </c>
      <c r="M2922" s="1">
        <v>0</v>
      </c>
      <c r="N2922" s="1">
        <v>8.1</v>
      </c>
      <c r="O2922" s="1">
        <v>130</v>
      </c>
      <c r="P2922" s="1">
        <v>110</v>
      </c>
      <c r="Q2922" s="9">
        <v>102308900</v>
      </c>
      <c r="R2922" s="3">
        <v>6000000</v>
      </c>
    </row>
    <row r="2923" spans="1:18" x14ac:dyDescent="0.25">
      <c r="A2923" s="1" t="s">
        <v>6130</v>
      </c>
      <c r="B2923" s="2">
        <v>41156</v>
      </c>
      <c r="C2923" s="1" t="s">
        <v>32</v>
      </c>
      <c r="D2923" s="1" t="s">
        <v>77</v>
      </c>
      <c r="E2923" s="1" t="s">
        <v>3</v>
      </c>
      <c r="F2923" s="1" t="s">
        <v>4</v>
      </c>
      <c r="G2923" s="1" t="s">
        <v>132</v>
      </c>
      <c r="H2923" s="1" t="s">
        <v>6131</v>
      </c>
      <c r="I2923" s="1" t="s">
        <v>3319</v>
      </c>
      <c r="J2923" s="1">
        <v>640</v>
      </c>
      <c r="K2923" s="1">
        <v>1873</v>
      </c>
      <c r="L2923" s="1">
        <v>475</v>
      </c>
      <c r="M2923" s="1">
        <v>24000</v>
      </c>
      <c r="N2923" s="1">
        <v>6.6</v>
      </c>
      <c r="O2923" s="1">
        <v>462</v>
      </c>
      <c r="P2923" s="1">
        <v>132</v>
      </c>
      <c r="Q2923" s="9">
        <v>73058679</v>
      </c>
      <c r="R2923" s="3">
        <v>263700000</v>
      </c>
    </row>
    <row r="2924" spans="1:18" x14ac:dyDescent="0.25">
      <c r="A2924" s="1" t="s">
        <v>6511</v>
      </c>
      <c r="B2924" s="2">
        <v>41292</v>
      </c>
      <c r="C2924" s="1" t="s">
        <v>32</v>
      </c>
      <c r="D2924" s="1" t="s">
        <v>40</v>
      </c>
      <c r="E2924" s="1" t="s">
        <v>3</v>
      </c>
      <c r="F2924" s="1" t="s">
        <v>4</v>
      </c>
      <c r="G2924" s="1" t="s">
        <v>92</v>
      </c>
      <c r="H2924" s="1" t="s">
        <v>6131</v>
      </c>
      <c r="I2924" s="1" t="s">
        <v>3995</v>
      </c>
      <c r="J2924" s="1">
        <v>640</v>
      </c>
      <c r="K2924" s="1">
        <v>2082</v>
      </c>
      <c r="L2924" s="1">
        <v>0</v>
      </c>
      <c r="M2924" s="1">
        <v>12000</v>
      </c>
      <c r="N2924" s="1">
        <v>5.4</v>
      </c>
      <c r="O2924" s="1">
        <v>285</v>
      </c>
      <c r="P2924" s="1">
        <v>100</v>
      </c>
      <c r="Q2924" s="9">
        <v>7186670</v>
      </c>
      <c r="R2924" s="3">
        <v>6000000</v>
      </c>
    </row>
    <row r="2925" spans="1:18" x14ac:dyDescent="0.25">
      <c r="A2925" s="1" t="s">
        <v>4302</v>
      </c>
      <c r="B2925" s="2">
        <v>38819</v>
      </c>
      <c r="C2925" s="1" t="s">
        <v>32</v>
      </c>
      <c r="D2925" s="1" t="s">
        <v>20</v>
      </c>
      <c r="E2925" s="1" t="s">
        <v>3</v>
      </c>
      <c r="F2925" s="1" t="s">
        <v>4</v>
      </c>
      <c r="G2925" s="1" t="s">
        <v>132</v>
      </c>
      <c r="H2925" s="1" t="s">
        <v>157</v>
      </c>
      <c r="I2925" s="1" t="s">
        <v>4303</v>
      </c>
      <c r="J2925" s="1">
        <v>640</v>
      </c>
      <c r="K2925" s="1">
        <v>1491</v>
      </c>
      <c r="L2925" s="1">
        <v>0</v>
      </c>
      <c r="M2925" s="1">
        <v>140</v>
      </c>
      <c r="N2925" s="1">
        <v>5.7</v>
      </c>
      <c r="O2925" s="1">
        <v>18</v>
      </c>
      <c r="P2925" s="1">
        <v>100</v>
      </c>
      <c r="Q2925" s="9">
        <v>71904</v>
      </c>
      <c r="R2925" s="3">
        <v>2500000</v>
      </c>
    </row>
    <row r="2926" spans="1:18" x14ac:dyDescent="0.25">
      <c r="A2926" s="1" t="s">
        <v>3705</v>
      </c>
      <c r="B2926" s="2">
        <v>38275</v>
      </c>
      <c r="C2926" s="1" t="s">
        <v>32</v>
      </c>
      <c r="D2926" s="1" t="s">
        <v>61</v>
      </c>
      <c r="E2926" s="1" t="s">
        <v>3</v>
      </c>
      <c r="F2926" s="1" t="s">
        <v>4</v>
      </c>
      <c r="G2926" s="1" t="s">
        <v>84</v>
      </c>
      <c r="H2926" s="1" t="s">
        <v>3706</v>
      </c>
      <c r="I2926" s="1" t="s">
        <v>2252</v>
      </c>
      <c r="J2926" s="1">
        <v>639</v>
      </c>
      <c r="K2926" s="1">
        <v>1845</v>
      </c>
      <c r="L2926" s="1">
        <v>149</v>
      </c>
      <c r="M2926" s="1">
        <v>0</v>
      </c>
      <c r="N2926" s="1">
        <v>7.5</v>
      </c>
      <c r="O2926" s="1">
        <v>129</v>
      </c>
      <c r="P2926" s="1">
        <v>135</v>
      </c>
      <c r="Q2926" s="9">
        <v>64371181</v>
      </c>
      <c r="R2926" s="3">
        <v>28000000</v>
      </c>
    </row>
    <row r="2927" spans="1:18" x14ac:dyDescent="0.25">
      <c r="A2927" s="1" t="s">
        <v>6105</v>
      </c>
      <c r="B2927" s="2">
        <v>41253</v>
      </c>
      <c r="C2927" s="1" t="s">
        <v>32</v>
      </c>
      <c r="D2927" s="1" t="s">
        <v>9</v>
      </c>
      <c r="E2927" s="1" t="s">
        <v>900</v>
      </c>
      <c r="F2927" s="1" t="s">
        <v>1802</v>
      </c>
      <c r="G2927" s="1" t="s">
        <v>92</v>
      </c>
      <c r="H2927" s="1" t="s">
        <v>6106</v>
      </c>
      <c r="I2927" s="1" t="s">
        <v>6107</v>
      </c>
      <c r="J2927" s="1">
        <v>639</v>
      </c>
      <c r="K2927" s="1">
        <v>1807</v>
      </c>
      <c r="L2927" s="1">
        <v>0</v>
      </c>
      <c r="M2927" s="1">
        <v>0</v>
      </c>
      <c r="N2927" s="1">
        <v>6.6</v>
      </c>
      <c r="O2927" s="1">
        <v>43</v>
      </c>
      <c r="P2927" s="1">
        <v>145</v>
      </c>
      <c r="Q2927" s="9">
        <v>5669081</v>
      </c>
      <c r="R2927" s="3">
        <v>10818775</v>
      </c>
    </row>
    <row r="2928" spans="1:18" x14ac:dyDescent="0.25">
      <c r="A2928" s="1" t="s">
        <v>3688</v>
      </c>
      <c r="B2928" s="2">
        <v>38157</v>
      </c>
      <c r="C2928" s="1" t="s">
        <v>32</v>
      </c>
      <c r="D2928" s="1" t="s">
        <v>20</v>
      </c>
      <c r="E2928" s="1" t="s">
        <v>3</v>
      </c>
      <c r="F2928" s="1" t="s">
        <v>3532</v>
      </c>
      <c r="G2928" s="1" t="s">
        <v>132</v>
      </c>
      <c r="H2928" s="1" t="s">
        <v>2977</v>
      </c>
      <c r="I2928" s="1" t="s">
        <v>1862</v>
      </c>
      <c r="J2928" s="1">
        <v>638</v>
      </c>
      <c r="K2928" s="1">
        <v>961</v>
      </c>
      <c r="L2928" s="1">
        <v>29</v>
      </c>
      <c r="M2928" s="1">
        <v>702</v>
      </c>
      <c r="N2928" s="1">
        <v>5.9</v>
      </c>
      <c r="O2928" s="1">
        <v>90</v>
      </c>
      <c r="P2928" s="1">
        <v>90</v>
      </c>
      <c r="Q2928" s="9">
        <v>17848322</v>
      </c>
      <c r="R2928" s="3">
        <v>28000000</v>
      </c>
    </row>
    <row r="2929" spans="1:18" x14ac:dyDescent="0.25">
      <c r="A2929" s="1" t="s">
        <v>3351</v>
      </c>
      <c r="B2929" s="2">
        <v>37890</v>
      </c>
      <c r="C2929" s="1" t="s">
        <v>32</v>
      </c>
      <c r="D2929" s="1" t="s">
        <v>9</v>
      </c>
      <c r="E2929" s="1" t="s">
        <v>3</v>
      </c>
      <c r="F2929" s="1" t="s">
        <v>4</v>
      </c>
      <c r="G2929" s="1" t="s">
        <v>92</v>
      </c>
      <c r="H2929" s="1" t="s">
        <v>2977</v>
      </c>
      <c r="I2929" s="1" t="s">
        <v>3352</v>
      </c>
      <c r="J2929" s="1">
        <v>638</v>
      </c>
      <c r="K2929" s="1">
        <v>2282</v>
      </c>
      <c r="L2929" s="1">
        <v>26</v>
      </c>
      <c r="M2929" s="1">
        <v>0</v>
      </c>
      <c r="N2929" s="1">
        <v>7.6</v>
      </c>
      <c r="O2929" s="1">
        <v>158</v>
      </c>
      <c r="P2929" s="1">
        <v>126</v>
      </c>
      <c r="Q2929" s="9">
        <v>13005485</v>
      </c>
      <c r="R2929" s="3">
        <v>15000000</v>
      </c>
    </row>
    <row r="2930" spans="1:18" x14ac:dyDescent="0.25">
      <c r="A2930" s="1" t="s">
        <v>171</v>
      </c>
      <c r="B2930" s="2">
        <v>25888</v>
      </c>
      <c r="C2930" s="1" t="s">
        <v>32</v>
      </c>
      <c r="D2930" s="1" t="s">
        <v>20</v>
      </c>
      <c r="E2930" s="1" t="s">
        <v>3</v>
      </c>
      <c r="F2930" s="1" t="s">
        <v>4</v>
      </c>
      <c r="G2930" s="1" t="s">
        <v>28</v>
      </c>
      <c r="H2930" s="1" t="s">
        <v>172</v>
      </c>
      <c r="I2930" s="1" t="s">
        <v>173</v>
      </c>
      <c r="J2930" s="1">
        <v>638</v>
      </c>
      <c r="K2930" s="1">
        <v>788</v>
      </c>
      <c r="L2930" s="1">
        <v>688</v>
      </c>
      <c r="M2930" s="1">
        <v>104</v>
      </c>
      <c r="N2930" s="1">
        <v>6.2</v>
      </c>
      <c r="O2930" s="1">
        <v>22</v>
      </c>
      <c r="P2930" s="1">
        <v>143</v>
      </c>
      <c r="Q2930" s="9">
        <v>5000000</v>
      </c>
      <c r="R2930" s="3">
        <v>25000000</v>
      </c>
    </row>
    <row r="2931" spans="1:18" x14ac:dyDescent="0.25">
      <c r="A2931" s="1" t="s">
        <v>6529</v>
      </c>
      <c r="B2931" s="2">
        <v>41428</v>
      </c>
      <c r="C2931" s="1" t="s">
        <v>32</v>
      </c>
      <c r="D2931" s="1" t="s">
        <v>9</v>
      </c>
      <c r="E2931" s="1" t="s">
        <v>2356</v>
      </c>
      <c r="F2931" s="1" t="s">
        <v>2357</v>
      </c>
      <c r="G2931" s="1" t="s">
        <v>84</v>
      </c>
      <c r="H2931" s="1" t="s">
        <v>6530</v>
      </c>
      <c r="I2931" s="1" t="s">
        <v>6531</v>
      </c>
      <c r="J2931" s="1">
        <v>638</v>
      </c>
      <c r="K2931" s="1">
        <v>822</v>
      </c>
      <c r="L2931" s="1">
        <v>25</v>
      </c>
      <c r="M2931" s="1">
        <v>16000</v>
      </c>
      <c r="N2931" s="1">
        <v>7.8</v>
      </c>
      <c r="O2931" s="1">
        <v>195</v>
      </c>
      <c r="P2931" s="1">
        <v>104</v>
      </c>
      <c r="Q2931" s="9">
        <v>4231500</v>
      </c>
      <c r="R2931" s="3">
        <v>1000000</v>
      </c>
    </row>
    <row r="2932" spans="1:18" x14ac:dyDescent="0.25">
      <c r="A2932" s="1" t="s">
        <v>2104</v>
      </c>
      <c r="B2932" s="2">
        <v>36489</v>
      </c>
      <c r="C2932" s="1" t="s">
        <v>32</v>
      </c>
      <c r="D2932" s="1" t="s">
        <v>40</v>
      </c>
      <c r="E2932" s="1" t="s">
        <v>3</v>
      </c>
      <c r="F2932" s="1" t="s">
        <v>4</v>
      </c>
      <c r="G2932" s="1" t="s">
        <v>92</v>
      </c>
      <c r="H2932" s="1" t="s">
        <v>2105</v>
      </c>
      <c r="I2932" s="1" t="s">
        <v>1378</v>
      </c>
      <c r="J2932" s="1">
        <v>638</v>
      </c>
      <c r="K2932" s="1">
        <v>823</v>
      </c>
      <c r="L2932" s="1">
        <v>407</v>
      </c>
      <c r="M2932" s="1">
        <v>196</v>
      </c>
      <c r="N2932" s="1">
        <v>7.1</v>
      </c>
      <c r="O2932" s="1">
        <v>46</v>
      </c>
      <c r="P2932" s="1">
        <v>126</v>
      </c>
      <c r="Q2932" s="9">
        <v>1997807</v>
      </c>
      <c r="R2932" s="3">
        <v>8000000</v>
      </c>
    </row>
    <row r="2933" spans="1:18" x14ac:dyDescent="0.25">
      <c r="A2933" s="1" t="s">
        <v>2976</v>
      </c>
      <c r="B2933" s="2">
        <v>37523</v>
      </c>
      <c r="C2933" s="1" t="s">
        <v>32</v>
      </c>
      <c r="D2933" s="1" t="s">
        <v>9</v>
      </c>
      <c r="E2933" s="1" t="s">
        <v>3</v>
      </c>
      <c r="F2933" s="1" t="s">
        <v>4</v>
      </c>
      <c r="G2933" s="1" t="s">
        <v>92</v>
      </c>
      <c r="H2933" s="1" t="s">
        <v>2977</v>
      </c>
      <c r="I2933" s="1" t="s">
        <v>2978</v>
      </c>
      <c r="J2933" s="1">
        <v>638</v>
      </c>
      <c r="K2933" s="1">
        <v>1641</v>
      </c>
      <c r="L2933" s="1">
        <v>22</v>
      </c>
      <c r="M2933" s="1">
        <v>115</v>
      </c>
      <c r="N2933" s="1">
        <v>6.7</v>
      </c>
      <c r="O2933" s="1">
        <v>44</v>
      </c>
      <c r="P2933" s="1">
        <v>88</v>
      </c>
      <c r="Q2933" s="9">
        <v>464126</v>
      </c>
      <c r="R2933" s="3">
        <v>1000000</v>
      </c>
    </row>
    <row r="2934" spans="1:18" x14ac:dyDescent="0.25">
      <c r="A2934" s="1" t="s">
        <v>6856</v>
      </c>
      <c r="B2934" s="2">
        <v>42061</v>
      </c>
      <c r="C2934" s="1" t="s">
        <v>32</v>
      </c>
      <c r="D2934" s="1" t="s">
        <v>20</v>
      </c>
      <c r="E2934" s="1" t="s">
        <v>3</v>
      </c>
      <c r="F2934" s="1" t="s">
        <v>4</v>
      </c>
      <c r="G2934" s="1" t="s">
        <v>92</v>
      </c>
      <c r="H2934" s="1" t="s">
        <v>6857</v>
      </c>
      <c r="I2934" s="1" t="s">
        <v>2239</v>
      </c>
      <c r="J2934" s="1">
        <v>637</v>
      </c>
      <c r="K2934" s="1">
        <v>1342</v>
      </c>
      <c r="L2934" s="1">
        <v>44</v>
      </c>
      <c r="M2934" s="1">
        <v>23000</v>
      </c>
      <c r="N2934" s="1">
        <v>7.3</v>
      </c>
      <c r="O2934" s="1">
        <v>180</v>
      </c>
      <c r="P2934" s="1">
        <v>103</v>
      </c>
      <c r="Q2934" s="9">
        <v>17474107</v>
      </c>
      <c r="R2934" s="3">
        <v>7000000</v>
      </c>
    </row>
    <row r="2935" spans="1:18" x14ac:dyDescent="0.25">
      <c r="A2935" s="1" t="s">
        <v>927</v>
      </c>
      <c r="B2935" s="2">
        <v>33699</v>
      </c>
      <c r="C2935" s="1" t="s">
        <v>32</v>
      </c>
      <c r="D2935" s="1" t="s">
        <v>2</v>
      </c>
      <c r="E2935" s="1" t="s">
        <v>3</v>
      </c>
      <c r="F2935" s="1" t="s">
        <v>4</v>
      </c>
      <c r="G2935" s="1" t="s">
        <v>92</v>
      </c>
      <c r="H2935" s="1" t="s">
        <v>928</v>
      </c>
      <c r="I2935" s="1" t="s">
        <v>296</v>
      </c>
      <c r="J2935" s="1">
        <v>636</v>
      </c>
      <c r="K2935" s="1">
        <v>1852</v>
      </c>
      <c r="L2935" s="1">
        <v>0</v>
      </c>
      <c r="M2935" s="1">
        <v>541</v>
      </c>
      <c r="N2935" s="1">
        <v>6</v>
      </c>
      <c r="O2935" s="1">
        <v>33</v>
      </c>
      <c r="P2935" s="1">
        <v>91</v>
      </c>
      <c r="Q2935" s="9">
        <v>21370057</v>
      </c>
      <c r="R2935" s="3">
        <v>12000000</v>
      </c>
    </row>
    <row r="2936" spans="1:18" x14ac:dyDescent="0.25">
      <c r="A2936" s="1" t="s">
        <v>590</v>
      </c>
      <c r="B2936" s="2">
        <v>31852</v>
      </c>
      <c r="C2936" s="1" t="s">
        <v>32</v>
      </c>
      <c r="D2936" s="1" t="s">
        <v>77</v>
      </c>
      <c r="E2936" s="1" t="s">
        <v>3</v>
      </c>
      <c r="F2936" s="1" t="s">
        <v>4</v>
      </c>
      <c r="G2936" s="1" t="s">
        <v>132</v>
      </c>
      <c r="H2936" s="1" t="s">
        <v>591</v>
      </c>
      <c r="I2936" s="1" t="s">
        <v>592</v>
      </c>
      <c r="J2936" s="1">
        <v>636</v>
      </c>
      <c r="K2936" s="1">
        <v>3374</v>
      </c>
      <c r="L2936" s="1">
        <v>124</v>
      </c>
      <c r="M2936" s="1">
        <v>754</v>
      </c>
      <c r="N2936" s="1">
        <v>4.2</v>
      </c>
      <c r="O2936" s="1">
        <v>49</v>
      </c>
      <c r="P2936" s="1">
        <v>107</v>
      </c>
      <c r="Q2936" s="9">
        <v>14375181</v>
      </c>
      <c r="R2936" s="3">
        <v>51000000</v>
      </c>
    </row>
    <row r="2937" spans="1:18" x14ac:dyDescent="0.25">
      <c r="A2937" s="1" t="s">
        <v>3383</v>
      </c>
      <c r="B2937" s="2">
        <v>37755</v>
      </c>
      <c r="C2937" s="1" t="s">
        <v>32</v>
      </c>
      <c r="D2937" s="1" t="s">
        <v>20</v>
      </c>
      <c r="E2937" s="1" t="s">
        <v>3</v>
      </c>
      <c r="F2937" s="1" t="s">
        <v>338</v>
      </c>
      <c r="G2937" s="1" t="s">
        <v>92</v>
      </c>
      <c r="H2937" s="1" t="s">
        <v>1799</v>
      </c>
      <c r="I2937" s="1" t="s">
        <v>3384</v>
      </c>
      <c r="J2937" s="1">
        <v>636</v>
      </c>
      <c r="K2937" s="1">
        <v>1033</v>
      </c>
      <c r="L2937" s="1">
        <v>9</v>
      </c>
      <c r="M2937" s="1">
        <v>352</v>
      </c>
      <c r="N2937" s="1">
        <v>6.7</v>
      </c>
      <c r="O2937" s="1">
        <v>67</v>
      </c>
      <c r="P2937" s="1">
        <v>92</v>
      </c>
      <c r="Q2937" s="9">
        <v>6239558</v>
      </c>
      <c r="R2937" s="3">
        <v>5000000</v>
      </c>
    </row>
    <row r="2938" spans="1:18" x14ac:dyDescent="0.25">
      <c r="A2938" s="1" t="s">
        <v>1797</v>
      </c>
      <c r="B2938" s="2">
        <v>35868</v>
      </c>
      <c r="C2938" s="1" t="s">
        <v>32</v>
      </c>
      <c r="D2938" s="1" t="s">
        <v>77</v>
      </c>
      <c r="E2938" s="1" t="s">
        <v>3</v>
      </c>
      <c r="F2938" s="1" t="s">
        <v>1798</v>
      </c>
      <c r="G2938" s="1" t="s">
        <v>92</v>
      </c>
      <c r="H2938" s="1" t="s">
        <v>1799</v>
      </c>
      <c r="I2938" s="1" t="s">
        <v>1800</v>
      </c>
      <c r="J2938" s="1">
        <v>635</v>
      </c>
      <c r="K2938" s="1">
        <v>1352</v>
      </c>
      <c r="L2938" s="1">
        <v>85</v>
      </c>
      <c r="M2938" s="1">
        <v>471</v>
      </c>
      <c r="N2938" s="1">
        <v>4.8</v>
      </c>
      <c r="O2938" s="1">
        <v>67</v>
      </c>
      <c r="P2938" s="1">
        <v>91</v>
      </c>
      <c r="Q2938" s="9">
        <v>10076136</v>
      </c>
      <c r="R2938" s="3">
        <v>35000000</v>
      </c>
    </row>
    <row r="2939" spans="1:18" x14ac:dyDescent="0.25">
      <c r="A2939" s="1" t="s">
        <v>5548</v>
      </c>
      <c r="B2939" s="2">
        <v>40231</v>
      </c>
      <c r="C2939" s="1" t="s">
        <v>32</v>
      </c>
      <c r="D2939" s="1" t="s">
        <v>91</v>
      </c>
      <c r="E2939" s="1" t="s">
        <v>3</v>
      </c>
      <c r="F2939" s="1" t="s">
        <v>4</v>
      </c>
      <c r="G2939" s="1" t="s">
        <v>92</v>
      </c>
      <c r="H2939" s="1" t="s">
        <v>5549</v>
      </c>
      <c r="I2939" s="1" t="s">
        <v>5550</v>
      </c>
      <c r="J2939" s="1">
        <v>635</v>
      </c>
      <c r="K2939" s="1">
        <v>2423</v>
      </c>
      <c r="L2939" s="1">
        <v>68</v>
      </c>
      <c r="M2939" s="1">
        <v>17000</v>
      </c>
      <c r="N2939" s="1">
        <v>6.3</v>
      </c>
      <c r="O2939" s="1">
        <v>225</v>
      </c>
      <c r="P2939" s="1">
        <v>105</v>
      </c>
      <c r="Q2939" s="9">
        <v>92401</v>
      </c>
      <c r="R2939" s="3">
        <v>2000000</v>
      </c>
    </row>
    <row r="2940" spans="1:18" x14ac:dyDescent="0.25">
      <c r="A2940" s="1" t="s">
        <v>4413</v>
      </c>
      <c r="B2940" s="2">
        <v>38834</v>
      </c>
      <c r="C2940" s="1" t="s">
        <v>32</v>
      </c>
      <c r="D2940" s="1" t="s">
        <v>9</v>
      </c>
      <c r="E2940" s="1" t="s">
        <v>900</v>
      </c>
      <c r="F2940" s="1" t="s">
        <v>1877</v>
      </c>
      <c r="G2940" s="1" t="s">
        <v>92</v>
      </c>
      <c r="H2940" s="1" t="s">
        <v>4414</v>
      </c>
      <c r="I2940" s="1" t="s">
        <v>2972</v>
      </c>
      <c r="J2940" s="1">
        <v>634</v>
      </c>
      <c r="K2940" s="1">
        <v>1322</v>
      </c>
      <c r="L2940" s="1">
        <v>0</v>
      </c>
      <c r="M2940" s="1">
        <v>27000</v>
      </c>
      <c r="N2940" s="1">
        <v>8.1999999999999993</v>
      </c>
      <c r="O2940" s="1">
        <v>406</v>
      </c>
      <c r="P2940" s="1">
        <v>112</v>
      </c>
      <c r="Q2940" s="9">
        <v>37623143</v>
      </c>
      <c r="R2940" s="3">
        <v>13500000</v>
      </c>
    </row>
    <row r="2941" spans="1:18" x14ac:dyDescent="0.25">
      <c r="A2941" s="1" t="s">
        <v>575</v>
      </c>
      <c r="B2941" s="2">
        <v>31873</v>
      </c>
      <c r="C2941" s="1" t="s">
        <v>32</v>
      </c>
      <c r="D2941" s="1" t="s">
        <v>20</v>
      </c>
      <c r="E2941" s="1" t="s">
        <v>3</v>
      </c>
      <c r="F2941" s="1" t="s">
        <v>4</v>
      </c>
      <c r="G2941" s="1" t="s">
        <v>168</v>
      </c>
      <c r="H2941" s="1" t="s">
        <v>576</v>
      </c>
      <c r="I2941" s="1" t="s">
        <v>577</v>
      </c>
      <c r="J2941" s="1">
        <v>634</v>
      </c>
      <c r="K2941" s="1">
        <v>1347</v>
      </c>
      <c r="L2941" s="1">
        <v>0</v>
      </c>
      <c r="M2941" s="1">
        <v>0</v>
      </c>
      <c r="N2941" s="1">
        <v>7.8</v>
      </c>
      <c r="O2941" s="1">
        <v>252</v>
      </c>
      <c r="P2941" s="1">
        <v>37</v>
      </c>
      <c r="Q2941" s="9">
        <v>5923044</v>
      </c>
      <c r="R2941" s="3">
        <v>3600000</v>
      </c>
    </row>
    <row r="2942" spans="1:18" x14ac:dyDescent="0.25">
      <c r="A2942" s="1" t="s">
        <v>342</v>
      </c>
      <c r="B2942" s="2">
        <v>29808</v>
      </c>
      <c r="C2942" s="1" t="s">
        <v>32</v>
      </c>
      <c r="D2942" s="1" t="s">
        <v>40</v>
      </c>
      <c r="E2942" s="1" t="s">
        <v>3</v>
      </c>
      <c r="F2942" s="1" t="s">
        <v>4</v>
      </c>
      <c r="G2942" s="1" t="s">
        <v>84</v>
      </c>
      <c r="H2942" s="1" t="s">
        <v>343</v>
      </c>
      <c r="I2942" s="1" t="s">
        <v>344</v>
      </c>
      <c r="J2942" s="1">
        <v>634</v>
      </c>
      <c r="K2942" s="1">
        <v>1262</v>
      </c>
      <c r="L2942" s="1">
        <v>4</v>
      </c>
      <c r="M2942" s="1">
        <v>0</v>
      </c>
      <c r="N2942" s="1">
        <v>6.4</v>
      </c>
      <c r="O2942" s="1">
        <v>50</v>
      </c>
      <c r="P2942" s="1">
        <v>102</v>
      </c>
      <c r="Q2942" s="9">
        <v>2000000</v>
      </c>
      <c r="R2942" s="3">
        <v>17000000</v>
      </c>
    </row>
    <row r="2943" spans="1:18" x14ac:dyDescent="0.25">
      <c r="A2943" s="1" t="s">
        <v>4416</v>
      </c>
      <c r="B2943" s="2">
        <v>38890</v>
      </c>
      <c r="C2943" s="1" t="s">
        <v>32</v>
      </c>
      <c r="D2943" s="1" t="s">
        <v>9</v>
      </c>
      <c r="E2943" s="1" t="s">
        <v>3</v>
      </c>
      <c r="F2943" s="1" t="s">
        <v>11</v>
      </c>
      <c r="G2943" s="1" t="s">
        <v>132</v>
      </c>
      <c r="H2943" s="1" t="s">
        <v>4417</v>
      </c>
      <c r="I2943" s="1" t="s">
        <v>2714</v>
      </c>
      <c r="J2943" s="1">
        <v>634</v>
      </c>
      <c r="K2943" s="1">
        <v>2673</v>
      </c>
      <c r="L2943" s="1">
        <v>108</v>
      </c>
      <c r="M2943" s="1">
        <v>0</v>
      </c>
      <c r="N2943" s="1">
        <v>7.3</v>
      </c>
      <c r="O2943" s="1">
        <v>44</v>
      </c>
      <c r="P2943" s="1">
        <v>120</v>
      </c>
      <c r="Q2943" s="9">
        <v>1055654</v>
      </c>
      <c r="R2943" s="3">
        <v>10000000</v>
      </c>
    </row>
    <row r="2944" spans="1:18" x14ac:dyDescent="0.25">
      <c r="A2944" s="1" t="s">
        <v>4699</v>
      </c>
      <c r="B2944" s="2">
        <v>39167</v>
      </c>
      <c r="C2944" s="1" t="s">
        <v>32</v>
      </c>
      <c r="D2944" s="1" t="s">
        <v>20</v>
      </c>
      <c r="E2944" s="1" t="s">
        <v>3</v>
      </c>
      <c r="F2944" s="1" t="s">
        <v>4</v>
      </c>
      <c r="G2944" s="1" t="s">
        <v>92</v>
      </c>
      <c r="H2944" s="1" t="s">
        <v>576</v>
      </c>
      <c r="I2944" s="1" t="s">
        <v>4700</v>
      </c>
      <c r="J2944" s="1">
        <v>634</v>
      </c>
      <c r="K2944" s="1">
        <v>1238</v>
      </c>
      <c r="L2944" s="1">
        <v>0</v>
      </c>
      <c r="M2944" s="1">
        <v>0</v>
      </c>
      <c r="N2944" s="1">
        <v>6.3</v>
      </c>
      <c r="O2944" s="1">
        <v>100</v>
      </c>
      <c r="P2944" s="1">
        <v>84</v>
      </c>
      <c r="Q2944" s="9">
        <v>173066</v>
      </c>
      <c r="R2944" s="3">
        <v>1500000</v>
      </c>
    </row>
    <row r="2945" spans="1:18" x14ac:dyDescent="0.25">
      <c r="A2945" s="1" t="s">
        <v>944</v>
      </c>
      <c r="B2945" s="2">
        <v>33752</v>
      </c>
      <c r="C2945" s="1" t="s">
        <v>32</v>
      </c>
      <c r="D2945" s="1" t="s">
        <v>20</v>
      </c>
      <c r="E2945" s="1" t="s">
        <v>3</v>
      </c>
      <c r="F2945" s="1" t="s">
        <v>4</v>
      </c>
      <c r="G2945" s="1" t="s">
        <v>84</v>
      </c>
      <c r="H2945" s="1" t="s">
        <v>945</v>
      </c>
      <c r="I2945" s="1" t="s">
        <v>707</v>
      </c>
      <c r="J2945" s="1">
        <v>633</v>
      </c>
      <c r="K2945" s="1">
        <v>3362</v>
      </c>
      <c r="L2945" s="1">
        <v>65</v>
      </c>
      <c r="M2945" s="1">
        <v>0</v>
      </c>
      <c r="N2945" s="1">
        <v>6.4</v>
      </c>
      <c r="O2945" s="1">
        <v>22</v>
      </c>
      <c r="P2945" s="1">
        <v>100</v>
      </c>
      <c r="Q2945" s="9">
        <v>50752337</v>
      </c>
      <c r="R2945" s="3">
        <v>10000000</v>
      </c>
    </row>
    <row r="2946" spans="1:18" x14ac:dyDescent="0.25">
      <c r="A2946" s="1" t="s">
        <v>831</v>
      </c>
      <c r="B2946" s="2">
        <v>33552</v>
      </c>
      <c r="C2946" s="1" t="s">
        <v>32</v>
      </c>
      <c r="D2946" s="1" t="s">
        <v>77</v>
      </c>
      <c r="E2946" s="1" t="s">
        <v>3</v>
      </c>
      <c r="F2946" s="1" t="s">
        <v>4</v>
      </c>
      <c r="G2946" s="1" t="s">
        <v>92</v>
      </c>
      <c r="H2946" s="1" t="s">
        <v>649</v>
      </c>
      <c r="I2946" s="1" t="s">
        <v>832</v>
      </c>
      <c r="J2946" s="1">
        <v>633</v>
      </c>
      <c r="K2946" s="1">
        <v>874</v>
      </c>
      <c r="L2946" s="1">
        <v>23</v>
      </c>
      <c r="M2946" s="1">
        <v>0</v>
      </c>
      <c r="N2946" s="1">
        <v>5.5</v>
      </c>
      <c r="O2946" s="1">
        <v>40</v>
      </c>
      <c r="P2946" s="1">
        <v>110</v>
      </c>
      <c r="Q2946" s="9">
        <v>30102717</v>
      </c>
      <c r="R2946" s="3">
        <v>15000000</v>
      </c>
    </row>
    <row r="2947" spans="1:18" x14ac:dyDescent="0.25">
      <c r="A2947" s="1" t="s">
        <v>648</v>
      </c>
      <c r="B2947" s="2">
        <v>32467</v>
      </c>
      <c r="C2947" s="1" t="s">
        <v>32</v>
      </c>
      <c r="D2947" s="1" t="s">
        <v>77</v>
      </c>
      <c r="E2947" s="1" t="s">
        <v>3</v>
      </c>
      <c r="F2947" s="1" t="s">
        <v>4</v>
      </c>
      <c r="G2947" s="1" t="s">
        <v>92</v>
      </c>
      <c r="H2947" s="1" t="s">
        <v>649</v>
      </c>
      <c r="I2947" s="1" t="s">
        <v>650</v>
      </c>
      <c r="J2947" s="1">
        <v>633</v>
      </c>
      <c r="K2947" s="1">
        <v>1168</v>
      </c>
      <c r="L2947" s="1">
        <v>15</v>
      </c>
      <c r="M2947" s="1">
        <v>0</v>
      </c>
      <c r="N2947" s="1">
        <v>6.8</v>
      </c>
      <c r="O2947" s="1">
        <v>61</v>
      </c>
      <c r="P2947" s="1">
        <v>92</v>
      </c>
      <c r="Q2947" s="9">
        <v>11806119</v>
      </c>
      <c r="R2947" s="3">
        <v>1100000</v>
      </c>
    </row>
    <row r="2948" spans="1:18" x14ac:dyDescent="0.25">
      <c r="A2948" s="1" t="s">
        <v>4114</v>
      </c>
      <c r="B2948" s="2">
        <v>38360</v>
      </c>
      <c r="C2948" s="1" t="s">
        <v>32</v>
      </c>
      <c r="D2948" s="1" t="s">
        <v>77</v>
      </c>
      <c r="E2948" s="1" t="s">
        <v>3</v>
      </c>
      <c r="F2948" s="1" t="s">
        <v>4</v>
      </c>
      <c r="G2948" s="1" t="s">
        <v>132</v>
      </c>
      <c r="H2948" s="1" t="s">
        <v>4115</v>
      </c>
      <c r="I2948" s="1" t="s">
        <v>2843</v>
      </c>
      <c r="J2948" s="1">
        <v>631</v>
      </c>
      <c r="K2948" s="1">
        <v>2297</v>
      </c>
      <c r="L2948" s="1">
        <v>422</v>
      </c>
      <c r="M2948" s="1">
        <v>0</v>
      </c>
      <c r="N2948" s="1">
        <v>5.0999999999999996</v>
      </c>
      <c r="O2948" s="1">
        <v>144</v>
      </c>
      <c r="P2948" s="1">
        <v>107</v>
      </c>
      <c r="Q2948" s="9">
        <v>80270227</v>
      </c>
      <c r="R2948" s="3">
        <v>50000000</v>
      </c>
    </row>
    <row r="2949" spans="1:18" x14ac:dyDescent="0.25">
      <c r="A2949" s="1" t="s">
        <v>1735</v>
      </c>
      <c r="B2949" s="2">
        <v>35878</v>
      </c>
      <c r="C2949" s="1" t="s">
        <v>32</v>
      </c>
      <c r="D2949" s="1" t="s">
        <v>20</v>
      </c>
      <c r="E2949" s="1" t="s">
        <v>3</v>
      </c>
      <c r="F2949" s="1" t="s">
        <v>4</v>
      </c>
      <c r="G2949" s="1" t="s">
        <v>92</v>
      </c>
      <c r="H2949" s="1" t="s">
        <v>780</v>
      </c>
      <c r="I2949" s="1" t="s">
        <v>780</v>
      </c>
      <c r="J2949" s="1">
        <v>631</v>
      </c>
      <c r="K2949" s="1">
        <v>1023</v>
      </c>
      <c r="L2949" s="1">
        <v>631</v>
      </c>
      <c r="M2949" s="1">
        <v>0</v>
      </c>
      <c r="N2949" s="1">
        <v>6.8</v>
      </c>
      <c r="O2949" s="1">
        <v>110</v>
      </c>
      <c r="P2949" s="1">
        <v>108</v>
      </c>
      <c r="Q2949" s="9">
        <v>26525834</v>
      </c>
      <c r="R2949" s="3">
        <v>30000000</v>
      </c>
    </row>
    <row r="2950" spans="1:18" x14ac:dyDescent="0.25">
      <c r="A2950" s="1" t="s">
        <v>3298</v>
      </c>
      <c r="B2950" s="2">
        <v>37637</v>
      </c>
      <c r="C2950" s="1" t="s">
        <v>32</v>
      </c>
      <c r="D2950" s="1" t="s">
        <v>9</v>
      </c>
      <c r="E2950" s="1" t="s">
        <v>3</v>
      </c>
      <c r="F2950" s="1" t="s">
        <v>83</v>
      </c>
      <c r="G2950" s="1" t="s">
        <v>92</v>
      </c>
      <c r="H2950" s="1" t="s">
        <v>2033</v>
      </c>
      <c r="I2950" s="1" t="s">
        <v>2504</v>
      </c>
      <c r="J2950" s="1">
        <v>631</v>
      </c>
      <c r="K2950" s="1">
        <v>1176</v>
      </c>
      <c r="L2950" s="1">
        <v>187</v>
      </c>
      <c r="M2950" s="1">
        <v>0</v>
      </c>
      <c r="N2950" s="1">
        <v>6.3</v>
      </c>
      <c r="O2950" s="1">
        <v>133</v>
      </c>
      <c r="P2950" s="1">
        <v>93</v>
      </c>
      <c r="Q2950" s="9">
        <v>197148</v>
      </c>
      <c r="R2950" s="3">
        <v>7500000</v>
      </c>
    </row>
    <row r="2951" spans="1:18" x14ac:dyDescent="0.25">
      <c r="A2951" s="1" t="s">
        <v>2032</v>
      </c>
      <c r="B2951" s="2">
        <v>36237</v>
      </c>
      <c r="C2951" s="1" t="s">
        <v>32</v>
      </c>
      <c r="D2951" s="1" t="s">
        <v>9</v>
      </c>
      <c r="E2951" s="1" t="s">
        <v>3</v>
      </c>
      <c r="F2951" s="1" t="s">
        <v>4</v>
      </c>
      <c r="G2951" s="1" t="s">
        <v>92</v>
      </c>
      <c r="H2951" s="1" t="s">
        <v>2033</v>
      </c>
      <c r="I2951" s="1" t="s">
        <v>2034</v>
      </c>
      <c r="J2951" s="1">
        <v>631</v>
      </c>
      <c r="K2951" s="1">
        <v>2020</v>
      </c>
      <c r="L2951" s="1">
        <v>4</v>
      </c>
      <c r="M2951" s="1">
        <v>100</v>
      </c>
      <c r="N2951" s="1">
        <v>6.4</v>
      </c>
      <c r="O2951" s="1">
        <v>16</v>
      </c>
      <c r="P2951" s="1">
        <v>92</v>
      </c>
      <c r="Q2951" s="9">
        <v>7680</v>
      </c>
      <c r="R2951" s="3">
        <v>2000000</v>
      </c>
    </row>
    <row r="2952" spans="1:18" x14ac:dyDescent="0.25">
      <c r="A2952" s="1" t="s">
        <v>359</v>
      </c>
      <c r="B2952" s="2">
        <v>29680</v>
      </c>
      <c r="C2952" s="1" t="s">
        <v>32</v>
      </c>
      <c r="D2952" s="1" t="s">
        <v>40</v>
      </c>
      <c r="E2952" s="1" t="s">
        <v>3</v>
      </c>
      <c r="F2952" s="1" t="s">
        <v>83</v>
      </c>
      <c r="G2952" s="1" t="s">
        <v>84</v>
      </c>
      <c r="H2952" s="1" t="s">
        <v>360</v>
      </c>
      <c r="I2952" s="1" t="s">
        <v>228</v>
      </c>
      <c r="J2952" s="1">
        <v>629</v>
      </c>
      <c r="K2952" s="1">
        <v>2730</v>
      </c>
      <c r="L2952" s="1">
        <v>0</v>
      </c>
      <c r="M2952" s="1">
        <v>0</v>
      </c>
      <c r="N2952" s="1">
        <v>7</v>
      </c>
      <c r="O2952" s="1">
        <v>139</v>
      </c>
      <c r="P2952" s="1">
        <v>103</v>
      </c>
      <c r="Q2952" s="9">
        <v>42365600</v>
      </c>
      <c r="R2952" s="3">
        <v>5000000</v>
      </c>
    </row>
    <row r="2953" spans="1:18" x14ac:dyDescent="0.25">
      <c r="A2953" s="1" t="s">
        <v>4500</v>
      </c>
      <c r="B2953" s="2">
        <v>38752</v>
      </c>
      <c r="C2953" s="1" t="s">
        <v>32</v>
      </c>
      <c r="D2953" s="1" t="s">
        <v>20</v>
      </c>
      <c r="E2953" s="1" t="s">
        <v>3401</v>
      </c>
      <c r="F2953" s="1" t="s">
        <v>3402</v>
      </c>
      <c r="G2953" s="1" t="s">
        <v>92</v>
      </c>
      <c r="H2953" s="1" t="s">
        <v>4501</v>
      </c>
      <c r="I2953" s="1" t="s">
        <v>4502</v>
      </c>
      <c r="J2953" s="1">
        <v>629</v>
      </c>
      <c r="K2953" s="1">
        <v>1173</v>
      </c>
      <c r="L2953" s="1">
        <v>584</v>
      </c>
      <c r="M2953" s="1">
        <v>7000</v>
      </c>
      <c r="N2953" s="1">
        <v>7</v>
      </c>
      <c r="O2953" s="1">
        <v>363</v>
      </c>
      <c r="P2953" s="1">
        <v>110</v>
      </c>
      <c r="Q2953" s="9">
        <v>2201412</v>
      </c>
      <c r="R2953" s="3">
        <v>12215500000</v>
      </c>
    </row>
    <row r="2954" spans="1:18" x14ac:dyDescent="0.25">
      <c r="A2954" s="1" t="s">
        <v>284</v>
      </c>
      <c r="B2954" s="2">
        <v>29411</v>
      </c>
      <c r="C2954" s="1" t="s">
        <v>32</v>
      </c>
      <c r="D2954" s="1" t="s">
        <v>20</v>
      </c>
      <c r="E2954" s="1" t="s">
        <v>3</v>
      </c>
      <c r="F2954" s="1" t="s">
        <v>4</v>
      </c>
      <c r="G2954" s="1" t="s">
        <v>84</v>
      </c>
      <c r="H2954" s="1" t="s">
        <v>285</v>
      </c>
      <c r="I2954" s="1" t="s">
        <v>286</v>
      </c>
      <c r="J2954" s="1">
        <v>628</v>
      </c>
      <c r="K2954" s="1">
        <v>2726</v>
      </c>
      <c r="L2954" s="1">
        <v>104</v>
      </c>
      <c r="M2954" s="1">
        <v>16000</v>
      </c>
      <c r="N2954" s="1">
        <v>7.8</v>
      </c>
      <c r="O2954" s="1">
        <v>134</v>
      </c>
      <c r="P2954" s="1">
        <v>88</v>
      </c>
      <c r="Q2954" s="9">
        <v>83400000</v>
      </c>
      <c r="R2954" s="3">
        <v>3500000</v>
      </c>
    </row>
    <row r="2955" spans="1:18" x14ac:dyDescent="0.25">
      <c r="A2955" s="1" t="s">
        <v>2803</v>
      </c>
      <c r="B2955" s="2">
        <v>37109</v>
      </c>
      <c r="C2955" s="1" t="s">
        <v>32</v>
      </c>
      <c r="D2955" s="1" t="s">
        <v>9</v>
      </c>
      <c r="E2955" s="1" t="s">
        <v>3</v>
      </c>
      <c r="F2955" s="1" t="s">
        <v>4</v>
      </c>
      <c r="G2955" s="1" t="s">
        <v>92</v>
      </c>
      <c r="H2955" s="1" t="s">
        <v>2804</v>
      </c>
      <c r="I2955" s="1" t="s">
        <v>707</v>
      </c>
      <c r="J2955" s="1">
        <v>628</v>
      </c>
      <c r="K2955" s="1">
        <v>1265</v>
      </c>
      <c r="L2955" s="1">
        <v>65</v>
      </c>
      <c r="M2955" s="1">
        <v>0</v>
      </c>
      <c r="N2955" s="1">
        <v>6.2</v>
      </c>
      <c r="O2955" s="1">
        <v>107</v>
      </c>
      <c r="P2955" s="1">
        <v>105</v>
      </c>
      <c r="Q2955" s="9">
        <v>16991902</v>
      </c>
      <c r="R2955" s="3">
        <v>57000000</v>
      </c>
    </row>
    <row r="2956" spans="1:18" x14ac:dyDescent="0.25">
      <c r="A2956" s="1" t="s">
        <v>6338</v>
      </c>
      <c r="B2956" s="2">
        <v>41294</v>
      </c>
      <c r="C2956" s="1" t="s">
        <v>32</v>
      </c>
      <c r="D2956" s="1" t="s">
        <v>20</v>
      </c>
      <c r="E2956" s="1" t="s">
        <v>3</v>
      </c>
      <c r="F2956" s="1" t="s">
        <v>4</v>
      </c>
      <c r="G2956" s="1" t="s">
        <v>92</v>
      </c>
      <c r="H2956" s="1" t="s">
        <v>2804</v>
      </c>
      <c r="I2956" s="1" t="s">
        <v>6339</v>
      </c>
      <c r="J2956" s="1">
        <v>628</v>
      </c>
      <c r="K2956" s="1">
        <v>2061</v>
      </c>
      <c r="L2956" s="1">
        <v>0</v>
      </c>
      <c r="M2956" s="1">
        <v>0</v>
      </c>
      <c r="N2956" s="1">
        <v>6.7</v>
      </c>
      <c r="O2956" s="1">
        <v>126</v>
      </c>
      <c r="P2956" s="1">
        <v>89</v>
      </c>
      <c r="Q2956" s="9">
        <v>7764027</v>
      </c>
      <c r="R2956" s="3">
        <v>10000000</v>
      </c>
    </row>
    <row r="2957" spans="1:18" x14ac:dyDescent="0.25">
      <c r="A2957" s="1" t="s">
        <v>6831</v>
      </c>
      <c r="B2957" s="2">
        <v>42196</v>
      </c>
      <c r="C2957" s="1" t="s">
        <v>32</v>
      </c>
      <c r="D2957" s="1" t="s">
        <v>9</v>
      </c>
      <c r="E2957" s="1" t="s">
        <v>3</v>
      </c>
      <c r="F2957" s="1" t="s">
        <v>4</v>
      </c>
      <c r="G2957" s="1" t="s">
        <v>92</v>
      </c>
      <c r="H2957" s="1" t="s">
        <v>6832</v>
      </c>
      <c r="I2957" s="1" t="s">
        <v>6833</v>
      </c>
      <c r="J2957" s="1">
        <v>628</v>
      </c>
      <c r="K2957" s="1">
        <v>4249</v>
      </c>
      <c r="L2957" s="1">
        <v>47</v>
      </c>
      <c r="M2957" s="1">
        <v>1000</v>
      </c>
      <c r="N2957" s="1">
        <v>7.2</v>
      </c>
      <c r="O2957" s="1">
        <v>10</v>
      </c>
      <c r="P2957" s="1">
        <v>89</v>
      </c>
      <c r="Q2957" s="9">
        <v>444044</v>
      </c>
      <c r="R2957" s="3">
        <v>1900000</v>
      </c>
    </row>
    <row r="2958" spans="1:18" x14ac:dyDescent="0.25">
      <c r="A2958" s="1" t="s">
        <v>3734</v>
      </c>
      <c r="B2958" s="2">
        <v>38020</v>
      </c>
      <c r="C2958" s="1" t="s">
        <v>32</v>
      </c>
      <c r="D2958" s="1" t="s">
        <v>20</v>
      </c>
      <c r="E2958" s="1" t="s">
        <v>3</v>
      </c>
      <c r="F2958" s="1" t="s">
        <v>4</v>
      </c>
      <c r="G2958" s="1" t="s">
        <v>132</v>
      </c>
      <c r="H2958" s="1" t="s">
        <v>3735</v>
      </c>
      <c r="I2958" s="1" t="s">
        <v>805</v>
      </c>
      <c r="J2958" s="1">
        <v>627</v>
      </c>
      <c r="K2958" s="1">
        <v>2052</v>
      </c>
      <c r="L2958" s="1">
        <v>0</v>
      </c>
      <c r="M2958" s="1">
        <v>718</v>
      </c>
      <c r="N2958" s="1">
        <v>6</v>
      </c>
      <c r="O2958" s="1">
        <v>93</v>
      </c>
      <c r="P2958" s="1">
        <v>119</v>
      </c>
      <c r="Q2958" s="9">
        <v>37486138</v>
      </c>
      <c r="R2958" s="3">
        <v>50000000</v>
      </c>
    </row>
    <row r="2959" spans="1:18" x14ac:dyDescent="0.25">
      <c r="A2959" s="1" t="s">
        <v>4692</v>
      </c>
      <c r="B2959" s="2">
        <v>39320</v>
      </c>
      <c r="C2959" s="1" t="s">
        <v>32</v>
      </c>
      <c r="D2959" s="1" t="s">
        <v>40</v>
      </c>
      <c r="E2959" s="1" t="s">
        <v>4693</v>
      </c>
      <c r="F2959" s="1" t="s">
        <v>3720</v>
      </c>
      <c r="G2959" s="1" t="s">
        <v>92</v>
      </c>
      <c r="H2959" s="1" t="s">
        <v>4694</v>
      </c>
      <c r="I2959" s="1" t="s">
        <v>4061</v>
      </c>
      <c r="J2959" s="1">
        <v>627</v>
      </c>
      <c r="K2959" s="1">
        <v>653</v>
      </c>
      <c r="L2959" s="1">
        <v>44</v>
      </c>
      <c r="M2959" s="1">
        <v>0</v>
      </c>
      <c r="N2959" s="1">
        <v>7.3</v>
      </c>
      <c r="O2959" s="1">
        <v>160</v>
      </c>
      <c r="P2959" s="1">
        <v>126</v>
      </c>
      <c r="Q2959" s="9">
        <v>5701643</v>
      </c>
      <c r="R2959" s="3">
        <v>20000000</v>
      </c>
    </row>
    <row r="2960" spans="1:18" x14ac:dyDescent="0.25">
      <c r="A2960" s="1" t="s">
        <v>1502</v>
      </c>
      <c r="B2960" s="2">
        <v>35778</v>
      </c>
      <c r="C2960" s="1" t="s">
        <v>32</v>
      </c>
      <c r="D2960" s="1" t="s">
        <v>20</v>
      </c>
      <c r="E2960" s="1" t="s">
        <v>3</v>
      </c>
      <c r="F2960" s="1" t="s">
        <v>4</v>
      </c>
      <c r="G2960" s="1" t="s">
        <v>132</v>
      </c>
      <c r="H2960" s="1" t="s">
        <v>1503</v>
      </c>
      <c r="I2960" s="1" t="s">
        <v>1504</v>
      </c>
      <c r="J2960" s="1">
        <v>625</v>
      </c>
      <c r="K2960" s="1">
        <v>1474</v>
      </c>
      <c r="L2960" s="1">
        <v>274</v>
      </c>
      <c r="M2960" s="1">
        <v>11000</v>
      </c>
      <c r="N2960" s="1">
        <v>7.7</v>
      </c>
      <c r="O2960" s="1">
        <v>156</v>
      </c>
      <c r="P2960" s="1">
        <v>139</v>
      </c>
      <c r="Q2960" s="9">
        <v>147637474</v>
      </c>
      <c r="R2960" s="3">
        <v>50000000</v>
      </c>
    </row>
    <row r="2961" spans="1:18" x14ac:dyDescent="0.25">
      <c r="A2961" s="1" t="s">
        <v>3652</v>
      </c>
      <c r="B2961" s="2">
        <v>38088</v>
      </c>
      <c r="C2961" s="1" t="s">
        <v>32</v>
      </c>
      <c r="D2961" s="1" t="s">
        <v>20</v>
      </c>
      <c r="E2961" s="1" t="s">
        <v>3</v>
      </c>
      <c r="F2961" s="1" t="s">
        <v>4</v>
      </c>
      <c r="G2961" s="1" t="s">
        <v>92</v>
      </c>
      <c r="H2961" s="1" t="s">
        <v>3653</v>
      </c>
      <c r="I2961" s="1" t="s">
        <v>3654</v>
      </c>
      <c r="J2961" s="1">
        <v>625</v>
      </c>
      <c r="K2961" s="1">
        <v>1655</v>
      </c>
      <c r="L2961" s="1">
        <v>0</v>
      </c>
      <c r="M2961" s="1">
        <v>0</v>
      </c>
      <c r="N2961" s="1">
        <v>7.6</v>
      </c>
      <c r="O2961" s="1">
        <v>205</v>
      </c>
      <c r="P2961" s="1">
        <v>102</v>
      </c>
      <c r="Q2961" s="9">
        <v>26781723</v>
      </c>
      <c r="R2961" s="3">
        <v>2500000</v>
      </c>
    </row>
    <row r="2962" spans="1:18" x14ac:dyDescent="0.25">
      <c r="A2962" s="1" t="s">
        <v>1792</v>
      </c>
      <c r="B2962" s="2">
        <v>35866</v>
      </c>
      <c r="C2962" s="1" t="s">
        <v>32</v>
      </c>
      <c r="D2962" s="1" t="s">
        <v>20</v>
      </c>
      <c r="E2962" s="1" t="s">
        <v>3</v>
      </c>
      <c r="F2962" s="1" t="s">
        <v>4</v>
      </c>
      <c r="G2962" s="1" t="s">
        <v>92</v>
      </c>
      <c r="H2962" s="1" t="s">
        <v>1793</v>
      </c>
      <c r="I2962" s="1" t="s">
        <v>1794</v>
      </c>
      <c r="J2962" s="1">
        <v>625</v>
      </c>
      <c r="K2962" s="1">
        <v>987</v>
      </c>
      <c r="L2962" s="1">
        <v>0</v>
      </c>
      <c r="M2962" s="1">
        <v>280</v>
      </c>
      <c r="N2962" s="1">
        <v>3.9</v>
      </c>
      <c r="O2962" s="1">
        <v>19</v>
      </c>
      <c r="P2962" s="1">
        <v>93</v>
      </c>
      <c r="Q2962" s="9">
        <v>10305534</v>
      </c>
      <c r="R2962" s="3">
        <v>3500000</v>
      </c>
    </row>
    <row r="2963" spans="1:18" x14ac:dyDescent="0.25">
      <c r="A2963" s="1" t="s">
        <v>4249</v>
      </c>
      <c r="B2963" s="2">
        <v>39010</v>
      </c>
      <c r="C2963" s="1" t="s">
        <v>32</v>
      </c>
      <c r="D2963" s="1" t="s">
        <v>9</v>
      </c>
      <c r="E2963" s="1" t="s">
        <v>3</v>
      </c>
      <c r="F2963" s="1" t="s">
        <v>4</v>
      </c>
      <c r="G2963" s="1" t="s">
        <v>132</v>
      </c>
      <c r="H2963" s="1" t="s">
        <v>3653</v>
      </c>
      <c r="I2963" s="1" t="s">
        <v>4250</v>
      </c>
      <c r="J2963" s="1">
        <v>625</v>
      </c>
      <c r="K2963" s="1">
        <v>2747</v>
      </c>
      <c r="L2963" s="1">
        <v>38</v>
      </c>
      <c r="M2963" s="1">
        <v>0</v>
      </c>
      <c r="N2963" s="1">
        <v>7.4</v>
      </c>
      <c r="O2963" s="1">
        <v>60</v>
      </c>
      <c r="P2963" s="1">
        <v>91</v>
      </c>
      <c r="Q2963" s="9">
        <v>8108247</v>
      </c>
      <c r="R2963" s="3">
        <v>3300000</v>
      </c>
    </row>
    <row r="2964" spans="1:18" x14ac:dyDescent="0.25">
      <c r="A2964" s="1" t="s">
        <v>2321</v>
      </c>
      <c r="B2964" s="2">
        <v>36780</v>
      </c>
      <c r="C2964" s="1" t="s">
        <v>32</v>
      </c>
      <c r="D2964" s="1" t="s">
        <v>20</v>
      </c>
      <c r="E2964" s="1" t="s">
        <v>3</v>
      </c>
      <c r="F2964" s="1" t="s">
        <v>4</v>
      </c>
      <c r="G2964" s="1" t="s">
        <v>92</v>
      </c>
      <c r="H2964" s="1" t="s">
        <v>1503</v>
      </c>
      <c r="I2964" s="1" t="s">
        <v>2322</v>
      </c>
      <c r="J2964" s="1">
        <v>625</v>
      </c>
      <c r="K2964" s="1">
        <v>1378</v>
      </c>
      <c r="L2964" s="1">
        <v>44</v>
      </c>
      <c r="M2964" s="1">
        <v>170</v>
      </c>
      <c r="N2964" s="1">
        <v>6.6</v>
      </c>
      <c r="O2964" s="1">
        <v>59</v>
      </c>
      <c r="P2964" s="1">
        <v>96</v>
      </c>
      <c r="Q2964" s="9">
        <v>1050600</v>
      </c>
      <c r="R2964" s="3">
        <v>250000</v>
      </c>
    </row>
    <row r="2965" spans="1:18" x14ac:dyDescent="0.25">
      <c r="A2965" s="1" t="s">
        <v>5719</v>
      </c>
      <c r="B2965" s="2">
        <v>40439</v>
      </c>
      <c r="C2965" s="1" t="s">
        <v>32</v>
      </c>
      <c r="D2965" s="1" t="s">
        <v>77</v>
      </c>
      <c r="E2965" s="1" t="s">
        <v>3</v>
      </c>
      <c r="F2965" s="1" t="s">
        <v>1037</v>
      </c>
      <c r="G2965" s="1" t="s">
        <v>92</v>
      </c>
      <c r="H2965" s="1" t="s">
        <v>5720</v>
      </c>
      <c r="I2965" s="1" t="s">
        <v>5721</v>
      </c>
      <c r="J2965" s="1">
        <v>624</v>
      </c>
      <c r="K2965" s="1">
        <v>2056</v>
      </c>
      <c r="L2965" s="1">
        <v>19</v>
      </c>
      <c r="M2965" s="1">
        <v>0</v>
      </c>
      <c r="N2965" s="1">
        <v>6.3</v>
      </c>
      <c r="O2965" s="1">
        <v>95</v>
      </c>
      <c r="P2965" s="1">
        <v>100</v>
      </c>
      <c r="Q2965" s="9">
        <v>5664251</v>
      </c>
      <c r="R2965" s="3">
        <v>45000000</v>
      </c>
    </row>
    <row r="2966" spans="1:18" x14ac:dyDescent="0.25">
      <c r="A2966" s="1" t="s">
        <v>1948</v>
      </c>
      <c r="B2966" s="2">
        <v>35876</v>
      </c>
      <c r="C2966" s="1" t="s">
        <v>32</v>
      </c>
      <c r="D2966" s="1" t="s">
        <v>20</v>
      </c>
      <c r="E2966" s="1" t="s">
        <v>3</v>
      </c>
      <c r="F2966" s="1" t="s">
        <v>4</v>
      </c>
      <c r="G2966" s="1" t="s">
        <v>92</v>
      </c>
      <c r="H2966" s="1" t="s">
        <v>1949</v>
      </c>
      <c r="I2966" s="1" t="s">
        <v>1950</v>
      </c>
      <c r="J2966" s="1">
        <v>624</v>
      </c>
      <c r="K2966" s="1">
        <v>1209</v>
      </c>
      <c r="L2966" s="1">
        <v>52</v>
      </c>
      <c r="M2966" s="1">
        <v>507</v>
      </c>
      <c r="N2966" s="1">
        <v>7</v>
      </c>
      <c r="O2966" s="1">
        <v>81</v>
      </c>
      <c r="P2966" s="1">
        <v>116</v>
      </c>
      <c r="Q2966" s="9">
        <v>1980338</v>
      </c>
      <c r="R2966" s="3">
        <v>5000000</v>
      </c>
    </row>
    <row r="2967" spans="1:18" x14ac:dyDescent="0.25">
      <c r="A2967" s="1" t="s">
        <v>736</v>
      </c>
      <c r="B2967" s="2">
        <v>32752</v>
      </c>
      <c r="C2967" s="1" t="s">
        <v>32</v>
      </c>
      <c r="D2967" s="1" t="s">
        <v>77</v>
      </c>
      <c r="E2967" s="1" t="s">
        <v>3</v>
      </c>
      <c r="F2967" s="1" t="s">
        <v>4</v>
      </c>
      <c r="G2967" s="1" t="s">
        <v>92</v>
      </c>
      <c r="H2967" s="1" t="s">
        <v>737</v>
      </c>
      <c r="I2967" s="1" t="s">
        <v>738</v>
      </c>
      <c r="J2967" s="1">
        <v>623</v>
      </c>
      <c r="K2967" s="1">
        <v>2484</v>
      </c>
      <c r="L2967" s="1">
        <v>9</v>
      </c>
      <c r="M2967" s="1">
        <v>0</v>
      </c>
      <c r="N2967" s="1">
        <v>6.5</v>
      </c>
      <c r="O2967" s="1">
        <v>83</v>
      </c>
      <c r="P2967" s="1">
        <v>114</v>
      </c>
      <c r="Q2967" s="9">
        <v>30050028</v>
      </c>
      <c r="R2967" s="3">
        <v>17000000</v>
      </c>
    </row>
    <row r="2968" spans="1:18" x14ac:dyDescent="0.25">
      <c r="A2968" s="1" t="s">
        <v>6654</v>
      </c>
      <c r="B2968" s="2">
        <v>41782</v>
      </c>
      <c r="C2968" s="1" t="s">
        <v>32</v>
      </c>
      <c r="D2968" s="1" t="s">
        <v>77</v>
      </c>
      <c r="E2968" s="1" t="s">
        <v>3</v>
      </c>
      <c r="F2968" s="1" t="s">
        <v>334</v>
      </c>
      <c r="G2968" s="1" t="s">
        <v>132</v>
      </c>
      <c r="H2968" s="1" t="s">
        <v>6655</v>
      </c>
      <c r="I2968" s="1" t="s">
        <v>6656</v>
      </c>
      <c r="J2968" s="1">
        <v>623</v>
      </c>
      <c r="K2968" s="1">
        <v>3165</v>
      </c>
      <c r="L2968" s="1">
        <v>72</v>
      </c>
      <c r="M2968" s="1">
        <v>15000</v>
      </c>
      <c r="N2968" s="1">
        <v>5.0999999999999996</v>
      </c>
      <c r="O2968" s="1">
        <v>308</v>
      </c>
      <c r="P2968" s="1">
        <v>92</v>
      </c>
      <c r="Q2968" s="9">
        <v>19059018</v>
      </c>
      <c r="R2968" s="3">
        <v>65000000</v>
      </c>
    </row>
    <row r="2969" spans="1:18" x14ac:dyDescent="0.25">
      <c r="A2969" s="1" t="s">
        <v>1673</v>
      </c>
      <c r="B2969" s="2">
        <v>35772</v>
      </c>
      <c r="C2969" s="1" t="s">
        <v>32</v>
      </c>
      <c r="D2969" s="1" t="s">
        <v>9</v>
      </c>
      <c r="E2969" s="1" t="s">
        <v>3</v>
      </c>
      <c r="F2969" s="1" t="s">
        <v>4</v>
      </c>
      <c r="G2969" s="1" t="s">
        <v>84</v>
      </c>
      <c r="H2969" s="1" t="s">
        <v>737</v>
      </c>
      <c r="I2969" s="1" t="s">
        <v>1674</v>
      </c>
      <c r="J2969" s="1">
        <v>623</v>
      </c>
      <c r="K2969" s="1">
        <v>1722</v>
      </c>
      <c r="L2969" s="1">
        <v>342</v>
      </c>
      <c r="M2969" s="1">
        <v>578</v>
      </c>
      <c r="N2969" s="1">
        <v>7.3</v>
      </c>
      <c r="O2969" s="1">
        <v>97</v>
      </c>
      <c r="P2969" s="1">
        <v>110</v>
      </c>
      <c r="Q2969" s="9">
        <v>10200000</v>
      </c>
      <c r="R2969" s="3">
        <v>10000000</v>
      </c>
    </row>
    <row r="2970" spans="1:18" x14ac:dyDescent="0.25">
      <c r="A2970" s="1" t="s">
        <v>6360</v>
      </c>
      <c r="B2970" s="2">
        <v>41436</v>
      </c>
      <c r="C2970" s="1" t="s">
        <v>32</v>
      </c>
      <c r="D2970" s="1" t="s">
        <v>9</v>
      </c>
      <c r="E2970" s="1" t="s">
        <v>10</v>
      </c>
      <c r="F2970" s="1" t="s">
        <v>1802</v>
      </c>
      <c r="G2970" s="1" t="s">
        <v>132</v>
      </c>
      <c r="H2970" s="1" t="s">
        <v>6361</v>
      </c>
      <c r="I2970" s="1" t="s">
        <v>6362</v>
      </c>
      <c r="J2970" s="1">
        <v>623</v>
      </c>
      <c r="K2970" s="1">
        <v>824</v>
      </c>
      <c r="L2970" s="1">
        <v>45</v>
      </c>
      <c r="M2970" s="1">
        <v>0</v>
      </c>
      <c r="N2970" s="1">
        <v>7.7</v>
      </c>
      <c r="O2970" s="1">
        <v>26</v>
      </c>
      <c r="P2970" s="1">
        <v>120</v>
      </c>
      <c r="Q2970" s="9">
        <v>100412</v>
      </c>
      <c r="R2970" s="3">
        <v>4000000</v>
      </c>
    </row>
    <row r="2971" spans="1:18" x14ac:dyDescent="0.25">
      <c r="A2971" s="1" t="s">
        <v>5209</v>
      </c>
      <c r="B2971" s="2">
        <v>39978</v>
      </c>
      <c r="C2971" s="1" t="s">
        <v>32</v>
      </c>
      <c r="D2971" s="1" t="s">
        <v>33</v>
      </c>
      <c r="E2971" s="1" t="s">
        <v>3</v>
      </c>
      <c r="F2971" s="1" t="s">
        <v>4</v>
      </c>
      <c r="G2971" s="1" t="s">
        <v>84</v>
      </c>
      <c r="H2971" s="1" t="s">
        <v>5210</v>
      </c>
      <c r="I2971" s="1" t="s">
        <v>5211</v>
      </c>
      <c r="J2971" s="1">
        <v>622</v>
      </c>
      <c r="K2971" s="1">
        <v>1227</v>
      </c>
      <c r="L2971" s="1">
        <v>97</v>
      </c>
      <c r="M2971" s="1">
        <v>0</v>
      </c>
      <c r="N2971" s="1">
        <v>7</v>
      </c>
      <c r="O2971" s="1">
        <v>191</v>
      </c>
      <c r="P2971" s="1">
        <v>90</v>
      </c>
      <c r="Q2971" s="9">
        <v>124870275</v>
      </c>
      <c r="R2971" s="3">
        <v>100000000</v>
      </c>
    </row>
    <row r="2972" spans="1:18" x14ac:dyDescent="0.25">
      <c r="A2972" s="1" t="s">
        <v>6371</v>
      </c>
      <c r="B2972" s="2">
        <v>41589</v>
      </c>
      <c r="C2972" s="1" t="s">
        <v>32</v>
      </c>
      <c r="D2972" s="1" t="s">
        <v>33</v>
      </c>
      <c r="E2972" s="1" t="s">
        <v>3</v>
      </c>
      <c r="F2972" s="1" t="s">
        <v>4</v>
      </c>
      <c r="G2972" s="1" t="s">
        <v>84</v>
      </c>
      <c r="H2972" s="1" t="s">
        <v>5210</v>
      </c>
      <c r="I2972" s="1" t="s">
        <v>6372</v>
      </c>
      <c r="J2972" s="1">
        <v>622</v>
      </c>
      <c r="K2972" s="1">
        <v>848</v>
      </c>
      <c r="L2972" s="1">
        <v>18</v>
      </c>
      <c r="M2972" s="1">
        <v>15000</v>
      </c>
      <c r="N2972" s="1">
        <v>6.5</v>
      </c>
      <c r="O2972" s="1">
        <v>169</v>
      </c>
      <c r="P2972" s="1">
        <v>95</v>
      </c>
      <c r="Q2972" s="9">
        <v>119793567</v>
      </c>
      <c r="R2972" s="3">
        <v>78000000</v>
      </c>
    </row>
    <row r="2973" spans="1:18" x14ac:dyDescent="0.25">
      <c r="A2973" s="1" t="s">
        <v>6284</v>
      </c>
      <c r="B2973" s="2">
        <v>41128</v>
      </c>
      <c r="C2973" s="1" t="s">
        <v>32</v>
      </c>
      <c r="D2973" s="1" t="s">
        <v>77</v>
      </c>
      <c r="E2973" s="1" t="s">
        <v>3</v>
      </c>
      <c r="F2973" s="1" t="s">
        <v>4</v>
      </c>
      <c r="G2973" s="1" t="s">
        <v>92</v>
      </c>
      <c r="H2973" s="1" t="s">
        <v>5210</v>
      </c>
      <c r="I2973" s="1" t="s">
        <v>6285</v>
      </c>
      <c r="J2973" s="1">
        <v>622</v>
      </c>
      <c r="K2973" s="1">
        <v>2488</v>
      </c>
      <c r="L2973" s="1">
        <v>82</v>
      </c>
      <c r="M2973" s="1">
        <v>15000</v>
      </c>
      <c r="N2973" s="1">
        <v>5.7</v>
      </c>
      <c r="O2973" s="1">
        <v>265</v>
      </c>
      <c r="P2973" s="1">
        <v>102</v>
      </c>
      <c r="Q2973" s="9">
        <v>34350553</v>
      </c>
      <c r="R2973" s="3">
        <v>68000000</v>
      </c>
    </row>
    <row r="2974" spans="1:18" x14ac:dyDescent="0.25">
      <c r="A2974" s="1" t="s">
        <v>3874</v>
      </c>
      <c r="B2974" s="2">
        <v>38574</v>
      </c>
      <c r="C2974" s="1" t="s">
        <v>32</v>
      </c>
      <c r="D2974" s="1" t="s">
        <v>20</v>
      </c>
      <c r="E2974" s="1" t="s">
        <v>3</v>
      </c>
      <c r="F2974" s="1" t="s">
        <v>4</v>
      </c>
      <c r="G2974" s="1" t="s">
        <v>132</v>
      </c>
      <c r="H2974" s="1" t="s">
        <v>3875</v>
      </c>
      <c r="I2974" s="1" t="s">
        <v>3876</v>
      </c>
      <c r="J2974" s="1">
        <v>618</v>
      </c>
      <c r="K2974" s="1">
        <v>1095</v>
      </c>
      <c r="L2974" s="1">
        <v>13</v>
      </c>
      <c r="M2974" s="1">
        <v>0</v>
      </c>
      <c r="N2974" s="1">
        <v>6.6</v>
      </c>
      <c r="O2974" s="1">
        <v>112</v>
      </c>
      <c r="P2974" s="1">
        <v>107</v>
      </c>
      <c r="Q2974" s="9">
        <v>21835784</v>
      </c>
      <c r="R2974" s="3">
        <v>30000000</v>
      </c>
    </row>
    <row r="2975" spans="1:18" x14ac:dyDescent="0.25">
      <c r="A2975" s="1" t="s">
        <v>5883</v>
      </c>
      <c r="B2975" s="2">
        <v>40888</v>
      </c>
      <c r="C2975" s="1" t="s">
        <v>32</v>
      </c>
      <c r="D2975" s="1" t="s">
        <v>20</v>
      </c>
      <c r="E2975" s="1" t="s">
        <v>3</v>
      </c>
      <c r="F2975" s="1" t="s">
        <v>1877</v>
      </c>
      <c r="G2975" s="1" t="s">
        <v>132</v>
      </c>
      <c r="H2975" s="1" t="s">
        <v>5884</v>
      </c>
      <c r="I2975" s="1" t="s">
        <v>242</v>
      </c>
      <c r="J2975" s="1">
        <v>617</v>
      </c>
      <c r="K2975" s="1">
        <v>1289</v>
      </c>
      <c r="L2975" s="1">
        <v>11000</v>
      </c>
      <c r="M2975" s="1">
        <v>78000</v>
      </c>
      <c r="N2975" s="1">
        <v>7.7</v>
      </c>
      <c r="O2975" s="1">
        <v>487</v>
      </c>
      <c r="P2975" s="1">
        <v>94</v>
      </c>
      <c r="Q2975" s="9">
        <v>56816662</v>
      </c>
      <c r="R2975" s="3">
        <v>17000000</v>
      </c>
    </row>
    <row r="2976" spans="1:18" x14ac:dyDescent="0.25">
      <c r="A2976" s="1" t="s">
        <v>5732</v>
      </c>
      <c r="B2976" s="2">
        <v>40237</v>
      </c>
      <c r="C2976" s="1" t="s">
        <v>32</v>
      </c>
      <c r="D2976" s="1" t="s">
        <v>2</v>
      </c>
      <c r="E2976" s="1" t="s">
        <v>3</v>
      </c>
      <c r="F2976" s="1" t="s">
        <v>4</v>
      </c>
      <c r="G2976" s="1" t="s">
        <v>92</v>
      </c>
      <c r="H2976" s="1" t="s">
        <v>5733</v>
      </c>
      <c r="I2976" s="1" t="s">
        <v>5734</v>
      </c>
      <c r="J2976" s="1">
        <v>617</v>
      </c>
      <c r="K2976" s="1">
        <v>916</v>
      </c>
      <c r="L2976" s="1">
        <v>0</v>
      </c>
      <c r="M2976" s="1">
        <v>10000</v>
      </c>
      <c r="N2976" s="1">
        <v>7</v>
      </c>
      <c r="O2976" s="1">
        <v>109</v>
      </c>
      <c r="P2976" s="1">
        <v>106</v>
      </c>
      <c r="Q2976" s="9">
        <v>58214</v>
      </c>
      <c r="R2976" s="3">
        <v>9500000</v>
      </c>
    </row>
    <row r="2977" spans="1:18" x14ac:dyDescent="0.25">
      <c r="A2977" s="1" t="s">
        <v>3396</v>
      </c>
      <c r="B2977" s="2">
        <v>37905</v>
      </c>
      <c r="C2977" s="1" t="s">
        <v>32</v>
      </c>
      <c r="D2977" s="1" t="s">
        <v>2</v>
      </c>
      <c r="E2977" s="1" t="s">
        <v>3</v>
      </c>
      <c r="F2977" s="1" t="s">
        <v>4</v>
      </c>
      <c r="G2977" s="1" t="s">
        <v>92</v>
      </c>
      <c r="H2977" s="1" t="s">
        <v>3397</v>
      </c>
      <c r="I2977" s="1" t="s">
        <v>114</v>
      </c>
      <c r="J2977" s="1">
        <v>616</v>
      </c>
      <c r="K2977" s="1">
        <v>1942</v>
      </c>
      <c r="L2977" s="1">
        <v>16000</v>
      </c>
      <c r="M2977" s="1">
        <v>12000</v>
      </c>
      <c r="N2977" s="1">
        <v>8</v>
      </c>
      <c r="O2977" s="1">
        <v>229</v>
      </c>
      <c r="P2977" s="1">
        <v>138</v>
      </c>
      <c r="Q2977" s="9">
        <v>90135191</v>
      </c>
      <c r="R2977" s="3">
        <v>25000000</v>
      </c>
    </row>
    <row r="2978" spans="1:18" x14ac:dyDescent="0.25">
      <c r="A2978" s="1" t="s">
        <v>565</v>
      </c>
      <c r="B2978" s="2">
        <v>31944</v>
      </c>
      <c r="C2978" s="1" t="s">
        <v>32</v>
      </c>
      <c r="D2978" s="1" t="s">
        <v>77</v>
      </c>
      <c r="E2978" s="1" t="s">
        <v>3</v>
      </c>
      <c r="F2978" s="1" t="s">
        <v>4</v>
      </c>
      <c r="G2978" s="1" t="s">
        <v>92</v>
      </c>
      <c r="H2978" s="1" t="s">
        <v>566</v>
      </c>
      <c r="I2978" s="1" t="s">
        <v>567</v>
      </c>
      <c r="J2978" s="1">
        <v>615</v>
      </c>
      <c r="K2978" s="1">
        <v>872</v>
      </c>
      <c r="L2978" s="1">
        <v>44</v>
      </c>
      <c r="M2978" s="1">
        <v>583</v>
      </c>
      <c r="N2978" s="1">
        <v>4.7</v>
      </c>
      <c r="O2978" s="1">
        <v>40</v>
      </c>
      <c r="P2978" s="1">
        <v>90</v>
      </c>
      <c r="Q2978" s="9">
        <v>4000000</v>
      </c>
      <c r="R2978" s="3">
        <v>350000</v>
      </c>
    </row>
    <row r="2979" spans="1:18" x14ac:dyDescent="0.25">
      <c r="A2979" s="1" t="s">
        <v>5961</v>
      </c>
      <c r="B2979" s="2">
        <v>40861</v>
      </c>
      <c r="C2979" s="1" t="s">
        <v>32</v>
      </c>
      <c r="D2979" s="1" t="s">
        <v>77</v>
      </c>
      <c r="E2979" s="1" t="s">
        <v>3</v>
      </c>
      <c r="F2979" s="1" t="s">
        <v>4</v>
      </c>
      <c r="G2979" s="1" t="s">
        <v>132</v>
      </c>
      <c r="H2979" s="1" t="s">
        <v>5164</v>
      </c>
      <c r="I2979" s="1" t="s">
        <v>5962</v>
      </c>
      <c r="J2979" s="1">
        <v>614</v>
      </c>
      <c r="K2979" s="1">
        <v>843</v>
      </c>
      <c r="L2979" s="1">
        <v>21</v>
      </c>
      <c r="M2979" s="1">
        <v>0</v>
      </c>
      <c r="N2979" s="1">
        <v>4.9000000000000004</v>
      </c>
      <c r="O2979" s="1">
        <v>195</v>
      </c>
      <c r="P2979" s="1">
        <v>89</v>
      </c>
      <c r="Q2979" s="9">
        <v>21426805</v>
      </c>
      <c r="R2979" s="3">
        <v>30000000</v>
      </c>
    </row>
    <row r="2980" spans="1:18" x14ac:dyDescent="0.25">
      <c r="A2980" s="1" t="s">
        <v>5163</v>
      </c>
      <c r="B2980" s="2">
        <v>39874</v>
      </c>
      <c r="C2980" s="1" t="s">
        <v>32</v>
      </c>
      <c r="D2980" s="1" t="s">
        <v>40</v>
      </c>
      <c r="E2980" s="1" t="s">
        <v>3</v>
      </c>
      <c r="F2980" s="1" t="s">
        <v>1877</v>
      </c>
      <c r="G2980" s="1" t="s">
        <v>92</v>
      </c>
      <c r="H2980" s="1" t="s">
        <v>5164</v>
      </c>
      <c r="I2980" s="1" t="s">
        <v>2887</v>
      </c>
      <c r="J2980" s="1">
        <v>614</v>
      </c>
      <c r="K2980" s="1">
        <v>1829</v>
      </c>
      <c r="L2980" s="1">
        <v>448</v>
      </c>
      <c r="M2980" s="1">
        <v>29000</v>
      </c>
      <c r="N2980" s="1">
        <v>7.2</v>
      </c>
      <c r="O2980" s="1">
        <v>180</v>
      </c>
      <c r="P2980" s="1">
        <v>141</v>
      </c>
      <c r="Q2980" s="9">
        <v>617840</v>
      </c>
      <c r="R2980" s="3">
        <v>70000000</v>
      </c>
    </row>
    <row r="2981" spans="1:18" x14ac:dyDescent="0.25">
      <c r="A2981" s="1" t="s">
        <v>3387</v>
      </c>
      <c r="B2981" s="2">
        <v>37972</v>
      </c>
      <c r="C2981" s="1" t="s">
        <v>32</v>
      </c>
      <c r="D2981" s="1" t="s">
        <v>77</v>
      </c>
      <c r="E2981" s="1" t="s">
        <v>3</v>
      </c>
      <c r="F2981" s="1" t="s">
        <v>4</v>
      </c>
      <c r="G2981" s="1" t="s">
        <v>132</v>
      </c>
      <c r="H2981" s="1" t="s">
        <v>3388</v>
      </c>
      <c r="I2981" s="1" t="s">
        <v>501</v>
      </c>
      <c r="J2981" s="1">
        <v>613</v>
      </c>
      <c r="K2981" s="1">
        <v>1205</v>
      </c>
      <c r="L2981" s="1">
        <v>608</v>
      </c>
      <c r="M2981" s="1">
        <v>0</v>
      </c>
      <c r="N2981" s="1">
        <v>7.4</v>
      </c>
      <c r="O2981" s="1">
        <v>244</v>
      </c>
      <c r="P2981" s="1">
        <v>138</v>
      </c>
      <c r="Q2981" s="9">
        <v>93926386</v>
      </c>
      <c r="R2981" s="3">
        <v>150000000</v>
      </c>
    </row>
    <row r="2982" spans="1:18" x14ac:dyDescent="0.25">
      <c r="A2982" s="1" t="s">
        <v>3640</v>
      </c>
      <c r="B2982" s="2">
        <v>37997</v>
      </c>
      <c r="C2982" s="1" t="s">
        <v>32</v>
      </c>
      <c r="D2982" s="1" t="s">
        <v>91</v>
      </c>
      <c r="E2982" s="1" t="s">
        <v>3</v>
      </c>
      <c r="F2982" s="1" t="s">
        <v>4</v>
      </c>
      <c r="G2982" s="1" t="s">
        <v>92</v>
      </c>
      <c r="H2982" s="1" t="s">
        <v>3388</v>
      </c>
      <c r="I2982" s="1" t="s">
        <v>609</v>
      </c>
      <c r="J2982" s="1">
        <v>613</v>
      </c>
      <c r="K2982" s="1">
        <v>1970</v>
      </c>
      <c r="L2982" s="1">
        <v>212</v>
      </c>
      <c r="M2982" s="1">
        <v>893</v>
      </c>
      <c r="N2982" s="1">
        <v>5.0999999999999996</v>
      </c>
      <c r="O2982" s="1">
        <v>167</v>
      </c>
      <c r="P2982" s="1">
        <v>125</v>
      </c>
      <c r="Q2982" s="9">
        <v>41814863</v>
      </c>
      <c r="R2982" s="3">
        <v>50000000</v>
      </c>
    </row>
    <row r="2983" spans="1:18" x14ac:dyDescent="0.25">
      <c r="A2983" s="1" t="s">
        <v>2431</v>
      </c>
      <c r="B2983" s="2">
        <v>36587</v>
      </c>
      <c r="C2983" s="1" t="s">
        <v>32</v>
      </c>
      <c r="D2983" s="1" t="s">
        <v>20</v>
      </c>
      <c r="E2983" s="1" t="s">
        <v>3</v>
      </c>
      <c r="F2983" s="1" t="s">
        <v>4</v>
      </c>
      <c r="G2983" s="1" t="s">
        <v>132</v>
      </c>
      <c r="H2983" s="1" t="s">
        <v>2432</v>
      </c>
      <c r="I2983" s="1" t="s">
        <v>1095</v>
      </c>
      <c r="J2983" s="1">
        <v>611</v>
      </c>
      <c r="K2983" s="1">
        <v>2818</v>
      </c>
      <c r="L2983" s="1">
        <v>88</v>
      </c>
      <c r="M2983" s="1">
        <v>374</v>
      </c>
      <c r="N2983" s="1">
        <v>4.3</v>
      </c>
      <c r="O2983" s="1">
        <v>94</v>
      </c>
      <c r="P2983" s="1">
        <v>109</v>
      </c>
      <c r="Q2983" s="9">
        <v>123307945</v>
      </c>
      <c r="R2983" s="3">
        <v>65000000</v>
      </c>
    </row>
    <row r="2984" spans="1:18" x14ac:dyDescent="0.25">
      <c r="A2984" s="1" t="s">
        <v>1402</v>
      </c>
      <c r="B2984" s="2">
        <v>35304</v>
      </c>
      <c r="C2984" s="1" t="s">
        <v>32</v>
      </c>
      <c r="D2984" s="1" t="s">
        <v>91</v>
      </c>
      <c r="E2984" s="1" t="s">
        <v>3</v>
      </c>
      <c r="F2984" s="1" t="s">
        <v>4</v>
      </c>
      <c r="G2984" s="1" t="s">
        <v>92</v>
      </c>
      <c r="H2984" s="1" t="s">
        <v>1403</v>
      </c>
      <c r="I2984" s="1" t="s">
        <v>427</v>
      </c>
      <c r="J2984" s="1">
        <v>611</v>
      </c>
      <c r="K2984" s="1">
        <v>1212</v>
      </c>
      <c r="L2984" s="1">
        <v>0</v>
      </c>
      <c r="M2984" s="1">
        <v>11000</v>
      </c>
      <c r="N2984" s="1">
        <v>7.2</v>
      </c>
      <c r="O2984" s="1">
        <v>242</v>
      </c>
      <c r="P2984" s="1">
        <v>103</v>
      </c>
      <c r="Q2984" s="9">
        <v>103001286</v>
      </c>
      <c r="R2984" s="3">
        <v>15000000</v>
      </c>
    </row>
    <row r="2985" spans="1:18" x14ac:dyDescent="0.25">
      <c r="A2985" s="1" t="s">
        <v>3094</v>
      </c>
      <c r="B2985" s="2">
        <v>37402</v>
      </c>
      <c r="C2985" s="1" t="s">
        <v>32</v>
      </c>
      <c r="D2985" s="1" t="s">
        <v>20</v>
      </c>
      <c r="E2985" s="1" t="s">
        <v>3</v>
      </c>
      <c r="F2985" s="1" t="s">
        <v>338</v>
      </c>
      <c r="G2985" s="1" t="s">
        <v>92</v>
      </c>
      <c r="H2985" s="1" t="s">
        <v>3095</v>
      </c>
      <c r="I2985" s="1" t="s">
        <v>3096</v>
      </c>
      <c r="J2985" s="1">
        <v>611</v>
      </c>
      <c r="K2985" s="1">
        <v>1834</v>
      </c>
      <c r="L2985" s="1">
        <v>329</v>
      </c>
      <c r="M2985" s="1">
        <v>0</v>
      </c>
      <c r="N2985" s="1">
        <v>6</v>
      </c>
      <c r="O2985" s="1">
        <v>9</v>
      </c>
      <c r="P2985" s="1">
        <v>102</v>
      </c>
      <c r="Q2985" s="9">
        <v>4239767</v>
      </c>
      <c r="R2985" s="3">
        <v>7500000</v>
      </c>
    </row>
    <row r="2986" spans="1:18" x14ac:dyDescent="0.25">
      <c r="A2986" s="1" t="s">
        <v>1543</v>
      </c>
      <c r="B2986" s="2">
        <v>35496</v>
      </c>
      <c r="C2986" s="1" t="s">
        <v>32</v>
      </c>
      <c r="D2986" s="1" t="s">
        <v>20</v>
      </c>
      <c r="E2986" s="1" t="s">
        <v>3</v>
      </c>
      <c r="F2986" s="1" t="s">
        <v>4</v>
      </c>
      <c r="G2986" s="1" t="s">
        <v>92</v>
      </c>
      <c r="H2986" s="1" t="s">
        <v>1403</v>
      </c>
      <c r="I2986" s="1" t="s">
        <v>1544</v>
      </c>
      <c r="J2986" s="1">
        <v>611</v>
      </c>
      <c r="K2986" s="1">
        <v>1692</v>
      </c>
      <c r="L2986" s="1">
        <v>4</v>
      </c>
      <c r="M2986" s="1">
        <v>166</v>
      </c>
      <c r="N2986" s="1">
        <v>7</v>
      </c>
      <c r="O2986" s="1">
        <v>28</v>
      </c>
      <c r="P2986" s="1">
        <v>97</v>
      </c>
      <c r="Q2986" s="9">
        <v>464655</v>
      </c>
      <c r="R2986" s="3">
        <v>1000000</v>
      </c>
    </row>
    <row r="2987" spans="1:18" x14ac:dyDescent="0.25">
      <c r="A2987" s="1" t="s">
        <v>5081</v>
      </c>
      <c r="B2987" s="2">
        <v>39806</v>
      </c>
      <c r="C2987" s="1" t="s">
        <v>32</v>
      </c>
      <c r="D2987" s="1" t="s">
        <v>20</v>
      </c>
      <c r="E2987" s="1" t="s">
        <v>3</v>
      </c>
      <c r="F2987" s="1" t="s">
        <v>83</v>
      </c>
      <c r="G2987" s="1" t="s">
        <v>132</v>
      </c>
      <c r="H2987" s="1" t="s">
        <v>2432</v>
      </c>
      <c r="I2987" s="1" t="s">
        <v>5082</v>
      </c>
      <c r="J2987" s="1">
        <v>611</v>
      </c>
      <c r="K2987" s="1">
        <v>1739</v>
      </c>
      <c r="L2987" s="1">
        <v>8</v>
      </c>
      <c r="M2987" s="1">
        <v>0</v>
      </c>
      <c r="N2987" s="1">
        <v>6.2</v>
      </c>
      <c r="O2987" s="1">
        <v>22</v>
      </c>
      <c r="P2987" s="1">
        <v>106</v>
      </c>
      <c r="Q2987" s="9">
        <v>115504</v>
      </c>
      <c r="R2987" s="3">
        <v>14000000</v>
      </c>
    </row>
    <row r="2988" spans="1:18" x14ac:dyDescent="0.25">
      <c r="A2988" s="1" t="s">
        <v>1661</v>
      </c>
      <c r="B2988" s="2">
        <v>35771</v>
      </c>
      <c r="C2988" s="1" t="s">
        <v>32</v>
      </c>
      <c r="D2988" s="1" t="s">
        <v>77</v>
      </c>
      <c r="E2988" s="1" t="s">
        <v>3</v>
      </c>
      <c r="F2988" s="1" t="s">
        <v>4</v>
      </c>
      <c r="G2988" s="1" t="s">
        <v>132</v>
      </c>
      <c r="H2988" s="1" t="s">
        <v>809</v>
      </c>
      <c r="I2988" s="1" t="s">
        <v>225</v>
      </c>
      <c r="J2988" s="1">
        <v>610</v>
      </c>
      <c r="K2988" s="1">
        <v>1635</v>
      </c>
      <c r="L2988" s="1">
        <v>14000</v>
      </c>
      <c r="M2988" s="1">
        <v>0</v>
      </c>
      <c r="N2988" s="1">
        <v>6.5</v>
      </c>
      <c r="O2988" s="1">
        <v>177</v>
      </c>
      <c r="P2988" s="1">
        <v>129</v>
      </c>
      <c r="Q2988" s="9">
        <v>229074524</v>
      </c>
      <c r="R2988" s="3">
        <v>73000000</v>
      </c>
    </row>
    <row r="2989" spans="1:18" x14ac:dyDescent="0.25">
      <c r="A2989" s="1" t="s">
        <v>808</v>
      </c>
      <c r="B2989" s="2">
        <v>33021</v>
      </c>
      <c r="C2989" s="1" t="s">
        <v>32</v>
      </c>
      <c r="D2989" s="1" t="s">
        <v>40</v>
      </c>
      <c r="E2989" s="1" t="s">
        <v>3</v>
      </c>
      <c r="F2989" s="1" t="s">
        <v>4</v>
      </c>
      <c r="G2989" s="1" t="s">
        <v>84</v>
      </c>
      <c r="H2989" s="1" t="s">
        <v>809</v>
      </c>
      <c r="I2989" s="1" t="s">
        <v>810</v>
      </c>
      <c r="J2989" s="1">
        <v>610</v>
      </c>
      <c r="K2989" s="1">
        <v>1441</v>
      </c>
      <c r="L2989" s="1">
        <v>32</v>
      </c>
      <c r="M2989" s="1">
        <v>710</v>
      </c>
      <c r="N2989" s="1">
        <v>5.3</v>
      </c>
      <c r="O2989" s="1">
        <v>16</v>
      </c>
      <c r="P2989" s="1">
        <v>100</v>
      </c>
      <c r="Q2989" s="9">
        <v>15369573</v>
      </c>
      <c r="R2989" s="3">
        <v>3000000</v>
      </c>
    </row>
    <row r="2990" spans="1:18" x14ac:dyDescent="0.25">
      <c r="A2990" s="1" t="s">
        <v>24</v>
      </c>
      <c r="B2990" s="2">
        <v>12889</v>
      </c>
      <c r="C2990" s="1" t="s">
        <v>1</v>
      </c>
      <c r="D2990" s="1" t="s">
        <v>20</v>
      </c>
      <c r="E2990" s="1" t="s">
        <v>3</v>
      </c>
      <c r="F2990" s="1" t="s">
        <v>4</v>
      </c>
      <c r="G2990" s="1" t="s">
        <v>25</v>
      </c>
      <c r="H2990" s="1" t="s">
        <v>22</v>
      </c>
      <c r="I2990" s="1" t="s">
        <v>26</v>
      </c>
      <c r="J2990" s="1">
        <v>610</v>
      </c>
      <c r="K2990" s="1">
        <v>824</v>
      </c>
      <c r="L2990" s="1">
        <v>10</v>
      </c>
      <c r="M2990" s="1">
        <v>1000</v>
      </c>
      <c r="N2990" s="1">
        <v>7.8</v>
      </c>
      <c r="O2990" s="1">
        <v>66</v>
      </c>
      <c r="P2990" s="1">
        <v>81</v>
      </c>
      <c r="Q2990" s="9">
        <v>3000000</v>
      </c>
      <c r="R2990" s="3">
        <v>609000</v>
      </c>
    </row>
    <row r="2991" spans="1:18" x14ac:dyDescent="0.25">
      <c r="A2991" s="1" t="s">
        <v>19</v>
      </c>
      <c r="B2991" s="2">
        <v>12295</v>
      </c>
      <c r="C2991" s="1" t="s">
        <v>1</v>
      </c>
      <c r="D2991" s="1" t="s">
        <v>20</v>
      </c>
      <c r="E2991" s="1" t="s">
        <v>3</v>
      </c>
      <c r="F2991" s="1" t="s">
        <v>4</v>
      </c>
      <c r="G2991" s="1" t="s">
        <v>21</v>
      </c>
      <c r="H2991" s="1" t="s">
        <v>22</v>
      </c>
      <c r="I2991" s="1" t="s">
        <v>23</v>
      </c>
      <c r="J2991" s="1">
        <v>610</v>
      </c>
      <c r="K2991" s="1">
        <v>995</v>
      </c>
      <c r="L2991" s="1">
        <v>24</v>
      </c>
      <c r="M2991" s="1">
        <v>439</v>
      </c>
      <c r="N2991" s="1">
        <v>7.7</v>
      </c>
      <c r="O2991" s="1">
        <v>65</v>
      </c>
      <c r="P2991" s="1">
        <v>89</v>
      </c>
      <c r="Q2991" s="9">
        <v>2300000</v>
      </c>
      <c r="R2991" s="3">
        <v>439000</v>
      </c>
    </row>
    <row r="2992" spans="1:18" x14ac:dyDescent="0.25">
      <c r="A2992" s="1" t="s">
        <v>5562</v>
      </c>
      <c r="B2992" s="2">
        <v>40511</v>
      </c>
      <c r="C2992" s="1" t="s">
        <v>32</v>
      </c>
      <c r="D2992" s="1" t="s">
        <v>77</v>
      </c>
      <c r="E2992" s="1" t="s">
        <v>3</v>
      </c>
      <c r="F2992" s="1" t="s">
        <v>4</v>
      </c>
      <c r="G2992" s="1" t="s">
        <v>92</v>
      </c>
      <c r="H2992" s="1" t="s">
        <v>3068</v>
      </c>
      <c r="I2992" s="1" t="s">
        <v>3069</v>
      </c>
      <c r="J2992" s="1">
        <v>608</v>
      </c>
      <c r="K2992" s="1">
        <v>1787</v>
      </c>
      <c r="L2992" s="1">
        <v>79</v>
      </c>
      <c r="M2992" s="1">
        <v>0</v>
      </c>
      <c r="N2992" s="1">
        <v>7.1</v>
      </c>
      <c r="O2992" s="1">
        <v>156</v>
      </c>
      <c r="P2992" s="1">
        <v>101</v>
      </c>
      <c r="Q2992" s="9">
        <v>117224271</v>
      </c>
      <c r="R2992" s="3">
        <v>20000000</v>
      </c>
    </row>
    <row r="2993" spans="1:18" x14ac:dyDescent="0.25">
      <c r="A2993" s="1" t="s">
        <v>3067</v>
      </c>
      <c r="B2993" s="2">
        <v>37288</v>
      </c>
      <c r="C2993" s="1" t="s">
        <v>32</v>
      </c>
      <c r="D2993" s="1" t="s">
        <v>20</v>
      </c>
      <c r="E2993" s="1" t="s">
        <v>3</v>
      </c>
      <c r="F2993" s="1" t="s">
        <v>4</v>
      </c>
      <c r="G2993" s="1" t="s">
        <v>92</v>
      </c>
      <c r="H2993" s="1" t="s">
        <v>3068</v>
      </c>
      <c r="I2993" s="1" t="s">
        <v>3069</v>
      </c>
      <c r="J2993" s="1">
        <v>608</v>
      </c>
      <c r="K2993" s="1">
        <v>1770</v>
      </c>
      <c r="L2993" s="1">
        <v>79</v>
      </c>
      <c r="M2993" s="1">
        <v>0</v>
      </c>
      <c r="N2993" s="1">
        <v>6.6</v>
      </c>
      <c r="O2993" s="1">
        <v>106</v>
      </c>
      <c r="P2993" s="1">
        <v>87</v>
      </c>
      <c r="Q2993" s="9">
        <v>64267897</v>
      </c>
      <c r="R2993" s="3">
        <v>5000000</v>
      </c>
    </row>
    <row r="2994" spans="1:18" x14ac:dyDescent="0.25">
      <c r="A2994" s="1" t="s">
        <v>5274</v>
      </c>
      <c r="B2994" s="2">
        <v>40059</v>
      </c>
      <c r="C2994" s="1" t="s">
        <v>32</v>
      </c>
      <c r="D2994" s="1" t="s">
        <v>20</v>
      </c>
      <c r="E2994" s="1" t="s">
        <v>3</v>
      </c>
      <c r="F2994" s="1" t="s">
        <v>4</v>
      </c>
      <c r="G2994" s="1" t="s">
        <v>132</v>
      </c>
      <c r="H2994" s="1" t="s">
        <v>5275</v>
      </c>
      <c r="I2994" s="1" t="s">
        <v>4381</v>
      </c>
      <c r="J2994" s="1">
        <v>607</v>
      </c>
      <c r="K2994" s="1">
        <v>1465</v>
      </c>
      <c r="L2994" s="1">
        <v>0</v>
      </c>
      <c r="M2994" s="1">
        <v>1000</v>
      </c>
      <c r="N2994" s="1">
        <v>4.0999999999999996</v>
      </c>
      <c r="O2994" s="1">
        <v>36</v>
      </c>
      <c r="P2994" s="1">
        <v>113</v>
      </c>
      <c r="Q2994" s="9">
        <v>51697449</v>
      </c>
      <c r="R2994" s="3">
        <v>13000000</v>
      </c>
    </row>
    <row r="2995" spans="1:18" x14ac:dyDescent="0.25">
      <c r="A2995" s="1" t="s">
        <v>2219</v>
      </c>
      <c r="B2995" s="2">
        <v>36206</v>
      </c>
      <c r="C2995" s="1" t="s">
        <v>32</v>
      </c>
      <c r="D2995" s="1" t="s">
        <v>20</v>
      </c>
      <c r="E2995" s="1" t="s">
        <v>3</v>
      </c>
      <c r="F2995" s="1" t="s">
        <v>4</v>
      </c>
      <c r="G2995" s="1" t="s">
        <v>132</v>
      </c>
      <c r="H2995" s="1" t="s">
        <v>2220</v>
      </c>
      <c r="I2995" s="1" t="s">
        <v>1561</v>
      </c>
      <c r="J2995" s="1">
        <v>607</v>
      </c>
      <c r="K2995" s="1">
        <v>1335</v>
      </c>
      <c r="L2995" s="1">
        <v>39</v>
      </c>
      <c r="M2995" s="1">
        <v>279</v>
      </c>
      <c r="N2995" s="1">
        <v>5.3</v>
      </c>
      <c r="O2995" s="1">
        <v>62</v>
      </c>
      <c r="P2995" s="1">
        <v>90</v>
      </c>
      <c r="Q2995" s="9">
        <v>28535768</v>
      </c>
      <c r="R2995" s="3">
        <v>40000000</v>
      </c>
    </row>
    <row r="2996" spans="1:18" x14ac:dyDescent="0.25">
      <c r="A2996" s="1" t="s">
        <v>4255</v>
      </c>
      <c r="B2996" s="2">
        <v>38802</v>
      </c>
      <c r="C2996" s="1" t="s">
        <v>32</v>
      </c>
      <c r="D2996" s="1" t="s">
        <v>91</v>
      </c>
      <c r="E2996" s="1" t="s">
        <v>3</v>
      </c>
      <c r="F2996" s="1" t="s">
        <v>4</v>
      </c>
      <c r="G2996" s="1" t="s">
        <v>92</v>
      </c>
      <c r="H2996" s="1" t="s">
        <v>2220</v>
      </c>
      <c r="I2996" s="1" t="s">
        <v>3537</v>
      </c>
      <c r="J2996" s="1">
        <v>607</v>
      </c>
      <c r="K2996" s="1">
        <v>1611</v>
      </c>
      <c r="L2996" s="1">
        <v>17</v>
      </c>
      <c r="M2996" s="1">
        <v>0</v>
      </c>
      <c r="N2996" s="1">
        <v>4.5</v>
      </c>
      <c r="O2996" s="1">
        <v>186</v>
      </c>
      <c r="P2996" s="1">
        <v>94</v>
      </c>
      <c r="Q2996" s="9">
        <v>16235293</v>
      </c>
      <c r="R2996" s="3">
        <v>9000000</v>
      </c>
    </row>
    <row r="2997" spans="1:18" x14ac:dyDescent="0.25">
      <c r="A2997" s="1" t="s">
        <v>101</v>
      </c>
      <c r="B2997" s="2">
        <v>22930</v>
      </c>
      <c r="C2997" s="1" t="s">
        <v>32</v>
      </c>
      <c r="D2997" s="1" t="s">
        <v>40</v>
      </c>
      <c r="E2997" s="1" t="s">
        <v>3</v>
      </c>
      <c r="F2997" s="1" t="s">
        <v>83</v>
      </c>
      <c r="G2997" s="1" t="s">
        <v>84</v>
      </c>
      <c r="H2997" s="1" t="s">
        <v>102</v>
      </c>
      <c r="I2997" s="1" t="s">
        <v>86</v>
      </c>
      <c r="J2997" s="1">
        <v>607</v>
      </c>
      <c r="K2997" s="1">
        <v>1076</v>
      </c>
      <c r="L2997" s="1">
        <v>767</v>
      </c>
      <c r="M2997" s="1">
        <v>11000</v>
      </c>
      <c r="N2997" s="1">
        <v>8.4</v>
      </c>
      <c r="O2997" s="1">
        <v>181</v>
      </c>
      <c r="P2997" s="1">
        <v>227</v>
      </c>
      <c r="Q2997" s="9">
        <v>6000000</v>
      </c>
      <c r="R2997" s="3">
        <v>15000000</v>
      </c>
    </row>
    <row r="2998" spans="1:18" x14ac:dyDescent="0.25">
      <c r="A2998" s="1" t="s">
        <v>90</v>
      </c>
      <c r="B2998" s="2">
        <v>22224</v>
      </c>
      <c r="C2998" s="1" t="s">
        <v>1</v>
      </c>
      <c r="D2998" s="1" t="s">
        <v>91</v>
      </c>
      <c r="E2998" s="1" t="s">
        <v>3</v>
      </c>
      <c r="F2998" s="1" t="s">
        <v>4</v>
      </c>
      <c r="G2998" s="1" t="s">
        <v>92</v>
      </c>
      <c r="H2998" s="1" t="s">
        <v>93</v>
      </c>
      <c r="I2998" s="1" t="s">
        <v>94</v>
      </c>
      <c r="J2998" s="1">
        <v>606</v>
      </c>
      <c r="K2998" s="1">
        <v>1885</v>
      </c>
      <c r="L2998" s="1">
        <v>13000</v>
      </c>
      <c r="M2998" s="1">
        <v>18000</v>
      </c>
      <c r="N2998" s="1">
        <v>8.5</v>
      </c>
      <c r="O2998" s="1">
        <v>290</v>
      </c>
      <c r="P2998" s="1">
        <v>108</v>
      </c>
      <c r="Q2998" s="9">
        <v>32000000</v>
      </c>
      <c r="R2998" s="3">
        <v>806947</v>
      </c>
    </row>
    <row r="2999" spans="1:18" x14ac:dyDescent="0.25">
      <c r="A2999" s="1" t="s">
        <v>815</v>
      </c>
      <c r="B2999" s="2">
        <v>33163</v>
      </c>
      <c r="C2999" s="1" t="s">
        <v>32</v>
      </c>
      <c r="D2999" s="1" t="s">
        <v>77</v>
      </c>
      <c r="E2999" s="1" t="s">
        <v>3</v>
      </c>
      <c r="F2999" s="1" t="s">
        <v>4</v>
      </c>
      <c r="G2999" s="1" t="s">
        <v>92</v>
      </c>
      <c r="H2999" s="1" t="s">
        <v>816</v>
      </c>
      <c r="I2999" s="1" t="s">
        <v>817</v>
      </c>
      <c r="J2999" s="1">
        <v>605</v>
      </c>
      <c r="K2999" s="1">
        <v>1441</v>
      </c>
      <c r="L2999" s="1">
        <v>719</v>
      </c>
      <c r="M2999" s="1">
        <v>0</v>
      </c>
      <c r="N2999" s="1">
        <v>7.5</v>
      </c>
      <c r="O2999" s="1">
        <v>196</v>
      </c>
      <c r="P2999" s="1">
        <v>113</v>
      </c>
      <c r="Q2999" s="9">
        <v>119412921</v>
      </c>
      <c r="R2999" s="3">
        <v>65000000</v>
      </c>
    </row>
    <row r="3000" spans="1:18" x14ac:dyDescent="0.25">
      <c r="A3000" s="1" t="s">
        <v>833</v>
      </c>
      <c r="B3000" s="2">
        <v>33507</v>
      </c>
      <c r="C3000" s="1" t="s">
        <v>32</v>
      </c>
      <c r="D3000" s="1" t="s">
        <v>77</v>
      </c>
      <c r="E3000" s="1" t="s">
        <v>3</v>
      </c>
      <c r="F3000" s="1" t="s">
        <v>4</v>
      </c>
      <c r="G3000" s="1" t="s">
        <v>132</v>
      </c>
      <c r="H3000" s="1" t="s">
        <v>834</v>
      </c>
      <c r="I3000" s="1" t="s">
        <v>368</v>
      </c>
      <c r="J3000" s="1">
        <v>605</v>
      </c>
      <c r="K3000" s="1">
        <v>1290</v>
      </c>
      <c r="L3000" s="1">
        <v>468</v>
      </c>
      <c r="M3000" s="1">
        <v>452</v>
      </c>
      <c r="N3000" s="1">
        <v>5.7</v>
      </c>
      <c r="O3000" s="1">
        <v>13</v>
      </c>
      <c r="P3000" s="1">
        <v>115</v>
      </c>
      <c r="Q3000" s="9">
        <v>14587732</v>
      </c>
      <c r="R3000" s="3">
        <v>35000000</v>
      </c>
    </row>
    <row r="3001" spans="1:18" x14ac:dyDescent="0.25">
      <c r="A3001" s="1" t="s">
        <v>3755</v>
      </c>
      <c r="B3001" s="2">
        <v>38085</v>
      </c>
      <c r="C3001" s="1" t="s">
        <v>32</v>
      </c>
      <c r="D3001" s="1" t="s">
        <v>20</v>
      </c>
      <c r="E3001" s="1" t="s">
        <v>3</v>
      </c>
      <c r="F3001" s="1" t="s">
        <v>83</v>
      </c>
      <c r="G3001" s="1" t="s">
        <v>92</v>
      </c>
      <c r="H3001" s="1" t="s">
        <v>3756</v>
      </c>
      <c r="I3001" s="1" t="s">
        <v>3757</v>
      </c>
      <c r="J3001" s="1">
        <v>605</v>
      </c>
      <c r="K3001" s="1">
        <v>1686</v>
      </c>
      <c r="L3001" s="1">
        <v>1000</v>
      </c>
      <c r="M3001" s="1">
        <v>19000</v>
      </c>
      <c r="N3001" s="1">
        <v>8</v>
      </c>
      <c r="O3001" s="1">
        <v>246</v>
      </c>
      <c r="P3001" s="1">
        <v>99</v>
      </c>
      <c r="Q3001" s="9">
        <v>13464388</v>
      </c>
      <c r="R3001" s="3">
        <v>4000000</v>
      </c>
    </row>
    <row r="3002" spans="1:18" x14ac:dyDescent="0.25">
      <c r="A3002" s="1" t="s">
        <v>5125</v>
      </c>
      <c r="B3002" s="2">
        <v>39613</v>
      </c>
      <c r="C3002" s="1" t="s">
        <v>32</v>
      </c>
      <c r="D3002" s="1" t="s">
        <v>77</v>
      </c>
      <c r="E3002" s="1" t="s">
        <v>3</v>
      </c>
      <c r="F3002" s="1" t="s">
        <v>4</v>
      </c>
      <c r="G3002" s="1" t="s">
        <v>92</v>
      </c>
      <c r="H3002" s="1" t="s">
        <v>5126</v>
      </c>
      <c r="I3002" s="1" t="s">
        <v>5127</v>
      </c>
      <c r="J3002" s="1">
        <v>603</v>
      </c>
      <c r="K3002" s="1">
        <v>988</v>
      </c>
      <c r="L3002" s="1">
        <v>0</v>
      </c>
      <c r="M3002" s="1">
        <v>883</v>
      </c>
      <c r="N3002" s="1">
        <v>5.7</v>
      </c>
      <c r="O3002" s="1">
        <v>79</v>
      </c>
      <c r="P3002" s="1">
        <v>107</v>
      </c>
      <c r="Q3002" s="9">
        <v>578527</v>
      </c>
      <c r="R3002" s="3">
        <v>10000000</v>
      </c>
    </row>
    <row r="3003" spans="1:18" x14ac:dyDescent="0.25">
      <c r="A3003" s="1" t="s">
        <v>2415</v>
      </c>
      <c r="B3003" s="2">
        <v>36655</v>
      </c>
      <c r="C3003" s="1" t="s">
        <v>32</v>
      </c>
      <c r="D3003" s="1" t="s">
        <v>77</v>
      </c>
      <c r="E3003" s="1" t="s">
        <v>3</v>
      </c>
      <c r="F3003" s="1" t="s">
        <v>4</v>
      </c>
      <c r="G3003" s="1" t="s">
        <v>132</v>
      </c>
      <c r="H3003" s="1" t="s">
        <v>2416</v>
      </c>
      <c r="I3003" s="1" t="s">
        <v>2417</v>
      </c>
      <c r="J3003" s="1">
        <v>602</v>
      </c>
      <c r="K3003" s="1">
        <v>1281</v>
      </c>
      <c r="L3003" s="1">
        <v>16</v>
      </c>
      <c r="M3003" s="1">
        <v>12</v>
      </c>
      <c r="N3003" s="1">
        <v>5.6</v>
      </c>
      <c r="O3003" s="1">
        <v>15</v>
      </c>
      <c r="P3003" s="1">
        <v>106</v>
      </c>
      <c r="Q3003" s="9">
        <v>171988</v>
      </c>
      <c r="R3003" s="3">
        <v>600000</v>
      </c>
    </row>
    <row r="3004" spans="1:18" x14ac:dyDescent="0.25">
      <c r="A3004" s="1" t="s">
        <v>3563</v>
      </c>
      <c r="B3004" s="2">
        <v>38282</v>
      </c>
      <c r="C3004" s="1" t="s">
        <v>32</v>
      </c>
      <c r="D3004" s="1" t="s">
        <v>77</v>
      </c>
      <c r="E3004" s="1" t="s">
        <v>3</v>
      </c>
      <c r="F3004" s="1" t="s">
        <v>4</v>
      </c>
      <c r="G3004" s="1" t="s">
        <v>132</v>
      </c>
      <c r="H3004" s="1" t="s">
        <v>3564</v>
      </c>
      <c r="I3004" s="1" t="s">
        <v>666</v>
      </c>
      <c r="J3004" s="1">
        <v>601</v>
      </c>
      <c r="K3004" s="1">
        <v>2730</v>
      </c>
      <c r="L3004" s="1">
        <v>27</v>
      </c>
      <c r="M3004" s="1">
        <v>686</v>
      </c>
      <c r="N3004" s="1">
        <v>4.5999999999999996</v>
      </c>
      <c r="O3004" s="1">
        <v>94</v>
      </c>
      <c r="P3004" s="1">
        <v>97</v>
      </c>
      <c r="Q3004" s="9">
        <v>31526393</v>
      </c>
      <c r="R3004" s="3">
        <v>25000000</v>
      </c>
    </row>
    <row r="3005" spans="1:18" x14ac:dyDescent="0.25">
      <c r="A3005" s="1" t="s">
        <v>6076</v>
      </c>
      <c r="B3005" s="2">
        <v>41180</v>
      </c>
      <c r="C3005" s="1" t="s">
        <v>32</v>
      </c>
      <c r="D3005" s="1" t="s">
        <v>61</v>
      </c>
      <c r="E3005" s="1" t="s">
        <v>3</v>
      </c>
      <c r="F3005" s="1" t="s">
        <v>4</v>
      </c>
      <c r="G3005" s="1" t="s">
        <v>92</v>
      </c>
      <c r="H3005" s="1" t="s">
        <v>6077</v>
      </c>
      <c r="I3005" s="1" t="s">
        <v>6078</v>
      </c>
      <c r="J3005" s="1">
        <v>601</v>
      </c>
      <c r="K3005" s="1">
        <v>1734</v>
      </c>
      <c r="L3005" s="1">
        <v>25</v>
      </c>
      <c r="M3005" s="1">
        <v>0</v>
      </c>
      <c r="N3005" s="1">
        <v>6.4</v>
      </c>
      <c r="O3005" s="1">
        <v>286</v>
      </c>
      <c r="P3005" s="1">
        <v>90</v>
      </c>
      <c r="Q3005" s="9">
        <v>318622</v>
      </c>
      <c r="R3005" s="3">
        <v>270000</v>
      </c>
    </row>
    <row r="3006" spans="1:18" x14ac:dyDescent="0.25">
      <c r="A3006" s="1" t="s">
        <v>6238</v>
      </c>
      <c r="B3006" s="2">
        <v>41014</v>
      </c>
      <c r="C3006" s="1" t="s">
        <v>32</v>
      </c>
      <c r="D3006" s="1" t="s">
        <v>20</v>
      </c>
      <c r="E3006" s="1" t="s">
        <v>3</v>
      </c>
      <c r="F3006" s="1" t="s">
        <v>4</v>
      </c>
      <c r="G3006" s="1" t="s">
        <v>92</v>
      </c>
      <c r="H3006" s="1" t="s">
        <v>6239</v>
      </c>
      <c r="I3006" s="1" t="s">
        <v>4263</v>
      </c>
      <c r="J3006" s="1">
        <v>600</v>
      </c>
      <c r="K3006" s="1">
        <v>1375</v>
      </c>
      <c r="L3006" s="1">
        <v>119</v>
      </c>
      <c r="M3006" s="1">
        <v>59000</v>
      </c>
      <c r="N3006" s="1">
        <v>6.4</v>
      </c>
      <c r="O3006" s="1">
        <v>313</v>
      </c>
      <c r="P3006" s="1">
        <v>99</v>
      </c>
      <c r="Q3006" s="9">
        <v>59617068</v>
      </c>
      <c r="R3006" s="3">
        <v>65000000</v>
      </c>
    </row>
    <row r="3007" spans="1:18" x14ac:dyDescent="0.25">
      <c r="A3007" s="1" t="s">
        <v>2553</v>
      </c>
      <c r="B3007" s="2">
        <v>36757</v>
      </c>
      <c r="C3007" s="1" t="s">
        <v>32</v>
      </c>
      <c r="D3007" s="1" t="s">
        <v>2</v>
      </c>
      <c r="E3007" s="1" t="s">
        <v>3</v>
      </c>
      <c r="F3007" s="1" t="s">
        <v>4</v>
      </c>
      <c r="G3007" s="1" t="s">
        <v>92</v>
      </c>
      <c r="H3007" s="1" t="s">
        <v>2554</v>
      </c>
      <c r="I3007" s="1" t="s">
        <v>745</v>
      </c>
      <c r="J3007" s="1">
        <v>599</v>
      </c>
      <c r="K3007" s="1">
        <v>1418</v>
      </c>
      <c r="L3007" s="1">
        <v>0</v>
      </c>
      <c r="M3007" s="1">
        <v>0</v>
      </c>
      <c r="N3007" s="1">
        <v>7.6</v>
      </c>
      <c r="O3007" s="1">
        <v>223</v>
      </c>
      <c r="P3007" s="1">
        <v>190</v>
      </c>
      <c r="Q3007" s="9">
        <v>124107476</v>
      </c>
      <c r="R3007" s="3">
        <v>48000000</v>
      </c>
    </row>
    <row r="3008" spans="1:18" x14ac:dyDescent="0.25">
      <c r="A3008" s="1" t="s">
        <v>2230</v>
      </c>
      <c r="B3008" s="2">
        <v>36506</v>
      </c>
      <c r="C3008" s="1" t="s">
        <v>32</v>
      </c>
      <c r="D3008" s="1" t="s">
        <v>294</v>
      </c>
      <c r="E3008" s="1" t="s">
        <v>3</v>
      </c>
      <c r="F3008" s="1" t="s">
        <v>11</v>
      </c>
      <c r="G3008" s="1" t="s">
        <v>92</v>
      </c>
      <c r="H3008" s="1" t="s">
        <v>2099</v>
      </c>
      <c r="I3008" s="1" t="s">
        <v>2231</v>
      </c>
      <c r="J3008" s="1">
        <v>599</v>
      </c>
      <c r="K3008" s="1">
        <v>2389</v>
      </c>
      <c r="L3008" s="1">
        <v>9</v>
      </c>
      <c r="M3008" s="1">
        <v>0</v>
      </c>
      <c r="N3008" s="1">
        <v>7</v>
      </c>
      <c r="O3008" s="1">
        <v>111</v>
      </c>
      <c r="P3008" s="1">
        <v>100</v>
      </c>
      <c r="Q3008" s="9">
        <v>15500000</v>
      </c>
      <c r="R3008" s="3">
        <v>16000000</v>
      </c>
    </row>
    <row r="3009" spans="1:18" x14ac:dyDescent="0.25">
      <c r="A3009" s="1" t="s">
        <v>2098</v>
      </c>
      <c r="B3009" s="2">
        <v>36206</v>
      </c>
      <c r="C3009" s="1" t="s">
        <v>32</v>
      </c>
      <c r="D3009" s="1" t="s">
        <v>20</v>
      </c>
      <c r="E3009" s="1" t="s">
        <v>3</v>
      </c>
      <c r="F3009" s="1" t="s">
        <v>4</v>
      </c>
      <c r="G3009" s="1" t="s">
        <v>92</v>
      </c>
      <c r="H3009" s="1" t="s">
        <v>2099</v>
      </c>
      <c r="I3009" s="1" t="s">
        <v>2100</v>
      </c>
      <c r="J3009" s="1">
        <v>599</v>
      </c>
      <c r="K3009" s="1">
        <v>1030</v>
      </c>
      <c r="L3009" s="1">
        <v>700</v>
      </c>
      <c r="M3009" s="1">
        <v>117</v>
      </c>
      <c r="N3009" s="1">
        <v>6.7</v>
      </c>
      <c r="O3009" s="1">
        <v>20</v>
      </c>
      <c r="P3009" s="1">
        <v>97</v>
      </c>
      <c r="Q3009" s="9">
        <v>39852</v>
      </c>
      <c r="R3009" s="3">
        <v>3000000</v>
      </c>
    </row>
    <row r="3010" spans="1:18" x14ac:dyDescent="0.25">
      <c r="A3010" s="1" t="s">
        <v>6919</v>
      </c>
      <c r="B3010" s="2">
        <v>42350</v>
      </c>
      <c r="C3010" s="1" t="s">
        <v>32</v>
      </c>
      <c r="D3010" s="1" t="s">
        <v>77</v>
      </c>
      <c r="E3010" s="1" t="s">
        <v>3</v>
      </c>
      <c r="F3010" s="1" t="s">
        <v>4</v>
      </c>
      <c r="G3010" s="1" t="s">
        <v>84</v>
      </c>
      <c r="H3010" s="1" t="s">
        <v>6920</v>
      </c>
      <c r="I3010" s="1" t="s">
        <v>4452</v>
      </c>
      <c r="J3010" s="1">
        <v>598</v>
      </c>
      <c r="K3010" s="1">
        <v>3552</v>
      </c>
      <c r="L3010" s="1">
        <v>99</v>
      </c>
      <c r="M3010" s="1">
        <v>8000</v>
      </c>
      <c r="N3010" s="1">
        <v>4.4000000000000004</v>
      </c>
      <c r="O3010" s="1">
        <v>76</v>
      </c>
      <c r="P3010" s="1">
        <v>94</v>
      </c>
      <c r="Q3010" s="9">
        <v>71038190</v>
      </c>
      <c r="R3010" s="3">
        <v>30000000</v>
      </c>
    </row>
    <row r="3011" spans="1:18" x14ac:dyDescent="0.25">
      <c r="A3011" s="1" t="s">
        <v>131</v>
      </c>
      <c r="B3011" s="2">
        <v>23922</v>
      </c>
      <c r="C3011" s="1" t="s">
        <v>32</v>
      </c>
      <c r="D3011" s="1" t="s">
        <v>9</v>
      </c>
      <c r="E3011" s="1" t="s">
        <v>3</v>
      </c>
      <c r="F3011" s="1" t="s">
        <v>4</v>
      </c>
      <c r="G3011" s="1" t="s">
        <v>132</v>
      </c>
      <c r="H3011" s="1" t="s">
        <v>133</v>
      </c>
      <c r="I3011" s="1" t="s">
        <v>86</v>
      </c>
      <c r="J3011" s="1">
        <v>597</v>
      </c>
      <c r="K3011" s="1">
        <v>1966</v>
      </c>
      <c r="L3011" s="1">
        <v>767</v>
      </c>
      <c r="M3011" s="1">
        <v>7000</v>
      </c>
      <c r="N3011" s="1">
        <v>8</v>
      </c>
      <c r="O3011" s="1">
        <v>89</v>
      </c>
      <c r="P3011" s="1">
        <v>200</v>
      </c>
      <c r="Q3011" s="9">
        <v>111722000</v>
      </c>
      <c r="R3011" s="3">
        <v>11000000</v>
      </c>
    </row>
    <row r="3012" spans="1:18" x14ac:dyDescent="0.25">
      <c r="A3012" s="1" t="s">
        <v>4820</v>
      </c>
      <c r="B3012" s="2">
        <v>39437</v>
      </c>
      <c r="C3012" s="1" t="s">
        <v>32</v>
      </c>
      <c r="D3012" s="1" t="s">
        <v>20</v>
      </c>
      <c r="E3012" s="1" t="s">
        <v>3</v>
      </c>
      <c r="F3012" s="1" t="s">
        <v>4</v>
      </c>
      <c r="G3012" s="1" t="s">
        <v>132</v>
      </c>
      <c r="H3012" s="1" t="s">
        <v>4821</v>
      </c>
      <c r="I3012" s="1" t="s">
        <v>4822</v>
      </c>
      <c r="J3012" s="1">
        <v>597</v>
      </c>
      <c r="K3012" s="1">
        <v>1981</v>
      </c>
      <c r="L3012" s="1">
        <v>191</v>
      </c>
      <c r="M3012" s="1">
        <v>0</v>
      </c>
      <c r="N3012" s="1">
        <v>7.1</v>
      </c>
      <c r="O3012" s="1">
        <v>173</v>
      </c>
      <c r="P3012" s="1">
        <v>108</v>
      </c>
      <c r="Q3012" s="9">
        <v>19067631</v>
      </c>
      <c r="R3012" s="3">
        <v>2000000</v>
      </c>
    </row>
    <row r="3013" spans="1:18" x14ac:dyDescent="0.25">
      <c r="A3013" s="1" t="s">
        <v>1357</v>
      </c>
      <c r="B3013" s="2">
        <v>35428</v>
      </c>
      <c r="C3013" s="1" t="s">
        <v>32</v>
      </c>
      <c r="D3013" s="1" t="s">
        <v>9</v>
      </c>
      <c r="E3013" s="1" t="s">
        <v>3</v>
      </c>
      <c r="F3013" s="1" t="s">
        <v>83</v>
      </c>
      <c r="G3013" s="1" t="s">
        <v>132</v>
      </c>
      <c r="H3013" s="1" t="s">
        <v>133</v>
      </c>
      <c r="I3013" s="1" t="s">
        <v>725</v>
      </c>
      <c r="J3013" s="1">
        <v>597</v>
      </c>
      <c r="K3013" s="1">
        <v>1645</v>
      </c>
      <c r="L3013" s="1">
        <v>0</v>
      </c>
      <c r="M3013" s="1">
        <v>0</v>
      </c>
      <c r="N3013" s="1">
        <v>7.8</v>
      </c>
      <c r="O3013" s="1">
        <v>85</v>
      </c>
      <c r="P3013" s="1">
        <v>150</v>
      </c>
      <c r="Q3013" s="9">
        <v>4414535</v>
      </c>
      <c r="R3013" s="3">
        <v>18000000</v>
      </c>
    </row>
    <row r="3014" spans="1:18" x14ac:dyDescent="0.25">
      <c r="A3014" s="1" t="s">
        <v>2997</v>
      </c>
      <c r="B3014" s="2">
        <v>37322</v>
      </c>
      <c r="C3014" s="1" t="s">
        <v>32</v>
      </c>
      <c r="D3014" s="1" t="s">
        <v>2</v>
      </c>
      <c r="E3014" s="1" t="s">
        <v>3</v>
      </c>
      <c r="F3014" s="1" t="s">
        <v>4</v>
      </c>
      <c r="G3014" s="1" t="s">
        <v>92</v>
      </c>
      <c r="H3014" s="1" t="s">
        <v>2998</v>
      </c>
      <c r="I3014" s="1" t="s">
        <v>2999</v>
      </c>
      <c r="J3014" s="1">
        <v>597</v>
      </c>
      <c r="K3014" s="1">
        <v>2555</v>
      </c>
      <c r="L3014" s="1">
        <v>21</v>
      </c>
      <c r="M3014" s="1">
        <v>86</v>
      </c>
      <c r="N3014" s="1">
        <v>5.3</v>
      </c>
      <c r="O3014" s="1">
        <v>11</v>
      </c>
      <c r="P3014" s="1">
        <v>91</v>
      </c>
      <c r="Q3014" s="9">
        <v>243347</v>
      </c>
      <c r="R3014" s="3">
        <v>500000</v>
      </c>
    </row>
    <row r="3015" spans="1:18" x14ac:dyDescent="0.25">
      <c r="A3015" s="1" t="s">
        <v>3343</v>
      </c>
      <c r="B3015" s="2">
        <v>37678</v>
      </c>
      <c r="C3015" s="1" t="s">
        <v>1</v>
      </c>
      <c r="D3015" s="1" t="s">
        <v>40</v>
      </c>
      <c r="E3015" s="1" t="s">
        <v>3</v>
      </c>
      <c r="F3015" s="1" t="s">
        <v>4</v>
      </c>
      <c r="G3015" s="1" t="s">
        <v>84</v>
      </c>
      <c r="H3015" s="1" t="s">
        <v>2780</v>
      </c>
      <c r="I3015" s="1" t="s">
        <v>1030</v>
      </c>
      <c r="J3015" s="1">
        <v>596</v>
      </c>
      <c r="K3015" s="1">
        <v>1293</v>
      </c>
      <c r="L3015" s="1">
        <v>99</v>
      </c>
      <c r="M3015" s="1">
        <v>0</v>
      </c>
      <c r="N3015" s="1">
        <v>7.1</v>
      </c>
      <c r="O3015" s="1">
        <v>106</v>
      </c>
      <c r="P3015" s="1">
        <v>117</v>
      </c>
      <c r="Q3015" s="9">
        <v>67325559</v>
      </c>
      <c r="R3015" s="3">
        <v>20000000</v>
      </c>
    </row>
    <row r="3016" spans="1:18" x14ac:dyDescent="0.25">
      <c r="A3016" s="1" t="s">
        <v>6865</v>
      </c>
      <c r="B3016" s="2">
        <v>42069</v>
      </c>
      <c r="C3016" s="1" t="s">
        <v>32</v>
      </c>
      <c r="D3016" s="1" t="s">
        <v>77</v>
      </c>
      <c r="E3016" s="1" t="s">
        <v>3</v>
      </c>
      <c r="F3016" s="1" t="s">
        <v>4</v>
      </c>
      <c r="G3016" s="1" t="s">
        <v>132</v>
      </c>
      <c r="H3016" s="1" t="s">
        <v>2780</v>
      </c>
      <c r="I3016" s="1" t="s">
        <v>6074</v>
      </c>
      <c r="J3016" s="1">
        <v>596</v>
      </c>
      <c r="K3016" s="1">
        <v>1261</v>
      </c>
      <c r="L3016" s="1">
        <v>128</v>
      </c>
      <c r="M3016" s="1">
        <v>41000</v>
      </c>
      <c r="N3016" s="1">
        <v>4.3</v>
      </c>
      <c r="O3016" s="1">
        <v>369</v>
      </c>
      <c r="P3016" s="1">
        <v>100</v>
      </c>
      <c r="Q3016" s="9">
        <v>56114221</v>
      </c>
      <c r="R3016" s="3">
        <v>120000000</v>
      </c>
    </row>
    <row r="3017" spans="1:18" x14ac:dyDescent="0.25">
      <c r="A3017" s="1" t="s">
        <v>5816</v>
      </c>
      <c r="B3017" s="2">
        <v>40762</v>
      </c>
      <c r="C3017" s="1" t="s">
        <v>32</v>
      </c>
      <c r="D3017" s="1" t="s">
        <v>20</v>
      </c>
      <c r="E3017" s="1" t="s">
        <v>3</v>
      </c>
      <c r="F3017" s="1" t="s">
        <v>4</v>
      </c>
      <c r="G3017" s="1" t="s">
        <v>92</v>
      </c>
      <c r="H3017" s="1" t="s">
        <v>5817</v>
      </c>
      <c r="I3017" s="1" t="s">
        <v>4676</v>
      </c>
      <c r="J3017" s="1">
        <v>596</v>
      </c>
      <c r="K3017" s="1">
        <v>1393</v>
      </c>
      <c r="L3017" s="1">
        <v>44</v>
      </c>
      <c r="M3017" s="1">
        <v>23000</v>
      </c>
      <c r="N3017" s="1">
        <v>6.4</v>
      </c>
      <c r="O3017" s="1">
        <v>358</v>
      </c>
      <c r="P3017" s="1">
        <v>106</v>
      </c>
      <c r="Q3017" s="9">
        <v>18298649</v>
      </c>
      <c r="R3017" s="3">
        <v>30000000</v>
      </c>
    </row>
    <row r="3018" spans="1:18" x14ac:dyDescent="0.25">
      <c r="A3018" s="1" t="s">
        <v>4273</v>
      </c>
      <c r="B3018" s="2">
        <v>38970</v>
      </c>
      <c r="C3018" s="1" t="s">
        <v>32</v>
      </c>
      <c r="D3018" s="1" t="s">
        <v>9</v>
      </c>
      <c r="E3018" s="1" t="s">
        <v>3</v>
      </c>
      <c r="F3018" s="1" t="s">
        <v>4</v>
      </c>
      <c r="G3018" s="1" t="s">
        <v>92</v>
      </c>
      <c r="H3018" s="1" t="s">
        <v>2780</v>
      </c>
      <c r="I3018" s="1" t="s">
        <v>4274</v>
      </c>
      <c r="J3018" s="1">
        <v>596</v>
      </c>
      <c r="K3018" s="1">
        <v>1081</v>
      </c>
      <c r="L3018" s="1">
        <v>781</v>
      </c>
      <c r="M3018" s="1">
        <v>224</v>
      </c>
      <c r="N3018" s="1">
        <v>6.2</v>
      </c>
      <c r="O3018" s="1">
        <v>36</v>
      </c>
      <c r="P3018" s="1">
        <v>97</v>
      </c>
      <c r="Q3018" s="9">
        <v>117560</v>
      </c>
      <c r="R3018" s="3">
        <v>6000000</v>
      </c>
    </row>
    <row r="3019" spans="1:18" x14ac:dyDescent="0.25">
      <c r="A3019" s="1" t="s">
        <v>1722</v>
      </c>
      <c r="B3019" s="2">
        <v>36094</v>
      </c>
      <c r="C3019" s="1" t="s">
        <v>32</v>
      </c>
      <c r="D3019" s="1" t="s">
        <v>40</v>
      </c>
      <c r="E3019" s="1" t="s">
        <v>3</v>
      </c>
      <c r="F3019" s="1" t="s">
        <v>338</v>
      </c>
      <c r="G3019" s="1" t="s">
        <v>28</v>
      </c>
      <c r="H3019" s="1" t="s">
        <v>1723</v>
      </c>
      <c r="I3019" s="1" t="s">
        <v>1724</v>
      </c>
      <c r="J3019" s="1">
        <v>595</v>
      </c>
      <c r="K3019" s="1">
        <v>1139</v>
      </c>
      <c r="L3019" s="1">
        <v>9</v>
      </c>
      <c r="M3019" s="1">
        <v>436</v>
      </c>
      <c r="N3019" s="1">
        <v>2.8</v>
      </c>
      <c r="O3019" s="1">
        <v>24</v>
      </c>
      <c r="P3019" s="1">
        <v>76</v>
      </c>
      <c r="Q3019" s="9">
        <v>11144518</v>
      </c>
      <c r="R3019" s="3">
        <v>15000000</v>
      </c>
    </row>
    <row r="3020" spans="1:18" x14ac:dyDescent="0.25">
      <c r="A3020" s="1" t="s">
        <v>5358</v>
      </c>
      <c r="B3020" s="2">
        <v>40018</v>
      </c>
      <c r="C3020" s="1" t="s">
        <v>32</v>
      </c>
      <c r="D3020" s="1" t="s">
        <v>20</v>
      </c>
      <c r="E3020" s="1" t="s">
        <v>10</v>
      </c>
      <c r="F3020" s="1" t="s">
        <v>11</v>
      </c>
      <c r="G3020" s="21"/>
      <c r="H3020" s="1" t="s">
        <v>5359</v>
      </c>
      <c r="I3020" s="1" t="s">
        <v>5360</v>
      </c>
      <c r="J3020" s="1">
        <v>595</v>
      </c>
      <c r="K3020" s="1">
        <v>1519</v>
      </c>
      <c r="L3020" s="1">
        <v>766</v>
      </c>
      <c r="M3020" s="1">
        <v>0</v>
      </c>
      <c r="N3020" s="1">
        <v>7.3</v>
      </c>
      <c r="O3020" s="1">
        <v>115</v>
      </c>
      <c r="P3020" s="1">
        <v>99</v>
      </c>
      <c r="Q3020" s="9">
        <v>274385</v>
      </c>
      <c r="R3020" s="3">
        <v>4000000</v>
      </c>
    </row>
    <row r="3021" spans="1:18" x14ac:dyDescent="0.25">
      <c r="A3021" s="1" t="s">
        <v>406</v>
      </c>
      <c r="B3021" s="2">
        <v>30335</v>
      </c>
      <c r="C3021" s="1" t="s">
        <v>32</v>
      </c>
      <c r="D3021" s="1" t="s">
        <v>77</v>
      </c>
      <c r="E3021" s="1" t="s">
        <v>3</v>
      </c>
      <c r="F3021" s="1" t="s">
        <v>83</v>
      </c>
      <c r="G3021" s="1" t="s">
        <v>84</v>
      </c>
      <c r="H3021" s="1" t="s">
        <v>407</v>
      </c>
      <c r="I3021" s="1" t="s">
        <v>329</v>
      </c>
      <c r="J3021" s="1">
        <v>594</v>
      </c>
      <c r="K3021" s="1">
        <v>1898</v>
      </c>
      <c r="L3021" s="1">
        <v>46</v>
      </c>
      <c r="M3021" s="1">
        <v>0</v>
      </c>
      <c r="N3021" s="1">
        <v>6.6</v>
      </c>
      <c r="O3021" s="1">
        <v>106</v>
      </c>
      <c r="P3021" s="1">
        <v>131</v>
      </c>
      <c r="Q3021" s="9">
        <v>67900000</v>
      </c>
      <c r="R3021" s="3">
        <v>27500000</v>
      </c>
    </row>
    <row r="3022" spans="1:18" x14ac:dyDescent="0.25">
      <c r="A3022" s="1" t="s">
        <v>6352</v>
      </c>
      <c r="B3022" s="2">
        <v>41514</v>
      </c>
      <c r="C3022" s="1" t="s">
        <v>32</v>
      </c>
      <c r="D3022" s="1" t="s">
        <v>9</v>
      </c>
      <c r="E3022" s="1" t="s">
        <v>3</v>
      </c>
      <c r="F3022" s="1" t="s">
        <v>4</v>
      </c>
      <c r="G3022" s="1" t="s">
        <v>132</v>
      </c>
      <c r="H3022" s="1" t="s">
        <v>6353</v>
      </c>
      <c r="I3022" s="1" t="s">
        <v>242</v>
      </c>
      <c r="J3022" s="1">
        <v>594</v>
      </c>
      <c r="K3022" s="1">
        <v>1353</v>
      </c>
      <c r="L3022" s="1">
        <v>11000</v>
      </c>
      <c r="M3022" s="1">
        <v>36000</v>
      </c>
      <c r="N3022" s="1">
        <v>7.3</v>
      </c>
      <c r="O3022" s="1">
        <v>415</v>
      </c>
      <c r="P3022" s="1">
        <v>98</v>
      </c>
      <c r="Q3022" s="9">
        <v>33404871</v>
      </c>
      <c r="R3022" s="3">
        <v>18000000</v>
      </c>
    </row>
    <row r="3023" spans="1:18" x14ac:dyDescent="0.25">
      <c r="A3023" s="1" t="s">
        <v>5568</v>
      </c>
      <c r="B3023" s="2">
        <v>40284</v>
      </c>
      <c r="C3023" s="1" t="s">
        <v>32</v>
      </c>
      <c r="D3023" s="1" t="s">
        <v>77</v>
      </c>
      <c r="E3023" s="1" t="s">
        <v>3</v>
      </c>
      <c r="F3023" s="1" t="s">
        <v>2357</v>
      </c>
      <c r="G3023" s="21"/>
      <c r="H3023" s="1" t="s">
        <v>5569</v>
      </c>
      <c r="I3023" s="1" t="s">
        <v>5570</v>
      </c>
      <c r="J3023" s="1">
        <v>594</v>
      </c>
      <c r="K3023" s="1">
        <v>1836</v>
      </c>
      <c r="L3023" s="1">
        <v>116</v>
      </c>
      <c r="M3023" s="1">
        <v>0</v>
      </c>
      <c r="N3023" s="1">
        <v>6</v>
      </c>
      <c r="O3023" s="1">
        <v>41</v>
      </c>
      <c r="P3023" s="1">
        <v>90</v>
      </c>
      <c r="Q3023" s="9">
        <v>1602466</v>
      </c>
      <c r="R3023" s="3">
        <v>600000000</v>
      </c>
    </row>
    <row r="3024" spans="1:18" x14ac:dyDescent="0.25">
      <c r="A3024" s="1" t="s">
        <v>311</v>
      </c>
      <c r="B3024" s="2">
        <v>29507</v>
      </c>
      <c r="C3024" s="1" t="s">
        <v>32</v>
      </c>
      <c r="D3024" s="1" t="s">
        <v>77</v>
      </c>
      <c r="E3024" s="1" t="s">
        <v>3</v>
      </c>
      <c r="F3024" s="1" t="s">
        <v>4</v>
      </c>
      <c r="G3024" s="1" t="s">
        <v>84</v>
      </c>
      <c r="H3024" s="1" t="s">
        <v>312</v>
      </c>
      <c r="I3024" s="1" t="s">
        <v>118</v>
      </c>
      <c r="J3024" s="1">
        <v>593</v>
      </c>
      <c r="K3024" s="1">
        <v>2908</v>
      </c>
      <c r="L3024" s="1">
        <v>44</v>
      </c>
      <c r="M3024" s="1">
        <v>0</v>
      </c>
      <c r="N3024" s="1">
        <v>6.8</v>
      </c>
      <c r="O3024" s="1">
        <v>121</v>
      </c>
      <c r="P3024" s="1">
        <v>116</v>
      </c>
      <c r="Q3024" s="9">
        <v>108200000</v>
      </c>
      <c r="R3024" s="3">
        <v>54000000</v>
      </c>
    </row>
    <row r="3025" spans="1:18" x14ac:dyDescent="0.25">
      <c r="A3025" s="1" t="s">
        <v>411</v>
      </c>
      <c r="B3025" s="2">
        <v>30546</v>
      </c>
      <c r="C3025" s="1" t="s">
        <v>32</v>
      </c>
      <c r="D3025" s="1" t="s">
        <v>77</v>
      </c>
      <c r="E3025" s="1" t="s">
        <v>3</v>
      </c>
      <c r="F3025" s="1" t="s">
        <v>83</v>
      </c>
      <c r="G3025" s="1" t="s">
        <v>84</v>
      </c>
      <c r="H3025" s="1" t="s">
        <v>312</v>
      </c>
      <c r="I3025" s="1" t="s">
        <v>118</v>
      </c>
      <c r="J3025" s="1">
        <v>593</v>
      </c>
      <c r="K3025" s="1">
        <v>2329</v>
      </c>
      <c r="L3025" s="1">
        <v>44</v>
      </c>
      <c r="M3025" s="1">
        <v>0</v>
      </c>
      <c r="N3025" s="1">
        <v>4.9000000000000004</v>
      </c>
      <c r="O3025" s="1">
        <v>95</v>
      </c>
      <c r="P3025" s="1">
        <v>125</v>
      </c>
      <c r="Q3025" s="9">
        <v>60000000</v>
      </c>
      <c r="R3025" s="3">
        <v>39000000</v>
      </c>
    </row>
    <row r="3026" spans="1:18" x14ac:dyDescent="0.25">
      <c r="A3026" s="1" t="s">
        <v>3306</v>
      </c>
      <c r="B3026" s="2">
        <v>37679</v>
      </c>
      <c r="C3026" s="1" t="s">
        <v>32</v>
      </c>
      <c r="D3026" s="1" t="s">
        <v>20</v>
      </c>
      <c r="E3026" s="1" t="s">
        <v>3</v>
      </c>
      <c r="F3026" s="1" t="s">
        <v>4</v>
      </c>
      <c r="G3026" s="1" t="s">
        <v>132</v>
      </c>
      <c r="H3026" s="1" t="s">
        <v>3307</v>
      </c>
      <c r="I3026" s="1" t="s">
        <v>1561</v>
      </c>
      <c r="J3026" s="1">
        <v>593</v>
      </c>
      <c r="K3026" s="1">
        <v>2713</v>
      </c>
      <c r="L3026" s="1">
        <v>39</v>
      </c>
      <c r="M3026" s="1">
        <v>320</v>
      </c>
      <c r="N3026" s="1">
        <v>5.6</v>
      </c>
      <c r="O3026" s="1">
        <v>75</v>
      </c>
      <c r="P3026" s="1">
        <v>98</v>
      </c>
      <c r="Q3026" s="9">
        <v>22734486</v>
      </c>
      <c r="R3026" s="3">
        <v>17000000</v>
      </c>
    </row>
    <row r="3027" spans="1:18" x14ac:dyDescent="0.25">
      <c r="A3027" s="1" t="s">
        <v>1406</v>
      </c>
      <c r="B3027" s="2">
        <v>35346</v>
      </c>
      <c r="C3027" s="1" t="s">
        <v>32</v>
      </c>
      <c r="D3027" s="1" t="s">
        <v>20</v>
      </c>
      <c r="E3027" s="1" t="s">
        <v>3</v>
      </c>
      <c r="F3027" s="1" t="s">
        <v>4</v>
      </c>
      <c r="G3027" s="1" t="s">
        <v>84</v>
      </c>
      <c r="H3027" s="1" t="s">
        <v>1407</v>
      </c>
      <c r="I3027" s="1" t="s">
        <v>923</v>
      </c>
      <c r="J3027" s="1">
        <v>592</v>
      </c>
      <c r="K3027" s="1">
        <v>2176</v>
      </c>
      <c r="L3027" s="1">
        <v>36</v>
      </c>
      <c r="M3027" s="1">
        <v>478</v>
      </c>
      <c r="N3027" s="1">
        <v>5.7</v>
      </c>
      <c r="O3027" s="1">
        <v>23</v>
      </c>
      <c r="P3027" s="1">
        <v>93</v>
      </c>
      <c r="Q3027" s="9">
        <v>30400000</v>
      </c>
      <c r="R3027" s="3">
        <v>39000000</v>
      </c>
    </row>
    <row r="3028" spans="1:18" x14ac:dyDescent="0.25">
      <c r="A3028" s="1" t="s">
        <v>1002</v>
      </c>
      <c r="B3028" s="2">
        <v>34274</v>
      </c>
      <c r="C3028" s="1" t="s">
        <v>32</v>
      </c>
      <c r="D3028" s="1" t="s">
        <v>9</v>
      </c>
      <c r="E3028" s="1" t="s">
        <v>3</v>
      </c>
      <c r="F3028" s="1" t="s">
        <v>4</v>
      </c>
      <c r="G3028" s="1" t="s">
        <v>92</v>
      </c>
      <c r="H3028" s="1" t="s">
        <v>1003</v>
      </c>
      <c r="I3028" s="1" t="s">
        <v>829</v>
      </c>
      <c r="J3028" s="1">
        <v>592</v>
      </c>
      <c r="K3028" s="1">
        <v>1620</v>
      </c>
      <c r="L3028" s="1">
        <v>309</v>
      </c>
      <c r="M3028" s="1">
        <v>0</v>
      </c>
      <c r="N3028" s="1">
        <v>5.9</v>
      </c>
      <c r="O3028" s="1">
        <v>12</v>
      </c>
      <c r="P3028" s="1">
        <v>109</v>
      </c>
      <c r="Q3028" s="9">
        <v>27515786</v>
      </c>
      <c r="R3028" s="3">
        <v>14000000</v>
      </c>
    </row>
    <row r="3029" spans="1:18" x14ac:dyDescent="0.25">
      <c r="A3029" s="1" t="s">
        <v>4280</v>
      </c>
      <c r="B3029" s="2">
        <v>38816</v>
      </c>
      <c r="C3029" s="1" t="s">
        <v>32</v>
      </c>
      <c r="D3029" s="1" t="s">
        <v>77</v>
      </c>
      <c r="E3029" s="1" t="s">
        <v>3</v>
      </c>
      <c r="F3029" s="1" t="s">
        <v>4</v>
      </c>
      <c r="G3029" s="1" t="s">
        <v>132</v>
      </c>
      <c r="H3029" s="1" t="s">
        <v>4281</v>
      </c>
      <c r="I3029" s="1" t="s">
        <v>4282</v>
      </c>
      <c r="J3029" s="1">
        <v>592</v>
      </c>
      <c r="K3029" s="1">
        <v>2000</v>
      </c>
      <c r="L3029" s="1">
        <v>17</v>
      </c>
      <c r="M3029" s="1">
        <v>244</v>
      </c>
      <c r="N3029" s="1">
        <v>2.1</v>
      </c>
      <c r="O3029" s="1">
        <v>25</v>
      </c>
      <c r="P3029" s="1">
        <v>95</v>
      </c>
      <c r="Q3029" s="9">
        <v>7009668</v>
      </c>
      <c r="R3029" s="3">
        <v>5600000</v>
      </c>
    </row>
    <row r="3030" spans="1:18" x14ac:dyDescent="0.25">
      <c r="A3030" s="1" t="s">
        <v>4126</v>
      </c>
      <c r="B3030" s="2">
        <v>38673</v>
      </c>
      <c r="C3030" s="1" t="s">
        <v>32</v>
      </c>
      <c r="D3030" s="1" t="s">
        <v>2</v>
      </c>
      <c r="E3030" s="1" t="s">
        <v>3124</v>
      </c>
      <c r="F3030" s="1" t="s">
        <v>83</v>
      </c>
      <c r="G3030" s="1" t="s">
        <v>132</v>
      </c>
      <c r="H3030" s="1" t="s">
        <v>4127</v>
      </c>
      <c r="I3030" s="1" t="s">
        <v>395</v>
      </c>
      <c r="J3030" s="1">
        <v>591</v>
      </c>
      <c r="K3030" s="1">
        <v>2100</v>
      </c>
      <c r="L3030" s="1">
        <v>521</v>
      </c>
      <c r="M3030" s="1">
        <v>0</v>
      </c>
      <c r="N3030" s="1">
        <v>6.4</v>
      </c>
      <c r="O3030" s="1">
        <v>227</v>
      </c>
      <c r="P3030" s="1">
        <v>128</v>
      </c>
      <c r="Q3030" s="9">
        <v>72515360</v>
      </c>
      <c r="R3030" s="3">
        <v>80000000</v>
      </c>
    </row>
    <row r="3031" spans="1:18" x14ac:dyDescent="0.25">
      <c r="A3031" s="1" t="s">
        <v>3933</v>
      </c>
      <c r="B3031" s="2">
        <v>38629</v>
      </c>
      <c r="C3031" s="1" t="s">
        <v>32</v>
      </c>
      <c r="D3031" s="1" t="s">
        <v>20</v>
      </c>
      <c r="E3031" s="1" t="s">
        <v>3</v>
      </c>
      <c r="F3031" s="1" t="s">
        <v>4</v>
      </c>
      <c r="G3031" s="1" t="s">
        <v>92</v>
      </c>
      <c r="H3031" s="1" t="s">
        <v>3934</v>
      </c>
      <c r="I3031" s="1" t="s">
        <v>3935</v>
      </c>
      <c r="J3031" s="1">
        <v>591</v>
      </c>
      <c r="K3031" s="1">
        <v>1729</v>
      </c>
      <c r="L3031" s="1">
        <v>2</v>
      </c>
      <c r="M3031" s="1">
        <v>887</v>
      </c>
      <c r="N3031" s="1">
        <v>4.5999999999999996</v>
      </c>
      <c r="O3031" s="1">
        <v>98</v>
      </c>
      <c r="P3031" s="1">
        <v>83</v>
      </c>
      <c r="Q3031" s="9">
        <v>22264487</v>
      </c>
      <c r="R3031" s="3">
        <v>22000000</v>
      </c>
    </row>
    <row r="3032" spans="1:18" x14ac:dyDescent="0.25">
      <c r="A3032" s="1" t="s">
        <v>723</v>
      </c>
      <c r="B3032" s="2">
        <v>32735</v>
      </c>
      <c r="C3032" s="1" t="s">
        <v>32</v>
      </c>
      <c r="D3032" s="1" t="s">
        <v>77</v>
      </c>
      <c r="E3032" s="1" t="s">
        <v>3</v>
      </c>
      <c r="F3032" s="1" t="s">
        <v>83</v>
      </c>
      <c r="G3032" s="1" t="s">
        <v>132</v>
      </c>
      <c r="H3032" s="1" t="s">
        <v>724</v>
      </c>
      <c r="I3032" s="1" t="s">
        <v>725</v>
      </c>
      <c r="J3032" s="1">
        <v>591</v>
      </c>
      <c r="K3032" s="1">
        <v>1341</v>
      </c>
      <c r="L3032" s="1">
        <v>0</v>
      </c>
      <c r="M3032" s="1">
        <v>0</v>
      </c>
      <c r="N3032" s="1">
        <v>7.7</v>
      </c>
      <c r="O3032" s="1">
        <v>46</v>
      </c>
      <c r="P3032" s="1">
        <v>137</v>
      </c>
      <c r="Q3032" s="9">
        <v>10161099</v>
      </c>
      <c r="R3032" s="3">
        <v>9000000</v>
      </c>
    </row>
    <row r="3033" spans="1:18" x14ac:dyDescent="0.25">
      <c r="A3033" s="1" t="s">
        <v>6684</v>
      </c>
      <c r="B3033" s="2">
        <v>41951</v>
      </c>
      <c r="C3033" s="1" t="s">
        <v>32</v>
      </c>
      <c r="D3033" s="1" t="s">
        <v>20</v>
      </c>
      <c r="E3033" s="1" t="s">
        <v>3</v>
      </c>
      <c r="F3033" s="1" t="s">
        <v>4</v>
      </c>
      <c r="G3033" s="1" t="s">
        <v>84</v>
      </c>
      <c r="H3033" s="1" t="s">
        <v>4305</v>
      </c>
      <c r="I3033" s="1" t="s">
        <v>6685</v>
      </c>
      <c r="J3033" s="1">
        <v>589</v>
      </c>
      <c r="K3033" s="1">
        <v>2705</v>
      </c>
      <c r="L3033" s="1">
        <v>10</v>
      </c>
      <c r="M3033" s="1">
        <v>0</v>
      </c>
      <c r="N3033" s="1">
        <v>5.4</v>
      </c>
      <c r="O3033" s="1">
        <v>49</v>
      </c>
      <c r="P3033" s="1">
        <v>98</v>
      </c>
      <c r="Q3033" s="9">
        <v>10429707</v>
      </c>
      <c r="R3033" s="3">
        <v>5000000</v>
      </c>
    </row>
    <row r="3034" spans="1:18" x14ac:dyDescent="0.25">
      <c r="A3034" s="1" t="s">
        <v>4304</v>
      </c>
      <c r="B3034" s="2">
        <v>38786</v>
      </c>
      <c r="C3034" s="1" t="s">
        <v>32</v>
      </c>
      <c r="D3034" s="1" t="s">
        <v>9</v>
      </c>
      <c r="E3034" s="1" t="s">
        <v>3</v>
      </c>
      <c r="F3034" s="1" t="s">
        <v>4</v>
      </c>
      <c r="G3034" s="1" t="s">
        <v>84</v>
      </c>
      <c r="H3034" s="1" t="s">
        <v>4305</v>
      </c>
      <c r="I3034" s="1" t="s">
        <v>4305</v>
      </c>
      <c r="J3034" s="1">
        <v>589</v>
      </c>
      <c r="K3034" s="1">
        <v>916</v>
      </c>
      <c r="L3034" s="1">
        <v>589</v>
      </c>
      <c r="M3034" s="1">
        <v>0</v>
      </c>
      <c r="N3034" s="1">
        <v>6.7</v>
      </c>
      <c r="O3034" s="1">
        <v>31</v>
      </c>
      <c r="P3034" s="1">
        <v>111</v>
      </c>
      <c r="Q3034" s="9">
        <v>10174663</v>
      </c>
      <c r="R3034" s="3">
        <v>100000</v>
      </c>
    </row>
    <row r="3035" spans="1:18" x14ac:dyDescent="0.25">
      <c r="A3035" s="1" t="s">
        <v>2979</v>
      </c>
      <c r="B3035" s="2">
        <v>37596</v>
      </c>
      <c r="C3035" s="1" t="s">
        <v>32</v>
      </c>
      <c r="D3035" s="1" t="s">
        <v>9</v>
      </c>
      <c r="E3035" s="1" t="s">
        <v>3</v>
      </c>
      <c r="F3035" s="1" t="s">
        <v>4</v>
      </c>
      <c r="G3035" s="1" t="s">
        <v>132</v>
      </c>
      <c r="H3035" s="1" t="s">
        <v>1298</v>
      </c>
      <c r="I3035" s="1" t="s">
        <v>2643</v>
      </c>
      <c r="J3035" s="1">
        <v>585</v>
      </c>
      <c r="K3035" s="1">
        <v>1165</v>
      </c>
      <c r="L3035" s="1">
        <v>134</v>
      </c>
      <c r="M3035" s="1">
        <v>0</v>
      </c>
      <c r="N3035" s="1">
        <v>5.6</v>
      </c>
      <c r="O3035" s="1">
        <v>69</v>
      </c>
      <c r="P3035" s="1">
        <v>104</v>
      </c>
      <c r="Q3035" s="9">
        <v>40118420</v>
      </c>
      <c r="R3035" s="3">
        <v>30000000</v>
      </c>
    </row>
    <row r="3036" spans="1:18" x14ac:dyDescent="0.25">
      <c r="A3036" s="1" t="s">
        <v>1297</v>
      </c>
      <c r="B3036" s="2">
        <v>35240</v>
      </c>
      <c r="C3036" s="1" t="s">
        <v>32</v>
      </c>
      <c r="D3036" s="1" t="s">
        <v>20</v>
      </c>
      <c r="E3036" s="1" t="s">
        <v>3</v>
      </c>
      <c r="F3036" s="1" t="s">
        <v>4</v>
      </c>
      <c r="G3036" s="1" t="s">
        <v>92</v>
      </c>
      <c r="H3036" s="1" t="s">
        <v>1298</v>
      </c>
      <c r="I3036" s="1" t="s">
        <v>1299</v>
      </c>
      <c r="J3036" s="1">
        <v>585</v>
      </c>
      <c r="K3036" s="1">
        <v>3023</v>
      </c>
      <c r="L3036" s="1">
        <v>0</v>
      </c>
      <c r="M3036" s="1">
        <v>559</v>
      </c>
      <c r="N3036" s="1">
        <v>5.6</v>
      </c>
      <c r="O3036" s="1">
        <v>11</v>
      </c>
      <c r="P3036" s="1">
        <v>108</v>
      </c>
      <c r="Q3036" s="9">
        <v>34746109</v>
      </c>
      <c r="R3036" s="3">
        <v>8000000</v>
      </c>
    </row>
    <row r="3037" spans="1:18" x14ac:dyDescent="0.25">
      <c r="A3037" s="1" t="s">
        <v>6641</v>
      </c>
      <c r="B3037" s="2">
        <v>41969</v>
      </c>
      <c r="C3037" s="1" t="s">
        <v>32</v>
      </c>
      <c r="D3037" s="1" t="s">
        <v>9</v>
      </c>
      <c r="E3037" s="1" t="s">
        <v>1742</v>
      </c>
      <c r="F3037" s="1" t="s">
        <v>481</v>
      </c>
      <c r="G3037" s="1" t="s">
        <v>21</v>
      </c>
      <c r="H3037" s="1" t="s">
        <v>4629</v>
      </c>
      <c r="I3037" s="1" t="s">
        <v>6642</v>
      </c>
      <c r="J3037" s="1">
        <v>585</v>
      </c>
      <c r="K3037" s="1">
        <v>629</v>
      </c>
      <c r="L3037" s="1">
        <v>19</v>
      </c>
      <c r="M3037" s="1">
        <v>278</v>
      </c>
      <c r="N3037" s="1">
        <v>6.1</v>
      </c>
      <c r="O3037" s="1">
        <v>70</v>
      </c>
      <c r="P3037" s="1">
        <v>106</v>
      </c>
      <c r="Q3037" s="9">
        <v>20262</v>
      </c>
      <c r="R3037" s="3">
        <v>4000000</v>
      </c>
    </row>
    <row r="3038" spans="1:18" x14ac:dyDescent="0.25">
      <c r="A3038" s="1" t="s">
        <v>4628</v>
      </c>
      <c r="B3038" s="2">
        <v>39150</v>
      </c>
      <c r="C3038" s="1" t="s">
        <v>32</v>
      </c>
      <c r="D3038" s="1" t="s">
        <v>77</v>
      </c>
      <c r="E3038" s="1" t="s">
        <v>1742</v>
      </c>
      <c r="F3038" s="1" t="s">
        <v>481</v>
      </c>
      <c r="G3038" s="1" t="s">
        <v>92</v>
      </c>
      <c r="H3038" s="1" t="s">
        <v>4629</v>
      </c>
      <c r="I3038" s="1" t="s">
        <v>4630</v>
      </c>
      <c r="J3038" s="1">
        <v>585</v>
      </c>
      <c r="K3038" s="1">
        <v>666</v>
      </c>
      <c r="L3038" s="1">
        <v>294</v>
      </c>
      <c r="M3038" s="1">
        <v>11000</v>
      </c>
      <c r="N3038" s="1">
        <v>8.1</v>
      </c>
      <c r="O3038" s="1">
        <v>142</v>
      </c>
      <c r="P3038" s="1">
        <v>115</v>
      </c>
      <c r="Q3038" s="9">
        <v>8060</v>
      </c>
      <c r="R3038" s="3">
        <v>4000000</v>
      </c>
    </row>
    <row r="3039" spans="1:18" x14ac:dyDescent="0.25">
      <c r="A3039" s="1" t="s">
        <v>4490</v>
      </c>
      <c r="B3039" s="2">
        <v>39066</v>
      </c>
      <c r="C3039" s="1" t="s">
        <v>32</v>
      </c>
      <c r="D3039" s="1" t="s">
        <v>77</v>
      </c>
      <c r="E3039" s="1" t="s">
        <v>3</v>
      </c>
      <c r="F3039" s="1" t="s">
        <v>4</v>
      </c>
      <c r="G3039" s="1" t="s">
        <v>132</v>
      </c>
      <c r="H3039" s="1" t="s">
        <v>4491</v>
      </c>
      <c r="I3039" s="1" t="s">
        <v>2966</v>
      </c>
      <c r="J3039" s="1">
        <v>584</v>
      </c>
      <c r="K3039" s="1">
        <v>1235</v>
      </c>
      <c r="L3039" s="1">
        <v>681</v>
      </c>
      <c r="M3039" s="1">
        <v>0</v>
      </c>
      <c r="N3039" s="1">
        <v>6</v>
      </c>
      <c r="O3039" s="1">
        <v>158</v>
      </c>
      <c r="P3039" s="1">
        <v>104</v>
      </c>
      <c r="Q3039" s="9">
        <v>62494975</v>
      </c>
      <c r="R3039" s="3">
        <v>85000000</v>
      </c>
    </row>
    <row r="3040" spans="1:18" x14ac:dyDescent="0.25">
      <c r="A3040" s="1" t="s">
        <v>1226</v>
      </c>
      <c r="B3040" s="2">
        <v>34930</v>
      </c>
      <c r="C3040" s="1" t="s">
        <v>32</v>
      </c>
      <c r="D3040" s="1" t="s">
        <v>77</v>
      </c>
      <c r="E3040" s="1" t="s">
        <v>3</v>
      </c>
      <c r="F3040" s="1" t="s">
        <v>4</v>
      </c>
      <c r="G3040" s="1" t="s">
        <v>92</v>
      </c>
      <c r="H3040" s="1" t="s">
        <v>1227</v>
      </c>
      <c r="I3040" s="1" t="s">
        <v>1228</v>
      </c>
      <c r="J3040" s="1">
        <v>584</v>
      </c>
      <c r="K3040" s="1">
        <v>1132</v>
      </c>
      <c r="L3040" s="1">
        <v>29</v>
      </c>
      <c r="M3040" s="1">
        <v>617</v>
      </c>
      <c r="N3040" s="1">
        <v>5.6</v>
      </c>
      <c r="O3040" s="1">
        <v>40</v>
      </c>
      <c r="P3040" s="1">
        <v>105</v>
      </c>
      <c r="Q3040" s="9">
        <v>35324232</v>
      </c>
      <c r="R3040" s="3">
        <v>68000000</v>
      </c>
    </row>
    <row r="3041" spans="1:18" x14ac:dyDescent="0.25">
      <c r="A3041" s="1" t="s">
        <v>2640</v>
      </c>
      <c r="B3041" s="2">
        <v>37237</v>
      </c>
      <c r="C3041" s="1" t="s">
        <v>32</v>
      </c>
      <c r="D3041" s="1" t="s">
        <v>20</v>
      </c>
      <c r="E3041" s="1" t="s">
        <v>3</v>
      </c>
      <c r="F3041" s="1" t="s">
        <v>4</v>
      </c>
      <c r="G3041" s="1" t="s">
        <v>132</v>
      </c>
      <c r="H3041" s="1" t="s">
        <v>1227</v>
      </c>
      <c r="I3041" s="1" t="s">
        <v>2641</v>
      </c>
      <c r="J3041" s="1">
        <v>584</v>
      </c>
      <c r="K3041" s="1">
        <v>3850</v>
      </c>
      <c r="L3041" s="1">
        <v>5</v>
      </c>
      <c r="M3041" s="1">
        <v>365</v>
      </c>
      <c r="N3041" s="1">
        <v>4.5999999999999996</v>
      </c>
      <c r="O3041" s="1">
        <v>62</v>
      </c>
      <c r="P3041" s="1">
        <v>86</v>
      </c>
      <c r="Q3041" s="9">
        <v>23978402</v>
      </c>
      <c r="R3041" s="3">
        <v>11000000</v>
      </c>
    </row>
    <row r="3042" spans="1:18" x14ac:dyDescent="0.25">
      <c r="A3042" s="1" t="s">
        <v>463</v>
      </c>
      <c r="B3042" s="2">
        <v>30960</v>
      </c>
      <c r="C3042" s="1" t="s">
        <v>32</v>
      </c>
      <c r="D3042" s="1" t="s">
        <v>20</v>
      </c>
      <c r="E3042" s="1" t="s">
        <v>3</v>
      </c>
      <c r="F3042" s="1" t="s">
        <v>83</v>
      </c>
      <c r="G3042" s="1" t="s">
        <v>92</v>
      </c>
      <c r="H3042" s="1" t="s">
        <v>464</v>
      </c>
      <c r="I3042" s="1" t="s">
        <v>465</v>
      </c>
      <c r="J3042" s="1">
        <v>584</v>
      </c>
      <c r="K3042" s="1">
        <v>2024</v>
      </c>
      <c r="L3042" s="1">
        <v>62</v>
      </c>
      <c r="M3042" s="1">
        <v>345</v>
      </c>
      <c r="N3042" s="1">
        <v>6</v>
      </c>
      <c r="O3042" s="1">
        <v>9</v>
      </c>
      <c r="P3042" s="1">
        <v>109</v>
      </c>
      <c r="Q3042" s="9">
        <v>5100000</v>
      </c>
      <c r="R3042" s="3">
        <v>7500000</v>
      </c>
    </row>
    <row r="3043" spans="1:18" x14ac:dyDescent="0.25">
      <c r="A3043" s="1" t="s">
        <v>953</v>
      </c>
      <c r="B3043" s="2">
        <v>34221</v>
      </c>
      <c r="C3043" s="1" t="s">
        <v>32</v>
      </c>
      <c r="D3043" s="1" t="s">
        <v>40</v>
      </c>
      <c r="E3043" s="1" t="s">
        <v>3</v>
      </c>
      <c r="F3043" s="1" t="s">
        <v>4</v>
      </c>
      <c r="G3043" s="1" t="s">
        <v>84</v>
      </c>
      <c r="H3043" s="1" t="s">
        <v>954</v>
      </c>
      <c r="I3043" s="1" t="s">
        <v>955</v>
      </c>
      <c r="J3043" s="1">
        <v>584</v>
      </c>
      <c r="K3043" s="1">
        <v>1218</v>
      </c>
      <c r="L3043" s="1">
        <v>38</v>
      </c>
      <c r="M3043" s="1">
        <v>0</v>
      </c>
      <c r="N3043" s="1">
        <v>6.2</v>
      </c>
      <c r="O3043" s="1">
        <v>9</v>
      </c>
      <c r="P3043" s="1">
        <v>91</v>
      </c>
      <c r="Q3043" s="9">
        <v>2850263</v>
      </c>
      <c r="R3043" s="3">
        <v>2600000</v>
      </c>
    </row>
    <row r="3044" spans="1:18" x14ac:dyDescent="0.25">
      <c r="A3044" s="1" t="s">
        <v>6898</v>
      </c>
      <c r="B3044" s="2">
        <v>42320</v>
      </c>
      <c r="C3044" s="1" t="s">
        <v>32</v>
      </c>
      <c r="D3044" s="1" t="s">
        <v>9</v>
      </c>
      <c r="E3044" s="1" t="s">
        <v>3</v>
      </c>
      <c r="F3044" s="1" t="s">
        <v>4</v>
      </c>
      <c r="G3044" s="1" t="s">
        <v>132</v>
      </c>
      <c r="H3044" s="1" t="s">
        <v>464</v>
      </c>
      <c r="I3044" s="1" t="s">
        <v>6899</v>
      </c>
      <c r="J3044" s="1">
        <v>584</v>
      </c>
      <c r="K3044" s="1">
        <v>1885</v>
      </c>
      <c r="L3044" s="1">
        <v>9</v>
      </c>
      <c r="M3044" s="1">
        <v>22000</v>
      </c>
      <c r="N3044" s="1">
        <v>5.6</v>
      </c>
      <c r="O3044" s="1">
        <v>256</v>
      </c>
      <c r="P3044" s="1">
        <v>95</v>
      </c>
      <c r="Q3044" s="9">
        <v>131175</v>
      </c>
      <c r="R3044" s="3">
        <v>8500000</v>
      </c>
    </row>
    <row r="3045" spans="1:18" x14ac:dyDescent="0.25">
      <c r="A3045" s="1" t="s">
        <v>1972</v>
      </c>
      <c r="B3045" s="2">
        <v>36174</v>
      </c>
      <c r="C3045" s="1" t="s">
        <v>32</v>
      </c>
      <c r="D3045" s="1" t="s">
        <v>9</v>
      </c>
      <c r="E3045" s="1" t="s">
        <v>3</v>
      </c>
      <c r="F3045" s="1" t="s">
        <v>4</v>
      </c>
      <c r="G3045" s="1" t="s">
        <v>132</v>
      </c>
      <c r="H3045" s="1" t="s">
        <v>1973</v>
      </c>
      <c r="I3045" s="1" t="s">
        <v>1773</v>
      </c>
      <c r="J3045" s="1">
        <v>582</v>
      </c>
      <c r="K3045" s="1">
        <v>804</v>
      </c>
      <c r="L3045" s="1">
        <v>72</v>
      </c>
      <c r="M3045" s="1">
        <v>0</v>
      </c>
      <c r="N3045" s="1">
        <v>6.7</v>
      </c>
      <c r="O3045" s="1">
        <v>91</v>
      </c>
      <c r="P3045" s="1">
        <v>148</v>
      </c>
      <c r="Q3045" s="9">
        <v>39251128</v>
      </c>
      <c r="R3045" s="3">
        <v>75000000</v>
      </c>
    </row>
    <row r="3046" spans="1:18" x14ac:dyDescent="0.25">
      <c r="A3046" s="1" t="s">
        <v>5897</v>
      </c>
      <c r="B3046" s="2">
        <v>40790</v>
      </c>
      <c r="C3046" s="1" t="s">
        <v>32</v>
      </c>
      <c r="D3046" s="1" t="s">
        <v>91</v>
      </c>
      <c r="E3046" s="1" t="s">
        <v>3</v>
      </c>
      <c r="F3046" s="1" t="s">
        <v>4</v>
      </c>
      <c r="G3046" s="1" t="s">
        <v>92</v>
      </c>
      <c r="H3046" s="1" t="s">
        <v>5898</v>
      </c>
      <c r="I3046" s="1" t="s">
        <v>5899</v>
      </c>
      <c r="J3046" s="1">
        <v>581</v>
      </c>
      <c r="K3046" s="1">
        <v>2371</v>
      </c>
      <c r="L3046" s="1">
        <v>24</v>
      </c>
      <c r="M3046" s="1">
        <v>24000</v>
      </c>
      <c r="N3046" s="1">
        <v>5.8</v>
      </c>
      <c r="O3046" s="1">
        <v>251</v>
      </c>
      <c r="P3046" s="1">
        <v>94</v>
      </c>
      <c r="Q3046" s="9">
        <v>104007828</v>
      </c>
      <c r="R3046" s="3">
        <v>5000000</v>
      </c>
    </row>
    <row r="3047" spans="1:18" x14ac:dyDescent="0.25">
      <c r="A3047" s="1" t="s">
        <v>630</v>
      </c>
      <c r="B3047" s="2">
        <v>31865</v>
      </c>
      <c r="C3047" s="1" t="s">
        <v>32</v>
      </c>
      <c r="D3047" s="1" t="s">
        <v>77</v>
      </c>
      <c r="E3047" s="1" t="s">
        <v>3</v>
      </c>
      <c r="F3047" s="1" t="s">
        <v>4</v>
      </c>
      <c r="G3047" s="1" t="s">
        <v>92</v>
      </c>
      <c r="H3047" s="1" t="s">
        <v>129</v>
      </c>
      <c r="I3047" s="1" t="s">
        <v>631</v>
      </c>
      <c r="J3047" s="1">
        <v>581</v>
      </c>
      <c r="K3047" s="1">
        <v>2373</v>
      </c>
      <c r="L3047" s="1">
        <v>343</v>
      </c>
      <c r="M3047" s="1">
        <v>0</v>
      </c>
      <c r="N3047" s="1">
        <v>6.6</v>
      </c>
      <c r="O3047" s="1">
        <v>120</v>
      </c>
      <c r="P3047" s="1">
        <v>101</v>
      </c>
      <c r="Q3047" s="9">
        <v>38122105</v>
      </c>
      <c r="R3047" s="3">
        <v>27000000</v>
      </c>
    </row>
    <row r="3048" spans="1:18" x14ac:dyDescent="0.25">
      <c r="A3048" s="1" t="s">
        <v>201</v>
      </c>
      <c r="B3048" s="2">
        <v>26885</v>
      </c>
      <c r="C3048" s="1" t="s">
        <v>32</v>
      </c>
      <c r="D3048" s="1" t="s">
        <v>77</v>
      </c>
      <c r="E3048" s="1" t="s">
        <v>3</v>
      </c>
      <c r="F3048" s="1" t="s">
        <v>83</v>
      </c>
      <c r="G3048" s="1" t="s">
        <v>84</v>
      </c>
      <c r="H3048" s="1" t="s">
        <v>129</v>
      </c>
      <c r="I3048" s="1" t="s">
        <v>121</v>
      </c>
      <c r="J3048" s="1">
        <v>581</v>
      </c>
      <c r="K3048" s="1">
        <v>1865</v>
      </c>
      <c r="L3048" s="1">
        <v>82</v>
      </c>
      <c r="M3048" s="1">
        <v>0</v>
      </c>
      <c r="N3048" s="1">
        <v>6.8</v>
      </c>
      <c r="O3048" s="1">
        <v>136</v>
      </c>
      <c r="P3048" s="1">
        <v>121</v>
      </c>
      <c r="Q3048" s="9">
        <v>35400000</v>
      </c>
      <c r="R3048" s="3">
        <v>7000000</v>
      </c>
    </row>
    <row r="3049" spans="1:18" x14ac:dyDescent="0.25">
      <c r="A3049" s="1" t="s">
        <v>128</v>
      </c>
      <c r="B3049" s="2">
        <v>23476</v>
      </c>
      <c r="C3049" s="1" t="s">
        <v>1</v>
      </c>
      <c r="D3049" s="1" t="s">
        <v>9</v>
      </c>
      <c r="E3049" s="1" t="s">
        <v>3</v>
      </c>
      <c r="F3049" s="1" t="s">
        <v>4</v>
      </c>
      <c r="G3049" s="1" t="s">
        <v>5</v>
      </c>
      <c r="H3049" s="1" t="s">
        <v>129</v>
      </c>
      <c r="I3049" s="1" t="s">
        <v>130</v>
      </c>
      <c r="J3049" s="1">
        <v>581</v>
      </c>
      <c r="K3049" s="1">
        <v>835</v>
      </c>
      <c r="L3049" s="1">
        <v>0</v>
      </c>
      <c r="M3049" s="1">
        <v>363</v>
      </c>
      <c r="N3049" s="1">
        <v>8.1</v>
      </c>
      <c r="O3049" s="1">
        <v>24</v>
      </c>
      <c r="P3049" s="1">
        <v>95</v>
      </c>
      <c r="Q3049" s="9">
        <v>12438</v>
      </c>
      <c r="R3049" s="3">
        <v>160000</v>
      </c>
    </row>
    <row r="3050" spans="1:18" x14ac:dyDescent="0.25">
      <c r="A3050" s="1" t="s">
        <v>972</v>
      </c>
      <c r="B3050" s="2">
        <v>34139</v>
      </c>
      <c r="C3050" s="1" t="s">
        <v>32</v>
      </c>
      <c r="D3050" s="1" t="s">
        <v>20</v>
      </c>
      <c r="E3050" s="1" t="s">
        <v>3</v>
      </c>
      <c r="F3050" s="1" t="s">
        <v>4</v>
      </c>
      <c r="G3050" s="1" t="s">
        <v>84</v>
      </c>
      <c r="H3050" s="1" t="s">
        <v>973</v>
      </c>
      <c r="I3050" s="1" t="s">
        <v>974</v>
      </c>
      <c r="J3050" s="1">
        <v>580</v>
      </c>
      <c r="K3050" s="1">
        <v>1275</v>
      </c>
      <c r="L3050" s="1">
        <v>197</v>
      </c>
      <c r="M3050" s="1">
        <v>16000</v>
      </c>
      <c r="N3050" s="1">
        <v>6.7</v>
      </c>
      <c r="O3050" s="1">
        <v>36</v>
      </c>
      <c r="P3050" s="1">
        <v>96</v>
      </c>
      <c r="Q3050" s="9">
        <v>39514713</v>
      </c>
      <c r="R3050" s="3">
        <v>28000000</v>
      </c>
    </row>
    <row r="3051" spans="1:18" x14ac:dyDescent="0.25">
      <c r="A3051" s="1" t="s">
        <v>2316</v>
      </c>
      <c r="B3051" s="2">
        <v>36735</v>
      </c>
      <c r="C3051" s="1" t="s">
        <v>32</v>
      </c>
      <c r="D3051" s="1" t="s">
        <v>40</v>
      </c>
      <c r="E3051" s="1" t="s">
        <v>3</v>
      </c>
      <c r="F3051" s="1" t="s">
        <v>83</v>
      </c>
      <c r="G3051" s="1" t="s">
        <v>28</v>
      </c>
      <c r="H3051" s="1" t="s">
        <v>2317</v>
      </c>
      <c r="I3051" s="1" t="s">
        <v>2318</v>
      </c>
      <c r="J3051" s="1">
        <v>579</v>
      </c>
      <c r="K3051" s="1">
        <v>1817</v>
      </c>
      <c r="L3051" s="1">
        <v>91</v>
      </c>
      <c r="M3051" s="1">
        <v>0</v>
      </c>
      <c r="N3051" s="1">
        <v>7</v>
      </c>
      <c r="O3051" s="1">
        <v>187</v>
      </c>
      <c r="P3051" s="1">
        <v>84</v>
      </c>
      <c r="Q3051" s="9">
        <v>106793915</v>
      </c>
      <c r="R3051" s="3">
        <v>45000000</v>
      </c>
    </row>
    <row r="3052" spans="1:18" x14ac:dyDescent="0.25">
      <c r="A3052" s="1" t="s">
        <v>5368</v>
      </c>
      <c r="B3052" s="2">
        <v>40127</v>
      </c>
      <c r="C3052" s="1" t="s">
        <v>32</v>
      </c>
      <c r="D3052" s="1" t="s">
        <v>20</v>
      </c>
      <c r="E3052" s="1" t="s">
        <v>3</v>
      </c>
      <c r="F3052" s="1" t="s">
        <v>4</v>
      </c>
      <c r="G3052" s="1" t="s">
        <v>92</v>
      </c>
      <c r="H3052" s="1" t="s">
        <v>2317</v>
      </c>
      <c r="I3052" s="1" t="s">
        <v>1246</v>
      </c>
      <c r="J3052" s="1">
        <v>579</v>
      </c>
      <c r="K3052" s="1">
        <v>1500</v>
      </c>
      <c r="L3052" s="1">
        <v>0</v>
      </c>
      <c r="M3052" s="1">
        <v>0</v>
      </c>
      <c r="N3052" s="1">
        <v>6.7</v>
      </c>
      <c r="O3052" s="1">
        <v>210</v>
      </c>
      <c r="P3052" s="1">
        <v>120</v>
      </c>
      <c r="Q3052" s="9">
        <v>7443007</v>
      </c>
      <c r="R3052" s="3">
        <v>30000000</v>
      </c>
    </row>
    <row r="3053" spans="1:18" x14ac:dyDescent="0.25">
      <c r="A3053" s="1" t="s">
        <v>2617</v>
      </c>
      <c r="B3053" s="2">
        <v>37231</v>
      </c>
      <c r="C3053" s="1" t="s">
        <v>32</v>
      </c>
      <c r="D3053" s="1" t="s">
        <v>77</v>
      </c>
      <c r="E3053" s="1" t="s">
        <v>3</v>
      </c>
      <c r="F3053" s="1" t="s">
        <v>4</v>
      </c>
      <c r="G3053" s="1" t="s">
        <v>132</v>
      </c>
      <c r="H3053" s="1" t="s">
        <v>2618</v>
      </c>
      <c r="I3053" s="1" t="s">
        <v>2619</v>
      </c>
      <c r="J3053" s="1">
        <v>578</v>
      </c>
      <c r="K3053" s="1">
        <v>2544</v>
      </c>
      <c r="L3053" s="1">
        <v>212</v>
      </c>
      <c r="M3053" s="1">
        <v>0</v>
      </c>
      <c r="N3053" s="1">
        <v>6.4</v>
      </c>
      <c r="O3053" s="1">
        <v>131</v>
      </c>
      <c r="P3053" s="1">
        <v>106</v>
      </c>
      <c r="Q3053" s="9">
        <v>59068786</v>
      </c>
      <c r="R3053" s="3">
        <v>40000000</v>
      </c>
    </row>
    <row r="3054" spans="1:18" x14ac:dyDescent="0.25">
      <c r="A3054" s="1" t="s">
        <v>1482</v>
      </c>
      <c r="B3054" s="2">
        <v>35569</v>
      </c>
      <c r="C3054" s="1" t="s">
        <v>32</v>
      </c>
      <c r="D3054" s="1" t="s">
        <v>20</v>
      </c>
      <c r="E3054" s="1" t="s">
        <v>3</v>
      </c>
      <c r="F3054" s="1" t="s">
        <v>4</v>
      </c>
      <c r="G3054" s="1" t="s">
        <v>92</v>
      </c>
      <c r="H3054" s="1" t="s">
        <v>1483</v>
      </c>
      <c r="I3054" s="1" t="s">
        <v>1484</v>
      </c>
      <c r="J3054" s="1">
        <v>578</v>
      </c>
      <c r="K3054" s="1">
        <v>1363</v>
      </c>
      <c r="L3054" s="1">
        <v>45</v>
      </c>
      <c r="M3054" s="1">
        <v>417</v>
      </c>
      <c r="N3054" s="1">
        <v>5.3</v>
      </c>
      <c r="O3054" s="1">
        <v>30</v>
      </c>
      <c r="P3054" s="1">
        <v>95</v>
      </c>
      <c r="Q3054" s="9">
        <v>3559990</v>
      </c>
      <c r="R3054" s="3">
        <v>3000000</v>
      </c>
    </row>
    <row r="3055" spans="1:18" x14ac:dyDescent="0.25">
      <c r="A3055" s="1" t="s">
        <v>6599</v>
      </c>
      <c r="B3055" s="2">
        <v>41802</v>
      </c>
      <c r="C3055" s="1" t="s">
        <v>32</v>
      </c>
      <c r="D3055" s="1" t="s">
        <v>9</v>
      </c>
      <c r="E3055" s="1" t="s">
        <v>3</v>
      </c>
      <c r="F3055" s="1" t="s">
        <v>4</v>
      </c>
      <c r="G3055" s="1" t="s">
        <v>132</v>
      </c>
      <c r="H3055" s="1" t="s">
        <v>2618</v>
      </c>
      <c r="I3055" s="1" t="s">
        <v>6600</v>
      </c>
      <c r="J3055" s="1">
        <v>578</v>
      </c>
      <c r="K3055" s="1">
        <v>3382</v>
      </c>
      <c r="L3055" s="1">
        <v>0</v>
      </c>
      <c r="M3055" s="1">
        <v>0</v>
      </c>
      <c r="N3055" s="1">
        <v>4.4000000000000004</v>
      </c>
      <c r="O3055" s="1">
        <v>12</v>
      </c>
      <c r="P3055" s="1">
        <v>99</v>
      </c>
      <c r="Q3055" s="9">
        <v>830210</v>
      </c>
      <c r="R3055" s="3">
        <v>5000000</v>
      </c>
    </row>
    <row r="3056" spans="1:18" x14ac:dyDescent="0.25">
      <c r="A3056" s="1" t="s">
        <v>1714</v>
      </c>
      <c r="B3056" s="2">
        <v>35958</v>
      </c>
      <c r="C3056" s="1" t="s">
        <v>32</v>
      </c>
      <c r="D3056" s="1" t="s">
        <v>20</v>
      </c>
      <c r="E3056" s="1" t="s">
        <v>3</v>
      </c>
      <c r="F3056" s="1" t="s">
        <v>83</v>
      </c>
      <c r="G3056" s="1" t="s">
        <v>92</v>
      </c>
      <c r="H3056" s="1" t="s">
        <v>1715</v>
      </c>
      <c r="I3056" s="1" t="s">
        <v>1716</v>
      </c>
      <c r="J3056" s="1">
        <v>578</v>
      </c>
      <c r="K3056" s="1">
        <v>643</v>
      </c>
      <c r="L3056" s="1">
        <v>12</v>
      </c>
      <c r="M3056" s="1">
        <v>108</v>
      </c>
      <c r="N3056" s="1">
        <v>5.9</v>
      </c>
      <c r="O3056" s="1">
        <v>31</v>
      </c>
      <c r="P3056" s="1">
        <v>93</v>
      </c>
      <c r="Q3056" s="9">
        <v>64359</v>
      </c>
      <c r="R3056" s="3">
        <v>2500000</v>
      </c>
    </row>
    <row r="3057" spans="1:18" x14ac:dyDescent="0.25">
      <c r="A3057" s="1" t="s">
        <v>2199</v>
      </c>
      <c r="B3057" s="2">
        <v>36402</v>
      </c>
      <c r="C3057" s="1" t="s">
        <v>32</v>
      </c>
      <c r="D3057" s="1" t="s">
        <v>9</v>
      </c>
      <c r="E3057" s="1" t="s">
        <v>3</v>
      </c>
      <c r="F3057" s="1" t="s">
        <v>4</v>
      </c>
      <c r="G3057" s="1" t="s">
        <v>92</v>
      </c>
      <c r="H3057" s="1" t="s">
        <v>2200</v>
      </c>
      <c r="I3057" s="1" t="s">
        <v>1529</v>
      </c>
      <c r="J3057" s="1">
        <v>577</v>
      </c>
      <c r="K3057" s="1">
        <v>2321</v>
      </c>
      <c r="L3057" s="1">
        <v>165</v>
      </c>
      <c r="M3057" s="1">
        <v>885</v>
      </c>
      <c r="N3057" s="1">
        <v>6.3</v>
      </c>
      <c r="O3057" s="1">
        <v>113</v>
      </c>
      <c r="P3057" s="1">
        <v>116</v>
      </c>
      <c r="Q3057" s="9">
        <v>102678089</v>
      </c>
      <c r="R3057" s="3">
        <v>95000000</v>
      </c>
    </row>
    <row r="3058" spans="1:18" x14ac:dyDescent="0.25">
      <c r="A3058" s="1" t="s">
        <v>3309</v>
      </c>
      <c r="B3058" s="2">
        <v>37839</v>
      </c>
      <c r="C3058" s="1" t="s">
        <v>32</v>
      </c>
      <c r="D3058" s="1" t="s">
        <v>20</v>
      </c>
      <c r="E3058" s="1" t="s">
        <v>3</v>
      </c>
      <c r="F3058" s="1" t="s">
        <v>4</v>
      </c>
      <c r="G3058" s="1" t="s">
        <v>132</v>
      </c>
      <c r="H3058" s="1" t="s">
        <v>3310</v>
      </c>
      <c r="I3058" s="1" t="s">
        <v>3311</v>
      </c>
      <c r="J3058" s="1">
        <v>577</v>
      </c>
      <c r="K3058" s="1">
        <v>1653</v>
      </c>
      <c r="L3058" s="1">
        <v>14</v>
      </c>
      <c r="M3058" s="1">
        <v>1000</v>
      </c>
      <c r="N3058" s="1">
        <v>3.4</v>
      </c>
      <c r="O3058" s="1">
        <v>85</v>
      </c>
      <c r="P3058" s="1">
        <v>85</v>
      </c>
      <c r="Q3058" s="9">
        <v>26096584</v>
      </c>
      <c r="R3058" s="3">
        <v>19000000</v>
      </c>
    </row>
    <row r="3059" spans="1:18" x14ac:dyDescent="0.25">
      <c r="A3059" s="1" t="s">
        <v>5410</v>
      </c>
      <c r="B3059" s="2">
        <v>39904</v>
      </c>
      <c r="C3059" s="1" t="s">
        <v>32</v>
      </c>
      <c r="D3059" s="1" t="s">
        <v>61</v>
      </c>
      <c r="E3059" s="1" t="s">
        <v>3</v>
      </c>
      <c r="F3059" s="1" t="s">
        <v>11</v>
      </c>
      <c r="G3059" s="1" t="s">
        <v>92</v>
      </c>
      <c r="H3059" s="1" t="s">
        <v>5411</v>
      </c>
      <c r="I3059" s="1" t="s">
        <v>3195</v>
      </c>
      <c r="J3059" s="1">
        <v>577</v>
      </c>
      <c r="K3059" s="1">
        <v>1341</v>
      </c>
      <c r="L3059" s="1">
        <v>97</v>
      </c>
      <c r="M3059" s="1">
        <v>0</v>
      </c>
      <c r="N3059" s="1">
        <v>7</v>
      </c>
      <c r="O3059" s="1">
        <v>184</v>
      </c>
      <c r="P3059" s="1">
        <v>112</v>
      </c>
      <c r="Q3059" s="9">
        <v>6615578</v>
      </c>
      <c r="R3059" s="3">
        <v>13000000</v>
      </c>
    </row>
    <row r="3060" spans="1:18" x14ac:dyDescent="0.25">
      <c r="A3060" s="1" t="s">
        <v>6472</v>
      </c>
      <c r="B3060" s="2">
        <v>41446</v>
      </c>
      <c r="C3060" s="1" t="s">
        <v>32</v>
      </c>
      <c r="D3060" s="1" t="s">
        <v>9</v>
      </c>
      <c r="E3060" s="1" t="s">
        <v>3</v>
      </c>
      <c r="F3060" s="1" t="s">
        <v>4</v>
      </c>
      <c r="G3060" s="1" t="s">
        <v>132</v>
      </c>
      <c r="H3060" s="1" t="s">
        <v>6473</v>
      </c>
      <c r="I3060" s="1" t="s">
        <v>1049</v>
      </c>
      <c r="J3060" s="1">
        <v>576</v>
      </c>
      <c r="K3060" s="1">
        <v>1554</v>
      </c>
      <c r="L3060" s="1">
        <v>529</v>
      </c>
      <c r="M3060" s="1">
        <v>23000</v>
      </c>
      <c r="N3060" s="1">
        <v>6.7</v>
      </c>
      <c r="O3060" s="1">
        <v>184</v>
      </c>
      <c r="P3060" s="1">
        <v>115</v>
      </c>
      <c r="Q3060" s="9">
        <v>71346930</v>
      </c>
      <c r="R3060" s="3">
        <v>28000000</v>
      </c>
    </row>
    <row r="3061" spans="1:18" x14ac:dyDescent="0.25">
      <c r="A3061" s="1" t="s">
        <v>6768</v>
      </c>
      <c r="B3061" s="2">
        <v>41941</v>
      </c>
      <c r="C3061" s="1" t="s">
        <v>32</v>
      </c>
      <c r="D3061" s="1" t="s">
        <v>77</v>
      </c>
      <c r="E3061" s="1" t="s">
        <v>3</v>
      </c>
      <c r="F3061" s="1" t="s">
        <v>4</v>
      </c>
      <c r="G3061" s="1" t="s">
        <v>132</v>
      </c>
      <c r="H3061" s="1" t="s">
        <v>6769</v>
      </c>
      <c r="I3061" s="1" t="s">
        <v>609</v>
      </c>
      <c r="J3061" s="1">
        <v>576</v>
      </c>
      <c r="K3061" s="1">
        <v>1520</v>
      </c>
      <c r="L3061" s="1">
        <v>212</v>
      </c>
      <c r="M3061" s="1">
        <v>12000</v>
      </c>
      <c r="N3061" s="1">
        <v>4.2</v>
      </c>
      <c r="O3061" s="1">
        <v>156</v>
      </c>
      <c r="P3061" s="1">
        <v>99</v>
      </c>
      <c r="Q3061" s="9">
        <v>18821279</v>
      </c>
      <c r="R3061" s="3">
        <v>70000000</v>
      </c>
    </row>
    <row r="3062" spans="1:18" x14ac:dyDescent="0.25">
      <c r="A3062" s="1" t="s">
        <v>3601</v>
      </c>
      <c r="B3062" s="2">
        <v>38290</v>
      </c>
      <c r="C3062" s="1" t="s">
        <v>32</v>
      </c>
      <c r="D3062" s="1" t="s">
        <v>9</v>
      </c>
      <c r="E3062" s="1" t="s">
        <v>160</v>
      </c>
      <c r="F3062" s="1" t="s">
        <v>161</v>
      </c>
      <c r="G3062" s="1" t="s">
        <v>92</v>
      </c>
      <c r="H3062" s="1" t="s">
        <v>3602</v>
      </c>
      <c r="I3062" s="1" t="s">
        <v>3603</v>
      </c>
      <c r="J3062" s="1">
        <v>576</v>
      </c>
      <c r="K3062" s="1">
        <v>776</v>
      </c>
      <c r="L3062" s="1">
        <v>107</v>
      </c>
      <c r="M3062" s="1">
        <v>171</v>
      </c>
      <c r="N3062" s="1">
        <v>6.9</v>
      </c>
      <c r="O3062" s="1">
        <v>81</v>
      </c>
      <c r="P3062" s="1">
        <v>110</v>
      </c>
      <c r="Q3062" s="9">
        <v>136007</v>
      </c>
      <c r="R3062" s="3">
        <v>4500</v>
      </c>
    </row>
    <row r="3063" spans="1:18" x14ac:dyDescent="0.25">
      <c r="A3063" s="1" t="s">
        <v>5771</v>
      </c>
      <c r="B3063" s="2">
        <v>40776</v>
      </c>
      <c r="C3063" s="1" t="s">
        <v>32</v>
      </c>
      <c r="D3063" s="1" t="s">
        <v>9</v>
      </c>
      <c r="E3063" s="1" t="s">
        <v>3</v>
      </c>
      <c r="F3063" s="1" t="s">
        <v>4</v>
      </c>
      <c r="G3063" s="1" t="s">
        <v>132</v>
      </c>
      <c r="H3063" s="1" t="s">
        <v>5772</v>
      </c>
      <c r="I3063" s="1" t="s">
        <v>5773</v>
      </c>
      <c r="J3063" s="1">
        <v>574</v>
      </c>
      <c r="K3063" s="1">
        <v>1303</v>
      </c>
      <c r="L3063" s="1">
        <v>135</v>
      </c>
      <c r="M3063" s="1">
        <v>21000</v>
      </c>
      <c r="N3063" s="1">
        <v>7</v>
      </c>
      <c r="O3063" s="1">
        <v>242</v>
      </c>
      <c r="P3063" s="1">
        <v>92</v>
      </c>
      <c r="Q3063" s="9">
        <v>1316074</v>
      </c>
      <c r="R3063" s="3">
        <v>100000</v>
      </c>
    </row>
    <row r="3064" spans="1:18" x14ac:dyDescent="0.25">
      <c r="A3064" s="1" t="s">
        <v>2018</v>
      </c>
      <c r="B3064" s="2">
        <v>36383</v>
      </c>
      <c r="C3064" s="1" t="s">
        <v>32</v>
      </c>
      <c r="D3064" s="1" t="s">
        <v>9</v>
      </c>
      <c r="E3064" s="1" t="s">
        <v>3</v>
      </c>
      <c r="F3064" s="1" t="s">
        <v>161</v>
      </c>
      <c r="G3064" s="1" t="s">
        <v>92</v>
      </c>
      <c r="H3064" s="1" t="s">
        <v>2019</v>
      </c>
      <c r="I3064" s="1" t="s">
        <v>2020</v>
      </c>
      <c r="J3064" s="1">
        <v>574</v>
      </c>
      <c r="K3064" s="1">
        <v>1983</v>
      </c>
      <c r="L3064" s="1">
        <v>37</v>
      </c>
      <c r="M3064" s="1">
        <v>130</v>
      </c>
      <c r="N3064" s="1">
        <v>6.5</v>
      </c>
      <c r="O3064" s="1">
        <v>29</v>
      </c>
      <c r="P3064" s="1">
        <v>104</v>
      </c>
      <c r="Q3064" s="9">
        <v>144583</v>
      </c>
      <c r="R3064" s="3">
        <v>800000</v>
      </c>
    </row>
    <row r="3065" spans="1:18" x14ac:dyDescent="0.25">
      <c r="A3065" s="1" t="s">
        <v>4883</v>
      </c>
      <c r="B3065" s="2">
        <v>39553</v>
      </c>
      <c r="C3065" s="1" t="s">
        <v>32</v>
      </c>
      <c r="D3065" s="1" t="s">
        <v>9</v>
      </c>
      <c r="E3065" s="1" t="s">
        <v>1885</v>
      </c>
      <c r="F3065" s="1" t="s">
        <v>1623</v>
      </c>
      <c r="G3065" s="1" t="s">
        <v>5</v>
      </c>
      <c r="H3065" s="1" t="s">
        <v>4884</v>
      </c>
      <c r="I3065" s="1" t="s">
        <v>4885</v>
      </c>
      <c r="J3065" s="1">
        <v>573</v>
      </c>
      <c r="K3065" s="1">
        <v>1098</v>
      </c>
      <c r="L3065" s="1">
        <v>28</v>
      </c>
      <c r="M3065" s="1">
        <v>0</v>
      </c>
      <c r="N3065" s="1">
        <v>7.3</v>
      </c>
      <c r="O3065" s="1">
        <v>80</v>
      </c>
      <c r="P3065" s="1">
        <v>45</v>
      </c>
      <c r="Q3065" s="9">
        <v>145109</v>
      </c>
      <c r="R3065" s="3">
        <v>45000000</v>
      </c>
    </row>
    <row r="3066" spans="1:18" x14ac:dyDescent="0.25">
      <c r="A3066" s="1" t="s">
        <v>4180</v>
      </c>
      <c r="B3066" s="2">
        <v>38688</v>
      </c>
      <c r="C3066" s="1" t="s">
        <v>32</v>
      </c>
      <c r="D3066" s="1" t="s">
        <v>40</v>
      </c>
      <c r="E3066" s="1" t="s">
        <v>3</v>
      </c>
      <c r="F3066" s="1" t="s">
        <v>161</v>
      </c>
      <c r="G3066" s="1" t="s">
        <v>92</v>
      </c>
      <c r="H3066" s="1" t="s">
        <v>4181</v>
      </c>
      <c r="I3066" s="1" t="s">
        <v>4182</v>
      </c>
      <c r="J3066" s="1">
        <v>572</v>
      </c>
      <c r="K3066" s="1">
        <v>1627</v>
      </c>
      <c r="L3066" s="1">
        <v>0</v>
      </c>
      <c r="M3066" s="1">
        <v>0</v>
      </c>
      <c r="N3066" s="1">
        <v>7.5</v>
      </c>
      <c r="O3066" s="1">
        <v>172</v>
      </c>
      <c r="P3066" s="1">
        <v>107</v>
      </c>
      <c r="Q3066" s="9">
        <v>5023275</v>
      </c>
      <c r="R3066" s="3">
        <v>15000000</v>
      </c>
    </row>
    <row r="3067" spans="1:18" x14ac:dyDescent="0.25">
      <c r="A3067" s="1" t="s">
        <v>3287</v>
      </c>
      <c r="B3067" s="2">
        <v>37848</v>
      </c>
      <c r="C3067" s="1" t="s">
        <v>1</v>
      </c>
      <c r="D3067" s="1" t="s">
        <v>20</v>
      </c>
      <c r="E3067" s="1" t="s">
        <v>160</v>
      </c>
      <c r="F3067" s="1" t="s">
        <v>161</v>
      </c>
      <c r="G3067" s="1" t="s">
        <v>132</v>
      </c>
      <c r="H3067" s="1" t="s">
        <v>3288</v>
      </c>
      <c r="I3067" s="1" t="s">
        <v>3289</v>
      </c>
      <c r="J3067" s="1">
        <v>572</v>
      </c>
      <c r="K3067" s="1">
        <v>1776</v>
      </c>
      <c r="L3067" s="1">
        <v>22</v>
      </c>
      <c r="M3067" s="1">
        <v>235</v>
      </c>
      <c r="N3067" s="1">
        <v>6.9</v>
      </c>
      <c r="O3067" s="1">
        <v>69</v>
      </c>
      <c r="P3067" s="1">
        <v>114</v>
      </c>
      <c r="Q3067" s="9">
        <v>2353728</v>
      </c>
      <c r="R3067" s="3">
        <v>20000000</v>
      </c>
    </row>
    <row r="3068" spans="1:18" x14ac:dyDescent="0.25">
      <c r="A3068" s="1" t="s">
        <v>2476</v>
      </c>
      <c r="B3068" s="2">
        <v>36713</v>
      </c>
      <c r="C3068" s="1" t="s">
        <v>32</v>
      </c>
      <c r="D3068" s="1" t="s">
        <v>40</v>
      </c>
      <c r="E3068" s="1" t="s">
        <v>3</v>
      </c>
      <c r="F3068" s="1" t="s">
        <v>4</v>
      </c>
      <c r="G3068" s="1" t="s">
        <v>84</v>
      </c>
      <c r="H3068" s="1" t="s">
        <v>2477</v>
      </c>
      <c r="I3068" s="1" t="s">
        <v>2478</v>
      </c>
      <c r="J3068" s="1">
        <v>571</v>
      </c>
      <c r="K3068" s="1">
        <v>2241</v>
      </c>
      <c r="L3068" s="1">
        <v>13</v>
      </c>
      <c r="M3068" s="1">
        <v>0</v>
      </c>
      <c r="N3068" s="1">
        <v>4.9000000000000004</v>
      </c>
      <c r="O3068" s="1">
        <v>42</v>
      </c>
      <c r="P3068" s="1">
        <v>89</v>
      </c>
      <c r="Q3068" s="9">
        <v>60008303</v>
      </c>
      <c r="R3068" s="3">
        <v>13000000</v>
      </c>
    </row>
    <row r="3069" spans="1:18" x14ac:dyDescent="0.25">
      <c r="A3069" s="1" t="s">
        <v>5856</v>
      </c>
      <c r="B3069" s="2">
        <v>40795</v>
      </c>
      <c r="C3069" s="1" t="s">
        <v>32</v>
      </c>
      <c r="D3069" s="1" t="s">
        <v>177</v>
      </c>
      <c r="E3069" s="1" t="s">
        <v>3</v>
      </c>
      <c r="F3069" s="1" t="s">
        <v>4</v>
      </c>
      <c r="G3069" s="1" t="s">
        <v>28</v>
      </c>
      <c r="H3069" s="1" t="s">
        <v>5857</v>
      </c>
      <c r="I3069" s="1" t="s">
        <v>5025</v>
      </c>
      <c r="J3069" s="1">
        <v>569</v>
      </c>
      <c r="K3069" s="1">
        <v>714</v>
      </c>
      <c r="L3069" s="1">
        <v>209</v>
      </c>
      <c r="M3069" s="1">
        <v>62000</v>
      </c>
      <c r="N3069" s="1">
        <v>1.6</v>
      </c>
      <c r="O3069" s="1">
        <v>84</v>
      </c>
      <c r="P3069" s="1">
        <v>115</v>
      </c>
      <c r="Q3069" s="9">
        <v>73000942</v>
      </c>
      <c r="R3069" s="3">
        <v>13000000</v>
      </c>
    </row>
    <row r="3070" spans="1:18" x14ac:dyDescent="0.25">
      <c r="A3070" s="1" t="s">
        <v>4621</v>
      </c>
      <c r="B3070" s="2">
        <v>39377</v>
      </c>
      <c r="C3070" s="1" t="s">
        <v>32</v>
      </c>
      <c r="D3070" s="1" t="s">
        <v>91</v>
      </c>
      <c r="E3070" s="1" t="s">
        <v>3</v>
      </c>
      <c r="F3070" s="1" t="s">
        <v>4</v>
      </c>
      <c r="G3070" s="1" t="s">
        <v>92</v>
      </c>
      <c r="H3070" s="1" t="s">
        <v>4622</v>
      </c>
      <c r="I3070" s="1" t="s">
        <v>4023</v>
      </c>
      <c r="J3070" s="1">
        <v>569</v>
      </c>
      <c r="K3070" s="1">
        <v>1797</v>
      </c>
      <c r="L3070" s="1">
        <v>0</v>
      </c>
      <c r="M3070" s="1">
        <v>0</v>
      </c>
      <c r="N3070" s="1">
        <v>5.7</v>
      </c>
      <c r="O3070" s="1">
        <v>280</v>
      </c>
      <c r="P3070" s="1">
        <v>95</v>
      </c>
      <c r="Q3070" s="9">
        <v>952620</v>
      </c>
      <c r="R3070" s="3">
        <v>2000000</v>
      </c>
    </row>
    <row r="3071" spans="1:18" x14ac:dyDescent="0.25">
      <c r="A3071" s="1" t="s">
        <v>3104</v>
      </c>
      <c r="B3071" s="2">
        <v>37466</v>
      </c>
      <c r="C3071" s="1" t="s">
        <v>32</v>
      </c>
      <c r="D3071" s="1" t="s">
        <v>20</v>
      </c>
      <c r="E3071" s="1" t="s">
        <v>3</v>
      </c>
      <c r="F3071" s="1" t="s">
        <v>4</v>
      </c>
      <c r="G3071" s="1" t="s">
        <v>84</v>
      </c>
      <c r="H3071" s="1" t="s">
        <v>3105</v>
      </c>
      <c r="I3071" s="1" t="s">
        <v>3106</v>
      </c>
      <c r="J3071" s="1">
        <v>567</v>
      </c>
      <c r="K3071" s="1">
        <v>1495</v>
      </c>
      <c r="L3071" s="1">
        <v>38</v>
      </c>
      <c r="M3071" s="1">
        <v>5000</v>
      </c>
      <c r="N3071" s="1">
        <v>6.6</v>
      </c>
      <c r="O3071" s="1">
        <v>168</v>
      </c>
      <c r="P3071" s="1">
        <v>95</v>
      </c>
      <c r="Q3071" s="9">
        <v>241437427</v>
      </c>
      <c r="R3071" s="3">
        <v>5000000</v>
      </c>
    </row>
    <row r="3072" spans="1:18" x14ac:dyDescent="0.25">
      <c r="A3072" s="1" t="s">
        <v>4108</v>
      </c>
      <c r="B3072" s="2">
        <v>38493</v>
      </c>
      <c r="C3072" s="1" t="s">
        <v>32</v>
      </c>
      <c r="D3072" s="1" t="s">
        <v>33</v>
      </c>
      <c r="E3072" s="1" t="s">
        <v>3</v>
      </c>
      <c r="F3072" s="1" t="s">
        <v>83</v>
      </c>
      <c r="G3072" s="1" t="s">
        <v>28</v>
      </c>
      <c r="H3072" s="1" t="s">
        <v>2621</v>
      </c>
      <c r="I3072" s="1" t="s">
        <v>4109</v>
      </c>
      <c r="J3072" s="1">
        <v>567</v>
      </c>
      <c r="K3072" s="1">
        <v>1145</v>
      </c>
      <c r="L3072" s="1">
        <v>9</v>
      </c>
      <c r="M3072" s="1">
        <v>0</v>
      </c>
      <c r="N3072" s="1">
        <v>7.5</v>
      </c>
      <c r="O3072" s="1">
        <v>209</v>
      </c>
      <c r="P3072" s="1">
        <v>85</v>
      </c>
      <c r="Q3072" s="9">
        <v>56068547</v>
      </c>
      <c r="R3072" s="3">
        <v>30000000</v>
      </c>
    </row>
    <row r="3073" spans="1:18" x14ac:dyDescent="0.25">
      <c r="A3073" s="1" t="s">
        <v>5335</v>
      </c>
      <c r="B3073" s="2">
        <v>40158</v>
      </c>
      <c r="C3073" s="1" t="s">
        <v>32</v>
      </c>
      <c r="D3073" s="1" t="s">
        <v>77</v>
      </c>
      <c r="E3073" s="1" t="s">
        <v>3</v>
      </c>
      <c r="F3073" s="1" t="s">
        <v>4</v>
      </c>
      <c r="G3073" s="1" t="s">
        <v>84</v>
      </c>
      <c r="H3073" s="1" t="s">
        <v>5336</v>
      </c>
      <c r="I3073" s="1" t="s">
        <v>2425</v>
      </c>
      <c r="J3073" s="1">
        <v>567</v>
      </c>
      <c r="K3073" s="1">
        <v>2954</v>
      </c>
      <c r="L3073" s="1">
        <v>41</v>
      </c>
      <c r="M3073" s="1">
        <v>0</v>
      </c>
      <c r="N3073" s="1">
        <v>5.2</v>
      </c>
      <c r="O3073" s="1">
        <v>167</v>
      </c>
      <c r="P3073" s="1">
        <v>91</v>
      </c>
      <c r="Q3073" s="9">
        <v>20819129</v>
      </c>
      <c r="R3073" s="3">
        <v>26000000</v>
      </c>
    </row>
    <row r="3074" spans="1:18" x14ac:dyDescent="0.25">
      <c r="A3074" s="1" t="s">
        <v>5311</v>
      </c>
      <c r="B3074" s="2">
        <v>40123</v>
      </c>
      <c r="C3074" s="1" t="s">
        <v>32</v>
      </c>
      <c r="D3074" s="1" t="s">
        <v>20</v>
      </c>
      <c r="E3074" s="1" t="s">
        <v>3</v>
      </c>
      <c r="F3074" s="1" t="s">
        <v>4</v>
      </c>
      <c r="G3074" s="1" t="s">
        <v>132</v>
      </c>
      <c r="H3074" s="1" t="s">
        <v>3105</v>
      </c>
      <c r="I3074" s="1" t="s">
        <v>676</v>
      </c>
      <c r="J3074" s="1">
        <v>567</v>
      </c>
      <c r="K3074" s="1">
        <v>2016</v>
      </c>
      <c r="L3074" s="1">
        <v>80</v>
      </c>
      <c r="M3074" s="1">
        <v>0</v>
      </c>
      <c r="N3074" s="1">
        <v>5.9</v>
      </c>
      <c r="O3074" s="1">
        <v>112</v>
      </c>
      <c r="P3074" s="1">
        <v>98</v>
      </c>
      <c r="Q3074" s="9">
        <v>8662318</v>
      </c>
      <c r="R3074" s="3">
        <v>17000000</v>
      </c>
    </row>
    <row r="3075" spans="1:18" x14ac:dyDescent="0.25">
      <c r="A3075" s="1" t="s">
        <v>504</v>
      </c>
      <c r="B3075" s="2">
        <v>31489</v>
      </c>
      <c r="C3075" s="1" t="s">
        <v>32</v>
      </c>
      <c r="D3075" s="1" t="s">
        <v>9</v>
      </c>
      <c r="E3075" s="1" t="s">
        <v>3</v>
      </c>
      <c r="F3075" s="1" t="s">
        <v>4</v>
      </c>
      <c r="G3075" s="1" t="s">
        <v>92</v>
      </c>
      <c r="H3075" s="1" t="s">
        <v>505</v>
      </c>
      <c r="I3075" s="1" t="s">
        <v>398</v>
      </c>
      <c r="J3075" s="1">
        <v>567</v>
      </c>
      <c r="K3075" s="1">
        <v>711</v>
      </c>
      <c r="L3075" s="1">
        <v>213</v>
      </c>
      <c r="M3075" s="1">
        <v>0</v>
      </c>
      <c r="N3075" s="1">
        <v>5.9</v>
      </c>
      <c r="O3075" s="1">
        <v>38</v>
      </c>
      <c r="P3075" s="1">
        <v>112</v>
      </c>
      <c r="Q3075" s="9">
        <v>6734844</v>
      </c>
      <c r="R3075" s="3">
        <v>17000000</v>
      </c>
    </row>
    <row r="3076" spans="1:18" x14ac:dyDescent="0.25">
      <c r="A3076" s="1" t="s">
        <v>2620</v>
      </c>
      <c r="B3076" s="2">
        <v>36910</v>
      </c>
      <c r="C3076" s="1" t="s">
        <v>32</v>
      </c>
      <c r="D3076" s="1" t="s">
        <v>20</v>
      </c>
      <c r="E3076" s="1" t="s">
        <v>3</v>
      </c>
      <c r="F3076" s="1" t="s">
        <v>83</v>
      </c>
      <c r="G3076" s="1" t="s">
        <v>92</v>
      </c>
      <c r="H3076" s="1" t="s">
        <v>2621</v>
      </c>
      <c r="I3076" s="1" t="s">
        <v>2622</v>
      </c>
      <c r="J3076" s="1">
        <v>567</v>
      </c>
      <c r="K3076" s="1">
        <v>1775</v>
      </c>
      <c r="L3076" s="1">
        <v>16</v>
      </c>
      <c r="M3076" s="1">
        <v>618</v>
      </c>
      <c r="N3076" s="1">
        <v>6.1</v>
      </c>
      <c r="O3076" s="1">
        <v>111</v>
      </c>
      <c r="P3076" s="1">
        <v>93</v>
      </c>
      <c r="Q3076" s="9">
        <v>4919896</v>
      </c>
      <c r="R3076" s="3">
        <v>13000000</v>
      </c>
    </row>
    <row r="3077" spans="1:18" x14ac:dyDescent="0.25">
      <c r="A3077" s="1" t="s">
        <v>5753</v>
      </c>
      <c r="B3077" s="2">
        <v>40871</v>
      </c>
      <c r="C3077" s="1" t="s">
        <v>32</v>
      </c>
      <c r="D3077" s="1" t="s">
        <v>77</v>
      </c>
      <c r="E3077" s="1" t="s">
        <v>3</v>
      </c>
      <c r="F3077" s="1" t="s">
        <v>5754</v>
      </c>
      <c r="G3077" s="1" t="s">
        <v>92</v>
      </c>
      <c r="H3077" s="1" t="s">
        <v>5755</v>
      </c>
      <c r="I3077" s="1" t="s">
        <v>609</v>
      </c>
      <c r="J3077" s="1">
        <v>567</v>
      </c>
      <c r="K3077" s="1">
        <v>708</v>
      </c>
      <c r="L3077" s="1">
        <v>212</v>
      </c>
      <c r="M3077" s="1">
        <v>0</v>
      </c>
      <c r="N3077" s="1">
        <v>5.6</v>
      </c>
      <c r="O3077" s="1">
        <v>74</v>
      </c>
      <c r="P3077" s="1">
        <v>113</v>
      </c>
      <c r="Q3077" s="9">
        <v>17149</v>
      </c>
      <c r="R3077" s="3">
        <v>20000000</v>
      </c>
    </row>
    <row r="3078" spans="1:18" x14ac:dyDescent="0.25">
      <c r="A3078" s="1" t="s">
        <v>1612</v>
      </c>
      <c r="B3078" s="2">
        <v>35647</v>
      </c>
      <c r="C3078" s="1" t="s">
        <v>32</v>
      </c>
      <c r="D3078" s="1" t="s">
        <v>61</v>
      </c>
      <c r="E3078" s="1" t="s">
        <v>3</v>
      </c>
      <c r="F3078" s="1" t="s">
        <v>4</v>
      </c>
      <c r="G3078" s="1" t="s">
        <v>84</v>
      </c>
      <c r="H3078" s="1" t="s">
        <v>1613</v>
      </c>
      <c r="I3078" s="1" t="s">
        <v>1614</v>
      </c>
      <c r="J3078" s="1">
        <v>565</v>
      </c>
      <c r="K3078" s="1">
        <v>1735</v>
      </c>
      <c r="L3078" s="1">
        <v>16</v>
      </c>
      <c r="M3078" s="1">
        <v>0</v>
      </c>
      <c r="N3078" s="1">
        <v>6.7</v>
      </c>
      <c r="O3078" s="1">
        <v>37</v>
      </c>
      <c r="P3078" s="1">
        <v>127</v>
      </c>
      <c r="Q3078" s="9">
        <v>35422828</v>
      </c>
      <c r="R3078" s="3">
        <v>20000000</v>
      </c>
    </row>
    <row r="3079" spans="1:18" x14ac:dyDescent="0.25">
      <c r="A3079" s="1" t="s">
        <v>6323</v>
      </c>
      <c r="B3079" s="2">
        <v>41385</v>
      </c>
      <c r="C3079" s="1" t="s">
        <v>32</v>
      </c>
      <c r="D3079" s="1" t="s">
        <v>9</v>
      </c>
      <c r="E3079" s="1" t="s">
        <v>3</v>
      </c>
      <c r="F3079" s="1" t="s">
        <v>83</v>
      </c>
      <c r="G3079" s="1" t="s">
        <v>92</v>
      </c>
      <c r="H3079" s="1" t="s">
        <v>6324</v>
      </c>
      <c r="I3079" s="1" t="s">
        <v>3381</v>
      </c>
      <c r="J3079" s="1">
        <v>565</v>
      </c>
      <c r="K3079" s="1">
        <v>1595</v>
      </c>
      <c r="L3079" s="1">
        <v>628</v>
      </c>
      <c r="M3079" s="1">
        <v>105000</v>
      </c>
      <c r="N3079" s="1">
        <v>7.8</v>
      </c>
      <c r="O3079" s="1">
        <v>274</v>
      </c>
      <c r="P3079" s="1">
        <v>123</v>
      </c>
      <c r="Q3079" s="9">
        <v>15294553</v>
      </c>
      <c r="R3079" s="3">
        <v>12000000</v>
      </c>
    </row>
    <row r="3080" spans="1:18" x14ac:dyDescent="0.25">
      <c r="A3080" s="1" t="s">
        <v>281</v>
      </c>
      <c r="B3080" s="2">
        <v>28983</v>
      </c>
      <c r="C3080" s="1" t="s">
        <v>32</v>
      </c>
      <c r="D3080" s="1" t="s">
        <v>9</v>
      </c>
      <c r="E3080" s="1" t="s">
        <v>3</v>
      </c>
      <c r="F3080" s="1" t="s">
        <v>4</v>
      </c>
      <c r="G3080" s="1" t="s">
        <v>92</v>
      </c>
      <c r="H3080" s="1" t="s">
        <v>282</v>
      </c>
      <c r="I3080" s="1" t="s">
        <v>283</v>
      </c>
      <c r="J3080" s="1">
        <v>563</v>
      </c>
      <c r="K3080" s="1">
        <v>1097</v>
      </c>
      <c r="L3080" s="1">
        <v>43</v>
      </c>
      <c r="M3080" s="1">
        <v>1000</v>
      </c>
      <c r="N3080" s="1">
        <v>6.9</v>
      </c>
      <c r="O3080" s="1">
        <v>32</v>
      </c>
      <c r="P3080" s="1">
        <v>125</v>
      </c>
      <c r="Q3080" s="9">
        <v>29200000</v>
      </c>
      <c r="R3080" s="3">
        <v>8500000</v>
      </c>
    </row>
    <row r="3081" spans="1:18" x14ac:dyDescent="0.25">
      <c r="A3081" s="1" t="s">
        <v>4238</v>
      </c>
      <c r="B3081" s="2">
        <v>39041</v>
      </c>
      <c r="C3081" s="1" t="s">
        <v>32</v>
      </c>
      <c r="D3081" s="1" t="s">
        <v>40</v>
      </c>
      <c r="E3081" s="1" t="s">
        <v>3</v>
      </c>
      <c r="F3081" s="1" t="s">
        <v>161</v>
      </c>
      <c r="G3081" s="1" t="s">
        <v>84</v>
      </c>
      <c r="H3081" s="1" t="s">
        <v>4239</v>
      </c>
      <c r="I3081" s="1" t="s">
        <v>1651</v>
      </c>
      <c r="J3081" s="1">
        <v>563</v>
      </c>
      <c r="K3081" s="1">
        <v>683</v>
      </c>
      <c r="L3081" s="1">
        <v>0</v>
      </c>
      <c r="M3081" s="1">
        <v>941</v>
      </c>
      <c r="N3081" s="1">
        <v>6</v>
      </c>
      <c r="O3081" s="1">
        <v>101</v>
      </c>
      <c r="P3081" s="1">
        <v>94</v>
      </c>
      <c r="Q3081" s="9">
        <v>15131330</v>
      </c>
      <c r="R3081" s="3">
        <v>86000000</v>
      </c>
    </row>
    <row r="3082" spans="1:18" x14ac:dyDescent="0.25">
      <c r="A3082" s="1" t="s">
        <v>6928</v>
      </c>
      <c r="B3082" s="2">
        <v>42311</v>
      </c>
      <c r="C3082" s="1" t="s">
        <v>32</v>
      </c>
      <c r="D3082" s="1" t="s">
        <v>20</v>
      </c>
      <c r="E3082" s="1" t="s">
        <v>3</v>
      </c>
      <c r="F3082" s="1" t="s">
        <v>4</v>
      </c>
      <c r="G3082" s="21"/>
      <c r="H3082" s="1" t="s">
        <v>6929</v>
      </c>
      <c r="I3082" s="1" t="s">
        <v>6930</v>
      </c>
      <c r="J3082" s="1">
        <v>563</v>
      </c>
      <c r="K3082" s="1">
        <v>2628</v>
      </c>
      <c r="L3082" s="1">
        <v>102</v>
      </c>
      <c r="M3082" s="1">
        <v>212</v>
      </c>
      <c r="N3082" s="1">
        <v>6.1</v>
      </c>
      <c r="O3082" s="1">
        <v>14</v>
      </c>
      <c r="P3082" s="1">
        <v>98</v>
      </c>
      <c r="Q3082" s="9">
        <v>105943</v>
      </c>
      <c r="R3082" s="3">
        <v>1500000</v>
      </c>
    </row>
    <row r="3083" spans="1:18" x14ac:dyDescent="0.25">
      <c r="A3083" s="1" t="s">
        <v>4349</v>
      </c>
      <c r="B3083" s="2">
        <v>38985</v>
      </c>
      <c r="C3083" s="1" t="s">
        <v>32</v>
      </c>
      <c r="D3083" s="1" t="s">
        <v>77</v>
      </c>
      <c r="E3083" s="1" t="s">
        <v>3</v>
      </c>
      <c r="F3083" s="1" t="s">
        <v>11</v>
      </c>
      <c r="G3083" s="1" t="s">
        <v>92</v>
      </c>
      <c r="H3083" s="1" t="s">
        <v>282</v>
      </c>
      <c r="I3083" s="1" t="s">
        <v>2755</v>
      </c>
      <c r="J3083" s="1">
        <v>563</v>
      </c>
      <c r="K3083" s="1">
        <v>1284</v>
      </c>
      <c r="L3083" s="1">
        <v>53</v>
      </c>
      <c r="M3083" s="1">
        <v>42</v>
      </c>
      <c r="N3083" s="1">
        <v>4.0999999999999996</v>
      </c>
      <c r="O3083" s="1">
        <v>8</v>
      </c>
      <c r="P3083" s="1">
        <v>88</v>
      </c>
      <c r="Q3083" s="9">
        <v>721</v>
      </c>
      <c r="R3083" s="3">
        <v>1000000</v>
      </c>
    </row>
    <row r="3084" spans="1:18" x14ac:dyDescent="0.25">
      <c r="A3084" s="1" t="s">
        <v>6950</v>
      </c>
      <c r="B3084" s="2">
        <v>42340</v>
      </c>
      <c r="C3084" s="1" t="s">
        <v>32</v>
      </c>
      <c r="D3084" s="1" t="s">
        <v>61</v>
      </c>
      <c r="E3084" s="1" t="s">
        <v>3</v>
      </c>
      <c r="F3084" s="1" t="s">
        <v>6951</v>
      </c>
      <c r="G3084" s="1" t="s">
        <v>132</v>
      </c>
      <c r="H3084" s="1" t="s">
        <v>6952</v>
      </c>
      <c r="I3084" s="1" t="s">
        <v>6953</v>
      </c>
      <c r="J3084" s="1">
        <v>562</v>
      </c>
      <c r="K3084" s="1">
        <v>2230</v>
      </c>
      <c r="L3084" s="1">
        <v>36</v>
      </c>
      <c r="M3084" s="1">
        <v>0</v>
      </c>
      <c r="N3084" s="1">
        <v>6.9</v>
      </c>
      <c r="O3084" s="1">
        <v>120</v>
      </c>
      <c r="P3084" s="1">
        <v>127</v>
      </c>
      <c r="Q3084" s="9">
        <v>12188642</v>
      </c>
      <c r="R3084" s="3">
        <v>26000000</v>
      </c>
    </row>
    <row r="3085" spans="1:18" x14ac:dyDescent="0.25">
      <c r="A3085" s="1" t="s">
        <v>2793</v>
      </c>
      <c r="B3085" s="2">
        <v>37249</v>
      </c>
      <c r="C3085" s="1" t="s">
        <v>32</v>
      </c>
      <c r="D3085" s="1" t="s">
        <v>77</v>
      </c>
      <c r="E3085" s="1" t="s">
        <v>3</v>
      </c>
      <c r="F3085" s="1" t="s">
        <v>4</v>
      </c>
      <c r="G3085" s="1" t="s">
        <v>132</v>
      </c>
      <c r="H3085" s="1" t="s">
        <v>2794</v>
      </c>
      <c r="I3085" s="1" t="s">
        <v>2795</v>
      </c>
      <c r="J3085" s="1">
        <v>560</v>
      </c>
      <c r="K3085" s="1">
        <v>2238</v>
      </c>
      <c r="L3085" s="1">
        <v>0</v>
      </c>
      <c r="M3085" s="1">
        <v>0</v>
      </c>
      <c r="N3085" s="1">
        <v>5.2</v>
      </c>
      <c r="O3085" s="1">
        <v>31</v>
      </c>
      <c r="P3085" s="1">
        <v>81</v>
      </c>
      <c r="Q3085" s="9">
        <v>3293258</v>
      </c>
      <c r="R3085" s="3">
        <v>3000000</v>
      </c>
    </row>
    <row r="3086" spans="1:18" x14ac:dyDescent="0.25">
      <c r="A3086" s="1" t="s">
        <v>6946</v>
      </c>
      <c r="B3086" s="2">
        <v>42071</v>
      </c>
      <c r="C3086" s="1" t="s">
        <v>32</v>
      </c>
      <c r="D3086" s="1" t="s">
        <v>61</v>
      </c>
      <c r="E3086" s="1" t="s">
        <v>3</v>
      </c>
      <c r="F3086" s="1" t="s">
        <v>4</v>
      </c>
      <c r="G3086" s="1" t="s">
        <v>92</v>
      </c>
      <c r="H3086" s="1" t="s">
        <v>6947</v>
      </c>
      <c r="I3086" s="1" t="s">
        <v>1201</v>
      </c>
      <c r="J3086" s="1">
        <v>559</v>
      </c>
      <c r="K3086" s="1">
        <v>2702</v>
      </c>
      <c r="L3086" s="1">
        <v>473</v>
      </c>
      <c r="M3086" s="1">
        <v>76000</v>
      </c>
      <c r="N3086" s="1">
        <v>7.9</v>
      </c>
      <c r="O3086" s="1">
        <v>349</v>
      </c>
      <c r="P3086" s="1">
        <v>167</v>
      </c>
      <c r="Q3086" s="9">
        <v>161029270</v>
      </c>
      <c r="R3086" s="3">
        <v>28000000</v>
      </c>
    </row>
    <row r="3087" spans="1:18" x14ac:dyDescent="0.25">
      <c r="A3087" s="1" t="s">
        <v>243</v>
      </c>
      <c r="B3087" s="2">
        <v>28470</v>
      </c>
      <c r="C3087" s="1" t="s">
        <v>32</v>
      </c>
      <c r="D3087" s="1" t="s">
        <v>9</v>
      </c>
      <c r="E3087" s="1" t="s">
        <v>3</v>
      </c>
      <c r="F3087" s="1" t="s">
        <v>4</v>
      </c>
      <c r="G3087" s="1" t="s">
        <v>84</v>
      </c>
      <c r="H3087" s="1" t="s">
        <v>244</v>
      </c>
      <c r="I3087" s="1" t="s">
        <v>225</v>
      </c>
      <c r="J3087" s="1">
        <v>559</v>
      </c>
      <c r="K3087" s="1">
        <v>1591</v>
      </c>
      <c r="L3087" s="1">
        <v>14000</v>
      </c>
      <c r="M3087" s="1">
        <v>0</v>
      </c>
      <c r="N3087" s="1">
        <v>7.7</v>
      </c>
      <c r="O3087" s="1">
        <v>171</v>
      </c>
      <c r="P3087" s="1">
        <v>135</v>
      </c>
      <c r="Q3087" s="9">
        <v>128300000</v>
      </c>
      <c r="R3087" s="3">
        <v>19400870</v>
      </c>
    </row>
    <row r="3088" spans="1:18" x14ac:dyDescent="0.25">
      <c r="A3088" s="1" t="s">
        <v>106</v>
      </c>
      <c r="B3088" s="2">
        <v>23339</v>
      </c>
      <c r="C3088" s="1" t="s">
        <v>32</v>
      </c>
      <c r="D3088" s="1" t="s">
        <v>77</v>
      </c>
      <c r="E3088" s="1" t="s">
        <v>3</v>
      </c>
      <c r="F3088" s="1" t="s">
        <v>83</v>
      </c>
      <c r="G3088" s="1" t="s">
        <v>25</v>
      </c>
      <c r="H3088" s="1" t="s">
        <v>107</v>
      </c>
      <c r="I3088" s="1" t="s">
        <v>100</v>
      </c>
      <c r="J3088" s="1">
        <v>559</v>
      </c>
      <c r="K3088" s="1">
        <v>1456</v>
      </c>
      <c r="L3088" s="1">
        <v>92</v>
      </c>
      <c r="M3088" s="1">
        <v>0</v>
      </c>
      <c r="N3088" s="1">
        <v>7.5</v>
      </c>
      <c r="O3088" s="1">
        <v>167</v>
      </c>
      <c r="P3088" s="1">
        <v>115</v>
      </c>
      <c r="Q3088" s="9">
        <v>24800000</v>
      </c>
      <c r="R3088" s="3">
        <v>2000000</v>
      </c>
    </row>
    <row r="3089" spans="1:18" x14ac:dyDescent="0.25">
      <c r="A3089" s="1" t="s">
        <v>2508</v>
      </c>
      <c r="B3089" s="2">
        <v>36623</v>
      </c>
      <c r="C3089" s="1" t="s">
        <v>32</v>
      </c>
      <c r="D3089" s="1" t="s">
        <v>40</v>
      </c>
      <c r="E3089" s="1" t="s">
        <v>3</v>
      </c>
      <c r="F3089" s="1" t="s">
        <v>4</v>
      </c>
      <c r="G3089" s="1" t="s">
        <v>28</v>
      </c>
      <c r="H3089" s="1" t="s">
        <v>2509</v>
      </c>
      <c r="I3089" s="1" t="s">
        <v>1516</v>
      </c>
      <c r="J3089" s="1">
        <v>558</v>
      </c>
      <c r="K3089" s="1">
        <v>2039</v>
      </c>
      <c r="L3089" s="1">
        <v>10</v>
      </c>
      <c r="M3089" s="1">
        <v>0</v>
      </c>
      <c r="N3089" s="1">
        <v>7.3</v>
      </c>
      <c r="O3089" s="1">
        <v>141</v>
      </c>
      <c r="P3089" s="1">
        <v>78</v>
      </c>
      <c r="Q3089" s="9">
        <v>89296573</v>
      </c>
      <c r="R3089" s="3">
        <v>100000000</v>
      </c>
    </row>
    <row r="3090" spans="1:18" x14ac:dyDescent="0.25">
      <c r="A3090" s="1" t="s">
        <v>1015</v>
      </c>
      <c r="B3090" s="2">
        <v>34086</v>
      </c>
      <c r="C3090" s="1" t="s">
        <v>1</v>
      </c>
      <c r="D3090" s="1" t="s">
        <v>9</v>
      </c>
      <c r="E3090" s="1" t="s">
        <v>3</v>
      </c>
      <c r="F3090" s="1" t="s">
        <v>4</v>
      </c>
      <c r="G3090" s="1" t="s">
        <v>92</v>
      </c>
      <c r="H3090" s="1" t="s">
        <v>1016</v>
      </c>
      <c r="I3090" s="1" t="s">
        <v>1017</v>
      </c>
      <c r="J3090" s="1">
        <v>556</v>
      </c>
      <c r="K3090" s="1">
        <v>2149</v>
      </c>
      <c r="L3090" s="1">
        <v>5</v>
      </c>
      <c r="M3090" s="1">
        <v>331</v>
      </c>
      <c r="N3090" s="1">
        <v>5.9</v>
      </c>
      <c r="O3090" s="1">
        <v>14</v>
      </c>
      <c r="P3090" s="1">
        <v>123</v>
      </c>
      <c r="Q3090" s="9">
        <v>18272447</v>
      </c>
      <c r="R3090" s="3">
        <v>10000000</v>
      </c>
    </row>
    <row r="3091" spans="1:18" x14ac:dyDescent="0.25">
      <c r="A3091" s="1" t="s">
        <v>3005</v>
      </c>
      <c r="B3091" s="2">
        <v>37513</v>
      </c>
      <c r="C3091" s="1" t="s">
        <v>32</v>
      </c>
      <c r="D3091" s="1" t="s">
        <v>2</v>
      </c>
      <c r="E3091" s="1" t="s">
        <v>3</v>
      </c>
      <c r="F3091" s="1" t="s">
        <v>4</v>
      </c>
      <c r="G3091" s="1" t="s">
        <v>92</v>
      </c>
      <c r="H3091" s="1" t="s">
        <v>1016</v>
      </c>
      <c r="I3091" s="1" t="s">
        <v>1464</v>
      </c>
      <c r="J3091" s="1">
        <v>556</v>
      </c>
      <c r="K3091" s="1">
        <v>1873</v>
      </c>
      <c r="L3091" s="1">
        <v>41</v>
      </c>
      <c r="M3091" s="1">
        <v>455</v>
      </c>
      <c r="N3091" s="1">
        <v>6.6</v>
      </c>
      <c r="O3091" s="1">
        <v>71</v>
      </c>
      <c r="P3091" s="1">
        <v>118</v>
      </c>
      <c r="Q3091" s="9">
        <v>9059588</v>
      </c>
      <c r="R3091" s="3">
        <v>15000000</v>
      </c>
    </row>
    <row r="3092" spans="1:18" x14ac:dyDescent="0.25">
      <c r="A3092" s="1" t="s">
        <v>4616</v>
      </c>
      <c r="B3092" s="2">
        <v>39145</v>
      </c>
      <c r="C3092" s="1" t="s">
        <v>32</v>
      </c>
      <c r="D3092" s="1" t="s">
        <v>20</v>
      </c>
      <c r="E3092" s="1" t="s">
        <v>3</v>
      </c>
      <c r="F3092" s="1" t="s">
        <v>4</v>
      </c>
      <c r="G3092" s="1" t="s">
        <v>84</v>
      </c>
      <c r="H3092" s="1" t="s">
        <v>2348</v>
      </c>
      <c r="I3092" s="1" t="s">
        <v>4617</v>
      </c>
      <c r="J3092" s="1">
        <v>555</v>
      </c>
      <c r="K3092" s="1">
        <v>1752</v>
      </c>
      <c r="L3092" s="1">
        <v>0</v>
      </c>
      <c r="M3092" s="1">
        <v>256</v>
      </c>
      <c r="N3092" s="1">
        <v>2.9</v>
      </c>
      <c r="O3092" s="1">
        <v>52</v>
      </c>
      <c r="P3092" s="1">
        <v>89</v>
      </c>
      <c r="Q3092" s="9">
        <v>13235267</v>
      </c>
      <c r="R3092" s="3">
        <v>6000000</v>
      </c>
    </row>
    <row r="3093" spans="1:18" x14ac:dyDescent="0.25">
      <c r="A3093" s="1" t="s">
        <v>2347</v>
      </c>
      <c r="B3093" s="2">
        <v>36686</v>
      </c>
      <c r="C3093" s="1" t="s">
        <v>32</v>
      </c>
      <c r="D3093" s="1" t="s">
        <v>20</v>
      </c>
      <c r="E3093" s="1" t="s">
        <v>3</v>
      </c>
      <c r="F3093" s="1" t="s">
        <v>4</v>
      </c>
      <c r="G3093" s="1" t="s">
        <v>92</v>
      </c>
      <c r="H3093" s="1" t="s">
        <v>2348</v>
      </c>
      <c r="I3093" s="1" t="s">
        <v>2349</v>
      </c>
      <c r="J3093" s="1">
        <v>555</v>
      </c>
      <c r="K3093" s="1">
        <v>1227</v>
      </c>
      <c r="L3093" s="1">
        <v>28</v>
      </c>
      <c r="M3093" s="1">
        <v>573</v>
      </c>
      <c r="N3093" s="1">
        <v>6</v>
      </c>
      <c r="O3093" s="1">
        <v>65</v>
      </c>
      <c r="P3093" s="1">
        <v>112</v>
      </c>
      <c r="Q3093" s="9">
        <v>4734235</v>
      </c>
      <c r="R3093" s="3">
        <v>15000000</v>
      </c>
    </row>
    <row r="3094" spans="1:18" x14ac:dyDescent="0.25">
      <c r="A3094" s="1" t="s">
        <v>1026</v>
      </c>
      <c r="B3094" s="2">
        <v>34122</v>
      </c>
      <c r="C3094" s="1" t="s">
        <v>32</v>
      </c>
      <c r="D3094" s="1" t="s">
        <v>9</v>
      </c>
      <c r="E3094" s="1" t="s">
        <v>3</v>
      </c>
      <c r="F3094" s="1" t="s">
        <v>4</v>
      </c>
      <c r="G3094" s="1" t="s">
        <v>84</v>
      </c>
      <c r="H3094" s="1" t="s">
        <v>1027</v>
      </c>
      <c r="I3094" s="1" t="s">
        <v>204</v>
      </c>
      <c r="J3094" s="1">
        <v>554</v>
      </c>
      <c r="K3094" s="1">
        <v>1068</v>
      </c>
      <c r="L3094" s="1">
        <v>17000</v>
      </c>
      <c r="M3094" s="1">
        <v>0</v>
      </c>
      <c r="N3094" s="1">
        <v>7.2</v>
      </c>
      <c r="O3094" s="1">
        <v>56</v>
      </c>
      <c r="P3094" s="1">
        <v>139</v>
      </c>
      <c r="Q3094" s="9">
        <v>32000000</v>
      </c>
      <c r="R3094" s="3">
        <v>30000000</v>
      </c>
    </row>
    <row r="3095" spans="1:18" x14ac:dyDescent="0.25">
      <c r="A3095" s="1" t="s">
        <v>2519</v>
      </c>
      <c r="B3095" s="2">
        <v>36724</v>
      </c>
      <c r="C3095" s="1" t="s">
        <v>32</v>
      </c>
      <c r="D3095" s="1" t="s">
        <v>40</v>
      </c>
      <c r="E3095" s="1" t="s">
        <v>3</v>
      </c>
      <c r="F3095" s="1" t="s">
        <v>11</v>
      </c>
      <c r="G3095" s="1" t="s">
        <v>84</v>
      </c>
      <c r="H3095" s="1" t="s">
        <v>1027</v>
      </c>
      <c r="I3095" s="1" t="s">
        <v>2520</v>
      </c>
      <c r="J3095" s="1">
        <v>554</v>
      </c>
      <c r="K3095" s="1">
        <v>2216</v>
      </c>
      <c r="L3095" s="1">
        <v>34</v>
      </c>
      <c r="M3095" s="1">
        <v>0</v>
      </c>
      <c r="N3095" s="1">
        <v>5.7</v>
      </c>
      <c r="O3095" s="1">
        <v>38</v>
      </c>
      <c r="P3095" s="1">
        <v>95</v>
      </c>
      <c r="Q3095" s="9">
        <v>13555988</v>
      </c>
      <c r="R3095" s="3">
        <v>22000000</v>
      </c>
    </row>
    <row r="3096" spans="1:18" x14ac:dyDescent="0.25">
      <c r="A3096" s="1" t="s">
        <v>5565</v>
      </c>
      <c r="B3096" s="2">
        <v>40463</v>
      </c>
      <c r="C3096" s="1" t="s">
        <v>32</v>
      </c>
      <c r="D3096" s="1" t="s">
        <v>77</v>
      </c>
      <c r="E3096" s="1" t="s">
        <v>3</v>
      </c>
      <c r="F3096" s="1" t="s">
        <v>83</v>
      </c>
      <c r="G3096" s="1" t="s">
        <v>92</v>
      </c>
      <c r="H3096" s="1" t="s">
        <v>5566</v>
      </c>
      <c r="I3096" s="1" t="s">
        <v>3690</v>
      </c>
      <c r="J3096" s="1">
        <v>553</v>
      </c>
      <c r="K3096" s="1">
        <v>2357</v>
      </c>
      <c r="L3096" s="1">
        <v>905</v>
      </c>
      <c r="M3096" s="1">
        <v>36000</v>
      </c>
      <c r="N3096" s="1">
        <v>7.7</v>
      </c>
      <c r="O3096" s="1">
        <v>447</v>
      </c>
      <c r="P3096" s="1">
        <v>117</v>
      </c>
      <c r="Q3096" s="9">
        <v>48043505</v>
      </c>
      <c r="R3096" s="3">
        <v>30000000</v>
      </c>
    </row>
    <row r="3097" spans="1:18" x14ac:dyDescent="0.25">
      <c r="A3097" s="1" t="s">
        <v>4823</v>
      </c>
      <c r="B3097" s="2">
        <v>39324</v>
      </c>
      <c r="C3097" s="1" t="s">
        <v>32</v>
      </c>
      <c r="D3097" s="1" t="s">
        <v>20</v>
      </c>
      <c r="E3097" s="1" t="s">
        <v>3</v>
      </c>
      <c r="F3097" s="1" t="s">
        <v>4</v>
      </c>
      <c r="G3097" s="1" t="s">
        <v>92</v>
      </c>
      <c r="H3097" s="1" t="s">
        <v>4824</v>
      </c>
      <c r="I3097" s="1" t="s">
        <v>1950</v>
      </c>
      <c r="J3097" s="1">
        <v>553</v>
      </c>
      <c r="K3097" s="1">
        <v>1082</v>
      </c>
      <c r="L3097" s="1">
        <v>52</v>
      </c>
      <c r="M3097" s="1">
        <v>0</v>
      </c>
      <c r="N3097" s="1">
        <v>6.7</v>
      </c>
      <c r="O3097" s="1">
        <v>171</v>
      </c>
      <c r="P3097" s="1">
        <v>120</v>
      </c>
      <c r="Q3097" s="9">
        <v>18317151</v>
      </c>
      <c r="R3097" s="3">
        <v>35000000</v>
      </c>
    </row>
    <row r="3098" spans="1:18" x14ac:dyDescent="0.25">
      <c r="A3098" s="1" t="s">
        <v>4310</v>
      </c>
      <c r="B3098" s="2">
        <v>39014</v>
      </c>
      <c r="C3098" s="1" t="s">
        <v>1</v>
      </c>
      <c r="D3098" s="1" t="s">
        <v>20</v>
      </c>
      <c r="E3098" s="1" t="s">
        <v>3</v>
      </c>
      <c r="F3098" s="1" t="s">
        <v>338</v>
      </c>
      <c r="G3098" s="1" t="s">
        <v>92</v>
      </c>
      <c r="H3098" s="1" t="s">
        <v>4311</v>
      </c>
      <c r="I3098" s="1" t="s">
        <v>4312</v>
      </c>
      <c r="J3098" s="1">
        <v>553</v>
      </c>
      <c r="K3098" s="1">
        <v>786</v>
      </c>
      <c r="L3098" s="1">
        <v>8</v>
      </c>
      <c r="M3098" s="1">
        <v>0</v>
      </c>
      <c r="N3098" s="1">
        <v>6.8</v>
      </c>
      <c r="O3098" s="1">
        <v>140</v>
      </c>
      <c r="P3098" s="1">
        <v>93</v>
      </c>
      <c r="Q3098" s="9">
        <v>298110</v>
      </c>
      <c r="R3098" s="3">
        <v>8000000</v>
      </c>
    </row>
    <row r="3099" spans="1:18" x14ac:dyDescent="0.25">
      <c r="A3099" s="1" t="s">
        <v>6313</v>
      </c>
      <c r="B3099" s="2">
        <v>41390</v>
      </c>
      <c r="C3099" s="1" t="s">
        <v>32</v>
      </c>
      <c r="D3099" s="1" t="s">
        <v>20</v>
      </c>
      <c r="E3099" s="1" t="s">
        <v>3</v>
      </c>
      <c r="F3099" s="1" t="s">
        <v>4</v>
      </c>
      <c r="G3099" s="1" t="s">
        <v>92</v>
      </c>
      <c r="H3099" s="1" t="s">
        <v>6086</v>
      </c>
      <c r="I3099" s="1" t="s">
        <v>6314</v>
      </c>
      <c r="J3099" s="1">
        <v>552</v>
      </c>
      <c r="K3099" s="1">
        <v>2730</v>
      </c>
      <c r="L3099" s="1">
        <v>24</v>
      </c>
      <c r="M3099" s="1">
        <v>11000</v>
      </c>
      <c r="N3099" s="1">
        <v>5.9</v>
      </c>
      <c r="O3099" s="1">
        <v>168</v>
      </c>
      <c r="P3099" s="1">
        <v>93</v>
      </c>
      <c r="Q3099" s="9">
        <v>25675765</v>
      </c>
      <c r="R3099" s="3">
        <v>13000000</v>
      </c>
    </row>
    <row r="3100" spans="1:18" x14ac:dyDescent="0.25">
      <c r="A3100" s="1" t="s">
        <v>4098</v>
      </c>
      <c r="B3100" s="2">
        <v>38628</v>
      </c>
      <c r="C3100" s="1" t="s">
        <v>32</v>
      </c>
      <c r="D3100" s="1" t="s">
        <v>9</v>
      </c>
      <c r="E3100" s="1" t="s">
        <v>3</v>
      </c>
      <c r="F3100" s="1" t="s">
        <v>4</v>
      </c>
      <c r="G3100" s="1" t="s">
        <v>92</v>
      </c>
      <c r="H3100" s="1" t="s">
        <v>4099</v>
      </c>
      <c r="I3100" s="1" t="s">
        <v>4100</v>
      </c>
      <c r="J3100" s="1">
        <v>552</v>
      </c>
      <c r="K3100" s="1">
        <v>859</v>
      </c>
      <c r="L3100" s="1">
        <v>58</v>
      </c>
      <c r="M3100" s="1">
        <v>608</v>
      </c>
      <c r="N3100" s="1">
        <v>6.7</v>
      </c>
      <c r="O3100" s="1">
        <v>75</v>
      </c>
      <c r="P3100" s="1">
        <v>112</v>
      </c>
      <c r="Q3100" s="9">
        <v>712294</v>
      </c>
      <c r="R3100" s="3">
        <v>1500000</v>
      </c>
    </row>
    <row r="3101" spans="1:18" x14ac:dyDescent="0.25">
      <c r="A3101" s="1" t="s">
        <v>2362</v>
      </c>
      <c r="B3101" s="2">
        <v>36604</v>
      </c>
      <c r="C3101" s="1" t="s">
        <v>32</v>
      </c>
      <c r="D3101" s="1" t="s">
        <v>9</v>
      </c>
      <c r="E3101" s="1" t="s">
        <v>3</v>
      </c>
      <c r="F3101" s="1" t="s">
        <v>4</v>
      </c>
      <c r="G3101" s="1" t="s">
        <v>21</v>
      </c>
      <c r="H3101" s="1" t="s">
        <v>2363</v>
      </c>
      <c r="I3101" s="1" t="s">
        <v>2364</v>
      </c>
      <c r="J3101" s="1">
        <v>552</v>
      </c>
      <c r="K3101" s="1">
        <v>642</v>
      </c>
      <c r="L3101" s="1">
        <v>234</v>
      </c>
      <c r="M3101" s="1">
        <v>451</v>
      </c>
      <c r="N3101" s="1">
        <v>7.5</v>
      </c>
      <c r="O3101" s="1">
        <v>75</v>
      </c>
      <c r="P3101" s="1">
        <v>90</v>
      </c>
      <c r="Q3101" s="9">
        <v>241816</v>
      </c>
      <c r="R3101" s="3">
        <v>42000</v>
      </c>
    </row>
    <row r="3102" spans="1:18" x14ac:dyDescent="0.25">
      <c r="A3102" s="1" t="s">
        <v>6085</v>
      </c>
      <c r="B3102" s="2">
        <v>41153</v>
      </c>
      <c r="C3102" s="1" t="s">
        <v>32</v>
      </c>
      <c r="D3102" s="1" t="s">
        <v>20</v>
      </c>
      <c r="E3102" s="1" t="s">
        <v>3</v>
      </c>
      <c r="F3102" s="1" t="s">
        <v>4</v>
      </c>
      <c r="G3102" s="1" t="s">
        <v>5</v>
      </c>
      <c r="H3102" s="1" t="s">
        <v>6086</v>
      </c>
      <c r="I3102" s="1" t="s">
        <v>6087</v>
      </c>
      <c r="J3102" s="1">
        <v>552</v>
      </c>
      <c r="K3102" s="1">
        <v>2251</v>
      </c>
      <c r="L3102" s="1">
        <v>38</v>
      </c>
      <c r="M3102" s="1">
        <v>898</v>
      </c>
      <c r="N3102" s="1">
        <v>4.5999999999999996</v>
      </c>
      <c r="O3102" s="1">
        <v>29</v>
      </c>
      <c r="P3102" s="1">
        <v>87</v>
      </c>
      <c r="Q3102" s="9">
        <v>1332</v>
      </c>
      <c r="R3102" s="3">
        <v>500000</v>
      </c>
    </row>
    <row r="3103" spans="1:18" x14ac:dyDescent="0.25">
      <c r="A3103" s="1" t="s">
        <v>1512</v>
      </c>
      <c r="B3103" s="2">
        <v>35748</v>
      </c>
      <c r="C3103" s="1" t="s">
        <v>32</v>
      </c>
      <c r="D3103" s="1" t="s">
        <v>77</v>
      </c>
      <c r="E3103" s="1" t="s">
        <v>3</v>
      </c>
      <c r="F3103" s="1" t="s">
        <v>4</v>
      </c>
      <c r="G3103" s="1" t="s">
        <v>92</v>
      </c>
      <c r="H3103" s="1" t="s">
        <v>1513</v>
      </c>
      <c r="I3103" s="1" t="s">
        <v>1514</v>
      </c>
      <c r="J3103" s="1">
        <v>551</v>
      </c>
      <c r="K3103" s="1">
        <v>1874</v>
      </c>
      <c r="L3103" s="1">
        <v>84</v>
      </c>
      <c r="M3103" s="1">
        <v>0</v>
      </c>
      <c r="N3103" s="1">
        <v>6.9</v>
      </c>
      <c r="O3103" s="1">
        <v>72</v>
      </c>
      <c r="P3103" s="1">
        <v>93</v>
      </c>
      <c r="Q3103" s="9">
        <v>50129186</v>
      </c>
      <c r="R3103" s="3">
        <v>36000000</v>
      </c>
    </row>
    <row r="3104" spans="1:18" x14ac:dyDescent="0.25">
      <c r="A3104" s="1" t="s">
        <v>3595</v>
      </c>
      <c r="B3104" s="2">
        <v>38083</v>
      </c>
      <c r="C3104" s="1" t="s">
        <v>32</v>
      </c>
      <c r="D3104" s="1" t="s">
        <v>77</v>
      </c>
      <c r="E3104" s="1" t="s">
        <v>3</v>
      </c>
      <c r="F3104" s="1" t="s">
        <v>4</v>
      </c>
      <c r="G3104" s="1" t="s">
        <v>132</v>
      </c>
      <c r="H3104" s="1" t="s">
        <v>3596</v>
      </c>
      <c r="I3104" s="1" t="s">
        <v>3317</v>
      </c>
      <c r="J3104" s="1">
        <v>550</v>
      </c>
      <c r="K3104" s="1">
        <v>1102</v>
      </c>
      <c r="L3104" s="1">
        <v>160</v>
      </c>
      <c r="M3104" s="1">
        <v>2000</v>
      </c>
      <c r="N3104" s="1">
        <v>6.5</v>
      </c>
      <c r="O3104" s="1">
        <v>127</v>
      </c>
      <c r="P3104" s="1">
        <v>94</v>
      </c>
      <c r="Q3104" s="9">
        <v>32003620</v>
      </c>
      <c r="R3104" s="3">
        <v>25000000</v>
      </c>
    </row>
    <row r="3105" spans="1:18" x14ac:dyDescent="0.25">
      <c r="A3105" s="1" t="s">
        <v>697</v>
      </c>
      <c r="B3105" s="2">
        <v>32319</v>
      </c>
      <c r="C3105" s="1" t="s">
        <v>32</v>
      </c>
      <c r="D3105" s="1" t="s">
        <v>77</v>
      </c>
      <c r="E3105" s="1" t="s">
        <v>3</v>
      </c>
      <c r="F3105" s="1" t="s">
        <v>4</v>
      </c>
      <c r="G3105" s="1" t="s">
        <v>92</v>
      </c>
      <c r="H3105" s="1" t="s">
        <v>698</v>
      </c>
      <c r="I3105" s="1" t="s">
        <v>699</v>
      </c>
      <c r="J3105" s="1">
        <v>549</v>
      </c>
      <c r="K3105" s="1">
        <v>1747</v>
      </c>
      <c r="L3105" s="1">
        <v>58</v>
      </c>
      <c r="M3105" s="1">
        <v>0</v>
      </c>
      <c r="N3105" s="1">
        <v>6.8</v>
      </c>
      <c r="O3105" s="1">
        <v>50</v>
      </c>
      <c r="P3105" s="1">
        <v>107</v>
      </c>
      <c r="Q3105" s="9">
        <v>44726644</v>
      </c>
      <c r="R3105" s="3">
        <v>13000000</v>
      </c>
    </row>
    <row r="3106" spans="1:18" x14ac:dyDescent="0.25">
      <c r="A3106" s="1" t="s">
        <v>6349</v>
      </c>
      <c r="B3106" s="2">
        <v>41275</v>
      </c>
      <c r="C3106" s="1" t="s">
        <v>32</v>
      </c>
      <c r="D3106" s="1" t="s">
        <v>9</v>
      </c>
      <c r="E3106" s="1" t="s">
        <v>3</v>
      </c>
      <c r="F3106" s="1" t="s">
        <v>4</v>
      </c>
      <c r="G3106" s="1" t="s">
        <v>84</v>
      </c>
      <c r="H3106" s="1" t="s">
        <v>6350</v>
      </c>
      <c r="I3106" s="1" t="s">
        <v>1549</v>
      </c>
      <c r="J3106" s="1">
        <v>549</v>
      </c>
      <c r="K3106" s="1">
        <v>1373</v>
      </c>
      <c r="L3106" s="1">
        <v>148</v>
      </c>
      <c r="M3106" s="1">
        <v>0</v>
      </c>
      <c r="N3106" s="1">
        <v>4.4000000000000004</v>
      </c>
      <c r="O3106" s="1">
        <v>40</v>
      </c>
      <c r="P3106" s="1">
        <v>93</v>
      </c>
      <c r="Q3106" s="9">
        <v>7017178</v>
      </c>
      <c r="R3106" s="3">
        <v>17500000</v>
      </c>
    </row>
    <row r="3107" spans="1:18" x14ac:dyDescent="0.25">
      <c r="A3107" s="1" t="s">
        <v>1872</v>
      </c>
      <c r="B3107" s="2">
        <v>36102</v>
      </c>
      <c r="C3107" s="1" t="s">
        <v>32</v>
      </c>
      <c r="D3107" s="1" t="s">
        <v>9</v>
      </c>
      <c r="E3107" s="1" t="s">
        <v>3</v>
      </c>
      <c r="F3107" s="1" t="s">
        <v>4</v>
      </c>
      <c r="G3107" s="1" t="s">
        <v>132</v>
      </c>
      <c r="H3107" s="1" t="s">
        <v>1873</v>
      </c>
      <c r="I3107" s="1" t="s">
        <v>370</v>
      </c>
      <c r="J3107" s="1">
        <v>548</v>
      </c>
      <c r="K3107" s="1">
        <v>1044</v>
      </c>
      <c r="L3107" s="1">
        <v>272</v>
      </c>
      <c r="M3107" s="1">
        <v>0</v>
      </c>
      <c r="N3107" s="1">
        <v>6</v>
      </c>
      <c r="O3107" s="1">
        <v>108</v>
      </c>
      <c r="P3107" s="1">
        <v>134</v>
      </c>
      <c r="Q3107" s="9">
        <v>36976367</v>
      </c>
      <c r="R3107" s="3">
        <v>75000000</v>
      </c>
    </row>
    <row r="3108" spans="1:18" x14ac:dyDescent="0.25">
      <c r="A3108" s="1" t="s">
        <v>3035</v>
      </c>
      <c r="B3108" s="2">
        <v>37509</v>
      </c>
      <c r="C3108" s="1" t="s">
        <v>32</v>
      </c>
      <c r="D3108" s="1" t="s">
        <v>2</v>
      </c>
      <c r="E3108" s="1" t="s">
        <v>3</v>
      </c>
      <c r="F3108" s="1" t="s">
        <v>161</v>
      </c>
      <c r="G3108" s="1" t="s">
        <v>92</v>
      </c>
      <c r="H3108" s="1" t="s">
        <v>1873</v>
      </c>
      <c r="I3108" s="1" t="s">
        <v>296</v>
      </c>
      <c r="J3108" s="1">
        <v>548</v>
      </c>
      <c r="K3108" s="1">
        <v>1005</v>
      </c>
      <c r="L3108" s="1">
        <v>0</v>
      </c>
      <c r="M3108" s="1">
        <v>675</v>
      </c>
      <c r="N3108" s="1">
        <v>6.3</v>
      </c>
      <c r="O3108" s="1">
        <v>149</v>
      </c>
      <c r="P3108" s="1">
        <v>114</v>
      </c>
      <c r="Q3108" s="9">
        <v>6592103</v>
      </c>
      <c r="R3108" s="3">
        <v>35000000</v>
      </c>
    </row>
    <row r="3109" spans="1:18" x14ac:dyDescent="0.25">
      <c r="A3109" s="1" t="s">
        <v>3398</v>
      </c>
      <c r="B3109" s="2">
        <v>37737</v>
      </c>
      <c r="C3109" s="1" t="s">
        <v>32</v>
      </c>
      <c r="D3109" s="1" t="s">
        <v>9</v>
      </c>
      <c r="E3109" s="1" t="s">
        <v>3</v>
      </c>
      <c r="F3109" s="1" t="s">
        <v>4</v>
      </c>
      <c r="G3109" s="1" t="s">
        <v>132</v>
      </c>
      <c r="H3109" s="1" t="s">
        <v>1873</v>
      </c>
      <c r="I3109" s="1" t="s">
        <v>2255</v>
      </c>
      <c r="J3109" s="1">
        <v>548</v>
      </c>
      <c r="K3109" s="1">
        <v>2389</v>
      </c>
      <c r="L3109" s="1">
        <v>35</v>
      </c>
      <c r="M3109" s="1">
        <v>298</v>
      </c>
      <c r="N3109" s="1">
        <v>6.4</v>
      </c>
      <c r="O3109" s="1">
        <v>60</v>
      </c>
      <c r="P3109" s="1">
        <v>103</v>
      </c>
      <c r="Q3109" s="9">
        <v>1420578</v>
      </c>
      <c r="R3109" s="3">
        <v>1900000</v>
      </c>
    </row>
    <row r="3110" spans="1:18" x14ac:dyDescent="0.25">
      <c r="A3110" s="1" t="s">
        <v>2418</v>
      </c>
      <c r="B3110" s="2">
        <v>36583</v>
      </c>
      <c r="C3110" s="1" t="s">
        <v>32</v>
      </c>
      <c r="D3110" s="1" t="s">
        <v>77</v>
      </c>
      <c r="E3110" s="1" t="s">
        <v>3</v>
      </c>
      <c r="F3110" s="1" t="s">
        <v>4</v>
      </c>
      <c r="G3110" s="1" t="s">
        <v>132</v>
      </c>
      <c r="H3110" s="1" t="s">
        <v>2419</v>
      </c>
      <c r="I3110" s="1" t="s">
        <v>676</v>
      </c>
      <c r="J3110" s="1">
        <v>545</v>
      </c>
      <c r="K3110" s="1">
        <v>1574</v>
      </c>
      <c r="L3110" s="1">
        <v>80</v>
      </c>
      <c r="M3110" s="1">
        <v>0</v>
      </c>
      <c r="N3110" s="1">
        <v>6.2</v>
      </c>
      <c r="O3110" s="1">
        <v>140</v>
      </c>
      <c r="P3110" s="1">
        <v>109</v>
      </c>
      <c r="Q3110" s="9">
        <v>106807667</v>
      </c>
      <c r="R3110" s="3">
        <v>45000000</v>
      </c>
    </row>
    <row r="3111" spans="1:18" x14ac:dyDescent="0.25">
      <c r="A3111" s="1" t="s">
        <v>4163</v>
      </c>
      <c r="B3111" s="2">
        <v>38376</v>
      </c>
      <c r="C3111" s="1" t="s">
        <v>1</v>
      </c>
      <c r="D3111" s="1" t="s">
        <v>91</v>
      </c>
      <c r="E3111" s="1" t="s">
        <v>3</v>
      </c>
      <c r="F3111" s="1" t="s">
        <v>4</v>
      </c>
      <c r="G3111" s="1" t="s">
        <v>132</v>
      </c>
      <c r="H3111" s="1" t="s">
        <v>4164</v>
      </c>
      <c r="I3111" s="1" t="s">
        <v>1208</v>
      </c>
      <c r="J3111" s="1">
        <v>545</v>
      </c>
      <c r="K3111" s="1">
        <v>1274</v>
      </c>
      <c r="L3111" s="1">
        <v>34</v>
      </c>
      <c r="M3111" s="1">
        <v>0</v>
      </c>
      <c r="N3111" s="1">
        <v>6.5</v>
      </c>
      <c r="O3111" s="1">
        <v>193</v>
      </c>
      <c r="P3111" s="1">
        <v>104</v>
      </c>
      <c r="Q3111" s="9">
        <v>47806295</v>
      </c>
      <c r="R3111" s="3">
        <v>43000000</v>
      </c>
    </row>
    <row r="3112" spans="1:18" x14ac:dyDescent="0.25">
      <c r="A3112" s="1" t="s">
        <v>2726</v>
      </c>
      <c r="B3112" s="2">
        <v>36918</v>
      </c>
      <c r="C3112" s="1" t="s">
        <v>32</v>
      </c>
      <c r="D3112" s="1" t="s">
        <v>20</v>
      </c>
      <c r="E3112" s="1" t="s">
        <v>3</v>
      </c>
      <c r="F3112" s="1" t="s">
        <v>161</v>
      </c>
      <c r="G3112" s="1" t="s">
        <v>132</v>
      </c>
      <c r="H3112" s="1" t="s">
        <v>2727</v>
      </c>
      <c r="I3112" s="1" t="s">
        <v>986</v>
      </c>
      <c r="J3112" s="1">
        <v>545</v>
      </c>
      <c r="K3112" s="1">
        <v>1149</v>
      </c>
      <c r="L3112" s="1">
        <v>8</v>
      </c>
      <c r="M3112" s="1">
        <v>565</v>
      </c>
      <c r="N3112" s="1">
        <v>5.8</v>
      </c>
      <c r="O3112" s="1">
        <v>61</v>
      </c>
      <c r="P3112" s="1">
        <v>84</v>
      </c>
      <c r="Q3112" s="9">
        <v>4777007</v>
      </c>
      <c r="R3112" s="3">
        <v>40000000</v>
      </c>
    </row>
    <row r="3113" spans="1:18" x14ac:dyDescent="0.25">
      <c r="A3113" s="1" t="s">
        <v>5709</v>
      </c>
      <c r="B3113" s="2">
        <v>40331</v>
      </c>
      <c r="C3113" s="1" t="s">
        <v>32</v>
      </c>
      <c r="D3113" s="1" t="s">
        <v>20</v>
      </c>
      <c r="E3113" s="1" t="s">
        <v>3</v>
      </c>
      <c r="F3113" s="1" t="s">
        <v>4</v>
      </c>
      <c r="G3113" s="1" t="s">
        <v>132</v>
      </c>
      <c r="H3113" s="1" t="s">
        <v>5710</v>
      </c>
      <c r="I3113" s="1" t="s">
        <v>4595</v>
      </c>
      <c r="J3113" s="1">
        <v>544</v>
      </c>
      <c r="K3113" s="1">
        <v>1292</v>
      </c>
      <c r="L3113" s="1">
        <v>8</v>
      </c>
      <c r="M3113" s="1">
        <v>0</v>
      </c>
      <c r="N3113" s="1">
        <v>6.1</v>
      </c>
      <c r="O3113" s="1">
        <v>181</v>
      </c>
      <c r="P3113" s="1">
        <v>101</v>
      </c>
      <c r="Q3113" s="9">
        <v>27758465</v>
      </c>
      <c r="R3113" s="3">
        <v>19000000</v>
      </c>
    </row>
    <row r="3114" spans="1:18" x14ac:dyDescent="0.25">
      <c r="A3114" s="1" t="s">
        <v>4268</v>
      </c>
      <c r="B3114" s="2">
        <v>38939</v>
      </c>
      <c r="C3114" s="1" t="s">
        <v>32</v>
      </c>
      <c r="D3114" s="1" t="s">
        <v>61</v>
      </c>
      <c r="E3114" s="1" t="s">
        <v>3</v>
      </c>
      <c r="F3114" s="1" t="s">
        <v>161</v>
      </c>
      <c r="G3114" s="1" t="s">
        <v>132</v>
      </c>
      <c r="H3114" s="1" t="s">
        <v>4269</v>
      </c>
      <c r="I3114" s="1" t="s">
        <v>925</v>
      </c>
      <c r="J3114" s="1">
        <v>543</v>
      </c>
      <c r="K3114" s="1">
        <v>678</v>
      </c>
      <c r="L3114" s="1">
        <v>176</v>
      </c>
      <c r="M3114" s="1">
        <v>447</v>
      </c>
      <c r="N3114" s="1">
        <v>6.7</v>
      </c>
      <c r="O3114" s="1">
        <v>108</v>
      </c>
      <c r="P3114" s="1">
        <v>98</v>
      </c>
      <c r="Q3114" s="9">
        <v>4291965</v>
      </c>
      <c r="R3114" s="3">
        <v>14000000</v>
      </c>
    </row>
    <row r="3115" spans="1:18" x14ac:dyDescent="0.25">
      <c r="A3115" s="1" t="s">
        <v>2319</v>
      </c>
      <c r="B3115" s="2">
        <v>36765</v>
      </c>
      <c r="C3115" s="1" t="s">
        <v>32</v>
      </c>
      <c r="D3115" s="1" t="s">
        <v>9</v>
      </c>
      <c r="E3115" s="1" t="s">
        <v>3</v>
      </c>
      <c r="F3115" s="1" t="s">
        <v>83</v>
      </c>
      <c r="G3115" s="1" t="s">
        <v>132</v>
      </c>
      <c r="H3115" s="1" t="s">
        <v>2320</v>
      </c>
      <c r="I3115" s="1" t="s">
        <v>1049</v>
      </c>
      <c r="J3115" s="1">
        <v>541</v>
      </c>
      <c r="K3115" s="1">
        <v>1323</v>
      </c>
      <c r="L3115" s="1">
        <v>529</v>
      </c>
      <c r="M3115" s="1">
        <v>18000</v>
      </c>
      <c r="N3115" s="1">
        <v>7.3</v>
      </c>
      <c r="O3115" s="1">
        <v>152</v>
      </c>
      <c r="P3115" s="1">
        <v>121</v>
      </c>
      <c r="Q3115" s="9">
        <v>71309760</v>
      </c>
      <c r="R3115" s="3">
        <v>25000000</v>
      </c>
    </row>
    <row r="3116" spans="1:18" x14ac:dyDescent="0.25">
      <c r="A3116" s="1" t="s">
        <v>5017</v>
      </c>
      <c r="B3116" s="2">
        <v>39670</v>
      </c>
      <c r="C3116" s="1" t="s">
        <v>32</v>
      </c>
      <c r="D3116" s="1" t="s">
        <v>40</v>
      </c>
      <c r="E3116" s="1" t="s">
        <v>3</v>
      </c>
      <c r="F3116" s="1" t="s">
        <v>4</v>
      </c>
      <c r="G3116" s="1" t="s">
        <v>28</v>
      </c>
      <c r="H3116" s="1" t="s">
        <v>5018</v>
      </c>
      <c r="I3116" s="1" t="s">
        <v>5019</v>
      </c>
      <c r="J3116" s="1">
        <v>541</v>
      </c>
      <c r="K3116" s="1">
        <v>2268</v>
      </c>
      <c r="L3116" s="1">
        <v>16</v>
      </c>
      <c r="M3116" s="1">
        <v>279</v>
      </c>
      <c r="N3116" s="1">
        <v>4.5</v>
      </c>
      <c r="O3116" s="1">
        <v>85</v>
      </c>
      <c r="P3116" s="1">
        <v>81</v>
      </c>
      <c r="Q3116" s="9">
        <v>30105968</v>
      </c>
      <c r="R3116" s="3">
        <v>37000000</v>
      </c>
    </row>
    <row r="3117" spans="1:18" x14ac:dyDescent="0.25">
      <c r="A3117" s="1" t="s">
        <v>3006</v>
      </c>
      <c r="B3117" s="2">
        <v>37604</v>
      </c>
      <c r="C3117" s="1" t="s">
        <v>32</v>
      </c>
      <c r="D3117" s="1" t="s">
        <v>91</v>
      </c>
      <c r="E3117" s="1" t="s">
        <v>3</v>
      </c>
      <c r="F3117" s="1" t="s">
        <v>4</v>
      </c>
      <c r="G3117" s="1" t="s">
        <v>132</v>
      </c>
      <c r="H3117" s="1" t="s">
        <v>2320</v>
      </c>
      <c r="I3117" s="1" t="s">
        <v>3007</v>
      </c>
      <c r="J3117" s="1">
        <v>541</v>
      </c>
      <c r="K3117" s="1">
        <v>1228</v>
      </c>
      <c r="L3117" s="1">
        <v>57</v>
      </c>
      <c r="M3117" s="1">
        <v>1000</v>
      </c>
      <c r="N3117" s="1">
        <v>5.4</v>
      </c>
      <c r="O3117" s="1">
        <v>108</v>
      </c>
      <c r="P3117" s="1">
        <v>103</v>
      </c>
      <c r="Q3117" s="9">
        <v>22160085</v>
      </c>
      <c r="R3117" s="3">
        <v>10600000</v>
      </c>
    </row>
    <row r="3118" spans="1:18" x14ac:dyDescent="0.25">
      <c r="A3118" s="1" t="s">
        <v>4402</v>
      </c>
      <c r="B3118" s="2">
        <v>38813</v>
      </c>
      <c r="C3118" s="1" t="s">
        <v>32</v>
      </c>
      <c r="D3118" s="1" t="s">
        <v>61</v>
      </c>
      <c r="E3118" s="1" t="s">
        <v>3</v>
      </c>
      <c r="F3118" s="1" t="s">
        <v>4</v>
      </c>
      <c r="G3118" s="1" t="s">
        <v>84</v>
      </c>
      <c r="H3118" s="1" t="s">
        <v>4403</v>
      </c>
      <c r="I3118" s="1" t="s">
        <v>4404</v>
      </c>
      <c r="J3118" s="1">
        <v>541</v>
      </c>
      <c r="K3118" s="1">
        <v>908</v>
      </c>
      <c r="L3118" s="1">
        <v>6</v>
      </c>
      <c r="M3118" s="1">
        <v>0</v>
      </c>
      <c r="N3118" s="1">
        <v>6.3</v>
      </c>
      <c r="O3118" s="1">
        <v>36</v>
      </c>
      <c r="P3118" s="1">
        <v>123</v>
      </c>
      <c r="Q3118" s="9">
        <v>13391174</v>
      </c>
      <c r="R3118" s="3">
        <v>20000000</v>
      </c>
    </row>
    <row r="3119" spans="1:18" x14ac:dyDescent="0.25">
      <c r="A3119" s="1" t="s">
        <v>5582</v>
      </c>
      <c r="B3119" s="2">
        <v>40316</v>
      </c>
      <c r="C3119" s="1" t="s">
        <v>32</v>
      </c>
      <c r="D3119" s="1" t="s">
        <v>20</v>
      </c>
      <c r="E3119" s="1" t="s">
        <v>160</v>
      </c>
      <c r="F3119" s="1" t="s">
        <v>161</v>
      </c>
      <c r="G3119" s="1" t="s">
        <v>5</v>
      </c>
      <c r="H3119" s="1" t="s">
        <v>5583</v>
      </c>
      <c r="I3119" s="1" t="s">
        <v>5584</v>
      </c>
      <c r="J3119" s="1">
        <v>541</v>
      </c>
      <c r="K3119" s="1">
        <v>890</v>
      </c>
      <c r="L3119" s="1">
        <v>0</v>
      </c>
      <c r="M3119" s="1">
        <v>0</v>
      </c>
      <c r="N3119" s="1">
        <v>7.1</v>
      </c>
      <c r="O3119" s="1">
        <v>118</v>
      </c>
      <c r="P3119" s="1">
        <v>134</v>
      </c>
      <c r="Q3119" s="9">
        <v>183662</v>
      </c>
      <c r="R3119" s="3">
        <v>25000000</v>
      </c>
    </row>
    <row r="3120" spans="1:18" x14ac:dyDescent="0.25">
      <c r="A3120" s="1" t="s">
        <v>2987</v>
      </c>
      <c r="B3120" s="2">
        <v>37492</v>
      </c>
      <c r="C3120" s="1" t="s">
        <v>1</v>
      </c>
      <c r="D3120" s="1" t="s">
        <v>20</v>
      </c>
      <c r="E3120" s="1" t="s">
        <v>3</v>
      </c>
      <c r="F3120" s="1" t="s">
        <v>4</v>
      </c>
      <c r="G3120" s="1" t="s">
        <v>132</v>
      </c>
      <c r="H3120" s="1" t="s">
        <v>2988</v>
      </c>
      <c r="I3120" s="1" t="s">
        <v>2989</v>
      </c>
      <c r="J3120" s="1">
        <v>539</v>
      </c>
      <c r="K3120" s="1">
        <v>813</v>
      </c>
      <c r="L3120" s="1">
        <v>252</v>
      </c>
      <c r="M3120" s="1">
        <v>0</v>
      </c>
      <c r="N3120" s="1">
        <v>7.2</v>
      </c>
      <c r="O3120" s="1">
        <v>223</v>
      </c>
      <c r="P3120" s="1">
        <v>113</v>
      </c>
      <c r="Q3120" s="9">
        <v>170684505</v>
      </c>
      <c r="R3120" s="3">
        <v>45000000</v>
      </c>
    </row>
    <row r="3121" spans="1:18" x14ac:dyDescent="0.25">
      <c r="A3121" s="1" t="s">
        <v>6667</v>
      </c>
      <c r="B3121" s="2">
        <v>41835</v>
      </c>
      <c r="C3121" s="1" t="s">
        <v>32</v>
      </c>
      <c r="D3121" s="1" t="s">
        <v>77</v>
      </c>
      <c r="E3121" s="1" t="s">
        <v>3</v>
      </c>
      <c r="F3121" s="1" t="s">
        <v>4</v>
      </c>
      <c r="G3121" s="1" t="s">
        <v>132</v>
      </c>
      <c r="H3121" s="1" t="s">
        <v>2988</v>
      </c>
      <c r="I3121" s="1" t="s">
        <v>725</v>
      </c>
      <c r="J3121" s="1">
        <v>539</v>
      </c>
      <c r="K3121" s="1">
        <v>1411</v>
      </c>
      <c r="L3121" s="1">
        <v>0</v>
      </c>
      <c r="M3121" s="1">
        <v>17000</v>
      </c>
      <c r="N3121" s="1">
        <v>6.2</v>
      </c>
      <c r="O3121" s="1">
        <v>313</v>
      </c>
      <c r="P3121" s="1">
        <v>105</v>
      </c>
      <c r="Q3121" s="9">
        <v>50549107</v>
      </c>
      <c r="R3121" s="3">
        <v>60000000</v>
      </c>
    </row>
    <row r="3122" spans="1:18" x14ac:dyDescent="0.25">
      <c r="A3122" s="1" t="s">
        <v>537</v>
      </c>
      <c r="B3122" s="2">
        <v>31436</v>
      </c>
      <c r="C3122" s="1" t="s">
        <v>1</v>
      </c>
      <c r="D3122" s="1" t="s">
        <v>20</v>
      </c>
      <c r="E3122" s="1" t="s">
        <v>3</v>
      </c>
      <c r="F3122" s="1" t="s">
        <v>4</v>
      </c>
      <c r="G3122" s="1" t="s">
        <v>92</v>
      </c>
      <c r="H3122" s="1" t="s">
        <v>538</v>
      </c>
      <c r="I3122" s="1" t="s">
        <v>539</v>
      </c>
      <c r="J3122" s="1">
        <v>539</v>
      </c>
      <c r="K3122" s="1">
        <v>708</v>
      </c>
      <c r="L3122" s="1">
        <v>0</v>
      </c>
      <c r="M3122" s="1">
        <v>406</v>
      </c>
      <c r="N3122" s="1">
        <v>6.5</v>
      </c>
      <c r="O3122" s="1">
        <v>26</v>
      </c>
      <c r="P3122" s="1">
        <v>88</v>
      </c>
      <c r="Q3122" s="9">
        <v>7137502</v>
      </c>
      <c r="R3122" s="3">
        <v>175000</v>
      </c>
    </row>
    <row r="3123" spans="1:18" x14ac:dyDescent="0.25">
      <c r="A3123" s="1" t="s">
        <v>4036</v>
      </c>
      <c r="B3123" s="2">
        <v>38686</v>
      </c>
      <c r="C3123" s="1" t="s">
        <v>32</v>
      </c>
      <c r="D3123" s="1" t="s">
        <v>20</v>
      </c>
      <c r="E3123" s="1" t="s">
        <v>3</v>
      </c>
      <c r="F3123" s="1" t="s">
        <v>4</v>
      </c>
      <c r="G3123" s="1" t="s">
        <v>92</v>
      </c>
      <c r="H3123" s="1" t="s">
        <v>4037</v>
      </c>
      <c r="I3123" s="1" t="s">
        <v>4038</v>
      </c>
      <c r="J3123" s="1">
        <v>538</v>
      </c>
      <c r="K3123" s="1">
        <v>1349</v>
      </c>
      <c r="L3123" s="1">
        <v>244</v>
      </c>
      <c r="M3123" s="1">
        <v>0</v>
      </c>
      <c r="N3123" s="1">
        <v>7.4</v>
      </c>
      <c r="O3123" s="1">
        <v>151</v>
      </c>
      <c r="P3123" s="1">
        <v>91</v>
      </c>
      <c r="Q3123" s="9">
        <v>3885134</v>
      </c>
      <c r="R3123" s="3">
        <v>2000000</v>
      </c>
    </row>
    <row r="3124" spans="1:18" x14ac:dyDescent="0.25">
      <c r="A3124" s="1" t="s">
        <v>2048</v>
      </c>
      <c r="B3124" s="2">
        <v>36218</v>
      </c>
      <c r="C3124" s="1" t="s">
        <v>32</v>
      </c>
      <c r="D3124" s="1" t="s">
        <v>77</v>
      </c>
      <c r="E3124" s="1" t="s">
        <v>3</v>
      </c>
      <c r="F3124" s="1" t="s">
        <v>4</v>
      </c>
      <c r="G3124" s="1" t="s">
        <v>132</v>
      </c>
      <c r="H3124" s="1" t="s">
        <v>2049</v>
      </c>
      <c r="I3124" s="1" t="s">
        <v>1185</v>
      </c>
      <c r="J3124" s="1">
        <v>537</v>
      </c>
      <c r="K3124" s="1">
        <v>1302</v>
      </c>
      <c r="L3124" s="1">
        <v>36</v>
      </c>
      <c r="M3124" s="1">
        <v>0</v>
      </c>
      <c r="N3124" s="1">
        <v>6.2</v>
      </c>
      <c r="O3124" s="1">
        <v>138</v>
      </c>
      <c r="P3124" s="1">
        <v>113</v>
      </c>
      <c r="Q3124" s="9">
        <v>87704396</v>
      </c>
      <c r="R3124" s="3">
        <v>66000000</v>
      </c>
    </row>
    <row r="3125" spans="1:18" x14ac:dyDescent="0.25">
      <c r="A3125" s="1" t="s">
        <v>1739</v>
      </c>
      <c r="B3125" s="2">
        <v>36107</v>
      </c>
      <c r="C3125" s="1" t="s">
        <v>1</v>
      </c>
      <c r="D3125" s="1" t="s">
        <v>20</v>
      </c>
      <c r="E3125" s="1" t="s">
        <v>3</v>
      </c>
      <c r="F3125" s="1" t="s">
        <v>4</v>
      </c>
      <c r="G3125" s="1" t="s">
        <v>92</v>
      </c>
      <c r="H3125" s="1" t="s">
        <v>1740</v>
      </c>
      <c r="I3125" s="1" t="s">
        <v>242</v>
      </c>
      <c r="J3125" s="1">
        <v>537</v>
      </c>
      <c r="K3125" s="1">
        <v>943</v>
      </c>
      <c r="L3125" s="1">
        <v>11000</v>
      </c>
      <c r="M3125" s="1">
        <v>652</v>
      </c>
      <c r="N3125" s="1">
        <v>6.3</v>
      </c>
      <c r="O3125" s="1">
        <v>114</v>
      </c>
      <c r="P3125" s="1">
        <v>113</v>
      </c>
      <c r="Q3125" s="9">
        <v>5032496</v>
      </c>
      <c r="R3125" s="3">
        <v>12000000</v>
      </c>
    </row>
    <row r="3126" spans="1:18" x14ac:dyDescent="0.25">
      <c r="A3126" s="1" t="s">
        <v>6294</v>
      </c>
      <c r="B3126" s="2">
        <v>40997</v>
      </c>
      <c r="C3126" s="1" t="s">
        <v>32</v>
      </c>
      <c r="D3126" s="1" t="s">
        <v>20</v>
      </c>
      <c r="E3126" s="1" t="s">
        <v>3</v>
      </c>
      <c r="F3126" s="1" t="s">
        <v>4</v>
      </c>
      <c r="G3126" s="1" t="s">
        <v>92</v>
      </c>
      <c r="H3126" s="1" t="s">
        <v>6295</v>
      </c>
      <c r="I3126" s="1" t="s">
        <v>6296</v>
      </c>
      <c r="J3126" s="1">
        <v>536</v>
      </c>
      <c r="K3126" s="1">
        <v>1467</v>
      </c>
      <c r="L3126" s="1">
        <v>78</v>
      </c>
      <c r="M3126" s="1">
        <v>0</v>
      </c>
      <c r="N3126" s="1">
        <v>5.3</v>
      </c>
      <c r="O3126" s="1">
        <v>82</v>
      </c>
      <c r="P3126" s="1">
        <v>93</v>
      </c>
      <c r="Q3126" s="9">
        <v>200803</v>
      </c>
      <c r="R3126" s="3">
        <v>3000000</v>
      </c>
    </row>
    <row r="3127" spans="1:18" x14ac:dyDescent="0.25">
      <c r="A3127" s="1" t="s">
        <v>941</v>
      </c>
      <c r="B3127" s="2">
        <v>33752</v>
      </c>
      <c r="C3127" s="1" t="s">
        <v>32</v>
      </c>
      <c r="D3127" s="1" t="s">
        <v>91</v>
      </c>
      <c r="E3127" s="1" t="s">
        <v>3</v>
      </c>
      <c r="F3127" s="1" t="s">
        <v>83</v>
      </c>
      <c r="G3127" s="1" t="s">
        <v>92</v>
      </c>
      <c r="H3127" s="1" t="s">
        <v>942</v>
      </c>
      <c r="I3127" s="1" t="s">
        <v>943</v>
      </c>
      <c r="J3127" s="1">
        <v>535</v>
      </c>
      <c r="K3127" s="1">
        <v>1109</v>
      </c>
      <c r="L3127" s="1">
        <v>32</v>
      </c>
      <c r="M3127" s="1">
        <v>0</v>
      </c>
      <c r="N3127" s="1">
        <v>5.4</v>
      </c>
      <c r="O3127" s="1">
        <v>48</v>
      </c>
      <c r="P3127" s="1">
        <v>140</v>
      </c>
      <c r="Q3127" s="9">
        <v>32101000</v>
      </c>
      <c r="R3127" s="3">
        <v>10000000</v>
      </c>
    </row>
    <row r="3128" spans="1:18" x14ac:dyDescent="0.25">
      <c r="A3128" s="1" t="s">
        <v>888</v>
      </c>
      <c r="B3128" s="2">
        <v>33950</v>
      </c>
      <c r="C3128" s="1" t="s">
        <v>32</v>
      </c>
      <c r="D3128" s="1" t="s">
        <v>77</v>
      </c>
      <c r="E3128" s="1" t="s">
        <v>3</v>
      </c>
      <c r="F3128" s="1" t="s">
        <v>4</v>
      </c>
      <c r="G3128" s="1" t="s">
        <v>92</v>
      </c>
      <c r="H3128" s="1" t="s">
        <v>889</v>
      </c>
      <c r="I3128" s="1" t="s">
        <v>890</v>
      </c>
      <c r="J3128" s="1">
        <v>534</v>
      </c>
      <c r="K3128" s="1">
        <v>1543</v>
      </c>
      <c r="L3128" s="1">
        <v>21000</v>
      </c>
      <c r="M3128" s="1">
        <v>0</v>
      </c>
      <c r="N3128" s="1">
        <v>6.4</v>
      </c>
      <c r="O3128" s="1">
        <v>210</v>
      </c>
      <c r="P3128" s="1">
        <v>145</v>
      </c>
      <c r="Q3128" s="9">
        <v>55473600</v>
      </c>
      <c r="R3128" s="3">
        <v>50000000</v>
      </c>
    </row>
    <row r="3129" spans="1:18" x14ac:dyDescent="0.25">
      <c r="A3129" s="1" t="s">
        <v>3043</v>
      </c>
      <c r="B3129" s="2">
        <v>37441</v>
      </c>
      <c r="C3129" s="1" t="s">
        <v>32</v>
      </c>
      <c r="D3129" s="1" t="s">
        <v>91</v>
      </c>
      <c r="E3129" s="1" t="s">
        <v>3</v>
      </c>
      <c r="F3129" s="1" t="s">
        <v>4</v>
      </c>
      <c r="G3129" s="1" t="s">
        <v>92</v>
      </c>
      <c r="H3129" s="1" t="s">
        <v>3044</v>
      </c>
      <c r="I3129" s="1" t="s">
        <v>2903</v>
      </c>
      <c r="J3129" s="1">
        <v>534</v>
      </c>
      <c r="K3129" s="1">
        <v>1083</v>
      </c>
      <c r="L3129" s="1">
        <v>17</v>
      </c>
      <c r="M3129" s="1">
        <v>0</v>
      </c>
      <c r="N3129" s="1">
        <v>5.5</v>
      </c>
      <c r="O3129" s="1">
        <v>156</v>
      </c>
      <c r="P3129" s="1">
        <v>91</v>
      </c>
      <c r="Q3129" s="9">
        <v>30079316</v>
      </c>
      <c r="R3129" s="3">
        <v>35000000</v>
      </c>
    </row>
    <row r="3130" spans="1:18" x14ac:dyDescent="0.25">
      <c r="A3130" s="1" t="s">
        <v>1021</v>
      </c>
      <c r="B3130" s="2">
        <v>34107</v>
      </c>
      <c r="C3130" s="1" t="s">
        <v>32</v>
      </c>
      <c r="D3130" s="1" t="s">
        <v>77</v>
      </c>
      <c r="E3130" s="1" t="s">
        <v>3</v>
      </c>
      <c r="F3130" s="1" t="s">
        <v>4</v>
      </c>
      <c r="G3130" s="1" t="s">
        <v>84</v>
      </c>
      <c r="H3130" s="1" t="s">
        <v>1022</v>
      </c>
      <c r="I3130" s="1" t="s">
        <v>1023</v>
      </c>
      <c r="J3130" s="1">
        <v>533</v>
      </c>
      <c r="K3130" s="1">
        <v>1254</v>
      </c>
      <c r="L3130" s="1">
        <v>8</v>
      </c>
      <c r="M3130" s="1">
        <v>1000</v>
      </c>
      <c r="N3130" s="1">
        <v>4.8</v>
      </c>
      <c r="O3130" s="1">
        <v>60</v>
      </c>
      <c r="P3130" s="1">
        <v>96</v>
      </c>
      <c r="Q3130" s="9">
        <v>42660000</v>
      </c>
      <c r="R3130" s="3">
        <v>17000000</v>
      </c>
    </row>
    <row r="3131" spans="1:18" x14ac:dyDescent="0.25">
      <c r="A3131" s="1" t="s">
        <v>4405</v>
      </c>
      <c r="B3131" s="2">
        <v>38776</v>
      </c>
      <c r="C3131" s="1" t="s">
        <v>32</v>
      </c>
      <c r="D3131" s="1" t="s">
        <v>9</v>
      </c>
      <c r="E3131" s="1" t="s">
        <v>160</v>
      </c>
      <c r="F3131" s="1" t="s">
        <v>161</v>
      </c>
      <c r="G3131" s="1" t="s">
        <v>21</v>
      </c>
      <c r="H3131" s="1" t="s">
        <v>4406</v>
      </c>
      <c r="I3131" s="1" t="s">
        <v>4407</v>
      </c>
      <c r="J3131" s="1">
        <v>533</v>
      </c>
      <c r="K3131" s="1">
        <v>1082</v>
      </c>
      <c r="L3131" s="1">
        <v>0</v>
      </c>
      <c r="M3131" s="1">
        <v>104</v>
      </c>
      <c r="N3131" s="1">
        <v>5.8</v>
      </c>
      <c r="O3131" s="1">
        <v>14</v>
      </c>
      <c r="P3131" s="1">
        <v>95</v>
      </c>
      <c r="Q3131" s="9">
        <v>18435</v>
      </c>
      <c r="R3131" s="3">
        <v>1400000</v>
      </c>
    </row>
    <row r="3132" spans="1:18" x14ac:dyDescent="0.25">
      <c r="A3132" s="1" t="s">
        <v>4756</v>
      </c>
      <c r="B3132" s="2">
        <v>39137</v>
      </c>
      <c r="C3132" s="1" t="s">
        <v>32</v>
      </c>
      <c r="D3132" s="1" t="s">
        <v>20</v>
      </c>
      <c r="E3132" s="1" t="s">
        <v>2356</v>
      </c>
      <c r="F3132" s="1" t="s">
        <v>4</v>
      </c>
      <c r="G3132" s="21"/>
      <c r="H3132" s="1" t="s">
        <v>4757</v>
      </c>
      <c r="I3132" s="1" t="s">
        <v>4758</v>
      </c>
      <c r="J3132" s="1">
        <v>532</v>
      </c>
      <c r="K3132" s="1">
        <v>902</v>
      </c>
      <c r="L3132" s="1">
        <v>5</v>
      </c>
      <c r="M3132" s="1">
        <v>108</v>
      </c>
      <c r="N3132" s="1">
        <v>5.4</v>
      </c>
      <c r="O3132" s="1">
        <v>16</v>
      </c>
      <c r="P3132" s="1">
        <v>153</v>
      </c>
      <c r="Q3132" s="9">
        <v>872643</v>
      </c>
      <c r="R3132" s="3">
        <v>6000000</v>
      </c>
    </row>
    <row r="3133" spans="1:18" x14ac:dyDescent="0.25">
      <c r="A3133" s="1" t="s">
        <v>1158</v>
      </c>
      <c r="B3133" s="2">
        <v>34981</v>
      </c>
      <c r="C3133" s="1" t="s">
        <v>32</v>
      </c>
      <c r="D3133" s="1" t="s">
        <v>40</v>
      </c>
      <c r="E3133" s="1" t="s">
        <v>3</v>
      </c>
      <c r="F3133" s="1" t="s">
        <v>4</v>
      </c>
      <c r="G3133" s="1" t="s">
        <v>132</v>
      </c>
      <c r="H3133" s="1" t="s">
        <v>1159</v>
      </c>
      <c r="I3133" s="1" t="s">
        <v>1160</v>
      </c>
      <c r="J3133" s="1">
        <v>531</v>
      </c>
      <c r="K3133" s="1">
        <v>2203</v>
      </c>
      <c r="L3133" s="1">
        <v>176</v>
      </c>
      <c r="M3133" s="1">
        <v>0</v>
      </c>
      <c r="N3133" s="1">
        <v>6.3</v>
      </c>
      <c r="O3133" s="1">
        <v>59</v>
      </c>
      <c r="P3133" s="1">
        <v>90</v>
      </c>
      <c r="Q3133" s="9">
        <v>108360000</v>
      </c>
      <c r="R3133" s="3">
        <v>30000000</v>
      </c>
    </row>
    <row r="3134" spans="1:18" x14ac:dyDescent="0.25">
      <c r="A3134" s="1" t="s">
        <v>5671</v>
      </c>
      <c r="B3134" s="2">
        <v>40305</v>
      </c>
      <c r="C3134" s="1" t="s">
        <v>32</v>
      </c>
      <c r="D3134" s="1" t="s">
        <v>40</v>
      </c>
      <c r="E3134" s="1" t="s">
        <v>3</v>
      </c>
      <c r="F3134" s="1" t="s">
        <v>4</v>
      </c>
      <c r="G3134" s="1" t="s">
        <v>84</v>
      </c>
      <c r="H3134" s="1" t="s">
        <v>1159</v>
      </c>
      <c r="I3134" s="1" t="s">
        <v>1337</v>
      </c>
      <c r="J3134" s="1">
        <v>531</v>
      </c>
      <c r="K3134" s="1">
        <v>764</v>
      </c>
      <c r="L3134" s="1">
        <v>150</v>
      </c>
      <c r="M3134" s="1">
        <v>11000</v>
      </c>
      <c r="N3134" s="1">
        <v>6.3</v>
      </c>
      <c r="O3134" s="1">
        <v>228</v>
      </c>
      <c r="P3134" s="1">
        <v>113</v>
      </c>
      <c r="Q3134" s="9">
        <v>104383624</v>
      </c>
      <c r="R3134" s="3">
        <v>155000000</v>
      </c>
    </row>
    <row r="3135" spans="1:18" x14ac:dyDescent="0.25">
      <c r="A3135" s="1" t="s">
        <v>3152</v>
      </c>
      <c r="B3135" s="2">
        <v>37335</v>
      </c>
      <c r="C3135" s="1" t="s">
        <v>32</v>
      </c>
      <c r="D3135" s="1" t="s">
        <v>9</v>
      </c>
      <c r="E3135" s="1" t="s">
        <v>3</v>
      </c>
      <c r="F3135" s="1" t="s">
        <v>338</v>
      </c>
      <c r="G3135" s="1" t="s">
        <v>92</v>
      </c>
      <c r="H3135" s="1" t="s">
        <v>3153</v>
      </c>
      <c r="I3135" s="1" t="s">
        <v>2051</v>
      </c>
      <c r="J3135" s="1">
        <v>530</v>
      </c>
      <c r="K3135" s="1">
        <v>1381</v>
      </c>
      <c r="L3135" s="1">
        <v>0</v>
      </c>
      <c r="M3135" s="1">
        <v>0</v>
      </c>
      <c r="N3135" s="1">
        <v>6.8</v>
      </c>
      <c r="O3135" s="1">
        <v>157</v>
      </c>
      <c r="P3135" s="1">
        <v>98</v>
      </c>
      <c r="Q3135" s="9">
        <v>1641788</v>
      </c>
      <c r="R3135" s="3">
        <v>8000000</v>
      </c>
    </row>
    <row r="3136" spans="1:18" x14ac:dyDescent="0.25">
      <c r="A3136" s="1" t="s">
        <v>5651</v>
      </c>
      <c r="B3136" s="2">
        <v>40303</v>
      </c>
      <c r="C3136" s="1" t="s">
        <v>32</v>
      </c>
      <c r="D3136" s="1" t="s">
        <v>9</v>
      </c>
      <c r="E3136" s="1" t="s">
        <v>3</v>
      </c>
      <c r="F3136" s="1" t="s">
        <v>4</v>
      </c>
      <c r="G3136" s="1" t="s">
        <v>92</v>
      </c>
      <c r="H3136" s="1" t="s">
        <v>5652</v>
      </c>
      <c r="I3136" s="1" t="s">
        <v>5653</v>
      </c>
      <c r="J3136" s="1">
        <v>530</v>
      </c>
      <c r="K3136" s="1">
        <v>1038</v>
      </c>
      <c r="L3136" s="1">
        <v>53</v>
      </c>
      <c r="M3136" s="1">
        <v>0</v>
      </c>
      <c r="N3136" s="1">
        <v>6.5</v>
      </c>
      <c r="O3136" s="1">
        <v>215</v>
      </c>
      <c r="P3136" s="1">
        <v>98</v>
      </c>
      <c r="Q3136" s="9">
        <v>18469</v>
      </c>
      <c r="R3136" s="3">
        <v>650000</v>
      </c>
    </row>
    <row r="3137" spans="1:18" x14ac:dyDescent="0.25">
      <c r="A3137" s="1" t="s">
        <v>6291</v>
      </c>
      <c r="B3137" s="2">
        <v>41123</v>
      </c>
      <c r="C3137" s="1" t="s">
        <v>32</v>
      </c>
      <c r="D3137" s="1" t="s">
        <v>20</v>
      </c>
      <c r="E3137" s="1" t="s">
        <v>3</v>
      </c>
      <c r="F3137" s="1" t="s">
        <v>4</v>
      </c>
      <c r="G3137" s="1" t="s">
        <v>92</v>
      </c>
      <c r="H3137" s="1" t="s">
        <v>6292</v>
      </c>
      <c r="I3137" s="1" t="s">
        <v>4094</v>
      </c>
      <c r="J3137" s="1">
        <v>529</v>
      </c>
      <c r="K3137" s="1">
        <v>1050</v>
      </c>
      <c r="L3137" s="1">
        <v>0</v>
      </c>
      <c r="M3137" s="1">
        <v>18000</v>
      </c>
      <c r="N3137" s="1">
        <v>6.2</v>
      </c>
      <c r="O3137" s="1">
        <v>285</v>
      </c>
      <c r="P3137" s="1">
        <v>134</v>
      </c>
      <c r="Q3137" s="9">
        <v>67523385</v>
      </c>
      <c r="R3137" s="3">
        <v>35000000</v>
      </c>
    </row>
    <row r="3138" spans="1:18" x14ac:dyDescent="0.25">
      <c r="A3138" s="1" t="s">
        <v>5319</v>
      </c>
      <c r="B3138" s="2">
        <v>40135</v>
      </c>
      <c r="C3138" s="1" t="s">
        <v>1</v>
      </c>
      <c r="D3138" s="1" t="s">
        <v>9</v>
      </c>
      <c r="E3138" s="1" t="s">
        <v>3</v>
      </c>
      <c r="F3138" s="1" t="s">
        <v>4</v>
      </c>
      <c r="G3138" s="1" t="s">
        <v>132</v>
      </c>
      <c r="H3138" s="1" t="s">
        <v>5320</v>
      </c>
      <c r="I3138" s="1" t="s">
        <v>2989</v>
      </c>
      <c r="J3138" s="1">
        <v>529</v>
      </c>
      <c r="K3138" s="1">
        <v>619</v>
      </c>
      <c r="L3138" s="1">
        <v>252</v>
      </c>
      <c r="M3138" s="1">
        <v>0</v>
      </c>
      <c r="N3138" s="1">
        <v>5.8</v>
      </c>
      <c r="O3138" s="1">
        <v>205</v>
      </c>
      <c r="P3138" s="1">
        <v>118</v>
      </c>
      <c r="Q3138" s="9">
        <v>19673424</v>
      </c>
      <c r="R3138" s="3">
        <v>80000000</v>
      </c>
    </row>
    <row r="3139" spans="1:18" x14ac:dyDescent="0.25">
      <c r="A3139" s="1" t="s">
        <v>3150</v>
      </c>
      <c r="B3139" s="2">
        <v>37483</v>
      </c>
      <c r="C3139" s="1" t="s">
        <v>32</v>
      </c>
      <c r="D3139" s="1" t="s">
        <v>20</v>
      </c>
      <c r="E3139" s="1" t="s">
        <v>3</v>
      </c>
      <c r="F3139" s="1" t="s">
        <v>4</v>
      </c>
      <c r="G3139" s="1" t="s">
        <v>92</v>
      </c>
      <c r="H3139" s="1" t="s">
        <v>1295</v>
      </c>
      <c r="I3139" s="1" t="s">
        <v>3151</v>
      </c>
      <c r="J3139" s="1">
        <v>529</v>
      </c>
      <c r="K3139" s="1">
        <v>2393</v>
      </c>
      <c r="L3139" s="1">
        <v>32</v>
      </c>
      <c r="M3139" s="1">
        <v>507</v>
      </c>
      <c r="N3139" s="1">
        <v>5.4</v>
      </c>
      <c r="O3139" s="1">
        <v>53</v>
      </c>
      <c r="P3139" s="1">
        <v>93</v>
      </c>
      <c r="Q3139" s="9">
        <v>10198766</v>
      </c>
      <c r="R3139" s="3">
        <v>12000000</v>
      </c>
    </row>
    <row r="3140" spans="1:18" x14ac:dyDescent="0.25">
      <c r="A3140" s="1" t="s">
        <v>1294</v>
      </c>
      <c r="B3140" s="2">
        <v>34709</v>
      </c>
      <c r="C3140" s="1" t="s">
        <v>32</v>
      </c>
      <c r="D3140" s="1" t="s">
        <v>20</v>
      </c>
      <c r="E3140" s="1" t="s">
        <v>3</v>
      </c>
      <c r="F3140" s="1" t="s">
        <v>4</v>
      </c>
      <c r="G3140" s="1" t="s">
        <v>92</v>
      </c>
      <c r="H3140" s="1" t="s">
        <v>1295</v>
      </c>
      <c r="I3140" s="1" t="s">
        <v>1296</v>
      </c>
      <c r="J3140" s="1">
        <v>529</v>
      </c>
      <c r="K3140" s="1">
        <v>1502</v>
      </c>
      <c r="L3140" s="1">
        <v>377</v>
      </c>
      <c r="M3140" s="1">
        <v>0</v>
      </c>
      <c r="N3140" s="1">
        <v>7.5</v>
      </c>
      <c r="O3140" s="1">
        <v>74</v>
      </c>
      <c r="P3140" s="1">
        <v>88</v>
      </c>
      <c r="Q3140" s="9">
        <v>4771000</v>
      </c>
      <c r="R3140" s="3">
        <v>800000</v>
      </c>
    </row>
    <row r="3141" spans="1:18" x14ac:dyDescent="0.25">
      <c r="A3141" s="1" t="s">
        <v>5419</v>
      </c>
      <c r="B3141" s="2">
        <v>40165</v>
      </c>
      <c r="C3141" s="1" t="s">
        <v>32</v>
      </c>
      <c r="D3141" s="1" t="s">
        <v>9</v>
      </c>
      <c r="E3141" s="1" t="s">
        <v>3</v>
      </c>
      <c r="F3141" s="1" t="s">
        <v>4</v>
      </c>
      <c r="G3141" s="21"/>
      <c r="H3141" s="1" t="s">
        <v>5420</v>
      </c>
      <c r="I3141" s="1" t="s">
        <v>5421</v>
      </c>
      <c r="J3141" s="1">
        <v>529</v>
      </c>
      <c r="K3141" s="1">
        <v>2749</v>
      </c>
      <c r="L3141" s="1">
        <v>8</v>
      </c>
      <c r="M3141" s="1">
        <v>195</v>
      </c>
      <c r="N3141" s="1">
        <v>6.2</v>
      </c>
      <c r="O3141" s="1">
        <v>66</v>
      </c>
      <c r="P3141" s="1">
        <v>95</v>
      </c>
      <c r="Q3141" s="9">
        <v>17580</v>
      </c>
      <c r="R3141" s="3">
        <v>1500000</v>
      </c>
    </row>
    <row r="3142" spans="1:18" x14ac:dyDescent="0.25">
      <c r="A3142" s="1" t="s">
        <v>5212</v>
      </c>
      <c r="B3142" s="2">
        <v>39918</v>
      </c>
      <c r="C3142" s="1" t="s">
        <v>32</v>
      </c>
      <c r="D3142" s="1" t="s">
        <v>61</v>
      </c>
      <c r="E3142" s="1" t="s">
        <v>160</v>
      </c>
      <c r="F3142" s="1" t="s">
        <v>161</v>
      </c>
      <c r="G3142" s="1" t="s">
        <v>132</v>
      </c>
      <c r="H3142" s="1" t="s">
        <v>5213</v>
      </c>
      <c r="I3142" s="1" t="s">
        <v>5214</v>
      </c>
      <c r="J3142" s="1">
        <v>527</v>
      </c>
      <c r="K3142" s="1">
        <v>735</v>
      </c>
      <c r="L3142" s="1">
        <v>105</v>
      </c>
      <c r="M3142" s="1">
        <v>0</v>
      </c>
      <c r="N3142" s="1">
        <v>6.7</v>
      </c>
      <c r="O3142" s="1">
        <v>165</v>
      </c>
      <c r="P3142" s="1">
        <v>111</v>
      </c>
      <c r="Q3142" s="9">
        <v>6109075</v>
      </c>
      <c r="R3142" s="3">
        <v>19430000</v>
      </c>
    </row>
    <row r="3143" spans="1:18" x14ac:dyDescent="0.25">
      <c r="A3143" s="1" t="s">
        <v>3895</v>
      </c>
      <c r="B3143" s="2">
        <v>38608</v>
      </c>
      <c r="C3143" s="1" t="s">
        <v>32</v>
      </c>
      <c r="D3143" s="1" t="s">
        <v>9</v>
      </c>
      <c r="E3143" s="1" t="s">
        <v>3</v>
      </c>
      <c r="F3143" s="1" t="s">
        <v>4</v>
      </c>
      <c r="G3143" s="1" t="s">
        <v>132</v>
      </c>
      <c r="H3143" s="1" t="s">
        <v>3896</v>
      </c>
      <c r="I3143" s="1" t="s">
        <v>1660</v>
      </c>
      <c r="J3143" s="1">
        <v>526</v>
      </c>
      <c r="K3143" s="1">
        <v>1383</v>
      </c>
      <c r="L3143" s="1">
        <v>19</v>
      </c>
      <c r="M3143" s="1">
        <v>1000</v>
      </c>
      <c r="N3143" s="1">
        <v>4.0999999999999996</v>
      </c>
      <c r="O3143" s="1">
        <v>140</v>
      </c>
      <c r="P3143" s="1">
        <v>89</v>
      </c>
      <c r="Q3143" s="9">
        <v>46363118</v>
      </c>
      <c r="R3143" s="3">
        <v>20000000</v>
      </c>
    </row>
    <row r="3144" spans="1:18" x14ac:dyDescent="0.25">
      <c r="A3144" s="1" t="s">
        <v>3323</v>
      </c>
      <c r="B3144" s="2">
        <v>37642</v>
      </c>
      <c r="C3144" s="1" t="s">
        <v>32</v>
      </c>
      <c r="D3144" s="1" t="s">
        <v>20</v>
      </c>
      <c r="E3144" s="1" t="s">
        <v>3</v>
      </c>
      <c r="F3144" s="1" t="s">
        <v>4</v>
      </c>
      <c r="G3144" s="1" t="s">
        <v>84</v>
      </c>
      <c r="H3144" s="1" t="s">
        <v>3324</v>
      </c>
      <c r="I3144" s="1" t="s">
        <v>2152</v>
      </c>
      <c r="J3144" s="1">
        <v>525</v>
      </c>
      <c r="K3144" s="1">
        <v>1445</v>
      </c>
      <c r="L3144" s="1">
        <v>7</v>
      </c>
      <c r="M3144" s="1">
        <v>0</v>
      </c>
      <c r="N3144" s="1">
        <v>2.1</v>
      </c>
      <c r="O3144" s="1">
        <v>60</v>
      </c>
      <c r="P3144" s="1">
        <v>90</v>
      </c>
      <c r="Q3144" s="9">
        <v>4922166</v>
      </c>
      <c r="R3144" s="3">
        <v>12000000</v>
      </c>
    </row>
    <row r="3145" spans="1:18" x14ac:dyDescent="0.25">
      <c r="A3145" s="1" t="s">
        <v>1257</v>
      </c>
      <c r="B3145" s="2">
        <v>35063</v>
      </c>
      <c r="C3145" s="1" t="s">
        <v>32</v>
      </c>
      <c r="D3145" s="1" t="s">
        <v>20</v>
      </c>
      <c r="E3145" s="1" t="s">
        <v>3</v>
      </c>
      <c r="F3145" s="1" t="s">
        <v>4</v>
      </c>
      <c r="G3145" s="1" t="s">
        <v>132</v>
      </c>
      <c r="H3145" s="1" t="s">
        <v>1258</v>
      </c>
      <c r="I3145" s="1" t="s">
        <v>542</v>
      </c>
      <c r="J3145" s="1">
        <v>524</v>
      </c>
      <c r="K3145" s="1">
        <v>2668</v>
      </c>
      <c r="L3145" s="1">
        <v>0</v>
      </c>
      <c r="M3145" s="1">
        <v>0</v>
      </c>
      <c r="N3145" s="1">
        <v>6.8</v>
      </c>
      <c r="O3145" s="1">
        <v>75</v>
      </c>
      <c r="P3145" s="1">
        <v>114</v>
      </c>
      <c r="Q3145" s="9">
        <v>65000000</v>
      </c>
      <c r="R3145" s="3">
        <v>62000000</v>
      </c>
    </row>
    <row r="3146" spans="1:18" x14ac:dyDescent="0.25">
      <c r="A3146" s="1" t="s">
        <v>4207</v>
      </c>
      <c r="B3146" s="2">
        <v>38673</v>
      </c>
      <c r="C3146" s="1" t="s">
        <v>32</v>
      </c>
      <c r="D3146" s="1" t="s">
        <v>61</v>
      </c>
      <c r="E3146" s="1" t="s">
        <v>3</v>
      </c>
      <c r="F3146" s="1" t="s">
        <v>4</v>
      </c>
      <c r="G3146" s="1" t="s">
        <v>132</v>
      </c>
      <c r="H3146" s="1" t="s">
        <v>4208</v>
      </c>
      <c r="I3146" s="1" t="s">
        <v>1533</v>
      </c>
      <c r="J3146" s="1">
        <v>523</v>
      </c>
      <c r="K3146" s="1">
        <v>1383</v>
      </c>
      <c r="L3146" s="1">
        <v>446</v>
      </c>
      <c r="M3146" s="1">
        <v>11000</v>
      </c>
      <c r="N3146" s="1">
        <v>7.9</v>
      </c>
      <c r="O3146" s="1">
        <v>291</v>
      </c>
      <c r="P3146" s="1">
        <v>153</v>
      </c>
      <c r="Q3146" s="9">
        <v>119518352</v>
      </c>
      <c r="R3146" s="3">
        <v>28000000</v>
      </c>
    </row>
    <row r="3147" spans="1:18" x14ac:dyDescent="0.25">
      <c r="A3147" s="1" t="s">
        <v>6781</v>
      </c>
      <c r="B3147" s="2">
        <v>41892</v>
      </c>
      <c r="C3147" s="1" t="s">
        <v>32</v>
      </c>
      <c r="D3147" s="1" t="s">
        <v>9</v>
      </c>
      <c r="E3147" s="1" t="s">
        <v>3</v>
      </c>
      <c r="F3147" s="1" t="s">
        <v>334</v>
      </c>
      <c r="G3147" s="1" t="s">
        <v>92</v>
      </c>
      <c r="H3147" s="1" t="s">
        <v>6782</v>
      </c>
      <c r="I3147" s="1" t="s">
        <v>6783</v>
      </c>
      <c r="J3147" s="1">
        <v>523</v>
      </c>
      <c r="K3147" s="1">
        <v>1795</v>
      </c>
      <c r="L3147" s="1">
        <v>0</v>
      </c>
      <c r="M3147" s="1">
        <v>18000</v>
      </c>
      <c r="N3147" s="1">
        <v>7.1</v>
      </c>
      <c r="O3147" s="1">
        <v>183</v>
      </c>
      <c r="P3147" s="1">
        <v>111</v>
      </c>
      <c r="Q3147" s="9">
        <v>4190530</v>
      </c>
      <c r="R3147" s="3">
        <v>22500000</v>
      </c>
    </row>
    <row r="3148" spans="1:18" x14ac:dyDescent="0.25">
      <c r="A3148" s="1" t="s">
        <v>2897</v>
      </c>
      <c r="B3148" s="2">
        <v>37142</v>
      </c>
      <c r="C3148" s="1" t="s">
        <v>32</v>
      </c>
      <c r="D3148" s="1" t="s">
        <v>20</v>
      </c>
      <c r="E3148" s="1" t="s">
        <v>3</v>
      </c>
      <c r="F3148" s="1" t="s">
        <v>4</v>
      </c>
      <c r="G3148" s="1" t="s">
        <v>92</v>
      </c>
      <c r="H3148" s="1" t="s">
        <v>2898</v>
      </c>
      <c r="I3148" s="1" t="s">
        <v>2270</v>
      </c>
      <c r="J3148" s="1">
        <v>522</v>
      </c>
      <c r="K3148" s="1">
        <v>955</v>
      </c>
      <c r="L3148" s="1">
        <v>69</v>
      </c>
      <c r="M3148" s="1">
        <v>842</v>
      </c>
      <c r="N3148" s="1">
        <v>4.5999999999999996</v>
      </c>
      <c r="O3148" s="1">
        <v>27</v>
      </c>
      <c r="P3148" s="1">
        <v>93</v>
      </c>
      <c r="Q3148" s="9">
        <v>10097096</v>
      </c>
      <c r="R3148" s="3">
        <v>4000000</v>
      </c>
    </row>
    <row r="3149" spans="1:18" x14ac:dyDescent="0.25">
      <c r="A3149" s="1" t="s">
        <v>2986</v>
      </c>
      <c r="B3149" s="2">
        <v>37263</v>
      </c>
      <c r="C3149" s="1" t="s">
        <v>32</v>
      </c>
      <c r="D3149" s="1" t="s">
        <v>9</v>
      </c>
      <c r="E3149" s="1" t="s">
        <v>3</v>
      </c>
      <c r="F3149" s="1" t="s">
        <v>4</v>
      </c>
      <c r="G3149" s="1" t="s">
        <v>92</v>
      </c>
      <c r="H3149" s="1" t="s">
        <v>395</v>
      </c>
      <c r="I3149" s="1" t="s">
        <v>2132</v>
      </c>
      <c r="J3149" s="1">
        <v>521</v>
      </c>
      <c r="K3149" s="1">
        <v>758</v>
      </c>
      <c r="L3149" s="1">
        <v>50</v>
      </c>
      <c r="M3149" s="1">
        <v>0</v>
      </c>
      <c r="N3149" s="1">
        <v>6.5</v>
      </c>
      <c r="O3149" s="1">
        <v>167</v>
      </c>
      <c r="P3149" s="1">
        <v>91</v>
      </c>
      <c r="Q3149" s="9">
        <v>66790248</v>
      </c>
      <c r="R3149" s="3">
        <v>45000000</v>
      </c>
    </row>
    <row r="3150" spans="1:18" x14ac:dyDescent="0.25">
      <c r="A3150" s="1" t="s">
        <v>6643</v>
      </c>
      <c r="B3150" s="2">
        <v>41746</v>
      </c>
      <c r="C3150" s="1" t="s">
        <v>32</v>
      </c>
      <c r="D3150" s="1" t="s">
        <v>61</v>
      </c>
      <c r="E3150" s="1" t="s">
        <v>3</v>
      </c>
      <c r="F3150" s="1" t="s">
        <v>4</v>
      </c>
      <c r="G3150" s="1" t="s">
        <v>132</v>
      </c>
      <c r="H3150" s="1" t="s">
        <v>6644</v>
      </c>
      <c r="I3150" s="1" t="s">
        <v>5984</v>
      </c>
      <c r="J3150" s="1">
        <v>521</v>
      </c>
      <c r="K3150" s="1">
        <v>2060</v>
      </c>
      <c r="L3150" s="1">
        <v>150</v>
      </c>
      <c r="M3150" s="1">
        <v>11000</v>
      </c>
      <c r="N3150" s="1">
        <v>6.9</v>
      </c>
      <c r="O3150" s="1">
        <v>165</v>
      </c>
      <c r="P3150" s="1">
        <v>139</v>
      </c>
      <c r="Q3150" s="9">
        <v>30513940</v>
      </c>
      <c r="R3150" s="3">
        <v>30000000</v>
      </c>
    </row>
    <row r="3151" spans="1:18" x14ac:dyDescent="0.25">
      <c r="A3151" s="1" t="s">
        <v>306</v>
      </c>
      <c r="B3151" s="2">
        <v>29480</v>
      </c>
      <c r="C3151" s="1" t="s">
        <v>32</v>
      </c>
      <c r="D3151" s="1" t="s">
        <v>77</v>
      </c>
      <c r="E3151" s="1" t="s">
        <v>3</v>
      </c>
      <c r="F3151" s="1" t="s">
        <v>83</v>
      </c>
      <c r="G3151" s="1" t="s">
        <v>84</v>
      </c>
      <c r="H3151" s="1" t="s">
        <v>307</v>
      </c>
      <c r="I3151" s="1" t="s">
        <v>308</v>
      </c>
      <c r="J3151" s="1">
        <v>521</v>
      </c>
      <c r="K3151" s="1">
        <v>1883</v>
      </c>
      <c r="L3151" s="1">
        <v>5</v>
      </c>
      <c r="M3151" s="1">
        <v>328</v>
      </c>
      <c r="N3151" s="1">
        <v>4.7</v>
      </c>
      <c r="O3151" s="1">
        <v>32</v>
      </c>
      <c r="P3151" s="1">
        <v>119</v>
      </c>
      <c r="Q3151" s="9">
        <v>7000000</v>
      </c>
      <c r="R3151" s="3">
        <v>36000000</v>
      </c>
    </row>
    <row r="3152" spans="1:18" x14ac:dyDescent="0.25">
      <c r="A3152" s="1" t="s">
        <v>5774</v>
      </c>
      <c r="B3152" s="2">
        <v>40773</v>
      </c>
      <c r="C3152" s="1" t="s">
        <v>32</v>
      </c>
      <c r="D3152" s="1" t="s">
        <v>91</v>
      </c>
      <c r="E3152" s="1" t="s">
        <v>3</v>
      </c>
      <c r="F3152" s="1" t="s">
        <v>4</v>
      </c>
      <c r="G3152" s="1" t="s">
        <v>132</v>
      </c>
      <c r="H3152" s="1" t="s">
        <v>5775</v>
      </c>
      <c r="I3152" s="1" t="s">
        <v>5776</v>
      </c>
      <c r="J3152" s="1">
        <v>520</v>
      </c>
      <c r="K3152" s="1">
        <v>1520</v>
      </c>
      <c r="L3152" s="1">
        <v>17</v>
      </c>
      <c r="M3152" s="1">
        <v>0</v>
      </c>
      <c r="N3152" s="1">
        <v>5.2</v>
      </c>
      <c r="O3152" s="1">
        <v>228</v>
      </c>
      <c r="P3152" s="1">
        <v>86</v>
      </c>
      <c r="Q3152" s="9">
        <v>17683670</v>
      </c>
      <c r="R3152" s="3">
        <v>5000000</v>
      </c>
    </row>
    <row r="3153" spans="1:18" x14ac:dyDescent="0.25">
      <c r="A3153" s="1" t="s">
        <v>3801</v>
      </c>
      <c r="B3153" s="2">
        <v>38085</v>
      </c>
      <c r="C3153" s="1" t="s">
        <v>32</v>
      </c>
      <c r="D3153" s="1" t="s">
        <v>9</v>
      </c>
      <c r="E3153" s="1" t="s">
        <v>160</v>
      </c>
      <c r="F3153" s="1" t="s">
        <v>161</v>
      </c>
      <c r="G3153" s="1" t="s">
        <v>132</v>
      </c>
      <c r="H3153" s="1" t="s">
        <v>3802</v>
      </c>
      <c r="I3153" s="1" t="s">
        <v>3803</v>
      </c>
      <c r="J3153" s="1">
        <v>517</v>
      </c>
      <c r="K3153" s="1">
        <v>745</v>
      </c>
      <c r="L3153" s="1">
        <v>25</v>
      </c>
      <c r="M3153" s="1">
        <v>0</v>
      </c>
      <c r="N3153" s="1">
        <v>7.9</v>
      </c>
      <c r="O3153" s="1">
        <v>112</v>
      </c>
      <c r="P3153" s="1">
        <v>97</v>
      </c>
      <c r="Q3153" s="9">
        <v>3629758</v>
      </c>
      <c r="R3153" s="3">
        <v>5500000</v>
      </c>
    </row>
    <row r="3154" spans="1:18" x14ac:dyDescent="0.25">
      <c r="A3154" s="1" t="s">
        <v>4110</v>
      </c>
      <c r="B3154" s="2">
        <v>38600</v>
      </c>
      <c r="C3154" s="1" t="s">
        <v>32</v>
      </c>
      <c r="D3154" s="1" t="s">
        <v>40</v>
      </c>
      <c r="E3154" s="1" t="s">
        <v>3</v>
      </c>
      <c r="F3154" s="1" t="s">
        <v>83</v>
      </c>
      <c r="G3154" s="1" t="s">
        <v>92</v>
      </c>
      <c r="H3154" s="1" t="s">
        <v>4111</v>
      </c>
      <c r="I3154" s="1" t="s">
        <v>4112</v>
      </c>
      <c r="J3154" s="1">
        <v>513</v>
      </c>
      <c r="K3154" s="1">
        <v>1379</v>
      </c>
      <c r="L3154" s="1">
        <v>197</v>
      </c>
      <c r="M3154" s="1">
        <v>10000</v>
      </c>
      <c r="N3154" s="1">
        <v>7.2</v>
      </c>
      <c r="O3154" s="1">
        <v>342</v>
      </c>
      <c r="P3154" s="1">
        <v>100</v>
      </c>
      <c r="Q3154" s="9">
        <v>26005908</v>
      </c>
      <c r="R3154" s="3">
        <v>3500000</v>
      </c>
    </row>
    <row r="3155" spans="1:18" x14ac:dyDescent="0.25">
      <c r="A3155" s="1" t="s">
        <v>5858</v>
      </c>
      <c r="B3155" s="2">
        <v>40705</v>
      </c>
      <c r="C3155" s="1" t="s">
        <v>32</v>
      </c>
      <c r="D3155" s="1" t="s">
        <v>2</v>
      </c>
      <c r="E3155" s="1" t="s">
        <v>3</v>
      </c>
      <c r="F3155" s="1" t="s">
        <v>83</v>
      </c>
      <c r="G3155" s="1" t="s">
        <v>5</v>
      </c>
      <c r="H3155" s="1" t="s">
        <v>4111</v>
      </c>
      <c r="I3155" s="1" t="s">
        <v>5859</v>
      </c>
      <c r="J3155" s="1">
        <v>513</v>
      </c>
      <c r="K3155" s="1">
        <v>1269</v>
      </c>
      <c r="L3155" s="1">
        <v>214</v>
      </c>
      <c r="M3155" s="1">
        <v>0</v>
      </c>
      <c r="N3155" s="1">
        <v>6.3</v>
      </c>
      <c r="O3155" s="1">
        <v>255</v>
      </c>
      <c r="P3155" s="1">
        <v>95</v>
      </c>
      <c r="Q3155" s="9">
        <v>26297</v>
      </c>
      <c r="R3155" s="3">
        <v>500000</v>
      </c>
    </row>
    <row r="3156" spans="1:18" x14ac:dyDescent="0.25">
      <c r="A3156" s="1" t="s">
        <v>5619</v>
      </c>
      <c r="B3156" s="2">
        <v>40291</v>
      </c>
      <c r="C3156" s="1" t="s">
        <v>32</v>
      </c>
      <c r="D3156" s="1" t="s">
        <v>40</v>
      </c>
      <c r="E3156" s="1" t="s">
        <v>3</v>
      </c>
      <c r="F3156" s="1" t="s">
        <v>4</v>
      </c>
      <c r="G3156" s="1" t="s">
        <v>28</v>
      </c>
      <c r="H3156" s="1" t="s">
        <v>5620</v>
      </c>
      <c r="I3156" s="1" t="s">
        <v>4237</v>
      </c>
      <c r="J3156" s="1">
        <v>512</v>
      </c>
      <c r="K3156" s="1">
        <v>1002</v>
      </c>
      <c r="L3156" s="1">
        <v>20</v>
      </c>
      <c r="M3156" s="1">
        <v>0</v>
      </c>
      <c r="N3156" s="1">
        <v>6.7</v>
      </c>
      <c r="O3156" s="1">
        <v>81</v>
      </c>
      <c r="P3156" s="1">
        <v>103</v>
      </c>
      <c r="Q3156" s="9">
        <v>26161406</v>
      </c>
      <c r="R3156" s="3">
        <v>15000000</v>
      </c>
    </row>
    <row r="3157" spans="1:18" x14ac:dyDescent="0.25">
      <c r="A3157" s="1" t="s">
        <v>1985</v>
      </c>
      <c r="B3157" s="2">
        <v>36463</v>
      </c>
      <c r="C3157" s="1" t="s">
        <v>32</v>
      </c>
      <c r="D3157" s="1" t="s">
        <v>20</v>
      </c>
      <c r="E3157" s="1" t="s">
        <v>3</v>
      </c>
      <c r="F3157" s="1" t="s">
        <v>4</v>
      </c>
      <c r="G3157" s="1" t="s">
        <v>92</v>
      </c>
      <c r="H3157" s="1" t="s">
        <v>1986</v>
      </c>
      <c r="I3157" s="1" t="s">
        <v>1987</v>
      </c>
      <c r="J3157" s="1">
        <v>512</v>
      </c>
      <c r="K3157" s="1">
        <v>1171</v>
      </c>
      <c r="L3157" s="1">
        <v>0</v>
      </c>
      <c r="M3157" s="1">
        <v>0</v>
      </c>
      <c r="N3157" s="1">
        <v>7.8</v>
      </c>
      <c r="O3157" s="1">
        <v>242</v>
      </c>
      <c r="P3157" s="1">
        <v>112</v>
      </c>
      <c r="Q3157" s="9">
        <v>22858926</v>
      </c>
      <c r="R3157" s="3">
        <v>13000000</v>
      </c>
    </row>
    <row r="3158" spans="1:18" x14ac:dyDescent="0.25">
      <c r="A3158" s="1" t="s">
        <v>2141</v>
      </c>
      <c r="B3158" s="2">
        <v>36269</v>
      </c>
      <c r="C3158" s="1" t="s">
        <v>32</v>
      </c>
      <c r="D3158" s="1" t="s">
        <v>20</v>
      </c>
      <c r="E3158" s="1" t="s">
        <v>3</v>
      </c>
      <c r="F3158" s="1" t="s">
        <v>4</v>
      </c>
      <c r="G3158" s="1" t="s">
        <v>92</v>
      </c>
      <c r="H3158" s="1" t="s">
        <v>1986</v>
      </c>
      <c r="I3158" s="1" t="s">
        <v>1464</v>
      </c>
      <c r="J3158" s="1">
        <v>512</v>
      </c>
      <c r="K3158" s="1">
        <v>1523</v>
      </c>
      <c r="L3158" s="1">
        <v>41</v>
      </c>
      <c r="M3158" s="1">
        <v>153</v>
      </c>
      <c r="N3158" s="1">
        <v>5.4</v>
      </c>
      <c r="O3158" s="1">
        <v>73</v>
      </c>
      <c r="P3158" s="1">
        <v>124</v>
      </c>
      <c r="Q3158" s="9">
        <v>8427204</v>
      </c>
      <c r="R3158" s="3">
        <v>24000000</v>
      </c>
    </row>
    <row r="3159" spans="1:18" x14ac:dyDescent="0.25">
      <c r="A3159" s="1" t="s">
        <v>1669</v>
      </c>
      <c r="B3159" s="2">
        <v>35715</v>
      </c>
      <c r="C3159" s="1" t="s">
        <v>32</v>
      </c>
      <c r="D3159" s="1" t="s">
        <v>91</v>
      </c>
      <c r="E3159" s="1" t="s">
        <v>3</v>
      </c>
      <c r="F3159" s="1" t="s">
        <v>83</v>
      </c>
      <c r="G3159" s="1" t="s">
        <v>92</v>
      </c>
      <c r="H3159" s="1" t="s">
        <v>1670</v>
      </c>
      <c r="I3159" s="1" t="s">
        <v>1152</v>
      </c>
      <c r="J3159" s="1">
        <v>510</v>
      </c>
      <c r="K3159" s="1">
        <v>1976</v>
      </c>
      <c r="L3159" s="1">
        <v>0</v>
      </c>
      <c r="M3159" s="1">
        <v>956</v>
      </c>
      <c r="N3159" s="1">
        <v>5.7</v>
      </c>
      <c r="O3159" s="1">
        <v>95</v>
      </c>
      <c r="P3159" s="1">
        <v>110</v>
      </c>
      <c r="Q3159" s="9">
        <v>33927476</v>
      </c>
      <c r="R3159" s="3">
        <v>40000000</v>
      </c>
    </row>
    <row r="3160" spans="1:18" x14ac:dyDescent="0.25">
      <c r="A3160" s="1" t="s">
        <v>6706</v>
      </c>
      <c r="B3160" s="2">
        <v>41980</v>
      </c>
      <c r="C3160" s="1" t="s">
        <v>32</v>
      </c>
      <c r="D3160" s="1" t="s">
        <v>315</v>
      </c>
      <c r="E3160" s="1" t="s">
        <v>3</v>
      </c>
      <c r="F3160" s="1" t="s">
        <v>4</v>
      </c>
      <c r="G3160" s="1" t="s">
        <v>92</v>
      </c>
      <c r="H3160" s="1" t="s">
        <v>6707</v>
      </c>
      <c r="I3160" s="1" t="s">
        <v>6708</v>
      </c>
      <c r="J3160" s="1">
        <v>510</v>
      </c>
      <c r="K3160" s="1">
        <v>2161</v>
      </c>
      <c r="L3160" s="1">
        <v>52</v>
      </c>
      <c r="M3160" s="1">
        <v>10000</v>
      </c>
      <c r="N3160" s="1">
        <v>5</v>
      </c>
      <c r="O3160" s="1">
        <v>220</v>
      </c>
      <c r="P3160" s="1">
        <v>101</v>
      </c>
      <c r="Q3160" s="9">
        <v>32453345</v>
      </c>
      <c r="R3160" s="3">
        <v>5000000</v>
      </c>
    </row>
    <row r="3161" spans="1:18" x14ac:dyDescent="0.25">
      <c r="A3161" s="1" t="s">
        <v>3624</v>
      </c>
      <c r="B3161" s="2">
        <v>38286</v>
      </c>
      <c r="C3161" s="1" t="s">
        <v>32</v>
      </c>
      <c r="D3161" s="1" t="s">
        <v>77</v>
      </c>
      <c r="E3161" s="1" t="s">
        <v>160</v>
      </c>
      <c r="F3161" s="1" t="s">
        <v>161</v>
      </c>
      <c r="G3161" s="1" t="s">
        <v>92</v>
      </c>
      <c r="H3161" s="1" t="s">
        <v>3625</v>
      </c>
      <c r="I3161" s="1" t="s">
        <v>3626</v>
      </c>
      <c r="J3161" s="1">
        <v>510</v>
      </c>
      <c r="K3161" s="1">
        <v>962</v>
      </c>
      <c r="L3161" s="1">
        <v>180</v>
      </c>
      <c r="M3161" s="1">
        <v>0</v>
      </c>
      <c r="N3161" s="1">
        <v>7.2</v>
      </c>
      <c r="O3161" s="1">
        <v>141</v>
      </c>
      <c r="P3161" s="1">
        <v>84</v>
      </c>
      <c r="Q3161" s="9">
        <v>1197786</v>
      </c>
      <c r="R3161" s="3">
        <v>12000000</v>
      </c>
    </row>
    <row r="3162" spans="1:18" x14ac:dyDescent="0.25">
      <c r="A3162" s="1" t="s">
        <v>1586</v>
      </c>
      <c r="B3162" s="2">
        <v>35693</v>
      </c>
      <c r="C3162" s="1" t="s">
        <v>32</v>
      </c>
      <c r="D3162" s="1" t="s">
        <v>20</v>
      </c>
      <c r="E3162" s="1" t="s">
        <v>3</v>
      </c>
      <c r="F3162" s="1" t="s">
        <v>4</v>
      </c>
      <c r="G3162" s="1" t="s">
        <v>132</v>
      </c>
      <c r="H3162" s="1" t="s">
        <v>1587</v>
      </c>
      <c r="I3162" s="1" t="s">
        <v>1056</v>
      </c>
      <c r="J3162" s="1">
        <v>509</v>
      </c>
      <c r="K3162" s="1">
        <v>2070</v>
      </c>
      <c r="L3162" s="1">
        <v>293</v>
      </c>
      <c r="M3162" s="1">
        <v>0</v>
      </c>
      <c r="N3162" s="1">
        <v>6.8</v>
      </c>
      <c r="O3162" s="1">
        <v>73</v>
      </c>
      <c r="P3162" s="1">
        <v>86</v>
      </c>
      <c r="Q3162" s="9">
        <v>181395380</v>
      </c>
      <c r="R3162" s="3">
        <v>45000000</v>
      </c>
    </row>
    <row r="3163" spans="1:18" x14ac:dyDescent="0.25">
      <c r="A3163" s="1" t="s">
        <v>1838</v>
      </c>
      <c r="B3163" s="2">
        <v>36125</v>
      </c>
      <c r="C3163" s="1" t="s">
        <v>32</v>
      </c>
      <c r="D3163" s="1" t="s">
        <v>20</v>
      </c>
      <c r="E3163" s="1" t="s">
        <v>3</v>
      </c>
      <c r="F3163" s="1" t="s">
        <v>161</v>
      </c>
      <c r="G3163" s="1" t="s">
        <v>92</v>
      </c>
      <c r="H3163" s="1" t="s">
        <v>1587</v>
      </c>
      <c r="I3163" s="1" t="s">
        <v>1156</v>
      </c>
      <c r="J3163" s="1">
        <v>509</v>
      </c>
      <c r="K3163" s="1">
        <v>1409</v>
      </c>
      <c r="L3163" s="1">
        <v>0</v>
      </c>
      <c r="M3163" s="1">
        <v>688</v>
      </c>
      <c r="N3163" s="1">
        <v>6.7</v>
      </c>
      <c r="O3163" s="1">
        <v>117</v>
      </c>
      <c r="P3163" s="1">
        <v>143</v>
      </c>
      <c r="Q3163" s="9">
        <v>38966057</v>
      </c>
      <c r="R3163" s="3">
        <v>65000000</v>
      </c>
    </row>
    <row r="3164" spans="1:18" x14ac:dyDescent="0.25">
      <c r="A3164" s="1" t="s">
        <v>1410</v>
      </c>
      <c r="B3164" s="2">
        <v>35284</v>
      </c>
      <c r="C3164" s="1" t="s">
        <v>32</v>
      </c>
      <c r="D3164" s="1" t="s">
        <v>61</v>
      </c>
      <c r="E3164" s="1" t="s">
        <v>3</v>
      </c>
      <c r="F3164" s="1" t="s">
        <v>334</v>
      </c>
      <c r="G3164" s="1" t="s">
        <v>132</v>
      </c>
      <c r="H3164" s="1" t="s">
        <v>1411</v>
      </c>
      <c r="I3164" s="1" t="s">
        <v>1412</v>
      </c>
      <c r="J3164" s="1">
        <v>509</v>
      </c>
      <c r="K3164" s="1">
        <v>888</v>
      </c>
      <c r="L3164" s="1">
        <v>96</v>
      </c>
      <c r="M3164" s="1">
        <v>0</v>
      </c>
      <c r="N3164" s="1">
        <v>7.7</v>
      </c>
      <c r="O3164" s="1">
        <v>71</v>
      </c>
      <c r="P3164" s="1">
        <v>105</v>
      </c>
      <c r="Q3164" s="9">
        <v>35811509</v>
      </c>
      <c r="R3164" s="3">
        <v>5500000</v>
      </c>
    </row>
    <row r="3165" spans="1:18" x14ac:dyDescent="0.25">
      <c r="A3165" s="1" t="s">
        <v>1789</v>
      </c>
      <c r="B3165" s="2">
        <v>35992</v>
      </c>
      <c r="C3165" s="1" t="s">
        <v>32</v>
      </c>
      <c r="D3165" s="1" t="s">
        <v>20</v>
      </c>
      <c r="E3165" s="1" t="s">
        <v>3</v>
      </c>
      <c r="F3165" s="1" t="s">
        <v>4</v>
      </c>
      <c r="G3165" s="1" t="s">
        <v>92</v>
      </c>
      <c r="H3165" s="1" t="s">
        <v>1790</v>
      </c>
      <c r="I3165" s="1" t="s">
        <v>1791</v>
      </c>
      <c r="J3165" s="1">
        <v>508</v>
      </c>
      <c r="K3165" s="1">
        <v>1660</v>
      </c>
      <c r="L3165" s="1">
        <v>8</v>
      </c>
      <c r="M3165" s="1">
        <v>0</v>
      </c>
      <c r="N3165" s="1">
        <v>5.5</v>
      </c>
      <c r="O3165" s="1">
        <v>29</v>
      </c>
      <c r="P3165" s="1">
        <v>124</v>
      </c>
      <c r="Q3165" s="9">
        <v>37672350</v>
      </c>
      <c r="R3165" s="3">
        <v>20000000</v>
      </c>
    </row>
    <row r="3166" spans="1:18" x14ac:dyDescent="0.25">
      <c r="A3166" s="1" t="s">
        <v>6020</v>
      </c>
      <c r="B3166" s="2">
        <v>40856</v>
      </c>
      <c r="C3166" s="1" t="s">
        <v>32</v>
      </c>
      <c r="D3166" s="1" t="s">
        <v>9</v>
      </c>
      <c r="E3166" s="1" t="s">
        <v>3</v>
      </c>
      <c r="F3166" s="1" t="s">
        <v>83</v>
      </c>
      <c r="G3166" s="1" t="s">
        <v>5</v>
      </c>
      <c r="H3166" s="1" t="s">
        <v>6021</v>
      </c>
      <c r="I3166" s="1" t="s">
        <v>6022</v>
      </c>
      <c r="J3166" s="1">
        <v>507</v>
      </c>
      <c r="K3166" s="1">
        <v>654</v>
      </c>
      <c r="L3166" s="1">
        <v>131</v>
      </c>
      <c r="M3166" s="1">
        <v>0</v>
      </c>
      <c r="N3166" s="1">
        <v>7.7</v>
      </c>
      <c r="O3166" s="1">
        <v>143</v>
      </c>
      <c r="P3166" s="1">
        <v>97</v>
      </c>
      <c r="Q3166" s="9">
        <v>469947</v>
      </c>
      <c r="R3166" s="3">
        <v>120000</v>
      </c>
    </row>
    <row r="3167" spans="1:18" x14ac:dyDescent="0.25">
      <c r="A3167" s="1" t="s">
        <v>6620</v>
      </c>
      <c r="B3167" s="2">
        <v>41914</v>
      </c>
      <c r="C3167" s="1" t="s">
        <v>32</v>
      </c>
      <c r="D3167" s="1" t="s">
        <v>61</v>
      </c>
      <c r="E3167" s="1" t="s">
        <v>3</v>
      </c>
      <c r="F3167" s="1" t="s">
        <v>83</v>
      </c>
      <c r="G3167" s="1" t="s">
        <v>132</v>
      </c>
      <c r="H3167" s="1" t="s">
        <v>6021</v>
      </c>
      <c r="I3167" s="1" t="s">
        <v>6621</v>
      </c>
      <c r="J3167" s="1">
        <v>507</v>
      </c>
      <c r="K3167" s="1">
        <v>1281</v>
      </c>
      <c r="L3167" s="1">
        <v>10</v>
      </c>
      <c r="M3167" s="1">
        <v>0</v>
      </c>
      <c r="N3167" s="1">
        <v>6</v>
      </c>
      <c r="O3167" s="1">
        <v>31</v>
      </c>
      <c r="P3167" s="1">
        <v>104</v>
      </c>
      <c r="Q3167" s="9">
        <v>143653</v>
      </c>
      <c r="R3167" s="3">
        <v>4000000</v>
      </c>
    </row>
    <row r="3168" spans="1:18" x14ac:dyDescent="0.25">
      <c r="A3168" s="1" t="s">
        <v>3865</v>
      </c>
      <c r="B3168" s="2">
        <v>38234</v>
      </c>
      <c r="C3168" s="1" t="s">
        <v>32</v>
      </c>
      <c r="D3168" s="1" t="s">
        <v>40</v>
      </c>
      <c r="E3168" s="1" t="s">
        <v>3</v>
      </c>
      <c r="F3168" s="1" t="s">
        <v>4</v>
      </c>
      <c r="G3168" s="1" t="s">
        <v>132</v>
      </c>
      <c r="H3168" s="1" t="s">
        <v>3866</v>
      </c>
      <c r="I3168" s="1" t="s">
        <v>2395</v>
      </c>
      <c r="J3168" s="1">
        <v>506</v>
      </c>
      <c r="K3168" s="1">
        <v>1266</v>
      </c>
      <c r="L3168" s="1">
        <v>65</v>
      </c>
      <c r="M3168" s="1">
        <v>0</v>
      </c>
      <c r="N3168" s="1">
        <v>5.9</v>
      </c>
      <c r="O3168" s="1">
        <v>94</v>
      </c>
      <c r="P3168" s="1">
        <v>95</v>
      </c>
      <c r="Q3168" s="9">
        <v>58156435</v>
      </c>
      <c r="R3168" s="3">
        <v>19000000</v>
      </c>
    </row>
    <row r="3169" spans="1:18" x14ac:dyDescent="0.25">
      <c r="A3169" s="1" t="s">
        <v>562</v>
      </c>
      <c r="B3169" s="2">
        <v>32008</v>
      </c>
      <c r="C3169" s="1" t="s">
        <v>32</v>
      </c>
      <c r="D3169" s="1" t="s">
        <v>77</v>
      </c>
      <c r="E3169" s="1" t="s">
        <v>3</v>
      </c>
      <c r="F3169" s="1" t="s">
        <v>4</v>
      </c>
      <c r="G3169" s="1" t="s">
        <v>168</v>
      </c>
      <c r="H3169" s="1" t="s">
        <v>563</v>
      </c>
      <c r="I3169" s="1" t="s">
        <v>564</v>
      </c>
      <c r="J3169" s="1">
        <v>506</v>
      </c>
      <c r="K3169" s="1">
        <v>1584</v>
      </c>
      <c r="L3169" s="1">
        <v>55</v>
      </c>
      <c r="M3169" s="1">
        <v>0</v>
      </c>
      <c r="N3169" s="1">
        <v>6.6</v>
      </c>
      <c r="O3169" s="1">
        <v>131</v>
      </c>
      <c r="P3169" s="1">
        <v>88</v>
      </c>
      <c r="Q3169" s="9">
        <v>44793200</v>
      </c>
      <c r="R3169" s="3">
        <v>4500000</v>
      </c>
    </row>
    <row r="3170" spans="1:18" x14ac:dyDescent="0.25">
      <c r="A3170" s="1" t="s">
        <v>36</v>
      </c>
      <c r="B3170" s="2">
        <v>14561</v>
      </c>
      <c r="C3170" s="1" t="s">
        <v>32</v>
      </c>
      <c r="D3170" s="1" t="s">
        <v>9</v>
      </c>
      <c r="E3170" s="1" t="s">
        <v>3</v>
      </c>
      <c r="F3170" s="1" t="s">
        <v>4</v>
      </c>
      <c r="G3170" s="1" t="s">
        <v>28</v>
      </c>
      <c r="H3170" s="1" t="s">
        <v>37</v>
      </c>
      <c r="I3170" s="1" t="s">
        <v>38</v>
      </c>
      <c r="J3170" s="1">
        <v>503</v>
      </c>
      <c r="K3170" s="1">
        <v>1862</v>
      </c>
      <c r="L3170" s="1">
        <v>149</v>
      </c>
      <c r="M3170" s="1">
        <v>16000</v>
      </c>
      <c r="N3170" s="1">
        <v>8.1999999999999993</v>
      </c>
      <c r="O3170" s="1">
        <v>157</v>
      </c>
      <c r="P3170" s="1">
        <v>226</v>
      </c>
      <c r="Q3170" s="9">
        <v>198655278</v>
      </c>
      <c r="R3170" s="3">
        <v>3977000</v>
      </c>
    </row>
    <row r="3171" spans="1:18" x14ac:dyDescent="0.25">
      <c r="A3171" s="1" t="s">
        <v>3641</v>
      </c>
      <c r="B3171" s="2">
        <v>38249</v>
      </c>
      <c r="C3171" s="1" t="s">
        <v>32</v>
      </c>
      <c r="D3171" s="1" t="s">
        <v>177</v>
      </c>
      <c r="E3171" s="1" t="s">
        <v>3</v>
      </c>
      <c r="F3171" s="1" t="s">
        <v>4</v>
      </c>
      <c r="G3171" s="1" t="s">
        <v>92</v>
      </c>
      <c r="H3171" s="1" t="s">
        <v>3642</v>
      </c>
      <c r="I3171" s="1" t="s">
        <v>740</v>
      </c>
      <c r="J3171" s="1">
        <v>503</v>
      </c>
      <c r="K3171" s="1">
        <v>1448</v>
      </c>
      <c r="L3171" s="1">
        <v>909</v>
      </c>
      <c r="M3171" s="1">
        <v>0</v>
      </c>
      <c r="N3171" s="1">
        <v>7.5</v>
      </c>
      <c r="O3171" s="1">
        <v>288</v>
      </c>
      <c r="P3171" s="1">
        <v>122</v>
      </c>
      <c r="Q3171" s="9">
        <v>119078393</v>
      </c>
      <c r="R3171" s="3">
        <v>6000000</v>
      </c>
    </row>
    <row r="3172" spans="1:18" x14ac:dyDescent="0.25">
      <c r="A3172" s="1" t="s">
        <v>167</v>
      </c>
      <c r="B3172" s="2">
        <v>25674</v>
      </c>
      <c r="C3172" s="1" t="s">
        <v>32</v>
      </c>
      <c r="D3172" s="1" t="s">
        <v>20</v>
      </c>
      <c r="E3172" s="1" t="s">
        <v>3</v>
      </c>
      <c r="F3172" s="1" t="s">
        <v>4</v>
      </c>
      <c r="G3172" s="1" t="s">
        <v>168</v>
      </c>
      <c r="H3172" s="1" t="s">
        <v>169</v>
      </c>
      <c r="I3172" s="1" t="s">
        <v>170</v>
      </c>
      <c r="J3172" s="1">
        <v>503</v>
      </c>
      <c r="K3172" s="1">
        <v>731</v>
      </c>
      <c r="L3172" s="1">
        <v>199</v>
      </c>
      <c r="M3172" s="1">
        <v>0</v>
      </c>
      <c r="N3172" s="1">
        <v>6.2</v>
      </c>
      <c r="O3172" s="1">
        <v>101</v>
      </c>
      <c r="P3172" s="1">
        <v>109</v>
      </c>
      <c r="Q3172" s="9">
        <v>9000000</v>
      </c>
      <c r="R3172" s="3">
        <v>900000</v>
      </c>
    </row>
    <row r="3173" spans="1:18" x14ac:dyDescent="0.25">
      <c r="A3173" s="1" t="s">
        <v>1637</v>
      </c>
      <c r="B3173" s="2">
        <v>35575</v>
      </c>
      <c r="C3173" s="1" t="s">
        <v>32</v>
      </c>
      <c r="D3173" s="1" t="s">
        <v>77</v>
      </c>
      <c r="E3173" s="1" t="s">
        <v>3</v>
      </c>
      <c r="F3173" s="1" t="s">
        <v>4</v>
      </c>
      <c r="G3173" s="1" t="s">
        <v>132</v>
      </c>
      <c r="H3173" s="1" t="s">
        <v>169</v>
      </c>
      <c r="I3173" s="1" t="s">
        <v>1638</v>
      </c>
      <c r="J3173" s="1">
        <v>503</v>
      </c>
      <c r="K3173" s="1">
        <v>3100</v>
      </c>
      <c r="L3173" s="1">
        <v>34</v>
      </c>
      <c r="M3173" s="1">
        <v>0</v>
      </c>
      <c r="N3173" s="1">
        <v>2.8</v>
      </c>
      <c r="O3173" s="1">
        <v>36</v>
      </c>
      <c r="P3173" s="1">
        <v>97</v>
      </c>
      <c r="Q3173" s="9">
        <v>1686429</v>
      </c>
      <c r="R3173" s="3">
        <v>16000000</v>
      </c>
    </row>
    <row r="3174" spans="1:18" x14ac:dyDescent="0.25">
      <c r="A3174" s="1" t="s">
        <v>3368</v>
      </c>
      <c r="B3174" s="2">
        <v>37831</v>
      </c>
      <c r="C3174" s="1" t="s">
        <v>32</v>
      </c>
      <c r="D3174" s="1" t="s">
        <v>20</v>
      </c>
      <c r="E3174" s="1" t="s">
        <v>3</v>
      </c>
      <c r="F3174" s="1" t="s">
        <v>4</v>
      </c>
      <c r="G3174" s="1" t="s">
        <v>132</v>
      </c>
      <c r="H3174" s="1" t="s">
        <v>3369</v>
      </c>
      <c r="I3174" s="1" t="s">
        <v>2969</v>
      </c>
      <c r="J3174" s="1">
        <v>500</v>
      </c>
      <c r="K3174" s="1">
        <v>2020</v>
      </c>
      <c r="L3174" s="1">
        <v>189</v>
      </c>
      <c r="M3174" s="1">
        <v>0</v>
      </c>
      <c r="N3174" s="1">
        <v>5.4</v>
      </c>
      <c r="O3174" s="1">
        <v>97</v>
      </c>
      <c r="P3174" s="1">
        <v>95</v>
      </c>
      <c r="Q3174" s="9">
        <v>56127162</v>
      </c>
      <c r="R3174" s="3">
        <v>18000000</v>
      </c>
    </row>
    <row r="3175" spans="1:18" x14ac:dyDescent="0.25">
      <c r="A3175" s="1" t="s">
        <v>4457</v>
      </c>
      <c r="B3175" s="2">
        <v>38961</v>
      </c>
      <c r="C3175" s="1" t="s">
        <v>32</v>
      </c>
      <c r="D3175" s="1" t="s">
        <v>20</v>
      </c>
      <c r="E3175" s="1" t="s">
        <v>3</v>
      </c>
      <c r="F3175" s="1" t="s">
        <v>338</v>
      </c>
      <c r="G3175" s="1" t="s">
        <v>92</v>
      </c>
      <c r="H3175" s="1" t="s">
        <v>4458</v>
      </c>
      <c r="I3175" s="1" t="s">
        <v>4459</v>
      </c>
      <c r="J3175" s="1">
        <v>499</v>
      </c>
      <c r="K3175" s="1">
        <v>1120</v>
      </c>
      <c r="L3175" s="1">
        <v>571</v>
      </c>
      <c r="M3175" s="1">
        <v>0</v>
      </c>
      <c r="N3175" s="1">
        <v>6.5</v>
      </c>
      <c r="O3175" s="1">
        <v>251</v>
      </c>
      <c r="P3175" s="1">
        <v>95</v>
      </c>
      <c r="Q3175" s="9">
        <v>7774730</v>
      </c>
      <c r="R3175" s="3">
        <v>15500000</v>
      </c>
    </row>
    <row r="3176" spans="1:18" x14ac:dyDescent="0.25">
      <c r="A3176" s="1" t="s">
        <v>4778</v>
      </c>
      <c r="B3176" s="2">
        <v>39195</v>
      </c>
      <c r="C3176" s="1" t="s">
        <v>32</v>
      </c>
      <c r="D3176" s="1" t="s">
        <v>40</v>
      </c>
      <c r="E3176" s="1" t="s">
        <v>3</v>
      </c>
      <c r="F3176" s="1" t="s">
        <v>4</v>
      </c>
      <c r="G3176" s="1" t="s">
        <v>92</v>
      </c>
      <c r="H3176" s="1" t="s">
        <v>4779</v>
      </c>
      <c r="I3176" s="1" t="s">
        <v>4138</v>
      </c>
      <c r="J3176" s="1">
        <v>499</v>
      </c>
      <c r="K3176" s="1">
        <v>504</v>
      </c>
      <c r="L3176" s="1">
        <v>47</v>
      </c>
      <c r="M3176" s="1">
        <v>0</v>
      </c>
      <c r="N3176" s="1">
        <v>6.9</v>
      </c>
      <c r="O3176" s="1">
        <v>94</v>
      </c>
      <c r="P3176" s="1">
        <v>101</v>
      </c>
      <c r="Q3176" s="9">
        <v>876671</v>
      </c>
      <c r="R3176" s="3">
        <v>25000000</v>
      </c>
    </row>
    <row r="3177" spans="1:18" x14ac:dyDescent="0.25">
      <c r="A3177" s="1" t="s">
        <v>1846</v>
      </c>
      <c r="B3177" s="2">
        <v>36015</v>
      </c>
      <c r="C3177" s="1" t="s">
        <v>32</v>
      </c>
      <c r="D3177" s="1" t="s">
        <v>20</v>
      </c>
      <c r="E3177" s="1" t="s">
        <v>3</v>
      </c>
      <c r="F3177" s="1" t="s">
        <v>4</v>
      </c>
      <c r="G3177" s="1" t="s">
        <v>92</v>
      </c>
      <c r="H3177" s="1" t="s">
        <v>1847</v>
      </c>
      <c r="I3177" s="1" t="s">
        <v>1848</v>
      </c>
      <c r="J3177" s="1">
        <v>499</v>
      </c>
      <c r="K3177" s="1">
        <v>1141</v>
      </c>
      <c r="L3177" s="1">
        <v>29</v>
      </c>
      <c r="M3177" s="1">
        <v>157</v>
      </c>
      <c r="N3177" s="1">
        <v>6.1</v>
      </c>
      <c r="O3177" s="1">
        <v>33</v>
      </c>
      <c r="P3177" s="1">
        <v>88</v>
      </c>
      <c r="Q3177" s="9">
        <v>21210</v>
      </c>
      <c r="R3177" s="3">
        <v>1000000</v>
      </c>
    </row>
    <row r="3178" spans="1:18" x14ac:dyDescent="0.25">
      <c r="A3178" s="1" t="s">
        <v>2398</v>
      </c>
      <c r="B3178" s="2">
        <v>36667</v>
      </c>
      <c r="C3178" s="1" t="s">
        <v>32</v>
      </c>
      <c r="D3178" s="1" t="s">
        <v>9</v>
      </c>
      <c r="E3178" s="1" t="s">
        <v>3</v>
      </c>
      <c r="F3178" s="1" t="s">
        <v>4</v>
      </c>
      <c r="G3178" s="1" t="s">
        <v>92</v>
      </c>
      <c r="H3178" s="1" t="s">
        <v>2399</v>
      </c>
      <c r="I3178" s="1" t="s">
        <v>2400</v>
      </c>
      <c r="J3178" s="1">
        <v>497</v>
      </c>
      <c r="K3178" s="1">
        <v>1805</v>
      </c>
      <c r="L3178" s="1">
        <v>710</v>
      </c>
      <c r="M3178" s="1">
        <v>209</v>
      </c>
      <c r="N3178" s="1">
        <v>4.8</v>
      </c>
      <c r="O3178" s="1">
        <v>100</v>
      </c>
      <c r="P3178" s="1">
        <v>97</v>
      </c>
      <c r="Q3178" s="9">
        <v>16779636</v>
      </c>
      <c r="R3178" s="3">
        <v>28000000</v>
      </c>
    </row>
    <row r="3179" spans="1:18" x14ac:dyDescent="0.25">
      <c r="A3179" s="1" t="s">
        <v>4832</v>
      </c>
      <c r="B3179" s="2">
        <v>39118</v>
      </c>
      <c r="C3179" s="1" t="s">
        <v>32</v>
      </c>
      <c r="D3179" s="1" t="s">
        <v>20</v>
      </c>
      <c r="E3179" s="1" t="s">
        <v>3</v>
      </c>
      <c r="F3179" s="1" t="s">
        <v>4</v>
      </c>
      <c r="G3179" s="1" t="s">
        <v>92</v>
      </c>
      <c r="H3179" s="1" t="s">
        <v>2399</v>
      </c>
      <c r="I3179" s="1" t="s">
        <v>1841</v>
      </c>
      <c r="J3179" s="1">
        <v>497</v>
      </c>
      <c r="K3179" s="1">
        <v>776</v>
      </c>
      <c r="L3179" s="1">
        <v>131</v>
      </c>
      <c r="M3179" s="1">
        <v>830</v>
      </c>
      <c r="N3179" s="1">
        <v>6.5</v>
      </c>
      <c r="O3179" s="1">
        <v>121</v>
      </c>
      <c r="P3179" s="1">
        <v>93</v>
      </c>
      <c r="Q3179" s="9">
        <v>2426851</v>
      </c>
      <c r="R3179" s="3">
        <v>4000000</v>
      </c>
    </row>
    <row r="3180" spans="1:18" x14ac:dyDescent="0.25">
      <c r="A3180" s="1" t="s">
        <v>5543</v>
      </c>
      <c r="B3180" s="2">
        <v>40295</v>
      </c>
      <c r="C3180" s="1" t="s">
        <v>32</v>
      </c>
      <c r="D3180" s="1" t="s">
        <v>20</v>
      </c>
      <c r="E3180" s="1" t="s">
        <v>3</v>
      </c>
      <c r="F3180" s="1" t="s">
        <v>4</v>
      </c>
      <c r="G3180" s="1" t="s">
        <v>92</v>
      </c>
      <c r="H3180" s="1" t="s">
        <v>4896</v>
      </c>
      <c r="I3180" s="1" t="s">
        <v>5544</v>
      </c>
      <c r="J3180" s="1">
        <v>496</v>
      </c>
      <c r="K3180" s="1">
        <v>1272</v>
      </c>
      <c r="L3180" s="1">
        <v>38</v>
      </c>
      <c r="M3180" s="1">
        <v>12000</v>
      </c>
      <c r="N3180" s="1">
        <v>6.4</v>
      </c>
      <c r="O3180" s="1">
        <v>265</v>
      </c>
      <c r="P3180" s="1">
        <v>101</v>
      </c>
      <c r="Q3180" s="9">
        <v>50213619</v>
      </c>
      <c r="R3180" s="3">
        <v>36000000</v>
      </c>
    </row>
    <row r="3181" spans="1:18" x14ac:dyDescent="0.25">
      <c r="A3181" s="1" t="s">
        <v>4895</v>
      </c>
      <c r="B3181" s="2">
        <v>39466</v>
      </c>
      <c r="C3181" s="1" t="s">
        <v>32</v>
      </c>
      <c r="D3181" s="1" t="s">
        <v>2</v>
      </c>
      <c r="E3181" s="1" t="s">
        <v>3</v>
      </c>
      <c r="F3181" s="1" t="s">
        <v>4</v>
      </c>
      <c r="G3181" s="1" t="s">
        <v>92</v>
      </c>
      <c r="H3181" s="1" t="s">
        <v>4896</v>
      </c>
      <c r="I3181" s="1" t="s">
        <v>4897</v>
      </c>
      <c r="J3181" s="1">
        <v>496</v>
      </c>
      <c r="K3181" s="1">
        <v>994</v>
      </c>
      <c r="L3181" s="1">
        <v>33</v>
      </c>
      <c r="M3181" s="1">
        <v>0</v>
      </c>
      <c r="N3181" s="1">
        <v>7.2</v>
      </c>
      <c r="O3181" s="1">
        <v>181</v>
      </c>
      <c r="P3181" s="1">
        <v>97</v>
      </c>
      <c r="Q3181" s="9">
        <v>2508841</v>
      </c>
      <c r="R3181" s="3">
        <v>1000000</v>
      </c>
    </row>
    <row r="3182" spans="1:18" x14ac:dyDescent="0.25">
      <c r="A3182" s="1" t="s">
        <v>1654</v>
      </c>
      <c r="B3182" s="2">
        <v>35665</v>
      </c>
      <c r="C3182" s="1" t="s">
        <v>32</v>
      </c>
      <c r="D3182" s="1" t="s">
        <v>9</v>
      </c>
      <c r="E3182" s="1" t="s">
        <v>3</v>
      </c>
      <c r="F3182" s="1" t="s">
        <v>4</v>
      </c>
      <c r="G3182" s="1" t="s">
        <v>92</v>
      </c>
      <c r="H3182" s="1" t="s">
        <v>1655</v>
      </c>
      <c r="I3182" s="1" t="s">
        <v>890</v>
      </c>
      <c r="J3182" s="1">
        <v>495</v>
      </c>
      <c r="K3182" s="1">
        <v>1397</v>
      </c>
      <c r="L3182" s="1">
        <v>21000</v>
      </c>
      <c r="M3182" s="1">
        <v>25000</v>
      </c>
      <c r="N3182" s="1">
        <v>7.8</v>
      </c>
      <c r="O3182" s="1">
        <v>157</v>
      </c>
      <c r="P3182" s="1">
        <v>129</v>
      </c>
      <c r="Q3182" s="9">
        <v>48265581</v>
      </c>
      <c r="R3182" s="3">
        <v>50000000</v>
      </c>
    </row>
    <row r="3183" spans="1:18" x14ac:dyDescent="0.25">
      <c r="A3183" s="1" t="s">
        <v>4211</v>
      </c>
      <c r="B3183" s="2">
        <v>38620</v>
      </c>
      <c r="C3183" s="1" t="s">
        <v>32</v>
      </c>
      <c r="D3183" s="1" t="s">
        <v>9</v>
      </c>
      <c r="E3183" s="1" t="s">
        <v>3</v>
      </c>
      <c r="F3183" s="1" t="s">
        <v>83</v>
      </c>
      <c r="G3183" s="1" t="s">
        <v>132</v>
      </c>
      <c r="H3183" s="1" t="s">
        <v>1655</v>
      </c>
      <c r="I3183" s="1" t="s">
        <v>4212</v>
      </c>
      <c r="J3183" s="1">
        <v>494</v>
      </c>
      <c r="K3183" s="1">
        <v>2013</v>
      </c>
      <c r="L3183" s="1">
        <v>13</v>
      </c>
      <c r="M3183" s="1">
        <v>0</v>
      </c>
      <c r="N3183" s="1">
        <v>5.5</v>
      </c>
      <c r="O3183" s="1">
        <v>173</v>
      </c>
      <c r="P3183" s="1">
        <v>101</v>
      </c>
      <c r="Q3183" s="9">
        <v>55865715</v>
      </c>
      <c r="R3183" s="3">
        <v>10000000</v>
      </c>
    </row>
    <row r="3184" spans="1:18" x14ac:dyDescent="0.25">
      <c r="A3184" s="1" t="s">
        <v>7006</v>
      </c>
      <c r="B3184" s="2">
        <v>42072</v>
      </c>
      <c r="C3184" s="1" t="s">
        <v>32</v>
      </c>
      <c r="D3184" s="1" t="s">
        <v>20</v>
      </c>
      <c r="E3184" s="1" t="s">
        <v>3</v>
      </c>
      <c r="F3184" s="1" t="s">
        <v>79</v>
      </c>
      <c r="G3184" s="1" t="s">
        <v>92</v>
      </c>
      <c r="H3184" s="1" t="s">
        <v>7007</v>
      </c>
      <c r="I3184" s="1" t="s">
        <v>4094</v>
      </c>
      <c r="J3184" s="1">
        <v>492</v>
      </c>
      <c r="K3184" s="1">
        <v>1450</v>
      </c>
      <c r="L3184" s="1">
        <v>0</v>
      </c>
      <c r="M3184" s="1">
        <v>25000</v>
      </c>
      <c r="N3184" s="1">
        <v>6.3</v>
      </c>
      <c r="O3184" s="1">
        <v>332</v>
      </c>
      <c r="P3184" s="1">
        <v>129</v>
      </c>
      <c r="Q3184" s="9">
        <v>110008260</v>
      </c>
      <c r="R3184" s="3">
        <v>35000000</v>
      </c>
    </row>
    <row r="3185" spans="1:18" x14ac:dyDescent="0.25">
      <c r="A3185" s="1" t="s">
        <v>6662</v>
      </c>
      <c r="B3185" s="2">
        <v>41827</v>
      </c>
      <c r="C3185" s="1" t="s">
        <v>32</v>
      </c>
      <c r="D3185" s="1" t="s">
        <v>77</v>
      </c>
      <c r="E3185" s="1" t="s">
        <v>3</v>
      </c>
      <c r="F3185" s="1" t="s">
        <v>4</v>
      </c>
      <c r="G3185" s="1" t="s">
        <v>132</v>
      </c>
      <c r="H3185" s="1" t="s">
        <v>5505</v>
      </c>
      <c r="I3185" s="1" t="s">
        <v>5811</v>
      </c>
      <c r="J3185" s="1">
        <v>490</v>
      </c>
      <c r="K3185" s="1">
        <v>1367</v>
      </c>
      <c r="L3185" s="1">
        <v>77</v>
      </c>
      <c r="M3185" s="1">
        <v>15000</v>
      </c>
      <c r="N3185" s="1">
        <v>5.8</v>
      </c>
      <c r="O3185" s="1">
        <v>228</v>
      </c>
      <c r="P3185" s="1">
        <v>89</v>
      </c>
      <c r="Q3185" s="9">
        <v>47553512</v>
      </c>
      <c r="R3185" s="3">
        <v>50000000</v>
      </c>
    </row>
    <row r="3186" spans="1:18" x14ac:dyDescent="0.25">
      <c r="A3186" s="1" t="s">
        <v>4085</v>
      </c>
      <c r="B3186" s="2">
        <v>38368</v>
      </c>
      <c r="C3186" s="1" t="s">
        <v>32</v>
      </c>
      <c r="D3186" s="1" t="s">
        <v>20</v>
      </c>
      <c r="E3186" s="1" t="s">
        <v>3</v>
      </c>
      <c r="F3186" s="1" t="s">
        <v>4</v>
      </c>
      <c r="G3186" s="1" t="s">
        <v>84</v>
      </c>
      <c r="H3186" s="1" t="s">
        <v>4086</v>
      </c>
      <c r="I3186" s="1" t="s">
        <v>2639</v>
      </c>
      <c r="J3186" s="1">
        <v>490</v>
      </c>
      <c r="K3186" s="1">
        <v>1195</v>
      </c>
      <c r="L3186" s="1">
        <v>6</v>
      </c>
      <c r="M3186" s="1">
        <v>881</v>
      </c>
      <c r="N3186" s="1">
        <v>2.2000000000000002</v>
      </c>
      <c r="O3186" s="1">
        <v>78</v>
      </c>
      <c r="P3186" s="1">
        <v>94</v>
      </c>
      <c r="Q3186" s="9">
        <v>17010646</v>
      </c>
      <c r="R3186" s="3">
        <v>84000000</v>
      </c>
    </row>
    <row r="3187" spans="1:18" x14ac:dyDescent="0.25">
      <c r="A3187" s="1" t="s">
        <v>5504</v>
      </c>
      <c r="B3187" s="2">
        <v>40389</v>
      </c>
      <c r="C3187" s="1" t="s">
        <v>32</v>
      </c>
      <c r="D3187" s="1" t="s">
        <v>20</v>
      </c>
      <c r="E3187" s="1" t="s">
        <v>3</v>
      </c>
      <c r="F3187" s="1" t="s">
        <v>4</v>
      </c>
      <c r="G3187" s="1" t="s">
        <v>92</v>
      </c>
      <c r="H3187" s="1" t="s">
        <v>5505</v>
      </c>
      <c r="I3187" s="1" t="s">
        <v>4156</v>
      </c>
      <c r="J3187" s="1">
        <v>490</v>
      </c>
      <c r="K3187" s="1">
        <v>1136</v>
      </c>
      <c r="L3187" s="1">
        <v>157</v>
      </c>
      <c r="M3187" s="1">
        <v>0</v>
      </c>
      <c r="N3187" s="1">
        <v>6.3</v>
      </c>
      <c r="O3187" s="1">
        <v>223</v>
      </c>
      <c r="P3187" s="1">
        <v>91</v>
      </c>
      <c r="Q3187" s="9">
        <v>7455447</v>
      </c>
      <c r="R3187" s="3">
        <v>7000000</v>
      </c>
    </row>
    <row r="3188" spans="1:18" x14ac:dyDescent="0.25">
      <c r="A3188" s="1" t="s">
        <v>3859</v>
      </c>
      <c r="B3188" s="2">
        <v>38143</v>
      </c>
      <c r="C3188" s="1" t="s">
        <v>32</v>
      </c>
      <c r="D3188" s="1" t="s">
        <v>9</v>
      </c>
      <c r="E3188" s="1" t="s">
        <v>3</v>
      </c>
      <c r="F3188" s="1" t="s">
        <v>4</v>
      </c>
      <c r="G3188" s="1" t="s">
        <v>132</v>
      </c>
      <c r="H3188" s="1" t="s">
        <v>3860</v>
      </c>
      <c r="I3188" s="1" t="s">
        <v>3861</v>
      </c>
      <c r="J3188" s="1">
        <v>489</v>
      </c>
      <c r="K3188" s="1">
        <v>679</v>
      </c>
      <c r="L3188" s="1">
        <v>118</v>
      </c>
      <c r="M3188" s="1">
        <v>0</v>
      </c>
      <c r="N3188" s="1">
        <v>7</v>
      </c>
      <c r="O3188" s="1">
        <v>98</v>
      </c>
      <c r="P3188" s="1">
        <v>114</v>
      </c>
      <c r="Q3188" s="9">
        <v>12831121</v>
      </c>
      <c r="R3188" s="3">
        <v>30000000</v>
      </c>
    </row>
    <row r="3189" spans="1:18" x14ac:dyDescent="0.25">
      <c r="A3189" s="1" t="s">
        <v>2060</v>
      </c>
      <c r="B3189" s="2">
        <v>36497</v>
      </c>
      <c r="C3189" s="1" t="s">
        <v>32</v>
      </c>
      <c r="D3189" s="1" t="s">
        <v>20</v>
      </c>
      <c r="E3189" s="1" t="s">
        <v>3</v>
      </c>
      <c r="F3189" s="1" t="s">
        <v>4</v>
      </c>
      <c r="G3189" s="1" t="s">
        <v>92</v>
      </c>
      <c r="H3189" s="1" t="s">
        <v>2061</v>
      </c>
      <c r="I3189" s="1" t="s">
        <v>2062</v>
      </c>
      <c r="J3189" s="1">
        <v>489</v>
      </c>
      <c r="K3189" s="1">
        <v>2196</v>
      </c>
      <c r="L3189" s="1">
        <v>11</v>
      </c>
      <c r="M3189" s="1">
        <v>43</v>
      </c>
      <c r="N3189" s="1">
        <v>4.3</v>
      </c>
      <c r="O3189" s="1">
        <v>16</v>
      </c>
      <c r="P3189" s="1">
        <v>84</v>
      </c>
      <c r="Q3189" s="9">
        <v>6026908</v>
      </c>
      <c r="R3189" s="3">
        <v>2000000</v>
      </c>
    </row>
    <row r="3190" spans="1:18" x14ac:dyDescent="0.25">
      <c r="A3190" s="1" t="s">
        <v>3313</v>
      </c>
      <c r="B3190" s="2">
        <v>37655</v>
      </c>
      <c r="C3190" s="1" t="s">
        <v>32</v>
      </c>
      <c r="D3190" s="1" t="s">
        <v>20</v>
      </c>
      <c r="E3190" s="1" t="s">
        <v>3</v>
      </c>
      <c r="F3190" s="1" t="s">
        <v>4</v>
      </c>
      <c r="G3190" s="1" t="s">
        <v>92</v>
      </c>
      <c r="H3190" s="1" t="s">
        <v>2061</v>
      </c>
      <c r="I3190" s="1" t="s">
        <v>2651</v>
      </c>
      <c r="J3190" s="1">
        <v>489</v>
      </c>
      <c r="K3190" s="1">
        <v>539</v>
      </c>
      <c r="L3190" s="1">
        <v>269</v>
      </c>
      <c r="M3190" s="1">
        <v>26</v>
      </c>
      <c r="N3190" s="1">
        <v>6.6</v>
      </c>
      <c r="O3190" s="1">
        <v>23</v>
      </c>
      <c r="P3190" s="1">
        <v>89</v>
      </c>
      <c r="Q3190" s="9">
        <v>2223990</v>
      </c>
      <c r="R3190" s="3">
        <v>3000000</v>
      </c>
    </row>
    <row r="3191" spans="1:18" x14ac:dyDescent="0.25">
      <c r="A3191" s="1" t="s">
        <v>4145</v>
      </c>
      <c r="B3191" s="2">
        <v>38546</v>
      </c>
      <c r="C3191" s="1" t="s">
        <v>32</v>
      </c>
      <c r="D3191" s="1" t="s">
        <v>77</v>
      </c>
      <c r="E3191" s="1" t="s">
        <v>2327</v>
      </c>
      <c r="F3191" s="1" t="s">
        <v>623</v>
      </c>
      <c r="G3191" s="1" t="s">
        <v>132</v>
      </c>
      <c r="H3191" s="1" t="s">
        <v>4146</v>
      </c>
      <c r="I3191" s="1" t="s">
        <v>4147</v>
      </c>
      <c r="J3191" s="1">
        <v>489</v>
      </c>
      <c r="K3191" s="1">
        <v>949</v>
      </c>
      <c r="L3191" s="1">
        <v>45</v>
      </c>
      <c r="M3191" s="1">
        <v>445</v>
      </c>
      <c r="N3191" s="1">
        <v>5.6</v>
      </c>
      <c r="O3191" s="1">
        <v>90</v>
      </c>
      <c r="P3191" s="1">
        <v>103</v>
      </c>
      <c r="Q3191" s="9">
        <v>668171</v>
      </c>
      <c r="R3191" s="3">
        <v>60000000</v>
      </c>
    </row>
    <row r="3192" spans="1:18" x14ac:dyDescent="0.25">
      <c r="A3192" s="1" t="s">
        <v>2216</v>
      </c>
      <c r="B3192" s="2">
        <v>36453</v>
      </c>
      <c r="C3192" s="1" t="s">
        <v>32</v>
      </c>
      <c r="D3192" s="1" t="s">
        <v>77</v>
      </c>
      <c r="E3192" s="1" t="s">
        <v>3</v>
      </c>
      <c r="F3192" s="1" t="s">
        <v>4</v>
      </c>
      <c r="G3192" s="1" t="s">
        <v>132</v>
      </c>
      <c r="H3192" s="1" t="s">
        <v>2217</v>
      </c>
      <c r="I3192" s="1" t="s">
        <v>2218</v>
      </c>
      <c r="J3192" s="1">
        <v>488</v>
      </c>
      <c r="K3192" s="1">
        <v>2428</v>
      </c>
      <c r="L3192" s="1">
        <v>0</v>
      </c>
      <c r="M3192" s="1">
        <v>129</v>
      </c>
      <c r="N3192" s="1">
        <v>3.5</v>
      </c>
      <c r="O3192" s="1">
        <v>39</v>
      </c>
      <c r="P3192" s="1">
        <v>100</v>
      </c>
      <c r="Q3192" s="9">
        <v>12610552</v>
      </c>
      <c r="R3192" s="3">
        <v>7500000</v>
      </c>
    </row>
    <row r="3193" spans="1:18" x14ac:dyDescent="0.25">
      <c r="A3193" s="1" t="s">
        <v>3775</v>
      </c>
      <c r="B3193" s="2">
        <v>38112</v>
      </c>
      <c r="C3193" s="1" t="s">
        <v>32</v>
      </c>
      <c r="D3193" s="1" t="s">
        <v>77</v>
      </c>
      <c r="E3193" s="1" t="s">
        <v>78</v>
      </c>
      <c r="F3193" s="1" t="s">
        <v>79</v>
      </c>
      <c r="G3193" s="1" t="s">
        <v>132</v>
      </c>
      <c r="H3193" s="1" t="s">
        <v>3776</v>
      </c>
      <c r="I3193" s="1" t="s">
        <v>642</v>
      </c>
      <c r="J3193" s="1">
        <v>488</v>
      </c>
      <c r="K3193" s="1">
        <v>991</v>
      </c>
      <c r="L3193" s="1">
        <v>78</v>
      </c>
      <c r="M3193" s="1">
        <v>973</v>
      </c>
      <c r="N3193" s="1">
        <v>6.9</v>
      </c>
      <c r="O3193" s="1">
        <v>105</v>
      </c>
      <c r="P3193" s="1">
        <v>103</v>
      </c>
      <c r="Q3193" s="9">
        <v>410388</v>
      </c>
      <c r="R3193" s="3">
        <v>2127519898</v>
      </c>
    </row>
    <row r="3194" spans="1:18" x14ac:dyDescent="0.25">
      <c r="A3194" s="1" t="s">
        <v>5243</v>
      </c>
      <c r="B3194" s="2">
        <v>39952</v>
      </c>
      <c r="C3194" s="1" t="s">
        <v>32</v>
      </c>
      <c r="D3194" s="1" t="s">
        <v>9</v>
      </c>
      <c r="E3194" s="1" t="s">
        <v>3</v>
      </c>
      <c r="F3194" s="1" t="s">
        <v>161</v>
      </c>
      <c r="G3194" s="1" t="s">
        <v>5</v>
      </c>
      <c r="H3194" s="1" t="s">
        <v>5244</v>
      </c>
      <c r="I3194" s="1" t="s">
        <v>5245</v>
      </c>
      <c r="J3194" s="1">
        <v>488</v>
      </c>
      <c r="K3194" s="1">
        <v>943</v>
      </c>
      <c r="L3194" s="1">
        <v>929</v>
      </c>
      <c r="M3194" s="1">
        <v>23000</v>
      </c>
      <c r="N3194" s="1">
        <v>7.3</v>
      </c>
      <c r="O3194" s="1">
        <v>216</v>
      </c>
      <c r="P3194" s="1">
        <v>161</v>
      </c>
      <c r="Q3194" s="9">
        <v>336467</v>
      </c>
      <c r="R3194" s="3">
        <v>13000000</v>
      </c>
    </row>
    <row r="3195" spans="1:18" x14ac:dyDescent="0.25">
      <c r="A3195" s="1" t="s">
        <v>5198</v>
      </c>
      <c r="B3195" s="2">
        <v>40162</v>
      </c>
      <c r="C3195" s="1" t="s">
        <v>32</v>
      </c>
      <c r="D3195" s="1" t="s">
        <v>91</v>
      </c>
      <c r="E3195" s="1" t="s">
        <v>3</v>
      </c>
      <c r="F3195" s="1" t="s">
        <v>4</v>
      </c>
      <c r="G3195" s="1" t="s">
        <v>92</v>
      </c>
      <c r="H3195" s="1" t="s">
        <v>5199</v>
      </c>
      <c r="I3195" s="1" t="s">
        <v>5200</v>
      </c>
      <c r="J3195" s="1">
        <v>487</v>
      </c>
      <c r="K3195" s="1">
        <v>1495</v>
      </c>
      <c r="L3195" s="1">
        <v>26</v>
      </c>
      <c r="M3195" s="1">
        <v>0</v>
      </c>
      <c r="N3195" s="1">
        <v>4.0999999999999996</v>
      </c>
      <c r="O3195" s="1">
        <v>63</v>
      </c>
      <c r="P3195" s="1">
        <v>88</v>
      </c>
      <c r="Q3195" s="9">
        <v>143000</v>
      </c>
      <c r="R3195" s="3">
        <v>5000000</v>
      </c>
    </row>
    <row r="3196" spans="1:18" x14ac:dyDescent="0.25">
      <c r="A3196" s="1" t="s">
        <v>1842</v>
      </c>
      <c r="B3196" s="2">
        <v>35893</v>
      </c>
      <c r="C3196" s="1" t="s">
        <v>1</v>
      </c>
      <c r="D3196" s="1" t="s">
        <v>2</v>
      </c>
      <c r="E3196" s="1" t="s">
        <v>10</v>
      </c>
      <c r="F3196" s="1" t="s">
        <v>11</v>
      </c>
      <c r="G3196" s="1" t="s">
        <v>92</v>
      </c>
      <c r="H3196" s="1" t="s">
        <v>1843</v>
      </c>
      <c r="I3196" s="1" t="s">
        <v>1844</v>
      </c>
      <c r="J3196" s="1">
        <v>486</v>
      </c>
      <c r="K3196" s="1">
        <v>623</v>
      </c>
      <c r="L3196" s="1">
        <v>670</v>
      </c>
      <c r="M3196" s="1">
        <v>0</v>
      </c>
      <c r="N3196" s="1">
        <v>7.8</v>
      </c>
      <c r="O3196" s="1">
        <v>181</v>
      </c>
      <c r="P3196" s="1">
        <v>81</v>
      </c>
      <c r="Q3196" s="9">
        <v>7267324</v>
      </c>
      <c r="R3196" s="3">
        <v>3500000</v>
      </c>
    </row>
    <row r="3197" spans="1:18" x14ac:dyDescent="0.25">
      <c r="A3197" s="1" t="s">
        <v>5041</v>
      </c>
      <c r="B3197" s="2">
        <v>39803</v>
      </c>
      <c r="C3197" s="1" t="s">
        <v>32</v>
      </c>
      <c r="D3197" s="1" t="s">
        <v>77</v>
      </c>
      <c r="E3197" s="1" t="s">
        <v>10</v>
      </c>
      <c r="F3197" s="1" t="s">
        <v>11</v>
      </c>
      <c r="G3197" s="1" t="s">
        <v>92</v>
      </c>
      <c r="H3197" s="1" t="s">
        <v>1843</v>
      </c>
      <c r="I3197" s="1" t="s">
        <v>2520</v>
      </c>
      <c r="J3197" s="1">
        <v>486</v>
      </c>
      <c r="K3197" s="1">
        <v>1601</v>
      </c>
      <c r="L3197" s="1">
        <v>34</v>
      </c>
      <c r="M3197" s="1">
        <v>0</v>
      </c>
      <c r="N3197" s="1">
        <v>7.4</v>
      </c>
      <c r="O3197" s="1">
        <v>160</v>
      </c>
      <c r="P3197" s="1">
        <v>184</v>
      </c>
      <c r="Q3197" s="9">
        <v>476270</v>
      </c>
      <c r="R3197" s="3">
        <v>20000000</v>
      </c>
    </row>
    <row r="3198" spans="1:18" x14ac:dyDescent="0.25">
      <c r="A3198" s="1" t="s">
        <v>2471</v>
      </c>
      <c r="B3198" s="2">
        <v>36851</v>
      </c>
      <c r="C3198" s="1" t="s">
        <v>32</v>
      </c>
      <c r="D3198" s="1" t="s">
        <v>77</v>
      </c>
      <c r="E3198" s="1" t="s">
        <v>3</v>
      </c>
      <c r="F3198" s="1" t="s">
        <v>4</v>
      </c>
      <c r="G3198" s="1" t="s">
        <v>132</v>
      </c>
      <c r="H3198" s="1" t="s">
        <v>2472</v>
      </c>
      <c r="I3198" s="1" t="s">
        <v>2473</v>
      </c>
      <c r="J3198" s="1">
        <v>485</v>
      </c>
      <c r="K3198" s="1">
        <v>939</v>
      </c>
      <c r="L3198" s="1">
        <v>9</v>
      </c>
      <c r="M3198" s="1">
        <v>0</v>
      </c>
      <c r="N3198" s="1">
        <v>6.6</v>
      </c>
      <c r="O3198" s="1">
        <v>146</v>
      </c>
      <c r="P3198" s="1">
        <v>110</v>
      </c>
      <c r="Q3198" s="9">
        <v>56932305</v>
      </c>
      <c r="R3198" s="3">
        <v>55000000</v>
      </c>
    </row>
    <row r="3199" spans="1:18" x14ac:dyDescent="0.25">
      <c r="A3199" s="1" t="s">
        <v>1128</v>
      </c>
      <c r="B3199" s="2">
        <v>34473</v>
      </c>
      <c r="C3199" s="1" t="s">
        <v>32</v>
      </c>
      <c r="D3199" s="1" t="s">
        <v>77</v>
      </c>
      <c r="E3199" s="1" t="s">
        <v>1129</v>
      </c>
      <c r="F3199" s="1" t="s">
        <v>1130</v>
      </c>
      <c r="G3199" s="1" t="s">
        <v>92</v>
      </c>
      <c r="H3199" s="1" t="s">
        <v>1131</v>
      </c>
      <c r="I3199" s="1" t="s">
        <v>1132</v>
      </c>
      <c r="J3199" s="1">
        <v>483</v>
      </c>
      <c r="K3199" s="1">
        <v>768</v>
      </c>
      <c r="L3199" s="1">
        <v>32</v>
      </c>
      <c r="M3199" s="1">
        <v>0</v>
      </c>
      <c r="N3199" s="1">
        <v>7.6</v>
      </c>
      <c r="O3199" s="1">
        <v>77</v>
      </c>
      <c r="P3199" s="1">
        <v>102</v>
      </c>
      <c r="Q3199" s="9">
        <v>11546543</v>
      </c>
      <c r="R3199" s="3">
        <v>2000000</v>
      </c>
    </row>
    <row r="3200" spans="1:18" x14ac:dyDescent="0.25">
      <c r="A3200" s="1" t="s">
        <v>2885</v>
      </c>
      <c r="B3200" s="2">
        <v>36903</v>
      </c>
      <c r="C3200" s="1" t="s">
        <v>32</v>
      </c>
      <c r="D3200" s="1" t="s">
        <v>315</v>
      </c>
      <c r="E3200" s="1" t="s">
        <v>3</v>
      </c>
      <c r="F3200" s="1" t="s">
        <v>4</v>
      </c>
      <c r="G3200" s="1" t="s">
        <v>132</v>
      </c>
      <c r="H3200" s="1" t="s">
        <v>2886</v>
      </c>
      <c r="I3200" s="1" t="s">
        <v>2887</v>
      </c>
      <c r="J3200" s="1">
        <v>482</v>
      </c>
      <c r="K3200" s="1">
        <v>956</v>
      </c>
      <c r="L3200" s="1">
        <v>448</v>
      </c>
      <c r="M3200" s="1">
        <v>20000</v>
      </c>
      <c r="N3200" s="1">
        <v>7.6</v>
      </c>
      <c r="O3200" s="1">
        <v>239</v>
      </c>
      <c r="P3200" s="1">
        <v>101</v>
      </c>
      <c r="Q3200" s="9">
        <v>96471845</v>
      </c>
      <c r="R3200" s="3">
        <v>17000000</v>
      </c>
    </row>
    <row r="3201" spans="1:18" x14ac:dyDescent="0.25">
      <c r="A3201" s="1" t="s">
        <v>4736</v>
      </c>
      <c r="B3201" s="2">
        <v>39397</v>
      </c>
      <c r="C3201" s="1" t="s">
        <v>32</v>
      </c>
      <c r="D3201" s="1" t="s">
        <v>9</v>
      </c>
      <c r="E3201" s="21"/>
      <c r="F3201" s="1" t="s">
        <v>4</v>
      </c>
      <c r="G3201" s="1" t="s">
        <v>92</v>
      </c>
      <c r="H3201" s="1" t="s">
        <v>4737</v>
      </c>
      <c r="I3201" s="1" t="s">
        <v>699</v>
      </c>
      <c r="J3201" s="1">
        <v>482</v>
      </c>
      <c r="K3201" s="1">
        <v>1526</v>
      </c>
      <c r="L3201" s="1">
        <v>58</v>
      </c>
      <c r="M3201" s="1">
        <v>411</v>
      </c>
      <c r="N3201" s="1">
        <v>5.8</v>
      </c>
      <c r="O3201" s="1">
        <v>43</v>
      </c>
      <c r="P3201" s="1">
        <v>111</v>
      </c>
      <c r="Q3201" s="9">
        <v>1066555</v>
      </c>
      <c r="R3201" s="3">
        <v>11000000</v>
      </c>
    </row>
    <row r="3202" spans="1:18" x14ac:dyDescent="0.25">
      <c r="A3202" s="1" t="s">
        <v>6428</v>
      </c>
      <c r="B3202" s="2">
        <v>41409</v>
      </c>
      <c r="C3202" s="1" t="s">
        <v>32</v>
      </c>
      <c r="D3202" s="1" t="s">
        <v>77</v>
      </c>
      <c r="E3202" s="1" t="s">
        <v>3</v>
      </c>
      <c r="F3202" s="1" t="s">
        <v>4</v>
      </c>
      <c r="G3202" s="1" t="s">
        <v>92</v>
      </c>
      <c r="H3202" s="1" t="s">
        <v>4602</v>
      </c>
      <c r="I3202" s="1" t="s">
        <v>1932</v>
      </c>
      <c r="J3202" s="1">
        <v>480</v>
      </c>
      <c r="K3202" s="1">
        <v>1261</v>
      </c>
      <c r="L3202" s="1">
        <v>532</v>
      </c>
      <c r="M3202" s="1">
        <v>58000</v>
      </c>
      <c r="N3202" s="1">
        <v>7.6</v>
      </c>
      <c r="O3202" s="1">
        <v>319</v>
      </c>
      <c r="P3202" s="1">
        <v>121</v>
      </c>
      <c r="Q3202" s="9">
        <v>125069696</v>
      </c>
      <c r="R3202" s="3">
        <v>40000000</v>
      </c>
    </row>
    <row r="3203" spans="1:18" x14ac:dyDescent="0.25">
      <c r="A3203" s="1" t="s">
        <v>5539</v>
      </c>
      <c r="B3203" s="2">
        <v>40355</v>
      </c>
      <c r="C3203" s="1" t="s">
        <v>32</v>
      </c>
      <c r="D3203" s="1" t="s">
        <v>40</v>
      </c>
      <c r="E3203" s="1" t="s">
        <v>3</v>
      </c>
      <c r="F3203" s="1" t="s">
        <v>4</v>
      </c>
      <c r="G3203" s="1" t="s">
        <v>84</v>
      </c>
      <c r="H3203" s="1" t="s">
        <v>4921</v>
      </c>
      <c r="I3203" s="1" t="s">
        <v>5301</v>
      </c>
      <c r="J3203" s="1">
        <v>480</v>
      </c>
      <c r="K3203" s="1">
        <v>1173</v>
      </c>
      <c r="L3203" s="1">
        <v>11</v>
      </c>
      <c r="M3203" s="1">
        <v>0</v>
      </c>
      <c r="N3203" s="1">
        <v>4.9000000000000004</v>
      </c>
      <c r="O3203" s="1">
        <v>184</v>
      </c>
      <c r="P3203" s="1">
        <v>85</v>
      </c>
      <c r="Q3203" s="9">
        <v>42776259</v>
      </c>
      <c r="R3203" s="3">
        <v>112000000</v>
      </c>
    </row>
    <row r="3204" spans="1:18" x14ac:dyDescent="0.25">
      <c r="A3204" s="1" t="s">
        <v>6348</v>
      </c>
      <c r="B3204" s="2">
        <v>41416</v>
      </c>
      <c r="C3204" s="1" t="s">
        <v>32</v>
      </c>
      <c r="D3204" s="1" t="s">
        <v>9</v>
      </c>
      <c r="E3204" s="1" t="s">
        <v>3</v>
      </c>
      <c r="F3204" s="1" t="s">
        <v>4</v>
      </c>
      <c r="G3204" s="1" t="s">
        <v>92</v>
      </c>
      <c r="H3204" s="1" t="s">
        <v>4921</v>
      </c>
      <c r="I3204" s="1" t="s">
        <v>4711</v>
      </c>
      <c r="J3204" s="1">
        <v>480</v>
      </c>
      <c r="K3204" s="1">
        <v>517</v>
      </c>
      <c r="L3204" s="1">
        <v>109</v>
      </c>
      <c r="M3204" s="1">
        <v>43000</v>
      </c>
      <c r="N3204" s="1">
        <v>7.4</v>
      </c>
      <c r="O3204" s="1">
        <v>283</v>
      </c>
      <c r="P3204" s="1">
        <v>104</v>
      </c>
      <c r="Q3204" s="9">
        <v>16168741</v>
      </c>
      <c r="R3204" s="3">
        <v>8000000</v>
      </c>
    </row>
    <row r="3205" spans="1:18" x14ac:dyDescent="0.25">
      <c r="A3205" s="1" t="s">
        <v>4920</v>
      </c>
      <c r="B3205" s="2">
        <v>39564</v>
      </c>
      <c r="C3205" s="1" t="s">
        <v>32</v>
      </c>
      <c r="D3205" s="1" t="s">
        <v>20</v>
      </c>
      <c r="E3205" s="1" t="s">
        <v>3</v>
      </c>
      <c r="F3205" s="1" t="s">
        <v>83</v>
      </c>
      <c r="G3205" s="1" t="s">
        <v>92</v>
      </c>
      <c r="H3205" s="1" t="s">
        <v>4921</v>
      </c>
      <c r="I3205" s="1" t="s">
        <v>4922</v>
      </c>
      <c r="J3205" s="1">
        <v>480</v>
      </c>
      <c r="K3205" s="1">
        <v>858</v>
      </c>
      <c r="L3205" s="1">
        <v>53</v>
      </c>
      <c r="M3205" s="1">
        <v>0</v>
      </c>
      <c r="N3205" s="1">
        <v>6.5</v>
      </c>
      <c r="O3205" s="1">
        <v>135</v>
      </c>
      <c r="P3205" s="1">
        <v>110</v>
      </c>
      <c r="Q3205" s="9">
        <v>2775593</v>
      </c>
      <c r="R3205" s="3">
        <v>27000000</v>
      </c>
    </row>
    <row r="3206" spans="1:18" x14ac:dyDescent="0.25">
      <c r="A3206" s="1" t="s">
        <v>4601</v>
      </c>
      <c r="B3206" s="2">
        <v>39174</v>
      </c>
      <c r="C3206" s="1" t="s">
        <v>32</v>
      </c>
      <c r="D3206" s="1" t="s">
        <v>2</v>
      </c>
      <c r="E3206" s="1" t="s">
        <v>3</v>
      </c>
      <c r="F3206" s="1" t="s">
        <v>4</v>
      </c>
      <c r="G3206" s="1" t="s">
        <v>92</v>
      </c>
      <c r="H3206" s="1" t="s">
        <v>4602</v>
      </c>
      <c r="I3206" s="1" t="s">
        <v>2138</v>
      </c>
      <c r="J3206" s="1">
        <v>480</v>
      </c>
      <c r="K3206" s="1">
        <v>1234</v>
      </c>
      <c r="L3206" s="1">
        <v>30</v>
      </c>
      <c r="M3206" s="1">
        <v>226</v>
      </c>
      <c r="N3206" s="1">
        <v>6.4</v>
      </c>
      <c r="O3206" s="1">
        <v>41</v>
      </c>
      <c r="P3206" s="1">
        <v>99</v>
      </c>
      <c r="Q3206" s="9">
        <v>398420</v>
      </c>
      <c r="R3206" s="3">
        <v>8000000</v>
      </c>
    </row>
    <row r="3207" spans="1:18" x14ac:dyDescent="0.25">
      <c r="A3207" s="1" t="s">
        <v>2824</v>
      </c>
      <c r="B3207" s="2">
        <v>37192</v>
      </c>
      <c r="C3207" s="1" t="s">
        <v>1</v>
      </c>
      <c r="D3207" s="1" t="s">
        <v>77</v>
      </c>
      <c r="E3207" s="1" t="s">
        <v>1129</v>
      </c>
      <c r="F3207" s="1" t="s">
        <v>1130</v>
      </c>
      <c r="G3207" s="1" t="s">
        <v>84</v>
      </c>
      <c r="H3207" s="1" t="s">
        <v>2825</v>
      </c>
      <c r="I3207" s="1" t="s">
        <v>2826</v>
      </c>
      <c r="J3207" s="1">
        <v>478</v>
      </c>
      <c r="K3207" s="1">
        <v>700</v>
      </c>
      <c r="L3207" s="1">
        <v>0</v>
      </c>
      <c r="M3207" s="1">
        <v>0</v>
      </c>
      <c r="N3207" s="1">
        <v>7.3</v>
      </c>
      <c r="O3207" s="1">
        <v>246</v>
      </c>
      <c r="P3207" s="1">
        <v>85</v>
      </c>
      <c r="Q3207" s="9">
        <v>488872</v>
      </c>
      <c r="R3207" s="3">
        <v>10000000</v>
      </c>
    </row>
    <row r="3208" spans="1:18" x14ac:dyDescent="0.25">
      <c r="A3208" s="1" t="s">
        <v>3188</v>
      </c>
      <c r="B3208" s="2">
        <v>37355</v>
      </c>
      <c r="C3208" s="1" t="s">
        <v>32</v>
      </c>
      <c r="D3208" s="1" t="s">
        <v>77</v>
      </c>
      <c r="E3208" s="1" t="s">
        <v>3</v>
      </c>
      <c r="F3208" s="1" t="s">
        <v>334</v>
      </c>
      <c r="G3208" s="1" t="s">
        <v>84</v>
      </c>
      <c r="H3208" s="1" t="s">
        <v>3189</v>
      </c>
      <c r="I3208" s="1" t="s">
        <v>3190</v>
      </c>
      <c r="J3208" s="1">
        <v>477</v>
      </c>
      <c r="K3208" s="1">
        <v>1483</v>
      </c>
      <c r="L3208" s="1">
        <v>0</v>
      </c>
      <c r="M3208" s="1">
        <v>332</v>
      </c>
      <c r="N3208" s="1">
        <v>5.4</v>
      </c>
      <c r="O3208" s="1">
        <v>61</v>
      </c>
      <c r="P3208" s="1">
        <v>90</v>
      </c>
      <c r="Q3208" s="9">
        <v>28399192</v>
      </c>
      <c r="R3208" s="3">
        <v>13000000</v>
      </c>
    </row>
    <row r="3209" spans="1:18" x14ac:dyDescent="0.25">
      <c r="A3209" s="1" t="s">
        <v>2514</v>
      </c>
      <c r="B3209" s="2">
        <v>36572</v>
      </c>
      <c r="C3209" s="1" t="s">
        <v>1</v>
      </c>
      <c r="D3209" s="1" t="s">
        <v>9</v>
      </c>
      <c r="E3209" s="1" t="s">
        <v>3</v>
      </c>
      <c r="F3209" s="1" t="s">
        <v>4</v>
      </c>
      <c r="G3209" s="1" t="s">
        <v>132</v>
      </c>
      <c r="H3209" s="1" t="s">
        <v>2515</v>
      </c>
      <c r="I3209" s="1" t="s">
        <v>735</v>
      </c>
      <c r="J3209" s="1">
        <v>477</v>
      </c>
      <c r="K3209" s="1">
        <v>2312</v>
      </c>
      <c r="L3209" s="1">
        <v>52</v>
      </c>
      <c r="M3209" s="1">
        <v>157</v>
      </c>
      <c r="N3209" s="1">
        <v>4.5999999999999996</v>
      </c>
      <c r="O3209" s="1">
        <v>49</v>
      </c>
      <c r="P3209" s="1">
        <v>105</v>
      </c>
      <c r="Q3209" s="9">
        <v>5217498</v>
      </c>
      <c r="R3209" s="3">
        <v>15000000</v>
      </c>
    </row>
    <row r="3210" spans="1:18" x14ac:dyDescent="0.25">
      <c r="A3210" s="1" t="s">
        <v>5676</v>
      </c>
      <c r="B3210" s="2">
        <v>40372</v>
      </c>
      <c r="C3210" s="1" t="s">
        <v>32</v>
      </c>
      <c r="D3210" s="1" t="s">
        <v>20</v>
      </c>
      <c r="E3210" s="1" t="s">
        <v>3</v>
      </c>
      <c r="F3210" s="1" t="s">
        <v>4</v>
      </c>
      <c r="G3210" s="1" t="s">
        <v>92</v>
      </c>
      <c r="H3210" s="1" t="s">
        <v>2863</v>
      </c>
      <c r="I3210" s="1" t="s">
        <v>5677</v>
      </c>
      <c r="J3210" s="1">
        <v>474</v>
      </c>
      <c r="K3210" s="1">
        <v>2029</v>
      </c>
      <c r="L3210" s="1">
        <v>30</v>
      </c>
      <c r="M3210" s="1">
        <v>916</v>
      </c>
      <c r="N3210" s="1">
        <v>5.9</v>
      </c>
      <c r="O3210" s="1">
        <v>104</v>
      </c>
      <c r="P3210" s="1">
        <v>108</v>
      </c>
      <c r="Q3210" s="9">
        <v>453079</v>
      </c>
      <c r="R3210" s="3">
        <v>7000000</v>
      </c>
    </row>
    <row r="3211" spans="1:18" x14ac:dyDescent="0.25">
      <c r="A3211" s="1" t="s">
        <v>2862</v>
      </c>
      <c r="B3211" s="2">
        <v>37076</v>
      </c>
      <c r="C3211" s="1" t="s">
        <v>32</v>
      </c>
      <c r="D3211" s="1" t="s">
        <v>20</v>
      </c>
      <c r="E3211" s="1" t="s">
        <v>3</v>
      </c>
      <c r="F3211" s="1" t="s">
        <v>4</v>
      </c>
      <c r="G3211" s="1" t="s">
        <v>92</v>
      </c>
      <c r="H3211" s="1" t="s">
        <v>2863</v>
      </c>
      <c r="I3211" s="1" t="s">
        <v>909</v>
      </c>
      <c r="J3211" s="1">
        <v>474</v>
      </c>
      <c r="K3211" s="1">
        <v>920</v>
      </c>
      <c r="L3211" s="1">
        <v>436</v>
      </c>
      <c r="M3211" s="1">
        <v>47</v>
      </c>
      <c r="N3211" s="1">
        <v>5.4</v>
      </c>
      <c r="O3211" s="1">
        <v>9</v>
      </c>
      <c r="P3211" s="1">
        <v>96</v>
      </c>
      <c r="Q3211" s="9">
        <v>703</v>
      </c>
      <c r="R3211" s="3">
        <v>1500000</v>
      </c>
    </row>
    <row r="3212" spans="1:18" x14ac:dyDescent="0.25">
      <c r="A3212" s="1" t="s">
        <v>5240</v>
      </c>
      <c r="B3212" s="2">
        <v>40154</v>
      </c>
      <c r="C3212" s="1" t="s">
        <v>32</v>
      </c>
      <c r="D3212" s="1" t="s">
        <v>77</v>
      </c>
      <c r="E3212" s="1" t="s">
        <v>3</v>
      </c>
      <c r="F3212" s="1" t="s">
        <v>4</v>
      </c>
      <c r="G3212" s="1" t="s">
        <v>84</v>
      </c>
      <c r="H3212" s="1" t="s">
        <v>5241</v>
      </c>
      <c r="I3212" s="1" t="s">
        <v>2353</v>
      </c>
      <c r="J3212" s="1">
        <v>473</v>
      </c>
      <c r="K3212" s="1">
        <v>1100</v>
      </c>
      <c r="L3212" s="1">
        <v>70</v>
      </c>
      <c r="M3212" s="1">
        <v>0</v>
      </c>
      <c r="N3212" s="1">
        <v>2.7</v>
      </c>
      <c r="O3212" s="1">
        <v>130</v>
      </c>
      <c r="P3212" s="1">
        <v>100</v>
      </c>
      <c r="Q3212" s="9">
        <v>9353573</v>
      </c>
      <c r="R3212" s="3">
        <v>45000000</v>
      </c>
    </row>
    <row r="3213" spans="1:18" x14ac:dyDescent="0.25">
      <c r="A3213" s="1" t="s">
        <v>918</v>
      </c>
      <c r="B3213" s="2">
        <v>33612</v>
      </c>
      <c r="C3213" s="1" t="s">
        <v>32</v>
      </c>
      <c r="D3213" s="1" t="s">
        <v>40</v>
      </c>
      <c r="E3213" s="1" t="s">
        <v>3</v>
      </c>
      <c r="F3213" s="1" t="s">
        <v>4</v>
      </c>
      <c r="G3213" s="1" t="s">
        <v>132</v>
      </c>
      <c r="H3213" s="1" t="s">
        <v>919</v>
      </c>
      <c r="I3213" s="1" t="s">
        <v>606</v>
      </c>
      <c r="J3213" s="1">
        <v>472</v>
      </c>
      <c r="K3213" s="1">
        <v>519</v>
      </c>
      <c r="L3213" s="1">
        <v>323</v>
      </c>
      <c r="M3213" s="1">
        <v>694</v>
      </c>
      <c r="N3213" s="1">
        <v>6</v>
      </c>
      <c r="O3213" s="1">
        <v>25</v>
      </c>
      <c r="P3213" s="1">
        <v>106</v>
      </c>
      <c r="Q3213" s="9">
        <v>45500797</v>
      </c>
      <c r="R3213" s="3">
        <v>40000000</v>
      </c>
    </row>
    <row r="3214" spans="1:18" x14ac:dyDescent="0.25">
      <c r="A3214" s="1" t="s">
        <v>6878</v>
      </c>
      <c r="B3214" s="2">
        <v>42031</v>
      </c>
      <c r="C3214" s="1" t="s">
        <v>32</v>
      </c>
      <c r="D3214" s="1" t="s">
        <v>77</v>
      </c>
      <c r="E3214" s="1" t="s">
        <v>3</v>
      </c>
      <c r="F3214" s="1" t="s">
        <v>4</v>
      </c>
      <c r="G3214" s="1" t="s">
        <v>132</v>
      </c>
      <c r="H3214" s="1" t="s">
        <v>4793</v>
      </c>
      <c r="I3214" s="1" t="s">
        <v>4469</v>
      </c>
      <c r="J3214" s="1">
        <v>472</v>
      </c>
      <c r="K3214" s="1">
        <v>1679</v>
      </c>
      <c r="L3214" s="1">
        <v>98</v>
      </c>
      <c r="M3214" s="1">
        <v>0</v>
      </c>
      <c r="N3214" s="1">
        <v>5.0999999999999996</v>
      </c>
      <c r="O3214" s="1">
        <v>155</v>
      </c>
      <c r="P3214" s="1">
        <v>87</v>
      </c>
      <c r="Q3214" s="9">
        <v>34507079</v>
      </c>
      <c r="R3214" s="3">
        <v>35000000</v>
      </c>
    </row>
    <row r="3215" spans="1:18" x14ac:dyDescent="0.25">
      <c r="A3215" s="1" t="s">
        <v>4510</v>
      </c>
      <c r="B3215" s="2">
        <v>39059</v>
      </c>
      <c r="C3215" s="1" t="s">
        <v>32</v>
      </c>
      <c r="D3215" s="1" t="s">
        <v>77</v>
      </c>
      <c r="E3215" s="1" t="s">
        <v>3</v>
      </c>
      <c r="F3215" s="1" t="s">
        <v>4</v>
      </c>
      <c r="G3215" s="1" t="s">
        <v>132</v>
      </c>
      <c r="H3215" s="1" t="s">
        <v>4511</v>
      </c>
      <c r="I3215" s="1" t="s">
        <v>4512</v>
      </c>
      <c r="J3215" s="1">
        <v>472</v>
      </c>
      <c r="K3215" s="1">
        <v>1045</v>
      </c>
      <c r="L3215" s="1">
        <v>8</v>
      </c>
      <c r="M3215" s="1">
        <v>0</v>
      </c>
      <c r="N3215" s="1">
        <v>4.7</v>
      </c>
      <c r="O3215" s="1">
        <v>78</v>
      </c>
      <c r="P3215" s="1">
        <v>92</v>
      </c>
      <c r="Q3215" s="9">
        <v>18843314</v>
      </c>
      <c r="R3215" s="3">
        <v>20000000</v>
      </c>
    </row>
    <row r="3216" spans="1:18" x14ac:dyDescent="0.25">
      <c r="A3216" s="1" t="s">
        <v>2574</v>
      </c>
      <c r="B3216" s="2">
        <v>36743</v>
      </c>
      <c r="C3216" s="1" t="s">
        <v>32</v>
      </c>
      <c r="D3216" s="1" t="s">
        <v>20</v>
      </c>
      <c r="E3216" s="1" t="s">
        <v>3</v>
      </c>
      <c r="F3216" s="1" t="s">
        <v>4</v>
      </c>
      <c r="G3216" s="1" t="s">
        <v>92</v>
      </c>
      <c r="H3216" s="1" t="s">
        <v>2575</v>
      </c>
      <c r="I3216" s="1" t="s">
        <v>2576</v>
      </c>
      <c r="J3216" s="1">
        <v>472</v>
      </c>
      <c r="K3216" s="1">
        <v>858</v>
      </c>
      <c r="L3216" s="1">
        <v>0</v>
      </c>
      <c r="M3216" s="1">
        <v>131</v>
      </c>
      <c r="N3216" s="1">
        <v>4.4000000000000004</v>
      </c>
      <c r="O3216" s="1">
        <v>48</v>
      </c>
      <c r="P3216" s="1">
        <v>82</v>
      </c>
      <c r="Q3216" s="9">
        <v>4142507</v>
      </c>
      <c r="R3216" s="3">
        <v>3000000</v>
      </c>
    </row>
    <row r="3217" spans="1:18" x14ac:dyDescent="0.25">
      <c r="A3217" s="1" t="s">
        <v>5916</v>
      </c>
      <c r="B3217" s="2">
        <v>40903</v>
      </c>
      <c r="C3217" s="1" t="s">
        <v>32</v>
      </c>
      <c r="D3217" s="1" t="s">
        <v>77</v>
      </c>
      <c r="E3217" s="1" t="s">
        <v>3</v>
      </c>
      <c r="F3217" s="1" t="s">
        <v>4</v>
      </c>
      <c r="G3217" s="1" t="s">
        <v>92</v>
      </c>
      <c r="H3217" s="1" t="s">
        <v>4793</v>
      </c>
      <c r="I3217" s="1" t="s">
        <v>5917</v>
      </c>
      <c r="J3217" s="1">
        <v>472</v>
      </c>
      <c r="K3217" s="1">
        <v>561</v>
      </c>
      <c r="L3217" s="1">
        <v>3</v>
      </c>
      <c r="M3217" s="1">
        <v>1000</v>
      </c>
      <c r="N3217" s="1">
        <v>5.3</v>
      </c>
      <c r="O3217" s="1">
        <v>48</v>
      </c>
      <c r="P3217" s="1">
        <v>96</v>
      </c>
      <c r="Q3217" s="9">
        <v>27445</v>
      </c>
      <c r="R3217" s="3">
        <v>9000000</v>
      </c>
    </row>
    <row r="3218" spans="1:18" x14ac:dyDescent="0.25">
      <c r="A3218" s="1" t="s">
        <v>4792</v>
      </c>
      <c r="B3218" s="2">
        <v>39316</v>
      </c>
      <c r="C3218" s="1" t="s">
        <v>32</v>
      </c>
      <c r="D3218" s="1" t="s">
        <v>20</v>
      </c>
      <c r="E3218" s="1" t="s">
        <v>3</v>
      </c>
      <c r="F3218" s="1" t="s">
        <v>4</v>
      </c>
      <c r="G3218" s="1" t="s">
        <v>132</v>
      </c>
      <c r="H3218" s="1" t="s">
        <v>4793</v>
      </c>
      <c r="I3218" s="1" t="s">
        <v>4794</v>
      </c>
      <c r="J3218" s="1">
        <v>472</v>
      </c>
      <c r="K3218" s="1">
        <v>1047</v>
      </c>
      <c r="L3218" s="1">
        <v>0</v>
      </c>
      <c r="M3218" s="1">
        <v>339</v>
      </c>
      <c r="N3218" s="1">
        <v>6.5</v>
      </c>
      <c r="O3218" s="1">
        <v>28</v>
      </c>
      <c r="P3218" s="1">
        <v>91</v>
      </c>
      <c r="Q3218" s="9">
        <v>12055</v>
      </c>
      <c r="R3218" s="3">
        <v>500000</v>
      </c>
    </row>
    <row r="3219" spans="1:18" x14ac:dyDescent="0.25">
      <c r="A3219" s="1" t="s">
        <v>2052</v>
      </c>
      <c r="B3219" s="2">
        <v>36362</v>
      </c>
      <c r="C3219" s="1" t="s">
        <v>32</v>
      </c>
      <c r="D3219" s="1" t="s">
        <v>9</v>
      </c>
      <c r="E3219" s="1" t="s">
        <v>3</v>
      </c>
      <c r="F3219" s="1" t="s">
        <v>338</v>
      </c>
      <c r="G3219" s="1" t="s">
        <v>92</v>
      </c>
      <c r="H3219" s="1" t="s">
        <v>2053</v>
      </c>
      <c r="I3219" s="1" t="s">
        <v>2054</v>
      </c>
      <c r="J3219" s="1">
        <v>471</v>
      </c>
      <c r="K3219" s="1">
        <v>1069</v>
      </c>
      <c r="L3219" s="1">
        <v>11</v>
      </c>
      <c r="M3219" s="1">
        <v>327</v>
      </c>
      <c r="N3219" s="1">
        <v>4.9000000000000004</v>
      </c>
      <c r="O3219" s="1">
        <v>88</v>
      </c>
      <c r="P3219" s="1">
        <v>109</v>
      </c>
      <c r="Q3219" s="9">
        <v>16459004</v>
      </c>
      <c r="R3219" s="3">
        <v>15000000</v>
      </c>
    </row>
    <row r="3220" spans="1:18" x14ac:dyDescent="0.25">
      <c r="A3220" s="1" t="s">
        <v>6151</v>
      </c>
      <c r="B3220" s="2">
        <v>40931</v>
      </c>
      <c r="C3220" s="1" t="s">
        <v>32</v>
      </c>
      <c r="D3220" s="1" t="s">
        <v>91</v>
      </c>
      <c r="E3220" s="1" t="s">
        <v>3</v>
      </c>
      <c r="F3220" s="1" t="s">
        <v>161</v>
      </c>
      <c r="G3220" s="1" t="s">
        <v>5</v>
      </c>
      <c r="H3220" s="1" t="s">
        <v>6152</v>
      </c>
      <c r="I3220" s="1" t="s">
        <v>6153</v>
      </c>
      <c r="J3220" s="1">
        <v>470</v>
      </c>
      <c r="K3220" s="1">
        <v>1233</v>
      </c>
      <c r="L3220" s="1">
        <v>33</v>
      </c>
      <c r="M3220" s="1">
        <v>0</v>
      </c>
      <c r="N3220" s="1">
        <v>6.1</v>
      </c>
      <c r="O3220" s="1">
        <v>279</v>
      </c>
      <c r="P3220" s="1">
        <v>89</v>
      </c>
      <c r="Q3220" s="9">
        <v>12843</v>
      </c>
      <c r="R3220" s="3">
        <v>6000000</v>
      </c>
    </row>
    <row r="3221" spans="1:18" x14ac:dyDescent="0.25">
      <c r="A3221" s="1" t="s">
        <v>48</v>
      </c>
      <c r="B3221" s="2">
        <v>16960</v>
      </c>
      <c r="C3221" s="1" t="s">
        <v>32</v>
      </c>
      <c r="D3221" s="1" t="s">
        <v>9</v>
      </c>
      <c r="E3221" s="1" t="s">
        <v>3</v>
      </c>
      <c r="F3221" s="1" t="s">
        <v>4</v>
      </c>
      <c r="G3221" s="1" t="s">
        <v>21</v>
      </c>
      <c r="H3221" s="1" t="s">
        <v>49</v>
      </c>
      <c r="I3221" s="1" t="s">
        <v>50</v>
      </c>
      <c r="J3221" s="1">
        <v>469</v>
      </c>
      <c r="K3221" s="1">
        <v>2037</v>
      </c>
      <c r="L3221" s="1">
        <v>54</v>
      </c>
      <c r="M3221" s="1">
        <v>403</v>
      </c>
      <c r="N3221" s="1">
        <v>6.9</v>
      </c>
      <c r="O3221" s="1">
        <v>32</v>
      </c>
      <c r="P3221" s="1">
        <v>144</v>
      </c>
      <c r="Q3221" s="9">
        <v>20400000</v>
      </c>
      <c r="R3221" s="3">
        <v>8000000</v>
      </c>
    </row>
    <row r="3222" spans="1:18" x14ac:dyDescent="0.25">
      <c r="A3222" s="1" t="s">
        <v>174</v>
      </c>
      <c r="B3222" s="2">
        <v>25742</v>
      </c>
      <c r="C3222" s="1" t="s">
        <v>32</v>
      </c>
      <c r="D3222" s="1" t="s">
        <v>77</v>
      </c>
      <c r="E3222" s="1" t="s">
        <v>3</v>
      </c>
      <c r="F3222" s="1" t="s">
        <v>79</v>
      </c>
      <c r="G3222" s="1" t="s">
        <v>28</v>
      </c>
      <c r="H3222" s="1" t="s">
        <v>49</v>
      </c>
      <c r="I3222" s="1" t="s">
        <v>175</v>
      </c>
      <c r="J3222" s="1">
        <v>469</v>
      </c>
      <c r="K3222" s="1">
        <v>1548</v>
      </c>
      <c r="L3222" s="1">
        <v>130</v>
      </c>
      <c r="M3222" s="1">
        <v>0</v>
      </c>
      <c r="N3222" s="1">
        <v>7.5</v>
      </c>
      <c r="O3222" s="1">
        <v>79</v>
      </c>
      <c r="P3222" s="1">
        <v>160</v>
      </c>
      <c r="Q3222" s="9">
        <v>14500000</v>
      </c>
      <c r="R3222" s="3">
        <v>25000000</v>
      </c>
    </row>
    <row r="3223" spans="1:18" x14ac:dyDescent="0.25">
      <c r="A3223" s="1" t="s">
        <v>5181</v>
      </c>
      <c r="B3223" s="2">
        <v>40089</v>
      </c>
      <c r="C3223" s="1" t="s">
        <v>32</v>
      </c>
      <c r="D3223" s="1" t="s">
        <v>20</v>
      </c>
      <c r="E3223" s="1" t="s">
        <v>3</v>
      </c>
      <c r="F3223" s="1" t="s">
        <v>4</v>
      </c>
      <c r="G3223" s="1" t="s">
        <v>92</v>
      </c>
      <c r="H3223" s="1" t="s">
        <v>5182</v>
      </c>
      <c r="I3223" s="1" t="s">
        <v>4263</v>
      </c>
      <c r="J3223" s="1">
        <v>468</v>
      </c>
      <c r="K3223" s="1">
        <v>2134</v>
      </c>
      <c r="L3223" s="1">
        <v>119</v>
      </c>
      <c r="M3223" s="1">
        <v>0</v>
      </c>
      <c r="N3223" s="1">
        <v>5.8</v>
      </c>
      <c r="O3223" s="1">
        <v>288</v>
      </c>
      <c r="P3223" s="1">
        <v>81</v>
      </c>
      <c r="Q3223" s="9">
        <v>59992760</v>
      </c>
      <c r="R3223" s="3">
        <v>42000000</v>
      </c>
    </row>
    <row r="3224" spans="1:18" x14ac:dyDescent="0.25">
      <c r="A3224" s="1" t="s">
        <v>588</v>
      </c>
      <c r="B3224" s="2">
        <v>31888</v>
      </c>
      <c r="C3224" s="1" t="s">
        <v>32</v>
      </c>
      <c r="D3224" s="1" t="s">
        <v>20</v>
      </c>
      <c r="E3224" s="1" t="s">
        <v>3</v>
      </c>
      <c r="F3224" s="1" t="s">
        <v>4</v>
      </c>
      <c r="G3224" s="1" t="s">
        <v>92</v>
      </c>
      <c r="H3224" s="1" t="s">
        <v>589</v>
      </c>
      <c r="I3224" s="1" t="s">
        <v>589</v>
      </c>
      <c r="J3224" s="1">
        <v>467</v>
      </c>
      <c r="K3224" s="1">
        <v>1431</v>
      </c>
      <c r="L3224" s="1">
        <v>467</v>
      </c>
      <c r="M3224" s="1">
        <v>471</v>
      </c>
      <c r="N3224" s="1">
        <v>7</v>
      </c>
      <c r="O3224" s="1">
        <v>21</v>
      </c>
      <c r="P3224" s="1">
        <v>81</v>
      </c>
      <c r="Q3224" s="9">
        <v>5228617</v>
      </c>
      <c r="R3224" s="3">
        <v>100000</v>
      </c>
    </row>
    <row r="3225" spans="1:18" x14ac:dyDescent="0.25">
      <c r="A3225" s="1" t="s">
        <v>6220</v>
      </c>
      <c r="B3225" s="2">
        <v>41047</v>
      </c>
      <c r="C3225" s="1" t="s">
        <v>32</v>
      </c>
      <c r="D3225" s="1" t="s">
        <v>91</v>
      </c>
      <c r="E3225" s="1" t="s">
        <v>3</v>
      </c>
      <c r="F3225" s="1" t="s">
        <v>4</v>
      </c>
      <c r="G3225" s="1" t="s">
        <v>132</v>
      </c>
      <c r="H3225" s="1" t="s">
        <v>6221</v>
      </c>
      <c r="I3225" s="1" t="s">
        <v>6222</v>
      </c>
      <c r="J3225" s="1">
        <v>465</v>
      </c>
      <c r="K3225" s="1">
        <v>730</v>
      </c>
      <c r="L3225" s="1">
        <v>57</v>
      </c>
      <c r="M3225" s="1">
        <v>0</v>
      </c>
      <c r="N3225" s="1">
        <v>4.0999999999999996</v>
      </c>
      <c r="O3225" s="1">
        <v>145</v>
      </c>
      <c r="P3225" s="1">
        <v>83</v>
      </c>
      <c r="Q3225" s="9">
        <v>4930798</v>
      </c>
      <c r="R3225" s="3">
        <v>17000000</v>
      </c>
    </row>
    <row r="3226" spans="1:18" x14ac:dyDescent="0.25">
      <c r="A3226" s="1" t="s">
        <v>1566</v>
      </c>
      <c r="B3226" s="2">
        <v>35583</v>
      </c>
      <c r="C3226" s="1" t="s">
        <v>32</v>
      </c>
      <c r="D3226" s="1" t="s">
        <v>20</v>
      </c>
      <c r="E3226" s="1" t="s">
        <v>3</v>
      </c>
      <c r="F3226" s="1" t="s">
        <v>4</v>
      </c>
      <c r="G3226" s="1" t="s">
        <v>92</v>
      </c>
      <c r="H3226" s="1" t="s">
        <v>1567</v>
      </c>
      <c r="I3226" s="1" t="s">
        <v>1568</v>
      </c>
      <c r="J3226" s="1">
        <v>465</v>
      </c>
      <c r="K3226" s="1">
        <v>714</v>
      </c>
      <c r="L3226" s="1">
        <v>21</v>
      </c>
      <c r="M3226" s="1">
        <v>161</v>
      </c>
      <c r="N3226" s="1">
        <v>6.5</v>
      </c>
      <c r="O3226" s="1">
        <v>25</v>
      </c>
      <c r="P3226" s="1">
        <v>84</v>
      </c>
      <c r="Q3226" s="9">
        <v>2301777</v>
      </c>
      <c r="R3226" s="3">
        <v>650000</v>
      </c>
    </row>
    <row r="3227" spans="1:18" x14ac:dyDescent="0.25">
      <c r="A3227" s="1" t="s">
        <v>4773</v>
      </c>
      <c r="B3227" s="2">
        <v>39381</v>
      </c>
      <c r="C3227" s="1" t="s">
        <v>32</v>
      </c>
      <c r="D3227" s="1" t="s">
        <v>20</v>
      </c>
      <c r="E3227" s="1" t="s">
        <v>3</v>
      </c>
      <c r="F3227" s="1" t="s">
        <v>4</v>
      </c>
      <c r="G3227" s="1" t="s">
        <v>92</v>
      </c>
      <c r="H3227" s="1" t="s">
        <v>4774</v>
      </c>
      <c r="I3227" s="1" t="s">
        <v>2733</v>
      </c>
      <c r="J3227" s="1">
        <v>465</v>
      </c>
      <c r="K3227" s="1">
        <v>897</v>
      </c>
      <c r="L3227" s="1">
        <v>0</v>
      </c>
      <c r="M3227" s="1">
        <v>337</v>
      </c>
      <c r="N3227" s="1">
        <v>7.3</v>
      </c>
      <c r="O3227" s="1">
        <v>73</v>
      </c>
      <c r="P3227" s="1">
        <v>88</v>
      </c>
      <c r="Q3227" s="9">
        <v>442638</v>
      </c>
      <c r="R3227" s="3">
        <v>850000</v>
      </c>
    </row>
    <row r="3228" spans="1:18" x14ac:dyDescent="0.25">
      <c r="A3228" s="1" t="s">
        <v>5331</v>
      </c>
      <c r="B3228" s="2">
        <v>40119</v>
      </c>
      <c r="C3228" s="1" t="s">
        <v>32</v>
      </c>
      <c r="D3228" s="1" t="s">
        <v>20</v>
      </c>
      <c r="E3228" s="1" t="s">
        <v>2356</v>
      </c>
      <c r="F3228" s="1" t="s">
        <v>2357</v>
      </c>
      <c r="G3228" s="21"/>
      <c r="H3228" s="1" t="s">
        <v>5332</v>
      </c>
      <c r="I3228" s="1" t="s">
        <v>5333</v>
      </c>
      <c r="J3228" s="1">
        <v>464</v>
      </c>
      <c r="K3228" s="1">
        <v>1045</v>
      </c>
      <c r="L3228" s="1">
        <v>12</v>
      </c>
      <c r="M3228" s="1">
        <v>504</v>
      </c>
      <c r="N3228" s="1">
        <v>7.2</v>
      </c>
      <c r="O3228" s="1">
        <v>12</v>
      </c>
      <c r="P3228" s="1">
        <v>133</v>
      </c>
      <c r="Q3228" s="9">
        <v>199228</v>
      </c>
      <c r="R3228" s="3">
        <v>150000000</v>
      </c>
    </row>
    <row r="3229" spans="1:18" x14ac:dyDescent="0.25">
      <c r="A3229" s="1" t="s">
        <v>5689</v>
      </c>
      <c r="B3229" s="2">
        <v>40497</v>
      </c>
      <c r="C3229" s="1" t="s">
        <v>32</v>
      </c>
      <c r="D3229" s="1" t="s">
        <v>9</v>
      </c>
      <c r="E3229" s="1" t="s">
        <v>3</v>
      </c>
      <c r="F3229" s="1" t="s">
        <v>161</v>
      </c>
      <c r="G3229" s="1" t="s">
        <v>132</v>
      </c>
      <c r="H3229" s="1" t="s">
        <v>5690</v>
      </c>
      <c r="I3229" s="1" t="s">
        <v>5691</v>
      </c>
      <c r="J3229" s="1">
        <v>463</v>
      </c>
      <c r="K3229" s="1">
        <v>1958</v>
      </c>
      <c r="L3229" s="1">
        <v>13</v>
      </c>
      <c r="M3229" s="1">
        <v>0</v>
      </c>
      <c r="N3229" s="1">
        <v>5.6</v>
      </c>
      <c r="O3229" s="1">
        <v>311</v>
      </c>
      <c r="P3229" s="1">
        <v>87</v>
      </c>
      <c r="Q3229" s="9">
        <v>40990055</v>
      </c>
      <c r="R3229" s="3">
        <v>1800000</v>
      </c>
    </row>
    <row r="3230" spans="1:18" x14ac:dyDescent="0.25">
      <c r="A3230" s="1" t="s">
        <v>3045</v>
      </c>
      <c r="B3230" s="2">
        <v>37285</v>
      </c>
      <c r="C3230" s="1" t="s">
        <v>32</v>
      </c>
      <c r="D3230" s="1" t="s">
        <v>77</v>
      </c>
      <c r="E3230" s="1" t="s">
        <v>3</v>
      </c>
      <c r="F3230" s="1" t="s">
        <v>11</v>
      </c>
      <c r="G3230" s="1" t="s">
        <v>132</v>
      </c>
      <c r="H3230" s="1" t="s">
        <v>3046</v>
      </c>
      <c r="I3230" s="1" t="s">
        <v>3047</v>
      </c>
      <c r="J3230" s="1">
        <v>462</v>
      </c>
      <c r="K3230" s="1">
        <v>1855</v>
      </c>
      <c r="L3230" s="1">
        <v>70</v>
      </c>
      <c r="M3230" s="1">
        <v>564</v>
      </c>
      <c r="N3230" s="1">
        <v>4.5999999999999996</v>
      </c>
      <c r="O3230" s="1">
        <v>58</v>
      </c>
      <c r="P3230" s="1">
        <v>98</v>
      </c>
      <c r="Q3230" s="9">
        <v>15361537</v>
      </c>
      <c r="R3230" s="3">
        <v>13000000</v>
      </c>
    </row>
    <row r="3231" spans="1:18" x14ac:dyDescent="0.25">
      <c r="A3231" s="1" t="s">
        <v>191</v>
      </c>
      <c r="B3231" s="2">
        <v>26466</v>
      </c>
      <c r="C3231" s="1" t="s">
        <v>32</v>
      </c>
      <c r="D3231" s="1" t="s">
        <v>20</v>
      </c>
      <c r="E3231" s="1" t="s">
        <v>3</v>
      </c>
      <c r="F3231" s="1" t="s">
        <v>4</v>
      </c>
      <c r="G3231" s="1" t="s">
        <v>192</v>
      </c>
      <c r="H3231" s="1" t="s">
        <v>193</v>
      </c>
      <c r="I3231" s="1" t="s">
        <v>194</v>
      </c>
      <c r="J3231" s="1">
        <v>462</v>
      </c>
      <c r="K3231" s="1">
        <v>760</v>
      </c>
      <c r="L3231" s="1">
        <v>0</v>
      </c>
      <c r="M3231" s="1">
        <v>0</v>
      </c>
      <c r="N3231" s="1">
        <v>6.1</v>
      </c>
      <c r="O3231" s="1">
        <v>73</v>
      </c>
      <c r="P3231" s="1">
        <v>108</v>
      </c>
      <c r="Q3231" s="9">
        <v>180483</v>
      </c>
      <c r="R3231" s="3">
        <v>10000</v>
      </c>
    </row>
    <row r="3232" spans="1:18" x14ac:dyDescent="0.25">
      <c r="A3232" s="1" t="s">
        <v>6886</v>
      </c>
      <c r="B3232" s="2">
        <v>42130</v>
      </c>
      <c r="C3232" s="1" t="s">
        <v>32</v>
      </c>
      <c r="D3232" s="1" t="s">
        <v>77</v>
      </c>
      <c r="E3232" s="1" t="s">
        <v>1129</v>
      </c>
      <c r="F3232" s="1" t="s">
        <v>1130</v>
      </c>
      <c r="G3232" s="1" t="s">
        <v>132</v>
      </c>
      <c r="H3232" s="1" t="s">
        <v>6887</v>
      </c>
      <c r="I3232" s="1" t="s">
        <v>6888</v>
      </c>
      <c r="J3232" s="1">
        <v>461</v>
      </c>
      <c r="K3232" s="1">
        <v>615</v>
      </c>
      <c r="L3232" s="1">
        <v>25</v>
      </c>
      <c r="M3232" s="1">
        <v>12000</v>
      </c>
      <c r="N3232" s="1">
        <v>7.2</v>
      </c>
      <c r="O3232" s="1">
        <v>78</v>
      </c>
      <c r="P3232" s="1">
        <v>105</v>
      </c>
      <c r="Q3232" s="9">
        <v>2126511</v>
      </c>
      <c r="R3232" s="3">
        <v>36000000</v>
      </c>
    </row>
    <row r="3233" spans="1:18" x14ac:dyDescent="0.25">
      <c r="A3233" s="1" t="s">
        <v>2644</v>
      </c>
      <c r="B3233" s="2">
        <v>36985</v>
      </c>
      <c r="C3233" s="1" t="s">
        <v>32</v>
      </c>
      <c r="D3233" s="1" t="s">
        <v>40</v>
      </c>
      <c r="E3233" s="1" t="s">
        <v>3</v>
      </c>
      <c r="F3233" s="1" t="s">
        <v>334</v>
      </c>
      <c r="G3233" s="1" t="s">
        <v>84</v>
      </c>
      <c r="H3233" s="1" t="s">
        <v>2645</v>
      </c>
      <c r="I3233" s="1" t="s">
        <v>807</v>
      </c>
      <c r="J3233" s="1">
        <v>460</v>
      </c>
      <c r="K3233" s="1">
        <v>1315</v>
      </c>
      <c r="L3233" s="1">
        <v>23</v>
      </c>
      <c r="M3233" s="1">
        <v>387</v>
      </c>
      <c r="N3233" s="1">
        <v>4.8</v>
      </c>
      <c r="O3233" s="1">
        <v>71</v>
      </c>
      <c r="P3233" s="1">
        <v>92</v>
      </c>
      <c r="Q3233" s="9">
        <v>25590119</v>
      </c>
      <c r="R3233" s="3">
        <v>21150000</v>
      </c>
    </row>
    <row r="3234" spans="1:18" x14ac:dyDescent="0.25">
      <c r="A3234" s="1" t="s">
        <v>3013</v>
      </c>
      <c r="B3234" s="2">
        <v>37324</v>
      </c>
      <c r="C3234" s="1" t="s">
        <v>32</v>
      </c>
      <c r="D3234" s="1" t="s">
        <v>2</v>
      </c>
      <c r="E3234" s="1" t="s">
        <v>3</v>
      </c>
      <c r="F3234" s="1" t="s">
        <v>83</v>
      </c>
      <c r="G3234" s="1" t="s">
        <v>92</v>
      </c>
      <c r="H3234" s="1" t="s">
        <v>3014</v>
      </c>
      <c r="I3234" s="1" t="s">
        <v>659</v>
      </c>
      <c r="J3234" s="1">
        <v>460</v>
      </c>
      <c r="K3234" s="1">
        <v>1334</v>
      </c>
      <c r="L3234" s="1">
        <v>350</v>
      </c>
      <c r="M3234" s="1">
        <v>0</v>
      </c>
      <c r="N3234" s="1">
        <v>7.4</v>
      </c>
      <c r="O3234" s="1">
        <v>137</v>
      </c>
      <c r="P3234" s="1">
        <v>97</v>
      </c>
      <c r="Q3234" s="9">
        <v>8111360</v>
      </c>
      <c r="R3234" s="3">
        <v>10000000</v>
      </c>
    </row>
    <row r="3235" spans="1:18" x14ac:dyDescent="0.25">
      <c r="A3235" s="1" t="s">
        <v>251</v>
      </c>
      <c r="B3235" s="2">
        <v>28338</v>
      </c>
      <c r="C3235" s="1" t="s">
        <v>32</v>
      </c>
      <c r="D3235" s="1" t="s">
        <v>77</v>
      </c>
      <c r="E3235" s="1" t="s">
        <v>3</v>
      </c>
      <c r="F3235" s="1" t="s">
        <v>83</v>
      </c>
      <c r="G3235" s="1" t="s">
        <v>84</v>
      </c>
      <c r="H3235" s="1" t="s">
        <v>252</v>
      </c>
      <c r="I3235" s="1" t="s">
        <v>148</v>
      </c>
      <c r="J3235" s="1">
        <v>456</v>
      </c>
      <c r="K3235" s="1">
        <v>1326</v>
      </c>
      <c r="L3235" s="1">
        <v>43</v>
      </c>
      <c r="M3235" s="1">
        <v>0</v>
      </c>
      <c r="N3235" s="1">
        <v>7.1</v>
      </c>
      <c r="O3235" s="1">
        <v>112</v>
      </c>
      <c r="P3235" s="1">
        <v>123</v>
      </c>
      <c r="Q3235" s="9">
        <v>46800000</v>
      </c>
      <c r="R3235" s="3">
        <v>14000000</v>
      </c>
    </row>
    <row r="3236" spans="1:18" x14ac:dyDescent="0.25">
      <c r="A3236" s="1" t="s">
        <v>380</v>
      </c>
      <c r="B3236" s="2">
        <v>30012</v>
      </c>
      <c r="C3236" s="1" t="s">
        <v>32</v>
      </c>
      <c r="D3236" s="1" t="s">
        <v>77</v>
      </c>
      <c r="E3236" s="1" t="s">
        <v>3</v>
      </c>
      <c r="F3236" s="1" t="s">
        <v>4</v>
      </c>
      <c r="G3236" s="1" t="s">
        <v>84</v>
      </c>
      <c r="H3236" s="1" t="s">
        <v>381</v>
      </c>
      <c r="I3236" s="1" t="s">
        <v>382</v>
      </c>
      <c r="J3236" s="1">
        <v>456</v>
      </c>
      <c r="K3236" s="1">
        <v>1356</v>
      </c>
      <c r="L3236" s="1">
        <v>379</v>
      </c>
      <c r="M3236" s="1">
        <v>0</v>
      </c>
      <c r="N3236" s="1">
        <v>3.5</v>
      </c>
      <c r="O3236" s="1">
        <v>40</v>
      </c>
      <c r="P3236" s="1">
        <v>99</v>
      </c>
      <c r="Q3236" s="9">
        <v>5333658</v>
      </c>
      <c r="R3236" s="3">
        <v>20000000</v>
      </c>
    </row>
    <row r="3237" spans="1:18" x14ac:dyDescent="0.25">
      <c r="A3237" s="1" t="s">
        <v>6936</v>
      </c>
      <c r="B3237" s="2">
        <v>42322</v>
      </c>
      <c r="C3237" s="1" t="s">
        <v>32</v>
      </c>
      <c r="D3237" s="1" t="s">
        <v>77</v>
      </c>
      <c r="E3237" s="1" t="s">
        <v>3</v>
      </c>
      <c r="F3237" s="1" t="s">
        <v>4</v>
      </c>
      <c r="G3237" s="1" t="s">
        <v>92</v>
      </c>
      <c r="H3237" s="1" t="s">
        <v>6937</v>
      </c>
      <c r="I3237" s="1" t="s">
        <v>5556</v>
      </c>
      <c r="J3237" s="1">
        <v>455</v>
      </c>
      <c r="K3237" s="1">
        <v>1467</v>
      </c>
      <c r="L3237" s="1">
        <v>777</v>
      </c>
      <c r="M3237" s="1">
        <v>59000</v>
      </c>
      <c r="N3237" s="1">
        <v>7.6</v>
      </c>
      <c r="O3237" s="1">
        <v>478</v>
      </c>
      <c r="P3237" s="1">
        <v>121</v>
      </c>
      <c r="Q3237" s="9">
        <v>46875468</v>
      </c>
      <c r="R3237" s="3">
        <v>30000000</v>
      </c>
    </row>
    <row r="3238" spans="1:18" x14ac:dyDescent="0.25">
      <c r="A3238" s="1" t="s">
        <v>125</v>
      </c>
      <c r="B3238" s="2">
        <v>23573</v>
      </c>
      <c r="C3238" s="1" t="s">
        <v>32</v>
      </c>
      <c r="D3238" s="1" t="s">
        <v>9</v>
      </c>
      <c r="E3238" s="1" t="s">
        <v>3</v>
      </c>
      <c r="F3238" s="1" t="s">
        <v>4</v>
      </c>
      <c r="G3238" s="1" t="s">
        <v>25</v>
      </c>
      <c r="H3238" s="1" t="s">
        <v>126</v>
      </c>
      <c r="I3238" s="1" t="s">
        <v>127</v>
      </c>
      <c r="J3238" s="1">
        <v>453</v>
      </c>
      <c r="K3238" s="1">
        <v>1164</v>
      </c>
      <c r="L3238" s="1">
        <v>165</v>
      </c>
      <c r="M3238" s="1">
        <v>0</v>
      </c>
      <c r="N3238" s="1">
        <v>7.9</v>
      </c>
      <c r="O3238" s="1">
        <v>82</v>
      </c>
      <c r="P3238" s="1">
        <v>170</v>
      </c>
      <c r="Q3238" s="9">
        <v>72000000</v>
      </c>
      <c r="R3238" s="3">
        <v>17000000</v>
      </c>
    </row>
    <row r="3239" spans="1:18" x14ac:dyDescent="0.25">
      <c r="A3239" s="1" t="s">
        <v>6925</v>
      </c>
      <c r="B3239" s="2">
        <v>42099</v>
      </c>
      <c r="C3239" s="1" t="s">
        <v>32</v>
      </c>
      <c r="D3239" s="1" t="s">
        <v>365</v>
      </c>
      <c r="E3239" s="1" t="s">
        <v>3</v>
      </c>
      <c r="F3239" s="1" t="s">
        <v>4</v>
      </c>
      <c r="G3239" s="1" t="s">
        <v>132</v>
      </c>
      <c r="H3239" s="1" t="s">
        <v>6926</v>
      </c>
      <c r="I3239" s="1" t="s">
        <v>6927</v>
      </c>
      <c r="J3239" s="1">
        <v>452</v>
      </c>
      <c r="K3239" s="1">
        <v>1819</v>
      </c>
      <c r="L3239" s="1">
        <v>16</v>
      </c>
      <c r="M3239" s="1">
        <v>0</v>
      </c>
      <c r="N3239" s="1">
        <v>6.4</v>
      </c>
      <c r="O3239" s="1">
        <v>177</v>
      </c>
      <c r="P3239" s="1">
        <v>106</v>
      </c>
      <c r="Q3239" s="9">
        <v>22331028</v>
      </c>
      <c r="R3239" s="3">
        <v>12000000</v>
      </c>
    </row>
    <row r="3240" spans="1:18" x14ac:dyDescent="0.25">
      <c r="A3240" s="1" t="s">
        <v>2035</v>
      </c>
      <c r="B3240" s="2">
        <v>36329</v>
      </c>
      <c r="C3240" s="1" t="s">
        <v>32</v>
      </c>
      <c r="D3240" s="1" t="s">
        <v>20</v>
      </c>
      <c r="E3240" s="1" t="s">
        <v>3</v>
      </c>
      <c r="F3240" s="1" t="s">
        <v>4</v>
      </c>
      <c r="G3240" s="1" t="s">
        <v>132</v>
      </c>
      <c r="H3240" s="1" t="s">
        <v>2036</v>
      </c>
      <c r="I3240" s="1" t="s">
        <v>2037</v>
      </c>
      <c r="J3240" s="1">
        <v>452</v>
      </c>
      <c r="K3240" s="1">
        <v>1760</v>
      </c>
      <c r="L3240" s="1">
        <v>13</v>
      </c>
      <c r="M3240" s="1">
        <v>0</v>
      </c>
      <c r="N3240" s="1">
        <v>5.7</v>
      </c>
      <c r="O3240" s="1">
        <v>59</v>
      </c>
      <c r="P3240" s="1">
        <v>91</v>
      </c>
      <c r="Q3240" s="9">
        <v>17843379</v>
      </c>
      <c r="R3240" s="3">
        <v>8000000</v>
      </c>
    </row>
    <row r="3241" spans="1:18" x14ac:dyDescent="0.25">
      <c r="A3241" s="1" t="s">
        <v>4987</v>
      </c>
      <c r="B3241" s="2">
        <v>39678</v>
      </c>
      <c r="C3241" s="1" t="s">
        <v>32</v>
      </c>
      <c r="D3241" s="1" t="s">
        <v>77</v>
      </c>
      <c r="E3241" s="1" t="s">
        <v>3</v>
      </c>
      <c r="F3241" s="1" t="s">
        <v>83</v>
      </c>
      <c r="G3241" s="1" t="s">
        <v>132</v>
      </c>
      <c r="H3241" s="1" t="s">
        <v>4988</v>
      </c>
      <c r="I3241" s="1" t="s">
        <v>2761</v>
      </c>
      <c r="J3241" s="1">
        <v>451</v>
      </c>
      <c r="K3241" s="1">
        <v>2023</v>
      </c>
      <c r="L3241" s="1">
        <v>395</v>
      </c>
      <c r="M3241" s="1">
        <v>0</v>
      </c>
      <c r="N3241" s="1">
        <v>6.7</v>
      </c>
      <c r="O3241" s="1">
        <v>403</v>
      </c>
      <c r="P3241" s="1">
        <v>106</v>
      </c>
      <c r="Q3241" s="9">
        <v>168368427</v>
      </c>
      <c r="R3241" s="3">
        <v>200000000</v>
      </c>
    </row>
    <row r="3242" spans="1:18" x14ac:dyDescent="0.25">
      <c r="A3242" s="1" t="s">
        <v>5009</v>
      </c>
      <c r="B3242" s="2">
        <v>39489</v>
      </c>
      <c r="C3242" s="1" t="s">
        <v>32</v>
      </c>
      <c r="D3242" s="1" t="s">
        <v>91</v>
      </c>
      <c r="E3242" s="1" t="s">
        <v>3</v>
      </c>
      <c r="F3242" s="1" t="s">
        <v>4</v>
      </c>
      <c r="G3242" s="1" t="s">
        <v>132</v>
      </c>
      <c r="H3242" s="1" t="s">
        <v>5010</v>
      </c>
      <c r="I3242" s="1" t="s">
        <v>5011</v>
      </c>
      <c r="J3242" s="1">
        <v>449</v>
      </c>
      <c r="K3242" s="1">
        <v>1534</v>
      </c>
      <c r="L3242" s="1">
        <v>5</v>
      </c>
      <c r="M3242" s="1">
        <v>0</v>
      </c>
      <c r="N3242" s="1">
        <v>5.2</v>
      </c>
      <c r="O3242" s="1">
        <v>135</v>
      </c>
      <c r="P3242" s="1">
        <v>90</v>
      </c>
      <c r="Q3242" s="9">
        <v>25926543</v>
      </c>
      <c r="R3242" s="3">
        <v>8000000</v>
      </c>
    </row>
    <row r="3243" spans="1:18" x14ac:dyDescent="0.25">
      <c r="A3243" s="1" t="s">
        <v>3597</v>
      </c>
      <c r="B3243" s="2">
        <v>38185</v>
      </c>
      <c r="C3243" s="1" t="s">
        <v>32</v>
      </c>
      <c r="D3243" s="1" t="s">
        <v>20</v>
      </c>
      <c r="E3243" s="1" t="s">
        <v>3</v>
      </c>
      <c r="F3243" s="1" t="s">
        <v>4</v>
      </c>
      <c r="G3243" s="1" t="s">
        <v>132</v>
      </c>
      <c r="H3243" s="1" t="s">
        <v>3598</v>
      </c>
      <c r="I3243" s="1" t="s">
        <v>3599</v>
      </c>
      <c r="J3243" s="1">
        <v>448</v>
      </c>
      <c r="K3243" s="1">
        <v>842</v>
      </c>
      <c r="L3243" s="1">
        <v>3</v>
      </c>
      <c r="M3243" s="1">
        <v>0</v>
      </c>
      <c r="N3243" s="1">
        <v>6.1</v>
      </c>
      <c r="O3243" s="1">
        <v>65</v>
      </c>
      <c r="P3243" s="1">
        <v>101</v>
      </c>
      <c r="Q3243" s="9">
        <v>12189514</v>
      </c>
      <c r="R3243" s="3">
        <v>23000000</v>
      </c>
    </row>
    <row r="3244" spans="1:18" x14ac:dyDescent="0.25">
      <c r="A3244" s="1" t="s">
        <v>580</v>
      </c>
      <c r="B3244" s="2">
        <v>31882</v>
      </c>
      <c r="C3244" s="1" t="s">
        <v>32</v>
      </c>
      <c r="D3244" s="1" t="s">
        <v>77</v>
      </c>
      <c r="E3244" s="1" t="s">
        <v>3</v>
      </c>
      <c r="F3244" s="1" t="s">
        <v>4</v>
      </c>
      <c r="G3244" s="1" t="s">
        <v>92</v>
      </c>
      <c r="H3244" s="1" t="s">
        <v>581</v>
      </c>
      <c r="I3244" s="1" t="s">
        <v>582</v>
      </c>
      <c r="J3244" s="1">
        <v>448</v>
      </c>
      <c r="K3244" s="1">
        <v>1329</v>
      </c>
      <c r="L3244" s="1">
        <v>155</v>
      </c>
      <c r="M3244" s="1">
        <v>241</v>
      </c>
      <c r="N3244" s="1">
        <v>5.9</v>
      </c>
      <c r="O3244" s="1">
        <v>57</v>
      </c>
      <c r="P3244" s="1">
        <v>92</v>
      </c>
      <c r="Q3244" s="9">
        <v>1400000</v>
      </c>
      <c r="R3244" s="3">
        <v>1100000</v>
      </c>
    </row>
    <row r="3245" spans="1:18" x14ac:dyDescent="0.25">
      <c r="A3245" s="1" t="s">
        <v>3340</v>
      </c>
      <c r="B3245" s="2">
        <v>37707</v>
      </c>
      <c r="C3245" s="1" t="s">
        <v>32</v>
      </c>
      <c r="D3245" s="1" t="s">
        <v>91</v>
      </c>
      <c r="E3245" s="1" t="s">
        <v>160</v>
      </c>
      <c r="F3245" s="1" t="s">
        <v>161</v>
      </c>
      <c r="G3245" s="1" t="s">
        <v>21</v>
      </c>
      <c r="H3245" s="1" t="s">
        <v>3341</v>
      </c>
      <c r="I3245" s="1" t="s">
        <v>3342</v>
      </c>
      <c r="J3245" s="1">
        <v>447</v>
      </c>
      <c r="K3245" s="1">
        <v>923</v>
      </c>
      <c r="L3245" s="1">
        <v>192</v>
      </c>
      <c r="M3245" s="1">
        <v>0</v>
      </c>
      <c r="N3245" s="1">
        <v>6.8</v>
      </c>
      <c r="O3245" s="1">
        <v>251</v>
      </c>
      <c r="P3245" s="1">
        <v>89</v>
      </c>
      <c r="Q3245" s="9">
        <v>3645438</v>
      </c>
      <c r="R3245" s="3">
        <v>2200000</v>
      </c>
    </row>
    <row r="3246" spans="1:18" x14ac:dyDescent="0.25">
      <c r="A3246" s="1" t="s">
        <v>4513</v>
      </c>
      <c r="B3246" s="2">
        <v>39029</v>
      </c>
      <c r="C3246" s="1" t="s">
        <v>32</v>
      </c>
      <c r="D3246" s="1" t="s">
        <v>9</v>
      </c>
      <c r="E3246" s="1" t="s">
        <v>3</v>
      </c>
      <c r="F3246" s="1" t="s">
        <v>4</v>
      </c>
      <c r="G3246" s="1" t="s">
        <v>84</v>
      </c>
      <c r="H3246" s="1" t="s">
        <v>3265</v>
      </c>
      <c r="I3246" s="1" t="s">
        <v>3519</v>
      </c>
      <c r="J3246" s="1">
        <v>446</v>
      </c>
      <c r="K3246" s="1">
        <v>966</v>
      </c>
      <c r="L3246" s="1">
        <v>308</v>
      </c>
      <c r="M3246" s="1">
        <v>0</v>
      </c>
      <c r="N3246" s="1">
        <v>6.8</v>
      </c>
      <c r="O3246" s="1">
        <v>122</v>
      </c>
      <c r="P3246" s="1">
        <v>101</v>
      </c>
      <c r="Q3246" s="9">
        <v>37617947</v>
      </c>
      <c r="R3246" s="3">
        <v>30000000</v>
      </c>
    </row>
    <row r="3247" spans="1:18" x14ac:dyDescent="0.25">
      <c r="A3247" s="1" t="s">
        <v>3264</v>
      </c>
      <c r="B3247" s="2">
        <v>37374</v>
      </c>
      <c r="C3247" s="1" t="s">
        <v>32</v>
      </c>
      <c r="D3247" s="1" t="s">
        <v>9</v>
      </c>
      <c r="E3247" s="1" t="s">
        <v>3</v>
      </c>
      <c r="F3247" s="1" t="s">
        <v>1037</v>
      </c>
      <c r="G3247" s="1" t="s">
        <v>132</v>
      </c>
      <c r="H3247" s="1" t="s">
        <v>3265</v>
      </c>
      <c r="I3247" s="1" t="s">
        <v>3266</v>
      </c>
      <c r="J3247" s="1">
        <v>446</v>
      </c>
      <c r="K3247" s="1">
        <v>497</v>
      </c>
      <c r="L3247" s="1">
        <v>51</v>
      </c>
      <c r="M3247" s="1">
        <v>0</v>
      </c>
      <c r="N3247" s="1">
        <v>7.6</v>
      </c>
      <c r="O3247" s="1">
        <v>149</v>
      </c>
      <c r="P3247" s="1">
        <v>101</v>
      </c>
      <c r="Q3247" s="9">
        <v>20772796</v>
      </c>
      <c r="R3247" s="3">
        <v>6000000</v>
      </c>
    </row>
    <row r="3248" spans="1:18" x14ac:dyDescent="0.25">
      <c r="A3248" s="1" t="s">
        <v>6848</v>
      </c>
      <c r="B3248" s="2">
        <v>42248</v>
      </c>
      <c r="C3248" s="1" t="s">
        <v>32</v>
      </c>
      <c r="D3248" s="1" t="s">
        <v>9</v>
      </c>
      <c r="E3248" s="1" t="s">
        <v>3</v>
      </c>
      <c r="F3248" s="1" t="s">
        <v>4</v>
      </c>
      <c r="G3248" s="1" t="s">
        <v>92</v>
      </c>
      <c r="H3248" s="1" t="s">
        <v>6849</v>
      </c>
      <c r="I3248" s="1" t="s">
        <v>6850</v>
      </c>
      <c r="J3248" s="1">
        <v>446</v>
      </c>
      <c r="K3248" s="1">
        <v>928</v>
      </c>
      <c r="L3248" s="1">
        <v>4</v>
      </c>
      <c r="M3248" s="1">
        <v>793</v>
      </c>
      <c r="N3248" s="1">
        <v>5.5</v>
      </c>
      <c r="O3248" s="1">
        <v>36</v>
      </c>
      <c r="P3248" s="1">
        <v>97</v>
      </c>
      <c r="Q3248" s="9">
        <v>62480</v>
      </c>
      <c r="R3248" s="3">
        <v>1000000</v>
      </c>
    </row>
    <row r="3249" spans="1:18" x14ac:dyDescent="0.25">
      <c r="A3249" s="1" t="s">
        <v>1154</v>
      </c>
      <c r="B3249" s="2">
        <v>34353</v>
      </c>
      <c r="C3249" s="1" t="s">
        <v>32</v>
      </c>
      <c r="D3249" s="1" t="s">
        <v>9</v>
      </c>
      <c r="E3249" s="1" t="s">
        <v>3</v>
      </c>
      <c r="F3249" s="1" t="s">
        <v>4</v>
      </c>
      <c r="G3249" s="1" t="s">
        <v>92</v>
      </c>
      <c r="H3249" s="1" t="s">
        <v>1155</v>
      </c>
      <c r="I3249" s="1" t="s">
        <v>1156</v>
      </c>
      <c r="J3249" s="1">
        <v>443</v>
      </c>
      <c r="K3249" s="1">
        <v>1439</v>
      </c>
      <c r="L3249" s="1">
        <v>0</v>
      </c>
      <c r="M3249" s="1">
        <v>0</v>
      </c>
      <c r="N3249" s="1">
        <v>6.2</v>
      </c>
      <c r="O3249" s="1">
        <v>59</v>
      </c>
      <c r="P3249" s="1">
        <v>125</v>
      </c>
      <c r="Q3249" s="9">
        <v>65012000</v>
      </c>
      <c r="R3249" s="3">
        <v>70000000</v>
      </c>
    </row>
    <row r="3250" spans="1:18" x14ac:dyDescent="0.25">
      <c r="A3250" s="1" t="s">
        <v>602</v>
      </c>
      <c r="B3250" s="2">
        <v>31819</v>
      </c>
      <c r="C3250" s="1" t="s">
        <v>32</v>
      </c>
      <c r="D3250" s="1" t="s">
        <v>9</v>
      </c>
      <c r="E3250" s="1" t="s">
        <v>3</v>
      </c>
      <c r="F3250" s="1" t="s">
        <v>83</v>
      </c>
      <c r="G3250" s="1" t="s">
        <v>92</v>
      </c>
      <c r="H3250" s="1" t="s">
        <v>603</v>
      </c>
      <c r="I3250" s="1" t="s">
        <v>476</v>
      </c>
      <c r="J3250" s="1">
        <v>443</v>
      </c>
      <c r="K3250" s="1">
        <v>1269</v>
      </c>
      <c r="L3250" s="1">
        <v>133</v>
      </c>
      <c r="M3250" s="1">
        <v>963</v>
      </c>
      <c r="N3250" s="1">
        <v>7.8</v>
      </c>
      <c r="O3250" s="1">
        <v>29</v>
      </c>
      <c r="P3250" s="1">
        <v>140</v>
      </c>
      <c r="Q3250" s="9">
        <v>3130592</v>
      </c>
      <c r="R3250" s="3">
        <v>2600000</v>
      </c>
    </row>
    <row r="3251" spans="1:18" x14ac:dyDescent="0.25">
      <c r="A3251" s="1" t="s">
        <v>5702</v>
      </c>
      <c r="B3251" s="2">
        <v>40274</v>
      </c>
      <c r="C3251" s="1" t="s">
        <v>32</v>
      </c>
      <c r="D3251" s="1" t="s">
        <v>20</v>
      </c>
      <c r="E3251" s="1" t="s">
        <v>3</v>
      </c>
      <c r="F3251" s="1" t="s">
        <v>4</v>
      </c>
      <c r="G3251" s="1" t="s">
        <v>92</v>
      </c>
      <c r="H3251" s="1" t="s">
        <v>1155</v>
      </c>
      <c r="I3251" s="1" t="s">
        <v>5703</v>
      </c>
      <c r="J3251" s="1">
        <v>443</v>
      </c>
      <c r="K3251" s="1">
        <v>1452</v>
      </c>
      <c r="L3251" s="1">
        <v>11</v>
      </c>
      <c r="M3251" s="1">
        <v>0</v>
      </c>
      <c r="N3251" s="1">
        <v>6.8</v>
      </c>
      <c r="O3251" s="1">
        <v>112</v>
      </c>
      <c r="P3251" s="1">
        <v>93</v>
      </c>
      <c r="Q3251" s="9">
        <v>48430</v>
      </c>
      <c r="R3251" s="3">
        <v>500000</v>
      </c>
    </row>
    <row r="3252" spans="1:18" x14ac:dyDescent="0.25">
      <c r="A3252" s="1" t="s">
        <v>512</v>
      </c>
      <c r="B3252" s="2">
        <v>31696</v>
      </c>
      <c r="C3252" s="1" t="s">
        <v>32</v>
      </c>
      <c r="D3252" s="1" t="s">
        <v>40</v>
      </c>
      <c r="E3252" s="1" t="s">
        <v>3</v>
      </c>
      <c r="F3252" s="1" t="s">
        <v>334</v>
      </c>
      <c r="G3252" s="1" t="s">
        <v>132</v>
      </c>
      <c r="H3252" s="1" t="s">
        <v>513</v>
      </c>
      <c r="I3252" s="1" t="s">
        <v>514</v>
      </c>
      <c r="J3252" s="1">
        <v>442</v>
      </c>
      <c r="K3252" s="1">
        <v>822</v>
      </c>
      <c r="L3252" s="1">
        <v>4</v>
      </c>
      <c r="M3252" s="1">
        <v>0</v>
      </c>
      <c r="N3252" s="1">
        <v>6.5</v>
      </c>
      <c r="O3252" s="1">
        <v>35</v>
      </c>
      <c r="P3252" s="1">
        <v>93</v>
      </c>
      <c r="Q3252" s="9">
        <v>174635000</v>
      </c>
      <c r="R3252" s="3">
        <v>8800000</v>
      </c>
    </row>
    <row r="3253" spans="1:18" x14ac:dyDescent="0.25">
      <c r="A3253" s="1" t="s">
        <v>656</v>
      </c>
      <c r="B3253" s="2">
        <v>32266</v>
      </c>
      <c r="C3253" s="1" t="s">
        <v>32</v>
      </c>
      <c r="D3253" s="1" t="s">
        <v>77</v>
      </c>
      <c r="E3253" s="1" t="s">
        <v>3</v>
      </c>
      <c r="F3253" s="1" t="s">
        <v>334</v>
      </c>
      <c r="G3253" s="1" t="s">
        <v>84</v>
      </c>
      <c r="H3253" s="1" t="s">
        <v>513</v>
      </c>
      <c r="I3253" s="1" t="s">
        <v>657</v>
      </c>
      <c r="J3253" s="1">
        <v>442</v>
      </c>
      <c r="K3253" s="1">
        <v>717</v>
      </c>
      <c r="L3253" s="1">
        <v>5</v>
      </c>
      <c r="M3253" s="1">
        <v>489</v>
      </c>
      <c r="N3253" s="1">
        <v>5.5</v>
      </c>
      <c r="O3253" s="1">
        <v>32</v>
      </c>
      <c r="P3253" s="1">
        <v>108</v>
      </c>
      <c r="Q3253" s="9">
        <v>109306210</v>
      </c>
      <c r="R3253" s="3">
        <v>15800000</v>
      </c>
    </row>
    <row r="3254" spans="1:18" x14ac:dyDescent="0.25">
      <c r="A3254" s="1" t="s">
        <v>2941</v>
      </c>
      <c r="B3254" s="2">
        <v>37405</v>
      </c>
      <c r="C3254" s="1" t="s">
        <v>32</v>
      </c>
      <c r="D3254" s="1" t="s">
        <v>20</v>
      </c>
      <c r="E3254" s="1" t="s">
        <v>3</v>
      </c>
      <c r="F3254" s="1" t="s">
        <v>4</v>
      </c>
      <c r="G3254" s="1" t="s">
        <v>92</v>
      </c>
      <c r="H3254" s="1" t="s">
        <v>2942</v>
      </c>
      <c r="I3254" s="1" t="s">
        <v>2046</v>
      </c>
      <c r="J3254" s="1">
        <v>442</v>
      </c>
      <c r="K3254" s="1">
        <v>1556</v>
      </c>
      <c r="L3254" s="1">
        <v>729</v>
      </c>
      <c r="M3254" s="1">
        <v>0</v>
      </c>
      <c r="N3254" s="1">
        <v>7.2</v>
      </c>
      <c r="O3254" s="1">
        <v>217</v>
      </c>
      <c r="P3254" s="1">
        <v>125</v>
      </c>
      <c r="Q3254" s="9">
        <v>65010106</v>
      </c>
      <c r="R3254" s="3">
        <v>30000000</v>
      </c>
    </row>
    <row r="3255" spans="1:18" x14ac:dyDescent="0.25">
      <c r="A3255" s="1" t="s">
        <v>1345</v>
      </c>
      <c r="B3255" s="2">
        <v>35104</v>
      </c>
      <c r="C3255" s="1" t="s">
        <v>32</v>
      </c>
      <c r="D3255" s="1" t="s">
        <v>40</v>
      </c>
      <c r="E3255" s="1" t="s">
        <v>3</v>
      </c>
      <c r="F3255" s="1" t="s">
        <v>4</v>
      </c>
      <c r="G3255" s="1" t="s">
        <v>84</v>
      </c>
      <c r="H3255" s="1" t="s">
        <v>513</v>
      </c>
      <c r="I3255" s="1" t="s">
        <v>1346</v>
      </c>
      <c r="J3255" s="1">
        <v>442</v>
      </c>
      <c r="K3255" s="1">
        <v>616</v>
      </c>
      <c r="L3255" s="1">
        <v>0</v>
      </c>
      <c r="M3255" s="1">
        <v>504</v>
      </c>
      <c r="N3255" s="1">
        <v>5.2</v>
      </c>
      <c r="O3255" s="1">
        <v>23</v>
      </c>
      <c r="P3255" s="1">
        <v>95</v>
      </c>
      <c r="Q3255" s="9">
        <v>20047715</v>
      </c>
      <c r="R3255" s="3">
        <v>25530000</v>
      </c>
    </row>
    <row r="3256" spans="1:18" x14ac:dyDescent="0.25">
      <c r="A3256" s="1" t="s">
        <v>4498</v>
      </c>
      <c r="B3256" s="2">
        <v>39025</v>
      </c>
      <c r="C3256" s="1" t="s">
        <v>32</v>
      </c>
      <c r="D3256" s="1" t="s">
        <v>20</v>
      </c>
      <c r="E3256" s="1" t="s">
        <v>3</v>
      </c>
      <c r="F3256" s="1" t="s">
        <v>4</v>
      </c>
      <c r="G3256" s="1" t="s">
        <v>92</v>
      </c>
      <c r="H3256" s="1" t="s">
        <v>2942</v>
      </c>
      <c r="I3256" s="1" t="s">
        <v>1049</v>
      </c>
      <c r="J3256" s="1">
        <v>442</v>
      </c>
      <c r="K3256" s="1">
        <v>1134</v>
      </c>
      <c r="L3256" s="1">
        <v>529</v>
      </c>
      <c r="M3256" s="1">
        <v>348</v>
      </c>
      <c r="N3256" s="1">
        <v>6.7</v>
      </c>
      <c r="O3256" s="1">
        <v>142</v>
      </c>
      <c r="P3256" s="1">
        <v>116</v>
      </c>
      <c r="Q3256" s="9">
        <v>7156933</v>
      </c>
      <c r="R3256" s="3">
        <v>25000000</v>
      </c>
    </row>
    <row r="3257" spans="1:18" x14ac:dyDescent="0.25">
      <c r="A3257" s="1" t="s">
        <v>4313</v>
      </c>
      <c r="B3257" s="2">
        <v>38914</v>
      </c>
      <c r="C3257" s="1" t="s">
        <v>32</v>
      </c>
      <c r="D3257" s="1" t="s">
        <v>91</v>
      </c>
      <c r="E3257" s="1" t="s">
        <v>3</v>
      </c>
      <c r="F3257" s="1" t="s">
        <v>11</v>
      </c>
      <c r="G3257" s="1" t="s">
        <v>92</v>
      </c>
      <c r="H3257" s="1" t="s">
        <v>4314</v>
      </c>
      <c r="I3257" s="1" t="s">
        <v>2353</v>
      </c>
      <c r="J3257" s="1">
        <v>440</v>
      </c>
      <c r="K3257" s="1">
        <v>2420</v>
      </c>
      <c r="L3257" s="1">
        <v>70</v>
      </c>
      <c r="M3257" s="1">
        <v>0</v>
      </c>
      <c r="N3257" s="1">
        <v>5.8</v>
      </c>
      <c r="O3257" s="1">
        <v>216</v>
      </c>
      <c r="P3257" s="1">
        <v>86</v>
      </c>
      <c r="Q3257" s="9">
        <v>54098051</v>
      </c>
      <c r="R3257" s="3">
        <v>25000000</v>
      </c>
    </row>
    <row r="3258" spans="1:18" x14ac:dyDescent="0.25">
      <c r="A3258" s="1" t="s">
        <v>5577</v>
      </c>
      <c r="B3258" s="2">
        <v>40511</v>
      </c>
      <c r="C3258" s="1" t="s">
        <v>32</v>
      </c>
      <c r="D3258" s="1" t="s">
        <v>9</v>
      </c>
      <c r="E3258" s="1" t="s">
        <v>3</v>
      </c>
      <c r="F3258" s="1" t="s">
        <v>4</v>
      </c>
      <c r="G3258" s="1" t="s">
        <v>84</v>
      </c>
      <c r="H3258" s="1" t="s">
        <v>5578</v>
      </c>
      <c r="I3258" s="1" t="s">
        <v>5579</v>
      </c>
      <c r="J3258" s="1">
        <v>439</v>
      </c>
      <c r="K3258" s="1">
        <v>1567</v>
      </c>
      <c r="L3258" s="1">
        <v>13</v>
      </c>
      <c r="M3258" s="1">
        <v>0</v>
      </c>
      <c r="N3258" s="1">
        <v>6.3</v>
      </c>
      <c r="O3258" s="1">
        <v>19</v>
      </c>
      <c r="P3258" s="1">
        <v>110</v>
      </c>
      <c r="Q3258" s="9">
        <v>2848578</v>
      </c>
      <c r="R3258" s="3">
        <v>3500000</v>
      </c>
    </row>
    <row r="3259" spans="1:18" x14ac:dyDescent="0.25">
      <c r="A3259" s="1" t="s">
        <v>5083</v>
      </c>
      <c r="B3259" s="2">
        <v>39806</v>
      </c>
      <c r="C3259" s="1" t="s">
        <v>32</v>
      </c>
      <c r="D3259" s="1" t="s">
        <v>2</v>
      </c>
      <c r="E3259" s="1" t="s">
        <v>3</v>
      </c>
      <c r="F3259" s="1" t="s">
        <v>1877</v>
      </c>
      <c r="G3259" s="1" t="s">
        <v>92</v>
      </c>
      <c r="H3259" s="1" t="s">
        <v>5084</v>
      </c>
      <c r="I3259" s="1" t="s">
        <v>5085</v>
      </c>
      <c r="J3259" s="1">
        <v>439</v>
      </c>
      <c r="K3259" s="1">
        <v>940</v>
      </c>
      <c r="L3259" s="1">
        <v>275</v>
      </c>
      <c r="M3259" s="1">
        <v>0</v>
      </c>
      <c r="N3259" s="1">
        <v>6.1</v>
      </c>
      <c r="O3259" s="1">
        <v>71</v>
      </c>
      <c r="P3259" s="1">
        <v>104</v>
      </c>
      <c r="Q3259" s="9">
        <v>3607</v>
      </c>
      <c r="R3259" s="3">
        <v>10000000</v>
      </c>
    </row>
    <row r="3260" spans="1:18" x14ac:dyDescent="0.25">
      <c r="A3260" s="1" t="s">
        <v>5611</v>
      </c>
      <c r="B3260" s="2">
        <v>40507</v>
      </c>
      <c r="C3260" s="1" t="s">
        <v>32</v>
      </c>
      <c r="D3260" s="1" t="s">
        <v>91</v>
      </c>
      <c r="E3260" s="1" t="s">
        <v>3</v>
      </c>
      <c r="F3260" s="1" t="s">
        <v>4</v>
      </c>
      <c r="G3260" s="1" t="s">
        <v>92</v>
      </c>
      <c r="H3260" s="1" t="s">
        <v>5612</v>
      </c>
      <c r="I3260" s="1" t="s">
        <v>5613</v>
      </c>
      <c r="J3260" s="1">
        <v>438</v>
      </c>
      <c r="K3260" s="1">
        <v>1081</v>
      </c>
      <c r="L3260" s="1">
        <v>21</v>
      </c>
      <c r="M3260" s="1">
        <v>14000</v>
      </c>
      <c r="N3260" s="1">
        <v>5.7</v>
      </c>
      <c r="O3260" s="1">
        <v>264</v>
      </c>
      <c r="P3260" s="1">
        <v>98</v>
      </c>
      <c r="Q3260" s="9">
        <v>84749884</v>
      </c>
      <c r="R3260" s="3">
        <v>3000000</v>
      </c>
    </row>
    <row r="3261" spans="1:18" x14ac:dyDescent="0.25">
      <c r="A3261" s="1" t="s">
        <v>1059</v>
      </c>
      <c r="B3261" s="2">
        <v>34649</v>
      </c>
      <c r="C3261" s="1" t="s">
        <v>32</v>
      </c>
      <c r="D3261" s="1" t="s">
        <v>77</v>
      </c>
      <c r="E3261" s="1" t="s">
        <v>3</v>
      </c>
      <c r="F3261" s="1" t="s">
        <v>4</v>
      </c>
      <c r="G3261" s="1" t="s">
        <v>92</v>
      </c>
      <c r="H3261" s="1" t="s">
        <v>1060</v>
      </c>
      <c r="I3261" s="1" t="s">
        <v>255</v>
      </c>
      <c r="J3261" s="1">
        <v>437</v>
      </c>
      <c r="K3261" s="1">
        <v>1093</v>
      </c>
      <c r="L3261" s="1">
        <v>644</v>
      </c>
      <c r="M3261" s="1">
        <v>669</v>
      </c>
      <c r="N3261" s="1">
        <v>5.5</v>
      </c>
      <c r="O3261" s="1">
        <v>36</v>
      </c>
      <c r="P3261" s="1">
        <v>104</v>
      </c>
      <c r="Q3261" s="9">
        <v>42610000</v>
      </c>
      <c r="R3261" s="3">
        <v>55000000</v>
      </c>
    </row>
    <row r="3262" spans="1:18" x14ac:dyDescent="0.25">
      <c r="A3262" s="1" t="s">
        <v>2848</v>
      </c>
      <c r="B3262" s="2">
        <v>37141</v>
      </c>
      <c r="C3262" s="1" t="s">
        <v>32</v>
      </c>
      <c r="D3262" s="1" t="s">
        <v>20</v>
      </c>
      <c r="E3262" s="1" t="s">
        <v>3</v>
      </c>
      <c r="F3262" s="1" t="s">
        <v>4</v>
      </c>
      <c r="G3262" s="1" t="s">
        <v>132</v>
      </c>
      <c r="H3262" s="1" t="s">
        <v>1060</v>
      </c>
      <c r="I3262" s="1" t="s">
        <v>2849</v>
      </c>
      <c r="J3262" s="1">
        <v>436</v>
      </c>
      <c r="K3262" s="1">
        <v>1203</v>
      </c>
      <c r="L3262" s="1">
        <v>42</v>
      </c>
      <c r="M3262" s="1">
        <v>1000</v>
      </c>
      <c r="N3262" s="1">
        <v>4.8</v>
      </c>
      <c r="O3262" s="1">
        <v>75</v>
      </c>
      <c r="P3262" s="1">
        <v>84</v>
      </c>
      <c r="Q3262" s="9">
        <v>55762229</v>
      </c>
      <c r="R3262" s="3">
        <v>22000000</v>
      </c>
    </row>
    <row r="3263" spans="1:18" x14ac:dyDescent="0.25">
      <c r="A3263" s="1" t="s">
        <v>3362</v>
      </c>
      <c r="B3263" s="2">
        <v>37748</v>
      </c>
      <c r="C3263" s="1" t="s">
        <v>32</v>
      </c>
      <c r="D3263" s="1" t="s">
        <v>20</v>
      </c>
      <c r="E3263" s="1" t="s">
        <v>3</v>
      </c>
      <c r="F3263" s="1" t="s">
        <v>4</v>
      </c>
      <c r="G3263" s="1" t="s">
        <v>132</v>
      </c>
      <c r="H3263" s="1" t="s">
        <v>3363</v>
      </c>
      <c r="I3263" s="1" t="s">
        <v>1127</v>
      </c>
      <c r="J3263" s="1">
        <v>436</v>
      </c>
      <c r="K3263" s="1">
        <v>1395</v>
      </c>
      <c r="L3263" s="1">
        <v>0</v>
      </c>
      <c r="M3263" s="1">
        <v>0</v>
      </c>
      <c r="N3263" s="1">
        <v>6.3</v>
      </c>
      <c r="O3263" s="1">
        <v>161</v>
      </c>
      <c r="P3263" s="1">
        <v>100</v>
      </c>
      <c r="Q3263" s="9">
        <v>35096190</v>
      </c>
      <c r="R3263" s="3">
        <v>60000000</v>
      </c>
    </row>
    <row r="3264" spans="1:18" x14ac:dyDescent="0.25">
      <c r="A3264" s="1" t="s">
        <v>908</v>
      </c>
      <c r="B3264" s="2">
        <v>33795</v>
      </c>
      <c r="C3264" s="1" t="s">
        <v>32</v>
      </c>
      <c r="D3264" s="1" t="s">
        <v>61</v>
      </c>
      <c r="E3264" s="1" t="s">
        <v>3</v>
      </c>
      <c r="F3264" s="1" t="s">
        <v>4</v>
      </c>
      <c r="G3264" s="1" t="s">
        <v>92</v>
      </c>
      <c r="H3264" s="1" t="s">
        <v>909</v>
      </c>
      <c r="I3264" s="1" t="s">
        <v>910</v>
      </c>
      <c r="J3264" s="1">
        <v>436</v>
      </c>
      <c r="K3264" s="1">
        <v>1394</v>
      </c>
      <c r="L3264" s="1">
        <v>0</v>
      </c>
      <c r="M3264" s="1">
        <v>949</v>
      </c>
      <c r="N3264" s="1">
        <v>6.6</v>
      </c>
      <c r="O3264" s="1">
        <v>32</v>
      </c>
      <c r="P3264" s="1">
        <v>140</v>
      </c>
      <c r="Q3264" s="9">
        <v>24276500</v>
      </c>
      <c r="R3264" s="3">
        <v>35000000</v>
      </c>
    </row>
    <row r="3265" spans="1:18" x14ac:dyDescent="0.25">
      <c r="A3265" s="1" t="s">
        <v>3300</v>
      </c>
      <c r="B3265" s="2">
        <v>37979</v>
      </c>
      <c r="C3265" s="1" t="s">
        <v>32</v>
      </c>
      <c r="D3265" s="1" t="s">
        <v>2</v>
      </c>
      <c r="E3265" s="1" t="s">
        <v>3</v>
      </c>
      <c r="F3265" s="1" t="s">
        <v>4</v>
      </c>
      <c r="G3265" s="1" t="s">
        <v>92</v>
      </c>
      <c r="H3265" s="1" t="s">
        <v>1060</v>
      </c>
      <c r="I3265" s="1" t="s">
        <v>907</v>
      </c>
      <c r="J3265" s="1">
        <v>436</v>
      </c>
      <c r="K3265" s="1">
        <v>1172</v>
      </c>
      <c r="L3265" s="1">
        <v>164</v>
      </c>
      <c r="M3265" s="1">
        <v>622</v>
      </c>
      <c r="N3265" s="1">
        <v>6.7</v>
      </c>
      <c r="O3265" s="1">
        <v>119</v>
      </c>
      <c r="P3265" s="1">
        <v>97</v>
      </c>
      <c r="Q3265" s="9">
        <v>12212417</v>
      </c>
      <c r="R3265" s="3">
        <v>15000000</v>
      </c>
    </row>
    <row r="3266" spans="1:18" x14ac:dyDescent="0.25">
      <c r="A3266" s="1" t="s">
        <v>4854</v>
      </c>
      <c r="B3266" s="2">
        <v>39804</v>
      </c>
      <c r="C3266" s="1" t="s">
        <v>32</v>
      </c>
      <c r="D3266" s="1" t="s">
        <v>61</v>
      </c>
      <c r="E3266" s="1" t="s">
        <v>3</v>
      </c>
      <c r="F3266" s="1" t="s">
        <v>4</v>
      </c>
      <c r="G3266" s="1" t="s">
        <v>92</v>
      </c>
      <c r="H3266" s="1" t="s">
        <v>3363</v>
      </c>
      <c r="I3266" s="1" t="s">
        <v>4855</v>
      </c>
      <c r="J3266" s="1">
        <v>436</v>
      </c>
      <c r="K3266" s="1">
        <v>1141</v>
      </c>
      <c r="L3266" s="1">
        <v>67</v>
      </c>
      <c r="M3266" s="1">
        <v>0</v>
      </c>
      <c r="N3266" s="1">
        <v>7</v>
      </c>
      <c r="O3266" s="1">
        <v>81</v>
      </c>
      <c r="P3266" s="1">
        <v>109</v>
      </c>
      <c r="Q3266" s="9">
        <v>8134217</v>
      </c>
      <c r="R3266" s="3">
        <v>12000000</v>
      </c>
    </row>
    <row r="3267" spans="1:18" x14ac:dyDescent="0.25">
      <c r="A3267" s="1" t="s">
        <v>4165</v>
      </c>
      <c r="B3267" s="2">
        <v>38471</v>
      </c>
      <c r="C3267" s="1" t="s">
        <v>32</v>
      </c>
      <c r="D3267" s="1" t="s">
        <v>20</v>
      </c>
      <c r="E3267" s="1" t="s">
        <v>3</v>
      </c>
      <c r="F3267" s="1" t="s">
        <v>4</v>
      </c>
      <c r="G3267" s="1" t="s">
        <v>92</v>
      </c>
      <c r="H3267" s="1" t="s">
        <v>4166</v>
      </c>
      <c r="I3267" s="1" t="s">
        <v>4167</v>
      </c>
      <c r="J3267" s="1">
        <v>436</v>
      </c>
      <c r="K3267" s="1">
        <v>479</v>
      </c>
      <c r="L3267" s="1">
        <v>387</v>
      </c>
      <c r="M3267" s="1">
        <v>0</v>
      </c>
      <c r="N3267" s="1">
        <v>7.4</v>
      </c>
      <c r="O3267" s="1">
        <v>110</v>
      </c>
      <c r="P3267" s="1">
        <v>88</v>
      </c>
      <c r="Q3267" s="9">
        <v>7362100</v>
      </c>
      <c r="R3267" s="3">
        <v>1500000</v>
      </c>
    </row>
    <row r="3268" spans="1:18" x14ac:dyDescent="0.25">
      <c r="A3268" s="1" t="s">
        <v>4325</v>
      </c>
      <c r="B3268" s="2">
        <v>38988</v>
      </c>
      <c r="C3268" s="1" t="s">
        <v>32</v>
      </c>
      <c r="D3268" s="1" t="s">
        <v>20</v>
      </c>
      <c r="E3268" s="1" t="s">
        <v>3</v>
      </c>
      <c r="F3268" s="1" t="s">
        <v>4</v>
      </c>
      <c r="G3268" s="1" t="s">
        <v>92</v>
      </c>
      <c r="H3268" s="1" t="s">
        <v>4326</v>
      </c>
      <c r="I3268" s="1" t="s">
        <v>1477</v>
      </c>
      <c r="J3268" s="1">
        <v>435</v>
      </c>
      <c r="K3268" s="1">
        <v>1140</v>
      </c>
      <c r="L3268" s="1">
        <v>132</v>
      </c>
      <c r="M3268" s="1">
        <v>515</v>
      </c>
      <c r="N3268" s="1">
        <v>5.9</v>
      </c>
      <c r="O3268" s="1">
        <v>111</v>
      </c>
      <c r="P3268" s="1">
        <v>88</v>
      </c>
      <c r="Q3268" s="9">
        <v>13367101</v>
      </c>
      <c r="R3268" s="3">
        <v>6500000</v>
      </c>
    </row>
    <row r="3269" spans="1:18" x14ac:dyDescent="0.25">
      <c r="A3269" s="1" t="s">
        <v>6383</v>
      </c>
      <c r="B3269" s="2">
        <v>41347</v>
      </c>
      <c r="C3269" s="1" t="s">
        <v>32</v>
      </c>
      <c r="D3269" s="1" t="s">
        <v>20</v>
      </c>
      <c r="E3269" s="1" t="s">
        <v>3</v>
      </c>
      <c r="F3269" s="1" t="s">
        <v>4</v>
      </c>
      <c r="G3269" s="1" t="s">
        <v>132</v>
      </c>
      <c r="H3269" s="1" t="s">
        <v>6384</v>
      </c>
      <c r="I3269" s="1" t="s">
        <v>1477</v>
      </c>
      <c r="J3269" s="1">
        <v>434</v>
      </c>
      <c r="K3269" s="1">
        <v>1183</v>
      </c>
      <c r="L3269" s="1">
        <v>132</v>
      </c>
      <c r="M3269" s="1">
        <v>12000</v>
      </c>
      <c r="N3269" s="1">
        <v>7.1</v>
      </c>
      <c r="O3269" s="1">
        <v>231</v>
      </c>
      <c r="P3269" s="1">
        <v>93</v>
      </c>
      <c r="Q3269" s="9">
        <v>17536788</v>
      </c>
      <c r="R3269" s="3">
        <v>8000000</v>
      </c>
    </row>
    <row r="3270" spans="1:18" x14ac:dyDescent="0.25">
      <c r="A3270" s="1" t="s">
        <v>5481</v>
      </c>
      <c r="B3270" s="2">
        <v>40281</v>
      </c>
      <c r="C3270" s="1" t="s">
        <v>32</v>
      </c>
      <c r="D3270" s="1" t="s">
        <v>365</v>
      </c>
      <c r="E3270" s="1" t="s">
        <v>3</v>
      </c>
      <c r="F3270" s="1" t="s">
        <v>338</v>
      </c>
      <c r="G3270" s="1" t="s">
        <v>92</v>
      </c>
      <c r="H3270" s="1" t="s">
        <v>5482</v>
      </c>
      <c r="I3270" s="1" t="s">
        <v>5483</v>
      </c>
      <c r="J3270" s="1">
        <v>434</v>
      </c>
      <c r="K3270" s="1">
        <v>645</v>
      </c>
      <c r="L3270" s="1">
        <v>22</v>
      </c>
      <c r="M3270" s="1">
        <v>0</v>
      </c>
      <c r="N3270" s="1">
        <v>6.1</v>
      </c>
      <c r="O3270" s="1">
        <v>97</v>
      </c>
      <c r="P3270" s="1">
        <v>110</v>
      </c>
      <c r="Q3270" s="9">
        <v>56129</v>
      </c>
      <c r="R3270" s="3">
        <v>1100000</v>
      </c>
    </row>
    <row r="3271" spans="1:18" x14ac:dyDescent="0.25">
      <c r="A3271" s="1" t="s">
        <v>5445</v>
      </c>
      <c r="B3271" s="2">
        <v>39962</v>
      </c>
      <c r="C3271" s="1" t="s">
        <v>32</v>
      </c>
      <c r="D3271" s="1" t="s">
        <v>177</v>
      </c>
      <c r="E3271" s="1" t="s">
        <v>3</v>
      </c>
      <c r="F3271" s="1" t="s">
        <v>4</v>
      </c>
      <c r="G3271" s="1" t="s">
        <v>84</v>
      </c>
      <c r="H3271" s="1" t="s">
        <v>5446</v>
      </c>
      <c r="I3271" s="1" t="s">
        <v>974</v>
      </c>
      <c r="J3271" s="1">
        <v>433</v>
      </c>
      <c r="K3271" s="1">
        <v>679</v>
      </c>
      <c r="L3271" s="1">
        <v>197</v>
      </c>
      <c r="M3271" s="1">
        <v>0</v>
      </c>
      <c r="N3271" s="1">
        <v>7.3</v>
      </c>
      <c r="O3271" s="1">
        <v>136</v>
      </c>
      <c r="P3271" s="1">
        <v>111</v>
      </c>
      <c r="Q3271" s="9">
        <v>71844424</v>
      </c>
      <c r="R3271" s="3">
        <v>60000000</v>
      </c>
    </row>
    <row r="3272" spans="1:18" x14ac:dyDescent="0.25">
      <c r="A3272" s="1" t="s">
        <v>845</v>
      </c>
      <c r="B3272" s="2">
        <v>33323</v>
      </c>
      <c r="C3272" s="1" t="s">
        <v>1</v>
      </c>
      <c r="D3272" s="1" t="s">
        <v>9</v>
      </c>
      <c r="E3272" s="1" t="s">
        <v>3</v>
      </c>
      <c r="F3272" s="1" t="s">
        <v>161</v>
      </c>
      <c r="G3272" s="1" t="s">
        <v>92</v>
      </c>
      <c r="H3272" s="1" t="s">
        <v>846</v>
      </c>
      <c r="I3272" s="1" t="s">
        <v>531</v>
      </c>
      <c r="J3272" s="1">
        <v>433</v>
      </c>
      <c r="K3272" s="1">
        <v>698</v>
      </c>
      <c r="L3272" s="1">
        <v>0</v>
      </c>
      <c r="M3272" s="1">
        <v>0</v>
      </c>
      <c r="N3272" s="1">
        <v>8</v>
      </c>
      <c r="O3272" s="1">
        <v>125</v>
      </c>
      <c r="P3272" s="1">
        <v>206</v>
      </c>
      <c r="Q3272" s="9">
        <v>70405498</v>
      </c>
      <c r="R3272" s="3">
        <v>40000000</v>
      </c>
    </row>
    <row r="3273" spans="1:18" x14ac:dyDescent="0.25">
      <c r="A3273" s="1" t="s">
        <v>4438</v>
      </c>
      <c r="B3273" s="2">
        <v>38838</v>
      </c>
      <c r="C3273" s="1" t="s">
        <v>32</v>
      </c>
      <c r="D3273" s="1" t="s">
        <v>20</v>
      </c>
      <c r="E3273" s="1" t="s">
        <v>3</v>
      </c>
      <c r="F3273" s="1" t="s">
        <v>4</v>
      </c>
      <c r="G3273" s="1" t="s">
        <v>92</v>
      </c>
      <c r="H3273" s="1" t="s">
        <v>4439</v>
      </c>
      <c r="I3273" s="1" t="s">
        <v>4440</v>
      </c>
      <c r="J3273" s="1">
        <v>433</v>
      </c>
      <c r="K3273" s="1">
        <v>1291</v>
      </c>
      <c r="L3273" s="1">
        <v>708</v>
      </c>
      <c r="M3273" s="1">
        <v>0</v>
      </c>
      <c r="N3273" s="1">
        <v>6.2</v>
      </c>
      <c r="O3273" s="1">
        <v>132</v>
      </c>
      <c r="P3273" s="1">
        <v>122</v>
      </c>
      <c r="Q3273" s="9">
        <v>6754898</v>
      </c>
      <c r="R3273" s="3">
        <v>12000000</v>
      </c>
    </row>
    <row r="3274" spans="1:18" x14ac:dyDescent="0.25">
      <c r="A3274" s="1" t="s">
        <v>5369</v>
      </c>
      <c r="B3274" s="2">
        <v>39828</v>
      </c>
      <c r="C3274" s="1" t="s">
        <v>32</v>
      </c>
      <c r="D3274" s="1" t="s">
        <v>9</v>
      </c>
      <c r="E3274" s="1" t="s">
        <v>3</v>
      </c>
      <c r="F3274" s="1" t="s">
        <v>4</v>
      </c>
      <c r="G3274" s="1" t="s">
        <v>92</v>
      </c>
      <c r="H3274" s="1" t="s">
        <v>5370</v>
      </c>
      <c r="I3274" s="1" t="s">
        <v>5371</v>
      </c>
      <c r="J3274" s="1">
        <v>433</v>
      </c>
      <c r="K3274" s="1">
        <v>1929</v>
      </c>
      <c r="L3274" s="1">
        <v>15</v>
      </c>
      <c r="M3274" s="1">
        <v>448</v>
      </c>
      <c r="N3274" s="1">
        <v>5.9</v>
      </c>
      <c r="O3274" s="1">
        <v>21</v>
      </c>
      <c r="P3274" s="1">
        <v>96</v>
      </c>
      <c r="Q3274" s="9">
        <v>5005</v>
      </c>
      <c r="R3274" s="3">
        <v>3000000</v>
      </c>
    </row>
    <row r="3275" spans="1:18" x14ac:dyDescent="0.25">
      <c r="A3275" s="1" t="s">
        <v>6998</v>
      </c>
      <c r="B3275" s="2">
        <v>42088</v>
      </c>
      <c r="C3275" s="1" t="s">
        <v>32</v>
      </c>
      <c r="D3275" s="1" t="s">
        <v>91</v>
      </c>
      <c r="E3275" s="1" t="s">
        <v>3</v>
      </c>
      <c r="F3275" s="1" t="s">
        <v>4</v>
      </c>
      <c r="G3275" s="1" t="s">
        <v>132</v>
      </c>
      <c r="H3275" s="1" t="s">
        <v>6999</v>
      </c>
      <c r="I3275" s="1" t="s">
        <v>2225</v>
      </c>
      <c r="J3275" s="1">
        <v>432</v>
      </c>
      <c r="K3275" s="1">
        <v>1010</v>
      </c>
      <c r="L3275" s="1">
        <v>0</v>
      </c>
      <c r="M3275" s="1">
        <v>27000</v>
      </c>
      <c r="N3275" s="1">
        <v>6.2</v>
      </c>
      <c r="O3275" s="1">
        <v>371</v>
      </c>
      <c r="P3275" s="1">
        <v>94</v>
      </c>
      <c r="Q3275" s="9">
        <v>65069140</v>
      </c>
      <c r="R3275" s="3">
        <v>5000000</v>
      </c>
    </row>
    <row r="3276" spans="1:18" x14ac:dyDescent="0.25">
      <c r="A3276" s="1" t="s">
        <v>4562</v>
      </c>
      <c r="B3276" s="2">
        <v>39392</v>
      </c>
      <c r="C3276" s="1" t="s">
        <v>32</v>
      </c>
      <c r="D3276" s="1" t="s">
        <v>91</v>
      </c>
      <c r="E3276" s="1" t="s">
        <v>3</v>
      </c>
      <c r="F3276" s="1" t="s">
        <v>4</v>
      </c>
      <c r="G3276" s="1" t="s">
        <v>92</v>
      </c>
      <c r="H3276" s="1" t="s">
        <v>4563</v>
      </c>
      <c r="I3276" s="1" t="s">
        <v>3979</v>
      </c>
      <c r="J3276" s="1">
        <v>430</v>
      </c>
      <c r="K3276" s="1">
        <v>814</v>
      </c>
      <c r="L3276" s="1">
        <v>171</v>
      </c>
      <c r="M3276" s="1">
        <v>0</v>
      </c>
      <c r="N3276" s="1">
        <v>6.6</v>
      </c>
      <c r="O3276" s="1">
        <v>304</v>
      </c>
      <c r="P3276" s="1">
        <v>113</v>
      </c>
      <c r="Q3276" s="9">
        <v>39568996</v>
      </c>
      <c r="R3276" s="3">
        <v>32000000</v>
      </c>
    </row>
    <row r="3277" spans="1:18" x14ac:dyDescent="0.25">
      <c r="A3277" s="1" t="s">
        <v>6903</v>
      </c>
      <c r="B3277" s="2">
        <v>42194</v>
      </c>
      <c r="C3277" s="1" t="s">
        <v>32</v>
      </c>
      <c r="D3277" s="1" t="s">
        <v>61</v>
      </c>
      <c r="E3277" s="1" t="s">
        <v>3</v>
      </c>
      <c r="F3277" s="1" t="s">
        <v>4</v>
      </c>
      <c r="G3277" s="1" t="s">
        <v>84</v>
      </c>
      <c r="H3277" s="1" t="s">
        <v>6904</v>
      </c>
      <c r="I3277" s="1" t="s">
        <v>3266</v>
      </c>
      <c r="J3277" s="1">
        <v>427</v>
      </c>
      <c r="K3277" s="1">
        <v>952</v>
      </c>
      <c r="L3277" s="1">
        <v>51</v>
      </c>
      <c r="M3277" s="1">
        <v>21000</v>
      </c>
      <c r="N3277" s="1">
        <v>7.4</v>
      </c>
      <c r="O3277" s="1">
        <v>113</v>
      </c>
      <c r="P3277" s="1">
        <v>129</v>
      </c>
      <c r="Q3277" s="9">
        <v>44469602</v>
      </c>
      <c r="R3277" s="3">
        <v>17000000</v>
      </c>
    </row>
    <row r="3278" spans="1:18" x14ac:dyDescent="0.25">
      <c r="A3278" s="1" t="s">
        <v>3366</v>
      </c>
      <c r="B3278" s="2">
        <v>37808</v>
      </c>
      <c r="C3278" s="1" t="s">
        <v>32</v>
      </c>
      <c r="D3278" s="1" t="s">
        <v>77</v>
      </c>
      <c r="E3278" s="1" t="s">
        <v>3</v>
      </c>
      <c r="F3278" s="1" t="s">
        <v>83</v>
      </c>
      <c r="G3278" s="1" t="s">
        <v>84</v>
      </c>
      <c r="H3278" s="1" t="s">
        <v>3367</v>
      </c>
      <c r="I3278" s="1" t="s">
        <v>1862</v>
      </c>
      <c r="J3278" s="1">
        <v>427</v>
      </c>
      <c r="K3278" s="1">
        <v>1461</v>
      </c>
      <c r="L3278" s="1">
        <v>29</v>
      </c>
      <c r="M3278" s="1">
        <v>2000</v>
      </c>
      <c r="N3278" s="1">
        <v>6.1</v>
      </c>
      <c r="O3278" s="1">
        <v>122</v>
      </c>
      <c r="P3278" s="1">
        <v>87</v>
      </c>
      <c r="Q3278" s="9">
        <v>27972410</v>
      </c>
      <c r="R3278" s="3">
        <v>35000000</v>
      </c>
    </row>
    <row r="3279" spans="1:18" x14ac:dyDescent="0.25">
      <c r="A3279" s="1" t="s">
        <v>3623</v>
      </c>
      <c r="B3279" s="2">
        <v>38140</v>
      </c>
      <c r="C3279" s="1" t="s">
        <v>1</v>
      </c>
      <c r="D3279" s="1" t="s">
        <v>61</v>
      </c>
      <c r="E3279" s="1" t="s">
        <v>3</v>
      </c>
      <c r="F3279" s="1" t="s">
        <v>4</v>
      </c>
      <c r="G3279" s="1" t="s">
        <v>132</v>
      </c>
      <c r="H3279" s="1" t="s">
        <v>3367</v>
      </c>
      <c r="I3279" s="1" t="s">
        <v>1270</v>
      </c>
      <c r="J3279" s="1">
        <v>427</v>
      </c>
      <c r="K3279" s="1">
        <v>729</v>
      </c>
      <c r="L3279" s="1">
        <v>34</v>
      </c>
      <c r="M3279" s="1">
        <v>1000</v>
      </c>
      <c r="N3279" s="1">
        <v>6.6</v>
      </c>
      <c r="O3279" s="1">
        <v>119</v>
      </c>
      <c r="P3279" s="1">
        <v>125</v>
      </c>
      <c r="Q3279" s="9">
        <v>13337299</v>
      </c>
      <c r="R3279" s="3">
        <v>20000000</v>
      </c>
    </row>
    <row r="3280" spans="1:18" x14ac:dyDescent="0.25">
      <c r="A3280" s="1" t="s">
        <v>1181</v>
      </c>
      <c r="B3280" s="2">
        <v>34922</v>
      </c>
      <c r="C3280" s="1" t="s">
        <v>32</v>
      </c>
      <c r="D3280" s="1" t="s">
        <v>77</v>
      </c>
      <c r="E3280" s="1" t="s">
        <v>3</v>
      </c>
      <c r="F3280" s="1" t="s">
        <v>4</v>
      </c>
      <c r="G3280" s="1" t="s">
        <v>132</v>
      </c>
      <c r="H3280" s="1" t="s">
        <v>1182</v>
      </c>
      <c r="I3280" s="1" t="s">
        <v>769</v>
      </c>
      <c r="J3280" s="1">
        <v>426</v>
      </c>
      <c r="K3280" s="1">
        <v>1761</v>
      </c>
      <c r="L3280" s="1">
        <v>155</v>
      </c>
      <c r="M3280" s="1">
        <v>0</v>
      </c>
      <c r="N3280" s="1">
        <v>5</v>
      </c>
      <c r="O3280" s="1">
        <v>55</v>
      </c>
      <c r="P3280" s="1">
        <v>109</v>
      </c>
      <c r="Q3280" s="9">
        <v>81022333</v>
      </c>
      <c r="R3280" s="3">
        <v>50000000</v>
      </c>
    </row>
    <row r="3281" spans="1:18" x14ac:dyDescent="0.25">
      <c r="A3281" s="1" t="s">
        <v>471</v>
      </c>
      <c r="B3281" s="2">
        <v>31134</v>
      </c>
      <c r="C3281" s="1" t="s">
        <v>32</v>
      </c>
      <c r="D3281" s="1" t="s">
        <v>315</v>
      </c>
      <c r="E3281" s="1" t="s">
        <v>3</v>
      </c>
      <c r="F3281" s="1" t="s">
        <v>4</v>
      </c>
      <c r="G3281" s="1" t="s">
        <v>92</v>
      </c>
      <c r="H3281" s="1" t="s">
        <v>472</v>
      </c>
      <c r="I3281" s="1" t="s">
        <v>473</v>
      </c>
      <c r="J3281" s="1">
        <v>426</v>
      </c>
      <c r="K3281" s="1">
        <v>1472</v>
      </c>
      <c r="L3281" s="1">
        <v>28</v>
      </c>
      <c r="M3281" s="1">
        <v>0</v>
      </c>
      <c r="N3281" s="1">
        <v>5.4</v>
      </c>
      <c r="O3281" s="1">
        <v>138</v>
      </c>
      <c r="P3281" s="1">
        <v>87</v>
      </c>
      <c r="Q3281" s="9">
        <v>30000000</v>
      </c>
      <c r="R3281" s="3">
        <v>2200000</v>
      </c>
    </row>
    <row r="3282" spans="1:18" x14ac:dyDescent="0.25">
      <c r="A3282" s="1" t="s">
        <v>5012</v>
      </c>
      <c r="B3282" s="2">
        <v>39608</v>
      </c>
      <c r="C3282" s="1" t="s">
        <v>32</v>
      </c>
      <c r="D3282" s="1" t="s">
        <v>9</v>
      </c>
      <c r="E3282" s="1" t="s">
        <v>900</v>
      </c>
      <c r="F3282" s="1" t="s">
        <v>4</v>
      </c>
      <c r="G3282" s="1" t="s">
        <v>132</v>
      </c>
      <c r="H3282" s="1" t="s">
        <v>5013</v>
      </c>
      <c r="I3282" s="1" t="s">
        <v>5014</v>
      </c>
      <c r="J3282" s="1">
        <v>426</v>
      </c>
      <c r="K3282" s="1">
        <v>862</v>
      </c>
      <c r="L3282" s="1">
        <v>8</v>
      </c>
      <c r="M3282" s="1">
        <v>0</v>
      </c>
      <c r="N3282" s="1">
        <v>5.9</v>
      </c>
      <c r="O3282" s="1">
        <v>47</v>
      </c>
      <c r="P3282" s="1">
        <v>90</v>
      </c>
      <c r="Q3282" s="9">
        <v>75727</v>
      </c>
      <c r="R3282" s="3">
        <v>2500000</v>
      </c>
    </row>
    <row r="3283" spans="1:18" x14ac:dyDescent="0.25">
      <c r="A3283" s="1" t="s">
        <v>520</v>
      </c>
      <c r="B3283" s="2">
        <v>31663</v>
      </c>
      <c r="C3283" s="1" t="s">
        <v>32</v>
      </c>
      <c r="D3283" s="1" t="s">
        <v>91</v>
      </c>
      <c r="E3283" s="1" t="s">
        <v>3</v>
      </c>
      <c r="F3283" s="1" t="s">
        <v>4</v>
      </c>
      <c r="G3283" s="1" t="s">
        <v>84</v>
      </c>
      <c r="H3283" s="1" t="s">
        <v>521</v>
      </c>
      <c r="I3283" s="1" t="s">
        <v>221</v>
      </c>
      <c r="J3283" s="1">
        <v>425</v>
      </c>
      <c r="K3283" s="1">
        <v>1661</v>
      </c>
      <c r="L3283" s="1">
        <v>365</v>
      </c>
      <c r="M3283" s="1">
        <v>902</v>
      </c>
      <c r="N3283" s="1">
        <v>5.5</v>
      </c>
      <c r="O3283" s="1">
        <v>52</v>
      </c>
      <c r="P3283" s="1">
        <v>100</v>
      </c>
      <c r="Q3283" s="9">
        <v>4884663</v>
      </c>
      <c r="R3283" s="3">
        <v>12000000</v>
      </c>
    </row>
    <row r="3284" spans="1:18" x14ac:dyDescent="0.25">
      <c r="A3284" s="1" t="s">
        <v>245</v>
      </c>
      <c r="B3284" s="2">
        <v>28127</v>
      </c>
      <c r="C3284" s="1" t="s">
        <v>32</v>
      </c>
      <c r="D3284" s="1" t="s">
        <v>91</v>
      </c>
      <c r="E3284" s="1" t="s">
        <v>3</v>
      </c>
      <c r="F3284" s="1" t="s">
        <v>4</v>
      </c>
      <c r="G3284" s="1" t="s">
        <v>84</v>
      </c>
      <c r="H3284" s="1" t="s">
        <v>246</v>
      </c>
      <c r="I3284" s="1" t="s">
        <v>247</v>
      </c>
      <c r="J3284" s="1">
        <v>423</v>
      </c>
      <c r="K3284" s="1">
        <v>516</v>
      </c>
      <c r="L3284" s="1">
        <v>8</v>
      </c>
      <c r="M3284" s="1">
        <v>0</v>
      </c>
      <c r="N3284" s="1">
        <v>5.9</v>
      </c>
      <c r="O3284" s="1">
        <v>95</v>
      </c>
      <c r="P3284" s="1">
        <v>97</v>
      </c>
      <c r="Q3284" s="9">
        <v>17000000</v>
      </c>
      <c r="R3284" s="3">
        <v>500000</v>
      </c>
    </row>
    <row r="3285" spans="1:18" x14ac:dyDescent="0.25">
      <c r="A3285" s="1" t="s">
        <v>1215</v>
      </c>
      <c r="B3285" s="2">
        <v>35016</v>
      </c>
      <c r="C3285" s="1" t="s">
        <v>32</v>
      </c>
      <c r="D3285" s="1" t="s">
        <v>61</v>
      </c>
      <c r="E3285" s="1" t="s">
        <v>3</v>
      </c>
      <c r="F3285" s="1" t="s">
        <v>161</v>
      </c>
      <c r="G3285" s="1" t="s">
        <v>132</v>
      </c>
      <c r="H3285" s="1" t="s">
        <v>1216</v>
      </c>
      <c r="I3285" s="1" t="s">
        <v>476</v>
      </c>
      <c r="J3285" s="1">
        <v>423</v>
      </c>
      <c r="K3285" s="1">
        <v>446</v>
      </c>
      <c r="L3285" s="1">
        <v>133</v>
      </c>
      <c r="M3285" s="1">
        <v>127</v>
      </c>
      <c r="N3285" s="1">
        <v>5.7</v>
      </c>
      <c r="O3285" s="1">
        <v>20</v>
      </c>
      <c r="P3285" s="1">
        <v>139</v>
      </c>
      <c r="Q3285" s="9">
        <v>2474000</v>
      </c>
      <c r="R3285" s="3">
        <v>14000000</v>
      </c>
    </row>
    <row r="3286" spans="1:18" x14ac:dyDescent="0.25">
      <c r="A3286" s="1" t="s">
        <v>4067</v>
      </c>
      <c r="B3286" s="2">
        <v>38451</v>
      </c>
      <c r="C3286" s="1" t="s">
        <v>32</v>
      </c>
      <c r="D3286" s="1" t="s">
        <v>9</v>
      </c>
      <c r="E3286" s="1" t="s">
        <v>3</v>
      </c>
      <c r="F3286" s="1" t="s">
        <v>161</v>
      </c>
      <c r="G3286" s="1" t="s">
        <v>84</v>
      </c>
      <c r="H3286" s="1" t="s">
        <v>4068</v>
      </c>
      <c r="I3286" s="1" t="s">
        <v>4069</v>
      </c>
      <c r="J3286" s="1">
        <v>422</v>
      </c>
      <c r="K3286" s="1">
        <v>1083</v>
      </c>
      <c r="L3286" s="1">
        <v>456</v>
      </c>
      <c r="M3286" s="1">
        <v>17000</v>
      </c>
      <c r="N3286" s="1">
        <v>7.8</v>
      </c>
      <c r="O3286" s="1">
        <v>177</v>
      </c>
      <c r="P3286" s="1">
        <v>135</v>
      </c>
      <c r="Q3286" s="9">
        <v>38372662</v>
      </c>
      <c r="R3286" s="3">
        <v>28000000</v>
      </c>
    </row>
    <row r="3287" spans="1:18" x14ac:dyDescent="0.25">
      <c r="A3287" s="1" t="s">
        <v>6275</v>
      </c>
      <c r="B3287" s="2">
        <v>40998</v>
      </c>
      <c r="C3287" s="1" t="s">
        <v>32</v>
      </c>
      <c r="D3287" s="1" t="s">
        <v>61</v>
      </c>
      <c r="E3287" s="1" t="s">
        <v>3</v>
      </c>
      <c r="F3287" s="1" t="s">
        <v>4</v>
      </c>
      <c r="G3287" s="1" t="s">
        <v>92</v>
      </c>
      <c r="H3287" s="1" t="s">
        <v>6276</v>
      </c>
      <c r="I3287" s="1" t="s">
        <v>6277</v>
      </c>
      <c r="J3287" s="1">
        <v>422</v>
      </c>
      <c r="K3287" s="1">
        <v>1899</v>
      </c>
      <c r="L3287" s="1">
        <v>20</v>
      </c>
      <c r="M3287" s="1">
        <v>11000</v>
      </c>
      <c r="N3287" s="1">
        <v>7.2</v>
      </c>
      <c r="O3287" s="1">
        <v>337</v>
      </c>
      <c r="P3287" s="1">
        <v>95</v>
      </c>
      <c r="Q3287" s="9">
        <v>5997134</v>
      </c>
      <c r="R3287" s="3">
        <v>1000000</v>
      </c>
    </row>
    <row r="3288" spans="1:18" x14ac:dyDescent="0.25">
      <c r="A3288" s="1" t="s">
        <v>3938</v>
      </c>
      <c r="B3288" s="2">
        <v>38483</v>
      </c>
      <c r="C3288" s="1" t="s">
        <v>32</v>
      </c>
      <c r="D3288" s="1" t="s">
        <v>3939</v>
      </c>
      <c r="E3288" s="1" t="s">
        <v>3</v>
      </c>
      <c r="F3288" s="1" t="s">
        <v>2357</v>
      </c>
      <c r="G3288" s="21"/>
      <c r="H3288" s="1" t="s">
        <v>3940</v>
      </c>
      <c r="I3288" s="1" t="s">
        <v>3941</v>
      </c>
      <c r="J3288" s="1">
        <v>421</v>
      </c>
      <c r="K3288" s="1">
        <v>622</v>
      </c>
      <c r="L3288" s="1">
        <v>0</v>
      </c>
      <c r="M3288" s="1">
        <v>9</v>
      </c>
      <c r="N3288" s="1">
        <v>5.0999999999999996</v>
      </c>
      <c r="O3288" s="1">
        <v>4</v>
      </c>
      <c r="P3288" s="21"/>
      <c r="Q3288" s="9">
        <v>129319</v>
      </c>
      <c r="R3288" s="3">
        <v>70000000</v>
      </c>
    </row>
    <row r="3289" spans="1:18" x14ac:dyDescent="0.25">
      <c r="A3289" s="1" t="s">
        <v>4040</v>
      </c>
      <c r="B3289" s="2">
        <v>38526</v>
      </c>
      <c r="C3289" s="1" t="s">
        <v>32</v>
      </c>
      <c r="D3289" s="1" t="s">
        <v>40</v>
      </c>
      <c r="E3289" s="1" t="s">
        <v>3</v>
      </c>
      <c r="F3289" s="1" t="s">
        <v>83</v>
      </c>
      <c r="G3289" s="1" t="s">
        <v>84</v>
      </c>
      <c r="H3289" s="1" t="s">
        <v>4041</v>
      </c>
      <c r="I3289" s="1" t="s">
        <v>4042</v>
      </c>
      <c r="J3289" s="1">
        <v>420</v>
      </c>
      <c r="K3289" s="1">
        <v>1215</v>
      </c>
      <c r="L3289" s="1">
        <v>21</v>
      </c>
      <c r="M3289" s="1">
        <v>0</v>
      </c>
      <c r="N3289" s="1">
        <v>6.9</v>
      </c>
      <c r="O3289" s="1">
        <v>116</v>
      </c>
      <c r="P3289" s="1">
        <v>101</v>
      </c>
      <c r="Q3289" s="9">
        <v>864959</v>
      </c>
      <c r="R3289" s="3">
        <v>4000000</v>
      </c>
    </row>
    <row r="3290" spans="1:18" x14ac:dyDescent="0.25">
      <c r="A3290" s="1" t="s">
        <v>1619</v>
      </c>
      <c r="B3290" s="2">
        <v>35436</v>
      </c>
      <c r="C3290" s="1" t="s">
        <v>32</v>
      </c>
      <c r="D3290" s="1" t="s">
        <v>20</v>
      </c>
      <c r="E3290" s="1" t="s">
        <v>3</v>
      </c>
      <c r="F3290" s="1" t="s">
        <v>83</v>
      </c>
      <c r="G3290" s="1" t="s">
        <v>84</v>
      </c>
      <c r="H3290" s="1" t="s">
        <v>1620</v>
      </c>
      <c r="I3290" s="1" t="s">
        <v>1621</v>
      </c>
      <c r="J3290" s="1">
        <v>419</v>
      </c>
      <c r="K3290" s="1">
        <v>975</v>
      </c>
      <c r="L3290" s="1">
        <v>13</v>
      </c>
      <c r="M3290" s="1">
        <v>167</v>
      </c>
      <c r="N3290" s="1">
        <v>6.6</v>
      </c>
      <c r="O3290" s="1">
        <v>43</v>
      </c>
      <c r="P3290" s="1">
        <v>99</v>
      </c>
      <c r="Q3290" s="9">
        <v>302204</v>
      </c>
      <c r="R3290" s="3">
        <v>3000000</v>
      </c>
    </row>
    <row r="3291" spans="1:18" x14ac:dyDescent="0.25">
      <c r="A3291" s="1" t="s">
        <v>6242</v>
      </c>
      <c r="B3291" s="2">
        <v>41111</v>
      </c>
      <c r="C3291" s="1" t="s">
        <v>1</v>
      </c>
      <c r="D3291" s="1" t="s">
        <v>20</v>
      </c>
      <c r="E3291" s="1" t="s">
        <v>3</v>
      </c>
      <c r="F3291" s="1" t="s">
        <v>4</v>
      </c>
      <c r="G3291" s="1" t="s">
        <v>5</v>
      </c>
      <c r="H3291" s="1" t="s">
        <v>6243</v>
      </c>
      <c r="I3291" s="1" t="s">
        <v>6244</v>
      </c>
      <c r="J3291" s="1">
        <v>416</v>
      </c>
      <c r="K3291" s="1">
        <v>1611</v>
      </c>
      <c r="L3291" s="1">
        <v>5</v>
      </c>
      <c r="M3291" s="1">
        <v>655</v>
      </c>
      <c r="N3291" s="1">
        <v>5.7</v>
      </c>
      <c r="O3291" s="1">
        <v>94</v>
      </c>
      <c r="P3291" s="1">
        <v>106</v>
      </c>
      <c r="Q3291" s="9">
        <v>2436</v>
      </c>
      <c r="R3291" s="3">
        <v>2000000</v>
      </c>
    </row>
    <row r="3292" spans="1:18" x14ac:dyDescent="0.25">
      <c r="A3292" s="1" t="s">
        <v>685</v>
      </c>
      <c r="B3292" s="2">
        <v>32455</v>
      </c>
      <c r="C3292" s="1" t="s">
        <v>32</v>
      </c>
      <c r="D3292" s="1" t="s">
        <v>20</v>
      </c>
      <c r="E3292" s="1" t="s">
        <v>3</v>
      </c>
      <c r="F3292" s="1" t="s">
        <v>4</v>
      </c>
      <c r="G3292" s="1" t="s">
        <v>92</v>
      </c>
      <c r="H3292" s="1" t="s">
        <v>686</v>
      </c>
      <c r="I3292" s="1" t="s">
        <v>539</v>
      </c>
      <c r="J3292" s="1">
        <v>413</v>
      </c>
      <c r="K3292" s="1">
        <v>1284</v>
      </c>
      <c r="L3292" s="1">
        <v>0</v>
      </c>
      <c r="M3292" s="1">
        <v>624</v>
      </c>
      <c r="N3292" s="1">
        <v>5.8</v>
      </c>
      <c r="O3292" s="1">
        <v>22</v>
      </c>
      <c r="P3292" s="1">
        <v>121</v>
      </c>
      <c r="Q3292" s="9">
        <v>14545844</v>
      </c>
      <c r="R3292" s="3">
        <v>6500000</v>
      </c>
    </row>
    <row r="3293" spans="1:18" x14ac:dyDescent="0.25">
      <c r="A3293" s="1" t="s">
        <v>4976</v>
      </c>
      <c r="B3293" s="2">
        <v>39456</v>
      </c>
      <c r="C3293" s="1" t="s">
        <v>32</v>
      </c>
      <c r="D3293" s="1" t="s">
        <v>315</v>
      </c>
      <c r="E3293" s="1" t="s">
        <v>3</v>
      </c>
      <c r="F3293" s="1" t="s">
        <v>338</v>
      </c>
      <c r="G3293" s="1" t="s">
        <v>5</v>
      </c>
      <c r="H3293" s="1" t="s">
        <v>4977</v>
      </c>
      <c r="I3293" s="1" t="s">
        <v>4978</v>
      </c>
      <c r="J3293" s="1">
        <v>413</v>
      </c>
      <c r="K3293" s="1">
        <v>721</v>
      </c>
      <c r="L3293" s="1">
        <v>49</v>
      </c>
      <c r="M3293" s="1">
        <v>0</v>
      </c>
      <c r="N3293" s="1">
        <v>6.7</v>
      </c>
      <c r="O3293" s="1">
        <v>178</v>
      </c>
      <c r="P3293" s="1">
        <v>95</v>
      </c>
      <c r="Q3293" s="9">
        <v>3478</v>
      </c>
      <c r="R3293" s="3">
        <v>1500000</v>
      </c>
    </row>
    <row r="3294" spans="1:18" x14ac:dyDescent="0.25">
      <c r="A3294" s="1" t="s">
        <v>6092</v>
      </c>
      <c r="B3294" s="2">
        <v>41119</v>
      </c>
      <c r="C3294" s="1" t="s">
        <v>32</v>
      </c>
      <c r="D3294" s="1" t="s">
        <v>20</v>
      </c>
      <c r="E3294" s="1" t="s">
        <v>3</v>
      </c>
      <c r="F3294" s="1" t="s">
        <v>338</v>
      </c>
      <c r="G3294" s="1" t="s">
        <v>5</v>
      </c>
      <c r="H3294" s="1" t="s">
        <v>4977</v>
      </c>
      <c r="I3294" s="1" t="s">
        <v>6093</v>
      </c>
      <c r="J3294" s="1">
        <v>413</v>
      </c>
      <c r="K3294" s="1">
        <v>843</v>
      </c>
      <c r="L3294" s="1">
        <v>5</v>
      </c>
      <c r="M3294" s="1">
        <v>932</v>
      </c>
      <c r="N3294" s="1">
        <v>5.7</v>
      </c>
      <c r="O3294" s="1">
        <v>56</v>
      </c>
      <c r="P3294" s="1">
        <v>83</v>
      </c>
      <c r="Q3294" s="9">
        <v>1521</v>
      </c>
      <c r="R3294" s="3">
        <v>1500000</v>
      </c>
    </row>
    <row r="3295" spans="1:18" x14ac:dyDescent="0.25">
      <c r="A3295" s="1" t="s">
        <v>6090</v>
      </c>
      <c r="B3295" s="2">
        <v>40994</v>
      </c>
      <c r="C3295" s="1" t="s">
        <v>32</v>
      </c>
      <c r="D3295" s="1" t="s">
        <v>77</v>
      </c>
      <c r="E3295" s="1" t="s">
        <v>3</v>
      </c>
      <c r="F3295" s="1" t="s">
        <v>83</v>
      </c>
      <c r="G3295" s="1" t="s">
        <v>92</v>
      </c>
      <c r="H3295" s="1" t="s">
        <v>6091</v>
      </c>
      <c r="I3295" s="1" t="s">
        <v>5118</v>
      </c>
      <c r="J3295" s="1">
        <v>409</v>
      </c>
      <c r="K3295" s="1">
        <v>578</v>
      </c>
      <c r="L3295" s="1">
        <v>38</v>
      </c>
      <c r="M3295" s="1">
        <v>46000</v>
      </c>
      <c r="N3295" s="1">
        <v>7.1</v>
      </c>
      <c r="O3295" s="1">
        <v>432</v>
      </c>
      <c r="P3295" s="1">
        <v>95</v>
      </c>
      <c r="Q3295" s="9">
        <v>13401683</v>
      </c>
      <c r="R3295" s="3">
        <v>35000000</v>
      </c>
    </row>
    <row r="3296" spans="1:18" x14ac:dyDescent="0.25">
      <c r="A3296" s="1" t="s">
        <v>2250</v>
      </c>
      <c r="B3296" s="2">
        <v>36378</v>
      </c>
      <c r="C3296" s="1" t="s">
        <v>32</v>
      </c>
      <c r="D3296" s="1" t="s">
        <v>20</v>
      </c>
      <c r="E3296" s="1" t="s">
        <v>3</v>
      </c>
      <c r="F3296" s="1" t="s">
        <v>4</v>
      </c>
      <c r="G3296" s="1" t="s">
        <v>132</v>
      </c>
      <c r="H3296" s="1" t="s">
        <v>2251</v>
      </c>
      <c r="I3296" s="1" t="s">
        <v>2252</v>
      </c>
      <c r="J3296" s="1">
        <v>409</v>
      </c>
      <c r="K3296" s="1">
        <v>1986</v>
      </c>
      <c r="L3296" s="1">
        <v>149</v>
      </c>
      <c r="M3296" s="1">
        <v>121</v>
      </c>
      <c r="N3296" s="1">
        <v>6.7</v>
      </c>
      <c r="O3296" s="1">
        <v>64</v>
      </c>
      <c r="P3296" s="1">
        <v>102</v>
      </c>
      <c r="Q3296" s="9">
        <v>1281176</v>
      </c>
      <c r="R3296" s="3">
        <v>312000</v>
      </c>
    </row>
    <row r="3297" spans="1:18" x14ac:dyDescent="0.25">
      <c r="A3297" s="1" t="s">
        <v>210</v>
      </c>
      <c r="B3297" s="2">
        <v>27262</v>
      </c>
      <c r="C3297" s="1" t="s">
        <v>32</v>
      </c>
      <c r="D3297" s="1" t="s">
        <v>40</v>
      </c>
      <c r="E3297" s="1" t="s">
        <v>3</v>
      </c>
      <c r="F3297" s="1" t="s">
        <v>4</v>
      </c>
      <c r="G3297" s="1" t="s">
        <v>28</v>
      </c>
      <c r="H3297" s="1" t="s">
        <v>211</v>
      </c>
      <c r="I3297" s="1" t="s">
        <v>212</v>
      </c>
      <c r="J3297" s="1">
        <v>407</v>
      </c>
      <c r="K3297" s="1">
        <v>1090</v>
      </c>
      <c r="L3297" s="1">
        <v>24</v>
      </c>
      <c r="M3297" s="1">
        <v>816</v>
      </c>
      <c r="N3297" s="1">
        <v>6.1</v>
      </c>
      <c r="O3297" s="1">
        <v>5</v>
      </c>
      <c r="P3297" s="1">
        <v>86</v>
      </c>
      <c r="Q3297" s="9">
        <v>39552600</v>
      </c>
      <c r="R3297" s="3">
        <v>500000</v>
      </c>
    </row>
    <row r="3298" spans="1:18" x14ac:dyDescent="0.25">
      <c r="A3298" s="1" t="s">
        <v>1604</v>
      </c>
      <c r="B3298" s="2">
        <v>35741</v>
      </c>
      <c r="C3298" s="1" t="s">
        <v>32</v>
      </c>
      <c r="D3298" s="1" t="s">
        <v>20</v>
      </c>
      <c r="E3298" s="1" t="s">
        <v>3</v>
      </c>
      <c r="F3298" s="1" t="s">
        <v>4</v>
      </c>
      <c r="G3298" s="1" t="s">
        <v>192</v>
      </c>
      <c r="H3298" s="1" t="s">
        <v>1605</v>
      </c>
      <c r="I3298" s="1" t="s">
        <v>1605</v>
      </c>
      <c r="J3298" s="1">
        <v>406</v>
      </c>
      <c r="K3298" s="1">
        <v>904</v>
      </c>
      <c r="L3298" s="1">
        <v>406</v>
      </c>
      <c r="M3298" s="1">
        <v>0</v>
      </c>
      <c r="N3298" s="1">
        <v>6.2</v>
      </c>
      <c r="O3298" s="1">
        <v>59</v>
      </c>
      <c r="P3298" s="1">
        <v>92</v>
      </c>
      <c r="Q3298" s="9">
        <v>582024</v>
      </c>
      <c r="R3298" s="3">
        <v>1000000</v>
      </c>
    </row>
    <row r="3299" spans="1:18" x14ac:dyDescent="0.25">
      <c r="A3299" s="1" t="s">
        <v>1164</v>
      </c>
      <c r="B3299" s="2">
        <v>34858</v>
      </c>
      <c r="C3299" s="1" t="s">
        <v>32</v>
      </c>
      <c r="D3299" s="1" t="s">
        <v>20</v>
      </c>
      <c r="E3299" s="1" t="s">
        <v>3</v>
      </c>
      <c r="F3299" s="1" t="s">
        <v>334</v>
      </c>
      <c r="G3299" s="1" t="s">
        <v>28</v>
      </c>
      <c r="H3299" s="1" t="s">
        <v>423</v>
      </c>
      <c r="I3299" s="1" t="s">
        <v>1165</v>
      </c>
      <c r="J3299" s="1">
        <v>405</v>
      </c>
      <c r="K3299" s="1">
        <v>1185</v>
      </c>
      <c r="L3299" s="1">
        <v>108</v>
      </c>
      <c r="M3299" s="1">
        <v>5000</v>
      </c>
      <c r="N3299" s="1">
        <v>6.8</v>
      </c>
      <c r="O3299" s="1">
        <v>79</v>
      </c>
      <c r="P3299" s="1">
        <v>91</v>
      </c>
      <c r="Q3299" s="9">
        <v>66600000</v>
      </c>
      <c r="R3299" s="3">
        <v>30000000</v>
      </c>
    </row>
    <row r="3300" spans="1:18" x14ac:dyDescent="0.25">
      <c r="A3300" s="1" t="s">
        <v>6245</v>
      </c>
      <c r="B3300" s="2">
        <v>41045</v>
      </c>
      <c r="C3300" s="1" t="s">
        <v>32</v>
      </c>
      <c r="D3300" s="1" t="s">
        <v>20</v>
      </c>
      <c r="E3300" s="1" t="s">
        <v>3</v>
      </c>
      <c r="F3300" s="1" t="s">
        <v>4</v>
      </c>
      <c r="G3300" s="1" t="s">
        <v>132</v>
      </c>
      <c r="H3300" s="1" t="s">
        <v>423</v>
      </c>
      <c r="I3300" s="1" t="s">
        <v>4469</v>
      </c>
      <c r="J3300" s="1">
        <v>405</v>
      </c>
      <c r="K3300" s="1">
        <v>1070</v>
      </c>
      <c r="L3300" s="1">
        <v>98</v>
      </c>
      <c r="M3300" s="1">
        <v>0</v>
      </c>
      <c r="N3300" s="1">
        <v>5.8</v>
      </c>
      <c r="O3300" s="1">
        <v>147</v>
      </c>
      <c r="P3300" s="1">
        <v>95</v>
      </c>
      <c r="Q3300" s="9">
        <v>37101011</v>
      </c>
      <c r="R3300" s="3">
        <v>40000000</v>
      </c>
    </row>
    <row r="3301" spans="1:18" x14ac:dyDescent="0.25">
      <c r="A3301" s="1" t="s">
        <v>5497</v>
      </c>
      <c r="B3301" s="2">
        <v>40541</v>
      </c>
      <c r="C3301" s="1" t="s">
        <v>32</v>
      </c>
      <c r="D3301" s="1" t="s">
        <v>9</v>
      </c>
      <c r="E3301" s="1" t="s">
        <v>3</v>
      </c>
      <c r="F3301" s="1" t="s">
        <v>4</v>
      </c>
      <c r="G3301" s="1" t="s">
        <v>132</v>
      </c>
      <c r="H3301" s="1" t="s">
        <v>5498</v>
      </c>
      <c r="I3301" s="1" t="s">
        <v>3062</v>
      </c>
      <c r="J3301" s="1">
        <v>405</v>
      </c>
      <c r="K3301" s="1">
        <v>1066</v>
      </c>
      <c r="L3301" s="1">
        <v>23</v>
      </c>
      <c r="M3301" s="1">
        <v>0</v>
      </c>
      <c r="N3301" s="1">
        <v>6.5</v>
      </c>
      <c r="O3301" s="1">
        <v>117</v>
      </c>
      <c r="P3301" s="1">
        <v>99</v>
      </c>
      <c r="Q3301" s="9">
        <v>31136950</v>
      </c>
      <c r="R3301" s="3">
        <v>44000000</v>
      </c>
    </row>
    <row r="3302" spans="1:18" x14ac:dyDescent="0.25">
      <c r="A3302" s="1" t="s">
        <v>422</v>
      </c>
      <c r="B3302" s="2">
        <v>30619</v>
      </c>
      <c r="C3302" s="1" t="s">
        <v>32</v>
      </c>
      <c r="D3302" s="1" t="s">
        <v>9</v>
      </c>
      <c r="E3302" s="1" t="s">
        <v>3</v>
      </c>
      <c r="F3302" s="1" t="s">
        <v>83</v>
      </c>
      <c r="G3302" s="1" t="s">
        <v>84</v>
      </c>
      <c r="H3302" s="1" t="s">
        <v>423</v>
      </c>
      <c r="I3302" s="1" t="s">
        <v>424</v>
      </c>
      <c r="J3302" s="1">
        <v>405</v>
      </c>
      <c r="K3302" s="1">
        <v>914</v>
      </c>
      <c r="L3302" s="1">
        <v>0</v>
      </c>
      <c r="M3302" s="1">
        <v>0</v>
      </c>
      <c r="N3302" s="1">
        <v>6.6</v>
      </c>
      <c r="O3302" s="1">
        <v>16</v>
      </c>
      <c r="P3302" s="1">
        <v>132</v>
      </c>
      <c r="Q3302" s="9">
        <v>30400000</v>
      </c>
      <c r="R3302" s="3">
        <v>12000000</v>
      </c>
    </row>
    <row r="3303" spans="1:18" x14ac:dyDescent="0.25">
      <c r="A3303" s="1" t="s">
        <v>3579</v>
      </c>
      <c r="B3303" s="2">
        <v>38168</v>
      </c>
      <c r="C3303" s="1" t="s">
        <v>32</v>
      </c>
      <c r="D3303" s="1" t="s">
        <v>20</v>
      </c>
      <c r="E3303" s="1" t="s">
        <v>3</v>
      </c>
      <c r="F3303" s="1" t="s">
        <v>338</v>
      </c>
      <c r="G3303" s="1" t="s">
        <v>92</v>
      </c>
      <c r="H3303" s="1" t="s">
        <v>423</v>
      </c>
      <c r="I3303" s="1" t="s">
        <v>3580</v>
      </c>
      <c r="J3303" s="1">
        <v>405</v>
      </c>
      <c r="K3303" s="1">
        <v>847</v>
      </c>
      <c r="L3303" s="1">
        <v>109</v>
      </c>
      <c r="M3303" s="1">
        <v>562</v>
      </c>
      <c r="N3303" s="1">
        <v>7.1</v>
      </c>
      <c r="O3303" s="1">
        <v>93</v>
      </c>
      <c r="P3303" s="1">
        <v>104</v>
      </c>
      <c r="Q3303" s="9">
        <v>7739049</v>
      </c>
      <c r="R3303" s="3">
        <v>18000000</v>
      </c>
    </row>
    <row r="3304" spans="1:18" x14ac:dyDescent="0.25">
      <c r="A3304" s="1" t="s">
        <v>6236</v>
      </c>
      <c r="B3304" s="2">
        <v>41209</v>
      </c>
      <c r="C3304" s="1" t="s">
        <v>32</v>
      </c>
      <c r="D3304" s="1" t="s">
        <v>91</v>
      </c>
      <c r="E3304" s="1" t="s">
        <v>3</v>
      </c>
      <c r="F3304" s="1" t="s">
        <v>4</v>
      </c>
      <c r="G3304" s="1" t="s">
        <v>92</v>
      </c>
      <c r="H3304" s="1" t="s">
        <v>6237</v>
      </c>
      <c r="I3304" s="1" t="s">
        <v>4467</v>
      </c>
      <c r="J3304" s="1">
        <v>403</v>
      </c>
      <c r="K3304" s="1">
        <v>988</v>
      </c>
      <c r="L3304" s="1">
        <v>19</v>
      </c>
      <c r="M3304" s="1">
        <v>12000</v>
      </c>
      <c r="N3304" s="1">
        <v>4.2</v>
      </c>
      <c r="O3304" s="1">
        <v>225</v>
      </c>
      <c r="P3304" s="1">
        <v>83</v>
      </c>
      <c r="Q3304" s="9">
        <v>53245055</v>
      </c>
      <c r="R3304" s="3">
        <v>1000000</v>
      </c>
    </row>
    <row r="3305" spans="1:18" x14ac:dyDescent="0.25">
      <c r="A3305" s="1" t="s">
        <v>5516</v>
      </c>
      <c r="B3305" s="2">
        <v>40383</v>
      </c>
      <c r="C3305" s="1" t="s">
        <v>32</v>
      </c>
      <c r="D3305" s="1" t="s">
        <v>77</v>
      </c>
      <c r="E3305" s="1" t="s">
        <v>3</v>
      </c>
      <c r="F3305" s="1" t="s">
        <v>4</v>
      </c>
      <c r="G3305" s="1" t="s">
        <v>132</v>
      </c>
      <c r="H3305" s="1" t="s">
        <v>5517</v>
      </c>
      <c r="I3305" s="1" t="s">
        <v>4816</v>
      </c>
      <c r="J3305" s="1">
        <v>403</v>
      </c>
      <c r="K3305" s="1">
        <v>1577</v>
      </c>
      <c r="L3305" s="1">
        <v>14</v>
      </c>
      <c r="M3305" s="1">
        <v>0</v>
      </c>
      <c r="N3305" s="1">
        <v>5.0999999999999996</v>
      </c>
      <c r="O3305" s="1">
        <v>138</v>
      </c>
      <c r="P3305" s="1">
        <v>107</v>
      </c>
      <c r="Q3305" s="9">
        <v>1183354</v>
      </c>
      <c r="R3305" s="3">
        <v>20000000</v>
      </c>
    </row>
    <row r="3306" spans="1:18" x14ac:dyDescent="0.25">
      <c r="A3306" s="1" t="s">
        <v>182</v>
      </c>
      <c r="B3306" s="2">
        <v>26035</v>
      </c>
      <c r="C3306" s="1" t="s">
        <v>32</v>
      </c>
      <c r="D3306" s="1" t="s">
        <v>9</v>
      </c>
      <c r="E3306" s="1" t="s">
        <v>3</v>
      </c>
      <c r="F3306" s="1" t="s">
        <v>4</v>
      </c>
      <c r="G3306" s="1" t="s">
        <v>28</v>
      </c>
      <c r="H3306" s="1" t="s">
        <v>183</v>
      </c>
      <c r="I3306" s="1" t="s">
        <v>184</v>
      </c>
      <c r="J3306" s="1">
        <v>402</v>
      </c>
      <c r="K3306" s="1">
        <v>934</v>
      </c>
      <c r="L3306" s="1">
        <v>278</v>
      </c>
      <c r="M3306" s="1">
        <v>0</v>
      </c>
      <c r="N3306" s="1">
        <v>8</v>
      </c>
      <c r="O3306" s="1">
        <v>66</v>
      </c>
      <c r="P3306" s="1">
        <v>181</v>
      </c>
      <c r="Q3306" s="9">
        <v>50000000</v>
      </c>
      <c r="R3306" s="3">
        <v>9000000</v>
      </c>
    </row>
    <row r="3307" spans="1:18" x14ac:dyDescent="0.25">
      <c r="A3307" s="1" t="s">
        <v>1694</v>
      </c>
      <c r="B3307" s="2">
        <v>35525</v>
      </c>
      <c r="C3307" s="1" t="s">
        <v>32</v>
      </c>
      <c r="D3307" s="1" t="s">
        <v>9</v>
      </c>
      <c r="E3307" s="1" t="s">
        <v>3</v>
      </c>
      <c r="F3307" s="1" t="s">
        <v>4</v>
      </c>
      <c r="G3307" s="1" t="s">
        <v>92</v>
      </c>
      <c r="H3307" s="1" t="s">
        <v>1695</v>
      </c>
      <c r="I3307" s="1" t="s">
        <v>1012</v>
      </c>
      <c r="J3307" s="1">
        <v>402</v>
      </c>
      <c r="K3307" s="1">
        <v>787</v>
      </c>
      <c r="L3307" s="1">
        <v>9</v>
      </c>
      <c r="M3307" s="1">
        <v>381</v>
      </c>
      <c r="N3307" s="1">
        <v>7.1</v>
      </c>
      <c r="O3307" s="1">
        <v>61</v>
      </c>
      <c r="P3307" s="1">
        <v>113</v>
      </c>
      <c r="Q3307" s="9">
        <v>9054736</v>
      </c>
      <c r="R3307" s="3">
        <v>2700000</v>
      </c>
    </row>
    <row r="3308" spans="1:18" x14ac:dyDescent="0.25">
      <c r="A3308" s="1" t="s">
        <v>2208</v>
      </c>
      <c r="B3308" s="2">
        <v>36407</v>
      </c>
      <c r="C3308" s="1" t="s">
        <v>32</v>
      </c>
      <c r="D3308" s="1" t="s">
        <v>2</v>
      </c>
      <c r="E3308" s="1" t="s">
        <v>3</v>
      </c>
      <c r="F3308" s="1" t="s">
        <v>4</v>
      </c>
      <c r="G3308" s="1" t="s">
        <v>92</v>
      </c>
      <c r="H3308" s="1" t="s">
        <v>1695</v>
      </c>
      <c r="I3308" s="1" t="s">
        <v>745</v>
      </c>
      <c r="J3308" s="1">
        <v>402</v>
      </c>
      <c r="K3308" s="1">
        <v>1335</v>
      </c>
      <c r="L3308" s="1">
        <v>0</v>
      </c>
      <c r="M3308" s="1">
        <v>944</v>
      </c>
      <c r="N3308" s="1">
        <v>7.1</v>
      </c>
      <c r="O3308" s="1">
        <v>111</v>
      </c>
      <c r="P3308" s="1">
        <v>89</v>
      </c>
      <c r="Q3308" s="9">
        <v>3193102</v>
      </c>
      <c r="R3308" s="3">
        <v>9000000</v>
      </c>
    </row>
    <row r="3309" spans="1:18" x14ac:dyDescent="0.25">
      <c r="A3309" s="1" t="s">
        <v>548</v>
      </c>
      <c r="B3309" s="2">
        <v>31548</v>
      </c>
      <c r="C3309" s="1" t="s">
        <v>32</v>
      </c>
      <c r="D3309" s="1" t="s">
        <v>77</v>
      </c>
      <c r="E3309" s="1" t="s">
        <v>3</v>
      </c>
      <c r="F3309" s="1" t="s">
        <v>4</v>
      </c>
      <c r="G3309" s="1" t="s">
        <v>132</v>
      </c>
      <c r="H3309" s="1" t="s">
        <v>511</v>
      </c>
      <c r="I3309" s="1" t="s">
        <v>549</v>
      </c>
      <c r="J3309" s="1">
        <v>400</v>
      </c>
      <c r="K3309" s="1">
        <v>1044</v>
      </c>
      <c r="L3309" s="1">
        <v>23</v>
      </c>
      <c r="M3309" s="1">
        <v>0</v>
      </c>
      <c r="N3309" s="1">
        <v>5.9</v>
      </c>
      <c r="O3309" s="1">
        <v>29</v>
      </c>
      <c r="P3309" s="1">
        <v>94</v>
      </c>
      <c r="Q3309" s="9">
        <v>79817937</v>
      </c>
      <c r="R3309" s="3">
        <v>25000000</v>
      </c>
    </row>
    <row r="3310" spans="1:18" x14ac:dyDescent="0.25">
      <c r="A3310" s="1" t="s">
        <v>1050</v>
      </c>
      <c r="B3310" s="2">
        <v>34641</v>
      </c>
      <c r="C3310" s="1" t="s">
        <v>32</v>
      </c>
      <c r="D3310" s="1" t="s">
        <v>77</v>
      </c>
      <c r="E3310" s="1" t="s">
        <v>3</v>
      </c>
      <c r="F3310" s="1" t="s">
        <v>4</v>
      </c>
      <c r="G3310" s="1" t="s">
        <v>84</v>
      </c>
      <c r="H3310" s="1" t="s">
        <v>511</v>
      </c>
      <c r="I3310" s="1" t="s">
        <v>1051</v>
      </c>
      <c r="J3310" s="1">
        <v>400</v>
      </c>
      <c r="K3310" s="1">
        <v>1151</v>
      </c>
      <c r="L3310" s="1">
        <v>18</v>
      </c>
      <c r="M3310" s="1">
        <v>444</v>
      </c>
      <c r="N3310" s="1">
        <v>4.3</v>
      </c>
      <c r="O3310" s="1">
        <v>5</v>
      </c>
      <c r="P3310" s="1">
        <v>93</v>
      </c>
      <c r="Q3310" s="9">
        <v>11784000</v>
      </c>
      <c r="R3310" s="3">
        <v>20000000</v>
      </c>
    </row>
    <row r="3311" spans="1:18" x14ac:dyDescent="0.25">
      <c r="A3311" s="1" t="s">
        <v>510</v>
      </c>
      <c r="B3311" s="2">
        <v>31559</v>
      </c>
      <c r="C3311" s="1" t="s">
        <v>32</v>
      </c>
      <c r="D3311" s="1" t="s">
        <v>77</v>
      </c>
      <c r="E3311" s="1" t="s">
        <v>3</v>
      </c>
      <c r="F3311" s="1" t="s">
        <v>4</v>
      </c>
      <c r="G3311" s="1" t="s">
        <v>132</v>
      </c>
      <c r="H3311" s="1" t="s">
        <v>511</v>
      </c>
      <c r="I3311" s="1" t="s">
        <v>264</v>
      </c>
      <c r="J3311" s="1">
        <v>400</v>
      </c>
      <c r="K3311" s="1">
        <v>896</v>
      </c>
      <c r="L3311" s="1">
        <v>0</v>
      </c>
      <c r="M3311" s="1">
        <v>19000</v>
      </c>
      <c r="N3311" s="1">
        <v>7.3</v>
      </c>
      <c r="O3311" s="1">
        <v>180</v>
      </c>
      <c r="P3311" s="1">
        <v>99</v>
      </c>
      <c r="Q3311" s="9">
        <v>11100000</v>
      </c>
      <c r="R3311" s="3">
        <v>25000000</v>
      </c>
    </row>
    <row r="3312" spans="1:18" x14ac:dyDescent="0.25">
      <c r="A3312" s="1" t="s">
        <v>2746</v>
      </c>
      <c r="B3312" s="2">
        <v>36910</v>
      </c>
      <c r="C3312" s="1" t="s">
        <v>32</v>
      </c>
      <c r="D3312" s="1" t="s">
        <v>20</v>
      </c>
      <c r="E3312" s="1" t="s">
        <v>3</v>
      </c>
      <c r="F3312" s="1" t="s">
        <v>4</v>
      </c>
      <c r="G3312" s="1" t="s">
        <v>92</v>
      </c>
      <c r="H3312" s="1" t="s">
        <v>2747</v>
      </c>
      <c r="I3312" s="1" t="s">
        <v>1477</v>
      </c>
      <c r="J3312" s="1">
        <v>400</v>
      </c>
      <c r="K3312" s="1">
        <v>1330</v>
      </c>
      <c r="L3312" s="1">
        <v>132</v>
      </c>
      <c r="M3312" s="1">
        <v>169</v>
      </c>
      <c r="N3312" s="1">
        <v>6.9</v>
      </c>
      <c r="O3312" s="1">
        <v>71</v>
      </c>
      <c r="P3312" s="1">
        <v>91</v>
      </c>
      <c r="Q3312" s="9">
        <v>4186931</v>
      </c>
      <c r="R3312" s="3">
        <v>250000</v>
      </c>
    </row>
    <row r="3313" spans="1:18" x14ac:dyDescent="0.25">
      <c r="A3313" s="1" t="s">
        <v>535</v>
      </c>
      <c r="B3313" s="2">
        <v>31729</v>
      </c>
      <c r="C3313" s="1" t="s">
        <v>32</v>
      </c>
      <c r="D3313" s="1" t="s">
        <v>40</v>
      </c>
      <c r="E3313" s="1" t="s">
        <v>3</v>
      </c>
      <c r="F3313" s="1" t="s">
        <v>83</v>
      </c>
      <c r="G3313" s="1" t="s">
        <v>132</v>
      </c>
      <c r="H3313" s="1" t="s">
        <v>511</v>
      </c>
      <c r="I3313" s="1" t="s">
        <v>536</v>
      </c>
      <c r="J3313" s="1">
        <v>400</v>
      </c>
      <c r="K3313" s="1">
        <v>805</v>
      </c>
      <c r="L3313" s="1">
        <v>3</v>
      </c>
      <c r="M3313" s="1">
        <v>154</v>
      </c>
      <c r="N3313" s="1">
        <v>3</v>
      </c>
      <c r="O3313" s="1">
        <v>21</v>
      </c>
      <c r="P3313" s="1">
        <v>97</v>
      </c>
      <c r="Q3313" s="9">
        <v>2315683</v>
      </c>
      <c r="R3313" s="3">
        <v>17000000</v>
      </c>
    </row>
    <row r="3314" spans="1:18" x14ac:dyDescent="0.25">
      <c r="A3314" s="1" t="s">
        <v>6649</v>
      </c>
      <c r="B3314" s="2">
        <v>41672</v>
      </c>
      <c r="C3314" s="1" t="s">
        <v>32</v>
      </c>
      <c r="D3314" s="1" t="s">
        <v>61</v>
      </c>
      <c r="E3314" s="1" t="s">
        <v>3</v>
      </c>
      <c r="F3314" s="1" t="s">
        <v>4</v>
      </c>
      <c r="G3314" s="1" t="s">
        <v>84</v>
      </c>
      <c r="H3314" s="1" t="s">
        <v>6650</v>
      </c>
      <c r="I3314" s="1" t="s">
        <v>1895</v>
      </c>
      <c r="J3314" s="1">
        <v>399</v>
      </c>
      <c r="K3314" s="1">
        <v>663</v>
      </c>
      <c r="L3314" s="1">
        <v>130</v>
      </c>
      <c r="M3314" s="1">
        <v>23000</v>
      </c>
      <c r="N3314" s="1">
        <v>5.8</v>
      </c>
      <c r="O3314" s="1">
        <v>82</v>
      </c>
      <c r="P3314" s="1">
        <v>99</v>
      </c>
      <c r="Q3314" s="9">
        <v>91443253</v>
      </c>
      <c r="R3314" s="3">
        <v>12000000</v>
      </c>
    </row>
    <row r="3315" spans="1:18" x14ac:dyDescent="0.25">
      <c r="A3315" s="1" t="s">
        <v>6415</v>
      </c>
      <c r="B3315" s="2">
        <v>41337</v>
      </c>
      <c r="C3315" s="1" t="s">
        <v>32</v>
      </c>
      <c r="D3315" s="1" t="s">
        <v>20</v>
      </c>
      <c r="E3315" s="1" t="s">
        <v>900</v>
      </c>
      <c r="F3315" s="1" t="s">
        <v>1802</v>
      </c>
      <c r="G3315" s="1" t="s">
        <v>132</v>
      </c>
      <c r="H3315" s="1" t="s">
        <v>6416</v>
      </c>
      <c r="I3315" s="1" t="s">
        <v>6416</v>
      </c>
      <c r="J3315" s="1">
        <v>399</v>
      </c>
      <c r="K3315" s="1">
        <v>688</v>
      </c>
      <c r="L3315" s="1">
        <v>399</v>
      </c>
      <c r="M3315" s="1">
        <v>14000</v>
      </c>
      <c r="N3315" s="1">
        <v>7.6</v>
      </c>
      <c r="O3315" s="1">
        <v>41</v>
      </c>
      <c r="P3315" s="1">
        <v>115</v>
      </c>
      <c r="Q3315" s="9">
        <v>44456509</v>
      </c>
      <c r="R3315" s="3">
        <v>5000000</v>
      </c>
    </row>
    <row r="3316" spans="1:18" x14ac:dyDescent="0.25">
      <c r="A3316" s="1" t="s">
        <v>5931</v>
      </c>
      <c r="B3316" s="2">
        <v>40720</v>
      </c>
      <c r="C3316" s="1" t="s">
        <v>32</v>
      </c>
      <c r="D3316" s="1" t="s">
        <v>177</v>
      </c>
      <c r="E3316" s="1" t="s">
        <v>3</v>
      </c>
      <c r="F3316" s="1" t="s">
        <v>4</v>
      </c>
      <c r="G3316" s="1" t="s">
        <v>21</v>
      </c>
      <c r="H3316" s="1" t="s">
        <v>5932</v>
      </c>
      <c r="I3316" s="1" t="s">
        <v>5933</v>
      </c>
      <c r="J3316" s="1">
        <v>399</v>
      </c>
      <c r="K3316" s="1">
        <v>660</v>
      </c>
      <c r="L3316" s="1">
        <v>0</v>
      </c>
      <c r="M3316" s="1">
        <v>287</v>
      </c>
      <c r="N3316" s="1">
        <v>6.8</v>
      </c>
      <c r="O3316" s="1">
        <v>29</v>
      </c>
      <c r="P3316" s="1">
        <v>93</v>
      </c>
      <c r="Q3316" s="9">
        <v>906666</v>
      </c>
      <c r="R3316" s="3">
        <v>500000</v>
      </c>
    </row>
    <row r="3317" spans="1:18" x14ac:dyDescent="0.25">
      <c r="A3317" s="1" t="s">
        <v>5060</v>
      </c>
      <c r="B3317" s="2">
        <v>39543</v>
      </c>
      <c r="C3317" s="1" t="s">
        <v>32</v>
      </c>
      <c r="D3317" s="1" t="s">
        <v>77</v>
      </c>
      <c r="E3317" s="1" t="s">
        <v>3401</v>
      </c>
      <c r="F3317" s="1" t="s">
        <v>3402</v>
      </c>
      <c r="G3317" s="1" t="s">
        <v>92</v>
      </c>
      <c r="H3317" s="1" t="s">
        <v>5061</v>
      </c>
      <c r="I3317" s="1" t="s">
        <v>5062</v>
      </c>
      <c r="J3317" s="1">
        <v>398</v>
      </c>
      <c r="K3317" s="1">
        <v>569</v>
      </c>
      <c r="L3317" s="1">
        <v>419</v>
      </c>
      <c r="M3317" s="1">
        <v>0</v>
      </c>
      <c r="N3317" s="1">
        <v>7.3</v>
      </c>
      <c r="O3317" s="1">
        <v>152</v>
      </c>
      <c r="P3317" s="1">
        <v>135</v>
      </c>
      <c r="Q3317" s="9">
        <v>128486</v>
      </c>
      <c r="R3317" s="3">
        <v>10000000</v>
      </c>
    </row>
    <row r="3318" spans="1:18" x14ac:dyDescent="0.25">
      <c r="A3318" s="1" t="s">
        <v>3213</v>
      </c>
      <c r="B3318" s="2">
        <v>37447</v>
      </c>
      <c r="C3318" s="1" t="s">
        <v>1</v>
      </c>
      <c r="D3318" s="1" t="s">
        <v>61</v>
      </c>
      <c r="E3318" s="1" t="s">
        <v>3</v>
      </c>
      <c r="F3318" s="1" t="s">
        <v>161</v>
      </c>
      <c r="G3318" s="1" t="s">
        <v>92</v>
      </c>
      <c r="H3318" s="1" t="s">
        <v>3214</v>
      </c>
      <c r="I3318" s="1" t="s">
        <v>2215</v>
      </c>
      <c r="J3318" s="1">
        <v>396</v>
      </c>
      <c r="K3318" s="1">
        <v>1075</v>
      </c>
      <c r="L3318" s="1">
        <v>2000</v>
      </c>
      <c r="M3318" s="1">
        <v>21000</v>
      </c>
      <c r="N3318" s="1">
        <v>8.5</v>
      </c>
      <c r="O3318" s="1">
        <v>193</v>
      </c>
      <c r="P3318" s="1">
        <v>150</v>
      </c>
      <c r="Q3318" s="9">
        <v>32519322</v>
      </c>
      <c r="R3318" s="3">
        <v>35000000</v>
      </c>
    </row>
    <row r="3319" spans="1:18" x14ac:dyDescent="0.25">
      <c r="A3319" s="1" t="s">
        <v>4672</v>
      </c>
      <c r="B3319" s="2">
        <v>39422</v>
      </c>
      <c r="C3319" s="1" t="s">
        <v>32</v>
      </c>
      <c r="D3319" s="1" t="s">
        <v>20</v>
      </c>
      <c r="E3319" s="1" t="s">
        <v>3</v>
      </c>
      <c r="F3319" s="1" t="s">
        <v>4</v>
      </c>
      <c r="G3319" s="1" t="s">
        <v>92</v>
      </c>
      <c r="H3319" s="1" t="s">
        <v>4673</v>
      </c>
      <c r="I3319" s="1" t="s">
        <v>3375</v>
      </c>
      <c r="J3319" s="1">
        <v>396</v>
      </c>
      <c r="K3319" s="1">
        <v>2310</v>
      </c>
      <c r="L3319" s="1">
        <v>6</v>
      </c>
      <c r="M3319" s="1">
        <v>60</v>
      </c>
      <c r="N3319" s="1">
        <v>5.7</v>
      </c>
      <c r="O3319" s="1">
        <v>9</v>
      </c>
      <c r="P3319" s="1">
        <v>100</v>
      </c>
      <c r="Q3319" s="9">
        <v>31937</v>
      </c>
      <c r="R3319" s="3">
        <v>500000</v>
      </c>
    </row>
    <row r="3320" spans="1:18" x14ac:dyDescent="0.25">
      <c r="A3320" s="1" t="s">
        <v>1203</v>
      </c>
      <c r="B3320" s="2">
        <v>34878</v>
      </c>
      <c r="C3320" s="1" t="s">
        <v>32</v>
      </c>
      <c r="D3320" s="1" t="s">
        <v>77</v>
      </c>
      <c r="E3320" s="1" t="s">
        <v>3</v>
      </c>
      <c r="F3320" s="1" t="s">
        <v>83</v>
      </c>
      <c r="G3320" s="1" t="s">
        <v>132</v>
      </c>
      <c r="H3320" s="1" t="s">
        <v>1204</v>
      </c>
      <c r="I3320" s="1" t="s">
        <v>1205</v>
      </c>
      <c r="J3320" s="1">
        <v>394</v>
      </c>
      <c r="K3320" s="1">
        <v>1784</v>
      </c>
      <c r="L3320" s="1">
        <v>258</v>
      </c>
      <c r="M3320" s="1">
        <v>0</v>
      </c>
      <c r="N3320" s="1">
        <v>7.2</v>
      </c>
      <c r="O3320" s="1">
        <v>137</v>
      </c>
      <c r="P3320" s="1">
        <v>130</v>
      </c>
      <c r="Q3320" s="9">
        <v>106635996</v>
      </c>
      <c r="R3320" s="3">
        <v>58000000</v>
      </c>
    </row>
    <row r="3321" spans="1:18" x14ac:dyDescent="0.25">
      <c r="A3321" s="1" t="s">
        <v>6389</v>
      </c>
      <c r="B3321" s="2">
        <v>41557</v>
      </c>
      <c r="C3321" s="1" t="s">
        <v>32</v>
      </c>
      <c r="D3321" s="1" t="s">
        <v>91</v>
      </c>
      <c r="E3321" s="1" t="s">
        <v>3</v>
      </c>
      <c r="F3321" s="1" t="s">
        <v>4</v>
      </c>
      <c r="G3321" s="1" t="s">
        <v>92</v>
      </c>
      <c r="H3321" s="1" t="s">
        <v>6390</v>
      </c>
      <c r="I3321" s="1" t="s">
        <v>6391</v>
      </c>
      <c r="J3321" s="1">
        <v>394</v>
      </c>
      <c r="K3321" s="1">
        <v>673</v>
      </c>
      <c r="L3321" s="1">
        <v>201</v>
      </c>
      <c r="M3321" s="1">
        <v>70000</v>
      </c>
      <c r="N3321" s="1">
        <v>6.5</v>
      </c>
      <c r="O3321" s="1">
        <v>543</v>
      </c>
      <c r="P3321" s="1">
        <v>96</v>
      </c>
      <c r="Q3321" s="9">
        <v>54239856</v>
      </c>
      <c r="R3321" s="3">
        <v>17000000</v>
      </c>
    </row>
    <row r="3322" spans="1:18" x14ac:dyDescent="0.25">
      <c r="A3322" s="1" t="s">
        <v>6186</v>
      </c>
      <c r="B3322" s="2">
        <v>41065</v>
      </c>
      <c r="C3322" s="1" t="s">
        <v>32</v>
      </c>
      <c r="D3322" s="1" t="s">
        <v>20</v>
      </c>
      <c r="E3322" s="1" t="s">
        <v>3</v>
      </c>
      <c r="F3322" s="1" t="s">
        <v>4</v>
      </c>
      <c r="G3322" s="1" t="s">
        <v>132</v>
      </c>
      <c r="H3322" s="1" t="s">
        <v>6187</v>
      </c>
      <c r="I3322" s="1" t="s">
        <v>2900</v>
      </c>
      <c r="J3322" s="1">
        <v>394</v>
      </c>
      <c r="K3322" s="1">
        <v>712</v>
      </c>
      <c r="L3322" s="1">
        <v>163</v>
      </c>
      <c r="M3322" s="1">
        <v>33000</v>
      </c>
      <c r="N3322" s="1">
        <v>5.9</v>
      </c>
      <c r="O3322" s="1">
        <v>360</v>
      </c>
      <c r="P3322" s="1">
        <v>136</v>
      </c>
      <c r="Q3322" s="9">
        <v>38509342</v>
      </c>
      <c r="R3322" s="3">
        <v>75000000</v>
      </c>
    </row>
    <row r="3323" spans="1:18" x14ac:dyDescent="0.25">
      <c r="A3323" s="1" t="s">
        <v>1455</v>
      </c>
      <c r="B3323" s="2">
        <v>35107</v>
      </c>
      <c r="C3323" s="1" t="s">
        <v>32</v>
      </c>
      <c r="D3323" s="1" t="s">
        <v>77</v>
      </c>
      <c r="E3323" s="1" t="s">
        <v>3</v>
      </c>
      <c r="F3323" s="1" t="s">
        <v>4</v>
      </c>
      <c r="G3323" s="1" t="s">
        <v>92</v>
      </c>
      <c r="H3323" s="1" t="s">
        <v>1456</v>
      </c>
      <c r="I3323" s="1" t="s">
        <v>609</v>
      </c>
      <c r="J3323" s="1">
        <v>394</v>
      </c>
      <c r="K3323" s="1">
        <v>1531</v>
      </c>
      <c r="L3323" s="1">
        <v>212</v>
      </c>
      <c r="M3323" s="1">
        <v>4000</v>
      </c>
      <c r="N3323" s="1">
        <v>6.7</v>
      </c>
      <c r="O3323" s="1">
        <v>94</v>
      </c>
      <c r="P3323" s="1">
        <v>121</v>
      </c>
      <c r="Q3323" s="9">
        <v>33328051</v>
      </c>
      <c r="R3323" s="3">
        <v>65000000</v>
      </c>
    </row>
    <row r="3324" spans="1:18" x14ac:dyDescent="0.25">
      <c r="A3324" s="1" t="s">
        <v>4704</v>
      </c>
      <c r="B3324" s="2">
        <v>39248</v>
      </c>
      <c r="C3324" s="1" t="s">
        <v>32</v>
      </c>
      <c r="D3324" s="1" t="s">
        <v>177</v>
      </c>
      <c r="E3324" s="1" t="s">
        <v>3</v>
      </c>
      <c r="F3324" s="1" t="s">
        <v>4</v>
      </c>
      <c r="G3324" s="21"/>
      <c r="H3324" s="1" t="s">
        <v>3740</v>
      </c>
      <c r="I3324" s="1" t="s">
        <v>4705</v>
      </c>
      <c r="J3324" s="1">
        <v>393</v>
      </c>
      <c r="K3324" s="1">
        <v>446</v>
      </c>
      <c r="L3324" s="1">
        <v>117</v>
      </c>
      <c r="M3324" s="1">
        <v>0</v>
      </c>
      <c r="N3324" s="1">
        <v>8.3000000000000007</v>
      </c>
      <c r="O3324" s="1">
        <v>79</v>
      </c>
      <c r="P3324" s="1">
        <v>102</v>
      </c>
      <c r="Q3324" s="9">
        <v>1430185</v>
      </c>
      <c r="R3324" s="3">
        <v>2000000</v>
      </c>
    </row>
    <row r="3325" spans="1:18" x14ac:dyDescent="0.25">
      <c r="A3325" s="1" t="s">
        <v>3739</v>
      </c>
      <c r="B3325" s="2">
        <v>38009</v>
      </c>
      <c r="C3325" s="1" t="s">
        <v>32</v>
      </c>
      <c r="D3325" s="1" t="s">
        <v>20</v>
      </c>
      <c r="E3325" s="1" t="s">
        <v>3</v>
      </c>
      <c r="F3325" s="1" t="s">
        <v>338</v>
      </c>
      <c r="G3325" s="1" t="s">
        <v>132</v>
      </c>
      <c r="H3325" s="1" t="s">
        <v>3740</v>
      </c>
      <c r="I3325" s="1" t="s">
        <v>3741</v>
      </c>
      <c r="J3325" s="1">
        <v>393</v>
      </c>
      <c r="K3325" s="1">
        <v>955</v>
      </c>
      <c r="L3325" s="1">
        <v>12</v>
      </c>
      <c r="M3325" s="1">
        <v>989</v>
      </c>
      <c r="N3325" s="1">
        <v>7.6</v>
      </c>
      <c r="O3325" s="1">
        <v>47</v>
      </c>
      <c r="P3325" s="1">
        <v>98</v>
      </c>
      <c r="Q3325" s="9">
        <v>795126</v>
      </c>
      <c r="R3325" s="3">
        <v>6000000</v>
      </c>
    </row>
    <row r="3326" spans="1:18" x14ac:dyDescent="0.25">
      <c r="A3326" s="1" t="s">
        <v>6376</v>
      </c>
      <c r="B3326" s="2">
        <v>41371</v>
      </c>
      <c r="C3326" s="1" t="s">
        <v>32</v>
      </c>
      <c r="D3326" s="1" t="s">
        <v>20</v>
      </c>
      <c r="E3326" s="1" t="s">
        <v>3</v>
      </c>
      <c r="F3326" s="1" t="s">
        <v>4</v>
      </c>
      <c r="G3326" s="1" t="s">
        <v>132</v>
      </c>
      <c r="H3326" s="1" t="s">
        <v>6377</v>
      </c>
      <c r="I3326" s="1" t="s">
        <v>6378</v>
      </c>
      <c r="J3326" s="1">
        <v>390</v>
      </c>
      <c r="K3326" s="1">
        <v>1006</v>
      </c>
      <c r="L3326" s="1">
        <v>31</v>
      </c>
      <c r="M3326" s="1">
        <v>0</v>
      </c>
      <c r="N3326" s="1">
        <v>6.4</v>
      </c>
      <c r="O3326" s="1">
        <v>168</v>
      </c>
      <c r="P3326" s="1">
        <v>105</v>
      </c>
      <c r="Q3326" s="9">
        <v>30659817</v>
      </c>
      <c r="R3326" s="3">
        <v>26000000</v>
      </c>
    </row>
    <row r="3327" spans="1:18" x14ac:dyDescent="0.25">
      <c r="A3327" s="1" t="s">
        <v>5324</v>
      </c>
      <c r="B3327" s="2">
        <v>40068</v>
      </c>
      <c r="C3327" s="1" t="s">
        <v>32</v>
      </c>
      <c r="D3327" s="1" t="s">
        <v>20</v>
      </c>
      <c r="E3327" s="1" t="s">
        <v>3</v>
      </c>
      <c r="F3327" s="1" t="s">
        <v>4</v>
      </c>
      <c r="G3327" s="1" t="s">
        <v>92</v>
      </c>
      <c r="H3327" s="1" t="s">
        <v>5325</v>
      </c>
      <c r="I3327" s="1" t="s">
        <v>5326</v>
      </c>
      <c r="J3327" s="1">
        <v>390</v>
      </c>
      <c r="K3327" s="1">
        <v>727</v>
      </c>
      <c r="L3327" s="1">
        <v>62</v>
      </c>
      <c r="M3327" s="1">
        <v>0</v>
      </c>
      <c r="N3327" s="1">
        <v>5.8</v>
      </c>
      <c r="O3327" s="1">
        <v>190</v>
      </c>
      <c r="P3327" s="1">
        <v>86</v>
      </c>
      <c r="Q3327" s="9">
        <v>23993605</v>
      </c>
      <c r="R3327" s="3">
        <v>18000000</v>
      </c>
    </row>
    <row r="3328" spans="1:18" x14ac:dyDescent="0.25">
      <c r="A3328" s="1" t="s">
        <v>3870</v>
      </c>
      <c r="B3328" s="2">
        <v>38048</v>
      </c>
      <c r="C3328" s="1" t="s">
        <v>32</v>
      </c>
      <c r="D3328" s="1" t="s">
        <v>9</v>
      </c>
      <c r="E3328" s="1" t="s">
        <v>3</v>
      </c>
      <c r="F3328" s="1" t="s">
        <v>4</v>
      </c>
      <c r="G3328" s="1" t="s">
        <v>132</v>
      </c>
      <c r="H3328" s="1" t="s">
        <v>3871</v>
      </c>
      <c r="I3328" s="1" t="s">
        <v>3872</v>
      </c>
      <c r="J3328" s="1">
        <v>389</v>
      </c>
      <c r="K3328" s="1">
        <v>1792</v>
      </c>
      <c r="L3328" s="1">
        <v>548</v>
      </c>
      <c r="M3328" s="1">
        <v>0</v>
      </c>
      <c r="N3328" s="1">
        <v>3.5</v>
      </c>
      <c r="O3328" s="1">
        <v>58</v>
      </c>
      <c r="P3328" s="1">
        <v>95</v>
      </c>
      <c r="Q3328" s="9">
        <v>40066497</v>
      </c>
      <c r="R3328" s="3">
        <v>8000000</v>
      </c>
    </row>
    <row r="3329" spans="1:18" x14ac:dyDescent="0.25">
      <c r="A3329" s="1" t="s">
        <v>626</v>
      </c>
      <c r="B3329" s="2">
        <v>31950</v>
      </c>
      <c r="C3329" s="1" t="s">
        <v>32</v>
      </c>
      <c r="D3329" s="1" t="s">
        <v>77</v>
      </c>
      <c r="E3329" s="1" t="s">
        <v>3</v>
      </c>
      <c r="F3329" s="1" t="s">
        <v>83</v>
      </c>
      <c r="G3329" s="1" t="s">
        <v>84</v>
      </c>
      <c r="H3329" s="1" t="s">
        <v>627</v>
      </c>
      <c r="I3329" s="1" t="s">
        <v>329</v>
      </c>
      <c r="J3329" s="1">
        <v>387</v>
      </c>
      <c r="K3329" s="1">
        <v>1233</v>
      </c>
      <c r="L3329" s="1">
        <v>46</v>
      </c>
      <c r="M3329" s="1">
        <v>0</v>
      </c>
      <c r="N3329" s="1">
        <v>6.7</v>
      </c>
      <c r="O3329" s="1">
        <v>105</v>
      </c>
      <c r="P3329" s="1">
        <v>130</v>
      </c>
      <c r="Q3329" s="9">
        <v>51185897</v>
      </c>
      <c r="R3329" s="3">
        <v>30000000</v>
      </c>
    </row>
    <row r="3330" spans="1:18" x14ac:dyDescent="0.25">
      <c r="A3330" s="1" t="s">
        <v>119</v>
      </c>
      <c r="B3330" s="2">
        <v>23526</v>
      </c>
      <c r="C3330" s="1" t="s">
        <v>32</v>
      </c>
      <c r="D3330" s="1" t="s">
        <v>77</v>
      </c>
      <c r="E3330" s="1" t="s">
        <v>3</v>
      </c>
      <c r="F3330" s="1" t="s">
        <v>83</v>
      </c>
      <c r="G3330" s="1" t="s">
        <v>25</v>
      </c>
      <c r="H3330" s="1" t="s">
        <v>120</v>
      </c>
      <c r="I3330" s="1" t="s">
        <v>121</v>
      </c>
      <c r="J3330" s="1">
        <v>387</v>
      </c>
      <c r="K3330" s="1">
        <v>1198</v>
      </c>
      <c r="L3330" s="1">
        <v>82</v>
      </c>
      <c r="M3330" s="1">
        <v>0</v>
      </c>
      <c r="N3330" s="1">
        <v>7.8</v>
      </c>
      <c r="O3330" s="1">
        <v>164</v>
      </c>
      <c r="P3330" s="1">
        <v>110</v>
      </c>
      <c r="Q3330" s="9">
        <v>51100000</v>
      </c>
      <c r="R3330" s="3">
        <v>3000000</v>
      </c>
    </row>
    <row r="3331" spans="1:18" x14ac:dyDescent="0.25">
      <c r="A3331" s="1" t="s">
        <v>1311</v>
      </c>
      <c r="B3331" s="2">
        <v>35427</v>
      </c>
      <c r="C3331" s="1" t="s">
        <v>32</v>
      </c>
      <c r="D3331" s="1" t="s">
        <v>20</v>
      </c>
      <c r="E3331" s="1" t="s">
        <v>3</v>
      </c>
      <c r="F3331" s="1" t="s">
        <v>4</v>
      </c>
      <c r="G3331" s="1" t="s">
        <v>92</v>
      </c>
      <c r="H3331" s="1" t="s">
        <v>1312</v>
      </c>
      <c r="I3331" s="1" t="s">
        <v>1313</v>
      </c>
      <c r="J3331" s="1">
        <v>387</v>
      </c>
      <c r="K3331" s="1">
        <v>648</v>
      </c>
      <c r="L3331" s="1">
        <v>0</v>
      </c>
      <c r="M3331" s="1">
        <v>0</v>
      </c>
      <c r="N3331" s="1">
        <v>7.1</v>
      </c>
      <c r="O3331" s="1">
        <v>83</v>
      </c>
      <c r="P3331" s="1">
        <v>91</v>
      </c>
      <c r="Q3331" s="9">
        <v>1040879</v>
      </c>
      <c r="R3331" s="3">
        <v>7000000</v>
      </c>
    </row>
    <row r="3332" spans="1:18" x14ac:dyDescent="0.25">
      <c r="A3332" s="1" t="s">
        <v>4394</v>
      </c>
      <c r="B3332" s="2">
        <v>38947</v>
      </c>
      <c r="C3332" s="1" t="s">
        <v>32</v>
      </c>
      <c r="D3332" s="1" t="s">
        <v>2</v>
      </c>
      <c r="E3332" s="1" t="s">
        <v>3</v>
      </c>
      <c r="F3332" s="1" t="s">
        <v>83</v>
      </c>
      <c r="G3332" s="1" t="s">
        <v>92</v>
      </c>
      <c r="H3332" s="1" t="s">
        <v>4395</v>
      </c>
      <c r="I3332" s="1" t="s">
        <v>2708</v>
      </c>
      <c r="J3332" s="1">
        <v>386</v>
      </c>
      <c r="K3332" s="1">
        <v>646</v>
      </c>
      <c r="L3332" s="1">
        <v>14</v>
      </c>
      <c r="M3332" s="1">
        <v>0</v>
      </c>
      <c r="N3332" s="1">
        <v>7.4</v>
      </c>
      <c r="O3332" s="1">
        <v>220</v>
      </c>
      <c r="P3332" s="1">
        <v>92</v>
      </c>
      <c r="Q3332" s="9">
        <v>17508670</v>
      </c>
      <c r="R3332" s="3">
        <v>15000000</v>
      </c>
    </row>
    <row r="3333" spans="1:18" x14ac:dyDescent="0.25">
      <c r="A3333" s="1" t="s">
        <v>238</v>
      </c>
      <c r="B3333" s="2">
        <v>28358</v>
      </c>
      <c r="C3333" s="1" t="s">
        <v>1</v>
      </c>
      <c r="D3333" s="1" t="s">
        <v>9</v>
      </c>
      <c r="E3333" s="1" t="s">
        <v>3</v>
      </c>
      <c r="F3333" s="1" t="s">
        <v>4</v>
      </c>
      <c r="G3333" s="1" t="s">
        <v>84</v>
      </c>
      <c r="H3333" s="1" t="s">
        <v>239</v>
      </c>
      <c r="I3333" s="1" t="s">
        <v>240</v>
      </c>
      <c r="J3333" s="1">
        <v>385</v>
      </c>
      <c r="K3333" s="1">
        <v>669</v>
      </c>
      <c r="L3333" s="1">
        <v>0</v>
      </c>
      <c r="M3333" s="1">
        <v>0</v>
      </c>
      <c r="N3333" s="1">
        <v>7.4</v>
      </c>
      <c r="O3333" s="1">
        <v>56</v>
      </c>
      <c r="P3333" s="1">
        <v>175</v>
      </c>
      <c r="Q3333" s="9">
        <v>50800000</v>
      </c>
      <c r="R3333" s="3">
        <v>26000000</v>
      </c>
    </row>
    <row r="3334" spans="1:18" x14ac:dyDescent="0.25">
      <c r="A3334" s="1" t="s">
        <v>6297</v>
      </c>
      <c r="B3334" s="2">
        <v>41226</v>
      </c>
      <c r="C3334" s="1" t="s">
        <v>32</v>
      </c>
      <c r="D3334" s="1" t="s">
        <v>20</v>
      </c>
      <c r="E3334" s="1" t="s">
        <v>3</v>
      </c>
      <c r="F3334" s="1" t="s">
        <v>4</v>
      </c>
      <c r="G3334" s="1" t="s">
        <v>92</v>
      </c>
      <c r="H3334" s="1" t="s">
        <v>6298</v>
      </c>
      <c r="I3334" s="1" t="s">
        <v>242</v>
      </c>
      <c r="J3334" s="1">
        <v>385</v>
      </c>
      <c r="K3334" s="1">
        <v>1205</v>
      </c>
      <c r="L3334" s="1">
        <v>11000</v>
      </c>
      <c r="M3334" s="1">
        <v>18000</v>
      </c>
      <c r="N3334" s="1">
        <v>6.3</v>
      </c>
      <c r="O3334" s="1">
        <v>275</v>
      </c>
      <c r="P3334" s="1">
        <v>112</v>
      </c>
      <c r="Q3334" s="9">
        <v>16684352</v>
      </c>
      <c r="R3334" s="3">
        <v>17000000</v>
      </c>
    </row>
    <row r="3335" spans="1:18" x14ac:dyDescent="0.25">
      <c r="A3335" s="1" t="s">
        <v>1408</v>
      </c>
      <c r="B3335" s="2">
        <v>35418</v>
      </c>
      <c r="C3335" s="1" t="s">
        <v>32</v>
      </c>
      <c r="D3335" s="1" t="s">
        <v>20</v>
      </c>
      <c r="E3335" s="1" t="s">
        <v>3</v>
      </c>
      <c r="F3335" s="1" t="s">
        <v>4</v>
      </c>
      <c r="G3335" s="1" t="s">
        <v>92</v>
      </c>
      <c r="H3335" s="1" t="s">
        <v>1409</v>
      </c>
      <c r="I3335" s="1" t="s">
        <v>1262</v>
      </c>
      <c r="J3335" s="1">
        <v>385</v>
      </c>
      <c r="K3335" s="1">
        <v>995</v>
      </c>
      <c r="L3335" s="1">
        <v>0</v>
      </c>
      <c r="M3335" s="1">
        <v>453</v>
      </c>
      <c r="N3335" s="1">
        <v>6.1</v>
      </c>
      <c r="O3335" s="1">
        <v>43</v>
      </c>
      <c r="P3335" s="1">
        <v>96</v>
      </c>
      <c r="Q3335" s="9">
        <v>9449219</v>
      </c>
      <c r="R3335" s="3">
        <v>3500000</v>
      </c>
    </row>
    <row r="3336" spans="1:18" x14ac:dyDescent="0.25">
      <c r="A3336" s="1" t="s">
        <v>6001</v>
      </c>
      <c r="B3336" s="2">
        <v>40816</v>
      </c>
      <c r="C3336" s="1" t="s">
        <v>32</v>
      </c>
      <c r="D3336" s="1" t="s">
        <v>40</v>
      </c>
      <c r="E3336" s="1" t="s">
        <v>3</v>
      </c>
      <c r="F3336" s="1" t="s">
        <v>4</v>
      </c>
      <c r="G3336" s="1" t="s">
        <v>84</v>
      </c>
      <c r="H3336" s="1" t="s">
        <v>6002</v>
      </c>
      <c r="I3336" s="1" t="s">
        <v>2295</v>
      </c>
      <c r="J3336" s="1">
        <v>383</v>
      </c>
      <c r="K3336" s="1">
        <v>692</v>
      </c>
      <c r="L3336" s="1">
        <v>67</v>
      </c>
      <c r="M3336" s="1">
        <v>31000</v>
      </c>
      <c r="N3336" s="1">
        <v>5.5</v>
      </c>
      <c r="O3336" s="1">
        <v>172</v>
      </c>
      <c r="P3336" s="1">
        <v>103</v>
      </c>
      <c r="Q3336" s="9">
        <v>142614158</v>
      </c>
      <c r="R3336" s="3">
        <v>110000000</v>
      </c>
    </row>
    <row r="3337" spans="1:18" x14ac:dyDescent="0.25">
      <c r="A3337" s="1" t="s">
        <v>6483</v>
      </c>
      <c r="B3337" s="2">
        <v>41576</v>
      </c>
      <c r="C3337" s="1" t="s">
        <v>32</v>
      </c>
      <c r="D3337" s="1" t="s">
        <v>91</v>
      </c>
      <c r="E3337" s="1" t="s">
        <v>3</v>
      </c>
      <c r="F3337" s="1" t="s">
        <v>4</v>
      </c>
      <c r="G3337" s="1" t="s">
        <v>92</v>
      </c>
      <c r="H3337" s="1" t="s">
        <v>220</v>
      </c>
      <c r="I3337" s="1" t="s">
        <v>5659</v>
      </c>
      <c r="J3337" s="1">
        <v>383</v>
      </c>
      <c r="K3337" s="1">
        <v>1945</v>
      </c>
      <c r="L3337" s="1">
        <v>34</v>
      </c>
      <c r="M3337" s="1">
        <v>16000</v>
      </c>
      <c r="N3337" s="1">
        <v>4.8</v>
      </c>
      <c r="O3337" s="1">
        <v>282</v>
      </c>
      <c r="P3337" s="1">
        <v>92</v>
      </c>
      <c r="Q3337" s="9">
        <v>34334256</v>
      </c>
      <c r="R3337" s="3">
        <v>11000000</v>
      </c>
    </row>
    <row r="3338" spans="1:18" x14ac:dyDescent="0.25">
      <c r="A3338" s="1" t="s">
        <v>219</v>
      </c>
      <c r="B3338" s="2">
        <v>27131</v>
      </c>
      <c r="C3338" s="1" t="s">
        <v>32</v>
      </c>
      <c r="D3338" s="1" t="s">
        <v>91</v>
      </c>
      <c r="E3338" s="1" t="s">
        <v>3</v>
      </c>
      <c r="F3338" s="1" t="s">
        <v>4</v>
      </c>
      <c r="G3338" s="1" t="s">
        <v>92</v>
      </c>
      <c r="H3338" s="1" t="s">
        <v>220</v>
      </c>
      <c r="I3338" s="1" t="s">
        <v>221</v>
      </c>
      <c r="J3338" s="1">
        <v>383</v>
      </c>
      <c r="K3338" s="1">
        <v>1094</v>
      </c>
      <c r="L3338" s="1">
        <v>365</v>
      </c>
      <c r="M3338" s="1">
        <v>0</v>
      </c>
      <c r="N3338" s="1">
        <v>7.5</v>
      </c>
      <c r="O3338" s="1">
        <v>277</v>
      </c>
      <c r="P3338" s="1">
        <v>88</v>
      </c>
      <c r="Q3338" s="9">
        <v>30859000</v>
      </c>
      <c r="R3338" s="3">
        <v>83532</v>
      </c>
    </row>
    <row r="3339" spans="1:18" x14ac:dyDescent="0.25">
      <c r="A3339" s="1" t="s">
        <v>122</v>
      </c>
      <c r="B3339" s="2">
        <v>23457</v>
      </c>
      <c r="C3339" s="1" t="s">
        <v>32</v>
      </c>
      <c r="D3339" s="1" t="s">
        <v>20</v>
      </c>
      <c r="E3339" s="1" t="s">
        <v>3</v>
      </c>
      <c r="F3339" s="1" t="s">
        <v>4</v>
      </c>
      <c r="G3339" s="1" t="s">
        <v>25</v>
      </c>
      <c r="H3339" s="1" t="s">
        <v>123</v>
      </c>
      <c r="I3339" s="1" t="s">
        <v>124</v>
      </c>
      <c r="J3339" s="1">
        <v>382</v>
      </c>
      <c r="K3339" s="1">
        <v>2045</v>
      </c>
      <c r="L3339" s="1">
        <v>55</v>
      </c>
      <c r="M3339" s="1">
        <v>0</v>
      </c>
      <c r="N3339" s="1">
        <v>7.8</v>
      </c>
      <c r="O3339" s="1">
        <v>145</v>
      </c>
      <c r="P3339" s="1">
        <v>139</v>
      </c>
      <c r="Q3339" s="9">
        <v>102300000</v>
      </c>
      <c r="R3339" s="3">
        <v>6000000</v>
      </c>
    </row>
    <row r="3340" spans="1:18" x14ac:dyDescent="0.25">
      <c r="A3340" s="1" t="s">
        <v>4797</v>
      </c>
      <c r="B3340" s="2">
        <v>39240</v>
      </c>
      <c r="C3340" s="1" t="s">
        <v>32</v>
      </c>
      <c r="D3340" s="1" t="s">
        <v>9</v>
      </c>
      <c r="E3340" s="1" t="s">
        <v>900</v>
      </c>
      <c r="F3340" s="1" t="s">
        <v>1877</v>
      </c>
      <c r="G3340" s="1" t="s">
        <v>92</v>
      </c>
      <c r="H3340" s="1" t="s">
        <v>4798</v>
      </c>
      <c r="I3340" s="1" t="s">
        <v>4799</v>
      </c>
      <c r="J3340" s="1">
        <v>382</v>
      </c>
      <c r="K3340" s="1">
        <v>954</v>
      </c>
      <c r="L3340" s="1">
        <v>171</v>
      </c>
      <c r="M3340" s="1">
        <v>11000</v>
      </c>
      <c r="N3340" s="1">
        <v>7.5</v>
      </c>
      <c r="O3340" s="1">
        <v>300</v>
      </c>
      <c r="P3340" s="1">
        <v>105</v>
      </c>
      <c r="Q3340" s="9">
        <v>7159147</v>
      </c>
      <c r="R3340" s="3">
        <v>3400000</v>
      </c>
    </row>
    <row r="3341" spans="1:18" x14ac:dyDescent="0.25">
      <c r="A3341" s="1" t="s">
        <v>377</v>
      </c>
      <c r="B3341" s="2">
        <v>30132</v>
      </c>
      <c r="C3341" s="1" t="s">
        <v>32</v>
      </c>
      <c r="D3341" s="1" t="s">
        <v>91</v>
      </c>
      <c r="E3341" s="1" t="s">
        <v>3</v>
      </c>
      <c r="F3341" s="1" t="s">
        <v>4</v>
      </c>
      <c r="G3341" s="1" t="s">
        <v>92</v>
      </c>
      <c r="H3341" s="1" t="s">
        <v>378</v>
      </c>
      <c r="I3341" s="1" t="s">
        <v>379</v>
      </c>
      <c r="J3341" s="1">
        <v>381</v>
      </c>
      <c r="K3341" s="1">
        <v>684</v>
      </c>
      <c r="L3341" s="1">
        <v>24</v>
      </c>
      <c r="M3341" s="1">
        <v>0</v>
      </c>
      <c r="N3341" s="1">
        <v>4.5999999999999996</v>
      </c>
      <c r="O3341" s="1">
        <v>162</v>
      </c>
      <c r="P3341" s="1">
        <v>98</v>
      </c>
      <c r="Q3341" s="9">
        <v>14400000</v>
      </c>
      <c r="R3341" s="3">
        <v>2500000</v>
      </c>
    </row>
    <row r="3342" spans="1:18" x14ac:dyDescent="0.25">
      <c r="A3342" s="1" t="s">
        <v>4508</v>
      </c>
      <c r="B3342" s="2">
        <v>38883</v>
      </c>
      <c r="C3342" s="1" t="s">
        <v>32</v>
      </c>
      <c r="D3342" s="1" t="s">
        <v>9</v>
      </c>
      <c r="E3342" s="1" t="s">
        <v>10</v>
      </c>
      <c r="F3342" s="1" t="s">
        <v>11</v>
      </c>
      <c r="G3342" s="1" t="s">
        <v>92</v>
      </c>
      <c r="H3342" s="1" t="s">
        <v>2950</v>
      </c>
      <c r="I3342" s="1" t="s">
        <v>4509</v>
      </c>
      <c r="J3342" s="1">
        <v>380</v>
      </c>
      <c r="K3342" s="1">
        <v>927</v>
      </c>
      <c r="L3342" s="1">
        <v>207</v>
      </c>
      <c r="M3342" s="1">
        <v>39000</v>
      </c>
      <c r="N3342" s="1">
        <v>8.5</v>
      </c>
      <c r="O3342" s="1">
        <v>215</v>
      </c>
      <c r="P3342" s="1">
        <v>137</v>
      </c>
      <c r="Q3342" s="9">
        <v>11284657</v>
      </c>
      <c r="R3342" s="3">
        <v>2000000</v>
      </c>
    </row>
    <row r="3343" spans="1:18" x14ac:dyDescent="0.25">
      <c r="A3343" s="1" t="s">
        <v>2949</v>
      </c>
      <c r="B3343" s="2">
        <v>37533</v>
      </c>
      <c r="C3343" s="1" t="s">
        <v>32</v>
      </c>
      <c r="D3343" s="1" t="s">
        <v>61</v>
      </c>
      <c r="E3343" s="1" t="s">
        <v>3</v>
      </c>
      <c r="F3343" s="1" t="s">
        <v>161</v>
      </c>
      <c r="G3343" s="1" t="s">
        <v>21</v>
      </c>
      <c r="H3343" s="1" t="s">
        <v>2950</v>
      </c>
      <c r="I3343" s="1" t="s">
        <v>1593</v>
      </c>
      <c r="J3343" s="1">
        <v>380</v>
      </c>
      <c r="K3343" s="1">
        <v>1429</v>
      </c>
      <c r="L3343" s="1">
        <v>333</v>
      </c>
      <c r="M3343" s="1">
        <v>0</v>
      </c>
      <c r="N3343" s="1">
        <v>7.3</v>
      </c>
      <c r="O3343" s="1">
        <v>69</v>
      </c>
      <c r="P3343" s="1">
        <v>132</v>
      </c>
      <c r="Q3343" s="9">
        <v>274299</v>
      </c>
      <c r="R3343" s="3">
        <v>103000000</v>
      </c>
    </row>
    <row r="3344" spans="1:18" x14ac:dyDescent="0.25">
      <c r="A3344" s="1" t="s">
        <v>6259</v>
      </c>
      <c r="B3344" s="2">
        <v>40965</v>
      </c>
      <c r="C3344" s="1" t="s">
        <v>32</v>
      </c>
      <c r="D3344" s="1" t="s">
        <v>9</v>
      </c>
      <c r="E3344" s="1" t="s">
        <v>3</v>
      </c>
      <c r="F3344" s="1" t="s">
        <v>4</v>
      </c>
      <c r="G3344" s="1" t="s">
        <v>92</v>
      </c>
      <c r="H3344" s="1" t="s">
        <v>6260</v>
      </c>
      <c r="I3344" s="1" t="s">
        <v>1511</v>
      </c>
      <c r="J3344" s="1">
        <v>378</v>
      </c>
      <c r="K3344" s="1">
        <v>427</v>
      </c>
      <c r="L3344" s="1">
        <v>0</v>
      </c>
      <c r="M3344" s="1">
        <v>27000</v>
      </c>
      <c r="N3344" s="1">
        <v>7.1</v>
      </c>
      <c r="O3344" s="1">
        <v>546</v>
      </c>
      <c r="P3344" s="1">
        <v>144</v>
      </c>
      <c r="Q3344" s="9">
        <v>16377274</v>
      </c>
      <c r="R3344" s="3">
        <v>32000000</v>
      </c>
    </row>
    <row r="3345" spans="1:18" x14ac:dyDescent="0.25">
      <c r="A3345" s="1" t="s">
        <v>4370</v>
      </c>
      <c r="B3345" s="2">
        <v>38982</v>
      </c>
      <c r="C3345" s="1" t="s">
        <v>32</v>
      </c>
      <c r="D3345" s="1" t="s">
        <v>9</v>
      </c>
      <c r="E3345" s="1" t="s">
        <v>78</v>
      </c>
      <c r="F3345" s="1" t="s">
        <v>4</v>
      </c>
      <c r="G3345" s="1" t="s">
        <v>92</v>
      </c>
      <c r="H3345" s="1" t="s">
        <v>4371</v>
      </c>
      <c r="I3345" s="1" t="s">
        <v>114</v>
      </c>
      <c r="J3345" s="1">
        <v>378</v>
      </c>
      <c r="K3345" s="1">
        <v>751</v>
      </c>
      <c r="L3345" s="1">
        <v>16000</v>
      </c>
      <c r="M3345" s="1">
        <v>5000</v>
      </c>
      <c r="N3345" s="1">
        <v>7.9</v>
      </c>
      <c r="O3345" s="1">
        <v>251</v>
      </c>
      <c r="P3345" s="1">
        <v>141</v>
      </c>
      <c r="Q3345" s="9">
        <v>13753931</v>
      </c>
      <c r="R3345" s="3">
        <v>19000000</v>
      </c>
    </row>
    <row r="3346" spans="1:18" x14ac:dyDescent="0.25">
      <c r="A3346" s="1" t="s">
        <v>2731</v>
      </c>
      <c r="B3346" s="2">
        <v>37143</v>
      </c>
      <c r="C3346" s="1" t="s">
        <v>32</v>
      </c>
      <c r="D3346" s="1" t="s">
        <v>20</v>
      </c>
      <c r="E3346" s="1" t="s">
        <v>3</v>
      </c>
      <c r="F3346" s="1" t="s">
        <v>4</v>
      </c>
      <c r="G3346" s="1" t="s">
        <v>92</v>
      </c>
      <c r="H3346" s="1" t="s">
        <v>2732</v>
      </c>
      <c r="I3346" s="1" t="s">
        <v>2733</v>
      </c>
      <c r="J3346" s="1">
        <v>378</v>
      </c>
      <c r="K3346" s="1">
        <v>1173</v>
      </c>
      <c r="L3346" s="1">
        <v>0</v>
      </c>
      <c r="M3346" s="1">
        <v>682</v>
      </c>
      <c r="N3346" s="1">
        <v>6.7</v>
      </c>
      <c r="O3346" s="1">
        <v>110</v>
      </c>
      <c r="P3346" s="1">
        <v>97</v>
      </c>
      <c r="Q3346" s="9">
        <v>7022940</v>
      </c>
      <c r="R3346" s="3">
        <v>1000000</v>
      </c>
    </row>
    <row r="3347" spans="1:18" x14ac:dyDescent="0.25">
      <c r="A3347" s="1" t="s">
        <v>2485</v>
      </c>
      <c r="B3347" s="2">
        <v>36841</v>
      </c>
      <c r="C3347" s="1" t="s">
        <v>32</v>
      </c>
      <c r="D3347" s="1" t="s">
        <v>20</v>
      </c>
      <c r="E3347" s="1" t="s">
        <v>3</v>
      </c>
      <c r="F3347" s="1" t="s">
        <v>4</v>
      </c>
      <c r="G3347" s="1" t="s">
        <v>132</v>
      </c>
      <c r="H3347" s="1" t="s">
        <v>2486</v>
      </c>
      <c r="I3347" s="1" t="s">
        <v>2487</v>
      </c>
      <c r="J3347" s="1">
        <v>376</v>
      </c>
      <c r="K3347" s="1">
        <v>1144</v>
      </c>
      <c r="L3347" s="1">
        <v>56</v>
      </c>
      <c r="M3347" s="1">
        <v>132</v>
      </c>
      <c r="N3347" s="1">
        <v>6.3</v>
      </c>
      <c r="O3347" s="1">
        <v>91</v>
      </c>
      <c r="P3347" s="1">
        <v>78</v>
      </c>
      <c r="Q3347" s="9">
        <v>2882062</v>
      </c>
      <c r="R3347" s="3">
        <v>150000</v>
      </c>
    </row>
    <row r="3348" spans="1:18" x14ac:dyDescent="0.25">
      <c r="A3348" s="1" t="s">
        <v>5129</v>
      </c>
      <c r="B3348" s="2">
        <v>39756</v>
      </c>
      <c r="C3348" s="1" t="s">
        <v>32</v>
      </c>
      <c r="D3348" s="1" t="s">
        <v>9</v>
      </c>
      <c r="E3348" s="1" t="s">
        <v>3</v>
      </c>
      <c r="F3348" s="1" t="s">
        <v>4</v>
      </c>
      <c r="G3348" s="1" t="s">
        <v>92</v>
      </c>
      <c r="H3348" s="1" t="s">
        <v>5130</v>
      </c>
      <c r="I3348" s="1" t="s">
        <v>4398</v>
      </c>
      <c r="J3348" s="1">
        <v>375</v>
      </c>
      <c r="K3348" s="1">
        <v>460</v>
      </c>
      <c r="L3348" s="1">
        <v>129</v>
      </c>
      <c r="M3348" s="1">
        <v>0</v>
      </c>
      <c r="N3348" s="1">
        <v>7.1</v>
      </c>
      <c r="O3348" s="1">
        <v>189</v>
      </c>
      <c r="P3348" s="1">
        <v>80</v>
      </c>
      <c r="Q3348" s="9">
        <v>856942</v>
      </c>
      <c r="R3348" s="3">
        <v>200000</v>
      </c>
    </row>
    <row r="3349" spans="1:18" x14ac:dyDescent="0.25">
      <c r="A3349" s="1" t="s">
        <v>2377</v>
      </c>
      <c r="B3349" s="2">
        <v>36859</v>
      </c>
      <c r="C3349" s="1" t="s">
        <v>32</v>
      </c>
      <c r="D3349" s="1" t="s">
        <v>20</v>
      </c>
      <c r="E3349" s="1" t="s">
        <v>3</v>
      </c>
      <c r="F3349" s="1" t="s">
        <v>11</v>
      </c>
      <c r="G3349" s="1" t="s">
        <v>132</v>
      </c>
      <c r="H3349" s="1" t="s">
        <v>2378</v>
      </c>
      <c r="I3349" s="1" t="s">
        <v>2379</v>
      </c>
      <c r="J3349" s="1">
        <v>374</v>
      </c>
      <c r="K3349" s="1">
        <v>1238</v>
      </c>
      <c r="L3349" s="1">
        <v>0</v>
      </c>
      <c r="M3349" s="1">
        <v>390</v>
      </c>
      <c r="N3349" s="1">
        <v>4.7</v>
      </c>
      <c r="O3349" s="1">
        <v>82</v>
      </c>
      <c r="P3349" s="1">
        <v>94</v>
      </c>
      <c r="Q3349" s="9">
        <v>36037909</v>
      </c>
      <c r="R3349" s="3">
        <v>60000000</v>
      </c>
    </row>
    <row r="3350" spans="1:18" x14ac:dyDescent="0.25">
      <c r="A3350" s="1" t="s">
        <v>6715</v>
      </c>
      <c r="B3350" s="2">
        <v>41828</v>
      </c>
      <c r="C3350" s="1" t="s">
        <v>32</v>
      </c>
      <c r="D3350" s="1" t="s">
        <v>61</v>
      </c>
      <c r="E3350" s="1" t="s">
        <v>3</v>
      </c>
      <c r="F3350" s="1" t="s">
        <v>4</v>
      </c>
      <c r="G3350" s="1" t="s">
        <v>92</v>
      </c>
      <c r="H3350" s="1" t="s">
        <v>6716</v>
      </c>
      <c r="I3350" s="1" t="s">
        <v>6717</v>
      </c>
      <c r="J3350" s="1">
        <v>374</v>
      </c>
      <c r="K3350" s="1">
        <v>1283</v>
      </c>
      <c r="L3350" s="1">
        <v>593</v>
      </c>
      <c r="M3350" s="1">
        <v>5000</v>
      </c>
      <c r="N3350" s="1">
        <v>6.6</v>
      </c>
      <c r="O3350" s="1">
        <v>129</v>
      </c>
      <c r="P3350" s="1">
        <v>103</v>
      </c>
      <c r="Q3350" s="9">
        <v>3093491</v>
      </c>
      <c r="R3350" s="3">
        <v>5000000</v>
      </c>
    </row>
    <row r="3351" spans="1:18" x14ac:dyDescent="0.25">
      <c r="A3351" s="1" t="s">
        <v>3674</v>
      </c>
      <c r="B3351" s="2">
        <v>38188</v>
      </c>
      <c r="C3351" s="1" t="s">
        <v>32</v>
      </c>
      <c r="D3351" s="1" t="s">
        <v>20</v>
      </c>
      <c r="E3351" s="1" t="s">
        <v>3</v>
      </c>
      <c r="F3351" s="1" t="s">
        <v>4</v>
      </c>
      <c r="G3351" s="1" t="s">
        <v>92</v>
      </c>
      <c r="H3351" s="1" t="s">
        <v>3675</v>
      </c>
      <c r="I3351" s="1" t="s">
        <v>3676</v>
      </c>
      <c r="J3351" s="1">
        <v>374</v>
      </c>
      <c r="K3351" s="1">
        <v>768</v>
      </c>
      <c r="L3351" s="1">
        <v>24</v>
      </c>
      <c r="M3351" s="1">
        <v>345</v>
      </c>
      <c r="N3351" s="1">
        <v>7.3</v>
      </c>
      <c r="O3351" s="1">
        <v>73</v>
      </c>
      <c r="P3351" s="1">
        <v>111</v>
      </c>
      <c r="Q3351" s="9">
        <v>228524</v>
      </c>
      <c r="R3351" s="3">
        <v>4000000</v>
      </c>
    </row>
    <row r="3352" spans="1:18" x14ac:dyDescent="0.25">
      <c r="A3352" s="1" t="s">
        <v>4056</v>
      </c>
      <c r="B3352" s="2">
        <v>38661</v>
      </c>
      <c r="C3352" s="1" t="s">
        <v>32</v>
      </c>
      <c r="D3352" s="1" t="s">
        <v>20</v>
      </c>
      <c r="E3352" s="1" t="s">
        <v>3</v>
      </c>
      <c r="F3352" s="1" t="s">
        <v>2357</v>
      </c>
      <c r="G3352" s="21"/>
      <c r="H3352" s="1" t="s">
        <v>4057</v>
      </c>
      <c r="I3352" s="1" t="s">
        <v>4058</v>
      </c>
      <c r="J3352" s="1">
        <v>374</v>
      </c>
      <c r="K3352" s="1">
        <v>602</v>
      </c>
      <c r="L3352" s="1">
        <v>0</v>
      </c>
      <c r="M3352" s="1">
        <v>66</v>
      </c>
      <c r="N3352" s="1">
        <v>3.3</v>
      </c>
      <c r="O3352" s="1">
        <v>5</v>
      </c>
      <c r="P3352" s="1">
        <v>97</v>
      </c>
      <c r="Q3352" s="9">
        <v>100358</v>
      </c>
      <c r="R3352" s="3">
        <v>1500000</v>
      </c>
    </row>
    <row r="3353" spans="1:18" x14ac:dyDescent="0.25">
      <c r="A3353" s="1" t="s">
        <v>5298</v>
      </c>
      <c r="B3353" s="2">
        <v>40076</v>
      </c>
      <c r="C3353" s="1" t="s">
        <v>32</v>
      </c>
      <c r="D3353" s="1" t="s">
        <v>20</v>
      </c>
      <c r="E3353" s="1" t="s">
        <v>3</v>
      </c>
      <c r="F3353" s="1" t="s">
        <v>4</v>
      </c>
      <c r="G3353" s="1" t="s">
        <v>92</v>
      </c>
      <c r="H3353" s="1" t="s">
        <v>4006</v>
      </c>
      <c r="I3353" s="1" t="s">
        <v>5299</v>
      </c>
      <c r="J3353" s="1">
        <v>373</v>
      </c>
      <c r="K3353" s="1">
        <v>1831</v>
      </c>
      <c r="L3353" s="1">
        <v>138</v>
      </c>
      <c r="M3353" s="1">
        <v>985</v>
      </c>
      <c r="N3353" s="1">
        <v>5.0999999999999996</v>
      </c>
      <c r="O3353" s="1">
        <v>76</v>
      </c>
      <c r="P3353" s="1">
        <v>90</v>
      </c>
      <c r="Q3353" s="9">
        <v>4542775</v>
      </c>
      <c r="R3353" s="3">
        <v>6000000</v>
      </c>
    </row>
    <row r="3354" spans="1:18" x14ac:dyDescent="0.25">
      <c r="A3354" s="1" t="s">
        <v>3838</v>
      </c>
      <c r="B3354" s="2">
        <v>38134</v>
      </c>
      <c r="C3354" s="1" t="s">
        <v>32</v>
      </c>
      <c r="D3354" s="1" t="s">
        <v>9</v>
      </c>
      <c r="E3354" s="1" t="s">
        <v>3</v>
      </c>
      <c r="F3354" s="1" t="s">
        <v>4</v>
      </c>
      <c r="G3354" s="1" t="s">
        <v>84</v>
      </c>
      <c r="H3354" s="1" t="s">
        <v>3839</v>
      </c>
      <c r="I3354" s="1" t="s">
        <v>3840</v>
      </c>
      <c r="J3354" s="1">
        <v>373</v>
      </c>
      <c r="K3354" s="1">
        <v>1233</v>
      </c>
      <c r="L3354" s="1">
        <v>0</v>
      </c>
      <c r="M3354" s="1">
        <v>31</v>
      </c>
      <c r="N3354" s="1">
        <v>6.9</v>
      </c>
      <c r="O3354" s="1">
        <v>6</v>
      </c>
      <c r="P3354" s="1">
        <v>118</v>
      </c>
      <c r="Q3354" s="9">
        <v>3347439</v>
      </c>
      <c r="R3354" s="3">
        <v>7500000</v>
      </c>
    </row>
    <row r="3355" spans="1:18" x14ac:dyDescent="0.25">
      <c r="A3355" s="1" t="s">
        <v>4005</v>
      </c>
      <c r="B3355" s="2">
        <v>38612</v>
      </c>
      <c r="C3355" s="1" t="s">
        <v>1</v>
      </c>
      <c r="D3355" s="1" t="s">
        <v>61</v>
      </c>
      <c r="E3355" s="1" t="s">
        <v>3</v>
      </c>
      <c r="F3355" s="1" t="s">
        <v>4</v>
      </c>
      <c r="G3355" s="1" t="s">
        <v>192</v>
      </c>
      <c r="H3355" s="1" t="s">
        <v>4006</v>
      </c>
      <c r="I3355" s="1" t="s">
        <v>3419</v>
      </c>
      <c r="J3355" s="1">
        <v>373</v>
      </c>
      <c r="K3355" s="1">
        <v>1136</v>
      </c>
      <c r="L3355" s="1">
        <v>13</v>
      </c>
      <c r="M3355" s="1">
        <v>592</v>
      </c>
      <c r="N3355" s="1">
        <v>6.8</v>
      </c>
      <c r="O3355" s="1">
        <v>123</v>
      </c>
      <c r="P3355" s="1">
        <v>89</v>
      </c>
      <c r="Q3355" s="9">
        <v>653621</v>
      </c>
      <c r="R3355" s="3">
        <v>2000000</v>
      </c>
    </row>
    <row r="3356" spans="1:18" x14ac:dyDescent="0.25">
      <c r="A3356" s="1" t="s">
        <v>3278</v>
      </c>
      <c r="B3356" s="2">
        <v>37798</v>
      </c>
      <c r="C3356" s="1" t="s">
        <v>32</v>
      </c>
      <c r="D3356" s="1" t="s">
        <v>20</v>
      </c>
      <c r="E3356" s="1" t="s">
        <v>3</v>
      </c>
      <c r="F3356" s="1" t="s">
        <v>4</v>
      </c>
      <c r="G3356" s="1" t="s">
        <v>132</v>
      </c>
      <c r="H3356" s="1" t="s">
        <v>2008</v>
      </c>
      <c r="I3356" s="1" t="s">
        <v>542</v>
      </c>
      <c r="J3356" s="1">
        <v>372</v>
      </c>
      <c r="K3356" s="1">
        <v>977</v>
      </c>
      <c r="L3356" s="1">
        <v>0</v>
      </c>
      <c r="M3356" s="1">
        <v>625</v>
      </c>
      <c r="N3356" s="1">
        <v>5.6</v>
      </c>
      <c r="O3356" s="1">
        <v>73</v>
      </c>
      <c r="P3356" s="1">
        <v>96</v>
      </c>
      <c r="Q3356" s="9">
        <v>14208384</v>
      </c>
      <c r="R3356" s="3">
        <v>30000000</v>
      </c>
    </row>
    <row r="3357" spans="1:18" x14ac:dyDescent="0.25">
      <c r="A3357" s="1" t="s">
        <v>2007</v>
      </c>
      <c r="B3357" s="2">
        <v>36243</v>
      </c>
      <c r="C3357" s="1" t="s">
        <v>32</v>
      </c>
      <c r="D3357" s="1" t="s">
        <v>77</v>
      </c>
      <c r="E3357" s="1" t="s">
        <v>3</v>
      </c>
      <c r="F3357" s="1" t="s">
        <v>4</v>
      </c>
      <c r="G3357" s="1" t="s">
        <v>92</v>
      </c>
      <c r="H3357" s="1" t="s">
        <v>2008</v>
      </c>
      <c r="I3357" s="1" t="s">
        <v>2009</v>
      </c>
      <c r="J3357" s="1">
        <v>372</v>
      </c>
      <c r="K3357" s="1">
        <v>1274</v>
      </c>
      <c r="L3357" s="1">
        <v>3</v>
      </c>
      <c r="M3357" s="1">
        <v>120</v>
      </c>
      <c r="N3357" s="1">
        <v>5.2</v>
      </c>
      <c r="O3357" s="1">
        <v>68</v>
      </c>
      <c r="P3357" s="1">
        <v>102</v>
      </c>
      <c r="Q3357" s="9">
        <v>11227940</v>
      </c>
      <c r="R3357" s="3">
        <v>34000000</v>
      </c>
    </row>
    <row r="3358" spans="1:18" x14ac:dyDescent="0.25">
      <c r="A3358" s="1" t="s">
        <v>356</v>
      </c>
      <c r="B3358" s="2">
        <v>29614</v>
      </c>
      <c r="C3358" s="1" t="s">
        <v>32</v>
      </c>
      <c r="D3358" s="1" t="s">
        <v>77</v>
      </c>
      <c r="E3358" s="1" t="s">
        <v>3</v>
      </c>
      <c r="F3358" s="1" t="s">
        <v>4</v>
      </c>
      <c r="G3358" s="1" t="s">
        <v>84</v>
      </c>
      <c r="H3358" s="1" t="s">
        <v>357</v>
      </c>
      <c r="I3358" s="1" t="s">
        <v>358</v>
      </c>
      <c r="J3358" s="1">
        <v>372</v>
      </c>
      <c r="K3358" s="1">
        <v>927</v>
      </c>
      <c r="L3358" s="1">
        <v>28</v>
      </c>
      <c r="M3358" s="1">
        <v>346</v>
      </c>
      <c r="N3358" s="1">
        <v>5</v>
      </c>
      <c r="O3358" s="1">
        <v>25</v>
      </c>
      <c r="P3358" s="1">
        <v>98</v>
      </c>
      <c r="Q3358" s="9">
        <v>8000000</v>
      </c>
      <c r="R3358" s="3">
        <v>18000000</v>
      </c>
    </row>
    <row r="3359" spans="1:18" x14ac:dyDescent="0.25">
      <c r="A3359" s="1" t="s">
        <v>316</v>
      </c>
      <c r="B3359" s="2">
        <v>29805</v>
      </c>
      <c r="C3359" s="1" t="s">
        <v>32</v>
      </c>
      <c r="D3359" s="1" t="s">
        <v>61</v>
      </c>
      <c r="E3359" s="1" t="s">
        <v>3</v>
      </c>
      <c r="F3359" s="1" t="s">
        <v>83</v>
      </c>
      <c r="G3359" s="1" t="s">
        <v>84</v>
      </c>
      <c r="H3359" s="1" t="s">
        <v>317</v>
      </c>
      <c r="I3359" s="1" t="s">
        <v>318</v>
      </c>
      <c r="J3359" s="1">
        <v>368</v>
      </c>
      <c r="K3359" s="1">
        <v>1651</v>
      </c>
      <c r="L3359" s="1">
        <v>46</v>
      </c>
      <c r="M3359" s="1">
        <v>0</v>
      </c>
      <c r="N3359" s="1">
        <v>7.2</v>
      </c>
      <c r="O3359" s="1">
        <v>90</v>
      </c>
      <c r="P3359" s="1">
        <v>125</v>
      </c>
      <c r="Q3359" s="9">
        <v>58800000</v>
      </c>
      <c r="R3359" s="3">
        <v>5500000</v>
      </c>
    </row>
    <row r="3360" spans="1:18" x14ac:dyDescent="0.25">
      <c r="A3360" s="1" t="s">
        <v>3660</v>
      </c>
      <c r="B3360" s="2">
        <v>38262</v>
      </c>
      <c r="C3360" s="1" t="s">
        <v>32</v>
      </c>
      <c r="D3360" s="1" t="s">
        <v>77</v>
      </c>
      <c r="E3360" s="1" t="s">
        <v>3</v>
      </c>
      <c r="F3360" s="1" t="s">
        <v>4</v>
      </c>
      <c r="G3360" s="1" t="s">
        <v>132</v>
      </c>
      <c r="H3360" s="1" t="s">
        <v>3661</v>
      </c>
      <c r="I3360" s="1" t="s">
        <v>2972</v>
      </c>
      <c r="J3360" s="1">
        <v>366</v>
      </c>
      <c r="K3360" s="1">
        <v>1112</v>
      </c>
      <c r="L3360" s="1">
        <v>0</v>
      </c>
      <c r="M3360" s="1">
        <v>0</v>
      </c>
      <c r="N3360" s="1">
        <v>6.8</v>
      </c>
      <c r="O3360" s="1">
        <v>242</v>
      </c>
      <c r="P3360" s="1">
        <v>132</v>
      </c>
      <c r="Q3360" s="9">
        <v>59035104</v>
      </c>
      <c r="R3360" s="3">
        <v>66000000</v>
      </c>
    </row>
    <row r="3361" spans="1:18" x14ac:dyDescent="0.25">
      <c r="A3361" s="1" t="s">
        <v>6741</v>
      </c>
      <c r="B3361" s="2">
        <v>41712</v>
      </c>
      <c r="C3361" s="1" t="s">
        <v>32</v>
      </c>
      <c r="D3361" s="1" t="s">
        <v>20</v>
      </c>
      <c r="E3361" s="1" t="s">
        <v>3</v>
      </c>
      <c r="F3361" s="1" t="s">
        <v>4</v>
      </c>
      <c r="G3361" s="1" t="s">
        <v>92</v>
      </c>
      <c r="H3361" s="1" t="s">
        <v>6742</v>
      </c>
      <c r="I3361" s="1" t="s">
        <v>6743</v>
      </c>
      <c r="J3361" s="1">
        <v>363</v>
      </c>
      <c r="K3361" s="1">
        <v>1024</v>
      </c>
      <c r="L3361" s="1">
        <v>19</v>
      </c>
      <c r="M3361" s="1">
        <v>0</v>
      </c>
      <c r="N3361" s="1">
        <v>6.1</v>
      </c>
      <c r="O3361" s="1">
        <v>164</v>
      </c>
      <c r="P3361" s="1">
        <v>94</v>
      </c>
      <c r="Q3361" s="9">
        <v>26049082</v>
      </c>
      <c r="R3361" s="3">
        <v>8000000</v>
      </c>
    </row>
    <row r="3362" spans="1:18" x14ac:dyDescent="0.25">
      <c r="A3362" s="1" t="s">
        <v>4448</v>
      </c>
      <c r="B3362" s="2">
        <v>39007</v>
      </c>
      <c r="C3362" s="1" t="s">
        <v>32</v>
      </c>
      <c r="D3362" s="1" t="s">
        <v>9</v>
      </c>
      <c r="E3362" s="1" t="s">
        <v>3</v>
      </c>
      <c r="F3362" s="1" t="s">
        <v>4</v>
      </c>
      <c r="G3362" s="1" t="s">
        <v>92</v>
      </c>
      <c r="H3362" s="1" t="s">
        <v>4449</v>
      </c>
      <c r="I3362" s="1" t="s">
        <v>4450</v>
      </c>
      <c r="J3362" s="1">
        <v>363</v>
      </c>
      <c r="K3362" s="1">
        <v>774</v>
      </c>
      <c r="L3362" s="1">
        <v>38</v>
      </c>
      <c r="M3362" s="1">
        <v>474</v>
      </c>
      <c r="N3362" s="1">
        <v>6.6</v>
      </c>
      <c r="O3362" s="1">
        <v>78</v>
      </c>
      <c r="P3362" s="1">
        <v>96</v>
      </c>
      <c r="Q3362" s="9">
        <v>198407</v>
      </c>
      <c r="R3362" s="3">
        <v>2000000</v>
      </c>
    </row>
    <row r="3363" spans="1:18" x14ac:dyDescent="0.25">
      <c r="A3363" s="1" t="s">
        <v>319</v>
      </c>
      <c r="B3363" s="2">
        <v>29770</v>
      </c>
      <c r="C3363" s="1" t="s">
        <v>32</v>
      </c>
      <c r="D3363" s="1" t="s">
        <v>40</v>
      </c>
      <c r="E3363" s="1" t="s">
        <v>10</v>
      </c>
      <c r="F3363" s="1" t="s">
        <v>320</v>
      </c>
      <c r="G3363" s="1" t="s">
        <v>92</v>
      </c>
      <c r="H3363" s="1" t="s">
        <v>321</v>
      </c>
      <c r="I3363" s="1" t="s">
        <v>322</v>
      </c>
      <c r="J3363" s="1">
        <v>362</v>
      </c>
      <c r="K3363" s="1">
        <v>469</v>
      </c>
      <c r="L3363" s="1">
        <v>249</v>
      </c>
      <c r="M3363" s="1">
        <v>11000</v>
      </c>
      <c r="N3363" s="1">
        <v>8.4</v>
      </c>
      <c r="O3363" s="1">
        <v>96</v>
      </c>
      <c r="P3363" s="1">
        <v>293</v>
      </c>
      <c r="Q3363" s="9">
        <v>11433134</v>
      </c>
      <c r="R3363" s="3">
        <v>14000000</v>
      </c>
    </row>
    <row r="3364" spans="1:18" x14ac:dyDescent="0.25">
      <c r="A3364" s="1" t="s">
        <v>3334</v>
      </c>
      <c r="B3364" s="2">
        <v>37952</v>
      </c>
      <c r="C3364" s="1" t="s">
        <v>32</v>
      </c>
      <c r="D3364" s="1" t="s">
        <v>20</v>
      </c>
      <c r="E3364" s="1" t="s">
        <v>3</v>
      </c>
      <c r="F3364" s="1" t="s">
        <v>4</v>
      </c>
      <c r="G3364" s="21"/>
      <c r="H3364" s="1" t="s">
        <v>3335</v>
      </c>
      <c r="I3364" s="1" t="s">
        <v>3336</v>
      </c>
      <c r="J3364" s="1">
        <v>361</v>
      </c>
      <c r="K3364" s="1">
        <v>387</v>
      </c>
      <c r="L3364" s="1">
        <v>14</v>
      </c>
      <c r="M3364" s="1">
        <v>39</v>
      </c>
      <c r="N3364" s="1">
        <v>4.7</v>
      </c>
      <c r="O3364" s="1">
        <v>8</v>
      </c>
      <c r="P3364" s="1">
        <v>96</v>
      </c>
      <c r="Q3364" s="9">
        <v>11798</v>
      </c>
      <c r="R3364" s="3">
        <v>100000</v>
      </c>
    </row>
    <row r="3365" spans="1:18" x14ac:dyDescent="0.25">
      <c r="A3365" s="1" t="s">
        <v>1263</v>
      </c>
      <c r="B3365" s="2">
        <v>35033</v>
      </c>
      <c r="C3365" s="1" t="s">
        <v>32</v>
      </c>
      <c r="D3365" s="1" t="s">
        <v>20</v>
      </c>
      <c r="E3365" s="1" t="s">
        <v>3</v>
      </c>
      <c r="F3365" s="1" t="s">
        <v>4</v>
      </c>
      <c r="G3365" s="1" t="s">
        <v>92</v>
      </c>
      <c r="H3365" s="1" t="s">
        <v>1264</v>
      </c>
      <c r="I3365" s="1" t="s">
        <v>1265</v>
      </c>
      <c r="J3365" s="1">
        <v>360</v>
      </c>
      <c r="K3365" s="1">
        <v>656</v>
      </c>
      <c r="L3365" s="1">
        <v>4</v>
      </c>
      <c r="M3365" s="1">
        <v>423</v>
      </c>
      <c r="N3365" s="1">
        <v>6.5</v>
      </c>
      <c r="O3365" s="1">
        <v>23</v>
      </c>
      <c r="P3365" s="1">
        <v>94</v>
      </c>
      <c r="Q3365" s="9">
        <v>1977544</v>
      </c>
      <c r="R3365" s="3">
        <v>250000</v>
      </c>
    </row>
    <row r="3366" spans="1:18" x14ac:dyDescent="0.25">
      <c r="A3366" s="1" t="s">
        <v>428</v>
      </c>
      <c r="B3366" s="2">
        <v>31040</v>
      </c>
      <c r="C3366" s="1" t="s">
        <v>32</v>
      </c>
      <c r="D3366" s="1" t="s">
        <v>40</v>
      </c>
      <c r="E3366" s="1" t="s">
        <v>3</v>
      </c>
      <c r="F3366" s="1" t="s">
        <v>83</v>
      </c>
      <c r="G3366" s="1" t="s">
        <v>84</v>
      </c>
      <c r="H3366" s="1" t="s">
        <v>429</v>
      </c>
      <c r="I3366" s="1" t="s">
        <v>86</v>
      </c>
      <c r="J3366" s="1">
        <v>358</v>
      </c>
      <c r="K3366" s="1">
        <v>1334</v>
      </c>
      <c r="L3366" s="1">
        <v>767</v>
      </c>
      <c r="M3366" s="1">
        <v>845</v>
      </c>
      <c r="N3366" s="1">
        <v>7.4</v>
      </c>
      <c r="O3366" s="1">
        <v>52</v>
      </c>
      <c r="P3366" s="1">
        <v>164</v>
      </c>
      <c r="Q3366" s="9">
        <v>26400000</v>
      </c>
      <c r="R3366" s="3">
        <v>16000000</v>
      </c>
    </row>
    <row r="3367" spans="1:18" x14ac:dyDescent="0.25">
      <c r="A3367" s="1" t="s">
        <v>6176</v>
      </c>
      <c r="B3367" s="2">
        <v>41132</v>
      </c>
      <c r="C3367" s="1" t="s">
        <v>32</v>
      </c>
      <c r="D3367" s="1" t="s">
        <v>20</v>
      </c>
      <c r="E3367" s="1" t="s">
        <v>3</v>
      </c>
      <c r="F3367" s="1" t="s">
        <v>83</v>
      </c>
      <c r="G3367" s="1" t="s">
        <v>132</v>
      </c>
      <c r="H3367" s="1" t="s">
        <v>6177</v>
      </c>
      <c r="I3367" s="1" t="s">
        <v>6178</v>
      </c>
      <c r="J3367" s="1">
        <v>358</v>
      </c>
      <c r="K3367" s="1">
        <v>1114</v>
      </c>
      <c r="L3367" s="1">
        <v>0</v>
      </c>
      <c r="M3367" s="1">
        <v>13000</v>
      </c>
      <c r="N3367" s="1">
        <v>6.8</v>
      </c>
      <c r="O3367" s="1">
        <v>175</v>
      </c>
      <c r="P3367" s="1">
        <v>98</v>
      </c>
      <c r="Q3367" s="9">
        <v>18381787</v>
      </c>
      <c r="R3367" s="3">
        <v>11000000</v>
      </c>
    </row>
    <row r="3368" spans="1:18" x14ac:dyDescent="0.25">
      <c r="A3368" s="1" t="s">
        <v>3806</v>
      </c>
      <c r="B3368" s="2">
        <v>38288</v>
      </c>
      <c r="C3368" s="1" t="s">
        <v>32</v>
      </c>
      <c r="D3368" s="1" t="s">
        <v>20</v>
      </c>
      <c r="E3368" s="1" t="s">
        <v>3</v>
      </c>
      <c r="F3368" s="1" t="s">
        <v>4</v>
      </c>
      <c r="G3368" s="1" t="s">
        <v>92</v>
      </c>
      <c r="H3368" s="1" t="s">
        <v>3807</v>
      </c>
      <c r="I3368" s="1" t="s">
        <v>2849</v>
      </c>
      <c r="J3368" s="1">
        <v>355</v>
      </c>
      <c r="K3368" s="1">
        <v>911</v>
      </c>
      <c r="L3368" s="1">
        <v>42</v>
      </c>
      <c r="M3368" s="1">
        <v>0</v>
      </c>
      <c r="N3368" s="1">
        <v>6.8</v>
      </c>
      <c r="O3368" s="1">
        <v>126</v>
      </c>
      <c r="P3368" s="1">
        <v>110</v>
      </c>
      <c r="Q3368" s="9">
        <v>14589444</v>
      </c>
      <c r="R3368" s="3">
        <v>25000000</v>
      </c>
    </row>
    <row r="3369" spans="1:18" x14ac:dyDescent="0.25">
      <c r="A3369" s="1" t="s">
        <v>693</v>
      </c>
      <c r="B3369" s="2">
        <v>32425</v>
      </c>
      <c r="C3369" s="1" t="s">
        <v>32</v>
      </c>
      <c r="D3369" s="1" t="s">
        <v>91</v>
      </c>
      <c r="E3369" s="1" t="s">
        <v>3</v>
      </c>
      <c r="F3369" s="1" t="s">
        <v>4</v>
      </c>
      <c r="G3369" s="1" t="s">
        <v>92</v>
      </c>
      <c r="H3369" s="1" t="s">
        <v>694</v>
      </c>
      <c r="I3369" s="1" t="s">
        <v>264</v>
      </c>
      <c r="J3369" s="1">
        <v>355</v>
      </c>
      <c r="K3369" s="1">
        <v>837</v>
      </c>
      <c r="L3369" s="1">
        <v>0</v>
      </c>
      <c r="M3369" s="1">
        <v>27000</v>
      </c>
      <c r="N3369" s="1">
        <v>7.3</v>
      </c>
      <c r="O3369" s="1">
        <v>172</v>
      </c>
      <c r="P3369" s="1">
        <v>93</v>
      </c>
      <c r="Q3369" s="9">
        <v>13008928</v>
      </c>
      <c r="R3369" s="3">
        <v>4000000</v>
      </c>
    </row>
    <row r="3370" spans="1:18" x14ac:dyDescent="0.25">
      <c r="A3370" s="1" t="s">
        <v>139</v>
      </c>
      <c r="B3370" s="2">
        <v>23941</v>
      </c>
      <c r="C3370" s="1" t="s">
        <v>32</v>
      </c>
      <c r="D3370" s="1" t="s">
        <v>61</v>
      </c>
      <c r="E3370" s="1" t="s">
        <v>3</v>
      </c>
      <c r="F3370" s="1" t="s">
        <v>4</v>
      </c>
      <c r="G3370" s="1" t="s">
        <v>28</v>
      </c>
      <c r="H3370" s="1" t="s">
        <v>140</v>
      </c>
      <c r="I3370" s="1" t="s">
        <v>141</v>
      </c>
      <c r="J3370" s="1">
        <v>354</v>
      </c>
      <c r="K3370" s="1">
        <v>1495</v>
      </c>
      <c r="L3370" s="1">
        <v>338</v>
      </c>
      <c r="M3370" s="1">
        <v>15000</v>
      </c>
      <c r="N3370" s="1">
        <v>8</v>
      </c>
      <c r="O3370" s="1">
        <v>119</v>
      </c>
      <c r="P3370" s="1">
        <v>174</v>
      </c>
      <c r="Q3370" s="9">
        <v>163214286</v>
      </c>
      <c r="R3370" s="3">
        <v>8200000</v>
      </c>
    </row>
    <row r="3371" spans="1:18" x14ac:dyDescent="0.25">
      <c r="A3371" s="1" t="s">
        <v>5086</v>
      </c>
      <c r="B3371" s="2">
        <v>39700</v>
      </c>
      <c r="C3371" s="1" t="s">
        <v>32</v>
      </c>
      <c r="D3371" s="1" t="s">
        <v>40</v>
      </c>
      <c r="E3371" s="1" t="s">
        <v>3</v>
      </c>
      <c r="F3371" s="1" t="s">
        <v>4</v>
      </c>
      <c r="G3371" s="1" t="s">
        <v>28</v>
      </c>
      <c r="H3371" s="1" t="s">
        <v>5087</v>
      </c>
      <c r="I3371" s="1" t="s">
        <v>3074</v>
      </c>
      <c r="J3371" s="1">
        <v>354</v>
      </c>
      <c r="K3371" s="1">
        <v>568</v>
      </c>
      <c r="L3371" s="1">
        <v>12</v>
      </c>
      <c r="M3371" s="1">
        <v>175</v>
      </c>
      <c r="N3371" s="1">
        <v>5.7</v>
      </c>
      <c r="O3371" s="1">
        <v>37</v>
      </c>
      <c r="P3371" s="1">
        <v>85</v>
      </c>
      <c r="Q3371" s="9">
        <v>12701880</v>
      </c>
      <c r="R3371" s="3">
        <v>15000000</v>
      </c>
    </row>
    <row r="3372" spans="1:18" x14ac:dyDescent="0.25">
      <c r="A3372" s="1" t="s">
        <v>862</v>
      </c>
      <c r="B3372" s="2">
        <v>33352</v>
      </c>
      <c r="C3372" s="1" t="s">
        <v>32</v>
      </c>
      <c r="D3372" s="1" t="s">
        <v>2</v>
      </c>
      <c r="E3372" s="1" t="s">
        <v>3</v>
      </c>
      <c r="F3372" s="1" t="s">
        <v>4</v>
      </c>
      <c r="G3372" s="1" t="s">
        <v>92</v>
      </c>
      <c r="H3372" s="1" t="s">
        <v>863</v>
      </c>
      <c r="I3372" s="1" t="s">
        <v>864</v>
      </c>
      <c r="J3372" s="1">
        <v>353</v>
      </c>
      <c r="K3372" s="1">
        <v>380</v>
      </c>
      <c r="L3372" s="1">
        <v>10</v>
      </c>
      <c r="M3372" s="1">
        <v>123</v>
      </c>
      <c r="N3372" s="1">
        <v>5.9</v>
      </c>
      <c r="O3372" s="1">
        <v>8</v>
      </c>
      <c r="P3372" s="1">
        <v>91</v>
      </c>
      <c r="Q3372" s="9">
        <v>2712293</v>
      </c>
      <c r="R3372" s="3">
        <v>450000</v>
      </c>
    </row>
    <row r="3373" spans="1:18" x14ac:dyDescent="0.25">
      <c r="A3373" s="1" t="s">
        <v>2355</v>
      </c>
      <c r="B3373" s="2">
        <v>36842</v>
      </c>
      <c r="C3373" s="1" t="s">
        <v>1</v>
      </c>
      <c r="D3373" s="1" t="s">
        <v>9</v>
      </c>
      <c r="E3373" s="1" t="s">
        <v>2356</v>
      </c>
      <c r="F3373" s="1" t="s">
        <v>2357</v>
      </c>
      <c r="G3373" s="21"/>
      <c r="H3373" s="1" t="s">
        <v>2358</v>
      </c>
      <c r="I3373" s="1" t="s">
        <v>2359</v>
      </c>
      <c r="J3373" s="1">
        <v>353</v>
      </c>
      <c r="K3373" s="1">
        <v>773</v>
      </c>
      <c r="L3373" s="1">
        <v>10</v>
      </c>
      <c r="M3373" s="1">
        <v>92</v>
      </c>
      <c r="N3373" s="1">
        <v>6.2</v>
      </c>
      <c r="O3373" s="1">
        <v>1</v>
      </c>
      <c r="P3373" s="1">
        <v>167</v>
      </c>
      <c r="Q3373" s="9">
        <v>610991</v>
      </c>
      <c r="R3373" s="3">
        <v>1000000</v>
      </c>
    </row>
    <row r="3374" spans="1:18" x14ac:dyDescent="0.25">
      <c r="A3374" s="1" t="s">
        <v>5628</v>
      </c>
      <c r="B3374" s="2">
        <v>40402</v>
      </c>
      <c r="C3374" s="1" t="s">
        <v>32</v>
      </c>
      <c r="D3374" s="1" t="s">
        <v>20</v>
      </c>
      <c r="E3374" s="1" t="s">
        <v>3</v>
      </c>
      <c r="F3374" s="1" t="s">
        <v>161</v>
      </c>
      <c r="G3374" s="1" t="s">
        <v>92</v>
      </c>
      <c r="H3374" s="1" t="s">
        <v>5629</v>
      </c>
      <c r="I3374" s="1" t="s">
        <v>5630</v>
      </c>
      <c r="J3374" s="1">
        <v>353</v>
      </c>
      <c r="K3374" s="1">
        <v>1498</v>
      </c>
      <c r="L3374" s="1">
        <v>248</v>
      </c>
      <c r="M3374" s="1">
        <v>46000</v>
      </c>
      <c r="N3374" s="1">
        <v>5.8</v>
      </c>
      <c r="O3374" s="1">
        <v>230</v>
      </c>
      <c r="P3374" s="1">
        <v>82</v>
      </c>
      <c r="Q3374" s="9">
        <v>98017</v>
      </c>
      <c r="R3374" s="3">
        <v>500000</v>
      </c>
    </row>
    <row r="3375" spans="1:18" x14ac:dyDescent="0.25">
      <c r="A3375" s="1" t="s">
        <v>2957</v>
      </c>
      <c r="B3375" s="2">
        <v>37520</v>
      </c>
      <c r="C3375" s="1" t="s">
        <v>32</v>
      </c>
      <c r="D3375" s="1" t="s">
        <v>77</v>
      </c>
      <c r="E3375" s="1" t="s">
        <v>3</v>
      </c>
      <c r="F3375" s="1" t="s">
        <v>4</v>
      </c>
      <c r="G3375" s="1" t="s">
        <v>92</v>
      </c>
      <c r="H3375" s="1" t="s">
        <v>2958</v>
      </c>
      <c r="I3375" s="1" t="s">
        <v>2959</v>
      </c>
      <c r="J3375" s="1">
        <v>349</v>
      </c>
      <c r="K3375" s="1">
        <v>1846</v>
      </c>
      <c r="L3375" s="1">
        <v>8</v>
      </c>
      <c r="M3375" s="1">
        <v>391</v>
      </c>
      <c r="N3375" s="1">
        <v>3.6</v>
      </c>
      <c r="O3375" s="1">
        <v>92</v>
      </c>
      <c r="P3375" s="1">
        <v>91</v>
      </c>
      <c r="Q3375" s="9">
        <v>14294842</v>
      </c>
      <c r="R3375" s="3">
        <v>70000000</v>
      </c>
    </row>
    <row r="3376" spans="1:18" x14ac:dyDescent="0.25">
      <c r="A3376" s="1" t="s">
        <v>2071</v>
      </c>
      <c r="B3376" s="2">
        <v>36320</v>
      </c>
      <c r="C3376" s="1" t="s">
        <v>32</v>
      </c>
      <c r="D3376" s="1" t="s">
        <v>20</v>
      </c>
      <c r="E3376" s="1" t="s">
        <v>3</v>
      </c>
      <c r="F3376" s="1" t="s">
        <v>4</v>
      </c>
      <c r="G3376" s="1" t="s">
        <v>132</v>
      </c>
      <c r="H3376" s="1" t="s">
        <v>2072</v>
      </c>
      <c r="I3376" s="1" t="s">
        <v>2073</v>
      </c>
      <c r="J3376" s="1">
        <v>349</v>
      </c>
      <c r="K3376" s="1">
        <v>2095</v>
      </c>
      <c r="L3376" s="1">
        <v>3</v>
      </c>
      <c r="M3376" s="1">
        <v>374</v>
      </c>
      <c r="N3376" s="1">
        <v>6.3</v>
      </c>
      <c r="O3376" s="1">
        <v>77</v>
      </c>
      <c r="P3376" s="1">
        <v>98</v>
      </c>
      <c r="Q3376" s="9">
        <v>1943649</v>
      </c>
      <c r="R3376" s="3">
        <v>1700000</v>
      </c>
    </row>
    <row r="3377" spans="1:18" x14ac:dyDescent="0.25">
      <c r="A3377" s="1" t="s">
        <v>2164</v>
      </c>
      <c r="B3377" s="2">
        <v>36224</v>
      </c>
      <c r="C3377" s="1" t="s">
        <v>32</v>
      </c>
      <c r="D3377" s="1" t="s">
        <v>91</v>
      </c>
      <c r="E3377" s="1" t="s">
        <v>3</v>
      </c>
      <c r="F3377" s="1" t="s">
        <v>4</v>
      </c>
      <c r="G3377" s="1" t="s">
        <v>92</v>
      </c>
      <c r="H3377" s="1" t="s">
        <v>957</v>
      </c>
      <c r="I3377" s="1" t="s">
        <v>2165</v>
      </c>
      <c r="J3377" s="1">
        <v>347</v>
      </c>
      <c r="K3377" s="1">
        <v>1254</v>
      </c>
      <c r="L3377" s="1">
        <v>192</v>
      </c>
      <c r="M3377" s="1">
        <v>0</v>
      </c>
      <c r="N3377" s="1">
        <v>7</v>
      </c>
      <c r="O3377" s="1">
        <v>164</v>
      </c>
      <c r="P3377" s="1">
        <v>99</v>
      </c>
      <c r="Q3377" s="9">
        <v>21133087</v>
      </c>
      <c r="R3377" s="3">
        <v>12000000</v>
      </c>
    </row>
    <row r="3378" spans="1:18" x14ac:dyDescent="0.25">
      <c r="A3378" s="1" t="s">
        <v>4906</v>
      </c>
      <c r="B3378" s="2">
        <v>39539</v>
      </c>
      <c r="C3378" s="1" t="s">
        <v>32</v>
      </c>
      <c r="D3378" s="1" t="s">
        <v>20</v>
      </c>
      <c r="E3378" s="1" t="s">
        <v>3</v>
      </c>
      <c r="F3378" s="1" t="s">
        <v>4</v>
      </c>
      <c r="G3378" s="1" t="s">
        <v>132</v>
      </c>
      <c r="H3378" s="1" t="s">
        <v>4907</v>
      </c>
      <c r="I3378" s="1" t="s">
        <v>2165</v>
      </c>
      <c r="J3378" s="1">
        <v>346</v>
      </c>
      <c r="K3378" s="1">
        <v>500</v>
      </c>
      <c r="L3378" s="1">
        <v>192</v>
      </c>
      <c r="M3378" s="1">
        <v>0</v>
      </c>
      <c r="N3378" s="1">
        <v>6.7</v>
      </c>
      <c r="O3378" s="1">
        <v>210</v>
      </c>
      <c r="P3378" s="1">
        <v>102</v>
      </c>
      <c r="Q3378" s="9">
        <v>13214030</v>
      </c>
      <c r="R3378" s="3">
        <v>20000000</v>
      </c>
    </row>
    <row r="3379" spans="1:18" x14ac:dyDescent="0.25">
      <c r="A3379" s="1" t="s">
        <v>956</v>
      </c>
      <c r="B3379" s="2">
        <v>34162</v>
      </c>
      <c r="C3379" s="1" t="s">
        <v>32</v>
      </c>
      <c r="D3379" s="1" t="s">
        <v>40</v>
      </c>
      <c r="E3379" s="1" t="s">
        <v>3</v>
      </c>
      <c r="F3379" s="1" t="s">
        <v>4</v>
      </c>
      <c r="G3379" s="1" t="s">
        <v>92</v>
      </c>
      <c r="H3379" s="1" t="s">
        <v>957</v>
      </c>
      <c r="I3379" s="1" t="s">
        <v>769</v>
      </c>
      <c r="J3379" s="1">
        <v>344</v>
      </c>
      <c r="K3379" s="1">
        <v>2054</v>
      </c>
      <c r="L3379" s="1">
        <v>155</v>
      </c>
      <c r="M3379" s="1">
        <v>0</v>
      </c>
      <c r="N3379" s="1">
        <v>7.1</v>
      </c>
      <c r="O3379" s="1">
        <v>43</v>
      </c>
      <c r="P3379" s="1">
        <v>120</v>
      </c>
      <c r="Q3379" s="9">
        <v>36733909</v>
      </c>
      <c r="R3379" s="3">
        <v>32000000</v>
      </c>
    </row>
    <row r="3380" spans="1:18" x14ac:dyDescent="0.25">
      <c r="A3380" s="1" t="s">
        <v>4722</v>
      </c>
      <c r="B3380" s="2">
        <v>39377</v>
      </c>
      <c r="C3380" s="1" t="s">
        <v>32</v>
      </c>
      <c r="D3380" s="1" t="s">
        <v>2</v>
      </c>
      <c r="E3380" s="1" t="s">
        <v>3</v>
      </c>
      <c r="F3380" s="1" t="s">
        <v>4</v>
      </c>
      <c r="G3380" s="1" t="s">
        <v>92</v>
      </c>
      <c r="H3380" s="1" t="s">
        <v>4723</v>
      </c>
      <c r="I3380" s="1" t="s">
        <v>296</v>
      </c>
      <c r="J3380" s="1">
        <v>343</v>
      </c>
      <c r="K3380" s="1">
        <v>408</v>
      </c>
      <c r="L3380" s="1">
        <v>0</v>
      </c>
      <c r="M3380" s="1">
        <v>559</v>
      </c>
      <c r="N3380" s="1">
        <v>6.2</v>
      </c>
      <c r="O3380" s="1">
        <v>133</v>
      </c>
      <c r="P3380" s="1">
        <v>90</v>
      </c>
      <c r="Q3380" s="9">
        <v>65087</v>
      </c>
      <c r="R3380" s="3">
        <v>5000000</v>
      </c>
    </row>
    <row r="3381" spans="1:18" x14ac:dyDescent="0.25">
      <c r="A3381" s="1" t="s">
        <v>6083</v>
      </c>
      <c r="B3381" s="2">
        <v>40951</v>
      </c>
      <c r="C3381" s="1" t="s">
        <v>32</v>
      </c>
      <c r="D3381" s="1" t="s">
        <v>177</v>
      </c>
      <c r="E3381" s="1" t="s">
        <v>3</v>
      </c>
      <c r="F3381" s="1" t="s">
        <v>4</v>
      </c>
      <c r="G3381" s="21"/>
      <c r="H3381" s="1" t="s">
        <v>1674</v>
      </c>
      <c r="I3381" s="1" t="s">
        <v>6084</v>
      </c>
      <c r="J3381" s="1">
        <v>342</v>
      </c>
      <c r="K3381" s="1">
        <v>483</v>
      </c>
      <c r="L3381" s="1">
        <v>0</v>
      </c>
      <c r="M3381" s="1">
        <v>590</v>
      </c>
      <c r="N3381" s="1">
        <v>7.1</v>
      </c>
      <c r="O3381" s="1">
        <v>39</v>
      </c>
      <c r="P3381" s="1">
        <v>88</v>
      </c>
      <c r="Q3381" s="9">
        <v>151389</v>
      </c>
      <c r="R3381" s="3">
        <v>500000</v>
      </c>
    </row>
    <row r="3382" spans="1:18" x14ac:dyDescent="0.25">
      <c r="A3382" s="1" t="s">
        <v>1876</v>
      </c>
      <c r="B3382" s="2">
        <v>35907</v>
      </c>
      <c r="C3382" s="1" t="s">
        <v>32</v>
      </c>
      <c r="D3382" s="1" t="s">
        <v>9</v>
      </c>
      <c r="E3382" s="1" t="s">
        <v>900</v>
      </c>
      <c r="F3382" s="1" t="s">
        <v>1877</v>
      </c>
      <c r="G3382" s="1" t="s">
        <v>132</v>
      </c>
      <c r="H3382" s="1" t="s">
        <v>1878</v>
      </c>
      <c r="I3382" s="1" t="s">
        <v>1879</v>
      </c>
      <c r="J3382" s="1">
        <v>341</v>
      </c>
      <c r="K3382" s="1">
        <v>371</v>
      </c>
      <c r="L3382" s="1">
        <v>98</v>
      </c>
      <c r="M3382" s="1">
        <v>539</v>
      </c>
      <c r="N3382" s="1">
        <v>7.2</v>
      </c>
      <c r="O3382" s="1">
        <v>35</v>
      </c>
      <c r="P3382" s="1">
        <v>115</v>
      </c>
      <c r="Q3382" s="9">
        <v>1687311</v>
      </c>
      <c r="R3382" s="3">
        <v>700000000</v>
      </c>
    </row>
    <row r="3383" spans="1:18" x14ac:dyDescent="0.25">
      <c r="A3383" s="1" t="s">
        <v>3810</v>
      </c>
      <c r="B3383" s="2">
        <v>38331</v>
      </c>
      <c r="C3383" s="1" t="s">
        <v>32</v>
      </c>
      <c r="D3383" s="1" t="s">
        <v>9</v>
      </c>
      <c r="E3383" s="1" t="s">
        <v>900</v>
      </c>
      <c r="F3383" s="1" t="s">
        <v>2427</v>
      </c>
      <c r="G3383" s="1" t="s">
        <v>92</v>
      </c>
      <c r="H3383" s="1" t="s">
        <v>1878</v>
      </c>
      <c r="I3383" s="1" t="s">
        <v>3811</v>
      </c>
      <c r="J3383" s="1">
        <v>341</v>
      </c>
      <c r="K3383" s="1">
        <v>358</v>
      </c>
      <c r="L3383" s="1">
        <v>33</v>
      </c>
      <c r="M3383" s="1">
        <v>57</v>
      </c>
      <c r="N3383" s="1">
        <v>6.7</v>
      </c>
      <c r="O3383" s="1">
        <v>78</v>
      </c>
      <c r="P3383" s="1">
        <v>106</v>
      </c>
      <c r="Q3383" s="9">
        <v>304124</v>
      </c>
      <c r="R3383" s="3">
        <v>1400000</v>
      </c>
    </row>
    <row r="3384" spans="1:18" x14ac:dyDescent="0.25">
      <c r="A3384" s="1" t="s">
        <v>2056</v>
      </c>
      <c r="B3384" s="2">
        <v>36434</v>
      </c>
      <c r="C3384" s="1" t="s">
        <v>32</v>
      </c>
      <c r="D3384" s="1" t="s">
        <v>33</v>
      </c>
      <c r="E3384" s="1" t="s">
        <v>3</v>
      </c>
      <c r="F3384" s="1" t="s">
        <v>4</v>
      </c>
      <c r="G3384" s="1" t="s">
        <v>28</v>
      </c>
      <c r="H3384" s="1" t="s">
        <v>2057</v>
      </c>
      <c r="I3384" s="1" t="s">
        <v>44</v>
      </c>
      <c r="J3384" s="1">
        <v>340</v>
      </c>
      <c r="K3384" s="1">
        <v>814</v>
      </c>
      <c r="L3384" s="1">
        <v>11</v>
      </c>
      <c r="M3384" s="1">
        <v>607</v>
      </c>
      <c r="N3384" s="1">
        <v>7.3</v>
      </c>
      <c r="O3384" s="1">
        <v>129</v>
      </c>
      <c r="P3384" s="1">
        <v>74</v>
      </c>
      <c r="Q3384" s="9">
        <v>60507228</v>
      </c>
      <c r="R3384" s="3">
        <v>80000000</v>
      </c>
    </row>
    <row r="3385" spans="1:18" x14ac:dyDescent="0.25">
      <c r="A3385" s="1" t="s">
        <v>4994</v>
      </c>
      <c r="B3385" s="2">
        <v>39809</v>
      </c>
      <c r="C3385" s="1" t="s">
        <v>32</v>
      </c>
      <c r="D3385" s="1" t="s">
        <v>20</v>
      </c>
      <c r="E3385" s="1" t="s">
        <v>3</v>
      </c>
      <c r="F3385" s="1" t="s">
        <v>4</v>
      </c>
      <c r="G3385" s="1" t="s">
        <v>92</v>
      </c>
      <c r="H3385" s="1" t="s">
        <v>4995</v>
      </c>
      <c r="I3385" s="1" t="s">
        <v>4263</v>
      </c>
      <c r="J3385" s="1">
        <v>334</v>
      </c>
      <c r="K3385" s="1">
        <v>338</v>
      </c>
      <c r="L3385" s="1">
        <v>119</v>
      </c>
      <c r="M3385" s="1">
        <v>24000</v>
      </c>
      <c r="N3385" s="1">
        <v>7.7</v>
      </c>
      <c r="O3385" s="1">
        <v>197</v>
      </c>
      <c r="P3385" s="1">
        <v>101</v>
      </c>
      <c r="Q3385" s="9">
        <v>12995673</v>
      </c>
      <c r="R3385" s="3">
        <v>2500000</v>
      </c>
    </row>
    <row r="3386" spans="1:18" x14ac:dyDescent="0.25">
      <c r="A3386" s="1" t="s">
        <v>4261</v>
      </c>
      <c r="B3386" s="2">
        <v>38772</v>
      </c>
      <c r="C3386" s="1" t="s">
        <v>32</v>
      </c>
      <c r="D3386" s="1" t="s">
        <v>20</v>
      </c>
      <c r="E3386" s="1" t="s">
        <v>3</v>
      </c>
      <c r="F3386" s="1" t="s">
        <v>4</v>
      </c>
      <c r="G3386" s="1" t="s">
        <v>92</v>
      </c>
      <c r="H3386" s="1" t="s">
        <v>4262</v>
      </c>
      <c r="I3386" s="1" t="s">
        <v>4263</v>
      </c>
      <c r="J3386" s="1">
        <v>332</v>
      </c>
      <c r="K3386" s="1">
        <v>505</v>
      </c>
      <c r="L3386" s="1">
        <v>119</v>
      </c>
      <c r="M3386" s="1">
        <v>0</v>
      </c>
      <c r="N3386" s="1">
        <v>7.3</v>
      </c>
      <c r="O3386" s="1">
        <v>343</v>
      </c>
      <c r="P3386" s="1">
        <v>82</v>
      </c>
      <c r="Q3386" s="9">
        <v>128505958</v>
      </c>
      <c r="R3386" s="3">
        <v>18000000</v>
      </c>
    </row>
    <row r="3387" spans="1:18" x14ac:dyDescent="0.25">
      <c r="A3387" s="1" t="s">
        <v>4070</v>
      </c>
      <c r="B3387" s="2">
        <v>38592</v>
      </c>
      <c r="C3387" s="1" t="s">
        <v>32</v>
      </c>
      <c r="D3387" s="1" t="s">
        <v>294</v>
      </c>
      <c r="E3387" s="1" t="s">
        <v>3</v>
      </c>
      <c r="F3387" s="1" t="s">
        <v>4</v>
      </c>
      <c r="G3387" s="1" t="s">
        <v>132</v>
      </c>
      <c r="H3387" s="1" t="s">
        <v>4071</v>
      </c>
      <c r="I3387" s="1" t="s">
        <v>427</v>
      </c>
      <c r="J3387" s="1">
        <v>332</v>
      </c>
      <c r="K3387" s="1">
        <v>1090</v>
      </c>
      <c r="L3387" s="1">
        <v>0</v>
      </c>
      <c r="M3387" s="1">
        <v>0</v>
      </c>
      <c r="N3387" s="1">
        <v>6.5</v>
      </c>
      <c r="O3387" s="1">
        <v>224</v>
      </c>
      <c r="P3387" s="1">
        <v>85</v>
      </c>
      <c r="Q3387" s="9">
        <v>57859105</v>
      </c>
      <c r="R3387" s="3">
        <v>26000000</v>
      </c>
    </row>
    <row r="3388" spans="1:18" x14ac:dyDescent="0.25">
      <c r="A3388" s="1" t="s">
        <v>3098</v>
      </c>
      <c r="B3388" s="2">
        <v>37387</v>
      </c>
      <c r="C3388" s="1" t="s">
        <v>32</v>
      </c>
      <c r="D3388" s="1" t="s">
        <v>20</v>
      </c>
      <c r="E3388" s="1" t="s">
        <v>900</v>
      </c>
      <c r="F3388" s="1" t="s">
        <v>1877</v>
      </c>
      <c r="G3388" s="1" t="s">
        <v>92</v>
      </c>
      <c r="H3388" s="1" t="s">
        <v>3099</v>
      </c>
      <c r="I3388" s="1" t="s">
        <v>3100</v>
      </c>
      <c r="J3388" s="1">
        <v>331</v>
      </c>
      <c r="K3388" s="1">
        <v>387</v>
      </c>
      <c r="L3388" s="1">
        <v>58</v>
      </c>
      <c r="M3388" s="1">
        <v>0</v>
      </c>
      <c r="N3388" s="1">
        <v>7.7</v>
      </c>
      <c r="O3388" s="1">
        <v>64</v>
      </c>
      <c r="P3388" s="1">
        <v>113</v>
      </c>
      <c r="Q3388" s="9">
        <v>146402</v>
      </c>
      <c r="R3388" s="3">
        <v>4000000</v>
      </c>
    </row>
    <row r="3389" spans="1:18" x14ac:dyDescent="0.25">
      <c r="A3389" s="1" t="s">
        <v>5186</v>
      </c>
      <c r="B3389" s="2">
        <v>39967</v>
      </c>
      <c r="C3389" s="1" t="s">
        <v>32</v>
      </c>
      <c r="D3389" s="1" t="s">
        <v>3939</v>
      </c>
      <c r="E3389" s="1" t="s">
        <v>3</v>
      </c>
      <c r="F3389" s="1" t="s">
        <v>4</v>
      </c>
      <c r="G3389" s="21"/>
      <c r="H3389" s="1" t="s">
        <v>5187</v>
      </c>
      <c r="I3389" s="1" t="s">
        <v>5188</v>
      </c>
      <c r="J3389" s="1">
        <v>331</v>
      </c>
      <c r="K3389" s="1">
        <v>1546</v>
      </c>
      <c r="L3389" s="1">
        <v>38</v>
      </c>
      <c r="M3389" s="1">
        <v>324</v>
      </c>
      <c r="N3389" s="1">
        <v>6.2</v>
      </c>
      <c r="O3389" s="1">
        <v>22</v>
      </c>
      <c r="P3389" s="1">
        <v>88</v>
      </c>
      <c r="Q3389" s="9">
        <v>76382</v>
      </c>
      <c r="R3389" s="3">
        <v>15000</v>
      </c>
    </row>
    <row r="3390" spans="1:18" x14ac:dyDescent="0.25">
      <c r="A3390" s="1" t="s">
        <v>5321</v>
      </c>
      <c r="B3390" s="2">
        <v>40121</v>
      </c>
      <c r="C3390" s="1" t="s">
        <v>32</v>
      </c>
      <c r="D3390" s="1" t="s">
        <v>77</v>
      </c>
      <c r="E3390" s="1" t="s">
        <v>3</v>
      </c>
      <c r="F3390" s="1" t="s">
        <v>4</v>
      </c>
      <c r="G3390" s="1" t="s">
        <v>92</v>
      </c>
      <c r="H3390" s="1" t="s">
        <v>5322</v>
      </c>
      <c r="I3390" s="1" t="s">
        <v>4201</v>
      </c>
      <c r="J3390" s="1">
        <v>330</v>
      </c>
      <c r="K3390" s="1">
        <v>701</v>
      </c>
      <c r="L3390" s="1">
        <v>160</v>
      </c>
      <c r="M3390" s="1">
        <v>0</v>
      </c>
      <c r="N3390" s="1">
        <v>6.4</v>
      </c>
      <c r="O3390" s="1">
        <v>235</v>
      </c>
      <c r="P3390" s="1">
        <v>99</v>
      </c>
      <c r="Q3390" s="9">
        <v>38105077</v>
      </c>
      <c r="R3390" s="3">
        <v>40000000</v>
      </c>
    </row>
    <row r="3391" spans="1:18" x14ac:dyDescent="0.25">
      <c r="A3391" s="1" t="s">
        <v>6729</v>
      </c>
      <c r="B3391" s="2">
        <v>41815</v>
      </c>
      <c r="C3391" s="1" t="s">
        <v>32</v>
      </c>
      <c r="D3391" s="1" t="s">
        <v>61</v>
      </c>
      <c r="E3391" s="1" t="s">
        <v>3</v>
      </c>
      <c r="F3391" s="1" t="s">
        <v>4</v>
      </c>
      <c r="G3391" s="1" t="s">
        <v>132</v>
      </c>
      <c r="H3391" s="1" t="s">
        <v>6730</v>
      </c>
      <c r="I3391" s="1" t="s">
        <v>6731</v>
      </c>
      <c r="J3391" s="1">
        <v>329</v>
      </c>
      <c r="K3391" s="1">
        <v>775</v>
      </c>
      <c r="L3391" s="1">
        <v>25</v>
      </c>
      <c r="M3391" s="1">
        <v>15000</v>
      </c>
      <c r="N3391" s="1">
        <v>5.6</v>
      </c>
      <c r="O3391" s="1">
        <v>61</v>
      </c>
      <c r="P3391" s="1">
        <v>170</v>
      </c>
      <c r="Q3391" s="9">
        <v>59696176</v>
      </c>
      <c r="R3391" s="3">
        <v>22000000</v>
      </c>
    </row>
    <row r="3392" spans="1:18" x14ac:dyDescent="0.25">
      <c r="A3392" s="1" t="s">
        <v>4695</v>
      </c>
      <c r="B3392" s="2">
        <v>39350</v>
      </c>
      <c r="C3392" s="1" t="s">
        <v>32</v>
      </c>
      <c r="D3392" s="1" t="s">
        <v>20</v>
      </c>
      <c r="E3392" s="1" t="s">
        <v>3</v>
      </c>
      <c r="F3392" s="1" t="s">
        <v>83</v>
      </c>
      <c r="G3392" s="1" t="s">
        <v>84</v>
      </c>
      <c r="H3392" s="1" t="s">
        <v>4696</v>
      </c>
      <c r="I3392" s="1" t="s">
        <v>4697</v>
      </c>
      <c r="J3392" s="1">
        <v>328</v>
      </c>
      <c r="K3392" s="1">
        <v>794</v>
      </c>
      <c r="L3392" s="1">
        <v>68</v>
      </c>
      <c r="M3392" s="1">
        <v>0</v>
      </c>
      <c r="N3392" s="1">
        <v>6.3</v>
      </c>
      <c r="O3392" s="1">
        <v>151</v>
      </c>
      <c r="P3392" s="1">
        <v>90</v>
      </c>
      <c r="Q3392" s="9">
        <v>32553210</v>
      </c>
      <c r="R3392" s="3">
        <v>25000000</v>
      </c>
    </row>
    <row r="3393" spans="1:18" x14ac:dyDescent="0.25">
      <c r="A3393" s="1" t="s">
        <v>2372</v>
      </c>
      <c r="B3393" s="2">
        <v>36734</v>
      </c>
      <c r="C3393" s="1" t="s">
        <v>32</v>
      </c>
      <c r="D3393" s="1" t="s">
        <v>9</v>
      </c>
      <c r="E3393" s="1" t="s">
        <v>3</v>
      </c>
      <c r="F3393" s="1" t="s">
        <v>4</v>
      </c>
      <c r="G3393" s="1" t="s">
        <v>92</v>
      </c>
      <c r="H3393" s="1" t="s">
        <v>2373</v>
      </c>
      <c r="I3393" s="1" t="s">
        <v>2374</v>
      </c>
      <c r="J3393" s="1">
        <v>328</v>
      </c>
      <c r="K3393" s="1">
        <v>407</v>
      </c>
      <c r="L3393" s="1">
        <v>7</v>
      </c>
      <c r="M3393" s="1">
        <v>0</v>
      </c>
      <c r="N3393" s="1">
        <v>6.5</v>
      </c>
      <c r="O3393" s="1">
        <v>46</v>
      </c>
      <c r="P3393" s="1">
        <v>86</v>
      </c>
      <c r="Q3393" s="9">
        <v>1114943</v>
      </c>
      <c r="R3393" s="3">
        <v>500000</v>
      </c>
    </row>
    <row r="3394" spans="1:18" x14ac:dyDescent="0.25">
      <c r="A3394" s="1" t="s">
        <v>882</v>
      </c>
      <c r="B3394" s="2">
        <v>33440</v>
      </c>
      <c r="C3394" s="1" t="s">
        <v>32</v>
      </c>
      <c r="D3394" s="1" t="s">
        <v>40</v>
      </c>
      <c r="E3394" s="1" t="s">
        <v>3</v>
      </c>
      <c r="F3394" s="1" t="s">
        <v>4</v>
      </c>
      <c r="G3394" s="1" t="s">
        <v>84</v>
      </c>
      <c r="H3394" s="1" t="s">
        <v>883</v>
      </c>
      <c r="I3394" s="1" t="s">
        <v>261</v>
      </c>
      <c r="J3394" s="1">
        <v>327</v>
      </c>
      <c r="K3394" s="1">
        <v>552</v>
      </c>
      <c r="L3394" s="1">
        <v>116</v>
      </c>
      <c r="M3394" s="1">
        <v>0</v>
      </c>
      <c r="N3394" s="1">
        <v>6.7</v>
      </c>
      <c r="O3394" s="1">
        <v>10</v>
      </c>
      <c r="P3394" s="1">
        <v>107</v>
      </c>
      <c r="Q3394" s="9">
        <v>34793160</v>
      </c>
      <c r="R3394" s="3">
        <v>14000000</v>
      </c>
    </row>
    <row r="3395" spans="1:18" x14ac:dyDescent="0.25">
      <c r="A3395" s="1" t="s">
        <v>5765</v>
      </c>
      <c r="B3395" s="2">
        <v>40642</v>
      </c>
      <c r="C3395" s="1" t="s">
        <v>32</v>
      </c>
      <c r="D3395" s="1" t="s">
        <v>77</v>
      </c>
      <c r="E3395" s="1" t="s">
        <v>3</v>
      </c>
      <c r="F3395" s="1" t="s">
        <v>4</v>
      </c>
      <c r="G3395" s="1" t="s">
        <v>132</v>
      </c>
      <c r="H3395" s="1" t="s">
        <v>5766</v>
      </c>
      <c r="I3395" s="1" t="s">
        <v>829</v>
      </c>
      <c r="J3395" s="1">
        <v>327</v>
      </c>
      <c r="K3395" s="1">
        <v>561</v>
      </c>
      <c r="L3395" s="1">
        <v>309</v>
      </c>
      <c r="M3395" s="1">
        <v>13000</v>
      </c>
      <c r="N3395" s="1">
        <v>5</v>
      </c>
      <c r="O3395" s="1">
        <v>180</v>
      </c>
      <c r="P3395" s="1">
        <v>106</v>
      </c>
      <c r="Q3395" s="9">
        <v>28064226</v>
      </c>
      <c r="R3395" s="3">
        <v>35000000</v>
      </c>
    </row>
    <row r="3396" spans="1:18" x14ac:dyDescent="0.25">
      <c r="A3396" s="1" t="s">
        <v>4800</v>
      </c>
      <c r="B3396" s="2">
        <v>39316</v>
      </c>
      <c r="C3396" s="1" t="s">
        <v>32</v>
      </c>
      <c r="D3396" s="1" t="s">
        <v>91</v>
      </c>
      <c r="E3396" s="1" t="s">
        <v>3</v>
      </c>
      <c r="F3396" s="1" t="s">
        <v>4</v>
      </c>
      <c r="G3396" s="1" t="s">
        <v>92</v>
      </c>
      <c r="H3396" s="1" t="s">
        <v>2198</v>
      </c>
      <c r="I3396" s="1" t="s">
        <v>702</v>
      </c>
      <c r="J3396" s="1">
        <v>327</v>
      </c>
      <c r="K3396" s="1">
        <v>960</v>
      </c>
      <c r="L3396" s="1">
        <v>81</v>
      </c>
      <c r="M3396" s="1">
        <v>0</v>
      </c>
      <c r="N3396" s="1">
        <v>5.7</v>
      </c>
      <c r="O3396" s="1">
        <v>190</v>
      </c>
      <c r="P3396" s="1">
        <v>99</v>
      </c>
      <c r="Q3396" s="9">
        <v>25117498</v>
      </c>
      <c r="R3396" s="3">
        <v>40000000</v>
      </c>
    </row>
    <row r="3397" spans="1:18" x14ac:dyDescent="0.25">
      <c r="A3397" s="1" t="s">
        <v>2506</v>
      </c>
      <c r="B3397" s="2">
        <v>36551</v>
      </c>
      <c r="C3397" s="1" t="s">
        <v>32</v>
      </c>
      <c r="D3397" s="1" t="s">
        <v>20</v>
      </c>
      <c r="E3397" s="1" t="s">
        <v>3</v>
      </c>
      <c r="F3397" s="1" t="s">
        <v>4</v>
      </c>
      <c r="G3397" s="1" t="s">
        <v>132</v>
      </c>
      <c r="H3397" s="1" t="s">
        <v>883</v>
      </c>
      <c r="I3397" s="1" t="s">
        <v>2507</v>
      </c>
      <c r="J3397" s="1">
        <v>327</v>
      </c>
      <c r="K3397" s="1">
        <v>1509</v>
      </c>
      <c r="L3397" s="1">
        <v>12</v>
      </c>
      <c r="M3397" s="1">
        <v>153</v>
      </c>
      <c r="N3397" s="1">
        <v>5.6</v>
      </c>
      <c r="O3397" s="1">
        <v>53</v>
      </c>
      <c r="P3397" s="1">
        <v>88</v>
      </c>
      <c r="Q3397" s="9">
        <v>13019253</v>
      </c>
      <c r="R3397" s="3">
        <v>23000000</v>
      </c>
    </row>
    <row r="3398" spans="1:18" x14ac:dyDescent="0.25">
      <c r="A3398" s="1" t="s">
        <v>2197</v>
      </c>
      <c r="B3398" s="2">
        <v>36390</v>
      </c>
      <c r="C3398" s="1" t="s">
        <v>32</v>
      </c>
      <c r="D3398" s="1" t="s">
        <v>9</v>
      </c>
      <c r="E3398" s="1" t="s">
        <v>3</v>
      </c>
      <c r="F3398" s="1" t="s">
        <v>83</v>
      </c>
      <c r="G3398" s="1" t="s">
        <v>92</v>
      </c>
      <c r="H3398" s="1" t="s">
        <v>2198</v>
      </c>
      <c r="I3398" s="1" t="s">
        <v>765</v>
      </c>
      <c r="J3398" s="1">
        <v>327</v>
      </c>
      <c r="K3398" s="1">
        <v>672</v>
      </c>
      <c r="L3398" s="1">
        <v>277</v>
      </c>
      <c r="M3398" s="1">
        <v>0</v>
      </c>
      <c r="N3398" s="1">
        <v>7.2</v>
      </c>
      <c r="O3398" s="1">
        <v>90</v>
      </c>
      <c r="P3398" s="1">
        <v>102</v>
      </c>
      <c r="Q3398" s="9">
        <v>10660147</v>
      </c>
      <c r="R3398" s="3">
        <v>23000000</v>
      </c>
    </row>
    <row r="3399" spans="1:18" x14ac:dyDescent="0.25">
      <c r="A3399" s="1" t="s">
        <v>4521</v>
      </c>
      <c r="B3399" s="2">
        <v>38873</v>
      </c>
      <c r="C3399" s="1" t="s">
        <v>32</v>
      </c>
      <c r="D3399" s="1" t="s">
        <v>61</v>
      </c>
      <c r="E3399" s="1" t="s">
        <v>3</v>
      </c>
      <c r="F3399" s="1" t="s">
        <v>83</v>
      </c>
      <c r="G3399" s="1" t="s">
        <v>132</v>
      </c>
      <c r="H3399" s="1" t="s">
        <v>4522</v>
      </c>
      <c r="I3399" s="1" t="s">
        <v>659</v>
      </c>
      <c r="J3399" s="1">
        <v>326</v>
      </c>
      <c r="K3399" s="1">
        <v>486</v>
      </c>
      <c r="L3399" s="1">
        <v>350</v>
      </c>
      <c r="M3399" s="1">
        <v>0</v>
      </c>
      <c r="N3399" s="1">
        <v>7.3</v>
      </c>
      <c r="O3399" s="1">
        <v>280</v>
      </c>
      <c r="P3399" s="1">
        <v>94</v>
      </c>
      <c r="Q3399" s="9">
        <v>56437947</v>
      </c>
      <c r="R3399" s="3">
        <v>9800000</v>
      </c>
    </row>
    <row r="3400" spans="1:18" x14ac:dyDescent="0.25">
      <c r="A3400" s="1" t="s">
        <v>2598</v>
      </c>
      <c r="B3400" s="2">
        <v>37190</v>
      </c>
      <c r="C3400" s="1" t="s">
        <v>1</v>
      </c>
      <c r="D3400" s="1" t="s">
        <v>20</v>
      </c>
      <c r="E3400" s="1" t="s">
        <v>160</v>
      </c>
      <c r="F3400" s="1" t="s">
        <v>161</v>
      </c>
      <c r="G3400" s="1" t="s">
        <v>92</v>
      </c>
      <c r="H3400" s="1" t="s">
        <v>2599</v>
      </c>
      <c r="I3400" s="1" t="s">
        <v>1494</v>
      </c>
      <c r="J3400" s="1">
        <v>326</v>
      </c>
      <c r="K3400" s="1">
        <v>809</v>
      </c>
      <c r="L3400" s="1">
        <v>0</v>
      </c>
      <c r="M3400" s="1">
        <v>39000</v>
      </c>
      <c r="N3400" s="1">
        <v>8.4</v>
      </c>
      <c r="O3400" s="1">
        <v>242</v>
      </c>
      <c r="P3400" s="1">
        <v>122</v>
      </c>
      <c r="Q3400" s="9">
        <v>33201661</v>
      </c>
      <c r="R3400" s="3">
        <v>77000000</v>
      </c>
    </row>
    <row r="3401" spans="1:18" x14ac:dyDescent="0.25">
      <c r="A3401" s="1" t="s">
        <v>2440</v>
      </c>
      <c r="B3401" s="2">
        <v>36786</v>
      </c>
      <c r="C3401" s="1" t="s">
        <v>32</v>
      </c>
      <c r="D3401" s="1" t="s">
        <v>77</v>
      </c>
      <c r="E3401" s="1" t="s">
        <v>3</v>
      </c>
      <c r="F3401" s="1" t="s">
        <v>4</v>
      </c>
      <c r="G3401" s="1" t="s">
        <v>92</v>
      </c>
      <c r="H3401" s="1" t="s">
        <v>2441</v>
      </c>
      <c r="I3401" s="1" t="s">
        <v>959</v>
      </c>
      <c r="J3401" s="1">
        <v>324</v>
      </c>
      <c r="K3401" s="1">
        <v>1013</v>
      </c>
      <c r="L3401" s="1">
        <v>138</v>
      </c>
      <c r="M3401" s="1">
        <v>892</v>
      </c>
      <c r="N3401" s="1">
        <v>6.2</v>
      </c>
      <c r="O3401" s="1">
        <v>134</v>
      </c>
      <c r="P3401" s="1">
        <v>135</v>
      </c>
      <c r="Q3401" s="9">
        <v>32598931</v>
      </c>
      <c r="R3401" s="3">
        <v>65000000</v>
      </c>
    </row>
    <row r="3402" spans="1:18" x14ac:dyDescent="0.25">
      <c r="A3402" s="1" t="s">
        <v>6556</v>
      </c>
      <c r="B3402" s="2">
        <v>41449</v>
      </c>
      <c r="C3402" s="1" t="s">
        <v>32</v>
      </c>
      <c r="D3402" s="1" t="s">
        <v>40</v>
      </c>
      <c r="E3402" s="1" t="s">
        <v>3</v>
      </c>
      <c r="F3402" s="1" t="s">
        <v>5966</v>
      </c>
      <c r="G3402" s="21"/>
      <c r="H3402" s="1" t="s">
        <v>6557</v>
      </c>
      <c r="I3402" s="1" t="s">
        <v>6558</v>
      </c>
      <c r="J3402" s="1">
        <v>324</v>
      </c>
      <c r="K3402" s="1">
        <v>369</v>
      </c>
      <c r="L3402" s="1">
        <v>0</v>
      </c>
      <c r="M3402" s="1">
        <v>0</v>
      </c>
      <c r="N3402" s="1">
        <v>6.3</v>
      </c>
      <c r="O3402" s="1">
        <v>60</v>
      </c>
      <c r="P3402" s="1">
        <v>85</v>
      </c>
      <c r="Q3402" s="9">
        <v>4091</v>
      </c>
      <c r="R3402" s="3">
        <v>34000000</v>
      </c>
    </row>
    <row r="3403" spans="1:18" x14ac:dyDescent="0.25">
      <c r="A3403" s="1" t="s">
        <v>700</v>
      </c>
      <c r="B3403" s="2">
        <v>32701</v>
      </c>
      <c r="C3403" s="1" t="s">
        <v>1</v>
      </c>
      <c r="D3403" s="1" t="s">
        <v>315</v>
      </c>
      <c r="E3403" s="1" t="s">
        <v>3</v>
      </c>
      <c r="F3403" s="1" t="s">
        <v>4</v>
      </c>
      <c r="G3403" s="1" t="s">
        <v>168</v>
      </c>
      <c r="H3403" s="1" t="s">
        <v>701</v>
      </c>
      <c r="I3403" s="1" t="s">
        <v>702</v>
      </c>
      <c r="J3403" s="1">
        <v>321</v>
      </c>
      <c r="K3403" s="1">
        <v>584</v>
      </c>
      <c r="L3403" s="1">
        <v>81</v>
      </c>
      <c r="M3403" s="1">
        <v>1000</v>
      </c>
      <c r="N3403" s="1">
        <v>5.0999999999999996</v>
      </c>
      <c r="O3403" s="1">
        <v>88</v>
      </c>
      <c r="P3403" s="1">
        <v>89</v>
      </c>
      <c r="Q3403" s="9">
        <v>22168359</v>
      </c>
      <c r="R3403" s="3">
        <v>8000000</v>
      </c>
    </row>
    <row r="3404" spans="1:18" x14ac:dyDescent="0.25">
      <c r="A3404" s="1" t="s">
        <v>1551</v>
      </c>
      <c r="B3404" s="2">
        <v>35512</v>
      </c>
      <c r="C3404" s="1" t="s">
        <v>32</v>
      </c>
      <c r="D3404" s="1" t="s">
        <v>9</v>
      </c>
      <c r="E3404" s="1" t="s">
        <v>3</v>
      </c>
      <c r="F3404" s="1" t="s">
        <v>4</v>
      </c>
      <c r="G3404" s="1" t="s">
        <v>92</v>
      </c>
      <c r="H3404" s="1" t="s">
        <v>1552</v>
      </c>
      <c r="I3404" s="1" t="s">
        <v>1553</v>
      </c>
      <c r="J3404" s="1">
        <v>318</v>
      </c>
      <c r="K3404" s="1">
        <v>751</v>
      </c>
      <c r="L3404" s="1">
        <v>37</v>
      </c>
      <c r="M3404" s="1">
        <v>26</v>
      </c>
      <c r="N3404" s="1">
        <v>5.5</v>
      </c>
      <c r="O3404" s="1">
        <v>16</v>
      </c>
      <c r="P3404" s="1">
        <v>94</v>
      </c>
      <c r="Q3404" s="9">
        <v>40542</v>
      </c>
      <c r="R3404" s="3">
        <v>300000</v>
      </c>
    </row>
    <row r="3405" spans="1:18" x14ac:dyDescent="0.25">
      <c r="A3405" s="1" t="s">
        <v>6664</v>
      </c>
      <c r="B3405" s="2">
        <v>41940</v>
      </c>
      <c r="C3405" s="1" t="s">
        <v>32</v>
      </c>
      <c r="D3405" s="1" t="s">
        <v>91</v>
      </c>
      <c r="E3405" s="1" t="s">
        <v>3</v>
      </c>
      <c r="F3405" s="1" t="s">
        <v>4</v>
      </c>
      <c r="G3405" s="1" t="s">
        <v>92</v>
      </c>
      <c r="H3405" s="1" t="s">
        <v>6665</v>
      </c>
      <c r="I3405" s="1" t="s">
        <v>6666</v>
      </c>
      <c r="J3405" s="1">
        <v>314</v>
      </c>
      <c r="K3405" s="1">
        <v>1062</v>
      </c>
      <c r="L3405" s="1">
        <v>421</v>
      </c>
      <c r="M3405" s="1">
        <v>45000</v>
      </c>
      <c r="N3405" s="1">
        <v>6.9</v>
      </c>
      <c r="O3405" s="1">
        <v>533</v>
      </c>
      <c r="P3405" s="1">
        <v>100</v>
      </c>
      <c r="Q3405" s="9">
        <v>14673301</v>
      </c>
      <c r="R3405" s="3">
        <v>2000000</v>
      </c>
    </row>
    <row r="3406" spans="1:18" x14ac:dyDescent="0.25">
      <c r="A3406" s="1" t="s">
        <v>653</v>
      </c>
      <c r="B3406" s="2">
        <v>32304</v>
      </c>
      <c r="C3406" s="1" t="s">
        <v>32</v>
      </c>
      <c r="D3406" s="1" t="s">
        <v>315</v>
      </c>
      <c r="E3406" s="1" t="s">
        <v>3</v>
      </c>
      <c r="F3406" s="1" t="s">
        <v>4</v>
      </c>
      <c r="G3406" s="1" t="s">
        <v>92</v>
      </c>
      <c r="H3406" s="1" t="s">
        <v>654</v>
      </c>
      <c r="I3406" s="1" t="s">
        <v>655</v>
      </c>
      <c r="J3406" s="1">
        <v>311</v>
      </c>
      <c r="K3406" s="1">
        <v>760</v>
      </c>
      <c r="L3406" s="1">
        <v>85</v>
      </c>
      <c r="M3406" s="1">
        <v>0</v>
      </c>
      <c r="N3406" s="1">
        <v>6.5</v>
      </c>
      <c r="O3406" s="1">
        <v>142</v>
      </c>
      <c r="P3406" s="1">
        <v>87</v>
      </c>
      <c r="Q3406" s="9">
        <v>33244684</v>
      </c>
      <c r="R3406" s="3">
        <v>9000000</v>
      </c>
    </row>
    <row r="3407" spans="1:18" x14ac:dyDescent="0.25">
      <c r="A3407" s="1" t="s">
        <v>4523</v>
      </c>
      <c r="B3407" s="2">
        <v>38771</v>
      </c>
      <c r="C3407" s="1" t="s">
        <v>32</v>
      </c>
      <c r="D3407" s="1" t="s">
        <v>77</v>
      </c>
      <c r="E3407" s="1" t="s">
        <v>3</v>
      </c>
      <c r="F3407" s="1" t="s">
        <v>4</v>
      </c>
      <c r="G3407" s="1" t="s">
        <v>132</v>
      </c>
      <c r="H3407" s="1" t="s">
        <v>4524</v>
      </c>
      <c r="I3407" s="1" t="s">
        <v>3432</v>
      </c>
      <c r="J3407" s="1">
        <v>310</v>
      </c>
      <c r="K3407" s="1">
        <v>1352</v>
      </c>
      <c r="L3407" s="1">
        <v>69</v>
      </c>
      <c r="M3407" s="1">
        <v>690</v>
      </c>
      <c r="N3407" s="1">
        <v>6.1</v>
      </c>
      <c r="O3407" s="1">
        <v>161</v>
      </c>
      <c r="P3407" s="1">
        <v>107</v>
      </c>
      <c r="Q3407" s="9">
        <v>36279230</v>
      </c>
      <c r="R3407" s="3">
        <v>60000000</v>
      </c>
    </row>
    <row r="3408" spans="1:18" x14ac:dyDescent="0.25">
      <c r="A3408" s="1" t="s">
        <v>3881</v>
      </c>
      <c r="B3408" s="2">
        <v>38455</v>
      </c>
      <c r="C3408" s="1" t="s">
        <v>32</v>
      </c>
      <c r="D3408" s="1" t="s">
        <v>91</v>
      </c>
      <c r="E3408" s="1" t="s">
        <v>3</v>
      </c>
      <c r="F3408" s="1" t="s">
        <v>338</v>
      </c>
      <c r="G3408" s="1" t="s">
        <v>92</v>
      </c>
      <c r="H3408" s="1" t="s">
        <v>3882</v>
      </c>
      <c r="I3408" s="1" t="s">
        <v>3883</v>
      </c>
      <c r="J3408" s="1">
        <v>310</v>
      </c>
      <c r="K3408" s="1">
        <v>838</v>
      </c>
      <c r="L3408" s="1">
        <v>892</v>
      </c>
      <c r="M3408" s="1">
        <v>1000</v>
      </c>
      <c r="N3408" s="1">
        <v>2.2999999999999998</v>
      </c>
      <c r="O3408" s="1">
        <v>148</v>
      </c>
      <c r="P3408" s="1">
        <v>94</v>
      </c>
      <c r="Q3408" s="9">
        <v>5132655</v>
      </c>
      <c r="R3408" s="3">
        <v>20000000</v>
      </c>
    </row>
    <row r="3409" spans="1:18" x14ac:dyDescent="0.25">
      <c r="A3409" s="1" t="s">
        <v>3497</v>
      </c>
      <c r="B3409" s="2">
        <v>37662</v>
      </c>
      <c r="C3409" s="1" t="s">
        <v>32</v>
      </c>
      <c r="D3409" s="1" t="s">
        <v>77</v>
      </c>
      <c r="E3409" s="1" t="s">
        <v>3</v>
      </c>
      <c r="F3409" s="1" t="s">
        <v>334</v>
      </c>
      <c r="G3409" s="1" t="s">
        <v>92</v>
      </c>
      <c r="H3409" s="1" t="s">
        <v>3498</v>
      </c>
      <c r="I3409" s="1" t="s">
        <v>1316</v>
      </c>
      <c r="J3409" s="1">
        <v>309</v>
      </c>
      <c r="K3409" s="1">
        <v>1062</v>
      </c>
      <c r="L3409" s="1">
        <v>0</v>
      </c>
      <c r="M3409" s="1">
        <v>0</v>
      </c>
      <c r="N3409" s="1">
        <v>6.7</v>
      </c>
      <c r="O3409" s="1">
        <v>245</v>
      </c>
      <c r="P3409" s="1">
        <v>129</v>
      </c>
      <c r="Q3409" s="9">
        <v>139259759</v>
      </c>
      <c r="R3409" s="3">
        <v>150000000</v>
      </c>
    </row>
    <row r="3410" spans="1:18" x14ac:dyDescent="0.25">
      <c r="A3410" s="1" t="s">
        <v>5215</v>
      </c>
      <c r="B3410" s="2">
        <v>40060</v>
      </c>
      <c r="C3410" s="1" t="s">
        <v>1</v>
      </c>
      <c r="D3410" s="1" t="s">
        <v>33</v>
      </c>
      <c r="E3410" s="1" t="s">
        <v>3</v>
      </c>
      <c r="F3410" s="1" t="s">
        <v>4</v>
      </c>
      <c r="G3410" s="1" t="s">
        <v>84</v>
      </c>
      <c r="H3410" s="1" t="s">
        <v>5216</v>
      </c>
      <c r="I3410" s="1" t="s">
        <v>2757</v>
      </c>
      <c r="J3410" s="1">
        <v>309</v>
      </c>
      <c r="K3410" s="1">
        <v>647</v>
      </c>
      <c r="L3410" s="1">
        <v>253</v>
      </c>
      <c r="M3410" s="1">
        <v>10000</v>
      </c>
      <c r="N3410" s="1">
        <v>7.7</v>
      </c>
      <c r="O3410" s="1">
        <v>310</v>
      </c>
      <c r="P3410" s="1">
        <v>100</v>
      </c>
      <c r="Q3410" s="9">
        <v>75280058</v>
      </c>
      <c r="R3410" s="3">
        <v>60000000</v>
      </c>
    </row>
    <row r="3411" spans="1:18" x14ac:dyDescent="0.25">
      <c r="A3411" s="1" t="s">
        <v>334</v>
      </c>
      <c r="B3411" s="2">
        <v>39801</v>
      </c>
      <c r="C3411" s="1" t="s">
        <v>32</v>
      </c>
      <c r="D3411" s="1" t="s">
        <v>40</v>
      </c>
      <c r="E3411" s="1" t="s">
        <v>3</v>
      </c>
      <c r="F3411" s="1" t="s">
        <v>334</v>
      </c>
      <c r="G3411" s="1" t="s">
        <v>132</v>
      </c>
      <c r="H3411" s="1" t="s">
        <v>3498</v>
      </c>
      <c r="I3411" s="1" t="s">
        <v>1401</v>
      </c>
      <c r="J3411" s="1">
        <v>309</v>
      </c>
      <c r="K3411" s="1">
        <v>921</v>
      </c>
      <c r="L3411" s="1">
        <v>1000</v>
      </c>
      <c r="M3411" s="1">
        <v>0</v>
      </c>
      <c r="N3411" s="1">
        <v>6.6</v>
      </c>
      <c r="O3411" s="1">
        <v>245</v>
      </c>
      <c r="P3411" s="1">
        <v>165</v>
      </c>
      <c r="Q3411" s="9">
        <v>49551662</v>
      </c>
      <c r="R3411" s="3">
        <v>130000000</v>
      </c>
    </row>
    <row r="3412" spans="1:18" x14ac:dyDescent="0.25">
      <c r="A3412" s="1" t="s">
        <v>330</v>
      </c>
      <c r="B3412" s="2">
        <v>29595</v>
      </c>
      <c r="C3412" s="1" t="s">
        <v>32</v>
      </c>
      <c r="D3412" s="1" t="s">
        <v>91</v>
      </c>
      <c r="E3412" s="1" t="s">
        <v>3</v>
      </c>
      <c r="F3412" s="1" t="s">
        <v>4</v>
      </c>
      <c r="G3412" s="1" t="s">
        <v>92</v>
      </c>
      <c r="H3412" s="1" t="s">
        <v>331</v>
      </c>
      <c r="I3412" s="1" t="s">
        <v>332</v>
      </c>
      <c r="J3412" s="1">
        <v>309</v>
      </c>
      <c r="K3412" s="1">
        <v>707</v>
      </c>
      <c r="L3412" s="1">
        <v>49</v>
      </c>
      <c r="M3412" s="1">
        <v>0</v>
      </c>
      <c r="N3412" s="1">
        <v>6.1</v>
      </c>
      <c r="O3412" s="1">
        <v>242</v>
      </c>
      <c r="P3412" s="1">
        <v>87</v>
      </c>
      <c r="Q3412" s="9">
        <v>19100000</v>
      </c>
      <c r="R3412" s="3">
        <v>1250000</v>
      </c>
    </row>
    <row r="3413" spans="1:18" x14ac:dyDescent="0.25">
      <c r="A3413" s="1" t="s">
        <v>27</v>
      </c>
      <c r="B3413" s="2">
        <v>13430</v>
      </c>
      <c r="C3413" s="1" t="s">
        <v>1</v>
      </c>
      <c r="D3413" s="1" t="s">
        <v>20</v>
      </c>
      <c r="E3413" s="1" t="s">
        <v>3</v>
      </c>
      <c r="F3413" s="1" t="s">
        <v>4</v>
      </c>
      <c r="G3413" s="1" t="s">
        <v>28</v>
      </c>
      <c r="H3413" s="1" t="s">
        <v>29</v>
      </c>
      <c r="I3413" s="1" t="s">
        <v>30</v>
      </c>
      <c r="J3413" s="1">
        <v>309</v>
      </c>
      <c r="K3413" s="1">
        <v>352</v>
      </c>
      <c r="L3413" s="1">
        <v>0</v>
      </c>
      <c r="M3413" s="1">
        <v>0</v>
      </c>
      <c r="N3413" s="1">
        <v>8.6</v>
      </c>
      <c r="O3413" s="1">
        <v>120</v>
      </c>
      <c r="P3413" s="1">
        <v>87</v>
      </c>
      <c r="Q3413" s="9">
        <v>163245</v>
      </c>
      <c r="R3413" s="3">
        <v>1500000</v>
      </c>
    </row>
    <row r="3414" spans="1:18" x14ac:dyDescent="0.25">
      <c r="A3414" s="1" t="s">
        <v>2608</v>
      </c>
      <c r="B3414" s="2">
        <v>37073</v>
      </c>
      <c r="C3414" s="1" t="s">
        <v>32</v>
      </c>
      <c r="D3414" s="1" t="s">
        <v>9</v>
      </c>
      <c r="E3414" s="1" t="s">
        <v>3</v>
      </c>
      <c r="F3414" s="1" t="s">
        <v>4</v>
      </c>
      <c r="G3414" s="1" t="s">
        <v>92</v>
      </c>
      <c r="H3414" s="1" t="s">
        <v>2609</v>
      </c>
      <c r="I3414" s="1" t="s">
        <v>2114</v>
      </c>
      <c r="J3414" s="1">
        <v>308</v>
      </c>
      <c r="K3414" s="1">
        <v>1440</v>
      </c>
      <c r="L3414" s="1">
        <v>43</v>
      </c>
      <c r="M3414" s="1">
        <v>689</v>
      </c>
      <c r="N3414" s="1">
        <v>5.6</v>
      </c>
      <c r="O3414" s="1">
        <v>106</v>
      </c>
      <c r="P3414" s="1">
        <v>102</v>
      </c>
      <c r="Q3414" s="9">
        <v>24044532</v>
      </c>
      <c r="R3414" s="3">
        <v>38000000</v>
      </c>
    </row>
    <row r="3415" spans="1:18" x14ac:dyDescent="0.25">
      <c r="A3415" s="1" t="s">
        <v>3723</v>
      </c>
      <c r="B3415" s="2">
        <v>38087</v>
      </c>
      <c r="C3415" s="1" t="s">
        <v>32</v>
      </c>
      <c r="D3415" s="1" t="s">
        <v>9</v>
      </c>
      <c r="E3415" s="1" t="s">
        <v>3</v>
      </c>
      <c r="F3415" s="1" t="s">
        <v>4</v>
      </c>
      <c r="G3415" s="1" t="s">
        <v>92</v>
      </c>
      <c r="H3415" s="1" t="s">
        <v>3724</v>
      </c>
      <c r="I3415" s="1" t="s">
        <v>2374</v>
      </c>
      <c r="J3415" s="1">
        <v>308</v>
      </c>
      <c r="K3415" s="1">
        <v>1008</v>
      </c>
      <c r="L3415" s="1">
        <v>7</v>
      </c>
      <c r="M3415" s="1">
        <v>98</v>
      </c>
      <c r="N3415" s="1">
        <v>5.5</v>
      </c>
      <c r="O3415" s="1">
        <v>43</v>
      </c>
      <c r="P3415" s="1">
        <v>78</v>
      </c>
      <c r="Q3415" s="9">
        <v>191309</v>
      </c>
      <c r="R3415" s="3">
        <v>150000</v>
      </c>
    </row>
    <row r="3416" spans="1:18" x14ac:dyDescent="0.25">
      <c r="A3416" s="1" t="s">
        <v>2758</v>
      </c>
      <c r="B3416" s="2">
        <v>37178</v>
      </c>
      <c r="C3416" s="1" t="s">
        <v>32</v>
      </c>
      <c r="D3416" s="1" t="s">
        <v>20</v>
      </c>
      <c r="E3416" s="1" t="s">
        <v>2356</v>
      </c>
      <c r="F3416" s="1" t="s">
        <v>2357</v>
      </c>
      <c r="G3416" s="1" t="s">
        <v>92</v>
      </c>
      <c r="H3416" s="1" t="s">
        <v>2759</v>
      </c>
      <c r="I3416" s="1" t="s">
        <v>1272</v>
      </c>
      <c r="J3416" s="1">
        <v>307</v>
      </c>
      <c r="K3416" s="1">
        <v>809</v>
      </c>
      <c r="L3416" s="1">
        <v>300</v>
      </c>
      <c r="M3416" s="1">
        <v>0</v>
      </c>
      <c r="N3416" s="1">
        <v>7.4</v>
      </c>
      <c r="O3416" s="1">
        <v>137</v>
      </c>
      <c r="P3416" s="1">
        <v>114</v>
      </c>
      <c r="Q3416" s="9">
        <v>13876974</v>
      </c>
      <c r="R3416" s="3">
        <v>7000000</v>
      </c>
    </row>
    <row r="3417" spans="1:18" x14ac:dyDescent="0.25">
      <c r="A3417" s="1" t="s">
        <v>5844</v>
      </c>
      <c r="B3417" s="2">
        <v>40870</v>
      </c>
      <c r="C3417" s="1" t="s">
        <v>32</v>
      </c>
      <c r="D3417" s="1" t="s">
        <v>9</v>
      </c>
      <c r="E3417" s="1" t="s">
        <v>5845</v>
      </c>
      <c r="F3417" s="1" t="s">
        <v>4</v>
      </c>
      <c r="G3417" s="1" t="s">
        <v>92</v>
      </c>
      <c r="H3417" s="1" t="s">
        <v>5846</v>
      </c>
      <c r="I3417" s="1" t="s">
        <v>1207</v>
      </c>
      <c r="J3417" s="1">
        <v>306</v>
      </c>
      <c r="K3417" s="1">
        <v>796</v>
      </c>
      <c r="L3417" s="1">
        <v>11000</v>
      </c>
      <c r="M3417" s="1">
        <v>0</v>
      </c>
      <c r="N3417" s="1">
        <v>4.3</v>
      </c>
      <c r="O3417" s="1">
        <v>110</v>
      </c>
      <c r="P3417" s="1">
        <v>127</v>
      </c>
      <c r="Q3417" s="9">
        <v>301305</v>
      </c>
      <c r="R3417" s="3">
        <v>13000000</v>
      </c>
    </row>
    <row r="3418" spans="1:18" x14ac:dyDescent="0.25">
      <c r="A3418" s="1" t="s">
        <v>2535</v>
      </c>
      <c r="B3418" s="2">
        <v>36544</v>
      </c>
      <c r="C3418" s="1" t="s">
        <v>32</v>
      </c>
      <c r="D3418" s="1" t="s">
        <v>33</v>
      </c>
      <c r="E3418" s="1" t="s">
        <v>3</v>
      </c>
      <c r="F3418" s="1" t="s">
        <v>4</v>
      </c>
      <c r="G3418" s="1" t="s">
        <v>28</v>
      </c>
      <c r="H3418" s="1" t="s">
        <v>2536</v>
      </c>
      <c r="I3418" s="1" t="s">
        <v>2537</v>
      </c>
      <c r="J3418" s="1">
        <v>304</v>
      </c>
      <c r="K3418" s="1">
        <v>575</v>
      </c>
      <c r="L3418" s="1">
        <v>25</v>
      </c>
      <c r="M3418" s="1">
        <v>347</v>
      </c>
      <c r="N3418" s="1">
        <v>6.3</v>
      </c>
      <c r="O3418" s="1">
        <v>89</v>
      </c>
      <c r="P3418" s="1">
        <v>77</v>
      </c>
      <c r="Q3418" s="9">
        <v>45542421</v>
      </c>
      <c r="R3418" s="3">
        <v>30000000</v>
      </c>
    </row>
    <row r="3419" spans="1:18" x14ac:dyDescent="0.25">
      <c r="A3419" s="1" t="s">
        <v>4065</v>
      </c>
      <c r="B3419" s="2">
        <v>38582</v>
      </c>
      <c r="C3419" s="1" t="s">
        <v>32</v>
      </c>
      <c r="D3419" s="1" t="s">
        <v>33</v>
      </c>
      <c r="E3419" s="1" t="s">
        <v>3</v>
      </c>
      <c r="F3419" s="1" t="s">
        <v>4</v>
      </c>
      <c r="G3419" s="1" t="s">
        <v>28</v>
      </c>
      <c r="H3419" s="1" t="s">
        <v>2536</v>
      </c>
      <c r="I3419" s="1" t="s">
        <v>4066</v>
      </c>
      <c r="J3419" s="1">
        <v>304</v>
      </c>
      <c r="K3419" s="1">
        <v>861</v>
      </c>
      <c r="L3419" s="1">
        <v>0</v>
      </c>
      <c r="M3419" s="1">
        <v>264</v>
      </c>
      <c r="N3419" s="1">
        <v>6.4</v>
      </c>
      <c r="O3419" s="1">
        <v>45</v>
      </c>
      <c r="P3419" s="1">
        <v>68</v>
      </c>
      <c r="Q3419" s="9">
        <v>18081626</v>
      </c>
      <c r="R3419" s="3">
        <v>20000000</v>
      </c>
    </row>
    <row r="3420" spans="1:18" x14ac:dyDescent="0.25">
      <c r="A3420" s="1" t="s">
        <v>76</v>
      </c>
      <c r="B3420" s="2">
        <v>19907</v>
      </c>
      <c r="C3420" s="1" t="s">
        <v>1</v>
      </c>
      <c r="D3420" s="1" t="s">
        <v>77</v>
      </c>
      <c r="E3420" s="1" t="s">
        <v>78</v>
      </c>
      <c r="F3420" s="1" t="s">
        <v>79</v>
      </c>
      <c r="G3420" s="1" t="s">
        <v>21</v>
      </c>
      <c r="H3420" s="1" t="s">
        <v>80</v>
      </c>
      <c r="I3420" s="1" t="s">
        <v>81</v>
      </c>
      <c r="J3420" s="1">
        <v>304</v>
      </c>
      <c r="K3420" s="1">
        <v>338</v>
      </c>
      <c r="L3420" s="1">
        <v>0</v>
      </c>
      <c r="M3420" s="1">
        <v>11000</v>
      </c>
      <c r="N3420" s="1">
        <v>8.6999999999999993</v>
      </c>
      <c r="O3420" s="1">
        <v>153</v>
      </c>
      <c r="P3420" s="1">
        <v>202</v>
      </c>
      <c r="Q3420" s="9">
        <v>269061</v>
      </c>
      <c r="R3420" s="3">
        <v>2000000</v>
      </c>
    </row>
    <row r="3421" spans="1:18" x14ac:dyDescent="0.25">
      <c r="A3421" s="1" t="s">
        <v>6565</v>
      </c>
      <c r="B3421" s="2">
        <v>41634</v>
      </c>
      <c r="C3421" s="1" t="s">
        <v>32</v>
      </c>
      <c r="D3421" s="1" t="s">
        <v>20</v>
      </c>
      <c r="E3421" s="1" t="s">
        <v>3</v>
      </c>
      <c r="F3421" s="1" t="s">
        <v>4</v>
      </c>
      <c r="G3421" s="1" t="s">
        <v>132</v>
      </c>
      <c r="H3421" s="1" t="s">
        <v>6566</v>
      </c>
      <c r="I3421" s="1" t="s">
        <v>5100</v>
      </c>
      <c r="J3421" s="1">
        <v>303</v>
      </c>
      <c r="K3421" s="1">
        <v>337</v>
      </c>
      <c r="L3421" s="1">
        <v>129</v>
      </c>
      <c r="M3421" s="1">
        <v>81000</v>
      </c>
      <c r="N3421" s="1">
        <v>6.9</v>
      </c>
      <c r="O3421" s="1">
        <v>452</v>
      </c>
      <c r="P3421" s="1">
        <v>98</v>
      </c>
      <c r="Q3421" s="9">
        <v>66359959</v>
      </c>
      <c r="R3421" s="3">
        <v>35000000</v>
      </c>
    </row>
    <row r="3422" spans="1:18" x14ac:dyDescent="0.25">
      <c r="A3422" s="1" t="s">
        <v>2396</v>
      </c>
      <c r="B3422" s="2">
        <v>36637</v>
      </c>
      <c r="C3422" s="1" t="s">
        <v>32</v>
      </c>
      <c r="D3422" s="1" t="s">
        <v>20</v>
      </c>
      <c r="E3422" s="1" t="s">
        <v>3</v>
      </c>
      <c r="F3422" s="1" t="s">
        <v>4</v>
      </c>
      <c r="G3422" s="1" t="s">
        <v>132</v>
      </c>
      <c r="H3422" s="1" t="s">
        <v>2397</v>
      </c>
      <c r="I3422" s="1" t="s">
        <v>1180</v>
      </c>
      <c r="J3422" s="1">
        <v>302</v>
      </c>
      <c r="K3422" s="1">
        <v>1189</v>
      </c>
      <c r="L3422" s="1">
        <v>143</v>
      </c>
      <c r="M3422" s="1">
        <v>1000</v>
      </c>
      <c r="N3422" s="1">
        <v>5.3</v>
      </c>
      <c r="O3422" s="1">
        <v>81</v>
      </c>
      <c r="P3422" s="1">
        <v>98</v>
      </c>
      <c r="Q3422" s="9">
        <v>15464026</v>
      </c>
      <c r="R3422" s="3">
        <v>20000000</v>
      </c>
    </row>
    <row r="3423" spans="1:18" x14ac:dyDescent="0.25">
      <c r="A3423" s="1" t="s">
        <v>3126</v>
      </c>
      <c r="B3423" s="2">
        <v>37514</v>
      </c>
      <c r="C3423" s="1" t="s">
        <v>32</v>
      </c>
      <c r="D3423" s="1" t="s">
        <v>9</v>
      </c>
      <c r="E3423" s="1" t="s">
        <v>3</v>
      </c>
      <c r="F3423" s="1" t="s">
        <v>161</v>
      </c>
      <c r="G3423" s="1" t="s">
        <v>92</v>
      </c>
      <c r="H3423" s="1" t="s">
        <v>3127</v>
      </c>
      <c r="I3423" s="1" t="s">
        <v>3128</v>
      </c>
      <c r="J3423" s="1">
        <v>302</v>
      </c>
      <c r="K3423" s="1">
        <v>663</v>
      </c>
      <c r="L3423" s="1">
        <v>6</v>
      </c>
      <c r="M3423" s="1">
        <v>219</v>
      </c>
      <c r="N3423" s="1">
        <v>7.2</v>
      </c>
      <c r="O3423" s="1">
        <v>59</v>
      </c>
      <c r="P3423" s="1">
        <v>88</v>
      </c>
      <c r="Q3423" s="9">
        <v>2073984</v>
      </c>
      <c r="R3423" s="3">
        <v>800000</v>
      </c>
    </row>
    <row r="3424" spans="1:18" x14ac:dyDescent="0.25">
      <c r="A3424" s="1" t="s">
        <v>3364</v>
      </c>
      <c r="B3424" s="2">
        <v>37893</v>
      </c>
      <c r="C3424" s="1" t="s">
        <v>32</v>
      </c>
      <c r="D3424" s="1" t="s">
        <v>91</v>
      </c>
      <c r="E3424" s="1" t="s">
        <v>3</v>
      </c>
      <c r="F3424" s="1" t="s">
        <v>4</v>
      </c>
      <c r="G3424" s="1" t="s">
        <v>92</v>
      </c>
      <c r="H3424" s="1" t="s">
        <v>3365</v>
      </c>
      <c r="I3424" s="1" t="s">
        <v>2714</v>
      </c>
      <c r="J3424" s="1">
        <v>296</v>
      </c>
      <c r="K3424" s="1">
        <v>1340</v>
      </c>
      <c r="L3424" s="1">
        <v>108</v>
      </c>
      <c r="M3424" s="1">
        <v>0</v>
      </c>
      <c r="N3424" s="1">
        <v>5.6</v>
      </c>
      <c r="O3424" s="1">
        <v>167</v>
      </c>
      <c r="P3424" s="1">
        <v>104</v>
      </c>
      <c r="Q3424" s="9">
        <v>35143332</v>
      </c>
      <c r="R3424" s="3">
        <v>17000000</v>
      </c>
    </row>
    <row r="3425" spans="1:18" x14ac:dyDescent="0.25">
      <c r="A3425" s="1" t="s">
        <v>5892</v>
      </c>
      <c r="B3425" s="2">
        <v>40842</v>
      </c>
      <c r="C3425" s="1" t="s">
        <v>32</v>
      </c>
      <c r="D3425" s="1" t="s">
        <v>20</v>
      </c>
      <c r="E3425" s="1" t="s">
        <v>3</v>
      </c>
      <c r="F3425" s="1" t="s">
        <v>4</v>
      </c>
      <c r="G3425" s="1" t="s">
        <v>5</v>
      </c>
      <c r="H3425" s="1" t="s">
        <v>5893</v>
      </c>
      <c r="I3425" s="1" t="s">
        <v>1262</v>
      </c>
      <c r="J3425" s="1">
        <v>296</v>
      </c>
      <c r="K3425" s="1">
        <v>690</v>
      </c>
      <c r="L3425" s="1">
        <v>0</v>
      </c>
      <c r="M3425" s="1">
        <v>413</v>
      </c>
      <c r="N3425" s="1">
        <v>6.4</v>
      </c>
      <c r="O3425" s="1">
        <v>14</v>
      </c>
      <c r="P3425" s="1">
        <v>95</v>
      </c>
      <c r="Q3425" s="9">
        <v>4584</v>
      </c>
      <c r="R3425" s="3">
        <v>9000</v>
      </c>
    </row>
    <row r="3426" spans="1:18" x14ac:dyDescent="0.25">
      <c r="A3426" s="1" t="s">
        <v>1663</v>
      </c>
      <c r="B3426" s="2">
        <v>35471</v>
      </c>
      <c r="C3426" s="1" t="s">
        <v>32</v>
      </c>
      <c r="D3426" s="1" t="s">
        <v>77</v>
      </c>
      <c r="E3426" s="1" t="s">
        <v>3</v>
      </c>
      <c r="F3426" s="1" t="s">
        <v>4</v>
      </c>
      <c r="G3426" s="1" t="s">
        <v>92</v>
      </c>
      <c r="H3426" s="1" t="s">
        <v>1664</v>
      </c>
      <c r="I3426" s="1" t="s">
        <v>1665</v>
      </c>
      <c r="J3426" s="1">
        <v>294</v>
      </c>
      <c r="K3426" s="1">
        <v>1289</v>
      </c>
      <c r="L3426" s="1">
        <v>75</v>
      </c>
      <c r="M3426" s="1">
        <v>0</v>
      </c>
      <c r="N3426" s="1">
        <v>5.9</v>
      </c>
      <c r="O3426" s="1">
        <v>93</v>
      </c>
      <c r="P3426" s="1">
        <v>124</v>
      </c>
      <c r="Q3426" s="9">
        <v>41256277</v>
      </c>
      <c r="R3426" s="3">
        <v>50000000</v>
      </c>
    </row>
    <row r="3427" spans="1:18" x14ac:dyDescent="0.25">
      <c r="A3427" s="1" t="s">
        <v>5598</v>
      </c>
      <c r="B3427" s="2">
        <v>40499</v>
      </c>
      <c r="C3427" s="1" t="s">
        <v>32</v>
      </c>
      <c r="D3427" s="1" t="s">
        <v>20</v>
      </c>
      <c r="E3427" s="1" t="s">
        <v>3</v>
      </c>
      <c r="F3427" s="1" t="s">
        <v>4</v>
      </c>
      <c r="G3427" s="1" t="s">
        <v>132</v>
      </c>
      <c r="H3427" s="1" t="s">
        <v>5599</v>
      </c>
      <c r="I3427" s="1" t="s">
        <v>2132</v>
      </c>
      <c r="J3427" s="1">
        <v>293</v>
      </c>
      <c r="K3427" s="1">
        <v>621</v>
      </c>
      <c r="L3427" s="1">
        <v>50</v>
      </c>
      <c r="M3427" s="1">
        <v>0</v>
      </c>
      <c r="N3427" s="1">
        <v>6.5</v>
      </c>
      <c r="O3427" s="1">
        <v>212</v>
      </c>
      <c r="P3427" s="1">
        <v>107</v>
      </c>
      <c r="Q3427" s="9">
        <v>30993544</v>
      </c>
      <c r="R3427" s="3">
        <v>40000000</v>
      </c>
    </row>
    <row r="3428" spans="1:18" x14ac:dyDescent="0.25">
      <c r="A3428" s="1" t="s">
        <v>3729</v>
      </c>
      <c r="B3428" s="2">
        <v>38027</v>
      </c>
      <c r="C3428" s="1" t="s">
        <v>32</v>
      </c>
      <c r="D3428" s="1" t="s">
        <v>9</v>
      </c>
      <c r="E3428" s="1" t="s">
        <v>3</v>
      </c>
      <c r="F3428" s="1" t="s">
        <v>4</v>
      </c>
      <c r="G3428" s="1" t="s">
        <v>132</v>
      </c>
      <c r="H3428" s="1" t="s">
        <v>3730</v>
      </c>
      <c r="I3428" s="1" t="s">
        <v>3730</v>
      </c>
      <c r="J3428" s="1">
        <v>291</v>
      </c>
      <c r="K3428" s="1">
        <v>368</v>
      </c>
      <c r="L3428" s="1">
        <v>291</v>
      </c>
      <c r="M3428" s="1">
        <v>19000</v>
      </c>
      <c r="N3428" s="1">
        <v>7</v>
      </c>
      <c r="O3428" s="1">
        <v>143</v>
      </c>
      <c r="P3428" s="1">
        <v>77</v>
      </c>
      <c r="Q3428" s="9">
        <v>424760</v>
      </c>
      <c r="R3428" s="3">
        <v>7000</v>
      </c>
    </row>
    <row r="3429" spans="1:18" x14ac:dyDescent="0.25">
      <c r="A3429" s="1" t="s">
        <v>3777</v>
      </c>
      <c r="B3429" s="2">
        <v>38186</v>
      </c>
      <c r="C3429" s="1" t="s">
        <v>32</v>
      </c>
      <c r="D3429" s="1" t="s">
        <v>20</v>
      </c>
      <c r="E3429" s="1" t="s">
        <v>10</v>
      </c>
      <c r="F3429" s="1" t="s">
        <v>11</v>
      </c>
      <c r="G3429" s="1" t="s">
        <v>92</v>
      </c>
      <c r="H3429" s="1" t="s">
        <v>3778</v>
      </c>
      <c r="I3429" s="1" t="s">
        <v>3779</v>
      </c>
      <c r="J3429" s="1">
        <v>289</v>
      </c>
      <c r="K3429" s="1">
        <v>362</v>
      </c>
      <c r="L3429" s="1">
        <v>7</v>
      </c>
      <c r="M3429" s="1">
        <v>442</v>
      </c>
      <c r="N3429" s="1">
        <v>7.4</v>
      </c>
      <c r="O3429" s="1">
        <v>40</v>
      </c>
      <c r="P3429" s="1">
        <v>98</v>
      </c>
      <c r="Q3429" s="9">
        <v>95016</v>
      </c>
      <c r="R3429" s="3">
        <v>2700000</v>
      </c>
    </row>
    <row r="3430" spans="1:18" x14ac:dyDescent="0.25">
      <c r="A3430" s="1" t="s">
        <v>1768</v>
      </c>
      <c r="B3430" s="2">
        <v>35980</v>
      </c>
      <c r="C3430" s="1" t="s">
        <v>32</v>
      </c>
      <c r="D3430" s="1" t="s">
        <v>61</v>
      </c>
      <c r="E3430" s="1" t="s">
        <v>3</v>
      </c>
      <c r="F3430" s="1" t="s">
        <v>83</v>
      </c>
      <c r="G3430" s="1" t="s">
        <v>92</v>
      </c>
      <c r="H3430" s="1" t="s">
        <v>1769</v>
      </c>
      <c r="I3430" s="1" t="s">
        <v>1770</v>
      </c>
      <c r="J3430" s="1">
        <v>288</v>
      </c>
      <c r="K3430" s="1">
        <v>1006</v>
      </c>
      <c r="L3430" s="1">
        <v>159</v>
      </c>
      <c r="M3430" s="1">
        <v>0</v>
      </c>
      <c r="N3430" s="1">
        <v>7.5</v>
      </c>
      <c r="O3430" s="1">
        <v>141</v>
      </c>
      <c r="P3430" s="1">
        <v>124</v>
      </c>
      <c r="Q3430" s="9">
        <v>30012990</v>
      </c>
      <c r="R3430" s="3">
        <v>25000000</v>
      </c>
    </row>
    <row r="3431" spans="1:18" x14ac:dyDescent="0.25">
      <c r="A3431" s="1" t="s">
        <v>2463</v>
      </c>
      <c r="B3431" s="2">
        <v>36569</v>
      </c>
      <c r="C3431" s="1" t="s">
        <v>32</v>
      </c>
      <c r="D3431" s="1" t="s">
        <v>91</v>
      </c>
      <c r="E3431" s="1" t="s">
        <v>3</v>
      </c>
      <c r="F3431" s="1" t="s">
        <v>4</v>
      </c>
      <c r="G3431" s="1" t="s">
        <v>92</v>
      </c>
      <c r="H3431" s="1" t="s">
        <v>2464</v>
      </c>
      <c r="I3431" s="1" t="s">
        <v>427</v>
      </c>
      <c r="J3431" s="1">
        <v>287</v>
      </c>
      <c r="K3431" s="1">
        <v>600</v>
      </c>
      <c r="L3431" s="1">
        <v>0</v>
      </c>
      <c r="M3431" s="1">
        <v>0</v>
      </c>
      <c r="N3431" s="1">
        <v>5.5</v>
      </c>
      <c r="O3431" s="1">
        <v>212</v>
      </c>
      <c r="P3431" s="1">
        <v>116</v>
      </c>
      <c r="Q3431" s="9">
        <v>89138076</v>
      </c>
      <c r="R3431" s="3">
        <v>40000000</v>
      </c>
    </row>
    <row r="3432" spans="1:18" x14ac:dyDescent="0.25">
      <c r="A3432" s="1" t="s">
        <v>5603</v>
      </c>
      <c r="B3432" s="2">
        <v>40541</v>
      </c>
      <c r="C3432" s="1" t="s">
        <v>32</v>
      </c>
      <c r="D3432" s="1" t="s">
        <v>20</v>
      </c>
      <c r="E3432" s="1" t="s">
        <v>3</v>
      </c>
      <c r="F3432" s="1" t="s">
        <v>83</v>
      </c>
      <c r="G3432" s="1" t="s">
        <v>84</v>
      </c>
      <c r="H3432" s="1" t="s">
        <v>5604</v>
      </c>
      <c r="I3432" s="1" t="s">
        <v>5605</v>
      </c>
      <c r="J3432" s="1">
        <v>287</v>
      </c>
      <c r="K3432" s="1">
        <v>855</v>
      </c>
      <c r="L3432" s="1">
        <v>24</v>
      </c>
      <c r="M3432" s="1">
        <v>0</v>
      </c>
      <c r="N3432" s="1">
        <v>6.1</v>
      </c>
      <c r="O3432" s="1">
        <v>97</v>
      </c>
      <c r="P3432" s="1">
        <v>109</v>
      </c>
      <c r="Q3432" s="9">
        <v>28995450</v>
      </c>
      <c r="R3432" s="3">
        <v>35000000</v>
      </c>
    </row>
    <row r="3433" spans="1:18" x14ac:dyDescent="0.25">
      <c r="A3433" s="1" t="s">
        <v>4215</v>
      </c>
      <c r="B3433" s="2">
        <v>38569</v>
      </c>
      <c r="C3433" s="1" t="s">
        <v>32</v>
      </c>
      <c r="D3433" s="1" t="s">
        <v>77</v>
      </c>
      <c r="E3433" s="1" t="s">
        <v>3</v>
      </c>
      <c r="F3433" s="1" t="s">
        <v>4</v>
      </c>
      <c r="G3433" s="1" t="s">
        <v>132</v>
      </c>
      <c r="H3433" s="1" t="s">
        <v>4216</v>
      </c>
      <c r="I3433" s="1" t="s">
        <v>2597</v>
      </c>
      <c r="J3433" s="1">
        <v>287</v>
      </c>
      <c r="K3433" s="1">
        <v>993</v>
      </c>
      <c r="L3433" s="1">
        <v>93</v>
      </c>
      <c r="M3433" s="1">
        <v>0</v>
      </c>
      <c r="N3433" s="1">
        <v>4.3</v>
      </c>
      <c r="O3433" s="1">
        <v>77</v>
      </c>
      <c r="P3433" s="1">
        <v>101</v>
      </c>
      <c r="Q3433" s="9">
        <v>26082914</v>
      </c>
      <c r="R3433" s="3">
        <v>87000000</v>
      </c>
    </row>
    <row r="3434" spans="1:18" x14ac:dyDescent="0.25">
      <c r="A3434" s="1" t="s">
        <v>5830</v>
      </c>
      <c r="B3434" s="2">
        <v>40841</v>
      </c>
      <c r="C3434" s="1" t="s">
        <v>32</v>
      </c>
      <c r="D3434" s="1" t="s">
        <v>2</v>
      </c>
      <c r="E3434" s="1" t="s">
        <v>2661</v>
      </c>
      <c r="F3434" s="1" t="s">
        <v>2662</v>
      </c>
      <c r="G3434" s="1" t="s">
        <v>92</v>
      </c>
      <c r="H3434" s="1" t="s">
        <v>5831</v>
      </c>
      <c r="I3434" s="1" t="s">
        <v>5832</v>
      </c>
      <c r="J3434" s="1">
        <v>286</v>
      </c>
      <c r="K3434" s="1">
        <v>385</v>
      </c>
      <c r="L3434" s="1">
        <v>77</v>
      </c>
      <c r="M3434" s="1">
        <v>23000</v>
      </c>
      <c r="N3434" s="1">
        <v>7.6</v>
      </c>
      <c r="O3434" s="1">
        <v>284</v>
      </c>
      <c r="P3434" s="1">
        <v>100</v>
      </c>
      <c r="Q3434" s="9">
        <v>1196752</v>
      </c>
      <c r="R3434" s="3">
        <v>30300000</v>
      </c>
    </row>
    <row r="3435" spans="1:18" x14ac:dyDescent="0.25">
      <c r="A3435" s="1" t="s">
        <v>1729</v>
      </c>
      <c r="B3435" s="2">
        <v>35809</v>
      </c>
      <c r="C3435" s="1" t="s">
        <v>32</v>
      </c>
      <c r="D3435" s="1" t="s">
        <v>20</v>
      </c>
      <c r="E3435" s="1" t="s">
        <v>3</v>
      </c>
      <c r="F3435" s="1" t="s">
        <v>338</v>
      </c>
      <c r="G3435" s="1" t="s">
        <v>92</v>
      </c>
      <c r="H3435" s="1" t="s">
        <v>1730</v>
      </c>
      <c r="I3435" s="1" t="s">
        <v>1700</v>
      </c>
      <c r="J3435" s="1">
        <v>285</v>
      </c>
      <c r="K3435" s="1">
        <v>667</v>
      </c>
      <c r="L3435" s="1">
        <v>31</v>
      </c>
      <c r="M3435" s="1">
        <v>0</v>
      </c>
      <c r="N3435" s="1">
        <v>5.3</v>
      </c>
      <c r="O3435" s="1">
        <v>114</v>
      </c>
      <c r="P3435" s="1">
        <v>89</v>
      </c>
      <c r="Q3435" s="9">
        <v>32368960</v>
      </c>
      <c r="R3435" s="3">
        <v>25000000</v>
      </c>
    </row>
    <row r="3436" spans="1:18" x14ac:dyDescent="0.25">
      <c r="A3436" s="1" t="s">
        <v>3245</v>
      </c>
      <c r="B3436" s="2">
        <v>37542</v>
      </c>
      <c r="C3436" s="1" t="s">
        <v>32</v>
      </c>
      <c r="D3436" s="1" t="s">
        <v>9</v>
      </c>
      <c r="E3436" s="1" t="s">
        <v>3</v>
      </c>
      <c r="F3436" s="1" t="s">
        <v>4</v>
      </c>
      <c r="G3436" s="1" t="s">
        <v>84</v>
      </c>
      <c r="H3436" s="1" t="s">
        <v>3246</v>
      </c>
      <c r="I3436" s="1" t="s">
        <v>3247</v>
      </c>
      <c r="J3436" s="1">
        <v>284</v>
      </c>
      <c r="K3436" s="1">
        <v>1185</v>
      </c>
      <c r="L3436" s="1">
        <v>14</v>
      </c>
      <c r="M3436" s="1">
        <v>409</v>
      </c>
      <c r="N3436" s="1">
        <v>5.6</v>
      </c>
      <c r="O3436" s="1">
        <v>16</v>
      </c>
      <c r="P3436" s="1">
        <v>95</v>
      </c>
      <c r="Q3436" s="9">
        <v>15278</v>
      </c>
      <c r="R3436" s="3">
        <v>825000</v>
      </c>
    </row>
    <row r="3437" spans="1:18" x14ac:dyDescent="0.25">
      <c r="A3437" s="1" t="s">
        <v>4633</v>
      </c>
      <c r="B3437" s="2">
        <v>39422</v>
      </c>
      <c r="C3437" s="1" t="s">
        <v>32</v>
      </c>
      <c r="D3437" s="1" t="s">
        <v>33</v>
      </c>
      <c r="E3437" s="1" t="s">
        <v>3</v>
      </c>
      <c r="F3437" s="1" t="s">
        <v>4</v>
      </c>
      <c r="G3437" s="1" t="s">
        <v>84</v>
      </c>
      <c r="H3437" s="1" t="s">
        <v>4634</v>
      </c>
      <c r="I3437" s="1" t="s">
        <v>2266</v>
      </c>
      <c r="J3437" s="1">
        <v>283</v>
      </c>
      <c r="K3437" s="1">
        <v>662</v>
      </c>
      <c r="L3437" s="1">
        <v>36</v>
      </c>
      <c r="M3437" s="1">
        <v>0</v>
      </c>
      <c r="N3437" s="1">
        <v>7.1</v>
      </c>
      <c r="O3437" s="1">
        <v>222</v>
      </c>
      <c r="P3437" s="1">
        <v>107</v>
      </c>
      <c r="Q3437" s="9">
        <v>127706877</v>
      </c>
      <c r="R3437" s="3">
        <v>85000000</v>
      </c>
    </row>
    <row r="3438" spans="1:18" x14ac:dyDescent="0.25">
      <c r="A3438" s="1" t="s">
        <v>4782</v>
      </c>
      <c r="B3438" s="2">
        <v>39250</v>
      </c>
      <c r="C3438" s="1" t="s">
        <v>32</v>
      </c>
      <c r="D3438" s="1" t="s">
        <v>9</v>
      </c>
      <c r="E3438" s="1" t="s">
        <v>3411</v>
      </c>
      <c r="F3438" s="1" t="s">
        <v>4</v>
      </c>
      <c r="G3438" s="1" t="s">
        <v>132</v>
      </c>
      <c r="H3438" s="1" t="s">
        <v>4783</v>
      </c>
      <c r="I3438" s="1" t="s">
        <v>2761</v>
      </c>
      <c r="J3438" s="1">
        <v>283</v>
      </c>
      <c r="K3438" s="1">
        <v>904</v>
      </c>
      <c r="L3438" s="1">
        <v>395</v>
      </c>
      <c r="M3438" s="1">
        <v>0</v>
      </c>
      <c r="N3438" s="1">
        <v>7.6</v>
      </c>
      <c r="O3438" s="1">
        <v>201</v>
      </c>
      <c r="P3438" s="1">
        <v>128</v>
      </c>
      <c r="Q3438" s="9">
        <v>15797907</v>
      </c>
      <c r="R3438" s="3">
        <v>20000000</v>
      </c>
    </row>
    <row r="3439" spans="1:18" x14ac:dyDescent="0.25">
      <c r="A3439" s="1" t="s">
        <v>6396</v>
      </c>
      <c r="B3439" s="2">
        <v>41407</v>
      </c>
      <c r="C3439" s="1" t="s">
        <v>32</v>
      </c>
      <c r="D3439" s="1" t="s">
        <v>61</v>
      </c>
      <c r="E3439" s="1" t="s">
        <v>3</v>
      </c>
      <c r="F3439" s="1" t="s">
        <v>4</v>
      </c>
      <c r="G3439" s="1" t="s">
        <v>92</v>
      </c>
      <c r="H3439" s="1" t="s">
        <v>6397</v>
      </c>
      <c r="I3439" s="1" t="s">
        <v>6398</v>
      </c>
      <c r="J3439" s="1">
        <v>282</v>
      </c>
      <c r="K3439" s="1">
        <v>687</v>
      </c>
      <c r="L3439" s="1">
        <v>0</v>
      </c>
      <c r="M3439" s="1">
        <v>17000</v>
      </c>
      <c r="N3439" s="1">
        <v>7.5</v>
      </c>
      <c r="O3439" s="1">
        <v>327</v>
      </c>
      <c r="P3439" s="1">
        <v>85</v>
      </c>
      <c r="Q3439" s="9">
        <v>16097842</v>
      </c>
      <c r="R3439" s="3">
        <v>900000</v>
      </c>
    </row>
    <row r="3440" spans="1:18" x14ac:dyDescent="0.25">
      <c r="A3440" s="1" t="s">
        <v>3694</v>
      </c>
      <c r="B3440" s="2">
        <v>38215</v>
      </c>
      <c r="C3440" s="1" t="s">
        <v>32</v>
      </c>
      <c r="D3440" s="1" t="s">
        <v>2</v>
      </c>
      <c r="E3440" s="1" t="s">
        <v>900</v>
      </c>
      <c r="F3440" s="1" t="s">
        <v>3695</v>
      </c>
      <c r="G3440" s="1" t="s">
        <v>92</v>
      </c>
      <c r="H3440" s="1" t="s">
        <v>3696</v>
      </c>
      <c r="I3440" s="1" t="s">
        <v>3697</v>
      </c>
      <c r="J3440" s="1">
        <v>280</v>
      </c>
      <c r="K3440" s="1">
        <v>308</v>
      </c>
      <c r="L3440" s="1">
        <v>13</v>
      </c>
      <c r="M3440" s="1">
        <v>0</v>
      </c>
      <c r="N3440" s="1">
        <v>7.5</v>
      </c>
      <c r="O3440" s="1">
        <v>155</v>
      </c>
      <c r="P3440" s="1">
        <v>101</v>
      </c>
      <c r="Q3440" s="9">
        <v>6517198</v>
      </c>
      <c r="R3440" s="3">
        <v>3000000</v>
      </c>
    </row>
    <row r="3441" spans="1:18" x14ac:dyDescent="0.25">
      <c r="A3441" s="1" t="s">
        <v>1884</v>
      </c>
      <c r="B3441" s="2">
        <v>35960</v>
      </c>
      <c r="C3441" s="1" t="s">
        <v>32</v>
      </c>
      <c r="D3441" s="1" t="s">
        <v>9</v>
      </c>
      <c r="E3441" s="1" t="s">
        <v>1885</v>
      </c>
      <c r="F3441" s="1" t="s">
        <v>1623</v>
      </c>
      <c r="G3441" s="1" t="s">
        <v>92</v>
      </c>
      <c r="H3441" s="1" t="s">
        <v>1886</v>
      </c>
      <c r="I3441" s="1" t="s">
        <v>1887</v>
      </c>
      <c r="J3441" s="1">
        <v>280</v>
      </c>
      <c r="K3441" s="1">
        <v>821</v>
      </c>
      <c r="L3441" s="1">
        <v>346</v>
      </c>
      <c r="M3441" s="1">
        <v>5000</v>
      </c>
      <c r="N3441" s="1">
        <v>8.1</v>
      </c>
      <c r="O3441" s="1">
        <v>98</v>
      </c>
      <c r="P3441" s="1">
        <v>105</v>
      </c>
      <c r="Q3441" s="9">
        <v>1647780</v>
      </c>
      <c r="R3441" s="3">
        <v>1300000</v>
      </c>
    </row>
    <row r="3442" spans="1:18" x14ac:dyDescent="0.25">
      <c r="A3442" s="1" t="s">
        <v>4554</v>
      </c>
      <c r="B3442" s="2">
        <v>39032</v>
      </c>
      <c r="C3442" s="1" t="s">
        <v>32</v>
      </c>
      <c r="D3442" s="1" t="s">
        <v>20</v>
      </c>
      <c r="E3442" s="1" t="s">
        <v>3</v>
      </c>
      <c r="F3442" s="1" t="s">
        <v>4</v>
      </c>
      <c r="G3442" s="1" t="s">
        <v>132</v>
      </c>
      <c r="H3442" s="1" t="s">
        <v>4555</v>
      </c>
      <c r="I3442" s="1" t="s">
        <v>3263</v>
      </c>
      <c r="J3442" s="1">
        <v>277</v>
      </c>
      <c r="K3442" s="1">
        <v>847</v>
      </c>
      <c r="L3442" s="1">
        <v>94</v>
      </c>
      <c r="M3442" s="1">
        <v>0</v>
      </c>
      <c r="N3442" s="1">
        <v>5.6</v>
      </c>
      <c r="O3442" s="1">
        <v>136</v>
      </c>
      <c r="P3442" s="1">
        <v>110</v>
      </c>
      <c r="Q3442" s="9">
        <v>75604320</v>
      </c>
      <c r="R3442" s="3">
        <v>54000000</v>
      </c>
    </row>
    <row r="3443" spans="1:18" x14ac:dyDescent="0.25">
      <c r="A3443" s="1" t="s">
        <v>60</v>
      </c>
      <c r="B3443" s="2">
        <v>18355</v>
      </c>
      <c r="C3443" s="1" t="s">
        <v>32</v>
      </c>
      <c r="D3443" s="1" t="s">
        <v>61</v>
      </c>
      <c r="E3443" s="1" t="s">
        <v>3</v>
      </c>
      <c r="F3443" s="1" t="s">
        <v>4</v>
      </c>
      <c r="G3443" s="1" t="s">
        <v>16</v>
      </c>
      <c r="H3443" s="1" t="s">
        <v>62</v>
      </c>
      <c r="I3443" s="1" t="s">
        <v>63</v>
      </c>
      <c r="J3443" s="1">
        <v>277</v>
      </c>
      <c r="K3443" s="1">
        <v>731</v>
      </c>
      <c r="L3443" s="1">
        <v>24</v>
      </c>
      <c r="M3443" s="1">
        <v>456</v>
      </c>
      <c r="N3443" s="1">
        <v>7</v>
      </c>
      <c r="O3443" s="1">
        <v>21</v>
      </c>
      <c r="P3443" s="1">
        <v>107</v>
      </c>
      <c r="Q3443" s="9">
        <v>8000000</v>
      </c>
      <c r="R3443" s="3">
        <v>3768785</v>
      </c>
    </row>
    <row r="3444" spans="1:18" x14ac:dyDescent="0.25">
      <c r="A3444" s="1" t="s">
        <v>1189</v>
      </c>
      <c r="B3444" s="2">
        <v>34962</v>
      </c>
      <c r="C3444" s="1" t="s">
        <v>32</v>
      </c>
      <c r="D3444" s="1" t="s">
        <v>2</v>
      </c>
      <c r="E3444" s="1" t="s">
        <v>3</v>
      </c>
      <c r="F3444" s="1" t="s">
        <v>83</v>
      </c>
      <c r="G3444" s="1" t="s">
        <v>92</v>
      </c>
      <c r="H3444" s="1" t="s">
        <v>1190</v>
      </c>
      <c r="I3444" s="1" t="s">
        <v>1191</v>
      </c>
      <c r="J3444" s="1">
        <v>276</v>
      </c>
      <c r="K3444" s="1">
        <v>903</v>
      </c>
      <c r="L3444" s="1">
        <v>0</v>
      </c>
      <c r="M3444" s="1">
        <v>0</v>
      </c>
      <c r="N3444" s="1">
        <v>7.6</v>
      </c>
      <c r="O3444" s="1">
        <v>77</v>
      </c>
      <c r="P3444" s="1">
        <v>122</v>
      </c>
      <c r="Q3444" s="9">
        <v>39025000</v>
      </c>
      <c r="R3444" s="3">
        <v>11000000</v>
      </c>
    </row>
    <row r="3445" spans="1:18" x14ac:dyDescent="0.25">
      <c r="A3445" s="1" t="s">
        <v>3999</v>
      </c>
      <c r="B3445" s="2">
        <v>38703</v>
      </c>
      <c r="C3445" s="1" t="s">
        <v>32</v>
      </c>
      <c r="D3445" s="1" t="s">
        <v>2</v>
      </c>
      <c r="E3445" s="1" t="s">
        <v>3</v>
      </c>
      <c r="F3445" s="1" t="s">
        <v>4</v>
      </c>
      <c r="G3445" s="1" t="s">
        <v>92</v>
      </c>
      <c r="H3445" s="1" t="s">
        <v>4000</v>
      </c>
      <c r="I3445" s="1" t="s">
        <v>4001</v>
      </c>
      <c r="J3445" s="1">
        <v>275</v>
      </c>
      <c r="K3445" s="1">
        <v>727</v>
      </c>
      <c r="L3445" s="1">
        <v>153</v>
      </c>
      <c r="M3445" s="1">
        <v>0</v>
      </c>
      <c r="N3445" s="1">
        <v>7.4</v>
      </c>
      <c r="O3445" s="1">
        <v>159</v>
      </c>
      <c r="P3445" s="1">
        <v>116</v>
      </c>
      <c r="Q3445" s="9">
        <v>22201636</v>
      </c>
      <c r="R3445" s="3">
        <v>8000000</v>
      </c>
    </row>
    <row r="3446" spans="1:18" x14ac:dyDescent="0.25">
      <c r="A3446" s="1" t="s">
        <v>149</v>
      </c>
      <c r="B3446" s="2">
        <v>25031</v>
      </c>
      <c r="C3446" s="1" t="s">
        <v>32</v>
      </c>
      <c r="D3446" s="1" t="s">
        <v>40</v>
      </c>
      <c r="E3446" s="1" t="s">
        <v>3</v>
      </c>
      <c r="F3446" s="1" t="s">
        <v>83</v>
      </c>
      <c r="G3446" s="1" t="s">
        <v>28</v>
      </c>
      <c r="H3446" s="1" t="s">
        <v>150</v>
      </c>
      <c r="I3446" s="1" t="s">
        <v>151</v>
      </c>
      <c r="J3446" s="1">
        <v>273</v>
      </c>
      <c r="K3446" s="1">
        <v>727</v>
      </c>
      <c r="L3446" s="1">
        <v>0</v>
      </c>
      <c r="M3446" s="1">
        <v>24000</v>
      </c>
      <c r="N3446" s="1">
        <v>8.3000000000000007</v>
      </c>
      <c r="O3446" s="1">
        <v>285</v>
      </c>
      <c r="P3446" s="1">
        <v>161</v>
      </c>
      <c r="Q3446" s="9">
        <v>56715371</v>
      </c>
      <c r="R3446" s="3">
        <v>12000000</v>
      </c>
    </row>
    <row r="3447" spans="1:18" x14ac:dyDescent="0.25">
      <c r="A3447" s="1" t="s">
        <v>5545</v>
      </c>
      <c r="B3447" s="2">
        <v>40227</v>
      </c>
      <c r="C3447" s="1" t="s">
        <v>32</v>
      </c>
      <c r="D3447" s="1" t="s">
        <v>20</v>
      </c>
      <c r="E3447" s="1" t="s">
        <v>3</v>
      </c>
      <c r="F3447" s="1" t="s">
        <v>4</v>
      </c>
      <c r="G3447" s="1" t="s">
        <v>132</v>
      </c>
      <c r="H3447" s="1" t="s">
        <v>5546</v>
      </c>
      <c r="I3447" s="1" t="s">
        <v>1504</v>
      </c>
      <c r="J3447" s="1">
        <v>273</v>
      </c>
      <c r="K3447" s="1">
        <v>993</v>
      </c>
      <c r="L3447" s="1">
        <v>274</v>
      </c>
      <c r="M3447" s="1">
        <v>0</v>
      </c>
      <c r="N3447" s="1">
        <v>5.3</v>
      </c>
      <c r="O3447" s="1">
        <v>168</v>
      </c>
      <c r="P3447" s="1">
        <v>121</v>
      </c>
      <c r="Q3447" s="9">
        <v>30212620</v>
      </c>
      <c r="R3447" s="3">
        <v>120000000</v>
      </c>
    </row>
    <row r="3448" spans="1:18" x14ac:dyDescent="0.25">
      <c r="A3448" s="1" t="s">
        <v>3829</v>
      </c>
      <c r="B3448" s="2">
        <v>38348</v>
      </c>
      <c r="C3448" s="1" t="s">
        <v>32</v>
      </c>
      <c r="D3448" s="1" t="s">
        <v>61</v>
      </c>
      <c r="E3448" s="1" t="s">
        <v>900</v>
      </c>
      <c r="F3448" s="1" t="s">
        <v>1877</v>
      </c>
      <c r="G3448" s="1" t="s">
        <v>132</v>
      </c>
      <c r="H3448" s="1" t="s">
        <v>3830</v>
      </c>
      <c r="I3448" s="1" t="s">
        <v>2887</v>
      </c>
      <c r="J3448" s="1">
        <v>273</v>
      </c>
      <c r="K3448" s="1">
        <v>529</v>
      </c>
      <c r="L3448" s="1">
        <v>448</v>
      </c>
      <c r="M3448" s="1">
        <v>0</v>
      </c>
      <c r="N3448" s="1">
        <v>8.1</v>
      </c>
      <c r="O3448" s="1">
        <v>157</v>
      </c>
      <c r="P3448" s="1">
        <v>125</v>
      </c>
      <c r="Q3448" s="9">
        <v>2086345</v>
      </c>
      <c r="R3448" s="3">
        <v>10000000</v>
      </c>
    </row>
    <row r="3449" spans="1:18" x14ac:dyDescent="0.25">
      <c r="A3449" s="1" t="s">
        <v>4807</v>
      </c>
      <c r="B3449" s="2">
        <v>39313</v>
      </c>
      <c r="C3449" s="1" t="s">
        <v>32</v>
      </c>
      <c r="D3449" s="1" t="s">
        <v>9</v>
      </c>
      <c r="E3449" s="1" t="s">
        <v>3</v>
      </c>
      <c r="F3449" s="1" t="s">
        <v>4</v>
      </c>
      <c r="G3449" s="1" t="s">
        <v>92</v>
      </c>
      <c r="H3449" s="1" t="s">
        <v>4808</v>
      </c>
      <c r="I3449" s="1" t="s">
        <v>1511</v>
      </c>
      <c r="J3449" s="1">
        <v>272</v>
      </c>
      <c r="K3449" s="1">
        <v>533</v>
      </c>
      <c r="L3449" s="1">
        <v>0</v>
      </c>
      <c r="M3449" s="1">
        <v>16000</v>
      </c>
      <c r="N3449" s="1">
        <v>8.1</v>
      </c>
      <c r="O3449" s="1">
        <v>398</v>
      </c>
      <c r="P3449" s="1">
        <v>158</v>
      </c>
      <c r="Q3449" s="9">
        <v>40218903</v>
      </c>
      <c r="R3449" s="3">
        <v>25000000</v>
      </c>
    </row>
    <row r="3450" spans="1:18" x14ac:dyDescent="0.25">
      <c r="A3450" s="1" t="s">
        <v>2922</v>
      </c>
      <c r="B3450" s="2">
        <v>37214</v>
      </c>
      <c r="C3450" s="1" t="s">
        <v>32</v>
      </c>
      <c r="D3450" s="1" t="s">
        <v>40</v>
      </c>
      <c r="E3450" s="1" t="s">
        <v>900</v>
      </c>
      <c r="F3450" s="1" t="s">
        <v>1802</v>
      </c>
      <c r="G3450" s="1" t="s">
        <v>92</v>
      </c>
      <c r="H3450" s="1" t="s">
        <v>2923</v>
      </c>
      <c r="I3450" s="1" t="s">
        <v>2924</v>
      </c>
      <c r="J3450" s="1">
        <v>269</v>
      </c>
      <c r="K3450" s="1">
        <v>361</v>
      </c>
      <c r="L3450" s="1">
        <v>0</v>
      </c>
      <c r="M3450" s="1">
        <v>0</v>
      </c>
      <c r="N3450" s="1">
        <v>7.7</v>
      </c>
      <c r="O3450" s="1">
        <v>173</v>
      </c>
      <c r="P3450" s="1">
        <v>106</v>
      </c>
      <c r="Q3450" s="9">
        <v>13622333</v>
      </c>
      <c r="R3450" s="3">
        <v>2000000</v>
      </c>
    </row>
    <row r="3451" spans="1:18" x14ac:dyDescent="0.25">
      <c r="A3451" s="1" t="s">
        <v>4731</v>
      </c>
      <c r="B3451" s="2">
        <v>39206</v>
      </c>
      <c r="C3451" s="1" t="s">
        <v>32</v>
      </c>
      <c r="D3451" s="1" t="s">
        <v>77</v>
      </c>
      <c r="E3451" s="1" t="s">
        <v>3</v>
      </c>
      <c r="F3451" s="1" t="s">
        <v>4</v>
      </c>
      <c r="G3451" s="1" t="s">
        <v>132</v>
      </c>
      <c r="H3451" s="1" t="s">
        <v>4732</v>
      </c>
      <c r="I3451" s="1" t="s">
        <v>1597</v>
      </c>
      <c r="J3451" s="1">
        <v>268</v>
      </c>
      <c r="K3451" s="1">
        <v>1125</v>
      </c>
      <c r="L3451" s="1">
        <v>420</v>
      </c>
      <c r="M3451" s="1">
        <v>0</v>
      </c>
      <c r="N3451" s="1">
        <v>6.2</v>
      </c>
      <c r="O3451" s="1">
        <v>162</v>
      </c>
      <c r="P3451" s="1">
        <v>91</v>
      </c>
      <c r="Q3451" s="9">
        <v>140080850</v>
      </c>
      <c r="R3451" s="3">
        <v>140000000</v>
      </c>
    </row>
    <row r="3452" spans="1:18" x14ac:dyDescent="0.25">
      <c r="A3452" s="1" t="s">
        <v>4063</v>
      </c>
      <c r="B3452" s="2">
        <v>38685</v>
      </c>
      <c r="C3452" s="1" t="s">
        <v>32</v>
      </c>
      <c r="D3452" s="1" t="s">
        <v>2</v>
      </c>
      <c r="E3452" s="1" t="s">
        <v>3</v>
      </c>
      <c r="F3452" s="1" t="s">
        <v>83</v>
      </c>
      <c r="G3452" s="1" t="s">
        <v>132</v>
      </c>
      <c r="H3452" s="1" t="s">
        <v>4064</v>
      </c>
      <c r="I3452" s="1" t="s">
        <v>2215</v>
      </c>
      <c r="J3452" s="1">
        <v>268</v>
      </c>
      <c r="K3452" s="1">
        <v>450</v>
      </c>
      <c r="L3452" s="1">
        <v>2000</v>
      </c>
      <c r="M3452" s="1">
        <v>0</v>
      </c>
      <c r="N3452" s="1">
        <v>6.9</v>
      </c>
      <c r="O3452" s="1">
        <v>127</v>
      </c>
      <c r="P3452" s="1">
        <v>130</v>
      </c>
      <c r="Q3452" s="9">
        <v>1987287</v>
      </c>
      <c r="R3452" s="3">
        <v>50000000</v>
      </c>
    </row>
    <row r="3453" spans="1:18" x14ac:dyDescent="0.25">
      <c r="A3453" s="1" t="s">
        <v>2652</v>
      </c>
      <c r="B3453" s="2">
        <v>37213</v>
      </c>
      <c r="C3453" s="1" t="s">
        <v>32</v>
      </c>
      <c r="D3453" s="1" t="s">
        <v>20</v>
      </c>
      <c r="E3453" s="1" t="s">
        <v>3</v>
      </c>
      <c r="F3453" s="1" t="s">
        <v>4</v>
      </c>
      <c r="G3453" s="1" t="s">
        <v>92</v>
      </c>
      <c r="H3453" s="1" t="s">
        <v>2653</v>
      </c>
      <c r="I3453" s="1" t="s">
        <v>2654</v>
      </c>
      <c r="J3453" s="1">
        <v>268</v>
      </c>
      <c r="K3453" s="1">
        <v>318</v>
      </c>
      <c r="L3453" s="1">
        <v>0</v>
      </c>
      <c r="M3453" s="1">
        <v>27</v>
      </c>
      <c r="N3453" s="1">
        <v>6.1</v>
      </c>
      <c r="O3453" s="1">
        <v>12</v>
      </c>
      <c r="P3453" s="1">
        <v>88</v>
      </c>
      <c r="Q3453" s="9">
        <v>58936</v>
      </c>
      <c r="R3453" s="3">
        <v>1200000</v>
      </c>
    </row>
    <row r="3454" spans="1:18" x14ac:dyDescent="0.25">
      <c r="A3454" s="1" t="s">
        <v>4680</v>
      </c>
      <c r="B3454" s="2">
        <v>39250</v>
      </c>
      <c r="C3454" s="1" t="s">
        <v>32</v>
      </c>
      <c r="D3454" s="1" t="s">
        <v>9</v>
      </c>
      <c r="E3454" s="1" t="s">
        <v>3</v>
      </c>
      <c r="F3454" s="1" t="s">
        <v>4</v>
      </c>
      <c r="G3454" s="1" t="s">
        <v>92</v>
      </c>
      <c r="H3454" s="1" t="s">
        <v>4681</v>
      </c>
      <c r="I3454" s="1" t="s">
        <v>1080</v>
      </c>
      <c r="J3454" s="1">
        <v>267</v>
      </c>
      <c r="K3454" s="1">
        <v>538</v>
      </c>
      <c r="L3454" s="1">
        <v>179</v>
      </c>
      <c r="M3454" s="1">
        <v>0</v>
      </c>
      <c r="N3454" s="1">
        <v>6.4</v>
      </c>
      <c r="O3454" s="1">
        <v>115</v>
      </c>
      <c r="P3454" s="1">
        <v>139</v>
      </c>
      <c r="Q3454" s="9">
        <v>4584886</v>
      </c>
      <c r="R3454" s="3">
        <v>45000000</v>
      </c>
    </row>
    <row r="3455" spans="1:18" x14ac:dyDescent="0.25">
      <c r="A3455" s="1" t="s">
        <v>3897</v>
      </c>
      <c r="B3455" s="2">
        <v>38457</v>
      </c>
      <c r="C3455" s="1" t="s">
        <v>32</v>
      </c>
      <c r="D3455" s="1" t="s">
        <v>20</v>
      </c>
      <c r="E3455" s="1" t="s">
        <v>3</v>
      </c>
      <c r="F3455" s="1" t="s">
        <v>4</v>
      </c>
      <c r="G3455" s="1" t="s">
        <v>92</v>
      </c>
      <c r="H3455" s="1" t="s">
        <v>3898</v>
      </c>
      <c r="I3455" s="1" t="s">
        <v>3899</v>
      </c>
      <c r="J3455" s="1">
        <v>267</v>
      </c>
      <c r="K3455" s="1">
        <v>1231</v>
      </c>
      <c r="L3455" s="1">
        <v>39</v>
      </c>
      <c r="M3455" s="1">
        <v>88</v>
      </c>
      <c r="N3455" s="1">
        <v>6.5</v>
      </c>
      <c r="O3455" s="1">
        <v>35</v>
      </c>
      <c r="P3455" s="1">
        <v>105</v>
      </c>
      <c r="Q3455" s="9">
        <v>3123749</v>
      </c>
      <c r="R3455" s="3">
        <v>1500000</v>
      </c>
    </row>
    <row r="3456" spans="1:18" x14ac:dyDescent="0.25">
      <c r="A3456" s="1" t="s">
        <v>585</v>
      </c>
      <c r="B3456" s="2">
        <v>31885</v>
      </c>
      <c r="C3456" s="1" t="s">
        <v>32</v>
      </c>
      <c r="D3456" s="1" t="s">
        <v>315</v>
      </c>
      <c r="E3456" s="1" t="s">
        <v>3</v>
      </c>
      <c r="F3456" s="1" t="s">
        <v>83</v>
      </c>
      <c r="G3456" s="1" t="s">
        <v>92</v>
      </c>
      <c r="H3456" s="1" t="s">
        <v>586</v>
      </c>
      <c r="I3456" s="1" t="s">
        <v>587</v>
      </c>
      <c r="J3456" s="1">
        <v>266</v>
      </c>
      <c r="K3456" s="1">
        <v>673</v>
      </c>
      <c r="L3456" s="1">
        <v>385</v>
      </c>
      <c r="M3456" s="1">
        <v>0</v>
      </c>
      <c r="N3456" s="1">
        <v>7</v>
      </c>
      <c r="O3456" s="1">
        <v>203</v>
      </c>
      <c r="P3456" s="1">
        <v>86</v>
      </c>
      <c r="Q3456" s="9">
        <v>14564027</v>
      </c>
      <c r="R3456" s="3">
        <v>1000000</v>
      </c>
    </row>
    <row r="3457" spans="1:18" x14ac:dyDescent="0.25">
      <c r="A3457" s="1" t="s">
        <v>557</v>
      </c>
      <c r="B3457" s="2">
        <v>31663</v>
      </c>
      <c r="C3457" s="1" t="s">
        <v>32</v>
      </c>
      <c r="D3457" s="1" t="s">
        <v>91</v>
      </c>
      <c r="E3457" s="1" t="s">
        <v>3</v>
      </c>
      <c r="F3457" s="1" t="s">
        <v>83</v>
      </c>
      <c r="G3457" s="1" t="s">
        <v>92</v>
      </c>
      <c r="H3457" s="1" t="s">
        <v>558</v>
      </c>
      <c r="I3457" s="1" t="s">
        <v>559</v>
      </c>
      <c r="J3457" s="1">
        <v>265</v>
      </c>
      <c r="K3457" s="1">
        <v>901</v>
      </c>
      <c r="L3457" s="1">
        <v>85</v>
      </c>
      <c r="M3457" s="1">
        <v>0</v>
      </c>
      <c r="N3457" s="1">
        <v>5.7</v>
      </c>
      <c r="O3457" s="1">
        <v>65</v>
      </c>
      <c r="P3457" s="1">
        <v>98</v>
      </c>
      <c r="Q3457" s="9">
        <v>7369373</v>
      </c>
      <c r="R3457" s="3">
        <v>2000000</v>
      </c>
    </row>
    <row r="3458" spans="1:18" x14ac:dyDescent="0.25">
      <c r="A3458" s="1" t="s">
        <v>3685</v>
      </c>
      <c r="B3458" s="2">
        <v>37997</v>
      </c>
      <c r="C3458" s="1" t="s">
        <v>32</v>
      </c>
      <c r="D3458" s="1" t="s">
        <v>77</v>
      </c>
      <c r="E3458" s="1" t="s">
        <v>1129</v>
      </c>
      <c r="F3458" s="1" t="s">
        <v>1130</v>
      </c>
      <c r="G3458" s="1" t="s">
        <v>92</v>
      </c>
      <c r="H3458" s="1" t="s">
        <v>3686</v>
      </c>
      <c r="I3458" s="1" t="s">
        <v>2826</v>
      </c>
      <c r="J3458" s="1">
        <v>264</v>
      </c>
      <c r="K3458" s="1">
        <v>537</v>
      </c>
      <c r="L3458" s="1">
        <v>0</v>
      </c>
      <c r="M3458" s="1">
        <v>0</v>
      </c>
      <c r="N3458" s="1">
        <v>7.8</v>
      </c>
      <c r="O3458" s="1">
        <v>377</v>
      </c>
      <c r="P3458" s="1">
        <v>99</v>
      </c>
      <c r="Q3458" s="9">
        <v>17104669</v>
      </c>
      <c r="R3458" s="3">
        <v>20000000</v>
      </c>
    </row>
    <row r="3459" spans="1:18" x14ac:dyDescent="0.25">
      <c r="A3459" s="1" t="s">
        <v>2696</v>
      </c>
      <c r="B3459" s="2">
        <v>37193</v>
      </c>
      <c r="C3459" s="1" t="s">
        <v>32</v>
      </c>
      <c r="D3459" s="1" t="s">
        <v>20</v>
      </c>
      <c r="E3459" s="1" t="s">
        <v>3</v>
      </c>
      <c r="F3459" s="1" t="s">
        <v>4</v>
      </c>
      <c r="G3459" s="1" t="s">
        <v>92</v>
      </c>
      <c r="H3459" s="1" t="s">
        <v>2697</v>
      </c>
      <c r="I3459" s="1" t="s">
        <v>2697</v>
      </c>
      <c r="J3459" s="1">
        <v>263</v>
      </c>
      <c r="K3459" s="1">
        <v>993</v>
      </c>
      <c r="L3459" s="1">
        <v>263</v>
      </c>
      <c r="M3459" s="1">
        <v>0</v>
      </c>
      <c r="N3459" s="1">
        <v>7.8</v>
      </c>
      <c r="O3459" s="1">
        <v>108</v>
      </c>
      <c r="P3459" s="1">
        <v>95</v>
      </c>
      <c r="Q3459" s="9">
        <v>3029081</v>
      </c>
      <c r="R3459" s="3">
        <v>6000000</v>
      </c>
    </row>
    <row r="3460" spans="1:18" x14ac:dyDescent="0.25">
      <c r="A3460" s="1" t="s">
        <v>176</v>
      </c>
      <c r="B3460" s="2">
        <v>25805</v>
      </c>
      <c r="C3460" s="1" t="s">
        <v>32</v>
      </c>
      <c r="D3460" s="1" t="s">
        <v>177</v>
      </c>
      <c r="E3460" s="1" t="s">
        <v>3</v>
      </c>
      <c r="F3460" s="1" t="s">
        <v>4</v>
      </c>
      <c r="G3460" s="1" t="s">
        <v>92</v>
      </c>
      <c r="H3460" s="1" t="s">
        <v>178</v>
      </c>
      <c r="I3460" s="1" t="s">
        <v>179</v>
      </c>
      <c r="J3460" s="1">
        <v>262</v>
      </c>
      <c r="K3460" s="1">
        <v>778</v>
      </c>
      <c r="L3460" s="1">
        <v>14</v>
      </c>
      <c r="M3460" s="1">
        <v>0</v>
      </c>
      <c r="N3460" s="1">
        <v>8.1</v>
      </c>
      <c r="O3460" s="1">
        <v>53</v>
      </c>
      <c r="P3460" s="1">
        <v>215</v>
      </c>
      <c r="Q3460" s="9">
        <v>13300000</v>
      </c>
      <c r="R3460" s="3">
        <v>600000</v>
      </c>
    </row>
    <row r="3461" spans="1:18" x14ac:dyDescent="0.25">
      <c r="A3461" s="1" t="s">
        <v>4228</v>
      </c>
      <c r="B3461" s="2">
        <v>39065</v>
      </c>
      <c r="C3461" s="1" t="s">
        <v>1</v>
      </c>
      <c r="D3461" s="1" t="s">
        <v>2</v>
      </c>
      <c r="E3461" s="1" t="s">
        <v>3</v>
      </c>
      <c r="F3461" s="1" t="s">
        <v>4</v>
      </c>
      <c r="G3461" s="1" t="s">
        <v>5</v>
      </c>
      <c r="H3461" s="1" t="s">
        <v>4229</v>
      </c>
      <c r="I3461" s="1" t="s">
        <v>4230</v>
      </c>
      <c r="J3461" s="1">
        <v>262</v>
      </c>
      <c r="K3461" s="1">
        <v>509</v>
      </c>
      <c r="L3461" s="1">
        <v>0</v>
      </c>
      <c r="M3461" s="1">
        <v>244</v>
      </c>
      <c r="N3461" s="1">
        <v>6.1</v>
      </c>
      <c r="O3461" s="1">
        <v>71</v>
      </c>
      <c r="P3461" s="1">
        <v>78</v>
      </c>
      <c r="Q3461" s="9">
        <v>10018</v>
      </c>
      <c r="R3461" s="3">
        <v>1000000</v>
      </c>
    </row>
    <row r="3462" spans="1:18" x14ac:dyDescent="0.25">
      <c r="A3462" s="1" t="s">
        <v>3821</v>
      </c>
      <c r="B3462" s="2">
        <v>38338</v>
      </c>
      <c r="C3462" s="1" t="s">
        <v>32</v>
      </c>
      <c r="D3462" s="1" t="s">
        <v>9</v>
      </c>
      <c r="E3462" s="1" t="s">
        <v>3822</v>
      </c>
      <c r="F3462" s="1" t="s">
        <v>4</v>
      </c>
      <c r="G3462" s="1" t="s">
        <v>92</v>
      </c>
      <c r="H3462" s="1" t="s">
        <v>3823</v>
      </c>
      <c r="I3462" s="1" t="s">
        <v>1174</v>
      </c>
      <c r="J3462" s="1">
        <v>260</v>
      </c>
      <c r="K3462" s="1">
        <v>705</v>
      </c>
      <c r="L3462" s="1">
        <v>0</v>
      </c>
      <c r="M3462" s="1">
        <v>13000</v>
      </c>
      <c r="N3462" s="1">
        <v>7.1</v>
      </c>
      <c r="O3462" s="1">
        <v>406</v>
      </c>
      <c r="P3462" s="1">
        <v>120</v>
      </c>
      <c r="Q3462" s="9">
        <v>499263</v>
      </c>
      <c r="R3462" s="3">
        <v>30000000</v>
      </c>
    </row>
    <row r="3463" spans="1:18" x14ac:dyDescent="0.25">
      <c r="A3463" s="1" t="s">
        <v>2193</v>
      </c>
      <c r="B3463" s="2">
        <v>36489</v>
      </c>
      <c r="C3463" s="1" t="s">
        <v>32</v>
      </c>
      <c r="D3463" s="1" t="s">
        <v>77</v>
      </c>
      <c r="E3463" s="1" t="s">
        <v>3</v>
      </c>
      <c r="F3463" s="1" t="s">
        <v>4</v>
      </c>
      <c r="G3463" s="1" t="s">
        <v>92</v>
      </c>
      <c r="H3463" s="1" t="s">
        <v>2194</v>
      </c>
      <c r="I3463" s="1" t="s">
        <v>907</v>
      </c>
      <c r="J3463" s="1">
        <v>258</v>
      </c>
      <c r="K3463" s="1">
        <v>571</v>
      </c>
      <c r="L3463" s="1">
        <v>164</v>
      </c>
      <c r="M3463" s="1">
        <v>328</v>
      </c>
      <c r="N3463" s="1">
        <v>6</v>
      </c>
      <c r="O3463" s="1">
        <v>91</v>
      </c>
      <c r="P3463" s="1">
        <v>110</v>
      </c>
      <c r="Q3463" s="9">
        <v>15156200</v>
      </c>
      <c r="R3463" s="3">
        <v>30000000</v>
      </c>
    </row>
    <row r="3464" spans="1:18" x14ac:dyDescent="0.25">
      <c r="A3464" s="1" t="s">
        <v>2560</v>
      </c>
      <c r="B3464" s="2">
        <v>36781</v>
      </c>
      <c r="C3464" s="1" t="s">
        <v>32</v>
      </c>
      <c r="D3464" s="1" t="s">
        <v>9</v>
      </c>
      <c r="E3464" s="1" t="s">
        <v>3</v>
      </c>
      <c r="F3464" s="1" t="s">
        <v>4</v>
      </c>
      <c r="G3464" s="1" t="s">
        <v>92</v>
      </c>
      <c r="H3464" s="1" t="s">
        <v>2561</v>
      </c>
      <c r="I3464" s="1" t="s">
        <v>2562</v>
      </c>
      <c r="J3464" s="1">
        <v>254</v>
      </c>
      <c r="K3464" s="1">
        <v>964</v>
      </c>
      <c r="L3464" s="1">
        <v>0</v>
      </c>
      <c r="M3464" s="1">
        <v>72</v>
      </c>
      <c r="N3464" s="1">
        <v>7</v>
      </c>
      <c r="O3464" s="1">
        <v>38</v>
      </c>
      <c r="P3464" s="1">
        <v>106</v>
      </c>
      <c r="Q3464" s="9">
        <v>1027119</v>
      </c>
      <c r="R3464" s="3">
        <v>225000</v>
      </c>
    </row>
    <row r="3465" spans="1:18" x14ac:dyDescent="0.25">
      <c r="A3465" s="1" t="s">
        <v>2600</v>
      </c>
      <c r="B3465" s="2">
        <v>36973</v>
      </c>
      <c r="C3465" s="1" t="s">
        <v>32</v>
      </c>
      <c r="D3465" s="1" t="s">
        <v>20</v>
      </c>
      <c r="E3465" s="1" t="s">
        <v>3</v>
      </c>
      <c r="F3465" s="1" t="s">
        <v>4</v>
      </c>
      <c r="G3465" s="1" t="s">
        <v>21</v>
      </c>
      <c r="H3465" s="1" t="s">
        <v>2601</v>
      </c>
      <c r="I3465" s="1" t="s">
        <v>2602</v>
      </c>
      <c r="J3465" s="1">
        <v>250</v>
      </c>
      <c r="K3465" s="1">
        <v>454</v>
      </c>
      <c r="L3465" s="1">
        <v>0</v>
      </c>
      <c r="M3465" s="1">
        <v>133</v>
      </c>
      <c r="N3465" s="1">
        <v>6.7</v>
      </c>
      <c r="O3465" s="1">
        <v>9</v>
      </c>
      <c r="P3465" s="1">
        <v>100</v>
      </c>
      <c r="Q3465" s="9">
        <v>902835</v>
      </c>
      <c r="R3465" s="3">
        <v>250000</v>
      </c>
    </row>
    <row r="3466" spans="1:18" x14ac:dyDescent="0.25">
      <c r="A3466" s="1" t="s">
        <v>6700</v>
      </c>
      <c r="B3466" s="2">
        <v>41649</v>
      </c>
      <c r="C3466" s="1" t="s">
        <v>32</v>
      </c>
      <c r="D3466" s="1" t="s">
        <v>20</v>
      </c>
      <c r="E3466" s="1" t="s">
        <v>3</v>
      </c>
      <c r="F3466" s="1" t="s">
        <v>4</v>
      </c>
      <c r="G3466" s="1" t="s">
        <v>5</v>
      </c>
      <c r="H3466" s="1" t="s">
        <v>6701</v>
      </c>
      <c r="I3466" s="1" t="s">
        <v>6701</v>
      </c>
      <c r="J3466" s="1">
        <v>247</v>
      </c>
      <c r="K3466" s="1">
        <v>954</v>
      </c>
      <c r="L3466" s="1">
        <v>247</v>
      </c>
      <c r="M3466" s="1">
        <v>0</v>
      </c>
      <c r="N3466" s="1">
        <v>5.0999999999999996</v>
      </c>
      <c r="O3466" s="1">
        <v>6</v>
      </c>
      <c r="P3466" s="1">
        <v>93</v>
      </c>
      <c r="Q3466" s="9">
        <v>35688</v>
      </c>
      <c r="R3466" s="3">
        <v>600000</v>
      </c>
    </row>
    <row r="3467" spans="1:18" x14ac:dyDescent="0.25">
      <c r="A3467" s="1" t="s">
        <v>1858</v>
      </c>
      <c r="B3467" s="2">
        <v>35884</v>
      </c>
      <c r="C3467" s="1" t="s">
        <v>32</v>
      </c>
      <c r="D3467" s="1" t="s">
        <v>9</v>
      </c>
      <c r="E3467" s="1" t="s">
        <v>3</v>
      </c>
      <c r="F3467" s="1" t="s">
        <v>4</v>
      </c>
      <c r="G3467" s="1" t="s">
        <v>92</v>
      </c>
      <c r="H3467" s="1" t="s">
        <v>1859</v>
      </c>
      <c r="I3467" s="1" t="s">
        <v>1860</v>
      </c>
      <c r="J3467" s="1">
        <v>245</v>
      </c>
      <c r="K3467" s="1">
        <v>295</v>
      </c>
      <c r="L3467" s="1">
        <v>12</v>
      </c>
      <c r="M3467" s="1">
        <v>603</v>
      </c>
      <c r="N3467" s="1">
        <v>7.2</v>
      </c>
      <c r="O3467" s="1">
        <v>16</v>
      </c>
      <c r="P3467" s="1">
        <v>100</v>
      </c>
      <c r="Q3467" s="9">
        <v>982214</v>
      </c>
      <c r="R3467" s="3">
        <v>1000000</v>
      </c>
    </row>
    <row r="3468" spans="1:18" x14ac:dyDescent="0.25">
      <c r="A3468" s="1" t="s">
        <v>142</v>
      </c>
      <c r="B3468" s="2">
        <v>23860</v>
      </c>
      <c r="C3468" s="1" t="s">
        <v>32</v>
      </c>
      <c r="D3468" s="1" t="s">
        <v>77</v>
      </c>
      <c r="E3468" s="1" t="s">
        <v>3</v>
      </c>
      <c r="F3468" s="1" t="s">
        <v>83</v>
      </c>
      <c r="G3468" s="1" t="s">
        <v>25</v>
      </c>
      <c r="H3468" s="1" t="s">
        <v>143</v>
      </c>
      <c r="I3468" s="1" t="s">
        <v>100</v>
      </c>
      <c r="J3468" s="1">
        <v>244</v>
      </c>
      <c r="K3468" s="1">
        <v>1164</v>
      </c>
      <c r="L3468" s="1">
        <v>92</v>
      </c>
      <c r="M3468" s="1">
        <v>0</v>
      </c>
      <c r="N3468" s="1">
        <v>7</v>
      </c>
      <c r="O3468" s="1">
        <v>129</v>
      </c>
      <c r="P3468" s="1">
        <v>130</v>
      </c>
      <c r="Q3468" s="9">
        <v>63600000</v>
      </c>
      <c r="R3468" s="3">
        <v>9000000</v>
      </c>
    </row>
    <row r="3469" spans="1:18" x14ac:dyDescent="0.25">
      <c r="A3469" s="1" t="s">
        <v>278</v>
      </c>
      <c r="B3469" s="2">
        <v>29121</v>
      </c>
      <c r="C3469" s="1" t="s">
        <v>32</v>
      </c>
      <c r="D3469" s="1" t="s">
        <v>77</v>
      </c>
      <c r="E3469" s="1" t="s">
        <v>3</v>
      </c>
      <c r="F3469" s="1" t="s">
        <v>83</v>
      </c>
      <c r="G3469" s="1" t="s">
        <v>84</v>
      </c>
      <c r="H3469" s="1" t="s">
        <v>143</v>
      </c>
      <c r="I3469" s="1" t="s">
        <v>148</v>
      </c>
      <c r="J3469" s="1">
        <v>244</v>
      </c>
      <c r="K3469" s="1">
        <v>1008</v>
      </c>
      <c r="L3469" s="1">
        <v>43</v>
      </c>
      <c r="M3469" s="1">
        <v>0</v>
      </c>
      <c r="N3469" s="1">
        <v>6.3</v>
      </c>
      <c r="O3469" s="1">
        <v>121</v>
      </c>
      <c r="P3469" s="1">
        <v>126</v>
      </c>
      <c r="Q3469" s="9">
        <v>62700000</v>
      </c>
      <c r="R3469" s="3">
        <v>34000000</v>
      </c>
    </row>
    <row r="3470" spans="1:18" x14ac:dyDescent="0.25">
      <c r="A3470" s="1" t="s">
        <v>180</v>
      </c>
      <c r="B3470" s="2">
        <v>26179</v>
      </c>
      <c r="C3470" s="1" t="s">
        <v>32</v>
      </c>
      <c r="D3470" s="1" t="s">
        <v>77</v>
      </c>
      <c r="E3470" s="1" t="s">
        <v>3</v>
      </c>
      <c r="F3470" s="1" t="s">
        <v>83</v>
      </c>
      <c r="G3470" s="1" t="s">
        <v>181</v>
      </c>
      <c r="H3470" s="1" t="s">
        <v>143</v>
      </c>
      <c r="I3470" s="1" t="s">
        <v>121</v>
      </c>
      <c r="J3470" s="1">
        <v>244</v>
      </c>
      <c r="K3470" s="1">
        <v>1105</v>
      </c>
      <c r="L3470" s="1">
        <v>82</v>
      </c>
      <c r="M3470" s="1">
        <v>0</v>
      </c>
      <c r="N3470" s="1">
        <v>6.7</v>
      </c>
      <c r="O3470" s="1">
        <v>120</v>
      </c>
      <c r="P3470" s="1">
        <v>120</v>
      </c>
      <c r="Q3470" s="9">
        <v>43800000</v>
      </c>
      <c r="R3470" s="3">
        <v>7200000</v>
      </c>
    </row>
    <row r="3471" spans="1:18" x14ac:dyDescent="0.25">
      <c r="A3471" s="1" t="s">
        <v>2772</v>
      </c>
      <c r="B3471" s="2">
        <v>36974</v>
      </c>
      <c r="C3471" s="1" t="s">
        <v>32</v>
      </c>
      <c r="D3471" s="1" t="s">
        <v>20</v>
      </c>
      <c r="E3471" s="1" t="s">
        <v>3</v>
      </c>
      <c r="F3471" s="1" t="s">
        <v>4</v>
      </c>
      <c r="G3471" s="1" t="s">
        <v>92</v>
      </c>
      <c r="H3471" s="1" t="s">
        <v>2773</v>
      </c>
      <c r="I3471" s="1" t="s">
        <v>2774</v>
      </c>
      <c r="J3471" s="1">
        <v>244</v>
      </c>
      <c r="K3471" s="1">
        <v>489</v>
      </c>
      <c r="L3471" s="1">
        <v>8</v>
      </c>
      <c r="M3471" s="1">
        <v>289</v>
      </c>
      <c r="N3471" s="1">
        <v>5.8</v>
      </c>
      <c r="O3471" s="1">
        <v>84</v>
      </c>
      <c r="P3471" s="1">
        <v>95</v>
      </c>
      <c r="Q3471" s="9">
        <v>2025238</v>
      </c>
      <c r="R3471" s="3">
        <v>6000000</v>
      </c>
    </row>
    <row r="3472" spans="1:18" x14ac:dyDescent="0.25">
      <c r="A3472" s="1" t="s">
        <v>2810</v>
      </c>
      <c r="B3472" s="2">
        <v>37052</v>
      </c>
      <c r="C3472" s="1" t="s">
        <v>32</v>
      </c>
      <c r="D3472" s="1" t="s">
        <v>20</v>
      </c>
      <c r="E3472" s="1" t="s">
        <v>3</v>
      </c>
      <c r="F3472" s="1" t="s">
        <v>4</v>
      </c>
      <c r="G3472" s="1" t="s">
        <v>132</v>
      </c>
      <c r="H3472" s="1" t="s">
        <v>2811</v>
      </c>
      <c r="I3472" s="1" t="s">
        <v>1360</v>
      </c>
      <c r="J3472" s="1">
        <v>240</v>
      </c>
      <c r="K3472" s="1">
        <v>664</v>
      </c>
      <c r="L3472" s="1">
        <v>221</v>
      </c>
      <c r="M3472" s="1">
        <v>739</v>
      </c>
      <c r="N3472" s="1">
        <v>5.9</v>
      </c>
      <c r="O3472" s="1">
        <v>97</v>
      </c>
      <c r="P3472" s="1">
        <v>96</v>
      </c>
      <c r="Q3472" s="9">
        <v>19351569</v>
      </c>
      <c r="R3472" s="3">
        <v>22000000</v>
      </c>
    </row>
    <row r="3473" spans="1:18" x14ac:dyDescent="0.25">
      <c r="A3473" s="1" t="s">
        <v>3444</v>
      </c>
      <c r="B3473" s="2">
        <v>37791</v>
      </c>
      <c r="C3473" s="1" t="s">
        <v>32</v>
      </c>
      <c r="D3473" s="1" t="s">
        <v>2</v>
      </c>
      <c r="E3473" s="1" t="s">
        <v>3</v>
      </c>
      <c r="F3473" s="1" t="s">
        <v>4</v>
      </c>
      <c r="G3473" s="1" t="s">
        <v>92</v>
      </c>
      <c r="H3473" s="1" t="s">
        <v>3445</v>
      </c>
      <c r="I3473" s="1" t="s">
        <v>3446</v>
      </c>
      <c r="J3473" s="1">
        <v>240</v>
      </c>
      <c r="K3473" s="1">
        <v>490</v>
      </c>
      <c r="L3473" s="1">
        <v>0</v>
      </c>
      <c r="M3473" s="1">
        <v>413</v>
      </c>
      <c r="N3473" s="1">
        <v>6.4</v>
      </c>
      <c r="O3473" s="1">
        <v>25</v>
      </c>
      <c r="P3473" s="1">
        <v>101</v>
      </c>
      <c r="Q3473" s="9">
        <v>10696</v>
      </c>
      <c r="R3473" s="3">
        <v>6800000</v>
      </c>
    </row>
    <row r="3474" spans="1:18" x14ac:dyDescent="0.25">
      <c r="A3474" s="1" t="s">
        <v>4639</v>
      </c>
      <c r="B3474" s="2">
        <v>39282</v>
      </c>
      <c r="C3474" s="1" t="s">
        <v>32</v>
      </c>
      <c r="D3474" s="1" t="s">
        <v>20</v>
      </c>
      <c r="E3474" s="1" t="s">
        <v>3</v>
      </c>
      <c r="F3474" s="1" t="s">
        <v>4</v>
      </c>
      <c r="G3474" s="1" t="s">
        <v>5</v>
      </c>
      <c r="H3474" s="1" t="s">
        <v>4640</v>
      </c>
      <c r="I3474" s="1" t="s">
        <v>2966</v>
      </c>
      <c r="J3474" s="1">
        <v>239</v>
      </c>
      <c r="K3474" s="1">
        <v>734</v>
      </c>
      <c r="L3474" s="1">
        <v>681</v>
      </c>
      <c r="M3474" s="1">
        <v>155</v>
      </c>
      <c r="N3474" s="1">
        <v>6.2</v>
      </c>
      <c r="O3474" s="1">
        <v>35</v>
      </c>
      <c r="P3474" s="1">
        <v>84</v>
      </c>
      <c r="Q3474" s="9">
        <v>52850</v>
      </c>
      <c r="R3474" s="3">
        <v>500000</v>
      </c>
    </row>
    <row r="3475" spans="1:18" x14ac:dyDescent="0.25">
      <c r="A3475" s="1" t="s">
        <v>550</v>
      </c>
      <c r="B3475" s="2">
        <v>31766</v>
      </c>
      <c r="C3475" s="1" t="s">
        <v>32</v>
      </c>
      <c r="D3475" s="1" t="s">
        <v>20</v>
      </c>
      <c r="E3475" s="1" t="s">
        <v>3</v>
      </c>
      <c r="F3475" s="1" t="s">
        <v>4</v>
      </c>
      <c r="G3475" s="1" t="s">
        <v>168</v>
      </c>
      <c r="H3475" s="1" t="s">
        <v>551</v>
      </c>
      <c r="I3475" s="1" t="s">
        <v>221</v>
      </c>
      <c r="J3475" s="1">
        <v>237</v>
      </c>
      <c r="K3475" s="1">
        <v>302</v>
      </c>
      <c r="L3475" s="1">
        <v>365</v>
      </c>
      <c r="M3475" s="1">
        <v>0</v>
      </c>
      <c r="N3475" s="1">
        <v>5.5</v>
      </c>
      <c r="O3475" s="1">
        <v>159</v>
      </c>
      <c r="P3475" s="1">
        <v>101</v>
      </c>
      <c r="Q3475" s="9">
        <v>8025872</v>
      </c>
      <c r="R3475" s="3">
        <v>4700000</v>
      </c>
    </row>
    <row r="3476" spans="1:18" x14ac:dyDescent="0.25">
      <c r="A3476" s="1" t="s">
        <v>6162</v>
      </c>
      <c r="B3476" s="2">
        <v>40944</v>
      </c>
      <c r="C3476" s="1" t="s">
        <v>32</v>
      </c>
      <c r="D3476" s="1" t="s">
        <v>91</v>
      </c>
      <c r="E3476" s="1" t="s">
        <v>3</v>
      </c>
      <c r="F3476" s="1" t="s">
        <v>4</v>
      </c>
      <c r="G3476" s="1" t="s">
        <v>92</v>
      </c>
      <c r="H3476" s="1" t="s">
        <v>6163</v>
      </c>
      <c r="I3476" s="1" t="s">
        <v>5899</v>
      </c>
      <c r="J3476" s="1">
        <v>235</v>
      </c>
      <c r="K3476" s="1">
        <v>799</v>
      </c>
      <c r="L3476" s="1">
        <v>24</v>
      </c>
      <c r="M3476" s="1">
        <v>26000</v>
      </c>
      <c r="N3476" s="1">
        <v>4.5999999999999996</v>
      </c>
      <c r="O3476" s="1">
        <v>248</v>
      </c>
      <c r="P3476" s="1">
        <v>96</v>
      </c>
      <c r="Q3476" s="9">
        <v>53884821</v>
      </c>
      <c r="R3476" s="3">
        <v>5000000</v>
      </c>
    </row>
    <row r="3477" spans="1:18" x14ac:dyDescent="0.25">
      <c r="A3477" s="1" t="s">
        <v>2916</v>
      </c>
      <c r="B3477" s="2">
        <v>36895</v>
      </c>
      <c r="C3477" s="1" t="s">
        <v>32</v>
      </c>
      <c r="D3477" s="1" t="s">
        <v>77</v>
      </c>
      <c r="E3477" s="1" t="s">
        <v>160</v>
      </c>
      <c r="F3477" s="1" t="s">
        <v>161</v>
      </c>
      <c r="G3477" s="1" t="s">
        <v>92</v>
      </c>
      <c r="H3477" s="1" t="s">
        <v>2917</v>
      </c>
      <c r="I3477" s="1" t="s">
        <v>2918</v>
      </c>
      <c r="J3477" s="1">
        <v>235</v>
      </c>
      <c r="K3477" s="1">
        <v>303</v>
      </c>
      <c r="L3477" s="1">
        <v>7</v>
      </c>
      <c r="M3477" s="1">
        <v>0</v>
      </c>
      <c r="N3477" s="1">
        <v>6.6</v>
      </c>
      <c r="O3477" s="1">
        <v>40</v>
      </c>
      <c r="P3477" s="1">
        <v>94</v>
      </c>
      <c r="Q3477" s="9">
        <v>81525</v>
      </c>
      <c r="R3477" s="3">
        <v>15300000</v>
      </c>
    </row>
    <row r="3478" spans="1:18" x14ac:dyDescent="0.25">
      <c r="A3478" s="1" t="s">
        <v>3495</v>
      </c>
      <c r="B3478" s="2">
        <v>37921</v>
      </c>
      <c r="C3478" s="1" t="s">
        <v>32</v>
      </c>
      <c r="D3478" s="1" t="s">
        <v>77</v>
      </c>
      <c r="E3478" s="1" t="s">
        <v>3</v>
      </c>
      <c r="F3478" s="1" t="s">
        <v>4</v>
      </c>
      <c r="G3478" s="1" t="s">
        <v>92</v>
      </c>
      <c r="H3478" s="1" t="s">
        <v>3496</v>
      </c>
      <c r="I3478" s="1" t="s">
        <v>1316</v>
      </c>
      <c r="J3478" s="1">
        <v>234</v>
      </c>
      <c r="K3478" s="1">
        <v>534</v>
      </c>
      <c r="L3478" s="1">
        <v>0</v>
      </c>
      <c r="M3478" s="1">
        <v>0</v>
      </c>
      <c r="N3478" s="1">
        <v>7.2</v>
      </c>
      <c r="O3478" s="1">
        <v>275</v>
      </c>
      <c r="P3478" s="1">
        <v>138</v>
      </c>
      <c r="Q3478" s="9">
        <v>281492479</v>
      </c>
      <c r="R3478" s="3">
        <v>150000000</v>
      </c>
    </row>
    <row r="3479" spans="1:18" x14ac:dyDescent="0.25">
      <c r="A3479" s="1" t="s">
        <v>64</v>
      </c>
      <c r="B3479" s="2">
        <v>19290</v>
      </c>
      <c r="C3479" s="1" t="s">
        <v>32</v>
      </c>
      <c r="D3479" s="1" t="s">
        <v>9</v>
      </c>
      <c r="E3479" s="1" t="s">
        <v>3</v>
      </c>
      <c r="F3479" s="1" t="s">
        <v>4</v>
      </c>
      <c r="G3479" s="1" t="s">
        <v>5</v>
      </c>
      <c r="H3479" s="1" t="s">
        <v>65</v>
      </c>
      <c r="I3479" s="1" t="s">
        <v>66</v>
      </c>
      <c r="J3479" s="1">
        <v>232</v>
      </c>
      <c r="K3479" s="1">
        <v>825</v>
      </c>
      <c r="L3479" s="1">
        <v>309</v>
      </c>
      <c r="M3479" s="1">
        <v>625</v>
      </c>
      <c r="N3479" s="1">
        <v>6.7</v>
      </c>
      <c r="O3479" s="1">
        <v>44</v>
      </c>
      <c r="P3479" s="1">
        <v>152</v>
      </c>
      <c r="Q3479" s="9">
        <v>36000000</v>
      </c>
      <c r="R3479" s="3">
        <v>4000000</v>
      </c>
    </row>
    <row r="3480" spans="1:18" x14ac:dyDescent="0.25">
      <c r="A3480" s="1" t="s">
        <v>5869</v>
      </c>
      <c r="B3480" s="2">
        <v>40698</v>
      </c>
      <c r="C3480" s="1" t="s">
        <v>32</v>
      </c>
      <c r="D3480" s="1" t="s">
        <v>20</v>
      </c>
      <c r="E3480" s="1" t="s">
        <v>160</v>
      </c>
      <c r="F3480" s="1" t="s">
        <v>5870</v>
      </c>
      <c r="G3480" s="1" t="s">
        <v>5</v>
      </c>
      <c r="H3480" s="1" t="s">
        <v>5871</v>
      </c>
      <c r="I3480" s="1" t="s">
        <v>5872</v>
      </c>
      <c r="J3480" s="1">
        <v>232</v>
      </c>
      <c r="K3480" s="1">
        <v>391</v>
      </c>
      <c r="L3480" s="1">
        <v>592</v>
      </c>
      <c r="M3480" s="1">
        <v>0</v>
      </c>
      <c r="N3480" s="1">
        <v>7.2</v>
      </c>
      <c r="O3480" s="1">
        <v>205</v>
      </c>
      <c r="P3480" s="1">
        <v>93</v>
      </c>
      <c r="Q3480" s="9">
        <v>611709</v>
      </c>
      <c r="R3480" s="3">
        <v>3850000</v>
      </c>
    </row>
    <row r="3481" spans="1:18" x14ac:dyDescent="0.25">
      <c r="A3481" s="1" t="s">
        <v>4429</v>
      </c>
      <c r="B3481" s="2">
        <v>38896</v>
      </c>
      <c r="C3481" s="1" t="s">
        <v>32</v>
      </c>
      <c r="D3481" s="1" t="s">
        <v>9</v>
      </c>
      <c r="E3481" s="1" t="s">
        <v>900</v>
      </c>
      <c r="F3481" s="1" t="s">
        <v>4</v>
      </c>
      <c r="G3481" s="1" t="s">
        <v>92</v>
      </c>
      <c r="H3481" s="1" t="s">
        <v>4430</v>
      </c>
      <c r="I3481" s="1" t="s">
        <v>4431</v>
      </c>
      <c r="J3481" s="1">
        <v>231</v>
      </c>
      <c r="K3481" s="1">
        <v>771</v>
      </c>
      <c r="L3481" s="1">
        <v>25</v>
      </c>
      <c r="M3481" s="1">
        <v>426</v>
      </c>
      <c r="N3481" s="1">
        <v>7.1</v>
      </c>
      <c r="O3481" s="1">
        <v>69</v>
      </c>
      <c r="P3481" s="1">
        <v>90</v>
      </c>
      <c r="Q3481" s="9">
        <v>1689999</v>
      </c>
      <c r="R3481" s="3">
        <v>400000</v>
      </c>
    </row>
    <row r="3482" spans="1:18" x14ac:dyDescent="0.25">
      <c r="A3482" s="1" t="s">
        <v>6613</v>
      </c>
      <c r="B3482" s="2">
        <v>41830</v>
      </c>
      <c r="C3482" s="1" t="s">
        <v>32</v>
      </c>
      <c r="D3482" s="1" t="s">
        <v>9</v>
      </c>
      <c r="E3482" s="1" t="s">
        <v>3</v>
      </c>
      <c r="F3482" s="1" t="s">
        <v>4</v>
      </c>
      <c r="G3482" s="1" t="s">
        <v>92</v>
      </c>
      <c r="H3482" s="1" t="s">
        <v>6614</v>
      </c>
      <c r="I3482" s="1" t="s">
        <v>858</v>
      </c>
      <c r="J3482" s="1">
        <v>230</v>
      </c>
      <c r="K3482" s="1">
        <v>673</v>
      </c>
      <c r="L3482" s="1">
        <v>0</v>
      </c>
      <c r="M3482" s="1">
        <v>92000</v>
      </c>
      <c r="N3482" s="1">
        <v>8</v>
      </c>
      <c r="O3482" s="1">
        <v>548</v>
      </c>
      <c r="P3482" s="1">
        <v>165</v>
      </c>
      <c r="Q3482" s="9">
        <v>25359200</v>
      </c>
      <c r="R3482" s="3">
        <v>4000000</v>
      </c>
    </row>
    <row r="3483" spans="1:18" x14ac:dyDescent="0.25">
      <c r="A3483" s="1" t="s">
        <v>766</v>
      </c>
      <c r="B3483" s="2">
        <v>32631</v>
      </c>
      <c r="C3483" s="1" t="s">
        <v>32</v>
      </c>
      <c r="D3483" s="1" t="s">
        <v>20</v>
      </c>
      <c r="E3483" s="1" t="s">
        <v>3</v>
      </c>
      <c r="F3483" s="1" t="s">
        <v>4</v>
      </c>
      <c r="G3483" s="1" t="s">
        <v>92</v>
      </c>
      <c r="H3483" s="1" t="s">
        <v>767</v>
      </c>
      <c r="I3483" s="1" t="s">
        <v>542</v>
      </c>
      <c r="J3483" s="1">
        <v>227</v>
      </c>
      <c r="K3483" s="1">
        <v>485</v>
      </c>
      <c r="L3483" s="1">
        <v>0</v>
      </c>
      <c r="M3483" s="1">
        <v>0</v>
      </c>
      <c r="N3483" s="1">
        <v>7.6</v>
      </c>
      <c r="O3483" s="1">
        <v>114</v>
      </c>
      <c r="P3483" s="1">
        <v>89</v>
      </c>
      <c r="Q3483" s="9">
        <v>92823600</v>
      </c>
      <c r="R3483" s="3">
        <v>16000000</v>
      </c>
    </row>
    <row r="3484" spans="1:18" x14ac:dyDescent="0.25">
      <c r="A3484" s="1" t="s">
        <v>946</v>
      </c>
      <c r="B3484" s="2">
        <v>33638</v>
      </c>
      <c r="C3484" s="1" t="s">
        <v>32</v>
      </c>
      <c r="D3484" s="1" t="s">
        <v>20</v>
      </c>
      <c r="E3484" s="1" t="s">
        <v>3</v>
      </c>
      <c r="F3484" s="1" t="s">
        <v>4</v>
      </c>
      <c r="G3484" s="1" t="s">
        <v>28</v>
      </c>
      <c r="H3484" s="1" t="s">
        <v>947</v>
      </c>
      <c r="I3484" s="1" t="s">
        <v>948</v>
      </c>
      <c r="J3484" s="1">
        <v>227</v>
      </c>
      <c r="K3484" s="1">
        <v>534</v>
      </c>
      <c r="L3484" s="1">
        <v>53</v>
      </c>
      <c r="M3484" s="1">
        <v>0</v>
      </c>
      <c r="N3484" s="1">
        <v>7.7</v>
      </c>
      <c r="O3484" s="1">
        <v>75</v>
      </c>
      <c r="P3484" s="1">
        <v>89</v>
      </c>
      <c r="Q3484" s="9">
        <v>27281507</v>
      </c>
      <c r="R3484" s="3">
        <v>12000000</v>
      </c>
    </row>
    <row r="3485" spans="1:18" x14ac:dyDescent="0.25">
      <c r="A3485" s="1" t="s">
        <v>5649</v>
      </c>
      <c r="B3485" s="2">
        <v>40350</v>
      </c>
      <c r="C3485" s="1" t="s">
        <v>32</v>
      </c>
      <c r="D3485" s="1" t="s">
        <v>20</v>
      </c>
      <c r="E3485" s="1" t="s">
        <v>3</v>
      </c>
      <c r="F3485" s="1" t="s">
        <v>4</v>
      </c>
      <c r="G3485" s="1" t="s">
        <v>92</v>
      </c>
      <c r="H3485" s="1" t="s">
        <v>5650</v>
      </c>
      <c r="I3485" s="1" t="s">
        <v>2234</v>
      </c>
      <c r="J3485" s="1">
        <v>227</v>
      </c>
      <c r="K3485" s="1">
        <v>684</v>
      </c>
      <c r="L3485" s="1">
        <v>0</v>
      </c>
      <c r="M3485" s="1">
        <v>0</v>
      </c>
      <c r="N3485" s="1">
        <v>6.3</v>
      </c>
      <c r="O3485" s="1">
        <v>301</v>
      </c>
      <c r="P3485" s="1">
        <v>97</v>
      </c>
      <c r="Q3485" s="9">
        <v>1768416</v>
      </c>
      <c r="R3485" s="3">
        <v>7000000</v>
      </c>
    </row>
    <row r="3486" spans="1:18" x14ac:dyDescent="0.25">
      <c r="A3486" s="1" t="s">
        <v>4603</v>
      </c>
      <c r="B3486" s="2">
        <v>39290</v>
      </c>
      <c r="C3486" s="1" t="s">
        <v>32</v>
      </c>
      <c r="D3486" s="1" t="s">
        <v>20</v>
      </c>
      <c r="E3486" s="1" t="s">
        <v>4604</v>
      </c>
      <c r="F3486" s="1" t="s">
        <v>161</v>
      </c>
      <c r="G3486" s="1" t="s">
        <v>84</v>
      </c>
      <c r="H3486" s="1" t="s">
        <v>4605</v>
      </c>
      <c r="I3486" s="1" t="s">
        <v>4606</v>
      </c>
      <c r="J3486" s="1">
        <v>227</v>
      </c>
      <c r="K3486" s="1">
        <v>231</v>
      </c>
      <c r="L3486" s="1">
        <v>0</v>
      </c>
      <c r="M3486" s="1">
        <v>0</v>
      </c>
      <c r="N3486" s="1">
        <v>7.2</v>
      </c>
      <c r="O3486" s="1">
        <v>109</v>
      </c>
      <c r="P3486" s="1">
        <v>95</v>
      </c>
      <c r="Q3486" s="9">
        <v>1060591</v>
      </c>
      <c r="R3486" s="3">
        <v>1300000</v>
      </c>
    </row>
    <row r="3487" spans="1:18" x14ac:dyDescent="0.25">
      <c r="A3487" s="1" t="s">
        <v>3554</v>
      </c>
      <c r="B3487" s="2">
        <v>38021</v>
      </c>
      <c r="C3487" s="1" t="s">
        <v>32</v>
      </c>
      <c r="D3487" s="1" t="s">
        <v>9</v>
      </c>
      <c r="E3487" s="1" t="s">
        <v>160</v>
      </c>
      <c r="F3487" s="1" t="s">
        <v>161</v>
      </c>
      <c r="G3487" s="1" t="s">
        <v>92</v>
      </c>
      <c r="H3487" s="1" t="s">
        <v>3555</v>
      </c>
      <c r="I3487" s="1" t="s">
        <v>1494</v>
      </c>
      <c r="J3487" s="1">
        <v>226</v>
      </c>
      <c r="K3487" s="1">
        <v>405</v>
      </c>
      <c r="L3487" s="1">
        <v>0</v>
      </c>
      <c r="M3487" s="1">
        <v>0</v>
      </c>
      <c r="N3487" s="1">
        <v>7.7</v>
      </c>
      <c r="O3487" s="1">
        <v>186</v>
      </c>
      <c r="P3487" s="1">
        <v>133</v>
      </c>
      <c r="Q3487" s="9">
        <v>6167817</v>
      </c>
      <c r="R3487" s="3">
        <v>47000000</v>
      </c>
    </row>
    <row r="3488" spans="1:18" x14ac:dyDescent="0.25">
      <c r="A3488" s="1" t="s">
        <v>396</v>
      </c>
      <c r="B3488" s="2">
        <v>30317</v>
      </c>
      <c r="C3488" s="1" t="s">
        <v>32</v>
      </c>
      <c r="D3488" s="1" t="s">
        <v>9</v>
      </c>
      <c r="E3488" s="1" t="s">
        <v>3</v>
      </c>
      <c r="F3488" s="1" t="s">
        <v>4</v>
      </c>
      <c r="G3488" s="1" t="s">
        <v>92</v>
      </c>
      <c r="H3488" s="1" t="s">
        <v>397</v>
      </c>
      <c r="I3488" s="1" t="s">
        <v>398</v>
      </c>
      <c r="J3488" s="1">
        <v>225</v>
      </c>
      <c r="K3488" s="1">
        <v>791</v>
      </c>
      <c r="L3488" s="1">
        <v>213</v>
      </c>
      <c r="M3488" s="1">
        <v>0</v>
      </c>
      <c r="N3488" s="1">
        <v>6.1</v>
      </c>
      <c r="O3488" s="1">
        <v>51</v>
      </c>
      <c r="P3488" s="1">
        <v>95</v>
      </c>
      <c r="Q3488" s="9">
        <v>94900000</v>
      </c>
      <c r="R3488" s="3">
        <v>4000000</v>
      </c>
    </row>
    <row r="3489" spans="1:18" x14ac:dyDescent="0.25">
      <c r="A3489" s="1" t="s">
        <v>6125</v>
      </c>
      <c r="B3489" s="2">
        <v>41264</v>
      </c>
      <c r="C3489" s="1" t="s">
        <v>32</v>
      </c>
      <c r="D3489" s="1" t="s">
        <v>9</v>
      </c>
      <c r="E3489" s="1" t="s">
        <v>3</v>
      </c>
      <c r="F3489" s="1" t="s">
        <v>338</v>
      </c>
      <c r="G3489" s="1" t="s">
        <v>92</v>
      </c>
      <c r="H3489" s="1" t="s">
        <v>6126</v>
      </c>
      <c r="I3489" s="1" t="s">
        <v>6127</v>
      </c>
      <c r="J3489" s="1">
        <v>223</v>
      </c>
      <c r="K3489" s="1">
        <v>242</v>
      </c>
      <c r="L3489" s="1">
        <v>55</v>
      </c>
      <c r="M3489" s="1">
        <v>657</v>
      </c>
      <c r="N3489" s="1">
        <v>5.2</v>
      </c>
      <c r="O3489" s="1">
        <v>36</v>
      </c>
      <c r="P3489" s="1">
        <v>93</v>
      </c>
      <c r="Q3489" s="9">
        <v>4063</v>
      </c>
      <c r="R3489" s="3">
        <v>4000000</v>
      </c>
    </row>
    <row r="3490" spans="1:18" x14ac:dyDescent="0.25">
      <c r="A3490" s="1" t="s">
        <v>6987</v>
      </c>
      <c r="B3490" s="2">
        <v>42149</v>
      </c>
      <c r="C3490" s="1" t="s">
        <v>32</v>
      </c>
      <c r="D3490" s="1" t="s">
        <v>20</v>
      </c>
      <c r="E3490" s="1" t="s">
        <v>3</v>
      </c>
      <c r="F3490" s="1" t="s">
        <v>83</v>
      </c>
      <c r="G3490" s="1" t="s">
        <v>84</v>
      </c>
      <c r="H3490" s="1" t="s">
        <v>6988</v>
      </c>
      <c r="I3490" s="1" t="s">
        <v>1851</v>
      </c>
      <c r="J3490" s="1">
        <v>220</v>
      </c>
      <c r="K3490" s="1">
        <v>583</v>
      </c>
      <c r="L3490" s="1">
        <v>108</v>
      </c>
      <c r="M3490" s="1">
        <v>21000</v>
      </c>
      <c r="N3490" s="1">
        <v>6.6</v>
      </c>
      <c r="O3490" s="1">
        <v>158</v>
      </c>
      <c r="P3490" s="1">
        <v>122</v>
      </c>
      <c r="Q3490" s="9">
        <v>33071558</v>
      </c>
      <c r="R3490" s="3">
        <v>10000000</v>
      </c>
    </row>
    <row r="3491" spans="1:18" x14ac:dyDescent="0.25">
      <c r="A3491" s="1" t="s">
        <v>6965</v>
      </c>
      <c r="B3491" s="2">
        <v>42362</v>
      </c>
      <c r="C3491" s="1" t="s">
        <v>32</v>
      </c>
      <c r="D3491" s="1" t="s">
        <v>91</v>
      </c>
      <c r="E3491" s="1" t="s">
        <v>3</v>
      </c>
      <c r="F3491" s="1" t="s">
        <v>4</v>
      </c>
      <c r="G3491" s="1" t="s">
        <v>92</v>
      </c>
      <c r="H3491" s="1" t="s">
        <v>6966</v>
      </c>
      <c r="I3491" s="1" t="s">
        <v>6967</v>
      </c>
      <c r="J3491" s="1">
        <v>220</v>
      </c>
      <c r="K3491" s="1">
        <v>276</v>
      </c>
      <c r="L3491" s="1">
        <v>3</v>
      </c>
      <c r="M3491" s="1">
        <v>0</v>
      </c>
      <c r="N3491" s="1">
        <v>4.2</v>
      </c>
      <c r="O3491" s="1">
        <v>159</v>
      </c>
      <c r="P3491" s="1">
        <v>81</v>
      </c>
      <c r="Q3491" s="9">
        <v>22757819</v>
      </c>
      <c r="R3491" s="3">
        <v>100000</v>
      </c>
    </row>
    <row r="3492" spans="1:18" x14ac:dyDescent="0.25">
      <c r="A3492" s="1" t="s">
        <v>5851</v>
      </c>
      <c r="B3492" s="2">
        <v>40722</v>
      </c>
      <c r="C3492" s="1" t="s">
        <v>32</v>
      </c>
      <c r="D3492" s="1" t="s">
        <v>77</v>
      </c>
      <c r="E3492" s="1" t="s">
        <v>3</v>
      </c>
      <c r="F3492" s="1" t="s">
        <v>4</v>
      </c>
      <c r="G3492" s="1" t="s">
        <v>84</v>
      </c>
      <c r="H3492" s="1" t="s">
        <v>5852</v>
      </c>
      <c r="I3492" s="1" t="s">
        <v>1968</v>
      </c>
      <c r="J3492" s="1">
        <v>219</v>
      </c>
      <c r="K3492" s="1">
        <v>661</v>
      </c>
      <c r="L3492" s="1">
        <v>32</v>
      </c>
      <c r="M3492" s="1">
        <v>17000</v>
      </c>
      <c r="N3492" s="1">
        <v>6.3</v>
      </c>
      <c r="O3492" s="1">
        <v>152</v>
      </c>
      <c r="P3492" s="1">
        <v>101</v>
      </c>
      <c r="Q3492" s="9">
        <v>8129455</v>
      </c>
      <c r="R3492" s="3">
        <v>45000000</v>
      </c>
    </row>
    <row r="3493" spans="1:18" x14ac:dyDescent="0.25">
      <c r="A3493" s="1" t="s">
        <v>5142</v>
      </c>
      <c r="B3493" s="2">
        <v>39573</v>
      </c>
      <c r="C3493" s="1" t="s">
        <v>32</v>
      </c>
      <c r="D3493" s="1" t="s">
        <v>20</v>
      </c>
      <c r="E3493" s="1" t="s">
        <v>3</v>
      </c>
      <c r="F3493" s="1" t="s">
        <v>4</v>
      </c>
      <c r="G3493" s="1" t="s">
        <v>92</v>
      </c>
      <c r="H3493" s="1" t="s">
        <v>5143</v>
      </c>
      <c r="I3493" s="1" t="s">
        <v>1065</v>
      </c>
      <c r="J3493" s="1">
        <v>218</v>
      </c>
      <c r="K3493" s="1">
        <v>638</v>
      </c>
      <c r="L3493" s="1">
        <v>0</v>
      </c>
      <c r="M3493" s="1">
        <v>0</v>
      </c>
      <c r="N3493" s="1">
        <v>6.6</v>
      </c>
      <c r="O3493" s="1">
        <v>247</v>
      </c>
      <c r="P3493" s="1">
        <v>101</v>
      </c>
      <c r="Q3493" s="9">
        <v>31452765</v>
      </c>
      <c r="R3493" s="3">
        <v>24000000</v>
      </c>
    </row>
    <row r="3494" spans="1:18" x14ac:dyDescent="0.25">
      <c r="A3494" s="1" t="s">
        <v>6822</v>
      </c>
      <c r="B3494" s="2">
        <v>42182</v>
      </c>
      <c r="C3494" s="1" t="s">
        <v>32</v>
      </c>
      <c r="D3494" s="1" t="s">
        <v>77</v>
      </c>
      <c r="E3494" s="1" t="s">
        <v>6823</v>
      </c>
      <c r="F3494" s="1" t="s">
        <v>2357</v>
      </c>
      <c r="G3494" s="21"/>
      <c r="H3494" s="1" t="s">
        <v>6824</v>
      </c>
      <c r="I3494" s="1" t="s">
        <v>6825</v>
      </c>
      <c r="J3494" s="1">
        <v>218</v>
      </c>
      <c r="K3494" s="1">
        <v>554</v>
      </c>
      <c r="L3494" s="1">
        <v>50</v>
      </c>
      <c r="M3494" s="1">
        <v>21000</v>
      </c>
      <c r="N3494" s="1">
        <v>8.4</v>
      </c>
      <c r="O3494" s="1">
        <v>44</v>
      </c>
      <c r="P3494" s="1">
        <v>159</v>
      </c>
      <c r="Q3494" s="9">
        <v>6498000</v>
      </c>
      <c r="R3494" s="3">
        <v>18026148</v>
      </c>
    </row>
    <row r="3495" spans="1:18" x14ac:dyDescent="0.25">
      <c r="A3495" s="1" t="s">
        <v>540</v>
      </c>
      <c r="B3495" s="2">
        <v>31528</v>
      </c>
      <c r="C3495" s="1" t="s">
        <v>32</v>
      </c>
      <c r="D3495" s="1" t="s">
        <v>40</v>
      </c>
      <c r="E3495" s="1" t="s">
        <v>3</v>
      </c>
      <c r="F3495" s="1" t="s">
        <v>4</v>
      </c>
      <c r="G3495" s="1" t="s">
        <v>92</v>
      </c>
      <c r="H3495" s="1" t="s">
        <v>541</v>
      </c>
      <c r="I3495" s="1" t="s">
        <v>542</v>
      </c>
      <c r="J3495" s="1">
        <v>217</v>
      </c>
      <c r="K3495" s="1">
        <v>644</v>
      </c>
      <c r="L3495" s="1">
        <v>0</v>
      </c>
      <c r="M3495" s="1">
        <v>24000</v>
      </c>
      <c r="N3495" s="1">
        <v>8.1</v>
      </c>
      <c r="O3495" s="1">
        <v>99</v>
      </c>
      <c r="P3495" s="1">
        <v>89</v>
      </c>
      <c r="Q3495" s="9">
        <v>52287414</v>
      </c>
      <c r="R3495" s="3">
        <v>8000000</v>
      </c>
    </row>
    <row r="3496" spans="1:18" x14ac:dyDescent="0.25">
      <c r="A3496" s="1" t="s">
        <v>3531</v>
      </c>
      <c r="B3496" s="2">
        <v>37847</v>
      </c>
      <c r="C3496" s="1" t="s">
        <v>32</v>
      </c>
      <c r="D3496" s="1" t="s">
        <v>61</v>
      </c>
      <c r="E3496" s="1" t="s">
        <v>3</v>
      </c>
      <c r="F3496" s="1" t="s">
        <v>3532</v>
      </c>
      <c r="G3496" s="1" t="s">
        <v>92</v>
      </c>
      <c r="H3496" s="1" t="s">
        <v>3533</v>
      </c>
      <c r="I3496" s="1" t="s">
        <v>785</v>
      </c>
      <c r="J3496" s="1">
        <v>214</v>
      </c>
      <c r="K3496" s="1">
        <v>409</v>
      </c>
      <c r="L3496" s="1">
        <v>541</v>
      </c>
      <c r="M3496" s="1">
        <v>0</v>
      </c>
      <c r="N3496" s="1">
        <v>6.9</v>
      </c>
      <c r="O3496" s="1">
        <v>106</v>
      </c>
      <c r="P3496" s="1">
        <v>98</v>
      </c>
      <c r="Q3496" s="9">
        <v>1569918</v>
      </c>
      <c r="R3496" s="3">
        <v>17000000</v>
      </c>
    </row>
    <row r="3497" spans="1:18" x14ac:dyDescent="0.25">
      <c r="A3497" s="1" t="s">
        <v>3433</v>
      </c>
      <c r="B3497" s="2">
        <v>37647</v>
      </c>
      <c r="C3497" s="1" t="s">
        <v>32</v>
      </c>
      <c r="D3497" s="1" t="s">
        <v>77</v>
      </c>
      <c r="E3497" s="1" t="s">
        <v>3</v>
      </c>
      <c r="F3497" s="1" t="s">
        <v>4</v>
      </c>
      <c r="G3497" s="1" t="s">
        <v>132</v>
      </c>
      <c r="H3497" s="1" t="s">
        <v>3434</v>
      </c>
      <c r="I3497" s="1" t="s">
        <v>3435</v>
      </c>
      <c r="J3497" s="1">
        <v>214</v>
      </c>
      <c r="K3497" s="1">
        <v>587</v>
      </c>
      <c r="L3497" s="1">
        <v>38</v>
      </c>
      <c r="M3497" s="1">
        <v>1000</v>
      </c>
      <c r="N3497" s="1">
        <v>6.8</v>
      </c>
      <c r="O3497" s="1">
        <v>33</v>
      </c>
      <c r="P3497" s="1">
        <v>90</v>
      </c>
      <c r="Q3497" s="9">
        <v>1310270</v>
      </c>
      <c r="R3497" s="3">
        <v>780000</v>
      </c>
    </row>
    <row r="3498" spans="1:18" x14ac:dyDescent="0.25">
      <c r="A3498" s="1" t="s">
        <v>5531</v>
      </c>
      <c r="B3498" s="2">
        <v>40392</v>
      </c>
      <c r="C3498" s="1" t="s">
        <v>32</v>
      </c>
      <c r="D3498" s="1" t="s">
        <v>77</v>
      </c>
      <c r="E3498" s="1" t="s">
        <v>3</v>
      </c>
      <c r="F3498" s="1" t="s">
        <v>161</v>
      </c>
      <c r="G3498" s="1" t="s">
        <v>92</v>
      </c>
      <c r="H3498" s="1" t="s">
        <v>5532</v>
      </c>
      <c r="I3498" s="1" t="s">
        <v>3626</v>
      </c>
      <c r="J3498" s="1">
        <v>211</v>
      </c>
      <c r="K3498" s="1">
        <v>488</v>
      </c>
      <c r="L3498" s="1">
        <v>180</v>
      </c>
      <c r="M3498" s="1">
        <v>0</v>
      </c>
      <c r="N3498" s="1">
        <v>6.5</v>
      </c>
      <c r="O3498" s="1">
        <v>203</v>
      </c>
      <c r="P3498" s="1">
        <v>92</v>
      </c>
      <c r="Q3498" s="9">
        <v>23324666</v>
      </c>
      <c r="R3498" s="3">
        <v>52000000</v>
      </c>
    </row>
    <row r="3499" spans="1:18" x14ac:dyDescent="0.25">
      <c r="A3499" s="1" t="s">
        <v>6507</v>
      </c>
      <c r="B3499" s="2">
        <v>41279</v>
      </c>
      <c r="C3499" s="1" t="s">
        <v>32</v>
      </c>
      <c r="D3499" s="1" t="s">
        <v>9</v>
      </c>
      <c r="E3499" s="1" t="s">
        <v>112</v>
      </c>
      <c r="F3499" s="1" t="s">
        <v>113</v>
      </c>
      <c r="G3499" s="1" t="s">
        <v>5</v>
      </c>
      <c r="H3499" s="1" t="s">
        <v>6508</v>
      </c>
      <c r="I3499" s="1" t="s">
        <v>6509</v>
      </c>
      <c r="J3499" s="1">
        <v>211</v>
      </c>
      <c r="K3499" s="1">
        <v>456</v>
      </c>
      <c r="L3499" s="1">
        <v>667</v>
      </c>
      <c r="M3499" s="1">
        <v>29000</v>
      </c>
      <c r="N3499" s="1">
        <v>7.7</v>
      </c>
      <c r="O3499" s="1">
        <v>280</v>
      </c>
      <c r="P3499" s="1">
        <v>172</v>
      </c>
      <c r="Q3499" s="9">
        <v>2835886</v>
      </c>
      <c r="R3499" s="3">
        <v>9200000</v>
      </c>
    </row>
    <row r="3500" spans="1:18" x14ac:dyDescent="0.25">
      <c r="A3500" s="1" t="s">
        <v>6401</v>
      </c>
      <c r="B3500" s="2">
        <v>41358</v>
      </c>
      <c r="C3500" s="1" t="s">
        <v>32</v>
      </c>
      <c r="D3500" s="1" t="s">
        <v>77</v>
      </c>
      <c r="E3500" s="1" t="s">
        <v>3</v>
      </c>
      <c r="F3500" s="1" t="s">
        <v>4</v>
      </c>
      <c r="G3500" s="1" t="s">
        <v>132</v>
      </c>
      <c r="H3500" s="1" t="s">
        <v>6402</v>
      </c>
      <c r="I3500" s="1" t="s">
        <v>3885</v>
      </c>
      <c r="J3500" s="1">
        <v>210</v>
      </c>
      <c r="K3500" s="1">
        <v>676</v>
      </c>
      <c r="L3500" s="1">
        <v>31</v>
      </c>
      <c r="M3500" s="1">
        <v>4000</v>
      </c>
      <c r="N3500" s="1">
        <v>4.4000000000000004</v>
      </c>
      <c r="O3500" s="1">
        <v>146</v>
      </c>
      <c r="P3500" s="1">
        <v>90</v>
      </c>
      <c r="Q3500" s="9">
        <v>10494494</v>
      </c>
      <c r="R3500" s="3">
        <v>18000000</v>
      </c>
    </row>
    <row r="3501" spans="1:18" x14ac:dyDescent="0.25">
      <c r="A3501" s="1" t="s">
        <v>2821</v>
      </c>
      <c r="B3501" s="2">
        <v>37250</v>
      </c>
      <c r="C3501" s="1" t="s">
        <v>32</v>
      </c>
      <c r="D3501" s="1" t="s">
        <v>91</v>
      </c>
      <c r="E3501" s="1" t="s">
        <v>3</v>
      </c>
      <c r="F3501" s="1" t="s">
        <v>4</v>
      </c>
      <c r="G3501" s="1" t="s">
        <v>92</v>
      </c>
      <c r="H3501" s="1" t="s">
        <v>2822</v>
      </c>
      <c r="I3501" s="1" t="s">
        <v>1827</v>
      </c>
      <c r="J3501" s="1">
        <v>210</v>
      </c>
      <c r="K3501" s="1">
        <v>469</v>
      </c>
      <c r="L3501" s="1">
        <v>122</v>
      </c>
      <c r="M3501" s="1">
        <v>0</v>
      </c>
      <c r="N3501" s="1">
        <v>6.5</v>
      </c>
      <c r="O3501" s="1">
        <v>127</v>
      </c>
      <c r="P3501" s="1">
        <v>100</v>
      </c>
      <c r="Q3501" s="9">
        <v>373967</v>
      </c>
      <c r="R3501" s="3">
        <v>1500000</v>
      </c>
    </row>
    <row r="3502" spans="1:18" x14ac:dyDescent="0.25">
      <c r="A3502" s="1" t="s">
        <v>931</v>
      </c>
      <c r="B3502" s="2">
        <v>33841</v>
      </c>
      <c r="C3502" s="1" t="s">
        <v>32</v>
      </c>
      <c r="D3502" s="1" t="s">
        <v>77</v>
      </c>
      <c r="E3502" s="1" t="s">
        <v>3</v>
      </c>
      <c r="F3502" s="1" t="s">
        <v>83</v>
      </c>
      <c r="G3502" s="1" t="s">
        <v>92</v>
      </c>
      <c r="H3502" s="1" t="s">
        <v>932</v>
      </c>
      <c r="I3502" s="1" t="s">
        <v>933</v>
      </c>
      <c r="J3502" s="1">
        <v>206</v>
      </c>
      <c r="K3502" s="1">
        <v>493</v>
      </c>
      <c r="L3502" s="1">
        <v>6</v>
      </c>
      <c r="M3502" s="1">
        <v>0</v>
      </c>
      <c r="N3502" s="1">
        <v>6.2</v>
      </c>
      <c r="O3502" s="1">
        <v>39</v>
      </c>
      <c r="P3502" s="1">
        <v>96</v>
      </c>
      <c r="Q3502" s="9">
        <v>5430822</v>
      </c>
      <c r="R3502" s="3">
        <v>7000000</v>
      </c>
    </row>
    <row r="3503" spans="1:18" x14ac:dyDescent="0.25">
      <c r="A3503" s="1" t="s">
        <v>1642</v>
      </c>
      <c r="B3503" s="2">
        <v>35661</v>
      </c>
      <c r="C3503" s="1" t="s">
        <v>32</v>
      </c>
      <c r="D3503" s="1" t="s">
        <v>9</v>
      </c>
      <c r="E3503" s="1" t="s">
        <v>3</v>
      </c>
      <c r="F3503" s="1" t="s">
        <v>4</v>
      </c>
      <c r="G3503" s="1" t="s">
        <v>132</v>
      </c>
      <c r="H3503" s="1" t="s">
        <v>1643</v>
      </c>
      <c r="I3503" s="1" t="s">
        <v>1397</v>
      </c>
      <c r="J3503" s="1">
        <v>205</v>
      </c>
      <c r="K3503" s="1">
        <v>428</v>
      </c>
      <c r="L3503" s="1">
        <v>3000</v>
      </c>
      <c r="M3503" s="1">
        <v>1000</v>
      </c>
      <c r="N3503" s="1">
        <v>7.2</v>
      </c>
      <c r="O3503" s="1">
        <v>95</v>
      </c>
      <c r="P3503" s="1">
        <v>134</v>
      </c>
      <c r="Q3503" s="9">
        <v>20733485</v>
      </c>
      <c r="R3503" s="3">
        <v>5000000</v>
      </c>
    </row>
    <row r="3504" spans="1:18" x14ac:dyDescent="0.25">
      <c r="A3504" s="1" t="s">
        <v>6659</v>
      </c>
      <c r="B3504" s="2">
        <v>41824</v>
      </c>
      <c r="C3504" s="1" t="s">
        <v>32</v>
      </c>
      <c r="D3504" s="1" t="s">
        <v>20</v>
      </c>
      <c r="E3504" s="1" t="s">
        <v>3</v>
      </c>
      <c r="F3504" s="1" t="s">
        <v>4</v>
      </c>
      <c r="G3504" s="1" t="s">
        <v>92</v>
      </c>
      <c r="H3504" s="1" t="s">
        <v>6660</v>
      </c>
      <c r="I3504" s="1" t="s">
        <v>1511</v>
      </c>
      <c r="J3504" s="1">
        <v>204</v>
      </c>
      <c r="K3504" s="1">
        <v>707</v>
      </c>
      <c r="L3504" s="1">
        <v>0</v>
      </c>
      <c r="M3504" s="1">
        <v>18000</v>
      </c>
      <c r="N3504" s="1">
        <v>6.7</v>
      </c>
      <c r="O3504" s="1">
        <v>401</v>
      </c>
      <c r="P3504" s="1">
        <v>148</v>
      </c>
      <c r="Q3504" s="9">
        <v>8093318</v>
      </c>
      <c r="R3504" s="3">
        <v>20000000</v>
      </c>
    </row>
    <row r="3505" spans="1:18" x14ac:dyDescent="0.25">
      <c r="A3505" s="1" t="s">
        <v>4009</v>
      </c>
      <c r="B3505" s="2">
        <v>38641</v>
      </c>
      <c r="C3505" s="1" t="s">
        <v>32</v>
      </c>
      <c r="D3505" s="1" t="s">
        <v>9</v>
      </c>
      <c r="E3505" s="1" t="s">
        <v>160</v>
      </c>
      <c r="F3505" s="1" t="s">
        <v>161</v>
      </c>
      <c r="G3505" s="1" t="s">
        <v>132</v>
      </c>
      <c r="H3505" s="1" t="s">
        <v>4010</v>
      </c>
      <c r="I3505" s="1" t="s">
        <v>4011</v>
      </c>
      <c r="J3505" s="1">
        <v>203</v>
      </c>
      <c r="K3505" s="1">
        <v>773</v>
      </c>
      <c r="L3505" s="1">
        <v>13</v>
      </c>
      <c r="M3505" s="1">
        <v>11000</v>
      </c>
      <c r="N3505" s="1">
        <v>7.8</v>
      </c>
      <c r="O3505" s="1">
        <v>115</v>
      </c>
      <c r="P3505" s="1">
        <v>116</v>
      </c>
      <c r="Q3505" s="9">
        <v>1050445</v>
      </c>
      <c r="R3505" s="3">
        <v>22000000</v>
      </c>
    </row>
    <row r="3506" spans="1:18" x14ac:dyDescent="0.25">
      <c r="A3506" s="1" t="s">
        <v>3025</v>
      </c>
      <c r="B3506" s="2">
        <v>37532</v>
      </c>
      <c r="C3506" s="1" t="s">
        <v>32</v>
      </c>
      <c r="D3506" s="1" t="s">
        <v>9</v>
      </c>
      <c r="E3506" s="1" t="s">
        <v>900</v>
      </c>
      <c r="F3506" s="1" t="s">
        <v>1802</v>
      </c>
      <c r="G3506" s="1" t="s">
        <v>92</v>
      </c>
      <c r="H3506" s="1" t="s">
        <v>3026</v>
      </c>
      <c r="I3506" s="1" t="s">
        <v>3027</v>
      </c>
      <c r="J3506" s="1">
        <v>201</v>
      </c>
      <c r="K3506" s="1">
        <v>546</v>
      </c>
      <c r="L3506" s="1">
        <v>12</v>
      </c>
      <c r="M3506" s="1">
        <v>544</v>
      </c>
      <c r="N3506" s="1">
        <v>6.8</v>
      </c>
      <c r="O3506" s="1">
        <v>85</v>
      </c>
      <c r="P3506" s="1">
        <v>118</v>
      </c>
      <c r="Q3506" s="9">
        <v>5709616</v>
      </c>
      <c r="R3506" s="3">
        <v>1800000</v>
      </c>
    </row>
    <row r="3507" spans="1:18" x14ac:dyDescent="0.25">
      <c r="A3507" s="1" t="s">
        <v>5196</v>
      </c>
      <c r="B3507" s="2">
        <v>39986</v>
      </c>
      <c r="C3507" s="1" t="s">
        <v>32</v>
      </c>
      <c r="D3507" s="1" t="s">
        <v>20</v>
      </c>
      <c r="E3507" s="1" t="s">
        <v>3</v>
      </c>
      <c r="F3507" s="1" t="s">
        <v>83</v>
      </c>
      <c r="G3507" s="1" t="s">
        <v>92</v>
      </c>
      <c r="H3507" s="1" t="s">
        <v>5197</v>
      </c>
      <c r="I3507" s="1" t="s">
        <v>659</v>
      </c>
      <c r="J3507" s="1">
        <v>201</v>
      </c>
      <c r="K3507" s="1">
        <v>365</v>
      </c>
      <c r="L3507" s="1">
        <v>350</v>
      </c>
      <c r="M3507" s="1">
        <v>0</v>
      </c>
      <c r="N3507" s="1">
        <v>6.2</v>
      </c>
      <c r="O3507" s="1">
        <v>155</v>
      </c>
      <c r="P3507" s="1">
        <v>100</v>
      </c>
      <c r="Q3507" s="9">
        <v>2708188</v>
      </c>
      <c r="R3507" s="3">
        <v>23000000</v>
      </c>
    </row>
    <row r="3508" spans="1:18" x14ac:dyDescent="0.25">
      <c r="A3508" s="1" t="s">
        <v>4709</v>
      </c>
      <c r="B3508" s="2">
        <v>39214</v>
      </c>
      <c r="C3508" s="1" t="s">
        <v>32</v>
      </c>
      <c r="D3508" s="1" t="s">
        <v>9</v>
      </c>
      <c r="E3508" s="1" t="s">
        <v>3</v>
      </c>
      <c r="F3508" s="1" t="s">
        <v>3532</v>
      </c>
      <c r="G3508" s="1" t="s">
        <v>92</v>
      </c>
      <c r="H3508" s="1" t="s">
        <v>4710</v>
      </c>
      <c r="I3508" s="1" t="s">
        <v>4711</v>
      </c>
      <c r="J3508" s="1">
        <v>200</v>
      </c>
      <c r="K3508" s="1">
        <v>332</v>
      </c>
      <c r="L3508" s="1">
        <v>109</v>
      </c>
      <c r="M3508" s="1">
        <v>26000</v>
      </c>
      <c r="N3508" s="1">
        <v>7.9</v>
      </c>
      <c r="O3508" s="1">
        <v>232</v>
      </c>
      <c r="P3508" s="1">
        <v>85</v>
      </c>
      <c r="Q3508" s="9">
        <v>9437933</v>
      </c>
      <c r="R3508" s="3">
        <v>180000</v>
      </c>
    </row>
    <row r="3509" spans="1:18" x14ac:dyDescent="0.25">
      <c r="A3509" s="1" t="s">
        <v>2302</v>
      </c>
      <c r="B3509" s="2">
        <v>36871</v>
      </c>
      <c r="C3509" s="1" t="s">
        <v>32</v>
      </c>
      <c r="D3509" s="1" t="s">
        <v>40</v>
      </c>
      <c r="E3509" s="1" t="s">
        <v>3</v>
      </c>
      <c r="F3509" s="1" t="s">
        <v>4</v>
      </c>
      <c r="G3509" s="1" t="s">
        <v>92</v>
      </c>
      <c r="H3509" s="1" t="s">
        <v>2303</v>
      </c>
      <c r="I3509" s="1" t="s">
        <v>2304</v>
      </c>
      <c r="J3509" s="1">
        <v>193</v>
      </c>
      <c r="K3509" s="1">
        <v>608</v>
      </c>
      <c r="L3509" s="1">
        <v>31</v>
      </c>
      <c r="M3509" s="1">
        <v>949</v>
      </c>
      <c r="N3509" s="1">
        <v>4</v>
      </c>
      <c r="O3509" s="1">
        <v>160</v>
      </c>
      <c r="P3509" s="1">
        <v>90</v>
      </c>
      <c r="Q3509" s="9">
        <v>26421314</v>
      </c>
      <c r="R3509" s="3">
        <v>15000000</v>
      </c>
    </row>
    <row r="3510" spans="1:18" x14ac:dyDescent="0.25">
      <c r="A3510" s="1" t="s">
        <v>1671</v>
      </c>
      <c r="B3510" s="2">
        <v>35616</v>
      </c>
      <c r="C3510" s="1" t="s">
        <v>32</v>
      </c>
      <c r="D3510" s="1" t="s">
        <v>77</v>
      </c>
      <c r="E3510" s="1" t="s">
        <v>3</v>
      </c>
      <c r="F3510" s="1" t="s">
        <v>4</v>
      </c>
      <c r="G3510" s="1" t="s">
        <v>132</v>
      </c>
      <c r="H3510" s="1" t="s">
        <v>1672</v>
      </c>
      <c r="I3510" s="1" t="s">
        <v>925</v>
      </c>
      <c r="J3510" s="1">
        <v>192</v>
      </c>
      <c r="K3510" s="1">
        <v>475</v>
      </c>
      <c r="L3510" s="1">
        <v>176</v>
      </c>
      <c r="M3510" s="1">
        <v>0</v>
      </c>
      <c r="N3510" s="1">
        <v>6.2</v>
      </c>
      <c r="O3510" s="1">
        <v>64</v>
      </c>
      <c r="P3510" s="1">
        <v>116</v>
      </c>
      <c r="Q3510" s="9">
        <v>61355436</v>
      </c>
      <c r="R3510" s="3">
        <v>68000000</v>
      </c>
    </row>
    <row r="3511" spans="1:18" x14ac:dyDescent="0.25">
      <c r="A3511" s="1" t="s">
        <v>2805</v>
      </c>
      <c r="B3511" s="2">
        <v>36947</v>
      </c>
      <c r="C3511" s="1" t="s">
        <v>32</v>
      </c>
      <c r="D3511" s="1" t="s">
        <v>77</v>
      </c>
      <c r="E3511" s="1" t="s">
        <v>3</v>
      </c>
      <c r="F3511" s="1" t="s">
        <v>4</v>
      </c>
      <c r="G3511" s="1" t="s">
        <v>132</v>
      </c>
      <c r="H3511" s="1" t="s">
        <v>2806</v>
      </c>
      <c r="I3511" s="1" t="s">
        <v>1597</v>
      </c>
      <c r="J3511" s="1">
        <v>191</v>
      </c>
      <c r="K3511" s="1">
        <v>664</v>
      </c>
      <c r="L3511" s="1">
        <v>420</v>
      </c>
      <c r="M3511" s="1">
        <v>0</v>
      </c>
      <c r="N3511" s="1">
        <v>6.6</v>
      </c>
      <c r="O3511" s="1">
        <v>127</v>
      </c>
      <c r="P3511" s="1">
        <v>90</v>
      </c>
      <c r="Q3511" s="9">
        <v>226138454</v>
      </c>
      <c r="R3511" s="3">
        <v>90000000</v>
      </c>
    </row>
    <row r="3512" spans="1:18" x14ac:dyDescent="0.25">
      <c r="A3512" s="1" t="s">
        <v>5470</v>
      </c>
      <c r="B3512" s="2">
        <v>40190</v>
      </c>
      <c r="C3512" s="1" t="s">
        <v>32</v>
      </c>
      <c r="D3512" s="1" t="s">
        <v>177</v>
      </c>
      <c r="E3512" s="1" t="s">
        <v>3</v>
      </c>
      <c r="F3512" s="1" t="s">
        <v>4</v>
      </c>
      <c r="G3512" s="1" t="s">
        <v>92</v>
      </c>
      <c r="H3512" s="1" t="s">
        <v>5471</v>
      </c>
      <c r="I3512" s="1" t="s">
        <v>5472</v>
      </c>
      <c r="J3512" s="1">
        <v>191</v>
      </c>
      <c r="K3512" s="1">
        <v>210</v>
      </c>
      <c r="L3512" s="1">
        <v>0</v>
      </c>
      <c r="M3512" s="1">
        <v>0</v>
      </c>
      <c r="N3512" s="1">
        <v>7.1</v>
      </c>
      <c r="O3512" s="1">
        <v>28</v>
      </c>
      <c r="P3512" s="1">
        <v>80</v>
      </c>
      <c r="Q3512" s="9">
        <v>99851</v>
      </c>
      <c r="R3512" s="3">
        <v>2500000</v>
      </c>
    </row>
    <row r="3513" spans="1:18" x14ac:dyDescent="0.25">
      <c r="A3513" s="1" t="s">
        <v>4713</v>
      </c>
      <c r="B3513" s="2">
        <v>39432</v>
      </c>
      <c r="C3513" s="1" t="s">
        <v>32</v>
      </c>
      <c r="D3513" s="1" t="s">
        <v>91</v>
      </c>
      <c r="E3513" s="1" t="s">
        <v>3</v>
      </c>
      <c r="F3513" s="1" t="s">
        <v>4</v>
      </c>
      <c r="G3513" s="1" t="s">
        <v>92</v>
      </c>
      <c r="H3513" s="1" t="s">
        <v>4714</v>
      </c>
      <c r="I3513" s="1" t="s">
        <v>4715</v>
      </c>
      <c r="J3513" s="1">
        <v>189</v>
      </c>
      <c r="K3513" s="1">
        <v>330</v>
      </c>
      <c r="L3513" s="1">
        <v>110</v>
      </c>
      <c r="M3513" s="1">
        <v>12000</v>
      </c>
      <c r="N3513" s="1">
        <v>6.3</v>
      </c>
      <c r="O3513" s="1">
        <v>409</v>
      </c>
      <c r="P3513" s="1">
        <v>84</v>
      </c>
      <c r="Q3513" s="9">
        <v>107917283</v>
      </c>
      <c r="R3513" s="3">
        <v>15000</v>
      </c>
    </row>
    <row r="3514" spans="1:18" x14ac:dyDescent="0.25">
      <c r="A3514" s="1" t="s">
        <v>5716</v>
      </c>
      <c r="B3514" s="2">
        <v>40472</v>
      </c>
      <c r="C3514" s="1" t="s">
        <v>32</v>
      </c>
      <c r="D3514" s="1" t="s">
        <v>20</v>
      </c>
      <c r="E3514" s="1" t="s">
        <v>3</v>
      </c>
      <c r="F3514" s="1" t="s">
        <v>4</v>
      </c>
      <c r="G3514" s="1" t="s">
        <v>92</v>
      </c>
      <c r="H3514" s="1" t="s">
        <v>5717</v>
      </c>
      <c r="I3514" s="1" t="s">
        <v>5718</v>
      </c>
      <c r="J3514" s="1">
        <v>189</v>
      </c>
      <c r="K3514" s="1">
        <v>768</v>
      </c>
      <c r="L3514" s="1">
        <v>10</v>
      </c>
      <c r="M3514" s="1">
        <v>974</v>
      </c>
      <c r="N3514" s="1">
        <v>4.5999999999999996</v>
      </c>
      <c r="O3514" s="1">
        <v>46</v>
      </c>
      <c r="P3514" s="1">
        <v>86</v>
      </c>
      <c r="Q3514" s="9">
        <v>535249</v>
      </c>
      <c r="R3514" s="3">
        <v>3400000</v>
      </c>
    </row>
    <row r="3515" spans="1:18" x14ac:dyDescent="0.25">
      <c r="A3515" s="1" t="s">
        <v>2540</v>
      </c>
      <c r="B3515" s="2">
        <v>36785</v>
      </c>
      <c r="C3515" s="1" t="s">
        <v>32</v>
      </c>
      <c r="D3515" s="1" t="s">
        <v>77</v>
      </c>
      <c r="E3515" s="1" t="s">
        <v>3</v>
      </c>
      <c r="F3515" s="1" t="s">
        <v>4</v>
      </c>
      <c r="G3515" s="1" t="s">
        <v>92</v>
      </c>
      <c r="H3515" s="1" t="s">
        <v>2541</v>
      </c>
      <c r="I3515" s="1" t="s">
        <v>2542</v>
      </c>
      <c r="J3515" s="1">
        <v>187</v>
      </c>
      <c r="K3515" s="1">
        <v>358</v>
      </c>
      <c r="L3515" s="1">
        <v>188</v>
      </c>
      <c r="M3515" s="1">
        <v>1000</v>
      </c>
      <c r="N3515" s="1">
        <v>6.7</v>
      </c>
      <c r="O3515" s="1">
        <v>117</v>
      </c>
      <c r="P3515" s="1">
        <v>119</v>
      </c>
      <c r="Q3515" s="9">
        <v>6047856</v>
      </c>
      <c r="R3515" s="3">
        <v>8500000</v>
      </c>
    </row>
    <row r="3516" spans="1:18" x14ac:dyDescent="0.25">
      <c r="A3516" s="1" t="s">
        <v>1241</v>
      </c>
      <c r="B3516" s="2">
        <v>35013</v>
      </c>
      <c r="C3516" s="1" t="s">
        <v>32</v>
      </c>
      <c r="D3516" s="1" t="s">
        <v>77</v>
      </c>
      <c r="E3516" s="1" t="s">
        <v>1129</v>
      </c>
      <c r="F3516" s="1" t="s">
        <v>1130</v>
      </c>
      <c r="G3516" s="1" t="s">
        <v>92</v>
      </c>
      <c r="H3516" s="1" t="s">
        <v>1242</v>
      </c>
      <c r="I3516" s="1" t="s">
        <v>1243</v>
      </c>
      <c r="J3516" s="1">
        <v>186</v>
      </c>
      <c r="K3516" s="1">
        <v>407</v>
      </c>
      <c r="L3516" s="1">
        <v>7</v>
      </c>
      <c r="M3516" s="1">
        <v>0</v>
      </c>
      <c r="N3516" s="1">
        <v>6.7</v>
      </c>
      <c r="O3516" s="1">
        <v>62</v>
      </c>
      <c r="P3516" s="1">
        <v>89</v>
      </c>
      <c r="Q3516" s="9">
        <v>32333860</v>
      </c>
      <c r="R3516" s="3">
        <v>7500000</v>
      </c>
    </row>
    <row r="3517" spans="1:18" x14ac:dyDescent="0.25">
      <c r="A3517" s="1" t="s">
        <v>5607</v>
      </c>
      <c r="B3517" s="2">
        <v>40180</v>
      </c>
      <c r="C3517" s="1" t="s">
        <v>32</v>
      </c>
      <c r="D3517" s="1" t="s">
        <v>9</v>
      </c>
      <c r="E3517" s="1" t="s">
        <v>160</v>
      </c>
      <c r="F3517" s="1" t="s">
        <v>161</v>
      </c>
      <c r="G3517" s="1" t="s">
        <v>132</v>
      </c>
      <c r="H3517" s="1" t="s">
        <v>5608</v>
      </c>
      <c r="I3517" s="1" t="s">
        <v>5609</v>
      </c>
      <c r="J3517" s="1">
        <v>186</v>
      </c>
      <c r="K3517" s="1">
        <v>416</v>
      </c>
      <c r="L3517" s="1">
        <v>22</v>
      </c>
      <c r="M3517" s="1">
        <v>0</v>
      </c>
      <c r="N3517" s="1">
        <v>7.2</v>
      </c>
      <c r="O3517" s="1">
        <v>195</v>
      </c>
      <c r="P3517" s="1">
        <v>122</v>
      </c>
      <c r="Q3517" s="9">
        <v>3950029</v>
      </c>
      <c r="R3517" s="3">
        <v>4000000</v>
      </c>
    </row>
    <row r="3518" spans="1:18" x14ac:dyDescent="0.25">
      <c r="A3518" s="1" t="s">
        <v>4002</v>
      </c>
      <c r="B3518" s="2">
        <v>38398</v>
      </c>
      <c r="C3518" s="1" t="s">
        <v>32</v>
      </c>
      <c r="D3518" s="1" t="s">
        <v>20</v>
      </c>
      <c r="E3518" s="1" t="s">
        <v>3</v>
      </c>
      <c r="F3518" s="1" t="s">
        <v>83</v>
      </c>
      <c r="G3518" s="1" t="s">
        <v>92</v>
      </c>
      <c r="H3518" s="1" t="s">
        <v>4003</v>
      </c>
      <c r="I3518" s="1" t="s">
        <v>4004</v>
      </c>
      <c r="J3518" s="1">
        <v>186</v>
      </c>
      <c r="K3518" s="1">
        <v>619</v>
      </c>
      <c r="L3518" s="1">
        <v>21</v>
      </c>
      <c r="M3518" s="1">
        <v>0</v>
      </c>
      <c r="N3518" s="1">
        <v>6.9</v>
      </c>
      <c r="O3518" s="1">
        <v>85</v>
      </c>
      <c r="P3518" s="1">
        <v>90</v>
      </c>
      <c r="Q3518" s="9">
        <v>671240</v>
      </c>
      <c r="R3518" s="3">
        <v>7900000</v>
      </c>
    </row>
    <row r="3519" spans="1:18" x14ac:dyDescent="0.25">
      <c r="A3519" s="1" t="s">
        <v>4408</v>
      </c>
      <c r="B3519" s="2">
        <v>38829</v>
      </c>
      <c r="C3519" s="1" t="s">
        <v>32</v>
      </c>
      <c r="D3519" s="1" t="s">
        <v>9</v>
      </c>
      <c r="E3519" s="1" t="s">
        <v>3</v>
      </c>
      <c r="F3519" s="1" t="s">
        <v>334</v>
      </c>
      <c r="G3519" s="1" t="s">
        <v>84</v>
      </c>
      <c r="H3519" s="1" t="s">
        <v>4409</v>
      </c>
      <c r="I3519" s="1" t="s">
        <v>1653</v>
      </c>
      <c r="J3519" s="1">
        <v>185</v>
      </c>
      <c r="K3519" s="1">
        <v>299</v>
      </c>
      <c r="L3519" s="1">
        <v>11</v>
      </c>
      <c r="M3519" s="1">
        <v>135</v>
      </c>
      <c r="N3519" s="1">
        <v>6.6</v>
      </c>
      <c r="O3519" s="1">
        <v>24</v>
      </c>
      <c r="P3519" s="1">
        <v>86</v>
      </c>
      <c r="Q3519" s="9">
        <v>13751</v>
      </c>
      <c r="R3519" s="3">
        <v>11400000</v>
      </c>
    </row>
    <row r="3520" spans="1:18" x14ac:dyDescent="0.25">
      <c r="A3520" s="1" t="s">
        <v>2002</v>
      </c>
      <c r="B3520" s="2">
        <v>36161</v>
      </c>
      <c r="C3520" s="1" t="s">
        <v>32</v>
      </c>
      <c r="D3520" s="1" t="s">
        <v>9</v>
      </c>
      <c r="E3520" s="1" t="s">
        <v>3</v>
      </c>
      <c r="F3520" s="1" t="s">
        <v>4</v>
      </c>
      <c r="G3520" s="1" t="s">
        <v>132</v>
      </c>
      <c r="H3520" s="1" t="s">
        <v>2003</v>
      </c>
      <c r="I3520" s="1" t="s">
        <v>2004</v>
      </c>
      <c r="J3520" s="1">
        <v>181</v>
      </c>
      <c r="K3520" s="1">
        <v>582</v>
      </c>
      <c r="L3520" s="1">
        <v>57</v>
      </c>
      <c r="M3520" s="1">
        <v>0</v>
      </c>
      <c r="N3520" s="1">
        <v>6.4</v>
      </c>
      <c r="O3520" s="1">
        <v>70</v>
      </c>
      <c r="P3520" s="1">
        <v>100</v>
      </c>
      <c r="Q3520" s="9">
        <v>10114315</v>
      </c>
      <c r="R3520" s="3">
        <v>25000000</v>
      </c>
    </row>
    <row r="3521" spans="1:18" x14ac:dyDescent="0.25">
      <c r="A3521" s="1" t="s">
        <v>404</v>
      </c>
      <c r="B3521" s="2">
        <v>30429</v>
      </c>
      <c r="C3521" s="1" t="s">
        <v>32</v>
      </c>
      <c r="D3521" s="1" t="s">
        <v>77</v>
      </c>
      <c r="E3521" s="1" t="s">
        <v>3</v>
      </c>
      <c r="F3521" s="1" t="s">
        <v>83</v>
      </c>
      <c r="G3521" s="1" t="s">
        <v>84</v>
      </c>
      <c r="H3521" s="1" t="s">
        <v>405</v>
      </c>
      <c r="I3521" s="1" t="s">
        <v>310</v>
      </c>
      <c r="J3521" s="1">
        <v>180</v>
      </c>
      <c r="K3521" s="1">
        <v>762</v>
      </c>
      <c r="L3521" s="1">
        <v>883</v>
      </c>
      <c r="M3521" s="1">
        <v>0</v>
      </c>
      <c r="N3521" s="1">
        <v>6.2</v>
      </c>
      <c r="O3521" s="1">
        <v>89</v>
      </c>
      <c r="P3521" s="1">
        <v>121</v>
      </c>
      <c r="Q3521" s="9">
        <v>55500000</v>
      </c>
      <c r="R3521" s="3">
        <v>36000000</v>
      </c>
    </row>
    <row r="3522" spans="1:18" x14ac:dyDescent="0.25">
      <c r="A3522" s="1" t="s">
        <v>3468</v>
      </c>
      <c r="B3522" s="2">
        <v>37755</v>
      </c>
      <c r="C3522" s="1" t="s">
        <v>32</v>
      </c>
      <c r="D3522" s="1" t="s">
        <v>40</v>
      </c>
      <c r="E3522" s="1" t="s">
        <v>3</v>
      </c>
      <c r="F3522" s="1" t="s">
        <v>4</v>
      </c>
      <c r="G3522" s="1" t="s">
        <v>132</v>
      </c>
      <c r="H3522" s="1" t="s">
        <v>3469</v>
      </c>
      <c r="I3522" s="1" t="s">
        <v>3470</v>
      </c>
      <c r="J3522" s="1">
        <v>178</v>
      </c>
      <c r="K3522" s="1">
        <v>359</v>
      </c>
      <c r="L3522" s="1">
        <v>0</v>
      </c>
      <c r="M3522" s="1">
        <v>32</v>
      </c>
      <c r="N3522" s="1">
        <v>3.3</v>
      </c>
      <c r="O3522" s="1">
        <v>7</v>
      </c>
      <c r="P3522" s="1">
        <v>120</v>
      </c>
      <c r="Q3522" s="9">
        <v>1098224</v>
      </c>
      <c r="R3522" s="3">
        <v>2000000</v>
      </c>
    </row>
    <row r="3523" spans="1:18" x14ac:dyDescent="0.25">
      <c r="A3523" s="1" t="s">
        <v>4856</v>
      </c>
      <c r="B3523" s="2">
        <v>39698</v>
      </c>
      <c r="C3523" s="1" t="s">
        <v>32</v>
      </c>
      <c r="D3523" s="1" t="s">
        <v>177</v>
      </c>
      <c r="E3523" s="1" t="s">
        <v>3</v>
      </c>
      <c r="F3523" s="1" t="s">
        <v>4</v>
      </c>
      <c r="G3523" s="1" t="s">
        <v>132</v>
      </c>
      <c r="H3523" s="1" t="s">
        <v>4857</v>
      </c>
      <c r="I3523" s="1" t="s">
        <v>4858</v>
      </c>
      <c r="J3523" s="1">
        <v>178</v>
      </c>
      <c r="K3523" s="1">
        <v>279</v>
      </c>
      <c r="L3523" s="1">
        <v>0</v>
      </c>
      <c r="M3523" s="1">
        <v>26</v>
      </c>
      <c r="N3523" s="1">
        <v>7.5</v>
      </c>
      <c r="O3523" s="1">
        <v>7</v>
      </c>
      <c r="P3523" s="1">
        <v>86</v>
      </c>
      <c r="Q3523" s="9">
        <v>215185</v>
      </c>
      <c r="R3523" s="3">
        <v>200000</v>
      </c>
    </row>
    <row r="3524" spans="1:18" x14ac:dyDescent="0.25">
      <c r="A3524" s="1" t="s">
        <v>6550</v>
      </c>
      <c r="B3524" s="2">
        <v>41347</v>
      </c>
      <c r="C3524" s="1" t="s">
        <v>32</v>
      </c>
      <c r="D3524" s="1" t="s">
        <v>77</v>
      </c>
      <c r="E3524" s="1" t="s">
        <v>3</v>
      </c>
      <c r="F3524" s="1" t="s">
        <v>83</v>
      </c>
      <c r="G3524" s="1" t="s">
        <v>92</v>
      </c>
      <c r="H3524" s="1" t="s">
        <v>4419</v>
      </c>
      <c r="I3524" s="1" t="s">
        <v>3757</v>
      </c>
      <c r="J3524" s="1">
        <v>177</v>
      </c>
      <c r="K3524" s="1">
        <v>278</v>
      </c>
      <c r="L3524" s="1">
        <v>1000</v>
      </c>
      <c r="M3524" s="1">
        <v>49000</v>
      </c>
      <c r="N3524" s="1">
        <v>7</v>
      </c>
      <c r="O3524" s="1">
        <v>427</v>
      </c>
      <c r="P3524" s="1">
        <v>109</v>
      </c>
      <c r="Q3524" s="9">
        <v>26003149</v>
      </c>
      <c r="R3524" s="3">
        <v>20000000</v>
      </c>
    </row>
    <row r="3525" spans="1:18" x14ac:dyDescent="0.25">
      <c r="A3525" s="1" t="s">
        <v>4418</v>
      </c>
      <c r="B3525" s="2">
        <v>38763</v>
      </c>
      <c r="C3525" s="1" t="s">
        <v>32</v>
      </c>
      <c r="D3525" s="1" t="s">
        <v>2</v>
      </c>
      <c r="E3525" s="1" t="s">
        <v>3</v>
      </c>
      <c r="F3525" s="1" t="s">
        <v>11</v>
      </c>
      <c r="G3525" s="1" t="s">
        <v>92</v>
      </c>
      <c r="H3525" s="1" t="s">
        <v>4419</v>
      </c>
      <c r="I3525" s="1" t="s">
        <v>1844</v>
      </c>
      <c r="J3525" s="1">
        <v>177</v>
      </c>
      <c r="K3525" s="1">
        <v>253</v>
      </c>
      <c r="L3525" s="1">
        <v>670</v>
      </c>
      <c r="M3525" s="1">
        <v>26000</v>
      </c>
      <c r="N3525" s="1">
        <v>7.5</v>
      </c>
      <c r="O3525" s="1">
        <v>226</v>
      </c>
      <c r="P3525" s="1">
        <v>147</v>
      </c>
      <c r="Q3525" s="9">
        <v>2208939</v>
      </c>
      <c r="R3525" s="3">
        <v>50000000</v>
      </c>
    </row>
    <row r="3526" spans="1:18" x14ac:dyDescent="0.25">
      <c r="A3526" s="1" t="s">
        <v>1960</v>
      </c>
      <c r="B3526" s="2">
        <v>36455</v>
      </c>
      <c r="C3526" s="1" t="s">
        <v>32</v>
      </c>
      <c r="D3526" s="1" t="s">
        <v>61</v>
      </c>
      <c r="E3526" s="1" t="s">
        <v>10</v>
      </c>
      <c r="F3526" s="1" t="s">
        <v>11</v>
      </c>
      <c r="G3526" s="21"/>
      <c r="H3526" s="1" t="s">
        <v>1961</v>
      </c>
      <c r="I3526" s="1" t="s">
        <v>1962</v>
      </c>
      <c r="J3526" s="1">
        <v>177</v>
      </c>
      <c r="K3526" s="1">
        <v>333</v>
      </c>
      <c r="L3526" s="1">
        <v>4</v>
      </c>
      <c r="M3526" s="1">
        <v>687</v>
      </c>
      <c r="N3526" s="1">
        <v>7.3</v>
      </c>
      <c r="O3526" s="1">
        <v>63</v>
      </c>
      <c r="P3526" s="1">
        <v>125</v>
      </c>
      <c r="Q3526" s="9">
        <v>927107</v>
      </c>
      <c r="R3526" s="3">
        <v>15000000</v>
      </c>
    </row>
    <row r="3527" spans="1:18" x14ac:dyDescent="0.25">
      <c r="A3527" s="1" t="s">
        <v>5900</v>
      </c>
      <c r="B3527" s="2">
        <v>40559</v>
      </c>
      <c r="C3527" s="1" t="s">
        <v>32</v>
      </c>
      <c r="D3527" s="1" t="s">
        <v>40</v>
      </c>
      <c r="E3527" s="1" t="s">
        <v>3</v>
      </c>
      <c r="F3527" s="1" t="s">
        <v>4</v>
      </c>
      <c r="G3527" s="1" t="s">
        <v>92</v>
      </c>
      <c r="H3527" s="1" t="s">
        <v>5901</v>
      </c>
      <c r="I3527" s="1" t="s">
        <v>4751</v>
      </c>
      <c r="J3527" s="1">
        <v>176</v>
      </c>
      <c r="K3527" s="1">
        <v>390</v>
      </c>
      <c r="L3527" s="1">
        <v>99</v>
      </c>
      <c r="M3527" s="1">
        <v>42000</v>
      </c>
      <c r="N3527" s="1">
        <v>7</v>
      </c>
      <c r="O3527" s="1">
        <v>342</v>
      </c>
      <c r="P3527" s="1">
        <v>109</v>
      </c>
      <c r="Q3527" s="9">
        <v>37371385</v>
      </c>
      <c r="R3527" s="3">
        <v>40000000</v>
      </c>
    </row>
    <row r="3528" spans="1:18" x14ac:dyDescent="0.25">
      <c r="A3528" s="1" t="s">
        <v>3079</v>
      </c>
      <c r="B3528" s="2">
        <v>37305</v>
      </c>
      <c r="C3528" s="1" t="s">
        <v>32</v>
      </c>
      <c r="D3528" s="1" t="s">
        <v>77</v>
      </c>
      <c r="E3528" s="1" t="s">
        <v>3</v>
      </c>
      <c r="F3528" s="1" t="s">
        <v>4</v>
      </c>
      <c r="G3528" s="1" t="s">
        <v>132</v>
      </c>
      <c r="H3528" s="1" t="s">
        <v>1160</v>
      </c>
      <c r="I3528" s="1" t="s">
        <v>1160</v>
      </c>
      <c r="J3528" s="1">
        <v>176</v>
      </c>
      <c r="K3528" s="1">
        <v>361</v>
      </c>
      <c r="L3528" s="1">
        <v>176</v>
      </c>
      <c r="M3528" s="1">
        <v>0</v>
      </c>
      <c r="N3528" s="1">
        <v>6.2</v>
      </c>
      <c r="O3528" s="1">
        <v>63</v>
      </c>
      <c r="P3528" s="1">
        <v>81</v>
      </c>
      <c r="Q3528" s="9">
        <v>16033556</v>
      </c>
      <c r="R3528" s="3">
        <v>10000000</v>
      </c>
    </row>
    <row r="3529" spans="1:18" x14ac:dyDescent="0.25">
      <c r="A3529" s="1" t="s">
        <v>4659</v>
      </c>
      <c r="B3529" s="2">
        <v>39150</v>
      </c>
      <c r="C3529" s="1" t="s">
        <v>32</v>
      </c>
      <c r="D3529" s="1" t="s">
        <v>77</v>
      </c>
      <c r="E3529" s="1" t="s">
        <v>3</v>
      </c>
      <c r="F3529" s="1" t="s">
        <v>83</v>
      </c>
      <c r="G3529" s="1" t="s">
        <v>92</v>
      </c>
      <c r="H3529" s="1" t="s">
        <v>4660</v>
      </c>
      <c r="I3529" s="1" t="s">
        <v>3757</v>
      </c>
      <c r="J3529" s="1">
        <v>175</v>
      </c>
      <c r="K3529" s="1">
        <v>485</v>
      </c>
      <c r="L3529" s="1">
        <v>1000</v>
      </c>
      <c r="M3529" s="1">
        <v>17000</v>
      </c>
      <c r="N3529" s="1">
        <v>7.9</v>
      </c>
      <c r="O3529" s="1">
        <v>285</v>
      </c>
      <c r="P3529" s="1">
        <v>121</v>
      </c>
      <c r="Q3529" s="9">
        <v>23618786</v>
      </c>
      <c r="R3529" s="3">
        <v>8000000</v>
      </c>
    </row>
    <row r="3530" spans="1:18" x14ac:dyDescent="0.25">
      <c r="A3530" s="1" t="s">
        <v>860</v>
      </c>
      <c r="B3530" s="2">
        <v>33399</v>
      </c>
      <c r="C3530" s="1" t="s">
        <v>32</v>
      </c>
      <c r="D3530" s="1" t="s">
        <v>77</v>
      </c>
      <c r="E3530" s="1" t="s">
        <v>3</v>
      </c>
      <c r="F3530" s="1" t="s">
        <v>4</v>
      </c>
      <c r="G3530" s="1" t="s">
        <v>92</v>
      </c>
      <c r="H3530" s="1" t="s">
        <v>861</v>
      </c>
      <c r="I3530" s="1" t="s">
        <v>639</v>
      </c>
      <c r="J3530" s="1">
        <v>174</v>
      </c>
      <c r="K3530" s="1">
        <v>583</v>
      </c>
      <c r="L3530" s="1">
        <v>22</v>
      </c>
      <c r="M3530" s="1">
        <v>0</v>
      </c>
      <c r="N3530" s="1">
        <v>5.9</v>
      </c>
      <c r="O3530" s="1">
        <v>27</v>
      </c>
      <c r="P3530" s="1">
        <v>88</v>
      </c>
      <c r="Q3530" s="9">
        <v>9286314</v>
      </c>
      <c r="R3530" s="3">
        <v>17000000</v>
      </c>
    </row>
    <row r="3531" spans="1:18" x14ac:dyDescent="0.25">
      <c r="A3531" s="1" t="s">
        <v>1801</v>
      </c>
      <c r="B3531" s="2">
        <v>35900</v>
      </c>
      <c r="C3531" s="1" t="s">
        <v>32</v>
      </c>
      <c r="D3531" s="1" t="s">
        <v>9</v>
      </c>
      <c r="E3531" s="1" t="s">
        <v>900</v>
      </c>
      <c r="F3531" s="1" t="s">
        <v>1802</v>
      </c>
      <c r="G3531" s="1" t="s">
        <v>92</v>
      </c>
      <c r="H3531" s="1" t="s">
        <v>1803</v>
      </c>
      <c r="I3531" s="1" t="s">
        <v>1804</v>
      </c>
      <c r="J3531" s="1">
        <v>174</v>
      </c>
      <c r="K3531" s="1">
        <v>222</v>
      </c>
      <c r="L3531" s="1">
        <v>22</v>
      </c>
      <c r="M3531" s="1">
        <v>140</v>
      </c>
      <c r="N3531" s="1">
        <v>6.8</v>
      </c>
      <c r="O3531" s="1">
        <v>39</v>
      </c>
      <c r="P3531" s="1">
        <v>106</v>
      </c>
      <c r="Q3531" s="9">
        <v>886410</v>
      </c>
      <c r="R3531" s="3">
        <v>3500000</v>
      </c>
    </row>
    <row r="3532" spans="1:18" x14ac:dyDescent="0.25">
      <c r="A3532" s="1" t="s">
        <v>1996</v>
      </c>
      <c r="B3532" s="2">
        <v>36454</v>
      </c>
      <c r="C3532" s="1" t="s">
        <v>32</v>
      </c>
      <c r="D3532" s="1" t="s">
        <v>61</v>
      </c>
      <c r="E3532" s="1" t="s">
        <v>3</v>
      </c>
      <c r="F3532" s="1" t="s">
        <v>4</v>
      </c>
      <c r="G3532" s="1" t="s">
        <v>92</v>
      </c>
      <c r="H3532" s="1" t="s">
        <v>1997</v>
      </c>
      <c r="I3532" s="1" t="s">
        <v>1998</v>
      </c>
      <c r="J3532" s="1">
        <v>173</v>
      </c>
      <c r="K3532" s="1">
        <v>563</v>
      </c>
      <c r="L3532" s="1">
        <v>108</v>
      </c>
      <c r="M3532" s="1">
        <v>0</v>
      </c>
      <c r="N3532" s="1">
        <v>7.6</v>
      </c>
      <c r="O3532" s="1">
        <v>123</v>
      </c>
      <c r="P3532" s="1">
        <v>118</v>
      </c>
      <c r="Q3532" s="9">
        <v>11533945</v>
      </c>
      <c r="R3532" s="3">
        <v>2000000</v>
      </c>
    </row>
    <row r="3533" spans="1:18" x14ac:dyDescent="0.25">
      <c r="A3533" s="1" t="s">
        <v>4355</v>
      </c>
      <c r="B3533" s="2">
        <v>38805</v>
      </c>
      <c r="C3533" s="1" t="s">
        <v>32</v>
      </c>
      <c r="D3533" s="1" t="s">
        <v>2</v>
      </c>
      <c r="E3533" s="1" t="s">
        <v>3</v>
      </c>
      <c r="F3533" s="1" t="s">
        <v>334</v>
      </c>
      <c r="G3533" s="1" t="s">
        <v>92</v>
      </c>
      <c r="H3533" s="1" t="s">
        <v>4356</v>
      </c>
      <c r="I3533" s="1" t="s">
        <v>4357</v>
      </c>
      <c r="J3533" s="1">
        <v>172</v>
      </c>
      <c r="K3533" s="1">
        <v>378</v>
      </c>
      <c r="L3533" s="1">
        <v>10</v>
      </c>
      <c r="M3533" s="1">
        <v>302</v>
      </c>
      <c r="N3533" s="1">
        <v>6.4</v>
      </c>
      <c r="O3533" s="1">
        <v>75</v>
      </c>
      <c r="P3533" s="1">
        <v>118</v>
      </c>
      <c r="Q3533" s="9">
        <v>399879</v>
      </c>
      <c r="R3533" s="3">
        <v>15000000</v>
      </c>
    </row>
    <row r="3534" spans="1:18" x14ac:dyDescent="0.25">
      <c r="A3534" s="1" t="s">
        <v>2189</v>
      </c>
      <c r="B3534" s="2">
        <v>36369</v>
      </c>
      <c r="C3534" s="1" t="s">
        <v>1</v>
      </c>
      <c r="D3534" s="1" t="s">
        <v>91</v>
      </c>
      <c r="E3534" s="1" t="s">
        <v>3</v>
      </c>
      <c r="F3534" s="1" t="s">
        <v>4</v>
      </c>
      <c r="G3534" s="1" t="s">
        <v>92</v>
      </c>
      <c r="H3534" s="1" t="s">
        <v>2190</v>
      </c>
      <c r="I3534" s="1" t="s">
        <v>2191</v>
      </c>
      <c r="J3534" s="1">
        <v>170</v>
      </c>
      <c r="K3534" s="1">
        <v>399</v>
      </c>
      <c r="L3534" s="1">
        <v>19</v>
      </c>
      <c r="M3534" s="1">
        <v>0</v>
      </c>
      <c r="N3534" s="1">
        <v>6.4</v>
      </c>
      <c r="O3534" s="1">
        <v>360</v>
      </c>
      <c r="P3534" s="1">
        <v>81</v>
      </c>
      <c r="Q3534" s="9">
        <v>140530114</v>
      </c>
      <c r="R3534" s="3">
        <v>60000</v>
      </c>
    </row>
    <row r="3535" spans="1:18" x14ac:dyDescent="0.25">
      <c r="A3535" s="1" t="s">
        <v>5276</v>
      </c>
      <c r="B3535" s="2">
        <v>40044</v>
      </c>
      <c r="C3535" s="1" t="s">
        <v>32</v>
      </c>
      <c r="D3535" s="1" t="s">
        <v>61</v>
      </c>
      <c r="E3535" s="1" t="s">
        <v>3</v>
      </c>
      <c r="F3535" s="1" t="s">
        <v>161</v>
      </c>
      <c r="G3535" s="1" t="s">
        <v>92</v>
      </c>
      <c r="H3535" s="1" t="s">
        <v>5277</v>
      </c>
      <c r="I3535" s="1" t="s">
        <v>5278</v>
      </c>
      <c r="J3535" s="1">
        <v>170</v>
      </c>
      <c r="K3535" s="1">
        <v>931</v>
      </c>
      <c r="L3535" s="1">
        <v>43</v>
      </c>
      <c r="M3535" s="1">
        <v>11000</v>
      </c>
      <c r="N3535" s="1">
        <v>6.6</v>
      </c>
      <c r="O3535" s="1">
        <v>242</v>
      </c>
      <c r="P3535" s="1">
        <v>102</v>
      </c>
      <c r="Q3535" s="9">
        <v>2035566</v>
      </c>
      <c r="R3535" s="3">
        <v>13000000</v>
      </c>
    </row>
    <row r="3536" spans="1:18" x14ac:dyDescent="0.25">
      <c r="A3536" s="1" t="s">
        <v>4667</v>
      </c>
      <c r="B3536" s="2">
        <v>39314</v>
      </c>
      <c r="C3536" s="1" t="s">
        <v>1</v>
      </c>
      <c r="D3536" s="1" t="s">
        <v>177</v>
      </c>
      <c r="E3536" s="1" t="s">
        <v>3</v>
      </c>
      <c r="F3536" s="1" t="s">
        <v>83</v>
      </c>
      <c r="G3536" s="1" t="s">
        <v>84</v>
      </c>
      <c r="H3536" s="1" t="s">
        <v>4668</v>
      </c>
      <c r="I3536" s="1" t="s">
        <v>4669</v>
      </c>
      <c r="J3536" s="1">
        <v>168</v>
      </c>
      <c r="K3536" s="1">
        <v>408</v>
      </c>
      <c r="L3536" s="1">
        <v>90</v>
      </c>
      <c r="M3536" s="1">
        <v>0</v>
      </c>
      <c r="N3536" s="1">
        <v>8.1</v>
      </c>
      <c r="O3536" s="1">
        <v>107</v>
      </c>
      <c r="P3536" s="1">
        <v>100</v>
      </c>
      <c r="Q3536" s="9">
        <v>1134049</v>
      </c>
      <c r="R3536" s="3">
        <v>2000000</v>
      </c>
    </row>
    <row r="3537" spans="1:18" x14ac:dyDescent="0.25">
      <c r="A3537" s="1" t="s">
        <v>4875</v>
      </c>
      <c r="B3537" s="2">
        <v>39497</v>
      </c>
      <c r="C3537" s="1" t="s">
        <v>32</v>
      </c>
      <c r="D3537" s="1" t="s">
        <v>77</v>
      </c>
      <c r="E3537" s="1" t="s">
        <v>3</v>
      </c>
      <c r="F3537" s="1" t="s">
        <v>83</v>
      </c>
      <c r="G3537" s="1" t="s">
        <v>92</v>
      </c>
      <c r="H3537" s="1" t="s">
        <v>4876</v>
      </c>
      <c r="I3537" s="1" t="s">
        <v>4112</v>
      </c>
      <c r="J3537" s="1">
        <v>165</v>
      </c>
      <c r="K3537" s="1">
        <v>391</v>
      </c>
      <c r="L3537" s="1">
        <v>197</v>
      </c>
      <c r="M3537" s="1">
        <v>0</v>
      </c>
      <c r="N3537" s="1">
        <v>6</v>
      </c>
      <c r="O3537" s="1">
        <v>254</v>
      </c>
      <c r="P3537" s="1">
        <v>113</v>
      </c>
      <c r="Q3537" s="9">
        <v>10955425</v>
      </c>
      <c r="R3537" s="3">
        <v>30000000</v>
      </c>
    </row>
    <row r="3538" spans="1:18" x14ac:dyDescent="0.25">
      <c r="A3538" s="1" t="s">
        <v>5135</v>
      </c>
      <c r="B3538" s="2">
        <v>39739</v>
      </c>
      <c r="C3538" s="1" t="s">
        <v>32</v>
      </c>
      <c r="D3538" s="1" t="s">
        <v>9</v>
      </c>
      <c r="E3538" s="1" t="s">
        <v>1518</v>
      </c>
      <c r="F3538" s="1" t="s">
        <v>1519</v>
      </c>
      <c r="G3538" s="1" t="s">
        <v>92</v>
      </c>
      <c r="H3538" s="1" t="s">
        <v>5136</v>
      </c>
      <c r="I3538" s="1" t="s">
        <v>5137</v>
      </c>
      <c r="J3538" s="1">
        <v>163</v>
      </c>
      <c r="K3538" s="1">
        <v>219</v>
      </c>
      <c r="L3538" s="1">
        <v>12</v>
      </c>
      <c r="M3538" s="1">
        <v>0</v>
      </c>
      <c r="N3538" s="1">
        <v>7.1</v>
      </c>
      <c r="O3538" s="1">
        <v>111</v>
      </c>
      <c r="P3538" s="1">
        <v>103</v>
      </c>
      <c r="Q3538" s="9">
        <v>542860</v>
      </c>
      <c r="R3538" s="3">
        <v>4000000</v>
      </c>
    </row>
    <row r="3539" spans="1:18" x14ac:dyDescent="0.25">
      <c r="A3539" s="1" t="s">
        <v>2831</v>
      </c>
      <c r="B3539" s="2">
        <v>37122</v>
      </c>
      <c r="C3539" s="1" t="s">
        <v>32</v>
      </c>
      <c r="D3539" s="1" t="s">
        <v>9</v>
      </c>
      <c r="E3539" s="1" t="s">
        <v>3</v>
      </c>
      <c r="F3539" s="1" t="s">
        <v>4</v>
      </c>
      <c r="G3539" s="1" t="s">
        <v>132</v>
      </c>
      <c r="H3539" s="1" t="s">
        <v>2832</v>
      </c>
      <c r="I3539" s="1" t="s">
        <v>2833</v>
      </c>
      <c r="J3539" s="1">
        <v>159</v>
      </c>
      <c r="K3539" s="1">
        <v>417</v>
      </c>
      <c r="L3539" s="1">
        <v>12</v>
      </c>
      <c r="M3539" s="1">
        <v>231</v>
      </c>
      <c r="N3539" s="1">
        <v>3.9</v>
      </c>
      <c r="O3539" s="1">
        <v>64</v>
      </c>
      <c r="P3539" s="1">
        <v>84</v>
      </c>
      <c r="Q3539" s="9">
        <v>3100650</v>
      </c>
      <c r="R3539" s="3">
        <v>14000000</v>
      </c>
    </row>
    <row r="3540" spans="1:18" x14ac:dyDescent="0.25">
      <c r="A3540" s="1" t="s">
        <v>1010</v>
      </c>
      <c r="B3540" s="2">
        <v>34051</v>
      </c>
      <c r="C3540" s="1" t="s">
        <v>32</v>
      </c>
      <c r="D3540" s="1" t="s">
        <v>9</v>
      </c>
      <c r="E3540" s="1" t="s">
        <v>3</v>
      </c>
      <c r="F3540" s="1" t="s">
        <v>4</v>
      </c>
      <c r="G3540" s="1" t="s">
        <v>92</v>
      </c>
      <c r="H3540" s="1" t="s">
        <v>1011</v>
      </c>
      <c r="I3540" s="1" t="s">
        <v>1012</v>
      </c>
      <c r="J3540" s="1">
        <v>159</v>
      </c>
      <c r="K3540" s="1">
        <v>423</v>
      </c>
      <c r="L3540" s="1">
        <v>9</v>
      </c>
      <c r="M3540" s="1">
        <v>81</v>
      </c>
      <c r="N3540" s="1">
        <v>7.2</v>
      </c>
      <c r="O3540" s="1">
        <v>11</v>
      </c>
      <c r="P3540" s="1">
        <v>114</v>
      </c>
      <c r="Q3540" s="9">
        <v>1001437</v>
      </c>
      <c r="R3540" s="3">
        <v>800000</v>
      </c>
    </row>
    <row r="3541" spans="1:18" x14ac:dyDescent="0.25">
      <c r="A3541" s="1" t="s">
        <v>5023</v>
      </c>
      <c r="B3541" s="2">
        <v>39643</v>
      </c>
      <c r="C3541" s="1" t="s">
        <v>32</v>
      </c>
      <c r="D3541" s="1" t="s">
        <v>9</v>
      </c>
      <c r="E3541" s="1" t="s">
        <v>3</v>
      </c>
      <c r="F3541" s="1" t="s">
        <v>4</v>
      </c>
      <c r="G3541" s="1" t="s">
        <v>132</v>
      </c>
      <c r="H3541" s="1" t="s">
        <v>5024</v>
      </c>
      <c r="I3541" s="1" t="s">
        <v>5025</v>
      </c>
      <c r="J3541" s="1">
        <v>158</v>
      </c>
      <c r="K3541" s="1">
        <v>816</v>
      </c>
      <c r="L3541" s="1">
        <v>209</v>
      </c>
      <c r="M3541" s="1">
        <v>0</v>
      </c>
      <c r="N3541" s="1">
        <v>6.2</v>
      </c>
      <c r="O3541" s="1">
        <v>97</v>
      </c>
      <c r="P3541" s="1">
        <v>98</v>
      </c>
      <c r="Q3541" s="9">
        <v>58006147</v>
      </c>
      <c r="R3541" s="3">
        <v>23000000</v>
      </c>
    </row>
    <row r="3542" spans="1:18" x14ac:dyDescent="0.25">
      <c r="A3542" s="1" t="s">
        <v>445</v>
      </c>
      <c r="B3542" s="2">
        <v>30733</v>
      </c>
      <c r="C3542" s="1" t="s">
        <v>32</v>
      </c>
      <c r="D3542" s="1" t="s">
        <v>91</v>
      </c>
      <c r="E3542" s="1" t="s">
        <v>3</v>
      </c>
      <c r="F3542" s="1" t="s">
        <v>4</v>
      </c>
      <c r="G3542" s="1" t="s">
        <v>92</v>
      </c>
      <c r="H3542" s="1" t="s">
        <v>446</v>
      </c>
      <c r="I3542" s="1" t="s">
        <v>447</v>
      </c>
      <c r="J3542" s="1">
        <v>158</v>
      </c>
      <c r="K3542" s="1">
        <v>467</v>
      </c>
      <c r="L3542" s="1">
        <v>17</v>
      </c>
      <c r="M3542" s="1">
        <v>0</v>
      </c>
      <c r="N3542" s="1">
        <v>5.9</v>
      </c>
      <c r="O3542" s="1">
        <v>166</v>
      </c>
      <c r="P3542" s="1">
        <v>97</v>
      </c>
      <c r="Q3542" s="9">
        <v>32600000</v>
      </c>
      <c r="R3542" s="3">
        <v>1800000</v>
      </c>
    </row>
    <row r="3543" spans="1:18" x14ac:dyDescent="0.25">
      <c r="A3543" s="1" t="s">
        <v>5826</v>
      </c>
      <c r="B3543" s="2">
        <v>40707</v>
      </c>
      <c r="C3543" s="1" t="s">
        <v>32</v>
      </c>
      <c r="D3543" s="1" t="s">
        <v>77</v>
      </c>
      <c r="E3543" s="1" t="s">
        <v>3</v>
      </c>
      <c r="F3543" s="1" t="s">
        <v>4</v>
      </c>
      <c r="G3543" s="1" t="s">
        <v>132</v>
      </c>
      <c r="H3543" s="1" t="s">
        <v>5827</v>
      </c>
      <c r="I3543" s="1" t="s">
        <v>4069</v>
      </c>
      <c r="J3543" s="1">
        <v>157</v>
      </c>
      <c r="K3543" s="1">
        <v>257</v>
      </c>
      <c r="L3543" s="1">
        <v>456</v>
      </c>
      <c r="M3543" s="1">
        <v>38000</v>
      </c>
      <c r="N3543" s="1">
        <v>6.8</v>
      </c>
      <c r="O3543" s="1">
        <v>417</v>
      </c>
      <c r="P3543" s="1">
        <v>111</v>
      </c>
      <c r="Q3543" s="9">
        <v>40247512</v>
      </c>
      <c r="R3543" s="3">
        <v>30000000</v>
      </c>
    </row>
    <row r="3544" spans="1:18" x14ac:dyDescent="0.25">
      <c r="A3544" s="1" t="s">
        <v>6912</v>
      </c>
      <c r="B3544" s="2">
        <v>42016</v>
      </c>
      <c r="C3544" s="1" t="s">
        <v>32</v>
      </c>
      <c r="D3544" s="1" t="s">
        <v>77</v>
      </c>
      <c r="E3544" s="1" t="s">
        <v>3</v>
      </c>
      <c r="F3544" s="1" t="s">
        <v>4</v>
      </c>
      <c r="G3544" s="1" t="s">
        <v>92</v>
      </c>
      <c r="H3544" s="1" t="s">
        <v>6913</v>
      </c>
      <c r="I3544" s="1" t="s">
        <v>4991</v>
      </c>
      <c r="J3544" s="1">
        <v>155</v>
      </c>
      <c r="K3544" s="1">
        <v>259</v>
      </c>
      <c r="L3544" s="1">
        <v>66</v>
      </c>
      <c r="M3544" s="1">
        <v>16000</v>
      </c>
      <c r="N3544" s="1">
        <v>6.8</v>
      </c>
      <c r="O3544" s="1">
        <v>203</v>
      </c>
      <c r="P3544" s="1">
        <v>103</v>
      </c>
      <c r="Q3544" s="9">
        <v>27285953</v>
      </c>
      <c r="R3544" s="3">
        <v>5000000</v>
      </c>
    </row>
    <row r="3545" spans="1:18" x14ac:dyDescent="0.25">
      <c r="A3545" s="1" t="s">
        <v>502</v>
      </c>
      <c r="B3545" s="2">
        <v>31185</v>
      </c>
      <c r="C3545" s="1" t="s">
        <v>32</v>
      </c>
      <c r="D3545" s="1" t="s">
        <v>40</v>
      </c>
      <c r="E3545" s="1" t="s">
        <v>3</v>
      </c>
      <c r="F3545" s="1" t="s">
        <v>4</v>
      </c>
      <c r="G3545" s="1" t="s">
        <v>132</v>
      </c>
      <c r="H3545" s="1" t="s">
        <v>503</v>
      </c>
      <c r="I3545" s="1" t="s">
        <v>370</v>
      </c>
      <c r="J3545" s="1">
        <v>155</v>
      </c>
      <c r="K3545" s="1">
        <v>605</v>
      </c>
      <c r="L3545" s="1">
        <v>272</v>
      </c>
      <c r="M3545" s="1">
        <v>0</v>
      </c>
      <c r="N3545" s="1">
        <v>6.8</v>
      </c>
      <c r="O3545" s="1">
        <v>64</v>
      </c>
      <c r="P3545" s="1">
        <v>109</v>
      </c>
      <c r="Q3545" s="9">
        <v>4250320</v>
      </c>
      <c r="R3545" s="3">
        <v>18000000</v>
      </c>
    </row>
    <row r="3546" spans="1:18" x14ac:dyDescent="0.25">
      <c r="A3546" s="1" t="s">
        <v>4299</v>
      </c>
      <c r="B3546" s="2">
        <v>39040</v>
      </c>
      <c r="C3546" s="1" t="s">
        <v>32</v>
      </c>
      <c r="D3546" s="1" t="s">
        <v>77</v>
      </c>
      <c r="E3546" s="1" t="s">
        <v>1129</v>
      </c>
      <c r="F3546" s="1" t="s">
        <v>1130</v>
      </c>
      <c r="G3546" s="1" t="s">
        <v>92</v>
      </c>
      <c r="H3546" s="1" t="s">
        <v>4300</v>
      </c>
      <c r="I3546" s="1" t="s">
        <v>4301</v>
      </c>
      <c r="J3546" s="1">
        <v>155</v>
      </c>
      <c r="K3546" s="1">
        <v>398</v>
      </c>
      <c r="L3546" s="1">
        <v>143</v>
      </c>
      <c r="M3546" s="1">
        <v>528</v>
      </c>
      <c r="N3546" s="1">
        <v>7.3</v>
      </c>
      <c r="O3546" s="1">
        <v>98</v>
      </c>
      <c r="P3546" s="1">
        <v>110</v>
      </c>
      <c r="Q3546" s="9">
        <v>49413</v>
      </c>
      <c r="R3546" s="3">
        <v>35000000</v>
      </c>
    </row>
    <row r="3547" spans="1:18" x14ac:dyDescent="0.25">
      <c r="A3547" s="1" t="s">
        <v>3447</v>
      </c>
      <c r="B3547" s="2">
        <v>37720</v>
      </c>
      <c r="C3547" s="1" t="s">
        <v>32</v>
      </c>
      <c r="D3547" s="1" t="s">
        <v>77</v>
      </c>
      <c r="E3547" s="1" t="s">
        <v>3</v>
      </c>
      <c r="F3547" s="1" t="s">
        <v>4</v>
      </c>
      <c r="G3547" s="1" t="s">
        <v>132</v>
      </c>
      <c r="H3547" s="1" t="s">
        <v>3448</v>
      </c>
      <c r="I3547" s="1" t="s">
        <v>1751</v>
      </c>
      <c r="J3547" s="1">
        <v>154</v>
      </c>
      <c r="K3547" s="1">
        <v>428</v>
      </c>
      <c r="L3547" s="1">
        <v>71</v>
      </c>
      <c r="M3547" s="1">
        <v>955</v>
      </c>
      <c r="N3547" s="1">
        <v>6.2</v>
      </c>
      <c r="O3547" s="1">
        <v>165</v>
      </c>
      <c r="P3547" s="1">
        <v>114</v>
      </c>
      <c r="Q3547" s="9">
        <v>60470220</v>
      </c>
      <c r="R3547" s="3">
        <v>50000000</v>
      </c>
    </row>
    <row r="3548" spans="1:18" x14ac:dyDescent="0.25">
      <c r="A3548" s="1" t="s">
        <v>5436</v>
      </c>
      <c r="B3548" s="2">
        <v>39832</v>
      </c>
      <c r="C3548" s="1" t="s">
        <v>32</v>
      </c>
      <c r="D3548" s="1" t="s">
        <v>9</v>
      </c>
      <c r="E3548" s="1" t="s">
        <v>3</v>
      </c>
      <c r="F3548" s="1" t="s">
        <v>4</v>
      </c>
      <c r="G3548" s="1" t="s">
        <v>132</v>
      </c>
      <c r="H3548" s="1" t="s">
        <v>5437</v>
      </c>
      <c r="I3548" s="1" t="s">
        <v>3967</v>
      </c>
      <c r="J3548" s="1">
        <v>152</v>
      </c>
      <c r="K3548" s="1">
        <v>568</v>
      </c>
      <c r="L3548" s="1">
        <v>124</v>
      </c>
      <c r="M3548" s="1">
        <v>13000</v>
      </c>
      <c r="N3548" s="1">
        <v>7.1</v>
      </c>
      <c r="O3548" s="1">
        <v>214</v>
      </c>
      <c r="P3548" s="1">
        <v>107</v>
      </c>
      <c r="Q3548" s="9">
        <v>63411478</v>
      </c>
      <c r="R3548" s="3">
        <v>39000000</v>
      </c>
    </row>
    <row r="3549" spans="1:18" x14ac:dyDescent="0.25">
      <c r="A3549" s="1" t="s">
        <v>3462</v>
      </c>
      <c r="B3549" s="2">
        <v>37854</v>
      </c>
      <c r="C3549" s="1" t="s">
        <v>32</v>
      </c>
      <c r="D3549" s="1" t="s">
        <v>20</v>
      </c>
      <c r="E3549" s="1" t="s">
        <v>160</v>
      </c>
      <c r="F3549" s="1" t="s">
        <v>338</v>
      </c>
      <c r="G3549" s="1" t="s">
        <v>92</v>
      </c>
      <c r="H3549" s="1" t="s">
        <v>3463</v>
      </c>
      <c r="I3549" s="1" t="s">
        <v>3464</v>
      </c>
      <c r="J3549" s="1">
        <v>150</v>
      </c>
      <c r="K3549" s="1">
        <v>253</v>
      </c>
      <c r="L3549" s="1">
        <v>66</v>
      </c>
      <c r="M3549" s="1">
        <v>0</v>
      </c>
      <c r="N3549" s="1">
        <v>7.7</v>
      </c>
      <c r="O3549" s="1">
        <v>135</v>
      </c>
      <c r="P3549" s="1">
        <v>112</v>
      </c>
      <c r="Q3549" s="9">
        <v>3432342</v>
      </c>
      <c r="R3549" s="3">
        <v>6000000</v>
      </c>
    </row>
    <row r="3550" spans="1:18" x14ac:dyDescent="0.25">
      <c r="A3550" s="1" t="s">
        <v>6862</v>
      </c>
      <c r="B3550" s="2">
        <v>42046</v>
      </c>
      <c r="C3550" s="1" t="s">
        <v>1</v>
      </c>
      <c r="D3550" s="1" t="s">
        <v>9</v>
      </c>
      <c r="E3550" s="1" t="s">
        <v>3</v>
      </c>
      <c r="F3550" s="1" t="s">
        <v>83</v>
      </c>
      <c r="G3550" s="1" t="s">
        <v>92</v>
      </c>
      <c r="H3550" s="1" t="s">
        <v>6863</v>
      </c>
      <c r="I3550" s="1" t="s">
        <v>6864</v>
      </c>
      <c r="J3550" s="1">
        <v>149</v>
      </c>
      <c r="K3550" s="1">
        <v>430</v>
      </c>
      <c r="L3550" s="1">
        <v>232</v>
      </c>
      <c r="M3550" s="1">
        <v>109000</v>
      </c>
      <c r="N3550" s="1">
        <v>7.7</v>
      </c>
      <c r="O3550" s="1">
        <v>489</v>
      </c>
      <c r="P3550" s="1">
        <v>108</v>
      </c>
      <c r="Q3550" s="9">
        <v>25440971</v>
      </c>
      <c r="R3550" s="3">
        <v>15000000</v>
      </c>
    </row>
    <row r="3551" spans="1:18" x14ac:dyDescent="0.25">
      <c r="A3551" s="1" t="s">
        <v>6687</v>
      </c>
      <c r="B3551" s="2">
        <v>41794</v>
      </c>
      <c r="C3551" s="1" t="s">
        <v>32</v>
      </c>
      <c r="D3551" s="1" t="s">
        <v>61</v>
      </c>
      <c r="E3551" s="1" t="s">
        <v>3</v>
      </c>
      <c r="F3551" s="1" t="s">
        <v>83</v>
      </c>
      <c r="G3551" s="1" t="s">
        <v>92</v>
      </c>
      <c r="H3551" s="1" t="s">
        <v>2948</v>
      </c>
      <c r="I3551" s="1" t="s">
        <v>2248</v>
      </c>
      <c r="J3551" s="1">
        <v>149</v>
      </c>
      <c r="K3551" s="1">
        <v>390</v>
      </c>
      <c r="L3551" s="1">
        <v>608</v>
      </c>
      <c r="M3551" s="1">
        <v>0</v>
      </c>
      <c r="N3551" s="1">
        <v>6.8</v>
      </c>
      <c r="O3551" s="1">
        <v>262</v>
      </c>
      <c r="P3551" s="1">
        <v>150</v>
      </c>
      <c r="Q3551" s="9">
        <v>3958500</v>
      </c>
      <c r="R3551" s="3">
        <v>8200000</v>
      </c>
    </row>
    <row r="3552" spans="1:18" x14ac:dyDescent="0.25">
      <c r="A3552" s="1" t="s">
        <v>2947</v>
      </c>
      <c r="B3552" s="2">
        <v>37438</v>
      </c>
      <c r="C3552" s="1" t="s">
        <v>32</v>
      </c>
      <c r="D3552" s="1" t="s">
        <v>9</v>
      </c>
      <c r="E3552" s="1" t="s">
        <v>3</v>
      </c>
      <c r="F3552" s="1" t="s">
        <v>83</v>
      </c>
      <c r="G3552" s="1" t="s">
        <v>92</v>
      </c>
      <c r="H3552" s="1" t="s">
        <v>2948</v>
      </c>
      <c r="I3552" s="1" t="s">
        <v>2248</v>
      </c>
      <c r="J3552" s="1">
        <v>149</v>
      </c>
      <c r="K3552" s="1">
        <v>251</v>
      </c>
      <c r="L3552" s="1">
        <v>608</v>
      </c>
      <c r="M3552" s="1">
        <v>484</v>
      </c>
      <c r="N3552" s="1">
        <v>7.6</v>
      </c>
      <c r="O3552" s="1">
        <v>81</v>
      </c>
      <c r="P3552" s="1">
        <v>121</v>
      </c>
      <c r="Q3552" s="9">
        <v>112935</v>
      </c>
      <c r="R3552" s="3">
        <v>9000000</v>
      </c>
    </row>
    <row r="3553" spans="1:18" x14ac:dyDescent="0.25">
      <c r="A3553" s="1" t="s">
        <v>2827</v>
      </c>
      <c r="B3553" s="2">
        <v>37071</v>
      </c>
      <c r="C3553" s="1" t="s">
        <v>32</v>
      </c>
      <c r="D3553" s="1" t="s">
        <v>40</v>
      </c>
      <c r="E3553" s="1" t="s">
        <v>3</v>
      </c>
      <c r="F3553" s="1" t="s">
        <v>4</v>
      </c>
      <c r="G3553" s="1" t="s">
        <v>84</v>
      </c>
      <c r="H3553" s="1" t="s">
        <v>2828</v>
      </c>
      <c r="I3553" s="1" t="s">
        <v>2829</v>
      </c>
      <c r="J3553" s="1">
        <v>145</v>
      </c>
      <c r="K3553" s="1">
        <v>275</v>
      </c>
      <c r="L3553" s="1">
        <v>80</v>
      </c>
      <c r="M3553" s="1">
        <v>0</v>
      </c>
      <c r="N3553" s="1">
        <v>7.9</v>
      </c>
      <c r="O3553" s="1">
        <v>212</v>
      </c>
      <c r="P3553" s="1">
        <v>90</v>
      </c>
      <c r="Q3553" s="9">
        <v>267652016</v>
      </c>
      <c r="R3553" s="3">
        <v>60000000</v>
      </c>
    </row>
    <row r="3554" spans="1:18" x14ac:dyDescent="0.25">
      <c r="A3554" s="1" t="s">
        <v>6983</v>
      </c>
      <c r="B3554" s="2">
        <v>42109</v>
      </c>
      <c r="C3554" s="1" t="s">
        <v>32</v>
      </c>
      <c r="D3554" s="1" t="s">
        <v>40</v>
      </c>
      <c r="E3554" s="1" t="s">
        <v>3</v>
      </c>
      <c r="F3554" s="1" t="s">
        <v>4</v>
      </c>
      <c r="G3554" s="1" t="s">
        <v>28</v>
      </c>
      <c r="H3554" s="1" t="s">
        <v>6984</v>
      </c>
      <c r="I3554" s="1" t="s">
        <v>6124</v>
      </c>
      <c r="J3554" s="1">
        <v>144</v>
      </c>
      <c r="K3554" s="1">
        <v>309</v>
      </c>
      <c r="L3554" s="1">
        <v>20</v>
      </c>
      <c r="M3554" s="1">
        <v>33000</v>
      </c>
      <c r="N3554" s="1">
        <v>7.2</v>
      </c>
      <c r="O3554" s="1">
        <v>208</v>
      </c>
      <c r="P3554" s="1">
        <v>88</v>
      </c>
      <c r="Q3554" s="9">
        <v>130174897</v>
      </c>
      <c r="R3554" s="3">
        <v>99000000</v>
      </c>
    </row>
    <row r="3555" spans="1:18" x14ac:dyDescent="0.25">
      <c r="A3555" s="1" t="s">
        <v>5271</v>
      </c>
      <c r="B3555" s="2">
        <v>40030</v>
      </c>
      <c r="C3555" s="1" t="s">
        <v>32</v>
      </c>
      <c r="D3555" s="1" t="s">
        <v>9</v>
      </c>
      <c r="E3555" s="1" t="s">
        <v>112</v>
      </c>
      <c r="F3555" s="1" t="s">
        <v>113</v>
      </c>
      <c r="G3555" s="1" t="s">
        <v>92</v>
      </c>
      <c r="H3555" s="1" t="s">
        <v>5272</v>
      </c>
      <c r="I3555" s="1" t="s">
        <v>5273</v>
      </c>
      <c r="J3555" s="1">
        <v>144</v>
      </c>
      <c r="K3555" s="1">
        <v>474</v>
      </c>
      <c r="L3555" s="1">
        <v>64</v>
      </c>
      <c r="M3555" s="1">
        <v>0</v>
      </c>
      <c r="N3555" s="1">
        <v>7</v>
      </c>
      <c r="O3555" s="1">
        <v>181</v>
      </c>
      <c r="P3555" s="1">
        <v>120</v>
      </c>
      <c r="Q3555" s="9">
        <v>5004648</v>
      </c>
      <c r="R3555" s="3">
        <v>10000000</v>
      </c>
    </row>
    <row r="3556" spans="1:18" x14ac:dyDescent="0.25">
      <c r="A3556" s="1" t="s">
        <v>6590</v>
      </c>
      <c r="B3556" s="2">
        <v>41986</v>
      </c>
      <c r="C3556" s="1" t="s">
        <v>32</v>
      </c>
      <c r="D3556" s="1" t="s">
        <v>9</v>
      </c>
      <c r="E3556" s="1" t="s">
        <v>3</v>
      </c>
      <c r="F3556" s="1" t="s">
        <v>1877</v>
      </c>
      <c r="G3556" s="1" t="s">
        <v>92</v>
      </c>
      <c r="H3556" s="1" t="s">
        <v>6591</v>
      </c>
      <c r="I3556" s="1" t="s">
        <v>6592</v>
      </c>
      <c r="J3556" s="1">
        <v>144</v>
      </c>
      <c r="K3556" s="1">
        <v>326</v>
      </c>
      <c r="L3556" s="1">
        <v>43</v>
      </c>
      <c r="M3556" s="1">
        <v>675</v>
      </c>
      <c r="N3556" s="1">
        <v>5.3</v>
      </c>
      <c r="O3556" s="1">
        <v>56</v>
      </c>
      <c r="P3556" s="1">
        <v>97</v>
      </c>
      <c r="Q3556" s="9">
        <v>52961</v>
      </c>
      <c r="R3556" s="3">
        <v>8000000</v>
      </c>
    </row>
    <row r="3557" spans="1:18" x14ac:dyDescent="0.25">
      <c r="A3557" s="1" t="s">
        <v>4937</v>
      </c>
      <c r="B3557" s="2">
        <v>39585</v>
      </c>
      <c r="C3557" s="1" t="s">
        <v>32</v>
      </c>
      <c r="D3557" s="1" t="s">
        <v>20</v>
      </c>
      <c r="E3557" s="1" t="s">
        <v>3</v>
      </c>
      <c r="F3557" s="1" t="s">
        <v>4</v>
      </c>
      <c r="G3557" s="1" t="s">
        <v>132</v>
      </c>
      <c r="H3557" s="1" t="s">
        <v>4938</v>
      </c>
      <c r="I3557" s="1" t="s">
        <v>3975</v>
      </c>
      <c r="J3557" s="1">
        <v>142</v>
      </c>
      <c r="K3557" s="1">
        <v>589</v>
      </c>
      <c r="L3557" s="1">
        <v>0</v>
      </c>
      <c r="M3557" s="1">
        <v>472</v>
      </c>
      <c r="N3557" s="1">
        <v>6</v>
      </c>
      <c r="O3557" s="1">
        <v>186</v>
      </c>
      <c r="P3557" s="1">
        <v>114</v>
      </c>
      <c r="Q3557" s="9">
        <v>31199215</v>
      </c>
      <c r="R3557" s="3">
        <v>58000000</v>
      </c>
    </row>
    <row r="3558" spans="1:18" x14ac:dyDescent="0.25">
      <c r="A3558" s="1" t="s">
        <v>2235</v>
      </c>
      <c r="B3558" s="2">
        <v>36210</v>
      </c>
      <c r="C3558" s="1" t="s">
        <v>1</v>
      </c>
      <c r="D3558" s="1" t="s">
        <v>20</v>
      </c>
      <c r="E3558" s="1" t="s">
        <v>3</v>
      </c>
      <c r="F3558" s="1" t="s">
        <v>4</v>
      </c>
      <c r="G3558" s="21"/>
      <c r="H3558" s="1" t="s">
        <v>2236</v>
      </c>
      <c r="I3558" s="1" t="s">
        <v>2237</v>
      </c>
      <c r="J3558" s="1">
        <v>142</v>
      </c>
      <c r="K3558" s="1">
        <v>168</v>
      </c>
      <c r="L3558" s="1">
        <v>14</v>
      </c>
      <c r="M3558" s="1">
        <v>73</v>
      </c>
      <c r="N3558" s="1">
        <v>7.3</v>
      </c>
      <c r="O3558" s="1">
        <v>18</v>
      </c>
      <c r="P3558" s="1">
        <v>88</v>
      </c>
      <c r="Q3558" s="9">
        <v>110720</v>
      </c>
      <c r="R3558" s="3">
        <v>1200000</v>
      </c>
    </row>
    <row r="3559" spans="1:18" x14ac:dyDescent="0.25">
      <c r="A3559" s="1" t="s">
        <v>4759</v>
      </c>
      <c r="B3559" s="2">
        <v>39440</v>
      </c>
      <c r="C3559" s="1" t="s">
        <v>32</v>
      </c>
      <c r="D3559" s="1" t="s">
        <v>2</v>
      </c>
      <c r="E3559" s="1" t="s">
        <v>3</v>
      </c>
      <c r="F3559" s="1" t="s">
        <v>4</v>
      </c>
      <c r="G3559" s="1" t="s">
        <v>92</v>
      </c>
      <c r="H3559" s="1" t="s">
        <v>4760</v>
      </c>
      <c r="I3559" s="1" t="s">
        <v>4760</v>
      </c>
      <c r="J3559" s="1">
        <v>141</v>
      </c>
      <c r="K3559" s="1">
        <v>313</v>
      </c>
      <c r="L3559" s="1">
        <v>141</v>
      </c>
      <c r="M3559" s="1">
        <v>0</v>
      </c>
      <c r="N3559" s="1">
        <v>7.7</v>
      </c>
      <c r="O3559" s="1">
        <v>84</v>
      </c>
      <c r="P3559" s="1">
        <v>53</v>
      </c>
      <c r="Q3559" s="9">
        <v>274661</v>
      </c>
      <c r="R3559" s="3">
        <v>1000000</v>
      </c>
    </row>
    <row r="3560" spans="1:18" x14ac:dyDescent="0.25">
      <c r="A3560" s="1" t="s">
        <v>6346</v>
      </c>
      <c r="B3560" s="2">
        <v>41542</v>
      </c>
      <c r="C3560" s="1" t="s">
        <v>32</v>
      </c>
      <c r="D3560" s="1" t="s">
        <v>9</v>
      </c>
      <c r="E3560" s="1" t="s">
        <v>3</v>
      </c>
      <c r="F3560" s="1" t="s">
        <v>4</v>
      </c>
      <c r="G3560" s="1" t="s">
        <v>92</v>
      </c>
      <c r="H3560" s="1" t="s">
        <v>6347</v>
      </c>
      <c r="I3560" s="1" t="s">
        <v>858</v>
      </c>
      <c r="J3560" s="1">
        <v>140</v>
      </c>
      <c r="K3560" s="1">
        <v>328</v>
      </c>
      <c r="L3560" s="1">
        <v>0</v>
      </c>
      <c r="M3560" s="1">
        <v>62000</v>
      </c>
      <c r="N3560" s="1">
        <v>7.9</v>
      </c>
      <c r="O3560" s="1">
        <v>405</v>
      </c>
      <c r="P3560" s="1">
        <v>109</v>
      </c>
      <c r="Q3560" s="9">
        <v>8114507</v>
      </c>
      <c r="R3560" s="3">
        <v>3000000</v>
      </c>
    </row>
    <row r="3561" spans="1:18" x14ac:dyDescent="0.25">
      <c r="A3561" s="1" t="s">
        <v>1260</v>
      </c>
      <c r="B3561" s="2">
        <v>34894</v>
      </c>
      <c r="C3561" s="1" t="s">
        <v>32</v>
      </c>
      <c r="D3561" s="1" t="s">
        <v>20</v>
      </c>
      <c r="E3561" s="1" t="s">
        <v>3</v>
      </c>
      <c r="F3561" s="1" t="s">
        <v>4</v>
      </c>
      <c r="G3561" s="1" t="s">
        <v>92</v>
      </c>
      <c r="H3561" s="1" t="s">
        <v>1261</v>
      </c>
      <c r="I3561" s="1" t="s">
        <v>1262</v>
      </c>
      <c r="J3561" s="1">
        <v>138</v>
      </c>
      <c r="K3561" s="1">
        <v>388</v>
      </c>
      <c r="L3561" s="1">
        <v>0</v>
      </c>
      <c r="M3561" s="1">
        <v>265</v>
      </c>
      <c r="N3561" s="1">
        <v>6.6</v>
      </c>
      <c r="O3561" s="1">
        <v>36</v>
      </c>
      <c r="P3561" s="1">
        <v>98</v>
      </c>
      <c r="Q3561" s="9">
        <v>10246600</v>
      </c>
      <c r="R3561" s="3">
        <v>25000</v>
      </c>
    </row>
    <row r="3562" spans="1:18" x14ac:dyDescent="0.25">
      <c r="A3562" s="1" t="s">
        <v>1578</v>
      </c>
      <c r="B3562" s="2">
        <v>35448</v>
      </c>
      <c r="C3562" s="1" t="s">
        <v>32</v>
      </c>
      <c r="D3562" s="1" t="s">
        <v>20</v>
      </c>
      <c r="E3562" s="1" t="s">
        <v>3</v>
      </c>
      <c r="F3562" s="1" t="s">
        <v>338</v>
      </c>
      <c r="G3562" s="1" t="s">
        <v>92</v>
      </c>
      <c r="H3562" s="1" t="s">
        <v>1579</v>
      </c>
      <c r="I3562" s="1" t="s">
        <v>1580</v>
      </c>
      <c r="J3562" s="1">
        <v>136</v>
      </c>
      <c r="K3562" s="1">
        <v>254</v>
      </c>
      <c r="L3562" s="1">
        <v>119</v>
      </c>
      <c r="M3562" s="1">
        <v>489</v>
      </c>
      <c r="N3562" s="1">
        <v>7.3</v>
      </c>
      <c r="O3562" s="1">
        <v>80</v>
      </c>
      <c r="P3562" s="1">
        <v>97</v>
      </c>
      <c r="Q3562" s="9">
        <v>2856622</v>
      </c>
      <c r="R3562" s="3">
        <v>25000</v>
      </c>
    </row>
    <row r="3563" spans="1:18" x14ac:dyDescent="0.25">
      <c r="A3563" s="1" t="s">
        <v>8</v>
      </c>
      <c r="B3563" s="2">
        <v>9888</v>
      </c>
      <c r="C3563" s="1" t="s">
        <v>1</v>
      </c>
      <c r="D3563" s="1" t="s">
        <v>9</v>
      </c>
      <c r="E3563" s="1" t="s">
        <v>10</v>
      </c>
      <c r="F3563" s="1" t="s">
        <v>11</v>
      </c>
      <c r="G3563" s="1" t="s">
        <v>5</v>
      </c>
      <c r="H3563" s="1" t="s">
        <v>12</v>
      </c>
      <c r="I3563" s="1" t="s">
        <v>13</v>
      </c>
      <c r="J3563" s="1">
        <v>136</v>
      </c>
      <c r="K3563" s="1">
        <v>203</v>
      </c>
      <c r="L3563" s="1">
        <v>756</v>
      </c>
      <c r="M3563" s="1">
        <v>12000</v>
      </c>
      <c r="N3563" s="1">
        <v>8.3000000000000007</v>
      </c>
      <c r="O3563" s="1">
        <v>260</v>
      </c>
      <c r="P3563" s="1">
        <v>145</v>
      </c>
      <c r="Q3563" s="9">
        <v>26435</v>
      </c>
      <c r="R3563" s="3">
        <v>6000000</v>
      </c>
    </row>
    <row r="3564" spans="1:18" x14ac:dyDescent="0.25">
      <c r="A3564" s="1" t="s">
        <v>2111</v>
      </c>
      <c r="B3564" s="2">
        <v>36315</v>
      </c>
      <c r="C3564" s="1" t="s">
        <v>32</v>
      </c>
      <c r="D3564" s="1" t="s">
        <v>61</v>
      </c>
      <c r="E3564" s="1" t="s">
        <v>3</v>
      </c>
      <c r="F3564" s="1" t="s">
        <v>83</v>
      </c>
      <c r="G3564" s="1" t="s">
        <v>92</v>
      </c>
      <c r="H3564" s="1" t="s">
        <v>2112</v>
      </c>
      <c r="I3564" s="1" t="s">
        <v>231</v>
      </c>
      <c r="J3564" s="1">
        <v>134</v>
      </c>
      <c r="K3564" s="1">
        <v>209</v>
      </c>
      <c r="L3564" s="1">
        <v>869</v>
      </c>
      <c r="M3564" s="1">
        <v>0</v>
      </c>
      <c r="N3564" s="1">
        <v>7.4</v>
      </c>
      <c r="O3564" s="1">
        <v>140</v>
      </c>
      <c r="P3564" s="1">
        <v>118</v>
      </c>
      <c r="Q3564" s="9">
        <v>34580635</v>
      </c>
      <c r="R3564" s="3">
        <v>52000000</v>
      </c>
    </row>
    <row r="3565" spans="1:18" x14ac:dyDescent="0.25">
      <c r="A3565" s="1" t="s">
        <v>2927</v>
      </c>
      <c r="B3565" s="2">
        <v>37326</v>
      </c>
      <c r="C3565" s="1" t="s">
        <v>32</v>
      </c>
      <c r="D3565" s="1" t="s">
        <v>9</v>
      </c>
      <c r="E3565" s="1" t="s">
        <v>3</v>
      </c>
      <c r="F3565" s="1" t="s">
        <v>83</v>
      </c>
      <c r="G3565" s="1" t="s">
        <v>92</v>
      </c>
      <c r="H3565" s="1" t="s">
        <v>2928</v>
      </c>
      <c r="I3565" s="1" t="s">
        <v>1467</v>
      </c>
      <c r="J3565" s="1">
        <v>133</v>
      </c>
      <c r="K3565" s="1">
        <v>241</v>
      </c>
      <c r="L3565" s="1">
        <v>0</v>
      </c>
      <c r="M3565" s="1">
        <v>11000</v>
      </c>
      <c r="N3565" s="1">
        <v>7.6</v>
      </c>
      <c r="O3565" s="1">
        <v>224</v>
      </c>
      <c r="P3565" s="1">
        <v>113</v>
      </c>
      <c r="Q3565" s="9">
        <v>45063889</v>
      </c>
      <c r="R3565" s="3">
        <v>8000000</v>
      </c>
    </row>
    <row r="3566" spans="1:18" x14ac:dyDescent="0.25">
      <c r="A3566" s="1" t="s">
        <v>5554</v>
      </c>
      <c r="B3566" s="2">
        <v>40408</v>
      </c>
      <c r="C3566" s="1" t="s">
        <v>32</v>
      </c>
      <c r="D3566" s="1" t="s">
        <v>9</v>
      </c>
      <c r="E3566" s="1" t="s">
        <v>160</v>
      </c>
      <c r="F3566" s="1" t="s">
        <v>338</v>
      </c>
      <c r="G3566" s="1" t="s">
        <v>92</v>
      </c>
      <c r="H3566" s="1" t="s">
        <v>5555</v>
      </c>
      <c r="I3566" s="1" t="s">
        <v>5556</v>
      </c>
      <c r="J3566" s="1">
        <v>131</v>
      </c>
      <c r="K3566" s="1">
        <v>343</v>
      </c>
      <c r="L3566" s="1">
        <v>777</v>
      </c>
      <c r="M3566" s="1">
        <v>37000</v>
      </c>
      <c r="N3566" s="1">
        <v>8.1999999999999993</v>
      </c>
      <c r="O3566" s="1">
        <v>226</v>
      </c>
      <c r="P3566" s="1">
        <v>139</v>
      </c>
      <c r="Q3566" s="9">
        <v>6857096</v>
      </c>
      <c r="R3566" s="3">
        <v>6800000</v>
      </c>
    </row>
    <row r="3567" spans="1:18" x14ac:dyDescent="0.25">
      <c r="A3567" s="1" t="s">
        <v>4564</v>
      </c>
      <c r="B3567" s="2">
        <v>39242</v>
      </c>
      <c r="C3567" s="1" t="s">
        <v>32</v>
      </c>
      <c r="D3567" s="1" t="s">
        <v>9</v>
      </c>
      <c r="E3567" s="1" t="s">
        <v>4565</v>
      </c>
      <c r="F3567" s="1" t="s">
        <v>3750</v>
      </c>
      <c r="G3567" s="1" t="s">
        <v>5</v>
      </c>
      <c r="H3567" s="1" t="s">
        <v>4566</v>
      </c>
      <c r="I3567" s="1" t="s">
        <v>4567</v>
      </c>
      <c r="J3567" s="1">
        <v>131</v>
      </c>
      <c r="K3567" s="1">
        <v>264</v>
      </c>
      <c r="L3567" s="1">
        <v>163</v>
      </c>
      <c r="M3567" s="1">
        <v>14000</v>
      </c>
      <c r="N3567" s="1">
        <v>7.9</v>
      </c>
      <c r="O3567" s="1">
        <v>233</v>
      </c>
      <c r="P3567" s="1">
        <v>113</v>
      </c>
      <c r="Q3567" s="9">
        <v>1185783</v>
      </c>
      <c r="R3567" s="3">
        <v>590000</v>
      </c>
    </row>
    <row r="3568" spans="1:18" x14ac:dyDescent="0.25">
      <c r="A3568" s="1" t="s">
        <v>635</v>
      </c>
      <c r="B3568" s="2">
        <v>32143</v>
      </c>
      <c r="C3568" s="1" t="s">
        <v>32</v>
      </c>
      <c r="D3568" s="1" t="s">
        <v>315</v>
      </c>
      <c r="E3568" s="1" t="s">
        <v>3</v>
      </c>
      <c r="F3568" s="1" t="s">
        <v>4</v>
      </c>
      <c r="G3568" s="1" t="s">
        <v>92</v>
      </c>
      <c r="H3568" s="1" t="s">
        <v>636</v>
      </c>
      <c r="I3568" s="1" t="s">
        <v>609</v>
      </c>
      <c r="J3568" s="1">
        <v>130</v>
      </c>
      <c r="K3568" s="1">
        <v>450</v>
      </c>
      <c r="L3568" s="1">
        <v>212</v>
      </c>
      <c r="M3568" s="1">
        <v>0</v>
      </c>
      <c r="N3568" s="1">
        <v>5.7</v>
      </c>
      <c r="O3568" s="1">
        <v>102</v>
      </c>
      <c r="P3568" s="1">
        <v>99</v>
      </c>
      <c r="Q3568" s="9">
        <v>49369900</v>
      </c>
      <c r="R3568" s="3">
        <v>7000000</v>
      </c>
    </row>
    <row r="3569" spans="1:18" x14ac:dyDescent="0.25">
      <c r="A3569" s="1" t="s">
        <v>6310</v>
      </c>
      <c r="B3569" s="2">
        <v>41299</v>
      </c>
      <c r="C3569" s="1" t="s">
        <v>32</v>
      </c>
      <c r="D3569" s="1" t="s">
        <v>177</v>
      </c>
      <c r="E3569" s="1" t="s">
        <v>3</v>
      </c>
      <c r="F3569" s="1" t="s">
        <v>4</v>
      </c>
      <c r="G3569" s="1" t="s">
        <v>132</v>
      </c>
      <c r="H3569" s="1" t="s">
        <v>6311</v>
      </c>
      <c r="I3569" s="1" t="s">
        <v>6312</v>
      </c>
      <c r="J3569" s="1">
        <v>130</v>
      </c>
      <c r="K3569" s="1">
        <v>198</v>
      </c>
      <c r="L3569" s="1">
        <v>9</v>
      </c>
      <c r="M3569" s="1">
        <v>14000</v>
      </c>
      <c r="N3569" s="1">
        <v>7.4</v>
      </c>
      <c r="O3569" s="1">
        <v>149</v>
      </c>
      <c r="P3569" s="1">
        <v>91</v>
      </c>
      <c r="Q3569" s="9">
        <v>4946250</v>
      </c>
      <c r="R3569" s="3">
        <v>1000000</v>
      </c>
    </row>
    <row r="3570" spans="1:18" x14ac:dyDescent="0.25">
      <c r="A3570" s="1" t="s">
        <v>4557</v>
      </c>
      <c r="B3570" s="2">
        <v>39152</v>
      </c>
      <c r="C3570" s="1" t="s">
        <v>32</v>
      </c>
      <c r="D3570" s="1" t="s">
        <v>315</v>
      </c>
      <c r="E3570" s="1" t="s">
        <v>3</v>
      </c>
      <c r="F3570" s="1" t="s">
        <v>4</v>
      </c>
      <c r="G3570" s="1" t="s">
        <v>132</v>
      </c>
      <c r="H3570" s="1" t="s">
        <v>4558</v>
      </c>
      <c r="I3570" s="1" t="s">
        <v>3932</v>
      </c>
      <c r="J3570" s="1">
        <v>129</v>
      </c>
      <c r="K3570" s="1">
        <v>214</v>
      </c>
      <c r="L3570" s="1">
        <v>101</v>
      </c>
      <c r="M3570" s="1">
        <v>11000</v>
      </c>
      <c r="N3570" s="1">
        <v>6.8</v>
      </c>
      <c r="O3570" s="1">
        <v>314</v>
      </c>
      <c r="P3570" s="1">
        <v>114</v>
      </c>
      <c r="Q3570" s="9">
        <v>71975611</v>
      </c>
      <c r="R3570" s="3">
        <v>25000000</v>
      </c>
    </row>
    <row r="3571" spans="1:18" x14ac:dyDescent="0.25">
      <c r="A3571" s="1" t="s">
        <v>6905</v>
      </c>
      <c r="B3571" s="2">
        <v>42224</v>
      </c>
      <c r="C3571" s="1" t="s">
        <v>32</v>
      </c>
      <c r="D3571" s="1" t="s">
        <v>2</v>
      </c>
      <c r="E3571" s="1" t="s">
        <v>3</v>
      </c>
      <c r="F3571" s="1" t="s">
        <v>4</v>
      </c>
      <c r="G3571" s="1" t="s">
        <v>92</v>
      </c>
      <c r="H3571" s="1" t="s">
        <v>6906</v>
      </c>
      <c r="I3571" s="1" t="s">
        <v>6907</v>
      </c>
      <c r="J3571" s="1">
        <v>128</v>
      </c>
      <c r="K3571" s="1">
        <v>214</v>
      </c>
      <c r="L3571" s="1">
        <v>7</v>
      </c>
      <c r="M3571" s="1">
        <v>305</v>
      </c>
      <c r="N3571" s="1">
        <v>7.2</v>
      </c>
      <c r="O3571" s="1">
        <v>4</v>
      </c>
      <c r="P3571" s="1">
        <v>125</v>
      </c>
      <c r="Q3571" s="9">
        <v>3330</v>
      </c>
      <c r="R3571" s="3">
        <v>2100000</v>
      </c>
    </row>
    <row r="3572" spans="1:18" x14ac:dyDescent="0.25">
      <c r="A3572" s="1" t="s">
        <v>2282</v>
      </c>
      <c r="B3572" s="2">
        <v>36709</v>
      </c>
      <c r="C3572" s="1" t="s">
        <v>32</v>
      </c>
      <c r="D3572" s="1" t="s">
        <v>91</v>
      </c>
      <c r="E3572" s="1" t="s">
        <v>10</v>
      </c>
      <c r="F3572" s="1" t="s">
        <v>11</v>
      </c>
      <c r="G3572" s="1" t="s">
        <v>92</v>
      </c>
      <c r="H3572" s="1" t="s">
        <v>2283</v>
      </c>
      <c r="I3572" s="1" t="s">
        <v>2284</v>
      </c>
      <c r="J3572" s="1">
        <v>127</v>
      </c>
      <c r="K3572" s="1">
        <v>163</v>
      </c>
      <c r="L3572" s="1">
        <v>24</v>
      </c>
      <c r="M3572" s="1">
        <v>560</v>
      </c>
      <c r="N3572" s="1">
        <v>6.1</v>
      </c>
      <c r="O3572" s="1">
        <v>62</v>
      </c>
      <c r="P3572" s="1">
        <v>103</v>
      </c>
      <c r="Q3572" s="9">
        <v>5725</v>
      </c>
      <c r="R3572" s="3">
        <v>8400000</v>
      </c>
    </row>
    <row r="3573" spans="1:18" x14ac:dyDescent="0.25">
      <c r="A3573" s="1" t="s">
        <v>2872</v>
      </c>
      <c r="B3573" s="2">
        <v>37015</v>
      </c>
      <c r="C3573" s="1" t="s">
        <v>1</v>
      </c>
      <c r="D3573" s="1" t="s">
        <v>20</v>
      </c>
      <c r="E3573" s="1" t="s">
        <v>3</v>
      </c>
      <c r="F3573" s="1" t="s">
        <v>4</v>
      </c>
      <c r="G3573" s="1" t="s">
        <v>84</v>
      </c>
      <c r="H3573" s="1" t="s">
        <v>2873</v>
      </c>
      <c r="I3573" s="1" t="s">
        <v>2874</v>
      </c>
      <c r="J3573" s="1">
        <v>126</v>
      </c>
      <c r="K3573" s="1">
        <v>284</v>
      </c>
      <c r="L3573" s="1">
        <v>56</v>
      </c>
      <c r="M3573" s="1">
        <v>0</v>
      </c>
      <c r="N3573" s="1">
        <v>7</v>
      </c>
      <c r="O3573" s="1">
        <v>88</v>
      </c>
      <c r="P3573" s="1">
        <v>90</v>
      </c>
      <c r="Q3573" s="9">
        <v>110536</v>
      </c>
      <c r="R3573" s="3">
        <v>40000</v>
      </c>
    </row>
    <row r="3574" spans="1:18" x14ac:dyDescent="0.25">
      <c r="A3574" s="1" t="s">
        <v>5225</v>
      </c>
      <c r="B3574" s="2">
        <v>40162</v>
      </c>
      <c r="C3574" s="1" t="s">
        <v>32</v>
      </c>
      <c r="D3574" s="1" t="s">
        <v>77</v>
      </c>
      <c r="E3574" s="1" t="s">
        <v>3</v>
      </c>
      <c r="F3574" s="1" t="s">
        <v>334</v>
      </c>
      <c r="G3574" s="1" t="s">
        <v>92</v>
      </c>
      <c r="H3574" s="1" t="s">
        <v>5226</v>
      </c>
      <c r="I3574" s="1" t="s">
        <v>5227</v>
      </c>
      <c r="J3574" s="1">
        <v>125</v>
      </c>
      <c r="K3574" s="1">
        <v>189</v>
      </c>
      <c r="L3574" s="1">
        <v>35</v>
      </c>
      <c r="M3574" s="1">
        <v>0</v>
      </c>
      <c r="N3574" s="1">
        <v>6.5</v>
      </c>
      <c r="O3574" s="1">
        <v>292</v>
      </c>
      <c r="P3574" s="1">
        <v>98</v>
      </c>
      <c r="Q3574" s="9">
        <v>29975979</v>
      </c>
      <c r="R3574" s="3">
        <v>20000000</v>
      </c>
    </row>
    <row r="3575" spans="1:18" x14ac:dyDescent="0.25">
      <c r="A3575" s="1" t="s">
        <v>4812</v>
      </c>
      <c r="B3575" s="2">
        <v>39253</v>
      </c>
      <c r="C3575" s="1" t="s">
        <v>32</v>
      </c>
      <c r="D3575" s="1" t="s">
        <v>91</v>
      </c>
      <c r="E3575" s="1" t="s">
        <v>900</v>
      </c>
      <c r="F3575" s="1" t="s">
        <v>1877</v>
      </c>
      <c r="G3575" s="1" t="s">
        <v>92</v>
      </c>
      <c r="H3575" s="1" t="s">
        <v>4813</v>
      </c>
      <c r="I3575" s="1" t="s">
        <v>4814</v>
      </c>
      <c r="J3575" s="1">
        <v>123</v>
      </c>
      <c r="K3575" s="1">
        <v>239</v>
      </c>
      <c r="L3575" s="1">
        <v>76</v>
      </c>
      <c r="M3575" s="1">
        <v>0</v>
      </c>
      <c r="N3575" s="1">
        <v>7.2</v>
      </c>
      <c r="O3575" s="1">
        <v>173</v>
      </c>
      <c r="P3575" s="1">
        <v>66</v>
      </c>
      <c r="Q3575" s="9">
        <v>38108</v>
      </c>
      <c r="R3575" s="3">
        <v>2600000</v>
      </c>
    </row>
    <row r="3576" spans="1:18" x14ac:dyDescent="0.25">
      <c r="A3576" s="1" t="s">
        <v>899</v>
      </c>
      <c r="B3576" s="2">
        <v>33837</v>
      </c>
      <c r="C3576" s="1" t="s">
        <v>32</v>
      </c>
      <c r="D3576" s="1" t="s">
        <v>77</v>
      </c>
      <c r="E3576" s="1" t="s">
        <v>900</v>
      </c>
      <c r="F3576" s="1" t="s">
        <v>4</v>
      </c>
      <c r="G3576" s="1" t="s">
        <v>92</v>
      </c>
      <c r="H3576" s="1" t="s">
        <v>901</v>
      </c>
      <c r="I3576" s="1" t="s">
        <v>902</v>
      </c>
      <c r="J3576" s="1">
        <v>121</v>
      </c>
      <c r="K3576" s="1">
        <v>147</v>
      </c>
      <c r="L3576" s="1">
        <v>0</v>
      </c>
      <c r="M3576" s="1">
        <v>0</v>
      </c>
      <c r="N3576" s="1">
        <v>6.9</v>
      </c>
      <c r="O3576" s="1">
        <v>56</v>
      </c>
      <c r="P3576" s="1">
        <v>81</v>
      </c>
      <c r="Q3576" s="9">
        <v>2040920</v>
      </c>
      <c r="R3576" s="3">
        <v>7000</v>
      </c>
    </row>
    <row r="3577" spans="1:18" x14ac:dyDescent="0.25">
      <c r="A3577" s="1" t="s">
        <v>5934</v>
      </c>
      <c r="B3577" s="2">
        <v>40582</v>
      </c>
      <c r="C3577" s="1" t="s">
        <v>32</v>
      </c>
      <c r="D3577" s="1" t="s">
        <v>9</v>
      </c>
      <c r="E3577" s="1" t="s">
        <v>3</v>
      </c>
      <c r="F3577" s="1" t="s">
        <v>161</v>
      </c>
      <c r="G3577" s="1" t="s">
        <v>92</v>
      </c>
      <c r="H3577" s="1" t="s">
        <v>5935</v>
      </c>
      <c r="I3577" s="1" t="s">
        <v>3409</v>
      </c>
      <c r="J3577" s="1">
        <v>120</v>
      </c>
      <c r="K3577" s="1">
        <v>218</v>
      </c>
      <c r="L3577" s="1">
        <v>9</v>
      </c>
      <c r="M3577" s="1">
        <v>0</v>
      </c>
      <c r="N3577" s="1">
        <v>5.3</v>
      </c>
      <c r="O3577" s="1">
        <v>218</v>
      </c>
      <c r="P3577" s="1">
        <v>86</v>
      </c>
      <c r="Q3577" s="9">
        <v>12555230</v>
      </c>
      <c r="R3577" s="3">
        <v>2000000</v>
      </c>
    </row>
    <row r="3578" spans="1:18" x14ac:dyDescent="0.25">
      <c r="A3578" s="1" t="s">
        <v>1741</v>
      </c>
      <c r="B3578" s="2">
        <v>36028</v>
      </c>
      <c r="C3578" s="1" t="s">
        <v>32</v>
      </c>
      <c r="D3578" s="1" t="s">
        <v>9</v>
      </c>
      <c r="E3578" s="1" t="s">
        <v>1742</v>
      </c>
      <c r="F3578" s="1" t="s">
        <v>481</v>
      </c>
      <c r="G3578" s="1" t="s">
        <v>92</v>
      </c>
      <c r="H3578" s="1" t="s">
        <v>1743</v>
      </c>
      <c r="I3578" s="1" t="s">
        <v>1744</v>
      </c>
      <c r="J3578" s="1">
        <v>119</v>
      </c>
      <c r="K3578" s="1">
        <v>167</v>
      </c>
      <c r="L3578" s="1">
        <v>179</v>
      </c>
      <c r="M3578" s="1">
        <v>0</v>
      </c>
      <c r="N3578" s="1">
        <v>8</v>
      </c>
      <c r="O3578" s="1">
        <v>71</v>
      </c>
      <c r="P3578" s="1">
        <v>113</v>
      </c>
      <c r="Q3578" s="9">
        <v>5595428</v>
      </c>
      <c r="R3578" s="3">
        <v>2900000</v>
      </c>
    </row>
    <row r="3579" spans="1:18" x14ac:dyDescent="0.25">
      <c r="A3579" s="1" t="s">
        <v>1675</v>
      </c>
      <c r="B3579" s="2">
        <v>35781</v>
      </c>
      <c r="C3579" s="1" t="s">
        <v>1</v>
      </c>
      <c r="D3579" s="1" t="s">
        <v>365</v>
      </c>
      <c r="E3579" s="1" t="s">
        <v>3</v>
      </c>
      <c r="F3579" s="1" t="s">
        <v>4</v>
      </c>
      <c r="G3579" s="21"/>
      <c r="H3579" s="1" t="s">
        <v>1676</v>
      </c>
      <c r="I3579" s="1" t="s">
        <v>1677</v>
      </c>
      <c r="J3579" s="1">
        <v>119</v>
      </c>
      <c r="K3579" s="1">
        <v>154</v>
      </c>
      <c r="L3579" s="1">
        <v>0</v>
      </c>
      <c r="M3579" s="1">
        <v>67</v>
      </c>
      <c r="N3579" s="1">
        <v>6.3</v>
      </c>
      <c r="O3579" s="1">
        <v>8</v>
      </c>
      <c r="P3579" s="1">
        <v>81</v>
      </c>
      <c r="Q3579" s="9">
        <v>18195</v>
      </c>
      <c r="R3579" s="3">
        <v>250000</v>
      </c>
    </row>
    <row r="3580" spans="1:18" x14ac:dyDescent="0.25">
      <c r="A3580" s="1" t="s">
        <v>3325</v>
      </c>
      <c r="B3580" s="2">
        <v>37722</v>
      </c>
      <c r="C3580" s="1" t="s">
        <v>32</v>
      </c>
      <c r="D3580" s="1" t="s">
        <v>20</v>
      </c>
      <c r="E3580" s="1" t="s">
        <v>3</v>
      </c>
      <c r="F3580" s="1" t="s">
        <v>4</v>
      </c>
      <c r="G3580" s="1" t="s">
        <v>92</v>
      </c>
      <c r="H3580" s="1" t="s">
        <v>3326</v>
      </c>
      <c r="I3580" s="1" t="s">
        <v>434</v>
      </c>
      <c r="J3580" s="1">
        <v>117</v>
      </c>
      <c r="K3580" s="1">
        <v>286</v>
      </c>
      <c r="L3580" s="1">
        <v>102</v>
      </c>
      <c r="M3580" s="1">
        <v>2000</v>
      </c>
      <c r="N3580" s="1">
        <v>2.4</v>
      </c>
      <c r="O3580" s="1">
        <v>131</v>
      </c>
      <c r="P3580" s="1">
        <v>121</v>
      </c>
      <c r="Q3580" s="9">
        <v>5660084</v>
      </c>
      <c r="R3580" s="3">
        <v>54000000</v>
      </c>
    </row>
    <row r="3581" spans="1:18" x14ac:dyDescent="0.25">
      <c r="A3581" s="1" t="s">
        <v>2660</v>
      </c>
      <c r="B3581" s="2">
        <v>37106</v>
      </c>
      <c r="C3581" s="1" t="s">
        <v>32</v>
      </c>
      <c r="D3581" s="1" t="s">
        <v>20</v>
      </c>
      <c r="E3581" s="1" t="s">
        <v>2661</v>
      </c>
      <c r="F3581" s="1" t="s">
        <v>2662</v>
      </c>
      <c r="G3581" s="1" t="s">
        <v>92</v>
      </c>
      <c r="H3581" s="1" t="s">
        <v>2663</v>
      </c>
      <c r="I3581" s="1" t="s">
        <v>2664</v>
      </c>
      <c r="J3581" s="1">
        <v>117</v>
      </c>
      <c r="K3581" s="1">
        <v>155</v>
      </c>
      <c r="L3581" s="1">
        <v>16</v>
      </c>
      <c r="M3581" s="1">
        <v>0</v>
      </c>
      <c r="N3581" s="1">
        <v>7.6</v>
      </c>
      <c r="O3581" s="1">
        <v>67</v>
      </c>
      <c r="P3581" s="1">
        <v>89</v>
      </c>
      <c r="Q3581" s="9">
        <v>313436</v>
      </c>
      <c r="R3581" s="3">
        <v>15500000</v>
      </c>
    </row>
    <row r="3582" spans="1:18" x14ac:dyDescent="0.25">
      <c r="A3582" s="1" t="s">
        <v>5387</v>
      </c>
      <c r="B3582" s="2">
        <v>40083</v>
      </c>
      <c r="C3582" s="1" t="s">
        <v>32</v>
      </c>
      <c r="D3582" s="1" t="s">
        <v>9</v>
      </c>
      <c r="E3582" s="1" t="s">
        <v>3</v>
      </c>
      <c r="F3582" s="1" t="s">
        <v>5388</v>
      </c>
      <c r="G3582" s="1" t="s">
        <v>92</v>
      </c>
      <c r="H3582" s="1" t="s">
        <v>5389</v>
      </c>
      <c r="I3582" s="1" t="s">
        <v>5390</v>
      </c>
      <c r="J3582" s="1">
        <v>117</v>
      </c>
      <c r="K3582" s="1">
        <v>298</v>
      </c>
      <c r="L3582" s="1">
        <v>29</v>
      </c>
      <c r="M3582" s="1">
        <v>0</v>
      </c>
      <c r="N3582" s="1">
        <v>6.9</v>
      </c>
      <c r="O3582" s="1">
        <v>61</v>
      </c>
      <c r="P3582" s="1">
        <v>99</v>
      </c>
      <c r="Q3582" s="9">
        <v>19959</v>
      </c>
      <c r="R3582" s="3">
        <v>3800000</v>
      </c>
    </row>
    <row r="3583" spans="1:18" x14ac:dyDescent="0.25">
      <c r="A3583" s="1" t="s">
        <v>6799</v>
      </c>
      <c r="B3583" s="2">
        <v>41793</v>
      </c>
      <c r="C3583" s="1" t="s">
        <v>32</v>
      </c>
      <c r="D3583" s="1" t="s">
        <v>9</v>
      </c>
      <c r="E3583" s="1" t="s">
        <v>3</v>
      </c>
      <c r="F3583" s="1" t="s">
        <v>4</v>
      </c>
      <c r="G3583" s="1" t="s">
        <v>84</v>
      </c>
      <c r="H3583" s="1" t="s">
        <v>6800</v>
      </c>
      <c r="I3583" s="1" t="s">
        <v>2809</v>
      </c>
      <c r="J3583" s="1">
        <v>116</v>
      </c>
      <c r="K3583" s="1">
        <v>525</v>
      </c>
      <c r="L3583" s="1">
        <v>49</v>
      </c>
      <c r="M3583" s="1">
        <v>0</v>
      </c>
      <c r="N3583" s="1">
        <v>6.7</v>
      </c>
      <c r="O3583" s="1">
        <v>50</v>
      </c>
      <c r="P3583" s="1">
        <v>115</v>
      </c>
      <c r="Q3583" s="9">
        <v>30127963</v>
      </c>
      <c r="R3583" s="3">
        <v>15000000</v>
      </c>
    </row>
    <row r="3584" spans="1:18" x14ac:dyDescent="0.25">
      <c r="A3584" s="1" t="s">
        <v>3123</v>
      </c>
      <c r="B3584" s="2">
        <v>37556</v>
      </c>
      <c r="C3584" s="1" t="s">
        <v>32</v>
      </c>
      <c r="D3584" s="1" t="s">
        <v>40</v>
      </c>
      <c r="E3584" s="1" t="s">
        <v>3124</v>
      </c>
      <c r="F3584" s="1" t="s">
        <v>334</v>
      </c>
      <c r="G3584" s="1" t="s">
        <v>84</v>
      </c>
      <c r="H3584" s="1" t="s">
        <v>3125</v>
      </c>
      <c r="I3584" s="1" t="s">
        <v>925</v>
      </c>
      <c r="J3584" s="1">
        <v>116</v>
      </c>
      <c r="K3584" s="1">
        <v>312</v>
      </c>
      <c r="L3584" s="1">
        <v>176</v>
      </c>
      <c r="M3584" s="1">
        <v>0</v>
      </c>
      <c r="N3584" s="1">
        <v>7.5</v>
      </c>
      <c r="O3584" s="1">
        <v>74</v>
      </c>
      <c r="P3584" s="1">
        <v>94</v>
      </c>
      <c r="Q3584" s="9">
        <v>6165429</v>
      </c>
      <c r="R3584" s="3">
        <v>6000000</v>
      </c>
    </row>
    <row r="3585" spans="1:18" x14ac:dyDescent="0.25">
      <c r="A3585" s="1" t="s">
        <v>3718</v>
      </c>
      <c r="B3585" s="2">
        <v>38085</v>
      </c>
      <c r="C3585" s="1" t="s">
        <v>32</v>
      </c>
      <c r="D3585" s="1" t="s">
        <v>315</v>
      </c>
      <c r="E3585" s="1" t="s">
        <v>3719</v>
      </c>
      <c r="F3585" s="1" t="s">
        <v>3720</v>
      </c>
      <c r="G3585" s="1" t="s">
        <v>92</v>
      </c>
      <c r="H3585" s="1" t="s">
        <v>3721</v>
      </c>
      <c r="I3585" s="1" t="s">
        <v>3722</v>
      </c>
      <c r="J3585" s="1">
        <v>114</v>
      </c>
      <c r="K3585" s="1">
        <v>206</v>
      </c>
      <c r="L3585" s="1">
        <v>335</v>
      </c>
      <c r="M3585" s="1">
        <v>0</v>
      </c>
      <c r="N3585" s="1">
        <v>6.5</v>
      </c>
      <c r="O3585" s="1">
        <v>232</v>
      </c>
      <c r="P3585" s="1">
        <v>104</v>
      </c>
      <c r="Q3585" s="9">
        <v>1487477</v>
      </c>
      <c r="R3585" s="3">
        <v>4200000</v>
      </c>
    </row>
    <row r="3586" spans="1:18" x14ac:dyDescent="0.25">
      <c r="A3586" s="1" t="s">
        <v>6434</v>
      </c>
      <c r="B3586" s="2">
        <v>41526</v>
      </c>
      <c r="C3586" s="1" t="s">
        <v>32</v>
      </c>
      <c r="D3586" s="1" t="s">
        <v>61</v>
      </c>
      <c r="E3586" s="1" t="s">
        <v>3</v>
      </c>
      <c r="F3586" s="1" t="s">
        <v>83</v>
      </c>
      <c r="G3586" s="1" t="s">
        <v>132</v>
      </c>
      <c r="H3586" s="1" t="s">
        <v>4193</v>
      </c>
      <c r="I3586" s="1" t="s">
        <v>5080</v>
      </c>
      <c r="J3586" s="1">
        <v>113</v>
      </c>
      <c r="K3586" s="1">
        <v>301</v>
      </c>
      <c r="L3586" s="1">
        <v>56</v>
      </c>
      <c r="M3586" s="1">
        <v>13000</v>
      </c>
      <c r="N3586" s="1">
        <v>7.1</v>
      </c>
      <c r="O3586" s="1">
        <v>211</v>
      </c>
      <c r="P3586" s="1">
        <v>141</v>
      </c>
      <c r="Q3586" s="9">
        <v>8324748</v>
      </c>
      <c r="R3586" s="3">
        <v>35000000</v>
      </c>
    </row>
    <row r="3587" spans="1:18" x14ac:dyDescent="0.25">
      <c r="A3587" s="1" t="s">
        <v>4191</v>
      </c>
      <c r="B3587" s="2">
        <v>38688</v>
      </c>
      <c r="C3587" s="1" t="s">
        <v>32</v>
      </c>
      <c r="D3587" s="1" t="s">
        <v>2</v>
      </c>
      <c r="E3587" s="1" t="s">
        <v>4192</v>
      </c>
      <c r="F3587" s="1" t="s">
        <v>83</v>
      </c>
      <c r="G3587" s="1" t="s">
        <v>92</v>
      </c>
      <c r="H3587" s="1" t="s">
        <v>4193</v>
      </c>
      <c r="I3587" s="1" t="s">
        <v>4194</v>
      </c>
      <c r="J3587" s="1">
        <v>113</v>
      </c>
      <c r="K3587" s="1">
        <v>278</v>
      </c>
      <c r="L3587" s="1">
        <v>151</v>
      </c>
      <c r="M3587" s="1">
        <v>0</v>
      </c>
      <c r="N3587" s="1">
        <v>7.3</v>
      </c>
      <c r="O3587" s="1">
        <v>152</v>
      </c>
      <c r="P3587" s="1">
        <v>94</v>
      </c>
      <c r="Q3587" s="9">
        <v>2912363</v>
      </c>
      <c r="R3587" s="3">
        <v>3000000</v>
      </c>
    </row>
    <row r="3588" spans="1:18" x14ac:dyDescent="0.25">
      <c r="A3588" s="1" t="s">
        <v>337</v>
      </c>
      <c r="B3588" s="2">
        <v>29774</v>
      </c>
      <c r="C3588" s="1" t="s">
        <v>32</v>
      </c>
      <c r="D3588" s="1" t="s">
        <v>20</v>
      </c>
      <c r="E3588" s="1" t="s">
        <v>3</v>
      </c>
      <c r="F3588" s="1" t="s">
        <v>338</v>
      </c>
      <c r="G3588" s="1" t="s">
        <v>92</v>
      </c>
      <c r="H3588" s="1" t="s">
        <v>339</v>
      </c>
      <c r="I3588" s="1" t="s">
        <v>340</v>
      </c>
      <c r="J3588" s="1">
        <v>110</v>
      </c>
      <c r="K3588" s="1">
        <v>582</v>
      </c>
      <c r="L3588" s="1">
        <v>84</v>
      </c>
      <c r="M3588" s="1">
        <v>0</v>
      </c>
      <c r="N3588" s="1">
        <v>6.2</v>
      </c>
      <c r="O3588" s="1">
        <v>75</v>
      </c>
      <c r="P3588" s="1">
        <v>94</v>
      </c>
      <c r="Q3588" s="9">
        <v>105500000</v>
      </c>
      <c r="R3588" s="3">
        <v>4000000</v>
      </c>
    </row>
    <row r="3589" spans="1:18" x14ac:dyDescent="0.25">
      <c r="A3589" s="1" t="s">
        <v>3977</v>
      </c>
      <c r="B3589" s="2">
        <v>38537</v>
      </c>
      <c r="C3589" s="1" t="s">
        <v>32</v>
      </c>
      <c r="D3589" s="1" t="s">
        <v>2</v>
      </c>
      <c r="E3589" s="1" t="s">
        <v>3</v>
      </c>
      <c r="F3589" s="1" t="s">
        <v>4</v>
      </c>
      <c r="G3589" s="1" t="s">
        <v>92</v>
      </c>
      <c r="H3589" s="1" t="s">
        <v>3978</v>
      </c>
      <c r="I3589" s="1" t="s">
        <v>3979</v>
      </c>
      <c r="J3589" s="1">
        <v>109</v>
      </c>
      <c r="K3589" s="1">
        <v>117</v>
      </c>
      <c r="L3589" s="1">
        <v>171</v>
      </c>
      <c r="M3589" s="1">
        <v>12000</v>
      </c>
      <c r="N3589" s="1">
        <v>7.1</v>
      </c>
      <c r="O3589" s="1">
        <v>231</v>
      </c>
      <c r="P3589" s="1">
        <v>104</v>
      </c>
      <c r="Q3589" s="9">
        <v>1007962</v>
      </c>
      <c r="R3589" s="3">
        <v>950000</v>
      </c>
    </row>
    <row r="3590" spans="1:18" x14ac:dyDescent="0.25">
      <c r="A3590" s="1" t="s">
        <v>2991</v>
      </c>
      <c r="B3590" s="2">
        <v>37370</v>
      </c>
      <c r="C3590" s="1" t="s">
        <v>32</v>
      </c>
      <c r="D3590" s="1" t="s">
        <v>2</v>
      </c>
      <c r="E3590" s="1" t="s">
        <v>3</v>
      </c>
      <c r="F3590" s="1" t="s">
        <v>4</v>
      </c>
      <c r="G3590" s="1" t="s">
        <v>92</v>
      </c>
      <c r="H3590" s="1" t="s">
        <v>2992</v>
      </c>
      <c r="I3590" s="1" t="s">
        <v>2993</v>
      </c>
      <c r="J3590" s="1">
        <v>109</v>
      </c>
      <c r="K3590" s="1">
        <v>245</v>
      </c>
      <c r="L3590" s="1">
        <v>0</v>
      </c>
      <c r="M3590" s="1">
        <v>204</v>
      </c>
      <c r="N3590" s="1">
        <v>6</v>
      </c>
      <c r="O3590" s="1">
        <v>38</v>
      </c>
      <c r="P3590" s="1">
        <v>116</v>
      </c>
      <c r="Q3590" s="9">
        <v>325491</v>
      </c>
      <c r="R3590" s="3">
        <v>17500000</v>
      </c>
    </row>
    <row r="3591" spans="1:18" x14ac:dyDescent="0.25">
      <c r="A3591" s="1" t="s">
        <v>3064</v>
      </c>
      <c r="B3591" s="2">
        <v>37281</v>
      </c>
      <c r="C3591" s="1" t="s">
        <v>32</v>
      </c>
      <c r="D3591" s="1" t="s">
        <v>9</v>
      </c>
      <c r="E3591" s="1" t="s">
        <v>3</v>
      </c>
      <c r="F3591" s="1" t="s">
        <v>4</v>
      </c>
      <c r="G3591" s="1" t="s">
        <v>92</v>
      </c>
      <c r="H3591" s="1" t="s">
        <v>3065</v>
      </c>
      <c r="I3591" s="1" t="s">
        <v>3066</v>
      </c>
      <c r="J3591" s="1">
        <v>108</v>
      </c>
      <c r="K3591" s="1">
        <v>243</v>
      </c>
      <c r="L3591" s="1">
        <v>168</v>
      </c>
      <c r="M3591" s="1">
        <v>163</v>
      </c>
      <c r="N3591" s="1">
        <v>6.6</v>
      </c>
      <c r="O3591" s="1">
        <v>31</v>
      </c>
      <c r="P3591" s="1">
        <v>88</v>
      </c>
      <c r="Q3591" s="9">
        <v>47329</v>
      </c>
      <c r="R3591" s="3">
        <v>750000</v>
      </c>
    </row>
    <row r="3592" spans="1:18" x14ac:dyDescent="0.25">
      <c r="A3592" s="1" t="s">
        <v>6148</v>
      </c>
      <c r="B3592" s="2">
        <v>41091</v>
      </c>
      <c r="C3592" s="1" t="s">
        <v>32</v>
      </c>
      <c r="D3592" s="1" t="s">
        <v>77</v>
      </c>
      <c r="E3592" s="1" t="s">
        <v>3</v>
      </c>
      <c r="F3592" s="1" t="s">
        <v>4</v>
      </c>
      <c r="G3592" s="1" t="s">
        <v>132</v>
      </c>
      <c r="H3592" s="1" t="s">
        <v>6149</v>
      </c>
      <c r="I3592" s="1" t="s">
        <v>6150</v>
      </c>
      <c r="J3592" s="1">
        <v>107</v>
      </c>
      <c r="K3592" s="1">
        <v>362</v>
      </c>
      <c r="L3592" s="1">
        <v>20</v>
      </c>
      <c r="M3592" s="1">
        <v>11000</v>
      </c>
      <c r="N3592" s="1">
        <v>6.6</v>
      </c>
      <c r="O3592" s="1">
        <v>258</v>
      </c>
      <c r="P3592" s="1">
        <v>102</v>
      </c>
      <c r="Q3592" s="9">
        <v>18600911</v>
      </c>
      <c r="R3592" s="3">
        <v>42000000</v>
      </c>
    </row>
    <row r="3593" spans="1:18" x14ac:dyDescent="0.25">
      <c r="A3593" s="1" t="s">
        <v>984</v>
      </c>
      <c r="B3593" s="2">
        <v>34117</v>
      </c>
      <c r="C3593" s="1" t="s">
        <v>32</v>
      </c>
      <c r="D3593" s="1" t="s">
        <v>20</v>
      </c>
      <c r="E3593" s="1" t="s">
        <v>160</v>
      </c>
      <c r="F3593" s="1" t="s">
        <v>161</v>
      </c>
      <c r="G3593" s="1" t="s">
        <v>92</v>
      </c>
      <c r="H3593" s="1" t="s">
        <v>985</v>
      </c>
      <c r="I3593" s="1" t="s">
        <v>986</v>
      </c>
      <c r="J3593" s="1">
        <v>106</v>
      </c>
      <c r="K3593" s="1">
        <v>215</v>
      </c>
      <c r="L3593" s="1">
        <v>8</v>
      </c>
      <c r="M3593" s="1">
        <v>0</v>
      </c>
      <c r="N3593" s="1">
        <v>7</v>
      </c>
      <c r="O3593" s="1">
        <v>16</v>
      </c>
      <c r="P3593" s="1">
        <v>107</v>
      </c>
      <c r="Q3593" s="9">
        <v>700000</v>
      </c>
      <c r="R3593" s="3">
        <v>50000000</v>
      </c>
    </row>
    <row r="3594" spans="1:18" x14ac:dyDescent="0.25">
      <c r="A3594" s="1" t="s">
        <v>1805</v>
      </c>
      <c r="B3594" s="2">
        <v>36019</v>
      </c>
      <c r="C3594" s="1" t="s">
        <v>32</v>
      </c>
      <c r="D3594" s="1" t="s">
        <v>20</v>
      </c>
      <c r="E3594" s="1" t="s">
        <v>160</v>
      </c>
      <c r="F3594" s="1" t="s">
        <v>161</v>
      </c>
      <c r="G3594" s="21"/>
      <c r="H3594" s="1" t="s">
        <v>985</v>
      </c>
      <c r="I3594" s="1" t="s">
        <v>986</v>
      </c>
      <c r="J3594" s="1">
        <v>106</v>
      </c>
      <c r="K3594" s="1">
        <v>182</v>
      </c>
      <c r="L3594" s="1">
        <v>8</v>
      </c>
      <c r="M3594" s="1">
        <v>136</v>
      </c>
      <c r="N3594" s="1">
        <v>6</v>
      </c>
      <c r="O3594" s="1">
        <v>8</v>
      </c>
      <c r="P3594" s="1">
        <v>118</v>
      </c>
      <c r="Q3594" s="9">
        <v>146072</v>
      </c>
      <c r="R3594" s="3">
        <v>140000000</v>
      </c>
    </row>
    <row r="3595" spans="1:18" x14ac:dyDescent="0.25">
      <c r="A3595" s="1" t="s">
        <v>87</v>
      </c>
      <c r="B3595" s="2">
        <v>21604</v>
      </c>
      <c r="C3595" s="1" t="s">
        <v>1</v>
      </c>
      <c r="D3595" s="1" t="s">
        <v>20</v>
      </c>
      <c r="E3595" s="1" t="s">
        <v>3</v>
      </c>
      <c r="F3595" s="1" t="s">
        <v>4</v>
      </c>
      <c r="G3595" s="1" t="s">
        <v>5</v>
      </c>
      <c r="H3595" s="1" t="s">
        <v>88</v>
      </c>
      <c r="I3595" s="1" t="s">
        <v>89</v>
      </c>
      <c r="J3595" s="1">
        <v>105</v>
      </c>
      <c r="K3595" s="1">
        <v>527</v>
      </c>
      <c r="L3595" s="1">
        <v>0</v>
      </c>
      <c r="M3595" s="1">
        <v>10000</v>
      </c>
      <c r="N3595" s="1">
        <v>8.3000000000000007</v>
      </c>
      <c r="O3595" s="1">
        <v>181</v>
      </c>
      <c r="P3595" s="1">
        <v>120</v>
      </c>
      <c r="Q3595" s="9">
        <v>25000000</v>
      </c>
      <c r="R3595" s="3">
        <v>2883848</v>
      </c>
    </row>
    <row r="3596" spans="1:18" x14ac:dyDescent="0.25">
      <c r="A3596" s="1" t="s">
        <v>2326</v>
      </c>
      <c r="B3596" s="2">
        <v>36564</v>
      </c>
      <c r="C3596" s="1" t="s">
        <v>32</v>
      </c>
      <c r="D3596" s="1" t="s">
        <v>77</v>
      </c>
      <c r="E3596" s="1" t="s">
        <v>2327</v>
      </c>
      <c r="F3596" s="1" t="s">
        <v>2328</v>
      </c>
      <c r="G3596" s="1" t="s">
        <v>132</v>
      </c>
      <c r="H3596" s="1" t="s">
        <v>2329</v>
      </c>
      <c r="I3596" s="1" t="s">
        <v>1246</v>
      </c>
      <c r="J3596" s="1">
        <v>103</v>
      </c>
      <c r="K3596" s="1">
        <v>129</v>
      </c>
      <c r="L3596" s="1">
        <v>0</v>
      </c>
      <c r="M3596" s="1">
        <v>0</v>
      </c>
      <c r="N3596" s="1">
        <v>7.9</v>
      </c>
      <c r="O3596" s="1">
        <v>287</v>
      </c>
      <c r="P3596" s="1">
        <v>120</v>
      </c>
      <c r="Q3596" s="9">
        <v>128067808</v>
      </c>
      <c r="R3596" s="3">
        <v>15000000</v>
      </c>
    </row>
    <row r="3597" spans="1:18" x14ac:dyDescent="0.25">
      <c r="A3597" s="1" t="s">
        <v>4399</v>
      </c>
      <c r="B3597" s="2">
        <v>38745</v>
      </c>
      <c r="C3597" s="1" t="s">
        <v>32</v>
      </c>
      <c r="D3597" s="1" t="s">
        <v>177</v>
      </c>
      <c r="E3597" s="1" t="s">
        <v>3</v>
      </c>
      <c r="F3597" s="1" t="s">
        <v>83</v>
      </c>
      <c r="G3597" s="1" t="s">
        <v>132</v>
      </c>
      <c r="H3597" s="1" t="s">
        <v>4400</v>
      </c>
      <c r="I3597" s="1" t="s">
        <v>4401</v>
      </c>
      <c r="J3597" s="1">
        <v>102</v>
      </c>
      <c r="K3597" s="1">
        <v>118</v>
      </c>
      <c r="L3597" s="1">
        <v>10</v>
      </c>
      <c r="M3597" s="1">
        <v>587</v>
      </c>
      <c r="N3597" s="1">
        <v>7.3</v>
      </c>
      <c r="O3597" s="1">
        <v>40</v>
      </c>
      <c r="P3597" s="1">
        <v>97</v>
      </c>
      <c r="Q3597" s="9">
        <v>144431</v>
      </c>
      <c r="R3597" s="3">
        <v>1000000</v>
      </c>
    </row>
    <row r="3598" spans="1:18" x14ac:dyDescent="0.25">
      <c r="A3598" s="1" t="s">
        <v>5267</v>
      </c>
      <c r="B3598" s="2">
        <v>40009</v>
      </c>
      <c r="C3598" s="1" t="s">
        <v>32</v>
      </c>
      <c r="D3598" s="1" t="s">
        <v>20</v>
      </c>
      <c r="E3598" s="1" t="s">
        <v>3</v>
      </c>
      <c r="F3598" s="1" t="s">
        <v>4</v>
      </c>
      <c r="G3598" s="1" t="s">
        <v>132</v>
      </c>
      <c r="H3598" s="1" t="s">
        <v>5268</v>
      </c>
      <c r="I3598" s="1" t="s">
        <v>4162</v>
      </c>
      <c r="J3598" s="1">
        <v>97</v>
      </c>
      <c r="K3598" s="1">
        <v>318</v>
      </c>
      <c r="L3598" s="1">
        <v>42</v>
      </c>
      <c r="M3598" s="1">
        <v>12000</v>
      </c>
      <c r="N3598" s="1">
        <v>6.4</v>
      </c>
      <c r="O3598" s="1">
        <v>161</v>
      </c>
      <c r="P3598" s="1">
        <v>129</v>
      </c>
      <c r="Q3598" s="9">
        <v>93952276</v>
      </c>
      <c r="R3598" s="3">
        <v>40000000</v>
      </c>
    </row>
    <row r="3599" spans="1:18" x14ac:dyDescent="0.25">
      <c r="A3599" s="1" t="s">
        <v>4541</v>
      </c>
      <c r="B3599" s="2">
        <v>39000</v>
      </c>
      <c r="C3599" s="1" t="s">
        <v>32</v>
      </c>
      <c r="D3599" s="1" t="s">
        <v>9</v>
      </c>
      <c r="E3599" s="1" t="s">
        <v>3</v>
      </c>
      <c r="F3599" s="1" t="s">
        <v>4</v>
      </c>
      <c r="G3599" s="1" t="s">
        <v>92</v>
      </c>
      <c r="H3599" s="1" t="s">
        <v>4542</v>
      </c>
      <c r="I3599" s="1" t="s">
        <v>2975</v>
      </c>
      <c r="J3599" s="1">
        <v>97</v>
      </c>
      <c r="K3599" s="1">
        <v>313</v>
      </c>
      <c r="L3599" s="1">
        <v>521</v>
      </c>
      <c r="M3599" s="1">
        <v>0</v>
      </c>
      <c r="N3599" s="1">
        <v>7.6</v>
      </c>
      <c r="O3599" s="1">
        <v>279</v>
      </c>
      <c r="P3599" s="1">
        <v>111</v>
      </c>
      <c r="Q3599" s="9">
        <v>31471430</v>
      </c>
      <c r="R3599" s="3">
        <v>15000000</v>
      </c>
    </row>
    <row r="3600" spans="1:18" x14ac:dyDescent="0.25">
      <c r="A3600" s="1" t="s">
        <v>999</v>
      </c>
      <c r="B3600" s="2">
        <v>34072</v>
      </c>
      <c r="C3600" s="1" t="s">
        <v>32</v>
      </c>
      <c r="D3600" s="1" t="s">
        <v>77</v>
      </c>
      <c r="E3600" s="1" t="s">
        <v>3</v>
      </c>
      <c r="F3600" s="1" t="s">
        <v>4</v>
      </c>
      <c r="G3600" s="1" t="s">
        <v>132</v>
      </c>
      <c r="H3600" s="1" t="s">
        <v>1000</v>
      </c>
      <c r="I3600" s="1" t="s">
        <v>832</v>
      </c>
      <c r="J3600" s="1">
        <v>97</v>
      </c>
      <c r="K3600" s="1">
        <v>382</v>
      </c>
      <c r="L3600" s="1">
        <v>23</v>
      </c>
      <c r="M3600" s="1">
        <v>0</v>
      </c>
      <c r="N3600" s="1">
        <v>6.7</v>
      </c>
      <c r="O3600" s="1">
        <v>17</v>
      </c>
      <c r="P3600" s="1">
        <v>99</v>
      </c>
      <c r="Q3600" s="9">
        <v>3273588</v>
      </c>
      <c r="R3600" s="3">
        <v>6000000</v>
      </c>
    </row>
    <row r="3601" spans="1:18" x14ac:dyDescent="0.25">
      <c r="A3601" s="1" t="s">
        <v>3181</v>
      </c>
      <c r="B3601" s="2">
        <v>37465</v>
      </c>
      <c r="C3601" s="1" t="s">
        <v>32</v>
      </c>
      <c r="D3601" s="1" t="s">
        <v>9</v>
      </c>
      <c r="E3601" s="1" t="s">
        <v>3</v>
      </c>
      <c r="F3601" s="1" t="s">
        <v>4</v>
      </c>
      <c r="G3601" s="21"/>
      <c r="H3601" s="1" t="s">
        <v>3182</v>
      </c>
      <c r="I3601" s="1" t="s">
        <v>3183</v>
      </c>
      <c r="J3601" s="1">
        <v>96</v>
      </c>
      <c r="K3601" s="1">
        <v>314</v>
      </c>
      <c r="L3601" s="1">
        <v>18</v>
      </c>
      <c r="M3601" s="1">
        <v>96</v>
      </c>
      <c r="N3601" s="1">
        <v>6.9</v>
      </c>
      <c r="O3601" s="1">
        <v>12</v>
      </c>
      <c r="P3601" s="1">
        <v>103</v>
      </c>
      <c r="Q3601" s="9">
        <v>174682</v>
      </c>
      <c r="R3601" s="3">
        <v>200000</v>
      </c>
    </row>
    <row r="3602" spans="1:18" x14ac:dyDescent="0.25">
      <c r="A3602" s="1" t="s">
        <v>2964</v>
      </c>
      <c r="B3602" s="2">
        <v>37258</v>
      </c>
      <c r="C3602" s="1" t="s">
        <v>32</v>
      </c>
      <c r="D3602" s="1" t="s">
        <v>2</v>
      </c>
      <c r="E3602" s="1" t="s">
        <v>3</v>
      </c>
      <c r="F3602" s="1" t="s">
        <v>4</v>
      </c>
      <c r="G3602" s="1" t="s">
        <v>92</v>
      </c>
      <c r="H3602" s="1" t="s">
        <v>2965</v>
      </c>
      <c r="I3602" s="1" t="s">
        <v>2966</v>
      </c>
      <c r="J3602" s="1">
        <v>94</v>
      </c>
      <c r="K3602" s="1">
        <v>139</v>
      </c>
      <c r="L3602" s="1">
        <v>681</v>
      </c>
      <c r="M3602" s="1">
        <v>661</v>
      </c>
      <c r="N3602" s="1">
        <v>7.2</v>
      </c>
      <c r="O3602" s="1">
        <v>51</v>
      </c>
      <c r="P3602" s="1">
        <v>98</v>
      </c>
      <c r="Q3602" s="9">
        <v>3799339</v>
      </c>
      <c r="R3602" s="3">
        <v>250000</v>
      </c>
    </row>
    <row r="3603" spans="1:18" x14ac:dyDescent="0.25">
      <c r="A3603" s="1" t="s">
        <v>6039</v>
      </c>
      <c r="B3603" s="2">
        <v>41194</v>
      </c>
      <c r="C3603" s="1" t="s">
        <v>32</v>
      </c>
      <c r="D3603" s="1" t="s">
        <v>77</v>
      </c>
      <c r="E3603" s="1" t="s">
        <v>3</v>
      </c>
      <c r="F3603" s="1" t="s">
        <v>4</v>
      </c>
      <c r="G3603" s="1" t="s">
        <v>92</v>
      </c>
      <c r="H3603" s="1" t="s">
        <v>6040</v>
      </c>
      <c r="I3603" s="1" t="s">
        <v>6041</v>
      </c>
      <c r="J3603" s="1">
        <v>93</v>
      </c>
      <c r="K3603" s="1">
        <v>146</v>
      </c>
      <c r="L3603" s="1">
        <v>16</v>
      </c>
      <c r="M3603" s="1">
        <v>15000</v>
      </c>
      <c r="N3603" s="1">
        <v>6.5</v>
      </c>
      <c r="O3603" s="1">
        <v>216</v>
      </c>
      <c r="P3603" s="1">
        <v>110</v>
      </c>
      <c r="Q3603" s="9">
        <v>70011073</v>
      </c>
      <c r="R3603" s="3">
        <v>12000000</v>
      </c>
    </row>
    <row r="3604" spans="1:18" x14ac:dyDescent="0.25">
      <c r="A3604" s="1" t="s">
        <v>2332</v>
      </c>
      <c r="B3604" s="2">
        <v>36545</v>
      </c>
      <c r="C3604" s="1" t="s">
        <v>32</v>
      </c>
      <c r="D3604" s="1" t="s">
        <v>77</v>
      </c>
      <c r="E3604" s="1" t="s">
        <v>3</v>
      </c>
      <c r="F3604" s="1" t="s">
        <v>4</v>
      </c>
      <c r="G3604" s="1" t="s">
        <v>84</v>
      </c>
      <c r="H3604" s="1" t="s">
        <v>2333</v>
      </c>
      <c r="I3604" s="1" t="s">
        <v>2334</v>
      </c>
      <c r="J3604" s="1">
        <v>93</v>
      </c>
      <c r="K3604" s="1">
        <v>315</v>
      </c>
      <c r="L3604" s="1">
        <v>99</v>
      </c>
      <c r="M3604" s="1">
        <v>207</v>
      </c>
      <c r="N3604" s="1">
        <v>5.9</v>
      </c>
      <c r="O3604" s="1">
        <v>29</v>
      </c>
      <c r="P3604" s="1">
        <v>82</v>
      </c>
      <c r="Q3604" s="9">
        <v>9628751</v>
      </c>
      <c r="R3604" s="3">
        <v>5000000</v>
      </c>
    </row>
    <row r="3605" spans="1:18" x14ac:dyDescent="0.25">
      <c r="A3605" s="1" t="s">
        <v>5551</v>
      </c>
      <c r="B3605" s="2">
        <v>40343</v>
      </c>
      <c r="C3605" s="1" t="s">
        <v>32</v>
      </c>
      <c r="D3605" s="1" t="s">
        <v>177</v>
      </c>
      <c r="E3605" s="1" t="s">
        <v>3</v>
      </c>
      <c r="F3605" s="1" t="s">
        <v>4</v>
      </c>
      <c r="G3605" s="1" t="s">
        <v>84</v>
      </c>
      <c r="H3605" s="1" t="s">
        <v>5552</v>
      </c>
      <c r="I3605" s="1" t="s">
        <v>5553</v>
      </c>
      <c r="J3605" s="1">
        <v>93</v>
      </c>
      <c r="K3605" s="1">
        <v>168</v>
      </c>
      <c r="L3605" s="1">
        <v>4</v>
      </c>
      <c r="M3605" s="1">
        <v>638</v>
      </c>
      <c r="N3605" s="1">
        <v>5.0999999999999996</v>
      </c>
      <c r="O3605" s="1">
        <v>4</v>
      </c>
      <c r="P3605" s="1">
        <v>92</v>
      </c>
      <c r="Q3605" s="9">
        <v>425899</v>
      </c>
      <c r="R3605" s="3">
        <v>400000</v>
      </c>
    </row>
    <row r="3606" spans="1:18" x14ac:dyDescent="0.25">
      <c r="A3606" s="1" t="s">
        <v>57</v>
      </c>
      <c r="B3606" s="2">
        <v>17630</v>
      </c>
      <c r="C3606" s="1" t="s">
        <v>32</v>
      </c>
      <c r="D3606" s="1" t="s">
        <v>40</v>
      </c>
      <c r="E3606" s="1" t="s">
        <v>3</v>
      </c>
      <c r="F3606" s="1" t="s">
        <v>4</v>
      </c>
      <c r="G3606" s="1" t="s">
        <v>25</v>
      </c>
      <c r="H3606" s="1" t="s">
        <v>58</v>
      </c>
      <c r="I3606" s="1" t="s">
        <v>59</v>
      </c>
      <c r="J3606" s="1">
        <v>89</v>
      </c>
      <c r="K3606" s="1">
        <v>282</v>
      </c>
      <c r="L3606" s="1">
        <v>136</v>
      </c>
      <c r="M3606" s="1">
        <v>359</v>
      </c>
      <c r="N3606" s="1">
        <v>7.1</v>
      </c>
      <c r="O3606" s="1">
        <v>41</v>
      </c>
      <c r="P3606" s="1">
        <v>102</v>
      </c>
      <c r="Q3606" s="9">
        <v>2956000</v>
      </c>
      <c r="R3606" s="3">
        <v>3700000</v>
      </c>
    </row>
    <row r="3607" spans="1:18" x14ac:dyDescent="0.25">
      <c r="A3607" s="1" t="s">
        <v>1645</v>
      </c>
      <c r="B3607" s="2">
        <v>35772</v>
      </c>
      <c r="C3607" s="1" t="s">
        <v>32</v>
      </c>
      <c r="D3607" s="1" t="s">
        <v>2</v>
      </c>
      <c r="E3607" s="1" t="s">
        <v>78</v>
      </c>
      <c r="F3607" s="1" t="s">
        <v>79</v>
      </c>
      <c r="G3607" s="21"/>
      <c r="H3607" s="1" t="s">
        <v>1646</v>
      </c>
      <c r="I3607" s="1" t="s">
        <v>1647</v>
      </c>
      <c r="J3607" s="1">
        <v>89</v>
      </c>
      <c r="K3607" s="1">
        <v>115</v>
      </c>
      <c r="L3607" s="1">
        <v>62</v>
      </c>
      <c r="M3607" s="1">
        <v>817</v>
      </c>
      <c r="N3607" s="1">
        <v>7.4</v>
      </c>
      <c r="O3607" s="1">
        <v>78</v>
      </c>
      <c r="P3607" s="1">
        <v>111</v>
      </c>
      <c r="Q3607" s="9">
        <v>94596</v>
      </c>
      <c r="R3607" s="3">
        <v>1000000</v>
      </c>
    </row>
    <row r="3608" spans="1:18" x14ac:dyDescent="0.25">
      <c r="A3608" s="1" t="s">
        <v>799</v>
      </c>
      <c r="B3608" s="2">
        <v>32910</v>
      </c>
      <c r="C3608" s="1" t="s">
        <v>32</v>
      </c>
      <c r="D3608" s="1" t="s">
        <v>20</v>
      </c>
      <c r="E3608" s="1" t="s">
        <v>3</v>
      </c>
      <c r="F3608" s="1" t="s">
        <v>4</v>
      </c>
      <c r="G3608" s="1" t="s">
        <v>132</v>
      </c>
      <c r="H3608" s="1" t="s">
        <v>800</v>
      </c>
      <c r="I3608" s="1" t="s">
        <v>801</v>
      </c>
      <c r="J3608" s="1">
        <v>88</v>
      </c>
      <c r="K3608" s="1">
        <v>173</v>
      </c>
      <c r="L3608" s="1">
        <v>89</v>
      </c>
      <c r="M3608" s="1">
        <v>865</v>
      </c>
      <c r="N3608" s="1">
        <v>7.5</v>
      </c>
      <c r="O3608" s="1">
        <v>71</v>
      </c>
      <c r="P3608" s="1">
        <v>98</v>
      </c>
      <c r="Q3608" s="9">
        <v>2938208</v>
      </c>
      <c r="R3608" s="3">
        <v>225000</v>
      </c>
    </row>
    <row r="3609" spans="1:18" x14ac:dyDescent="0.25">
      <c r="A3609" s="1" t="s">
        <v>3678</v>
      </c>
      <c r="B3609" s="2">
        <v>38208</v>
      </c>
      <c r="C3609" s="1" t="s">
        <v>32</v>
      </c>
      <c r="D3609" s="1" t="s">
        <v>40</v>
      </c>
      <c r="E3609" s="1" t="s">
        <v>3</v>
      </c>
      <c r="F3609" s="1" t="s">
        <v>83</v>
      </c>
      <c r="G3609" s="1" t="s">
        <v>132</v>
      </c>
      <c r="H3609" s="1" t="s">
        <v>3679</v>
      </c>
      <c r="I3609" s="1" t="s">
        <v>3679</v>
      </c>
      <c r="J3609" s="1">
        <v>87</v>
      </c>
      <c r="K3609" s="1">
        <v>256</v>
      </c>
      <c r="L3609" s="1">
        <v>87</v>
      </c>
      <c r="M3609" s="1">
        <v>400</v>
      </c>
      <c r="N3609" s="1">
        <v>6.6</v>
      </c>
      <c r="O3609" s="1">
        <v>60</v>
      </c>
      <c r="P3609" s="1">
        <v>94</v>
      </c>
      <c r="Q3609" s="9">
        <v>36830</v>
      </c>
      <c r="R3609" s="3">
        <v>1400000</v>
      </c>
    </row>
    <row r="3610" spans="1:18" x14ac:dyDescent="0.25">
      <c r="A3610" s="1" t="s">
        <v>3708</v>
      </c>
      <c r="B3610" s="2">
        <v>38000</v>
      </c>
      <c r="C3610" s="1" t="s">
        <v>32</v>
      </c>
      <c r="D3610" s="1" t="s">
        <v>177</v>
      </c>
      <c r="E3610" s="1" t="s">
        <v>3</v>
      </c>
      <c r="F3610" s="1" t="s">
        <v>4</v>
      </c>
      <c r="G3610" s="1" t="s">
        <v>84</v>
      </c>
      <c r="H3610" s="1" t="s">
        <v>3709</v>
      </c>
      <c r="I3610" s="1" t="s">
        <v>2417</v>
      </c>
      <c r="J3610" s="1">
        <v>86</v>
      </c>
      <c r="K3610" s="1">
        <v>163</v>
      </c>
      <c r="L3610" s="1">
        <v>16</v>
      </c>
      <c r="M3610" s="1">
        <v>456</v>
      </c>
      <c r="N3610" s="1">
        <v>6.6</v>
      </c>
      <c r="O3610" s="1">
        <v>43</v>
      </c>
      <c r="P3610" s="1">
        <v>90</v>
      </c>
      <c r="Q3610" s="9">
        <v>85222</v>
      </c>
      <c r="R3610" s="3">
        <v>1100</v>
      </c>
    </row>
    <row r="3611" spans="1:18" x14ac:dyDescent="0.25">
      <c r="A3611" s="1" t="s">
        <v>2277</v>
      </c>
      <c r="B3611" s="2">
        <v>36786</v>
      </c>
      <c r="C3611" s="1" t="s">
        <v>32</v>
      </c>
      <c r="D3611" s="1" t="s">
        <v>9</v>
      </c>
      <c r="E3611" s="1" t="s">
        <v>900</v>
      </c>
      <c r="F3611" s="1" t="s">
        <v>1802</v>
      </c>
      <c r="G3611" s="1" t="s">
        <v>92</v>
      </c>
      <c r="H3611" s="1" t="s">
        <v>2278</v>
      </c>
      <c r="I3611" s="1" t="s">
        <v>2279</v>
      </c>
      <c r="J3611" s="1">
        <v>85</v>
      </c>
      <c r="K3611" s="1">
        <v>318</v>
      </c>
      <c r="L3611" s="1">
        <v>0</v>
      </c>
      <c r="M3611" s="1">
        <v>11000</v>
      </c>
      <c r="N3611" s="1">
        <v>8.1</v>
      </c>
      <c r="O3611" s="1">
        <v>157</v>
      </c>
      <c r="P3611" s="1">
        <v>115</v>
      </c>
      <c r="Q3611" s="9">
        <v>5383834</v>
      </c>
      <c r="R3611" s="3">
        <v>2000000</v>
      </c>
    </row>
    <row r="3612" spans="1:18" x14ac:dyDescent="0.25">
      <c r="A3612" s="1" t="s">
        <v>31</v>
      </c>
      <c r="B3612" s="2">
        <v>13548</v>
      </c>
      <c r="C3612" s="1" t="s">
        <v>32</v>
      </c>
      <c r="D3612" s="1" t="s">
        <v>33</v>
      </c>
      <c r="E3612" s="1" t="s">
        <v>3</v>
      </c>
      <c r="F3612" s="1" t="s">
        <v>4</v>
      </c>
      <c r="G3612" s="1" t="s">
        <v>25</v>
      </c>
      <c r="H3612" s="1" t="s">
        <v>34</v>
      </c>
      <c r="I3612" s="1" t="s">
        <v>35</v>
      </c>
      <c r="J3612" s="1">
        <v>82</v>
      </c>
      <c r="K3612" s="1">
        <v>229</v>
      </c>
      <c r="L3612" s="1">
        <v>0</v>
      </c>
      <c r="M3612" s="1">
        <v>0</v>
      </c>
      <c r="N3612" s="1">
        <v>7.7</v>
      </c>
      <c r="O3612" s="1">
        <v>145</v>
      </c>
      <c r="P3612" s="1">
        <v>83</v>
      </c>
      <c r="Q3612" s="9">
        <v>184925485</v>
      </c>
      <c r="R3612" s="3">
        <v>2000000</v>
      </c>
    </row>
    <row r="3613" spans="1:18" x14ac:dyDescent="0.25">
      <c r="A3613" s="1" t="s">
        <v>2735</v>
      </c>
      <c r="B3613" s="2">
        <v>36939</v>
      </c>
      <c r="C3613" s="1" t="s">
        <v>32</v>
      </c>
      <c r="D3613" s="1" t="s">
        <v>2</v>
      </c>
      <c r="E3613" s="1" t="s">
        <v>3</v>
      </c>
      <c r="F3613" s="1" t="s">
        <v>4</v>
      </c>
      <c r="G3613" s="1" t="s">
        <v>192</v>
      </c>
      <c r="H3613" s="1" t="s">
        <v>2736</v>
      </c>
      <c r="I3613" s="1" t="s">
        <v>2737</v>
      </c>
      <c r="J3613" s="1">
        <v>80</v>
      </c>
      <c r="K3613" s="1">
        <v>209</v>
      </c>
      <c r="L3613" s="1">
        <v>52</v>
      </c>
      <c r="M3613" s="1">
        <v>420</v>
      </c>
      <c r="N3613" s="1">
        <v>7.2</v>
      </c>
      <c r="O3613" s="1">
        <v>64</v>
      </c>
      <c r="P3613" s="1">
        <v>97</v>
      </c>
      <c r="Q3613" s="9">
        <v>1141829</v>
      </c>
      <c r="R3613" s="3">
        <v>700000</v>
      </c>
    </row>
    <row r="3614" spans="1:18" x14ac:dyDescent="0.25">
      <c r="A3614" s="1" t="s">
        <v>6671</v>
      </c>
      <c r="B3614" s="2">
        <v>41906</v>
      </c>
      <c r="C3614" s="1" t="s">
        <v>32</v>
      </c>
      <c r="D3614" s="1" t="s">
        <v>77</v>
      </c>
      <c r="E3614" s="1" t="s">
        <v>1129</v>
      </c>
      <c r="F3614" s="1" t="s">
        <v>623</v>
      </c>
      <c r="G3614" s="21"/>
      <c r="H3614" s="1" t="s">
        <v>6672</v>
      </c>
      <c r="I3614" s="1" t="s">
        <v>6673</v>
      </c>
      <c r="J3614" s="1">
        <v>79</v>
      </c>
      <c r="K3614" s="1">
        <v>285</v>
      </c>
      <c r="L3614" s="1">
        <v>3</v>
      </c>
      <c r="M3614" s="1">
        <v>0</v>
      </c>
      <c r="N3614" s="1">
        <v>6.5</v>
      </c>
      <c r="O3614" s="1">
        <v>65</v>
      </c>
      <c r="P3614" s="1">
        <v>100</v>
      </c>
      <c r="Q3614" s="9">
        <v>129115</v>
      </c>
      <c r="R3614" s="3">
        <v>25000000</v>
      </c>
    </row>
    <row r="3615" spans="1:18" x14ac:dyDescent="0.25">
      <c r="A3615" s="1" t="s">
        <v>6368</v>
      </c>
      <c r="B3615" s="2">
        <v>41347</v>
      </c>
      <c r="C3615" s="1" t="s">
        <v>32</v>
      </c>
      <c r="D3615" s="1" t="s">
        <v>9</v>
      </c>
      <c r="E3615" s="1" t="s">
        <v>900</v>
      </c>
      <c r="F3615" s="1" t="s">
        <v>1802</v>
      </c>
      <c r="G3615" s="1" t="s">
        <v>92</v>
      </c>
      <c r="H3615" s="1" t="s">
        <v>6369</v>
      </c>
      <c r="I3615" s="1" t="s">
        <v>6370</v>
      </c>
      <c r="J3615" s="1">
        <v>78</v>
      </c>
      <c r="K3615" s="1">
        <v>221</v>
      </c>
      <c r="L3615" s="1">
        <v>21</v>
      </c>
      <c r="M3615" s="1">
        <v>874</v>
      </c>
      <c r="N3615" s="1">
        <v>6.2</v>
      </c>
      <c r="O3615" s="1">
        <v>12</v>
      </c>
      <c r="P3615" s="1">
        <v>125</v>
      </c>
      <c r="Q3615" s="9">
        <v>169379</v>
      </c>
      <c r="R3615" s="3">
        <v>10000000</v>
      </c>
    </row>
    <row r="3616" spans="1:18" x14ac:dyDescent="0.25">
      <c r="A3616" s="1" t="s">
        <v>5043</v>
      </c>
      <c r="B3616" s="2">
        <v>39638</v>
      </c>
      <c r="C3616" s="1" t="s">
        <v>32</v>
      </c>
      <c r="D3616" s="1" t="s">
        <v>9</v>
      </c>
      <c r="E3616" s="1" t="s">
        <v>3</v>
      </c>
      <c r="F3616" s="1" t="s">
        <v>83</v>
      </c>
      <c r="G3616" s="1" t="s">
        <v>132</v>
      </c>
      <c r="H3616" s="1" t="s">
        <v>5044</v>
      </c>
      <c r="I3616" s="1" t="s">
        <v>5045</v>
      </c>
      <c r="J3616" s="1">
        <v>77</v>
      </c>
      <c r="K3616" s="1">
        <v>156</v>
      </c>
      <c r="L3616" s="1">
        <v>39</v>
      </c>
      <c r="M3616" s="1">
        <v>38000</v>
      </c>
      <c r="N3616" s="1">
        <v>7.8</v>
      </c>
      <c r="O3616" s="1">
        <v>185</v>
      </c>
      <c r="P3616" s="1">
        <v>94</v>
      </c>
      <c r="Q3616" s="9">
        <v>9030581</v>
      </c>
      <c r="R3616" s="3">
        <v>12500000</v>
      </c>
    </row>
    <row r="3617" spans="1:18" x14ac:dyDescent="0.25">
      <c r="A3617" s="1" t="s">
        <v>14</v>
      </c>
      <c r="B3617" s="2">
        <v>10908</v>
      </c>
      <c r="C3617" s="1" t="s">
        <v>1</v>
      </c>
      <c r="D3617" s="1" t="s">
        <v>15</v>
      </c>
      <c r="E3617" s="1" t="s">
        <v>3</v>
      </c>
      <c r="F3617" s="1" t="s">
        <v>4</v>
      </c>
      <c r="G3617" s="1" t="s">
        <v>16</v>
      </c>
      <c r="H3617" s="1" t="s">
        <v>17</v>
      </c>
      <c r="I3617" s="1" t="s">
        <v>18</v>
      </c>
      <c r="J3617" s="1">
        <v>77</v>
      </c>
      <c r="K3617" s="1">
        <v>109</v>
      </c>
      <c r="L3617" s="1">
        <v>4</v>
      </c>
      <c r="M3617" s="1">
        <v>167</v>
      </c>
      <c r="N3617" s="1">
        <v>6.3</v>
      </c>
      <c r="O3617" s="1">
        <v>36</v>
      </c>
      <c r="P3617" s="1">
        <v>100</v>
      </c>
      <c r="Q3617" s="9">
        <v>2808000</v>
      </c>
      <c r="R3617" s="3">
        <v>379000</v>
      </c>
    </row>
    <row r="3618" spans="1:18" x14ac:dyDescent="0.25">
      <c r="A3618" s="1" t="s">
        <v>1478</v>
      </c>
      <c r="B3618" s="2">
        <v>35083</v>
      </c>
      <c r="C3618" s="1" t="s">
        <v>32</v>
      </c>
      <c r="D3618" s="1" t="s">
        <v>20</v>
      </c>
      <c r="E3618" s="1" t="s">
        <v>160</v>
      </c>
      <c r="F3618" s="1" t="s">
        <v>161</v>
      </c>
      <c r="G3618" s="1" t="s">
        <v>92</v>
      </c>
      <c r="H3618" s="1" t="s">
        <v>1479</v>
      </c>
      <c r="I3618" s="1" t="s">
        <v>1480</v>
      </c>
      <c r="J3618" s="1">
        <v>75</v>
      </c>
      <c r="K3618" s="1">
        <v>102</v>
      </c>
      <c r="L3618" s="1">
        <v>82</v>
      </c>
      <c r="M3618" s="1">
        <v>166</v>
      </c>
      <c r="N3618" s="1">
        <v>6.9</v>
      </c>
      <c r="O3618" s="1">
        <v>29</v>
      </c>
      <c r="P3618" s="1">
        <v>91</v>
      </c>
      <c r="Q3618" s="9">
        <v>1652472</v>
      </c>
      <c r="R3618" s="3">
        <v>300000</v>
      </c>
    </row>
    <row r="3619" spans="1:18" x14ac:dyDescent="0.25">
      <c r="A3619" s="1" t="s">
        <v>6249</v>
      </c>
      <c r="B3619" s="2">
        <v>41214</v>
      </c>
      <c r="C3619" s="1" t="s">
        <v>32</v>
      </c>
      <c r="D3619" s="1" t="s">
        <v>9</v>
      </c>
      <c r="E3619" s="1" t="s">
        <v>1885</v>
      </c>
      <c r="F3619" s="1" t="s">
        <v>1623</v>
      </c>
      <c r="G3619" s="1" t="s">
        <v>92</v>
      </c>
      <c r="H3619" s="1" t="s">
        <v>6250</v>
      </c>
      <c r="I3619" s="1" t="s">
        <v>1887</v>
      </c>
      <c r="J3619" s="1">
        <v>74</v>
      </c>
      <c r="K3619" s="1">
        <v>216</v>
      </c>
      <c r="L3619" s="1">
        <v>346</v>
      </c>
      <c r="M3619" s="1">
        <v>60000</v>
      </c>
      <c r="N3619" s="1">
        <v>8.3000000000000007</v>
      </c>
      <c r="O3619" s="1">
        <v>349</v>
      </c>
      <c r="P3619" s="1">
        <v>115</v>
      </c>
      <c r="Q3619" s="9">
        <v>610968</v>
      </c>
      <c r="R3619" s="3">
        <v>3800000</v>
      </c>
    </row>
    <row r="3620" spans="1:18" x14ac:dyDescent="0.25">
      <c r="A3620" s="1" t="s">
        <v>5696</v>
      </c>
      <c r="B3620" s="2">
        <v>40532</v>
      </c>
      <c r="C3620" s="1" t="s">
        <v>32</v>
      </c>
      <c r="D3620" s="1" t="s">
        <v>20</v>
      </c>
      <c r="E3620" s="1" t="s">
        <v>160</v>
      </c>
      <c r="F3620" s="1" t="s">
        <v>161</v>
      </c>
      <c r="G3620" s="1" t="s">
        <v>92</v>
      </c>
      <c r="H3620" s="1" t="s">
        <v>5697</v>
      </c>
      <c r="I3620" s="1" t="s">
        <v>5698</v>
      </c>
      <c r="J3620" s="1">
        <v>74</v>
      </c>
      <c r="K3620" s="1">
        <v>143</v>
      </c>
      <c r="L3620" s="1">
        <v>3</v>
      </c>
      <c r="M3620" s="1">
        <v>0</v>
      </c>
      <c r="N3620" s="1">
        <v>7.2</v>
      </c>
      <c r="O3620" s="1">
        <v>87</v>
      </c>
      <c r="P3620" s="1">
        <v>100</v>
      </c>
      <c r="Q3620" s="9">
        <v>513836</v>
      </c>
      <c r="R3620" s="3">
        <v>4600000</v>
      </c>
    </row>
    <row r="3621" spans="1:18" x14ac:dyDescent="0.25">
      <c r="A3621" s="1" t="s">
        <v>375</v>
      </c>
      <c r="B3621" s="2">
        <v>29974</v>
      </c>
      <c r="C3621" s="1" t="s">
        <v>32</v>
      </c>
      <c r="D3621" s="1" t="s">
        <v>91</v>
      </c>
      <c r="E3621" s="1" t="s">
        <v>3</v>
      </c>
      <c r="F3621" s="1" t="s">
        <v>4</v>
      </c>
      <c r="G3621" s="1" t="s">
        <v>92</v>
      </c>
      <c r="H3621" s="1" t="s">
        <v>376</v>
      </c>
      <c r="I3621" s="1" t="s">
        <v>332</v>
      </c>
      <c r="J3621" s="1">
        <v>72</v>
      </c>
      <c r="K3621" s="1">
        <v>174</v>
      </c>
      <c r="L3621" s="1">
        <v>49</v>
      </c>
      <c r="M3621" s="1">
        <v>0</v>
      </c>
      <c r="N3621" s="1">
        <v>5.7</v>
      </c>
      <c r="O3621" s="1">
        <v>235</v>
      </c>
      <c r="P3621" s="1">
        <v>91</v>
      </c>
      <c r="Q3621" s="9">
        <v>36200000</v>
      </c>
      <c r="R3621" s="3">
        <v>4000000</v>
      </c>
    </row>
    <row r="3622" spans="1:18" x14ac:dyDescent="0.25">
      <c r="A3622" s="1" t="s">
        <v>3088</v>
      </c>
      <c r="B3622" s="2">
        <v>37475</v>
      </c>
      <c r="C3622" s="1" t="s">
        <v>32</v>
      </c>
      <c r="D3622" s="1" t="s">
        <v>61</v>
      </c>
      <c r="E3622" s="1" t="s">
        <v>3</v>
      </c>
      <c r="F3622" s="1" t="s">
        <v>4</v>
      </c>
      <c r="G3622" s="1" t="s">
        <v>92</v>
      </c>
      <c r="H3622" s="1" t="s">
        <v>3089</v>
      </c>
      <c r="I3622" s="1" t="s">
        <v>2571</v>
      </c>
      <c r="J3622" s="1">
        <v>71</v>
      </c>
      <c r="K3622" s="1">
        <v>159</v>
      </c>
      <c r="L3622" s="1">
        <v>9</v>
      </c>
      <c r="M3622" s="1">
        <v>63</v>
      </c>
      <c r="N3622" s="1">
        <v>5.4</v>
      </c>
      <c r="O3622" s="1">
        <v>24</v>
      </c>
      <c r="P3622" s="1">
        <v>113</v>
      </c>
      <c r="Q3622" s="9">
        <v>19184015</v>
      </c>
      <c r="R3622" s="3">
        <v>3000000</v>
      </c>
    </row>
    <row r="3623" spans="1:18" x14ac:dyDescent="0.25">
      <c r="A3623" s="1" t="s">
        <v>4453</v>
      </c>
      <c r="B3623" s="2">
        <v>38797</v>
      </c>
      <c r="C3623" s="1" t="s">
        <v>32</v>
      </c>
      <c r="D3623" s="1" t="s">
        <v>20</v>
      </c>
      <c r="E3623" s="1" t="s">
        <v>3</v>
      </c>
      <c r="F3623" s="1" t="s">
        <v>4</v>
      </c>
      <c r="G3623" s="1" t="s">
        <v>21</v>
      </c>
      <c r="H3623" s="1" t="s">
        <v>4454</v>
      </c>
      <c r="I3623" s="1" t="s">
        <v>2697</v>
      </c>
      <c r="J3623" s="1">
        <v>71</v>
      </c>
      <c r="K3623" s="1">
        <v>226</v>
      </c>
      <c r="L3623" s="1">
        <v>263</v>
      </c>
      <c r="M3623" s="1">
        <v>0</v>
      </c>
      <c r="N3623" s="1">
        <v>6.5</v>
      </c>
      <c r="O3623" s="1">
        <v>160</v>
      </c>
      <c r="P3623" s="1">
        <v>101</v>
      </c>
      <c r="Q3623" s="9">
        <v>1984378</v>
      </c>
      <c r="R3623" s="3">
        <v>2000000</v>
      </c>
    </row>
    <row r="3624" spans="1:18" x14ac:dyDescent="0.25">
      <c r="A3624" s="1" t="s">
        <v>2592</v>
      </c>
      <c r="B3624" s="2">
        <v>37005</v>
      </c>
      <c r="C3624" s="1" t="s">
        <v>32</v>
      </c>
      <c r="D3624" s="1" t="s">
        <v>20</v>
      </c>
      <c r="E3624" s="1" t="s">
        <v>160</v>
      </c>
      <c r="F3624" s="1" t="s">
        <v>161</v>
      </c>
      <c r="G3624" s="21"/>
      <c r="H3624" s="1" t="s">
        <v>2593</v>
      </c>
      <c r="I3624" s="1" t="s">
        <v>2594</v>
      </c>
      <c r="J3624" s="1">
        <v>71</v>
      </c>
      <c r="K3624" s="1">
        <v>262</v>
      </c>
      <c r="L3624" s="1">
        <v>27</v>
      </c>
      <c r="M3624" s="1">
        <v>26</v>
      </c>
      <c r="N3624" s="1">
        <v>6.9</v>
      </c>
      <c r="O3624" s="1">
        <v>38</v>
      </c>
      <c r="P3624" s="1">
        <v>103</v>
      </c>
      <c r="Q3624" s="9">
        <v>206400</v>
      </c>
      <c r="R3624" s="3">
        <v>50000000</v>
      </c>
    </row>
    <row r="3625" spans="1:18" x14ac:dyDescent="0.25">
      <c r="A3625" s="1" t="s">
        <v>3224</v>
      </c>
      <c r="B3625" s="2">
        <v>37352</v>
      </c>
      <c r="C3625" s="1" t="s">
        <v>32</v>
      </c>
      <c r="D3625" s="1" t="s">
        <v>20</v>
      </c>
      <c r="E3625" s="1" t="s">
        <v>3</v>
      </c>
      <c r="F3625" s="1" t="s">
        <v>4</v>
      </c>
      <c r="G3625" s="1" t="s">
        <v>84</v>
      </c>
      <c r="H3625" s="1" t="s">
        <v>3225</v>
      </c>
      <c r="I3625" s="1" t="s">
        <v>3226</v>
      </c>
      <c r="J3625" s="1">
        <v>69</v>
      </c>
      <c r="K3625" s="1">
        <v>161</v>
      </c>
      <c r="L3625" s="1">
        <v>0</v>
      </c>
      <c r="M3625" s="1">
        <v>43</v>
      </c>
      <c r="N3625" s="1">
        <v>6.4</v>
      </c>
      <c r="O3625" s="1">
        <v>5</v>
      </c>
      <c r="P3625" s="1">
        <v>102</v>
      </c>
      <c r="Q3625" s="9">
        <v>1250798</v>
      </c>
      <c r="R3625" s="3">
        <v>500000</v>
      </c>
    </row>
    <row r="3626" spans="1:18" x14ac:dyDescent="0.25">
      <c r="A3626" s="1" t="s">
        <v>3502</v>
      </c>
      <c r="B3626" s="2">
        <v>37894</v>
      </c>
      <c r="C3626" s="1" t="s">
        <v>32</v>
      </c>
      <c r="D3626" s="1" t="s">
        <v>20</v>
      </c>
      <c r="E3626" s="1" t="s">
        <v>3</v>
      </c>
      <c r="F3626" s="1" t="s">
        <v>4</v>
      </c>
      <c r="G3626" s="1" t="s">
        <v>84</v>
      </c>
      <c r="H3626" s="1" t="s">
        <v>3225</v>
      </c>
      <c r="I3626" s="1" t="s">
        <v>3226</v>
      </c>
      <c r="J3626" s="1">
        <v>69</v>
      </c>
      <c r="K3626" s="1">
        <v>155</v>
      </c>
      <c r="L3626" s="1">
        <v>0</v>
      </c>
      <c r="M3626" s="1">
        <v>44</v>
      </c>
      <c r="N3626" s="1">
        <v>6</v>
      </c>
      <c r="O3626" s="1">
        <v>3</v>
      </c>
      <c r="P3626" s="1">
        <v>101</v>
      </c>
      <c r="Q3626" s="9">
        <v>1111615</v>
      </c>
      <c r="R3626" s="3">
        <v>500000</v>
      </c>
    </row>
    <row r="3627" spans="1:18" x14ac:dyDescent="0.25">
      <c r="A3627" s="1" t="s">
        <v>5327</v>
      </c>
      <c r="B3627" s="2">
        <v>39970</v>
      </c>
      <c r="C3627" s="1" t="s">
        <v>32</v>
      </c>
      <c r="D3627" s="1" t="s">
        <v>177</v>
      </c>
      <c r="E3627" s="1" t="s">
        <v>160</v>
      </c>
      <c r="F3627" s="1" t="s">
        <v>161</v>
      </c>
      <c r="G3627" s="1" t="s">
        <v>28</v>
      </c>
      <c r="H3627" s="1" t="s">
        <v>5328</v>
      </c>
      <c r="I3627" s="1" t="s">
        <v>2921</v>
      </c>
      <c r="J3627" s="1">
        <v>67</v>
      </c>
      <c r="K3627" s="1">
        <v>152</v>
      </c>
      <c r="L3627" s="1">
        <v>63</v>
      </c>
      <c r="M3627" s="1">
        <v>0</v>
      </c>
      <c r="N3627" s="1">
        <v>7.8</v>
      </c>
      <c r="O3627" s="1">
        <v>113</v>
      </c>
      <c r="P3627" s="1">
        <v>104</v>
      </c>
      <c r="Q3627" s="9">
        <v>19406406</v>
      </c>
      <c r="R3627" s="3">
        <v>40000000</v>
      </c>
    </row>
    <row r="3628" spans="1:18" x14ac:dyDescent="0.25">
      <c r="A3628" s="1" t="s">
        <v>2939</v>
      </c>
      <c r="B3628" s="2">
        <v>37424</v>
      </c>
      <c r="C3628" s="1" t="s">
        <v>32</v>
      </c>
      <c r="D3628" s="1" t="s">
        <v>20</v>
      </c>
      <c r="E3628" s="1" t="s">
        <v>3</v>
      </c>
      <c r="F3628" s="1" t="s">
        <v>83</v>
      </c>
      <c r="G3628" s="1" t="s">
        <v>132</v>
      </c>
      <c r="H3628" s="1" t="s">
        <v>2940</v>
      </c>
      <c r="I3628" s="1" t="s">
        <v>2656</v>
      </c>
      <c r="J3628" s="1">
        <v>66</v>
      </c>
      <c r="K3628" s="1">
        <v>74</v>
      </c>
      <c r="L3628" s="1">
        <v>129</v>
      </c>
      <c r="M3628" s="1">
        <v>0</v>
      </c>
      <c r="N3628" s="1">
        <v>7.1</v>
      </c>
      <c r="O3628" s="1">
        <v>158</v>
      </c>
      <c r="P3628" s="1">
        <v>101</v>
      </c>
      <c r="Q3628" s="9">
        <v>40566655</v>
      </c>
      <c r="R3628" s="3">
        <v>30000000</v>
      </c>
    </row>
    <row r="3629" spans="1:18" x14ac:dyDescent="0.25">
      <c r="A3629" s="1" t="s">
        <v>3758</v>
      </c>
      <c r="B3629" s="2">
        <v>37987</v>
      </c>
      <c r="C3629" s="1" t="s">
        <v>32</v>
      </c>
      <c r="D3629" s="1" t="s">
        <v>177</v>
      </c>
      <c r="E3629" s="1" t="s">
        <v>3</v>
      </c>
      <c r="F3629" s="1" t="s">
        <v>4</v>
      </c>
      <c r="G3629" s="1" t="s">
        <v>21</v>
      </c>
      <c r="H3629" s="1" t="s">
        <v>3759</v>
      </c>
      <c r="I3629" s="1" t="s">
        <v>3760</v>
      </c>
      <c r="J3629" s="1">
        <v>66</v>
      </c>
      <c r="K3629" s="1">
        <v>66</v>
      </c>
      <c r="L3629" s="1">
        <v>0</v>
      </c>
      <c r="M3629" s="1">
        <v>30</v>
      </c>
      <c r="N3629" s="1">
        <v>7.2</v>
      </c>
      <c r="O3629" s="1">
        <v>15</v>
      </c>
      <c r="P3629" s="1">
        <v>85</v>
      </c>
      <c r="Q3629" s="9">
        <v>381225</v>
      </c>
      <c r="R3629" s="3">
        <v>200000</v>
      </c>
    </row>
    <row r="3630" spans="1:18" x14ac:dyDescent="0.25">
      <c r="A3630" s="1" t="s">
        <v>4923</v>
      </c>
      <c r="B3630" s="2">
        <v>39528</v>
      </c>
      <c r="C3630" s="1" t="s">
        <v>32</v>
      </c>
      <c r="D3630" s="1" t="s">
        <v>20</v>
      </c>
      <c r="E3630" s="1" t="s">
        <v>3</v>
      </c>
      <c r="F3630" s="1" t="s">
        <v>83</v>
      </c>
      <c r="G3630" s="1" t="s">
        <v>92</v>
      </c>
      <c r="H3630" s="1" t="s">
        <v>4924</v>
      </c>
      <c r="I3630" s="1" t="s">
        <v>4925</v>
      </c>
      <c r="J3630" s="1">
        <v>65</v>
      </c>
      <c r="K3630" s="1">
        <v>173</v>
      </c>
      <c r="L3630" s="1">
        <v>454</v>
      </c>
      <c r="M3630" s="1">
        <v>32000</v>
      </c>
      <c r="N3630" s="1">
        <v>8</v>
      </c>
      <c r="O3630" s="1">
        <v>300</v>
      </c>
      <c r="P3630" s="1">
        <v>107</v>
      </c>
      <c r="Q3630" s="9">
        <v>7757130</v>
      </c>
      <c r="R3630" s="3">
        <v>15000000</v>
      </c>
    </row>
    <row r="3631" spans="1:18" x14ac:dyDescent="0.25">
      <c r="A3631" s="1" t="s">
        <v>3331</v>
      </c>
      <c r="B3631" s="2">
        <v>37872</v>
      </c>
      <c r="C3631" s="1" t="s">
        <v>1</v>
      </c>
      <c r="D3631" s="1" t="s">
        <v>9</v>
      </c>
      <c r="E3631" s="1" t="s">
        <v>10</v>
      </c>
      <c r="F3631" s="1" t="s">
        <v>11</v>
      </c>
      <c r="G3631" s="1" t="s">
        <v>92</v>
      </c>
      <c r="H3631" s="1" t="s">
        <v>3332</v>
      </c>
      <c r="I3631" s="1" t="s">
        <v>3333</v>
      </c>
      <c r="J3631" s="1">
        <v>65</v>
      </c>
      <c r="K3631" s="1">
        <v>200</v>
      </c>
      <c r="L3631" s="1">
        <v>31</v>
      </c>
      <c r="M3631" s="1">
        <v>11000</v>
      </c>
      <c r="N3631" s="1">
        <v>7.7</v>
      </c>
      <c r="O3631" s="1">
        <v>153</v>
      </c>
      <c r="P3631" s="1">
        <v>121</v>
      </c>
      <c r="Q3631" s="9">
        <v>4063859</v>
      </c>
      <c r="R3631" s="3">
        <v>4800000</v>
      </c>
    </row>
    <row r="3632" spans="1:18" x14ac:dyDescent="0.25">
      <c r="A3632" s="1" t="s">
        <v>4968</v>
      </c>
      <c r="B3632" s="2">
        <v>39463</v>
      </c>
      <c r="C3632" s="1" t="s">
        <v>32</v>
      </c>
      <c r="D3632" s="1" t="s">
        <v>77</v>
      </c>
      <c r="E3632" s="1" t="s">
        <v>2867</v>
      </c>
      <c r="F3632" s="1" t="s">
        <v>2868</v>
      </c>
      <c r="G3632" s="1" t="s">
        <v>92</v>
      </c>
      <c r="H3632" s="1" t="s">
        <v>4969</v>
      </c>
      <c r="I3632" s="1" t="s">
        <v>4970</v>
      </c>
      <c r="J3632" s="1">
        <v>64</v>
      </c>
      <c r="K3632" s="1">
        <v>134</v>
      </c>
      <c r="L3632" s="1">
        <v>0</v>
      </c>
      <c r="M3632" s="1">
        <v>0</v>
      </c>
      <c r="N3632" s="1">
        <v>6.2</v>
      </c>
      <c r="O3632" s="1">
        <v>110</v>
      </c>
      <c r="P3632" s="1">
        <v>110</v>
      </c>
      <c r="Q3632" s="9">
        <v>102055</v>
      </c>
      <c r="R3632" s="3">
        <v>300000000</v>
      </c>
    </row>
    <row r="3633" spans="1:18" x14ac:dyDescent="0.25">
      <c r="A3633" s="1" t="s">
        <v>2920</v>
      </c>
      <c r="B3633" s="2">
        <v>37247</v>
      </c>
      <c r="C3633" s="1" t="s">
        <v>32</v>
      </c>
      <c r="D3633" s="1" t="s">
        <v>177</v>
      </c>
      <c r="E3633" s="1" t="s">
        <v>3</v>
      </c>
      <c r="F3633" s="1" t="s">
        <v>161</v>
      </c>
      <c r="G3633" s="1" t="s">
        <v>28</v>
      </c>
      <c r="H3633" s="1" t="s">
        <v>2921</v>
      </c>
      <c r="I3633" s="1" t="s">
        <v>2921</v>
      </c>
      <c r="J3633" s="1">
        <v>63</v>
      </c>
      <c r="K3633" s="1">
        <v>66</v>
      </c>
      <c r="L3633" s="1">
        <v>63</v>
      </c>
      <c r="M3633" s="1">
        <v>1000</v>
      </c>
      <c r="N3633" s="1">
        <v>8</v>
      </c>
      <c r="O3633" s="1">
        <v>100</v>
      </c>
      <c r="P3633" s="1">
        <v>81</v>
      </c>
      <c r="Q3633" s="9">
        <v>10762178</v>
      </c>
      <c r="R3633" s="3">
        <v>160000000</v>
      </c>
    </row>
    <row r="3634" spans="1:18" x14ac:dyDescent="0.25">
      <c r="A3634" s="1" t="s">
        <v>5441</v>
      </c>
      <c r="B3634" s="2">
        <v>39967</v>
      </c>
      <c r="C3634" s="1" t="s">
        <v>1</v>
      </c>
      <c r="D3634" s="1" t="s">
        <v>9</v>
      </c>
      <c r="E3634" s="1" t="s">
        <v>10</v>
      </c>
      <c r="F3634" s="1" t="s">
        <v>11</v>
      </c>
      <c r="G3634" s="1" t="s">
        <v>92</v>
      </c>
      <c r="H3634" s="1" t="s">
        <v>5442</v>
      </c>
      <c r="I3634" s="1" t="s">
        <v>4643</v>
      </c>
      <c r="J3634" s="1">
        <v>63</v>
      </c>
      <c r="K3634" s="1">
        <v>167</v>
      </c>
      <c r="L3634" s="1">
        <v>0</v>
      </c>
      <c r="M3634" s="1">
        <v>0</v>
      </c>
      <c r="N3634" s="1">
        <v>7.8</v>
      </c>
      <c r="O3634" s="1">
        <v>292</v>
      </c>
      <c r="P3634" s="1">
        <v>144</v>
      </c>
      <c r="Q3634" s="9">
        <v>2222647</v>
      </c>
      <c r="R3634" s="3">
        <v>12000000</v>
      </c>
    </row>
    <row r="3635" spans="1:18" x14ac:dyDescent="0.25">
      <c r="A3635" s="1" t="s">
        <v>6445</v>
      </c>
      <c r="B3635" s="2">
        <v>41437</v>
      </c>
      <c r="C3635" s="1" t="s">
        <v>32</v>
      </c>
      <c r="D3635" s="1" t="s">
        <v>20</v>
      </c>
      <c r="E3635" s="1" t="s">
        <v>6446</v>
      </c>
      <c r="F3635" s="1" t="s">
        <v>5388</v>
      </c>
      <c r="G3635" s="21"/>
      <c r="H3635" s="1" t="s">
        <v>6447</v>
      </c>
      <c r="I3635" s="1" t="s">
        <v>6448</v>
      </c>
      <c r="J3635" s="1">
        <v>63</v>
      </c>
      <c r="K3635" s="1">
        <v>81</v>
      </c>
      <c r="L3635" s="1">
        <v>4</v>
      </c>
      <c r="M3635" s="1">
        <v>1000</v>
      </c>
      <c r="N3635" s="1">
        <v>6.9</v>
      </c>
      <c r="O3635" s="1">
        <v>66</v>
      </c>
      <c r="P3635" s="1">
        <v>81</v>
      </c>
      <c r="Q3635" s="9">
        <v>11835</v>
      </c>
      <c r="R3635" s="3">
        <v>10000000</v>
      </c>
    </row>
    <row r="3636" spans="1:18" x14ac:dyDescent="0.25">
      <c r="A3636" s="1" t="s">
        <v>6037</v>
      </c>
      <c r="B3636" s="2">
        <v>40943</v>
      </c>
      <c r="C3636" s="1" t="s">
        <v>32</v>
      </c>
      <c r="D3636" s="1" t="s">
        <v>20</v>
      </c>
      <c r="E3636" s="1" t="s">
        <v>3</v>
      </c>
      <c r="F3636" s="1" t="s">
        <v>4</v>
      </c>
      <c r="G3636" s="1" t="s">
        <v>132</v>
      </c>
      <c r="H3636" s="1" t="s">
        <v>3949</v>
      </c>
      <c r="I3636" s="1" t="s">
        <v>2259</v>
      </c>
      <c r="J3636" s="1">
        <v>61</v>
      </c>
      <c r="K3636" s="1">
        <v>222</v>
      </c>
      <c r="L3636" s="1">
        <v>48</v>
      </c>
      <c r="M3636" s="1">
        <v>0</v>
      </c>
      <c r="N3636" s="1">
        <v>5.9</v>
      </c>
      <c r="O3636" s="1">
        <v>70</v>
      </c>
      <c r="P3636" s="1">
        <v>91</v>
      </c>
      <c r="Q3636" s="9">
        <v>18438149</v>
      </c>
      <c r="R3636" s="3">
        <v>40000000</v>
      </c>
    </row>
    <row r="3637" spans="1:18" x14ac:dyDescent="0.25">
      <c r="A3637" s="1" t="s">
        <v>5431</v>
      </c>
      <c r="B3637" s="2">
        <v>40102</v>
      </c>
      <c r="C3637" s="1" t="s">
        <v>32</v>
      </c>
      <c r="D3637" s="1" t="s">
        <v>40</v>
      </c>
      <c r="E3637" s="1" t="s">
        <v>3</v>
      </c>
      <c r="F3637" s="1" t="s">
        <v>161</v>
      </c>
      <c r="G3637" s="1" t="s">
        <v>5</v>
      </c>
      <c r="H3637" s="1" t="s">
        <v>5432</v>
      </c>
      <c r="I3637" s="1" t="s">
        <v>5433</v>
      </c>
      <c r="J3637" s="1">
        <v>61</v>
      </c>
      <c r="K3637" s="1">
        <v>75</v>
      </c>
      <c r="L3637" s="1">
        <v>45</v>
      </c>
      <c r="M3637" s="1">
        <v>11000</v>
      </c>
      <c r="N3637" s="1">
        <v>7.7</v>
      </c>
      <c r="O3637" s="1">
        <v>118</v>
      </c>
      <c r="P3637" s="1">
        <v>75</v>
      </c>
      <c r="Q3637" s="9">
        <v>686383</v>
      </c>
      <c r="R3637" s="3">
        <v>6500000</v>
      </c>
    </row>
    <row r="3638" spans="1:18" x14ac:dyDescent="0.25">
      <c r="A3638" s="1" t="s">
        <v>4337</v>
      </c>
      <c r="B3638" s="2">
        <v>38882</v>
      </c>
      <c r="C3638" s="1" t="s">
        <v>32</v>
      </c>
      <c r="D3638" s="1" t="s">
        <v>20</v>
      </c>
      <c r="E3638" s="1" t="s">
        <v>4338</v>
      </c>
      <c r="F3638" s="1" t="s">
        <v>2145</v>
      </c>
      <c r="G3638" s="1" t="s">
        <v>92</v>
      </c>
      <c r="H3638" s="1" t="s">
        <v>4339</v>
      </c>
      <c r="I3638" s="1" t="s">
        <v>4340</v>
      </c>
      <c r="J3638" s="1">
        <v>61</v>
      </c>
      <c r="K3638" s="1">
        <v>92</v>
      </c>
      <c r="L3638" s="1">
        <v>44</v>
      </c>
      <c r="M3638" s="1">
        <v>1000</v>
      </c>
      <c r="N3638" s="1">
        <v>7.4</v>
      </c>
      <c r="O3638" s="1">
        <v>99</v>
      </c>
      <c r="P3638" s="1">
        <v>113</v>
      </c>
      <c r="Q3638" s="9">
        <v>617228</v>
      </c>
      <c r="R3638" s="3">
        <v>84450000</v>
      </c>
    </row>
    <row r="3639" spans="1:18" x14ac:dyDescent="0.25">
      <c r="A3639" s="1" t="s">
        <v>6989</v>
      </c>
      <c r="B3639" s="2">
        <v>42038</v>
      </c>
      <c r="C3639" s="1" t="s">
        <v>32</v>
      </c>
      <c r="D3639" s="1" t="s">
        <v>20</v>
      </c>
      <c r="E3639" s="1" t="s">
        <v>1742</v>
      </c>
      <c r="F3639" s="1" t="s">
        <v>481</v>
      </c>
      <c r="G3639" s="1" t="s">
        <v>92</v>
      </c>
      <c r="H3639" s="1" t="s">
        <v>6990</v>
      </c>
      <c r="I3639" s="1" t="s">
        <v>6991</v>
      </c>
      <c r="J3639" s="1">
        <v>61</v>
      </c>
      <c r="K3639" s="1">
        <v>76</v>
      </c>
      <c r="L3639" s="1">
        <v>9</v>
      </c>
      <c r="M3639" s="1">
        <v>0</v>
      </c>
      <c r="N3639" s="1">
        <v>7.9</v>
      </c>
      <c r="O3639" s="1">
        <v>111</v>
      </c>
      <c r="P3639" s="1">
        <v>112</v>
      </c>
      <c r="Q3639" s="9">
        <v>375723</v>
      </c>
      <c r="R3639" s="3">
        <v>4000000</v>
      </c>
    </row>
    <row r="3640" spans="1:18" x14ac:dyDescent="0.25">
      <c r="A3640" s="1" t="s">
        <v>4683</v>
      </c>
      <c r="B3640" s="2">
        <v>39412</v>
      </c>
      <c r="C3640" s="1" t="s">
        <v>32</v>
      </c>
      <c r="D3640" s="1" t="s">
        <v>2</v>
      </c>
      <c r="E3640" s="1" t="s">
        <v>3</v>
      </c>
      <c r="F3640" s="1" t="s">
        <v>4</v>
      </c>
      <c r="G3640" s="1" t="s">
        <v>132</v>
      </c>
      <c r="H3640" s="1" t="s">
        <v>4684</v>
      </c>
      <c r="I3640" s="1" t="s">
        <v>4685</v>
      </c>
      <c r="J3640" s="1">
        <v>60</v>
      </c>
      <c r="K3640" s="1">
        <v>141</v>
      </c>
      <c r="L3640" s="1">
        <v>60</v>
      </c>
      <c r="M3640" s="1">
        <v>314</v>
      </c>
      <c r="N3640" s="1">
        <v>6.3</v>
      </c>
      <c r="O3640" s="1">
        <v>121</v>
      </c>
      <c r="P3640" s="1">
        <v>91</v>
      </c>
      <c r="Q3640" s="9">
        <v>1506998</v>
      </c>
      <c r="R3640" s="3">
        <v>12000000</v>
      </c>
    </row>
    <row r="3641" spans="1:18" x14ac:dyDescent="0.25">
      <c r="A3641" s="1" t="s">
        <v>4275</v>
      </c>
      <c r="B3641" s="2">
        <v>38750</v>
      </c>
      <c r="C3641" s="1" t="s">
        <v>32</v>
      </c>
      <c r="D3641" s="1" t="s">
        <v>61</v>
      </c>
      <c r="E3641" s="1" t="s">
        <v>3</v>
      </c>
      <c r="F3641" s="1" t="s">
        <v>4</v>
      </c>
      <c r="G3641" s="1" t="s">
        <v>132</v>
      </c>
      <c r="H3641" s="1" t="s">
        <v>4276</v>
      </c>
      <c r="I3641" s="1" t="s">
        <v>4277</v>
      </c>
      <c r="J3641" s="1">
        <v>60</v>
      </c>
      <c r="K3641" s="1">
        <v>150</v>
      </c>
      <c r="L3641" s="1">
        <v>238</v>
      </c>
      <c r="M3641" s="1">
        <v>0</v>
      </c>
      <c r="N3641" s="1">
        <v>6.8</v>
      </c>
      <c r="O3641" s="1">
        <v>78</v>
      </c>
      <c r="P3641" s="1">
        <v>104</v>
      </c>
      <c r="Q3641" s="9">
        <v>352786</v>
      </c>
      <c r="R3641" s="3">
        <v>11000000</v>
      </c>
    </row>
    <row r="3642" spans="1:18" x14ac:dyDescent="0.25">
      <c r="A3642" s="1" t="s">
        <v>3425</v>
      </c>
      <c r="B3642" s="2">
        <v>37662</v>
      </c>
      <c r="C3642" s="1" t="s">
        <v>32</v>
      </c>
      <c r="D3642" s="1" t="s">
        <v>20</v>
      </c>
      <c r="E3642" s="1" t="s">
        <v>112</v>
      </c>
      <c r="F3642" s="1" t="s">
        <v>113</v>
      </c>
      <c r="G3642" s="1" t="s">
        <v>92</v>
      </c>
      <c r="H3642" s="1" t="s">
        <v>3426</v>
      </c>
      <c r="I3642" s="1" t="s">
        <v>3427</v>
      </c>
      <c r="J3642" s="1">
        <v>60</v>
      </c>
      <c r="K3642" s="1">
        <v>132</v>
      </c>
      <c r="L3642" s="1">
        <v>125</v>
      </c>
      <c r="M3642" s="1">
        <v>282</v>
      </c>
      <c r="N3642" s="1">
        <v>6.5</v>
      </c>
      <c r="O3642" s="1">
        <v>36</v>
      </c>
      <c r="P3642" s="1">
        <v>125</v>
      </c>
      <c r="Q3642" s="9">
        <v>223878</v>
      </c>
      <c r="R3642" s="3">
        <v>5000000</v>
      </c>
    </row>
    <row r="3643" spans="1:18" x14ac:dyDescent="0.25">
      <c r="A3643" s="1" t="s">
        <v>3457</v>
      </c>
      <c r="B3643" s="2">
        <v>37951</v>
      </c>
      <c r="C3643" s="1" t="s">
        <v>32</v>
      </c>
      <c r="D3643" s="1" t="s">
        <v>61</v>
      </c>
      <c r="E3643" s="1" t="s">
        <v>3</v>
      </c>
      <c r="F3643" s="1" t="s">
        <v>4</v>
      </c>
      <c r="G3643" s="1" t="s">
        <v>21</v>
      </c>
      <c r="H3643" s="1" t="s">
        <v>3458</v>
      </c>
      <c r="I3643" s="1" t="s">
        <v>3459</v>
      </c>
      <c r="J3643" s="1">
        <v>58</v>
      </c>
      <c r="K3643" s="1">
        <v>78</v>
      </c>
      <c r="L3643" s="1">
        <v>20</v>
      </c>
      <c r="M3643" s="1">
        <v>754</v>
      </c>
      <c r="N3643" s="1">
        <v>7.2</v>
      </c>
      <c r="O3643" s="1">
        <v>72</v>
      </c>
      <c r="P3643" s="1">
        <v>88</v>
      </c>
      <c r="Q3643" s="9">
        <v>592014</v>
      </c>
      <c r="R3643" s="3">
        <v>218</v>
      </c>
    </row>
    <row r="3644" spans="1:18" x14ac:dyDescent="0.25">
      <c r="A3644" s="1" t="s">
        <v>5394</v>
      </c>
      <c r="B3644" s="2">
        <v>40138</v>
      </c>
      <c r="C3644" s="1" t="s">
        <v>32</v>
      </c>
      <c r="D3644" s="1" t="s">
        <v>177</v>
      </c>
      <c r="E3644" s="1" t="s">
        <v>3</v>
      </c>
      <c r="F3644" s="1" t="s">
        <v>4</v>
      </c>
      <c r="G3644" s="1" t="s">
        <v>21</v>
      </c>
      <c r="H3644" s="1" t="s">
        <v>5395</v>
      </c>
      <c r="I3644" s="1" t="s">
        <v>5396</v>
      </c>
      <c r="J3644" s="1">
        <v>58</v>
      </c>
      <c r="K3644" s="1">
        <v>62</v>
      </c>
      <c r="L3644" s="1">
        <v>0</v>
      </c>
      <c r="M3644" s="1">
        <v>0</v>
      </c>
      <c r="N3644" s="1">
        <v>7.4</v>
      </c>
      <c r="O3644" s="1">
        <v>29</v>
      </c>
      <c r="P3644" s="1">
        <v>93</v>
      </c>
      <c r="Q3644" s="9">
        <v>155984</v>
      </c>
      <c r="R3644" s="3">
        <v>160000</v>
      </c>
    </row>
    <row r="3645" spans="1:18" x14ac:dyDescent="0.25">
      <c r="A3645" s="1" t="s">
        <v>1329</v>
      </c>
      <c r="B3645" s="2">
        <v>35233</v>
      </c>
      <c r="C3645" s="1" t="s">
        <v>32</v>
      </c>
      <c r="D3645" s="1" t="s">
        <v>61</v>
      </c>
      <c r="E3645" s="1" t="s">
        <v>3</v>
      </c>
      <c r="F3645" s="1" t="s">
        <v>4</v>
      </c>
      <c r="G3645" s="1" t="s">
        <v>84</v>
      </c>
      <c r="H3645" s="1" t="s">
        <v>1330</v>
      </c>
      <c r="I3645" s="1" t="s">
        <v>1331</v>
      </c>
      <c r="J3645" s="1">
        <v>57</v>
      </c>
      <c r="K3645" s="1">
        <v>164</v>
      </c>
      <c r="L3645" s="1">
        <v>317</v>
      </c>
      <c r="M3645" s="1">
        <v>0</v>
      </c>
      <c r="N3645" s="1">
        <v>6.3</v>
      </c>
      <c r="O3645" s="1">
        <v>76</v>
      </c>
      <c r="P3645" s="1">
        <v>135</v>
      </c>
      <c r="Q3645" s="9">
        <v>49994804</v>
      </c>
      <c r="R3645" s="3">
        <v>55000000</v>
      </c>
    </row>
    <row r="3646" spans="1:18" x14ac:dyDescent="0.25">
      <c r="A3646" s="1" t="s">
        <v>67</v>
      </c>
      <c r="B3646" s="2">
        <v>19593</v>
      </c>
      <c r="C3646" s="1" t="s">
        <v>1</v>
      </c>
      <c r="D3646" s="1" t="s">
        <v>40</v>
      </c>
      <c r="E3646" s="1" t="s">
        <v>3</v>
      </c>
      <c r="F3646" s="1" t="s">
        <v>4</v>
      </c>
      <c r="G3646" s="1" t="s">
        <v>25</v>
      </c>
      <c r="H3646" s="1" t="s">
        <v>68</v>
      </c>
      <c r="I3646" s="1" t="s">
        <v>69</v>
      </c>
      <c r="J3646" s="1">
        <v>57</v>
      </c>
      <c r="K3646" s="1">
        <v>205</v>
      </c>
      <c r="L3646" s="1">
        <v>7</v>
      </c>
      <c r="M3646" s="1">
        <v>465</v>
      </c>
      <c r="N3646" s="1">
        <v>6.7</v>
      </c>
      <c r="O3646" s="1">
        <v>67</v>
      </c>
      <c r="P3646" s="1">
        <v>80</v>
      </c>
      <c r="Q3646" s="9">
        <v>5000000</v>
      </c>
      <c r="R3646" s="3">
        <v>210000</v>
      </c>
    </row>
    <row r="3647" spans="1:18" x14ac:dyDescent="0.25">
      <c r="A3647" s="1" t="s">
        <v>2775</v>
      </c>
      <c r="B3647" s="2">
        <v>37192</v>
      </c>
      <c r="C3647" s="1" t="s">
        <v>32</v>
      </c>
      <c r="D3647" s="1" t="s">
        <v>61</v>
      </c>
      <c r="E3647" s="1" t="s">
        <v>3</v>
      </c>
      <c r="F3647" s="1" t="s">
        <v>11</v>
      </c>
      <c r="G3647" s="1" t="s">
        <v>92</v>
      </c>
      <c r="H3647" s="1" t="s">
        <v>2776</v>
      </c>
      <c r="I3647" s="1" t="s">
        <v>2777</v>
      </c>
      <c r="J3647" s="1">
        <v>56</v>
      </c>
      <c r="K3647" s="1">
        <v>105</v>
      </c>
      <c r="L3647" s="1">
        <v>11</v>
      </c>
      <c r="M3647" s="1">
        <v>802</v>
      </c>
      <c r="N3647" s="1">
        <v>7.7</v>
      </c>
      <c r="O3647" s="1">
        <v>73</v>
      </c>
      <c r="P3647" s="1">
        <v>141</v>
      </c>
      <c r="Q3647" s="9">
        <v>6173485</v>
      </c>
      <c r="R3647" s="3">
        <v>7000000</v>
      </c>
    </row>
    <row r="3648" spans="1:18" x14ac:dyDescent="0.25">
      <c r="A3648" s="1" t="s">
        <v>5122</v>
      </c>
      <c r="B3648" s="2">
        <v>39580</v>
      </c>
      <c r="C3648" s="1" t="s">
        <v>32</v>
      </c>
      <c r="D3648" s="1" t="s">
        <v>33</v>
      </c>
      <c r="E3648" s="1" t="s">
        <v>4481</v>
      </c>
      <c r="F3648" s="1" t="s">
        <v>4482</v>
      </c>
      <c r="G3648" s="1" t="s">
        <v>92</v>
      </c>
      <c r="H3648" s="1" t="s">
        <v>5123</v>
      </c>
      <c r="I3648" s="1" t="s">
        <v>5123</v>
      </c>
      <c r="J3648" s="1">
        <v>56</v>
      </c>
      <c r="K3648" s="1">
        <v>56</v>
      </c>
      <c r="L3648" s="1">
        <v>56</v>
      </c>
      <c r="M3648" s="1">
        <v>0</v>
      </c>
      <c r="N3648" s="1">
        <v>8</v>
      </c>
      <c r="O3648" s="1">
        <v>231</v>
      </c>
      <c r="P3648" s="1">
        <v>90</v>
      </c>
      <c r="Q3648" s="9">
        <v>2283276</v>
      </c>
      <c r="R3648" s="3">
        <v>1500000</v>
      </c>
    </row>
    <row r="3649" spans="1:18" x14ac:dyDescent="0.25">
      <c r="A3649" s="1" t="s">
        <v>5637</v>
      </c>
      <c r="B3649" s="2">
        <v>40388</v>
      </c>
      <c r="C3649" s="1" t="s">
        <v>32</v>
      </c>
      <c r="D3649" s="1" t="s">
        <v>177</v>
      </c>
      <c r="E3649" s="1" t="s">
        <v>3</v>
      </c>
      <c r="F3649" s="1" t="s">
        <v>83</v>
      </c>
      <c r="G3649" s="21"/>
      <c r="H3649" s="1" t="s">
        <v>5638</v>
      </c>
      <c r="I3649" s="1" t="s">
        <v>5639</v>
      </c>
      <c r="J3649" s="1">
        <v>55</v>
      </c>
      <c r="K3649" s="1">
        <v>55</v>
      </c>
      <c r="L3649" s="1">
        <v>0</v>
      </c>
      <c r="M3649" s="1">
        <v>89</v>
      </c>
      <c r="N3649" s="1">
        <v>6.9</v>
      </c>
      <c r="O3649" s="1">
        <v>7</v>
      </c>
      <c r="P3649" s="1">
        <v>41</v>
      </c>
      <c r="Q3649" s="9">
        <v>4074023</v>
      </c>
      <c r="R3649" s="3">
        <v>5000000</v>
      </c>
    </row>
    <row r="3650" spans="1:18" x14ac:dyDescent="0.25">
      <c r="A3650" s="1" t="s">
        <v>1988</v>
      </c>
      <c r="B3650" s="2">
        <v>36354</v>
      </c>
      <c r="C3650" s="1" t="s">
        <v>32</v>
      </c>
      <c r="D3650" s="1" t="s">
        <v>61</v>
      </c>
      <c r="E3650" s="1" t="s">
        <v>3</v>
      </c>
      <c r="F3650" s="1" t="s">
        <v>4</v>
      </c>
      <c r="G3650" s="1" t="s">
        <v>92</v>
      </c>
      <c r="H3650" s="1" t="s">
        <v>1989</v>
      </c>
      <c r="I3650" s="1" t="s">
        <v>1990</v>
      </c>
      <c r="J3650" s="1">
        <v>54</v>
      </c>
      <c r="K3650" s="1">
        <v>194</v>
      </c>
      <c r="L3650" s="1">
        <v>6</v>
      </c>
      <c r="M3650" s="1">
        <v>491</v>
      </c>
      <c r="N3650" s="1">
        <v>7.6</v>
      </c>
      <c r="O3650" s="1">
        <v>70</v>
      </c>
      <c r="P3650" s="1">
        <v>108</v>
      </c>
      <c r="Q3650" s="9">
        <v>2047570</v>
      </c>
      <c r="R3650" s="3">
        <v>500000</v>
      </c>
    </row>
    <row r="3651" spans="1:18" x14ac:dyDescent="0.25">
      <c r="A3651" s="1" t="s">
        <v>3647</v>
      </c>
      <c r="B3651" s="2">
        <v>38148</v>
      </c>
      <c r="C3651" s="1" t="s">
        <v>32</v>
      </c>
      <c r="D3651" s="1" t="s">
        <v>9</v>
      </c>
      <c r="E3651" s="1" t="s">
        <v>3</v>
      </c>
      <c r="F3651" s="1" t="s">
        <v>4</v>
      </c>
      <c r="G3651" s="1" t="s">
        <v>92</v>
      </c>
      <c r="H3651" s="1" t="s">
        <v>3648</v>
      </c>
      <c r="I3651" s="1" t="s">
        <v>3649</v>
      </c>
      <c r="J3651" s="1">
        <v>54</v>
      </c>
      <c r="K3651" s="1">
        <v>185</v>
      </c>
      <c r="L3651" s="1">
        <v>3</v>
      </c>
      <c r="M3651" s="1">
        <v>30</v>
      </c>
      <c r="N3651" s="1">
        <v>6.6</v>
      </c>
      <c r="O3651" s="1">
        <v>13</v>
      </c>
      <c r="P3651" s="1">
        <v>109</v>
      </c>
      <c r="Q3651" s="9">
        <v>5199</v>
      </c>
      <c r="R3651" s="3">
        <v>200000</v>
      </c>
    </row>
    <row r="3652" spans="1:18" x14ac:dyDescent="0.25">
      <c r="A3652" s="1" t="s">
        <v>6331</v>
      </c>
      <c r="B3652" s="2">
        <v>41385</v>
      </c>
      <c r="C3652" s="1" t="s">
        <v>32</v>
      </c>
      <c r="D3652" s="1" t="s">
        <v>40</v>
      </c>
      <c r="E3652" s="1" t="s">
        <v>3</v>
      </c>
      <c r="F3652" s="1" t="s">
        <v>1037</v>
      </c>
      <c r="G3652" s="1" t="s">
        <v>84</v>
      </c>
      <c r="H3652" s="1" t="s">
        <v>6332</v>
      </c>
      <c r="I3652" s="1" t="s">
        <v>6333</v>
      </c>
      <c r="J3652" s="1">
        <v>53</v>
      </c>
      <c r="K3652" s="1">
        <v>86</v>
      </c>
      <c r="L3652" s="1">
        <v>9</v>
      </c>
      <c r="M3652" s="1">
        <v>0</v>
      </c>
      <c r="N3652" s="1">
        <v>7.6</v>
      </c>
      <c r="O3652" s="1">
        <v>31</v>
      </c>
      <c r="P3652" s="1">
        <v>91</v>
      </c>
      <c r="Q3652" s="9">
        <v>287761</v>
      </c>
      <c r="R3652" s="3">
        <v>1000000</v>
      </c>
    </row>
    <row r="3653" spans="1:18" x14ac:dyDescent="0.25">
      <c r="A3653" s="1" t="s">
        <v>4480</v>
      </c>
      <c r="B3653" s="2">
        <v>39059</v>
      </c>
      <c r="C3653" s="1" t="s">
        <v>32</v>
      </c>
      <c r="D3653" s="1" t="s">
        <v>20</v>
      </c>
      <c r="E3653" s="1" t="s">
        <v>4481</v>
      </c>
      <c r="F3653" s="1" t="s">
        <v>4482</v>
      </c>
      <c r="G3653" s="1" t="s">
        <v>21</v>
      </c>
      <c r="H3653" s="1" t="s">
        <v>4483</v>
      </c>
      <c r="I3653" s="1" t="s">
        <v>4484</v>
      </c>
      <c r="J3653" s="1">
        <v>53</v>
      </c>
      <c r="K3653" s="1">
        <v>137</v>
      </c>
      <c r="L3653" s="1">
        <v>21</v>
      </c>
      <c r="M3653" s="1">
        <v>0</v>
      </c>
      <c r="N3653" s="1">
        <v>7.3</v>
      </c>
      <c r="O3653" s="1">
        <v>51</v>
      </c>
      <c r="P3653" s="1">
        <v>90</v>
      </c>
      <c r="Q3653" s="9">
        <v>155972</v>
      </c>
      <c r="R3653" s="3">
        <v>1500000</v>
      </c>
    </row>
    <row r="3654" spans="1:18" x14ac:dyDescent="0.25">
      <c r="A3654" s="1" t="s">
        <v>4396</v>
      </c>
      <c r="B3654" s="2">
        <v>38955</v>
      </c>
      <c r="C3654" s="1" t="s">
        <v>32</v>
      </c>
      <c r="D3654" s="1" t="s">
        <v>9</v>
      </c>
      <c r="E3654" s="1" t="s">
        <v>3</v>
      </c>
      <c r="F3654" s="1" t="s">
        <v>4</v>
      </c>
      <c r="G3654" s="1" t="s">
        <v>21</v>
      </c>
      <c r="H3654" s="1" t="s">
        <v>4397</v>
      </c>
      <c r="I3654" s="1" t="s">
        <v>4398</v>
      </c>
      <c r="J3654" s="1">
        <v>52</v>
      </c>
      <c r="K3654" s="1">
        <v>132</v>
      </c>
      <c r="L3654" s="1">
        <v>129</v>
      </c>
      <c r="M3654" s="1">
        <v>594</v>
      </c>
      <c r="N3654" s="1">
        <v>6.7</v>
      </c>
      <c r="O3654" s="1">
        <v>88</v>
      </c>
      <c r="P3654" s="1">
        <v>76</v>
      </c>
      <c r="Q3654" s="9">
        <v>255352</v>
      </c>
      <c r="R3654" s="3">
        <v>300000</v>
      </c>
    </row>
    <row r="3655" spans="1:18" x14ac:dyDescent="0.25">
      <c r="A3655" s="1" t="s">
        <v>5206</v>
      </c>
      <c r="B3655" s="2">
        <v>39815</v>
      </c>
      <c r="C3655" s="1" t="s">
        <v>1</v>
      </c>
      <c r="D3655" s="1" t="s">
        <v>9</v>
      </c>
      <c r="E3655" s="1" t="s">
        <v>2327</v>
      </c>
      <c r="F3655" s="1" t="s">
        <v>623</v>
      </c>
      <c r="G3655" s="1" t="s">
        <v>92</v>
      </c>
      <c r="H3655" s="1" t="s">
        <v>5207</v>
      </c>
      <c r="I3655" s="1" t="s">
        <v>5208</v>
      </c>
      <c r="J3655" s="1">
        <v>52</v>
      </c>
      <c r="K3655" s="1">
        <v>91</v>
      </c>
      <c r="L3655" s="1">
        <v>14</v>
      </c>
      <c r="M3655" s="1">
        <v>0</v>
      </c>
      <c r="N3655" s="1">
        <v>7.7</v>
      </c>
      <c r="O3655" s="1">
        <v>149</v>
      </c>
      <c r="P3655" s="1">
        <v>132</v>
      </c>
      <c r="Q3655" s="9">
        <v>119922</v>
      </c>
      <c r="R3655" s="3">
        <v>12000000</v>
      </c>
    </row>
    <row r="3656" spans="1:18" x14ac:dyDescent="0.25">
      <c r="A3656" s="1" t="s">
        <v>2211</v>
      </c>
      <c r="B3656" s="2">
        <v>36257</v>
      </c>
      <c r="C3656" s="1" t="s">
        <v>32</v>
      </c>
      <c r="D3656" s="1" t="s">
        <v>40</v>
      </c>
      <c r="E3656" s="1" t="s">
        <v>3</v>
      </c>
      <c r="F3656" s="1" t="s">
        <v>161</v>
      </c>
      <c r="G3656" s="1" t="s">
        <v>92</v>
      </c>
      <c r="H3656" s="1" t="s">
        <v>2212</v>
      </c>
      <c r="I3656" s="1" t="s">
        <v>1651</v>
      </c>
      <c r="J3656" s="1">
        <v>51</v>
      </c>
      <c r="K3656" s="1">
        <v>144</v>
      </c>
      <c r="L3656" s="1">
        <v>0</v>
      </c>
      <c r="M3656" s="1">
        <v>0</v>
      </c>
      <c r="N3656" s="1">
        <v>6.4</v>
      </c>
      <c r="O3656" s="1">
        <v>111</v>
      </c>
      <c r="P3656" s="1">
        <v>158</v>
      </c>
      <c r="Q3656" s="9">
        <v>14131298</v>
      </c>
      <c r="R3656" s="3">
        <v>390000000</v>
      </c>
    </row>
    <row r="3657" spans="1:18" x14ac:dyDescent="0.25">
      <c r="A3657" s="1" t="s">
        <v>4358</v>
      </c>
      <c r="B3657" s="2">
        <v>38839</v>
      </c>
      <c r="C3657" s="1" t="s">
        <v>32</v>
      </c>
      <c r="D3657" s="1" t="s">
        <v>9</v>
      </c>
      <c r="E3657" s="1" t="s">
        <v>4359</v>
      </c>
      <c r="F3657" s="1" t="s">
        <v>4</v>
      </c>
      <c r="G3657" s="1" t="s">
        <v>92</v>
      </c>
      <c r="H3657" s="1" t="s">
        <v>4360</v>
      </c>
      <c r="I3657" s="1" t="s">
        <v>4361</v>
      </c>
      <c r="J3657" s="1">
        <v>51</v>
      </c>
      <c r="K3657" s="1">
        <v>83</v>
      </c>
      <c r="L3657" s="1">
        <v>5</v>
      </c>
      <c r="M3657" s="1">
        <v>100</v>
      </c>
      <c r="N3657" s="1">
        <v>7.4</v>
      </c>
      <c r="O3657" s="1">
        <v>15</v>
      </c>
      <c r="P3657" s="1">
        <v>135</v>
      </c>
      <c r="Q3657" s="9">
        <v>638951</v>
      </c>
      <c r="R3657" s="3">
        <v>1592000</v>
      </c>
    </row>
    <row r="3658" spans="1:18" x14ac:dyDescent="0.25">
      <c r="A3658" s="1" t="s">
        <v>3577</v>
      </c>
      <c r="B3658" s="2">
        <v>38314</v>
      </c>
      <c r="C3658" s="1" t="s">
        <v>32</v>
      </c>
      <c r="D3658" s="1" t="s">
        <v>9</v>
      </c>
      <c r="E3658" s="1" t="s">
        <v>3</v>
      </c>
      <c r="F3658" s="1" t="s">
        <v>4</v>
      </c>
      <c r="G3658" s="1" t="s">
        <v>92</v>
      </c>
      <c r="H3658" s="1" t="s">
        <v>3578</v>
      </c>
      <c r="I3658" s="1" t="s">
        <v>858</v>
      </c>
      <c r="J3658" s="1">
        <v>50</v>
      </c>
      <c r="K3658" s="1">
        <v>65</v>
      </c>
      <c r="L3658" s="1">
        <v>0</v>
      </c>
      <c r="M3658" s="1">
        <v>13000</v>
      </c>
      <c r="N3658" s="1">
        <v>8</v>
      </c>
      <c r="O3658" s="1">
        <v>211</v>
      </c>
      <c r="P3658" s="1">
        <v>80</v>
      </c>
      <c r="Q3658" s="9">
        <v>5792822</v>
      </c>
      <c r="R3658" s="3">
        <v>2700000</v>
      </c>
    </row>
    <row r="3659" spans="1:18" x14ac:dyDescent="0.25">
      <c r="A3659" s="1" t="s">
        <v>3407</v>
      </c>
      <c r="B3659" s="2">
        <v>37892</v>
      </c>
      <c r="C3659" s="1" t="s">
        <v>32</v>
      </c>
      <c r="D3659" s="1" t="s">
        <v>40</v>
      </c>
      <c r="E3659" s="1" t="s">
        <v>3</v>
      </c>
      <c r="F3659" s="1" t="s">
        <v>4</v>
      </c>
      <c r="G3659" s="1" t="s">
        <v>92</v>
      </c>
      <c r="H3659" s="1" t="s">
        <v>3408</v>
      </c>
      <c r="I3659" s="1" t="s">
        <v>3409</v>
      </c>
      <c r="J3659" s="1">
        <v>48</v>
      </c>
      <c r="K3659" s="1">
        <v>67</v>
      </c>
      <c r="L3659" s="1">
        <v>9</v>
      </c>
      <c r="M3659" s="1">
        <v>0</v>
      </c>
      <c r="N3659" s="1">
        <v>5.7</v>
      </c>
      <c r="O3659" s="1">
        <v>235</v>
      </c>
      <c r="P3659" s="1">
        <v>79</v>
      </c>
      <c r="Q3659" s="9">
        <v>30500882</v>
      </c>
      <c r="R3659" s="3">
        <v>500000</v>
      </c>
    </row>
    <row r="3660" spans="1:18" x14ac:dyDescent="0.25">
      <c r="A3660" s="1" t="s">
        <v>5918</v>
      </c>
      <c r="B3660" s="2">
        <v>40894</v>
      </c>
      <c r="C3660" s="1" t="s">
        <v>32</v>
      </c>
      <c r="D3660" s="1" t="s">
        <v>177</v>
      </c>
      <c r="E3660" s="1" t="s">
        <v>5919</v>
      </c>
      <c r="F3660" s="1" t="s">
        <v>4</v>
      </c>
      <c r="G3660" s="1" t="s">
        <v>132</v>
      </c>
      <c r="H3660" s="1" t="s">
        <v>5920</v>
      </c>
      <c r="I3660" s="1" t="s">
        <v>5921</v>
      </c>
      <c r="J3660" s="1">
        <v>48</v>
      </c>
      <c r="K3660" s="1">
        <v>48</v>
      </c>
      <c r="L3660" s="1">
        <v>330</v>
      </c>
      <c r="M3660" s="1">
        <v>26000</v>
      </c>
      <c r="N3660" s="1">
        <v>8.5</v>
      </c>
      <c r="O3660" s="1">
        <v>115</v>
      </c>
      <c r="P3660" s="1">
        <v>102</v>
      </c>
      <c r="Q3660" s="9">
        <v>2601847</v>
      </c>
      <c r="R3660" s="3">
        <v>4000000</v>
      </c>
    </row>
    <row r="3661" spans="1:18" x14ac:dyDescent="0.25">
      <c r="A3661" s="1" t="s">
        <v>350</v>
      </c>
      <c r="B3661" s="2">
        <v>29927</v>
      </c>
      <c r="C3661" s="1" t="s">
        <v>1</v>
      </c>
      <c r="D3661" s="1" t="s">
        <v>91</v>
      </c>
      <c r="E3661" s="1" t="s">
        <v>112</v>
      </c>
      <c r="F3661" s="1" t="s">
        <v>113</v>
      </c>
      <c r="G3661" s="1" t="s">
        <v>168</v>
      </c>
      <c r="H3661" s="1" t="s">
        <v>351</v>
      </c>
      <c r="I3661" s="1" t="s">
        <v>352</v>
      </c>
      <c r="J3661" s="1">
        <v>48</v>
      </c>
      <c r="K3661" s="1">
        <v>123</v>
      </c>
      <c r="L3661" s="1">
        <v>385</v>
      </c>
      <c r="M3661" s="1">
        <v>2000</v>
      </c>
      <c r="N3661" s="1">
        <v>6.9</v>
      </c>
      <c r="O3661" s="1">
        <v>203</v>
      </c>
      <c r="P3661" s="1">
        <v>82</v>
      </c>
      <c r="Q3661" s="9">
        <v>126387</v>
      </c>
      <c r="R3661" s="3">
        <v>400000</v>
      </c>
    </row>
    <row r="3662" spans="1:18" x14ac:dyDescent="0.25">
      <c r="A3662" s="1" t="s">
        <v>5183</v>
      </c>
      <c r="B3662" s="2">
        <v>40042</v>
      </c>
      <c r="C3662" s="1" t="s">
        <v>32</v>
      </c>
      <c r="D3662" s="1" t="s">
        <v>20</v>
      </c>
      <c r="E3662" s="1" t="s">
        <v>3</v>
      </c>
      <c r="F3662" s="1" t="s">
        <v>334</v>
      </c>
      <c r="G3662" s="1" t="s">
        <v>132</v>
      </c>
      <c r="H3662" s="1" t="s">
        <v>5184</v>
      </c>
      <c r="I3662" s="1" t="s">
        <v>5185</v>
      </c>
      <c r="J3662" s="1">
        <v>46</v>
      </c>
      <c r="K3662" s="1">
        <v>225</v>
      </c>
      <c r="L3662" s="1">
        <v>3</v>
      </c>
      <c r="M3662" s="1">
        <v>479</v>
      </c>
      <c r="N3662" s="1">
        <v>6.3</v>
      </c>
      <c r="O3662" s="1">
        <v>33</v>
      </c>
      <c r="P3662" s="1">
        <v>88</v>
      </c>
      <c r="Q3662" s="9">
        <v>110029</v>
      </c>
      <c r="R3662" s="3">
        <v>6500000</v>
      </c>
    </row>
    <row r="3663" spans="1:18" x14ac:dyDescent="0.25">
      <c r="A3663" s="1" t="s">
        <v>4847</v>
      </c>
      <c r="B3663" s="2">
        <v>39702</v>
      </c>
      <c r="C3663" s="1" t="s">
        <v>32</v>
      </c>
      <c r="D3663" s="1" t="s">
        <v>9</v>
      </c>
      <c r="E3663" s="1" t="s">
        <v>3</v>
      </c>
      <c r="F3663" s="1" t="s">
        <v>338</v>
      </c>
      <c r="G3663" s="1" t="s">
        <v>92</v>
      </c>
      <c r="H3663" s="1" t="s">
        <v>4848</v>
      </c>
      <c r="I3663" s="1" t="s">
        <v>2996</v>
      </c>
      <c r="J3663" s="1">
        <v>45</v>
      </c>
      <c r="K3663" s="1">
        <v>142</v>
      </c>
      <c r="L3663" s="1">
        <v>353</v>
      </c>
      <c r="M3663" s="1">
        <v>0</v>
      </c>
      <c r="N3663" s="1">
        <v>6.6</v>
      </c>
      <c r="O3663" s="1">
        <v>229</v>
      </c>
      <c r="P3663" s="1">
        <v>121</v>
      </c>
      <c r="Q3663" s="9">
        <v>3073392</v>
      </c>
      <c r="R3663" s="3">
        <v>25000000</v>
      </c>
    </row>
    <row r="3664" spans="1:18" x14ac:dyDescent="0.25">
      <c r="A3664" s="1" t="s">
        <v>3231</v>
      </c>
      <c r="B3664" s="2">
        <v>37465</v>
      </c>
      <c r="C3664" s="1" t="s">
        <v>32</v>
      </c>
      <c r="D3664" s="1" t="s">
        <v>20</v>
      </c>
      <c r="E3664" s="1" t="s">
        <v>3</v>
      </c>
      <c r="F3664" s="1" t="s">
        <v>4</v>
      </c>
      <c r="G3664" s="1" t="s">
        <v>92</v>
      </c>
      <c r="H3664" s="1" t="s">
        <v>3232</v>
      </c>
      <c r="I3664" s="1" t="s">
        <v>2016</v>
      </c>
      <c r="J3664" s="1">
        <v>44</v>
      </c>
      <c r="K3664" s="1">
        <v>132</v>
      </c>
      <c r="L3664" s="1">
        <v>16</v>
      </c>
      <c r="M3664" s="1">
        <v>0</v>
      </c>
      <c r="N3664" s="1">
        <v>5.0999999999999996</v>
      </c>
      <c r="O3664" s="1">
        <v>99</v>
      </c>
      <c r="P3664" s="1">
        <v>90</v>
      </c>
      <c r="Q3664" s="9">
        <v>24430272</v>
      </c>
      <c r="R3664" s="3">
        <v>43000000</v>
      </c>
    </row>
    <row r="3665" spans="1:18" x14ac:dyDescent="0.25">
      <c r="A3665" s="1" t="s">
        <v>2068</v>
      </c>
      <c r="B3665" s="2">
        <v>36394</v>
      </c>
      <c r="C3665" s="1" t="s">
        <v>32</v>
      </c>
      <c r="D3665" s="1" t="s">
        <v>77</v>
      </c>
      <c r="E3665" s="1" t="s">
        <v>78</v>
      </c>
      <c r="F3665" s="1" t="s">
        <v>79</v>
      </c>
      <c r="G3665" s="1" t="s">
        <v>84</v>
      </c>
      <c r="H3665" s="1" t="s">
        <v>2069</v>
      </c>
      <c r="I3665" s="1" t="s">
        <v>2070</v>
      </c>
      <c r="J3665" s="1">
        <v>43</v>
      </c>
      <c r="K3665" s="1">
        <v>53</v>
      </c>
      <c r="L3665" s="1">
        <v>2</v>
      </c>
      <c r="M3665" s="1">
        <v>339</v>
      </c>
      <c r="N3665" s="1">
        <v>6</v>
      </c>
      <c r="O3665" s="1">
        <v>107</v>
      </c>
      <c r="P3665" s="1">
        <v>99</v>
      </c>
      <c r="Q3665" s="9">
        <v>10037390</v>
      </c>
      <c r="R3665" s="3">
        <v>1000000000</v>
      </c>
    </row>
    <row r="3666" spans="1:18" x14ac:dyDescent="0.25">
      <c r="A3666" s="1" t="s">
        <v>482</v>
      </c>
      <c r="B3666" s="2">
        <v>31252</v>
      </c>
      <c r="C3666" s="1" t="s">
        <v>32</v>
      </c>
      <c r="D3666" s="1" t="s">
        <v>91</v>
      </c>
      <c r="E3666" s="1" t="s">
        <v>3</v>
      </c>
      <c r="F3666" s="1" t="s">
        <v>4</v>
      </c>
      <c r="G3666" s="1" t="s">
        <v>92</v>
      </c>
      <c r="H3666" s="1" t="s">
        <v>483</v>
      </c>
      <c r="I3666" s="1" t="s">
        <v>484</v>
      </c>
      <c r="J3666" s="1">
        <v>42</v>
      </c>
      <c r="K3666" s="1">
        <v>170</v>
      </c>
      <c r="L3666" s="1">
        <v>13</v>
      </c>
      <c r="M3666" s="1">
        <v>1000</v>
      </c>
      <c r="N3666" s="1">
        <v>4.7</v>
      </c>
      <c r="O3666" s="1">
        <v>160</v>
      </c>
      <c r="P3666" s="1">
        <v>92</v>
      </c>
      <c r="Q3666" s="9">
        <v>21300000</v>
      </c>
      <c r="R3666" s="3">
        <v>2200000</v>
      </c>
    </row>
    <row r="3667" spans="1:18" x14ac:dyDescent="0.25">
      <c r="A3667" s="1" t="s">
        <v>4947</v>
      </c>
      <c r="B3667" s="2">
        <v>39762</v>
      </c>
      <c r="C3667" s="1" t="s">
        <v>32</v>
      </c>
      <c r="D3667" s="1" t="s">
        <v>61</v>
      </c>
      <c r="E3667" s="1" t="s">
        <v>3</v>
      </c>
      <c r="F3667" s="1" t="s">
        <v>83</v>
      </c>
      <c r="G3667" s="1" t="s">
        <v>132</v>
      </c>
      <c r="H3667" s="1" t="s">
        <v>4948</v>
      </c>
      <c r="I3667" s="1" t="s">
        <v>4949</v>
      </c>
      <c r="J3667" s="1">
        <v>41</v>
      </c>
      <c r="K3667" s="1">
        <v>68</v>
      </c>
      <c r="L3667" s="1">
        <v>120</v>
      </c>
      <c r="M3667" s="1">
        <v>0</v>
      </c>
      <c r="N3667" s="1">
        <v>7.8</v>
      </c>
      <c r="O3667" s="1">
        <v>194</v>
      </c>
      <c r="P3667" s="1">
        <v>90</v>
      </c>
      <c r="Q3667" s="9">
        <v>2957978</v>
      </c>
      <c r="R3667" s="3">
        <v>1000000</v>
      </c>
    </row>
    <row r="3668" spans="1:18" x14ac:dyDescent="0.25">
      <c r="A3668" s="1" t="s">
        <v>754</v>
      </c>
      <c r="B3668" s="2">
        <v>32789</v>
      </c>
      <c r="C3668" s="1" t="s">
        <v>32</v>
      </c>
      <c r="D3668" s="1" t="s">
        <v>77</v>
      </c>
      <c r="E3668" s="1" t="s">
        <v>3</v>
      </c>
      <c r="F3668" s="1" t="s">
        <v>4</v>
      </c>
      <c r="G3668" s="1" t="s">
        <v>92</v>
      </c>
      <c r="H3668" s="1" t="s">
        <v>755</v>
      </c>
      <c r="I3668" s="1" t="s">
        <v>756</v>
      </c>
      <c r="J3668" s="1">
        <v>40</v>
      </c>
      <c r="K3668" s="1">
        <v>99</v>
      </c>
      <c r="L3668" s="1">
        <v>6</v>
      </c>
      <c r="M3668" s="1">
        <v>321</v>
      </c>
      <c r="N3668" s="1">
        <v>5.0999999999999996</v>
      </c>
      <c r="O3668" s="1">
        <v>49</v>
      </c>
      <c r="P3668" s="1">
        <v>96</v>
      </c>
      <c r="Q3668" s="9">
        <v>792966</v>
      </c>
      <c r="R3668" s="3">
        <v>2300000</v>
      </c>
    </row>
    <row r="3669" spans="1:18" x14ac:dyDescent="0.25">
      <c r="A3669" s="1" t="s">
        <v>6403</v>
      </c>
      <c r="B3669" s="2">
        <v>41370</v>
      </c>
      <c r="C3669" s="1" t="s">
        <v>32</v>
      </c>
      <c r="D3669" s="1" t="s">
        <v>40</v>
      </c>
      <c r="E3669" s="1" t="s">
        <v>3</v>
      </c>
      <c r="F3669" s="1" t="s">
        <v>83</v>
      </c>
      <c r="G3669" s="1" t="s">
        <v>132</v>
      </c>
      <c r="H3669" s="1" t="s">
        <v>6404</v>
      </c>
      <c r="I3669" s="1" t="s">
        <v>2924</v>
      </c>
      <c r="J3669" s="1">
        <v>39</v>
      </c>
      <c r="K3669" s="1">
        <v>87</v>
      </c>
      <c r="L3669" s="1">
        <v>0</v>
      </c>
      <c r="M3669" s="1">
        <v>147000</v>
      </c>
      <c r="N3669" s="1">
        <v>7.8</v>
      </c>
      <c r="O3669" s="1">
        <v>738</v>
      </c>
      <c r="P3669" s="1">
        <v>91</v>
      </c>
      <c r="Q3669" s="9">
        <v>274084951</v>
      </c>
      <c r="R3669" s="3">
        <v>100000000</v>
      </c>
    </row>
    <row r="3670" spans="1:18" x14ac:dyDescent="0.25">
      <c r="A3670" s="1" t="s">
        <v>5477</v>
      </c>
      <c r="B3670" s="2">
        <v>40218</v>
      </c>
      <c r="C3670" s="1" t="s">
        <v>32</v>
      </c>
      <c r="D3670" s="1" t="s">
        <v>9</v>
      </c>
      <c r="E3670" s="1" t="s">
        <v>3</v>
      </c>
      <c r="F3670" s="1" t="s">
        <v>4</v>
      </c>
      <c r="G3670" s="1" t="s">
        <v>92</v>
      </c>
      <c r="H3670" s="1" t="s">
        <v>5478</v>
      </c>
      <c r="I3670" s="1" t="s">
        <v>1378</v>
      </c>
      <c r="J3670" s="1">
        <v>38</v>
      </c>
      <c r="K3670" s="1">
        <v>60</v>
      </c>
      <c r="L3670" s="1">
        <v>407</v>
      </c>
      <c r="M3670" s="1">
        <v>594</v>
      </c>
      <c r="N3670" s="1">
        <v>5.8</v>
      </c>
      <c r="O3670" s="1">
        <v>35</v>
      </c>
      <c r="P3670" s="1">
        <v>124</v>
      </c>
      <c r="Q3670" s="9">
        <v>183490</v>
      </c>
      <c r="R3670" s="3">
        <v>1700000</v>
      </c>
    </row>
    <row r="3671" spans="1:18" x14ac:dyDescent="0.25">
      <c r="A3671" s="1" t="s">
        <v>1639</v>
      </c>
      <c r="B3671" s="2">
        <v>35640</v>
      </c>
      <c r="C3671" s="1" t="s">
        <v>32</v>
      </c>
      <c r="D3671" s="1" t="s">
        <v>2</v>
      </c>
      <c r="E3671" s="1" t="s">
        <v>3</v>
      </c>
      <c r="F3671" s="1" t="s">
        <v>4</v>
      </c>
      <c r="G3671" s="1" t="s">
        <v>92</v>
      </c>
      <c r="H3671" s="1" t="s">
        <v>1640</v>
      </c>
      <c r="I3671" s="1" t="s">
        <v>1641</v>
      </c>
      <c r="J3671" s="1">
        <v>37</v>
      </c>
      <c r="K3671" s="1">
        <v>74</v>
      </c>
      <c r="L3671" s="1">
        <v>11</v>
      </c>
      <c r="M3671" s="1">
        <v>389</v>
      </c>
      <c r="N3671" s="1">
        <v>6.4</v>
      </c>
      <c r="O3671" s="1">
        <v>38</v>
      </c>
      <c r="P3671" s="1">
        <v>118</v>
      </c>
      <c r="Q3671" s="9">
        <v>6482195</v>
      </c>
      <c r="R3671" s="3">
        <v>37000000</v>
      </c>
    </row>
    <row r="3672" spans="1:18" x14ac:dyDescent="0.25">
      <c r="A3672" s="1" t="s">
        <v>5144</v>
      </c>
      <c r="B3672" s="2">
        <v>39921</v>
      </c>
      <c r="C3672" s="1" t="s">
        <v>32</v>
      </c>
      <c r="D3672" s="1" t="s">
        <v>91</v>
      </c>
      <c r="E3672" s="1" t="s">
        <v>900</v>
      </c>
      <c r="F3672" s="1" t="s">
        <v>1877</v>
      </c>
      <c r="G3672" s="1" t="s">
        <v>92</v>
      </c>
      <c r="H3672" s="1" t="s">
        <v>5145</v>
      </c>
      <c r="I3672" s="1" t="s">
        <v>3007</v>
      </c>
      <c r="J3672" s="1">
        <v>37</v>
      </c>
      <c r="K3672" s="1">
        <v>73</v>
      </c>
      <c r="L3672" s="1">
        <v>57</v>
      </c>
      <c r="M3672" s="1">
        <v>4000</v>
      </c>
      <c r="N3672" s="1">
        <v>6.6</v>
      </c>
      <c r="O3672" s="1">
        <v>222</v>
      </c>
      <c r="P3672" s="1">
        <v>85</v>
      </c>
      <c r="Q3672" s="9">
        <v>27024</v>
      </c>
      <c r="R3672" s="3">
        <v>5600000</v>
      </c>
    </row>
    <row r="3673" spans="1:18" x14ac:dyDescent="0.25">
      <c r="A3673" s="1" t="s">
        <v>1524</v>
      </c>
      <c r="B3673" s="2">
        <v>35688</v>
      </c>
      <c r="C3673" s="1" t="s">
        <v>32</v>
      </c>
      <c r="D3673" s="1" t="s">
        <v>9</v>
      </c>
      <c r="E3673" s="1" t="s">
        <v>1525</v>
      </c>
      <c r="F3673" s="1" t="s">
        <v>257</v>
      </c>
      <c r="G3673" s="1" t="s">
        <v>84</v>
      </c>
      <c r="H3673" s="1" t="s">
        <v>1526</v>
      </c>
      <c r="I3673" s="1" t="s">
        <v>1527</v>
      </c>
      <c r="J3673" s="1">
        <v>36</v>
      </c>
      <c r="K3673" s="1">
        <v>100</v>
      </c>
      <c r="L3673" s="1">
        <v>373</v>
      </c>
      <c r="M3673" s="1">
        <v>0</v>
      </c>
      <c r="N3673" s="1">
        <v>8.5</v>
      </c>
      <c r="O3673" s="1">
        <v>46</v>
      </c>
      <c r="P3673" s="1">
        <v>89</v>
      </c>
      <c r="Q3673" s="9">
        <v>925402</v>
      </c>
      <c r="R3673" s="3">
        <v>180000</v>
      </c>
    </row>
    <row r="3674" spans="1:18" x14ac:dyDescent="0.25">
      <c r="A3674" s="1" t="s">
        <v>5228</v>
      </c>
      <c r="B3674" s="2">
        <v>39860</v>
      </c>
      <c r="C3674" s="1" t="s">
        <v>32</v>
      </c>
      <c r="D3674" s="1" t="s">
        <v>20</v>
      </c>
      <c r="E3674" s="1" t="s">
        <v>2661</v>
      </c>
      <c r="F3674" s="1" t="s">
        <v>2662</v>
      </c>
      <c r="G3674" s="1" t="s">
        <v>5</v>
      </c>
      <c r="H3674" s="1" t="s">
        <v>5229</v>
      </c>
      <c r="I3674" s="1" t="s">
        <v>5230</v>
      </c>
      <c r="J3674" s="1">
        <v>35</v>
      </c>
      <c r="K3674" s="1">
        <v>116</v>
      </c>
      <c r="L3674" s="1">
        <v>75</v>
      </c>
      <c r="M3674" s="1">
        <v>23000</v>
      </c>
      <c r="N3674" s="1">
        <v>6.4</v>
      </c>
      <c r="O3674" s="1">
        <v>224</v>
      </c>
      <c r="P3674" s="1">
        <v>91</v>
      </c>
      <c r="Q3674" s="9">
        <v>41709</v>
      </c>
      <c r="R3674" s="3">
        <v>800000</v>
      </c>
    </row>
    <row r="3675" spans="1:18" x14ac:dyDescent="0.25">
      <c r="A3675" s="1" t="s">
        <v>1855</v>
      </c>
      <c r="B3675" s="2">
        <v>36069</v>
      </c>
      <c r="C3675" s="1" t="s">
        <v>32</v>
      </c>
      <c r="D3675" s="1" t="s">
        <v>77</v>
      </c>
      <c r="E3675" s="1" t="s">
        <v>3</v>
      </c>
      <c r="F3675" s="1" t="s">
        <v>4</v>
      </c>
      <c r="G3675" s="1" t="s">
        <v>132</v>
      </c>
      <c r="H3675" s="1" t="s">
        <v>1856</v>
      </c>
      <c r="I3675" s="1" t="s">
        <v>1857</v>
      </c>
      <c r="J3675" s="1">
        <v>33</v>
      </c>
      <c r="K3675" s="1">
        <v>36</v>
      </c>
      <c r="L3675" s="1">
        <v>4</v>
      </c>
      <c r="M3675" s="1">
        <v>0</v>
      </c>
      <c r="N3675" s="1">
        <v>6.7</v>
      </c>
      <c r="O3675" s="1">
        <v>51</v>
      </c>
      <c r="P3675" s="1">
        <v>91</v>
      </c>
      <c r="Q3675" s="9">
        <v>124494</v>
      </c>
      <c r="R3675" s="3">
        <v>2000000</v>
      </c>
    </row>
    <row r="3676" spans="1:18" x14ac:dyDescent="0.25">
      <c r="A3676" s="1" t="s">
        <v>4787</v>
      </c>
      <c r="B3676" s="2">
        <v>39307</v>
      </c>
      <c r="C3676" s="1" t="s">
        <v>32</v>
      </c>
      <c r="D3676" s="1" t="s">
        <v>145</v>
      </c>
      <c r="E3676" s="1" t="s">
        <v>3</v>
      </c>
      <c r="F3676" s="1" t="s">
        <v>4</v>
      </c>
      <c r="G3676" s="1" t="s">
        <v>92</v>
      </c>
      <c r="H3676" s="1" t="s">
        <v>4788</v>
      </c>
      <c r="I3676" s="1" t="s">
        <v>4789</v>
      </c>
      <c r="J3676" s="1">
        <v>32</v>
      </c>
      <c r="K3676" s="1">
        <v>72</v>
      </c>
      <c r="L3676" s="1">
        <v>6</v>
      </c>
      <c r="M3676" s="1">
        <v>13</v>
      </c>
      <c r="N3676" s="1">
        <v>4.0999999999999996</v>
      </c>
      <c r="O3676" s="1">
        <v>3</v>
      </c>
      <c r="P3676" s="1">
        <v>78</v>
      </c>
      <c r="Q3676" s="9">
        <v>243768</v>
      </c>
      <c r="R3676" s="3">
        <v>30000</v>
      </c>
    </row>
    <row r="3677" spans="1:18" x14ac:dyDescent="0.25">
      <c r="A3677" s="1" t="s">
        <v>6465</v>
      </c>
      <c r="B3677" s="2">
        <v>41629</v>
      </c>
      <c r="C3677" s="1" t="s">
        <v>32</v>
      </c>
      <c r="D3677" s="1" t="s">
        <v>20</v>
      </c>
      <c r="E3677" s="1" t="s">
        <v>78</v>
      </c>
      <c r="F3677" s="1" t="s">
        <v>79</v>
      </c>
      <c r="G3677" s="1" t="s">
        <v>21</v>
      </c>
      <c r="H3677" s="1" t="s">
        <v>6466</v>
      </c>
      <c r="I3677" s="1" t="s">
        <v>6467</v>
      </c>
      <c r="J3677" s="1">
        <v>31</v>
      </c>
      <c r="K3677" s="1">
        <v>81</v>
      </c>
      <c r="L3677" s="1">
        <v>17</v>
      </c>
      <c r="M3677" s="1">
        <v>543</v>
      </c>
      <c r="N3677" s="1">
        <v>6.1</v>
      </c>
      <c r="O3677" s="1">
        <v>72</v>
      </c>
      <c r="P3677" s="1">
        <v>99</v>
      </c>
      <c r="Q3677" s="9">
        <v>22770</v>
      </c>
      <c r="R3677" s="3">
        <v>5500000</v>
      </c>
    </row>
    <row r="3678" spans="1:18" x14ac:dyDescent="0.25">
      <c r="A3678" s="1" t="s">
        <v>6486</v>
      </c>
      <c r="B3678" s="2">
        <v>41601</v>
      </c>
      <c r="C3678" s="1" t="s">
        <v>32</v>
      </c>
      <c r="D3678" s="1" t="s">
        <v>20</v>
      </c>
      <c r="E3678" s="1" t="s">
        <v>900</v>
      </c>
      <c r="F3678" s="1" t="s">
        <v>1802</v>
      </c>
      <c r="G3678" s="21"/>
      <c r="H3678" s="1" t="s">
        <v>6487</v>
      </c>
      <c r="I3678" s="1" t="s">
        <v>6488</v>
      </c>
      <c r="J3678" s="1">
        <v>31</v>
      </c>
      <c r="K3678" s="1">
        <v>58</v>
      </c>
      <c r="L3678" s="1">
        <v>0</v>
      </c>
      <c r="M3678" s="1">
        <v>407</v>
      </c>
      <c r="N3678" s="1">
        <v>7</v>
      </c>
      <c r="O3678" s="1">
        <v>50</v>
      </c>
      <c r="P3678" s="1">
        <v>89</v>
      </c>
      <c r="Q3678" s="9">
        <v>11278</v>
      </c>
      <c r="R3678" s="3">
        <v>1300000</v>
      </c>
    </row>
    <row r="3679" spans="1:18" x14ac:dyDescent="0.25">
      <c r="A3679" s="1" t="s">
        <v>3410</v>
      </c>
      <c r="B3679" s="2">
        <v>37890</v>
      </c>
      <c r="C3679" s="1" t="s">
        <v>32</v>
      </c>
      <c r="D3679" s="1" t="s">
        <v>9</v>
      </c>
      <c r="E3679" s="1" t="s">
        <v>3411</v>
      </c>
      <c r="F3679" s="1" t="s">
        <v>3412</v>
      </c>
      <c r="G3679" s="1" t="s">
        <v>132</v>
      </c>
      <c r="H3679" s="1" t="s">
        <v>3413</v>
      </c>
      <c r="I3679" s="1" t="s">
        <v>3414</v>
      </c>
      <c r="J3679" s="1">
        <v>30</v>
      </c>
      <c r="K3679" s="1">
        <v>30</v>
      </c>
      <c r="L3679" s="1">
        <v>6</v>
      </c>
      <c r="M3679" s="1">
        <v>0</v>
      </c>
      <c r="N3679" s="1">
        <v>7.4</v>
      </c>
      <c r="O3679" s="1">
        <v>105</v>
      </c>
      <c r="P3679" s="1">
        <v>83</v>
      </c>
      <c r="Q3679" s="9">
        <v>1127331</v>
      </c>
      <c r="R3679" s="3">
        <v>46000</v>
      </c>
    </row>
    <row r="3680" spans="1:18" x14ac:dyDescent="0.25">
      <c r="A3680" s="1" t="s">
        <v>5726</v>
      </c>
      <c r="B3680" s="2">
        <v>40285</v>
      </c>
      <c r="C3680" s="1" t="s">
        <v>32</v>
      </c>
      <c r="D3680" s="1" t="s">
        <v>20</v>
      </c>
      <c r="E3680" s="1" t="s">
        <v>2661</v>
      </c>
      <c r="F3680" s="1" t="s">
        <v>2662</v>
      </c>
      <c r="G3680" s="1" t="s">
        <v>132</v>
      </c>
      <c r="H3680" s="1" t="s">
        <v>5727</v>
      </c>
      <c r="I3680" s="1" t="s">
        <v>5728</v>
      </c>
      <c r="J3680" s="1">
        <v>29</v>
      </c>
      <c r="K3680" s="1">
        <v>44</v>
      </c>
      <c r="L3680" s="1">
        <v>12</v>
      </c>
      <c r="M3680" s="1">
        <v>38000</v>
      </c>
      <c r="N3680" s="1">
        <v>7</v>
      </c>
      <c r="O3680" s="1">
        <v>337</v>
      </c>
      <c r="P3680" s="1">
        <v>103</v>
      </c>
      <c r="Q3680" s="9">
        <v>252652</v>
      </c>
      <c r="R3680" s="3">
        <v>19900000</v>
      </c>
    </row>
    <row r="3681" spans="1:18" x14ac:dyDescent="0.25">
      <c r="A3681" s="1" t="s">
        <v>4901</v>
      </c>
      <c r="B3681" s="2">
        <v>39598</v>
      </c>
      <c r="C3681" s="1" t="s">
        <v>32</v>
      </c>
      <c r="D3681" s="1" t="s">
        <v>77</v>
      </c>
      <c r="E3681" s="1" t="s">
        <v>3</v>
      </c>
      <c r="F3681" s="1" t="s">
        <v>4902</v>
      </c>
      <c r="G3681" s="1" t="s">
        <v>92</v>
      </c>
      <c r="H3681" s="1" t="s">
        <v>4903</v>
      </c>
      <c r="I3681" s="1" t="s">
        <v>4904</v>
      </c>
      <c r="J3681" s="1">
        <v>29</v>
      </c>
      <c r="K3681" s="1">
        <v>86</v>
      </c>
      <c r="L3681" s="1">
        <v>5</v>
      </c>
      <c r="M3681" s="1">
        <v>1000</v>
      </c>
      <c r="N3681" s="1">
        <v>7.8</v>
      </c>
      <c r="O3681" s="1">
        <v>30</v>
      </c>
      <c r="P3681" s="1">
        <v>119</v>
      </c>
      <c r="Q3681" s="9">
        <v>4958</v>
      </c>
      <c r="R3681" s="3">
        <v>2000000</v>
      </c>
    </row>
    <row r="3682" spans="1:18" x14ac:dyDescent="0.25">
      <c r="A3682" s="1" t="s">
        <v>6134</v>
      </c>
      <c r="B3682" s="2">
        <v>41159</v>
      </c>
      <c r="C3682" s="1" t="s">
        <v>32</v>
      </c>
      <c r="D3682" s="1" t="s">
        <v>177</v>
      </c>
      <c r="E3682" s="1" t="s">
        <v>3</v>
      </c>
      <c r="F3682" s="1" t="s">
        <v>4</v>
      </c>
      <c r="G3682" s="1" t="s">
        <v>84</v>
      </c>
      <c r="H3682" s="1" t="s">
        <v>6135</v>
      </c>
      <c r="I3682" s="1" t="s">
        <v>6136</v>
      </c>
      <c r="J3682" s="1">
        <v>28</v>
      </c>
      <c r="K3682" s="1">
        <v>52</v>
      </c>
      <c r="L3682" s="1">
        <v>4</v>
      </c>
      <c r="M3682" s="1">
        <v>0</v>
      </c>
      <c r="N3682" s="1">
        <v>5.9</v>
      </c>
      <c r="O3682" s="1">
        <v>68</v>
      </c>
      <c r="P3682" s="1">
        <v>93</v>
      </c>
      <c r="Q3682" s="9">
        <v>25240988</v>
      </c>
      <c r="R3682" s="3">
        <v>12000000</v>
      </c>
    </row>
    <row r="3683" spans="1:18" x14ac:dyDescent="0.25">
      <c r="A3683" s="1" t="s">
        <v>827</v>
      </c>
      <c r="B3683" s="2">
        <v>33533</v>
      </c>
      <c r="C3683" s="1" t="s">
        <v>32</v>
      </c>
      <c r="D3683" s="1" t="s">
        <v>2</v>
      </c>
      <c r="E3683" s="1" t="s">
        <v>3</v>
      </c>
      <c r="F3683" s="1" t="s">
        <v>4</v>
      </c>
      <c r="G3683" s="1" t="s">
        <v>92</v>
      </c>
      <c r="H3683" s="1" t="s">
        <v>828</v>
      </c>
      <c r="I3683" s="1" t="s">
        <v>829</v>
      </c>
      <c r="J3683" s="1">
        <v>27</v>
      </c>
      <c r="K3683" s="1">
        <v>106</v>
      </c>
      <c r="L3683" s="1">
        <v>309</v>
      </c>
      <c r="M3683" s="1">
        <v>0</v>
      </c>
      <c r="N3683" s="1">
        <v>7.8</v>
      </c>
      <c r="O3683" s="1">
        <v>64</v>
      </c>
      <c r="P3683" s="1">
        <v>112</v>
      </c>
      <c r="Q3683" s="9">
        <v>57504069</v>
      </c>
      <c r="R3683" s="3">
        <v>6000000</v>
      </c>
    </row>
    <row r="3684" spans="1:18" x14ac:dyDescent="0.25">
      <c r="A3684" s="1" t="s">
        <v>1517</v>
      </c>
      <c r="B3684" s="2">
        <v>35728</v>
      </c>
      <c r="C3684" s="1" t="s">
        <v>32</v>
      </c>
      <c r="D3684" s="1" t="s">
        <v>2</v>
      </c>
      <c r="E3684" s="1" t="s">
        <v>1518</v>
      </c>
      <c r="F3684" s="1" t="s">
        <v>1519</v>
      </c>
      <c r="G3684" s="1" t="s">
        <v>92</v>
      </c>
      <c r="H3684" s="1" t="s">
        <v>1520</v>
      </c>
      <c r="I3684" s="1" t="s">
        <v>1521</v>
      </c>
      <c r="J3684" s="1">
        <v>25</v>
      </c>
      <c r="K3684" s="1">
        <v>48</v>
      </c>
      <c r="L3684" s="1">
        <v>4</v>
      </c>
      <c r="M3684" s="1">
        <v>689</v>
      </c>
      <c r="N3684" s="1">
        <v>7.8</v>
      </c>
      <c r="O3684" s="1">
        <v>54</v>
      </c>
      <c r="P3684" s="1">
        <v>122</v>
      </c>
      <c r="Q3684" s="9">
        <v>713413</v>
      </c>
      <c r="R3684" s="3">
        <v>4500000</v>
      </c>
    </row>
    <row r="3685" spans="1:18" x14ac:dyDescent="0.25">
      <c r="A3685" s="1" t="s">
        <v>1907</v>
      </c>
      <c r="B3685" s="2">
        <v>35941</v>
      </c>
      <c r="C3685" s="1" t="s">
        <v>32</v>
      </c>
      <c r="D3685" s="1" t="s">
        <v>9</v>
      </c>
      <c r="E3685" s="1" t="s">
        <v>160</v>
      </c>
      <c r="F3685" s="1" t="s">
        <v>338</v>
      </c>
      <c r="G3685" s="1" t="s">
        <v>92</v>
      </c>
      <c r="H3685" s="1" t="s">
        <v>1908</v>
      </c>
      <c r="I3685" s="1" t="s">
        <v>1909</v>
      </c>
      <c r="J3685" s="1">
        <v>24</v>
      </c>
      <c r="K3685" s="1">
        <v>29</v>
      </c>
      <c r="L3685" s="1">
        <v>63</v>
      </c>
      <c r="M3685" s="1">
        <v>0</v>
      </c>
      <c r="N3685" s="1">
        <v>7.7</v>
      </c>
      <c r="O3685" s="1">
        <v>94</v>
      </c>
      <c r="P3685" s="1">
        <v>130</v>
      </c>
      <c r="Q3685" s="9">
        <v>9473382</v>
      </c>
      <c r="R3685" s="3">
        <v>10000000</v>
      </c>
    </row>
    <row r="3686" spans="1:18" x14ac:dyDescent="0.25">
      <c r="A3686" s="1" t="s">
        <v>3072</v>
      </c>
      <c r="B3686" s="2">
        <v>37325</v>
      </c>
      <c r="C3686" s="1" t="s">
        <v>32</v>
      </c>
      <c r="D3686" s="1" t="s">
        <v>40</v>
      </c>
      <c r="E3686" s="1" t="s">
        <v>3</v>
      </c>
      <c r="F3686" s="1" t="s">
        <v>4</v>
      </c>
      <c r="G3686" s="1" t="s">
        <v>28</v>
      </c>
      <c r="H3686" s="1" t="s">
        <v>3073</v>
      </c>
      <c r="I3686" s="1" t="s">
        <v>3074</v>
      </c>
      <c r="J3686" s="1">
        <v>23</v>
      </c>
      <c r="K3686" s="1">
        <v>49</v>
      </c>
      <c r="L3686" s="1">
        <v>12</v>
      </c>
      <c r="M3686" s="1">
        <v>184</v>
      </c>
      <c r="N3686" s="1">
        <v>6.6</v>
      </c>
      <c r="O3686" s="1">
        <v>38</v>
      </c>
      <c r="P3686" s="1">
        <v>82</v>
      </c>
      <c r="Q3686" s="9">
        <v>25571351</v>
      </c>
      <c r="R3686" s="3">
        <v>14000000</v>
      </c>
    </row>
    <row r="3687" spans="1:18" x14ac:dyDescent="0.25">
      <c r="A3687" s="1" t="s">
        <v>3512</v>
      </c>
      <c r="B3687" s="2">
        <v>37693</v>
      </c>
      <c r="C3687" s="1" t="s">
        <v>32</v>
      </c>
      <c r="D3687" s="1" t="s">
        <v>33</v>
      </c>
      <c r="E3687" s="1" t="s">
        <v>160</v>
      </c>
      <c r="F3687" s="1" t="s">
        <v>161</v>
      </c>
      <c r="G3687" s="1" t="s">
        <v>132</v>
      </c>
      <c r="H3687" s="1" t="s">
        <v>3513</v>
      </c>
      <c r="I3687" s="1" t="s">
        <v>3514</v>
      </c>
      <c r="J3687" s="1">
        <v>23</v>
      </c>
      <c r="K3687" s="1">
        <v>29</v>
      </c>
      <c r="L3687" s="1">
        <v>162</v>
      </c>
      <c r="M3687" s="1">
        <v>0</v>
      </c>
      <c r="N3687" s="1">
        <v>7.8</v>
      </c>
      <c r="O3687" s="1">
        <v>167</v>
      </c>
      <c r="P3687" s="1">
        <v>80</v>
      </c>
      <c r="Q3687" s="9">
        <v>7002255</v>
      </c>
      <c r="R3687" s="3">
        <v>9500000</v>
      </c>
    </row>
    <row r="3688" spans="1:18" x14ac:dyDescent="0.25">
      <c r="A3688" s="1" t="s">
        <v>4580</v>
      </c>
      <c r="B3688" s="2">
        <v>39322</v>
      </c>
      <c r="C3688" s="1" t="s">
        <v>32</v>
      </c>
      <c r="D3688" s="1" t="s">
        <v>294</v>
      </c>
      <c r="E3688" s="1" t="s">
        <v>3</v>
      </c>
      <c r="F3688" s="1" t="s">
        <v>4</v>
      </c>
      <c r="G3688" s="1" t="s">
        <v>132</v>
      </c>
      <c r="H3688" s="1" t="s">
        <v>4581</v>
      </c>
      <c r="I3688" s="1" t="s">
        <v>4582</v>
      </c>
      <c r="J3688" s="1">
        <v>23</v>
      </c>
      <c r="K3688" s="1">
        <v>85</v>
      </c>
      <c r="L3688" s="1">
        <v>0</v>
      </c>
      <c r="M3688" s="1">
        <v>11</v>
      </c>
      <c r="N3688" s="1">
        <v>5.6</v>
      </c>
      <c r="O3688" s="21"/>
      <c r="P3688" s="1">
        <v>103</v>
      </c>
      <c r="Q3688" s="9">
        <v>23616</v>
      </c>
      <c r="R3688" s="3">
        <v>600000</v>
      </c>
    </row>
    <row r="3689" spans="1:18" x14ac:dyDescent="0.25">
      <c r="A3689" s="1" t="s">
        <v>3846</v>
      </c>
      <c r="B3689" s="2">
        <v>38005</v>
      </c>
      <c r="C3689" s="1" t="s">
        <v>32</v>
      </c>
      <c r="D3689" s="1" t="s">
        <v>40</v>
      </c>
      <c r="E3689" s="1" t="s">
        <v>3</v>
      </c>
      <c r="F3689" s="1" t="s">
        <v>161</v>
      </c>
      <c r="G3689" s="1" t="s">
        <v>84</v>
      </c>
      <c r="H3689" s="1" t="s">
        <v>3847</v>
      </c>
      <c r="I3689" s="1" t="s">
        <v>1616</v>
      </c>
      <c r="J3689" s="1">
        <v>21</v>
      </c>
      <c r="K3689" s="1">
        <v>55</v>
      </c>
      <c r="L3689" s="1">
        <v>218</v>
      </c>
      <c r="M3689" s="1">
        <v>2000</v>
      </c>
      <c r="N3689" s="1">
        <v>7.1</v>
      </c>
      <c r="O3689" s="1">
        <v>88</v>
      </c>
      <c r="P3689" s="1">
        <v>109</v>
      </c>
      <c r="Q3689" s="9">
        <v>18947630</v>
      </c>
      <c r="R3689" s="3">
        <v>59660000</v>
      </c>
    </row>
    <row r="3690" spans="1:18" x14ac:dyDescent="0.25">
      <c r="A3690" s="1" t="s">
        <v>6858</v>
      </c>
      <c r="B3690" s="2">
        <v>42235</v>
      </c>
      <c r="C3690" s="1" t="s">
        <v>32</v>
      </c>
      <c r="D3690" s="1" t="s">
        <v>77</v>
      </c>
      <c r="E3690" s="1" t="s">
        <v>2327</v>
      </c>
      <c r="F3690" s="1" t="s">
        <v>623</v>
      </c>
      <c r="G3690" s="1" t="s">
        <v>92</v>
      </c>
      <c r="H3690" s="1" t="s">
        <v>6859</v>
      </c>
      <c r="I3690" s="1" t="s">
        <v>6860</v>
      </c>
      <c r="J3690" s="1">
        <v>21</v>
      </c>
      <c r="K3690" s="1">
        <v>58</v>
      </c>
      <c r="L3690" s="1">
        <v>10</v>
      </c>
      <c r="M3690" s="1">
        <v>0</v>
      </c>
      <c r="N3690" s="1">
        <v>6.1</v>
      </c>
      <c r="O3690" s="1">
        <v>68</v>
      </c>
      <c r="P3690" s="1">
        <v>103</v>
      </c>
      <c r="Q3690" s="9">
        <v>72413</v>
      </c>
      <c r="R3690" s="3">
        <v>65000000</v>
      </c>
    </row>
    <row r="3691" spans="1:18" x14ac:dyDescent="0.25">
      <c r="A3691" s="1" t="s">
        <v>7003</v>
      </c>
      <c r="B3691" s="2">
        <v>42121</v>
      </c>
      <c r="C3691" s="1" t="s">
        <v>32</v>
      </c>
      <c r="D3691" s="1" t="s">
        <v>177</v>
      </c>
      <c r="E3691" s="1" t="s">
        <v>3</v>
      </c>
      <c r="F3691" s="1" t="s">
        <v>4</v>
      </c>
      <c r="G3691" s="21"/>
      <c r="H3691" s="1" t="s">
        <v>7004</v>
      </c>
      <c r="I3691" s="1" t="s">
        <v>4705</v>
      </c>
      <c r="J3691" s="1">
        <v>21</v>
      </c>
      <c r="K3691" s="1">
        <v>24</v>
      </c>
      <c r="L3691" s="1">
        <v>117</v>
      </c>
      <c r="M3691" s="1">
        <v>121</v>
      </c>
      <c r="N3691" s="1">
        <v>7</v>
      </c>
      <c r="O3691" s="1">
        <v>6</v>
      </c>
      <c r="P3691" s="1">
        <v>100</v>
      </c>
      <c r="Q3691" s="9">
        <v>29233</v>
      </c>
      <c r="R3691" s="3">
        <v>3500000</v>
      </c>
    </row>
    <row r="3692" spans="1:18" x14ac:dyDescent="0.25">
      <c r="A3692" s="1" t="s">
        <v>4886</v>
      </c>
      <c r="B3692" s="2">
        <v>39460</v>
      </c>
      <c r="C3692" s="1" t="s">
        <v>32</v>
      </c>
      <c r="D3692" s="1" t="s">
        <v>61</v>
      </c>
      <c r="E3692" s="1" t="s">
        <v>3</v>
      </c>
      <c r="F3692" s="1" t="s">
        <v>4</v>
      </c>
      <c r="G3692" s="1" t="s">
        <v>132</v>
      </c>
      <c r="H3692" s="1" t="s">
        <v>4887</v>
      </c>
      <c r="I3692" s="1" t="s">
        <v>4888</v>
      </c>
      <c r="J3692" s="1">
        <v>20</v>
      </c>
      <c r="K3692" s="1">
        <v>64</v>
      </c>
      <c r="L3692" s="1">
        <v>18</v>
      </c>
      <c r="M3692" s="1">
        <v>0</v>
      </c>
      <c r="N3692" s="1">
        <v>7</v>
      </c>
      <c r="O3692" s="1">
        <v>99</v>
      </c>
      <c r="P3692" s="1">
        <v>119</v>
      </c>
      <c r="Q3692" s="9">
        <v>4234040</v>
      </c>
      <c r="R3692" s="3">
        <v>20000000</v>
      </c>
    </row>
    <row r="3693" spans="1:18" x14ac:dyDescent="0.25">
      <c r="A3693" s="1" t="s">
        <v>6578</v>
      </c>
      <c r="B3693" s="2">
        <v>41966</v>
      </c>
      <c r="C3693" s="1" t="s">
        <v>32</v>
      </c>
      <c r="D3693" s="1" t="s">
        <v>177</v>
      </c>
      <c r="E3693" s="1" t="s">
        <v>3</v>
      </c>
      <c r="F3693" s="1" t="s">
        <v>1623</v>
      </c>
      <c r="G3693" s="1" t="s">
        <v>28</v>
      </c>
      <c r="H3693" s="1" t="s">
        <v>6579</v>
      </c>
      <c r="I3693" s="1" t="s">
        <v>6580</v>
      </c>
      <c r="J3693" s="1">
        <v>20</v>
      </c>
      <c r="K3693" s="1">
        <v>28</v>
      </c>
      <c r="L3693" s="1">
        <v>0</v>
      </c>
      <c r="M3693" s="1">
        <v>0</v>
      </c>
      <c r="N3693" s="1">
        <v>6.8</v>
      </c>
      <c r="O3693" s="1">
        <v>43</v>
      </c>
      <c r="P3693" s="1">
        <v>93</v>
      </c>
      <c r="Q3693" s="9">
        <v>100240</v>
      </c>
      <c r="R3693" s="3">
        <v>1000000</v>
      </c>
    </row>
    <row r="3694" spans="1:18" x14ac:dyDescent="0.25">
      <c r="A3694" s="1" t="s">
        <v>2834</v>
      </c>
      <c r="B3694" s="2">
        <v>37003</v>
      </c>
      <c r="C3694" s="1" t="s">
        <v>32</v>
      </c>
      <c r="D3694" s="1" t="s">
        <v>40</v>
      </c>
      <c r="E3694" s="1" t="s">
        <v>78</v>
      </c>
      <c r="F3694" s="1" t="s">
        <v>79</v>
      </c>
      <c r="G3694" s="1" t="s">
        <v>84</v>
      </c>
      <c r="H3694" s="1" t="s">
        <v>2835</v>
      </c>
      <c r="I3694" s="1" t="s">
        <v>1609</v>
      </c>
      <c r="J3694" s="1">
        <v>17</v>
      </c>
      <c r="K3694" s="1">
        <v>44</v>
      </c>
      <c r="L3694" s="1">
        <v>6000</v>
      </c>
      <c r="M3694" s="1">
        <v>28000</v>
      </c>
      <c r="N3694" s="1">
        <v>8.6</v>
      </c>
      <c r="O3694" s="1">
        <v>246</v>
      </c>
      <c r="P3694" s="1">
        <v>125</v>
      </c>
      <c r="Q3694" s="9">
        <v>10049886</v>
      </c>
      <c r="R3694" s="3">
        <v>19000000</v>
      </c>
    </row>
    <row r="3695" spans="1:18" x14ac:dyDescent="0.25">
      <c r="A3695" s="1" t="s">
        <v>42</v>
      </c>
      <c r="B3695" s="2">
        <v>14749</v>
      </c>
      <c r="C3695" s="1" t="s">
        <v>32</v>
      </c>
      <c r="D3695" s="1" t="s">
        <v>33</v>
      </c>
      <c r="E3695" s="1" t="s">
        <v>3</v>
      </c>
      <c r="F3695" s="1" t="s">
        <v>4</v>
      </c>
      <c r="G3695" s="1" t="s">
        <v>28</v>
      </c>
      <c r="H3695" s="1" t="s">
        <v>43</v>
      </c>
      <c r="I3695" s="1" t="s">
        <v>44</v>
      </c>
      <c r="J3695" s="1">
        <v>16</v>
      </c>
      <c r="K3695" s="1">
        <v>16</v>
      </c>
      <c r="L3695" s="1">
        <v>11</v>
      </c>
      <c r="M3695" s="1">
        <v>3000</v>
      </c>
      <c r="N3695" s="1">
        <v>7.8</v>
      </c>
      <c r="O3695" s="1">
        <v>99</v>
      </c>
      <c r="P3695" s="1">
        <v>120</v>
      </c>
      <c r="Q3695" s="9">
        <v>76400000</v>
      </c>
      <c r="R3695" s="3">
        <v>2280000</v>
      </c>
    </row>
    <row r="3696" spans="1:18" x14ac:dyDescent="0.25">
      <c r="A3696" s="1" t="s">
        <v>1170</v>
      </c>
      <c r="B3696" s="2">
        <v>34732</v>
      </c>
      <c r="C3696" s="1" t="s">
        <v>32</v>
      </c>
      <c r="D3696" s="1" t="s">
        <v>9</v>
      </c>
      <c r="E3696" s="1" t="s">
        <v>3</v>
      </c>
      <c r="F3696" s="1" t="s">
        <v>4</v>
      </c>
      <c r="G3696" s="1" t="s">
        <v>92</v>
      </c>
      <c r="H3696" s="1" t="s">
        <v>1171</v>
      </c>
      <c r="I3696" s="1" t="s">
        <v>858</v>
      </c>
      <c r="J3696" s="1">
        <v>15</v>
      </c>
      <c r="K3696" s="1">
        <v>36</v>
      </c>
      <c r="L3696" s="1">
        <v>0</v>
      </c>
      <c r="M3696" s="1">
        <v>22000</v>
      </c>
      <c r="N3696" s="1">
        <v>8.1</v>
      </c>
      <c r="O3696" s="1">
        <v>121</v>
      </c>
      <c r="P3696" s="1">
        <v>105</v>
      </c>
      <c r="Q3696" s="9">
        <v>5400000</v>
      </c>
      <c r="R3696" s="3">
        <v>2500000</v>
      </c>
    </row>
    <row r="3697" spans="1:18" x14ac:dyDescent="0.25">
      <c r="A3697" s="1" t="s">
        <v>4050</v>
      </c>
      <c r="B3697" s="2">
        <v>38552</v>
      </c>
      <c r="C3697" s="1" t="s">
        <v>32</v>
      </c>
      <c r="D3697" s="1" t="s">
        <v>177</v>
      </c>
      <c r="E3697" s="1" t="s">
        <v>3</v>
      </c>
      <c r="F3697" s="1" t="s">
        <v>4</v>
      </c>
      <c r="G3697" s="1" t="s">
        <v>92</v>
      </c>
      <c r="H3697" s="1" t="s">
        <v>4051</v>
      </c>
      <c r="I3697" s="1" t="s">
        <v>4052</v>
      </c>
      <c r="J3697" s="1">
        <v>15</v>
      </c>
      <c r="K3697" s="1">
        <v>15</v>
      </c>
      <c r="L3697" s="1">
        <v>30</v>
      </c>
      <c r="M3697" s="1">
        <v>0</v>
      </c>
      <c r="N3697" s="1">
        <v>7.8</v>
      </c>
      <c r="O3697" s="1">
        <v>110</v>
      </c>
      <c r="P3697" s="1">
        <v>88</v>
      </c>
      <c r="Q3697" s="9">
        <v>1523883</v>
      </c>
      <c r="R3697" s="3">
        <v>1750211</v>
      </c>
    </row>
    <row r="3698" spans="1:18" x14ac:dyDescent="0.25">
      <c r="A3698" s="1" t="s">
        <v>989</v>
      </c>
      <c r="B3698" s="2">
        <v>34217</v>
      </c>
      <c r="C3698" s="1" t="s">
        <v>32</v>
      </c>
      <c r="D3698" s="1" t="s">
        <v>9</v>
      </c>
      <c r="E3698" s="1" t="s">
        <v>78</v>
      </c>
      <c r="F3698" s="1" t="s">
        <v>79</v>
      </c>
      <c r="G3698" s="21"/>
      <c r="H3698" s="1" t="s">
        <v>990</v>
      </c>
      <c r="I3698" s="1" t="s">
        <v>81</v>
      </c>
      <c r="J3698" s="1">
        <v>15</v>
      </c>
      <c r="K3698" s="1">
        <v>30</v>
      </c>
      <c r="L3698" s="1">
        <v>0</v>
      </c>
      <c r="M3698" s="1">
        <v>355</v>
      </c>
      <c r="N3698" s="1">
        <v>7.5</v>
      </c>
      <c r="O3698" s="1">
        <v>25</v>
      </c>
      <c r="P3698" s="1">
        <v>134</v>
      </c>
      <c r="Q3698" s="9">
        <v>48856</v>
      </c>
      <c r="R3698" s="3">
        <v>11900000</v>
      </c>
    </row>
    <row r="3699" spans="1:18" x14ac:dyDescent="0.25">
      <c r="A3699" s="1" t="s">
        <v>6264</v>
      </c>
      <c r="B3699" s="2">
        <v>41096</v>
      </c>
      <c r="C3699" s="1" t="s">
        <v>32</v>
      </c>
      <c r="D3699" s="1" t="s">
        <v>177</v>
      </c>
      <c r="E3699" s="1" t="s">
        <v>3</v>
      </c>
      <c r="F3699" s="1" t="s">
        <v>4</v>
      </c>
      <c r="G3699" s="1" t="s">
        <v>5</v>
      </c>
      <c r="H3699" s="1" t="s">
        <v>6265</v>
      </c>
      <c r="I3699" s="1" t="s">
        <v>6266</v>
      </c>
      <c r="J3699" s="1">
        <v>14</v>
      </c>
      <c r="K3699" s="1">
        <v>44</v>
      </c>
      <c r="L3699" s="1">
        <v>6</v>
      </c>
      <c r="M3699" s="1">
        <v>0</v>
      </c>
      <c r="N3699" s="1">
        <v>8.4</v>
      </c>
      <c r="O3699" s="1">
        <v>26</v>
      </c>
      <c r="P3699" s="1">
        <v>89</v>
      </c>
      <c r="Q3699" s="9">
        <v>133778</v>
      </c>
      <c r="R3699" s="3">
        <v>500000</v>
      </c>
    </row>
    <row r="3700" spans="1:18" x14ac:dyDescent="0.25">
      <c r="A3700" s="1" t="s">
        <v>3017</v>
      </c>
      <c r="B3700" s="2">
        <v>37342</v>
      </c>
      <c r="C3700" s="1" t="s">
        <v>1</v>
      </c>
      <c r="D3700" s="1" t="s">
        <v>20</v>
      </c>
      <c r="E3700" s="1" t="s">
        <v>3</v>
      </c>
      <c r="F3700" s="1" t="s">
        <v>338</v>
      </c>
      <c r="G3700" s="21"/>
      <c r="H3700" s="1" t="s">
        <v>3018</v>
      </c>
      <c r="I3700" s="1" t="s">
        <v>3019</v>
      </c>
      <c r="J3700" s="1">
        <v>14</v>
      </c>
      <c r="K3700" s="1">
        <v>21</v>
      </c>
      <c r="L3700" s="1">
        <v>126</v>
      </c>
      <c r="M3700" s="1">
        <v>131</v>
      </c>
      <c r="N3700" s="1">
        <v>7</v>
      </c>
      <c r="O3700" s="1">
        <v>58</v>
      </c>
      <c r="P3700" s="1">
        <v>73</v>
      </c>
      <c r="Q3700" s="9">
        <v>39659</v>
      </c>
      <c r="R3700" s="3">
        <v>1600000</v>
      </c>
    </row>
    <row r="3701" spans="1:18" x14ac:dyDescent="0.25">
      <c r="A3701" s="1" t="s">
        <v>2818</v>
      </c>
      <c r="B3701" s="2">
        <v>37124</v>
      </c>
      <c r="C3701" s="1" t="s">
        <v>32</v>
      </c>
      <c r="D3701" s="1" t="s">
        <v>20</v>
      </c>
      <c r="E3701" s="1" t="s">
        <v>3</v>
      </c>
      <c r="F3701" s="1" t="s">
        <v>4</v>
      </c>
      <c r="G3701" s="1" t="s">
        <v>132</v>
      </c>
      <c r="H3701" s="1" t="s">
        <v>2819</v>
      </c>
      <c r="I3701" s="1" t="s">
        <v>2820</v>
      </c>
      <c r="J3701" s="1">
        <v>11</v>
      </c>
      <c r="K3701" s="1">
        <v>37</v>
      </c>
      <c r="L3701" s="1">
        <v>23</v>
      </c>
      <c r="M3701" s="1">
        <v>12000</v>
      </c>
      <c r="N3701" s="1">
        <v>6.9</v>
      </c>
      <c r="O3701" s="1">
        <v>122</v>
      </c>
      <c r="P3701" s="1">
        <v>82</v>
      </c>
      <c r="Q3701" s="9">
        <v>49968653</v>
      </c>
      <c r="R3701" s="3">
        <v>28000000</v>
      </c>
    </row>
    <row r="3702" spans="1:18" x14ac:dyDescent="0.25">
      <c r="A3702" s="1" t="s">
        <v>3959</v>
      </c>
      <c r="B3702" s="2">
        <v>38552</v>
      </c>
      <c r="C3702" s="1" t="s">
        <v>32</v>
      </c>
      <c r="D3702" s="1" t="s">
        <v>9</v>
      </c>
      <c r="E3702" s="1" t="s">
        <v>3960</v>
      </c>
      <c r="F3702" s="1" t="s">
        <v>3961</v>
      </c>
      <c r="G3702" s="1" t="s">
        <v>92</v>
      </c>
      <c r="H3702" s="1" t="s">
        <v>3962</v>
      </c>
      <c r="I3702" s="1" t="s">
        <v>3963</v>
      </c>
      <c r="J3702" s="1">
        <v>9</v>
      </c>
      <c r="K3702" s="1">
        <v>11</v>
      </c>
      <c r="L3702" s="1">
        <v>45</v>
      </c>
      <c r="M3702" s="1">
        <v>607</v>
      </c>
      <c r="N3702" s="1">
        <v>7.1</v>
      </c>
      <c r="O3702" s="1">
        <v>73</v>
      </c>
      <c r="P3702" s="1">
        <v>134</v>
      </c>
      <c r="Q3702" s="9">
        <v>195888</v>
      </c>
      <c r="R3702" s="3">
        <v>2500000000</v>
      </c>
    </row>
    <row r="3703" spans="1:18" x14ac:dyDescent="0.25">
      <c r="A3703" s="1" t="s">
        <v>1086</v>
      </c>
      <c r="B3703" s="2">
        <v>34363</v>
      </c>
      <c r="C3703" s="1" t="s">
        <v>32</v>
      </c>
      <c r="D3703" s="1" t="s">
        <v>177</v>
      </c>
      <c r="E3703" s="1" t="s">
        <v>3</v>
      </c>
      <c r="F3703" s="1" t="s">
        <v>4</v>
      </c>
      <c r="G3703" s="1" t="s">
        <v>132</v>
      </c>
      <c r="H3703" s="1" t="s">
        <v>1087</v>
      </c>
      <c r="I3703" s="1" t="s">
        <v>1088</v>
      </c>
      <c r="J3703" s="1">
        <v>7</v>
      </c>
      <c r="K3703" s="1">
        <v>15</v>
      </c>
      <c r="L3703" s="1">
        <v>23</v>
      </c>
      <c r="M3703" s="1">
        <v>0</v>
      </c>
      <c r="N3703" s="1">
        <v>8.3000000000000007</v>
      </c>
      <c r="O3703" s="1">
        <v>53</v>
      </c>
      <c r="P3703" s="1">
        <v>170</v>
      </c>
      <c r="Q3703" s="9">
        <v>7830611</v>
      </c>
      <c r="R3703" s="3">
        <v>700000</v>
      </c>
    </row>
    <row r="3704" spans="1:18" x14ac:dyDescent="0.25">
      <c r="A3704" s="1" t="s">
        <v>2866</v>
      </c>
      <c r="B3704" s="2">
        <v>37109</v>
      </c>
      <c r="C3704" s="1" t="s">
        <v>32</v>
      </c>
      <c r="D3704" s="1" t="s">
        <v>77</v>
      </c>
      <c r="E3704" s="1" t="s">
        <v>2867</v>
      </c>
      <c r="F3704" s="1" t="s">
        <v>2868</v>
      </c>
      <c r="G3704" s="1" t="s">
        <v>92</v>
      </c>
      <c r="H3704" s="1" t="s">
        <v>2869</v>
      </c>
      <c r="I3704" s="1" t="s">
        <v>2870</v>
      </c>
      <c r="J3704" s="1">
        <v>7</v>
      </c>
      <c r="K3704" s="1">
        <v>32</v>
      </c>
      <c r="L3704" s="1">
        <v>6</v>
      </c>
      <c r="M3704" s="1">
        <v>124</v>
      </c>
      <c r="N3704" s="1">
        <v>6.6</v>
      </c>
      <c r="O3704" s="1">
        <v>31</v>
      </c>
      <c r="P3704" s="1">
        <v>300</v>
      </c>
      <c r="Q3704" s="9">
        <v>454255</v>
      </c>
      <c r="R3704" s="3">
        <v>400000000</v>
      </c>
    </row>
    <row r="3705" spans="1:18" x14ac:dyDescent="0.25">
      <c r="A3705" s="1" t="s">
        <v>4979</v>
      </c>
      <c r="B3705" s="2">
        <v>39622</v>
      </c>
      <c r="C3705" s="1" t="s">
        <v>32</v>
      </c>
      <c r="D3705" s="1" t="s">
        <v>40</v>
      </c>
      <c r="E3705" s="1" t="s">
        <v>78</v>
      </c>
      <c r="F3705" s="1" t="s">
        <v>79</v>
      </c>
      <c r="G3705" s="1" t="s">
        <v>28</v>
      </c>
      <c r="H3705" s="1" t="s">
        <v>4980</v>
      </c>
      <c r="I3705" s="1" t="s">
        <v>1609</v>
      </c>
      <c r="J3705" s="1">
        <v>6</v>
      </c>
      <c r="K3705" s="1">
        <v>13</v>
      </c>
      <c r="L3705" s="1">
        <v>6000</v>
      </c>
      <c r="M3705" s="1">
        <v>0</v>
      </c>
      <c r="N3705" s="1">
        <v>7.7</v>
      </c>
      <c r="O3705" s="1">
        <v>256</v>
      </c>
      <c r="P3705" s="1">
        <v>101</v>
      </c>
      <c r="Q3705" s="9">
        <v>15081783</v>
      </c>
      <c r="R3705" s="3">
        <v>34000000</v>
      </c>
    </row>
    <row r="3706" spans="1:18" x14ac:dyDescent="0.25">
      <c r="A3706" s="1" t="s">
        <v>640</v>
      </c>
      <c r="B3706" s="2">
        <v>32491</v>
      </c>
      <c r="C3706" s="1" t="s">
        <v>32</v>
      </c>
      <c r="D3706" s="1" t="s">
        <v>77</v>
      </c>
      <c r="E3706" s="1" t="s">
        <v>78</v>
      </c>
      <c r="F3706" s="1" t="s">
        <v>79</v>
      </c>
      <c r="G3706" s="1" t="s">
        <v>92</v>
      </c>
      <c r="H3706" s="1" t="s">
        <v>641</v>
      </c>
      <c r="I3706" s="1" t="s">
        <v>642</v>
      </c>
      <c r="J3706" s="1">
        <v>6</v>
      </c>
      <c r="K3706" s="1">
        <v>28</v>
      </c>
      <c r="L3706" s="1">
        <v>78</v>
      </c>
      <c r="M3706" s="1">
        <v>0</v>
      </c>
      <c r="N3706" s="1">
        <v>8.1</v>
      </c>
      <c r="O3706" s="1">
        <v>150</v>
      </c>
      <c r="P3706" s="1">
        <v>124</v>
      </c>
      <c r="Q3706" s="9">
        <v>439162</v>
      </c>
      <c r="R3706" s="3">
        <v>1100000000</v>
      </c>
    </row>
    <row r="3707" spans="1:18" x14ac:dyDescent="0.25">
      <c r="A3707" s="1" t="s">
        <v>856</v>
      </c>
      <c r="B3707" s="2">
        <v>33448</v>
      </c>
      <c r="C3707" s="1" t="s">
        <v>1</v>
      </c>
      <c r="D3707" s="1" t="s">
        <v>20</v>
      </c>
      <c r="E3707" s="1" t="s">
        <v>3</v>
      </c>
      <c r="F3707" s="1" t="s">
        <v>4</v>
      </c>
      <c r="G3707" s="1" t="s">
        <v>92</v>
      </c>
      <c r="H3707" s="1" t="s">
        <v>857</v>
      </c>
      <c r="I3707" s="1" t="s">
        <v>858</v>
      </c>
      <c r="J3707" s="1">
        <v>5</v>
      </c>
      <c r="K3707" s="1">
        <v>5</v>
      </c>
      <c r="L3707" s="1">
        <v>0</v>
      </c>
      <c r="M3707" s="1">
        <v>2000</v>
      </c>
      <c r="N3707" s="1">
        <v>7.1</v>
      </c>
      <c r="O3707" s="1">
        <v>61</v>
      </c>
      <c r="P3707" s="1">
        <v>100</v>
      </c>
      <c r="Q3707" s="9">
        <v>1227508</v>
      </c>
      <c r="R3707" s="3">
        <v>23000</v>
      </c>
    </row>
    <row r="3708" spans="1:18" x14ac:dyDescent="0.25">
      <c r="A3708" s="1" t="s">
        <v>2500</v>
      </c>
      <c r="B3708" s="2">
        <v>36607</v>
      </c>
      <c r="C3708" s="1" t="s">
        <v>32</v>
      </c>
      <c r="D3708" s="1" t="s">
        <v>9</v>
      </c>
      <c r="E3708" s="1" t="s">
        <v>1525</v>
      </c>
      <c r="F3708" s="1" t="s">
        <v>257</v>
      </c>
      <c r="G3708" s="1" t="s">
        <v>5</v>
      </c>
      <c r="H3708" s="1" t="s">
        <v>2501</v>
      </c>
      <c r="I3708" s="1" t="s">
        <v>2502</v>
      </c>
      <c r="J3708" s="1">
        <v>5</v>
      </c>
      <c r="K3708" s="1">
        <v>5</v>
      </c>
      <c r="L3708" s="1">
        <v>397</v>
      </c>
      <c r="M3708" s="1">
        <v>697</v>
      </c>
      <c r="N3708" s="1">
        <v>7.5</v>
      </c>
      <c r="O3708" s="1">
        <v>64</v>
      </c>
      <c r="P3708" s="1">
        <v>90</v>
      </c>
      <c r="Q3708" s="9">
        <v>673780</v>
      </c>
      <c r="R3708" s="3">
        <v>10000</v>
      </c>
    </row>
    <row r="3709" spans="1:18" x14ac:dyDescent="0.25">
      <c r="A3709" s="1" t="s">
        <v>1574</v>
      </c>
      <c r="B3709" s="2">
        <v>35686</v>
      </c>
      <c r="C3709" s="1" t="s">
        <v>32</v>
      </c>
      <c r="D3709" s="1" t="s">
        <v>33</v>
      </c>
      <c r="E3709" s="1" t="s">
        <v>3</v>
      </c>
      <c r="F3709" s="1" t="s">
        <v>4</v>
      </c>
      <c r="G3709" s="1" t="s">
        <v>92</v>
      </c>
      <c r="H3709" s="1" t="s">
        <v>1575</v>
      </c>
      <c r="I3709" s="1" t="s">
        <v>1576</v>
      </c>
      <c r="J3709" s="1">
        <v>5</v>
      </c>
      <c r="K3709" s="1">
        <v>7</v>
      </c>
      <c r="L3709" s="1">
        <v>45</v>
      </c>
      <c r="M3709" s="1">
        <v>178</v>
      </c>
      <c r="N3709" s="1">
        <v>7</v>
      </c>
      <c r="O3709" s="1">
        <v>19</v>
      </c>
      <c r="P3709" s="1">
        <v>75</v>
      </c>
      <c r="Q3709" s="9">
        <v>203134</v>
      </c>
      <c r="R3709" s="3">
        <v>250000</v>
      </c>
    </row>
    <row r="3710" spans="1:18" x14ac:dyDescent="0.25">
      <c r="A3710" s="1" t="s">
        <v>2148</v>
      </c>
      <c r="B3710" s="2">
        <v>36513</v>
      </c>
      <c r="C3710" s="1" t="s">
        <v>32</v>
      </c>
      <c r="D3710" s="1" t="s">
        <v>9</v>
      </c>
      <c r="E3710" s="1" t="s">
        <v>3</v>
      </c>
      <c r="F3710" s="1" t="s">
        <v>4</v>
      </c>
      <c r="G3710" s="1" t="s">
        <v>92</v>
      </c>
      <c r="H3710" s="1" t="s">
        <v>2149</v>
      </c>
      <c r="I3710" s="1" t="s">
        <v>1246</v>
      </c>
      <c r="J3710" s="1">
        <v>3</v>
      </c>
      <c r="K3710" s="1">
        <v>5</v>
      </c>
      <c r="L3710" s="1">
        <v>0</v>
      </c>
      <c r="M3710" s="1">
        <v>633</v>
      </c>
      <c r="N3710" s="1">
        <v>6.8</v>
      </c>
      <c r="O3710" s="1">
        <v>95</v>
      </c>
      <c r="P3710" s="1">
        <v>148</v>
      </c>
      <c r="Q3710" s="9">
        <v>630779</v>
      </c>
      <c r="R3710" s="3">
        <v>35000000</v>
      </c>
    </row>
    <row r="3711" spans="1:18" x14ac:dyDescent="0.25">
      <c r="A3711" s="1" t="s">
        <v>6216</v>
      </c>
      <c r="B3711" s="2">
        <v>41163</v>
      </c>
      <c r="C3711" s="1" t="s">
        <v>32</v>
      </c>
      <c r="D3711" s="1" t="s">
        <v>61</v>
      </c>
      <c r="E3711" s="1" t="s">
        <v>5994</v>
      </c>
      <c r="F3711" s="1" t="s">
        <v>83</v>
      </c>
      <c r="G3711" s="1" t="s">
        <v>5</v>
      </c>
      <c r="H3711" s="1" t="s">
        <v>6217</v>
      </c>
      <c r="I3711" s="1" t="s">
        <v>6218</v>
      </c>
      <c r="J3711" s="1">
        <v>3</v>
      </c>
      <c r="K3711" s="1">
        <v>6</v>
      </c>
      <c r="L3711" s="1">
        <v>50</v>
      </c>
      <c r="M3711" s="1">
        <v>20000</v>
      </c>
      <c r="N3711" s="1">
        <v>8.1999999999999993</v>
      </c>
      <c r="O3711" s="1">
        <v>248</v>
      </c>
      <c r="P3711" s="1">
        <v>96</v>
      </c>
      <c r="Q3711" s="9">
        <v>484221</v>
      </c>
      <c r="R3711" s="3">
        <v>1000000</v>
      </c>
    </row>
    <row r="3712" spans="1:18" x14ac:dyDescent="0.25">
      <c r="A3712" s="1" t="s">
        <v>6837</v>
      </c>
      <c r="B3712" s="2">
        <v>42276</v>
      </c>
      <c r="C3712" s="1" t="s">
        <v>32</v>
      </c>
      <c r="D3712" s="1" t="s">
        <v>177</v>
      </c>
      <c r="E3712" s="1" t="s">
        <v>4481</v>
      </c>
      <c r="F3712" s="1" t="s">
        <v>4482</v>
      </c>
      <c r="G3712" s="21"/>
      <c r="H3712" s="1" t="s">
        <v>6838</v>
      </c>
      <c r="I3712" s="1" t="s">
        <v>6839</v>
      </c>
      <c r="J3712" s="1">
        <v>3</v>
      </c>
      <c r="K3712" s="1">
        <v>3</v>
      </c>
      <c r="L3712" s="1">
        <v>0</v>
      </c>
      <c r="M3712" s="1">
        <v>111</v>
      </c>
      <c r="N3712" s="1">
        <v>7.2</v>
      </c>
      <c r="O3712" s="1">
        <v>23</v>
      </c>
      <c r="P3712" s="1">
        <v>84</v>
      </c>
      <c r="Q3712" s="9">
        <v>34151</v>
      </c>
      <c r="R3712" s="3">
        <v>450000</v>
      </c>
    </row>
    <row r="3713" spans="1:18" x14ac:dyDescent="0.25">
      <c r="A3713" s="1" t="s">
        <v>6519</v>
      </c>
      <c r="B3713" s="2">
        <v>41388</v>
      </c>
      <c r="C3713" s="1" t="s">
        <v>32</v>
      </c>
      <c r="D3713" s="1" t="s">
        <v>20</v>
      </c>
      <c r="E3713" s="1" t="s">
        <v>900</v>
      </c>
      <c r="F3713" s="1" t="s">
        <v>4</v>
      </c>
      <c r="G3713" s="21"/>
      <c r="H3713" s="1" t="s">
        <v>6520</v>
      </c>
      <c r="I3713" s="1" t="s">
        <v>6521</v>
      </c>
      <c r="J3713" s="1">
        <v>3</v>
      </c>
      <c r="K3713" s="1">
        <v>5</v>
      </c>
      <c r="L3713" s="1">
        <v>0</v>
      </c>
      <c r="M3713" s="1">
        <v>75</v>
      </c>
      <c r="N3713" s="1">
        <v>7.2</v>
      </c>
      <c r="O3713" s="1">
        <v>1</v>
      </c>
      <c r="P3713" s="1">
        <v>110</v>
      </c>
      <c r="Q3713" s="9">
        <v>3830</v>
      </c>
      <c r="R3713" s="3">
        <v>1200000</v>
      </c>
    </row>
    <row r="3714" spans="1:18" x14ac:dyDescent="0.25">
      <c r="A3714" s="1" t="s">
        <v>2447</v>
      </c>
      <c r="B3714" s="2">
        <v>36603</v>
      </c>
      <c r="C3714" s="1" t="s">
        <v>32</v>
      </c>
      <c r="D3714" s="1" t="s">
        <v>77</v>
      </c>
      <c r="E3714" s="1" t="s">
        <v>3</v>
      </c>
      <c r="F3714" s="1" t="s">
        <v>4</v>
      </c>
      <c r="G3714" s="1" t="s">
        <v>132</v>
      </c>
      <c r="H3714" s="1" t="s">
        <v>2448</v>
      </c>
      <c r="I3714" s="1" t="s">
        <v>2449</v>
      </c>
      <c r="J3714" s="1">
        <v>2</v>
      </c>
      <c r="K3714" s="1">
        <v>2</v>
      </c>
      <c r="L3714" s="1">
        <v>14</v>
      </c>
      <c r="M3714" s="1">
        <v>995</v>
      </c>
      <c r="N3714" s="1">
        <v>5.7</v>
      </c>
      <c r="O3714" s="1">
        <v>145</v>
      </c>
      <c r="P3714" s="1">
        <v>106</v>
      </c>
      <c r="Q3714" s="9">
        <v>17473245</v>
      </c>
      <c r="R3714" s="3">
        <v>70000000</v>
      </c>
    </row>
    <row r="3715" spans="1:18" x14ac:dyDescent="0.25">
      <c r="A3715" s="1" t="s">
        <v>1583</v>
      </c>
      <c r="B3715" s="2">
        <v>35791</v>
      </c>
      <c r="C3715" s="1" t="s">
        <v>32</v>
      </c>
      <c r="D3715" s="1" t="s">
        <v>61</v>
      </c>
      <c r="E3715" s="1" t="s">
        <v>3</v>
      </c>
      <c r="F3715" s="1" t="s">
        <v>4</v>
      </c>
      <c r="G3715" s="1" t="s">
        <v>132</v>
      </c>
      <c r="H3715" s="1" t="s">
        <v>1584</v>
      </c>
      <c r="I3715" s="1" t="s">
        <v>204</v>
      </c>
      <c r="J3715" s="1">
        <v>2</v>
      </c>
      <c r="K3715" s="1">
        <v>4</v>
      </c>
      <c r="L3715" s="1">
        <v>17000</v>
      </c>
      <c r="M3715" s="1">
        <v>0</v>
      </c>
      <c r="N3715" s="1">
        <v>7</v>
      </c>
      <c r="O3715" s="1">
        <v>85</v>
      </c>
      <c r="P3715" s="1">
        <v>134</v>
      </c>
      <c r="Q3715" s="9">
        <v>5532301</v>
      </c>
      <c r="R3715" s="3">
        <v>28000000</v>
      </c>
    </row>
    <row r="3716" spans="1:18" x14ac:dyDescent="0.25">
      <c r="A3716" s="1" t="s">
        <v>0</v>
      </c>
      <c r="B3716" s="2">
        <v>7564</v>
      </c>
      <c r="C3716" s="1" t="s">
        <v>1</v>
      </c>
      <c r="D3716" s="1" t="s">
        <v>2</v>
      </c>
      <c r="E3716" s="1" t="s">
        <v>3</v>
      </c>
      <c r="F3716" s="1" t="s">
        <v>4</v>
      </c>
      <c r="G3716" s="1" t="s">
        <v>5</v>
      </c>
      <c r="H3716" s="1" t="s">
        <v>6</v>
      </c>
      <c r="I3716" s="1" t="s">
        <v>7</v>
      </c>
      <c r="J3716" s="1">
        <v>2</v>
      </c>
      <c r="K3716" s="1">
        <v>4</v>
      </c>
      <c r="L3716" s="1">
        <v>0</v>
      </c>
      <c r="M3716" s="1">
        <v>0</v>
      </c>
      <c r="N3716" s="1">
        <v>4.8</v>
      </c>
      <c r="O3716" s="1">
        <v>1</v>
      </c>
      <c r="P3716" s="1">
        <v>110</v>
      </c>
      <c r="Q3716" s="9">
        <v>3000000</v>
      </c>
      <c r="R3716" s="3">
        <v>100000</v>
      </c>
    </row>
    <row r="3717" spans="1:18" x14ac:dyDescent="0.25">
      <c r="A3717" s="1" t="s">
        <v>1031</v>
      </c>
      <c r="B3717" s="2">
        <v>34025</v>
      </c>
      <c r="C3717" s="1" t="s">
        <v>32</v>
      </c>
      <c r="D3717" s="1" t="s">
        <v>372</v>
      </c>
      <c r="E3717" s="1" t="s">
        <v>3</v>
      </c>
      <c r="F3717" s="1" t="s">
        <v>4</v>
      </c>
      <c r="G3717" s="1" t="s">
        <v>28</v>
      </c>
      <c r="H3717" s="1" t="s">
        <v>1032</v>
      </c>
      <c r="I3717" s="1" t="s">
        <v>1033</v>
      </c>
      <c r="J3717" s="1">
        <v>2</v>
      </c>
      <c r="K3717" s="1">
        <v>2</v>
      </c>
      <c r="L3717" s="1">
        <v>22</v>
      </c>
      <c r="M3717" s="1">
        <v>238</v>
      </c>
      <c r="N3717" s="1">
        <v>5.7</v>
      </c>
      <c r="O3717" s="1">
        <v>10</v>
      </c>
      <c r="P3717" s="1">
        <v>92</v>
      </c>
      <c r="Q3717" s="9">
        <v>2119994</v>
      </c>
      <c r="R3717" s="3">
        <v>19000000</v>
      </c>
    </row>
    <row r="3718" spans="1:18" x14ac:dyDescent="0.25">
      <c r="A3718" s="1" t="s">
        <v>6065</v>
      </c>
      <c r="B3718" s="2">
        <v>41224</v>
      </c>
      <c r="C3718" s="1" t="s">
        <v>32</v>
      </c>
      <c r="D3718" s="1" t="s">
        <v>177</v>
      </c>
      <c r="E3718" s="1" t="s">
        <v>3</v>
      </c>
      <c r="F3718" s="1" t="s">
        <v>4</v>
      </c>
      <c r="G3718" s="1" t="s">
        <v>5</v>
      </c>
      <c r="H3718" s="1" t="s">
        <v>6066</v>
      </c>
      <c r="I3718" s="1" t="s">
        <v>6067</v>
      </c>
      <c r="J3718" s="1">
        <v>2</v>
      </c>
      <c r="K3718" s="1">
        <v>2</v>
      </c>
      <c r="L3718" s="1">
        <v>15</v>
      </c>
      <c r="M3718" s="1">
        <v>801</v>
      </c>
      <c r="N3718" s="1">
        <v>7.5</v>
      </c>
      <c r="O3718" s="1">
        <v>22</v>
      </c>
      <c r="P3718" s="1">
        <v>86</v>
      </c>
      <c r="Q3718" s="9">
        <v>111300</v>
      </c>
      <c r="R3718" s="3">
        <v>225000</v>
      </c>
    </row>
    <row r="3719" spans="1:18" x14ac:dyDescent="0.25">
      <c r="A3719" s="1" t="s">
        <v>4528</v>
      </c>
      <c r="B3719" s="2">
        <v>38774</v>
      </c>
      <c r="C3719" s="1" t="s">
        <v>32</v>
      </c>
      <c r="D3719" s="1" t="s">
        <v>2</v>
      </c>
      <c r="E3719" s="1" t="s">
        <v>3</v>
      </c>
      <c r="F3719" s="1" t="s">
        <v>4</v>
      </c>
      <c r="G3719" s="1" t="s">
        <v>132</v>
      </c>
      <c r="H3719" s="1" t="s">
        <v>4529</v>
      </c>
      <c r="I3719" s="1" t="s">
        <v>4530</v>
      </c>
      <c r="J3719" s="1">
        <v>2</v>
      </c>
      <c r="K3719" s="1">
        <v>2</v>
      </c>
      <c r="L3719" s="1">
        <v>15</v>
      </c>
      <c r="M3719" s="1">
        <v>246</v>
      </c>
      <c r="N3719" s="1">
        <v>7.7</v>
      </c>
      <c r="O3719" s="1">
        <v>11</v>
      </c>
      <c r="P3719" s="1">
        <v>106</v>
      </c>
      <c r="Q3719" s="9">
        <v>1111</v>
      </c>
      <c r="R3719" s="3">
        <v>200000</v>
      </c>
    </row>
    <row r="3720" spans="1:18" x14ac:dyDescent="0.25">
      <c r="A3720" s="1" t="s">
        <v>3780</v>
      </c>
      <c r="B3720" s="2">
        <v>38183</v>
      </c>
      <c r="C3720" s="1" t="s">
        <v>32</v>
      </c>
      <c r="D3720" s="1" t="s">
        <v>20</v>
      </c>
      <c r="E3720" s="1" t="s">
        <v>3</v>
      </c>
      <c r="F3720" s="1" t="s">
        <v>4</v>
      </c>
      <c r="G3720" s="1" t="s">
        <v>84</v>
      </c>
      <c r="H3720" s="1" t="s">
        <v>3781</v>
      </c>
      <c r="I3720" s="1" t="s">
        <v>3782</v>
      </c>
      <c r="J3720" s="1">
        <v>0</v>
      </c>
      <c r="K3720" s="1">
        <v>0</v>
      </c>
      <c r="L3720" s="1">
        <v>293</v>
      </c>
      <c r="M3720" s="1">
        <v>0</v>
      </c>
      <c r="N3720" s="1">
        <v>7.3</v>
      </c>
      <c r="O3720" s="1">
        <v>193</v>
      </c>
      <c r="P3720" s="1">
        <v>100</v>
      </c>
      <c r="Q3720" s="9">
        <v>11529368</v>
      </c>
      <c r="R3720" s="3">
        <v>65000</v>
      </c>
    </row>
    <row r="3721" spans="1:18" x14ac:dyDescent="0.25">
      <c r="A3721" s="1" t="s">
        <v>6328</v>
      </c>
      <c r="B3721" s="2">
        <v>41467</v>
      </c>
      <c r="C3721" s="1" t="s">
        <v>32</v>
      </c>
      <c r="D3721" s="1" t="s">
        <v>77</v>
      </c>
      <c r="E3721" s="1" t="s">
        <v>3</v>
      </c>
      <c r="F3721" s="1" t="s">
        <v>4</v>
      </c>
      <c r="G3721" s="1" t="s">
        <v>132</v>
      </c>
      <c r="H3721" s="1" t="s">
        <v>302</v>
      </c>
      <c r="I3721" s="1" t="s">
        <v>5878</v>
      </c>
      <c r="J3721" s="1">
        <v>0</v>
      </c>
      <c r="K3721" s="1">
        <v>0</v>
      </c>
      <c r="L3721" s="1">
        <v>78</v>
      </c>
      <c r="M3721" s="1">
        <v>18000</v>
      </c>
      <c r="N3721" s="1">
        <v>6.9</v>
      </c>
      <c r="O3721" s="1">
        <v>346</v>
      </c>
      <c r="P3721" s="1">
        <v>106</v>
      </c>
      <c r="Q3721" s="9">
        <v>6262942</v>
      </c>
      <c r="R3721" s="3">
        <v>9000000</v>
      </c>
    </row>
    <row r="3722" spans="1:18" x14ac:dyDescent="0.25">
      <c r="A3722" s="1" t="s">
        <v>3521</v>
      </c>
      <c r="B3722" s="2">
        <v>37771</v>
      </c>
      <c r="C3722" s="1" t="s">
        <v>32</v>
      </c>
      <c r="D3722" s="1" t="s">
        <v>40</v>
      </c>
      <c r="E3722" s="1" t="s">
        <v>3522</v>
      </c>
      <c r="F3722" s="1" t="s">
        <v>334</v>
      </c>
      <c r="G3722" s="21"/>
      <c r="H3722" s="1" t="s">
        <v>3523</v>
      </c>
      <c r="I3722" s="1" t="s">
        <v>3524</v>
      </c>
      <c r="J3722" s="1">
        <v>0</v>
      </c>
      <c r="K3722" s="1">
        <v>0</v>
      </c>
      <c r="L3722" s="1">
        <v>28</v>
      </c>
      <c r="M3722" s="1">
        <v>353</v>
      </c>
      <c r="N3722" s="1">
        <v>7.5</v>
      </c>
      <c r="O3722" s="1">
        <v>44</v>
      </c>
      <c r="P3722" s="1">
        <v>108</v>
      </c>
      <c r="Q3722" s="9">
        <v>505295</v>
      </c>
      <c r="R3722" s="3">
        <v>1800000</v>
      </c>
    </row>
    <row r="3723" spans="1:18" x14ac:dyDescent="0.25">
      <c r="A3723" s="1" t="s">
        <v>3903</v>
      </c>
      <c r="B3723" s="2">
        <v>38555</v>
      </c>
      <c r="C3723" s="1" t="s">
        <v>32</v>
      </c>
      <c r="D3723" s="1" t="s">
        <v>3904</v>
      </c>
      <c r="E3723" s="1" t="s">
        <v>3</v>
      </c>
      <c r="F3723" s="1" t="s">
        <v>3905</v>
      </c>
      <c r="G3723" s="1" t="s">
        <v>5</v>
      </c>
      <c r="H3723" s="1" t="s">
        <v>3906</v>
      </c>
      <c r="I3723" s="1" t="s">
        <v>3907</v>
      </c>
      <c r="J3723" s="1">
        <v>0</v>
      </c>
      <c r="K3723" s="1">
        <v>0</v>
      </c>
      <c r="L3723" s="1">
        <v>0</v>
      </c>
      <c r="M3723" s="1">
        <v>74</v>
      </c>
      <c r="N3723" s="1">
        <v>6.3</v>
      </c>
      <c r="O3723" s="1">
        <v>35</v>
      </c>
      <c r="P3723" s="1">
        <v>80</v>
      </c>
      <c r="Q3723" s="9">
        <v>70071</v>
      </c>
      <c r="R3723" s="3">
        <v>7000</v>
      </c>
    </row>
    <row r="3724" spans="1:18" x14ac:dyDescent="0.25">
      <c r="A3724" s="1" t="s">
        <v>6610</v>
      </c>
      <c r="B3724" s="2">
        <v>41854</v>
      </c>
      <c r="C3724" s="1" t="s">
        <v>32</v>
      </c>
      <c r="D3724" s="1" t="s">
        <v>77</v>
      </c>
      <c r="E3724" s="1" t="s">
        <v>3</v>
      </c>
      <c r="F3724" s="1" t="s">
        <v>4</v>
      </c>
      <c r="G3724" s="21"/>
      <c r="H3724" s="1" t="s">
        <v>6611</v>
      </c>
      <c r="I3724" s="1" t="s">
        <v>6612</v>
      </c>
      <c r="J3724" s="1">
        <v>0</v>
      </c>
      <c r="K3724" s="1">
        <v>0</v>
      </c>
      <c r="L3724" s="1">
        <v>0</v>
      </c>
      <c r="M3724" s="1">
        <v>44</v>
      </c>
      <c r="N3724" s="1">
        <v>6.8</v>
      </c>
      <c r="O3724" s="1">
        <v>10</v>
      </c>
      <c r="P3724" s="1">
        <v>82</v>
      </c>
      <c r="Q3724" s="9">
        <v>21199</v>
      </c>
      <c r="R3724" s="3">
        <v>500000</v>
      </c>
    </row>
    <row r="3725" spans="1:18" x14ac:dyDescent="0.25">
      <c r="A3725" s="1" t="s">
        <v>185</v>
      </c>
      <c r="B3725" s="2">
        <v>26083</v>
      </c>
      <c r="C3725" s="1" t="s">
        <v>32</v>
      </c>
      <c r="D3725" s="1" t="s">
        <v>9</v>
      </c>
      <c r="E3725" s="1" t="s">
        <v>3</v>
      </c>
      <c r="F3725" s="1" t="s">
        <v>4</v>
      </c>
      <c r="G3725" s="1" t="s">
        <v>5</v>
      </c>
      <c r="H3725" s="1" t="s">
        <v>186</v>
      </c>
      <c r="I3725" s="1" t="s">
        <v>187</v>
      </c>
      <c r="J3725" s="1">
        <v>0</v>
      </c>
      <c r="K3725" s="1">
        <v>0</v>
      </c>
      <c r="L3725" s="1">
        <v>0</v>
      </c>
      <c r="M3725" s="1">
        <v>85</v>
      </c>
      <c r="N3725" s="1">
        <v>6.7</v>
      </c>
      <c r="O3725" s="1">
        <v>8</v>
      </c>
      <c r="P3725" s="1">
        <v>65</v>
      </c>
      <c r="Q3725" s="9">
        <v>8231</v>
      </c>
      <c r="R3725" s="3">
        <v>27000</v>
      </c>
    </row>
    <row r="3726" spans="1:18" x14ac:dyDescent="0.25">
      <c r="A3726" s="1" t="s">
        <v>6787</v>
      </c>
      <c r="B3726" s="2">
        <v>41713</v>
      </c>
      <c r="C3726" s="1" t="s">
        <v>32</v>
      </c>
      <c r="D3726" s="1" t="s">
        <v>177</v>
      </c>
      <c r="E3726" s="1" t="s">
        <v>3</v>
      </c>
      <c r="F3726" s="1" t="s">
        <v>4</v>
      </c>
      <c r="G3726" s="21"/>
      <c r="H3726" s="1" t="s">
        <v>6788</v>
      </c>
      <c r="I3726" s="1" t="s">
        <v>6789</v>
      </c>
      <c r="J3726" s="1">
        <v>0</v>
      </c>
      <c r="K3726" s="1">
        <v>0</v>
      </c>
      <c r="L3726" s="1">
        <v>0</v>
      </c>
      <c r="M3726" s="1">
        <v>116</v>
      </c>
      <c r="N3726" s="1">
        <v>7.1</v>
      </c>
      <c r="O3726" s="1">
        <v>18</v>
      </c>
      <c r="P3726" s="1">
        <v>80</v>
      </c>
      <c r="Q3726" s="9">
        <v>5858</v>
      </c>
      <c r="R3726" s="3">
        <v>150000</v>
      </c>
    </row>
    <row r="3727" spans="1:18" x14ac:dyDescent="0.25">
      <c r="A3727" s="1" t="s">
        <v>6817</v>
      </c>
      <c r="B3727" s="2">
        <v>42057</v>
      </c>
      <c r="C3727" s="1" t="s">
        <v>32</v>
      </c>
      <c r="D3727" s="1" t="s">
        <v>40</v>
      </c>
      <c r="E3727" s="1" t="s">
        <v>3</v>
      </c>
      <c r="F3727" s="1" t="s">
        <v>4</v>
      </c>
      <c r="G3727" s="21"/>
      <c r="H3727" s="1" t="s">
        <v>6818</v>
      </c>
      <c r="I3727" s="1" t="s">
        <v>6819</v>
      </c>
      <c r="J3727" s="1">
        <v>0</v>
      </c>
      <c r="K3727" s="1">
        <v>0</v>
      </c>
      <c r="L3727" s="1">
        <v>0</v>
      </c>
      <c r="M3727" s="1">
        <v>215</v>
      </c>
      <c r="N3727" s="1">
        <v>7</v>
      </c>
      <c r="O3727" s="1">
        <v>5</v>
      </c>
      <c r="P3727" s="1">
        <v>72</v>
      </c>
      <c r="Q3727" s="9">
        <v>4914</v>
      </c>
      <c r="R3727" s="3">
        <v>150000</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9D31F-6D79-4A36-B47A-DA39611B5B00}">
  <dimension ref="A1:AY3727"/>
  <sheetViews>
    <sheetView topLeftCell="N1" zoomScale="85" zoomScaleNormal="85" workbookViewId="0">
      <selection activeCell="R20" sqref="R20"/>
    </sheetView>
  </sheetViews>
  <sheetFormatPr defaultRowHeight="15.75" x14ac:dyDescent="0.25"/>
  <cols>
    <col min="1" max="1" width="36.375" customWidth="1"/>
    <col min="2" max="2" width="12.75" customWidth="1"/>
    <col min="3" max="4" width="12.75" style="31" customWidth="1"/>
    <col min="5" max="5" width="12.125" bestFit="1" customWidth="1"/>
    <col min="6" max="6" width="10.75" bestFit="1" customWidth="1"/>
    <col min="7" max="7" width="13.5" bestFit="1" customWidth="1"/>
    <col min="8" max="8" width="9.375" customWidth="1"/>
    <col min="9" max="9" width="25.75" customWidth="1"/>
    <col min="10" max="10" width="30.25" bestFit="1" customWidth="1"/>
    <col min="11" max="11" width="18" style="31" customWidth="1"/>
    <col min="12" max="12" width="12.625" style="31" customWidth="1"/>
    <col min="13" max="13" width="15.875" style="31" customWidth="1"/>
    <col min="14" max="14" width="14.375" style="31" customWidth="1"/>
    <col min="15" max="15" width="16.875" style="28" customWidth="1"/>
    <col min="16" max="16" width="13.625" style="31" customWidth="1"/>
    <col min="17" max="17" width="14.5" style="31" customWidth="1"/>
    <col min="18" max="18" width="26.75" style="25" bestFit="1" customWidth="1"/>
    <col min="19" max="19" width="15.5" style="25" bestFit="1" customWidth="1"/>
    <col min="20" max="21" width="15.125" bestFit="1" customWidth="1"/>
    <col min="23" max="23" width="15.25" bestFit="1" customWidth="1"/>
    <col min="24" max="24" width="21" bestFit="1" customWidth="1"/>
    <col min="28" max="28" width="14" bestFit="1" customWidth="1"/>
    <col min="29" max="29" width="13.75" customWidth="1"/>
    <col min="31" max="31" width="14" bestFit="1" customWidth="1"/>
  </cols>
  <sheetData>
    <row r="1" spans="1:51" x14ac:dyDescent="0.25">
      <c r="A1" s="4" t="s">
        <v>7016</v>
      </c>
      <c r="B1" s="5" t="s">
        <v>7017</v>
      </c>
      <c r="C1" s="29" t="s">
        <v>7059</v>
      </c>
      <c r="D1" s="29" t="s">
        <v>7070</v>
      </c>
      <c r="E1" s="4" t="s">
        <v>7018</v>
      </c>
      <c r="F1" s="4" t="s">
        <v>7019</v>
      </c>
      <c r="G1" s="4" t="s">
        <v>7020</v>
      </c>
      <c r="H1" s="4" t="s">
        <v>7021</v>
      </c>
      <c r="I1" s="4" t="s">
        <v>7022</v>
      </c>
      <c r="J1" s="4" t="s">
        <v>7023</v>
      </c>
      <c r="K1" s="4" t="s">
        <v>7024</v>
      </c>
      <c r="L1" s="29" t="s">
        <v>7025</v>
      </c>
      <c r="M1" s="29" t="s">
        <v>7026</v>
      </c>
      <c r="N1" s="29" t="s">
        <v>7027</v>
      </c>
      <c r="O1" s="29" t="s">
        <v>7028</v>
      </c>
      <c r="P1" s="26" t="s">
        <v>7029</v>
      </c>
      <c r="Q1" s="29" t="s">
        <v>7030</v>
      </c>
      <c r="R1" s="29" t="s">
        <v>7031</v>
      </c>
      <c r="S1" s="24" t="s">
        <v>7032</v>
      </c>
      <c r="T1" s="24" t="s">
        <v>7033</v>
      </c>
      <c r="U1" s="4" t="s">
        <v>7056</v>
      </c>
      <c r="V1" s="4" t="s">
        <v>7057</v>
      </c>
      <c r="W1" s="4" t="s">
        <v>7058</v>
      </c>
      <c r="X1" s="4" t="s">
        <v>7071</v>
      </c>
    </row>
    <row r="2" spans="1:51" x14ac:dyDescent="0.25">
      <c r="A2" s="1" t="s">
        <v>3565</v>
      </c>
      <c r="B2" s="2">
        <v>38129</v>
      </c>
      <c r="C2" s="30">
        <f>YEAR(IMDB4[[#This Row],[Release Date]])</f>
        <v>2004</v>
      </c>
      <c r="D2" s="30" t="str">
        <f>FLOOR(IMDB4[[#This Row],[Year]],10)&amp;"s"</f>
        <v>2000s</v>
      </c>
      <c r="E2" s="1" t="s">
        <v>32</v>
      </c>
      <c r="F2" s="1" t="s">
        <v>20</v>
      </c>
      <c r="G2" s="1" t="s">
        <v>3</v>
      </c>
      <c r="H2" s="1" t="s">
        <v>4</v>
      </c>
      <c r="I2" s="1" t="s">
        <v>132</v>
      </c>
      <c r="J2" s="1" t="s">
        <v>3566</v>
      </c>
      <c r="K2" s="1" t="s">
        <v>3567</v>
      </c>
      <c r="L2" s="30">
        <v>640000</v>
      </c>
      <c r="M2" s="30">
        <v>656730</v>
      </c>
      <c r="N2" s="30">
        <v>285</v>
      </c>
      <c r="O2" s="30">
        <v>0</v>
      </c>
      <c r="P2" s="27">
        <v>7.2</v>
      </c>
      <c r="Q2" s="30">
        <v>181</v>
      </c>
      <c r="R2" s="30">
        <v>98</v>
      </c>
      <c r="S2" s="9">
        <v>84136909</v>
      </c>
      <c r="T2" s="9">
        <v>26000000</v>
      </c>
      <c r="U2" s="9">
        <f>IMDB4[[#This Row],[Gross Revenue]]-IMDB4[[#This Row],[Budget]]</f>
        <v>58136909</v>
      </c>
      <c r="V2" s="9" t="str">
        <f>IF(IMDB4[[#This Row],[Profit]]&gt;0,"Hit","Flop")</f>
        <v>Hit</v>
      </c>
      <c r="W2" s="9" t="str" cm="1">
        <f t="array" ref="W2">_xlfn.IFS(IMDB4[[#This Row],[IMDb Score (1-10)]]&gt;=8,"Excellent",IMDB4[[#This Row],[IMDb Score (1-10)]]&gt;=7,"Good",IMDB4[[#This Row],[IMDb Score (1-10)]]&gt;=5,"Average",TRUE,"Poor")</f>
        <v>Good</v>
      </c>
      <c r="X2" s="9" t="str">
        <f>IF(IMDB4[[#This Row],[Duration (min)]]&lt;90,"Short",IF(IMDB4[[#This Row],[Duration (min)]]&lt;=120,"Medium", "Long"))</f>
        <v>Medium</v>
      </c>
    </row>
    <row r="3" spans="1:51" x14ac:dyDescent="0.25">
      <c r="A3" s="1" t="s">
        <v>6112</v>
      </c>
      <c r="B3" s="2">
        <v>41138</v>
      </c>
      <c r="C3" s="30">
        <f>YEAR(IMDB4[[#This Row],[Release Date]])</f>
        <v>2012</v>
      </c>
      <c r="D3" s="30" t="str">
        <f>FLOOR(IMDB4[[#This Row],[Year]],10)&amp;"s"</f>
        <v>2010s</v>
      </c>
      <c r="E3" s="1" t="s">
        <v>32</v>
      </c>
      <c r="F3" s="1" t="s">
        <v>77</v>
      </c>
      <c r="G3" s="1" t="s">
        <v>3</v>
      </c>
      <c r="H3" s="1" t="s">
        <v>4</v>
      </c>
      <c r="I3" s="1" t="s">
        <v>132</v>
      </c>
      <c r="J3" s="1" t="s">
        <v>6113</v>
      </c>
      <c r="K3" s="1" t="s">
        <v>6114</v>
      </c>
      <c r="L3" s="30">
        <v>260000</v>
      </c>
      <c r="M3" s="30">
        <v>263584</v>
      </c>
      <c r="N3" s="30">
        <v>74</v>
      </c>
      <c r="O3" s="30">
        <v>706</v>
      </c>
      <c r="P3" s="27">
        <v>5.6</v>
      </c>
      <c r="Q3" s="30">
        <v>2</v>
      </c>
      <c r="R3" s="30">
        <v>112</v>
      </c>
      <c r="S3" s="9">
        <v>96734</v>
      </c>
      <c r="T3" s="9">
        <v>1000000</v>
      </c>
      <c r="U3" s="9">
        <f>IMDB4[[#This Row],[Gross Revenue]]-IMDB4[[#This Row],[Budget]]</f>
        <v>-903266</v>
      </c>
      <c r="V3" s="9" t="str">
        <f>IF(IMDB4[[#This Row],[Profit]]&gt;0,"Hit","Flop")</f>
        <v>Flop</v>
      </c>
      <c r="W3" s="9" t="str" cm="1">
        <f t="array" ref="W3">_xlfn.IFS(IMDB4[[#This Row],[IMDb Score (1-10)]]&gt;=8,"Excellent",IMDB4[[#This Row],[IMDb Score (1-10)]]&gt;=7,"Good",IMDB4[[#This Row],[IMDb Score (1-10)]]&gt;=5,"Average",TRUE,"Poor")</f>
        <v>Average</v>
      </c>
      <c r="X3" s="9" t="str">
        <f>IF(IMDB4[[#This Row],[Duration (min)]]&lt;90,"Short",IF(IMDB4[[#This Row],[Duration (min)]]&lt;=120,"Medium", "Long"))</f>
        <v>Medium</v>
      </c>
    </row>
    <row r="4" spans="1:51" x14ac:dyDescent="0.25">
      <c r="A4" s="1" t="s">
        <v>5380</v>
      </c>
      <c r="B4" s="2">
        <v>40064</v>
      </c>
      <c r="C4" s="30">
        <f>YEAR(IMDB4[[#This Row],[Release Date]])</f>
        <v>2009</v>
      </c>
      <c r="D4" s="30" t="str">
        <f>FLOOR(IMDB4[[#This Row],[Year]],10)&amp;"s"</f>
        <v>2000s</v>
      </c>
      <c r="E4" s="1" t="s">
        <v>32</v>
      </c>
      <c r="F4" s="1" t="s">
        <v>91</v>
      </c>
      <c r="G4" s="1" t="s">
        <v>3</v>
      </c>
      <c r="H4" s="1" t="s">
        <v>4</v>
      </c>
      <c r="I4" s="1" t="s">
        <v>92</v>
      </c>
      <c r="J4" s="1" t="s">
        <v>5381</v>
      </c>
      <c r="K4" s="1" t="s">
        <v>3317</v>
      </c>
      <c r="L4" s="30">
        <v>164000</v>
      </c>
      <c r="M4" s="30">
        <v>303717</v>
      </c>
      <c r="N4" s="30">
        <v>160</v>
      </c>
      <c r="O4" s="30">
        <v>0</v>
      </c>
      <c r="P4" s="27">
        <v>5.2</v>
      </c>
      <c r="Q4" s="30">
        <v>221</v>
      </c>
      <c r="R4" s="30">
        <v>82</v>
      </c>
      <c r="S4" s="9">
        <v>66466372</v>
      </c>
      <c r="T4" s="9">
        <v>40000000</v>
      </c>
      <c r="U4" s="9">
        <f>IMDB4[[#This Row],[Gross Revenue]]-IMDB4[[#This Row],[Budget]]</f>
        <v>26466372</v>
      </c>
      <c r="V4" s="9" t="str">
        <f>IF(IMDB4[[#This Row],[Profit]]&gt;0,"Hit","Flop")</f>
        <v>Hit</v>
      </c>
      <c r="W4" s="9" t="str" cm="1">
        <f t="array" ref="W4">_xlfn.IFS(IMDB4[[#This Row],[IMDb Score (1-10)]]&gt;=8,"Excellent",IMDB4[[#This Row],[IMDb Score (1-10)]]&gt;=7,"Good",IMDB4[[#This Row],[IMDb Score (1-10)]]&gt;=5,"Average",TRUE,"Poor")</f>
        <v>Average</v>
      </c>
      <c r="X4" s="9" t="str">
        <f>IF(IMDB4[[#This Row],[Duration (min)]]&lt;90,"Short",IF(IMDB4[[#This Row],[Duration (min)]]&lt;=120,"Medium", "Long"))</f>
        <v>Short</v>
      </c>
      <c r="AA4" t="s">
        <v>3903</v>
      </c>
      <c r="AB4" t="s">
        <v>315</v>
      </c>
    </row>
    <row r="5" spans="1:51" x14ac:dyDescent="0.25">
      <c r="A5" s="1" t="s">
        <v>4989</v>
      </c>
      <c r="B5" s="2">
        <v>39762</v>
      </c>
      <c r="C5" s="30">
        <f>YEAR(IMDB4[[#This Row],[Release Date]])</f>
        <v>2008</v>
      </c>
      <c r="D5" s="30" t="str">
        <f>FLOOR(IMDB4[[#This Row],[Year]],10)&amp;"s"</f>
        <v>2000s</v>
      </c>
      <c r="E5" s="1" t="s">
        <v>32</v>
      </c>
      <c r="F5" s="1" t="s">
        <v>91</v>
      </c>
      <c r="G5" s="1" t="s">
        <v>3</v>
      </c>
      <c r="H5" s="1" t="s">
        <v>4</v>
      </c>
      <c r="I5" s="1" t="s">
        <v>92</v>
      </c>
      <c r="J5" s="1" t="s">
        <v>4990</v>
      </c>
      <c r="K5" s="1" t="s">
        <v>4991</v>
      </c>
      <c r="L5" s="30">
        <v>137000</v>
      </c>
      <c r="M5" s="30">
        <v>140268</v>
      </c>
      <c r="N5" s="30">
        <v>66</v>
      </c>
      <c r="O5" s="30">
        <v>0</v>
      </c>
      <c r="P5" s="27">
        <v>6</v>
      </c>
      <c r="Q5" s="30">
        <v>198</v>
      </c>
      <c r="R5" s="30">
        <v>89</v>
      </c>
      <c r="S5" s="9">
        <v>31691811</v>
      </c>
      <c r="T5" s="9">
        <v>12000000</v>
      </c>
      <c r="U5" s="9">
        <f>IMDB4[[#This Row],[Gross Revenue]]-IMDB4[[#This Row],[Budget]]</f>
        <v>19691811</v>
      </c>
      <c r="V5" s="9" t="str">
        <f>IF(IMDB4[[#This Row],[Profit]]&gt;0,"Hit","Flop")</f>
        <v>Hit</v>
      </c>
      <c r="W5" s="9" t="str" cm="1">
        <f t="array" ref="W5">_xlfn.IFS(IMDB4[[#This Row],[IMDb Score (1-10)]]&gt;=8,"Excellent",IMDB4[[#This Row],[IMDb Score (1-10)]]&gt;=7,"Good",IMDB4[[#This Row],[IMDb Score (1-10)]]&gt;=5,"Average",TRUE,"Poor")</f>
        <v>Average</v>
      </c>
      <c r="X5" s="9" t="str">
        <f>IF(IMDB4[[#This Row],[Duration (min)]]&lt;90,"Short",IF(IMDB4[[#This Row],[Duration (min)]]&lt;=120,"Medium", "Long"))</f>
        <v>Short</v>
      </c>
    </row>
    <row r="6" spans="1:51" x14ac:dyDescent="0.25">
      <c r="A6" s="1" t="s">
        <v>5173</v>
      </c>
      <c r="B6" s="2">
        <v>39838</v>
      </c>
      <c r="C6" s="30">
        <f>YEAR(IMDB4[[#This Row],[Release Date]])</f>
        <v>2009</v>
      </c>
      <c r="D6" s="30" t="str">
        <f>FLOOR(IMDB4[[#This Row],[Year]],10)&amp;"s"</f>
        <v>2000s</v>
      </c>
      <c r="E6" s="1" t="s">
        <v>32</v>
      </c>
      <c r="F6" s="1" t="s">
        <v>77</v>
      </c>
      <c r="G6" s="1" t="s">
        <v>3</v>
      </c>
      <c r="H6" s="1" t="s">
        <v>4</v>
      </c>
      <c r="I6" s="1" t="s">
        <v>132</v>
      </c>
      <c r="J6" s="1" t="s">
        <v>4990</v>
      </c>
      <c r="K6" s="1" t="s">
        <v>5174</v>
      </c>
      <c r="L6" s="30">
        <v>137000</v>
      </c>
      <c r="M6" s="30">
        <v>137712</v>
      </c>
      <c r="N6" s="30">
        <v>190</v>
      </c>
      <c r="O6" s="30">
        <v>0</v>
      </c>
      <c r="P6" s="27">
        <v>5.7</v>
      </c>
      <c r="Q6" s="30">
        <v>107</v>
      </c>
      <c r="R6" s="30">
        <v>88</v>
      </c>
      <c r="S6" s="9">
        <v>15988876</v>
      </c>
      <c r="T6" s="9">
        <v>27000000</v>
      </c>
      <c r="U6" s="9">
        <f>IMDB4[[#This Row],[Gross Revenue]]-IMDB4[[#This Row],[Budget]]</f>
        <v>-11011124</v>
      </c>
      <c r="V6" s="9" t="str">
        <f>IF(IMDB4[[#This Row],[Profit]]&gt;0,"Hit","Flop")</f>
        <v>Flop</v>
      </c>
      <c r="W6" s="9" t="str" cm="1">
        <f t="array" ref="W6">_xlfn.IFS(IMDB4[[#This Row],[IMDb Score (1-10)]]&gt;=8,"Excellent",IMDB4[[#This Row],[IMDb Score (1-10)]]&gt;=7,"Good",IMDB4[[#This Row],[IMDb Score (1-10)]]&gt;=5,"Average",TRUE,"Poor")</f>
        <v>Average</v>
      </c>
      <c r="X6" s="9" t="str">
        <f>IF(IMDB4[[#This Row],[Duration (min)]]&lt;90,"Short",IF(IMDB4[[#This Row],[Duration (min)]]&lt;=120,"Medium", "Long"))</f>
        <v>Short</v>
      </c>
      <c r="AB6" t="str" cm="1">
        <f t="array" ref="AB6:AY6">_xlfn._xlws.FILTER(IMDB4[#All],IMDB4[[#All],[Title]]=AA4,IMDB4[[#All],[Genre]]=AB4)</f>
        <v>Cavite</v>
      </c>
      <c r="AC6">
        <v>38555</v>
      </c>
      <c r="AD6">
        <v>2005</v>
      </c>
      <c r="AE6" t="str">
        <v>2000s</v>
      </c>
      <c r="AF6" t="str">
        <v>Color</v>
      </c>
      <c r="AG6" t="str">
        <v>Thriller</v>
      </c>
      <c r="AH6" t="str">
        <v>English</v>
      </c>
      <c r="AI6" t="str">
        <v>Philippines</v>
      </c>
      <c r="AJ6" t="str">
        <v>Not Rated</v>
      </c>
      <c r="AK6" t="str">
        <v>Ian Gamazon</v>
      </c>
      <c r="AL6" t="str">
        <v>Neill Dela Llana</v>
      </c>
      <c r="AM6">
        <v>0</v>
      </c>
      <c r="AN6">
        <v>0</v>
      </c>
      <c r="AO6">
        <v>0</v>
      </c>
      <c r="AP6">
        <v>74</v>
      </c>
      <c r="AQ6">
        <v>6.3</v>
      </c>
      <c r="AR6">
        <v>35</v>
      </c>
      <c r="AS6">
        <v>80</v>
      </c>
      <c r="AT6">
        <v>70071</v>
      </c>
      <c r="AU6">
        <v>7000</v>
      </c>
      <c r="AV6">
        <v>63071</v>
      </c>
      <c r="AW6" t="str">
        <v>Hit</v>
      </c>
      <c r="AX6" t="str">
        <v>Average</v>
      </c>
      <c r="AY6" t="str">
        <v>Short</v>
      </c>
    </row>
    <row r="7" spans="1:51" x14ac:dyDescent="0.25">
      <c r="A7" s="1" t="s">
        <v>4637</v>
      </c>
      <c r="B7" s="2">
        <v>39424</v>
      </c>
      <c r="C7" s="30">
        <f>YEAR(IMDB4[[#This Row],[Release Date]])</f>
        <v>2007</v>
      </c>
      <c r="D7" s="30" t="str">
        <f>FLOOR(IMDB4[[#This Row],[Year]],10)&amp;"s"</f>
        <v>2000s</v>
      </c>
      <c r="E7" s="1" t="s">
        <v>32</v>
      </c>
      <c r="F7" s="1" t="s">
        <v>20</v>
      </c>
      <c r="G7" s="1" t="s">
        <v>3</v>
      </c>
      <c r="H7" s="1" t="s">
        <v>4</v>
      </c>
      <c r="I7" s="1" t="s">
        <v>84</v>
      </c>
      <c r="J7" s="1" t="s">
        <v>3991</v>
      </c>
      <c r="K7" s="1" t="s">
        <v>1056</v>
      </c>
      <c r="L7" s="30">
        <v>87000</v>
      </c>
      <c r="M7" s="30">
        <v>108016</v>
      </c>
      <c r="N7" s="30">
        <v>293</v>
      </c>
      <c r="O7" s="30">
        <v>2000</v>
      </c>
      <c r="P7" s="27">
        <v>5.4</v>
      </c>
      <c r="Q7" s="30">
        <v>186</v>
      </c>
      <c r="R7" s="30">
        <v>96</v>
      </c>
      <c r="S7" s="9">
        <v>100289690</v>
      </c>
      <c r="T7" s="9">
        <v>175000000</v>
      </c>
      <c r="U7" s="9">
        <f>IMDB4[[#This Row],[Gross Revenue]]-IMDB4[[#This Row],[Budget]]</f>
        <v>-74710310</v>
      </c>
      <c r="V7" s="9" t="str">
        <f>IF(IMDB4[[#This Row],[Profit]]&gt;0,"Hit","Flop")</f>
        <v>Flop</v>
      </c>
      <c r="W7" s="9" t="str" cm="1">
        <f t="array" ref="W7">_xlfn.IFS(IMDB4[[#This Row],[IMDb Score (1-10)]]&gt;=8,"Excellent",IMDB4[[#This Row],[IMDb Score (1-10)]]&gt;=7,"Good",IMDB4[[#This Row],[IMDb Score (1-10)]]&gt;=5,"Average",TRUE,"Poor")</f>
        <v>Average</v>
      </c>
      <c r="X7" s="9" t="str">
        <f>IF(IMDB4[[#This Row],[Duration (min)]]&lt;90,"Short",IF(IMDB4[[#This Row],[Duration (min)]]&lt;=120,"Medium", "Long"))</f>
        <v>Medium</v>
      </c>
    </row>
    <row r="8" spans="1:51" x14ac:dyDescent="0.25">
      <c r="A8" s="1" t="s">
        <v>4096</v>
      </c>
      <c r="B8" s="2">
        <v>38591</v>
      </c>
      <c r="C8" s="30">
        <f>YEAR(IMDB4[[#This Row],[Release Date]])</f>
        <v>2005</v>
      </c>
      <c r="D8" s="30" t="str">
        <f>FLOOR(IMDB4[[#This Row],[Year]],10)&amp;"s"</f>
        <v>2000s</v>
      </c>
      <c r="E8" s="1" t="s">
        <v>32</v>
      </c>
      <c r="F8" s="1" t="s">
        <v>9</v>
      </c>
      <c r="G8" s="1" t="s">
        <v>3</v>
      </c>
      <c r="H8" s="1" t="s">
        <v>4</v>
      </c>
      <c r="I8" s="1" t="s">
        <v>92</v>
      </c>
      <c r="J8" s="1" t="s">
        <v>3991</v>
      </c>
      <c r="K8" s="1" t="s">
        <v>4097</v>
      </c>
      <c r="L8" s="30">
        <v>87000</v>
      </c>
      <c r="M8" s="30">
        <v>120797</v>
      </c>
      <c r="N8" s="30">
        <v>15</v>
      </c>
      <c r="O8" s="30">
        <v>0</v>
      </c>
      <c r="P8" s="27">
        <v>6</v>
      </c>
      <c r="Q8" s="30">
        <v>220</v>
      </c>
      <c r="R8" s="30">
        <v>90</v>
      </c>
      <c r="S8" s="9">
        <v>64255243</v>
      </c>
      <c r="T8" s="9">
        <v>19000000</v>
      </c>
      <c r="U8" s="9">
        <f>IMDB4[[#This Row],[Gross Revenue]]-IMDB4[[#This Row],[Budget]]</f>
        <v>45255243</v>
      </c>
      <c r="V8" s="9" t="str">
        <f>IF(IMDB4[[#This Row],[Profit]]&gt;0,"Hit","Flop")</f>
        <v>Hit</v>
      </c>
      <c r="W8" s="9" t="str" cm="1">
        <f t="array" ref="W8">_xlfn.IFS(IMDB4[[#This Row],[IMDb Score (1-10)]]&gt;=8,"Excellent",IMDB4[[#This Row],[IMDb Score (1-10)]]&gt;=7,"Good",IMDB4[[#This Row],[IMDb Score (1-10)]]&gt;=5,"Average",TRUE,"Poor")</f>
        <v>Average</v>
      </c>
      <c r="X8" s="9" t="str">
        <f>IF(IMDB4[[#This Row],[Duration (min)]]&lt;90,"Short",IF(IMDB4[[#This Row],[Duration (min)]]&lt;=120,"Medium", "Long"))</f>
        <v>Medium</v>
      </c>
    </row>
    <row r="9" spans="1:51" x14ac:dyDescent="0.25">
      <c r="A9" s="1" t="s">
        <v>4423</v>
      </c>
      <c r="B9" s="2">
        <v>38786</v>
      </c>
      <c r="C9" s="30">
        <f>YEAR(IMDB4[[#This Row],[Release Date]])</f>
        <v>2006</v>
      </c>
      <c r="D9" s="30" t="str">
        <f>FLOOR(IMDB4[[#This Row],[Year]],10)&amp;"s"</f>
        <v>2000s</v>
      </c>
      <c r="E9" s="1" t="s">
        <v>32</v>
      </c>
      <c r="F9" s="1" t="s">
        <v>77</v>
      </c>
      <c r="G9" s="1" t="s">
        <v>3</v>
      </c>
      <c r="H9" s="1" t="s">
        <v>4</v>
      </c>
      <c r="I9" s="1" t="s">
        <v>132</v>
      </c>
      <c r="J9" s="1" t="s">
        <v>3991</v>
      </c>
      <c r="K9" s="1" t="s">
        <v>322</v>
      </c>
      <c r="L9" s="30">
        <v>87000</v>
      </c>
      <c r="M9" s="30">
        <v>92456</v>
      </c>
      <c r="N9" s="30">
        <v>249</v>
      </c>
      <c r="O9" s="30">
        <v>0</v>
      </c>
      <c r="P9" s="27">
        <v>5.6</v>
      </c>
      <c r="Q9" s="30">
        <v>231</v>
      </c>
      <c r="R9" s="30">
        <v>98</v>
      </c>
      <c r="S9" s="9">
        <v>60655503</v>
      </c>
      <c r="T9" s="9">
        <v>160000000</v>
      </c>
      <c r="U9" s="9">
        <f>IMDB4[[#This Row],[Gross Revenue]]-IMDB4[[#This Row],[Budget]]</f>
        <v>-99344497</v>
      </c>
      <c r="V9" s="9" t="str">
        <f>IF(IMDB4[[#This Row],[Profit]]&gt;0,"Hit","Flop")</f>
        <v>Flop</v>
      </c>
      <c r="W9" s="9" t="str" cm="1">
        <f t="array" ref="W9">_xlfn.IFS(IMDB4[[#This Row],[IMDb Score (1-10)]]&gt;=8,"Excellent",IMDB4[[#This Row],[IMDb Score (1-10)]]&gt;=7,"Good",IMDB4[[#This Row],[IMDb Score (1-10)]]&gt;=5,"Average",TRUE,"Poor")</f>
        <v>Average</v>
      </c>
      <c r="X9" s="9" t="str">
        <f>IF(IMDB4[[#This Row],[Duration (min)]]&lt;90,"Short",IF(IMDB4[[#This Row],[Duration (min)]]&lt;=120,"Medium", "Long"))</f>
        <v>Medium</v>
      </c>
    </row>
    <row r="10" spans="1:51" x14ac:dyDescent="0.25">
      <c r="A10" s="1" t="s">
        <v>4316</v>
      </c>
      <c r="B10" s="2">
        <v>39027</v>
      </c>
      <c r="C10" s="30">
        <f>YEAR(IMDB4[[#This Row],[Release Date]])</f>
        <v>2006</v>
      </c>
      <c r="D10" s="30" t="str">
        <f>FLOOR(IMDB4[[#This Row],[Year]],10)&amp;"s"</f>
        <v>2000s</v>
      </c>
      <c r="E10" s="1" t="s">
        <v>32</v>
      </c>
      <c r="F10" s="1" t="s">
        <v>2</v>
      </c>
      <c r="G10" s="1" t="s">
        <v>3</v>
      </c>
      <c r="H10" s="1" t="s">
        <v>4</v>
      </c>
      <c r="I10" s="1" t="s">
        <v>132</v>
      </c>
      <c r="J10" s="1" t="s">
        <v>3991</v>
      </c>
      <c r="K10" s="1" t="s">
        <v>1238</v>
      </c>
      <c r="L10" s="30">
        <v>87000</v>
      </c>
      <c r="M10" s="30">
        <v>101383</v>
      </c>
      <c r="N10" s="30">
        <v>12</v>
      </c>
      <c r="O10" s="30">
        <v>773</v>
      </c>
      <c r="P10" s="27">
        <v>5.8</v>
      </c>
      <c r="Q10" s="30">
        <v>171</v>
      </c>
      <c r="R10" s="30">
        <v>105</v>
      </c>
      <c r="S10" s="9">
        <v>48745150</v>
      </c>
      <c r="T10" s="9">
        <v>50000000</v>
      </c>
      <c r="U10" s="9">
        <f>IMDB4[[#This Row],[Gross Revenue]]-IMDB4[[#This Row],[Budget]]</f>
        <v>-1254850</v>
      </c>
      <c r="V10" s="9" t="str">
        <f>IF(IMDB4[[#This Row],[Profit]]&gt;0,"Hit","Flop")</f>
        <v>Flop</v>
      </c>
      <c r="W10" s="9" t="str" cm="1">
        <f t="array" ref="W10">_xlfn.IFS(IMDB4[[#This Row],[IMDb Score (1-10)]]&gt;=8,"Excellent",IMDB4[[#This Row],[IMDb Score (1-10)]]&gt;=7,"Good",IMDB4[[#This Row],[IMDb Score (1-10)]]&gt;=5,"Average",TRUE,"Poor")</f>
        <v>Average</v>
      </c>
      <c r="X10" s="9" t="str">
        <f>IF(IMDB4[[#This Row],[Duration (min)]]&lt;90,"Short",IF(IMDB4[[#This Row],[Duration (min)]]&lt;=120,"Medium", "Long"))</f>
        <v>Medium</v>
      </c>
      <c r="Z10" t="s">
        <v>7022</v>
      </c>
      <c r="AA10" t="str" cm="1">
        <f t="array" ref="AA10:AA57">_xlfn.UNIQUE(H:H)</f>
        <v>Country</v>
      </c>
    </row>
    <row r="11" spans="1:51" x14ac:dyDescent="0.25">
      <c r="A11" s="1" t="s">
        <v>3990</v>
      </c>
      <c r="B11" s="2">
        <v>38678</v>
      </c>
      <c r="C11" s="30">
        <f>YEAR(IMDB4[[#This Row],[Release Date]])</f>
        <v>2005</v>
      </c>
      <c r="D11" s="30" t="str">
        <f>FLOOR(IMDB4[[#This Row],[Year]],10)&amp;"s"</f>
        <v>2000s</v>
      </c>
      <c r="E11" s="1" t="s">
        <v>32</v>
      </c>
      <c r="F11" s="1" t="s">
        <v>77</v>
      </c>
      <c r="G11" s="1" t="s">
        <v>3</v>
      </c>
      <c r="H11" s="1" t="s">
        <v>4</v>
      </c>
      <c r="I11" s="1" t="s">
        <v>92</v>
      </c>
      <c r="J11" s="1" t="s">
        <v>3991</v>
      </c>
      <c r="K11" s="1" t="s">
        <v>3992</v>
      </c>
      <c r="L11" s="30">
        <v>87000</v>
      </c>
      <c r="M11" s="30">
        <v>103354</v>
      </c>
      <c r="N11" s="30">
        <v>17</v>
      </c>
      <c r="O11" s="30">
        <v>0</v>
      </c>
      <c r="P11" s="27">
        <v>6.6</v>
      </c>
      <c r="Q11" s="30">
        <v>152</v>
      </c>
      <c r="R11" s="30">
        <v>113</v>
      </c>
      <c r="S11" s="9">
        <v>34636443</v>
      </c>
      <c r="T11" s="9">
        <v>52000000</v>
      </c>
      <c r="U11" s="9">
        <f>IMDB4[[#This Row],[Gross Revenue]]-IMDB4[[#This Row],[Budget]]</f>
        <v>-17363557</v>
      </c>
      <c r="V11" s="9" t="str">
        <f>IF(IMDB4[[#This Row],[Profit]]&gt;0,"Hit","Flop")</f>
        <v>Flop</v>
      </c>
      <c r="W11" s="9" t="str" cm="1">
        <f t="array" ref="W11">_xlfn.IFS(IMDB4[[#This Row],[IMDb Score (1-10)]]&gt;=8,"Excellent",IMDB4[[#This Row],[IMDb Score (1-10)]]&gt;=7,"Good",IMDB4[[#This Row],[IMDb Score (1-10)]]&gt;=5,"Average",TRUE,"Poor")</f>
        <v>Average</v>
      </c>
      <c r="X11" s="9" t="str">
        <f>IF(IMDB4[[#This Row],[Duration (min)]]&lt;90,"Short",IF(IMDB4[[#This Row],[Duration (min)]]&lt;=120,"Medium", "Long"))</f>
        <v>Medium</v>
      </c>
      <c r="Z11" s="25" t="str">
        <f>W2</f>
        <v>Good</v>
      </c>
      <c r="AA11" t="str">
        <v>USA</v>
      </c>
      <c r="AB11">
        <f>SUMIFS(U:U,H:H,AA11,W:W,Z11)</f>
        <v>23714615563</v>
      </c>
      <c r="AE11">
        <f>SUMIF(IMDB4[Country],AA11,IMDB4[Profit])</f>
        <v>50991982137</v>
      </c>
    </row>
    <row r="12" spans="1:51" x14ac:dyDescent="0.25">
      <c r="A12" s="1" t="s">
        <v>5353</v>
      </c>
      <c r="B12" s="2">
        <v>39919</v>
      </c>
      <c r="C12" s="30">
        <f>YEAR(IMDB4[[#This Row],[Release Date]])</f>
        <v>2009</v>
      </c>
      <c r="D12" s="30" t="str">
        <f>FLOOR(IMDB4[[#This Row],[Year]],10)&amp;"s"</f>
        <v>2000s</v>
      </c>
      <c r="E12" s="1" t="s">
        <v>32</v>
      </c>
      <c r="F12" s="1" t="s">
        <v>20</v>
      </c>
      <c r="G12" s="1" t="s">
        <v>3</v>
      </c>
      <c r="H12" s="1" t="s">
        <v>4</v>
      </c>
      <c r="I12" s="1" t="s">
        <v>84</v>
      </c>
      <c r="J12" s="1" t="s">
        <v>3991</v>
      </c>
      <c r="K12" s="1" t="s">
        <v>902</v>
      </c>
      <c r="L12" s="30">
        <v>87000</v>
      </c>
      <c r="M12" s="30">
        <v>88422</v>
      </c>
      <c r="N12" s="30">
        <v>0</v>
      </c>
      <c r="O12" s="30">
        <v>431</v>
      </c>
      <c r="P12" s="27">
        <v>4.9000000000000004</v>
      </c>
      <c r="Q12" s="30">
        <v>103</v>
      </c>
      <c r="R12" s="30">
        <v>89</v>
      </c>
      <c r="S12" s="9">
        <v>20916309</v>
      </c>
      <c r="T12" s="9">
        <v>40000000</v>
      </c>
      <c r="U12" s="9">
        <f>IMDB4[[#This Row],[Gross Revenue]]-IMDB4[[#This Row],[Budget]]</f>
        <v>-19083691</v>
      </c>
      <c r="V12" s="9" t="str">
        <f>IF(IMDB4[[#This Row],[Profit]]&gt;0,"Hit","Flop")</f>
        <v>Flop</v>
      </c>
      <c r="W12" s="9" t="str" cm="1">
        <f t="array" ref="W12">_xlfn.IFS(IMDB4[[#This Row],[IMDb Score (1-10)]]&gt;=8,"Excellent",IMDB4[[#This Row],[IMDb Score (1-10)]]&gt;=7,"Good",IMDB4[[#This Row],[IMDb Score (1-10)]]&gt;=5,"Average",TRUE,"Poor")</f>
        <v>Poor</v>
      </c>
      <c r="X12" s="9" t="str">
        <f>IF(IMDB4[[#This Row],[Duration (min)]]&lt;90,"Short",IF(IMDB4[[#This Row],[Duration (min)]]&lt;=120,"Medium", "Long"))</f>
        <v>Short</v>
      </c>
      <c r="Z12" s="25" t="str">
        <f t="shared" ref="Z12:Z57" si="0">W3</f>
        <v>Average</v>
      </c>
      <c r="AA12" t="str">
        <v>Australia</v>
      </c>
      <c r="AB12">
        <f t="shared" ref="AB12:AB57" si="1">SUMIFS(U:U,H:H,AA12,W:W,Z12)</f>
        <v>-7042072</v>
      </c>
    </row>
    <row r="13" spans="1:51" x14ac:dyDescent="0.25">
      <c r="A13" s="1" t="s">
        <v>5111</v>
      </c>
      <c r="B13" s="2">
        <v>39619</v>
      </c>
      <c r="C13" s="30">
        <f>YEAR(IMDB4[[#This Row],[Release Date]])</f>
        <v>2008</v>
      </c>
      <c r="D13" s="30" t="str">
        <f>FLOOR(IMDB4[[#This Row],[Year]],10)&amp;"s"</f>
        <v>2000s</v>
      </c>
      <c r="E13" s="1" t="s">
        <v>32</v>
      </c>
      <c r="F13" s="1" t="s">
        <v>9</v>
      </c>
      <c r="G13" s="1" t="s">
        <v>3</v>
      </c>
      <c r="H13" s="1" t="s">
        <v>4</v>
      </c>
      <c r="I13" s="1" t="s">
        <v>92</v>
      </c>
      <c r="J13" s="1" t="s">
        <v>3991</v>
      </c>
      <c r="K13" s="1" t="s">
        <v>5112</v>
      </c>
      <c r="L13" s="30">
        <v>87000</v>
      </c>
      <c r="M13" s="30">
        <v>89263</v>
      </c>
      <c r="N13" s="30">
        <v>7</v>
      </c>
      <c r="O13" s="30">
        <v>371</v>
      </c>
      <c r="P13" s="27">
        <v>6.7</v>
      </c>
      <c r="Q13" s="30">
        <v>46</v>
      </c>
      <c r="R13" s="30">
        <v>90</v>
      </c>
      <c r="S13" s="9">
        <v>52166</v>
      </c>
      <c r="T13" s="9">
        <v>2000000</v>
      </c>
      <c r="U13" s="9">
        <f>IMDB4[[#This Row],[Gross Revenue]]-IMDB4[[#This Row],[Budget]]</f>
        <v>-1947834</v>
      </c>
      <c r="V13" s="9" t="str">
        <f>IF(IMDB4[[#This Row],[Profit]]&gt;0,"Hit","Flop")</f>
        <v>Flop</v>
      </c>
      <c r="W13" s="9" t="str" cm="1">
        <f t="array" ref="W13">_xlfn.IFS(IMDB4[[#This Row],[IMDb Score (1-10)]]&gt;=8,"Excellent",IMDB4[[#This Row],[IMDb Score (1-10)]]&gt;=7,"Good",IMDB4[[#This Row],[IMDb Score (1-10)]]&gt;=5,"Average",TRUE,"Poor")</f>
        <v>Average</v>
      </c>
      <c r="X13" s="9" t="str">
        <f>IF(IMDB4[[#This Row],[Duration (min)]]&lt;90,"Short",IF(IMDB4[[#This Row],[Duration (min)]]&lt;=120,"Medium", "Long"))</f>
        <v>Medium</v>
      </c>
      <c r="Z13" s="25" t="str">
        <f t="shared" si="0"/>
        <v>Average</v>
      </c>
      <c r="AA13" t="str">
        <v>UK</v>
      </c>
      <c r="AB13">
        <f t="shared" si="1"/>
        <v>-999235212</v>
      </c>
    </row>
    <row r="14" spans="1:51" x14ac:dyDescent="0.25">
      <c r="A14" s="1" t="s">
        <v>5680</v>
      </c>
      <c r="B14" s="2">
        <v>40498</v>
      </c>
      <c r="C14" s="30">
        <f>YEAR(IMDB4[[#This Row],[Release Date]])</f>
        <v>2010</v>
      </c>
      <c r="D14" s="30" t="str">
        <f>FLOOR(IMDB4[[#This Row],[Year]],10)&amp;"s"</f>
        <v>2010s</v>
      </c>
      <c r="E14" s="1" t="s">
        <v>32</v>
      </c>
      <c r="F14" s="1" t="s">
        <v>9</v>
      </c>
      <c r="G14" s="1" t="s">
        <v>3</v>
      </c>
      <c r="H14" s="1" t="s">
        <v>4</v>
      </c>
      <c r="I14" s="1" t="s">
        <v>132</v>
      </c>
      <c r="J14" s="1" t="s">
        <v>5681</v>
      </c>
      <c r="K14" s="1" t="s">
        <v>5682</v>
      </c>
      <c r="L14" s="30">
        <v>77000</v>
      </c>
      <c r="M14" s="30">
        <v>77046</v>
      </c>
      <c r="N14" s="30">
        <v>0</v>
      </c>
      <c r="O14" s="30">
        <v>0</v>
      </c>
      <c r="P14" s="27">
        <v>6.4</v>
      </c>
      <c r="Q14" s="30">
        <v>25</v>
      </c>
      <c r="R14" s="30">
        <v>101</v>
      </c>
      <c r="S14" s="9">
        <v>2428241</v>
      </c>
      <c r="T14" s="9">
        <v>200000</v>
      </c>
      <c r="U14" s="9">
        <f>IMDB4[[#This Row],[Gross Revenue]]-IMDB4[[#This Row],[Budget]]</f>
        <v>2228241</v>
      </c>
      <c r="V14" s="9" t="str">
        <f>IF(IMDB4[[#This Row],[Profit]]&gt;0,"Hit","Flop")</f>
        <v>Hit</v>
      </c>
      <c r="W14" s="9" t="str" cm="1">
        <f t="array" ref="W14">_xlfn.IFS(IMDB4[[#This Row],[IMDb Score (1-10)]]&gt;=8,"Excellent",IMDB4[[#This Row],[IMDb Score (1-10)]]&gt;=7,"Good",IMDB4[[#This Row],[IMDb Score (1-10)]]&gt;=5,"Average",TRUE,"Poor")</f>
        <v>Average</v>
      </c>
      <c r="X14" s="9" t="str">
        <f>IF(IMDB4[[#This Row],[Duration (min)]]&lt;90,"Short",IF(IMDB4[[#This Row],[Duration (min)]]&lt;=120,"Medium", "Long"))</f>
        <v>Medium</v>
      </c>
      <c r="Z14" s="25" t="str">
        <f t="shared" si="0"/>
        <v>Average</v>
      </c>
      <c r="AA14" t="str">
        <v>France</v>
      </c>
      <c r="AB14">
        <f t="shared" si="1"/>
        <v>-1031277560</v>
      </c>
    </row>
    <row r="15" spans="1:51" x14ac:dyDescent="0.25">
      <c r="A15" s="1" t="s">
        <v>4393</v>
      </c>
      <c r="B15" s="2">
        <v>38835</v>
      </c>
      <c r="C15" s="30">
        <f>YEAR(IMDB4[[#This Row],[Release Date]])</f>
        <v>2006</v>
      </c>
      <c r="D15" s="30" t="str">
        <f>FLOOR(IMDB4[[#This Row],[Year]],10)&amp;"s"</f>
        <v>2000s</v>
      </c>
      <c r="E15" s="1" t="s">
        <v>32</v>
      </c>
      <c r="F15" s="1" t="s">
        <v>77</v>
      </c>
      <c r="G15" s="1" t="s">
        <v>3</v>
      </c>
      <c r="H15" s="1" t="s">
        <v>4</v>
      </c>
      <c r="I15" s="1" t="s">
        <v>84</v>
      </c>
      <c r="J15" s="1" t="s">
        <v>584</v>
      </c>
      <c r="K15" s="1" t="s">
        <v>2969</v>
      </c>
      <c r="L15" s="30">
        <v>49000</v>
      </c>
      <c r="M15" s="30">
        <v>55486</v>
      </c>
      <c r="N15" s="30">
        <v>189</v>
      </c>
      <c r="O15" s="30">
        <v>3000</v>
      </c>
      <c r="P15" s="27">
        <v>6.4</v>
      </c>
      <c r="Q15" s="30">
        <v>179</v>
      </c>
      <c r="R15" s="30">
        <v>108</v>
      </c>
      <c r="S15" s="9">
        <v>250863268</v>
      </c>
      <c r="T15" s="9">
        <v>110000000</v>
      </c>
      <c r="U15" s="9">
        <f>IMDB4[[#This Row],[Gross Revenue]]-IMDB4[[#This Row],[Budget]]</f>
        <v>140863268</v>
      </c>
      <c r="V15" s="9" t="str">
        <f>IF(IMDB4[[#This Row],[Profit]]&gt;0,"Hit","Flop")</f>
        <v>Hit</v>
      </c>
      <c r="W15" s="9" t="str" cm="1">
        <f t="array" ref="W15">_xlfn.IFS(IMDB4[[#This Row],[IMDb Score (1-10)]]&gt;=8,"Excellent",IMDB4[[#This Row],[IMDb Score (1-10)]]&gt;=7,"Good",IMDB4[[#This Row],[IMDb Score (1-10)]]&gt;=5,"Average",TRUE,"Poor")</f>
        <v>Average</v>
      </c>
      <c r="X15" s="9" t="str">
        <f>IF(IMDB4[[#This Row],[Duration (min)]]&lt;90,"Short",IF(IMDB4[[#This Row],[Duration (min)]]&lt;=120,"Medium", "Long"))</f>
        <v>Medium</v>
      </c>
      <c r="Z15" s="25" t="str">
        <f t="shared" si="0"/>
        <v>Average</v>
      </c>
      <c r="AA15" t="str">
        <v>Spain</v>
      </c>
      <c r="AB15">
        <f t="shared" si="1"/>
        <v>-133682841</v>
      </c>
    </row>
    <row r="16" spans="1:51" x14ac:dyDescent="0.25">
      <c r="A16" s="1" t="s">
        <v>994</v>
      </c>
      <c r="B16" s="2">
        <v>34227</v>
      </c>
      <c r="C16" s="30">
        <f>YEAR(IMDB4[[#This Row],[Release Date]])</f>
        <v>1993</v>
      </c>
      <c r="D16" s="30" t="str">
        <f>FLOOR(IMDB4[[#This Row],[Year]],10)&amp;"s"</f>
        <v>1990s</v>
      </c>
      <c r="E16" s="1" t="s">
        <v>32</v>
      </c>
      <c r="F16" s="1" t="s">
        <v>20</v>
      </c>
      <c r="G16" s="1" t="s">
        <v>3</v>
      </c>
      <c r="H16" s="1" t="s">
        <v>4</v>
      </c>
      <c r="I16" s="1" t="s">
        <v>132</v>
      </c>
      <c r="J16" s="1" t="s">
        <v>584</v>
      </c>
      <c r="K16" s="1" t="s">
        <v>793</v>
      </c>
      <c r="L16" s="30">
        <v>49000</v>
      </c>
      <c r="M16" s="30">
        <v>52201</v>
      </c>
      <c r="N16" s="30">
        <v>0</v>
      </c>
      <c r="O16" s="30">
        <v>0</v>
      </c>
      <c r="P16" s="27">
        <v>6.9</v>
      </c>
      <c r="Q16" s="30">
        <v>57</v>
      </c>
      <c r="R16" s="30">
        <v>125</v>
      </c>
      <c r="S16" s="9">
        <v>219200000</v>
      </c>
      <c r="T16" s="9">
        <v>25000000</v>
      </c>
      <c r="U16" s="9">
        <f>IMDB4[[#This Row],[Gross Revenue]]-IMDB4[[#This Row],[Budget]]</f>
        <v>194200000</v>
      </c>
      <c r="V16" s="9" t="str">
        <f>IF(IMDB4[[#This Row],[Profit]]&gt;0,"Hit","Flop")</f>
        <v>Hit</v>
      </c>
      <c r="W16" s="9" t="str" cm="1">
        <f t="array" ref="W16">_xlfn.IFS(IMDB4[[#This Row],[IMDb Score (1-10)]]&gt;=8,"Excellent",IMDB4[[#This Row],[IMDb Score (1-10)]]&gt;=7,"Good",IMDB4[[#This Row],[IMDb Score (1-10)]]&gt;=5,"Average",TRUE,"Poor")</f>
        <v>Average</v>
      </c>
      <c r="X16" s="9" t="str">
        <f>IF(IMDB4[[#This Row],[Duration (min)]]&lt;90,"Short",IF(IMDB4[[#This Row],[Duration (min)]]&lt;=120,"Medium", "Long"))</f>
        <v>Long</v>
      </c>
      <c r="Z16" s="25" t="str">
        <f t="shared" si="0"/>
        <v>Average</v>
      </c>
      <c r="AA16" t="str">
        <v>Canada</v>
      </c>
      <c r="AB16">
        <f t="shared" si="1"/>
        <v>185406739</v>
      </c>
    </row>
    <row r="17" spans="1:28" x14ac:dyDescent="0.25">
      <c r="A17" s="1" t="s">
        <v>886</v>
      </c>
      <c r="B17" s="2">
        <v>33910</v>
      </c>
      <c r="C17" s="30">
        <f>YEAR(IMDB4[[#This Row],[Release Date]])</f>
        <v>1992</v>
      </c>
      <c r="D17" s="30" t="str">
        <f>FLOOR(IMDB4[[#This Row],[Year]],10)&amp;"s"</f>
        <v>1990s</v>
      </c>
      <c r="E17" s="1" t="s">
        <v>32</v>
      </c>
      <c r="F17" s="1" t="s">
        <v>40</v>
      </c>
      <c r="G17" s="1" t="s">
        <v>3</v>
      </c>
      <c r="H17" s="1" t="s">
        <v>4</v>
      </c>
      <c r="I17" s="1" t="s">
        <v>28</v>
      </c>
      <c r="J17" s="1" t="s">
        <v>584</v>
      </c>
      <c r="K17" s="1" t="s">
        <v>887</v>
      </c>
      <c r="L17" s="30">
        <v>49000</v>
      </c>
      <c r="M17" s="30">
        <v>52970</v>
      </c>
      <c r="N17" s="30">
        <v>63</v>
      </c>
      <c r="O17" s="30">
        <v>0</v>
      </c>
      <c r="P17" s="27">
        <v>8</v>
      </c>
      <c r="Q17" s="30">
        <v>124</v>
      </c>
      <c r="R17" s="30">
        <v>90</v>
      </c>
      <c r="S17" s="9">
        <v>217350219</v>
      </c>
      <c r="T17" s="9">
        <v>28000000</v>
      </c>
      <c r="U17" s="9">
        <f>IMDB4[[#This Row],[Gross Revenue]]-IMDB4[[#This Row],[Budget]]</f>
        <v>189350219</v>
      </c>
      <c r="V17" s="9" t="str">
        <f>IF(IMDB4[[#This Row],[Profit]]&gt;0,"Hit","Flop")</f>
        <v>Hit</v>
      </c>
      <c r="W17" s="9" t="str" cm="1">
        <f t="array" ref="W17">_xlfn.IFS(IMDB4[[#This Row],[IMDb Score (1-10)]]&gt;=8,"Excellent",IMDB4[[#This Row],[IMDb Score (1-10)]]&gt;=7,"Good",IMDB4[[#This Row],[IMDb Score (1-10)]]&gt;=5,"Average",TRUE,"Poor")</f>
        <v>Excellent</v>
      </c>
      <c r="X17" s="9" t="str">
        <f>IF(IMDB4[[#This Row],[Duration (min)]]&lt;90,"Short",IF(IMDB4[[#This Row],[Duration (min)]]&lt;=120,"Medium", "Long"))</f>
        <v>Medium</v>
      </c>
      <c r="Z17" s="25" t="str">
        <f t="shared" si="0"/>
        <v>Average</v>
      </c>
      <c r="AA17" t="str">
        <v>Denmark</v>
      </c>
      <c r="AB17">
        <f t="shared" si="1"/>
        <v>-37699201</v>
      </c>
    </row>
    <row r="18" spans="1:28" x14ac:dyDescent="0.25">
      <c r="A18" s="1" t="s">
        <v>4334</v>
      </c>
      <c r="B18" s="2">
        <v>38758</v>
      </c>
      <c r="C18" s="30">
        <f>YEAR(IMDB4[[#This Row],[Release Date]])</f>
        <v>2006</v>
      </c>
      <c r="D18" s="30" t="str">
        <f>FLOOR(IMDB4[[#This Row],[Year]],10)&amp;"s"</f>
        <v>2000s</v>
      </c>
      <c r="E18" s="1" t="s">
        <v>32</v>
      </c>
      <c r="F18" s="1" t="s">
        <v>33</v>
      </c>
      <c r="G18" s="1" t="s">
        <v>3</v>
      </c>
      <c r="H18" s="1" t="s">
        <v>4</v>
      </c>
      <c r="I18" s="1" t="s">
        <v>84</v>
      </c>
      <c r="J18" s="1" t="s">
        <v>584</v>
      </c>
      <c r="K18" s="1" t="s">
        <v>336</v>
      </c>
      <c r="L18" s="30">
        <v>49000</v>
      </c>
      <c r="M18" s="30">
        <v>70996</v>
      </c>
      <c r="N18" s="30">
        <v>750</v>
      </c>
      <c r="O18" s="30">
        <v>0</v>
      </c>
      <c r="P18" s="27">
        <v>6.5</v>
      </c>
      <c r="Q18" s="30">
        <v>206</v>
      </c>
      <c r="R18" s="30">
        <v>108</v>
      </c>
      <c r="S18" s="9">
        <v>197992827</v>
      </c>
      <c r="T18" s="9">
        <v>100000000</v>
      </c>
      <c r="U18" s="9">
        <f>IMDB4[[#This Row],[Gross Revenue]]-IMDB4[[#This Row],[Budget]]</f>
        <v>97992827</v>
      </c>
      <c r="V18" s="9" t="str">
        <f>IF(IMDB4[[#This Row],[Profit]]&gt;0,"Hit","Flop")</f>
        <v>Hit</v>
      </c>
      <c r="W18" s="9" t="str" cm="1">
        <f t="array" ref="W18">_xlfn.IFS(IMDB4[[#This Row],[IMDb Score (1-10)]]&gt;=8,"Excellent",IMDB4[[#This Row],[IMDb Score (1-10)]]&gt;=7,"Good",IMDB4[[#This Row],[IMDb Score (1-10)]]&gt;=5,"Average",TRUE,"Poor")</f>
        <v>Average</v>
      </c>
      <c r="X18" s="9" t="str">
        <f>IF(IMDB4[[#This Row],[Duration (min)]]&lt;90,"Short",IF(IMDB4[[#This Row],[Duration (min)]]&lt;=120,"Medium", "Long"))</f>
        <v>Medium</v>
      </c>
      <c r="Z18" s="25" t="str">
        <f t="shared" si="0"/>
        <v>Average</v>
      </c>
      <c r="AA18" t="str">
        <v>Belgium</v>
      </c>
      <c r="AB18">
        <f t="shared" si="1"/>
        <v>-33995909</v>
      </c>
    </row>
    <row r="19" spans="1:28" x14ac:dyDescent="0.25">
      <c r="A19" s="1" t="s">
        <v>5318</v>
      </c>
      <c r="B19" s="2">
        <v>40011</v>
      </c>
      <c r="C19" s="30">
        <f>YEAR(IMDB4[[#This Row],[Release Date]])</f>
        <v>2009</v>
      </c>
      <c r="D19" s="30" t="str">
        <f>FLOOR(IMDB4[[#This Row],[Year]],10)&amp;"s"</f>
        <v>2000s</v>
      </c>
      <c r="E19" s="1" t="s">
        <v>32</v>
      </c>
      <c r="F19" s="1" t="s">
        <v>40</v>
      </c>
      <c r="G19" s="1" t="s">
        <v>3</v>
      </c>
      <c r="H19" s="1" t="s">
        <v>4</v>
      </c>
      <c r="I19" s="1" t="s">
        <v>84</v>
      </c>
      <c r="J19" s="1" t="s">
        <v>584</v>
      </c>
      <c r="K19" s="1" t="s">
        <v>2969</v>
      </c>
      <c r="L19" s="30">
        <v>49000</v>
      </c>
      <c r="M19" s="30">
        <v>54039</v>
      </c>
      <c r="N19" s="30">
        <v>189</v>
      </c>
      <c r="O19" s="30">
        <v>2000</v>
      </c>
      <c r="P19" s="27">
        <v>5.9</v>
      </c>
      <c r="Q19" s="30">
        <v>185</v>
      </c>
      <c r="R19" s="30">
        <v>105</v>
      </c>
      <c r="S19" s="9">
        <v>177243721</v>
      </c>
      <c r="T19" s="9">
        <v>150000000</v>
      </c>
      <c r="U19" s="9">
        <f>IMDB4[[#This Row],[Gross Revenue]]-IMDB4[[#This Row],[Budget]]</f>
        <v>27243721</v>
      </c>
      <c r="V19" s="9" t="str">
        <f>IF(IMDB4[[#This Row],[Profit]]&gt;0,"Hit","Flop")</f>
        <v>Hit</v>
      </c>
      <c r="W19" s="9" t="str" cm="1">
        <f t="array" ref="W19">_xlfn.IFS(IMDB4[[#This Row],[IMDb Score (1-10)]]&gt;=8,"Excellent",IMDB4[[#This Row],[IMDb Score (1-10)]]&gt;=7,"Good",IMDB4[[#This Row],[IMDb Score (1-10)]]&gt;=5,"Average",TRUE,"Poor")</f>
        <v>Average</v>
      </c>
      <c r="X19" s="9" t="str">
        <f>IF(IMDB4[[#This Row],[Duration (min)]]&lt;90,"Short",IF(IMDB4[[#This Row],[Duration (min)]]&lt;=120,"Medium", "Long"))</f>
        <v>Medium</v>
      </c>
      <c r="Z19" s="25" t="str">
        <f t="shared" si="0"/>
        <v>Average</v>
      </c>
      <c r="AA19" t="str">
        <v>Germany</v>
      </c>
      <c r="AB19">
        <f t="shared" si="1"/>
        <v>-155335898</v>
      </c>
    </row>
    <row r="20" spans="1:28" x14ac:dyDescent="0.25">
      <c r="A20" s="1" t="s">
        <v>1562</v>
      </c>
      <c r="B20" s="2">
        <v>35562</v>
      </c>
      <c r="C20" s="30">
        <f>YEAR(IMDB4[[#This Row],[Release Date]])</f>
        <v>1997</v>
      </c>
      <c r="D20" s="30" t="str">
        <f>FLOOR(IMDB4[[#This Row],[Year]],10)&amp;"s"</f>
        <v>1990s</v>
      </c>
      <c r="E20" s="1" t="s">
        <v>32</v>
      </c>
      <c r="F20" s="1" t="s">
        <v>9</v>
      </c>
      <c r="G20" s="1" t="s">
        <v>3</v>
      </c>
      <c r="H20" s="1" t="s">
        <v>4</v>
      </c>
      <c r="I20" s="1" t="s">
        <v>92</v>
      </c>
      <c r="J20" s="1" t="s">
        <v>584</v>
      </c>
      <c r="K20" s="1" t="s">
        <v>849</v>
      </c>
      <c r="L20" s="30">
        <v>49000</v>
      </c>
      <c r="M20" s="30">
        <v>63710</v>
      </c>
      <c r="N20" s="30">
        <v>835</v>
      </c>
      <c r="O20" s="30">
        <v>31000</v>
      </c>
      <c r="P20" s="27">
        <v>8.3000000000000007</v>
      </c>
      <c r="Q20" s="30">
        <v>161</v>
      </c>
      <c r="R20" s="30">
        <v>126</v>
      </c>
      <c r="S20" s="9">
        <v>138339411</v>
      </c>
      <c r="T20" s="9">
        <v>10000000</v>
      </c>
      <c r="U20" s="9">
        <f>IMDB4[[#This Row],[Gross Revenue]]-IMDB4[[#This Row],[Budget]]</f>
        <v>128339411</v>
      </c>
      <c r="V20" s="9" t="str">
        <f>IF(IMDB4[[#This Row],[Profit]]&gt;0,"Hit","Flop")</f>
        <v>Hit</v>
      </c>
      <c r="W20" s="9" t="str" cm="1">
        <f t="array" ref="W20">_xlfn.IFS(IMDB4[[#This Row],[IMDb Score (1-10)]]&gt;=8,"Excellent",IMDB4[[#This Row],[IMDb Score (1-10)]]&gt;=7,"Good",IMDB4[[#This Row],[IMDb Score (1-10)]]&gt;=5,"Average",TRUE,"Poor")</f>
        <v>Excellent</v>
      </c>
      <c r="X20" s="9" t="str">
        <f>IF(IMDB4[[#This Row],[Duration (min)]]&lt;90,"Short",IF(IMDB4[[#This Row],[Duration (min)]]&lt;=120,"Medium", "Long"))</f>
        <v>Long</v>
      </c>
      <c r="Z20" s="25" t="str">
        <f t="shared" si="0"/>
        <v>Average</v>
      </c>
      <c r="AA20" t="str">
        <v>Japan</v>
      </c>
      <c r="AB20">
        <f t="shared" si="1"/>
        <v>-3060904553</v>
      </c>
    </row>
    <row r="21" spans="1:28" x14ac:dyDescent="0.25">
      <c r="A21" s="1" t="s">
        <v>1831</v>
      </c>
      <c r="B21" s="2">
        <v>35803</v>
      </c>
      <c r="C21" s="30">
        <f>YEAR(IMDB4[[#This Row],[Release Date]])</f>
        <v>1998</v>
      </c>
      <c r="D21" s="30" t="str">
        <f>FLOOR(IMDB4[[#This Row],[Year]],10)&amp;"s"</f>
        <v>1990s</v>
      </c>
      <c r="E21" s="1" t="s">
        <v>32</v>
      </c>
      <c r="F21" s="1" t="s">
        <v>61</v>
      </c>
      <c r="G21" s="1" t="s">
        <v>3</v>
      </c>
      <c r="H21" s="1" t="s">
        <v>4</v>
      </c>
      <c r="I21" s="1" t="s">
        <v>132</v>
      </c>
      <c r="J21" s="1" t="s">
        <v>584</v>
      </c>
      <c r="K21" s="1" t="s">
        <v>1056</v>
      </c>
      <c r="L21" s="30">
        <v>49000</v>
      </c>
      <c r="M21" s="30">
        <v>74382</v>
      </c>
      <c r="N21" s="30">
        <v>293</v>
      </c>
      <c r="O21" s="30">
        <v>0</v>
      </c>
      <c r="P21" s="27">
        <v>6.7</v>
      </c>
      <c r="Q21" s="30">
        <v>55</v>
      </c>
      <c r="R21" s="30">
        <v>115</v>
      </c>
      <c r="S21" s="9">
        <v>135014968</v>
      </c>
      <c r="T21" s="9">
        <v>50000000</v>
      </c>
      <c r="U21" s="9">
        <f>IMDB4[[#This Row],[Gross Revenue]]-IMDB4[[#This Row],[Budget]]</f>
        <v>85014968</v>
      </c>
      <c r="V21" s="9" t="str">
        <f>IF(IMDB4[[#This Row],[Profit]]&gt;0,"Hit","Flop")</f>
        <v>Hit</v>
      </c>
      <c r="W21" s="9" t="str" cm="1">
        <f t="array" ref="W21">_xlfn.IFS(IMDB4[[#This Row],[IMDb Score (1-10)]]&gt;=8,"Excellent",IMDB4[[#This Row],[IMDb Score (1-10)]]&gt;=7,"Good",IMDB4[[#This Row],[IMDb Score (1-10)]]&gt;=5,"Average",TRUE,"Poor")</f>
        <v>Average</v>
      </c>
      <c r="X21" s="9" t="str">
        <f>IF(IMDB4[[#This Row],[Duration (min)]]&lt;90,"Short",IF(IMDB4[[#This Row],[Duration (min)]]&lt;=120,"Medium", "Long"))</f>
        <v>Medium</v>
      </c>
      <c r="Z21" s="25" t="str">
        <f t="shared" si="0"/>
        <v>Poor</v>
      </c>
      <c r="AA21" t="str">
        <v>Czech Republic</v>
      </c>
      <c r="AB21">
        <f t="shared" si="1"/>
        <v>0</v>
      </c>
    </row>
    <row r="22" spans="1:28" x14ac:dyDescent="0.25">
      <c r="A22" s="1" t="s">
        <v>583</v>
      </c>
      <c r="B22" s="2">
        <v>31858</v>
      </c>
      <c r="C22" s="30">
        <f>YEAR(IMDB4[[#This Row],[Release Date]])</f>
        <v>1987</v>
      </c>
      <c r="D22" s="30" t="str">
        <f>FLOOR(IMDB4[[#This Row],[Year]],10)&amp;"s"</f>
        <v>1980s</v>
      </c>
      <c r="E22" s="1" t="s">
        <v>32</v>
      </c>
      <c r="F22" s="1" t="s">
        <v>61</v>
      </c>
      <c r="G22" s="1" t="s">
        <v>3</v>
      </c>
      <c r="H22" s="1" t="s">
        <v>4</v>
      </c>
      <c r="I22" s="1" t="s">
        <v>92</v>
      </c>
      <c r="J22" s="1" t="s">
        <v>584</v>
      </c>
      <c r="K22" s="1" t="s">
        <v>370</v>
      </c>
      <c r="L22" s="30">
        <v>49000</v>
      </c>
      <c r="M22" s="30">
        <v>50141</v>
      </c>
      <c r="N22" s="30">
        <v>272</v>
      </c>
      <c r="O22" s="30">
        <v>0</v>
      </c>
      <c r="P22" s="27">
        <v>7.3</v>
      </c>
      <c r="Q22" s="30">
        <v>62</v>
      </c>
      <c r="R22" s="30">
        <v>121</v>
      </c>
      <c r="S22" s="9">
        <v>123922370</v>
      </c>
      <c r="T22" s="9">
        <v>13000000</v>
      </c>
      <c r="U22" s="9">
        <f>IMDB4[[#This Row],[Gross Revenue]]-IMDB4[[#This Row],[Budget]]</f>
        <v>110922370</v>
      </c>
      <c r="V22" s="9" t="str">
        <f>IF(IMDB4[[#This Row],[Profit]]&gt;0,"Hit","Flop")</f>
        <v>Hit</v>
      </c>
      <c r="W22" s="9" t="str" cm="1">
        <f t="array" ref="W22">_xlfn.IFS(IMDB4[[#This Row],[IMDb Score (1-10)]]&gt;=8,"Excellent",IMDB4[[#This Row],[IMDb Score (1-10)]]&gt;=7,"Good",IMDB4[[#This Row],[IMDb Score (1-10)]]&gt;=5,"Average",TRUE,"Poor")</f>
        <v>Good</v>
      </c>
      <c r="X22" s="9" t="str">
        <f>IF(IMDB4[[#This Row],[Duration (min)]]&lt;90,"Short",IF(IMDB4[[#This Row],[Duration (min)]]&lt;=120,"Medium", "Long"))</f>
        <v>Long</v>
      </c>
      <c r="Z22" s="25" t="str">
        <f t="shared" si="0"/>
        <v>Average</v>
      </c>
      <c r="AA22" t="str">
        <v>China</v>
      </c>
      <c r="AB22">
        <f t="shared" si="1"/>
        <v>-171656361</v>
      </c>
    </row>
    <row r="23" spans="1:28" x14ac:dyDescent="0.25">
      <c r="A23" s="1" t="s">
        <v>839</v>
      </c>
      <c r="B23" s="2">
        <v>33368</v>
      </c>
      <c r="C23" s="30">
        <f>YEAR(IMDB4[[#This Row],[Release Date]])</f>
        <v>1991</v>
      </c>
      <c r="D23" s="30" t="str">
        <f>FLOOR(IMDB4[[#This Row],[Year]],10)&amp;"s"</f>
        <v>1990s</v>
      </c>
      <c r="E23" s="1" t="s">
        <v>32</v>
      </c>
      <c r="F23" s="1" t="s">
        <v>40</v>
      </c>
      <c r="G23" s="1" t="s">
        <v>3</v>
      </c>
      <c r="H23" s="1" t="s">
        <v>4</v>
      </c>
      <c r="I23" s="1" t="s">
        <v>84</v>
      </c>
      <c r="J23" s="1" t="s">
        <v>584</v>
      </c>
      <c r="K23" s="1" t="s">
        <v>225</v>
      </c>
      <c r="L23" s="30">
        <v>49000</v>
      </c>
      <c r="M23" s="30">
        <v>64259</v>
      </c>
      <c r="N23" s="30">
        <v>14000</v>
      </c>
      <c r="O23" s="30">
        <v>13000</v>
      </c>
      <c r="P23" s="27">
        <v>6.7</v>
      </c>
      <c r="Q23" s="30">
        <v>75</v>
      </c>
      <c r="R23" s="30">
        <v>142</v>
      </c>
      <c r="S23" s="9">
        <v>119654900</v>
      </c>
      <c r="T23" s="9">
        <v>70000000</v>
      </c>
      <c r="U23" s="9">
        <f>IMDB4[[#This Row],[Gross Revenue]]-IMDB4[[#This Row],[Budget]]</f>
        <v>49654900</v>
      </c>
      <c r="V23" s="9" t="str">
        <f>IF(IMDB4[[#This Row],[Profit]]&gt;0,"Hit","Flop")</f>
        <v>Hit</v>
      </c>
      <c r="W23" s="9" t="str" cm="1">
        <f t="array" ref="W23">_xlfn.IFS(IMDB4[[#This Row],[IMDb Score (1-10)]]&gt;=8,"Excellent",IMDB4[[#This Row],[IMDb Score (1-10)]]&gt;=7,"Good",IMDB4[[#This Row],[IMDb Score (1-10)]]&gt;=5,"Average",TRUE,"Poor")</f>
        <v>Average</v>
      </c>
      <c r="X23" s="9" t="str">
        <f>IF(IMDB4[[#This Row],[Duration (min)]]&lt;90,"Short",IF(IMDB4[[#This Row],[Duration (min)]]&lt;=120,"Medium", "Long"))</f>
        <v>Long</v>
      </c>
      <c r="Z23" s="25" t="str">
        <f t="shared" si="0"/>
        <v>Average</v>
      </c>
      <c r="AA23" t="str">
        <v>Italy</v>
      </c>
      <c r="AB23">
        <f t="shared" si="1"/>
        <v>-61328888</v>
      </c>
    </row>
    <row r="24" spans="1:28" x14ac:dyDescent="0.25">
      <c r="A24" s="1" t="s">
        <v>6694</v>
      </c>
      <c r="B24" s="2">
        <v>41645</v>
      </c>
      <c r="C24" s="30">
        <f>YEAR(IMDB4[[#This Row],[Release Date]])</f>
        <v>2014</v>
      </c>
      <c r="D24" s="30" t="str">
        <f>FLOOR(IMDB4[[#This Row],[Year]],10)&amp;"s"</f>
        <v>2010s</v>
      </c>
      <c r="E24" s="1" t="s">
        <v>32</v>
      </c>
      <c r="F24" s="1" t="s">
        <v>40</v>
      </c>
      <c r="G24" s="1" t="s">
        <v>3</v>
      </c>
      <c r="H24" s="1" t="s">
        <v>4</v>
      </c>
      <c r="I24" s="1" t="s">
        <v>84</v>
      </c>
      <c r="J24" s="1" t="s">
        <v>584</v>
      </c>
      <c r="K24" s="1" t="s">
        <v>2969</v>
      </c>
      <c r="L24" s="30">
        <v>49000</v>
      </c>
      <c r="M24" s="30">
        <v>53587</v>
      </c>
      <c r="N24" s="30">
        <v>189</v>
      </c>
      <c r="O24" s="30">
        <v>11000</v>
      </c>
      <c r="P24" s="27">
        <v>6.2</v>
      </c>
      <c r="Q24" s="30">
        <v>154</v>
      </c>
      <c r="R24" s="30">
        <v>98</v>
      </c>
      <c r="S24" s="9">
        <v>113733726</v>
      </c>
      <c r="T24" s="9">
        <v>127000000</v>
      </c>
      <c r="U24" s="9">
        <f>IMDB4[[#This Row],[Gross Revenue]]-IMDB4[[#This Row],[Budget]]</f>
        <v>-13266274</v>
      </c>
      <c r="V24" s="9" t="str">
        <f>IF(IMDB4[[#This Row],[Profit]]&gt;0,"Hit","Flop")</f>
        <v>Flop</v>
      </c>
      <c r="W24" s="9" t="str" cm="1">
        <f t="array" ref="W24">_xlfn.IFS(IMDB4[[#This Row],[IMDb Score (1-10)]]&gt;=8,"Excellent",IMDB4[[#This Row],[IMDb Score (1-10)]]&gt;=7,"Good",IMDB4[[#This Row],[IMDb Score (1-10)]]&gt;=5,"Average",TRUE,"Poor")</f>
        <v>Average</v>
      </c>
      <c r="X24" s="9" t="str">
        <f>IF(IMDB4[[#This Row],[Duration (min)]]&lt;90,"Short",IF(IMDB4[[#This Row],[Duration (min)]]&lt;=120,"Medium", "Long"))</f>
        <v>Medium</v>
      </c>
      <c r="Z24" s="25" t="str">
        <f t="shared" si="0"/>
        <v>Average</v>
      </c>
      <c r="AA24" t="str">
        <v>Hong Kong</v>
      </c>
      <c r="AB24">
        <f t="shared" si="1"/>
        <v>-60515589</v>
      </c>
    </row>
    <row r="25" spans="1:28" x14ac:dyDescent="0.25">
      <c r="A25" s="1" t="s">
        <v>711</v>
      </c>
      <c r="B25" s="2">
        <v>32512</v>
      </c>
      <c r="C25" s="30">
        <f>YEAR(IMDB4[[#This Row],[Release Date]])</f>
        <v>1989</v>
      </c>
      <c r="D25" s="30" t="str">
        <f>FLOOR(IMDB4[[#This Row],[Year]],10)&amp;"s"</f>
        <v>1980s</v>
      </c>
      <c r="E25" s="1" t="s">
        <v>32</v>
      </c>
      <c r="F25" s="1" t="s">
        <v>20</v>
      </c>
      <c r="G25" s="1" t="s">
        <v>3</v>
      </c>
      <c r="H25" s="1" t="s">
        <v>4</v>
      </c>
      <c r="I25" s="1" t="s">
        <v>84</v>
      </c>
      <c r="J25" s="1" t="s">
        <v>584</v>
      </c>
      <c r="K25" s="1" t="s">
        <v>501</v>
      </c>
      <c r="L25" s="30">
        <v>49000</v>
      </c>
      <c r="M25" s="30">
        <v>51609</v>
      </c>
      <c r="N25" s="30">
        <v>608</v>
      </c>
      <c r="O25" s="30">
        <v>23000</v>
      </c>
      <c r="P25" s="27">
        <v>8</v>
      </c>
      <c r="Q25" s="30">
        <v>96</v>
      </c>
      <c r="R25" s="30">
        <v>128</v>
      </c>
      <c r="S25" s="9">
        <v>95860116</v>
      </c>
      <c r="T25" s="9">
        <v>16400000</v>
      </c>
      <c r="U25" s="9">
        <f>IMDB4[[#This Row],[Gross Revenue]]-IMDB4[[#This Row],[Budget]]</f>
        <v>79460116</v>
      </c>
      <c r="V25" s="9" t="str">
        <f>IF(IMDB4[[#This Row],[Profit]]&gt;0,"Hit","Flop")</f>
        <v>Hit</v>
      </c>
      <c r="W25" s="9" t="str" cm="1">
        <f t="array" ref="W25">_xlfn.IFS(IMDB4[[#This Row],[IMDb Score (1-10)]]&gt;=8,"Excellent",IMDB4[[#This Row],[IMDb Score (1-10)]]&gt;=7,"Good",IMDB4[[#This Row],[IMDb Score (1-10)]]&gt;=5,"Average",TRUE,"Poor")</f>
        <v>Excellent</v>
      </c>
      <c r="X25" s="9" t="str">
        <f>IF(IMDB4[[#This Row],[Duration (min)]]&lt;90,"Short",IF(IMDB4[[#This Row],[Duration (min)]]&lt;=120,"Medium", "Long"))</f>
        <v>Long</v>
      </c>
      <c r="Z25" s="25" t="str">
        <f t="shared" si="0"/>
        <v>Average</v>
      </c>
      <c r="AA25" t="str">
        <v>Ireland</v>
      </c>
      <c r="AB25">
        <f t="shared" si="1"/>
        <v>-41097968</v>
      </c>
    </row>
    <row r="26" spans="1:28" x14ac:dyDescent="0.25">
      <c r="A26" s="1" t="s">
        <v>1554</v>
      </c>
      <c r="B26" s="2">
        <v>35744</v>
      </c>
      <c r="C26" s="30">
        <f>YEAR(IMDB4[[#This Row],[Release Date]])</f>
        <v>1997</v>
      </c>
      <c r="D26" s="30" t="str">
        <f>FLOOR(IMDB4[[#This Row],[Year]],10)&amp;"s"</f>
        <v>1990s</v>
      </c>
      <c r="E26" s="1" t="s">
        <v>32</v>
      </c>
      <c r="F26" s="1" t="s">
        <v>20</v>
      </c>
      <c r="G26" s="1" t="s">
        <v>3</v>
      </c>
      <c r="H26" s="1" t="s">
        <v>4</v>
      </c>
      <c r="I26" s="1" t="s">
        <v>84</v>
      </c>
      <c r="J26" s="1" t="s">
        <v>584</v>
      </c>
      <c r="K26" s="1" t="s">
        <v>1555</v>
      </c>
      <c r="L26" s="30">
        <v>49000</v>
      </c>
      <c r="M26" s="30">
        <v>50005</v>
      </c>
      <c r="N26" s="30">
        <v>10</v>
      </c>
      <c r="O26" s="30">
        <v>0</v>
      </c>
      <c r="P26" s="27">
        <v>5.2</v>
      </c>
      <c r="Q26" s="30">
        <v>53</v>
      </c>
      <c r="R26" s="30">
        <v>90</v>
      </c>
      <c r="S26" s="9">
        <v>92969824</v>
      </c>
      <c r="T26" s="9">
        <v>80000000</v>
      </c>
      <c r="U26" s="9">
        <f>IMDB4[[#This Row],[Gross Revenue]]-IMDB4[[#This Row],[Budget]]</f>
        <v>12969824</v>
      </c>
      <c r="V26" s="9" t="str">
        <f>IF(IMDB4[[#This Row],[Profit]]&gt;0,"Hit","Flop")</f>
        <v>Hit</v>
      </c>
      <c r="W26" s="9" t="str" cm="1">
        <f t="array" ref="W26">_xlfn.IFS(IMDB4[[#This Row],[IMDb Score (1-10)]]&gt;=8,"Excellent",IMDB4[[#This Row],[IMDb Score (1-10)]]&gt;=7,"Good",IMDB4[[#This Row],[IMDb Score (1-10)]]&gt;=5,"Average",TRUE,"Poor")</f>
        <v>Average</v>
      </c>
      <c r="X26" s="9" t="str">
        <f>IF(IMDB4[[#This Row],[Duration (min)]]&lt;90,"Short",IF(IMDB4[[#This Row],[Duration (min)]]&lt;=120,"Medium", "Long"))</f>
        <v>Medium</v>
      </c>
      <c r="Z26" s="25" t="str">
        <f t="shared" si="0"/>
        <v>Excellent</v>
      </c>
      <c r="AA26" t="str">
        <v>New Zealand</v>
      </c>
      <c r="AB26">
        <f t="shared" si="1"/>
        <v>220837577</v>
      </c>
    </row>
    <row r="27" spans="1:28" x14ac:dyDescent="0.25">
      <c r="A27" s="1" t="s">
        <v>5828</v>
      </c>
      <c r="B27" s="2">
        <v>40769</v>
      </c>
      <c r="C27" s="30">
        <f>YEAR(IMDB4[[#This Row],[Release Date]])</f>
        <v>2011</v>
      </c>
      <c r="D27" s="30" t="str">
        <f>FLOOR(IMDB4[[#This Row],[Year]],10)&amp;"s"</f>
        <v>2010s</v>
      </c>
      <c r="E27" s="1" t="s">
        <v>32</v>
      </c>
      <c r="F27" s="1" t="s">
        <v>33</v>
      </c>
      <c r="G27" s="1" t="s">
        <v>3</v>
      </c>
      <c r="H27" s="1" t="s">
        <v>334</v>
      </c>
      <c r="I27" s="1" t="s">
        <v>84</v>
      </c>
      <c r="J27" s="1" t="s">
        <v>584</v>
      </c>
      <c r="K27" s="1" t="s">
        <v>336</v>
      </c>
      <c r="L27" s="30">
        <v>49000</v>
      </c>
      <c r="M27" s="30">
        <v>62644</v>
      </c>
      <c r="N27" s="30">
        <v>750</v>
      </c>
      <c r="O27" s="30">
        <v>0</v>
      </c>
      <c r="P27" s="27">
        <v>5.9</v>
      </c>
      <c r="Q27" s="30">
        <v>156</v>
      </c>
      <c r="R27" s="30">
        <v>100</v>
      </c>
      <c r="S27" s="9">
        <v>63992328</v>
      </c>
      <c r="T27" s="9">
        <v>135000000</v>
      </c>
      <c r="U27" s="9">
        <f>IMDB4[[#This Row],[Gross Revenue]]-IMDB4[[#This Row],[Budget]]</f>
        <v>-71007672</v>
      </c>
      <c r="V27" s="9" t="str">
        <f>IF(IMDB4[[#This Row],[Profit]]&gt;0,"Hit","Flop")</f>
        <v>Flop</v>
      </c>
      <c r="W27" s="9" t="str" cm="1">
        <f t="array" ref="W27">_xlfn.IFS(IMDB4[[#This Row],[IMDb Score (1-10)]]&gt;=8,"Excellent",IMDB4[[#This Row],[IMDb Score (1-10)]]&gt;=7,"Good",IMDB4[[#This Row],[IMDb Score (1-10)]]&gt;=5,"Average",TRUE,"Poor")</f>
        <v>Average</v>
      </c>
      <c r="X27" s="9" t="str">
        <f>IF(IMDB4[[#This Row],[Duration (min)]]&lt;90,"Short",IF(IMDB4[[#This Row],[Duration (min)]]&lt;=120,"Medium", "Long"))</f>
        <v>Medium</v>
      </c>
      <c r="Z27" s="25" t="str">
        <f t="shared" si="0"/>
        <v>Average</v>
      </c>
      <c r="AA27" t="str">
        <v>Iran</v>
      </c>
      <c r="AB27">
        <f t="shared" si="1"/>
        <v>-13000000</v>
      </c>
    </row>
    <row r="28" spans="1:28" x14ac:dyDescent="0.25">
      <c r="A28" s="1" t="s">
        <v>1991</v>
      </c>
      <c r="B28" s="2">
        <v>36164</v>
      </c>
      <c r="C28" s="30">
        <f>YEAR(IMDB4[[#This Row],[Release Date]])</f>
        <v>1999</v>
      </c>
      <c r="D28" s="30" t="str">
        <f>FLOOR(IMDB4[[#This Row],[Year]],10)&amp;"s"</f>
        <v>1990s</v>
      </c>
      <c r="E28" s="1" t="s">
        <v>32</v>
      </c>
      <c r="F28" s="1" t="s">
        <v>20</v>
      </c>
      <c r="G28" s="1" t="s">
        <v>3</v>
      </c>
      <c r="H28" s="1" t="s">
        <v>4</v>
      </c>
      <c r="I28" s="1" t="s">
        <v>84</v>
      </c>
      <c r="J28" s="1" t="s">
        <v>584</v>
      </c>
      <c r="K28" s="1" t="s">
        <v>793</v>
      </c>
      <c r="L28" s="30">
        <v>49000</v>
      </c>
      <c r="M28" s="30">
        <v>55254</v>
      </c>
      <c r="N28" s="30">
        <v>0</v>
      </c>
      <c r="O28" s="30">
        <v>0</v>
      </c>
      <c r="P28" s="27">
        <v>6.8</v>
      </c>
      <c r="Q28" s="30">
        <v>93</v>
      </c>
      <c r="R28" s="30">
        <v>132</v>
      </c>
      <c r="S28" s="9">
        <v>58220776</v>
      </c>
      <c r="T28" s="9">
        <v>100000000</v>
      </c>
      <c r="U28" s="9">
        <f>IMDB4[[#This Row],[Gross Revenue]]-IMDB4[[#This Row],[Budget]]</f>
        <v>-41779224</v>
      </c>
      <c r="V28" s="9" t="str">
        <f>IF(IMDB4[[#This Row],[Profit]]&gt;0,"Hit","Flop")</f>
        <v>Flop</v>
      </c>
      <c r="W28" s="9" t="str" cm="1">
        <f t="array" ref="W28">_xlfn.IFS(IMDB4[[#This Row],[IMDb Score (1-10)]]&gt;=8,"Excellent",IMDB4[[#This Row],[IMDb Score (1-10)]]&gt;=7,"Good",IMDB4[[#This Row],[IMDb Score (1-10)]]&gt;=5,"Average",TRUE,"Poor")</f>
        <v>Average</v>
      </c>
      <c r="X28" s="9" t="str">
        <f>IF(IMDB4[[#This Row],[Duration (min)]]&lt;90,"Short",IF(IMDB4[[#This Row],[Duration (min)]]&lt;=120,"Medium", "Long"))</f>
        <v>Long</v>
      </c>
      <c r="Z28" s="25" t="str">
        <f t="shared" si="0"/>
        <v>Average</v>
      </c>
      <c r="AA28" t="str">
        <v>Peru</v>
      </c>
      <c r="AB28">
        <f t="shared" si="1"/>
        <v>12362581</v>
      </c>
    </row>
    <row r="29" spans="1:28" x14ac:dyDescent="0.25">
      <c r="A29" s="1" t="s">
        <v>1936</v>
      </c>
      <c r="B29" s="2">
        <v>35874</v>
      </c>
      <c r="C29" s="30">
        <f>YEAR(IMDB4[[#This Row],[Release Date]])</f>
        <v>1998</v>
      </c>
      <c r="D29" s="30" t="str">
        <f>FLOOR(IMDB4[[#This Row],[Year]],10)&amp;"s"</f>
        <v>1990s</v>
      </c>
      <c r="E29" s="1" t="s">
        <v>32</v>
      </c>
      <c r="F29" s="1" t="s">
        <v>9</v>
      </c>
      <c r="G29" s="1" t="s">
        <v>3</v>
      </c>
      <c r="H29" s="1" t="s">
        <v>4</v>
      </c>
      <c r="I29" s="1" t="s">
        <v>132</v>
      </c>
      <c r="J29" s="1" t="s">
        <v>584</v>
      </c>
      <c r="K29" s="1" t="s">
        <v>1937</v>
      </c>
      <c r="L29" s="30">
        <v>49000</v>
      </c>
      <c r="M29" s="30">
        <v>49631</v>
      </c>
      <c r="N29" s="30">
        <v>25</v>
      </c>
      <c r="O29" s="30">
        <v>32000</v>
      </c>
      <c r="P29" s="27">
        <v>7</v>
      </c>
      <c r="Q29" s="30">
        <v>121</v>
      </c>
      <c r="R29" s="30">
        <v>113</v>
      </c>
      <c r="S29" s="9">
        <v>55350897</v>
      </c>
      <c r="T29" s="9">
        <v>85000000</v>
      </c>
      <c r="U29" s="9">
        <f>IMDB4[[#This Row],[Gross Revenue]]-IMDB4[[#This Row],[Budget]]</f>
        <v>-29649103</v>
      </c>
      <c r="V29" s="9" t="str">
        <f>IF(IMDB4[[#This Row],[Profit]]&gt;0,"Hit","Flop")</f>
        <v>Flop</v>
      </c>
      <c r="W29" s="9" t="str" cm="1">
        <f t="array" ref="W29">_xlfn.IFS(IMDB4[[#This Row],[IMDb Score (1-10)]]&gt;=8,"Excellent",IMDB4[[#This Row],[IMDb Score (1-10)]]&gt;=7,"Good",IMDB4[[#This Row],[IMDb Score (1-10)]]&gt;=5,"Average",TRUE,"Poor")</f>
        <v>Good</v>
      </c>
      <c r="X29" s="9" t="str">
        <f>IF(IMDB4[[#This Row],[Duration (min)]]&lt;90,"Short",IF(IMDB4[[#This Row],[Duration (min)]]&lt;=120,"Medium", "Long"))</f>
        <v>Medium</v>
      </c>
      <c r="Z29" s="25" t="str">
        <f t="shared" si="0"/>
        <v>Excellent</v>
      </c>
      <c r="AA29" t="str">
        <v>South Africa</v>
      </c>
      <c r="AB29">
        <f t="shared" si="1"/>
        <v>85646235</v>
      </c>
    </row>
    <row r="30" spans="1:28" x14ac:dyDescent="0.25">
      <c r="A30" s="1" t="s">
        <v>5329</v>
      </c>
      <c r="B30" s="2">
        <v>39941</v>
      </c>
      <c r="C30" s="30">
        <f>YEAR(IMDB4[[#This Row],[Release Date]])</f>
        <v>2009</v>
      </c>
      <c r="D30" s="30" t="str">
        <f>FLOOR(IMDB4[[#This Row],[Year]],10)&amp;"s"</f>
        <v>2000s</v>
      </c>
      <c r="E30" s="1" t="s">
        <v>32</v>
      </c>
      <c r="F30" s="1" t="s">
        <v>20</v>
      </c>
      <c r="G30" s="1" t="s">
        <v>3</v>
      </c>
      <c r="H30" s="1" t="s">
        <v>4</v>
      </c>
      <c r="I30" s="1" t="s">
        <v>84</v>
      </c>
      <c r="J30" s="1" t="s">
        <v>584</v>
      </c>
      <c r="K30" s="1" t="s">
        <v>3259</v>
      </c>
      <c r="L30" s="30">
        <v>49000</v>
      </c>
      <c r="M30" s="30">
        <v>53370</v>
      </c>
      <c r="N30" s="30">
        <v>12</v>
      </c>
      <c r="O30" s="30">
        <v>0</v>
      </c>
      <c r="P30" s="27">
        <v>5.4</v>
      </c>
      <c r="Q30" s="30">
        <v>124</v>
      </c>
      <c r="R30" s="30">
        <v>88</v>
      </c>
      <c r="S30" s="9">
        <v>49474048</v>
      </c>
      <c r="T30" s="9">
        <v>35000000</v>
      </c>
      <c r="U30" s="9">
        <f>IMDB4[[#This Row],[Gross Revenue]]-IMDB4[[#This Row],[Budget]]</f>
        <v>14474048</v>
      </c>
      <c r="V30" s="9" t="str">
        <f>IF(IMDB4[[#This Row],[Profit]]&gt;0,"Hit","Flop")</f>
        <v>Hit</v>
      </c>
      <c r="W30" s="9" t="str" cm="1">
        <f t="array" ref="W30">_xlfn.IFS(IMDB4[[#This Row],[IMDb Score (1-10)]]&gt;=8,"Excellent",IMDB4[[#This Row],[IMDb Score (1-10)]]&gt;=7,"Good",IMDB4[[#This Row],[IMDb Score (1-10)]]&gt;=5,"Average",TRUE,"Poor")</f>
        <v>Average</v>
      </c>
      <c r="X30" s="9" t="str">
        <f>IF(IMDB4[[#This Row],[Duration (min)]]&lt;90,"Short",IF(IMDB4[[#This Row],[Duration (min)]]&lt;=120,"Medium", "Long"))</f>
        <v>Short</v>
      </c>
      <c r="Z30" s="25" t="str">
        <f t="shared" si="0"/>
        <v>Average</v>
      </c>
      <c r="AA30" t="str">
        <v>South Korea</v>
      </c>
      <c r="AB30">
        <f t="shared" si="1"/>
        <v>0</v>
      </c>
    </row>
    <row r="31" spans="1:28" x14ac:dyDescent="0.25">
      <c r="A31" s="1" t="s">
        <v>4677</v>
      </c>
      <c r="B31" s="2">
        <v>39254</v>
      </c>
      <c r="C31" s="30">
        <f>YEAR(IMDB4[[#This Row],[Release Date]])</f>
        <v>2007</v>
      </c>
      <c r="D31" s="30" t="str">
        <f>FLOOR(IMDB4[[#This Row],[Year]],10)&amp;"s"</f>
        <v>2000s</v>
      </c>
      <c r="E31" s="1" t="s">
        <v>32</v>
      </c>
      <c r="F31" s="1" t="s">
        <v>20</v>
      </c>
      <c r="G31" s="1" t="s">
        <v>3</v>
      </c>
      <c r="H31" s="1" t="s">
        <v>4</v>
      </c>
      <c r="I31" s="1" t="s">
        <v>132</v>
      </c>
      <c r="J31" s="1" t="s">
        <v>584</v>
      </c>
      <c r="K31" s="1" t="s">
        <v>4162</v>
      </c>
      <c r="L31" s="30">
        <v>49000</v>
      </c>
      <c r="M31" s="30">
        <v>52566</v>
      </c>
      <c r="N31" s="30">
        <v>42</v>
      </c>
      <c r="O31" s="30">
        <v>913</v>
      </c>
      <c r="P31" s="27">
        <v>5.3</v>
      </c>
      <c r="Q31" s="30">
        <v>120</v>
      </c>
      <c r="R31" s="30">
        <v>91</v>
      </c>
      <c r="S31" s="9">
        <v>43792641</v>
      </c>
      <c r="T31" s="9">
        <v>35000000</v>
      </c>
      <c r="U31" s="9">
        <f>IMDB4[[#This Row],[Gross Revenue]]-IMDB4[[#This Row],[Budget]]</f>
        <v>8792641</v>
      </c>
      <c r="V31" s="9" t="str">
        <f>IF(IMDB4[[#This Row],[Profit]]&gt;0,"Hit","Flop")</f>
        <v>Hit</v>
      </c>
      <c r="W31" s="9" t="str" cm="1">
        <f t="array" ref="W31">_xlfn.IFS(IMDB4[[#This Row],[IMDb Score (1-10)]]&gt;=8,"Excellent",IMDB4[[#This Row],[IMDb Score (1-10)]]&gt;=7,"Good",IMDB4[[#This Row],[IMDb Score (1-10)]]&gt;=5,"Average",TRUE,"Poor")</f>
        <v>Average</v>
      </c>
      <c r="X31" s="9" t="str">
        <f>IF(IMDB4[[#This Row],[Duration (min)]]&lt;90,"Short",IF(IMDB4[[#This Row],[Duration (min)]]&lt;=120,"Medium", "Long"))</f>
        <v>Medium</v>
      </c>
      <c r="Z31" s="25" t="str">
        <f t="shared" si="0"/>
        <v>Good</v>
      </c>
      <c r="AA31" t="str">
        <v>India</v>
      </c>
      <c r="AB31">
        <f t="shared" si="1"/>
        <v>-144053668</v>
      </c>
    </row>
    <row r="32" spans="1:28" x14ac:dyDescent="0.25">
      <c r="A32" s="1" t="s">
        <v>4382</v>
      </c>
      <c r="B32" s="2">
        <v>38963</v>
      </c>
      <c r="C32" s="30">
        <f>YEAR(IMDB4[[#This Row],[Release Date]])</f>
        <v>2006</v>
      </c>
      <c r="D32" s="30" t="str">
        <f>FLOOR(IMDB4[[#This Row],[Year]],10)&amp;"s"</f>
        <v>2000s</v>
      </c>
      <c r="E32" s="1" t="s">
        <v>32</v>
      </c>
      <c r="F32" s="1" t="s">
        <v>20</v>
      </c>
      <c r="G32" s="1" t="s">
        <v>3</v>
      </c>
      <c r="H32" s="1" t="s">
        <v>4</v>
      </c>
      <c r="I32" s="1" t="s">
        <v>132</v>
      </c>
      <c r="J32" s="1" t="s">
        <v>584</v>
      </c>
      <c r="K32" s="1" t="s">
        <v>370</v>
      </c>
      <c r="L32" s="30">
        <v>49000</v>
      </c>
      <c r="M32" s="30">
        <v>52571</v>
      </c>
      <c r="N32" s="30">
        <v>272</v>
      </c>
      <c r="O32" s="30">
        <v>0</v>
      </c>
      <c r="P32" s="27">
        <v>6.2</v>
      </c>
      <c r="Q32" s="30">
        <v>111</v>
      </c>
      <c r="R32" s="30">
        <v>115</v>
      </c>
      <c r="S32" s="9">
        <v>37442180</v>
      </c>
      <c r="T32" s="9">
        <v>20000000</v>
      </c>
      <c r="U32" s="9">
        <f>IMDB4[[#This Row],[Gross Revenue]]-IMDB4[[#This Row],[Budget]]</f>
        <v>17442180</v>
      </c>
      <c r="V32" s="9" t="str">
        <f>IF(IMDB4[[#This Row],[Profit]]&gt;0,"Hit","Flop")</f>
        <v>Hit</v>
      </c>
      <c r="W32" s="9" t="str" cm="1">
        <f t="array" ref="W32">_xlfn.IFS(IMDB4[[#This Row],[IMDb Score (1-10)]]&gt;=8,"Excellent",IMDB4[[#This Row],[IMDb Score (1-10)]]&gt;=7,"Good",IMDB4[[#This Row],[IMDb Score (1-10)]]&gt;=5,"Average",TRUE,"Poor")</f>
        <v>Average</v>
      </c>
      <c r="X32" s="9" t="str">
        <f>IF(IMDB4[[#This Row],[Duration (min)]]&lt;90,"Short",IF(IMDB4[[#This Row],[Duration (min)]]&lt;=120,"Medium", "Long"))</f>
        <v>Medium</v>
      </c>
      <c r="Z32" s="25" t="str">
        <f t="shared" si="0"/>
        <v>Average</v>
      </c>
      <c r="AA32" t="str">
        <v>Hungary</v>
      </c>
      <c r="AB32">
        <f t="shared" si="1"/>
        <v>3179303</v>
      </c>
    </row>
    <row r="33" spans="1:29" x14ac:dyDescent="0.25">
      <c r="A33" s="1" t="s">
        <v>4585</v>
      </c>
      <c r="B33" s="2">
        <v>39161</v>
      </c>
      <c r="C33" s="30">
        <f>YEAR(IMDB4[[#This Row],[Release Date]])</f>
        <v>2007</v>
      </c>
      <c r="D33" s="30" t="str">
        <f>FLOOR(IMDB4[[#This Row],[Year]],10)&amp;"s"</f>
        <v>2000s</v>
      </c>
      <c r="E33" s="1" t="s">
        <v>32</v>
      </c>
      <c r="F33" s="1" t="s">
        <v>9</v>
      </c>
      <c r="G33" s="1" t="s">
        <v>3</v>
      </c>
      <c r="H33" s="1" t="s">
        <v>4</v>
      </c>
      <c r="I33" s="1" t="s">
        <v>84</v>
      </c>
      <c r="J33" s="1" t="s">
        <v>584</v>
      </c>
      <c r="K33" s="1" t="s">
        <v>4586</v>
      </c>
      <c r="L33" s="30">
        <v>49000</v>
      </c>
      <c r="M33" s="30">
        <v>50927</v>
      </c>
      <c r="N33" s="30">
        <v>59</v>
      </c>
      <c r="O33" s="30">
        <v>18000</v>
      </c>
      <c r="P33" s="27">
        <v>7.5</v>
      </c>
      <c r="Q33" s="30">
        <v>148</v>
      </c>
      <c r="R33" s="30">
        <v>114</v>
      </c>
      <c r="S33" s="9">
        <v>31655091</v>
      </c>
      <c r="T33" s="9">
        <v>30000000</v>
      </c>
      <c r="U33" s="9">
        <f>IMDB4[[#This Row],[Gross Revenue]]-IMDB4[[#This Row],[Budget]]</f>
        <v>1655091</v>
      </c>
      <c r="V33" s="9" t="str">
        <f>IF(IMDB4[[#This Row],[Profit]]&gt;0,"Hit","Flop")</f>
        <v>Hit</v>
      </c>
      <c r="W33" s="9" t="str" cm="1">
        <f t="array" ref="W33">_xlfn.IFS(IMDB4[[#This Row],[IMDb Score (1-10)]]&gt;=8,"Excellent",IMDB4[[#This Row],[IMDb Score (1-10)]]&gt;=7,"Good",IMDB4[[#This Row],[IMDb Score (1-10)]]&gt;=5,"Average",TRUE,"Poor")</f>
        <v>Good</v>
      </c>
      <c r="X33" s="9" t="str">
        <f>IF(IMDB4[[#This Row],[Duration (min)]]&lt;90,"Short",IF(IMDB4[[#This Row],[Duration (min)]]&lt;=120,"Medium", "Long"))</f>
        <v>Medium</v>
      </c>
      <c r="Z33" s="25" t="str">
        <f t="shared" si="0"/>
        <v>Average</v>
      </c>
      <c r="AA33" t="str">
        <v>Official site</v>
      </c>
      <c r="AB33">
        <f t="shared" si="1"/>
        <v>5218921</v>
      </c>
    </row>
    <row r="34" spans="1:29" x14ac:dyDescent="0.25">
      <c r="A34" s="1" t="s">
        <v>3111</v>
      </c>
      <c r="B34" s="2">
        <v>37578</v>
      </c>
      <c r="C34" s="30">
        <f>YEAR(IMDB4[[#This Row],[Release Date]])</f>
        <v>2002</v>
      </c>
      <c r="D34" s="30" t="str">
        <f>FLOOR(IMDB4[[#This Row],[Year]],10)&amp;"s"</f>
        <v>2000s</v>
      </c>
      <c r="E34" s="1" t="s">
        <v>32</v>
      </c>
      <c r="F34" s="1" t="s">
        <v>9</v>
      </c>
      <c r="G34" s="1" t="s">
        <v>3</v>
      </c>
      <c r="H34" s="1" t="s">
        <v>4</v>
      </c>
      <c r="I34" s="1" t="s">
        <v>92</v>
      </c>
      <c r="J34" s="1" t="s">
        <v>584</v>
      </c>
      <c r="K34" s="1" t="s">
        <v>3112</v>
      </c>
      <c r="L34" s="30">
        <v>49000</v>
      </c>
      <c r="M34" s="30">
        <v>52138</v>
      </c>
      <c r="N34" s="30">
        <v>132</v>
      </c>
      <c r="O34" s="30">
        <v>0</v>
      </c>
      <c r="P34" s="27">
        <v>6.8</v>
      </c>
      <c r="Q34" s="30">
        <v>207</v>
      </c>
      <c r="R34" s="30">
        <v>96</v>
      </c>
      <c r="S34" s="9">
        <v>31597131</v>
      </c>
      <c r="T34" s="9">
        <v>12000000</v>
      </c>
      <c r="U34" s="9">
        <f>IMDB4[[#This Row],[Gross Revenue]]-IMDB4[[#This Row],[Budget]]</f>
        <v>19597131</v>
      </c>
      <c r="V34" s="9" t="str">
        <f>IF(IMDB4[[#This Row],[Profit]]&gt;0,"Hit","Flop")</f>
        <v>Hit</v>
      </c>
      <c r="W34" s="9" t="str" cm="1">
        <f t="array" ref="W34">_xlfn.IFS(IMDB4[[#This Row],[IMDb Score (1-10)]]&gt;=8,"Excellent",IMDB4[[#This Row],[IMDb Score (1-10)]]&gt;=7,"Good",IMDB4[[#This Row],[IMDb Score (1-10)]]&gt;=5,"Average",TRUE,"Poor")</f>
        <v>Average</v>
      </c>
      <c r="X34" s="9" t="str">
        <f>IF(IMDB4[[#This Row],[Duration (min)]]&lt;90,"Short",IF(IMDB4[[#This Row],[Duration (min)]]&lt;=120,"Medium", "Long"))</f>
        <v>Medium</v>
      </c>
      <c r="Z34" s="25" t="str">
        <f t="shared" si="0"/>
        <v>Excellent</v>
      </c>
      <c r="AA34" t="str">
        <v>Russia</v>
      </c>
      <c r="AB34">
        <f t="shared" si="1"/>
        <v>0</v>
      </c>
      <c r="AC34" s="33"/>
    </row>
    <row r="35" spans="1:29" x14ac:dyDescent="0.25">
      <c r="A35" s="1" t="s">
        <v>6492</v>
      </c>
      <c r="B35" s="2">
        <v>41534</v>
      </c>
      <c r="C35" s="30">
        <f>YEAR(IMDB4[[#This Row],[Release Date]])</f>
        <v>2013</v>
      </c>
      <c r="D35" s="30" t="str">
        <f>FLOOR(IMDB4[[#This Row],[Year]],10)&amp;"s"</f>
        <v>2010s</v>
      </c>
      <c r="E35" s="1" t="s">
        <v>32</v>
      </c>
      <c r="F35" s="1" t="s">
        <v>20</v>
      </c>
      <c r="G35" s="1" t="s">
        <v>3</v>
      </c>
      <c r="H35" s="1" t="s">
        <v>4</v>
      </c>
      <c r="I35" s="1" t="s">
        <v>92</v>
      </c>
      <c r="J35" s="1" t="s">
        <v>584</v>
      </c>
      <c r="K35" s="1" t="s">
        <v>6493</v>
      </c>
      <c r="L35" s="30">
        <v>49000</v>
      </c>
      <c r="M35" s="30">
        <v>74181</v>
      </c>
      <c r="N35" s="30">
        <v>16</v>
      </c>
      <c r="O35" s="30">
        <v>0</v>
      </c>
      <c r="P35" s="27">
        <v>5.6</v>
      </c>
      <c r="Q35" s="30">
        <v>133</v>
      </c>
      <c r="R35" s="30">
        <v>89</v>
      </c>
      <c r="S35" s="9">
        <v>21784432</v>
      </c>
      <c r="T35" s="9">
        <v>35000000</v>
      </c>
      <c r="U35" s="9">
        <f>IMDB4[[#This Row],[Gross Revenue]]-IMDB4[[#This Row],[Budget]]</f>
        <v>-13215568</v>
      </c>
      <c r="V35" s="9" t="str">
        <f>IF(IMDB4[[#This Row],[Profit]]&gt;0,"Hit","Flop")</f>
        <v>Flop</v>
      </c>
      <c r="W35" s="9" t="str" cm="1">
        <f t="array" ref="W35">_xlfn.IFS(IMDB4[[#This Row],[IMDb Score (1-10)]]&gt;=8,"Excellent",IMDB4[[#This Row],[IMDb Score (1-10)]]&gt;=7,"Good",IMDB4[[#This Row],[IMDb Score (1-10)]]&gt;=5,"Average",TRUE,"Poor")</f>
        <v>Average</v>
      </c>
      <c r="X35" s="9" t="str">
        <f>IF(IMDB4[[#This Row],[Duration (min)]]&lt;90,"Short",IF(IMDB4[[#This Row],[Duration (min)]]&lt;=120,"Medium", "Long"))</f>
        <v>Short</v>
      </c>
      <c r="Z35" s="25" t="str">
        <f t="shared" si="0"/>
        <v>Average</v>
      </c>
      <c r="AA35" t="str">
        <v>Netherlands</v>
      </c>
      <c r="AB35">
        <f t="shared" si="1"/>
        <v>0</v>
      </c>
    </row>
    <row r="36" spans="1:29" x14ac:dyDescent="0.25">
      <c r="A36" s="1" t="s">
        <v>3008</v>
      </c>
      <c r="B36" s="2">
        <v>37352</v>
      </c>
      <c r="C36" s="30">
        <f>YEAR(IMDB4[[#This Row],[Release Date]])</f>
        <v>2002</v>
      </c>
      <c r="D36" s="30" t="str">
        <f>FLOOR(IMDB4[[#This Row],[Year]],10)&amp;"s"</f>
        <v>2000s</v>
      </c>
      <c r="E36" s="1" t="s">
        <v>32</v>
      </c>
      <c r="F36" s="1" t="s">
        <v>20</v>
      </c>
      <c r="G36" s="1" t="s">
        <v>3</v>
      </c>
      <c r="H36" s="1" t="s">
        <v>83</v>
      </c>
      <c r="I36" s="1" t="s">
        <v>92</v>
      </c>
      <c r="J36" s="1" t="s">
        <v>584</v>
      </c>
      <c r="K36" s="1" t="s">
        <v>910</v>
      </c>
      <c r="L36" s="30">
        <v>49000</v>
      </c>
      <c r="M36" s="30">
        <v>52885</v>
      </c>
      <c r="N36" s="30">
        <v>0</v>
      </c>
      <c r="O36" s="30">
        <v>0</v>
      </c>
      <c r="P36" s="27">
        <v>6.4</v>
      </c>
      <c r="Q36" s="30">
        <v>105</v>
      </c>
      <c r="R36" s="30">
        <v>109</v>
      </c>
      <c r="S36" s="9">
        <v>8355815</v>
      </c>
      <c r="T36" s="9">
        <v>55000000</v>
      </c>
      <c r="U36" s="9">
        <f>IMDB4[[#This Row],[Gross Revenue]]-IMDB4[[#This Row],[Budget]]</f>
        <v>-46644185</v>
      </c>
      <c r="V36" s="9" t="str">
        <f>IF(IMDB4[[#This Row],[Profit]]&gt;0,"Hit","Flop")</f>
        <v>Flop</v>
      </c>
      <c r="W36" s="9" t="str" cm="1">
        <f t="array" ref="W36">_xlfn.IFS(IMDB4[[#This Row],[IMDb Score (1-10)]]&gt;=8,"Excellent",IMDB4[[#This Row],[IMDb Score (1-10)]]&gt;=7,"Good",IMDB4[[#This Row],[IMDb Score (1-10)]]&gt;=5,"Average",TRUE,"Poor")</f>
        <v>Average</v>
      </c>
      <c r="X36" s="9" t="str">
        <f>IF(IMDB4[[#This Row],[Duration (min)]]&lt;90,"Short",IF(IMDB4[[#This Row],[Duration (min)]]&lt;=120,"Medium", "Long"))</f>
        <v>Medium</v>
      </c>
      <c r="Z36" s="25" t="str">
        <f t="shared" si="0"/>
        <v>Average</v>
      </c>
      <c r="AA36" t="str">
        <v>Thailand</v>
      </c>
      <c r="AB36">
        <f t="shared" si="1"/>
        <v>-708443528</v>
      </c>
    </row>
    <row r="37" spans="1:29" x14ac:dyDescent="0.25">
      <c r="A37" s="1" t="s">
        <v>4514</v>
      </c>
      <c r="B37" s="2">
        <v>38728</v>
      </c>
      <c r="C37" s="30">
        <f>YEAR(IMDB4[[#This Row],[Release Date]])</f>
        <v>2006</v>
      </c>
      <c r="D37" s="30" t="str">
        <f>FLOOR(IMDB4[[#This Row],[Year]],10)&amp;"s"</f>
        <v>2000s</v>
      </c>
      <c r="E37" s="1" t="s">
        <v>32</v>
      </c>
      <c r="F37" s="1" t="s">
        <v>2</v>
      </c>
      <c r="G37" s="1" t="s">
        <v>3</v>
      </c>
      <c r="H37" s="1" t="s">
        <v>4</v>
      </c>
      <c r="I37" s="1" t="s">
        <v>92</v>
      </c>
      <c r="J37" s="1" t="s">
        <v>584</v>
      </c>
      <c r="K37" s="1" t="s">
        <v>4515</v>
      </c>
      <c r="L37" s="30">
        <v>49000</v>
      </c>
      <c r="M37" s="30">
        <v>50831</v>
      </c>
      <c r="N37" s="30">
        <v>5</v>
      </c>
      <c r="O37" s="30">
        <v>576</v>
      </c>
      <c r="P37" s="27">
        <v>5.9</v>
      </c>
      <c r="Q37" s="30">
        <v>125</v>
      </c>
      <c r="R37" s="30">
        <v>81</v>
      </c>
      <c r="S37" s="9">
        <v>7825820</v>
      </c>
      <c r="T37" s="9">
        <v>4000000</v>
      </c>
      <c r="U37" s="9">
        <f>IMDB4[[#This Row],[Gross Revenue]]-IMDB4[[#This Row],[Budget]]</f>
        <v>3825820</v>
      </c>
      <c r="V37" s="9" t="str">
        <f>IF(IMDB4[[#This Row],[Profit]]&gt;0,"Hit","Flop")</f>
        <v>Hit</v>
      </c>
      <c r="W37" s="9" t="str" cm="1">
        <f t="array" ref="W37">_xlfn.IFS(IMDB4[[#This Row],[IMDb Score (1-10)]]&gt;=8,"Excellent",IMDB4[[#This Row],[IMDb Score (1-10)]]&gt;=7,"Good",IMDB4[[#This Row],[IMDb Score (1-10)]]&gt;=5,"Average",TRUE,"Poor")</f>
        <v>Average</v>
      </c>
      <c r="X37" s="9" t="str">
        <f>IF(IMDB4[[#This Row],[Duration (min)]]&lt;90,"Short",IF(IMDB4[[#This Row],[Duration (min)]]&lt;=120,"Medium", "Long"))</f>
        <v>Short</v>
      </c>
      <c r="Z37" s="25" t="str">
        <f t="shared" si="0"/>
        <v>Average</v>
      </c>
      <c r="AA37" t="str">
        <v>Romania</v>
      </c>
      <c r="AB37">
        <f t="shared" si="1"/>
        <v>0</v>
      </c>
      <c r="AC37" s="33"/>
    </row>
    <row r="38" spans="1:29" x14ac:dyDescent="0.25">
      <c r="A38" s="1" t="s">
        <v>2090</v>
      </c>
      <c r="B38" s="2">
        <v>36228</v>
      </c>
      <c r="C38" s="30">
        <f>YEAR(IMDB4[[#This Row],[Release Date]])</f>
        <v>1999</v>
      </c>
      <c r="D38" s="30" t="str">
        <f>FLOOR(IMDB4[[#This Row],[Year]],10)&amp;"s"</f>
        <v>1990s</v>
      </c>
      <c r="E38" s="1" t="s">
        <v>32</v>
      </c>
      <c r="F38" s="1" t="s">
        <v>9</v>
      </c>
      <c r="G38" s="1" t="s">
        <v>3</v>
      </c>
      <c r="H38" s="1" t="s">
        <v>161</v>
      </c>
      <c r="I38" s="1" t="s">
        <v>132</v>
      </c>
      <c r="J38" s="1" t="s">
        <v>584</v>
      </c>
      <c r="K38" s="1" t="s">
        <v>2091</v>
      </c>
      <c r="L38" s="30">
        <v>49000</v>
      </c>
      <c r="M38" s="30">
        <v>51657</v>
      </c>
      <c r="N38" s="30">
        <v>0</v>
      </c>
      <c r="O38" s="30">
        <v>0</v>
      </c>
      <c r="P38" s="27">
        <v>6.5</v>
      </c>
      <c r="Q38" s="30">
        <v>68</v>
      </c>
      <c r="R38" s="30">
        <v>120</v>
      </c>
      <c r="S38" s="9">
        <v>4956401</v>
      </c>
      <c r="T38" s="9">
        <v>15000000</v>
      </c>
      <c r="U38" s="9">
        <f>IMDB4[[#This Row],[Gross Revenue]]-IMDB4[[#This Row],[Budget]]</f>
        <v>-10043599</v>
      </c>
      <c r="V38" s="9" t="str">
        <f>IF(IMDB4[[#This Row],[Profit]]&gt;0,"Hit","Flop")</f>
        <v>Flop</v>
      </c>
      <c r="W38" s="9" t="str" cm="1">
        <f t="array" ref="W38">_xlfn.IFS(IMDB4[[#This Row],[IMDb Score (1-10)]]&gt;=8,"Excellent",IMDB4[[#This Row],[IMDb Score (1-10)]]&gt;=7,"Good",IMDB4[[#This Row],[IMDb Score (1-10)]]&gt;=5,"Average",TRUE,"Poor")</f>
        <v>Average</v>
      </c>
      <c r="X38" s="9" t="str">
        <f>IF(IMDB4[[#This Row],[Duration (min)]]&lt;90,"Short",IF(IMDB4[[#This Row],[Duration (min)]]&lt;=120,"Medium", "Long"))</f>
        <v>Medium</v>
      </c>
      <c r="Z38" s="25" t="str">
        <f t="shared" si="0"/>
        <v>Good</v>
      </c>
      <c r="AA38" t="str">
        <v>Brazil</v>
      </c>
      <c r="AB38">
        <f t="shared" si="1"/>
        <v>-3624277</v>
      </c>
      <c r="AC38" s="33"/>
    </row>
    <row r="39" spans="1:29" x14ac:dyDescent="0.25">
      <c r="A39" s="1" t="s">
        <v>3667</v>
      </c>
      <c r="B39" s="2">
        <v>38236</v>
      </c>
      <c r="C39" s="30">
        <f>YEAR(IMDB4[[#This Row],[Release Date]])</f>
        <v>2004</v>
      </c>
      <c r="D39" s="30" t="str">
        <f>FLOOR(IMDB4[[#This Row],[Year]],10)&amp;"s"</f>
        <v>2000s</v>
      </c>
      <c r="E39" s="1" t="s">
        <v>32</v>
      </c>
      <c r="F39" s="1" t="s">
        <v>20</v>
      </c>
      <c r="G39" s="1" t="s">
        <v>3</v>
      </c>
      <c r="H39" s="1" t="s">
        <v>4</v>
      </c>
      <c r="I39" s="1" t="s">
        <v>132</v>
      </c>
      <c r="J39" s="1" t="s">
        <v>584</v>
      </c>
      <c r="K39" s="1" t="s">
        <v>3668</v>
      </c>
      <c r="L39" s="30">
        <v>49000</v>
      </c>
      <c r="M39" s="30">
        <v>51441</v>
      </c>
      <c r="N39" s="30">
        <v>0</v>
      </c>
      <c r="O39" s="30">
        <v>857</v>
      </c>
      <c r="P39" s="27">
        <v>7</v>
      </c>
      <c r="Q39" s="30">
        <v>46</v>
      </c>
      <c r="R39" s="30">
        <v>96</v>
      </c>
      <c r="S39" s="9">
        <v>371081</v>
      </c>
      <c r="T39" s="9">
        <v>6000000</v>
      </c>
      <c r="U39" s="9">
        <f>IMDB4[[#This Row],[Gross Revenue]]-IMDB4[[#This Row],[Budget]]</f>
        <v>-5628919</v>
      </c>
      <c r="V39" s="9" t="str">
        <f>IF(IMDB4[[#This Row],[Profit]]&gt;0,"Hit","Flop")</f>
        <v>Flop</v>
      </c>
      <c r="W39" s="9" t="str" cm="1">
        <f t="array" ref="W39">_xlfn.IFS(IMDB4[[#This Row],[IMDb Score (1-10)]]&gt;=8,"Excellent",IMDB4[[#This Row],[IMDb Score (1-10)]]&gt;=7,"Good",IMDB4[[#This Row],[IMDb Score (1-10)]]&gt;=5,"Average",TRUE,"Poor")</f>
        <v>Good</v>
      </c>
      <c r="X39" s="9" t="str">
        <f>IF(IMDB4[[#This Row],[Duration (min)]]&lt;90,"Short",IF(IMDB4[[#This Row],[Duration (min)]]&lt;=120,"Medium", "Long"))</f>
        <v>Medium</v>
      </c>
      <c r="Z39" s="25" t="str">
        <f t="shared" si="0"/>
        <v>Average</v>
      </c>
      <c r="AA39" t="str">
        <v>Mexico</v>
      </c>
      <c r="AB39">
        <f t="shared" si="1"/>
        <v>-13684289</v>
      </c>
    </row>
    <row r="40" spans="1:29" x14ac:dyDescent="0.25">
      <c r="A40" s="1" t="s">
        <v>4607</v>
      </c>
      <c r="B40" s="2">
        <v>39324</v>
      </c>
      <c r="C40" s="30">
        <f>YEAR(IMDB4[[#This Row],[Release Date]])</f>
        <v>2007</v>
      </c>
      <c r="D40" s="30" t="str">
        <f>FLOOR(IMDB4[[#This Row],[Year]],10)&amp;"s"</f>
        <v>2000s</v>
      </c>
      <c r="E40" s="1" t="s">
        <v>32</v>
      </c>
      <c r="F40" s="1" t="s">
        <v>20</v>
      </c>
      <c r="G40" s="1" t="s">
        <v>3</v>
      </c>
      <c r="H40" s="1" t="s">
        <v>4</v>
      </c>
      <c r="I40" s="21" t="s">
        <v>5</v>
      </c>
      <c r="J40" s="1" t="s">
        <v>584</v>
      </c>
      <c r="K40" s="1" t="s">
        <v>4608</v>
      </c>
      <c r="L40" s="30">
        <v>49000</v>
      </c>
      <c r="M40" s="30">
        <v>54484</v>
      </c>
      <c r="N40" s="30">
        <v>0</v>
      </c>
      <c r="O40" s="30">
        <v>87</v>
      </c>
      <c r="P40" s="27">
        <v>6.2</v>
      </c>
      <c r="Q40" s="30">
        <v>17</v>
      </c>
      <c r="R40" s="30">
        <v>85</v>
      </c>
      <c r="S40" s="9">
        <v>7826</v>
      </c>
      <c r="T40" s="9">
        <v>1200000</v>
      </c>
      <c r="U40" s="9">
        <f>IMDB4[[#This Row],[Gross Revenue]]-IMDB4[[#This Row],[Budget]]</f>
        <v>-1192174</v>
      </c>
      <c r="V40" s="9" t="str">
        <f>IF(IMDB4[[#This Row],[Profit]]&gt;0,"Hit","Flop")</f>
        <v>Flop</v>
      </c>
      <c r="W40" s="9" t="str" cm="1">
        <f t="array" ref="W40">_xlfn.IFS(IMDB4[[#This Row],[IMDb Score (1-10)]]&gt;=8,"Excellent",IMDB4[[#This Row],[IMDb Score (1-10)]]&gt;=7,"Good",IMDB4[[#This Row],[IMDb Score (1-10)]]&gt;=5,"Average",TRUE,"Poor")</f>
        <v>Average</v>
      </c>
      <c r="X40" s="9" t="str">
        <f>IF(IMDB4[[#This Row],[Duration (min)]]&lt;90,"Short",IF(IMDB4[[#This Row],[Duration (min)]]&lt;=120,"Medium", "Long"))</f>
        <v>Short</v>
      </c>
      <c r="Z40" s="25" t="str">
        <f t="shared" si="0"/>
        <v>Average</v>
      </c>
      <c r="AA40" t="str">
        <v>Indonesia</v>
      </c>
      <c r="AB40">
        <f t="shared" si="1"/>
        <v>0</v>
      </c>
    </row>
    <row r="41" spans="1:29" x14ac:dyDescent="0.25">
      <c r="A41" s="1" t="s">
        <v>6971</v>
      </c>
      <c r="B41" s="2">
        <v>42037</v>
      </c>
      <c r="C41" s="30">
        <f>YEAR(IMDB4[[#This Row],[Release Date]])</f>
        <v>2015</v>
      </c>
      <c r="D41" s="30" t="str">
        <f>FLOOR(IMDB4[[#This Row],[Year]],10)&amp;"s"</f>
        <v>2010s</v>
      </c>
      <c r="E41" s="1" t="s">
        <v>32</v>
      </c>
      <c r="F41" s="1" t="s">
        <v>2</v>
      </c>
      <c r="G41" s="1" t="s">
        <v>3</v>
      </c>
      <c r="H41" s="1" t="s">
        <v>4</v>
      </c>
      <c r="I41" s="1" t="s">
        <v>92</v>
      </c>
      <c r="J41" s="1" t="s">
        <v>6972</v>
      </c>
      <c r="K41" s="1" t="s">
        <v>930</v>
      </c>
      <c r="L41" s="30">
        <v>46000</v>
      </c>
      <c r="M41" s="30">
        <v>49912</v>
      </c>
      <c r="N41" s="30">
        <v>16000</v>
      </c>
      <c r="O41" s="30">
        <v>114000</v>
      </c>
      <c r="P41" s="27">
        <v>7.9</v>
      </c>
      <c r="Q41" s="30">
        <v>596</v>
      </c>
      <c r="R41" s="30">
        <v>187</v>
      </c>
      <c r="S41" s="9">
        <v>54116191</v>
      </c>
      <c r="T41" s="9">
        <v>44000000</v>
      </c>
      <c r="U41" s="9">
        <f>IMDB4[[#This Row],[Gross Revenue]]-IMDB4[[#This Row],[Budget]]</f>
        <v>10116191</v>
      </c>
      <c r="V41" s="9" t="str">
        <f>IF(IMDB4[[#This Row],[Profit]]&gt;0,"Hit","Flop")</f>
        <v>Hit</v>
      </c>
      <c r="W41" s="9" t="str" cm="1">
        <f t="array" ref="W41">_xlfn.IFS(IMDB4[[#This Row],[IMDb Score (1-10)]]&gt;=8,"Excellent",IMDB4[[#This Row],[IMDb Score (1-10)]]&gt;=7,"Good",IMDB4[[#This Row],[IMDb Score (1-10)]]&gt;=5,"Average",TRUE,"Poor")</f>
        <v>Good</v>
      </c>
      <c r="X41" s="9" t="str">
        <f>IF(IMDB4[[#This Row],[Duration (min)]]&lt;90,"Short",IF(IMDB4[[#This Row],[Duration (min)]]&lt;=120,"Medium", "Long"))</f>
        <v>Long</v>
      </c>
      <c r="Z41" s="25" t="str">
        <f t="shared" si="0"/>
        <v>Average</v>
      </c>
      <c r="AA41" t="str">
        <v>Taiwan</v>
      </c>
      <c r="AB41">
        <f t="shared" si="1"/>
        <v>-14386444</v>
      </c>
    </row>
    <row r="42" spans="1:29" x14ac:dyDescent="0.25">
      <c r="A42" s="1" t="s">
        <v>1980</v>
      </c>
      <c r="B42" s="2">
        <v>36397</v>
      </c>
      <c r="C42" s="30">
        <f>YEAR(IMDB4[[#This Row],[Release Date]])</f>
        <v>1999</v>
      </c>
      <c r="D42" s="30" t="str">
        <f>FLOOR(IMDB4[[#This Row],[Year]],10)&amp;"s"</f>
        <v>1990s</v>
      </c>
      <c r="E42" s="1" t="s">
        <v>32</v>
      </c>
      <c r="F42" s="1" t="s">
        <v>77</v>
      </c>
      <c r="G42" s="1" t="s">
        <v>3</v>
      </c>
      <c r="H42" s="1" t="s">
        <v>4</v>
      </c>
      <c r="I42" s="1" t="s">
        <v>132</v>
      </c>
      <c r="J42" s="1" t="s">
        <v>1163</v>
      </c>
      <c r="K42" s="1" t="s">
        <v>1507</v>
      </c>
      <c r="L42" s="30">
        <v>45000</v>
      </c>
      <c r="M42" s="30">
        <v>47203</v>
      </c>
      <c r="N42" s="30">
        <v>116</v>
      </c>
      <c r="O42" s="30">
        <v>0</v>
      </c>
      <c r="P42" s="27">
        <v>6.6</v>
      </c>
      <c r="Q42" s="30">
        <v>199</v>
      </c>
      <c r="R42" s="30">
        <v>95</v>
      </c>
      <c r="S42" s="9">
        <v>205399422</v>
      </c>
      <c r="T42" s="9">
        <v>33000000</v>
      </c>
      <c r="U42" s="9">
        <f>IMDB4[[#This Row],[Gross Revenue]]-IMDB4[[#This Row],[Budget]]</f>
        <v>172399422</v>
      </c>
      <c r="V42" s="9" t="str">
        <f>IF(IMDB4[[#This Row],[Profit]]&gt;0,"Hit","Flop")</f>
        <v>Hit</v>
      </c>
      <c r="W42" s="9" t="str" cm="1">
        <f t="array" ref="W42">_xlfn.IFS(IMDB4[[#This Row],[IMDb Score (1-10)]]&gt;=8,"Excellent",IMDB4[[#This Row],[IMDb Score (1-10)]]&gt;=7,"Good",IMDB4[[#This Row],[IMDb Score (1-10)]]&gt;=5,"Average",TRUE,"Poor")</f>
        <v>Average</v>
      </c>
      <c r="X42" s="9" t="str">
        <f>IF(IMDB4[[#This Row],[Duration (min)]]&lt;90,"Short",IF(IMDB4[[#This Row],[Duration (min)]]&lt;=120,"Medium", "Long"))</f>
        <v>Medium</v>
      </c>
      <c r="Z42" s="25" t="str">
        <f t="shared" si="0"/>
        <v>Good</v>
      </c>
      <c r="AA42" t="str">
        <v>Poland</v>
      </c>
      <c r="AB42">
        <f t="shared" si="1"/>
        <v>0</v>
      </c>
    </row>
    <row r="43" spans="1:29" x14ac:dyDescent="0.25">
      <c r="A43" s="1" t="s">
        <v>1572</v>
      </c>
      <c r="B43" s="2">
        <v>35774</v>
      </c>
      <c r="C43" s="30">
        <f>YEAR(IMDB4[[#This Row],[Release Date]])</f>
        <v>1997</v>
      </c>
      <c r="D43" s="30" t="str">
        <f>FLOOR(IMDB4[[#This Row],[Year]],10)&amp;"s"</f>
        <v>1990s</v>
      </c>
      <c r="E43" s="1" t="s">
        <v>32</v>
      </c>
      <c r="F43" s="1" t="s">
        <v>91</v>
      </c>
      <c r="G43" s="1" t="s">
        <v>3</v>
      </c>
      <c r="H43" s="1" t="s">
        <v>4</v>
      </c>
      <c r="I43" s="1" t="s">
        <v>92</v>
      </c>
      <c r="J43" s="1" t="s">
        <v>1163</v>
      </c>
      <c r="K43" s="1" t="s">
        <v>1573</v>
      </c>
      <c r="L43" s="30">
        <v>45000</v>
      </c>
      <c r="M43" s="30">
        <v>50284</v>
      </c>
      <c r="N43" s="30">
        <v>13</v>
      </c>
      <c r="O43" s="30">
        <v>0</v>
      </c>
      <c r="P43" s="27">
        <v>5.6</v>
      </c>
      <c r="Q43" s="30">
        <v>140</v>
      </c>
      <c r="R43" s="30">
        <v>99</v>
      </c>
      <c r="S43" s="9">
        <v>72219395</v>
      </c>
      <c r="T43" s="9">
        <v>17000000</v>
      </c>
      <c r="U43" s="9">
        <f>IMDB4[[#This Row],[Gross Revenue]]-IMDB4[[#This Row],[Budget]]</f>
        <v>55219395</v>
      </c>
      <c r="V43" s="9" t="str">
        <f>IF(IMDB4[[#This Row],[Profit]]&gt;0,"Hit","Flop")</f>
        <v>Hit</v>
      </c>
      <c r="W43" s="9" t="str" cm="1">
        <f t="array" ref="W43">_xlfn.IFS(IMDB4[[#This Row],[IMDb Score (1-10)]]&gt;=8,"Excellent",IMDB4[[#This Row],[IMDb Score (1-10)]]&gt;=7,"Good",IMDB4[[#This Row],[IMDb Score (1-10)]]&gt;=5,"Average",TRUE,"Poor")</f>
        <v>Average</v>
      </c>
      <c r="X43" s="9" t="str">
        <f>IF(IMDB4[[#This Row],[Duration (min)]]&lt;90,"Short",IF(IMDB4[[#This Row],[Duration (min)]]&lt;=120,"Medium", "Long"))</f>
        <v>Medium</v>
      </c>
      <c r="Z43" s="25" t="str">
        <f t="shared" si="0"/>
        <v>Average</v>
      </c>
      <c r="AA43" t="str">
        <v>Argentina</v>
      </c>
      <c r="AB43">
        <f t="shared" si="1"/>
        <v>-1095876</v>
      </c>
    </row>
    <row r="44" spans="1:29" x14ac:dyDescent="0.25">
      <c r="A44" s="1" t="s">
        <v>1795</v>
      </c>
      <c r="B44" s="2">
        <v>35959</v>
      </c>
      <c r="C44" s="30">
        <f>YEAR(IMDB4[[#This Row],[Release Date]])</f>
        <v>1998</v>
      </c>
      <c r="D44" s="30" t="str">
        <f>FLOOR(IMDB4[[#This Row],[Year]],10)&amp;"s"</f>
        <v>1990s</v>
      </c>
      <c r="E44" s="1" t="s">
        <v>32</v>
      </c>
      <c r="F44" s="1" t="s">
        <v>91</v>
      </c>
      <c r="G44" s="1" t="s">
        <v>3</v>
      </c>
      <c r="H44" s="1" t="s">
        <v>4</v>
      </c>
      <c r="I44" s="1" t="s">
        <v>92</v>
      </c>
      <c r="J44" s="1" t="s">
        <v>1163</v>
      </c>
      <c r="K44" s="1" t="s">
        <v>1796</v>
      </c>
      <c r="L44" s="30">
        <v>45000</v>
      </c>
      <c r="M44" s="30">
        <v>49847</v>
      </c>
      <c r="N44" s="30">
        <v>41</v>
      </c>
      <c r="O44" s="30">
        <v>891</v>
      </c>
      <c r="P44" s="27">
        <v>4.5999999999999996</v>
      </c>
      <c r="Q44" s="30">
        <v>125</v>
      </c>
      <c r="R44" s="30">
        <v>100</v>
      </c>
      <c r="S44" s="9">
        <v>39989008</v>
      </c>
      <c r="T44" s="9">
        <v>24000000</v>
      </c>
      <c r="U44" s="9">
        <f>IMDB4[[#This Row],[Gross Revenue]]-IMDB4[[#This Row],[Budget]]</f>
        <v>15989008</v>
      </c>
      <c r="V44" s="9" t="str">
        <f>IF(IMDB4[[#This Row],[Profit]]&gt;0,"Hit","Flop")</f>
        <v>Hit</v>
      </c>
      <c r="W44" s="9" t="str" cm="1">
        <f t="array" ref="W44">_xlfn.IFS(IMDB4[[#This Row],[IMDb Score (1-10)]]&gt;=8,"Excellent",IMDB4[[#This Row],[IMDb Score (1-10)]]&gt;=7,"Good",IMDB4[[#This Row],[IMDb Score (1-10)]]&gt;=5,"Average",TRUE,"Poor")</f>
        <v>Poor</v>
      </c>
      <c r="X44" s="9" t="str">
        <f>IF(IMDB4[[#This Row],[Duration (min)]]&lt;90,"Short",IF(IMDB4[[#This Row],[Duration (min)]]&lt;=120,"Medium", "Long"))</f>
        <v>Medium</v>
      </c>
      <c r="Z44" s="25" t="str">
        <f t="shared" si="0"/>
        <v>Average</v>
      </c>
      <c r="AA44" t="str">
        <v>New Line</v>
      </c>
      <c r="AB44">
        <f t="shared" si="1"/>
        <v>0</v>
      </c>
    </row>
    <row r="45" spans="1:29" x14ac:dyDescent="0.25">
      <c r="A45" s="1" t="s">
        <v>1162</v>
      </c>
      <c r="B45" s="2">
        <v>34751</v>
      </c>
      <c r="C45" s="30">
        <f>YEAR(IMDB4[[#This Row],[Release Date]])</f>
        <v>1995</v>
      </c>
      <c r="D45" s="30" t="str">
        <f>FLOOR(IMDB4[[#This Row],[Year]],10)&amp;"s"</f>
        <v>1990s</v>
      </c>
      <c r="E45" s="1" t="s">
        <v>1</v>
      </c>
      <c r="F45" s="1" t="s">
        <v>77</v>
      </c>
      <c r="G45" s="1" t="s">
        <v>3</v>
      </c>
      <c r="H45" s="1" t="s">
        <v>161</v>
      </c>
      <c r="I45" s="1" t="s">
        <v>92</v>
      </c>
      <c r="J45" s="1" t="s">
        <v>1163</v>
      </c>
      <c r="K45" s="1" t="s">
        <v>268</v>
      </c>
      <c r="L45" s="30">
        <v>45000</v>
      </c>
      <c r="M45" s="30">
        <v>58528</v>
      </c>
      <c r="N45" s="30">
        <v>503</v>
      </c>
      <c r="O45" s="30">
        <v>0</v>
      </c>
      <c r="P45" s="27">
        <v>6.3</v>
      </c>
      <c r="Q45" s="30">
        <v>61</v>
      </c>
      <c r="R45" s="30">
        <v>132</v>
      </c>
      <c r="S45" s="9">
        <v>30306268</v>
      </c>
      <c r="T45" s="9">
        <v>50000000</v>
      </c>
      <c r="U45" s="9">
        <f>IMDB4[[#This Row],[Gross Revenue]]-IMDB4[[#This Row],[Budget]]</f>
        <v>-19693732</v>
      </c>
      <c r="V45" s="9" t="str">
        <f>IF(IMDB4[[#This Row],[Profit]]&gt;0,"Hit","Flop")</f>
        <v>Flop</v>
      </c>
      <c r="W45" s="9" t="str" cm="1">
        <f t="array" ref="W45">_xlfn.IFS(IMDB4[[#This Row],[IMDb Score (1-10)]]&gt;=8,"Excellent",IMDB4[[#This Row],[IMDb Score (1-10)]]&gt;=7,"Good",IMDB4[[#This Row],[IMDb Score (1-10)]]&gt;=5,"Average",TRUE,"Poor")</f>
        <v>Average</v>
      </c>
      <c r="X45" s="9" t="str">
        <f>IF(IMDB4[[#This Row],[Duration (min)]]&lt;90,"Short",IF(IMDB4[[#This Row],[Duration (min)]]&lt;=120,"Medium", "Long"))</f>
        <v>Long</v>
      </c>
      <c r="Z45" s="25" t="str">
        <f t="shared" si="0"/>
        <v>Average</v>
      </c>
      <c r="AA45" t="str">
        <v>Sweden</v>
      </c>
      <c r="AB45">
        <f t="shared" si="1"/>
        <v>0</v>
      </c>
    </row>
    <row r="46" spans="1:29" x14ac:dyDescent="0.25">
      <c r="A46" s="1" t="s">
        <v>6524</v>
      </c>
      <c r="B46" s="2">
        <v>41590</v>
      </c>
      <c r="C46" s="30">
        <f>YEAR(IMDB4[[#This Row],[Release Date]])</f>
        <v>2013</v>
      </c>
      <c r="D46" s="30" t="str">
        <f>FLOOR(IMDB4[[#This Row],[Year]],10)&amp;"s"</f>
        <v>2010s</v>
      </c>
      <c r="E46" s="1" t="s">
        <v>32</v>
      </c>
      <c r="F46" s="1" t="s">
        <v>9</v>
      </c>
      <c r="G46" s="1" t="s">
        <v>3</v>
      </c>
      <c r="H46" s="1" t="s">
        <v>161</v>
      </c>
      <c r="I46" s="1" t="s">
        <v>132</v>
      </c>
      <c r="J46" s="1" t="s">
        <v>1163</v>
      </c>
      <c r="K46" s="1" t="s">
        <v>6525</v>
      </c>
      <c r="L46" s="30">
        <v>45000</v>
      </c>
      <c r="M46" s="30">
        <v>46868</v>
      </c>
      <c r="N46" s="30">
        <v>8</v>
      </c>
      <c r="O46" s="30">
        <v>0</v>
      </c>
      <c r="P46" s="27">
        <v>4</v>
      </c>
      <c r="Q46" s="30">
        <v>161</v>
      </c>
      <c r="R46" s="30">
        <v>93</v>
      </c>
      <c r="S46" s="9">
        <v>15152879</v>
      </c>
      <c r="T46" s="9">
        <v>5000000</v>
      </c>
      <c r="U46" s="9">
        <f>IMDB4[[#This Row],[Gross Revenue]]-IMDB4[[#This Row],[Budget]]</f>
        <v>10152879</v>
      </c>
      <c r="V46" s="9" t="str">
        <f>IF(IMDB4[[#This Row],[Profit]]&gt;0,"Hit","Flop")</f>
        <v>Hit</v>
      </c>
      <c r="W46" s="9" t="str" cm="1">
        <f t="array" ref="W46">_xlfn.IFS(IMDB4[[#This Row],[IMDb Score (1-10)]]&gt;=8,"Excellent",IMDB4[[#This Row],[IMDb Score (1-10)]]&gt;=7,"Good",IMDB4[[#This Row],[IMDb Score (1-10)]]&gt;=5,"Average",TRUE,"Poor")</f>
        <v>Poor</v>
      </c>
      <c r="X46" s="9" t="str">
        <f>IF(IMDB4[[#This Row],[Duration (min)]]&lt;90,"Short",IF(IMDB4[[#This Row],[Duration (min)]]&lt;=120,"Medium", "Long"))</f>
        <v>Medium</v>
      </c>
      <c r="Z46" s="25" t="str">
        <f t="shared" si="0"/>
        <v>Average</v>
      </c>
      <c r="AA46" t="str">
        <v>Aruba</v>
      </c>
      <c r="AB46">
        <f t="shared" si="1"/>
        <v>0</v>
      </c>
    </row>
    <row r="47" spans="1:29" x14ac:dyDescent="0.25">
      <c r="A47" s="1" t="s">
        <v>6454</v>
      </c>
      <c r="B47" s="2">
        <v>41376</v>
      </c>
      <c r="C47" s="30">
        <f>YEAR(IMDB4[[#This Row],[Release Date]])</f>
        <v>2013</v>
      </c>
      <c r="D47" s="30" t="str">
        <f>FLOOR(IMDB4[[#This Row],[Year]],10)&amp;"s"</f>
        <v>2010s</v>
      </c>
      <c r="E47" s="1" t="s">
        <v>32</v>
      </c>
      <c r="F47" s="1" t="s">
        <v>40</v>
      </c>
      <c r="G47" s="1" t="s">
        <v>3</v>
      </c>
      <c r="H47" s="1" t="s">
        <v>4</v>
      </c>
      <c r="I47" s="1" t="s">
        <v>84</v>
      </c>
      <c r="J47" s="1" t="s">
        <v>6455</v>
      </c>
      <c r="K47" s="1" t="s">
        <v>577</v>
      </c>
      <c r="L47" s="30">
        <v>44000</v>
      </c>
      <c r="M47" s="30">
        <v>73441</v>
      </c>
      <c r="N47" s="30">
        <v>0</v>
      </c>
      <c r="O47" s="30">
        <v>60000</v>
      </c>
      <c r="P47" s="27">
        <v>6.4</v>
      </c>
      <c r="Q47" s="30">
        <v>525</v>
      </c>
      <c r="R47" s="30">
        <v>130</v>
      </c>
      <c r="S47" s="9">
        <v>234903076</v>
      </c>
      <c r="T47" s="9">
        <v>215000000</v>
      </c>
      <c r="U47" s="9">
        <f>IMDB4[[#This Row],[Gross Revenue]]-IMDB4[[#This Row],[Budget]]</f>
        <v>19903076</v>
      </c>
      <c r="V47" s="9" t="str">
        <f>IF(IMDB4[[#This Row],[Profit]]&gt;0,"Hit","Flop")</f>
        <v>Hit</v>
      </c>
      <c r="W47" s="9" t="str" cm="1">
        <f t="array" ref="W47">_xlfn.IFS(IMDB4[[#This Row],[IMDb Score (1-10)]]&gt;=8,"Excellent",IMDB4[[#This Row],[IMDb Score (1-10)]]&gt;=7,"Good",IMDB4[[#This Row],[IMDb Score (1-10)]]&gt;=5,"Average",TRUE,"Poor")</f>
        <v>Average</v>
      </c>
      <c r="X47" s="9" t="str">
        <f>IF(IMDB4[[#This Row],[Duration (min)]]&lt;90,"Short",IF(IMDB4[[#This Row],[Duration (min)]]&lt;=120,"Medium", "Long"))</f>
        <v>Long</v>
      </c>
      <c r="Z47" s="25" t="str">
        <f t="shared" si="0"/>
        <v>Average</v>
      </c>
      <c r="AA47" t="str">
        <v>Georgia</v>
      </c>
      <c r="AB47">
        <f t="shared" si="1"/>
        <v>-19982851</v>
      </c>
    </row>
    <row r="48" spans="1:29" x14ac:dyDescent="0.25">
      <c r="A48" s="1" t="s">
        <v>4422</v>
      </c>
      <c r="B48" s="2">
        <v>39081</v>
      </c>
      <c r="C48" s="30">
        <f>YEAR(IMDB4[[#This Row],[Release Date]])</f>
        <v>2006</v>
      </c>
      <c r="D48" s="30" t="str">
        <f>FLOOR(IMDB4[[#This Row],[Year]],10)&amp;"s"</f>
        <v>2000s</v>
      </c>
      <c r="E48" s="1" t="s">
        <v>32</v>
      </c>
      <c r="F48" s="1" t="s">
        <v>77</v>
      </c>
      <c r="G48" s="1" t="s">
        <v>3</v>
      </c>
      <c r="H48" s="1" t="s">
        <v>4</v>
      </c>
      <c r="I48" s="1" t="s">
        <v>132</v>
      </c>
      <c r="J48" s="1" t="s">
        <v>426</v>
      </c>
      <c r="K48" s="1" t="s">
        <v>2877</v>
      </c>
      <c r="L48" s="30">
        <v>40000</v>
      </c>
      <c r="M48" s="30">
        <v>48486</v>
      </c>
      <c r="N48" s="30">
        <v>563</v>
      </c>
      <c r="O48" s="30">
        <v>5000</v>
      </c>
      <c r="P48" s="27">
        <v>7.3</v>
      </c>
      <c r="Q48" s="30">
        <v>313</v>
      </c>
      <c r="R48" s="30">
        <v>151</v>
      </c>
      <c r="S48" s="9">
        <v>423032628</v>
      </c>
      <c r="T48" s="9">
        <v>225000000</v>
      </c>
      <c r="U48" s="9">
        <f>IMDB4[[#This Row],[Gross Revenue]]-IMDB4[[#This Row],[Budget]]</f>
        <v>198032628</v>
      </c>
      <c r="V48" s="9" t="str">
        <f>IF(IMDB4[[#This Row],[Profit]]&gt;0,"Hit","Flop")</f>
        <v>Hit</v>
      </c>
      <c r="W48" s="9" t="str" cm="1">
        <f t="array" ref="W48">_xlfn.IFS(IMDB4[[#This Row],[IMDb Score (1-10)]]&gt;=8,"Excellent",IMDB4[[#This Row],[IMDb Score (1-10)]]&gt;=7,"Good",IMDB4[[#This Row],[IMDb Score (1-10)]]&gt;=5,"Average",TRUE,"Poor")</f>
        <v>Good</v>
      </c>
      <c r="X48" s="9" t="str">
        <f>IF(IMDB4[[#This Row],[Duration (min)]]&lt;90,"Short",IF(IMDB4[[#This Row],[Duration (min)]]&lt;=120,"Medium", "Long"))</f>
        <v>Long</v>
      </c>
      <c r="Z48" s="25" t="str">
        <f t="shared" si="0"/>
        <v>Good</v>
      </c>
      <c r="AA48" t="str">
        <v>Chile</v>
      </c>
      <c r="AB48">
        <f t="shared" si="1"/>
        <v>0</v>
      </c>
    </row>
    <row r="49" spans="1:28" x14ac:dyDescent="0.25">
      <c r="A49" s="1" t="s">
        <v>5473</v>
      </c>
      <c r="B49" s="2">
        <v>40266</v>
      </c>
      <c r="C49" s="30">
        <f>YEAR(IMDB4[[#This Row],[Release Date]])</f>
        <v>2010</v>
      </c>
      <c r="D49" s="30" t="str">
        <f>FLOOR(IMDB4[[#This Row],[Year]],10)&amp;"s"</f>
        <v>2010s</v>
      </c>
      <c r="E49" s="1" t="s">
        <v>32</v>
      </c>
      <c r="F49" s="1" t="s">
        <v>40</v>
      </c>
      <c r="G49" s="1" t="s">
        <v>3</v>
      </c>
      <c r="H49" s="1" t="s">
        <v>4</v>
      </c>
      <c r="I49" s="1" t="s">
        <v>84</v>
      </c>
      <c r="J49" s="1" t="s">
        <v>426</v>
      </c>
      <c r="K49" s="1" t="s">
        <v>645</v>
      </c>
      <c r="L49" s="30">
        <v>40000</v>
      </c>
      <c r="M49" s="30">
        <v>79957</v>
      </c>
      <c r="N49" s="30">
        <v>13000</v>
      </c>
      <c r="O49" s="30">
        <v>24000</v>
      </c>
      <c r="P49" s="27">
        <v>6.5</v>
      </c>
      <c r="Q49" s="30">
        <v>451</v>
      </c>
      <c r="R49" s="30">
        <v>108</v>
      </c>
      <c r="S49" s="9">
        <v>334185206</v>
      </c>
      <c r="T49" s="9">
        <v>200000000</v>
      </c>
      <c r="U49" s="9">
        <f>IMDB4[[#This Row],[Gross Revenue]]-IMDB4[[#This Row],[Budget]]</f>
        <v>134185206</v>
      </c>
      <c r="V49" s="9" t="str">
        <f>IF(IMDB4[[#This Row],[Profit]]&gt;0,"Hit","Flop")</f>
        <v>Hit</v>
      </c>
      <c r="W49" s="9" t="str" cm="1">
        <f t="array" ref="W49">_xlfn.IFS(IMDB4[[#This Row],[IMDb Score (1-10)]]&gt;=8,"Excellent",IMDB4[[#This Row],[IMDb Score (1-10)]]&gt;=7,"Good",IMDB4[[#This Row],[IMDb Score (1-10)]]&gt;=5,"Average",TRUE,"Poor")</f>
        <v>Average</v>
      </c>
      <c r="X49" s="9" t="str">
        <f>IF(IMDB4[[#This Row],[Duration (min)]]&lt;90,"Short",IF(IMDB4[[#This Row],[Duration (min)]]&lt;=120,"Medium", "Long"))</f>
        <v>Medium</v>
      </c>
      <c r="Z49" s="25" t="str">
        <f t="shared" si="0"/>
        <v>Average</v>
      </c>
      <c r="AA49" t="str">
        <v>West Germany</v>
      </c>
      <c r="AB49">
        <f t="shared" si="1"/>
        <v>0</v>
      </c>
    </row>
    <row r="50" spans="1:28" x14ac:dyDescent="0.25">
      <c r="A50" s="1" t="s">
        <v>4718</v>
      </c>
      <c r="B50" s="2">
        <v>39409</v>
      </c>
      <c r="C50" s="30">
        <f>YEAR(IMDB4[[#This Row],[Release Date]])</f>
        <v>2007</v>
      </c>
      <c r="D50" s="30" t="str">
        <f>FLOOR(IMDB4[[#This Row],[Year]],10)&amp;"s"</f>
        <v>2000s</v>
      </c>
      <c r="E50" s="1" t="s">
        <v>32</v>
      </c>
      <c r="F50" s="1" t="s">
        <v>77</v>
      </c>
      <c r="G50" s="1" t="s">
        <v>3</v>
      </c>
      <c r="H50" s="1" t="s">
        <v>4</v>
      </c>
      <c r="I50" s="1" t="s">
        <v>132</v>
      </c>
      <c r="J50" s="1" t="s">
        <v>426</v>
      </c>
      <c r="K50" s="1" t="s">
        <v>2877</v>
      </c>
      <c r="L50" s="30">
        <v>40000</v>
      </c>
      <c r="M50" s="30">
        <v>48350</v>
      </c>
      <c r="N50" s="30">
        <v>563</v>
      </c>
      <c r="O50" s="30">
        <v>0</v>
      </c>
      <c r="P50" s="27">
        <v>7.1</v>
      </c>
      <c r="Q50" s="30">
        <v>302</v>
      </c>
      <c r="R50" s="30">
        <v>169</v>
      </c>
      <c r="S50" s="9">
        <v>309404152</v>
      </c>
      <c r="T50" s="9">
        <v>300000000</v>
      </c>
      <c r="U50" s="9">
        <f>IMDB4[[#This Row],[Gross Revenue]]-IMDB4[[#This Row],[Budget]]</f>
        <v>9404152</v>
      </c>
      <c r="V50" s="9" t="str">
        <f>IF(IMDB4[[#This Row],[Profit]]&gt;0,"Hit","Flop")</f>
        <v>Hit</v>
      </c>
      <c r="W50" s="9" t="str" cm="1">
        <f t="array" ref="W50">_xlfn.IFS(IMDB4[[#This Row],[IMDb Score (1-10)]]&gt;=8,"Excellent",IMDB4[[#This Row],[IMDb Score (1-10)]]&gt;=7,"Good",IMDB4[[#This Row],[IMDb Score (1-10)]]&gt;=5,"Average",TRUE,"Poor")</f>
        <v>Good</v>
      </c>
      <c r="X50" s="9" t="str">
        <f>IF(IMDB4[[#This Row],[Duration (min)]]&lt;90,"Short",IF(IMDB4[[#This Row],[Duration (min)]]&lt;=120,"Medium", "Long"))</f>
        <v>Long</v>
      </c>
      <c r="Z50" s="25" t="str">
        <f t="shared" si="0"/>
        <v>Good</v>
      </c>
      <c r="AA50" t="str">
        <v>Norway</v>
      </c>
      <c r="AB50">
        <f t="shared" si="1"/>
        <v>-63937160</v>
      </c>
    </row>
    <row r="51" spans="1:28" x14ac:dyDescent="0.25">
      <c r="A51" s="1" t="s">
        <v>3423</v>
      </c>
      <c r="B51" s="2">
        <v>37951</v>
      </c>
      <c r="C51" s="30">
        <f>YEAR(IMDB4[[#This Row],[Release Date]])</f>
        <v>2003</v>
      </c>
      <c r="D51" s="30" t="str">
        <f>FLOOR(IMDB4[[#This Row],[Year]],10)&amp;"s"</f>
        <v>2000s</v>
      </c>
      <c r="E51" s="1" t="s">
        <v>32</v>
      </c>
      <c r="F51" s="1" t="s">
        <v>77</v>
      </c>
      <c r="G51" s="1" t="s">
        <v>3</v>
      </c>
      <c r="H51" s="1" t="s">
        <v>4</v>
      </c>
      <c r="I51" s="1" t="s">
        <v>132</v>
      </c>
      <c r="J51" s="1" t="s">
        <v>426</v>
      </c>
      <c r="K51" s="1" t="s">
        <v>2877</v>
      </c>
      <c r="L51" s="30">
        <v>40000</v>
      </c>
      <c r="M51" s="30">
        <v>48184</v>
      </c>
      <c r="N51" s="30">
        <v>563</v>
      </c>
      <c r="O51" s="30">
        <v>10000</v>
      </c>
      <c r="P51" s="27">
        <v>8.1</v>
      </c>
      <c r="Q51" s="30">
        <v>271</v>
      </c>
      <c r="R51" s="30">
        <v>143</v>
      </c>
      <c r="S51" s="9">
        <v>305388685</v>
      </c>
      <c r="T51" s="9">
        <v>140000000</v>
      </c>
      <c r="U51" s="9">
        <f>IMDB4[[#This Row],[Gross Revenue]]-IMDB4[[#This Row],[Budget]]</f>
        <v>165388685</v>
      </c>
      <c r="V51" s="9" t="str">
        <f>IF(IMDB4[[#This Row],[Profit]]&gt;0,"Hit","Flop")</f>
        <v>Hit</v>
      </c>
      <c r="W51" s="9" t="str" cm="1">
        <f t="array" ref="W51">_xlfn.IFS(IMDB4[[#This Row],[IMDb Score (1-10)]]&gt;=8,"Excellent",IMDB4[[#This Row],[IMDb Score (1-10)]]&gt;=7,"Good",IMDB4[[#This Row],[IMDb Score (1-10)]]&gt;=5,"Average",TRUE,"Poor")</f>
        <v>Excellent</v>
      </c>
      <c r="X51" s="9" t="str">
        <f>IF(IMDB4[[#This Row],[Duration (min)]]&lt;90,"Short",IF(IMDB4[[#This Row],[Duration (min)]]&lt;=120,"Medium", "Long"))</f>
        <v>Long</v>
      </c>
      <c r="Z51" s="25" t="str">
        <f t="shared" si="0"/>
        <v>Average</v>
      </c>
      <c r="AA51" t="str">
        <v>Colombia</v>
      </c>
      <c r="AB51">
        <f t="shared" si="1"/>
        <v>0</v>
      </c>
    </row>
    <row r="52" spans="1:28" x14ac:dyDescent="0.25">
      <c r="A52" s="1" t="s">
        <v>5904</v>
      </c>
      <c r="B52" s="2">
        <v>40865</v>
      </c>
      <c r="C52" s="30">
        <f>YEAR(IMDB4[[#This Row],[Release Date]])</f>
        <v>2011</v>
      </c>
      <c r="D52" s="30" t="str">
        <f>FLOOR(IMDB4[[#This Row],[Year]],10)&amp;"s"</f>
        <v>2010s</v>
      </c>
      <c r="E52" s="1" t="s">
        <v>32</v>
      </c>
      <c r="F52" s="1" t="s">
        <v>77</v>
      </c>
      <c r="G52" s="1" t="s">
        <v>3</v>
      </c>
      <c r="H52" s="1" t="s">
        <v>4</v>
      </c>
      <c r="I52" s="1" t="s">
        <v>132</v>
      </c>
      <c r="J52" s="1" t="s">
        <v>426</v>
      </c>
      <c r="K52" s="1" t="s">
        <v>2989</v>
      </c>
      <c r="L52" s="30">
        <v>40000</v>
      </c>
      <c r="M52" s="30">
        <v>54083</v>
      </c>
      <c r="N52" s="30">
        <v>252</v>
      </c>
      <c r="O52" s="30">
        <v>58000</v>
      </c>
      <c r="P52" s="27">
        <v>6.7</v>
      </c>
      <c r="Q52" s="30">
        <v>448</v>
      </c>
      <c r="R52" s="30">
        <v>136</v>
      </c>
      <c r="S52" s="9">
        <v>241063875</v>
      </c>
      <c r="T52" s="9">
        <v>250000000</v>
      </c>
      <c r="U52" s="9">
        <f>IMDB4[[#This Row],[Gross Revenue]]-IMDB4[[#This Row],[Budget]]</f>
        <v>-8936125</v>
      </c>
      <c r="V52" s="9" t="str">
        <f>IF(IMDB4[[#This Row],[Profit]]&gt;0,"Hit","Flop")</f>
        <v>Flop</v>
      </c>
      <c r="W52" s="9" t="str" cm="1">
        <f t="array" ref="W52">_xlfn.IFS(IMDB4[[#This Row],[IMDb Score (1-10)]]&gt;=8,"Excellent",IMDB4[[#This Row],[IMDb Score (1-10)]]&gt;=7,"Good",IMDB4[[#This Row],[IMDb Score (1-10)]]&gt;=5,"Average",TRUE,"Poor")</f>
        <v>Average</v>
      </c>
      <c r="X52" s="9" t="str">
        <f>IF(IMDB4[[#This Row],[Duration (min)]]&lt;90,"Short",IF(IMDB4[[#This Row],[Duration (min)]]&lt;=120,"Medium", "Long"))</f>
        <v>Long</v>
      </c>
      <c r="Z52" s="25" t="str">
        <f t="shared" si="0"/>
        <v>Average</v>
      </c>
      <c r="AA52" t="str">
        <v>Finland</v>
      </c>
      <c r="AB52">
        <f t="shared" si="1"/>
        <v>0</v>
      </c>
    </row>
    <row r="53" spans="1:28" x14ac:dyDescent="0.25">
      <c r="A53" s="1" t="s">
        <v>3908</v>
      </c>
      <c r="B53" s="2">
        <v>38716</v>
      </c>
      <c r="C53" s="30">
        <f>YEAR(IMDB4[[#This Row],[Release Date]])</f>
        <v>2005</v>
      </c>
      <c r="D53" s="30" t="str">
        <f>FLOOR(IMDB4[[#This Row],[Year]],10)&amp;"s"</f>
        <v>2000s</v>
      </c>
      <c r="E53" s="1" t="s">
        <v>32</v>
      </c>
      <c r="F53" s="1" t="s">
        <v>40</v>
      </c>
      <c r="G53" s="1" t="s">
        <v>3</v>
      </c>
      <c r="H53" s="1" t="s">
        <v>4</v>
      </c>
      <c r="I53" s="1" t="s">
        <v>84</v>
      </c>
      <c r="J53" s="1" t="s">
        <v>426</v>
      </c>
      <c r="K53" s="1" t="s">
        <v>645</v>
      </c>
      <c r="L53" s="30">
        <v>40000</v>
      </c>
      <c r="M53" s="30">
        <v>57844</v>
      </c>
      <c r="N53" s="30">
        <v>13000</v>
      </c>
      <c r="O53" s="30">
        <v>0</v>
      </c>
      <c r="P53" s="27">
        <v>6.7</v>
      </c>
      <c r="Q53" s="30">
        <v>276</v>
      </c>
      <c r="R53" s="30">
        <v>115</v>
      </c>
      <c r="S53" s="9">
        <v>206456431</v>
      </c>
      <c r="T53" s="9">
        <v>150000000</v>
      </c>
      <c r="U53" s="9">
        <f>IMDB4[[#This Row],[Gross Revenue]]-IMDB4[[#This Row],[Budget]]</f>
        <v>56456431</v>
      </c>
      <c r="V53" s="9" t="str">
        <f>IF(IMDB4[[#This Row],[Profit]]&gt;0,"Hit","Flop")</f>
        <v>Hit</v>
      </c>
      <c r="W53" s="9" t="str" cm="1">
        <f t="array" ref="W53">_xlfn.IFS(IMDB4[[#This Row],[IMDb Score (1-10)]]&gt;=8,"Excellent",IMDB4[[#This Row],[IMDb Score (1-10)]]&gt;=7,"Good",IMDB4[[#This Row],[IMDb Score (1-10)]]&gt;=5,"Average",TRUE,"Poor")</f>
        <v>Average</v>
      </c>
      <c r="X53" s="9" t="str">
        <f>IF(IMDB4[[#This Row],[Duration (min)]]&lt;90,"Short",IF(IMDB4[[#This Row],[Duration (min)]]&lt;=120,"Medium", "Long"))</f>
        <v>Medium</v>
      </c>
      <c r="Z53" s="25" t="str">
        <f t="shared" si="0"/>
        <v>Poor</v>
      </c>
      <c r="AA53" t="str">
        <v>Iceland</v>
      </c>
      <c r="AB53">
        <f t="shared" si="1"/>
        <v>0</v>
      </c>
    </row>
    <row r="54" spans="1:28" x14ac:dyDescent="0.25">
      <c r="A54" s="1" t="s">
        <v>530</v>
      </c>
      <c r="B54" s="2">
        <v>31537</v>
      </c>
      <c r="C54" s="30">
        <f>YEAR(IMDB4[[#This Row],[Release Date]])</f>
        <v>1986</v>
      </c>
      <c r="D54" s="30" t="str">
        <f>FLOOR(IMDB4[[#This Row],[Year]],10)&amp;"s"</f>
        <v>1980s</v>
      </c>
      <c r="E54" s="1" t="s">
        <v>32</v>
      </c>
      <c r="F54" s="1" t="s">
        <v>9</v>
      </c>
      <c r="G54" s="1" t="s">
        <v>3</v>
      </c>
      <c r="H54" s="1" t="s">
        <v>83</v>
      </c>
      <c r="I54" s="1" t="s">
        <v>92</v>
      </c>
      <c r="J54" s="1" t="s">
        <v>426</v>
      </c>
      <c r="K54" s="1" t="s">
        <v>531</v>
      </c>
      <c r="L54" s="30">
        <v>40000</v>
      </c>
      <c r="M54" s="30">
        <v>42028</v>
      </c>
      <c r="N54" s="30">
        <v>0</v>
      </c>
      <c r="O54" s="30">
        <v>9000</v>
      </c>
      <c r="P54" s="27">
        <v>8.1</v>
      </c>
      <c r="Q54" s="30">
        <v>120</v>
      </c>
      <c r="R54" s="30">
        <v>120</v>
      </c>
      <c r="S54" s="9">
        <v>137963328</v>
      </c>
      <c r="T54" s="9">
        <v>6000000</v>
      </c>
      <c r="U54" s="9">
        <f>IMDB4[[#This Row],[Gross Revenue]]-IMDB4[[#This Row],[Budget]]</f>
        <v>131963328</v>
      </c>
      <c r="V54" s="9" t="str">
        <f>IF(IMDB4[[#This Row],[Profit]]&gt;0,"Hit","Flop")</f>
        <v>Hit</v>
      </c>
      <c r="W54" s="9" t="str" cm="1">
        <f t="array" ref="W54">_xlfn.IFS(IMDB4[[#This Row],[IMDb Score (1-10)]]&gt;=8,"Excellent",IMDB4[[#This Row],[IMDb Score (1-10)]]&gt;=7,"Good",IMDB4[[#This Row],[IMDb Score (1-10)]]&gt;=5,"Average",TRUE,"Poor")</f>
        <v>Excellent</v>
      </c>
      <c r="X54" s="9" t="str">
        <f>IF(IMDB4[[#This Row],[Duration (min)]]&lt;90,"Short",IF(IMDB4[[#This Row],[Duration (min)]]&lt;=120,"Medium", "Long"))</f>
        <v>Medium</v>
      </c>
      <c r="Z54" s="25" t="str">
        <f t="shared" si="0"/>
        <v>Average</v>
      </c>
      <c r="AA54" t="str">
        <v>Israel</v>
      </c>
      <c r="AB54">
        <f t="shared" si="1"/>
        <v>0</v>
      </c>
    </row>
    <row r="55" spans="1:28" x14ac:dyDescent="0.25">
      <c r="A55" s="1" t="s">
        <v>6663</v>
      </c>
      <c r="B55" s="2">
        <v>41916</v>
      </c>
      <c r="C55" s="30">
        <f>YEAR(IMDB4[[#This Row],[Release Date]])</f>
        <v>2014</v>
      </c>
      <c r="D55" s="30" t="str">
        <f>FLOOR(IMDB4[[#This Row],[Year]],10)&amp;"s"</f>
        <v>2010s</v>
      </c>
      <c r="E55" s="1" t="s">
        <v>32</v>
      </c>
      <c r="F55" s="1" t="s">
        <v>40</v>
      </c>
      <c r="G55" s="1" t="s">
        <v>3</v>
      </c>
      <c r="H55" s="1" t="s">
        <v>4</v>
      </c>
      <c r="I55" s="1" t="s">
        <v>84</v>
      </c>
      <c r="J55" s="1" t="s">
        <v>426</v>
      </c>
      <c r="K55" s="1" t="s">
        <v>2989</v>
      </c>
      <c r="L55" s="30">
        <v>40000</v>
      </c>
      <c r="M55" s="30">
        <v>62837</v>
      </c>
      <c r="N55" s="30">
        <v>252</v>
      </c>
      <c r="O55" s="30">
        <v>90000</v>
      </c>
      <c r="P55" s="27">
        <v>6</v>
      </c>
      <c r="Q55" s="30">
        <v>321</v>
      </c>
      <c r="R55" s="30">
        <v>125</v>
      </c>
      <c r="S55" s="9">
        <v>127997349</v>
      </c>
      <c r="T55" s="9">
        <v>50000000</v>
      </c>
      <c r="U55" s="9">
        <f>IMDB4[[#This Row],[Gross Revenue]]-IMDB4[[#This Row],[Budget]]</f>
        <v>77997349</v>
      </c>
      <c r="V55" s="9" t="str">
        <f>IF(IMDB4[[#This Row],[Profit]]&gt;0,"Hit","Flop")</f>
        <v>Hit</v>
      </c>
      <c r="W55" s="9" t="str" cm="1">
        <f t="array" ref="W55">_xlfn.IFS(IMDB4[[#This Row],[IMDb Score (1-10)]]&gt;=8,"Excellent",IMDB4[[#This Row],[IMDb Score (1-10)]]&gt;=7,"Good",IMDB4[[#This Row],[IMDb Score (1-10)]]&gt;=5,"Average",TRUE,"Poor")</f>
        <v>Average</v>
      </c>
      <c r="X55" s="9" t="str">
        <f>IF(IMDB4[[#This Row],[Duration (min)]]&lt;90,"Short",IF(IMDB4[[#This Row],[Duration (min)]]&lt;=120,"Medium", "Long"))</f>
        <v>Long</v>
      </c>
      <c r="Z55" s="25" t="str">
        <f t="shared" si="0"/>
        <v>Poor</v>
      </c>
      <c r="AA55" t="str">
        <v>Afghanistan</v>
      </c>
      <c r="AB55">
        <f t="shared" si="1"/>
        <v>0</v>
      </c>
    </row>
    <row r="56" spans="1:28" x14ac:dyDescent="0.25">
      <c r="A56" s="1" t="s">
        <v>5910</v>
      </c>
      <c r="B56" s="2">
        <v>40797</v>
      </c>
      <c r="C56" s="30">
        <f>YEAR(IMDB4[[#This Row],[Release Date]])</f>
        <v>2011</v>
      </c>
      <c r="D56" s="30" t="str">
        <f>FLOOR(IMDB4[[#This Row],[Year]],10)&amp;"s"</f>
        <v>2010s</v>
      </c>
      <c r="E56" s="1" t="s">
        <v>32</v>
      </c>
      <c r="F56" s="1" t="s">
        <v>40</v>
      </c>
      <c r="G56" s="1" t="s">
        <v>3</v>
      </c>
      <c r="H56" s="1" t="s">
        <v>4</v>
      </c>
      <c r="I56" s="1" t="s">
        <v>84</v>
      </c>
      <c r="J56" s="1" t="s">
        <v>426</v>
      </c>
      <c r="K56" s="1" t="s">
        <v>2877</v>
      </c>
      <c r="L56" s="30">
        <v>40000</v>
      </c>
      <c r="M56" s="30">
        <v>43291</v>
      </c>
      <c r="N56" s="30">
        <v>563</v>
      </c>
      <c r="O56" s="30">
        <v>26000</v>
      </c>
      <c r="P56" s="27">
        <v>7.2</v>
      </c>
      <c r="Q56" s="30">
        <v>362</v>
      </c>
      <c r="R56" s="30">
        <v>107</v>
      </c>
      <c r="S56" s="9">
        <v>123207194</v>
      </c>
      <c r="T56" s="9">
        <v>135000000</v>
      </c>
      <c r="U56" s="9">
        <f>IMDB4[[#This Row],[Gross Revenue]]-IMDB4[[#This Row],[Budget]]</f>
        <v>-11792806</v>
      </c>
      <c r="V56" s="9" t="str">
        <f>IF(IMDB4[[#This Row],[Profit]]&gt;0,"Hit","Flop")</f>
        <v>Flop</v>
      </c>
      <c r="W56" s="9" t="str" cm="1">
        <f t="array" ref="W56">_xlfn.IFS(IMDB4[[#This Row],[IMDb Score (1-10)]]&gt;=8,"Excellent",IMDB4[[#This Row],[IMDb Score (1-10)]]&gt;=7,"Good",IMDB4[[#This Row],[IMDb Score (1-10)]]&gt;=5,"Average",TRUE,"Poor")</f>
        <v>Good</v>
      </c>
      <c r="X56" s="9" t="str">
        <f>IF(IMDB4[[#This Row],[Duration (min)]]&lt;90,"Short",IF(IMDB4[[#This Row],[Duration (min)]]&lt;=120,"Medium", "Long"))</f>
        <v>Medium</v>
      </c>
      <c r="Z56" s="25" t="str">
        <f t="shared" si="0"/>
        <v>Average</v>
      </c>
      <c r="AA56" t="str">
        <v>Philippines</v>
      </c>
      <c r="AB56">
        <f t="shared" si="1"/>
        <v>63071</v>
      </c>
    </row>
    <row r="57" spans="1:28" x14ac:dyDescent="0.25">
      <c r="A57" s="1" t="s">
        <v>5346</v>
      </c>
      <c r="B57" s="2">
        <v>40147</v>
      </c>
      <c r="C57" s="30">
        <f>YEAR(IMDB4[[#This Row],[Release Date]])</f>
        <v>2009</v>
      </c>
      <c r="D57" s="30" t="str">
        <f>FLOOR(IMDB4[[#This Row],[Year]],10)&amp;"s"</f>
        <v>2000s</v>
      </c>
      <c r="E57" s="1" t="s">
        <v>32</v>
      </c>
      <c r="F57" s="1" t="s">
        <v>61</v>
      </c>
      <c r="G57" s="1" t="s">
        <v>3</v>
      </c>
      <c r="H57" s="1" t="s">
        <v>4</v>
      </c>
      <c r="I57" s="1" t="s">
        <v>92</v>
      </c>
      <c r="J57" s="1" t="s">
        <v>426</v>
      </c>
      <c r="K57" s="1" t="s">
        <v>940</v>
      </c>
      <c r="L57" s="30">
        <v>40000</v>
      </c>
      <c r="M57" s="30">
        <v>64599</v>
      </c>
      <c r="N57" s="30">
        <v>0</v>
      </c>
      <c r="O57" s="30">
        <v>0</v>
      </c>
      <c r="P57" s="27">
        <v>7</v>
      </c>
      <c r="Q57" s="30">
        <v>357</v>
      </c>
      <c r="R57" s="30">
        <v>140</v>
      </c>
      <c r="S57" s="9">
        <v>97030725</v>
      </c>
      <c r="T57" s="9">
        <v>100000000</v>
      </c>
      <c r="U57" s="9">
        <f>IMDB4[[#This Row],[Gross Revenue]]-IMDB4[[#This Row],[Budget]]</f>
        <v>-2969275</v>
      </c>
      <c r="V57" s="9" t="str">
        <f>IF(IMDB4[[#This Row],[Profit]]&gt;0,"Hit","Flop")</f>
        <v>Flop</v>
      </c>
      <c r="W57" s="9" t="str" cm="1">
        <f t="array" ref="W57">_xlfn.IFS(IMDB4[[#This Row],[IMDb Score (1-10)]]&gt;=8,"Excellent",IMDB4[[#This Row],[IMDb Score (1-10)]]&gt;=7,"Good",IMDB4[[#This Row],[IMDb Score (1-10)]]&gt;=5,"Average",TRUE,"Poor")</f>
        <v>Good</v>
      </c>
      <c r="X57" s="9" t="str">
        <f>IF(IMDB4[[#This Row],[Duration (min)]]&lt;90,"Short",IF(IMDB4[[#This Row],[Duration (min)]]&lt;=120,"Medium", "Long"))</f>
        <v>Long</v>
      </c>
      <c r="Z57" s="25" t="str">
        <f t="shared" si="0"/>
        <v>Good</v>
      </c>
      <c r="AA57">
        <v>0</v>
      </c>
      <c r="AB57">
        <f t="shared" si="1"/>
        <v>0</v>
      </c>
    </row>
    <row r="58" spans="1:28" x14ac:dyDescent="0.25">
      <c r="A58" s="1" t="s">
        <v>6528</v>
      </c>
      <c r="B58" s="2">
        <v>41630</v>
      </c>
      <c r="C58" s="30">
        <f>YEAR(IMDB4[[#This Row],[Release Date]])</f>
        <v>2013</v>
      </c>
      <c r="D58" s="30" t="str">
        <f>FLOOR(IMDB4[[#This Row],[Year]],10)&amp;"s"</f>
        <v>2010s</v>
      </c>
      <c r="E58" s="1" t="s">
        <v>32</v>
      </c>
      <c r="F58" s="1" t="s">
        <v>77</v>
      </c>
      <c r="G58" s="1" t="s">
        <v>3</v>
      </c>
      <c r="H58" s="1" t="s">
        <v>4</v>
      </c>
      <c r="I58" s="1" t="s">
        <v>132</v>
      </c>
      <c r="J58" s="1" t="s">
        <v>426</v>
      </c>
      <c r="K58" s="1" t="s">
        <v>2877</v>
      </c>
      <c r="L58" s="30">
        <v>40000</v>
      </c>
      <c r="M58" s="30">
        <v>45757</v>
      </c>
      <c r="N58" s="30">
        <v>563</v>
      </c>
      <c r="O58" s="30">
        <v>48000</v>
      </c>
      <c r="P58" s="27">
        <v>6.5</v>
      </c>
      <c r="Q58" s="30">
        <v>450</v>
      </c>
      <c r="R58" s="30">
        <v>150</v>
      </c>
      <c r="S58" s="9">
        <v>89289910</v>
      </c>
      <c r="T58" s="9">
        <v>215000000</v>
      </c>
      <c r="U58" s="9">
        <f>IMDB4[[#This Row],[Gross Revenue]]-IMDB4[[#This Row],[Budget]]</f>
        <v>-125710090</v>
      </c>
      <c r="V58" s="9" t="str">
        <f>IF(IMDB4[[#This Row],[Profit]]&gt;0,"Hit","Flop")</f>
        <v>Flop</v>
      </c>
      <c r="W58" s="9" t="str" cm="1">
        <f t="array" ref="W58">_xlfn.IFS(IMDB4[[#This Row],[IMDb Score (1-10)]]&gt;=8,"Excellent",IMDB4[[#This Row],[IMDb Score (1-10)]]&gt;=7,"Good",IMDB4[[#This Row],[IMDb Score (1-10)]]&gt;=5,"Average",TRUE,"Poor")</f>
        <v>Average</v>
      </c>
      <c r="X58" s="9" t="str">
        <f>IF(IMDB4[[#This Row],[Duration (min)]]&lt;90,"Short",IF(IMDB4[[#This Row],[Duration (min)]]&lt;=120,"Medium", "Long"))</f>
        <v>Long</v>
      </c>
    </row>
    <row r="59" spans="1:28" x14ac:dyDescent="0.25">
      <c r="A59" s="1" t="s">
        <v>6081</v>
      </c>
      <c r="B59" s="2">
        <v>40981</v>
      </c>
      <c r="C59" s="30">
        <f>YEAR(IMDB4[[#This Row],[Release Date]])</f>
        <v>2012</v>
      </c>
      <c r="D59" s="30" t="str">
        <f>FLOOR(IMDB4[[#This Row],[Year]],10)&amp;"s"</f>
        <v>2010s</v>
      </c>
      <c r="E59" s="1" t="s">
        <v>32</v>
      </c>
      <c r="F59" s="1" t="s">
        <v>20</v>
      </c>
      <c r="G59" s="1" t="s">
        <v>3</v>
      </c>
      <c r="H59" s="1" t="s">
        <v>4</v>
      </c>
      <c r="I59" s="1" t="s">
        <v>132</v>
      </c>
      <c r="J59" s="1" t="s">
        <v>426</v>
      </c>
      <c r="K59" s="1" t="s">
        <v>645</v>
      </c>
      <c r="L59" s="30">
        <v>40000</v>
      </c>
      <c r="M59" s="30">
        <v>80849</v>
      </c>
      <c r="N59" s="30">
        <v>13000</v>
      </c>
      <c r="O59" s="30">
        <v>82000</v>
      </c>
      <c r="P59" s="27">
        <v>6.2</v>
      </c>
      <c r="Q59" s="30">
        <v>526</v>
      </c>
      <c r="R59" s="30">
        <v>113</v>
      </c>
      <c r="S59" s="9">
        <v>79711678</v>
      </c>
      <c r="T59" s="9">
        <v>100000000</v>
      </c>
      <c r="U59" s="9">
        <f>IMDB4[[#This Row],[Gross Revenue]]-IMDB4[[#This Row],[Budget]]</f>
        <v>-20288322</v>
      </c>
      <c r="V59" s="9" t="str">
        <f>IF(IMDB4[[#This Row],[Profit]]&gt;0,"Hit","Flop")</f>
        <v>Flop</v>
      </c>
      <c r="W59" s="9" t="str" cm="1">
        <f t="array" ref="W59">_xlfn.IFS(IMDB4[[#This Row],[IMDb Score (1-10)]]&gt;=8,"Excellent",IMDB4[[#This Row],[IMDb Score (1-10)]]&gt;=7,"Good",IMDB4[[#This Row],[IMDb Score (1-10)]]&gt;=5,"Average",TRUE,"Poor")</f>
        <v>Average</v>
      </c>
      <c r="X59" s="9" t="str">
        <f>IF(IMDB4[[#This Row],[Duration (min)]]&lt;90,"Short",IF(IMDB4[[#This Row],[Duration (min)]]&lt;=120,"Medium", "Long"))</f>
        <v>Medium</v>
      </c>
    </row>
    <row r="60" spans="1:28" x14ac:dyDescent="0.25">
      <c r="A60" s="1" t="s">
        <v>5712</v>
      </c>
      <c r="B60" s="2">
        <v>40538</v>
      </c>
      <c r="C60" s="30">
        <f>YEAR(IMDB4[[#This Row],[Release Date]])</f>
        <v>2010</v>
      </c>
      <c r="D60" s="30" t="str">
        <f>FLOOR(IMDB4[[#This Row],[Year]],10)&amp;"s"</f>
        <v>2010s</v>
      </c>
      <c r="E60" s="1" t="s">
        <v>32</v>
      </c>
      <c r="F60" s="1" t="s">
        <v>77</v>
      </c>
      <c r="G60" s="1" t="s">
        <v>3</v>
      </c>
      <c r="H60" s="1" t="s">
        <v>4</v>
      </c>
      <c r="I60" s="1" t="s">
        <v>132</v>
      </c>
      <c r="J60" s="1" t="s">
        <v>426</v>
      </c>
      <c r="K60" s="1" t="s">
        <v>4509</v>
      </c>
      <c r="L60" s="30">
        <v>40000</v>
      </c>
      <c r="M60" s="30">
        <v>55175</v>
      </c>
      <c r="N60" s="30">
        <v>207</v>
      </c>
      <c r="O60" s="30">
        <v>25000</v>
      </c>
      <c r="P60" s="27">
        <v>6</v>
      </c>
      <c r="Q60" s="30">
        <v>321</v>
      </c>
      <c r="R60" s="30">
        <v>103</v>
      </c>
      <c r="S60" s="9">
        <v>67631157</v>
      </c>
      <c r="T60" s="9">
        <v>100000000</v>
      </c>
      <c r="U60" s="9">
        <f>IMDB4[[#This Row],[Gross Revenue]]-IMDB4[[#This Row],[Budget]]</f>
        <v>-32368843</v>
      </c>
      <c r="V60" s="9" t="str">
        <f>IF(IMDB4[[#This Row],[Profit]]&gt;0,"Hit","Flop")</f>
        <v>Flop</v>
      </c>
      <c r="W60" s="9" t="str" cm="1">
        <f t="array" ref="W60">_xlfn.IFS(IMDB4[[#This Row],[IMDb Score (1-10)]]&gt;=8,"Excellent",IMDB4[[#This Row],[IMDb Score (1-10)]]&gt;=7,"Good",IMDB4[[#This Row],[IMDb Score (1-10)]]&gt;=5,"Average",TRUE,"Poor")</f>
        <v>Average</v>
      </c>
      <c r="X60" s="9" t="str">
        <f>IF(IMDB4[[#This Row],[Duration (min)]]&lt;90,"Short",IF(IMDB4[[#This Row],[Duration (min)]]&lt;=120,"Medium", "Long"))</f>
        <v>Medium</v>
      </c>
    </row>
    <row r="61" spans="1:28" x14ac:dyDescent="0.25">
      <c r="A61" s="1" t="s">
        <v>6826</v>
      </c>
      <c r="B61" s="2">
        <v>42115</v>
      </c>
      <c r="C61" s="30">
        <f>YEAR(IMDB4[[#This Row],[Release Date]])</f>
        <v>2015</v>
      </c>
      <c r="D61" s="30" t="str">
        <f>FLOOR(IMDB4[[#This Row],[Year]],10)&amp;"s"</f>
        <v>2010s</v>
      </c>
      <c r="E61" s="1" t="s">
        <v>32</v>
      </c>
      <c r="F61" s="1" t="s">
        <v>61</v>
      </c>
      <c r="G61" s="1" t="s">
        <v>3</v>
      </c>
      <c r="H61" s="1" t="s">
        <v>4</v>
      </c>
      <c r="I61" s="1" t="s">
        <v>92</v>
      </c>
      <c r="J61" s="1" t="s">
        <v>426</v>
      </c>
      <c r="K61" s="1" t="s">
        <v>5221</v>
      </c>
      <c r="L61" s="30">
        <v>40000</v>
      </c>
      <c r="M61" s="30">
        <v>63769</v>
      </c>
      <c r="N61" s="30">
        <v>108</v>
      </c>
      <c r="O61" s="30">
        <v>44000</v>
      </c>
      <c r="P61" s="27">
        <v>7</v>
      </c>
      <c r="Q61" s="30">
        <v>391</v>
      </c>
      <c r="R61" s="30">
        <v>123</v>
      </c>
      <c r="S61" s="9">
        <v>62563543</v>
      </c>
      <c r="T61" s="9">
        <v>53000000</v>
      </c>
      <c r="U61" s="9">
        <f>IMDB4[[#This Row],[Gross Revenue]]-IMDB4[[#This Row],[Budget]]</f>
        <v>9563543</v>
      </c>
      <c r="V61" s="9" t="str">
        <f>IF(IMDB4[[#This Row],[Profit]]&gt;0,"Hit","Flop")</f>
        <v>Hit</v>
      </c>
      <c r="W61" s="9" t="str" cm="1">
        <f t="array" ref="W61">_xlfn.IFS(IMDB4[[#This Row],[IMDb Score (1-10)]]&gt;=8,"Excellent",IMDB4[[#This Row],[IMDb Score (1-10)]]&gt;=7,"Good",IMDB4[[#This Row],[IMDb Score (1-10)]]&gt;=5,"Average",TRUE,"Poor")</f>
        <v>Good</v>
      </c>
      <c r="X61" s="9" t="str">
        <f>IF(IMDB4[[#This Row],[Duration (min)]]&lt;90,"Short",IF(IMDB4[[#This Row],[Duration (min)]]&lt;=120,"Medium", "Long"))</f>
        <v>Long</v>
      </c>
    </row>
    <row r="62" spans="1:28" x14ac:dyDescent="0.25">
      <c r="A62" s="1" t="s">
        <v>783</v>
      </c>
      <c r="B62" s="2">
        <v>33232</v>
      </c>
      <c r="C62" s="30">
        <f>YEAR(IMDB4[[#This Row],[Release Date]])</f>
        <v>1990</v>
      </c>
      <c r="D62" s="30" t="str">
        <f>FLOOR(IMDB4[[#This Row],[Year]],10)&amp;"s"</f>
        <v>1990s</v>
      </c>
      <c r="E62" s="1" t="s">
        <v>32</v>
      </c>
      <c r="F62" s="1" t="s">
        <v>315</v>
      </c>
      <c r="G62" s="1" t="s">
        <v>3</v>
      </c>
      <c r="H62" s="1" t="s">
        <v>4</v>
      </c>
      <c r="I62" s="1" t="s">
        <v>132</v>
      </c>
      <c r="J62" s="1" t="s">
        <v>426</v>
      </c>
      <c r="K62" s="1" t="s">
        <v>645</v>
      </c>
      <c r="L62" s="30">
        <v>40000</v>
      </c>
      <c r="M62" s="30">
        <v>42330</v>
      </c>
      <c r="N62" s="30">
        <v>13000</v>
      </c>
      <c r="O62" s="30">
        <v>16000</v>
      </c>
      <c r="P62" s="27">
        <v>7.9</v>
      </c>
      <c r="Q62" s="30">
        <v>111</v>
      </c>
      <c r="R62" s="30">
        <v>105</v>
      </c>
      <c r="S62" s="9">
        <v>56362352</v>
      </c>
      <c r="T62" s="9">
        <v>20000000</v>
      </c>
      <c r="U62" s="9">
        <f>IMDB4[[#This Row],[Gross Revenue]]-IMDB4[[#This Row],[Budget]]</f>
        <v>36362352</v>
      </c>
      <c r="V62" s="9" t="str">
        <f>IF(IMDB4[[#This Row],[Profit]]&gt;0,"Hit","Flop")</f>
        <v>Hit</v>
      </c>
      <c r="W62" s="9" t="str" cm="1">
        <f t="array" ref="W62">_xlfn.IFS(IMDB4[[#This Row],[IMDb Score (1-10)]]&gt;=8,"Excellent",IMDB4[[#This Row],[IMDb Score (1-10)]]&gt;=7,"Good",IMDB4[[#This Row],[IMDb Score (1-10)]]&gt;=5,"Average",TRUE,"Poor")</f>
        <v>Good</v>
      </c>
      <c r="X62" s="9" t="str">
        <f>IF(IMDB4[[#This Row],[Duration (min)]]&lt;90,"Short",IF(IMDB4[[#This Row],[Duration (min)]]&lt;=120,"Medium", "Long"))</f>
        <v>Medium</v>
      </c>
    </row>
    <row r="63" spans="1:28" x14ac:dyDescent="0.25">
      <c r="A63" s="1" t="s">
        <v>3405</v>
      </c>
      <c r="B63" s="2">
        <v>37726</v>
      </c>
      <c r="C63" s="30">
        <f>YEAR(IMDB4[[#This Row],[Release Date]])</f>
        <v>2003</v>
      </c>
      <c r="D63" s="30" t="str">
        <f>FLOOR(IMDB4[[#This Row],[Year]],10)&amp;"s"</f>
        <v>2000s</v>
      </c>
      <c r="E63" s="1" t="s">
        <v>32</v>
      </c>
      <c r="F63" s="1" t="s">
        <v>77</v>
      </c>
      <c r="G63" s="1" t="s">
        <v>3</v>
      </c>
      <c r="H63" s="1" t="s">
        <v>4</v>
      </c>
      <c r="I63" s="1" t="s">
        <v>92</v>
      </c>
      <c r="J63" s="1" t="s">
        <v>426</v>
      </c>
      <c r="K63" s="1" t="s">
        <v>902</v>
      </c>
      <c r="L63" s="30">
        <v>40000</v>
      </c>
      <c r="M63" s="30">
        <v>46186</v>
      </c>
      <c r="N63" s="30">
        <v>0</v>
      </c>
      <c r="O63" s="30">
        <v>0</v>
      </c>
      <c r="P63" s="27">
        <v>6.4</v>
      </c>
      <c r="Q63" s="30">
        <v>178</v>
      </c>
      <c r="R63" s="30">
        <v>102</v>
      </c>
      <c r="S63" s="9">
        <v>55845943</v>
      </c>
      <c r="T63" s="9">
        <v>29000000</v>
      </c>
      <c r="U63" s="9">
        <f>IMDB4[[#This Row],[Gross Revenue]]-IMDB4[[#This Row],[Budget]]</f>
        <v>26845943</v>
      </c>
      <c r="V63" s="9" t="str">
        <f>IF(IMDB4[[#This Row],[Profit]]&gt;0,"Hit","Flop")</f>
        <v>Hit</v>
      </c>
      <c r="W63" s="9" t="str" cm="1">
        <f t="array" ref="W63">_xlfn.IFS(IMDB4[[#This Row],[IMDb Score (1-10)]]&gt;=8,"Excellent",IMDB4[[#This Row],[IMDb Score (1-10)]]&gt;=7,"Good",IMDB4[[#This Row],[IMDb Score (1-10)]]&gt;=5,"Average",TRUE,"Poor")</f>
        <v>Average</v>
      </c>
      <c r="X63" s="9" t="str">
        <f>IF(IMDB4[[#This Row],[Duration (min)]]&lt;90,"Short",IF(IMDB4[[#This Row],[Duration (min)]]&lt;=120,"Medium", "Long"))</f>
        <v>Medium</v>
      </c>
    </row>
    <row r="64" spans="1:28" x14ac:dyDescent="0.25">
      <c r="A64" s="1" t="s">
        <v>3921</v>
      </c>
      <c r="B64" s="2">
        <v>38672</v>
      </c>
      <c r="C64" s="30">
        <f>YEAR(IMDB4[[#This Row],[Release Date]])</f>
        <v>2005</v>
      </c>
      <c r="D64" s="30" t="str">
        <f>FLOOR(IMDB4[[#This Row],[Year]],10)&amp;"s"</f>
        <v>2000s</v>
      </c>
      <c r="E64" s="1" t="s">
        <v>32</v>
      </c>
      <c r="F64" s="1" t="s">
        <v>33</v>
      </c>
      <c r="G64" s="1" t="s">
        <v>3</v>
      </c>
      <c r="H64" s="1" t="s">
        <v>4</v>
      </c>
      <c r="I64" s="1" t="s">
        <v>84</v>
      </c>
      <c r="J64" s="1" t="s">
        <v>426</v>
      </c>
      <c r="K64" s="1" t="s">
        <v>645</v>
      </c>
      <c r="L64" s="30">
        <v>40000</v>
      </c>
      <c r="M64" s="30">
        <v>60683</v>
      </c>
      <c r="N64" s="30">
        <v>13000</v>
      </c>
      <c r="O64" s="30">
        <v>0</v>
      </c>
      <c r="P64" s="27">
        <v>7.4</v>
      </c>
      <c r="Q64" s="30">
        <v>267</v>
      </c>
      <c r="R64" s="30">
        <v>77</v>
      </c>
      <c r="S64" s="9">
        <v>53337608</v>
      </c>
      <c r="T64" s="9">
        <v>40000000</v>
      </c>
      <c r="U64" s="9">
        <f>IMDB4[[#This Row],[Gross Revenue]]-IMDB4[[#This Row],[Budget]]</f>
        <v>13337608</v>
      </c>
      <c r="V64" s="9" t="str">
        <f>IF(IMDB4[[#This Row],[Profit]]&gt;0,"Hit","Flop")</f>
        <v>Hit</v>
      </c>
      <c r="W64" s="9" t="str" cm="1">
        <f t="array" ref="W64">_xlfn.IFS(IMDB4[[#This Row],[IMDb Score (1-10)]]&gt;=8,"Excellent",IMDB4[[#This Row],[IMDb Score (1-10)]]&gt;=7,"Good",IMDB4[[#This Row],[IMDb Score (1-10)]]&gt;=5,"Average",TRUE,"Poor")</f>
        <v>Good</v>
      </c>
      <c r="X64" s="9" t="str">
        <f>IF(IMDB4[[#This Row],[Duration (min)]]&lt;90,"Short",IF(IMDB4[[#This Row],[Duration (min)]]&lt;=120,"Medium", "Long"))</f>
        <v>Short</v>
      </c>
    </row>
    <row r="65" spans="1:24" x14ac:dyDescent="0.25">
      <c r="A65" s="1" t="s">
        <v>2625</v>
      </c>
      <c r="B65" s="2">
        <v>37071</v>
      </c>
      <c r="C65" s="30">
        <f>YEAR(IMDB4[[#This Row],[Release Date]])</f>
        <v>2001</v>
      </c>
      <c r="D65" s="30" t="str">
        <f>FLOOR(IMDB4[[#This Row],[Year]],10)&amp;"s"</f>
        <v>2000s</v>
      </c>
      <c r="E65" s="1" t="s">
        <v>32</v>
      </c>
      <c r="F65" s="1" t="s">
        <v>61</v>
      </c>
      <c r="G65" s="1" t="s">
        <v>3</v>
      </c>
      <c r="H65" s="1" t="s">
        <v>4</v>
      </c>
      <c r="I65" s="1" t="s">
        <v>92</v>
      </c>
      <c r="J65" s="1" t="s">
        <v>426</v>
      </c>
      <c r="K65" s="1" t="s">
        <v>2626</v>
      </c>
      <c r="L65" s="30">
        <v>40000</v>
      </c>
      <c r="M65" s="30">
        <v>43453</v>
      </c>
      <c r="N65" s="30">
        <v>47</v>
      </c>
      <c r="O65" s="30">
        <v>13000</v>
      </c>
      <c r="P65" s="27">
        <v>7.6</v>
      </c>
      <c r="Q65" s="30">
        <v>147</v>
      </c>
      <c r="R65" s="30">
        <v>124</v>
      </c>
      <c r="S65" s="9">
        <v>52937130</v>
      </c>
      <c r="T65" s="9">
        <v>30000000</v>
      </c>
      <c r="U65" s="9">
        <f>IMDB4[[#This Row],[Gross Revenue]]-IMDB4[[#This Row],[Budget]]</f>
        <v>22937130</v>
      </c>
      <c r="V65" s="9" t="str">
        <f>IF(IMDB4[[#This Row],[Profit]]&gt;0,"Hit","Flop")</f>
        <v>Hit</v>
      </c>
      <c r="W65" s="9" t="str" cm="1">
        <f t="array" ref="W65">_xlfn.IFS(IMDB4[[#This Row],[IMDb Score (1-10)]]&gt;=8,"Excellent",IMDB4[[#This Row],[IMDb Score (1-10)]]&gt;=7,"Good",IMDB4[[#This Row],[IMDb Score (1-10)]]&gt;=5,"Average",TRUE,"Poor")</f>
        <v>Good</v>
      </c>
      <c r="X65" s="9" t="str">
        <f>IF(IMDB4[[#This Row],[Duration (min)]]&lt;90,"Short",IF(IMDB4[[#This Row],[Duration (min)]]&lt;=120,"Medium", "Long"))</f>
        <v>Long</v>
      </c>
    </row>
    <row r="66" spans="1:24" x14ac:dyDescent="0.25">
      <c r="A66" s="1" t="s">
        <v>3650</v>
      </c>
      <c r="B66" s="2">
        <v>38233</v>
      </c>
      <c r="C66" s="30">
        <f>YEAR(IMDB4[[#This Row],[Release Date]])</f>
        <v>2004</v>
      </c>
      <c r="D66" s="30" t="str">
        <f>FLOOR(IMDB4[[#This Row],[Year]],10)&amp;"s"</f>
        <v>2000s</v>
      </c>
      <c r="E66" s="1" t="s">
        <v>32</v>
      </c>
      <c r="F66" s="1" t="s">
        <v>61</v>
      </c>
      <c r="G66" s="1" t="s">
        <v>3</v>
      </c>
      <c r="H66" s="1" t="s">
        <v>4</v>
      </c>
      <c r="I66" s="1" t="s">
        <v>84</v>
      </c>
      <c r="J66" s="1" t="s">
        <v>426</v>
      </c>
      <c r="K66" s="1" t="s">
        <v>2761</v>
      </c>
      <c r="L66" s="30">
        <v>40000</v>
      </c>
      <c r="M66" s="30">
        <v>58823</v>
      </c>
      <c r="N66" s="30">
        <v>395</v>
      </c>
      <c r="O66" s="30">
        <v>0</v>
      </c>
      <c r="P66" s="27">
        <v>7.8</v>
      </c>
      <c r="Q66" s="30">
        <v>226</v>
      </c>
      <c r="R66" s="30">
        <v>101</v>
      </c>
      <c r="S66" s="9">
        <v>51676606</v>
      </c>
      <c r="T66" s="9">
        <v>25000000</v>
      </c>
      <c r="U66" s="9">
        <f>IMDB4[[#This Row],[Gross Revenue]]-IMDB4[[#This Row],[Budget]]</f>
        <v>26676606</v>
      </c>
      <c r="V66" s="9" t="str">
        <f>IF(IMDB4[[#This Row],[Profit]]&gt;0,"Hit","Flop")</f>
        <v>Hit</v>
      </c>
      <c r="W66" s="9" t="str" cm="1">
        <f t="array" ref="W66">_xlfn.IFS(IMDB4[[#This Row],[IMDb Score (1-10)]]&gt;=8,"Excellent",IMDB4[[#This Row],[IMDb Score (1-10)]]&gt;=7,"Good",IMDB4[[#This Row],[IMDb Score (1-10)]]&gt;=5,"Average",TRUE,"Poor")</f>
        <v>Good</v>
      </c>
      <c r="X66" s="9" t="str">
        <f>IF(IMDB4[[#This Row],[Duration (min)]]&lt;90,"Short",IF(IMDB4[[#This Row],[Duration (min)]]&lt;=120,"Medium", "Long"))</f>
        <v>Medium</v>
      </c>
    </row>
    <row r="67" spans="1:24" x14ac:dyDescent="0.25">
      <c r="A67" s="1" t="s">
        <v>3748</v>
      </c>
      <c r="B67" s="2">
        <v>38330</v>
      </c>
      <c r="C67" s="30">
        <f>YEAR(IMDB4[[#This Row],[Release Date]])</f>
        <v>2004</v>
      </c>
      <c r="D67" s="30" t="str">
        <f>FLOOR(IMDB4[[#This Row],[Year]],10)&amp;"s"</f>
        <v>2000s</v>
      </c>
      <c r="E67" s="1" t="s">
        <v>32</v>
      </c>
      <c r="F67" s="1" t="s">
        <v>294</v>
      </c>
      <c r="G67" s="1" t="s">
        <v>3</v>
      </c>
      <c r="H67" s="1" t="s">
        <v>4</v>
      </c>
      <c r="I67" s="1" t="s">
        <v>132</v>
      </c>
      <c r="J67" s="1" t="s">
        <v>426</v>
      </c>
      <c r="K67" s="1" t="s">
        <v>2165</v>
      </c>
      <c r="L67" s="30">
        <v>40000</v>
      </c>
      <c r="M67" s="30">
        <v>41293</v>
      </c>
      <c r="N67" s="30">
        <v>192</v>
      </c>
      <c r="O67" s="30">
        <v>0</v>
      </c>
      <c r="P67" s="27">
        <v>6.6</v>
      </c>
      <c r="Q67" s="30">
        <v>195</v>
      </c>
      <c r="R67" s="30">
        <v>96</v>
      </c>
      <c r="S67" s="9">
        <v>47781388</v>
      </c>
      <c r="T67" s="9">
        <v>40000000</v>
      </c>
      <c r="U67" s="9">
        <f>IMDB4[[#This Row],[Gross Revenue]]-IMDB4[[#This Row],[Budget]]</f>
        <v>7781388</v>
      </c>
      <c r="V67" s="9" t="str">
        <f>IF(IMDB4[[#This Row],[Profit]]&gt;0,"Hit","Flop")</f>
        <v>Hit</v>
      </c>
      <c r="W67" s="9" t="str" cm="1">
        <f t="array" ref="W67">_xlfn.IFS(IMDB4[[#This Row],[IMDb Score (1-10)]]&gt;=8,"Excellent",IMDB4[[#This Row],[IMDb Score (1-10)]]&gt;=7,"Good",IMDB4[[#This Row],[IMDb Score (1-10)]]&gt;=5,"Average",TRUE,"Poor")</f>
        <v>Average</v>
      </c>
      <c r="X67" s="9" t="str">
        <f>IF(IMDB4[[#This Row],[Duration (min)]]&lt;90,"Short",IF(IMDB4[[#This Row],[Duration (min)]]&lt;=120,"Medium", "Long"))</f>
        <v>Medium</v>
      </c>
    </row>
    <row r="68" spans="1:24" x14ac:dyDescent="0.25">
      <c r="A68" s="1" t="s">
        <v>1542</v>
      </c>
      <c r="B68" s="2">
        <v>35445</v>
      </c>
      <c r="C68" s="30">
        <f>YEAR(IMDB4[[#This Row],[Release Date]])</f>
        <v>1997</v>
      </c>
      <c r="D68" s="30" t="str">
        <f>FLOOR(IMDB4[[#This Row],[Year]],10)&amp;"s"</f>
        <v>1990s</v>
      </c>
      <c r="E68" s="1" t="s">
        <v>32</v>
      </c>
      <c r="F68" s="1" t="s">
        <v>61</v>
      </c>
      <c r="G68" s="1" t="s">
        <v>3</v>
      </c>
      <c r="H68" s="1" t="s">
        <v>4</v>
      </c>
      <c r="I68" s="1" t="s">
        <v>92</v>
      </c>
      <c r="J68" s="1" t="s">
        <v>426</v>
      </c>
      <c r="K68" s="1" t="s">
        <v>1080</v>
      </c>
      <c r="L68" s="30">
        <v>40000</v>
      </c>
      <c r="M68" s="30">
        <v>56014</v>
      </c>
      <c r="N68" s="30">
        <v>179</v>
      </c>
      <c r="O68" s="30">
        <v>0</v>
      </c>
      <c r="P68" s="27">
        <v>7.8</v>
      </c>
      <c r="Q68" s="30">
        <v>117</v>
      </c>
      <c r="R68" s="30">
        <v>147</v>
      </c>
      <c r="S68" s="9">
        <v>41954997</v>
      </c>
      <c r="T68" s="9">
        <v>35000000</v>
      </c>
      <c r="U68" s="9">
        <f>IMDB4[[#This Row],[Gross Revenue]]-IMDB4[[#This Row],[Budget]]</f>
        <v>6954997</v>
      </c>
      <c r="V68" s="9" t="str">
        <f>IF(IMDB4[[#This Row],[Profit]]&gt;0,"Hit","Flop")</f>
        <v>Hit</v>
      </c>
      <c r="W68" s="9" t="str" cm="1">
        <f t="array" ref="W68">_xlfn.IFS(IMDB4[[#This Row],[IMDb Score (1-10)]]&gt;=8,"Excellent",IMDB4[[#This Row],[IMDb Score (1-10)]]&gt;=7,"Good",IMDB4[[#This Row],[IMDb Score (1-10)]]&gt;=5,"Average",TRUE,"Poor")</f>
        <v>Good</v>
      </c>
      <c r="X68" s="9" t="str">
        <f>IF(IMDB4[[#This Row],[Duration (min)]]&lt;90,"Short",IF(IMDB4[[#This Row],[Duration (min)]]&lt;=120,"Medium", "Long"))</f>
        <v>Long</v>
      </c>
    </row>
    <row r="69" spans="1:24" x14ac:dyDescent="0.25">
      <c r="A69" s="1" t="s">
        <v>835</v>
      </c>
      <c r="B69" s="2">
        <v>33506</v>
      </c>
      <c r="C69" s="30">
        <f>YEAR(IMDB4[[#This Row],[Release Date]])</f>
        <v>1991</v>
      </c>
      <c r="D69" s="30" t="str">
        <f>FLOOR(IMDB4[[#This Row],[Year]],10)&amp;"s"</f>
        <v>1990s</v>
      </c>
      <c r="E69" s="1" t="s">
        <v>32</v>
      </c>
      <c r="F69" s="1" t="s">
        <v>20</v>
      </c>
      <c r="G69" s="1" t="s">
        <v>3</v>
      </c>
      <c r="H69" s="1" t="s">
        <v>4</v>
      </c>
      <c r="I69" s="1" t="s">
        <v>92</v>
      </c>
      <c r="J69" s="1" t="s">
        <v>426</v>
      </c>
      <c r="K69" s="1" t="s">
        <v>836</v>
      </c>
      <c r="L69" s="30">
        <v>40000</v>
      </c>
      <c r="M69" s="30">
        <v>42002</v>
      </c>
      <c r="N69" s="30">
        <v>54</v>
      </c>
      <c r="O69" s="30">
        <v>963</v>
      </c>
      <c r="P69" s="27">
        <v>4.9000000000000004</v>
      </c>
      <c r="Q69" s="30">
        <v>91</v>
      </c>
      <c r="R69" s="30">
        <v>93</v>
      </c>
      <c r="S69" s="9">
        <v>34872293</v>
      </c>
      <c r="T69" s="9">
        <v>8500000</v>
      </c>
      <c r="U69" s="9">
        <f>IMDB4[[#This Row],[Gross Revenue]]-IMDB4[[#This Row],[Budget]]</f>
        <v>26372293</v>
      </c>
      <c r="V69" s="9" t="str">
        <f>IF(IMDB4[[#This Row],[Profit]]&gt;0,"Hit","Flop")</f>
        <v>Hit</v>
      </c>
      <c r="W69" s="9" t="str" cm="1">
        <f t="array" ref="W69">_xlfn.IFS(IMDB4[[#This Row],[IMDb Score (1-10)]]&gt;=8,"Excellent",IMDB4[[#This Row],[IMDb Score (1-10)]]&gt;=7,"Good",IMDB4[[#This Row],[IMDb Score (1-10)]]&gt;=5,"Average",TRUE,"Poor")</f>
        <v>Poor</v>
      </c>
      <c r="X69" s="9" t="str">
        <f>IF(IMDB4[[#This Row],[Duration (min)]]&lt;90,"Short",IF(IMDB4[[#This Row],[Duration (min)]]&lt;=120,"Medium", "Long"))</f>
        <v>Medium</v>
      </c>
    </row>
    <row r="70" spans="1:24" x14ac:dyDescent="0.25">
      <c r="A70" s="1" t="s">
        <v>2675</v>
      </c>
      <c r="B70" s="2">
        <v>37124</v>
      </c>
      <c r="C70" s="30">
        <f>YEAR(IMDB4[[#This Row],[Release Date]])</f>
        <v>2001</v>
      </c>
      <c r="D70" s="30" t="str">
        <f>FLOOR(IMDB4[[#This Row],[Year]],10)&amp;"s"</f>
        <v>2000s</v>
      </c>
      <c r="E70" s="1" t="s">
        <v>32</v>
      </c>
      <c r="F70" s="1" t="s">
        <v>91</v>
      </c>
      <c r="G70" s="1" t="s">
        <v>3</v>
      </c>
      <c r="H70" s="1" t="s">
        <v>4</v>
      </c>
      <c r="I70" s="1" t="s">
        <v>92</v>
      </c>
      <c r="J70" s="1" t="s">
        <v>426</v>
      </c>
      <c r="K70" s="1" t="s">
        <v>993</v>
      </c>
      <c r="L70" s="30">
        <v>40000</v>
      </c>
      <c r="M70" s="30">
        <v>41636</v>
      </c>
      <c r="N70" s="30">
        <v>117</v>
      </c>
      <c r="O70" s="30">
        <v>0</v>
      </c>
      <c r="P70" s="27">
        <v>6.8</v>
      </c>
      <c r="Q70" s="30">
        <v>208</v>
      </c>
      <c r="R70" s="30">
        <v>122</v>
      </c>
      <c r="S70" s="9">
        <v>31598308</v>
      </c>
      <c r="T70" s="9">
        <v>35000000</v>
      </c>
      <c r="U70" s="9">
        <f>IMDB4[[#This Row],[Gross Revenue]]-IMDB4[[#This Row],[Budget]]</f>
        <v>-3401692</v>
      </c>
      <c r="V70" s="9" t="str">
        <f>IF(IMDB4[[#This Row],[Profit]]&gt;0,"Hit","Flop")</f>
        <v>Flop</v>
      </c>
      <c r="W70" s="9" t="str" cm="1">
        <f t="array" ref="W70">_xlfn.IFS(IMDB4[[#This Row],[IMDb Score (1-10)]]&gt;=8,"Excellent",IMDB4[[#This Row],[IMDb Score (1-10)]]&gt;=7,"Good",IMDB4[[#This Row],[IMDb Score (1-10)]]&gt;=5,"Average",TRUE,"Poor")</f>
        <v>Average</v>
      </c>
      <c r="X70" s="9" t="str">
        <f>IF(IMDB4[[#This Row],[Duration (min)]]&lt;90,"Short",IF(IMDB4[[#This Row],[Duration (min)]]&lt;=120,"Medium", "Long"))</f>
        <v>Long</v>
      </c>
    </row>
    <row r="71" spans="1:24" x14ac:dyDescent="0.25">
      <c r="A71" s="1" t="s">
        <v>425</v>
      </c>
      <c r="B71" s="2">
        <v>30785</v>
      </c>
      <c r="C71" s="30">
        <f>YEAR(IMDB4[[#This Row],[Release Date]])</f>
        <v>1984</v>
      </c>
      <c r="D71" s="30" t="str">
        <f>FLOOR(IMDB4[[#This Row],[Year]],10)&amp;"s"</f>
        <v>1980s</v>
      </c>
      <c r="E71" s="1" t="s">
        <v>32</v>
      </c>
      <c r="F71" s="1" t="s">
        <v>91</v>
      </c>
      <c r="G71" s="1" t="s">
        <v>3</v>
      </c>
      <c r="H71" s="1" t="s">
        <v>4</v>
      </c>
      <c r="I71" s="1" t="s">
        <v>168</v>
      </c>
      <c r="J71" s="1" t="s">
        <v>426</v>
      </c>
      <c r="K71" s="1" t="s">
        <v>427</v>
      </c>
      <c r="L71" s="30">
        <v>40000</v>
      </c>
      <c r="M71" s="30">
        <v>42918</v>
      </c>
      <c r="N71" s="30">
        <v>0</v>
      </c>
      <c r="O71" s="30">
        <v>10000</v>
      </c>
      <c r="P71" s="27">
        <v>7.5</v>
      </c>
      <c r="Q71" s="30">
        <v>256</v>
      </c>
      <c r="R71" s="30">
        <v>101</v>
      </c>
      <c r="S71" s="9">
        <v>26505000</v>
      </c>
      <c r="T71" s="9">
        <v>1800000</v>
      </c>
      <c r="U71" s="9">
        <f>IMDB4[[#This Row],[Gross Revenue]]-IMDB4[[#This Row],[Budget]]</f>
        <v>24705000</v>
      </c>
      <c r="V71" s="9" t="str">
        <f>IF(IMDB4[[#This Row],[Profit]]&gt;0,"Hit","Flop")</f>
        <v>Hit</v>
      </c>
      <c r="W71" s="9" t="str" cm="1">
        <f t="array" ref="W71">_xlfn.IFS(IMDB4[[#This Row],[IMDb Score (1-10)]]&gt;=8,"Excellent",IMDB4[[#This Row],[IMDb Score (1-10)]]&gt;=7,"Good",IMDB4[[#This Row],[IMDb Score (1-10)]]&gt;=5,"Average",TRUE,"Poor")</f>
        <v>Good</v>
      </c>
      <c r="X71" s="9" t="str">
        <f>IF(IMDB4[[#This Row],[Duration (min)]]&lt;90,"Short",IF(IMDB4[[#This Row],[Duration (min)]]&lt;=120,"Medium", "Long"))</f>
        <v>Medium</v>
      </c>
    </row>
    <row r="72" spans="1:24" x14ac:dyDescent="0.25">
      <c r="A72" s="1" t="s">
        <v>6790</v>
      </c>
      <c r="B72" s="2">
        <v>41691</v>
      </c>
      <c r="C72" s="30">
        <f>YEAR(IMDB4[[#This Row],[Release Date]])</f>
        <v>2014</v>
      </c>
      <c r="D72" s="30" t="str">
        <f>FLOOR(IMDB4[[#This Row],[Year]],10)&amp;"s"</f>
        <v>2010s</v>
      </c>
      <c r="E72" s="1" t="s">
        <v>32</v>
      </c>
      <c r="F72" s="1" t="s">
        <v>9</v>
      </c>
      <c r="G72" s="1" t="s">
        <v>3</v>
      </c>
      <c r="H72" s="1" t="s">
        <v>83</v>
      </c>
      <c r="I72" s="1" t="s">
        <v>132</v>
      </c>
      <c r="J72" s="1" t="s">
        <v>426</v>
      </c>
      <c r="K72" s="1" t="s">
        <v>6791</v>
      </c>
      <c r="L72" s="30">
        <v>40000</v>
      </c>
      <c r="M72" s="30">
        <v>54031</v>
      </c>
      <c r="N72" s="30">
        <v>0</v>
      </c>
      <c r="O72" s="30">
        <v>37000</v>
      </c>
      <c r="P72" s="27">
        <v>6.3</v>
      </c>
      <c r="Q72" s="30">
        <v>355</v>
      </c>
      <c r="R72" s="30">
        <v>119</v>
      </c>
      <c r="S72" s="9">
        <v>23014504</v>
      </c>
      <c r="T72" s="9">
        <v>100000000</v>
      </c>
      <c r="U72" s="9">
        <f>IMDB4[[#This Row],[Gross Revenue]]-IMDB4[[#This Row],[Budget]]</f>
        <v>-76985496</v>
      </c>
      <c r="V72" s="9" t="str">
        <f>IF(IMDB4[[#This Row],[Profit]]&gt;0,"Hit","Flop")</f>
        <v>Flop</v>
      </c>
      <c r="W72" s="9" t="str" cm="1">
        <f t="array" ref="W72">_xlfn.IFS(IMDB4[[#This Row],[IMDb Score (1-10)]]&gt;=8,"Excellent",IMDB4[[#This Row],[IMDb Score (1-10)]]&gt;=7,"Good",IMDB4[[#This Row],[IMDb Score (1-10)]]&gt;=5,"Average",TRUE,"Poor")</f>
        <v>Average</v>
      </c>
      <c r="X72" s="9" t="str">
        <f>IF(IMDB4[[#This Row],[Duration (min)]]&lt;90,"Short",IF(IMDB4[[#This Row],[Duration (min)]]&lt;=120,"Medium", "Long"))</f>
        <v>Medium</v>
      </c>
    </row>
    <row r="73" spans="1:24" x14ac:dyDescent="0.25">
      <c r="A73" s="1" t="s">
        <v>1069</v>
      </c>
      <c r="B73" s="2">
        <v>34437</v>
      </c>
      <c r="C73" s="30">
        <f>YEAR(IMDB4[[#This Row],[Release Date]])</f>
        <v>1994</v>
      </c>
      <c r="D73" s="30" t="str">
        <f>FLOOR(IMDB4[[#This Row],[Year]],10)&amp;"s"</f>
        <v>1990s</v>
      </c>
      <c r="E73" s="1" t="s">
        <v>32</v>
      </c>
      <c r="F73" s="1" t="s">
        <v>20</v>
      </c>
      <c r="G73" s="1" t="s">
        <v>3</v>
      </c>
      <c r="H73" s="1" t="s">
        <v>4</v>
      </c>
      <c r="I73" s="1" t="s">
        <v>132</v>
      </c>
      <c r="J73" s="1" t="s">
        <v>426</v>
      </c>
      <c r="K73" s="1" t="s">
        <v>1070</v>
      </c>
      <c r="L73" s="30">
        <v>40000</v>
      </c>
      <c r="M73" s="30">
        <v>52122</v>
      </c>
      <c r="N73" s="30">
        <v>19</v>
      </c>
      <c r="O73" s="30">
        <v>0</v>
      </c>
      <c r="P73" s="27">
        <v>6.8</v>
      </c>
      <c r="Q73" s="30">
        <v>44</v>
      </c>
      <c r="R73" s="30">
        <v>97</v>
      </c>
      <c r="S73" s="9">
        <v>22200000</v>
      </c>
      <c r="T73" s="9">
        <v>25000000</v>
      </c>
      <c r="U73" s="9">
        <f>IMDB4[[#This Row],[Gross Revenue]]-IMDB4[[#This Row],[Budget]]</f>
        <v>-2800000</v>
      </c>
      <c r="V73" s="9" t="str">
        <f>IF(IMDB4[[#This Row],[Profit]]&gt;0,"Hit","Flop")</f>
        <v>Flop</v>
      </c>
      <c r="W73" s="9" t="str" cm="1">
        <f t="array" ref="W73">_xlfn.IFS(IMDB4[[#This Row],[IMDb Score (1-10)]]&gt;=8,"Excellent",IMDB4[[#This Row],[IMDb Score (1-10)]]&gt;=7,"Good",IMDB4[[#This Row],[IMDb Score (1-10)]]&gt;=5,"Average",TRUE,"Poor")</f>
        <v>Average</v>
      </c>
      <c r="X73" s="9" t="str">
        <f>IF(IMDB4[[#This Row],[Duration (min)]]&lt;90,"Short",IF(IMDB4[[#This Row],[Duration (min)]]&lt;=120,"Medium", "Long"))</f>
        <v>Medium</v>
      </c>
    </row>
    <row r="74" spans="1:24" x14ac:dyDescent="0.25">
      <c r="A74" s="1" t="s">
        <v>2214</v>
      </c>
      <c r="B74" s="2">
        <v>36356</v>
      </c>
      <c r="C74" s="30">
        <f>YEAR(IMDB4[[#This Row],[Release Date]])</f>
        <v>1999</v>
      </c>
      <c r="D74" s="30" t="str">
        <f>FLOOR(IMDB4[[#This Row],[Year]],10)&amp;"s"</f>
        <v>1990s</v>
      </c>
      <c r="E74" s="1" t="s">
        <v>32</v>
      </c>
      <c r="F74" s="1" t="s">
        <v>294</v>
      </c>
      <c r="G74" s="1" t="s">
        <v>3</v>
      </c>
      <c r="H74" s="1" t="s">
        <v>1877</v>
      </c>
      <c r="I74" s="1" t="s">
        <v>92</v>
      </c>
      <c r="J74" s="1" t="s">
        <v>426</v>
      </c>
      <c r="K74" s="1" t="s">
        <v>2215</v>
      </c>
      <c r="L74" s="30">
        <v>40000</v>
      </c>
      <c r="M74" s="30">
        <v>42344</v>
      </c>
      <c r="N74" s="30">
        <v>2000</v>
      </c>
      <c r="O74" s="30">
        <v>0</v>
      </c>
      <c r="P74" s="27">
        <v>6.7</v>
      </c>
      <c r="Q74" s="30">
        <v>172</v>
      </c>
      <c r="R74" s="30">
        <v>133</v>
      </c>
      <c r="S74" s="9">
        <v>18653746</v>
      </c>
      <c r="T74" s="9">
        <v>38000000</v>
      </c>
      <c r="U74" s="9">
        <f>IMDB4[[#This Row],[Gross Revenue]]-IMDB4[[#This Row],[Budget]]</f>
        <v>-19346254</v>
      </c>
      <c r="V74" s="9" t="str">
        <f>IF(IMDB4[[#This Row],[Profit]]&gt;0,"Hit","Flop")</f>
        <v>Flop</v>
      </c>
      <c r="W74" s="9" t="str" cm="1">
        <f t="array" ref="W74">_xlfn.IFS(IMDB4[[#This Row],[IMDb Score (1-10)]]&gt;=8,"Excellent",IMDB4[[#This Row],[IMDb Score (1-10)]]&gt;=7,"Good",IMDB4[[#This Row],[IMDb Score (1-10)]]&gt;=5,"Average",TRUE,"Poor")</f>
        <v>Average</v>
      </c>
      <c r="X74" s="9" t="str">
        <f>IF(IMDB4[[#This Row],[Duration (min)]]&lt;90,"Short",IF(IMDB4[[#This Row],[Duration (min)]]&lt;=120,"Medium", "Long"))</f>
        <v>Long</v>
      </c>
    </row>
    <row r="75" spans="1:24" x14ac:dyDescent="0.25">
      <c r="A75" s="1" t="s">
        <v>2179</v>
      </c>
      <c r="B75" s="2">
        <v>36484</v>
      </c>
      <c r="C75" s="30">
        <f>YEAR(IMDB4[[#This Row],[Release Date]])</f>
        <v>1999</v>
      </c>
      <c r="D75" s="30" t="str">
        <f>FLOOR(IMDB4[[#This Row],[Year]],10)&amp;"s"</f>
        <v>1990s</v>
      </c>
      <c r="E75" s="1" t="s">
        <v>32</v>
      </c>
      <c r="F75" s="1" t="s">
        <v>9</v>
      </c>
      <c r="G75" s="1" t="s">
        <v>3</v>
      </c>
      <c r="H75" s="1" t="s">
        <v>4</v>
      </c>
      <c r="I75" s="1" t="s">
        <v>92</v>
      </c>
      <c r="J75" s="1" t="s">
        <v>426</v>
      </c>
      <c r="K75" s="1" t="s">
        <v>2180</v>
      </c>
      <c r="L75" s="30">
        <v>40000</v>
      </c>
      <c r="M75" s="30">
        <v>52621</v>
      </c>
      <c r="N75" s="30">
        <v>7</v>
      </c>
      <c r="O75" s="30">
        <v>1000</v>
      </c>
      <c r="P75" s="27">
        <v>5.3</v>
      </c>
      <c r="Q75" s="30">
        <v>107</v>
      </c>
      <c r="R75" s="30">
        <v>109</v>
      </c>
      <c r="S75" s="9">
        <v>10654581</v>
      </c>
      <c r="T75" s="9">
        <v>34000000</v>
      </c>
      <c r="U75" s="9">
        <f>IMDB4[[#This Row],[Gross Revenue]]-IMDB4[[#This Row],[Budget]]</f>
        <v>-23345419</v>
      </c>
      <c r="V75" s="9" t="str">
        <f>IF(IMDB4[[#This Row],[Profit]]&gt;0,"Hit","Flop")</f>
        <v>Flop</v>
      </c>
      <c r="W75" s="9" t="str" cm="1">
        <f t="array" ref="W75">_xlfn.IFS(IMDB4[[#This Row],[IMDb Score (1-10)]]&gt;=8,"Excellent",IMDB4[[#This Row],[IMDb Score (1-10)]]&gt;=7,"Good",IMDB4[[#This Row],[IMDb Score (1-10)]]&gt;=5,"Average",TRUE,"Poor")</f>
        <v>Average</v>
      </c>
      <c r="X75" s="9" t="str">
        <f>IF(IMDB4[[#This Row],[Duration (min)]]&lt;90,"Short",IF(IMDB4[[#This Row],[Duration (min)]]&lt;=120,"Medium", "Long"))</f>
        <v>Medium</v>
      </c>
    </row>
    <row r="76" spans="1:24" x14ac:dyDescent="0.25">
      <c r="A76" s="1" t="s">
        <v>1774</v>
      </c>
      <c r="B76" s="2">
        <v>36120</v>
      </c>
      <c r="C76" s="30">
        <f>YEAR(IMDB4[[#This Row],[Release Date]])</f>
        <v>1998</v>
      </c>
      <c r="D76" s="30" t="str">
        <f>FLOOR(IMDB4[[#This Row],[Year]],10)&amp;"s"</f>
        <v>1990s</v>
      </c>
      <c r="E76" s="1" t="s">
        <v>32</v>
      </c>
      <c r="F76" s="1" t="s">
        <v>40</v>
      </c>
      <c r="G76" s="1" t="s">
        <v>3</v>
      </c>
      <c r="H76" s="1" t="s">
        <v>4</v>
      </c>
      <c r="I76" s="1" t="s">
        <v>92</v>
      </c>
      <c r="J76" s="1" t="s">
        <v>426</v>
      </c>
      <c r="K76" s="1" t="s">
        <v>228</v>
      </c>
      <c r="L76" s="30">
        <v>40000</v>
      </c>
      <c r="M76" s="30">
        <v>43105</v>
      </c>
      <c r="N76" s="30">
        <v>0</v>
      </c>
      <c r="O76" s="30">
        <v>15000</v>
      </c>
      <c r="P76" s="27">
        <v>7.7</v>
      </c>
      <c r="Q76" s="30">
        <v>156</v>
      </c>
      <c r="R76" s="30">
        <v>118</v>
      </c>
      <c r="S76" s="9">
        <v>10562387</v>
      </c>
      <c r="T76" s="9">
        <v>18500000</v>
      </c>
      <c r="U76" s="9">
        <f>IMDB4[[#This Row],[Gross Revenue]]-IMDB4[[#This Row],[Budget]]</f>
        <v>-7937613</v>
      </c>
      <c r="V76" s="9" t="str">
        <f>IF(IMDB4[[#This Row],[Profit]]&gt;0,"Hit","Flop")</f>
        <v>Flop</v>
      </c>
      <c r="W76" s="9" t="str" cm="1">
        <f t="array" ref="W76">_xlfn.IFS(IMDB4[[#This Row],[IMDb Score (1-10)]]&gt;=8,"Excellent",IMDB4[[#This Row],[IMDb Score (1-10)]]&gt;=7,"Good",IMDB4[[#This Row],[IMDb Score (1-10)]]&gt;=5,"Average",TRUE,"Poor")</f>
        <v>Good</v>
      </c>
      <c r="X76" s="9" t="str">
        <f>IF(IMDB4[[#This Row],[Duration (min)]]&lt;90,"Short",IF(IMDB4[[#This Row],[Duration (min)]]&lt;=120,"Medium", "Long"))</f>
        <v>Medium</v>
      </c>
    </row>
    <row r="77" spans="1:24" x14ac:dyDescent="0.25">
      <c r="A77" s="1" t="s">
        <v>1048</v>
      </c>
      <c r="B77" s="2">
        <v>34090</v>
      </c>
      <c r="C77" s="30">
        <f>YEAR(IMDB4[[#This Row],[Release Date]])</f>
        <v>1993</v>
      </c>
      <c r="D77" s="30" t="str">
        <f>FLOOR(IMDB4[[#This Row],[Year]],10)&amp;"s"</f>
        <v>1990s</v>
      </c>
      <c r="E77" s="1" t="s">
        <v>32</v>
      </c>
      <c r="F77" s="1" t="s">
        <v>9</v>
      </c>
      <c r="G77" s="1" t="s">
        <v>3</v>
      </c>
      <c r="H77" s="1" t="s">
        <v>4</v>
      </c>
      <c r="I77" s="1" t="s">
        <v>132</v>
      </c>
      <c r="J77" s="1" t="s">
        <v>426</v>
      </c>
      <c r="K77" s="1" t="s">
        <v>1049</v>
      </c>
      <c r="L77" s="30">
        <v>40000</v>
      </c>
      <c r="M77" s="30">
        <v>69746</v>
      </c>
      <c r="N77" s="30">
        <v>529</v>
      </c>
      <c r="O77" s="30">
        <v>14000</v>
      </c>
      <c r="P77" s="27">
        <v>7.8</v>
      </c>
      <c r="Q77" s="30">
        <v>80</v>
      </c>
      <c r="R77" s="30">
        <v>118</v>
      </c>
      <c r="S77" s="9">
        <v>9170214</v>
      </c>
      <c r="T77" s="9">
        <v>11000000</v>
      </c>
      <c r="U77" s="9">
        <f>IMDB4[[#This Row],[Gross Revenue]]-IMDB4[[#This Row],[Budget]]</f>
        <v>-1829786</v>
      </c>
      <c r="V77" s="9" t="str">
        <f>IF(IMDB4[[#This Row],[Profit]]&gt;0,"Hit","Flop")</f>
        <v>Flop</v>
      </c>
      <c r="W77" s="9" t="str" cm="1">
        <f t="array" ref="W77">_xlfn.IFS(IMDB4[[#This Row],[IMDb Score (1-10)]]&gt;=8,"Excellent",IMDB4[[#This Row],[IMDb Score (1-10)]]&gt;=7,"Good",IMDB4[[#This Row],[IMDb Score (1-10)]]&gt;=5,"Average",TRUE,"Poor")</f>
        <v>Good</v>
      </c>
      <c r="X77" s="9" t="str">
        <f>IF(IMDB4[[#This Row],[Duration (min)]]&lt;90,"Short",IF(IMDB4[[#This Row],[Duration (min)]]&lt;=120,"Medium", "Long"))</f>
        <v>Medium</v>
      </c>
    </row>
    <row r="78" spans="1:24" x14ac:dyDescent="0.25">
      <c r="A78" s="1" t="s">
        <v>6911</v>
      </c>
      <c r="B78" s="2">
        <v>42077</v>
      </c>
      <c r="C78" s="30">
        <f>YEAR(IMDB4[[#This Row],[Release Date]])</f>
        <v>2015</v>
      </c>
      <c r="D78" s="30" t="str">
        <f>FLOOR(IMDB4[[#This Row],[Year]],10)&amp;"s"</f>
        <v>2010s</v>
      </c>
      <c r="E78" s="1" t="s">
        <v>32</v>
      </c>
      <c r="F78" s="1" t="s">
        <v>77</v>
      </c>
      <c r="G78" s="1" t="s">
        <v>3</v>
      </c>
      <c r="H78" s="1" t="s">
        <v>83</v>
      </c>
      <c r="I78" s="1" t="s">
        <v>92</v>
      </c>
      <c r="J78" s="1" t="s">
        <v>426</v>
      </c>
      <c r="K78" s="1" t="s">
        <v>2165</v>
      </c>
      <c r="L78" s="30">
        <v>40000</v>
      </c>
      <c r="M78" s="30">
        <v>42683</v>
      </c>
      <c r="N78" s="30">
        <v>192</v>
      </c>
      <c r="O78" s="30">
        <v>12000</v>
      </c>
      <c r="P78" s="27">
        <v>5.5</v>
      </c>
      <c r="Q78" s="30">
        <v>181</v>
      </c>
      <c r="R78" s="30">
        <v>107</v>
      </c>
      <c r="S78" s="9">
        <v>7605668</v>
      </c>
      <c r="T78" s="9">
        <v>60000000</v>
      </c>
      <c r="U78" s="9">
        <f>IMDB4[[#This Row],[Gross Revenue]]-IMDB4[[#This Row],[Budget]]</f>
        <v>-52394332</v>
      </c>
      <c r="V78" s="9" t="str">
        <f>IF(IMDB4[[#This Row],[Profit]]&gt;0,"Hit","Flop")</f>
        <v>Flop</v>
      </c>
      <c r="W78" s="9" t="str" cm="1">
        <f t="array" ref="W78">_xlfn.IFS(IMDB4[[#This Row],[IMDb Score (1-10)]]&gt;=8,"Excellent",IMDB4[[#This Row],[IMDb Score (1-10)]]&gt;=7,"Good",IMDB4[[#This Row],[IMDb Score (1-10)]]&gt;=5,"Average",TRUE,"Poor")</f>
        <v>Average</v>
      </c>
      <c r="X78" s="9" t="str">
        <f>IF(IMDB4[[#This Row],[Duration (min)]]&lt;90,"Short",IF(IMDB4[[#This Row],[Duration (min)]]&lt;=120,"Medium", "Long"))</f>
        <v>Medium</v>
      </c>
    </row>
    <row r="79" spans="1:24" x14ac:dyDescent="0.25">
      <c r="A79" s="1" t="s">
        <v>1073</v>
      </c>
      <c r="B79" s="2">
        <v>34367</v>
      </c>
      <c r="C79" s="30">
        <f>YEAR(IMDB4[[#This Row],[Release Date]])</f>
        <v>1994</v>
      </c>
      <c r="D79" s="30" t="str">
        <f>FLOOR(IMDB4[[#This Row],[Year]],10)&amp;"s"</f>
        <v>1990s</v>
      </c>
      <c r="E79" s="1" t="s">
        <v>1</v>
      </c>
      <c r="F79" s="1" t="s">
        <v>61</v>
      </c>
      <c r="G79" s="1" t="s">
        <v>3</v>
      </c>
      <c r="H79" s="1" t="s">
        <v>4</v>
      </c>
      <c r="I79" s="1" t="s">
        <v>92</v>
      </c>
      <c r="J79" s="1" t="s">
        <v>426</v>
      </c>
      <c r="K79" s="1" t="s">
        <v>645</v>
      </c>
      <c r="L79" s="30">
        <v>40000</v>
      </c>
      <c r="M79" s="30">
        <v>56585</v>
      </c>
      <c r="N79" s="30">
        <v>13000</v>
      </c>
      <c r="O79" s="30">
        <v>0</v>
      </c>
      <c r="P79" s="27">
        <v>7.9</v>
      </c>
      <c r="Q79" s="30">
        <v>148</v>
      </c>
      <c r="R79" s="30">
        <v>127</v>
      </c>
      <c r="S79" s="9">
        <v>5887457</v>
      </c>
      <c r="T79" s="9">
        <v>18000000</v>
      </c>
      <c r="U79" s="9">
        <f>IMDB4[[#This Row],[Gross Revenue]]-IMDB4[[#This Row],[Budget]]</f>
        <v>-12112543</v>
      </c>
      <c r="V79" s="9" t="str">
        <f>IF(IMDB4[[#This Row],[Profit]]&gt;0,"Hit","Flop")</f>
        <v>Flop</v>
      </c>
      <c r="W79" s="9" t="str" cm="1">
        <f t="array" ref="W79">_xlfn.IFS(IMDB4[[#This Row],[IMDb Score (1-10)]]&gt;=8,"Excellent",IMDB4[[#This Row],[IMDb Score (1-10)]]&gt;=7,"Good",IMDB4[[#This Row],[IMDb Score (1-10)]]&gt;=5,"Average",TRUE,"Poor")</f>
        <v>Good</v>
      </c>
      <c r="X79" s="9" t="str">
        <f>IF(IMDB4[[#This Row],[Duration (min)]]&lt;90,"Short",IF(IMDB4[[#This Row],[Duration (min)]]&lt;=120,"Medium", "Long"))</f>
        <v>Long</v>
      </c>
    </row>
    <row r="80" spans="1:24" x14ac:dyDescent="0.25">
      <c r="A80" s="1" t="s">
        <v>6793</v>
      </c>
      <c r="B80" s="2">
        <v>41860</v>
      </c>
      <c r="C80" s="30">
        <f>YEAR(IMDB4[[#This Row],[Release Date]])</f>
        <v>2014</v>
      </c>
      <c r="D80" s="30" t="str">
        <f>FLOOR(IMDB4[[#This Row],[Year]],10)&amp;"s"</f>
        <v>2010s</v>
      </c>
      <c r="E80" s="1" t="s">
        <v>32</v>
      </c>
      <c r="F80" s="1" t="s">
        <v>20</v>
      </c>
      <c r="G80" s="1" t="s">
        <v>3</v>
      </c>
      <c r="H80" s="1" t="s">
        <v>4</v>
      </c>
      <c r="I80" s="1" t="s">
        <v>92</v>
      </c>
      <c r="J80" s="1" t="s">
        <v>426</v>
      </c>
      <c r="K80" s="1" t="s">
        <v>1065</v>
      </c>
      <c r="L80" s="30">
        <v>40000</v>
      </c>
      <c r="M80" s="30">
        <v>43810</v>
      </c>
      <c r="N80" s="30">
        <v>0</v>
      </c>
      <c r="O80" s="30">
        <v>20000</v>
      </c>
      <c r="P80" s="27">
        <v>5.4</v>
      </c>
      <c r="Q80" s="30">
        <v>254</v>
      </c>
      <c r="R80" s="30">
        <v>102</v>
      </c>
      <c r="S80" s="9">
        <v>1821983</v>
      </c>
      <c r="T80" s="9">
        <v>3000000</v>
      </c>
      <c r="U80" s="9">
        <f>IMDB4[[#This Row],[Gross Revenue]]-IMDB4[[#This Row],[Budget]]</f>
        <v>-1178017</v>
      </c>
      <c r="V80" s="9" t="str">
        <f>IF(IMDB4[[#This Row],[Profit]]&gt;0,"Hit","Flop")</f>
        <v>Flop</v>
      </c>
      <c r="W80" s="9" t="str" cm="1">
        <f t="array" ref="W80">_xlfn.IFS(IMDB4[[#This Row],[IMDb Score (1-10)]]&gt;=8,"Excellent",IMDB4[[#This Row],[IMDb Score (1-10)]]&gt;=7,"Good",IMDB4[[#This Row],[IMDb Score (1-10)]]&gt;=5,"Average",TRUE,"Poor")</f>
        <v>Average</v>
      </c>
      <c r="X80" s="9" t="str">
        <f>IF(IMDB4[[#This Row],[Duration (min)]]&lt;90,"Short",IF(IMDB4[[#This Row],[Duration (min)]]&lt;=120,"Medium", "Long"))</f>
        <v>Medium</v>
      </c>
    </row>
    <row r="81" spans="1:24" x14ac:dyDescent="0.25">
      <c r="A81" s="1" t="s">
        <v>6814</v>
      </c>
      <c r="B81" s="2">
        <v>42068</v>
      </c>
      <c r="C81" s="30">
        <f>YEAR(IMDB4[[#This Row],[Release Date]])</f>
        <v>2015</v>
      </c>
      <c r="D81" s="30" t="str">
        <f>FLOOR(IMDB4[[#This Row],[Year]],10)&amp;"s"</f>
        <v>2010s</v>
      </c>
      <c r="E81" s="1" t="s">
        <v>32</v>
      </c>
      <c r="F81" s="1" t="s">
        <v>40</v>
      </c>
      <c r="G81" s="1" t="s">
        <v>3</v>
      </c>
      <c r="H81" s="1" t="s">
        <v>4</v>
      </c>
      <c r="I81" s="1" t="s">
        <v>84</v>
      </c>
      <c r="J81" s="1" t="s">
        <v>6589</v>
      </c>
      <c r="K81" s="1" t="s">
        <v>3259</v>
      </c>
      <c r="L81" s="30">
        <v>35000</v>
      </c>
      <c r="M81" s="30">
        <v>38450</v>
      </c>
      <c r="N81" s="30">
        <v>12</v>
      </c>
      <c r="O81" s="30">
        <v>0</v>
      </c>
      <c r="P81" s="27">
        <v>5</v>
      </c>
      <c r="Q81" s="30">
        <v>70</v>
      </c>
      <c r="R81" s="30">
        <v>92</v>
      </c>
      <c r="S81" s="9">
        <v>85884815</v>
      </c>
      <c r="T81" s="9">
        <v>90000000</v>
      </c>
      <c r="U81" s="9">
        <f>IMDB4[[#This Row],[Gross Revenue]]-IMDB4[[#This Row],[Budget]]</f>
        <v>-4115185</v>
      </c>
      <c r="V81" s="9" t="str">
        <f>IF(IMDB4[[#This Row],[Profit]]&gt;0,"Hit","Flop")</f>
        <v>Flop</v>
      </c>
      <c r="W81" s="9" t="str" cm="1">
        <f t="array" ref="W81">_xlfn.IFS(IMDB4[[#This Row],[IMDb Score (1-10)]]&gt;=8,"Excellent",IMDB4[[#This Row],[IMDb Score (1-10)]]&gt;=7,"Good",IMDB4[[#This Row],[IMDb Score (1-10)]]&gt;=5,"Average",TRUE,"Poor")</f>
        <v>Average</v>
      </c>
      <c r="X81" s="9" t="str">
        <f>IF(IMDB4[[#This Row],[Duration (min)]]&lt;90,"Short",IF(IMDB4[[#This Row],[Duration (min)]]&lt;=120,"Medium", "Long"))</f>
        <v>Medium</v>
      </c>
    </row>
    <row r="82" spans="1:24" x14ac:dyDescent="0.25">
      <c r="A82" s="1" t="s">
        <v>6588</v>
      </c>
      <c r="B82" s="2">
        <v>41696</v>
      </c>
      <c r="C82" s="30">
        <f>YEAR(IMDB4[[#This Row],[Release Date]])</f>
        <v>2014</v>
      </c>
      <c r="D82" s="30" t="str">
        <f>FLOOR(IMDB4[[#This Row],[Year]],10)&amp;"s"</f>
        <v>2010s</v>
      </c>
      <c r="E82" s="1" t="s">
        <v>32</v>
      </c>
      <c r="F82" s="1" t="s">
        <v>20</v>
      </c>
      <c r="G82" s="1" t="s">
        <v>3</v>
      </c>
      <c r="H82" s="1" t="s">
        <v>4</v>
      </c>
      <c r="I82" s="1" t="s">
        <v>84</v>
      </c>
      <c r="J82" s="1" t="s">
        <v>6589</v>
      </c>
      <c r="K82" s="1" t="s">
        <v>2322</v>
      </c>
      <c r="L82" s="30">
        <v>35000</v>
      </c>
      <c r="M82" s="30">
        <v>47677</v>
      </c>
      <c r="N82" s="30">
        <v>44</v>
      </c>
      <c r="O82" s="30">
        <v>12000</v>
      </c>
      <c r="P82" s="27">
        <v>6.2</v>
      </c>
      <c r="Q82" s="30">
        <v>119</v>
      </c>
      <c r="R82" s="30">
        <v>81</v>
      </c>
      <c r="S82" s="9">
        <v>66950483</v>
      </c>
      <c r="T82" s="9">
        <v>28000000</v>
      </c>
      <c r="U82" s="9">
        <f>IMDB4[[#This Row],[Gross Revenue]]-IMDB4[[#This Row],[Budget]]</f>
        <v>38950483</v>
      </c>
      <c r="V82" s="9" t="str">
        <f>IF(IMDB4[[#This Row],[Profit]]&gt;0,"Hit","Flop")</f>
        <v>Hit</v>
      </c>
      <c r="W82" s="9" t="str" cm="1">
        <f t="array" ref="W82">_xlfn.IFS(IMDB4[[#This Row],[IMDb Score (1-10)]]&gt;=8,"Excellent",IMDB4[[#This Row],[IMDb Score (1-10)]]&gt;=7,"Good",IMDB4[[#This Row],[IMDb Score (1-10)]]&gt;=5,"Average",TRUE,"Poor")</f>
        <v>Average</v>
      </c>
      <c r="X82" s="9" t="str">
        <f>IF(IMDB4[[#This Row],[Duration (min)]]&lt;90,"Short",IF(IMDB4[[#This Row],[Duration (min)]]&lt;=120,"Medium", "Long"))</f>
        <v>Short</v>
      </c>
    </row>
    <row r="83" spans="1:24" x14ac:dyDescent="0.25">
      <c r="A83" s="1" t="s">
        <v>6609</v>
      </c>
      <c r="B83" s="2">
        <v>41982</v>
      </c>
      <c r="C83" s="30">
        <f>YEAR(IMDB4[[#This Row],[Release Date]])</f>
        <v>2014</v>
      </c>
      <c r="D83" s="30" t="str">
        <f>FLOOR(IMDB4[[#This Row],[Year]],10)&amp;"s"</f>
        <v>2010s</v>
      </c>
      <c r="E83" s="1" t="s">
        <v>32</v>
      </c>
      <c r="F83" s="1" t="s">
        <v>20</v>
      </c>
      <c r="G83" s="1" t="s">
        <v>3</v>
      </c>
      <c r="H83" s="1" t="s">
        <v>4</v>
      </c>
      <c r="I83" s="1" t="s">
        <v>132</v>
      </c>
      <c r="J83" s="1" t="s">
        <v>6589</v>
      </c>
      <c r="K83" s="1" t="s">
        <v>1923</v>
      </c>
      <c r="L83" s="30">
        <v>35000</v>
      </c>
      <c r="M83" s="30">
        <v>49743</v>
      </c>
      <c r="N83" s="30">
        <v>153</v>
      </c>
      <c r="O83" s="30">
        <v>12000</v>
      </c>
      <c r="P83" s="27">
        <v>6.5</v>
      </c>
      <c r="Q83" s="30">
        <v>173</v>
      </c>
      <c r="R83" s="30">
        <v>117</v>
      </c>
      <c r="S83" s="9">
        <v>46280507</v>
      </c>
      <c r="T83" s="9">
        <v>40000000</v>
      </c>
      <c r="U83" s="9">
        <f>IMDB4[[#This Row],[Gross Revenue]]-IMDB4[[#This Row],[Budget]]</f>
        <v>6280507</v>
      </c>
      <c r="V83" s="9" t="str">
        <f>IF(IMDB4[[#This Row],[Profit]]&gt;0,"Hit","Flop")</f>
        <v>Hit</v>
      </c>
      <c r="W83" s="9" t="str" cm="1">
        <f t="array" ref="W83">_xlfn.IFS(IMDB4[[#This Row],[IMDb Score (1-10)]]&gt;=8,"Excellent",IMDB4[[#This Row],[IMDb Score (1-10)]]&gt;=7,"Good",IMDB4[[#This Row],[IMDb Score (1-10)]]&gt;=5,"Average",TRUE,"Poor")</f>
        <v>Average</v>
      </c>
      <c r="X83" s="9" t="str">
        <f>IF(IMDB4[[#This Row],[Duration (min)]]&lt;90,"Short",IF(IMDB4[[#This Row],[Duration (min)]]&lt;=120,"Medium", "Long"))</f>
        <v>Medium</v>
      </c>
    </row>
    <row r="84" spans="1:24" x14ac:dyDescent="0.25">
      <c r="A84" s="1" t="s">
        <v>6963</v>
      </c>
      <c r="B84" s="2">
        <v>42367</v>
      </c>
      <c r="C84" s="30">
        <f>YEAR(IMDB4[[#This Row],[Release Date]])</f>
        <v>2015</v>
      </c>
      <c r="D84" s="30" t="str">
        <f>FLOOR(IMDB4[[#This Row],[Year]],10)&amp;"s"</f>
        <v>2010s</v>
      </c>
      <c r="E84" s="1" t="s">
        <v>32</v>
      </c>
      <c r="F84" s="1" t="s">
        <v>20</v>
      </c>
      <c r="G84" s="1" t="s">
        <v>3</v>
      </c>
      <c r="H84" s="1" t="s">
        <v>4</v>
      </c>
      <c r="I84" s="1" t="s">
        <v>132</v>
      </c>
      <c r="J84" s="1" t="s">
        <v>6589</v>
      </c>
      <c r="K84" s="1" t="s">
        <v>6964</v>
      </c>
      <c r="L84" s="30">
        <v>35000</v>
      </c>
      <c r="M84" s="30">
        <v>36892</v>
      </c>
      <c r="N84" s="30">
        <v>17</v>
      </c>
      <c r="O84" s="30">
        <v>8000</v>
      </c>
      <c r="P84" s="27">
        <v>6.5</v>
      </c>
      <c r="Q84" s="30">
        <v>132</v>
      </c>
      <c r="R84" s="30">
        <v>101</v>
      </c>
      <c r="S84" s="9">
        <v>34017854</v>
      </c>
      <c r="T84" s="9">
        <v>8500000</v>
      </c>
      <c r="U84" s="9">
        <f>IMDB4[[#This Row],[Gross Revenue]]-IMDB4[[#This Row],[Budget]]</f>
        <v>25517854</v>
      </c>
      <c r="V84" s="9" t="str">
        <f>IF(IMDB4[[#This Row],[Profit]]&gt;0,"Hit","Flop")</f>
        <v>Hit</v>
      </c>
      <c r="W84" s="9" t="str" cm="1">
        <f t="array" ref="W84">_xlfn.IFS(IMDB4[[#This Row],[IMDb Score (1-10)]]&gt;=8,"Excellent",IMDB4[[#This Row],[IMDb Score (1-10)]]&gt;=7,"Good",IMDB4[[#This Row],[IMDb Score (1-10)]]&gt;=5,"Average",TRUE,"Poor")</f>
        <v>Average</v>
      </c>
      <c r="X84" s="9" t="str">
        <f>IF(IMDB4[[#This Row],[Duration (min)]]&lt;90,"Short",IF(IMDB4[[#This Row],[Duration (min)]]&lt;=120,"Medium", "Long"))</f>
        <v>Medium</v>
      </c>
    </row>
    <row r="85" spans="1:24" x14ac:dyDescent="0.25">
      <c r="A85" s="1" t="s">
        <v>6514</v>
      </c>
      <c r="B85" s="2">
        <v>41347</v>
      </c>
      <c r="C85" s="30">
        <f>YEAR(IMDB4[[#This Row],[Release Date]])</f>
        <v>2013</v>
      </c>
      <c r="D85" s="30" t="str">
        <f>FLOOR(IMDB4[[#This Row],[Year]],10)&amp;"s"</f>
        <v>2010s</v>
      </c>
      <c r="E85" s="1" t="s">
        <v>32</v>
      </c>
      <c r="F85" s="1" t="s">
        <v>40</v>
      </c>
      <c r="G85" s="1" t="s">
        <v>3</v>
      </c>
      <c r="H85" s="1" t="s">
        <v>4</v>
      </c>
      <c r="I85" s="1" t="s">
        <v>132</v>
      </c>
      <c r="J85" s="1" t="s">
        <v>5743</v>
      </c>
      <c r="K85" s="1" t="s">
        <v>4662</v>
      </c>
      <c r="L85" s="30">
        <v>34000</v>
      </c>
      <c r="M85" s="30">
        <v>49355</v>
      </c>
      <c r="N85" s="30">
        <v>508</v>
      </c>
      <c r="O85" s="30">
        <v>82000</v>
      </c>
      <c r="P85" s="27">
        <v>7.6</v>
      </c>
      <c r="Q85" s="30">
        <v>502</v>
      </c>
      <c r="R85" s="30">
        <v>146</v>
      </c>
      <c r="S85" s="9">
        <v>424645577</v>
      </c>
      <c r="T85" s="9">
        <v>130000000</v>
      </c>
      <c r="U85" s="9">
        <f>IMDB4[[#This Row],[Gross Revenue]]-IMDB4[[#This Row],[Budget]]</f>
        <v>294645577</v>
      </c>
      <c r="V85" s="9" t="str">
        <f>IF(IMDB4[[#This Row],[Profit]]&gt;0,"Hit","Flop")</f>
        <v>Hit</v>
      </c>
      <c r="W85" s="9" t="str" cm="1">
        <f t="array" ref="W85">_xlfn.IFS(IMDB4[[#This Row],[IMDb Score (1-10)]]&gt;=8,"Excellent",IMDB4[[#This Row],[IMDb Score (1-10)]]&gt;=7,"Good",IMDB4[[#This Row],[IMDb Score (1-10)]]&gt;=5,"Average",TRUE,"Poor")</f>
        <v>Good</v>
      </c>
      <c r="X85" s="9" t="str">
        <f>IF(IMDB4[[#This Row],[Duration (min)]]&lt;90,"Short",IF(IMDB4[[#This Row],[Duration (min)]]&lt;=120,"Medium", "Long"))</f>
        <v>Long</v>
      </c>
    </row>
    <row r="86" spans="1:24" x14ac:dyDescent="0.25">
      <c r="A86" s="1" t="s">
        <v>6248</v>
      </c>
      <c r="B86" s="2">
        <v>41228</v>
      </c>
      <c r="C86" s="30">
        <f>YEAR(IMDB4[[#This Row],[Release Date]])</f>
        <v>2012</v>
      </c>
      <c r="D86" s="30" t="str">
        <f>FLOOR(IMDB4[[#This Row],[Year]],10)&amp;"s"</f>
        <v>2010s</v>
      </c>
      <c r="E86" s="1" t="s">
        <v>32</v>
      </c>
      <c r="F86" s="1" t="s">
        <v>40</v>
      </c>
      <c r="G86" s="1" t="s">
        <v>3</v>
      </c>
      <c r="H86" s="1" t="s">
        <v>4</v>
      </c>
      <c r="I86" s="1" t="s">
        <v>132</v>
      </c>
      <c r="J86" s="1" t="s">
        <v>5743</v>
      </c>
      <c r="K86" s="1" t="s">
        <v>3441</v>
      </c>
      <c r="L86" s="30">
        <v>34000</v>
      </c>
      <c r="M86" s="30">
        <v>49942</v>
      </c>
      <c r="N86" s="30">
        <v>378</v>
      </c>
      <c r="O86" s="30">
        <v>140000</v>
      </c>
      <c r="P86" s="27">
        <v>7.3</v>
      </c>
      <c r="Q86" s="30">
        <v>673</v>
      </c>
      <c r="R86" s="30">
        <v>142</v>
      </c>
      <c r="S86" s="9">
        <v>407999255</v>
      </c>
      <c r="T86" s="9">
        <v>78000000</v>
      </c>
      <c r="U86" s="9">
        <f>IMDB4[[#This Row],[Gross Revenue]]-IMDB4[[#This Row],[Budget]]</f>
        <v>329999255</v>
      </c>
      <c r="V86" s="9" t="str">
        <f>IF(IMDB4[[#This Row],[Profit]]&gt;0,"Hit","Flop")</f>
        <v>Hit</v>
      </c>
      <c r="W86" s="9" t="str" cm="1">
        <f t="array" ref="W86">_xlfn.IFS(IMDB4[[#This Row],[IMDb Score (1-10)]]&gt;=8,"Excellent",IMDB4[[#This Row],[IMDb Score (1-10)]]&gt;=7,"Good",IMDB4[[#This Row],[IMDb Score (1-10)]]&gt;=5,"Average",TRUE,"Poor")</f>
        <v>Good</v>
      </c>
      <c r="X86" s="9" t="str">
        <f>IF(IMDB4[[#This Row],[Duration (min)]]&lt;90,"Short",IF(IMDB4[[#This Row],[Duration (min)]]&lt;=120,"Medium", "Long"))</f>
        <v>Long</v>
      </c>
    </row>
    <row r="87" spans="1:24" x14ac:dyDescent="0.25">
      <c r="A87" s="1" t="s">
        <v>6764</v>
      </c>
      <c r="B87" s="2">
        <v>41721</v>
      </c>
      <c r="C87" s="30">
        <f>YEAR(IMDB4[[#This Row],[Release Date]])</f>
        <v>2014</v>
      </c>
      <c r="D87" s="30" t="str">
        <f>FLOOR(IMDB4[[#This Row],[Year]],10)&amp;"s"</f>
        <v>2010s</v>
      </c>
      <c r="E87" s="1" t="s">
        <v>32</v>
      </c>
      <c r="F87" s="1" t="s">
        <v>40</v>
      </c>
      <c r="G87" s="1" t="s">
        <v>3</v>
      </c>
      <c r="H87" s="1" t="s">
        <v>4</v>
      </c>
      <c r="I87" s="1" t="s">
        <v>132</v>
      </c>
      <c r="J87" s="1" t="s">
        <v>5743</v>
      </c>
      <c r="K87" s="1" t="s">
        <v>4662</v>
      </c>
      <c r="L87" s="30">
        <v>34000</v>
      </c>
      <c r="M87" s="30">
        <v>81385</v>
      </c>
      <c r="N87" s="30">
        <v>508</v>
      </c>
      <c r="O87" s="30">
        <v>52000</v>
      </c>
      <c r="P87" s="27">
        <v>6.7</v>
      </c>
      <c r="Q87" s="30">
        <v>403</v>
      </c>
      <c r="R87" s="30">
        <v>123</v>
      </c>
      <c r="S87" s="9">
        <v>337103873</v>
      </c>
      <c r="T87" s="9">
        <v>125000000</v>
      </c>
      <c r="U87" s="9">
        <f>IMDB4[[#This Row],[Gross Revenue]]-IMDB4[[#This Row],[Budget]]</f>
        <v>212103873</v>
      </c>
      <c r="V87" s="9" t="str">
        <f>IF(IMDB4[[#This Row],[Profit]]&gt;0,"Hit","Flop")</f>
        <v>Hit</v>
      </c>
      <c r="W87" s="9" t="str" cm="1">
        <f t="array" ref="W87">_xlfn.IFS(IMDB4[[#This Row],[IMDb Score (1-10)]]&gt;=8,"Excellent",IMDB4[[#This Row],[IMDb Score (1-10)]]&gt;=7,"Good",IMDB4[[#This Row],[IMDb Score (1-10)]]&gt;=5,"Average",TRUE,"Poor")</f>
        <v>Average</v>
      </c>
      <c r="X87" s="9" t="str">
        <f>IF(IMDB4[[#This Row],[Duration (min)]]&lt;90,"Short",IF(IMDB4[[#This Row],[Duration (min)]]&lt;=120,"Medium", "Long"))</f>
        <v>Long</v>
      </c>
    </row>
    <row r="88" spans="1:24" x14ac:dyDescent="0.25">
      <c r="A88" s="1" t="s">
        <v>6973</v>
      </c>
      <c r="B88" s="2">
        <v>42032</v>
      </c>
      <c r="C88" s="30">
        <f>YEAR(IMDB4[[#This Row],[Release Date]])</f>
        <v>2015</v>
      </c>
      <c r="D88" s="30" t="str">
        <f>FLOOR(IMDB4[[#This Row],[Year]],10)&amp;"s"</f>
        <v>2010s</v>
      </c>
      <c r="E88" s="1" t="s">
        <v>32</v>
      </c>
      <c r="F88" s="1" t="s">
        <v>40</v>
      </c>
      <c r="G88" s="1" t="s">
        <v>3</v>
      </c>
      <c r="H88" s="1" t="s">
        <v>4</v>
      </c>
      <c r="I88" s="1" t="s">
        <v>132</v>
      </c>
      <c r="J88" s="1" t="s">
        <v>5743</v>
      </c>
      <c r="K88" s="1" t="s">
        <v>4662</v>
      </c>
      <c r="L88" s="30">
        <v>34000</v>
      </c>
      <c r="M88" s="30">
        <v>81385</v>
      </c>
      <c r="N88" s="30">
        <v>508</v>
      </c>
      <c r="O88" s="30">
        <v>38000</v>
      </c>
      <c r="P88" s="27">
        <v>6.6</v>
      </c>
      <c r="Q88" s="30">
        <v>389</v>
      </c>
      <c r="R88" s="30">
        <v>137</v>
      </c>
      <c r="S88" s="9">
        <v>281666058</v>
      </c>
      <c r="T88" s="9">
        <v>160000000</v>
      </c>
      <c r="U88" s="9">
        <f>IMDB4[[#This Row],[Gross Revenue]]-IMDB4[[#This Row],[Budget]]</f>
        <v>121666058</v>
      </c>
      <c r="V88" s="9" t="str">
        <f>IF(IMDB4[[#This Row],[Profit]]&gt;0,"Hit","Flop")</f>
        <v>Hit</v>
      </c>
      <c r="W88" s="9" t="str" cm="1">
        <f t="array" ref="W88">_xlfn.IFS(IMDB4[[#This Row],[IMDb Score (1-10)]]&gt;=8,"Excellent",IMDB4[[#This Row],[IMDb Score (1-10)]]&gt;=7,"Good",IMDB4[[#This Row],[IMDb Score (1-10)]]&gt;=5,"Average",TRUE,"Poor")</f>
        <v>Average</v>
      </c>
      <c r="X88" s="9" t="str">
        <f>IF(IMDB4[[#This Row],[Duration (min)]]&lt;90,"Short",IF(IMDB4[[#This Row],[Duration (min)]]&lt;=120,"Medium", "Long"))</f>
        <v>Long</v>
      </c>
    </row>
    <row r="89" spans="1:24" x14ac:dyDescent="0.25">
      <c r="A89" s="1" t="s">
        <v>6809</v>
      </c>
      <c r="B89" s="2">
        <v>41940</v>
      </c>
      <c r="C89" s="30">
        <f>YEAR(IMDB4[[#This Row],[Release Date]])</f>
        <v>2014</v>
      </c>
      <c r="D89" s="30" t="str">
        <f>FLOOR(IMDB4[[#This Row],[Year]],10)&amp;"s"</f>
        <v>2010s</v>
      </c>
      <c r="E89" s="1" t="s">
        <v>32</v>
      </c>
      <c r="F89" s="1" t="s">
        <v>77</v>
      </c>
      <c r="G89" s="1" t="s">
        <v>3</v>
      </c>
      <c r="H89" s="1" t="s">
        <v>4</v>
      </c>
      <c r="I89" s="1" t="s">
        <v>132</v>
      </c>
      <c r="J89" s="1" t="s">
        <v>5743</v>
      </c>
      <c r="K89" s="1" t="s">
        <v>1280</v>
      </c>
      <c r="L89" s="30">
        <v>34000</v>
      </c>
      <c r="M89" s="30">
        <v>91434</v>
      </c>
      <c r="N89" s="30">
        <v>0</v>
      </c>
      <c r="O89" s="30">
        <v>82000</v>
      </c>
      <c r="P89" s="27">
        <v>8</v>
      </c>
      <c r="Q89" s="30">
        <v>539</v>
      </c>
      <c r="R89" s="30">
        <v>149</v>
      </c>
      <c r="S89" s="9">
        <v>233914986</v>
      </c>
      <c r="T89" s="9">
        <v>200000000</v>
      </c>
      <c r="U89" s="9">
        <f>IMDB4[[#This Row],[Gross Revenue]]-IMDB4[[#This Row],[Budget]]</f>
        <v>33914986</v>
      </c>
      <c r="V89" s="9" t="str">
        <f>IF(IMDB4[[#This Row],[Profit]]&gt;0,"Hit","Flop")</f>
        <v>Hit</v>
      </c>
      <c r="W89" s="9" t="str" cm="1">
        <f t="array" ref="W89">_xlfn.IFS(IMDB4[[#This Row],[IMDb Score (1-10)]]&gt;=8,"Excellent",IMDB4[[#This Row],[IMDb Score (1-10)]]&gt;=7,"Good",IMDB4[[#This Row],[IMDb Score (1-10)]]&gt;=5,"Average",TRUE,"Poor")</f>
        <v>Excellent</v>
      </c>
      <c r="X89" s="9" t="str">
        <f>IF(IMDB4[[#This Row],[Duration (min)]]&lt;90,"Short",IF(IMDB4[[#This Row],[Duration (min)]]&lt;=120,"Medium", "Long"))</f>
        <v>Long</v>
      </c>
    </row>
    <row r="90" spans="1:24" x14ac:dyDescent="0.25">
      <c r="A90" s="1" t="s">
        <v>6329</v>
      </c>
      <c r="B90" s="2">
        <v>41424</v>
      </c>
      <c r="C90" s="30">
        <f>YEAR(IMDB4[[#This Row],[Release Date]])</f>
        <v>2013</v>
      </c>
      <c r="D90" s="30" t="str">
        <f>FLOOR(IMDB4[[#This Row],[Year]],10)&amp;"s"</f>
        <v>2010s</v>
      </c>
      <c r="E90" s="1" t="s">
        <v>32</v>
      </c>
      <c r="F90" s="1" t="s">
        <v>2</v>
      </c>
      <c r="G90" s="1" t="s">
        <v>3</v>
      </c>
      <c r="H90" s="1" t="s">
        <v>4</v>
      </c>
      <c r="I90" s="1" t="s">
        <v>92</v>
      </c>
      <c r="J90" s="1" t="s">
        <v>5743</v>
      </c>
      <c r="K90" s="1" t="s">
        <v>1349</v>
      </c>
      <c r="L90" s="30">
        <v>34000</v>
      </c>
      <c r="M90" s="30">
        <v>83012</v>
      </c>
      <c r="N90" s="30">
        <v>737</v>
      </c>
      <c r="O90" s="30">
        <v>63000</v>
      </c>
      <c r="P90" s="27">
        <v>7.3</v>
      </c>
      <c r="Q90" s="30">
        <v>538</v>
      </c>
      <c r="R90" s="30">
        <v>138</v>
      </c>
      <c r="S90" s="9">
        <v>150117807</v>
      </c>
      <c r="T90" s="9">
        <v>40000000</v>
      </c>
      <c r="U90" s="9">
        <f>IMDB4[[#This Row],[Gross Revenue]]-IMDB4[[#This Row],[Budget]]</f>
        <v>110117807</v>
      </c>
      <c r="V90" s="9" t="str">
        <f>IF(IMDB4[[#This Row],[Profit]]&gt;0,"Hit","Flop")</f>
        <v>Hit</v>
      </c>
      <c r="W90" s="9" t="str" cm="1">
        <f t="array" ref="W90">_xlfn.IFS(IMDB4[[#This Row],[IMDb Score (1-10)]]&gt;=8,"Excellent",IMDB4[[#This Row],[IMDb Score (1-10)]]&gt;=7,"Good",IMDB4[[#This Row],[IMDb Score (1-10)]]&gt;=5,"Average",TRUE,"Poor")</f>
        <v>Good</v>
      </c>
      <c r="X90" s="9" t="str">
        <f>IF(IMDB4[[#This Row],[Duration (min)]]&lt;90,"Short",IF(IMDB4[[#This Row],[Duration (min)]]&lt;=120,"Medium", "Long"))</f>
        <v>Long</v>
      </c>
    </row>
    <row r="91" spans="1:24" x14ac:dyDescent="0.25">
      <c r="A91" s="1" t="s">
        <v>6027</v>
      </c>
      <c r="B91" s="2">
        <v>40895</v>
      </c>
      <c r="C91" s="30">
        <f>YEAR(IMDB4[[#This Row],[Release Date]])</f>
        <v>2011</v>
      </c>
      <c r="D91" s="30" t="str">
        <f>FLOOR(IMDB4[[#This Row],[Year]],10)&amp;"s"</f>
        <v>2010s</v>
      </c>
      <c r="E91" s="1" t="s">
        <v>32</v>
      </c>
      <c r="F91" s="1" t="s">
        <v>77</v>
      </c>
      <c r="G91" s="1" t="s">
        <v>3</v>
      </c>
      <c r="H91" s="1" t="s">
        <v>4</v>
      </c>
      <c r="I91" s="1" t="s">
        <v>132</v>
      </c>
      <c r="J91" s="1" t="s">
        <v>5743</v>
      </c>
      <c r="K91" s="1" t="s">
        <v>3690</v>
      </c>
      <c r="L91" s="30">
        <v>34000</v>
      </c>
      <c r="M91" s="30">
        <v>50983</v>
      </c>
      <c r="N91" s="30">
        <v>905</v>
      </c>
      <c r="O91" s="30">
        <v>54000</v>
      </c>
      <c r="P91" s="27">
        <v>7.8</v>
      </c>
      <c r="Q91" s="30">
        <v>500</v>
      </c>
      <c r="R91" s="30">
        <v>132</v>
      </c>
      <c r="S91" s="9">
        <v>146405371</v>
      </c>
      <c r="T91" s="9">
        <v>160000000</v>
      </c>
      <c r="U91" s="9">
        <f>IMDB4[[#This Row],[Gross Revenue]]-IMDB4[[#This Row],[Budget]]</f>
        <v>-13594629</v>
      </c>
      <c r="V91" s="9" t="str">
        <f>IF(IMDB4[[#This Row],[Profit]]&gt;0,"Hit","Flop")</f>
        <v>Flop</v>
      </c>
      <c r="W91" s="9" t="str" cm="1">
        <f t="array" ref="W91">_xlfn.IFS(IMDB4[[#This Row],[IMDb Score (1-10)]]&gt;=8,"Excellent",IMDB4[[#This Row],[IMDb Score (1-10)]]&gt;=7,"Good",IMDB4[[#This Row],[IMDb Score (1-10)]]&gt;=5,"Average",TRUE,"Poor")</f>
        <v>Good</v>
      </c>
      <c r="X91" s="9" t="str">
        <f>IF(IMDB4[[#This Row],[Duration (min)]]&lt;90,"Short",IF(IMDB4[[#This Row],[Duration (min)]]&lt;=120,"Medium", "Long"))</f>
        <v>Long</v>
      </c>
    </row>
    <row r="92" spans="1:24" x14ac:dyDescent="0.25">
      <c r="A92" s="1" t="s">
        <v>6199</v>
      </c>
      <c r="B92" s="2">
        <v>41218</v>
      </c>
      <c r="C92" s="30">
        <f>YEAR(IMDB4[[#This Row],[Release Date]])</f>
        <v>2012</v>
      </c>
      <c r="D92" s="30" t="str">
        <f>FLOOR(IMDB4[[#This Row],[Year]],10)&amp;"s"</f>
        <v>2010s</v>
      </c>
      <c r="E92" s="1" t="s">
        <v>32</v>
      </c>
      <c r="F92" s="1" t="s">
        <v>20</v>
      </c>
      <c r="G92" s="1" t="s">
        <v>3</v>
      </c>
      <c r="H92" s="1" t="s">
        <v>4</v>
      </c>
      <c r="I92" s="1" t="s">
        <v>92</v>
      </c>
      <c r="J92" s="1" t="s">
        <v>5743</v>
      </c>
      <c r="K92" s="1" t="s">
        <v>1349</v>
      </c>
      <c r="L92" s="30">
        <v>34000</v>
      </c>
      <c r="M92" s="30">
        <v>72115</v>
      </c>
      <c r="N92" s="30">
        <v>737</v>
      </c>
      <c r="O92" s="30">
        <v>117000</v>
      </c>
      <c r="P92" s="27">
        <v>7.8</v>
      </c>
      <c r="Q92" s="30">
        <v>539</v>
      </c>
      <c r="R92" s="30">
        <v>122</v>
      </c>
      <c r="S92" s="9">
        <v>132088910</v>
      </c>
      <c r="T92" s="9">
        <v>21000000</v>
      </c>
      <c r="U92" s="9">
        <f>IMDB4[[#This Row],[Gross Revenue]]-IMDB4[[#This Row],[Budget]]</f>
        <v>111088910</v>
      </c>
      <c r="V92" s="9" t="str">
        <f>IF(IMDB4[[#This Row],[Profit]]&gt;0,"Hit","Flop")</f>
        <v>Hit</v>
      </c>
      <c r="W92" s="9" t="str" cm="1">
        <f t="array" ref="W92">_xlfn.IFS(IMDB4[[#This Row],[IMDb Score (1-10)]]&gt;=8,"Excellent",IMDB4[[#This Row],[IMDb Score (1-10)]]&gt;=7,"Good",IMDB4[[#This Row],[IMDb Score (1-10)]]&gt;=5,"Average",TRUE,"Poor")</f>
        <v>Good</v>
      </c>
      <c r="X92" s="9" t="str">
        <f>IF(IMDB4[[#This Row],[Duration (min)]]&lt;90,"Short",IF(IMDB4[[#This Row],[Duration (min)]]&lt;=120,"Medium", "Long"))</f>
        <v>Long</v>
      </c>
    </row>
    <row r="93" spans="1:24" x14ac:dyDescent="0.25">
      <c r="A93" s="1" t="s">
        <v>6889</v>
      </c>
      <c r="B93" s="2">
        <v>42344</v>
      </c>
      <c r="C93" s="30">
        <f>YEAR(IMDB4[[#This Row],[Release Date]])</f>
        <v>2015</v>
      </c>
      <c r="D93" s="30" t="str">
        <f>FLOOR(IMDB4[[#This Row],[Year]],10)&amp;"s"</f>
        <v>2010s</v>
      </c>
      <c r="E93" s="1" t="s">
        <v>32</v>
      </c>
      <c r="F93" s="1" t="s">
        <v>61</v>
      </c>
      <c r="G93" s="1" t="s">
        <v>3</v>
      </c>
      <c r="H93" s="1" t="s">
        <v>4</v>
      </c>
      <c r="I93" s="1" t="s">
        <v>132</v>
      </c>
      <c r="J93" s="1" t="s">
        <v>5743</v>
      </c>
      <c r="K93" s="1" t="s">
        <v>1349</v>
      </c>
      <c r="L93" s="30">
        <v>34000</v>
      </c>
      <c r="M93" s="30">
        <v>75793</v>
      </c>
      <c r="N93" s="30">
        <v>737</v>
      </c>
      <c r="O93" s="30">
        <v>24000</v>
      </c>
      <c r="P93" s="27">
        <v>6.6</v>
      </c>
      <c r="Q93" s="30">
        <v>315</v>
      </c>
      <c r="R93" s="30">
        <v>124</v>
      </c>
      <c r="S93" s="9">
        <v>56443482</v>
      </c>
      <c r="T93" s="9">
        <v>60000000</v>
      </c>
      <c r="U93" s="9">
        <f>IMDB4[[#This Row],[Gross Revenue]]-IMDB4[[#This Row],[Budget]]</f>
        <v>-3556518</v>
      </c>
      <c r="V93" s="9" t="str">
        <f>IF(IMDB4[[#This Row],[Profit]]&gt;0,"Hit","Flop")</f>
        <v>Flop</v>
      </c>
      <c r="W93" s="9" t="str" cm="1">
        <f t="array" ref="W93">_xlfn.IFS(IMDB4[[#This Row],[IMDb Score (1-10)]]&gt;=8,"Excellent",IMDB4[[#This Row],[IMDb Score (1-10)]]&gt;=7,"Good",IMDB4[[#This Row],[IMDb Score (1-10)]]&gt;=5,"Average",TRUE,"Poor")</f>
        <v>Average</v>
      </c>
      <c r="X93" s="9" t="str">
        <f>IF(IMDB4[[#This Row],[Duration (min)]]&lt;90,"Short",IF(IMDB4[[#This Row],[Duration (min)]]&lt;=120,"Medium", "Long"))</f>
        <v>Long</v>
      </c>
    </row>
    <row r="94" spans="1:24" x14ac:dyDescent="0.25">
      <c r="A94" s="1" t="s">
        <v>6121</v>
      </c>
      <c r="B94" s="2">
        <v>41146</v>
      </c>
      <c r="C94" s="30">
        <f>YEAR(IMDB4[[#This Row],[Release Date]])</f>
        <v>2012</v>
      </c>
      <c r="D94" s="30" t="str">
        <f>FLOOR(IMDB4[[#This Row],[Year]],10)&amp;"s"</f>
        <v>2010s</v>
      </c>
      <c r="E94" s="1" t="s">
        <v>32</v>
      </c>
      <c r="F94" s="1" t="s">
        <v>9</v>
      </c>
      <c r="G94" s="1" t="s">
        <v>3</v>
      </c>
      <c r="H94" s="1" t="s">
        <v>338</v>
      </c>
      <c r="I94" s="1" t="s">
        <v>132</v>
      </c>
      <c r="J94" s="1" t="s">
        <v>5743</v>
      </c>
      <c r="K94" s="1" t="s">
        <v>6122</v>
      </c>
      <c r="L94" s="30">
        <v>34000</v>
      </c>
      <c r="M94" s="30">
        <v>35717</v>
      </c>
      <c r="N94" s="30">
        <v>13</v>
      </c>
      <c r="O94" s="30">
        <v>10000</v>
      </c>
      <c r="P94" s="27">
        <v>5.6</v>
      </c>
      <c r="Q94" s="30">
        <v>224</v>
      </c>
      <c r="R94" s="30">
        <v>101</v>
      </c>
      <c r="S94" s="9">
        <v>31607598</v>
      </c>
      <c r="T94" s="9">
        <v>6900000</v>
      </c>
      <c r="U94" s="9">
        <f>IMDB4[[#This Row],[Gross Revenue]]-IMDB4[[#This Row],[Budget]]</f>
        <v>24707598</v>
      </c>
      <c r="V94" s="9" t="str">
        <f>IF(IMDB4[[#This Row],[Profit]]&gt;0,"Hit","Flop")</f>
        <v>Hit</v>
      </c>
      <c r="W94" s="9" t="str" cm="1">
        <f t="array" ref="W94">_xlfn.IFS(IMDB4[[#This Row],[IMDb Score (1-10)]]&gt;=8,"Excellent",IMDB4[[#This Row],[IMDb Score (1-10)]]&gt;=7,"Good",IMDB4[[#This Row],[IMDb Score (1-10)]]&gt;=5,"Average",TRUE,"Poor")</f>
        <v>Average</v>
      </c>
      <c r="X94" s="9" t="str">
        <f>IF(IMDB4[[#This Row],[Duration (min)]]&lt;90,"Short",IF(IMDB4[[#This Row],[Duration (min)]]&lt;=120,"Medium", "Long"))</f>
        <v>Medium</v>
      </c>
    </row>
    <row r="95" spans="1:24" x14ac:dyDescent="0.25">
      <c r="A95" s="1" t="s">
        <v>5742</v>
      </c>
      <c r="B95" s="2">
        <v>40186</v>
      </c>
      <c r="C95" s="30">
        <f>YEAR(IMDB4[[#This Row],[Release Date]])</f>
        <v>2010</v>
      </c>
      <c r="D95" s="30" t="str">
        <f>FLOOR(IMDB4[[#This Row],[Year]],10)&amp;"s"</f>
        <v>2010s</v>
      </c>
      <c r="E95" s="1" t="s">
        <v>32</v>
      </c>
      <c r="F95" s="1" t="s">
        <v>9</v>
      </c>
      <c r="G95" s="1" t="s">
        <v>3</v>
      </c>
      <c r="H95" s="1" t="s">
        <v>4</v>
      </c>
      <c r="I95" s="1" t="s">
        <v>92</v>
      </c>
      <c r="J95" s="1" t="s">
        <v>5743</v>
      </c>
      <c r="K95" s="1" t="s">
        <v>5744</v>
      </c>
      <c r="L95" s="30">
        <v>34000</v>
      </c>
      <c r="M95" s="30">
        <v>34446</v>
      </c>
      <c r="N95" s="30">
        <v>81</v>
      </c>
      <c r="O95" s="30">
        <v>20000</v>
      </c>
      <c r="P95" s="27">
        <v>7.2</v>
      </c>
      <c r="Q95" s="30">
        <v>365</v>
      </c>
      <c r="R95" s="30">
        <v>100</v>
      </c>
      <c r="S95" s="9">
        <v>6531491</v>
      </c>
      <c r="T95" s="9">
        <v>2000000</v>
      </c>
      <c r="U95" s="9">
        <f>IMDB4[[#This Row],[Gross Revenue]]-IMDB4[[#This Row],[Budget]]</f>
        <v>4531491</v>
      </c>
      <c r="V95" s="9" t="str">
        <f>IF(IMDB4[[#This Row],[Profit]]&gt;0,"Hit","Flop")</f>
        <v>Hit</v>
      </c>
      <c r="W95" s="9" t="str" cm="1">
        <f t="array" ref="W95">_xlfn.IFS(IMDB4[[#This Row],[IMDb Score (1-10)]]&gt;=8,"Excellent",IMDB4[[#This Row],[IMDb Score (1-10)]]&gt;=7,"Good",IMDB4[[#This Row],[IMDb Score (1-10)]]&gt;=5,"Average",TRUE,"Poor")</f>
        <v>Good</v>
      </c>
      <c r="X95" s="9" t="str">
        <f>IF(IMDB4[[#This Row],[Duration (min)]]&lt;90,"Short",IF(IMDB4[[#This Row],[Duration (min)]]&lt;=120,"Medium", "Long"))</f>
        <v>Medium</v>
      </c>
    </row>
    <row r="96" spans="1:24" x14ac:dyDescent="0.25">
      <c r="A96" s="1" t="s">
        <v>5873</v>
      </c>
      <c r="B96" s="2">
        <v>40899</v>
      </c>
      <c r="C96" s="30">
        <f>YEAR(IMDB4[[#This Row],[Release Date]])</f>
        <v>2011</v>
      </c>
      <c r="D96" s="30" t="str">
        <f>FLOOR(IMDB4[[#This Row],[Year]],10)&amp;"s"</f>
        <v>2010s</v>
      </c>
      <c r="E96" s="1" t="s">
        <v>32</v>
      </c>
      <c r="F96" s="1" t="s">
        <v>9</v>
      </c>
      <c r="G96" s="1" t="s">
        <v>3</v>
      </c>
      <c r="H96" s="1" t="s">
        <v>4</v>
      </c>
      <c r="I96" s="1" t="s">
        <v>132</v>
      </c>
      <c r="J96" s="1" t="s">
        <v>5743</v>
      </c>
      <c r="K96" s="1" t="s">
        <v>5874</v>
      </c>
      <c r="L96" s="30">
        <v>34000</v>
      </c>
      <c r="M96" s="30">
        <v>34983</v>
      </c>
      <c r="N96" s="30">
        <v>52</v>
      </c>
      <c r="O96" s="30">
        <v>12000</v>
      </c>
      <c r="P96" s="27">
        <v>6.7</v>
      </c>
      <c r="Q96" s="30">
        <v>206</v>
      </c>
      <c r="R96" s="30">
        <v>90</v>
      </c>
      <c r="S96" s="9">
        <v>3388210</v>
      </c>
      <c r="T96" s="9">
        <v>250000</v>
      </c>
      <c r="U96" s="9">
        <f>IMDB4[[#This Row],[Gross Revenue]]-IMDB4[[#This Row],[Budget]]</f>
        <v>3138210</v>
      </c>
      <c r="V96" s="9" t="str">
        <f>IF(IMDB4[[#This Row],[Profit]]&gt;0,"Hit","Flop")</f>
        <v>Hit</v>
      </c>
      <c r="W96" s="9" t="str" cm="1">
        <f t="array" ref="W96">_xlfn.IFS(IMDB4[[#This Row],[IMDb Score (1-10)]]&gt;=8,"Excellent",IMDB4[[#This Row],[IMDb Score (1-10)]]&gt;=7,"Good",IMDB4[[#This Row],[IMDb Score (1-10)]]&gt;=5,"Average",TRUE,"Poor")</f>
        <v>Average</v>
      </c>
      <c r="X96" s="9" t="str">
        <f>IF(IMDB4[[#This Row],[Duration (min)]]&lt;90,"Short",IF(IMDB4[[#This Row],[Duration (min)]]&lt;=120,"Medium", "Long"))</f>
        <v>Medium</v>
      </c>
    </row>
    <row r="97" spans="1:24" x14ac:dyDescent="0.25">
      <c r="A97" s="1" t="s">
        <v>5956</v>
      </c>
      <c r="B97" s="2">
        <v>40577</v>
      </c>
      <c r="C97" s="30">
        <f>YEAR(IMDB4[[#This Row],[Release Date]])</f>
        <v>2011</v>
      </c>
      <c r="D97" s="30" t="str">
        <f>FLOOR(IMDB4[[#This Row],[Year]],10)&amp;"s"</f>
        <v>2010s</v>
      </c>
      <c r="E97" s="1" t="s">
        <v>32</v>
      </c>
      <c r="F97" s="1" t="s">
        <v>9</v>
      </c>
      <c r="G97" s="1" t="s">
        <v>3</v>
      </c>
      <c r="H97" s="1" t="s">
        <v>4</v>
      </c>
      <c r="I97" s="1" t="s">
        <v>132</v>
      </c>
      <c r="J97" s="1" t="s">
        <v>5743</v>
      </c>
      <c r="K97" s="1" t="s">
        <v>1213</v>
      </c>
      <c r="L97" s="30">
        <v>34000</v>
      </c>
      <c r="M97" s="30">
        <v>34705</v>
      </c>
      <c r="N97" s="30">
        <v>0</v>
      </c>
      <c r="O97" s="30">
        <v>17000</v>
      </c>
      <c r="P97" s="27">
        <v>6.7</v>
      </c>
      <c r="Q97" s="30">
        <v>276</v>
      </c>
      <c r="R97" s="30">
        <v>91</v>
      </c>
      <c r="S97" s="9">
        <v>958319</v>
      </c>
      <c r="T97" s="9">
        <v>21000000</v>
      </c>
      <c r="U97" s="9">
        <f>IMDB4[[#This Row],[Gross Revenue]]-IMDB4[[#This Row],[Budget]]</f>
        <v>-20041681</v>
      </c>
      <c r="V97" s="9" t="str">
        <f>IF(IMDB4[[#This Row],[Profit]]&gt;0,"Hit","Flop")</f>
        <v>Flop</v>
      </c>
      <c r="W97" s="9" t="str" cm="1">
        <f t="array" ref="W97">_xlfn.IFS(IMDB4[[#This Row],[IMDb Score (1-10)]]&gt;=8,"Excellent",IMDB4[[#This Row],[IMDb Score (1-10)]]&gt;=7,"Good",IMDB4[[#This Row],[IMDb Score (1-10)]]&gt;=5,"Average",TRUE,"Poor")</f>
        <v>Average</v>
      </c>
      <c r="X97" s="9" t="str">
        <f>IF(IMDB4[[#This Row],[Duration (min)]]&lt;90,"Short",IF(IMDB4[[#This Row],[Duration (min)]]&lt;=120,"Medium", "Long"))</f>
        <v>Medium</v>
      </c>
    </row>
    <row r="98" spans="1:24" x14ac:dyDescent="0.25">
      <c r="A98" s="1" t="s">
        <v>2451</v>
      </c>
      <c r="B98" s="2">
        <v>36544</v>
      </c>
      <c r="C98" s="30">
        <f>YEAR(IMDB4[[#This Row],[Release Date]])</f>
        <v>2000</v>
      </c>
      <c r="D98" s="30" t="str">
        <f>FLOOR(IMDB4[[#This Row],[Year]],10)&amp;"s"</f>
        <v>2000s</v>
      </c>
      <c r="E98" s="1" t="s">
        <v>32</v>
      </c>
      <c r="F98" s="1" t="s">
        <v>61</v>
      </c>
      <c r="G98" s="1" t="s">
        <v>3</v>
      </c>
      <c r="H98" s="1" t="s">
        <v>4</v>
      </c>
      <c r="I98" s="1" t="s">
        <v>84</v>
      </c>
      <c r="J98" s="1" t="s">
        <v>2452</v>
      </c>
      <c r="K98" s="1" t="s">
        <v>2453</v>
      </c>
      <c r="L98" s="30">
        <v>33000</v>
      </c>
      <c r="M98" s="30">
        <v>54877</v>
      </c>
      <c r="N98" s="30">
        <v>132</v>
      </c>
      <c r="O98" s="30">
        <v>0</v>
      </c>
      <c r="P98" s="27">
        <v>7.8</v>
      </c>
      <c r="Q98" s="30">
        <v>157</v>
      </c>
      <c r="R98" s="30">
        <v>120</v>
      </c>
      <c r="S98" s="9">
        <v>115648585</v>
      </c>
      <c r="T98" s="9">
        <v>30000000</v>
      </c>
      <c r="U98" s="9">
        <f>IMDB4[[#This Row],[Gross Revenue]]-IMDB4[[#This Row],[Budget]]</f>
        <v>85648585</v>
      </c>
      <c r="V98" s="9" t="str">
        <f>IF(IMDB4[[#This Row],[Profit]]&gt;0,"Hit","Flop")</f>
        <v>Hit</v>
      </c>
      <c r="W98" s="9" t="str" cm="1">
        <f t="array" ref="W98">_xlfn.IFS(IMDB4[[#This Row],[IMDb Score (1-10)]]&gt;=8,"Excellent",IMDB4[[#This Row],[IMDb Score (1-10)]]&gt;=7,"Good",IMDB4[[#This Row],[IMDb Score (1-10)]]&gt;=5,"Average",TRUE,"Poor")</f>
        <v>Good</v>
      </c>
      <c r="X98" s="9" t="str">
        <f>IF(IMDB4[[#This Row],[Duration (min)]]&lt;90,"Short",IF(IMDB4[[#This Row],[Duration (min)]]&lt;=120,"Medium", "Long"))</f>
        <v>Medium</v>
      </c>
    </row>
    <row r="99" spans="1:24" x14ac:dyDescent="0.25">
      <c r="A99" s="1" t="s">
        <v>5801</v>
      </c>
      <c r="B99" s="2">
        <v>40675</v>
      </c>
      <c r="C99" s="30">
        <f>YEAR(IMDB4[[#This Row],[Release Date]])</f>
        <v>2011</v>
      </c>
      <c r="D99" s="30" t="str">
        <f>FLOOR(IMDB4[[#This Row],[Year]],10)&amp;"s"</f>
        <v>2010s</v>
      </c>
      <c r="E99" s="1" t="s">
        <v>32</v>
      </c>
      <c r="F99" s="1" t="s">
        <v>20</v>
      </c>
      <c r="G99" s="1" t="s">
        <v>3</v>
      </c>
      <c r="H99" s="1" t="s">
        <v>4</v>
      </c>
      <c r="I99" s="1" t="s">
        <v>132</v>
      </c>
      <c r="J99" s="1" t="s">
        <v>2452</v>
      </c>
      <c r="K99" s="1" t="s">
        <v>5278</v>
      </c>
      <c r="L99" s="30">
        <v>33000</v>
      </c>
      <c r="M99" s="30">
        <v>57426</v>
      </c>
      <c r="N99" s="30">
        <v>43</v>
      </c>
      <c r="O99" s="30">
        <v>44000</v>
      </c>
      <c r="P99" s="27">
        <v>7.4</v>
      </c>
      <c r="Q99" s="30">
        <v>310</v>
      </c>
      <c r="R99" s="30">
        <v>118</v>
      </c>
      <c r="S99" s="9">
        <v>84244877</v>
      </c>
      <c r="T99" s="9">
        <v>50000000</v>
      </c>
      <c r="U99" s="9">
        <f>IMDB4[[#This Row],[Gross Revenue]]-IMDB4[[#This Row],[Budget]]</f>
        <v>34244877</v>
      </c>
      <c r="V99" s="9" t="str">
        <f>IF(IMDB4[[#This Row],[Profit]]&gt;0,"Hit","Flop")</f>
        <v>Hit</v>
      </c>
      <c r="W99" s="9" t="str" cm="1">
        <f t="array" ref="W99">_xlfn.IFS(IMDB4[[#This Row],[IMDb Score (1-10)]]&gt;=8,"Excellent",IMDB4[[#This Row],[IMDb Score (1-10)]]&gt;=7,"Good",IMDB4[[#This Row],[IMDb Score (1-10)]]&gt;=5,"Average",TRUE,"Poor")</f>
        <v>Good</v>
      </c>
      <c r="X99" s="9" t="str">
        <f>IF(IMDB4[[#This Row],[Duration (min)]]&lt;90,"Short",IF(IMDB4[[#This Row],[Duration (min)]]&lt;=120,"Medium", "Long"))</f>
        <v>Medium</v>
      </c>
    </row>
    <row r="100" spans="1:24" x14ac:dyDescent="0.25">
      <c r="A100" s="1" t="s">
        <v>6959</v>
      </c>
      <c r="B100" s="2">
        <v>42124</v>
      </c>
      <c r="C100" s="30">
        <f>YEAR(IMDB4[[#This Row],[Release Date]])</f>
        <v>2015</v>
      </c>
      <c r="D100" s="30" t="str">
        <f>FLOOR(IMDB4[[#This Row],[Year]],10)&amp;"s"</f>
        <v>2010s</v>
      </c>
      <c r="E100" s="1" t="s">
        <v>32</v>
      </c>
      <c r="F100" s="1" t="s">
        <v>61</v>
      </c>
      <c r="G100" s="1" t="s">
        <v>3</v>
      </c>
      <c r="H100" s="1" t="s">
        <v>4</v>
      </c>
      <c r="I100" s="1" t="s">
        <v>92</v>
      </c>
      <c r="J100" s="1" t="s">
        <v>2452</v>
      </c>
      <c r="K100" s="1" t="s">
        <v>3567</v>
      </c>
      <c r="L100" s="30">
        <v>33000</v>
      </c>
      <c r="M100" s="30">
        <v>57308</v>
      </c>
      <c r="N100" s="30">
        <v>285</v>
      </c>
      <c r="O100" s="30">
        <v>99000</v>
      </c>
      <c r="P100" s="27">
        <v>7.8</v>
      </c>
      <c r="Q100" s="30">
        <v>426</v>
      </c>
      <c r="R100" s="30">
        <v>130</v>
      </c>
      <c r="S100" s="9">
        <v>70235322</v>
      </c>
      <c r="T100" s="9">
        <v>28000000</v>
      </c>
      <c r="U100" s="9">
        <f>IMDB4[[#This Row],[Gross Revenue]]-IMDB4[[#This Row],[Budget]]</f>
        <v>42235322</v>
      </c>
      <c r="V100" s="9" t="str">
        <f>IF(IMDB4[[#This Row],[Profit]]&gt;0,"Hit","Flop")</f>
        <v>Hit</v>
      </c>
      <c r="W100" s="9" t="str" cm="1">
        <f t="array" ref="W100">_xlfn.IFS(IMDB4[[#This Row],[IMDb Score (1-10)]]&gt;=8,"Excellent",IMDB4[[#This Row],[IMDb Score (1-10)]]&gt;=7,"Good",IMDB4[[#This Row],[IMDb Score (1-10)]]&gt;=5,"Average",TRUE,"Poor")</f>
        <v>Good</v>
      </c>
      <c r="X100" s="9" t="str">
        <f>IF(IMDB4[[#This Row],[Duration (min)]]&lt;90,"Short",IF(IMDB4[[#This Row],[Duration (min)]]&lt;=120,"Medium", "Long"))</f>
        <v>Long</v>
      </c>
    </row>
    <row r="101" spans="1:24" x14ac:dyDescent="0.25">
      <c r="A101" s="1" t="s">
        <v>6400</v>
      </c>
      <c r="B101" s="2">
        <v>41438</v>
      </c>
      <c r="C101" s="30">
        <f>YEAR(IMDB4[[#This Row],[Release Date]])</f>
        <v>2013</v>
      </c>
      <c r="D101" s="30" t="str">
        <f>FLOOR(IMDB4[[#This Row],[Year]],10)&amp;"s"</f>
        <v>2010s</v>
      </c>
      <c r="E101" s="1" t="s">
        <v>32</v>
      </c>
      <c r="F101" s="1" t="s">
        <v>77</v>
      </c>
      <c r="G101" s="1" t="s">
        <v>3</v>
      </c>
      <c r="H101" s="1" t="s">
        <v>4</v>
      </c>
      <c r="I101" s="1" t="s">
        <v>92</v>
      </c>
      <c r="J101" s="1" t="s">
        <v>2452</v>
      </c>
      <c r="K101" s="1" t="s">
        <v>5468</v>
      </c>
      <c r="L101" s="30">
        <v>33000</v>
      </c>
      <c r="M101" s="30">
        <v>34738</v>
      </c>
      <c r="N101" s="30">
        <v>181</v>
      </c>
      <c r="O101" s="30">
        <v>40000</v>
      </c>
      <c r="P101" s="27">
        <v>6.7</v>
      </c>
      <c r="Q101" s="30">
        <v>415</v>
      </c>
      <c r="R101" s="30">
        <v>113</v>
      </c>
      <c r="S101" s="9">
        <v>45996718</v>
      </c>
      <c r="T101" s="9">
        <v>60000000</v>
      </c>
      <c r="U101" s="9">
        <f>IMDB4[[#This Row],[Gross Revenue]]-IMDB4[[#This Row],[Budget]]</f>
        <v>-14003282</v>
      </c>
      <c r="V101" s="9" t="str">
        <f>IF(IMDB4[[#This Row],[Profit]]&gt;0,"Hit","Flop")</f>
        <v>Flop</v>
      </c>
      <c r="W101" s="9" t="str" cm="1">
        <f t="array" ref="W101">_xlfn.IFS(IMDB4[[#This Row],[IMDb Score (1-10)]]&gt;=8,"Excellent",IMDB4[[#This Row],[IMDb Score (1-10)]]&gt;=7,"Good",IMDB4[[#This Row],[IMDb Score (1-10)]]&gt;=5,"Average",TRUE,"Poor")</f>
        <v>Average</v>
      </c>
      <c r="X101" s="9" t="str">
        <f>IF(IMDB4[[#This Row],[Duration (min)]]&lt;90,"Short",IF(IMDB4[[#This Row],[Duration (min)]]&lt;=120,"Medium", "Long"))</f>
        <v>Medium</v>
      </c>
    </row>
    <row r="102" spans="1:24" x14ac:dyDescent="0.25">
      <c r="A102" s="1" t="s">
        <v>5985</v>
      </c>
      <c r="B102" s="2">
        <v>40646</v>
      </c>
      <c r="C102" s="30">
        <f>YEAR(IMDB4[[#This Row],[Release Date]])</f>
        <v>2011</v>
      </c>
      <c r="D102" s="30" t="str">
        <f>FLOOR(IMDB4[[#This Row],[Year]],10)&amp;"s"</f>
        <v>2010s</v>
      </c>
      <c r="E102" s="1" t="s">
        <v>32</v>
      </c>
      <c r="F102" s="1" t="s">
        <v>9</v>
      </c>
      <c r="G102" s="1" t="s">
        <v>3</v>
      </c>
      <c r="H102" s="1" t="s">
        <v>4</v>
      </c>
      <c r="I102" s="1" t="s">
        <v>92</v>
      </c>
      <c r="J102" s="1" t="s">
        <v>2452</v>
      </c>
      <c r="K102" s="1" t="s">
        <v>3975</v>
      </c>
      <c r="L102" s="30">
        <v>33000</v>
      </c>
      <c r="M102" s="30">
        <v>57077</v>
      </c>
      <c r="N102" s="30">
        <v>0</v>
      </c>
      <c r="O102" s="30">
        <v>22000</v>
      </c>
      <c r="P102" s="27">
        <v>7.1</v>
      </c>
      <c r="Q102" s="30">
        <v>421</v>
      </c>
      <c r="R102" s="30">
        <v>101</v>
      </c>
      <c r="S102" s="9">
        <v>40962534</v>
      </c>
      <c r="T102" s="9">
        <v>12500000</v>
      </c>
      <c r="U102" s="9">
        <f>IMDB4[[#This Row],[Gross Revenue]]-IMDB4[[#This Row],[Budget]]</f>
        <v>28462534</v>
      </c>
      <c r="V102" s="9" t="str">
        <f>IF(IMDB4[[#This Row],[Profit]]&gt;0,"Hit","Flop")</f>
        <v>Hit</v>
      </c>
      <c r="W102" s="9" t="str" cm="1">
        <f t="array" ref="W102">_xlfn.IFS(IMDB4[[#This Row],[IMDb Score (1-10)]]&gt;=8,"Excellent",IMDB4[[#This Row],[IMDb Score (1-10)]]&gt;=7,"Good",IMDB4[[#This Row],[IMDb Score (1-10)]]&gt;=5,"Average",TRUE,"Poor")</f>
        <v>Good</v>
      </c>
      <c r="X102" s="9" t="str">
        <f>IF(IMDB4[[#This Row],[Duration (min)]]&lt;90,"Short",IF(IMDB4[[#This Row],[Duration (min)]]&lt;=120,"Medium", "Long"))</f>
        <v>Medium</v>
      </c>
    </row>
    <row r="103" spans="1:24" x14ac:dyDescent="0.25">
      <c r="A103" s="1" t="s">
        <v>5805</v>
      </c>
      <c r="B103" s="2">
        <v>40818</v>
      </c>
      <c r="C103" s="30">
        <f>YEAR(IMDB4[[#This Row],[Release Date]])</f>
        <v>2011</v>
      </c>
      <c r="D103" s="30" t="str">
        <f>FLOOR(IMDB4[[#This Row],[Year]],10)&amp;"s"</f>
        <v>2010s</v>
      </c>
      <c r="E103" s="1" t="s">
        <v>32</v>
      </c>
      <c r="F103" s="1" t="s">
        <v>2</v>
      </c>
      <c r="G103" s="1" t="s">
        <v>3</v>
      </c>
      <c r="H103" s="1" t="s">
        <v>4</v>
      </c>
      <c r="I103" s="1" t="s">
        <v>92</v>
      </c>
      <c r="J103" s="1" t="s">
        <v>2452</v>
      </c>
      <c r="K103" s="1" t="s">
        <v>5806</v>
      </c>
      <c r="L103" s="30">
        <v>33000</v>
      </c>
      <c r="M103" s="30">
        <v>34337</v>
      </c>
      <c r="N103" s="30">
        <v>0</v>
      </c>
      <c r="O103" s="30">
        <v>81000</v>
      </c>
      <c r="P103" s="27">
        <v>7.8</v>
      </c>
      <c r="Q103" s="30">
        <v>676</v>
      </c>
      <c r="R103" s="30">
        <v>100</v>
      </c>
      <c r="S103" s="9">
        <v>35054909</v>
      </c>
      <c r="T103" s="9">
        <v>15000000</v>
      </c>
      <c r="U103" s="9">
        <f>IMDB4[[#This Row],[Gross Revenue]]-IMDB4[[#This Row],[Budget]]</f>
        <v>20054909</v>
      </c>
      <c r="V103" s="9" t="str">
        <f>IF(IMDB4[[#This Row],[Profit]]&gt;0,"Hit","Flop")</f>
        <v>Hit</v>
      </c>
      <c r="W103" s="9" t="str" cm="1">
        <f t="array" ref="W103">_xlfn.IFS(IMDB4[[#This Row],[IMDb Score (1-10)]]&gt;=8,"Excellent",IMDB4[[#This Row],[IMDb Score (1-10)]]&gt;=7,"Good",IMDB4[[#This Row],[IMDb Score (1-10)]]&gt;=5,"Average",TRUE,"Poor")</f>
        <v>Good</v>
      </c>
      <c r="X103" s="9" t="str">
        <f>IF(IMDB4[[#This Row],[Duration (min)]]&lt;90,"Short",IF(IMDB4[[#This Row],[Duration (min)]]&lt;=120,"Medium", "Long"))</f>
        <v>Medium</v>
      </c>
    </row>
    <row r="104" spans="1:24" x14ac:dyDescent="0.25">
      <c r="A104" s="1" t="s">
        <v>3103</v>
      </c>
      <c r="B104" s="2">
        <v>37296</v>
      </c>
      <c r="C104" s="30">
        <f>YEAR(IMDB4[[#This Row],[Release Date]])</f>
        <v>2002</v>
      </c>
      <c r="D104" s="30" t="str">
        <f>FLOOR(IMDB4[[#This Row],[Year]],10)&amp;"s"</f>
        <v>2000s</v>
      </c>
      <c r="E104" s="1" t="s">
        <v>32</v>
      </c>
      <c r="F104" s="1" t="s">
        <v>2</v>
      </c>
      <c r="G104" s="1" t="s">
        <v>3</v>
      </c>
      <c r="H104" s="1" t="s">
        <v>4</v>
      </c>
      <c r="I104" s="1" t="s">
        <v>92</v>
      </c>
      <c r="J104" s="1" t="s">
        <v>2452</v>
      </c>
      <c r="K104" s="1" t="s">
        <v>1221</v>
      </c>
      <c r="L104" s="30">
        <v>33000</v>
      </c>
      <c r="M104" s="30">
        <v>34606</v>
      </c>
      <c r="N104" s="30">
        <v>58</v>
      </c>
      <c r="O104" s="30">
        <v>0</v>
      </c>
      <c r="P104" s="27">
        <v>6.1</v>
      </c>
      <c r="Q104" s="30">
        <v>136</v>
      </c>
      <c r="R104" s="30">
        <v>115</v>
      </c>
      <c r="S104" s="9">
        <v>31874869</v>
      </c>
      <c r="T104" s="9">
        <v>50000000</v>
      </c>
      <c r="U104" s="9">
        <f>IMDB4[[#This Row],[Gross Revenue]]-IMDB4[[#This Row],[Budget]]</f>
        <v>-18125131</v>
      </c>
      <c r="V104" s="9" t="str">
        <f>IF(IMDB4[[#This Row],[Profit]]&gt;0,"Hit","Flop")</f>
        <v>Flop</v>
      </c>
      <c r="W104" s="9" t="str" cm="1">
        <f t="array" ref="W104">_xlfn.IFS(IMDB4[[#This Row],[IMDb Score (1-10)]]&gt;=8,"Excellent",IMDB4[[#This Row],[IMDb Score (1-10)]]&gt;=7,"Good",IMDB4[[#This Row],[IMDb Score (1-10)]]&gt;=5,"Average",TRUE,"Poor")</f>
        <v>Average</v>
      </c>
      <c r="X104" s="9" t="str">
        <f>IF(IMDB4[[#This Row],[Duration (min)]]&lt;90,"Short",IF(IMDB4[[#This Row],[Duration (min)]]&lt;=120,"Medium", "Long"))</f>
        <v>Medium</v>
      </c>
    </row>
    <row r="105" spans="1:24" x14ac:dyDescent="0.25">
      <c r="A105" s="1" t="s">
        <v>6270</v>
      </c>
      <c r="B105" s="2">
        <v>41182</v>
      </c>
      <c r="C105" s="30">
        <f>YEAR(IMDB4[[#This Row],[Release Date]])</f>
        <v>2012</v>
      </c>
      <c r="D105" s="30" t="str">
        <f>FLOOR(IMDB4[[#This Row],[Year]],10)&amp;"s"</f>
        <v>2010s</v>
      </c>
      <c r="E105" s="1" t="s">
        <v>32</v>
      </c>
      <c r="F105" s="1" t="s">
        <v>2</v>
      </c>
      <c r="G105" s="1" t="s">
        <v>3</v>
      </c>
      <c r="H105" s="1" t="s">
        <v>4</v>
      </c>
      <c r="I105" s="1" t="s">
        <v>92</v>
      </c>
      <c r="J105" s="1" t="s">
        <v>2452</v>
      </c>
      <c r="K105" s="1" t="s">
        <v>5486</v>
      </c>
      <c r="L105" s="30">
        <v>33000</v>
      </c>
      <c r="M105" s="30">
        <v>34413</v>
      </c>
      <c r="N105" s="30">
        <v>310</v>
      </c>
      <c r="O105" s="30">
        <v>47000</v>
      </c>
      <c r="P105" s="27">
        <v>7.3</v>
      </c>
      <c r="Q105" s="30">
        <v>417</v>
      </c>
      <c r="R105" s="30">
        <v>140</v>
      </c>
      <c r="S105" s="9">
        <v>21383298</v>
      </c>
      <c r="T105" s="9">
        <v>15000000</v>
      </c>
      <c r="U105" s="9">
        <f>IMDB4[[#This Row],[Gross Revenue]]-IMDB4[[#This Row],[Budget]]</f>
        <v>6383298</v>
      </c>
      <c r="V105" s="9" t="str">
        <f>IF(IMDB4[[#This Row],[Profit]]&gt;0,"Hit","Flop")</f>
        <v>Hit</v>
      </c>
      <c r="W105" s="9" t="str" cm="1">
        <f t="array" ref="W105">_xlfn.IFS(IMDB4[[#This Row],[IMDb Score (1-10)]]&gt;=8,"Excellent",IMDB4[[#This Row],[IMDb Score (1-10)]]&gt;=7,"Good",IMDB4[[#This Row],[IMDb Score (1-10)]]&gt;=5,"Average",TRUE,"Poor")</f>
        <v>Good</v>
      </c>
      <c r="X105" s="9" t="str">
        <f>IF(IMDB4[[#This Row],[Duration (min)]]&lt;90,"Short",IF(IMDB4[[#This Row],[Duration (min)]]&lt;=120,"Medium", "Long"))</f>
        <v>Long</v>
      </c>
    </row>
    <row r="106" spans="1:24" x14ac:dyDescent="0.25">
      <c r="A106" s="1" t="s">
        <v>4247</v>
      </c>
      <c r="B106" s="2">
        <v>38955</v>
      </c>
      <c r="C106" s="30">
        <f>YEAR(IMDB4[[#This Row],[Release Date]])</f>
        <v>2006</v>
      </c>
      <c r="D106" s="30" t="str">
        <f>FLOOR(IMDB4[[#This Row],[Year]],10)&amp;"s"</f>
        <v>2000s</v>
      </c>
      <c r="E106" s="1" t="s">
        <v>32</v>
      </c>
      <c r="F106" s="1" t="s">
        <v>20</v>
      </c>
      <c r="G106" s="1" t="s">
        <v>3</v>
      </c>
      <c r="H106" s="1" t="s">
        <v>4</v>
      </c>
      <c r="I106" s="1" t="s">
        <v>92</v>
      </c>
      <c r="J106" s="1" t="s">
        <v>4248</v>
      </c>
      <c r="K106" s="1" t="s">
        <v>2843</v>
      </c>
      <c r="L106" s="30">
        <v>33000</v>
      </c>
      <c r="M106" s="30">
        <v>35345</v>
      </c>
      <c r="N106" s="30">
        <v>422</v>
      </c>
      <c r="O106" s="30">
        <v>0</v>
      </c>
      <c r="P106" s="27">
        <v>6.3</v>
      </c>
      <c r="Q106" s="30">
        <v>91</v>
      </c>
      <c r="R106" s="30">
        <v>110</v>
      </c>
      <c r="S106" s="9">
        <v>19179969</v>
      </c>
      <c r="T106" s="9">
        <v>17500000</v>
      </c>
      <c r="U106" s="9">
        <f>IMDB4[[#This Row],[Gross Revenue]]-IMDB4[[#This Row],[Budget]]</f>
        <v>1679969</v>
      </c>
      <c r="V106" s="9" t="str">
        <f>IF(IMDB4[[#This Row],[Profit]]&gt;0,"Hit","Flop")</f>
        <v>Hit</v>
      </c>
      <c r="W106" s="9" t="str" cm="1">
        <f t="array" ref="W106">_xlfn.IFS(IMDB4[[#This Row],[IMDb Score (1-10)]]&gt;=8,"Excellent",IMDB4[[#This Row],[IMDb Score (1-10)]]&gt;=7,"Good",IMDB4[[#This Row],[IMDb Score (1-10)]]&gt;=5,"Average",TRUE,"Poor")</f>
        <v>Average</v>
      </c>
      <c r="X106" s="9" t="str">
        <f>IF(IMDB4[[#This Row],[Duration (min)]]&lt;90,"Short",IF(IMDB4[[#This Row],[Duration (min)]]&lt;=120,"Medium", "Long"))</f>
        <v>Medium</v>
      </c>
    </row>
    <row r="107" spans="1:24" x14ac:dyDescent="0.25">
      <c r="A107" s="1" t="s">
        <v>5485</v>
      </c>
      <c r="B107" s="2">
        <v>40382</v>
      </c>
      <c r="C107" s="30">
        <f>YEAR(IMDB4[[#This Row],[Release Date]])</f>
        <v>2010</v>
      </c>
      <c r="D107" s="30" t="str">
        <f>FLOOR(IMDB4[[#This Row],[Year]],10)&amp;"s"</f>
        <v>2010s</v>
      </c>
      <c r="E107" s="1" t="s">
        <v>32</v>
      </c>
      <c r="F107" s="1" t="s">
        <v>9</v>
      </c>
      <c r="G107" s="1" t="s">
        <v>3</v>
      </c>
      <c r="H107" s="1" t="s">
        <v>4</v>
      </c>
      <c r="I107" s="1" t="s">
        <v>92</v>
      </c>
      <c r="J107" s="1" t="s">
        <v>2452</v>
      </c>
      <c r="K107" s="1" t="s">
        <v>5486</v>
      </c>
      <c r="L107" s="30">
        <v>33000</v>
      </c>
      <c r="M107" s="30">
        <v>35941</v>
      </c>
      <c r="N107" s="30">
        <v>310</v>
      </c>
      <c r="O107" s="30">
        <v>25000</v>
      </c>
      <c r="P107" s="27">
        <v>7.4</v>
      </c>
      <c r="Q107" s="30">
        <v>377</v>
      </c>
      <c r="R107" s="30">
        <v>112</v>
      </c>
      <c r="S107" s="9">
        <v>9701559</v>
      </c>
      <c r="T107" s="9">
        <v>3500000</v>
      </c>
      <c r="U107" s="9">
        <f>IMDB4[[#This Row],[Gross Revenue]]-IMDB4[[#This Row],[Budget]]</f>
        <v>6201559</v>
      </c>
      <c r="V107" s="9" t="str">
        <f>IF(IMDB4[[#This Row],[Profit]]&gt;0,"Hit","Flop")</f>
        <v>Hit</v>
      </c>
      <c r="W107" s="9" t="str" cm="1">
        <f t="array" ref="W107">_xlfn.IFS(IMDB4[[#This Row],[IMDb Score (1-10)]]&gt;=8,"Excellent",IMDB4[[#This Row],[IMDb Score (1-10)]]&gt;=7,"Good",IMDB4[[#This Row],[IMDb Score (1-10)]]&gt;=5,"Average",TRUE,"Poor")</f>
        <v>Good</v>
      </c>
      <c r="X107" s="9" t="str">
        <f>IF(IMDB4[[#This Row],[Duration (min)]]&lt;90,"Short",IF(IMDB4[[#This Row],[Duration (min)]]&lt;=120,"Medium", "Long"))</f>
        <v>Medium</v>
      </c>
    </row>
    <row r="108" spans="1:24" x14ac:dyDescent="0.25">
      <c r="A108" s="1" t="s">
        <v>4675</v>
      </c>
      <c r="B108" s="2">
        <v>39117</v>
      </c>
      <c r="C108" s="30">
        <f>YEAR(IMDB4[[#This Row],[Release Date]])</f>
        <v>2007</v>
      </c>
      <c r="D108" s="30" t="str">
        <f>FLOOR(IMDB4[[#This Row],[Year]],10)&amp;"s"</f>
        <v>2000s</v>
      </c>
      <c r="E108" s="1" t="s">
        <v>32</v>
      </c>
      <c r="F108" s="1" t="s">
        <v>20</v>
      </c>
      <c r="G108" s="1" t="s">
        <v>3</v>
      </c>
      <c r="H108" s="1" t="s">
        <v>4</v>
      </c>
      <c r="I108" s="1" t="s">
        <v>132</v>
      </c>
      <c r="J108" s="1" t="s">
        <v>2452</v>
      </c>
      <c r="K108" s="1" t="s">
        <v>4676</v>
      </c>
      <c r="L108" s="30">
        <v>33000</v>
      </c>
      <c r="M108" s="30">
        <v>34351</v>
      </c>
      <c r="N108" s="30">
        <v>44</v>
      </c>
      <c r="O108" s="30">
        <v>19000</v>
      </c>
      <c r="P108" s="27">
        <v>7.4</v>
      </c>
      <c r="Q108" s="30">
        <v>226</v>
      </c>
      <c r="R108" s="30">
        <v>106</v>
      </c>
      <c r="S108" s="9">
        <v>5949693</v>
      </c>
      <c r="T108" s="9">
        <v>12000000</v>
      </c>
      <c r="U108" s="9">
        <f>IMDB4[[#This Row],[Gross Revenue]]-IMDB4[[#This Row],[Budget]]</f>
        <v>-6050307</v>
      </c>
      <c r="V108" s="9" t="str">
        <f>IF(IMDB4[[#This Row],[Profit]]&gt;0,"Hit","Flop")</f>
        <v>Flop</v>
      </c>
      <c r="W108" s="9" t="str" cm="1">
        <f t="array" ref="W108">_xlfn.IFS(IMDB4[[#This Row],[IMDb Score (1-10)]]&gt;=8,"Excellent",IMDB4[[#This Row],[IMDb Score (1-10)]]&gt;=7,"Good",IMDB4[[#This Row],[IMDb Score (1-10)]]&gt;=5,"Average",TRUE,"Poor")</f>
        <v>Good</v>
      </c>
      <c r="X108" s="9" t="str">
        <f>IF(IMDB4[[#This Row],[Duration (min)]]&lt;90,"Short",IF(IMDB4[[#This Row],[Duration (min)]]&lt;=120,"Medium", "Long"))</f>
        <v>Medium</v>
      </c>
    </row>
    <row r="109" spans="1:24" x14ac:dyDescent="0.25">
      <c r="A109" s="1" t="s">
        <v>4330</v>
      </c>
      <c r="B109" s="2">
        <v>38985</v>
      </c>
      <c r="C109" s="30">
        <f>YEAR(IMDB4[[#This Row],[Release Date]])</f>
        <v>2006</v>
      </c>
      <c r="D109" s="30" t="str">
        <f>FLOOR(IMDB4[[#This Row],[Year]],10)&amp;"s"</f>
        <v>2000s</v>
      </c>
      <c r="E109" s="1" t="s">
        <v>32</v>
      </c>
      <c r="F109" s="1" t="s">
        <v>9</v>
      </c>
      <c r="G109" s="1" t="s">
        <v>3</v>
      </c>
      <c r="H109" s="1" t="s">
        <v>4</v>
      </c>
      <c r="I109" s="1" t="s">
        <v>92</v>
      </c>
      <c r="J109" s="1" t="s">
        <v>2452</v>
      </c>
      <c r="K109" s="1" t="s">
        <v>4331</v>
      </c>
      <c r="L109" s="30">
        <v>33000</v>
      </c>
      <c r="M109" s="30">
        <v>33734</v>
      </c>
      <c r="N109" s="30">
        <v>31</v>
      </c>
      <c r="O109" s="30">
        <v>0</v>
      </c>
      <c r="P109" s="27">
        <v>7.2</v>
      </c>
      <c r="Q109" s="30">
        <v>208</v>
      </c>
      <c r="R109" s="30">
        <v>106</v>
      </c>
      <c r="S109" s="9">
        <v>2694973</v>
      </c>
      <c r="T109" s="9">
        <v>700000</v>
      </c>
      <c r="U109" s="9">
        <f>IMDB4[[#This Row],[Gross Revenue]]-IMDB4[[#This Row],[Budget]]</f>
        <v>1994973</v>
      </c>
      <c r="V109" s="9" t="str">
        <f>IF(IMDB4[[#This Row],[Profit]]&gt;0,"Hit","Flop")</f>
        <v>Hit</v>
      </c>
      <c r="W109" s="9" t="str" cm="1">
        <f t="array" ref="W109">_xlfn.IFS(IMDB4[[#This Row],[IMDb Score (1-10)]]&gt;=8,"Excellent",IMDB4[[#This Row],[IMDb Score (1-10)]]&gt;=7,"Good",IMDB4[[#This Row],[IMDb Score (1-10)]]&gt;=5,"Average",TRUE,"Poor")</f>
        <v>Good</v>
      </c>
      <c r="X109" s="9" t="str">
        <f>IF(IMDB4[[#This Row],[Duration (min)]]&lt;90,"Short",IF(IMDB4[[#This Row],[Duration (min)]]&lt;=120,"Medium", "Long"))</f>
        <v>Medium</v>
      </c>
    </row>
    <row r="110" spans="1:24" x14ac:dyDescent="0.25">
      <c r="A110" s="1" t="s">
        <v>6452</v>
      </c>
      <c r="B110" s="2">
        <v>41616</v>
      </c>
      <c r="C110" s="30">
        <f>YEAR(IMDB4[[#This Row],[Release Date]])</f>
        <v>2013</v>
      </c>
      <c r="D110" s="30" t="str">
        <f>FLOOR(IMDB4[[#This Row],[Year]],10)&amp;"s"</f>
        <v>2010s</v>
      </c>
      <c r="E110" s="1" t="s">
        <v>32</v>
      </c>
      <c r="F110" s="1" t="s">
        <v>2</v>
      </c>
      <c r="G110" s="1" t="s">
        <v>3</v>
      </c>
      <c r="H110" s="1" t="s">
        <v>1623</v>
      </c>
      <c r="I110" s="1" t="s">
        <v>92</v>
      </c>
      <c r="J110" s="1" t="s">
        <v>2452</v>
      </c>
      <c r="K110" s="1" t="s">
        <v>5806</v>
      </c>
      <c r="L110" s="30">
        <v>33000</v>
      </c>
      <c r="M110" s="30">
        <v>34779</v>
      </c>
      <c r="N110" s="30">
        <v>0</v>
      </c>
      <c r="O110" s="30">
        <v>30000</v>
      </c>
      <c r="P110" s="27">
        <v>5.7</v>
      </c>
      <c r="Q110" s="30">
        <v>440</v>
      </c>
      <c r="R110" s="30">
        <v>90</v>
      </c>
      <c r="S110" s="9">
        <v>778565</v>
      </c>
      <c r="T110" s="9">
        <v>4800000</v>
      </c>
      <c r="U110" s="9">
        <f>IMDB4[[#This Row],[Gross Revenue]]-IMDB4[[#This Row],[Budget]]</f>
        <v>-4021435</v>
      </c>
      <c r="V110" s="9" t="str">
        <f>IF(IMDB4[[#This Row],[Profit]]&gt;0,"Hit","Flop")</f>
        <v>Flop</v>
      </c>
      <c r="W110" s="9" t="str" cm="1">
        <f t="array" ref="W110">_xlfn.IFS(IMDB4[[#This Row],[IMDb Score (1-10)]]&gt;=8,"Excellent",IMDB4[[#This Row],[IMDb Score (1-10)]]&gt;=7,"Good",IMDB4[[#This Row],[IMDb Score (1-10)]]&gt;=5,"Average",TRUE,"Poor")</f>
        <v>Average</v>
      </c>
      <c r="X110" s="9" t="str">
        <f>IF(IMDB4[[#This Row],[Duration (min)]]&lt;90,"Short",IF(IMDB4[[#This Row],[Duration (min)]]&lt;=120,"Medium", "Long"))</f>
        <v>Medium</v>
      </c>
    </row>
    <row r="111" spans="1:24" x14ac:dyDescent="0.25">
      <c r="A111" s="1" t="s">
        <v>2850</v>
      </c>
      <c r="B111" s="2">
        <v>36937</v>
      </c>
      <c r="C111" s="30">
        <f>YEAR(IMDB4[[#This Row],[Release Date]])</f>
        <v>2001</v>
      </c>
      <c r="D111" s="30" t="str">
        <f>FLOOR(IMDB4[[#This Row],[Year]],10)&amp;"s"</f>
        <v>2000s</v>
      </c>
      <c r="E111" s="1" t="s">
        <v>1</v>
      </c>
      <c r="F111" s="1" t="s">
        <v>9</v>
      </c>
      <c r="G111" s="1" t="s">
        <v>3</v>
      </c>
      <c r="H111" s="1" t="s">
        <v>4</v>
      </c>
      <c r="I111" s="1" t="s">
        <v>92</v>
      </c>
      <c r="J111" s="1" t="s">
        <v>2452</v>
      </c>
      <c r="K111" s="1" t="s">
        <v>2851</v>
      </c>
      <c r="L111" s="30">
        <v>33000</v>
      </c>
      <c r="M111" s="30">
        <v>33441</v>
      </c>
      <c r="N111" s="30">
        <v>21</v>
      </c>
      <c r="O111" s="30">
        <v>0</v>
      </c>
      <c r="P111" s="27">
        <v>7.2</v>
      </c>
      <c r="Q111" s="30">
        <v>84</v>
      </c>
      <c r="R111" s="30">
        <v>98</v>
      </c>
      <c r="S111" s="9">
        <v>406035</v>
      </c>
      <c r="T111" s="9">
        <v>1500000</v>
      </c>
      <c r="U111" s="9">
        <f>IMDB4[[#This Row],[Gross Revenue]]-IMDB4[[#This Row],[Budget]]</f>
        <v>-1093965</v>
      </c>
      <c r="V111" s="9" t="str">
        <f>IF(IMDB4[[#This Row],[Profit]]&gt;0,"Hit","Flop")</f>
        <v>Flop</v>
      </c>
      <c r="W111" s="9" t="str" cm="1">
        <f t="array" ref="W111">_xlfn.IFS(IMDB4[[#This Row],[IMDb Score (1-10)]]&gt;=8,"Excellent",IMDB4[[#This Row],[IMDb Score (1-10)]]&gt;=7,"Good",IMDB4[[#This Row],[IMDb Score (1-10)]]&gt;=5,"Average",TRUE,"Poor")</f>
        <v>Good</v>
      </c>
      <c r="X111" s="9" t="str">
        <f>IF(IMDB4[[#This Row],[Duration (min)]]&lt;90,"Short",IF(IMDB4[[#This Row],[Duration (min)]]&lt;=120,"Medium", "Long"))</f>
        <v>Medium</v>
      </c>
    </row>
    <row r="112" spans="1:24" x14ac:dyDescent="0.25">
      <c r="A112" s="1" t="s">
        <v>3820</v>
      </c>
      <c r="B112" s="2">
        <v>38239</v>
      </c>
      <c r="C112" s="30">
        <f>YEAR(IMDB4[[#This Row],[Release Date]])</f>
        <v>2004</v>
      </c>
      <c r="D112" s="30" t="str">
        <f>FLOOR(IMDB4[[#This Row],[Year]],10)&amp;"s"</f>
        <v>2000s</v>
      </c>
      <c r="E112" s="1" t="s">
        <v>32</v>
      </c>
      <c r="F112" s="1" t="s">
        <v>9</v>
      </c>
      <c r="G112" s="1" t="s">
        <v>3</v>
      </c>
      <c r="H112" s="1" t="s">
        <v>4</v>
      </c>
      <c r="I112" s="1" t="s">
        <v>132</v>
      </c>
      <c r="J112" s="1" t="s">
        <v>2452</v>
      </c>
      <c r="K112" s="1" t="s">
        <v>3071</v>
      </c>
      <c r="L112" s="30">
        <v>33000</v>
      </c>
      <c r="M112" s="30">
        <v>34495</v>
      </c>
      <c r="N112" s="30">
        <v>415</v>
      </c>
      <c r="O112" s="30">
        <v>57000</v>
      </c>
      <c r="P112" s="27">
        <v>7.9</v>
      </c>
      <c r="Q112" s="30">
        <v>177</v>
      </c>
      <c r="R112" s="30">
        <v>123</v>
      </c>
      <c r="S112" s="9">
        <v>64286</v>
      </c>
      <c r="T112" s="9">
        <v>29000000</v>
      </c>
      <c r="U112" s="9">
        <f>IMDB4[[#This Row],[Gross Revenue]]-IMDB4[[#This Row],[Budget]]</f>
        <v>-28935714</v>
      </c>
      <c r="V112" s="9" t="str">
        <f>IF(IMDB4[[#This Row],[Profit]]&gt;0,"Hit","Flop")</f>
        <v>Flop</v>
      </c>
      <c r="W112" s="9" t="str" cm="1">
        <f t="array" ref="W112">_xlfn.IFS(IMDB4[[#This Row],[IMDb Score (1-10)]]&gt;=8,"Excellent",IMDB4[[#This Row],[IMDb Score (1-10)]]&gt;=7,"Good",IMDB4[[#This Row],[IMDb Score (1-10)]]&gt;=5,"Average",TRUE,"Poor")</f>
        <v>Good</v>
      </c>
      <c r="X112" s="9" t="str">
        <f>IF(IMDB4[[#This Row],[Duration (min)]]&lt;90,"Short",IF(IMDB4[[#This Row],[Duration (min)]]&lt;=120,"Medium", "Long"))</f>
        <v>Long</v>
      </c>
    </row>
    <row r="113" spans="1:24" x14ac:dyDescent="0.25">
      <c r="A113" s="1" t="s">
        <v>3227</v>
      </c>
      <c r="B113" s="2">
        <v>37483</v>
      </c>
      <c r="C113" s="30">
        <f>YEAR(IMDB4[[#This Row],[Release Date]])</f>
        <v>2002</v>
      </c>
      <c r="D113" s="30" t="str">
        <f>FLOOR(IMDB4[[#This Row],[Year]],10)&amp;"s"</f>
        <v>2000s</v>
      </c>
      <c r="E113" s="1" t="s">
        <v>32</v>
      </c>
      <c r="F113" s="1" t="s">
        <v>9</v>
      </c>
      <c r="G113" s="1" t="s">
        <v>3</v>
      </c>
      <c r="H113" s="1" t="s">
        <v>4</v>
      </c>
      <c r="I113" s="1" t="s">
        <v>92</v>
      </c>
      <c r="J113" s="1" t="s">
        <v>2452</v>
      </c>
      <c r="K113" s="1" t="s">
        <v>3228</v>
      </c>
      <c r="L113" s="30">
        <v>33000</v>
      </c>
      <c r="M113" s="30">
        <v>35294</v>
      </c>
      <c r="N113" s="30">
        <v>12</v>
      </c>
      <c r="O113" s="30">
        <v>183</v>
      </c>
      <c r="P113" s="27">
        <v>6.1</v>
      </c>
      <c r="Q113" s="30">
        <v>17</v>
      </c>
      <c r="R113" s="30">
        <v>112</v>
      </c>
      <c r="S113" s="9">
        <v>13134</v>
      </c>
      <c r="T113" s="9">
        <v>500000</v>
      </c>
      <c r="U113" s="9">
        <f>IMDB4[[#This Row],[Gross Revenue]]-IMDB4[[#This Row],[Budget]]</f>
        <v>-486866</v>
      </c>
      <c r="V113" s="9" t="str">
        <f>IF(IMDB4[[#This Row],[Profit]]&gt;0,"Hit","Flop")</f>
        <v>Flop</v>
      </c>
      <c r="W113" s="9" t="str" cm="1">
        <f t="array" ref="W113">_xlfn.IFS(IMDB4[[#This Row],[IMDb Score (1-10)]]&gt;=8,"Excellent",IMDB4[[#This Row],[IMDb Score (1-10)]]&gt;=7,"Good",IMDB4[[#This Row],[IMDb Score (1-10)]]&gt;=5,"Average",TRUE,"Poor")</f>
        <v>Average</v>
      </c>
      <c r="X113" s="9" t="str">
        <f>IF(IMDB4[[#This Row],[Duration (min)]]&lt;90,"Short",IF(IMDB4[[#This Row],[Duration (min)]]&lt;=120,"Medium", "Long"))</f>
        <v>Medium</v>
      </c>
    </row>
    <row r="114" spans="1:24" x14ac:dyDescent="0.25">
      <c r="A114" s="1" t="s">
        <v>6475</v>
      </c>
      <c r="B114" s="2">
        <v>41636</v>
      </c>
      <c r="C114" s="30">
        <f>YEAR(IMDB4[[#This Row],[Release Date]])</f>
        <v>2013</v>
      </c>
      <c r="D114" s="30" t="str">
        <f>FLOOR(IMDB4[[#This Row],[Year]],10)&amp;"s"</f>
        <v>2010s</v>
      </c>
      <c r="E114" s="1" t="s">
        <v>32</v>
      </c>
      <c r="F114" s="1" t="s">
        <v>20</v>
      </c>
      <c r="G114" s="1" t="s">
        <v>3</v>
      </c>
      <c r="H114" s="1" t="s">
        <v>4</v>
      </c>
      <c r="I114" s="1" t="s">
        <v>132</v>
      </c>
      <c r="J114" s="1" t="s">
        <v>6476</v>
      </c>
      <c r="K114" s="1" t="s">
        <v>2185</v>
      </c>
      <c r="L114" s="30">
        <v>31000</v>
      </c>
      <c r="M114" s="30">
        <v>34319</v>
      </c>
      <c r="N114" s="30">
        <v>92</v>
      </c>
      <c r="O114" s="30">
        <v>13000</v>
      </c>
      <c r="P114" s="27">
        <v>3.5</v>
      </c>
      <c r="Q114" s="30">
        <v>153</v>
      </c>
      <c r="R114" s="30">
        <v>88</v>
      </c>
      <c r="S114" s="9">
        <v>32014289</v>
      </c>
      <c r="T114" s="9">
        <v>20000000</v>
      </c>
      <c r="U114" s="9">
        <f>IMDB4[[#This Row],[Gross Revenue]]-IMDB4[[#This Row],[Budget]]</f>
        <v>12014289</v>
      </c>
      <c r="V114" s="9" t="str">
        <f>IF(IMDB4[[#This Row],[Profit]]&gt;0,"Hit","Flop")</f>
        <v>Hit</v>
      </c>
      <c r="W114" s="9" t="str" cm="1">
        <f t="array" ref="W114">_xlfn.IFS(IMDB4[[#This Row],[IMDb Score (1-10)]]&gt;=8,"Excellent",IMDB4[[#This Row],[IMDb Score (1-10)]]&gt;=7,"Good",IMDB4[[#This Row],[IMDb Score (1-10)]]&gt;=5,"Average",TRUE,"Poor")</f>
        <v>Poor</v>
      </c>
      <c r="X114" s="9" t="str">
        <f>IF(IMDB4[[#This Row],[Duration (min)]]&lt;90,"Short",IF(IMDB4[[#This Row],[Duration (min)]]&lt;=120,"Medium", "Long"))</f>
        <v>Short</v>
      </c>
    </row>
    <row r="115" spans="1:24" x14ac:dyDescent="0.25">
      <c r="A115" s="1" t="s">
        <v>5965</v>
      </c>
      <c r="B115" s="2">
        <v>40597</v>
      </c>
      <c r="C115" s="30">
        <f>YEAR(IMDB4[[#This Row],[Release Date]])</f>
        <v>2011</v>
      </c>
      <c r="D115" s="30" t="str">
        <f>FLOOR(IMDB4[[#This Row],[Year]],10)&amp;"s"</f>
        <v>2010s</v>
      </c>
      <c r="E115" s="1" t="s">
        <v>32</v>
      </c>
      <c r="F115" s="1" t="s">
        <v>61</v>
      </c>
      <c r="G115" s="1" t="s">
        <v>3</v>
      </c>
      <c r="H115" s="1" t="s">
        <v>5966</v>
      </c>
      <c r="I115" s="1" t="s">
        <v>92</v>
      </c>
      <c r="J115" s="1" t="s">
        <v>5967</v>
      </c>
      <c r="K115" s="1" t="s">
        <v>2597</v>
      </c>
      <c r="L115" s="30">
        <v>31000</v>
      </c>
      <c r="M115" s="30">
        <v>35561</v>
      </c>
      <c r="N115" s="30">
        <v>93</v>
      </c>
      <c r="O115" s="30">
        <v>14000</v>
      </c>
      <c r="P115" s="27">
        <v>7.1</v>
      </c>
      <c r="Q115" s="30">
        <v>167</v>
      </c>
      <c r="R115" s="30">
        <v>109</v>
      </c>
      <c r="S115" s="9">
        <v>1357042</v>
      </c>
      <c r="T115" s="9">
        <v>15000000</v>
      </c>
      <c r="U115" s="9">
        <f>IMDB4[[#This Row],[Gross Revenue]]-IMDB4[[#This Row],[Budget]]</f>
        <v>-13642958</v>
      </c>
      <c r="V115" s="9" t="str">
        <f>IF(IMDB4[[#This Row],[Profit]]&gt;0,"Hit","Flop")</f>
        <v>Flop</v>
      </c>
      <c r="W115" s="9" t="str" cm="1">
        <f t="array" ref="W115">_xlfn.IFS(IMDB4[[#This Row],[IMDb Score (1-10)]]&gt;=8,"Excellent",IMDB4[[#This Row],[IMDb Score (1-10)]]&gt;=7,"Good",IMDB4[[#This Row],[IMDb Score (1-10)]]&gt;=5,"Average",TRUE,"Poor")</f>
        <v>Good</v>
      </c>
      <c r="X115" s="9" t="str">
        <f>IF(IMDB4[[#This Row],[Duration (min)]]&lt;90,"Short",IF(IMDB4[[#This Row],[Duration (min)]]&lt;=120,"Medium", "Long"))</f>
        <v>Medium</v>
      </c>
    </row>
    <row r="116" spans="1:24" x14ac:dyDescent="0.25">
      <c r="A116" s="1" t="s">
        <v>1682</v>
      </c>
      <c r="B116" s="2">
        <v>35500</v>
      </c>
      <c r="C116" s="30">
        <f>YEAR(IMDB4[[#This Row],[Release Date]])</f>
        <v>1997</v>
      </c>
      <c r="D116" s="30" t="str">
        <f>FLOOR(IMDB4[[#This Row],[Year]],10)&amp;"s"</f>
        <v>1990s</v>
      </c>
      <c r="E116" s="1" t="s">
        <v>32</v>
      </c>
      <c r="F116" s="1" t="s">
        <v>9</v>
      </c>
      <c r="G116" s="1" t="s">
        <v>3</v>
      </c>
      <c r="H116" s="1" t="s">
        <v>4</v>
      </c>
      <c r="I116" s="1" t="s">
        <v>132</v>
      </c>
      <c r="J116" s="1" t="s">
        <v>1276</v>
      </c>
      <c r="K116" s="1" t="s">
        <v>470</v>
      </c>
      <c r="L116" s="30">
        <v>29000</v>
      </c>
      <c r="M116" s="30">
        <v>45223</v>
      </c>
      <c r="N116" s="30">
        <v>0</v>
      </c>
      <c r="O116" s="30">
        <v>26000</v>
      </c>
      <c r="P116" s="27">
        <v>7.7</v>
      </c>
      <c r="Q116" s="30">
        <v>315</v>
      </c>
      <c r="R116" s="30">
        <v>194</v>
      </c>
      <c r="S116" s="9">
        <v>658672302</v>
      </c>
      <c r="T116" s="9">
        <v>200000000</v>
      </c>
      <c r="U116" s="9">
        <f>IMDB4[[#This Row],[Gross Revenue]]-IMDB4[[#This Row],[Budget]]</f>
        <v>458672302</v>
      </c>
      <c r="V116" s="9" t="str">
        <f>IF(IMDB4[[#This Row],[Profit]]&gt;0,"Hit","Flop")</f>
        <v>Hit</v>
      </c>
      <c r="W116" s="9" t="str" cm="1">
        <f t="array" ref="W116">_xlfn.IFS(IMDB4[[#This Row],[IMDb Score (1-10)]]&gt;=8,"Excellent",IMDB4[[#This Row],[IMDb Score (1-10)]]&gt;=7,"Good",IMDB4[[#This Row],[IMDb Score (1-10)]]&gt;=5,"Average",TRUE,"Poor")</f>
        <v>Good</v>
      </c>
      <c r="X116" s="9" t="str">
        <f>IF(IMDB4[[#This Row],[Duration (min)]]&lt;90,"Short",IF(IMDB4[[#This Row],[Duration (min)]]&lt;=120,"Medium", "Long"))</f>
        <v>Long</v>
      </c>
    </row>
    <row r="117" spans="1:24" x14ac:dyDescent="0.25">
      <c r="A117" s="1" t="s">
        <v>5557</v>
      </c>
      <c r="B117" s="2">
        <v>40240</v>
      </c>
      <c r="C117" s="30">
        <f>YEAR(IMDB4[[#This Row],[Release Date]])</f>
        <v>2010</v>
      </c>
      <c r="D117" s="30" t="str">
        <f>FLOOR(IMDB4[[#This Row],[Year]],10)&amp;"s"</f>
        <v>2010s</v>
      </c>
      <c r="E117" s="1" t="s">
        <v>32</v>
      </c>
      <c r="F117" s="1" t="s">
        <v>77</v>
      </c>
      <c r="G117" s="1" t="s">
        <v>3</v>
      </c>
      <c r="H117" s="1" t="s">
        <v>4</v>
      </c>
      <c r="I117" s="1" t="s">
        <v>132</v>
      </c>
      <c r="J117" s="1" t="s">
        <v>1276</v>
      </c>
      <c r="K117" s="1" t="s">
        <v>2413</v>
      </c>
      <c r="L117" s="30">
        <v>29000</v>
      </c>
      <c r="M117" s="30">
        <v>81115</v>
      </c>
      <c r="N117" s="30">
        <v>22000</v>
      </c>
      <c r="O117" s="30">
        <v>175000</v>
      </c>
      <c r="P117" s="27">
        <v>8.8000000000000007</v>
      </c>
      <c r="Q117" s="30">
        <v>642</v>
      </c>
      <c r="R117" s="30">
        <v>148</v>
      </c>
      <c r="S117" s="9">
        <v>292568851</v>
      </c>
      <c r="T117" s="9">
        <v>160000000</v>
      </c>
      <c r="U117" s="9">
        <f>IMDB4[[#This Row],[Gross Revenue]]-IMDB4[[#This Row],[Budget]]</f>
        <v>132568851</v>
      </c>
      <c r="V117" s="9" t="str">
        <f>IF(IMDB4[[#This Row],[Profit]]&gt;0,"Hit","Flop")</f>
        <v>Hit</v>
      </c>
      <c r="W117" s="9" t="str" cm="1">
        <f t="array" ref="W117">_xlfn.IFS(IMDB4[[#This Row],[IMDb Score (1-10)]]&gt;=8,"Excellent",IMDB4[[#This Row],[IMDb Score (1-10)]]&gt;=7,"Good",IMDB4[[#This Row],[IMDb Score (1-10)]]&gt;=5,"Average",TRUE,"Poor")</f>
        <v>Excellent</v>
      </c>
      <c r="X117" s="9" t="str">
        <f>IF(IMDB4[[#This Row],[Duration (min)]]&lt;90,"Short",IF(IMDB4[[#This Row],[Duration (min)]]&lt;=120,"Medium", "Long"))</f>
        <v>Long</v>
      </c>
    </row>
    <row r="118" spans="1:24" x14ac:dyDescent="0.25">
      <c r="A118" s="1" t="s">
        <v>6985</v>
      </c>
      <c r="B118" s="2">
        <v>42171</v>
      </c>
      <c r="C118" s="30">
        <f>YEAR(IMDB4[[#This Row],[Release Date]])</f>
        <v>2015</v>
      </c>
      <c r="D118" s="30" t="str">
        <f>FLOOR(IMDB4[[#This Row],[Year]],10)&amp;"s"</f>
        <v>2010s</v>
      </c>
      <c r="E118" s="1" t="s">
        <v>32</v>
      </c>
      <c r="F118" s="1" t="s">
        <v>40</v>
      </c>
      <c r="G118" s="1" t="s">
        <v>3</v>
      </c>
      <c r="H118" s="1" t="s">
        <v>4</v>
      </c>
      <c r="I118" s="1" t="s">
        <v>92</v>
      </c>
      <c r="J118" s="1" t="s">
        <v>1276</v>
      </c>
      <c r="K118" s="1" t="s">
        <v>2279</v>
      </c>
      <c r="L118" s="30">
        <v>29000</v>
      </c>
      <c r="M118" s="30">
        <v>57108</v>
      </c>
      <c r="N118" s="30">
        <v>0</v>
      </c>
      <c r="O118" s="30">
        <v>190000</v>
      </c>
      <c r="P118" s="27">
        <v>8.1</v>
      </c>
      <c r="Q118" s="30">
        <v>556</v>
      </c>
      <c r="R118" s="30">
        <v>156</v>
      </c>
      <c r="S118" s="9">
        <v>183635922</v>
      </c>
      <c r="T118" s="9">
        <v>135000000</v>
      </c>
      <c r="U118" s="9">
        <f>IMDB4[[#This Row],[Gross Revenue]]-IMDB4[[#This Row],[Budget]]</f>
        <v>48635922</v>
      </c>
      <c r="V118" s="9" t="str">
        <f>IF(IMDB4[[#This Row],[Profit]]&gt;0,"Hit","Flop")</f>
        <v>Hit</v>
      </c>
      <c r="W118" s="9" t="str" cm="1">
        <f t="array" ref="W118">_xlfn.IFS(IMDB4[[#This Row],[IMDb Score (1-10)]]&gt;=8,"Excellent",IMDB4[[#This Row],[IMDb Score (1-10)]]&gt;=7,"Good",IMDB4[[#This Row],[IMDb Score (1-10)]]&gt;=5,"Average",TRUE,"Poor")</f>
        <v>Excellent</v>
      </c>
      <c r="X118" s="9" t="str">
        <f>IF(IMDB4[[#This Row],[Duration (min)]]&lt;90,"Short",IF(IMDB4[[#This Row],[Duration (min)]]&lt;=120,"Medium", "Long"))</f>
        <v>Long</v>
      </c>
    </row>
    <row r="119" spans="1:24" x14ac:dyDescent="0.25">
      <c r="A119" s="1" t="s">
        <v>2985</v>
      </c>
      <c r="B119" s="2">
        <v>37584</v>
      </c>
      <c r="C119" s="30">
        <f>YEAR(IMDB4[[#This Row],[Release Date]])</f>
        <v>2002</v>
      </c>
      <c r="D119" s="30" t="str">
        <f>FLOOR(IMDB4[[#This Row],[Year]],10)&amp;"s"</f>
        <v>2000s</v>
      </c>
      <c r="E119" s="1" t="s">
        <v>32</v>
      </c>
      <c r="F119" s="1" t="s">
        <v>61</v>
      </c>
      <c r="G119" s="1" t="s">
        <v>3</v>
      </c>
      <c r="H119" s="1" t="s">
        <v>4</v>
      </c>
      <c r="I119" s="1" t="s">
        <v>132</v>
      </c>
      <c r="J119" s="1" t="s">
        <v>1276</v>
      </c>
      <c r="K119" s="1" t="s">
        <v>225</v>
      </c>
      <c r="L119" s="30">
        <v>29000</v>
      </c>
      <c r="M119" s="30">
        <v>48153</v>
      </c>
      <c r="N119" s="30">
        <v>14000</v>
      </c>
      <c r="O119" s="30">
        <v>15000</v>
      </c>
      <c r="P119" s="27">
        <v>8</v>
      </c>
      <c r="Q119" s="30">
        <v>194</v>
      </c>
      <c r="R119" s="30">
        <v>141</v>
      </c>
      <c r="S119" s="9">
        <v>164435221</v>
      </c>
      <c r="T119" s="9">
        <v>52000000</v>
      </c>
      <c r="U119" s="9">
        <f>IMDB4[[#This Row],[Gross Revenue]]-IMDB4[[#This Row],[Budget]]</f>
        <v>112435221</v>
      </c>
      <c r="V119" s="9" t="str">
        <f>IF(IMDB4[[#This Row],[Profit]]&gt;0,"Hit","Flop")</f>
        <v>Hit</v>
      </c>
      <c r="W119" s="9" t="str" cm="1">
        <f t="array" ref="W119">_xlfn.IFS(IMDB4[[#This Row],[IMDb Score (1-10)]]&gt;=8,"Excellent",IMDB4[[#This Row],[IMDb Score (1-10)]]&gt;=7,"Good",IMDB4[[#This Row],[IMDb Score (1-10)]]&gt;=5,"Average",TRUE,"Poor")</f>
        <v>Excellent</v>
      </c>
      <c r="X119" s="9" t="str">
        <f>IF(IMDB4[[#This Row],[Duration (min)]]&lt;90,"Short",IF(IMDB4[[#This Row],[Duration (min)]]&lt;=120,"Medium", "Long"))</f>
        <v>Long</v>
      </c>
    </row>
    <row r="120" spans="1:24" x14ac:dyDescent="0.25">
      <c r="A120" s="1" t="s">
        <v>6089</v>
      </c>
      <c r="B120" s="2">
        <v>41270</v>
      </c>
      <c r="C120" s="30">
        <f>YEAR(IMDB4[[#This Row],[Release Date]])</f>
        <v>2012</v>
      </c>
      <c r="D120" s="30" t="str">
        <f>FLOOR(IMDB4[[#This Row],[Year]],10)&amp;"s"</f>
        <v>2010s</v>
      </c>
      <c r="E120" s="1" t="s">
        <v>32</v>
      </c>
      <c r="F120" s="1" t="s">
        <v>9</v>
      </c>
      <c r="G120" s="1" t="s">
        <v>3</v>
      </c>
      <c r="H120" s="1" t="s">
        <v>4</v>
      </c>
      <c r="I120" s="1" t="s">
        <v>92</v>
      </c>
      <c r="J120" s="1" t="s">
        <v>1276</v>
      </c>
      <c r="K120" s="1" t="s">
        <v>930</v>
      </c>
      <c r="L120" s="30">
        <v>29000</v>
      </c>
      <c r="M120" s="30">
        <v>40978</v>
      </c>
      <c r="N120" s="30">
        <v>16000</v>
      </c>
      <c r="O120" s="30">
        <v>199000</v>
      </c>
      <c r="P120" s="27">
        <v>8.5</v>
      </c>
      <c r="Q120" s="30">
        <v>765</v>
      </c>
      <c r="R120" s="30">
        <v>165</v>
      </c>
      <c r="S120" s="9">
        <v>162804648</v>
      </c>
      <c r="T120" s="9">
        <v>100000000</v>
      </c>
      <c r="U120" s="9">
        <f>IMDB4[[#This Row],[Gross Revenue]]-IMDB4[[#This Row],[Budget]]</f>
        <v>62804648</v>
      </c>
      <c r="V120" s="9" t="str">
        <f>IF(IMDB4[[#This Row],[Profit]]&gt;0,"Hit","Flop")</f>
        <v>Hit</v>
      </c>
      <c r="W120" s="9" t="str" cm="1">
        <f t="array" ref="W120">_xlfn.IFS(IMDB4[[#This Row],[IMDb Score (1-10)]]&gt;=8,"Excellent",IMDB4[[#This Row],[IMDb Score (1-10)]]&gt;=7,"Good",IMDB4[[#This Row],[IMDb Score (1-10)]]&gt;=5,"Average",TRUE,"Poor")</f>
        <v>Excellent</v>
      </c>
      <c r="X120" s="9" t="str">
        <f>IF(IMDB4[[#This Row],[Duration (min)]]&lt;90,"Short",IF(IMDB4[[#This Row],[Duration (min)]]&lt;=120,"Medium", "Long"))</f>
        <v>Long</v>
      </c>
    </row>
    <row r="121" spans="1:24" x14ac:dyDescent="0.25">
      <c r="A121" s="1" t="s">
        <v>6510</v>
      </c>
      <c r="B121" s="2">
        <v>41421</v>
      </c>
      <c r="C121" s="30">
        <f>YEAR(IMDB4[[#This Row],[Release Date]])</f>
        <v>2013</v>
      </c>
      <c r="D121" s="30" t="str">
        <f>FLOOR(IMDB4[[#This Row],[Year]],10)&amp;"s"</f>
        <v>2010s</v>
      </c>
      <c r="E121" s="1" t="s">
        <v>32</v>
      </c>
      <c r="F121" s="1" t="s">
        <v>9</v>
      </c>
      <c r="G121" s="1" t="s">
        <v>3</v>
      </c>
      <c r="H121" s="1" t="s">
        <v>334</v>
      </c>
      <c r="I121" s="1" t="s">
        <v>132</v>
      </c>
      <c r="J121" s="1" t="s">
        <v>1276</v>
      </c>
      <c r="K121" s="1" t="s">
        <v>1401</v>
      </c>
      <c r="L121" s="30">
        <v>29000</v>
      </c>
      <c r="M121" s="30">
        <v>29770</v>
      </c>
      <c r="N121" s="30">
        <v>1000</v>
      </c>
      <c r="O121" s="30">
        <v>115000</v>
      </c>
      <c r="P121" s="27">
        <v>7.3</v>
      </c>
      <c r="Q121" s="30">
        <v>490</v>
      </c>
      <c r="R121" s="30">
        <v>143</v>
      </c>
      <c r="S121" s="9">
        <v>144812796</v>
      </c>
      <c r="T121" s="9">
        <v>105000000</v>
      </c>
      <c r="U121" s="9">
        <f>IMDB4[[#This Row],[Gross Revenue]]-IMDB4[[#This Row],[Budget]]</f>
        <v>39812796</v>
      </c>
      <c r="V121" s="9" t="str">
        <f>IF(IMDB4[[#This Row],[Profit]]&gt;0,"Hit","Flop")</f>
        <v>Hit</v>
      </c>
      <c r="W121" s="9" t="str" cm="1">
        <f t="array" ref="W121">_xlfn.IFS(IMDB4[[#This Row],[IMDb Score (1-10)]]&gt;=8,"Excellent",IMDB4[[#This Row],[IMDb Score (1-10)]]&gt;=7,"Good",IMDB4[[#This Row],[IMDb Score (1-10)]]&gt;=5,"Average",TRUE,"Poor")</f>
        <v>Good</v>
      </c>
      <c r="X121" s="9" t="str">
        <f>IF(IMDB4[[#This Row],[Duration (min)]]&lt;90,"Short",IF(IMDB4[[#This Row],[Duration (min)]]&lt;=120,"Medium", "Long"))</f>
        <v>Long</v>
      </c>
    </row>
    <row r="122" spans="1:24" x14ac:dyDescent="0.25">
      <c r="A122" s="1" t="s">
        <v>4487</v>
      </c>
      <c r="B122" s="2">
        <v>38983</v>
      </c>
      <c r="C122" s="30">
        <f>YEAR(IMDB4[[#This Row],[Release Date]])</f>
        <v>2006</v>
      </c>
      <c r="D122" s="30" t="str">
        <f>FLOOR(IMDB4[[#This Row],[Year]],10)&amp;"s"</f>
        <v>2000s</v>
      </c>
      <c r="E122" s="1" t="s">
        <v>32</v>
      </c>
      <c r="F122" s="1" t="s">
        <v>2</v>
      </c>
      <c r="G122" s="1" t="s">
        <v>3</v>
      </c>
      <c r="H122" s="1" t="s">
        <v>4</v>
      </c>
      <c r="I122" s="1" t="s">
        <v>92</v>
      </c>
      <c r="J122" s="1" t="s">
        <v>1276</v>
      </c>
      <c r="K122" s="1" t="s">
        <v>204</v>
      </c>
      <c r="L122" s="30">
        <v>29000</v>
      </c>
      <c r="M122" s="30">
        <v>45648</v>
      </c>
      <c r="N122" s="30">
        <v>17000</v>
      </c>
      <c r="O122" s="30">
        <v>29000</v>
      </c>
      <c r="P122" s="27">
        <v>8.5</v>
      </c>
      <c r="Q122" s="30">
        <v>352</v>
      </c>
      <c r="R122" s="30">
        <v>151</v>
      </c>
      <c r="S122" s="9">
        <v>132373442</v>
      </c>
      <c r="T122" s="9">
        <v>90000000</v>
      </c>
      <c r="U122" s="9">
        <f>IMDB4[[#This Row],[Gross Revenue]]-IMDB4[[#This Row],[Budget]]</f>
        <v>42373442</v>
      </c>
      <c r="V122" s="9" t="str">
        <f>IF(IMDB4[[#This Row],[Profit]]&gt;0,"Hit","Flop")</f>
        <v>Hit</v>
      </c>
      <c r="W122" s="9" t="str" cm="1">
        <f t="array" ref="W122">_xlfn.IFS(IMDB4[[#This Row],[IMDb Score (1-10)]]&gt;=8,"Excellent",IMDB4[[#This Row],[IMDb Score (1-10)]]&gt;=7,"Good",IMDB4[[#This Row],[IMDb Score (1-10)]]&gt;=5,"Average",TRUE,"Poor")</f>
        <v>Excellent</v>
      </c>
      <c r="X122" s="9" t="str">
        <f>IF(IMDB4[[#This Row],[Duration (min)]]&lt;90,"Short",IF(IMDB4[[#This Row],[Duration (min)]]&lt;=120,"Medium", "Long"))</f>
        <v>Long</v>
      </c>
    </row>
    <row r="123" spans="1:24" x14ac:dyDescent="0.25">
      <c r="A123" s="1" t="s">
        <v>5646</v>
      </c>
      <c r="B123" s="2">
        <v>40479</v>
      </c>
      <c r="C123" s="30">
        <f>YEAR(IMDB4[[#This Row],[Release Date]])</f>
        <v>2010</v>
      </c>
      <c r="D123" s="30" t="str">
        <f>FLOOR(IMDB4[[#This Row],[Year]],10)&amp;"s"</f>
        <v>2010s</v>
      </c>
      <c r="E123" s="1" t="s">
        <v>32</v>
      </c>
      <c r="F123" s="1" t="s">
        <v>294</v>
      </c>
      <c r="G123" s="1" t="s">
        <v>3</v>
      </c>
      <c r="H123" s="1" t="s">
        <v>4</v>
      </c>
      <c r="I123" s="1" t="s">
        <v>92</v>
      </c>
      <c r="J123" s="1" t="s">
        <v>1276</v>
      </c>
      <c r="K123" s="1" t="s">
        <v>204</v>
      </c>
      <c r="L123" s="30">
        <v>29000</v>
      </c>
      <c r="M123" s="30">
        <v>29585</v>
      </c>
      <c r="N123" s="30">
        <v>17000</v>
      </c>
      <c r="O123" s="30">
        <v>53000</v>
      </c>
      <c r="P123" s="27">
        <v>8.1</v>
      </c>
      <c r="Q123" s="30">
        <v>490</v>
      </c>
      <c r="R123" s="30">
        <v>138</v>
      </c>
      <c r="S123" s="9">
        <v>127968405</v>
      </c>
      <c r="T123" s="9">
        <v>80000000</v>
      </c>
      <c r="U123" s="9">
        <f>IMDB4[[#This Row],[Gross Revenue]]-IMDB4[[#This Row],[Budget]]</f>
        <v>47968405</v>
      </c>
      <c r="V123" s="9" t="str">
        <f>IF(IMDB4[[#This Row],[Profit]]&gt;0,"Hit","Flop")</f>
        <v>Hit</v>
      </c>
      <c r="W123" s="9" t="str" cm="1">
        <f t="array" ref="W123">_xlfn.IFS(IMDB4[[#This Row],[IMDb Score (1-10)]]&gt;=8,"Excellent",IMDB4[[#This Row],[IMDb Score (1-10)]]&gt;=7,"Good",IMDB4[[#This Row],[IMDb Score (1-10)]]&gt;=5,"Average",TRUE,"Poor")</f>
        <v>Excellent</v>
      </c>
      <c r="X123" s="9" t="str">
        <f>IF(IMDB4[[#This Row],[Duration (min)]]&lt;90,"Short",IF(IMDB4[[#This Row],[Duration (min)]]&lt;=120,"Medium", "Long"))</f>
        <v>Long</v>
      </c>
    </row>
    <row r="124" spans="1:24" x14ac:dyDescent="0.25">
      <c r="A124" s="1" t="s">
        <v>6548</v>
      </c>
      <c r="B124" s="2">
        <v>41354</v>
      </c>
      <c r="C124" s="30">
        <f>YEAR(IMDB4[[#This Row],[Release Date]])</f>
        <v>2013</v>
      </c>
      <c r="D124" s="30" t="str">
        <f>FLOOR(IMDB4[[#This Row],[Year]],10)&amp;"s"</f>
        <v>2010s</v>
      </c>
      <c r="E124" s="1" t="s">
        <v>32</v>
      </c>
      <c r="F124" s="1" t="s">
        <v>61</v>
      </c>
      <c r="G124" s="1" t="s">
        <v>3</v>
      </c>
      <c r="H124" s="1" t="s">
        <v>4</v>
      </c>
      <c r="I124" s="1" t="s">
        <v>92</v>
      </c>
      <c r="J124" s="1" t="s">
        <v>1276</v>
      </c>
      <c r="K124" s="1" t="s">
        <v>204</v>
      </c>
      <c r="L124" s="30">
        <v>29000</v>
      </c>
      <c r="M124" s="30">
        <v>46057</v>
      </c>
      <c r="N124" s="30">
        <v>17000</v>
      </c>
      <c r="O124" s="30">
        <v>138000</v>
      </c>
      <c r="P124" s="27">
        <v>8.1999999999999993</v>
      </c>
      <c r="Q124" s="30">
        <v>606</v>
      </c>
      <c r="R124" s="30">
        <v>240</v>
      </c>
      <c r="S124" s="9">
        <v>116866727</v>
      </c>
      <c r="T124" s="9">
        <v>100000000</v>
      </c>
      <c r="U124" s="9">
        <f>IMDB4[[#This Row],[Gross Revenue]]-IMDB4[[#This Row],[Budget]]</f>
        <v>16866727</v>
      </c>
      <c r="V124" s="9" t="str">
        <f>IF(IMDB4[[#This Row],[Profit]]&gt;0,"Hit","Flop")</f>
        <v>Hit</v>
      </c>
      <c r="W124" s="9" t="str" cm="1">
        <f t="array" ref="W124">_xlfn.IFS(IMDB4[[#This Row],[IMDb Score (1-10)]]&gt;=8,"Excellent",IMDB4[[#This Row],[IMDb Score (1-10)]]&gt;=7,"Good",IMDB4[[#This Row],[IMDb Score (1-10)]]&gt;=5,"Average",TRUE,"Poor")</f>
        <v>Excellent</v>
      </c>
      <c r="X124" s="9" t="str">
        <f>IF(IMDB4[[#This Row],[Duration (min)]]&lt;90,"Short",IF(IMDB4[[#This Row],[Duration (min)]]&lt;=120,"Medium", "Long"))</f>
        <v>Long</v>
      </c>
    </row>
    <row r="125" spans="1:24" x14ac:dyDescent="0.25">
      <c r="A125" s="1" t="s">
        <v>3793</v>
      </c>
      <c r="B125" s="2">
        <v>38229</v>
      </c>
      <c r="C125" s="30">
        <f>YEAR(IMDB4[[#This Row],[Release Date]])</f>
        <v>2004</v>
      </c>
      <c r="D125" s="30" t="str">
        <f>FLOOR(IMDB4[[#This Row],[Year]],10)&amp;"s"</f>
        <v>2000s</v>
      </c>
      <c r="E125" s="1" t="s">
        <v>1</v>
      </c>
      <c r="F125" s="1" t="s">
        <v>61</v>
      </c>
      <c r="G125" s="1" t="s">
        <v>3</v>
      </c>
      <c r="H125" s="1" t="s">
        <v>4</v>
      </c>
      <c r="I125" s="1" t="s">
        <v>132</v>
      </c>
      <c r="J125" s="1" t="s">
        <v>1276</v>
      </c>
      <c r="K125" s="1" t="s">
        <v>204</v>
      </c>
      <c r="L125" s="30">
        <v>29000</v>
      </c>
      <c r="M125" s="30">
        <v>34582</v>
      </c>
      <c r="N125" s="30">
        <v>17000</v>
      </c>
      <c r="O125" s="30">
        <v>0</v>
      </c>
      <c r="P125" s="27">
        <v>7.5</v>
      </c>
      <c r="Q125" s="30">
        <v>267</v>
      </c>
      <c r="R125" s="30">
        <v>170</v>
      </c>
      <c r="S125" s="9">
        <v>102608827</v>
      </c>
      <c r="T125" s="9">
        <v>110000000</v>
      </c>
      <c r="U125" s="9">
        <f>IMDB4[[#This Row],[Gross Revenue]]-IMDB4[[#This Row],[Budget]]</f>
        <v>-7391173</v>
      </c>
      <c r="V125" s="9" t="str">
        <f>IF(IMDB4[[#This Row],[Profit]]&gt;0,"Hit","Flop")</f>
        <v>Flop</v>
      </c>
      <c r="W125" s="9" t="str" cm="1">
        <f t="array" ref="W125">_xlfn.IFS(IMDB4[[#This Row],[IMDb Score (1-10)]]&gt;=8,"Excellent",IMDB4[[#This Row],[IMDb Score (1-10)]]&gt;=7,"Good",IMDB4[[#This Row],[IMDb Score (1-10)]]&gt;=5,"Average",TRUE,"Poor")</f>
        <v>Good</v>
      </c>
      <c r="X125" s="9" t="str">
        <f>IF(IMDB4[[#This Row],[Duration (min)]]&lt;90,"Short",IF(IMDB4[[#This Row],[Duration (min)]]&lt;=120,"Medium", "Long"))</f>
        <v>Long</v>
      </c>
    </row>
    <row r="126" spans="1:24" x14ac:dyDescent="0.25">
      <c r="A126" s="1" t="s">
        <v>3041</v>
      </c>
      <c r="B126" s="2">
        <v>37288</v>
      </c>
      <c r="C126" s="30">
        <f>YEAR(IMDB4[[#This Row],[Release Date]])</f>
        <v>2002</v>
      </c>
      <c r="D126" s="30" t="str">
        <f>FLOOR(IMDB4[[#This Row],[Year]],10)&amp;"s"</f>
        <v>2000s</v>
      </c>
      <c r="E126" s="1" t="s">
        <v>32</v>
      </c>
      <c r="F126" s="1" t="s">
        <v>2</v>
      </c>
      <c r="G126" s="1" t="s">
        <v>3</v>
      </c>
      <c r="H126" s="1" t="s">
        <v>4</v>
      </c>
      <c r="I126" s="1" t="s">
        <v>92</v>
      </c>
      <c r="J126" s="1" t="s">
        <v>1276</v>
      </c>
      <c r="K126" s="1" t="s">
        <v>204</v>
      </c>
      <c r="L126" s="30">
        <v>29000</v>
      </c>
      <c r="M126" s="30">
        <v>47657</v>
      </c>
      <c r="N126" s="30">
        <v>17000</v>
      </c>
      <c r="O126" s="30">
        <v>0</v>
      </c>
      <c r="P126" s="27">
        <v>7.5</v>
      </c>
      <c r="Q126" s="30">
        <v>233</v>
      </c>
      <c r="R126" s="30">
        <v>216</v>
      </c>
      <c r="S126" s="9">
        <v>77679638</v>
      </c>
      <c r="T126" s="9">
        <v>100000000</v>
      </c>
      <c r="U126" s="9">
        <f>IMDB4[[#This Row],[Gross Revenue]]-IMDB4[[#This Row],[Budget]]</f>
        <v>-22320362</v>
      </c>
      <c r="V126" s="9" t="str">
        <f>IF(IMDB4[[#This Row],[Profit]]&gt;0,"Hit","Flop")</f>
        <v>Flop</v>
      </c>
      <c r="W126" s="9" t="str" cm="1">
        <f t="array" ref="W126">_xlfn.IFS(IMDB4[[#This Row],[IMDb Score (1-10)]]&gt;=8,"Excellent",IMDB4[[#This Row],[IMDb Score (1-10)]]&gt;=7,"Good",IMDB4[[#This Row],[IMDb Score (1-10)]]&gt;=5,"Average",TRUE,"Poor")</f>
        <v>Good</v>
      </c>
      <c r="X126" s="9" t="str">
        <f>IF(IMDB4[[#This Row],[Duration (min)]]&lt;90,"Short",IF(IMDB4[[#This Row],[Duration (min)]]&lt;=120,"Medium", "Long"))</f>
        <v>Long</v>
      </c>
    </row>
    <row r="127" spans="1:24" x14ac:dyDescent="0.25">
      <c r="A127" s="1" t="s">
        <v>4258</v>
      </c>
      <c r="B127" s="2">
        <v>38818</v>
      </c>
      <c r="C127" s="30">
        <f>YEAR(IMDB4[[#This Row],[Release Date]])</f>
        <v>2006</v>
      </c>
      <c r="D127" s="30" t="str">
        <f>FLOOR(IMDB4[[#This Row],[Year]],10)&amp;"s"</f>
        <v>2000s</v>
      </c>
      <c r="E127" s="1" t="s">
        <v>32</v>
      </c>
      <c r="F127" s="1" t="s">
        <v>40</v>
      </c>
      <c r="G127" s="1" t="s">
        <v>3</v>
      </c>
      <c r="H127" s="1" t="s">
        <v>11</v>
      </c>
      <c r="I127" s="1" t="s">
        <v>92</v>
      </c>
      <c r="J127" s="1" t="s">
        <v>1276</v>
      </c>
      <c r="K127" s="1" t="s">
        <v>720</v>
      </c>
      <c r="L127" s="30">
        <v>29000</v>
      </c>
      <c r="M127" s="30">
        <v>33160</v>
      </c>
      <c r="N127" s="30">
        <v>380</v>
      </c>
      <c r="O127" s="30">
        <v>14000</v>
      </c>
      <c r="P127" s="27">
        <v>8</v>
      </c>
      <c r="Q127" s="30">
        <v>166</v>
      </c>
      <c r="R127" s="30">
        <v>143</v>
      </c>
      <c r="S127" s="9">
        <v>57366262</v>
      </c>
      <c r="T127" s="9">
        <v>100000000</v>
      </c>
      <c r="U127" s="9">
        <f>IMDB4[[#This Row],[Gross Revenue]]-IMDB4[[#This Row],[Budget]]</f>
        <v>-42633738</v>
      </c>
      <c r="V127" s="9" t="str">
        <f>IF(IMDB4[[#This Row],[Profit]]&gt;0,"Hit","Flop")</f>
        <v>Flop</v>
      </c>
      <c r="W127" s="9" t="str" cm="1">
        <f t="array" ref="W127">_xlfn.IFS(IMDB4[[#This Row],[IMDb Score (1-10)]]&gt;=8,"Excellent",IMDB4[[#This Row],[IMDb Score (1-10)]]&gt;=7,"Good",IMDB4[[#This Row],[IMDb Score (1-10)]]&gt;=5,"Average",TRUE,"Poor")</f>
        <v>Excellent</v>
      </c>
      <c r="X127" s="9" t="str">
        <f>IF(IMDB4[[#This Row],[Duration (min)]]&lt;90,"Short",IF(IMDB4[[#This Row],[Duration (min)]]&lt;=120,"Medium", "Long"))</f>
        <v>Long</v>
      </c>
    </row>
    <row r="128" spans="1:24" x14ac:dyDescent="0.25">
      <c r="A128" s="1" t="s">
        <v>1894</v>
      </c>
      <c r="B128" s="2">
        <v>35899</v>
      </c>
      <c r="C128" s="30">
        <f>YEAR(IMDB4[[#This Row],[Release Date]])</f>
        <v>1998</v>
      </c>
      <c r="D128" s="30" t="str">
        <f>FLOOR(IMDB4[[#This Row],[Year]],10)&amp;"s"</f>
        <v>1990s</v>
      </c>
      <c r="E128" s="1" t="s">
        <v>32</v>
      </c>
      <c r="F128" s="1" t="s">
        <v>77</v>
      </c>
      <c r="G128" s="1" t="s">
        <v>3</v>
      </c>
      <c r="H128" s="1" t="s">
        <v>4</v>
      </c>
      <c r="I128" s="1" t="s">
        <v>132</v>
      </c>
      <c r="J128" s="1" t="s">
        <v>1276</v>
      </c>
      <c r="K128" s="1" t="s">
        <v>1895</v>
      </c>
      <c r="L128" s="30">
        <v>29000</v>
      </c>
      <c r="M128" s="30">
        <v>29265</v>
      </c>
      <c r="N128" s="30">
        <v>130</v>
      </c>
      <c r="O128" s="30">
        <v>0</v>
      </c>
      <c r="P128" s="27">
        <v>6.4</v>
      </c>
      <c r="Q128" s="30">
        <v>83</v>
      </c>
      <c r="R128" s="30">
        <v>132</v>
      </c>
      <c r="S128" s="9">
        <v>56876365</v>
      </c>
      <c r="T128" s="9">
        <v>35000000</v>
      </c>
      <c r="U128" s="9">
        <f>IMDB4[[#This Row],[Gross Revenue]]-IMDB4[[#This Row],[Budget]]</f>
        <v>21876365</v>
      </c>
      <c r="V128" s="9" t="str">
        <f>IF(IMDB4[[#This Row],[Profit]]&gt;0,"Hit","Flop")</f>
        <v>Hit</v>
      </c>
      <c r="W128" s="9" t="str" cm="1">
        <f t="array" ref="W128">_xlfn.IFS(IMDB4[[#This Row],[IMDb Score (1-10)]]&gt;=8,"Excellent",IMDB4[[#This Row],[IMDb Score (1-10)]]&gt;=7,"Good",IMDB4[[#This Row],[IMDb Score (1-10)]]&gt;=5,"Average",TRUE,"Poor")</f>
        <v>Average</v>
      </c>
      <c r="X128" s="9" t="str">
        <f>IF(IMDB4[[#This Row],[Duration (min)]]&lt;90,"Short",IF(IMDB4[[#This Row],[Duration (min)]]&lt;=120,"Medium", "Long"))</f>
        <v>Long</v>
      </c>
    </row>
    <row r="129" spans="1:24" x14ac:dyDescent="0.25">
      <c r="A129" s="1" t="s">
        <v>1400</v>
      </c>
      <c r="B129" s="2">
        <v>35364</v>
      </c>
      <c r="C129" s="30">
        <f>YEAR(IMDB4[[#This Row],[Release Date]])</f>
        <v>1996</v>
      </c>
      <c r="D129" s="30" t="str">
        <f>FLOOR(IMDB4[[#This Row],[Year]],10)&amp;"s"</f>
        <v>1990s</v>
      </c>
      <c r="E129" s="1" t="s">
        <v>32</v>
      </c>
      <c r="F129" s="1" t="s">
        <v>9</v>
      </c>
      <c r="G129" s="1" t="s">
        <v>3</v>
      </c>
      <c r="H129" s="1" t="s">
        <v>4</v>
      </c>
      <c r="I129" s="1" t="s">
        <v>132</v>
      </c>
      <c r="J129" s="1" t="s">
        <v>1276</v>
      </c>
      <c r="K129" s="1" t="s">
        <v>1401</v>
      </c>
      <c r="L129" s="30">
        <v>29000</v>
      </c>
      <c r="M129" s="30">
        <v>33791</v>
      </c>
      <c r="N129" s="30">
        <v>1000</v>
      </c>
      <c r="O129" s="30">
        <v>10000</v>
      </c>
      <c r="P129" s="27">
        <v>6.8</v>
      </c>
      <c r="Q129" s="30">
        <v>106</v>
      </c>
      <c r="R129" s="30">
        <v>120</v>
      </c>
      <c r="S129" s="9">
        <v>46338728</v>
      </c>
      <c r="T129" s="9">
        <v>14500000</v>
      </c>
      <c r="U129" s="9">
        <f>IMDB4[[#This Row],[Gross Revenue]]-IMDB4[[#This Row],[Budget]]</f>
        <v>31838728</v>
      </c>
      <c r="V129" s="9" t="str">
        <f>IF(IMDB4[[#This Row],[Profit]]&gt;0,"Hit","Flop")</f>
        <v>Hit</v>
      </c>
      <c r="W129" s="9" t="str" cm="1">
        <f t="array" ref="W129">_xlfn.IFS(IMDB4[[#This Row],[IMDb Score (1-10)]]&gt;=8,"Excellent",IMDB4[[#This Row],[IMDb Score (1-10)]]&gt;=7,"Good",IMDB4[[#This Row],[IMDb Score (1-10)]]&gt;=5,"Average",TRUE,"Poor")</f>
        <v>Average</v>
      </c>
      <c r="X129" s="9" t="str">
        <f>IF(IMDB4[[#This Row],[Duration (min)]]&lt;90,"Short",IF(IMDB4[[#This Row],[Duration (min)]]&lt;=120,"Medium", "Long"))</f>
        <v>Medium</v>
      </c>
    </row>
    <row r="130" spans="1:24" x14ac:dyDescent="0.25">
      <c r="A130" s="1" t="s">
        <v>2493</v>
      </c>
      <c r="B130" s="2">
        <v>36595</v>
      </c>
      <c r="C130" s="30">
        <f>YEAR(IMDB4[[#This Row],[Release Date]])</f>
        <v>2000</v>
      </c>
      <c r="D130" s="30" t="str">
        <f>FLOOR(IMDB4[[#This Row],[Year]],10)&amp;"s"</f>
        <v>2000s</v>
      </c>
      <c r="E130" s="1" t="s">
        <v>32</v>
      </c>
      <c r="F130" s="1" t="s">
        <v>40</v>
      </c>
      <c r="G130" s="1" t="s">
        <v>3</v>
      </c>
      <c r="H130" s="1" t="s">
        <v>4</v>
      </c>
      <c r="I130" s="1" t="s">
        <v>92</v>
      </c>
      <c r="J130" s="1" t="s">
        <v>1276</v>
      </c>
      <c r="K130" s="1" t="s">
        <v>1467</v>
      </c>
      <c r="L130" s="30">
        <v>29000</v>
      </c>
      <c r="M130" s="30">
        <v>29461</v>
      </c>
      <c r="N130" s="30">
        <v>0</v>
      </c>
      <c r="O130" s="30">
        <v>0</v>
      </c>
      <c r="P130" s="27">
        <v>6.6</v>
      </c>
      <c r="Q130" s="30">
        <v>118</v>
      </c>
      <c r="R130" s="30">
        <v>119</v>
      </c>
      <c r="S130" s="9">
        <v>39778599</v>
      </c>
      <c r="T130" s="9">
        <v>50000000</v>
      </c>
      <c r="U130" s="9">
        <f>IMDB4[[#This Row],[Gross Revenue]]-IMDB4[[#This Row],[Budget]]</f>
        <v>-10221401</v>
      </c>
      <c r="V130" s="9" t="str">
        <f>IF(IMDB4[[#This Row],[Profit]]&gt;0,"Hit","Flop")</f>
        <v>Flop</v>
      </c>
      <c r="W130" s="9" t="str" cm="1">
        <f t="array" ref="W130">_xlfn.IFS(IMDB4[[#This Row],[IMDb Score (1-10)]]&gt;=8,"Excellent",IMDB4[[#This Row],[IMDb Score (1-10)]]&gt;=7,"Good",IMDB4[[#This Row],[IMDb Score (1-10)]]&gt;=5,"Average",TRUE,"Poor")</f>
        <v>Average</v>
      </c>
      <c r="X130" s="9" t="str">
        <f>IF(IMDB4[[#This Row],[Duration (min)]]&lt;90,"Short",IF(IMDB4[[#This Row],[Duration (min)]]&lt;=120,"Medium", "Long"))</f>
        <v>Medium</v>
      </c>
    </row>
    <row r="131" spans="1:24" x14ac:dyDescent="0.25">
      <c r="A131" s="1" t="s">
        <v>4849</v>
      </c>
      <c r="B131" s="2">
        <v>39598</v>
      </c>
      <c r="C131" s="30">
        <f>YEAR(IMDB4[[#This Row],[Release Date]])</f>
        <v>2008</v>
      </c>
      <c r="D131" s="30" t="str">
        <f>FLOOR(IMDB4[[#This Row],[Year]],10)&amp;"s"</f>
        <v>2000s</v>
      </c>
      <c r="E131" s="1" t="s">
        <v>32</v>
      </c>
      <c r="F131" s="1" t="s">
        <v>77</v>
      </c>
      <c r="G131" s="1" t="s">
        <v>3</v>
      </c>
      <c r="H131" s="1" t="s">
        <v>4</v>
      </c>
      <c r="I131" s="1" t="s">
        <v>92</v>
      </c>
      <c r="J131" s="1" t="s">
        <v>1276</v>
      </c>
      <c r="K131" s="1" t="s">
        <v>274</v>
      </c>
      <c r="L131" s="30">
        <v>29000</v>
      </c>
      <c r="M131" s="30">
        <v>29824</v>
      </c>
      <c r="N131" s="30">
        <v>0</v>
      </c>
      <c r="O131" s="30">
        <v>0</v>
      </c>
      <c r="P131" s="27">
        <v>7.1</v>
      </c>
      <c r="Q131" s="30">
        <v>238</v>
      </c>
      <c r="R131" s="30">
        <v>128</v>
      </c>
      <c r="S131" s="9">
        <v>39380442</v>
      </c>
      <c r="T131" s="9">
        <v>70000000</v>
      </c>
      <c r="U131" s="9">
        <f>IMDB4[[#This Row],[Gross Revenue]]-IMDB4[[#This Row],[Budget]]</f>
        <v>-30619558</v>
      </c>
      <c r="V131" s="9" t="str">
        <f>IF(IMDB4[[#This Row],[Profit]]&gt;0,"Hit","Flop")</f>
        <v>Flop</v>
      </c>
      <c r="W131" s="9" t="str" cm="1">
        <f t="array" ref="W131">_xlfn.IFS(IMDB4[[#This Row],[IMDb Score (1-10)]]&gt;=8,"Excellent",IMDB4[[#This Row],[IMDb Score (1-10)]]&gt;=7,"Good",IMDB4[[#This Row],[IMDb Score (1-10)]]&gt;=5,"Average",TRUE,"Poor")</f>
        <v>Good</v>
      </c>
      <c r="X131" s="9" t="str">
        <f>IF(IMDB4[[#This Row],[Duration (min)]]&lt;90,"Short",IF(IMDB4[[#This Row],[Duration (min)]]&lt;=120,"Medium", "Long"))</f>
        <v>Long</v>
      </c>
    </row>
    <row r="132" spans="1:24" x14ac:dyDescent="0.25">
      <c r="A132" s="1" t="s">
        <v>5848</v>
      </c>
      <c r="B132" s="2">
        <v>40601</v>
      </c>
      <c r="C132" s="30">
        <f>YEAR(IMDB4[[#This Row],[Release Date]])</f>
        <v>2011</v>
      </c>
      <c r="D132" s="30" t="str">
        <f>FLOOR(IMDB4[[#This Row],[Year]],10)&amp;"s"</f>
        <v>2010s</v>
      </c>
      <c r="E132" s="1" t="s">
        <v>32</v>
      </c>
      <c r="F132" s="1" t="s">
        <v>61</v>
      </c>
      <c r="G132" s="1" t="s">
        <v>3</v>
      </c>
      <c r="H132" s="1" t="s">
        <v>4</v>
      </c>
      <c r="I132" s="1" t="s">
        <v>92</v>
      </c>
      <c r="J132" s="1" t="s">
        <v>1276</v>
      </c>
      <c r="K132" s="1" t="s">
        <v>114</v>
      </c>
      <c r="L132" s="30">
        <v>29000</v>
      </c>
      <c r="M132" s="30">
        <v>36258</v>
      </c>
      <c r="N132" s="30">
        <v>16000</v>
      </c>
      <c r="O132" s="30">
        <v>16000</v>
      </c>
      <c r="P132" s="27">
        <v>6.6</v>
      </c>
      <c r="Q132" s="30">
        <v>392</v>
      </c>
      <c r="R132" s="30">
        <v>137</v>
      </c>
      <c r="S132" s="9">
        <v>37304950</v>
      </c>
      <c r="T132" s="9">
        <v>35000000</v>
      </c>
      <c r="U132" s="9">
        <f>IMDB4[[#This Row],[Gross Revenue]]-IMDB4[[#This Row],[Budget]]</f>
        <v>2304950</v>
      </c>
      <c r="V132" s="9" t="str">
        <f>IF(IMDB4[[#This Row],[Profit]]&gt;0,"Hit","Flop")</f>
        <v>Hit</v>
      </c>
      <c r="W132" s="9" t="str" cm="1">
        <f t="array" ref="W132">_xlfn.IFS(IMDB4[[#This Row],[IMDb Score (1-10)]]&gt;=8,"Excellent",IMDB4[[#This Row],[IMDb Score (1-10)]]&gt;=7,"Good",IMDB4[[#This Row],[IMDb Score (1-10)]]&gt;=5,"Average",TRUE,"Poor")</f>
        <v>Average</v>
      </c>
      <c r="X132" s="9" t="str">
        <f>IF(IMDB4[[#This Row],[Duration (min)]]&lt;90,"Short",IF(IMDB4[[#This Row],[Duration (min)]]&lt;=120,"Medium", "Long"))</f>
        <v>Long</v>
      </c>
    </row>
    <row r="133" spans="1:24" x14ac:dyDescent="0.25">
      <c r="A133" s="1" t="s">
        <v>4997</v>
      </c>
      <c r="B133" s="2">
        <v>39469</v>
      </c>
      <c r="C133" s="30">
        <f>YEAR(IMDB4[[#This Row],[Release Date]])</f>
        <v>2008</v>
      </c>
      <c r="D133" s="30" t="str">
        <f>FLOOR(IMDB4[[#This Row],[Year]],10)&amp;"s"</f>
        <v>2000s</v>
      </c>
      <c r="E133" s="1" t="s">
        <v>32</v>
      </c>
      <c r="F133" s="1" t="s">
        <v>9</v>
      </c>
      <c r="G133" s="1" t="s">
        <v>3</v>
      </c>
      <c r="H133" s="1" t="s">
        <v>4</v>
      </c>
      <c r="I133" s="1" t="s">
        <v>92</v>
      </c>
      <c r="J133" s="1" t="s">
        <v>1276</v>
      </c>
      <c r="K133" s="1" t="s">
        <v>1964</v>
      </c>
      <c r="L133" s="30">
        <v>29000</v>
      </c>
      <c r="M133" s="30">
        <v>53895</v>
      </c>
      <c r="N133" s="30">
        <v>0</v>
      </c>
      <c r="O133" s="30">
        <v>0</v>
      </c>
      <c r="P133" s="27">
        <v>7.3</v>
      </c>
      <c r="Q133" s="30">
        <v>323</v>
      </c>
      <c r="R133" s="30">
        <v>119</v>
      </c>
      <c r="S133" s="9">
        <v>22877808</v>
      </c>
      <c r="T133" s="9">
        <v>35000000</v>
      </c>
      <c r="U133" s="9">
        <f>IMDB4[[#This Row],[Gross Revenue]]-IMDB4[[#This Row],[Budget]]</f>
        <v>-12122192</v>
      </c>
      <c r="V133" s="9" t="str">
        <f>IF(IMDB4[[#This Row],[Profit]]&gt;0,"Hit","Flop")</f>
        <v>Flop</v>
      </c>
      <c r="W133" s="9" t="str" cm="1">
        <f t="array" ref="W133">_xlfn.IFS(IMDB4[[#This Row],[IMDb Score (1-10)]]&gt;=8,"Excellent",IMDB4[[#This Row],[IMDb Score (1-10)]]&gt;=7,"Good",IMDB4[[#This Row],[IMDb Score (1-10)]]&gt;=5,"Average",TRUE,"Poor")</f>
        <v>Good</v>
      </c>
      <c r="X133" s="9" t="str">
        <f>IF(IMDB4[[#This Row],[Duration (min)]]&lt;90,"Short",IF(IMDB4[[#This Row],[Duration (min)]]&lt;=120,"Medium", "Long"))</f>
        <v>Medium</v>
      </c>
    </row>
    <row r="134" spans="1:24" x14ac:dyDescent="0.25">
      <c r="A134" s="1" t="s">
        <v>1275</v>
      </c>
      <c r="B134" s="2">
        <v>34800</v>
      </c>
      <c r="C134" s="30">
        <f>YEAR(IMDB4[[#This Row],[Release Date]])</f>
        <v>1995</v>
      </c>
      <c r="D134" s="30" t="str">
        <f>FLOOR(IMDB4[[#This Row],[Year]],10)&amp;"s"</f>
        <v>1990s</v>
      </c>
      <c r="E134" s="1" t="s">
        <v>1</v>
      </c>
      <c r="F134" s="1" t="s">
        <v>77</v>
      </c>
      <c r="G134" s="1" t="s">
        <v>3</v>
      </c>
      <c r="H134" s="1" t="s">
        <v>79</v>
      </c>
      <c r="I134" s="1" t="s">
        <v>92</v>
      </c>
      <c r="J134" s="1" t="s">
        <v>1276</v>
      </c>
      <c r="K134" s="1" t="s">
        <v>577</v>
      </c>
      <c r="L134" s="30">
        <v>29000</v>
      </c>
      <c r="M134" s="30">
        <v>29743</v>
      </c>
      <c r="N134" s="30">
        <v>0</v>
      </c>
      <c r="O134" s="30">
        <v>0</v>
      </c>
      <c r="P134" s="27">
        <v>6.4</v>
      </c>
      <c r="Q134" s="30">
        <v>63</v>
      </c>
      <c r="R134" s="30">
        <v>107</v>
      </c>
      <c r="S134" s="9">
        <v>18636537</v>
      </c>
      <c r="T134" s="9">
        <v>32000000</v>
      </c>
      <c r="U134" s="9">
        <f>IMDB4[[#This Row],[Gross Revenue]]-IMDB4[[#This Row],[Budget]]</f>
        <v>-13363463</v>
      </c>
      <c r="V134" s="9" t="str">
        <f>IF(IMDB4[[#This Row],[Profit]]&gt;0,"Hit","Flop")</f>
        <v>Flop</v>
      </c>
      <c r="W134" s="9" t="str" cm="1">
        <f t="array" ref="W134">_xlfn.IFS(IMDB4[[#This Row],[IMDb Score (1-10)]]&gt;=8,"Excellent",IMDB4[[#This Row],[IMDb Score (1-10)]]&gt;=7,"Good",IMDB4[[#This Row],[IMDb Score (1-10)]]&gt;=5,"Average",TRUE,"Poor")</f>
        <v>Average</v>
      </c>
      <c r="X134" s="9" t="str">
        <f>IF(IMDB4[[#This Row],[Duration (min)]]&lt;90,"Short",IF(IMDB4[[#This Row],[Duration (min)]]&lt;=120,"Medium", "Long"))</f>
        <v>Medium</v>
      </c>
    </row>
    <row r="135" spans="1:24" x14ac:dyDescent="0.25">
      <c r="A135" s="1" t="s">
        <v>1384</v>
      </c>
      <c r="B135" s="2">
        <v>35317</v>
      </c>
      <c r="C135" s="30">
        <f>YEAR(IMDB4[[#This Row],[Release Date]])</f>
        <v>1996</v>
      </c>
      <c r="D135" s="30" t="str">
        <f>FLOOR(IMDB4[[#This Row],[Year]],10)&amp;"s"</f>
        <v>1990s</v>
      </c>
      <c r="E135" s="1" t="s">
        <v>32</v>
      </c>
      <c r="F135" s="1" t="s">
        <v>9</v>
      </c>
      <c r="G135" s="1" t="s">
        <v>3</v>
      </c>
      <c r="H135" s="1" t="s">
        <v>4</v>
      </c>
      <c r="I135" s="1" t="s">
        <v>132</v>
      </c>
      <c r="J135" s="1" t="s">
        <v>1276</v>
      </c>
      <c r="K135" s="1" t="s">
        <v>1385</v>
      </c>
      <c r="L135" s="30">
        <v>29000</v>
      </c>
      <c r="M135" s="30">
        <v>63194</v>
      </c>
      <c r="N135" s="30">
        <v>4</v>
      </c>
      <c r="O135" s="30">
        <v>1000</v>
      </c>
      <c r="P135" s="27">
        <v>6.7</v>
      </c>
      <c r="Q135" s="30">
        <v>45</v>
      </c>
      <c r="R135" s="30">
        <v>98</v>
      </c>
      <c r="S135" s="9">
        <v>12782508</v>
      </c>
      <c r="T135" s="9">
        <v>23000000</v>
      </c>
      <c r="U135" s="9">
        <f>IMDB4[[#This Row],[Gross Revenue]]-IMDB4[[#This Row],[Budget]]</f>
        <v>-10217492</v>
      </c>
      <c r="V135" s="9" t="str">
        <f>IF(IMDB4[[#This Row],[Profit]]&gt;0,"Hit","Flop")</f>
        <v>Flop</v>
      </c>
      <c r="W135" s="9" t="str" cm="1">
        <f t="array" ref="W135">_xlfn.IFS(IMDB4[[#This Row],[IMDb Score (1-10)]]&gt;=8,"Excellent",IMDB4[[#This Row],[IMDb Score (1-10)]]&gt;=7,"Good",IMDB4[[#This Row],[IMDb Score (1-10)]]&gt;=5,"Average",TRUE,"Poor")</f>
        <v>Average</v>
      </c>
      <c r="X135" s="9" t="str">
        <f>IF(IMDB4[[#This Row],[Duration (min)]]&lt;90,"Short",IF(IMDB4[[#This Row],[Duration (min)]]&lt;=120,"Medium", "Long"))</f>
        <v>Medium</v>
      </c>
    </row>
    <row r="136" spans="1:24" x14ac:dyDescent="0.25">
      <c r="A136" s="1" t="s">
        <v>6235</v>
      </c>
      <c r="B136" s="2">
        <v>41108</v>
      </c>
      <c r="C136" s="30">
        <f>YEAR(IMDB4[[#This Row],[Release Date]])</f>
        <v>2012</v>
      </c>
      <c r="D136" s="30" t="str">
        <f>FLOOR(IMDB4[[#This Row],[Year]],10)&amp;"s"</f>
        <v>2010s</v>
      </c>
      <c r="E136" s="1" t="s">
        <v>32</v>
      </c>
      <c r="F136" s="1" t="s">
        <v>77</v>
      </c>
      <c r="G136" s="1" t="s">
        <v>3</v>
      </c>
      <c r="H136" s="1" t="s">
        <v>4</v>
      </c>
      <c r="I136" s="1" t="s">
        <v>132</v>
      </c>
      <c r="J136" s="1" t="s">
        <v>3162</v>
      </c>
      <c r="K136" s="1" t="s">
        <v>2413</v>
      </c>
      <c r="L136" s="30">
        <v>27000</v>
      </c>
      <c r="M136" s="30">
        <v>106759</v>
      </c>
      <c r="N136" s="30">
        <v>22000</v>
      </c>
      <c r="O136" s="30">
        <v>164000</v>
      </c>
      <c r="P136" s="27">
        <v>8.5</v>
      </c>
      <c r="Q136" s="30">
        <v>813</v>
      </c>
      <c r="R136" s="30">
        <v>164</v>
      </c>
      <c r="S136" s="9">
        <v>448130642</v>
      </c>
      <c r="T136" s="9">
        <v>250000000</v>
      </c>
      <c r="U136" s="9">
        <f>IMDB4[[#This Row],[Gross Revenue]]-IMDB4[[#This Row],[Budget]]</f>
        <v>198130642</v>
      </c>
      <c r="V136" s="9" t="str">
        <f>IF(IMDB4[[#This Row],[Profit]]&gt;0,"Hit","Flop")</f>
        <v>Hit</v>
      </c>
      <c r="W136" s="9" t="str" cm="1">
        <f t="array" ref="W136">_xlfn.IFS(IMDB4[[#This Row],[IMDb Score (1-10)]]&gt;=8,"Excellent",IMDB4[[#This Row],[IMDb Score (1-10)]]&gt;=7,"Good",IMDB4[[#This Row],[IMDb Score (1-10)]]&gt;=5,"Average",TRUE,"Poor")</f>
        <v>Excellent</v>
      </c>
      <c r="X136" s="9" t="str">
        <f>IF(IMDB4[[#This Row],[Duration (min)]]&lt;90,"Short",IF(IMDB4[[#This Row],[Duration (min)]]&lt;=120,"Medium", "Long"))</f>
        <v>Long</v>
      </c>
    </row>
    <row r="137" spans="1:24" x14ac:dyDescent="0.25">
      <c r="A137" s="1" t="s">
        <v>6897</v>
      </c>
      <c r="B137" s="2">
        <v>42096</v>
      </c>
      <c r="C137" s="30">
        <f>YEAR(IMDB4[[#This Row],[Release Date]])</f>
        <v>2015</v>
      </c>
      <c r="D137" s="30" t="str">
        <f>FLOOR(IMDB4[[#This Row],[Year]],10)&amp;"s"</f>
        <v>2010s</v>
      </c>
      <c r="E137" s="1" t="s">
        <v>32</v>
      </c>
      <c r="F137" s="1" t="s">
        <v>77</v>
      </c>
      <c r="G137" s="1" t="s">
        <v>3</v>
      </c>
      <c r="H137" s="1" t="s">
        <v>334</v>
      </c>
      <c r="I137" s="1" t="s">
        <v>92</v>
      </c>
      <c r="J137" s="1" t="s">
        <v>3162</v>
      </c>
      <c r="K137" s="1" t="s">
        <v>336</v>
      </c>
      <c r="L137" s="30">
        <v>27000</v>
      </c>
      <c r="M137" s="30">
        <v>40025</v>
      </c>
      <c r="N137" s="30">
        <v>750</v>
      </c>
      <c r="O137" s="30">
        <v>191000</v>
      </c>
      <c r="P137" s="27">
        <v>8.1</v>
      </c>
      <c r="Q137" s="30">
        <v>739</v>
      </c>
      <c r="R137" s="30">
        <v>120</v>
      </c>
      <c r="S137" s="9">
        <v>153629485</v>
      </c>
      <c r="T137" s="9">
        <v>150000000</v>
      </c>
      <c r="U137" s="9">
        <f>IMDB4[[#This Row],[Gross Revenue]]-IMDB4[[#This Row],[Budget]]</f>
        <v>3629485</v>
      </c>
      <c r="V137" s="9" t="str">
        <f>IF(IMDB4[[#This Row],[Profit]]&gt;0,"Hit","Flop")</f>
        <v>Hit</v>
      </c>
      <c r="W137" s="9" t="str" cm="1">
        <f t="array" ref="W137">_xlfn.IFS(IMDB4[[#This Row],[IMDb Score (1-10)]]&gt;=8,"Excellent",IMDB4[[#This Row],[IMDb Score (1-10)]]&gt;=7,"Good",IMDB4[[#This Row],[IMDb Score (1-10)]]&gt;=5,"Average",TRUE,"Poor")</f>
        <v>Excellent</v>
      </c>
      <c r="X137" s="9" t="str">
        <f>IF(IMDB4[[#This Row],[Duration (min)]]&lt;90,"Short",IF(IMDB4[[#This Row],[Duration (min)]]&lt;=120,"Medium", "Long"))</f>
        <v>Medium</v>
      </c>
    </row>
    <row r="138" spans="1:24" x14ac:dyDescent="0.25">
      <c r="A138" s="1" t="s">
        <v>6293</v>
      </c>
      <c r="B138" s="2">
        <v>41258</v>
      </c>
      <c r="C138" s="30">
        <f>YEAR(IMDB4[[#This Row],[Release Date]])</f>
        <v>2012</v>
      </c>
      <c r="D138" s="30" t="str">
        <f>FLOOR(IMDB4[[#This Row],[Year]],10)&amp;"s"</f>
        <v>2010s</v>
      </c>
      <c r="E138" s="1" t="s">
        <v>32</v>
      </c>
      <c r="F138" s="1" t="s">
        <v>77</v>
      </c>
      <c r="G138" s="1" t="s">
        <v>3</v>
      </c>
      <c r="H138" s="1" t="s">
        <v>4</v>
      </c>
      <c r="I138" s="1" t="s">
        <v>132</v>
      </c>
      <c r="J138" s="1" t="s">
        <v>3162</v>
      </c>
      <c r="K138" s="1" t="s">
        <v>2315</v>
      </c>
      <c r="L138" s="30">
        <v>27000</v>
      </c>
      <c r="M138" s="30">
        <v>29808</v>
      </c>
      <c r="N138" s="30">
        <v>368</v>
      </c>
      <c r="O138" s="30">
        <v>18000</v>
      </c>
      <c r="P138" s="27">
        <v>6.3</v>
      </c>
      <c r="Q138" s="30">
        <v>241</v>
      </c>
      <c r="R138" s="30">
        <v>103</v>
      </c>
      <c r="S138" s="9">
        <v>54758461</v>
      </c>
      <c r="T138" s="9">
        <v>65000000</v>
      </c>
      <c r="U138" s="9">
        <f>IMDB4[[#This Row],[Gross Revenue]]-IMDB4[[#This Row],[Budget]]</f>
        <v>-10241539</v>
      </c>
      <c r="V138" s="9" t="str">
        <f>IF(IMDB4[[#This Row],[Profit]]&gt;0,"Hit","Flop")</f>
        <v>Flop</v>
      </c>
      <c r="W138" s="9" t="str" cm="1">
        <f t="array" ref="W138">_xlfn.IFS(IMDB4[[#This Row],[IMDb Score (1-10)]]&gt;=8,"Excellent",IMDB4[[#This Row],[IMDb Score (1-10)]]&gt;=7,"Good",IMDB4[[#This Row],[IMDb Score (1-10)]]&gt;=5,"Average",TRUE,"Poor")</f>
        <v>Average</v>
      </c>
      <c r="X138" s="9" t="str">
        <f>IF(IMDB4[[#This Row],[Duration (min)]]&lt;90,"Short",IF(IMDB4[[#This Row],[Duration (min)]]&lt;=120,"Medium", "Long"))</f>
        <v>Medium</v>
      </c>
    </row>
    <row r="139" spans="1:24" x14ac:dyDescent="0.25">
      <c r="A139" s="1" t="s">
        <v>3161</v>
      </c>
      <c r="B139" s="2">
        <v>37501</v>
      </c>
      <c r="C139" s="30">
        <f>YEAR(IMDB4[[#This Row],[Release Date]])</f>
        <v>2002</v>
      </c>
      <c r="D139" s="30" t="str">
        <f>FLOOR(IMDB4[[#This Row],[Year]],10)&amp;"s"</f>
        <v>2000s</v>
      </c>
      <c r="E139" s="1" t="s">
        <v>32</v>
      </c>
      <c r="F139" s="1" t="s">
        <v>77</v>
      </c>
      <c r="G139" s="1" t="s">
        <v>3</v>
      </c>
      <c r="H139" s="1" t="s">
        <v>4</v>
      </c>
      <c r="I139" s="1" t="s">
        <v>132</v>
      </c>
      <c r="J139" s="1" t="s">
        <v>3162</v>
      </c>
      <c r="K139" s="1" t="s">
        <v>1334</v>
      </c>
      <c r="L139" s="30">
        <v>27000</v>
      </c>
      <c r="M139" s="30">
        <v>31224</v>
      </c>
      <c r="N139" s="30">
        <v>53</v>
      </c>
      <c r="O139" s="30">
        <v>0</v>
      </c>
      <c r="P139" s="27">
        <v>6.4</v>
      </c>
      <c r="Q139" s="30">
        <v>172</v>
      </c>
      <c r="R139" s="30">
        <v>116</v>
      </c>
      <c r="S139" s="9">
        <v>43119879</v>
      </c>
      <c r="T139" s="9">
        <v>60000000</v>
      </c>
      <c r="U139" s="9">
        <f>IMDB4[[#This Row],[Gross Revenue]]-IMDB4[[#This Row],[Budget]]</f>
        <v>-16880121</v>
      </c>
      <c r="V139" s="9" t="str">
        <f>IF(IMDB4[[#This Row],[Profit]]&gt;0,"Hit","Flop")</f>
        <v>Flop</v>
      </c>
      <c r="W139" s="9" t="str" cm="1">
        <f t="array" ref="W139">_xlfn.IFS(IMDB4[[#This Row],[IMDb Score (1-10)]]&gt;=8,"Excellent",IMDB4[[#This Row],[IMDb Score (1-10)]]&gt;=7,"Good",IMDB4[[#This Row],[IMDb Score (1-10)]]&gt;=5,"Average",TRUE,"Poor")</f>
        <v>Average</v>
      </c>
      <c r="X139" s="9" t="str">
        <f>IF(IMDB4[[#This Row],[Duration (min)]]&lt;90,"Short",IF(IMDB4[[#This Row],[Duration (min)]]&lt;=120,"Medium", "Long"))</f>
        <v>Medium</v>
      </c>
    </row>
    <row r="140" spans="1:24" x14ac:dyDescent="0.25">
      <c r="A140" s="1" t="s">
        <v>6016</v>
      </c>
      <c r="B140" s="2">
        <v>40797</v>
      </c>
      <c r="C140" s="30">
        <f>YEAR(IMDB4[[#This Row],[Release Date]])</f>
        <v>2011</v>
      </c>
      <c r="D140" s="30" t="str">
        <f>FLOOR(IMDB4[[#This Row],[Year]],10)&amp;"s"</f>
        <v>2010s</v>
      </c>
      <c r="E140" s="1" t="s">
        <v>32</v>
      </c>
      <c r="F140" s="1" t="s">
        <v>9</v>
      </c>
      <c r="G140" s="1" t="s">
        <v>3</v>
      </c>
      <c r="H140" s="1" t="s">
        <v>4</v>
      </c>
      <c r="I140" s="1" t="s">
        <v>132</v>
      </c>
      <c r="J140" s="1" t="s">
        <v>3162</v>
      </c>
      <c r="K140" s="1" t="s">
        <v>2252</v>
      </c>
      <c r="L140" s="30">
        <v>27000</v>
      </c>
      <c r="M140" s="30">
        <v>29692</v>
      </c>
      <c r="N140" s="30">
        <v>149</v>
      </c>
      <c r="O140" s="30">
        <v>77000</v>
      </c>
      <c r="P140" s="27">
        <v>8.1999999999999993</v>
      </c>
      <c r="Q140" s="30">
        <v>317</v>
      </c>
      <c r="R140" s="30">
        <v>140</v>
      </c>
      <c r="S140" s="9">
        <v>13651662</v>
      </c>
      <c r="T140" s="9">
        <v>25000000</v>
      </c>
      <c r="U140" s="9">
        <f>IMDB4[[#This Row],[Gross Revenue]]-IMDB4[[#This Row],[Budget]]</f>
        <v>-11348338</v>
      </c>
      <c r="V140" s="9" t="str">
        <f>IF(IMDB4[[#This Row],[Profit]]&gt;0,"Hit","Flop")</f>
        <v>Flop</v>
      </c>
      <c r="W140" s="9" t="str" cm="1">
        <f t="array" ref="W140">_xlfn.IFS(IMDB4[[#This Row],[IMDb Score (1-10)]]&gt;=8,"Excellent",IMDB4[[#This Row],[IMDb Score (1-10)]]&gt;=7,"Good",IMDB4[[#This Row],[IMDb Score (1-10)]]&gt;=5,"Average",TRUE,"Poor")</f>
        <v>Excellent</v>
      </c>
      <c r="X140" s="9" t="str">
        <f>IF(IMDB4[[#This Row],[Duration (min)]]&lt;90,"Short",IF(IMDB4[[#This Row],[Duration (min)]]&lt;=120,"Medium", "Long"))</f>
        <v>Long</v>
      </c>
    </row>
    <row r="141" spans="1:24" x14ac:dyDescent="0.25">
      <c r="A141" s="1" t="s">
        <v>4999</v>
      </c>
      <c r="B141" s="2">
        <v>39649</v>
      </c>
      <c r="C141" s="30">
        <f>YEAR(IMDB4[[#This Row],[Release Date]])</f>
        <v>2008</v>
      </c>
      <c r="D141" s="30" t="str">
        <f>FLOOR(IMDB4[[#This Row],[Year]],10)&amp;"s"</f>
        <v>2000s</v>
      </c>
      <c r="E141" s="1" t="s">
        <v>32</v>
      </c>
      <c r="F141" s="1" t="s">
        <v>77</v>
      </c>
      <c r="G141" s="1" t="s">
        <v>3</v>
      </c>
      <c r="H141" s="1" t="s">
        <v>83</v>
      </c>
      <c r="I141" s="1" t="s">
        <v>92</v>
      </c>
      <c r="J141" s="1" t="s">
        <v>3162</v>
      </c>
      <c r="K141" s="1" t="s">
        <v>1812</v>
      </c>
      <c r="L141" s="30">
        <v>27000</v>
      </c>
      <c r="M141" s="30">
        <v>46944</v>
      </c>
      <c r="N141" s="30">
        <v>0</v>
      </c>
      <c r="O141" s="30">
        <v>12000</v>
      </c>
      <c r="P141" s="27">
        <v>7.3</v>
      </c>
      <c r="Q141" s="30">
        <v>209</v>
      </c>
      <c r="R141" s="30">
        <v>114</v>
      </c>
      <c r="S141" s="9">
        <v>5694401</v>
      </c>
      <c r="T141" s="9">
        <v>18000000</v>
      </c>
      <c r="U141" s="9">
        <f>IMDB4[[#This Row],[Gross Revenue]]-IMDB4[[#This Row],[Budget]]</f>
        <v>-12305599</v>
      </c>
      <c r="V141" s="9" t="str">
        <f>IF(IMDB4[[#This Row],[Profit]]&gt;0,"Hit","Flop")</f>
        <v>Flop</v>
      </c>
      <c r="W141" s="9" t="str" cm="1">
        <f t="array" ref="W141">_xlfn.IFS(IMDB4[[#This Row],[IMDb Score (1-10)]]&gt;=8,"Excellent",IMDB4[[#This Row],[IMDb Score (1-10)]]&gt;=7,"Good",IMDB4[[#This Row],[IMDb Score (1-10)]]&gt;=5,"Average",TRUE,"Poor")</f>
        <v>Good</v>
      </c>
      <c r="X141" s="9" t="str">
        <f>IF(IMDB4[[#This Row],[Duration (min)]]&lt;90,"Short",IF(IMDB4[[#This Row],[Duration (min)]]&lt;=120,"Medium", "Long"))</f>
        <v>Medium</v>
      </c>
    </row>
    <row r="142" spans="1:24" x14ac:dyDescent="0.25">
      <c r="A142" s="1" t="s">
        <v>3689</v>
      </c>
      <c r="B142" s="2">
        <v>38303</v>
      </c>
      <c r="C142" s="30">
        <f>YEAR(IMDB4[[#This Row],[Release Date]])</f>
        <v>2004</v>
      </c>
      <c r="D142" s="30" t="str">
        <f>FLOOR(IMDB4[[#This Row],[Year]],10)&amp;"s"</f>
        <v>2000s</v>
      </c>
      <c r="E142" s="1" t="s">
        <v>32</v>
      </c>
      <c r="F142" s="1" t="s">
        <v>2</v>
      </c>
      <c r="G142" s="1" t="s">
        <v>3</v>
      </c>
      <c r="H142" s="1" t="s">
        <v>83</v>
      </c>
      <c r="I142" s="1" t="s">
        <v>92</v>
      </c>
      <c r="J142" s="1" t="s">
        <v>3162</v>
      </c>
      <c r="K142" s="1" t="s">
        <v>3690</v>
      </c>
      <c r="L142" s="30">
        <v>27000</v>
      </c>
      <c r="M142" s="30">
        <v>29277</v>
      </c>
      <c r="N142" s="30">
        <v>905</v>
      </c>
      <c r="O142" s="30">
        <v>0</v>
      </c>
      <c r="P142" s="27">
        <v>7.4</v>
      </c>
      <c r="Q142" s="30">
        <v>149</v>
      </c>
      <c r="R142" s="30">
        <v>105</v>
      </c>
      <c r="S142" s="9">
        <v>2338695</v>
      </c>
      <c r="T142" s="9">
        <v>4000000</v>
      </c>
      <c r="U142" s="9">
        <f>IMDB4[[#This Row],[Gross Revenue]]-IMDB4[[#This Row],[Budget]]</f>
        <v>-1661305</v>
      </c>
      <c r="V142" s="9" t="str">
        <f>IF(IMDB4[[#This Row],[Profit]]&gt;0,"Hit","Flop")</f>
        <v>Flop</v>
      </c>
      <c r="W142" s="9" t="str" cm="1">
        <f t="array" ref="W142">_xlfn.IFS(IMDB4[[#This Row],[IMDb Score (1-10)]]&gt;=8,"Excellent",IMDB4[[#This Row],[IMDb Score (1-10)]]&gt;=7,"Good",IMDB4[[#This Row],[IMDb Score (1-10)]]&gt;=5,"Average",TRUE,"Poor")</f>
        <v>Good</v>
      </c>
      <c r="X142" s="9" t="str">
        <f>IF(IMDB4[[#This Row],[Duration (min)]]&lt;90,"Short",IF(IMDB4[[#This Row],[Duration (min)]]&lt;=120,"Medium", "Long"))</f>
        <v>Medium</v>
      </c>
    </row>
    <row r="143" spans="1:24" x14ac:dyDescent="0.25">
      <c r="A143" s="1" t="s">
        <v>6894</v>
      </c>
      <c r="B143" s="2">
        <v>42255</v>
      </c>
      <c r="C143" s="30">
        <f>YEAR(IMDB4[[#This Row],[Release Date]])</f>
        <v>2015</v>
      </c>
      <c r="D143" s="30" t="str">
        <f>FLOOR(IMDB4[[#This Row],[Year]],10)&amp;"s"</f>
        <v>2010s</v>
      </c>
      <c r="E143" s="1" t="s">
        <v>32</v>
      </c>
      <c r="F143" s="1" t="s">
        <v>61</v>
      </c>
      <c r="G143" s="1" t="s">
        <v>3</v>
      </c>
      <c r="H143" s="1" t="s">
        <v>83</v>
      </c>
      <c r="I143" s="1" t="s">
        <v>92</v>
      </c>
      <c r="J143" s="1" t="s">
        <v>3162</v>
      </c>
      <c r="K143" s="1" t="s">
        <v>2140</v>
      </c>
      <c r="L143" s="30">
        <v>27000</v>
      </c>
      <c r="M143" s="30">
        <v>27659</v>
      </c>
      <c r="N143" s="30">
        <v>241</v>
      </c>
      <c r="O143" s="30">
        <v>43000</v>
      </c>
      <c r="P143" s="27">
        <v>7</v>
      </c>
      <c r="Q143" s="30">
        <v>260</v>
      </c>
      <c r="R143" s="30">
        <v>132</v>
      </c>
      <c r="S143" s="9">
        <v>1865774</v>
      </c>
      <c r="T143" s="9">
        <v>30000000</v>
      </c>
      <c r="U143" s="9">
        <f>IMDB4[[#This Row],[Gross Revenue]]-IMDB4[[#This Row],[Budget]]</f>
        <v>-28134226</v>
      </c>
      <c r="V143" s="9" t="str">
        <f>IF(IMDB4[[#This Row],[Profit]]&gt;0,"Hit","Flop")</f>
        <v>Flop</v>
      </c>
      <c r="W143" s="9" t="str" cm="1">
        <f t="array" ref="W143">_xlfn.IFS(IMDB4[[#This Row],[IMDb Score (1-10)]]&gt;=8,"Excellent",IMDB4[[#This Row],[IMDb Score (1-10)]]&gt;=7,"Good",IMDB4[[#This Row],[IMDb Score (1-10)]]&gt;=5,"Average",TRUE,"Poor")</f>
        <v>Good</v>
      </c>
      <c r="X143" s="9" t="str">
        <f>IF(IMDB4[[#This Row],[Duration (min)]]&lt;90,"Short",IF(IMDB4[[#This Row],[Duration (min)]]&lt;=120,"Medium", "Long"))</f>
        <v>Long</v>
      </c>
    </row>
    <row r="144" spans="1:24" x14ac:dyDescent="0.25">
      <c r="A144" s="1" t="s">
        <v>6841</v>
      </c>
      <c r="B144" s="2">
        <v>42280</v>
      </c>
      <c r="C144" s="30">
        <f>YEAR(IMDB4[[#This Row],[Release Date]])</f>
        <v>2015</v>
      </c>
      <c r="D144" s="30" t="str">
        <f>FLOOR(IMDB4[[#This Row],[Year]],10)&amp;"s"</f>
        <v>2010s</v>
      </c>
      <c r="E144" s="1" t="s">
        <v>32</v>
      </c>
      <c r="F144" s="1" t="s">
        <v>2</v>
      </c>
      <c r="G144" s="1" t="s">
        <v>3</v>
      </c>
      <c r="H144" s="1" t="s">
        <v>2145</v>
      </c>
      <c r="I144" s="1" t="s">
        <v>92</v>
      </c>
      <c r="J144" s="1" t="s">
        <v>3162</v>
      </c>
      <c r="K144" s="1" t="s">
        <v>6190</v>
      </c>
      <c r="L144" s="30">
        <v>27000</v>
      </c>
      <c r="M144" s="30">
        <v>27666</v>
      </c>
      <c r="N144" s="30">
        <v>79</v>
      </c>
      <c r="O144" s="30">
        <v>18000</v>
      </c>
      <c r="P144" s="27">
        <v>6.4</v>
      </c>
      <c r="Q144" s="30">
        <v>172</v>
      </c>
      <c r="R144" s="30">
        <v>137</v>
      </c>
      <c r="S144" s="9">
        <v>1206135</v>
      </c>
      <c r="T144" s="9">
        <v>50000000</v>
      </c>
      <c r="U144" s="9">
        <f>IMDB4[[#This Row],[Gross Revenue]]-IMDB4[[#This Row],[Budget]]</f>
        <v>-48793865</v>
      </c>
      <c r="V144" s="9" t="str">
        <f>IF(IMDB4[[#This Row],[Profit]]&gt;0,"Hit","Flop")</f>
        <v>Flop</v>
      </c>
      <c r="W144" s="9" t="str" cm="1">
        <f t="array" ref="W144">_xlfn.IFS(IMDB4[[#This Row],[IMDb Score (1-10)]]&gt;=8,"Excellent",IMDB4[[#This Row],[IMDb Score (1-10)]]&gt;=7,"Good",IMDB4[[#This Row],[IMDb Score (1-10)]]&gt;=5,"Average",TRUE,"Poor")</f>
        <v>Average</v>
      </c>
      <c r="X144" s="9" t="str">
        <f>IF(IMDB4[[#This Row],[Duration (min)]]&lt;90,"Short",IF(IMDB4[[#This Row],[Duration (min)]]&lt;=120,"Medium", "Long"))</f>
        <v>Long</v>
      </c>
    </row>
    <row r="145" spans="1:24" x14ac:dyDescent="0.25">
      <c r="A145" s="1" t="s">
        <v>6223</v>
      </c>
      <c r="B145" s="2">
        <v>41118</v>
      </c>
      <c r="C145" s="30">
        <f>YEAR(IMDB4[[#This Row],[Release Date]])</f>
        <v>2012</v>
      </c>
      <c r="D145" s="30" t="str">
        <f>FLOOR(IMDB4[[#This Row],[Year]],10)&amp;"s"</f>
        <v>2010s</v>
      </c>
      <c r="E145" s="1" t="s">
        <v>32</v>
      </c>
      <c r="F145" s="1" t="s">
        <v>77</v>
      </c>
      <c r="G145" s="1" t="s">
        <v>3</v>
      </c>
      <c r="H145" s="1" t="s">
        <v>4</v>
      </c>
      <c r="I145" s="1" t="s">
        <v>132</v>
      </c>
      <c r="J145" s="1" t="s">
        <v>5156</v>
      </c>
      <c r="K145" s="1" t="s">
        <v>4079</v>
      </c>
      <c r="L145" s="30">
        <v>26000</v>
      </c>
      <c r="M145" s="30">
        <v>87697</v>
      </c>
      <c r="N145" s="30">
        <v>0</v>
      </c>
      <c r="O145" s="30">
        <v>123000</v>
      </c>
      <c r="P145" s="27">
        <v>8.1</v>
      </c>
      <c r="Q145" s="30">
        <v>703</v>
      </c>
      <c r="R145" s="30">
        <v>173</v>
      </c>
      <c r="S145" s="9">
        <v>623279547</v>
      </c>
      <c r="T145" s="9">
        <v>220000000</v>
      </c>
      <c r="U145" s="9">
        <f>IMDB4[[#This Row],[Gross Revenue]]-IMDB4[[#This Row],[Budget]]</f>
        <v>403279547</v>
      </c>
      <c r="V145" s="9" t="str">
        <f>IF(IMDB4[[#This Row],[Profit]]&gt;0,"Hit","Flop")</f>
        <v>Hit</v>
      </c>
      <c r="W145" s="9" t="str" cm="1">
        <f t="array" ref="W145">_xlfn.IFS(IMDB4[[#This Row],[IMDb Score (1-10)]]&gt;=8,"Excellent",IMDB4[[#This Row],[IMDb Score (1-10)]]&gt;=7,"Good",IMDB4[[#This Row],[IMDb Score (1-10)]]&gt;=5,"Average",TRUE,"Poor")</f>
        <v>Excellent</v>
      </c>
      <c r="X145" s="9" t="str">
        <f>IF(IMDB4[[#This Row],[Duration (min)]]&lt;90,"Short",IF(IMDB4[[#This Row],[Duration (min)]]&lt;=120,"Medium", "Long"))</f>
        <v>Long</v>
      </c>
    </row>
    <row r="146" spans="1:24" x14ac:dyDescent="0.25">
      <c r="A146" s="1" t="s">
        <v>6821</v>
      </c>
      <c r="B146" s="2">
        <v>42055</v>
      </c>
      <c r="C146" s="30">
        <f>YEAR(IMDB4[[#This Row],[Release Date]])</f>
        <v>2015</v>
      </c>
      <c r="D146" s="30" t="str">
        <f>FLOOR(IMDB4[[#This Row],[Year]],10)&amp;"s"</f>
        <v>2010s</v>
      </c>
      <c r="E146" s="1" t="s">
        <v>32</v>
      </c>
      <c r="F146" s="1" t="s">
        <v>77</v>
      </c>
      <c r="G146" s="1" t="s">
        <v>3</v>
      </c>
      <c r="H146" s="1" t="s">
        <v>4</v>
      </c>
      <c r="I146" s="1" t="s">
        <v>132</v>
      </c>
      <c r="J146" s="1" t="s">
        <v>5156</v>
      </c>
      <c r="K146" s="1" t="s">
        <v>4079</v>
      </c>
      <c r="L146" s="30">
        <v>26000</v>
      </c>
      <c r="M146" s="30">
        <v>92000</v>
      </c>
      <c r="N146" s="30">
        <v>0</v>
      </c>
      <c r="O146" s="30">
        <v>118000</v>
      </c>
      <c r="P146" s="27">
        <v>7.5</v>
      </c>
      <c r="Q146" s="30">
        <v>635</v>
      </c>
      <c r="R146" s="30">
        <v>141</v>
      </c>
      <c r="S146" s="9">
        <v>458991599</v>
      </c>
      <c r="T146" s="9">
        <v>250000000</v>
      </c>
      <c r="U146" s="9">
        <f>IMDB4[[#This Row],[Gross Revenue]]-IMDB4[[#This Row],[Budget]]</f>
        <v>208991599</v>
      </c>
      <c r="V146" s="9" t="str">
        <f>IF(IMDB4[[#This Row],[Profit]]&gt;0,"Hit","Flop")</f>
        <v>Hit</v>
      </c>
      <c r="W146" s="9" t="str" cm="1">
        <f t="array" ref="W146">_xlfn.IFS(IMDB4[[#This Row],[IMDb Score (1-10)]]&gt;=8,"Excellent",IMDB4[[#This Row],[IMDb Score (1-10)]]&gt;=7,"Good",IMDB4[[#This Row],[IMDb Score (1-10)]]&gt;=5,"Average",TRUE,"Poor")</f>
        <v>Good</v>
      </c>
      <c r="X146" s="9" t="str">
        <f>IF(IMDB4[[#This Row],[Duration (min)]]&lt;90,"Short",IF(IMDB4[[#This Row],[Duration (min)]]&lt;=120,"Medium", "Long"))</f>
        <v>Long</v>
      </c>
    </row>
    <row r="147" spans="1:24" x14ac:dyDescent="0.25">
      <c r="A147" s="1" t="s">
        <v>6870</v>
      </c>
      <c r="B147" s="2">
        <v>42012</v>
      </c>
      <c r="C147" s="30">
        <f>YEAR(IMDB4[[#This Row],[Release Date]])</f>
        <v>2015</v>
      </c>
      <c r="D147" s="30" t="str">
        <f>FLOOR(IMDB4[[#This Row],[Year]],10)&amp;"s"</f>
        <v>2010s</v>
      </c>
      <c r="E147" s="1" t="s">
        <v>32</v>
      </c>
      <c r="F147" s="1" t="s">
        <v>77</v>
      </c>
      <c r="G147" s="1" t="s">
        <v>3</v>
      </c>
      <c r="H147" s="1" t="s">
        <v>4</v>
      </c>
      <c r="I147" s="1" t="s">
        <v>132</v>
      </c>
      <c r="J147" s="1" t="s">
        <v>1811</v>
      </c>
      <c r="K147" s="1" t="s">
        <v>3746</v>
      </c>
      <c r="L147" s="30">
        <v>26000</v>
      </c>
      <c r="M147" s="30">
        <v>79150</v>
      </c>
      <c r="N147" s="30">
        <v>0</v>
      </c>
      <c r="O147" s="30">
        <v>94000</v>
      </c>
      <c r="P147" s="27">
        <v>7.2</v>
      </c>
      <c r="Q147" s="30">
        <v>424</v>
      </c>
      <c r="R147" s="30">
        <v>140</v>
      </c>
      <c r="S147" s="9">
        <v>350034110</v>
      </c>
      <c r="T147" s="9">
        <v>190000000</v>
      </c>
      <c r="U147" s="9">
        <f>IMDB4[[#This Row],[Gross Revenue]]-IMDB4[[#This Row],[Budget]]</f>
        <v>160034110</v>
      </c>
      <c r="V147" s="9" t="str">
        <f>IF(IMDB4[[#This Row],[Profit]]&gt;0,"Hit","Flop")</f>
        <v>Hit</v>
      </c>
      <c r="W147" s="9" t="str" cm="1">
        <f t="array" ref="W147">_xlfn.IFS(IMDB4[[#This Row],[IMDb Score (1-10)]]&gt;=8,"Excellent",IMDB4[[#This Row],[IMDb Score (1-10)]]&gt;=7,"Good",IMDB4[[#This Row],[IMDb Score (1-10)]]&gt;=5,"Average",TRUE,"Poor")</f>
        <v>Good</v>
      </c>
      <c r="X147" s="9" t="str">
        <f>IF(IMDB4[[#This Row],[Duration (min)]]&lt;90,"Short",IF(IMDB4[[#This Row],[Duration (min)]]&lt;=120,"Medium", "Long"))</f>
        <v>Long</v>
      </c>
    </row>
    <row r="148" spans="1:24" x14ac:dyDescent="0.25">
      <c r="A148" s="1" t="s">
        <v>5362</v>
      </c>
      <c r="B148" s="2">
        <v>39986</v>
      </c>
      <c r="C148" s="30">
        <f>YEAR(IMDB4[[#This Row],[Release Date]])</f>
        <v>2009</v>
      </c>
      <c r="D148" s="30" t="str">
        <f>FLOOR(IMDB4[[#This Row],[Year]],10)&amp;"s"</f>
        <v>2000s</v>
      </c>
      <c r="E148" s="1" t="s">
        <v>32</v>
      </c>
      <c r="F148" s="1" t="s">
        <v>77</v>
      </c>
      <c r="G148" s="1" t="s">
        <v>3</v>
      </c>
      <c r="H148" s="1" t="s">
        <v>4</v>
      </c>
      <c r="I148" s="1" t="s">
        <v>132</v>
      </c>
      <c r="J148" s="1" t="s">
        <v>5156</v>
      </c>
      <c r="K148" s="1" t="s">
        <v>4386</v>
      </c>
      <c r="L148" s="30">
        <v>26000</v>
      </c>
      <c r="M148" s="30">
        <v>39284</v>
      </c>
      <c r="N148" s="30">
        <v>14000</v>
      </c>
      <c r="O148" s="30">
        <v>19000</v>
      </c>
      <c r="P148" s="27">
        <v>8</v>
      </c>
      <c r="Q148" s="30">
        <v>518</v>
      </c>
      <c r="R148" s="30">
        <v>127</v>
      </c>
      <c r="S148" s="9">
        <v>257704099</v>
      </c>
      <c r="T148" s="9">
        <v>150000000</v>
      </c>
      <c r="U148" s="9">
        <f>IMDB4[[#This Row],[Gross Revenue]]-IMDB4[[#This Row],[Budget]]</f>
        <v>107704099</v>
      </c>
      <c r="V148" s="9" t="str">
        <f>IF(IMDB4[[#This Row],[Profit]]&gt;0,"Hit","Flop")</f>
        <v>Hit</v>
      </c>
      <c r="W148" s="9" t="str" cm="1">
        <f t="array" ref="W148">_xlfn.IFS(IMDB4[[#This Row],[IMDb Score (1-10)]]&gt;=8,"Excellent",IMDB4[[#This Row],[IMDb Score (1-10)]]&gt;=7,"Good",IMDB4[[#This Row],[IMDb Score (1-10)]]&gt;=5,"Average",TRUE,"Poor")</f>
        <v>Excellent</v>
      </c>
      <c r="X148" s="9" t="str">
        <f>IF(IMDB4[[#This Row],[Duration (min)]]&lt;90,"Short",IF(IMDB4[[#This Row],[Duration (min)]]&lt;=120,"Medium", "Long"))</f>
        <v>Long</v>
      </c>
    </row>
    <row r="149" spans="1:24" x14ac:dyDescent="0.25">
      <c r="A149" s="1" t="s">
        <v>6554</v>
      </c>
      <c r="B149" s="2">
        <v>41561</v>
      </c>
      <c r="C149" s="30">
        <f>YEAR(IMDB4[[#This Row],[Release Date]])</f>
        <v>2013</v>
      </c>
      <c r="D149" s="30" t="str">
        <f>FLOOR(IMDB4[[#This Row],[Year]],10)&amp;"s"</f>
        <v>2010s</v>
      </c>
      <c r="E149" s="1" t="s">
        <v>32</v>
      </c>
      <c r="F149" s="1" t="s">
        <v>77</v>
      </c>
      <c r="G149" s="1" t="s">
        <v>3</v>
      </c>
      <c r="H149" s="1" t="s">
        <v>4</v>
      </c>
      <c r="I149" s="1" t="s">
        <v>132</v>
      </c>
      <c r="J149" s="1" t="s">
        <v>5156</v>
      </c>
      <c r="K149" s="1" t="s">
        <v>6555</v>
      </c>
      <c r="L149" s="30">
        <v>26000</v>
      </c>
      <c r="M149" s="30">
        <v>59803</v>
      </c>
      <c r="N149" s="30">
        <v>230</v>
      </c>
      <c r="O149" s="30">
        <v>63000</v>
      </c>
      <c r="P149" s="27">
        <v>7.1</v>
      </c>
      <c r="Q149" s="30">
        <v>486</v>
      </c>
      <c r="R149" s="30">
        <v>112</v>
      </c>
      <c r="S149" s="9">
        <v>206360018</v>
      </c>
      <c r="T149" s="9">
        <v>170000000</v>
      </c>
      <c r="U149" s="9">
        <f>IMDB4[[#This Row],[Gross Revenue]]-IMDB4[[#This Row],[Budget]]</f>
        <v>36360018</v>
      </c>
      <c r="V149" s="9" t="str">
        <f>IF(IMDB4[[#This Row],[Profit]]&gt;0,"Hit","Flop")</f>
        <v>Hit</v>
      </c>
      <c r="W149" s="9" t="str" cm="1">
        <f t="array" ref="W149">_xlfn.IFS(IMDB4[[#This Row],[IMDb Score (1-10)]]&gt;=8,"Excellent",IMDB4[[#This Row],[IMDb Score (1-10)]]&gt;=7,"Good",IMDB4[[#This Row],[IMDb Score (1-10)]]&gt;=5,"Average",TRUE,"Poor")</f>
        <v>Good</v>
      </c>
      <c r="X149" s="9" t="str">
        <f>IF(IMDB4[[#This Row],[Duration (min)]]&lt;90,"Short",IF(IMDB4[[#This Row],[Duration (min)]]&lt;=120,"Medium", "Long"))</f>
        <v>Medium</v>
      </c>
    </row>
    <row r="150" spans="1:24" x14ac:dyDescent="0.25">
      <c r="A150" s="1" t="s">
        <v>6008</v>
      </c>
      <c r="B150" s="2">
        <v>40562</v>
      </c>
      <c r="C150" s="30">
        <f>YEAR(IMDB4[[#This Row],[Release Date]])</f>
        <v>2011</v>
      </c>
      <c r="D150" s="30" t="str">
        <f>FLOOR(IMDB4[[#This Row],[Year]],10)&amp;"s"</f>
        <v>2010s</v>
      </c>
      <c r="E150" s="1" t="s">
        <v>32</v>
      </c>
      <c r="F150" s="1" t="s">
        <v>77</v>
      </c>
      <c r="G150" s="1" t="s">
        <v>3</v>
      </c>
      <c r="H150" s="1" t="s">
        <v>4</v>
      </c>
      <c r="I150" s="1" t="s">
        <v>132</v>
      </c>
      <c r="J150" s="1" t="s">
        <v>5156</v>
      </c>
      <c r="K150" s="1" t="s">
        <v>725</v>
      </c>
      <c r="L150" s="30">
        <v>26000</v>
      </c>
      <c r="M150" s="30">
        <v>60059</v>
      </c>
      <c r="N150" s="30">
        <v>0</v>
      </c>
      <c r="O150" s="30">
        <v>63000</v>
      </c>
      <c r="P150" s="27">
        <v>7</v>
      </c>
      <c r="Q150" s="30">
        <v>516</v>
      </c>
      <c r="R150" s="30">
        <v>115</v>
      </c>
      <c r="S150" s="9">
        <v>181015141</v>
      </c>
      <c r="T150" s="9">
        <v>150000000</v>
      </c>
      <c r="U150" s="9">
        <f>IMDB4[[#This Row],[Gross Revenue]]-IMDB4[[#This Row],[Budget]]</f>
        <v>31015141</v>
      </c>
      <c r="V150" s="9" t="str">
        <f>IF(IMDB4[[#This Row],[Profit]]&gt;0,"Hit","Flop")</f>
        <v>Hit</v>
      </c>
      <c r="W150" s="9" t="str" cm="1">
        <f t="array" ref="W150">_xlfn.IFS(IMDB4[[#This Row],[IMDb Score (1-10)]]&gt;=8,"Excellent",IMDB4[[#This Row],[IMDb Score (1-10)]]&gt;=7,"Good",IMDB4[[#This Row],[IMDb Score (1-10)]]&gt;=5,"Average",TRUE,"Poor")</f>
        <v>Good</v>
      </c>
      <c r="X150" s="9" t="str">
        <f>IF(IMDB4[[#This Row],[Duration (min)]]&lt;90,"Short",IF(IMDB4[[#This Row],[Duration (min)]]&lt;=120,"Medium", "Long"))</f>
        <v>Medium</v>
      </c>
    </row>
    <row r="151" spans="1:24" x14ac:dyDescent="0.25">
      <c r="A151" s="1" t="s">
        <v>6204</v>
      </c>
      <c r="B151" s="2">
        <v>40918</v>
      </c>
      <c r="C151" s="30">
        <f>YEAR(IMDB4[[#This Row],[Release Date]])</f>
        <v>2012</v>
      </c>
      <c r="D151" s="30" t="str">
        <f>FLOOR(IMDB4[[#This Row],[Year]],10)&amp;"s"</f>
        <v>2010s</v>
      </c>
      <c r="E151" s="1" t="s">
        <v>32</v>
      </c>
      <c r="F151" s="1" t="s">
        <v>77</v>
      </c>
      <c r="G151" s="1" t="s">
        <v>3</v>
      </c>
      <c r="H151" s="1" t="s">
        <v>4</v>
      </c>
      <c r="I151" s="1" t="s">
        <v>132</v>
      </c>
      <c r="J151" s="1" t="s">
        <v>5156</v>
      </c>
      <c r="K151" s="1" t="s">
        <v>6205</v>
      </c>
      <c r="L151" s="30">
        <v>26000</v>
      </c>
      <c r="M151" s="30">
        <v>72881</v>
      </c>
      <c r="N151" s="30">
        <v>274</v>
      </c>
      <c r="O151" s="30">
        <v>53000</v>
      </c>
      <c r="P151" s="27">
        <v>6.1</v>
      </c>
      <c r="Q151" s="30">
        <v>416</v>
      </c>
      <c r="R151" s="30">
        <v>132</v>
      </c>
      <c r="S151" s="9">
        <v>155111815</v>
      </c>
      <c r="T151" s="9">
        <v>170000000</v>
      </c>
      <c r="U151" s="9">
        <f>IMDB4[[#This Row],[Gross Revenue]]-IMDB4[[#This Row],[Budget]]</f>
        <v>-14888185</v>
      </c>
      <c r="V151" s="9" t="str">
        <f>IF(IMDB4[[#This Row],[Profit]]&gt;0,"Hit","Flop")</f>
        <v>Flop</v>
      </c>
      <c r="W151" s="9" t="str" cm="1">
        <f t="array" ref="W151">_xlfn.IFS(IMDB4[[#This Row],[IMDb Score (1-10)]]&gt;=8,"Excellent",IMDB4[[#This Row],[IMDb Score (1-10)]]&gt;=7,"Good",IMDB4[[#This Row],[IMDb Score (1-10)]]&gt;=5,"Average",TRUE,"Poor")</f>
        <v>Average</v>
      </c>
      <c r="X151" s="9" t="str">
        <f>IF(IMDB4[[#This Row],[Duration (min)]]&lt;90,"Short",IF(IMDB4[[#This Row],[Duration (min)]]&lt;=120,"Medium", "Long"))</f>
        <v>Long</v>
      </c>
    </row>
    <row r="152" spans="1:24" x14ac:dyDescent="0.25">
      <c r="A152" s="1" t="s">
        <v>3484</v>
      </c>
      <c r="B152" s="2">
        <v>37949</v>
      </c>
      <c r="C152" s="30">
        <f>YEAR(IMDB4[[#This Row],[Release Date]])</f>
        <v>2003</v>
      </c>
      <c r="D152" s="30" t="str">
        <f>FLOOR(IMDB4[[#This Row],[Year]],10)&amp;"s"</f>
        <v>2000s</v>
      </c>
      <c r="E152" s="1" t="s">
        <v>32</v>
      </c>
      <c r="F152" s="1" t="s">
        <v>77</v>
      </c>
      <c r="G152" s="1" t="s">
        <v>3</v>
      </c>
      <c r="H152" s="1" t="s">
        <v>4</v>
      </c>
      <c r="I152" s="1" t="s">
        <v>132</v>
      </c>
      <c r="J152" s="1" t="s">
        <v>1811</v>
      </c>
      <c r="K152" s="1" t="s">
        <v>1201</v>
      </c>
      <c r="L152" s="30">
        <v>26000</v>
      </c>
      <c r="M152" s="30">
        <v>35084</v>
      </c>
      <c r="N152" s="30">
        <v>473</v>
      </c>
      <c r="O152" s="30">
        <v>0</v>
      </c>
      <c r="P152" s="27">
        <v>7</v>
      </c>
      <c r="Q152" s="30">
        <v>155</v>
      </c>
      <c r="R152" s="30">
        <v>111</v>
      </c>
      <c r="S152" s="9">
        <v>106126012</v>
      </c>
      <c r="T152" s="9">
        <v>60000000</v>
      </c>
      <c r="U152" s="9">
        <f>IMDB4[[#This Row],[Gross Revenue]]-IMDB4[[#This Row],[Budget]]</f>
        <v>46126012</v>
      </c>
      <c r="V152" s="9" t="str">
        <f>IF(IMDB4[[#This Row],[Profit]]&gt;0,"Hit","Flop")</f>
        <v>Hit</v>
      </c>
      <c r="W152" s="9" t="str" cm="1">
        <f t="array" ref="W152">_xlfn.IFS(IMDB4[[#This Row],[IMDb Score (1-10)]]&gt;=8,"Excellent",IMDB4[[#This Row],[IMDb Score (1-10)]]&gt;=7,"Good",IMDB4[[#This Row],[IMDb Score (1-10)]]&gt;=5,"Average",TRUE,"Poor")</f>
        <v>Good</v>
      </c>
      <c r="X152" s="9" t="str">
        <f>IF(IMDB4[[#This Row],[Duration (min)]]&lt;90,"Short",IF(IMDB4[[#This Row],[Duration (min)]]&lt;=120,"Medium", "Long"))</f>
        <v>Medium</v>
      </c>
    </row>
    <row r="153" spans="1:24" x14ac:dyDescent="0.25">
      <c r="A153" s="1" t="s">
        <v>5675</v>
      </c>
      <c r="B153" s="2">
        <v>40494</v>
      </c>
      <c r="C153" s="30">
        <f>YEAR(IMDB4[[#This Row],[Release Date]])</f>
        <v>2010</v>
      </c>
      <c r="D153" s="30" t="str">
        <f>FLOOR(IMDB4[[#This Row],[Year]],10)&amp;"s"</f>
        <v>2010s</v>
      </c>
      <c r="E153" s="1" t="s">
        <v>32</v>
      </c>
      <c r="F153" s="1" t="s">
        <v>77</v>
      </c>
      <c r="G153" s="1" t="s">
        <v>3</v>
      </c>
      <c r="H153" s="1" t="s">
        <v>4</v>
      </c>
      <c r="I153" s="1" t="s">
        <v>92</v>
      </c>
      <c r="J153" s="1" t="s">
        <v>1811</v>
      </c>
      <c r="K153" s="1" t="s">
        <v>236</v>
      </c>
      <c r="L153" s="30">
        <v>26000</v>
      </c>
      <c r="M153" s="30">
        <v>46355</v>
      </c>
      <c r="N153" s="30">
        <v>13000</v>
      </c>
      <c r="O153" s="30">
        <v>57000</v>
      </c>
      <c r="P153" s="27">
        <v>6.5</v>
      </c>
      <c r="Q153" s="30">
        <v>424</v>
      </c>
      <c r="R153" s="30">
        <v>113</v>
      </c>
      <c r="S153" s="9">
        <v>102981571</v>
      </c>
      <c r="T153" s="9">
        <v>80000000</v>
      </c>
      <c r="U153" s="9">
        <f>IMDB4[[#This Row],[Gross Revenue]]-IMDB4[[#This Row],[Budget]]</f>
        <v>22981571</v>
      </c>
      <c r="V153" s="9" t="str">
        <f>IF(IMDB4[[#This Row],[Profit]]&gt;0,"Hit","Flop")</f>
        <v>Hit</v>
      </c>
      <c r="W153" s="9" t="str" cm="1">
        <f t="array" ref="W153">_xlfn.IFS(IMDB4[[#This Row],[IMDb Score (1-10)]]&gt;=8,"Excellent",IMDB4[[#This Row],[IMDb Score (1-10)]]&gt;=7,"Good",IMDB4[[#This Row],[IMDb Score (1-10)]]&gt;=5,"Average",TRUE,"Poor")</f>
        <v>Average</v>
      </c>
      <c r="X153" s="9" t="str">
        <f>IF(IMDB4[[#This Row],[Duration (min)]]&lt;90,"Short",IF(IMDB4[[#This Row],[Duration (min)]]&lt;=120,"Medium", "Long"))</f>
        <v>Medium</v>
      </c>
    </row>
    <row r="154" spans="1:24" x14ac:dyDescent="0.25">
      <c r="A154" s="1" t="s">
        <v>6240</v>
      </c>
      <c r="B154" s="2">
        <v>40985</v>
      </c>
      <c r="C154" s="30">
        <f>YEAR(IMDB4[[#This Row],[Release Date]])</f>
        <v>2012</v>
      </c>
      <c r="D154" s="30" t="str">
        <f>FLOOR(IMDB4[[#This Row],[Year]],10)&amp;"s"</f>
        <v>2010s</v>
      </c>
      <c r="E154" s="1" t="s">
        <v>32</v>
      </c>
      <c r="F154" s="1" t="s">
        <v>77</v>
      </c>
      <c r="G154" s="1" t="s">
        <v>3</v>
      </c>
      <c r="H154" s="1" t="s">
        <v>4</v>
      </c>
      <c r="I154" s="1" t="s">
        <v>92</v>
      </c>
      <c r="J154" s="1" t="s">
        <v>1811</v>
      </c>
      <c r="K154" s="1" t="s">
        <v>1529</v>
      </c>
      <c r="L154" s="30">
        <v>26000</v>
      </c>
      <c r="M154" s="30">
        <v>57881</v>
      </c>
      <c r="N154" s="30">
        <v>165</v>
      </c>
      <c r="O154" s="30">
        <v>108000</v>
      </c>
      <c r="P154" s="27">
        <v>6.7</v>
      </c>
      <c r="Q154" s="30">
        <v>383</v>
      </c>
      <c r="R154" s="30">
        <v>103</v>
      </c>
      <c r="S154" s="9">
        <v>85017401</v>
      </c>
      <c r="T154" s="9">
        <v>92000000</v>
      </c>
      <c r="U154" s="9">
        <f>IMDB4[[#This Row],[Gross Revenue]]-IMDB4[[#This Row],[Budget]]</f>
        <v>-6982599</v>
      </c>
      <c r="V154" s="9" t="str">
        <f>IF(IMDB4[[#This Row],[Profit]]&gt;0,"Hit","Flop")</f>
        <v>Flop</v>
      </c>
      <c r="W154" s="9" t="str" cm="1">
        <f t="array" ref="W154">_xlfn.IFS(IMDB4[[#This Row],[IMDb Score (1-10)]]&gt;=8,"Excellent",IMDB4[[#This Row],[IMDb Score (1-10)]]&gt;=7,"Good",IMDB4[[#This Row],[IMDb Score (1-10)]]&gt;=5,"Average",TRUE,"Poor")</f>
        <v>Average</v>
      </c>
      <c r="X154" s="9" t="str">
        <f>IF(IMDB4[[#This Row],[Duration (min)]]&lt;90,"Short",IF(IMDB4[[#This Row],[Duration (min)]]&lt;=120,"Medium", "Long"))</f>
        <v>Medium</v>
      </c>
    </row>
    <row r="155" spans="1:24" x14ac:dyDescent="0.25">
      <c r="A155" s="1" t="s">
        <v>7009</v>
      </c>
      <c r="B155" s="2">
        <v>42219</v>
      </c>
      <c r="C155" s="30">
        <f>YEAR(IMDB4[[#This Row],[Release Date]])</f>
        <v>2015</v>
      </c>
      <c r="D155" s="30" t="str">
        <f>FLOOR(IMDB4[[#This Row],[Year]],10)&amp;"s"</f>
        <v>2010s</v>
      </c>
      <c r="E155" s="1" t="s">
        <v>32</v>
      </c>
      <c r="F155" s="1" t="s">
        <v>40</v>
      </c>
      <c r="G155" s="1" t="s">
        <v>3</v>
      </c>
      <c r="H155" s="1" t="s">
        <v>4</v>
      </c>
      <c r="I155" s="1" t="s">
        <v>92</v>
      </c>
      <c r="J155" s="1" t="s">
        <v>5156</v>
      </c>
      <c r="K155" s="1" t="s">
        <v>7010</v>
      </c>
      <c r="L155" s="30">
        <v>26000</v>
      </c>
      <c r="M155" s="30">
        <v>40312</v>
      </c>
      <c r="N155" s="30">
        <v>0</v>
      </c>
      <c r="O155" s="30">
        <v>28000</v>
      </c>
      <c r="P155" s="27">
        <v>6.1</v>
      </c>
      <c r="Q155" s="30">
        <v>204</v>
      </c>
      <c r="R155" s="30">
        <v>99</v>
      </c>
      <c r="S155" s="9">
        <v>58879132</v>
      </c>
      <c r="T155" s="9">
        <v>31000000</v>
      </c>
      <c r="U155" s="9">
        <f>IMDB4[[#This Row],[Gross Revenue]]-IMDB4[[#This Row],[Budget]]</f>
        <v>27879132</v>
      </c>
      <c r="V155" s="9" t="str">
        <f>IF(IMDB4[[#This Row],[Profit]]&gt;0,"Hit","Flop")</f>
        <v>Hit</v>
      </c>
      <c r="W155" s="9" t="str" cm="1">
        <f t="array" ref="W155">_xlfn.IFS(IMDB4[[#This Row],[IMDb Score (1-10)]]&gt;=8,"Excellent",IMDB4[[#This Row],[IMDb Score (1-10)]]&gt;=7,"Good",IMDB4[[#This Row],[IMDb Score (1-10)]]&gt;=5,"Average",TRUE,"Poor")</f>
        <v>Average</v>
      </c>
      <c r="X155" s="9" t="str">
        <f>IF(IMDB4[[#This Row],[Duration (min)]]&lt;90,"Short",IF(IMDB4[[#This Row],[Duration (min)]]&lt;=120,"Medium", "Long"))</f>
        <v>Medium</v>
      </c>
    </row>
    <row r="156" spans="1:24" x14ac:dyDescent="0.25">
      <c r="A156" s="1" t="s">
        <v>2881</v>
      </c>
      <c r="B156" s="2">
        <v>37021</v>
      </c>
      <c r="C156" s="30">
        <f>YEAR(IMDB4[[#This Row],[Release Date]])</f>
        <v>2001</v>
      </c>
      <c r="D156" s="30" t="str">
        <f>FLOOR(IMDB4[[#This Row],[Year]],10)&amp;"s"</f>
        <v>2000s</v>
      </c>
      <c r="E156" s="1" t="s">
        <v>32</v>
      </c>
      <c r="F156" s="1" t="s">
        <v>77</v>
      </c>
      <c r="G156" s="1" t="s">
        <v>3</v>
      </c>
      <c r="H156" s="1" t="s">
        <v>4</v>
      </c>
      <c r="I156" s="1" t="s">
        <v>132</v>
      </c>
      <c r="J156" s="1" t="s">
        <v>1811</v>
      </c>
      <c r="K156" s="1" t="s">
        <v>2353</v>
      </c>
      <c r="L156" s="30">
        <v>26000</v>
      </c>
      <c r="M156" s="30">
        <v>32831</v>
      </c>
      <c r="N156" s="30">
        <v>70</v>
      </c>
      <c r="O156" s="30">
        <v>0</v>
      </c>
      <c r="P156" s="27">
        <v>5.9</v>
      </c>
      <c r="Q156" s="30">
        <v>98</v>
      </c>
      <c r="R156" s="30">
        <v>85</v>
      </c>
      <c r="S156" s="9">
        <v>43905746</v>
      </c>
      <c r="T156" s="9">
        <v>49000000</v>
      </c>
      <c r="U156" s="9">
        <f>IMDB4[[#This Row],[Gross Revenue]]-IMDB4[[#This Row],[Budget]]</f>
        <v>-5094254</v>
      </c>
      <c r="V156" s="9" t="str">
        <f>IF(IMDB4[[#This Row],[Profit]]&gt;0,"Hit","Flop")</f>
        <v>Flop</v>
      </c>
      <c r="W156" s="9" t="str" cm="1">
        <f t="array" ref="W156">_xlfn.IFS(IMDB4[[#This Row],[IMDb Score (1-10)]]&gt;=8,"Excellent",IMDB4[[#This Row],[IMDb Score (1-10)]]&gt;=7,"Good",IMDB4[[#This Row],[IMDb Score (1-10)]]&gt;=5,"Average",TRUE,"Poor")</f>
        <v>Average</v>
      </c>
      <c r="X156" s="9" t="str">
        <f>IF(IMDB4[[#This Row],[Duration (min)]]&lt;90,"Short",IF(IMDB4[[#This Row],[Duration (min)]]&lt;=120,"Medium", "Long"))</f>
        <v>Short</v>
      </c>
    </row>
    <row r="157" spans="1:24" x14ac:dyDescent="0.25">
      <c r="A157" s="1" t="s">
        <v>4188</v>
      </c>
      <c r="B157" s="2">
        <v>38539</v>
      </c>
      <c r="C157" s="30">
        <f>YEAR(IMDB4[[#This Row],[Release Date]])</f>
        <v>2005</v>
      </c>
      <c r="D157" s="30" t="str">
        <f>FLOOR(IMDB4[[#This Row],[Year]],10)&amp;"s"</f>
        <v>2000s</v>
      </c>
      <c r="E157" s="1" t="s">
        <v>32</v>
      </c>
      <c r="F157" s="1" t="s">
        <v>77</v>
      </c>
      <c r="G157" s="1" t="s">
        <v>3</v>
      </c>
      <c r="H157" s="1" t="s">
        <v>161</v>
      </c>
      <c r="I157" s="1" t="s">
        <v>132</v>
      </c>
      <c r="J157" s="1" t="s">
        <v>1811</v>
      </c>
      <c r="K157" s="1" t="s">
        <v>3237</v>
      </c>
      <c r="L157" s="30">
        <v>26000</v>
      </c>
      <c r="M157" s="30">
        <v>29050</v>
      </c>
      <c r="N157" s="30">
        <v>255</v>
      </c>
      <c r="O157" s="30">
        <v>0</v>
      </c>
      <c r="P157" s="27">
        <v>6.3</v>
      </c>
      <c r="Q157" s="30">
        <v>163</v>
      </c>
      <c r="R157" s="30">
        <v>87</v>
      </c>
      <c r="S157" s="9">
        <v>43095600</v>
      </c>
      <c r="T157" s="9">
        <v>32000000</v>
      </c>
      <c r="U157" s="9">
        <f>IMDB4[[#This Row],[Gross Revenue]]-IMDB4[[#This Row],[Budget]]</f>
        <v>11095600</v>
      </c>
      <c r="V157" s="9" t="str">
        <f>IF(IMDB4[[#This Row],[Profit]]&gt;0,"Hit","Flop")</f>
        <v>Hit</v>
      </c>
      <c r="W157" s="9" t="str" cm="1">
        <f t="array" ref="W157">_xlfn.IFS(IMDB4[[#This Row],[IMDb Score (1-10)]]&gt;=8,"Excellent",IMDB4[[#This Row],[IMDb Score (1-10)]]&gt;=7,"Good",IMDB4[[#This Row],[IMDb Score (1-10)]]&gt;=5,"Average",TRUE,"Poor")</f>
        <v>Average</v>
      </c>
      <c r="X157" s="9" t="str">
        <f>IF(IMDB4[[#This Row],[Duration (min)]]&lt;90,"Short",IF(IMDB4[[#This Row],[Duration (min)]]&lt;=120,"Medium", "Long"))</f>
        <v>Short</v>
      </c>
    </row>
    <row r="158" spans="1:24" x14ac:dyDescent="0.25">
      <c r="A158" s="1" t="s">
        <v>6227</v>
      </c>
      <c r="B158" s="2">
        <v>41005</v>
      </c>
      <c r="C158" s="30">
        <f>YEAR(IMDB4[[#This Row],[Release Date]])</f>
        <v>2012</v>
      </c>
      <c r="D158" s="30" t="str">
        <f>FLOOR(IMDB4[[#This Row],[Year]],10)&amp;"s"</f>
        <v>2010s</v>
      </c>
      <c r="E158" s="1" t="s">
        <v>32</v>
      </c>
      <c r="F158" s="1" t="s">
        <v>315</v>
      </c>
      <c r="G158" s="1" t="s">
        <v>3</v>
      </c>
      <c r="H158" s="1" t="s">
        <v>4</v>
      </c>
      <c r="I158" s="1" t="s">
        <v>92</v>
      </c>
      <c r="J158" s="1" t="s">
        <v>5156</v>
      </c>
      <c r="K158" s="1" t="s">
        <v>6228</v>
      </c>
      <c r="L158" s="30">
        <v>26000</v>
      </c>
      <c r="M158" s="30">
        <v>29551</v>
      </c>
      <c r="N158" s="30">
        <v>246</v>
      </c>
      <c r="O158" s="30">
        <v>66000</v>
      </c>
      <c r="P158" s="27">
        <v>7</v>
      </c>
      <c r="Q158" s="30">
        <v>634</v>
      </c>
      <c r="R158" s="30">
        <v>95</v>
      </c>
      <c r="S158" s="9">
        <v>42043633</v>
      </c>
      <c r="T158" s="9">
        <v>30000000</v>
      </c>
      <c r="U158" s="9">
        <f>IMDB4[[#This Row],[Gross Revenue]]-IMDB4[[#This Row],[Budget]]</f>
        <v>12043633</v>
      </c>
      <c r="V158" s="9" t="str">
        <f>IF(IMDB4[[#This Row],[Profit]]&gt;0,"Hit","Flop")</f>
        <v>Hit</v>
      </c>
      <c r="W158" s="9" t="str" cm="1">
        <f t="array" ref="W158">_xlfn.IFS(IMDB4[[#This Row],[IMDb Score (1-10)]]&gt;=8,"Excellent",IMDB4[[#This Row],[IMDb Score (1-10)]]&gt;=7,"Good",IMDB4[[#This Row],[IMDb Score (1-10)]]&gt;=5,"Average",TRUE,"Poor")</f>
        <v>Good</v>
      </c>
      <c r="X158" s="9" t="str">
        <f>IF(IMDB4[[#This Row],[Duration (min)]]&lt;90,"Short",IF(IMDB4[[#This Row],[Duration (min)]]&lt;=120,"Medium", "Long"))</f>
        <v>Medium</v>
      </c>
    </row>
    <row r="159" spans="1:24" x14ac:dyDescent="0.25">
      <c r="A159" s="1" t="s">
        <v>6753</v>
      </c>
      <c r="B159" s="2">
        <v>41877</v>
      </c>
      <c r="C159" s="30">
        <f>YEAR(IMDB4[[#This Row],[Release Date]])</f>
        <v>2014</v>
      </c>
      <c r="D159" s="30" t="str">
        <f>FLOOR(IMDB4[[#This Row],[Year]],10)&amp;"s"</f>
        <v>2010s</v>
      </c>
      <c r="E159" s="1" t="s">
        <v>32</v>
      </c>
      <c r="F159" s="1" t="s">
        <v>77</v>
      </c>
      <c r="G159" s="1" t="s">
        <v>3</v>
      </c>
      <c r="H159" s="1" t="s">
        <v>4</v>
      </c>
      <c r="I159" s="1" t="s">
        <v>132</v>
      </c>
      <c r="J159" s="1" t="s">
        <v>1811</v>
      </c>
      <c r="K159" s="1" t="s">
        <v>6754</v>
      </c>
      <c r="L159" s="30">
        <v>26000</v>
      </c>
      <c r="M159" s="30">
        <v>52610</v>
      </c>
      <c r="N159" s="30">
        <v>385</v>
      </c>
      <c r="O159" s="30">
        <v>56000</v>
      </c>
      <c r="P159" s="27">
        <v>6.1</v>
      </c>
      <c r="Q159" s="30">
        <v>320</v>
      </c>
      <c r="R159" s="30">
        <v>131</v>
      </c>
      <c r="S159" s="9">
        <v>39292022</v>
      </c>
      <c r="T159" s="9">
        <v>90000000</v>
      </c>
      <c r="U159" s="9">
        <f>IMDB4[[#This Row],[Gross Revenue]]-IMDB4[[#This Row],[Budget]]</f>
        <v>-50707978</v>
      </c>
      <c r="V159" s="9" t="str">
        <f>IF(IMDB4[[#This Row],[Profit]]&gt;0,"Hit","Flop")</f>
        <v>Flop</v>
      </c>
      <c r="W159" s="9" t="str" cm="1">
        <f t="array" ref="W159">_xlfn.IFS(IMDB4[[#This Row],[IMDb Score (1-10)]]&gt;=8,"Excellent",IMDB4[[#This Row],[IMDb Score (1-10)]]&gt;=7,"Good",IMDB4[[#This Row],[IMDb Score (1-10)]]&gt;=5,"Average",TRUE,"Poor")</f>
        <v>Average</v>
      </c>
      <c r="X159" s="9" t="str">
        <f>IF(IMDB4[[#This Row],[Duration (min)]]&lt;90,"Short",IF(IMDB4[[#This Row],[Duration (min)]]&lt;=120,"Medium", "Long"))</f>
        <v>Long</v>
      </c>
    </row>
    <row r="160" spans="1:24" x14ac:dyDescent="0.25">
      <c r="A160" s="1" t="s">
        <v>4867</v>
      </c>
      <c r="B160" s="2">
        <v>39792</v>
      </c>
      <c r="C160" s="30">
        <f>YEAR(IMDB4[[#This Row],[Release Date]])</f>
        <v>2008</v>
      </c>
      <c r="D160" s="30" t="str">
        <f>FLOOR(IMDB4[[#This Row],[Year]],10)&amp;"s"</f>
        <v>2000s</v>
      </c>
      <c r="E160" s="1" t="s">
        <v>32</v>
      </c>
      <c r="F160" s="1" t="s">
        <v>77</v>
      </c>
      <c r="G160" s="1" t="s">
        <v>3</v>
      </c>
      <c r="H160" s="1" t="s">
        <v>4</v>
      </c>
      <c r="I160" s="1" t="s">
        <v>92</v>
      </c>
      <c r="J160" s="1" t="s">
        <v>1811</v>
      </c>
      <c r="K160" s="1" t="s">
        <v>1230</v>
      </c>
      <c r="L160" s="30">
        <v>26000</v>
      </c>
      <c r="M160" s="30">
        <v>28643</v>
      </c>
      <c r="N160" s="30">
        <v>545</v>
      </c>
      <c r="O160" s="30">
        <v>0</v>
      </c>
      <c r="P160" s="27">
        <v>6.4</v>
      </c>
      <c r="Q160" s="30">
        <v>230</v>
      </c>
      <c r="R160" s="30">
        <v>111</v>
      </c>
      <c r="S160" s="9">
        <v>36064910</v>
      </c>
      <c r="T160" s="9">
        <v>45000000</v>
      </c>
      <c r="U160" s="9">
        <f>IMDB4[[#This Row],[Gross Revenue]]-IMDB4[[#This Row],[Budget]]</f>
        <v>-8935090</v>
      </c>
      <c r="V160" s="9" t="str">
        <f>IF(IMDB4[[#This Row],[Profit]]&gt;0,"Hit","Flop")</f>
        <v>Flop</v>
      </c>
      <c r="W160" s="9" t="str" cm="1">
        <f t="array" ref="W160">_xlfn.IFS(IMDB4[[#This Row],[IMDb Score (1-10)]]&gt;=8,"Excellent",IMDB4[[#This Row],[IMDb Score (1-10)]]&gt;=7,"Good",IMDB4[[#This Row],[IMDb Score (1-10)]]&gt;=5,"Average",TRUE,"Poor")</f>
        <v>Average</v>
      </c>
      <c r="X160" s="9" t="str">
        <f>IF(IMDB4[[#This Row],[Duration (min)]]&lt;90,"Short",IF(IMDB4[[#This Row],[Duration (min)]]&lt;=120,"Medium", "Long"))</f>
        <v>Medium</v>
      </c>
    </row>
    <row r="161" spans="1:24" x14ac:dyDescent="0.25">
      <c r="A161" s="1" t="s">
        <v>2475</v>
      </c>
      <c r="B161" s="2">
        <v>36692</v>
      </c>
      <c r="C161" s="30">
        <f>YEAR(IMDB4[[#This Row],[Release Date]])</f>
        <v>2000</v>
      </c>
      <c r="D161" s="30" t="str">
        <f>FLOOR(IMDB4[[#This Row],[Year]],10)&amp;"s"</f>
        <v>2000s</v>
      </c>
      <c r="E161" s="1" t="s">
        <v>32</v>
      </c>
      <c r="F161" s="1" t="s">
        <v>20</v>
      </c>
      <c r="G161" s="1" t="s">
        <v>3</v>
      </c>
      <c r="H161" s="1" t="s">
        <v>83</v>
      </c>
      <c r="I161" s="1" t="s">
        <v>92</v>
      </c>
      <c r="J161" s="1" t="s">
        <v>1811</v>
      </c>
      <c r="K161" s="1" t="s">
        <v>1812</v>
      </c>
      <c r="L161" s="30">
        <v>26000</v>
      </c>
      <c r="M161" s="30">
        <v>39175</v>
      </c>
      <c r="N161" s="30">
        <v>0</v>
      </c>
      <c r="O161" s="30">
        <v>27000</v>
      </c>
      <c r="P161" s="27">
        <v>8.3000000000000007</v>
      </c>
      <c r="Q161" s="30">
        <v>151</v>
      </c>
      <c r="R161" s="30">
        <v>104</v>
      </c>
      <c r="S161" s="9">
        <v>30093107</v>
      </c>
      <c r="T161" s="9">
        <v>6000000</v>
      </c>
      <c r="U161" s="9">
        <f>IMDB4[[#This Row],[Gross Revenue]]-IMDB4[[#This Row],[Budget]]</f>
        <v>24093107</v>
      </c>
      <c r="V161" s="9" t="str">
        <f>IF(IMDB4[[#This Row],[Profit]]&gt;0,"Hit","Flop")</f>
        <v>Hit</v>
      </c>
      <c r="W161" s="9" t="str" cm="1">
        <f t="array" ref="W161">_xlfn.IFS(IMDB4[[#This Row],[IMDb Score (1-10)]]&gt;=8,"Excellent",IMDB4[[#This Row],[IMDb Score (1-10)]]&gt;=7,"Good",IMDB4[[#This Row],[IMDb Score (1-10)]]&gt;=5,"Average",TRUE,"Poor")</f>
        <v>Excellent</v>
      </c>
      <c r="X161" s="9" t="str">
        <f>IF(IMDB4[[#This Row],[Duration (min)]]&lt;90,"Short",IF(IMDB4[[#This Row],[Duration (min)]]&lt;=120,"Medium", "Long"))</f>
        <v>Medium</v>
      </c>
    </row>
    <row r="162" spans="1:24" x14ac:dyDescent="0.25">
      <c r="A162" s="1" t="s">
        <v>5042</v>
      </c>
      <c r="B162" s="2">
        <v>39633</v>
      </c>
      <c r="C162" s="30">
        <f>YEAR(IMDB4[[#This Row],[Release Date]])</f>
        <v>2008</v>
      </c>
      <c r="D162" s="30" t="str">
        <f>FLOOR(IMDB4[[#This Row],[Year]],10)&amp;"s"</f>
        <v>2000s</v>
      </c>
      <c r="E162" s="1" t="s">
        <v>32</v>
      </c>
      <c r="F162" s="1" t="s">
        <v>2</v>
      </c>
      <c r="G162" s="1" t="s">
        <v>3</v>
      </c>
      <c r="H162" s="1" t="s">
        <v>83</v>
      </c>
      <c r="I162" s="1" t="s">
        <v>92</v>
      </c>
      <c r="J162" s="1" t="s">
        <v>1811</v>
      </c>
      <c r="K162" s="1" t="s">
        <v>460</v>
      </c>
      <c r="L162" s="30">
        <v>26000</v>
      </c>
      <c r="M162" s="30">
        <v>27755</v>
      </c>
      <c r="N162" s="30">
        <v>79</v>
      </c>
      <c r="O162" s="30">
        <v>0</v>
      </c>
      <c r="P162" s="27">
        <v>7.3</v>
      </c>
      <c r="Q162" s="30">
        <v>222</v>
      </c>
      <c r="R162" s="30">
        <v>111</v>
      </c>
      <c r="S162" s="9">
        <v>30028592</v>
      </c>
      <c r="T162" s="9">
        <v>20000000</v>
      </c>
      <c r="U162" s="9">
        <f>IMDB4[[#This Row],[Gross Revenue]]-IMDB4[[#This Row],[Budget]]</f>
        <v>10028592</v>
      </c>
      <c r="V162" s="9" t="str">
        <f>IF(IMDB4[[#This Row],[Profit]]&gt;0,"Hit","Flop")</f>
        <v>Hit</v>
      </c>
      <c r="W162" s="9" t="str" cm="1">
        <f t="array" ref="W162">_xlfn.IFS(IMDB4[[#This Row],[IMDb Score (1-10)]]&gt;=8,"Excellent",IMDB4[[#This Row],[IMDb Score (1-10)]]&gt;=7,"Good",IMDB4[[#This Row],[IMDb Score (1-10)]]&gt;=5,"Average",TRUE,"Poor")</f>
        <v>Good</v>
      </c>
      <c r="X162" s="9" t="str">
        <f>IF(IMDB4[[#This Row],[Duration (min)]]&lt;90,"Short",IF(IMDB4[[#This Row],[Duration (min)]]&lt;=120,"Medium", "Long"))</f>
        <v>Medium</v>
      </c>
    </row>
    <row r="163" spans="1:24" x14ac:dyDescent="0.25">
      <c r="A163" s="1" t="s">
        <v>5990</v>
      </c>
      <c r="B163" s="2">
        <v>40690</v>
      </c>
      <c r="C163" s="30">
        <f>YEAR(IMDB4[[#This Row],[Release Date]])</f>
        <v>2011</v>
      </c>
      <c r="D163" s="30" t="str">
        <f>FLOOR(IMDB4[[#This Row],[Year]],10)&amp;"s"</f>
        <v>2010s</v>
      </c>
      <c r="E163" s="1" t="s">
        <v>32</v>
      </c>
      <c r="F163" s="1" t="s">
        <v>77</v>
      </c>
      <c r="G163" s="1" t="s">
        <v>3</v>
      </c>
      <c r="H163" s="1" t="s">
        <v>4</v>
      </c>
      <c r="I163" s="1" t="s">
        <v>92</v>
      </c>
      <c r="J163" s="1" t="s">
        <v>1811</v>
      </c>
      <c r="K163" s="1" t="s">
        <v>1529</v>
      </c>
      <c r="L163" s="30">
        <v>26000</v>
      </c>
      <c r="M163" s="30">
        <v>27834</v>
      </c>
      <c r="N163" s="30">
        <v>165</v>
      </c>
      <c r="O163" s="30">
        <v>16000</v>
      </c>
      <c r="P163" s="27">
        <v>6.6</v>
      </c>
      <c r="Q163" s="30">
        <v>252</v>
      </c>
      <c r="R163" s="30">
        <v>93</v>
      </c>
      <c r="S163" s="9">
        <v>29113588</v>
      </c>
      <c r="T163" s="9">
        <v>40000000</v>
      </c>
      <c r="U163" s="9">
        <f>IMDB4[[#This Row],[Gross Revenue]]-IMDB4[[#This Row],[Budget]]</f>
        <v>-10886412</v>
      </c>
      <c r="V163" s="9" t="str">
        <f>IF(IMDB4[[#This Row],[Profit]]&gt;0,"Hit","Flop")</f>
        <v>Flop</v>
      </c>
      <c r="W163" s="9" t="str" cm="1">
        <f t="array" ref="W163">_xlfn.IFS(IMDB4[[#This Row],[IMDb Score (1-10)]]&gt;=8,"Excellent",IMDB4[[#This Row],[IMDb Score (1-10)]]&gt;=7,"Good",IMDB4[[#This Row],[IMDb Score (1-10)]]&gt;=5,"Average",TRUE,"Poor")</f>
        <v>Average</v>
      </c>
      <c r="X163" s="9" t="str">
        <f>IF(IMDB4[[#This Row],[Duration (min)]]&lt;90,"Short",IF(IMDB4[[#This Row],[Duration (min)]]&lt;=120,"Medium", "Long"))</f>
        <v>Medium</v>
      </c>
    </row>
    <row r="164" spans="1:24" x14ac:dyDescent="0.25">
      <c r="A164" s="1" t="s">
        <v>4278</v>
      </c>
      <c r="B164" s="2">
        <v>39079</v>
      </c>
      <c r="C164" s="30">
        <f>YEAR(IMDB4[[#This Row],[Release Date]])</f>
        <v>2006</v>
      </c>
      <c r="D164" s="30" t="str">
        <f>FLOOR(IMDB4[[#This Row],[Year]],10)&amp;"s"</f>
        <v>2000s</v>
      </c>
      <c r="E164" s="1" t="s">
        <v>32</v>
      </c>
      <c r="F164" s="1" t="s">
        <v>77</v>
      </c>
      <c r="G164" s="1" t="s">
        <v>3</v>
      </c>
      <c r="H164" s="1" t="s">
        <v>4</v>
      </c>
      <c r="I164" s="1" t="s">
        <v>92</v>
      </c>
      <c r="J164" s="1" t="s">
        <v>1811</v>
      </c>
      <c r="K164" s="1" t="s">
        <v>4279</v>
      </c>
      <c r="L164" s="30">
        <v>26000</v>
      </c>
      <c r="M164" s="30">
        <v>28767</v>
      </c>
      <c r="N164" s="30">
        <v>83</v>
      </c>
      <c r="O164" s="30">
        <v>0</v>
      </c>
      <c r="P164" s="27">
        <v>7</v>
      </c>
      <c r="Q164" s="30">
        <v>170</v>
      </c>
      <c r="R164" s="30">
        <v>93</v>
      </c>
      <c r="S164" s="9">
        <v>27829874</v>
      </c>
      <c r="T164" s="9">
        <v>12000000</v>
      </c>
      <c r="U164" s="9">
        <f>IMDB4[[#This Row],[Gross Revenue]]-IMDB4[[#This Row],[Budget]]</f>
        <v>15829874</v>
      </c>
      <c r="V164" s="9" t="str">
        <f>IF(IMDB4[[#This Row],[Profit]]&gt;0,"Hit","Flop")</f>
        <v>Hit</v>
      </c>
      <c r="W164" s="9" t="str" cm="1">
        <f t="array" ref="W164">_xlfn.IFS(IMDB4[[#This Row],[IMDb Score (1-10)]]&gt;=8,"Excellent",IMDB4[[#This Row],[IMDb Score (1-10)]]&gt;=7,"Good",IMDB4[[#This Row],[IMDb Score (1-10)]]&gt;=5,"Average",TRUE,"Poor")</f>
        <v>Good</v>
      </c>
      <c r="X164" s="9" t="str">
        <f>IF(IMDB4[[#This Row],[Duration (min)]]&lt;90,"Short",IF(IMDB4[[#This Row],[Duration (min)]]&lt;=120,"Medium", "Long"))</f>
        <v>Medium</v>
      </c>
    </row>
    <row r="165" spans="1:24" x14ac:dyDescent="0.25">
      <c r="A165" s="1" t="s">
        <v>6471</v>
      </c>
      <c r="B165" s="2">
        <v>41519</v>
      </c>
      <c r="C165" s="30">
        <f>YEAR(IMDB4[[#This Row],[Release Date]])</f>
        <v>2013</v>
      </c>
      <c r="D165" s="30" t="str">
        <f>FLOOR(IMDB4[[#This Row],[Year]],10)&amp;"s"</f>
        <v>2010s</v>
      </c>
      <c r="E165" s="1" t="s">
        <v>32</v>
      </c>
      <c r="F165" s="1" t="s">
        <v>77</v>
      </c>
      <c r="G165" s="1" t="s">
        <v>3</v>
      </c>
      <c r="H165" s="1" t="s">
        <v>83</v>
      </c>
      <c r="I165" s="1" t="s">
        <v>92</v>
      </c>
      <c r="J165" s="1" t="s">
        <v>5156</v>
      </c>
      <c r="K165" s="1" t="s">
        <v>456</v>
      </c>
      <c r="L165" s="30">
        <v>26000</v>
      </c>
      <c r="M165" s="30">
        <v>37206</v>
      </c>
      <c r="N165" s="30">
        <v>2000</v>
      </c>
      <c r="O165" s="30">
        <v>83000</v>
      </c>
      <c r="P165" s="27">
        <v>8.1</v>
      </c>
      <c r="Q165" s="30">
        <v>393</v>
      </c>
      <c r="R165" s="30">
        <v>123</v>
      </c>
      <c r="S165" s="9">
        <v>26903709</v>
      </c>
      <c r="T165" s="9">
        <v>38000000</v>
      </c>
      <c r="U165" s="9">
        <f>IMDB4[[#This Row],[Gross Revenue]]-IMDB4[[#This Row],[Budget]]</f>
        <v>-11096291</v>
      </c>
      <c r="V165" s="9" t="str">
        <f>IF(IMDB4[[#This Row],[Profit]]&gt;0,"Hit","Flop")</f>
        <v>Flop</v>
      </c>
      <c r="W165" s="9" t="str" cm="1">
        <f t="array" ref="W165">_xlfn.IFS(IMDB4[[#This Row],[IMDb Score (1-10)]]&gt;=8,"Excellent",IMDB4[[#This Row],[IMDb Score (1-10)]]&gt;=7,"Good",IMDB4[[#This Row],[IMDb Score (1-10)]]&gt;=5,"Average",TRUE,"Poor")</f>
        <v>Excellent</v>
      </c>
      <c r="X165" s="9" t="str">
        <f>IF(IMDB4[[#This Row],[Duration (min)]]&lt;90,"Short",IF(IMDB4[[#This Row],[Duration (min)]]&lt;=120,"Medium", "Long"))</f>
        <v>Long</v>
      </c>
    </row>
    <row r="166" spans="1:24" x14ac:dyDescent="0.25">
      <c r="A166" s="1" t="s">
        <v>3236</v>
      </c>
      <c r="B166" s="2">
        <v>37415</v>
      </c>
      <c r="C166" s="30">
        <f>YEAR(IMDB4[[#This Row],[Release Date]])</f>
        <v>2002</v>
      </c>
      <c r="D166" s="30" t="str">
        <f>FLOOR(IMDB4[[#This Row],[Year]],10)&amp;"s"</f>
        <v>2000s</v>
      </c>
      <c r="E166" s="1" t="s">
        <v>32</v>
      </c>
      <c r="F166" s="1" t="s">
        <v>77</v>
      </c>
      <c r="G166" s="1" t="s">
        <v>3</v>
      </c>
      <c r="H166" s="1" t="s">
        <v>161</v>
      </c>
      <c r="I166" s="1" t="s">
        <v>132</v>
      </c>
      <c r="J166" s="1" t="s">
        <v>1811</v>
      </c>
      <c r="K166" s="1" t="s">
        <v>3237</v>
      </c>
      <c r="L166" s="30">
        <v>26000</v>
      </c>
      <c r="M166" s="30">
        <v>27572</v>
      </c>
      <c r="N166" s="30">
        <v>255</v>
      </c>
      <c r="O166" s="30">
        <v>0</v>
      </c>
      <c r="P166" s="27">
        <v>6.8</v>
      </c>
      <c r="Q166" s="30">
        <v>171</v>
      </c>
      <c r="R166" s="30">
        <v>92</v>
      </c>
      <c r="S166" s="9">
        <v>25296447</v>
      </c>
      <c r="T166" s="9">
        <v>21000000</v>
      </c>
      <c r="U166" s="9">
        <f>IMDB4[[#This Row],[Gross Revenue]]-IMDB4[[#This Row],[Budget]]</f>
        <v>4296447</v>
      </c>
      <c r="V166" s="9" t="str">
        <f>IF(IMDB4[[#This Row],[Profit]]&gt;0,"Hit","Flop")</f>
        <v>Hit</v>
      </c>
      <c r="W166" s="9" t="str" cm="1">
        <f t="array" ref="W166">_xlfn.IFS(IMDB4[[#This Row],[IMDb Score (1-10)]]&gt;=8,"Excellent",IMDB4[[#This Row],[IMDb Score (1-10)]]&gt;=7,"Good",IMDB4[[#This Row],[IMDb Score (1-10)]]&gt;=5,"Average",TRUE,"Poor")</f>
        <v>Average</v>
      </c>
      <c r="X166" s="9" t="str">
        <f>IF(IMDB4[[#This Row],[Duration (min)]]&lt;90,"Short",IF(IMDB4[[#This Row],[Duration (min)]]&lt;=120,"Medium", "Long"))</f>
        <v>Medium</v>
      </c>
    </row>
    <row r="167" spans="1:24" x14ac:dyDescent="0.25">
      <c r="A167" s="1" t="s">
        <v>5860</v>
      </c>
      <c r="B167" s="2">
        <v>40780</v>
      </c>
      <c r="C167" s="30">
        <f>YEAR(IMDB4[[#This Row],[Release Date]])</f>
        <v>2011</v>
      </c>
      <c r="D167" s="30" t="str">
        <f>FLOOR(IMDB4[[#This Row],[Year]],10)&amp;"s"</f>
        <v>2010s</v>
      </c>
      <c r="E167" s="1" t="s">
        <v>32</v>
      </c>
      <c r="F167" s="1" t="s">
        <v>77</v>
      </c>
      <c r="G167" s="1" t="s">
        <v>3</v>
      </c>
      <c r="H167" s="1" t="s">
        <v>83</v>
      </c>
      <c r="I167" s="1" t="s">
        <v>92</v>
      </c>
      <c r="J167" s="1" t="s">
        <v>1811</v>
      </c>
      <c r="K167" s="1" t="s">
        <v>5861</v>
      </c>
      <c r="L167" s="30">
        <v>26000</v>
      </c>
      <c r="M167" s="30">
        <v>49608</v>
      </c>
      <c r="N167" s="30">
        <v>5</v>
      </c>
      <c r="O167" s="30">
        <v>17000</v>
      </c>
      <c r="P167" s="27">
        <v>6.5</v>
      </c>
      <c r="Q167" s="30">
        <v>189</v>
      </c>
      <c r="R167" s="30">
        <v>116</v>
      </c>
      <c r="S167" s="9">
        <v>25093607</v>
      </c>
      <c r="T167" s="9">
        <v>35000000</v>
      </c>
      <c r="U167" s="9">
        <f>IMDB4[[#This Row],[Gross Revenue]]-IMDB4[[#This Row],[Budget]]</f>
        <v>-9906393</v>
      </c>
      <c r="V167" s="9" t="str">
        <f>IF(IMDB4[[#This Row],[Profit]]&gt;0,"Hit","Flop")</f>
        <v>Flop</v>
      </c>
      <c r="W167" s="9" t="str" cm="1">
        <f t="array" ref="W167">_xlfn.IFS(IMDB4[[#This Row],[IMDb Score (1-10)]]&gt;=8,"Excellent",IMDB4[[#This Row],[IMDb Score (1-10)]]&gt;=7,"Good",IMDB4[[#This Row],[IMDb Score (1-10)]]&gt;=5,"Average",TRUE,"Poor")</f>
        <v>Average</v>
      </c>
      <c r="X167" s="9" t="str">
        <f>IF(IMDB4[[#This Row],[Duration (min)]]&lt;90,"Short",IF(IMDB4[[#This Row],[Duration (min)]]&lt;=120,"Medium", "Long"))</f>
        <v>Medium</v>
      </c>
    </row>
    <row r="168" spans="1:24" x14ac:dyDescent="0.25">
      <c r="A168" s="1" t="s">
        <v>6881</v>
      </c>
      <c r="B168" s="2">
        <v>42245</v>
      </c>
      <c r="C168" s="30">
        <f>YEAR(IMDB4[[#This Row],[Release Date]])</f>
        <v>2015</v>
      </c>
      <c r="D168" s="30" t="str">
        <f>FLOOR(IMDB4[[#This Row],[Year]],10)&amp;"s"</f>
        <v>2010s</v>
      </c>
      <c r="E168" s="1" t="s">
        <v>32</v>
      </c>
      <c r="F168" s="1" t="s">
        <v>77</v>
      </c>
      <c r="G168" s="1" t="s">
        <v>3</v>
      </c>
      <c r="H168" s="1" t="s">
        <v>4</v>
      </c>
      <c r="I168" s="1" t="s">
        <v>132</v>
      </c>
      <c r="J168" s="1" t="s">
        <v>5156</v>
      </c>
      <c r="K168" s="1" t="s">
        <v>456</v>
      </c>
      <c r="L168" s="30">
        <v>26000</v>
      </c>
      <c r="M168" s="30">
        <v>28328</v>
      </c>
      <c r="N168" s="30">
        <v>2000</v>
      </c>
      <c r="O168" s="30">
        <v>27000</v>
      </c>
      <c r="P168" s="27">
        <v>7</v>
      </c>
      <c r="Q168" s="30">
        <v>289</v>
      </c>
      <c r="R168" s="30">
        <v>122</v>
      </c>
      <c r="S168" s="9">
        <v>24985612</v>
      </c>
      <c r="T168" s="9">
        <v>100000000</v>
      </c>
      <c r="U168" s="9">
        <f>IMDB4[[#This Row],[Gross Revenue]]-IMDB4[[#This Row],[Budget]]</f>
        <v>-75014388</v>
      </c>
      <c r="V168" s="9" t="str">
        <f>IF(IMDB4[[#This Row],[Profit]]&gt;0,"Hit","Flop")</f>
        <v>Flop</v>
      </c>
      <c r="W168" s="9" t="str" cm="1">
        <f t="array" ref="W168">_xlfn.IFS(IMDB4[[#This Row],[IMDb Score (1-10)]]&gt;=8,"Excellent",IMDB4[[#This Row],[IMDb Score (1-10)]]&gt;=7,"Good",IMDB4[[#This Row],[IMDb Score (1-10)]]&gt;=5,"Average",TRUE,"Poor")</f>
        <v>Good</v>
      </c>
      <c r="X168" s="9" t="str">
        <f>IF(IMDB4[[#This Row],[Duration (min)]]&lt;90,"Short",IF(IMDB4[[#This Row],[Duration (min)]]&lt;=120,"Medium", "Long"))</f>
        <v>Long</v>
      </c>
    </row>
    <row r="169" spans="1:24" x14ac:dyDescent="0.25">
      <c r="A169" s="1" t="s">
        <v>4825</v>
      </c>
      <c r="B169" s="2">
        <v>39146</v>
      </c>
      <c r="C169" s="30">
        <f>YEAR(IMDB4[[#This Row],[Release Date]])</f>
        <v>2007</v>
      </c>
      <c r="D169" s="30" t="str">
        <f>FLOOR(IMDB4[[#This Row],[Year]],10)&amp;"s"</f>
        <v>2000s</v>
      </c>
      <c r="E169" s="1" t="s">
        <v>32</v>
      </c>
      <c r="F169" s="1" t="s">
        <v>77</v>
      </c>
      <c r="G169" s="1" t="s">
        <v>3</v>
      </c>
      <c r="H169" s="1" t="s">
        <v>4</v>
      </c>
      <c r="I169" s="1" t="s">
        <v>92</v>
      </c>
      <c r="J169" s="1" t="s">
        <v>1811</v>
      </c>
      <c r="K169" s="1" t="s">
        <v>4826</v>
      </c>
      <c r="L169" s="30">
        <v>26000</v>
      </c>
      <c r="M169" s="30">
        <v>33565</v>
      </c>
      <c r="N169" s="30">
        <v>5</v>
      </c>
      <c r="O169" s="30">
        <v>0</v>
      </c>
      <c r="P169" s="27">
        <v>6.3</v>
      </c>
      <c r="Q169" s="30">
        <v>119</v>
      </c>
      <c r="R169" s="30">
        <v>103</v>
      </c>
      <c r="S169" s="9">
        <v>22466994</v>
      </c>
      <c r="T169" s="9">
        <v>25000000</v>
      </c>
      <c r="U169" s="9">
        <f>IMDB4[[#This Row],[Gross Revenue]]-IMDB4[[#This Row],[Budget]]</f>
        <v>-2533006</v>
      </c>
      <c r="V169" s="9" t="str">
        <f>IF(IMDB4[[#This Row],[Profit]]&gt;0,"Hit","Flop")</f>
        <v>Flop</v>
      </c>
      <c r="W169" s="9" t="str" cm="1">
        <f t="array" ref="W169">_xlfn.IFS(IMDB4[[#This Row],[IMDb Score (1-10)]]&gt;=8,"Excellent",IMDB4[[#This Row],[IMDb Score (1-10)]]&gt;=7,"Good",IMDB4[[#This Row],[IMDb Score (1-10)]]&gt;=5,"Average",TRUE,"Poor")</f>
        <v>Average</v>
      </c>
      <c r="X169" s="9" t="str">
        <f>IF(IMDB4[[#This Row],[Duration (min)]]&lt;90,"Short",IF(IMDB4[[#This Row],[Duration (min)]]&lt;=120,"Medium", "Long"))</f>
        <v>Medium</v>
      </c>
    </row>
    <row r="170" spans="1:24" x14ac:dyDescent="0.25">
      <c r="A170" s="1" t="s">
        <v>6411</v>
      </c>
      <c r="B170" s="2">
        <v>41568</v>
      </c>
      <c r="C170" s="30">
        <f>YEAR(IMDB4[[#This Row],[Release Date]])</f>
        <v>2013</v>
      </c>
      <c r="D170" s="30" t="str">
        <f>FLOOR(IMDB4[[#This Row],[Year]],10)&amp;"s"</f>
        <v>2010s</v>
      </c>
      <c r="E170" s="1" t="s">
        <v>32</v>
      </c>
      <c r="F170" s="1" t="s">
        <v>77</v>
      </c>
      <c r="G170" s="1" t="s">
        <v>3</v>
      </c>
      <c r="H170" s="1" t="s">
        <v>4</v>
      </c>
      <c r="I170" s="1" t="s">
        <v>92</v>
      </c>
      <c r="J170" s="1" t="s">
        <v>1811</v>
      </c>
      <c r="K170" s="1" t="s">
        <v>1283</v>
      </c>
      <c r="L170" s="30">
        <v>26000</v>
      </c>
      <c r="M170" s="30">
        <v>39989</v>
      </c>
      <c r="N170" s="30">
        <v>39</v>
      </c>
      <c r="O170" s="30">
        <v>15000</v>
      </c>
      <c r="P170" s="27">
        <v>6.5</v>
      </c>
      <c r="Q170" s="30">
        <v>203</v>
      </c>
      <c r="R170" s="30">
        <v>100</v>
      </c>
      <c r="S170" s="9">
        <v>19783777</v>
      </c>
      <c r="T170" s="9">
        <v>22000000</v>
      </c>
      <c r="U170" s="9">
        <f>IMDB4[[#This Row],[Gross Revenue]]-IMDB4[[#This Row],[Budget]]</f>
        <v>-2216223</v>
      </c>
      <c r="V170" s="9" t="str">
        <f>IF(IMDB4[[#This Row],[Profit]]&gt;0,"Hit","Flop")</f>
        <v>Flop</v>
      </c>
      <c r="W170" s="9" t="str" cm="1">
        <f t="array" ref="W170">_xlfn.IFS(IMDB4[[#This Row],[IMDb Score (1-10)]]&gt;=8,"Excellent",IMDB4[[#This Row],[IMDb Score (1-10)]]&gt;=7,"Good",IMDB4[[#This Row],[IMDb Score (1-10)]]&gt;=5,"Average",TRUE,"Poor")</f>
        <v>Average</v>
      </c>
      <c r="X170" s="9" t="str">
        <f>IF(IMDB4[[#This Row],[Duration (min)]]&lt;90,"Short",IF(IMDB4[[#This Row],[Duration (min)]]&lt;=120,"Medium", "Long"))</f>
        <v>Medium</v>
      </c>
    </row>
    <row r="171" spans="1:24" x14ac:dyDescent="0.25">
      <c r="A171" s="1" t="s">
        <v>6458</v>
      </c>
      <c r="B171" s="2">
        <v>41361</v>
      </c>
      <c r="C171" s="30">
        <f>YEAR(IMDB4[[#This Row],[Release Date]])</f>
        <v>2013</v>
      </c>
      <c r="D171" s="30" t="str">
        <f>FLOOR(IMDB4[[#This Row],[Year]],10)&amp;"s"</f>
        <v>2010s</v>
      </c>
      <c r="E171" s="1" t="s">
        <v>32</v>
      </c>
      <c r="F171" s="1" t="s">
        <v>77</v>
      </c>
      <c r="G171" s="1" t="s">
        <v>3</v>
      </c>
      <c r="H171" s="1" t="s">
        <v>4</v>
      </c>
      <c r="I171" s="1" t="s">
        <v>92</v>
      </c>
      <c r="J171" s="1" t="s">
        <v>1811</v>
      </c>
      <c r="K171" s="1" t="s">
        <v>959</v>
      </c>
      <c r="L171" s="30">
        <v>26000</v>
      </c>
      <c r="M171" s="30">
        <v>28479</v>
      </c>
      <c r="N171" s="30">
        <v>138</v>
      </c>
      <c r="O171" s="30">
        <v>17000</v>
      </c>
      <c r="P171" s="27">
        <v>6.2</v>
      </c>
      <c r="Q171" s="30">
        <v>224</v>
      </c>
      <c r="R171" s="30">
        <v>118</v>
      </c>
      <c r="S171" s="9">
        <v>17609982</v>
      </c>
      <c r="T171" s="9">
        <v>35000000</v>
      </c>
      <c r="U171" s="9">
        <f>IMDB4[[#This Row],[Gross Revenue]]-IMDB4[[#This Row],[Budget]]</f>
        <v>-17390018</v>
      </c>
      <c r="V171" s="9" t="str">
        <f>IF(IMDB4[[#This Row],[Profit]]&gt;0,"Hit","Flop")</f>
        <v>Flop</v>
      </c>
      <c r="W171" s="9" t="str" cm="1">
        <f t="array" ref="W171">_xlfn.IFS(IMDB4[[#This Row],[IMDb Score (1-10)]]&gt;=8,"Excellent",IMDB4[[#This Row],[IMDb Score (1-10)]]&gt;=7,"Good",IMDB4[[#This Row],[IMDb Score (1-10)]]&gt;=5,"Average",TRUE,"Poor")</f>
        <v>Average</v>
      </c>
      <c r="X171" s="9" t="str">
        <f>IF(IMDB4[[#This Row],[Duration (min)]]&lt;90,"Short",IF(IMDB4[[#This Row],[Duration (min)]]&lt;=120,"Medium", "Long"))</f>
        <v>Medium</v>
      </c>
    </row>
    <row r="172" spans="1:24" x14ac:dyDescent="0.25">
      <c r="A172" s="1" t="s">
        <v>6188</v>
      </c>
      <c r="B172" s="2">
        <v>41091</v>
      </c>
      <c r="C172" s="30">
        <f>YEAR(IMDB4[[#This Row],[Release Date]])</f>
        <v>2012</v>
      </c>
      <c r="D172" s="30" t="str">
        <f>FLOOR(IMDB4[[#This Row],[Year]],10)&amp;"s"</f>
        <v>2010s</v>
      </c>
      <c r="E172" s="1" t="s">
        <v>32</v>
      </c>
      <c r="F172" s="1" t="s">
        <v>77</v>
      </c>
      <c r="G172" s="1" t="s">
        <v>3</v>
      </c>
      <c r="H172" s="1" t="s">
        <v>4</v>
      </c>
      <c r="I172" s="1" t="s">
        <v>92</v>
      </c>
      <c r="J172" s="1" t="s">
        <v>1811</v>
      </c>
      <c r="K172" s="1" t="s">
        <v>2453</v>
      </c>
      <c r="L172" s="30">
        <v>26000</v>
      </c>
      <c r="M172" s="30">
        <v>27759</v>
      </c>
      <c r="N172" s="30">
        <v>132</v>
      </c>
      <c r="O172" s="30">
        <v>12000</v>
      </c>
      <c r="P172" s="27">
        <v>6.5</v>
      </c>
      <c r="Q172" s="30">
        <v>258</v>
      </c>
      <c r="R172" s="30">
        <v>94</v>
      </c>
      <c r="S172" s="9">
        <v>17120019</v>
      </c>
      <c r="T172" s="9">
        <v>30000000</v>
      </c>
      <c r="U172" s="9">
        <f>IMDB4[[#This Row],[Gross Revenue]]-IMDB4[[#This Row],[Budget]]</f>
        <v>-12879981</v>
      </c>
      <c r="V172" s="9" t="str">
        <f>IF(IMDB4[[#This Row],[Profit]]&gt;0,"Hit","Flop")</f>
        <v>Flop</v>
      </c>
      <c r="W172" s="9" t="str" cm="1">
        <f t="array" ref="W172">_xlfn.IFS(IMDB4[[#This Row],[IMDb Score (1-10)]]&gt;=8,"Excellent",IMDB4[[#This Row],[IMDb Score (1-10)]]&gt;=7,"Good",IMDB4[[#This Row],[IMDb Score (1-10)]]&gt;=5,"Average",TRUE,"Poor")</f>
        <v>Average</v>
      </c>
      <c r="X172" s="9" t="str">
        <f>IF(IMDB4[[#This Row],[Duration (min)]]&lt;90,"Short",IF(IMDB4[[#This Row],[Duration (min)]]&lt;=120,"Medium", "Long"))</f>
        <v>Medium</v>
      </c>
    </row>
    <row r="173" spans="1:24" x14ac:dyDescent="0.25">
      <c r="A173" s="1" t="s">
        <v>5155</v>
      </c>
      <c r="B173" s="2">
        <v>40165</v>
      </c>
      <c r="C173" s="30">
        <f>YEAR(IMDB4[[#This Row],[Release Date]])</f>
        <v>2009</v>
      </c>
      <c r="D173" s="30" t="str">
        <f>FLOOR(IMDB4[[#This Row],[Year]],10)&amp;"s"</f>
        <v>2000s</v>
      </c>
      <c r="E173" s="1" t="s">
        <v>32</v>
      </c>
      <c r="F173" s="1" t="s">
        <v>40</v>
      </c>
      <c r="G173" s="1" t="s">
        <v>3</v>
      </c>
      <c r="H173" s="1" t="s">
        <v>4</v>
      </c>
      <c r="I173" s="1" t="s">
        <v>92</v>
      </c>
      <c r="J173" s="1" t="s">
        <v>5156</v>
      </c>
      <c r="K173" s="1" t="s">
        <v>2436</v>
      </c>
      <c r="L173" s="30">
        <v>26000</v>
      </c>
      <c r="M173" s="30">
        <v>41359</v>
      </c>
      <c r="N173" s="30">
        <v>123</v>
      </c>
      <c r="O173" s="30">
        <v>4000</v>
      </c>
      <c r="P173" s="27">
        <v>6.5</v>
      </c>
      <c r="Q173" s="30">
        <v>160</v>
      </c>
      <c r="R173" s="30">
        <v>108</v>
      </c>
      <c r="S173" s="9">
        <v>15483540</v>
      </c>
      <c r="T173" s="9">
        <v>14000000</v>
      </c>
      <c r="U173" s="9">
        <f>IMDB4[[#This Row],[Gross Revenue]]-IMDB4[[#This Row],[Budget]]</f>
        <v>1483540</v>
      </c>
      <c r="V173" s="9" t="str">
        <f>IF(IMDB4[[#This Row],[Profit]]&gt;0,"Hit","Flop")</f>
        <v>Hit</v>
      </c>
      <c r="W173" s="9" t="str" cm="1">
        <f t="array" ref="W173">_xlfn.IFS(IMDB4[[#This Row],[IMDb Score (1-10)]]&gt;=8,"Excellent",IMDB4[[#This Row],[IMDb Score (1-10)]]&gt;=7,"Good",IMDB4[[#This Row],[IMDb Score (1-10)]]&gt;=5,"Average",TRUE,"Poor")</f>
        <v>Average</v>
      </c>
      <c r="X173" s="9" t="str">
        <f>IF(IMDB4[[#This Row],[Duration (min)]]&lt;90,"Short",IF(IMDB4[[#This Row],[Duration (min)]]&lt;=120,"Medium", "Long"))</f>
        <v>Medium</v>
      </c>
    </row>
    <row r="174" spans="1:24" x14ac:dyDescent="0.25">
      <c r="A174" s="1" t="s">
        <v>5219</v>
      </c>
      <c r="B174" s="2">
        <v>40125</v>
      </c>
      <c r="C174" s="30">
        <f>YEAR(IMDB4[[#This Row],[Release Date]])</f>
        <v>2009</v>
      </c>
      <c r="D174" s="30" t="str">
        <f>FLOOR(IMDB4[[#This Row],[Year]],10)&amp;"s"</f>
        <v>2000s</v>
      </c>
      <c r="E174" s="1" t="s">
        <v>32</v>
      </c>
      <c r="F174" s="1" t="s">
        <v>77</v>
      </c>
      <c r="G174" s="1" t="s">
        <v>3</v>
      </c>
      <c r="H174" s="1" t="s">
        <v>4</v>
      </c>
      <c r="I174" s="1" t="s">
        <v>92</v>
      </c>
      <c r="J174" s="1" t="s">
        <v>1811</v>
      </c>
      <c r="K174" s="1" t="s">
        <v>4279</v>
      </c>
      <c r="L174" s="30">
        <v>26000</v>
      </c>
      <c r="M174" s="30">
        <v>30541</v>
      </c>
      <c r="N174" s="30">
        <v>83</v>
      </c>
      <c r="O174" s="30">
        <v>0</v>
      </c>
      <c r="P174" s="27">
        <v>6.2</v>
      </c>
      <c r="Q174" s="30">
        <v>150</v>
      </c>
      <c r="R174" s="30">
        <v>96</v>
      </c>
      <c r="S174" s="9">
        <v>13630226</v>
      </c>
      <c r="T174" s="9">
        <v>20000000</v>
      </c>
      <c r="U174" s="9">
        <f>IMDB4[[#This Row],[Gross Revenue]]-IMDB4[[#This Row],[Budget]]</f>
        <v>-6369774</v>
      </c>
      <c r="V174" s="9" t="str">
        <f>IF(IMDB4[[#This Row],[Profit]]&gt;0,"Hit","Flop")</f>
        <v>Flop</v>
      </c>
      <c r="W174" s="9" t="str" cm="1">
        <f t="array" ref="W174">_xlfn.IFS(IMDB4[[#This Row],[IMDb Score (1-10)]]&gt;=8,"Excellent",IMDB4[[#This Row],[IMDb Score (1-10)]]&gt;=7,"Good",IMDB4[[#This Row],[IMDb Score (1-10)]]&gt;=5,"Average",TRUE,"Poor")</f>
        <v>Average</v>
      </c>
      <c r="X174" s="9" t="str">
        <f>IF(IMDB4[[#This Row],[Duration (min)]]&lt;90,"Short",IF(IMDB4[[#This Row],[Duration (min)]]&lt;=120,"Medium", "Long"))</f>
        <v>Medium</v>
      </c>
    </row>
    <row r="175" spans="1:24" x14ac:dyDescent="0.25">
      <c r="A175" s="1" t="s">
        <v>2681</v>
      </c>
      <c r="B175" s="2">
        <v>37144</v>
      </c>
      <c r="C175" s="30">
        <f>YEAR(IMDB4[[#This Row],[Release Date]])</f>
        <v>2001</v>
      </c>
      <c r="D175" s="30" t="str">
        <f>FLOOR(IMDB4[[#This Row],[Year]],10)&amp;"s"</f>
        <v>2000s</v>
      </c>
      <c r="E175" s="1" t="s">
        <v>32</v>
      </c>
      <c r="F175" s="1" t="s">
        <v>77</v>
      </c>
      <c r="G175" s="1" t="s">
        <v>3</v>
      </c>
      <c r="H175" s="1" t="s">
        <v>4</v>
      </c>
      <c r="I175" s="1" t="s">
        <v>92</v>
      </c>
      <c r="J175" s="1" t="s">
        <v>1811</v>
      </c>
      <c r="K175" s="1" t="s">
        <v>264</v>
      </c>
      <c r="L175" s="30">
        <v>26000</v>
      </c>
      <c r="M175" s="30">
        <v>28867</v>
      </c>
      <c r="N175" s="30">
        <v>0</v>
      </c>
      <c r="O175" s="30">
        <v>0</v>
      </c>
      <c r="P175" s="27">
        <v>4.9000000000000004</v>
      </c>
      <c r="Q175" s="30">
        <v>156</v>
      </c>
      <c r="R175" s="30">
        <v>98</v>
      </c>
      <c r="S175" s="9">
        <v>8434601</v>
      </c>
      <c r="T175" s="9">
        <v>28000000</v>
      </c>
      <c r="U175" s="9">
        <f>IMDB4[[#This Row],[Gross Revenue]]-IMDB4[[#This Row],[Budget]]</f>
        <v>-19565399</v>
      </c>
      <c r="V175" s="9" t="str">
        <f>IF(IMDB4[[#This Row],[Profit]]&gt;0,"Hit","Flop")</f>
        <v>Flop</v>
      </c>
      <c r="W175" s="9" t="str" cm="1">
        <f t="array" ref="W175">_xlfn.IFS(IMDB4[[#This Row],[IMDb Score (1-10)]]&gt;=8,"Excellent",IMDB4[[#This Row],[IMDb Score (1-10)]]&gt;=7,"Good",IMDB4[[#This Row],[IMDb Score (1-10)]]&gt;=5,"Average",TRUE,"Poor")</f>
        <v>Poor</v>
      </c>
      <c r="X175" s="9" t="str">
        <f>IF(IMDB4[[#This Row],[Duration (min)]]&lt;90,"Short",IF(IMDB4[[#This Row],[Duration (min)]]&lt;=120,"Medium", "Long"))</f>
        <v>Medium</v>
      </c>
    </row>
    <row r="176" spans="1:24" x14ac:dyDescent="0.25">
      <c r="A176" s="1" t="s">
        <v>6827</v>
      </c>
      <c r="B176" s="2">
        <v>42257</v>
      </c>
      <c r="C176" s="30">
        <f>YEAR(IMDB4[[#This Row],[Release Date]])</f>
        <v>2015</v>
      </c>
      <c r="D176" s="30" t="str">
        <f>FLOOR(IMDB4[[#This Row],[Year]],10)&amp;"s"</f>
        <v>2010s</v>
      </c>
      <c r="E176" s="1" t="s">
        <v>32</v>
      </c>
      <c r="F176" s="1" t="s">
        <v>77</v>
      </c>
      <c r="G176" s="1" t="s">
        <v>3</v>
      </c>
      <c r="H176" s="1" t="s">
        <v>4</v>
      </c>
      <c r="I176" s="1" t="s">
        <v>92</v>
      </c>
      <c r="J176" s="1" t="s">
        <v>5156</v>
      </c>
      <c r="K176" s="1" t="s">
        <v>940</v>
      </c>
      <c r="L176" s="30">
        <v>26000</v>
      </c>
      <c r="M176" s="30">
        <v>28129</v>
      </c>
      <c r="N176" s="30">
        <v>0</v>
      </c>
      <c r="O176" s="30">
        <v>11000</v>
      </c>
      <c r="P176" s="27">
        <v>5.4</v>
      </c>
      <c r="Q176" s="30">
        <v>261</v>
      </c>
      <c r="R176" s="30">
        <v>133</v>
      </c>
      <c r="S176" s="9">
        <v>7097125</v>
      </c>
      <c r="T176" s="9">
        <v>70000000</v>
      </c>
      <c r="U176" s="9">
        <f>IMDB4[[#This Row],[Gross Revenue]]-IMDB4[[#This Row],[Budget]]</f>
        <v>-62902875</v>
      </c>
      <c r="V176" s="9" t="str">
        <f>IF(IMDB4[[#This Row],[Profit]]&gt;0,"Hit","Flop")</f>
        <v>Flop</v>
      </c>
      <c r="W176" s="9" t="str" cm="1">
        <f t="array" ref="W176">_xlfn.IFS(IMDB4[[#This Row],[IMDb Score (1-10)]]&gt;=8,"Excellent",IMDB4[[#This Row],[IMDb Score (1-10)]]&gt;=7,"Good",IMDB4[[#This Row],[IMDb Score (1-10)]]&gt;=5,"Average",TRUE,"Poor")</f>
        <v>Average</v>
      </c>
      <c r="X176" s="9" t="str">
        <f>IF(IMDB4[[#This Row],[Duration (min)]]&lt;90,"Short",IF(IMDB4[[#This Row],[Duration (min)]]&lt;=120,"Medium", "Long"))</f>
        <v>Long</v>
      </c>
    </row>
    <row r="177" spans="1:24" x14ac:dyDescent="0.25">
      <c r="A177" s="1" t="s">
        <v>4666</v>
      </c>
      <c r="B177" s="2">
        <v>39349</v>
      </c>
      <c r="C177" s="30">
        <f>YEAR(IMDB4[[#This Row],[Release Date]])</f>
        <v>2007</v>
      </c>
      <c r="D177" s="30" t="str">
        <f>FLOOR(IMDB4[[#This Row],[Year]],10)&amp;"s"</f>
        <v>2000s</v>
      </c>
      <c r="E177" s="1" t="s">
        <v>32</v>
      </c>
      <c r="F177" s="1" t="s">
        <v>77</v>
      </c>
      <c r="G177" s="1" t="s">
        <v>3</v>
      </c>
      <c r="H177" s="1" t="s">
        <v>11</v>
      </c>
      <c r="I177" s="1" t="s">
        <v>132</v>
      </c>
      <c r="J177" s="1" t="s">
        <v>1811</v>
      </c>
      <c r="K177" s="1" t="s">
        <v>3883</v>
      </c>
      <c r="L177" s="30">
        <v>26000</v>
      </c>
      <c r="M177" s="30">
        <v>26564</v>
      </c>
      <c r="N177" s="30">
        <v>892</v>
      </c>
      <c r="O177" s="30">
        <v>0</v>
      </c>
      <c r="P177" s="27">
        <v>3.8</v>
      </c>
      <c r="Q177" s="30">
        <v>140</v>
      </c>
      <c r="R177" s="30">
        <v>156</v>
      </c>
      <c r="S177" s="9">
        <v>4535117</v>
      </c>
      <c r="T177" s="9">
        <v>60000000</v>
      </c>
      <c r="U177" s="9">
        <f>IMDB4[[#This Row],[Gross Revenue]]-IMDB4[[#This Row],[Budget]]</f>
        <v>-55464883</v>
      </c>
      <c r="V177" s="9" t="str">
        <f>IF(IMDB4[[#This Row],[Profit]]&gt;0,"Hit","Flop")</f>
        <v>Flop</v>
      </c>
      <c r="W177" s="9" t="str" cm="1">
        <f t="array" ref="W177">_xlfn.IFS(IMDB4[[#This Row],[IMDb Score (1-10)]]&gt;=8,"Excellent",IMDB4[[#This Row],[IMDb Score (1-10)]]&gt;=7,"Good",IMDB4[[#This Row],[IMDb Score (1-10)]]&gt;=5,"Average",TRUE,"Poor")</f>
        <v>Poor</v>
      </c>
      <c r="X177" s="9" t="str">
        <f>IF(IMDB4[[#This Row],[Duration (min)]]&lt;90,"Short",IF(IMDB4[[#This Row],[Duration (min)]]&lt;=120,"Medium", "Long"))</f>
        <v>Long</v>
      </c>
    </row>
    <row r="178" spans="1:24" x14ac:dyDescent="0.25">
      <c r="A178" s="1" t="s">
        <v>1810</v>
      </c>
      <c r="B178" s="2">
        <v>35796</v>
      </c>
      <c r="C178" s="30">
        <f>YEAR(IMDB4[[#This Row],[Release Date]])</f>
        <v>1998</v>
      </c>
      <c r="D178" s="30" t="str">
        <f>FLOOR(IMDB4[[#This Row],[Year]],10)&amp;"s"</f>
        <v>1990s</v>
      </c>
      <c r="E178" s="1" t="s">
        <v>32</v>
      </c>
      <c r="F178" s="1" t="s">
        <v>20</v>
      </c>
      <c r="G178" s="1" t="s">
        <v>3</v>
      </c>
      <c r="H178" s="1" t="s">
        <v>83</v>
      </c>
      <c r="I178" s="1" t="s">
        <v>92</v>
      </c>
      <c r="J178" s="1" t="s">
        <v>1811</v>
      </c>
      <c r="K178" s="1" t="s">
        <v>1812</v>
      </c>
      <c r="L178" s="30">
        <v>26000</v>
      </c>
      <c r="M178" s="30">
        <v>28294</v>
      </c>
      <c r="N178" s="30">
        <v>0</v>
      </c>
      <c r="O178" s="30">
        <v>21000</v>
      </c>
      <c r="P178" s="27">
        <v>8.1999999999999993</v>
      </c>
      <c r="Q178" s="30">
        <v>116</v>
      </c>
      <c r="R178" s="30">
        <v>120</v>
      </c>
      <c r="S178" s="9">
        <v>3650677</v>
      </c>
      <c r="T178" s="9">
        <v>960000</v>
      </c>
      <c r="U178" s="9">
        <f>IMDB4[[#This Row],[Gross Revenue]]-IMDB4[[#This Row],[Budget]]</f>
        <v>2690677</v>
      </c>
      <c r="V178" s="9" t="str">
        <f>IF(IMDB4[[#This Row],[Profit]]&gt;0,"Hit","Flop")</f>
        <v>Hit</v>
      </c>
      <c r="W178" s="9" t="str" cm="1">
        <f t="array" ref="W178">_xlfn.IFS(IMDB4[[#This Row],[IMDb Score (1-10)]]&gt;=8,"Excellent",IMDB4[[#This Row],[IMDb Score (1-10)]]&gt;=7,"Good",IMDB4[[#This Row],[IMDb Score (1-10)]]&gt;=5,"Average",TRUE,"Poor")</f>
        <v>Excellent</v>
      </c>
      <c r="X178" s="9" t="str">
        <f>IF(IMDB4[[#This Row],[Duration (min)]]&lt;90,"Short",IF(IMDB4[[#This Row],[Duration (min)]]&lt;=120,"Medium", "Long"))</f>
        <v>Medium</v>
      </c>
    </row>
    <row r="179" spans="1:24" x14ac:dyDescent="0.25">
      <c r="A179" s="1" t="s">
        <v>2752</v>
      </c>
      <c r="B179" s="2">
        <v>36986</v>
      </c>
      <c r="C179" s="30">
        <f>YEAR(IMDB4[[#This Row],[Release Date]])</f>
        <v>2001</v>
      </c>
      <c r="D179" s="30" t="str">
        <f>FLOOR(IMDB4[[#This Row],[Year]],10)&amp;"s"</f>
        <v>2000s</v>
      </c>
      <c r="E179" s="1" t="s">
        <v>32</v>
      </c>
      <c r="F179" s="1" t="s">
        <v>20</v>
      </c>
      <c r="G179" s="1" t="s">
        <v>3</v>
      </c>
      <c r="H179" s="1" t="s">
        <v>83</v>
      </c>
      <c r="I179" s="1" t="s">
        <v>92</v>
      </c>
      <c r="J179" s="1" t="s">
        <v>1811</v>
      </c>
      <c r="K179" s="1" t="s">
        <v>2753</v>
      </c>
      <c r="L179" s="30">
        <v>26000</v>
      </c>
      <c r="M179" s="30">
        <v>29325</v>
      </c>
      <c r="N179" s="30">
        <v>0</v>
      </c>
      <c r="O179" s="30">
        <v>0</v>
      </c>
      <c r="P179" s="27">
        <v>6.5</v>
      </c>
      <c r="Q179" s="30">
        <v>54</v>
      </c>
      <c r="R179" s="30">
        <v>99</v>
      </c>
      <c r="S179" s="9">
        <v>92191</v>
      </c>
      <c r="T179" s="9">
        <v>2500000</v>
      </c>
      <c r="U179" s="9">
        <f>IMDB4[[#This Row],[Gross Revenue]]-IMDB4[[#This Row],[Budget]]</f>
        <v>-2407809</v>
      </c>
      <c r="V179" s="9" t="str">
        <f>IF(IMDB4[[#This Row],[Profit]]&gt;0,"Hit","Flop")</f>
        <v>Flop</v>
      </c>
      <c r="W179" s="9" t="str" cm="1">
        <f t="array" ref="W179">_xlfn.IFS(IMDB4[[#This Row],[IMDb Score (1-10)]]&gt;=8,"Excellent",IMDB4[[#This Row],[IMDb Score (1-10)]]&gt;=7,"Good",IMDB4[[#This Row],[IMDb Score (1-10)]]&gt;=5,"Average",TRUE,"Poor")</f>
        <v>Average</v>
      </c>
      <c r="X179" s="9" t="str">
        <f>IF(IMDB4[[#This Row],[Duration (min)]]&lt;90,"Short",IF(IMDB4[[#This Row],[Duration (min)]]&lt;=120,"Medium", "Long"))</f>
        <v>Medium</v>
      </c>
    </row>
    <row r="180" spans="1:24" x14ac:dyDescent="0.25">
      <c r="A180" s="1" t="s">
        <v>5491</v>
      </c>
      <c r="B180" s="2">
        <v>40242</v>
      </c>
      <c r="C180" s="30">
        <f>YEAR(IMDB4[[#This Row],[Release Date]])</f>
        <v>2010</v>
      </c>
      <c r="D180" s="30" t="str">
        <f>FLOOR(IMDB4[[#This Row],[Year]],10)&amp;"s"</f>
        <v>2010s</v>
      </c>
      <c r="E180" s="1" t="s">
        <v>32</v>
      </c>
      <c r="F180" s="1" t="s">
        <v>20</v>
      </c>
      <c r="G180" s="1" t="s">
        <v>3</v>
      </c>
      <c r="H180" s="1" t="s">
        <v>4</v>
      </c>
      <c r="I180" s="1" t="s">
        <v>92</v>
      </c>
      <c r="J180" s="1" t="s">
        <v>5156</v>
      </c>
      <c r="K180" s="1" t="s">
        <v>5492</v>
      </c>
      <c r="L180" s="30">
        <v>26000</v>
      </c>
      <c r="M180" s="30">
        <v>27756</v>
      </c>
      <c r="N180" s="30">
        <v>0</v>
      </c>
      <c r="O180" s="30">
        <v>694</v>
      </c>
      <c r="P180" s="27">
        <v>6</v>
      </c>
      <c r="Q180" s="30">
        <v>27</v>
      </c>
      <c r="R180" s="30">
        <v>118</v>
      </c>
      <c r="S180" s="9">
        <v>46451</v>
      </c>
      <c r="T180" s="9">
        <v>7000000</v>
      </c>
      <c r="U180" s="9">
        <f>IMDB4[[#This Row],[Gross Revenue]]-IMDB4[[#This Row],[Budget]]</f>
        <v>-6953549</v>
      </c>
      <c r="V180" s="9" t="str">
        <f>IF(IMDB4[[#This Row],[Profit]]&gt;0,"Hit","Flop")</f>
        <v>Flop</v>
      </c>
      <c r="W180" s="9" t="str" cm="1">
        <f t="array" ref="W180">_xlfn.IFS(IMDB4[[#This Row],[IMDb Score (1-10)]]&gt;=8,"Excellent",IMDB4[[#This Row],[IMDb Score (1-10)]]&gt;=7,"Good",IMDB4[[#This Row],[IMDb Score (1-10)]]&gt;=5,"Average",TRUE,"Poor")</f>
        <v>Average</v>
      </c>
      <c r="X180" s="9" t="str">
        <f>IF(IMDB4[[#This Row],[Duration (min)]]&lt;90,"Short",IF(IMDB4[[#This Row],[Duration (min)]]&lt;=120,"Medium", "Long"))</f>
        <v>Medium</v>
      </c>
    </row>
    <row r="181" spans="1:24" x14ac:dyDescent="0.25">
      <c r="A181" s="1" t="s">
        <v>4024</v>
      </c>
      <c r="B181" s="2">
        <v>38639</v>
      </c>
      <c r="C181" s="30">
        <f>YEAR(IMDB4[[#This Row],[Release Date]])</f>
        <v>2005</v>
      </c>
      <c r="D181" s="30" t="str">
        <f>FLOOR(IMDB4[[#This Row],[Year]],10)&amp;"s"</f>
        <v>2000s</v>
      </c>
      <c r="E181" s="1" t="s">
        <v>32</v>
      </c>
      <c r="F181" s="1" t="s">
        <v>9</v>
      </c>
      <c r="G181" s="1" t="s">
        <v>3</v>
      </c>
      <c r="H181" s="1" t="s">
        <v>83</v>
      </c>
      <c r="I181" s="1" t="s">
        <v>92</v>
      </c>
      <c r="J181" s="1" t="s">
        <v>1811</v>
      </c>
      <c r="K181" s="1" t="s">
        <v>4025</v>
      </c>
      <c r="L181" s="30">
        <v>26000</v>
      </c>
      <c r="M181" s="30">
        <v>39518</v>
      </c>
      <c r="N181" s="30">
        <v>11</v>
      </c>
      <c r="O181" s="30">
        <v>0</v>
      </c>
      <c r="P181" s="27">
        <v>6.6</v>
      </c>
      <c r="Q181" s="30">
        <v>34</v>
      </c>
      <c r="R181" s="30">
        <v>92</v>
      </c>
      <c r="S181" s="9">
        <v>12667</v>
      </c>
      <c r="T181" s="9">
        <v>14000</v>
      </c>
      <c r="U181" s="9">
        <f>IMDB4[[#This Row],[Gross Revenue]]-IMDB4[[#This Row],[Budget]]</f>
        <v>-1333</v>
      </c>
      <c r="V181" s="9" t="str">
        <f>IF(IMDB4[[#This Row],[Profit]]&gt;0,"Hit","Flop")</f>
        <v>Flop</v>
      </c>
      <c r="W181" s="9" t="str" cm="1">
        <f t="array" ref="W181">_xlfn.IFS(IMDB4[[#This Row],[IMDb Score (1-10)]]&gt;=8,"Excellent",IMDB4[[#This Row],[IMDb Score (1-10)]]&gt;=7,"Good",IMDB4[[#This Row],[IMDb Score (1-10)]]&gt;=5,"Average",TRUE,"Poor")</f>
        <v>Average</v>
      </c>
      <c r="X181" s="9" t="str">
        <f>IF(IMDB4[[#This Row],[Duration (min)]]&lt;90,"Short",IF(IMDB4[[#This Row],[Duration (min)]]&lt;=120,"Medium", "Long"))</f>
        <v>Medium</v>
      </c>
    </row>
    <row r="182" spans="1:24" x14ac:dyDescent="0.25">
      <c r="A182" s="1" t="s">
        <v>5266</v>
      </c>
      <c r="B182" s="2">
        <v>40166</v>
      </c>
      <c r="C182" s="30">
        <f>YEAR(IMDB4[[#This Row],[Release Date]])</f>
        <v>2009</v>
      </c>
      <c r="D182" s="30" t="str">
        <f>FLOOR(IMDB4[[#This Row],[Year]],10)&amp;"s"</f>
        <v>2000s</v>
      </c>
      <c r="E182" s="1" t="s">
        <v>32</v>
      </c>
      <c r="F182" s="1" t="s">
        <v>40</v>
      </c>
      <c r="G182" s="1" t="s">
        <v>3</v>
      </c>
      <c r="H182" s="1" t="s">
        <v>83</v>
      </c>
      <c r="I182" s="1" t="s">
        <v>84</v>
      </c>
      <c r="J182" s="1" t="s">
        <v>661</v>
      </c>
      <c r="K182" s="1" t="s">
        <v>4655</v>
      </c>
      <c r="L182" s="30">
        <v>25000</v>
      </c>
      <c r="M182" s="30">
        <v>58753</v>
      </c>
      <c r="N182" s="30">
        <v>282</v>
      </c>
      <c r="O182" s="30">
        <v>10000</v>
      </c>
      <c r="P182" s="27">
        <v>7.5</v>
      </c>
      <c r="Q182" s="30">
        <v>375</v>
      </c>
      <c r="R182" s="30">
        <v>153</v>
      </c>
      <c r="S182" s="9">
        <v>301956980</v>
      </c>
      <c r="T182" s="9">
        <v>250000000</v>
      </c>
      <c r="U182" s="9">
        <f>IMDB4[[#This Row],[Gross Revenue]]-IMDB4[[#This Row],[Budget]]</f>
        <v>51956980</v>
      </c>
      <c r="V182" s="9" t="str">
        <f>IF(IMDB4[[#This Row],[Profit]]&gt;0,"Hit","Flop")</f>
        <v>Hit</v>
      </c>
      <c r="W182" s="9" t="str" cm="1">
        <f t="array" ref="W182">_xlfn.IFS(IMDB4[[#This Row],[IMDb Score (1-10)]]&gt;=8,"Excellent",IMDB4[[#This Row],[IMDb Score (1-10)]]&gt;=7,"Good",IMDB4[[#This Row],[IMDb Score (1-10)]]&gt;=5,"Average",TRUE,"Poor")</f>
        <v>Good</v>
      </c>
      <c r="X182" s="9" t="str">
        <f>IF(IMDB4[[#This Row],[Duration (min)]]&lt;90,"Short",IF(IMDB4[[#This Row],[Duration (min)]]&lt;=120,"Medium", "Long"))</f>
        <v>Long</v>
      </c>
    </row>
    <row r="183" spans="1:24" x14ac:dyDescent="0.25">
      <c r="A183" s="1" t="s">
        <v>853</v>
      </c>
      <c r="B183" s="2">
        <v>33253</v>
      </c>
      <c r="C183" s="30">
        <f>YEAR(IMDB4[[#This Row],[Release Date]])</f>
        <v>1991</v>
      </c>
      <c r="D183" s="30" t="str">
        <f>FLOOR(IMDB4[[#This Row],[Year]],10)&amp;"s"</f>
        <v>1990s</v>
      </c>
      <c r="E183" s="1" t="s">
        <v>32</v>
      </c>
      <c r="F183" s="1" t="s">
        <v>77</v>
      </c>
      <c r="G183" s="1" t="s">
        <v>3</v>
      </c>
      <c r="H183" s="1" t="s">
        <v>4</v>
      </c>
      <c r="I183" s="1" t="s">
        <v>132</v>
      </c>
      <c r="J183" s="1" t="s">
        <v>661</v>
      </c>
      <c r="K183" s="1" t="s">
        <v>854</v>
      </c>
      <c r="L183" s="30">
        <v>25000</v>
      </c>
      <c r="M183" s="30">
        <v>38518</v>
      </c>
      <c r="N183" s="30">
        <v>58</v>
      </c>
      <c r="O183" s="30">
        <v>0</v>
      </c>
      <c r="P183" s="27">
        <v>6.9</v>
      </c>
      <c r="Q183" s="30">
        <v>67</v>
      </c>
      <c r="R183" s="30">
        <v>155</v>
      </c>
      <c r="S183" s="9">
        <v>165500000</v>
      </c>
      <c r="T183" s="9">
        <v>48000000</v>
      </c>
      <c r="U183" s="9">
        <f>IMDB4[[#This Row],[Gross Revenue]]-IMDB4[[#This Row],[Budget]]</f>
        <v>117500000</v>
      </c>
      <c r="V183" s="9" t="str">
        <f>IF(IMDB4[[#This Row],[Profit]]&gt;0,"Hit","Flop")</f>
        <v>Hit</v>
      </c>
      <c r="W183" s="9" t="str" cm="1">
        <f t="array" ref="W183">_xlfn.IFS(IMDB4[[#This Row],[IMDb Score (1-10)]]&gt;=8,"Excellent",IMDB4[[#This Row],[IMDb Score (1-10)]]&gt;=7,"Good",IMDB4[[#This Row],[IMDb Score (1-10)]]&gt;=5,"Average",TRUE,"Poor")</f>
        <v>Average</v>
      </c>
      <c r="X183" s="9" t="str">
        <f>IF(IMDB4[[#This Row],[Duration (min)]]&lt;90,"Short",IF(IMDB4[[#This Row],[Duration (min)]]&lt;=120,"Medium", "Long"))</f>
        <v>Long</v>
      </c>
    </row>
    <row r="184" spans="1:24" x14ac:dyDescent="0.25">
      <c r="A184" s="1" t="s">
        <v>660</v>
      </c>
      <c r="B184" s="2">
        <v>32358</v>
      </c>
      <c r="C184" s="30">
        <f>YEAR(IMDB4[[#This Row],[Release Date]])</f>
        <v>1988</v>
      </c>
      <c r="D184" s="30" t="str">
        <f>FLOOR(IMDB4[[#This Row],[Year]],10)&amp;"s"</f>
        <v>1980s</v>
      </c>
      <c r="E184" s="1" t="s">
        <v>32</v>
      </c>
      <c r="F184" s="1" t="s">
        <v>77</v>
      </c>
      <c r="G184" s="1" t="s">
        <v>3</v>
      </c>
      <c r="H184" s="1" t="s">
        <v>4</v>
      </c>
      <c r="I184" s="1" t="s">
        <v>92</v>
      </c>
      <c r="J184" s="1" t="s">
        <v>661</v>
      </c>
      <c r="K184" s="1" t="s">
        <v>606</v>
      </c>
      <c r="L184" s="30">
        <v>25000</v>
      </c>
      <c r="M184" s="30">
        <v>40585</v>
      </c>
      <c r="N184" s="30">
        <v>323</v>
      </c>
      <c r="O184" s="30">
        <v>25000</v>
      </c>
      <c r="P184" s="27">
        <v>8.1999999999999993</v>
      </c>
      <c r="Q184" s="30">
        <v>233</v>
      </c>
      <c r="R184" s="30">
        <v>131</v>
      </c>
      <c r="S184" s="9">
        <v>81350242</v>
      </c>
      <c r="T184" s="9">
        <v>28000000</v>
      </c>
      <c r="U184" s="9">
        <f>IMDB4[[#This Row],[Gross Revenue]]-IMDB4[[#This Row],[Budget]]</f>
        <v>53350242</v>
      </c>
      <c r="V184" s="9" t="str">
        <f>IF(IMDB4[[#This Row],[Profit]]&gt;0,"Hit","Flop")</f>
        <v>Hit</v>
      </c>
      <c r="W184" s="9" t="str" cm="1">
        <f t="array" ref="W184">_xlfn.IFS(IMDB4[[#This Row],[IMDb Score (1-10)]]&gt;=8,"Excellent",IMDB4[[#This Row],[IMDb Score (1-10)]]&gt;=7,"Good",IMDB4[[#This Row],[IMDb Score (1-10)]]&gt;=5,"Average",TRUE,"Poor")</f>
        <v>Excellent</v>
      </c>
      <c r="X184" s="9" t="str">
        <f>IF(IMDB4[[#This Row],[Duration (min)]]&lt;90,"Short",IF(IMDB4[[#This Row],[Duration (min)]]&lt;=120,"Medium", "Long"))</f>
        <v>Long</v>
      </c>
    </row>
    <row r="185" spans="1:24" x14ac:dyDescent="0.25">
      <c r="A185" s="1" t="s">
        <v>6014</v>
      </c>
      <c r="B185" s="2">
        <v>40642</v>
      </c>
      <c r="C185" s="30">
        <f>YEAR(IMDB4[[#This Row],[Release Date]])</f>
        <v>2011</v>
      </c>
      <c r="D185" s="30" t="str">
        <f>FLOOR(IMDB4[[#This Row],[Year]],10)&amp;"s"</f>
        <v>2010s</v>
      </c>
      <c r="E185" s="1" t="s">
        <v>1</v>
      </c>
      <c r="F185" s="1" t="s">
        <v>9</v>
      </c>
      <c r="G185" s="1" t="s">
        <v>3</v>
      </c>
      <c r="H185" s="1" t="s">
        <v>4</v>
      </c>
      <c r="I185" s="1" t="s">
        <v>132</v>
      </c>
      <c r="J185" s="1" t="s">
        <v>6015</v>
      </c>
      <c r="K185" s="1" t="s">
        <v>225</v>
      </c>
      <c r="L185" s="30">
        <v>25000</v>
      </c>
      <c r="M185" s="30">
        <v>46726</v>
      </c>
      <c r="N185" s="30">
        <v>14000</v>
      </c>
      <c r="O185" s="30">
        <v>28000</v>
      </c>
      <c r="P185" s="27">
        <v>7.2</v>
      </c>
      <c r="Q185" s="30">
        <v>388</v>
      </c>
      <c r="R185" s="30">
        <v>146</v>
      </c>
      <c r="S185" s="9">
        <v>79883359</v>
      </c>
      <c r="T185" s="9">
        <v>66000000</v>
      </c>
      <c r="U185" s="9">
        <f>IMDB4[[#This Row],[Gross Revenue]]-IMDB4[[#This Row],[Budget]]</f>
        <v>13883359</v>
      </c>
      <c r="V185" s="9" t="str">
        <f>IF(IMDB4[[#This Row],[Profit]]&gt;0,"Hit","Flop")</f>
        <v>Hit</v>
      </c>
      <c r="W185" s="9" t="str" cm="1">
        <f t="array" ref="W185">_xlfn.IFS(IMDB4[[#This Row],[IMDb Score (1-10)]]&gt;=8,"Excellent",IMDB4[[#This Row],[IMDb Score (1-10)]]&gt;=7,"Good",IMDB4[[#This Row],[IMDb Score (1-10)]]&gt;=5,"Average",TRUE,"Poor")</f>
        <v>Good</v>
      </c>
      <c r="X185" s="9" t="str">
        <f>IF(IMDB4[[#This Row],[Duration (min)]]&lt;90,"Short",IF(IMDB4[[#This Row],[Duration (min)]]&lt;=120,"Medium", "Long"))</f>
        <v>Long</v>
      </c>
    </row>
    <row r="186" spans="1:24" x14ac:dyDescent="0.25">
      <c r="A186" s="1" t="s">
        <v>2064</v>
      </c>
      <c r="B186" s="2">
        <v>36198</v>
      </c>
      <c r="C186" s="30">
        <f>YEAR(IMDB4[[#This Row],[Release Date]])</f>
        <v>1999</v>
      </c>
      <c r="D186" s="30" t="str">
        <f>FLOOR(IMDB4[[#This Row],[Year]],10)&amp;"s"</f>
        <v>1990s</v>
      </c>
      <c r="E186" s="1" t="s">
        <v>32</v>
      </c>
      <c r="F186" s="1" t="s">
        <v>40</v>
      </c>
      <c r="G186" s="1" t="s">
        <v>3</v>
      </c>
      <c r="H186" s="1" t="s">
        <v>4</v>
      </c>
      <c r="I186" s="1" t="s">
        <v>84</v>
      </c>
      <c r="J186" s="1" t="s">
        <v>661</v>
      </c>
      <c r="K186" s="1" t="s">
        <v>1786</v>
      </c>
      <c r="L186" s="30">
        <v>25000</v>
      </c>
      <c r="M186" s="30">
        <v>26998</v>
      </c>
      <c r="N186" s="30">
        <v>23</v>
      </c>
      <c r="O186" s="30">
        <v>19000</v>
      </c>
      <c r="P186" s="27">
        <v>7.3</v>
      </c>
      <c r="Q186" s="30">
        <v>213</v>
      </c>
      <c r="R186" s="30">
        <v>102</v>
      </c>
      <c r="S186" s="9">
        <v>71423726</v>
      </c>
      <c r="T186" s="9">
        <v>45000000</v>
      </c>
      <c r="U186" s="9">
        <f>IMDB4[[#This Row],[Gross Revenue]]-IMDB4[[#This Row],[Budget]]</f>
        <v>26423726</v>
      </c>
      <c r="V186" s="9" t="str">
        <f>IF(IMDB4[[#This Row],[Profit]]&gt;0,"Hit","Flop")</f>
        <v>Hit</v>
      </c>
      <c r="W186" s="9" t="str" cm="1">
        <f t="array" ref="W186">_xlfn.IFS(IMDB4[[#This Row],[IMDb Score (1-10)]]&gt;=8,"Excellent",IMDB4[[#This Row],[IMDb Score (1-10)]]&gt;=7,"Good",IMDB4[[#This Row],[IMDb Score (1-10)]]&gt;=5,"Average",TRUE,"Poor")</f>
        <v>Good</v>
      </c>
      <c r="X186" s="9" t="str">
        <f>IF(IMDB4[[#This Row],[Duration (min)]]&lt;90,"Short",IF(IMDB4[[#This Row],[Duration (min)]]&lt;=120,"Medium", "Long"))</f>
        <v>Medium</v>
      </c>
    </row>
    <row r="187" spans="1:24" x14ac:dyDescent="0.25">
      <c r="A187" s="1" t="s">
        <v>1245</v>
      </c>
      <c r="B187" s="2">
        <v>34785</v>
      </c>
      <c r="C187" s="30">
        <f>YEAR(IMDB4[[#This Row],[Release Date]])</f>
        <v>1995</v>
      </c>
      <c r="D187" s="30" t="str">
        <f>FLOOR(IMDB4[[#This Row],[Year]],10)&amp;"s"</f>
        <v>1990s</v>
      </c>
      <c r="E187" s="1" t="s">
        <v>32</v>
      </c>
      <c r="F187" s="1" t="s">
        <v>9</v>
      </c>
      <c r="G187" s="1" t="s">
        <v>3</v>
      </c>
      <c r="H187" s="1" t="s">
        <v>4</v>
      </c>
      <c r="I187" s="1" t="s">
        <v>84</v>
      </c>
      <c r="J187" s="1" t="s">
        <v>661</v>
      </c>
      <c r="K187" s="1" t="s">
        <v>1246</v>
      </c>
      <c r="L187" s="30">
        <v>25000</v>
      </c>
      <c r="M187" s="30">
        <v>41059</v>
      </c>
      <c r="N187" s="30">
        <v>0</v>
      </c>
      <c r="O187" s="30">
        <v>0</v>
      </c>
      <c r="P187" s="27">
        <v>7.7</v>
      </c>
      <c r="Q187" s="30">
        <v>69</v>
      </c>
      <c r="R187" s="30">
        <v>136</v>
      </c>
      <c r="S187" s="9">
        <v>42700000</v>
      </c>
      <c r="T187" s="9">
        <v>16500000</v>
      </c>
      <c r="U187" s="9">
        <f>IMDB4[[#This Row],[Gross Revenue]]-IMDB4[[#This Row],[Budget]]</f>
        <v>26200000</v>
      </c>
      <c r="V187" s="9" t="str">
        <f>IF(IMDB4[[#This Row],[Profit]]&gt;0,"Hit","Flop")</f>
        <v>Hit</v>
      </c>
      <c r="W187" s="9" t="str" cm="1">
        <f t="array" ref="W187">_xlfn.IFS(IMDB4[[#This Row],[IMDb Score (1-10)]]&gt;=8,"Excellent",IMDB4[[#This Row],[IMDb Score (1-10)]]&gt;=7,"Good",IMDB4[[#This Row],[IMDb Score (1-10)]]&gt;=5,"Average",TRUE,"Poor")</f>
        <v>Good</v>
      </c>
      <c r="X187" s="9" t="str">
        <f>IF(IMDB4[[#This Row],[Duration (min)]]&lt;90,"Short",IF(IMDB4[[#This Row],[Duration (min)]]&lt;=120,"Medium", "Long"))</f>
        <v>Long</v>
      </c>
    </row>
    <row r="188" spans="1:24" x14ac:dyDescent="0.25">
      <c r="A188" s="1" t="s">
        <v>806</v>
      </c>
      <c r="B188" s="2">
        <v>33237</v>
      </c>
      <c r="C188" s="30">
        <f>YEAR(IMDB4[[#This Row],[Release Date]])</f>
        <v>1990</v>
      </c>
      <c r="D188" s="30" t="str">
        <f>FLOOR(IMDB4[[#This Row],[Year]],10)&amp;"s"</f>
        <v>1990s</v>
      </c>
      <c r="E188" s="1" t="s">
        <v>32</v>
      </c>
      <c r="F188" s="1" t="s">
        <v>77</v>
      </c>
      <c r="G188" s="1" t="s">
        <v>3</v>
      </c>
      <c r="H188" s="1" t="s">
        <v>334</v>
      </c>
      <c r="I188" s="1" t="s">
        <v>132</v>
      </c>
      <c r="J188" s="1" t="s">
        <v>661</v>
      </c>
      <c r="K188" s="1" t="s">
        <v>807</v>
      </c>
      <c r="L188" s="30">
        <v>25000</v>
      </c>
      <c r="M188" s="30">
        <v>45841</v>
      </c>
      <c r="N188" s="30">
        <v>23</v>
      </c>
      <c r="O188" s="30">
        <v>0</v>
      </c>
      <c r="P188" s="27">
        <v>6.8</v>
      </c>
      <c r="Q188" s="30">
        <v>20</v>
      </c>
      <c r="R188" s="30">
        <v>119</v>
      </c>
      <c r="S188" s="9">
        <v>21413105</v>
      </c>
      <c r="T188" s="9">
        <v>20000000</v>
      </c>
      <c r="U188" s="9">
        <f>IMDB4[[#This Row],[Gross Revenue]]-IMDB4[[#This Row],[Budget]]</f>
        <v>1413105</v>
      </c>
      <c r="V188" s="9" t="str">
        <f>IF(IMDB4[[#This Row],[Profit]]&gt;0,"Hit","Flop")</f>
        <v>Hit</v>
      </c>
      <c r="W188" s="9" t="str" cm="1">
        <f t="array" ref="W188">_xlfn.IFS(IMDB4[[#This Row],[IMDb Score (1-10)]]&gt;=8,"Excellent",IMDB4[[#This Row],[IMDb Score (1-10)]]&gt;=7,"Good",IMDB4[[#This Row],[IMDb Score (1-10)]]&gt;=5,"Average",TRUE,"Poor")</f>
        <v>Average</v>
      </c>
      <c r="X188" s="9" t="str">
        <f>IF(IMDB4[[#This Row],[Duration (min)]]&lt;90,"Short",IF(IMDB4[[#This Row],[Duration (min)]]&lt;=120,"Medium", "Long"))</f>
        <v>Medium</v>
      </c>
    </row>
    <row r="189" spans="1:24" x14ac:dyDescent="0.25">
      <c r="A189" s="1" t="s">
        <v>1389</v>
      </c>
      <c r="B189" s="2">
        <v>35208</v>
      </c>
      <c r="C189" s="30">
        <f>YEAR(IMDB4[[#This Row],[Release Date]])</f>
        <v>1996</v>
      </c>
      <c r="D189" s="30" t="str">
        <f>FLOOR(IMDB4[[#This Row],[Year]],10)&amp;"s"</f>
        <v>1990s</v>
      </c>
      <c r="E189" s="1" t="s">
        <v>1</v>
      </c>
      <c r="F189" s="1" t="s">
        <v>61</v>
      </c>
      <c r="G189" s="1" t="s">
        <v>3</v>
      </c>
      <c r="H189" s="1" t="s">
        <v>83</v>
      </c>
      <c r="I189" s="1" t="s">
        <v>92</v>
      </c>
      <c r="J189" s="1" t="s">
        <v>661</v>
      </c>
      <c r="K189" s="1" t="s">
        <v>765</v>
      </c>
      <c r="L189" s="30">
        <v>25000</v>
      </c>
      <c r="M189" s="30">
        <v>48482</v>
      </c>
      <c r="N189" s="30">
        <v>277</v>
      </c>
      <c r="O189" s="30">
        <v>0</v>
      </c>
      <c r="P189" s="27">
        <v>7.1</v>
      </c>
      <c r="Q189" s="30">
        <v>44</v>
      </c>
      <c r="R189" s="30">
        <v>133</v>
      </c>
      <c r="S189" s="9">
        <v>11030963</v>
      </c>
      <c r="T189" s="9">
        <v>28000000</v>
      </c>
      <c r="U189" s="9">
        <f>IMDB4[[#This Row],[Gross Revenue]]-IMDB4[[#This Row],[Budget]]</f>
        <v>-16969037</v>
      </c>
      <c r="V189" s="9" t="str">
        <f>IF(IMDB4[[#This Row],[Profit]]&gt;0,"Hit","Flop")</f>
        <v>Flop</v>
      </c>
      <c r="W189" s="9" t="str" cm="1">
        <f t="array" ref="W189">_xlfn.IFS(IMDB4[[#This Row],[IMDb Score (1-10)]]&gt;=8,"Excellent",IMDB4[[#This Row],[IMDb Score (1-10)]]&gt;=7,"Good",IMDB4[[#This Row],[IMDb Score (1-10)]]&gt;=5,"Average",TRUE,"Poor")</f>
        <v>Good</v>
      </c>
      <c r="X189" s="9" t="str">
        <f>IF(IMDB4[[#This Row],[Duration (min)]]&lt;90,"Short",IF(IMDB4[[#This Row],[Duration (min)]]&lt;=120,"Medium", "Long"))</f>
        <v>Long</v>
      </c>
    </row>
    <row r="190" spans="1:24" x14ac:dyDescent="0.25">
      <c r="A190" s="1" t="s">
        <v>6536</v>
      </c>
      <c r="B190" s="2">
        <v>41341</v>
      </c>
      <c r="C190" s="30">
        <f>YEAR(IMDB4[[#This Row],[Release Date]])</f>
        <v>2013</v>
      </c>
      <c r="D190" s="30" t="str">
        <f>FLOOR(IMDB4[[#This Row],[Year]],10)&amp;"s"</f>
        <v>2010s</v>
      </c>
      <c r="E190" s="1" t="s">
        <v>32</v>
      </c>
      <c r="F190" s="1" t="s">
        <v>61</v>
      </c>
      <c r="G190" s="1" t="s">
        <v>3</v>
      </c>
      <c r="H190" s="1" t="s">
        <v>334</v>
      </c>
      <c r="I190" s="1" t="s">
        <v>92</v>
      </c>
      <c r="J190" s="1" t="s">
        <v>6015</v>
      </c>
      <c r="K190" s="1" t="s">
        <v>6537</v>
      </c>
      <c r="L190" s="30">
        <v>25000</v>
      </c>
      <c r="M190" s="30">
        <v>39463</v>
      </c>
      <c r="N190" s="30">
        <v>6</v>
      </c>
      <c r="O190" s="30">
        <v>18000</v>
      </c>
      <c r="P190" s="27">
        <v>7.1</v>
      </c>
      <c r="Q190" s="30">
        <v>186</v>
      </c>
      <c r="R190" s="30">
        <v>116</v>
      </c>
      <c r="S190" s="9">
        <v>4435083</v>
      </c>
      <c r="T190" s="9">
        <v>18000000</v>
      </c>
      <c r="U190" s="9">
        <f>IMDB4[[#This Row],[Gross Revenue]]-IMDB4[[#This Row],[Budget]]</f>
        <v>-13564917</v>
      </c>
      <c r="V190" s="9" t="str">
        <f>IF(IMDB4[[#This Row],[Profit]]&gt;0,"Hit","Flop")</f>
        <v>Flop</v>
      </c>
      <c r="W190" s="9" t="str" cm="1">
        <f t="array" ref="W190">_xlfn.IFS(IMDB4[[#This Row],[IMDb Score (1-10)]]&gt;=8,"Excellent",IMDB4[[#This Row],[IMDb Score (1-10)]]&gt;=7,"Good",IMDB4[[#This Row],[IMDb Score (1-10)]]&gt;=5,"Average",TRUE,"Poor")</f>
        <v>Good</v>
      </c>
      <c r="X190" s="9" t="str">
        <f>IF(IMDB4[[#This Row],[Duration (min)]]&lt;90,"Short",IF(IMDB4[[#This Row],[Duration (min)]]&lt;=120,"Medium", "Long"))</f>
        <v>Medium</v>
      </c>
    </row>
    <row r="191" spans="1:24" x14ac:dyDescent="0.25">
      <c r="A191" s="1" t="s">
        <v>4852</v>
      </c>
      <c r="B191" s="2">
        <v>39728</v>
      </c>
      <c r="C191" s="30">
        <f>YEAR(IMDB4[[#This Row],[Release Date]])</f>
        <v>2008</v>
      </c>
      <c r="D191" s="30" t="str">
        <f>FLOOR(IMDB4[[#This Row],[Year]],10)&amp;"s"</f>
        <v>2000s</v>
      </c>
      <c r="E191" s="1" t="s">
        <v>32</v>
      </c>
      <c r="F191" s="1" t="s">
        <v>20</v>
      </c>
      <c r="G191" s="1" t="s">
        <v>3</v>
      </c>
      <c r="H191" s="1" t="s">
        <v>4</v>
      </c>
      <c r="I191" s="1" t="s">
        <v>132</v>
      </c>
      <c r="J191" s="1" t="s">
        <v>661</v>
      </c>
      <c r="K191" s="1" t="s">
        <v>798</v>
      </c>
      <c r="L191" s="30">
        <v>25000</v>
      </c>
      <c r="M191" s="30">
        <v>25676</v>
      </c>
      <c r="N191" s="30">
        <v>19</v>
      </c>
      <c r="O191" s="30">
        <v>0</v>
      </c>
      <c r="P191" s="27">
        <v>6.8</v>
      </c>
      <c r="Q191" s="30">
        <v>109</v>
      </c>
      <c r="R191" s="30">
        <v>110</v>
      </c>
      <c r="S191" s="9">
        <v>4040588</v>
      </c>
      <c r="T191" s="9">
        <v>5000000</v>
      </c>
      <c r="U191" s="9">
        <f>IMDB4[[#This Row],[Gross Revenue]]-IMDB4[[#This Row],[Budget]]</f>
        <v>-959412</v>
      </c>
      <c r="V191" s="9" t="str">
        <f>IF(IMDB4[[#This Row],[Profit]]&gt;0,"Hit","Flop")</f>
        <v>Flop</v>
      </c>
      <c r="W191" s="9" t="str" cm="1">
        <f t="array" ref="W191">_xlfn.IFS(IMDB4[[#This Row],[IMDb Score (1-10)]]&gt;=8,"Excellent",IMDB4[[#This Row],[IMDb Score (1-10)]]&gt;=7,"Good",IMDB4[[#This Row],[IMDb Score (1-10)]]&gt;=5,"Average",TRUE,"Poor")</f>
        <v>Average</v>
      </c>
      <c r="X191" s="9" t="str">
        <f>IF(IMDB4[[#This Row],[Duration (min)]]&lt;90,"Short",IF(IMDB4[[#This Row],[Duration (min)]]&lt;=120,"Medium", "Long"))</f>
        <v>Medium</v>
      </c>
    </row>
    <row r="192" spans="1:24" x14ac:dyDescent="0.25">
      <c r="A192" s="1" t="s">
        <v>6945</v>
      </c>
      <c r="B192" s="2">
        <v>42030</v>
      </c>
      <c r="C192" s="30">
        <f>YEAR(IMDB4[[#This Row],[Release Date]])</f>
        <v>2015</v>
      </c>
      <c r="D192" s="30" t="str">
        <f>FLOOR(IMDB4[[#This Row],[Year]],10)&amp;"s"</f>
        <v>2010s</v>
      </c>
      <c r="E192" s="1" t="s">
        <v>32</v>
      </c>
      <c r="F192" s="1" t="s">
        <v>9</v>
      </c>
      <c r="G192" s="1" t="s">
        <v>3</v>
      </c>
      <c r="H192" s="1" t="s">
        <v>4</v>
      </c>
      <c r="I192" s="1" t="s">
        <v>92</v>
      </c>
      <c r="J192" s="1" t="s">
        <v>6015</v>
      </c>
      <c r="K192" s="1" t="s">
        <v>1365</v>
      </c>
      <c r="L192" s="30">
        <v>25000</v>
      </c>
      <c r="M192" s="30">
        <v>26176</v>
      </c>
      <c r="N192" s="30">
        <v>776</v>
      </c>
      <c r="O192" s="30">
        <v>0</v>
      </c>
      <c r="P192" s="27">
        <v>4.5</v>
      </c>
      <c r="Q192" s="30">
        <v>74</v>
      </c>
      <c r="R192" s="30">
        <v>129</v>
      </c>
      <c r="S192" s="9">
        <v>186354</v>
      </c>
      <c r="T192" s="9">
        <v>13500000</v>
      </c>
      <c r="U192" s="9">
        <f>IMDB4[[#This Row],[Gross Revenue]]-IMDB4[[#This Row],[Budget]]</f>
        <v>-13313646</v>
      </c>
      <c r="V192" s="9" t="str">
        <f>IF(IMDB4[[#This Row],[Profit]]&gt;0,"Hit","Flop")</f>
        <v>Flop</v>
      </c>
      <c r="W192" s="9" t="str" cm="1">
        <f t="array" ref="W192">_xlfn.IFS(IMDB4[[#This Row],[IMDb Score (1-10)]]&gt;=8,"Excellent",IMDB4[[#This Row],[IMDb Score (1-10)]]&gt;=7,"Good",IMDB4[[#This Row],[IMDb Score (1-10)]]&gt;=5,"Average",TRUE,"Poor")</f>
        <v>Poor</v>
      </c>
      <c r="X192" s="9" t="str">
        <f>IF(IMDB4[[#This Row],[Duration (min)]]&lt;90,"Short",IF(IMDB4[[#This Row],[Duration (min)]]&lt;=120,"Medium", "Long"))</f>
        <v>Long</v>
      </c>
    </row>
    <row r="193" spans="1:24" x14ac:dyDescent="0.25">
      <c r="A193" s="1" t="s">
        <v>3154</v>
      </c>
      <c r="B193" s="2">
        <v>37291</v>
      </c>
      <c r="C193" s="30">
        <f>YEAR(IMDB4[[#This Row],[Release Date]])</f>
        <v>2002</v>
      </c>
      <c r="D193" s="30" t="str">
        <f>FLOOR(IMDB4[[#This Row],[Year]],10)&amp;"s"</f>
        <v>2000s</v>
      </c>
      <c r="E193" s="1" t="s">
        <v>32</v>
      </c>
      <c r="F193" s="1" t="s">
        <v>77</v>
      </c>
      <c r="G193" s="1" t="s">
        <v>3</v>
      </c>
      <c r="H193" s="1" t="s">
        <v>4</v>
      </c>
      <c r="I193" s="1" t="s">
        <v>132</v>
      </c>
      <c r="J193" s="1" t="s">
        <v>1336</v>
      </c>
      <c r="K193" s="1" t="s">
        <v>577</v>
      </c>
      <c r="L193" s="30">
        <v>24000</v>
      </c>
      <c r="M193" s="30">
        <v>40484</v>
      </c>
      <c r="N193" s="30">
        <v>0</v>
      </c>
      <c r="O193" s="30">
        <v>5000</v>
      </c>
      <c r="P193" s="27">
        <v>7.3</v>
      </c>
      <c r="Q193" s="30">
        <v>291</v>
      </c>
      <c r="R193" s="30">
        <v>121</v>
      </c>
      <c r="S193" s="9">
        <v>403706375</v>
      </c>
      <c r="T193" s="9">
        <v>139000000</v>
      </c>
      <c r="U193" s="9">
        <f>IMDB4[[#This Row],[Gross Revenue]]-IMDB4[[#This Row],[Budget]]</f>
        <v>264706375</v>
      </c>
      <c r="V193" s="9" t="str">
        <f>IF(IMDB4[[#This Row],[Profit]]&gt;0,"Hit","Flop")</f>
        <v>Hit</v>
      </c>
      <c r="W193" s="9" t="str" cm="1">
        <f t="array" ref="W193">_xlfn.IFS(IMDB4[[#This Row],[IMDb Score (1-10)]]&gt;=8,"Excellent",IMDB4[[#This Row],[IMDb Score (1-10)]]&gt;=7,"Good",IMDB4[[#This Row],[IMDb Score (1-10)]]&gt;=5,"Average",TRUE,"Poor")</f>
        <v>Good</v>
      </c>
      <c r="X193" s="9" t="str">
        <f>IF(IMDB4[[#This Row],[Duration (min)]]&lt;90,"Short",IF(IMDB4[[#This Row],[Duration (min)]]&lt;=120,"Medium", "Long"))</f>
        <v>Long</v>
      </c>
    </row>
    <row r="194" spans="1:24" x14ac:dyDescent="0.25">
      <c r="A194" s="1" t="s">
        <v>3772</v>
      </c>
      <c r="B194" s="2">
        <v>38161</v>
      </c>
      <c r="C194" s="30">
        <f>YEAR(IMDB4[[#This Row],[Release Date]])</f>
        <v>2004</v>
      </c>
      <c r="D194" s="30" t="str">
        <f>FLOOR(IMDB4[[#This Row],[Year]],10)&amp;"s"</f>
        <v>2000s</v>
      </c>
      <c r="E194" s="1" t="s">
        <v>32</v>
      </c>
      <c r="F194" s="1" t="s">
        <v>77</v>
      </c>
      <c r="G194" s="1" t="s">
        <v>3</v>
      </c>
      <c r="H194" s="1" t="s">
        <v>4</v>
      </c>
      <c r="I194" s="1" t="s">
        <v>132</v>
      </c>
      <c r="J194" s="1" t="s">
        <v>1336</v>
      </c>
      <c r="K194" s="1" t="s">
        <v>577</v>
      </c>
      <c r="L194" s="30">
        <v>24000</v>
      </c>
      <c r="M194" s="30">
        <v>43388</v>
      </c>
      <c r="N194" s="30">
        <v>0</v>
      </c>
      <c r="O194" s="30">
        <v>0</v>
      </c>
      <c r="P194" s="27">
        <v>7.3</v>
      </c>
      <c r="Q194" s="30">
        <v>300</v>
      </c>
      <c r="R194" s="30">
        <v>135</v>
      </c>
      <c r="S194" s="9">
        <v>373377893</v>
      </c>
      <c r="T194" s="9">
        <v>200000000</v>
      </c>
      <c r="U194" s="9">
        <f>IMDB4[[#This Row],[Gross Revenue]]-IMDB4[[#This Row],[Budget]]</f>
        <v>173377893</v>
      </c>
      <c r="V194" s="9" t="str">
        <f>IF(IMDB4[[#This Row],[Profit]]&gt;0,"Hit","Flop")</f>
        <v>Hit</v>
      </c>
      <c r="W194" s="9" t="str" cm="1">
        <f t="array" ref="W194">_xlfn.IFS(IMDB4[[#This Row],[IMDb Score (1-10)]]&gt;=8,"Excellent",IMDB4[[#This Row],[IMDb Score (1-10)]]&gt;=7,"Good",IMDB4[[#This Row],[IMDb Score (1-10)]]&gt;=5,"Average",TRUE,"Poor")</f>
        <v>Good</v>
      </c>
      <c r="X194" s="9" t="str">
        <f>IF(IMDB4[[#This Row],[Duration (min)]]&lt;90,"Short",IF(IMDB4[[#This Row],[Duration (min)]]&lt;=120,"Medium", "Long"))</f>
        <v>Long</v>
      </c>
    </row>
    <row r="195" spans="1:24" x14ac:dyDescent="0.25">
      <c r="A195" s="1" t="s">
        <v>4743</v>
      </c>
      <c r="B195" s="2">
        <v>39123</v>
      </c>
      <c r="C195" s="30">
        <f>YEAR(IMDB4[[#This Row],[Release Date]])</f>
        <v>2007</v>
      </c>
      <c r="D195" s="30" t="str">
        <f>FLOOR(IMDB4[[#This Row],[Year]],10)&amp;"s"</f>
        <v>2000s</v>
      </c>
      <c r="E195" s="1" t="s">
        <v>32</v>
      </c>
      <c r="F195" s="1" t="s">
        <v>77</v>
      </c>
      <c r="G195" s="1" t="s">
        <v>3</v>
      </c>
      <c r="H195" s="1" t="s">
        <v>4</v>
      </c>
      <c r="I195" s="1" t="s">
        <v>132</v>
      </c>
      <c r="J195" s="1" t="s">
        <v>1336</v>
      </c>
      <c r="K195" s="1" t="s">
        <v>577</v>
      </c>
      <c r="L195" s="30">
        <v>24000</v>
      </c>
      <c r="M195" s="30">
        <v>46055</v>
      </c>
      <c r="N195" s="30">
        <v>0</v>
      </c>
      <c r="O195" s="30">
        <v>0</v>
      </c>
      <c r="P195" s="27">
        <v>6.2</v>
      </c>
      <c r="Q195" s="30">
        <v>392</v>
      </c>
      <c r="R195" s="30">
        <v>156</v>
      </c>
      <c r="S195" s="9">
        <v>336530303</v>
      </c>
      <c r="T195" s="9">
        <v>258000000</v>
      </c>
      <c r="U195" s="9">
        <f>IMDB4[[#This Row],[Gross Revenue]]-IMDB4[[#This Row],[Budget]]</f>
        <v>78530303</v>
      </c>
      <c r="V195" s="9" t="str">
        <f>IF(IMDB4[[#This Row],[Profit]]&gt;0,"Hit","Flop")</f>
        <v>Hit</v>
      </c>
      <c r="W195" s="9" t="str" cm="1">
        <f t="array" ref="W195">_xlfn.IFS(IMDB4[[#This Row],[IMDb Score (1-10)]]&gt;=8,"Excellent",IMDB4[[#This Row],[IMDb Score (1-10)]]&gt;=7,"Good",IMDB4[[#This Row],[IMDb Score (1-10)]]&gt;=5,"Average",TRUE,"Poor")</f>
        <v>Average</v>
      </c>
      <c r="X195" s="9" t="str">
        <f>IF(IMDB4[[#This Row],[Duration (min)]]&lt;90,"Short",IF(IMDB4[[#This Row],[Duration (min)]]&lt;=120,"Medium", "Long"))</f>
        <v>Long</v>
      </c>
    </row>
    <row r="196" spans="1:24" x14ac:dyDescent="0.25">
      <c r="A196" s="1" t="s">
        <v>5594</v>
      </c>
      <c r="B196" s="2">
        <v>40511</v>
      </c>
      <c r="C196" s="30">
        <f>YEAR(IMDB4[[#This Row],[Release Date]])</f>
        <v>2010</v>
      </c>
      <c r="D196" s="30" t="str">
        <f>FLOOR(IMDB4[[#This Row],[Year]],10)&amp;"s"</f>
        <v>2010s</v>
      </c>
      <c r="E196" s="1" t="s">
        <v>32</v>
      </c>
      <c r="F196" s="1" t="s">
        <v>77</v>
      </c>
      <c r="G196" s="1" t="s">
        <v>3</v>
      </c>
      <c r="H196" s="1" t="s">
        <v>4</v>
      </c>
      <c r="I196" s="1" t="s">
        <v>84</v>
      </c>
      <c r="J196" s="1" t="s">
        <v>1336</v>
      </c>
      <c r="K196" s="1" t="s">
        <v>5595</v>
      </c>
      <c r="L196" s="30">
        <v>24000</v>
      </c>
      <c r="M196" s="30">
        <v>46120</v>
      </c>
      <c r="N196" s="30">
        <v>96</v>
      </c>
      <c r="O196" s="30">
        <v>13000</v>
      </c>
      <c r="P196" s="27">
        <v>7.3</v>
      </c>
      <c r="Q196" s="30">
        <v>233</v>
      </c>
      <c r="R196" s="30">
        <v>95</v>
      </c>
      <c r="S196" s="9">
        <v>148337537</v>
      </c>
      <c r="T196" s="9">
        <v>130000000</v>
      </c>
      <c r="U196" s="9">
        <f>IMDB4[[#This Row],[Gross Revenue]]-IMDB4[[#This Row],[Budget]]</f>
        <v>18337537</v>
      </c>
      <c r="V196" s="9" t="str">
        <f>IF(IMDB4[[#This Row],[Profit]]&gt;0,"Hit","Flop")</f>
        <v>Hit</v>
      </c>
      <c r="W196" s="9" t="str" cm="1">
        <f t="array" ref="W196">_xlfn.IFS(IMDB4[[#This Row],[IMDb Score (1-10)]]&gt;=8,"Excellent",IMDB4[[#This Row],[IMDb Score (1-10)]]&gt;=7,"Good",IMDB4[[#This Row],[IMDb Score (1-10)]]&gt;=5,"Average",TRUE,"Poor")</f>
        <v>Good</v>
      </c>
      <c r="X196" s="9" t="str">
        <f>IF(IMDB4[[#This Row],[Duration (min)]]&lt;90,"Short",IF(IMDB4[[#This Row],[Duration (min)]]&lt;=120,"Medium", "Long"))</f>
        <v>Medium</v>
      </c>
    </row>
    <row r="197" spans="1:24" x14ac:dyDescent="0.25">
      <c r="A197" s="1" t="s">
        <v>4671</v>
      </c>
      <c r="B197" s="2">
        <v>39245</v>
      </c>
      <c r="C197" s="30">
        <f>YEAR(IMDB4[[#This Row],[Release Date]])</f>
        <v>2007</v>
      </c>
      <c r="D197" s="30" t="str">
        <f>FLOOR(IMDB4[[#This Row],[Year]],10)&amp;"s"</f>
        <v>2000s</v>
      </c>
      <c r="E197" s="1" t="s">
        <v>32</v>
      </c>
      <c r="F197" s="1" t="s">
        <v>20</v>
      </c>
      <c r="G197" s="1" t="s">
        <v>3</v>
      </c>
      <c r="H197" s="1" t="s">
        <v>4</v>
      </c>
      <c r="I197" s="1" t="s">
        <v>132</v>
      </c>
      <c r="J197" s="1" t="s">
        <v>1336</v>
      </c>
      <c r="K197" s="1" t="s">
        <v>4092</v>
      </c>
      <c r="L197" s="30">
        <v>24000</v>
      </c>
      <c r="M197" s="30">
        <v>28817</v>
      </c>
      <c r="N197" s="30">
        <v>655</v>
      </c>
      <c r="O197" s="30">
        <v>10000</v>
      </c>
      <c r="P197" s="27">
        <v>7.5</v>
      </c>
      <c r="Q197" s="30">
        <v>387</v>
      </c>
      <c r="R197" s="30">
        <v>96</v>
      </c>
      <c r="S197" s="9">
        <v>143492840</v>
      </c>
      <c r="T197" s="9">
        <v>7500000</v>
      </c>
      <c r="U197" s="9">
        <f>IMDB4[[#This Row],[Gross Revenue]]-IMDB4[[#This Row],[Budget]]</f>
        <v>135992840</v>
      </c>
      <c r="V197" s="9" t="str">
        <f>IF(IMDB4[[#This Row],[Profit]]&gt;0,"Hit","Flop")</f>
        <v>Hit</v>
      </c>
      <c r="W197" s="9" t="str" cm="1">
        <f t="array" ref="W197">_xlfn.IFS(IMDB4[[#This Row],[IMDb Score (1-10)]]&gt;=8,"Excellent",IMDB4[[#This Row],[IMDb Score (1-10)]]&gt;=7,"Good",IMDB4[[#This Row],[IMDb Score (1-10)]]&gt;=5,"Average",TRUE,"Poor")</f>
        <v>Good</v>
      </c>
      <c r="X197" s="9" t="str">
        <f>IF(IMDB4[[#This Row],[Duration (min)]]&lt;90,"Short",IF(IMDB4[[#This Row],[Duration (min)]]&lt;=120,"Medium", "Long"))</f>
        <v>Medium</v>
      </c>
    </row>
    <row r="198" spans="1:24" x14ac:dyDescent="0.25">
      <c r="A198" s="1" t="s">
        <v>6949</v>
      </c>
      <c r="B198" s="2">
        <v>42170</v>
      </c>
      <c r="C198" s="30">
        <f>YEAR(IMDB4[[#This Row],[Release Date]])</f>
        <v>2015</v>
      </c>
      <c r="D198" s="30" t="str">
        <f>FLOOR(IMDB4[[#This Row],[Year]],10)&amp;"s"</f>
        <v>2010s</v>
      </c>
      <c r="E198" s="1" t="s">
        <v>32</v>
      </c>
      <c r="F198" s="1" t="s">
        <v>77</v>
      </c>
      <c r="G198" s="1" t="s">
        <v>3</v>
      </c>
      <c r="H198" s="1" t="s">
        <v>4</v>
      </c>
      <c r="I198" s="1" t="s">
        <v>132</v>
      </c>
      <c r="J198" s="1" t="s">
        <v>1336</v>
      </c>
      <c r="K198" s="1" t="s">
        <v>6555</v>
      </c>
      <c r="L198" s="30">
        <v>24000</v>
      </c>
      <c r="M198" s="30">
        <v>38873</v>
      </c>
      <c r="N198" s="30">
        <v>230</v>
      </c>
      <c r="O198" s="30">
        <v>82000</v>
      </c>
      <c r="P198" s="27">
        <v>6.6</v>
      </c>
      <c r="Q198" s="30">
        <v>474</v>
      </c>
      <c r="R198" s="30">
        <v>126</v>
      </c>
      <c r="S198" s="9">
        <v>89732035</v>
      </c>
      <c r="T198" s="9">
        <v>155000000</v>
      </c>
      <c r="U198" s="9">
        <f>IMDB4[[#This Row],[Gross Revenue]]-IMDB4[[#This Row],[Budget]]</f>
        <v>-65267965</v>
      </c>
      <c r="V198" s="9" t="str">
        <f>IF(IMDB4[[#This Row],[Profit]]&gt;0,"Hit","Flop")</f>
        <v>Flop</v>
      </c>
      <c r="W198" s="9" t="str" cm="1">
        <f t="array" ref="W198">_xlfn.IFS(IMDB4[[#This Row],[IMDb Score (1-10)]]&gt;=8,"Excellent",IMDB4[[#This Row],[IMDb Score (1-10)]]&gt;=7,"Good",IMDB4[[#This Row],[IMDb Score (1-10)]]&gt;=5,"Average",TRUE,"Poor")</f>
        <v>Average</v>
      </c>
      <c r="X198" s="9" t="str">
        <f>IF(IMDB4[[#This Row],[Duration (min)]]&lt;90,"Short",IF(IMDB4[[#This Row],[Duration (min)]]&lt;=120,"Medium", "Long"))</f>
        <v>Long</v>
      </c>
    </row>
    <row r="199" spans="1:24" x14ac:dyDescent="0.25">
      <c r="A199" s="1" t="s">
        <v>5455</v>
      </c>
      <c r="B199" s="2">
        <v>39931</v>
      </c>
      <c r="C199" s="30">
        <f>YEAR(IMDB4[[#This Row],[Release Date]])</f>
        <v>2009</v>
      </c>
      <c r="D199" s="30" t="str">
        <f>FLOOR(IMDB4[[#This Row],[Year]],10)&amp;"s"</f>
        <v>2000s</v>
      </c>
      <c r="E199" s="1" t="s">
        <v>32</v>
      </c>
      <c r="F199" s="1" t="s">
        <v>9</v>
      </c>
      <c r="G199" s="1" t="s">
        <v>3</v>
      </c>
      <c r="H199" s="1" t="s">
        <v>4</v>
      </c>
      <c r="I199" s="1" t="s">
        <v>92</v>
      </c>
      <c r="J199" s="1" t="s">
        <v>1336</v>
      </c>
      <c r="K199" s="1" t="s">
        <v>4092</v>
      </c>
      <c r="L199" s="30">
        <v>24000</v>
      </c>
      <c r="M199" s="30">
        <v>35209</v>
      </c>
      <c r="N199" s="30">
        <v>655</v>
      </c>
      <c r="O199" s="30">
        <v>19000</v>
      </c>
      <c r="P199" s="27">
        <v>7.4</v>
      </c>
      <c r="Q199" s="30">
        <v>391</v>
      </c>
      <c r="R199" s="30">
        <v>108</v>
      </c>
      <c r="S199" s="9">
        <v>83813460</v>
      </c>
      <c r="T199" s="9">
        <v>25000000</v>
      </c>
      <c r="U199" s="9">
        <f>IMDB4[[#This Row],[Gross Revenue]]-IMDB4[[#This Row],[Budget]]</f>
        <v>58813460</v>
      </c>
      <c r="V199" s="9" t="str">
        <f>IF(IMDB4[[#This Row],[Profit]]&gt;0,"Hit","Flop")</f>
        <v>Hit</v>
      </c>
      <c r="W199" s="9" t="str" cm="1">
        <f t="array" ref="W199">_xlfn.IFS(IMDB4[[#This Row],[IMDb Score (1-10)]]&gt;=8,"Excellent",IMDB4[[#This Row],[IMDb Score (1-10)]]&gt;=7,"Good",IMDB4[[#This Row],[IMDb Score (1-10)]]&gt;=5,"Average",TRUE,"Poor")</f>
        <v>Good</v>
      </c>
      <c r="X199" s="9" t="str">
        <f>IF(IMDB4[[#This Row],[Duration (min)]]&lt;90,"Short",IF(IMDB4[[#This Row],[Duration (min)]]&lt;=120,"Medium", "Long"))</f>
        <v>Medium</v>
      </c>
    </row>
    <row r="200" spans="1:24" x14ac:dyDescent="0.25">
      <c r="A200" s="1" t="s">
        <v>5281</v>
      </c>
      <c r="B200" s="2">
        <v>39948</v>
      </c>
      <c r="C200" s="30">
        <f>YEAR(IMDB4[[#This Row],[Release Date]])</f>
        <v>2009</v>
      </c>
      <c r="D200" s="30" t="str">
        <f>FLOOR(IMDB4[[#This Row],[Year]],10)&amp;"s"</f>
        <v>2000s</v>
      </c>
      <c r="E200" s="1" t="s">
        <v>32</v>
      </c>
      <c r="F200" s="1" t="s">
        <v>20</v>
      </c>
      <c r="G200" s="1" t="s">
        <v>3</v>
      </c>
      <c r="H200" s="1" t="s">
        <v>4</v>
      </c>
      <c r="I200" s="1" t="s">
        <v>92</v>
      </c>
      <c r="J200" s="1" t="s">
        <v>1336</v>
      </c>
      <c r="K200" s="1" t="s">
        <v>1848</v>
      </c>
      <c r="L200" s="30">
        <v>24000</v>
      </c>
      <c r="M200" s="30">
        <v>28928</v>
      </c>
      <c r="N200" s="30">
        <v>29</v>
      </c>
      <c r="O200" s="30">
        <v>0</v>
      </c>
      <c r="P200" s="27">
        <v>7.1</v>
      </c>
      <c r="Q200" s="30">
        <v>215</v>
      </c>
      <c r="R200" s="30">
        <v>105</v>
      </c>
      <c r="S200" s="9">
        <v>71347010</v>
      </c>
      <c r="T200" s="9">
        <v>40000000</v>
      </c>
      <c r="U200" s="9">
        <f>IMDB4[[#This Row],[Gross Revenue]]-IMDB4[[#This Row],[Budget]]</f>
        <v>31347010</v>
      </c>
      <c r="V200" s="9" t="str">
        <f>IF(IMDB4[[#This Row],[Profit]]&gt;0,"Hit","Flop")</f>
        <v>Hit</v>
      </c>
      <c r="W200" s="9" t="str" cm="1">
        <f t="array" ref="W200">_xlfn.IFS(IMDB4[[#This Row],[IMDb Score (1-10)]]&gt;=8,"Excellent",IMDB4[[#This Row],[IMDb Score (1-10)]]&gt;=7,"Good",IMDB4[[#This Row],[IMDb Score (1-10)]]&gt;=5,"Average",TRUE,"Poor")</f>
        <v>Good</v>
      </c>
      <c r="X200" s="9" t="str">
        <f>IF(IMDB4[[#This Row],[Duration (min)]]&lt;90,"Short",IF(IMDB4[[#This Row],[Duration (min)]]&lt;=120,"Medium", "Long"))</f>
        <v>Medium</v>
      </c>
    </row>
    <row r="201" spans="1:24" x14ac:dyDescent="0.25">
      <c r="A201" s="1" t="s">
        <v>3662</v>
      </c>
      <c r="B201" s="2">
        <v>38263</v>
      </c>
      <c r="C201" s="30">
        <f>YEAR(IMDB4[[#This Row],[Release Date]])</f>
        <v>2004</v>
      </c>
      <c r="D201" s="30" t="str">
        <f>FLOOR(IMDB4[[#This Row],[Year]],10)&amp;"s"</f>
        <v>2000s</v>
      </c>
      <c r="E201" s="1" t="s">
        <v>32</v>
      </c>
      <c r="F201" s="1" t="s">
        <v>77</v>
      </c>
      <c r="G201" s="1" t="s">
        <v>3</v>
      </c>
      <c r="H201" s="1" t="s">
        <v>4</v>
      </c>
      <c r="I201" s="1" t="s">
        <v>132</v>
      </c>
      <c r="J201" s="1" t="s">
        <v>1336</v>
      </c>
      <c r="K201" s="1" t="s">
        <v>2725</v>
      </c>
      <c r="L201" s="30">
        <v>24000</v>
      </c>
      <c r="M201" s="30">
        <v>36925</v>
      </c>
      <c r="N201" s="30">
        <v>394</v>
      </c>
      <c r="O201" s="30">
        <v>0</v>
      </c>
      <c r="P201" s="27">
        <v>6.7</v>
      </c>
      <c r="Q201" s="30">
        <v>140</v>
      </c>
      <c r="R201" s="30">
        <v>136</v>
      </c>
      <c r="S201" s="9">
        <v>67286731</v>
      </c>
      <c r="T201" s="9">
        <v>100000000</v>
      </c>
      <c r="U201" s="9">
        <f>IMDB4[[#This Row],[Gross Revenue]]-IMDB4[[#This Row],[Budget]]</f>
        <v>-32713269</v>
      </c>
      <c r="V201" s="9" t="str">
        <f>IF(IMDB4[[#This Row],[Profit]]&gt;0,"Hit","Flop")</f>
        <v>Flop</v>
      </c>
      <c r="W201" s="9" t="str" cm="1">
        <f t="array" ref="W201">_xlfn.IFS(IMDB4[[#This Row],[IMDb Score (1-10)]]&gt;=8,"Excellent",IMDB4[[#This Row],[IMDb Score (1-10)]]&gt;=7,"Good",IMDB4[[#This Row],[IMDb Score (1-10)]]&gt;=5,"Average",TRUE,"Poor")</f>
        <v>Average</v>
      </c>
      <c r="X201" s="9" t="str">
        <f>IF(IMDB4[[#This Row],[Duration (min)]]&lt;90,"Short",IF(IMDB4[[#This Row],[Duration (min)]]&lt;=120,"Medium", "Long"))</f>
        <v>Long</v>
      </c>
    </row>
    <row r="202" spans="1:24" x14ac:dyDescent="0.25">
      <c r="A202" s="1" t="s">
        <v>2876</v>
      </c>
      <c r="B202" s="2">
        <v>36930</v>
      </c>
      <c r="C202" s="30">
        <f>YEAR(IMDB4[[#This Row],[Release Date]])</f>
        <v>2001</v>
      </c>
      <c r="D202" s="30" t="str">
        <f>FLOOR(IMDB4[[#This Row],[Year]],10)&amp;"s"</f>
        <v>2000s</v>
      </c>
      <c r="E202" s="1" t="s">
        <v>32</v>
      </c>
      <c r="F202" s="1" t="s">
        <v>40</v>
      </c>
      <c r="G202" s="1" t="s">
        <v>3</v>
      </c>
      <c r="H202" s="1" t="s">
        <v>4</v>
      </c>
      <c r="I202" s="1" t="s">
        <v>92</v>
      </c>
      <c r="J202" s="1" t="s">
        <v>1336</v>
      </c>
      <c r="K202" s="1" t="s">
        <v>2877</v>
      </c>
      <c r="L202" s="30">
        <v>24000</v>
      </c>
      <c r="M202" s="30">
        <v>43917</v>
      </c>
      <c r="N202" s="30">
        <v>563</v>
      </c>
      <c r="O202" s="30">
        <v>2000</v>
      </c>
      <c r="P202" s="27">
        <v>6.1</v>
      </c>
      <c r="Q202" s="30">
        <v>125</v>
      </c>
      <c r="R202" s="30">
        <v>123</v>
      </c>
      <c r="S202" s="9">
        <v>66808615</v>
      </c>
      <c r="T202" s="9">
        <v>34000000</v>
      </c>
      <c r="U202" s="9">
        <f>IMDB4[[#This Row],[Gross Revenue]]-IMDB4[[#This Row],[Budget]]</f>
        <v>32808615</v>
      </c>
      <c r="V202" s="9" t="str">
        <f>IF(IMDB4[[#This Row],[Profit]]&gt;0,"Hit","Flop")</f>
        <v>Hit</v>
      </c>
      <c r="W202" s="9" t="str" cm="1">
        <f t="array" ref="W202">_xlfn.IFS(IMDB4[[#This Row],[IMDb Score (1-10)]]&gt;=8,"Excellent",IMDB4[[#This Row],[IMDb Score (1-10)]]&gt;=7,"Good",IMDB4[[#This Row],[IMDb Score (1-10)]]&gt;=5,"Average",TRUE,"Poor")</f>
        <v>Average</v>
      </c>
      <c r="X202" s="9" t="str">
        <f>IF(IMDB4[[#This Row],[Duration (min)]]&lt;90,"Short",IF(IMDB4[[#This Row],[Duration (min)]]&lt;=120,"Medium", "Long"))</f>
        <v>Long</v>
      </c>
    </row>
    <row r="203" spans="1:24" x14ac:dyDescent="0.25">
      <c r="A203" s="1" t="s">
        <v>6079</v>
      </c>
      <c r="B203" s="2">
        <v>41050</v>
      </c>
      <c r="C203" s="30">
        <f>YEAR(IMDB4[[#This Row],[Release Date]])</f>
        <v>2012</v>
      </c>
      <c r="D203" s="30" t="str">
        <f>FLOOR(IMDB4[[#This Row],[Year]],10)&amp;"s"</f>
        <v>2010s</v>
      </c>
      <c r="E203" s="1" t="s">
        <v>32</v>
      </c>
      <c r="F203" s="1" t="s">
        <v>77</v>
      </c>
      <c r="G203" s="1" t="s">
        <v>3</v>
      </c>
      <c r="H203" s="1" t="s">
        <v>4</v>
      </c>
      <c r="I203" s="1" t="s">
        <v>92</v>
      </c>
      <c r="J203" s="1" t="s">
        <v>1336</v>
      </c>
      <c r="K203" s="1" t="s">
        <v>6080</v>
      </c>
      <c r="L203" s="30">
        <v>24000</v>
      </c>
      <c r="M203" s="30">
        <v>26625</v>
      </c>
      <c r="N203" s="30">
        <v>175</v>
      </c>
      <c r="O203" s="30">
        <v>0</v>
      </c>
      <c r="P203" s="27">
        <v>6.5</v>
      </c>
      <c r="Q203" s="30">
        <v>270</v>
      </c>
      <c r="R203" s="30">
        <v>109</v>
      </c>
      <c r="S203" s="9">
        <v>66489425</v>
      </c>
      <c r="T203" s="9">
        <v>25000000</v>
      </c>
      <c r="U203" s="9">
        <f>IMDB4[[#This Row],[Gross Revenue]]-IMDB4[[#This Row],[Budget]]</f>
        <v>41489425</v>
      </c>
      <c r="V203" s="9" t="str">
        <f>IF(IMDB4[[#This Row],[Profit]]&gt;0,"Hit","Flop")</f>
        <v>Hit</v>
      </c>
      <c r="W203" s="9" t="str" cm="1">
        <f t="array" ref="W203">_xlfn.IFS(IMDB4[[#This Row],[IMDb Score (1-10)]]&gt;=8,"Excellent",IMDB4[[#This Row],[IMDb Score (1-10)]]&gt;=7,"Good",IMDB4[[#This Row],[IMDb Score (1-10)]]&gt;=5,"Average",TRUE,"Poor")</f>
        <v>Average</v>
      </c>
      <c r="X203" s="9" t="str">
        <f>IF(IMDB4[[#This Row],[Duration (min)]]&lt;90,"Short",IF(IMDB4[[#This Row],[Duration (min)]]&lt;=120,"Medium", "Long"))</f>
        <v>Medium</v>
      </c>
    </row>
    <row r="204" spans="1:24" x14ac:dyDescent="0.25">
      <c r="A204" s="1" t="s">
        <v>4853</v>
      </c>
      <c r="B204" s="2">
        <v>39516</v>
      </c>
      <c r="C204" s="30">
        <f>YEAR(IMDB4[[#This Row],[Release Date]])</f>
        <v>2008</v>
      </c>
      <c r="D204" s="30" t="str">
        <f>FLOOR(IMDB4[[#This Row],[Year]],10)&amp;"s"</f>
        <v>2000s</v>
      </c>
      <c r="E204" s="1" t="s">
        <v>32</v>
      </c>
      <c r="F204" s="1" t="s">
        <v>20</v>
      </c>
      <c r="G204" s="1" t="s">
        <v>3</v>
      </c>
      <c r="H204" s="1" t="s">
        <v>4</v>
      </c>
      <c r="I204" s="1" t="s">
        <v>92</v>
      </c>
      <c r="J204" s="1" t="s">
        <v>1336</v>
      </c>
      <c r="K204" s="1" t="s">
        <v>3814</v>
      </c>
      <c r="L204" s="30">
        <v>24000</v>
      </c>
      <c r="M204" s="30">
        <v>36093</v>
      </c>
      <c r="N204" s="30">
        <v>1000</v>
      </c>
      <c r="O204" s="30">
        <v>0</v>
      </c>
      <c r="P204" s="27">
        <v>7</v>
      </c>
      <c r="Q204" s="30">
        <v>341</v>
      </c>
      <c r="R204" s="30">
        <v>96</v>
      </c>
      <c r="S204" s="9">
        <v>60338891</v>
      </c>
      <c r="T204" s="9">
        <v>37000000</v>
      </c>
      <c r="U204" s="9">
        <f>IMDB4[[#This Row],[Gross Revenue]]-IMDB4[[#This Row],[Budget]]</f>
        <v>23338891</v>
      </c>
      <c r="V204" s="9" t="str">
        <f>IF(IMDB4[[#This Row],[Profit]]&gt;0,"Hit","Flop")</f>
        <v>Hit</v>
      </c>
      <c r="W204" s="9" t="str" cm="1">
        <f t="array" ref="W204">_xlfn.IFS(IMDB4[[#This Row],[IMDb Score (1-10)]]&gt;=8,"Excellent",IMDB4[[#This Row],[IMDb Score (1-10)]]&gt;=7,"Good",IMDB4[[#This Row],[IMDb Score (1-10)]]&gt;=5,"Average",TRUE,"Poor")</f>
        <v>Good</v>
      </c>
      <c r="X204" s="9" t="str">
        <f>IF(IMDB4[[#This Row],[Duration (min)]]&lt;90,"Short",IF(IMDB4[[#This Row],[Duration (min)]]&lt;=120,"Medium", "Long"))</f>
        <v>Medium</v>
      </c>
    </row>
    <row r="205" spans="1:24" x14ac:dyDescent="0.25">
      <c r="A205" s="1" t="s">
        <v>1658</v>
      </c>
      <c r="B205" s="2">
        <v>35679</v>
      </c>
      <c r="C205" s="30">
        <f>YEAR(IMDB4[[#This Row],[Release Date]])</f>
        <v>1997</v>
      </c>
      <c r="D205" s="30" t="str">
        <f>FLOOR(IMDB4[[#This Row],[Year]],10)&amp;"s"</f>
        <v>1990s</v>
      </c>
      <c r="E205" s="1" t="s">
        <v>32</v>
      </c>
      <c r="F205" s="1" t="s">
        <v>77</v>
      </c>
      <c r="G205" s="1" t="s">
        <v>3</v>
      </c>
      <c r="H205" s="1" t="s">
        <v>4</v>
      </c>
      <c r="I205" s="1" t="s">
        <v>92</v>
      </c>
      <c r="J205" s="1" t="s">
        <v>1336</v>
      </c>
      <c r="K205" s="1" t="s">
        <v>1240</v>
      </c>
      <c r="L205" s="30">
        <v>24000</v>
      </c>
      <c r="M205" s="30">
        <v>38227</v>
      </c>
      <c r="N205" s="30">
        <v>105</v>
      </c>
      <c r="O205" s="30">
        <v>0</v>
      </c>
      <c r="P205" s="27">
        <v>6.3</v>
      </c>
      <c r="Q205" s="30">
        <v>83</v>
      </c>
      <c r="R205" s="30">
        <v>124</v>
      </c>
      <c r="S205" s="9">
        <v>54910560</v>
      </c>
      <c r="T205" s="9">
        <v>60000000</v>
      </c>
      <c r="U205" s="9">
        <f>IMDB4[[#This Row],[Gross Revenue]]-IMDB4[[#This Row],[Budget]]</f>
        <v>-5089440</v>
      </c>
      <c r="V205" s="9" t="str">
        <f>IF(IMDB4[[#This Row],[Profit]]&gt;0,"Hit","Flop")</f>
        <v>Flop</v>
      </c>
      <c r="W205" s="9" t="str" cm="1">
        <f t="array" ref="W205">_xlfn.IFS(IMDB4[[#This Row],[IMDb Score (1-10)]]&gt;=8,"Excellent",IMDB4[[#This Row],[IMDb Score (1-10)]]&gt;=7,"Good",IMDB4[[#This Row],[IMDb Score (1-10)]]&gt;=5,"Average",TRUE,"Poor")</f>
        <v>Average</v>
      </c>
      <c r="X205" s="9" t="str">
        <f>IF(IMDB4[[#This Row],[Duration (min)]]&lt;90,"Short",IF(IMDB4[[#This Row],[Duration (min)]]&lt;=120,"Medium", "Long"))</f>
        <v>Long</v>
      </c>
    </row>
    <row r="206" spans="1:24" x14ac:dyDescent="0.25">
      <c r="A206" s="1" t="s">
        <v>3813</v>
      </c>
      <c r="B206" s="2">
        <v>38084</v>
      </c>
      <c r="C206" s="30">
        <f>YEAR(IMDB4[[#This Row],[Release Date]])</f>
        <v>2004</v>
      </c>
      <c r="D206" s="30" t="str">
        <f>FLOOR(IMDB4[[#This Row],[Year]],10)&amp;"s"</f>
        <v>2000s</v>
      </c>
      <c r="E206" s="1" t="s">
        <v>32</v>
      </c>
      <c r="F206" s="1" t="s">
        <v>20</v>
      </c>
      <c r="G206" s="1" t="s">
        <v>3</v>
      </c>
      <c r="H206" s="1" t="s">
        <v>4</v>
      </c>
      <c r="I206" s="1" t="s">
        <v>92</v>
      </c>
      <c r="J206" s="1" t="s">
        <v>1336</v>
      </c>
      <c r="K206" s="1" t="s">
        <v>3814</v>
      </c>
      <c r="L206" s="30">
        <v>24000</v>
      </c>
      <c r="M206" s="30">
        <v>41701</v>
      </c>
      <c r="N206" s="30">
        <v>1000</v>
      </c>
      <c r="O206" s="30">
        <v>0</v>
      </c>
      <c r="P206" s="27">
        <v>6.2</v>
      </c>
      <c r="Q206" s="30">
        <v>193</v>
      </c>
      <c r="R206" s="30">
        <v>104</v>
      </c>
      <c r="S206" s="9">
        <v>39692139</v>
      </c>
      <c r="T206" s="9">
        <v>35000000</v>
      </c>
      <c r="U206" s="9">
        <f>IMDB4[[#This Row],[Gross Revenue]]-IMDB4[[#This Row],[Budget]]</f>
        <v>4692139</v>
      </c>
      <c r="V206" s="9" t="str">
        <f>IF(IMDB4[[#This Row],[Profit]]&gt;0,"Hit","Flop")</f>
        <v>Hit</v>
      </c>
      <c r="W206" s="9" t="str" cm="1">
        <f t="array" ref="W206">_xlfn.IFS(IMDB4[[#This Row],[IMDb Score (1-10)]]&gt;=8,"Excellent",IMDB4[[#This Row],[IMDb Score (1-10)]]&gt;=7,"Good",IMDB4[[#This Row],[IMDb Score (1-10)]]&gt;=5,"Average",TRUE,"Poor")</f>
        <v>Average</v>
      </c>
      <c r="X206" s="9" t="str">
        <f>IF(IMDB4[[#This Row],[Duration (min)]]&lt;90,"Short",IF(IMDB4[[#This Row],[Duration (min)]]&lt;=120,"Medium", "Long"))</f>
        <v>Medium</v>
      </c>
    </row>
    <row r="207" spans="1:24" x14ac:dyDescent="0.25">
      <c r="A207" s="1" t="s">
        <v>2285</v>
      </c>
      <c r="B207" s="2">
        <v>36530</v>
      </c>
      <c r="C207" s="30">
        <f>YEAR(IMDB4[[#This Row],[Release Date]])</f>
        <v>2000</v>
      </c>
      <c r="D207" s="30" t="str">
        <f>FLOOR(IMDB4[[#This Row],[Year]],10)&amp;"s"</f>
        <v>2000s</v>
      </c>
      <c r="E207" s="1" t="s">
        <v>32</v>
      </c>
      <c r="F207" s="1" t="s">
        <v>9</v>
      </c>
      <c r="G207" s="1" t="s">
        <v>3</v>
      </c>
      <c r="H207" s="1" t="s">
        <v>4</v>
      </c>
      <c r="I207" s="1" t="s">
        <v>132</v>
      </c>
      <c r="J207" s="1" t="s">
        <v>1336</v>
      </c>
      <c r="K207" s="1" t="s">
        <v>2286</v>
      </c>
      <c r="L207" s="30">
        <v>24000</v>
      </c>
      <c r="M207" s="30">
        <v>26938</v>
      </c>
      <c r="N207" s="30">
        <v>643</v>
      </c>
      <c r="O207" s="30">
        <v>0</v>
      </c>
      <c r="P207" s="27">
        <v>5.5</v>
      </c>
      <c r="Q207" s="30">
        <v>101</v>
      </c>
      <c r="R207" s="30">
        <v>103</v>
      </c>
      <c r="S207" s="9">
        <v>37752931</v>
      </c>
      <c r="T207" s="9">
        <v>40000000</v>
      </c>
      <c r="U207" s="9">
        <f>IMDB4[[#This Row],[Gross Revenue]]-IMDB4[[#This Row],[Budget]]</f>
        <v>-2247069</v>
      </c>
      <c r="V207" s="9" t="str">
        <f>IF(IMDB4[[#This Row],[Profit]]&gt;0,"Hit","Flop")</f>
        <v>Flop</v>
      </c>
      <c r="W207" s="9" t="str" cm="1">
        <f t="array" ref="W207">_xlfn.IFS(IMDB4[[#This Row],[IMDb Score (1-10)]]&gt;=8,"Excellent",IMDB4[[#This Row],[IMDb Score (1-10)]]&gt;=7,"Good",IMDB4[[#This Row],[IMDb Score (1-10)]]&gt;=5,"Average",TRUE,"Poor")</f>
        <v>Average</v>
      </c>
      <c r="X207" s="9" t="str">
        <f>IF(IMDB4[[#This Row],[Duration (min)]]&lt;90,"Short",IF(IMDB4[[#This Row],[Duration (min)]]&lt;=120,"Medium", "Long"))</f>
        <v>Medium</v>
      </c>
    </row>
    <row r="208" spans="1:24" x14ac:dyDescent="0.25">
      <c r="A208" s="1" t="s">
        <v>2063</v>
      </c>
      <c r="B208" s="2">
        <v>36187</v>
      </c>
      <c r="C208" s="30">
        <f>YEAR(IMDB4[[#This Row],[Release Date]])</f>
        <v>1999</v>
      </c>
      <c r="D208" s="30" t="str">
        <f>FLOOR(IMDB4[[#This Row],[Year]],10)&amp;"s"</f>
        <v>1990s</v>
      </c>
      <c r="E208" s="1" t="s">
        <v>32</v>
      </c>
      <c r="F208" s="1" t="s">
        <v>9</v>
      </c>
      <c r="G208" s="1" t="s">
        <v>3</v>
      </c>
      <c r="H208" s="1" t="s">
        <v>4</v>
      </c>
      <c r="I208" s="1" t="s">
        <v>132</v>
      </c>
      <c r="J208" s="1" t="s">
        <v>1336</v>
      </c>
      <c r="K208" s="1" t="s">
        <v>577</v>
      </c>
      <c r="L208" s="30">
        <v>24000</v>
      </c>
      <c r="M208" s="30">
        <v>25469</v>
      </c>
      <c r="N208" s="30">
        <v>0</v>
      </c>
      <c r="O208" s="30">
        <v>0</v>
      </c>
      <c r="P208" s="27">
        <v>6.5</v>
      </c>
      <c r="Q208" s="30">
        <v>113</v>
      </c>
      <c r="R208" s="30">
        <v>137</v>
      </c>
      <c r="S208" s="9">
        <v>35168395</v>
      </c>
      <c r="T208" s="9">
        <v>50000000</v>
      </c>
      <c r="U208" s="9">
        <f>IMDB4[[#This Row],[Gross Revenue]]-IMDB4[[#This Row],[Budget]]</f>
        <v>-14831605</v>
      </c>
      <c r="V208" s="9" t="str">
        <f>IF(IMDB4[[#This Row],[Profit]]&gt;0,"Hit","Flop")</f>
        <v>Flop</v>
      </c>
      <c r="W208" s="9" t="str" cm="1">
        <f t="array" ref="W208">_xlfn.IFS(IMDB4[[#This Row],[IMDb Score (1-10)]]&gt;=8,"Excellent",IMDB4[[#This Row],[IMDb Score (1-10)]]&gt;=7,"Good",IMDB4[[#This Row],[IMDb Score (1-10)]]&gt;=5,"Average",TRUE,"Poor")</f>
        <v>Average</v>
      </c>
      <c r="X208" s="9" t="str">
        <f>IF(IMDB4[[#This Row],[Duration (min)]]&lt;90,"Short",IF(IMDB4[[#This Row],[Duration (min)]]&lt;=120,"Medium", "Long"))</f>
        <v>Long</v>
      </c>
    </row>
    <row r="209" spans="1:24" x14ac:dyDescent="0.25">
      <c r="A209" s="1" t="s">
        <v>4091</v>
      </c>
      <c r="B209" s="2">
        <v>38411</v>
      </c>
      <c r="C209" s="30">
        <f>YEAR(IMDB4[[#This Row],[Release Date]])</f>
        <v>2005</v>
      </c>
      <c r="D209" s="30" t="str">
        <f>FLOOR(IMDB4[[#This Row],[Year]],10)&amp;"s"</f>
        <v>2000s</v>
      </c>
      <c r="E209" s="1" t="s">
        <v>32</v>
      </c>
      <c r="F209" s="1" t="s">
        <v>20</v>
      </c>
      <c r="G209" s="1" t="s">
        <v>3</v>
      </c>
      <c r="H209" s="1" t="s">
        <v>4</v>
      </c>
      <c r="I209" s="1" t="s">
        <v>92</v>
      </c>
      <c r="J209" s="1" t="s">
        <v>1336</v>
      </c>
      <c r="K209" s="1" t="s">
        <v>4092</v>
      </c>
      <c r="L209" s="30">
        <v>24000</v>
      </c>
      <c r="M209" s="30">
        <v>25092</v>
      </c>
      <c r="N209" s="30">
        <v>655</v>
      </c>
      <c r="O209" s="30">
        <v>0</v>
      </c>
      <c r="P209" s="27">
        <v>7.6</v>
      </c>
      <c r="Q209" s="30">
        <v>239</v>
      </c>
      <c r="R209" s="30">
        <v>92</v>
      </c>
      <c r="S209" s="9">
        <v>24792061</v>
      </c>
      <c r="T209" s="9">
        <v>6500000</v>
      </c>
      <c r="U209" s="9">
        <f>IMDB4[[#This Row],[Gross Revenue]]-IMDB4[[#This Row],[Budget]]</f>
        <v>18292061</v>
      </c>
      <c r="V209" s="9" t="str">
        <f>IF(IMDB4[[#This Row],[Profit]]&gt;0,"Hit","Flop")</f>
        <v>Hit</v>
      </c>
      <c r="W209" s="9" t="str" cm="1">
        <f t="array" ref="W209">_xlfn.IFS(IMDB4[[#This Row],[IMDb Score (1-10)]]&gt;=8,"Excellent",IMDB4[[#This Row],[IMDb Score (1-10)]]&gt;=7,"Good",IMDB4[[#This Row],[IMDb Score (1-10)]]&gt;=5,"Average",TRUE,"Poor")</f>
        <v>Good</v>
      </c>
      <c r="X209" s="9" t="str">
        <f>IF(IMDB4[[#This Row],[Duration (min)]]&lt;90,"Short",IF(IMDB4[[#This Row],[Duration (min)]]&lt;=120,"Medium", "Long"))</f>
        <v>Medium</v>
      </c>
    </row>
    <row r="210" spans="1:24" x14ac:dyDescent="0.25">
      <c r="A210" s="1" t="s">
        <v>1335</v>
      </c>
      <c r="B210" s="2">
        <v>35128</v>
      </c>
      <c r="C210" s="30">
        <f>YEAR(IMDB4[[#This Row],[Release Date]])</f>
        <v>1996</v>
      </c>
      <c r="D210" s="30" t="str">
        <f>FLOOR(IMDB4[[#This Row],[Year]],10)&amp;"s"</f>
        <v>1990s</v>
      </c>
      <c r="E210" s="1" t="s">
        <v>32</v>
      </c>
      <c r="F210" s="1" t="s">
        <v>2</v>
      </c>
      <c r="G210" s="1" t="s">
        <v>3</v>
      </c>
      <c r="H210" s="1" t="s">
        <v>4</v>
      </c>
      <c r="I210" s="1" t="s">
        <v>92</v>
      </c>
      <c r="J210" s="1" t="s">
        <v>1336</v>
      </c>
      <c r="K210" s="1" t="s">
        <v>1337</v>
      </c>
      <c r="L210" s="30">
        <v>24000</v>
      </c>
      <c r="M210" s="30">
        <v>24547</v>
      </c>
      <c r="N210" s="30">
        <v>150</v>
      </c>
      <c r="O210" s="30">
        <v>352</v>
      </c>
      <c r="P210" s="27">
        <v>6.1</v>
      </c>
      <c r="Q210" s="30">
        <v>47</v>
      </c>
      <c r="R210" s="30">
        <v>118</v>
      </c>
      <c r="S210" s="9">
        <v>17305211</v>
      </c>
      <c r="T210" s="9">
        <v>38000000</v>
      </c>
      <c r="U210" s="9">
        <f>IMDB4[[#This Row],[Gross Revenue]]-IMDB4[[#This Row],[Budget]]</f>
        <v>-20694789</v>
      </c>
      <c r="V210" s="9" t="str">
        <f>IF(IMDB4[[#This Row],[Profit]]&gt;0,"Hit","Flop")</f>
        <v>Flop</v>
      </c>
      <c r="W210" s="9" t="str" cm="1">
        <f t="array" ref="W210">_xlfn.IFS(IMDB4[[#This Row],[IMDb Score (1-10)]]&gt;=8,"Excellent",IMDB4[[#This Row],[IMDb Score (1-10)]]&gt;=7,"Good",IMDB4[[#This Row],[IMDb Score (1-10)]]&gt;=5,"Average",TRUE,"Poor")</f>
        <v>Average</v>
      </c>
      <c r="X210" s="9" t="str">
        <f>IF(IMDB4[[#This Row],[Duration (min)]]&lt;90,"Short",IF(IMDB4[[#This Row],[Duration (min)]]&lt;=120,"Medium", "Long"))</f>
        <v>Medium</v>
      </c>
    </row>
    <row r="211" spans="1:24" x14ac:dyDescent="0.25">
      <c r="A211" s="1" t="s">
        <v>5313</v>
      </c>
      <c r="B211" s="2">
        <v>40094</v>
      </c>
      <c r="C211" s="30">
        <f>YEAR(IMDB4[[#This Row],[Release Date]])</f>
        <v>2009</v>
      </c>
      <c r="D211" s="30" t="str">
        <f>FLOOR(IMDB4[[#This Row],[Year]],10)&amp;"s"</f>
        <v>2000s</v>
      </c>
      <c r="E211" s="1" t="s">
        <v>32</v>
      </c>
      <c r="F211" s="1" t="s">
        <v>20</v>
      </c>
      <c r="G211" s="1" t="s">
        <v>3</v>
      </c>
      <c r="H211" s="1" t="s">
        <v>4</v>
      </c>
      <c r="I211" s="1" t="s">
        <v>84</v>
      </c>
      <c r="J211" s="1" t="s">
        <v>1336</v>
      </c>
      <c r="K211" s="1" t="s">
        <v>5314</v>
      </c>
      <c r="L211" s="30">
        <v>24000</v>
      </c>
      <c r="M211" s="30">
        <v>25792</v>
      </c>
      <c r="N211" s="30">
        <v>3</v>
      </c>
      <c r="O211" s="30">
        <v>0</v>
      </c>
      <c r="P211" s="27">
        <v>5.6</v>
      </c>
      <c r="Q211" s="30">
        <v>121</v>
      </c>
      <c r="R211" s="30">
        <v>97</v>
      </c>
      <c r="S211" s="9">
        <v>16699684</v>
      </c>
      <c r="T211" s="9">
        <v>8000000</v>
      </c>
      <c r="U211" s="9">
        <f>IMDB4[[#This Row],[Gross Revenue]]-IMDB4[[#This Row],[Budget]]</f>
        <v>8699684</v>
      </c>
      <c r="V211" s="9" t="str">
        <f>IF(IMDB4[[#This Row],[Profit]]&gt;0,"Hit","Flop")</f>
        <v>Hit</v>
      </c>
      <c r="W211" s="9" t="str" cm="1">
        <f t="array" ref="W211">_xlfn.IFS(IMDB4[[#This Row],[IMDb Score (1-10)]]&gt;=8,"Excellent",IMDB4[[#This Row],[IMDb Score (1-10)]]&gt;=7,"Good",IMDB4[[#This Row],[IMDb Score (1-10)]]&gt;=5,"Average",TRUE,"Poor")</f>
        <v>Average</v>
      </c>
      <c r="X211" s="9" t="str">
        <f>IF(IMDB4[[#This Row],[Duration (min)]]&lt;90,"Short",IF(IMDB4[[#This Row],[Duration (min)]]&lt;=120,"Medium", "Long"))</f>
        <v>Medium</v>
      </c>
    </row>
    <row r="212" spans="1:24" x14ac:dyDescent="0.25">
      <c r="A212" s="1" t="s">
        <v>5289</v>
      </c>
      <c r="B212" s="2">
        <v>40055</v>
      </c>
      <c r="C212" s="30">
        <f>YEAR(IMDB4[[#This Row],[Release Date]])</f>
        <v>2009</v>
      </c>
      <c r="D212" s="30" t="str">
        <f>FLOOR(IMDB4[[#This Row],[Year]],10)&amp;"s"</f>
        <v>2000s</v>
      </c>
      <c r="E212" s="1" t="s">
        <v>32</v>
      </c>
      <c r="F212" s="1" t="s">
        <v>20</v>
      </c>
      <c r="G212" s="1" t="s">
        <v>3</v>
      </c>
      <c r="H212" s="1" t="s">
        <v>4</v>
      </c>
      <c r="I212" s="1" t="s">
        <v>92</v>
      </c>
      <c r="J212" s="1" t="s">
        <v>1336</v>
      </c>
      <c r="K212" s="1" t="s">
        <v>3880</v>
      </c>
      <c r="L212" s="30">
        <v>24000</v>
      </c>
      <c r="M212" s="30">
        <v>24805</v>
      </c>
      <c r="N212" s="30">
        <v>45</v>
      </c>
      <c r="O212" s="30">
        <v>6000</v>
      </c>
      <c r="P212" s="27">
        <v>5.0999999999999996</v>
      </c>
      <c r="Q212" s="30">
        <v>300</v>
      </c>
      <c r="R212" s="30">
        <v>107</v>
      </c>
      <c r="S212" s="9">
        <v>16204793</v>
      </c>
      <c r="T212" s="9">
        <v>16000000</v>
      </c>
      <c r="U212" s="9">
        <f>IMDB4[[#This Row],[Gross Revenue]]-IMDB4[[#This Row],[Budget]]</f>
        <v>204793</v>
      </c>
      <c r="V212" s="9" t="str">
        <f>IF(IMDB4[[#This Row],[Profit]]&gt;0,"Hit","Flop")</f>
        <v>Hit</v>
      </c>
      <c r="W212" s="9" t="str" cm="1">
        <f t="array" ref="W212">_xlfn.IFS(IMDB4[[#This Row],[IMDb Score (1-10)]]&gt;=8,"Excellent",IMDB4[[#This Row],[IMDb Score (1-10)]]&gt;=7,"Good",IMDB4[[#This Row],[IMDb Score (1-10)]]&gt;=5,"Average",TRUE,"Poor")</f>
        <v>Average</v>
      </c>
      <c r="X212" s="9" t="str">
        <f>IF(IMDB4[[#This Row],[Duration (min)]]&lt;90,"Short",IF(IMDB4[[#This Row],[Duration (min)]]&lt;=120,"Medium", "Long"))</f>
        <v>Medium</v>
      </c>
    </row>
    <row r="213" spans="1:24" x14ac:dyDescent="0.25">
      <c r="A213" s="1" t="s">
        <v>6424</v>
      </c>
      <c r="B213" s="2">
        <v>41400</v>
      </c>
      <c r="C213" s="30">
        <f>YEAR(IMDB4[[#This Row],[Release Date]])</f>
        <v>2013</v>
      </c>
      <c r="D213" s="30" t="str">
        <f>FLOOR(IMDB4[[#This Row],[Year]],10)&amp;"s"</f>
        <v>2010s</v>
      </c>
      <c r="E213" s="1" t="s">
        <v>32</v>
      </c>
      <c r="F213" s="1" t="s">
        <v>9</v>
      </c>
      <c r="G213" s="1" t="s">
        <v>3</v>
      </c>
      <c r="H213" s="1" t="s">
        <v>4</v>
      </c>
      <c r="I213" s="1" t="s">
        <v>132</v>
      </c>
      <c r="J213" s="1" t="s">
        <v>1336</v>
      </c>
      <c r="K213" s="1" t="s">
        <v>4092</v>
      </c>
      <c r="L213" s="30">
        <v>24000</v>
      </c>
      <c r="M213" s="30">
        <v>39307</v>
      </c>
      <c r="N213" s="30">
        <v>655</v>
      </c>
      <c r="O213" s="30">
        <v>0</v>
      </c>
      <c r="P213" s="27">
        <v>6.9</v>
      </c>
      <c r="Q213" s="30">
        <v>217</v>
      </c>
      <c r="R213" s="30">
        <v>111</v>
      </c>
      <c r="S213" s="9">
        <v>13362308</v>
      </c>
      <c r="T213" s="9">
        <v>18000000</v>
      </c>
      <c r="U213" s="9">
        <f>IMDB4[[#This Row],[Gross Revenue]]-IMDB4[[#This Row],[Budget]]</f>
        <v>-4637692</v>
      </c>
      <c r="V213" s="9" t="str">
        <f>IF(IMDB4[[#This Row],[Profit]]&gt;0,"Hit","Flop")</f>
        <v>Flop</v>
      </c>
      <c r="W213" s="9" t="str" cm="1">
        <f t="array" ref="W213">_xlfn.IFS(IMDB4[[#This Row],[IMDb Score (1-10)]]&gt;=8,"Excellent",IMDB4[[#This Row],[IMDb Score (1-10)]]&gt;=7,"Good",IMDB4[[#This Row],[IMDb Score (1-10)]]&gt;=5,"Average",TRUE,"Poor")</f>
        <v>Average</v>
      </c>
      <c r="X213" s="9" t="str">
        <f>IF(IMDB4[[#This Row],[Duration (min)]]&lt;90,"Short",IF(IMDB4[[#This Row],[Duration (min)]]&lt;=120,"Medium", "Long"))</f>
        <v>Medium</v>
      </c>
    </row>
    <row r="214" spans="1:24" x14ac:dyDescent="0.25">
      <c r="A214" s="1" t="s">
        <v>6802</v>
      </c>
      <c r="B214" s="2">
        <v>41756</v>
      </c>
      <c r="C214" s="30">
        <f>YEAR(IMDB4[[#This Row],[Release Date]])</f>
        <v>2014</v>
      </c>
      <c r="D214" s="30" t="str">
        <f>FLOOR(IMDB4[[#This Row],[Year]],10)&amp;"s"</f>
        <v>2010s</v>
      </c>
      <c r="E214" s="1" t="s">
        <v>32</v>
      </c>
      <c r="F214" s="1" t="s">
        <v>9</v>
      </c>
      <c r="G214" s="1" t="s">
        <v>3</v>
      </c>
      <c r="H214" s="1" t="s">
        <v>4</v>
      </c>
      <c r="I214" s="1" t="s">
        <v>92</v>
      </c>
      <c r="J214" s="1" t="s">
        <v>1336</v>
      </c>
      <c r="K214" s="1" t="s">
        <v>6803</v>
      </c>
      <c r="L214" s="30">
        <v>24000</v>
      </c>
      <c r="M214" s="30">
        <v>26495</v>
      </c>
      <c r="N214" s="30">
        <v>141</v>
      </c>
      <c r="O214" s="30">
        <v>129000</v>
      </c>
      <c r="P214" s="27">
        <v>8.5</v>
      </c>
      <c r="Q214" s="30">
        <v>535</v>
      </c>
      <c r="R214" s="30">
        <v>107</v>
      </c>
      <c r="S214" s="9">
        <v>13092000</v>
      </c>
      <c r="T214" s="9">
        <v>3300000</v>
      </c>
      <c r="U214" s="9">
        <f>IMDB4[[#This Row],[Gross Revenue]]-IMDB4[[#This Row],[Budget]]</f>
        <v>9792000</v>
      </c>
      <c r="V214" s="9" t="str">
        <f>IF(IMDB4[[#This Row],[Profit]]&gt;0,"Hit","Flop")</f>
        <v>Hit</v>
      </c>
      <c r="W214" s="9" t="str" cm="1">
        <f t="array" ref="W214">_xlfn.IFS(IMDB4[[#This Row],[IMDb Score (1-10)]]&gt;=8,"Excellent",IMDB4[[#This Row],[IMDb Score (1-10)]]&gt;=7,"Good",IMDB4[[#This Row],[IMDb Score (1-10)]]&gt;=5,"Average",TRUE,"Poor")</f>
        <v>Excellent</v>
      </c>
      <c r="X214" s="9" t="str">
        <f>IF(IMDB4[[#This Row],[Duration (min)]]&lt;90,"Short",IF(IMDB4[[#This Row],[Duration (min)]]&lt;=120,"Medium", "Long"))</f>
        <v>Medium</v>
      </c>
    </row>
    <row r="215" spans="1:24" x14ac:dyDescent="0.25">
      <c r="A215" s="1" t="s">
        <v>6288</v>
      </c>
      <c r="B215" s="2">
        <v>41216</v>
      </c>
      <c r="C215" s="30">
        <f>YEAR(IMDB4[[#This Row],[Release Date]])</f>
        <v>2012</v>
      </c>
      <c r="D215" s="30" t="str">
        <f>FLOOR(IMDB4[[#This Row],[Year]],10)&amp;"s"</f>
        <v>2010s</v>
      </c>
      <c r="E215" s="1" t="s">
        <v>32</v>
      </c>
      <c r="F215" s="1" t="s">
        <v>9</v>
      </c>
      <c r="G215" s="1" t="s">
        <v>3</v>
      </c>
      <c r="H215" s="1" t="s">
        <v>4</v>
      </c>
      <c r="I215" s="1" t="s">
        <v>132</v>
      </c>
      <c r="J215" s="1" t="s">
        <v>1336</v>
      </c>
      <c r="K215" s="1" t="s">
        <v>6289</v>
      </c>
      <c r="L215" s="30">
        <v>24000</v>
      </c>
      <c r="M215" s="30">
        <v>51355</v>
      </c>
      <c r="N215" s="30">
        <v>49</v>
      </c>
      <c r="O215" s="30">
        <v>21000</v>
      </c>
      <c r="P215" s="27">
        <v>7.1</v>
      </c>
      <c r="Q215" s="30">
        <v>216</v>
      </c>
      <c r="R215" s="30">
        <v>102</v>
      </c>
      <c r="S215" s="9">
        <v>11434867</v>
      </c>
      <c r="T215" s="9">
        <v>6000000</v>
      </c>
      <c r="U215" s="9">
        <f>IMDB4[[#This Row],[Gross Revenue]]-IMDB4[[#This Row],[Budget]]</f>
        <v>5434867</v>
      </c>
      <c r="V215" s="9" t="str">
        <f>IF(IMDB4[[#This Row],[Profit]]&gt;0,"Hit","Flop")</f>
        <v>Hit</v>
      </c>
      <c r="W215" s="9" t="str" cm="1">
        <f t="array" ref="W215">_xlfn.IFS(IMDB4[[#This Row],[IMDb Score (1-10)]]&gt;=8,"Excellent",IMDB4[[#This Row],[IMDb Score (1-10)]]&gt;=7,"Good",IMDB4[[#This Row],[IMDb Score (1-10)]]&gt;=5,"Average",TRUE,"Poor")</f>
        <v>Good</v>
      </c>
      <c r="X215" s="9" t="str">
        <f>IF(IMDB4[[#This Row],[Duration (min)]]&lt;90,"Short",IF(IMDB4[[#This Row],[Duration (min)]]&lt;=120,"Medium", "Long"))</f>
        <v>Medium</v>
      </c>
    </row>
    <row r="216" spans="1:24" x14ac:dyDescent="0.25">
      <c r="A216" s="1" t="s">
        <v>4476</v>
      </c>
      <c r="B216" s="2">
        <v>38912</v>
      </c>
      <c r="C216" s="30">
        <f>YEAR(IMDB4[[#This Row],[Release Date]])</f>
        <v>2006</v>
      </c>
      <c r="D216" s="30" t="str">
        <f>FLOOR(IMDB4[[#This Row],[Year]],10)&amp;"s"</f>
        <v>2000s</v>
      </c>
      <c r="E216" s="1" t="s">
        <v>32</v>
      </c>
      <c r="F216" s="1" t="s">
        <v>40</v>
      </c>
      <c r="G216" s="1" t="s">
        <v>3</v>
      </c>
      <c r="H216" s="1" t="s">
        <v>4</v>
      </c>
      <c r="I216" s="1" t="s">
        <v>84</v>
      </c>
      <c r="J216" s="1" t="s">
        <v>1336</v>
      </c>
      <c r="K216" s="1" t="s">
        <v>2255</v>
      </c>
      <c r="L216" s="30">
        <v>24000</v>
      </c>
      <c r="M216" s="30">
        <v>27806</v>
      </c>
      <c r="N216" s="30">
        <v>35</v>
      </c>
      <c r="O216" s="30">
        <v>862</v>
      </c>
      <c r="P216" s="27">
        <v>6.3</v>
      </c>
      <c r="Q216" s="30">
        <v>113</v>
      </c>
      <c r="R216" s="30">
        <v>104</v>
      </c>
      <c r="S216" s="9">
        <v>10996440</v>
      </c>
      <c r="T216" s="9">
        <v>13000000</v>
      </c>
      <c r="U216" s="9">
        <f>IMDB4[[#This Row],[Gross Revenue]]-IMDB4[[#This Row],[Budget]]</f>
        <v>-2003560</v>
      </c>
      <c r="V216" s="9" t="str">
        <f>IF(IMDB4[[#This Row],[Profit]]&gt;0,"Hit","Flop")</f>
        <v>Flop</v>
      </c>
      <c r="W216" s="9" t="str" cm="1">
        <f t="array" ref="W216">_xlfn.IFS(IMDB4[[#This Row],[IMDb Score (1-10)]]&gt;=8,"Excellent",IMDB4[[#This Row],[IMDb Score (1-10)]]&gt;=7,"Good",IMDB4[[#This Row],[IMDb Score (1-10)]]&gt;=5,"Average",TRUE,"Poor")</f>
        <v>Average</v>
      </c>
      <c r="X216" s="9" t="str">
        <f>IF(IMDB4[[#This Row],[Duration (min)]]&lt;90,"Short",IF(IMDB4[[#This Row],[Duration (min)]]&lt;=120,"Medium", "Long"))</f>
        <v>Medium</v>
      </c>
    </row>
    <row r="217" spans="1:24" x14ac:dyDescent="0.25">
      <c r="A217" s="1" t="s">
        <v>5247</v>
      </c>
      <c r="B217" s="2">
        <v>40046</v>
      </c>
      <c r="C217" s="30">
        <f>YEAR(IMDB4[[#This Row],[Release Date]])</f>
        <v>2009</v>
      </c>
      <c r="D217" s="30" t="str">
        <f>FLOOR(IMDB4[[#This Row],[Year]],10)&amp;"s"</f>
        <v>2000s</v>
      </c>
      <c r="E217" s="1" t="s">
        <v>32</v>
      </c>
      <c r="F217" s="1" t="s">
        <v>20</v>
      </c>
      <c r="G217" s="1" t="s">
        <v>3</v>
      </c>
      <c r="H217" s="1" t="s">
        <v>4</v>
      </c>
      <c r="I217" s="1" t="s">
        <v>92</v>
      </c>
      <c r="J217" s="1" t="s">
        <v>1336</v>
      </c>
      <c r="K217" s="1" t="s">
        <v>1305</v>
      </c>
      <c r="L217" s="30">
        <v>24000</v>
      </c>
      <c r="M217" s="30">
        <v>41867</v>
      </c>
      <c r="N217" s="30">
        <v>406</v>
      </c>
      <c r="O217" s="30">
        <v>0</v>
      </c>
      <c r="P217" s="27">
        <v>6.2</v>
      </c>
      <c r="Q217" s="30">
        <v>192</v>
      </c>
      <c r="R217" s="30">
        <v>92</v>
      </c>
      <c r="S217" s="9">
        <v>10814185</v>
      </c>
      <c r="T217" s="9">
        <v>8000000</v>
      </c>
      <c r="U217" s="9">
        <f>IMDB4[[#This Row],[Gross Revenue]]-IMDB4[[#This Row],[Budget]]</f>
        <v>2814185</v>
      </c>
      <c r="V217" s="9" t="str">
        <f>IF(IMDB4[[#This Row],[Profit]]&gt;0,"Hit","Flop")</f>
        <v>Hit</v>
      </c>
      <c r="W217" s="9" t="str" cm="1">
        <f t="array" ref="W217">_xlfn.IFS(IMDB4[[#This Row],[IMDb Score (1-10)]]&gt;=8,"Excellent",IMDB4[[#This Row],[IMDb Score (1-10)]]&gt;=7,"Good",IMDB4[[#This Row],[IMDb Score (1-10)]]&gt;=5,"Average",TRUE,"Poor")</f>
        <v>Average</v>
      </c>
      <c r="X217" s="9" t="str">
        <f>IF(IMDB4[[#This Row],[Duration (min)]]&lt;90,"Short",IF(IMDB4[[#This Row],[Duration (min)]]&lt;=120,"Medium", "Long"))</f>
        <v>Medium</v>
      </c>
    </row>
    <row r="218" spans="1:24" x14ac:dyDescent="0.25">
      <c r="A218" s="1" t="s">
        <v>4725</v>
      </c>
      <c r="B218" s="2">
        <v>39428</v>
      </c>
      <c r="C218" s="30">
        <f>YEAR(IMDB4[[#This Row],[Release Date]])</f>
        <v>2007</v>
      </c>
      <c r="D218" s="30" t="str">
        <f>FLOOR(IMDB4[[#This Row],[Year]],10)&amp;"s"</f>
        <v>2000s</v>
      </c>
      <c r="E218" s="1" t="s">
        <v>32</v>
      </c>
      <c r="F218" s="1" t="s">
        <v>9</v>
      </c>
      <c r="G218" s="1" t="s">
        <v>3</v>
      </c>
      <c r="H218" s="1" t="s">
        <v>4</v>
      </c>
      <c r="I218" s="1" t="s">
        <v>92</v>
      </c>
      <c r="J218" s="1" t="s">
        <v>1336</v>
      </c>
      <c r="K218" s="1" t="s">
        <v>4194</v>
      </c>
      <c r="L218" s="30">
        <v>24000</v>
      </c>
      <c r="M218" s="30">
        <v>50950</v>
      </c>
      <c r="N218" s="30">
        <v>151</v>
      </c>
      <c r="O218" s="30">
        <v>0</v>
      </c>
      <c r="P218" s="27">
        <v>6.8</v>
      </c>
      <c r="Q218" s="30">
        <v>131</v>
      </c>
      <c r="R218" s="30">
        <v>122</v>
      </c>
      <c r="S218" s="9">
        <v>9664316</v>
      </c>
      <c r="T218" s="9">
        <v>27500000</v>
      </c>
      <c r="U218" s="9">
        <f>IMDB4[[#This Row],[Gross Revenue]]-IMDB4[[#This Row],[Budget]]</f>
        <v>-17835684</v>
      </c>
      <c r="V218" s="9" t="str">
        <f>IF(IMDB4[[#This Row],[Profit]]&gt;0,"Hit","Flop")</f>
        <v>Flop</v>
      </c>
      <c r="W218" s="9" t="str" cm="1">
        <f t="array" ref="W218">_xlfn.IFS(IMDB4[[#This Row],[IMDb Score (1-10)]]&gt;=8,"Excellent",IMDB4[[#This Row],[IMDb Score (1-10)]]&gt;=7,"Good",IMDB4[[#This Row],[IMDb Score (1-10)]]&gt;=5,"Average",TRUE,"Poor")</f>
        <v>Average</v>
      </c>
      <c r="X218" s="9" t="str">
        <f>IF(IMDB4[[#This Row],[Duration (min)]]&lt;90,"Short",IF(IMDB4[[#This Row],[Duration (min)]]&lt;=120,"Medium", "Long"))</f>
        <v>Long</v>
      </c>
    </row>
    <row r="219" spans="1:24" x14ac:dyDescent="0.25">
      <c r="A219" s="1" t="s">
        <v>5339</v>
      </c>
      <c r="B219" s="2">
        <v>39851</v>
      </c>
      <c r="C219" s="30">
        <f>YEAR(IMDB4[[#This Row],[Release Date]])</f>
        <v>2009</v>
      </c>
      <c r="D219" s="30" t="str">
        <f>FLOOR(IMDB4[[#This Row],[Year]],10)&amp;"s"</f>
        <v>2000s</v>
      </c>
      <c r="E219" s="1" t="s">
        <v>32</v>
      </c>
      <c r="F219" s="1" t="s">
        <v>20</v>
      </c>
      <c r="G219" s="1" t="s">
        <v>3</v>
      </c>
      <c r="H219" s="1" t="s">
        <v>4</v>
      </c>
      <c r="I219" s="1" t="s">
        <v>132</v>
      </c>
      <c r="J219" s="1" t="s">
        <v>1336</v>
      </c>
      <c r="K219" s="1" t="s">
        <v>5340</v>
      </c>
      <c r="L219" s="30">
        <v>24000</v>
      </c>
      <c r="M219" s="30">
        <v>25637</v>
      </c>
      <c r="N219" s="30">
        <v>96</v>
      </c>
      <c r="O219" s="30">
        <v>0</v>
      </c>
      <c r="P219" s="27">
        <v>5.3</v>
      </c>
      <c r="Q219" s="30">
        <v>97</v>
      </c>
      <c r="R219" s="30">
        <v>88</v>
      </c>
      <c r="S219" s="9">
        <v>6373693</v>
      </c>
      <c r="T219" s="9">
        <v>15000000</v>
      </c>
      <c r="U219" s="9">
        <f>IMDB4[[#This Row],[Gross Revenue]]-IMDB4[[#This Row],[Budget]]</f>
        <v>-8626307</v>
      </c>
      <c r="V219" s="9" t="str">
        <f>IF(IMDB4[[#This Row],[Profit]]&gt;0,"Hit","Flop")</f>
        <v>Flop</v>
      </c>
      <c r="W219" s="9" t="str" cm="1">
        <f t="array" ref="W219">_xlfn.IFS(IMDB4[[#This Row],[IMDb Score (1-10)]]&gt;=8,"Excellent",IMDB4[[#This Row],[IMDb Score (1-10)]]&gt;=7,"Good",IMDB4[[#This Row],[IMDb Score (1-10)]]&gt;=5,"Average",TRUE,"Poor")</f>
        <v>Average</v>
      </c>
      <c r="X219" s="9" t="str">
        <f>IF(IMDB4[[#This Row],[Duration (min)]]&lt;90,"Short",IF(IMDB4[[#This Row],[Duration (min)]]&lt;=120,"Medium", "Long"))</f>
        <v>Short</v>
      </c>
    </row>
    <row r="220" spans="1:24" x14ac:dyDescent="0.25">
      <c r="A220" s="1" t="s">
        <v>3982</v>
      </c>
      <c r="B220" s="2">
        <v>38566</v>
      </c>
      <c r="C220" s="30">
        <f>YEAR(IMDB4[[#This Row],[Release Date]])</f>
        <v>2005</v>
      </c>
      <c r="D220" s="30" t="str">
        <f>FLOOR(IMDB4[[#This Row],[Year]],10)&amp;"s"</f>
        <v>2000s</v>
      </c>
      <c r="E220" s="1" t="s">
        <v>32</v>
      </c>
      <c r="F220" s="1" t="s">
        <v>77</v>
      </c>
      <c r="G220" s="1" t="s">
        <v>3</v>
      </c>
      <c r="H220" s="1" t="s">
        <v>4</v>
      </c>
      <c r="I220" s="1" t="s">
        <v>92</v>
      </c>
      <c r="J220" s="1" t="s">
        <v>1336</v>
      </c>
      <c r="K220" s="1" t="s">
        <v>3983</v>
      </c>
      <c r="L220" s="30">
        <v>24000</v>
      </c>
      <c r="M220" s="30">
        <v>50313</v>
      </c>
      <c r="N220" s="30">
        <v>453</v>
      </c>
      <c r="O220" s="30">
        <v>0</v>
      </c>
      <c r="P220" s="27">
        <v>7</v>
      </c>
      <c r="Q220" s="30">
        <v>118</v>
      </c>
      <c r="R220" s="30">
        <v>116</v>
      </c>
      <c r="S220" s="9">
        <v>3335839</v>
      </c>
      <c r="T220" s="9">
        <v>2000000</v>
      </c>
      <c r="U220" s="9">
        <f>IMDB4[[#This Row],[Gross Revenue]]-IMDB4[[#This Row],[Budget]]</f>
        <v>1335839</v>
      </c>
      <c r="V220" s="9" t="str">
        <f>IF(IMDB4[[#This Row],[Profit]]&gt;0,"Hit","Flop")</f>
        <v>Hit</v>
      </c>
      <c r="W220" s="9" t="str" cm="1">
        <f t="array" ref="W220">_xlfn.IFS(IMDB4[[#This Row],[IMDb Score (1-10)]]&gt;=8,"Excellent",IMDB4[[#This Row],[IMDb Score (1-10)]]&gt;=7,"Good",IMDB4[[#This Row],[IMDb Score (1-10)]]&gt;=5,"Average",TRUE,"Poor")</f>
        <v>Good</v>
      </c>
      <c r="X220" s="9" t="str">
        <f>IF(IMDB4[[#This Row],[Duration (min)]]&lt;90,"Short",IF(IMDB4[[#This Row],[Duration (min)]]&lt;=120,"Medium", "Long"))</f>
        <v>Medium</v>
      </c>
    </row>
    <row r="221" spans="1:24" x14ac:dyDescent="0.25">
      <c r="A221" s="1" t="s">
        <v>5052</v>
      </c>
      <c r="B221" s="2">
        <v>39577</v>
      </c>
      <c r="C221" s="30">
        <f>YEAR(IMDB4[[#This Row],[Release Date]])</f>
        <v>2008</v>
      </c>
      <c r="D221" s="30" t="str">
        <f>FLOOR(IMDB4[[#This Row],[Year]],10)&amp;"s"</f>
        <v>2000s</v>
      </c>
      <c r="E221" s="1" t="s">
        <v>32</v>
      </c>
      <c r="F221" s="1" t="s">
        <v>77</v>
      </c>
      <c r="G221" s="1" t="s">
        <v>3</v>
      </c>
      <c r="H221" s="1" t="s">
        <v>4</v>
      </c>
      <c r="I221" s="1" t="s">
        <v>132</v>
      </c>
      <c r="J221" s="1" t="s">
        <v>1092</v>
      </c>
      <c r="K221" s="1" t="s">
        <v>2413</v>
      </c>
      <c r="L221" s="30">
        <v>23000</v>
      </c>
      <c r="M221" s="30">
        <v>57802</v>
      </c>
      <c r="N221" s="30">
        <v>22000</v>
      </c>
      <c r="O221" s="30">
        <v>37000</v>
      </c>
      <c r="P221" s="27">
        <v>9</v>
      </c>
      <c r="Q221" s="30">
        <v>645</v>
      </c>
      <c r="R221" s="30">
        <v>152</v>
      </c>
      <c r="S221" s="9">
        <v>533316061</v>
      </c>
      <c r="T221" s="9">
        <v>185000000</v>
      </c>
      <c r="U221" s="9">
        <f>IMDB4[[#This Row],[Gross Revenue]]-IMDB4[[#This Row],[Budget]]</f>
        <v>348316061</v>
      </c>
      <c r="V221" s="9" t="str">
        <f>IF(IMDB4[[#This Row],[Profit]]&gt;0,"Hit","Flop")</f>
        <v>Hit</v>
      </c>
      <c r="W221" s="9" t="str" cm="1">
        <f t="array" ref="W221">_xlfn.IFS(IMDB4[[#This Row],[IMDb Score (1-10)]]&gt;=8,"Excellent",IMDB4[[#This Row],[IMDb Score (1-10)]]&gt;=7,"Good",IMDB4[[#This Row],[IMDb Score (1-10)]]&gt;=5,"Average",TRUE,"Poor")</f>
        <v>Excellent</v>
      </c>
      <c r="X221" s="9" t="str">
        <f>IF(IMDB4[[#This Row],[Duration (min)]]&lt;90,"Short",IF(IMDB4[[#This Row],[Duration (min)]]&lt;=120,"Medium", "Long"))</f>
        <v>Long</v>
      </c>
    </row>
    <row r="222" spans="1:24" x14ac:dyDescent="0.25">
      <c r="A222" s="1" t="s">
        <v>5809</v>
      </c>
      <c r="B222" s="2">
        <v>40736</v>
      </c>
      <c r="C222" s="30">
        <f>YEAR(IMDB4[[#This Row],[Release Date]])</f>
        <v>2011</v>
      </c>
      <c r="D222" s="30" t="str">
        <f>FLOOR(IMDB4[[#This Row],[Year]],10)&amp;"s"</f>
        <v>2010s</v>
      </c>
      <c r="E222" s="1" t="s">
        <v>32</v>
      </c>
      <c r="F222" s="1" t="s">
        <v>77</v>
      </c>
      <c r="G222" s="1" t="s">
        <v>3</v>
      </c>
      <c r="H222" s="1" t="s">
        <v>4</v>
      </c>
      <c r="I222" s="1" t="s">
        <v>132</v>
      </c>
      <c r="J222" s="1" t="s">
        <v>1816</v>
      </c>
      <c r="K222" s="1" t="s">
        <v>2966</v>
      </c>
      <c r="L222" s="30">
        <v>23000</v>
      </c>
      <c r="M222" s="30">
        <v>55345</v>
      </c>
      <c r="N222" s="30">
        <v>681</v>
      </c>
      <c r="O222" s="30">
        <v>54000</v>
      </c>
      <c r="P222" s="27">
        <v>7.3</v>
      </c>
      <c r="Q222" s="30">
        <v>342</v>
      </c>
      <c r="R222" s="30">
        <v>132</v>
      </c>
      <c r="S222" s="9">
        <v>209805005</v>
      </c>
      <c r="T222" s="9">
        <v>125000000</v>
      </c>
      <c r="U222" s="9">
        <f>IMDB4[[#This Row],[Gross Revenue]]-IMDB4[[#This Row],[Budget]]</f>
        <v>84805005</v>
      </c>
      <c r="V222" s="9" t="str">
        <f>IF(IMDB4[[#This Row],[Profit]]&gt;0,"Hit","Flop")</f>
        <v>Hit</v>
      </c>
      <c r="W222" s="9" t="str" cm="1">
        <f t="array" ref="W222">_xlfn.IFS(IMDB4[[#This Row],[IMDb Score (1-10)]]&gt;=8,"Excellent",IMDB4[[#This Row],[IMDb Score (1-10)]]&gt;=7,"Good",IMDB4[[#This Row],[IMDb Score (1-10)]]&gt;=5,"Average",TRUE,"Poor")</f>
        <v>Good</v>
      </c>
      <c r="X222" s="9" t="str">
        <f>IF(IMDB4[[#This Row],[Duration (min)]]&lt;90,"Short",IF(IMDB4[[#This Row],[Duration (min)]]&lt;=120,"Medium", "Long"))</f>
        <v>Long</v>
      </c>
    </row>
    <row r="223" spans="1:24" x14ac:dyDescent="0.25">
      <c r="A223" s="1" t="s">
        <v>3890</v>
      </c>
      <c r="B223" s="2">
        <v>38699</v>
      </c>
      <c r="C223" s="30">
        <f>YEAR(IMDB4[[#This Row],[Release Date]])</f>
        <v>2005</v>
      </c>
      <c r="D223" s="30" t="str">
        <f>FLOOR(IMDB4[[#This Row],[Year]],10)&amp;"s"</f>
        <v>2000s</v>
      </c>
      <c r="E223" s="1" t="s">
        <v>32</v>
      </c>
      <c r="F223" s="1" t="s">
        <v>77</v>
      </c>
      <c r="G223" s="1" t="s">
        <v>3</v>
      </c>
      <c r="H223" s="1" t="s">
        <v>4</v>
      </c>
      <c r="I223" s="1" t="s">
        <v>132</v>
      </c>
      <c r="J223" s="1" t="s">
        <v>1092</v>
      </c>
      <c r="K223" s="1" t="s">
        <v>2413</v>
      </c>
      <c r="L223" s="30">
        <v>23000</v>
      </c>
      <c r="M223" s="30">
        <v>59558</v>
      </c>
      <c r="N223" s="30">
        <v>22000</v>
      </c>
      <c r="O223" s="30">
        <v>15000</v>
      </c>
      <c r="P223" s="27">
        <v>8.3000000000000007</v>
      </c>
      <c r="Q223" s="30">
        <v>478</v>
      </c>
      <c r="R223" s="30">
        <v>128</v>
      </c>
      <c r="S223" s="9">
        <v>205343774</v>
      </c>
      <c r="T223" s="9">
        <v>150000000</v>
      </c>
      <c r="U223" s="9">
        <f>IMDB4[[#This Row],[Gross Revenue]]-IMDB4[[#This Row],[Budget]]</f>
        <v>55343774</v>
      </c>
      <c r="V223" s="9" t="str">
        <f>IF(IMDB4[[#This Row],[Profit]]&gt;0,"Hit","Flop")</f>
        <v>Hit</v>
      </c>
      <c r="W223" s="9" t="str" cm="1">
        <f t="array" ref="W223">_xlfn.IFS(IMDB4[[#This Row],[IMDb Score (1-10)]]&gt;=8,"Excellent",IMDB4[[#This Row],[IMDb Score (1-10)]]&gt;=7,"Good",IMDB4[[#This Row],[IMDb Score (1-10)]]&gt;=5,"Average",TRUE,"Poor")</f>
        <v>Excellent</v>
      </c>
      <c r="X223" s="9" t="str">
        <f>IF(IMDB4[[#This Row],[Duration (min)]]&lt;90,"Short",IF(IMDB4[[#This Row],[Duration (min)]]&lt;=120,"Medium", "Long"))</f>
        <v>Long</v>
      </c>
    </row>
    <row r="224" spans="1:24" x14ac:dyDescent="0.25">
      <c r="A224" s="1" t="s">
        <v>6141</v>
      </c>
      <c r="B224" s="2">
        <v>41255</v>
      </c>
      <c r="C224" s="30">
        <f>YEAR(IMDB4[[#This Row],[Release Date]])</f>
        <v>2012</v>
      </c>
      <c r="D224" s="30" t="str">
        <f>FLOOR(IMDB4[[#This Row],[Year]],10)&amp;"s"</f>
        <v>2010s</v>
      </c>
      <c r="E224" s="1" t="s">
        <v>32</v>
      </c>
      <c r="F224" s="1" t="s">
        <v>61</v>
      </c>
      <c r="G224" s="1" t="s">
        <v>3</v>
      </c>
      <c r="H224" s="1" t="s">
        <v>4</v>
      </c>
      <c r="I224" s="1" t="s">
        <v>132</v>
      </c>
      <c r="J224" s="1" t="s">
        <v>1453</v>
      </c>
      <c r="K224" s="1" t="s">
        <v>225</v>
      </c>
      <c r="L224" s="30">
        <v>23000</v>
      </c>
      <c r="M224" s="30">
        <v>25517</v>
      </c>
      <c r="N224" s="30">
        <v>14000</v>
      </c>
      <c r="O224" s="30">
        <v>71000</v>
      </c>
      <c r="P224" s="27">
        <v>7.4</v>
      </c>
      <c r="Q224" s="30">
        <v>538</v>
      </c>
      <c r="R224" s="30">
        <v>150</v>
      </c>
      <c r="S224" s="9">
        <v>182204440</v>
      </c>
      <c r="T224" s="9">
        <v>65000000</v>
      </c>
      <c r="U224" s="9">
        <f>IMDB4[[#This Row],[Gross Revenue]]-IMDB4[[#This Row],[Budget]]</f>
        <v>117204440</v>
      </c>
      <c r="V224" s="9" t="str">
        <f>IF(IMDB4[[#This Row],[Profit]]&gt;0,"Hit","Flop")</f>
        <v>Hit</v>
      </c>
      <c r="W224" s="9" t="str" cm="1">
        <f t="array" ref="W224">_xlfn.IFS(IMDB4[[#This Row],[IMDb Score (1-10)]]&gt;=8,"Excellent",IMDB4[[#This Row],[IMDb Score (1-10)]]&gt;=7,"Good",IMDB4[[#This Row],[IMDb Score (1-10)]]&gt;=5,"Average",TRUE,"Poor")</f>
        <v>Good</v>
      </c>
      <c r="X224" s="9" t="str">
        <f>IF(IMDB4[[#This Row],[Duration (min)]]&lt;90,"Short",IF(IMDB4[[#This Row],[Duration (min)]]&lt;=120,"Medium", "Long"))</f>
        <v>Long</v>
      </c>
    </row>
    <row r="225" spans="1:24" x14ac:dyDescent="0.25">
      <c r="A225" s="1" t="s">
        <v>5253</v>
      </c>
      <c r="B225" s="2">
        <v>39843</v>
      </c>
      <c r="C225" s="30">
        <f>YEAR(IMDB4[[#This Row],[Release Date]])</f>
        <v>2009</v>
      </c>
      <c r="D225" s="30" t="str">
        <f>FLOOR(IMDB4[[#This Row],[Year]],10)&amp;"s"</f>
        <v>2000s</v>
      </c>
      <c r="E225" s="1" t="s">
        <v>32</v>
      </c>
      <c r="F225" s="1" t="s">
        <v>77</v>
      </c>
      <c r="G225" s="1" t="s">
        <v>3</v>
      </c>
      <c r="H225" s="1" t="s">
        <v>4</v>
      </c>
      <c r="I225" s="1" t="s">
        <v>132</v>
      </c>
      <c r="J225" s="1" t="s">
        <v>1453</v>
      </c>
      <c r="K225" s="1" t="s">
        <v>1025</v>
      </c>
      <c r="L225" s="30">
        <v>23000</v>
      </c>
      <c r="M225" s="30">
        <v>26683</v>
      </c>
      <c r="N225" s="30">
        <v>208</v>
      </c>
      <c r="O225" s="30">
        <v>0</v>
      </c>
      <c r="P225" s="27">
        <v>5.8</v>
      </c>
      <c r="Q225" s="30">
        <v>250</v>
      </c>
      <c r="R225" s="30">
        <v>118</v>
      </c>
      <c r="S225" s="9">
        <v>150167630</v>
      </c>
      <c r="T225" s="9">
        <v>175000000</v>
      </c>
      <c r="U225" s="9">
        <f>IMDB4[[#This Row],[Gross Revenue]]-IMDB4[[#This Row],[Budget]]</f>
        <v>-24832370</v>
      </c>
      <c r="V225" s="9" t="str">
        <f>IF(IMDB4[[#This Row],[Profit]]&gt;0,"Hit","Flop")</f>
        <v>Flop</v>
      </c>
      <c r="W225" s="9" t="str" cm="1">
        <f t="array" ref="W225">_xlfn.IFS(IMDB4[[#This Row],[IMDb Score (1-10)]]&gt;=8,"Excellent",IMDB4[[#This Row],[IMDb Score (1-10)]]&gt;=7,"Good",IMDB4[[#This Row],[IMDb Score (1-10)]]&gt;=5,"Average",TRUE,"Poor")</f>
        <v>Average</v>
      </c>
      <c r="X225" s="9" t="str">
        <f>IF(IMDB4[[#This Row],[Duration (min)]]&lt;90,"Short",IF(IMDB4[[#This Row],[Duration (min)]]&lt;=120,"Medium", "Long"))</f>
        <v>Medium</v>
      </c>
    </row>
    <row r="226" spans="1:24" x14ac:dyDescent="0.25">
      <c r="A226" s="1" t="s">
        <v>2855</v>
      </c>
      <c r="B226" s="2">
        <v>37142</v>
      </c>
      <c r="C226" s="30">
        <f>YEAR(IMDB4[[#This Row],[Release Date]])</f>
        <v>2001</v>
      </c>
      <c r="D226" s="30" t="str">
        <f>FLOOR(IMDB4[[#This Row],[Year]],10)&amp;"s"</f>
        <v>2000s</v>
      </c>
      <c r="E226" s="1" t="s">
        <v>32</v>
      </c>
      <c r="F226" s="1" t="s">
        <v>77</v>
      </c>
      <c r="G226" s="1" t="s">
        <v>3</v>
      </c>
      <c r="H226" s="1" t="s">
        <v>4</v>
      </c>
      <c r="I226" s="1" t="s">
        <v>132</v>
      </c>
      <c r="J226" s="1" t="s">
        <v>1816</v>
      </c>
      <c r="K226" s="1" t="s">
        <v>1323</v>
      </c>
      <c r="L226" s="30">
        <v>23000</v>
      </c>
      <c r="M226" s="30">
        <v>45327</v>
      </c>
      <c r="N226" s="30">
        <v>357</v>
      </c>
      <c r="O226" s="30">
        <v>14000</v>
      </c>
      <c r="P226" s="27">
        <v>6.7</v>
      </c>
      <c r="Q226" s="30">
        <v>187</v>
      </c>
      <c r="R226" s="30">
        <v>106</v>
      </c>
      <c r="S226" s="9">
        <v>144512310</v>
      </c>
      <c r="T226" s="9">
        <v>38000000</v>
      </c>
      <c r="U226" s="9">
        <f>IMDB4[[#This Row],[Gross Revenue]]-IMDB4[[#This Row],[Budget]]</f>
        <v>106512310</v>
      </c>
      <c r="V226" s="9" t="str">
        <f>IF(IMDB4[[#This Row],[Profit]]&gt;0,"Hit","Flop")</f>
        <v>Hit</v>
      </c>
      <c r="W226" s="9" t="str" cm="1">
        <f t="array" ref="W226">_xlfn.IFS(IMDB4[[#This Row],[IMDb Score (1-10)]]&gt;=8,"Excellent",IMDB4[[#This Row],[IMDb Score (1-10)]]&gt;=7,"Good",IMDB4[[#This Row],[IMDb Score (1-10)]]&gt;=5,"Average",TRUE,"Poor")</f>
        <v>Average</v>
      </c>
      <c r="X226" s="9" t="str">
        <f>IF(IMDB4[[#This Row],[Duration (min)]]&lt;90,"Short",IF(IMDB4[[#This Row],[Duration (min)]]&lt;=120,"Medium", "Long"))</f>
        <v>Medium</v>
      </c>
    </row>
    <row r="227" spans="1:24" x14ac:dyDescent="0.25">
      <c r="A227" s="1" t="s">
        <v>1235</v>
      </c>
      <c r="B227" s="2">
        <v>35006</v>
      </c>
      <c r="C227" s="30">
        <f>YEAR(IMDB4[[#This Row],[Release Date]])</f>
        <v>1995</v>
      </c>
      <c r="D227" s="30" t="str">
        <f>FLOOR(IMDB4[[#This Row],[Year]],10)&amp;"s"</f>
        <v>1990s</v>
      </c>
      <c r="E227" s="1" t="s">
        <v>32</v>
      </c>
      <c r="F227" s="1" t="s">
        <v>40</v>
      </c>
      <c r="G227" s="1" t="s">
        <v>3</v>
      </c>
      <c r="H227" s="1" t="s">
        <v>4</v>
      </c>
      <c r="I227" s="1" t="s">
        <v>28</v>
      </c>
      <c r="J227" s="1" t="s">
        <v>1092</v>
      </c>
      <c r="K227" s="1" t="s">
        <v>1236</v>
      </c>
      <c r="L227" s="30">
        <v>23000</v>
      </c>
      <c r="M227" s="30">
        <v>26754</v>
      </c>
      <c r="N227" s="30">
        <v>12</v>
      </c>
      <c r="O227" s="30">
        <v>0</v>
      </c>
      <c r="P227" s="27">
        <v>6.6</v>
      </c>
      <c r="Q227" s="30">
        <v>92</v>
      </c>
      <c r="R227" s="30">
        <v>84</v>
      </c>
      <c r="S227" s="9">
        <v>141600000</v>
      </c>
      <c r="T227" s="9">
        <v>55000000</v>
      </c>
      <c r="U227" s="9">
        <f>IMDB4[[#This Row],[Gross Revenue]]-IMDB4[[#This Row],[Budget]]</f>
        <v>86600000</v>
      </c>
      <c r="V227" s="9" t="str">
        <f>IF(IMDB4[[#This Row],[Profit]]&gt;0,"Hit","Flop")</f>
        <v>Hit</v>
      </c>
      <c r="W227" s="9" t="str" cm="1">
        <f t="array" ref="W227">_xlfn.IFS(IMDB4[[#This Row],[IMDb Score (1-10)]]&gt;=8,"Excellent",IMDB4[[#This Row],[IMDb Score (1-10)]]&gt;=7,"Good",IMDB4[[#This Row],[IMDb Score (1-10)]]&gt;=5,"Average",TRUE,"Poor")</f>
        <v>Average</v>
      </c>
      <c r="X227" s="9" t="str">
        <f>IF(IMDB4[[#This Row],[Duration (min)]]&lt;90,"Short",IF(IMDB4[[#This Row],[Duration (min)]]&lt;=120,"Medium", "Long"))</f>
        <v>Short</v>
      </c>
    </row>
    <row r="228" spans="1:24" x14ac:dyDescent="0.25">
      <c r="A228" s="1" t="s">
        <v>3271</v>
      </c>
      <c r="B228" s="2">
        <v>37649</v>
      </c>
      <c r="C228" s="30">
        <f>YEAR(IMDB4[[#This Row],[Release Date]])</f>
        <v>2003</v>
      </c>
      <c r="D228" s="30" t="str">
        <f>FLOOR(IMDB4[[#This Row],[Year]],10)&amp;"s"</f>
        <v>2000s</v>
      </c>
      <c r="E228" s="1" t="s">
        <v>32</v>
      </c>
      <c r="F228" s="1" t="s">
        <v>77</v>
      </c>
      <c r="G228" s="1" t="s">
        <v>3</v>
      </c>
      <c r="H228" s="1" t="s">
        <v>4</v>
      </c>
      <c r="I228" s="1" t="s">
        <v>132</v>
      </c>
      <c r="J228" s="1" t="s">
        <v>1816</v>
      </c>
      <c r="K228" s="1" t="s">
        <v>829</v>
      </c>
      <c r="L228" s="30">
        <v>23000</v>
      </c>
      <c r="M228" s="30">
        <v>25296</v>
      </c>
      <c r="N228" s="30">
        <v>309</v>
      </c>
      <c r="O228" s="30">
        <v>0</v>
      </c>
      <c r="P228" s="27">
        <v>5.9</v>
      </c>
      <c r="Q228" s="30">
        <v>150</v>
      </c>
      <c r="R228" s="30">
        <v>107</v>
      </c>
      <c r="S228" s="9">
        <v>127083765</v>
      </c>
      <c r="T228" s="9">
        <v>76000000</v>
      </c>
      <c r="U228" s="9">
        <f>IMDB4[[#This Row],[Gross Revenue]]-IMDB4[[#This Row],[Budget]]</f>
        <v>51083765</v>
      </c>
      <c r="V228" s="9" t="str">
        <f>IF(IMDB4[[#This Row],[Profit]]&gt;0,"Hit","Flop")</f>
        <v>Hit</v>
      </c>
      <c r="W228" s="9" t="str" cm="1">
        <f t="array" ref="W228">_xlfn.IFS(IMDB4[[#This Row],[IMDb Score (1-10)]]&gt;=8,"Excellent",IMDB4[[#This Row],[IMDb Score (1-10)]]&gt;=7,"Good",IMDB4[[#This Row],[IMDb Score (1-10)]]&gt;=5,"Average",TRUE,"Poor")</f>
        <v>Average</v>
      </c>
      <c r="X228" s="9" t="str">
        <f>IF(IMDB4[[#This Row],[Duration (min)]]&lt;90,"Short",IF(IMDB4[[#This Row],[Duration (min)]]&lt;=120,"Medium", "Long"))</f>
        <v>Medium</v>
      </c>
    </row>
    <row r="229" spans="1:24" x14ac:dyDescent="0.25">
      <c r="A229" s="1" t="s">
        <v>5372</v>
      </c>
      <c r="B229" s="2">
        <v>39851</v>
      </c>
      <c r="C229" s="30">
        <f>YEAR(IMDB4[[#This Row],[Release Date]])</f>
        <v>2009</v>
      </c>
      <c r="D229" s="30" t="str">
        <f>FLOOR(IMDB4[[#This Row],[Year]],10)&amp;"s"</f>
        <v>2000s</v>
      </c>
      <c r="E229" s="1" t="s">
        <v>32</v>
      </c>
      <c r="F229" s="1" t="s">
        <v>77</v>
      </c>
      <c r="G229" s="1" t="s">
        <v>3</v>
      </c>
      <c r="H229" s="1" t="s">
        <v>4</v>
      </c>
      <c r="I229" s="1" t="s">
        <v>132</v>
      </c>
      <c r="J229" s="1" t="s">
        <v>1092</v>
      </c>
      <c r="K229" s="1" t="s">
        <v>2315</v>
      </c>
      <c r="L229" s="30">
        <v>23000</v>
      </c>
      <c r="M229" s="30">
        <v>27468</v>
      </c>
      <c r="N229" s="30">
        <v>368</v>
      </c>
      <c r="O229" s="30">
        <v>0</v>
      </c>
      <c r="P229" s="27">
        <v>6.6</v>
      </c>
      <c r="Q229" s="30">
        <v>422</v>
      </c>
      <c r="R229" s="30">
        <v>118</v>
      </c>
      <c r="S229" s="9">
        <v>125320003</v>
      </c>
      <c r="T229" s="9">
        <v>200000000</v>
      </c>
      <c r="U229" s="9">
        <f>IMDB4[[#This Row],[Gross Revenue]]-IMDB4[[#This Row],[Budget]]</f>
        <v>-74679997</v>
      </c>
      <c r="V229" s="9" t="str">
        <f>IF(IMDB4[[#This Row],[Profit]]&gt;0,"Hit","Flop")</f>
        <v>Flop</v>
      </c>
      <c r="W229" s="9" t="str" cm="1">
        <f t="array" ref="W229">_xlfn.IFS(IMDB4[[#This Row],[IMDb Score (1-10)]]&gt;=8,"Excellent",IMDB4[[#This Row],[IMDb Score (1-10)]]&gt;=7,"Good",IMDB4[[#This Row],[IMDb Score (1-10)]]&gt;=5,"Average",TRUE,"Poor")</f>
        <v>Average</v>
      </c>
      <c r="X229" s="9" t="str">
        <f>IF(IMDB4[[#This Row],[Duration (min)]]&lt;90,"Short",IF(IMDB4[[#This Row],[Duration (min)]]&lt;=120,"Medium", "Long"))</f>
        <v>Medium</v>
      </c>
    </row>
    <row r="230" spans="1:24" x14ac:dyDescent="0.25">
      <c r="A230" s="1" t="s">
        <v>5678</v>
      </c>
      <c r="B230" s="2">
        <v>40502</v>
      </c>
      <c r="C230" s="30">
        <f>YEAR(IMDB4[[#This Row],[Release Date]])</f>
        <v>2010</v>
      </c>
      <c r="D230" s="30" t="str">
        <f>FLOOR(IMDB4[[#This Row],[Year]],10)&amp;"s"</f>
        <v>2010s</v>
      </c>
      <c r="E230" s="1" t="s">
        <v>32</v>
      </c>
      <c r="F230" s="1" t="s">
        <v>61</v>
      </c>
      <c r="G230" s="1" t="s">
        <v>3</v>
      </c>
      <c r="H230" s="1" t="s">
        <v>4</v>
      </c>
      <c r="I230" s="1" t="s">
        <v>92</v>
      </c>
      <c r="J230" s="1" t="s">
        <v>1092</v>
      </c>
      <c r="K230" s="1" t="s">
        <v>1349</v>
      </c>
      <c r="L230" s="30">
        <v>23000</v>
      </c>
      <c r="M230" s="30">
        <v>23811</v>
      </c>
      <c r="N230" s="30">
        <v>737</v>
      </c>
      <c r="O230" s="30">
        <v>36000</v>
      </c>
      <c r="P230" s="27">
        <v>7.9</v>
      </c>
      <c r="Q230" s="30">
        <v>410</v>
      </c>
      <c r="R230" s="30">
        <v>116</v>
      </c>
      <c r="S230" s="9">
        <v>93571803</v>
      </c>
      <c r="T230" s="9">
        <v>25000000</v>
      </c>
      <c r="U230" s="9">
        <f>IMDB4[[#This Row],[Gross Revenue]]-IMDB4[[#This Row],[Budget]]</f>
        <v>68571803</v>
      </c>
      <c r="V230" s="9" t="str">
        <f>IF(IMDB4[[#This Row],[Profit]]&gt;0,"Hit","Flop")</f>
        <v>Hit</v>
      </c>
      <c r="W230" s="9" t="str" cm="1">
        <f t="array" ref="W230">_xlfn.IFS(IMDB4[[#This Row],[IMDb Score (1-10)]]&gt;=8,"Excellent",IMDB4[[#This Row],[IMDb Score (1-10)]]&gt;=7,"Good",IMDB4[[#This Row],[IMDb Score (1-10)]]&gt;=5,"Average",TRUE,"Poor")</f>
        <v>Good</v>
      </c>
      <c r="X230" s="9" t="str">
        <f>IF(IMDB4[[#This Row],[Duration (min)]]&lt;90,"Short",IF(IMDB4[[#This Row],[Duration (min)]]&lt;=120,"Medium", "Long"))</f>
        <v>Medium</v>
      </c>
    </row>
    <row r="231" spans="1:24" x14ac:dyDescent="0.25">
      <c r="A231" s="1" t="s">
        <v>4294</v>
      </c>
      <c r="B231" s="2">
        <v>38831</v>
      </c>
      <c r="C231" s="30">
        <f>YEAR(IMDB4[[#This Row],[Release Date]])</f>
        <v>2006</v>
      </c>
      <c r="D231" s="30" t="str">
        <f>FLOOR(IMDB4[[#This Row],[Year]],10)&amp;"s"</f>
        <v>2000s</v>
      </c>
      <c r="E231" s="1" t="s">
        <v>32</v>
      </c>
      <c r="F231" s="1" t="s">
        <v>40</v>
      </c>
      <c r="G231" s="1" t="s">
        <v>3</v>
      </c>
      <c r="H231" s="1" t="s">
        <v>4</v>
      </c>
      <c r="I231" s="1" t="s">
        <v>84</v>
      </c>
      <c r="J231" s="1" t="s">
        <v>1816</v>
      </c>
      <c r="K231" s="1" t="s">
        <v>769</v>
      </c>
      <c r="L231" s="30">
        <v>23000</v>
      </c>
      <c r="M231" s="30">
        <v>24300</v>
      </c>
      <c r="N231" s="30">
        <v>155</v>
      </c>
      <c r="O231" s="30">
        <v>11000</v>
      </c>
      <c r="P231" s="27">
        <v>7.3</v>
      </c>
      <c r="Q231" s="30">
        <v>118</v>
      </c>
      <c r="R231" s="30">
        <v>120</v>
      </c>
      <c r="S231" s="9">
        <v>81593527</v>
      </c>
      <c r="T231" s="9">
        <v>40000000</v>
      </c>
      <c r="U231" s="9">
        <f>IMDB4[[#This Row],[Gross Revenue]]-IMDB4[[#This Row],[Budget]]</f>
        <v>41593527</v>
      </c>
      <c r="V231" s="9" t="str">
        <f>IF(IMDB4[[#This Row],[Profit]]&gt;0,"Hit","Flop")</f>
        <v>Hit</v>
      </c>
      <c r="W231" s="9" t="str" cm="1">
        <f t="array" ref="W231">_xlfn.IFS(IMDB4[[#This Row],[IMDb Score (1-10)]]&gt;=8,"Excellent",IMDB4[[#This Row],[IMDb Score (1-10)]]&gt;=7,"Good",IMDB4[[#This Row],[IMDb Score (1-10)]]&gt;=5,"Average",TRUE,"Poor")</f>
        <v>Good</v>
      </c>
      <c r="X231" s="9" t="str">
        <f>IF(IMDB4[[#This Row],[Duration (min)]]&lt;90,"Short",IF(IMDB4[[#This Row],[Duration (min)]]&lt;=120,"Medium", "Long"))</f>
        <v>Medium</v>
      </c>
    </row>
    <row r="232" spans="1:24" x14ac:dyDescent="0.25">
      <c r="A232" s="1" t="s">
        <v>2470</v>
      </c>
      <c r="B232" s="2">
        <v>36642</v>
      </c>
      <c r="C232" s="30">
        <f>YEAR(IMDB4[[#This Row],[Release Date]])</f>
        <v>2000</v>
      </c>
      <c r="D232" s="30" t="str">
        <f>FLOOR(IMDB4[[#This Row],[Year]],10)&amp;"s"</f>
        <v>2000s</v>
      </c>
      <c r="E232" s="1" t="s">
        <v>32</v>
      </c>
      <c r="F232" s="1" t="s">
        <v>77</v>
      </c>
      <c r="G232" s="1" t="s">
        <v>3</v>
      </c>
      <c r="H232" s="1" t="s">
        <v>11</v>
      </c>
      <c r="I232" s="1" t="s">
        <v>92</v>
      </c>
      <c r="J232" s="1" t="s">
        <v>1092</v>
      </c>
      <c r="K232" s="1" t="s">
        <v>829</v>
      </c>
      <c r="L232" s="30">
        <v>23000</v>
      </c>
      <c r="M232" s="30">
        <v>26527</v>
      </c>
      <c r="N232" s="30">
        <v>309</v>
      </c>
      <c r="O232" s="30">
        <v>0</v>
      </c>
      <c r="P232" s="27">
        <v>5.9</v>
      </c>
      <c r="Q232" s="30">
        <v>160</v>
      </c>
      <c r="R232" s="30">
        <v>99</v>
      </c>
      <c r="S232" s="9">
        <v>70327868</v>
      </c>
      <c r="T232" s="9">
        <v>46000000</v>
      </c>
      <c r="U232" s="9">
        <f>IMDB4[[#This Row],[Gross Revenue]]-IMDB4[[#This Row],[Budget]]</f>
        <v>24327868</v>
      </c>
      <c r="V232" s="9" t="str">
        <f>IF(IMDB4[[#This Row],[Profit]]&gt;0,"Hit","Flop")</f>
        <v>Hit</v>
      </c>
      <c r="W232" s="9" t="str" cm="1">
        <f t="array" ref="W232">_xlfn.IFS(IMDB4[[#This Row],[IMDb Score (1-10)]]&gt;=8,"Excellent",IMDB4[[#This Row],[IMDb Score (1-10)]]&gt;=7,"Good",IMDB4[[#This Row],[IMDb Score (1-10)]]&gt;=5,"Average",TRUE,"Poor")</f>
        <v>Average</v>
      </c>
      <c r="X232" s="9" t="str">
        <f>IF(IMDB4[[#This Row],[Duration (min)]]&lt;90,"Short",IF(IMDB4[[#This Row],[Duration (min)]]&lt;=120,"Medium", "Long"))</f>
        <v>Medium</v>
      </c>
    </row>
    <row r="233" spans="1:24" x14ac:dyDescent="0.25">
      <c r="A233" s="1" t="s">
        <v>6144</v>
      </c>
      <c r="B233" s="2">
        <v>41062</v>
      </c>
      <c r="C233" s="30">
        <f>YEAR(IMDB4[[#This Row],[Release Date]])</f>
        <v>2012</v>
      </c>
      <c r="D233" s="30" t="str">
        <f>FLOOR(IMDB4[[#This Row],[Year]],10)&amp;"s"</f>
        <v>2010s</v>
      </c>
      <c r="E233" s="1" t="s">
        <v>32</v>
      </c>
      <c r="F233" s="1" t="s">
        <v>77</v>
      </c>
      <c r="G233" s="1" t="s">
        <v>3</v>
      </c>
      <c r="H233" s="1" t="s">
        <v>4</v>
      </c>
      <c r="I233" s="1" t="s">
        <v>92</v>
      </c>
      <c r="J233" s="1" t="s">
        <v>1453</v>
      </c>
      <c r="K233" s="1" t="s">
        <v>5048</v>
      </c>
      <c r="L233" s="30">
        <v>23000</v>
      </c>
      <c r="M233" s="30">
        <v>37387</v>
      </c>
      <c r="N233" s="30">
        <v>0</v>
      </c>
      <c r="O233" s="30">
        <v>75000</v>
      </c>
      <c r="P233" s="27">
        <v>7.4</v>
      </c>
      <c r="Q233" s="30">
        <v>589</v>
      </c>
      <c r="R233" s="30">
        <v>119</v>
      </c>
      <c r="S233" s="9">
        <v>66468315</v>
      </c>
      <c r="T233" s="9">
        <v>30000000</v>
      </c>
      <c r="U233" s="9">
        <f>IMDB4[[#This Row],[Gross Revenue]]-IMDB4[[#This Row],[Budget]]</f>
        <v>36468315</v>
      </c>
      <c r="V233" s="9" t="str">
        <f>IF(IMDB4[[#This Row],[Profit]]&gt;0,"Hit","Flop")</f>
        <v>Hit</v>
      </c>
      <c r="W233" s="9" t="str" cm="1">
        <f t="array" ref="W233">_xlfn.IFS(IMDB4[[#This Row],[IMDb Score (1-10)]]&gt;=8,"Excellent",IMDB4[[#This Row],[IMDb Score (1-10)]]&gt;=7,"Good",IMDB4[[#This Row],[IMDb Score (1-10)]]&gt;=5,"Average",TRUE,"Poor")</f>
        <v>Good</v>
      </c>
      <c r="X233" s="9" t="str">
        <f>IF(IMDB4[[#This Row],[Duration (min)]]&lt;90,"Short",IF(IMDB4[[#This Row],[Duration (min)]]&lt;=120,"Medium", "Long"))</f>
        <v>Medium</v>
      </c>
    </row>
    <row r="234" spans="1:24" x14ac:dyDescent="0.25">
      <c r="A234" s="1" t="s">
        <v>6637</v>
      </c>
      <c r="B234" s="2">
        <v>41725</v>
      </c>
      <c r="C234" s="30">
        <f>YEAR(IMDB4[[#This Row],[Release Date]])</f>
        <v>2014</v>
      </c>
      <c r="D234" s="30" t="str">
        <f>FLOOR(IMDB4[[#This Row],[Year]],10)&amp;"s"</f>
        <v>2010s</v>
      </c>
      <c r="E234" s="1" t="s">
        <v>32</v>
      </c>
      <c r="F234" s="1" t="s">
        <v>77</v>
      </c>
      <c r="G234" s="1" t="s">
        <v>3</v>
      </c>
      <c r="H234" s="1" t="s">
        <v>83</v>
      </c>
      <c r="I234" s="1" t="s">
        <v>132</v>
      </c>
      <c r="J234" s="1" t="s">
        <v>1092</v>
      </c>
      <c r="K234" s="1" t="s">
        <v>274</v>
      </c>
      <c r="L234" s="30">
        <v>23000</v>
      </c>
      <c r="M234" s="30">
        <v>26490</v>
      </c>
      <c r="N234" s="30">
        <v>0</v>
      </c>
      <c r="O234" s="30">
        <v>51000</v>
      </c>
      <c r="P234" s="27">
        <v>6.1</v>
      </c>
      <c r="Q234" s="30">
        <v>314</v>
      </c>
      <c r="R234" s="30">
        <v>150</v>
      </c>
      <c r="S234" s="9">
        <v>65007045</v>
      </c>
      <c r="T234" s="9">
        <v>140000000</v>
      </c>
      <c r="U234" s="9">
        <f>IMDB4[[#This Row],[Gross Revenue]]-IMDB4[[#This Row],[Budget]]</f>
        <v>-74992955</v>
      </c>
      <c r="V234" s="9" t="str">
        <f>IF(IMDB4[[#This Row],[Profit]]&gt;0,"Hit","Flop")</f>
        <v>Flop</v>
      </c>
      <c r="W234" s="9" t="str" cm="1">
        <f t="array" ref="W234">_xlfn.IFS(IMDB4[[#This Row],[IMDb Score (1-10)]]&gt;=8,"Excellent",IMDB4[[#This Row],[IMDb Score (1-10)]]&gt;=7,"Good",IMDB4[[#This Row],[IMDb Score (1-10)]]&gt;=5,"Average",TRUE,"Poor")</f>
        <v>Average</v>
      </c>
      <c r="X234" s="9" t="str">
        <f>IF(IMDB4[[#This Row],[Duration (min)]]&lt;90,"Short",IF(IMDB4[[#This Row],[Duration (min)]]&lt;=120,"Medium", "Long"))</f>
        <v>Long</v>
      </c>
    </row>
    <row r="235" spans="1:24" x14ac:dyDescent="0.25">
      <c r="A235" s="1" t="s">
        <v>2151</v>
      </c>
      <c r="B235" s="2">
        <v>36397</v>
      </c>
      <c r="C235" s="30">
        <f>YEAR(IMDB4[[#This Row],[Release Date]])</f>
        <v>1999</v>
      </c>
      <c r="D235" s="30" t="str">
        <f>FLOOR(IMDB4[[#This Row],[Year]],10)&amp;"s"</f>
        <v>1990s</v>
      </c>
      <c r="E235" s="1" t="s">
        <v>32</v>
      </c>
      <c r="F235" s="1" t="s">
        <v>20</v>
      </c>
      <c r="G235" s="1" t="s">
        <v>3</v>
      </c>
      <c r="H235" s="1" t="s">
        <v>4</v>
      </c>
      <c r="I235" s="1" t="s">
        <v>132</v>
      </c>
      <c r="J235" s="1" t="s">
        <v>1816</v>
      </c>
      <c r="K235" s="1" t="s">
        <v>2152</v>
      </c>
      <c r="L235" s="30">
        <v>23000</v>
      </c>
      <c r="M235" s="30">
        <v>28734</v>
      </c>
      <c r="N235" s="30">
        <v>7</v>
      </c>
      <c r="O235" s="30">
        <v>0</v>
      </c>
      <c r="P235" s="27">
        <v>5.8</v>
      </c>
      <c r="Q235" s="30">
        <v>96</v>
      </c>
      <c r="R235" s="30">
        <v>95</v>
      </c>
      <c r="S235" s="9">
        <v>63319509</v>
      </c>
      <c r="T235" s="9">
        <v>10000000</v>
      </c>
      <c r="U235" s="9">
        <f>IMDB4[[#This Row],[Gross Revenue]]-IMDB4[[#This Row],[Budget]]</f>
        <v>53319509</v>
      </c>
      <c r="V235" s="9" t="str">
        <f>IF(IMDB4[[#This Row],[Profit]]&gt;0,"Hit","Flop")</f>
        <v>Hit</v>
      </c>
      <c r="W235" s="9" t="str" cm="1">
        <f t="array" ref="W235">_xlfn.IFS(IMDB4[[#This Row],[IMDb Score (1-10)]]&gt;=8,"Excellent",IMDB4[[#This Row],[IMDb Score (1-10)]]&gt;=7,"Good",IMDB4[[#This Row],[IMDb Score (1-10)]]&gt;=5,"Average",TRUE,"Poor")</f>
        <v>Average</v>
      </c>
      <c r="X235" s="9" t="str">
        <f>IF(IMDB4[[#This Row],[Duration (min)]]&lt;90,"Short",IF(IMDB4[[#This Row],[Duration (min)]]&lt;=120,"Medium", "Long"))</f>
        <v>Medium</v>
      </c>
    </row>
    <row r="236" spans="1:24" x14ac:dyDescent="0.25">
      <c r="A236" s="1" t="s">
        <v>5658</v>
      </c>
      <c r="B236" s="2">
        <v>40439</v>
      </c>
      <c r="C236" s="30">
        <f>YEAR(IMDB4[[#This Row],[Release Date]])</f>
        <v>2010</v>
      </c>
      <c r="D236" s="30" t="str">
        <f>FLOOR(IMDB4[[#This Row],[Year]],10)&amp;"s"</f>
        <v>2010s</v>
      </c>
      <c r="E236" s="1" t="s">
        <v>32</v>
      </c>
      <c r="F236" s="1" t="s">
        <v>77</v>
      </c>
      <c r="G236" s="1" t="s">
        <v>3</v>
      </c>
      <c r="H236" s="1" t="s">
        <v>4</v>
      </c>
      <c r="I236" s="1" t="s">
        <v>132</v>
      </c>
      <c r="J236" s="1" t="s">
        <v>1816</v>
      </c>
      <c r="K236" s="1" t="s">
        <v>5659</v>
      </c>
      <c r="L236" s="30">
        <v>23000</v>
      </c>
      <c r="M236" s="30">
        <v>31529</v>
      </c>
      <c r="N236" s="30">
        <v>34</v>
      </c>
      <c r="O236" s="30">
        <v>0</v>
      </c>
      <c r="P236" s="27">
        <v>6.2</v>
      </c>
      <c r="Q236" s="30">
        <v>119</v>
      </c>
      <c r="R236" s="30">
        <v>107</v>
      </c>
      <c r="S236" s="9">
        <v>57744720</v>
      </c>
      <c r="T236" s="9">
        <v>20000000</v>
      </c>
      <c r="U236" s="9">
        <f>IMDB4[[#This Row],[Gross Revenue]]-IMDB4[[#This Row],[Budget]]</f>
        <v>37744720</v>
      </c>
      <c r="V236" s="9" t="str">
        <f>IF(IMDB4[[#This Row],[Profit]]&gt;0,"Hit","Flop")</f>
        <v>Hit</v>
      </c>
      <c r="W236" s="9" t="str" cm="1">
        <f t="array" ref="W236">_xlfn.IFS(IMDB4[[#This Row],[IMDb Score (1-10)]]&gt;=8,"Excellent",IMDB4[[#This Row],[IMDb Score (1-10)]]&gt;=7,"Good",IMDB4[[#This Row],[IMDb Score (1-10)]]&gt;=5,"Average",TRUE,"Poor")</f>
        <v>Average</v>
      </c>
      <c r="X236" s="9" t="str">
        <f>IF(IMDB4[[#This Row],[Duration (min)]]&lt;90,"Short",IF(IMDB4[[#This Row],[Duration (min)]]&lt;=120,"Medium", "Long"))</f>
        <v>Medium</v>
      </c>
    </row>
    <row r="237" spans="1:24" x14ac:dyDescent="0.25">
      <c r="A237" s="1" t="s">
        <v>4561</v>
      </c>
      <c r="B237" s="2">
        <v>39112</v>
      </c>
      <c r="C237" s="30">
        <f>YEAR(IMDB4[[#This Row],[Release Date]])</f>
        <v>2007</v>
      </c>
      <c r="D237" s="30" t="str">
        <f>FLOOR(IMDB4[[#This Row],[Year]],10)&amp;"s"</f>
        <v>2000s</v>
      </c>
      <c r="E237" s="1" t="s">
        <v>32</v>
      </c>
      <c r="F237" s="1" t="s">
        <v>40</v>
      </c>
      <c r="G237" s="1" t="s">
        <v>3</v>
      </c>
      <c r="H237" s="1" t="s">
        <v>4</v>
      </c>
      <c r="I237" s="1" t="s">
        <v>92</v>
      </c>
      <c r="J237" s="1" t="s">
        <v>1092</v>
      </c>
      <c r="K237" s="1" t="s">
        <v>1533</v>
      </c>
      <c r="L237" s="30">
        <v>23000</v>
      </c>
      <c r="M237" s="30">
        <v>33548</v>
      </c>
      <c r="N237" s="30">
        <v>446</v>
      </c>
      <c r="O237" s="30">
        <v>0</v>
      </c>
      <c r="P237" s="27">
        <v>7.8</v>
      </c>
      <c r="Q237" s="30">
        <v>295</v>
      </c>
      <c r="R237" s="30">
        <v>122</v>
      </c>
      <c r="S237" s="9">
        <v>53574088</v>
      </c>
      <c r="T237" s="9">
        <v>55000000</v>
      </c>
      <c r="U237" s="9">
        <f>IMDB4[[#This Row],[Gross Revenue]]-IMDB4[[#This Row],[Budget]]</f>
        <v>-1425912</v>
      </c>
      <c r="V237" s="9" t="str">
        <f>IF(IMDB4[[#This Row],[Profit]]&gt;0,"Hit","Flop")</f>
        <v>Flop</v>
      </c>
      <c r="W237" s="9" t="str" cm="1">
        <f t="array" ref="W237">_xlfn.IFS(IMDB4[[#This Row],[IMDb Score (1-10)]]&gt;=8,"Excellent",IMDB4[[#This Row],[IMDb Score (1-10)]]&gt;=7,"Good",IMDB4[[#This Row],[IMDb Score (1-10)]]&gt;=5,"Average",TRUE,"Poor")</f>
        <v>Good</v>
      </c>
      <c r="X237" s="9" t="str">
        <f>IF(IMDB4[[#This Row],[Duration (min)]]&lt;90,"Short",IF(IMDB4[[#This Row],[Duration (min)]]&lt;=120,"Medium", "Long"))</f>
        <v>Long</v>
      </c>
    </row>
    <row r="238" spans="1:24" x14ac:dyDescent="0.25">
      <c r="A238" s="1" t="s">
        <v>4519</v>
      </c>
      <c r="B238" s="2">
        <v>38900</v>
      </c>
      <c r="C238" s="30">
        <f>YEAR(IMDB4[[#This Row],[Release Date]])</f>
        <v>2006</v>
      </c>
      <c r="D238" s="30" t="str">
        <f>FLOOR(IMDB4[[#This Row],[Year]],10)&amp;"s"</f>
        <v>2000s</v>
      </c>
      <c r="E238" s="1" t="s">
        <v>32</v>
      </c>
      <c r="F238" s="1" t="s">
        <v>9</v>
      </c>
      <c r="G238" s="1" t="s">
        <v>3</v>
      </c>
      <c r="H238" s="1" t="s">
        <v>4</v>
      </c>
      <c r="I238" s="1" t="s">
        <v>132</v>
      </c>
      <c r="J238" s="1" t="s">
        <v>1092</v>
      </c>
      <c r="K238" s="1" t="s">
        <v>2413</v>
      </c>
      <c r="L238" s="30">
        <v>23000</v>
      </c>
      <c r="M238" s="30">
        <v>63986</v>
      </c>
      <c r="N238" s="30">
        <v>22000</v>
      </c>
      <c r="O238" s="30">
        <v>49000</v>
      </c>
      <c r="P238" s="27">
        <v>8.5</v>
      </c>
      <c r="Q238" s="30">
        <v>341</v>
      </c>
      <c r="R238" s="30">
        <v>130</v>
      </c>
      <c r="S238" s="9">
        <v>53082743</v>
      </c>
      <c r="T238" s="9">
        <v>40000000</v>
      </c>
      <c r="U238" s="9">
        <f>IMDB4[[#This Row],[Gross Revenue]]-IMDB4[[#This Row],[Budget]]</f>
        <v>13082743</v>
      </c>
      <c r="V238" s="9" t="str">
        <f>IF(IMDB4[[#This Row],[Profit]]&gt;0,"Hit","Flop")</f>
        <v>Hit</v>
      </c>
      <c r="W238" s="9" t="str" cm="1">
        <f t="array" ref="W238">_xlfn.IFS(IMDB4[[#This Row],[IMDb Score (1-10)]]&gt;=8,"Excellent",IMDB4[[#This Row],[IMDb Score (1-10)]]&gt;=7,"Good",IMDB4[[#This Row],[IMDb Score (1-10)]]&gt;=5,"Average",TRUE,"Poor")</f>
        <v>Excellent</v>
      </c>
      <c r="X238" s="9" t="str">
        <f>IF(IMDB4[[#This Row],[Duration (min)]]&lt;90,"Short",IF(IMDB4[[#This Row],[Duration (min)]]&lt;=120,"Medium", "Long"))</f>
        <v>Long</v>
      </c>
    </row>
    <row r="239" spans="1:24" x14ac:dyDescent="0.25">
      <c r="A239" s="1" t="s">
        <v>2258</v>
      </c>
      <c r="B239" s="2">
        <v>36491</v>
      </c>
      <c r="C239" s="30">
        <f>YEAR(IMDB4[[#This Row],[Release Date]])</f>
        <v>1999</v>
      </c>
      <c r="D239" s="30" t="str">
        <f>FLOOR(IMDB4[[#This Row],[Year]],10)&amp;"s"</f>
        <v>1990s</v>
      </c>
      <c r="E239" s="1" t="s">
        <v>32</v>
      </c>
      <c r="F239" s="1" t="s">
        <v>20</v>
      </c>
      <c r="G239" s="1" t="s">
        <v>3</v>
      </c>
      <c r="H239" s="1" t="s">
        <v>4</v>
      </c>
      <c r="I239" s="1" t="s">
        <v>92</v>
      </c>
      <c r="J239" s="1" t="s">
        <v>1816</v>
      </c>
      <c r="K239" s="1" t="s">
        <v>2259</v>
      </c>
      <c r="L239" s="30">
        <v>23000</v>
      </c>
      <c r="M239" s="30">
        <v>23369</v>
      </c>
      <c r="N239" s="30">
        <v>48</v>
      </c>
      <c r="O239" s="30">
        <v>0</v>
      </c>
      <c r="P239" s="27">
        <v>6.4</v>
      </c>
      <c r="Q239" s="30">
        <v>67</v>
      </c>
      <c r="R239" s="30">
        <v>106</v>
      </c>
      <c r="S239" s="9">
        <v>52885587</v>
      </c>
      <c r="T239" s="9">
        <v>16000000</v>
      </c>
      <c r="U239" s="9">
        <f>IMDB4[[#This Row],[Gross Revenue]]-IMDB4[[#This Row],[Budget]]</f>
        <v>36885587</v>
      </c>
      <c r="V239" s="9" t="str">
        <f>IF(IMDB4[[#This Row],[Profit]]&gt;0,"Hit","Flop")</f>
        <v>Hit</v>
      </c>
      <c r="W239" s="9" t="str" cm="1">
        <f t="array" ref="W239">_xlfn.IFS(IMDB4[[#This Row],[IMDb Score (1-10)]]&gt;=8,"Excellent",IMDB4[[#This Row],[IMDb Score (1-10)]]&gt;=7,"Good",IMDB4[[#This Row],[IMDb Score (1-10)]]&gt;=5,"Average",TRUE,"Poor")</f>
        <v>Average</v>
      </c>
      <c r="X239" s="9" t="str">
        <f>IF(IMDB4[[#This Row],[Duration (min)]]&lt;90,"Short",IF(IMDB4[[#This Row],[Duration (min)]]&lt;=120,"Medium", "Long"))</f>
        <v>Medium</v>
      </c>
    </row>
    <row r="240" spans="1:24" x14ac:dyDescent="0.25">
      <c r="A240" s="1" t="s">
        <v>1091</v>
      </c>
      <c r="B240" s="2">
        <v>34336</v>
      </c>
      <c r="C240" s="30">
        <f>YEAR(IMDB4[[#This Row],[Release Date]])</f>
        <v>1994</v>
      </c>
      <c r="D240" s="30" t="str">
        <f>FLOOR(IMDB4[[#This Row],[Year]],10)&amp;"s"</f>
        <v>1990s</v>
      </c>
      <c r="E240" s="1" t="s">
        <v>32</v>
      </c>
      <c r="F240" s="1" t="s">
        <v>9</v>
      </c>
      <c r="G240" s="1" t="s">
        <v>3</v>
      </c>
      <c r="H240" s="1" t="s">
        <v>4</v>
      </c>
      <c r="I240" s="1" t="s">
        <v>84</v>
      </c>
      <c r="J240" s="1" t="s">
        <v>1092</v>
      </c>
      <c r="K240" s="1" t="s">
        <v>1093</v>
      </c>
      <c r="L240" s="30">
        <v>23000</v>
      </c>
      <c r="M240" s="30">
        <v>29370</v>
      </c>
      <c r="N240" s="30">
        <v>44</v>
      </c>
      <c r="O240" s="30">
        <v>0</v>
      </c>
      <c r="P240" s="27">
        <v>7.3</v>
      </c>
      <c r="Q240" s="30">
        <v>27</v>
      </c>
      <c r="R240" s="30">
        <v>115</v>
      </c>
      <c r="S240" s="9">
        <v>50003300</v>
      </c>
      <c r="T240" s="9">
        <v>15000000</v>
      </c>
      <c r="U240" s="9">
        <f>IMDB4[[#This Row],[Gross Revenue]]-IMDB4[[#This Row],[Budget]]</f>
        <v>35003300</v>
      </c>
      <c r="V240" s="9" t="str">
        <f>IF(IMDB4[[#This Row],[Profit]]&gt;0,"Hit","Flop")</f>
        <v>Hit</v>
      </c>
      <c r="W240" s="9" t="str" cm="1">
        <f t="array" ref="W240">_xlfn.IFS(IMDB4[[#This Row],[IMDb Score (1-10)]]&gt;=8,"Excellent",IMDB4[[#This Row],[IMDb Score (1-10)]]&gt;=7,"Good",IMDB4[[#This Row],[IMDb Score (1-10)]]&gt;=5,"Average",TRUE,"Poor")</f>
        <v>Good</v>
      </c>
      <c r="X240" s="9" t="str">
        <f>IF(IMDB4[[#This Row],[Duration (min)]]&lt;90,"Short",IF(IMDB4[[#This Row],[Duration (min)]]&lt;=120,"Medium", "Long"))</f>
        <v>Medium</v>
      </c>
    </row>
    <row r="241" spans="1:24" x14ac:dyDescent="0.25">
      <c r="A241" s="1" t="s">
        <v>1452</v>
      </c>
      <c r="B241" s="2">
        <v>35336</v>
      </c>
      <c r="C241" s="30">
        <f>YEAR(IMDB4[[#This Row],[Release Date]])</f>
        <v>1996</v>
      </c>
      <c r="D241" s="30" t="str">
        <f>FLOOR(IMDB4[[#This Row],[Year]],10)&amp;"s"</f>
        <v>1990s</v>
      </c>
      <c r="E241" s="1" t="s">
        <v>32</v>
      </c>
      <c r="F241" s="1" t="s">
        <v>9</v>
      </c>
      <c r="G241" s="1" t="s">
        <v>3</v>
      </c>
      <c r="H241" s="1" t="s">
        <v>4</v>
      </c>
      <c r="I241" s="1" t="s">
        <v>92</v>
      </c>
      <c r="J241" s="1" t="s">
        <v>1453</v>
      </c>
      <c r="K241" s="1" t="s">
        <v>1454</v>
      </c>
      <c r="L241" s="30">
        <v>23000</v>
      </c>
      <c r="M241" s="30">
        <v>26907</v>
      </c>
      <c r="N241" s="30">
        <v>13</v>
      </c>
      <c r="O241" s="30">
        <v>353</v>
      </c>
      <c r="P241" s="27">
        <v>5.6</v>
      </c>
      <c r="Q241" s="30">
        <v>28</v>
      </c>
      <c r="R241" s="30">
        <v>118</v>
      </c>
      <c r="S241" s="9">
        <v>44834712</v>
      </c>
      <c r="T241" s="9">
        <v>44000000</v>
      </c>
      <c r="U241" s="9">
        <f>IMDB4[[#This Row],[Gross Revenue]]-IMDB4[[#This Row],[Budget]]</f>
        <v>834712</v>
      </c>
      <c r="V241" s="9" t="str">
        <f>IF(IMDB4[[#This Row],[Profit]]&gt;0,"Hit","Flop")</f>
        <v>Hit</v>
      </c>
      <c r="W241" s="9" t="str" cm="1">
        <f t="array" ref="W241">_xlfn.IFS(IMDB4[[#This Row],[IMDb Score (1-10)]]&gt;=8,"Excellent",IMDB4[[#This Row],[IMDb Score (1-10)]]&gt;=7,"Good",IMDB4[[#This Row],[IMDb Score (1-10)]]&gt;=5,"Average",TRUE,"Poor")</f>
        <v>Average</v>
      </c>
      <c r="X241" s="9" t="str">
        <f>IF(IMDB4[[#This Row],[Duration (min)]]&lt;90,"Short",IF(IMDB4[[#This Row],[Duration (min)]]&lt;=120,"Medium", "Long"))</f>
        <v>Medium</v>
      </c>
    </row>
    <row r="242" spans="1:24" x14ac:dyDescent="0.25">
      <c r="A242" s="1" t="s">
        <v>3133</v>
      </c>
      <c r="B242" s="2">
        <v>37492</v>
      </c>
      <c r="C242" s="30">
        <f>YEAR(IMDB4[[#This Row],[Release Date]])</f>
        <v>2002</v>
      </c>
      <c r="D242" s="30" t="str">
        <f>FLOOR(IMDB4[[#This Row],[Year]],10)&amp;"s"</f>
        <v>2000s</v>
      </c>
      <c r="E242" s="1" t="s">
        <v>32</v>
      </c>
      <c r="F242" s="1" t="s">
        <v>77</v>
      </c>
      <c r="G242" s="1" t="s">
        <v>3</v>
      </c>
      <c r="H242" s="1" t="s">
        <v>4</v>
      </c>
      <c r="I242" s="1" t="s">
        <v>132</v>
      </c>
      <c r="J242" s="1" t="s">
        <v>1092</v>
      </c>
      <c r="K242" s="1" t="s">
        <v>955</v>
      </c>
      <c r="L242" s="30">
        <v>23000</v>
      </c>
      <c r="M242" s="30">
        <v>53024</v>
      </c>
      <c r="N242" s="30">
        <v>38</v>
      </c>
      <c r="O242" s="30">
        <v>0</v>
      </c>
      <c r="P242" s="27">
        <v>6.2</v>
      </c>
      <c r="Q242" s="30">
        <v>138</v>
      </c>
      <c r="R242" s="30">
        <v>101</v>
      </c>
      <c r="S242" s="9">
        <v>43060566</v>
      </c>
      <c r="T242" s="9">
        <v>60000000</v>
      </c>
      <c r="U242" s="9">
        <f>IMDB4[[#This Row],[Gross Revenue]]-IMDB4[[#This Row],[Budget]]</f>
        <v>-16939434</v>
      </c>
      <c r="V242" s="9" t="str">
        <f>IF(IMDB4[[#This Row],[Profit]]&gt;0,"Hit","Flop")</f>
        <v>Flop</v>
      </c>
      <c r="W242" s="9" t="str" cm="1">
        <f t="array" ref="W242">_xlfn.IFS(IMDB4[[#This Row],[IMDb Score (1-10)]]&gt;=8,"Excellent",IMDB4[[#This Row],[IMDb Score (1-10)]]&gt;=7,"Good",IMDB4[[#This Row],[IMDb Score (1-10)]]&gt;=5,"Average",TRUE,"Poor")</f>
        <v>Average</v>
      </c>
      <c r="X242" s="9" t="str">
        <f>IF(IMDB4[[#This Row],[Duration (min)]]&lt;90,"Short",IF(IMDB4[[#This Row],[Duration (min)]]&lt;=120,"Medium", "Long"))</f>
        <v>Medium</v>
      </c>
    </row>
    <row r="243" spans="1:24" x14ac:dyDescent="0.25">
      <c r="A243" s="1" t="s">
        <v>1951</v>
      </c>
      <c r="B243" s="2">
        <v>36245</v>
      </c>
      <c r="C243" s="30">
        <f>YEAR(IMDB4[[#This Row],[Release Date]])</f>
        <v>1999</v>
      </c>
      <c r="D243" s="30" t="str">
        <f>FLOOR(IMDB4[[#This Row],[Year]],10)&amp;"s"</f>
        <v>1990s</v>
      </c>
      <c r="E243" s="1" t="s">
        <v>32</v>
      </c>
      <c r="F243" s="1" t="s">
        <v>20</v>
      </c>
      <c r="G243" s="1" t="s">
        <v>3</v>
      </c>
      <c r="H243" s="1" t="s">
        <v>4</v>
      </c>
      <c r="I243" s="1" t="s">
        <v>132</v>
      </c>
      <c r="J243" s="1" t="s">
        <v>1453</v>
      </c>
      <c r="K243" s="1" t="s">
        <v>1952</v>
      </c>
      <c r="L243" s="30">
        <v>23000</v>
      </c>
      <c r="M243" s="30">
        <v>37907</v>
      </c>
      <c r="N243" s="30">
        <v>19</v>
      </c>
      <c r="O243" s="30">
        <v>10000</v>
      </c>
      <c r="P243" s="27">
        <v>7.2</v>
      </c>
      <c r="Q243" s="30">
        <v>133</v>
      </c>
      <c r="R243" s="30">
        <v>97</v>
      </c>
      <c r="S243" s="9">
        <v>38176108</v>
      </c>
      <c r="T243" s="9">
        <v>16000000</v>
      </c>
      <c r="U243" s="9">
        <f>IMDB4[[#This Row],[Gross Revenue]]-IMDB4[[#This Row],[Budget]]</f>
        <v>22176108</v>
      </c>
      <c r="V243" s="9" t="str">
        <f>IF(IMDB4[[#This Row],[Profit]]&gt;0,"Hit","Flop")</f>
        <v>Hit</v>
      </c>
      <c r="W243" s="9" t="str" cm="1">
        <f t="array" ref="W243">_xlfn.IFS(IMDB4[[#This Row],[IMDb Score (1-10)]]&gt;=8,"Excellent",IMDB4[[#This Row],[IMDb Score (1-10)]]&gt;=7,"Good",IMDB4[[#This Row],[IMDb Score (1-10)]]&gt;=5,"Average",TRUE,"Poor")</f>
        <v>Good</v>
      </c>
      <c r="X243" s="9" t="str">
        <f>IF(IMDB4[[#This Row],[Duration (min)]]&lt;90,"Short",IF(IMDB4[[#This Row],[Duration (min)]]&lt;=120,"Medium", "Long"))</f>
        <v>Medium</v>
      </c>
    </row>
    <row r="244" spans="1:24" x14ac:dyDescent="0.25">
      <c r="A244" s="1" t="s">
        <v>3248</v>
      </c>
      <c r="B244" s="2">
        <v>37431</v>
      </c>
      <c r="C244" s="30">
        <f>YEAR(IMDB4[[#This Row],[Release Date]])</f>
        <v>2002</v>
      </c>
      <c r="D244" s="30" t="str">
        <f>FLOOR(IMDB4[[#This Row],[Year]],10)&amp;"s"</f>
        <v>2000s</v>
      </c>
      <c r="E244" s="1" t="s">
        <v>32</v>
      </c>
      <c r="F244" s="1" t="s">
        <v>40</v>
      </c>
      <c r="G244" s="1" t="s">
        <v>3</v>
      </c>
      <c r="H244" s="1" t="s">
        <v>4</v>
      </c>
      <c r="I244" s="1" t="s">
        <v>84</v>
      </c>
      <c r="J244" s="1" t="s">
        <v>1453</v>
      </c>
      <c r="K244" s="1" t="s">
        <v>887</v>
      </c>
      <c r="L244" s="30">
        <v>23000</v>
      </c>
      <c r="M244" s="30">
        <v>26940</v>
      </c>
      <c r="N244" s="30">
        <v>63</v>
      </c>
      <c r="O244" s="30">
        <v>0</v>
      </c>
      <c r="P244" s="27">
        <v>7.1</v>
      </c>
      <c r="Q244" s="30">
        <v>127</v>
      </c>
      <c r="R244" s="30">
        <v>95</v>
      </c>
      <c r="S244" s="9">
        <v>38120554</v>
      </c>
      <c r="T244" s="9">
        <v>140000000</v>
      </c>
      <c r="U244" s="9">
        <f>IMDB4[[#This Row],[Gross Revenue]]-IMDB4[[#This Row],[Budget]]</f>
        <v>-101879446</v>
      </c>
      <c r="V244" s="9" t="str">
        <f>IF(IMDB4[[#This Row],[Profit]]&gt;0,"Hit","Flop")</f>
        <v>Flop</v>
      </c>
      <c r="W244" s="9" t="str" cm="1">
        <f t="array" ref="W244">_xlfn.IFS(IMDB4[[#This Row],[IMDb Score (1-10)]]&gt;=8,"Excellent",IMDB4[[#This Row],[IMDb Score (1-10)]]&gt;=7,"Good",IMDB4[[#This Row],[IMDb Score (1-10)]]&gt;=5,"Average",TRUE,"Poor")</f>
        <v>Good</v>
      </c>
      <c r="X244" s="9" t="str">
        <f>IF(IMDB4[[#This Row],[Duration (min)]]&lt;90,"Short",IF(IMDB4[[#This Row],[Duration (min)]]&lt;=120,"Medium", "Long"))</f>
        <v>Medium</v>
      </c>
    </row>
    <row r="245" spans="1:24" x14ac:dyDescent="0.25">
      <c r="A245" s="1" t="s">
        <v>2532</v>
      </c>
      <c r="B245" s="2">
        <v>36766</v>
      </c>
      <c r="C245" s="30">
        <f>YEAR(IMDB4[[#This Row],[Release Date]])</f>
        <v>2000</v>
      </c>
      <c r="D245" s="30" t="str">
        <f>FLOOR(IMDB4[[#This Row],[Year]],10)&amp;"s"</f>
        <v>2000s</v>
      </c>
      <c r="E245" s="1" t="s">
        <v>32</v>
      </c>
      <c r="F245" s="1" t="s">
        <v>77</v>
      </c>
      <c r="G245" s="1" t="s">
        <v>3</v>
      </c>
      <c r="H245" s="1" t="s">
        <v>4</v>
      </c>
      <c r="I245" s="1" t="s">
        <v>132</v>
      </c>
      <c r="J245" s="1" t="s">
        <v>1816</v>
      </c>
      <c r="K245" s="1" t="s">
        <v>1323</v>
      </c>
      <c r="L245" s="30">
        <v>23000</v>
      </c>
      <c r="M245" s="30">
        <v>26652</v>
      </c>
      <c r="N245" s="30">
        <v>357</v>
      </c>
      <c r="O245" s="30">
        <v>0</v>
      </c>
      <c r="P245" s="27">
        <v>5.6</v>
      </c>
      <c r="Q245" s="30">
        <v>102</v>
      </c>
      <c r="R245" s="30">
        <v>106</v>
      </c>
      <c r="S245" s="9">
        <v>35007180</v>
      </c>
      <c r="T245" s="9">
        <v>15000000</v>
      </c>
      <c r="U245" s="9">
        <f>IMDB4[[#This Row],[Gross Revenue]]-IMDB4[[#This Row],[Budget]]</f>
        <v>20007180</v>
      </c>
      <c r="V245" s="9" t="str">
        <f>IF(IMDB4[[#This Row],[Profit]]&gt;0,"Hit","Flop")</f>
        <v>Hit</v>
      </c>
      <c r="W245" s="9" t="str" cm="1">
        <f t="array" ref="W245">_xlfn.IFS(IMDB4[[#This Row],[IMDb Score (1-10)]]&gt;=8,"Excellent",IMDB4[[#This Row],[IMDb Score (1-10)]]&gt;=7,"Good",IMDB4[[#This Row],[IMDb Score (1-10)]]&gt;=5,"Average",TRUE,"Poor")</f>
        <v>Average</v>
      </c>
      <c r="X245" s="9" t="str">
        <f>IF(IMDB4[[#This Row],[Duration (min)]]&lt;90,"Short",IF(IMDB4[[#This Row],[Duration (min)]]&lt;=120,"Medium", "Long"))</f>
        <v>Medium</v>
      </c>
    </row>
    <row r="246" spans="1:24" x14ac:dyDescent="0.25">
      <c r="A246" s="1" t="s">
        <v>5756</v>
      </c>
      <c r="B246" s="2">
        <v>40656</v>
      </c>
      <c r="C246" s="30">
        <f>YEAR(IMDB4[[#This Row],[Release Date]])</f>
        <v>2011</v>
      </c>
      <c r="D246" s="30" t="str">
        <f>FLOOR(IMDB4[[#This Row],[Year]],10)&amp;"s"</f>
        <v>2010s</v>
      </c>
      <c r="E246" s="1" t="s">
        <v>32</v>
      </c>
      <c r="F246" s="1" t="s">
        <v>20</v>
      </c>
      <c r="G246" s="1" t="s">
        <v>3</v>
      </c>
      <c r="H246" s="1" t="s">
        <v>4</v>
      </c>
      <c r="I246" s="1" t="s">
        <v>92</v>
      </c>
      <c r="J246" s="1" t="s">
        <v>1453</v>
      </c>
      <c r="K246" s="1" t="s">
        <v>5100</v>
      </c>
      <c r="L246" s="30">
        <v>23000</v>
      </c>
      <c r="M246" s="30">
        <v>39807</v>
      </c>
      <c r="N246" s="30">
        <v>129</v>
      </c>
      <c r="O246" s="30">
        <v>40000</v>
      </c>
      <c r="P246" s="27">
        <v>7.7</v>
      </c>
      <c r="Q246" s="30">
        <v>327</v>
      </c>
      <c r="R246" s="30">
        <v>100</v>
      </c>
      <c r="S246" s="9">
        <v>34963967</v>
      </c>
      <c r="T246" s="9">
        <v>8000000</v>
      </c>
      <c r="U246" s="9">
        <f>IMDB4[[#This Row],[Gross Revenue]]-IMDB4[[#This Row],[Budget]]</f>
        <v>26963967</v>
      </c>
      <c r="V246" s="9" t="str">
        <f>IF(IMDB4[[#This Row],[Profit]]&gt;0,"Hit","Flop")</f>
        <v>Hit</v>
      </c>
      <c r="W246" s="9" t="str" cm="1">
        <f t="array" ref="W246">_xlfn.IFS(IMDB4[[#This Row],[IMDb Score (1-10)]]&gt;=8,"Excellent",IMDB4[[#This Row],[IMDb Score (1-10)]]&gt;=7,"Good",IMDB4[[#This Row],[IMDb Score (1-10)]]&gt;=5,"Average",TRUE,"Poor")</f>
        <v>Good</v>
      </c>
      <c r="X246" s="9" t="str">
        <f>IF(IMDB4[[#This Row],[Duration (min)]]&lt;90,"Short",IF(IMDB4[[#This Row],[Duration (min)]]&lt;=120,"Medium", "Long"))</f>
        <v>Medium</v>
      </c>
    </row>
    <row r="247" spans="1:24" x14ac:dyDescent="0.25">
      <c r="A247" s="1" t="s">
        <v>4317</v>
      </c>
      <c r="B247" s="2">
        <v>38846</v>
      </c>
      <c r="C247" s="30">
        <f>YEAR(IMDB4[[#This Row],[Release Date]])</f>
        <v>2006</v>
      </c>
      <c r="D247" s="30" t="str">
        <f>FLOOR(IMDB4[[#This Row],[Year]],10)&amp;"s"</f>
        <v>2000s</v>
      </c>
      <c r="E247" s="1" t="s">
        <v>32</v>
      </c>
      <c r="F247" s="1" t="s">
        <v>9</v>
      </c>
      <c r="G247" s="1" t="s">
        <v>3</v>
      </c>
      <c r="H247" s="1" t="s">
        <v>4</v>
      </c>
      <c r="I247" s="1" t="s">
        <v>92</v>
      </c>
      <c r="J247" s="1" t="s">
        <v>1816</v>
      </c>
      <c r="K247" s="1" t="s">
        <v>114</v>
      </c>
      <c r="L247" s="30">
        <v>23000</v>
      </c>
      <c r="M247" s="30">
        <v>24468</v>
      </c>
      <c r="N247" s="30">
        <v>16000</v>
      </c>
      <c r="O247" s="30">
        <v>0</v>
      </c>
      <c r="P247" s="27">
        <v>7.1</v>
      </c>
      <c r="Q247" s="30">
        <v>279</v>
      </c>
      <c r="R247" s="30">
        <v>135</v>
      </c>
      <c r="S247" s="9">
        <v>33574332</v>
      </c>
      <c r="T247" s="9">
        <v>90000000</v>
      </c>
      <c r="U247" s="9">
        <f>IMDB4[[#This Row],[Gross Revenue]]-IMDB4[[#This Row],[Budget]]</f>
        <v>-56425668</v>
      </c>
      <c r="V247" s="9" t="str">
        <f>IF(IMDB4[[#This Row],[Profit]]&gt;0,"Hit","Flop")</f>
        <v>Flop</v>
      </c>
      <c r="W247" s="9" t="str" cm="1">
        <f t="array" ref="W247">_xlfn.IFS(IMDB4[[#This Row],[IMDb Score (1-10)]]&gt;=8,"Excellent",IMDB4[[#This Row],[IMDb Score (1-10)]]&gt;=7,"Good",IMDB4[[#This Row],[IMDb Score (1-10)]]&gt;=5,"Average",TRUE,"Poor")</f>
        <v>Good</v>
      </c>
      <c r="X247" s="9" t="str">
        <f>IF(IMDB4[[#This Row],[Duration (min)]]&lt;90,"Short",IF(IMDB4[[#This Row],[Duration (min)]]&lt;=120,"Medium", "Long"))</f>
        <v>Long</v>
      </c>
    </row>
    <row r="248" spans="1:24" x14ac:dyDescent="0.25">
      <c r="A248" s="1" t="s">
        <v>5150</v>
      </c>
      <c r="B248" s="2">
        <v>39838</v>
      </c>
      <c r="C248" s="30">
        <f>YEAR(IMDB4[[#This Row],[Release Date]])</f>
        <v>2009</v>
      </c>
      <c r="D248" s="30" t="str">
        <f>FLOOR(IMDB4[[#This Row],[Year]],10)&amp;"s"</f>
        <v>2000s</v>
      </c>
      <c r="E248" s="1" t="s">
        <v>32</v>
      </c>
      <c r="F248" s="1" t="s">
        <v>20</v>
      </c>
      <c r="G248" s="1" t="s">
        <v>3</v>
      </c>
      <c r="H248" s="1" t="s">
        <v>4</v>
      </c>
      <c r="I248" s="1" t="s">
        <v>132</v>
      </c>
      <c r="J248" s="1" t="s">
        <v>1453</v>
      </c>
      <c r="K248" s="1" t="s">
        <v>5151</v>
      </c>
      <c r="L248" s="30">
        <v>23000</v>
      </c>
      <c r="M248" s="30">
        <v>54075</v>
      </c>
      <c r="N248" s="30">
        <v>464</v>
      </c>
      <c r="O248" s="30">
        <v>40000</v>
      </c>
      <c r="P248" s="27">
        <v>7.7</v>
      </c>
      <c r="Q248" s="30">
        <v>331</v>
      </c>
      <c r="R248" s="30">
        <v>95</v>
      </c>
      <c r="S248" s="9">
        <v>32391374</v>
      </c>
      <c r="T248" s="9">
        <v>7500000</v>
      </c>
      <c r="U248" s="9">
        <f>IMDB4[[#This Row],[Gross Revenue]]-IMDB4[[#This Row],[Budget]]</f>
        <v>24891374</v>
      </c>
      <c r="V248" s="9" t="str">
        <f>IF(IMDB4[[#This Row],[Profit]]&gt;0,"Hit","Flop")</f>
        <v>Hit</v>
      </c>
      <c r="W248" s="9" t="str" cm="1">
        <f t="array" ref="W248">_xlfn.IFS(IMDB4[[#This Row],[IMDb Score (1-10)]]&gt;=8,"Excellent",IMDB4[[#This Row],[IMDb Score (1-10)]]&gt;=7,"Good",IMDB4[[#This Row],[IMDb Score (1-10)]]&gt;=5,"Average",TRUE,"Poor")</f>
        <v>Good</v>
      </c>
      <c r="X248" s="9" t="str">
        <f>IF(IMDB4[[#This Row],[Duration (min)]]&lt;90,"Short",IF(IMDB4[[#This Row],[Duration (min)]]&lt;=120,"Medium", "Long"))</f>
        <v>Medium</v>
      </c>
    </row>
    <row r="249" spans="1:24" x14ac:dyDescent="0.25">
      <c r="A249" s="1" t="s">
        <v>2636</v>
      </c>
      <c r="B249" s="2">
        <v>36983</v>
      </c>
      <c r="C249" s="30">
        <f>YEAR(IMDB4[[#This Row],[Release Date]])</f>
        <v>2001</v>
      </c>
      <c r="D249" s="30" t="str">
        <f>FLOOR(IMDB4[[#This Row],[Year]],10)&amp;"s"</f>
        <v>2000s</v>
      </c>
      <c r="E249" s="1" t="s">
        <v>32</v>
      </c>
      <c r="F249" s="1" t="s">
        <v>9</v>
      </c>
      <c r="G249" s="1" t="s">
        <v>3</v>
      </c>
      <c r="H249" s="1" t="s">
        <v>83</v>
      </c>
      <c r="I249" s="1" t="s">
        <v>92</v>
      </c>
      <c r="J249" s="1" t="s">
        <v>1092</v>
      </c>
      <c r="K249" s="1" t="s">
        <v>1851</v>
      </c>
      <c r="L249" s="30">
        <v>23000</v>
      </c>
      <c r="M249" s="30">
        <v>23325</v>
      </c>
      <c r="N249" s="30">
        <v>108</v>
      </c>
      <c r="O249" s="30">
        <v>0</v>
      </c>
      <c r="P249" s="27">
        <v>5.9</v>
      </c>
      <c r="Q249" s="30">
        <v>96</v>
      </c>
      <c r="R249" s="30">
        <v>131</v>
      </c>
      <c r="S249" s="9">
        <v>25528495</v>
      </c>
      <c r="T249" s="9">
        <v>57000000</v>
      </c>
      <c r="U249" s="9">
        <f>IMDB4[[#This Row],[Gross Revenue]]-IMDB4[[#This Row],[Budget]]</f>
        <v>-31471505</v>
      </c>
      <c r="V249" s="9" t="str">
        <f>IF(IMDB4[[#This Row],[Profit]]&gt;0,"Hit","Flop")</f>
        <v>Flop</v>
      </c>
      <c r="W249" s="9" t="str" cm="1">
        <f t="array" ref="W249">_xlfn.IFS(IMDB4[[#This Row],[IMDb Score (1-10)]]&gt;=8,"Excellent",IMDB4[[#This Row],[IMDb Score (1-10)]]&gt;=7,"Good",IMDB4[[#This Row],[IMDb Score (1-10)]]&gt;=5,"Average",TRUE,"Poor")</f>
        <v>Average</v>
      </c>
      <c r="X249" s="9" t="str">
        <f>IF(IMDB4[[#This Row],[Duration (min)]]&lt;90,"Short",IF(IMDB4[[#This Row],[Duration (min)]]&lt;=120,"Medium", "Long"))</f>
        <v>Long</v>
      </c>
    </row>
    <row r="250" spans="1:24" x14ac:dyDescent="0.25">
      <c r="A250" s="1" t="s">
        <v>6380</v>
      </c>
      <c r="B250" s="2">
        <v>41571</v>
      </c>
      <c r="C250" s="30">
        <f>YEAR(IMDB4[[#This Row],[Release Date]])</f>
        <v>2013</v>
      </c>
      <c r="D250" s="30" t="str">
        <f>FLOOR(IMDB4[[#This Row],[Year]],10)&amp;"s"</f>
        <v>2010s</v>
      </c>
      <c r="E250" s="1" t="s">
        <v>32</v>
      </c>
      <c r="F250" s="1" t="s">
        <v>20</v>
      </c>
      <c r="G250" s="1" t="s">
        <v>3</v>
      </c>
      <c r="H250" s="1" t="s">
        <v>4</v>
      </c>
      <c r="I250" s="1" t="s">
        <v>92</v>
      </c>
      <c r="J250" s="1" t="s">
        <v>1453</v>
      </c>
      <c r="K250" s="1" t="s">
        <v>1453</v>
      </c>
      <c r="L250" s="30">
        <v>23000</v>
      </c>
      <c r="M250" s="30">
        <v>44265</v>
      </c>
      <c r="N250" s="30">
        <v>23000</v>
      </c>
      <c r="O250" s="30">
        <v>33000</v>
      </c>
      <c r="P250" s="27">
        <v>6.6</v>
      </c>
      <c r="Q250" s="30">
        <v>364</v>
      </c>
      <c r="R250" s="30">
        <v>90</v>
      </c>
      <c r="S250" s="9">
        <v>24475193</v>
      </c>
      <c r="T250" s="9">
        <v>3000000</v>
      </c>
      <c r="U250" s="9">
        <f>IMDB4[[#This Row],[Gross Revenue]]-IMDB4[[#This Row],[Budget]]</f>
        <v>21475193</v>
      </c>
      <c r="V250" s="9" t="str">
        <f>IF(IMDB4[[#This Row],[Profit]]&gt;0,"Hit","Flop")</f>
        <v>Hit</v>
      </c>
      <c r="W250" s="9" t="str" cm="1">
        <f t="array" ref="W250">_xlfn.IFS(IMDB4[[#This Row],[IMDb Score (1-10)]]&gt;=8,"Excellent",IMDB4[[#This Row],[IMDb Score (1-10)]]&gt;=7,"Good",IMDB4[[#This Row],[IMDb Score (1-10)]]&gt;=5,"Average",TRUE,"Poor")</f>
        <v>Average</v>
      </c>
      <c r="X250" s="9" t="str">
        <f>IF(IMDB4[[#This Row],[Duration (min)]]&lt;90,"Short",IF(IMDB4[[#This Row],[Duration (min)]]&lt;=120,"Medium", "Long"))</f>
        <v>Medium</v>
      </c>
    </row>
    <row r="251" spans="1:24" x14ac:dyDescent="0.25">
      <c r="A251" s="1" t="s">
        <v>2722</v>
      </c>
      <c r="B251" s="2">
        <v>36904</v>
      </c>
      <c r="C251" s="30">
        <f>YEAR(IMDB4[[#This Row],[Release Date]])</f>
        <v>2001</v>
      </c>
      <c r="D251" s="30" t="str">
        <f>FLOOR(IMDB4[[#This Row],[Year]],10)&amp;"s"</f>
        <v>2000s</v>
      </c>
      <c r="E251" s="1" t="s">
        <v>32</v>
      </c>
      <c r="F251" s="1" t="s">
        <v>294</v>
      </c>
      <c r="G251" s="1" t="s">
        <v>3</v>
      </c>
      <c r="H251" s="1" t="s">
        <v>4</v>
      </c>
      <c r="I251" s="1" t="s">
        <v>92</v>
      </c>
      <c r="J251" s="1" t="s">
        <v>1816</v>
      </c>
      <c r="K251" s="1" t="s">
        <v>1841</v>
      </c>
      <c r="L251" s="30">
        <v>23000</v>
      </c>
      <c r="M251" s="30">
        <v>23242</v>
      </c>
      <c r="N251" s="30">
        <v>131</v>
      </c>
      <c r="O251" s="30">
        <v>0</v>
      </c>
      <c r="P251" s="27">
        <v>6.6</v>
      </c>
      <c r="Q251" s="30">
        <v>140</v>
      </c>
      <c r="R251" s="30">
        <v>97</v>
      </c>
      <c r="S251" s="9">
        <v>21973182</v>
      </c>
      <c r="T251" s="9">
        <v>23000000</v>
      </c>
      <c r="U251" s="9">
        <f>IMDB4[[#This Row],[Gross Revenue]]-IMDB4[[#This Row],[Budget]]</f>
        <v>-1026818</v>
      </c>
      <c r="V251" s="9" t="str">
        <f>IF(IMDB4[[#This Row],[Profit]]&gt;0,"Hit","Flop")</f>
        <v>Flop</v>
      </c>
      <c r="W251" s="9" t="str" cm="1">
        <f t="array" ref="W251">_xlfn.IFS(IMDB4[[#This Row],[IMDb Score (1-10)]]&gt;=8,"Excellent",IMDB4[[#This Row],[IMDb Score (1-10)]]&gt;=7,"Good",IMDB4[[#This Row],[IMDb Score (1-10)]]&gt;=5,"Average",TRUE,"Poor")</f>
        <v>Average</v>
      </c>
      <c r="X251" s="9" t="str">
        <f>IF(IMDB4[[#This Row],[Duration (min)]]&lt;90,"Short",IF(IMDB4[[#This Row],[Duration (min)]]&lt;=120,"Medium", "Long"))</f>
        <v>Medium</v>
      </c>
    </row>
    <row r="252" spans="1:24" x14ac:dyDescent="0.25">
      <c r="A252" s="1" t="s">
        <v>6615</v>
      </c>
      <c r="B252" s="2">
        <v>41816</v>
      </c>
      <c r="C252" s="30">
        <f>YEAR(IMDB4[[#This Row],[Release Date]])</f>
        <v>2014</v>
      </c>
      <c r="D252" s="30" t="str">
        <f>FLOOR(IMDB4[[#This Row],[Year]],10)&amp;"s"</f>
        <v>2010s</v>
      </c>
      <c r="E252" s="1" t="s">
        <v>32</v>
      </c>
      <c r="F252" s="1" t="s">
        <v>77</v>
      </c>
      <c r="G252" s="1" t="s">
        <v>3</v>
      </c>
      <c r="H252" s="1" t="s">
        <v>161</v>
      </c>
      <c r="I252" s="1" t="s">
        <v>132</v>
      </c>
      <c r="J252" s="1" t="s">
        <v>1816</v>
      </c>
      <c r="K252" s="1" t="s">
        <v>6616</v>
      </c>
      <c r="L252" s="30">
        <v>23000</v>
      </c>
      <c r="M252" s="30">
        <v>25387</v>
      </c>
      <c r="N252" s="30">
        <v>11</v>
      </c>
      <c r="O252" s="30">
        <v>0</v>
      </c>
      <c r="P252" s="27">
        <v>5.7</v>
      </c>
      <c r="Q252" s="30">
        <v>177</v>
      </c>
      <c r="R252" s="30">
        <v>100</v>
      </c>
      <c r="S252" s="9">
        <v>20285518</v>
      </c>
      <c r="T252" s="9">
        <v>28000000</v>
      </c>
      <c r="U252" s="9">
        <f>IMDB4[[#This Row],[Gross Revenue]]-IMDB4[[#This Row],[Budget]]</f>
        <v>-7714482</v>
      </c>
      <c r="V252" s="9" t="str">
        <f>IF(IMDB4[[#This Row],[Profit]]&gt;0,"Hit","Flop")</f>
        <v>Flop</v>
      </c>
      <c r="W252" s="9" t="str" cm="1">
        <f t="array" ref="W252">_xlfn.IFS(IMDB4[[#This Row],[IMDb Score (1-10)]]&gt;=8,"Excellent",IMDB4[[#This Row],[IMDb Score (1-10)]]&gt;=7,"Good",IMDB4[[#This Row],[IMDb Score (1-10)]]&gt;=5,"Average",TRUE,"Poor")</f>
        <v>Average</v>
      </c>
      <c r="X252" s="9" t="str">
        <f>IF(IMDB4[[#This Row],[Duration (min)]]&lt;90,"Short",IF(IMDB4[[#This Row],[Duration (min)]]&lt;=120,"Medium", "Long"))</f>
        <v>Medium</v>
      </c>
    </row>
    <row r="253" spans="1:24" x14ac:dyDescent="0.25">
      <c r="A253" s="1" t="s">
        <v>6170</v>
      </c>
      <c r="B253" s="2">
        <v>41020</v>
      </c>
      <c r="C253" s="30">
        <f>YEAR(IMDB4[[#This Row],[Release Date]])</f>
        <v>2012</v>
      </c>
      <c r="D253" s="30" t="str">
        <f>FLOOR(IMDB4[[#This Row],[Year]],10)&amp;"s"</f>
        <v>2010s</v>
      </c>
      <c r="E253" s="1" t="s">
        <v>32</v>
      </c>
      <c r="F253" s="1" t="s">
        <v>77</v>
      </c>
      <c r="G253" s="1" t="s">
        <v>3</v>
      </c>
      <c r="H253" s="1" t="s">
        <v>4</v>
      </c>
      <c r="I253" s="1" t="s">
        <v>132</v>
      </c>
      <c r="J253" s="1" t="s">
        <v>1453</v>
      </c>
      <c r="K253" s="1" t="s">
        <v>2165</v>
      </c>
      <c r="L253" s="30">
        <v>23000</v>
      </c>
      <c r="M253" s="30">
        <v>24669</v>
      </c>
      <c r="N253" s="30">
        <v>192</v>
      </c>
      <c r="O253" s="30">
        <v>20000</v>
      </c>
      <c r="P253" s="27">
        <v>6.5</v>
      </c>
      <c r="Q253" s="30">
        <v>248</v>
      </c>
      <c r="R253" s="30">
        <v>91</v>
      </c>
      <c r="S253" s="9">
        <v>20275446</v>
      </c>
      <c r="T253" s="9">
        <v>35000000</v>
      </c>
      <c r="U253" s="9">
        <f>IMDB4[[#This Row],[Gross Revenue]]-IMDB4[[#This Row],[Budget]]</f>
        <v>-14724554</v>
      </c>
      <c r="V253" s="9" t="str">
        <f>IF(IMDB4[[#This Row],[Profit]]&gt;0,"Hit","Flop")</f>
        <v>Flop</v>
      </c>
      <c r="W253" s="9" t="str" cm="1">
        <f t="array" ref="W253">_xlfn.IFS(IMDB4[[#This Row],[IMDb Score (1-10)]]&gt;=8,"Excellent",IMDB4[[#This Row],[IMDb Score (1-10)]]&gt;=7,"Good",IMDB4[[#This Row],[IMDb Score (1-10)]]&gt;=5,"Average",TRUE,"Poor")</f>
        <v>Average</v>
      </c>
      <c r="X253" s="9" t="str">
        <f>IF(IMDB4[[#This Row],[Duration (min)]]&lt;90,"Short",IF(IMDB4[[#This Row],[Duration (min)]]&lt;=120,"Medium", "Long"))</f>
        <v>Medium</v>
      </c>
    </row>
    <row r="254" spans="1:24" x14ac:dyDescent="0.25">
      <c r="A254" s="1" t="s">
        <v>3520</v>
      </c>
      <c r="B254" s="2">
        <v>37878</v>
      </c>
      <c r="C254" s="30">
        <f>YEAR(IMDB4[[#This Row],[Release Date]])</f>
        <v>2003</v>
      </c>
      <c r="D254" s="30" t="str">
        <f>FLOOR(IMDB4[[#This Row],[Year]],10)&amp;"s"</f>
        <v>2000s</v>
      </c>
      <c r="E254" s="1" t="s">
        <v>32</v>
      </c>
      <c r="F254" s="1" t="s">
        <v>77</v>
      </c>
      <c r="G254" s="1" t="s">
        <v>3</v>
      </c>
      <c r="H254" s="1" t="s">
        <v>4</v>
      </c>
      <c r="I254" s="1" t="s">
        <v>132</v>
      </c>
      <c r="J254" s="1" t="s">
        <v>1816</v>
      </c>
      <c r="K254" s="1" t="s">
        <v>268</v>
      </c>
      <c r="L254" s="30">
        <v>23000</v>
      </c>
      <c r="M254" s="30">
        <v>43887</v>
      </c>
      <c r="N254" s="30">
        <v>503</v>
      </c>
      <c r="O254" s="30">
        <v>0</v>
      </c>
      <c r="P254" s="27">
        <v>5.6</v>
      </c>
      <c r="Q254" s="30">
        <v>123</v>
      </c>
      <c r="R254" s="30">
        <v>116</v>
      </c>
      <c r="S254" s="9">
        <v>19480739</v>
      </c>
      <c r="T254" s="9">
        <v>80000000</v>
      </c>
      <c r="U254" s="9">
        <f>IMDB4[[#This Row],[Gross Revenue]]-IMDB4[[#This Row],[Budget]]</f>
        <v>-60519261</v>
      </c>
      <c r="V254" s="9" t="str">
        <f>IF(IMDB4[[#This Row],[Profit]]&gt;0,"Hit","Flop")</f>
        <v>Flop</v>
      </c>
      <c r="W254" s="9" t="str" cm="1">
        <f t="array" ref="W254">_xlfn.IFS(IMDB4[[#This Row],[IMDb Score (1-10)]]&gt;=8,"Excellent",IMDB4[[#This Row],[IMDb Score (1-10)]]&gt;=7,"Good",IMDB4[[#This Row],[IMDb Score (1-10)]]&gt;=5,"Average",TRUE,"Poor")</f>
        <v>Average</v>
      </c>
      <c r="X254" s="9" t="str">
        <f>IF(IMDB4[[#This Row],[Duration (min)]]&lt;90,"Short",IF(IMDB4[[#This Row],[Duration (min)]]&lt;=120,"Medium", "Long"))</f>
        <v>Medium</v>
      </c>
    </row>
    <row r="255" spans="1:24" x14ac:dyDescent="0.25">
      <c r="A255" s="1" t="s">
        <v>4007</v>
      </c>
      <c r="B255" s="2">
        <v>38371</v>
      </c>
      <c r="C255" s="30">
        <f>YEAR(IMDB4[[#This Row],[Release Date]])</f>
        <v>2005</v>
      </c>
      <c r="D255" s="30" t="str">
        <f>FLOOR(IMDB4[[#This Row],[Year]],10)&amp;"s"</f>
        <v>2000s</v>
      </c>
      <c r="E255" s="1" t="s">
        <v>32</v>
      </c>
      <c r="F255" s="1" t="s">
        <v>77</v>
      </c>
      <c r="G255" s="1" t="s">
        <v>3</v>
      </c>
      <c r="H255" s="1" t="s">
        <v>4</v>
      </c>
      <c r="I255" s="1" t="s">
        <v>132</v>
      </c>
      <c r="J255" s="1" t="s">
        <v>1816</v>
      </c>
      <c r="K255" s="1" t="s">
        <v>2643</v>
      </c>
      <c r="L255" s="30">
        <v>23000</v>
      </c>
      <c r="M255" s="30">
        <v>25049</v>
      </c>
      <c r="N255" s="30">
        <v>134</v>
      </c>
      <c r="O255" s="30">
        <v>0</v>
      </c>
      <c r="P255" s="27">
        <v>5.8</v>
      </c>
      <c r="Q255" s="30">
        <v>120</v>
      </c>
      <c r="R255" s="30">
        <v>110</v>
      </c>
      <c r="S255" s="9">
        <v>18472363</v>
      </c>
      <c r="T255" s="9">
        <v>50000000</v>
      </c>
      <c r="U255" s="9">
        <f>IMDB4[[#This Row],[Gross Revenue]]-IMDB4[[#This Row],[Budget]]</f>
        <v>-31527637</v>
      </c>
      <c r="V255" s="9" t="str">
        <f>IF(IMDB4[[#This Row],[Profit]]&gt;0,"Hit","Flop")</f>
        <v>Flop</v>
      </c>
      <c r="W255" s="9" t="str" cm="1">
        <f t="array" ref="W255">_xlfn.IFS(IMDB4[[#This Row],[IMDb Score (1-10)]]&gt;=8,"Excellent",IMDB4[[#This Row],[IMDb Score (1-10)]]&gt;=7,"Good",IMDB4[[#This Row],[IMDb Score (1-10)]]&gt;=5,"Average",TRUE,"Poor")</f>
        <v>Average</v>
      </c>
      <c r="X255" s="9" t="str">
        <f>IF(IMDB4[[#This Row],[Duration (min)]]&lt;90,"Short",IF(IMDB4[[#This Row],[Duration (min)]]&lt;=120,"Medium", "Long"))</f>
        <v>Medium</v>
      </c>
    </row>
    <row r="256" spans="1:24" x14ac:dyDescent="0.25">
      <c r="A256" s="1" t="s">
        <v>2275</v>
      </c>
      <c r="B256" s="2">
        <v>36572</v>
      </c>
      <c r="C256" s="30">
        <f>YEAR(IMDB4[[#This Row],[Release Date]])</f>
        <v>2000</v>
      </c>
      <c r="D256" s="30" t="str">
        <f>FLOOR(IMDB4[[#This Row],[Year]],10)&amp;"s"</f>
        <v>2000s</v>
      </c>
      <c r="E256" s="1" t="s">
        <v>32</v>
      </c>
      <c r="F256" s="1" t="s">
        <v>2</v>
      </c>
      <c r="G256" s="1" t="s">
        <v>3</v>
      </c>
      <c r="H256" s="1" t="s">
        <v>4</v>
      </c>
      <c r="I256" s="1" t="s">
        <v>92</v>
      </c>
      <c r="J256" s="1" t="s">
        <v>1092</v>
      </c>
      <c r="K256" s="1" t="s">
        <v>2276</v>
      </c>
      <c r="L256" s="30">
        <v>23000</v>
      </c>
      <c r="M256" s="30">
        <v>25462</v>
      </c>
      <c r="N256" s="30">
        <v>126</v>
      </c>
      <c r="O256" s="30">
        <v>18000</v>
      </c>
      <c r="P256" s="27">
        <v>7.6</v>
      </c>
      <c r="Q256" s="30">
        <v>288</v>
      </c>
      <c r="R256" s="30">
        <v>102</v>
      </c>
      <c r="S256" s="9">
        <v>15047419</v>
      </c>
      <c r="T256" s="9">
        <v>7000000</v>
      </c>
      <c r="U256" s="9">
        <f>IMDB4[[#This Row],[Gross Revenue]]-IMDB4[[#This Row],[Budget]]</f>
        <v>8047419</v>
      </c>
      <c r="V256" s="9" t="str">
        <f>IF(IMDB4[[#This Row],[Profit]]&gt;0,"Hit","Flop")</f>
        <v>Hit</v>
      </c>
      <c r="W256" s="9" t="str" cm="1">
        <f t="array" ref="W256">_xlfn.IFS(IMDB4[[#This Row],[IMDb Score (1-10)]]&gt;=8,"Excellent",IMDB4[[#This Row],[IMDb Score (1-10)]]&gt;=7,"Good",IMDB4[[#This Row],[IMDb Score (1-10)]]&gt;=5,"Average",TRUE,"Poor")</f>
        <v>Good</v>
      </c>
      <c r="X256" s="9" t="str">
        <f>IF(IMDB4[[#This Row],[Duration (min)]]&lt;90,"Short",IF(IMDB4[[#This Row],[Duration (min)]]&lt;=120,"Medium", "Long"))</f>
        <v>Medium</v>
      </c>
    </row>
    <row r="257" spans="1:24" x14ac:dyDescent="0.25">
      <c r="A257" s="1" t="s">
        <v>6726</v>
      </c>
      <c r="B257" s="2">
        <v>41769</v>
      </c>
      <c r="C257" s="30">
        <f>YEAR(IMDB4[[#This Row],[Release Date]])</f>
        <v>2014</v>
      </c>
      <c r="D257" s="30" t="str">
        <f>FLOOR(IMDB4[[#This Row],[Year]],10)&amp;"s"</f>
        <v>2010s</v>
      </c>
      <c r="E257" s="1" t="s">
        <v>1</v>
      </c>
      <c r="F257" s="1" t="s">
        <v>77</v>
      </c>
      <c r="G257" s="1" t="s">
        <v>3</v>
      </c>
      <c r="H257" s="1" t="s">
        <v>4</v>
      </c>
      <c r="I257" s="1" t="s">
        <v>92</v>
      </c>
      <c r="J257" s="1" t="s">
        <v>1453</v>
      </c>
      <c r="K257" s="1" t="s">
        <v>4081</v>
      </c>
      <c r="L257" s="30">
        <v>23000</v>
      </c>
      <c r="M257" s="30">
        <v>49433</v>
      </c>
      <c r="N257" s="30">
        <v>436</v>
      </c>
      <c r="O257" s="30">
        <v>32000</v>
      </c>
      <c r="P257" s="27">
        <v>6.5</v>
      </c>
      <c r="Q257" s="30">
        <v>339</v>
      </c>
      <c r="R257" s="30">
        <v>102</v>
      </c>
      <c r="S257" s="9">
        <v>13750556</v>
      </c>
      <c r="T257" s="9">
        <v>65000000</v>
      </c>
      <c r="U257" s="9">
        <f>IMDB4[[#This Row],[Gross Revenue]]-IMDB4[[#This Row],[Budget]]</f>
        <v>-51249444</v>
      </c>
      <c r="V257" s="9" t="str">
        <f>IF(IMDB4[[#This Row],[Profit]]&gt;0,"Hit","Flop")</f>
        <v>Flop</v>
      </c>
      <c r="W257" s="9" t="str" cm="1">
        <f t="array" ref="W257">_xlfn.IFS(IMDB4[[#This Row],[IMDb Score (1-10)]]&gt;=8,"Excellent",IMDB4[[#This Row],[IMDb Score (1-10)]]&gt;=7,"Good",IMDB4[[#This Row],[IMDb Score (1-10)]]&gt;=5,"Average",TRUE,"Poor")</f>
        <v>Average</v>
      </c>
      <c r="X257" s="9" t="str">
        <f>IF(IMDB4[[#This Row],[Duration (min)]]&lt;90,"Short",IF(IMDB4[[#This Row],[Duration (min)]]&lt;=120,"Medium", "Long"))</f>
        <v>Medium</v>
      </c>
    </row>
    <row r="258" spans="1:24" x14ac:dyDescent="0.25">
      <c r="A258" s="1" t="s">
        <v>4139</v>
      </c>
      <c r="B258" s="2">
        <v>38545</v>
      </c>
      <c r="C258" s="30">
        <f>YEAR(IMDB4[[#This Row],[Release Date]])</f>
        <v>2005</v>
      </c>
      <c r="D258" s="30" t="str">
        <f>FLOOR(IMDB4[[#This Row],[Year]],10)&amp;"s"</f>
        <v>2000s</v>
      </c>
      <c r="E258" s="1" t="s">
        <v>32</v>
      </c>
      <c r="F258" s="1" t="s">
        <v>61</v>
      </c>
      <c r="G258" s="1" t="s">
        <v>3</v>
      </c>
      <c r="H258" s="1" t="s">
        <v>4</v>
      </c>
      <c r="I258" s="1" t="s">
        <v>132</v>
      </c>
      <c r="J258" s="1" t="s">
        <v>1092</v>
      </c>
      <c r="K258" s="1" t="s">
        <v>1919</v>
      </c>
      <c r="L258" s="30">
        <v>23000</v>
      </c>
      <c r="M258" s="30">
        <v>27829</v>
      </c>
      <c r="N258" s="30">
        <v>0</v>
      </c>
      <c r="O258" s="30">
        <v>0</v>
      </c>
      <c r="P258" s="27">
        <v>6.7</v>
      </c>
      <c r="Q258" s="30">
        <v>222</v>
      </c>
      <c r="R258" s="30">
        <v>150</v>
      </c>
      <c r="S258" s="9">
        <v>12712093</v>
      </c>
      <c r="T258" s="9">
        <v>30000000</v>
      </c>
      <c r="U258" s="9">
        <f>IMDB4[[#This Row],[Gross Revenue]]-IMDB4[[#This Row],[Budget]]</f>
        <v>-17287907</v>
      </c>
      <c r="V258" s="9" t="str">
        <f>IF(IMDB4[[#This Row],[Profit]]&gt;0,"Hit","Flop")</f>
        <v>Flop</v>
      </c>
      <c r="W258" s="9" t="str" cm="1">
        <f t="array" ref="W258">_xlfn.IFS(IMDB4[[#This Row],[IMDb Score (1-10)]]&gt;=8,"Excellent",IMDB4[[#This Row],[IMDb Score (1-10)]]&gt;=7,"Good",IMDB4[[#This Row],[IMDb Score (1-10)]]&gt;=5,"Average",TRUE,"Poor")</f>
        <v>Average</v>
      </c>
      <c r="X258" s="9" t="str">
        <f>IF(IMDB4[[#This Row],[Duration (min)]]&lt;90,"Short",IF(IMDB4[[#This Row],[Duration (min)]]&lt;=120,"Medium", "Long"))</f>
        <v>Long</v>
      </c>
    </row>
    <row r="259" spans="1:24" x14ac:dyDescent="0.25">
      <c r="A259" s="1" t="s">
        <v>6453</v>
      </c>
      <c r="B259" s="2">
        <v>41546</v>
      </c>
      <c r="C259" s="30">
        <f>YEAR(IMDB4[[#This Row],[Release Date]])</f>
        <v>2013</v>
      </c>
      <c r="D259" s="30" t="str">
        <f>FLOOR(IMDB4[[#This Row],[Year]],10)&amp;"s"</f>
        <v>2010s</v>
      </c>
      <c r="E259" s="1" t="s">
        <v>32</v>
      </c>
      <c r="F259" s="1" t="s">
        <v>2</v>
      </c>
      <c r="G259" s="1" t="s">
        <v>3</v>
      </c>
      <c r="H259" s="1" t="s">
        <v>4</v>
      </c>
      <c r="I259" s="1" t="s">
        <v>92</v>
      </c>
      <c r="J259" s="1" t="s">
        <v>1092</v>
      </c>
      <c r="K259" s="1" t="s">
        <v>5221</v>
      </c>
      <c r="L259" s="30">
        <v>23000</v>
      </c>
      <c r="M259" s="30">
        <v>24134</v>
      </c>
      <c r="N259" s="30">
        <v>108</v>
      </c>
      <c r="O259" s="30">
        <v>17000</v>
      </c>
      <c r="P259" s="27">
        <v>6.8</v>
      </c>
      <c r="Q259" s="30">
        <v>288</v>
      </c>
      <c r="R259" s="30">
        <v>116</v>
      </c>
      <c r="S259" s="9">
        <v>11326836</v>
      </c>
      <c r="T259" s="9">
        <v>22000000</v>
      </c>
      <c r="U259" s="9">
        <f>IMDB4[[#This Row],[Gross Revenue]]-IMDB4[[#This Row],[Budget]]</f>
        <v>-10673164</v>
      </c>
      <c r="V259" s="9" t="str">
        <f>IF(IMDB4[[#This Row],[Profit]]&gt;0,"Hit","Flop")</f>
        <v>Flop</v>
      </c>
      <c r="W259" s="9" t="str" cm="1">
        <f t="array" ref="W259">_xlfn.IFS(IMDB4[[#This Row],[IMDb Score (1-10)]]&gt;=8,"Excellent",IMDB4[[#This Row],[IMDb Score (1-10)]]&gt;=7,"Good",IMDB4[[#This Row],[IMDb Score (1-10)]]&gt;=5,"Average",TRUE,"Poor")</f>
        <v>Average</v>
      </c>
      <c r="X259" s="9" t="str">
        <f>IF(IMDB4[[#This Row],[Duration (min)]]&lt;90,"Short",IF(IMDB4[[#This Row],[Duration (min)]]&lt;=120,"Medium", "Long"))</f>
        <v>Medium</v>
      </c>
    </row>
    <row r="260" spans="1:24" x14ac:dyDescent="0.25">
      <c r="A260" s="1" t="s">
        <v>5026</v>
      </c>
      <c r="B260" s="2">
        <v>39707</v>
      </c>
      <c r="C260" s="30">
        <f>YEAR(IMDB4[[#This Row],[Release Date]])</f>
        <v>2008</v>
      </c>
      <c r="D260" s="30" t="str">
        <f>FLOOR(IMDB4[[#This Row],[Year]],10)&amp;"s"</f>
        <v>2000s</v>
      </c>
      <c r="E260" s="1" t="s">
        <v>32</v>
      </c>
      <c r="F260" s="1" t="s">
        <v>9</v>
      </c>
      <c r="G260" s="1" t="s">
        <v>3</v>
      </c>
      <c r="H260" s="1" t="s">
        <v>4</v>
      </c>
      <c r="I260" s="1" t="s">
        <v>92</v>
      </c>
      <c r="J260" s="1" t="s">
        <v>1453</v>
      </c>
      <c r="K260" s="1" t="s">
        <v>1998</v>
      </c>
      <c r="L260" s="30">
        <v>23000</v>
      </c>
      <c r="M260" s="30">
        <v>43560</v>
      </c>
      <c r="N260" s="30">
        <v>108</v>
      </c>
      <c r="O260" s="30">
        <v>982</v>
      </c>
      <c r="P260" s="27">
        <v>6.5</v>
      </c>
      <c r="Q260" s="30">
        <v>143</v>
      </c>
      <c r="R260" s="30">
        <v>112</v>
      </c>
      <c r="S260" s="9">
        <v>10911750</v>
      </c>
      <c r="T260" s="9">
        <v>25000000</v>
      </c>
      <c r="U260" s="9">
        <f>IMDB4[[#This Row],[Gross Revenue]]-IMDB4[[#This Row],[Budget]]</f>
        <v>-14088250</v>
      </c>
      <c r="V260" s="9" t="str">
        <f>IF(IMDB4[[#This Row],[Profit]]&gt;0,"Hit","Flop")</f>
        <v>Flop</v>
      </c>
      <c r="W260" s="9" t="str" cm="1">
        <f t="array" ref="W260">_xlfn.IFS(IMDB4[[#This Row],[IMDb Score (1-10)]]&gt;=8,"Excellent",IMDB4[[#This Row],[IMDb Score (1-10)]]&gt;=7,"Good",IMDB4[[#This Row],[IMDb Score (1-10)]]&gt;=5,"Average",TRUE,"Poor")</f>
        <v>Average</v>
      </c>
      <c r="X260" s="9" t="str">
        <f>IF(IMDB4[[#This Row],[Duration (min)]]&lt;90,"Short",IF(IMDB4[[#This Row],[Duration (min)]]&lt;=120,"Medium", "Long"))</f>
        <v>Medium</v>
      </c>
    </row>
    <row r="261" spans="1:24" x14ac:dyDescent="0.25">
      <c r="A261" s="1" t="s">
        <v>7000</v>
      </c>
      <c r="B261" s="2">
        <v>42192</v>
      </c>
      <c r="C261" s="30">
        <f>YEAR(IMDB4[[#This Row],[Release Date]])</f>
        <v>2015</v>
      </c>
      <c r="D261" s="30" t="str">
        <f>FLOOR(IMDB4[[#This Row],[Year]],10)&amp;"s"</f>
        <v>2010s</v>
      </c>
      <c r="E261" s="1" t="s">
        <v>32</v>
      </c>
      <c r="F261" s="1" t="s">
        <v>40</v>
      </c>
      <c r="G261" s="1" t="s">
        <v>3</v>
      </c>
      <c r="H261" s="1" t="s">
        <v>4</v>
      </c>
      <c r="I261" s="1" t="s">
        <v>84</v>
      </c>
      <c r="J261" s="1" t="s">
        <v>1453</v>
      </c>
      <c r="K261" s="1" t="s">
        <v>480</v>
      </c>
      <c r="L261" s="30">
        <v>23000</v>
      </c>
      <c r="M261" s="30">
        <v>23031</v>
      </c>
      <c r="N261" s="30">
        <v>0</v>
      </c>
      <c r="O261" s="30">
        <v>24000</v>
      </c>
      <c r="P261" s="27">
        <v>7.4</v>
      </c>
      <c r="Q261" s="30">
        <v>335</v>
      </c>
      <c r="R261" s="30">
        <v>123</v>
      </c>
      <c r="S261" s="9">
        <v>10137502</v>
      </c>
      <c r="T261" s="9">
        <v>35000000</v>
      </c>
      <c r="U261" s="9">
        <f>IMDB4[[#This Row],[Gross Revenue]]-IMDB4[[#This Row],[Budget]]</f>
        <v>-24862498</v>
      </c>
      <c r="V261" s="9" t="str">
        <f>IF(IMDB4[[#This Row],[Profit]]&gt;0,"Hit","Flop")</f>
        <v>Flop</v>
      </c>
      <c r="W261" s="9" t="str" cm="1">
        <f t="array" ref="W261">_xlfn.IFS(IMDB4[[#This Row],[IMDb Score (1-10)]]&gt;=8,"Excellent",IMDB4[[#This Row],[IMDb Score (1-10)]]&gt;=7,"Good",IMDB4[[#This Row],[IMDb Score (1-10)]]&gt;=5,"Average",TRUE,"Poor")</f>
        <v>Good</v>
      </c>
      <c r="X261" s="9" t="str">
        <f>IF(IMDB4[[#This Row],[Duration (min)]]&lt;90,"Short",IF(IMDB4[[#This Row],[Duration (min)]]&lt;=120,"Medium", "Long"))</f>
        <v>Long</v>
      </c>
    </row>
    <row r="262" spans="1:24" x14ac:dyDescent="0.25">
      <c r="A262" s="1" t="s">
        <v>4957</v>
      </c>
      <c r="B262" s="2">
        <v>39676</v>
      </c>
      <c r="C262" s="30">
        <f>YEAR(IMDB4[[#This Row],[Release Date]])</f>
        <v>2008</v>
      </c>
      <c r="D262" s="30" t="str">
        <f>FLOOR(IMDB4[[#This Row],[Year]],10)&amp;"s"</f>
        <v>2000s</v>
      </c>
      <c r="E262" s="1" t="s">
        <v>32</v>
      </c>
      <c r="F262" s="1" t="s">
        <v>77</v>
      </c>
      <c r="G262" s="1" t="s">
        <v>3</v>
      </c>
      <c r="H262" s="1" t="s">
        <v>4</v>
      </c>
      <c r="I262" s="1" t="s">
        <v>92</v>
      </c>
      <c r="J262" s="1" t="s">
        <v>1453</v>
      </c>
      <c r="K262" s="1" t="s">
        <v>539</v>
      </c>
      <c r="L262" s="30">
        <v>23000</v>
      </c>
      <c r="M262" s="30">
        <v>26982</v>
      </c>
      <c r="N262" s="30">
        <v>0</v>
      </c>
      <c r="O262" s="30">
        <v>0</v>
      </c>
      <c r="P262" s="27">
        <v>6</v>
      </c>
      <c r="Q262" s="30">
        <v>158</v>
      </c>
      <c r="R262" s="30">
        <v>160</v>
      </c>
      <c r="S262" s="9">
        <v>7916887</v>
      </c>
      <c r="T262" s="9">
        <v>45000000</v>
      </c>
      <c r="U262" s="9">
        <f>IMDB4[[#This Row],[Gross Revenue]]-IMDB4[[#This Row],[Budget]]</f>
        <v>-37083113</v>
      </c>
      <c r="V262" s="9" t="str">
        <f>IF(IMDB4[[#This Row],[Profit]]&gt;0,"Hit","Flop")</f>
        <v>Flop</v>
      </c>
      <c r="W262" s="9" t="str" cm="1">
        <f t="array" ref="W262">_xlfn.IFS(IMDB4[[#This Row],[IMDb Score (1-10)]]&gt;=8,"Excellent",IMDB4[[#This Row],[IMDb Score (1-10)]]&gt;=7,"Good",IMDB4[[#This Row],[IMDb Score (1-10)]]&gt;=5,"Average",TRUE,"Poor")</f>
        <v>Average</v>
      </c>
      <c r="X262" s="9" t="str">
        <f>IF(IMDB4[[#This Row],[Duration (min)]]&lt;90,"Short",IF(IMDB4[[#This Row],[Duration (min)]]&lt;=120,"Medium", "Long"))</f>
        <v>Long</v>
      </c>
    </row>
    <row r="263" spans="1:24" x14ac:dyDescent="0.25">
      <c r="A263" s="1" t="s">
        <v>4437</v>
      </c>
      <c r="B263" s="2">
        <v>38878</v>
      </c>
      <c r="C263" s="30">
        <f>YEAR(IMDB4[[#This Row],[Release Date]])</f>
        <v>2006</v>
      </c>
      <c r="D263" s="30" t="str">
        <f>FLOOR(IMDB4[[#This Row],[Year]],10)&amp;"s"</f>
        <v>2000s</v>
      </c>
      <c r="E263" s="1" t="s">
        <v>32</v>
      </c>
      <c r="F263" s="1" t="s">
        <v>77</v>
      </c>
      <c r="G263" s="1" t="s">
        <v>3</v>
      </c>
      <c r="H263" s="1" t="s">
        <v>11</v>
      </c>
      <c r="I263" s="1" t="s">
        <v>92</v>
      </c>
      <c r="J263" s="1" t="s">
        <v>1816</v>
      </c>
      <c r="K263" s="1" t="s">
        <v>3476</v>
      </c>
      <c r="L263" s="30">
        <v>23000</v>
      </c>
      <c r="M263" s="30">
        <v>27381</v>
      </c>
      <c r="N263" s="30">
        <v>47</v>
      </c>
      <c r="O263" s="30">
        <v>0</v>
      </c>
      <c r="P263" s="27">
        <v>7.4</v>
      </c>
      <c r="Q263" s="30">
        <v>157</v>
      </c>
      <c r="R263" s="30">
        <v>122</v>
      </c>
      <c r="S263" s="9">
        <v>6855137</v>
      </c>
      <c r="T263" s="9">
        <v>17000000</v>
      </c>
      <c r="U263" s="9">
        <f>IMDB4[[#This Row],[Gross Revenue]]-IMDB4[[#This Row],[Budget]]</f>
        <v>-10144863</v>
      </c>
      <c r="V263" s="9" t="str">
        <f>IF(IMDB4[[#This Row],[Profit]]&gt;0,"Hit","Flop")</f>
        <v>Flop</v>
      </c>
      <c r="W263" s="9" t="str" cm="1">
        <f t="array" ref="W263">_xlfn.IFS(IMDB4[[#This Row],[IMDb Score (1-10)]]&gt;=8,"Excellent",IMDB4[[#This Row],[IMDb Score (1-10)]]&gt;=7,"Good",IMDB4[[#This Row],[IMDb Score (1-10)]]&gt;=5,"Average",TRUE,"Poor")</f>
        <v>Good</v>
      </c>
      <c r="X263" s="9" t="str">
        <f>IF(IMDB4[[#This Row],[Duration (min)]]&lt;90,"Short",IF(IMDB4[[#This Row],[Duration (min)]]&lt;=120,"Medium", "Long"))</f>
        <v>Long</v>
      </c>
    </row>
    <row r="264" spans="1:24" x14ac:dyDescent="0.25">
      <c r="A264" s="1" t="s">
        <v>4434</v>
      </c>
      <c r="B264" s="2">
        <v>38922</v>
      </c>
      <c r="C264" s="30">
        <f>YEAR(IMDB4[[#This Row],[Release Date]])</f>
        <v>2006</v>
      </c>
      <c r="D264" s="30" t="str">
        <f>FLOOR(IMDB4[[#This Row],[Year]],10)&amp;"s"</f>
        <v>2000s</v>
      </c>
      <c r="E264" s="1" t="s">
        <v>32</v>
      </c>
      <c r="F264" s="1" t="s">
        <v>40</v>
      </c>
      <c r="G264" s="1" t="s">
        <v>3</v>
      </c>
      <c r="H264" s="1" t="s">
        <v>4</v>
      </c>
      <c r="I264" s="1" t="s">
        <v>132</v>
      </c>
      <c r="J264" s="1" t="s">
        <v>1092</v>
      </c>
      <c r="K264" s="1" t="s">
        <v>4435</v>
      </c>
      <c r="L264" s="30">
        <v>23000</v>
      </c>
      <c r="M264" s="30">
        <v>24270</v>
      </c>
      <c r="N264" s="30">
        <v>0</v>
      </c>
      <c r="O264" s="30">
        <v>0</v>
      </c>
      <c r="P264" s="27">
        <v>7.3</v>
      </c>
      <c r="Q264" s="30">
        <v>198</v>
      </c>
      <c r="R264" s="30">
        <v>120</v>
      </c>
      <c r="S264" s="9">
        <v>5484375</v>
      </c>
      <c r="T264" s="9">
        <v>10000000</v>
      </c>
      <c r="U264" s="9">
        <f>IMDB4[[#This Row],[Gross Revenue]]-IMDB4[[#This Row],[Budget]]</f>
        <v>-4515625</v>
      </c>
      <c r="V264" s="9" t="str">
        <f>IF(IMDB4[[#This Row],[Profit]]&gt;0,"Hit","Flop")</f>
        <v>Flop</v>
      </c>
      <c r="W264" s="9" t="str" cm="1">
        <f t="array" ref="W264">_xlfn.IFS(IMDB4[[#This Row],[IMDb Score (1-10)]]&gt;=8,"Excellent",IMDB4[[#This Row],[IMDb Score (1-10)]]&gt;=7,"Good",IMDB4[[#This Row],[IMDb Score (1-10)]]&gt;=5,"Average",TRUE,"Poor")</f>
        <v>Good</v>
      </c>
      <c r="X264" s="9" t="str">
        <f>IF(IMDB4[[#This Row],[Duration (min)]]&lt;90,"Short",IF(IMDB4[[#This Row],[Duration (min)]]&lt;=120,"Medium", "Long"))</f>
        <v>Medium</v>
      </c>
    </row>
    <row r="265" spans="1:24" x14ac:dyDescent="0.25">
      <c r="A265" s="1" t="s">
        <v>3671</v>
      </c>
      <c r="B265" s="2">
        <v>38057</v>
      </c>
      <c r="C265" s="30">
        <f>YEAR(IMDB4[[#This Row],[Release Date]])</f>
        <v>2004</v>
      </c>
      <c r="D265" s="30" t="str">
        <f>FLOOR(IMDB4[[#This Row],[Year]],10)&amp;"s"</f>
        <v>2000s</v>
      </c>
      <c r="E265" s="1" t="s">
        <v>32</v>
      </c>
      <c r="F265" s="1" t="s">
        <v>40</v>
      </c>
      <c r="G265" s="1" t="s">
        <v>78</v>
      </c>
      <c r="H265" s="1" t="s">
        <v>79</v>
      </c>
      <c r="I265" s="1" t="s">
        <v>84</v>
      </c>
      <c r="J265" s="1" t="s">
        <v>1092</v>
      </c>
      <c r="K265" s="1" t="s">
        <v>1609</v>
      </c>
      <c r="L265" s="30">
        <v>23000</v>
      </c>
      <c r="M265" s="30">
        <v>24263</v>
      </c>
      <c r="N265" s="30">
        <v>6000</v>
      </c>
      <c r="O265" s="30">
        <v>13000</v>
      </c>
      <c r="P265" s="27">
        <v>8.1999999999999993</v>
      </c>
      <c r="Q265" s="30">
        <v>212</v>
      </c>
      <c r="R265" s="30">
        <v>119</v>
      </c>
      <c r="S265" s="9">
        <v>4710455</v>
      </c>
      <c r="T265" s="9">
        <v>24000000</v>
      </c>
      <c r="U265" s="9">
        <f>IMDB4[[#This Row],[Gross Revenue]]-IMDB4[[#This Row],[Budget]]</f>
        <v>-19289545</v>
      </c>
      <c r="V265" s="9" t="str">
        <f>IF(IMDB4[[#This Row],[Profit]]&gt;0,"Hit","Flop")</f>
        <v>Flop</v>
      </c>
      <c r="W265" s="9" t="str" cm="1">
        <f t="array" ref="W265">_xlfn.IFS(IMDB4[[#This Row],[IMDb Score (1-10)]]&gt;=8,"Excellent",IMDB4[[#This Row],[IMDb Score (1-10)]]&gt;=7,"Good",IMDB4[[#This Row],[IMDb Score (1-10)]]&gt;=5,"Average",TRUE,"Poor")</f>
        <v>Excellent</v>
      </c>
      <c r="X265" s="9" t="str">
        <f>IF(IMDB4[[#This Row],[Duration (min)]]&lt;90,"Short",IF(IMDB4[[#This Row],[Duration (min)]]&lt;=120,"Medium", "Long"))</f>
        <v>Medium</v>
      </c>
    </row>
    <row r="266" spans="1:24" x14ac:dyDescent="0.25">
      <c r="A266" s="1" t="s">
        <v>1815</v>
      </c>
      <c r="B266" s="2">
        <v>35923</v>
      </c>
      <c r="C266" s="30">
        <f>YEAR(IMDB4[[#This Row],[Release Date]])</f>
        <v>1998</v>
      </c>
      <c r="D266" s="30" t="str">
        <f>FLOOR(IMDB4[[#This Row],[Year]],10)&amp;"s"</f>
        <v>1990s</v>
      </c>
      <c r="E266" s="1" t="s">
        <v>32</v>
      </c>
      <c r="F266" s="1" t="s">
        <v>20</v>
      </c>
      <c r="G266" s="1" t="s">
        <v>3</v>
      </c>
      <c r="H266" s="1" t="s">
        <v>4</v>
      </c>
      <c r="I266" s="1" t="s">
        <v>84</v>
      </c>
      <c r="J266" s="1" t="s">
        <v>1816</v>
      </c>
      <c r="K266" s="1" t="s">
        <v>1817</v>
      </c>
      <c r="L266" s="30">
        <v>23000</v>
      </c>
      <c r="M266" s="30">
        <v>24436</v>
      </c>
      <c r="N266" s="30">
        <v>9</v>
      </c>
      <c r="O266" s="30">
        <v>839</v>
      </c>
      <c r="P266" s="27">
        <v>3.9</v>
      </c>
      <c r="Q266" s="30">
        <v>18</v>
      </c>
      <c r="R266" s="30">
        <v>93</v>
      </c>
      <c r="S266" s="9">
        <v>4308981</v>
      </c>
      <c r="T266" s="9">
        <v>24000000</v>
      </c>
      <c r="U266" s="9">
        <f>IMDB4[[#This Row],[Gross Revenue]]-IMDB4[[#This Row],[Budget]]</f>
        <v>-19691019</v>
      </c>
      <c r="V266" s="9" t="str">
        <f>IF(IMDB4[[#This Row],[Profit]]&gt;0,"Hit","Flop")</f>
        <v>Flop</v>
      </c>
      <c r="W266" s="9" t="str" cm="1">
        <f t="array" ref="W266">_xlfn.IFS(IMDB4[[#This Row],[IMDb Score (1-10)]]&gt;=8,"Excellent",IMDB4[[#This Row],[IMDb Score (1-10)]]&gt;=7,"Good",IMDB4[[#This Row],[IMDb Score (1-10)]]&gt;=5,"Average",TRUE,"Poor")</f>
        <v>Poor</v>
      </c>
      <c r="X266" s="9" t="str">
        <f>IF(IMDB4[[#This Row],[Duration (min)]]&lt;90,"Short",IF(IMDB4[[#This Row],[Duration (min)]]&lt;=120,"Medium", "Long"))</f>
        <v>Medium</v>
      </c>
    </row>
    <row r="267" spans="1:24" x14ac:dyDescent="0.25">
      <c r="A267" s="1" t="s">
        <v>4663</v>
      </c>
      <c r="B267" s="2">
        <v>39177</v>
      </c>
      <c r="C267" s="30">
        <f>YEAR(IMDB4[[#This Row],[Release Date]])</f>
        <v>2007</v>
      </c>
      <c r="D267" s="30" t="str">
        <f>FLOOR(IMDB4[[#This Row],[Year]],10)&amp;"s"</f>
        <v>2000s</v>
      </c>
      <c r="E267" s="1" t="s">
        <v>1</v>
      </c>
      <c r="F267" s="1" t="s">
        <v>61</v>
      </c>
      <c r="G267" s="1" t="s">
        <v>3</v>
      </c>
      <c r="H267" s="1" t="s">
        <v>4</v>
      </c>
      <c r="I267" s="1" t="s">
        <v>92</v>
      </c>
      <c r="J267" s="1" t="s">
        <v>1092</v>
      </c>
      <c r="K267" s="1" t="s">
        <v>3033</v>
      </c>
      <c r="L267" s="30">
        <v>23000</v>
      </c>
      <c r="M267" s="30">
        <v>36398</v>
      </c>
      <c r="N267" s="30">
        <v>162</v>
      </c>
      <c r="O267" s="30">
        <v>0</v>
      </c>
      <c r="P267" s="27">
        <v>7</v>
      </c>
      <c r="Q267" s="30">
        <v>231</v>
      </c>
      <c r="R267" s="30">
        <v>135</v>
      </c>
      <c r="S267" s="9">
        <v>4001121</v>
      </c>
      <c r="T267" s="9">
        <v>20000000</v>
      </c>
      <c r="U267" s="9">
        <f>IMDB4[[#This Row],[Gross Revenue]]-IMDB4[[#This Row],[Budget]]</f>
        <v>-15998879</v>
      </c>
      <c r="V267" s="9" t="str">
        <f>IF(IMDB4[[#This Row],[Profit]]&gt;0,"Hit","Flop")</f>
        <v>Flop</v>
      </c>
      <c r="W267" s="9" t="str" cm="1">
        <f t="array" ref="W267">_xlfn.IFS(IMDB4[[#This Row],[IMDb Score (1-10)]]&gt;=8,"Excellent",IMDB4[[#This Row],[IMDb Score (1-10)]]&gt;=7,"Good",IMDB4[[#This Row],[IMDb Score (1-10)]]&gt;=5,"Average",TRUE,"Poor")</f>
        <v>Good</v>
      </c>
      <c r="X267" s="9" t="str">
        <f>IF(IMDB4[[#This Row],[Duration (min)]]&lt;90,"Short",IF(IMDB4[[#This Row],[Duration (min)]]&lt;=120,"Medium", "Long"))</f>
        <v>Long</v>
      </c>
    </row>
    <row r="268" spans="1:24" x14ac:dyDescent="0.25">
      <c r="A268" s="1" t="s">
        <v>3029</v>
      </c>
      <c r="B268" s="2">
        <v>37377</v>
      </c>
      <c r="C268" s="30">
        <f>YEAR(IMDB4[[#This Row],[Release Date]])</f>
        <v>2002</v>
      </c>
      <c r="D268" s="30" t="str">
        <f>FLOOR(IMDB4[[#This Row],[Year]],10)&amp;"s"</f>
        <v>2000s</v>
      </c>
      <c r="E268" s="1" t="s">
        <v>32</v>
      </c>
      <c r="F268" s="1" t="s">
        <v>77</v>
      </c>
      <c r="G268" s="1" t="s">
        <v>3</v>
      </c>
      <c r="H268" s="1" t="s">
        <v>4</v>
      </c>
      <c r="I268" s="1" t="s">
        <v>92</v>
      </c>
      <c r="J268" s="1" t="s">
        <v>1092</v>
      </c>
      <c r="K268" s="1" t="s">
        <v>3030</v>
      </c>
      <c r="L268" s="30">
        <v>23000</v>
      </c>
      <c r="M268" s="30">
        <v>25088</v>
      </c>
      <c r="N268" s="30">
        <v>110</v>
      </c>
      <c r="O268" s="30">
        <v>20000</v>
      </c>
      <c r="P268" s="27">
        <v>7.5</v>
      </c>
      <c r="Q268" s="30">
        <v>146</v>
      </c>
      <c r="R268" s="30">
        <v>107</v>
      </c>
      <c r="S268" s="9">
        <v>1190018</v>
      </c>
      <c r="T268" s="9">
        <v>20000000</v>
      </c>
      <c r="U268" s="9">
        <f>IMDB4[[#This Row],[Gross Revenue]]-IMDB4[[#This Row],[Budget]]</f>
        <v>-18809982</v>
      </c>
      <c r="V268" s="9" t="str">
        <f>IF(IMDB4[[#This Row],[Profit]]&gt;0,"Hit","Flop")</f>
        <v>Flop</v>
      </c>
      <c r="W268" s="9" t="str" cm="1">
        <f t="array" ref="W268">_xlfn.IFS(IMDB4[[#This Row],[IMDb Score (1-10)]]&gt;=8,"Excellent",IMDB4[[#This Row],[IMDb Score (1-10)]]&gt;=7,"Good",IMDB4[[#This Row],[IMDb Score (1-10)]]&gt;=5,"Average",TRUE,"Poor")</f>
        <v>Good</v>
      </c>
      <c r="X268" s="9" t="str">
        <f>IF(IMDB4[[#This Row],[Duration (min)]]&lt;90,"Short",IF(IMDB4[[#This Row],[Duration (min)]]&lt;=120,"Medium", "Long"))</f>
        <v>Medium</v>
      </c>
    </row>
    <row r="269" spans="1:24" x14ac:dyDescent="0.25">
      <c r="A269" s="1" t="s">
        <v>3816</v>
      </c>
      <c r="B269" s="2">
        <v>38078</v>
      </c>
      <c r="C269" s="30">
        <f>YEAR(IMDB4[[#This Row],[Release Date]])</f>
        <v>2004</v>
      </c>
      <c r="D269" s="30" t="str">
        <f>FLOOR(IMDB4[[#This Row],[Year]],10)&amp;"s"</f>
        <v>2000s</v>
      </c>
      <c r="E269" s="1" t="s">
        <v>32</v>
      </c>
      <c r="F269" s="1" t="s">
        <v>9</v>
      </c>
      <c r="G269" s="1" t="s">
        <v>3</v>
      </c>
      <c r="H269" s="1" t="s">
        <v>1877</v>
      </c>
      <c r="I269" s="1" t="s">
        <v>92</v>
      </c>
      <c r="J269" s="1" t="s">
        <v>1092</v>
      </c>
      <c r="K269" s="1" t="s">
        <v>1827</v>
      </c>
      <c r="L269" s="30">
        <v>23000</v>
      </c>
      <c r="M269" s="30">
        <v>24994</v>
      </c>
      <c r="N269" s="30">
        <v>122</v>
      </c>
      <c r="O269" s="30">
        <v>21000</v>
      </c>
      <c r="P269" s="27">
        <v>7.7</v>
      </c>
      <c r="Q269" s="30">
        <v>204</v>
      </c>
      <c r="R269" s="30">
        <v>94</v>
      </c>
      <c r="S269" s="9">
        <v>1082044</v>
      </c>
      <c r="T269" s="9">
        <v>5000000</v>
      </c>
      <c r="U269" s="9">
        <f>IMDB4[[#This Row],[Gross Revenue]]-IMDB4[[#This Row],[Budget]]</f>
        <v>-3917956</v>
      </c>
      <c r="V269" s="9" t="str">
        <f>IF(IMDB4[[#This Row],[Profit]]&gt;0,"Hit","Flop")</f>
        <v>Flop</v>
      </c>
      <c r="W269" s="9" t="str" cm="1">
        <f t="array" ref="W269">_xlfn.IFS(IMDB4[[#This Row],[IMDb Score (1-10)]]&gt;=8,"Excellent",IMDB4[[#This Row],[IMDb Score (1-10)]]&gt;=7,"Good",IMDB4[[#This Row],[IMDb Score (1-10)]]&gt;=5,"Average",TRUE,"Poor")</f>
        <v>Good</v>
      </c>
      <c r="X269" s="9" t="str">
        <f>IF(IMDB4[[#This Row],[Duration (min)]]&lt;90,"Short",IF(IMDB4[[#This Row],[Duration (min)]]&lt;=120,"Medium", "Long"))</f>
        <v>Medium</v>
      </c>
    </row>
    <row r="270" spans="1:24" x14ac:dyDescent="0.25">
      <c r="A270" s="1" t="s">
        <v>3374</v>
      </c>
      <c r="B270" s="2">
        <v>37665</v>
      </c>
      <c r="C270" s="30">
        <f>YEAR(IMDB4[[#This Row],[Release Date]])</f>
        <v>2003</v>
      </c>
      <c r="D270" s="30" t="str">
        <f>FLOOR(IMDB4[[#This Row],[Year]],10)&amp;"s"</f>
        <v>2000s</v>
      </c>
      <c r="E270" s="1" t="s">
        <v>32</v>
      </c>
      <c r="F270" s="1" t="s">
        <v>20</v>
      </c>
      <c r="G270" s="1" t="s">
        <v>3</v>
      </c>
      <c r="H270" s="1" t="s">
        <v>4</v>
      </c>
      <c r="I270" s="1" t="s">
        <v>92</v>
      </c>
      <c r="J270" s="1" t="s">
        <v>1453</v>
      </c>
      <c r="K270" s="1" t="s">
        <v>3375</v>
      </c>
      <c r="L270" s="30">
        <v>23000</v>
      </c>
      <c r="M270" s="30">
        <v>26017</v>
      </c>
      <c r="N270" s="30">
        <v>6</v>
      </c>
      <c r="O270" s="30">
        <v>0</v>
      </c>
      <c r="P270" s="27">
        <v>7.2</v>
      </c>
      <c r="Q270" s="30">
        <v>35</v>
      </c>
      <c r="R270" s="30">
        <v>107</v>
      </c>
      <c r="S270" s="9">
        <v>819939</v>
      </c>
      <c r="T270" s="9">
        <v>850000</v>
      </c>
      <c r="U270" s="9">
        <f>IMDB4[[#This Row],[Gross Revenue]]-IMDB4[[#This Row],[Budget]]</f>
        <v>-30061</v>
      </c>
      <c r="V270" s="9" t="str">
        <f>IF(IMDB4[[#This Row],[Profit]]&gt;0,"Hit","Flop")</f>
        <v>Flop</v>
      </c>
      <c r="W270" s="9" t="str" cm="1">
        <f t="array" ref="W270">_xlfn.IFS(IMDB4[[#This Row],[IMDb Score (1-10)]]&gt;=8,"Excellent",IMDB4[[#This Row],[IMDb Score (1-10)]]&gt;=7,"Good",IMDB4[[#This Row],[IMDb Score (1-10)]]&gt;=5,"Average",TRUE,"Poor")</f>
        <v>Good</v>
      </c>
      <c r="X270" s="9" t="str">
        <f>IF(IMDB4[[#This Row],[Duration (min)]]&lt;90,"Short",IF(IMDB4[[#This Row],[Duration (min)]]&lt;=120,"Medium", "Long"))</f>
        <v>Medium</v>
      </c>
    </row>
    <row r="271" spans="1:24" x14ac:dyDescent="0.25">
      <c r="A271" s="1" t="s">
        <v>5541</v>
      </c>
      <c r="B271" s="2">
        <v>40248</v>
      </c>
      <c r="C271" s="30">
        <f>YEAR(IMDB4[[#This Row],[Release Date]])</f>
        <v>2010</v>
      </c>
      <c r="D271" s="30" t="str">
        <f>FLOOR(IMDB4[[#This Row],[Year]],10)&amp;"s"</f>
        <v>2010s</v>
      </c>
      <c r="E271" s="1" t="s">
        <v>32</v>
      </c>
      <c r="F271" s="1" t="s">
        <v>9</v>
      </c>
      <c r="G271" s="1" t="s">
        <v>3</v>
      </c>
      <c r="H271" s="1" t="s">
        <v>4</v>
      </c>
      <c r="I271" s="1" t="s">
        <v>92</v>
      </c>
      <c r="J271" s="1" t="s">
        <v>1453</v>
      </c>
      <c r="K271" s="1" t="s">
        <v>5542</v>
      </c>
      <c r="L271" s="30">
        <v>23000</v>
      </c>
      <c r="M271" s="30">
        <v>44969</v>
      </c>
      <c r="N271" s="30">
        <v>58</v>
      </c>
      <c r="O271" s="30">
        <v>19000</v>
      </c>
      <c r="P271" s="27">
        <v>7.1</v>
      </c>
      <c r="Q271" s="30">
        <v>134</v>
      </c>
      <c r="R271" s="30">
        <v>106</v>
      </c>
      <c r="S271" s="9">
        <v>382946</v>
      </c>
      <c r="T271" s="9">
        <v>7000000</v>
      </c>
      <c r="U271" s="9">
        <f>IMDB4[[#This Row],[Gross Revenue]]-IMDB4[[#This Row],[Budget]]</f>
        <v>-6617054</v>
      </c>
      <c r="V271" s="9" t="str">
        <f>IF(IMDB4[[#This Row],[Profit]]&gt;0,"Hit","Flop")</f>
        <v>Flop</v>
      </c>
      <c r="W271" s="9" t="str" cm="1">
        <f t="array" ref="W271">_xlfn.IFS(IMDB4[[#This Row],[IMDb Score (1-10)]]&gt;=8,"Excellent",IMDB4[[#This Row],[IMDb Score (1-10)]]&gt;=7,"Good",IMDB4[[#This Row],[IMDb Score (1-10)]]&gt;=5,"Average",TRUE,"Poor")</f>
        <v>Good</v>
      </c>
      <c r="X271" s="9" t="str">
        <f>IF(IMDB4[[#This Row],[Duration (min)]]&lt;90,"Short",IF(IMDB4[[#This Row],[Duration (min)]]&lt;=120,"Medium", "Long"))</f>
        <v>Medium</v>
      </c>
    </row>
    <row r="272" spans="1:24" x14ac:dyDescent="0.25">
      <c r="A272" s="1" t="s">
        <v>5970</v>
      </c>
      <c r="B272" s="2">
        <v>40881</v>
      </c>
      <c r="C272" s="30">
        <f>YEAR(IMDB4[[#This Row],[Release Date]])</f>
        <v>2011</v>
      </c>
      <c r="D272" s="30" t="str">
        <f>FLOOR(IMDB4[[#This Row],[Year]],10)&amp;"s"</f>
        <v>2010s</v>
      </c>
      <c r="E272" s="1" t="s">
        <v>32</v>
      </c>
      <c r="F272" s="1" t="s">
        <v>9</v>
      </c>
      <c r="G272" s="1" t="s">
        <v>2327</v>
      </c>
      <c r="H272" s="1" t="s">
        <v>623</v>
      </c>
      <c r="I272" s="1" t="s">
        <v>92</v>
      </c>
      <c r="J272" s="1" t="s">
        <v>1092</v>
      </c>
      <c r="K272" s="1" t="s">
        <v>3053</v>
      </c>
      <c r="L272" s="30">
        <v>23000</v>
      </c>
      <c r="M272" s="30">
        <v>23240</v>
      </c>
      <c r="N272" s="30">
        <v>611</v>
      </c>
      <c r="O272" s="30">
        <v>13000</v>
      </c>
      <c r="P272" s="27">
        <v>7.6</v>
      </c>
      <c r="Q272" s="30">
        <v>136</v>
      </c>
      <c r="R272" s="30">
        <v>146</v>
      </c>
      <c r="S272" s="9">
        <v>9213</v>
      </c>
      <c r="T272" s="9">
        <v>94000000</v>
      </c>
      <c r="U272" s="9">
        <f>IMDB4[[#This Row],[Gross Revenue]]-IMDB4[[#This Row],[Budget]]</f>
        <v>-93990787</v>
      </c>
      <c r="V272" s="9" t="str">
        <f>IF(IMDB4[[#This Row],[Profit]]&gt;0,"Hit","Flop")</f>
        <v>Flop</v>
      </c>
      <c r="W272" s="9" t="str" cm="1">
        <f t="array" ref="W272">_xlfn.IFS(IMDB4[[#This Row],[IMDb Score (1-10)]]&gt;=8,"Excellent",IMDB4[[#This Row],[IMDb Score (1-10)]]&gt;=7,"Good",IMDB4[[#This Row],[IMDb Score (1-10)]]&gt;=5,"Average",TRUE,"Poor")</f>
        <v>Good</v>
      </c>
      <c r="X272" s="9" t="str">
        <f>IF(IMDB4[[#This Row],[Duration (min)]]&lt;90,"Short",IF(IMDB4[[#This Row],[Duration (min)]]&lt;=120,"Medium", "Long"))</f>
        <v>Long</v>
      </c>
    </row>
    <row r="273" spans="1:24" x14ac:dyDescent="0.25">
      <c r="A273" s="1" t="s">
        <v>3702</v>
      </c>
      <c r="B273" s="2">
        <v>38285</v>
      </c>
      <c r="C273" s="30">
        <f>YEAR(IMDB4[[#This Row],[Release Date]])</f>
        <v>2004</v>
      </c>
      <c r="D273" s="30" t="str">
        <f>FLOOR(IMDB4[[#This Row],[Year]],10)&amp;"s"</f>
        <v>2000s</v>
      </c>
      <c r="E273" s="1" t="s">
        <v>32</v>
      </c>
      <c r="F273" s="1" t="s">
        <v>20</v>
      </c>
      <c r="G273" s="1" t="s">
        <v>3</v>
      </c>
      <c r="H273" s="1" t="s">
        <v>4</v>
      </c>
      <c r="I273" s="1" t="s">
        <v>132</v>
      </c>
      <c r="J273" s="1" t="s">
        <v>203</v>
      </c>
      <c r="K273" s="1" t="s">
        <v>1507</v>
      </c>
      <c r="L273" s="30">
        <v>22000</v>
      </c>
      <c r="M273" s="30">
        <v>24938</v>
      </c>
      <c r="N273" s="30">
        <v>116</v>
      </c>
      <c r="O273" s="30">
        <v>0</v>
      </c>
      <c r="P273" s="27">
        <v>6.3</v>
      </c>
      <c r="Q273" s="30">
        <v>141</v>
      </c>
      <c r="R273" s="30">
        <v>106</v>
      </c>
      <c r="S273" s="9">
        <v>279167575</v>
      </c>
      <c r="T273" s="9">
        <v>80000000</v>
      </c>
      <c r="U273" s="9">
        <f>IMDB4[[#This Row],[Gross Revenue]]-IMDB4[[#This Row],[Budget]]</f>
        <v>199167575</v>
      </c>
      <c r="V273" s="9" t="str">
        <f>IF(IMDB4[[#This Row],[Profit]]&gt;0,"Hit","Flop")</f>
        <v>Hit</v>
      </c>
      <c r="W273" s="9" t="str" cm="1">
        <f t="array" ref="W273">_xlfn.IFS(IMDB4[[#This Row],[IMDb Score (1-10)]]&gt;=8,"Excellent",IMDB4[[#This Row],[IMDb Score (1-10)]]&gt;=7,"Good",IMDB4[[#This Row],[IMDb Score (1-10)]]&gt;=5,"Average",TRUE,"Poor")</f>
        <v>Average</v>
      </c>
      <c r="X273" s="9" t="str">
        <f>IF(IMDB4[[#This Row],[Duration (min)]]&lt;90,"Short",IF(IMDB4[[#This Row],[Duration (min)]]&lt;=120,"Medium", "Long"))</f>
        <v>Medium</v>
      </c>
    </row>
    <row r="274" spans="1:24" x14ac:dyDescent="0.25">
      <c r="A274" s="1" t="s">
        <v>1469</v>
      </c>
      <c r="B274" s="2">
        <v>35261</v>
      </c>
      <c r="C274" s="30">
        <f>YEAR(IMDB4[[#This Row],[Release Date]])</f>
        <v>1996</v>
      </c>
      <c r="D274" s="30" t="str">
        <f>FLOOR(IMDB4[[#This Row],[Year]],10)&amp;"s"</f>
        <v>1990s</v>
      </c>
      <c r="E274" s="1" t="s">
        <v>32</v>
      </c>
      <c r="F274" s="1" t="s">
        <v>77</v>
      </c>
      <c r="G274" s="1" t="s">
        <v>3</v>
      </c>
      <c r="H274" s="1" t="s">
        <v>4</v>
      </c>
      <c r="I274" s="1" t="s">
        <v>132</v>
      </c>
      <c r="J274" s="1" t="s">
        <v>1470</v>
      </c>
      <c r="K274" s="1" t="s">
        <v>1112</v>
      </c>
      <c r="L274" s="30">
        <v>22000</v>
      </c>
      <c r="M274" s="30">
        <v>26239</v>
      </c>
      <c r="N274" s="30">
        <v>101</v>
      </c>
      <c r="O274" s="30">
        <v>0</v>
      </c>
      <c r="P274" s="27">
        <v>6.3</v>
      </c>
      <c r="Q274" s="30">
        <v>114</v>
      </c>
      <c r="R274" s="30">
        <v>113</v>
      </c>
      <c r="S274" s="9">
        <v>241688385</v>
      </c>
      <c r="T274" s="9">
        <v>92000000</v>
      </c>
      <c r="U274" s="9">
        <f>IMDB4[[#This Row],[Gross Revenue]]-IMDB4[[#This Row],[Budget]]</f>
        <v>149688385</v>
      </c>
      <c r="V274" s="9" t="str">
        <f>IF(IMDB4[[#This Row],[Profit]]&gt;0,"Hit","Flop")</f>
        <v>Hit</v>
      </c>
      <c r="W274" s="9" t="str" cm="1">
        <f t="array" ref="W274">_xlfn.IFS(IMDB4[[#This Row],[IMDb Score (1-10)]]&gt;=8,"Excellent",IMDB4[[#This Row],[IMDb Score (1-10)]]&gt;=7,"Good",IMDB4[[#This Row],[IMDb Score (1-10)]]&gt;=5,"Average",TRUE,"Poor")</f>
        <v>Average</v>
      </c>
      <c r="X274" s="9" t="str">
        <f>IF(IMDB4[[#This Row],[Duration (min)]]&lt;90,"Short",IF(IMDB4[[#This Row],[Duration (min)]]&lt;=120,"Medium", "Long"))</f>
        <v>Medium</v>
      </c>
    </row>
    <row r="275" spans="1:24" x14ac:dyDescent="0.25">
      <c r="A275" s="1" t="s">
        <v>3314</v>
      </c>
      <c r="B275" s="2">
        <v>37969</v>
      </c>
      <c r="C275" s="30">
        <f>YEAR(IMDB4[[#This Row],[Release Date]])</f>
        <v>2003</v>
      </c>
      <c r="D275" s="30" t="str">
        <f>FLOOR(IMDB4[[#This Row],[Year]],10)&amp;"s"</f>
        <v>2000s</v>
      </c>
      <c r="E275" s="1" t="s">
        <v>32</v>
      </c>
      <c r="F275" s="1" t="s">
        <v>20</v>
      </c>
      <c r="G275" s="1" t="s">
        <v>3</v>
      </c>
      <c r="H275" s="1" t="s">
        <v>4</v>
      </c>
      <c r="I275" s="1" t="s">
        <v>84</v>
      </c>
      <c r="J275" s="1" t="s">
        <v>2767</v>
      </c>
      <c r="K275" s="1" t="s">
        <v>1100</v>
      </c>
      <c r="L275" s="30">
        <v>22000</v>
      </c>
      <c r="M275" s="30">
        <v>43354</v>
      </c>
      <c r="N275" s="30">
        <v>4000</v>
      </c>
      <c r="O275" s="30">
        <v>21000</v>
      </c>
      <c r="P275" s="27">
        <v>6.9</v>
      </c>
      <c r="Q275" s="30">
        <v>152</v>
      </c>
      <c r="R275" s="30">
        <v>97</v>
      </c>
      <c r="S275" s="9">
        <v>173381405</v>
      </c>
      <c r="T275" s="9">
        <v>33000000</v>
      </c>
      <c r="U275" s="9">
        <f>IMDB4[[#This Row],[Gross Revenue]]-IMDB4[[#This Row],[Budget]]</f>
        <v>140381405</v>
      </c>
      <c r="V275" s="9" t="str">
        <f>IF(IMDB4[[#This Row],[Profit]]&gt;0,"Hit","Flop")</f>
        <v>Hit</v>
      </c>
      <c r="W275" s="9" t="str" cm="1">
        <f t="array" ref="W275">_xlfn.IFS(IMDB4[[#This Row],[IMDb Score (1-10)]]&gt;=8,"Excellent",IMDB4[[#This Row],[IMDb Score (1-10)]]&gt;=7,"Good",IMDB4[[#This Row],[IMDb Score (1-10)]]&gt;=5,"Average",TRUE,"Poor")</f>
        <v>Average</v>
      </c>
      <c r="X275" s="9" t="str">
        <f>IF(IMDB4[[#This Row],[Duration (min)]]&lt;90,"Short",IF(IMDB4[[#This Row],[Duration (min)]]&lt;=120,"Medium", "Long"))</f>
        <v>Medium</v>
      </c>
    </row>
    <row r="276" spans="1:24" x14ac:dyDescent="0.25">
      <c r="A276" s="1" t="s">
        <v>2410</v>
      </c>
      <c r="B276" s="2">
        <v>36551</v>
      </c>
      <c r="C276" s="30">
        <f>YEAR(IMDB4[[#This Row],[Release Date]])</f>
        <v>2000</v>
      </c>
      <c r="D276" s="30" t="str">
        <f>FLOOR(IMDB4[[#This Row],[Year]],10)&amp;"s"</f>
        <v>2000s</v>
      </c>
      <c r="E276" s="1" t="s">
        <v>32</v>
      </c>
      <c r="F276" s="1" t="s">
        <v>20</v>
      </c>
      <c r="G276" s="1" t="s">
        <v>3</v>
      </c>
      <c r="H276" s="1" t="s">
        <v>4</v>
      </c>
      <c r="I276" s="1" t="s">
        <v>132</v>
      </c>
      <c r="J276" s="1" t="s">
        <v>203</v>
      </c>
      <c r="K276" s="1" t="s">
        <v>1507</v>
      </c>
      <c r="L276" s="30">
        <v>22000</v>
      </c>
      <c r="M276" s="30">
        <v>24286</v>
      </c>
      <c r="N276" s="30">
        <v>116</v>
      </c>
      <c r="O276" s="30">
        <v>0</v>
      </c>
      <c r="P276" s="27">
        <v>7</v>
      </c>
      <c r="Q276" s="30">
        <v>150</v>
      </c>
      <c r="R276" s="30">
        <v>108</v>
      </c>
      <c r="S276" s="9">
        <v>166225040</v>
      </c>
      <c r="T276" s="9">
        <v>55000000</v>
      </c>
      <c r="U276" s="9">
        <f>IMDB4[[#This Row],[Gross Revenue]]-IMDB4[[#This Row],[Budget]]</f>
        <v>111225040</v>
      </c>
      <c r="V276" s="9" t="str">
        <f>IF(IMDB4[[#This Row],[Profit]]&gt;0,"Hit","Flop")</f>
        <v>Hit</v>
      </c>
      <c r="W276" s="9" t="str" cm="1">
        <f t="array" ref="W276">_xlfn.IFS(IMDB4[[#This Row],[IMDb Score (1-10)]]&gt;=8,"Excellent",IMDB4[[#This Row],[IMDb Score (1-10)]]&gt;=7,"Good",IMDB4[[#This Row],[IMDb Score (1-10)]]&gt;=5,"Average",TRUE,"Poor")</f>
        <v>Good</v>
      </c>
      <c r="X276" s="9" t="str">
        <f>IF(IMDB4[[#This Row],[Duration (min)]]&lt;90,"Short",IF(IMDB4[[#This Row],[Duration (min)]]&lt;=120,"Medium", "Long"))</f>
        <v>Medium</v>
      </c>
    </row>
    <row r="277" spans="1:24" x14ac:dyDescent="0.25">
      <c r="A277" s="1" t="s">
        <v>6123</v>
      </c>
      <c r="B277" s="2">
        <v>40955</v>
      </c>
      <c r="C277" s="30">
        <f>YEAR(IMDB4[[#This Row],[Release Date]])</f>
        <v>2012</v>
      </c>
      <c r="D277" s="30" t="str">
        <f>FLOOR(IMDB4[[#This Row],[Year]],10)&amp;"s"</f>
        <v>2010s</v>
      </c>
      <c r="E277" s="1" t="s">
        <v>32</v>
      </c>
      <c r="F277" s="1" t="s">
        <v>40</v>
      </c>
      <c r="G277" s="1" t="s">
        <v>3</v>
      </c>
      <c r="H277" s="1" t="s">
        <v>4</v>
      </c>
      <c r="I277" s="1" t="s">
        <v>84</v>
      </c>
      <c r="J277" s="1" t="s">
        <v>2767</v>
      </c>
      <c r="K277" s="1" t="s">
        <v>6124</v>
      </c>
      <c r="L277" s="30">
        <v>22000</v>
      </c>
      <c r="M277" s="30">
        <v>25354</v>
      </c>
      <c r="N277" s="30">
        <v>20</v>
      </c>
      <c r="O277" s="30">
        <v>14000</v>
      </c>
      <c r="P277" s="27">
        <v>6.6</v>
      </c>
      <c r="Q277" s="30">
        <v>233</v>
      </c>
      <c r="R277" s="30">
        <v>88</v>
      </c>
      <c r="S277" s="9">
        <v>161317423</v>
      </c>
      <c r="T277" s="9">
        <v>95000000</v>
      </c>
      <c r="U277" s="9">
        <f>IMDB4[[#This Row],[Gross Revenue]]-IMDB4[[#This Row],[Budget]]</f>
        <v>66317423</v>
      </c>
      <c r="V277" s="9" t="str">
        <f>IF(IMDB4[[#This Row],[Profit]]&gt;0,"Hit","Flop")</f>
        <v>Hit</v>
      </c>
      <c r="W277" s="9" t="str" cm="1">
        <f t="array" ref="W277">_xlfn.IFS(IMDB4[[#This Row],[IMDb Score (1-10)]]&gt;=8,"Excellent",IMDB4[[#This Row],[IMDb Score (1-10)]]&gt;=7,"Good",IMDB4[[#This Row],[IMDb Score (1-10)]]&gt;=5,"Average",TRUE,"Poor")</f>
        <v>Average</v>
      </c>
      <c r="X277" s="9" t="str">
        <f>IF(IMDB4[[#This Row],[Duration (min)]]&lt;90,"Short",IF(IMDB4[[#This Row],[Duration (min)]]&lt;=120,"Medium", "Long"))</f>
        <v>Short</v>
      </c>
    </row>
    <row r="278" spans="1:24" x14ac:dyDescent="0.25">
      <c r="A278" s="1" t="s">
        <v>3754</v>
      </c>
      <c r="B278" s="2">
        <v>38171</v>
      </c>
      <c r="C278" s="30">
        <f>YEAR(IMDB4[[#This Row],[Release Date]])</f>
        <v>2004</v>
      </c>
      <c r="D278" s="30" t="str">
        <f>FLOOR(IMDB4[[#This Row],[Year]],10)&amp;"s"</f>
        <v>2000s</v>
      </c>
      <c r="E278" s="1" t="s">
        <v>32</v>
      </c>
      <c r="F278" s="1" t="s">
        <v>40</v>
      </c>
      <c r="G278" s="1" t="s">
        <v>3</v>
      </c>
      <c r="H278" s="1" t="s">
        <v>4</v>
      </c>
      <c r="I278" s="1" t="s">
        <v>84</v>
      </c>
      <c r="J278" s="1" t="s">
        <v>203</v>
      </c>
      <c r="K278" s="1" t="s">
        <v>2531</v>
      </c>
      <c r="L278" s="30">
        <v>22000</v>
      </c>
      <c r="M278" s="30">
        <v>63165</v>
      </c>
      <c r="N278" s="30">
        <v>10</v>
      </c>
      <c r="O278" s="30">
        <v>0</v>
      </c>
      <c r="P278" s="27">
        <v>6</v>
      </c>
      <c r="Q278" s="30">
        <v>143</v>
      </c>
      <c r="R278" s="30">
        <v>90</v>
      </c>
      <c r="S278" s="9">
        <v>160762022</v>
      </c>
      <c r="T278" s="9">
        <v>75000000</v>
      </c>
      <c r="U278" s="9">
        <f>IMDB4[[#This Row],[Gross Revenue]]-IMDB4[[#This Row],[Budget]]</f>
        <v>85762022</v>
      </c>
      <c r="V278" s="9" t="str">
        <f>IF(IMDB4[[#This Row],[Profit]]&gt;0,"Hit","Flop")</f>
        <v>Hit</v>
      </c>
      <c r="W278" s="9" t="str" cm="1">
        <f t="array" ref="W278">_xlfn.IFS(IMDB4[[#This Row],[IMDb Score (1-10)]]&gt;=8,"Excellent",IMDB4[[#This Row],[IMDb Score (1-10)]]&gt;=7,"Good",IMDB4[[#This Row],[IMDb Score (1-10)]]&gt;=5,"Average",TRUE,"Poor")</f>
        <v>Average</v>
      </c>
      <c r="X278" s="9" t="str">
        <f>IF(IMDB4[[#This Row],[Duration (min)]]&lt;90,"Short",IF(IMDB4[[#This Row],[Duration (min)]]&lt;=120,"Medium", "Long"))</f>
        <v>Medium</v>
      </c>
    </row>
    <row r="279" spans="1:24" x14ac:dyDescent="0.25">
      <c r="A279" s="1" t="s">
        <v>5581</v>
      </c>
      <c r="B279" s="2">
        <v>40478</v>
      </c>
      <c r="C279" s="30">
        <f>YEAR(IMDB4[[#This Row],[Release Date]])</f>
        <v>2010</v>
      </c>
      <c r="D279" s="30" t="str">
        <f>FLOOR(IMDB4[[#This Row],[Year]],10)&amp;"s"</f>
        <v>2010s</v>
      </c>
      <c r="E279" s="1" t="s">
        <v>32</v>
      </c>
      <c r="F279" s="1" t="s">
        <v>20</v>
      </c>
      <c r="G279" s="1" t="s">
        <v>3</v>
      </c>
      <c r="H279" s="1" t="s">
        <v>4</v>
      </c>
      <c r="I279" s="1" t="s">
        <v>132</v>
      </c>
      <c r="J279" s="1" t="s">
        <v>203</v>
      </c>
      <c r="K279" s="1" t="s">
        <v>1966</v>
      </c>
      <c r="L279" s="30">
        <v>22000</v>
      </c>
      <c r="M279" s="30">
        <v>24082</v>
      </c>
      <c r="N279" s="30">
        <v>80</v>
      </c>
      <c r="O279" s="30">
        <v>0</v>
      </c>
      <c r="P279" s="27">
        <v>5.5</v>
      </c>
      <c r="Q279" s="30">
        <v>180</v>
      </c>
      <c r="R279" s="30">
        <v>98</v>
      </c>
      <c r="S279" s="9">
        <v>148383780</v>
      </c>
      <c r="T279" s="9">
        <v>100000000</v>
      </c>
      <c r="U279" s="9">
        <f>IMDB4[[#This Row],[Gross Revenue]]-IMDB4[[#This Row],[Budget]]</f>
        <v>48383780</v>
      </c>
      <c r="V279" s="9" t="str">
        <f>IF(IMDB4[[#This Row],[Profit]]&gt;0,"Hit","Flop")</f>
        <v>Hit</v>
      </c>
      <c r="W279" s="9" t="str" cm="1">
        <f t="array" ref="W279">_xlfn.IFS(IMDB4[[#This Row],[IMDb Score (1-10)]]&gt;=8,"Excellent",IMDB4[[#This Row],[IMDb Score (1-10)]]&gt;=7,"Good",IMDB4[[#This Row],[IMDb Score (1-10)]]&gt;=5,"Average",TRUE,"Poor")</f>
        <v>Average</v>
      </c>
      <c r="X279" s="9" t="str">
        <f>IF(IMDB4[[#This Row],[Duration (min)]]&lt;90,"Short",IF(IMDB4[[#This Row],[Duration (min)]]&lt;=120,"Medium", "Long"))</f>
        <v>Medium</v>
      </c>
    </row>
    <row r="280" spans="1:24" x14ac:dyDescent="0.25">
      <c r="A280" s="1" t="s">
        <v>5050</v>
      </c>
      <c r="B280" s="2">
        <v>39550</v>
      </c>
      <c r="C280" s="30">
        <f>YEAR(IMDB4[[#This Row],[Release Date]])</f>
        <v>2008</v>
      </c>
      <c r="D280" s="30" t="str">
        <f>FLOOR(IMDB4[[#This Row],[Year]],10)&amp;"s"</f>
        <v>2000s</v>
      </c>
      <c r="E280" s="1" t="s">
        <v>32</v>
      </c>
      <c r="F280" s="1" t="s">
        <v>77</v>
      </c>
      <c r="G280" s="1" t="s">
        <v>3</v>
      </c>
      <c r="H280" s="1" t="s">
        <v>4</v>
      </c>
      <c r="I280" s="1" t="s">
        <v>84</v>
      </c>
      <c r="J280" s="1" t="s">
        <v>2767</v>
      </c>
      <c r="K280" s="1" t="s">
        <v>2829</v>
      </c>
      <c r="L280" s="30">
        <v>22000</v>
      </c>
      <c r="M280" s="30">
        <v>22697</v>
      </c>
      <c r="N280" s="30">
        <v>80</v>
      </c>
      <c r="O280" s="30">
        <v>0</v>
      </c>
      <c r="P280" s="27">
        <v>6.6</v>
      </c>
      <c r="Q280" s="30">
        <v>258</v>
      </c>
      <c r="R280" s="30">
        <v>150</v>
      </c>
      <c r="S280" s="9">
        <v>141614023</v>
      </c>
      <c r="T280" s="9">
        <v>225000000</v>
      </c>
      <c r="U280" s="9">
        <f>IMDB4[[#This Row],[Gross Revenue]]-IMDB4[[#This Row],[Budget]]</f>
        <v>-83385977</v>
      </c>
      <c r="V280" s="9" t="str">
        <f>IF(IMDB4[[#This Row],[Profit]]&gt;0,"Hit","Flop")</f>
        <v>Flop</v>
      </c>
      <c r="W280" s="9" t="str" cm="1">
        <f t="array" ref="W280">_xlfn.IFS(IMDB4[[#This Row],[IMDb Score (1-10)]]&gt;=8,"Excellent",IMDB4[[#This Row],[IMDb Score (1-10)]]&gt;=7,"Good",IMDB4[[#This Row],[IMDb Score (1-10)]]&gt;=5,"Average",TRUE,"Poor")</f>
        <v>Average</v>
      </c>
      <c r="X280" s="9" t="str">
        <f>IF(IMDB4[[#This Row],[Duration (min)]]&lt;90,"Short",IF(IMDB4[[#This Row],[Duration (min)]]&lt;=120,"Medium", "Long"))</f>
        <v>Long</v>
      </c>
    </row>
    <row r="281" spans="1:24" x14ac:dyDescent="0.25">
      <c r="A281" s="1" t="s">
        <v>4385</v>
      </c>
      <c r="B281" s="2">
        <v>39031</v>
      </c>
      <c r="C281" s="30">
        <f>YEAR(IMDB4[[#This Row],[Release Date]])</f>
        <v>2006</v>
      </c>
      <c r="D281" s="30" t="str">
        <f>FLOOR(IMDB4[[#This Row],[Year]],10)&amp;"s"</f>
        <v>2000s</v>
      </c>
      <c r="E281" s="1" t="s">
        <v>32</v>
      </c>
      <c r="F281" s="1" t="s">
        <v>77</v>
      </c>
      <c r="G281" s="1" t="s">
        <v>3</v>
      </c>
      <c r="H281" s="1" t="s">
        <v>4</v>
      </c>
      <c r="I281" s="1" t="s">
        <v>132</v>
      </c>
      <c r="J281" s="1" t="s">
        <v>1470</v>
      </c>
      <c r="K281" s="1" t="s">
        <v>4386</v>
      </c>
      <c r="L281" s="30">
        <v>22000</v>
      </c>
      <c r="M281" s="30">
        <v>34817</v>
      </c>
      <c r="N281" s="30">
        <v>14000</v>
      </c>
      <c r="O281" s="30">
        <v>0</v>
      </c>
      <c r="P281" s="27">
        <v>6.9</v>
      </c>
      <c r="Q281" s="30">
        <v>310</v>
      </c>
      <c r="R281" s="30">
        <v>124</v>
      </c>
      <c r="S281" s="9">
        <v>133382309</v>
      </c>
      <c r="T281" s="9">
        <v>150000000</v>
      </c>
      <c r="U281" s="9">
        <f>IMDB4[[#This Row],[Gross Revenue]]-IMDB4[[#This Row],[Budget]]</f>
        <v>-16617691</v>
      </c>
      <c r="V281" s="9" t="str">
        <f>IF(IMDB4[[#This Row],[Profit]]&gt;0,"Hit","Flop")</f>
        <v>Flop</v>
      </c>
      <c r="W281" s="9" t="str" cm="1">
        <f t="array" ref="W281">_xlfn.IFS(IMDB4[[#This Row],[IMDb Score (1-10)]]&gt;=8,"Excellent",IMDB4[[#This Row],[IMDb Score (1-10)]]&gt;=7,"Good",IMDB4[[#This Row],[IMDb Score (1-10)]]&gt;=5,"Average",TRUE,"Poor")</f>
        <v>Average</v>
      </c>
      <c r="X281" s="9" t="str">
        <f>IF(IMDB4[[#This Row],[Duration (min)]]&lt;90,"Short",IF(IMDB4[[#This Row],[Duration (min)]]&lt;=120,"Medium", "Long"))</f>
        <v>Long</v>
      </c>
    </row>
    <row r="282" spans="1:24" x14ac:dyDescent="0.25">
      <c r="A282" s="1" t="s">
        <v>1969</v>
      </c>
      <c r="B282" s="2">
        <v>36301</v>
      </c>
      <c r="C282" s="30">
        <f>YEAR(IMDB4[[#This Row],[Release Date]])</f>
        <v>1999</v>
      </c>
      <c r="D282" s="30" t="str">
        <f>FLOOR(IMDB4[[#This Row],[Year]],10)&amp;"s"</f>
        <v>1990s</v>
      </c>
      <c r="E282" s="1" t="s">
        <v>32</v>
      </c>
      <c r="F282" s="1" t="s">
        <v>20</v>
      </c>
      <c r="G282" s="1" t="s">
        <v>3</v>
      </c>
      <c r="H282" s="1" t="s">
        <v>4</v>
      </c>
      <c r="I282" s="1" t="s">
        <v>92</v>
      </c>
      <c r="J282" s="1" t="s">
        <v>203</v>
      </c>
      <c r="K282" s="1" t="s">
        <v>289</v>
      </c>
      <c r="L282" s="30">
        <v>22000</v>
      </c>
      <c r="M282" s="30">
        <v>24333</v>
      </c>
      <c r="N282" s="30">
        <v>11000</v>
      </c>
      <c r="O282" s="30">
        <v>0</v>
      </c>
      <c r="P282" s="27">
        <v>6.7</v>
      </c>
      <c r="Q282" s="30">
        <v>145</v>
      </c>
      <c r="R282" s="30">
        <v>103</v>
      </c>
      <c r="S282" s="9">
        <v>106694016</v>
      </c>
      <c r="T282" s="9">
        <v>30000000</v>
      </c>
      <c r="U282" s="9">
        <f>IMDB4[[#This Row],[Gross Revenue]]-IMDB4[[#This Row],[Budget]]</f>
        <v>76694016</v>
      </c>
      <c r="V282" s="9" t="str">
        <f>IF(IMDB4[[#This Row],[Profit]]&gt;0,"Hit","Flop")</f>
        <v>Hit</v>
      </c>
      <c r="W282" s="9" t="str" cm="1">
        <f t="array" ref="W282">_xlfn.IFS(IMDB4[[#This Row],[IMDb Score (1-10)]]&gt;=8,"Excellent",IMDB4[[#This Row],[IMDb Score (1-10)]]&gt;=7,"Good",IMDB4[[#This Row],[IMDb Score (1-10)]]&gt;=5,"Average",TRUE,"Poor")</f>
        <v>Average</v>
      </c>
      <c r="X282" s="9" t="str">
        <f>IF(IMDB4[[#This Row],[Duration (min)]]&lt;90,"Short",IF(IMDB4[[#This Row],[Duration (min)]]&lt;=120,"Medium", "Long"))</f>
        <v>Medium</v>
      </c>
    </row>
    <row r="283" spans="1:24" x14ac:dyDescent="0.25">
      <c r="A283" s="1" t="s">
        <v>3299</v>
      </c>
      <c r="B283" s="2">
        <v>37629</v>
      </c>
      <c r="C283" s="30">
        <f>YEAR(IMDB4[[#This Row],[Release Date]])</f>
        <v>2003</v>
      </c>
      <c r="D283" s="30" t="str">
        <f>FLOOR(IMDB4[[#This Row],[Year]],10)&amp;"s"</f>
        <v>2000s</v>
      </c>
      <c r="E283" s="1" t="s">
        <v>32</v>
      </c>
      <c r="F283" s="1" t="s">
        <v>40</v>
      </c>
      <c r="G283" s="1" t="s">
        <v>3</v>
      </c>
      <c r="H283" s="1" t="s">
        <v>4</v>
      </c>
      <c r="I283" s="1" t="s">
        <v>92</v>
      </c>
      <c r="J283" s="1" t="s">
        <v>1470</v>
      </c>
      <c r="K283" s="1" t="s">
        <v>1437</v>
      </c>
      <c r="L283" s="30">
        <v>22000</v>
      </c>
      <c r="M283" s="30">
        <v>61110</v>
      </c>
      <c r="N283" s="30">
        <v>333</v>
      </c>
      <c r="O283" s="30">
        <v>0</v>
      </c>
      <c r="P283" s="27">
        <v>7.2</v>
      </c>
      <c r="Q283" s="30">
        <v>198</v>
      </c>
      <c r="R283" s="30">
        <v>154</v>
      </c>
      <c r="S283" s="9">
        <v>95632614</v>
      </c>
      <c r="T283" s="9">
        <v>79000000</v>
      </c>
      <c r="U283" s="9">
        <f>IMDB4[[#This Row],[Gross Revenue]]-IMDB4[[#This Row],[Budget]]</f>
        <v>16632614</v>
      </c>
      <c r="V283" s="9" t="str">
        <f>IF(IMDB4[[#This Row],[Profit]]&gt;0,"Hit","Flop")</f>
        <v>Hit</v>
      </c>
      <c r="W283" s="9" t="str" cm="1">
        <f t="array" ref="W283">_xlfn.IFS(IMDB4[[#This Row],[IMDb Score (1-10)]]&gt;=8,"Excellent",IMDB4[[#This Row],[IMDb Score (1-10)]]&gt;=7,"Good",IMDB4[[#This Row],[IMDb Score (1-10)]]&gt;=5,"Average",TRUE,"Poor")</f>
        <v>Good</v>
      </c>
      <c r="X283" s="9" t="str">
        <f>IF(IMDB4[[#This Row],[Duration (min)]]&lt;90,"Short",IF(IMDB4[[#This Row],[Duration (min)]]&lt;=120,"Medium", "Long"))</f>
        <v>Long</v>
      </c>
    </row>
    <row r="284" spans="1:24" x14ac:dyDescent="0.25">
      <c r="A284" s="1" t="s">
        <v>3132</v>
      </c>
      <c r="B284" s="2">
        <v>37296</v>
      </c>
      <c r="C284" s="30">
        <f>YEAR(IMDB4[[#This Row],[Release Date]])</f>
        <v>2002</v>
      </c>
      <c r="D284" s="30" t="str">
        <f>FLOOR(IMDB4[[#This Row],[Year]],10)&amp;"s"</f>
        <v>2000s</v>
      </c>
      <c r="E284" s="1" t="s">
        <v>32</v>
      </c>
      <c r="F284" s="1" t="s">
        <v>2</v>
      </c>
      <c r="G284" s="1" t="s">
        <v>3</v>
      </c>
      <c r="H284" s="1" t="s">
        <v>11</v>
      </c>
      <c r="I284" s="1" t="s">
        <v>92</v>
      </c>
      <c r="J284" s="1" t="s">
        <v>1470</v>
      </c>
      <c r="K284" s="1" t="s">
        <v>1597</v>
      </c>
      <c r="L284" s="30">
        <v>22000</v>
      </c>
      <c r="M284" s="30">
        <v>35867</v>
      </c>
      <c r="N284" s="30">
        <v>420</v>
      </c>
      <c r="O284" s="30">
        <v>0</v>
      </c>
      <c r="P284" s="27">
        <v>7.2</v>
      </c>
      <c r="Q284" s="30">
        <v>210</v>
      </c>
      <c r="R284" s="30">
        <v>124</v>
      </c>
      <c r="S284" s="9">
        <v>92930005</v>
      </c>
      <c r="T284" s="9">
        <v>78000000</v>
      </c>
      <c r="U284" s="9">
        <f>IMDB4[[#This Row],[Gross Revenue]]-IMDB4[[#This Row],[Budget]]</f>
        <v>14930005</v>
      </c>
      <c r="V284" s="9" t="str">
        <f>IF(IMDB4[[#This Row],[Profit]]&gt;0,"Hit","Flop")</f>
        <v>Hit</v>
      </c>
      <c r="W284" s="9" t="str" cm="1">
        <f t="array" ref="W284">_xlfn.IFS(IMDB4[[#This Row],[IMDb Score (1-10)]]&gt;=8,"Excellent",IMDB4[[#This Row],[IMDb Score (1-10)]]&gt;=7,"Good",IMDB4[[#This Row],[IMDb Score (1-10)]]&gt;=5,"Average",TRUE,"Poor")</f>
        <v>Good</v>
      </c>
      <c r="X284" s="9" t="str">
        <f>IF(IMDB4[[#This Row],[Duration (min)]]&lt;90,"Short",IF(IMDB4[[#This Row],[Duration (min)]]&lt;=120,"Medium", "Long"))</f>
        <v>Long</v>
      </c>
    </row>
    <row r="285" spans="1:24" x14ac:dyDescent="0.25">
      <c r="A285" s="1" t="s">
        <v>3562</v>
      </c>
      <c r="B285" s="2">
        <v>38091</v>
      </c>
      <c r="C285" s="30">
        <f>YEAR(IMDB4[[#This Row],[Release Date]])</f>
        <v>2004</v>
      </c>
      <c r="D285" s="30" t="str">
        <f>FLOOR(IMDB4[[#This Row],[Year]],10)&amp;"s"</f>
        <v>2000s</v>
      </c>
      <c r="E285" s="1" t="s">
        <v>32</v>
      </c>
      <c r="F285" s="1" t="s">
        <v>20</v>
      </c>
      <c r="G285" s="1" t="s">
        <v>3</v>
      </c>
      <c r="H285" s="1" t="s">
        <v>4</v>
      </c>
      <c r="I285" s="1" t="s">
        <v>132</v>
      </c>
      <c r="J285" s="1" t="s">
        <v>1470</v>
      </c>
      <c r="K285" s="1" t="s">
        <v>1848</v>
      </c>
      <c r="L285" s="30">
        <v>22000</v>
      </c>
      <c r="M285" s="30">
        <v>24534</v>
      </c>
      <c r="N285" s="30">
        <v>29</v>
      </c>
      <c r="O285" s="30">
        <v>0</v>
      </c>
      <c r="P285" s="27">
        <v>5.9</v>
      </c>
      <c r="Q285" s="30">
        <v>108</v>
      </c>
      <c r="R285" s="30">
        <v>90</v>
      </c>
      <c r="S285" s="9">
        <v>87856565</v>
      </c>
      <c r="T285" s="9">
        <v>42000000</v>
      </c>
      <c r="U285" s="9">
        <f>IMDB4[[#This Row],[Gross Revenue]]-IMDB4[[#This Row],[Budget]]</f>
        <v>45856565</v>
      </c>
      <c r="V285" s="9" t="str">
        <f>IF(IMDB4[[#This Row],[Profit]]&gt;0,"Hit","Flop")</f>
        <v>Hit</v>
      </c>
      <c r="W285" s="9" t="str" cm="1">
        <f t="array" ref="W285">_xlfn.IFS(IMDB4[[#This Row],[IMDb Score (1-10)]]&gt;=8,"Excellent",IMDB4[[#This Row],[IMDb Score (1-10)]]&gt;=7,"Good",IMDB4[[#This Row],[IMDb Score (1-10)]]&gt;=5,"Average",TRUE,"Poor")</f>
        <v>Average</v>
      </c>
      <c r="X285" s="9" t="str">
        <f>IF(IMDB4[[#This Row],[Duration (min)]]&lt;90,"Short",IF(IMDB4[[#This Row],[Duration (min)]]&lt;=120,"Medium", "Long"))</f>
        <v>Medium</v>
      </c>
    </row>
    <row r="286" spans="1:24" x14ac:dyDescent="0.25">
      <c r="A286" s="1" t="s">
        <v>2229</v>
      </c>
      <c r="B286" s="2">
        <v>36371</v>
      </c>
      <c r="C286" s="30">
        <f>YEAR(IMDB4[[#This Row],[Release Date]])</f>
        <v>1999</v>
      </c>
      <c r="D286" s="30" t="str">
        <f>FLOOR(IMDB4[[#This Row],[Year]],10)&amp;"s"</f>
        <v>1990s</v>
      </c>
      <c r="E286" s="1" t="s">
        <v>32</v>
      </c>
      <c r="F286" s="1" t="s">
        <v>2</v>
      </c>
      <c r="G286" s="1" t="s">
        <v>3</v>
      </c>
      <c r="H286" s="1" t="s">
        <v>4</v>
      </c>
      <c r="I286" s="1" t="s">
        <v>92</v>
      </c>
      <c r="J286" s="1" t="s">
        <v>1470</v>
      </c>
      <c r="K286" s="1" t="s">
        <v>1437</v>
      </c>
      <c r="L286" s="30">
        <v>22000</v>
      </c>
      <c r="M286" s="30">
        <v>36810</v>
      </c>
      <c r="N286" s="30">
        <v>333</v>
      </c>
      <c r="O286" s="30">
        <v>0</v>
      </c>
      <c r="P286" s="27">
        <v>7.3</v>
      </c>
      <c r="Q286" s="30">
        <v>203</v>
      </c>
      <c r="R286" s="30">
        <v>139</v>
      </c>
      <c r="S286" s="9">
        <v>81292135</v>
      </c>
      <c r="T286" s="9">
        <v>40000000</v>
      </c>
      <c r="U286" s="9">
        <f>IMDB4[[#This Row],[Gross Revenue]]-IMDB4[[#This Row],[Budget]]</f>
        <v>41292135</v>
      </c>
      <c r="V286" s="9" t="str">
        <f>IF(IMDB4[[#This Row],[Profit]]&gt;0,"Hit","Flop")</f>
        <v>Hit</v>
      </c>
      <c r="W286" s="9" t="str" cm="1">
        <f t="array" ref="W286">_xlfn.IFS(IMDB4[[#This Row],[IMDb Score (1-10)]]&gt;=8,"Excellent",IMDB4[[#This Row],[IMDb Score (1-10)]]&gt;=7,"Good",IMDB4[[#This Row],[IMDb Score (1-10)]]&gt;=5,"Average",TRUE,"Poor")</f>
        <v>Good</v>
      </c>
      <c r="X286" s="9" t="str">
        <f>IF(IMDB4[[#This Row],[Duration (min)]]&lt;90,"Short",IF(IMDB4[[#This Row],[Duration (min)]]&lt;=120,"Medium", "Long"))</f>
        <v>Long</v>
      </c>
    </row>
    <row r="287" spans="1:24" x14ac:dyDescent="0.25">
      <c r="A287" s="1" t="s">
        <v>830</v>
      </c>
      <c r="B287" s="2">
        <v>33368</v>
      </c>
      <c r="C287" s="30">
        <f>YEAR(IMDB4[[#This Row],[Release Date]])</f>
        <v>1991</v>
      </c>
      <c r="D287" s="30" t="str">
        <f>FLOOR(IMDB4[[#This Row],[Year]],10)&amp;"s"</f>
        <v>1990s</v>
      </c>
      <c r="E287" s="1" t="s">
        <v>32</v>
      </c>
      <c r="F287" s="1" t="s">
        <v>2</v>
      </c>
      <c r="G287" s="1" t="s">
        <v>3</v>
      </c>
      <c r="H287" s="1" t="s">
        <v>4</v>
      </c>
      <c r="I287" s="1" t="s">
        <v>92</v>
      </c>
      <c r="J287" s="1" t="s">
        <v>203</v>
      </c>
      <c r="K287" s="1" t="s">
        <v>204</v>
      </c>
      <c r="L287" s="30">
        <v>22000</v>
      </c>
      <c r="M287" s="30">
        <v>24006</v>
      </c>
      <c r="N287" s="30">
        <v>17000</v>
      </c>
      <c r="O287" s="30">
        <v>0</v>
      </c>
      <c r="P287" s="27">
        <v>7.3</v>
      </c>
      <c r="Q287" s="30">
        <v>120</v>
      </c>
      <c r="R287" s="30">
        <v>128</v>
      </c>
      <c r="S287" s="9">
        <v>79100000</v>
      </c>
      <c r="T287" s="9">
        <v>35000000</v>
      </c>
      <c r="U287" s="9">
        <f>IMDB4[[#This Row],[Gross Revenue]]-IMDB4[[#This Row],[Budget]]</f>
        <v>44100000</v>
      </c>
      <c r="V287" s="9" t="str">
        <f>IF(IMDB4[[#This Row],[Profit]]&gt;0,"Hit","Flop")</f>
        <v>Hit</v>
      </c>
      <c r="W287" s="9" t="str" cm="1">
        <f t="array" ref="W287">_xlfn.IFS(IMDB4[[#This Row],[IMDb Score (1-10)]]&gt;=8,"Excellent",IMDB4[[#This Row],[IMDb Score (1-10)]]&gt;=7,"Good",IMDB4[[#This Row],[IMDb Score (1-10)]]&gt;=5,"Average",TRUE,"Poor")</f>
        <v>Good</v>
      </c>
      <c r="X287" s="9" t="str">
        <f>IF(IMDB4[[#This Row],[Duration (min)]]&lt;90,"Short",IF(IMDB4[[#This Row],[Duration (min)]]&lt;=120,"Medium", "Long"))</f>
        <v>Long</v>
      </c>
    </row>
    <row r="288" spans="1:24" x14ac:dyDescent="0.25">
      <c r="A288" s="1" t="s">
        <v>6922</v>
      </c>
      <c r="B288" s="2">
        <v>42164</v>
      </c>
      <c r="C288" s="30">
        <f>YEAR(IMDB4[[#This Row],[Release Date]])</f>
        <v>2015</v>
      </c>
      <c r="D288" s="30" t="str">
        <f>FLOOR(IMDB4[[#This Row],[Year]],10)&amp;"s"</f>
        <v>2010s</v>
      </c>
      <c r="E288" s="1" t="s">
        <v>32</v>
      </c>
      <c r="F288" s="1" t="s">
        <v>77</v>
      </c>
      <c r="G288" s="1" t="s">
        <v>3</v>
      </c>
      <c r="H288" s="1" t="s">
        <v>4</v>
      </c>
      <c r="I288" s="1" t="s">
        <v>132</v>
      </c>
      <c r="J288" s="1" t="s">
        <v>2767</v>
      </c>
      <c r="K288" s="1" t="s">
        <v>793</v>
      </c>
      <c r="L288" s="30">
        <v>22000</v>
      </c>
      <c r="M288" s="30">
        <v>35367</v>
      </c>
      <c r="N288" s="30">
        <v>0</v>
      </c>
      <c r="O288" s="30">
        <v>39000</v>
      </c>
      <c r="P288" s="27">
        <v>5.6</v>
      </c>
      <c r="Q288" s="30">
        <v>253</v>
      </c>
      <c r="R288" s="30">
        <v>106</v>
      </c>
      <c r="S288" s="9">
        <v>78747585</v>
      </c>
      <c r="T288" s="9">
        <v>88000000</v>
      </c>
      <c r="U288" s="9">
        <f>IMDB4[[#This Row],[Gross Revenue]]-IMDB4[[#This Row],[Budget]]</f>
        <v>-9252415</v>
      </c>
      <c r="V288" s="9" t="str">
        <f>IF(IMDB4[[#This Row],[Profit]]&gt;0,"Hit","Flop")</f>
        <v>Flop</v>
      </c>
      <c r="W288" s="9" t="str" cm="1">
        <f t="array" ref="W288">_xlfn.IFS(IMDB4[[#This Row],[IMDb Score (1-10)]]&gt;=8,"Excellent",IMDB4[[#This Row],[IMDb Score (1-10)]]&gt;=7,"Good",IMDB4[[#This Row],[IMDb Score (1-10)]]&gt;=5,"Average",TRUE,"Poor")</f>
        <v>Average</v>
      </c>
      <c r="X288" s="9" t="str">
        <f>IF(IMDB4[[#This Row],[Duration (min)]]&lt;90,"Short",IF(IMDB4[[#This Row],[Duration (min)]]&lt;=120,"Medium", "Long"))</f>
        <v>Medium</v>
      </c>
    </row>
    <row r="289" spans="1:24" x14ac:dyDescent="0.25">
      <c r="A289" s="1" t="s">
        <v>632</v>
      </c>
      <c r="B289" s="2">
        <v>32065</v>
      </c>
      <c r="C289" s="30">
        <f>YEAR(IMDB4[[#This Row],[Release Date]])</f>
        <v>1987</v>
      </c>
      <c r="D289" s="30" t="str">
        <f>FLOOR(IMDB4[[#This Row],[Year]],10)&amp;"s"</f>
        <v>1980s</v>
      </c>
      <c r="E289" s="1" t="s">
        <v>32</v>
      </c>
      <c r="F289" s="1" t="s">
        <v>2</v>
      </c>
      <c r="G289" s="1" t="s">
        <v>3</v>
      </c>
      <c r="H289" s="1" t="s">
        <v>4</v>
      </c>
      <c r="I289" s="1" t="s">
        <v>92</v>
      </c>
      <c r="J289" s="1" t="s">
        <v>203</v>
      </c>
      <c r="K289" s="1" t="s">
        <v>296</v>
      </c>
      <c r="L289" s="30">
        <v>22000</v>
      </c>
      <c r="M289" s="30">
        <v>22767</v>
      </c>
      <c r="N289" s="30">
        <v>0</v>
      </c>
      <c r="O289" s="30">
        <v>0</v>
      </c>
      <c r="P289" s="27">
        <v>7.9</v>
      </c>
      <c r="Q289" s="30">
        <v>123</v>
      </c>
      <c r="R289" s="30">
        <v>119</v>
      </c>
      <c r="S289" s="9">
        <v>76270454</v>
      </c>
      <c r="T289" s="9">
        <v>25000000</v>
      </c>
      <c r="U289" s="9">
        <f>IMDB4[[#This Row],[Gross Revenue]]-IMDB4[[#This Row],[Budget]]</f>
        <v>51270454</v>
      </c>
      <c r="V289" s="9" t="str">
        <f>IF(IMDB4[[#This Row],[Profit]]&gt;0,"Hit","Flop")</f>
        <v>Hit</v>
      </c>
      <c r="W289" s="9" t="str" cm="1">
        <f t="array" ref="W289">_xlfn.IFS(IMDB4[[#This Row],[IMDb Score (1-10)]]&gt;=8,"Excellent",IMDB4[[#This Row],[IMDb Score (1-10)]]&gt;=7,"Good",IMDB4[[#This Row],[IMDb Score (1-10)]]&gt;=5,"Average",TRUE,"Poor")</f>
        <v>Good</v>
      </c>
      <c r="X289" s="9" t="str">
        <f>IF(IMDB4[[#This Row],[Duration (min)]]&lt;90,"Short",IF(IMDB4[[#This Row],[Duration (min)]]&lt;=120,"Medium", "Long"))</f>
        <v>Medium</v>
      </c>
    </row>
    <row r="290" spans="1:24" x14ac:dyDescent="0.25">
      <c r="A290" s="1" t="s">
        <v>5886</v>
      </c>
      <c r="B290" s="2">
        <v>40830</v>
      </c>
      <c r="C290" s="30">
        <f>YEAR(IMDB4[[#This Row],[Release Date]])</f>
        <v>2011</v>
      </c>
      <c r="D290" s="30" t="str">
        <f>FLOOR(IMDB4[[#This Row],[Year]],10)&amp;"s"</f>
        <v>2010s</v>
      </c>
      <c r="E290" s="1" t="s">
        <v>32</v>
      </c>
      <c r="F290" s="1" t="s">
        <v>61</v>
      </c>
      <c r="G290" s="1" t="s">
        <v>3</v>
      </c>
      <c r="H290" s="1" t="s">
        <v>4</v>
      </c>
      <c r="I290" s="1" t="s">
        <v>132</v>
      </c>
      <c r="J290" s="1" t="s">
        <v>1470</v>
      </c>
      <c r="K290" s="1" t="s">
        <v>3902</v>
      </c>
      <c r="L290" s="30">
        <v>22000</v>
      </c>
      <c r="M290" s="30">
        <v>53094</v>
      </c>
      <c r="N290" s="30">
        <v>152</v>
      </c>
      <c r="O290" s="30">
        <v>27000</v>
      </c>
      <c r="P290" s="27">
        <v>7.6</v>
      </c>
      <c r="Q290" s="30">
        <v>419</v>
      </c>
      <c r="R290" s="30">
        <v>133</v>
      </c>
      <c r="S290" s="9">
        <v>75605492</v>
      </c>
      <c r="T290" s="9">
        <v>50000000</v>
      </c>
      <c r="U290" s="9">
        <f>IMDB4[[#This Row],[Gross Revenue]]-IMDB4[[#This Row],[Budget]]</f>
        <v>25605492</v>
      </c>
      <c r="V290" s="9" t="str">
        <f>IF(IMDB4[[#This Row],[Profit]]&gt;0,"Hit","Flop")</f>
        <v>Hit</v>
      </c>
      <c r="W290" s="9" t="str" cm="1">
        <f t="array" ref="W290">_xlfn.IFS(IMDB4[[#This Row],[IMDb Score (1-10)]]&gt;=8,"Excellent",IMDB4[[#This Row],[IMDb Score (1-10)]]&gt;=7,"Good",IMDB4[[#This Row],[IMDb Score (1-10)]]&gt;=5,"Average",TRUE,"Poor")</f>
        <v>Good</v>
      </c>
      <c r="X290" s="9" t="str">
        <f>IF(IMDB4[[#This Row],[Duration (min)]]&lt;90,"Short",IF(IMDB4[[#This Row],[Duration (min)]]&lt;=120,"Medium", "Long"))</f>
        <v>Long</v>
      </c>
    </row>
    <row r="291" spans="1:24" x14ac:dyDescent="0.25">
      <c r="A291" s="1" t="s">
        <v>6974</v>
      </c>
      <c r="B291" s="2">
        <v>42345</v>
      </c>
      <c r="C291" s="30">
        <f>YEAR(IMDB4[[#This Row],[Release Date]])</f>
        <v>2015</v>
      </c>
      <c r="D291" s="30" t="str">
        <f>FLOOR(IMDB4[[#This Row],[Year]],10)&amp;"s"</f>
        <v>2010s</v>
      </c>
      <c r="E291" s="1" t="s">
        <v>32</v>
      </c>
      <c r="F291" s="1" t="s">
        <v>20</v>
      </c>
      <c r="G291" s="1" t="s">
        <v>3</v>
      </c>
      <c r="H291" s="1" t="s">
        <v>4</v>
      </c>
      <c r="I291" s="1" t="s">
        <v>132</v>
      </c>
      <c r="J291" s="1" t="s">
        <v>203</v>
      </c>
      <c r="K291" s="1" t="s">
        <v>2568</v>
      </c>
      <c r="L291" s="30">
        <v>22000</v>
      </c>
      <c r="M291" s="30">
        <v>36010</v>
      </c>
      <c r="N291" s="30">
        <v>278</v>
      </c>
      <c r="O291" s="30">
        <v>54000</v>
      </c>
      <c r="P291" s="27">
        <v>7.2</v>
      </c>
      <c r="Q291" s="30">
        <v>241</v>
      </c>
      <c r="R291" s="30">
        <v>121</v>
      </c>
      <c r="S291" s="9">
        <v>75274748</v>
      </c>
      <c r="T291" s="9">
        <v>35000000</v>
      </c>
      <c r="U291" s="9">
        <f>IMDB4[[#This Row],[Gross Revenue]]-IMDB4[[#This Row],[Budget]]</f>
        <v>40274748</v>
      </c>
      <c r="V291" s="9" t="str">
        <f>IF(IMDB4[[#This Row],[Profit]]&gt;0,"Hit","Flop")</f>
        <v>Hit</v>
      </c>
      <c r="W291" s="9" t="str" cm="1">
        <f t="array" ref="W291">_xlfn.IFS(IMDB4[[#This Row],[IMDb Score (1-10)]]&gt;=8,"Excellent",IMDB4[[#This Row],[IMDb Score (1-10)]]&gt;=7,"Good",IMDB4[[#This Row],[IMDb Score (1-10)]]&gt;=5,"Average",TRUE,"Poor")</f>
        <v>Good</v>
      </c>
      <c r="X291" s="9" t="str">
        <f>IF(IMDB4[[#This Row],[Duration (min)]]&lt;90,"Short",IF(IMDB4[[#This Row],[Duration (min)]]&lt;=120,"Medium", "Long"))</f>
        <v>Long</v>
      </c>
    </row>
    <row r="292" spans="1:24" x14ac:dyDescent="0.25">
      <c r="A292" s="1" t="s">
        <v>2893</v>
      </c>
      <c r="B292" s="2">
        <v>37164</v>
      </c>
      <c r="C292" s="30">
        <f>YEAR(IMDB4[[#This Row],[Release Date]])</f>
        <v>2001</v>
      </c>
      <c r="D292" s="30" t="str">
        <f>FLOOR(IMDB4[[#This Row],[Year]],10)&amp;"s"</f>
        <v>2000s</v>
      </c>
      <c r="E292" s="1" t="s">
        <v>32</v>
      </c>
      <c r="F292" s="1" t="s">
        <v>2</v>
      </c>
      <c r="G292" s="1" t="s">
        <v>3</v>
      </c>
      <c r="H292" s="1" t="s">
        <v>4</v>
      </c>
      <c r="I292" s="1" t="s">
        <v>92</v>
      </c>
      <c r="J292" s="1" t="s">
        <v>203</v>
      </c>
      <c r="K292" s="1" t="s">
        <v>528</v>
      </c>
      <c r="L292" s="30">
        <v>22000</v>
      </c>
      <c r="M292" s="30">
        <v>32871</v>
      </c>
      <c r="N292" s="30">
        <v>0</v>
      </c>
      <c r="O292" s="30">
        <v>0</v>
      </c>
      <c r="P292" s="27">
        <v>6.8</v>
      </c>
      <c r="Q292" s="30">
        <v>141</v>
      </c>
      <c r="R292" s="30">
        <v>124</v>
      </c>
      <c r="S292" s="9">
        <v>71069884</v>
      </c>
      <c r="T292" s="9">
        <v>68000000</v>
      </c>
      <c r="U292" s="9">
        <f>IMDB4[[#This Row],[Gross Revenue]]-IMDB4[[#This Row],[Budget]]</f>
        <v>3069884</v>
      </c>
      <c r="V292" s="9" t="str">
        <f>IF(IMDB4[[#This Row],[Profit]]&gt;0,"Hit","Flop")</f>
        <v>Hit</v>
      </c>
      <c r="W292" s="9" t="str" cm="1">
        <f t="array" ref="W292">_xlfn.IFS(IMDB4[[#This Row],[IMDb Score (1-10)]]&gt;=8,"Excellent",IMDB4[[#This Row],[IMDb Score (1-10)]]&gt;=7,"Good",IMDB4[[#This Row],[IMDb Score (1-10)]]&gt;=5,"Average",TRUE,"Poor")</f>
        <v>Average</v>
      </c>
      <c r="X292" s="9" t="str">
        <f>IF(IMDB4[[#This Row],[Duration (min)]]&lt;90,"Short",IF(IMDB4[[#This Row],[Duration (min)]]&lt;=120,"Medium", "Long"))</f>
        <v>Long</v>
      </c>
    </row>
    <row r="293" spans="1:24" x14ac:dyDescent="0.25">
      <c r="A293" s="1" t="s">
        <v>4611</v>
      </c>
      <c r="B293" s="2">
        <v>39195</v>
      </c>
      <c r="C293" s="30">
        <f>YEAR(IMDB4[[#This Row],[Release Date]])</f>
        <v>2007</v>
      </c>
      <c r="D293" s="30" t="str">
        <f>FLOOR(IMDB4[[#This Row],[Year]],10)&amp;"s"</f>
        <v>2000s</v>
      </c>
      <c r="E293" s="1" t="s">
        <v>32</v>
      </c>
      <c r="F293" s="1" t="s">
        <v>61</v>
      </c>
      <c r="G293" s="1" t="s">
        <v>3</v>
      </c>
      <c r="H293" s="1" t="s">
        <v>4</v>
      </c>
      <c r="I293" s="1" t="s">
        <v>92</v>
      </c>
      <c r="J293" s="1" t="s">
        <v>1470</v>
      </c>
      <c r="K293" s="1" t="s">
        <v>1156</v>
      </c>
      <c r="L293" s="30">
        <v>22000</v>
      </c>
      <c r="M293" s="30">
        <v>60646</v>
      </c>
      <c r="N293" s="30">
        <v>0</v>
      </c>
      <c r="O293" s="30">
        <v>0</v>
      </c>
      <c r="P293" s="27">
        <v>7.1</v>
      </c>
      <c r="Q293" s="30">
        <v>269</v>
      </c>
      <c r="R293" s="30">
        <v>102</v>
      </c>
      <c r="S293" s="9">
        <v>66636385</v>
      </c>
      <c r="T293" s="9">
        <v>75000000</v>
      </c>
      <c r="U293" s="9">
        <f>IMDB4[[#This Row],[Gross Revenue]]-IMDB4[[#This Row],[Budget]]</f>
        <v>-8363615</v>
      </c>
      <c r="V293" s="9" t="str">
        <f>IF(IMDB4[[#This Row],[Profit]]&gt;0,"Hit","Flop")</f>
        <v>Flop</v>
      </c>
      <c r="W293" s="9" t="str" cm="1">
        <f t="array" ref="W293">_xlfn.IFS(IMDB4[[#This Row],[IMDb Score (1-10)]]&gt;=8,"Excellent",IMDB4[[#This Row],[IMDb Score (1-10)]]&gt;=7,"Good",IMDB4[[#This Row],[IMDb Score (1-10)]]&gt;=5,"Average",TRUE,"Poor")</f>
        <v>Good</v>
      </c>
      <c r="X293" s="9" t="str">
        <f>IF(IMDB4[[#This Row],[Duration (min)]]&lt;90,"Short",IF(IMDB4[[#This Row],[Duration (min)]]&lt;=120,"Medium", "Long"))</f>
        <v>Medium</v>
      </c>
    </row>
    <row r="294" spans="1:24" x14ac:dyDescent="0.25">
      <c r="A294" s="1" t="s">
        <v>6425</v>
      </c>
      <c r="B294" s="2">
        <v>41401</v>
      </c>
      <c r="C294" s="30">
        <f>YEAR(IMDB4[[#This Row],[Release Date]])</f>
        <v>2013</v>
      </c>
      <c r="D294" s="30" t="str">
        <f>FLOOR(IMDB4[[#This Row],[Year]],10)&amp;"s"</f>
        <v>2010s</v>
      </c>
      <c r="E294" s="1" t="s">
        <v>32</v>
      </c>
      <c r="F294" s="1" t="s">
        <v>20</v>
      </c>
      <c r="G294" s="1" t="s">
        <v>3</v>
      </c>
      <c r="H294" s="1" t="s">
        <v>4</v>
      </c>
      <c r="I294" s="1" t="s">
        <v>132</v>
      </c>
      <c r="J294" s="1" t="s">
        <v>203</v>
      </c>
      <c r="K294" s="1" t="s">
        <v>963</v>
      </c>
      <c r="L294" s="30">
        <v>22000</v>
      </c>
      <c r="M294" s="30">
        <v>35694</v>
      </c>
      <c r="N294" s="30">
        <v>226</v>
      </c>
      <c r="O294" s="30">
        <v>27000</v>
      </c>
      <c r="P294" s="27">
        <v>6.6</v>
      </c>
      <c r="Q294" s="30">
        <v>222</v>
      </c>
      <c r="R294" s="30">
        <v>105</v>
      </c>
      <c r="S294" s="9">
        <v>63910583</v>
      </c>
      <c r="T294" s="9">
        <v>28000000</v>
      </c>
      <c r="U294" s="9">
        <f>IMDB4[[#This Row],[Gross Revenue]]-IMDB4[[#This Row],[Budget]]</f>
        <v>35910583</v>
      </c>
      <c r="V294" s="9" t="str">
        <f>IF(IMDB4[[#This Row],[Profit]]&gt;0,"Hit","Flop")</f>
        <v>Hit</v>
      </c>
      <c r="W294" s="9" t="str" cm="1">
        <f t="array" ref="W294">_xlfn.IFS(IMDB4[[#This Row],[IMDb Score (1-10)]]&gt;=8,"Excellent",IMDB4[[#This Row],[IMDb Score (1-10)]]&gt;=7,"Good",IMDB4[[#This Row],[IMDb Score (1-10)]]&gt;=5,"Average",TRUE,"Poor")</f>
        <v>Average</v>
      </c>
      <c r="X294" s="9" t="str">
        <f>IF(IMDB4[[#This Row],[Duration (min)]]&lt;90,"Short",IF(IMDB4[[#This Row],[Duration (min)]]&lt;=120,"Medium", "Long"))</f>
        <v>Medium</v>
      </c>
    </row>
    <row r="295" spans="1:24" x14ac:dyDescent="0.25">
      <c r="A295" s="1" t="s">
        <v>216</v>
      </c>
      <c r="B295" s="2">
        <v>27132</v>
      </c>
      <c r="C295" s="30">
        <f>YEAR(IMDB4[[#This Row],[Release Date]])</f>
        <v>1974</v>
      </c>
      <c r="D295" s="30" t="str">
        <f>FLOOR(IMDB4[[#This Row],[Year]],10)&amp;"s"</f>
        <v>1970s</v>
      </c>
      <c r="E295" s="1" t="s">
        <v>32</v>
      </c>
      <c r="F295" s="1" t="s">
        <v>2</v>
      </c>
      <c r="G295" s="1" t="s">
        <v>3</v>
      </c>
      <c r="H295" s="1" t="s">
        <v>4</v>
      </c>
      <c r="I295" s="1" t="s">
        <v>92</v>
      </c>
      <c r="J295" s="1" t="s">
        <v>203</v>
      </c>
      <c r="K295" s="1" t="s">
        <v>197</v>
      </c>
      <c r="L295" s="30">
        <v>22000</v>
      </c>
      <c r="M295" s="30">
        <v>39960</v>
      </c>
      <c r="N295" s="30">
        <v>0</v>
      </c>
      <c r="O295" s="30">
        <v>14000</v>
      </c>
      <c r="P295" s="27">
        <v>9</v>
      </c>
      <c r="Q295" s="30">
        <v>149</v>
      </c>
      <c r="R295" s="30">
        <v>220</v>
      </c>
      <c r="S295" s="9">
        <v>57300000</v>
      </c>
      <c r="T295" s="9">
        <v>13000000</v>
      </c>
      <c r="U295" s="9">
        <f>IMDB4[[#This Row],[Gross Revenue]]-IMDB4[[#This Row],[Budget]]</f>
        <v>44300000</v>
      </c>
      <c r="V295" s="9" t="str">
        <f>IF(IMDB4[[#This Row],[Profit]]&gt;0,"Hit","Flop")</f>
        <v>Hit</v>
      </c>
      <c r="W295" s="9" t="str" cm="1">
        <f t="array" ref="W295">_xlfn.IFS(IMDB4[[#This Row],[IMDb Score (1-10)]]&gt;=8,"Excellent",IMDB4[[#This Row],[IMDb Score (1-10)]]&gt;=7,"Good",IMDB4[[#This Row],[IMDb Score (1-10)]]&gt;=5,"Average",TRUE,"Poor")</f>
        <v>Excellent</v>
      </c>
      <c r="X295" s="9" t="str">
        <f>IF(IMDB4[[#This Row],[Duration (min)]]&lt;90,"Short",IF(IMDB4[[#This Row],[Duration (min)]]&lt;=120,"Medium", "Long"))</f>
        <v>Long</v>
      </c>
    </row>
    <row r="296" spans="1:24" x14ac:dyDescent="0.25">
      <c r="A296" s="1" t="s">
        <v>5891</v>
      </c>
      <c r="B296" s="2">
        <v>40704</v>
      </c>
      <c r="C296" s="30">
        <f>YEAR(IMDB4[[#This Row],[Release Date]])</f>
        <v>2011</v>
      </c>
      <c r="D296" s="30" t="str">
        <f>FLOOR(IMDB4[[#This Row],[Year]],10)&amp;"s"</f>
        <v>2010s</v>
      </c>
      <c r="E296" s="1" t="s">
        <v>32</v>
      </c>
      <c r="F296" s="1" t="s">
        <v>20</v>
      </c>
      <c r="G296" s="1" t="s">
        <v>3</v>
      </c>
      <c r="H296" s="1" t="s">
        <v>4</v>
      </c>
      <c r="I296" s="1" t="s">
        <v>132</v>
      </c>
      <c r="J296" s="1" t="s">
        <v>203</v>
      </c>
      <c r="K296" s="1" t="s">
        <v>805</v>
      </c>
      <c r="L296" s="30">
        <v>22000</v>
      </c>
      <c r="M296" s="30">
        <v>23456</v>
      </c>
      <c r="N296" s="30">
        <v>0</v>
      </c>
      <c r="O296" s="30">
        <v>20000</v>
      </c>
      <c r="P296" s="27">
        <v>5.7</v>
      </c>
      <c r="Q296" s="30">
        <v>200</v>
      </c>
      <c r="R296" s="30">
        <v>113</v>
      </c>
      <c r="S296" s="9">
        <v>54540525</v>
      </c>
      <c r="T296" s="9">
        <v>56000000</v>
      </c>
      <c r="U296" s="9">
        <f>IMDB4[[#This Row],[Gross Revenue]]-IMDB4[[#This Row],[Budget]]</f>
        <v>-1459475</v>
      </c>
      <c r="V296" s="9" t="str">
        <f>IF(IMDB4[[#This Row],[Profit]]&gt;0,"Hit","Flop")</f>
        <v>Flop</v>
      </c>
      <c r="W296" s="9" t="str" cm="1">
        <f t="array" ref="W296">_xlfn.IFS(IMDB4[[#This Row],[IMDb Score (1-10)]]&gt;=8,"Excellent",IMDB4[[#This Row],[IMDb Score (1-10)]]&gt;=7,"Good",IMDB4[[#This Row],[IMDb Score (1-10)]]&gt;=5,"Average",TRUE,"Poor")</f>
        <v>Average</v>
      </c>
      <c r="X296" s="9" t="str">
        <f>IF(IMDB4[[#This Row],[Duration (min)]]&lt;90,"Short",IF(IMDB4[[#This Row],[Duration (min)]]&lt;=120,"Medium", "Long"))</f>
        <v>Medium</v>
      </c>
    </row>
    <row r="297" spans="1:24" x14ac:dyDescent="0.25">
      <c r="A297" s="1" t="s">
        <v>1413</v>
      </c>
      <c r="B297" s="2">
        <v>35328</v>
      </c>
      <c r="C297" s="30">
        <f>YEAR(IMDB4[[#This Row],[Release Date]])</f>
        <v>1996</v>
      </c>
      <c r="D297" s="30" t="str">
        <f>FLOOR(IMDB4[[#This Row],[Year]],10)&amp;"s"</f>
        <v>1990s</v>
      </c>
      <c r="E297" s="1" t="s">
        <v>1</v>
      </c>
      <c r="F297" s="1" t="s">
        <v>2</v>
      </c>
      <c r="G297" s="1" t="s">
        <v>3</v>
      </c>
      <c r="H297" s="1" t="s">
        <v>4</v>
      </c>
      <c r="I297" s="1" t="s">
        <v>92</v>
      </c>
      <c r="J297" s="1" t="s">
        <v>203</v>
      </c>
      <c r="K297" s="1" t="s">
        <v>370</v>
      </c>
      <c r="L297" s="30">
        <v>22000</v>
      </c>
      <c r="M297" s="30">
        <v>37076</v>
      </c>
      <c r="N297" s="30">
        <v>272</v>
      </c>
      <c r="O297" s="30">
        <v>0</v>
      </c>
      <c r="P297" s="27">
        <v>7.5</v>
      </c>
      <c r="Q297" s="30">
        <v>73</v>
      </c>
      <c r="R297" s="30">
        <v>147</v>
      </c>
      <c r="S297" s="9">
        <v>53300852</v>
      </c>
      <c r="T297" s="9">
        <v>44000000</v>
      </c>
      <c r="U297" s="9">
        <f>IMDB4[[#This Row],[Gross Revenue]]-IMDB4[[#This Row],[Budget]]</f>
        <v>9300852</v>
      </c>
      <c r="V297" s="9" t="str">
        <f>IF(IMDB4[[#This Row],[Profit]]&gt;0,"Hit","Flop")</f>
        <v>Hit</v>
      </c>
      <c r="W297" s="9" t="str" cm="1">
        <f t="array" ref="W297">_xlfn.IFS(IMDB4[[#This Row],[IMDb Score (1-10)]]&gt;=8,"Excellent",IMDB4[[#This Row],[IMDb Score (1-10)]]&gt;=7,"Good",IMDB4[[#This Row],[IMDb Score (1-10)]]&gt;=5,"Average",TRUE,"Poor")</f>
        <v>Good</v>
      </c>
      <c r="X297" s="9" t="str">
        <f>IF(IMDB4[[#This Row],[Duration (min)]]&lt;90,"Short",IF(IMDB4[[#This Row],[Duration (min)]]&lt;=120,"Medium", "Long"))</f>
        <v>Long</v>
      </c>
    </row>
    <row r="298" spans="1:24" x14ac:dyDescent="0.25">
      <c r="A298" s="1" t="s">
        <v>3986</v>
      </c>
      <c r="B298" s="2">
        <v>38445</v>
      </c>
      <c r="C298" s="30">
        <f>YEAR(IMDB4[[#This Row],[Release Date]])</f>
        <v>2005</v>
      </c>
      <c r="D298" s="30" t="str">
        <f>FLOOR(IMDB4[[#This Row],[Year]],10)&amp;"s"</f>
        <v>2000s</v>
      </c>
      <c r="E298" s="1" t="s">
        <v>32</v>
      </c>
      <c r="F298" s="1" t="s">
        <v>9</v>
      </c>
      <c r="G298" s="1" t="s">
        <v>3</v>
      </c>
      <c r="H298" s="1" t="s">
        <v>4</v>
      </c>
      <c r="I298" s="1" t="s">
        <v>92</v>
      </c>
      <c r="J298" s="1" t="s">
        <v>203</v>
      </c>
      <c r="K298" s="1" t="s">
        <v>3176</v>
      </c>
      <c r="L298" s="30">
        <v>22000</v>
      </c>
      <c r="M298" s="30">
        <v>23328</v>
      </c>
      <c r="N298" s="30">
        <v>21</v>
      </c>
      <c r="O298" s="30">
        <v>0</v>
      </c>
      <c r="P298" s="27">
        <v>5.9</v>
      </c>
      <c r="Q298" s="30">
        <v>180</v>
      </c>
      <c r="R298" s="30">
        <v>101</v>
      </c>
      <c r="S298" s="9">
        <v>51097664</v>
      </c>
      <c r="T298" s="9">
        <v>30000000</v>
      </c>
      <c r="U298" s="9">
        <f>IMDB4[[#This Row],[Gross Revenue]]-IMDB4[[#This Row],[Budget]]</f>
        <v>21097664</v>
      </c>
      <c r="V298" s="9" t="str">
        <f>IF(IMDB4[[#This Row],[Profit]]&gt;0,"Hit","Flop")</f>
        <v>Hit</v>
      </c>
      <c r="W298" s="9" t="str" cm="1">
        <f t="array" ref="W298">_xlfn.IFS(IMDB4[[#This Row],[IMDb Score (1-10)]]&gt;=8,"Excellent",IMDB4[[#This Row],[IMDb Score (1-10)]]&gt;=7,"Good",IMDB4[[#This Row],[IMDb Score (1-10)]]&gt;=5,"Average",TRUE,"Poor")</f>
        <v>Average</v>
      </c>
      <c r="X298" s="9" t="str">
        <f>IF(IMDB4[[#This Row],[Duration (min)]]&lt;90,"Short",IF(IMDB4[[#This Row],[Duration (min)]]&lt;=120,"Medium", "Long"))</f>
        <v>Medium</v>
      </c>
    </row>
    <row r="299" spans="1:24" x14ac:dyDescent="0.25">
      <c r="A299" s="1" t="s">
        <v>2414</v>
      </c>
      <c r="B299" s="2">
        <v>36788</v>
      </c>
      <c r="C299" s="30">
        <f>YEAR(IMDB4[[#This Row],[Release Date]])</f>
        <v>2000</v>
      </c>
      <c r="D299" s="30" t="str">
        <f>FLOOR(IMDB4[[#This Row],[Year]],10)&amp;"s"</f>
        <v>2000s</v>
      </c>
      <c r="E299" s="1" t="s">
        <v>32</v>
      </c>
      <c r="F299" s="1" t="s">
        <v>61</v>
      </c>
      <c r="G299" s="1" t="s">
        <v>3</v>
      </c>
      <c r="H299" s="1" t="s">
        <v>4</v>
      </c>
      <c r="I299" s="1" t="s">
        <v>92</v>
      </c>
      <c r="J299" s="1" t="s">
        <v>203</v>
      </c>
      <c r="K299" s="1" t="s">
        <v>1626</v>
      </c>
      <c r="L299" s="30">
        <v>22000</v>
      </c>
      <c r="M299" s="30">
        <v>36069</v>
      </c>
      <c r="N299" s="30">
        <v>88</v>
      </c>
      <c r="O299" s="30">
        <v>0</v>
      </c>
      <c r="P299" s="27">
        <v>7.2</v>
      </c>
      <c r="Q299" s="30">
        <v>98</v>
      </c>
      <c r="R299" s="30">
        <v>129</v>
      </c>
      <c r="S299" s="9">
        <v>48814909</v>
      </c>
      <c r="T299" s="9">
        <v>32000000</v>
      </c>
      <c r="U299" s="9">
        <f>IMDB4[[#This Row],[Gross Revenue]]-IMDB4[[#This Row],[Budget]]</f>
        <v>16814909</v>
      </c>
      <c r="V299" s="9" t="str">
        <f>IF(IMDB4[[#This Row],[Profit]]&gt;0,"Hit","Flop")</f>
        <v>Hit</v>
      </c>
      <c r="W299" s="9" t="str" cm="1">
        <f t="array" ref="W299">_xlfn.IFS(IMDB4[[#This Row],[IMDb Score (1-10)]]&gt;=8,"Excellent",IMDB4[[#This Row],[IMDb Score (1-10)]]&gt;=7,"Good",IMDB4[[#This Row],[IMDb Score (1-10)]]&gt;=5,"Average",TRUE,"Poor")</f>
        <v>Good</v>
      </c>
      <c r="X299" s="9" t="str">
        <f>IF(IMDB4[[#This Row],[Duration (min)]]&lt;90,"Short",IF(IMDB4[[#This Row],[Duration (min)]]&lt;=120,"Medium", "Long"))</f>
        <v>Long</v>
      </c>
    </row>
    <row r="300" spans="1:24" x14ac:dyDescent="0.25">
      <c r="A300" s="1" t="s">
        <v>789</v>
      </c>
      <c r="B300" s="2">
        <v>33069</v>
      </c>
      <c r="C300" s="30">
        <f>YEAR(IMDB4[[#This Row],[Release Date]])</f>
        <v>1990</v>
      </c>
      <c r="D300" s="30" t="str">
        <f>FLOOR(IMDB4[[#This Row],[Year]],10)&amp;"s"</f>
        <v>1990s</v>
      </c>
      <c r="E300" s="1" t="s">
        <v>32</v>
      </c>
      <c r="F300" s="1" t="s">
        <v>61</v>
      </c>
      <c r="G300" s="1" t="s">
        <v>3</v>
      </c>
      <c r="H300" s="1" t="s">
        <v>4</v>
      </c>
      <c r="I300" s="1" t="s">
        <v>92</v>
      </c>
      <c r="J300" s="1" t="s">
        <v>203</v>
      </c>
      <c r="K300" s="1" t="s">
        <v>204</v>
      </c>
      <c r="L300" s="30">
        <v>22000</v>
      </c>
      <c r="M300" s="30">
        <v>24783</v>
      </c>
      <c r="N300" s="30">
        <v>17000</v>
      </c>
      <c r="O300" s="30">
        <v>25000</v>
      </c>
      <c r="P300" s="27">
        <v>8.6999999999999993</v>
      </c>
      <c r="Q300" s="30">
        <v>192</v>
      </c>
      <c r="R300" s="30">
        <v>146</v>
      </c>
      <c r="S300" s="9">
        <v>46836394</v>
      </c>
      <c r="T300" s="9">
        <v>25000000</v>
      </c>
      <c r="U300" s="9">
        <f>IMDB4[[#This Row],[Gross Revenue]]-IMDB4[[#This Row],[Budget]]</f>
        <v>21836394</v>
      </c>
      <c r="V300" s="9" t="str">
        <f>IF(IMDB4[[#This Row],[Profit]]&gt;0,"Hit","Flop")</f>
        <v>Hit</v>
      </c>
      <c r="W300" s="9" t="str" cm="1">
        <f t="array" ref="W300">_xlfn.IFS(IMDB4[[#This Row],[IMDb Score (1-10)]]&gt;=8,"Excellent",IMDB4[[#This Row],[IMDb Score (1-10)]]&gt;=7,"Good",IMDB4[[#This Row],[IMDb Score (1-10)]]&gt;=5,"Average",TRUE,"Poor")</f>
        <v>Excellent</v>
      </c>
      <c r="X300" s="9" t="str">
        <f>IF(IMDB4[[#This Row],[Duration (min)]]&lt;90,"Short",IF(IMDB4[[#This Row],[Duration (min)]]&lt;=120,"Medium", "Long"))</f>
        <v>Long</v>
      </c>
    </row>
    <row r="301" spans="1:24" x14ac:dyDescent="0.25">
      <c r="A301" s="1" t="s">
        <v>1532</v>
      </c>
      <c r="B301" s="2">
        <v>35626</v>
      </c>
      <c r="C301" s="30">
        <f>YEAR(IMDB4[[#This Row],[Release Date]])</f>
        <v>1997</v>
      </c>
      <c r="D301" s="30" t="str">
        <f>FLOOR(IMDB4[[#This Row],[Year]],10)&amp;"s"</f>
        <v>1990s</v>
      </c>
      <c r="E301" s="1" t="s">
        <v>32</v>
      </c>
      <c r="F301" s="1" t="s">
        <v>2</v>
      </c>
      <c r="G301" s="1" t="s">
        <v>3</v>
      </c>
      <c r="H301" s="1" t="s">
        <v>4</v>
      </c>
      <c r="I301" s="1" t="s">
        <v>92</v>
      </c>
      <c r="J301" s="1" t="s">
        <v>203</v>
      </c>
      <c r="K301" s="1" t="s">
        <v>1533</v>
      </c>
      <c r="L301" s="30">
        <v>22000</v>
      </c>
      <c r="M301" s="30">
        <v>40117</v>
      </c>
      <c r="N301" s="30">
        <v>446</v>
      </c>
      <c r="O301" s="30">
        <v>2000</v>
      </c>
      <c r="P301" s="27">
        <v>6.9</v>
      </c>
      <c r="Q301" s="30">
        <v>131</v>
      </c>
      <c r="R301" s="30">
        <v>120</v>
      </c>
      <c r="S301" s="9">
        <v>44886089</v>
      </c>
      <c r="T301" s="9">
        <v>10000000</v>
      </c>
      <c r="U301" s="9">
        <f>IMDB4[[#This Row],[Gross Revenue]]-IMDB4[[#This Row],[Budget]]</f>
        <v>34886089</v>
      </c>
      <c r="V301" s="9" t="str">
        <f>IF(IMDB4[[#This Row],[Profit]]&gt;0,"Hit","Flop")</f>
        <v>Hit</v>
      </c>
      <c r="W301" s="9" t="str" cm="1">
        <f t="array" ref="W301">_xlfn.IFS(IMDB4[[#This Row],[IMDb Score (1-10)]]&gt;=8,"Excellent",IMDB4[[#This Row],[IMDb Score (1-10)]]&gt;=7,"Good",IMDB4[[#This Row],[IMDb Score (1-10)]]&gt;=5,"Average",TRUE,"Poor")</f>
        <v>Average</v>
      </c>
      <c r="X301" s="9" t="str">
        <f>IF(IMDB4[[#This Row],[Duration (min)]]&lt;90,"Short",IF(IMDB4[[#This Row],[Duration (min)]]&lt;=120,"Medium", "Long"))</f>
        <v>Medium</v>
      </c>
    </row>
    <row r="302" spans="1:24" x14ac:dyDescent="0.25">
      <c r="A302" s="1" t="s">
        <v>1697</v>
      </c>
      <c r="B302" s="2">
        <v>35554</v>
      </c>
      <c r="C302" s="30">
        <f>YEAR(IMDB4[[#This Row],[Release Date]])</f>
        <v>1997</v>
      </c>
      <c r="D302" s="30" t="str">
        <f>FLOOR(IMDB4[[#This Row],[Year]],10)&amp;"s"</f>
        <v>1990s</v>
      </c>
      <c r="E302" s="1" t="s">
        <v>32</v>
      </c>
      <c r="F302" s="1" t="s">
        <v>20</v>
      </c>
      <c r="G302" s="1" t="s">
        <v>3</v>
      </c>
      <c r="H302" s="1" t="s">
        <v>4</v>
      </c>
      <c r="I302" s="1" t="s">
        <v>92</v>
      </c>
      <c r="J302" s="1" t="s">
        <v>203</v>
      </c>
      <c r="K302" s="1" t="s">
        <v>370</v>
      </c>
      <c r="L302" s="30">
        <v>22000</v>
      </c>
      <c r="M302" s="30">
        <v>29252</v>
      </c>
      <c r="N302" s="30">
        <v>272</v>
      </c>
      <c r="O302" s="30">
        <v>12000</v>
      </c>
      <c r="P302" s="27">
        <v>7.1</v>
      </c>
      <c r="Q302" s="30">
        <v>130</v>
      </c>
      <c r="R302" s="30">
        <v>97</v>
      </c>
      <c r="S302" s="9">
        <v>43022524</v>
      </c>
      <c r="T302" s="9">
        <v>15000000</v>
      </c>
      <c r="U302" s="9">
        <f>IMDB4[[#This Row],[Gross Revenue]]-IMDB4[[#This Row],[Budget]]</f>
        <v>28022524</v>
      </c>
      <c r="V302" s="9" t="str">
        <f>IF(IMDB4[[#This Row],[Profit]]&gt;0,"Hit","Flop")</f>
        <v>Hit</v>
      </c>
      <c r="W302" s="9" t="str" cm="1">
        <f t="array" ref="W302">_xlfn.IFS(IMDB4[[#This Row],[IMDb Score (1-10)]]&gt;=8,"Excellent",IMDB4[[#This Row],[IMDb Score (1-10)]]&gt;=7,"Good",IMDB4[[#This Row],[IMDb Score (1-10)]]&gt;=5,"Average",TRUE,"Poor")</f>
        <v>Good</v>
      </c>
      <c r="X302" s="9" t="str">
        <f>IF(IMDB4[[#This Row],[Duration (min)]]&lt;90,"Short",IF(IMDB4[[#This Row],[Duration (min)]]&lt;=120,"Medium", "Long"))</f>
        <v>Medium</v>
      </c>
    </row>
    <row r="303" spans="1:24" x14ac:dyDescent="0.25">
      <c r="A303" s="1" t="s">
        <v>1175</v>
      </c>
      <c r="B303" s="2">
        <v>34907</v>
      </c>
      <c r="C303" s="30">
        <f>YEAR(IMDB4[[#This Row],[Release Date]])</f>
        <v>1995</v>
      </c>
      <c r="D303" s="30" t="str">
        <f>FLOOR(IMDB4[[#This Row],[Year]],10)&amp;"s"</f>
        <v>1990s</v>
      </c>
      <c r="E303" s="1" t="s">
        <v>32</v>
      </c>
      <c r="F303" s="1" t="s">
        <v>61</v>
      </c>
      <c r="G303" s="1" t="s">
        <v>3</v>
      </c>
      <c r="H303" s="1" t="s">
        <v>4</v>
      </c>
      <c r="I303" s="1" t="s">
        <v>92</v>
      </c>
      <c r="J303" s="1" t="s">
        <v>203</v>
      </c>
      <c r="K303" s="1" t="s">
        <v>204</v>
      </c>
      <c r="L303" s="30">
        <v>22000</v>
      </c>
      <c r="M303" s="30">
        <v>24183</v>
      </c>
      <c r="N303" s="30">
        <v>17000</v>
      </c>
      <c r="O303" s="30">
        <v>11000</v>
      </c>
      <c r="P303" s="27">
        <v>8.1999999999999993</v>
      </c>
      <c r="Q303" s="30">
        <v>133</v>
      </c>
      <c r="R303" s="30">
        <v>178</v>
      </c>
      <c r="S303" s="9">
        <v>42438300</v>
      </c>
      <c r="T303" s="9">
        <v>52000000</v>
      </c>
      <c r="U303" s="9">
        <f>IMDB4[[#This Row],[Gross Revenue]]-IMDB4[[#This Row],[Budget]]</f>
        <v>-9561700</v>
      </c>
      <c r="V303" s="9" t="str">
        <f>IF(IMDB4[[#This Row],[Profit]]&gt;0,"Hit","Flop")</f>
        <v>Flop</v>
      </c>
      <c r="W303" s="9" t="str" cm="1">
        <f t="array" ref="W303">_xlfn.IFS(IMDB4[[#This Row],[IMDb Score (1-10)]]&gt;=8,"Excellent",IMDB4[[#This Row],[IMDb Score (1-10)]]&gt;=7,"Good",IMDB4[[#This Row],[IMDb Score (1-10)]]&gt;=5,"Average",TRUE,"Poor")</f>
        <v>Excellent</v>
      </c>
      <c r="X303" s="9" t="str">
        <f>IF(IMDB4[[#This Row],[Duration (min)]]&lt;90,"Short",IF(IMDB4[[#This Row],[Duration (min)]]&lt;=120,"Medium", "Long"))</f>
        <v>Long</v>
      </c>
    </row>
    <row r="304" spans="1:24" x14ac:dyDescent="0.25">
      <c r="A304" s="1" t="s">
        <v>1839</v>
      </c>
      <c r="B304" s="2">
        <v>35807</v>
      </c>
      <c r="C304" s="30">
        <f>YEAR(IMDB4[[#This Row],[Release Date]])</f>
        <v>1998</v>
      </c>
      <c r="D304" s="30" t="str">
        <f>FLOOR(IMDB4[[#This Row],[Year]],10)&amp;"s"</f>
        <v>1990s</v>
      </c>
      <c r="E304" s="1" t="s">
        <v>32</v>
      </c>
      <c r="F304" s="1" t="s">
        <v>77</v>
      </c>
      <c r="G304" s="1" t="s">
        <v>3</v>
      </c>
      <c r="H304" s="1" t="s">
        <v>83</v>
      </c>
      <c r="I304" s="1" t="s">
        <v>92</v>
      </c>
      <c r="J304" s="1" t="s">
        <v>203</v>
      </c>
      <c r="K304" s="1" t="s">
        <v>1451</v>
      </c>
      <c r="L304" s="30">
        <v>22000</v>
      </c>
      <c r="M304" s="30">
        <v>24270</v>
      </c>
      <c r="N304" s="30">
        <v>287</v>
      </c>
      <c r="O304" s="30">
        <v>0</v>
      </c>
      <c r="P304" s="27">
        <v>7.3</v>
      </c>
      <c r="Q304" s="30">
        <v>149</v>
      </c>
      <c r="R304" s="30">
        <v>122</v>
      </c>
      <c r="S304" s="9">
        <v>41609593</v>
      </c>
      <c r="T304" s="9">
        <v>55000000</v>
      </c>
      <c r="U304" s="9">
        <f>IMDB4[[#This Row],[Gross Revenue]]-IMDB4[[#This Row],[Budget]]</f>
        <v>-13390407</v>
      </c>
      <c r="V304" s="9" t="str">
        <f>IF(IMDB4[[#This Row],[Profit]]&gt;0,"Hit","Flop")</f>
        <v>Flop</v>
      </c>
      <c r="W304" s="9" t="str" cm="1">
        <f t="array" ref="W304">_xlfn.IFS(IMDB4[[#This Row],[IMDb Score (1-10)]]&gt;=8,"Excellent",IMDB4[[#This Row],[IMDb Score (1-10)]]&gt;=7,"Good",IMDB4[[#This Row],[IMDb Score (1-10)]]&gt;=5,"Average",TRUE,"Poor")</f>
        <v>Good</v>
      </c>
      <c r="X304" s="9" t="str">
        <f>IF(IMDB4[[#This Row],[Duration (min)]]&lt;90,"Short",IF(IMDB4[[#This Row],[Duration (min)]]&lt;=120,"Medium", "Long"))</f>
        <v>Long</v>
      </c>
    </row>
    <row r="305" spans="1:24" x14ac:dyDescent="0.25">
      <c r="A305" s="1" t="s">
        <v>4998</v>
      </c>
      <c r="B305" s="2">
        <v>39451</v>
      </c>
      <c r="C305" s="30">
        <f>YEAR(IMDB4[[#This Row],[Release Date]])</f>
        <v>2008</v>
      </c>
      <c r="D305" s="30" t="str">
        <f>FLOOR(IMDB4[[#This Row],[Year]],10)&amp;"s"</f>
        <v>2000s</v>
      </c>
      <c r="E305" s="1" t="s">
        <v>32</v>
      </c>
      <c r="F305" s="1" t="s">
        <v>77</v>
      </c>
      <c r="G305" s="1" t="s">
        <v>3</v>
      </c>
      <c r="H305" s="1" t="s">
        <v>4</v>
      </c>
      <c r="I305" s="1" t="s">
        <v>92</v>
      </c>
      <c r="J305" s="1" t="s">
        <v>203</v>
      </c>
      <c r="K305" s="1" t="s">
        <v>1472</v>
      </c>
      <c r="L305" s="30">
        <v>22000</v>
      </c>
      <c r="M305" s="30">
        <v>38809</v>
      </c>
      <c r="N305" s="30">
        <v>50</v>
      </c>
      <c r="O305" s="30">
        <v>0</v>
      </c>
      <c r="P305" s="27">
        <v>6</v>
      </c>
      <c r="Q305" s="30">
        <v>198</v>
      </c>
      <c r="R305" s="30">
        <v>101</v>
      </c>
      <c r="S305" s="9">
        <v>40076438</v>
      </c>
      <c r="T305" s="9">
        <v>60000000</v>
      </c>
      <c r="U305" s="9">
        <f>IMDB4[[#This Row],[Gross Revenue]]-IMDB4[[#This Row],[Budget]]</f>
        <v>-19923562</v>
      </c>
      <c r="V305" s="9" t="str">
        <f>IF(IMDB4[[#This Row],[Profit]]&gt;0,"Hit","Flop")</f>
        <v>Flop</v>
      </c>
      <c r="W305" s="9" t="str" cm="1">
        <f t="array" ref="W305">_xlfn.IFS(IMDB4[[#This Row],[IMDb Score (1-10)]]&gt;=8,"Excellent",IMDB4[[#This Row],[IMDb Score (1-10)]]&gt;=7,"Good",IMDB4[[#This Row],[IMDb Score (1-10)]]&gt;=5,"Average",TRUE,"Poor")</f>
        <v>Average</v>
      </c>
      <c r="X305" s="9" t="str">
        <f>IF(IMDB4[[#This Row],[Duration (min)]]&lt;90,"Short",IF(IMDB4[[#This Row],[Duration (min)]]&lt;=120,"Medium", "Long"))</f>
        <v>Medium</v>
      </c>
    </row>
    <row r="306" spans="1:24" x14ac:dyDescent="0.25">
      <c r="A306" s="1" t="s">
        <v>1581</v>
      </c>
      <c r="B306" s="2">
        <v>35747</v>
      </c>
      <c r="C306" s="30">
        <f>YEAR(IMDB4[[#This Row],[Release Date]])</f>
        <v>1997</v>
      </c>
      <c r="D306" s="30" t="str">
        <f>FLOOR(IMDB4[[#This Row],[Year]],10)&amp;"s"</f>
        <v>1990s</v>
      </c>
      <c r="E306" s="1" t="s">
        <v>32</v>
      </c>
      <c r="F306" s="1" t="s">
        <v>2</v>
      </c>
      <c r="G306" s="1" t="s">
        <v>3</v>
      </c>
      <c r="H306" s="1" t="s">
        <v>4</v>
      </c>
      <c r="I306" s="1" t="s">
        <v>92</v>
      </c>
      <c r="J306" s="1" t="s">
        <v>203</v>
      </c>
      <c r="K306" s="1" t="s">
        <v>930</v>
      </c>
      <c r="L306" s="30">
        <v>22000</v>
      </c>
      <c r="M306" s="30">
        <v>25522</v>
      </c>
      <c r="N306" s="30">
        <v>16000</v>
      </c>
      <c r="O306" s="30">
        <v>0</v>
      </c>
      <c r="P306" s="27">
        <v>7.5</v>
      </c>
      <c r="Q306" s="30">
        <v>140</v>
      </c>
      <c r="R306" s="30">
        <v>154</v>
      </c>
      <c r="S306" s="9">
        <v>39647595</v>
      </c>
      <c r="T306" s="9">
        <v>12000000</v>
      </c>
      <c r="U306" s="9">
        <f>IMDB4[[#This Row],[Gross Revenue]]-IMDB4[[#This Row],[Budget]]</f>
        <v>27647595</v>
      </c>
      <c r="V306" s="9" t="str">
        <f>IF(IMDB4[[#This Row],[Profit]]&gt;0,"Hit","Flop")</f>
        <v>Hit</v>
      </c>
      <c r="W306" s="9" t="str" cm="1">
        <f t="array" ref="W306">_xlfn.IFS(IMDB4[[#This Row],[IMDb Score (1-10)]]&gt;=8,"Excellent",IMDB4[[#This Row],[IMDb Score (1-10)]]&gt;=7,"Good",IMDB4[[#This Row],[IMDb Score (1-10)]]&gt;=5,"Average",TRUE,"Poor")</f>
        <v>Good</v>
      </c>
      <c r="X306" s="9" t="str">
        <f>IF(IMDB4[[#This Row],[Duration (min)]]&lt;90,"Short",IF(IMDB4[[#This Row],[Duration (min)]]&lt;=120,"Medium", "Long"))</f>
        <v>Long</v>
      </c>
    </row>
    <row r="307" spans="1:24" x14ac:dyDescent="0.25">
      <c r="A307" s="1" t="s">
        <v>670</v>
      </c>
      <c r="B307" s="2">
        <v>32354</v>
      </c>
      <c r="C307" s="30">
        <f>YEAR(IMDB4[[#This Row],[Release Date]])</f>
        <v>1988</v>
      </c>
      <c r="D307" s="30" t="str">
        <f>FLOOR(IMDB4[[#This Row],[Year]],10)&amp;"s"</f>
        <v>1980s</v>
      </c>
      <c r="E307" s="1" t="s">
        <v>32</v>
      </c>
      <c r="F307" s="1" t="s">
        <v>77</v>
      </c>
      <c r="G307" s="1" t="s">
        <v>3</v>
      </c>
      <c r="H307" s="1" t="s">
        <v>4</v>
      </c>
      <c r="I307" s="1" t="s">
        <v>92</v>
      </c>
      <c r="J307" s="1" t="s">
        <v>203</v>
      </c>
      <c r="K307" s="1" t="s">
        <v>434</v>
      </c>
      <c r="L307" s="30">
        <v>22000</v>
      </c>
      <c r="M307" s="30">
        <v>23866</v>
      </c>
      <c r="N307" s="30">
        <v>102</v>
      </c>
      <c r="O307" s="30">
        <v>0</v>
      </c>
      <c r="P307" s="27">
        <v>7.6</v>
      </c>
      <c r="Q307" s="30">
        <v>77</v>
      </c>
      <c r="R307" s="30">
        <v>126</v>
      </c>
      <c r="S307" s="9">
        <v>38413606</v>
      </c>
      <c r="T307" s="9">
        <v>30000000</v>
      </c>
      <c r="U307" s="9">
        <f>IMDB4[[#This Row],[Gross Revenue]]-IMDB4[[#This Row],[Budget]]</f>
        <v>8413606</v>
      </c>
      <c r="V307" s="9" t="str">
        <f>IF(IMDB4[[#This Row],[Profit]]&gt;0,"Hit","Flop")</f>
        <v>Hit</v>
      </c>
      <c r="W307" s="9" t="str" cm="1">
        <f t="array" ref="W307">_xlfn.IFS(IMDB4[[#This Row],[IMDb Score (1-10)]]&gt;=8,"Excellent",IMDB4[[#This Row],[IMDb Score (1-10)]]&gt;=7,"Good",IMDB4[[#This Row],[IMDb Score (1-10)]]&gt;=5,"Average",TRUE,"Poor")</f>
        <v>Good</v>
      </c>
      <c r="X307" s="9" t="str">
        <f>IF(IMDB4[[#This Row],[Duration (min)]]&lt;90,"Short",IF(IMDB4[[#This Row],[Duration (min)]]&lt;=120,"Medium", "Long"))</f>
        <v>Long</v>
      </c>
    </row>
    <row r="308" spans="1:24" x14ac:dyDescent="0.25">
      <c r="A308" s="1" t="s">
        <v>4877</v>
      </c>
      <c r="B308" s="2">
        <v>39479</v>
      </c>
      <c r="C308" s="30">
        <f>YEAR(IMDB4[[#This Row],[Release Date]])</f>
        <v>2008</v>
      </c>
      <c r="D308" s="30" t="str">
        <f>FLOOR(IMDB4[[#This Row],[Year]],10)&amp;"s"</f>
        <v>2000s</v>
      </c>
      <c r="E308" s="1" t="s">
        <v>32</v>
      </c>
      <c r="F308" s="1" t="s">
        <v>9</v>
      </c>
      <c r="G308" s="1" t="s">
        <v>3</v>
      </c>
      <c r="H308" s="1" t="s">
        <v>4</v>
      </c>
      <c r="I308" s="1" t="s">
        <v>132</v>
      </c>
      <c r="J308" s="1" t="s">
        <v>1470</v>
      </c>
      <c r="K308" s="1" t="s">
        <v>4878</v>
      </c>
      <c r="L308" s="30">
        <v>22000</v>
      </c>
      <c r="M308" s="30">
        <v>33903</v>
      </c>
      <c r="N308" s="30">
        <v>53</v>
      </c>
      <c r="O308" s="30">
        <v>0</v>
      </c>
      <c r="P308" s="27">
        <v>7.5</v>
      </c>
      <c r="Q308" s="30">
        <v>293</v>
      </c>
      <c r="R308" s="30">
        <v>104</v>
      </c>
      <c r="S308" s="9">
        <v>33422556</v>
      </c>
      <c r="T308" s="9">
        <v>20000000</v>
      </c>
      <c r="U308" s="9">
        <f>IMDB4[[#This Row],[Gross Revenue]]-IMDB4[[#This Row],[Budget]]</f>
        <v>13422556</v>
      </c>
      <c r="V308" s="9" t="str">
        <f>IF(IMDB4[[#This Row],[Profit]]&gt;0,"Hit","Flop")</f>
        <v>Hit</v>
      </c>
      <c r="W308" s="9" t="str" cm="1">
        <f t="array" ref="W308">_xlfn.IFS(IMDB4[[#This Row],[IMDb Score (1-10)]]&gt;=8,"Excellent",IMDB4[[#This Row],[IMDb Score (1-10)]]&gt;=7,"Good",IMDB4[[#This Row],[IMDb Score (1-10)]]&gt;=5,"Average",TRUE,"Poor")</f>
        <v>Good</v>
      </c>
      <c r="X308" s="9" t="str">
        <f>IF(IMDB4[[#This Row],[Duration (min)]]&lt;90,"Short",IF(IMDB4[[#This Row],[Duration (min)]]&lt;=120,"Medium", "Long"))</f>
        <v>Medium</v>
      </c>
    </row>
    <row r="309" spans="1:24" x14ac:dyDescent="0.25">
      <c r="A309" s="1" t="s">
        <v>2274</v>
      </c>
      <c r="B309" s="2">
        <v>36683</v>
      </c>
      <c r="C309" s="30">
        <f>YEAR(IMDB4[[#This Row],[Release Date]])</f>
        <v>2000</v>
      </c>
      <c r="D309" s="30" t="str">
        <f>FLOOR(IMDB4[[#This Row],[Year]],10)&amp;"s"</f>
        <v>2000s</v>
      </c>
      <c r="E309" s="1" t="s">
        <v>32</v>
      </c>
      <c r="F309" s="1" t="s">
        <v>40</v>
      </c>
      <c r="G309" s="1" t="s">
        <v>3</v>
      </c>
      <c r="H309" s="1" t="s">
        <v>4</v>
      </c>
      <c r="I309" s="1" t="s">
        <v>92</v>
      </c>
      <c r="J309" s="1" t="s">
        <v>1470</v>
      </c>
      <c r="K309" s="1" t="s">
        <v>1367</v>
      </c>
      <c r="L309" s="30">
        <v>22000</v>
      </c>
      <c r="M309" s="30">
        <v>36897</v>
      </c>
      <c r="N309" s="30">
        <v>488</v>
      </c>
      <c r="O309" s="30">
        <v>15000</v>
      </c>
      <c r="P309" s="27">
        <v>7.9</v>
      </c>
      <c r="Q309" s="30">
        <v>149</v>
      </c>
      <c r="R309" s="30">
        <v>152</v>
      </c>
      <c r="S309" s="9">
        <v>32522352</v>
      </c>
      <c r="T309" s="9">
        <v>60000000</v>
      </c>
      <c r="U309" s="9">
        <f>IMDB4[[#This Row],[Gross Revenue]]-IMDB4[[#This Row],[Budget]]</f>
        <v>-27477648</v>
      </c>
      <c r="V309" s="9" t="str">
        <f>IF(IMDB4[[#This Row],[Profit]]&gt;0,"Hit","Flop")</f>
        <v>Flop</v>
      </c>
      <c r="W309" s="9" t="str" cm="1">
        <f t="array" ref="W309">_xlfn.IFS(IMDB4[[#This Row],[IMDb Score (1-10)]]&gt;=8,"Excellent",IMDB4[[#This Row],[IMDb Score (1-10)]]&gt;=7,"Good",IMDB4[[#This Row],[IMDb Score (1-10)]]&gt;=5,"Average",TRUE,"Poor")</f>
        <v>Good</v>
      </c>
      <c r="X309" s="9" t="str">
        <f>IF(IMDB4[[#This Row],[Duration (min)]]&lt;90,"Short",IF(IMDB4[[#This Row],[Duration (min)]]&lt;=120,"Medium", "Long"))</f>
        <v>Long</v>
      </c>
    </row>
    <row r="310" spans="1:24" x14ac:dyDescent="0.25">
      <c r="A310" s="1" t="s">
        <v>2951</v>
      </c>
      <c r="B310" s="2">
        <v>37555</v>
      </c>
      <c r="C310" s="30">
        <f>YEAR(IMDB4[[#This Row],[Release Date]])</f>
        <v>2002</v>
      </c>
      <c r="D310" s="30" t="str">
        <f>FLOOR(IMDB4[[#This Row],[Year]],10)&amp;"s"</f>
        <v>2000s</v>
      </c>
      <c r="E310" s="1" t="s">
        <v>32</v>
      </c>
      <c r="F310" s="1" t="s">
        <v>20</v>
      </c>
      <c r="G310" s="1" t="s">
        <v>3</v>
      </c>
      <c r="H310" s="1" t="s">
        <v>4</v>
      </c>
      <c r="I310" s="1" t="s">
        <v>92</v>
      </c>
      <c r="J310" s="1" t="s">
        <v>203</v>
      </c>
      <c r="K310" s="1" t="s">
        <v>289</v>
      </c>
      <c r="L310" s="30">
        <v>22000</v>
      </c>
      <c r="M310" s="30">
        <v>22889</v>
      </c>
      <c r="N310" s="30">
        <v>11000</v>
      </c>
      <c r="O310" s="30">
        <v>846</v>
      </c>
      <c r="P310" s="27">
        <v>5.9</v>
      </c>
      <c r="Q310" s="30">
        <v>105</v>
      </c>
      <c r="R310" s="30">
        <v>96</v>
      </c>
      <c r="S310" s="9">
        <v>32122249</v>
      </c>
      <c r="T310" s="9">
        <v>60000000</v>
      </c>
      <c r="U310" s="9">
        <f>IMDB4[[#This Row],[Gross Revenue]]-IMDB4[[#This Row],[Budget]]</f>
        <v>-27877751</v>
      </c>
      <c r="V310" s="9" t="str">
        <f>IF(IMDB4[[#This Row],[Profit]]&gt;0,"Hit","Flop")</f>
        <v>Flop</v>
      </c>
      <c r="W310" s="9" t="str" cm="1">
        <f t="array" ref="W310">_xlfn.IFS(IMDB4[[#This Row],[IMDb Score (1-10)]]&gt;=8,"Excellent",IMDB4[[#This Row],[IMDb Score (1-10)]]&gt;=7,"Good",IMDB4[[#This Row],[IMDb Score (1-10)]]&gt;=5,"Average",TRUE,"Poor")</f>
        <v>Average</v>
      </c>
      <c r="X310" s="9" t="str">
        <f>IF(IMDB4[[#This Row],[Duration (min)]]&lt;90,"Short",IF(IMDB4[[#This Row],[Duration (min)]]&lt;=120,"Medium", "Long"))</f>
        <v>Medium</v>
      </c>
    </row>
    <row r="311" spans="1:24" x14ac:dyDescent="0.25">
      <c r="A311" s="1" t="s">
        <v>6406</v>
      </c>
      <c r="B311" s="2">
        <v>41284</v>
      </c>
      <c r="C311" s="30">
        <f>YEAR(IMDB4[[#This Row],[Release Date]])</f>
        <v>2013</v>
      </c>
      <c r="D311" s="30" t="str">
        <f>FLOOR(IMDB4[[#This Row],[Year]],10)&amp;"s"</f>
        <v>2010s</v>
      </c>
      <c r="E311" s="1" t="s">
        <v>32</v>
      </c>
      <c r="F311" s="1" t="s">
        <v>20</v>
      </c>
      <c r="G311" s="1" t="s">
        <v>3</v>
      </c>
      <c r="H311" s="1" t="s">
        <v>4</v>
      </c>
      <c r="I311" s="1" t="s">
        <v>132</v>
      </c>
      <c r="J311" s="1" t="s">
        <v>203</v>
      </c>
      <c r="K311" s="1" t="s">
        <v>1095</v>
      </c>
      <c r="L311" s="30">
        <v>22000</v>
      </c>
      <c r="M311" s="30">
        <v>36009</v>
      </c>
      <c r="N311" s="30">
        <v>88</v>
      </c>
      <c r="O311" s="30">
        <v>12000</v>
      </c>
      <c r="P311" s="27">
        <v>6.4</v>
      </c>
      <c r="Q311" s="30">
        <v>211</v>
      </c>
      <c r="R311" s="30">
        <v>113</v>
      </c>
      <c r="S311" s="9">
        <v>29802761</v>
      </c>
      <c r="T311" s="9">
        <v>40000000</v>
      </c>
      <c r="U311" s="9">
        <f>IMDB4[[#This Row],[Gross Revenue]]-IMDB4[[#This Row],[Budget]]</f>
        <v>-10197239</v>
      </c>
      <c r="V311" s="9" t="str">
        <f>IF(IMDB4[[#This Row],[Profit]]&gt;0,"Hit","Flop")</f>
        <v>Flop</v>
      </c>
      <c r="W311" s="9" t="str" cm="1">
        <f t="array" ref="W311">_xlfn.IFS(IMDB4[[#This Row],[IMDb Score (1-10)]]&gt;=8,"Excellent",IMDB4[[#This Row],[IMDb Score (1-10)]]&gt;=7,"Good",IMDB4[[#This Row],[IMDb Score (1-10)]]&gt;=5,"Average",TRUE,"Poor")</f>
        <v>Average</v>
      </c>
      <c r="X311" s="9" t="str">
        <f>IF(IMDB4[[#This Row],[Duration (min)]]&lt;90,"Short",IF(IMDB4[[#This Row],[Duration (min)]]&lt;=120,"Medium", "Long"))</f>
        <v>Medium</v>
      </c>
    </row>
    <row r="312" spans="1:24" x14ac:dyDescent="0.25">
      <c r="A312" s="1" t="s">
        <v>3901</v>
      </c>
      <c r="B312" s="2">
        <v>38500</v>
      </c>
      <c r="C312" s="30">
        <f>YEAR(IMDB4[[#This Row],[Release Date]])</f>
        <v>2005</v>
      </c>
      <c r="D312" s="30" t="str">
        <f>FLOOR(IMDB4[[#This Row],[Year]],10)&amp;"s"</f>
        <v>2000s</v>
      </c>
      <c r="E312" s="1" t="s">
        <v>32</v>
      </c>
      <c r="F312" s="1" t="s">
        <v>61</v>
      </c>
      <c r="G312" s="1" t="s">
        <v>3</v>
      </c>
      <c r="H312" s="1" t="s">
        <v>338</v>
      </c>
      <c r="I312" s="1" t="s">
        <v>92</v>
      </c>
      <c r="J312" s="1" t="s">
        <v>1470</v>
      </c>
      <c r="K312" s="1" t="s">
        <v>3902</v>
      </c>
      <c r="L312" s="30">
        <v>22000</v>
      </c>
      <c r="M312" s="30">
        <v>22140</v>
      </c>
      <c r="N312" s="30">
        <v>152</v>
      </c>
      <c r="O312" s="30">
        <v>0</v>
      </c>
      <c r="P312" s="27">
        <v>7.4</v>
      </c>
      <c r="Q312" s="30">
        <v>271</v>
      </c>
      <c r="R312" s="30">
        <v>110</v>
      </c>
      <c r="S312" s="9">
        <v>28747570</v>
      </c>
      <c r="T312" s="9">
        <v>7000000</v>
      </c>
      <c r="U312" s="9">
        <f>IMDB4[[#This Row],[Gross Revenue]]-IMDB4[[#This Row],[Budget]]</f>
        <v>21747570</v>
      </c>
      <c r="V312" s="9" t="str">
        <f>IF(IMDB4[[#This Row],[Profit]]&gt;0,"Hit","Flop")</f>
        <v>Hit</v>
      </c>
      <c r="W312" s="9" t="str" cm="1">
        <f t="array" ref="W312">_xlfn.IFS(IMDB4[[#This Row],[IMDb Score (1-10)]]&gt;=8,"Excellent",IMDB4[[#This Row],[IMDb Score (1-10)]]&gt;=7,"Good",IMDB4[[#This Row],[IMDb Score (1-10)]]&gt;=5,"Average",TRUE,"Poor")</f>
        <v>Good</v>
      </c>
      <c r="X312" s="9" t="str">
        <f>IF(IMDB4[[#This Row],[Duration (min)]]&lt;90,"Short",IF(IMDB4[[#This Row],[Duration (min)]]&lt;=120,"Medium", "Long"))</f>
        <v>Medium</v>
      </c>
    </row>
    <row r="313" spans="1:24" x14ac:dyDescent="0.25">
      <c r="A313" s="1" t="s">
        <v>5590</v>
      </c>
      <c r="B313" s="2">
        <v>40405</v>
      </c>
      <c r="C313" s="30">
        <f>YEAR(IMDB4[[#This Row],[Release Date]])</f>
        <v>2010</v>
      </c>
      <c r="D313" s="30" t="str">
        <f>FLOOR(IMDB4[[#This Row],[Year]],10)&amp;"s"</f>
        <v>2010s</v>
      </c>
      <c r="E313" s="1" t="s">
        <v>32</v>
      </c>
      <c r="F313" s="1" t="s">
        <v>77</v>
      </c>
      <c r="G313" s="1" t="s">
        <v>3</v>
      </c>
      <c r="H313" s="1" t="s">
        <v>4</v>
      </c>
      <c r="I313" s="1" t="s">
        <v>92</v>
      </c>
      <c r="J313" s="1" t="s">
        <v>203</v>
      </c>
      <c r="K313" s="1" t="s">
        <v>5591</v>
      </c>
      <c r="L313" s="30">
        <v>22000</v>
      </c>
      <c r="M313" s="30">
        <v>26233</v>
      </c>
      <c r="N313" s="30">
        <v>20</v>
      </c>
      <c r="O313" s="30">
        <v>44000</v>
      </c>
      <c r="P313" s="27">
        <v>6.7</v>
      </c>
      <c r="Q313" s="30">
        <v>391</v>
      </c>
      <c r="R313" s="30">
        <v>105</v>
      </c>
      <c r="S313" s="9">
        <v>26589953</v>
      </c>
      <c r="T313" s="9">
        <v>10500000</v>
      </c>
      <c r="U313" s="9">
        <f>IMDB4[[#This Row],[Gross Revenue]]-IMDB4[[#This Row],[Budget]]</f>
        <v>16089953</v>
      </c>
      <c r="V313" s="9" t="str">
        <f>IF(IMDB4[[#This Row],[Profit]]&gt;0,"Hit","Flop")</f>
        <v>Hit</v>
      </c>
      <c r="W313" s="9" t="str" cm="1">
        <f t="array" ref="W313">_xlfn.IFS(IMDB4[[#This Row],[IMDb Score (1-10)]]&gt;=8,"Excellent",IMDB4[[#This Row],[IMDb Score (1-10)]]&gt;=7,"Good",IMDB4[[#This Row],[IMDb Score (1-10)]]&gt;=5,"Average",TRUE,"Poor")</f>
        <v>Average</v>
      </c>
      <c r="X313" s="9" t="str">
        <f>IF(IMDB4[[#This Row],[Duration (min)]]&lt;90,"Short",IF(IMDB4[[#This Row],[Duration (min)]]&lt;=120,"Medium", "Long"))</f>
        <v>Medium</v>
      </c>
    </row>
    <row r="314" spans="1:24" x14ac:dyDescent="0.25">
      <c r="A314" s="1" t="s">
        <v>2489</v>
      </c>
      <c r="B314" s="2">
        <v>36565</v>
      </c>
      <c r="C314" s="30">
        <f>YEAR(IMDB4[[#This Row],[Release Date]])</f>
        <v>2000</v>
      </c>
      <c r="D314" s="30" t="str">
        <f>FLOOR(IMDB4[[#This Row],[Year]],10)&amp;"s"</f>
        <v>2000s</v>
      </c>
      <c r="E314" s="1" t="s">
        <v>32</v>
      </c>
      <c r="F314" s="1" t="s">
        <v>40</v>
      </c>
      <c r="G314" s="1" t="s">
        <v>3</v>
      </c>
      <c r="H314" s="1" t="s">
        <v>4</v>
      </c>
      <c r="I314" s="1" t="s">
        <v>84</v>
      </c>
      <c r="J314" s="1" t="s">
        <v>203</v>
      </c>
      <c r="K314" s="1" t="s">
        <v>2490</v>
      </c>
      <c r="L314" s="30">
        <v>22000</v>
      </c>
      <c r="M314" s="30">
        <v>28050</v>
      </c>
      <c r="N314" s="30">
        <v>5</v>
      </c>
      <c r="O314" s="30">
        <v>413</v>
      </c>
      <c r="P314" s="27">
        <v>4.0999999999999996</v>
      </c>
      <c r="Q314" s="30">
        <v>49</v>
      </c>
      <c r="R314" s="30">
        <v>92</v>
      </c>
      <c r="S314" s="9">
        <v>26000610</v>
      </c>
      <c r="T314" s="9">
        <v>76000000</v>
      </c>
      <c r="U314" s="9">
        <f>IMDB4[[#This Row],[Gross Revenue]]-IMDB4[[#This Row],[Budget]]</f>
        <v>-49999390</v>
      </c>
      <c r="V314" s="9" t="str">
        <f>IF(IMDB4[[#This Row],[Profit]]&gt;0,"Hit","Flop")</f>
        <v>Flop</v>
      </c>
      <c r="W314" s="9" t="str" cm="1">
        <f t="array" ref="W314">_xlfn.IFS(IMDB4[[#This Row],[IMDb Score (1-10)]]&gt;=8,"Excellent",IMDB4[[#This Row],[IMDb Score (1-10)]]&gt;=7,"Good",IMDB4[[#This Row],[IMDb Score (1-10)]]&gt;=5,"Average",TRUE,"Poor")</f>
        <v>Poor</v>
      </c>
      <c r="X314" s="9" t="str">
        <f>IF(IMDB4[[#This Row],[Duration (min)]]&lt;90,"Short",IF(IMDB4[[#This Row],[Duration (min)]]&lt;=120,"Medium", "Long"))</f>
        <v>Medium</v>
      </c>
    </row>
    <row r="315" spans="1:24" x14ac:dyDescent="0.25">
      <c r="A315" s="1" t="s">
        <v>2584</v>
      </c>
      <c r="B315" s="2">
        <v>36908</v>
      </c>
      <c r="C315" s="30">
        <f>YEAR(IMDB4[[#This Row],[Release Date]])</f>
        <v>2001</v>
      </c>
      <c r="D315" s="30" t="str">
        <f>FLOOR(IMDB4[[#This Row],[Year]],10)&amp;"s"</f>
        <v>2000s</v>
      </c>
      <c r="E315" s="1" t="s">
        <v>32</v>
      </c>
      <c r="F315" s="1" t="s">
        <v>77</v>
      </c>
      <c r="G315" s="1" t="s">
        <v>3</v>
      </c>
      <c r="H315" s="1" t="s">
        <v>4</v>
      </c>
      <c r="I315" s="1" t="s">
        <v>92</v>
      </c>
      <c r="J315" s="1" t="s">
        <v>203</v>
      </c>
      <c r="K315" s="1" t="s">
        <v>2585</v>
      </c>
      <c r="L315" s="30">
        <v>22000</v>
      </c>
      <c r="M315" s="30">
        <v>33585</v>
      </c>
      <c r="N315" s="30">
        <v>17</v>
      </c>
      <c r="O315" s="30">
        <v>748</v>
      </c>
      <c r="P315" s="27">
        <v>6.1</v>
      </c>
      <c r="Q315" s="30">
        <v>151</v>
      </c>
      <c r="R315" s="30">
        <v>120</v>
      </c>
      <c r="S315" s="9">
        <v>24375436</v>
      </c>
      <c r="T315" s="9">
        <v>42000000</v>
      </c>
      <c r="U315" s="9">
        <f>IMDB4[[#This Row],[Gross Revenue]]-IMDB4[[#This Row],[Budget]]</f>
        <v>-17624564</v>
      </c>
      <c r="V315" s="9" t="str">
        <f>IF(IMDB4[[#This Row],[Profit]]&gt;0,"Hit","Flop")</f>
        <v>Flop</v>
      </c>
      <c r="W315" s="9" t="str" cm="1">
        <f t="array" ref="W315">_xlfn.IFS(IMDB4[[#This Row],[IMDb Score (1-10)]]&gt;=8,"Excellent",IMDB4[[#This Row],[IMDb Score (1-10)]]&gt;=7,"Good",IMDB4[[#This Row],[IMDb Score (1-10)]]&gt;=5,"Average",TRUE,"Poor")</f>
        <v>Average</v>
      </c>
      <c r="X315" s="9" t="str">
        <f>IF(IMDB4[[#This Row],[Duration (min)]]&lt;90,"Short",IF(IMDB4[[#This Row],[Duration (min)]]&lt;=120,"Medium", "Long"))</f>
        <v>Medium</v>
      </c>
    </row>
    <row r="316" spans="1:24" x14ac:dyDescent="0.25">
      <c r="A316" s="1" t="s">
        <v>2990</v>
      </c>
      <c r="B316" s="2">
        <v>37359</v>
      </c>
      <c r="C316" s="30">
        <f>YEAR(IMDB4[[#This Row],[Release Date]])</f>
        <v>2002</v>
      </c>
      <c r="D316" s="30" t="str">
        <f>FLOOR(IMDB4[[#This Row],[Year]],10)&amp;"s"</f>
        <v>2000s</v>
      </c>
      <c r="E316" s="1" t="s">
        <v>32</v>
      </c>
      <c r="F316" s="1" t="s">
        <v>2</v>
      </c>
      <c r="G316" s="1" t="s">
        <v>3</v>
      </c>
      <c r="H316" s="1" t="s">
        <v>4</v>
      </c>
      <c r="I316" s="1" t="s">
        <v>92</v>
      </c>
      <c r="J316" s="1" t="s">
        <v>203</v>
      </c>
      <c r="K316" s="1" t="s">
        <v>1240</v>
      </c>
      <c r="L316" s="30">
        <v>22000</v>
      </c>
      <c r="M316" s="30">
        <v>34377</v>
      </c>
      <c r="N316" s="30">
        <v>105</v>
      </c>
      <c r="O316" s="30">
        <v>416</v>
      </c>
      <c r="P316" s="27">
        <v>6.2</v>
      </c>
      <c r="Q316" s="30">
        <v>104</v>
      </c>
      <c r="R316" s="30">
        <v>108</v>
      </c>
      <c r="S316" s="9">
        <v>22433915</v>
      </c>
      <c r="T316" s="9">
        <v>60000000</v>
      </c>
      <c r="U316" s="9">
        <f>IMDB4[[#This Row],[Gross Revenue]]-IMDB4[[#This Row],[Budget]]</f>
        <v>-37566085</v>
      </c>
      <c r="V316" s="9" t="str">
        <f>IF(IMDB4[[#This Row],[Profit]]&gt;0,"Hit","Flop")</f>
        <v>Flop</v>
      </c>
      <c r="W316" s="9" t="str" cm="1">
        <f t="array" ref="W316">_xlfn.IFS(IMDB4[[#This Row],[IMDb Score (1-10)]]&gt;=8,"Excellent",IMDB4[[#This Row],[IMDb Score (1-10)]]&gt;=7,"Good",IMDB4[[#This Row],[IMDb Score (1-10)]]&gt;=5,"Average",TRUE,"Poor")</f>
        <v>Average</v>
      </c>
      <c r="X316" s="9" t="str">
        <f>IF(IMDB4[[#This Row],[Duration (min)]]&lt;90,"Short",IF(IMDB4[[#This Row],[Duration (min)]]&lt;=120,"Medium", "Long"))</f>
        <v>Medium</v>
      </c>
    </row>
    <row r="317" spans="1:24" x14ac:dyDescent="0.25">
      <c r="A317" s="1" t="s">
        <v>1438</v>
      </c>
      <c r="B317" s="2">
        <v>35123</v>
      </c>
      <c r="C317" s="30">
        <f>YEAR(IMDB4[[#This Row],[Release Date]])</f>
        <v>1996</v>
      </c>
      <c r="D317" s="30" t="str">
        <f>FLOOR(IMDB4[[#This Row],[Year]],10)&amp;"s"</f>
        <v>1990s</v>
      </c>
      <c r="E317" s="1" t="s">
        <v>32</v>
      </c>
      <c r="F317" s="1" t="s">
        <v>77</v>
      </c>
      <c r="G317" s="1" t="s">
        <v>3</v>
      </c>
      <c r="H317" s="1" t="s">
        <v>4</v>
      </c>
      <c r="I317" s="1" t="s">
        <v>92</v>
      </c>
      <c r="J317" s="1" t="s">
        <v>203</v>
      </c>
      <c r="K317" s="1" t="s">
        <v>556</v>
      </c>
      <c r="L317" s="30">
        <v>22000</v>
      </c>
      <c r="M317" s="30">
        <v>24618</v>
      </c>
      <c r="N317" s="30">
        <v>12000</v>
      </c>
      <c r="O317" s="30">
        <v>0</v>
      </c>
      <c r="P317" s="27">
        <v>5.8</v>
      </c>
      <c r="Q317" s="30">
        <v>50</v>
      </c>
      <c r="R317" s="30">
        <v>116</v>
      </c>
      <c r="S317" s="9">
        <v>18573791</v>
      </c>
      <c r="T317" s="9">
        <v>55000000</v>
      </c>
      <c r="U317" s="9">
        <f>IMDB4[[#This Row],[Gross Revenue]]-IMDB4[[#This Row],[Budget]]</f>
        <v>-36426209</v>
      </c>
      <c r="V317" s="9" t="str">
        <f>IF(IMDB4[[#This Row],[Profit]]&gt;0,"Hit","Flop")</f>
        <v>Flop</v>
      </c>
      <c r="W317" s="9" t="str" cm="1">
        <f t="array" ref="W317">_xlfn.IFS(IMDB4[[#This Row],[IMDb Score (1-10)]]&gt;=8,"Excellent",IMDB4[[#This Row],[IMDb Score (1-10)]]&gt;=7,"Good",IMDB4[[#This Row],[IMDb Score (1-10)]]&gt;=5,"Average",TRUE,"Poor")</f>
        <v>Average</v>
      </c>
      <c r="X317" s="9" t="str">
        <f>IF(IMDB4[[#This Row],[Duration (min)]]&lt;90,"Short",IF(IMDB4[[#This Row],[Duration (min)]]&lt;=120,"Medium", "Long"))</f>
        <v>Medium</v>
      </c>
    </row>
    <row r="318" spans="1:24" x14ac:dyDescent="0.25">
      <c r="A318" s="1" t="s">
        <v>1883</v>
      </c>
      <c r="B318" s="2">
        <v>35892</v>
      </c>
      <c r="C318" s="30">
        <f>YEAR(IMDB4[[#This Row],[Release Date]])</f>
        <v>1998</v>
      </c>
      <c r="D318" s="30" t="str">
        <f>FLOOR(IMDB4[[#This Row],[Year]],10)&amp;"s"</f>
        <v>1990s</v>
      </c>
      <c r="E318" s="1" t="s">
        <v>32</v>
      </c>
      <c r="F318" s="1" t="s">
        <v>20</v>
      </c>
      <c r="G318" s="1" t="s">
        <v>3</v>
      </c>
      <c r="H318" s="1" t="s">
        <v>4</v>
      </c>
      <c r="I318" s="1" t="s">
        <v>92</v>
      </c>
      <c r="J318" s="1" t="s">
        <v>1470</v>
      </c>
      <c r="K318" s="1" t="s">
        <v>1127</v>
      </c>
      <c r="L318" s="30">
        <v>22000</v>
      </c>
      <c r="M318" s="30">
        <v>47728</v>
      </c>
      <c r="N318" s="30">
        <v>0</v>
      </c>
      <c r="O318" s="30">
        <v>35000</v>
      </c>
      <c r="P318" s="27">
        <v>8.1999999999999993</v>
      </c>
      <c r="Q318" s="30">
        <v>249</v>
      </c>
      <c r="R318" s="30">
        <v>117</v>
      </c>
      <c r="S318" s="9">
        <v>17439163</v>
      </c>
      <c r="T318" s="9">
        <v>15000000</v>
      </c>
      <c r="U318" s="9">
        <f>IMDB4[[#This Row],[Gross Revenue]]-IMDB4[[#This Row],[Budget]]</f>
        <v>2439163</v>
      </c>
      <c r="V318" s="9" t="str">
        <f>IF(IMDB4[[#This Row],[Profit]]&gt;0,"Hit","Flop")</f>
        <v>Hit</v>
      </c>
      <c r="W318" s="9" t="str" cm="1">
        <f t="array" ref="W318">_xlfn.IFS(IMDB4[[#This Row],[IMDb Score (1-10)]]&gt;=8,"Excellent",IMDB4[[#This Row],[IMDb Score (1-10)]]&gt;=7,"Good",IMDB4[[#This Row],[IMDb Score (1-10)]]&gt;=5,"Average",TRUE,"Poor")</f>
        <v>Excellent</v>
      </c>
      <c r="X318" s="9" t="str">
        <f>IF(IMDB4[[#This Row],[Duration (min)]]&lt;90,"Short",IF(IMDB4[[#This Row],[Duration (min)]]&lt;=120,"Medium", "Long"))</f>
        <v>Medium</v>
      </c>
    </row>
    <row r="319" spans="1:24" x14ac:dyDescent="0.25">
      <c r="A319" s="1" t="s">
        <v>6583</v>
      </c>
      <c r="B319" s="2">
        <v>41656</v>
      </c>
      <c r="C319" s="30">
        <f>YEAR(IMDB4[[#This Row],[Release Date]])</f>
        <v>2014</v>
      </c>
      <c r="D319" s="30" t="str">
        <f>FLOOR(IMDB4[[#This Row],[Year]],10)&amp;"s"</f>
        <v>2010s</v>
      </c>
      <c r="E319" s="1" t="s">
        <v>32</v>
      </c>
      <c r="F319" s="1" t="s">
        <v>2</v>
      </c>
      <c r="G319" s="1" t="s">
        <v>3</v>
      </c>
      <c r="H319" s="1" t="s">
        <v>83</v>
      </c>
      <c r="I319" s="1" t="s">
        <v>92</v>
      </c>
      <c r="J319" s="1" t="s">
        <v>1470</v>
      </c>
      <c r="K319" s="1" t="s">
        <v>4615</v>
      </c>
      <c r="L319" s="30">
        <v>22000</v>
      </c>
      <c r="M319" s="30">
        <v>22574</v>
      </c>
      <c r="N319" s="30">
        <v>210</v>
      </c>
      <c r="O319" s="30">
        <v>13000</v>
      </c>
      <c r="P319" s="27">
        <v>6.8</v>
      </c>
      <c r="Q319" s="30">
        <v>291</v>
      </c>
      <c r="R319" s="30">
        <v>122</v>
      </c>
      <c r="S319" s="9">
        <v>17237244</v>
      </c>
      <c r="T319" s="9">
        <v>15000000</v>
      </c>
      <c r="U319" s="9">
        <f>IMDB4[[#This Row],[Gross Revenue]]-IMDB4[[#This Row],[Budget]]</f>
        <v>2237244</v>
      </c>
      <c r="V319" s="9" t="str">
        <f>IF(IMDB4[[#This Row],[Profit]]&gt;0,"Hit","Flop")</f>
        <v>Hit</v>
      </c>
      <c r="W319" s="9" t="str" cm="1">
        <f t="array" ref="W319">_xlfn.IFS(IMDB4[[#This Row],[IMDb Score (1-10)]]&gt;=8,"Excellent",IMDB4[[#This Row],[IMDb Score (1-10)]]&gt;=7,"Good",IMDB4[[#This Row],[IMDb Score (1-10)]]&gt;=5,"Average",TRUE,"Poor")</f>
        <v>Average</v>
      </c>
      <c r="X319" s="9" t="str">
        <f>IF(IMDB4[[#This Row],[Duration (min)]]&lt;90,"Short",IF(IMDB4[[#This Row],[Duration (min)]]&lt;=120,"Medium", "Long"))</f>
        <v>Long</v>
      </c>
    </row>
    <row r="320" spans="1:24" x14ac:dyDescent="0.25">
      <c r="A320" s="1" t="s">
        <v>3656</v>
      </c>
      <c r="B320" s="2">
        <v>38152</v>
      </c>
      <c r="C320" s="30">
        <f>YEAR(IMDB4[[#This Row],[Release Date]])</f>
        <v>2004</v>
      </c>
      <c r="D320" s="30" t="str">
        <f>FLOOR(IMDB4[[#This Row],[Year]],10)&amp;"s"</f>
        <v>2000s</v>
      </c>
      <c r="E320" s="1" t="s">
        <v>32</v>
      </c>
      <c r="F320" s="1" t="s">
        <v>9</v>
      </c>
      <c r="G320" s="1" t="s">
        <v>3</v>
      </c>
      <c r="H320" s="1" t="s">
        <v>4</v>
      </c>
      <c r="I320" s="1" t="s">
        <v>132</v>
      </c>
      <c r="J320" s="1" t="s">
        <v>203</v>
      </c>
      <c r="K320" s="1" t="s">
        <v>3657</v>
      </c>
      <c r="L320" s="30">
        <v>22000</v>
      </c>
      <c r="M320" s="30">
        <v>23352</v>
      </c>
      <c r="N320" s="30">
        <v>6</v>
      </c>
      <c r="O320" s="30">
        <v>387</v>
      </c>
      <c r="P320" s="27">
        <v>4.8</v>
      </c>
      <c r="Q320" s="30">
        <v>130</v>
      </c>
      <c r="R320" s="30">
        <v>102</v>
      </c>
      <c r="S320" s="9">
        <v>14334645</v>
      </c>
      <c r="T320" s="9">
        <v>25000000</v>
      </c>
      <c r="U320" s="9">
        <f>IMDB4[[#This Row],[Gross Revenue]]-IMDB4[[#This Row],[Budget]]</f>
        <v>-10665355</v>
      </c>
      <c r="V320" s="9" t="str">
        <f>IF(IMDB4[[#This Row],[Profit]]&gt;0,"Hit","Flop")</f>
        <v>Flop</v>
      </c>
      <c r="W320" s="9" t="str" cm="1">
        <f t="array" ref="W320">_xlfn.IFS(IMDB4[[#This Row],[IMDb Score (1-10)]]&gt;=8,"Excellent",IMDB4[[#This Row],[IMDb Score (1-10)]]&gt;=7,"Good",IMDB4[[#This Row],[IMDb Score (1-10)]]&gt;=5,"Average",TRUE,"Poor")</f>
        <v>Poor</v>
      </c>
      <c r="X320" s="9" t="str">
        <f>IF(IMDB4[[#This Row],[Duration (min)]]&lt;90,"Short",IF(IMDB4[[#This Row],[Duration (min)]]&lt;=120,"Medium", "Long"))</f>
        <v>Medium</v>
      </c>
    </row>
    <row r="321" spans="1:24" x14ac:dyDescent="0.25">
      <c r="A321" s="1" t="s">
        <v>2926</v>
      </c>
      <c r="B321" s="2">
        <v>37455</v>
      </c>
      <c r="C321" s="30">
        <f>YEAR(IMDB4[[#This Row],[Release Date]])</f>
        <v>2002</v>
      </c>
      <c r="D321" s="30" t="str">
        <f>FLOOR(IMDB4[[#This Row],[Year]],10)&amp;"s"</f>
        <v>2000s</v>
      </c>
      <c r="E321" s="1" t="s">
        <v>32</v>
      </c>
      <c r="F321" s="1" t="s">
        <v>9</v>
      </c>
      <c r="G321" s="1" t="s">
        <v>3</v>
      </c>
      <c r="H321" s="1" t="s">
        <v>4</v>
      </c>
      <c r="I321" s="1" t="s">
        <v>92</v>
      </c>
      <c r="J321" s="1" t="s">
        <v>1470</v>
      </c>
      <c r="K321" s="1" t="s">
        <v>539</v>
      </c>
      <c r="L321" s="30">
        <v>22000</v>
      </c>
      <c r="M321" s="30">
        <v>26050</v>
      </c>
      <c r="N321" s="30">
        <v>0</v>
      </c>
      <c r="O321" s="30">
        <v>0</v>
      </c>
      <c r="P321" s="27">
        <v>7.7</v>
      </c>
      <c r="Q321" s="30">
        <v>202</v>
      </c>
      <c r="R321" s="30">
        <v>108</v>
      </c>
      <c r="S321" s="9">
        <v>13060843</v>
      </c>
      <c r="T321" s="9">
        <v>15000000</v>
      </c>
      <c r="U321" s="9">
        <f>IMDB4[[#This Row],[Gross Revenue]]-IMDB4[[#This Row],[Budget]]</f>
        <v>-1939157</v>
      </c>
      <c r="V321" s="9" t="str">
        <f>IF(IMDB4[[#This Row],[Profit]]&gt;0,"Hit","Flop")</f>
        <v>Flop</v>
      </c>
      <c r="W321" s="9" t="str" cm="1">
        <f t="array" ref="W321">_xlfn.IFS(IMDB4[[#This Row],[IMDb Score (1-10)]]&gt;=8,"Excellent",IMDB4[[#This Row],[IMDb Score (1-10)]]&gt;=7,"Good",IMDB4[[#This Row],[IMDb Score (1-10)]]&gt;=5,"Average",TRUE,"Poor")</f>
        <v>Good</v>
      </c>
      <c r="X321" s="9" t="str">
        <f>IF(IMDB4[[#This Row],[Duration (min)]]&lt;90,"Short",IF(IMDB4[[#This Row],[Duration (min)]]&lt;=120,"Medium", "Long"))</f>
        <v>Medium</v>
      </c>
    </row>
    <row r="322" spans="1:24" x14ac:dyDescent="0.25">
      <c r="A322" s="1" t="s">
        <v>764</v>
      </c>
      <c r="B322" s="2">
        <v>32717</v>
      </c>
      <c r="C322" s="30">
        <f>YEAR(IMDB4[[#This Row],[Release Date]])</f>
        <v>1989</v>
      </c>
      <c r="D322" s="30" t="str">
        <f>FLOOR(IMDB4[[#This Row],[Year]],10)&amp;"s"</f>
        <v>1980s</v>
      </c>
      <c r="E322" s="1" t="s">
        <v>32</v>
      </c>
      <c r="F322" s="1" t="s">
        <v>20</v>
      </c>
      <c r="G322" s="1" t="s">
        <v>3</v>
      </c>
      <c r="H322" s="1" t="s">
        <v>4</v>
      </c>
      <c r="I322" s="1" t="s">
        <v>132</v>
      </c>
      <c r="J322" s="1" t="s">
        <v>203</v>
      </c>
      <c r="K322" s="1" t="s">
        <v>765</v>
      </c>
      <c r="L322" s="30">
        <v>22000</v>
      </c>
      <c r="M322" s="30">
        <v>24887</v>
      </c>
      <c r="N322" s="30">
        <v>277</v>
      </c>
      <c r="O322" s="30">
        <v>855</v>
      </c>
      <c r="P322" s="27">
        <v>6</v>
      </c>
      <c r="Q322" s="30">
        <v>20</v>
      </c>
      <c r="R322" s="30">
        <v>106</v>
      </c>
      <c r="S322" s="9">
        <v>10555348</v>
      </c>
      <c r="T322" s="9">
        <v>20000000</v>
      </c>
      <c r="U322" s="9">
        <f>IMDB4[[#This Row],[Gross Revenue]]-IMDB4[[#This Row],[Budget]]</f>
        <v>-9444652</v>
      </c>
      <c r="V322" s="9" t="str">
        <f>IF(IMDB4[[#This Row],[Profit]]&gt;0,"Hit","Flop")</f>
        <v>Flop</v>
      </c>
      <c r="W322" s="9" t="str" cm="1">
        <f t="array" ref="W322">_xlfn.IFS(IMDB4[[#This Row],[IMDb Score (1-10)]]&gt;=8,"Excellent",IMDB4[[#This Row],[IMDb Score (1-10)]]&gt;=7,"Good",IMDB4[[#This Row],[IMDb Score (1-10)]]&gt;=5,"Average",TRUE,"Poor")</f>
        <v>Average</v>
      </c>
      <c r="X322" s="9" t="str">
        <f>IF(IMDB4[[#This Row],[Duration (min)]]&lt;90,"Short",IF(IMDB4[[#This Row],[Duration (min)]]&lt;=120,"Medium", "Long"))</f>
        <v>Medium</v>
      </c>
    </row>
    <row r="323" spans="1:24" x14ac:dyDescent="0.25">
      <c r="A323" s="1" t="s">
        <v>481</v>
      </c>
      <c r="B323" s="2">
        <v>31095</v>
      </c>
      <c r="C323" s="30">
        <f>YEAR(IMDB4[[#This Row],[Release Date]])</f>
        <v>1985</v>
      </c>
      <c r="D323" s="30" t="str">
        <f>FLOOR(IMDB4[[#This Row],[Year]],10)&amp;"s"</f>
        <v>1980s</v>
      </c>
      <c r="E323" s="1" t="s">
        <v>32</v>
      </c>
      <c r="F323" s="1" t="s">
        <v>9</v>
      </c>
      <c r="G323" s="1" t="s">
        <v>3</v>
      </c>
      <c r="H323" s="1" t="s">
        <v>83</v>
      </c>
      <c r="I323" s="1" t="s">
        <v>92</v>
      </c>
      <c r="J323" s="1" t="s">
        <v>203</v>
      </c>
      <c r="K323" s="1" t="s">
        <v>228</v>
      </c>
      <c r="L323" s="30">
        <v>22000</v>
      </c>
      <c r="M323" s="30">
        <v>29475</v>
      </c>
      <c r="N323" s="30">
        <v>0</v>
      </c>
      <c r="O323" s="30">
        <v>16000</v>
      </c>
      <c r="P323" s="27">
        <v>8</v>
      </c>
      <c r="Q323" s="30">
        <v>230</v>
      </c>
      <c r="R323" s="30">
        <v>142</v>
      </c>
      <c r="S323" s="9">
        <v>9929000</v>
      </c>
      <c r="T323" s="9">
        <v>15000000</v>
      </c>
      <c r="U323" s="9">
        <f>IMDB4[[#This Row],[Gross Revenue]]-IMDB4[[#This Row],[Budget]]</f>
        <v>-5071000</v>
      </c>
      <c r="V323" s="9" t="str">
        <f>IF(IMDB4[[#This Row],[Profit]]&gt;0,"Hit","Flop")</f>
        <v>Flop</v>
      </c>
      <c r="W323" s="9" t="str" cm="1">
        <f t="array" ref="W323">_xlfn.IFS(IMDB4[[#This Row],[IMDb Score (1-10)]]&gt;=8,"Excellent",IMDB4[[#This Row],[IMDb Score (1-10)]]&gt;=7,"Good",IMDB4[[#This Row],[IMDb Score (1-10)]]&gt;=5,"Average",TRUE,"Poor")</f>
        <v>Excellent</v>
      </c>
      <c r="X323" s="9" t="str">
        <f>IF(IMDB4[[#This Row],[Duration (min)]]&lt;90,"Short",IF(IMDB4[[#This Row],[Duration (min)]]&lt;=120,"Medium", "Long"))</f>
        <v>Long</v>
      </c>
    </row>
    <row r="324" spans="1:24" x14ac:dyDescent="0.25">
      <c r="A324" s="1" t="s">
        <v>5246</v>
      </c>
      <c r="B324" s="2">
        <v>40158</v>
      </c>
      <c r="C324" s="30">
        <f>YEAR(IMDB4[[#This Row],[Release Date]])</f>
        <v>2009</v>
      </c>
      <c r="D324" s="30" t="str">
        <f>FLOOR(IMDB4[[#This Row],[Year]],10)&amp;"s"</f>
        <v>2000s</v>
      </c>
      <c r="E324" s="1" t="s">
        <v>32</v>
      </c>
      <c r="F324" s="1" t="s">
        <v>40</v>
      </c>
      <c r="G324" s="1" t="s">
        <v>3</v>
      </c>
      <c r="H324" s="1" t="s">
        <v>4</v>
      </c>
      <c r="I324" s="1" t="s">
        <v>132</v>
      </c>
      <c r="J324" s="1" t="s">
        <v>203</v>
      </c>
      <c r="K324" s="1" t="s">
        <v>1935</v>
      </c>
      <c r="L324" s="30">
        <v>22000</v>
      </c>
      <c r="M324" s="30">
        <v>23409</v>
      </c>
      <c r="N324" s="30">
        <v>52</v>
      </c>
      <c r="O324" s="30">
        <v>10000</v>
      </c>
      <c r="P324" s="27">
        <v>7.2</v>
      </c>
      <c r="Q324" s="30">
        <v>160</v>
      </c>
      <c r="R324" s="30">
        <v>99</v>
      </c>
      <c r="S324" s="9">
        <v>8855646</v>
      </c>
      <c r="T324" s="9">
        <v>21000000</v>
      </c>
      <c r="U324" s="9">
        <f>IMDB4[[#This Row],[Gross Revenue]]-IMDB4[[#This Row],[Budget]]</f>
        <v>-12144354</v>
      </c>
      <c r="V324" s="9" t="str">
        <f>IF(IMDB4[[#This Row],[Profit]]&gt;0,"Hit","Flop")</f>
        <v>Flop</v>
      </c>
      <c r="W324" s="9" t="str" cm="1">
        <f t="array" ref="W324">_xlfn.IFS(IMDB4[[#This Row],[IMDb Score (1-10)]]&gt;=8,"Excellent",IMDB4[[#This Row],[IMDb Score (1-10)]]&gt;=7,"Good",IMDB4[[#This Row],[IMDb Score (1-10)]]&gt;=5,"Average",TRUE,"Poor")</f>
        <v>Good</v>
      </c>
      <c r="X324" s="9" t="str">
        <f>IF(IMDB4[[#This Row],[Duration (min)]]&lt;90,"Short",IF(IMDB4[[#This Row],[Duration (min)]]&lt;=120,"Medium", "Long"))</f>
        <v>Medium</v>
      </c>
    </row>
    <row r="325" spans="1:24" x14ac:dyDescent="0.25">
      <c r="A325" s="1" t="s">
        <v>4618</v>
      </c>
      <c r="B325" s="2">
        <v>39262</v>
      </c>
      <c r="C325" s="30">
        <f>YEAR(IMDB4[[#This Row],[Release Date]])</f>
        <v>2007</v>
      </c>
      <c r="D325" s="30" t="str">
        <f>FLOOR(IMDB4[[#This Row],[Year]],10)&amp;"s"</f>
        <v>2000s</v>
      </c>
      <c r="E325" s="1" t="s">
        <v>32</v>
      </c>
      <c r="F325" s="1" t="s">
        <v>20</v>
      </c>
      <c r="G325" s="1" t="s">
        <v>3</v>
      </c>
      <c r="H325" s="1" t="s">
        <v>4</v>
      </c>
      <c r="I325" s="1" t="s">
        <v>92</v>
      </c>
      <c r="J325" s="1" t="s">
        <v>2767</v>
      </c>
      <c r="K325" s="1" t="s">
        <v>528</v>
      </c>
      <c r="L325" s="30">
        <v>22000</v>
      </c>
      <c r="M325" s="30">
        <v>24324</v>
      </c>
      <c r="N325" s="30">
        <v>0</v>
      </c>
      <c r="O325" s="30">
        <v>0</v>
      </c>
      <c r="P325" s="27">
        <v>7.4</v>
      </c>
      <c r="Q325" s="30">
        <v>168</v>
      </c>
      <c r="R325" s="30">
        <v>87</v>
      </c>
      <c r="S325" s="9">
        <v>8579684</v>
      </c>
      <c r="T325" s="9">
        <v>9000000</v>
      </c>
      <c r="U325" s="9">
        <f>IMDB4[[#This Row],[Gross Revenue]]-IMDB4[[#This Row],[Budget]]</f>
        <v>-420316</v>
      </c>
      <c r="V325" s="9" t="str">
        <f>IF(IMDB4[[#This Row],[Profit]]&gt;0,"Hit","Flop")</f>
        <v>Flop</v>
      </c>
      <c r="W325" s="9" t="str" cm="1">
        <f t="array" ref="W325">_xlfn.IFS(IMDB4[[#This Row],[IMDb Score (1-10)]]&gt;=8,"Excellent",IMDB4[[#This Row],[IMDb Score (1-10)]]&gt;=7,"Good",IMDB4[[#This Row],[IMDb Score (1-10)]]&gt;=5,"Average",TRUE,"Poor")</f>
        <v>Good</v>
      </c>
      <c r="X325" s="9" t="str">
        <f>IF(IMDB4[[#This Row],[Duration (min)]]&lt;90,"Short",IF(IMDB4[[#This Row],[Duration (min)]]&lt;=120,"Medium", "Long"))</f>
        <v>Short</v>
      </c>
    </row>
    <row r="326" spans="1:24" x14ac:dyDescent="0.25">
      <c r="A326" s="1" t="s">
        <v>3510</v>
      </c>
      <c r="B326" s="2">
        <v>37878</v>
      </c>
      <c r="C326" s="30">
        <f>YEAR(IMDB4[[#This Row],[Release Date]])</f>
        <v>2003</v>
      </c>
      <c r="D326" s="30" t="str">
        <f>FLOOR(IMDB4[[#This Row],[Year]],10)&amp;"s"</f>
        <v>2000s</v>
      </c>
      <c r="E326" s="1" t="s">
        <v>32</v>
      </c>
      <c r="F326" s="1" t="s">
        <v>20</v>
      </c>
      <c r="G326" s="1" t="s">
        <v>3</v>
      </c>
      <c r="H326" s="1" t="s">
        <v>4</v>
      </c>
      <c r="I326" s="1" t="s">
        <v>92</v>
      </c>
      <c r="J326" s="1" t="s">
        <v>2767</v>
      </c>
      <c r="K326" s="1" t="s">
        <v>3511</v>
      </c>
      <c r="L326" s="30">
        <v>22000</v>
      </c>
      <c r="M326" s="30">
        <v>24419</v>
      </c>
      <c r="N326" s="30">
        <v>310</v>
      </c>
      <c r="O326" s="30">
        <v>0</v>
      </c>
      <c r="P326" s="27">
        <v>7.7</v>
      </c>
      <c r="Q326" s="30">
        <v>154</v>
      </c>
      <c r="R326" s="30">
        <v>89</v>
      </c>
      <c r="S326" s="9">
        <v>5739376</v>
      </c>
      <c r="T326" s="9">
        <v>500000</v>
      </c>
      <c r="U326" s="9">
        <f>IMDB4[[#This Row],[Gross Revenue]]-IMDB4[[#This Row],[Budget]]</f>
        <v>5239376</v>
      </c>
      <c r="V326" s="9" t="str">
        <f>IF(IMDB4[[#This Row],[Profit]]&gt;0,"Hit","Flop")</f>
        <v>Hit</v>
      </c>
      <c r="W326" s="9" t="str" cm="1">
        <f t="array" ref="W326">_xlfn.IFS(IMDB4[[#This Row],[IMDb Score (1-10)]]&gt;=8,"Excellent",IMDB4[[#This Row],[IMDb Score (1-10)]]&gt;=7,"Good",IMDB4[[#This Row],[IMDb Score (1-10)]]&gt;=5,"Average",TRUE,"Poor")</f>
        <v>Good</v>
      </c>
      <c r="X326" s="9" t="str">
        <f>IF(IMDB4[[#This Row],[Duration (min)]]&lt;90,"Short",IF(IMDB4[[#This Row],[Duration (min)]]&lt;=120,"Medium", "Long"))</f>
        <v>Short</v>
      </c>
    </row>
    <row r="327" spans="1:24" x14ac:dyDescent="0.25">
      <c r="A327" s="1" t="s">
        <v>451</v>
      </c>
      <c r="B327" s="2">
        <v>30948</v>
      </c>
      <c r="C327" s="30">
        <f>YEAR(IMDB4[[#This Row],[Release Date]])</f>
        <v>1984</v>
      </c>
      <c r="D327" s="30" t="str">
        <f>FLOOR(IMDB4[[#This Row],[Year]],10)&amp;"s"</f>
        <v>1980s</v>
      </c>
      <c r="E327" s="1" t="s">
        <v>32</v>
      </c>
      <c r="F327" s="1" t="s">
        <v>2</v>
      </c>
      <c r="G327" s="1" t="s">
        <v>3</v>
      </c>
      <c r="H327" s="1" t="s">
        <v>113</v>
      </c>
      <c r="I327" s="1" t="s">
        <v>92</v>
      </c>
      <c r="J327" s="1" t="s">
        <v>203</v>
      </c>
      <c r="K327" s="1" t="s">
        <v>115</v>
      </c>
      <c r="L327" s="30">
        <v>22000</v>
      </c>
      <c r="M327" s="30">
        <v>24719</v>
      </c>
      <c r="N327" s="30">
        <v>0</v>
      </c>
      <c r="O327" s="30">
        <v>12000</v>
      </c>
      <c r="P327" s="27">
        <v>8.4</v>
      </c>
      <c r="Q327" s="30">
        <v>111</v>
      </c>
      <c r="R327" s="30">
        <v>251</v>
      </c>
      <c r="S327" s="9">
        <v>5300000</v>
      </c>
      <c r="T327" s="9">
        <v>30000000</v>
      </c>
      <c r="U327" s="9">
        <f>IMDB4[[#This Row],[Gross Revenue]]-IMDB4[[#This Row],[Budget]]</f>
        <v>-24700000</v>
      </c>
      <c r="V327" s="9" t="str">
        <f>IF(IMDB4[[#This Row],[Profit]]&gt;0,"Hit","Flop")</f>
        <v>Flop</v>
      </c>
      <c r="W327" s="9" t="str" cm="1">
        <f t="array" ref="W327">_xlfn.IFS(IMDB4[[#This Row],[IMDb Score (1-10)]]&gt;=8,"Excellent",IMDB4[[#This Row],[IMDb Score (1-10)]]&gt;=7,"Good",IMDB4[[#This Row],[IMDb Score (1-10)]]&gt;=5,"Average",TRUE,"Poor")</f>
        <v>Excellent</v>
      </c>
      <c r="X327" s="9" t="str">
        <f>IF(IMDB4[[#This Row],[Duration (min)]]&lt;90,"Short",IF(IMDB4[[#This Row],[Duration (min)]]&lt;=120,"Medium", "Long"))</f>
        <v>Long</v>
      </c>
    </row>
    <row r="328" spans="1:24" x14ac:dyDescent="0.25">
      <c r="A328" s="1" t="s">
        <v>2059</v>
      </c>
      <c r="B328" s="2">
        <v>36224</v>
      </c>
      <c r="C328" s="30">
        <f>YEAR(IMDB4[[#This Row],[Release Date]])</f>
        <v>1999</v>
      </c>
      <c r="D328" s="30" t="str">
        <f>FLOOR(IMDB4[[#This Row],[Year]],10)&amp;"s"</f>
        <v>1990s</v>
      </c>
      <c r="E328" s="1" t="s">
        <v>32</v>
      </c>
      <c r="F328" s="1" t="s">
        <v>20</v>
      </c>
      <c r="G328" s="1" t="s">
        <v>3</v>
      </c>
      <c r="H328" s="1" t="s">
        <v>4</v>
      </c>
      <c r="I328" s="1" t="s">
        <v>92</v>
      </c>
      <c r="J328" s="1" t="s">
        <v>203</v>
      </c>
      <c r="K328" s="1" t="s">
        <v>785</v>
      </c>
      <c r="L328" s="30">
        <v>22000</v>
      </c>
      <c r="M328" s="30">
        <v>46022</v>
      </c>
      <c r="N328" s="30">
        <v>541</v>
      </c>
      <c r="O328" s="30">
        <v>0</v>
      </c>
      <c r="P328" s="27">
        <v>6.4</v>
      </c>
      <c r="Q328" s="30">
        <v>78</v>
      </c>
      <c r="R328" s="30">
        <v>112</v>
      </c>
      <c r="S328" s="9">
        <v>4485485</v>
      </c>
      <c r="T328" s="9">
        <v>15000000</v>
      </c>
      <c r="U328" s="9">
        <f>IMDB4[[#This Row],[Gross Revenue]]-IMDB4[[#This Row],[Budget]]</f>
        <v>-10514515</v>
      </c>
      <c r="V328" s="9" t="str">
        <f>IF(IMDB4[[#This Row],[Profit]]&gt;0,"Hit","Flop")</f>
        <v>Flop</v>
      </c>
      <c r="W328" s="9" t="str" cm="1">
        <f t="array" ref="W328">_xlfn.IFS(IMDB4[[#This Row],[IMDb Score (1-10)]]&gt;=8,"Excellent",IMDB4[[#This Row],[IMDb Score (1-10)]]&gt;=7,"Good",IMDB4[[#This Row],[IMDb Score (1-10)]]&gt;=5,"Average",TRUE,"Poor")</f>
        <v>Average</v>
      </c>
      <c r="X328" s="9" t="str">
        <f>IF(IMDB4[[#This Row],[Duration (min)]]&lt;90,"Short",IF(IMDB4[[#This Row],[Duration (min)]]&lt;=120,"Medium", "Long"))</f>
        <v>Medium</v>
      </c>
    </row>
    <row r="329" spans="1:24" x14ac:dyDescent="0.25">
      <c r="A329" s="1" t="s">
        <v>1826</v>
      </c>
      <c r="B329" s="2">
        <v>36055</v>
      </c>
      <c r="C329" s="30">
        <f>YEAR(IMDB4[[#This Row],[Release Date]])</f>
        <v>1998</v>
      </c>
      <c r="D329" s="30" t="str">
        <f>FLOOR(IMDB4[[#This Row],[Year]],10)&amp;"s"</f>
        <v>1990s</v>
      </c>
      <c r="E329" s="1" t="s">
        <v>32</v>
      </c>
      <c r="F329" s="1" t="s">
        <v>20</v>
      </c>
      <c r="G329" s="1" t="s">
        <v>3</v>
      </c>
      <c r="H329" s="1" t="s">
        <v>4</v>
      </c>
      <c r="I329" s="1" t="s">
        <v>92</v>
      </c>
      <c r="J329" s="1" t="s">
        <v>1470</v>
      </c>
      <c r="K329" s="1" t="s">
        <v>1827</v>
      </c>
      <c r="L329" s="30">
        <v>22000</v>
      </c>
      <c r="M329" s="30">
        <v>23461</v>
      </c>
      <c r="N329" s="30">
        <v>122</v>
      </c>
      <c r="O329" s="30">
        <v>392</v>
      </c>
      <c r="P329" s="27">
        <v>6.7</v>
      </c>
      <c r="Q329" s="30">
        <v>38</v>
      </c>
      <c r="R329" s="30">
        <v>104</v>
      </c>
      <c r="S329" s="9">
        <v>3386698</v>
      </c>
      <c r="T329" s="9">
        <v>1000000</v>
      </c>
      <c r="U329" s="9">
        <f>IMDB4[[#This Row],[Gross Revenue]]-IMDB4[[#This Row],[Budget]]</f>
        <v>2386698</v>
      </c>
      <c r="V329" s="9" t="str">
        <f>IF(IMDB4[[#This Row],[Profit]]&gt;0,"Hit","Flop")</f>
        <v>Hit</v>
      </c>
      <c r="W329" s="9" t="str" cm="1">
        <f t="array" ref="W329">_xlfn.IFS(IMDB4[[#This Row],[IMDb Score (1-10)]]&gt;=8,"Excellent",IMDB4[[#This Row],[IMDb Score (1-10)]]&gt;=7,"Good",IMDB4[[#This Row],[IMDb Score (1-10)]]&gt;=5,"Average",TRUE,"Poor")</f>
        <v>Average</v>
      </c>
      <c r="X329" s="9" t="str">
        <f>IF(IMDB4[[#This Row],[Duration (min)]]&lt;90,"Short",IF(IMDB4[[#This Row],[Duration (min)]]&lt;=120,"Medium", "Long"))</f>
        <v>Medium</v>
      </c>
    </row>
    <row r="330" spans="1:24" x14ac:dyDescent="0.25">
      <c r="A330" s="1" t="s">
        <v>5038</v>
      </c>
      <c r="B330" s="2">
        <v>39781</v>
      </c>
      <c r="C330" s="30">
        <f>YEAR(IMDB4[[#This Row],[Release Date]])</f>
        <v>2008</v>
      </c>
      <c r="D330" s="30" t="str">
        <f>FLOOR(IMDB4[[#This Row],[Year]],10)&amp;"s"</f>
        <v>2000s</v>
      </c>
      <c r="E330" s="1" t="s">
        <v>32</v>
      </c>
      <c r="F330" s="1" t="s">
        <v>20</v>
      </c>
      <c r="G330" s="1" t="s">
        <v>3</v>
      </c>
      <c r="H330" s="1" t="s">
        <v>4</v>
      </c>
      <c r="I330" s="1" t="s">
        <v>92</v>
      </c>
      <c r="J330" s="1" t="s">
        <v>1470</v>
      </c>
      <c r="K330" s="1" t="s">
        <v>5039</v>
      </c>
      <c r="L330" s="30">
        <v>22000</v>
      </c>
      <c r="M330" s="30">
        <v>24732</v>
      </c>
      <c r="N330" s="30">
        <v>0</v>
      </c>
      <c r="O330" s="30">
        <v>13000</v>
      </c>
      <c r="P330" s="27">
        <v>7.5</v>
      </c>
      <c r="Q330" s="30">
        <v>245</v>
      </c>
      <c r="R330" s="30">
        <v>124</v>
      </c>
      <c r="S330" s="9">
        <v>3081925</v>
      </c>
      <c r="T330" s="9">
        <v>21000000</v>
      </c>
      <c r="U330" s="9">
        <f>IMDB4[[#This Row],[Gross Revenue]]-IMDB4[[#This Row],[Budget]]</f>
        <v>-17918075</v>
      </c>
      <c r="V330" s="9" t="str">
        <f>IF(IMDB4[[#This Row],[Profit]]&gt;0,"Hit","Flop")</f>
        <v>Flop</v>
      </c>
      <c r="W330" s="9" t="str" cm="1">
        <f t="array" ref="W330">_xlfn.IFS(IMDB4[[#This Row],[IMDb Score (1-10)]]&gt;=8,"Excellent",IMDB4[[#This Row],[IMDb Score (1-10)]]&gt;=7,"Good",IMDB4[[#This Row],[IMDb Score (1-10)]]&gt;=5,"Average",TRUE,"Poor")</f>
        <v>Good</v>
      </c>
      <c r="X330" s="9" t="str">
        <f>IF(IMDB4[[#This Row],[Duration (min)]]&lt;90,"Short",IF(IMDB4[[#This Row],[Duration (min)]]&lt;=120,"Medium", "Long"))</f>
        <v>Long</v>
      </c>
    </row>
    <row r="331" spans="1:24" x14ac:dyDescent="0.25">
      <c r="A331" s="1" t="s">
        <v>1780</v>
      </c>
      <c r="B331" s="2">
        <v>35869</v>
      </c>
      <c r="C331" s="30">
        <f>YEAR(IMDB4[[#This Row],[Release Date]])</f>
        <v>1998</v>
      </c>
      <c r="D331" s="30" t="str">
        <f>FLOOR(IMDB4[[#This Row],[Year]],10)&amp;"s"</f>
        <v>1990s</v>
      </c>
      <c r="E331" s="1" t="s">
        <v>32</v>
      </c>
      <c r="F331" s="1" t="s">
        <v>20</v>
      </c>
      <c r="G331" s="1" t="s">
        <v>3</v>
      </c>
      <c r="H331" s="1" t="s">
        <v>4</v>
      </c>
      <c r="I331" s="21" t="s">
        <v>5</v>
      </c>
      <c r="J331" s="1" t="s">
        <v>1470</v>
      </c>
      <c r="K331" s="1" t="s">
        <v>1296</v>
      </c>
      <c r="L331" s="30">
        <v>22000</v>
      </c>
      <c r="M331" s="30">
        <v>36859</v>
      </c>
      <c r="N331" s="30">
        <v>377</v>
      </c>
      <c r="O331" s="30">
        <v>0</v>
      </c>
      <c r="P331" s="27">
        <v>7.8</v>
      </c>
      <c r="Q331" s="30">
        <v>148</v>
      </c>
      <c r="R331" s="30">
        <v>134</v>
      </c>
      <c r="S331" s="9">
        <v>3000000</v>
      </c>
      <c r="T331" s="9">
        <v>3000000</v>
      </c>
      <c r="U331" s="9">
        <f>IMDB4[[#This Row],[Gross Revenue]]-IMDB4[[#This Row],[Budget]]</f>
        <v>0</v>
      </c>
      <c r="V331" s="9" t="str">
        <f>IF(IMDB4[[#This Row],[Profit]]&gt;0,"Hit","Flop")</f>
        <v>Flop</v>
      </c>
      <c r="W331" s="9" t="str" cm="1">
        <f t="array" ref="W331">_xlfn.IFS(IMDB4[[#This Row],[IMDb Score (1-10)]]&gt;=8,"Excellent",IMDB4[[#This Row],[IMDb Score (1-10)]]&gt;=7,"Good",IMDB4[[#This Row],[IMDb Score (1-10)]]&gt;=5,"Average",TRUE,"Poor")</f>
        <v>Good</v>
      </c>
      <c r="X331" s="9" t="str">
        <f>IF(IMDB4[[#This Row],[Duration (min)]]&lt;90,"Short",IF(IMDB4[[#This Row],[Duration (min)]]&lt;=120,"Medium", "Long"))</f>
        <v>Long</v>
      </c>
    </row>
    <row r="332" spans="1:24" x14ac:dyDescent="0.25">
      <c r="A332" s="1" t="s">
        <v>5656</v>
      </c>
      <c r="B332" s="2">
        <v>40305</v>
      </c>
      <c r="C332" s="30">
        <f>YEAR(IMDB4[[#This Row],[Release Date]])</f>
        <v>2010</v>
      </c>
      <c r="D332" s="30" t="str">
        <f>FLOOR(IMDB4[[#This Row],[Year]],10)&amp;"s"</f>
        <v>2010s</v>
      </c>
      <c r="E332" s="1" t="s">
        <v>32</v>
      </c>
      <c r="F332" s="1" t="s">
        <v>9</v>
      </c>
      <c r="G332" s="1" t="s">
        <v>3</v>
      </c>
      <c r="H332" s="1" t="s">
        <v>4</v>
      </c>
      <c r="I332" s="1" t="s">
        <v>92</v>
      </c>
      <c r="J332" s="1" t="s">
        <v>203</v>
      </c>
      <c r="K332" s="1" t="s">
        <v>4517</v>
      </c>
      <c r="L332" s="30">
        <v>22000</v>
      </c>
      <c r="M332" s="30">
        <v>37766</v>
      </c>
      <c r="N332" s="30">
        <v>43</v>
      </c>
      <c r="O332" s="30">
        <v>0</v>
      </c>
      <c r="P332" s="27">
        <v>5.4</v>
      </c>
      <c r="Q332" s="30">
        <v>138</v>
      </c>
      <c r="R332" s="30">
        <v>105</v>
      </c>
      <c r="S332" s="9">
        <v>1796024</v>
      </c>
      <c r="T332" s="9">
        <v>22000000</v>
      </c>
      <c r="U332" s="9">
        <f>IMDB4[[#This Row],[Gross Revenue]]-IMDB4[[#This Row],[Budget]]</f>
        <v>-20203976</v>
      </c>
      <c r="V332" s="9" t="str">
        <f>IF(IMDB4[[#This Row],[Profit]]&gt;0,"Hit","Flop")</f>
        <v>Flop</v>
      </c>
      <c r="W332" s="9" t="str" cm="1">
        <f t="array" ref="W332">_xlfn.IFS(IMDB4[[#This Row],[IMDb Score (1-10)]]&gt;=8,"Excellent",IMDB4[[#This Row],[IMDb Score (1-10)]]&gt;=7,"Good",IMDB4[[#This Row],[IMDb Score (1-10)]]&gt;=5,"Average",TRUE,"Poor")</f>
        <v>Average</v>
      </c>
      <c r="X332" s="9" t="str">
        <f>IF(IMDB4[[#This Row],[Duration (min)]]&lt;90,"Short",IF(IMDB4[[#This Row],[Duration (min)]]&lt;=120,"Medium", "Long"))</f>
        <v>Medium</v>
      </c>
    </row>
    <row r="333" spans="1:24" x14ac:dyDescent="0.25">
      <c r="A333" s="1" t="s">
        <v>4315</v>
      </c>
      <c r="B333" s="2">
        <v>38952</v>
      </c>
      <c r="C333" s="30">
        <f>YEAR(IMDB4[[#This Row],[Release Date]])</f>
        <v>2006</v>
      </c>
      <c r="D333" s="30" t="str">
        <f>FLOOR(IMDB4[[#This Row],[Year]],10)&amp;"s"</f>
        <v>2000s</v>
      </c>
      <c r="E333" s="1" t="s">
        <v>32</v>
      </c>
      <c r="F333" s="1" t="s">
        <v>61</v>
      </c>
      <c r="G333" s="1" t="s">
        <v>3</v>
      </c>
      <c r="H333" s="1" t="s">
        <v>11</v>
      </c>
      <c r="I333" s="1" t="s">
        <v>92</v>
      </c>
      <c r="J333" s="1" t="s">
        <v>2767</v>
      </c>
      <c r="K333" s="1" t="s">
        <v>271</v>
      </c>
      <c r="L333" s="30">
        <v>22000</v>
      </c>
      <c r="M333" s="30">
        <v>37606</v>
      </c>
      <c r="N333" s="30">
        <v>0</v>
      </c>
      <c r="O333" s="30">
        <v>0</v>
      </c>
      <c r="P333" s="27">
        <v>7.1</v>
      </c>
      <c r="Q333" s="30">
        <v>94</v>
      </c>
      <c r="R333" s="30">
        <v>125</v>
      </c>
      <c r="S333" s="9">
        <v>1172769</v>
      </c>
      <c r="T333" s="9">
        <v>13000000</v>
      </c>
      <c r="U333" s="9">
        <f>IMDB4[[#This Row],[Gross Revenue]]-IMDB4[[#This Row],[Budget]]</f>
        <v>-11827231</v>
      </c>
      <c r="V333" s="9" t="str">
        <f>IF(IMDB4[[#This Row],[Profit]]&gt;0,"Hit","Flop")</f>
        <v>Flop</v>
      </c>
      <c r="W333" s="9" t="str" cm="1">
        <f t="array" ref="W333">_xlfn.IFS(IMDB4[[#This Row],[IMDb Score (1-10)]]&gt;=8,"Excellent",IMDB4[[#This Row],[IMDb Score (1-10)]]&gt;=7,"Good",IMDB4[[#This Row],[IMDb Score (1-10)]]&gt;=5,"Average",TRUE,"Poor")</f>
        <v>Good</v>
      </c>
      <c r="X333" s="9" t="str">
        <f>IF(IMDB4[[#This Row],[Duration (min)]]&lt;90,"Short",IF(IMDB4[[#This Row],[Duration (min)]]&lt;=120,"Medium", "Long"))</f>
        <v>Long</v>
      </c>
    </row>
    <row r="334" spans="1:24" x14ac:dyDescent="0.25">
      <c r="A334" s="1" t="s">
        <v>5134</v>
      </c>
      <c r="B334" s="2">
        <v>39744</v>
      </c>
      <c r="C334" s="30">
        <f>YEAR(IMDB4[[#This Row],[Release Date]])</f>
        <v>2008</v>
      </c>
      <c r="D334" s="30" t="str">
        <f>FLOOR(IMDB4[[#This Row],[Year]],10)&amp;"s"</f>
        <v>2000s</v>
      </c>
      <c r="E334" s="1" t="s">
        <v>32</v>
      </c>
      <c r="F334" s="1" t="s">
        <v>20</v>
      </c>
      <c r="G334" s="1" t="s">
        <v>3</v>
      </c>
      <c r="H334" s="1" t="s">
        <v>4</v>
      </c>
      <c r="I334" s="1" t="s">
        <v>92</v>
      </c>
      <c r="J334" s="1" t="s">
        <v>203</v>
      </c>
      <c r="K334" s="1" t="s">
        <v>370</v>
      </c>
      <c r="L334" s="30">
        <v>22000</v>
      </c>
      <c r="M334" s="30">
        <v>71973</v>
      </c>
      <c r="N334" s="30">
        <v>272</v>
      </c>
      <c r="O334" s="30">
        <v>845</v>
      </c>
      <c r="P334" s="27">
        <v>5.7</v>
      </c>
      <c r="Q334" s="30">
        <v>137</v>
      </c>
      <c r="R334" s="30">
        <v>104</v>
      </c>
      <c r="S334" s="9">
        <v>1089365</v>
      </c>
      <c r="T334" s="9">
        <v>25000000</v>
      </c>
      <c r="U334" s="9">
        <f>IMDB4[[#This Row],[Gross Revenue]]-IMDB4[[#This Row],[Budget]]</f>
        <v>-23910635</v>
      </c>
      <c r="V334" s="9" t="str">
        <f>IF(IMDB4[[#This Row],[Profit]]&gt;0,"Hit","Flop")</f>
        <v>Flop</v>
      </c>
      <c r="W334" s="9" t="str" cm="1">
        <f t="array" ref="W334">_xlfn.IFS(IMDB4[[#This Row],[IMDb Score (1-10)]]&gt;=8,"Excellent",IMDB4[[#This Row],[IMDb Score (1-10)]]&gt;=7,"Good",IMDB4[[#This Row],[IMDb Score (1-10)]]&gt;=5,"Average",TRUE,"Poor")</f>
        <v>Average</v>
      </c>
      <c r="X334" s="9" t="str">
        <f>IF(IMDB4[[#This Row],[Duration (min)]]&lt;90,"Short",IF(IMDB4[[#This Row],[Duration (min)]]&lt;=120,"Medium", "Long"))</f>
        <v>Medium</v>
      </c>
    </row>
    <row r="335" spans="1:24" x14ac:dyDescent="0.25">
      <c r="A335" s="1" t="s">
        <v>3416</v>
      </c>
      <c r="B335" s="2">
        <v>37984</v>
      </c>
      <c r="C335" s="30">
        <f>YEAR(IMDB4[[#This Row],[Release Date]])</f>
        <v>2003</v>
      </c>
      <c r="D335" s="30" t="str">
        <f>FLOOR(IMDB4[[#This Row],[Year]],10)&amp;"s"</f>
        <v>2000s</v>
      </c>
      <c r="E335" s="1" t="s">
        <v>32</v>
      </c>
      <c r="F335" s="1" t="s">
        <v>2</v>
      </c>
      <c r="G335" s="1" t="s">
        <v>3</v>
      </c>
      <c r="H335" s="1" t="s">
        <v>338</v>
      </c>
      <c r="I335" s="1" t="s">
        <v>92</v>
      </c>
      <c r="J335" s="1" t="s">
        <v>1470</v>
      </c>
      <c r="K335" s="1" t="s">
        <v>3417</v>
      </c>
      <c r="L335" s="30">
        <v>22000</v>
      </c>
      <c r="M335" s="30">
        <v>23513</v>
      </c>
      <c r="N335" s="30">
        <v>23</v>
      </c>
      <c r="O335" s="30">
        <v>0</v>
      </c>
      <c r="P335" s="27">
        <v>7.2</v>
      </c>
      <c r="Q335" s="30">
        <v>82</v>
      </c>
      <c r="R335" s="30">
        <v>104</v>
      </c>
      <c r="S335" s="9">
        <v>1011054</v>
      </c>
      <c r="T335" s="9">
        <v>10000000</v>
      </c>
      <c r="U335" s="9">
        <f>IMDB4[[#This Row],[Gross Revenue]]-IMDB4[[#This Row],[Budget]]</f>
        <v>-8988946</v>
      </c>
      <c r="V335" s="9" t="str">
        <f>IF(IMDB4[[#This Row],[Profit]]&gt;0,"Hit","Flop")</f>
        <v>Flop</v>
      </c>
      <c r="W335" s="9" t="str" cm="1">
        <f t="array" ref="W335">_xlfn.IFS(IMDB4[[#This Row],[IMDb Score (1-10)]]&gt;=8,"Excellent",IMDB4[[#This Row],[IMDb Score (1-10)]]&gt;=7,"Good",IMDB4[[#This Row],[IMDb Score (1-10)]]&gt;=5,"Average",TRUE,"Poor")</f>
        <v>Good</v>
      </c>
      <c r="X335" s="9" t="str">
        <f>IF(IMDB4[[#This Row],[Duration (min)]]&lt;90,"Short",IF(IMDB4[[#This Row],[Duration (min)]]&lt;=120,"Medium", "Long"))</f>
        <v>Medium</v>
      </c>
    </row>
    <row r="336" spans="1:24" x14ac:dyDescent="0.25">
      <c r="A336" s="1" t="s">
        <v>2766</v>
      </c>
      <c r="B336" s="2">
        <v>37035</v>
      </c>
      <c r="C336" s="30">
        <f>YEAR(IMDB4[[#This Row],[Release Date]])</f>
        <v>2001</v>
      </c>
      <c r="D336" s="30" t="str">
        <f>FLOOR(IMDB4[[#This Row],[Year]],10)&amp;"s"</f>
        <v>2000s</v>
      </c>
      <c r="E336" s="1" t="s">
        <v>32</v>
      </c>
      <c r="F336" s="1" t="s">
        <v>20</v>
      </c>
      <c r="G336" s="1" t="s">
        <v>3</v>
      </c>
      <c r="H336" s="1" t="s">
        <v>4</v>
      </c>
      <c r="I336" s="1" t="s">
        <v>92</v>
      </c>
      <c r="J336" s="1" t="s">
        <v>2767</v>
      </c>
      <c r="K336" s="1" t="s">
        <v>2768</v>
      </c>
      <c r="L336" s="30">
        <v>22000</v>
      </c>
      <c r="M336" s="30">
        <v>24382</v>
      </c>
      <c r="N336" s="30">
        <v>71</v>
      </c>
      <c r="O336" s="30">
        <v>139</v>
      </c>
      <c r="P336" s="27">
        <v>6</v>
      </c>
      <c r="Q336" s="30">
        <v>25</v>
      </c>
      <c r="R336" s="30">
        <v>98</v>
      </c>
      <c r="S336" s="9">
        <v>295468</v>
      </c>
      <c r="T336" s="9">
        <v>500000</v>
      </c>
      <c r="U336" s="9">
        <f>IMDB4[[#This Row],[Gross Revenue]]-IMDB4[[#This Row],[Budget]]</f>
        <v>-204532</v>
      </c>
      <c r="V336" s="9" t="str">
        <f>IF(IMDB4[[#This Row],[Profit]]&gt;0,"Hit","Flop")</f>
        <v>Flop</v>
      </c>
      <c r="W336" s="9" t="str" cm="1">
        <f t="array" ref="W336">_xlfn.IFS(IMDB4[[#This Row],[IMDb Score (1-10)]]&gt;=8,"Excellent",IMDB4[[#This Row],[IMDb Score (1-10)]]&gt;=7,"Good",IMDB4[[#This Row],[IMDb Score (1-10)]]&gt;=5,"Average",TRUE,"Poor")</f>
        <v>Average</v>
      </c>
      <c r="X336" s="9" t="str">
        <f>IF(IMDB4[[#This Row],[Duration (min)]]&lt;90,"Short",IF(IMDB4[[#This Row],[Duration (min)]]&lt;=120,"Medium", "Long"))</f>
        <v>Medium</v>
      </c>
    </row>
    <row r="337" spans="1:24" x14ac:dyDescent="0.25">
      <c r="A337" s="1" t="s">
        <v>5348</v>
      </c>
      <c r="B337" s="2">
        <v>39888</v>
      </c>
      <c r="C337" s="30">
        <f>YEAR(IMDB4[[#This Row],[Release Date]])</f>
        <v>2009</v>
      </c>
      <c r="D337" s="30" t="str">
        <f>FLOOR(IMDB4[[#This Row],[Year]],10)&amp;"s"</f>
        <v>2000s</v>
      </c>
      <c r="E337" s="1" t="s">
        <v>32</v>
      </c>
      <c r="F337" s="1" t="s">
        <v>20</v>
      </c>
      <c r="G337" s="1" t="s">
        <v>3</v>
      </c>
      <c r="H337" s="1" t="s">
        <v>4</v>
      </c>
      <c r="I337" s="1" t="s">
        <v>92</v>
      </c>
      <c r="J337" s="1" t="s">
        <v>2767</v>
      </c>
      <c r="K337" s="1" t="s">
        <v>5349</v>
      </c>
      <c r="L337" s="30">
        <v>22000</v>
      </c>
      <c r="M337" s="30">
        <v>36885</v>
      </c>
      <c r="N337" s="30">
        <v>0</v>
      </c>
      <c r="O337" s="30">
        <v>407</v>
      </c>
      <c r="P337" s="27">
        <v>5.8</v>
      </c>
      <c r="Q337" s="30">
        <v>45</v>
      </c>
      <c r="R337" s="30">
        <v>85</v>
      </c>
      <c r="S337" s="9">
        <v>100669</v>
      </c>
      <c r="T337" s="9">
        <v>3800000</v>
      </c>
      <c r="U337" s="9">
        <f>IMDB4[[#This Row],[Gross Revenue]]-IMDB4[[#This Row],[Budget]]</f>
        <v>-3699331</v>
      </c>
      <c r="V337" s="9" t="str">
        <f>IF(IMDB4[[#This Row],[Profit]]&gt;0,"Hit","Flop")</f>
        <v>Flop</v>
      </c>
      <c r="W337" s="9" t="str" cm="1">
        <f t="array" ref="W337">_xlfn.IFS(IMDB4[[#This Row],[IMDb Score (1-10)]]&gt;=8,"Excellent",IMDB4[[#This Row],[IMDb Score (1-10)]]&gt;=7,"Good",IMDB4[[#This Row],[IMDb Score (1-10)]]&gt;=5,"Average",TRUE,"Poor")</f>
        <v>Average</v>
      </c>
      <c r="X337" s="9" t="str">
        <f>IF(IMDB4[[#This Row],[Duration (min)]]&lt;90,"Short",IF(IMDB4[[#This Row],[Duration (min)]]&lt;=120,"Medium", "Long"))</f>
        <v>Short</v>
      </c>
    </row>
    <row r="338" spans="1:24" x14ac:dyDescent="0.25">
      <c r="A338" s="1" t="s">
        <v>305</v>
      </c>
      <c r="B338" s="2">
        <v>29430</v>
      </c>
      <c r="C338" s="30">
        <f>YEAR(IMDB4[[#This Row],[Release Date]])</f>
        <v>1980</v>
      </c>
      <c r="D338" s="30" t="str">
        <f>FLOOR(IMDB4[[#This Row],[Year]],10)&amp;"s"</f>
        <v>1980s</v>
      </c>
      <c r="E338" s="1" t="s">
        <v>1</v>
      </c>
      <c r="F338" s="1" t="s">
        <v>61</v>
      </c>
      <c r="G338" s="1" t="s">
        <v>3</v>
      </c>
      <c r="H338" s="1" t="s">
        <v>4</v>
      </c>
      <c r="I338" s="1" t="s">
        <v>92</v>
      </c>
      <c r="J338" s="1" t="s">
        <v>203</v>
      </c>
      <c r="K338" s="1" t="s">
        <v>204</v>
      </c>
      <c r="L338" s="30">
        <v>22000</v>
      </c>
      <c r="M338" s="30">
        <v>23008</v>
      </c>
      <c r="N338" s="30">
        <v>17000</v>
      </c>
      <c r="O338" s="30">
        <v>0</v>
      </c>
      <c r="P338" s="27">
        <v>8.3000000000000007</v>
      </c>
      <c r="Q338" s="30">
        <v>151</v>
      </c>
      <c r="R338" s="30">
        <v>121</v>
      </c>
      <c r="S338" s="9">
        <v>45250</v>
      </c>
      <c r="T338" s="9">
        <v>18000000</v>
      </c>
      <c r="U338" s="9">
        <f>IMDB4[[#This Row],[Gross Revenue]]-IMDB4[[#This Row],[Budget]]</f>
        <v>-17954750</v>
      </c>
      <c r="V338" s="9" t="str">
        <f>IF(IMDB4[[#This Row],[Profit]]&gt;0,"Hit","Flop")</f>
        <v>Flop</v>
      </c>
      <c r="W338" s="9" t="str" cm="1">
        <f t="array" ref="W338">_xlfn.IFS(IMDB4[[#This Row],[IMDb Score (1-10)]]&gt;=8,"Excellent",IMDB4[[#This Row],[IMDb Score (1-10)]]&gt;=7,"Good",IMDB4[[#This Row],[IMDb Score (1-10)]]&gt;=5,"Average",TRUE,"Poor")</f>
        <v>Excellent</v>
      </c>
      <c r="X338" s="9" t="str">
        <f>IF(IMDB4[[#This Row],[Duration (min)]]&lt;90,"Short",IF(IMDB4[[#This Row],[Duration (min)]]&lt;=120,"Medium", "Long"))</f>
        <v>Long</v>
      </c>
    </row>
    <row r="339" spans="1:24" x14ac:dyDescent="0.25">
      <c r="A339" s="1" t="s">
        <v>3796</v>
      </c>
      <c r="B339" s="2">
        <v>38241</v>
      </c>
      <c r="C339" s="30">
        <f>YEAR(IMDB4[[#This Row],[Release Date]])</f>
        <v>2004</v>
      </c>
      <c r="D339" s="30" t="str">
        <f>FLOOR(IMDB4[[#This Row],[Year]],10)&amp;"s"</f>
        <v>2000s</v>
      </c>
      <c r="E339" s="1" t="s">
        <v>32</v>
      </c>
      <c r="F339" s="1" t="s">
        <v>9</v>
      </c>
      <c r="G339" s="1" t="s">
        <v>3</v>
      </c>
      <c r="H339" s="1" t="s">
        <v>83</v>
      </c>
      <c r="I339" s="1" t="s">
        <v>84</v>
      </c>
      <c r="J339" s="1" t="s">
        <v>203</v>
      </c>
      <c r="K339" s="1" t="s">
        <v>3797</v>
      </c>
      <c r="L339" s="30">
        <v>22000</v>
      </c>
      <c r="M339" s="30">
        <v>23769</v>
      </c>
      <c r="N339" s="30">
        <v>6</v>
      </c>
      <c r="O339" s="30">
        <v>181</v>
      </c>
      <c r="P339" s="27">
        <v>5.0999999999999996</v>
      </c>
      <c r="Q339" s="30">
        <v>16</v>
      </c>
      <c r="R339" s="30">
        <v>120</v>
      </c>
      <c r="S339" s="9">
        <v>42880</v>
      </c>
      <c r="T339" s="9">
        <v>24000000</v>
      </c>
      <c r="U339" s="9">
        <f>IMDB4[[#This Row],[Gross Revenue]]-IMDB4[[#This Row],[Budget]]</f>
        <v>-23957120</v>
      </c>
      <c r="V339" s="9" t="str">
        <f>IF(IMDB4[[#This Row],[Profit]]&gt;0,"Hit","Flop")</f>
        <v>Flop</v>
      </c>
      <c r="W339" s="9" t="str" cm="1">
        <f t="array" ref="W339">_xlfn.IFS(IMDB4[[#This Row],[IMDb Score (1-10)]]&gt;=8,"Excellent",IMDB4[[#This Row],[IMDb Score (1-10)]]&gt;=7,"Good",IMDB4[[#This Row],[IMDb Score (1-10)]]&gt;=5,"Average",TRUE,"Poor")</f>
        <v>Average</v>
      </c>
      <c r="X339" s="9" t="str">
        <f>IF(IMDB4[[#This Row],[Duration (min)]]&lt;90,"Short",IF(IMDB4[[#This Row],[Duration (min)]]&lt;=120,"Medium", "Long"))</f>
        <v>Medium</v>
      </c>
    </row>
    <row r="340" spans="1:24" x14ac:dyDescent="0.25">
      <c r="A340" s="1" t="s">
        <v>202</v>
      </c>
      <c r="B340" s="2">
        <v>26967</v>
      </c>
      <c r="C340" s="30">
        <f>YEAR(IMDB4[[#This Row],[Release Date]])</f>
        <v>1973</v>
      </c>
      <c r="D340" s="30" t="str">
        <f>FLOOR(IMDB4[[#This Row],[Year]],10)&amp;"s"</f>
        <v>1970s</v>
      </c>
      <c r="E340" s="1" t="s">
        <v>32</v>
      </c>
      <c r="F340" s="1" t="s">
        <v>2</v>
      </c>
      <c r="G340" s="1" t="s">
        <v>3</v>
      </c>
      <c r="H340" s="1" t="s">
        <v>4</v>
      </c>
      <c r="I340" s="1" t="s">
        <v>92</v>
      </c>
      <c r="J340" s="1" t="s">
        <v>203</v>
      </c>
      <c r="K340" s="1" t="s">
        <v>204</v>
      </c>
      <c r="L340" s="30">
        <v>22000</v>
      </c>
      <c r="M340" s="30">
        <v>23737</v>
      </c>
      <c r="N340" s="30">
        <v>17000</v>
      </c>
      <c r="O340" s="30">
        <v>0</v>
      </c>
      <c r="P340" s="27">
        <v>7.4</v>
      </c>
      <c r="Q340" s="30">
        <v>112</v>
      </c>
      <c r="R340" s="30">
        <v>112</v>
      </c>
      <c r="S340" s="9">
        <v>32645</v>
      </c>
      <c r="T340" s="9">
        <v>500000</v>
      </c>
      <c r="U340" s="9">
        <f>IMDB4[[#This Row],[Gross Revenue]]-IMDB4[[#This Row],[Budget]]</f>
        <v>-467355</v>
      </c>
      <c r="V340" s="9" t="str">
        <f>IF(IMDB4[[#This Row],[Profit]]&gt;0,"Hit","Flop")</f>
        <v>Flop</v>
      </c>
      <c r="W340" s="9" t="str" cm="1">
        <f t="array" ref="W340">_xlfn.IFS(IMDB4[[#This Row],[IMDb Score (1-10)]]&gt;=8,"Excellent",IMDB4[[#This Row],[IMDb Score (1-10)]]&gt;=7,"Good",IMDB4[[#This Row],[IMDb Score (1-10)]]&gt;=5,"Average",TRUE,"Poor")</f>
        <v>Good</v>
      </c>
      <c r="X340" s="9" t="str">
        <f>IF(IMDB4[[#This Row],[Duration (min)]]&lt;90,"Short",IF(IMDB4[[#This Row],[Duration (min)]]&lt;=120,"Medium", "Long"))</f>
        <v>Medium</v>
      </c>
    </row>
    <row r="341" spans="1:24" x14ac:dyDescent="0.25">
      <c r="A341" s="1" t="s">
        <v>6417</v>
      </c>
      <c r="B341" s="2">
        <v>41385</v>
      </c>
      <c r="C341" s="30">
        <f>YEAR(IMDB4[[#This Row],[Release Date]])</f>
        <v>2013</v>
      </c>
      <c r="D341" s="30" t="str">
        <f>FLOOR(IMDB4[[#This Row],[Year]],10)&amp;"s"</f>
        <v>2010s</v>
      </c>
      <c r="E341" s="1" t="s">
        <v>32</v>
      </c>
      <c r="F341" s="1" t="s">
        <v>77</v>
      </c>
      <c r="G341" s="1" t="s">
        <v>3</v>
      </c>
      <c r="H341" s="1" t="s">
        <v>4</v>
      </c>
      <c r="I341" s="1" t="s">
        <v>132</v>
      </c>
      <c r="J341" s="1" t="s">
        <v>1212</v>
      </c>
      <c r="K341" s="1" t="s">
        <v>605</v>
      </c>
      <c r="L341" s="30">
        <v>21000</v>
      </c>
      <c r="M341" s="30">
        <v>30426</v>
      </c>
      <c r="N341" s="30">
        <v>1000</v>
      </c>
      <c r="O341" s="30">
        <v>95000</v>
      </c>
      <c r="P341" s="27">
        <v>7.2</v>
      </c>
      <c r="Q341" s="30">
        <v>608</v>
      </c>
      <c r="R341" s="30">
        <v>195</v>
      </c>
      <c r="S341" s="9">
        <v>408992272</v>
      </c>
      <c r="T341" s="9">
        <v>200000000</v>
      </c>
      <c r="U341" s="9">
        <f>IMDB4[[#This Row],[Gross Revenue]]-IMDB4[[#This Row],[Budget]]</f>
        <v>208992272</v>
      </c>
      <c r="V341" s="9" t="str">
        <f>IF(IMDB4[[#This Row],[Profit]]&gt;0,"Hit","Flop")</f>
        <v>Hit</v>
      </c>
      <c r="W341" s="9" t="str" cm="1">
        <f t="array" ref="W341">_xlfn.IFS(IMDB4[[#This Row],[IMDb Score (1-10)]]&gt;=8,"Excellent",IMDB4[[#This Row],[IMDb Score (1-10)]]&gt;=7,"Good",IMDB4[[#This Row],[IMDb Score (1-10)]]&gt;=5,"Average",TRUE,"Poor")</f>
        <v>Good</v>
      </c>
      <c r="X341" s="9" t="str">
        <f>IF(IMDB4[[#This Row],[Duration (min)]]&lt;90,"Short",IF(IMDB4[[#This Row],[Duration (min)]]&lt;=120,"Medium", "Long"))</f>
        <v>Long</v>
      </c>
    </row>
    <row r="342" spans="1:24" x14ac:dyDescent="0.25">
      <c r="A342" s="1" t="s">
        <v>4928</v>
      </c>
      <c r="B342" s="2">
        <v>39622</v>
      </c>
      <c r="C342" s="30">
        <f>YEAR(IMDB4[[#This Row],[Release Date]])</f>
        <v>2008</v>
      </c>
      <c r="D342" s="30" t="str">
        <f>FLOOR(IMDB4[[#This Row],[Year]],10)&amp;"s"</f>
        <v>2000s</v>
      </c>
      <c r="E342" s="1" t="s">
        <v>32</v>
      </c>
      <c r="F342" s="1" t="s">
        <v>77</v>
      </c>
      <c r="G342" s="1" t="s">
        <v>3</v>
      </c>
      <c r="H342" s="1" t="s">
        <v>4</v>
      </c>
      <c r="I342" s="1" t="s">
        <v>132</v>
      </c>
      <c r="J342" s="1" t="s">
        <v>1212</v>
      </c>
      <c r="K342" s="1" t="s">
        <v>1100</v>
      </c>
      <c r="L342" s="30">
        <v>21000</v>
      </c>
      <c r="M342" s="30">
        <v>39252</v>
      </c>
      <c r="N342" s="30">
        <v>4000</v>
      </c>
      <c r="O342" s="30">
        <v>10000</v>
      </c>
      <c r="P342" s="27">
        <v>7.9</v>
      </c>
      <c r="Q342" s="30">
        <v>486</v>
      </c>
      <c r="R342" s="30">
        <v>126</v>
      </c>
      <c r="S342" s="9">
        <v>318298180</v>
      </c>
      <c r="T342" s="9">
        <v>140000000</v>
      </c>
      <c r="U342" s="9">
        <f>IMDB4[[#This Row],[Gross Revenue]]-IMDB4[[#This Row],[Budget]]</f>
        <v>178298180</v>
      </c>
      <c r="V342" s="9" t="str">
        <f>IF(IMDB4[[#This Row],[Profit]]&gt;0,"Hit","Flop")</f>
        <v>Hit</v>
      </c>
      <c r="W342" s="9" t="str" cm="1">
        <f t="array" ref="W342">_xlfn.IFS(IMDB4[[#This Row],[IMDb Score (1-10)]]&gt;=8,"Excellent",IMDB4[[#This Row],[IMDb Score (1-10)]]&gt;=7,"Good",IMDB4[[#This Row],[IMDb Score (1-10)]]&gt;=5,"Average",TRUE,"Poor")</f>
        <v>Good</v>
      </c>
      <c r="X342" s="9" t="str">
        <f>IF(IMDB4[[#This Row],[Duration (min)]]&lt;90,"Short",IF(IMDB4[[#This Row],[Duration (min)]]&lt;=120,"Medium", "Long"))</f>
        <v>Long</v>
      </c>
    </row>
    <row r="343" spans="1:24" x14ac:dyDescent="0.25">
      <c r="A343" s="1" t="s">
        <v>5559</v>
      </c>
      <c r="B343" s="2">
        <v>40180</v>
      </c>
      <c r="C343" s="30">
        <f>YEAR(IMDB4[[#This Row],[Release Date]])</f>
        <v>2010</v>
      </c>
      <c r="D343" s="30" t="str">
        <f>FLOOR(IMDB4[[#This Row],[Year]],10)&amp;"s"</f>
        <v>2010s</v>
      </c>
      <c r="E343" s="1" t="s">
        <v>32</v>
      </c>
      <c r="F343" s="1" t="s">
        <v>77</v>
      </c>
      <c r="G343" s="1" t="s">
        <v>3</v>
      </c>
      <c r="H343" s="1" t="s">
        <v>4</v>
      </c>
      <c r="I343" s="1" t="s">
        <v>132</v>
      </c>
      <c r="J343" s="1" t="s">
        <v>1212</v>
      </c>
      <c r="K343" s="1" t="s">
        <v>1100</v>
      </c>
      <c r="L343" s="30">
        <v>21000</v>
      </c>
      <c r="M343" s="30">
        <v>48638</v>
      </c>
      <c r="N343" s="30">
        <v>4000</v>
      </c>
      <c r="O343" s="30">
        <v>18000</v>
      </c>
      <c r="P343" s="27">
        <v>7</v>
      </c>
      <c r="Q343" s="30">
        <v>453</v>
      </c>
      <c r="R343" s="30">
        <v>124</v>
      </c>
      <c r="S343" s="9">
        <v>312057433</v>
      </c>
      <c r="T343" s="9">
        <v>200000000</v>
      </c>
      <c r="U343" s="9">
        <f>IMDB4[[#This Row],[Gross Revenue]]-IMDB4[[#This Row],[Budget]]</f>
        <v>112057433</v>
      </c>
      <c r="V343" s="9" t="str">
        <f>IF(IMDB4[[#This Row],[Profit]]&gt;0,"Hit","Flop")</f>
        <v>Hit</v>
      </c>
      <c r="W343" s="9" t="str" cm="1">
        <f t="array" ref="W343">_xlfn.IFS(IMDB4[[#This Row],[IMDb Score (1-10)]]&gt;=8,"Excellent",IMDB4[[#This Row],[IMDb Score (1-10)]]&gt;=7,"Good",IMDB4[[#This Row],[IMDb Score (1-10)]]&gt;=5,"Average",TRUE,"Poor")</f>
        <v>Good</v>
      </c>
      <c r="X343" s="9" t="str">
        <f>IF(IMDB4[[#This Row],[Duration (min)]]&lt;90,"Short",IF(IMDB4[[#This Row],[Duration (min)]]&lt;=120,"Medium", "Long"))</f>
        <v>Long</v>
      </c>
    </row>
    <row r="344" spans="1:24" x14ac:dyDescent="0.25">
      <c r="A344" s="1" t="s">
        <v>5715</v>
      </c>
      <c r="B344" s="2">
        <v>40483</v>
      </c>
      <c r="C344" s="30">
        <f>YEAR(IMDB4[[#This Row],[Release Date]])</f>
        <v>2010</v>
      </c>
      <c r="D344" s="30" t="str">
        <f>FLOOR(IMDB4[[#This Row],[Year]],10)&amp;"s"</f>
        <v>2010s</v>
      </c>
      <c r="E344" s="1" t="s">
        <v>32</v>
      </c>
      <c r="F344" s="1" t="s">
        <v>40</v>
      </c>
      <c r="G344" s="1" t="s">
        <v>3</v>
      </c>
      <c r="H344" s="1" t="s">
        <v>4</v>
      </c>
      <c r="I344" s="1" t="s">
        <v>132</v>
      </c>
      <c r="J344" s="1" t="s">
        <v>3981</v>
      </c>
      <c r="K344" s="1" t="s">
        <v>3979</v>
      </c>
      <c r="L344" s="30">
        <v>21000</v>
      </c>
      <c r="M344" s="30">
        <v>52547</v>
      </c>
      <c r="N344" s="30">
        <v>171</v>
      </c>
      <c r="O344" s="30">
        <v>29000</v>
      </c>
      <c r="P344" s="27">
        <v>4.9000000000000004</v>
      </c>
      <c r="Q344" s="30">
        <v>293</v>
      </c>
      <c r="R344" s="30">
        <v>124</v>
      </c>
      <c r="S344" s="9">
        <v>300523113</v>
      </c>
      <c r="T344" s="9">
        <v>68000000</v>
      </c>
      <c r="U344" s="9">
        <f>IMDB4[[#This Row],[Gross Revenue]]-IMDB4[[#This Row],[Budget]]</f>
        <v>232523113</v>
      </c>
      <c r="V344" s="9" t="str">
        <f>IF(IMDB4[[#This Row],[Profit]]&gt;0,"Hit","Flop")</f>
        <v>Hit</v>
      </c>
      <c r="W344" s="9" t="str" cm="1">
        <f t="array" ref="W344">_xlfn.IFS(IMDB4[[#This Row],[IMDb Score (1-10)]]&gt;=8,"Excellent",IMDB4[[#This Row],[IMDb Score (1-10)]]&gt;=7,"Good",IMDB4[[#This Row],[IMDb Score (1-10)]]&gt;=5,"Average",TRUE,"Poor")</f>
        <v>Poor</v>
      </c>
      <c r="X344" s="9" t="str">
        <f>IF(IMDB4[[#This Row],[Duration (min)]]&lt;90,"Short",IF(IMDB4[[#This Row],[Duration (min)]]&lt;=120,"Medium", "Long"))</f>
        <v>Long</v>
      </c>
    </row>
    <row r="345" spans="1:24" x14ac:dyDescent="0.25">
      <c r="A345" s="1" t="s">
        <v>5438</v>
      </c>
      <c r="B345" s="2">
        <v>40083</v>
      </c>
      <c r="C345" s="30">
        <f>YEAR(IMDB4[[#This Row],[Release Date]])</f>
        <v>2009</v>
      </c>
      <c r="D345" s="30" t="str">
        <f>FLOOR(IMDB4[[#This Row],[Year]],10)&amp;"s"</f>
        <v>2000s</v>
      </c>
      <c r="E345" s="1" t="s">
        <v>32</v>
      </c>
      <c r="F345" s="1" t="s">
        <v>40</v>
      </c>
      <c r="G345" s="1" t="s">
        <v>3</v>
      </c>
      <c r="H345" s="1" t="s">
        <v>4</v>
      </c>
      <c r="I345" s="1" t="s">
        <v>132</v>
      </c>
      <c r="J345" s="1" t="s">
        <v>3981</v>
      </c>
      <c r="K345" s="1" t="s">
        <v>2656</v>
      </c>
      <c r="L345" s="30">
        <v>21000</v>
      </c>
      <c r="M345" s="30">
        <v>64040</v>
      </c>
      <c r="N345" s="30">
        <v>129</v>
      </c>
      <c r="O345" s="30">
        <v>13000</v>
      </c>
      <c r="P345" s="27">
        <v>4.5999999999999996</v>
      </c>
      <c r="Q345" s="30">
        <v>299</v>
      </c>
      <c r="R345" s="30">
        <v>130</v>
      </c>
      <c r="S345" s="9">
        <v>296623634</v>
      </c>
      <c r="T345" s="9">
        <v>50000000</v>
      </c>
      <c r="U345" s="9">
        <f>IMDB4[[#This Row],[Gross Revenue]]-IMDB4[[#This Row],[Budget]]</f>
        <v>246623634</v>
      </c>
      <c r="V345" s="9" t="str">
        <f>IF(IMDB4[[#This Row],[Profit]]&gt;0,"Hit","Flop")</f>
        <v>Hit</v>
      </c>
      <c r="W345" s="9" t="str" cm="1">
        <f t="array" ref="W345">_xlfn.IFS(IMDB4[[#This Row],[IMDb Score (1-10)]]&gt;=8,"Excellent",IMDB4[[#This Row],[IMDb Score (1-10)]]&gt;=7,"Good",IMDB4[[#This Row],[IMDb Score (1-10)]]&gt;=5,"Average",TRUE,"Poor")</f>
        <v>Poor</v>
      </c>
      <c r="X345" s="9" t="str">
        <f>IF(IMDB4[[#This Row],[Duration (min)]]&lt;90,"Short",IF(IMDB4[[#This Row],[Duration (min)]]&lt;=120,"Medium", "Long"))</f>
        <v>Long</v>
      </c>
    </row>
    <row r="346" spans="1:24" x14ac:dyDescent="0.25">
      <c r="A346" s="1" t="s">
        <v>6281</v>
      </c>
      <c r="B346" s="2">
        <v>41045</v>
      </c>
      <c r="C346" s="30">
        <f>YEAR(IMDB4[[#This Row],[Release Date]])</f>
        <v>2012</v>
      </c>
      <c r="D346" s="30" t="str">
        <f>FLOOR(IMDB4[[#This Row],[Year]],10)&amp;"s"</f>
        <v>2010s</v>
      </c>
      <c r="E346" s="1" t="s">
        <v>32</v>
      </c>
      <c r="F346" s="1" t="s">
        <v>40</v>
      </c>
      <c r="G346" s="1" t="s">
        <v>3</v>
      </c>
      <c r="H346" s="1" t="s">
        <v>4</v>
      </c>
      <c r="I346" s="1" t="s">
        <v>132</v>
      </c>
      <c r="J346" s="1" t="s">
        <v>3981</v>
      </c>
      <c r="K346" s="1" t="s">
        <v>1776</v>
      </c>
      <c r="L346" s="30">
        <v>21000</v>
      </c>
      <c r="M346" s="30">
        <v>59177</v>
      </c>
      <c r="N346" s="30">
        <v>386</v>
      </c>
      <c r="O346" s="30">
        <v>65000</v>
      </c>
      <c r="P346" s="27">
        <v>5.5</v>
      </c>
      <c r="Q346" s="30">
        <v>322</v>
      </c>
      <c r="R346" s="30">
        <v>115</v>
      </c>
      <c r="S346" s="9">
        <v>292298923</v>
      </c>
      <c r="T346" s="9">
        <v>120000000</v>
      </c>
      <c r="U346" s="9">
        <f>IMDB4[[#This Row],[Gross Revenue]]-IMDB4[[#This Row],[Budget]]</f>
        <v>172298923</v>
      </c>
      <c r="V346" s="9" t="str">
        <f>IF(IMDB4[[#This Row],[Profit]]&gt;0,"Hit","Flop")</f>
        <v>Hit</v>
      </c>
      <c r="W346" s="9" t="str" cm="1">
        <f t="array" ref="W346">_xlfn.IFS(IMDB4[[#This Row],[IMDb Score (1-10)]]&gt;=8,"Excellent",IMDB4[[#This Row],[IMDb Score (1-10)]]&gt;=7,"Good",IMDB4[[#This Row],[IMDb Score (1-10)]]&gt;=5,"Average",TRUE,"Poor")</f>
        <v>Average</v>
      </c>
      <c r="X346" s="9" t="str">
        <f>IF(IMDB4[[#This Row],[Duration (min)]]&lt;90,"Short",IF(IMDB4[[#This Row],[Duration (min)]]&lt;=120,"Medium", "Long"))</f>
        <v>Medium</v>
      </c>
    </row>
    <row r="347" spans="1:24" x14ac:dyDescent="0.25">
      <c r="A347" s="1" t="s">
        <v>4654</v>
      </c>
      <c r="B347" s="2">
        <v>39376</v>
      </c>
      <c r="C347" s="30">
        <f>YEAR(IMDB4[[#This Row],[Release Date]])</f>
        <v>2007</v>
      </c>
      <c r="D347" s="30" t="str">
        <f>FLOOR(IMDB4[[#This Row],[Year]],10)&amp;"s"</f>
        <v>2000s</v>
      </c>
      <c r="E347" s="1" t="s">
        <v>32</v>
      </c>
      <c r="F347" s="1" t="s">
        <v>40</v>
      </c>
      <c r="G347" s="1" t="s">
        <v>3</v>
      </c>
      <c r="H347" s="1" t="s">
        <v>83</v>
      </c>
      <c r="I347" s="1" t="s">
        <v>132</v>
      </c>
      <c r="J347" s="1" t="s">
        <v>3981</v>
      </c>
      <c r="K347" s="1" t="s">
        <v>4655</v>
      </c>
      <c r="L347" s="30">
        <v>21000</v>
      </c>
      <c r="M347" s="30">
        <v>33433</v>
      </c>
      <c r="N347" s="30">
        <v>282</v>
      </c>
      <c r="O347" s="30">
        <v>0</v>
      </c>
      <c r="P347" s="27">
        <v>7.5</v>
      </c>
      <c r="Q347" s="30">
        <v>329</v>
      </c>
      <c r="R347" s="30">
        <v>138</v>
      </c>
      <c r="S347" s="9">
        <v>292000866</v>
      </c>
      <c r="T347" s="9">
        <v>150000000</v>
      </c>
      <c r="U347" s="9">
        <f>IMDB4[[#This Row],[Gross Revenue]]-IMDB4[[#This Row],[Budget]]</f>
        <v>142000866</v>
      </c>
      <c r="V347" s="9" t="str">
        <f>IF(IMDB4[[#This Row],[Profit]]&gt;0,"Hit","Flop")</f>
        <v>Hit</v>
      </c>
      <c r="W347" s="9" t="str" cm="1">
        <f t="array" ref="W347">_xlfn.IFS(IMDB4[[#This Row],[IMDb Score (1-10)]]&gt;=8,"Excellent",IMDB4[[#This Row],[IMDb Score (1-10)]]&gt;=7,"Good",IMDB4[[#This Row],[IMDb Score (1-10)]]&gt;=5,"Average",TRUE,"Poor")</f>
        <v>Good</v>
      </c>
      <c r="X347" s="9" t="str">
        <f>IF(IMDB4[[#This Row],[Duration (min)]]&lt;90,"Short",IF(IMDB4[[#This Row],[Duration (min)]]&lt;=120,"Medium", "Long"))</f>
        <v>Long</v>
      </c>
    </row>
    <row r="348" spans="1:24" x14ac:dyDescent="0.25">
      <c r="A348" s="1" t="s">
        <v>3980</v>
      </c>
      <c r="B348" s="2">
        <v>38396</v>
      </c>
      <c r="C348" s="30">
        <f>YEAR(IMDB4[[#This Row],[Release Date]])</f>
        <v>2005</v>
      </c>
      <c r="D348" s="30" t="str">
        <f>FLOOR(IMDB4[[#This Row],[Year]],10)&amp;"s"</f>
        <v>2000s</v>
      </c>
      <c r="E348" s="1" t="s">
        <v>32</v>
      </c>
      <c r="F348" s="1" t="s">
        <v>40</v>
      </c>
      <c r="G348" s="1" t="s">
        <v>3</v>
      </c>
      <c r="H348" s="1" t="s">
        <v>83</v>
      </c>
      <c r="I348" s="1" t="s">
        <v>132</v>
      </c>
      <c r="J348" s="1" t="s">
        <v>3981</v>
      </c>
      <c r="K348" s="1" t="s">
        <v>1080</v>
      </c>
      <c r="L348" s="30">
        <v>21000</v>
      </c>
      <c r="M348" s="30">
        <v>53413</v>
      </c>
      <c r="N348" s="30">
        <v>179</v>
      </c>
      <c r="O348" s="30">
        <v>0</v>
      </c>
      <c r="P348" s="27">
        <v>7.6</v>
      </c>
      <c r="Q348" s="30">
        <v>295</v>
      </c>
      <c r="R348" s="30">
        <v>157</v>
      </c>
      <c r="S348" s="9">
        <v>289994397</v>
      </c>
      <c r="T348" s="9">
        <v>150000000</v>
      </c>
      <c r="U348" s="9">
        <f>IMDB4[[#This Row],[Gross Revenue]]-IMDB4[[#This Row],[Budget]]</f>
        <v>139994397</v>
      </c>
      <c r="V348" s="9" t="str">
        <f>IF(IMDB4[[#This Row],[Profit]]&gt;0,"Hit","Flop")</f>
        <v>Hit</v>
      </c>
      <c r="W348" s="9" t="str" cm="1">
        <f t="array" ref="W348">_xlfn.IFS(IMDB4[[#This Row],[IMDb Score (1-10)]]&gt;=8,"Excellent",IMDB4[[#This Row],[IMDb Score (1-10)]]&gt;=7,"Good",IMDB4[[#This Row],[IMDb Score (1-10)]]&gt;=5,"Average",TRUE,"Poor")</f>
        <v>Good</v>
      </c>
      <c r="X348" s="9" t="str">
        <f>IF(IMDB4[[#This Row],[Duration (min)]]&lt;90,"Short",IF(IMDB4[[#This Row],[Duration (min)]]&lt;=120,"Medium", "Long"))</f>
        <v>Long</v>
      </c>
    </row>
    <row r="349" spans="1:24" x14ac:dyDescent="0.25">
      <c r="A349" s="1" t="s">
        <v>5352</v>
      </c>
      <c r="B349" s="2">
        <v>40096</v>
      </c>
      <c r="C349" s="30">
        <f>YEAR(IMDB4[[#This Row],[Release Date]])</f>
        <v>2009</v>
      </c>
      <c r="D349" s="30" t="str">
        <f>FLOOR(IMDB4[[#This Row],[Year]],10)&amp;"s"</f>
        <v>2000s</v>
      </c>
      <c r="E349" s="1" t="s">
        <v>32</v>
      </c>
      <c r="F349" s="1" t="s">
        <v>77</v>
      </c>
      <c r="G349" s="1" t="s">
        <v>3</v>
      </c>
      <c r="H349" s="1" t="s">
        <v>4</v>
      </c>
      <c r="I349" s="1" t="s">
        <v>132</v>
      </c>
      <c r="J349" s="1" t="s">
        <v>1212</v>
      </c>
      <c r="K349" s="1" t="s">
        <v>1812</v>
      </c>
      <c r="L349" s="30">
        <v>21000</v>
      </c>
      <c r="M349" s="30">
        <v>23996</v>
      </c>
      <c r="N349" s="30">
        <v>0</v>
      </c>
      <c r="O349" s="30">
        <v>20000</v>
      </c>
      <c r="P349" s="27">
        <v>7.6</v>
      </c>
      <c r="Q349" s="30">
        <v>415</v>
      </c>
      <c r="R349" s="30">
        <v>128</v>
      </c>
      <c r="S349" s="9">
        <v>209019489</v>
      </c>
      <c r="T349" s="9">
        <v>90000000</v>
      </c>
      <c r="U349" s="9">
        <f>IMDB4[[#This Row],[Gross Revenue]]-IMDB4[[#This Row],[Budget]]</f>
        <v>119019489</v>
      </c>
      <c r="V349" s="9" t="str">
        <f>IF(IMDB4[[#This Row],[Profit]]&gt;0,"Hit","Flop")</f>
        <v>Hit</v>
      </c>
      <c r="W349" s="9" t="str" cm="1">
        <f t="array" ref="W349">_xlfn.IFS(IMDB4[[#This Row],[IMDb Score (1-10)]]&gt;=8,"Excellent",IMDB4[[#This Row],[IMDb Score (1-10)]]&gt;=7,"Good",IMDB4[[#This Row],[IMDb Score (1-10)]]&gt;=5,"Average",TRUE,"Poor")</f>
        <v>Good</v>
      </c>
      <c r="X349" s="9" t="str">
        <f>IF(IMDB4[[#This Row],[Duration (min)]]&lt;90,"Short",IF(IMDB4[[#This Row],[Duration (min)]]&lt;=120,"Medium", "Long"))</f>
        <v>Long</v>
      </c>
    </row>
    <row r="350" spans="1:24" x14ac:dyDescent="0.25">
      <c r="A350" s="1" t="s">
        <v>5930</v>
      </c>
      <c r="B350" s="2">
        <v>40570</v>
      </c>
      <c r="C350" s="30">
        <f>YEAR(IMDB4[[#This Row],[Release Date]])</f>
        <v>2011</v>
      </c>
      <c r="D350" s="30" t="str">
        <f>FLOOR(IMDB4[[#This Row],[Year]],10)&amp;"s"</f>
        <v>2010s</v>
      </c>
      <c r="E350" s="1" t="s">
        <v>32</v>
      </c>
      <c r="F350" s="1" t="s">
        <v>77</v>
      </c>
      <c r="G350" s="1" t="s">
        <v>3</v>
      </c>
      <c r="H350" s="1" t="s">
        <v>4</v>
      </c>
      <c r="I350" s="1" t="s">
        <v>132</v>
      </c>
      <c r="J350" s="1" t="s">
        <v>1212</v>
      </c>
      <c r="K350" s="1" t="s">
        <v>1812</v>
      </c>
      <c r="L350" s="30">
        <v>21000</v>
      </c>
      <c r="M350" s="30">
        <v>22403</v>
      </c>
      <c r="N350" s="30">
        <v>0</v>
      </c>
      <c r="O350" s="30">
        <v>39000</v>
      </c>
      <c r="P350" s="27">
        <v>7.5</v>
      </c>
      <c r="Q350" s="30">
        <v>382</v>
      </c>
      <c r="R350" s="30">
        <v>129</v>
      </c>
      <c r="S350" s="9">
        <v>186830669</v>
      </c>
      <c r="T350" s="9">
        <v>125000000</v>
      </c>
      <c r="U350" s="9">
        <f>IMDB4[[#This Row],[Gross Revenue]]-IMDB4[[#This Row],[Budget]]</f>
        <v>61830669</v>
      </c>
      <c r="V350" s="9" t="str">
        <f>IF(IMDB4[[#This Row],[Profit]]&gt;0,"Hit","Flop")</f>
        <v>Hit</v>
      </c>
      <c r="W350" s="9" t="str" cm="1">
        <f t="array" ref="W350">_xlfn.IFS(IMDB4[[#This Row],[IMDb Score (1-10)]]&gt;=8,"Excellent",IMDB4[[#This Row],[IMDb Score (1-10)]]&gt;=7,"Good",IMDB4[[#This Row],[IMDb Score (1-10)]]&gt;=5,"Average",TRUE,"Poor")</f>
        <v>Good</v>
      </c>
      <c r="X350" s="9" t="str">
        <f>IF(IMDB4[[#This Row],[Duration (min)]]&lt;90,"Short",IF(IMDB4[[#This Row],[Duration (min)]]&lt;=120,"Medium", "Long"))</f>
        <v>Long</v>
      </c>
    </row>
    <row r="351" spans="1:24" x14ac:dyDescent="0.25">
      <c r="A351" s="1" t="s">
        <v>5110</v>
      </c>
      <c r="B351" s="2">
        <v>39511</v>
      </c>
      <c r="C351" s="30">
        <f>YEAR(IMDB4[[#This Row],[Release Date]])</f>
        <v>2008</v>
      </c>
      <c r="D351" s="30" t="str">
        <f>FLOOR(IMDB4[[#This Row],[Year]],10)&amp;"s"</f>
        <v>2000s</v>
      </c>
      <c r="E351" s="1" t="s">
        <v>32</v>
      </c>
      <c r="F351" s="1" t="s">
        <v>77</v>
      </c>
      <c r="G351" s="1" t="s">
        <v>3</v>
      </c>
      <c r="H351" s="1" t="s">
        <v>4</v>
      </c>
      <c r="I351" s="1" t="s">
        <v>92</v>
      </c>
      <c r="J351" s="1" t="s">
        <v>1212</v>
      </c>
      <c r="K351" s="1" t="s">
        <v>1431</v>
      </c>
      <c r="L351" s="30">
        <v>21000</v>
      </c>
      <c r="M351" s="30">
        <v>23484</v>
      </c>
      <c r="N351" s="30">
        <v>0</v>
      </c>
      <c r="O351" s="30">
        <v>0</v>
      </c>
      <c r="P351" s="27">
        <v>7</v>
      </c>
      <c r="Q351" s="30">
        <v>308</v>
      </c>
      <c r="R351" s="30">
        <v>121</v>
      </c>
      <c r="S351" s="9">
        <v>110416702</v>
      </c>
      <c r="T351" s="9">
        <v>92000000</v>
      </c>
      <c r="U351" s="9">
        <f>IMDB4[[#This Row],[Gross Revenue]]-IMDB4[[#This Row],[Budget]]</f>
        <v>18416702</v>
      </c>
      <c r="V351" s="9" t="str">
        <f>IF(IMDB4[[#This Row],[Profit]]&gt;0,"Hit","Flop")</f>
        <v>Hit</v>
      </c>
      <c r="W351" s="9" t="str" cm="1">
        <f t="array" ref="W351">_xlfn.IFS(IMDB4[[#This Row],[IMDb Score (1-10)]]&gt;=8,"Excellent",IMDB4[[#This Row],[IMDb Score (1-10)]]&gt;=7,"Good",IMDB4[[#This Row],[IMDb Score (1-10)]]&gt;=5,"Average",TRUE,"Poor")</f>
        <v>Good</v>
      </c>
      <c r="X351" s="9" t="str">
        <f>IF(IMDB4[[#This Row],[Duration (min)]]&lt;90,"Short",IF(IMDB4[[#This Row],[Duration (min)]]&lt;=120,"Medium", "Long"))</f>
        <v>Long</v>
      </c>
    </row>
    <row r="352" spans="1:24" x14ac:dyDescent="0.25">
      <c r="A352" s="1" t="s">
        <v>5515</v>
      </c>
      <c r="B352" s="2">
        <v>40542</v>
      </c>
      <c r="C352" s="30">
        <f>YEAR(IMDB4[[#This Row],[Release Date]])</f>
        <v>2010</v>
      </c>
      <c r="D352" s="30" t="str">
        <f>FLOOR(IMDB4[[#This Row],[Year]],10)&amp;"s"</f>
        <v>2010s</v>
      </c>
      <c r="E352" s="1" t="s">
        <v>32</v>
      </c>
      <c r="F352" s="1" t="s">
        <v>20</v>
      </c>
      <c r="G352" s="1" t="s">
        <v>3</v>
      </c>
      <c r="H352" s="1" t="s">
        <v>4</v>
      </c>
      <c r="I352" s="1" t="s">
        <v>92</v>
      </c>
      <c r="J352" s="1" t="s">
        <v>1212</v>
      </c>
      <c r="K352" s="1" t="s">
        <v>2458</v>
      </c>
      <c r="L352" s="30">
        <v>21000</v>
      </c>
      <c r="M352" s="30">
        <v>23018</v>
      </c>
      <c r="N352" s="30">
        <v>480</v>
      </c>
      <c r="O352" s="30">
        <v>25000</v>
      </c>
      <c r="P352" s="27">
        <v>6.6</v>
      </c>
      <c r="Q352" s="30">
        <v>307</v>
      </c>
      <c r="R352" s="30">
        <v>95</v>
      </c>
      <c r="S352" s="9">
        <v>100448498</v>
      </c>
      <c r="T352" s="9">
        <v>65000000</v>
      </c>
      <c r="U352" s="9">
        <f>IMDB4[[#This Row],[Gross Revenue]]-IMDB4[[#This Row],[Budget]]</f>
        <v>35448498</v>
      </c>
      <c r="V352" s="9" t="str">
        <f>IF(IMDB4[[#This Row],[Profit]]&gt;0,"Hit","Flop")</f>
        <v>Hit</v>
      </c>
      <c r="W352" s="9" t="str" cm="1">
        <f t="array" ref="W352">_xlfn.IFS(IMDB4[[#This Row],[IMDb Score (1-10)]]&gt;=8,"Excellent",IMDB4[[#This Row],[IMDb Score (1-10)]]&gt;=7,"Good",IMDB4[[#This Row],[IMDb Score (1-10)]]&gt;=5,"Average",TRUE,"Poor")</f>
        <v>Average</v>
      </c>
      <c r="X352" s="9" t="str">
        <f>IF(IMDB4[[#This Row],[Duration (min)]]&lt;90,"Short",IF(IMDB4[[#This Row],[Duration (min)]]&lt;=120,"Medium", "Long"))</f>
        <v>Medium</v>
      </c>
    </row>
    <row r="353" spans="1:24" x14ac:dyDescent="0.25">
      <c r="A353" s="1" t="s">
        <v>1995</v>
      </c>
      <c r="B353" s="2">
        <v>36516</v>
      </c>
      <c r="C353" s="30">
        <f>YEAR(IMDB4[[#This Row],[Release Date]])</f>
        <v>1999</v>
      </c>
      <c r="D353" s="30" t="str">
        <f>FLOOR(IMDB4[[#This Row],[Year]],10)&amp;"s"</f>
        <v>1990s</v>
      </c>
      <c r="E353" s="1" t="s">
        <v>32</v>
      </c>
      <c r="F353" s="1" t="s">
        <v>20</v>
      </c>
      <c r="G353" s="1" t="s">
        <v>3</v>
      </c>
      <c r="H353" s="1" t="s">
        <v>4</v>
      </c>
      <c r="I353" s="1" t="s">
        <v>132</v>
      </c>
      <c r="J353" s="1" t="s">
        <v>1212</v>
      </c>
      <c r="K353" s="1" t="s">
        <v>528</v>
      </c>
      <c r="L353" s="30">
        <v>21000</v>
      </c>
      <c r="M353" s="30">
        <v>22458</v>
      </c>
      <c r="N353" s="30">
        <v>0</v>
      </c>
      <c r="O353" s="30">
        <v>0</v>
      </c>
      <c r="P353" s="27">
        <v>6.4</v>
      </c>
      <c r="Q353" s="30">
        <v>140</v>
      </c>
      <c r="R353" s="30">
        <v>85</v>
      </c>
      <c r="S353" s="9">
        <v>66365290</v>
      </c>
      <c r="T353" s="9">
        <v>55000000</v>
      </c>
      <c r="U353" s="9">
        <f>IMDB4[[#This Row],[Gross Revenue]]-IMDB4[[#This Row],[Budget]]</f>
        <v>11365290</v>
      </c>
      <c r="V353" s="9" t="str">
        <f>IF(IMDB4[[#This Row],[Profit]]&gt;0,"Hit","Flop")</f>
        <v>Hit</v>
      </c>
      <c r="W353" s="9" t="str" cm="1">
        <f t="array" ref="W353">_xlfn.IFS(IMDB4[[#This Row],[IMDb Score (1-10)]]&gt;=8,"Excellent",IMDB4[[#This Row],[IMDb Score (1-10)]]&gt;=7,"Good",IMDB4[[#This Row],[IMDb Score (1-10)]]&gt;=5,"Average",TRUE,"Poor")</f>
        <v>Average</v>
      </c>
      <c r="X353" s="9" t="str">
        <f>IF(IMDB4[[#This Row],[Duration (min)]]&lt;90,"Short",IF(IMDB4[[#This Row],[Duration (min)]]&lt;=120,"Medium", "Long"))</f>
        <v>Short</v>
      </c>
    </row>
    <row r="354" spans="1:24" x14ac:dyDescent="0.25">
      <c r="A354" s="1" t="s">
        <v>4525</v>
      </c>
      <c r="B354" s="2">
        <v>38725</v>
      </c>
      <c r="C354" s="30">
        <f>YEAR(IMDB4[[#This Row],[Release Date]])</f>
        <v>2006</v>
      </c>
      <c r="D354" s="30" t="str">
        <f>FLOOR(IMDB4[[#This Row],[Year]],10)&amp;"s"</f>
        <v>2000s</v>
      </c>
      <c r="E354" s="1" t="s">
        <v>32</v>
      </c>
      <c r="F354" s="1" t="s">
        <v>20</v>
      </c>
      <c r="G354" s="1" t="s">
        <v>3</v>
      </c>
      <c r="H354" s="1" t="s">
        <v>4</v>
      </c>
      <c r="I354" s="1" t="s">
        <v>84</v>
      </c>
      <c r="J354" s="1" t="s">
        <v>1212</v>
      </c>
      <c r="K354" s="1" t="s">
        <v>2259</v>
      </c>
      <c r="L354" s="30">
        <v>21000</v>
      </c>
      <c r="M354" s="30">
        <v>24664</v>
      </c>
      <c r="N354" s="30">
        <v>48</v>
      </c>
      <c r="O354" s="30">
        <v>747</v>
      </c>
      <c r="P354" s="27">
        <v>4.4000000000000004</v>
      </c>
      <c r="Q354" s="30">
        <v>76</v>
      </c>
      <c r="R354" s="30">
        <v>98</v>
      </c>
      <c r="S354" s="9">
        <v>61112916</v>
      </c>
      <c r="T354" s="9">
        <v>50000000</v>
      </c>
      <c r="U354" s="9">
        <f>IMDB4[[#This Row],[Gross Revenue]]-IMDB4[[#This Row],[Budget]]</f>
        <v>11112916</v>
      </c>
      <c r="V354" s="9" t="str">
        <f>IF(IMDB4[[#This Row],[Profit]]&gt;0,"Hit","Flop")</f>
        <v>Hit</v>
      </c>
      <c r="W354" s="9" t="str" cm="1">
        <f t="array" ref="W354">_xlfn.IFS(IMDB4[[#This Row],[IMDb Score (1-10)]]&gt;=8,"Excellent",IMDB4[[#This Row],[IMDb Score (1-10)]]&gt;=7,"Good",IMDB4[[#This Row],[IMDb Score (1-10)]]&gt;=5,"Average",TRUE,"Poor")</f>
        <v>Poor</v>
      </c>
      <c r="X354" s="9" t="str">
        <f>IF(IMDB4[[#This Row],[Duration (min)]]&lt;90,"Short",IF(IMDB4[[#This Row],[Duration (min)]]&lt;=120,"Medium", "Long"))</f>
        <v>Medium</v>
      </c>
    </row>
    <row r="355" spans="1:24" x14ac:dyDescent="0.25">
      <c r="A355" s="1" t="s">
        <v>3337</v>
      </c>
      <c r="B355" s="2">
        <v>37730</v>
      </c>
      <c r="C355" s="30">
        <f>YEAR(IMDB4[[#This Row],[Release Date]])</f>
        <v>2003</v>
      </c>
      <c r="D355" s="30" t="str">
        <f>FLOOR(IMDB4[[#This Row],[Year]],10)&amp;"s"</f>
        <v>2000s</v>
      </c>
      <c r="E355" s="1" t="s">
        <v>32</v>
      </c>
      <c r="F355" s="1" t="s">
        <v>91</v>
      </c>
      <c r="G355" s="1" t="s">
        <v>3</v>
      </c>
      <c r="H355" s="1" t="s">
        <v>4</v>
      </c>
      <c r="I355" s="1" t="s">
        <v>92</v>
      </c>
      <c r="J355" s="1" t="s">
        <v>1212</v>
      </c>
      <c r="K355" s="1" t="s">
        <v>2599</v>
      </c>
      <c r="L355" s="30">
        <v>21000</v>
      </c>
      <c r="M355" s="30">
        <v>22318</v>
      </c>
      <c r="N355" s="30">
        <v>326</v>
      </c>
      <c r="O355" s="30">
        <v>0</v>
      </c>
      <c r="P355" s="27">
        <v>5.8</v>
      </c>
      <c r="Q355" s="30">
        <v>207</v>
      </c>
      <c r="R355" s="30">
        <v>98</v>
      </c>
      <c r="S355" s="9">
        <v>59588068</v>
      </c>
      <c r="T355" s="9">
        <v>40000000</v>
      </c>
      <c r="U355" s="9">
        <f>IMDB4[[#This Row],[Gross Revenue]]-IMDB4[[#This Row],[Budget]]</f>
        <v>19588068</v>
      </c>
      <c r="V355" s="9" t="str">
        <f>IF(IMDB4[[#This Row],[Profit]]&gt;0,"Hit","Flop")</f>
        <v>Hit</v>
      </c>
      <c r="W355" s="9" t="str" cm="1">
        <f t="array" ref="W355">_xlfn.IFS(IMDB4[[#This Row],[IMDb Score (1-10)]]&gt;=8,"Excellent",IMDB4[[#This Row],[IMDb Score (1-10)]]&gt;=7,"Good",IMDB4[[#This Row],[IMDb Score (1-10)]]&gt;=5,"Average",TRUE,"Poor")</f>
        <v>Average</v>
      </c>
      <c r="X355" s="9" t="str">
        <f>IF(IMDB4[[#This Row],[Duration (min)]]&lt;90,"Short",IF(IMDB4[[#This Row],[Duration (min)]]&lt;=120,"Medium", "Long"))</f>
        <v>Medium</v>
      </c>
    </row>
    <row r="356" spans="1:24" x14ac:dyDescent="0.25">
      <c r="A356" s="1" t="s">
        <v>6017</v>
      </c>
      <c r="B356" s="2">
        <v>40784</v>
      </c>
      <c r="C356" s="30">
        <f>YEAR(IMDB4[[#This Row],[Release Date]])</f>
        <v>2011</v>
      </c>
      <c r="D356" s="30" t="str">
        <f>FLOOR(IMDB4[[#This Row],[Year]],10)&amp;"s"</f>
        <v>2010s</v>
      </c>
      <c r="E356" s="1" t="s">
        <v>32</v>
      </c>
      <c r="F356" s="1" t="s">
        <v>9</v>
      </c>
      <c r="G356" s="1" t="s">
        <v>3</v>
      </c>
      <c r="H356" s="1" t="s">
        <v>4</v>
      </c>
      <c r="I356" s="1" t="s">
        <v>132</v>
      </c>
      <c r="J356" s="1" t="s">
        <v>3981</v>
      </c>
      <c r="K356" s="1" t="s">
        <v>4662</v>
      </c>
      <c r="L356" s="30">
        <v>21000</v>
      </c>
      <c r="M356" s="30">
        <v>36062</v>
      </c>
      <c r="N356" s="30">
        <v>508</v>
      </c>
      <c r="O356" s="30">
        <v>33000</v>
      </c>
      <c r="P356" s="27">
        <v>6.9</v>
      </c>
      <c r="Q356" s="30">
        <v>279</v>
      </c>
      <c r="R356" s="30">
        <v>120</v>
      </c>
      <c r="S356" s="9">
        <v>58700247</v>
      </c>
      <c r="T356" s="9">
        <v>38000000</v>
      </c>
      <c r="U356" s="9">
        <f>IMDB4[[#This Row],[Gross Revenue]]-IMDB4[[#This Row],[Budget]]</f>
        <v>20700247</v>
      </c>
      <c r="V356" s="9" t="str">
        <f>IF(IMDB4[[#This Row],[Profit]]&gt;0,"Hit","Flop")</f>
        <v>Hit</v>
      </c>
      <c r="W356" s="9" t="str" cm="1">
        <f t="array" ref="W356">_xlfn.IFS(IMDB4[[#This Row],[IMDb Score (1-10)]]&gt;=8,"Excellent",IMDB4[[#This Row],[IMDb Score (1-10)]]&gt;=7,"Good",IMDB4[[#This Row],[IMDb Score (1-10)]]&gt;=5,"Average",TRUE,"Poor")</f>
        <v>Average</v>
      </c>
      <c r="X356" s="9" t="str">
        <f>IF(IMDB4[[#This Row],[Duration (min)]]&lt;90,"Short",IF(IMDB4[[#This Row],[Duration (min)]]&lt;=120,"Medium", "Long"))</f>
        <v>Medium</v>
      </c>
    </row>
    <row r="357" spans="1:24" x14ac:dyDescent="0.25">
      <c r="A357" s="1" t="s">
        <v>6767</v>
      </c>
      <c r="B357" s="2">
        <v>41995</v>
      </c>
      <c r="C357" s="30">
        <f>YEAR(IMDB4[[#This Row],[Release Date]])</f>
        <v>2014</v>
      </c>
      <c r="D357" s="30" t="str">
        <f>FLOOR(IMDB4[[#This Row],[Year]],10)&amp;"s"</f>
        <v>2010s</v>
      </c>
      <c r="E357" s="1" t="s">
        <v>32</v>
      </c>
      <c r="F357" s="1" t="s">
        <v>2</v>
      </c>
      <c r="G357" s="1" t="s">
        <v>3</v>
      </c>
      <c r="H357" s="1" t="s">
        <v>4</v>
      </c>
      <c r="I357" s="1" t="s">
        <v>92</v>
      </c>
      <c r="J357" s="1" t="s">
        <v>1212</v>
      </c>
      <c r="K357" s="1" t="s">
        <v>1751</v>
      </c>
      <c r="L357" s="30">
        <v>21000</v>
      </c>
      <c r="M357" s="30">
        <v>30183</v>
      </c>
      <c r="N357" s="30">
        <v>71</v>
      </c>
      <c r="O357" s="30">
        <v>47000</v>
      </c>
      <c r="P357" s="27">
        <v>7.4</v>
      </c>
      <c r="Q357" s="30">
        <v>276</v>
      </c>
      <c r="R357" s="30">
        <v>141</v>
      </c>
      <c r="S357" s="9">
        <v>47105085</v>
      </c>
      <c r="T357" s="9">
        <v>50000000</v>
      </c>
      <c r="U357" s="9">
        <f>IMDB4[[#This Row],[Gross Revenue]]-IMDB4[[#This Row],[Budget]]</f>
        <v>-2894915</v>
      </c>
      <c r="V357" s="9" t="str">
        <f>IF(IMDB4[[#This Row],[Profit]]&gt;0,"Hit","Flop")</f>
        <v>Flop</v>
      </c>
      <c r="W357" s="9" t="str" cm="1">
        <f t="array" ref="W357">_xlfn.IFS(IMDB4[[#This Row],[IMDb Score (1-10)]]&gt;=8,"Excellent",IMDB4[[#This Row],[IMDb Score (1-10)]]&gt;=7,"Good",IMDB4[[#This Row],[IMDb Score (1-10)]]&gt;=5,"Average",TRUE,"Poor")</f>
        <v>Good</v>
      </c>
      <c r="X357" s="9" t="str">
        <f>IF(IMDB4[[#This Row],[Duration (min)]]&lt;90,"Short",IF(IMDB4[[#This Row],[Duration (min)]]&lt;=120,"Medium", "Long"))</f>
        <v>Long</v>
      </c>
    </row>
    <row r="358" spans="1:24" x14ac:dyDescent="0.25">
      <c r="A358" s="1" t="s">
        <v>4833</v>
      </c>
      <c r="B358" s="2">
        <v>39187</v>
      </c>
      <c r="C358" s="30">
        <f>YEAR(IMDB4[[#This Row],[Release Date]])</f>
        <v>2007</v>
      </c>
      <c r="D358" s="30" t="str">
        <f>FLOOR(IMDB4[[#This Row],[Year]],10)&amp;"s"</f>
        <v>2000s</v>
      </c>
      <c r="E358" s="1" t="s">
        <v>32</v>
      </c>
      <c r="F358" s="1" t="s">
        <v>2</v>
      </c>
      <c r="G358" s="1" t="s">
        <v>3</v>
      </c>
      <c r="H358" s="1" t="s">
        <v>4</v>
      </c>
      <c r="I358" s="1" t="s">
        <v>92</v>
      </c>
      <c r="J358" s="1" t="s">
        <v>1212</v>
      </c>
      <c r="K358" s="1" t="s">
        <v>890</v>
      </c>
      <c r="L358" s="30">
        <v>21000</v>
      </c>
      <c r="M358" s="30">
        <v>36928</v>
      </c>
      <c r="N358" s="30">
        <v>21000</v>
      </c>
      <c r="O358" s="30">
        <v>12000</v>
      </c>
      <c r="P358" s="27">
        <v>7.7</v>
      </c>
      <c r="Q358" s="30">
        <v>377</v>
      </c>
      <c r="R358" s="30">
        <v>162</v>
      </c>
      <c r="S358" s="9">
        <v>33048353</v>
      </c>
      <c r="T358" s="9">
        <v>65000000</v>
      </c>
      <c r="U358" s="9">
        <f>IMDB4[[#This Row],[Gross Revenue]]-IMDB4[[#This Row],[Budget]]</f>
        <v>-31951647</v>
      </c>
      <c r="V358" s="9" t="str">
        <f>IF(IMDB4[[#This Row],[Profit]]&gt;0,"Hit","Flop")</f>
        <v>Flop</v>
      </c>
      <c r="W358" s="9" t="str" cm="1">
        <f t="array" ref="W358">_xlfn.IFS(IMDB4[[#This Row],[IMDb Score (1-10)]]&gt;=8,"Excellent",IMDB4[[#This Row],[IMDb Score (1-10)]]&gt;=7,"Good",IMDB4[[#This Row],[IMDb Score (1-10)]]&gt;=5,"Average",TRUE,"Poor")</f>
        <v>Good</v>
      </c>
      <c r="X358" s="9" t="str">
        <f>IF(IMDB4[[#This Row],[Duration (min)]]&lt;90,"Short",IF(IMDB4[[#This Row],[Duration (min)]]&lt;=120,"Medium", "Long"))</f>
        <v>Long</v>
      </c>
    </row>
    <row r="359" spans="1:24" x14ac:dyDescent="0.25">
      <c r="A359" s="1" t="s">
        <v>5434</v>
      </c>
      <c r="B359" s="2">
        <v>39945</v>
      </c>
      <c r="C359" s="30">
        <f>YEAR(IMDB4[[#This Row],[Release Date]])</f>
        <v>2009</v>
      </c>
      <c r="D359" s="30" t="str">
        <f>FLOOR(IMDB4[[#This Row],[Year]],10)&amp;"s"</f>
        <v>2000s</v>
      </c>
      <c r="E359" s="1" t="s">
        <v>32</v>
      </c>
      <c r="F359" s="1" t="s">
        <v>61</v>
      </c>
      <c r="G359" s="1" t="s">
        <v>3</v>
      </c>
      <c r="H359" s="1" t="s">
        <v>83</v>
      </c>
      <c r="I359" s="1" t="s">
        <v>132</v>
      </c>
      <c r="J359" s="1" t="s">
        <v>1212</v>
      </c>
      <c r="K359" s="1" t="s">
        <v>4069</v>
      </c>
      <c r="L359" s="30">
        <v>21000</v>
      </c>
      <c r="M359" s="30">
        <v>23745</v>
      </c>
      <c r="N359" s="30">
        <v>456</v>
      </c>
      <c r="O359" s="30">
        <v>0</v>
      </c>
      <c r="P359" s="27">
        <v>6.7</v>
      </c>
      <c r="Q359" s="30">
        <v>210</v>
      </c>
      <c r="R359" s="30">
        <v>117</v>
      </c>
      <c r="S359" s="9">
        <v>31670931</v>
      </c>
      <c r="T359" s="9">
        <v>60000000</v>
      </c>
      <c r="U359" s="9">
        <f>IMDB4[[#This Row],[Gross Revenue]]-IMDB4[[#This Row],[Budget]]</f>
        <v>-28329069</v>
      </c>
      <c r="V359" s="9" t="str">
        <f>IF(IMDB4[[#This Row],[Profit]]&gt;0,"Hit","Flop")</f>
        <v>Flop</v>
      </c>
      <c r="W359" s="9" t="str" cm="1">
        <f t="array" ref="W359">_xlfn.IFS(IMDB4[[#This Row],[IMDb Score (1-10)]]&gt;=8,"Excellent",IMDB4[[#This Row],[IMDb Score (1-10)]]&gt;=7,"Good",IMDB4[[#This Row],[IMDb Score (1-10)]]&gt;=5,"Average",TRUE,"Poor")</f>
        <v>Average</v>
      </c>
      <c r="X359" s="9" t="str">
        <f>IF(IMDB4[[#This Row],[Duration (min)]]&lt;90,"Short",IF(IMDB4[[#This Row],[Duration (min)]]&lt;=120,"Medium", "Long"))</f>
        <v>Medium</v>
      </c>
    </row>
    <row r="360" spans="1:24" x14ac:dyDescent="0.25">
      <c r="A360" s="1" t="s">
        <v>3974</v>
      </c>
      <c r="B360" s="2">
        <v>38679</v>
      </c>
      <c r="C360" s="30">
        <f>YEAR(IMDB4[[#This Row],[Release Date]])</f>
        <v>2005</v>
      </c>
      <c r="D360" s="30" t="str">
        <f>FLOOR(IMDB4[[#This Row],[Year]],10)&amp;"s"</f>
        <v>2000s</v>
      </c>
      <c r="E360" s="1" t="s">
        <v>1</v>
      </c>
      <c r="F360" s="1" t="s">
        <v>61</v>
      </c>
      <c r="G360" s="1" t="s">
        <v>3</v>
      </c>
      <c r="H360" s="1" t="s">
        <v>4</v>
      </c>
      <c r="I360" s="1" t="s">
        <v>84</v>
      </c>
      <c r="J360" s="1" t="s">
        <v>1212</v>
      </c>
      <c r="K360" s="1" t="s">
        <v>3975</v>
      </c>
      <c r="L360" s="30">
        <v>21000</v>
      </c>
      <c r="M360" s="30">
        <v>22745</v>
      </c>
      <c r="N360" s="30">
        <v>0</v>
      </c>
      <c r="O360" s="30">
        <v>0</v>
      </c>
      <c r="P360" s="27">
        <v>7.5</v>
      </c>
      <c r="Q360" s="30">
        <v>351</v>
      </c>
      <c r="R360" s="30">
        <v>93</v>
      </c>
      <c r="S360" s="9">
        <v>31501218</v>
      </c>
      <c r="T360" s="9">
        <v>7500000</v>
      </c>
      <c r="U360" s="9">
        <f>IMDB4[[#This Row],[Gross Revenue]]-IMDB4[[#This Row],[Budget]]</f>
        <v>24001218</v>
      </c>
      <c r="V360" s="9" t="str">
        <f>IF(IMDB4[[#This Row],[Profit]]&gt;0,"Hit","Flop")</f>
        <v>Hit</v>
      </c>
      <c r="W360" s="9" t="str" cm="1">
        <f t="array" ref="W360">_xlfn.IFS(IMDB4[[#This Row],[IMDb Score (1-10)]]&gt;=8,"Excellent",IMDB4[[#This Row],[IMDb Score (1-10)]]&gt;=7,"Good",IMDB4[[#This Row],[IMDb Score (1-10)]]&gt;=5,"Average",TRUE,"Poor")</f>
        <v>Good</v>
      </c>
      <c r="X360" s="9" t="str">
        <f>IF(IMDB4[[#This Row],[Duration (min)]]&lt;90,"Short",IF(IMDB4[[#This Row],[Duration (min)]]&lt;=120,"Medium", "Long"))</f>
        <v>Medium</v>
      </c>
    </row>
    <row r="361" spans="1:24" x14ac:dyDescent="0.25">
      <c r="A361" s="1" t="s">
        <v>2579</v>
      </c>
      <c r="B361" s="2">
        <v>36584</v>
      </c>
      <c r="C361" s="30">
        <f>YEAR(IMDB4[[#This Row],[Release Date]])</f>
        <v>2000</v>
      </c>
      <c r="D361" s="30" t="str">
        <f>FLOOR(IMDB4[[#This Row],[Year]],10)&amp;"s"</f>
        <v>2000s</v>
      </c>
      <c r="E361" s="1" t="s">
        <v>32</v>
      </c>
      <c r="F361" s="1" t="s">
        <v>20</v>
      </c>
      <c r="G361" s="1" t="s">
        <v>3</v>
      </c>
      <c r="H361" s="1" t="s">
        <v>4</v>
      </c>
      <c r="I361" s="1" t="s">
        <v>92</v>
      </c>
      <c r="J361" s="1" t="s">
        <v>1212</v>
      </c>
      <c r="K361" s="1" t="s">
        <v>1138</v>
      </c>
      <c r="L361" s="30">
        <v>21000</v>
      </c>
      <c r="M361" s="30">
        <v>22974</v>
      </c>
      <c r="N361" s="30">
        <v>161</v>
      </c>
      <c r="O361" s="30">
        <v>0</v>
      </c>
      <c r="P361" s="27">
        <v>7.4</v>
      </c>
      <c r="Q361" s="30">
        <v>173</v>
      </c>
      <c r="R361" s="30">
        <v>107</v>
      </c>
      <c r="S361" s="9">
        <v>19389454</v>
      </c>
      <c r="T361" s="9">
        <v>55000000</v>
      </c>
      <c r="U361" s="9">
        <f>IMDB4[[#This Row],[Gross Revenue]]-IMDB4[[#This Row],[Budget]]</f>
        <v>-35610546</v>
      </c>
      <c r="V361" s="9" t="str">
        <f>IF(IMDB4[[#This Row],[Profit]]&gt;0,"Hit","Flop")</f>
        <v>Flop</v>
      </c>
      <c r="W361" s="9" t="str" cm="1">
        <f t="array" ref="W361">_xlfn.IFS(IMDB4[[#This Row],[IMDb Score (1-10)]]&gt;=8,"Excellent",IMDB4[[#This Row],[IMDb Score (1-10)]]&gt;=7,"Good",IMDB4[[#This Row],[IMDb Score (1-10)]]&gt;=5,"Average",TRUE,"Poor")</f>
        <v>Good</v>
      </c>
      <c r="X361" s="9" t="str">
        <f>IF(IMDB4[[#This Row],[Duration (min)]]&lt;90,"Short",IF(IMDB4[[#This Row],[Duration (min)]]&lt;=120,"Medium", "Long"))</f>
        <v>Medium</v>
      </c>
    </row>
    <row r="362" spans="1:24" x14ac:dyDescent="0.25">
      <c r="A362" s="1" t="s">
        <v>5622</v>
      </c>
      <c r="B362" s="2">
        <v>40247</v>
      </c>
      <c r="C362" s="30">
        <f>YEAR(IMDB4[[#This Row],[Release Date]])</f>
        <v>2010</v>
      </c>
      <c r="D362" s="30" t="str">
        <f>FLOOR(IMDB4[[#This Row],[Year]],10)&amp;"s"</f>
        <v>2010s</v>
      </c>
      <c r="E362" s="1" t="s">
        <v>32</v>
      </c>
      <c r="F362" s="1" t="s">
        <v>9</v>
      </c>
      <c r="G362" s="1" t="s">
        <v>3</v>
      </c>
      <c r="H362" s="1" t="s">
        <v>4</v>
      </c>
      <c r="I362" s="1" t="s">
        <v>132</v>
      </c>
      <c r="J362" s="1" t="s">
        <v>3981</v>
      </c>
      <c r="K362" s="1" t="s">
        <v>5623</v>
      </c>
      <c r="L362" s="30">
        <v>21000</v>
      </c>
      <c r="M362" s="30">
        <v>22088</v>
      </c>
      <c r="N362" s="30">
        <v>47</v>
      </c>
      <c r="O362" s="30">
        <v>24000</v>
      </c>
      <c r="P362" s="27">
        <v>7.2</v>
      </c>
      <c r="Q362" s="30">
        <v>158</v>
      </c>
      <c r="R362" s="30">
        <v>113</v>
      </c>
      <c r="S362" s="9">
        <v>19057024</v>
      </c>
      <c r="T362" s="9">
        <v>16000000</v>
      </c>
      <c r="U362" s="9">
        <f>IMDB4[[#This Row],[Gross Revenue]]-IMDB4[[#This Row],[Budget]]</f>
        <v>3057024</v>
      </c>
      <c r="V362" s="9" t="str">
        <f>IF(IMDB4[[#This Row],[Profit]]&gt;0,"Hit","Flop")</f>
        <v>Hit</v>
      </c>
      <c r="W362" s="9" t="str" cm="1">
        <f t="array" ref="W362">_xlfn.IFS(IMDB4[[#This Row],[IMDb Score (1-10)]]&gt;=8,"Excellent",IMDB4[[#This Row],[IMDb Score (1-10)]]&gt;=7,"Good",IMDB4[[#This Row],[IMDb Score (1-10)]]&gt;=5,"Average",TRUE,"Poor")</f>
        <v>Good</v>
      </c>
      <c r="X362" s="9" t="str">
        <f>IF(IMDB4[[#This Row],[Duration (min)]]&lt;90,"Short",IF(IMDB4[[#This Row],[Duration (min)]]&lt;=120,"Medium", "Long"))</f>
        <v>Medium</v>
      </c>
    </row>
    <row r="363" spans="1:24" x14ac:dyDescent="0.25">
      <c r="A363" s="1" t="s">
        <v>1211</v>
      </c>
      <c r="B363" s="2">
        <v>34910</v>
      </c>
      <c r="C363" s="30">
        <f>YEAR(IMDB4[[#This Row],[Release Date]])</f>
        <v>1995</v>
      </c>
      <c r="D363" s="30" t="str">
        <f>FLOOR(IMDB4[[#This Row],[Year]],10)&amp;"s"</f>
        <v>1990s</v>
      </c>
      <c r="E363" s="1" t="s">
        <v>32</v>
      </c>
      <c r="F363" s="1" t="s">
        <v>20</v>
      </c>
      <c r="G363" s="1" t="s">
        <v>3</v>
      </c>
      <c r="H363" s="1" t="s">
        <v>4</v>
      </c>
      <c r="I363" s="1" t="s">
        <v>132</v>
      </c>
      <c r="J363" s="1" t="s">
        <v>1212</v>
      </c>
      <c r="K363" s="1" t="s">
        <v>1213</v>
      </c>
      <c r="L363" s="30">
        <v>21000</v>
      </c>
      <c r="M363" s="30">
        <v>25263</v>
      </c>
      <c r="N363" s="30">
        <v>0</v>
      </c>
      <c r="O363" s="30">
        <v>0</v>
      </c>
      <c r="P363" s="27">
        <v>6.6</v>
      </c>
      <c r="Q363" s="30">
        <v>45</v>
      </c>
      <c r="R363" s="30">
        <v>103</v>
      </c>
      <c r="S363" s="9">
        <v>17518220</v>
      </c>
      <c r="T363" s="9">
        <v>20000000</v>
      </c>
      <c r="U363" s="9">
        <f>IMDB4[[#This Row],[Gross Revenue]]-IMDB4[[#This Row],[Budget]]</f>
        <v>-2481780</v>
      </c>
      <c r="V363" s="9" t="str">
        <f>IF(IMDB4[[#This Row],[Profit]]&gt;0,"Hit","Flop")</f>
        <v>Flop</v>
      </c>
      <c r="W363" s="9" t="str" cm="1">
        <f t="array" ref="W363">_xlfn.IFS(IMDB4[[#This Row],[IMDb Score (1-10)]]&gt;=8,"Excellent",IMDB4[[#This Row],[IMDb Score (1-10)]]&gt;=7,"Good",IMDB4[[#This Row],[IMDb Score (1-10)]]&gt;=5,"Average",TRUE,"Poor")</f>
        <v>Average</v>
      </c>
      <c r="X363" s="9" t="str">
        <f>IF(IMDB4[[#This Row],[Duration (min)]]&lt;90,"Short",IF(IMDB4[[#This Row],[Duration (min)]]&lt;=120,"Medium", "Long"))</f>
        <v>Medium</v>
      </c>
    </row>
    <row r="364" spans="1:24" x14ac:dyDescent="0.25">
      <c r="A364" s="1" t="s">
        <v>2084</v>
      </c>
      <c r="B364" s="2">
        <v>36251</v>
      </c>
      <c r="C364" s="30">
        <f>YEAR(IMDB4[[#This Row],[Release Date]])</f>
        <v>1999</v>
      </c>
      <c r="D364" s="30" t="str">
        <f>FLOOR(IMDB4[[#This Row],[Year]],10)&amp;"s"</f>
        <v>1990s</v>
      </c>
      <c r="E364" s="1" t="s">
        <v>32</v>
      </c>
      <c r="F364" s="1" t="s">
        <v>9</v>
      </c>
      <c r="G364" s="1" t="s">
        <v>3</v>
      </c>
      <c r="H364" s="1" t="s">
        <v>4</v>
      </c>
      <c r="I364" s="1" t="s">
        <v>92</v>
      </c>
      <c r="J364" s="1" t="s">
        <v>1212</v>
      </c>
      <c r="K364" s="1" t="s">
        <v>765</v>
      </c>
      <c r="L364" s="30">
        <v>21000</v>
      </c>
      <c r="M364" s="30">
        <v>22006</v>
      </c>
      <c r="N364" s="30">
        <v>277</v>
      </c>
      <c r="O364" s="30">
        <v>654</v>
      </c>
      <c r="P364" s="27">
        <v>5.5</v>
      </c>
      <c r="Q364" s="30">
        <v>62</v>
      </c>
      <c r="R364" s="30">
        <v>100</v>
      </c>
      <c r="S364" s="9">
        <v>11900000</v>
      </c>
      <c r="T364" s="9">
        <v>30000000</v>
      </c>
      <c r="U364" s="9">
        <f>IMDB4[[#This Row],[Gross Revenue]]-IMDB4[[#This Row],[Budget]]</f>
        <v>-18100000</v>
      </c>
      <c r="V364" s="9" t="str">
        <f>IF(IMDB4[[#This Row],[Profit]]&gt;0,"Hit","Flop")</f>
        <v>Flop</v>
      </c>
      <c r="W364" s="9" t="str" cm="1">
        <f t="array" ref="W364">_xlfn.IFS(IMDB4[[#This Row],[IMDb Score (1-10)]]&gt;=8,"Excellent",IMDB4[[#This Row],[IMDb Score (1-10)]]&gt;=7,"Good",IMDB4[[#This Row],[IMDb Score (1-10)]]&gt;=5,"Average",TRUE,"Poor")</f>
        <v>Average</v>
      </c>
      <c r="X364" s="9" t="str">
        <f>IF(IMDB4[[#This Row],[Duration (min)]]&lt;90,"Short",IF(IMDB4[[#This Row],[Duration (min)]]&lt;=120,"Medium", "Long"))</f>
        <v>Medium</v>
      </c>
    </row>
    <row r="365" spans="1:24" x14ac:dyDescent="0.25">
      <c r="A365" s="1" t="s">
        <v>4682</v>
      </c>
      <c r="B365" s="2">
        <v>39215</v>
      </c>
      <c r="C365" s="30">
        <f>YEAR(IMDB4[[#This Row],[Release Date]])</f>
        <v>2007</v>
      </c>
      <c r="D365" s="30" t="str">
        <f>FLOOR(IMDB4[[#This Row],[Year]],10)&amp;"s"</f>
        <v>2000s</v>
      </c>
      <c r="E365" s="1" t="s">
        <v>32</v>
      </c>
      <c r="F365" s="1" t="s">
        <v>9</v>
      </c>
      <c r="G365" s="1" t="s">
        <v>3</v>
      </c>
      <c r="H365" s="1" t="s">
        <v>4</v>
      </c>
      <c r="I365" s="1" t="s">
        <v>132</v>
      </c>
      <c r="J365" s="1" t="s">
        <v>1212</v>
      </c>
      <c r="K365" s="1" t="s">
        <v>1138</v>
      </c>
      <c r="L365" s="30">
        <v>21000</v>
      </c>
      <c r="M365" s="30">
        <v>26334</v>
      </c>
      <c r="N365" s="30">
        <v>161</v>
      </c>
      <c r="O365" s="30">
        <v>672</v>
      </c>
      <c r="P365" s="27">
        <v>5.9</v>
      </c>
      <c r="Q365" s="30">
        <v>106</v>
      </c>
      <c r="R365" s="30">
        <v>124</v>
      </c>
      <c r="S365" s="9">
        <v>5755286</v>
      </c>
      <c r="T365" s="9">
        <v>55000000</v>
      </c>
      <c r="U365" s="9">
        <f>IMDB4[[#This Row],[Gross Revenue]]-IMDB4[[#This Row],[Budget]]</f>
        <v>-49244714</v>
      </c>
      <c r="V365" s="9" t="str">
        <f>IF(IMDB4[[#This Row],[Profit]]&gt;0,"Hit","Flop")</f>
        <v>Flop</v>
      </c>
      <c r="W365" s="9" t="str" cm="1">
        <f t="array" ref="W365">_xlfn.IFS(IMDB4[[#This Row],[IMDb Score (1-10)]]&gt;=8,"Excellent",IMDB4[[#This Row],[IMDb Score (1-10)]]&gt;=7,"Good",IMDB4[[#This Row],[IMDb Score (1-10)]]&gt;=5,"Average",TRUE,"Poor")</f>
        <v>Average</v>
      </c>
      <c r="X365" s="9" t="str">
        <f>IF(IMDB4[[#This Row],[Duration (min)]]&lt;90,"Short",IF(IMDB4[[#This Row],[Duration (min)]]&lt;=120,"Medium", "Long"))</f>
        <v>Long</v>
      </c>
    </row>
    <row r="366" spans="1:24" x14ac:dyDescent="0.25">
      <c r="A366" s="1" t="s">
        <v>4224</v>
      </c>
      <c r="B366" s="2">
        <v>38889</v>
      </c>
      <c r="C366" s="30">
        <f>YEAR(IMDB4[[#This Row],[Release Date]])</f>
        <v>2006</v>
      </c>
      <c r="D366" s="30" t="str">
        <f>FLOOR(IMDB4[[#This Row],[Year]],10)&amp;"s"</f>
        <v>2000s</v>
      </c>
      <c r="E366" s="1" t="s">
        <v>32</v>
      </c>
      <c r="F366" s="1" t="s">
        <v>33</v>
      </c>
      <c r="G366" s="1" t="s">
        <v>3</v>
      </c>
      <c r="H366" s="1" t="s">
        <v>4</v>
      </c>
      <c r="I366" s="1" t="s">
        <v>92</v>
      </c>
      <c r="J366" s="1" t="s">
        <v>1212</v>
      </c>
      <c r="K366" s="1" t="s">
        <v>858</v>
      </c>
      <c r="L366" s="30">
        <v>21000</v>
      </c>
      <c r="M366" s="30">
        <v>39507</v>
      </c>
      <c r="N366" s="30">
        <v>0</v>
      </c>
      <c r="O366" s="30">
        <v>0</v>
      </c>
      <c r="P366" s="27">
        <v>7.1</v>
      </c>
      <c r="Q366" s="30">
        <v>232</v>
      </c>
      <c r="R366" s="30">
        <v>100</v>
      </c>
      <c r="S366" s="9">
        <v>5480996</v>
      </c>
      <c r="T366" s="9">
        <v>8700000</v>
      </c>
      <c r="U366" s="9">
        <f>IMDB4[[#This Row],[Gross Revenue]]-IMDB4[[#This Row],[Budget]]</f>
        <v>-3219004</v>
      </c>
      <c r="V366" s="9" t="str">
        <f>IF(IMDB4[[#This Row],[Profit]]&gt;0,"Hit","Flop")</f>
        <v>Flop</v>
      </c>
      <c r="W366" s="9" t="str" cm="1">
        <f t="array" ref="W366">_xlfn.IFS(IMDB4[[#This Row],[IMDb Score (1-10)]]&gt;=8,"Excellent",IMDB4[[#This Row],[IMDb Score (1-10)]]&gt;=7,"Good",IMDB4[[#This Row],[IMDb Score (1-10)]]&gt;=5,"Average",TRUE,"Poor")</f>
        <v>Good</v>
      </c>
      <c r="X366" s="9" t="str">
        <f>IF(IMDB4[[#This Row],[Duration (min)]]&lt;90,"Short",IF(IMDB4[[#This Row],[Duration (min)]]&lt;=120,"Medium", "Long"))</f>
        <v>Medium</v>
      </c>
    </row>
    <row r="367" spans="1:24" x14ac:dyDescent="0.25">
      <c r="A367" s="1" t="s">
        <v>4019</v>
      </c>
      <c r="B367" s="2">
        <v>38676</v>
      </c>
      <c r="C367" s="30">
        <f>YEAR(IMDB4[[#This Row],[Release Date]])</f>
        <v>2005</v>
      </c>
      <c r="D367" s="30" t="str">
        <f>FLOOR(IMDB4[[#This Row],[Year]],10)&amp;"s"</f>
        <v>2000s</v>
      </c>
      <c r="E367" s="1" t="s">
        <v>32</v>
      </c>
      <c r="F367" s="1" t="s">
        <v>20</v>
      </c>
      <c r="G367" s="1" t="s">
        <v>3</v>
      </c>
      <c r="H367" s="1" t="s">
        <v>4</v>
      </c>
      <c r="I367" s="1" t="s">
        <v>92</v>
      </c>
      <c r="J367" s="1" t="s">
        <v>1212</v>
      </c>
      <c r="K367" s="1" t="s">
        <v>605</v>
      </c>
      <c r="L367" s="30">
        <v>21000</v>
      </c>
      <c r="M367" s="30">
        <v>23932</v>
      </c>
      <c r="N367" s="30">
        <v>1000</v>
      </c>
      <c r="O367" s="30">
        <v>0</v>
      </c>
      <c r="P367" s="27">
        <v>7.6</v>
      </c>
      <c r="Q367" s="30">
        <v>223</v>
      </c>
      <c r="R367" s="30">
        <v>103</v>
      </c>
      <c r="S367" s="9">
        <v>4235837</v>
      </c>
      <c r="T367" s="9">
        <v>15000000</v>
      </c>
      <c r="U367" s="9">
        <f>IMDB4[[#This Row],[Gross Revenue]]-IMDB4[[#This Row],[Budget]]</f>
        <v>-10764163</v>
      </c>
      <c r="V367" s="9" t="str">
        <f>IF(IMDB4[[#This Row],[Profit]]&gt;0,"Hit","Flop")</f>
        <v>Flop</v>
      </c>
      <c r="W367" s="9" t="str" cm="1">
        <f t="array" ref="W367">_xlfn.IFS(IMDB4[[#This Row],[IMDb Score (1-10)]]&gt;=8,"Excellent",IMDB4[[#This Row],[IMDb Score (1-10)]]&gt;=7,"Good",IMDB4[[#This Row],[IMDb Score (1-10)]]&gt;=5,"Average",TRUE,"Poor")</f>
        <v>Good</v>
      </c>
      <c r="X367" s="9" t="str">
        <f>IF(IMDB4[[#This Row],[Duration (min)]]&lt;90,"Short",IF(IMDB4[[#This Row],[Duration (min)]]&lt;=120,"Medium", "Long"))</f>
        <v>Medium</v>
      </c>
    </row>
    <row r="368" spans="1:24" x14ac:dyDescent="0.25">
      <c r="A368" s="1" t="s">
        <v>4609</v>
      </c>
      <c r="B368" s="2">
        <v>39382</v>
      </c>
      <c r="C368" s="30">
        <f>YEAR(IMDB4[[#This Row],[Release Date]])</f>
        <v>2007</v>
      </c>
      <c r="D368" s="30" t="str">
        <f>FLOOR(IMDB4[[#This Row],[Year]],10)&amp;"s"</f>
        <v>2000s</v>
      </c>
      <c r="E368" s="1" t="s">
        <v>32</v>
      </c>
      <c r="F368" s="1" t="s">
        <v>20</v>
      </c>
      <c r="G368" s="1" t="s">
        <v>3</v>
      </c>
      <c r="H368" s="1" t="s">
        <v>4</v>
      </c>
      <c r="I368" s="1" t="s">
        <v>92</v>
      </c>
      <c r="J368" s="1" t="s">
        <v>1212</v>
      </c>
      <c r="K368" s="1" t="s">
        <v>4610</v>
      </c>
      <c r="L368" s="30">
        <v>21000</v>
      </c>
      <c r="M368" s="30">
        <v>22577</v>
      </c>
      <c r="N368" s="30">
        <v>20</v>
      </c>
      <c r="O368" s="30">
        <v>0</v>
      </c>
      <c r="P368" s="27">
        <v>7</v>
      </c>
      <c r="Q368" s="30">
        <v>146</v>
      </c>
      <c r="R368" s="30">
        <v>97</v>
      </c>
      <c r="S368" s="9">
        <v>3950294</v>
      </c>
      <c r="T368" s="9">
        <v>12000000</v>
      </c>
      <c r="U368" s="9">
        <f>IMDB4[[#This Row],[Gross Revenue]]-IMDB4[[#This Row],[Budget]]</f>
        <v>-8049706</v>
      </c>
      <c r="V368" s="9" t="str">
        <f>IF(IMDB4[[#This Row],[Profit]]&gt;0,"Hit","Flop")</f>
        <v>Flop</v>
      </c>
      <c r="W368" s="9" t="str" cm="1">
        <f t="array" ref="W368">_xlfn.IFS(IMDB4[[#This Row],[IMDb Score (1-10)]]&gt;=8,"Excellent",IMDB4[[#This Row],[IMDb Score (1-10)]]&gt;=7,"Good",IMDB4[[#This Row],[IMDb Score (1-10)]]&gt;=5,"Average",TRUE,"Poor")</f>
        <v>Good</v>
      </c>
      <c r="X368" s="9" t="str">
        <f>IF(IMDB4[[#This Row],[Duration (min)]]&lt;90,"Short",IF(IMDB4[[#This Row],[Duration (min)]]&lt;=120,"Medium", "Long"))</f>
        <v>Medium</v>
      </c>
    </row>
    <row r="369" spans="1:24" x14ac:dyDescent="0.25">
      <c r="A369" s="1" t="s">
        <v>1237</v>
      </c>
      <c r="B369" s="2">
        <v>34854</v>
      </c>
      <c r="C369" s="30">
        <f>YEAR(IMDB4[[#This Row],[Release Date]])</f>
        <v>1995</v>
      </c>
      <c r="D369" s="30" t="str">
        <f>FLOOR(IMDB4[[#This Row],[Year]],10)&amp;"s"</f>
        <v>1990s</v>
      </c>
      <c r="E369" s="1" t="s">
        <v>32</v>
      </c>
      <c r="F369" s="1" t="s">
        <v>9</v>
      </c>
      <c r="G369" s="1" t="s">
        <v>3</v>
      </c>
      <c r="H369" s="1" t="s">
        <v>83</v>
      </c>
      <c r="I369" s="1" t="s">
        <v>92</v>
      </c>
      <c r="J369" s="1" t="s">
        <v>1212</v>
      </c>
      <c r="K369" s="1" t="s">
        <v>1238</v>
      </c>
      <c r="L369" s="30">
        <v>21000</v>
      </c>
      <c r="M369" s="30">
        <v>23962</v>
      </c>
      <c r="N369" s="30">
        <v>12</v>
      </c>
      <c r="O369" s="30">
        <v>0</v>
      </c>
      <c r="P369" s="27">
        <v>7.5</v>
      </c>
      <c r="Q369" s="30">
        <v>56</v>
      </c>
      <c r="R369" s="30">
        <v>104</v>
      </c>
      <c r="S369" s="9">
        <v>2600000</v>
      </c>
      <c r="T369" s="9">
        <v>6000000</v>
      </c>
      <c r="U369" s="9">
        <f>IMDB4[[#This Row],[Gross Revenue]]-IMDB4[[#This Row],[Budget]]</f>
        <v>-3400000</v>
      </c>
      <c r="V369" s="9" t="str">
        <f>IF(IMDB4[[#This Row],[Profit]]&gt;0,"Hit","Flop")</f>
        <v>Flop</v>
      </c>
      <c r="W369" s="9" t="str" cm="1">
        <f t="array" ref="W369">_xlfn.IFS(IMDB4[[#This Row],[IMDb Score (1-10)]]&gt;=8,"Excellent",IMDB4[[#This Row],[IMDb Score (1-10)]]&gt;=7,"Good",IMDB4[[#This Row],[IMDb Score (1-10)]]&gt;=5,"Average",TRUE,"Poor")</f>
        <v>Good</v>
      </c>
      <c r="X369" s="9" t="str">
        <f>IF(IMDB4[[#This Row],[Duration (min)]]&lt;90,"Short",IF(IMDB4[[#This Row],[Duration (min)]]&lt;=120,"Medium", "Long"))</f>
        <v>Medium</v>
      </c>
    </row>
    <row r="370" spans="1:24" x14ac:dyDescent="0.25">
      <c r="A370" s="1" t="s">
        <v>1692</v>
      </c>
      <c r="B370" s="2">
        <v>35618</v>
      </c>
      <c r="C370" s="30">
        <f>YEAR(IMDB4[[#This Row],[Release Date]])</f>
        <v>1997</v>
      </c>
      <c r="D370" s="30" t="str">
        <f>FLOOR(IMDB4[[#This Row],[Year]],10)&amp;"s"</f>
        <v>1990s</v>
      </c>
      <c r="E370" s="1" t="s">
        <v>32</v>
      </c>
      <c r="F370" s="1" t="s">
        <v>20</v>
      </c>
      <c r="G370" s="1" t="s">
        <v>3</v>
      </c>
      <c r="H370" s="1" t="s">
        <v>4</v>
      </c>
      <c r="I370" s="1" t="s">
        <v>92</v>
      </c>
      <c r="J370" s="1" t="s">
        <v>1212</v>
      </c>
      <c r="K370" s="1" t="s">
        <v>1693</v>
      </c>
      <c r="L370" s="30">
        <v>21000</v>
      </c>
      <c r="M370" s="30">
        <v>21124</v>
      </c>
      <c r="N370" s="30">
        <v>56</v>
      </c>
      <c r="O370" s="30">
        <v>387</v>
      </c>
      <c r="P370" s="27">
        <v>5.6</v>
      </c>
      <c r="Q370" s="30">
        <v>54</v>
      </c>
      <c r="R370" s="30">
        <v>84</v>
      </c>
      <c r="S370" s="9">
        <v>1950218</v>
      </c>
      <c r="T370" s="9">
        <v>1000000</v>
      </c>
      <c r="U370" s="9">
        <f>IMDB4[[#This Row],[Gross Revenue]]-IMDB4[[#This Row],[Budget]]</f>
        <v>950218</v>
      </c>
      <c r="V370" s="9" t="str">
        <f>IF(IMDB4[[#This Row],[Profit]]&gt;0,"Hit","Flop")</f>
        <v>Hit</v>
      </c>
      <c r="W370" s="9" t="str" cm="1">
        <f t="array" ref="W370">_xlfn.IFS(IMDB4[[#This Row],[IMDb Score (1-10)]]&gt;=8,"Excellent",IMDB4[[#This Row],[IMDb Score (1-10)]]&gt;=7,"Good",IMDB4[[#This Row],[IMDb Score (1-10)]]&gt;=5,"Average",TRUE,"Poor")</f>
        <v>Average</v>
      </c>
      <c r="X370" s="9" t="str">
        <f>IF(IMDB4[[#This Row],[Duration (min)]]&lt;90,"Short",IF(IMDB4[[#This Row],[Duration (min)]]&lt;=120,"Medium", "Long"))</f>
        <v>Short</v>
      </c>
    </row>
    <row r="371" spans="1:24" x14ac:dyDescent="0.25">
      <c r="A371" s="1" t="s">
        <v>3507</v>
      </c>
      <c r="B371" s="2">
        <v>37636</v>
      </c>
      <c r="C371" s="30">
        <f>YEAR(IMDB4[[#This Row],[Release Date]])</f>
        <v>2003</v>
      </c>
      <c r="D371" s="30" t="str">
        <f>FLOOR(IMDB4[[#This Row],[Year]],10)&amp;"s"</f>
        <v>2000s</v>
      </c>
      <c r="E371" s="1" t="s">
        <v>32</v>
      </c>
      <c r="F371" s="1" t="s">
        <v>20</v>
      </c>
      <c r="G371" s="1" t="s">
        <v>3</v>
      </c>
      <c r="H371" s="1" t="s">
        <v>4</v>
      </c>
      <c r="I371" s="1" t="s">
        <v>92</v>
      </c>
      <c r="J371" s="1" t="s">
        <v>1212</v>
      </c>
      <c r="K371" s="1" t="s">
        <v>3508</v>
      </c>
      <c r="L371" s="30">
        <v>21000</v>
      </c>
      <c r="M371" s="30">
        <v>41645</v>
      </c>
      <c r="N371" s="30">
        <v>200</v>
      </c>
      <c r="O371" s="30">
        <v>494</v>
      </c>
      <c r="P371" s="27">
        <v>5.6</v>
      </c>
      <c r="Q371" s="30">
        <v>66</v>
      </c>
      <c r="R371" s="30">
        <v>109</v>
      </c>
      <c r="S371" s="9">
        <v>336456</v>
      </c>
      <c r="T371" s="9">
        <v>8000000</v>
      </c>
      <c r="U371" s="9">
        <f>IMDB4[[#This Row],[Gross Revenue]]-IMDB4[[#This Row],[Budget]]</f>
        <v>-7663544</v>
      </c>
      <c r="V371" s="9" t="str">
        <f>IF(IMDB4[[#This Row],[Profit]]&gt;0,"Hit","Flop")</f>
        <v>Flop</v>
      </c>
      <c r="W371" s="9" t="str" cm="1">
        <f t="array" ref="W371">_xlfn.IFS(IMDB4[[#This Row],[IMDb Score (1-10)]]&gt;=8,"Excellent",IMDB4[[#This Row],[IMDb Score (1-10)]]&gt;=7,"Good",IMDB4[[#This Row],[IMDb Score (1-10)]]&gt;=5,"Average",TRUE,"Poor")</f>
        <v>Average</v>
      </c>
      <c r="X371" s="9" t="str">
        <f>IF(IMDB4[[#This Row],[Duration (min)]]&lt;90,"Short",IF(IMDB4[[#This Row],[Duration (min)]]&lt;=120,"Medium", "Long"))</f>
        <v>Medium</v>
      </c>
    </row>
    <row r="372" spans="1:24" x14ac:dyDescent="0.25">
      <c r="A372" s="1" t="s">
        <v>4327</v>
      </c>
      <c r="B372" s="2">
        <v>38865</v>
      </c>
      <c r="C372" s="30">
        <f>YEAR(IMDB4[[#This Row],[Release Date]])</f>
        <v>2006</v>
      </c>
      <c r="D372" s="30" t="str">
        <f>FLOOR(IMDB4[[#This Row],[Year]],10)&amp;"s"</f>
        <v>2000s</v>
      </c>
      <c r="E372" s="1" t="s">
        <v>32</v>
      </c>
      <c r="F372" s="1" t="s">
        <v>61</v>
      </c>
      <c r="G372" s="1" t="s">
        <v>3</v>
      </c>
      <c r="H372" s="1" t="s">
        <v>4</v>
      </c>
      <c r="I372" s="1" t="s">
        <v>92</v>
      </c>
      <c r="J372" s="1" t="s">
        <v>1212</v>
      </c>
      <c r="K372" s="1" t="s">
        <v>3142</v>
      </c>
      <c r="L372" s="30">
        <v>21000</v>
      </c>
      <c r="M372" s="30">
        <v>25173</v>
      </c>
      <c r="N372" s="30">
        <v>30</v>
      </c>
      <c r="O372" s="30">
        <v>0</v>
      </c>
      <c r="P372" s="27">
        <v>6.5</v>
      </c>
      <c r="Q372" s="30">
        <v>105</v>
      </c>
      <c r="R372" s="30">
        <v>122</v>
      </c>
      <c r="S372" s="9">
        <v>220914</v>
      </c>
      <c r="T372" s="9">
        <v>16800000</v>
      </c>
      <c r="U372" s="9">
        <f>IMDB4[[#This Row],[Gross Revenue]]-IMDB4[[#This Row],[Budget]]</f>
        <v>-16579086</v>
      </c>
      <c r="V372" s="9" t="str">
        <f>IF(IMDB4[[#This Row],[Profit]]&gt;0,"Hit","Flop")</f>
        <v>Flop</v>
      </c>
      <c r="W372" s="9" t="str" cm="1">
        <f t="array" ref="W372">_xlfn.IFS(IMDB4[[#This Row],[IMDb Score (1-10)]]&gt;=8,"Excellent",IMDB4[[#This Row],[IMDb Score (1-10)]]&gt;=7,"Good",IMDB4[[#This Row],[IMDb Score (1-10)]]&gt;=5,"Average",TRUE,"Poor")</f>
        <v>Average</v>
      </c>
      <c r="X372" s="9" t="str">
        <f>IF(IMDB4[[#This Row],[Duration (min)]]&lt;90,"Short",IF(IMDB4[[#This Row],[Duration (min)]]&lt;=120,"Medium", "Long"))</f>
        <v>Long</v>
      </c>
    </row>
    <row r="373" spans="1:24" x14ac:dyDescent="0.25">
      <c r="A373" s="1" t="s">
        <v>2161</v>
      </c>
      <c r="B373" s="2">
        <v>36330</v>
      </c>
      <c r="C373" s="30">
        <f>YEAR(IMDB4[[#This Row],[Release Date]])</f>
        <v>1999</v>
      </c>
      <c r="D373" s="30" t="str">
        <f>FLOOR(IMDB4[[#This Row],[Year]],10)&amp;"s"</f>
        <v>1990s</v>
      </c>
      <c r="E373" s="1" t="s">
        <v>32</v>
      </c>
      <c r="F373" s="1" t="s">
        <v>77</v>
      </c>
      <c r="G373" s="1" t="s">
        <v>3</v>
      </c>
      <c r="H373" s="1" t="s">
        <v>4</v>
      </c>
      <c r="I373" s="1" t="s">
        <v>84</v>
      </c>
      <c r="J373" s="1" t="s">
        <v>1383</v>
      </c>
      <c r="K373" s="1" t="s">
        <v>200</v>
      </c>
      <c r="L373" s="30">
        <v>20000</v>
      </c>
      <c r="M373" s="30">
        <v>37723</v>
      </c>
      <c r="N373" s="30">
        <v>0</v>
      </c>
      <c r="O373" s="30">
        <v>13000</v>
      </c>
      <c r="P373" s="27">
        <v>6.5</v>
      </c>
      <c r="Q373" s="30">
        <v>320</v>
      </c>
      <c r="R373" s="30">
        <v>136</v>
      </c>
      <c r="S373" s="9">
        <v>474544677</v>
      </c>
      <c r="T373" s="9">
        <v>115000000</v>
      </c>
      <c r="U373" s="9">
        <f>IMDB4[[#This Row],[Gross Revenue]]-IMDB4[[#This Row],[Budget]]</f>
        <v>359544677</v>
      </c>
      <c r="V373" s="9" t="str">
        <f>IF(IMDB4[[#This Row],[Profit]]&gt;0,"Hit","Flop")</f>
        <v>Hit</v>
      </c>
      <c r="W373" s="9" t="str" cm="1">
        <f t="array" ref="W373">_xlfn.IFS(IMDB4[[#This Row],[IMDb Score (1-10)]]&gt;=8,"Excellent",IMDB4[[#This Row],[IMDb Score (1-10)]]&gt;=7,"Good",IMDB4[[#This Row],[IMDb Score (1-10)]]&gt;=5,"Average",TRUE,"Poor")</f>
        <v>Average</v>
      </c>
      <c r="X373" s="9" t="str">
        <f>IF(IMDB4[[#This Row],[Duration (min)]]&lt;90,"Short",IF(IMDB4[[#This Row],[Duration (min)]]&lt;=120,"Medium", "Long"))</f>
        <v>Long</v>
      </c>
    </row>
    <row r="374" spans="1:24" x14ac:dyDescent="0.25">
      <c r="A374" s="1" t="s">
        <v>4087</v>
      </c>
      <c r="B374" s="2">
        <v>38404</v>
      </c>
      <c r="C374" s="30">
        <f>YEAR(IMDB4[[#This Row],[Release Date]])</f>
        <v>2005</v>
      </c>
      <c r="D374" s="30" t="str">
        <f>FLOOR(IMDB4[[#This Row],[Year]],10)&amp;"s"</f>
        <v>2000s</v>
      </c>
      <c r="E374" s="1" t="s">
        <v>32</v>
      </c>
      <c r="F374" s="1" t="s">
        <v>77</v>
      </c>
      <c r="G374" s="1" t="s">
        <v>3</v>
      </c>
      <c r="H374" s="1" t="s">
        <v>4</v>
      </c>
      <c r="I374" s="1" t="s">
        <v>132</v>
      </c>
      <c r="J374" s="1" t="s">
        <v>1383</v>
      </c>
      <c r="K374" s="1" t="s">
        <v>200</v>
      </c>
      <c r="L374" s="30">
        <v>20000</v>
      </c>
      <c r="M374" s="30">
        <v>44042</v>
      </c>
      <c r="N374" s="30">
        <v>0</v>
      </c>
      <c r="O374" s="30">
        <v>10000</v>
      </c>
      <c r="P374" s="27">
        <v>7.6</v>
      </c>
      <c r="Q374" s="30">
        <v>359</v>
      </c>
      <c r="R374" s="30">
        <v>140</v>
      </c>
      <c r="S374" s="9">
        <v>380262555</v>
      </c>
      <c r="T374" s="9">
        <v>113000000</v>
      </c>
      <c r="U374" s="9">
        <f>IMDB4[[#This Row],[Gross Revenue]]-IMDB4[[#This Row],[Budget]]</f>
        <v>267262555</v>
      </c>
      <c r="V374" s="9" t="str">
        <f>IF(IMDB4[[#This Row],[Profit]]&gt;0,"Hit","Flop")</f>
        <v>Hit</v>
      </c>
      <c r="W374" s="9" t="str" cm="1">
        <f t="array" ref="W374">_xlfn.IFS(IMDB4[[#This Row],[IMDb Score (1-10)]]&gt;=8,"Excellent",IMDB4[[#This Row],[IMDb Score (1-10)]]&gt;=7,"Good",IMDB4[[#This Row],[IMDb Score (1-10)]]&gt;=5,"Average",TRUE,"Poor")</f>
        <v>Good</v>
      </c>
      <c r="X374" s="9" t="str">
        <f>IF(IMDB4[[#This Row],[Duration (min)]]&lt;90,"Short",IF(IMDB4[[#This Row],[Duration (min)]]&lt;=120,"Medium", "Long"))</f>
        <v>Long</v>
      </c>
    </row>
    <row r="375" spans="1:24" x14ac:dyDescent="0.25">
      <c r="A375" s="1" t="s">
        <v>3163</v>
      </c>
      <c r="B375" s="2">
        <v>37493</v>
      </c>
      <c r="C375" s="30">
        <f>YEAR(IMDB4[[#This Row],[Release Date]])</f>
        <v>2002</v>
      </c>
      <c r="D375" s="30" t="str">
        <f>FLOOR(IMDB4[[#This Row],[Year]],10)&amp;"s"</f>
        <v>2000s</v>
      </c>
      <c r="E375" s="1" t="s">
        <v>32</v>
      </c>
      <c r="F375" s="1" t="s">
        <v>77</v>
      </c>
      <c r="G375" s="1" t="s">
        <v>3</v>
      </c>
      <c r="H375" s="1" t="s">
        <v>4</v>
      </c>
      <c r="I375" s="1" t="s">
        <v>84</v>
      </c>
      <c r="J375" s="1" t="s">
        <v>1383</v>
      </c>
      <c r="K375" s="1" t="s">
        <v>200</v>
      </c>
      <c r="L375" s="30">
        <v>20000</v>
      </c>
      <c r="M375" s="30">
        <v>42990</v>
      </c>
      <c r="N375" s="30">
        <v>0</v>
      </c>
      <c r="O375" s="30">
        <v>0</v>
      </c>
      <c r="P375" s="27">
        <v>6.7</v>
      </c>
      <c r="Q375" s="30">
        <v>284</v>
      </c>
      <c r="R375" s="30">
        <v>142</v>
      </c>
      <c r="S375" s="9">
        <v>310675583</v>
      </c>
      <c r="T375" s="9">
        <v>115000000</v>
      </c>
      <c r="U375" s="9">
        <f>IMDB4[[#This Row],[Gross Revenue]]-IMDB4[[#This Row],[Budget]]</f>
        <v>195675583</v>
      </c>
      <c r="V375" s="9" t="str">
        <f>IF(IMDB4[[#This Row],[Profit]]&gt;0,"Hit","Flop")</f>
        <v>Hit</v>
      </c>
      <c r="W375" s="9" t="str" cm="1">
        <f t="array" ref="W375">_xlfn.IFS(IMDB4[[#This Row],[IMDb Score (1-10)]]&gt;=8,"Excellent",IMDB4[[#This Row],[IMDb Score (1-10)]]&gt;=7,"Good",IMDB4[[#This Row],[IMDb Score (1-10)]]&gt;=5,"Average",TRUE,"Poor")</f>
        <v>Average</v>
      </c>
      <c r="X375" s="9" t="str">
        <f>IF(IMDB4[[#This Row],[Duration (min)]]&lt;90,"Short",IF(IMDB4[[#This Row],[Duration (min)]]&lt;=120,"Medium", "Long"))</f>
        <v>Long</v>
      </c>
    </row>
    <row r="376" spans="1:24" x14ac:dyDescent="0.25">
      <c r="A376" s="1" t="s">
        <v>4553</v>
      </c>
      <c r="B376" s="2">
        <v>38870</v>
      </c>
      <c r="C376" s="30">
        <f>YEAR(IMDB4[[#This Row],[Release Date]])</f>
        <v>2006</v>
      </c>
      <c r="D376" s="30" t="str">
        <f>FLOOR(IMDB4[[#This Row],[Year]],10)&amp;"s"</f>
        <v>2000s</v>
      </c>
      <c r="E376" s="1" t="s">
        <v>32</v>
      </c>
      <c r="F376" s="1" t="s">
        <v>77</v>
      </c>
      <c r="G376" s="1" t="s">
        <v>3</v>
      </c>
      <c r="H376" s="1" t="s">
        <v>338</v>
      </c>
      <c r="I376" s="1" t="s">
        <v>132</v>
      </c>
      <c r="J376" s="1" t="s">
        <v>2581</v>
      </c>
      <c r="K376" s="1" t="s">
        <v>1597</v>
      </c>
      <c r="L376" s="30">
        <v>20000</v>
      </c>
      <c r="M376" s="30">
        <v>21714</v>
      </c>
      <c r="N376" s="30">
        <v>420</v>
      </c>
      <c r="O376" s="30">
        <v>0</v>
      </c>
      <c r="P376" s="27">
        <v>6.8</v>
      </c>
      <c r="Q376" s="30">
        <v>334</v>
      </c>
      <c r="R376" s="30">
        <v>104</v>
      </c>
      <c r="S376" s="9">
        <v>234360014</v>
      </c>
      <c r="T376" s="9">
        <v>210000000</v>
      </c>
      <c r="U376" s="9">
        <f>IMDB4[[#This Row],[Gross Revenue]]-IMDB4[[#This Row],[Budget]]</f>
        <v>24360014</v>
      </c>
      <c r="V376" s="9" t="str">
        <f>IF(IMDB4[[#This Row],[Profit]]&gt;0,"Hit","Flop")</f>
        <v>Hit</v>
      </c>
      <c r="W376" s="9" t="str" cm="1">
        <f t="array" ref="W376">_xlfn.IFS(IMDB4[[#This Row],[IMDb Score (1-10)]]&gt;=8,"Excellent",IMDB4[[#This Row],[IMDb Score (1-10)]]&gt;=7,"Good",IMDB4[[#This Row],[IMDb Score (1-10)]]&gt;=5,"Average",TRUE,"Poor")</f>
        <v>Average</v>
      </c>
      <c r="X376" s="9" t="str">
        <f>IF(IMDB4[[#This Row],[Duration (min)]]&lt;90,"Short",IF(IMDB4[[#This Row],[Duration (min)]]&lt;=120,"Medium", "Long"))</f>
        <v>Medium</v>
      </c>
    </row>
    <row r="377" spans="1:24" x14ac:dyDescent="0.25">
      <c r="A377" s="1" t="s">
        <v>3543</v>
      </c>
      <c r="B377" s="2">
        <v>37941</v>
      </c>
      <c r="C377" s="30">
        <f>YEAR(IMDB4[[#This Row],[Release Date]])</f>
        <v>2003</v>
      </c>
      <c r="D377" s="30" t="str">
        <f>FLOOR(IMDB4[[#This Row],[Year]],10)&amp;"s"</f>
        <v>2000s</v>
      </c>
      <c r="E377" s="1" t="s">
        <v>32</v>
      </c>
      <c r="F377" s="1" t="s">
        <v>77</v>
      </c>
      <c r="G377" s="1" t="s">
        <v>3</v>
      </c>
      <c r="H377" s="1" t="s">
        <v>338</v>
      </c>
      <c r="I377" s="1" t="s">
        <v>132</v>
      </c>
      <c r="J377" s="1" t="s">
        <v>2581</v>
      </c>
      <c r="K377" s="1" t="s">
        <v>1280</v>
      </c>
      <c r="L377" s="30">
        <v>20000</v>
      </c>
      <c r="M377" s="30">
        <v>20952</v>
      </c>
      <c r="N377" s="30">
        <v>0</v>
      </c>
      <c r="O377" s="30">
        <v>0</v>
      </c>
      <c r="P377" s="27">
        <v>7.5</v>
      </c>
      <c r="Q377" s="30">
        <v>289</v>
      </c>
      <c r="R377" s="30">
        <v>134</v>
      </c>
      <c r="S377" s="9">
        <v>214948780</v>
      </c>
      <c r="T377" s="9">
        <v>110000000</v>
      </c>
      <c r="U377" s="9">
        <f>IMDB4[[#This Row],[Gross Revenue]]-IMDB4[[#This Row],[Budget]]</f>
        <v>104948780</v>
      </c>
      <c r="V377" s="9" t="str">
        <f>IF(IMDB4[[#This Row],[Profit]]&gt;0,"Hit","Flop")</f>
        <v>Hit</v>
      </c>
      <c r="W377" s="9" t="str" cm="1">
        <f t="array" ref="W377">_xlfn.IFS(IMDB4[[#This Row],[IMDb Score (1-10)]]&gt;=8,"Excellent",IMDB4[[#This Row],[IMDb Score (1-10)]]&gt;=7,"Good",IMDB4[[#This Row],[IMDb Score (1-10)]]&gt;=5,"Average",TRUE,"Poor")</f>
        <v>Good</v>
      </c>
      <c r="X377" s="9" t="str">
        <f>IF(IMDB4[[#This Row],[Duration (min)]]&lt;90,"Short",IF(IMDB4[[#This Row],[Duration (min)]]&lt;=120,"Medium", "Long"))</f>
        <v>Long</v>
      </c>
    </row>
    <row r="378" spans="1:24" x14ac:dyDescent="0.25">
      <c r="A378" s="1" t="s">
        <v>5464</v>
      </c>
      <c r="B378" s="2">
        <v>40023</v>
      </c>
      <c r="C378" s="30">
        <f>YEAR(IMDB4[[#This Row],[Release Date]])</f>
        <v>2009</v>
      </c>
      <c r="D378" s="30" t="str">
        <f>FLOOR(IMDB4[[#This Row],[Year]],10)&amp;"s"</f>
        <v>2000s</v>
      </c>
      <c r="E378" s="1" t="s">
        <v>32</v>
      </c>
      <c r="F378" s="1" t="s">
        <v>77</v>
      </c>
      <c r="G378" s="1" t="s">
        <v>3</v>
      </c>
      <c r="H378" s="1" t="s">
        <v>4</v>
      </c>
      <c r="I378" s="1" t="s">
        <v>132</v>
      </c>
      <c r="J378" s="1" t="s">
        <v>2581</v>
      </c>
      <c r="K378" s="1" t="s">
        <v>4194</v>
      </c>
      <c r="L378" s="30">
        <v>20000</v>
      </c>
      <c r="M378" s="30">
        <v>40054</v>
      </c>
      <c r="N378" s="30">
        <v>151</v>
      </c>
      <c r="O378" s="30">
        <v>0</v>
      </c>
      <c r="P378" s="27">
        <v>6.7</v>
      </c>
      <c r="Q378" s="30">
        <v>350</v>
      </c>
      <c r="R378" s="30">
        <v>119</v>
      </c>
      <c r="S378" s="9">
        <v>179883016</v>
      </c>
      <c r="T378" s="9">
        <v>150000000</v>
      </c>
      <c r="U378" s="9">
        <f>IMDB4[[#This Row],[Gross Revenue]]-IMDB4[[#This Row],[Budget]]</f>
        <v>29883016</v>
      </c>
      <c r="V378" s="9" t="str">
        <f>IF(IMDB4[[#This Row],[Profit]]&gt;0,"Hit","Flop")</f>
        <v>Hit</v>
      </c>
      <c r="W378" s="9" t="str" cm="1">
        <f t="array" ref="W378">_xlfn.IFS(IMDB4[[#This Row],[IMDb Score (1-10)]]&gt;=8,"Excellent",IMDB4[[#This Row],[IMDb Score (1-10)]]&gt;=7,"Good",IMDB4[[#This Row],[IMDb Score (1-10)]]&gt;=5,"Average",TRUE,"Poor")</f>
        <v>Average</v>
      </c>
      <c r="X378" s="9" t="str">
        <f>IF(IMDB4[[#This Row],[Duration (min)]]&lt;90,"Short",IF(IMDB4[[#This Row],[Duration (min)]]&lt;=120,"Medium", "Long"))</f>
        <v>Medium</v>
      </c>
    </row>
    <row r="379" spans="1:24" x14ac:dyDescent="0.25">
      <c r="A379" s="1" t="s">
        <v>2580</v>
      </c>
      <c r="B379" s="2">
        <v>36856</v>
      </c>
      <c r="C379" s="30">
        <f>YEAR(IMDB4[[#This Row],[Release Date]])</f>
        <v>2000</v>
      </c>
      <c r="D379" s="30" t="str">
        <f>FLOOR(IMDB4[[#This Row],[Year]],10)&amp;"s"</f>
        <v>2000s</v>
      </c>
      <c r="E379" s="1" t="s">
        <v>32</v>
      </c>
      <c r="F379" s="1" t="s">
        <v>77</v>
      </c>
      <c r="G379" s="1" t="s">
        <v>3</v>
      </c>
      <c r="H379" s="1" t="s">
        <v>4</v>
      </c>
      <c r="I379" s="1" t="s">
        <v>132</v>
      </c>
      <c r="J379" s="1" t="s">
        <v>2581</v>
      </c>
      <c r="K379" s="1" t="s">
        <v>1280</v>
      </c>
      <c r="L379" s="30">
        <v>20000</v>
      </c>
      <c r="M379" s="30">
        <v>21397</v>
      </c>
      <c r="N379" s="30">
        <v>0</v>
      </c>
      <c r="O379" s="30">
        <v>0</v>
      </c>
      <c r="P379" s="27">
        <v>7.4</v>
      </c>
      <c r="Q379" s="30">
        <v>290</v>
      </c>
      <c r="R379" s="30">
        <v>104</v>
      </c>
      <c r="S379" s="9">
        <v>157299717</v>
      </c>
      <c r="T379" s="9">
        <v>75000000</v>
      </c>
      <c r="U379" s="9">
        <f>IMDB4[[#This Row],[Gross Revenue]]-IMDB4[[#This Row],[Budget]]</f>
        <v>82299717</v>
      </c>
      <c r="V379" s="9" t="str">
        <f>IF(IMDB4[[#This Row],[Profit]]&gt;0,"Hit","Flop")</f>
        <v>Hit</v>
      </c>
      <c r="W379" s="9" t="str" cm="1">
        <f t="array" ref="W379">_xlfn.IFS(IMDB4[[#This Row],[IMDb Score (1-10)]]&gt;=8,"Excellent",IMDB4[[#This Row],[IMDb Score (1-10)]]&gt;=7,"Good",IMDB4[[#This Row],[IMDb Score (1-10)]]&gt;=5,"Average",TRUE,"Poor")</f>
        <v>Good</v>
      </c>
      <c r="X379" s="9" t="str">
        <f>IF(IMDB4[[#This Row],[Duration (min)]]&lt;90,"Short",IF(IMDB4[[#This Row],[Duration (min)]]&lt;=120,"Medium", "Long"))</f>
        <v>Medium</v>
      </c>
    </row>
    <row r="380" spans="1:24" x14ac:dyDescent="0.25">
      <c r="A380" s="1" t="s">
        <v>6138</v>
      </c>
      <c r="B380" s="2">
        <v>41122</v>
      </c>
      <c r="C380" s="30">
        <f>YEAR(IMDB4[[#This Row],[Release Date]])</f>
        <v>2012</v>
      </c>
      <c r="D380" s="30" t="str">
        <f>FLOOR(IMDB4[[#This Row],[Year]],10)&amp;"s"</f>
        <v>2010s</v>
      </c>
      <c r="E380" s="1" t="s">
        <v>32</v>
      </c>
      <c r="F380" s="1" t="s">
        <v>9</v>
      </c>
      <c r="G380" s="1" t="s">
        <v>3</v>
      </c>
      <c r="H380" s="1" t="s">
        <v>4</v>
      </c>
      <c r="I380" s="1" t="s">
        <v>132</v>
      </c>
      <c r="J380" s="1" t="s">
        <v>2581</v>
      </c>
      <c r="K380" s="1" t="s">
        <v>5379</v>
      </c>
      <c r="L380" s="30">
        <v>20000</v>
      </c>
      <c r="M380" s="30">
        <v>46204</v>
      </c>
      <c r="N380" s="30">
        <v>0</v>
      </c>
      <c r="O380" s="30">
        <v>144000</v>
      </c>
      <c r="P380" s="27">
        <v>7.6</v>
      </c>
      <c r="Q380" s="30">
        <v>488</v>
      </c>
      <c r="R380" s="30">
        <v>158</v>
      </c>
      <c r="S380" s="9">
        <v>148775460</v>
      </c>
      <c r="T380" s="9">
        <v>61000000</v>
      </c>
      <c r="U380" s="9">
        <f>IMDB4[[#This Row],[Gross Revenue]]-IMDB4[[#This Row],[Budget]]</f>
        <v>87775460</v>
      </c>
      <c r="V380" s="9" t="str">
        <f>IF(IMDB4[[#This Row],[Profit]]&gt;0,"Hit","Flop")</f>
        <v>Hit</v>
      </c>
      <c r="W380" s="9" t="str" cm="1">
        <f t="array" ref="W380">_xlfn.IFS(IMDB4[[#This Row],[IMDb Score (1-10)]]&gt;=8,"Excellent",IMDB4[[#This Row],[IMDb Score (1-10)]]&gt;=7,"Good",IMDB4[[#This Row],[IMDb Score (1-10)]]&gt;=5,"Average",TRUE,"Poor")</f>
        <v>Good</v>
      </c>
      <c r="X380" s="9" t="str">
        <f>IF(IMDB4[[#This Row],[Duration (min)]]&lt;90,"Short",IF(IMDB4[[#This Row],[Duration (min)]]&lt;=120,"Medium", "Long"))</f>
        <v>Long</v>
      </c>
    </row>
    <row r="381" spans="1:24" x14ac:dyDescent="0.25">
      <c r="A381" s="1" t="s">
        <v>6549</v>
      </c>
      <c r="B381" s="2">
        <v>41293</v>
      </c>
      <c r="C381" s="30">
        <f>YEAR(IMDB4[[#This Row],[Release Date]])</f>
        <v>2013</v>
      </c>
      <c r="D381" s="30" t="str">
        <f>FLOOR(IMDB4[[#This Row],[Year]],10)&amp;"s"</f>
        <v>2010s</v>
      </c>
      <c r="E381" s="1" t="s">
        <v>32</v>
      </c>
      <c r="F381" s="1" t="s">
        <v>77</v>
      </c>
      <c r="G381" s="1" t="s">
        <v>3</v>
      </c>
      <c r="H381" s="1" t="s">
        <v>4</v>
      </c>
      <c r="I381" s="1" t="s">
        <v>132</v>
      </c>
      <c r="J381" s="1" t="s">
        <v>2581</v>
      </c>
      <c r="K381" s="1" t="s">
        <v>1533</v>
      </c>
      <c r="L381" s="30">
        <v>20000</v>
      </c>
      <c r="M381" s="30">
        <v>23755</v>
      </c>
      <c r="N381" s="30">
        <v>446</v>
      </c>
      <c r="O381" s="30">
        <v>68000</v>
      </c>
      <c r="P381" s="27">
        <v>6.7</v>
      </c>
      <c r="Q381" s="30">
        <v>440</v>
      </c>
      <c r="R381" s="30">
        <v>138</v>
      </c>
      <c r="S381" s="9">
        <v>132550960</v>
      </c>
      <c r="T381" s="9">
        <v>120000000</v>
      </c>
      <c r="U381" s="9">
        <f>IMDB4[[#This Row],[Gross Revenue]]-IMDB4[[#This Row],[Budget]]</f>
        <v>12550960</v>
      </c>
      <c r="V381" s="9" t="str">
        <f>IF(IMDB4[[#This Row],[Profit]]&gt;0,"Hit","Flop")</f>
        <v>Hit</v>
      </c>
      <c r="W381" s="9" t="str" cm="1">
        <f t="array" ref="W381">_xlfn.IFS(IMDB4[[#This Row],[IMDb Score (1-10)]]&gt;=8,"Excellent",IMDB4[[#This Row],[IMDb Score (1-10)]]&gt;=7,"Good",IMDB4[[#This Row],[IMDb Score (1-10)]]&gt;=5,"Average",TRUE,"Poor")</f>
        <v>Average</v>
      </c>
      <c r="X381" s="9" t="str">
        <f>IF(IMDB4[[#This Row],[Duration (min)]]&lt;90,"Short",IF(IMDB4[[#This Row],[Duration (min)]]&lt;=120,"Medium", "Long"))</f>
        <v>Long</v>
      </c>
    </row>
    <row r="382" spans="1:24" x14ac:dyDescent="0.25">
      <c r="A382" s="1" t="s">
        <v>5484</v>
      </c>
      <c r="B382" s="2">
        <v>40228</v>
      </c>
      <c r="C382" s="30">
        <f>YEAR(IMDB4[[#This Row],[Release Date]])</f>
        <v>2010</v>
      </c>
      <c r="D382" s="30" t="str">
        <f>FLOOR(IMDB4[[#This Row],[Year]],10)&amp;"s"</f>
        <v>2010s</v>
      </c>
      <c r="E382" s="1" t="s">
        <v>32</v>
      </c>
      <c r="F382" s="1" t="s">
        <v>9</v>
      </c>
      <c r="G382" s="1" t="s">
        <v>3</v>
      </c>
      <c r="H382" s="1" t="s">
        <v>4</v>
      </c>
      <c r="I382" s="1" t="s">
        <v>92</v>
      </c>
      <c r="J382" s="1" t="s">
        <v>1383</v>
      </c>
      <c r="K382" s="1" t="s">
        <v>1834</v>
      </c>
      <c r="L382" s="30">
        <v>20000</v>
      </c>
      <c r="M382" s="30">
        <v>38072</v>
      </c>
      <c r="N382" s="30">
        <v>0</v>
      </c>
      <c r="O382" s="30">
        <v>106000</v>
      </c>
      <c r="P382" s="27">
        <v>8</v>
      </c>
      <c r="Q382" s="30">
        <v>669</v>
      </c>
      <c r="R382" s="30">
        <v>108</v>
      </c>
      <c r="S382" s="9">
        <v>106952327</v>
      </c>
      <c r="T382" s="9">
        <v>13000000</v>
      </c>
      <c r="U382" s="9">
        <f>IMDB4[[#This Row],[Gross Revenue]]-IMDB4[[#This Row],[Budget]]</f>
        <v>93952327</v>
      </c>
      <c r="V382" s="9" t="str">
        <f>IF(IMDB4[[#This Row],[Profit]]&gt;0,"Hit","Flop")</f>
        <v>Hit</v>
      </c>
      <c r="W382" s="9" t="str" cm="1">
        <f t="array" ref="W382">_xlfn.IFS(IMDB4[[#This Row],[IMDb Score (1-10)]]&gt;=8,"Excellent",IMDB4[[#This Row],[IMDb Score (1-10)]]&gt;=7,"Good",IMDB4[[#This Row],[IMDb Score (1-10)]]&gt;=5,"Average",TRUE,"Poor")</f>
        <v>Excellent</v>
      </c>
      <c r="X382" s="9" t="str">
        <f>IF(IMDB4[[#This Row],[Duration (min)]]&lt;90,"Short",IF(IMDB4[[#This Row],[Duration (min)]]&lt;=120,"Medium", "Long"))</f>
        <v>Medium</v>
      </c>
    </row>
    <row r="383" spans="1:24" x14ac:dyDescent="0.25">
      <c r="A383" s="1" t="s">
        <v>6182</v>
      </c>
      <c r="B383" s="2">
        <v>41229</v>
      </c>
      <c r="C383" s="30">
        <f>YEAR(IMDB4[[#This Row],[Release Date]])</f>
        <v>2012</v>
      </c>
      <c r="D383" s="30" t="str">
        <f>FLOOR(IMDB4[[#This Row],[Year]],10)&amp;"s"</f>
        <v>2010s</v>
      </c>
      <c r="E383" s="1" t="s">
        <v>32</v>
      </c>
      <c r="F383" s="1" t="s">
        <v>40</v>
      </c>
      <c r="G383" s="1" t="s">
        <v>3</v>
      </c>
      <c r="H383" s="1" t="s">
        <v>4</v>
      </c>
      <c r="I383" s="1" t="s">
        <v>84</v>
      </c>
      <c r="J383" s="1" t="s">
        <v>2581</v>
      </c>
      <c r="K383" s="1" t="s">
        <v>6183</v>
      </c>
      <c r="L383" s="30">
        <v>20000</v>
      </c>
      <c r="M383" s="30">
        <v>20645</v>
      </c>
      <c r="N383" s="30">
        <v>52</v>
      </c>
      <c r="O383" s="30">
        <v>25000</v>
      </c>
      <c r="P383" s="27">
        <v>7.3</v>
      </c>
      <c r="Q383" s="30">
        <v>256</v>
      </c>
      <c r="R383" s="30">
        <v>97</v>
      </c>
      <c r="S383" s="9">
        <v>103400692</v>
      </c>
      <c r="T383" s="9">
        <v>145000000</v>
      </c>
      <c r="U383" s="9">
        <f>IMDB4[[#This Row],[Gross Revenue]]-IMDB4[[#This Row],[Budget]]</f>
        <v>-41599308</v>
      </c>
      <c r="V383" s="9" t="str">
        <f>IF(IMDB4[[#This Row],[Profit]]&gt;0,"Hit","Flop")</f>
        <v>Flop</v>
      </c>
      <c r="W383" s="9" t="str" cm="1">
        <f t="array" ref="W383">_xlfn.IFS(IMDB4[[#This Row],[IMDb Score (1-10)]]&gt;=8,"Excellent",IMDB4[[#This Row],[IMDb Score (1-10)]]&gt;=7,"Good",IMDB4[[#This Row],[IMDb Score (1-10)]]&gt;=5,"Average",TRUE,"Poor")</f>
        <v>Good</v>
      </c>
      <c r="X383" s="9" t="str">
        <f>IF(IMDB4[[#This Row],[Duration (min)]]&lt;90,"Short",IF(IMDB4[[#This Row],[Duration (min)]]&lt;=120,"Medium", "Long"))</f>
        <v>Medium</v>
      </c>
    </row>
    <row r="384" spans="1:24" x14ac:dyDescent="0.25">
      <c r="A384" s="1" t="s">
        <v>5911</v>
      </c>
      <c r="B384" s="2">
        <v>40880</v>
      </c>
      <c r="C384" s="30">
        <f>YEAR(IMDB4[[#This Row],[Release Date]])</f>
        <v>2011</v>
      </c>
      <c r="D384" s="30" t="str">
        <f>FLOOR(IMDB4[[#This Row],[Year]],10)&amp;"s"</f>
        <v>2010s</v>
      </c>
      <c r="E384" s="1" t="s">
        <v>32</v>
      </c>
      <c r="F384" s="1" t="s">
        <v>77</v>
      </c>
      <c r="G384" s="1" t="s">
        <v>3</v>
      </c>
      <c r="H384" s="1" t="s">
        <v>4</v>
      </c>
      <c r="I384" s="1" t="s">
        <v>132</v>
      </c>
      <c r="J384" s="1" t="s">
        <v>2581</v>
      </c>
      <c r="K384" s="1" t="s">
        <v>2969</v>
      </c>
      <c r="L384" s="30">
        <v>20000</v>
      </c>
      <c r="M384" s="30">
        <v>22254</v>
      </c>
      <c r="N384" s="30">
        <v>189</v>
      </c>
      <c r="O384" s="30">
        <v>36000</v>
      </c>
      <c r="P384" s="27">
        <v>7.1</v>
      </c>
      <c r="Q384" s="30">
        <v>327</v>
      </c>
      <c r="R384" s="30">
        <v>127</v>
      </c>
      <c r="S384" s="9">
        <v>85463309</v>
      </c>
      <c r="T384" s="9">
        <v>110000000</v>
      </c>
      <c r="U384" s="9">
        <f>IMDB4[[#This Row],[Gross Revenue]]-IMDB4[[#This Row],[Budget]]</f>
        <v>-24536691</v>
      </c>
      <c r="V384" s="9" t="str">
        <f>IF(IMDB4[[#This Row],[Profit]]&gt;0,"Hit","Flop")</f>
        <v>Flop</v>
      </c>
      <c r="W384" s="9" t="str" cm="1">
        <f t="array" ref="W384">_xlfn.IFS(IMDB4[[#This Row],[IMDb Score (1-10)]]&gt;=8,"Excellent",IMDB4[[#This Row],[IMDb Score (1-10)]]&gt;=7,"Good",IMDB4[[#This Row],[IMDb Score (1-10)]]&gt;=5,"Average",TRUE,"Poor")</f>
        <v>Good</v>
      </c>
      <c r="X384" s="9" t="str">
        <f>IF(IMDB4[[#This Row],[Duration (min)]]&lt;90,"Short",IF(IMDB4[[#This Row],[Duration (min)]]&lt;=120,"Medium", "Long"))</f>
        <v>Long</v>
      </c>
    </row>
    <row r="385" spans="1:24" x14ac:dyDescent="0.25">
      <c r="A385" s="1" t="s">
        <v>5894</v>
      </c>
      <c r="B385" s="2">
        <v>40842</v>
      </c>
      <c r="C385" s="30">
        <f>YEAR(IMDB4[[#This Row],[Release Date]])</f>
        <v>2011</v>
      </c>
      <c r="D385" s="30" t="str">
        <f>FLOOR(IMDB4[[#This Row],[Year]],10)&amp;"s"</f>
        <v>2010s</v>
      </c>
      <c r="E385" s="1" t="s">
        <v>32</v>
      </c>
      <c r="F385" s="1" t="s">
        <v>20</v>
      </c>
      <c r="G385" s="1" t="s">
        <v>3</v>
      </c>
      <c r="H385" s="1" t="s">
        <v>4</v>
      </c>
      <c r="I385" s="1" t="s">
        <v>92</v>
      </c>
      <c r="J385" s="1" t="s">
        <v>1383</v>
      </c>
      <c r="K385" s="1" t="s">
        <v>349</v>
      </c>
      <c r="L385" s="30">
        <v>20000</v>
      </c>
      <c r="M385" s="30">
        <v>22739</v>
      </c>
      <c r="N385" s="30">
        <v>425</v>
      </c>
      <c r="O385" s="30">
        <v>24000</v>
      </c>
      <c r="P385" s="27">
        <v>6.2</v>
      </c>
      <c r="Q385" s="30">
        <v>245</v>
      </c>
      <c r="R385" s="30">
        <v>108</v>
      </c>
      <c r="S385" s="9">
        <v>70625986</v>
      </c>
      <c r="T385" s="9">
        <v>25000000</v>
      </c>
      <c r="U385" s="9">
        <f>IMDB4[[#This Row],[Gross Revenue]]-IMDB4[[#This Row],[Budget]]</f>
        <v>45625986</v>
      </c>
      <c r="V385" s="9" t="str">
        <f>IF(IMDB4[[#This Row],[Profit]]&gt;0,"Hit","Flop")</f>
        <v>Hit</v>
      </c>
      <c r="W385" s="9" t="str" cm="1">
        <f t="array" ref="W385">_xlfn.IFS(IMDB4[[#This Row],[IMDb Score (1-10)]]&gt;=8,"Excellent",IMDB4[[#This Row],[IMDb Score (1-10)]]&gt;=7,"Good",IMDB4[[#This Row],[IMDb Score (1-10)]]&gt;=5,"Average",TRUE,"Poor")</f>
        <v>Average</v>
      </c>
      <c r="X385" s="9" t="str">
        <f>IF(IMDB4[[#This Row],[Duration (min)]]&lt;90,"Short",IF(IMDB4[[#This Row],[Duration (min)]]&lt;=120,"Medium", "Long"))</f>
        <v>Medium</v>
      </c>
    </row>
    <row r="386" spans="1:24" x14ac:dyDescent="0.25">
      <c r="A386" s="1" t="s">
        <v>4200</v>
      </c>
      <c r="B386" s="2">
        <v>38678</v>
      </c>
      <c r="C386" s="30">
        <f>YEAR(IMDB4[[#This Row],[Release Date]])</f>
        <v>2005</v>
      </c>
      <c r="D386" s="30" t="str">
        <f>FLOOR(IMDB4[[#This Row],[Year]],10)&amp;"s"</f>
        <v>2000s</v>
      </c>
      <c r="E386" s="1" t="s">
        <v>32</v>
      </c>
      <c r="F386" s="1" t="s">
        <v>77</v>
      </c>
      <c r="G386" s="1" t="s">
        <v>3</v>
      </c>
      <c r="H386" s="1" t="s">
        <v>4</v>
      </c>
      <c r="I386" s="1" t="s">
        <v>92</v>
      </c>
      <c r="J386" s="1" t="s">
        <v>1383</v>
      </c>
      <c r="K386" s="1" t="s">
        <v>4201</v>
      </c>
      <c r="L386" s="30">
        <v>20000</v>
      </c>
      <c r="M386" s="30">
        <v>22417</v>
      </c>
      <c r="N386" s="30">
        <v>160</v>
      </c>
      <c r="O386" s="30">
        <v>48000</v>
      </c>
      <c r="P386" s="27">
        <v>8.1999999999999993</v>
      </c>
      <c r="Q386" s="30">
        <v>525</v>
      </c>
      <c r="R386" s="30">
        <v>132</v>
      </c>
      <c r="S386" s="9">
        <v>70496802</v>
      </c>
      <c r="T386" s="9">
        <v>54000000</v>
      </c>
      <c r="U386" s="9">
        <f>IMDB4[[#This Row],[Gross Revenue]]-IMDB4[[#This Row],[Budget]]</f>
        <v>16496802</v>
      </c>
      <c r="V386" s="9" t="str">
        <f>IF(IMDB4[[#This Row],[Profit]]&gt;0,"Hit","Flop")</f>
        <v>Hit</v>
      </c>
      <c r="W386" s="9" t="str" cm="1">
        <f t="array" ref="W386">_xlfn.IFS(IMDB4[[#This Row],[IMDb Score (1-10)]]&gt;=8,"Excellent",IMDB4[[#This Row],[IMDb Score (1-10)]]&gt;=7,"Good",IMDB4[[#This Row],[IMDb Score (1-10)]]&gt;=5,"Average",TRUE,"Poor")</f>
        <v>Excellent</v>
      </c>
      <c r="X386" s="9" t="str">
        <f>IF(IMDB4[[#This Row],[Duration (min)]]&lt;90,"Short",IF(IMDB4[[#This Row],[Duration (min)]]&lt;=120,"Medium", "Long"))</f>
        <v>Long</v>
      </c>
    </row>
    <row r="387" spans="1:24" x14ac:dyDescent="0.25">
      <c r="A387" s="1" t="s">
        <v>2846</v>
      </c>
      <c r="B387" s="2">
        <v>37135</v>
      </c>
      <c r="C387" s="30">
        <f>YEAR(IMDB4[[#This Row],[Release Date]])</f>
        <v>2001</v>
      </c>
      <c r="D387" s="30" t="str">
        <f>FLOOR(IMDB4[[#This Row],[Year]],10)&amp;"s"</f>
        <v>2000s</v>
      </c>
      <c r="E387" s="1" t="s">
        <v>32</v>
      </c>
      <c r="F387" s="1" t="s">
        <v>77</v>
      </c>
      <c r="G387" s="1" t="s">
        <v>3</v>
      </c>
      <c r="H387" s="1" t="s">
        <v>4</v>
      </c>
      <c r="I387" s="1" t="s">
        <v>92</v>
      </c>
      <c r="J387" s="1" t="s">
        <v>2581</v>
      </c>
      <c r="K387" s="1" t="s">
        <v>2368</v>
      </c>
      <c r="L387" s="30">
        <v>20000</v>
      </c>
      <c r="M387" s="30">
        <v>25942</v>
      </c>
      <c r="N387" s="30">
        <v>57</v>
      </c>
      <c r="O387" s="30">
        <v>0</v>
      </c>
      <c r="P387" s="27">
        <v>6.5</v>
      </c>
      <c r="Q387" s="30">
        <v>166</v>
      </c>
      <c r="R387" s="30">
        <v>99</v>
      </c>
      <c r="S387" s="9">
        <v>69772969</v>
      </c>
      <c r="T387" s="9">
        <v>80000000</v>
      </c>
      <c r="U387" s="9">
        <f>IMDB4[[#This Row],[Gross Revenue]]-IMDB4[[#This Row],[Budget]]</f>
        <v>-10227031</v>
      </c>
      <c r="V387" s="9" t="str">
        <f>IF(IMDB4[[#This Row],[Profit]]&gt;0,"Hit","Flop")</f>
        <v>Flop</v>
      </c>
      <c r="W387" s="9" t="str" cm="1">
        <f t="array" ref="W387">_xlfn.IFS(IMDB4[[#This Row],[IMDb Score (1-10)]]&gt;=8,"Excellent",IMDB4[[#This Row],[IMDb Score (1-10)]]&gt;=7,"Good",IMDB4[[#This Row],[IMDb Score (1-10)]]&gt;=5,"Average",TRUE,"Poor")</f>
        <v>Average</v>
      </c>
      <c r="X387" s="9" t="str">
        <f>IF(IMDB4[[#This Row],[Duration (min)]]&lt;90,"Short",IF(IMDB4[[#This Row],[Duration (min)]]&lt;=120,"Medium", "Long"))</f>
        <v>Medium</v>
      </c>
    </row>
    <row r="388" spans="1:24" x14ac:dyDescent="0.25">
      <c r="A388" s="1" t="s">
        <v>6900</v>
      </c>
      <c r="B388" s="2">
        <v>42085</v>
      </c>
      <c r="C388" s="30">
        <f>YEAR(IMDB4[[#This Row],[Release Date]])</f>
        <v>2015</v>
      </c>
      <c r="D388" s="30" t="str">
        <f>FLOOR(IMDB4[[#This Row],[Year]],10)&amp;"s"</f>
        <v>2010s</v>
      </c>
      <c r="E388" s="1" t="s">
        <v>32</v>
      </c>
      <c r="F388" s="1" t="s">
        <v>20</v>
      </c>
      <c r="G388" s="1" t="s">
        <v>3</v>
      </c>
      <c r="H388" s="1" t="s">
        <v>4</v>
      </c>
      <c r="I388" s="1" t="s">
        <v>92</v>
      </c>
      <c r="J388" s="1" t="s">
        <v>4527</v>
      </c>
      <c r="K388" s="1" t="s">
        <v>6901</v>
      </c>
      <c r="L388" s="30">
        <v>20000</v>
      </c>
      <c r="M388" s="30">
        <v>38963</v>
      </c>
      <c r="N388" s="30">
        <v>13</v>
      </c>
      <c r="O388" s="30">
        <v>41000</v>
      </c>
      <c r="P388" s="27">
        <v>5.7</v>
      </c>
      <c r="Q388" s="30">
        <v>222</v>
      </c>
      <c r="R388" s="30">
        <v>115</v>
      </c>
      <c r="S388" s="9">
        <v>66009973</v>
      </c>
      <c r="T388" s="9">
        <v>14800000</v>
      </c>
      <c r="U388" s="9">
        <f>IMDB4[[#This Row],[Gross Revenue]]-IMDB4[[#This Row],[Budget]]</f>
        <v>51209973</v>
      </c>
      <c r="V388" s="9" t="str">
        <f>IF(IMDB4[[#This Row],[Profit]]&gt;0,"Hit","Flop")</f>
        <v>Hit</v>
      </c>
      <c r="W388" s="9" t="str" cm="1">
        <f t="array" ref="W388">_xlfn.IFS(IMDB4[[#This Row],[IMDb Score (1-10)]]&gt;=8,"Excellent",IMDB4[[#This Row],[IMDb Score (1-10)]]&gt;=7,"Good",IMDB4[[#This Row],[IMDb Score (1-10)]]&gt;=5,"Average",TRUE,"Poor")</f>
        <v>Average</v>
      </c>
      <c r="X388" s="9" t="str">
        <f>IF(IMDB4[[#This Row],[Duration (min)]]&lt;90,"Short",IF(IMDB4[[#This Row],[Duration (min)]]&lt;=120,"Medium", "Long"))</f>
        <v>Medium</v>
      </c>
    </row>
    <row r="389" spans="1:24" x14ac:dyDescent="0.25">
      <c r="A389" s="1" t="s">
        <v>4320</v>
      </c>
      <c r="B389" s="2">
        <v>38860</v>
      </c>
      <c r="C389" s="30">
        <f>YEAR(IMDB4[[#This Row],[Release Date]])</f>
        <v>2006</v>
      </c>
      <c r="D389" s="30" t="str">
        <f>FLOOR(IMDB4[[#This Row],[Year]],10)&amp;"s"</f>
        <v>2000s</v>
      </c>
      <c r="E389" s="1" t="s">
        <v>32</v>
      </c>
      <c r="F389" s="1" t="s">
        <v>40</v>
      </c>
      <c r="G389" s="1" t="s">
        <v>3</v>
      </c>
      <c r="H389" s="1" t="s">
        <v>83</v>
      </c>
      <c r="I389" s="1" t="s">
        <v>84</v>
      </c>
      <c r="J389" s="1" t="s">
        <v>2581</v>
      </c>
      <c r="K389" s="1" t="s">
        <v>4321</v>
      </c>
      <c r="L389" s="30">
        <v>20000</v>
      </c>
      <c r="M389" s="30">
        <v>35161</v>
      </c>
      <c r="N389" s="30">
        <v>42</v>
      </c>
      <c r="O389" s="30">
        <v>0</v>
      </c>
      <c r="P389" s="27">
        <v>6.7</v>
      </c>
      <c r="Q389" s="30">
        <v>135</v>
      </c>
      <c r="R389" s="30">
        <v>85</v>
      </c>
      <c r="S389" s="9">
        <v>64459316</v>
      </c>
      <c r="T389" s="9">
        <v>149000000</v>
      </c>
      <c r="U389" s="9">
        <f>IMDB4[[#This Row],[Gross Revenue]]-IMDB4[[#This Row],[Budget]]</f>
        <v>-84540684</v>
      </c>
      <c r="V389" s="9" t="str">
        <f>IF(IMDB4[[#This Row],[Profit]]&gt;0,"Hit","Flop")</f>
        <v>Flop</v>
      </c>
      <c r="W389" s="9" t="str" cm="1">
        <f t="array" ref="W389">_xlfn.IFS(IMDB4[[#This Row],[IMDb Score (1-10)]]&gt;=8,"Excellent",IMDB4[[#This Row],[IMDb Score (1-10)]]&gt;=7,"Good",IMDB4[[#This Row],[IMDb Score (1-10)]]&gt;=5,"Average",TRUE,"Poor")</f>
        <v>Average</v>
      </c>
      <c r="X389" s="9" t="str">
        <f>IF(IMDB4[[#This Row],[Duration (min)]]&lt;90,"Short",IF(IMDB4[[#This Row],[Duration (min)]]&lt;=120,"Medium", "Long"))</f>
        <v>Short</v>
      </c>
    </row>
    <row r="390" spans="1:24" x14ac:dyDescent="0.25">
      <c r="A390" s="1" t="s">
        <v>6463</v>
      </c>
      <c r="B390" s="2">
        <v>41485</v>
      </c>
      <c r="C390" s="30">
        <f>YEAR(IMDB4[[#This Row],[Release Date]])</f>
        <v>2013</v>
      </c>
      <c r="D390" s="30" t="str">
        <f>FLOOR(IMDB4[[#This Row],[Year]],10)&amp;"s"</f>
        <v>2010s</v>
      </c>
      <c r="E390" s="1" t="s">
        <v>32</v>
      </c>
      <c r="F390" s="1" t="s">
        <v>2</v>
      </c>
      <c r="G390" s="1" t="s">
        <v>3</v>
      </c>
      <c r="H390" s="1" t="s">
        <v>4</v>
      </c>
      <c r="I390" s="1" t="s">
        <v>92</v>
      </c>
      <c r="J390" s="1" t="s">
        <v>2581</v>
      </c>
      <c r="K390" s="1" t="s">
        <v>5556</v>
      </c>
      <c r="L390" s="30">
        <v>20000</v>
      </c>
      <c r="M390" s="30">
        <v>37321</v>
      </c>
      <c r="N390" s="30">
        <v>777</v>
      </c>
      <c r="O390" s="30">
        <v>86000</v>
      </c>
      <c r="P390" s="27">
        <v>8.1</v>
      </c>
      <c r="Q390" s="30">
        <v>454</v>
      </c>
      <c r="R390" s="30">
        <v>153</v>
      </c>
      <c r="S390" s="9">
        <v>60962878</v>
      </c>
      <c r="T390" s="9">
        <v>46000000</v>
      </c>
      <c r="U390" s="9">
        <f>IMDB4[[#This Row],[Gross Revenue]]-IMDB4[[#This Row],[Budget]]</f>
        <v>14962878</v>
      </c>
      <c r="V390" s="9" t="str">
        <f>IF(IMDB4[[#This Row],[Profit]]&gt;0,"Hit","Flop")</f>
        <v>Hit</v>
      </c>
      <c r="W390" s="9" t="str" cm="1">
        <f t="array" ref="W390">_xlfn.IFS(IMDB4[[#This Row],[IMDb Score (1-10)]]&gt;=8,"Excellent",IMDB4[[#This Row],[IMDb Score (1-10)]]&gt;=7,"Good",IMDB4[[#This Row],[IMDb Score (1-10)]]&gt;=5,"Average",TRUE,"Poor")</f>
        <v>Excellent</v>
      </c>
      <c r="X390" s="9" t="str">
        <f>IF(IMDB4[[#This Row],[Duration (min)]]&lt;90,"Short",IF(IMDB4[[#This Row],[Duration (min)]]&lt;=120,"Medium", "Long"))</f>
        <v>Long</v>
      </c>
    </row>
    <row r="391" spans="1:24" x14ac:dyDescent="0.25">
      <c r="A391" s="1" t="s">
        <v>2728</v>
      </c>
      <c r="B391" s="2">
        <v>37116</v>
      </c>
      <c r="C391" s="30">
        <f>YEAR(IMDB4[[#This Row],[Release Date]])</f>
        <v>2001</v>
      </c>
      <c r="D391" s="30" t="str">
        <f>FLOOR(IMDB4[[#This Row],[Year]],10)&amp;"s"</f>
        <v>2000s</v>
      </c>
      <c r="E391" s="1" t="s">
        <v>32</v>
      </c>
      <c r="F391" s="1" t="s">
        <v>20</v>
      </c>
      <c r="G391" s="1" t="s">
        <v>3</v>
      </c>
      <c r="H391" s="1" t="s">
        <v>4</v>
      </c>
      <c r="I391" s="1" t="s">
        <v>132</v>
      </c>
      <c r="J391" s="1" t="s">
        <v>2581</v>
      </c>
      <c r="K391" s="1" t="s">
        <v>1533</v>
      </c>
      <c r="L391" s="30">
        <v>20000</v>
      </c>
      <c r="M391" s="30">
        <v>22209</v>
      </c>
      <c r="N391" s="30">
        <v>446</v>
      </c>
      <c r="O391" s="30">
        <v>0</v>
      </c>
      <c r="P391" s="27">
        <v>6.4</v>
      </c>
      <c r="Q391" s="30">
        <v>125</v>
      </c>
      <c r="R391" s="30">
        <v>123</v>
      </c>
      <c r="S391" s="9">
        <v>47095453</v>
      </c>
      <c r="T391" s="9">
        <v>48000000</v>
      </c>
      <c r="U391" s="9">
        <f>IMDB4[[#This Row],[Gross Revenue]]-IMDB4[[#This Row],[Budget]]</f>
        <v>-904547</v>
      </c>
      <c r="V391" s="9" t="str">
        <f>IF(IMDB4[[#This Row],[Profit]]&gt;0,"Hit","Flop")</f>
        <v>Flop</v>
      </c>
      <c r="W391" s="9" t="str" cm="1">
        <f t="array" ref="W391">_xlfn.IFS(IMDB4[[#This Row],[IMDb Score (1-10)]]&gt;=8,"Excellent",IMDB4[[#This Row],[IMDb Score (1-10)]]&gt;=7,"Good",IMDB4[[#This Row],[IMDb Score (1-10)]]&gt;=5,"Average",TRUE,"Poor")</f>
        <v>Average</v>
      </c>
      <c r="X391" s="9" t="str">
        <f>IF(IMDB4[[#This Row],[Duration (min)]]&lt;90,"Short",IF(IMDB4[[#This Row],[Duration (min)]]&lt;=120,"Medium", "Long"))</f>
        <v>Long</v>
      </c>
    </row>
    <row r="392" spans="1:24" x14ac:dyDescent="0.25">
      <c r="A392" s="1" t="s">
        <v>4526</v>
      </c>
      <c r="B392" s="2">
        <v>38924</v>
      </c>
      <c r="C392" s="30">
        <f>YEAR(IMDB4[[#This Row],[Release Date]])</f>
        <v>2006</v>
      </c>
      <c r="D392" s="30" t="str">
        <f>FLOOR(IMDB4[[#This Row],[Year]],10)&amp;"s"</f>
        <v>2000s</v>
      </c>
      <c r="E392" s="1" t="s">
        <v>32</v>
      </c>
      <c r="F392" s="1" t="s">
        <v>91</v>
      </c>
      <c r="G392" s="1" t="s">
        <v>3</v>
      </c>
      <c r="H392" s="1" t="s">
        <v>4</v>
      </c>
      <c r="I392" s="1" t="s">
        <v>92</v>
      </c>
      <c r="J392" s="1" t="s">
        <v>4527</v>
      </c>
      <c r="K392" s="1" t="s">
        <v>3305</v>
      </c>
      <c r="L392" s="30">
        <v>20000</v>
      </c>
      <c r="M392" s="30">
        <v>26402</v>
      </c>
      <c r="N392" s="30">
        <v>473</v>
      </c>
      <c r="O392" s="30">
        <v>0</v>
      </c>
      <c r="P392" s="27">
        <v>5.9</v>
      </c>
      <c r="Q392" s="30">
        <v>196</v>
      </c>
      <c r="R392" s="30">
        <v>83</v>
      </c>
      <c r="S392" s="9">
        <v>39511038</v>
      </c>
      <c r="T392" s="9">
        <v>16000000</v>
      </c>
      <c r="U392" s="9">
        <f>IMDB4[[#This Row],[Gross Revenue]]-IMDB4[[#This Row],[Budget]]</f>
        <v>23511038</v>
      </c>
      <c r="V392" s="9" t="str">
        <f>IF(IMDB4[[#This Row],[Profit]]&gt;0,"Hit","Flop")</f>
        <v>Hit</v>
      </c>
      <c r="W392" s="9" t="str" cm="1">
        <f t="array" ref="W392">_xlfn.IFS(IMDB4[[#This Row],[IMDb Score (1-10)]]&gt;=8,"Excellent",IMDB4[[#This Row],[IMDb Score (1-10)]]&gt;=7,"Good",IMDB4[[#This Row],[IMDb Score (1-10)]]&gt;=5,"Average",TRUE,"Poor")</f>
        <v>Average</v>
      </c>
      <c r="X392" s="9" t="str">
        <f>IF(IMDB4[[#This Row],[Duration (min)]]&lt;90,"Short",IF(IMDB4[[#This Row],[Duration (min)]]&lt;=120,"Medium", "Long"))</f>
        <v>Short</v>
      </c>
    </row>
    <row r="393" spans="1:24" x14ac:dyDescent="0.25">
      <c r="A393" s="1" t="s">
        <v>1382</v>
      </c>
      <c r="B393" s="2">
        <v>35290</v>
      </c>
      <c r="C393" s="30">
        <f>YEAR(IMDB4[[#This Row],[Release Date]])</f>
        <v>1996</v>
      </c>
      <c r="D393" s="30" t="str">
        <f>FLOOR(IMDB4[[#This Row],[Year]],10)&amp;"s"</f>
        <v>1990s</v>
      </c>
      <c r="E393" s="1" t="s">
        <v>32</v>
      </c>
      <c r="F393" s="1" t="s">
        <v>77</v>
      </c>
      <c r="G393" s="1" t="s">
        <v>3</v>
      </c>
      <c r="H393" s="1" t="s">
        <v>4</v>
      </c>
      <c r="I393" s="1" t="s">
        <v>132</v>
      </c>
      <c r="J393" s="1" t="s">
        <v>1383</v>
      </c>
      <c r="K393" s="1" t="s">
        <v>645</v>
      </c>
      <c r="L393" s="30">
        <v>20000</v>
      </c>
      <c r="M393" s="30">
        <v>22590</v>
      </c>
      <c r="N393" s="30">
        <v>13000</v>
      </c>
      <c r="O393" s="30">
        <v>0</v>
      </c>
      <c r="P393" s="27">
        <v>6.3</v>
      </c>
      <c r="Q393" s="30">
        <v>132</v>
      </c>
      <c r="R393" s="30">
        <v>106</v>
      </c>
      <c r="S393" s="9">
        <v>37754208</v>
      </c>
      <c r="T393" s="9">
        <v>70000000</v>
      </c>
      <c r="U393" s="9">
        <f>IMDB4[[#This Row],[Gross Revenue]]-IMDB4[[#This Row],[Budget]]</f>
        <v>-32245792</v>
      </c>
      <c r="V393" s="9" t="str">
        <f>IF(IMDB4[[#This Row],[Profit]]&gt;0,"Hit","Flop")</f>
        <v>Flop</v>
      </c>
      <c r="W393" s="9" t="str" cm="1">
        <f t="array" ref="W393">_xlfn.IFS(IMDB4[[#This Row],[IMDb Score (1-10)]]&gt;=8,"Excellent",IMDB4[[#This Row],[IMDb Score (1-10)]]&gt;=7,"Good",IMDB4[[#This Row],[IMDb Score (1-10)]]&gt;=5,"Average",TRUE,"Poor")</f>
        <v>Average</v>
      </c>
      <c r="X393" s="9" t="str">
        <f>IF(IMDB4[[#This Row],[Duration (min)]]&lt;90,"Short",IF(IMDB4[[#This Row],[Duration (min)]]&lt;=120,"Medium", "Long"))</f>
        <v>Medium</v>
      </c>
    </row>
    <row r="394" spans="1:24" x14ac:dyDescent="0.25">
      <c r="A394" s="1" t="s">
        <v>5847</v>
      </c>
      <c r="B394" s="2">
        <v>40765</v>
      </c>
      <c r="C394" s="30">
        <f>YEAR(IMDB4[[#This Row],[Release Date]])</f>
        <v>2011</v>
      </c>
      <c r="D394" s="30" t="str">
        <f>FLOOR(IMDB4[[#This Row],[Year]],10)&amp;"s"</f>
        <v>2010s</v>
      </c>
      <c r="E394" s="1" t="s">
        <v>32</v>
      </c>
      <c r="F394" s="1" t="s">
        <v>77</v>
      </c>
      <c r="G394" s="1" t="s">
        <v>3</v>
      </c>
      <c r="H394" s="1" t="s">
        <v>4</v>
      </c>
      <c r="I394" s="1" t="s">
        <v>132</v>
      </c>
      <c r="J394" s="1" t="s">
        <v>4527</v>
      </c>
      <c r="K394" s="1" t="s">
        <v>1559</v>
      </c>
      <c r="L394" s="30">
        <v>20000</v>
      </c>
      <c r="M394" s="30">
        <v>34011</v>
      </c>
      <c r="N394" s="30">
        <v>487</v>
      </c>
      <c r="O394" s="30">
        <v>52000</v>
      </c>
      <c r="P394" s="27">
        <v>6.7</v>
      </c>
      <c r="Q394" s="30">
        <v>360</v>
      </c>
      <c r="R394" s="30">
        <v>109</v>
      </c>
      <c r="S394" s="9">
        <v>37553932</v>
      </c>
      <c r="T394" s="9">
        <v>40000000</v>
      </c>
      <c r="U394" s="9">
        <f>IMDB4[[#This Row],[Gross Revenue]]-IMDB4[[#This Row],[Budget]]</f>
        <v>-2446068</v>
      </c>
      <c r="V394" s="9" t="str">
        <f>IF(IMDB4[[#This Row],[Profit]]&gt;0,"Hit","Flop")</f>
        <v>Flop</v>
      </c>
      <c r="W394" s="9" t="str" cm="1">
        <f t="array" ref="W394">_xlfn.IFS(IMDB4[[#This Row],[IMDb Score (1-10)]]&gt;=8,"Excellent",IMDB4[[#This Row],[IMDb Score (1-10)]]&gt;=7,"Good",IMDB4[[#This Row],[IMDb Score (1-10)]]&gt;=5,"Average",TRUE,"Poor")</f>
        <v>Average</v>
      </c>
      <c r="X394" s="9" t="str">
        <f>IF(IMDB4[[#This Row],[Duration (min)]]&lt;90,"Short",IF(IMDB4[[#This Row],[Duration (min)]]&lt;=120,"Medium", "Long"))</f>
        <v>Medium</v>
      </c>
    </row>
    <row r="395" spans="1:24" x14ac:dyDescent="0.25">
      <c r="A395" s="1" t="s">
        <v>6916</v>
      </c>
      <c r="B395" s="2">
        <v>42055</v>
      </c>
      <c r="C395" s="30">
        <f>YEAR(IMDB4[[#This Row],[Release Date]])</f>
        <v>2015</v>
      </c>
      <c r="D395" s="30" t="str">
        <f>FLOOR(IMDB4[[#This Row],[Year]],10)&amp;"s"</f>
        <v>2010s</v>
      </c>
      <c r="E395" s="1" t="s">
        <v>32</v>
      </c>
      <c r="F395" s="1" t="s">
        <v>40</v>
      </c>
      <c r="G395" s="1" t="s">
        <v>3</v>
      </c>
      <c r="H395" s="1" t="s">
        <v>4</v>
      </c>
      <c r="I395" s="1" t="s">
        <v>84</v>
      </c>
      <c r="J395" s="1" t="s">
        <v>2581</v>
      </c>
      <c r="K395" s="1" t="s">
        <v>4069</v>
      </c>
      <c r="L395" s="30">
        <v>20000</v>
      </c>
      <c r="M395" s="30">
        <v>21393</v>
      </c>
      <c r="N395" s="30">
        <v>456</v>
      </c>
      <c r="O395" s="30">
        <v>24000</v>
      </c>
      <c r="P395" s="27">
        <v>5.8</v>
      </c>
      <c r="Q395" s="30">
        <v>256</v>
      </c>
      <c r="R395" s="30">
        <v>111</v>
      </c>
      <c r="S395" s="9">
        <v>34964818</v>
      </c>
      <c r="T395" s="9">
        <v>150000000</v>
      </c>
      <c r="U395" s="9">
        <f>IMDB4[[#This Row],[Gross Revenue]]-IMDB4[[#This Row],[Budget]]</f>
        <v>-115035182</v>
      </c>
      <c r="V395" s="9" t="str">
        <f>IF(IMDB4[[#This Row],[Profit]]&gt;0,"Hit","Flop")</f>
        <v>Flop</v>
      </c>
      <c r="W395" s="9" t="str" cm="1">
        <f t="array" ref="W395">_xlfn.IFS(IMDB4[[#This Row],[IMDb Score (1-10)]]&gt;=8,"Excellent",IMDB4[[#This Row],[IMDb Score (1-10)]]&gt;=7,"Good",IMDB4[[#This Row],[IMDb Score (1-10)]]&gt;=5,"Average",TRUE,"Poor")</f>
        <v>Average</v>
      </c>
      <c r="X395" s="9" t="str">
        <f>IF(IMDB4[[#This Row],[Duration (min)]]&lt;90,"Short",IF(IMDB4[[#This Row],[Duration (min)]]&lt;=120,"Medium", "Long"))</f>
        <v>Medium</v>
      </c>
    </row>
    <row r="396" spans="1:24" x14ac:dyDescent="0.25">
      <c r="A396" s="1" t="s">
        <v>3604</v>
      </c>
      <c r="B396" s="2">
        <v>38261</v>
      </c>
      <c r="C396" s="30">
        <f>YEAR(IMDB4[[#This Row],[Release Date]])</f>
        <v>2004</v>
      </c>
      <c r="D396" s="30" t="str">
        <f>FLOOR(IMDB4[[#This Row],[Year]],10)&amp;"s"</f>
        <v>2000s</v>
      </c>
      <c r="E396" s="1" t="s">
        <v>32</v>
      </c>
      <c r="F396" s="1" t="s">
        <v>9</v>
      </c>
      <c r="G396" s="1" t="s">
        <v>3</v>
      </c>
      <c r="H396" s="1" t="s">
        <v>4</v>
      </c>
      <c r="I396" s="1" t="s">
        <v>92</v>
      </c>
      <c r="J396" s="1" t="s">
        <v>1383</v>
      </c>
      <c r="K396" s="1" t="s">
        <v>1156</v>
      </c>
      <c r="L396" s="30">
        <v>20000</v>
      </c>
      <c r="M396" s="30">
        <v>28027</v>
      </c>
      <c r="N396" s="30">
        <v>0</v>
      </c>
      <c r="O396" s="30">
        <v>12000</v>
      </c>
      <c r="P396" s="27">
        <v>7.3</v>
      </c>
      <c r="Q396" s="30">
        <v>212</v>
      </c>
      <c r="R396" s="30">
        <v>98</v>
      </c>
      <c r="S396" s="9">
        <v>33987757</v>
      </c>
      <c r="T396" s="9">
        <v>27000000</v>
      </c>
      <c r="U396" s="9">
        <f>IMDB4[[#This Row],[Gross Revenue]]-IMDB4[[#This Row],[Budget]]</f>
        <v>6987757</v>
      </c>
      <c r="V396" s="9" t="str">
        <f>IF(IMDB4[[#This Row],[Profit]]&gt;0,"Hit","Flop")</f>
        <v>Hit</v>
      </c>
      <c r="W396" s="9" t="str" cm="1">
        <f t="array" ref="W396">_xlfn.IFS(IMDB4[[#This Row],[IMDb Score (1-10)]]&gt;=8,"Excellent",IMDB4[[#This Row],[IMDb Score (1-10)]]&gt;=7,"Good",IMDB4[[#This Row],[IMDb Score (1-10)]]&gt;=5,"Average",TRUE,"Poor")</f>
        <v>Good</v>
      </c>
      <c r="X396" s="9" t="str">
        <f>IF(IMDB4[[#This Row],[Duration (min)]]&lt;90,"Short",IF(IMDB4[[#This Row],[Duration (min)]]&lt;=120,"Medium", "Long"))</f>
        <v>Medium</v>
      </c>
    </row>
    <row r="397" spans="1:24" x14ac:dyDescent="0.25">
      <c r="A397" s="1" t="s">
        <v>2572</v>
      </c>
      <c r="B397" s="2">
        <v>36711</v>
      </c>
      <c r="C397" s="30">
        <f>YEAR(IMDB4[[#This Row],[Release Date]])</f>
        <v>2000</v>
      </c>
      <c r="D397" s="30" t="str">
        <f>FLOOR(IMDB4[[#This Row],[Year]],10)&amp;"s"</f>
        <v>2000s</v>
      </c>
      <c r="E397" s="1" t="s">
        <v>32</v>
      </c>
      <c r="F397" s="1" t="s">
        <v>20</v>
      </c>
      <c r="G397" s="1" t="s">
        <v>3</v>
      </c>
      <c r="H397" s="1" t="s">
        <v>4</v>
      </c>
      <c r="I397" s="1" t="s">
        <v>132</v>
      </c>
      <c r="J397" s="1" t="s">
        <v>1383</v>
      </c>
      <c r="K397" s="1" t="s">
        <v>2573</v>
      </c>
      <c r="L397" s="30">
        <v>20000</v>
      </c>
      <c r="M397" s="30">
        <v>22383</v>
      </c>
      <c r="N397" s="30">
        <v>18</v>
      </c>
      <c r="O397" s="30">
        <v>0</v>
      </c>
      <c r="P397" s="27">
        <v>6.8</v>
      </c>
      <c r="Q397" s="30">
        <v>78</v>
      </c>
      <c r="R397" s="30">
        <v>120</v>
      </c>
      <c r="S397" s="9">
        <v>33771174</v>
      </c>
      <c r="T397" s="9">
        <v>15000000</v>
      </c>
      <c r="U397" s="9">
        <f>IMDB4[[#This Row],[Gross Revenue]]-IMDB4[[#This Row],[Budget]]</f>
        <v>18771174</v>
      </c>
      <c r="V397" s="9" t="str">
        <f>IF(IMDB4[[#This Row],[Profit]]&gt;0,"Hit","Flop")</f>
        <v>Hit</v>
      </c>
      <c r="W397" s="9" t="str" cm="1">
        <f t="array" ref="W397">_xlfn.IFS(IMDB4[[#This Row],[IMDb Score (1-10)]]&gt;=8,"Excellent",IMDB4[[#This Row],[IMDb Score (1-10)]]&gt;=7,"Good",IMDB4[[#This Row],[IMDb Score (1-10)]]&gt;=5,"Average",TRUE,"Poor")</f>
        <v>Average</v>
      </c>
      <c r="X397" s="9" t="str">
        <f>IF(IMDB4[[#This Row],[Duration (min)]]&lt;90,"Short",IF(IMDB4[[#This Row],[Duration (min)]]&lt;=120,"Medium", "Long"))</f>
        <v>Medium</v>
      </c>
    </row>
    <row r="398" spans="1:24" x14ac:dyDescent="0.25">
      <c r="A398" s="1" t="s">
        <v>6840</v>
      </c>
      <c r="B398" s="2">
        <v>42254</v>
      </c>
      <c r="C398" s="30">
        <f>YEAR(IMDB4[[#This Row],[Release Date]])</f>
        <v>2015</v>
      </c>
      <c r="D398" s="30" t="str">
        <f>FLOOR(IMDB4[[#This Row],[Year]],10)&amp;"s"</f>
        <v>2010s</v>
      </c>
      <c r="E398" s="1" t="s">
        <v>32</v>
      </c>
      <c r="F398" s="1" t="s">
        <v>77</v>
      </c>
      <c r="G398" s="1" t="s">
        <v>3</v>
      </c>
      <c r="H398" s="1" t="s">
        <v>4</v>
      </c>
      <c r="I398" s="1" t="s">
        <v>92</v>
      </c>
      <c r="J398" s="1" t="s">
        <v>2581</v>
      </c>
      <c r="K398" s="1" t="s">
        <v>5237</v>
      </c>
      <c r="L398" s="30">
        <v>20000</v>
      </c>
      <c r="M398" s="30">
        <v>23051</v>
      </c>
      <c r="N398" s="30">
        <v>662</v>
      </c>
      <c r="O398" s="30">
        <v>67000</v>
      </c>
      <c r="P398" s="27">
        <v>6.9</v>
      </c>
      <c r="Q398" s="30">
        <v>371</v>
      </c>
      <c r="R398" s="30">
        <v>120</v>
      </c>
      <c r="S398" s="9">
        <v>31569268</v>
      </c>
      <c r="T398" s="9">
        <v>49000000</v>
      </c>
      <c r="U398" s="9">
        <f>IMDB4[[#This Row],[Gross Revenue]]-IMDB4[[#This Row],[Budget]]</f>
        <v>-17430732</v>
      </c>
      <c r="V398" s="9" t="str">
        <f>IF(IMDB4[[#This Row],[Profit]]&gt;0,"Hit","Flop")</f>
        <v>Flop</v>
      </c>
      <c r="W398" s="9" t="str" cm="1">
        <f t="array" ref="W398">_xlfn.IFS(IMDB4[[#This Row],[IMDb Score (1-10)]]&gt;=8,"Excellent",IMDB4[[#This Row],[IMDb Score (1-10)]]&gt;=7,"Good",IMDB4[[#This Row],[IMDb Score (1-10)]]&gt;=5,"Average",TRUE,"Poor")</f>
        <v>Average</v>
      </c>
      <c r="X398" s="9" t="str">
        <f>IF(IMDB4[[#This Row],[Duration (min)]]&lt;90,"Short",IF(IMDB4[[#This Row],[Duration (min)]]&lt;=120,"Medium", "Long"))</f>
        <v>Medium</v>
      </c>
    </row>
    <row r="399" spans="1:24" x14ac:dyDescent="0.25">
      <c r="A399" s="1" t="s">
        <v>5193</v>
      </c>
      <c r="B399" s="2">
        <v>39908</v>
      </c>
      <c r="C399" s="30">
        <f>YEAR(IMDB4[[#This Row],[Release Date]])</f>
        <v>2009</v>
      </c>
      <c r="D399" s="30" t="str">
        <f>FLOOR(IMDB4[[#This Row],[Year]],10)&amp;"s"</f>
        <v>2000s</v>
      </c>
      <c r="E399" s="1" t="s">
        <v>32</v>
      </c>
      <c r="F399" s="1" t="s">
        <v>9</v>
      </c>
      <c r="G399" s="1" t="s">
        <v>3</v>
      </c>
      <c r="H399" s="1" t="s">
        <v>4</v>
      </c>
      <c r="I399" s="1" t="s">
        <v>92</v>
      </c>
      <c r="J399" s="1" t="s">
        <v>1383</v>
      </c>
      <c r="K399" s="1" t="s">
        <v>3972</v>
      </c>
      <c r="L399" s="30">
        <v>20000</v>
      </c>
      <c r="M399" s="30">
        <v>42473</v>
      </c>
      <c r="N399" s="30">
        <v>260</v>
      </c>
      <c r="O399" s="30">
        <v>10000</v>
      </c>
      <c r="P399" s="27">
        <v>7.1</v>
      </c>
      <c r="Q399" s="30">
        <v>217</v>
      </c>
      <c r="R399" s="30">
        <v>105</v>
      </c>
      <c r="S399" s="9">
        <v>28501651</v>
      </c>
      <c r="T399" s="9">
        <v>26000000</v>
      </c>
      <c r="U399" s="9">
        <f>IMDB4[[#This Row],[Gross Revenue]]-IMDB4[[#This Row],[Budget]]</f>
        <v>2501651</v>
      </c>
      <c r="V399" s="9" t="str">
        <f>IF(IMDB4[[#This Row],[Profit]]&gt;0,"Hit","Flop")</f>
        <v>Hit</v>
      </c>
      <c r="W399" s="9" t="str" cm="1">
        <f t="array" ref="W399">_xlfn.IFS(IMDB4[[#This Row],[IMDb Score (1-10)]]&gt;=8,"Excellent",IMDB4[[#This Row],[IMDb Score (1-10)]]&gt;=7,"Good",IMDB4[[#This Row],[IMDb Score (1-10)]]&gt;=5,"Average",TRUE,"Poor")</f>
        <v>Good</v>
      </c>
      <c r="X399" s="9" t="str">
        <f>IF(IMDB4[[#This Row],[Duration (min)]]&lt;90,"Short",IF(IMDB4[[#This Row],[Duration (min)]]&lt;=120,"Medium", "Long"))</f>
        <v>Medium</v>
      </c>
    </row>
    <row r="400" spans="1:24" x14ac:dyDescent="0.25">
      <c r="A400" s="1" t="s">
        <v>2830</v>
      </c>
      <c r="B400" s="2">
        <v>37104</v>
      </c>
      <c r="C400" s="30">
        <f>YEAR(IMDB4[[#This Row],[Release Date]])</f>
        <v>2001</v>
      </c>
      <c r="D400" s="30" t="str">
        <f>FLOOR(IMDB4[[#This Row],[Year]],10)&amp;"s"</f>
        <v>2000s</v>
      </c>
      <c r="E400" s="1" t="s">
        <v>32</v>
      </c>
      <c r="F400" s="1" t="s">
        <v>20</v>
      </c>
      <c r="G400" s="1" t="s">
        <v>3</v>
      </c>
      <c r="H400" s="1" t="s">
        <v>4</v>
      </c>
      <c r="I400" s="1" t="s">
        <v>132</v>
      </c>
      <c r="J400" s="1" t="s">
        <v>2581</v>
      </c>
      <c r="K400" s="1" t="s">
        <v>523</v>
      </c>
      <c r="L400" s="30">
        <v>20000</v>
      </c>
      <c r="M400" s="30">
        <v>20798</v>
      </c>
      <c r="N400" s="30">
        <v>956</v>
      </c>
      <c r="O400" s="30">
        <v>0</v>
      </c>
      <c r="P400" s="27">
        <v>6.1</v>
      </c>
      <c r="Q400" s="30">
        <v>92</v>
      </c>
      <c r="R400" s="30">
        <v>97</v>
      </c>
      <c r="S400" s="9">
        <v>27338033</v>
      </c>
      <c r="T400" s="9">
        <v>23000000</v>
      </c>
      <c r="U400" s="9">
        <f>IMDB4[[#This Row],[Gross Revenue]]-IMDB4[[#This Row],[Budget]]</f>
        <v>4338033</v>
      </c>
      <c r="V400" s="9" t="str">
        <f>IF(IMDB4[[#This Row],[Profit]]&gt;0,"Hit","Flop")</f>
        <v>Hit</v>
      </c>
      <c r="W400" s="9" t="str" cm="1">
        <f t="array" ref="W400">_xlfn.IFS(IMDB4[[#This Row],[IMDb Score (1-10)]]&gt;=8,"Excellent",IMDB4[[#This Row],[IMDb Score (1-10)]]&gt;=7,"Good",IMDB4[[#This Row],[IMDb Score (1-10)]]&gt;=5,"Average",TRUE,"Poor")</f>
        <v>Average</v>
      </c>
      <c r="X400" s="9" t="str">
        <f>IF(IMDB4[[#This Row],[Duration (min)]]&lt;90,"Short",IF(IMDB4[[#This Row],[Duration (min)]]&lt;=120,"Medium", "Long"))</f>
        <v>Medium</v>
      </c>
    </row>
    <row r="401" spans="1:24" x14ac:dyDescent="0.25">
      <c r="A401" s="1" t="s">
        <v>5079</v>
      </c>
      <c r="B401" s="2">
        <v>39810</v>
      </c>
      <c r="C401" s="30">
        <f>YEAR(IMDB4[[#This Row],[Release Date]])</f>
        <v>2008</v>
      </c>
      <c r="D401" s="30" t="str">
        <f>FLOOR(IMDB4[[#This Row],[Year]],10)&amp;"s"</f>
        <v>2000s</v>
      </c>
      <c r="E401" s="1" t="s">
        <v>32</v>
      </c>
      <c r="F401" s="1" t="s">
        <v>61</v>
      </c>
      <c r="G401" s="1" t="s">
        <v>3</v>
      </c>
      <c r="H401" s="1" t="s">
        <v>83</v>
      </c>
      <c r="I401" s="1" t="s">
        <v>132</v>
      </c>
      <c r="J401" s="1" t="s">
        <v>1383</v>
      </c>
      <c r="K401" s="1" t="s">
        <v>5080</v>
      </c>
      <c r="L401" s="30">
        <v>20000</v>
      </c>
      <c r="M401" s="30">
        <v>77823</v>
      </c>
      <c r="N401" s="30">
        <v>56</v>
      </c>
      <c r="O401" s="30">
        <v>0</v>
      </c>
      <c r="P401" s="27">
        <v>6.7</v>
      </c>
      <c r="Q401" s="30">
        <v>169</v>
      </c>
      <c r="R401" s="30">
        <v>115</v>
      </c>
      <c r="S401" s="9">
        <v>26814957</v>
      </c>
      <c r="T401" s="9">
        <v>35000000</v>
      </c>
      <c r="U401" s="9">
        <f>IMDB4[[#This Row],[Gross Revenue]]-IMDB4[[#This Row],[Budget]]</f>
        <v>-8185043</v>
      </c>
      <c r="V401" s="9" t="str">
        <f>IF(IMDB4[[#This Row],[Profit]]&gt;0,"Hit","Flop")</f>
        <v>Flop</v>
      </c>
      <c r="W401" s="9" t="str" cm="1">
        <f t="array" ref="W401">_xlfn.IFS(IMDB4[[#This Row],[IMDb Score (1-10)]]&gt;=8,"Excellent",IMDB4[[#This Row],[IMDb Score (1-10)]]&gt;=7,"Good",IMDB4[[#This Row],[IMDb Score (1-10)]]&gt;=5,"Average",TRUE,"Poor")</f>
        <v>Average</v>
      </c>
      <c r="X401" s="9" t="str">
        <f>IF(IMDB4[[#This Row],[Duration (min)]]&lt;90,"Short",IF(IMDB4[[#This Row],[Duration (min)]]&lt;=120,"Medium", "Long"))</f>
        <v>Medium</v>
      </c>
    </row>
    <row r="402" spans="1:24" x14ac:dyDescent="0.25">
      <c r="A402" s="1" t="s">
        <v>6029</v>
      </c>
      <c r="B402" s="2">
        <v>40591</v>
      </c>
      <c r="C402" s="30">
        <f>YEAR(IMDB4[[#This Row],[Release Date]])</f>
        <v>2011</v>
      </c>
      <c r="D402" s="30" t="str">
        <f>FLOOR(IMDB4[[#This Row],[Year]],10)&amp;"s"</f>
        <v>2010s</v>
      </c>
      <c r="E402" s="1" t="s">
        <v>32</v>
      </c>
      <c r="F402" s="1" t="s">
        <v>40</v>
      </c>
      <c r="G402" s="1" t="s">
        <v>3</v>
      </c>
      <c r="H402" s="1" t="s">
        <v>4</v>
      </c>
      <c r="I402" s="1" t="s">
        <v>92</v>
      </c>
      <c r="J402" s="1" t="s">
        <v>1383</v>
      </c>
      <c r="K402" s="1" t="s">
        <v>2364</v>
      </c>
      <c r="L402" s="30">
        <v>20000</v>
      </c>
      <c r="M402" s="30">
        <v>45202</v>
      </c>
      <c r="N402" s="30">
        <v>234</v>
      </c>
      <c r="O402" s="30">
        <v>18000</v>
      </c>
      <c r="P402" s="27">
        <v>5.6</v>
      </c>
      <c r="Q402" s="30">
        <v>208</v>
      </c>
      <c r="R402" s="30">
        <v>102</v>
      </c>
      <c r="S402" s="9">
        <v>21557240</v>
      </c>
      <c r="T402" s="9">
        <v>49900000</v>
      </c>
      <c r="U402" s="9">
        <f>IMDB4[[#This Row],[Gross Revenue]]-IMDB4[[#This Row],[Budget]]</f>
        <v>-28342760</v>
      </c>
      <c r="V402" s="9" t="str">
        <f>IF(IMDB4[[#This Row],[Profit]]&gt;0,"Hit","Flop")</f>
        <v>Flop</v>
      </c>
      <c r="W402" s="9" t="str" cm="1">
        <f t="array" ref="W402">_xlfn.IFS(IMDB4[[#This Row],[IMDb Score (1-10)]]&gt;=8,"Excellent",IMDB4[[#This Row],[IMDb Score (1-10)]]&gt;=7,"Good",IMDB4[[#This Row],[IMDb Score (1-10)]]&gt;=5,"Average",TRUE,"Poor")</f>
        <v>Average</v>
      </c>
      <c r="X402" s="9" t="str">
        <f>IF(IMDB4[[#This Row],[Duration (min)]]&lt;90,"Short",IF(IMDB4[[#This Row],[Duration (min)]]&lt;=120,"Medium", "Long"))</f>
        <v>Medium</v>
      </c>
    </row>
    <row r="403" spans="1:24" x14ac:dyDescent="0.25">
      <c r="A403" s="1" t="s">
        <v>1975</v>
      </c>
      <c r="B403" s="2">
        <v>36287</v>
      </c>
      <c r="C403" s="30">
        <f>YEAR(IMDB4[[#This Row],[Release Date]])</f>
        <v>1999</v>
      </c>
      <c r="D403" s="30" t="str">
        <f>FLOOR(IMDB4[[#This Row],[Year]],10)&amp;"s"</f>
        <v>1990s</v>
      </c>
      <c r="E403" s="1" t="s">
        <v>32</v>
      </c>
      <c r="F403" s="1" t="s">
        <v>20</v>
      </c>
      <c r="G403" s="1" t="s">
        <v>3</v>
      </c>
      <c r="H403" s="1" t="s">
        <v>4</v>
      </c>
      <c r="I403" s="1" t="s">
        <v>132</v>
      </c>
      <c r="J403" s="1" t="s">
        <v>1383</v>
      </c>
      <c r="K403" s="1" t="s">
        <v>1976</v>
      </c>
      <c r="L403" s="30">
        <v>20000</v>
      </c>
      <c r="M403" s="30">
        <v>22040</v>
      </c>
      <c r="N403" s="30">
        <v>61</v>
      </c>
      <c r="O403" s="30">
        <v>638</v>
      </c>
      <c r="P403" s="27">
        <v>6.1</v>
      </c>
      <c r="Q403" s="30">
        <v>36</v>
      </c>
      <c r="R403" s="30">
        <v>114</v>
      </c>
      <c r="S403" s="9">
        <v>18653615</v>
      </c>
      <c r="T403" s="9">
        <v>23000000</v>
      </c>
      <c r="U403" s="9">
        <f>IMDB4[[#This Row],[Gross Revenue]]-IMDB4[[#This Row],[Budget]]</f>
        <v>-4346385</v>
      </c>
      <c r="V403" s="9" t="str">
        <f>IF(IMDB4[[#This Row],[Profit]]&gt;0,"Hit","Flop")</f>
        <v>Flop</v>
      </c>
      <c r="W403" s="9" t="str" cm="1">
        <f t="array" ref="W403">_xlfn.IFS(IMDB4[[#This Row],[IMDb Score (1-10)]]&gt;=8,"Excellent",IMDB4[[#This Row],[IMDb Score (1-10)]]&gt;=7,"Good",IMDB4[[#This Row],[IMDb Score (1-10)]]&gt;=5,"Average",TRUE,"Poor")</f>
        <v>Average</v>
      </c>
      <c r="X403" s="9" t="str">
        <f>IF(IMDB4[[#This Row],[Duration (min)]]&lt;90,"Short",IF(IMDB4[[#This Row],[Duration (min)]]&lt;=120,"Medium", "Long"))</f>
        <v>Medium</v>
      </c>
    </row>
    <row r="404" spans="1:24" x14ac:dyDescent="0.25">
      <c r="A404" s="1" t="s">
        <v>4492</v>
      </c>
      <c r="B404" s="2">
        <v>38791</v>
      </c>
      <c r="C404" s="30">
        <f>YEAR(IMDB4[[#This Row],[Release Date]])</f>
        <v>2006</v>
      </c>
      <c r="D404" s="30" t="str">
        <f>FLOOR(IMDB4[[#This Row],[Year]],10)&amp;"s"</f>
        <v>2000s</v>
      </c>
      <c r="E404" s="1" t="s">
        <v>32</v>
      </c>
      <c r="F404" s="1" t="s">
        <v>9</v>
      </c>
      <c r="G404" s="1" t="s">
        <v>3</v>
      </c>
      <c r="H404" s="1" t="s">
        <v>4</v>
      </c>
      <c r="I404" s="1" t="s">
        <v>132</v>
      </c>
      <c r="J404" s="1" t="s">
        <v>2581</v>
      </c>
      <c r="K404" s="1" t="s">
        <v>1834</v>
      </c>
      <c r="L404" s="30">
        <v>20000</v>
      </c>
      <c r="M404" s="30">
        <v>24640</v>
      </c>
      <c r="N404" s="30">
        <v>0</v>
      </c>
      <c r="O404" s="30">
        <v>23000</v>
      </c>
      <c r="P404" s="27">
        <v>7.3</v>
      </c>
      <c r="Q404" s="30">
        <v>274</v>
      </c>
      <c r="R404" s="30">
        <v>96</v>
      </c>
      <c r="S404" s="9">
        <v>10139254</v>
      </c>
      <c r="T404" s="9">
        <v>35000000</v>
      </c>
      <c r="U404" s="9">
        <f>IMDB4[[#This Row],[Gross Revenue]]-IMDB4[[#This Row],[Budget]]</f>
        <v>-24860746</v>
      </c>
      <c r="V404" s="9" t="str">
        <f>IF(IMDB4[[#This Row],[Profit]]&gt;0,"Hit","Flop")</f>
        <v>Flop</v>
      </c>
      <c r="W404" s="9" t="str" cm="1">
        <f t="array" ref="W404">_xlfn.IFS(IMDB4[[#This Row],[IMDb Score (1-10)]]&gt;=8,"Excellent",IMDB4[[#This Row],[IMDb Score (1-10)]]&gt;=7,"Good",IMDB4[[#This Row],[IMDb Score (1-10)]]&gt;=5,"Average",TRUE,"Poor")</f>
        <v>Good</v>
      </c>
      <c r="X404" s="9" t="str">
        <f>IF(IMDB4[[#This Row],[Duration (min)]]&lt;90,"Short",IF(IMDB4[[#This Row],[Duration (min)]]&lt;=120,"Medium", "Long"))</f>
        <v>Medium</v>
      </c>
    </row>
    <row r="405" spans="1:24" x14ac:dyDescent="0.25">
      <c r="A405" s="1" t="s">
        <v>6437</v>
      </c>
      <c r="B405" s="2">
        <v>41309</v>
      </c>
      <c r="C405" s="30">
        <f>YEAR(IMDB4[[#This Row],[Release Date]])</f>
        <v>2013</v>
      </c>
      <c r="D405" s="30" t="str">
        <f>FLOOR(IMDB4[[#This Row],[Year]],10)&amp;"s"</f>
        <v>2010s</v>
      </c>
      <c r="E405" s="1" t="s">
        <v>32</v>
      </c>
      <c r="F405" s="1" t="s">
        <v>20</v>
      </c>
      <c r="G405" s="1" t="s">
        <v>3</v>
      </c>
      <c r="H405" s="1" t="s">
        <v>4</v>
      </c>
      <c r="I405" s="1" t="s">
        <v>92</v>
      </c>
      <c r="J405" s="1" t="s">
        <v>2581</v>
      </c>
      <c r="K405" s="1" t="s">
        <v>6438</v>
      </c>
      <c r="L405" s="30">
        <v>20000</v>
      </c>
      <c r="M405" s="30">
        <v>41059</v>
      </c>
      <c r="N405" s="30">
        <v>0</v>
      </c>
      <c r="O405" s="30">
        <v>25000</v>
      </c>
      <c r="P405" s="27">
        <v>4.3</v>
      </c>
      <c r="Q405" s="30">
        <v>180</v>
      </c>
      <c r="R405" s="30">
        <v>94</v>
      </c>
      <c r="S405" s="9">
        <v>8828771</v>
      </c>
      <c r="T405" s="9">
        <v>6000000</v>
      </c>
      <c r="U405" s="9">
        <f>IMDB4[[#This Row],[Gross Revenue]]-IMDB4[[#This Row],[Budget]]</f>
        <v>2828771</v>
      </c>
      <c r="V405" s="9" t="str">
        <f>IF(IMDB4[[#This Row],[Profit]]&gt;0,"Hit","Flop")</f>
        <v>Hit</v>
      </c>
      <c r="W405" s="9" t="str" cm="1">
        <f t="array" ref="W405">_xlfn.IFS(IMDB4[[#This Row],[IMDb Score (1-10)]]&gt;=8,"Excellent",IMDB4[[#This Row],[IMDb Score (1-10)]]&gt;=7,"Good",IMDB4[[#This Row],[IMDb Score (1-10)]]&gt;=5,"Average",TRUE,"Poor")</f>
        <v>Poor</v>
      </c>
      <c r="X405" s="9" t="str">
        <f>IF(IMDB4[[#This Row],[Duration (min)]]&lt;90,"Short",IF(IMDB4[[#This Row],[Duration (min)]]&lt;=120,"Medium", "Long"))</f>
        <v>Medium</v>
      </c>
    </row>
    <row r="406" spans="1:24" x14ac:dyDescent="0.25">
      <c r="A406" s="1" t="s">
        <v>4698</v>
      </c>
      <c r="B406" s="2">
        <v>39255</v>
      </c>
      <c r="C406" s="30">
        <f>YEAR(IMDB4[[#This Row],[Release Date]])</f>
        <v>2007</v>
      </c>
      <c r="D406" s="30" t="str">
        <f>FLOOR(IMDB4[[#This Row],[Year]],10)&amp;"s"</f>
        <v>2000s</v>
      </c>
      <c r="E406" s="1" t="s">
        <v>32</v>
      </c>
      <c r="F406" s="1" t="s">
        <v>9</v>
      </c>
      <c r="G406" s="1" t="s">
        <v>3</v>
      </c>
      <c r="H406" s="1" t="s">
        <v>1130</v>
      </c>
      <c r="I406" s="1" t="s">
        <v>132</v>
      </c>
      <c r="J406" s="1" t="s">
        <v>1383</v>
      </c>
      <c r="K406" s="1" t="s">
        <v>3547</v>
      </c>
      <c r="L406" s="30">
        <v>20000</v>
      </c>
      <c r="M406" s="30">
        <v>20364</v>
      </c>
      <c r="N406" s="30">
        <v>0</v>
      </c>
      <c r="O406" s="30">
        <v>0</v>
      </c>
      <c r="P406" s="27">
        <v>6.7</v>
      </c>
      <c r="Q406" s="30">
        <v>192</v>
      </c>
      <c r="R406" s="30">
        <v>95</v>
      </c>
      <c r="S406" s="9">
        <v>866778</v>
      </c>
      <c r="T406" s="9">
        <v>10000000</v>
      </c>
      <c r="U406" s="9">
        <f>IMDB4[[#This Row],[Gross Revenue]]-IMDB4[[#This Row],[Budget]]</f>
        <v>-9133222</v>
      </c>
      <c r="V406" s="9" t="str">
        <f>IF(IMDB4[[#This Row],[Profit]]&gt;0,"Hit","Flop")</f>
        <v>Flop</v>
      </c>
      <c r="W406" s="9" t="str" cm="1">
        <f t="array" ref="W406">_xlfn.IFS(IMDB4[[#This Row],[IMDb Score (1-10)]]&gt;=8,"Excellent",IMDB4[[#This Row],[IMDb Score (1-10)]]&gt;=7,"Good",IMDB4[[#This Row],[IMDb Score (1-10)]]&gt;=5,"Average",TRUE,"Poor")</f>
        <v>Average</v>
      </c>
      <c r="X406" s="9" t="str">
        <f>IF(IMDB4[[#This Row],[Duration (min)]]&lt;90,"Short",IF(IMDB4[[#This Row],[Duration (min)]]&lt;=120,"Medium", "Long"))</f>
        <v>Medium</v>
      </c>
    </row>
    <row r="407" spans="1:24" x14ac:dyDescent="0.25">
      <c r="A407" s="1" t="s">
        <v>2155</v>
      </c>
      <c r="B407" s="2">
        <v>36230</v>
      </c>
      <c r="C407" s="30">
        <f>YEAR(IMDB4[[#This Row],[Release Date]])</f>
        <v>1999</v>
      </c>
      <c r="D407" s="30" t="str">
        <f>FLOOR(IMDB4[[#This Row],[Year]],10)&amp;"s"</f>
        <v>1990s</v>
      </c>
      <c r="E407" s="1" t="s">
        <v>32</v>
      </c>
      <c r="F407" s="1" t="s">
        <v>20</v>
      </c>
      <c r="G407" s="1" t="s">
        <v>3</v>
      </c>
      <c r="H407" s="1" t="s">
        <v>4</v>
      </c>
      <c r="I407" s="1" t="s">
        <v>92</v>
      </c>
      <c r="J407" s="1" t="s">
        <v>2156</v>
      </c>
      <c r="K407" s="1" t="s">
        <v>2157</v>
      </c>
      <c r="L407" s="30">
        <v>20000</v>
      </c>
      <c r="M407" s="30">
        <v>20814</v>
      </c>
      <c r="N407" s="30">
        <v>4</v>
      </c>
      <c r="O407" s="30">
        <v>0</v>
      </c>
      <c r="P407" s="27">
        <v>7.6</v>
      </c>
      <c r="Q407" s="30">
        <v>21</v>
      </c>
      <c r="R407" s="30">
        <v>90</v>
      </c>
      <c r="S407" s="9">
        <v>277233</v>
      </c>
      <c r="T407" s="9">
        <v>40000</v>
      </c>
      <c r="U407" s="9">
        <f>IMDB4[[#This Row],[Gross Revenue]]-IMDB4[[#This Row],[Budget]]</f>
        <v>237233</v>
      </c>
      <c r="V407" s="9" t="str">
        <f>IF(IMDB4[[#This Row],[Profit]]&gt;0,"Hit","Flop")</f>
        <v>Hit</v>
      </c>
      <c r="W407" s="9" t="str" cm="1">
        <f t="array" ref="W407">_xlfn.IFS(IMDB4[[#This Row],[IMDb Score (1-10)]]&gt;=8,"Excellent",IMDB4[[#This Row],[IMDb Score (1-10)]]&gt;=7,"Good",IMDB4[[#This Row],[IMDb Score (1-10)]]&gt;=5,"Average",TRUE,"Poor")</f>
        <v>Good</v>
      </c>
      <c r="X407" s="9" t="str">
        <f>IF(IMDB4[[#This Row],[Duration (min)]]&lt;90,"Short",IF(IMDB4[[#This Row],[Duration (min)]]&lt;=120,"Medium", "Long"))</f>
        <v>Medium</v>
      </c>
    </row>
    <row r="408" spans="1:24" x14ac:dyDescent="0.25">
      <c r="A408" s="1" t="s">
        <v>6805</v>
      </c>
      <c r="B408" s="2">
        <v>41733</v>
      </c>
      <c r="C408" s="30">
        <f>YEAR(IMDB4[[#This Row],[Release Date]])</f>
        <v>2014</v>
      </c>
      <c r="D408" s="30" t="str">
        <f>FLOOR(IMDB4[[#This Row],[Year]],10)&amp;"s"</f>
        <v>2010s</v>
      </c>
      <c r="E408" s="1" t="s">
        <v>32</v>
      </c>
      <c r="F408" s="1" t="s">
        <v>9</v>
      </c>
      <c r="G408" s="1" t="s">
        <v>3</v>
      </c>
      <c r="H408" s="1" t="s">
        <v>4</v>
      </c>
      <c r="I408" s="1" t="s">
        <v>132</v>
      </c>
      <c r="J408" s="1" t="s">
        <v>4527</v>
      </c>
      <c r="K408" s="1" t="s">
        <v>6806</v>
      </c>
      <c r="L408" s="30">
        <v>20000</v>
      </c>
      <c r="M408" s="30">
        <v>22447</v>
      </c>
      <c r="N408" s="30">
        <v>167</v>
      </c>
      <c r="O408" s="30">
        <v>17000</v>
      </c>
      <c r="P408" s="27">
        <v>6.2</v>
      </c>
      <c r="Q408" s="30">
        <v>189</v>
      </c>
      <c r="R408" s="30">
        <v>118</v>
      </c>
      <c r="S408" s="9">
        <v>22451</v>
      </c>
      <c r="T408" s="9">
        <v>60000000</v>
      </c>
      <c r="U408" s="9">
        <f>IMDB4[[#This Row],[Gross Revenue]]-IMDB4[[#This Row],[Budget]]</f>
        <v>-59977549</v>
      </c>
      <c r="V408" s="9" t="str">
        <f>IF(IMDB4[[#This Row],[Profit]]&gt;0,"Hit","Flop")</f>
        <v>Flop</v>
      </c>
      <c r="W408" s="9" t="str" cm="1">
        <f t="array" ref="W408">_xlfn.IFS(IMDB4[[#This Row],[IMDb Score (1-10)]]&gt;=8,"Excellent",IMDB4[[#This Row],[IMDb Score (1-10)]]&gt;=7,"Good",IMDB4[[#This Row],[IMDb Score (1-10)]]&gt;=5,"Average",TRUE,"Poor")</f>
        <v>Average</v>
      </c>
      <c r="X408" s="9" t="str">
        <f>IF(IMDB4[[#This Row],[Duration (min)]]&lt;90,"Short",IF(IMDB4[[#This Row],[Duration (min)]]&lt;=120,"Medium", "Long"))</f>
        <v>Medium</v>
      </c>
    </row>
    <row r="409" spans="1:24" x14ac:dyDescent="0.25">
      <c r="A409" s="1" t="s">
        <v>6617</v>
      </c>
      <c r="B409" s="2">
        <v>41738</v>
      </c>
      <c r="C409" s="30">
        <f>YEAR(IMDB4[[#This Row],[Release Date]])</f>
        <v>2014</v>
      </c>
      <c r="D409" s="30" t="str">
        <f>FLOOR(IMDB4[[#This Row],[Year]],10)&amp;"s"</f>
        <v>2010s</v>
      </c>
      <c r="E409" s="1" t="s">
        <v>32</v>
      </c>
      <c r="F409" s="1" t="s">
        <v>77</v>
      </c>
      <c r="G409" s="1" t="s">
        <v>3</v>
      </c>
      <c r="H409" s="1" t="s">
        <v>4</v>
      </c>
      <c r="I409" s="1" t="s">
        <v>132</v>
      </c>
      <c r="J409" s="1" t="s">
        <v>1891</v>
      </c>
      <c r="K409" s="1" t="s">
        <v>3263</v>
      </c>
      <c r="L409" s="30">
        <v>19000</v>
      </c>
      <c r="M409" s="30">
        <v>36188</v>
      </c>
      <c r="N409" s="30">
        <v>94</v>
      </c>
      <c r="O409" s="30">
        <v>55000</v>
      </c>
      <c r="P409" s="27">
        <v>7.8</v>
      </c>
      <c r="Q409" s="30">
        <v>576</v>
      </c>
      <c r="R409" s="30">
        <v>136</v>
      </c>
      <c r="S409" s="9">
        <v>259746958</v>
      </c>
      <c r="T409" s="9">
        <v>170000000</v>
      </c>
      <c r="U409" s="9">
        <f>IMDB4[[#This Row],[Gross Revenue]]-IMDB4[[#This Row],[Budget]]</f>
        <v>89746958</v>
      </c>
      <c r="V409" s="9" t="str">
        <f>IF(IMDB4[[#This Row],[Profit]]&gt;0,"Hit","Flop")</f>
        <v>Hit</v>
      </c>
      <c r="W409" s="9" t="str" cm="1">
        <f t="array" ref="W409">_xlfn.IFS(IMDB4[[#This Row],[IMDb Score (1-10)]]&gt;=8,"Excellent",IMDB4[[#This Row],[IMDb Score (1-10)]]&gt;=7,"Good",IMDB4[[#This Row],[IMDb Score (1-10)]]&gt;=5,"Average",TRUE,"Poor")</f>
        <v>Good</v>
      </c>
      <c r="X409" s="9" t="str">
        <f>IF(IMDB4[[#This Row],[Duration (min)]]&lt;90,"Short",IF(IMDB4[[#This Row],[Duration (min)]]&lt;=120,"Medium", "Long"))</f>
        <v>Long</v>
      </c>
    </row>
    <row r="410" spans="1:24" x14ac:dyDescent="0.25">
      <c r="A410" s="1" t="s">
        <v>6481</v>
      </c>
      <c r="B410" s="2">
        <v>41287</v>
      </c>
      <c r="C410" s="30">
        <f>YEAR(IMDB4[[#This Row],[Release Date]])</f>
        <v>2013</v>
      </c>
      <c r="D410" s="30" t="str">
        <f>FLOOR(IMDB4[[#This Row],[Year]],10)&amp;"s"</f>
        <v>2010s</v>
      </c>
      <c r="E410" s="1" t="s">
        <v>32</v>
      </c>
      <c r="F410" s="1" t="s">
        <v>77</v>
      </c>
      <c r="G410" s="1" t="s">
        <v>3</v>
      </c>
      <c r="H410" s="1" t="s">
        <v>4</v>
      </c>
      <c r="I410" s="1" t="s">
        <v>132</v>
      </c>
      <c r="J410" s="1" t="s">
        <v>4584</v>
      </c>
      <c r="K410" s="1" t="s">
        <v>4386</v>
      </c>
      <c r="L410" s="30">
        <v>19000</v>
      </c>
      <c r="M410" s="30">
        <v>21411</v>
      </c>
      <c r="N410" s="30">
        <v>14000</v>
      </c>
      <c r="O410" s="30">
        <v>92000</v>
      </c>
      <c r="P410" s="27">
        <v>7.8</v>
      </c>
      <c r="Q410" s="30">
        <v>590</v>
      </c>
      <c r="R410" s="30">
        <v>132</v>
      </c>
      <c r="S410" s="9">
        <v>228756232</v>
      </c>
      <c r="T410" s="9">
        <v>190000000</v>
      </c>
      <c r="U410" s="9">
        <f>IMDB4[[#This Row],[Gross Revenue]]-IMDB4[[#This Row],[Budget]]</f>
        <v>38756232</v>
      </c>
      <c r="V410" s="9" t="str">
        <f>IF(IMDB4[[#This Row],[Profit]]&gt;0,"Hit","Flop")</f>
        <v>Hit</v>
      </c>
      <c r="W410" s="9" t="str" cm="1">
        <f t="array" ref="W410">_xlfn.IFS(IMDB4[[#This Row],[IMDb Score (1-10)]]&gt;=8,"Excellent",IMDB4[[#This Row],[IMDb Score (1-10)]]&gt;=7,"Good",IMDB4[[#This Row],[IMDb Score (1-10)]]&gt;=5,"Average",TRUE,"Poor")</f>
        <v>Good</v>
      </c>
      <c r="X410" s="9" t="str">
        <f>IF(IMDB4[[#This Row],[Duration (min)]]&lt;90,"Short",IF(IMDB4[[#This Row],[Duration (min)]]&lt;=120,"Medium", "Long"))</f>
        <v>Long</v>
      </c>
    </row>
    <row r="411" spans="1:24" x14ac:dyDescent="0.25">
      <c r="A411" s="1" t="s">
        <v>560</v>
      </c>
      <c r="B411" s="2">
        <v>31968</v>
      </c>
      <c r="C411" s="30">
        <f>YEAR(IMDB4[[#This Row],[Release Date]])</f>
        <v>1987</v>
      </c>
      <c r="D411" s="30" t="str">
        <f>FLOOR(IMDB4[[#This Row],[Year]],10)&amp;"s"</f>
        <v>1980s</v>
      </c>
      <c r="E411" s="1" t="s">
        <v>32</v>
      </c>
      <c r="F411" s="1" t="s">
        <v>20</v>
      </c>
      <c r="G411" s="1" t="s">
        <v>3</v>
      </c>
      <c r="H411" s="1" t="s">
        <v>4</v>
      </c>
      <c r="I411" s="1" t="s">
        <v>84</v>
      </c>
      <c r="J411" s="1" t="s">
        <v>561</v>
      </c>
      <c r="K411" s="1" t="s">
        <v>280</v>
      </c>
      <c r="L411" s="30">
        <v>19000</v>
      </c>
      <c r="M411" s="30">
        <v>21499</v>
      </c>
      <c r="N411" s="30">
        <v>12000</v>
      </c>
      <c r="O411" s="30">
        <v>3000</v>
      </c>
      <c r="P411" s="27">
        <v>5.9</v>
      </c>
      <c r="Q411" s="30">
        <v>21</v>
      </c>
      <c r="R411" s="30">
        <v>102</v>
      </c>
      <c r="S411" s="9">
        <v>167780960</v>
      </c>
      <c r="T411" s="9">
        <v>11000000</v>
      </c>
      <c r="U411" s="9">
        <f>IMDB4[[#This Row],[Gross Revenue]]-IMDB4[[#This Row],[Budget]]</f>
        <v>156780960</v>
      </c>
      <c r="V411" s="9" t="str">
        <f>IF(IMDB4[[#This Row],[Profit]]&gt;0,"Hit","Flop")</f>
        <v>Hit</v>
      </c>
      <c r="W411" s="9" t="str" cm="1">
        <f t="array" ref="W411">_xlfn.IFS(IMDB4[[#This Row],[IMDb Score (1-10)]]&gt;=8,"Excellent",IMDB4[[#This Row],[IMDb Score (1-10)]]&gt;=7,"Good",IMDB4[[#This Row],[IMDb Score (1-10)]]&gt;=5,"Average",TRUE,"Poor")</f>
        <v>Average</v>
      </c>
      <c r="X411" s="9" t="str">
        <f>IF(IMDB4[[#This Row],[Duration (min)]]&lt;90,"Short",IF(IMDB4[[#This Row],[Duration (min)]]&lt;=120,"Medium", "Long"))</f>
        <v>Medium</v>
      </c>
    </row>
    <row r="412" spans="1:24" x14ac:dyDescent="0.25">
      <c r="A412" s="1" t="s">
        <v>6680</v>
      </c>
      <c r="B412" s="2">
        <v>41871</v>
      </c>
      <c r="C412" s="30">
        <f>YEAR(IMDB4[[#This Row],[Release Date]])</f>
        <v>2014</v>
      </c>
      <c r="D412" s="30" t="str">
        <f>FLOOR(IMDB4[[#This Row],[Year]],10)&amp;"s"</f>
        <v>2010s</v>
      </c>
      <c r="E412" s="1" t="s">
        <v>32</v>
      </c>
      <c r="F412" s="1" t="s">
        <v>77</v>
      </c>
      <c r="G412" s="1" t="s">
        <v>3</v>
      </c>
      <c r="H412" s="1" t="s">
        <v>161</v>
      </c>
      <c r="I412" s="1" t="s">
        <v>92</v>
      </c>
      <c r="J412" s="1" t="s">
        <v>1891</v>
      </c>
      <c r="K412" s="1" t="s">
        <v>1651</v>
      </c>
      <c r="L412" s="30">
        <v>19000</v>
      </c>
      <c r="M412" s="30">
        <v>32325</v>
      </c>
      <c r="N412" s="30">
        <v>0</v>
      </c>
      <c r="O412" s="30">
        <v>83000</v>
      </c>
      <c r="P412" s="27">
        <v>6.4</v>
      </c>
      <c r="Q412" s="30">
        <v>433</v>
      </c>
      <c r="R412" s="30">
        <v>89</v>
      </c>
      <c r="S412" s="9">
        <v>126546825</v>
      </c>
      <c r="T412" s="9">
        <v>40000000</v>
      </c>
      <c r="U412" s="9">
        <f>IMDB4[[#This Row],[Gross Revenue]]-IMDB4[[#This Row],[Budget]]</f>
        <v>86546825</v>
      </c>
      <c r="V412" s="9" t="str">
        <f>IF(IMDB4[[#This Row],[Profit]]&gt;0,"Hit","Flop")</f>
        <v>Hit</v>
      </c>
      <c r="W412" s="9" t="str" cm="1">
        <f t="array" ref="W412">_xlfn.IFS(IMDB4[[#This Row],[IMDb Score (1-10)]]&gt;=8,"Excellent",IMDB4[[#This Row],[IMDb Score (1-10)]]&gt;=7,"Good",IMDB4[[#This Row],[IMDb Score (1-10)]]&gt;=5,"Average",TRUE,"Poor")</f>
        <v>Average</v>
      </c>
      <c r="X412" s="9" t="str">
        <f>IF(IMDB4[[#This Row],[Duration (min)]]&lt;90,"Short",IF(IMDB4[[#This Row],[Duration (min)]]&lt;=120,"Medium", "Long"))</f>
        <v>Short</v>
      </c>
    </row>
    <row r="413" spans="1:24" x14ac:dyDescent="0.25">
      <c r="A413" s="1" t="s">
        <v>6765</v>
      </c>
      <c r="B413" s="2">
        <v>41674</v>
      </c>
      <c r="C413" s="30">
        <f>YEAR(IMDB4[[#This Row],[Release Date]])</f>
        <v>2014</v>
      </c>
      <c r="D413" s="30" t="str">
        <f>FLOOR(IMDB4[[#This Row],[Year]],10)&amp;"s"</f>
        <v>2010s</v>
      </c>
      <c r="E413" s="1" t="s">
        <v>32</v>
      </c>
      <c r="F413" s="1" t="s">
        <v>61</v>
      </c>
      <c r="G413" s="1" t="s">
        <v>3</v>
      </c>
      <c r="H413" s="1" t="s">
        <v>83</v>
      </c>
      <c r="I413" s="1" t="s">
        <v>132</v>
      </c>
      <c r="J413" s="1" t="s">
        <v>4584</v>
      </c>
      <c r="K413" s="1" t="s">
        <v>5832</v>
      </c>
      <c r="L413" s="30">
        <v>19000</v>
      </c>
      <c r="M413" s="30">
        <v>20295</v>
      </c>
      <c r="N413" s="30">
        <v>77</v>
      </c>
      <c r="O413" s="30">
        <v>165000</v>
      </c>
      <c r="P413" s="27">
        <v>8.1</v>
      </c>
      <c r="Q413" s="30">
        <v>454</v>
      </c>
      <c r="R413" s="30">
        <v>114</v>
      </c>
      <c r="S413" s="9">
        <v>91121452</v>
      </c>
      <c r="T413" s="9">
        <v>14000000</v>
      </c>
      <c r="U413" s="9">
        <f>IMDB4[[#This Row],[Gross Revenue]]-IMDB4[[#This Row],[Budget]]</f>
        <v>77121452</v>
      </c>
      <c r="V413" s="9" t="str">
        <f>IF(IMDB4[[#This Row],[Profit]]&gt;0,"Hit","Flop")</f>
        <v>Hit</v>
      </c>
      <c r="W413" s="9" t="str" cm="1">
        <f t="array" ref="W413">_xlfn.IFS(IMDB4[[#This Row],[IMDb Score (1-10)]]&gt;=8,"Excellent",IMDB4[[#This Row],[IMDb Score (1-10)]]&gt;=7,"Good",IMDB4[[#This Row],[IMDb Score (1-10)]]&gt;=5,"Average",TRUE,"Poor")</f>
        <v>Excellent</v>
      </c>
      <c r="X413" s="9" t="str">
        <f>IF(IMDB4[[#This Row],[Duration (min)]]&lt;90,"Short",IF(IMDB4[[#This Row],[Duration (min)]]&lt;=120,"Medium", "Long"))</f>
        <v>Medium</v>
      </c>
    </row>
    <row r="414" spans="1:24" x14ac:dyDescent="0.25">
      <c r="A414" s="1" t="s">
        <v>3831</v>
      </c>
      <c r="B414" s="2">
        <v>38196</v>
      </c>
      <c r="C414" s="30">
        <f>YEAR(IMDB4[[#This Row],[Release Date]])</f>
        <v>2004</v>
      </c>
      <c r="D414" s="30" t="str">
        <f>FLOOR(IMDB4[[#This Row],[Year]],10)&amp;"s"</f>
        <v>2000s</v>
      </c>
      <c r="E414" s="1" t="s">
        <v>32</v>
      </c>
      <c r="F414" s="1" t="s">
        <v>40</v>
      </c>
      <c r="G414" s="1" t="s">
        <v>3</v>
      </c>
      <c r="H414" s="1" t="s">
        <v>4</v>
      </c>
      <c r="I414" s="1" t="s">
        <v>84</v>
      </c>
      <c r="J414" s="1" t="s">
        <v>1891</v>
      </c>
      <c r="K414" s="1" t="s">
        <v>3832</v>
      </c>
      <c r="L414" s="30">
        <v>19000</v>
      </c>
      <c r="M414" s="30">
        <v>20097</v>
      </c>
      <c r="N414" s="30">
        <v>47</v>
      </c>
      <c r="O414" s="30">
        <v>0</v>
      </c>
      <c r="P414" s="27">
        <v>7</v>
      </c>
      <c r="Q414" s="30">
        <v>89</v>
      </c>
      <c r="R414" s="30">
        <v>87</v>
      </c>
      <c r="S414" s="9">
        <v>85416609</v>
      </c>
      <c r="T414" s="9">
        <v>30000000</v>
      </c>
      <c r="U414" s="9">
        <f>IMDB4[[#This Row],[Gross Revenue]]-IMDB4[[#This Row],[Budget]]</f>
        <v>55416609</v>
      </c>
      <c r="V414" s="9" t="str">
        <f>IF(IMDB4[[#This Row],[Profit]]&gt;0,"Hit","Flop")</f>
        <v>Hit</v>
      </c>
      <c r="W414" s="9" t="str" cm="1">
        <f t="array" ref="W414">_xlfn.IFS(IMDB4[[#This Row],[IMDb Score (1-10)]]&gt;=8,"Excellent",IMDB4[[#This Row],[IMDb Score (1-10)]]&gt;=7,"Good",IMDB4[[#This Row],[IMDb Score (1-10)]]&gt;=5,"Average",TRUE,"Poor")</f>
        <v>Good</v>
      </c>
      <c r="X414" s="9" t="str">
        <f>IF(IMDB4[[#This Row],[Duration (min)]]&lt;90,"Short",IF(IMDB4[[#This Row],[Duration (min)]]&lt;=120,"Medium", "Long"))</f>
        <v>Short</v>
      </c>
    </row>
    <row r="415" spans="1:24" x14ac:dyDescent="0.25">
      <c r="A415" s="1" t="s">
        <v>6709</v>
      </c>
      <c r="B415" s="2">
        <v>41853</v>
      </c>
      <c r="C415" s="30">
        <f>YEAR(IMDB4[[#This Row],[Release Date]])</f>
        <v>2014</v>
      </c>
      <c r="D415" s="30" t="str">
        <f>FLOOR(IMDB4[[#This Row],[Year]],10)&amp;"s"</f>
        <v>2010s</v>
      </c>
      <c r="E415" s="1" t="s">
        <v>32</v>
      </c>
      <c r="F415" s="1" t="s">
        <v>40</v>
      </c>
      <c r="G415" s="1" t="s">
        <v>3</v>
      </c>
      <c r="H415" s="1" t="s">
        <v>4</v>
      </c>
      <c r="I415" s="1" t="s">
        <v>84</v>
      </c>
      <c r="J415" s="1" t="s">
        <v>4584</v>
      </c>
      <c r="K415" s="1" t="s">
        <v>1718</v>
      </c>
      <c r="L415" s="30">
        <v>19000</v>
      </c>
      <c r="M415" s="30">
        <v>19963</v>
      </c>
      <c r="N415" s="30">
        <v>35</v>
      </c>
      <c r="O415" s="30">
        <v>11000</v>
      </c>
      <c r="P415" s="27">
        <v>6.7</v>
      </c>
      <c r="Q415" s="30">
        <v>153</v>
      </c>
      <c r="R415" s="30">
        <v>92</v>
      </c>
      <c r="S415" s="9">
        <v>83348920</v>
      </c>
      <c r="T415" s="9">
        <v>132000000</v>
      </c>
      <c r="U415" s="9">
        <f>IMDB4[[#This Row],[Gross Revenue]]-IMDB4[[#This Row],[Budget]]</f>
        <v>-48651080</v>
      </c>
      <c r="V415" s="9" t="str">
        <f>IF(IMDB4[[#This Row],[Profit]]&gt;0,"Hit","Flop")</f>
        <v>Flop</v>
      </c>
      <c r="W415" s="9" t="str" cm="1">
        <f t="array" ref="W415">_xlfn.IFS(IMDB4[[#This Row],[IMDb Score (1-10)]]&gt;=8,"Excellent",IMDB4[[#This Row],[IMDb Score (1-10)]]&gt;=7,"Good",IMDB4[[#This Row],[IMDb Score (1-10)]]&gt;=5,"Average",TRUE,"Poor")</f>
        <v>Average</v>
      </c>
      <c r="X415" s="9" t="str">
        <f>IF(IMDB4[[#This Row],[Duration (min)]]&lt;90,"Short",IF(IMDB4[[#This Row],[Duration (min)]]&lt;=120,"Medium", "Long"))</f>
        <v>Medium</v>
      </c>
    </row>
    <row r="416" spans="1:24" x14ac:dyDescent="0.25">
      <c r="A416" s="1" t="s">
        <v>1890</v>
      </c>
      <c r="B416" s="2">
        <v>36044</v>
      </c>
      <c r="C416" s="30">
        <f>YEAR(IMDB4[[#This Row],[Release Date]])</f>
        <v>1998</v>
      </c>
      <c r="D416" s="30" t="str">
        <f>FLOOR(IMDB4[[#This Row],[Year]],10)&amp;"s"</f>
        <v>1990s</v>
      </c>
      <c r="E416" s="1" t="s">
        <v>32</v>
      </c>
      <c r="F416" s="1" t="s">
        <v>9</v>
      </c>
      <c r="G416" s="1" t="s">
        <v>3</v>
      </c>
      <c r="H416" s="1" t="s">
        <v>4</v>
      </c>
      <c r="I416" s="1" t="s">
        <v>132</v>
      </c>
      <c r="J416" s="1" t="s">
        <v>1891</v>
      </c>
      <c r="K416" s="1" t="s">
        <v>302</v>
      </c>
      <c r="L416" s="30">
        <v>19000</v>
      </c>
      <c r="M416" s="30">
        <v>20683</v>
      </c>
      <c r="N416" s="30">
        <v>0</v>
      </c>
      <c r="O416" s="30">
        <v>0</v>
      </c>
      <c r="P416" s="27">
        <v>6.5</v>
      </c>
      <c r="Q416" s="30">
        <v>96</v>
      </c>
      <c r="R416" s="30">
        <v>170</v>
      </c>
      <c r="S416" s="9">
        <v>75370763</v>
      </c>
      <c r="T416" s="9">
        <v>60000000</v>
      </c>
      <c r="U416" s="9">
        <f>IMDB4[[#This Row],[Gross Revenue]]-IMDB4[[#This Row],[Budget]]</f>
        <v>15370763</v>
      </c>
      <c r="V416" s="9" t="str">
        <f>IF(IMDB4[[#This Row],[Profit]]&gt;0,"Hit","Flop")</f>
        <v>Hit</v>
      </c>
      <c r="W416" s="9" t="str" cm="1">
        <f t="array" ref="W416">_xlfn.IFS(IMDB4[[#This Row],[IMDb Score (1-10)]]&gt;=8,"Excellent",IMDB4[[#This Row],[IMDb Score (1-10)]]&gt;=7,"Good",IMDB4[[#This Row],[IMDb Score (1-10)]]&gt;=5,"Average",TRUE,"Poor")</f>
        <v>Average</v>
      </c>
      <c r="X416" s="9" t="str">
        <f>IF(IMDB4[[#This Row],[Duration (min)]]&lt;90,"Short",IF(IMDB4[[#This Row],[Duration (min)]]&lt;=120,"Medium", "Long"))</f>
        <v>Long</v>
      </c>
    </row>
    <row r="417" spans="1:24" x14ac:dyDescent="0.25">
      <c r="A417" s="1" t="s">
        <v>1577</v>
      </c>
      <c r="B417" s="2">
        <v>35555</v>
      </c>
      <c r="C417" s="30">
        <f>YEAR(IMDB4[[#This Row],[Release Date]])</f>
        <v>1997</v>
      </c>
      <c r="D417" s="30" t="str">
        <f>FLOOR(IMDB4[[#This Row],[Year]],10)&amp;"s"</f>
        <v>1990s</v>
      </c>
      <c r="E417" s="1" t="s">
        <v>32</v>
      </c>
      <c r="F417" s="1" t="s">
        <v>20</v>
      </c>
      <c r="G417" s="1" t="s">
        <v>3</v>
      </c>
      <c r="H417" s="1" t="s">
        <v>4</v>
      </c>
      <c r="I417" s="1" t="s">
        <v>132</v>
      </c>
      <c r="J417" s="1" t="s">
        <v>561</v>
      </c>
      <c r="K417" s="1" t="s">
        <v>528</v>
      </c>
      <c r="L417" s="30">
        <v>19000</v>
      </c>
      <c r="M417" s="30">
        <v>23504</v>
      </c>
      <c r="N417" s="30">
        <v>0</v>
      </c>
      <c r="O417" s="30">
        <v>0</v>
      </c>
      <c r="P417" s="27">
        <v>6.3</v>
      </c>
      <c r="Q417" s="30">
        <v>83</v>
      </c>
      <c r="R417" s="30">
        <v>90</v>
      </c>
      <c r="S417" s="9">
        <v>63826569</v>
      </c>
      <c r="T417" s="9">
        <v>35000000</v>
      </c>
      <c r="U417" s="9">
        <f>IMDB4[[#This Row],[Gross Revenue]]-IMDB4[[#This Row],[Budget]]</f>
        <v>28826569</v>
      </c>
      <c r="V417" s="9" t="str">
        <f>IF(IMDB4[[#This Row],[Profit]]&gt;0,"Hit","Flop")</f>
        <v>Hit</v>
      </c>
      <c r="W417" s="9" t="str" cm="1">
        <f t="array" ref="W417">_xlfn.IFS(IMDB4[[#This Row],[IMDb Score (1-10)]]&gt;=8,"Excellent",IMDB4[[#This Row],[IMDb Score (1-10)]]&gt;=7,"Good",IMDB4[[#This Row],[IMDb Score (1-10)]]&gt;=5,"Average",TRUE,"Poor")</f>
        <v>Average</v>
      </c>
      <c r="X417" s="9" t="str">
        <f>IF(IMDB4[[#This Row],[Duration (min)]]&lt;90,"Short",IF(IMDB4[[#This Row],[Duration (min)]]&lt;=120,"Medium", "Long"))</f>
        <v>Medium</v>
      </c>
    </row>
    <row r="418" spans="1:24" x14ac:dyDescent="0.25">
      <c r="A418" s="1" t="s">
        <v>4583</v>
      </c>
      <c r="B418" s="2">
        <v>39314</v>
      </c>
      <c r="C418" s="30">
        <f>YEAR(IMDB4[[#This Row],[Release Date]])</f>
        <v>2007</v>
      </c>
      <c r="D418" s="30" t="str">
        <f>FLOOR(IMDB4[[#This Row],[Year]],10)&amp;"s"</f>
        <v>2000s</v>
      </c>
      <c r="E418" s="1" t="s">
        <v>32</v>
      </c>
      <c r="F418" s="1" t="s">
        <v>9</v>
      </c>
      <c r="G418" s="1" t="s">
        <v>3</v>
      </c>
      <c r="H418" s="1" t="s">
        <v>83</v>
      </c>
      <c r="I418" s="1" t="s">
        <v>92</v>
      </c>
      <c r="J418" s="1" t="s">
        <v>4584</v>
      </c>
      <c r="K418" s="1" t="s">
        <v>4069</v>
      </c>
      <c r="L418" s="30">
        <v>19000</v>
      </c>
      <c r="M418" s="30">
        <v>20499</v>
      </c>
      <c r="N418" s="30">
        <v>456</v>
      </c>
      <c r="O418" s="30">
        <v>12000</v>
      </c>
      <c r="P418" s="27">
        <v>7.8</v>
      </c>
      <c r="Q418" s="30">
        <v>316</v>
      </c>
      <c r="R418" s="30">
        <v>123</v>
      </c>
      <c r="S418" s="9">
        <v>50921738</v>
      </c>
      <c r="T418" s="9">
        <v>30000000</v>
      </c>
      <c r="U418" s="9">
        <f>IMDB4[[#This Row],[Gross Revenue]]-IMDB4[[#This Row],[Budget]]</f>
        <v>20921738</v>
      </c>
      <c r="V418" s="9" t="str">
        <f>IF(IMDB4[[#This Row],[Profit]]&gt;0,"Hit","Flop")</f>
        <v>Hit</v>
      </c>
      <c r="W418" s="9" t="str" cm="1">
        <f t="array" ref="W418">_xlfn.IFS(IMDB4[[#This Row],[IMDb Score (1-10)]]&gt;=8,"Excellent",IMDB4[[#This Row],[IMDb Score (1-10)]]&gt;=7,"Good",IMDB4[[#This Row],[IMDb Score (1-10)]]&gt;=5,"Average",TRUE,"Poor")</f>
        <v>Good</v>
      </c>
      <c r="X418" s="9" t="str">
        <f>IF(IMDB4[[#This Row],[Duration (min)]]&lt;90,"Short",IF(IMDB4[[#This Row],[Duration (min)]]&lt;=120,"Medium", "Long"))</f>
        <v>Long</v>
      </c>
    </row>
    <row r="419" spans="1:24" x14ac:dyDescent="0.25">
      <c r="A419" s="1" t="s">
        <v>5567</v>
      </c>
      <c r="B419" s="2">
        <v>40276</v>
      </c>
      <c r="C419" s="30">
        <f>YEAR(IMDB4[[#This Row],[Release Date]])</f>
        <v>2010</v>
      </c>
      <c r="D419" s="30" t="str">
        <f>FLOOR(IMDB4[[#This Row],[Year]],10)&amp;"s"</f>
        <v>2010s</v>
      </c>
      <c r="E419" s="1" t="s">
        <v>32</v>
      </c>
      <c r="F419" s="1" t="s">
        <v>77</v>
      </c>
      <c r="G419" s="1" t="s">
        <v>3</v>
      </c>
      <c r="H419" s="1" t="s">
        <v>4</v>
      </c>
      <c r="I419" s="1" t="s">
        <v>132</v>
      </c>
      <c r="J419" s="1" t="s">
        <v>561</v>
      </c>
      <c r="K419" s="1" t="s">
        <v>2743</v>
      </c>
      <c r="L419" s="30">
        <v>19000</v>
      </c>
      <c r="M419" s="30">
        <v>25206</v>
      </c>
      <c r="N419" s="30">
        <v>126</v>
      </c>
      <c r="O419" s="30">
        <v>0</v>
      </c>
      <c r="P419" s="27">
        <v>5.4</v>
      </c>
      <c r="Q419" s="30">
        <v>140</v>
      </c>
      <c r="R419" s="30">
        <v>100</v>
      </c>
      <c r="S419" s="9">
        <v>47000485</v>
      </c>
      <c r="T419" s="9">
        <v>75000000</v>
      </c>
      <c r="U419" s="9">
        <f>IMDB4[[#This Row],[Gross Revenue]]-IMDB4[[#This Row],[Budget]]</f>
        <v>-27999515</v>
      </c>
      <c r="V419" s="9" t="str">
        <f>IF(IMDB4[[#This Row],[Profit]]&gt;0,"Hit","Flop")</f>
        <v>Flop</v>
      </c>
      <c r="W419" s="9" t="str" cm="1">
        <f t="array" ref="W419">_xlfn.IFS(IMDB4[[#This Row],[IMDb Score (1-10)]]&gt;=8,"Excellent",IMDB4[[#This Row],[IMDb Score (1-10)]]&gt;=7,"Good",IMDB4[[#This Row],[IMDb Score (1-10)]]&gt;=5,"Average",TRUE,"Poor")</f>
        <v>Average</v>
      </c>
      <c r="X419" s="9" t="str">
        <f>IF(IMDB4[[#This Row],[Duration (min)]]&lt;90,"Short",IF(IMDB4[[#This Row],[Duration (min)]]&lt;=120,"Medium", "Long"))</f>
        <v>Medium</v>
      </c>
    </row>
    <row r="420" spans="1:24" x14ac:dyDescent="0.25">
      <c r="A420" s="1" t="s">
        <v>3677</v>
      </c>
      <c r="B420" s="2">
        <v>38248</v>
      </c>
      <c r="C420" s="30">
        <f>YEAR(IMDB4[[#This Row],[Release Date]])</f>
        <v>2004</v>
      </c>
      <c r="D420" s="30" t="str">
        <f>FLOOR(IMDB4[[#This Row],[Year]],10)&amp;"s"</f>
        <v>2000s</v>
      </c>
      <c r="E420" s="1" t="s">
        <v>32</v>
      </c>
      <c r="F420" s="1" t="s">
        <v>20</v>
      </c>
      <c r="G420" s="1" t="s">
        <v>3</v>
      </c>
      <c r="H420" s="1" t="s">
        <v>4</v>
      </c>
      <c r="I420" s="1" t="s">
        <v>132</v>
      </c>
      <c r="J420" s="1" t="s">
        <v>1891</v>
      </c>
      <c r="K420" s="1" t="s">
        <v>1966</v>
      </c>
      <c r="L420" s="30">
        <v>19000</v>
      </c>
      <c r="M420" s="30">
        <v>28493</v>
      </c>
      <c r="N420" s="30">
        <v>80</v>
      </c>
      <c r="O420" s="30">
        <v>736</v>
      </c>
      <c r="P420" s="27">
        <v>6.5</v>
      </c>
      <c r="Q420" s="30">
        <v>157</v>
      </c>
      <c r="R420" s="30">
        <v>109</v>
      </c>
      <c r="S420" s="9">
        <v>45489752</v>
      </c>
      <c r="T420" s="9">
        <v>26000000</v>
      </c>
      <c r="U420" s="9">
        <f>IMDB4[[#This Row],[Gross Revenue]]-IMDB4[[#This Row],[Budget]]</f>
        <v>19489752</v>
      </c>
      <c r="V420" s="9" t="str">
        <f>IF(IMDB4[[#This Row],[Profit]]&gt;0,"Hit","Flop")</f>
        <v>Hit</v>
      </c>
      <c r="W420" s="9" t="str" cm="1">
        <f t="array" ref="W420">_xlfn.IFS(IMDB4[[#This Row],[IMDb Score (1-10)]]&gt;=8,"Excellent",IMDB4[[#This Row],[IMDb Score (1-10)]]&gt;=7,"Good",IMDB4[[#This Row],[IMDb Score (1-10)]]&gt;=5,"Average",TRUE,"Poor")</f>
        <v>Average</v>
      </c>
      <c r="X420" s="9" t="str">
        <f>IF(IMDB4[[#This Row],[Duration (min)]]&lt;90,"Short",IF(IMDB4[[#This Row],[Duration (min)]]&lt;=120,"Medium", "Long"))</f>
        <v>Medium</v>
      </c>
    </row>
    <row r="421" spans="1:24" x14ac:dyDescent="0.25">
      <c r="A421" s="1" t="s">
        <v>3379</v>
      </c>
      <c r="B421" s="2">
        <v>37657</v>
      </c>
      <c r="C421" s="30">
        <f>YEAR(IMDB4[[#This Row],[Release Date]])</f>
        <v>2003</v>
      </c>
      <c r="D421" s="30" t="str">
        <f>FLOOR(IMDB4[[#This Row],[Year]],10)&amp;"s"</f>
        <v>2000s</v>
      </c>
      <c r="E421" s="1" t="s">
        <v>32</v>
      </c>
      <c r="F421" s="1" t="s">
        <v>9</v>
      </c>
      <c r="G421" s="1" t="s">
        <v>3</v>
      </c>
      <c r="H421" s="1" t="s">
        <v>4</v>
      </c>
      <c r="I421" s="1" t="s">
        <v>92</v>
      </c>
      <c r="J421" s="1" t="s">
        <v>1891</v>
      </c>
      <c r="K421" s="1" t="s">
        <v>2234</v>
      </c>
      <c r="L421" s="30">
        <v>19000</v>
      </c>
      <c r="M421" s="30">
        <v>32015</v>
      </c>
      <c r="N421" s="30">
        <v>0</v>
      </c>
      <c r="O421" s="30">
        <v>17000</v>
      </c>
      <c r="P421" s="27">
        <v>7.8</v>
      </c>
      <c r="Q421" s="30">
        <v>265</v>
      </c>
      <c r="R421" s="30">
        <v>101</v>
      </c>
      <c r="S421" s="9">
        <v>44566004</v>
      </c>
      <c r="T421" s="9">
        <v>4000000</v>
      </c>
      <c r="U421" s="9">
        <f>IMDB4[[#This Row],[Gross Revenue]]-IMDB4[[#This Row],[Budget]]</f>
        <v>40566004</v>
      </c>
      <c r="V421" s="9" t="str">
        <f>IF(IMDB4[[#This Row],[Profit]]&gt;0,"Hit","Flop")</f>
        <v>Hit</v>
      </c>
      <c r="W421" s="9" t="str" cm="1">
        <f t="array" ref="W421">_xlfn.IFS(IMDB4[[#This Row],[IMDb Score (1-10)]]&gt;=8,"Excellent",IMDB4[[#This Row],[IMDb Score (1-10)]]&gt;=7,"Good",IMDB4[[#This Row],[IMDb Score (1-10)]]&gt;=5,"Average",TRUE,"Poor")</f>
        <v>Good</v>
      </c>
      <c r="X421" s="9" t="str">
        <f>IF(IMDB4[[#This Row],[Duration (min)]]&lt;90,"Short",IF(IMDB4[[#This Row],[Duration (min)]]&lt;=120,"Medium", "Long"))</f>
        <v>Medium</v>
      </c>
    </row>
    <row r="422" spans="1:24" x14ac:dyDescent="0.25">
      <c r="A422" s="1" t="s">
        <v>6334</v>
      </c>
      <c r="B422" s="2">
        <v>41409</v>
      </c>
      <c r="C422" s="30">
        <f>YEAR(IMDB4[[#This Row],[Release Date]])</f>
        <v>2013</v>
      </c>
      <c r="D422" s="30" t="str">
        <f>FLOOR(IMDB4[[#This Row],[Year]],10)&amp;"s"</f>
        <v>2010s</v>
      </c>
      <c r="E422" s="1" t="s">
        <v>32</v>
      </c>
      <c r="F422" s="1" t="s">
        <v>9</v>
      </c>
      <c r="G422" s="1" t="s">
        <v>3</v>
      </c>
      <c r="H422" s="1" t="s">
        <v>4</v>
      </c>
      <c r="I422" s="1" t="s">
        <v>92</v>
      </c>
      <c r="J422" s="1" t="s">
        <v>4584</v>
      </c>
      <c r="K422" s="1" t="s">
        <v>6335</v>
      </c>
      <c r="L422" s="30">
        <v>19000</v>
      </c>
      <c r="M422" s="30">
        <v>39690</v>
      </c>
      <c r="N422" s="30">
        <v>53</v>
      </c>
      <c r="O422" s="30">
        <v>30000</v>
      </c>
      <c r="P422" s="27">
        <v>7.3</v>
      </c>
      <c r="Q422" s="30">
        <v>322</v>
      </c>
      <c r="R422" s="30">
        <v>121</v>
      </c>
      <c r="S422" s="9">
        <v>37738400</v>
      </c>
      <c r="T422" s="9">
        <v>25000000</v>
      </c>
      <c r="U422" s="9">
        <f>IMDB4[[#This Row],[Gross Revenue]]-IMDB4[[#This Row],[Budget]]</f>
        <v>12738400</v>
      </c>
      <c r="V422" s="9" t="str">
        <f>IF(IMDB4[[#This Row],[Profit]]&gt;0,"Hit","Flop")</f>
        <v>Hit</v>
      </c>
      <c r="W422" s="9" t="str" cm="1">
        <f t="array" ref="W422">_xlfn.IFS(IMDB4[[#This Row],[IMDb Score (1-10)]]&gt;=8,"Excellent",IMDB4[[#This Row],[IMDb Score (1-10)]]&gt;=7,"Good",IMDB4[[#This Row],[IMDb Score (1-10)]]&gt;=5,"Average",TRUE,"Poor")</f>
        <v>Good</v>
      </c>
      <c r="X422" s="9" t="str">
        <f>IF(IMDB4[[#This Row],[Duration (min)]]&lt;90,"Short",IF(IMDB4[[#This Row],[Duration (min)]]&lt;=120,"Medium", "Long"))</f>
        <v>Long</v>
      </c>
    </row>
    <row r="423" spans="1:24" x14ac:dyDescent="0.25">
      <c r="A423" s="1" t="s">
        <v>4128</v>
      </c>
      <c r="B423" s="2">
        <v>38375</v>
      </c>
      <c r="C423" s="30">
        <f>YEAR(IMDB4[[#This Row],[Release Date]])</f>
        <v>2005</v>
      </c>
      <c r="D423" s="30" t="str">
        <f>FLOOR(IMDB4[[#This Row],[Year]],10)&amp;"s"</f>
        <v>2000s</v>
      </c>
      <c r="E423" s="1" t="s">
        <v>32</v>
      </c>
      <c r="F423" s="1" t="s">
        <v>77</v>
      </c>
      <c r="G423" s="1" t="s">
        <v>3</v>
      </c>
      <c r="H423" s="1" t="s">
        <v>4</v>
      </c>
      <c r="I423" s="1" t="s">
        <v>132</v>
      </c>
      <c r="J423" s="1" t="s">
        <v>1891</v>
      </c>
      <c r="K423" s="1" t="s">
        <v>1168</v>
      </c>
      <c r="L423" s="30">
        <v>19000</v>
      </c>
      <c r="M423" s="30">
        <v>34839</v>
      </c>
      <c r="N423" s="30">
        <v>0</v>
      </c>
      <c r="O423" s="30">
        <v>0</v>
      </c>
      <c r="P423" s="27">
        <v>6.9</v>
      </c>
      <c r="Q423" s="30">
        <v>257</v>
      </c>
      <c r="R423" s="30">
        <v>136</v>
      </c>
      <c r="S423" s="9">
        <v>35799026</v>
      </c>
      <c r="T423" s="9">
        <v>126000000</v>
      </c>
      <c r="U423" s="9">
        <f>IMDB4[[#This Row],[Gross Revenue]]-IMDB4[[#This Row],[Budget]]</f>
        <v>-90200974</v>
      </c>
      <c r="V423" s="9" t="str">
        <f>IF(IMDB4[[#This Row],[Profit]]&gt;0,"Hit","Flop")</f>
        <v>Flop</v>
      </c>
      <c r="W423" s="9" t="str" cm="1">
        <f t="array" ref="W423">_xlfn.IFS(IMDB4[[#This Row],[IMDb Score (1-10)]]&gt;=8,"Excellent",IMDB4[[#This Row],[IMDb Score (1-10)]]&gt;=7,"Good",IMDB4[[#This Row],[IMDb Score (1-10)]]&gt;=5,"Average",TRUE,"Poor")</f>
        <v>Average</v>
      </c>
      <c r="X423" s="9" t="str">
        <f>IF(IMDB4[[#This Row],[Duration (min)]]&lt;90,"Short",IF(IMDB4[[#This Row],[Duration (min)]]&lt;=120,"Medium", "Long"))</f>
        <v>Long</v>
      </c>
    </row>
    <row r="424" spans="1:24" x14ac:dyDescent="0.25">
      <c r="A424" s="1" t="s">
        <v>6408</v>
      </c>
      <c r="B424" s="2">
        <v>41342</v>
      </c>
      <c r="C424" s="30">
        <f>YEAR(IMDB4[[#This Row],[Release Date]])</f>
        <v>2013</v>
      </c>
      <c r="D424" s="30" t="str">
        <f>FLOOR(IMDB4[[#This Row],[Year]],10)&amp;"s"</f>
        <v>2010s</v>
      </c>
      <c r="E424" s="1" t="s">
        <v>32</v>
      </c>
      <c r="F424" s="1" t="s">
        <v>9</v>
      </c>
      <c r="G424" s="1" t="s">
        <v>3</v>
      </c>
      <c r="H424" s="1" t="s">
        <v>4</v>
      </c>
      <c r="I424" s="1" t="s">
        <v>92</v>
      </c>
      <c r="J424" s="1" t="s">
        <v>1891</v>
      </c>
      <c r="K424" s="1" t="s">
        <v>1987</v>
      </c>
      <c r="L424" s="30">
        <v>19000</v>
      </c>
      <c r="M424" s="30">
        <v>19359</v>
      </c>
      <c r="N424" s="30">
        <v>0</v>
      </c>
      <c r="O424" s="30">
        <v>148000</v>
      </c>
      <c r="P424" s="27">
        <v>8</v>
      </c>
      <c r="Q424" s="30">
        <v>574</v>
      </c>
      <c r="R424" s="30">
        <v>126</v>
      </c>
      <c r="S424" s="9">
        <v>25556065</v>
      </c>
      <c r="T424" s="9">
        <v>23000000</v>
      </c>
      <c r="U424" s="9">
        <f>IMDB4[[#This Row],[Gross Revenue]]-IMDB4[[#This Row],[Budget]]</f>
        <v>2556065</v>
      </c>
      <c r="V424" s="9" t="str">
        <f>IF(IMDB4[[#This Row],[Profit]]&gt;0,"Hit","Flop")</f>
        <v>Hit</v>
      </c>
      <c r="W424" s="9" t="str" cm="1">
        <f t="array" ref="W424">_xlfn.IFS(IMDB4[[#This Row],[IMDb Score (1-10)]]&gt;=8,"Excellent",IMDB4[[#This Row],[IMDb Score (1-10)]]&gt;=7,"Good",IMDB4[[#This Row],[IMDb Score (1-10)]]&gt;=5,"Average",TRUE,"Poor")</f>
        <v>Excellent</v>
      </c>
      <c r="X424" s="9" t="str">
        <f>IF(IMDB4[[#This Row],[Duration (min)]]&lt;90,"Short",IF(IMDB4[[#This Row],[Duration (min)]]&lt;=120,"Medium", "Long"))</f>
        <v>Long</v>
      </c>
    </row>
    <row r="425" spans="1:24" x14ac:dyDescent="0.25">
      <c r="A425" s="1" t="s">
        <v>6009</v>
      </c>
      <c r="B425" s="2">
        <v>40806</v>
      </c>
      <c r="C425" s="30">
        <f>YEAR(IMDB4[[#This Row],[Release Date]])</f>
        <v>2011</v>
      </c>
      <c r="D425" s="30" t="str">
        <f>FLOOR(IMDB4[[#This Row],[Year]],10)&amp;"s"</f>
        <v>2010s</v>
      </c>
      <c r="E425" s="1" t="s">
        <v>32</v>
      </c>
      <c r="F425" s="1" t="s">
        <v>9</v>
      </c>
      <c r="G425" s="1" t="s">
        <v>3</v>
      </c>
      <c r="H425" s="1" t="s">
        <v>161</v>
      </c>
      <c r="I425" s="1" t="s">
        <v>92</v>
      </c>
      <c r="J425" s="1" t="s">
        <v>4584</v>
      </c>
      <c r="K425" s="1" t="s">
        <v>6010</v>
      </c>
      <c r="L425" s="30">
        <v>19000</v>
      </c>
      <c r="M425" s="30">
        <v>46241</v>
      </c>
      <c r="N425" s="30">
        <v>140</v>
      </c>
      <c r="O425" s="30">
        <v>24000</v>
      </c>
      <c r="P425" s="27">
        <v>7.1</v>
      </c>
      <c r="Q425" s="30">
        <v>466</v>
      </c>
      <c r="R425" s="30">
        <v>127</v>
      </c>
      <c r="S425" s="9">
        <v>24104113</v>
      </c>
      <c r="T425" s="9">
        <v>20000000</v>
      </c>
      <c r="U425" s="9">
        <f>IMDB4[[#This Row],[Gross Revenue]]-IMDB4[[#This Row],[Budget]]</f>
        <v>4104113</v>
      </c>
      <c r="V425" s="9" t="str">
        <f>IF(IMDB4[[#This Row],[Profit]]&gt;0,"Hit","Flop")</f>
        <v>Hit</v>
      </c>
      <c r="W425" s="9" t="str" cm="1">
        <f t="array" ref="W425">_xlfn.IFS(IMDB4[[#This Row],[IMDb Score (1-10)]]&gt;=8,"Excellent",IMDB4[[#This Row],[IMDb Score (1-10)]]&gt;=7,"Good",IMDB4[[#This Row],[IMDb Score (1-10)]]&gt;=5,"Average",TRUE,"Poor")</f>
        <v>Good</v>
      </c>
      <c r="X425" s="9" t="str">
        <f>IF(IMDB4[[#This Row],[Duration (min)]]&lt;90,"Short",IF(IMDB4[[#This Row],[Duration (min)]]&lt;=120,"Medium", "Long"))</f>
        <v>Long</v>
      </c>
    </row>
    <row r="426" spans="1:24" x14ac:dyDescent="0.25">
      <c r="A426" s="1" t="s">
        <v>5119</v>
      </c>
      <c r="B426" s="2">
        <v>39686</v>
      </c>
      <c r="C426" s="30">
        <f>YEAR(IMDB4[[#This Row],[Release Date]])</f>
        <v>2008</v>
      </c>
      <c r="D426" s="30" t="str">
        <f>FLOOR(IMDB4[[#This Row],[Year]],10)&amp;"s"</f>
        <v>2000s</v>
      </c>
      <c r="E426" s="1" t="s">
        <v>32</v>
      </c>
      <c r="F426" s="1" t="s">
        <v>9</v>
      </c>
      <c r="G426" s="1" t="s">
        <v>3</v>
      </c>
      <c r="H426" s="1" t="s">
        <v>1877</v>
      </c>
      <c r="I426" s="1" t="s">
        <v>132</v>
      </c>
      <c r="J426" s="1" t="s">
        <v>1891</v>
      </c>
      <c r="K426" s="1" t="s">
        <v>242</v>
      </c>
      <c r="L426" s="30">
        <v>19000</v>
      </c>
      <c r="M426" s="30">
        <v>19894</v>
      </c>
      <c r="N426" s="30">
        <v>11000</v>
      </c>
      <c r="O426" s="30">
        <v>14000</v>
      </c>
      <c r="P426" s="27">
        <v>7.2</v>
      </c>
      <c r="Q426" s="30">
        <v>275</v>
      </c>
      <c r="R426" s="30">
        <v>96</v>
      </c>
      <c r="S426" s="9">
        <v>23213577</v>
      </c>
      <c r="T426" s="9">
        <v>15500000</v>
      </c>
      <c r="U426" s="9">
        <f>IMDB4[[#This Row],[Gross Revenue]]-IMDB4[[#This Row],[Budget]]</f>
        <v>7713577</v>
      </c>
      <c r="V426" s="9" t="str">
        <f>IF(IMDB4[[#This Row],[Profit]]&gt;0,"Hit","Flop")</f>
        <v>Hit</v>
      </c>
      <c r="W426" s="9" t="str" cm="1">
        <f t="array" ref="W426">_xlfn.IFS(IMDB4[[#This Row],[IMDb Score (1-10)]]&gt;=8,"Excellent",IMDB4[[#This Row],[IMDb Score (1-10)]]&gt;=7,"Good",IMDB4[[#This Row],[IMDb Score (1-10)]]&gt;=5,"Average",TRUE,"Poor")</f>
        <v>Good</v>
      </c>
      <c r="X426" s="9" t="str">
        <f>IF(IMDB4[[#This Row],[Duration (min)]]&lt;90,"Short",IF(IMDB4[[#This Row],[Duration (min)]]&lt;=120,"Medium", "Long"))</f>
        <v>Medium</v>
      </c>
    </row>
    <row r="427" spans="1:24" x14ac:dyDescent="0.25">
      <c r="A427" s="1" t="s">
        <v>4035</v>
      </c>
      <c r="B427" s="2">
        <v>38501</v>
      </c>
      <c r="C427" s="30">
        <f>YEAR(IMDB4[[#This Row],[Release Date]])</f>
        <v>2005</v>
      </c>
      <c r="D427" s="30" t="str">
        <f>FLOOR(IMDB4[[#This Row],[Year]],10)&amp;"s"</f>
        <v>2000s</v>
      </c>
      <c r="E427" s="1" t="s">
        <v>32</v>
      </c>
      <c r="F427" s="1" t="s">
        <v>9</v>
      </c>
      <c r="G427" s="1" t="s">
        <v>3</v>
      </c>
      <c r="H427" s="1" t="s">
        <v>83</v>
      </c>
      <c r="I427" s="1" t="s">
        <v>92</v>
      </c>
      <c r="J427" s="1" t="s">
        <v>1891</v>
      </c>
      <c r="K427" s="1" t="s">
        <v>242</v>
      </c>
      <c r="L427" s="30">
        <v>19000</v>
      </c>
      <c r="M427" s="30">
        <v>20391</v>
      </c>
      <c r="N427" s="30">
        <v>11000</v>
      </c>
      <c r="O427" s="30">
        <v>0</v>
      </c>
      <c r="P427" s="27">
        <v>7.7</v>
      </c>
      <c r="Q427" s="30">
        <v>278</v>
      </c>
      <c r="R427" s="30">
        <v>119</v>
      </c>
      <c r="S427" s="9">
        <v>23089926</v>
      </c>
      <c r="T427" s="9">
        <v>15000000</v>
      </c>
      <c r="U427" s="9">
        <f>IMDB4[[#This Row],[Gross Revenue]]-IMDB4[[#This Row],[Budget]]</f>
        <v>8089926</v>
      </c>
      <c r="V427" s="9" t="str">
        <f>IF(IMDB4[[#This Row],[Profit]]&gt;0,"Hit","Flop")</f>
        <v>Hit</v>
      </c>
      <c r="W427" s="9" t="str" cm="1">
        <f t="array" ref="W427">_xlfn.IFS(IMDB4[[#This Row],[IMDb Score (1-10)]]&gt;=8,"Excellent",IMDB4[[#This Row],[IMDb Score (1-10)]]&gt;=7,"Good",IMDB4[[#This Row],[IMDb Score (1-10)]]&gt;=5,"Average",TRUE,"Poor")</f>
        <v>Good</v>
      </c>
      <c r="X427" s="9" t="str">
        <f>IF(IMDB4[[#This Row],[Duration (min)]]&lt;90,"Short",IF(IMDB4[[#This Row],[Duration (min)]]&lt;=120,"Medium", "Long"))</f>
        <v>Medium</v>
      </c>
    </row>
    <row r="428" spans="1:24" x14ac:dyDescent="0.25">
      <c r="A428" s="1" t="s">
        <v>4478</v>
      </c>
      <c r="B428" s="2">
        <v>39057</v>
      </c>
      <c r="C428" s="30">
        <f>YEAR(IMDB4[[#This Row],[Release Date]])</f>
        <v>2006</v>
      </c>
      <c r="D428" s="30" t="str">
        <f>FLOOR(IMDB4[[#This Row],[Year]],10)&amp;"s"</f>
        <v>2000s</v>
      </c>
      <c r="E428" s="1" t="s">
        <v>32</v>
      </c>
      <c r="F428" s="1" t="s">
        <v>2</v>
      </c>
      <c r="G428" s="1" t="s">
        <v>3</v>
      </c>
      <c r="H428" s="1" t="s">
        <v>11</v>
      </c>
      <c r="I428" s="1" t="s">
        <v>92</v>
      </c>
      <c r="J428" s="1" t="s">
        <v>1891</v>
      </c>
      <c r="K428" s="1" t="s">
        <v>296</v>
      </c>
      <c r="L428" s="30">
        <v>19000</v>
      </c>
      <c r="M428" s="30">
        <v>22833</v>
      </c>
      <c r="N428" s="30">
        <v>0</v>
      </c>
      <c r="O428" s="30">
        <v>0</v>
      </c>
      <c r="P428" s="27">
        <v>5.6</v>
      </c>
      <c r="Q428" s="30">
        <v>240</v>
      </c>
      <c r="R428" s="30">
        <v>121</v>
      </c>
      <c r="S428" s="9">
        <v>22518325</v>
      </c>
      <c r="T428" s="9">
        <v>50000000</v>
      </c>
      <c r="U428" s="9">
        <f>IMDB4[[#This Row],[Gross Revenue]]-IMDB4[[#This Row],[Budget]]</f>
        <v>-27481675</v>
      </c>
      <c r="V428" s="9" t="str">
        <f>IF(IMDB4[[#This Row],[Profit]]&gt;0,"Hit","Flop")</f>
        <v>Flop</v>
      </c>
      <c r="W428" s="9" t="str" cm="1">
        <f t="array" ref="W428">_xlfn.IFS(IMDB4[[#This Row],[IMDb Score (1-10)]]&gt;=8,"Excellent",IMDB4[[#This Row],[IMDb Score (1-10)]]&gt;=7,"Good",IMDB4[[#This Row],[IMDb Score (1-10)]]&gt;=5,"Average",TRUE,"Poor")</f>
        <v>Average</v>
      </c>
      <c r="X428" s="9" t="str">
        <f>IF(IMDB4[[#This Row],[Duration (min)]]&lt;90,"Short",IF(IMDB4[[#This Row],[Duration (min)]]&lt;=120,"Medium", "Long"))</f>
        <v>Long</v>
      </c>
    </row>
    <row r="429" spans="1:24" x14ac:dyDescent="0.25">
      <c r="A429" s="1" t="s">
        <v>5095</v>
      </c>
      <c r="B429" s="2">
        <v>39452</v>
      </c>
      <c r="C429" s="30">
        <f>YEAR(IMDB4[[#This Row],[Release Date]])</f>
        <v>2008</v>
      </c>
      <c r="D429" s="30" t="str">
        <f>FLOOR(IMDB4[[#This Row],[Year]],10)&amp;"s"</f>
        <v>2000s</v>
      </c>
      <c r="E429" s="1" t="s">
        <v>32</v>
      </c>
      <c r="F429" s="1" t="s">
        <v>77</v>
      </c>
      <c r="G429" s="1" t="s">
        <v>3</v>
      </c>
      <c r="H429" s="1" t="s">
        <v>4</v>
      </c>
      <c r="I429" s="1" t="s">
        <v>132</v>
      </c>
      <c r="J429" s="1" t="s">
        <v>1891</v>
      </c>
      <c r="K429" s="1" t="s">
        <v>4081</v>
      </c>
      <c r="L429" s="30">
        <v>19000</v>
      </c>
      <c r="M429" s="30">
        <v>20881</v>
      </c>
      <c r="N429" s="30">
        <v>436</v>
      </c>
      <c r="O429" s="30">
        <v>2000</v>
      </c>
      <c r="P429" s="27">
        <v>4.8</v>
      </c>
      <c r="Q429" s="30">
        <v>223</v>
      </c>
      <c r="R429" s="30">
        <v>103</v>
      </c>
      <c r="S429" s="9">
        <v>19781879</v>
      </c>
      <c r="T429" s="9">
        <v>60000000</v>
      </c>
      <c r="U429" s="9">
        <f>IMDB4[[#This Row],[Gross Revenue]]-IMDB4[[#This Row],[Budget]]</f>
        <v>-40218121</v>
      </c>
      <c r="V429" s="9" t="str">
        <f>IF(IMDB4[[#This Row],[Profit]]&gt;0,"Hit","Flop")</f>
        <v>Flop</v>
      </c>
      <c r="W429" s="9" t="str" cm="1">
        <f t="array" ref="W429">_xlfn.IFS(IMDB4[[#This Row],[IMDb Score (1-10)]]&gt;=8,"Excellent",IMDB4[[#This Row],[IMDb Score (1-10)]]&gt;=7,"Good",IMDB4[[#This Row],[IMDb Score (1-10)]]&gt;=5,"Average",TRUE,"Poor")</f>
        <v>Poor</v>
      </c>
      <c r="X429" s="9" t="str">
        <f>IF(IMDB4[[#This Row],[Duration (min)]]&lt;90,"Short",IF(IMDB4[[#This Row],[Duration (min)]]&lt;=120,"Medium", "Long"))</f>
        <v>Medium</v>
      </c>
    </row>
    <row r="430" spans="1:24" x14ac:dyDescent="0.25">
      <c r="A430" s="1" t="s">
        <v>3023</v>
      </c>
      <c r="B430" s="2">
        <v>37559</v>
      </c>
      <c r="C430" s="30">
        <f>YEAR(IMDB4[[#This Row],[Release Date]])</f>
        <v>2002</v>
      </c>
      <c r="D430" s="30" t="str">
        <f>FLOOR(IMDB4[[#This Row],[Year]],10)&amp;"s"</f>
        <v>2000s</v>
      </c>
      <c r="E430" s="1" t="s">
        <v>32</v>
      </c>
      <c r="F430" s="1" t="s">
        <v>77</v>
      </c>
      <c r="G430" s="1" t="s">
        <v>3</v>
      </c>
      <c r="H430" s="1" t="s">
        <v>4</v>
      </c>
      <c r="I430" s="1" t="s">
        <v>132</v>
      </c>
      <c r="J430" s="1" t="s">
        <v>1891</v>
      </c>
      <c r="K430" s="1" t="s">
        <v>3024</v>
      </c>
      <c r="L430" s="30">
        <v>19000</v>
      </c>
      <c r="M430" s="30">
        <v>22554</v>
      </c>
      <c r="N430" s="30">
        <v>11</v>
      </c>
      <c r="O430" s="30">
        <v>0</v>
      </c>
      <c r="P430" s="27">
        <v>5.4</v>
      </c>
      <c r="Q430" s="30">
        <v>181</v>
      </c>
      <c r="R430" s="30">
        <v>99</v>
      </c>
      <c r="S430" s="9">
        <v>17266505</v>
      </c>
      <c r="T430" s="9">
        <v>30000000</v>
      </c>
      <c r="U430" s="9">
        <f>IMDB4[[#This Row],[Gross Revenue]]-IMDB4[[#This Row],[Budget]]</f>
        <v>-12733495</v>
      </c>
      <c r="V430" s="9" t="str">
        <f>IF(IMDB4[[#This Row],[Profit]]&gt;0,"Hit","Flop")</f>
        <v>Flop</v>
      </c>
      <c r="W430" s="9" t="str" cm="1">
        <f t="array" ref="W430">_xlfn.IFS(IMDB4[[#This Row],[IMDb Score (1-10)]]&gt;=8,"Excellent",IMDB4[[#This Row],[IMDb Score (1-10)]]&gt;=7,"Good",IMDB4[[#This Row],[IMDb Score (1-10)]]&gt;=5,"Average",TRUE,"Poor")</f>
        <v>Average</v>
      </c>
      <c r="X430" s="9" t="str">
        <f>IF(IMDB4[[#This Row],[Duration (min)]]&lt;90,"Short",IF(IMDB4[[#This Row],[Duration (min)]]&lt;=120,"Medium", "Long"))</f>
        <v>Medium</v>
      </c>
    </row>
    <row r="431" spans="1:24" x14ac:dyDescent="0.25">
      <c r="A431" s="1" t="s">
        <v>4445</v>
      </c>
      <c r="B431" s="2">
        <v>39037</v>
      </c>
      <c r="C431" s="30">
        <f>YEAR(IMDB4[[#This Row],[Release Date]])</f>
        <v>2006</v>
      </c>
      <c r="D431" s="30" t="str">
        <f>FLOOR(IMDB4[[#This Row],[Year]],10)&amp;"s"</f>
        <v>2000s</v>
      </c>
      <c r="E431" s="1" t="s">
        <v>32</v>
      </c>
      <c r="F431" s="1" t="s">
        <v>20</v>
      </c>
      <c r="G431" s="1" t="s">
        <v>3</v>
      </c>
      <c r="H431" s="1" t="s">
        <v>83</v>
      </c>
      <c r="I431" s="1" t="s">
        <v>132</v>
      </c>
      <c r="J431" s="1" t="s">
        <v>1891</v>
      </c>
      <c r="K431" s="1" t="s">
        <v>242</v>
      </c>
      <c r="L431" s="30">
        <v>19000</v>
      </c>
      <c r="M431" s="30">
        <v>20132</v>
      </c>
      <c r="N431" s="30">
        <v>11000</v>
      </c>
      <c r="O431" s="30">
        <v>0</v>
      </c>
      <c r="P431" s="27">
        <v>6.7</v>
      </c>
      <c r="Q431" s="30">
        <v>177</v>
      </c>
      <c r="R431" s="30">
        <v>96</v>
      </c>
      <c r="S431" s="9">
        <v>10515579</v>
      </c>
      <c r="T431" s="9">
        <v>4000000</v>
      </c>
      <c r="U431" s="9">
        <f>IMDB4[[#This Row],[Gross Revenue]]-IMDB4[[#This Row],[Budget]]</f>
        <v>6515579</v>
      </c>
      <c r="V431" s="9" t="str">
        <f>IF(IMDB4[[#This Row],[Profit]]&gt;0,"Hit","Flop")</f>
        <v>Hit</v>
      </c>
      <c r="W431" s="9" t="str" cm="1">
        <f t="array" ref="W431">_xlfn.IFS(IMDB4[[#This Row],[IMDb Score (1-10)]]&gt;=8,"Excellent",IMDB4[[#This Row],[IMDb Score (1-10)]]&gt;=7,"Good",IMDB4[[#This Row],[IMDb Score (1-10)]]&gt;=5,"Average",TRUE,"Poor")</f>
        <v>Average</v>
      </c>
      <c r="X431" s="9" t="str">
        <f>IF(IMDB4[[#This Row],[Duration (min)]]&lt;90,"Short",IF(IMDB4[[#This Row],[Duration (min)]]&lt;=120,"Medium", "Long"))</f>
        <v>Medium</v>
      </c>
    </row>
    <row r="432" spans="1:24" x14ac:dyDescent="0.25">
      <c r="A432" s="1" t="s">
        <v>2679</v>
      </c>
      <c r="B432" s="2">
        <v>36927</v>
      </c>
      <c r="C432" s="30">
        <f>YEAR(IMDB4[[#This Row],[Release Date]])</f>
        <v>2001</v>
      </c>
      <c r="D432" s="30" t="str">
        <f>FLOOR(IMDB4[[#This Row],[Year]],10)&amp;"s"</f>
        <v>2000s</v>
      </c>
      <c r="E432" s="1" t="s">
        <v>32</v>
      </c>
      <c r="F432" s="1" t="s">
        <v>20</v>
      </c>
      <c r="G432" s="1" t="s">
        <v>3</v>
      </c>
      <c r="H432" s="1" t="s">
        <v>4</v>
      </c>
      <c r="I432" s="1" t="s">
        <v>92</v>
      </c>
      <c r="J432" s="1" t="s">
        <v>1891</v>
      </c>
      <c r="K432" s="1" t="s">
        <v>2680</v>
      </c>
      <c r="L432" s="30">
        <v>19000</v>
      </c>
      <c r="M432" s="30">
        <v>34106</v>
      </c>
      <c r="N432" s="30">
        <v>72</v>
      </c>
      <c r="O432" s="30">
        <v>5000</v>
      </c>
      <c r="P432" s="27">
        <v>7.4</v>
      </c>
      <c r="Q432" s="30">
        <v>122</v>
      </c>
      <c r="R432" s="30">
        <v>111</v>
      </c>
      <c r="S432" s="9">
        <v>6200756</v>
      </c>
      <c r="T432" s="9">
        <v>7000000</v>
      </c>
      <c r="U432" s="9">
        <f>IMDB4[[#This Row],[Gross Revenue]]-IMDB4[[#This Row],[Budget]]</f>
        <v>-799244</v>
      </c>
      <c r="V432" s="9" t="str">
        <f>IF(IMDB4[[#This Row],[Profit]]&gt;0,"Hit","Flop")</f>
        <v>Flop</v>
      </c>
      <c r="W432" s="9" t="str" cm="1">
        <f t="array" ref="W432">_xlfn.IFS(IMDB4[[#This Row],[IMDb Score (1-10)]]&gt;=8,"Excellent",IMDB4[[#This Row],[IMDb Score (1-10)]]&gt;=7,"Good",IMDB4[[#This Row],[IMDb Score (1-10)]]&gt;=5,"Average",TRUE,"Poor")</f>
        <v>Good</v>
      </c>
      <c r="X432" s="9" t="str">
        <f>IF(IMDB4[[#This Row],[Duration (min)]]&lt;90,"Short",IF(IMDB4[[#This Row],[Duration (min)]]&lt;=120,"Medium", "Long"))</f>
        <v>Medium</v>
      </c>
    </row>
    <row r="433" spans="1:24" x14ac:dyDescent="0.25">
      <c r="A433" s="1" t="s">
        <v>6504</v>
      </c>
      <c r="B433" s="2">
        <v>41356</v>
      </c>
      <c r="C433" s="30">
        <f>YEAR(IMDB4[[#This Row],[Release Date]])</f>
        <v>2013</v>
      </c>
      <c r="D433" s="30" t="str">
        <f>FLOOR(IMDB4[[#This Row],[Year]],10)&amp;"s"</f>
        <v>2010s</v>
      </c>
      <c r="E433" s="1" t="s">
        <v>32</v>
      </c>
      <c r="F433" s="1" t="s">
        <v>61</v>
      </c>
      <c r="G433" s="1" t="s">
        <v>3</v>
      </c>
      <c r="H433" s="1" t="s">
        <v>4</v>
      </c>
      <c r="I433" s="1" t="s">
        <v>92</v>
      </c>
      <c r="J433" s="1" t="s">
        <v>4584</v>
      </c>
      <c r="K433" s="1" t="s">
        <v>1776</v>
      </c>
      <c r="L433" s="30">
        <v>19000</v>
      </c>
      <c r="M433" s="30">
        <v>36337</v>
      </c>
      <c r="N433" s="30">
        <v>386</v>
      </c>
      <c r="O433" s="30">
        <v>11000</v>
      </c>
      <c r="P433" s="27">
        <v>6.2</v>
      </c>
      <c r="Q433" s="30">
        <v>224</v>
      </c>
      <c r="R433" s="30">
        <v>128</v>
      </c>
      <c r="S433" s="9">
        <v>3254172</v>
      </c>
      <c r="T433" s="9">
        <v>28000000</v>
      </c>
      <c r="U433" s="9">
        <f>IMDB4[[#This Row],[Gross Revenue]]-IMDB4[[#This Row],[Budget]]</f>
        <v>-24745828</v>
      </c>
      <c r="V433" s="9" t="str">
        <f>IF(IMDB4[[#This Row],[Profit]]&gt;0,"Hit","Flop")</f>
        <v>Flop</v>
      </c>
      <c r="W433" s="9" t="str" cm="1">
        <f t="array" ref="W433">_xlfn.IFS(IMDB4[[#This Row],[IMDb Score (1-10)]]&gt;=8,"Excellent",IMDB4[[#This Row],[IMDb Score (1-10)]]&gt;=7,"Good",IMDB4[[#This Row],[IMDb Score (1-10)]]&gt;=5,"Average",TRUE,"Poor")</f>
        <v>Average</v>
      </c>
      <c r="X433" s="9" t="str">
        <f>IF(IMDB4[[#This Row],[Duration (min)]]&lt;90,"Short",IF(IMDB4[[#This Row],[Duration (min)]]&lt;=120,"Medium", "Long"))</f>
        <v>Long</v>
      </c>
    </row>
    <row r="434" spans="1:24" x14ac:dyDescent="0.25">
      <c r="A434" s="1" t="s">
        <v>5547</v>
      </c>
      <c r="B434" s="2">
        <v>40418</v>
      </c>
      <c r="C434" s="30">
        <f>YEAR(IMDB4[[#This Row],[Release Date]])</f>
        <v>2010</v>
      </c>
      <c r="D434" s="30" t="str">
        <f>FLOOR(IMDB4[[#This Row],[Year]],10)&amp;"s"</f>
        <v>2010s</v>
      </c>
      <c r="E434" s="1" t="s">
        <v>32</v>
      </c>
      <c r="F434" s="1" t="s">
        <v>40</v>
      </c>
      <c r="G434" s="1" t="s">
        <v>3</v>
      </c>
      <c r="H434" s="1" t="s">
        <v>4</v>
      </c>
      <c r="I434" s="1" t="s">
        <v>84</v>
      </c>
      <c r="J434" s="1" t="s">
        <v>2340</v>
      </c>
      <c r="K434" s="1" t="s">
        <v>3086</v>
      </c>
      <c r="L434" s="30">
        <v>18000</v>
      </c>
      <c r="M434" s="30">
        <v>20453</v>
      </c>
      <c r="N434" s="30">
        <v>255</v>
      </c>
      <c r="O434" s="30">
        <v>33000</v>
      </c>
      <c r="P434" s="27">
        <v>8.1999999999999993</v>
      </c>
      <c r="Q434" s="30">
        <v>288</v>
      </c>
      <c r="R434" s="30">
        <v>98</v>
      </c>
      <c r="S434" s="9">
        <v>217387997</v>
      </c>
      <c r="T434" s="9">
        <v>165000000</v>
      </c>
      <c r="U434" s="9">
        <f>IMDB4[[#This Row],[Gross Revenue]]-IMDB4[[#This Row],[Budget]]</f>
        <v>52387997</v>
      </c>
      <c r="V434" s="9" t="str">
        <f>IF(IMDB4[[#This Row],[Profit]]&gt;0,"Hit","Flop")</f>
        <v>Hit</v>
      </c>
      <c r="W434" s="9" t="str" cm="1">
        <f t="array" ref="W434">_xlfn.IFS(IMDB4[[#This Row],[IMDb Score (1-10)]]&gt;=8,"Excellent",IMDB4[[#This Row],[IMDb Score (1-10)]]&gt;=7,"Good",IMDB4[[#This Row],[IMDb Score (1-10)]]&gt;=5,"Average",TRUE,"Poor")</f>
        <v>Excellent</v>
      </c>
      <c r="X434" s="9" t="str">
        <f>IF(IMDB4[[#This Row],[Duration (min)]]&lt;90,"Short",IF(IMDB4[[#This Row],[Duration (min)]]&lt;=120,"Medium", "Long"))</f>
        <v>Medium</v>
      </c>
    </row>
    <row r="435" spans="1:24" x14ac:dyDescent="0.25">
      <c r="A435" s="1" t="s">
        <v>4221</v>
      </c>
      <c r="B435" s="2">
        <v>38907</v>
      </c>
      <c r="C435" s="30">
        <f>YEAR(IMDB4[[#This Row],[Release Date]])</f>
        <v>2006</v>
      </c>
      <c r="D435" s="30" t="str">
        <f>FLOOR(IMDB4[[#This Row],[Year]],10)&amp;"s"</f>
        <v>2000s</v>
      </c>
      <c r="E435" s="1" t="s">
        <v>32</v>
      </c>
      <c r="F435" s="1" t="s">
        <v>77</v>
      </c>
      <c r="G435" s="1" t="s">
        <v>3</v>
      </c>
      <c r="H435" s="1" t="s">
        <v>4</v>
      </c>
      <c r="I435" s="1" t="s">
        <v>92</v>
      </c>
      <c r="J435" s="1" t="s">
        <v>2340</v>
      </c>
      <c r="K435" s="1" t="s">
        <v>3617</v>
      </c>
      <c r="L435" s="30">
        <v>18000</v>
      </c>
      <c r="M435" s="30">
        <v>32360</v>
      </c>
      <c r="N435" s="30">
        <v>0</v>
      </c>
      <c r="O435" s="30">
        <v>13000</v>
      </c>
      <c r="P435" s="27">
        <v>7.7</v>
      </c>
      <c r="Q435" s="30">
        <v>460</v>
      </c>
      <c r="R435" s="30">
        <v>117</v>
      </c>
      <c r="S435" s="9">
        <v>210592590</v>
      </c>
      <c r="T435" s="9">
        <v>65000000</v>
      </c>
      <c r="U435" s="9">
        <f>IMDB4[[#This Row],[Gross Revenue]]-IMDB4[[#This Row],[Budget]]</f>
        <v>145592590</v>
      </c>
      <c r="V435" s="9" t="str">
        <f>IF(IMDB4[[#This Row],[Profit]]&gt;0,"Hit","Flop")</f>
        <v>Hit</v>
      </c>
      <c r="W435" s="9" t="str" cm="1">
        <f t="array" ref="W435">_xlfn.IFS(IMDB4[[#This Row],[IMDb Score (1-10)]]&gt;=8,"Excellent",IMDB4[[#This Row],[IMDb Score (1-10)]]&gt;=7,"Good",IMDB4[[#This Row],[IMDb Score (1-10)]]&gt;=5,"Average",TRUE,"Poor")</f>
        <v>Good</v>
      </c>
      <c r="X435" s="9" t="str">
        <f>IF(IMDB4[[#This Row],[Duration (min)]]&lt;90,"Short",IF(IMDB4[[#This Row],[Duration (min)]]&lt;=120,"Medium", "Long"))</f>
        <v>Medium</v>
      </c>
    </row>
    <row r="436" spans="1:24" x14ac:dyDescent="0.25">
      <c r="A436" s="1" t="s">
        <v>4471</v>
      </c>
      <c r="B436" s="2">
        <v>38999</v>
      </c>
      <c r="C436" s="30">
        <f>YEAR(IMDB4[[#This Row],[Release Date]])</f>
        <v>2006</v>
      </c>
      <c r="D436" s="30" t="str">
        <f>FLOOR(IMDB4[[#This Row],[Year]],10)&amp;"s"</f>
        <v>2000s</v>
      </c>
      <c r="E436" s="1" t="s">
        <v>32</v>
      </c>
      <c r="F436" s="1" t="s">
        <v>77</v>
      </c>
      <c r="G436" s="1" t="s">
        <v>3</v>
      </c>
      <c r="H436" s="1" t="s">
        <v>4</v>
      </c>
      <c r="I436" s="1" t="s">
        <v>132</v>
      </c>
      <c r="J436" s="1" t="s">
        <v>906</v>
      </c>
      <c r="K436" s="1" t="s">
        <v>1280</v>
      </c>
      <c r="L436" s="30">
        <v>18000</v>
      </c>
      <c r="M436" s="30">
        <v>29991</v>
      </c>
      <c r="N436" s="30">
        <v>0</v>
      </c>
      <c r="O436" s="30">
        <v>0</v>
      </c>
      <c r="P436" s="27">
        <v>6.1</v>
      </c>
      <c r="Q436" s="30">
        <v>434</v>
      </c>
      <c r="R436" s="30">
        <v>169</v>
      </c>
      <c r="S436" s="9">
        <v>200069408</v>
      </c>
      <c r="T436" s="9">
        <v>209000000</v>
      </c>
      <c r="U436" s="9">
        <f>IMDB4[[#This Row],[Gross Revenue]]-IMDB4[[#This Row],[Budget]]</f>
        <v>-8930592</v>
      </c>
      <c r="V436" s="9" t="str">
        <f>IF(IMDB4[[#This Row],[Profit]]&gt;0,"Hit","Flop")</f>
        <v>Flop</v>
      </c>
      <c r="W436" s="9" t="str" cm="1">
        <f t="array" ref="W436">_xlfn.IFS(IMDB4[[#This Row],[IMDb Score (1-10)]]&gt;=8,"Excellent",IMDB4[[#This Row],[IMDb Score (1-10)]]&gt;=7,"Good",IMDB4[[#This Row],[IMDb Score (1-10)]]&gt;=5,"Average",TRUE,"Poor")</f>
        <v>Average</v>
      </c>
      <c r="X436" s="9" t="str">
        <f>IF(IMDB4[[#This Row],[Duration (min)]]&lt;90,"Short",IF(IMDB4[[#This Row],[Duration (min)]]&lt;=120,"Medium", "Long"))</f>
        <v>Long</v>
      </c>
    </row>
    <row r="437" spans="1:24" x14ac:dyDescent="0.25">
      <c r="A437" s="1" t="s">
        <v>6653</v>
      </c>
      <c r="B437" s="2">
        <v>41671</v>
      </c>
      <c r="C437" s="30">
        <f>YEAR(IMDB4[[#This Row],[Release Date]])</f>
        <v>2014</v>
      </c>
      <c r="D437" s="30" t="str">
        <f>FLOOR(IMDB4[[#This Row],[Year]],10)&amp;"s"</f>
        <v>2010s</v>
      </c>
      <c r="E437" s="1" t="s">
        <v>32</v>
      </c>
      <c r="F437" s="1" t="s">
        <v>77</v>
      </c>
      <c r="G437" s="1" t="s">
        <v>3</v>
      </c>
      <c r="H437" s="1" t="s">
        <v>4</v>
      </c>
      <c r="I437" s="1" t="s">
        <v>84</v>
      </c>
      <c r="J437" s="1" t="s">
        <v>2340</v>
      </c>
      <c r="K437" s="1" t="s">
        <v>3086</v>
      </c>
      <c r="L437" s="30">
        <v>18000</v>
      </c>
      <c r="M437" s="30">
        <v>23378</v>
      </c>
      <c r="N437" s="30">
        <v>255</v>
      </c>
      <c r="O437" s="30">
        <v>46000</v>
      </c>
      <c r="P437" s="27">
        <v>7.9</v>
      </c>
      <c r="Q437" s="30">
        <v>292</v>
      </c>
      <c r="R437" s="30">
        <v>102</v>
      </c>
      <c r="S437" s="9">
        <v>176997107</v>
      </c>
      <c r="T437" s="9">
        <v>145000000</v>
      </c>
      <c r="U437" s="9">
        <f>IMDB4[[#This Row],[Gross Revenue]]-IMDB4[[#This Row],[Budget]]</f>
        <v>31997107</v>
      </c>
      <c r="V437" s="9" t="str">
        <f>IF(IMDB4[[#This Row],[Profit]]&gt;0,"Hit","Flop")</f>
        <v>Hit</v>
      </c>
      <c r="W437" s="9" t="str" cm="1">
        <f t="array" ref="W437">_xlfn.IFS(IMDB4[[#This Row],[IMDb Score (1-10)]]&gt;=8,"Excellent",IMDB4[[#This Row],[IMDb Score (1-10)]]&gt;=7,"Good",IMDB4[[#This Row],[IMDb Score (1-10)]]&gt;=5,"Average",TRUE,"Poor")</f>
        <v>Good</v>
      </c>
      <c r="X437" s="9" t="str">
        <f>IF(IMDB4[[#This Row],[Duration (min)]]&lt;90,"Short",IF(IMDB4[[#This Row],[Duration (min)]]&lt;=120,"Medium", "Long"))</f>
        <v>Medium</v>
      </c>
    </row>
    <row r="438" spans="1:24" x14ac:dyDescent="0.25">
      <c r="A438" s="1" t="s">
        <v>2210</v>
      </c>
      <c r="B438" s="2">
        <v>36521</v>
      </c>
      <c r="C438" s="30">
        <f>YEAR(IMDB4[[#This Row],[Release Date]])</f>
        <v>1999</v>
      </c>
      <c r="D438" s="30" t="str">
        <f>FLOOR(IMDB4[[#This Row],[Year]],10)&amp;"s"</f>
        <v>1990s</v>
      </c>
      <c r="E438" s="1" t="s">
        <v>32</v>
      </c>
      <c r="F438" s="1" t="s">
        <v>77</v>
      </c>
      <c r="G438" s="1" t="s">
        <v>3</v>
      </c>
      <c r="H438" s="1" t="s">
        <v>4</v>
      </c>
      <c r="I438" s="1" t="s">
        <v>92</v>
      </c>
      <c r="J438" s="1" t="s">
        <v>533</v>
      </c>
      <c r="K438" s="1" t="s">
        <v>1316</v>
      </c>
      <c r="L438" s="30">
        <v>18000</v>
      </c>
      <c r="M438" s="30">
        <v>18563</v>
      </c>
      <c r="N438" s="30">
        <v>0</v>
      </c>
      <c r="O438" s="30">
        <v>25000</v>
      </c>
      <c r="P438" s="27">
        <v>8.6999999999999993</v>
      </c>
      <c r="Q438" s="30">
        <v>313</v>
      </c>
      <c r="R438" s="30">
        <v>136</v>
      </c>
      <c r="S438" s="9">
        <v>171383253</v>
      </c>
      <c r="T438" s="9">
        <v>63000000</v>
      </c>
      <c r="U438" s="9">
        <f>IMDB4[[#This Row],[Gross Revenue]]-IMDB4[[#This Row],[Budget]]</f>
        <v>108383253</v>
      </c>
      <c r="V438" s="9" t="str">
        <f>IF(IMDB4[[#This Row],[Profit]]&gt;0,"Hit","Flop")</f>
        <v>Hit</v>
      </c>
      <c r="W438" s="9" t="str" cm="1">
        <f t="array" ref="W438">_xlfn.IFS(IMDB4[[#This Row],[IMDb Score (1-10)]]&gt;=8,"Excellent",IMDB4[[#This Row],[IMDb Score (1-10)]]&gt;=7,"Good",IMDB4[[#This Row],[IMDb Score (1-10)]]&gt;=5,"Average",TRUE,"Poor")</f>
        <v>Excellent</v>
      </c>
      <c r="X438" s="9" t="str">
        <f>IF(IMDB4[[#This Row],[Duration (min)]]&lt;90,"Short",IF(IMDB4[[#This Row],[Duration (min)]]&lt;=120,"Medium", "Long"))</f>
        <v>Long</v>
      </c>
    </row>
    <row r="439" spans="1:24" x14ac:dyDescent="0.25">
      <c r="A439" s="1" t="s">
        <v>1705</v>
      </c>
      <c r="B439" s="2">
        <v>36121</v>
      </c>
      <c r="C439" s="30">
        <f>YEAR(IMDB4[[#This Row],[Release Date]])</f>
        <v>1998</v>
      </c>
      <c r="D439" s="30" t="str">
        <f>FLOOR(IMDB4[[#This Row],[Year]],10)&amp;"s"</f>
        <v>1990s</v>
      </c>
      <c r="E439" s="1" t="s">
        <v>32</v>
      </c>
      <c r="F439" s="1" t="s">
        <v>40</v>
      </c>
      <c r="G439" s="1" t="s">
        <v>3</v>
      </c>
      <c r="H439" s="1" t="s">
        <v>4</v>
      </c>
      <c r="I439" s="1" t="s">
        <v>28</v>
      </c>
      <c r="J439" s="1" t="s">
        <v>906</v>
      </c>
      <c r="K439" s="1" t="s">
        <v>1287</v>
      </c>
      <c r="L439" s="30">
        <v>18000</v>
      </c>
      <c r="M439" s="30">
        <v>24205</v>
      </c>
      <c r="N439" s="30">
        <v>487</v>
      </c>
      <c r="O439" s="30">
        <v>0</v>
      </c>
      <c r="P439" s="27">
        <v>7.2</v>
      </c>
      <c r="Q439" s="30">
        <v>117</v>
      </c>
      <c r="R439" s="30">
        <v>95</v>
      </c>
      <c r="S439" s="9">
        <v>162792677</v>
      </c>
      <c r="T439" s="9">
        <v>120000000</v>
      </c>
      <c r="U439" s="9">
        <f>IMDB4[[#This Row],[Gross Revenue]]-IMDB4[[#This Row],[Budget]]</f>
        <v>42792677</v>
      </c>
      <c r="V439" s="9" t="str">
        <f>IF(IMDB4[[#This Row],[Profit]]&gt;0,"Hit","Flop")</f>
        <v>Hit</v>
      </c>
      <c r="W439" s="9" t="str" cm="1">
        <f t="array" ref="W439">_xlfn.IFS(IMDB4[[#This Row],[IMDb Score (1-10)]]&gt;=8,"Excellent",IMDB4[[#This Row],[IMDb Score (1-10)]]&gt;=7,"Good",IMDB4[[#This Row],[IMDb Score (1-10)]]&gt;=5,"Average",TRUE,"Poor")</f>
        <v>Good</v>
      </c>
      <c r="X439" s="9" t="str">
        <f>IF(IMDB4[[#This Row],[Duration (min)]]&lt;90,"Short",IF(IMDB4[[#This Row],[Duration (min)]]&lt;=120,"Medium", "Long"))</f>
        <v>Medium</v>
      </c>
    </row>
    <row r="440" spans="1:24" x14ac:dyDescent="0.25">
      <c r="A440" s="1" t="s">
        <v>5154</v>
      </c>
      <c r="B440" s="2">
        <v>39990</v>
      </c>
      <c r="C440" s="30">
        <f>YEAR(IMDB4[[#This Row],[Release Date]])</f>
        <v>2009</v>
      </c>
      <c r="D440" s="30" t="str">
        <f>FLOOR(IMDB4[[#This Row],[Year]],10)&amp;"s"</f>
        <v>2000s</v>
      </c>
      <c r="E440" s="1" t="s">
        <v>32</v>
      </c>
      <c r="F440" s="1" t="s">
        <v>33</v>
      </c>
      <c r="G440" s="1" t="s">
        <v>3</v>
      </c>
      <c r="H440" s="1" t="s">
        <v>4</v>
      </c>
      <c r="I440" s="1" t="s">
        <v>84</v>
      </c>
      <c r="J440" s="1" t="s">
        <v>629</v>
      </c>
      <c r="K440" s="1" t="s">
        <v>480</v>
      </c>
      <c r="L440" s="30">
        <v>18000</v>
      </c>
      <c r="M440" s="30">
        <v>48878</v>
      </c>
      <c r="N440" s="30">
        <v>0</v>
      </c>
      <c r="O440" s="30">
        <v>0</v>
      </c>
      <c r="P440" s="27">
        <v>6.8</v>
      </c>
      <c r="Q440" s="30">
        <v>240</v>
      </c>
      <c r="R440" s="30">
        <v>96</v>
      </c>
      <c r="S440" s="9">
        <v>137850096</v>
      </c>
      <c r="T440" s="9">
        <v>200000000</v>
      </c>
      <c r="U440" s="9">
        <f>IMDB4[[#This Row],[Gross Revenue]]-IMDB4[[#This Row],[Budget]]</f>
        <v>-62149904</v>
      </c>
      <c r="V440" s="9" t="str">
        <f>IF(IMDB4[[#This Row],[Profit]]&gt;0,"Hit","Flop")</f>
        <v>Flop</v>
      </c>
      <c r="W440" s="9" t="str" cm="1">
        <f t="array" ref="W440">_xlfn.IFS(IMDB4[[#This Row],[IMDb Score (1-10)]]&gt;=8,"Excellent",IMDB4[[#This Row],[IMDb Score (1-10)]]&gt;=7,"Good",IMDB4[[#This Row],[IMDb Score (1-10)]]&gt;=5,"Average",TRUE,"Poor")</f>
        <v>Average</v>
      </c>
      <c r="X440" s="9" t="str">
        <f>IF(IMDB4[[#This Row],[Duration (min)]]&lt;90,"Short",IF(IMDB4[[#This Row],[Duration (min)]]&lt;=120,"Medium", "Long"))</f>
        <v>Medium</v>
      </c>
    </row>
    <row r="441" spans="1:24" x14ac:dyDescent="0.25">
      <c r="A441" s="1" t="s">
        <v>4577</v>
      </c>
      <c r="B441" s="2">
        <v>39182</v>
      </c>
      <c r="C441" s="30">
        <f>YEAR(IMDB4[[#This Row],[Release Date]])</f>
        <v>2007</v>
      </c>
      <c r="D441" s="30" t="str">
        <f>FLOOR(IMDB4[[#This Row],[Year]],10)&amp;"s"</f>
        <v>2000s</v>
      </c>
      <c r="E441" s="1" t="s">
        <v>32</v>
      </c>
      <c r="F441" s="1" t="s">
        <v>61</v>
      </c>
      <c r="G441" s="1" t="s">
        <v>3</v>
      </c>
      <c r="H441" s="1" t="s">
        <v>4</v>
      </c>
      <c r="I441" s="1" t="s">
        <v>92</v>
      </c>
      <c r="J441" s="1" t="s">
        <v>574</v>
      </c>
      <c r="K441" s="1" t="s">
        <v>274</v>
      </c>
      <c r="L441" s="30">
        <v>18000</v>
      </c>
      <c r="M441" s="30">
        <v>20354</v>
      </c>
      <c r="N441" s="30">
        <v>0</v>
      </c>
      <c r="O441" s="30">
        <v>0</v>
      </c>
      <c r="P441" s="27">
        <v>7.8</v>
      </c>
      <c r="Q441" s="30">
        <v>300</v>
      </c>
      <c r="R441" s="30">
        <v>176</v>
      </c>
      <c r="S441" s="9">
        <v>130127620</v>
      </c>
      <c r="T441" s="9">
        <v>100000000</v>
      </c>
      <c r="U441" s="9">
        <f>IMDB4[[#This Row],[Gross Revenue]]-IMDB4[[#This Row],[Budget]]</f>
        <v>30127620</v>
      </c>
      <c r="V441" s="9" t="str">
        <f>IF(IMDB4[[#This Row],[Profit]]&gt;0,"Hit","Flop")</f>
        <v>Hit</v>
      </c>
      <c r="W441" s="9" t="str" cm="1">
        <f t="array" ref="W441">_xlfn.IFS(IMDB4[[#This Row],[IMDb Score (1-10)]]&gt;=8,"Excellent",IMDB4[[#This Row],[IMDb Score (1-10)]]&gt;=7,"Good",IMDB4[[#This Row],[IMDb Score (1-10)]]&gt;=5,"Average",TRUE,"Poor")</f>
        <v>Good</v>
      </c>
      <c r="X441" s="9" t="str">
        <f>IF(IMDB4[[#This Row],[Duration (min)]]&lt;90,"Short",IF(IMDB4[[#This Row],[Duration (min)]]&lt;=120,"Medium", "Long"))</f>
        <v>Long</v>
      </c>
    </row>
    <row r="442" spans="1:24" x14ac:dyDescent="0.25">
      <c r="A442" s="1" t="s">
        <v>1963</v>
      </c>
      <c r="B442" s="2">
        <v>36415</v>
      </c>
      <c r="C442" s="30">
        <f>YEAR(IMDB4[[#This Row],[Release Date]])</f>
        <v>1999</v>
      </c>
      <c r="D442" s="30" t="str">
        <f>FLOOR(IMDB4[[#This Row],[Year]],10)&amp;"s"</f>
        <v>1990s</v>
      </c>
      <c r="E442" s="1" t="s">
        <v>32</v>
      </c>
      <c r="F442" s="1" t="s">
        <v>9</v>
      </c>
      <c r="G442" s="1" t="s">
        <v>3</v>
      </c>
      <c r="H442" s="1" t="s">
        <v>4</v>
      </c>
      <c r="I442" s="1" t="s">
        <v>92</v>
      </c>
      <c r="J442" s="1" t="s">
        <v>906</v>
      </c>
      <c r="K442" s="1" t="s">
        <v>1964</v>
      </c>
      <c r="L442" s="30">
        <v>18000</v>
      </c>
      <c r="M442" s="30">
        <v>19078</v>
      </c>
      <c r="N442" s="30">
        <v>0</v>
      </c>
      <c r="O442" s="30">
        <v>22000</v>
      </c>
      <c r="P442" s="27">
        <v>8.4</v>
      </c>
      <c r="Q442" s="30">
        <v>176</v>
      </c>
      <c r="R442" s="30">
        <v>122</v>
      </c>
      <c r="S442" s="9">
        <v>130058047</v>
      </c>
      <c r="T442" s="9">
        <v>15000000</v>
      </c>
      <c r="U442" s="9">
        <f>IMDB4[[#This Row],[Gross Revenue]]-IMDB4[[#This Row],[Budget]]</f>
        <v>115058047</v>
      </c>
      <c r="V442" s="9" t="str">
        <f>IF(IMDB4[[#This Row],[Profit]]&gt;0,"Hit","Flop")</f>
        <v>Hit</v>
      </c>
      <c r="W442" s="9" t="str" cm="1">
        <f t="array" ref="W442">_xlfn.IFS(IMDB4[[#This Row],[IMDb Score (1-10)]]&gt;=8,"Excellent",IMDB4[[#This Row],[IMDb Score (1-10)]]&gt;=7,"Good",IMDB4[[#This Row],[IMDb Score (1-10)]]&gt;=5,"Average",TRUE,"Poor")</f>
        <v>Excellent</v>
      </c>
      <c r="X442" s="9" t="str">
        <f>IF(IMDB4[[#This Row],[Duration (min)]]&lt;90,"Short",IF(IMDB4[[#This Row],[Duration (min)]]&lt;=120,"Medium", "Long"))</f>
        <v>Long</v>
      </c>
    </row>
    <row r="443" spans="1:24" x14ac:dyDescent="0.25">
      <c r="A443" s="1" t="s">
        <v>6189</v>
      </c>
      <c r="B443" s="2">
        <v>41158</v>
      </c>
      <c r="C443" s="30">
        <f>YEAR(IMDB4[[#This Row],[Release Date]])</f>
        <v>2012</v>
      </c>
      <c r="D443" s="30" t="str">
        <f>FLOOR(IMDB4[[#This Row],[Year]],10)&amp;"s"</f>
        <v>2010s</v>
      </c>
      <c r="E443" s="1" t="s">
        <v>32</v>
      </c>
      <c r="F443" s="1" t="s">
        <v>77</v>
      </c>
      <c r="G443" s="1" t="s">
        <v>3</v>
      </c>
      <c r="H443" s="1" t="s">
        <v>4</v>
      </c>
      <c r="I443" s="1" t="s">
        <v>92</v>
      </c>
      <c r="J443" s="1" t="s">
        <v>574</v>
      </c>
      <c r="K443" s="1" t="s">
        <v>6190</v>
      </c>
      <c r="L443" s="30">
        <v>18000</v>
      </c>
      <c r="M443" s="30">
        <v>36237</v>
      </c>
      <c r="N443" s="30">
        <v>79</v>
      </c>
      <c r="O443" s="30">
        <v>19000</v>
      </c>
      <c r="P443" s="27">
        <v>6.8</v>
      </c>
      <c r="Q443" s="30">
        <v>298</v>
      </c>
      <c r="R443" s="30">
        <v>115</v>
      </c>
      <c r="S443" s="9">
        <v>126149655</v>
      </c>
      <c r="T443" s="9">
        <v>85000000</v>
      </c>
      <c r="U443" s="9">
        <f>IMDB4[[#This Row],[Gross Revenue]]-IMDB4[[#This Row],[Budget]]</f>
        <v>41149655</v>
      </c>
      <c r="V443" s="9" t="str">
        <f>IF(IMDB4[[#This Row],[Profit]]&gt;0,"Hit","Flop")</f>
        <v>Hit</v>
      </c>
      <c r="W443" s="9" t="str" cm="1">
        <f t="array" ref="W443">_xlfn.IFS(IMDB4[[#This Row],[IMDb Score (1-10)]]&gt;=8,"Excellent",IMDB4[[#This Row],[IMDb Score (1-10)]]&gt;=7,"Good",IMDB4[[#This Row],[IMDb Score (1-10)]]&gt;=5,"Average",TRUE,"Poor")</f>
        <v>Average</v>
      </c>
      <c r="X443" s="9" t="str">
        <f>IF(IMDB4[[#This Row],[Duration (min)]]&lt;90,"Short",IF(IMDB4[[#This Row],[Duration (min)]]&lt;=120,"Medium", "Long"))</f>
        <v>Medium</v>
      </c>
    </row>
    <row r="444" spans="1:24" x14ac:dyDescent="0.25">
      <c r="A444" s="1" t="s">
        <v>3454</v>
      </c>
      <c r="B444" s="2">
        <v>37813</v>
      </c>
      <c r="C444" s="30">
        <f>YEAR(IMDB4[[#This Row],[Release Date]])</f>
        <v>2003</v>
      </c>
      <c r="D444" s="30" t="str">
        <f>FLOOR(IMDB4[[#This Row],[Year]],10)&amp;"s"</f>
        <v>2000s</v>
      </c>
      <c r="E444" s="1" t="s">
        <v>32</v>
      </c>
      <c r="F444" s="1" t="s">
        <v>20</v>
      </c>
      <c r="G444" s="1" t="s">
        <v>3</v>
      </c>
      <c r="H444" s="1" t="s">
        <v>4</v>
      </c>
      <c r="I444" s="1" t="s">
        <v>132</v>
      </c>
      <c r="J444" s="1" t="s">
        <v>533</v>
      </c>
      <c r="K444" s="1" t="s">
        <v>2568</v>
      </c>
      <c r="L444" s="30">
        <v>18000</v>
      </c>
      <c r="M444" s="30">
        <v>22679</v>
      </c>
      <c r="N444" s="30">
        <v>278</v>
      </c>
      <c r="O444" s="30">
        <v>0</v>
      </c>
      <c r="P444" s="27">
        <v>6.7</v>
      </c>
      <c r="Q444" s="30">
        <v>145</v>
      </c>
      <c r="R444" s="30">
        <v>128</v>
      </c>
      <c r="S444" s="9">
        <v>124590960</v>
      </c>
      <c r="T444" s="9">
        <v>80000000</v>
      </c>
      <c r="U444" s="9">
        <f>IMDB4[[#This Row],[Gross Revenue]]-IMDB4[[#This Row],[Budget]]</f>
        <v>44590960</v>
      </c>
      <c r="V444" s="9" t="str">
        <f>IF(IMDB4[[#This Row],[Profit]]&gt;0,"Hit","Flop")</f>
        <v>Hit</v>
      </c>
      <c r="W444" s="9" t="str" cm="1">
        <f t="array" ref="W444">_xlfn.IFS(IMDB4[[#This Row],[IMDb Score (1-10)]]&gt;=8,"Excellent",IMDB4[[#This Row],[IMDb Score (1-10)]]&gt;=7,"Good",IMDB4[[#This Row],[IMDb Score (1-10)]]&gt;=5,"Average",TRUE,"Poor")</f>
        <v>Average</v>
      </c>
      <c r="X444" s="9" t="str">
        <f>IF(IMDB4[[#This Row],[Duration (min)]]&lt;90,"Short",IF(IMDB4[[#This Row],[Duration (min)]]&lt;=120,"Medium", "Long"))</f>
        <v>Long</v>
      </c>
    </row>
    <row r="445" spans="1:24" x14ac:dyDescent="0.25">
      <c r="A445" s="1" t="s">
        <v>1111</v>
      </c>
      <c r="B445" s="2">
        <v>34543</v>
      </c>
      <c r="C445" s="30">
        <f>YEAR(IMDB4[[#This Row],[Release Date]])</f>
        <v>1994</v>
      </c>
      <c r="D445" s="30" t="str">
        <f>FLOOR(IMDB4[[#This Row],[Year]],10)&amp;"s"</f>
        <v>1990s</v>
      </c>
      <c r="E445" s="1" t="s">
        <v>32</v>
      </c>
      <c r="F445" s="1" t="s">
        <v>77</v>
      </c>
      <c r="G445" s="1" t="s">
        <v>3</v>
      </c>
      <c r="H445" s="1" t="s">
        <v>4</v>
      </c>
      <c r="I445" s="1" t="s">
        <v>92</v>
      </c>
      <c r="J445" s="1" t="s">
        <v>533</v>
      </c>
      <c r="K445" s="1" t="s">
        <v>1112</v>
      </c>
      <c r="L445" s="30">
        <v>18000</v>
      </c>
      <c r="M445" s="30">
        <v>20966</v>
      </c>
      <c r="N445" s="30">
        <v>101</v>
      </c>
      <c r="O445" s="30">
        <v>0</v>
      </c>
      <c r="P445" s="27">
        <v>7.2</v>
      </c>
      <c r="Q445" s="30">
        <v>114</v>
      </c>
      <c r="R445" s="30">
        <v>116</v>
      </c>
      <c r="S445" s="9">
        <v>121248145</v>
      </c>
      <c r="T445" s="9">
        <v>25000000</v>
      </c>
      <c r="U445" s="9">
        <f>IMDB4[[#This Row],[Gross Revenue]]-IMDB4[[#This Row],[Budget]]</f>
        <v>96248145</v>
      </c>
      <c r="V445" s="9" t="str">
        <f>IF(IMDB4[[#This Row],[Profit]]&gt;0,"Hit","Flop")</f>
        <v>Hit</v>
      </c>
      <c r="W445" s="9" t="str" cm="1">
        <f t="array" ref="W445">_xlfn.IFS(IMDB4[[#This Row],[IMDb Score (1-10)]]&gt;=8,"Excellent",IMDB4[[#This Row],[IMDb Score (1-10)]]&gt;=7,"Good",IMDB4[[#This Row],[IMDb Score (1-10)]]&gt;=5,"Average",TRUE,"Poor")</f>
        <v>Good</v>
      </c>
      <c r="X445" s="9" t="str">
        <f>IF(IMDB4[[#This Row],[Duration (min)]]&lt;90,"Short",IF(IMDB4[[#This Row],[Duration (min)]]&lt;=120,"Medium", "Long"))</f>
        <v>Medium</v>
      </c>
    </row>
    <row r="446" spans="1:24" x14ac:dyDescent="0.25">
      <c r="A446" s="1" t="s">
        <v>5838</v>
      </c>
      <c r="B446" s="2">
        <v>40614</v>
      </c>
      <c r="C446" s="30">
        <f>YEAR(IMDB4[[#This Row],[Release Date]])</f>
        <v>2011</v>
      </c>
      <c r="D446" s="30" t="str">
        <f>FLOOR(IMDB4[[#This Row],[Year]],10)&amp;"s"</f>
        <v>2010s</v>
      </c>
      <c r="E446" s="1" t="s">
        <v>32</v>
      </c>
      <c r="F446" s="1" t="s">
        <v>20</v>
      </c>
      <c r="G446" s="1" t="s">
        <v>3</v>
      </c>
      <c r="H446" s="1" t="s">
        <v>4</v>
      </c>
      <c r="I446" s="1" t="s">
        <v>92</v>
      </c>
      <c r="J446" s="1" t="s">
        <v>906</v>
      </c>
      <c r="K446" s="1" t="s">
        <v>4893</v>
      </c>
      <c r="L446" s="30">
        <v>18000</v>
      </c>
      <c r="M446" s="30">
        <v>18669</v>
      </c>
      <c r="N446" s="30">
        <v>91</v>
      </c>
      <c r="O446" s="30">
        <v>31000</v>
      </c>
      <c r="P446" s="27">
        <v>6.9</v>
      </c>
      <c r="Q446" s="30">
        <v>340</v>
      </c>
      <c r="R446" s="30">
        <v>106</v>
      </c>
      <c r="S446" s="9">
        <v>117528646</v>
      </c>
      <c r="T446" s="9">
        <v>35000000</v>
      </c>
      <c r="U446" s="9">
        <f>IMDB4[[#This Row],[Gross Revenue]]-IMDB4[[#This Row],[Budget]]</f>
        <v>82528646</v>
      </c>
      <c r="V446" s="9" t="str">
        <f>IF(IMDB4[[#This Row],[Profit]]&gt;0,"Hit","Flop")</f>
        <v>Hit</v>
      </c>
      <c r="W446" s="9" t="str" cm="1">
        <f t="array" ref="W446">_xlfn.IFS(IMDB4[[#This Row],[IMDb Score (1-10)]]&gt;=8,"Excellent",IMDB4[[#This Row],[IMDb Score (1-10)]]&gt;=7,"Good",IMDB4[[#This Row],[IMDb Score (1-10)]]&gt;=5,"Average",TRUE,"Poor")</f>
        <v>Average</v>
      </c>
      <c r="X446" s="9" t="str">
        <f>IF(IMDB4[[#This Row],[Duration (min)]]&lt;90,"Short",IF(IMDB4[[#This Row],[Duration (min)]]&lt;=120,"Medium", "Long"))</f>
        <v>Medium</v>
      </c>
    </row>
    <row r="447" spans="1:24" x14ac:dyDescent="0.25">
      <c r="A447" s="1" t="s">
        <v>1300</v>
      </c>
      <c r="B447" s="2">
        <v>35397</v>
      </c>
      <c r="C447" s="30">
        <f>YEAR(IMDB4[[#This Row],[Release Date]])</f>
        <v>1996</v>
      </c>
      <c r="D447" s="30" t="str">
        <f>FLOOR(IMDB4[[#This Row],[Year]],10)&amp;"s"</f>
        <v>1990s</v>
      </c>
      <c r="E447" s="1" t="s">
        <v>32</v>
      </c>
      <c r="F447" s="1" t="s">
        <v>2</v>
      </c>
      <c r="G447" s="1" t="s">
        <v>3</v>
      </c>
      <c r="H447" s="1" t="s">
        <v>4</v>
      </c>
      <c r="I447" s="1" t="s">
        <v>92</v>
      </c>
      <c r="J447" s="1" t="s">
        <v>906</v>
      </c>
      <c r="K447" s="1" t="s">
        <v>785</v>
      </c>
      <c r="L447" s="30">
        <v>18000</v>
      </c>
      <c r="M447" s="30">
        <v>31349</v>
      </c>
      <c r="N447" s="30">
        <v>541</v>
      </c>
      <c r="O447" s="30">
        <v>0</v>
      </c>
      <c r="P447" s="27">
        <v>7.4</v>
      </c>
      <c r="Q447" s="30">
        <v>71</v>
      </c>
      <c r="R447" s="30">
        <v>149</v>
      </c>
      <c r="S447" s="9">
        <v>108706165</v>
      </c>
      <c r="T447" s="9">
        <v>40000000</v>
      </c>
      <c r="U447" s="9">
        <f>IMDB4[[#This Row],[Gross Revenue]]-IMDB4[[#This Row],[Budget]]</f>
        <v>68706165</v>
      </c>
      <c r="V447" s="9" t="str">
        <f>IF(IMDB4[[#This Row],[Profit]]&gt;0,"Hit","Flop")</f>
        <v>Hit</v>
      </c>
      <c r="W447" s="9" t="str" cm="1">
        <f t="array" ref="W447">_xlfn.IFS(IMDB4[[#This Row],[IMDb Score (1-10)]]&gt;=8,"Excellent",IMDB4[[#This Row],[IMDb Score (1-10)]]&gt;=7,"Good",IMDB4[[#This Row],[IMDb Score (1-10)]]&gt;=5,"Average",TRUE,"Poor")</f>
        <v>Good</v>
      </c>
      <c r="X447" s="9" t="str">
        <f>IF(IMDB4[[#This Row],[Duration (min)]]&lt;90,"Short",IF(IMDB4[[#This Row],[Duration (min)]]&lt;=120,"Medium", "Long"))</f>
        <v>Long</v>
      </c>
    </row>
    <row r="448" spans="1:24" x14ac:dyDescent="0.25">
      <c r="A448" s="1" t="s">
        <v>5973</v>
      </c>
      <c r="B448" s="2">
        <v>40887</v>
      </c>
      <c r="C448" s="30">
        <f>YEAR(IMDB4[[#This Row],[Release Date]])</f>
        <v>2011</v>
      </c>
      <c r="D448" s="30" t="str">
        <f>FLOOR(IMDB4[[#This Row],[Year]],10)&amp;"s"</f>
        <v>2010s</v>
      </c>
      <c r="E448" s="1" t="s">
        <v>32</v>
      </c>
      <c r="F448" s="1" t="s">
        <v>2</v>
      </c>
      <c r="G448" s="1" t="s">
        <v>3</v>
      </c>
      <c r="H448" s="1" t="s">
        <v>4</v>
      </c>
      <c r="I448" s="1" t="s">
        <v>92</v>
      </c>
      <c r="J448" s="1" t="s">
        <v>629</v>
      </c>
      <c r="K448" s="1" t="s">
        <v>890</v>
      </c>
      <c r="L448" s="30">
        <v>18000</v>
      </c>
      <c r="M448" s="30">
        <v>20388</v>
      </c>
      <c r="N448" s="30">
        <v>21000</v>
      </c>
      <c r="O448" s="30">
        <v>54000</v>
      </c>
      <c r="P448" s="27">
        <v>7.8</v>
      </c>
      <c r="Q448" s="30">
        <v>517</v>
      </c>
      <c r="R448" s="30">
        <v>158</v>
      </c>
      <c r="S448" s="9">
        <v>102515793</v>
      </c>
      <c r="T448" s="9">
        <v>90000000</v>
      </c>
      <c r="U448" s="9">
        <f>IMDB4[[#This Row],[Gross Revenue]]-IMDB4[[#This Row],[Budget]]</f>
        <v>12515793</v>
      </c>
      <c r="V448" s="9" t="str">
        <f>IF(IMDB4[[#This Row],[Profit]]&gt;0,"Hit","Flop")</f>
        <v>Hit</v>
      </c>
      <c r="W448" s="9" t="str" cm="1">
        <f t="array" ref="W448">_xlfn.IFS(IMDB4[[#This Row],[IMDb Score (1-10)]]&gt;=8,"Excellent",IMDB4[[#This Row],[IMDb Score (1-10)]]&gt;=7,"Good",IMDB4[[#This Row],[IMDb Score (1-10)]]&gt;=5,"Average",TRUE,"Poor")</f>
        <v>Good</v>
      </c>
      <c r="X448" s="9" t="str">
        <f>IF(IMDB4[[#This Row],[Duration (min)]]&lt;90,"Short",IF(IMDB4[[#This Row],[Duration (min)]]&lt;=120,"Medium", "Long"))</f>
        <v>Long</v>
      </c>
    </row>
    <row r="449" spans="1:24" x14ac:dyDescent="0.25">
      <c r="A449" s="1" t="s">
        <v>6752</v>
      </c>
      <c r="B449" s="2">
        <v>41808</v>
      </c>
      <c r="C449" s="30">
        <f>YEAR(IMDB4[[#This Row],[Release Date]])</f>
        <v>2014</v>
      </c>
      <c r="D449" s="30" t="str">
        <f>FLOOR(IMDB4[[#This Row],[Year]],10)&amp;"s"</f>
        <v>2010s</v>
      </c>
      <c r="E449" s="1" t="s">
        <v>32</v>
      </c>
      <c r="F449" s="1" t="s">
        <v>77</v>
      </c>
      <c r="G449" s="1" t="s">
        <v>3</v>
      </c>
      <c r="H449" s="1" t="s">
        <v>4</v>
      </c>
      <c r="I449" s="1" t="s">
        <v>92</v>
      </c>
      <c r="J449" s="1" t="s">
        <v>574</v>
      </c>
      <c r="K449" s="1" t="s">
        <v>1912</v>
      </c>
      <c r="L449" s="30">
        <v>18000</v>
      </c>
      <c r="M449" s="30">
        <v>37605</v>
      </c>
      <c r="N449" s="30">
        <v>845</v>
      </c>
      <c r="O449" s="30">
        <v>56000</v>
      </c>
      <c r="P449" s="27">
        <v>7.2</v>
      </c>
      <c r="Q449" s="30">
        <v>292</v>
      </c>
      <c r="R449" s="30">
        <v>132</v>
      </c>
      <c r="S449" s="9">
        <v>101530738</v>
      </c>
      <c r="T449" s="9">
        <v>55000000</v>
      </c>
      <c r="U449" s="9">
        <f>IMDB4[[#This Row],[Gross Revenue]]-IMDB4[[#This Row],[Budget]]</f>
        <v>46530738</v>
      </c>
      <c r="V449" s="9" t="str">
        <f>IF(IMDB4[[#This Row],[Profit]]&gt;0,"Hit","Flop")</f>
        <v>Hit</v>
      </c>
      <c r="W449" s="9" t="str" cm="1">
        <f t="array" ref="W449">_xlfn.IFS(IMDB4[[#This Row],[IMDb Score (1-10)]]&gt;=8,"Excellent",IMDB4[[#This Row],[IMDb Score (1-10)]]&gt;=7,"Good",IMDB4[[#This Row],[IMDb Score (1-10)]]&gt;=5,"Average",TRUE,"Poor")</f>
        <v>Good</v>
      </c>
      <c r="X449" s="9" t="str">
        <f>IF(IMDB4[[#This Row],[Duration (min)]]&lt;90,"Short",IF(IMDB4[[#This Row],[Duration (min)]]&lt;=120,"Medium", "Long"))</f>
        <v>Long</v>
      </c>
    </row>
    <row r="450" spans="1:24" x14ac:dyDescent="0.25">
      <c r="A450" s="1" t="s">
        <v>1034</v>
      </c>
      <c r="B450" s="2">
        <v>34311</v>
      </c>
      <c r="C450" s="30">
        <f>YEAR(IMDB4[[#This Row],[Release Date]])</f>
        <v>1993</v>
      </c>
      <c r="D450" s="30" t="str">
        <f>FLOOR(IMDB4[[#This Row],[Year]],10)&amp;"s"</f>
        <v>1990s</v>
      </c>
      <c r="E450" s="1" t="s">
        <v>32</v>
      </c>
      <c r="F450" s="1" t="s">
        <v>2</v>
      </c>
      <c r="G450" s="1" t="s">
        <v>3</v>
      </c>
      <c r="H450" s="1" t="s">
        <v>4</v>
      </c>
      <c r="I450" s="1" t="s">
        <v>132</v>
      </c>
      <c r="J450" s="1" t="s">
        <v>574</v>
      </c>
      <c r="K450" s="1" t="s">
        <v>1035</v>
      </c>
      <c r="L450" s="30">
        <v>18000</v>
      </c>
      <c r="M450" s="30">
        <v>30063</v>
      </c>
      <c r="N450" s="30">
        <v>79</v>
      </c>
      <c r="O450" s="30">
        <v>0</v>
      </c>
      <c r="P450" s="27">
        <v>6.5</v>
      </c>
      <c r="Q450" s="30">
        <v>43</v>
      </c>
      <c r="R450" s="30">
        <v>141</v>
      </c>
      <c r="S450" s="9">
        <v>100768056</v>
      </c>
      <c r="T450" s="9">
        <v>45000000</v>
      </c>
      <c r="U450" s="9">
        <f>IMDB4[[#This Row],[Gross Revenue]]-IMDB4[[#This Row],[Budget]]</f>
        <v>55768056</v>
      </c>
      <c r="V450" s="9" t="str">
        <f>IF(IMDB4[[#This Row],[Profit]]&gt;0,"Hit","Flop")</f>
        <v>Hit</v>
      </c>
      <c r="W450" s="9" t="str" cm="1">
        <f t="array" ref="W450">_xlfn.IFS(IMDB4[[#This Row],[IMDb Score (1-10)]]&gt;=8,"Excellent",IMDB4[[#This Row],[IMDb Score (1-10)]]&gt;=7,"Good",IMDB4[[#This Row],[IMDb Score (1-10)]]&gt;=5,"Average",TRUE,"Poor")</f>
        <v>Average</v>
      </c>
      <c r="X450" s="9" t="str">
        <f>IF(IMDB4[[#This Row],[Duration (min)]]&lt;90,"Short",IF(IMDB4[[#This Row],[Duration (min)]]&lt;=120,"Medium", "Long"))</f>
        <v>Long</v>
      </c>
    </row>
    <row r="451" spans="1:24" x14ac:dyDescent="0.25">
      <c r="A451" s="1" t="s">
        <v>6449</v>
      </c>
      <c r="B451" s="2">
        <v>41445</v>
      </c>
      <c r="C451" s="30">
        <f>YEAR(IMDB4[[#This Row],[Release Date]])</f>
        <v>2013</v>
      </c>
      <c r="D451" s="30" t="str">
        <f>FLOOR(IMDB4[[#This Row],[Year]],10)&amp;"s"</f>
        <v>2010s</v>
      </c>
      <c r="E451" s="1" t="s">
        <v>32</v>
      </c>
      <c r="F451" s="1" t="s">
        <v>77</v>
      </c>
      <c r="G451" s="1" t="s">
        <v>3</v>
      </c>
      <c r="H451" s="1" t="s">
        <v>4</v>
      </c>
      <c r="I451" s="1" t="s">
        <v>92</v>
      </c>
      <c r="J451" s="1" t="s">
        <v>2340</v>
      </c>
      <c r="K451" s="1" t="s">
        <v>1912</v>
      </c>
      <c r="L451" s="30">
        <v>18000</v>
      </c>
      <c r="M451" s="30">
        <v>31782</v>
      </c>
      <c r="N451" s="30">
        <v>845</v>
      </c>
      <c r="O451" s="30">
        <v>45000</v>
      </c>
      <c r="P451" s="27">
        <v>6.5</v>
      </c>
      <c r="Q451" s="30">
        <v>358</v>
      </c>
      <c r="R451" s="30">
        <v>119</v>
      </c>
      <c r="S451" s="9">
        <v>98895417</v>
      </c>
      <c r="T451" s="9">
        <v>70000000</v>
      </c>
      <c r="U451" s="9">
        <f>IMDB4[[#This Row],[Gross Revenue]]-IMDB4[[#This Row],[Budget]]</f>
        <v>28895417</v>
      </c>
      <c r="V451" s="9" t="str">
        <f>IF(IMDB4[[#This Row],[Profit]]&gt;0,"Hit","Flop")</f>
        <v>Hit</v>
      </c>
      <c r="W451" s="9" t="str" cm="1">
        <f t="array" ref="W451">_xlfn.IFS(IMDB4[[#This Row],[IMDb Score (1-10)]]&gt;=8,"Excellent",IMDB4[[#This Row],[IMDb Score (1-10)]]&gt;=7,"Good",IMDB4[[#This Row],[IMDb Score (1-10)]]&gt;=5,"Average",TRUE,"Poor")</f>
        <v>Average</v>
      </c>
      <c r="X451" s="9" t="str">
        <f>IF(IMDB4[[#This Row],[Duration (min)]]&lt;90,"Short",IF(IMDB4[[#This Row],[Duration (min)]]&lt;=120,"Medium", "Long"))</f>
        <v>Medium</v>
      </c>
    </row>
    <row r="452" spans="1:24" x14ac:dyDescent="0.25">
      <c r="A452" s="1" t="s">
        <v>2556</v>
      </c>
      <c r="B452" s="2">
        <v>36572</v>
      </c>
      <c r="C452" s="30">
        <f>YEAR(IMDB4[[#This Row],[Release Date]])</f>
        <v>2000</v>
      </c>
      <c r="D452" s="30" t="str">
        <f>FLOOR(IMDB4[[#This Row],[Year]],10)&amp;"s"</f>
        <v>2000s</v>
      </c>
      <c r="E452" s="1" t="s">
        <v>32</v>
      </c>
      <c r="F452" s="1" t="s">
        <v>9</v>
      </c>
      <c r="G452" s="1" t="s">
        <v>3</v>
      </c>
      <c r="H452" s="1" t="s">
        <v>4</v>
      </c>
      <c r="I452" s="1" t="s">
        <v>132</v>
      </c>
      <c r="J452" s="1" t="s">
        <v>629</v>
      </c>
      <c r="K452" s="1" t="s">
        <v>2225</v>
      </c>
      <c r="L452" s="30">
        <v>18000</v>
      </c>
      <c r="M452" s="30">
        <v>33645</v>
      </c>
      <c r="N452" s="30">
        <v>0</v>
      </c>
      <c r="O452" s="30">
        <v>0</v>
      </c>
      <c r="P452" s="27">
        <v>7.2</v>
      </c>
      <c r="Q452" s="30">
        <v>294</v>
      </c>
      <c r="R452" s="30">
        <v>106</v>
      </c>
      <c r="S452" s="9">
        <v>94999143</v>
      </c>
      <c r="T452" s="9">
        <v>75000000</v>
      </c>
      <c r="U452" s="9">
        <f>IMDB4[[#This Row],[Gross Revenue]]-IMDB4[[#This Row],[Budget]]</f>
        <v>19999143</v>
      </c>
      <c r="V452" s="9" t="str">
        <f>IF(IMDB4[[#This Row],[Profit]]&gt;0,"Hit","Flop")</f>
        <v>Hit</v>
      </c>
      <c r="W452" s="9" t="str" cm="1">
        <f t="array" ref="W452">_xlfn.IFS(IMDB4[[#This Row],[IMDb Score (1-10)]]&gt;=8,"Excellent",IMDB4[[#This Row],[IMDb Score (1-10)]]&gt;=7,"Good",IMDB4[[#This Row],[IMDb Score (1-10)]]&gt;=5,"Average",TRUE,"Poor")</f>
        <v>Good</v>
      </c>
      <c r="X452" s="9" t="str">
        <f>IF(IMDB4[[#This Row],[Duration (min)]]&lt;90,"Short",IF(IMDB4[[#This Row],[Duration (min)]]&lt;=120,"Medium", "Long"))</f>
        <v>Medium</v>
      </c>
    </row>
    <row r="453" spans="1:24" x14ac:dyDescent="0.25">
      <c r="A453" s="1" t="s">
        <v>5669</v>
      </c>
      <c r="B453" s="2">
        <v>40285</v>
      </c>
      <c r="C453" s="30">
        <f>YEAR(IMDB4[[#This Row],[Release Date]])</f>
        <v>2010</v>
      </c>
      <c r="D453" s="30" t="str">
        <f>FLOOR(IMDB4[[#This Row],[Year]],10)&amp;"s"</f>
        <v>2010s</v>
      </c>
      <c r="E453" s="1" t="s">
        <v>32</v>
      </c>
      <c r="F453" s="1" t="s">
        <v>77</v>
      </c>
      <c r="G453" s="1" t="s">
        <v>3</v>
      </c>
      <c r="H453" s="1" t="s">
        <v>4</v>
      </c>
      <c r="I453" s="1" t="s">
        <v>92</v>
      </c>
      <c r="J453" s="1" t="s">
        <v>574</v>
      </c>
      <c r="K453" s="1" t="s">
        <v>993</v>
      </c>
      <c r="L453" s="30">
        <v>18000</v>
      </c>
      <c r="M453" s="30">
        <v>44797</v>
      </c>
      <c r="N453" s="30">
        <v>117</v>
      </c>
      <c r="O453" s="30">
        <v>20000</v>
      </c>
      <c r="P453" s="27">
        <v>6.9</v>
      </c>
      <c r="Q453" s="30">
        <v>325</v>
      </c>
      <c r="R453" s="30">
        <v>118</v>
      </c>
      <c r="S453" s="9">
        <v>94822707</v>
      </c>
      <c r="T453" s="9">
        <v>80000000</v>
      </c>
      <c r="U453" s="9">
        <f>IMDB4[[#This Row],[Gross Revenue]]-IMDB4[[#This Row],[Budget]]</f>
        <v>14822707</v>
      </c>
      <c r="V453" s="9" t="str">
        <f>IF(IMDB4[[#This Row],[Profit]]&gt;0,"Hit","Flop")</f>
        <v>Hit</v>
      </c>
      <c r="W453" s="9" t="str" cm="1">
        <f t="array" ref="W453">_xlfn.IFS(IMDB4[[#This Row],[IMDb Score (1-10)]]&gt;=8,"Excellent",IMDB4[[#This Row],[IMDb Score (1-10)]]&gt;=7,"Good",IMDB4[[#This Row],[IMDb Score (1-10)]]&gt;=5,"Average",TRUE,"Poor")</f>
        <v>Average</v>
      </c>
      <c r="X453" s="9" t="str">
        <f>IF(IMDB4[[#This Row],[Duration (min)]]&lt;90,"Short",IF(IMDB4[[#This Row],[Duration (min)]]&lt;=120,"Medium", "Long"))</f>
        <v>Medium</v>
      </c>
    </row>
    <row r="454" spans="1:24" x14ac:dyDescent="0.25">
      <c r="A454" s="1" t="s">
        <v>6101</v>
      </c>
      <c r="B454" s="2">
        <v>41104</v>
      </c>
      <c r="C454" s="30">
        <f>YEAR(IMDB4[[#This Row],[Release Date]])</f>
        <v>2012</v>
      </c>
      <c r="D454" s="30" t="str">
        <f>FLOOR(IMDB4[[#This Row],[Year]],10)&amp;"s"</f>
        <v>2010s</v>
      </c>
      <c r="E454" s="1" t="s">
        <v>32</v>
      </c>
      <c r="F454" s="1" t="s">
        <v>9</v>
      </c>
      <c r="G454" s="1" t="s">
        <v>3</v>
      </c>
      <c r="H454" s="1" t="s">
        <v>4</v>
      </c>
      <c r="I454" s="1" t="s">
        <v>92</v>
      </c>
      <c r="J454" s="1" t="s">
        <v>574</v>
      </c>
      <c r="K454" s="1" t="s">
        <v>480</v>
      </c>
      <c r="L454" s="30">
        <v>18000</v>
      </c>
      <c r="M454" s="30">
        <v>20952</v>
      </c>
      <c r="N454" s="30">
        <v>0</v>
      </c>
      <c r="O454" s="30">
        <v>64000</v>
      </c>
      <c r="P454" s="27">
        <v>7.3</v>
      </c>
      <c r="Q454" s="30">
        <v>449</v>
      </c>
      <c r="R454" s="30">
        <v>138</v>
      </c>
      <c r="S454" s="9">
        <v>93749203</v>
      </c>
      <c r="T454" s="9">
        <v>31000000</v>
      </c>
      <c r="U454" s="9">
        <f>IMDB4[[#This Row],[Gross Revenue]]-IMDB4[[#This Row],[Budget]]</f>
        <v>62749203</v>
      </c>
      <c r="V454" s="9" t="str">
        <f>IF(IMDB4[[#This Row],[Profit]]&gt;0,"Hit","Flop")</f>
        <v>Hit</v>
      </c>
      <c r="W454" s="9" t="str" cm="1">
        <f t="array" ref="W454">_xlfn.IFS(IMDB4[[#This Row],[IMDb Score (1-10)]]&gt;=8,"Excellent",IMDB4[[#This Row],[IMDb Score (1-10)]]&gt;=7,"Good",IMDB4[[#This Row],[IMDb Score (1-10)]]&gt;=5,"Average",TRUE,"Poor")</f>
        <v>Good</v>
      </c>
      <c r="X454" s="9" t="str">
        <f>IF(IMDB4[[#This Row],[Duration (min)]]&lt;90,"Short",IF(IMDB4[[#This Row],[Duration (min)]]&lt;=120,"Medium", "Long"))</f>
        <v>Long</v>
      </c>
    </row>
    <row r="455" spans="1:24" x14ac:dyDescent="0.25">
      <c r="A455" s="1" t="s">
        <v>1186</v>
      </c>
      <c r="B455" s="2">
        <v>34710</v>
      </c>
      <c r="C455" s="30">
        <f>YEAR(IMDB4[[#This Row],[Release Date]])</f>
        <v>1995</v>
      </c>
      <c r="D455" s="30" t="str">
        <f>FLOOR(IMDB4[[#This Row],[Year]],10)&amp;"s"</f>
        <v>1990s</v>
      </c>
      <c r="E455" s="1" t="s">
        <v>32</v>
      </c>
      <c r="F455" s="1" t="s">
        <v>77</v>
      </c>
      <c r="G455" s="1" t="s">
        <v>3</v>
      </c>
      <c r="H455" s="1" t="s">
        <v>4</v>
      </c>
      <c r="I455" s="1" t="s">
        <v>92</v>
      </c>
      <c r="J455" s="1" t="s">
        <v>574</v>
      </c>
      <c r="K455" s="1" t="s">
        <v>556</v>
      </c>
      <c r="L455" s="30">
        <v>18000</v>
      </c>
      <c r="M455" s="30">
        <v>30132</v>
      </c>
      <c r="N455" s="30">
        <v>12000</v>
      </c>
      <c r="O455" s="30">
        <v>0</v>
      </c>
      <c r="P455" s="27">
        <v>7.3</v>
      </c>
      <c r="Q455" s="30">
        <v>82</v>
      </c>
      <c r="R455" s="30">
        <v>123</v>
      </c>
      <c r="S455" s="9">
        <v>91400000</v>
      </c>
      <c r="T455" s="9">
        <v>53000000</v>
      </c>
      <c r="U455" s="9">
        <f>IMDB4[[#This Row],[Gross Revenue]]-IMDB4[[#This Row],[Budget]]</f>
        <v>38400000</v>
      </c>
      <c r="V455" s="9" t="str">
        <f>IF(IMDB4[[#This Row],[Profit]]&gt;0,"Hit","Flop")</f>
        <v>Hit</v>
      </c>
      <c r="W455" s="9" t="str" cm="1">
        <f t="array" ref="W455">_xlfn.IFS(IMDB4[[#This Row],[IMDb Score (1-10)]]&gt;=8,"Excellent",IMDB4[[#This Row],[IMDb Score (1-10)]]&gt;=7,"Good",IMDB4[[#This Row],[IMDb Score (1-10)]]&gt;=5,"Average",TRUE,"Poor")</f>
        <v>Good</v>
      </c>
      <c r="X455" s="9" t="str">
        <f>IF(IMDB4[[#This Row],[Duration (min)]]&lt;90,"Short",IF(IMDB4[[#This Row],[Duration (min)]]&lt;=120,"Medium", "Long"))</f>
        <v>Long</v>
      </c>
    </row>
    <row r="456" spans="1:24" x14ac:dyDescent="0.25">
      <c r="A456" s="1" t="s">
        <v>5439</v>
      </c>
      <c r="B456" s="2">
        <v>39829</v>
      </c>
      <c r="C456" s="30">
        <f>YEAR(IMDB4[[#This Row],[Release Date]])</f>
        <v>2009</v>
      </c>
      <c r="D456" s="30" t="str">
        <f>FLOOR(IMDB4[[#This Row],[Year]],10)&amp;"s"</f>
        <v>2000s</v>
      </c>
      <c r="E456" s="1" t="s">
        <v>32</v>
      </c>
      <c r="F456" s="1" t="s">
        <v>20</v>
      </c>
      <c r="G456" s="1" t="s">
        <v>3</v>
      </c>
      <c r="H456" s="1" t="s">
        <v>4</v>
      </c>
      <c r="I456" s="1" t="s">
        <v>92</v>
      </c>
      <c r="J456" s="1" t="s">
        <v>2340</v>
      </c>
      <c r="K456" s="1" t="s">
        <v>2743</v>
      </c>
      <c r="L456" s="30">
        <v>18000</v>
      </c>
      <c r="M456" s="30">
        <v>22436</v>
      </c>
      <c r="N456" s="30">
        <v>126</v>
      </c>
      <c r="O456" s="30">
        <v>9000</v>
      </c>
      <c r="P456" s="27">
        <v>6.5</v>
      </c>
      <c r="Q456" s="30">
        <v>174</v>
      </c>
      <c r="R456" s="30">
        <v>96</v>
      </c>
      <c r="S456" s="9">
        <v>88915214</v>
      </c>
      <c r="T456" s="9">
        <v>38000000</v>
      </c>
      <c r="U456" s="9">
        <f>IMDB4[[#This Row],[Gross Revenue]]-IMDB4[[#This Row],[Budget]]</f>
        <v>50915214</v>
      </c>
      <c r="V456" s="9" t="str">
        <f>IF(IMDB4[[#This Row],[Profit]]&gt;0,"Hit","Flop")</f>
        <v>Hit</v>
      </c>
      <c r="W456" s="9" t="str" cm="1">
        <f t="array" ref="W456">_xlfn.IFS(IMDB4[[#This Row],[IMDb Score (1-10)]]&gt;=8,"Excellent",IMDB4[[#This Row],[IMDb Score (1-10)]]&gt;=7,"Good",IMDB4[[#This Row],[IMDb Score (1-10)]]&gt;=5,"Average",TRUE,"Poor")</f>
        <v>Average</v>
      </c>
      <c r="X456" s="9" t="str">
        <f>IF(IMDB4[[#This Row],[Duration (min)]]&lt;90,"Short",IF(IMDB4[[#This Row],[Duration (min)]]&lt;=120,"Medium", "Long"))</f>
        <v>Medium</v>
      </c>
    </row>
    <row r="457" spans="1:24" x14ac:dyDescent="0.25">
      <c r="A457" s="1" t="s">
        <v>4352</v>
      </c>
      <c r="B457" s="2">
        <v>38779</v>
      </c>
      <c r="C457" s="30">
        <f>YEAR(IMDB4[[#This Row],[Release Date]])</f>
        <v>2006</v>
      </c>
      <c r="D457" s="30" t="str">
        <f>FLOOR(IMDB4[[#This Row],[Year]],10)&amp;"s"</f>
        <v>2000s</v>
      </c>
      <c r="E457" s="1" t="s">
        <v>32</v>
      </c>
      <c r="F457" s="1" t="s">
        <v>2</v>
      </c>
      <c r="G457" s="1" t="s">
        <v>3</v>
      </c>
      <c r="H457" s="1" t="s">
        <v>4</v>
      </c>
      <c r="I457" s="1" t="s">
        <v>92</v>
      </c>
      <c r="J457" s="1" t="s">
        <v>574</v>
      </c>
      <c r="K457" s="1" t="s">
        <v>539</v>
      </c>
      <c r="L457" s="30">
        <v>18000</v>
      </c>
      <c r="M457" s="30">
        <v>19148</v>
      </c>
      <c r="N457" s="30">
        <v>0</v>
      </c>
      <c r="O457" s="30">
        <v>0</v>
      </c>
      <c r="P457" s="27">
        <v>7.6</v>
      </c>
      <c r="Q457" s="30">
        <v>230</v>
      </c>
      <c r="R457" s="30">
        <v>129</v>
      </c>
      <c r="S457" s="9">
        <v>88504640</v>
      </c>
      <c r="T457" s="9">
        <v>45000000</v>
      </c>
      <c r="U457" s="9">
        <f>IMDB4[[#This Row],[Gross Revenue]]-IMDB4[[#This Row],[Budget]]</f>
        <v>43504640</v>
      </c>
      <c r="V457" s="9" t="str">
        <f>IF(IMDB4[[#This Row],[Profit]]&gt;0,"Hit","Flop")</f>
        <v>Hit</v>
      </c>
      <c r="W457" s="9" t="str" cm="1">
        <f t="array" ref="W457">_xlfn.IFS(IMDB4[[#This Row],[IMDb Score (1-10)]]&gt;=8,"Excellent",IMDB4[[#This Row],[IMDb Score (1-10)]]&gt;=7,"Good",IMDB4[[#This Row],[IMDb Score (1-10)]]&gt;=5,"Average",TRUE,"Poor")</f>
        <v>Good</v>
      </c>
      <c r="X457" s="9" t="str">
        <f>IF(IMDB4[[#This Row],[Duration (min)]]&lt;90,"Short",IF(IMDB4[[#This Row],[Duration (min)]]&lt;=120,"Medium", "Long"))</f>
        <v>Long</v>
      </c>
    </row>
    <row r="458" spans="1:24" x14ac:dyDescent="0.25">
      <c r="A458" s="1" t="s">
        <v>897</v>
      </c>
      <c r="B458" s="2">
        <v>33669</v>
      </c>
      <c r="C458" s="30">
        <f>YEAR(IMDB4[[#This Row],[Release Date]])</f>
        <v>1992</v>
      </c>
      <c r="D458" s="30" t="str">
        <f>FLOOR(IMDB4[[#This Row],[Year]],10)&amp;"s"</f>
        <v>1990s</v>
      </c>
      <c r="E458" s="1" t="s">
        <v>32</v>
      </c>
      <c r="F458" s="1" t="s">
        <v>315</v>
      </c>
      <c r="G458" s="1" t="s">
        <v>3</v>
      </c>
      <c r="H458" s="1" t="s">
        <v>4</v>
      </c>
      <c r="I458" s="1" t="s">
        <v>92</v>
      </c>
      <c r="J458" s="1" t="s">
        <v>533</v>
      </c>
      <c r="K458" s="1" t="s">
        <v>197</v>
      </c>
      <c r="L458" s="30">
        <v>18000</v>
      </c>
      <c r="M458" s="30">
        <v>42220</v>
      </c>
      <c r="N458" s="30">
        <v>0</v>
      </c>
      <c r="O458" s="30">
        <v>14000</v>
      </c>
      <c r="P458" s="27">
        <v>7.5</v>
      </c>
      <c r="Q458" s="30">
        <v>181</v>
      </c>
      <c r="R458" s="30">
        <v>155</v>
      </c>
      <c r="S458" s="9">
        <v>82522790</v>
      </c>
      <c r="T458" s="9">
        <v>40000000</v>
      </c>
      <c r="U458" s="9">
        <f>IMDB4[[#This Row],[Gross Revenue]]-IMDB4[[#This Row],[Budget]]</f>
        <v>42522790</v>
      </c>
      <c r="V458" s="9" t="str">
        <f>IF(IMDB4[[#This Row],[Profit]]&gt;0,"Hit","Flop")</f>
        <v>Hit</v>
      </c>
      <c r="W458" s="9" t="str" cm="1">
        <f t="array" ref="W458">_xlfn.IFS(IMDB4[[#This Row],[IMDb Score (1-10)]]&gt;=8,"Excellent",IMDB4[[#This Row],[IMDb Score (1-10)]]&gt;=7,"Good",IMDB4[[#This Row],[IMDb Score (1-10)]]&gt;=5,"Average",TRUE,"Poor")</f>
        <v>Good</v>
      </c>
      <c r="X458" s="9" t="str">
        <f>IF(IMDB4[[#This Row],[Duration (min)]]&lt;90,"Short",IF(IMDB4[[#This Row],[Duration (min)]]&lt;=120,"Medium", "Long"))</f>
        <v>Long</v>
      </c>
    </row>
    <row r="459" spans="1:24" x14ac:dyDescent="0.25">
      <c r="A459" s="1" t="s">
        <v>4593</v>
      </c>
      <c r="B459" s="2">
        <v>39185</v>
      </c>
      <c r="C459" s="30">
        <f>YEAR(IMDB4[[#This Row],[Release Date]])</f>
        <v>2007</v>
      </c>
      <c r="D459" s="30" t="str">
        <f>FLOOR(IMDB4[[#This Row],[Year]],10)&amp;"s"</f>
        <v>2000s</v>
      </c>
      <c r="E459" s="1" t="s">
        <v>32</v>
      </c>
      <c r="F459" s="1" t="s">
        <v>77</v>
      </c>
      <c r="G459" s="1" t="s">
        <v>3</v>
      </c>
      <c r="H459" s="1" t="s">
        <v>4</v>
      </c>
      <c r="I459" s="1" t="s">
        <v>132</v>
      </c>
      <c r="J459" s="1" t="s">
        <v>629</v>
      </c>
      <c r="K459" s="1" t="s">
        <v>480</v>
      </c>
      <c r="L459" s="30">
        <v>18000</v>
      </c>
      <c r="M459" s="30">
        <v>31523</v>
      </c>
      <c r="N459" s="30">
        <v>0</v>
      </c>
      <c r="O459" s="30">
        <v>3000</v>
      </c>
      <c r="P459" s="27">
        <v>6.3</v>
      </c>
      <c r="Q459" s="30">
        <v>287</v>
      </c>
      <c r="R459" s="30">
        <v>115</v>
      </c>
      <c r="S459" s="9">
        <v>82161969</v>
      </c>
      <c r="T459" s="9">
        <v>150000000</v>
      </c>
      <c r="U459" s="9">
        <f>IMDB4[[#This Row],[Gross Revenue]]-IMDB4[[#This Row],[Budget]]</f>
        <v>-67838031</v>
      </c>
      <c r="V459" s="9" t="str">
        <f>IF(IMDB4[[#This Row],[Profit]]&gt;0,"Hit","Flop")</f>
        <v>Flop</v>
      </c>
      <c r="W459" s="9" t="str" cm="1">
        <f t="array" ref="W459">_xlfn.IFS(IMDB4[[#This Row],[IMDb Score (1-10)]]&gt;=8,"Excellent",IMDB4[[#This Row],[IMDb Score (1-10)]]&gt;=7,"Good",IMDB4[[#This Row],[IMDb Score (1-10)]]&gt;=5,"Average",TRUE,"Poor")</f>
        <v>Average</v>
      </c>
      <c r="X459" s="9" t="str">
        <f>IF(IMDB4[[#This Row],[Duration (min)]]&lt;90,"Short",IF(IMDB4[[#This Row],[Duration (min)]]&lt;=120,"Medium", "Long"))</f>
        <v>Medium</v>
      </c>
    </row>
    <row r="460" spans="1:24" x14ac:dyDescent="0.25">
      <c r="A460" s="1" t="s">
        <v>5735</v>
      </c>
      <c r="B460" s="2">
        <v>40211</v>
      </c>
      <c r="C460" s="30">
        <f>YEAR(IMDB4[[#This Row],[Release Date]])</f>
        <v>2010</v>
      </c>
      <c r="D460" s="30" t="str">
        <f>FLOOR(IMDB4[[#This Row],[Year]],10)&amp;"s"</f>
        <v>2010s</v>
      </c>
      <c r="E460" s="1" t="s">
        <v>32</v>
      </c>
      <c r="F460" s="1" t="s">
        <v>77</v>
      </c>
      <c r="G460" s="1" t="s">
        <v>3</v>
      </c>
      <c r="H460" s="1" t="s">
        <v>4</v>
      </c>
      <c r="I460" s="1" t="s">
        <v>132</v>
      </c>
      <c r="J460" s="1" t="s">
        <v>574</v>
      </c>
      <c r="K460" s="1" t="s">
        <v>556</v>
      </c>
      <c r="L460" s="30">
        <v>18000</v>
      </c>
      <c r="M460" s="30">
        <v>25780</v>
      </c>
      <c r="N460" s="30">
        <v>12000</v>
      </c>
      <c r="O460" s="30">
        <v>18000</v>
      </c>
      <c r="P460" s="27">
        <v>6.8</v>
      </c>
      <c r="Q460" s="30">
        <v>316</v>
      </c>
      <c r="R460" s="30">
        <v>98</v>
      </c>
      <c r="S460" s="9">
        <v>81557479</v>
      </c>
      <c r="T460" s="9">
        <v>100000000</v>
      </c>
      <c r="U460" s="9">
        <f>IMDB4[[#This Row],[Gross Revenue]]-IMDB4[[#This Row],[Budget]]</f>
        <v>-18442521</v>
      </c>
      <c r="V460" s="9" t="str">
        <f>IF(IMDB4[[#This Row],[Profit]]&gt;0,"Hit","Flop")</f>
        <v>Flop</v>
      </c>
      <c r="W460" s="9" t="str" cm="1">
        <f t="array" ref="W460">_xlfn.IFS(IMDB4[[#This Row],[IMDb Score (1-10)]]&gt;=8,"Excellent",IMDB4[[#This Row],[IMDb Score (1-10)]]&gt;=7,"Good",IMDB4[[#This Row],[IMDb Score (1-10)]]&gt;=5,"Average",TRUE,"Poor")</f>
        <v>Average</v>
      </c>
      <c r="X460" s="9" t="str">
        <f>IF(IMDB4[[#This Row],[Duration (min)]]&lt;90,"Short",IF(IMDB4[[#This Row],[Duration (min)]]&lt;=120,"Medium", "Long"))</f>
        <v>Medium</v>
      </c>
    </row>
    <row r="461" spans="1:24" x14ac:dyDescent="0.25">
      <c r="A461" s="1" t="s">
        <v>4834</v>
      </c>
      <c r="B461" s="2">
        <v>39703</v>
      </c>
      <c r="C461" s="30">
        <f>YEAR(IMDB4[[#This Row],[Release Date]])</f>
        <v>2008</v>
      </c>
      <c r="D461" s="30" t="str">
        <f>FLOOR(IMDB4[[#This Row],[Year]],10)&amp;"s"</f>
        <v>2000s</v>
      </c>
      <c r="E461" s="1" t="s">
        <v>32</v>
      </c>
      <c r="F461" s="1" t="s">
        <v>2</v>
      </c>
      <c r="G461" s="1" t="s">
        <v>3</v>
      </c>
      <c r="H461" s="1" t="s">
        <v>4</v>
      </c>
      <c r="I461" s="1" t="s">
        <v>132</v>
      </c>
      <c r="J461" s="1" t="s">
        <v>906</v>
      </c>
      <c r="K461" s="1" t="s">
        <v>2743</v>
      </c>
      <c r="L461" s="30">
        <v>18000</v>
      </c>
      <c r="M461" s="30">
        <v>25661</v>
      </c>
      <c r="N461" s="30">
        <v>126</v>
      </c>
      <c r="O461" s="30">
        <v>0</v>
      </c>
      <c r="P461" s="27">
        <v>6.8</v>
      </c>
      <c r="Q461" s="30">
        <v>144</v>
      </c>
      <c r="R461" s="30">
        <v>123</v>
      </c>
      <c r="S461" s="9">
        <v>81159365</v>
      </c>
      <c r="T461" s="9">
        <v>35000000</v>
      </c>
      <c r="U461" s="9">
        <f>IMDB4[[#This Row],[Gross Revenue]]-IMDB4[[#This Row],[Budget]]</f>
        <v>46159365</v>
      </c>
      <c r="V461" s="9" t="str">
        <f>IF(IMDB4[[#This Row],[Profit]]&gt;0,"Hit","Flop")</f>
        <v>Hit</v>
      </c>
      <c r="W461" s="9" t="str" cm="1">
        <f t="array" ref="W461">_xlfn.IFS(IMDB4[[#This Row],[IMDb Score (1-10)]]&gt;=8,"Excellent",IMDB4[[#This Row],[IMDb Score (1-10)]]&gt;=7,"Good",IMDB4[[#This Row],[IMDb Score (1-10)]]&gt;=5,"Average",TRUE,"Poor")</f>
        <v>Average</v>
      </c>
      <c r="X461" s="9" t="str">
        <f>IF(IMDB4[[#This Row],[Duration (min)]]&lt;90,"Short",IF(IMDB4[[#This Row],[Duration (min)]]&lt;=120,"Medium", "Long"))</f>
        <v>Long</v>
      </c>
    </row>
    <row r="462" spans="1:24" x14ac:dyDescent="0.25">
      <c r="A462" s="1" t="s">
        <v>5053</v>
      </c>
      <c r="B462" s="2">
        <v>39700</v>
      </c>
      <c r="C462" s="30">
        <f>YEAR(IMDB4[[#This Row],[Release Date]])</f>
        <v>2008</v>
      </c>
      <c r="D462" s="30" t="str">
        <f>FLOOR(IMDB4[[#This Row],[Year]],10)&amp;"s"</f>
        <v>2000s</v>
      </c>
      <c r="E462" s="1" t="s">
        <v>32</v>
      </c>
      <c r="F462" s="1" t="s">
        <v>9</v>
      </c>
      <c r="G462" s="1" t="s">
        <v>3</v>
      </c>
      <c r="H462" s="1" t="s">
        <v>4</v>
      </c>
      <c r="I462" s="1" t="s">
        <v>132</v>
      </c>
      <c r="J462" s="1" t="s">
        <v>533</v>
      </c>
      <c r="K462" s="1" t="s">
        <v>4117</v>
      </c>
      <c r="L462" s="30">
        <v>18000</v>
      </c>
      <c r="M462" s="30">
        <v>22194</v>
      </c>
      <c r="N462" s="30">
        <v>301</v>
      </c>
      <c r="O462" s="30">
        <v>0</v>
      </c>
      <c r="P462" s="27">
        <v>5.5</v>
      </c>
      <c r="Q462" s="30">
        <v>276</v>
      </c>
      <c r="R462" s="30">
        <v>104</v>
      </c>
      <c r="S462" s="9">
        <v>79363785</v>
      </c>
      <c r="T462" s="9">
        <v>80000000</v>
      </c>
      <c r="U462" s="9">
        <f>IMDB4[[#This Row],[Gross Revenue]]-IMDB4[[#This Row],[Budget]]</f>
        <v>-636215</v>
      </c>
      <c r="V462" s="9" t="str">
        <f>IF(IMDB4[[#This Row],[Profit]]&gt;0,"Hit","Flop")</f>
        <v>Flop</v>
      </c>
      <c r="W462" s="9" t="str" cm="1">
        <f t="array" ref="W462">_xlfn.IFS(IMDB4[[#This Row],[IMDb Score (1-10)]]&gt;=8,"Excellent",IMDB4[[#This Row],[IMDb Score (1-10)]]&gt;=7,"Good",IMDB4[[#This Row],[IMDb Score (1-10)]]&gt;=5,"Average",TRUE,"Poor")</f>
        <v>Average</v>
      </c>
      <c r="X462" s="9" t="str">
        <f>IF(IMDB4[[#This Row],[Duration (min)]]&lt;90,"Short",IF(IMDB4[[#This Row],[Duration (min)]]&lt;=120,"Medium", "Long"))</f>
        <v>Medium</v>
      </c>
    </row>
    <row r="463" spans="1:24" x14ac:dyDescent="0.25">
      <c r="A463" s="1" t="s">
        <v>3693</v>
      </c>
      <c r="B463" s="2">
        <v>38087</v>
      </c>
      <c r="C463" s="30">
        <f>YEAR(IMDB4[[#This Row],[Release Date]])</f>
        <v>2004</v>
      </c>
      <c r="D463" s="30" t="str">
        <f>FLOOR(IMDB4[[#This Row],[Year]],10)&amp;"s"</f>
        <v>2000s</v>
      </c>
      <c r="E463" s="1" t="s">
        <v>32</v>
      </c>
      <c r="F463" s="1" t="s">
        <v>77</v>
      </c>
      <c r="G463" s="1" t="s">
        <v>3</v>
      </c>
      <c r="H463" s="1" t="s">
        <v>4</v>
      </c>
      <c r="I463" s="1" t="s">
        <v>92</v>
      </c>
      <c r="J463" s="1" t="s">
        <v>574</v>
      </c>
      <c r="K463" s="1" t="s">
        <v>556</v>
      </c>
      <c r="L463" s="30">
        <v>18000</v>
      </c>
      <c r="M463" s="30">
        <v>20454</v>
      </c>
      <c r="N463" s="30">
        <v>12000</v>
      </c>
      <c r="O463" s="30">
        <v>14000</v>
      </c>
      <c r="P463" s="27">
        <v>7.7</v>
      </c>
      <c r="Q463" s="30">
        <v>171</v>
      </c>
      <c r="R463" s="30">
        <v>146</v>
      </c>
      <c r="S463" s="9">
        <v>77862546</v>
      </c>
      <c r="T463" s="9">
        <v>70000000</v>
      </c>
      <c r="U463" s="9">
        <f>IMDB4[[#This Row],[Gross Revenue]]-IMDB4[[#This Row],[Budget]]</f>
        <v>7862546</v>
      </c>
      <c r="V463" s="9" t="str">
        <f>IF(IMDB4[[#This Row],[Profit]]&gt;0,"Hit","Flop")</f>
        <v>Hit</v>
      </c>
      <c r="W463" s="9" t="str" cm="1">
        <f t="array" ref="W463">_xlfn.IFS(IMDB4[[#This Row],[IMDb Score (1-10)]]&gt;=8,"Excellent",IMDB4[[#This Row],[IMDb Score (1-10)]]&gt;=7,"Good",IMDB4[[#This Row],[IMDb Score (1-10)]]&gt;=5,"Average",TRUE,"Poor")</f>
        <v>Good</v>
      </c>
      <c r="X463" s="9" t="str">
        <f>IF(IMDB4[[#This Row],[Duration (min)]]&lt;90,"Short",IF(IMDB4[[#This Row],[Duration (min)]]&lt;=120,"Medium", "Long"))</f>
        <v>Long</v>
      </c>
    </row>
    <row r="464" spans="1:24" x14ac:dyDescent="0.25">
      <c r="A464" s="1" t="s">
        <v>1001</v>
      </c>
      <c r="B464" s="2">
        <v>34318</v>
      </c>
      <c r="C464" s="30">
        <f>YEAR(IMDB4[[#This Row],[Release Date]])</f>
        <v>1993</v>
      </c>
      <c r="D464" s="30" t="str">
        <f>FLOOR(IMDB4[[#This Row],[Year]],10)&amp;"s"</f>
        <v>1990s</v>
      </c>
      <c r="E464" s="1" t="s">
        <v>32</v>
      </c>
      <c r="F464" s="1" t="s">
        <v>9</v>
      </c>
      <c r="G464" s="1" t="s">
        <v>3</v>
      </c>
      <c r="H464" s="1" t="s">
        <v>4</v>
      </c>
      <c r="I464" s="1" t="s">
        <v>132</v>
      </c>
      <c r="J464" s="1" t="s">
        <v>574</v>
      </c>
      <c r="K464" s="1" t="s">
        <v>881</v>
      </c>
      <c r="L464" s="30">
        <v>18000</v>
      </c>
      <c r="M464" s="30">
        <v>33865</v>
      </c>
      <c r="N464" s="30">
        <v>438</v>
      </c>
      <c r="O464" s="30">
        <v>0</v>
      </c>
      <c r="P464" s="27">
        <v>7.7</v>
      </c>
      <c r="Q464" s="30">
        <v>68</v>
      </c>
      <c r="R464" s="30">
        <v>125</v>
      </c>
      <c r="S464" s="9">
        <v>77324422</v>
      </c>
      <c r="T464" s="9">
        <v>26000000</v>
      </c>
      <c r="U464" s="9">
        <f>IMDB4[[#This Row],[Gross Revenue]]-IMDB4[[#This Row],[Budget]]</f>
        <v>51324422</v>
      </c>
      <c r="V464" s="9" t="str">
        <f>IF(IMDB4[[#This Row],[Profit]]&gt;0,"Hit","Flop")</f>
        <v>Hit</v>
      </c>
      <c r="W464" s="9" t="str" cm="1">
        <f t="array" ref="W464">_xlfn.IFS(IMDB4[[#This Row],[IMDb Score (1-10)]]&gt;=8,"Excellent",IMDB4[[#This Row],[IMDb Score (1-10)]]&gt;=7,"Good",IMDB4[[#This Row],[IMDb Score (1-10)]]&gt;=5,"Average",TRUE,"Poor")</f>
        <v>Good</v>
      </c>
      <c r="X464" s="9" t="str">
        <f>IF(IMDB4[[#This Row],[Duration (min)]]&lt;90,"Short",IF(IMDB4[[#This Row],[Duration (min)]]&lt;=120,"Medium", "Long"))</f>
        <v>Long</v>
      </c>
    </row>
    <row r="465" spans="1:24" x14ac:dyDescent="0.25">
      <c r="A465" s="1" t="s">
        <v>2911</v>
      </c>
      <c r="B465" s="2">
        <v>37033</v>
      </c>
      <c r="C465" s="30">
        <f>YEAR(IMDB4[[#This Row],[Release Date]])</f>
        <v>2001</v>
      </c>
      <c r="D465" s="30" t="str">
        <f>FLOOR(IMDB4[[#This Row],[Year]],10)&amp;"s"</f>
        <v>2000s</v>
      </c>
      <c r="E465" s="1" t="s">
        <v>32</v>
      </c>
      <c r="F465" s="1" t="s">
        <v>2</v>
      </c>
      <c r="G465" s="1" t="s">
        <v>3</v>
      </c>
      <c r="H465" s="1" t="s">
        <v>4</v>
      </c>
      <c r="I465" s="1" t="s">
        <v>92</v>
      </c>
      <c r="J465" s="1" t="s">
        <v>574</v>
      </c>
      <c r="K465" s="1" t="s">
        <v>1912</v>
      </c>
      <c r="L465" s="30">
        <v>18000</v>
      </c>
      <c r="M465" s="30">
        <v>22370</v>
      </c>
      <c r="N465" s="30">
        <v>845</v>
      </c>
      <c r="O465" s="30">
        <v>0</v>
      </c>
      <c r="P465" s="27">
        <v>7.7</v>
      </c>
      <c r="Q465" s="30">
        <v>109</v>
      </c>
      <c r="R465" s="30">
        <v>122</v>
      </c>
      <c r="S465" s="9">
        <v>76261036</v>
      </c>
      <c r="T465" s="9">
        <v>45000000</v>
      </c>
      <c r="U465" s="9">
        <f>IMDB4[[#This Row],[Gross Revenue]]-IMDB4[[#This Row],[Budget]]</f>
        <v>31261036</v>
      </c>
      <c r="V465" s="9" t="str">
        <f>IF(IMDB4[[#This Row],[Profit]]&gt;0,"Hit","Flop")</f>
        <v>Hit</v>
      </c>
      <c r="W465" s="9" t="str" cm="1">
        <f t="array" ref="W465">_xlfn.IFS(IMDB4[[#This Row],[IMDb Score (1-10)]]&gt;=8,"Excellent",IMDB4[[#This Row],[IMDb Score (1-10)]]&gt;=7,"Good",IMDB4[[#This Row],[IMDb Score (1-10)]]&gt;=5,"Average",TRUE,"Poor")</f>
        <v>Good</v>
      </c>
      <c r="X465" s="9" t="str">
        <f>IF(IMDB4[[#This Row],[Duration (min)]]&lt;90,"Short",IF(IMDB4[[#This Row],[Duration (min)]]&lt;=120,"Medium", "Long"))</f>
        <v>Long</v>
      </c>
    </row>
    <row r="466" spans="1:24" x14ac:dyDescent="0.25">
      <c r="A466" s="1" t="s">
        <v>6309</v>
      </c>
      <c r="B466" s="2">
        <v>41615</v>
      </c>
      <c r="C466" s="30">
        <f>YEAR(IMDB4[[#This Row],[Release Date]])</f>
        <v>2013</v>
      </c>
      <c r="D466" s="30" t="str">
        <f>FLOOR(IMDB4[[#This Row],[Year]],10)&amp;"s"</f>
        <v>2010s</v>
      </c>
      <c r="E466" s="1" t="s">
        <v>32</v>
      </c>
      <c r="F466" s="1" t="s">
        <v>77</v>
      </c>
      <c r="G466" s="1" t="s">
        <v>3</v>
      </c>
      <c r="H466" s="1" t="s">
        <v>4</v>
      </c>
      <c r="I466" s="1" t="s">
        <v>92</v>
      </c>
      <c r="J466" s="1" t="s">
        <v>574</v>
      </c>
      <c r="K466" s="1" t="s">
        <v>6080</v>
      </c>
      <c r="L466" s="30">
        <v>18000</v>
      </c>
      <c r="M466" s="30">
        <v>20148</v>
      </c>
      <c r="N466" s="30">
        <v>175</v>
      </c>
      <c r="O466" s="30">
        <v>22000</v>
      </c>
      <c r="P466" s="27">
        <v>6.7</v>
      </c>
      <c r="Q466" s="30">
        <v>265</v>
      </c>
      <c r="R466" s="30">
        <v>109</v>
      </c>
      <c r="S466" s="9">
        <v>75573300</v>
      </c>
      <c r="T466" s="9">
        <v>61000000</v>
      </c>
      <c r="U466" s="9">
        <f>IMDB4[[#This Row],[Gross Revenue]]-IMDB4[[#This Row],[Budget]]</f>
        <v>14573300</v>
      </c>
      <c r="V466" s="9" t="str">
        <f>IF(IMDB4[[#This Row],[Profit]]&gt;0,"Hit","Flop")</f>
        <v>Hit</v>
      </c>
      <c r="W466" s="9" t="str" cm="1">
        <f t="array" ref="W466">_xlfn.IFS(IMDB4[[#This Row],[IMDb Score (1-10)]]&gt;=8,"Excellent",IMDB4[[#This Row],[IMDb Score (1-10)]]&gt;=7,"Good",IMDB4[[#This Row],[IMDb Score (1-10)]]&gt;=5,"Average",TRUE,"Poor")</f>
        <v>Average</v>
      </c>
      <c r="X466" s="9" t="str">
        <f>IF(IMDB4[[#This Row],[Duration (min)]]&lt;90,"Short",IF(IMDB4[[#This Row],[Duration (min)]]&lt;=120,"Medium", "Long"))</f>
        <v>Medium</v>
      </c>
    </row>
    <row r="467" spans="1:24" x14ac:dyDescent="0.25">
      <c r="A467" s="1" t="s">
        <v>5293</v>
      </c>
      <c r="B467" s="2">
        <v>40032</v>
      </c>
      <c r="C467" s="30">
        <f>YEAR(IMDB4[[#This Row],[Release Date]])</f>
        <v>2009</v>
      </c>
      <c r="D467" s="30" t="str">
        <f>FLOOR(IMDB4[[#This Row],[Year]],10)&amp;"s"</f>
        <v>2000s</v>
      </c>
      <c r="E467" s="1" t="s">
        <v>32</v>
      </c>
      <c r="F467" s="1" t="s">
        <v>2</v>
      </c>
      <c r="G467" s="1" t="s">
        <v>3</v>
      </c>
      <c r="H467" s="1" t="s">
        <v>4</v>
      </c>
      <c r="I467" s="1" t="s">
        <v>92</v>
      </c>
      <c r="J467" s="1" t="s">
        <v>2340</v>
      </c>
      <c r="K467" s="1" t="s">
        <v>1201</v>
      </c>
      <c r="L467" s="30">
        <v>18000</v>
      </c>
      <c r="M467" s="30">
        <v>22517</v>
      </c>
      <c r="N467" s="30">
        <v>473</v>
      </c>
      <c r="O467" s="30">
        <v>21000</v>
      </c>
      <c r="P467" s="27">
        <v>7.4</v>
      </c>
      <c r="Q467" s="30">
        <v>216</v>
      </c>
      <c r="R467" s="30">
        <v>118</v>
      </c>
      <c r="S467" s="9">
        <v>73343413</v>
      </c>
      <c r="T467" s="9">
        <v>50000000</v>
      </c>
      <c r="U467" s="9">
        <f>IMDB4[[#This Row],[Gross Revenue]]-IMDB4[[#This Row],[Budget]]</f>
        <v>23343413</v>
      </c>
      <c r="V467" s="9" t="str">
        <f>IF(IMDB4[[#This Row],[Profit]]&gt;0,"Hit","Flop")</f>
        <v>Hit</v>
      </c>
      <c r="W467" s="9" t="str" cm="1">
        <f t="array" ref="W467">_xlfn.IFS(IMDB4[[#This Row],[IMDb Score (1-10)]]&gt;=8,"Excellent",IMDB4[[#This Row],[IMDb Score (1-10)]]&gt;=7,"Good",IMDB4[[#This Row],[IMDb Score (1-10)]]&gt;=5,"Average",TRUE,"Poor")</f>
        <v>Good</v>
      </c>
      <c r="X467" s="9" t="str">
        <f>IF(IMDB4[[#This Row],[Duration (min)]]&lt;90,"Short",IF(IMDB4[[#This Row],[Duration (min)]]&lt;=120,"Medium", "Long"))</f>
        <v>Medium</v>
      </c>
    </row>
    <row r="468" spans="1:24" x14ac:dyDescent="0.25">
      <c r="A468" s="1" t="s">
        <v>3070</v>
      </c>
      <c r="B468" s="2">
        <v>37533</v>
      </c>
      <c r="C468" s="30">
        <f>YEAR(IMDB4[[#This Row],[Release Date]])</f>
        <v>2002</v>
      </c>
      <c r="D468" s="30" t="str">
        <f>FLOOR(IMDB4[[#This Row],[Year]],10)&amp;"s"</f>
        <v>2000s</v>
      </c>
      <c r="E468" s="1" t="s">
        <v>32</v>
      </c>
      <c r="F468" s="1" t="s">
        <v>2</v>
      </c>
      <c r="G468" s="1" t="s">
        <v>3</v>
      </c>
      <c r="H468" s="1" t="s">
        <v>4</v>
      </c>
      <c r="I468" s="1" t="s">
        <v>132</v>
      </c>
      <c r="J468" s="1" t="s">
        <v>574</v>
      </c>
      <c r="K468" s="1" t="s">
        <v>3071</v>
      </c>
      <c r="L468" s="30">
        <v>18000</v>
      </c>
      <c r="M468" s="30">
        <v>20970</v>
      </c>
      <c r="N468" s="30">
        <v>415</v>
      </c>
      <c r="O468" s="30">
        <v>0</v>
      </c>
      <c r="P468" s="27">
        <v>7</v>
      </c>
      <c r="Q468" s="30">
        <v>129</v>
      </c>
      <c r="R468" s="30">
        <v>116</v>
      </c>
      <c r="S468" s="9">
        <v>71026631</v>
      </c>
      <c r="T468" s="9">
        <v>36000000</v>
      </c>
      <c r="U468" s="9">
        <f>IMDB4[[#This Row],[Gross Revenue]]-IMDB4[[#This Row],[Budget]]</f>
        <v>35026631</v>
      </c>
      <c r="V468" s="9" t="str">
        <f>IF(IMDB4[[#This Row],[Profit]]&gt;0,"Hit","Flop")</f>
        <v>Hit</v>
      </c>
      <c r="W468" s="9" t="str" cm="1">
        <f t="array" ref="W468">_xlfn.IFS(IMDB4[[#This Row],[IMDb Score (1-10)]]&gt;=8,"Excellent",IMDB4[[#This Row],[IMDb Score (1-10)]]&gt;=7,"Good",IMDB4[[#This Row],[IMDb Score (1-10)]]&gt;=5,"Average",TRUE,"Poor")</f>
        <v>Good</v>
      </c>
      <c r="X468" s="9" t="str">
        <f>IF(IMDB4[[#This Row],[Duration (min)]]&lt;90,"Short",IF(IMDB4[[#This Row],[Duration (min)]]&lt;=120,"Medium", "Long"))</f>
        <v>Medium</v>
      </c>
    </row>
    <row r="469" spans="1:24" x14ac:dyDescent="0.25">
      <c r="A469" s="1" t="s">
        <v>1234</v>
      </c>
      <c r="B469" s="2">
        <v>35055</v>
      </c>
      <c r="C469" s="30">
        <f>YEAR(IMDB4[[#This Row],[Release Date]])</f>
        <v>1995</v>
      </c>
      <c r="D469" s="30" t="str">
        <f>FLOOR(IMDB4[[#This Row],[Year]],10)&amp;"s"</f>
        <v>1990s</v>
      </c>
      <c r="E469" s="1" t="s">
        <v>32</v>
      </c>
      <c r="F469" s="1" t="s">
        <v>77</v>
      </c>
      <c r="G469" s="1" t="s">
        <v>3</v>
      </c>
      <c r="H469" s="1" t="s">
        <v>4</v>
      </c>
      <c r="I469" s="1" t="s">
        <v>92</v>
      </c>
      <c r="J469" s="1" t="s">
        <v>906</v>
      </c>
      <c r="K469" s="1" t="s">
        <v>322</v>
      </c>
      <c r="L469" s="30">
        <v>18000</v>
      </c>
      <c r="M469" s="30">
        <v>30383</v>
      </c>
      <c r="N469" s="30">
        <v>249</v>
      </c>
      <c r="O469" s="30">
        <v>0</v>
      </c>
      <c r="P469" s="27">
        <v>6.6</v>
      </c>
      <c r="Q469" s="30">
        <v>64</v>
      </c>
      <c r="R469" s="30">
        <v>127</v>
      </c>
      <c r="S469" s="9">
        <v>67823573</v>
      </c>
      <c r="T469" s="9">
        <v>50000000</v>
      </c>
      <c r="U469" s="9">
        <f>IMDB4[[#This Row],[Gross Revenue]]-IMDB4[[#This Row],[Budget]]</f>
        <v>17823573</v>
      </c>
      <c r="V469" s="9" t="str">
        <f>IF(IMDB4[[#This Row],[Profit]]&gt;0,"Hit","Flop")</f>
        <v>Hit</v>
      </c>
      <c r="W469" s="9" t="str" cm="1">
        <f t="array" ref="W469">_xlfn.IFS(IMDB4[[#This Row],[IMDb Score (1-10)]]&gt;=8,"Excellent",IMDB4[[#This Row],[IMDb Score (1-10)]]&gt;=7,"Good",IMDB4[[#This Row],[IMDb Score (1-10)]]&gt;=5,"Average",TRUE,"Poor")</f>
        <v>Average</v>
      </c>
      <c r="X469" s="9" t="str">
        <f>IF(IMDB4[[#This Row],[Duration (min)]]&lt;90,"Short",IF(IMDB4[[#This Row],[Duration (min)]]&lt;=120,"Medium", "Long"))</f>
        <v>Long</v>
      </c>
    </row>
    <row r="470" spans="1:24" x14ac:dyDescent="0.25">
      <c r="A470" s="1" t="s">
        <v>5670</v>
      </c>
      <c r="B470" s="2">
        <v>40432</v>
      </c>
      <c r="C470" s="30">
        <f>YEAR(IMDB4[[#This Row],[Release Date]])</f>
        <v>2010</v>
      </c>
      <c r="D470" s="30" t="str">
        <f>FLOOR(IMDB4[[#This Row],[Year]],10)&amp;"s"</f>
        <v>2010s</v>
      </c>
      <c r="E470" s="1" t="s">
        <v>32</v>
      </c>
      <c r="F470" s="1" t="s">
        <v>77</v>
      </c>
      <c r="G470" s="1" t="s">
        <v>3</v>
      </c>
      <c r="H470" s="1" t="s">
        <v>4</v>
      </c>
      <c r="I470" s="1" t="s">
        <v>132</v>
      </c>
      <c r="J470" s="1" t="s">
        <v>2340</v>
      </c>
      <c r="K470" s="1" t="s">
        <v>1773</v>
      </c>
      <c r="L470" s="30">
        <v>18000</v>
      </c>
      <c r="M470" s="30">
        <v>21554</v>
      </c>
      <c r="N470" s="30">
        <v>72</v>
      </c>
      <c r="O470" s="30">
        <v>0</v>
      </c>
      <c r="P470" s="27">
        <v>5.5</v>
      </c>
      <c r="Q470" s="30">
        <v>161</v>
      </c>
      <c r="R470" s="30">
        <v>110</v>
      </c>
      <c r="S470" s="9">
        <v>67061228</v>
      </c>
      <c r="T470" s="9">
        <v>40000000</v>
      </c>
      <c r="U470" s="9">
        <f>IMDB4[[#This Row],[Gross Revenue]]-IMDB4[[#This Row],[Budget]]</f>
        <v>27061228</v>
      </c>
      <c r="V470" s="9" t="str">
        <f>IF(IMDB4[[#This Row],[Profit]]&gt;0,"Hit","Flop")</f>
        <v>Hit</v>
      </c>
      <c r="W470" s="9" t="str" cm="1">
        <f t="array" ref="W470">_xlfn.IFS(IMDB4[[#This Row],[IMDb Score (1-10)]]&gt;=8,"Excellent",IMDB4[[#This Row],[IMDb Score (1-10)]]&gt;=7,"Good",IMDB4[[#This Row],[IMDb Score (1-10)]]&gt;=5,"Average",TRUE,"Poor")</f>
        <v>Average</v>
      </c>
      <c r="X470" s="9" t="str">
        <f>IF(IMDB4[[#This Row],[Duration (min)]]&lt;90,"Short",IF(IMDB4[[#This Row],[Duration (min)]]&lt;=120,"Medium", "Long"))</f>
        <v>Medium</v>
      </c>
    </row>
    <row r="471" spans="1:24" x14ac:dyDescent="0.25">
      <c r="A471" s="1" t="s">
        <v>2192</v>
      </c>
      <c r="B471" s="2">
        <v>36499</v>
      </c>
      <c r="C471" s="30">
        <f>YEAR(IMDB4[[#This Row],[Release Date]])</f>
        <v>1999</v>
      </c>
      <c r="D471" s="30" t="str">
        <f>FLOOR(IMDB4[[#This Row],[Year]],10)&amp;"s"</f>
        <v>1990s</v>
      </c>
      <c r="E471" s="1" t="s">
        <v>32</v>
      </c>
      <c r="F471" s="1" t="s">
        <v>2</v>
      </c>
      <c r="G471" s="1" t="s">
        <v>3</v>
      </c>
      <c r="H471" s="1" t="s">
        <v>4</v>
      </c>
      <c r="I471" s="1" t="s">
        <v>92</v>
      </c>
      <c r="J471" s="1" t="s">
        <v>574</v>
      </c>
      <c r="K471" s="1" t="s">
        <v>925</v>
      </c>
      <c r="L471" s="30">
        <v>18000</v>
      </c>
      <c r="M471" s="30">
        <v>29748</v>
      </c>
      <c r="N471" s="30">
        <v>176</v>
      </c>
      <c r="O471" s="30">
        <v>0</v>
      </c>
      <c r="P471" s="27">
        <v>6.7</v>
      </c>
      <c r="Q471" s="30">
        <v>75</v>
      </c>
      <c r="R471" s="30">
        <v>118</v>
      </c>
      <c r="S471" s="9">
        <v>66488090</v>
      </c>
      <c r="T471" s="9">
        <v>48000000</v>
      </c>
      <c r="U471" s="9">
        <f>IMDB4[[#This Row],[Gross Revenue]]-IMDB4[[#This Row],[Budget]]</f>
        <v>18488090</v>
      </c>
      <c r="V471" s="9" t="str">
        <f>IF(IMDB4[[#This Row],[Profit]]&gt;0,"Hit","Flop")</f>
        <v>Hit</v>
      </c>
      <c r="W471" s="9" t="str" cm="1">
        <f t="array" ref="W471">_xlfn.IFS(IMDB4[[#This Row],[IMDb Score (1-10)]]&gt;=8,"Excellent",IMDB4[[#This Row],[IMDb Score (1-10)]]&gt;=7,"Good",IMDB4[[#This Row],[IMDb Score (1-10)]]&gt;=5,"Average",TRUE,"Poor")</f>
        <v>Average</v>
      </c>
      <c r="X471" s="9" t="str">
        <f>IF(IMDB4[[#This Row],[Duration (min)]]&lt;90,"Short",IF(IMDB4[[#This Row],[Duration (min)]]&lt;=120,"Medium", "Long"))</f>
        <v>Medium</v>
      </c>
    </row>
    <row r="472" spans="1:24" x14ac:dyDescent="0.25">
      <c r="A472" s="1" t="s">
        <v>3817</v>
      </c>
      <c r="B472" s="2">
        <v>38099</v>
      </c>
      <c r="C472" s="30">
        <f>YEAR(IMDB4[[#This Row],[Release Date]])</f>
        <v>2004</v>
      </c>
      <c r="D472" s="30" t="str">
        <f>FLOOR(IMDB4[[#This Row],[Year]],10)&amp;"s"</f>
        <v>2000s</v>
      </c>
      <c r="E472" s="1" t="s">
        <v>32</v>
      </c>
      <c r="F472" s="1" t="s">
        <v>9</v>
      </c>
      <c r="G472" s="1" t="s">
        <v>3</v>
      </c>
      <c r="H472" s="1" t="s">
        <v>4</v>
      </c>
      <c r="I472" s="1" t="s">
        <v>92</v>
      </c>
      <c r="J472" s="1" t="s">
        <v>574</v>
      </c>
      <c r="K472" s="1" t="s">
        <v>881</v>
      </c>
      <c r="L472" s="30">
        <v>18000</v>
      </c>
      <c r="M472" s="30">
        <v>20056</v>
      </c>
      <c r="N472" s="30">
        <v>438</v>
      </c>
      <c r="O472" s="30">
        <v>0</v>
      </c>
      <c r="P472" s="27">
        <v>6.6</v>
      </c>
      <c r="Q472" s="30">
        <v>209</v>
      </c>
      <c r="R472" s="30">
        <v>129</v>
      </c>
      <c r="S472" s="9">
        <v>65948711</v>
      </c>
      <c r="T472" s="9">
        <v>80000000</v>
      </c>
      <c r="U472" s="9">
        <f>IMDB4[[#This Row],[Gross Revenue]]-IMDB4[[#This Row],[Budget]]</f>
        <v>-14051289</v>
      </c>
      <c r="V472" s="9" t="str">
        <f>IF(IMDB4[[#This Row],[Profit]]&gt;0,"Hit","Flop")</f>
        <v>Flop</v>
      </c>
      <c r="W472" s="9" t="str" cm="1">
        <f t="array" ref="W472">_xlfn.IFS(IMDB4[[#This Row],[IMDb Score (1-10)]]&gt;=8,"Excellent",IMDB4[[#This Row],[IMDb Score (1-10)]]&gt;=7,"Good",IMDB4[[#This Row],[IMDb Score (1-10)]]&gt;=5,"Average",TRUE,"Poor")</f>
        <v>Average</v>
      </c>
      <c r="X472" s="9" t="str">
        <f>IF(IMDB4[[#This Row],[Duration (min)]]&lt;90,"Short",IF(IMDB4[[#This Row],[Duration (min)]]&lt;=120,"Medium", "Long"))</f>
        <v>Long</v>
      </c>
    </row>
    <row r="473" spans="1:24" x14ac:dyDescent="0.25">
      <c r="A473" s="1" t="s">
        <v>3373</v>
      </c>
      <c r="B473" s="2">
        <v>37888</v>
      </c>
      <c r="C473" s="30">
        <f>YEAR(IMDB4[[#This Row],[Release Date]])</f>
        <v>2003</v>
      </c>
      <c r="D473" s="30" t="str">
        <f>FLOOR(IMDB4[[#This Row],[Year]],10)&amp;"s"</f>
        <v>2000s</v>
      </c>
      <c r="E473" s="1" t="s">
        <v>32</v>
      </c>
      <c r="F473" s="1" t="s">
        <v>77</v>
      </c>
      <c r="G473" s="1" t="s">
        <v>3</v>
      </c>
      <c r="H473" s="1" t="s">
        <v>4</v>
      </c>
      <c r="I473" s="1" t="s">
        <v>132</v>
      </c>
      <c r="J473" s="1" t="s">
        <v>2340</v>
      </c>
      <c r="K473" s="1" t="s">
        <v>1112</v>
      </c>
      <c r="L473" s="30">
        <v>18000</v>
      </c>
      <c r="M473" s="30">
        <v>33154</v>
      </c>
      <c r="N473" s="30">
        <v>101</v>
      </c>
      <c r="O473" s="30">
        <v>0</v>
      </c>
      <c r="P473" s="27">
        <v>5.5</v>
      </c>
      <c r="Q473" s="30">
        <v>157</v>
      </c>
      <c r="R473" s="30">
        <v>117</v>
      </c>
      <c r="S473" s="9">
        <v>65653758</v>
      </c>
      <c r="T473" s="9">
        <v>95000000</v>
      </c>
      <c r="U473" s="9">
        <f>IMDB4[[#This Row],[Gross Revenue]]-IMDB4[[#This Row],[Budget]]</f>
        <v>-29346242</v>
      </c>
      <c r="V473" s="9" t="str">
        <f>IF(IMDB4[[#This Row],[Profit]]&gt;0,"Hit","Flop")</f>
        <v>Flop</v>
      </c>
      <c r="W473" s="9" t="str" cm="1">
        <f t="array" ref="W473">_xlfn.IFS(IMDB4[[#This Row],[IMDb Score (1-10)]]&gt;=8,"Excellent",IMDB4[[#This Row],[IMDb Score (1-10)]]&gt;=7,"Good",IMDB4[[#This Row],[IMDb Score (1-10)]]&gt;=5,"Average",TRUE,"Poor")</f>
        <v>Average</v>
      </c>
      <c r="X473" s="9" t="str">
        <f>IF(IMDB4[[#This Row],[Duration (min)]]&lt;90,"Short",IF(IMDB4[[#This Row],[Duration (min)]]&lt;=120,"Medium", "Long"))</f>
        <v>Medium</v>
      </c>
    </row>
    <row r="474" spans="1:24" x14ac:dyDescent="0.25">
      <c r="A474" s="1" t="s">
        <v>5435</v>
      </c>
      <c r="B474" s="2">
        <v>40115</v>
      </c>
      <c r="C474" s="30">
        <f>YEAR(IMDB4[[#This Row],[Release Date]])</f>
        <v>2009</v>
      </c>
      <c r="D474" s="30" t="str">
        <f>FLOOR(IMDB4[[#This Row],[Year]],10)&amp;"s"</f>
        <v>2000s</v>
      </c>
      <c r="E474" s="1" t="s">
        <v>32</v>
      </c>
      <c r="F474" s="1" t="s">
        <v>77</v>
      </c>
      <c r="G474" s="1" t="s">
        <v>3</v>
      </c>
      <c r="H474" s="1" t="s">
        <v>4</v>
      </c>
      <c r="I474" s="1" t="s">
        <v>92</v>
      </c>
      <c r="J474" s="1" t="s">
        <v>574</v>
      </c>
      <c r="K474" s="1" t="s">
        <v>556</v>
      </c>
      <c r="L474" s="30">
        <v>18000</v>
      </c>
      <c r="M474" s="30">
        <v>19906</v>
      </c>
      <c r="N474" s="30">
        <v>12000</v>
      </c>
      <c r="O474" s="30">
        <v>0</v>
      </c>
      <c r="P474" s="27">
        <v>6.4</v>
      </c>
      <c r="Q474" s="30">
        <v>267</v>
      </c>
      <c r="R474" s="30">
        <v>106</v>
      </c>
      <c r="S474" s="9">
        <v>65452312</v>
      </c>
      <c r="T474" s="9">
        <v>100000000</v>
      </c>
      <c r="U474" s="9">
        <f>IMDB4[[#This Row],[Gross Revenue]]-IMDB4[[#This Row],[Budget]]</f>
        <v>-34547688</v>
      </c>
      <c r="V474" s="9" t="str">
        <f>IF(IMDB4[[#This Row],[Profit]]&gt;0,"Hit","Flop")</f>
        <v>Flop</v>
      </c>
      <c r="W474" s="9" t="str" cm="1">
        <f t="array" ref="W474">_xlfn.IFS(IMDB4[[#This Row],[IMDb Score (1-10)]]&gt;=8,"Excellent",IMDB4[[#This Row],[IMDb Score (1-10)]]&gt;=7,"Good",IMDB4[[#This Row],[IMDb Score (1-10)]]&gt;=5,"Average",TRUE,"Poor")</f>
        <v>Average</v>
      </c>
      <c r="X474" s="9" t="str">
        <f>IF(IMDB4[[#This Row],[Duration (min)]]&lt;90,"Short",IF(IMDB4[[#This Row],[Duration (min)]]&lt;=120,"Medium", "Long"))</f>
        <v>Medium</v>
      </c>
    </row>
    <row r="475" spans="1:24" x14ac:dyDescent="0.25">
      <c r="A475" s="1" t="s">
        <v>1585</v>
      </c>
      <c r="B475" s="2">
        <v>35477</v>
      </c>
      <c r="C475" s="30">
        <f>YEAR(IMDB4[[#This Row],[Release Date]])</f>
        <v>1997</v>
      </c>
      <c r="D475" s="30" t="str">
        <f>FLOOR(IMDB4[[#This Row],[Year]],10)&amp;"s"</f>
        <v>1990s</v>
      </c>
      <c r="E475" s="1" t="s">
        <v>32</v>
      </c>
      <c r="F475" s="1" t="s">
        <v>2</v>
      </c>
      <c r="G475" s="1" t="s">
        <v>3</v>
      </c>
      <c r="H475" s="1" t="s">
        <v>4</v>
      </c>
      <c r="I475" s="1" t="s">
        <v>92</v>
      </c>
      <c r="J475" s="1" t="s">
        <v>906</v>
      </c>
      <c r="K475" s="1" t="s">
        <v>1138</v>
      </c>
      <c r="L475" s="30">
        <v>18000</v>
      </c>
      <c r="M475" s="30">
        <v>19129</v>
      </c>
      <c r="N475" s="30">
        <v>161</v>
      </c>
      <c r="O475" s="30">
        <v>11000</v>
      </c>
      <c r="P475" s="27">
        <v>8.3000000000000007</v>
      </c>
      <c r="Q475" s="30">
        <v>177</v>
      </c>
      <c r="R475" s="30">
        <v>138</v>
      </c>
      <c r="S475" s="9">
        <v>64604977</v>
      </c>
      <c r="T475" s="9">
        <v>35000000</v>
      </c>
      <c r="U475" s="9">
        <f>IMDB4[[#This Row],[Gross Revenue]]-IMDB4[[#This Row],[Budget]]</f>
        <v>29604977</v>
      </c>
      <c r="V475" s="9" t="str">
        <f>IF(IMDB4[[#This Row],[Profit]]&gt;0,"Hit","Flop")</f>
        <v>Hit</v>
      </c>
      <c r="W475" s="9" t="str" cm="1">
        <f t="array" ref="W475">_xlfn.IFS(IMDB4[[#This Row],[IMDb Score (1-10)]]&gt;=8,"Excellent",IMDB4[[#This Row],[IMDb Score (1-10)]]&gt;=7,"Good",IMDB4[[#This Row],[IMDb Score (1-10)]]&gt;=5,"Average",TRUE,"Poor")</f>
        <v>Excellent</v>
      </c>
      <c r="X475" s="9" t="str">
        <f>IF(IMDB4[[#This Row],[Duration (min)]]&lt;90,"Short",IF(IMDB4[[#This Row],[Duration (min)]]&lt;=120,"Medium", "Long"))</f>
        <v>Long</v>
      </c>
    </row>
    <row r="476" spans="1:24" x14ac:dyDescent="0.25">
      <c r="A476" s="1" t="s">
        <v>1648</v>
      </c>
      <c r="B476" s="2">
        <v>35775</v>
      </c>
      <c r="C476" s="30">
        <f>YEAR(IMDB4[[#This Row],[Release Date]])</f>
        <v>1997</v>
      </c>
      <c r="D476" s="30" t="str">
        <f>FLOOR(IMDB4[[#This Row],[Year]],10)&amp;"s"</f>
        <v>1990s</v>
      </c>
      <c r="E476" s="1" t="s">
        <v>32</v>
      </c>
      <c r="F476" s="1" t="s">
        <v>9</v>
      </c>
      <c r="G476" s="1" t="s">
        <v>3</v>
      </c>
      <c r="H476" s="1" t="s">
        <v>4</v>
      </c>
      <c r="I476" s="1" t="s">
        <v>92</v>
      </c>
      <c r="J476" s="1" t="s">
        <v>533</v>
      </c>
      <c r="K476" s="1" t="s">
        <v>959</v>
      </c>
      <c r="L476" s="30">
        <v>18000</v>
      </c>
      <c r="M476" s="30">
        <v>45271</v>
      </c>
      <c r="N476" s="30">
        <v>138</v>
      </c>
      <c r="O476" s="30">
        <v>11000</v>
      </c>
      <c r="P476" s="27">
        <v>7.5</v>
      </c>
      <c r="Q476" s="30">
        <v>117</v>
      </c>
      <c r="R476" s="30">
        <v>136</v>
      </c>
      <c r="S476" s="9">
        <v>60984028</v>
      </c>
      <c r="T476" s="9">
        <v>57000000</v>
      </c>
      <c r="U476" s="9">
        <f>IMDB4[[#This Row],[Gross Revenue]]-IMDB4[[#This Row],[Budget]]</f>
        <v>3984028</v>
      </c>
      <c r="V476" s="9" t="str">
        <f>IF(IMDB4[[#This Row],[Profit]]&gt;0,"Hit","Flop")</f>
        <v>Hit</v>
      </c>
      <c r="W476" s="9" t="str" cm="1">
        <f t="array" ref="W476">_xlfn.IFS(IMDB4[[#This Row],[IMDb Score (1-10)]]&gt;=8,"Excellent",IMDB4[[#This Row],[IMDb Score (1-10)]]&gt;=7,"Good",IMDB4[[#This Row],[IMDb Score (1-10)]]&gt;=5,"Average",TRUE,"Poor")</f>
        <v>Good</v>
      </c>
      <c r="X476" s="9" t="str">
        <f>IF(IMDB4[[#This Row],[Duration (min)]]&lt;90,"Short",IF(IMDB4[[#This Row],[Duration (min)]]&lt;=120,"Medium", "Long"))</f>
        <v>Long</v>
      </c>
    </row>
    <row r="477" spans="1:24" x14ac:dyDescent="0.25">
      <c r="A477" s="1" t="s">
        <v>1321</v>
      </c>
      <c r="B477" s="2">
        <v>35220</v>
      </c>
      <c r="C477" s="30">
        <f>YEAR(IMDB4[[#This Row],[Release Date]])</f>
        <v>1996</v>
      </c>
      <c r="D477" s="30" t="str">
        <f>FLOOR(IMDB4[[#This Row],[Year]],10)&amp;"s"</f>
        <v>1990s</v>
      </c>
      <c r="E477" s="1" t="s">
        <v>32</v>
      </c>
      <c r="F477" s="1" t="s">
        <v>77</v>
      </c>
      <c r="G477" s="1" t="s">
        <v>3</v>
      </c>
      <c r="H477" s="1" t="s">
        <v>4</v>
      </c>
      <c r="I477" s="1" t="s">
        <v>92</v>
      </c>
      <c r="J477" s="1" t="s">
        <v>574</v>
      </c>
      <c r="K477" s="1" t="s">
        <v>720</v>
      </c>
      <c r="L477" s="30">
        <v>18000</v>
      </c>
      <c r="M477" s="30">
        <v>33233</v>
      </c>
      <c r="N477" s="30">
        <v>380</v>
      </c>
      <c r="O477" s="30">
        <v>975</v>
      </c>
      <c r="P477" s="27">
        <v>6.6</v>
      </c>
      <c r="Q477" s="30">
        <v>65</v>
      </c>
      <c r="R477" s="30">
        <v>116</v>
      </c>
      <c r="S477" s="9">
        <v>58918501</v>
      </c>
      <c r="T477" s="9">
        <v>46000000</v>
      </c>
      <c r="U477" s="9">
        <f>IMDB4[[#This Row],[Gross Revenue]]-IMDB4[[#This Row],[Budget]]</f>
        <v>12918501</v>
      </c>
      <c r="V477" s="9" t="str">
        <f>IF(IMDB4[[#This Row],[Profit]]&gt;0,"Hit","Flop")</f>
        <v>Hit</v>
      </c>
      <c r="W477" s="9" t="str" cm="1">
        <f t="array" ref="W477">_xlfn.IFS(IMDB4[[#This Row],[IMDb Score (1-10)]]&gt;=8,"Excellent",IMDB4[[#This Row],[IMDb Score (1-10)]]&gt;=7,"Good",IMDB4[[#This Row],[IMDb Score (1-10)]]&gt;=5,"Average",TRUE,"Poor")</f>
        <v>Average</v>
      </c>
      <c r="X477" s="9" t="str">
        <f>IF(IMDB4[[#This Row],[Duration (min)]]&lt;90,"Short",IF(IMDB4[[#This Row],[Duration (min)]]&lt;=120,"Medium", "Long"))</f>
        <v>Medium</v>
      </c>
    </row>
    <row r="478" spans="1:24" x14ac:dyDescent="0.25">
      <c r="A478" s="1" t="s">
        <v>6652</v>
      </c>
      <c r="B478" s="2">
        <v>41828</v>
      </c>
      <c r="C478" s="30">
        <f>YEAR(IMDB4[[#This Row],[Release Date]])</f>
        <v>2014</v>
      </c>
      <c r="D478" s="30" t="str">
        <f>FLOOR(IMDB4[[#This Row],[Year]],10)&amp;"s"</f>
        <v>2010s</v>
      </c>
      <c r="E478" s="1" t="s">
        <v>32</v>
      </c>
      <c r="F478" s="1" t="s">
        <v>20</v>
      </c>
      <c r="G478" s="1" t="s">
        <v>3</v>
      </c>
      <c r="H478" s="1" t="s">
        <v>4</v>
      </c>
      <c r="I478" s="1" t="s">
        <v>92</v>
      </c>
      <c r="J478" s="1" t="s">
        <v>906</v>
      </c>
      <c r="K478" s="1" t="s">
        <v>5008</v>
      </c>
      <c r="L478" s="30">
        <v>18000</v>
      </c>
      <c r="M478" s="30">
        <v>30571</v>
      </c>
      <c r="N478" s="30">
        <v>51</v>
      </c>
      <c r="O478" s="30">
        <v>12000</v>
      </c>
      <c r="P478" s="27">
        <v>6.3</v>
      </c>
      <c r="Q478" s="30">
        <v>196</v>
      </c>
      <c r="R478" s="30">
        <v>116</v>
      </c>
      <c r="S478" s="9">
        <v>54414716</v>
      </c>
      <c r="T478" s="9">
        <v>42000000</v>
      </c>
      <c r="U478" s="9">
        <f>IMDB4[[#This Row],[Gross Revenue]]-IMDB4[[#This Row],[Budget]]</f>
        <v>12414716</v>
      </c>
      <c r="V478" s="9" t="str">
        <f>IF(IMDB4[[#This Row],[Profit]]&gt;0,"Hit","Flop")</f>
        <v>Hit</v>
      </c>
      <c r="W478" s="9" t="str" cm="1">
        <f t="array" ref="W478">_xlfn.IFS(IMDB4[[#This Row],[IMDb Score (1-10)]]&gt;=8,"Excellent",IMDB4[[#This Row],[IMDb Score (1-10)]]&gt;=7,"Good",IMDB4[[#This Row],[IMDb Score (1-10)]]&gt;=5,"Average",TRUE,"Poor")</f>
        <v>Average</v>
      </c>
      <c r="X478" s="9" t="str">
        <f>IF(IMDB4[[#This Row],[Duration (min)]]&lt;90,"Short",IF(IMDB4[[#This Row],[Duration (min)]]&lt;=120,"Medium", "Long"))</f>
        <v>Medium</v>
      </c>
    </row>
    <row r="479" spans="1:24" x14ac:dyDescent="0.25">
      <c r="A479" s="1" t="s">
        <v>4712</v>
      </c>
      <c r="B479" s="2">
        <v>39438</v>
      </c>
      <c r="C479" s="30">
        <f>YEAR(IMDB4[[#This Row],[Release Date]])</f>
        <v>2007</v>
      </c>
      <c r="D479" s="30" t="str">
        <f>FLOOR(IMDB4[[#This Row],[Year]],10)&amp;"s"</f>
        <v>2000s</v>
      </c>
      <c r="E479" s="1" t="s">
        <v>32</v>
      </c>
      <c r="F479" s="1" t="s">
        <v>9</v>
      </c>
      <c r="G479" s="1" t="s">
        <v>3</v>
      </c>
      <c r="H479" s="1" t="s">
        <v>4</v>
      </c>
      <c r="I479" s="1" t="s">
        <v>132</v>
      </c>
      <c r="J479" s="1" t="s">
        <v>2340</v>
      </c>
      <c r="K479" s="1" t="s">
        <v>1809</v>
      </c>
      <c r="L479" s="30">
        <v>18000</v>
      </c>
      <c r="M479" s="30">
        <v>18726</v>
      </c>
      <c r="N479" s="30">
        <v>98</v>
      </c>
      <c r="O479" s="30">
        <v>20000</v>
      </c>
      <c r="P479" s="27">
        <v>7.1</v>
      </c>
      <c r="Q479" s="30">
        <v>131</v>
      </c>
      <c r="R479" s="30">
        <v>126</v>
      </c>
      <c r="S479" s="9">
        <v>53680848</v>
      </c>
      <c r="T479" s="9">
        <v>30000000</v>
      </c>
      <c r="U479" s="9">
        <f>IMDB4[[#This Row],[Gross Revenue]]-IMDB4[[#This Row],[Budget]]</f>
        <v>23680848</v>
      </c>
      <c r="V479" s="9" t="str">
        <f>IF(IMDB4[[#This Row],[Profit]]&gt;0,"Hit","Flop")</f>
        <v>Hit</v>
      </c>
      <c r="W479" s="9" t="str" cm="1">
        <f t="array" ref="W479">_xlfn.IFS(IMDB4[[#This Row],[IMDb Score (1-10)]]&gt;=8,"Excellent",IMDB4[[#This Row],[IMDb Score (1-10)]]&gt;=7,"Good",IMDB4[[#This Row],[IMDb Score (1-10)]]&gt;=5,"Average",TRUE,"Poor")</f>
        <v>Good</v>
      </c>
      <c r="X479" s="9" t="str">
        <f>IF(IMDB4[[#This Row],[Duration (min)]]&lt;90,"Short",IF(IMDB4[[#This Row],[Duration (min)]]&lt;=120,"Medium", "Long"))</f>
        <v>Long</v>
      </c>
    </row>
    <row r="480" spans="1:24" x14ac:dyDescent="0.25">
      <c r="A480" s="1" t="s">
        <v>2113</v>
      </c>
      <c r="B480" s="2">
        <v>36183</v>
      </c>
      <c r="C480" s="30">
        <f>YEAR(IMDB4[[#This Row],[Release Date]])</f>
        <v>1999</v>
      </c>
      <c r="D480" s="30" t="str">
        <f>FLOOR(IMDB4[[#This Row],[Year]],10)&amp;"s"</f>
        <v>1990s</v>
      </c>
      <c r="E480" s="1" t="s">
        <v>32</v>
      </c>
      <c r="F480" s="1" t="s">
        <v>9</v>
      </c>
      <c r="G480" s="1" t="s">
        <v>3</v>
      </c>
      <c r="H480" s="1" t="s">
        <v>4</v>
      </c>
      <c r="I480" s="1" t="s">
        <v>132</v>
      </c>
      <c r="J480" s="1" t="s">
        <v>629</v>
      </c>
      <c r="K480" s="1" t="s">
        <v>2114</v>
      </c>
      <c r="L480" s="30">
        <v>18000</v>
      </c>
      <c r="M480" s="30">
        <v>19815</v>
      </c>
      <c r="N480" s="30">
        <v>43</v>
      </c>
      <c r="O480" s="30">
        <v>0</v>
      </c>
      <c r="P480" s="27">
        <v>6.1</v>
      </c>
      <c r="Q480" s="30">
        <v>85</v>
      </c>
      <c r="R480" s="30">
        <v>131</v>
      </c>
      <c r="S480" s="9">
        <v>52799004</v>
      </c>
      <c r="T480" s="9">
        <v>55000000</v>
      </c>
      <c r="U480" s="9">
        <f>IMDB4[[#This Row],[Gross Revenue]]-IMDB4[[#This Row],[Budget]]</f>
        <v>-2200996</v>
      </c>
      <c r="V480" s="9" t="str">
        <f>IF(IMDB4[[#This Row],[Profit]]&gt;0,"Hit","Flop")</f>
        <v>Flop</v>
      </c>
      <c r="W480" s="9" t="str" cm="1">
        <f t="array" ref="W480">_xlfn.IFS(IMDB4[[#This Row],[IMDb Score (1-10)]]&gt;=8,"Excellent",IMDB4[[#This Row],[IMDb Score (1-10)]]&gt;=7,"Good",IMDB4[[#This Row],[IMDb Score (1-10)]]&gt;=5,"Average",TRUE,"Poor")</f>
        <v>Average</v>
      </c>
      <c r="X480" s="9" t="str">
        <f>IF(IMDB4[[#This Row],[Duration (min)]]&lt;90,"Short",IF(IMDB4[[#This Row],[Duration (min)]]&lt;=120,"Medium", "Long"))</f>
        <v>Long</v>
      </c>
    </row>
    <row r="481" spans="1:24" x14ac:dyDescent="0.25">
      <c r="A481" s="1" t="s">
        <v>4504</v>
      </c>
      <c r="B481" s="2">
        <v>38776</v>
      </c>
      <c r="C481" s="30">
        <f>YEAR(IMDB4[[#This Row],[Release Date]])</f>
        <v>2006</v>
      </c>
      <c r="D481" s="30" t="str">
        <f>FLOOR(IMDB4[[#This Row],[Year]],10)&amp;"s"</f>
        <v>2000s</v>
      </c>
      <c r="E481" s="1" t="s">
        <v>32</v>
      </c>
      <c r="F481" s="1" t="s">
        <v>9</v>
      </c>
      <c r="G481" s="1" t="s">
        <v>3</v>
      </c>
      <c r="H481" s="1" t="s">
        <v>4</v>
      </c>
      <c r="I481" s="1" t="s">
        <v>84</v>
      </c>
      <c r="J481" s="1" t="s">
        <v>533</v>
      </c>
      <c r="K481" s="1" t="s">
        <v>4505</v>
      </c>
      <c r="L481" s="30">
        <v>18000</v>
      </c>
      <c r="M481" s="30">
        <v>18693</v>
      </c>
      <c r="N481" s="30">
        <v>18</v>
      </c>
      <c r="O481" s="30">
        <v>0</v>
      </c>
      <c r="P481" s="27">
        <v>6.8</v>
      </c>
      <c r="Q481" s="30">
        <v>175</v>
      </c>
      <c r="R481" s="30">
        <v>99</v>
      </c>
      <c r="S481" s="9">
        <v>52320979</v>
      </c>
      <c r="T481" s="9">
        <v>40000000</v>
      </c>
      <c r="U481" s="9">
        <f>IMDB4[[#This Row],[Gross Revenue]]-IMDB4[[#This Row],[Budget]]</f>
        <v>12320979</v>
      </c>
      <c r="V481" s="9" t="str">
        <f>IF(IMDB4[[#This Row],[Profit]]&gt;0,"Hit","Flop")</f>
        <v>Hit</v>
      </c>
      <c r="W481" s="9" t="str" cm="1">
        <f t="array" ref="W481">_xlfn.IFS(IMDB4[[#This Row],[IMDb Score (1-10)]]&gt;=8,"Excellent",IMDB4[[#This Row],[IMDb Score (1-10)]]&gt;=7,"Good",IMDB4[[#This Row],[IMDb Score (1-10)]]&gt;=5,"Average",TRUE,"Poor")</f>
        <v>Average</v>
      </c>
      <c r="X481" s="9" t="str">
        <f>IF(IMDB4[[#This Row],[Duration (min)]]&lt;90,"Short",IF(IMDB4[[#This Row],[Duration (min)]]&lt;=120,"Medium", "Long"))</f>
        <v>Medium</v>
      </c>
    </row>
    <row r="482" spans="1:24" x14ac:dyDescent="0.25">
      <c r="A482" s="1" t="s">
        <v>3824</v>
      </c>
      <c r="B482" s="2">
        <v>38336</v>
      </c>
      <c r="C482" s="30">
        <f>YEAR(IMDB4[[#This Row],[Release Date]])</f>
        <v>2004</v>
      </c>
      <c r="D482" s="30" t="str">
        <f>FLOOR(IMDB4[[#This Row],[Year]],10)&amp;"s"</f>
        <v>2000s</v>
      </c>
      <c r="E482" s="1" t="s">
        <v>1</v>
      </c>
      <c r="F482" s="1" t="s">
        <v>9</v>
      </c>
      <c r="G482" s="1" t="s">
        <v>3</v>
      </c>
      <c r="H482" s="1" t="s">
        <v>83</v>
      </c>
      <c r="I482" s="1" t="s">
        <v>132</v>
      </c>
      <c r="J482" s="1" t="s">
        <v>2340</v>
      </c>
      <c r="K482" s="1" t="s">
        <v>785</v>
      </c>
      <c r="L482" s="30">
        <v>18000</v>
      </c>
      <c r="M482" s="30">
        <v>20660</v>
      </c>
      <c r="N482" s="30">
        <v>541</v>
      </c>
      <c r="O482" s="30">
        <v>0</v>
      </c>
      <c r="P482" s="27">
        <v>7.4</v>
      </c>
      <c r="Q482" s="30">
        <v>153</v>
      </c>
      <c r="R482" s="30">
        <v>143</v>
      </c>
      <c r="S482" s="9">
        <v>51225796</v>
      </c>
      <c r="T482" s="9">
        <v>70000000</v>
      </c>
      <c r="U482" s="9">
        <f>IMDB4[[#This Row],[Gross Revenue]]-IMDB4[[#This Row],[Budget]]</f>
        <v>-18774204</v>
      </c>
      <c r="V482" s="9" t="str">
        <f>IF(IMDB4[[#This Row],[Profit]]&gt;0,"Hit","Flop")</f>
        <v>Flop</v>
      </c>
      <c r="W482" s="9" t="str" cm="1">
        <f t="array" ref="W482">_xlfn.IFS(IMDB4[[#This Row],[IMDb Score (1-10)]]&gt;=8,"Excellent",IMDB4[[#This Row],[IMDb Score (1-10)]]&gt;=7,"Good",IMDB4[[#This Row],[IMDb Score (1-10)]]&gt;=5,"Average",TRUE,"Poor")</f>
        <v>Good</v>
      </c>
      <c r="X482" s="9" t="str">
        <f>IF(IMDB4[[#This Row],[Duration (min)]]&lt;90,"Short",IF(IMDB4[[#This Row],[Duration (min)]]&lt;=120,"Medium", "Long"))</f>
        <v>Long</v>
      </c>
    </row>
    <row r="483" spans="1:24" x14ac:dyDescent="0.25">
      <c r="A483" s="1" t="s">
        <v>2203</v>
      </c>
      <c r="B483" s="2">
        <v>36367</v>
      </c>
      <c r="C483" s="30">
        <f>YEAR(IMDB4[[#This Row],[Release Date]])</f>
        <v>1999</v>
      </c>
      <c r="D483" s="30" t="str">
        <f>FLOOR(IMDB4[[#This Row],[Year]],10)&amp;"s"</f>
        <v>1990s</v>
      </c>
      <c r="E483" s="1" t="s">
        <v>1</v>
      </c>
      <c r="F483" s="1" t="s">
        <v>61</v>
      </c>
      <c r="G483" s="1" t="s">
        <v>3</v>
      </c>
      <c r="H483" s="1" t="s">
        <v>4</v>
      </c>
      <c r="I483" s="1" t="s">
        <v>92</v>
      </c>
      <c r="J483" s="1" t="s">
        <v>574</v>
      </c>
      <c r="K483" s="1" t="s">
        <v>184</v>
      </c>
      <c r="L483" s="30">
        <v>18000</v>
      </c>
      <c r="M483" s="30">
        <v>20516</v>
      </c>
      <c r="N483" s="30">
        <v>278</v>
      </c>
      <c r="O483" s="30">
        <v>0</v>
      </c>
      <c r="P483" s="27">
        <v>7.6</v>
      </c>
      <c r="Q483" s="30">
        <v>65</v>
      </c>
      <c r="R483" s="30">
        <v>146</v>
      </c>
      <c r="S483" s="9">
        <v>50668906</v>
      </c>
      <c r="T483" s="9">
        <v>38000000</v>
      </c>
      <c r="U483" s="9">
        <f>IMDB4[[#This Row],[Gross Revenue]]-IMDB4[[#This Row],[Budget]]</f>
        <v>12668906</v>
      </c>
      <c r="V483" s="9" t="str">
        <f>IF(IMDB4[[#This Row],[Profit]]&gt;0,"Hit","Flop")</f>
        <v>Hit</v>
      </c>
      <c r="W483" s="9" t="str" cm="1">
        <f t="array" ref="W483">_xlfn.IFS(IMDB4[[#This Row],[IMDb Score (1-10)]]&gt;=8,"Excellent",IMDB4[[#This Row],[IMDb Score (1-10)]]&gt;=7,"Good",IMDB4[[#This Row],[IMDb Score (1-10)]]&gt;=5,"Average",TRUE,"Poor")</f>
        <v>Good</v>
      </c>
      <c r="X483" s="9" t="str">
        <f>IF(IMDB4[[#This Row],[Duration (min)]]&lt;90,"Short",IF(IMDB4[[#This Row],[Duration (min)]]&lt;=120,"Medium", "Long"))</f>
        <v>Long</v>
      </c>
    </row>
    <row r="484" spans="1:24" x14ac:dyDescent="0.25">
      <c r="A484" s="1" t="s">
        <v>2734</v>
      </c>
      <c r="B484" s="2">
        <v>36912</v>
      </c>
      <c r="C484" s="30">
        <f>YEAR(IMDB4[[#This Row],[Release Date]])</f>
        <v>2001</v>
      </c>
      <c r="D484" s="30" t="str">
        <f>FLOOR(IMDB4[[#This Row],[Year]],10)&amp;"s"</f>
        <v>2000s</v>
      </c>
      <c r="E484" s="1" t="s">
        <v>32</v>
      </c>
      <c r="F484" s="1" t="s">
        <v>9</v>
      </c>
      <c r="G484" s="1" t="s">
        <v>3</v>
      </c>
      <c r="H484" s="1" t="s">
        <v>4</v>
      </c>
      <c r="I484" s="1" t="s">
        <v>132</v>
      </c>
      <c r="J484" s="1" t="s">
        <v>906</v>
      </c>
      <c r="K484" s="1" t="s">
        <v>1208</v>
      </c>
      <c r="L484" s="30">
        <v>18000</v>
      </c>
      <c r="M484" s="30">
        <v>33615</v>
      </c>
      <c r="N484" s="30">
        <v>34</v>
      </c>
      <c r="O484" s="30">
        <v>0</v>
      </c>
      <c r="P484" s="27">
        <v>7.4</v>
      </c>
      <c r="Q484" s="30">
        <v>140</v>
      </c>
      <c r="R484" s="30">
        <v>120</v>
      </c>
      <c r="S484" s="9">
        <v>50173190</v>
      </c>
      <c r="T484" s="9">
        <v>48000000</v>
      </c>
      <c r="U484" s="9">
        <f>IMDB4[[#This Row],[Gross Revenue]]-IMDB4[[#This Row],[Budget]]</f>
        <v>2173190</v>
      </c>
      <c r="V484" s="9" t="str">
        <f>IF(IMDB4[[#This Row],[Profit]]&gt;0,"Hit","Flop")</f>
        <v>Hit</v>
      </c>
      <c r="W484" s="9" t="str" cm="1">
        <f t="array" ref="W484">_xlfn.IFS(IMDB4[[#This Row],[IMDb Score (1-10)]]&gt;=8,"Excellent",IMDB4[[#This Row],[IMDb Score (1-10)]]&gt;=7,"Good",IMDB4[[#This Row],[IMDb Score (1-10)]]&gt;=5,"Average",TRUE,"Poor")</f>
        <v>Good</v>
      </c>
      <c r="X484" s="9" t="str">
        <f>IF(IMDB4[[#This Row],[Duration (min)]]&lt;90,"Short",IF(IMDB4[[#This Row],[Duration (min)]]&lt;=120,"Medium", "Long"))</f>
        <v>Medium</v>
      </c>
    </row>
    <row r="485" spans="1:24" x14ac:dyDescent="0.25">
      <c r="A485" s="1" t="s">
        <v>917</v>
      </c>
      <c r="B485" s="2">
        <v>33827</v>
      </c>
      <c r="C485" s="30">
        <f>YEAR(IMDB4[[#This Row],[Release Date]])</f>
        <v>1992</v>
      </c>
      <c r="D485" s="30" t="str">
        <f>FLOOR(IMDB4[[#This Row],[Year]],10)&amp;"s"</f>
        <v>1990s</v>
      </c>
      <c r="E485" s="1" t="s">
        <v>32</v>
      </c>
      <c r="F485" s="1" t="s">
        <v>61</v>
      </c>
      <c r="G485" s="1" t="s">
        <v>3</v>
      </c>
      <c r="H485" s="1" t="s">
        <v>4</v>
      </c>
      <c r="I485" s="1" t="s">
        <v>132</v>
      </c>
      <c r="J485" s="1" t="s">
        <v>574</v>
      </c>
      <c r="K485" s="1" t="s">
        <v>539</v>
      </c>
      <c r="L485" s="30">
        <v>18000</v>
      </c>
      <c r="M485" s="30">
        <v>20143</v>
      </c>
      <c r="N485" s="30">
        <v>0</v>
      </c>
      <c r="O485" s="30">
        <v>0</v>
      </c>
      <c r="P485" s="27">
        <v>7.7</v>
      </c>
      <c r="Q485" s="30">
        <v>61</v>
      </c>
      <c r="R485" s="30">
        <v>202</v>
      </c>
      <c r="S485" s="9">
        <v>48169908</v>
      </c>
      <c r="T485" s="9">
        <v>33000000</v>
      </c>
      <c r="U485" s="9">
        <f>IMDB4[[#This Row],[Gross Revenue]]-IMDB4[[#This Row],[Budget]]</f>
        <v>15169908</v>
      </c>
      <c r="V485" s="9" t="str">
        <f>IF(IMDB4[[#This Row],[Profit]]&gt;0,"Hit","Flop")</f>
        <v>Hit</v>
      </c>
      <c r="W485" s="9" t="str" cm="1">
        <f t="array" ref="W485">_xlfn.IFS(IMDB4[[#This Row],[IMDb Score (1-10)]]&gt;=8,"Excellent",IMDB4[[#This Row],[IMDb Score (1-10)]]&gt;=7,"Good",IMDB4[[#This Row],[IMDb Score (1-10)]]&gt;=5,"Average",TRUE,"Poor")</f>
        <v>Good</v>
      </c>
      <c r="X485" s="9" t="str">
        <f>IF(IMDB4[[#This Row],[Duration (min)]]&lt;90,"Short",IF(IMDB4[[#This Row],[Duration (min)]]&lt;=120,"Medium", "Long"))</f>
        <v>Long</v>
      </c>
    </row>
    <row r="486" spans="1:24" x14ac:dyDescent="0.25">
      <c r="A486" s="1" t="s">
        <v>4963</v>
      </c>
      <c r="B486" s="2">
        <v>39583</v>
      </c>
      <c r="C486" s="30">
        <f>YEAR(IMDB4[[#This Row],[Release Date]])</f>
        <v>2008</v>
      </c>
      <c r="D486" s="30" t="str">
        <f>FLOOR(IMDB4[[#This Row],[Year]],10)&amp;"s"</f>
        <v>2000s</v>
      </c>
      <c r="E486" s="1" t="s">
        <v>32</v>
      </c>
      <c r="F486" s="1" t="s">
        <v>40</v>
      </c>
      <c r="G486" s="1" t="s">
        <v>3</v>
      </c>
      <c r="H486" s="1" t="s">
        <v>4</v>
      </c>
      <c r="I486" s="1" t="s">
        <v>84</v>
      </c>
      <c r="J486" s="1" t="s">
        <v>2340</v>
      </c>
      <c r="K486" s="1" t="s">
        <v>4964</v>
      </c>
      <c r="L486" s="30">
        <v>18000</v>
      </c>
      <c r="M486" s="30">
        <v>18178</v>
      </c>
      <c r="N486" s="30">
        <v>3</v>
      </c>
      <c r="O486" s="30">
        <v>0</v>
      </c>
      <c r="P486" s="27">
        <v>6</v>
      </c>
      <c r="Q486" s="30">
        <v>139</v>
      </c>
      <c r="R486" s="30">
        <v>96</v>
      </c>
      <c r="S486" s="9">
        <v>48006503</v>
      </c>
      <c r="T486" s="9">
        <v>37000000</v>
      </c>
      <c r="U486" s="9">
        <f>IMDB4[[#This Row],[Gross Revenue]]-IMDB4[[#This Row],[Budget]]</f>
        <v>11006503</v>
      </c>
      <c r="V486" s="9" t="str">
        <f>IF(IMDB4[[#This Row],[Profit]]&gt;0,"Hit","Flop")</f>
        <v>Hit</v>
      </c>
      <c r="W486" s="9" t="str" cm="1">
        <f t="array" ref="W486">_xlfn.IFS(IMDB4[[#This Row],[IMDb Score (1-10)]]&gt;=8,"Excellent",IMDB4[[#This Row],[IMDb Score (1-10)]]&gt;=7,"Good",IMDB4[[#This Row],[IMDb Score (1-10)]]&gt;=5,"Average",TRUE,"Poor")</f>
        <v>Average</v>
      </c>
      <c r="X486" s="9" t="str">
        <f>IF(IMDB4[[#This Row],[Duration (min)]]&lt;90,"Short",IF(IMDB4[[#This Row],[Duration (min)]]&lt;=120,"Medium", "Long"))</f>
        <v>Medium</v>
      </c>
    </row>
    <row r="487" spans="1:24" x14ac:dyDescent="0.25">
      <c r="A487" s="1" t="s">
        <v>2528</v>
      </c>
      <c r="B487" s="2">
        <v>36784</v>
      </c>
      <c r="C487" s="30">
        <f>YEAR(IMDB4[[#This Row],[Release Date]])</f>
        <v>2000</v>
      </c>
      <c r="D487" s="30" t="str">
        <f>FLOOR(IMDB4[[#This Row],[Year]],10)&amp;"s"</f>
        <v>2000s</v>
      </c>
      <c r="E487" s="1" t="s">
        <v>32</v>
      </c>
      <c r="F487" s="1" t="s">
        <v>20</v>
      </c>
      <c r="G487" s="1" t="s">
        <v>3</v>
      </c>
      <c r="H487" s="1" t="s">
        <v>4</v>
      </c>
      <c r="I487" s="1" t="s">
        <v>132</v>
      </c>
      <c r="J487" s="1" t="s">
        <v>533</v>
      </c>
      <c r="K487" s="1" t="s">
        <v>2529</v>
      </c>
      <c r="L487" s="30">
        <v>18000</v>
      </c>
      <c r="M487" s="30">
        <v>24024</v>
      </c>
      <c r="N487" s="30">
        <v>41</v>
      </c>
      <c r="O487" s="30">
        <v>0</v>
      </c>
      <c r="P487" s="27">
        <v>6.5</v>
      </c>
      <c r="Q487" s="30">
        <v>118</v>
      </c>
      <c r="R487" s="30">
        <v>118</v>
      </c>
      <c r="S487" s="9">
        <v>44737059</v>
      </c>
      <c r="T487" s="9">
        <v>50000000</v>
      </c>
      <c r="U487" s="9">
        <f>IMDB4[[#This Row],[Gross Revenue]]-IMDB4[[#This Row],[Budget]]</f>
        <v>-5262941</v>
      </c>
      <c r="V487" s="9" t="str">
        <f>IF(IMDB4[[#This Row],[Profit]]&gt;0,"Hit","Flop")</f>
        <v>Flop</v>
      </c>
      <c r="W487" s="9" t="str" cm="1">
        <f t="array" ref="W487">_xlfn.IFS(IMDB4[[#This Row],[IMDb Score (1-10)]]&gt;=8,"Excellent",IMDB4[[#This Row],[IMDb Score (1-10)]]&gt;=7,"Good",IMDB4[[#This Row],[IMDb Score (1-10)]]&gt;=5,"Average",TRUE,"Poor")</f>
        <v>Average</v>
      </c>
      <c r="X487" s="9" t="str">
        <f>IF(IMDB4[[#This Row],[Duration (min)]]&lt;90,"Short",IF(IMDB4[[#This Row],[Duration (min)]]&lt;=120,"Medium", "Long"))</f>
        <v>Medium</v>
      </c>
    </row>
    <row r="488" spans="1:24" x14ac:dyDescent="0.25">
      <c r="A488" s="1" t="s">
        <v>1897</v>
      </c>
      <c r="B488" s="2">
        <v>36091</v>
      </c>
      <c r="C488" s="30">
        <f>YEAR(IMDB4[[#This Row],[Release Date]])</f>
        <v>1998</v>
      </c>
      <c r="D488" s="30" t="str">
        <f>FLOOR(IMDB4[[#This Row],[Year]],10)&amp;"s"</f>
        <v>1990s</v>
      </c>
      <c r="E488" s="1" t="s">
        <v>32</v>
      </c>
      <c r="F488" s="1" t="s">
        <v>77</v>
      </c>
      <c r="G488" s="1" t="s">
        <v>3</v>
      </c>
      <c r="H488" s="1" t="s">
        <v>11</v>
      </c>
      <c r="I488" s="1" t="s">
        <v>92</v>
      </c>
      <c r="J488" s="1" t="s">
        <v>906</v>
      </c>
      <c r="K488" s="1" t="s">
        <v>1201</v>
      </c>
      <c r="L488" s="30">
        <v>18000</v>
      </c>
      <c r="M488" s="30">
        <v>20152</v>
      </c>
      <c r="N488" s="30">
        <v>473</v>
      </c>
      <c r="O488" s="30">
        <v>3000</v>
      </c>
      <c r="P488" s="27">
        <v>7.3</v>
      </c>
      <c r="Q488" s="30">
        <v>68</v>
      </c>
      <c r="R488" s="30">
        <v>140</v>
      </c>
      <c r="S488" s="9">
        <v>44484065</v>
      </c>
      <c r="T488" s="9">
        <v>50000000</v>
      </c>
      <c r="U488" s="9">
        <f>IMDB4[[#This Row],[Gross Revenue]]-IMDB4[[#This Row],[Budget]]</f>
        <v>-5515935</v>
      </c>
      <c r="V488" s="9" t="str">
        <f>IF(IMDB4[[#This Row],[Profit]]&gt;0,"Hit","Flop")</f>
        <v>Flop</v>
      </c>
      <c r="W488" s="9" t="str" cm="1">
        <f t="array" ref="W488">_xlfn.IFS(IMDB4[[#This Row],[IMDb Score (1-10)]]&gt;=8,"Excellent",IMDB4[[#This Row],[IMDb Score (1-10)]]&gt;=7,"Good",IMDB4[[#This Row],[IMDb Score (1-10)]]&gt;=5,"Average",TRUE,"Poor")</f>
        <v>Good</v>
      </c>
      <c r="X488" s="9" t="str">
        <f>IF(IMDB4[[#This Row],[Duration (min)]]&lt;90,"Short",IF(IMDB4[[#This Row],[Duration (min)]]&lt;=120,"Medium", "Long"))</f>
        <v>Long</v>
      </c>
    </row>
    <row r="489" spans="1:24" x14ac:dyDescent="0.25">
      <c r="A489" s="1" t="s">
        <v>1916</v>
      </c>
      <c r="B489" s="2">
        <v>36158</v>
      </c>
      <c r="C489" s="30">
        <f>YEAR(IMDB4[[#This Row],[Release Date]])</f>
        <v>1998</v>
      </c>
      <c r="D489" s="30" t="str">
        <f>FLOOR(IMDB4[[#This Row],[Year]],10)&amp;"s"</f>
        <v>1990s</v>
      </c>
      <c r="E489" s="1" t="s">
        <v>32</v>
      </c>
      <c r="F489" s="1" t="s">
        <v>77</v>
      </c>
      <c r="G489" s="1" t="s">
        <v>3</v>
      </c>
      <c r="H489" s="1" t="s">
        <v>4</v>
      </c>
      <c r="I489" s="1" t="s">
        <v>92</v>
      </c>
      <c r="J489" s="1" t="s">
        <v>574</v>
      </c>
      <c r="K489" s="1" t="s">
        <v>720</v>
      </c>
      <c r="L489" s="30">
        <v>18000</v>
      </c>
      <c r="M489" s="30">
        <v>32563</v>
      </c>
      <c r="N489" s="30">
        <v>380</v>
      </c>
      <c r="O489" s="30">
        <v>0</v>
      </c>
      <c r="P489" s="27">
        <v>6.3</v>
      </c>
      <c r="Q489" s="30">
        <v>120</v>
      </c>
      <c r="R489" s="30">
        <v>116</v>
      </c>
      <c r="S489" s="9">
        <v>40932372</v>
      </c>
      <c r="T489" s="9">
        <v>70000000</v>
      </c>
      <c r="U489" s="9">
        <f>IMDB4[[#This Row],[Gross Revenue]]-IMDB4[[#This Row],[Budget]]</f>
        <v>-29067628</v>
      </c>
      <c r="V489" s="9" t="str">
        <f>IF(IMDB4[[#This Row],[Profit]]&gt;0,"Hit","Flop")</f>
        <v>Flop</v>
      </c>
      <c r="W489" s="9" t="str" cm="1">
        <f t="array" ref="W489">_xlfn.IFS(IMDB4[[#This Row],[IMDb Score (1-10)]]&gt;=8,"Excellent",IMDB4[[#This Row],[IMDb Score (1-10)]]&gt;=7,"Good",IMDB4[[#This Row],[IMDb Score (1-10)]]&gt;=5,"Average",TRUE,"Poor")</f>
        <v>Average</v>
      </c>
      <c r="X489" s="9" t="str">
        <f>IF(IMDB4[[#This Row],[Duration (min)]]&lt;90,"Short",IF(IMDB4[[#This Row],[Duration (min)]]&lt;=120,"Medium", "Long"))</f>
        <v>Medium</v>
      </c>
    </row>
    <row r="490" spans="1:24" x14ac:dyDescent="0.25">
      <c r="A490" s="1" t="s">
        <v>3415</v>
      </c>
      <c r="B490" s="2">
        <v>37872</v>
      </c>
      <c r="C490" s="30">
        <f>YEAR(IMDB4[[#This Row],[Release Date]])</f>
        <v>2003</v>
      </c>
      <c r="D490" s="30" t="str">
        <f>FLOOR(IMDB4[[#This Row],[Year]],10)&amp;"s"</f>
        <v>2000s</v>
      </c>
      <c r="E490" s="1" t="s">
        <v>32</v>
      </c>
      <c r="F490" s="1" t="s">
        <v>2</v>
      </c>
      <c r="G490" s="1" t="s">
        <v>3</v>
      </c>
      <c r="H490" s="1" t="s">
        <v>4</v>
      </c>
      <c r="I490" s="1" t="s">
        <v>92</v>
      </c>
      <c r="J490" s="1" t="s">
        <v>574</v>
      </c>
      <c r="K490" s="1" t="s">
        <v>1829</v>
      </c>
      <c r="L490" s="30">
        <v>18000</v>
      </c>
      <c r="M490" s="30">
        <v>19739</v>
      </c>
      <c r="N490" s="30">
        <v>73</v>
      </c>
      <c r="O490" s="30">
        <v>1000</v>
      </c>
      <c r="P490" s="27">
        <v>6.5</v>
      </c>
      <c r="Q490" s="30">
        <v>124</v>
      </c>
      <c r="R490" s="30">
        <v>114</v>
      </c>
      <c r="S490" s="9">
        <v>40905277</v>
      </c>
      <c r="T490" s="9">
        <v>50000000</v>
      </c>
      <c r="U490" s="9">
        <f>IMDB4[[#This Row],[Gross Revenue]]-IMDB4[[#This Row],[Budget]]</f>
        <v>-9094723</v>
      </c>
      <c r="V490" s="9" t="str">
        <f>IF(IMDB4[[#This Row],[Profit]]&gt;0,"Hit","Flop")</f>
        <v>Flop</v>
      </c>
      <c r="W490" s="9" t="str" cm="1">
        <f t="array" ref="W490">_xlfn.IFS(IMDB4[[#This Row],[IMDb Score (1-10)]]&gt;=8,"Excellent",IMDB4[[#This Row],[IMDb Score (1-10)]]&gt;=7,"Good",IMDB4[[#This Row],[IMDb Score (1-10)]]&gt;=5,"Average",TRUE,"Poor")</f>
        <v>Average</v>
      </c>
      <c r="X490" s="9" t="str">
        <f>IF(IMDB4[[#This Row],[Duration (min)]]&lt;90,"Short",IF(IMDB4[[#This Row],[Duration (min)]]&lt;=120,"Medium", "Long"))</f>
        <v>Medium</v>
      </c>
    </row>
    <row r="491" spans="1:24" x14ac:dyDescent="0.25">
      <c r="A491" s="1" t="s">
        <v>706</v>
      </c>
      <c r="B491" s="2">
        <v>32587</v>
      </c>
      <c r="C491" s="30">
        <f>YEAR(IMDB4[[#This Row],[Release Date]])</f>
        <v>1989</v>
      </c>
      <c r="D491" s="30" t="str">
        <f>FLOOR(IMDB4[[#This Row],[Year]],10)&amp;"s"</f>
        <v>1980s</v>
      </c>
      <c r="E491" s="1" t="s">
        <v>32</v>
      </c>
      <c r="F491" s="1" t="s">
        <v>40</v>
      </c>
      <c r="G491" s="1" t="s">
        <v>3</v>
      </c>
      <c r="H491" s="1" t="s">
        <v>4</v>
      </c>
      <c r="I491" s="1" t="s">
        <v>84</v>
      </c>
      <c r="J491" s="1" t="s">
        <v>533</v>
      </c>
      <c r="K491" s="1" t="s">
        <v>707</v>
      </c>
      <c r="L491" s="30">
        <v>18000</v>
      </c>
      <c r="M491" s="30">
        <v>20795</v>
      </c>
      <c r="N491" s="30">
        <v>65</v>
      </c>
      <c r="O491" s="30">
        <v>0</v>
      </c>
      <c r="P491" s="27">
        <v>6.9</v>
      </c>
      <c r="Q491" s="30">
        <v>81</v>
      </c>
      <c r="R491" s="30">
        <v>90</v>
      </c>
      <c r="S491" s="9">
        <v>40485039</v>
      </c>
      <c r="T491" s="9">
        <v>10000000</v>
      </c>
      <c r="U491" s="9">
        <f>IMDB4[[#This Row],[Gross Revenue]]-IMDB4[[#This Row],[Budget]]</f>
        <v>30485039</v>
      </c>
      <c r="V491" s="9" t="str">
        <f>IF(IMDB4[[#This Row],[Profit]]&gt;0,"Hit","Flop")</f>
        <v>Hit</v>
      </c>
      <c r="W491" s="9" t="str" cm="1">
        <f t="array" ref="W491">_xlfn.IFS(IMDB4[[#This Row],[IMDb Score (1-10)]]&gt;=8,"Excellent",IMDB4[[#This Row],[IMDb Score (1-10)]]&gt;=7,"Good",IMDB4[[#This Row],[IMDb Score (1-10)]]&gt;=5,"Average",TRUE,"Poor")</f>
        <v>Average</v>
      </c>
      <c r="X491" s="9" t="str">
        <f>IF(IMDB4[[#This Row],[Duration (min)]]&lt;90,"Short",IF(IMDB4[[#This Row],[Duration (min)]]&lt;=120,"Medium", "Long"))</f>
        <v>Medium</v>
      </c>
    </row>
    <row r="492" spans="1:24" x14ac:dyDescent="0.25">
      <c r="A492" s="1" t="s">
        <v>2686</v>
      </c>
      <c r="B492" s="2">
        <v>36989</v>
      </c>
      <c r="C492" s="30">
        <f>YEAR(IMDB4[[#This Row],[Release Date]])</f>
        <v>2001</v>
      </c>
      <c r="D492" s="30" t="str">
        <f>FLOOR(IMDB4[[#This Row],[Year]],10)&amp;"s"</f>
        <v>2000s</v>
      </c>
      <c r="E492" s="1" t="s">
        <v>32</v>
      </c>
      <c r="F492" s="1" t="s">
        <v>9</v>
      </c>
      <c r="G492" s="1" t="s">
        <v>3</v>
      </c>
      <c r="H492" s="1" t="s">
        <v>4</v>
      </c>
      <c r="I492" s="1" t="s">
        <v>132</v>
      </c>
      <c r="J492" s="1" t="s">
        <v>533</v>
      </c>
      <c r="K492" s="1" t="s">
        <v>2259</v>
      </c>
      <c r="L492" s="30">
        <v>18000</v>
      </c>
      <c r="M492" s="30">
        <v>18630</v>
      </c>
      <c r="N492" s="30">
        <v>48</v>
      </c>
      <c r="O492" s="30">
        <v>0</v>
      </c>
      <c r="P492" s="27">
        <v>6.3</v>
      </c>
      <c r="Q492" s="30">
        <v>85</v>
      </c>
      <c r="R492" s="30">
        <v>106</v>
      </c>
      <c r="S492" s="9">
        <v>40219708</v>
      </c>
      <c r="T492" s="9">
        <v>21000000</v>
      </c>
      <c r="U492" s="9">
        <f>IMDB4[[#This Row],[Gross Revenue]]-IMDB4[[#This Row],[Budget]]</f>
        <v>19219708</v>
      </c>
      <c r="V492" s="9" t="str">
        <f>IF(IMDB4[[#This Row],[Profit]]&gt;0,"Hit","Flop")</f>
        <v>Hit</v>
      </c>
      <c r="W492" s="9" t="str" cm="1">
        <f t="array" ref="W492">_xlfn.IFS(IMDB4[[#This Row],[IMDb Score (1-10)]]&gt;=8,"Excellent",IMDB4[[#This Row],[IMDb Score (1-10)]]&gt;=7,"Good",IMDB4[[#This Row],[IMDb Score (1-10)]]&gt;=5,"Average",TRUE,"Poor")</f>
        <v>Average</v>
      </c>
      <c r="X492" s="9" t="str">
        <f>IF(IMDB4[[#This Row],[Duration (min)]]&lt;90,"Short",IF(IMDB4[[#This Row],[Duration (min)]]&lt;=120,"Medium", "Long"))</f>
        <v>Medium</v>
      </c>
    </row>
    <row r="493" spans="1:24" x14ac:dyDescent="0.25">
      <c r="A493" s="1" t="s">
        <v>6316</v>
      </c>
      <c r="B493" s="2">
        <v>41342</v>
      </c>
      <c r="C493" s="30">
        <f>YEAR(IMDB4[[#This Row],[Release Date]])</f>
        <v>2013</v>
      </c>
      <c r="D493" s="30" t="str">
        <f>FLOOR(IMDB4[[#This Row],[Year]],10)&amp;"s"</f>
        <v>2010s</v>
      </c>
      <c r="E493" s="1" t="s">
        <v>32</v>
      </c>
      <c r="F493" s="1" t="s">
        <v>77</v>
      </c>
      <c r="G493" s="1" t="s">
        <v>3</v>
      </c>
      <c r="H493" s="1" t="s">
        <v>4</v>
      </c>
      <c r="I493" s="1" t="s">
        <v>132</v>
      </c>
      <c r="J493" s="1" t="s">
        <v>533</v>
      </c>
      <c r="K493" s="1" t="s">
        <v>6317</v>
      </c>
      <c r="L493" s="30">
        <v>18000</v>
      </c>
      <c r="M493" s="30">
        <v>20965</v>
      </c>
      <c r="N493" s="30">
        <v>47</v>
      </c>
      <c r="O493" s="30">
        <v>35000</v>
      </c>
      <c r="P493" s="27">
        <v>6.3</v>
      </c>
      <c r="Q493" s="30">
        <v>218</v>
      </c>
      <c r="R493" s="30">
        <v>128</v>
      </c>
      <c r="S493" s="9">
        <v>38297305</v>
      </c>
      <c r="T493" s="9">
        <v>175000000</v>
      </c>
      <c r="U493" s="9">
        <f>IMDB4[[#This Row],[Gross Revenue]]-IMDB4[[#This Row],[Budget]]</f>
        <v>-136702695</v>
      </c>
      <c r="V493" s="9" t="str">
        <f>IF(IMDB4[[#This Row],[Profit]]&gt;0,"Hit","Flop")</f>
        <v>Flop</v>
      </c>
      <c r="W493" s="9" t="str" cm="1">
        <f t="array" ref="W493">_xlfn.IFS(IMDB4[[#This Row],[IMDb Score (1-10)]]&gt;=8,"Excellent",IMDB4[[#This Row],[IMDb Score (1-10)]]&gt;=7,"Good",IMDB4[[#This Row],[IMDb Score (1-10)]]&gt;=5,"Average",TRUE,"Poor")</f>
        <v>Average</v>
      </c>
      <c r="X493" s="9" t="str">
        <f>IF(IMDB4[[#This Row],[Duration (min)]]&lt;90,"Short",IF(IMDB4[[#This Row],[Duration (min)]]&lt;=120,"Medium", "Long"))</f>
        <v>Long</v>
      </c>
    </row>
    <row r="494" spans="1:24" x14ac:dyDescent="0.25">
      <c r="A494" s="1" t="s">
        <v>825</v>
      </c>
      <c r="B494" s="2">
        <v>33307</v>
      </c>
      <c r="C494" s="30">
        <f>YEAR(IMDB4[[#This Row],[Release Date]])</f>
        <v>1991</v>
      </c>
      <c r="D494" s="30" t="str">
        <f>FLOOR(IMDB4[[#This Row],[Year]],10)&amp;"s"</f>
        <v>1990s</v>
      </c>
      <c r="E494" s="1" t="s">
        <v>32</v>
      </c>
      <c r="F494" s="1" t="s">
        <v>40</v>
      </c>
      <c r="G494" s="1" t="s">
        <v>3</v>
      </c>
      <c r="H494" s="1" t="s">
        <v>4</v>
      </c>
      <c r="I494" s="1" t="s">
        <v>84</v>
      </c>
      <c r="J494" s="1" t="s">
        <v>533</v>
      </c>
      <c r="K494" s="1" t="s">
        <v>826</v>
      </c>
      <c r="L494" s="30">
        <v>18000</v>
      </c>
      <c r="M494" s="30">
        <v>20188</v>
      </c>
      <c r="N494" s="30">
        <v>12</v>
      </c>
      <c r="O494" s="30">
        <v>0</v>
      </c>
      <c r="P494" s="27">
        <v>6.2</v>
      </c>
      <c r="Q494" s="30">
        <v>43</v>
      </c>
      <c r="R494" s="30">
        <v>93</v>
      </c>
      <c r="S494" s="9">
        <v>38037513</v>
      </c>
      <c r="T494" s="9">
        <v>20000000</v>
      </c>
      <c r="U494" s="9">
        <f>IMDB4[[#This Row],[Gross Revenue]]-IMDB4[[#This Row],[Budget]]</f>
        <v>18037513</v>
      </c>
      <c r="V494" s="9" t="str">
        <f>IF(IMDB4[[#This Row],[Profit]]&gt;0,"Hit","Flop")</f>
        <v>Hit</v>
      </c>
      <c r="W494" s="9" t="str" cm="1">
        <f t="array" ref="W494">_xlfn.IFS(IMDB4[[#This Row],[IMDb Score (1-10)]]&gt;=8,"Excellent",IMDB4[[#This Row],[IMDb Score (1-10)]]&gt;=7,"Good",IMDB4[[#This Row],[IMDb Score (1-10)]]&gt;=5,"Average",TRUE,"Poor")</f>
        <v>Average</v>
      </c>
      <c r="X494" s="9" t="str">
        <f>IF(IMDB4[[#This Row],[Duration (min)]]&lt;90,"Short",IF(IMDB4[[#This Row],[Duration (min)]]&lt;=120,"Medium", "Long"))</f>
        <v>Medium</v>
      </c>
    </row>
    <row r="495" spans="1:24" x14ac:dyDescent="0.25">
      <c r="A495" s="1" t="s">
        <v>658</v>
      </c>
      <c r="B495" s="2">
        <v>32172</v>
      </c>
      <c r="C495" s="30">
        <f>YEAR(IMDB4[[#This Row],[Release Date]])</f>
        <v>1988</v>
      </c>
      <c r="D495" s="30" t="str">
        <f>FLOOR(IMDB4[[#This Row],[Year]],10)&amp;"s"</f>
        <v>1980s</v>
      </c>
      <c r="E495" s="1" t="s">
        <v>32</v>
      </c>
      <c r="F495" s="1" t="s">
        <v>9</v>
      </c>
      <c r="G495" s="1" t="s">
        <v>3</v>
      </c>
      <c r="H495" s="1" t="s">
        <v>4</v>
      </c>
      <c r="I495" s="1" t="s">
        <v>92</v>
      </c>
      <c r="J495" s="1" t="s">
        <v>533</v>
      </c>
      <c r="K495" s="1" t="s">
        <v>659</v>
      </c>
      <c r="L495" s="30">
        <v>18000</v>
      </c>
      <c r="M495" s="30">
        <v>35501</v>
      </c>
      <c r="N495" s="30">
        <v>350</v>
      </c>
      <c r="O495" s="30">
        <v>0</v>
      </c>
      <c r="P495" s="27">
        <v>7.7</v>
      </c>
      <c r="Q495" s="30">
        <v>51</v>
      </c>
      <c r="R495" s="30">
        <v>119</v>
      </c>
      <c r="S495" s="9">
        <v>34700000</v>
      </c>
      <c r="T495" s="9">
        <v>14000000</v>
      </c>
      <c r="U495" s="9">
        <f>IMDB4[[#This Row],[Gross Revenue]]-IMDB4[[#This Row],[Budget]]</f>
        <v>20700000</v>
      </c>
      <c r="V495" s="9" t="str">
        <f>IF(IMDB4[[#This Row],[Profit]]&gt;0,"Hit","Flop")</f>
        <v>Hit</v>
      </c>
      <c r="W495" s="9" t="str" cm="1">
        <f t="array" ref="W495">_xlfn.IFS(IMDB4[[#This Row],[IMDb Score (1-10)]]&gt;=8,"Excellent",IMDB4[[#This Row],[IMDb Score (1-10)]]&gt;=7,"Good",IMDB4[[#This Row],[IMDb Score (1-10)]]&gt;=5,"Average",TRUE,"Poor")</f>
        <v>Good</v>
      </c>
      <c r="X495" s="9" t="str">
        <f>IF(IMDB4[[#This Row],[Duration (min)]]&lt;90,"Short",IF(IMDB4[[#This Row],[Duration (min)]]&lt;=120,"Medium", "Long"))</f>
        <v>Medium</v>
      </c>
    </row>
    <row r="496" spans="1:24" x14ac:dyDescent="0.25">
      <c r="A496" s="1" t="s">
        <v>2434</v>
      </c>
      <c r="B496" s="2">
        <v>36586</v>
      </c>
      <c r="C496" s="30">
        <f>YEAR(IMDB4[[#This Row],[Release Date]])</f>
        <v>2000</v>
      </c>
      <c r="D496" s="30" t="str">
        <f>FLOOR(IMDB4[[#This Row],[Year]],10)&amp;"s"</f>
        <v>2000s</v>
      </c>
      <c r="E496" s="1" t="s">
        <v>32</v>
      </c>
      <c r="F496" s="1" t="s">
        <v>9</v>
      </c>
      <c r="G496" s="1" t="s">
        <v>3</v>
      </c>
      <c r="H496" s="1" t="s">
        <v>4</v>
      </c>
      <c r="I496" s="1" t="s">
        <v>132</v>
      </c>
      <c r="J496" s="1" t="s">
        <v>906</v>
      </c>
      <c r="K496" s="1" t="s">
        <v>1665</v>
      </c>
      <c r="L496" s="30">
        <v>18000</v>
      </c>
      <c r="M496" s="30">
        <v>23920</v>
      </c>
      <c r="N496" s="30">
        <v>75</v>
      </c>
      <c r="O496" s="30">
        <v>16000</v>
      </c>
      <c r="P496" s="27">
        <v>7.2</v>
      </c>
      <c r="Q496" s="30">
        <v>157</v>
      </c>
      <c r="R496" s="30">
        <v>123</v>
      </c>
      <c r="S496" s="9">
        <v>33508922</v>
      </c>
      <c r="T496" s="9">
        <v>40000000</v>
      </c>
      <c r="U496" s="9">
        <f>IMDB4[[#This Row],[Gross Revenue]]-IMDB4[[#This Row],[Budget]]</f>
        <v>-6491078</v>
      </c>
      <c r="V496" s="9" t="str">
        <f>IF(IMDB4[[#This Row],[Profit]]&gt;0,"Hit","Flop")</f>
        <v>Flop</v>
      </c>
      <c r="W496" s="9" t="str" cm="1">
        <f t="array" ref="W496">_xlfn.IFS(IMDB4[[#This Row],[IMDb Score (1-10)]]&gt;=8,"Excellent",IMDB4[[#This Row],[IMDb Score (1-10)]]&gt;=7,"Good",IMDB4[[#This Row],[IMDb Score (1-10)]]&gt;=5,"Average",TRUE,"Poor")</f>
        <v>Good</v>
      </c>
      <c r="X496" s="9" t="str">
        <f>IF(IMDB4[[#This Row],[Duration (min)]]&lt;90,"Short",IF(IMDB4[[#This Row],[Duration (min)]]&lt;=120,"Medium", "Long"))</f>
        <v>Long</v>
      </c>
    </row>
    <row r="497" spans="1:24" x14ac:dyDescent="0.25">
      <c r="A497" s="1" t="s">
        <v>2339</v>
      </c>
      <c r="B497" s="2">
        <v>36537</v>
      </c>
      <c r="C497" s="30">
        <f>YEAR(IMDB4[[#This Row],[Release Date]])</f>
        <v>2000</v>
      </c>
      <c r="D497" s="30" t="str">
        <f>FLOOR(IMDB4[[#This Row],[Year]],10)&amp;"s"</f>
        <v>2000s</v>
      </c>
      <c r="E497" s="1" t="s">
        <v>32</v>
      </c>
      <c r="F497" s="1" t="s">
        <v>77</v>
      </c>
      <c r="G497" s="1" t="s">
        <v>3</v>
      </c>
      <c r="H497" s="1" t="s">
        <v>4</v>
      </c>
      <c r="I497" s="1" t="s">
        <v>92</v>
      </c>
      <c r="J497" s="1" t="s">
        <v>2340</v>
      </c>
      <c r="K497" s="1" t="s">
        <v>2341</v>
      </c>
      <c r="L497" s="30">
        <v>18000</v>
      </c>
      <c r="M497" s="30">
        <v>23344</v>
      </c>
      <c r="N497" s="30">
        <v>71</v>
      </c>
      <c r="O497" s="30">
        <v>0</v>
      </c>
      <c r="P497" s="27">
        <v>4.9000000000000004</v>
      </c>
      <c r="Q497" s="30">
        <v>122</v>
      </c>
      <c r="R497" s="30">
        <v>99</v>
      </c>
      <c r="S497" s="9">
        <v>33000377</v>
      </c>
      <c r="T497" s="9">
        <v>28000000</v>
      </c>
      <c r="U497" s="9">
        <f>IMDB4[[#This Row],[Gross Revenue]]-IMDB4[[#This Row],[Budget]]</f>
        <v>5000377</v>
      </c>
      <c r="V497" s="9" t="str">
        <f>IF(IMDB4[[#This Row],[Profit]]&gt;0,"Hit","Flop")</f>
        <v>Hit</v>
      </c>
      <c r="W497" s="9" t="str" cm="1">
        <f t="array" ref="W497">_xlfn.IFS(IMDB4[[#This Row],[IMDb Score (1-10)]]&gt;=8,"Excellent",IMDB4[[#This Row],[IMDb Score (1-10)]]&gt;=7,"Good",IMDB4[[#This Row],[IMDb Score (1-10)]]&gt;=5,"Average",TRUE,"Poor")</f>
        <v>Poor</v>
      </c>
      <c r="X497" s="9" t="str">
        <f>IF(IMDB4[[#This Row],[Duration (min)]]&lt;90,"Short",IF(IMDB4[[#This Row],[Duration (min)]]&lt;=120,"Medium", "Long"))</f>
        <v>Medium</v>
      </c>
    </row>
    <row r="498" spans="1:24" x14ac:dyDescent="0.25">
      <c r="A498" s="1" t="s">
        <v>5413</v>
      </c>
      <c r="B498" s="2">
        <v>39860</v>
      </c>
      <c r="C498" s="30">
        <f>YEAR(IMDB4[[#This Row],[Release Date]])</f>
        <v>2009</v>
      </c>
      <c r="D498" s="30" t="str">
        <f>FLOOR(IMDB4[[#This Row],[Year]],10)&amp;"s"</f>
        <v>2000s</v>
      </c>
      <c r="E498" s="1" t="s">
        <v>32</v>
      </c>
      <c r="F498" s="1" t="s">
        <v>20</v>
      </c>
      <c r="G498" s="1" t="s">
        <v>3</v>
      </c>
      <c r="H498" s="1" t="s">
        <v>4</v>
      </c>
      <c r="I498" s="1" t="s">
        <v>92</v>
      </c>
      <c r="J498" s="1" t="s">
        <v>906</v>
      </c>
      <c r="K498" s="1" t="s">
        <v>5414</v>
      </c>
      <c r="L498" s="30">
        <v>18000</v>
      </c>
      <c r="M498" s="30">
        <v>32474</v>
      </c>
      <c r="N498" s="30">
        <v>293</v>
      </c>
      <c r="O498" s="30">
        <v>15000</v>
      </c>
      <c r="P498" s="27">
        <v>6.2</v>
      </c>
      <c r="Q498" s="30">
        <v>271</v>
      </c>
      <c r="R498" s="30">
        <v>94</v>
      </c>
      <c r="S498" s="9">
        <v>32416109</v>
      </c>
      <c r="T498" s="9">
        <v>25000000</v>
      </c>
      <c r="U498" s="9">
        <f>IMDB4[[#This Row],[Gross Revenue]]-IMDB4[[#This Row],[Budget]]</f>
        <v>7416109</v>
      </c>
      <c r="V498" s="9" t="str">
        <f>IF(IMDB4[[#This Row],[Profit]]&gt;0,"Hit","Flop")</f>
        <v>Hit</v>
      </c>
      <c r="W498" s="9" t="str" cm="1">
        <f t="array" ref="W498">_xlfn.IFS(IMDB4[[#This Row],[IMDb Score (1-10)]]&gt;=8,"Excellent",IMDB4[[#This Row],[IMDb Score (1-10)]]&gt;=7,"Good",IMDB4[[#This Row],[IMDb Score (1-10)]]&gt;=5,"Average",TRUE,"Poor")</f>
        <v>Average</v>
      </c>
      <c r="X498" s="9" t="str">
        <f>IF(IMDB4[[#This Row],[Duration (min)]]&lt;90,"Short",IF(IMDB4[[#This Row],[Duration (min)]]&lt;=120,"Medium", "Long"))</f>
        <v>Medium</v>
      </c>
    </row>
    <row r="499" spans="1:24" x14ac:dyDescent="0.25">
      <c r="A499" s="1" t="s">
        <v>628</v>
      </c>
      <c r="B499" s="2">
        <v>31975</v>
      </c>
      <c r="C499" s="30">
        <f>YEAR(IMDB4[[#This Row],[Release Date]])</f>
        <v>1987</v>
      </c>
      <c r="D499" s="30" t="str">
        <f>FLOOR(IMDB4[[#This Row],[Year]],10)&amp;"s"</f>
        <v>1980s</v>
      </c>
      <c r="E499" s="1" t="s">
        <v>32</v>
      </c>
      <c r="F499" s="1" t="s">
        <v>40</v>
      </c>
      <c r="G499" s="1" t="s">
        <v>3</v>
      </c>
      <c r="H499" s="1" t="s">
        <v>4</v>
      </c>
      <c r="I499" s="1" t="s">
        <v>84</v>
      </c>
      <c r="J499" s="1" t="s">
        <v>629</v>
      </c>
      <c r="K499" s="1" t="s">
        <v>542</v>
      </c>
      <c r="L499" s="30">
        <v>18000</v>
      </c>
      <c r="M499" s="30">
        <v>20060</v>
      </c>
      <c r="N499" s="30">
        <v>0</v>
      </c>
      <c r="O499" s="30">
        <v>33000</v>
      </c>
      <c r="P499" s="27">
        <v>8.1</v>
      </c>
      <c r="Q499" s="30">
        <v>185</v>
      </c>
      <c r="R499" s="30">
        <v>98</v>
      </c>
      <c r="S499" s="9">
        <v>30857814</v>
      </c>
      <c r="T499" s="9">
        <v>16000000</v>
      </c>
      <c r="U499" s="9">
        <f>IMDB4[[#This Row],[Gross Revenue]]-IMDB4[[#This Row],[Budget]]</f>
        <v>14857814</v>
      </c>
      <c r="V499" s="9" t="str">
        <f>IF(IMDB4[[#This Row],[Profit]]&gt;0,"Hit","Flop")</f>
        <v>Hit</v>
      </c>
      <c r="W499" s="9" t="str" cm="1">
        <f t="array" ref="W499">_xlfn.IFS(IMDB4[[#This Row],[IMDb Score (1-10)]]&gt;=8,"Excellent",IMDB4[[#This Row],[IMDb Score (1-10)]]&gt;=7,"Good",IMDB4[[#This Row],[IMDb Score (1-10)]]&gt;=5,"Average",TRUE,"Poor")</f>
        <v>Excellent</v>
      </c>
      <c r="X499" s="9" t="str">
        <f>IF(IMDB4[[#This Row],[Duration (min)]]&lt;90,"Short",IF(IMDB4[[#This Row],[Duration (min)]]&lt;=120,"Medium", "Long"))</f>
        <v>Medium</v>
      </c>
    </row>
    <row r="500" spans="1:24" x14ac:dyDescent="0.25">
      <c r="A500" s="1" t="s">
        <v>4772</v>
      </c>
      <c r="B500" s="2">
        <v>39275</v>
      </c>
      <c r="C500" s="30">
        <f>YEAR(IMDB4[[#This Row],[Release Date]])</f>
        <v>2007</v>
      </c>
      <c r="D500" s="30" t="str">
        <f>FLOOR(IMDB4[[#This Row],[Year]],10)&amp;"s"</f>
        <v>2000s</v>
      </c>
      <c r="E500" s="1" t="s">
        <v>32</v>
      </c>
      <c r="F500" s="1" t="s">
        <v>61</v>
      </c>
      <c r="G500" s="1" t="s">
        <v>3</v>
      </c>
      <c r="H500" s="1" t="s">
        <v>4</v>
      </c>
      <c r="I500" s="1" t="s">
        <v>132</v>
      </c>
      <c r="J500" s="1" t="s">
        <v>574</v>
      </c>
      <c r="K500" s="1" t="s">
        <v>574</v>
      </c>
      <c r="L500" s="30">
        <v>18000</v>
      </c>
      <c r="M500" s="30">
        <v>22745</v>
      </c>
      <c r="N500" s="30">
        <v>18000</v>
      </c>
      <c r="O500" s="30">
        <v>0</v>
      </c>
      <c r="P500" s="27">
        <v>7.6</v>
      </c>
      <c r="Q500" s="30">
        <v>112</v>
      </c>
      <c r="R500" s="30">
        <v>126</v>
      </c>
      <c r="S500" s="9">
        <v>30226144</v>
      </c>
      <c r="T500" s="9">
        <v>15000000</v>
      </c>
      <c r="U500" s="9">
        <f>IMDB4[[#This Row],[Gross Revenue]]-IMDB4[[#This Row],[Budget]]</f>
        <v>15226144</v>
      </c>
      <c r="V500" s="9" t="str">
        <f>IF(IMDB4[[#This Row],[Profit]]&gt;0,"Hit","Flop")</f>
        <v>Hit</v>
      </c>
      <c r="W500" s="9" t="str" cm="1">
        <f t="array" ref="W500">_xlfn.IFS(IMDB4[[#This Row],[IMDb Score (1-10)]]&gt;=8,"Excellent",IMDB4[[#This Row],[IMDb Score (1-10)]]&gt;=7,"Good",IMDB4[[#This Row],[IMDb Score (1-10)]]&gt;=5,"Average",TRUE,"Poor")</f>
        <v>Good</v>
      </c>
      <c r="X500" s="9" t="str">
        <f>IF(IMDB4[[#This Row],[Duration (min)]]&lt;90,"Short",IF(IMDB4[[#This Row],[Duration (min)]]&lt;=120,"Medium", "Long"))</f>
        <v>Long</v>
      </c>
    </row>
    <row r="501" spans="1:24" x14ac:dyDescent="0.25">
      <c r="A501" s="1" t="s">
        <v>2538</v>
      </c>
      <c r="B501" s="2">
        <v>36819</v>
      </c>
      <c r="C501" s="30">
        <f>YEAR(IMDB4[[#This Row],[Release Date]])</f>
        <v>2000</v>
      </c>
      <c r="D501" s="30" t="str">
        <f>FLOOR(IMDB4[[#This Row],[Year]],10)&amp;"s"</f>
        <v>2000s</v>
      </c>
      <c r="E501" s="1" t="s">
        <v>32</v>
      </c>
      <c r="F501" s="1" t="s">
        <v>2</v>
      </c>
      <c r="G501" s="1" t="s">
        <v>3</v>
      </c>
      <c r="H501" s="1" t="s">
        <v>4</v>
      </c>
      <c r="I501" s="1" t="s">
        <v>92</v>
      </c>
      <c r="J501" s="1" t="s">
        <v>533</v>
      </c>
      <c r="K501" s="1" t="s">
        <v>2539</v>
      </c>
      <c r="L501" s="30">
        <v>18000</v>
      </c>
      <c r="M501" s="30">
        <v>18688</v>
      </c>
      <c r="N501" s="30">
        <v>10</v>
      </c>
      <c r="O501" s="30">
        <v>463</v>
      </c>
      <c r="P501" s="27">
        <v>5.3</v>
      </c>
      <c r="Q501" s="30">
        <v>103</v>
      </c>
      <c r="R501" s="30">
        <v>97</v>
      </c>
      <c r="S501" s="9">
        <v>28927720</v>
      </c>
      <c r="T501" s="9">
        <v>33000000</v>
      </c>
      <c r="U501" s="9">
        <f>IMDB4[[#This Row],[Gross Revenue]]-IMDB4[[#This Row],[Budget]]</f>
        <v>-4072280</v>
      </c>
      <c r="V501" s="9" t="str">
        <f>IF(IMDB4[[#This Row],[Profit]]&gt;0,"Hit","Flop")</f>
        <v>Flop</v>
      </c>
      <c r="W501" s="9" t="str" cm="1">
        <f t="array" ref="W501">_xlfn.IFS(IMDB4[[#This Row],[IMDb Score (1-10)]]&gt;=8,"Excellent",IMDB4[[#This Row],[IMDb Score (1-10)]]&gt;=7,"Good",IMDB4[[#This Row],[IMDb Score (1-10)]]&gt;=5,"Average",TRUE,"Poor")</f>
        <v>Average</v>
      </c>
      <c r="X501" s="9" t="str">
        <f>IF(IMDB4[[#This Row],[Duration (min)]]&lt;90,"Short",IF(IMDB4[[#This Row],[Duration (min)]]&lt;=120,"Medium", "Long"))</f>
        <v>Medium</v>
      </c>
    </row>
    <row r="502" spans="1:24" x14ac:dyDescent="0.25">
      <c r="A502" s="1" t="s">
        <v>719</v>
      </c>
      <c r="B502" s="2">
        <v>32651</v>
      </c>
      <c r="C502" s="30">
        <f>YEAR(IMDB4[[#This Row],[Release Date]])</f>
        <v>1989</v>
      </c>
      <c r="D502" s="30" t="str">
        <f>FLOOR(IMDB4[[#This Row],[Year]],10)&amp;"s"</f>
        <v>1980s</v>
      </c>
      <c r="E502" s="1" t="s">
        <v>32</v>
      </c>
      <c r="F502" s="1" t="s">
        <v>9</v>
      </c>
      <c r="G502" s="1" t="s">
        <v>3</v>
      </c>
      <c r="H502" s="1" t="s">
        <v>4</v>
      </c>
      <c r="I502" s="1" t="s">
        <v>92</v>
      </c>
      <c r="J502" s="1" t="s">
        <v>574</v>
      </c>
      <c r="K502" s="1" t="s">
        <v>720</v>
      </c>
      <c r="L502" s="30">
        <v>18000</v>
      </c>
      <c r="M502" s="30">
        <v>32930</v>
      </c>
      <c r="N502" s="30">
        <v>380</v>
      </c>
      <c r="O502" s="30">
        <v>0</v>
      </c>
      <c r="P502" s="27">
        <v>7.9</v>
      </c>
      <c r="Q502" s="30">
        <v>60</v>
      </c>
      <c r="R502" s="30">
        <v>122</v>
      </c>
      <c r="S502" s="9">
        <v>26830000</v>
      </c>
      <c r="T502" s="9">
        <v>18000000</v>
      </c>
      <c r="U502" s="9">
        <f>IMDB4[[#This Row],[Gross Revenue]]-IMDB4[[#This Row],[Budget]]</f>
        <v>8830000</v>
      </c>
      <c r="V502" s="9" t="str">
        <f>IF(IMDB4[[#This Row],[Profit]]&gt;0,"Hit","Flop")</f>
        <v>Hit</v>
      </c>
      <c r="W502" s="9" t="str" cm="1">
        <f t="array" ref="W502">_xlfn.IFS(IMDB4[[#This Row],[IMDb Score (1-10)]]&gt;=8,"Excellent",IMDB4[[#This Row],[IMDb Score (1-10)]]&gt;=7,"Good",IMDB4[[#This Row],[IMDb Score (1-10)]]&gt;=5,"Average",TRUE,"Poor")</f>
        <v>Good</v>
      </c>
      <c r="X502" s="9" t="str">
        <f>IF(IMDB4[[#This Row],[Duration (min)]]&lt;90,"Short",IF(IMDB4[[#This Row],[Duration (min)]]&lt;=120,"Medium", "Long"))</f>
        <v>Long</v>
      </c>
    </row>
    <row r="503" spans="1:24" x14ac:dyDescent="0.25">
      <c r="A503" s="1" t="s">
        <v>5030</v>
      </c>
      <c r="B503" s="2">
        <v>39681</v>
      </c>
      <c r="C503" s="30">
        <f>YEAR(IMDB4[[#This Row],[Release Date]])</f>
        <v>2008</v>
      </c>
      <c r="D503" s="30" t="str">
        <f>FLOOR(IMDB4[[#This Row],[Year]],10)&amp;"s"</f>
        <v>2000s</v>
      </c>
      <c r="E503" s="1" t="s">
        <v>32</v>
      </c>
      <c r="F503" s="1" t="s">
        <v>77</v>
      </c>
      <c r="G503" s="1" t="s">
        <v>3</v>
      </c>
      <c r="H503" s="1" t="s">
        <v>4</v>
      </c>
      <c r="I503" s="1" t="s">
        <v>92</v>
      </c>
      <c r="J503" s="1" t="s">
        <v>533</v>
      </c>
      <c r="K503" s="1" t="s">
        <v>3983</v>
      </c>
      <c r="L503" s="30">
        <v>18000</v>
      </c>
      <c r="M503" s="30">
        <v>33878</v>
      </c>
      <c r="N503" s="30">
        <v>453</v>
      </c>
      <c r="O503" s="30">
        <v>0</v>
      </c>
      <c r="P503" s="27">
        <v>6.8</v>
      </c>
      <c r="Q503" s="30">
        <v>190</v>
      </c>
      <c r="R503" s="30">
        <v>109</v>
      </c>
      <c r="S503" s="9">
        <v>26415649</v>
      </c>
      <c r="T503" s="9">
        <v>20000000</v>
      </c>
      <c r="U503" s="9">
        <f>IMDB4[[#This Row],[Gross Revenue]]-IMDB4[[#This Row],[Budget]]</f>
        <v>6415649</v>
      </c>
      <c r="V503" s="9" t="str">
        <f>IF(IMDB4[[#This Row],[Profit]]&gt;0,"Hit","Flop")</f>
        <v>Hit</v>
      </c>
      <c r="W503" s="9" t="str" cm="1">
        <f t="array" ref="W503">_xlfn.IFS(IMDB4[[#This Row],[IMDb Score (1-10)]]&gt;=8,"Excellent",IMDB4[[#This Row],[IMDb Score (1-10)]]&gt;=7,"Good",IMDB4[[#This Row],[IMDb Score (1-10)]]&gt;=5,"Average",TRUE,"Poor")</f>
        <v>Average</v>
      </c>
      <c r="X503" s="9" t="str">
        <f>IF(IMDB4[[#This Row],[Duration (min)]]&lt;90,"Short",IF(IMDB4[[#This Row],[Duration (min)]]&lt;=120,"Medium", "Long"))</f>
        <v>Medium</v>
      </c>
    </row>
    <row r="504" spans="1:24" x14ac:dyDescent="0.25">
      <c r="A504" s="1" t="s">
        <v>2844</v>
      </c>
      <c r="B504" s="2">
        <v>37079</v>
      </c>
      <c r="C504" s="30">
        <f>YEAR(IMDB4[[#This Row],[Release Date]])</f>
        <v>2001</v>
      </c>
      <c r="D504" s="30" t="str">
        <f>FLOOR(IMDB4[[#This Row],[Year]],10)&amp;"s"</f>
        <v>2000s</v>
      </c>
      <c r="E504" s="1" t="s">
        <v>32</v>
      </c>
      <c r="F504" s="1" t="s">
        <v>9</v>
      </c>
      <c r="G504" s="1" t="s">
        <v>3</v>
      </c>
      <c r="H504" s="1" t="s">
        <v>4</v>
      </c>
      <c r="I504" s="1" t="s">
        <v>132</v>
      </c>
      <c r="J504" s="1" t="s">
        <v>533</v>
      </c>
      <c r="K504" s="1" t="s">
        <v>2845</v>
      </c>
      <c r="L504" s="30">
        <v>18000</v>
      </c>
      <c r="M504" s="30">
        <v>29484</v>
      </c>
      <c r="N504" s="30">
        <v>7</v>
      </c>
      <c r="O504" s="30">
        <v>8000</v>
      </c>
      <c r="P504" s="27">
        <v>6.7</v>
      </c>
      <c r="Q504" s="30">
        <v>94</v>
      </c>
      <c r="R504" s="30">
        <v>119</v>
      </c>
      <c r="S504" s="9">
        <v>25178165</v>
      </c>
      <c r="T504" s="9">
        <v>40000000</v>
      </c>
      <c r="U504" s="9">
        <f>IMDB4[[#This Row],[Gross Revenue]]-IMDB4[[#This Row],[Budget]]</f>
        <v>-14821835</v>
      </c>
      <c r="V504" s="9" t="str">
        <f>IF(IMDB4[[#This Row],[Profit]]&gt;0,"Hit","Flop")</f>
        <v>Flop</v>
      </c>
      <c r="W504" s="9" t="str" cm="1">
        <f t="array" ref="W504">_xlfn.IFS(IMDB4[[#This Row],[IMDb Score (1-10)]]&gt;=8,"Excellent",IMDB4[[#This Row],[IMDb Score (1-10)]]&gt;=7,"Good",IMDB4[[#This Row],[IMDb Score (1-10)]]&gt;=5,"Average",TRUE,"Poor")</f>
        <v>Average</v>
      </c>
      <c r="X504" s="9" t="str">
        <f>IF(IMDB4[[#This Row],[Duration (min)]]&lt;90,"Short",IF(IMDB4[[#This Row],[Duration (min)]]&lt;=120,"Medium", "Long"))</f>
        <v>Medium</v>
      </c>
    </row>
    <row r="505" spans="1:24" x14ac:dyDescent="0.25">
      <c r="A505" s="1" t="s">
        <v>1595</v>
      </c>
      <c r="B505" s="2">
        <v>35521</v>
      </c>
      <c r="C505" s="30">
        <f>YEAR(IMDB4[[#This Row],[Release Date]])</f>
        <v>1997</v>
      </c>
      <c r="D505" s="30" t="str">
        <f>FLOOR(IMDB4[[#This Row],[Year]],10)&amp;"s"</f>
        <v>1990s</v>
      </c>
      <c r="E505" s="1" t="s">
        <v>32</v>
      </c>
      <c r="F505" s="1" t="s">
        <v>2</v>
      </c>
      <c r="G505" s="1" t="s">
        <v>3</v>
      </c>
      <c r="H505" s="1" t="s">
        <v>4</v>
      </c>
      <c r="I505" s="1" t="s">
        <v>92</v>
      </c>
      <c r="J505" s="1" t="s">
        <v>906</v>
      </c>
      <c r="K505" s="1" t="s">
        <v>114</v>
      </c>
      <c r="L505" s="30">
        <v>18000</v>
      </c>
      <c r="M505" s="30">
        <v>19689</v>
      </c>
      <c r="N505" s="30">
        <v>16000</v>
      </c>
      <c r="O505" s="30">
        <v>0</v>
      </c>
      <c r="P505" s="27">
        <v>6.6</v>
      </c>
      <c r="Q505" s="30">
        <v>91</v>
      </c>
      <c r="R505" s="30">
        <v>155</v>
      </c>
      <c r="S505" s="9">
        <v>25078937</v>
      </c>
      <c r="T505" s="9">
        <v>30000000</v>
      </c>
      <c r="U505" s="9">
        <f>IMDB4[[#This Row],[Gross Revenue]]-IMDB4[[#This Row],[Budget]]</f>
        <v>-4921063</v>
      </c>
      <c r="V505" s="9" t="str">
        <f>IF(IMDB4[[#This Row],[Profit]]&gt;0,"Hit","Flop")</f>
        <v>Flop</v>
      </c>
      <c r="W505" s="9" t="str" cm="1">
        <f t="array" ref="W505">_xlfn.IFS(IMDB4[[#This Row],[IMDb Score (1-10)]]&gt;=8,"Excellent",IMDB4[[#This Row],[IMDb Score (1-10)]]&gt;=7,"Good",IMDB4[[#This Row],[IMDb Score (1-10)]]&gt;=5,"Average",TRUE,"Poor")</f>
        <v>Average</v>
      </c>
      <c r="X505" s="9" t="str">
        <f>IF(IMDB4[[#This Row],[Duration (min)]]&lt;90,"Short",IF(IMDB4[[#This Row],[Duration (min)]]&lt;=120,"Medium", "Long"))</f>
        <v>Long</v>
      </c>
    </row>
    <row r="506" spans="1:24" x14ac:dyDescent="0.25">
      <c r="A506" s="1" t="s">
        <v>1291</v>
      </c>
      <c r="B506" s="2">
        <v>34951</v>
      </c>
      <c r="C506" s="30">
        <f>YEAR(IMDB4[[#This Row],[Release Date]])</f>
        <v>1995</v>
      </c>
      <c r="D506" s="30" t="str">
        <f>FLOOR(IMDB4[[#This Row],[Year]],10)&amp;"s"</f>
        <v>1990s</v>
      </c>
      <c r="E506" s="1" t="s">
        <v>32</v>
      </c>
      <c r="F506" s="1" t="s">
        <v>77</v>
      </c>
      <c r="G506" s="1" t="s">
        <v>3</v>
      </c>
      <c r="H506" s="1" t="s">
        <v>4</v>
      </c>
      <c r="I506" s="1" t="s">
        <v>92</v>
      </c>
      <c r="J506" s="1" t="s">
        <v>574</v>
      </c>
      <c r="K506" s="1" t="s">
        <v>943</v>
      </c>
      <c r="L506" s="30">
        <v>18000</v>
      </c>
      <c r="M506" s="30">
        <v>20772</v>
      </c>
      <c r="N506" s="30">
        <v>32</v>
      </c>
      <c r="O506" s="30">
        <v>0</v>
      </c>
      <c r="P506" s="27">
        <v>5.5</v>
      </c>
      <c r="Q506" s="30">
        <v>44</v>
      </c>
      <c r="R506" s="30">
        <v>106</v>
      </c>
      <c r="S506" s="9">
        <v>24048000</v>
      </c>
      <c r="T506" s="9">
        <v>30000000</v>
      </c>
      <c r="U506" s="9">
        <f>IMDB4[[#This Row],[Gross Revenue]]-IMDB4[[#This Row],[Budget]]</f>
        <v>-5952000</v>
      </c>
      <c r="V506" s="9" t="str">
        <f>IF(IMDB4[[#This Row],[Profit]]&gt;0,"Hit","Flop")</f>
        <v>Flop</v>
      </c>
      <c r="W506" s="9" t="str" cm="1">
        <f t="array" ref="W506">_xlfn.IFS(IMDB4[[#This Row],[IMDb Score (1-10)]]&gt;=8,"Excellent",IMDB4[[#This Row],[IMDb Score (1-10)]]&gt;=7,"Good",IMDB4[[#This Row],[IMDb Score (1-10)]]&gt;=5,"Average",TRUE,"Poor")</f>
        <v>Average</v>
      </c>
      <c r="X506" s="9" t="str">
        <f>IF(IMDB4[[#This Row],[Duration (min)]]&lt;90,"Short",IF(IMDB4[[#This Row],[Duration (min)]]&lt;=120,"Medium", "Long"))</f>
        <v>Medium</v>
      </c>
    </row>
    <row r="507" spans="1:24" x14ac:dyDescent="0.25">
      <c r="A507" s="1" t="s">
        <v>1279</v>
      </c>
      <c r="B507" s="2">
        <v>34868</v>
      </c>
      <c r="C507" s="30">
        <f>YEAR(IMDB4[[#This Row],[Release Date]])</f>
        <v>1995</v>
      </c>
      <c r="D507" s="30" t="str">
        <f>FLOOR(IMDB4[[#This Row],[Year]],10)&amp;"s"</f>
        <v>1990s</v>
      </c>
      <c r="E507" s="1" t="s">
        <v>32</v>
      </c>
      <c r="F507" s="1" t="s">
        <v>2</v>
      </c>
      <c r="G507" s="1" t="s">
        <v>3</v>
      </c>
      <c r="H507" s="1" t="s">
        <v>4</v>
      </c>
      <c r="I507" s="1" t="s">
        <v>92</v>
      </c>
      <c r="J507" s="1" t="s">
        <v>906</v>
      </c>
      <c r="K507" s="1" t="s">
        <v>1280</v>
      </c>
      <c r="L507" s="30">
        <v>18000</v>
      </c>
      <c r="M507" s="30">
        <v>20821</v>
      </c>
      <c r="N507" s="30">
        <v>0</v>
      </c>
      <c r="O507" s="30">
        <v>28000</v>
      </c>
      <c r="P507" s="27">
        <v>8.6</v>
      </c>
      <c r="Q507" s="30">
        <v>162</v>
      </c>
      <c r="R507" s="30">
        <v>106</v>
      </c>
      <c r="S507" s="9">
        <v>23272306</v>
      </c>
      <c r="T507" s="9">
        <v>6000000</v>
      </c>
      <c r="U507" s="9">
        <f>IMDB4[[#This Row],[Gross Revenue]]-IMDB4[[#This Row],[Budget]]</f>
        <v>17272306</v>
      </c>
      <c r="V507" s="9" t="str">
        <f>IF(IMDB4[[#This Row],[Profit]]&gt;0,"Hit","Flop")</f>
        <v>Hit</v>
      </c>
      <c r="W507" s="9" t="str" cm="1">
        <f t="array" ref="W507">_xlfn.IFS(IMDB4[[#This Row],[IMDb Score (1-10)]]&gt;=8,"Excellent",IMDB4[[#This Row],[IMDb Score (1-10)]]&gt;=7,"Good",IMDB4[[#This Row],[IMDb Score (1-10)]]&gt;=5,"Average",TRUE,"Poor")</f>
        <v>Excellent</v>
      </c>
      <c r="X507" s="9" t="str">
        <f>IF(IMDB4[[#This Row],[Duration (min)]]&lt;90,"Short",IF(IMDB4[[#This Row],[Duration (min)]]&lt;=120,"Medium", "Long"))</f>
        <v>Medium</v>
      </c>
    </row>
    <row r="508" spans="1:24" x14ac:dyDescent="0.25">
      <c r="A508" s="1" t="s">
        <v>995</v>
      </c>
      <c r="B508" s="2">
        <v>34316</v>
      </c>
      <c r="C508" s="30">
        <f>YEAR(IMDB4[[#This Row],[Release Date]])</f>
        <v>1993</v>
      </c>
      <c r="D508" s="30" t="str">
        <f>FLOOR(IMDB4[[#This Row],[Year]],10)&amp;"s"</f>
        <v>1990s</v>
      </c>
      <c r="E508" s="1" t="s">
        <v>32</v>
      </c>
      <c r="F508" s="1" t="s">
        <v>20</v>
      </c>
      <c r="G508" s="1" t="s">
        <v>3</v>
      </c>
      <c r="H508" s="1" t="s">
        <v>83</v>
      </c>
      <c r="I508" s="1" t="s">
        <v>132</v>
      </c>
      <c r="J508" s="1" t="s">
        <v>533</v>
      </c>
      <c r="K508" s="1" t="s">
        <v>725</v>
      </c>
      <c r="L508" s="30">
        <v>18000</v>
      </c>
      <c r="M508" s="30">
        <v>37645</v>
      </c>
      <c r="N508" s="30">
        <v>0</v>
      </c>
      <c r="O508" s="30">
        <v>0</v>
      </c>
      <c r="P508" s="27">
        <v>7.4</v>
      </c>
      <c r="Q508" s="30">
        <v>41</v>
      </c>
      <c r="R508" s="30">
        <v>111</v>
      </c>
      <c r="S508" s="9">
        <v>22551000</v>
      </c>
      <c r="T508" s="9">
        <v>8000000</v>
      </c>
      <c r="U508" s="9">
        <f>IMDB4[[#This Row],[Gross Revenue]]-IMDB4[[#This Row],[Budget]]</f>
        <v>14551000</v>
      </c>
      <c r="V508" s="9" t="str">
        <f>IF(IMDB4[[#This Row],[Profit]]&gt;0,"Hit","Flop")</f>
        <v>Hit</v>
      </c>
      <c r="W508" s="9" t="str" cm="1">
        <f t="array" ref="W508">_xlfn.IFS(IMDB4[[#This Row],[IMDb Score (1-10)]]&gt;=8,"Excellent",IMDB4[[#This Row],[IMDb Score (1-10)]]&gt;=7,"Good",IMDB4[[#This Row],[IMDb Score (1-10)]]&gt;=5,"Average",TRUE,"Poor")</f>
        <v>Good</v>
      </c>
      <c r="X508" s="9" t="str">
        <f>IF(IMDB4[[#This Row],[Duration (min)]]&lt;90,"Short",IF(IMDB4[[#This Row],[Duration (min)]]&lt;=120,"Medium", "Long"))</f>
        <v>Medium</v>
      </c>
    </row>
    <row r="509" spans="1:24" x14ac:dyDescent="0.25">
      <c r="A509" s="1" t="s">
        <v>1783</v>
      </c>
      <c r="B509" s="2">
        <v>36054</v>
      </c>
      <c r="C509" s="30">
        <f>YEAR(IMDB4[[#This Row],[Release Date]])</f>
        <v>1998</v>
      </c>
      <c r="D509" s="30" t="str">
        <f>FLOOR(IMDB4[[#This Row],[Year]],10)&amp;"s"</f>
        <v>1990s</v>
      </c>
      <c r="E509" s="1" t="s">
        <v>32</v>
      </c>
      <c r="F509" s="1" t="s">
        <v>9</v>
      </c>
      <c r="G509" s="1" t="s">
        <v>3</v>
      </c>
      <c r="H509" s="1" t="s">
        <v>4</v>
      </c>
      <c r="I509" s="1" t="s">
        <v>92</v>
      </c>
      <c r="J509" s="1" t="s">
        <v>574</v>
      </c>
      <c r="K509" s="1" t="s">
        <v>539</v>
      </c>
      <c r="L509" s="30">
        <v>18000</v>
      </c>
      <c r="M509" s="30">
        <v>37315</v>
      </c>
      <c r="N509" s="30">
        <v>0</v>
      </c>
      <c r="O509" s="30">
        <v>0</v>
      </c>
      <c r="P509" s="27">
        <v>6.9</v>
      </c>
      <c r="Q509" s="30">
        <v>48</v>
      </c>
      <c r="R509" s="30">
        <v>136</v>
      </c>
      <c r="S509" s="9">
        <v>21554585</v>
      </c>
      <c r="T509" s="9">
        <v>25000000</v>
      </c>
      <c r="U509" s="9">
        <f>IMDB4[[#This Row],[Gross Revenue]]-IMDB4[[#This Row],[Budget]]</f>
        <v>-3445415</v>
      </c>
      <c r="V509" s="9" t="str">
        <f>IF(IMDB4[[#This Row],[Profit]]&gt;0,"Hit","Flop")</f>
        <v>Flop</v>
      </c>
      <c r="W509" s="9" t="str" cm="1">
        <f t="array" ref="W509">_xlfn.IFS(IMDB4[[#This Row],[IMDb Score (1-10)]]&gt;=8,"Excellent",IMDB4[[#This Row],[IMDb Score (1-10)]]&gt;=7,"Good",IMDB4[[#This Row],[IMDb Score (1-10)]]&gt;=5,"Average",TRUE,"Poor")</f>
        <v>Average</v>
      </c>
      <c r="X509" s="9" t="str">
        <f>IF(IMDB4[[#This Row],[Duration (min)]]&lt;90,"Short",IF(IMDB4[[#This Row],[Duration (min)]]&lt;=120,"Medium", "Long"))</f>
        <v>Long</v>
      </c>
    </row>
    <row r="510" spans="1:24" x14ac:dyDescent="0.25">
      <c r="A510" s="1" t="s">
        <v>2952</v>
      </c>
      <c r="B510" s="2">
        <v>37526</v>
      </c>
      <c r="C510" s="30">
        <f>YEAR(IMDB4[[#This Row],[Release Date]])</f>
        <v>2002</v>
      </c>
      <c r="D510" s="30" t="str">
        <f>FLOOR(IMDB4[[#This Row],[Year]],10)&amp;"s"</f>
        <v>2000s</v>
      </c>
      <c r="E510" s="1" t="s">
        <v>32</v>
      </c>
      <c r="F510" s="1" t="s">
        <v>61</v>
      </c>
      <c r="G510" s="1" t="s">
        <v>3</v>
      </c>
      <c r="H510" s="1" t="s">
        <v>4</v>
      </c>
      <c r="I510" s="1" t="s">
        <v>132</v>
      </c>
      <c r="J510" s="1" t="s">
        <v>574</v>
      </c>
      <c r="K510" s="1" t="s">
        <v>574</v>
      </c>
      <c r="L510" s="30">
        <v>18000</v>
      </c>
      <c r="M510" s="30">
        <v>20456</v>
      </c>
      <c r="N510" s="30">
        <v>18000</v>
      </c>
      <c r="O510" s="30">
        <v>0</v>
      </c>
      <c r="P510" s="27">
        <v>7.3</v>
      </c>
      <c r="Q510" s="30">
        <v>121</v>
      </c>
      <c r="R510" s="30">
        <v>117</v>
      </c>
      <c r="S510" s="9">
        <v>21078145</v>
      </c>
      <c r="T510" s="9">
        <v>12500000</v>
      </c>
      <c r="U510" s="9">
        <f>IMDB4[[#This Row],[Gross Revenue]]-IMDB4[[#This Row],[Budget]]</f>
        <v>8578145</v>
      </c>
      <c r="V510" s="9" t="str">
        <f>IF(IMDB4[[#This Row],[Profit]]&gt;0,"Hit","Flop")</f>
        <v>Hit</v>
      </c>
      <c r="W510" s="9" t="str" cm="1">
        <f t="array" ref="W510">_xlfn.IFS(IMDB4[[#This Row],[IMDb Score (1-10)]]&gt;=8,"Excellent",IMDB4[[#This Row],[IMDb Score (1-10)]]&gt;=7,"Good",IMDB4[[#This Row],[IMDb Score (1-10)]]&gt;=5,"Average",TRUE,"Poor")</f>
        <v>Good</v>
      </c>
      <c r="X510" s="9" t="str">
        <f>IF(IMDB4[[#This Row],[Duration (min)]]&lt;90,"Short",IF(IMDB4[[#This Row],[Duration (min)]]&lt;=120,"Medium", "Long"))</f>
        <v>Medium</v>
      </c>
    </row>
    <row r="511" spans="1:24" x14ac:dyDescent="0.25">
      <c r="A511" s="1" t="s">
        <v>1319</v>
      </c>
      <c r="B511" s="2">
        <v>35118</v>
      </c>
      <c r="C511" s="30">
        <f>YEAR(IMDB4[[#This Row],[Release Date]])</f>
        <v>1996</v>
      </c>
      <c r="D511" s="30" t="str">
        <f>FLOOR(IMDB4[[#This Row],[Year]],10)&amp;"s"</f>
        <v>1990s</v>
      </c>
      <c r="E511" s="1" t="s">
        <v>32</v>
      </c>
      <c r="F511" s="1" t="s">
        <v>77</v>
      </c>
      <c r="G511" s="1" t="s">
        <v>3</v>
      </c>
      <c r="H511" s="1" t="s">
        <v>4</v>
      </c>
      <c r="I511" s="1" t="s">
        <v>132</v>
      </c>
      <c r="J511" s="1" t="s">
        <v>533</v>
      </c>
      <c r="K511" s="1" t="s">
        <v>1030</v>
      </c>
      <c r="L511" s="30">
        <v>18000</v>
      </c>
      <c r="M511" s="30">
        <v>31014</v>
      </c>
      <c r="N511" s="30">
        <v>99</v>
      </c>
      <c r="O511" s="30">
        <v>1000</v>
      </c>
      <c r="P511" s="27">
        <v>5.6</v>
      </c>
      <c r="Q511" s="30">
        <v>47</v>
      </c>
      <c r="R511" s="30">
        <v>107</v>
      </c>
      <c r="S511" s="9">
        <v>20550712</v>
      </c>
      <c r="T511" s="9">
        <v>50000000</v>
      </c>
      <c r="U511" s="9">
        <f>IMDB4[[#This Row],[Gross Revenue]]-IMDB4[[#This Row],[Budget]]</f>
        <v>-29449288</v>
      </c>
      <c r="V511" s="9" t="str">
        <f>IF(IMDB4[[#This Row],[Profit]]&gt;0,"Hit","Flop")</f>
        <v>Flop</v>
      </c>
      <c r="W511" s="9" t="str" cm="1">
        <f t="array" ref="W511">_xlfn.IFS(IMDB4[[#This Row],[IMDb Score (1-10)]]&gt;=8,"Excellent",IMDB4[[#This Row],[IMDb Score (1-10)]]&gt;=7,"Good",IMDB4[[#This Row],[IMDb Score (1-10)]]&gt;=5,"Average",TRUE,"Poor")</f>
        <v>Average</v>
      </c>
      <c r="X511" s="9" t="str">
        <f>IF(IMDB4[[#This Row],[Duration (min)]]&lt;90,"Short",IF(IMDB4[[#This Row],[Duration (min)]]&lt;=120,"Medium", "Long"))</f>
        <v>Medium</v>
      </c>
    </row>
    <row r="512" spans="1:24" x14ac:dyDescent="0.25">
      <c r="A512" s="1" t="s">
        <v>5254</v>
      </c>
      <c r="B512" s="2">
        <v>40083</v>
      </c>
      <c r="C512" s="30">
        <f>YEAR(IMDB4[[#This Row],[Release Date]])</f>
        <v>2009</v>
      </c>
      <c r="D512" s="30" t="str">
        <f>FLOOR(IMDB4[[#This Row],[Year]],10)&amp;"s"</f>
        <v>2000s</v>
      </c>
      <c r="E512" s="1" t="s">
        <v>32</v>
      </c>
      <c r="F512" s="1" t="s">
        <v>77</v>
      </c>
      <c r="G512" s="1" t="s">
        <v>3</v>
      </c>
      <c r="H512" s="1" t="s">
        <v>4</v>
      </c>
      <c r="I512" s="1" t="s">
        <v>92</v>
      </c>
      <c r="J512" s="1" t="s">
        <v>2340</v>
      </c>
      <c r="K512" s="1" t="s">
        <v>4279</v>
      </c>
      <c r="L512" s="30">
        <v>18000</v>
      </c>
      <c r="M512" s="30">
        <v>29926</v>
      </c>
      <c r="N512" s="30">
        <v>83</v>
      </c>
      <c r="O512" s="30">
        <v>0</v>
      </c>
      <c r="P512" s="27">
        <v>5.8</v>
      </c>
      <c r="Q512" s="30">
        <v>180</v>
      </c>
      <c r="R512" s="30">
        <v>95</v>
      </c>
      <c r="S512" s="9">
        <v>20488579</v>
      </c>
      <c r="T512" s="9">
        <v>50000000</v>
      </c>
      <c r="U512" s="9">
        <f>IMDB4[[#This Row],[Gross Revenue]]-IMDB4[[#This Row],[Budget]]</f>
        <v>-29511421</v>
      </c>
      <c r="V512" s="9" t="str">
        <f>IF(IMDB4[[#This Row],[Profit]]&gt;0,"Hit","Flop")</f>
        <v>Flop</v>
      </c>
      <c r="W512" s="9" t="str" cm="1">
        <f t="array" ref="W512">_xlfn.IFS(IMDB4[[#This Row],[IMDb Score (1-10)]]&gt;=8,"Excellent",IMDB4[[#This Row],[IMDb Score (1-10)]]&gt;=7,"Good",IMDB4[[#This Row],[IMDb Score (1-10)]]&gt;=5,"Average",TRUE,"Poor")</f>
        <v>Average</v>
      </c>
      <c r="X512" s="9" t="str">
        <f>IF(IMDB4[[#This Row],[Duration (min)]]&lt;90,"Short",IF(IMDB4[[#This Row],[Duration (min)]]&lt;=120,"Medium", "Long"))</f>
        <v>Medium</v>
      </c>
    </row>
    <row r="513" spans="1:24" x14ac:dyDescent="0.25">
      <c r="A513" s="1" t="s">
        <v>3489</v>
      </c>
      <c r="B513" s="2">
        <v>37756</v>
      </c>
      <c r="C513" s="30">
        <f>YEAR(IMDB4[[#This Row],[Release Date]])</f>
        <v>2003</v>
      </c>
      <c r="D513" s="30" t="str">
        <f>FLOOR(IMDB4[[#This Row],[Year]],10)&amp;"s"</f>
        <v>2000s</v>
      </c>
      <c r="E513" s="1" t="s">
        <v>32</v>
      </c>
      <c r="F513" s="1" t="s">
        <v>2</v>
      </c>
      <c r="G513" s="1" t="s">
        <v>3</v>
      </c>
      <c r="H513" s="1" t="s">
        <v>4</v>
      </c>
      <c r="I513" s="1" t="s">
        <v>92</v>
      </c>
      <c r="J513" s="1" t="s">
        <v>906</v>
      </c>
      <c r="K513" s="1" t="s">
        <v>1331</v>
      </c>
      <c r="L513" s="30">
        <v>18000</v>
      </c>
      <c r="M513" s="30">
        <v>32637</v>
      </c>
      <c r="N513" s="30">
        <v>317</v>
      </c>
      <c r="O513" s="30">
        <v>0</v>
      </c>
      <c r="P513" s="27">
        <v>7.5</v>
      </c>
      <c r="Q513" s="30">
        <v>141</v>
      </c>
      <c r="R513" s="30">
        <v>130</v>
      </c>
      <c r="S513" s="9">
        <v>19593740</v>
      </c>
      <c r="T513" s="9">
        <v>50000000</v>
      </c>
      <c r="U513" s="9">
        <f>IMDB4[[#This Row],[Gross Revenue]]-IMDB4[[#This Row],[Budget]]</f>
        <v>-30406260</v>
      </c>
      <c r="V513" s="9" t="str">
        <f>IF(IMDB4[[#This Row],[Profit]]&gt;0,"Hit","Flop")</f>
        <v>Flop</v>
      </c>
      <c r="W513" s="9" t="str" cm="1">
        <f t="array" ref="W513">_xlfn.IFS(IMDB4[[#This Row],[IMDb Score (1-10)]]&gt;=8,"Excellent",IMDB4[[#This Row],[IMDb Score (1-10)]]&gt;=7,"Good",IMDB4[[#This Row],[IMDb Score (1-10)]]&gt;=5,"Average",TRUE,"Poor")</f>
        <v>Good</v>
      </c>
      <c r="X513" s="9" t="str">
        <f>IF(IMDB4[[#This Row],[Duration (min)]]&lt;90,"Short",IF(IMDB4[[#This Row],[Duration (min)]]&lt;=120,"Medium", "Long"))</f>
        <v>Long</v>
      </c>
    </row>
    <row r="514" spans="1:24" x14ac:dyDescent="0.25">
      <c r="A514" s="1" t="s">
        <v>802</v>
      </c>
      <c r="B514" s="2">
        <v>32935</v>
      </c>
      <c r="C514" s="30">
        <f>YEAR(IMDB4[[#This Row],[Release Date]])</f>
        <v>1990</v>
      </c>
      <c r="D514" s="30" t="str">
        <f>FLOOR(IMDB4[[#This Row],[Year]],10)&amp;"s"</f>
        <v>1990s</v>
      </c>
      <c r="E514" s="1" t="s">
        <v>32</v>
      </c>
      <c r="F514" s="1" t="s">
        <v>9</v>
      </c>
      <c r="G514" s="1" t="s">
        <v>3</v>
      </c>
      <c r="H514" s="1" t="s">
        <v>4</v>
      </c>
      <c r="I514" s="1" t="s">
        <v>92</v>
      </c>
      <c r="J514" s="1" t="s">
        <v>574</v>
      </c>
      <c r="K514" s="1" t="s">
        <v>539</v>
      </c>
      <c r="L514" s="30">
        <v>18000</v>
      </c>
      <c r="M514" s="30">
        <v>19065</v>
      </c>
      <c r="N514" s="30">
        <v>0</v>
      </c>
      <c r="O514" s="30">
        <v>720</v>
      </c>
      <c r="P514" s="27">
        <v>6.5</v>
      </c>
      <c r="Q514" s="30">
        <v>23</v>
      </c>
      <c r="R514" s="30">
        <v>129</v>
      </c>
      <c r="S514" s="9">
        <v>16153600</v>
      </c>
      <c r="T514" s="9">
        <v>10000000</v>
      </c>
      <c r="U514" s="9">
        <f>IMDB4[[#This Row],[Gross Revenue]]-IMDB4[[#This Row],[Budget]]</f>
        <v>6153600</v>
      </c>
      <c r="V514" s="9" t="str">
        <f>IF(IMDB4[[#This Row],[Profit]]&gt;0,"Hit","Flop")</f>
        <v>Hit</v>
      </c>
      <c r="W514" s="9" t="str" cm="1">
        <f t="array" ref="W514">_xlfn.IFS(IMDB4[[#This Row],[IMDb Score (1-10)]]&gt;=8,"Excellent",IMDB4[[#This Row],[IMDb Score (1-10)]]&gt;=7,"Good",IMDB4[[#This Row],[IMDb Score (1-10)]]&gt;=5,"Average",TRUE,"Poor")</f>
        <v>Average</v>
      </c>
      <c r="X514" s="9" t="str">
        <f>IF(IMDB4[[#This Row],[Duration (min)]]&lt;90,"Short",IF(IMDB4[[#This Row],[Duration (min)]]&lt;=120,"Medium", "Long"))</f>
        <v>Long</v>
      </c>
    </row>
    <row r="515" spans="1:24" x14ac:dyDescent="0.25">
      <c r="A515" s="1" t="s">
        <v>6169</v>
      </c>
      <c r="B515" s="2">
        <v>40950</v>
      </c>
      <c r="C515" s="30">
        <f>YEAR(IMDB4[[#This Row],[Release Date]])</f>
        <v>2012</v>
      </c>
      <c r="D515" s="30" t="str">
        <f>FLOOR(IMDB4[[#This Row],[Year]],10)&amp;"s"</f>
        <v>2010s</v>
      </c>
      <c r="E515" s="1" t="s">
        <v>32</v>
      </c>
      <c r="F515" s="1" t="s">
        <v>20</v>
      </c>
      <c r="G515" s="1" t="s">
        <v>3</v>
      </c>
      <c r="H515" s="1" t="s">
        <v>4</v>
      </c>
      <c r="I515" s="1" t="s">
        <v>132</v>
      </c>
      <c r="J515" s="1" t="s">
        <v>2340</v>
      </c>
      <c r="K515" s="1" t="s">
        <v>3427</v>
      </c>
      <c r="L515" s="30">
        <v>18000</v>
      </c>
      <c r="M515" s="30">
        <v>23122</v>
      </c>
      <c r="N515" s="30">
        <v>125</v>
      </c>
      <c r="O515" s="30">
        <v>0</v>
      </c>
      <c r="P515" s="27">
        <v>5.7</v>
      </c>
      <c r="Q515" s="30">
        <v>135</v>
      </c>
      <c r="R515" s="30">
        <v>105</v>
      </c>
      <c r="S515" s="9">
        <v>13101142</v>
      </c>
      <c r="T515" s="9">
        <v>35000000</v>
      </c>
      <c r="U515" s="9">
        <f>IMDB4[[#This Row],[Gross Revenue]]-IMDB4[[#This Row],[Budget]]</f>
        <v>-21898858</v>
      </c>
      <c r="V515" s="9" t="str">
        <f>IF(IMDB4[[#This Row],[Profit]]&gt;0,"Hit","Flop")</f>
        <v>Flop</v>
      </c>
      <c r="W515" s="9" t="str" cm="1">
        <f t="array" ref="W515">_xlfn.IFS(IMDB4[[#This Row],[IMDb Score (1-10)]]&gt;=8,"Excellent",IMDB4[[#This Row],[IMDb Score (1-10)]]&gt;=7,"Good",IMDB4[[#This Row],[IMDb Score (1-10)]]&gt;=5,"Average",TRUE,"Poor")</f>
        <v>Average</v>
      </c>
      <c r="X515" s="9" t="str">
        <f>IF(IMDB4[[#This Row],[Duration (min)]]&lt;90,"Short",IF(IMDB4[[#This Row],[Duration (min)]]&lt;=120,"Medium", "Long"))</f>
        <v>Medium</v>
      </c>
    </row>
    <row r="516" spans="1:24" x14ac:dyDescent="0.25">
      <c r="A516" s="1" t="s">
        <v>5672</v>
      </c>
      <c r="B516" s="2">
        <v>40201</v>
      </c>
      <c r="C516" s="30">
        <f>YEAR(IMDB4[[#This Row],[Release Date]])</f>
        <v>2010</v>
      </c>
      <c r="D516" s="30" t="str">
        <f>FLOOR(IMDB4[[#This Row],[Year]],10)&amp;"s"</f>
        <v>2010s</v>
      </c>
      <c r="E516" s="1" t="s">
        <v>32</v>
      </c>
      <c r="F516" s="1" t="s">
        <v>2</v>
      </c>
      <c r="G516" s="1" t="s">
        <v>3</v>
      </c>
      <c r="H516" s="1" t="s">
        <v>4</v>
      </c>
      <c r="I516" s="1" t="s">
        <v>132</v>
      </c>
      <c r="J516" s="1" t="s">
        <v>629</v>
      </c>
      <c r="K516" s="1" t="s">
        <v>302</v>
      </c>
      <c r="L516" s="30">
        <v>18000</v>
      </c>
      <c r="M516" s="30">
        <v>21163</v>
      </c>
      <c r="N516" s="30">
        <v>0</v>
      </c>
      <c r="O516" s="30">
        <v>0</v>
      </c>
      <c r="P516" s="27">
        <v>7</v>
      </c>
      <c r="Q516" s="30">
        <v>199</v>
      </c>
      <c r="R516" s="30">
        <v>122</v>
      </c>
      <c r="S516" s="9">
        <v>11538204</v>
      </c>
      <c r="T516" s="9">
        <v>25000000</v>
      </c>
      <c r="U516" s="9">
        <f>IMDB4[[#This Row],[Gross Revenue]]-IMDB4[[#This Row],[Budget]]</f>
        <v>-13461796</v>
      </c>
      <c r="V516" s="9" t="str">
        <f>IF(IMDB4[[#This Row],[Profit]]&gt;0,"Hit","Flop")</f>
        <v>Flop</v>
      </c>
      <c r="W516" s="9" t="str" cm="1">
        <f t="array" ref="W516">_xlfn.IFS(IMDB4[[#This Row],[IMDb Score (1-10)]]&gt;=8,"Excellent",IMDB4[[#This Row],[IMDb Score (1-10)]]&gt;=7,"Good",IMDB4[[#This Row],[IMDb Score (1-10)]]&gt;=5,"Average",TRUE,"Poor")</f>
        <v>Good</v>
      </c>
      <c r="X516" s="9" t="str">
        <f>IF(IMDB4[[#This Row],[Duration (min)]]&lt;90,"Short",IF(IMDB4[[#This Row],[Duration (min)]]&lt;=120,"Medium", "Long"))</f>
        <v>Long</v>
      </c>
    </row>
    <row r="517" spans="1:24" x14ac:dyDescent="0.25">
      <c r="A517" s="1" t="s">
        <v>2894</v>
      </c>
      <c r="B517" s="2">
        <v>36948</v>
      </c>
      <c r="C517" s="30">
        <f>YEAR(IMDB4[[#This Row],[Release Date]])</f>
        <v>2001</v>
      </c>
      <c r="D517" s="30" t="str">
        <f>FLOOR(IMDB4[[#This Row],[Year]],10)&amp;"s"</f>
        <v>2000s</v>
      </c>
      <c r="E517" s="1" t="s">
        <v>32</v>
      </c>
      <c r="F517" s="1" t="s">
        <v>9</v>
      </c>
      <c r="G517" s="1" t="s">
        <v>3</v>
      </c>
      <c r="H517" s="1" t="s">
        <v>4</v>
      </c>
      <c r="I517" s="1" t="s">
        <v>92</v>
      </c>
      <c r="J517" s="1" t="s">
        <v>906</v>
      </c>
      <c r="K517" s="1" t="s">
        <v>1049</v>
      </c>
      <c r="L517" s="30">
        <v>18000</v>
      </c>
      <c r="M517" s="30">
        <v>19805</v>
      </c>
      <c r="N517" s="30">
        <v>529</v>
      </c>
      <c r="O517" s="30">
        <v>0</v>
      </c>
      <c r="P517" s="27">
        <v>6.8</v>
      </c>
      <c r="Q517" s="30">
        <v>119</v>
      </c>
      <c r="R517" s="30">
        <v>111</v>
      </c>
      <c r="S517" s="9">
        <v>11405825</v>
      </c>
      <c r="T517" s="9">
        <v>35000000</v>
      </c>
      <c r="U517" s="9">
        <f>IMDB4[[#This Row],[Gross Revenue]]-IMDB4[[#This Row],[Budget]]</f>
        <v>-23594175</v>
      </c>
      <c r="V517" s="9" t="str">
        <f>IF(IMDB4[[#This Row],[Profit]]&gt;0,"Hit","Flop")</f>
        <v>Flop</v>
      </c>
      <c r="W517" s="9" t="str" cm="1">
        <f t="array" ref="W517">_xlfn.IFS(IMDB4[[#This Row],[IMDb Score (1-10)]]&gt;=8,"Excellent",IMDB4[[#This Row],[IMDb Score (1-10)]]&gt;=7,"Good",IMDB4[[#This Row],[IMDb Score (1-10)]]&gt;=5,"Average",TRUE,"Poor")</f>
        <v>Average</v>
      </c>
      <c r="X517" s="9" t="str">
        <f>IF(IMDB4[[#This Row],[Duration (min)]]&lt;90,"Short",IF(IMDB4[[#This Row],[Duration (min)]]&lt;=120,"Medium", "Long"))</f>
        <v>Medium</v>
      </c>
    </row>
    <row r="518" spans="1:24" x14ac:dyDescent="0.25">
      <c r="A518" s="1" t="s">
        <v>905</v>
      </c>
      <c r="B518" s="2">
        <v>33623</v>
      </c>
      <c r="C518" s="30">
        <f>YEAR(IMDB4[[#This Row],[Release Date]])</f>
        <v>1992</v>
      </c>
      <c r="D518" s="30" t="str">
        <f>FLOOR(IMDB4[[#This Row],[Year]],10)&amp;"s"</f>
        <v>1990s</v>
      </c>
      <c r="E518" s="1" t="s">
        <v>32</v>
      </c>
      <c r="F518" s="1" t="s">
        <v>2</v>
      </c>
      <c r="G518" s="1" t="s">
        <v>3</v>
      </c>
      <c r="H518" s="1" t="s">
        <v>4</v>
      </c>
      <c r="I518" s="1" t="s">
        <v>92</v>
      </c>
      <c r="J518" s="1" t="s">
        <v>906</v>
      </c>
      <c r="K518" s="1" t="s">
        <v>907</v>
      </c>
      <c r="L518" s="30">
        <v>18000</v>
      </c>
      <c r="M518" s="30">
        <v>32288</v>
      </c>
      <c r="N518" s="30">
        <v>164</v>
      </c>
      <c r="O518" s="30">
        <v>0</v>
      </c>
      <c r="P518" s="27">
        <v>7.8</v>
      </c>
      <c r="Q518" s="30">
        <v>120</v>
      </c>
      <c r="R518" s="30">
        <v>100</v>
      </c>
      <c r="S518" s="9">
        <v>10725228</v>
      </c>
      <c r="T518" s="9">
        <v>12500000</v>
      </c>
      <c r="U518" s="9">
        <f>IMDB4[[#This Row],[Gross Revenue]]-IMDB4[[#This Row],[Budget]]</f>
        <v>-1774772</v>
      </c>
      <c r="V518" s="9" t="str">
        <f>IF(IMDB4[[#This Row],[Profit]]&gt;0,"Hit","Flop")</f>
        <v>Flop</v>
      </c>
      <c r="W518" s="9" t="str" cm="1">
        <f t="array" ref="W518">_xlfn.IFS(IMDB4[[#This Row],[IMDb Score (1-10)]]&gt;=8,"Excellent",IMDB4[[#This Row],[IMDb Score (1-10)]]&gt;=7,"Good",IMDB4[[#This Row],[IMDb Score (1-10)]]&gt;=5,"Average",TRUE,"Poor")</f>
        <v>Good</v>
      </c>
      <c r="X518" s="9" t="str">
        <f>IF(IMDB4[[#This Row],[Duration (min)]]&lt;90,"Short",IF(IMDB4[[#This Row],[Duration (min)]]&lt;=120,"Medium", "Long"))</f>
        <v>Medium</v>
      </c>
    </row>
    <row r="519" spans="1:24" x14ac:dyDescent="0.25">
      <c r="A519" s="1" t="s">
        <v>848</v>
      </c>
      <c r="B519" s="2">
        <v>33585</v>
      </c>
      <c r="C519" s="30">
        <f>YEAR(IMDB4[[#This Row],[Release Date]])</f>
        <v>1991</v>
      </c>
      <c r="D519" s="30" t="str">
        <f>FLOOR(IMDB4[[#This Row],[Year]],10)&amp;"s"</f>
        <v>1990s</v>
      </c>
      <c r="E519" s="1" t="s">
        <v>32</v>
      </c>
      <c r="F519" s="1" t="s">
        <v>9</v>
      </c>
      <c r="G519" s="1" t="s">
        <v>3</v>
      </c>
      <c r="H519" s="1" t="s">
        <v>4</v>
      </c>
      <c r="I519" s="1" t="s">
        <v>92</v>
      </c>
      <c r="J519" s="1" t="s">
        <v>533</v>
      </c>
      <c r="K519" s="1" t="s">
        <v>849</v>
      </c>
      <c r="L519" s="30">
        <v>18000</v>
      </c>
      <c r="M519" s="30">
        <v>19923</v>
      </c>
      <c r="N519" s="30">
        <v>835</v>
      </c>
      <c r="O519" s="30">
        <v>0</v>
      </c>
      <c r="P519" s="27">
        <v>7.1</v>
      </c>
      <c r="Q519" s="30">
        <v>63</v>
      </c>
      <c r="R519" s="30">
        <v>104</v>
      </c>
      <c r="S519" s="9">
        <v>6401336</v>
      </c>
      <c r="T519" s="9">
        <v>2500000</v>
      </c>
      <c r="U519" s="9">
        <f>IMDB4[[#This Row],[Gross Revenue]]-IMDB4[[#This Row],[Budget]]</f>
        <v>3901336</v>
      </c>
      <c r="V519" s="9" t="str">
        <f>IF(IMDB4[[#This Row],[Profit]]&gt;0,"Hit","Flop")</f>
        <v>Hit</v>
      </c>
      <c r="W519" s="9" t="str" cm="1">
        <f t="array" ref="W519">_xlfn.IFS(IMDB4[[#This Row],[IMDb Score (1-10)]]&gt;=8,"Excellent",IMDB4[[#This Row],[IMDb Score (1-10)]]&gt;=7,"Good",IMDB4[[#This Row],[IMDb Score (1-10)]]&gt;=5,"Average",TRUE,"Poor")</f>
        <v>Good</v>
      </c>
      <c r="X519" s="9" t="str">
        <f>IF(IMDB4[[#This Row],[Duration (min)]]&lt;90,"Short",IF(IMDB4[[#This Row],[Duration (min)]]&lt;=120,"Medium", "Long"))</f>
        <v>Medium</v>
      </c>
    </row>
    <row r="520" spans="1:24" x14ac:dyDescent="0.25">
      <c r="A520" s="1" t="s">
        <v>3581</v>
      </c>
      <c r="B520" s="2">
        <v>37993</v>
      </c>
      <c r="C520" s="30">
        <f>YEAR(IMDB4[[#This Row],[Release Date]])</f>
        <v>2004</v>
      </c>
      <c r="D520" s="30" t="str">
        <f>FLOOR(IMDB4[[#This Row],[Year]],10)&amp;"s"</f>
        <v>2000s</v>
      </c>
      <c r="E520" s="1" t="s">
        <v>1</v>
      </c>
      <c r="F520" s="1" t="s">
        <v>61</v>
      </c>
      <c r="G520" s="1" t="s">
        <v>3</v>
      </c>
      <c r="H520" s="1" t="s">
        <v>4</v>
      </c>
      <c r="I520" s="1" t="s">
        <v>132</v>
      </c>
      <c r="J520" s="1" t="s">
        <v>906</v>
      </c>
      <c r="K520" s="1" t="s">
        <v>906</v>
      </c>
      <c r="L520" s="30">
        <v>18000</v>
      </c>
      <c r="M520" s="30">
        <v>23689</v>
      </c>
      <c r="N520" s="30">
        <v>18000</v>
      </c>
      <c r="O520" s="30">
        <v>0</v>
      </c>
      <c r="P520" s="27">
        <v>6.7</v>
      </c>
      <c r="Q520" s="30">
        <v>113</v>
      </c>
      <c r="R520" s="30">
        <v>118</v>
      </c>
      <c r="S520" s="9">
        <v>6144806</v>
      </c>
      <c r="T520" s="9">
        <v>23000000</v>
      </c>
      <c r="U520" s="9">
        <f>IMDB4[[#This Row],[Gross Revenue]]-IMDB4[[#This Row],[Budget]]</f>
        <v>-16855194</v>
      </c>
      <c r="V520" s="9" t="str">
        <f>IF(IMDB4[[#This Row],[Profit]]&gt;0,"Hit","Flop")</f>
        <v>Flop</v>
      </c>
      <c r="W520" s="9" t="str" cm="1">
        <f t="array" ref="W520">_xlfn.IFS(IMDB4[[#This Row],[IMDb Score (1-10)]]&gt;=8,"Excellent",IMDB4[[#This Row],[IMDb Score (1-10)]]&gt;=7,"Good",IMDB4[[#This Row],[IMDb Score (1-10)]]&gt;=5,"Average",TRUE,"Poor")</f>
        <v>Average</v>
      </c>
      <c r="X520" s="9" t="str">
        <f>IF(IMDB4[[#This Row],[Duration (min)]]&lt;90,"Short",IF(IMDB4[[#This Row],[Duration (min)]]&lt;=120,"Medium", "Long"))</f>
        <v>Medium</v>
      </c>
    </row>
    <row r="521" spans="1:24" x14ac:dyDescent="0.25">
      <c r="A521" s="1" t="s">
        <v>6070</v>
      </c>
      <c r="B521" s="2">
        <v>40963</v>
      </c>
      <c r="C521" s="30">
        <f>YEAR(IMDB4[[#This Row],[Release Date]])</f>
        <v>2012</v>
      </c>
      <c r="D521" s="30" t="str">
        <f>FLOOR(IMDB4[[#This Row],[Year]],10)&amp;"s"</f>
        <v>2010s</v>
      </c>
      <c r="E521" s="1" t="s">
        <v>32</v>
      </c>
      <c r="F521" s="1" t="s">
        <v>61</v>
      </c>
      <c r="G521" s="1" t="s">
        <v>3</v>
      </c>
      <c r="H521" s="1" t="s">
        <v>4</v>
      </c>
      <c r="I521" s="1" t="s">
        <v>84</v>
      </c>
      <c r="J521" s="1" t="s">
        <v>2340</v>
      </c>
      <c r="K521" s="1" t="s">
        <v>1337</v>
      </c>
      <c r="L521" s="30">
        <v>18000</v>
      </c>
      <c r="M521" s="30">
        <v>21200</v>
      </c>
      <c r="N521" s="30">
        <v>150</v>
      </c>
      <c r="O521" s="30">
        <v>13000</v>
      </c>
      <c r="P521" s="27">
        <v>7.2</v>
      </c>
      <c r="Q521" s="30">
        <v>116</v>
      </c>
      <c r="R521" s="30">
        <v>116</v>
      </c>
      <c r="S521" s="9">
        <v>6002756</v>
      </c>
      <c r="T521" s="9">
        <v>20000000</v>
      </c>
      <c r="U521" s="9">
        <f>IMDB4[[#This Row],[Gross Revenue]]-IMDB4[[#This Row],[Budget]]</f>
        <v>-13997244</v>
      </c>
      <c r="V521" s="9" t="str">
        <f>IF(IMDB4[[#This Row],[Profit]]&gt;0,"Hit","Flop")</f>
        <v>Flop</v>
      </c>
      <c r="W521" s="9" t="str" cm="1">
        <f t="array" ref="W521">_xlfn.IFS(IMDB4[[#This Row],[IMDb Score (1-10)]]&gt;=8,"Excellent",IMDB4[[#This Row],[IMDb Score (1-10)]]&gt;=7,"Good",IMDB4[[#This Row],[IMDb Score (1-10)]]&gt;=5,"Average",TRUE,"Poor")</f>
        <v>Good</v>
      </c>
      <c r="X521" s="9" t="str">
        <f>IF(IMDB4[[#This Row],[Duration (min)]]&lt;90,"Short",IF(IMDB4[[#This Row],[Duration (min)]]&lt;=120,"Medium", "Long"))</f>
        <v>Medium</v>
      </c>
    </row>
    <row r="522" spans="1:24" x14ac:dyDescent="0.25">
      <c r="A522" s="1" t="s">
        <v>573</v>
      </c>
      <c r="B522" s="2">
        <v>32003</v>
      </c>
      <c r="C522" s="30">
        <f>YEAR(IMDB4[[#This Row],[Release Date]])</f>
        <v>1987</v>
      </c>
      <c r="D522" s="30" t="str">
        <f>FLOOR(IMDB4[[#This Row],[Year]],10)&amp;"s"</f>
        <v>1980s</v>
      </c>
      <c r="E522" s="1" t="s">
        <v>32</v>
      </c>
      <c r="F522" s="1" t="s">
        <v>61</v>
      </c>
      <c r="G522" s="1" t="s">
        <v>3</v>
      </c>
      <c r="H522" s="1" t="s">
        <v>83</v>
      </c>
      <c r="I522" s="1" t="s">
        <v>84</v>
      </c>
      <c r="J522" s="1" t="s">
        <v>574</v>
      </c>
      <c r="K522" s="1" t="s">
        <v>240</v>
      </c>
      <c r="L522" s="30">
        <v>18000</v>
      </c>
      <c r="M522" s="30">
        <v>18855</v>
      </c>
      <c r="N522" s="30">
        <v>0</v>
      </c>
      <c r="O522" s="30">
        <v>0</v>
      </c>
      <c r="P522" s="27">
        <v>7.5</v>
      </c>
      <c r="Q522" s="30">
        <v>17</v>
      </c>
      <c r="R522" s="30">
        <v>147</v>
      </c>
      <c r="S522" s="9">
        <v>5899797</v>
      </c>
      <c r="T522" s="9">
        <v>29000000</v>
      </c>
      <c r="U522" s="9">
        <f>IMDB4[[#This Row],[Gross Revenue]]-IMDB4[[#This Row],[Budget]]</f>
        <v>-23100203</v>
      </c>
      <c r="V522" s="9" t="str">
        <f>IF(IMDB4[[#This Row],[Profit]]&gt;0,"Hit","Flop")</f>
        <v>Flop</v>
      </c>
      <c r="W522" s="9" t="str" cm="1">
        <f t="array" ref="W522">_xlfn.IFS(IMDB4[[#This Row],[IMDb Score (1-10)]]&gt;=8,"Excellent",IMDB4[[#This Row],[IMDb Score (1-10)]]&gt;=7,"Good",IMDB4[[#This Row],[IMDb Score (1-10)]]&gt;=5,"Average",TRUE,"Poor")</f>
        <v>Good</v>
      </c>
      <c r="X522" s="9" t="str">
        <f>IF(IMDB4[[#This Row],[Duration (min)]]&lt;90,"Short",IF(IMDB4[[#This Row],[Duration (min)]]&lt;=120,"Medium", "Long"))</f>
        <v>Long</v>
      </c>
    </row>
    <row r="523" spans="1:24" x14ac:dyDescent="0.25">
      <c r="A523" s="1" t="s">
        <v>5877</v>
      </c>
      <c r="B523" s="2">
        <v>40800</v>
      </c>
      <c r="C523" s="30">
        <f>YEAR(IMDB4[[#This Row],[Release Date]])</f>
        <v>2011</v>
      </c>
      <c r="D523" s="30" t="str">
        <f>FLOOR(IMDB4[[#This Row],[Year]],10)&amp;"s"</f>
        <v>2010s</v>
      </c>
      <c r="E523" s="1" t="s">
        <v>32</v>
      </c>
      <c r="F523" s="1" t="s">
        <v>61</v>
      </c>
      <c r="G523" s="1" t="s">
        <v>3</v>
      </c>
      <c r="H523" s="1" t="s">
        <v>4</v>
      </c>
      <c r="I523" s="1" t="s">
        <v>92</v>
      </c>
      <c r="J523" s="1" t="s">
        <v>906</v>
      </c>
      <c r="K523" s="1" t="s">
        <v>5878</v>
      </c>
      <c r="L523" s="30">
        <v>18000</v>
      </c>
      <c r="M523" s="30">
        <v>22834</v>
      </c>
      <c r="N523" s="30">
        <v>78</v>
      </c>
      <c r="O523" s="30">
        <v>21000</v>
      </c>
      <c r="P523" s="27">
        <v>7.1</v>
      </c>
      <c r="Q523" s="30">
        <v>290</v>
      </c>
      <c r="R523" s="30">
        <v>107</v>
      </c>
      <c r="S523" s="9">
        <v>5354039</v>
      </c>
      <c r="T523" s="9">
        <v>3500000</v>
      </c>
      <c r="U523" s="9">
        <f>IMDB4[[#This Row],[Gross Revenue]]-IMDB4[[#This Row],[Budget]]</f>
        <v>1854039</v>
      </c>
      <c r="V523" s="9" t="str">
        <f>IF(IMDB4[[#This Row],[Profit]]&gt;0,"Hit","Flop")</f>
        <v>Hit</v>
      </c>
      <c r="W523" s="9" t="str" cm="1">
        <f t="array" ref="W523">_xlfn.IFS(IMDB4[[#This Row],[IMDb Score (1-10)]]&gt;=8,"Excellent",IMDB4[[#This Row],[IMDb Score (1-10)]]&gt;=7,"Good",IMDB4[[#This Row],[IMDb Score (1-10)]]&gt;=5,"Average",TRUE,"Poor")</f>
        <v>Good</v>
      </c>
      <c r="X523" s="9" t="str">
        <f>IF(IMDB4[[#This Row],[Duration (min)]]&lt;90,"Short",IF(IMDB4[[#This Row],[Duration (min)]]&lt;=120,"Medium", "Long"))</f>
        <v>Medium</v>
      </c>
    </row>
    <row r="524" spans="1:24" x14ac:dyDescent="0.25">
      <c r="A524" s="1" t="s">
        <v>5302</v>
      </c>
      <c r="B524" s="2">
        <v>40006</v>
      </c>
      <c r="C524" s="30">
        <f>YEAR(IMDB4[[#This Row],[Release Date]])</f>
        <v>2009</v>
      </c>
      <c r="D524" s="30" t="str">
        <f>FLOOR(IMDB4[[#This Row],[Year]],10)&amp;"s"</f>
        <v>2000s</v>
      </c>
      <c r="E524" s="1" t="s">
        <v>32</v>
      </c>
      <c r="F524" s="1" t="s">
        <v>9</v>
      </c>
      <c r="G524" s="1" t="s">
        <v>3</v>
      </c>
      <c r="H524" s="1" t="s">
        <v>83</v>
      </c>
      <c r="I524" s="1" t="s">
        <v>92</v>
      </c>
      <c r="J524" s="1" t="s">
        <v>906</v>
      </c>
      <c r="K524" s="1" t="s">
        <v>5303</v>
      </c>
      <c r="L524" s="30">
        <v>18000</v>
      </c>
      <c r="M524" s="30">
        <v>19404</v>
      </c>
      <c r="N524" s="30">
        <v>0</v>
      </c>
      <c r="O524" s="30">
        <v>47000</v>
      </c>
      <c r="P524" s="27">
        <v>7.9</v>
      </c>
      <c r="Q524" s="30">
        <v>415</v>
      </c>
      <c r="R524" s="30">
        <v>97</v>
      </c>
      <c r="S524" s="9">
        <v>5009677</v>
      </c>
      <c r="T524" s="9">
        <v>5000000</v>
      </c>
      <c r="U524" s="9">
        <f>IMDB4[[#This Row],[Gross Revenue]]-IMDB4[[#This Row],[Budget]]</f>
        <v>9677</v>
      </c>
      <c r="V524" s="9" t="str">
        <f>IF(IMDB4[[#This Row],[Profit]]&gt;0,"Hit","Flop")</f>
        <v>Hit</v>
      </c>
      <c r="W524" s="9" t="str" cm="1">
        <f t="array" ref="W524">_xlfn.IFS(IMDB4[[#This Row],[IMDb Score (1-10)]]&gt;=8,"Excellent",IMDB4[[#This Row],[IMDb Score (1-10)]]&gt;=7,"Good",IMDB4[[#This Row],[IMDb Score (1-10)]]&gt;=5,"Average",TRUE,"Poor")</f>
        <v>Good</v>
      </c>
      <c r="X524" s="9" t="str">
        <f>IF(IMDB4[[#This Row],[Duration (min)]]&lt;90,"Short",IF(IMDB4[[#This Row],[Duration (min)]]&lt;=120,"Medium", "Long"))</f>
        <v>Medium</v>
      </c>
    </row>
    <row r="525" spans="1:24" x14ac:dyDescent="0.25">
      <c r="A525" s="1" t="s">
        <v>532</v>
      </c>
      <c r="B525" s="2">
        <v>31632</v>
      </c>
      <c r="C525" s="30">
        <f>YEAR(IMDB4[[#This Row],[Release Date]])</f>
        <v>1986</v>
      </c>
      <c r="D525" s="30" t="str">
        <f>FLOOR(IMDB4[[#This Row],[Year]],10)&amp;"s"</f>
        <v>1980s</v>
      </c>
      <c r="E525" s="1" t="s">
        <v>1</v>
      </c>
      <c r="F525" s="1" t="s">
        <v>2</v>
      </c>
      <c r="G525" s="1" t="s">
        <v>3</v>
      </c>
      <c r="H525" s="1" t="s">
        <v>4</v>
      </c>
      <c r="I525" s="1" t="s">
        <v>92</v>
      </c>
      <c r="J525" s="1" t="s">
        <v>533</v>
      </c>
      <c r="K525" s="1" t="s">
        <v>534</v>
      </c>
      <c r="L525" s="30">
        <v>18000</v>
      </c>
      <c r="M525" s="30">
        <v>19649</v>
      </c>
      <c r="N525" s="30">
        <v>28</v>
      </c>
      <c r="O525" s="30">
        <v>0</v>
      </c>
      <c r="P525" s="27">
        <v>7.1</v>
      </c>
      <c r="Q525" s="30">
        <v>45</v>
      </c>
      <c r="R525" s="30">
        <v>99</v>
      </c>
      <c r="S525" s="9">
        <v>4600000</v>
      </c>
      <c r="T525" s="9">
        <v>1900000</v>
      </c>
      <c r="U525" s="9">
        <f>IMDB4[[#This Row],[Gross Revenue]]-IMDB4[[#This Row],[Budget]]</f>
        <v>2700000</v>
      </c>
      <c r="V525" s="9" t="str">
        <f>IF(IMDB4[[#This Row],[Profit]]&gt;0,"Hit","Flop")</f>
        <v>Hit</v>
      </c>
      <c r="W525" s="9" t="str" cm="1">
        <f t="array" ref="W525">_xlfn.IFS(IMDB4[[#This Row],[IMDb Score (1-10)]]&gt;=8,"Excellent",IMDB4[[#This Row],[IMDb Score (1-10)]]&gt;=7,"Good",IMDB4[[#This Row],[IMDb Score (1-10)]]&gt;=5,"Average",TRUE,"Poor")</f>
        <v>Good</v>
      </c>
      <c r="X525" s="9" t="str">
        <f>IF(IMDB4[[#This Row],[Duration (min)]]&lt;90,"Short",IF(IMDB4[[#This Row],[Duration (min)]]&lt;=120,"Medium", "Long"))</f>
        <v>Medium</v>
      </c>
    </row>
    <row r="526" spans="1:24" x14ac:dyDescent="0.25">
      <c r="A526" s="1" t="s">
        <v>5493</v>
      </c>
      <c r="B526" s="2">
        <v>40371</v>
      </c>
      <c r="C526" s="30">
        <f>YEAR(IMDB4[[#This Row],[Release Date]])</f>
        <v>2010</v>
      </c>
      <c r="D526" s="30" t="str">
        <f>FLOOR(IMDB4[[#This Row],[Year]],10)&amp;"s"</f>
        <v>2010s</v>
      </c>
      <c r="E526" s="1" t="s">
        <v>32</v>
      </c>
      <c r="F526" s="1" t="s">
        <v>61</v>
      </c>
      <c r="G526" s="1" t="s">
        <v>3</v>
      </c>
      <c r="H526" s="1" t="s">
        <v>338</v>
      </c>
      <c r="I526" s="1" t="s">
        <v>92</v>
      </c>
      <c r="J526" s="1" t="s">
        <v>906</v>
      </c>
      <c r="K526" s="1" t="s">
        <v>4307</v>
      </c>
      <c r="L526" s="30">
        <v>18000</v>
      </c>
      <c r="M526" s="30">
        <v>18739</v>
      </c>
      <c r="N526" s="30">
        <v>60</v>
      </c>
      <c r="O526" s="30">
        <v>0</v>
      </c>
      <c r="P526" s="27">
        <v>6.2</v>
      </c>
      <c r="Q526" s="30">
        <v>117</v>
      </c>
      <c r="R526" s="30">
        <v>108</v>
      </c>
      <c r="S526" s="9">
        <v>1039869</v>
      </c>
      <c r="T526" s="9">
        <v>15000000</v>
      </c>
      <c r="U526" s="9">
        <f>IMDB4[[#This Row],[Gross Revenue]]-IMDB4[[#This Row],[Budget]]</f>
        <v>-13960131</v>
      </c>
      <c r="V526" s="9" t="str">
        <f>IF(IMDB4[[#This Row],[Profit]]&gt;0,"Hit","Flop")</f>
        <v>Flop</v>
      </c>
      <c r="W526" s="9" t="str" cm="1">
        <f t="array" ref="W526">_xlfn.IFS(IMDB4[[#This Row],[IMDb Score (1-10)]]&gt;=8,"Excellent",IMDB4[[#This Row],[IMDb Score (1-10)]]&gt;=7,"Good",IMDB4[[#This Row],[IMDb Score (1-10)]]&gt;=5,"Average",TRUE,"Poor")</f>
        <v>Average</v>
      </c>
      <c r="X526" s="9" t="str">
        <f>IF(IMDB4[[#This Row],[Duration (min)]]&lt;90,"Short",IF(IMDB4[[#This Row],[Duration (min)]]&lt;=120,"Medium", "Long"))</f>
        <v>Medium</v>
      </c>
    </row>
    <row r="527" spans="1:24" x14ac:dyDescent="0.25">
      <c r="A527" s="1" t="s">
        <v>3552</v>
      </c>
      <c r="B527" s="2">
        <v>38120</v>
      </c>
      <c r="C527" s="30">
        <f>YEAR(IMDB4[[#This Row],[Release Date]])</f>
        <v>2004</v>
      </c>
      <c r="D527" s="30" t="str">
        <f>FLOOR(IMDB4[[#This Row],[Year]],10)&amp;"s"</f>
        <v>2000s</v>
      </c>
      <c r="E527" s="1" t="s">
        <v>32</v>
      </c>
      <c r="F527" s="1" t="s">
        <v>9</v>
      </c>
      <c r="G527" s="1" t="s">
        <v>3</v>
      </c>
      <c r="H527" s="1" t="s">
        <v>4</v>
      </c>
      <c r="I527" s="1" t="s">
        <v>92</v>
      </c>
      <c r="J527" s="1" t="s">
        <v>629</v>
      </c>
      <c r="K527" s="1" t="s">
        <v>3553</v>
      </c>
      <c r="L527" s="30">
        <v>18000</v>
      </c>
      <c r="M527" s="30">
        <v>21107</v>
      </c>
      <c r="N527" s="30">
        <v>15</v>
      </c>
      <c r="O527" s="30">
        <v>1000</v>
      </c>
      <c r="P527" s="27">
        <v>6.8</v>
      </c>
      <c r="Q527" s="30">
        <v>84</v>
      </c>
      <c r="R527" s="30">
        <v>97</v>
      </c>
      <c r="S527" s="9">
        <v>1029017</v>
      </c>
      <c r="T527" s="9">
        <v>6500000</v>
      </c>
      <c r="U527" s="9">
        <f>IMDB4[[#This Row],[Gross Revenue]]-IMDB4[[#This Row],[Budget]]</f>
        <v>-5470983</v>
      </c>
      <c r="V527" s="9" t="str">
        <f>IF(IMDB4[[#This Row],[Profit]]&gt;0,"Hit","Flop")</f>
        <v>Flop</v>
      </c>
      <c r="W527" s="9" t="str" cm="1">
        <f t="array" ref="W527">_xlfn.IFS(IMDB4[[#This Row],[IMDb Score (1-10)]]&gt;=8,"Excellent",IMDB4[[#This Row],[IMDb Score (1-10)]]&gt;=7,"Good",IMDB4[[#This Row],[IMDb Score (1-10)]]&gt;=5,"Average",TRUE,"Poor")</f>
        <v>Average</v>
      </c>
      <c r="X527" s="9" t="str">
        <f>IF(IMDB4[[#This Row],[Duration (min)]]&lt;90,"Short",IF(IMDB4[[#This Row],[Duration (min)]]&lt;=120,"Medium", "Long"))</f>
        <v>Medium</v>
      </c>
    </row>
    <row r="528" spans="1:24" x14ac:dyDescent="0.25">
      <c r="A528" s="1" t="s">
        <v>5875</v>
      </c>
      <c r="B528" s="2">
        <v>40553</v>
      </c>
      <c r="C528" s="30">
        <f>YEAR(IMDB4[[#This Row],[Release Date]])</f>
        <v>2011</v>
      </c>
      <c r="D528" s="30" t="str">
        <f>FLOOR(IMDB4[[#This Row],[Year]],10)&amp;"s"</f>
        <v>2010s</v>
      </c>
      <c r="E528" s="1" t="s">
        <v>32</v>
      </c>
      <c r="F528" s="1" t="s">
        <v>77</v>
      </c>
      <c r="G528" s="1" t="s">
        <v>3</v>
      </c>
      <c r="H528" s="1" t="s">
        <v>4</v>
      </c>
      <c r="I528" s="1" t="s">
        <v>92</v>
      </c>
      <c r="J528" s="1" t="s">
        <v>2340</v>
      </c>
      <c r="K528" s="1" t="s">
        <v>2761</v>
      </c>
      <c r="L528" s="30">
        <v>18000</v>
      </c>
      <c r="M528" s="30">
        <v>19620</v>
      </c>
      <c r="N528" s="30">
        <v>395</v>
      </c>
      <c r="O528" s="30">
        <v>21000</v>
      </c>
      <c r="P528" s="27">
        <v>6.8</v>
      </c>
      <c r="Q528" s="30">
        <v>134</v>
      </c>
      <c r="R528" s="30">
        <v>129</v>
      </c>
      <c r="S528" s="9">
        <v>537580</v>
      </c>
      <c r="T528" s="9">
        <v>30000000</v>
      </c>
      <c r="U528" s="9">
        <f>IMDB4[[#This Row],[Gross Revenue]]-IMDB4[[#This Row],[Budget]]</f>
        <v>-29462420</v>
      </c>
      <c r="V528" s="9" t="str">
        <f>IF(IMDB4[[#This Row],[Profit]]&gt;0,"Hit","Flop")</f>
        <v>Flop</v>
      </c>
      <c r="W528" s="9" t="str" cm="1">
        <f t="array" ref="W528">_xlfn.IFS(IMDB4[[#This Row],[IMDb Score (1-10)]]&gt;=8,"Excellent",IMDB4[[#This Row],[IMDb Score (1-10)]]&gt;=7,"Good",IMDB4[[#This Row],[IMDb Score (1-10)]]&gt;=5,"Average",TRUE,"Poor")</f>
        <v>Average</v>
      </c>
      <c r="X528" s="9" t="str">
        <f>IF(IMDB4[[#This Row],[Duration (min)]]&lt;90,"Short",IF(IMDB4[[#This Row],[Duration (min)]]&lt;=120,"Medium", "Long"))</f>
        <v>Long</v>
      </c>
    </row>
    <row r="529" spans="1:24" x14ac:dyDescent="0.25">
      <c r="A529" s="1" t="s">
        <v>4120</v>
      </c>
      <c r="B529" s="2">
        <v>38462</v>
      </c>
      <c r="C529" s="30">
        <f>YEAR(IMDB4[[#This Row],[Release Date]])</f>
        <v>2005</v>
      </c>
      <c r="D529" s="30" t="str">
        <f>FLOOR(IMDB4[[#This Row],[Year]],10)&amp;"s"</f>
        <v>2000s</v>
      </c>
      <c r="E529" s="1" t="s">
        <v>32</v>
      </c>
      <c r="F529" s="1" t="s">
        <v>9</v>
      </c>
      <c r="G529" s="1" t="s">
        <v>3</v>
      </c>
      <c r="H529" s="1" t="s">
        <v>4</v>
      </c>
      <c r="I529" s="1" t="s">
        <v>84</v>
      </c>
      <c r="J529" s="1" t="s">
        <v>2340</v>
      </c>
      <c r="K529" s="1" t="s">
        <v>4121</v>
      </c>
      <c r="L529" s="30">
        <v>18000</v>
      </c>
      <c r="M529" s="30">
        <v>20354</v>
      </c>
      <c r="N529" s="30">
        <v>25</v>
      </c>
      <c r="O529" s="30">
        <v>445</v>
      </c>
      <c r="P529" s="27">
        <v>6.2</v>
      </c>
      <c r="Q529" s="30">
        <v>21</v>
      </c>
      <c r="R529" s="30">
        <v>101</v>
      </c>
      <c r="S529" s="9">
        <v>375474</v>
      </c>
      <c r="T529" s="9">
        <v>20000000</v>
      </c>
      <c r="U529" s="9">
        <f>IMDB4[[#This Row],[Gross Revenue]]-IMDB4[[#This Row],[Budget]]</f>
        <v>-19624526</v>
      </c>
      <c r="V529" s="9" t="str">
        <f>IF(IMDB4[[#This Row],[Profit]]&gt;0,"Hit","Flop")</f>
        <v>Flop</v>
      </c>
      <c r="W529" s="9" t="str" cm="1">
        <f t="array" ref="W529">_xlfn.IFS(IMDB4[[#This Row],[IMDb Score (1-10)]]&gt;=8,"Excellent",IMDB4[[#This Row],[IMDb Score (1-10)]]&gt;=7,"Good",IMDB4[[#This Row],[IMDb Score (1-10)]]&gt;=5,"Average",TRUE,"Poor")</f>
        <v>Average</v>
      </c>
      <c r="X529" s="9" t="str">
        <f>IF(IMDB4[[#This Row],[Duration (min)]]&lt;90,"Short",IF(IMDB4[[#This Row],[Duration (min)]]&lt;=120,"Medium", "Long"))</f>
        <v>Medium</v>
      </c>
    </row>
    <row r="530" spans="1:24" x14ac:dyDescent="0.25">
      <c r="A530" s="1" t="s">
        <v>6326</v>
      </c>
      <c r="B530" s="2">
        <v>41391</v>
      </c>
      <c r="C530" s="30">
        <f>YEAR(IMDB4[[#This Row],[Release Date]])</f>
        <v>2013</v>
      </c>
      <c r="D530" s="30" t="str">
        <f>FLOOR(IMDB4[[#This Row],[Year]],10)&amp;"s"</f>
        <v>2010s</v>
      </c>
      <c r="E530" s="1" t="s">
        <v>32</v>
      </c>
      <c r="F530" s="1" t="s">
        <v>9</v>
      </c>
      <c r="G530" s="1" t="s">
        <v>3</v>
      </c>
      <c r="H530" s="1" t="s">
        <v>334</v>
      </c>
      <c r="I530" s="1" t="s">
        <v>92</v>
      </c>
      <c r="J530" s="1" t="s">
        <v>629</v>
      </c>
      <c r="K530" s="1" t="s">
        <v>5214</v>
      </c>
      <c r="L530" s="30">
        <v>18000</v>
      </c>
      <c r="M530" s="30">
        <v>25269</v>
      </c>
      <c r="N530" s="30">
        <v>105</v>
      </c>
      <c r="O530" s="30">
        <v>0</v>
      </c>
      <c r="P530" s="27">
        <v>6.2</v>
      </c>
      <c r="Q530" s="30">
        <v>141</v>
      </c>
      <c r="R530" s="30">
        <v>112</v>
      </c>
      <c r="S530" s="9">
        <v>317125</v>
      </c>
      <c r="T530" s="9">
        <v>16000000</v>
      </c>
      <c r="U530" s="9">
        <f>IMDB4[[#This Row],[Gross Revenue]]-IMDB4[[#This Row],[Budget]]</f>
        <v>-15682875</v>
      </c>
      <c r="V530" s="9" t="str">
        <f>IF(IMDB4[[#This Row],[Profit]]&gt;0,"Hit","Flop")</f>
        <v>Flop</v>
      </c>
      <c r="W530" s="9" t="str" cm="1">
        <f t="array" ref="W530">_xlfn.IFS(IMDB4[[#This Row],[IMDb Score (1-10)]]&gt;=8,"Excellent",IMDB4[[#This Row],[IMDb Score (1-10)]]&gt;=7,"Good",IMDB4[[#This Row],[IMDb Score (1-10)]]&gt;=5,"Average",TRUE,"Poor")</f>
        <v>Average</v>
      </c>
      <c r="X530" s="9" t="str">
        <f>IF(IMDB4[[#This Row],[Duration (min)]]&lt;90,"Short",IF(IMDB4[[#This Row],[Duration (min)]]&lt;=120,"Medium", "Long"))</f>
        <v>Medium</v>
      </c>
    </row>
    <row r="531" spans="1:24" x14ac:dyDescent="0.25">
      <c r="A531" s="1" t="s">
        <v>1659</v>
      </c>
      <c r="B531" s="2">
        <v>35677</v>
      </c>
      <c r="C531" s="30">
        <f>YEAR(IMDB4[[#This Row],[Release Date]])</f>
        <v>1997</v>
      </c>
      <c r="D531" s="30" t="str">
        <f>FLOOR(IMDB4[[#This Row],[Year]],10)&amp;"s"</f>
        <v>1990s</v>
      </c>
      <c r="E531" s="1" t="s">
        <v>32</v>
      </c>
      <c r="F531" s="1" t="s">
        <v>61</v>
      </c>
      <c r="G531" s="1" t="s">
        <v>3</v>
      </c>
      <c r="H531" s="1" t="s">
        <v>4</v>
      </c>
      <c r="I531" s="1" t="s">
        <v>92</v>
      </c>
      <c r="J531" s="1" t="s">
        <v>533</v>
      </c>
      <c r="K531" s="1" t="s">
        <v>1660</v>
      </c>
      <c r="L531" s="30">
        <v>18000</v>
      </c>
      <c r="M531" s="30">
        <v>20135</v>
      </c>
      <c r="N531" s="30">
        <v>19</v>
      </c>
      <c r="O531" s="30">
        <v>161</v>
      </c>
      <c r="P531" s="27">
        <v>5.8</v>
      </c>
      <c r="Q531" s="30">
        <v>12</v>
      </c>
      <c r="R531" s="30">
        <v>92</v>
      </c>
      <c r="S531" s="9">
        <v>12836</v>
      </c>
      <c r="T531" s="9">
        <v>4000000</v>
      </c>
      <c r="U531" s="9">
        <f>IMDB4[[#This Row],[Gross Revenue]]-IMDB4[[#This Row],[Budget]]</f>
        <v>-3987164</v>
      </c>
      <c r="V531" s="9" t="str">
        <f>IF(IMDB4[[#This Row],[Profit]]&gt;0,"Hit","Flop")</f>
        <v>Flop</v>
      </c>
      <c r="W531" s="9" t="str" cm="1">
        <f t="array" ref="W531">_xlfn.IFS(IMDB4[[#This Row],[IMDb Score (1-10)]]&gt;=8,"Excellent",IMDB4[[#This Row],[IMDb Score (1-10)]]&gt;=7,"Good",IMDB4[[#This Row],[IMDb Score (1-10)]]&gt;=5,"Average",TRUE,"Poor")</f>
        <v>Average</v>
      </c>
      <c r="X531" s="9" t="str">
        <f>IF(IMDB4[[#This Row],[Duration (min)]]&lt;90,"Short",IF(IMDB4[[#This Row],[Duration (min)]]&lt;=120,"Medium", "Long"))</f>
        <v>Medium</v>
      </c>
    </row>
    <row r="532" spans="1:24" x14ac:dyDescent="0.25">
      <c r="A532" s="1" t="s">
        <v>6570</v>
      </c>
      <c r="B532" s="2">
        <v>41589</v>
      </c>
      <c r="C532" s="30">
        <f>YEAR(IMDB4[[#This Row],[Release Date]])</f>
        <v>2013</v>
      </c>
      <c r="D532" s="30" t="str">
        <f>FLOOR(IMDB4[[#This Row],[Year]],10)&amp;"s"</f>
        <v>2010s</v>
      </c>
      <c r="E532" s="1" t="s">
        <v>32</v>
      </c>
      <c r="F532" s="1" t="s">
        <v>77</v>
      </c>
      <c r="G532" s="1" t="s">
        <v>3</v>
      </c>
      <c r="H532" s="1" t="s">
        <v>4</v>
      </c>
      <c r="I532" s="1" t="s">
        <v>132</v>
      </c>
      <c r="J532" s="1" t="s">
        <v>6571</v>
      </c>
      <c r="K532" s="1" t="s">
        <v>2761</v>
      </c>
      <c r="L532" s="30">
        <v>17000</v>
      </c>
      <c r="M532" s="30">
        <v>32392</v>
      </c>
      <c r="N532" s="30">
        <v>395</v>
      </c>
      <c r="O532" s="30">
        <v>129000</v>
      </c>
      <c r="P532" s="27">
        <v>7</v>
      </c>
      <c r="Q532" s="30">
        <v>654</v>
      </c>
      <c r="R532" s="30">
        <v>123</v>
      </c>
      <c r="S532" s="9">
        <v>202351611</v>
      </c>
      <c r="T532" s="9">
        <v>190000000</v>
      </c>
      <c r="U532" s="9">
        <f>IMDB4[[#This Row],[Gross Revenue]]-IMDB4[[#This Row],[Budget]]</f>
        <v>12351611</v>
      </c>
      <c r="V532" s="9" t="str">
        <f>IF(IMDB4[[#This Row],[Profit]]&gt;0,"Hit","Flop")</f>
        <v>Hit</v>
      </c>
      <c r="W532" s="9" t="str" cm="1">
        <f t="array" ref="W532">_xlfn.IFS(IMDB4[[#This Row],[IMDb Score (1-10)]]&gt;=8,"Excellent",IMDB4[[#This Row],[IMDb Score (1-10)]]&gt;=7,"Good",IMDB4[[#This Row],[IMDb Score (1-10)]]&gt;=5,"Average",TRUE,"Poor")</f>
        <v>Good</v>
      </c>
      <c r="X532" s="9" t="str">
        <f>IF(IMDB4[[#This Row],[Duration (min)]]&lt;90,"Short",IF(IMDB4[[#This Row],[Duration (min)]]&lt;=120,"Medium", "Long"))</f>
        <v>Long</v>
      </c>
    </row>
    <row r="533" spans="1:24" x14ac:dyDescent="0.25">
      <c r="A533" s="1" t="s">
        <v>6572</v>
      </c>
      <c r="B533" s="2">
        <v>41962</v>
      </c>
      <c r="C533" s="30">
        <f>YEAR(IMDB4[[#This Row],[Release Date]])</f>
        <v>2014</v>
      </c>
      <c r="D533" s="30" t="str">
        <f>FLOOR(IMDB4[[#This Row],[Year]],10)&amp;"s"</f>
        <v>2010s</v>
      </c>
      <c r="E533" s="1" t="s">
        <v>32</v>
      </c>
      <c r="F533" s="1" t="s">
        <v>77</v>
      </c>
      <c r="G533" s="1" t="s">
        <v>3</v>
      </c>
      <c r="H533" s="1" t="s">
        <v>4</v>
      </c>
      <c r="I533" s="1" t="s">
        <v>92</v>
      </c>
      <c r="J533" s="1" t="s">
        <v>3917</v>
      </c>
      <c r="K533" s="1" t="s">
        <v>5211</v>
      </c>
      <c r="L533" s="30">
        <v>17000</v>
      </c>
      <c r="M533" s="30">
        <v>19428</v>
      </c>
      <c r="N533" s="30">
        <v>97</v>
      </c>
      <c r="O533" s="30">
        <v>24000</v>
      </c>
      <c r="P533" s="27">
        <v>7.1</v>
      </c>
      <c r="Q533" s="30">
        <v>330</v>
      </c>
      <c r="R533" s="30">
        <v>112</v>
      </c>
      <c r="S533" s="9">
        <v>191616238</v>
      </c>
      <c r="T533" s="9">
        <v>50000000</v>
      </c>
      <c r="U533" s="9">
        <f>IMDB4[[#This Row],[Gross Revenue]]-IMDB4[[#This Row],[Budget]]</f>
        <v>141616238</v>
      </c>
      <c r="V533" s="9" t="str">
        <f>IF(IMDB4[[#This Row],[Profit]]&gt;0,"Hit","Flop")</f>
        <v>Hit</v>
      </c>
      <c r="W533" s="9" t="str" cm="1">
        <f t="array" ref="W533">_xlfn.IFS(IMDB4[[#This Row],[IMDb Score (1-10)]]&gt;=8,"Excellent",IMDB4[[#This Row],[IMDb Score (1-10)]]&gt;=7,"Good",IMDB4[[#This Row],[IMDb Score (1-10)]]&gt;=5,"Average",TRUE,"Poor")</f>
        <v>Good</v>
      </c>
      <c r="X533" s="9" t="str">
        <f>IF(IMDB4[[#This Row],[Duration (min)]]&lt;90,"Short",IF(IMDB4[[#This Row],[Duration (min)]]&lt;=120,"Medium", "Long"))</f>
        <v>Medium</v>
      </c>
    </row>
    <row r="534" spans="1:24" x14ac:dyDescent="0.25">
      <c r="A534" s="1" t="s">
        <v>5113</v>
      </c>
      <c r="B534" s="2">
        <v>39515</v>
      </c>
      <c r="C534" s="30">
        <f>YEAR(IMDB4[[#This Row],[Release Date]])</f>
        <v>2008</v>
      </c>
      <c r="D534" s="30" t="str">
        <f>FLOOR(IMDB4[[#This Row],[Year]],10)&amp;"s"</f>
        <v>2000s</v>
      </c>
      <c r="E534" s="1" t="s">
        <v>32</v>
      </c>
      <c r="F534" s="1" t="s">
        <v>9</v>
      </c>
      <c r="G534" s="1" t="s">
        <v>3</v>
      </c>
      <c r="H534" s="1" t="s">
        <v>4</v>
      </c>
      <c r="I534" s="1" t="s">
        <v>132</v>
      </c>
      <c r="J534" s="1" t="s">
        <v>3114</v>
      </c>
      <c r="K534" s="1" t="s">
        <v>3519</v>
      </c>
      <c r="L534" s="30">
        <v>17000</v>
      </c>
      <c r="M534" s="30">
        <v>44060</v>
      </c>
      <c r="N534" s="30">
        <v>308</v>
      </c>
      <c r="O534" s="30">
        <v>19000</v>
      </c>
      <c r="P534" s="27">
        <v>5.2</v>
      </c>
      <c r="Q534" s="30">
        <v>350</v>
      </c>
      <c r="R534" s="30">
        <v>122</v>
      </c>
      <c r="S534" s="9">
        <v>191449475</v>
      </c>
      <c r="T534" s="9">
        <v>37000000</v>
      </c>
      <c r="U534" s="9">
        <f>IMDB4[[#This Row],[Gross Revenue]]-IMDB4[[#This Row],[Budget]]</f>
        <v>154449475</v>
      </c>
      <c r="V534" s="9" t="str">
        <f>IF(IMDB4[[#This Row],[Profit]]&gt;0,"Hit","Flop")</f>
        <v>Hit</v>
      </c>
      <c r="W534" s="9" t="str" cm="1">
        <f t="array" ref="W534">_xlfn.IFS(IMDB4[[#This Row],[IMDb Score (1-10)]]&gt;=8,"Excellent",IMDB4[[#This Row],[IMDb Score (1-10)]]&gt;=7,"Good",IMDB4[[#This Row],[IMDb Score (1-10)]]&gt;=5,"Average",TRUE,"Poor")</f>
        <v>Average</v>
      </c>
      <c r="X534" s="9" t="str">
        <f>IF(IMDB4[[#This Row],[Duration (min)]]&lt;90,"Short",IF(IMDB4[[#This Row],[Duration (min)]]&lt;=120,"Medium", "Long"))</f>
        <v>Long</v>
      </c>
    </row>
    <row r="535" spans="1:24" x14ac:dyDescent="0.25">
      <c r="A535" s="1" t="s">
        <v>6877</v>
      </c>
      <c r="B535" s="2">
        <v>42006</v>
      </c>
      <c r="C535" s="30">
        <f>YEAR(IMDB4[[#This Row],[Release Date]])</f>
        <v>2015</v>
      </c>
      <c r="D535" s="30" t="str">
        <f>FLOOR(IMDB4[[#This Row],[Year]],10)&amp;"s"</f>
        <v>2010s</v>
      </c>
      <c r="E535" s="1" t="s">
        <v>32</v>
      </c>
      <c r="F535" s="1" t="s">
        <v>40</v>
      </c>
      <c r="G535" s="1" t="s">
        <v>3</v>
      </c>
      <c r="H535" s="1" t="s">
        <v>4</v>
      </c>
      <c r="I535" s="1" t="s">
        <v>84</v>
      </c>
      <c r="J535" s="1" t="s">
        <v>6808</v>
      </c>
      <c r="K535" s="1" t="s">
        <v>4412</v>
      </c>
      <c r="L535" s="30">
        <v>17000</v>
      </c>
      <c r="M535" s="30">
        <v>17883</v>
      </c>
      <c r="N535" s="30">
        <v>12</v>
      </c>
      <c r="O535" s="30">
        <v>26000</v>
      </c>
      <c r="P535" s="27">
        <v>6.7</v>
      </c>
      <c r="Q535" s="30">
        <v>165</v>
      </c>
      <c r="R535" s="30">
        <v>94</v>
      </c>
      <c r="S535" s="9">
        <v>177343675</v>
      </c>
      <c r="T535" s="9">
        <v>135000000</v>
      </c>
      <c r="U535" s="9">
        <f>IMDB4[[#This Row],[Gross Revenue]]-IMDB4[[#This Row],[Budget]]</f>
        <v>42343675</v>
      </c>
      <c r="V535" s="9" t="str">
        <f>IF(IMDB4[[#This Row],[Profit]]&gt;0,"Hit","Flop")</f>
        <v>Hit</v>
      </c>
      <c r="W535" s="9" t="str" cm="1">
        <f t="array" ref="W535">_xlfn.IFS(IMDB4[[#This Row],[IMDb Score (1-10)]]&gt;=8,"Excellent",IMDB4[[#This Row],[IMDb Score (1-10)]]&gt;=7,"Good",IMDB4[[#This Row],[IMDb Score (1-10)]]&gt;=5,"Average",TRUE,"Poor")</f>
        <v>Average</v>
      </c>
      <c r="X535" s="9" t="str">
        <f>IF(IMDB4[[#This Row],[Duration (min)]]&lt;90,"Short",IF(IMDB4[[#This Row],[Duration (min)]]&lt;=120,"Medium", "Long"))</f>
        <v>Medium</v>
      </c>
    </row>
    <row r="536" spans="1:24" x14ac:dyDescent="0.25">
      <c r="A536" s="1" t="s">
        <v>6036</v>
      </c>
      <c r="B536" s="2">
        <v>41218</v>
      </c>
      <c r="C536" s="30">
        <f>YEAR(IMDB4[[#This Row],[Release Date]])</f>
        <v>2012</v>
      </c>
      <c r="D536" s="30" t="str">
        <f>FLOOR(IMDB4[[#This Row],[Year]],10)&amp;"s"</f>
        <v>2010s</v>
      </c>
      <c r="E536" s="1" t="s">
        <v>32</v>
      </c>
      <c r="F536" s="1" t="s">
        <v>77</v>
      </c>
      <c r="G536" s="1" t="s">
        <v>3</v>
      </c>
      <c r="H536" s="1" t="s">
        <v>4</v>
      </c>
      <c r="I536" s="1" t="s">
        <v>92</v>
      </c>
      <c r="J536" s="1" t="s">
        <v>3917</v>
      </c>
      <c r="K536" s="1" t="s">
        <v>5211</v>
      </c>
      <c r="L536" s="30">
        <v>17000</v>
      </c>
      <c r="M536" s="30">
        <v>19968</v>
      </c>
      <c r="N536" s="30">
        <v>97</v>
      </c>
      <c r="O536" s="30">
        <v>39000</v>
      </c>
      <c r="P536" s="27">
        <v>7.2</v>
      </c>
      <c r="Q536" s="30">
        <v>375</v>
      </c>
      <c r="R536" s="30">
        <v>109</v>
      </c>
      <c r="S536" s="9">
        <v>138447667</v>
      </c>
      <c r="T536" s="9">
        <v>42000000</v>
      </c>
      <c r="U536" s="9">
        <f>IMDB4[[#This Row],[Gross Revenue]]-IMDB4[[#This Row],[Budget]]</f>
        <v>96447667</v>
      </c>
      <c r="V536" s="9" t="str">
        <f>IF(IMDB4[[#This Row],[Profit]]&gt;0,"Hit","Flop")</f>
        <v>Hit</v>
      </c>
      <c r="W536" s="9" t="str" cm="1">
        <f t="array" ref="W536">_xlfn.IFS(IMDB4[[#This Row],[IMDb Score (1-10)]]&gt;=8,"Excellent",IMDB4[[#This Row],[IMDb Score (1-10)]]&gt;=7,"Good",IMDB4[[#This Row],[IMDb Score (1-10)]]&gt;=5,"Average",TRUE,"Poor")</f>
        <v>Good</v>
      </c>
      <c r="X536" s="9" t="str">
        <f>IF(IMDB4[[#This Row],[Duration (min)]]&lt;90,"Short",IF(IMDB4[[#This Row],[Duration (min)]]&lt;=120,"Medium", "Long"))</f>
        <v>Medium</v>
      </c>
    </row>
    <row r="537" spans="1:24" x14ac:dyDescent="0.25">
      <c r="A537" s="1" t="s">
        <v>6282</v>
      </c>
      <c r="B537" s="2">
        <v>41162</v>
      </c>
      <c r="C537" s="30">
        <f>YEAR(IMDB4[[#This Row],[Release Date]])</f>
        <v>2012</v>
      </c>
      <c r="D537" s="30" t="str">
        <f>FLOOR(IMDB4[[#This Row],[Year]],10)&amp;"s"</f>
        <v>2010s</v>
      </c>
      <c r="E537" s="1" t="s">
        <v>32</v>
      </c>
      <c r="F537" s="1" t="s">
        <v>9</v>
      </c>
      <c r="G537" s="1" t="s">
        <v>3</v>
      </c>
      <c r="H537" s="1" t="s">
        <v>4</v>
      </c>
      <c r="I537" s="1" t="s">
        <v>132</v>
      </c>
      <c r="J537" s="1" t="s">
        <v>3917</v>
      </c>
      <c r="K537" s="1" t="s">
        <v>6283</v>
      </c>
      <c r="L537" s="30">
        <v>17000</v>
      </c>
      <c r="M537" s="30">
        <v>18322</v>
      </c>
      <c r="N537" s="30">
        <v>23</v>
      </c>
      <c r="O537" s="30">
        <v>32000</v>
      </c>
      <c r="P537" s="27">
        <v>6.8</v>
      </c>
      <c r="Q537" s="30">
        <v>214</v>
      </c>
      <c r="R537" s="30">
        <v>104</v>
      </c>
      <c r="S537" s="9">
        <v>125014030</v>
      </c>
      <c r="T537" s="9">
        <v>30000000</v>
      </c>
      <c r="U537" s="9">
        <f>IMDB4[[#This Row],[Gross Revenue]]-IMDB4[[#This Row],[Budget]]</f>
        <v>95014030</v>
      </c>
      <c r="V537" s="9" t="str">
        <f>IF(IMDB4[[#This Row],[Profit]]&gt;0,"Hit","Flop")</f>
        <v>Hit</v>
      </c>
      <c r="W537" s="9" t="str" cm="1">
        <f t="array" ref="W537">_xlfn.IFS(IMDB4[[#This Row],[IMDb Score (1-10)]]&gt;=8,"Excellent",IMDB4[[#This Row],[IMDb Score (1-10)]]&gt;=7,"Good",IMDB4[[#This Row],[IMDb Score (1-10)]]&gt;=5,"Average",TRUE,"Poor")</f>
        <v>Average</v>
      </c>
      <c r="X537" s="9" t="str">
        <f>IF(IMDB4[[#This Row],[Duration (min)]]&lt;90,"Short",IF(IMDB4[[#This Row],[Duration (min)]]&lt;=120,"Medium", "Long"))</f>
        <v>Medium</v>
      </c>
    </row>
    <row r="538" spans="1:24" x14ac:dyDescent="0.25">
      <c r="A538" s="1" t="s">
        <v>6399</v>
      </c>
      <c r="B538" s="2">
        <v>41599</v>
      </c>
      <c r="C538" s="30">
        <f>YEAR(IMDB4[[#This Row],[Release Date]])</f>
        <v>2013</v>
      </c>
      <c r="D538" s="30" t="str">
        <f>FLOOR(IMDB4[[#This Row],[Year]],10)&amp;"s"</f>
        <v>2010s</v>
      </c>
      <c r="E538" s="1" t="s">
        <v>32</v>
      </c>
      <c r="F538" s="1" t="s">
        <v>77</v>
      </c>
      <c r="G538" s="1" t="s">
        <v>3</v>
      </c>
      <c r="H538" s="1" t="s">
        <v>4</v>
      </c>
      <c r="I538" s="1" t="s">
        <v>132</v>
      </c>
      <c r="J538" s="1" t="s">
        <v>3917</v>
      </c>
      <c r="K538" s="1" t="s">
        <v>5025</v>
      </c>
      <c r="L538" s="30">
        <v>17000</v>
      </c>
      <c r="M538" s="30">
        <v>31958</v>
      </c>
      <c r="N538" s="30">
        <v>209</v>
      </c>
      <c r="O538" s="30">
        <v>42000</v>
      </c>
      <c r="P538" s="27">
        <v>5.8</v>
      </c>
      <c r="Q538" s="30">
        <v>351</v>
      </c>
      <c r="R538" s="30">
        <v>122</v>
      </c>
      <c r="S538" s="9">
        <v>122512052</v>
      </c>
      <c r="T538" s="9">
        <v>130000000</v>
      </c>
      <c r="U538" s="9">
        <f>IMDB4[[#This Row],[Gross Revenue]]-IMDB4[[#This Row],[Budget]]</f>
        <v>-7487948</v>
      </c>
      <c r="V538" s="9" t="str">
        <f>IF(IMDB4[[#This Row],[Profit]]&gt;0,"Hit","Flop")</f>
        <v>Flop</v>
      </c>
      <c r="W538" s="9" t="str" cm="1">
        <f t="array" ref="W538">_xlfn.IFS(IMDB4[[#This Row],[IMDb Score (1-10)]]&gt;=8,"Excellent",IMDB4[[#This Row],[IMDb Score (1-10)]]&gt;=7,"Good",IMDB4[[#This Row],[IMDb Score (1-10)]]&gt;=5,"Average",TRUE,"Poor")</f>
        <v>Average</v>
      </c>
      <c r="X538" s="9" t="str">
        <f>IF(IMDB4[[#This Row],[Duration (min)]]&lt;90,"Short",IF(IMDB4[[#This Row],[Duration (min)]]&lt;=120,"Medium", "Long"))</f>
        <v>Long</v>
      </c>
    </row>
    <row r="539" spans="1:24" x14ac:dyDescent="0.25">
      <c r="A539" s="1" t="s">
        <v>4850</v>
      </c>
      <c r="B539" s="2">
        <v>39753</v>
      </c>
      <c r="C539" s="30">
        <f>YEAR(IMDB4[[#This Row],[Release Date]])</f>
        <v>2008</v>
      </c>
      <c r="D539" s="30" t="str">
        <f>FLOOR(IMDB4[[#This Row],[Year]],10)&amp;"s"</f>
        <v>2000s</v>
      </c>
      <c r="E539" s="1" t="s">
        <v>32</v>
      </c>
      <c r="F539" s="1" t="s">
        <v>40</v>
      </c>
      <c r="G539" s="1" t="s">
        <v>3</v>
      </c>
      <c r="H539" s="1" t="s">
        <v>4</v>
      </c>
      <c r="I539" s="1" t="s">
        <v>84</v>
      </c>
      <c r="J539" s="1" t="s">
        <v>4252</v>
      </c>
      <c r="K539" s="1" t="s">
        <v>4851</v>
      </c>
      <c r="L539" s="30">
        <v>17000</v>
      </c>
      <c r="M539" s="30">
        <v>20007</v>
      </c>
      <c r="N539" s="30">
        <v>59</v>
      </c>
      <c r="O539" s="30">
        <v>0</v>
      </c>
      <c r="P539" s="27">
        <v>6.9</v>
      </c>
      <c r="Q539" s="30">
        <v>225</v>
      </c>
      <c r="R539" s="30">
        <v>96</v>
      </c>
      <c r="S539" s="9">
        <v>114053579</v>
      </c>
      <c r="T539" s="9">
        <v>150000000</v>
      </c>
      <c r="U539" s="9">
        <f>IMDB4[[#This Row],[Gross Revenue]]-IMDB4[[#This Row],[Budget]]</f>
        <v>-35946421</v>
      </c>
      <c r="V539" s="9" t="str">
        <f>IF(IMDB4[[#This Row],[Profit]]&gt;0,"Hit","Flop")</f>
        <v>Flop</v>
      </c>
      <c r="W539" s="9" t="str" cm="1">
        <f t="array" ref="W539">_xlfn.IFS(IMDB4[[#This Row],[IMDb Score (1-10)]]&gt;=8,"Excellent",IMDB4[[#This Row],[IMDb Score (1-10)]]&gt;=7,"Good",IMDB4[[#This Row],[IMDb Score (1-10)]]&gt;=5,"Average",TRUE,"Poor")</f>
        <v>Average</v>
      </c>
      <c r="X539" s="9" t="str">
        <f>IF(IMDB4[[#This Row],[Duration (min)]]&lt;90,"Short",IF(IMDB4[[#This Row],[Duration (min)]]&lt;=120,"Medium", "Long"))</f>
        <v>Medium</v>
      </c>
    </row>
    <row r="540" spans="1:24" x14ac:dyDescent="0.25">
      <c r="A540" s="1" t="s">
        <v>6147</v>
      </c>
      <c r="B540" s="2">
        <v>40946</v>
      </c>
      <c r="C540" s="30">
        <f>YEAR(IMDB4[[#This Row],[Release Date]])</f>
        <v>2012</v>
      </c>
      <c r="D540" s="30" t="str">
        <f>FLOOR(IMDB4[[#This Row],[Year]],10)&amp;"s"</f>
        <v>2010s</v>
      </c>
      <c r="E540" s="1" t="s">
        <v>32</v>
      </c>
      <c r="F540" s="1" t="s">
        <v>20</v>
      </c>
      <c r="G540" s="1" t="s">
        <v>3</v>
      </c>
      <c r="H540" s="1" t="s">
        <v>4</v>
      </c>
      <c r="I540" s="1" t="s">
        <v>92</v>
      </c>
      <c r="J540" s="1" t="s">
        <v>3917</v>
      </c>
      <c r="K540" s="1" t="s">
        <v>745</v>
      </c>
      <c r="L540" s="30">
        <v>17000</v>
      </c>
      <c r="M540" s="30">
        <v>46646</v>
      </c>
      <c r="N540" s="30">
        <v>0</v>
      </c>
      <c r="O540" s="30">
        <v>54000</v>
      </c>
      <c r="P540" s="27">
        <v>6.1</v>
      </c>
      <c r="Q540" s="30">
        <v>324</v>
      </c>
      <c r="R540" s="30">
        <v>110</v>
      </c>
      <c r="S540" s="9">
        <v>113709992</v>
      </c>
      <c r="T540" s="9">
        <v>7000000</v>
      </c>
      <c r="U540" s="9">
        <f>IMDB4[[#This Row],[Gross Revenue]]-IMDB4[[#This Row],[Budget]]</f>
        <v>106709992</v>
      </c>
      <c r="V540" s="9" t="str">
        <f>IF(IMDB4[[#This Row],[Profit]]&gt;0,"Hit","Flop")</f>
        <v>Hit</v>
      </c>
      <c r="W540" s="9" t="str" cm="1">
        <f t="array" ref="W540">_xlfn.IFS(IMDB4[[#This Row],[IMDb Score (1-10)]]&gt;=8,"Excellent",IMDB4[[#This Row],[IMDb Score (1-10)]]&gt;=7,"Good",IMDB4[[#This Row],[IMDb Score (1-10)]]&gt;=5,"Average",TRUE,"Poor")</f>
        <v>Average</v>
      </c>
      <c r="X540" s="9" t="str">
        <f>IF(IMDB4[[#This Row],[Duration (min)]]&lt;90,"Short",IF(IMDB4[[#This Row],[Duration (min)]]&lt;=120,"Medium", "Long"))</f>
        <v>Medium</v>
      </c>
    </row>
    <row r="541" spans="1:24" x14ac:dyDescent="0.25">
      <c r="A541" s="1" t="s">
        <v>6552</v>
      </c>
      <c r="B541" s="2">
        <v>41515</v>
      </c>
      <c r="C541" s="30">
        <f>YEAR(IMDB4[[#This Row],[Release Date]])</f>
        <v>2013</v>
      </c>
      <c r="D541" s="30" t="str">
        <f>FLOOR(IMDB4[[#This Row],[Year]],10)&amp;"s"</f>
        <v>2010s</v>
      </c>
      <c r="E541" s="1" t="s">
        <v>32</v>
      </c>
      <c r="F541" s="1" t="s">
        <v>20</v>
      </c>
      <c r="G541" s="1" t="s">
        <v>3</v>
      </c>
      <c r="H541" s="1" t="s">
        <v>4</v>
      </c>
      <c r="I541" s="1" t="s">
        <v>92</v>
      </c>
      <c r="J541" s="1" t="s">
        <v>3917</v>
      </c>
      <c r="K541" s="1" t="s">
        <v>6553</v>
      </c>
      <c r="L541" s="30">
        <v>17000</v>
      </c>
      <c r="M541" s="30">
        <v>38751</v>
      </c>
      <c r="N541" s="30">
        <v>133</v>
      </c>
      <c r="O541" s="30">
        <v>97000</v>
      </c>
      <c r="P541" s="27">
        <v>6.7</v>
      </c>
      <c r="Q541" s="30">
        <v>418</v>
      </c>
      <c r="R541" s="30">
        <v>107</v>
      </c>
      <c r="S541" s="9">
        <v>101470202</v>
      </c>
      <c r="T541" s="9">
        <v>32000000</v>
      </c>
      <c r="U541" s="9">
        <f>IMDB4[[#This Row],[Gross Revenue]]-IMDB4[[#This Row],[Budget]]</f>
        <v>69470202</v>
      </c>
      <c r="V541" s="9" t="str">
        <f>IF(IMDB4[[#This Row],[Profit]]&gt;0,"Hit","Flop")</f>
        <v>Hit</v>
      </c>
      <c r="W541" s="9" t="str" cm="1">
        <f t="array" ref="W541">_xlfn.IFS(IMDB4[[#This Row],[IMDb Score (1-10)]]&gt;=8,"Excellent",IMDB4[[#This Row],[IMDb Score (1-10)]]&gt;=7,"Good",IMDB4[[#This Row],[IMDb Score (1-10)]]&gt;=5,"Average",TRUE,"Poor")</f>
        <v>Average</v>
      </c>
      <c r="X541" s="9" t="str">
        <f>IF(IMDB4[[#This Row],[Duration (min)]]&lt;90,"Short",IF(IMDB4[[#This Row],[Duration (min)]]&lt;=120,"Medium", "Long"))</f>
        <v>Medium</v>
      </c>
    </row>
    <row r="542" spans="1:24" x14ac:dyDescent="0.25">
      <c r="A542" s="1" t="s">
        <v>3113</v>
      </c>
      <c r="B542" s="2">
        <v>37430</v>
      </c>
      <c r="C542" s="30">
        <f>YEAR(IMDB4[[#This Row],[Release Date]])</f>
        <v>2002</v>
      </c>
      <c r="D542" s="30" t="str">
        <f>FLOOR(IMDB4[[#This Row],[Year]],10)&amp;"s"</f>
        <v>2000s</v>
      </c>
      <c r="E542" s="1" t="s">
        <v>32</v>
      </c>
      <c r="F542" s="1" t="s">
        <v>2</v>
      </c>
      <c r="G542" s="1" t="s">
        <v>3</v>
      </c>
      <c r="H542" s="1" t="s">
        <v>4</v>
      </c>
      <c r="I542" s="1" t="s">
        <v>92</v>
      </c>
      <c r="J542" s="1" t="s">
        <v>3114</v>
      </c>
      <c r="K542" s="1" t="s">
        <v>890</v>
      </c>
      <c r="L542" s="30">
        <v>17000</v>
      </c>
      <c r="M542" s="30">
        <v>18141</v>
      </c>
      <c r="N542" s="30">
        <v>21000</v>
      </c>
      <c r="O542" s="30">
        <v>0</v>
      </c>
      <c r="P542" s="27">
        <v>6.8</v>
      </c>
      <c r="Q542" s="30">
        <v>233</v>
      </c>
      <c r="R542" s="30">
        <v>112</v>
      </c>
      <c r="S542" s="9">
        <v>95308367</v>
      </c>
      <c r="T542" s="9">
        <v>48000000</v>
      </c>
      <c r="U542" s="9">
        <f>IMDB4[[#This Row],[Gross Revenue]]-IMDB4[[#This Row],[Budget]]</f>
        <v>47308367</v>
      </c>
      <c r="V542" s="9" t="str">
        <f>IF(IMDB4[[#This Row],[Profit]]&gt;0,"Hit","Flop")</f>
        <v>Hit</v>
      </c>
      <c r="W542" s="9" t="str" cm="1">
        <f t="array" ref="W542">_xlfn.IFS(IMDB4[[#This Row],[IMDb Score (1-10)]]&gt;=8,"Excellent",IMDB4[[#This Row],[IMDb Score (1-10)]]&gt;=7,"Good",IMDB4[[#This Row],[IMDb Score (1-10)]]&gt;=5,"Average",TRUE,"Poor")</f>
        <v>Average</v>
      </c>
      <c r="X542" s="9" t="str">
        <f>IF(IMDB4[[#This Row],[Duration (min)]]&lt;90,"Short",IF(IMDB4[[#This Row],[Duration (min)]]&lt;=120,"Medium", "Long"))</f>
        <v>Medium</v>
      </c>
    </row>
    <row r="543" spans="1:24" x14ac:dyDescent="0.25">
      <c r="A543" s="1" t="s">
        <v>4931</v>
      </c>
      <c r="B543" s="2">
        <v>39784</v>
      </c>
      <c r="C543" s="30">
        <f>YEAR(IMDB4[[#This Row],[Release Date]])</f>
        <v>2008</v>
      </c>
      <c r="D543" s="30" t="str">
        <f>FLOOR(IMDB4[[#This Row],[Year]],10)&amp;"s"</f>
        <v>2000s</v>
      </c>
      <c r="E543" s="1" t="s">
        <v>32</v>
      </c>
      <c r="F543" s="1" t="s">
        <v>77</v>
      </c>
      <c r="G543" s="1" t="s">
        <v>3</v>
      </c>
      <c r="H543" s="1" t="s">
        <v>4</v>
      </c>
      <c r="I543" s="1" t="s">
        <v>132</v>
      </c>
      <c r="J543" s="1" t="s">
        <v>3114</v>
      </c>
      <c r="K543" s="1" t="s">
        <v>1426</v>
      </c>
      <c r="L543" s="30">
        <v>17000</v>
      </c>
      <c r="M543" s="30">
        <v>21863</v>
      </c>
      <c r="N543" s="30">
        <v>218</v>
      </c>
      <c r="O543" s="30">
        <v>0</v>
      </c>
      <c r="P543" s="27">
        <v>6.1</v>
      </c>
      <c r="Q543" s="30">
        <v>238</v>
      </c>
      <c r="R543" s="30">
        <v>88</v>
      </c>
      <c r="S543" s="9">
        <v>80170146</v>
      </c>
      <c r="T543" s="9">
        <v>85000000</v>
      </c>
      <c r="U543" s="9">
        <f>IMDB4[[#This Row],[Gross Revenue]]-IMDB4[[#This Row],[Budget]]</f>
        <v>-4829854</v>
      </c>
      <c r="V543" s="9" t="str">
        <f>IF(IMDB4[[#This Row],[Profit]]&gt;0,"Hit","Flop")</f>
        <v>Flop</v>
      </c>
      <c r="W543" s="9" t="str" cm="1">
        <f t="array" ref="W543">_xlfn.IFS(IMDB4[[#This Row],[IMDb Score (1-10)]]&gt;=8,"Excellent",IMDB4[[#This Row],[IMDb Score (1-10)]]&gt;=7,"Good",IMDB4[[#This Row],[IMDb Score (1-10)]]&gt;=5,"Average",TRUE,"Poor")</f>
        <v>Average</v>
      </c>
      <c r="X543" s="9" t="str">
        <f>IF(IMDB4[[#This Row],[Duration (min)]]&lt;90,"Short",IF(IMDB4[[#This Row],[Duration (min)]]&lt;=120,"Medium", "Long"))</f>
        <v>Short</v>
      </c>
    </row>
    <row r="544" spans="1:24" x14ac:dyDescent="0.25">
      <c r="A544" s="1" t="s">
        <v>5507</v>
      </c>
      <c r="B544" s="2">
        <v>40284</v>
      </c>
      <c r="C544" s="30">
        <f>YEAR(IMDB4[[#This Row],[Release Date]])</f>
        <v>2010</v>
      </c>
      <c r="D544" s="30" t="str">
        <f>FLOOR(IMDB4[[#This Row],[Year]],10)&amp;"s"</f>
        <v>2010s</v>
      </c>
      <c r="E544" s="1" t="s">
        <v>32</v>
      </c>
      <c r="F544" s="1" t="s">
        <v>9</v>
      </c>
      <c r="G544" s="1" t="s">
        <v>3</v>
      </c>
      <c r="H544" s="1" t="s">
        <v>4</v>
      </c>
      <c r="I544" s="1" t="s">
        <v>132</v>
      </c>
      <c r="J544" s="1" t="s">
        <v>3917</v>
      </c>
      <c r="K544" s="1" t="s">
        <v>1049</v>
      </c>
      <c r="L544" s="30">
        <v>17000</v>
      </c>
      <c r="M544" s="30">
        <v>19945</v>
      </c>
      <c r="N544" s="30">
        <v>529</v>
      </c>
      <c r="O544" s="30">
        <v>14000</v>
      </c>
      <c r="P544" s="27">
        <v>6.3</v>
      </c>
      <c r="Q544" s="30">
        <v>162</v>
      </c>
      <c r="R544" s="30">
        <v>108</v>
      </c>
      <c r="S544" s="9">
        <v>80014842</v>
      </c>
      <c r="T544" s="9">
        <v>25000000</v>
      </c>
      <c r="U544" s="9">
        <f>IMDB4[[#This Row],[Gross Revenue]]-IMDB4[[#This Row],[Budget]]</f>
        <v>55014842</v>
      </c>
      <c r="V544" s="9" t="str">
        <f>IF(IMDB4[[#This Row],[Profit]]&gt;0,"Hit","Flop")</f>
        <v>Hit</v>
      </c>
      <c r="W544" s="9" t="str" cm="1">
        <f t="array" ref="W544">_xlfn.IFS(IMDB4[[#This Row],[IMDb Score (1-10)]]&gt;=8,"Excellent",IMDB4[[#This Row],[IMDb Score (1-10)]]&gt;=7,"Good",IMDB4[[#This Row],[IMDb Score (1-10)]]&gt;=5,"Average",TRUE,"Poor")</f>
        <v>Average</v>
      </c>
      <c r="X544" s="9" t="str">
        <f>IF(IMDB4[[#This Row],[Duration (min)]]&lt;90,"Short",IF(IMDB4[[#This Row],[Duration (min)]]&lt;=120,"Medium", "Long"))</f>
        <v>Medium</v>
      </c>
    </row>
    <row r="545" spans="1:24" x14ac:dyDescent="0.25">
      <c r="A545" s="1" t="s">
        <v>5839</v>
      </c>
      <c r="B545" s="2">
        <v>40708</v>
      </c>
      <c r="C545" s="30">
        <f>YEAR(IMDB4[[#This Row],[Release Date]])</f>
        <v>2011</v>
      </c>
      <c r="D545" s="30" t="str">
        <f>FLOOR(IMDB4[[#This Row],[Year]],10)&amp;"s"</f>
        <v>2010s</v>
      </c>
      <c r="E545" s="1" t="s">
        <v>32</v>
      </c>
      <c r="F545" s="1" t="s">
        <v>40</v>
      </c>
      <c r="G545" s="1" t="s">
        <v>3</v>
      </c>
      <c r="H545" s="1" t="s">
        <v>4</v>
      </c>
      <c r="I545" s="1" t="s">
        <v>84</v>
      </c>
      <c r="J545" s="1" t="s">
        <v>4252</v>
      </c>
      <c r="K545" s="1" t="s">
        <v>204</v>
      </c>
      <c r="L545" s="30">
        <v>17000</v>
      </c>
      <c r="M545" s="30">
        <v>36017</v>
      </c>
      <c r="N545" s="30">
        <v>17000</v>
      </c>
      <c r="O545" s="30">
        <v>42000</v>
      </c>
      <c r="P545" s="27">
        <v>7.5</v>
      </c>
      <c r="Q545" s="30">
        <v>682</v>
      </c>
      <c r="R545" s="30">
        <v>126</v>
      </c>
      <c r="S545" s="9">
        <v>73820094</v>
      </c>
      <c r="T545" s="9">
        <v>170000000</v>
      </c>
      <c r="U545" s="9">
        <f>IMDB4[[#This Row],[Gross Revenue]]-IMDB4[[#This Row],[Budget]]</f>
        <v>-96179906</v>
      </c>
      <c r="V545" s="9" t="str">
        <f>IF(IMDB4[[#This Row],[Profit]]&gt;0,"Hit","Flop")</f>
        <v>Flop</v>
      </c>
      <c r="W545" s="9" t="str" cm="1">
        <f t="array" ref="W545">_xlfn.IFS(IMDB4[[#This Row],[IMDb Score (1-10)]]&gt;=8,"Excellent",IMDB4[[#This Row],[IMDb Score (1-10)]]&gt;=7,"Good",IMDB4[[#This Row],[IMDb Score (1-10)]]&gt;=5,"Average",TRUE,"Poor")</f>
        <v>Good</v>
      </c>
      <c r="X545" s="9" t="str">
        <f>IF(IMDB4[[#This Row],[Duration (min)]]&lt;90,"Short",IF(IMDB4[[#This Row],[Duration (min)]]&lt;=120,"Medium", "Long"))</f>
        <v>Long</v>
      </c>
    </row>
    <row r="546" spans="1:24" x14ac:dyDescent="0.25">
      <c r="A546" s="1" t="s">
        <v>6569</v>
      </c>
      <c r="B546" s="2">
        <v>41345</v>
      </c>
      <c r="C546" s="30">
        <f>YEAR(IMDB4[[#This Row],[Release Date]])</f>
        <v>2013</v>
      </c>
      <c r="D546" s="30" t="str">
        <f>FLOOR(IMDB4[[#This Row],[Year]],10)&amp;"s"</f>
        <v>2010s</v>
      </c>
      <c r="E546" s="1" t="s">
        <v>32</v>
      </c>
      <c r="F546" s="1" t="s">
        <v>77</v>
      </c>
      <c r="G546" s="1" t="s">
        <v>3</v>
      </c>
      <c r="H546" s="1" t="s">
        <v>4</v>
      </c>
      <c r="I546" s="1" t="s">
        <v>132</v>
      </c>
      <c r="J546" s="1" t="s">
        <v>3917</v>
      </c>
      <c r="K546" s="1" t="s">
        <v>1365</v>
      </c>
      <c r="L546" s="30">
        <v>17000</v>
      </c>
      <c r="M546" s="30">
        <v>18204</v>
      </c>
      <c r="N546" s="30">
        <v>776</v>
      </c>
      <c r="O546" s="30">
        <v>33000</v>
      </c>
      <c r="P546" s="27">
        <v>6.4</v>
      </c>
      <c r="Q546" s="30">
        <v>339</v>
      </c>
      <c r="R546" s="30">
        <v>131</v>
      </c>
      <c r="S546" s="9">
        <v>73103784</v>
      </c>
      <c r="T546" s="9">
        <v>150000000</v>
      </c>
      <c r="U546" s="9">
        <f>IMDB4[[#This Row],[Gross Revenue]]-IMDB4[[#This Row],[Budget]]</f>
        <v>-76896216</v>
      </c>
      <c r="V546" s="9" t="str">
        <f>IF(IMDB4[[#This Row],[Profit]]&gt;0,"Hit","Flop")</f>
        <v>Flop</v>
      </c>
      <c r="W546" s="9" t="str" cm="1">
        <f t="array" ref="W546">_xlfn.IFS(IMDB4[[#This Row],[IMDb Score (1-10)]]&gt;=8,"Excellent",IMDB4[[#This Row],[IMDb Score (1-10)]]&gt;=7,"Good",IMDB4[[#This Row],[IMDb Score (1-10)]]&gt;=5,"Average",TRUE,"Poor")</f>
        <v>Average</v>
      </c>
      <c r="X546" s="9" t="str">
        <f>IF(IMDB4[[#This Row],[Duration (min)]]&lt;90,"Short",IF(IMDB4[[#This Row],[Duration (min)]]&lt;=120,"Medium", "Long"))</f>
        <v>Long</v>
      </c>
    </row>
    <row r="547" spans="1:24" x14ac:dyDescent="0.25">
      <c r="A547" s="1" t="s">
        <v>4251</v>
      </c>
      <c r="B547" s="2">
        <v>38892</v>
      </c>
      <c r="C547" s="30">
        <f>YEAR(IMDB4[[#This Row],[Release Date]])</f>
        <v>2006</v>
      </c>
      <c r="D547" s="30" t="str">
        <f>FLOOR(IMDB4[[#This Row],[Year]],10)&amp;"s"</f>
        <v>2000s</v>
      </c>
      <c r="E547" s="1" t="s">
        <v>32</v>
      </c>
      <c r="F547" s="1" t="s">
        <v>20</v>
      </c>
      <c r="G547" s="1" t="s">
        <v>3</v>
      </c>
      <c r="H547" s="1" t="s">
        <v>4</v>
      </c>
      <c r="I547" s="1" t="s">
        <v>132</v>
      </c>
      <c r="J547" s="1" t="s">
        <v>4252</v>
      </c>
      <c r="K547" s="1" t="s">
        <v>2817</v>
      </c>
      <c r="L547" s="30">
        <v>17000</v>
      </c>
      <c r="M547" s="30">
        <v>19334</v>
      </c>
      <c r="N547" s="30">
        <v>14</v>
      </c>
      <c r="O547" s="30">
        <v>663</v>
      </c>
      <c r="P547" s="27">
        <v>4.5999999999999996</v>
      </c>
      <c r="Q547" s="30">
        <v>65</v>
      </c>
      <c r="R547" s="30">
        <v>99</v>
      </c>
      <c r="S547" s="9">
        <v>70163652</v>
      </c>
      <c r="T547" s="9">
        <v>40000000</v>
      </c>
      <c r="U547" s="9">
        <f>IMDB4[[#This Row],[Gross Revenue]]-IMDB4[[#This Row],[Budget]]</f>
        <v>30163652</v>
      </c>
      <c r="V547" s="9" t="str">
        <f>IF(IMDB4[[#This Row],[Profit]]&gt;0,"Hit","Flop")</f>
        <v>Hit</v>
      </c>
      <c r="W547" s="9" t="str" cm="1">
        <f t="array" ref="W547">_xlfn.IFS(IMDB4[[#This Row],[IMDb Score (1-10)]]&gt;=8,"Excellent",IMDB4[[#This Row],[IMDb Score (1-10)]]&gt;=7,"Good",IMDB4[[#This Row],[IMDb Score (1-10)]]&gt;=5,"Average",TRUE,"Poor")</f>
        <v>Poor</v>
      </c>
      <c r="X547" s="9" t="str">
        <f>IF(IMDB4[[#This Row],[Duration (min)]]&lt;90,"Short",IF(IMDB4[[#This Row],[Duration (min)]]&lt;=120,"Medium", "Long"))</f>
        <v>Medium</v>
      </c>
    </row>
    <row r="548" spans="1:24" x14ac:dyDescent="0.25">
      <c r="A548" s="1" t="s">
        <v>3916</v>
      </c>
      <c r="B548" s="2">
        <v>38416</v>
      </c>
      <c r="C548" s="30">
        <f>YEAR(IMDB4[[#This Row],[Release Date]])</f>
        <v>2005</v>
      </c>
      <c r="D548" s="30" t="str">
        <f>FLOOR(IMDB4[[#This Row],[Year]],10)&amp;"s"</f>
        <v>2000s</v>
      </c>
      <c r="E548" s="1" t="s">
        <v>32</v>
      </c>
      <c r="F548" s="1" t="s">
        <v>9</v>
      </c>
      <c r="G548" s="1" t="s">
        <v>3</v>
      </c>
      <c r="H548" s="1" t="s">
        <v>4</v>
      </c>
      <c r="I548" s="1" t="s">
        <v>132</v>
      </c>
      <c r="J548" s="1" t="s">
        <v>3917</v>
      </c>
      <c r="K548" s="1" t="s">
        <v>2809</v>
      </c>
      <c r="L548" s="30">
        <v>17000</v>
      </c>
      <c r="M548" s="30">
        <v>20299</v>
      </c>
      <c r="N548" s="30">
        <v>49</v>
      </c>
      <c r="O548" s="30">
        <v>0</v>
      </c>
      <c r="P548" s="27">
        <v>7.2</v>
      </c>
      <c r="Q548" s="30">
        <v>127</v>
      </c>
      <c r="R548" s="30">
        <v>136</v>
      </c>
      <c r="S548" s="9">
        <v>67253092</v>
      </c>
      <c r="T548" s="9">
        <v>30000000</v>
      </c>
      <c r="U548" s="9">
        <f>IMDB4[[#This Row],[Gross Revenue]]-IMDB4[[#This Row],[Budget]]</f>
        <v>37253092</v>
      </c>
      <c r="V548" s="9" t="str">
        <f>IF(IMDB4[[#This Row],[Profit]]&gt;0,"Hit","Flop")</f>
        <v>Hit</v>
      </c>
      <c r="W548" s="9" t="str" cm="1">
        <f t="array" ref="W548">_xlfn.IFS(IMDB4[[#This Row],[IMDb Score (1-10)]]&gt;=8,"Excellent",IMDB4[[#This Row],[IMDb Score (1-10)]]&gt;=7,"Good",IMDB4[[#This Row],[IMDb Score (1-10)]]&gt;=5,"Average",TRUE,"Poor")</f>
        <v>Good</v>
      </c>
      <c r="X548" s="9" t="str">
        <f>IF(IMDB4[[#This Row],[Duration (min)]]&lt;90,"Short",IF(IMDB4[[#This Row],[Duration (min)]]&lt;=120,"Medium", "Long"))</f>
        <v>Long</v>
      </c>
    </row>
    <row r="549" spans="1:24" x14ac:dyDescent="0.25">
      <c r="A549" s="1" t="s">
        <v>4468</v>
      </c>
      <c r="B549" s="2">
        <v>39060</v>
      </c>
      <c r="C549" s="30">
        <f>YEAR(IMDB4[[#This Row],[Release Date]])</f>
        <v>2006</v>
      </c>
      <c r="D549" s="30" t="str">
        <f>FLOOR(IMDB4[[#This Row],[Year]],10)&amp;"s"</f>
        <v>2000s</v>
      </c>
      <c r="E549" s="1" t="s">
        <v>32</v>
      </c>
      <c r="F549" s="1" t="s">
        <v>2</v>
      </c>
      <c r="G549" s="1" t="s">
        <v>3</v>
      </c>
      <c r="H549" s="1" t="s">
        <v>4</v>
      </c>
      <c r="I549" s="1" t="s">
        <v>132</v>
      </c>
      <c r="J549" s="1" t="s">
        <v>3917</v>
      </c>
      <c r="K549" s="1" t="s">
        <v>4469</v>
      </c>
      <c r="L549" s="30">
        <v>17000</v>
      </c>
      <c r="M549" s="30">
        <v>21380</v>
      </c>
      <c r="N549" s="30">
        <v>98</v>
      </c>
      <c r="O549" s="30">
        <v>0</v>
      </c>
      <c r="P549" s="27">
        <v>6.5</v>
      </c>
      <c r="Q549" s="30">
        <v>107</v>
      </c>
      <c r="R549" s="30">
        <v>104</v>
      </c>
      <c r="S549" s="9">
        <v>65269010</v>
      </c>
      <c r="T549" s="9">
        <v>12000000</v>
      </c>
      <c r="U549" s="9">
        <f>IMDB4[[#This Row],[Gross Revenue]]-IMDB4[[#This Row],[Budget]]</f>
        <v>53269010</v>
      </c>
      <c r="V549" s="9" t="str">
        <f>IF(IMDB4[[#This Row],[Profit]]&gt;0,"Hit","Flop")</f>
        <v>Hit</v>
      </c>
      <c r="W549" s="9" t="str" cm="1">
        <f t="array" ref="W549">_xlfn.IFS(IMDB4[[#This Row],[IMDb Score (1-10)]]&gt;=8,"Excellent",IMDB4[[#This Row],[IMDb Score (1-10)]]&gt;=7,"Good",IMDB4[[#This Row],[IMDb Score (1-10)]]&gt;=5,"Average",TRUE,"Poor")</f>
        <v>Average</v>
      </c>
      <c r="X549" s="9" t="str">
        <f>IF(IMDB4[[#This Row],[Duration (min)]]&lt;90,"Short",IF(IMDB4[[#This Row],[Duration (min)]]&lt;=120,"Medium", "Long"))</f>
        <v>Medium</v>
      </c>
    </row>
    <row r="550" spans="1:24" x14ac:dyDescent="0.25">
      <c r="A550" s="1" t="s">
        <v>5511</v>
      </c>
      <c r="B550" s="2">
        <v>40539</v>
      </c>
      <c r="C550" s="30">
        <f>YEAR(IMDB4[[#This Row],[Release Date]])</f>
        <v>2010</v>
      </c>
      <c r="D550" s="30" t="str">
        <f>FLOOR(IMDB4[[#This Row],[Year]],10)&amp;"s"</f>
        <v>2010s</v>
      </c>
      <c r="E550" s="1" t="s">
        <v>32</v>
      </c>
      <c r="F550" s="1" t="s">
        <v>20</v>
      </c>
      <c r="G550" s="1" t="s">
        <v>3</v>
      </c>
      <c r="H550" s="1" t="s">
        <v>4</v>
      </c>
      <c r="I550" s="1" t="s">
        <v>84</v>
      </c>
      <c r="J550" s="1" t="s">
        <v>4252</v>
      </c>
      <c r="K550" s="1" t="s">
        <v>5270</v>
      </c>
      <c r="L550" s="30">
        <v>17000</v>
      </c>
      <c r="M550" s="30">
        <v>20154</v>
      </c>
      <c r="N550" s="30">
        <v>87</v>
      </c>
      <c r="O550" s="30">
        <v>0</v>
      </c>
      <c r="P550" s="27">
        <v>6.2</v>
      </c>
      <c r="Q550" s="30">
        <v>111</v>
      </c>
      <c r="R550" s="30">
        <v>94</v>
      </c>
      <c r="S550" s="9">
        <v>64001297</v>
      </c>
      <c r="T550" s="9">
        <v>15000000</v>
      </c>
      <c r="U550" s="9">
        <f>IMDB4[[#This Row],[Gross Revenue]]-IMDB4[[#This Row],[Budget]]</f>
        <v>49001297</v>
      </c>
      <c r="V550" s="9" t="str">
        <f>IF(IMDB4[[#This Row],[Profit]]&gt;0,"Hit","Flop")</f>
        <v>Hit</v>
      </c>
      <c r="W550" s="9" t="str" cm="1">
        <f t="array" ref="W550">_xlfn.IFS(IMDB4[[#This Row],[IMDb Score (1-10)]]&gt;=8,"Excellent",IMDB4[[#This Row],[IMDb Score (1-10)]]&gt;=7,"Good",IMDB4[[#This Row],[IMDb Score (1-10)]]&gt;=5,"Average",TRUE,"Poor")</f>
        <v>Average</v>
      </c>
      <c r="X550" s="9" t="str">
        <f>IF(IMDB4[[#This Row],[Duration (min)]]&lt;90,"Short",IF(IMDB4[[#This Row],[Duration (min)]]&lt;=120,"Medium", "Long"))</f>
        <v>Medium</v>
      </c>
    </row>
    <row r="551" spans="1:24" x14ac:dyDescent="0.25">
      <c r="A551" s="1" t="s">
        <v>6657</v>
      </c>
      <c r="B551" s="2">
        <v>41778</v>
      </c>
      <c r="C551" s="30">
        <f>YEAR(IMDB4[[#This Row],[Release Date]])</f>
        <v>2014</v>
      </c>
      <c r="D551" s="30" t="str">
        <f>FLOOR(IMDB4[[#This Row],[Year]],10)&amp;"s"</f>
        <v>2010s</v>
      </c>
      <c r="E551" s="1" t="s">
        <v>32</v>
      </c>
      <c r="F551" s="1" t="s">
        <v>9</v>
      </c>
      <c r="G551" s="1" t="s">
        <v>3</v>
      </c>
      <c r="H551" s="1" t="s">
        <v>4</v>
      </c>
      <c r="I551" s="1" t="s">
        <v>132</v>
      </c>
      <c r="J551" s="1" t="s">
        <v>4252</v>
      </c>
      <c r="K551" s="1" t="s">
        <v>6658</v>
      </c>
      <c r="L551" s="30">
        <v>17000</v>
      </c>
      <c r="M551" s="30">
        <v>20466</v>
      </c>
      <c r="N551" s="30">
        <v>15</v>
      </c>
      <c r="O551" s="30">
        <v>15000</v>
      </c>
      <c r="P551" s="27">
        <v>6.8</v>
      </c>
      <c r="Q551" s="30">
        <v>141</v>
      </c>
      <c r="R551" s="30">
        <v>107</v>
      </c>
      <c r="S551" s="9">
        <v>50461335</v>
      </c>
      <c r="T551" s="9">
        <v>11000000</v>
      </c>
      <c r="U551" s="9">
        <f>IMDB4[[#This Row],[Gross Revenue]]-IMDB4[[#This Row],[Budget]]</f>
        <v>39461335</v>
      </c>
      <c r="V551" s="9" t="str">
        <f>IF(IMDB4[[#This Row],[Profit]]&gt;0,"Hit","Flop")</f>
        <v>Hit</v>
      </c>
      <c r="W551" s="9" t="str" cm="1">
        <f t="array" ref="W551">_xlfn.IFS(IMDB4[[#This Row],[IMDb Score (1-10)]]&gt;=8,"Excellent",IMDB4[[#This Row],[IMDb Score (1-10)]]&gt;=7,"Good",IMDB4[[#This Row],[IMDb Score (1-10)]]&gt;=5,"Average",TRUE,"Poor")</f>
        <v>Average</v>
      </c>
      <c r="X551" s="9" t="str">
        <f>IF(IMDB4[[#This Row],[Duration (min)]]&lt;90,"Short",IF(IMDB4[[#This Row],[Duration (min)]]&lt;=120,"Medium", "Long"))</f>
        <v>Medium</v>
      </c>
    </row>
    <row r="552" spans="1:24" x14ac:dyDescent="0.25">
      <c r="A552" s="1" t="s">
        <v>6747</v>
      </c>
      <c r="B552" s="2">
        <v>41799</v>
      </c>
      <c r="C552" s="30">
        <f>YEAR(IMDB4[[#This Row],[Release Date]])</f>
        <v>2014</v>
      </c>
      <c r="D552" s="30" t="str">
        <f>FLOOR(IMDB4[[#This Row],[Year]],10)&amp;"s"</f>
        <v>2010s</v>
      </c>
      <c r="E552" s="1" t="s">
        <v>32</v>
      </c>
      <c r="F552" s="1" t="s">
        <v>40</v>
      </c>
      <c r="G552" s="1" t="s">
        <v>3</v>
      </c>
      <c r="H552" s="1" t="s">
        <v>4</v>
      </c>
      <c r="I552" s="1" t="s">
        <v>84</v>
      </c>
      <c r="J552" s="1" t="s">
        <v>3917</v>
      </c>
      <c r="K552" s="1" t="s">
        <v>6748</v>
      </c>
      <c r="L552" s="30">
        <v>17000</v>
      </c>
      <c r="M552" s="30">
        <v>19513</v>
      </c>
      <c r="N552" s="30">
        <v>34</v>
      </c>
      <c r="O552" s="30">
        <v>18000</v>
      </c>
      <c r="P552" s="27">
        <v>7.3</v>
      </c>
      <c r="Q552" s="30">
        <v>156</v>
      </c>
      <c r="R552" s="30">
        <v>95</v>
      </c>
      <c r="S552" s="9">
        <v>50150619</v>
      </c>
      <c r="T552" s="9">
        <v>50000000</v>
      </c>
      <c r="U552" s="9">
        <f>IMDB4[[#This Row],[Gross Revenue]]-IMDB4[[#This Row],[Budget]]</f>
        <v>150619</v>
      </c>
      <c r="V552" s="9" t="str">
        <f>IF(IMDB4[[#This Row],[Profit]]&gt;0,"Hit","Flop")</f>
        <v>Hit</v>
      </c>
      <c r="W552" s="9" t="str" cm="1">
        <f t="array" ref="W552">_xlfn.IFS(IMDB4[[#This Row],[IMDb Score (1-10)]]&gt;=8,"Excellent",IMDB4[[#This Row],[IMDb Score (1-10)]]&gt;=7,"Good",IMDB4[[#This Row],[IMDb Score (1-10)]]&gt;=5,"Average",TRUE,"Poor")</f>
        <v>Good</v>
      </c>
      <c r="X552" s="9" t="str">
        <f>IF(IMDB4[[#This Row],[Duration (min)]]&lt;90,"Short",IF(IMDB4[[#This Row],[Duration (min)]]&lt;=120,"Medium", "Long"))</f>
        <v>Medium</v>
      </c>
    </row>
    <row r="553" spans="1:24" x14ac:dyDescent="0.25">
      <c r="A553" s="1" t="s">
        <v>5968</v>
      </c>
      <c r="B553" s="2">
        <v>40841</v>
      </c>
      <c r="C553" s="30">
        <f>YEAR(IMDB4[[#This Row],[Release Date]])</f>
        <v>2011</v>
      </c>
      <c r="D553" s="30" t="str">
        <f>FLOOR(IMDB4[[#This Row],[Year]],10)&amp;"s"</f>
        <v>2010s</v>
      </c>
      <c r="E553" s="1" t="s">
        <v>32</v>
      </c>
      <c r="F553" s="1" t="s">
        <v>20</v>
      </c>
      <c r="G553" s="1" t="s">
        <v>3</v>
      </c>
      <c r="H553" s="1" t="s">
        <v>4</v>
      </c>
      <c r="I553" s="1" t="s">
        <v>132</v>
      </c>
      <c r="J553" s="1" t="s">
        <v>3917</v>
      </c>
      <c r="K553" s="1" t="s">
        <v>456</v>
      </c>
      <c r="L553" s="30">
        <v>17000</v>
      </c>
      <c r="M553" s="30">
        <v>18510</v>
      </c>
      <c r="N553" s="30">
        <v>2000</v>
      </c>
      <c r="O553" s="30">
        <v>0</v>
      </c>
      <c r="P553" s="27">
        <v>5.3</v>
      </c>
      <c r="Q553" s="30">
        <v>185</v>
      </c>
      <c r="R553" s="30">
        <v>111</v>
      </c>
      <c r="S553" s="9">
        <v>48430355</v>
      </c>
      <c r="T553" s="9">
        <v>70000000</v>
      </c>
      <c r="U553" s="9">
        <f>IMDB4[[#This Row],[Gross Revenue]]-IMDB4[[#This Row],[Budget]]</f>
        <v>-21569645</v>
      </c>
      <c r="V553" s="9" t="str">
        <f>IF(IMDB4[[#This Row],[Profit]]&gt;0,"Hit","Flop")</f>
        <v>Flop</v>
      </c>
      <c r="W553" s="9" t="str" cm="1">
        <f t="array" ref="W553">_xlfn.IFS(IMDB4[[#This Row],[IMDb Score (1-10)]]&gt;=8,"Excellent",IMDB4[[#This Row],[IMDb Score (1-10)]]&gt;=7,"Good",IMDB4[[#This Row],[IMDb Score (1-10)]]&gt;=5,"Average",TRUE,"Poor")</f>
        <v>Average</v>
      </c>
      <c r="X553" s="9" t="str">
        <f>IF(IMDB4[[#This Row],[Duration (min)]]&lt;90,"Short",IF(IMDB4[[#This Row],[Duration (min)]]&lt;=120,"Medium", "Long"))</f>
        <v>Medium</v>
      </c>
    </row>
    <row r="554" spans="1:24" x14ac:dyDescent="0.25">
      <c r="A554" s="1" t="s">
        <v>6890</v>
      </c>
      <c r="B554" s="2">
        <v>42043</v>
      </c>
      <c r="C554" s="30">
        <f>YEAR(IMDB4[[#This Row],[Release Date]])</f>
        <v>2015</v>
      </c>
      <c r="D554" s="30" t="str">
        <f>FLOOR(IMDB4[[#This Row],[Year]],10)&amp;"s"</f>
        <v>2010s</v>
      </c>
      <c r="E554" s="1" t="s">
        <v>32</v>
      </c>
      <c r="F554" s="1" t="s">
        <v>77</v>
      </c>
      <c r="G554" s="1" t="s">
        <v>3</v>
      </c>
      <c r="H554" s="1" t="s">
        <v>4</v>
      </c>
      <c r="I554" s="1" t="s">
        <v>132</v>
      </c>
      <c r="J554" s="1" t="s">
        <v>3917</v>
      </c>
      <c r="K554" s="1" t="s">
        <v>1316</v>
      </c>
      <c r="L554" s="30">
        <v>17000</v>
      </c>
      <c r="M554" s="30">
        <v>47334</v>
      </c>
      <c r="N554" s="30">
        <v>0</v>
      </c>
      <c r="O554" s="30">
        <v>44000</v>
      </c>
      <c r="P554" s="27">
        <v>5.4</v>
      </c>
      <c r="Q554" s="30">
        <v>384</v>
      </c>
      <c r="R554" s="30">
        <v>127</v>
      </c>
      <c r="S554" s="9">
        <v>47375327</v>
      </c>
      <c r="T554" s="9">
        <v>176000000</v>
      </c>
      <c r="U554" s="9">
        <f>IMDB4[[#This Row],[Gross Revenue]]-IMDB4[[#This Row],[Budget]]</f>
        <v>-128624673</v>
      </c>
      <c r="V554" s="9" t="str">
        <f>IF(IMDB4[[#This Row],[Profit]]&gt;0,"Hit","Flop")</f>
        <v>Flop</v>
      </c>
      <c r="W554" s="9" t="str" cm="1">
        <f t="array" ref="W554">_xlfn.IFS(IMDB4[[#This Row],[IMDb Score (1-10)]]&gt;=8,"Excellent",IMDB4[[#This Row],[IMDb Score (1-10)]]&gt;=7,"Good",IMDB4[[#This Row],[IMDb Score (1-10)]]&gt;=5,"Average",TRUE,"Poor")</f>
        <v>Average</v>
      </c>
      <c r="X554" s="9" t="str">
        <f>IF(IMDB4[[#This Row],[Duration (min)]]&lt;90,"Short",IF(IMDB4[[#This Row],[Duration (min)]]&lt;=120,"Medium", "Long"))</f>
        <v>Long</v>
      </c>
    </row>
    <row r="555" spans="1:24" x14ac:dyDescent="0.25">
      <c r="A555" s="1" t="s">
        <v>6364</v>
      </c>
      <c r="B555" s="2">
        <v>41518</v>
      </c>
      <c r="C555" s="30">
        <f>YEAR(IMDB4[[#This Row],[Release Date]])</f>
        <v>2013</v>
      </c>
      <c r="D555" s="30" t="str">
        <f>FLOOR(IMDB4[[#This Row],[Year]],10)&amp;"s"</f>
        <v>2010s</v>
      </c>
      <c r="E555" s="1" t="s">
        <v>32</v>
      </c>
      <c r="F555" s="1" t="s">
        <v>9</v>
      </c>
      <c r="G555" s="1" t="s">
        <v>3</v>
      </c>
      <c r="H555" s="1" t="s">
        <v>4</v>
      </c>
      <c r="I555" s="1" t="s">
        <v>92</v>
      </c>
      <c r="J555" s="1" t="s">
        <v>4252</v>
      </c>
      <c r="K555" s="1" t="s">
        <v>1998</v>
      </c>
      <c r="L555" s="30">
        <v>17000</v>
      </c>
      <c r="M555" s="30">
        <v>20051</v>
      </c>
      <c r="N555" s="30">
        <v>108</v>
      </c>
      <c r="O555" s="30">
        <v>39000</v>
      </c>
      <c r="P555" s="27">
        <v>5.9</v>
      </c>
      <c r="Q555" s="30">
        <v>359</v>
      </c>
      <c r="R555" s="30">
        <v>100</v>
      </c>
      <c r="S555" s="9">
        <v>35266619</v>
      </c>
      <c r="T555" s="9">
        <v>30000000</v>
      </c>
      <c r="U555" s="9">
        <f>IMDB4[[#This Row],[Gross Revenue]]-IMDB4[[#This Row],[Budget]]</f>
        <v>5266619</v>
      </c>
      <c r="V555" s="9" t="str">
        <f>IF(IMDB4[[#This Row],[Profit]]&gt;0,"Hit","Flop")</f>
        <v>Hit</v>
      </c>
      <c r="W555" s="9" t="str" cm="1">
        <f t="array" ref="W555">_xlfn.IFS(IMDB4[[#This Row],[IMDb Score (1-10)]]&gt;=8,"Excellent",IMDB4[[#This Row],[IMDb Score (1-10)]]&gt;=7,"Good",IMDB4[[#This Row],[IMDb Score (1-10)]]&gt;=5,"Average",TRUE,"Poor")</f>
        <v>Average</v>
      </c>
      <c r="X555" s="9" t="str">
        <f>IF(IMDB4[[#This Row],[Duration (min)]]&lt;90,"Short",IF(IMDB4[[#This Row],[Duration (min)]]&lt;=120,"Medium", "Long"))</f>
        <v>Medium</v>
      </c>
    </row>
    <row r="556" spans="1:24" x14ac:dyDescent="0.25">
      <c r="A556" s="1" t="s">
        <v>4451</v>
      </c>
      <c r="B556" s="2">
        <v>39011</v>
      </c>
      <c r="C556" s="30">
        <f>YEAR(IMDB4[[#This Row],[Release Date]])</f>
        <v>2006</v>
      </c>
      <c r="D556" s="30" t="str">
        <f>FLOOR(IMDB4[[#This Row],[Year]],10)&amp;"s"</f>
        <v>2000s</v>
      </c>
      <c r="E556" s="1" t="s">
        <v>32</v>
      </c>
      <c r="F556" s="1" t="s">
        <v>20</v>
      </c>
      <c r="G556" s="1" t="s">
        <v>3</v>
      </c>
      <c r="H556" s="1" t="s">
        <v>4</v>
      </c>
      <c r="I556" s="1" t="s">
        <v>132</v>
      </c>
      <c r="J556" s="1" t="s">
        <v>3917</v>
      </c>
      <c r="K556" s="1" t="s">
        <v>4452</v>
      </c>
      <c r="L556" s="30">
        <v>17000</v>
      </c>
      <c r="M556" s="30">
        <v>20109</v>
      </c>
      <c r="N556" s="30">
        <v>99</v>
      </c>
      <c r="O556" s="30">
        <v>0</v>
      </c>
      <c r="P556" s="27">
        <v>6.4</v>
      </c>
      <c r="Q556" s="30">
        <v>91</v>
      </c>
      <c r="R556" s="30">
        <v>105</v>
      </c>
      <c r="S556" s="9">
        <v>33687630</v>
      </c>
      <c r="T556" s="9">
        <v>20000000</v>
      </c>
      <c r="U556" s="9">
        <f>IMDB4[[#This Row],[Gross Revenue]]-IMDB4[[#This Row],[Budget]]</f>
        <v>13687630</v>
      </c>
      <c r="V556" s="9" t="str">
        <f>IF(IMDB4[[#This Row],[Profit]]&gt;0,"Hit","Flop")</f>
        <v>Hit</v>
      </c>
      <c r="W556" s="9" t="str" cm="1">
        <f t="array" ref="W556">_xlfn.IFS(IMDB4[[#This Row],[IMDb Score (1-10)]]&gt;=8,"Excellent",IMDB4[[#This Row],[IMDb Score (1-10)]]&gt;=7,"Good",IMDB4[[#This Row],[IMDb Score (1-10)]]&gt;=5,"Average",TRUE,"Poor")</f>
        <v>Average</v>
      </c>
      <c r="X556" s="9" t="str">
        <f>IF(IMDB4[[#This Row],[Duration (min)]]&lt;90,"Short",IF(IMDB4[[#This Row],[Duration (min)]]&lt;=120,"Medium", "Long"))</f>
        <v>Medium</v>
      </c>
    </row>
    <row r="557" spans="1:24" x14ac:dyDescent="0.25">
      <c r="A557" s="1" t="s">
        <v>6477</v>
      </c>
      <c r="B557" s="2">
        <v>41365</v>
      </c>
      <c r="C557" s="30">
        <f>YEAR(IMDB4[[#This Row],[Release Date]])</f>
        <v>2013</v>
      </c>
      <c r="D557" s="30" t="str">
        <f>FLOOR(IMDB4[[#This Row],[Year]],10)&amp;"s"</f>
        <v>2010s</v>
      </c>
      <c r="E557" s="1" t="s">
        <v>32</v>
      </c>
      <c r="F557" s="1" t="s">
        <v>2</v>
      </c>
      <c r="G557" s="1" t="s">
        <v>3</v>
      </c>
      <c r="H557" s="1" t="s">
        <v>4</v>
      </c>
      <c r="I557" s="1" t="s">
        <v>92</v>
      </c>
      <c r="J557" s="1" t="s">
        <v>3917</v>
      </c>
      <c r="K557" s="1" t="s">
        <v>745</v>
      </c>
      <c r="L557" s="30">
        <v>17000</v>
      </c>
      <c r="M557" s="30">
        <v>18469</v>
      </c>
      <c r="N557" s="30">
        <v>0</v>
      </c>
      <c r="O557" s="30">
        <v>29000</v>
      </c>
      <c r="P557" s="27">
        <v>7.1</v>
      </c>
      <c r="Q557" s="30">
        <v>450</v>
      </c>
      <c r="R557" s="30">
        <v>106</v>
      </c>
      <c r="S557" s="9">
        <v>32154410</v>
      </c>
      <c r="T557" s="9">
        <v>30000000</v>
      </c>
      <c r="U557" s="9">
        <f>IMDB4[[#This Row],[Gross Revenue]]-IMDB4[[#This Row],[Budget]]</f>
        <v>2154410</v>
      </c>
      <c r="V557" s="9" t="str">
        <f>IF(IMDB4[[#This Row],[Profit]]&gt;0,"Hit","Flop")</f>
        <v>Hit</v>
      </c>
      <c r="W557" s="9" t="str" cm="1">
        <f t="array" ref="W557">_xlfn.IFS(IMDB4[[#This Row],[IMDb Score (1-10)]]&gt;=8,"Excellent",IMDB4[[#This Row],[IMDb Score (1-10)]]&gt;=7,"Good",IMDB4[[#This Row],[IMDb Score (1-10)]]&gt;=5,"Average",TRUE,"Poor")</f>
        <v>Good</v>
      </c>
      <c r="X557" s="9" t="str">
        <f>IF(IMDB4[[#This Row],[Duration (min)]]&lt;90,"Short",IF(IMDB4[[#This Row],[Duration (min)]]&lt;=120,"Medium", "Long"))</f>
        <v>Medium</v>
      </c>
    </row>
    <row r="558" spans="1:24" x14ac:dyDescent="0.25">
      <c r="A558" s="1" t="s">
        <v>5057</v>
      </c>
      <c r="B558" s="2">
        <v>39496</v>
      </c>
      <c r="C558" s="30">
        <f>YEAR(IMDB4[[#This Row],[Release Date]])</f>
        <v>2008</v>
      </c>
      <c r="D558" s="30" t="str">
        <f>FLOOR(IMDB4[[#This Row],[Year]],10)&amp;"s"</f>
        <v>2000s</v>
      </c>
      <c r="E558" s="1" t="s">
        <v>32</v>
      </c>
      <c r="F558" s="1" t="s">
        <v>91</v>
      </c>
      <c r="G558" s="1" t="s">
        <v>3</v>
      </c>
      <c r="H558" s="1" t="s">
        <v>4</v>
      </c>
      <c r="I558" s="1" t="s">
        <v>132</v>
      </c>
      <c r="J558" s="1" t="s">
        <v>4252</v>
      </c>
      <c r="K558" s="1" t="s">
        <v>5058</v>
      </c>
      <c r="L558" s="30">
        <v>17000</v>
      </c>
      <c r="M558" s="30">
        <v>18765</v>
      </c>
      <c r="N558" s="30">
        <v>0</v>
      </c>
      <c r="O558" s="30">
        <v>0</v>
      </c>
      <c r="P558" s="27">
        <v>5.4</v>
      </c>
      <c r="Q558" s="30">
        <v>172</v>
      </c>
      <c r="R558" s="30">
        <v>92</v>
      </c>
      <c r="S558" s="9">
        <v>31397498</v>
      </c>
      <c r="T558" s="9">
        <v>12000000</v>
      </c>
      <c r="U558" s="9">
        <f>IMDB4[[#This Row],[Gross Revenue]]-IMDB4[[#This Row],[Budget]]</f>
        <v>19397498</v>
      </c>
      <c r="V558" s="9" t="str">
        <f>IF(IMDB4[[#This Row],[Profit]]&gt;0,"Hit","Flop")</f>
        <v>Hit</v>
      </c>
      <c r="W558" s="9" t="str" cm="1">
        <f t="array" ref="W558">_xlfn.IFS(IMDB4[[#This Row],[IMDb Score (1-10)]]&gt;=8,"Excellent",IMDB4[[#This Row],[IMDb Score (1-10)]]&gt;=7,"Good",IMDB4[[#This Row],[IMDb Score (1-10)]]&gt;=5,"Average",TRUE,"Poor")</f>
        <v>Average</v>
      </c>
      <c r="X558" s="9" t="str">
        <f>IF(IMDB4[[#This Row],[Duration (min)]]&lt;90,"Short",IF(IMDB4[[#This Row],[Duration (min)]]&lt;=120,"Medium", "Long"))</f>
        <v>Medium</v>
      </c>
    </row>
    <row r="559" spans="1:24" x14ac:dyDescent="0.25">
      <c r="A559" s="1" t="s">
        <v>6423</v>
      </c>
      <c r="B559" s="2">
        <v>41479</v>
      </c>
      <c r="C559" s="30">
        <f>YEAR(IMDB4[[#This Row],[Release Date]])</f>
        <v>2013</v>
      </c>
      <c r="D559" s="30" t="str">
        <f>FLOOR(IMDB4[[#This Row],[Year]],10)&amp;"s"</f>
        <v>2010s</v>
      </c>
      <c r="E559" s="1" t="s">
        <v>32</v>
      </c>
      <c r="F559" s="1" t="s">
        <v>77</v>
      </c>
      <c r="G559" s="1" t="s">
        <v>3</v>
      </c>
      <c r="H559" s="1" t="s">
        <v>4</v>
      </c>
      <c r="I559" s="1" t="s">
        <v>92</v>
      </c>
      <c r="J559" s="1" t="s">
        <v>4252</v>
      </c>
      <c r="K559" s="1" t="s">
        <v>3924</v>
      </c>
      <c r="L559" s="30">
        <v>17000</v>
      </c>
      <c r="M559" s="30">
        <v>19168</v>
      </c>
      <c r="N559" s="30">
        <v>65</v>
      </c>
      <c r="O559" s="30">
        <v>36000</v>
      </c>
      <c r="P559" s="27">
        <v>6.6</v>
      </c>
      <c r="Q559" s="30">
        <v>350</v>
      </c>
      <c r="R559" s="30">
        <v>103</v>
      </c>
      <c r="S559" s="9">
        <v>28751715</v>
      </c>
      <c r="T559" s="9">
        <v>28000000</v>
      </c>
      <c r="U559" s="9">
        <f>IMDB4[[#This Row],[Gross Revenue]]-IMDB4[[#This Row],[Budget]]</f>
        <v>751715</v>
      </c>
      <c r="V559" s="9" t="str">
        <f>IF(IMDB4[[#This Row],[Profit]]&gt;0,"Hit","Flop")</f>
        <v>Hit</v>
      </c>
      <c r="W559" s="9" t="str" cm="1">
        <f t="array" ref="W559">_xlfn.IFS(IMDB4[[#This Row],[IMDb Score (1-10)]]&gt;=8,"Excellent",IMDB4[[#This Row],[IMDb Score (1-10)]]&gt;=7,"Good",IMDB4[[#This Row],[IMDb Score (1-10)]]&gt;=5,"Average",TRUE,"Poor")</f>
        <v>Average</v>
      </c>
      <c r="X559" s="9" t="str">
        <f>IF(IMDB4[[#This Row],[Duration (min)]]&lt;90,"Short",IF(IMDB4[[#This Row],[Duration (min)]]&lt;=120,"Medium", "Long"))</f>
        <v>Medium</v>
      </c>
    </row>
    <row r="560" spans="1:24" x14ac:dyDescent="0.25">
      <c r="A560" s="1" t="s">
        <v>4217</v>
      </c>
      <c r="B560" s="2">
        <v>38622</v>
      </c>
      <c r="C560" s="30">
        <f>YEAR(IMDB4[[#This Row],[Release Date]])</f>
        <v>2005</v>
      </c>
      <c r="D560" s="30" t="str">
        <f>FLOOR(IMDB4[[#This Row],[Year]],10)&amp;"s"</f>
        <v>2000s</v>
      </c>
      <c r="E560" s="1" t="s">
        <v>32</v>
      </c>
      <c r="F560" s="1" t="s">
        <v>77</v>
      </c>
      <c r="G560" s="1" t="s">
        <v>3</v>
      </c>
      <c r="H560" s="1" t="s">
        <v>4</v>
      </c>
      <c r="I560" s="1" t="s">
        <v>84</v>
      </c>
      <c r="J560" s="1" t="s">
        <v>3114</v>
      </c>
      <c r="K560" s="1" t="s">
        <v>1100</v>
      </c>
      <c r="L560" s="30">
        <v>17000</v>
      </c>
      <c r="M560" s="30">
        <v>32232</v>
      </c>
      <c r="N560" s="30">
        <v>4000</v>
      </c>
      <c r="O560" s="30">
        <v>0</v>
      </c>
      <c r="P560" s="27">
        <v>6.1</v>
      </c>
      <c r="Q560" s="30">
        <v>136</v>
      </c>
      <c r="R560" s="30">
        <v>101</v>
      </c>
      <c r="S560" s="9">
        <v>28045540</v>
      </c>
      <c r="T560" s="9">
        <v>65000000</v>
      </c>
      <c r="U560" s="9">
        <f>IMDB4[[#This Row],[Gross Revenue]]-IMDB4[[#This Row],[Budget]]</f>
        <v>-36954460</v>
      </c>
      <c r="V560" s="9" t="str">
        <f>IF(IMDB4[[#This Row],[Profit]]&gt;0,"Hit","Flop")</f>
        <v>Flop</v>
      </c>
      <c r="W560" s="9" t="str" cm="1">
        <f t="array" ref="W560">_xlfn.IFS(IMDB4[[#This Row],[IMDb Score (1-10)]]&gt;=8,"Excellent",IMDB4[[#This Row],[IMDb Score (1-10)]]&gt;=7,"Good",IMDB4[[#This Row],[IMDb Score (1-10)]]&gt;=5,"Average",TRUE,"Poor")</f>
        <v>Average</v>
      </c>
      <c r="X560" s="9" t="str">
        <f>IF(IMDB4[[#This Row],[Duration (min)]]&lt;90,"Short",IF(IMDB4[[#This Row],[Duration (min)]]&lt;=120,"Medium", "Long"))</f>
        <v>Medium</v>
      </c>
    </row>
    <row r="561" spans="1:24" x14ac:dyDescent="0.25">
      <c r="A561" s="1" t="s">
        <v>5829</v>
      </c>
      <c r="B561" s="2">
        <v>40658</v>
      </c>
      <c r="C561" s="30">
        <f>YEAR(IMDB4[[#This Row],[Release Date]])</f>
        <v>2011</v>
      </c>
      <c r="D561" s="30" t="str">
        <f>FLOOR(IMDB4[[#This Row],[Year]],10)&amp;"s"</f>
        <v>2010s</v>
      </c>
      <c r="E561" s="1" t="s">
        <v>32</v>
      </c>
      <c r="F561" s="1" t="s">
        <v>77</v>
      </c>
      <c r="G561" s="1" t="s">
        <v>3</v>
      </c>
      <c r="H561" s="1" t="s">
        <v>3532</v>
      </c>
      <c r="I561" s="1" t="s">
        <v>92</v>
      </c>
      <c r="J561" s="1" t="s">
        <v>3917</v>
      </c>
      <c r="K561" s="1" t="s">
        <v>745</v>
      </c>
      <c r="L561" s="30">
        <v>17000</v>
      </c>
      <c r="M561" s="30">
        <v>31187</v>
      </c>
      <c r="N561" s="30">
        <v>0</v>
      </c>
      <c r="O561" s="30">
        <v>0</v>
      </c>
      <c r="P561" s="27">
        <v>5.8</v>
      </c>
      <c r="Q561" s="30">
        <v>394</v>
      </c>
      <c r="R561" s="30">
        <v>93</v>
      </c>
      <c r="S561" s="9">
        <v>18934858</v>
      </c>
      <c r="T561" s="9">
        <v>23000000</v>
      </c>
      <c r="U561" s="9">
        <f>IMDB4[[#This Row],[Gross Revenue]]-IMDB4[[#This Row],[Budget]]</f>
        <v>-4065142</v>
      </c>
      <c r="V561" s="9" t="str">
        <f>IF(IMDB4[[#This Row],[Profit]]&gt;0,"Hit","Flop")</f>
        <v>Flop</v>
      </c>
      <c r="W561" s="9" t="str" cm="1">
        <f t="array" ref="W561">_xlfn.IFS(IMDB4[[#This Row],[IMDb Score (1-10)]]&gt;=8,"Excellent",IMDB4[[#This Row],[IMDb Score (1-10)]]&gt;=7,"Good",IMDB4[[#This Row],[IMDb Score (1-10)]]&gt;=5,"Average",TRUE,"Poor")</f>
        <v>Average</v>
      </c>
      <c r="X561" s="9" t="str">
        <f>IF(IMDB4[[#This Row],[Duration (min)]]&lt;90,"Short",IF(IMDB4[[#This Row],[Duration (min)]]&lt;=120,"Medium", "Long"))</f>
        <v>Medium</v>
      </c>
    </row>
    <row r="562" spans="1:24" x14ac:dyDescent="0.25">
      <c r="A562" s="1" t="s">
        <v>6736</v>
      </c>
      <c r="B562" s="2">
        <v>41978</v>
      </c>
      <c r="C562" s="30">
        <f>YEAR(IMDB4[[#This Row],[Release Date]])</f>
        <v>2014</v>
      </c>
      <c r="D562" s="30" t="str">
        <f>FLOOR(IMDB4[[#This Row],[Year]],10)&amp;"s"</f>
        <v>2010s</v>
      </c>
      <c r="E562" s="1" t="s">
        <v>32</v>
      </c>
      <c r="F562" s="1" t="s">
        <v>9</v>
      </c>
      <c r="G562" s="1" t="s">
        <v>3</v>
      </c>
      <c r="H562" s="1" t="s">
        <v>4</v>
      </c>
      <c r="I562" s="1" t="s">
        <v>132</v>
      </c>
      <c r="J562" s="1" t="s">
        <v>3114</v>
      </c>
      <c r="K562" s="1" t="s">
        <v>4431</v>
      </c>
      <c r="L562" s="30">
        <v>17000</v>
      </c>
      <c r="M562" s="30">
        <v>19673</v>
      </c>
      <c r="N562" s="30">
        <v>25</v>
      </c>
      <c r="O562" s="30">
        <v>45000</v>
      </c>
      <c r="P562" s="27">
        <v>7.5</v>
      </c>
      <c r="Q562" s="30">
        <v>309</v>
      </c>
      <c r="R562" s="30">
        <v>101</v>
      </c>
      <c r="S562" s="9">
        <v>18656400</v>
      </c>
      <c r="T562" s="9">
        <v>5000000</v>
      </c>
      <c r="U562" s="9">
        <f>IMDB4[[#This Row],[Gross Revenue]]-IMDB4[[#This Row],[Budget]]</f>
        <v>13656400</v>
      </c>
      <c r="V562" s="9" t="str">
        <f>IF(IMDB4[[#This Row],[Profit]]&gt;0,"Hit","Flop")</f>
        <v>Hit</v>
      </c>
      <c r="W562" s="9" t="str" cm="1">
        <f t="array" ref="W562">_xlfn.IFS(IMDB4[[#This Row],[IMDb Score (1-10)]]&gt;=8,"Excellent",IMDB4[[#This Row],[IMDb Score (1-10)]]&gt;=7,"Good",IMDB4[[#This Row],[IMDb Score (1-10)]]&gt;=5,"Average",TRUE,"Poor")</f>
        <v>Good</v>
      </c>
      <c r="X562" s="9" t="str">
        <f>IF(IMDB4[[#This Row],[Duration (min)]]&lt;90,"Short",IF(IMDB4[[#This Row],[Duration (min)]]&lt;=120,"Medium", "Long"))</f>
        <v>Medium</v>
      </c>
    </row>
    <row r="563" spans="1:24" x14ac:dyDescent="0.25">
      <c r="A563" s="1" t="s">
        <v>4670</v>
      </c>
      <c r="B563" s="2">
        <v>39142</v>
      </c>
      <c r="C563" s="30">
        <f>YEAR(IMDB4[[#This Row],[Release Date]])</f>
        <v>2007</v>
      </c>
      <c r="D563" s="30" t="str">
        <f>FLOOR(IMDB4[[#This Row],[Year]],10)&amp;"s"</f>
        <v>2000s</v>
      </c>
      <c r="E563" s="1" t="s">
        <v>32</v>
      </c>
      <c r="F563" s="1" t="s">
        <v>40</v>
      </c>
      <c r="G563" s="1" t="s">
        <v>3</v>
      </c>
      <c r="H563" s="1" t="s">
        <v>4</v>
      </c>
      <c r="I563" s="1" t="s">
        <v>92</v>
      </c>
      <c r="J563" s="1" t="s">
        <v>3114</v>
      </c>
      <c r="K563" s="1" t="s">
        <v>2890</v>
      </c>
      <c r="L563" s="30">
        <v>17000</v>
      </c>
      <c r="M563" s="30">
        <v>18752</v>
      </c>
      <c r="N563" s="30">
        <v>0</v>
      </c>
      <c r="O563" s="30">
        <v>76000</v>
      </c>
      <c r="P563" s="27">
        <v>8.1999999999999993</v>
      </c>
      <c r="Q563" s="30">
        <v>274</v>
      </c>
      <c r="R563" s="30">
        <v>148</v>
      </c>
      <c r="S563" s="9">
        <v>18352454</v>
      </c>
      <c r="T563" s="9">
        <v>15000000</v>
      </c>
      <c r="U563" s="9">
        <f>IMDB4[[#This Row],[Gross Revenue]]-IMDB4[[#This Row],[Budget]]</f>
        <v>3352454</v>
      </c>
      <c r="V563" s="9" t="str">
        <f>IF(IMDB4[[#This Row],[Profit]]&gt;0,"Hit","Flop")</f>
        <v>Hit</v>
      </c>
      <c r="W563" s="9" t="str" cm="1">
        <f t="array" ref="W563">_xlfn.IFS(IMDB4[[#This Row],[IMDb Score (1-10)]]&gt;=8,"Excellent",IMDB4[[#This Row],[IMDb Score (1-10)]]&gt;=7,"Good",IMDB4[[#This Row],[IMDb Score (1-10)]]&gt;=5,"Average",TRUE,"Poor")</f>
        <v>Excellent</v>
      </c>
      <c r="X563" s="9" t="str">
        <f>IF(IMDB4[[#This Row],[Duration (min)]]&lt;90,"Short",IF(IMDB4[[#This Row],[Duration (min)]]&lt;=120,"Medium", "Long"))</f>
        <v>Long</v>
      </c>
    </row>
    <row r="564" spans="1:24" x14ac:dyDescent="0.25">
      <c r="A564" s="1" t="s">
        <v>3590</v>
      </c>
      <c r="B564" s="2">
        <v>38279</v>
      </c>
      <c r="C564" s="30">
        <f>YEAR(IMDB4[[#This Row],[Release Date]])</f>
        <v>2004</v>
      </c>
      <c r="D564" s="30" t="str">
        <f>FLOOR(IMDB4[[#This Row],[Year]],10)&amp;"s"</f>
        <v>2000s</v>
      </c>
      <c r="E564" s="1" t="s">
        <v>32</v>
      </c>
      <c r="F564" s="1" t="s">
        <v>20</v>
      </c>
      <c r="G564" s="1" t="s">
        <v>3</v>
      </c>
      <c r="H564" s="1" t="s">
        <v>4</v>
      </c>
      <c r="I564" s="1" t="s">
        <v>84</v>
      </c>
      <c r="J564" s="1" t="s">
        <v>3114</v>
      </c>
      <c r="K564" s="1" t="s">
        <v>3591</v>
      </c>
      <c r="L564" s="30">
        <v>17000</v>
      </c>
      <c r="M564" s="30">
        <v>18711</v>
      </c>
      <c r="N564" s="30">
        <v>38</v>
      </c>
      <c r="O564" s="30">
        <v>591</v>
      </c>
      <c r="P564" s="27">
        <v>5.2</v>
      </c>
      <c r="Q564" s="30">
        <v>54</v>
      </c>
      <c r="R564" s="30">
        <v>91</v>
      </c>
      <c r="S564" s="9">
        <v>16702864</v>
      </c>
      <c r="T564" s="9">
        <v>18000000</v>
      </c>
      <c r="U564" s="9">
        <f>IMDB4[[#This Row],[Gross Revenue]]-IMDB4[[#This Row],[Budget]]</f>
        <v>-1297136</v>
      </c>
      <c r="V564" s="9" t="str">
        <f>IF(IMDB4[[#This Row],[Profit]]&gt;0,"Hit","Flop")</f>
        <v>Flop</v>
      </c>
      <c r="W564" s="9" t="str" cm="1">
        <f t="array" ref="W564">_xlfn.IFS(IMDB4[[#This Row],[IMDb Score (1-10)]]&gt;=8,"Excellent",IMDB4[[#This Row],[IMDb Score (1-10)]]&gt;=7,"Good",IMDB4[[#This Row],[IMDb Score (1-10)]]&gt;=5,"Average",TRUE,"Poor")</f>
        <v>Average</v>
      </c>
      <c r="X564" s="9" t="str">
        <f>IF(IMDB4[[#This Row],[Duration (min)]]&lt;90,"Short",IF(IMDB4[[#This Row],[Duration (min)]]&lt;=120,"Medium", "Long"))</f>
        <v>Medium</v>
      </c>
    </row>
    <row r="565" spans="1:24" x14ac:dyDescent="0.25">
      <c r="A565" s="1" t="s">
        <v>5576</v>
      </c>
      <c r="B565" s="2">
        <v>40445</v>
      </c>
      <c r="C565" s="30">
        <f>YEAR(IMDB4[[#This Row],[Release Date]])</f>
        <v>2010</v>
      </c>
      <c r="D565" s="30" t="str">
        <f>FLOOR(IMDB4[[#This Row],[Year]],10)&amp;"s"</f>
        <v>2010s</v>
      </c>
      <c r="E565" s="1" t="s">
        <v>32</v>
      </c>
      <c r="F565" s="1" t="s">
        <v>9</v>
      </c>
      <c r="G565" s="1" t="s">
        <v>3</v>
      </c>
      <c r="H565" s="1" t="s">
        <v>83</v>
      </c>
      <c r="I565" s="1" t="s">
        <v>92</v>
      </c>
      <c r="J565" s="1" t="s">
        <v>4252</v>
      </c>
      <c r="K565" s="1" t="s">
        <v>4864</v>
      </c>
      <c r="L565" s="30">
        <v>17000</v>
      </c>
      <c r="M565" s="30">
        <v>20258</v>
      </c>
      <c r="N565" s="30">
        <v>198</v>
      </c>
      <c r="O565" s="30">
        <v>25000</v>
      </c>
      <c r="P565" s="27">
        <v>7.2</v>
      </c>
      <c r="Q565" s="30">
        <v>390</v>
      </c>
      <c r="R565" s="30">
        <v>116</v>
      </c>
      <c r="S565" s="9">
        <v>12134420</v>
      </c>
      <c r="T565" s="9">
        <v>20000000</v>
      </c>
      <c r="U565" s="9">
        <f>IMDB4[[#This Row],[Gross Revenue]]-IMDB4[[#This Row],[Budget]]</f>
        <v>-7865580</v>
      </c>
      <c r="V565" s="9" t="str">
        <f>IF(IMDB4[[#This Row],[Profit]]&gt;0,"Hit","Flop")</f>
        <v>Flop</v>
      </c>
      <c r="W565" s="9" t="str" cm="1">
        <f t="array" ref="W565">_xlfn.IFS(IMDB4[[#This Row],[IMDb Score (1-10)]]&gt;=8,"Excellent",IMDB4[[#This Row],[IMDb Score (1-10)]]&gt;=7,"Good",IMDB4[[#This Row],[IMDb Score (1-10)]]&gt;=5,"Average",TRUE,"Poor")</f>
        <v>Good</v>
      </c>
      <c r="X565" s="9" t="str">
        <f>IF(IMDB4[[#This Row],[Duration (min)]]&lt;90,"Short",IF(IMDB4[[#This Row],[Duration (min)]]&lt;=120,"Medium", "Long"))</f>
        <v>Medium</v>
      </c>
    </row>
    <row r="566" spans="1:24" x14ac:dyDescent="0.25">
      <c r="A566" s="1" t="s">
        <v>4664</v>
      </c>
      <c r="B566" s="2">
        <v>39098</v>
      </c>
      <c r="C566" s="30">
        <f>YEAR(IMDB4[[#This Row],[Release Date]])</f>
        <v>2007</v>
      </c>
      <c r="D566" s="30" t="str">
        <f>FLOOR(IMDB4[[#This Row],[Year]],10)&amp;"s"</f>
        <v>2000s</v>
      </c>
      <c r="E566" s="1" t="s">
        <v>32</v>
      </c>
      <c r="F566" s="1" t="s">
        <v>20</v>
      </c>
      <c r="G566" s="1" t="s">
        <v>3</v>
      </c>
      <c r="H566" s="1" t="s">
        <v>4</v>
      </c>
      <c r="I566" s="1" t="s">
        <v>132</v>
      </c>
      <c r="J566" s="1" t="s">
        <v>3114</v>
      </c>
      <c r="K566" s="1" t="s">
        <v>4665</v>
      </c>
      <c r="L566" s="30">
        <v>17000</v>
      </c>
      <c r="M566" s="30">
        <v>20312</v>
      </c>
      <c r="N566" s="30">
        <v>21</v>
      </c>
      <c r="O566" s="30">
        <v>1000</v>
      </c>
      <c r="P566" s="27">
        <v>6.5</v>
      </c>
      <c r="Q566" s="30">
        <v>81</v>
      </c>
      <c r="R566" s="30">
        <v>97</v>
      </c>
      <c r="S566" s="9">
        <v>11043445</v>
      </c>
      <c r="T566" s="9">
        <v>10000000</v>
      </c>
      <c r="U566" s="9">
        <f>IMDB4[[#This Row],[Gross Revenue]]-IMDB4[[#This Row],[Budget]]</f>
        <v>1043445</v>
      </c>
      <c r="V566" s="9" t="str">
        <f>IF(IMDB4[[#This Row],[Profit]]&gt;0,"Hit","Flop")</f>
        <v>Hit</v>
      </c>
      <c r="W566" s="9" t="str" cm="1">
        <f t="array" ref="W566">_xlfn.IFS(IMDB4[[#This Row],[IMDb Score (1-10)]]&gt;=8,"Excellent",IMDB4[[#This Row],[IMDb Score (1-10)]]&gt;=7,"Good",IMDB4[[#This Row],[IMDb Score (1-10)]]&gt;=5,"Average",TRUE,"Poor")</f>
        <v>Average</v>
      </c>
      <c r="X566" s="9" t="str">
        <f>IF(IMDB4[[#This Row],[Duration (min)]]&lt;90,"Short",IF(IMDB4[[#This Row],[Duration (min)]]&lt;=120,"Medium", "Long"))</f>
        <v>Medium</v>
      </c>
    </row>
    <row r="567" spans="1:24" x14ac:dyDescent="0.25">
      <c r="A567" s="1" t="s">
        <v>6807</v>
      </c>
      <c r="B567" s="2">
        <v>41674</v>
      </c>
      <c r="C567" s="30">
        <f>YEAR(IMDB4[[#This Row],[Release Date]])</f>
        <v>2014</v>
      </c>
      <c r="D567" s="30" t="str">
        <f>FLOOR(IMDB4[[#This Row],[Year]],10)&amp;"s"</f>
        <v>2010s</v>
      </c>
      <c r="E567" s="1" t="s">
        <v>32</v>
      </c>
      <c r="F567" s="1" t="s">
        <v>20</v>
      </c>
      <c r="G567" s="1" t="s">
        <v>3</v>
      </c>
      <c r="H567" s="1" t="s">
        <v>4</v>
      </c>
      <c r="I567" s="1" t="s">
        <v>92</v>
      </c>
      <c r="J567" s="1" t="s">
        <v>6808</v>
      </c>
      <c r="K567" s="1" t="s">
        <v>3654</v>
      </c>
      <c r="L567" s="30">
        <v>17000</v>
      </c>
      <c r="M567" s="30">
        <v>18947</v>
      </c>
      <c r="N567" s="30">
        <v>0</v>
      </c>
      <c r="O567" s="30">
        <v>0</v>
      </c>
      <c r="P567" s="27">
        <v>6.7</v>
      </c>
      <c r="Q567" s="30">
        <v>149</v>
      </c>
      <c r="R567" s="30">
        <v>106</v>
      </c>
      <c r="S567" s="9">
        <v>3588432</v>
      </c>
      <c r="T567" s="9">
        <v>6000000</v>
      </c>
      <c r="U567" s="9">
        <f>IMDB4[[#This Row],[Gross Revenue]]-IMDB4[[#This Row],[Budget]]</f>
        <v>-2411568</v>
      </c>
      <c r="V567" s="9" t="str">
        <f>IF(IMDB4[[#This Row],[Profit]]&gt;0,"Hit","Flop")</f>
        <v>Flop</v>
      </c>
      <c r="W567" s="9" t="str" cm="1">
        <f t="array" ref="W567">_xlfn.IFS(IMDB4[[#This Row],[IMDb Score (1-10)]]&gt;=8,"Excellent",IMDB4[[#This Row],[IMDb Score (1-10)]]&gt;=7,"Good",IMDB4[[#This Row],[IMDb Score (1-10)]]&gt;=5,"Average",TRUE,"Poor")</f>
        <v>Average</v>
      </c>
      <c r="X567" s="9" t="str">
        <f>IF(IMDB4[[#This Row],[Duration (min)]]&lt;90,"Short",IF(IMDB4[[#This Row],[Duration (min)]]&lt;=120,"Medium", "Long"))</f>
        <v>Medium</v>
      </c>
    </row>
    <row r="568" spans="1:24" x14ac:dyDescent="0.25">
      <c r="A568" s="1" t="s">
        <v>5704</v>
      </c>
      <c r="B568" s="2">
        <v>40202</v>
      </c>
      <c r="C568" s="30">
        <f>YEAR(IMDB4[[#This Row],[Release Date]])</f>
        <v>2010</v>
      </c>
      <c r="D568" s="30" t="str">
        <f>FLOOR(IMDB4[[#This Row],[Year]],10)&amp;"s"</f>
        <v>2010s</v>
      </c>
      <c r="E568" s="1" t="s">
        <v>32</v>
      </c>
      <c r="F568" s="1" t="s">
        <v>61</v>
      </c>
      <c r="G568" s="1" t="s">
        <v>3</v>
      </c>
      <c r="H568" s="1" t="s">
        <v>4</v>
      </c>
      <c r="I568" s="1" t="s">
        <v>92</v>
      </c>
      <c r="J568" s="1" t="s">
        <v>3114</v>
      </c>
      <c r="K568" s="1" t="s">
        <v>5705</v>
      </c>
      <c r="L568" s="30">
        <v>17000</v>
      </c>
      <c r="M568" s="30">
        <v>21711</v>
      </c>
      <c r="N568" s="30">
        <v>50</v>
      </c>
      <c r="O568" s="30">
        <v>0</v>
      </c>
      <c r="P568" s="27">
        <v>6.6</v>
      </c>
      <c r="Q568" s="30">
        <v>259</v>
      </c>
      <c r="R568" s="30">
        <v>106</v>
      </c>
      <c r="S568" s="9">
        <v>3571735</v>
      </c>
      <c r="T568" s="9">
        <v>10000000</v>
      </c>
      <c r="U568" s="9">
        <f>IMDB4[[#This Row],[Gross Revenue]]-IMDB4[[#This Row],[Budget]]</f>
        <v>-6428265</v>
      </c>
      <c r="V568" s="9" t="str">
        <f>IF(IMDB4[[#This Row],[Profit]]&gt;0,"Hit","Flop")</f>
        <v>Flop</v>
      </c>
      <c r="W568" s="9" t="str" cm="1">
        <f t="array" ref="W568">_xlfn.IFS(IMDB4[[#This Row],[IMDb Score (1-10)]]&gt;=8,"Excellent",IMDB4[[#This Row],[IMDb Score (1-10)]]&gt;=7,"Good",IMDB4[[#This Row],[IMDb Score (1-10)]]&gt;=5,"Average",TRUE,"Poor")</f>
        <v>Average</v>
      </c>
      <c r="X568" s="9" t="str">
        <f>IF(IMDB4[[#This Row],[Duration (min)]]&lt;90,"Short",IF(IMDB4[[#This Row],[Duration (min)]]&lt;=120,"Medium", "Long"))</f>
        <v>Medium</v>
      </c>
    </row>
    <row r="569" spans="1:24" x14ac:dyDescent="0.25">
      <c r="A569" s="1" t="s">
        <v>6160</v>
      </c>
      <c r="B569" s="2">
        <v>41003</v>
      </c>
      <c r="C569" s="30">
        <f>YEAR(IMDB4[[#This Row],[Release Date]])</f>
        <v>2012</v>
      </c>
      <c r="D569" s="30" t="str">
        <f>FLOOR(IMDB4[[#This Row],[Year]],10)&amp;"s"</f>
        <v>2010s</v>
      </c>
      <c r="E569" s="1" t="s">
        <v>32</v>
      </c>
      <c r="F569" s="1" t="s">
        <v>40</v>
      </c>
      <c r="G569" s="1" t="s">
        <v>3</v>
      </c>
      <c r="H569" s="1" t="s">
        <v>161</v>
      </c>
      <c r="I569" s="1" t="s">
        <v>92</v>
      </c>
      <c r="J569" s="1" t="s">
        <v>3114</v>
      </c>
      <c r="K569" s="1" t="s">
        <v>1744</v>
      </c>
      <c r="L569" s="30">
        <v>17000</v>
      </c>
      <c r="M569" s="30">
        <v>33747</v>
      </c>
      <c r="N569" s="30">
        <v>179</v>
      </c>
      <c r="O569" s="30">
        <v>27000</v>
      </c>
      <c r="P569" s="27">
        <v>6.1</v>
      </c>
      <c r="Q569" s="30">
        <v>252</v>
      </c>
      <c r="R569" s="30">
        <v>137</v>
      </c>
      <c r="S569" s="9">
        <v>717753</v>
      </c>
      <c r="T569" s="9">
        <v>25000000</v>
      </c>
      <c r="U569" s="9">
        <f>IMDB4[[#This Row],[Gross Revenue]]-IMDB4[[#This Row],[Budget]]</f>
        <v>-24282247</v>
      </c>
      <c r="V569" s="9" t="str">
        <f>IF(IMDB4[[#This Row],[Profit]]&gt;0,"Hit","Flop")</f>
        <v>Flop</v>
      </c>
      <c r="W569" s="9" t="str" cm="1">
        <f t="array" ref="W569">_xlfn.IFS(IMDB4[[#This Row],[IMDb Score (1-10)]]&gt;=8,"Excellent",IMDB4[[#This Row],[IMDb Score (1-10)]]&gt;=7,"Good",IMDB4[[#This Row],[IMDb Score (1-10)]]&gt;=5,"Average",TRUE,"Poor")</f>
        <v>Average</v>
      </c>
      <c r="X569" s="9" t="str">
        <f>IF(IMDB4[[#This Row],[Duration (min)]]&lt;90,"Short",IF(IMDB4[[#This Row],[Duration (min)]]&lt;=120,"Medium", "Long"))</f>
        <v>Long</v>
      </c>
    </row>
    <row r="570" spans="1:24" x14ac:dyDescent="0.25">
      <c r="A570" s="1" t="s">
        <v>5107</v>
      </c>
      <c r="B570" s="2">
        <v>39794</v>
      </c>
      <c r="C570" s="30">
        <f>YEAR(IMDB4[[#This Row],[Release Date]])</f>
        <v>2008</v>
      </c>
      <c r="D570" s="30" t="str">
        <f>FLOOR(IMDB4[[#This Row],[Year]],10)&amp;"s"</f>
        <v>2000s</v>
      </c>
      <c r="E570" s="1" t="s">
        <v>32</v>
      </c>
      <c r="F570" s="1" t="s">
        <v>9</v>
      </c>
      <c r="G570" s="1" t="s">
        <v>3</v>
      </c>
      <c r="H570" s="1" t="s">
        <v>4</v>
      </c>
      <c r="I570" s="1" t="s">
        <v>132</v>
      </c>
      <c r="J570" s="1" t="s">
        <v>3114</v>
      </c>
      <c r="K570" s="1" t="s">
        <v>5108</v>
      </c>
      <c r="L570" s="30">
        <v>17000</v>
      </c>
      <c r="M570" s="30">
        <v>30978</v>
      </c>
      <c r="N570" s="30">
        <v>4</v>
      </c>
      <c r="O570" s="30">
        <v>1000</v>
      </c>
      <c r="P570" s="27">
        <v>6.8</v>
      </c>
      <c r="Q570" s="30">
        <v>60</v>
      </c>
      <c r="R570" s="30">
        <v>102</v>
      </c>
      <c r="S570" s="9">
        <v>317040</v>
      </c>
      <c r="T570" s="9">
        <v>15500000</v>
      </c>
      <c r="U570" s="9">
        <f>IMDB4[[#This Row],[Gross Revenue]]-IMDB4[[#This Row],[Budget]]</f>
        <v>-15182960</v>
      </c>
      <c r="V570" s="9" t="str">
        <f>IF(IMDB4[[#This Row],[Profit]]&gt;0,"Hit","Flop")</f>
        <v>Flop</v>
      </c>
      <c r="W570" s="9" t="str" cm="1">
        <f t="array" ref="W570">_xlfn.IFS(IMDB4[[#This Row],[IMDb Score (1-10)]]&gt;=8,"Excellent",IMDB4[[#This Row],[IMDb Score (1-10)]]&gt;=7,"Good",IMDB4[[#This Row],[IMDb Score (1-10)]]&gt;=5,"Average",TRUE,"Poor")</f>
        <v>Average</v>
      </c>
      <c r="X570" s="9" t="str">
        <f>IF(IMDB4[[#This Row],[Duration (min)]]&lt;90,"Short",IF(IMDB4[[#This Row],[Duration (min)]]&lt;=120,"Medium", "Long"))</f>
        <v>Medium</v>
      </c>
    </row>
    <row r="571" spans="1:24" x14ac:dyDescent="0.25">
      <c r="A571" s="1" t="s">
        <v>6003</v>
      </c>
      <c r="B571" s="2">
        <v>40652</v>
      </c>
      <c r="C571" s="30">
        <f>YEAR(IMDB4[[#This Row],[Release Date]])</f>
        <v>2011</v>
      </c>
      <c r="D571" s="30" t="str">
        <f>FLOOR(IMDB4[[#This Row],[Year]],10)&amp;"s"</f>
        <v>2010s</v>
      </c>
      <c r="E571" s="1" t="s">
        <v>32</v>
      </c>
      <c r="F571" s="1" t="s">
        <v>2</v>
      </c>
      <c r="G571" s="1" t="s">
        <v>3</v>
      </c>
      <c r="H571" s="1" t="s">
        <v>4</v>
      </c>
      <c r="I571" s="1" t="s">
        <v>92</v>
      </c>
      <c r="J571" s="1" t="s">
        <v>3917</v>
      </c>
      <c r="K571" s="1" t="s">
        <v>6004</v>
      </c>
      <c r="L571" s="30">
        <v>17000</v>
      </c>
      <c r="M571" s="30">
        <v>32814</v>
      </c>
      <c r="N571" s="30">
        <v>68</v>
      </c>
      <c r="O571" s="30">
        <v>0</v>
      </c>
      <c r="P571" s="27">
        <v>5.0999999999999996</v>
      </c>
      <c r="Q571" s="30">
        <v>62</v>
      </c>
      <c r="R571" s="30">
        <v>90</v>
      </c>
      <c r="S571" s="9">
        <v>28870</v>
      </c>
      <c r="T571" s="9">
        <v>15000000</v>
      </c>
      <c r="U571" s="9">
        <f>IMDB4[[#This Row],[Gross Revenue]]-IMDB4[[#This Row],[Budget]]</f>
        <v>-14971130</v>
      </c>
      <c r="V571" s="9" t="str">
        <f>IF(IMDB4[[#This Row],[Profit]]&gt;0,"Hit","Flop")</f>
        <v>Flop</v>
      </c>
      <c r="W571" s="9" t="str" cm="1">
        <f t="array" ref="W571">_xlfn.IFS(IMDB4[[#This Row],[IMDb Score (1-10)]]&gt;=8,"Excellent",IMDB4[[#This Row],[IMDb Score (1-10)]]&gt;=7,"Good",IMDB4[[#This Row],[IMDb Score (1-10)]]&gt;=5,"Average",TRUE,"Poor")</f>
        <v>Average</v>
      </c>
      <c r="X571" s="9" t="str">
        <f>IF(IMDB4[[#This Row],[Duration (min)]]&lt;90,"Short",IF(IMDB4[[#This Row],[Duration (min)]]&lt;=120,"Medium", "Long"))</f>
        <v>Medium</v>
      </c>
    </row>
    <row r="572" spans="1:24" x14ac:dyDescent="0.25">
      <c r="A572" s="1" t="s">
        <v>7036</v>
      </c>
      <c r="B572" s="2">
        <v>42052</v>
      </c>
      <c r="C572" s="30">
        <f>YEAR(IMDB4[[#This Row],[Release Date]])</f>
        <v>2015</v>
      </c>
      <c r="D572" s="30" t="str">
        <f>FLOOR(IMDB4[[#This Row],[Year]],10)&amp;"s"</f>
        <v>2010s</v>
      </c>
      <c r="E572" s="1" t="s">
        <v>32</v>
      </c>
      <c r="F572" s="1" t="s">
        <v>61</v>
      </c>
      <c r="G572" s="1" t="s">
        <v>3</v>
      </c>
      <c r="H572" s="1" t="s">
        <v>83</v>
      </c>
      <c r="I572" s="1" t="s">
        <v>132</v>
      </c>
      <c r="J572" s="1" t="s">
        <v>2027</v>
      </c>
      <c r="K572" s="1" t="s">
        <v>5890</v>
      </c>
      <c r="L572" s="30">
        <v>16000</v>
      </c>
      <c r="M572" s="30">
        <v>17866</v>
      </c>
      <c r="N572" s="30">
        <v>64</v>
      </c>
      <c r="O572" s="30">
        <v>34000</v>
      </c>
      <c r="P572" s="27">
        <v>7.3</v>
      </c>
      <c r="Q572" s="30">
        <v>203</v>
      </c>
      <c r="R572" s="30">
        <v>109</v>
      </c>
      <c r="S572" s="9">
        <v>54654313</v>
      </c>
      <c r="T572" s="9">
        <v>11000000</v>
      </c>
      <c r="U572" s="9">
        <f>IMDB4[[#This Row],[Gross Revenue]]-IMDB4[[#This Row],[Budget]]</f>
        <v>43654313</v>
      </c>
      <c r="V572" s="9" t="str">
        <f>IF(IMDB4[[#This Row],[Profit]]&gt;0,"Hit","Flop")</f>
        <v>Hit</v>
      </c>
      <c r="W572" s="9" t="str" cm="1">
        <f t="array" ref="W572">_xlfn.IFS(IMDB4[[#This Row],[IMDb Score (1-10)]]&gt;=8,"Excellent",IMDB4[[#This Row],[IMDb Score (1-10)]]&gt;=7,"Good",IMDB4[[#This Row],[IMDb Score (1-10)]]&gt;=5,"Average",TRUE,"Poor")</f>
        <v>Good</v>
      </c>
      <c r="X572" s="9" t="str">
        <f>IF(IMDB4[[#This Row],[Duration (min)]]&lt;90,"Short",IF(IMDB4[[#This Row],[Duration (min)]]&lt;=120,"Medium", "Long"))</f>
        <v>Medium</v>
      </c>
    </row>
    <row r="573" spans="1:24" x14ac:dyDescent="0.25">
      <c r="A573" s="1" t="s">
        <v>3205</v>
      </c>
      <c r="B573" s="2">
        <v>37321</v>
      </c>
      <c r="C573" s="30">
        <f>YEAR(IMDB4[[#This Row],[Release Date]])</f>
        <v>2002</v>
      </c>
      <c r="D573" s="30" t="str">
        <f>FLOOR(IMDB4[[#This Row],[Year]],10)&amp;"s"</f>
        <v>2000s</v>
      </c>
      <c r="E573" s="1" t="s">
        <v>32</v>
      </c>
      <c r="F573" s="1" t="s">
        <v>77</v>
      </c>
      <c r="G573" s="1" t="s">
        <v>3</v>
      </c>
      <c r="H573" s="1" t="s">
        <v>4</v>
      </c>
      <c r="I573" s="1" t="s">
        <v>132</v>
      </c>
      <c r="J573" s="1" t="s">
        <v>218</v>
      </c>
      <c r="K573" s="1" t="s">
        <v>1083</v>
      </c>
      <c r="L573" s="30">
        <v>16000</v>
      </c>
      <c r="M573" s="30">
        <v>23052</v>
      </c>
      <c r="N573" s="30">
        <v>0</v>
      </c>
      <c r="O573" s="30">
        <v>10000</v>
      </c>
      <c r="P573" s="27">
        <v>8.6999999999999993</v>
      </c>
      <c r="Q573" s="30">
        <v>294</v>
      </c>
      <c r="R573" s="30">
        <v>172</v>
      </c>
      <c r="S573" s="9">
        <v>340478898</v>
      </c>
      <c r="T573" s="9">
        <v>94000000</v>
      </c>
      <c r="U573" s="9">
        <f>IMDB4[[#This Row],[Gross Revenue]]-IMDB4[[#This Row],[Budget]]</f>
        <v>246478898</v>
      </c>
      <c r="V573" s="9" t="str">
        <f>IF(IMDB4[[#This Row],[Profit]]&gt;0,"Hit","Flop")</f>
        <v>Hit</v>
      </c>
      <c r="W573" s="9" t="str" cm="1">
        <f t="array" ref="W573">_xlfn.IFS(IMDB4[[#This Row],[IMDb Score (1-10)]]&gt;=8,"Excellent",IMDB4[[#This Row],[IMDb Score (1-10)]]&gt;=7,"Good",IMDB4[[#This Row],[IMDb Score (1-10)]]&gt;=5,"Average",TRUE,"Poor")</f>
        <v>Excellent</v>
      </c>
      <c r="X573" s="9" t="str">
        <f>IF(IMDB4[[#This Row],[Duration (min)]]&lt;90,"Short",IF(IMDB4[[#This Row],[Duration (min)]]&lt;=120,"Medium", "Long"))</f>
        <v>Long</v>
      </c>
    </row>
    <row r="574" spans="1:24" x14ac:dyDescent="0.25">
      <c r="A574" s="1" t="s">
        <v>2871</v>
      </c>
      <c r="B574" s="2">
        <v>37201</v>
      </c>
      <c r="C574" s="30">
        <f>YEAR(IMDB4[[#This Row],[Release Date]])</f>
        <v>2001</v>
      </c>
      <c r="D574" s="30" t="str">
        <f>FLOOR(IMDB4[[#This Row],[Year]],10)&amp;"s"</f>
        <v>2000s</v>
      </c>
      <c r="E574" s="1" t="s">
        <v>32</v>
      </c>
      <c r="F574" s="1" t="s">
        <v>77</v>
      </c>
      <c r="G574" s="1" t="s">
        <v>3</v>
      </c>
      <c r="H574" s="1" t="s">
        <v>1037</v>
      </c>
      <c r="I574" s="1" t="s">
        <v>132</v>
      </c>
      <c r="J574" s="1" t="s">
        <v>218</v>
      </c>
      <c r="K574" s="1" t="s">
        <v>1083</v>
      </c>
      <c r="L574" s="30">
        <v>16000</v>
      </c>
      <c r="M574" s="30">
        <v>22342</v>
      </c>
      <c r="N574" s="30">
        <v>0</v>
      </c>
      <c r="O574" s="30">
        <v>21000</v>
      </c>
      <c r="P574" s="27">
        <v>8.8000000000000007</v>
      </c>
      <c r="Q574" s="30">
        <v>297</v>
      </c>
      <c r="R574" s="30">
        <v>171</v>
      </c>
      <c r="S574" s="9">
        <v>313837577</v>
      </c>
      <c r="T574" s="9">
        <v>93000000</v>
      </c>
      <c r="U574" s="9">
        <f>IMDB4[[#This Row],[Gross Revenue]]-IMDB4[[#This Row],[Budget]]</f>
        <v>220837577</v>
      </c>
      <c r="V574" s="9" t="str">
        <f>IF(IMDB4[[#This Row],[Profit]]&gt;0,"Hit","Flop")</f>
        <v>Hit</v>
      </c>
      <c r="W574" s="9" t="str" cm="1">
        <f t="array" ref="W574">_xlfn.IFS(IMDB4[[#This Row],[IMDb Score (1-10)]]&gt;=8,"Excellent",IMDB4[[#This Row],[IMDb Score (1-10)]]&gt;=7,"Good",IMDB4[[#This Row],[IMDb Score (1-10)]]&gt;=5,"Average",TRUE,"Poor")</f>
        <v>Excellent</v>
      </c>
      <c r="X574" s="9" t="str">
        <f>IF(IMDB4[[#This Row],[Duration (min)]]&lt;90,"Short",IF(IMDB4[[#This Row],[Duration (min)]]&lt;=120,"Medium", "Long"))</f>
        <v>Long</v>
      </c>
    </row>
    <row r="575" spans="1:24" x14ac:dyDescent="0.25">
      <c r="A575" s="1" t="s">
        <v>6501</v>
      </c>
      <c r="B575" s="2">
        <v>41432</v>
      </c>
      <c r="C575" s="30">
        <f>YEAR(IMDB4[[#This Row],[Release Date]])</f>
        <v>2013</v>
      </c>
      <c r="D575" s="30" t="str">
        <f>FLOOR(IMDB4[[#This Row],[Year]],10)&amp;"s"</f>
        <v>2010s</v>
      </c>
      <c r="E575" s="1" t="s">
        <v>32</v>
      </c>
      <c r="F575" s="1" t="s">
        <v>40</v>
      </c>
      <c r="G575" s="1" t="s">
        <v>3</v>
      </c>
      <c r="H575" s="1" t="s">
        <v>4</v>
      </c>
      <c r="I575" s="1" t="s">
        <v>84</v>
      </c>
      <c r="J575" s="1" t="s">
        <v>2027</v>
      </c>
      <c r="K575" s="1" t="s">
        <v>5019</v>
      </c>
      <c r="L575" s="30">
        <v>16000</v>
      </c>
      <c r="M575" s="30">
        <v>43286</v>
      </c>
      <c r="N575" s="30">
        <v>16</v>
      </c>
      <c r="O575" s="30">
        <v>28000</v>
      </c>
      <c r="P575" s="27">
        <v>7.3</v>
      </c>
      <c r="Q575" s="30">
        <v>257</v>
      </c>
      <c r="R575" s="30">
        <v>98</v>
      </c>
      <c r="S575" s="9">
        <v>187165546</v>
      </c>
      <c r="T575" s="9">
        <v>135000000</v>
      </c>
      <c r="U575" s="9">
        <f>IMDB4[[#This Row],[Gross Revenue]]-IMDB4[[#This Row],[Budget]]</f>
        <v>52165546</v>
      </c>
      <c r="V575" s="9" t="str">
        <f>IF(IMDB4[[#This Row],[Profit]]&gt;0,"Hit","Flop")</f>
        <v>Hit</v>
      </c>
      <c r="W575" s="9" t="str" cm="1">
        <f t="array" ref="W575">_xlfn.IFS(IMDB4[[#This Row],[IMDb Score (1-10)]]&gt;=8,"Excellent",IMDB4[[#This Row],[IMDb Score (1-10)]]&gt;=7,"Good",IMDB4[[#This Row],[IMDb Score (1-10)]]&gt;=5,"Average",TRUE,"Poor")</f>
        <v>Good</v>
      </c>
      <c r="X575" s="9" t="str">
        <f>IF(IMDB4[[#This Row],[Duration (min)]]&lt;90,"Short",IF(IMDB4[[#This Row],[Duration (min)]]&lt;=120,"Medium", "Long"))</f>
        <v>Medium</v>
      </c>
    </row>
    <row r="576" spans="1:24" x14ac:dyDescent="0.25">
      <c r="A576" s="1" t="s">
        <v>5427</v>
      </c>
      <c r="B576" s="2">
        <v>40140</v>
      </c>
      <c r="C576" s="30">
        <f>YEAR(IMDB4[[#This Row],[Release Date]])</f>
        <v>2009</v>
      </c>
      <c r="D576" s="30" t="str">
        <f>FLOOR(IMDB4[[#This Row],[Year]],10)&amp;"s"</f>
        <v>2000s</v>
      </c>
      <c r="E576" s="1" t="s">
        <v>32</v>
      </c>
      <c r="F576" s="1" t="s">
        <v>20</v>
      </c>
      <c r="G576" s="1" t="s">
        <v>3</v>
      </c>
      <c r="H576" s="1" t="s">
        <v>4</v>
      </c>
      <c r="I576" s="1" t="s">
        <v>132</v>
      </c>
      <c r="J576" s="1" t="s">
        <v>2027</v>
      </c>
      <c r="K576" s="1" t="s">
        <v>4469</v>
      </c>
      <c r="L576" s="30">
        <v>16000</v>
      </c>
      <c r="M576" s="30">
        <v>18656</v>
      </c>
      <c r="N576" s="30">
        <v>98</v>
      </c>
      <c r="O576" s="30">
        <v>10000</v>
      </c>
      <c r="P576" s="27">
        <v>6.7</v>
      </c>
      <c r="Q576" s="30">
        <v>224</v>
      </c>
      <c r="R576" s="30">
        <v>108</v>
      </c>
      <c r="S576" s="9">
        <v>163947053</v>
      </c>
      <c r="T576" s="9">
        <v>40000000</v>
      </c>
      <c r="U576" s="9">
        <f>IMDB4[[#This Row],[Gross Revenue]]-IMDB4[[#This Row],[Budget]]</f>
        <v>123947053</v>
      </c>
      <c r="V576" s="9" t="str">
        <f>IF(IMDB4[[#This Row],[Profit]]&gt;0,"Hit","Flop")</f>
        <v>Hit</v>
      </c>
      <c r="W576" s="9" t="str" cm="1">
        <f t="array" ref="W576">_xlfn.IFS(IMDB4[[#This Row],[IMDb Score (1-10)]]&gt;=8,"Excellent",IMDB4[[#This Row],[IMDb Score (1-10)]]&gt;=7,"Good",IMDB4[[#This Row],[IMDb Score (1-10)]]&gt;=5,"Average",TRUE,"Poor")</f>
        <v>Average</v>
      </c>
      <c r="X576" s="9" t="str">
        <f>IF(IMDB4[[#This Row],[Duration (min)]]&lt;90,"Short",IF(IMDB4[[#This Row],[Duration (min)]]&lt;=120,"Medium", "Long"))</f>
        <v>Medium</v>
      </c>
    </row>
    <row r="577" spans="1:24" x14ac:dyDescent="0.25">
      <c r="A577" s="1" t="s">
        <v>4910</v>
      </c>
      <c r="B577" s="2">
        <v>39485</v>
      </c>
      <c r="C577" s="30">
        <f>YEAR(IMDB4[[#This Row],[Release Date]])</f>
        <v>2008</v>
      </c>
      <c r="D577" s="30" t="str">
        <f>FLOOR(IMDB4[[#This Row],[Year]],10)&amp;"s"</f>
        <v>2000s</v>
      </c>
      <c r="E577" s="1" t="s">
        <v>32</v>
      </c>
      <c r="F577" s="1" t="s">
        <v>9</v>
      </c>
      <c r="G577" s="1" t="s">
        <v>3</v>
      </c>
      <c r="H577" s="1" t="s">
        <v>4</v>
      </c>
      <c r="I577" s="1" t="s">
        <v>92</v>
      </c>
      <c r="J577" s="1" t="s">
        <v>114</v>
      </c>
      <c r="K577" s="1" t="s">
        <v>114</v>
      </c>
      <c r="L577" s="30">
        <v>16000</v>
      </c>
      <c r="M577" s="30">
        <v>17347</v>
      </c>
      <c r="N577" s="30">
        <v>16000</v>
      </c>
      <c r="O577" s="30">
        <v>28000</v>
      </c>
      <c r="P577" s="27">
        <v>8.1999999999999993</v>
      </c>
      <c r="Q577" s="30">
        <v>366</v>
      </c>
      <c r="R577" s="30">
        <v>116</v>
      </c>
      <c r="S577" s="9">
        <v>148085755</v>
      </c>
      <c r="T577" s="9">
        <v>33000000</v>
      </c>
      <c r="U577" s="9">
        <f>IMDB4[[#This Row],[Gross Revenue]]-IMDB4[[#This Row],[Budget]]</f>
        <v>115085755</v>
      </c>
      <c r="V577" s="9" t="str">
        <f>IF(IMDB4[[#This Row],[Profit]]&gt;0,"Hit","Flop")</f>
        <v>Hit</v>
      </c>
      <c r="W577" s="9" t="str" cm="1">
        <f t="array" ref="W577">_xlfn.IFS(IMDB4[[#This Row],[IMDb Score (1-10)]]&gt;=8,"Excellent",IMDB4[[#This Row],[IMDb Score (1-10)]]&gt;=7,"Good",IMDB4[[#This Row],[IMDb Score (1-10)]]&gt;=5,"Average",TRUE,"Poor")</f>
        <v>Excellent</v>
      </c>
      <c r="X577" s="9" t="str">
        <f>IF(IMDB4[[#This Row],[Duration (min)]]&lt;90,"Short",IF(IMDB4[[#This Row],[Duration (min)]]&lt;=120,"Medium", "Long"))</f>
        <v>Medium</v>
      </c>
    </row>
    <row r="578" spans="1:24" x14ac:dyDescent="0.25">
      <c r="A578" s="1" t="s">
        <v>5824</v>
      </c>
      <c r="B578" s="2">
        <v>40739</v>
      </c>
      <c r="C578" s="30">
        <f>YEAR(IMDB4[[#This Row],[Release Date]])</f>
        <v>2011</v>
      </c>
      <c r="D578" s="30" t="str">
        <f>FLOOR(IMDB4[[#This Row],[Year]],10)&amp;"s"</f>
        <v>2010s</v>
      </c>
      <c r="E578" s="1" t="s">
        <v>32</v>
      </c>
      <c r="F578" s="1" t="s">
        <v>77</v>
      </c>
      <c r="G578" s="1" t="s">
        <v>3</v>
      </c>
      <c r="H578" s="1" t="s">
        <v>4</v>
      </c>
      <c r="I578" s="1" t="s">
        <v>132</v>
      </c>
      <c r="J578" s="1" t="s">
        <v>2027</v>
      </c>
      <c r="K578" s="1" t="s">
        <v>1205</v>
      </c>
      <c r="L578" s="30">
        <v>16000</v>
      </c>
      <c r="M578" s="30">
        <v>17657</v>
      </c>
      <c r="N578" s="30">
        <v>258</v>
      </c>
      <c r="O578" s="30">
        <v>24000</v>
      </c>
      <c r="P578" s="27">
        <v>5.6</v>
      </c>
      <c r="Q578" s="30">
        <v>436</v>
      </c>
      <c r="R578" s="30">
        <v>123</v>
      </c>
      <c r="S578" s="9">
        <v>116593191</v>
      </c>
      <c r="T578" s="9">
        <v>200000000</v>
      </c>
      <c r="U578" s="9">
        <f>IMDB4[[#This Row],[Gross Revenue]]-IMDB4[[#This Row],[Budget]]</f>
        <v>-83406809</v>
      </c>
      <c r="V578" s="9" t="str">
        <f>IF(IMDB4[[#This Row],[Profit]]&gt;0,"Hit","Flop")</f>
        <v>Flop</v>
      </c>
      <c r="W578" s="9" t="str" cm="1">
        <f t="array" ref="W578">_xlfn.IFS(IMDB4[[#This Row],[IMDb Score (1-10)]]&gt;=8,"Excellent",IMDB4[[#This Row],[IMDb Score (1-10)]]&gt;=7,"Good",IMDB4[[#This Row],[IMDb Score (1-10)]]&gt;=5,"Average",TRUE,"Poor")</f>
        <v>Average</v>
      </c>
      <c r="X578" s="9" t="str">
        <f>IF(IMDB4[[#This Row],[Duration (min)]]&lt;90,"Short",IF(IMDB4[[#This Row],[Duration (min)]]&lt;=120,"Medium", "Long"))</f>
        <v>Long</v>
      </c>
    </row>
    <row r="579" spans="1:24" x14ac:dyDescent="0.25">
      <c r="A579" s="1" t="s">
        <v>6456</v>
      </c>
      <c r="B579" s="2">
        <v>41522</v>
      </c>
      <c r="C579" s="30">
        <f>YEAR(IMDB4[[#This Row],[Release Date]])</f>
        <v>2013</v>
      </c>
      <c r="D579" s="30" t="str">
        <f>FLOOR(IMDB4[[#This Row],[Year]],10)&amp;"s"</f>
        <v>2010s</v>
      </c>
      <c r="E579" s="1" t="s">
        <v>32</v>
      </c>
      <c r="F579" s="1" t="s">
        <v>77</v>
      </c>
      <c r="G579" s="1" t="s">
        <v>3</v>
      </c>
      <c r="H579" s="1" t="s">
        <v>4</v>
      </c>
      <c r="I579" s="1" t="s">
        <v>132</v>
      </c>
      <c r="J579" s="1" t="s">
        <v>2937</v>
      </c>
      <c r="K579" s="1" t="s">
        <v>2972</v>
      </c>
      <c r="L579" s="30">
        <v>16000</v>
      </c>
      <c r="M579" s="30">
        <v>19166</v>
      </c>
      <c r="N579" s="30">
        <v>0</v>
      </c>
      <c r="O579" s="30">
        <v>83000</v>
      </c>
      <c r="P579" s="27">
        <v>7</v>
      </c>
      <c r="Q579" s="30">
        <v>575</v>
      </c>
      <c r="R579" s="30">
        <v>131</v>
      </c>
      <c r="S579" s="9">
        <v>101785482</v>
      </c>
      <c r="T579" s="9">
        <v>190000000</v>
      </c>
      <c r="U579" s="9">
        <f>IMDB4[[#This Row],[Gross Revenue]]-IMDB4[[#This Row],[Budget]]</f>
        <v>-88214518</v>
      </c>
      <c r="V579" s="9" t="str">
        <f>IF(IMDB4[[#This Row],[Profit]]&gt;0,"Hit","Flop")</f>
        <v>Flop</v>
      </c>
      <c r="W579" s="9" t="str" cm="1">
        <f t="array" ref="W579">_xlfn.IFS(IMDB4[[#This Row],[IMDb Score (1-10)]]&gt;=8,"Excellent",IMDB4[[#This Row],[IMDb Score (1-10)]]&gt;=7,"Good",IMDB4[[#This Row],[IMDb Score (1-10)]]&gt;=5,"Average",TRUE,"Poor")</f>
        <v>Good</v>
      </c>
      <c r="X579" s="9" t="str">
        <f>IF(IMDB4[[#This Row],[Duration (min)]]&lt;90,"Short",IF(IMDB4[[#This Row],[Duration (min)]]&lt;=120,"Medium", "Long"))</f>
        <v>Long</v>
      </c>
    </row>
    <row r="580" spans="1:24" x14ac:dyDescent="0.25">
      <c r="A580" s="1" t="s">
        <v>949</v>
      </c>
      <c r="B580" s="2">
        <v>33820</v>
      </c>
      <c r="C580" s="30">
        <f>YEAR(IMDB4[[#This Row],[Release Date]])</f>
        <v>1992</v>
      </c>
      <c r="D580" s="30" t="str">
        <f>FLOOR(IMDB4[[#This Row],[Year]],10)&amp;"s"</f>
        <v>1990s</v>
      </c>
      <c r="E580" s="1" t="s">
        <v>32</v>
      </c>
      <c r="F580" s="1" t="s">
        <v>9</v>
      </c>
      <c r="G580" s="1" t="s">
        <v>3</v>
      </c>
      <c r="H580" s="1" t="s">
        <v>4</v>
      </c>
      <c r="I580" s="1" t="s">
        <v>92</v>
      </c>
      <c r="J580" s="1" t="s">
        <v>114</v>
      </c>
      <c r="K580" s="1" t="s">
        <v>114</v>
      </c>
      <c r="L580" s="30">
        <v>16000</v>
      </c>
      <c r="M580" s="30">
        <v>28544</v>
      </c>
      <c r="N580" s="30">
        <v>16000</v>
      </c>
      <c r="O580" s="30">
        <v>10000</v>
      </c>
      <c r="P580" s="27">
        <v>8.3000000000000007</v>
      </c>
      <c r="Q580" s="30">
        <v>131</v>
      </c>
      <c r="R580" s="30">
        <v>131</v>
      </c>
      <c r="S580" s="9">
        <v>101157447</v>
      </c>
      <c r="T580" s="9">
        <v>14400000</v>
      </c>
      <c r="U580" s="9">
        <f>IMDB4[[#This Row],[Gross Revenue]]-IMDB4[[#This Row],[Budget]]</f>
        <v>86757447</v>
      </c>
      <c r="V580" s="9" t="str">
        <f>IF(IMDB4[[#This Row],[Profit]]&gt;0,"Hit","Flop")</f>
        <v>Hit</v>
      </c>
      <c r="W580" s="9" t="str" cm="1">
        <f t="array" ref="W580">_xlfn.IFS(IMDB4[[#This Row],[IMDb Score (1-10)]]&gt;=8,"Excellent",IMDB4[[#This Row],[IMDb Score (1-10)]]&gt;=7,"Good",IMDB4[[#This Row],[IMDb Score (1-10)]]&gt;=5,"Average",TRUE,"Poor")</f>
        <v>Excellent</v>
      </c>
      <c r="X580" s="9" t="str">
        <f>IF(IMDB4[[#This Row],[Duration (min)]]&lt;90,"Short",IF(IMDB4[[#This Row],[Duration (min)]]&lt;=120,"Medium", "Long"))</f>
        <v>Long</v>
      </c>
    </row>
    <row r="581" spans="1:24" x14ac:dyDescent="0.25">
      <c r="A581" s="1" t="s">
        <v>3703</v>
      </c>
      <c r="B581" s="2">
        <v>38200</v>
      </c>
      <c r="C581" s="30">
        <f>YEAR(IMDB4[[#This Row],[Release Date]])</f>
        <v>2004</v>
      </c>
      <c r="D581" s="30" t="str">
        <f>FLOOR(IMDB4[[#This Row],[Year]],10)&amp;"s"</f>
        <v>2000s</v>
      </c>
      <c r="E581" s="1" t="s">
        <v>32</v>
      </c>
      <c r="F581" s="1" t="s">
        <v>9</v>
      </c>
      <c r="G581" s="1" t="s">
        <v>3</v>
      </c>
      <c r="H581" s="1" t="s">
        <v>4</v>
      </c>
      <c r="I581" s="1" t="s">
        <v>132</v>
      </c>
      <c r="J581" s="1" t="s">
        <v>114</v>
      </c>
      <c r="K581" s="1" t="s">
        <v>114</v>
      </c>
      <c r="L581" s="30">
        <v>16000</v>
      </c>
      <c r="M581" s="30">
        <v>28830</v>
      </c>
      <c r="N581" s="30">
        <v>16000</v>
      </c>
      <c r="O581" s="30">
        <v>14000</v>
      </c>
      <c r="P581" s="27">
        <v>8.1</v>
      </c>
      <c r="Q581" s="30">
        <v>268</v>
      </c>
      <c r="R581" s="30">
        <v>132</v>
      </c>
      <c r="S581" s="9">
        <v>100422786</v>
      </c>
      <c r="T581" s="9">
        <v>30000000</v>
      </c>
      <c r="U581" s="9">
        <f>IMDB4[[#This Row],[Gross Revenue]]-IMDB4[[#This Row],[Budget]]</f>
        <v>70422786</v>
      </c>
      <c r="V581" s="9" t="str">
        <f>IF(IMDB4[[#This Row],[Profit]]&gt;0,"Hit","Flop")</f>
        <v>Hit</v>
      </c>
      <c r="W581" s="9" t="str" cm="1">
        <f t="array" ref="W581">_xlfn.IFS(IMDB4[[#This Row],[IMDb Score (1-10)]]&gt;=8,"Excellent",IMDB4[[#This Row],[IMDb Score (1-10)]]&gt;=7,"Good",IMDB4[[#This Row],[IMDb Score (1-10)]]&gt;=5,"Average",TRUE,"Poor")</f>
        <v>Excellent</v>
      </c>
      <c r="X581" s="9" t="str">
        <f>IF(IMDB4[[#This Row],[Duration (min)]]&lt;90,"Short",IF(IMDB4[[#This Row],[Duration (min)]]&lt;=120,"Medium", "Long"))</f>
        <v>Long</v>
      </c>
    </row>
    <row r="582" spans="1:24" x14ac:dyDescent="0.25">
      <c r="A582" s="1" t="s">
        <v>2482</v>
      </c>
      <c r="B582" s="2">
        <v>36535</v>
      </c>
      <c r="C582" s="30">
        <f>YEAR(IMDB4[[#This Row],[Release Date]])</f>
        <v>2000</v>
      </c>
      <c r="D582" s="30" t="str">
        <f>FLOOR(IMDB4[[#This Row],[Year]],10)&amp;"s"</f>
        <v>2000s</v>
      </c>
      <c r="E582" s="1" t="s">
        <v>1</v>
      </c>
      <c r="F582" s="1" t="s">
        <v>77</v>
      </c>
      <c r="G582" s="1" t="s">
        <v>3</v>
      </c>
      <c r="H582" s="1" t="s">
        <v>4</v>
      </c>
      <c r="I582" s="1" t="s">
        <v>132</v>
      </c>
      <c r="J582" s="1" t="s">
        <v>114</v>
      </c>
      <c r="K582" s="1" t="s">
        <v>114</v>
      </c>
      <c r="L582" s="30">
        <v>16000</v>
      </c>
      <c r="M582" s="30">
        <v>17771</v>
      </c>
      <c r="N582" s="30">
        <v>16000</v>
      </c>
      <c r="O582" s="30">
        <v>0</v>
      </c>
      <c r="P582" s="27">
        <v>6.4</v>
      </c>
      <c r="Q582" s="30">
        <v>169</v>
      </c>
      <c r="R582" s="30">
        <v>130</v>
      </c>
      <c r="S582" s="9">
        <v>90454043</v>
      </c>
      <c r="T582" s="9">
        <v>65000000</v>
      </c>
      <c r="U582" s="9">
        <f>IMDB4[[#This Row],[Gross Revenue]]-IMDB4[[#This Row],[Budget]]</f>
        <v>25454043</v>
      </c>
      <c r="V582" s="9" t="str">
        <f>IF(IMDB4[[#This Row],[Profit]]&gt;0,"Hit","Flop")</f>
        <v>Hit</v>
      </c>
      <c r="W582" s="9" t="str" cm="1">
        <f t="array" ref="W582">_xlfn.IFS(IMDB4[[#This Row],[IMDb Score (1-10)]]&gt;=8,"Excellent",IMDB4[[#This Row],[IMDb Score (1-10)]]&gt;=7,"Good",IMDB4[[#This Row],[IMDb Score (1-10)]]&gt;=5,"Average",TRUE,"Poor")</f>
        <v>Average</v>
      </c>
      <c r="X582" s="9" t="str">
        <f>IF(IMDB4[[#This Row],[Duration (min)]]&lt;90,"Short",IF(IMDB4[[#This Row],[Duration (min)]]&lt;=120,"Medium", "Long"))</f>
        <v>Long</v>
      </c>
    </row>
    <row r="583" spans="1:24" x14ac:dyDescent="0.25">
      <c r="A583" s="1" t="s">
        <v>6560</v>
      </c>
      <c r="B583" s="2">
        <v>41449</v>
      </c>
      <c r="C583" s="30">
        <f>YEAR(IMDB4[[#This Row],[Release Date]])</f>
        <v>2013</v>
      </c>
      <c r="D583" s="30" t="str">
        <f>FLOOR(IMDB4[[#This Row],[Year]],10)&amp;"s"</f>
        <v>2010s</v>
      </c>
      <c r="E583" s="1" t="s">
        <v>32</v>
      </c>
      <c r="F583" s="1" t="s">
        <v>40</v>
      </c>
      <c r="G583" s="1" t="s">
        <v>3</v>
      </c>
      <c r="H583" s="1" t="s">
        <v>4</v>
      </c>
      <c r="I583" s="1" t="s">
        <v>84</v>
      </c>
      <c r="J583" s="1" t="s">
        <v>2027</v>
      </c>
      <c r="K583" s="1" t="s">
        <v>6561</v>
      </c>
      <c r="L583" s="30">
        <v>16000</v>
      </c>
      <c r="M583" s="30">
        <v>17416</v>
      </c>
      <c r="N583" s="30">
        <v>13</v>
      </c>
      <c r="O583" s="30">
        <v>13000</v>
      </c>
      <c r="P583" s="27">
        <v>6.5</v>
      </c>
      <c r="Q583" s="30">
        <v>166</v>
      </c>
      <c r="R583" s="30">
        <v>96</v>
      </c>
      <c r="S583" s="9">
        <v>83024900</v>
      </c>
      <c r="T583" s="9">
        <v>135000000</v>
      </c>
      <c r="U583" s="9">
        <f>IMDB4[[#This Row],[Gross Revenue]]-IMDB4[[#This Row],[Budget]]</f>
        <v>-51975100</v>
      </c>
      <c r="V583" s="9" t="str">
        <f>IF(IMDB4[[#This Row],[Profit]]&gt;0,"Hit","Flop")</f>
        <v>Flop</v>
      </c>
      <c r="W583" s="9" t="str" cm="1">
        <f t="array" ref="W583">_xlfn.IFS(IMDB4[[#This Row],[IMDb Score (1-10)]]&gt;=8,"Excellent",IMDB4[[#This Row],[IMDb Score (1-10)]]&gt;=7,"Good",IMDB4[[#This Row],[IMDb Score (1-10)]]&gt;=5,"Average",TRUE,"Poor")</f>
        <v>Average</v>
      </c>
      <c r="X583" s="9" t="str">
        <f>IF(IMDB4[[#This Row],[Duration (min)]]&lt;90,"Short",IF(IMDB4[[#This Row],[Duration (min)]]&lt;=120,"Medium", "Long"))</f>
        <v>Medium</v>
      </c>
    </row>
    <row r="584" spans="1:24" x14ac:dyDescent="0.25">
      <c r="A584" s="1" t="s">
        <v>1259</v>
      </c>
      <c r="B584" s="2">
        <v>35058</v>
      </c>
      <c r="C584" s="30">
        <f>YEAR(IMDB4[[#This Row],[Release Date]])</f>
        <v>1995</v>
      </c>
      <c r="D584" s="30" t="str">
        <f>FLOOR(IMDB4[[#This Row],[Year]],10)&amp;"s"</f>
        <v>1990s</v>
      </c>
      <c r="E584" s="1" t="s">
        <v>32</v>
      </c>
      <c r="F584" s="1" t="s">
        <v>9</v>
      </c>
      <c r="G584" s="1" t="s">
        <v>3</v>
      </c>
      <c r="H584" s="1" t="s">
        <v>4</v>
      </c>
      <c r="I584" s="1" t="s">
        <v>132</v>
      </c>
      <c r="J584" s="1" t="s">
        <v>114</v>
      </c>
      <c r="K584" s="1" t="s">
        <v>114</v>
      </c>
      <c r="L584" s="30">
        <v>16000</v>
      </c>
      <c r="M584" s="30">
        <v>27237</v>
      </c>
      <c r="N584" s="30">
        <v>16000</v>
      </c>
      <c r="O584" s="30">
        <v>0</v>
      </c>
      <c r="P584" s="27">
        <v>7.5</v>
      </c>
      <c r="Q584" s="30">
        <v>69</v>
      </c>
      <c r="R584" s="30">
        <v>135</v>
      </c>
      <c r="S584" s="9">
        <v>70960517</v>
      </c>
      <c r="T584" s="9">
        <v>35000000</v>
      </c>
      <c r="U584" s="9">
        <f>IMDB4[[#This Row],[Gross Revenue]]-IMDB4[[#This Row],[Budget]]</f>
        <v>35960517</v>
      </c>
      <c r="V584" s="9" t="str">
        <f>IF(IMDB4[[#This Row],[Profit]]&gt;0,"Hit","Flop")</f>
        <v>Hit</v>
      </c>
      <c r="W584" s="9" t="str" cm="1">
        <f t="array" ref="W584">_xlfn.IFS(IMDB4[[#This Row],[IMDb Score (1-10)]]&gt;=8,"Excellent",IMDB4[[#This Row],[IMDb Score (1-10)]]&gt;=7,"Good",IMDB4[[#This Row],[IMDb Score (1-10)]]&gt;=5,"Average",TRUE,"Poor")</f>
        <v>Good</v>
      </c>
      <c r="X584" s="9" t="str">
        <f>IF(IMDB4[[#This Row],[Duration (min)]]&lt;90,"Short",IF(IMDB4[[#This Row],[Duration (min)]]&lt;=120,"Medium", "Long"))</f>
        <v>Long</v>
      </c>
    </row>
    <row r="585" spans="1:24" x14ac:dyDescent="0.25">
      <c r="A585" s="1" t="s">
        <v>4769</v>
      </c>
      <c r="B585" s="2">
        <v>39110</v>
      </c>
      <c r="C585" s="30">
        <f>YEAR(IMDB4[[#This Row],[Release Date]])</f>
        <v>2007</v>
      </c>
      <c r="D585" s="30" t="str">
        <f>FLOOR(IMDB4[[#This Row],[Year]],10)&amp;"s"</f>
        <v>2000s</v>
      </c>
      <c r="E585" s="1" t="s">
        <v>32</v>
      </c>
      <c r="F585" s="1" t="s">
        <v>40</v>
      </c>
      <c r="G585" s="1" t="s">
        <v>3</v>
      </c>
      <c r="H585" s="1" t="s">
        <v>4</v>
      </c>
      <c r="I585" s="1" t="s">
        <v>132</v>
      </c>
      <c r="J585" s="1" t="s">
        <v>218</v>
      </c>
      <c r="K585" s="1" t="s">
        <v>2656</v>
      </c>
      <c r="L585" s="30">
        <v>16000</v>
      </c>
      <c r="M585" s="30">
        <v>24106</v>
      </c>
      <c r="N585" s="30">
        <v>129</v>
      </c>
      <c r="O585" s="30">
        <v>0</v>
      </c>
      <c r="P585" s="27">
        <v>6.1</v>
      </c>
      <c r="Q585" s="30">
        <v>251</v>
      </c>
      <c r="R585" s="30">
        <v>113</v>
      </c>
      <c r="S585" s="9">
        <v>70083519</v>
      </c>
      <c r="T585" s="9">
        <v>180000000</v>
      </c>
      <c r="U585" s="9">
        <f>IMDB4[[#This Row],[Gross Revenue]]-IMDB4[[#This Row],[Budget]]</f>
        <v>-109916481</v>
      </c>
      <c r="V585" s="9" t="str">
        <f>IF(IMDB4[[#This Row],[Profit]]&gt;0,"Hit","Flop")</f>
        <v>Flop</v>
      </c>
      <c r="W585" s="9" t="str" cm="1">
        <f t="array" ref="W585">_xlfn.IFS(IMDB4[[#This Row],[IMDb Score (1-10)]]&gt;=8,"Excellent",IMDB4[[#This Row],[IMDb Score (1-10)]]&gt;=7,"Good",IMDB4[[#This Row],[IMDb Score (1-10)]]&gt;=5,"Average",TRUE,"Poor")</f>
        <v>Average</v>
      </c>
      <c r="X585" s="9" t="str">
        <f>IF(IMDB4[[#This Row],[Duration (min)]]&lt;90,"Short",IF(IMDB4[[#This Row],[Duration (min)]]&lt;=120,"Medium", "Long"))</f>
        <v>Medium</v>
      </c>
    </row>
    <row r="586" spans="1:24" x14ac:dyDescent="0.25">
      <c r="A586" s="1" t="s">
        <v>3585</v>
      </c>
      <c r="B586" s="2">
        <v>38336</v>
      </c>
      <c r="C586" s="30">
        <f>YEAR(IMDB4[[#This Row],[Release Date]])</f>
        <v>2004</v>
      </c>
      <c r="D586" s="30" t="str">
        <f>FLOOR(IMDB4[[#This Row],[Year]],10)&amp;"s"</f>
        <v>2000s</v>
      </c>
      <c r="E586" s="1" t="s">
        <v>32</v>
      </c>
      <c r="F586" s="1" t="s">
        <v>77</v>
      </c>
      <c r="G586" s="1" t="s">
        <v>3</v>
      </c>
      <c r="H586" s="1" t="s">
        <v>4</v>
      </c>
      <c r="I586" s="1" t="s">
        <v>92</v>
      </c>
      <c r="J586" s="1" t="s">
        <v>2027</v>
      </c>
      <c r="K586" s="1" t="s">
        <v>3586</v>
      </c>
      <c r="L586" s="30">
        <v>16000</v>
      </c>
      <c r="M586" s="30">
        <v>19764</v>
      </c>
      <c r="N586" s="30">
        <v>687</v>
      </c>
      <c r="O586" s="30">
        <v>0</v>
      </c>
      <c r="P586" s="27">
        <v>5.9</v>
      </c>
      <c r="Q586" s="30">
        <v>185</v>
      </c>
      <c r="R586" s="30">
        <v>122</v>
      </c>
      <c r="S586" s="9">
        <v>52397389</v>
      </c>
      <c r="T586" s="9">
        <v>65000000</v>
      </c>
      <c r="U586" s="9">
        <f>IMDB4[[#This Row],[Gross Revenue]]-IMDB4[[#This Row],[Budget]]</f>
        <v>-12602611</v>
      </c>
      <c r="V586" s="9" t="str">
        <f>IF(IMDB4[[#This Row],[Profit]]&gt;0,"Hit","Flop")</f>
        <v>Flop</v>
      </c>
      <c r="W586" s="9" t="str" cm="1">
        <f t="array" ref="W586">_xlfn.IFS(IMDB4[[#This Row],[IMDb Score (1-10)]]&gt;=8,"Excellent",IMDB4[[#This Row],[IMDb Score (1-10)]]&gt;=7,"Good",IMDB4[[#This Row],[IMDb Score (1-10)]]&gt;=5,"Average",TRUE,"Poor")</f>
        <v>Average</v>
      </c>
      <c r="X586" s="9" t="str">
        <f>IF(IMDB4[[#This Row],[Duration (min)]]&lt;90,"Short",IF(IMDB4[[#This Row],[Duration (min)]]&lt;=120,"Medium", "Long"))</f>
        <v>Long</v>
      </c>
    </row>
    <row r="587" spans="1:24" x14ac:dyDescent="0.25">
      <c r="A587" s="1" t="s">
        <v>1487</v>
      </c>
      <c r="B587" s="2">
        <v>35763</v>
      </c>
      <c r="C587" s="30">
        <f>YEAR(IMDB4[[#This Row],[Release Date]])</f>
        <v>1997</v>
      </c>
      <c r="D587" s="30" t="str">
        <f>FLOOR(IMDB4[[#This Row],[Year]],10)&amp;"s"</f>
        <v>1990s</v>
      </c>
      <c r="E587" s="1" t="s">
        <v>32</v>
      </c>
      <c r="F587" s="1" t="s">
        <v>77</v>
      </c>
      <c r="G587" s="1" t="s">
        <v>3</v>
      </c>
      <c r="H587" s="1" t="s">
        <v>4</v>
      </c>
      <c r="I587" s="1" t="s">
        <v>92</v>
      </c>
      <c r="J587" s="1" t="s">
        <v>114</v>
      </c>
      <c r="K587" s="1" t="s">
        <v>114</v>
      </c>
      <c r="L587" s="30">
        <v>16000</v>
      </c>
      <c r="M587" s="30">
        <v>19139</v>
      </c>
      <c r="N587" s="30">
        <v>16000</v>
      </c>
      <c r="O587" s="30">
        <v>1000</v>
      </c>
      <c r="P587" s="27">
        <v>6.7</v>
      </c>
      <c r="Q587" s="30">
        <v>76</v>
      </c>
      <c r="R587" s="30">
        <v>121</v>
      </c>
      <c r="S587" s="9">
        <v>50007168</v>
      </c>
      <c r="T587" s="9">
        <v>50000000</v>
      </c>
      <c r="U587" s="9">
        <f>IMDB4[[#This Row],[Gross Revenue]]-IMDB4[[#This Row],[Budget]]</f>
        <v>7168</v>
      </c>
      <c r="V587" s="9" t="str">
        <f>IF(IMDB4[[#This Row],[Profit]]&gt;0,"Hit","Flop")</f>
        <v>Hit</v>
      </c>
      <c r="W587" s="9" t="str" cm="1">
        <f t="array" ref="W587">_xlfn.IFS(IMDB4[[#This Row],[IMDb Score (1-10)]]&gt;=8,"Excellent",IMDB4[[#This Row],[IMDb Score (1-10)]]&gt;=7,"Good",IMDB4[[#This Row],[IMDb Score (1-10)]]&gt;=5,"Average",TRUE,"Poor")</f>
        <v>Average</v>
      </c>
      <c r="X587" s="9" t="str">
        <f>IF(IMDB4[[#This Row],[Duration (min)]]&lt;90,"Short",IF(IMDB4[[#This Row],[Duration (min)]]&lt;=120,"Medium", "Long"))</f>
        <v>Long</v>
      </c>
    </row>
    <row r="588" spans="1:24" x14ac:dyDescent="0.25">
      <c r="A588" s="1" t="s">
        <v>374</v>
      </c>
      <c r="B588" s="2">
        <v>30139</v>
      </c>
      <c r="C588" s="30">
        <f>YEAR(IMDB4[[#This Row],[Release Date]])</f>
        <v>1982</v>
      </c>
      <c r="D588" s="30" t="str">
        <f>FLOOR(IMDB4[[#This Row],[Year]],10)&amp;"s"</f>
        <v>1980s</v>
      </c>
      <c r="E588" s="1" t="s">
        <v>32</v>
      </c>
      <c r="F588" s="1" t="s">
        <v>77</v>
      </c>
      <c r="G588" s="1" t="s">
        <v>3</v>
      </c>
      <c r="H588" s="1" t="s">
        <v>4</v>
      </c>
      <c r="I588" s="1" t="s">
        <v>84</v>
      </c>
      <c r="J588" s="1" t="s">
        <v>114</v>
      </c>
      <c r="K588" s="1" t="s">
        <v>114</v>
      </c>
      <c r="L588" s="30">
        <v>16000</v>
      </c>
      <c r="M588" s="30">
        <v>16805</v>
      </c>
      <c r="N588" s="30">
        <v>16000</v>
      </c>
      <c r="O588" s="30">
        <v>0</v>
      </c>
      <c r="P588" s="27">
        <v>5.9</v>
      </c>
      <c r="Q588" s="30">
        <v>43</v>
      </c>
      <c r="R588" s="30">
        <v>136</v>
      </c>
      <c r="S588" s="9">
        <v>46700000</v>
      </c>
      <c r="T588" s="9">
        <v>21000000</v>
      </c>
      <c r="U588" s="9">
        <f>IMDB4[[#This Row],[Gross Revenue]]-IMDB4[[#This Row],[Budget]]</f>
        <v>25700000</v>
      </c>
      <c r="V588" s="9" t="str">
        <f>IF(IMDB4[[#This Row],[Profit]]&gt;0,"Hit","Flop")</f>
        <v>Hit</v>
      </c>
      <c r="W588" s="9" t="str" cm="1">
        <f t="array" ref="W588">_xlfn.IFS(IMDB4[[#This Row],[IMDb Score (1-10)]]&gt;=8,"Excellent",IMDB4[[#This Row],[IMDb Score (1-10)]]&gt;=7,"Good",IMDB4[[#This Row],[IMDb Score (1-10)]]&gt;=5,"Average",TRUE,"Poor")</f>
        <v>Average</v>
      </c>
      <c r="X588" s="9" t="str">
        <f>IF(IMDB4[[#This Row],[Duration (min)]]&lt;90,"Short",IF(IMDB4[[#This Row],[Duration (min)]]&lt;=120,"Medium", "Long"))</f>
        <v>Long</v>
      </c>
    </row>
    <row r="589" spans="1:24" x14ac:dyDescent="0.25">
      <c r="A589" s="1" t="s">
        <v>790</v>
      </c>
      <c r="B589" s="2">
        <v>33044</v>
      </c>
      <c r="C589" s="30">
        <f>YEAR(IMDB4[[#This Row],[Release Date]])</f>
        <v>1990</v>
      </c>
      <c r="D589" s="30" t="str">
        <f>FLOOR(IMDB4[[#This Row],[Year]],10)&amp;"s"</f>
        <v>1990s</v>
      </c>
      <c r="E589" s="1" t="s">
        <v>32</v>
      </c>
      <c r="F589" s="1" t="s">
        <v>20</v>
      </c>
      <c r="G589" s="1" t="s">
        <v>3</v>
      </c>
      <c r="H589" s="1" t="s">
        <v>4</v>
      </c>
      <c r="I589" s="1" t="s">
        <v>132</v>
      </c>
      <c r="J589" s="1" t="s">
        <v>218</v>
      </c>
      <c r="K589" s="1" t="s">
        <v>355</v>
      </c>
      <c r="L589" s="30">
        <v>16000</v>
      </c>
      <c r="M589" s="30">
        <v>19610</v>
      </c>
      <c r="N589" s="30">
        <v>287</v>
      </c>
      <c r="O589" s="30">
        <v>0</v>
      </c>
      <c r="P589" s="27">
        <v>6.3</v>
      </c>
      <c r="Q589" s="30">
        <v>105</v>
      </c>
      <c r="R589" s="30">
        <v>106</v>
      </c>
      <c r="S589" s="9">
        <v>41482207</v>
      </c>
      <c r="T589" s="9">
        <v>50000000</v>
      </c>
      <c r="U589" s="9">
        <f>IMDB4[[#This Row],[Gross Revenue]]-IMDB4[[#This Row],[Budget]]</f>
        <v>-8517793</v>
      </c>
      <c r="V589" s="9" t="str">
        <f>IF(IMDB4[[#This Row],[Profit]]&gt;0,"Hit","Flop")</f>
        <v>Flop</v>
      </c>
      <c r="W589" s="9" t="str" cm="1">
        <f t="array" ref="W589">_xlfn.IFS(IMDB4[[#This Row],[IMDb Score (1-10)]]&gt;=8,"Excellent",IMDB4[[#This Row],[IMDb Score (1-10)]]&gt;=7,"Good",IMDB4[[#This Row],[IMDb Score (1-10)]]&gt;=5,"Average",TRUE,"Poor")</f>
        <v>Average</v>
      </c>
      <c r="X589" s="9" t="str">
        <f>IF(IMDB4[[#This Row],[Duration (min)]]&lt;90,"Short",IF(IMDB4[[#This Row],[Duration (min)]]&lt;=120,"Medium", "Long"))</f>
        <v>Medium</v>
      </c>
    </row>
    <row r="590" spans="1:24" x14ac:dyDescent="0.25">
      <c r="A590" s="1" t="s">
        <v>489</v>
      </c>
      <c r="B590" s="2">
        <v>31069</v>
      </c>
      <c r="C590" s="30">
        <f>YEAR(IMDB4[[#This Row],[Release Date]])</f>
        <v>1985</v>
      </c>
      <c r="D590" s="30" t="str">
        <f>FLOOR(IMDB4[[#This Row],[Year]],10)&amp;"s"</f>
        <v>1980s</v>
      </c>
      <c r="E590" s="1" t="s">
        <v>32</v>
      </c>
      <c r="F590" s="1" t="s">
        <v>145</v>
      </c>
      <c r="G590" s="1" t="s">
        <v>3</v>
      </c>
      <c r="H590" s="1" t="s">
        <v>4</v>
      </c>
      <c r="I590" s="1" t="s">
        <v>92</v>
      </c>
      <c r="J590" s="1" t="s">
        <v>114</v>
      </c>
      <c r="K590" s="1" t="s">
        <v>114</v>
      </c>
      <c r="L590" s="30">
        <v>16000</v>
      </c>
      <c r="M590" s="30">
        <v>17209</v>
      </c>
      <c r="N590" s="30">
        <v>16000</v>
      </c>
      <c r="O590" s="30">
        <v>0</v>
      </c>
      <c r="P590" s="27">
        <v>7.3</v>
      </c>
      <c r="Q590" s="30">
        <v>38</v>
      </c>
      <c r="R590" s="30">
        <v>115</v>
      </c>
      <c r="S590" s="9">
        <v>41400000</v>
      </c>
      <c r="T590" s="9">
        <v>6900000</v>
      </c>
      <c r="U590" s="9">
        <f>IMDB4[[#This Row],[Gross Revenue]]-IMDB4[[#This Row],[Budget]]</f>
        <v>34500000</v>
      </c>
      <c r="V590" s="9" t="str">
        <f>IF(IMDB4[[#This Row],[Profit]]&gt;0,"Hit","Flop")</f>
        <v>Hit</v>
      </c>
      <c r="W590" s="9" t="str" cm="1">
        <f t="array" ref="W590">_xlfn.IFS(IMDB4[[#This Row],[IMDb Score (1-10)]]&gt;=8,"Excellent",IMDB4[[#This Row],[IMDb Score (1-10)]]&gt;=7,"Good",IMDB4[[#This Row],[IMDb Score (1-10)]]&gt;=5,"Average",TRUE,"Poor")</f>
        <v>Good</v>
      </c>
      <c r="X590" s="9" t="str">
        <f>IF(IMDB4[[#This Row],[Duration (min)]]&lt;90,"Short",IF(IMDB4[[#This Row],[Duration (min)]]&lt;=120,"Medium", "Long"))</f>
        <v>Medium</v>
      </c>
    </row>
    <row r="591" spans="1:24" x14ac:dyDescent="0.25">
      <c r="A591" s="1" t="s">
        <v>5960</v>
      </c>
      <c r="B591" s="2">
        <v>40697</v>
      </c>
      <c r="C591" s="30">
        <f>YEAR(IMDB4[[#This Row],[Release Date]])</f>
        <v>2011</v>
      </c>
      <c r="D591" s="30" t="str">
        <f>FLOOR(IMDB4[[#This Row],[Year]],10)&amp;"s"</f>
        <v>2010s</v>
      </c>
      <c r="E591" s="1" t="s">
        <v>32</v>
      </c>
      <c r="F591" s="1" t="s">
        <v>20</v>
      </c>
      <c r="G591" s="1" t="s">
        <v>3</v>
      </c>
      <c r="H591" s="1" t="s">
        <v>4</v>
      </c>
      <c r="I591" s="1" t="s">
        <v>92</v>
      </c>
      <c r="J591" s="1" t="s">
        <v>2027</v>
      </c>
      <c r="K591" s="1" t="s">
        <v>1751</v>
      </c>
      <c r="L591" s="30">
        <v>16000</v>
      </c>
      <c r="M591" s="30">
        <v>28045</v>
      </c>
      <c r="N591" s="30">
        <v>71</v>
      </c>
      <c r="O591" s="30">
        <v>13000</v>
      </c>
      <c r="P591" s="27">
        <v>6.4</v>
      </c>
      <c r="Q591" s="30">
        <v>215</v>
      </c>
      <c r="R591" s="30">
        <v>118</v>
      </c>
      <c r="S591" s="9">
        <v>37035845</v>
      </c>
      <c r="T591" s="9">
        <v>52000000</v>
      </c>
      <c r="U591" s="9">
        <f>IMDB4[[#This Row],[Gross Revenue]]-IMDB4[[#This Row],[Budget]]</f>
        <v>-14964155</v>
      </c>
      <c r="V591" s="9" t="str">
        <f>IF(IMDB4[[#This Row],[Profit]]&gt;0,"Hit","Flop")</f>
        <v>Flop</v>
      </c>
      <c r="W591" s="9" t="str" cm="1">
        <f t="array" ref="W591">_xlfn.IFS(IMDB4[[#This Row],[IMDb Score (1-10)]]&gt;=8,"Excellent",IMDB4[[#This Row],[IMDb Score (1-10)]]&gt;=7,"Good",IMDB4[[#This Row],[IMDb Score (1-10)]]&gt;=5,"Average",TRUE,"Poor")</f>
        <v>Average</v>
      </c>
      <c r="X591" s="9" t="str">
        <f>IF(IMDB4[[#This Row],[Duration (min)]]&lt;90,"Short",IF(IMDB4[[#This Row],[Duration (min)]]&lt;=120,"Medium", "Long"))</f>
        <v>Medium</v>
      </c>
    </row>
    <row r="592" spans="1:24" x14ac:dyDescent="0.25">
      <c r="A592" s="1" t="s">
        <v>276</v>
      </c>
      <c r="B592" s="2">
        <v>28980</v>
      </c>
      <c r="C592" s="30">
        <f>YEAR(IMDB4[[#This Row],[Release Date]])</f>
        <v>1979</v>
      </c>
      <c r="D592" s="30" t="str">
        <f>FLOOR(IMDB4[[#This Row],[Year]],10)&amp;"s"</f>
        <v>1970s</v>
      </c>
      <c r="E592" s="1" t="s">
        <v>32</v>
      </c>
      <c r="F592" s="1" t="s">
        <v>61</v>
      </c>
      <c r="G592" s="1" t="s">
        <v>3</v>
      </c>
      <c r="H592" s="1" t="s">
        <v>4</v>
      </c>
      <c r="I592" s="1" t="s">
        <v>84</v>
      </c>
      <c r="J592" s="1" t="s">
        <v>114</v>
      </c>
      <c r="K592" s="1" t="s">
        <v>277</v>
      </c>
      <c r="L592" s="30">
        <v>16000</v>
      </c>
      <c r="M592" s="30">
        <v>17568</v>
      </c>
      <c r="N592" s="30">
        <v>152</v>
      </c>
      <c r="O592" s="30">
        <v>0</v>
      </c>
      <c r="P592" s="27">
        <v>7.6</v>
      </c>
      <c r="Q592" s="30">
        <v>53</v>
      </c>
      <c r="R592" s="30">
        <v>112</v>
      </c>
      <c r="S592" s="9">
        <v>36500000</v>
      </c>
      <c r="T592" s="9">
        <v>8000000</v>
      </c>
      <c r="U592" s="9">
        <f>IMDB4[[#This Row],[Gross Revenue]]-IMDB4[[#This Row],[Budget]]</f>
        <v>28500000</v>
      </c>
      <c r="V592" s="9" t="str">
        <f>IF(IMDB4[[#This Row],[Profit]]&gt;0,"Hit","Flop")</f>
        <v>Hit</v>
      </c>
      <c r="W592" s="9" t="str" cm="1">
        <f t="array" ref="W592">_xlfn.IFS(IMDB4[[#This Row],[IMDb Score (1-10)]]&gt;=8,"Excellent",IMDB4[[#This Row],[IMDb Score (1-10)]]&gt;=7,"Good",IMDB4[[#This Row],[IMDb Score (1-10)]]&gt;=5,"Average",TRUE,"Poor")</f>
        <v>Good</v>
      </c>
      <c r="X592" s="9" t="str">
        <f>IF(IMDB4[[#This Row],[Duration (min)]]&lt;90,"Short",IF(IMDB4[[#This Row],[Duration (min)]]&lt;=120,"Medium", "Long"))</f>
        <v>Medium</v>
      </c>
    </row>
    <row r="593" spans="1:24" x14ac:dyDescent="0.25">
      <c r="A593" s="1" t="s">
        <v>4460</v>
      </c>
      <c r="B593" s="2">
        <v>38986</v>
      </c>
      <c r="C593" s="30">
        <f>YEAR(IMDB4[[#This Row],[Release Date]])</f>
        <v>2006</v>
      </c>
      <c r="D593" s="30" t="str">
        <f>FLOOR(IMDB4[[#This Row],[Year]],10)&amp;"s"</f>
        <v>2000s</v>
      </c>
      <c r="E593" s="1" t="s">
        <v>32</v>
      </c>
      <c r="F593" s="1" t="s">
        <v>77</v>
      </c>
      <c r="G593" s="1" t="s">
        <v>3</v>
      </c>
      <c r="H593" s="1" t="s">
        <v>83</v>
      </c>
      <c r="I593" s="1" t="s">
        <v>92</v>
      </c>
      <c r="J593" s="1" t="s">
        <v>2027</v>
      </c>
      <c r="K593" s="1" t="s">
        <v>3108</v>
      </c>
      <c r="L593" s="30">
        <v>16000</v>
      </c>
      <c r="M593" s="30">
        <v>19410</v>
      </c>
      <c r="N593" s="30">
        <v>248</v>
      </c>
      <c r="O593" s="30">
        <v>3000</v>
      </c>
      <c r="P593" s="27">
        <v>6.7</v>
      </c>
      <c r="Q593" s="30">
        <v>186</v>
      </c>
      <c r="R593" s="30">
        <v>109</v>
      </c>
      <c r="S593" s="9">
        <v>35635046</v>
      </c>
      <c r="T593" s="9">
        <v>17000000</v>
      </c>
      <c r="U593" s="9">
        <f>IMDB4[[#This Row],[Gross Revenue]]-IMDB4[[#This Row],[Budget]]</f>
        <v>18635046</v>
      </c>
      <c r="V593" s="9" t="str">
        <f>IF(IMDB4[[#This Row],[Profit]]&gt;0,"Hit","Flop")</f>
        <v>Hit</v>
      </c>
      <c r="W593" s="9" t="str" cm="1">
        <f t="array" ref="W593">_xlfn.IFS(IMDB4[[#This Row],[IMDb Score (1-10)]]&gt;=8,"Excellent",IMDB4[[#This Row],[IMDb Score (1-10)]]&gt;=7,"Good",IMDB4[[#This Row],[IMDb Score (1-10)]]&gt;=5,"Average",TRUE,"Poor")</f>
        <v>Average</v>
      </c>
      <c r="X593" s="9" t="str">
        <f>IF(IMDB4[[#This Row],[Duration (min)]]&lt;90,"Short",IF(IMDB4[[#This Row],[Duration (min)]]&lt;=120,"Medium", "Long"))</f>
        <v>Medium</v>
      </c>
    </row>
    <row r="594" spans="1:24" x14ac:dyDescent="0.25">
      <c r="A594" s="1" t="s">
        <v>4270</v>
      </c>
      <c r="B594" s="2">
        <v>38946</v>
      </c>
      <c r="C594" s="30">
        <f>YEAR(IMDB4[[#This Row],[Release Date]])</f>
        <v>2006</v>
      </c>
      <c r="D594" s="30" t="str">
        <f>FLOOR(IMDB4[[#This Row],[Year]],10)&amp;"s"</f>
        <v>2000s</v>
      </c>
      <c r="E594" s="1" t="s">
        <v>32</v>
      </c>
      <c r="F594" s="1" t="s">
        <v>9</v>
      </c>
      <c r="G594" s="1" t="s">
        <v>3</v>
      </c>
      <c r="H594" s="1" t="s">
        <v>4</v>
      </c>
      <c r="I594" s="1" t="s">
        <v>92</v>
      </c>
      <c r="J594" s="1" t="s">
        <v>2937</v>
      </c>
      <c r="K594" s="1" t="s">
        <v>2924</v>
      </c>
      <c r="L594" s="30">
        <v>16000</v>
      </c>
      <c r="M594" s="30">
        <v>16479</v>
      </c>
      <c r="N594" s="30">
        <v>0</v>
      </c>
      <c r="O594" s="30">
        <v>17000</v>
      </c>
      <c r="P594" s="27">
        <v>7.9</v>
      </c>
      <c r="Q594" s="30">
        <v>372</v>
      </c>
      <c r="R594" s="30">
        <v>109</v>
      </c>
      <c r="S594" s="9">
        <v>35286428</v>
      </c>
      <c r="T594" s="9">
        <v>76000000</v>
      </c>
      <c r="U594" s="9">
        <f>IMDB4[[#This Row],[Gross Revenue]]-IMDB4[[#This Row],[Budget]]</f>
        <v>-40713572</v>
      </c>
      <c r="V594" s="9" t="str">
        <f>IF(IMDB4[[#This Row],[Profit]]&gt;0,"Hit","Flop")</f>
        <v>Flop</v>
      </c>
      <c r="W594" s="9" t="str" cm="1">
        <f t="array" ref="W594">_xlfn.IFS(IMDB4[[#This Row],[IMDb Score (1-10)]]&gt;=8,"Excellent",IMDB4[[#This Row],[IMDb Score (1-10)]]&gt;=7,"Good",IMDB4[[#This Row],[IMDb Score (1-10)]]&gt;=5,"Average",TRUE,"Poor")</f>
        <v>Good</v>
      </c>
      <c r="X594" s="9" t="str">
        <f>IF(IMDB4[[#This Row],[Duration (min)]]&lt;90,"Short",IF(IMDB4[[#This Row],[Duration (min)]]&lt;=120,"Medium", "Long"))</f>
        <v>Medium</v>
      </c>
    </row>
    <row r="595" spans="1:24" x14ac:dyDescent="0.25">
      <c r="A595" s="1" t="s">
        <v>6464</v>
      </c>
      <c r="B595" s="2">
        <v>41362</v>
      </c>
      <c r="C595" s="30">
        <f>YEAR(IMDB4[[#This Row],[Release Date]])</f>
        <v>2013</v>
      </c>
      <c r="D595" s="30" t="str">
        <f>FLOOR(IMDB4[[#This Row],[Year]],10)&amp;"s"</f>
        <v>2010s</v>
      </c>
      <c r="E595" s="1" t="s">
        <v>32</v>
      </c>
      <c r="F595" s="1" t="s">
        <v>77</v>
      </c>
      <c r="G595" s="1" t="s">
        <v>3</v>
      </c>
      <c r="H595" s="1" t="s">
        <v>4</v>
      </c>
      <c r="I595" s="1" t="s">
        <v>132</v>
      </c>
      <c r="J595" s="1" t="s">
        <v>2027</v>
      </c>
      <c r="K595" s="1" t="s">
        <v>3967</v>
      </c>
      <c r="L595" s="30">
        <v>16000</v>
      </c>
      <c r="M595" s="30">
        <v>31549</v>
      </c>
      <c r="N595" s="30">
        <v>124</v>
      </c>
      <c r="O595" s="30">
        <v>20000</v>
      </c>
      <c r="P595" s="27">
        <v>5.6</v>
      </c>
      <c r="Q595" s="30">
        <v>208</v>
      </c>
      <c r="R595" s="30">
        <v>96</v>
      </c>
      <c r="S595" s="9">
        <v>33592415</v>
      </c>
      <c r="T595" s="9">
        <v>130000000</v>
      </c>
      <c r="U595" s="9">
        <f>IMDB4[[#This Row],[Gross Revenue]]-IMDB4[[#This Row],[Budget]]</f>
        <v>-96407585</v>
      </c>
      <c r="V595" s="9" t="str">
        <f>IF(IMDB4[[#This Row],[Profit]]&gt;0,"Hit","Flop")</f>
        <v>Flop</v>
      </c>
      <c r="W595" s="9" t="str" cm="1">
        <f t="array" ref="W595">_xlfn.IFS(IMDB4[[#This Row],[IMDb Score (1-10)]]&gt;=8,"Excellent",IMDB4[[#This Row],[IMDb Score (1-10)]]&gt;=7,"Good",IMDB4[[#This Row],[IMDb Score (1-10)]]&gt;=5,"Average",TRUE,"Poor")</f>
        <v>Average</v>
      </c>
      <c r="X595" s="9" t="str">
        <f>IF(IMDB4[[#This Row],[Duration (min)]]&lt;90,"Short",IF(IMDB4[[#This Row],[Duration (min)]]&lt;=120,"Medium", "Long"))</f>
        <v>Medium</v>
      </c>
    </row>
    <row r="596" spans="1:24" x14ac:dyDescent="0.25">
      <c r="A596" s="1" t="s">
        <v>7015</v>
      </c>
      <c r="B596" s="2">
        <v>42052</v>
      </c>
      <c r="C596" s="30">
        <f>YEAR(IMDB4[[#This Row],[Release Date]])</f>
        <v>2015</v>
      </c>
      <c r="D596" s="30" t="str">
        <f>FLOOR(IMDB4[[#This Row],[Year]],10)&amp;"s"</f>
        <v>2010s</v>
      </c>
      <c r="E596" s="1" t="s">
        <v>32</v>
      </c>
      <c r="F596" s="1" t="s">
        <v>61</v>
      </c>
      <c r="G596" s="1" t="s">
        <v>3</v>
      </c>
      <c r="H596" s="1" t="s">
        <v>83</v>
      </c>
      <c r="I596" s="1" t="s">
        <v>132</v>
      </c>
      <c r="J596" s="1" t="s">
        <v>2027</v>
      </c>
      <c r="K596" s="1" t="s">
        <v>5890</v>
      </c>
      <c r="L596" s="30">
        <v>16000</v>
      </c>
      <c r="M596" s="30">
        <v>17866</v>
      </c>
      <c r="N596" s="30">
        <v>64</v>
      </c>
      <c r="O596" s="30">
        <v>34000</v>
      </c>
      <c r="P596" s="27">
        <v>7.3</v>
      </c>
      <c r="Q596" s="30">
        <v>203</v>
      </c>
      <c r="R596" s="30">
        <v>109</v>
      </c>
      <c r="S596" s="9">
        <v>33305037</v>
      </c>
      <c r="T596" s="9">
        <v>11000000</v>
      </c>
      <c r="U596" s="9">
        <f>IMDB4[[#This Row],[Gross Revenue]]-IMDB4[[#This Row],[Budget]]</f>
        <v>22305037</v>
      </c>
      <c r="V596" s="9" t="str">
        <f>IF(IMDB4[[#This Row],[Profit]]&gt;0,"Hit","Flop")</f>
        <v>Hit</v>
      </c>
      <c r="W596" s="9" t="str" cm="1">
        <f t="array" ref="W596">_xlfn.IFS(IMDB4[[#This Row],[IMDb Score (1-10)]]&gt;=8,"Excellent",IMDB4[[#This Row],[IMDb Score (1-10)]]&gt;=7,"Good",IMDB4[[#This Row],[IMDb Score (1-10)]]&gt;=5,"Average",TRUE,"Poor")</f>
        <v>Good</v>
      </c>
      <c r="X596" s="9" t="str">
        <f>IF(IMDB4[[#This Row],[Duration (min)]]&lt;90,"Short",IF(IMDB4[[#This Row],[Duration (min)]]&lt;=120,"Medium", "Long"))</f>
        <v>Medium</v>
      </c>
    </row>
    <row r="597" spans="1:24" x14ac:dyDescent="0.25">
      <c r="A597" s="1" t="s">
        <v>2973</v>
      </c>
      <c r="B597" s="2">
        <v>37586</v>
      </c>
      <c r="C597" s="30">
        <f>YEAR(IMDB4[[#This Row],[Release Date]])</f>
        <v>2002</v>
      </c>
      <c r="D597" s="30" t="str">
        <f>FLOOR(IMDB4[[#This Row],[Year]],10)&amp;"s"</f>
        <v>2000s</v>
      </c>
      <c r="E597" s="1" t="s">
        <v>32</v>
      </c>
      <c r="F597" s="1" t="s">
        <v>77</v>
      </c>
      <c r="G597" s="1" t="s">
        <v>3</v>
      </c>
      <c r="H597" s="1" t="s">
        <v>4</v>
      </c>
      <c r="I597" s="1" t="s">
        <v>92</v>
      </c>
      <c r="J597" s="1" t="s">
        <v>114</v>
      </c>
      <c r="K597" s="1" t="s">
        <v>114</v>
      </c>
      <c r="L597" s="30">
        <v>16000</v>
      </c>
      <c r="M597" s="30">
        <v>18635</v>
      </c>
      <c r="N597" s="30">
        <v>16000</v>
      </c>
      <c r="O597" s="30">
        <v>705</v>
      </c>
      <c r="P597" s="27">
        <v>6.4</v>
      </c>
      <c r="Q597" s="30">
        <v>146</v>
      </c>
      <c r="R597" s="30">
        <v>110</v>
      </c>
      <c r="S597" s="9">
        <v>26199517</v>
      </c>
      <c r="T597" s="9">
        <v>50000000</v>
      </c>
      <c r="U597" s="9">
        <f>IMDB4[[#This Row],[Gross Revenue]]-IMDB4[[#This Row],[Budget]]</f>
        <v>-23800483</v>
      </c>
      <c r="V597" s="9" t="str">
        <f>IF(IMDB4[[#This Row],[Profit]]&gt;0,"Hit","Flop")</f>
        <v>Flop</v>
      </c>
      <c r="W597" s="9" t="str" cm="1">
        <f t="array" ref="W597">_xlfn.IFS(IMDB4[[#This Row],[IMDb Score (1-10)]]&gt;=8,"Excellent",IMDB4[[#This Row],[IMDb Score (1-10)]]&gt;=7,"Good",IMDB4[[#This Row],[IMDb Score (1-10)]]&gt;=5,"Average",TRUE,"Poor")</f>
        <v>Average</v>
      </c>
      <c r="X597" s="9" t="str">
        <f>IF(IMDB4[[#This Row],[Duration (min)]]&lt;90,"Short",IF(IMDB4[[#This Row],[Duration (min)]]&lt;=120,"Medium", "Long"))</f>
        <v>Medium</v>
      </c>
    </row>
    <row r="598" spans="1:24" x14ac:dyDescent="0.25">
      <c r="A598" s="1" t="s">
        <v>1350</v>
      </c>
      <c r="B598" s="2">
        <v>35371</v>
      </c>
      <c r="C598" s="30">
        <f>YEAR(IMDB4[[#This Row],[Release Date]])</f>
        <v>1996</v>
      </c>
      <c r="D598" s="30" t="str">
        <f>FLOOR(IMDB4[[#This Row],[Year]],10)&amp;"s"</f>
        <v>1990s</v>
      </c>
      <c r="E598" s="1" t="s">
        <v>32</v>
      </c>
      <c r="F598" s="1" t="s">
        <v>2</v>
      </c>
      <c r="G598" s="1" t="s">
        <v>3</v>
      </c>
      <c r="H598" s="1" t="s">
        <v>4</v>
      </c>
      <c r="I598" s="1" t="s">
        <v>92</v>
      </c>
      <c r="J598" s="1" t="s">
        <v>930</v>
      </c>
      <c r="K598" s="1" t="s">
        <v>902</v>
      </c>
      <c r="L598" s="30">
        <v>16000</v>
      </c>
      <c r="M598" s="30">
        <v>23296</v>
      </c>
      <c r="N598" s="30">
        <v>0</v>
      </c>
      <c r="O598" s="30">
        <v>12000</v>
      </c>
      <c r="P598" s="27">
        <v>7.3</v>
      </c>
      <c r="Q598" s="30">
        <v>165</v>
      </c>
      <c r="R598" s="30">
        <v>108</v>
      </c>
      <c r="S598" s="9">
        <v>25753840</v>
      </c>
      <c r="T598" s="9">
        <v>19000000</v>
      </c>
      <c r="U598" s="9">
        <f>IMDB4[[#This Row],[Gross Revenue]]-IMDB4[[#This Row],[Budget]]</f>
        <v>6753840</v>
      </c>
      <c r="V598" s="9" t="str">
        <f>IF(IMDB4[[#This Row],[Profit]]&gt;0,"Hit","Flop")</f>
        <v>Hit</v>
      </c>
      <c r="W598" s="9" t="str" cm="1">
        <f t="array" ref="W598">_xlfn.IFS(IMDB4[[#This Row],[IMDb Score (1-10)]]&gt;=8,"Excellent",IMDB4[[#This Row],[IMDb Score (1-10)]]&gt;=7,"Good",IMDB4[[#This Row],[IMDb Score (1-10)]]&gt;=5,"Average",TRUE,"Poor")</f>
        <v>Good</v>
      </c>
      <c r="X598" s="9" t="str">
        <f>IF(IMDB4[[#This Row],[Duration (min)]]&lt;90,"Short",IF(IMDB4[[#This Row],[Duration (min)]]&lt;=120,"Medium", "Long"))</f>
        <v>Medium</v>
      </c>
    </row>
    <row r="599" spans="1:24" x14ac:dyDescent="0.25">
      <c r="A599" s="1" t="s">
        <v>1192</v>
      </c>
      <c r="B599" s="2">
        <v>34718</v>
      </c>
      <c r="C599" s="30">
        <f>YEAR(IMDB4[[#This Row],[Release Date]])</f>
        <v>1995</v>
      </c>
      <c r="D599" s="30" t="str">
        <f>FLOOR(IMDB4[[#This Row],[Year]],10)&amp;"s"</f>
        <v>1990s</v>
      </c>
      <c r="E599" s="1" t="s">
        <v>32</v>
      </c>
      <c r="F599" s="1" t="s">
        <v>77</v>
      </c>
      <c r="G599" s="1" t="s">
        <v>3</v>
      </c>
      <c r="H599" s="1" t="s">
        <v>4</v>
      </c>
      <c r="I599" s="1" t="s">
        <v>92</v>
      </c>
      <c r="J599" s="1" t="s">
        <v>930</v>
      </c>
      <c r="K599" s="1" t="s">
        <v>902</v>
      </c>
      <c r="L599" s="30">
        <v>16000</v>
      </c>
      <c r="M599" s="30">
        <v>33758</v>
      </c>
      <c r="N599" s="30">
        <v>0</v>
      </c>
      <c r="O599" s="30">
        <v>0</v>
      </c>
      <c r="P599" s="27">
        <v>7.2</v>
      </c>
      <c r="Q599" s="30">
        <v>93</v>
      </c>
      <c r="R599" s="30">
        <v>104</v>
      </c>
      <c r="S599" s="9">
        <v>25625110</v>
      </c>
      <c r="T599" s="9">
        <v>7000000</v>
      </c>
      <c r="U599" s="9">
        <f>IMDB4[[#This Row],[Gross Revenue]]-IMDB4[[#This Row],[Budget]]</f>
        <v>18625110</v>
      </c>
      <c r="V599" s="9" t="str">
        <f>IF(IMDB4[[#This Row],[Profit]]&gt;0,"Hit","Flop")</f>
        <v>Hit</v>
      </c>
      <c r="W599" s="9" t="str" cm="1">
        <f t="array" ref="W599">_xlfn.IFS(IMDB4[[#This Row],[IMDb Score (1-10)]]&gt;=8,"Excellent",IMDB4[[#This Row],[IMDb Score (1-10)]]&gt;=7,"Good",IMDB4[[#This Row],[IMDb Score (1-10)]]&gt;=5,"Average",TRUE,"Poor")</f>
        <v>Good</v>
      </c>
      <c r="X599" s="9" t="str">
        <f>IF(IMDB4[[#This Row],[Duration (min)]]&lt;90,"Short",IF(IMDB4[[#This Row],[Duration (min)]]&lt;=120,"Medium", "Long"))</f>
        <v>Medium</v>
      </c>
    </row>
    <row r="600" spans="1:24" x14ac:dyDescent="0.25">
      <c r="A600" s="1" t="s">
        <v>4650</v>
      </c>
      <c r="B600" s="2">
        <v>39171</v>
      </c>
      <c r="C600" s="30">
        <f>YEAR(IMDB4[[#This Row],[Release Date]])</f>
        <v>2007</v>
      </c>
      <c r="D600" s="30" t="str">
        <f>FLOOR(IMDB4[[#This Row],[Year]],10)&amp;"s"</f>
        <v>2000s</v>
      </c>
      <c r="E600" s="1" t="s">
        <v>32</v>
      </c>
      <c r="F600" s="1" t="s">
        <v>77</v>
      </c>
      <c r="G600" s="1" t="s">
        <v>3</v>
      </c>
      <c r="H600" s="1" t="s">
        <v>4</v>
      </c>
      <c r="I600" s="1" t="s">
        <v>92</v>
      </c>
      <c r="J600" s="1" t="s">
        <v>930</v>
      </c>
      <c r="K600" s="1" t="s">
        <v>902</v>
      </c>
      <c r="L600" s="30">
        <v>16000</v>
      </c>
      <c r="M600" s="30">
        <v>22186</v>
      </c>
      <c r="N600" s="30">
        <v>0</v>
      </c>
      <c r="O600" s="30">
        <v>0</v>
      </c>
      <c r="P600" s="27">
        <v>7.6</v>
      </c>
      <c r="Q600" s="30">
        <v>250</v>
      </c>
      <c r="R600" s="30">
        <v>189</v>
      </c>
      <c r="S600" s="9">
        <v>25031037</v>
      </c>
      <c r="T600" s="9">
        <v>53000000</v>
      </c>
      <c r="U600" s="9">
        <f>IMDB4[[#This Row],[Gross Revenue]]-IMDB4[[#This Row],[Budget]]</f>
        <v>-27968963</v>
      </c>
      <c r="V600" s="9" t="str">
        <f>IF(IMDB4[[#This Row],[Profit]]&gt;0,"Hit","Flop")</f>
        <v>Flop</v>
      </c>
      <c r="W600" s="9" t="str" cm="1">
        <f t="array" ref="W600">_xlfn.IFS(IMDB4[[#This Row],[IMDb Score (1-10)]]&gt;=8,"Excellent",IMDB4[[#This Row],[IMDb Score (1-10)]]&gt;=7,"Good",IMDB4[[#This Row],[IMDb Score (1-10)]]&gt;=5,"Average",TRUE,"Poor")</f>
        <v>Good</v>
      </c>
      <c r="X600" s="9" t="str">
        <f>IF(IMDB4[[#This Row],[Duration (min)]]&lt;90,"Short",IF(IMDB4[[#This Row],[Duration (min)]]&lt;=120,"Medium", "Long"))</f>
        <v>Long</v>
      </c>
    </row>
    <row r="601" spans="1:24" x14ac:dyDescent="0.25">
      <c r="A601" s="1" t="s">
        <v>3258</v>
      </c>
      <c r="B601" s="2">
        <v>37364</v>
      </c>
      <c r="C601" s="30">
        <f>YEAR(IMDB4[[#This Row],[Release Date]])</f>
        <v>2002</v>
      </c>
      <c r="D601" s="30" t="str">
        <f>FLOOR(IMDB4[[#This Row],[Year]],10)&amp;"s"</f>
        <v>2000s</v>
      </c>
      <c r="E601" s="1" t="s">
        <v>32</v>
      </c>
      <c r="F601" s="1" t="s">
        <v>20</v>
      </c>
      <c r="G601" s="1" t="s">
        <v>3</v>
      </c>
      <c r="H601" s="1" t="s">
        <v>11</v>
      </c>
      <c r="I601" s="1" t="s">
        <v>92</v>
      </c>
      <c r="J601" s="1" t="s">
        <v>2027</v>
      </c>
      <c r="K601" s="1" t="s">
        <v>3259</v>
      </c>
      <c r="L601" s="30">
        <v>16000</v>
      </c>
      <c r="M601" s="30">
        <v>19341</v>
      </c>
      <c r="N601" s="30">
        <v>12</v>
      </c>
      <c r="O601" s="30">
        <v>0</v>
      </c>
      <c r="P601" s="27">
        <v>6.4</v>
      </c>
      <c r="Q601" s="30">
        <v>96</v>
      </c>
      <c r="R601" s="30">
        <v>94</v>
      </c>
      <c r="S601" s="9">
        <v>21005329</v>
      </c>
      <c r="T601" s="9">
        <v>6000000</v>
      </c>
      <c r="U601" s="9">
        <f>IMDB4[[#This Row],[Gross Revenue]]-IMDB4[[#This Row],[Budget]]</f>
        <v>15005329</v>
      </c>
      <c r="V601" s="9" t="str">
        <f>IF(IMDB4[[#This Row],[Profit]]&gt;0,"Hit","Flop")</f>
        <v>Hit</v>
      </c>
      <c r="W601" s="9" t="str" cm="1">
        <f t="array" ref="W601">_xlfn.IFS(IMDB4[[#This Row],[IMDb Score (1-10)]]&gt;=8,"Excellent",IMDB4[[#This Row],[IMDb Score (1-10)]]&gt;=7,"Good",IMDB4[[#This Row],[IMDb Score (1-10)]]&gt;=5,"Average",TRUE,"Poor")</f>
        <v>Average</v>
      </c>
      <c r="X601" s="9" t="str">
        <f>IF(IMDB4[[#This Row],[Duration (min)]]&lt;90,"Short",IF(IMDB4[[#This Row],[Duration (min)]]&lt;=120,"Medium", "Long"))</f>
        <v>Medium</v>
      </c>
    </row>
    <row r="602" spans="1:24" x14ac:dyDescent="0.25">
      <c r="A602" s="1" t="s">
        <v>217</v>
      </c>
      <c r="B602" s="2">
        <v>27088</v>
      </c>
      <c r="C602" s="30">
        <f>YEAR(IMDB4[[#This Row],[Release Date]])</f>
        <v>1974</v>
      </c>
      <c r="D602" s="30" t="str">
        <f>FLOOR(IMDB4[[#This Row],[Year]],10)&amp;"s"</f>
        <v>1970s</v>
      </c>
      <c r="E602" s="1" t="s">
        <v>32</v>
      </c>
      <c r="F602" s="1" t="s">
        <v>77</v>
      </c>
      <c r="G602" s="1" t="s">
        <v>3</v>
      </c>
      <c r="H602" s="1" t="s">
        <v>83</v>
      </c>
      <c r="I602" s="1" t="s">
        <v>84</v>
      </c>
      <c r="J602" s="1" t="s">
        <v>218</v>
      </c>
      <c r="K602" s="1" t="s">
        <v>121</v>
      </c>
      <c r="L602" s="30">
        <v>16000</v>
      </c>
      <c r="M602" s="30">
        <v>17611</v>
      </c>
      <c r="N602" s="30">
        <v>82</v>
      </c>
      <c r="O602" s="30">
        <v>2000</v>
      </c>
      <c r="P602" s="27">
        <v>6.8</v>
      </c>
      <c r="Q602" s="30">
        <v>118</v>
      </c>
      <c r="R602" s="30">
        <v>125</v>
      </c>
      <c r="S602" s="9">
        <v>21000000</v>
      </c>
      <c r="T602" s="9">
        <v>13000000</v>
      </c>
      <c r="U602" s="9">
        <f>IMDB4[[#This Row],[Gross Revenue]]-IMDB4[[#This Row],[Budget]]</f>
        <v>8000000</v>
      </c>
      <c r="V602" s="9" t="str">
        <f>IF(IMDB4[[#This Row],[Profit]]&gt;0,"Hit","Flop")</f>
        <v>Hit</v>
      </c>
      <c r="W602" s="9" t="str" cm="1">
        <f t="array" ref="W602">_xlfn.IFS(IMDB4[[#This Row],[IMDb Score (1-10)]]&gt;=8,"Excellent",IMDB4[[#This Row],[IMDb Score (1-10)]]&gt;=7,"Good",IMDB4[[#This Row],[IMDb Score (1-10)]]&gt;=5,"Average",TRUE,"Poor")</f>
        <v>Average</v>
      </c>
      <c r="X602" s="9" t="str">
        <f>IF(IMDB4[[#This Row],[Duration (min)]]&lt;90,"Short",IF(IMDB4[[#This Row],[Duration (min)]]&lt;=120,"Medium", "Long"))</f>
        <v>Long</v>
      </c>
    </row>
    <row r="603" spans="1:24" x14ac:dyDescent="0.25">
      <c r="A603" s="1" t="s">
        <v>1247</v>
      </c>
      <c r="B603" s="2">
        <v>35055</v>
      </c>
      <c r="C603" s="30">
        <f>YEAR(IMDB4[[#This Row],[Release Date]])</f>
        <v>1995</v>
      </c>
      <c r="D603" s="30" t="str">
        <f>FLOOR(IMDB4[[#This Row],[Year]],10)&amp;"s"</f>
        <v>1990s</v>
      </c>
      <c r="E603" s="1" t="s">
        <v>32</v>
      </c>
      <c r="F603" s="1" t="s">
        <v>9</v>
      </c>
      <c r="G603" s="1" t="s">
        <v>3</v>
      </c>
      <c r="H603" s="1" t="s">
        <v>161</v>
      </c>
      <c r="I603" s="1" t="s">
        <v>192</v>
      </c>
      <c r="J603" s="1" t="s">
        <v>1248</v>
      </c>
      <c r="K603" s="1" t="s">
        <v>817</v>
      </c>
      <c r="L603" s="30">
        <v>16000</v>
      </c>
      <c r="M603" s="30">
        <v>18913</v>
      </c>
      <c r="N603" s="30">
        <v>719</v>
      </c>
      <c r="O603" s="30">
        <v>0</v>
      </c>
      <c r="P603" s="27">
        <v>4.5999999999999996</v>
      </c>
      <c r="Q603" s="30">
        <v>181</v>
      </c>
      <c r="R603" s="30">
        <v>131</v>
      </c>
      <c r="S603" s="9">
        <v>20302961</v>
      </c>
      <c r="T603" s="9">
        <v>45000000</v>
      </c>
      <c r="U603" s="9">
        <f>IMDB4[[#This Row],[Gross Revenue]]-IMDB4[[#This Row],[Budget]]</f>
        <v>-24697039</v>
      </c>
      <c r="V603" s="9" t="str">
        <f>IF(IMDB4[[#This Row],[Profit]]&gt;0,"Hit","Flop")</f>
        <v>Flop</v>
      </c>
      <c r="W603" s="9" t="str" cm="1">
        <f t="array" ref="W603">_xlfn.IFS(IMDB4[[#This Row],[IMDb Score (1-10)]]&gt;=8,"Excellent",IMDB4[[#This Row],[IMDb Score (1-10)]]&gt;=7,"Good",IMDB4[[#This Row],[IMDb Score (1-10)]]&gt;=5,"Average",TRUE,"Poor")</f>
        <v>Poor</v>
      </c>
      <c r="X603" s="9" t="str">
        <f>IF(IMDB4[[#This Row],[Duration (min)]]&lt;90,"Short",IF(IMDB4[[#This Row],[Duration (min)]]&lt;=120,"Medium", "Long"))</f>
        <v>Long</v>
      </c>
    </row>
    <row r="604" spans="1:24" x14ac:dyDescent="0.25">
      <c r="A604" s="1" t="s">
        <v>4427</v>
      </c>
      <c r="B604" s="2">
        <v>38798</v>
      </c>
      <c r="C604" s="30">
        <f>YEAR(IMDB4[[#This Row],[Release Date]])</f>
        <v>2006</v>
      </c>
      <c r="D604" s="30" t="str">
        <f>FLOOR(IMDB4[[#This Row],[Year]],10)&amp;"s"</f>
        <v>2000s</v>
      </c>
      <c r="E604" s="1" t="s">
        <v>32</v>
      </c>
      <c r="F604" s="1" t="s">
        <v>9</v>
      </c>
      <c r="G604" s="1" t="s">
        <v>3</v>
      </c>
      <c r="H604" s="1" t="s">
        <v>4</v>
      </c>
      <c r="I604" s="1" t="s">
        <v>132</v>
      </c>
      <c r="J604" s="1" t="s">
        <v>2745</v>
      </c>
      <c r="K604" s="1" t="s">
        <v>4428</v>
      </c>
      <c r="L604" s="30">
        <v>16000</v>
      </c>
      <c r="M604" s="30">
        <v>19952</v>
      </c>
      <c r="N604" s="30">
        <v>2</v>
      </c>
      <c r="O604" s="30">
        <v>0</v>
      </c>
      <c r="P604" s="27">
        <v>4.7</v>
      </c>
      <c r="Q604" s="30">
        <v>148</v>
      </c>
      <c r="R604" s="30">
        <v>90</v>
      </c>
      <c r="S604" s="9">
        <v>20259297</v>
      </c>
      <c r="T604" s="9">
        <v>20000000</v>
      </c>
      <c r="U604" s="9">
        <f>IMDB4[[#This Row],[Gross Revenue]]-IMDB4[[#This Row],[Budget]]</f>
        <v>259297</v>
      </c>
      <c r="V604" s="9" t="str">
        <f>IF(IMDB4[[#This Row],[Profit]]&gt;0,"Hit","Flop")</f>
        <v>Hit</v>
      </c>
      <c r="W604" s="9" t="str" cm="1">
        <f t="array" ref="W604">_xlfn.IFS(IMDB4[[#This Row],[IMDb Score (1-10)]]&gt;=8,"Excellent",IMDB4[[#This Row],[IMDb Score (1-10)]]&gt;=7,"Good",IMDB4[[#This Row],[IMDb Score (1-10)]]&gt;=5,"Average",TRUE,"Poor")</f>
        <v>Poor</v>
      </c>
      <c r="X604" s="9" t="str">
        <f>IF(IMDB4[[#This Row],[Duration (min)]]&lt;90,"Short",IF(IMDB4[[#This Row],[Duration (min)]]&lt;=120,"Medium", "Long"))</f>
        <v>Medium</v>
      </c>
    </row>
    <row r="605" spans="1:24" x14ac:dyDescent="0.25">
      <c r="A605" s="1" t="s">
        <v>4205</v>
      </c>
      <c r="B605" s="2">
        <v>38538</v>
      </c>
      <c r="C605" s="30">
        <f>YEAR(IMDB4[[#This Row],[Release Date]])</f>
        <v>2005</v>
      </c>
      <c r="D605" s="30" t="str">
        <f>FLOOR(IMDB4[[#This Row],[Year]],10)&amp;"s"</f>
        <v>2000s</v>
      </c>
      <c r="E605" s="1" t="s">
        <v>32</v>
      </c>
      <c r="F605" s="1" t="s">
        <v>20</v>
      </c>
      <c r="G605" s="1" t="s">
        <v>3</v>
      </c>
      <c r="H605" s="1" t="s">
        <v>4</v>
      </c>
      <c r="I605" s="1" t="s">
        <v>92</v>
      </c>
      <c r="J605" s="1" t="s">
        <v>2027</v>
      </c>
      <c r="K605" s="1" t="s">
        <v>4206</v>
      </c>
      <c r="L605" s="30">
        <v>16000</v>
      </c>
      <c r="M605" s="30">
        <v>19957</v>
      </c>
      <c r="N605" s="30">
        <v>6</v>
      </c>
      <c r="O605" s="30">
        <v>0</v>
      </c>
      <c r="P605" s="27">
        <v>6.8</v>
      </c>
      <c r="Q605" s="30">
        <v>91</v>
      </c>
      <c r="R605" s="30">
        <v>94</v>
      </c>
      <c r="S605" s="9">
        <v>16101109</v>
      </c>
      <c r="T605" s="9">
        <v>3000000</v>
      </c>
      <c r="U605" s="9">
        <f>IMDB4[[#This Row],[Gross Revenue]]-IMDB4[[#This Row],[Budget]]</f>
        <v>13101109</v>
      </c>
      <c r="V605" s="9" t="str">
        <f>IF(IMDB4[[#This Row],[Profit]]&gt;0,"Hit","Flop")</f>
        <v>Hit</v>
      </c>
      <c r="W605" s="9" t="str" cm="1">
        <f t="array" ref="W605">_xlfn.IFS(IMDB4[[#This Row],[IMDb Score (1-10)]]&gt;=8,"Excellent",IMDB4[[#This Row],[IMDb Score (1-10)]]&gt;=7,"Good",IMDB4[[#This Row],[IMDb Score (1-10)]]&gt;=5,"Average",TRUE,"Poor")</f>
        <v>Average</v>
      </c>
      <c r="X605" s="9" t="str">
        <f>IF(IMDB4[[#This Row],[Duration (min)]]&lt;90,"Short",IF(IMDB4[[#This Row],[Duration (min)]]&lt;=120,"Medium", "Long"))</f>
        <v>Medium</v>
      </c>
    </row>
    <row r="606" spans="1:24" x14ac:dyDescent="0.25">
      <c r="A606" s="1" t="s">
        <v>2744</v>
      </c>
      <c r="B606" s="2">
        <v>37079</v>
      </c>
      <c r="C606" s="30">
        <f>YEAR(IMDB4[[#This Row],[Release Date]])</f>
        <v>2001</v>
      </c>
      <c r="D606" s="30" t="str">
        <f>FLOOR(IMDB4[[#This Row],[Year]],10)&amp;"s"</f>
        <v>2000s</v>
      </c>
      <c r="E606" s="1" t="s">
        <v>32</v>
      </c>
      <c r="F606" s="1" t="s">
        <v>9</v>
      </c>
      <c r="G606" s="1" t="s">
        <v>3</v>
      </c>
      <c r="H606" s="1" t="s">
        <v>4</v>
      </c>
      <c r="I606" s="1" t="s">
        <v>92</v>
      </c>
      <c r="J606" s="1" t="s">
        <v>2745</v>
      </c>
      <c r="K606" s="1" t="s">
        <v>1270</v>
      </c>
      <c r="L606" s="30">
        <v>16000</v>
      </c>
      <c r="M606" s="30">
        <v>21622</v>
      </c>
      <c r="N606" s="30">
        <v>34</v>
      </c>
      <c r="O606" s="30">
        <v>0</v>
      </c>
      <c r="P606" s="27">
        <v>7.5</v>
      </c>
      <c r="Q606" s="30">
        <v>99</v>
      </c>
      <c r="R606" s="30">
        <v>125</v>
      </c>
      <c r="S606" s="9">
        <v>15561627</v>
      </c>
      <c r="T606" s="9">
        <v>18000000</v>
      </c>
      <c r="U606" s="9">
        <f>IMDB4[[#This Row],[Gross Revenue]]-IMDB4[[#This Row],[Budget]]</f>
        <v>-2438373</v>
      </c>
      <c r="V606" s="9" t="str">
        <f>IF(IMDB4[[#This Row],[Profit]]&gt;0,"Hit","Flop")</f>
        <v>Flop</v>
      </c>
      <c r="W606" s="9" t="str" cm="1">
        <f t="array" ref="W606">_xlfn.IFS(IMDB4[[#This Row],[IMDb Score (1-10)]]&gt;=8,"Excellent",IMDB4[[#This Row],[IMDb Score (1-10)]]&gt;=7,"Good",IMDB4[[#This Row],[IMDb Score (1-10)]]&gt;=5,"Average",TRUE,"Poor")</f>
        <v>Good</v>
      </c>
      <c r="X606" s="9" t="str">
        <f>IF(IMDB4[[#This Row],[Duration (min)]]&lt;90,"Short",IF(IMDB4[[#This Row],[Duration (min)]]&lt;=120,"Medium", "Long"))</f>
        <v>Long</v>
      </c>
    </row>
    <row r="607" spans="1:24" x14ac:dyDescent="0.25">
      <c r="A607" s="1" t="s">
        <v>6935</v>
      </c>
      <c r="B607" s="2">
        <v>42157</v>
      </c>
      <c r="C607" s="30">
        <f>YEAR(IMDB4[[#This Row],[Release Date]])</f>
        <v>2015</v>
      </c>
      <c r="D607" s="30" t="str">
        <f>FLOOR(IMDB4[[#This Row],[Year]],10)&amp;"s"</f>
        <v>2010s</v>
      </c>
      <c r="E607" s="1" t="s">
        <v>32</v>
      </c>
      <c r="F607" s="1" t="s">
        <v>77</v>
      </c>
      <c r="G607" s="1" t="s">
        <v>3</v>
      </c>
      <c r="H607" s="1" t="s">
        <v>4</v>
      </c>
      <c r="I607" s="1" t="s">
        <v>132</v>
      </c>
      <c r="J607" s="1" t="s">
        <v>2027</v>
      </c>
      <c r="K607" s="1" t="s">
        <v>2499</v>
      </c>
      <c r="L607" s="30">
        <v>16000</v>
      </c>
      <c r="M607" s="30">
        <v>17847</v>
      </c>
      <c r="N607" s="30">
        <v>763</v>
      </c>
      <c r="O607" s="30">
        <v>11000</v>
      </c>
      <c r="P607" s="27">
        <v>6.5</v>
      </c>
      <c r="Q607" s="30">
        <v>178</v>
      </c>
      <c r="R607" s="30">
        <v>117</v>
      </c>
      <c r="S607" s="9">
        <v>12276810</v>
      </c>
      <c r="T607" s="9">
        <v>26000000</v>
      </c>
      <c r="U607" s="9">
        <f>IMDB4[[#This Row],[Gross Revenue]]-IMDB4[[#This Row],[Budget]]</f>
        <v>-13723190</v>
      </c>
      <c r="V607" s="9" t="str">
        <f>IF(IMDB4[[#This Row],[Profit]]&gt;0,"Hit","Flop")</f>
        <v>Flop</v>
      </c>
      <c r="W607" s="9" t="str" cm="1">
        <f t="array" ref="W607">_xlfn.IFS(IMDB4[[#This Row],[IMDb Score (1-10)]]&gt;=8,"Excellent",IMDB4[[#This Row],[IMDb Score (1-10)]]&gt;=7,"Good",IMDB4[[#This Row],[IMDb Score (1-10)]]&gt;=5,"Average",TRUE,"Poor")</f>
        <v>Average</v>
      </c>
      <c r="X607" s="9" t="str">
        <f>IF(IMDB4[[#This Row],[Duration (min)]]&lt;90,"Short",IF(IMDB4[[#This Row],[Duration (min)]]&lt;=120,"Medium", "Long"))</f>
        <v>Medium</v>
      </c>
    </row>
    <row r="608" spans="1:24" x14ac:dyDescent="0.25">
      <c r="A608" s="1" t="s">
        <v>2936</v>
      </c>
      <c r="B608" s="2">
        <v>37297</v>
      </c>
      <c r="C608" s="30">
        <f>YEAR(IMDB4[[#This Row],[Release Date]])</f>
        <v>2002</v>
      </c>
      <c r="D608" s="30" t="str">
        <f>FLOOR(IMDB4[[#This Row],[Year]],10)&amp;"s"</f>
        <v>2000s</v>
      </c>
      <c r="E608" s="1" t="s">
        <v>32</v>
      </c>
      <c r="F608" s="1" t="s">
        <v>9</v>
      </c>
      <c r="G608" s="1" t="s">
        <v>3</v>
      </c>
      <c r="H608" s="1" t="s">
        <v>4</v>
      </c>
      <c r="I608" s="1" t="s">
        <v>132</v>
      </c>
      <c r="J608" s="1" t="s">
        <v>2937</v>
      </c>
      <c r="K608" s="1" t="s">
        <v>2938</v>
      </c>
      <c r="L608" s="30">
        <v>16000</v>
      </c>
      <c r="M608" s="30">
        <v>28987</v>
      </c>
      <c r="N608" s="30">
        <v>79</v>
      </c>
      <c r="O608" s="30">
        <v>261</v>
      </c>
      <c r="P608" s="27">
        <v>4.9000000000000004</v>
      </c>
      <c r="Q608" s="30">
        <v>72</v>
      </c>
      <c r="R608" s="30">
        <v>99</v>
      </c>
      <c r="S608" s="9">
        <v>10719367</v>
      </c>
      <c r="T608" s="9">
        <v>25000000</v>
      </c>
      <c r="U608" s="9">
        <f>IMDB4[[#This Row],[Gross Revenue]]-IMDB4[[#This Row],[Budget]]</f>
        <v>-14280633</v>
      </c>
      <c r="V608" s="9" t="str">
        <f>IF(IMDB4[[#This Row],[Profit]]&gt;0,"Hit","Flop")</f>
        <v>Flop</v>
      </c>
      <c r="W608" s="9" t="str" cm="1">
        <f t="array" ref="W608">_xlfn.IFS(IMDB4[[#This Row],[IMDb Score (1-10)]]&gt;=8,"Excellent",IMDB4[[#This Row],[IMDb Score (1-10)]]&gt;=7,"Good",IMDB4[[#This Row],[IMDb Score (1-10)]]&gt;=5,"Average",TRUE,"Poor")</f>
        <v>Poor</v>
      </c>
      <c r="X608" s="9" t="str">
        <f>IF(IMDB4[[#This Row],[Duration (min)]]&lt;90,"Short",IF(IMDB4[[#This Row],[Duration (min)]]&lt;=120,"Medium", "Long"))</f>
        <v>Medium</v>
      </c>
    </row>
    <row r="609" spans="1:24" x14ac:dyDescent="0.25">
      <c r="A609" s="1" t="s">
        <v>3218</v>
      </c>
      <c r="B609" s="2">
        <v>37438</v>
      </c>
      <c r="C609" s="30">
        <f>YEAR(IMDB4[[#This Row],[Release Date]])</f>
        <v>2002</v>
      </c>
      <c r="D609" s="30" t="str">
        <f>FLOOR(IMDB4[[#This Row],[Year]],10)&amp;"s"</f>
        <v>2000s</v>
      </c>
      <c r="E609" s="1" t="s">
        <v>32</v>
      </c>
      <c r="F609" s="1" t="s">
        <v>20</v>
      </c>
      <c r="G609" s="1" t="s">
        <v>3</v>
      </c>
      <c r="H609" s="1" t="s">
        <v>4</v>
      </c>
      <c r="I609" s="1" t="s">
        <v>92</v>
      </c>
      <c r="J609" s="1" t="s">
        <v>2745</v>
      </c>
      <c r="K609" s="1" t="s">
        <v>981</v>
      </c>
      <c r="L609" s="30">
        <v>16000</v>
      </c>
      <c r="M609" s="30">
        <v>19928</v>
      </c>
      <c r="N609" s="30">
        <v>675</v>
      </c>
      <c r="O609" s="30">
        <v>0</v>
      </c>
      <c r="P609" s="27">
        <v>6.7</v>
      </c>
      <c r="Q609" s="30">
        <v>143</v>
      </c>
      <c r="R609" s="30">
        <v>110</v>
      </c>
      <c r="S609" s="9">
        <v>6525762</v>
      </c>
      <c r="T609" s="9">
        <v>4000000</v>
      </c>
      <c r="U609" s="9">
        <f>IMDB4[[#This Row],[Gross Revenue]]-IMDB4[[#This Row],[Budget]]</f>
        <v>2525762</v>
      </c>
      <c r="V609" s="9" t="str">
        <f>IF(IMDB4[[#This Row],[Profit]]&gt;0,"Hit","Flop")</f>
        <v>Hit</v>
      </c>
      <c r="W609" s="9" t="str" cm="1">
        <f t="array" ref="W609">_xlfn.IFS(IMDB4[[#This Row],[IMDb Score (1-10)]]&gt;=8,"Excellent",IMDB4[[#This Row],[IMDb Score (1-10)]]&gt;=7,"Good",IMDB4[[#This Row],[IMDb Score (1-10)]]&gt;=5,"Average",TRUE,"Poor")</f>
        <v>Average</v>
      </c>
      <c r="X609" s="9" t="str">
        <f>IF(IMDB4[[#This Row],[Duration (min)]]&lt;90,"Short",IF(IMDB4[[#This Row],[Duration (min)]]&lt;=120,"Medium", "Long"))</f>
        <v>Medium</v>
      </c>
    </row>
    <row r="610" spans="1:24" x14ac:dyDescent="0.25">
      <c r="A610" s="1" t="s">
        <v>2026</v>
      </c>
      <c r="B610" s="2">
        <v>36269</v>
      </c>
      <c r="C610" s="30">
        <f>YEAR(IMDB4[[#This Row],[Release Date]])</f>
        <v>1999</v>
      </c>
      <c r="D610" s="30" t="str">
        <f>FLOOR(IMDB4[[#This Row],[Year]],10)&amp;"s"</f>
        <v>1990s</v>
      </c>
      <c r="E610" s="1" t="s">
        <v>32</v>
      </c>
      <c r="F610" s="1" t="s">
        <v>20</v>
      </c>
      <c r="G610" s="1" t="s">
        <v>3</v>
      </c>
      <c r="H610" s="1" t="s">
        <v>161</v>
      </c>
      <c r="I610" s="1" t="s">
        <v>132</v>
      </c>
      <c r="J610" s="1" t="s">
        <v>2027</v>
      </c>
      <c r="K610" s="1" t="s">
        <v>1434</v>
      </c>
      <c r="L610" s="30">
        <v>16000</v>
      </c>
      <c r="M610" s="30">
        <v>31005</v>
      </c>
      <c r="N610" s="30">
        <v>26</v>
      </c>
      <c r="O610" s="30">
        <v>0</v>
      </c>
      <c r="P610" s="27">
        <v>6.1</v>
      </c>
      <c r="Q610" s="30">
        <v>81</v>
      </c>
      <c r="R610" s="30">
        <v>94</v>
      </c>
      <c r="S610" s="9">
        <v>6241697</v>
      </c>
      <c r="T610" s="9">
        <v>13000000</v>
      </c>
      <c r="U610" s="9">
        <f>IMDB4[[#This Row],[Gross Revenue]]-IMDB4[[#This Row],[Budget]]</f>
        <v>-6758303</v>
      </c>
      <c r="V610" s="9" t="str">
        <f>IF(IMDB4[[#This Row],[Profit]]&gt;0,"Hit","Flop")</f>
        <v>Flop</v>
      </c>
      <c r="W610" s="9" t="str" cm="1">
        <f t="array" ref="W610">_xlfn.IFS(IMDB4[[#This Row],[IMDb Score (1-10)]]&gt;=8,"Excellent",IMDB4[[#This Row],[IMDb Score (1-10)]]&gt;=7,"Good",IMDB4[[#This Row],[IMDb Score (1-10)]]&gt;=5,"Average",TRUE,"Poor")</f>
        <v>Average</v>
      </c>
      <c r="X610" s="9" t="str">
        <f>IF(IMDB4[[#This Row],[Duration (min)]]&lt;90,"Short",IF(IMDB4[[#This Row],[Duration (min)]]&lt;=120,"Medium", "Long"))</f>
        <v>Medium</v>
      </c>
    </row>
    <row r="611" spans="1:24" x14ac:dyDescent="0.25">
      <c r="A611" s="1" t="s">
        <v>144</v>
      </c>
      <c r="B611" s="2">
        <v>24283</v>
      </c>
      <c r="C611" s="30">
        <f>YEAR(IMDB4[[#This Row],[Release Date]])</f>
        <v>1966</v>
      </c>
      <c r="D611" s="30" t="str">
        <f>FLOOR(IMDB4[[#This Row],[Year]],10)&amp;"s"</f>
        <v>1960s</v>
      </c>
      <c r="E611" s="1" t="s">
        <v>32</v>
      </c>
      <c r="F611" s="1" t="s">
        <v>145</v>
      </c>
      <c r="G611" s="1" t="s">
        <v>112</v>
      </c>
      <c r="H611" s="1" t="s">
        <v>113</v>
      </c>
      <c r="I611" s="1" t="s">
        <v>25</v>
      </c>
      <c r="J611" s="1" t="s">
        <v>114</v>
      </c>
      <c r="K611" s="1" t="s">
        <v>115</v>
      </c>
      <c r="L611" s="30">
        <v>16000</v>
      </c>
      <c r="M611" s="30">
        <v>16089</v>
      </c>
      <c r="N611" s="30">
        <v>0</v>
      </c>
      <c r="O611" s="30">
        <v>20000</v>
      </c>
      <c r="P611" s="27">
        <v>8.9</v>
      </c>
      <c r="Q611" s="30">
        <v>181</v>
      </c>
      <c r="R611" s="30">
        <v>142</v>
      </c>
      <c r="S611" s="9">
        <v>6100000</v>
      </c>
      <c r="T611" s="9">
        <v>1200000</v>
      </c>
      <c r="U611" s="9">
        <f>IMDB4[[#This Row],[Gross Revenue]]-IMDB4[[#This Row],[Budget]]</f>
        <v>4900000</v>
      </c>
      <c r="V611" s="9" t="str">
        <f>IF(IMDB4[[#This Row],[Profit]]&gt;0,"Hit","Flop")</f>
        <v>Hit</v>
      </c>
      <c r="W611" s="9" t="str" cm="1">
        <f t="array" ref="W611">_xlfn.IFS(IMDB4[[#This Row],[IMDb Score (1-10)]]&gt;=8,"Excellent",IMDB4[[#This Row],[IMDb Score (1-10)]]&gt;=7,"Good",IMDB4[[#This Row],[IMDb Score (1-10)]]&gt;=5,"Average",TRUE,"Poor")</f>
        <v>Excellent</v>
      </c>
      <c r="X611" s="9" t="str">
        <f>IF(IMDB4[[#This Row],[Duration (min)]]&lt;90,"Short",IF(IMDB4[[#This Row],[Duration (min)]]&lt;=120,"Medium", "Long"))</f>
        <v>Long</v>
      </c>
    </row>
    <row r="612" spans="1:24" x14ac:dyDescent="0.25">
      <c r="A612" s="1" t="s">
        <v>111</v>
      </c>
      <c r="B612" s="2">
        <v>23389</v>
      </c>
      <c r="C612" s="30">
        <f>YEAR(IMDB4[[#This Row],[Release Date]])</f>
        <v>1964</v>
      </c>
      <c r="D612" s="30" t="str">
        <f>FLOOR(IMDB4[[#This Row],[Year]],10)&amp;"s"</f>
        <v>1960s</v>
      </c>
      <c r="E612" s="1" t="s">
        <v>32</v>
      </c>
      <c r="F612" s="1" t="s">
        <v>77</v>
      </c>
      <c r="G612" s="1" t="s">
        <v>112</v>
      </c>
      <c r="H612" s="1" t="s">
        <v>113</v>
      </c>
      <c r="I612" s="1" t="s">
        <v>92</v>
      </c>
      <c r="J612" s="1" t="s">
        <v>114</v>
      </c>
      <c r="K612" s="1" t="s">
        <v>115</v>
      </c>
      <c r="L612" s="30">
        <v>16000</v>
      </c>
      <c r="M612" s="30">
        <v>16534</v>
      </c>
      <c r="N612" s="30">
        <v>0</v>
      </c>
      <c r="O612" s="30">
        <v>0</v>
      </c>
      <c r="P612" s="27">
        <v>8</v>
      </c>
      <c r="Q612" s="30">
        <v>122</v>
      </c>
      <c r="R612" s="30">
        <v>99</v>
      </c>
      <c r="S612" s="9">
        <v>3500000</v>
      </c>
      <c r="T612" s="9">
        <v>200000</v>
      </c>
      <c r="U612" s="9">
        <f>IMDB4[[#This Row],[Gross Revenue]]-IMDB4[[#This Row],[Budget]]</f>
        <v>3300000</v>
      </c>
      <c r="V612" s="9" t="str">
        <f>IF(IMDB4[[#This Row],[Profit]]&gt;0,"Hit","Flop")</f>
        <v>Hit</v>
      </c>
      <c r="W612" s="9" t="str" cm="1">
        <f t="array" ref="W612">_xlfn.IFS(IMDB4[[#This Row],[IMDb Score (1-10)]]&gt;=8,"Excellent",IMDB4[[#This Row],[IMDb Score (1-10)]]&gt;=7,"Good",IMDB4[[#This Row],[IMDb Score (1-10)]]&gt;=5,"Average",TRUE,"Poor")</f>
        <v>Excellent</v>
      </c>
      <c r="X612" s="9" t="str">
        <f>IF(IMDB4[[#This Row],[Duration (min)]]&lt;90,"Short",IF(IMDB4[[#This Row],[Duration (min)]]&lt;=120,"Medium", "Long"))</f>
        <v>Medium</v>
      </c>
    </row>
    <row r="613" spans="1:24" x14ac:dyDescent="0.25">
      <c r="A613" s="1" t="s">
        <v>929</v>
      </c>
      <c r="B613" s="2">
        <v>33687</v>
      </c>
      <c r="C613" s="30">
        <f>YEAR(IMDB4[[#This Row],[Release Date]])</f>
        <v>1992</v>
      </c>
      <c r="D613" s="30" t="str">
        <f>FLOOR(IMDB4[[#This Row],[Year]],10)&amp;"s"</f>
        <v>1990s</v>
      </c>
      <c r="E613" s="1" t="s">
        <v>32</v>
      </c>
      <c r="F613" s="1" t="s">
        <v>2</v>
      </c>
      <c r="G613" s="1" t="s">
        <v>3</v>
      </c>
      <c r="H613" s="1" t="s">
        <v>4</v>
      </c>
      <c r="I613" s="1" t="s">
        <v>92</v>
      </c>
      <c r="J613" s="1" t="s">
        <v>930</v>
      </c>
      <c r="K613" s="1" t="s">
        <v>930</v>
      </c>
      <c r="L613" s="30">
        <v>16000</v>
      </c>
      <c r="M613" s="30">
        <v>28994</v>
      </c>
      <c r="N613" s="30">
        <v>16000</v>
      </c>
      <c r="O613" s="30">
        <v>19000</v>
      </c>
      <c r="P613" s="27">
        <v>8.4</v>
      </c>
      <c r="Q613" s="30">
        <v>173</v>
      </c>
      <c r="R613" s="30">
        <v>99</v>
      </c>
      <c r="S613" s="9">
        <v>2812029</v>
      </c>
      <c r="T613" s="9">
        <v>1200000</v>
      </c>
      <c r="U613" s="9">
        <f>IMDB4[[#This Row],[Gross Revenue]]-IMDB4[[#This Row],[Budget]]</f>
        <v>1612029</v>
      </c>
      <c r="V613" s="9" t="str">
        <f>IF(IMDB4[[#This Row],[Profit]]&gt;0,"Hit","Flop")</f>
        <v>Hit</v>
      </c>
      <c r="W613" s="9" t="str" cm="1">
        <f t="array" ref="W613">_xlfn.IFS(IMDB4[[#This Row],[IMDb Score (1-10)]]&gt;=8,"Excellent",IMDB4[[#This Row],[IMDb Score (1-10)]]&gt;=7,"Good",IMDB4[[#This Row],[IMDb Score (1-10)]]&gt;=5,"Average",TRUE,"Poor")</f>
        <v>Excellent</v>
      </c>
      <c r="X613" s="9" t="str">
        <f>IF(IMDB4[[#This Row],[Duration (min)]]&lt;90,"Short",IF(IMDB4[[#This Row],[Duration (min)]]&lt;=120,"Medium", "Long"))</f>
        <v>Medium</v>
      </c>
    </row>
    <row r="614" spans="1:24" x14ac:dyDescent="0.25">
      <c r="A614" s="1" t="s">
        <v>3109</v>
      </c>
      <c r="B614" s="2">
        <v>37305</v>
      </c>
      <c r="C614" s="30">
        <f>YEAR(IMDB4[[#This Row],[Release Date]])</f>
        <v>2002</v>
      </c>
      <c r="D614" s="30" t="str">
        <f>FLOOR(IMDB4[[#This Row],[Year]],10)&amp;"s"</f>
        <v>2000s</v>
      </c>
      <c r="E614" s="1" t="s">
        <v>32</v>
      </c>
      <c r="F614" s="1" t="s">
        <v>9</v>
      </c>
      <c r="G614" s="1" t="s">
        <v>3</v>
      </c>
      <c r="H614" s="1" t="s">
        <v>83</v>
      </c>
      <c r="I614" s="1" t="s">
        <v>84</v>
      </c>
      <c r="J614" s="1" t="s">
        <v>2937</v>
      </c>
      <c r="K614" s="1" t="s">
        <v>3110</v>
      </c>
      <c r="L614" s="30">
        <v>16000</v>
      </c>
      <c r="M614" s="30">
        <v>29177</v>
      </c>
      <c r="N614" s="30">
        <v>41</v>
      </c>
      <c r="O614" s="30">
        <v>0</v>
      </c>
      <c r="P614" s="27">
        <v>7.2</v>
      </c>
      <c r="Q614" s="30">
        <v>80</v>
      </c>
      <c r="R614" s="30">
        <v>132</v>
      </c>
      <c r="S614" s="9">
        <v>1309849</v>
      </c>
      <c r="T614" s="9">
        <v>10000000</v>
      </c>
      <c r="U614" s="9">
        <f>IMDB4[[#This Row],[Gross Revenue]]-IMDB4[[#This Row],[Budget]]</f>
        <v>-8690151</v>
      </c>
      <c r="V614" s="9" t="str">
        <f>IF(IMDB4[[#This Row],[Profit]]&gt;0,"Hit","Flop")</f>
        <v>Flop</v>
      </c>
      <c r="W614" s="9" t="str" cm="1">
        <f t="array" ref="W614">_xlfn.IFS(IMDB4[[#This Row],[IMDb Score (1-10)]]&gt;=8,"Excellent",IMDB4[[#This Row],[IMDb Score (1-10)]]&gt;=7,"Good",IMDB4[[#This Row],[IMDb Score (1-10)]]&gt;=5,"Average",TRUE,"Poor")</f>
        <v>Good</v>
      </c>
      <c r="X614" s="9" t="str">
        <f>IF(IMDB4[[#This Row],[Duration (min)]]&lt;90,"Short",IF(IMDB4[[#This Row],[Duration (min)]]&lt;=120,"Medium", "Long"))</f>
        <v>Long</v>
      </c>
    </row>
    <row r="615" spans="1:24" x14ac:dyDescent="0.25">
      <c r="A615" s="1" t="s">
        <v>5487</v>
      </c>
      <c r="B615" s="2">
        <v>40433</v>
      </c>
      <c r="C615" s="30">
        <f>YEAR(IMDB4[[#This Row],[Release Date]])</f>
        <v>2010</v>
      </c>
      <c r="D615" s="30" t="str">
        <f>FLOOR(IMDB4[[#This Row],[Year]],10)&amp;"s"</f>
        <v>2010s</v>
      </c>
      <c r="E615" s="1" t="s">
        <v>32</v>
      </c>
      <c r="F615" s="1" t="s">
        <v>9</v>
      </c>
      <c r="G615" s="1" t="s">
        <v>3</v>
      </c>
      <c r="H615" s="1" t="s">
        <v>1877</v>
      </c>
      <c r="I615" s="1" t="s">
        <v>92</v>
      </c>
      <c r="J615" s="1" t="s">
        <v>2027</v>
      </c>
      <c r="K615" s="1" t="s">
        <v>5488</v>
      </c>
      <c r="L615" s="30">
        <v>16000</v>
      </c>
      <c r="M615" s="30">
        <v>17471</v>
      </c>
      <c r="N615" s="30">
        <v>89</v>
      </c>
      <c r="O615" s="30">
        <v>24000</v>
      </c>
      <c r="P615" s="27">
        <v>7</v>
      </c>
      <c r="Q615" s="30">
        <v>363</v>
      </c>
      <c r="R615" s="30">
        <v>95</v>
      </c>
      <c r="S615" s="9">
        <v>1028658</v>
      </c>
      <c r="T615" s="9">
        <v>3000000</v>
      </c>
      <c r="U615" s="9">
        <f>IMDB4[[#This Row],[Gross Revenue]]-IMDB4[[#This Row],[Budget]]</f>
        <v>-1971342</v>
      </c>
      <c r="V615" s="9" t="str">
        <f>IF(IMDB4[[#This Row],[Profit]]&gt;0,"Hit","Flop")</f>
        <v>Flop</v>
      </c>
      <c r="W615" s="9" t="str" cm="1">
        <f t="array" ref="W615">_xlfn.IFS(IMDB4[[#This Row],[IMDb Score (1-10)]]&gt;=8,"Excellent",IMDB4[[#This Row],[IMDb Score (1-10)]]&gt;=7,"Good",IMDB4[[#This Row],[IMDb Score (1-10)]]&gt;=5,"Average",TRUE,"Poor")</f>
        <v>Good</v>
      </c>
      <c r="X615" s="9" t="str">
        <f>IF(IMDB4[[#This Row],[Duration (min)]]&lt;90,"Short",IF(IMDB4[[#This Row],[Duration (min)]]&lt;=120,"Medium", "Long"))</f>
        <v>Medium</v>
      </c>
    </row>
    <row r="616" spans="1:24" x14ac:dyDescent="0.25">
      <c r="A616" s="1" t="s">
        <v>256</v>
      </c>
      <c r="B616" s="2">
        <v>28597</v>
      </c>
      <c r="C616" s="30">
        <f>YEAR(IMDB4[[#This Row],[Release Date]])</f>
        <v>1978</v>
      </c>
      <c r="D616" s="30" t="str">
        <f>FLOOR(IMDB4[[#This Row],[Year]],10)&amp;"s"</f>
        <v>1970s</v>
      </c>
      <c r="E616" s="1" t="s">
        <v>32</v>
      </c>
      <c r="F616" s="1" t="s">
        <v>77</v>
      </c>
      <c r="G616" s="1" t="s">
        <v>3</v>
      </c>
      <c r="H616" s="1" t="s">
        <v>257</v>
      </c>
      <c r="I616" s="1" t="s">
        <v>84</v>
      </c>
      <c r="J616" s="1" t="s">
        <v>218</v>
      </c>
      <c r="K616" s="1" t="s">
        <v>258</v>
      </c>
      <c r="L616" s="30">
        <v>16000</v>
      </c>
      <c r="M616" s="30">
        <v>17250</v>
      </c>
      <c r="N616" s="30">
        <v>109</v>
      </c>
      <c r="O616" s="30">
        <v>76</v>
      </c>
      <c r="P616" s="27">
        <v>6.5</v>
      </c>
      <c r="Q616" s="30">
        <v>2</v>
      </c>
      <c r="R616" s="30">
        <v>127</v>
      </c>
      <c r="S616" s="9">
        <v>1000000</v>
      </c>
      <c r="T616" s="9">
        <v>14000000</v>
      </c>
      <c r="U616" s="9">
        <f>IMDB4[[#This Row],[Gross Revenue]]-IMDB4[[#This Row],[Budget]]</f>
        <v>-13000000</v>
      </c>
      <c r="V616" s="9" t="str">
        <f>IF(IMDB4[[#This Row],[Profit]]&gt;0,"Hit","Flop")</f>
        <v>Flop</v>
      </c>
      <c r="W616" s="9" t="str" cm="1">
        <f t="array" ref="W616">_xlfn.IFS(IMDB4[[#This Row],[IMDb Score (1-10)]]&gt;=8,"Excellent",IMDB4[[#This Row],[IMDb Score (1-10)]]&gt;=7,"Good",IMDB4[[#This Row],[IMDb Score (1-10)]]&gt;=5,"Average",TRUE,"Poor")</f>
        <v>Average</v>
      </c>
      <c r="X616" s="9" t="str">
        <f>IF(IMDB4[[#This Row],[Duration (min)]]&lt;90,"Short",IF(IMDB4[[#This Row],[Duration (min)]]&lt;=120,"Medium", "Long"))</f>
        <v>Long</v>
      </c>
    </row>
    <row r="617" spans="1:24" x14ac:dyDescent="0.25">
      <c r="A617" s="1" t="s">
        <v>5974</v>
      </c>
      <c r="B617" s="2">
        <v>40610</v>
      </c>
      <c r="C617" s="30">
        <f>YEAR(IMDB4[[#This Row],[Release Date]])</f>
        <v>2011</v>
      </c>
      <c r="D617" s="30" t="str">
        <f>FLOOR(IMDB4[[#This Row],[Year]],10)&amp;"s"</f>
        <v>2010s</v>
      </c>
      <c r="E617" s="1" t="s">
        <v>32</v>
      </c>
      <c r="F617" s="1" t="s">
        <v>20</v>
      </c>
      <c r="G617" s="1" t="s">
        <v>3</v>
      </c>
      <c r="H617" s="1" t="s">
        <v>4</v>
      </c>
      <c r="I617" s="1" t="s">
        <v>132</v>
      </c>
      <c r="J617" s="1" t="s">
        <v>930</v>
      </c>
      <c r="K617" s="1" t="s">
        <v>3782</v>
      </c>
      <c r="L617" s="30">
        <v>16000</v>
      </c>
      <c r="M617" s="30">
        <v>32405</v>
      </c>
      <c r="N617" s="30">
        <v>293</v>
      </c>
      <c r="O617" s="30">
        <v>0</v>
      </c>
      <c r="P617" s="27">
        <v>6.6</v>
      </c>
      <c r="Q617" s="30">
        <v>130</v>
      </c>
      <c r="R617" s="30">
        <v>90</v>
      </c>
      <c r="S617" s="9">
        <v>638476</v>
      </c>
      <c r="T617" s="9">
        <v>1500000</v>
      </c>
      <c r="U617" s="9">
        <f>IMDB4[[#This Row],[Gross Revenue]]-IMDB4[[#This Row],[Budget]]</f>
        <v>-861524</v>
      </c>
      <c r="V617" s="9" t="str">
        <f>IF(IMDB4[[#This Row],[Profit]]&gt;0,"Hit","Flop")</f>
        <v>Flop</v>
      </c>
      <c r="W617" s="9" t="str" cm="1">
        <f t="array" ref="W617">_xlfn.IFS(IMDB4[[#This Row],[IMDb Score (1-10)]]&gt;=8,"Excellent",IMDB4[[#This Row],[IMDb Score (1-10)]]&gt;=7,"Good",IMDB4[[#This Row],[IMDb Score (1-10)]]&gt;=5,"Average",TRUE,"Poor")</f>
        <v>Average</v>
      </c>
      <c r="X617" s="9" t="str">
        <f>IF(IMDB4[[#This Row],[Duration (min)]]&lt;90,"Short",IF(IMDB4[[#This Row],[Duration (min)]]&lt;=120,"Medium", "Long"))</f>
        <v>Medium</v>
      </c>
    </row>
    <row r="618" spans="1:24" x14ac:dyDescent="0.25">
      <c r="A618" s="1" t="s">
        <v>1102</v>
      </c>
      <c r="B618" s="2">
        <v>34520</v>
      </c>
      <c r="C618" s="30">
        <f>YEAR(IMDB4[[#This Row],[Release Date]])</f>
        <v>1994</v>
      </c>
      <c r="D618" s="30" t="str">
        <f>FLOOR(IMDB4[[#This Row],[Year]],10)&amp;"s"</f>
        <v>1990s</v>
      </c>
      <c r="E618" s="1" t="s">
        <v>32</v>
      </c>
      <c r="F618" s="1" t="s">
        <v>20</v>
      </c>
      <c r="G618" s="1" t="s">
        <v>3</v>
      </c>
      <c r="H618" s="1" t="s">
        <v>4</v>
      </c>
      <c r="I618" s="1" t="s">
        <v>84</v>
      </c>
      <c r="J618" s="1" t="s">
        <v>218</v>
      </c>
      <c r="K618" s="1" t="s">
        <v>1103</v>
      </c>
      <c r="L618" s="30">
        <v>16000</v>
      </c>
      <c r="M618" s="30">
        <v>17469</v>
      </c>
      <c r="N618" s="30">
        <v>3</v>
      </c>
      <c r="O618" s="30">
        <v>321</v>
      </c>
      <c r="P618" s="27">
        <v>3.3</v>
      </c>
      <c r="Q618" s="30">
        <v>17</v>
      </c>
      <c r="R618" s="30">
        <v>83</v>
      </c>
      <c r="S618" s="9">
        <v>126247</v>
      </c>
      <c r="T618" s="9">
        <v>6200000</v>
      </c>
      <c r="U618" s="9">
        <f>IMDB4[[#This Row],[Gross Revenue]]-IMDB4[[#This Row],[Budget]]</f>
        <v>-6073753</v>
      </c>
      <c r="V618" s="9" t="str">
        <f>IF(IMDB4[[#This Row],[Profit]]&gt;0,"Hit","Flop")</f>
        <v>Flop</v>
      </c>
      <c r="W618" s="9" t="str" cm="1">
        <f t="array" ref="W618">_xlfn.IFS(IMDB4[[#This Row],[IMDb Score (1-10)]]&gt;=8,"Excellent",IMDB4[[#This Row],[IMDb Score (1-10)]]&gt;=7,"Good",IMDB4[[#This Row],[IMDb Score (1-10)]]&gt;=5,"Average",TRUE,"Poor")</f>
        <v>Poor</v>
      </c>
      <c r="X618" s="9" t="str">
        <f>IF(IMDB4[[#This Row],[Duration (min)]]&lt;90,"Short",IF(IMDB4[[#This Row],[Duration (min)]]&lt;=120,"Medium", "Long"))</f>
        <v>Short</v>
      </c>
    </row>
    <row r="619" spans="1:24" x14ac:dyDescent="0.25">
      <c r="A619" s="1" t="s">
        <v>6082</v>
      </c>
      <c r="B619" s="2">
        <v>41070</v>
      </c>
      <c r="C619" s="30">
        <f>YEAR(IMDB4[[#This Row],[Release Date]])</f>
        <v>2012</v>
      </c>
      <c r="D619" s="30" t="str">
        <f>FLOOR(IMDB4[[#This Row],[Year]],10)&amp;"s"</f>
        <v>2010s</v>
      </c>
      <c r="E619" s="1" t="s">
        <v>32</v>
      </c>
      <c r="F619" s="1" t="s">
        <v>2</v>
      </c>
      <c r="G619" s="1" t="s">
        <v>3</v>
      </c>
      <c r="H619" s="1" t="s">
        <v>4</v>
      </c>
      <c r="I619" s="1" t="s">
        <v>92</v>
      </c>
      <c r="J619" s="1" t="s">
        <v>2937</v>
      </c>
      <c r="K619" s="1" t="s">
        <v>2284</v>
      </c>
      <c r="L619" s="30">
        <v>16000</v>
      </c>
      <c r="M619" s="30">
        <v>27575</v>
      </c>
      <c r="N619" s="30">
        <v>24</v>
      </c>
      <c r="O619" s="30">
        <v>0</v>
      </c>
      <c r="P619" s="27">
        <v>6.3</v>
      </c>
      <c r="Q619" s="30">
        <v>162</v>
      </c>
      <c r="R619" s="30">
        <v>95</v>
      </c>
      <c r="S619" s="9">
        <v>65804</v>
      </c>
      <c r="T619" s="9">
        <v>12000000</v>
      </c>
      <c r="U619" s="9">
        <f>IMDB4[[#This Row],[Gross Revenue]]-IMDB4[[#This Row],[Budget]]</f>
        <v>-11934196</v>
      </c>
      <c r="V619" s="9" t="str">
        <f>IF(IMDB4[[#This Row],[Profit]]&gt;0,"Hit","Flop")</f>
        <v>Flop</v>
      </c>
      <c r="W619" s="9" t="str" cm="1">
        <f t="array" ref="W619">_xlfn.IFS(IMDB4[[#This Row],[IMDb Score (1-10)]]&gt;=8,"Excellent",IMDB4[[#This Row],[IMDb Score (1-10)]]&gt;=7,"Good",IMDB4[[#This Row],[IMDb Score (1-10)]]&gt;=5,"Average",TRUE,"Poor")</f>
        <v>Average</v>
      </c>
      <c r="X619" s="9" t="str">
        <f>IF(IMDB4[[#This Row],[Duration (min)]]&lt;90,"Short",IF(IMDB4[[#This Row],[Duration (min)]]&lt;=120,"Medium", "Long"))</f>
        <v>Medium</v>
      </c>
    </row>
    <row r="620" spans="1:24" x14ac:dyDescent="0.25">
      <c r="A620" s="1" t="s">
        <v>5724</v>
      </c>
      <c r="B620" s="2">
        <v>40216</v>
      </c>
      <c r="C620" s="30">
        <f>YEAR(IMDB4[[#This Row],[Release Date]])</f>
        <v>2010</v>
      </c>
      <c r="D620" s="30" t="str">
        <f>FLOOR(IMDB4[[#This Row],[Year]],10)&amp;"s"</f>
        <v>2010s</v>
      </c>
      <c r="E620" s="1" t="s">
        <v>32</v>
      </c>
      <c r="F620" s="1" t="s">
        <v>40</v>
      </c>
      <c r="G620" s="1" t="s">
        <v>3</v>
      </c>
      <c r="H620" s="1" t="s">
        <v>4</v>
      </c>
      <c r="I620" s="1" t="s">
        <v>28</v>
      </c>
      <c r="J620" s="1" t="s">
        <v>455</v>
      </c>
      <c r="K620" s="1" t="s">
        <v>5725</v>
      </c>
      <c r="L620" s="30">
        <v>15000</v>
      </c>
      <c r="M620" s="30">
        <v>19085</v>
      </c>
      <c r="N620" s="30">
        <v>125</v>
      </c>
      <c r="O620" s="30">
        <v>30000</v>
      </c>
      <c r="P620" s="27">
        <v>8.3000000000000007</v>
      </c>
      <c r="Q620" s="30">
        <v>453</v>
      </c>
      <c r="R620" s="30">
        <v>103</v>
      </c>
      <c r="S620" s="9">
        <v>414984497</v>
      </c>
      <c r="T620" s="9">
        <v>200000000</v>
      </c>
      <c r="U620" s="9">
        <f>IMDB4[[#This Row],[Gross Revenue]]-IMDB4[[#This Row],[Budget]]</f>
        <v>214984497</v>
      </c>
      <c r="V620" s="9" t="str">
        <f>IF(IMDB4[[#This Row],[Profit]]&gt;0,"Hit","Flop")</f>
        <v>Hit</v>
      </c>
      <c r="W620" s="9" t="str" cm="1">
        <f t="array" ref="W620">_xlfn.IFS(IMDB4[[#This Row],[IMDb Score (1-10)]]&gt;=8,"Excellent",IMDB4[[#This Row],[IMDb Score (1-10)]]&gt;=7,"Good",IMDB4[[#This Row],[IMDb Score (1-10)]]&gt;=5,"Average",TRUE,"Poor")</f>
        <v>Excellent</v>
      </c>
      <c r="X620" s="9" t="str">
        <f>IF(IMDB4[[#This Row],[Duration (min)]]&lt;90,"Short",IF(IMDB4[[#This Row],[Duration (min)]]&lt;=120,"Medium", "Long"))</f>
        <v>Medium</v>
      </c>
    </row>
    <row r="621" spans="1:24" x14ac:dyDescent="0.25">
      <c r="A621" s="1" t="s">
        <v>1077</v>
      </c>
      <c r="B621" s="2">
        <v>34651</v>
      </c>
      <c r="C621" s="30">
        <f>YEAR(IMDB4[[#This Row],[Release Date]])</f>
        <v>1994</v>
      </c>
      <c r="D621" s="30" t="str">
        <f>FLOOR(IMDB4[[#This Row],[Year]],10)&amp;"s"</f>
        <v>1990s</v>
      </c>
      <c r="E621" s="1" t="s">
        <v>1</v>
      </c>
      <c r="F621" s="1" t="s">
        <v>20</v>
      </c>
      <c r="G621" s="1" t="s">
        <v>3</v>
      </c>
      <c r="H621" s="1" t="s">
        <v>4</v>
      </c>
      <c r="I621" s="1" t="s">
        <v>132</v>
      </c>
      <c r="J621" s="1" t="s">
        <v>455</v>
      </c>
      <c r="K621" s="1" t="s">
        <v>480</v>
      </c>
      <c r="L621" s="30">
        <v>15000</v>
      </c>
      <c r="M621" s="30">
        <v>15700</v>
      </c>
      <c r="N621" s="30">
        <v>0</v>
      </c>
      <c r="O621" s="30">
        <v>59000</v>
      </c>
      <c r="P621" s="27">
        <v>8.8000000000000007</v>
      </c>
      <c r="Q621" s="30">
        <v>149</v>
      </c>
      <c r="R621" s="30">
        <v>142</v>
      </c>
      <c r="S621" s="9">
        <v>329691196</v>
      </c>
      <c r="T621" s="9">
        <v>55000000</v>
      </c>
      <c r="U621" s="9">
        <f>IMDB4[[#This Row],[Gross Revenue]]-IMDB4[[#This Row],[Budget]]</f>
        <v>274691196</v>
      </c>
      <c r="V621" s="9" t="str">
        <f>IF(IMDB4[[#This Row],[Profit]]&gt;0,"Hit","Flop")</f>
        <v>Hit</v>
      </c>
      <c r="W621" s="9" t="str" cm="1">
        <f t="array" ref="W621">_xlfn.IFS(IMDB4[[#This Row],[IMDb Score (1-10)]]&gt;=8,"Excellent",IMDB4[[#This Row],[IMDb Score (1-10)]]&gt;=7,"Good",IMDB4[[#This Row],[IMDb Score (1-10)]]&gt;=5,"Average",TRUE,"Poor")</f>
        <v>Excellent</v>
      </c>
      <c r="X621" s="9" t="str">
        <f>IF(IMDB4[[#This Row],[Duration (min)]]&lt;90,"Short",IF(IMDB4[[#This Row],[Duration (min)]]&lt;=120,"Medium", "Long"))</f>
        <v>Long</v>
      </c>
    </row>
    <row r="622" spans="1:24" x14ac:dyDescent="0.25">
      <c r="A622" s="1" t="s">
        <v>6433</v>
      </c>
      <c r="B622" s="2">
        <v>41297</v>
      </c>
      <c r="C622" s="30">
        <f>YEAR(IMDB4[[#This Row],[Release Date]])</f>
        <v>2013</v>
      </c>
      <c r="D622" s="30" t="str">
        <f>FLOOR(IMDB4[[#This Row],[Year]],10)&amp;"s"</f>
        <v>2010s</v>
      </c>
      <c r="E622" s="1" t="s">
        <v>32</v>
      </c>
      <c r="F622" s="1" t="s">
        <v>77</v>
      </c>
      <c r="G622" s="1" t="s">
        <v>3</v>
      </c>
      <c r="H622" s="1" t="s">
        <v>4</v>
      </c>
      <c r="I622" s="1" t="s">
        <v>132</v>
      </c>
      <c r="J622" s="1" t="s">
        <v>3185</v>
      </c>
      <c r="K622" s="1" t="s">
        <v>3617</v>
      </c>
      <c r="L622" s="30">
        <v>15000</v>
      </c>
      <c r="M622" s="30">
        <v>20495</v>
      </c>
      <c r="N622" s="30">
        <v>0</v>
      </c>
      <c r="O622" s="30">
        <v>118000</v>
      </c>
      <c r="P622" s="27">
        <v>7.2</v>
      </c>
      <c r="Q622" s="30">
        <v>733</v>
      </c>
      <c r="R622" s="30">
        <v>143</v>
      </c>
      <c r="S622" s="9">
        <v>291021565</v>
      </c>
      <c r="T622" s="9">
        <v>225000000</v>
      </c>
      <c r="U622" s="9">
        <f>IMDB4[[#This Row],[Gross Revenue]]-IMDB4[[#This Row],[Budget]]</f>
        <v>66021565</v>
      </c>
      <c r="V622" s="9" t="str">
        <f>IF(IMDB4[[#This Row],[Profit]]&gt;0,"Hit","Flop")</f>
        <v>Hit</v>
      </c>
      <c r="W622" s="9" t="str" cm="1">
        <f t="array" ref="W622">_xlfn.IFS(IMDB4[[#This Row],[IMDb Score (1-10)]]&gt;=8,"Excellent",IMDB4[[#This Row],[IMDb Score (1-10)]]&gt;=7,"Good",IMDB4[[#This Row],[IMDb Score (1-10)]]&gt;=5,"Average",TRUE,"Poor")</f>
        <v>Good</v>
      </c>
      <c r="X622" s="9" t="str">
        <f>IF(IMDB4[[#This Row],[Duration (min)]]&lt;90,"Short",IF(IMDB4[[#This Row],[Duration (min)]]&lt;=120,"Medium", "Long"))</f>
        <v>Long</v>
      </c>
    </row>
    <row r="623" spans="1:24" x14ac:dyDescent="0.25">
      <c r="A623" s="1" t="s">
        <v>6219</v>
      </c>
      <c r="B623" s="2">
        <v>41208</v>
      </c>
      <c r="C623" s="30">
        <f>YEAR(IMDB4[[#This Row],[Release Date]])</f>
        <v>2012</v>
      </c>
      <c r="D623" s="30" t="str">
        <f>FLOOR(IMDB4[[#This Row],[Year]],10)&amp;"s"</f>
        <v>2010s</v>
      </c>
      <c r="E623" s="1" t="s">
        <v>32</v>
      </c>
      <c r="F623" s="1" t="s">
        <v>77</v>
      </c>
      <c r="G623" s="1" t="s">
        <v>3</v>
      </c>
      <c r="H623" s="1" t="s">
        <v>4</v>
      </c>
      <c r="I623" s="1" t="s">
        <v>132</v>
      </c>
      <c r="J623" s="1" t="s">
        <v>4750</v>
      </c>
      <c r="K623" s="1" t="s">
        <v>5151</v>
      </c>
      <c r="L623" s="30">
        <v>15000</v>
      </c>
      <c r="M623" s="30">
        <v>28489</v>
      </c>
      <c r="N623" s="30">
        <v>464</v>
      </c>
      <c r="O623" s="30">
        <v>56000</v>
      </c>
      <c r="P623" s="27">
        <v>7</v>
      </c>
      <c r="Q623" s="30">
        <v>599</v>
      </c>
      <c r="R623" s="30">
        <v>153</v>
      </c>
      <c r="S623" s="9">
        <v>262030663</v>
      </c>
      <c r="T623" s="9">
        <v>230000000</v>
      </c>
      <c r="U623" s="9">
        <f>IMDB4[[#This Row],[Gross Revenue]]-IMDB4[[#This Row],[Budget]]</f>
        <v>32030663</v>
      </c>
      <c r="V623" s="9" t="str">
        <f>IF(IMDB4[[#This Row],[Profit]]&gt;0,"Hit","Flop")</f>
        <v>Hit</v>
      </c>
      <c r="W623" s="9" t="str" cm="1">
        <f t="array" ref="W623">_xlfn.IFS(IMDB4[[#This Row],[IMDb Score (1-10)]]&gt;=8,"Excellent",IMDB4[[#This Row],[IMDb Score (1-10)]]&gt;=7,"Good",IMDB4[[#This Row],[IMDb Score (1-10)]]&gt;=5,"Average",TRUE,"Poor")</f>
        <v>Good</v>
      </c>
      <c r="X623" s="9" t="str">
        <f>IF(IMDB4[[#This Row],[Duration (min)]]&lt;90,"Short",IF(IMDB4[[#This Row],[Duration (min)]]&lt;=120,"Medium", "Long"))</f>
        <v>Long</v>
      </c>
    </row>
    <row r="624" spans="1:24" x14ac:dyDescent="0.25">
      <c r="A624" s="1" t="s">
        <v>2249</v>
      </c>
      <c r="B624" s="2">
        <v>36318</v>
      </c>
      <c r="C624" s="30">
        <f>YEAR(IMDB4[[#This Row],[Release Date]])</f>
        <v>1999</v>
      </c>
      <c r="D624" s="30" t="str">
        <f>FLOOR(IMDB4[[#This Row],[Year]],10)&amp;"s"</f>
        <v>1990s</v>
      </c>
      <c r="E624" s="1" t="s">
        <v>32</v>
      </c>
      <c r="F624" s="1" t="s">
        <v>40</v>
      </c>
      <c r="G624" s="1" t="s">
        <v>3</v>
      </c>
      <c r="H624" s="1" t="s">
        <v>4</v>
      </c>
      <c r="I624" s="1" t="s">
        <v>28</v>
      </c>
      <c r="J624" s="1" t="s">
        <v>455</v>
      </c>
      <c r="K624" s="1" t="s">
        <v>1287</v>
      </c>
      <c r="L624" s="30">
        <v>15000</v>
      </c>
      <c r="M624" s="30">
        <v>21275</v>
      </c>
      <c r="N624" s="30">
        <v>487</v>
      </c>
      <c r="O624" s="30">
        <v>0</v>
      </c>
      <c r="P624" s="27">
        <v>7.9</v>
      </c>
      <c r="Q624" s="30">
        <v>191</v>
      </c>
      <c r="R624" s="30">
        <v>82</v>
      </c>
      <c r="S624" s="9">
        <v>245823397</v>
      </c>
      <c r="T624" s="9">
        <v>90000000</v>
      </c>
      <c r="U624" s="9">
        <f>IMDB4[[#This Row],[Gross Revenue]]-IMDB4[[#This Row],[Budget]]</f>
        <v>155823397</v>
      </c>
      <c r="V624" s="9" t="str">
        <f>IF(IMDB4[[#This Row],[Profit]]&gt;0,"Hit","Flop")</f>
        <v>Hit</v>
      </c>
      <c r="W624" s="9" t="str" cm="1">
        <f t="array" ref="W624">_xlfn.IFS(IMDB4[[#This Row],[IMDb Score (1-10)]]&gt;=8,"Excellent",IMDB4[[#This Row],[IMDb Score (1-10)]]&gt;=7,"Good",IMDB4[[#This Row],[IMDb Score (1-10)]]&gt;=5,"Average",TRUE,"Poor")</f>
        <v>Good</v>
      </c>
      <c r="X624" s="9" t="str">
        <f>IF(IMDB4[[#This Row],[Duration (min)]]&lt;90,"Short",IF(IMDB4[[#This Row],[Duration (min)]]&lt;=120,"Medium", "Long"))</f>
        <v>Short</v>
      </c>
    </row>
    <row r="625" spans="1:24" x14ac:dyDescent="0.25">
      <c r="A625" s="1" t="s">
        <v>2310</v>
      </c>
      <c r="B625" s="2">
        <v>36635</v>
      </c>
      <c r="C625" s="30">
        <f>YEAR(IMDB4[[#This Row],[Release Date]])</f>
        <v>2000</v>
      </c>
      <c r="D625" s="30" t="str">
        <f>FLOOR(IMDB4[[#This Row],[Year]],10)&amp;"s"</f>
        <v>2000s</v>
      </c>
      <c r="E625" s="1" t="s">
        <v>32</v>
      </c>
      <c r="F625" s="1" t="s">
        <v>40</v>
      </c>
      <c r="G625" s="1" t="s">
        <v>3</v>
      </c>
      <c r="H625" s="1" t="s">
        <v>4</v>
      </c>
      <c r="I625" s="1" t="s">
        <v>132</v>
      </c>
      <c r="J625" s="1" t="s">
        <v>455</v>
      </c>
      <c r="K625" s="1" t="s">
        <v>480</v>
      </c>
      <c r="L625" s="30">
        <v>15000</v>
      </c>
      <c r="M625" s="30">
        <v>15838</v>
      </c>
      <c r="N625" s="30">
        <v>0</v>
      </c>
      <c r="O625" s="30">
        <v>23000</v>
      </c>
      <c r="P625" s="27">
        <v>7.7</v>
      </c>
      <c r="Q625" s="30">
        <v>221</v>
      </c>
      <c r="R625" s="30">
        <v>143</v>
      </c>
      <c r="S625" s="9">
        <v>233630478</v>
      </c>
      <c r="T625" s="9">
        <v>90000000</v>
      </c>
      <c r="U625" s="9">
        <f>IMDB4[[#This Row],[Gross Revenue]]-IMDB4[[#This Row],[Budget]]</f>
        <v>143630478</v>
      </c>
      <c r="V625" s="9" t="str">
        <f>IF(IMDB4[[#This Row],[Profit]]&gt;0,"Hit","Flop")</f>
        <v>Hit</v>
      </c>
      <c r="W625" s="9" t="str" cm="1">
        <f t="array" ref="W625">_xlfn.IFS(IMDB4[[#This Row],[IMDb Score (1-10)]]&gt;=8,"Excellent",IMDB4[[#This Row],[IMDb Score (1-10)]]&gt;=7,"Good",IMDB4[[#This Row],[IMDb Score (1-10)]]&gt;=5,"Average",TRUE,"Poor")</f>
        <v>Good</v>
      </c>
      <c r="X625" s="9" t="str">
        <f>IF(IMDB4[[#This Row],[Duration (min)]]&lt;90,"Short",IF(IMDB4[[#This Row],[Duration (min)]]&lt;=120,"Medium", "Long"))</f>
        <v>Long</v>
      </c>
    </row>
    <row r="626" spans="1:24" x14ac:dyDescent="0.25">
      <c r="A626" s="1" t="s">
        <v>6214</v>
      </c>
      <c r="B626" s="2">
        <v>41155</v>
      </c>
      <c r="C626" s="30">
        <f>YEAR(IMDB4[[#This Row],[Release Date]])</f>
        <v>2012</v>
      </c>
      <c r="D626" s="30" t="str">
        <f>FLOOR(IMDB4[[#This Row],[Year]],10)&amp;"s"</f>
        <v>2010s</v>
      </c>
      <c r="E626" s="1" t="s">
        <v>32</v>
      </c>
      <c r="F626" s="1" t="s">
        <v>20</v>
      </c>
      <c r="G626" s="1" t="s">
        <v>3</v>
      </c>
      <c r="H626" s="1" t="s">
        <v>4</v>
      </c>
      <c r="I626" s="1" t="s">
        <v>92</v>
      </c>
      <c r="J626" s="1" t="s">
        <v>2677</v>
      </c>
      <c r="K626" s="1" t="s">
        <v>4917</v>
      </c>
      <c r="L626" s="30">
        <v>15000</v>
      </c>
      <c r="M626" s="30">
        <v>21773</v>
      </c>
      <c r="N626" s="30">
        <v>3000</v>
      </c>
      <c r="O626" s="30">
        <v>74000</v>
      </c>
      <c r="P626" s="27">
        <v>7</v>
      </c>
      <c r="Q626" s="30">
        <v>457</v>
      </c>
      <c r="R626" s="30">
        <v>112</v>
      </c>
      <c r="S626" s="9">
        <v>218628680</v>
      </c>
      <c r="T626" s="9">
        <v>50000000</v>
      </c>
      <c r="U626" s="9">
        <f>IMDB4[[#This Row],[Gross Revenue]]-IMDB4[[#This Row],[Budget]]</f>
        <v>168628680</v>
      </c>
      <c r="V626" s="9" t="str">
        <f>IF(IMDB4[[#This Row],[Profit]]&gt;0,"Hit","Flop")</f>
        <v>Hit</v>
      </c>
      <c r="W626" s="9" t="str" cm="1">
        <f t="array" ref="W626">_xlfn.IFS(IMDB4[[#This Row],[IMDb Score (1-10)]]&gt;=8,"Excellent",IMDB4[[#This Row],[IMDb Score (1-10)]]&gt;=7,"Good",IMDB4[[#This Row],[IMDb Score (1-10)]]&gt;=5,"Average",TRUE,"Poor")</f>
        <v>Good</v>
      </c>
      <c r="X626" s="9" t="str">
        <f>IF(IMDB4[[#This Row],[Duration (min)]]&lt;90,"Short",IF(IMDB4[[#This Row],[Duration (min)]]&lt;=120,"Medium", "Long"))</f>
        <v>Medium</v>
      </c>
    </row>
    <row r="627" spans="1:24" x14ac:dyDescent="0.25">
      <c r="A627" s="1" t="s">
        <v>4486</v>
      </c>
      <c r="B627" s="2">
        <v>38875</v>
      </c>
      <c r="C627" s="30">
        <f>YEAR(IMDB4[[#This Row],[Release Date]])</f>
        <v>2006</v>
      </c>
      <c r="D627" s="30" t="str">
        <f>FLOOR(IMDB4[[#This Row],[Year]],10)&amp;"s"</f>
        <v>2000s</v>
      </c>
      <c r="E627" s="1" t="s">
        <v>32</v>
      </c>
      <c r="F627" s="1" t="s">
        <v>294</v>
      </c>
      <c r="G627" s="1" t="s">
        <v>3</v>
      </c>
      <c r="H627" s="1" t="s">
        <v>4</v>
      </c>
      <c r="I627" s="1" t="s">
        <v>132</v>
      </c>
      <c r="J627" s="1" t="s">
        <v>455</v>
      </c>
      <c r="K627" s="1" t="s">
        <v>456</v>
      </c>
      <c r="L627" s="30">
        <v>15000</v>
      </c>
      <c r="M627" s="30">
        <v>16008</v>
      </c>
      <c r="N627" s="30">
        <v>2000</v>
      </c>
      <c r="O627" s="30">
        <v>0</v>
      </c>
      <c r="P627" s="27">
        <v>6.6</v>
      </c>
      <c r="Q627" s="30">
        <v>294</v>
      </c>
      <c r="R627" s="30">
        <v>174</v>
      </c>
      <c r="S627" s="9">
        <v>217536138</v>
      </c>
      <c r="T627" s="9">
        <v>125000000</v>
      </c>
      <c r="U627" s="9">
        <f>IMDB4[[#This Row],[Gross Revenue]]-IMDB4[[#This Row],[Budget]]</f>
        <v>92536138</v>
      </c>
      <c r="V627" s="9" t="str">
        <f>IF(IMDB4[[#This Row],[Profit]]&gt;0,"Hit","Flop")</f>
        <v>Hit</v>
      </c>
      <c r="W627" s="9" t="str" cm="1">
        <f t="array" ref="W627">_xlfn.IFS(IMDB4[[#This Row],[IMDb Score (1-10)]]&gt;=8,"Excellent",IMDB4[[#This Row],[IMDb Score (1-10)]]&gt;=7,"Good",IMDB4[[#This Row],[IMDb Score (1-10)]]&gt;=5,"Average",TRUE,"Poor")</f>
        <v>Average</v>
      </c>
      <c r="X627" s="9" t="str">
        <f>IF(IMDB4[[#This Row],[Duration (min)]]&lt;90,"Short",IF(IMDB4[[#This Row],[Duration (min)]]&lt;=120,"Medium", "Long"))</f>
        <v>Long</v>
      </c>
    </row>
    <row r="628" spans="1:24" x14ac:dyDescent="0.25">
      <c r="A628" s="1" t="s">
        <v>1849</v>
      </c>
      <c r="B628" s="2">
        <v>36134</v>
      </c>
      <c r="C628" s="30">
        <f>YEAR(IMDB4[[#This Row],[Release Date]])</f>
        <v>1998</v>
      </c>
      <c r="D628" s="30" t="str">
        <f>FLOOR(IMDB4[[#This Row],[Year]],10)&amp;"s"</f>
        <v>1990s</v>
      </c>
      <c r="E628" s="1" t="s">
        <v>32</v>
      </c>
      <c r="F628" s="1" t="s">
        <v>77</v>
      </c>
      <c r="G628" s="1" t="s">
        <v>3</v>
      </c>
      <c r="H628" s="1" t="s">
        <v>4</v>
      </c>
      <c r="I628" s="1" t="s">
        <v>92</v>
      </c>
      <c r="J628" s="1" t="s">
        <v>455</v>
      </c>
      <c r="K628" s="1" t="s">
        <v>225</v>
      </c>
      <c r="L628" s="30">
        <v>15000</v>
      </c>
      <c r="M628" s="30">
        <v>44998</v>
      </c>
      <c r="N628" s="30">
        <v>14000</v>
      </c>
      <c r="O628" s="30">
        <v>22000</v>
      </c>
      <c r="P628" s="27">
        <v>8.6</v>
      </c>
      <c r="Q628" s="30">
        <v>219</v>
      </c>
      <c r="R628" s="30">
        <v>169</v>
      </c>
      <c r="S628" s="9">
        <v>216119491</v>
      </c>
      <c r="T628" s="9">
        <v>70000000</v>
      </c>
      <c r="U628" s="9">
        <f>IMDB4[[#This Row],[Gross Revenue]]-IMDB4[[#This Row],[Budget]]</f>
        <v>146119491</v>
      </c>
      <c r="V628" s="9" t="str">
        <f>IF(IMDB4[[#This Row],[Profit]]&gt;0,"Hit","Flop")</f>
        <v>Hit</v>
      </c>
      <c r="W628" s="9" t="str" cm="1">
        <f t="array" ref="W628">_xlfn.IFS(IMDB4[[#This Row],[IMDb Score (1-10)]]&gt;=8,"Excellent",IMDB4[[#This Row],[IMDb Score (1-10)]]&gt;=7,"Good",IMDB4[[#This Row],[IMDb Score (1-10)]]&gt;=5,"Average",TRUE,"Poor")</f>
        <v>Excellent</v>
      </c>
      <c r="X628" s="9" t="str">
        <f>IF(IMDB4[[#This Row],[Duration (min)]]&lt;90,"Short",IF(IMDB4[[#This Row],[Duration (min)]]&lt;=120,"Medium", "Long"))</f>
        <v>Long</v>
      </c>
    </row>
    <row r="629" spans="1:24" x14ac:dyDescent="0.25">
      <c r="A629" s="1" t="s">
        <v>6744</v>
      </c>
      <c r="B629" s="2">
        <v>41818</v>
      </c>
      <c r="C629" s="30">
        <f>YEAR(IMDB4[[#This Row],[Release Date]])</f>
        <v>2014</v>
      </c>
      <c r="D629" s="30" t="str">
        <f>FLOOR(IMDB4[[#This Row],[Year]],10)&amp;"s"</f>
        <v>2010s</v>
      </c>
      <c r="E629" s="1" t="s">
        <v>32</v>
      </c>
      <c r="F629" s="1" t="s">
        <v>77</v>
      </c>
      <c r="G629" s="1" t="s">
        <v>3</v>
      </c>
      <c r="H629" s="1" t="s">
        <v>4</v>
      </c>
      <c r="I629" s="1" t="s">
        <v>132</v>
      </c>
      <c r="J629" s="1" t="s">
        <v>4750</v>
      </c>
      <c r="K629" s="1" t="s">
        <v>5151</v>
      </c>
      <c r="L629" s="30">
        <v>15000</v>
      </c>
      <c r="M629" s="30">
        <v>28631</v>
      </c>
      <c r="N629" s="30">
        <v>464</v>
      </c>
      <c r="O629" s="30">
        <v>41000</v>
      </c>
      <c r="P629" s="27">
        <v>6.7</v>
      </c>
      <c r="Q629" s="30">
        <v>495</v>
      </c>
      <c r="R629" s="30">
        <v>142</v>
      </c>
      <c r="S629" s="9">
        <v>202853933</v>
      </c>
      <c r="T629" s="9">
        <v>200000000</v>
      </c>
      <c r="U629" s="9">
        <f>IMDB4[[#This Row],[Gross Revenue]]-IMDB4[[#This Row],[Budget]]</f>
        <v>2853933</v>
      </c>
      <c r="V629" s="9" t="str">
        <f>IF(IMDB4[[#This Row],[Profit]]&gt;0,"Hit","Flop")</f>
        <v>Hit</v>
      </c>
      <c r="W629" s="9" t="str" cm="1">
        <f t="array" ref="W629">_xlfn.IFS(IMDB4[[#This Row],[IMDb Score (1-10)]]&gt;=8,"Excellent",IMDB4[[#This Row],[IMDb Score (1-10)]]&gt;=7,"Good",IMDB4[[#This Row],[IMDb Score (1-10)]]&gt;=5,"Average",TRUE,"Poor")</f>
        <v>Average</v>
      </c>
      <c r="X629" s="9" t="str">
        <f>IF(IMDB4[[#This Row],[Duration (min)]]&lt;90,"Short",IF(IMDB4[[#This Row],[Duration (min)]]&lt;=120,"Medium", "Long"))</f>
        <v>Long</v>
      </c>
    </row>
    <row r="630" spans="1:24" x14ac:dyDescent="0.25">
      <c r="A630" s="1" t="s">
        <v>1286</v>
      </c>
      <c r="B630" s="2">
        <v>34828</v>
      </c>
      <c r="C630" s="30">
        <f>YEAR(IMDB4[[#This Row],[Release Date]])</f>
        <v>1995</v>
      </c>
      <c r="D630" s="30" t="str">
        <f>FLOOR(IMDB4[[#This Row],[Year]],10)&amp;"s"</f>
        <v>1990s</v>
      </c>
      <c r="E630" s="1" t="s">
        <v>32</v>
      </c>
      <c r="F630" s="1" t="s">
        <v>40</v>
      </c>
      <c r="G630" s="1" t="s">
        <v>3</v>
      </c>
      <c r="H630" s="1" t="s">
        <v>4</v>
      </c>
      <c r="I630" s="1" t="s">
        <v>28</v>
      </c>
      <c r="J630" s="1" t="s">
        <v>455</v>
      </c>
      <c r="K630" s="1" t="s">
        <v>1287</v>
      </c>
      <c r="L630" s="30">
        <v>15000</v>
      </c>
      <c r="M630" s="30">
        <v>19046</v>
      </c>
      <c r="N630" s="30">
        <v>487</v>
      </c>
      <c r="O630" s="30">
        <v>0</v>
      </c>
      <c r="P630" s="27">
        <v>8.3000000000000007</v>
      </c>
      <c r="Q630" s="30">
        <v>166</v>
      </c>
      <c r="R630" s="30">
        <v>74</v>
      </c>
      <c r="S630" s="9">
        <v>191796233</v>
      </c>
      <c r="T630" s="9">
        <v>30000000</v>
      </c>
      <c r="U630" s="9">
        <f>IMDB4[[#This Row],[Gross Revenue]]-IMDB4[[#This Row],[Budget]]</f>
        <v>161796233</v>
      </c>
      <c r="V630" s="9" t="str">
        <f>IF(IMDB4[[#This Row],[Profit]]&gt;0,"Hit","Flop")</f>
        <v>Hit</v>
      </c>
      <c r="W630" s="9" t="str" cm="1">
        <f t="array" ref="W630">_xlfn.IFS(IMDB4[[#This Row],[IMDb Score (1-10)]]&gt;=8,"Excellent",IMDB4[[#This Row],[IMDb Score (1-10)]]&gt;=7,"Good",IMDB4[[#This Row],[IMDb Score (1-10)]]&gt;=5,"Average",TRUE,"Poor")</f>
        <v>Excellent</v>
      </c>
      <c r="X630" s="9" t="str">
        <f>IF(IMDB4[[#This Row],[Duration (min)]]&lt;90,"Short",IF(IMDB4[[#This Row],[Duration (min)]]&lt;=120,"Medium", "Long"))</f>
        <v>Short</v>
      </c>
    </row>
    <row r="631" spans="1:24" x14ac:dyDescent="0.25">
      <c r="A631" s="1" t="s">
        <v>3805</v>
      </c>
      <c r="B631" s="2">
        <v>38011</v>
      </c>
      <c r="C631" s="30">
        <f>YEAR(IMDB4[[#This Row],[Release Date]])</f>
        <v>2004</v>
      </c>
      <c r="D631" s="30" t="str">
        <f>FLOOR(IMDB4[[#This Row],[Year]],10)&amp;"s"</f>
        <v>2000s</v>
      </c>
      <c r="E631" s="1" t="s">
        <v>32</v>
      </c>
      <c r="F631" s="1" t="s">
        <v>77</v>
      </c>
      <c r="G631" s="1" t="s">
        <v>3</v>
      </c>
      <c r="H631" s="1" t="s">
        <v>4</v>
      </c>
      <c r="I631" s="1" t="s">
        <v>132</v>
      </c>
      <c r="J631" s="1" t="s">
        <v>2632</v>
      </c>
      <c r="K631" s="1" t="s">
        <v>1365</v>
      </c>
      <c r="L631" s="30">
        <v>15000</v>
      </c>
      <c r="M631" s="30">
        <v>20553</v>
      </c>
      <c r="N631" s="30">
        <v>776</v>
      </c>
      <c r="O631" s="30">
        <v>19000</v>
      </c>
      <c r="P631" s="27">
        <v>6.4</v>
      </c>
      <c r="Q631" s="30">
        <v>239</v>
      </c>
      <c r="R631" s="30">
        <v>124</v>
      </c>
      <c r="S631" s="9">
        <v>186739919</v>
      </c>
      <c r="T631" s="9">
        <v>125000000</v>
      </c>
      <c r="U631" s="9">
        <f>IMDB4[[#This Row],[Gross Revenue]]-IMDB4[[#This Row],[Budget]]</f>
        <v>61739919</v>
      </c>
      <c r="V631" s="9" t="str">
        <f>IF(IMDB4[[#This Row],[Profit]]&gt;0,"Hit","Flop")</f>
        <v>Hit</v>
      </c>
      <c r="W631" s="9" t="str" cm="1">
        <f t="array" ref="W631">_xlfn.IFS(IMDB4[[#This Row],[IMDb Score (1-10)]]&gt;=8,"Excellent",IMDB4[[#This Row],[IMDb Score (1-10)]]&gt;=7,"Good",IMDB4[[#This Row],[IMDb Score (1-10)]]&gt;=5,"Average",TRUE,"Poor")</f>
        <v>Average</v>
      </c>
      <c r="X631" s="9" t="str">
        <f>IF(IMDB4[[#This Row],[Duration (min)]]&lt;90,"Short",IF(IMDB4[[#This Row],[Duration (min)]]&lt;=120,"Medium", "Long"))</f>
        <v>Long</v>
      </c>
    </row>
    <row r="632" spans="1:24" x14ac:dyDescent="0.25">
      <c r="A632" s="1" t="s">
        <v>1161</v>
      </c>
      <c r="B632" s="2">
        <v>34940</v>
      </c>
      <c r="C632" s="30">
        <f>YEAR(IMDB4[[#This Row],[Release Date]])</f>
        <v>1995</v>
      </c>
      <c r="D632" s="30" t="str">
        <f>FLOOR(IMDB4[[#This Row],[Year]],10)&amp;"s"</f>
        <v>1990s</v>
      </c>
      <c r="E632" s="1" t="s">
        <v>32</v>
      </c>
      <c r="F632" s="1" t="s">
        <v>40</v>
      </c>
      <c r="G632" s="1" t="s">
        <v>3</v>
      </c>
      <c r="H632" s="1" t="s">
        <v>4</v>
      </c>
      <c r="I632" s="1" t="s">
        <v>84</v>
      </c>
      <c r="J632" s="1" t="s">
        <v>455</v>
      </c>
      <c r="K632" s="1" t="s">
        <v>456</v>
      </c>
      <c r="L632" s="30">
        <v>15000</v>
      </c>
      <c r="M632" s="30">
        <v>17171</v>
      </c>
      <c r="N632" s="30">
        <v>2000</v>
      </c>
      <c r="O632" s="30">
        <v>5000</v>
      </c>
      <c r="P632" s="27">
        <v>7.6</v>
      </c>
      <c r="Q632" s="30">
        <v>159</v>
      </c>
      <c r="R632" s="30">
        <v>140</v>
      </c>
      <c r="S632" s="9">
        <v>172071312</v>
      </c>
      <c r="T632" s="9">
        <v>62000000</v>
      </c>
      <c r="U632" s="9">
        <f>IMDB4[[#This Row],[Gross Revenue]]-IMDB4[[#This Row],[Budget]]</f>
        <v>110071312</v>
      </c>
      <c r="V632" s="9" t="str">
        <f>IF(IMDB4[[#This Row],[Profit]]&gt;0,"Hit","Flop")</f>
        <v>Hit</v>
      </c>
      <c r="W632" s="9" t="str" cm="1">
        <f t="array" ref="W632">_xlfn.IFS(IMDB4[[#This Row],[IMDb Score (1-10)]]&gt;=8,"Excellent",IMDB4[[#This Row],[IMDb Score (1-10)]]&gt;=7,"Good",IMDB4[[#This Row],[IMDb Score (1-10)]]&gt;=5,"Average",TRUE,"Poor")</f>
        <v>Good</v>
      </c>
      <c r="X632" s="9" t="str">
        <f>IF(IMDB4[[#This Row],[Duration (min)]]&lt;90,"Short",IF(IMDB4[[#This Row],[Duration (min)]]&lt;=120,"Medium", "Long"))</f>
        <v>Long</v>
      </c>
    </row>
    <row r="633" spans="1:24" x14ac:dyDescent="0.25">
      <c r="A633" s="1" t="s">
        <v>5983</v>
      </c>
      <c r="B633" s="2">
        <v>40590</v>
      </c>
      <c r="C633" s="30">
        <f>YEAR(IMDB4[[#This Row],[Release Date]])</f>
        <v>2011</v>
      </c>
      <c r="D633" s="30" t="str">
        <f>FLOOR(IMDB4[[#This Row],[Year]],10)&amp;"s"</f>
        <v>2010s</v>
      </c>
      <c r="E633" s="1" t="s">
        <v>32</v>
      </c>
      <c r="F633" s="1" t="s">
        <v>9</v>
      </c>
      <c r="G633" s="1" t="s">
        <v>3</v>
      </c>
      <c r="H633" s="1" t="s">
        <v>4</v>
      </c>
      <c r="I633" s="1" t="s">
        <v>132</v>
      </c>
      <c r="J633" s="1" t="s">
        <v>4750</v>
      </c>
      <c r="K633" s="1" t="s">
        <v>5984</v>
      </c>
      <c r="L633" s="30">
        <v>15000</v>
      </c>
      <c r="M633" s="30">
        <v>23227</v>
      </c>
      <c r="N633" s="30">
        <v>150</v>
      </c>
      <c r="O633" s="30">
        <v>75000</v>
      </c>
      <c r="P633" s="27">
        <v>8.1</v>
      </c>
      <c r="Q633" s="30">
        <v>373</v>
      </c>
      <c r="R633" s="30">
        <v>146</v>
      </c>
      <c r="S633" s="9">
        <v>169705587</v>
      </c>
      <c r="T633" s="9">
        <v>25000000</v>
      </c>
      <c r="U633" s="9">
        <f>IMDB4[[#This Row],[Gross Revenue]]-IMDB4[[#This Row],[Budget]]</f>
        <v>144705587</v>
      </c>
      <c r="V633" s="9" t="str">
        <f>IF(IMDB4[[#This Row],[Profit]]&gt;0,"Hit","Flop")</f>
        <v>Hit</v>
      </c>
      <c r="W633" s="9" t="str" cm="1">
        <f t="array" ref="W633">_xlfn.IFS(IMDB4[[#This Row],[IMDb Score (1-10)]]&gt;=8,"Excellent",IMDB4[[#This Row],[IMDb Score (1-10)]]&gt;=7,"Good",IMDB4[[#This Row],[IMDb Score (1-10)]]&gt;=5,"Average",TRUE,"Poor")</f>
        <v>Excellent</v>
      </c>
      <c r="X633" s="9" t="str">
        <f>IF(IMDB4[[#This Row],[Duration (min)]]&lt;90,"Short",IF(IMDB4[[#This Row],[Duration (min)]]&lt;=120,"Medium", "Long"))</f>
        <v>Long</v>
      </c>
    </row>
    <row r="634" spans="1:24" x14ac:dyDescent="0.25">
      <c r="A634" s="1" t="s">
        <v>2201</v>
      </c>
      <c r="B634" s="2">
        <v>36376</v>
      </c>
      <c r="C634" s="30">
        <f>YEAR(IMDB4[[#This Row],[Release Date]])</f>
        <v>1999</v>
      </c>
      <c r="D634" s="30" t="str">
        <f>FLOOR(IMDB4[[#This Row],[Year]],10)&amp;"s"</f>
        <v>1990s</v>
      </c>
      <c r="E634" s="1" t="s">
        <v>32</v>
      </c>
      <c r="F634" s="1" t="s">
        <v>2</v>
      </c>
      <c r="G634" s="1" t="s">
        <v>3</v>
      </c>
      <c r="H634" s="1" t="s">
        <v>4</v>
      </c>
      <c r="I634" s="1" t="s">
        <v>92</v>
      </c>
      <c r="J634" s="1" t="s">
        <v>455</v>
      </c>
      <c r="K634" s="1" t="s">
        <v>1143</v>
      </c>
      <c r="L634" s="30">
        <v>15000</v>
      </c>
      <c r="M634" s="30">
        <v>17716</v>
      </c>
      <c r="N634" s="30">
        <v>0</v>
      </c>
      <c r="O634" s="30">
        <v>30000</v>
      </c>
      <c r="P634" s="27">
        <v>8.5</v>
      </c>
      <c r="Q634" s="30">
        <v>186</v>
      </c>
      <c r="R634" s="30">
        <v>189</v>
      </c>
      <c r="S634" s="9">
        <v>136801374</v>
      </c>
      <c r="T634" s="9">
        <v>60000000</v>
      </c>
      <c r="U634" s="9">
        <f>IMDB4[[#This Row],[Gross Revenue]]-IMDB4[[#This Row],[Budget]]</f>
        <v>76801374</v>
      </c>
      <c r="V634" s="9" t="str">
        <f>IF(IMDB4[[#This Row],[Profit]]&gt;0,"Hit","Flop")</f>
        <v>Hit</v>
      </c>
      <c r="W634" s="9" t="str" cm="1">
        <f t="array" ref="W634">_xlfn.IFS(IMDB4[[#This Row],[IMDb Score (1-10)]]&gt;=8,"Excellent",IMDB4[[#This Row],[IMDb Score (1-10)]]&gt;=7,"Good",IMDB4[[#This Row],[IMDb Score (1-10)]]&gt;=5,"Average",TRUE,"Poor")</f>
        <v>Excellent</v>
      </c>
      <c r="X634" s="9" t="str">
        <f>IF(IMDB4[[#This Row],[Duration (min)]]&lt;90,"Short",IF(IMDB4[[#This Row],[Duration (min)]]&lt;=120,"Medium", "Long"))</f>
        <v>Long</v>
      </c>
    </row>
    <row r="635" spans="1:24" x14ac:dyDescent="0.25">
      <c r="A635" s="1" t="s">
        <v>5172</v>
      </c>
      <c r="B635" s="2">
        <v>39885</v>
      </c>
      <c r="C635" s="30">
        <f>YEAR(IMDB4[[#This Row],[Release Date]])</f>
        <v>2009</v>
      </c>
      <c r="D635" s="30" t="str">
        <f>FLOOR(IMDB4[[#This Row],[Year]],10)&amp;"s"</f>
        <v>2000s</v>
      </c>
      <c r="E635" s="1" t="s">
        <v>32</v>
      </c>
      <c r="F635" s="1" t="s">
        <v>294</v>
      </c>
      <c r="G635" s="1" t="s">
        <v>3</v>
      </c>
      <c r="H635" s="1" t="s">
        <v>4</v>
      </c>
      <c r="I635" s="1" t="s">
        <v>132</v>
      </c>
      <c r="J635" s="1" t="s">
        <v>455</v>
      </c>
      <c r="K635" s="1" t="s">
        <v>456</v>
      </c>
      <c r="L635" s="30">
        <v>15000</v>
      </c>
      <c r="M635" s="30">
        <v>16948</v>
      </c>
      <c r="N635" s="30">
        <v>2000</v>
      </c>
      <c r="O635" s="30">
        <v>0</v>
      </c>
      <c r="P635" s="27">
        <v>6.7</v>
      </c>
      <c r="Q635" s="30">
        <v>298</v>
      </c>
      <c r="R635" s="30">
        <v>146</v>
      </c>
      <c r="S635" s="9">
        <v>133375846</v>
      </c>
      <c r="T635" s="9">
        <v>150000000</v>
      </c>
      <c r="U635" s="9">
        <f>IMDB4[[#This Row],[Gross Revenue]]-IMDB4[[#This Row],[Budget]]</f>
        <v>-16624154</v>
      </c>
      <c r="V635" s="9" t="str">
        <f>IF(IMDB4[[#This Row],[Profit]]&gt;0,"Hit","Flop")</f>
        <v>Flop</v>
      </c>
      <c r="W635" s="9" t="str" cm="1">
        <f t="array" ref="W635">_xlfn.IFS(IMDB4[[#This Row],[IMDb Score (1-10)]]&gt;=8,"Excellent",IMDB4[[#This Row],[IMDb Score (1-10)]]&gt;=7,"Good",IMDB4[[#This Row],[IMDb Score (1-10)]]&gt;=5,"Average",TRUE,"Poor")</f>
        <v>Average</v>
      </c>
      <c r="X635" s="9" t="str">
        <f>IF(IMDB4[[#This Row],[Duration (min)]]&lt;90,"Short",IF(IMDB4[[#This Row],[Duration (min)]]&lt;=120,"Medium", "Long"))</f>
        <v>Long</v>
      </c>
    </row>
    <row r="636" spans="1:24" x14ac:dyDescent="0.25">
      <c r="A636" s="1" t="s">
        <v>4749</v>
      </c>
      <c r="B636" s="2">
        <v>39135</v>
      </c>
      <c r="C636" s="30">
        <f>YEAR(IMDB4[[#This Row],[Release Date]])</f>
        <v>2007</v>
      </c>
      <c r="D636" s="30" t="str">
        <f>FLOOR(IMDB4[[#This Row],[Year]],10)&amp;"s"</f>
        <v>2000s</v>
      </c>
      <c r="E636" s="1" t="s">
        <v>32</v>
      </c>
      <c r="F636" s="1" t="s">
        <v>20</v>
      </c>
      <c r="G636" s="1" t="s">
        <v>3</v>
      </c>
      <c r="H636" s="1" t="s">
        <v>4</v>
      </c>
      <c r="I636" s="1" t="s">
        <v>92</v>
      </c>
      <c r="J636" s="1" t="s">
        <v>4750</v>
      </c>
      <c r="K636" s="1" t="s">
        <v>4751</v>
      </c>
      <c r="L636" s="30">
        <v>15000</v>
      </c>
      <c r="M636" s="30">
        <v>17584</v>
      </c>
      <c r="N636" s="30">
        <v>99</v>
      </c>
      <c r="O636" s="30">
        <v>0</v>
      </c>
      <c r="P636" s="27">
        <v>7.6</v>
      </c>
      <c r="Q636" s="30">
        <v>256</v>
      </c>
      <c r="R636" s="30">
        <v>119</v>
      </c>
      <c r="S636" s="9">
        <v>121463226</v>
      </c>
      <c r="T636" s="9">
        <v>20000000</v>
      </c>
      <c r="U636" s="9">
        <f>IMDB4[[#This Row],[Gross Revenue]]-IMDB4[[#This Row],[Budget]]</f>
        <v>101463226</v>
      </c>
      <c r="V636" s="9" t="str">
        <f>IF(IMDB4[[#This Row],[Profit]]&gt;0,"Hit","Flop")</f>
        <v>Hit</v>
      </c>
      <c r="W636" s="9" t="str" cm="1">
        <f t="array" ref="W636">_xlfn.IFS(IMDB4[[#This Row],[IMDb Score (1-10)]]&gt;=8,"Excellent",IMDB4[[#This Row],[IMDb Score (1-10)]]&gt;=7,"Good",IMDB4[[#This Row],[IMDb Score (1-10)]]&gt;=5,"Average",TRUE,"Poor")</f>
        <v>Good</v>
      </c>
      <c r="X636" s="9" t="str">
        <f>IF(IMDB4[[#This Row],[Duration (min)]]&lt;90,"Short",IF(IMDB4[[#This Row],[Duration (min)]]&lt;=120,"Medium", "Long"))</f>
        <v>Medium</v>
      </c>
    </row>
    <row r="637" spans="1:24" x14ac:dyDescent="0.25">
      <c r="A637" s="1" t="s">
        <v>6426</v>
      </c>
      <c r="B637" s="2">
        <v>41351</v>
      </c>
      <c r="C637" s="30">
        <f>YEAR(IMDB4[[#This Row],[Release Date]])</f>
        <v>2013</v>
      </c>
      <c r="D637" s="30" t="str">
        <f>FLOOR(IMDB4[[#This Row],[Year]],10)&amp;"s"</f>
        <v>2010s</v>
      </c>
      <c r="E637" s="1" t="s">
        <v>32</v>
      </c>
      <c r="F637" s="1" t="s">
        <v>61</v>
      </c>
      <c r="G637" s="1" t="s">
        <v>3</v>
      </c>
      <c r="H637" s="1" t="s">
        <v>4</v>
      </c>
      <c r="I637" s="1" t="s">
        <v>132</v>
      </c>
      <c r="J637" s="1" t="s">
        <v>4226</v>
      </c>
      <c r="K637" s="1" t="s">
        <v>5342</v>
      </c>
      <c r="L637" s="30">
        <v>15000</v>
      </c>
      <c r="M637" s="30">
        <v>20035</v>
      </c>
      <c r="N637" s="30">
        <v>304</v>
      </c>
      <c r="O637" s="30">
        <v>41000</v>
      </c>
      <c r="P637" s="27">
        <v>7.2</v>
      </c>
      <c r="Q637" s="30">
        <v>304</v>
      </c>
      <c r="R637" s="30">
        <v>132</v>
      </c>
      <c r="S637" s="9">
        <v>116631310</v>
      </c>
      <c r="T637" s="9">
        <v>30000000</v>
      </c>
      <c r="U637" s="9">
        <f>IMDB4[[#This Row],[Gross Revenue]]-IMDB4[[#This Row],[Budget]]</f>
        <v>86631310</v>
      </c>
      <c r="V637" s="9" t="str">
        <f>IF(IMDB4[[#This Row],[Profit]]&gt;0,"Hit","Flop")</f>
        <v>Hit</v>
      </c>
      <c r="W637" s="9" t="str" cm="1">
        <f t="array" ref="W637">_xlfn.IFS(IMDB4[[#This Row],[IMDb Score (1-10)]]&gt;=8,"Excellent",IMDB4[[#This Row],[IMDb Score (1-10)]]&gt;=7,"Good",IMDB4[[#This Row],[IMDb Score (1-10)]]&gt;=5,"Average",TRUE,"Poor")</f>
        <v>Good</v>
      </c>
      <c r="X637" s="9" t="str">
        <f>IF(IMDB4[[#This Row],[Duration (min)]]&lt;90,"Short",IF(IMDB4[[#This Row],[Duration (min)]]&lt;=120,"Medium", "Long"))</f>
        <v>Long</v>
      </c>
    </row>
    <row r="638" spans="1:24" x14ac:dyDescent="0.25">
      <c r="A638" s="1" t="s">
        <v>1946</v>
      </c>
      <c r="B638" s="2">
        <v>36143</v>
      </c>
      <c r="C638" s="30">
        <f>YEAR(IMDB4[[#This Row],[Release Date]])</f>
        <v>1998</v>
      </c>
      <c r="D638" s="30" t="str">
        <f>FLOOR(IMDB4[[#This Row],[Year]],10)&amp;"s"</f>
        <v>1990s</v>
      </c>
      <c r="E638" s="1" t="s">
        <v>32</v>
      </c>
      <c r="F638" s="1" t="s">
        <v>20</v>
      </c>
      <c r="G638" s="1" t="s">
        <v>3</v>
      </c>
      <c r="H638" s="1" t="s">
        <v>4</v>
      </c>
      <c r="I638" s="1" t="s">
        <v>84</v>
      </c>
      <c r="J638" s="1" t="s">
        <v>455</v>
      </c>
      <c r="K638" s="1" t="s">
        <v>1947</v>
      </c>
      <c r="L638" s="30">
        <v>15000</v>
      </c>
      <c r="M638" s="30">
        <v>17768</v>
      </c>
      <c r="N638" s="30">
        <v>0</v>
      </c>
      <c r="O638" s="30">
        <v>0</v>
      </c>
      <c r="P638" s="27">
        <v>6.5</v>
      </c>
      <c r="Q638" s="30">
        <v>153</v>
      </c>
      <c r="R638" s="30">
        <v>119</v>
      </c>
      <c r="S638" s="9">
        <v>115731542</v>
      </c>
      <c r="T638" s="9">
        <v>65000000</v>
      </c>
      <c r="U638" s="9">
        <f>IMDB4[[#This Row],[Gross Revenue]]-IMDB4[[#This Row],[Budget]]</f>
        <v>50731542</v>
      </c>
      <c r="V638" s="9" t="str">
        <f>IF(IMDB4[[#This Row],[Profit]]&gt;0,"Hit","Flop")</f>
        <v>Hit</v>
      </c>
      <c r="W638" s="9" t="str" cm="1">
        <f t="array" ref="W638">_xlfn.IFS(IMDB4[[#This Row],[IMDb Score (1-10)]]&gt;=8,"Excellent",IMDB4[[#This Row],[IMDb Score (1-10)]]&gt;=7,"Good",IMDB4[[#This Row],[IMDb Score (1-10)]]&gt;=5,"Average",TRUE,"Poor")</f>
        <v>Average</v>
      </c>
      <c r="X638" s="9" t="str">
        <f>IF(IMDB4[[#This Row],[Duration (min)]]&lt;90,"Short",IF(IMDB4[[#This Row],[Duration (min)]]&lt;=120,"Medium", "Long"))</f>
        <v>Medium</v>
      </c>
    </row>
    <row r="639" spans="1:24" x14ac:dyDescent="0.25">
      <c r="A639" s="1" t="s">
        <v>646</v>
      </c>
      <c r="B639" s="2">
        <v>32274</v>
      </c>
      <c r="C639" s="30">
        <f>YEAR(IMDB4[[#This Row],[Release Date]])</f>
        <v>1988</v>
      </c>
      <c r="D639" s="30" t="str">
        <f>FLOOR(IMDB4[[#This Row],[Year]],10)&amp;"s"</f>
        <v>1980s</v>
      </c>
      <c r="E639" s="1" t="s">
        <v>32</v>
      </c>
      <c r="F639" s="1" t="s">
        <v>20</v>
      </c>
      <c r="G639" s="1" t="s">
        <v>3</v>
      </c>
      <c r="H639" s="1" t="s">
        <v>4</v>
      </c>
      <c r="I639" s="1" t="s">
        <v>84</v>
      </c>
      <c r="J639" s="1" t="s">
        <v>455</v>
      </c>
      <c r="K639" s="1" t="s">
        <v>647</v>
      </c>
      <c r="L639" s="30">
        <v>15000</v>
      </c>
      <c r="M639" s="30">
        <v>28018</v>
      </c>
      <c r="N639" s="30">
        <v>545</v>
      </c>
      <c r="O639" s="30">
        <v>0</v>
      </c>
      <c r="P639" s="27">
        <v>7.3</v>
      </c>
      <c r="Q639" s="30">
        <v>99</v>
      </c>
      <c r="R639" s="30">
        <v>130</v>
      </c>
      <c r="S639" s="9">
        <v>114968774</v>
      </c>
      <c r="T639" s="9">
        <v>18000000</v>
      </c>
      <c r="U639" s="9">
        <f>IMDB4[[#This Row],[Gross Revenue]]-IMDB4[[#This Row],[Budget]]</f>
        <v>96968774</v>
      </c>
      <c r="V639" s="9" t="str">
        <f>IF(IMDB4[[#This Row],[Profit]]&gt;0,"Hit","Flop")</f>
        <v>Hit</v>
      </c>
      <c r="W639" s="9" t="str" cm="1">
        <f t="array" ref="W639">_xlfn.IFS(IMDB4[[#This Row],[IMDb Score (1-10)]]&gt;=8,"Excellent",IMDB4[[#This Row],[IMDb Score (1-10)]]&gt;=7,"Good",IMDB4[[#This Row],[IMDb Score (1-10)]]&gt;=5,"Average",TRUE,"Poor")</f>
        <v>Good</v>
      </c>
      <c r="X639" s="9" t="str">
        <f>IF(IMDB4[[#This Row],[Duration (min)]]&lt;90,"Short",IF(IMDB4[[#This Row],[Duration (min)]]&lt;=120,"Medium", "Long"))</f>
        <v>Long</v>
      </c>
    </row>
    <row r="640" spans="1:24" x14ac:dyDescent="0.25">
      <c r="A640" s="1" t="s">
        <v>885</v>
      </c>
      <c r="B640" s="2">
        <v>33630</v>
      </c>
      <c r="C640" s="30">
        <f>YEAR(IMDB4[[#This Row],[Release Date]])</f>
        <v>1992</v>
      </c>
      <c r="D640" s="30" t="str">
        <f>FLOOR(IMDB4[[#This Row],[Year]],10)&amp;"s"</f>
        <v>1990s</v>
      </c>
      <c r="E640" s="1" t="s">
        <v>1</v>
      </c>
      <c r="F640" s="1" t="s">
        <v>20</v>
      </c>
      <c r="G640" s="1" t="s">
        <v>3</v>
      </c>
      <c r="H640" s="1" t="s">
        <v>4</v>
      </c>
      <c r="I640" s="1" t="s">
        <v>84</v>
      </c>
      <c r="J640" s="1" t="s">
        <v>455</v>
      </c>
      <c r="K640" s="1" t="s">
        <v>647</v>
      </c>
      <c r="L640" s="30">
        <v>15000</v>
      </c>
      <c r="M640" s="30">
        <v>16751</v>
      </c>
      <c r="N640" s="30">
        <v>545</v>
      </c>
      <c r="O640" s="30">
        <v>0</v>
      </c>
      <c r="P640" s="27">
        <v>7.2</v>
      </c>
      <c r="Q640" s="30">
        <v>41</v>
      </c>
      <c r="R640" s="30">
        <v>128</v>
      </c>
      <c r="S640" s="9">
        <v>107458785</v>
      </c>
      <c r="T640" s="9">
        <v>40000000</v>
      </c>
      <c r="U640" s="9">
        <f>IMDB4[[#This Row],[Gross Revenue]]-IMDB4[[#This Row],[Budget]]</f>
        <v>67458785</v>
      </c>
      <c r="V640" s="9" t="str">
        <f>IF(IMDB4[[#This Row],[Profit]]&gt;0,"Hit","Flop")</f>
        <v>Hit</v>
      </c>
      <c r="W640" s="9" t="str" cm="1">
        <f t="array" ref="W640">_xlfn.IFS(IMDB4[[#This Row],[IMDb Score (1-10)]]&gt;=8,"Excellent",IMDB4[[#This Row],[IMDb Score (1-10)]]&gt;=7,"Good",IMDB4[[#This Row],[IMDb Score (1-10)]]&gt;=5,"Average",TRUE,"Poor")</f>
        <v>Good</v>
      </c>
      <c r="X640" s="9" t="str">
        <f>IF(IMDB4[[#This Row],[Duration (min)]]&lt;90,"Short",IF(IMDB4[[#This Row],[Duration (min)]]&lt;=120,"Medium", "Long"))</f>
        <v>Long</v>
      </c>
    </row>
    <row r="641" spans="1:24" x14ac:dyDescent="0.25">
      <c r="A641" s="1" t="s">
        <v>6363</v>
      </c>
      <c r="B641" s="2">
        <v>41393</v>
      </c>
      <c r="C641" s="30">
        <f>YEAR(IMDB4[[#This Row],[Release Date]])</f>
        <v>2013</v>
      </c>
      <c r="D641" s="30" t="str">
        <f>FLOOR(IMDB4[[#This Row],[Year]],10)&amp;"s"</f>
        <v>2010s</v>
      </c>
      <c r="E641" s="1" t="s">
        <v>32</v>
      </c>
      <c r="F641" s="1" t="s">
        <v>61</v>
      </c>
      <c r="G641" s="1" t="s">
        <v>3</v>
      </c>
      <c r="H641" s="1" t="s">
        <v>4</v>
      </c>
      <c r="I641" s="1" t="s">
        <v>132</v>
      </c>
      <c r="J641" s="1" t="s">
        <v>455</v>
      </c>
      <c r="K641" s="1" t="s">
        <v>2975</v>
      </c>
      <c r="L641" s="30">
        <v>15000</v>
      </c>
      <c r="M641" s="30">
        <v>16281</v>
      </c>
      <c r="N641" s="30">
        <v>521</v>
      </c>
      <c r="O641" s="30">
        <v>65000</v>
      </c>
      <c r="P641" s="27">
        <v>7.9</v>
      </c>
      <c r="Q641" s="30">
        <v>491</v>
      </c>
      <c r="R641" s="30">
        <v>134</v>
      </c>
      <c r="S641" s="9">
        <v>107100855</v>
      </c>
      <c r="T641" s="9">
        <v>55000000</v>
      </c>
      <c r="U641" s="9">
        <f>IMDB4[[#This Row],[Gross Revenue]]-IMDB4[[#This Row],[Budget]]</f>
        <v>52100855</v>
      </c>
      <c r="V641" s="9" t="str">
        <f>IF(IMDB4[[#This Row],[Profit]]&gt;0,"Hit","Flop")</f>
        <v>Hit</v>
      </c>
      <c r="W641" s="9" t="str" cm="1">
        <f t="array" ref="W641">_xlfn.IFS(IMDB4[[#This Row],[IMDb Score (1-10)]]&gt;=8,"Excellent",IMDB4[[#This Row],[IMDb Score (1-10)]]&gt;=7,"Good",IMDB4[[#This Row],[IMDb Score (1-10)]]&gt;=5,"Average",TRUE,"Poor")</f>
        <v>Good</v>
      </c>
      <c r="X641" s="9" t="str">
        <f>IF(IMDB4[[#This Row],[Duration (min)]]&lt;90,"Short",IF(IMDB4[[#This Row],[Duration (min)]]&lt;=120,"Medium", "Long"))</f>
        <v>Long</v>
      </c>
    </row>
    <row r="642" spans="1:24" x14ac:dyDescent="0.25">
      <c r="A642" s="1" t="s">
        <v>3138</v>
      </c>
      <c r="B642" s="2">
        <v>37582</v>
      </c>
      <c r="C642" s="30">
        <f>YEAR(IMDB4[[#This Row],[Release Date]])</f>
        <v>2002</v>
      </c>
      <c r="D642" s="30" t="str">
        <f>FLOOR(IMDB4[[#This Row],[Year]],10)&amp;"s"</f>
        <v>2000s</v>
      </c>
      <c r="E642" s="1" t="s">
        <v>32</v>
      </c>
      <c r="F642" s="1" t="s">
        <v>2</v>
      </c>
      <c r="G642" s="1" t="s">
        <v>3</v>
      </c>
      <c r="H642" s="1" t="s">
        <v>4</v>
      </c>
      <c r="I642" s="1" t="s">
        <v>92</v>
      </c>
      <c r="J642" s="1" t="s">
        <v>455</v>
      </c>
      <c r="K642" s="1" t="s">
        <v>1964</v>
      </c>
      <c r="L642" s="30">
        <v>15000</v>
      </c>
      <c r="M642" s="30">
        <v>16828</v>
      </c>
      <c r="N642" s="30">
        <v>0</v>
      </c>
      <c r="O642" s="30">
        <v>0</v>
      </c>
      <c r="P642" s="27">
        <v>7.7</v>
      </c>
      <c r="Q642" s="30">
        <v>226</v>
      </c>
      <c r="R642" s="30">
        <v>117</v>
      </c>
      <c r="S642" s="9">
        <v>104054514</v>
      </c>
      <c r="T642" s="9">
        <v>80000000</v>
      </c>
      <c r="U642" s="9">
        <f>IMDB4[[#This Row],[Gross Revenue]]-IMDB4[[#This Row],[Budget]]</f>
        <v>24054514</v>
      </c>
      <c r="V642" s="9" t="str">
        <f>IF(IMDB4[[#This Row],[Profit]]&gt;0,"Hit","Flop")</f>
        <v>Hit</v>
      </c>
      <c r="W642" s="9" t="str" cm="1">
        <f t="array" ref="W642">_xlfn.IFS(IMDB4[[#This Row],[IMDb Score (1-10)]]&gt;=8,"Excellent",IMDB4[[#This Row],[IMDb Score (1-10)]]&gt;=7,"Good",IMDB4[[#This Row],[IMDb Score (1-10)]]&gt;=5,"Average",TRUE,"Poor")</f>
        <v>Good</v>
      </c>
      <c r="X642" s="9" t="str">
        <f>IF(IMDB4[[#This Row],[Duration (min)]]&lt;90,"Short",IF(IMDB4[[#This Row],[Duration (min)]]&lt;=120,"Medium", "Long"))</f>
        <v>Medium</v>
      </c>
    </row>
    <row r="643" spans="1:24" x14ac:dyDescent="0.25">
      <c r="A643" s="1" t="s">
        <v>5506</v>
      </c>
      <c r="B643" s="2">
        <v>40419</v>
      </c>
      <c r="C643" s="30">
        <f>YEAR(IMDB4[[#This Row],[Release Date]])</f>
        <v>2010</v>
      </c>
      <c r="D643" s="30" t="str">
        <f>FLOOR(IMDB4[[#This Row],[Year]],10)&amp;"s"</f>
        <v>2010s</v>
      </c>
      <c r="E643" s="1" t="s">
        <v>32</v>
      </c>
      <c r="F643" s="1" t="s">
        <v>20</v>
      </c>
      <c r="G643" s="1" t="s">
        <v>3</v>
      </c>
      <c r="H643" s="1" t="s">
        <v>4</v>
      </c>
      <c r="I643" s="1" t="s">
        <v>132</v>
      </c>
      <c r="J643" s="1" t="s">
        <v>2677</v>
      </c>
      <c r="K643" s="1" t="s">
        <v>2969</v>
      </c>
      <c r="L643" s="30">
        <v>15000</v>
      </c>
      <c r="M643" s="30">
        <v>39822</v>
      </c>
      <c r="N643" s="30">
        <v>189</v>
      </c>
      <c r="O643" s="30">
        <v>0</v>
      </c>
      <c r="P643" s="27">
        <v>6.3</v>
      </c>
      <c r="Q643" s="30">
        <v>247</v>
      </c>
      <c r="R643" s="30">
        <v>101</v>
      </c>
      <c r="S643" s="9">
        <v>98711404</v>
      </c>
      <c r="T643" s="9">
        <v>55000000</v>
      </c>
      <c r="U643" s="9">
        <f>IMDB4[[#This Row],[Gross Revenue]]-IMDB4[[#This Row],[Budget]]</f>
        <v>43711404</v>
      </c>
      <c r="V643" s="9" t="str">
        <f>IF(IMDB4[[#This Row],[Profit]]&gt;0,"Hit","Flop")</f>
        <v>Hit</v>
      </c>
      <c r="W643" s="9" t="str" cm="1">
        <f t="array" ref="W643">_xlfn.IFS(IMDB4[[#This Row],[IMDb Score (1-10)]]&gt;=8,"Excellent",IMDB4[[#This Row],[IMDb Score (1-10)]]&gt;=7,"Good",IMDB4[[#This Row],[IMDb Score (1-10)]]&gt;=5,"Average",TRUE,"Poor")</f>
        <v>Average</v>
      </c>
      <c r="X643" s="9" t="str">
        <f>IF(IMDB4[[#This Row],[Duration (min)]]&lt;90,"Short",IF(IMDB4[[#This Row],[Duration (min)]]&lt;=120,"Medium", "Long"))</f>
        <v>Medium</v>
      </c>
    </row>
    <row r="644" spans="1:24" x14ac:dyDescent="0.25">
      <c r="A644" s="1" t="s">
        <v>5617</v>
      </c>
      <c r="B644" s="2">
        <v>40228</v>
      </c>
      <c r="C644" s="30">
        <f>YEAR(IMDB4[[#This Row],[Release Date]])</f>
        <v>2010</v>
      </c>
      <c r="D644" s="30" t="str">
        <f>FLOOR(IMDB4[[#This Row],[Year]],10)&amp;"s"</f>
        <v>2010s</v>
      </c>
      <c r="E644" s="1" t="s">
        <v>32</v>
      </c>
      <c r="F644" s="1" t="s">
        <v>77</v>
      </c>
      <c r="G644" s="1" t="s">
        <v>3</v>
      </c>
      <c r="H644" s="1" t="s">
        <v>4</v>
      </c>
      <c r="I644" s="1" t="s">
        <v>132</v>
      </c>
      <c r="J644" s="1" t="s">
        <v>2632</v>
      </c>
      <c r="K644" s="1" t="s">
        <v>1080</v>
      </c>
      <c r="L644" s="30">
        <v>15000</v>
      </c>
      <c r="M644" s="30">
        <v>16149</v>
      </c>
      <c r="N644" s="30">
        <v>179</v>
      </c>
      <c r="O644" s="30">
        <v>23000</v>
      </c>
      <c r="P644" s="27">
        <v>6.6</v>
      </c>
      <c r="Q644" s="30">
        <v>306</v>
      </c>
      <c r="R644" s="30">
        <v>116</v>
      </c>
      <c r="S644" s="9">
        <v>90755643</v>
      </c>
      <c r="T644" s="9">
        <v>200000000</v>
      </c>
      <c r="U644" s="9">
        <f>IMDB4[[#This Row],[Gross Revenue]]-IMDB4[[#This Row],[Budget]]</f>
        <v>-109244357</v>
      </c>
      <c r="V644" s="9" t="str">
        <f>IF(IMDB4[[#This Row],[Profit]]&gt;0,"Hit","Flop")</f>
        <v>Flop</v>
      </c>
      <c r="W644" s="9" t="str" cm="1">
        <f t="array" ref="W644">_xlfn.IFS(IMDB4[[#This Row],[IMDb Score (1-10)]]&gt;=8,"Excellent",IMDB4[[#This Row],[IMDb Score (1-10)]]&gt;=7,"Good",IMDB4[[#This Row],[IMDb Score (1-10)]]&gt;=5,"Average",TRUE,"Poor")</f>
        <v>Average</v>
      </c>
      <c r="X644" s="9" t="str">
        <f>IF(IMDB4[[#This Row],[Duration (min)]]&lt;90,"Short",IF(IMDB4[[#This Row],[Duration (min)]]&lt;=120,"Medium", "Long"))</f>
        <v>Medium</v>
      </c>
    </row>
    <row r="645" spans="1:24" x14ac:dyDescent="0.25">
      <c r="A645" s="1" t="s">
        <v>5843</v>
      </c>
      <c r="B645" s="2">
        <v>40870</v>
      </c>
      <c r="C645" s="30">
        <f>YEAR(IMDB4[[#This Row],[Release Date]])</f>
        <v>2011</v>
      </c>
      <c r="D645" s="30" t="str">
        <f>FLOOR(IMDB4[[#This Row],[Year]],10)&amp;"s"</f>
        <v>2010s</v>
      </c>
      <c r="E645" s="1" t="s">
        <v>32</v>
      </c>
      <c r="F645" s="1" t="s">
        <v>77</v>
      </c>
      <c r="G645" s="1" t="s">
        <v>3</v>
      </c>
      <c r="H645" s="1" t="s">
        <v>4</v>
      </c>
      <c r="I645" s="1" t="s">
        <v>92</v>
      </c>
      <c r="J645" s="1" t="s">
        <v>3185</v>
      </c>
      <c r="K645" s="1" t="s">
        <v>2499</v>
      </c>
      <c r="L645" s="30">
        <v>15000</v>
      </c>
      <c r="M645" s="30">
        <v>16691</v>
      </c>
      <c r="N645" s="30">
        <v>763</v>
      </c>
      <c r="O645" s="30">
        <v>30000</v>
      </c>
      <c r="P645" s="27">
        <v>6.1</v>
      </c>
      <c r="Q645" s="30">
        <v>284</v>
      </c>
      <c r="R645" s="30">
        <v>110</v>
      </c>
      <c r="S645" s="9">
        <v>83503161</v>
      </c>
      <c r="T645" s="9">
        <v>75000000</v>
      </c>
      <c r="U645" s="9">
        <f>IMDB4[[#This Row],[Gross Revenue]]-IMDB4[[#This Row],[Budget]]</f>
        <v>8503161</v>
      </c>
      <c r="V645" s="9" t="str">
        <f>IF(IMDB4[[#This Row],[Profit]]&gt;0,"Hit","Flop")</f>
        <v>Hit</v>
      </c>
      <c r="W645" s="9" t="str" cm="1">
        <f t="array" ref="W645">_xlfn.IFS(IMDB4[[#This Row],[IMDb Score (1-10)]]&gt;=8,"Excellent",IMDB4[[#This Row],[IMDb Score (1-10)]]&gt;=7,"Good",IMDB4[[#This Row],[IMDb Score (1-10)]]&gt;=5,"Average",TRUE,"Poor")</f>
        <v>Average</v>
      </c>
      <c r="X645" s="9" t="str">
        <f>IF(IMDB4[[#This Row],[Duration (min)]]&lt;90,"Short",IF(IMDB4[[#This Row],[Duration (min)]]&lt;=120,"Medium", "Long"))</f>
        <v>Medium</v>
      </c>
    </row>
    <row r="646" spans="1:24" x14ac:dyDescent="0.25">
      <c r="A646" s="1" t="s">
        <v>6474</v>
      </c>
      <c r="B646" s="2">
        <v>41629</v>
      </c>
      <c r="C646" s="30">
        <f>YEAR(IMDB4[[#This Row],[Release Date]])</f>
        <v>2013</v>
      </c>
      <c r="D646" s="30" t="str">
        <f>FLOOR(IMDB4[[#This Row],[Year]],10)&amp;"s"</f>
        <v>2010s</v>
      </c>
      <c r="E646" s="1" t="s">
        <v>32</v>
      </c>
      <c r="F646" s="1" t="s">
        <v>61</v>
      </c>
      <c r="G646" s="1" t="s">
        <v>3</v>
      </c>
      <c r="H646" s="1" t="s">
        <v>4</v>
      </c>
      <c r="I646" s="1" t="s">
        <v>132</v>
      </c>
      <c r="J646" s="1" t="s">
        <v>455</v>
      </c>
      <c r="K646" s="1" t="s">
        <v>3217</v>
      </c>
      <c r="L646" s="30">
        <v>15000</v>
      </c>
      <c r="M646" s="30">
        <v>19809</v>
      </c>
      <c r="N646" s="30">
        <v>102</v>
      </c>
      <c r="O646" s="30">
        <v>39000</v>
      </c>
      <c r="P646" s="27">
        <v>7.5</v>
      </c>
      <c r="Q646" s="30">
        <v>405</v>
      </c>
      <c r="R646" s="30">
        <v>125</v>
      </c>
      <c r="S646" s="9">
        <v>83299761</v>
      </c>
      <c r="T646" s="9">
        <v>35000000</v>
      </c>
      <c r="U646" s="9">
        <f>IMDB4[[#This Row],[Gross Revenue]]-IMDB4[[#This Row],[Budget]]</f>
        <v>48299761</v>
      </c>
      <c r="V646" s="9" t="str">
        <f>IF(IMDB4[[#This Row],[Profit]]&gt;0,"Hit","Flop")</f>
        <v>Hit</v>
      </c>
      <c r="W646" s="9" t="str" cm="1">
        <f t="array" ref="W646">_xlfn.IFS(IMDB4[[#This Row],[IMDb Score (1-10)]]&gt;=8,"Excellent",IMDB4[[#This Row],[IMDb Score (1-10)]]&gt;=7,"Good",IMDB4[[#This Row],[IMDb Score (1-10)]]&gt;=5,"Average",TRUE,"Poor")</f>
        <v>Good</v>
      </c>
      <c r="X646" s="9" t="str">
        <f>IF(IMDB4[[#This Row],[Duration (min)]]&lt;90,"Short",IF(IMDB4[[#This Row],[Duration (min)]]&lt;=120,"Medium", "Long"))</f>
        <v>Long</v>
      </c>
    </row>
    <row r="647" spans="1:24" x14ac:dyDescent="0.25">
      <c r="A647" s="1" t="s">
        <v>3900</v>
      </c>
      <c r="B647" s="2">
        <v>38436</v>
      </c>
      <c r="C647" s="30">
        <f>YEAR(IMDB4[[#This Row],[Release Date]])</f>
        <v>2005</v>
      </c>
      <c r="D647" s="30" t="str">
        <f>FLOOR(IMDB4[[#This Row],[Year]],10)&amp;"s"</f>
        <v>2000s</v>
      </c>
      <c r="E647" s="1" t="s">
        <v>32</v>
      </c>
      <c r="F647" s="1" t="s">
        <v>9</v>
      </c>
      <c r="G647" s="1" t="s">
        <v>3</v>
      </c>
      <c r="H647" s="1" t="s">
        <v>4</v>
      </c>
      <c r="I647" s="1" t="s">
        <v>92</v>
      </c>
      <c r="J647" s="1" t="s">
        <v>2632</v>
      </c>
      <c r="K647" s="1" t="s">
        <v>1246</v>
      </c>
      <c r="L647" s="30">
        <v>15000</v>
      </c>
      <c r="M647" s="30">
        <v>39789</v>
      </c>
      <c r="N647" s="30">
        <v>0</v>
      </c>
      <c r="O647" s="30">
        <v>13000</v>
      </c>
      <c r="P647" s="27">
        <v>7.7</v>
      </c>
      <c r="Q647" s="30">
        <v>357</v>
      </c>
      <c r="R647" s="30">
        <v>134</v>
      </c>
      <c r="S647" s="9">
        <v>83025853</v>
      </c>
      <c r="T647" s="9">
        <v>14000000</v>
      </c>
      <c r="U647" s="9">
        <f>IMDB4[[#This Row],[Gross Revenue]]-IMDB4[[#This Row],[Budget]]</f>
        <v>69025853</v>
      </c>
      <c r="V647" s="9" t="str">
        <f>IF(IMDB4[[#This Row],[Profit]]&gt;0,"Hit","Flop")</f>
        <v>Hit</v>
      </c>
      <c r="W647" s="9" t="str" cm="1">
        <f t="array" ref="W647">_xlfn.IFS(IMDB4[[#This Row],[IMDb Score (1-10)]]&gt;=8,"Excellent",IMDB4[[#This Row],[IMDb Score (1-10)]]&gt;=7,"Good",IMDB4[[#This Row],[IMDb Score (1-10)]]&gt;=5,"Average",TRUE,"Poor")</f>
        <v>Good</v>
      </c>
      <c r="X647" s="9" t="str">
        <f>IF(IMDB4[[#This Row],[Duration (min)]]&lt;90,"Short",IF(IMDB4[[#This Row],[Duration (min)]]&lt;=120,"Medium", "Long"))</f>
        <v>Long</v>
      </c>
    </row>
    <row r="648" spans="1:24" x14ac:dyDescent="0.25">
      <c r="A648" s="1" t="s">
        <v>3834</v>
      </c>
      <c r="B648" s="2">
        <v>38109</v>
      </c>
      <c r="C648" s="30">
        <f>YEAR(IMDB4[[#This Row],[Release Date]])</f>
        <v>2004</v>
      </c>
      <c r="D648" s="30" t="str">
        <f>FLOOR(IMDB4[[#This Row],[Year]],10)&amp;"s"</f>
        <v>2000s</v>
      </c>
      <c r="E648" s="1" t="s">
        <v>32</v>
      </c>
      <c r="F648" s="1" t="s">
        <v>20</v>
      </c>
      <c r="G648" s="1" t="s">
        <v>3</v>
      </c>
      <c r="H648" s="1" t="s">
        <v>4</v>
      </c>
      <c r="I648" s="1" t="s">
        <v>132</v>
      </c>
      <c r="J648" s="1" t="s">
        <v>455</v>
      </c>
      <c r="K648" s="1" t="s">
        <v>225</v>
      </c>
      <c r="L648" s="30">
        <v>15000</v>
      </c>
      <c r="M648" s="30">
        <v>16199</v>
      </c>
      <c r="N648" s="30">
        <v>14000</v>
      </c>
      <c r="O648" s="30">
        <v>16000</v>
      </c>
      <c r="P648" s="27">
        <v>7.3</v>
      </c>
      <c r="Q648" s="30">
        <v>151</v>
      </c>
      <c r="R648" s="30">
        <v>128</v>
      </c>
      <c r="S648" s="9">
        <v>77032279</v>
      </c>
      <c r="T648" s="9">
        <v>60000000</v>
      </c>
      <c r="U648" s="9">
        <f>IMDB4[[#This Row],[Gross Revenue]]-IMDB4[[#This Row],[Budget]]</f>
        <v>17032279</v>
      </c>
      <c r="V648" s="9" t="str">
        <f>IF(IMDB4[[#This Row],[Profit]]&gt;0,"Hit","Flop")</f>
        <v>Hit</v>
      </c>
      <c r="W648" s="9" t="str" cm="1">
        <f t="array" ref="W648">_xlfn.IFS(IMDB4[[#This Row],[IMDb Score (1-10)]]&gt;=8,"Excellent",IMDB4[[#This Row],[IMDb Score (1-10)]]&gt;=7,"Good",IMDB4[[#This Row],[IMDb Score (1-10)]]&gt;=5,"Average",TRUE,"Poor")</f>
        <v>Good</v>
      </c>
      <c r="X648" s="9" t="str">
        <f>IF(IMDB4[[#This Row],[Duration (min)]]&lt;90,"Short",IF(IMDB4[[#This Row],[Duration (min)]]&lt;=120,"Medium", "Long"))</f>
        <v>Long</v>
      </c>
    </row>
    <row r="649" spans="1:24" x14ac:dyDescent="0.25">
      <c r="A649" s="1" t="s">
        <v>5467</v>
      </c>
      <c r="B649" s="2">
        <v>39933</v>
      </c>
      <c r="C649" s="30">
        <f>YEAR(IMDB4[[#This Row],[Release Date]])</f>
        <v>2009</v>
      </c>
      <c r="D649" s="30" t="str">
        <f>FLOOR(IMDB4[[#This Row],[Year]],10)&amp;"s"</f>
        <v>2000s</v>
      </c>
      <c r="E649" s="1" t="s">
        <v>32</v>
      </c>
      <c r="F649" s="1" t="s">
        <v>40</v>
      </c>
      <c r="G649" s="1" t="s">
        <v>3</v>
      </c>
      <c r="H649" s="1" t="s">
        <v>4</v>
      </c>
      <c r="I649" s="1" t="s">
        <v>92</v>
      </c>
      <c r="J649" s="1" t="s">
        <v>4750</v>
      </c>
      <c r="K649" s="1" t="s">
        <v>5468</v>
      </c>
      <c r="L649" s="30">
        <v>15000</v>
      </c>
      <c r="M649" s="30">
        <v>28011</v>
      </c>
      <c r="N649" s="30">
        <v>181</v>
      </c>
      <c r="O649" s="30">
        <v>26000</v>
      </c>
      <c r="P649" s="27">
        <v>7.7</v>
      </c>
      <c r="Q649" s="30">
        <v>445</v>
      </c>
      <c r="R649" s="30">
        <v>88</v>
      </c>
      <c r="S649" s="9">
        <v>75590286</v>
      </c>
      <c r="T649" s="9">
        <v>23600000</v>
      </c>
      <c r="U649" s="9">
        <f>IMDB4[[#This Row],[Gross Revenue]]-IMDB4[[#This Row],[Budget]]</f>
        <v>51990286</v>
      </c>
      <c r="V649" s="9" t="str">
        <f>IF(IMDB4[[#This Row],[Profit]]&gt;0,"Hit","Flop")</f>
        <v>Hit</v>
      </c>
      <c r="W649" s="9" t="str" cm="1">
        <f t="array" ref="W649">_xlfn.IFS(IMDB4[[#This Row],[IMDb Score (1-10)]]&gt;=8,"Excellent",IMDB4[[#This Row],[IMDb Score (1-10)]]&gt;=7,"Good",IMDB4[[#This Row],[IMDb Score (1-10)]]&gt;=5,"Average",TRUE,"Poor")</f>
        <v>Good</v>
      </c>
      <c r="X649" s="9" t="str">
        <f>IF(IMDB4[[#This Row],[Duration (min)]]&lt;90,"Short",IF(IMDB4[[#This Row],[Duration (min)]]&lt;=120,"Medium", "Long"))</f>
        <v>Short</v>
      </c>
    </row>
    <row r="650" spans="1:24" x14ac:dyDescent="0.25">
      <c r="A650" s="1" t="s">
        <v>6828</v>
      </c>
      <c r="B650" s="2">
        <v>42099</v>
      </c>
      <c r="C650" s="30">
        <f>YEAR(IMDB4[[#This Row],[Release Date]])</f>
        <v>2015</v>
      </c>
      <c r="D650" s="30" t="str">
        <f>FLOOR(IMDB4[[#This Row],[Year]],10)&amp;"s"</f>
        <v>2010s</v>
      </c>
      <c r="E650" s="1" t="s">
        <v>32</v>
      </c>
      <c r="F650" s="1" t="s">
        <v>9</v>
      </c>
      <c r="G650" s="1" t="s">
        <v>3</v>
      </c>
      <c r="H650" s="1" t="s">
        <v>4</v>
      </c>
      <c r="I650" s="1" t="s">
        <v>132</v>
      </c>
      <c r="J650" s="1" t="s">
        <v>455</v>
      </c>
      <c r="K650" s="1" t="s">
        <v>225</v>
      </c>
      <c r="L650" s="30">
        <v>15000</v>
      </c>
      <c r="M650" s="30">
        <v>16944</v>
      </c>
      <c r="N650" s="30">
        <v>14000</v>
      </c>
      <c r="O650" s="30">
        <v>55000</v>
      </c>
      <c r="P650" s="27">
        <v>7.6</v>
      </c>
      <c r="Q650" s="30">
        <v>459</v>
      </c>
      <c r="R650" s="30">
        <v>142</v>
      </c>
      <c r="S650" s="9">
        <v>72306065</v>
      </c>
      <c r="T650" s="9">
        <v>40000000</v>
      </c>
      <c r="U650" s="9">
        <f>IMDB4[[#This Row],[Gross Revenue]]-IMDB4[[#This Row],[Budget]]</f>
        <v>32306065</v>
      </c>
      <c r="V650" s="9" t="str">
        <f>IF(IMDB4[[#This Row],[Profit]]&gt;0,"Hit","Flop")</f>
        <v>Hit</v>
      </c>
      <c r="W650" s="9" t="str" cm="1">
        <f t="array" ref="W650">_xlfn.IFS(IMDB4[[#This Row],[IMDb Score (1-10)]]&gt;=8,"Excellent",IMDB4[[#This Row],[IMDb Score (1-10)]]&gt;=7,"Good",IMDB4[[#This Row],[IMDb Score (1-10)]]&gt;=5,"Average",TRUE,"Poor")</f>
        <v>Good</v>
      </c>
      <c r="X650" s="9" t="str">
        <f>IF(IMDB4[[#This Row],[Duration (min)]]&lt;90,"Short",IF(IMDB4[[#This Row],[Duration (min)]]&lt;=120,"Medium", "Long"))</f>
        <v>Long</v>
      </c>
    </row>
    <row r="651" spans="1:24" x14ac:dyDescent="0.25">
      <c r="A651" s="1" t="s">
        <v>454</v>
      </c>
      <c r="B651" s="2">
        <v>30963</v>
      </c>
      <c r="C651" s="30">
        <f>YEAR(IMDB4[[#This Row],[Release Date]])</f>
        <v>1984</v>
      </c>
      <c r="D651" s="30" t="str">
        <f>FLOOR(IMDB4[[#This Row],[Year]],10)&amp;"s"</f>
        <v>1980s</v>
      </c>
      <c r="E651" s="1" t="s">
        <v>32</v>
      </c>
      <c r="F651" s="1" t="s">
        <v>20</v>
      </c>
      <c r="G651" s="1" t="s">
        <v>3</v>
      </c>
      <c r="H651" s="1" t="s">
        <v>4</v>
      </c>
      <c r="I651" s="1" t="s">
        <v>84</v>
      </c>
      <c r="J651" s="1" t="s">
        <v>455</v>
      </c>
      <c r="K651" s="1" t="s">
        <v>456</v>
      </c>
      <c r="L651" s="30">
        <v>15000</v>
      </c>
      <c r="M651" s="30">
        <v>15361</v>
      </c>
      <c r="N651" s="30">
        <v>2000</v>
      </c>
      <c r="O651" s="30">
        <v>0</v>
      </c>
      <c r="P651" s="27">
        <v>6.2</v>
      </c>
      <c r="Q651" s="30">
        <v>43</v>
      </c>
      <c r="R651" s="30">
        <v>111</v>
      </c>
      <c r="S651" s="9">
        <v>69800000</v>
      </c>
      <c r="T651" s="9">
        <v>8000000</v>
      </c>
      <c r="U651" s="9">
        <f>IMDB4[[#This Row],[Gross Revenue]]-IMDB4[[#This Row],[Budget]]</f>
        <v>61800000</v>
      </c>
      <c r="V651" s="9" t="str">
        <f>IF(IMDB4[[#This Row],[Profit]]&gt;0,"Hit","Flop")</f>
        <v>Hit</v>
      </c>
      <c r="W651" s="9" t="str" cm="1">
        <f t="array" ref="W651">_xlfn.IFS(IMDB4[[#This Row],[IMDb Score (1-10)]]&gt;=8,"Excellent",IMDB4[[#This Row],[IMDb Score (1-10)]]&gt;=7,"Good",IMDB4[[#This Row],[IMDb Score (1-10)]]&gt;=5,"Average",TRUE,"Poor")</f>
        <v>Average</v>
      </c>
      <c r="X651" s="9" t="str">
        <f>IF(IMDB4[[#This Row],[Duration (min)]]&lt;90,"Short",IF(IMDB4[[#This Row],[Duration (min)]]&lt;=120,"Medium", "Long"))</f>
        <v>Medium</v>
      </c>
    </row>
    <row r="652" spans="1:24" x14ac:dyDescent="0.25">
      <c r="A652" s="1" t="s">
        <v>4890</v>
      </c>
      <c r="B652" s="2">
        <v>39537</v>
      </c>
      <c r="C652" s="30">
        <f>YEAR(IMDB4[[#This Row],[Release Date]])</f>
        <v>2008</v>
      </c>
      <c r="D652" s="30" t="str">
        <f>FLOOR(IMDB4[[#This Row],[Year]],10)&amp;"s"</f>
        <v>2000s</v>
      </c>
      <c r="E652" s="1" t="s">
        <v>32</v>
      </c>
      <c r="F652" s="1" t="s">
        <v>20</v>
      </c>
      <c r="G652" s="1" t="s">
        <v>3</v>
      </c>
      <c r="H652" s="1" t="s">
        <v>4</v>
      </c>
      <c r="I652" s="1" t="s">
        <v>92</v>
      </c>
      <c r="J652" s="1" t="s">
        <v>2677</v>
      </c>
      <c r="K652" s="1" t="s">
        <v>4891</v>
      </c>
      <c r="L652" s="30">
        <v>15000</v>
      </c>
      <c r="M652" s="30">
        <v>16758</v>
      </c>
      <c r="N652" s="30">
        <v>89</v>
      </c>
      <c r="O652" s="30">
        <v>0</v>
      </c>
      <c r="P652" s="27">
        <v>7.2</v>
      </c>
      <c r="Q652" s="30">
        <v>253</v>
      </c>
      <c r="R652" s="30">
        <v>118</v>
      </c>
      <c r="S652" s="9">
        <v>62877175</v>
      </c>
      <c r="T652" s="9">
        <v>30000000</v>
      </c>
      <c r="U652" s="9">
        <f>IMDB4[[#This Row],[Gross Revenue]]-IMDB4[[#This Row],[Budget]]</f>
        <v>32877175</v>
      </c>
      <c r="V652" s="9" t="str">
        <f>IF(IMDB4[[#This Row],[Profit]]&gt;0,"Hit","Flop")</f>
        <v>Hit</v>
      </c>
      <c r="W652" s="9" t="str" cm="1">
        <f t="array" ref="W652">_xlfn.IFS(IMDB4[[#This Row],[IMDb Score (1-10)]]&gt;=8,"Excellent",IMDB4[[#This Row],[IMDb Score (1-10)]]&gt;=7,"Good",IMDB4[[#This Row],[IMDb Score (1-10)]]&gt;=5,"Average",TRUE,"Poor")</f>
        <v>Good</v>
      </c>
      <c r="X652" s="9" t="str">
        <f>IF(IMDB4[[#This Row],[Duration (min)]]&lt;90,"Short",IF(IMDB4[[#This Row],[Duration (min)]]&lt;=120,"Medium", "Long"))</f>
        <v>Medium</v>
      </c>
    </row>
    <row r="653" spans="1:24" x14ac:dyDescent="0.25">
      <c r="A653" s="1" t="s">
        <v>4008</v>
      </c>
      <c r="B653" s="2">
        <v>38641</v>
      </c>
      <c r="C653" s="30">
        <f>YEAR(IMDB4[[#This Row],[Release Date]])</f>
        <v>2005</v>
      </c>
      <c r="D653" s="30" t="str">
        <f>FLOOR(IMDB4[[#This Row],[Year]],10)&amp;"s"</f>
        <v>2000s</v>
      </c>
      <c r="E653" s="1" t="s">
        <v>32</v>
      </c>
      <c r="F653" s="1" t="s">
        <v>77</v>
      </c>
      <c r="G653" s="1" t="s">
        <v>3</v>
      </c>
      <c r="H653" s="1" t="s">
        <v>11</v>
      </c>
      <c r="I653" s="1" t="s">
        <v>92</v>
      </c>
      <c r="J653" s="1" t="s">
        <v>2632</v>
      </c>
      <c r="K653" s="1" t="s">
        <v>1964</v>
      </c>
      <c r="L653" s="30">
        <v>15000</v>
      </c>
      <c r="M653" s="30">
        <v>15850</v>
      </c>
      <c r="N653" s="30">
        <v>0</v>
      </c>
      <c r="O653" s="30">
        <v>0</v>
      </c>
      <c r="P653" s="27">
        <v>7.1</v>
      </c>
      <c r="Q653" s="30">
        <v>262</v>
      </c>
      <c r="R653" s="30">
        <v>125</v>
      </c>
      <c r="S653" s="9">
        <v>62647540</v>
      </c>
      <c r="T653" s="9">
        <v>70000000</v>
      </c>
      <c r="U653" s="9">
        <f>IMDB4[[#This Row],[Gross Revenue]]-IMDB4[[#This Row],[Budget]]</f>
        <v>-7352460</v>
      </c>
      <c r="V653" s="9" t="str">
        <f>IF(IMDB4[[#This Row],[Profit]]&gt;0,"Hit","Flop")</f>
        <v>Flop</v>
      </c>
      <c r="W653" s="9" t="str" cm="1">
        <f t="array" ref="W653">_xlfn.IFS(IMDB4[[#This Row],[IMDb Score (1-10)]]&gt;=8,"Excellent",IMDB4[[#This Row],[IMDb Score (1-10)]]&gt;=7,"Good",IMDB4[[#This Row],[IMDb Score (1-10)]]&gt;=5,"Average",TRUE,"Poor")</f>
        <v>Good</v>
      </c>
      <c r="X653" s="9" t="str">
        <f>IF(IMDB4[[#This Row],[Duration (min)]]&lt;90,"Short",IF(IMDB4[[#This Row],[Duration (min)]]&lt;=120,"Medium", "Long"))</f>
        <v>Long</v>
      </c>
    </row>
    <row r="654" spans="1:24" x14ac:dyDescent="0.25">
      <c r="A654" s="1" t="s">
        <v>5518</v>
      </c>
      <c r="B654" s="2">
        <v>40189</v>
      </c>
      <c r="C654" s="30">
        <f>YEAR(IMDB4[[#This Row],[Release Date]])</f>
        <v>2010</v>
      </c>
      <c r="D654" s="30" t="str">
        <f>FLOOR(IMDB4[[#This Row],[Year]],10)&amp;"s"</f>
        <v>2010s</v>
      </c>
      <c r="E654" s="1" t="s">
        <v>32</v>
      </c>
      <c r="F654" s="1" t="s">
        <v>20</v>
      </c>
      <c r="G654" s="1" t="s">
        <v>3</v>
      </c>
      <c r="H654" s="1" t="s">
        <v>4</v>
      </c>
      <c r="I654" s="1" t="s">
        <v>132</v>
      </c>
      <c r="J654" s="1" t="s">
        <v>4750</v>
      </c>
      <c r="K654" s="1" t="s">
        <v>5519</v>
      </c>
      <c r="L654" s="30">
        <v>15000</v>
      </c>
      <c r="M654" s="30">
        <v>16982</v>
      </c>
      <c r="N654" s="30">
        <v>87</v>
      </c>
      <c r="O654" s="30">
        <v>19000</v>
      </c>
      <c r="P654" s="27">
        <v>7.1</v>
      </c>
      <c r="Q654" s="30">
        <v>262</v>
      </c>
      <c r="R654" s="30">
        <v>92</v>
      </c>
      <c r="S654" s="9">
        <v>58401464</v>
      </c>
      <c r="T654" s="9">
        <v>8000000</v>
      </c>
      <c r="U654" s="9">
        <f>IMDB4[[#This Row],[Gross Revenue]]-IMDB4[[#This Row],[Budget]]</f>
        <v>50401464</v>
      </c>
      <c r="V654" s="9" t="str">
        <f>IF(IMDB4[[#This Row],[Profit]]&gt;0,"Hit","Flop")</f>
        <v>Hit</v>
      </c>
      <c r="W654" s="9" t="str" cm="1">
        <f t="array" ref="W654">_xlfn.IFS(IMDB4[[#This Row],[IMDb Score (1-10)]]&gt;=8,"Excellent",IMDB4[[#This Row],[IMDb Score (1-10)]]&gt;=7,"Good",IMDB4[[#This Row],[IMDb Score (1-10)]]&gt;=5,"Average",TRUE,"Poor")</f>
        <v>Good</v>
      </c>
      <c r="X654" s="9" t="str">
        <f>IF(IMDB4[[#This Row],[Duration (min)]]&lt;90,"Short",IF(IMDB4[[#This Row],[Duration (min)]]&lt;=120,"Medium", "Long"))</f>
        <v>Medium</v>
      </c>
    </row>
    <row r="655" spans="1:24" x14ac:dyDescent="0.25">
      <c r="A655" s="1" t="s">
        <v>5815</v>
      </c>
      <c r="B655" s="2">
        <v>40884</v>
      </c>
      <c r="C655" s="30">
        <f>YEAR(IMDB4[[#This Row],[Release Date]])</f>
        <v>2011</v>
      </c>
      <c r="D655" s="30" t="str">
        <f>FLOOR(IMDB4[[#This Row],[Year]],10)&amp;"s"</f>
        <v>2010s</v>
      </c>
      <c r="E655" s="1" t="s">
        <v>32</v>
      </c>
      <c r="F655" s="1" t="s">
        <v>20</v>
      </c>
      <c r="G655" s="1" t="s">
        <v>3</v>
      </c>
      <c r="H655" s="1" t="s">
        <v>4</v>
      </c>
      <c r="I655" s="1" t="s">
        <v>92</v>
      </c>
      <c r="J655" s="1" t="s">
        <v>2677</v>
      </c>
      <c r="K655" s="1" t="s">
        <v>5519</v>
      </c>
      <c r="L655" s="30">
        <v>15000</v>
      </c>
      <c r="M655" s="30">
        <v>20956</v>
      </c>
      <c r="N655" s="30">
        <v>87</v>
      </c>
      <c r="O655" s="30">
        <v>41000</v>
      </c>
      <c r="P655" s="27">
        <v>6.6</v>
      </c>
      <c r="Q655" s="30">
        <v>238</v>
      </c>
      <c r="R655" s="30">
        <v>109</v>
      </c>
      <c r="S655" s="9">
        <v>55802754</v>
      </c>
      <c r="T655" s="9">
        <v>35000000</v>
      </c>
      <c r="U655" s="9">
        <f>IMDB4[[#This Row],[Gross Revenue]]-IMDB4[[#This Row],[Budget]]</f>
        <v>20802754</v>
      </c>
      <c r="V655" s="9" t="str">
        <f>IF(IMDB4[[#This Row],[Profit]]&gt;0,"Hit","Flop")</f>
        <v>Hit</v>
      </c>
      <c r="W655" s="9" t="str" cm="1">
        <f t="array" ref="W655">_xlfn.IFS(IMDB4[[#This Row],[IMDb Score (1-10)]]&gt;=8,"Excellent",IMDB4[[#This Row],[IMDb Score (1-10)]]&gt;=7,"Good",IMDB4[[#This Row],[IMDb Score (1-10)]]&gt;=5,"Average",TRUE,"Poor")</f>
        <v>Average</v>
      </c>
      <c r="X655" s="9" t="str">
        <f>IF(IMDB4[[#This Row],[Duration (min)]]&lt;90,"Short",IF(IMDB4[[#This Row],[Duration (min)]]&lt;=120,"Medium", "Long"))</f>
        <v>Medium</v>
      </c>
    </row>
    <row r="656" spans="1:24" x14ac:dyDescent="0.25">
      <c r="A656" s="1" t="s">
        <v>5840</v>
      </c>
      <c r="B656" s="2">
        <v>40878</v>
      </c>
      <c r="C656" s="30">
        <f>YEAR(IMDB4[[#This Row],[Release Date]])</f>
        <v>2011</v>
      </c>
      <c r="D656" s="30" t="str">
        <f>FLOOR(IMDB4[[#This Row],[Year]],10)&amp;"s"</f>
        <v>2010s</v>
      </c>
      <c r="E656" s="1" t="s">
        <v>32</v>
      </c>
      <c r="F656" s="1" t="s">
        <v>77</v>
      </c>
      <c r="G656" s="1" t="s">
        <v>3</v>
      </c>
      <c r="H656" s="1" t="s">
        <v>4</v>
      </c>
      <c r="I656" s="1" t="s">
        <v>132</v>
      </c>
      <c r="J656" s="1" t="s">
        <v>4226</v>
      </c>
      <c r="K656" s="1" t="s">
        <v>3220</v>
      </c>
      <c r="L656" s="30">
        <v>15000</v>
      </c>
      <c r="M656" s="30">
        <v>15608</v>
      </c>
      <c r="N656" s="30">
        <v>154</v>
      </c>
      <c r="O656" s="30">
        <v>27000</v>
      </c>
      <c r="P656" s="27">
        <v>6.1</v>
      </c>
      <c r="Q656" s="30">
        <v>288</v>
      </c>
      <c r="R656" s="30">
        <v>109</v>
      </c>
      <c r="S656" s="9">
        <v>55092830</v>
      </c>
      <c r="T656" s="9">
        <v>60000000</v>
      </c>
      <c r="U656" s="9">
        <f>IMDB4[[#This Row],[Gross Revenue]]-IMDB4[[#This Row],[Budget]]</f>
        <v>-4907170</v>
      </c>
      <c r="V656" s="9" t="str">
        <f>IF(IMDB4[[#This Row],[Profit]]&gt;0,"Hit","Flop")</f>
        <v>Flop</v>
      </c>
      <c r="W656" s="9" t="str" cm="1">
        <f t="array" ref="W656">_xlfn.IFS(IMDB4[[#This Row],[IMDb Score (1-10)]]&gt;=8,"Excellent",IMDB4[[#This Row],[IMDb Score (1-10)]]&gt;=7,"Good",IMDB4[[#This Row],[IMDb Score (1-10)]]&gt;=5,"Average",TRUE,"Poor")</f>
        <v>Average</v>
      </c>
      <c r="X656" s="9" t="str">
        <f>IF(IMDB4[[#This Row],[Duration (min)]]&lt;90,"Short",IF(IMDB4[[#This Row],[Duration (min)]]&lt;=120,"Medium", "Long"))</f>
        <v>Medium</v>
      </c>
    </row>
    <row r="657" spans="1:24" x14ac:dyDescent="0.25">
      <c r="A657" s="1" t="s">
        <v>5940</v>
      </c>
      <c r="B657" s="2">
        <v>40806</v>
      </c>
      <c r="C657" s="30">
        <f>YEAR(IMDB4[[#This Row],[Release Date]])</f>
        <v>2011</v>
      </c>
      <c r="D657" s="30" t="str">
        <f>FLOOR(IMDB4[[#This Row],[Year]],10)&amp;"s"</f>
        <v>2010s</v>
      </c>
      <c r="E657" s="1" t="s">
        <v>32</v>
      </c>
      <c r="F657" s="1" t="s">
        <v>294</v>
      </c>
      <c r="G657" s="1" t="s">
        <v>3</v>
      </c>
      <c r="H657" s="1" t="s">
        <v>4</v>
      </c>
      <c r="I657" s="1" t="s">
        <v>132</v>
      </c>
      <c r="J657" s="1" t="s">
        <v>2632</v>
      </c>
      <c r="K657" s="1" t="s">
        <v>5303</v>
      </c>
      <c r="L657" s="30">
        <v>15000</v>
      </c>
      <c r="M657" s="30">
        <v>16034</v>
      </c>
      <c r="N657" s="30">
        <v>0</v>
      </c>
      <c r="O657" s="30">
        <v>56000</v>
      </c>
      <c r="P657" s="27">
        <v>7.5</v>
      </c>
      <c r="Q657" s="30">
        <v>522</v>
      </c>
      <c r="R657" s="30">
        <v>93</v>
      </c>
      <c r="S657" s="9">
        <v>54696902</v>
      </c>
      <c r="T657" s="9">
        <v>32000000</v>
      </c>
      <c r="U657" s="9">
        <f>IMDB4[[#This Row],[Gross Revenue]]-IMDB4[[#This Row],[Budget]]</f>
        <v>22696902</v>
      </c>
      <c r="V657" s="9" t="str">
        <f>IF(IMDB4[[#This Row],[Profit]]&gt;0,"Hit","Flop")</f>
        <v>Hit</v>
      </c>
      <c r="W657" s="9" t="str" cm="1">
        <f t="array" ref="W657">_xlfn.IFS(IMDB4[[#This Row],[IMDb Score (1-10)]]&gt;=8,"Excellent",IMDB4[[#This Row],[IMDb Score (1-10)]]&gt;=7,"Good",IMDB4[[#This Row],[IMDb Score (1-10)]]&gt;=5,"Average",TRUE,"Poor")</f>
        <v>Good</v>
      </c>
      <c r="X657" s="9" t="str">
        <f>IF(IMDB4[[#This Row],[Duration (min)]]&lt;90,"Short",IF(IMDB4[[#This Row],[Duration (min)]]&lt;=120,"Medium", "Long"))</f>
        <v>Medium</v>
      </c>
    </row>
    <row r="658" spans="1:24" x14ac:dyDescent="0.25">
      <c r="A658" s="1" t="s">
        <v>3184</v>
      </c>
      <c r="B658" s="2">
        <v>37573</v>
      </c>
      <c r="C658" s="30">
        <f>YEAR(IMDB4[[#This Row],[Release Date]])</f>
        <v>2002</v>
      </c>
      <c r="D658" s="30" t="str">
        <f>FLOOR(IMDB4[[#This Row],[Year]],10)&amp;"s"</f>
        <v>2000s</v>
      </c>
      <c r="E658" s="1" t="s">
        <v>32</v>
      </c>
      <c r="F658" s="1" t="s">
        <v>77</v>
      </c>
      <c r="G658" s="1" t="s">
        <v>3</v>
      </c>
      <c r="H658" s="1" t="s">
        <v>83</v>
      </c>
      <c r="I658" s="1" t="s">
        <v>132</v>
      </c>
      <c r="J658" s="1" t="s">
        <v>3185</v>
      </c>
      <c r="K658" s="1" t="s">
        <v>854</v>
      </c>
      <c r="L658" s="30">
        <v>15000</v>
      </c>
      <c r="M658" s="30">
        <v>17152</v>
      </c>
      <c r="N658" s="30">
        <v>58</v>
      </c>
      <c r="O658" s="30">
        <v>0</v>
      </c>
      <c r="P658" s="27">
        <v>7.7</v>
      </c>
      <c r="Q658" s="30">
        <v>138</v>
      </c>
      <c r="R658" s="30">
        <v>131</v>
      </c>
      <c r="S658" s="9">
        <v>54228104</v>
      </c>
      <c r="T658" s="9">
        <v>35000000</v>
      </c>
      <c r="U658" s="9">
        <f>IMDB4[[#This Row],[Gross Revenue]]-IMDB4[[#This Row],[Budget]]</f>
        <v>19228104</v>
      </c>
      <c r="V658" s="9" t="str">
        <f>IF(IMDB4[[#This Row],[Profit]]&gt;0,"Hit","Flop")</f>
        <v>Hit</v>
      </c>
      <c r="W658" s="9" t="str" cm="1">
        <f t="array" ref="W658">_xlfn.IFS(IMDB4[[#This Row],[IMDb Score (1-10)]]&gt;=8,"Excellent",IMDB4[[#This Row],[IMDb Score (1-10)]]&gt;=7,"Good",IMDB4[[#This Row],[IMDb Score (1-10)]]&gt;=5,"Average",TRUE,"Poor")</f>
        <v>Good</v>
      </c>
      <c r="X658" s="9" t="str">
        <f>IF(IMDB4[[#This Row],[Duration (min)]]&lt;90,"Short",IF(IMDB4[[#This Row],[Duration (min)]]&lt;=120,"Medium", "Long"))</f>
        <v>Long</v>
      </c>
    </row>
    <row r="659" spans="1:24" x14ac:dyDescent="0.25">
      <c r="A659" s="1" t="s">
        <v>6941</v>
      </c>
      <c r="B659" s="2">
        <v>42136</v>
      </c>
      <c r="C659" s="30">
        <f>YEAR(IMDB4[[#This Row],[Release Date]])</f>
        <v>2015</v>
      </c>
      <c r="D659" s="30" t="str">
        <f>FLOOR(IMDB4[[#This Row],[Year]],10)&amp;"s"</f>
        <v>2010s</v>
      </c>
      <c r="E659" s="1" t="s">
        <v>32</v>
      </c>
      <c r="F659" s="1" t="s">
        <v>9</v>
      </c>
      <c r="G659" s="1" t="s">
        <v>3</v>
      </c>
      <c r="H659" s="1" t="s">
        <v>4</v>
      </c>
      <c r="I659" s="1" t="s">
        <v>92</v>
      </c>
      <c r="J659" s="1" t="s">
        <v>2632</v>
      </c>
      <c r="K659" s="1" t="s">
        <v>1912</v>
      </c>
      <c r="L659" s="30">
        <v>15000</v>
      </c>
      <c r="M659" s="30">
        <v>16881</v>
      </c>
      <c r="N659" s="30">
        <v>845</v>
      </c>
      <c r="O659" s="30">
        <v>44000</v>
      </c>
      <c r="P659" s="27">
        <v>7.5</v>
      </c>
      <c r="Q659" s="30">
        <v>305</v>
      </c>
      <c r="R659" s="30">
        <v>124</v>
      </c>
      <c r="S659" s="9">
        <v>52418902</v>
      </c>
      <c r="T659" s="9">
        <v>30000000</v>
      </c>
      <c r="U659" s="9">
        <f>IMDB4[[#This Row],[Gross Revenue]]-IMDB4[[#This Row],[Budget]]</f>
        <v>22418902</v>
      </c>
      <c r="V659" s="9" t="str">
        <f>IF(IMDB4[[#This Row],[Profit]]&gt;0,"Hit","Flop")</f>
        <v>Hit</v>
      </c>
      <c r="W659" s="9" t="str" cm="1">
        <f t="array" ref="W659">_xlfn.IFS(IMDB4[[#This Row],[IMDb Score (1-10)]]&gt;=8,"Excellent",IMDB4[[#This Row],[IMDb Score (1-10)]]&gt;=7,"Good",IMDB4[[#This Row],[IMDb Score (1-10)]]&gt;=5,"Average",TRUE,"Poor")</f>
        <v>Good</v>
      </c>
      <c r="X659" s="9" t="str">
        <f>IF(IMDB4[[#This Row],[Duration (min)]]&lt;90,"Short",IF(IMDB4[[#This Row],[Duration (min)]]&lt;=120,"Medium", "Long"))</f>
        <v>Long</v>
      </c>
    </row>
    <row r="660" spans="1:24" x14ac:dyDescent="0.25">
      <c r="A660" s="1" t="s">
        <v>5067</v>
      </c>
      <c r="B660" s="2">
        <v>39565</v>
      </c>
      <c r="C660" s="30">
        <f>YEAR(IMDB4[[#This Row],[Release Date]])</f>
        <v>2008</v>
      </c>
      <c r="D660" s="30" t="str">
        <f>FLOOR(IMDB4[[#This Row],[Year]],10)&amp;"s"</f>
        <v>2000s</v>
      </c>
      <c r="E660" s="1" t="s">
        <v>32</v>
      </c>
      <c r="F660" s="1" t="s">
        <v>20</v>
      </c>
      <c r="G660" s="1" t="s">
        <v>3</v>
      </c>
      <c r="H660" s="1" t="s">
        <v>4</v>
      </c>
      <c r="I660" s="1" t="s">
        <v>132</v>
      </c>
      <c r="J660" s="1" t="s">
        <v>4750</v>
      </c>
      <c r="K660" s="1" t="s">
        <v>5029</v>
      </c>
      <c r="L660" s="30">
        <v>15000</v>
      </c>
      <c r="M660" s="30">
        <v>18789</v>
      </c>
      <c r="N660" s="30">
        <v>29</v>
      </c>
      <c r="O660" s="30">
        <v>0</v>
      </c>
      <c r="P660" s="27">
        <v>5.5</v>
      </c>
      <c r="Q660" s="30">
        <v>129</v>
      </c>
      <c r="R660" s="30">
        <v>97</v>
      </c>
      <c r="S660" s="9">
        <v>48237389</v>
      </c>
      <c r="T660" s="9">
        <v>25000000</v>
      </c>
      <c r="U660" s="9">
        <f>IMDB4[[#This Row],[Gross Revenue]]-IMDB4[[#This Row],[Budget]]</f>
        <v>23237389</v>
      </c>
      <c r="V660" s="9" t="str">
        <f>IF(IMDB4[[#This Row],[Profit]]&gt;0,"Hit","Flop")</f>
        <v>Hit</v>
      </c>
      <c r="W660" s="9" t="str" cm="1">
        <f t="array" ref="W660">_xlfn.IFS(IMDB4[[#This Row],[IMDb Score (1-10)]]&gt;=8,"Excellent",IMDB4[[#This Row],[IMDb Score (1-10)]]&gt;=7,"Good",IMDB4[[#This Row],[IMDb Score (1-10)]]&gt;=5,"Average",TRUE,"Poor")</f>
        <v>Average</v>
      </c>
      <c r="X660" s="9" t="str">
        <f>IF(IMDB4[[#This Row],[Duration (min)]]&lt;90,"Short",IF(IMDB4[[#This Row],[Duration (min)]]&lt;=120,"Medium", "Long"))</f>
        <v>Medium</v>
      </c>
    </row>
    <row r="661" spans="1:24" x14ac:dyDescent="0.25">
      <c r="A661" s="1" t="s">
        <v>6981</v>
      </c>
      <c r="B661" s="2">
        <v>42183</v>
      </c>
      <c r="C661" s="30">
        <f>YEAR(IMDB4[[#This Row],[Release Date]])</f>
        <v>2015</v>
      </c>
      <c r="D661" s="30" t="str">
        <f>FLOOR(IMDB4[[#This Row],[Year]],10)&amp;"s"</f>
        <v>2010s</v>
      </c>
      <c r="E661" s="1" t="s">
        <v>32</v>
      </c>
      <c r="F661" s="1" t="s">
        <v>77</v>
      </c>
      <c r="G661" s="1" t="s">
        <v>3</v>
      </c>
      <c r="H661" s="1" t="s">
        <v>4</v>
      </c>
      <c r="I661" s="1" t="s">
        <v>132</v>
      </c>
      <c r="J661" s="1" t="s">
        <v>3185</v>
      </c>
      <c r="K661" s="1" t="s">
        <v>1812</v>
      </c>
      <c r="L661" s="30">
        <v>15000</v>
      </c>
      <c r="M661" s="30">
        <v>15735</v>
      </c>
      <c r="N661" s="30">
        <v>0</v>
      </c>
      <c r="O661" s="30">
        <v>43000</v>
      </c>
      <c r="P661" s="27">
        <v>7.3</v>
      </c>
      <c r="Q661" s="30">
        <v>362</v>
      </c>
      <c r="R661" s="30">
        <v>116</v>
      </c>
      <c r="S661" s="9">
        <v>45434443</v>
      </c>
      <c r="T661" s="9">
        <v>75000000</v>
      </c>
      <c r="U661" s="9">
        <f>IMDB4[[#This Row],[Gross Revenue]]-IMDB4[[#This Row],[Budget]]</f>
        <v>-29565557</v>
      </c>
      <c r="V661" s="9" t="str">
        <f>IF(IMDB4[[#This Row],[Profit]]&gt;0,"Hit","Flop")</f>
        <v>Flop</v>
      </c>
      <c r="W661" s="9" t="str" cm="1">
        <f t="array" ref="W661">_xlfn.IFS(IMDB4[[#This Row],[IMDb Score (1-10)]]&gt;=8,"Excellent",IMDB4[[#This Row],[IMDb Score (1-10)]]&gt;=7,"Good",IMDB4[[#This Row],[IMDb Score (1-10)]]&gt;=5,"Average",TRUE,"Poor")</f>
        <v>Good</v>
      </c>
      <c r="X661" s="9" t="str">
        <f>IF(IMDB4[[#This Row],[Duration (min)]]&lt;90,"Short",IF(IMDB4[[#This Row],[Duration (min)]]&lt;=120,"Medium", "Long"))</f>
        <v>Medium</v>
      </c>
    </row>
    <row r="662" spans="1:24" x14ac:dyDescent="0.25">
      <c r="A662" s="1" t="s">
        <v>6607</v>
      </c>
      <c r="B662" s="2">
        <v>41860</v>
      </c>
      <c r="C662" s="30">
        <f>YEAR(IMDB4[[#This Row],[Release Date]])</f>
        <v>2014</v>
      </c>
      <c r="D662" s="30" t="str">
        <f>FLOOR(IMDB4[[#This Row],[Year]],10)&amp;"s"</f>
        <v>2010s</v>
      </c>
      <c r="E662" s="1" t="s">
        <v>32</v>
      </c>
      <c r="F662" s="1" t="s">
        <v>20</v>
      </c>
      <c r="G662" s="1" t="s">
        <v>3</v>
      </c>
      <c r="H662" s="1" t="s">
        <v>4</v>
      </c>
      <c r="I662" s="1" t="s">
        <v>92</v>
      </c>
      <c r="J662" s="1" t="s">
        <v>4750</v>
      </c>
      <c r="K662" s="1" t="s">
        <v>2279</v>
      </c>
      <c r="L662" s="30">
        <v>15000</v>
      </c>
      <c r="M662" s="30">
        <v>21668</v>
      </c>
      <c r="N662" s="30">
        <v>0</v>
      </c>
      <c r="O662" s="30">
        <v>114000</v>
      </c>
      <c r="P662" s="27">
        <v>7.8</v>
      </c>
      <c r="Q662" s="30">
        <v>588</v>
      </c>
      <c r="R662" s="30">
        <v>119</v>
      </c>
      <c r="S662" s="9">
        <v>42335698</v>
      </c>
      <c r="T662" s="9">
        <v>18000000</v>
      </c>
      <c r="U662" s="9">
        <f>IMDB4[[#This Row],[Gross Revenue]]-IMDB4[[#This Row],[Budget]]</f>
        <v>24335698</v>
      </c>
      <c r="V662" s="9" t="str">
        <f>IF(IMDB4[[#This Row],[Profit]]&gt;0,"Hit","Flop")</f>
        <v>Hit</v>
      </c>
      <c r="W662" s="9" t="str" cm="1">
        <f t="array" ref="W662">_xlfn.IFS(IMDB4[[#This Row],[IMDb Score (1-10)]]&gt;=8,"Excellent",IMDB4[[#This Row],[IMDb Score (1-10)]]&gt;=7,"Good",IMDB4[[#This Row],[IMDb Score (1-10)]]&gt;=5,"Average",TRUE,"Poor")</f>
        <v>Good</v>
      </c>
      <c r="X662" s="9" t="str">
        <f>IF(IMDB4[[#This Row],[Duration (min)]]&lt;90,"Short",IF(IMDB4[[#This Row],[Duration (min)]]&lt;=120,"Medium", "Long"))</f>
        <v>Medium</v>
      </c>
    </row>
    <row r="663" spans="1:24" x14ac:dyDescent="0.25">
      <c r="A663" s="1" t="s">
        <v>6094</v>
      </c>
      <c r="B663" s="2">
        <v>40982</v>
      </c>
      <c r="C663" s="30">
        <f>YEAR(IMDB4[[#This Row],[Release Date]])</f>
        <v>2012</v>
      </c>
      <c r="D663" s="30" t="str">
        <f>FLOOR(IMDB4[[#This Row],[Year]],10)&amp;"s"</f>
        <v>2010s</v>
      </c>
      <c r="E663" s="1" t="s">
        <v>32</v>
      </c>
      <c r="F663" s="1" t="s">
        <v>2</v>
      </c>
      <c r="G663" s="1" t="s">
        <v>3</v>
      </c>
      <c r="H663" s="1" t="s">
        <v>4</v>
      </c>
      <c r="I663" s="1" t="s">
        <v>92</v>
      </c>
      <c r="J663" s="1" t="s">
        <v>2632</v>
      </c>
      <c r="K663" s="1" t="s">
        <v>3983</v>
      </c>
      <c r="L663" s="30">
        <v>15000</v>
      </c>
      <c r="M663" s="30">
        <v>27788</v>
      </c>
      <c r="N663" s="30">
        <v>453</v>
      </c>
      <c r="O663" s="30">
        <v>38000</v>
      </c>
      <c r="P663" s="27">
        <v>7.7</v>
      </c>
      <c r="Q663" s="30">
        <v>355</v>
      </c>
      <c r="R663" s="30">
        <v>109</v>
      </c>
      <c r="S663" s="9">
        <v>40983001</v>
      </c>
      <c r="T663" s="9">
        <v>7000000</v>
      </c>
      <c r="U663" s="9">
        <f>IMDB4[[#This Row],[Gross Revenue]]-IMDB4[[#This Row],[Budget]]</f>
        <v>33983001</v>
      </c>
      <c r="V663" s="9" t="str">
        <f>IF(IMDB4[[#This Row],[Profit]]&gt;0,"Hit","Flop")</f>
        <v>Hit</v>
      </c>
      <c r="W663" s="9" t="str" cm="1">
        <f t="array" ref="W663">_xlfn.IFS(IMDB4[[#This Row],[IMDb Score (1-10)]]&gt;=8,"Excellent",IMDB4[[#This Row],[IMDb Score (1-10)]]&gt;=7,"Good",IMDB4[[#This Row],[IMDb Score (1-10)]]&gt;=5,"Average",TRUE,"Poor")</f>
        <v>Good</v>
      </c>
      <c r="X663" s="9" t="str">
        <f>IF(IMDB4[[#This Row],[Duration (min)]]&lt;90,"Short",IF(IMDB4[[#This Row],[Duration (min)]]&lt;=120,"Medium", "Long"))</f>
        <v>Medium</v>
      </c>
    </row>
    <row r="664" spans="1:24" x14ac:dyDescent="0.25">
      <c r="A664" s="1" t="s">
        <v>4951</v>
      </c>
      <c r="B664" s="2">
        <v>39470</v>
      </c>
      <c r="C664" s="30">
        <f>YEAR(IMDB4[[#This Row],[Release Date]])</f>
        <v>2008</v>
      </c>
      <c r="D664" s="30" t="str">
        <f>FLOOR(IMDB4[[#This Row],[Year]],10)&amp;"s"</f>
        <v>2000s</v>
      </c>
      <c r="E664" s="1" t="s">
        <v>32</v>
      </c>
      <c r="F664" s="1" t="s">
        <v>77</v>
      </c>
      <c r="G664" s="1" t="s">
        <v>3</v>
      </c>
      <c r="H664" s="1" t="s">
        <v>338</v>
      </c>
      <c r="I664" s="1" t="s">
        <v>132</v>
      </c>
      <c r="J664" s="1" t="s">
        <v>2677</v>
      </c>
      <c r="K664" s="1" t="s">
        <v>2619</v>
      </c>
      <c r="L664" s="30">
        <v>15000</v>
      </c>
      <c r="M664" s="30">
        <v>16249</v>
      </c>
      <c r="N664" s="30">
        <v>212</v>
      </c>
      <c r="O664" s="30">
        <v>0</v>
      </c>
      <c r="P664" s="27">
        <v>5.4</v>
      </c>
      <c r="Q664" s="30">
        <v>228</v>
      </c>
      <c r="R664" s="30">
        <v>103</v>
      </c>
      <c r="S664" s="9">
        <v>40687294</v>
      </c>
      <c r="T664" s="9">
        <v>35000000</v>
      </c>
      <c r="U664" s="9">
        <f>IMDB4[[#This Row],[Gross Revenue]]-IMDB4[[#This Row],[Budget]]</f>
        <v>5687294</v>
      </c>
      <c r="V664" s="9" t="str">
        <f>IF(IMDB4[[#This Row],[Profit]]&gt;0,"Hit","Flop")</f>
        <v>Hit</v>
      </c>
      <c r="W664" s="9" t="str" cm="1">
        <f t="array" ref="W664">_xlfn.IFS(IMDB4[[#This Row],[IMDb Score (1-10)]]&gt;=8,"Excellent",IMDB4[[#This Row],[IMDb Score (1-10)]]&gt;=7,"Good",IMDB4[[#This Row],[IMDb Score (1-10)]]&gt;=5,"Average",TRUE,"Poor")</f>
        <v>Average</v>
      </c>
      <c r="X664" s="9" t="str">
        <f>IF(IMDB4[[#This Row],[Duration (min)]]&lt;90,"Short",IF(IMDB4[[#This Row],[Duration (min)]]&lt;=120,"Medium", "Long"))</f>
        <v>Medium</v>
      </c>
    </row>
    <row r="665" spans="1:24" x14ac:dyDescent="0.25">
      <c r="A665" s="1" t="s">
        <v>4744</v>
      </c>
      <c r="B665" s="2">
        <v>39387</v>
      </c>
      <c r="C665" s="30">
        <f>YEAR(IMDB4[[#This Row],[Release Date]])</f>
        <v>2007</v>
      </c>
      <c r="D665" s="30" t="str">
        <f>FLOOR(IMDB4[[#This Row],[Year]],10)&amp;"s"</f>
        <v>2000s</v>
      </c>
      <c r="E665" s="1" t="s">
        <v>32</v>
      </c>
      <c r="F665" s="1" t="s">
        <v>40</v>
      </c>
      <c r="G665" s="1" t="s">
        <v>3</v>
      </c>
      <c r="H665" s="1" t="s">
        <v>83</v>
      </c>
      <c r="I665" s="1" t="s">
        <v>132</v>
      </c>
      <c r="J665" s="1" t="s">
        <v>3185</v>
      </c>
      <c r="K665" s="1" t="s">
        <v>3690</v>
      </c>
      <c r="L665" s="30">
        <v>15000</v>
      </c>
      <c r="M665" s="30">
        <v>16034</v>
      </c>
      <c r="N665" s="30">
        <v>905</v>
      </c>
      <c r="O665" s="30">
        <v>15000</v>
      </c>
      <c r="P665" s="27">
        <v>7.7</v>
      </c>
      <c r="Q665" s="30">
        <v>228</v>
      </c>
      <c r="R665" s="30">
        <v>127</v>
      </c>
      <c r="S665" s="9">
        <v>38345403</v>
      </c>
      <c r="T665" s="9">
        <v>70000000</v>
      </c>
      <c r="U665" s="9">
        <f>IMDB4[[#This Row],[Gross Revenue]]-IMDB4[[#This Row],[Budget]]</f>
        <v>-31654597</v>
      </c>
      <c r="V665" s="9" t="str">
        <f>IF(IMDB4[[#This Row],[Profit]]&gt;0,"Hit","Flop")</f>
        <v>Flop</v>
      </c>
      <c r="W665" s="9" t="str" cm="1">
        <f t="array" ref="W665">_xlfn.IFS(IMDB4[[#This Row],[IMDb Score (1-10)]]&gt;=8,"Excellent",IMDB4[[#This Row],[IMDb Score (1-10)]]&gt;=7,"Good",IMDB4[[#This Row],[IMDb Score (1-10)]]&gt;=5,"Average",TRUE,"Poor")</f>
        <v>Good</v>
      </c>
      <c r="X665" s="9" t="str">
        <f>IF(IMDB4[[#This Row],[Duration (min)]]&lt;90,"Short",IF(IMDB4[[#This Row],[Duration (min)]]&lt;=120,"Medium", "Long"))</f>
        <v>Long</v>
      </c>
    </row>
    <row r="666" spans="1:24" x14ac:dyDescent="0.25">
      <c r="A666" s="1" t="s">
        <v>5868</v>
      </c>
      <c r="B666" s="2">
        <v>40576</v>
      </c>
      <c r="C666" s="30">
        <f>YEAR(IMDB4[[#This Row],[Release Date]])</f>
        <v>2011</v>
      </c>
      <c r="D666" s="30" t="str">
        <f>FLOOR(IMDB4[[#This Row],[Year]],10)&amp;"s"</f>
        <v>2010s</v>
      </c>
      <c r="E666" s="1" t="s">
        <v>32</v>
      </c>
      <c r="F666" s="1" t="s">
        <v>20</v>
      </c>
      <c r="G666" s="1" t="s">
        <v>3</v>
      </c>
      <c r="H666" s="1" t="s">
        <v>4</v>
      </c>
      <c r="I666" s="1" t="s">
        <v>132</v>
      </c>
      <c r="J666" s="1" t="s">
        <v>455</v>
      </c>
      <c r="K666" s="1" t="s">
        <v>455</v>
      </c>
      <c r="L666" s="30">
        <v>15000</v>
      </c>
      <c r="M666" s="30">
        <v>16827</v>
      </c>
      <c r="N666" s="30">
        <v>15000</v>
      </c>
      <c r="O666" s="30">
        <v>0</v>
      </c>
      <c r="P666" s="27">
        <v>6.1</v>
      </c>
      <c r="Q666" s="30">
        <v>218</v>
      </c>
      <c r="R666" s="30">
        <v>98</v>
      </c>
      <c r="S666" s="9">
        <v>35565975</v>
      </c>
      <c r="T666" s="9">
        <v>30000000</v>
      </c>
      <c r="U666" s="9">
        <f>IMDB4[[#This Row],[Gross Revenue]]-IMDB4[[#This Row],[Budget]]</f>
        <v>5565975</v>
      </c>
      <c r="V666" s="9" t="str">
        <f>IF(IMDB4[[#This Row],[Profit]]&gt;0,"Hit","Flop")</f>
        <v>Hit</v>
      </c>
      <c r="W666" s="9" t="str" cm="1">
        <f t="array" ref="W666">_xlfn.IFS(IMDB4[[#This Row],[IMDb Score (1-10)]]&gt;=8,"Excellent",IMDB4[[#This Row],[IMDb Score (1-10)]]&gt;=7,"Good",IMDB4[[#This Row],[IMDb Score (1-10)]]&gt;=5,"Average",TRUE,"Poor")</f>
        <v>Average</v>
      </c>
      <c r="X666" s="9" t="str">
        <f>IF(IMDB4[[#This Row],[Duration (min)]]&lt;90,"Short",IF(IMDB4[[#This Row],[Duration (min)]]&lt;=120,"Medium", "Long"))</f>
        <v>Medium</v>
      </c>
    </row>
    <row r="667" spans="1:24" x14ac:dyDescent="0.25">
      <c r="A667" s="1" t="s">
        <v>5593</v>
      </c>
      <c r="B667" s="2">
        <v>40331</v>
      </c>
      <c r="C667" s="30">
        <f>YEAR(IMDB4[[#This Row],[Release Date]])</f>
        <v>2010</v>
      </c>
      <c r="D667" s="30" t="str">
        <f>FLOOR(IMDB4[[#This Row],[Year]],10)&amp;"s"</f>
        <v>2010s</v>
      </c>
      <c r="E667" s="1" t="s">
        <v>32</v>
      </c>
      <c r="F667" s="1" t="s">
        <v>20</v>
      </c>
      <c r="G667" s="1" t="s">
        <v>3</v>
      </c>
      <c r="H667" s="1" t="s">
        <v>4</v>
      </c>
      <c r="I667" s="1" t="s">
        <v>84</v>
      </c>
      <c r="J667" s="1" t="s">
        <v>4750</v>
      </c>
      <c r="K667" s="1" t="s">
        <v>2473</v>
      </c>
      <c r="L667" s="30">
        <v>15000</v>
      </c>
      <c r="M667" s="30">
        <v>20061</v>
      </c>
      <c r="N667" s="30">
        <v>9</v>
      </c>
      <c r="O667" s="30">
        <v>0</v>
      </c>
      <c r="P667" s="27">
        <v>4.2</v>
      </c>
      <c r="Q667" s="30">
        <v>98</v>
      </c>
      <c r="R667" s="30">
        <v>87</v>
      </c>
      <c r="S667" s="9">
        <v>33643461</v>
      </c>
      <c r="T667" s="9">
        <v>50000000</v>
      </c>
      <c r="U667" s="9">
        <f>IMDB4[[#This Row],[Gross Revenue]]-IMDB4[[#This Row],[Budget]]</f>
        <v>-16356539</v>
      </c>
      <c r="V667" s="9" t="str">
        <f>IF(IMDB4[[#This Row],[Profit]]&gt;0,"Hit","Flop")</f>
        <v>Flop</v>
      </c>
      <c r="W667" s="9" t="str" cm="1">
        <f t="array" ref="W667">_xlfn.IFS(IMDB4[[#This Row],[IMDb Score (1-10)]]&gt;=8,"Excellent",IMDB4[[#This Row],[IMDb Score (1-10)]]&gt;=7,"Good",IMDB4[[#This Row],[IMDb Score (1-10)]]&gt;=5,"Average",TRUE,"Poor")</f>
        <v>Poor</v>
      </c>
      <c r="X667" s="9" t="str">
        <f>IF(IMDB4[[#This Row],[Duration (min)]]&lt;90,"Short",IF(IMDB4[[#This Row],[Duration (min)]]&lt;=120,"Medium", "Long"))</f>
        <v>Short</v>
      </c>
    </row>
    <row r="668" spans="1:24" x14ac:dyDescent="0.25">
      <c r="A668" s="1" t="s">
        <v>5585</v>
      </c>
      <c r="B668" s="2">
        <v>40500</v>
      </c>
      <c r="C668" s="30">
        <f>YEAR(IMDB4[[#This Row],[Release Date]])</f>
        <v>2010</v>
      </c>
      <c r="D668" s="30" t="str">
        <f>FLOOR(IMDB4[[#This Row],[Year]],10)&amp;"s"</f>
        <v>2010s</v>
      </c>
      <c r="E668" s="1" t="s">
        <v>32</v>
      </c>
      <c r="F668" s="1" t="s">
        <v>20</v>
      </c>
      <c r="G668" s="1" t="s">
        <v>3</v>
      </c>
      <c r="H668" s="1" t="s">
        <v>4</v>
      </c>
      <c r="I668" s="1" t="s">
        <v>92</v>
      </c>
      <c r="J668" s="1" t="s">
        <v>2632</v>
      </c>
      <c r="K668" s="1" t="s">
        <v>720</v>
      </c>
      <c r="L668" s="30">
        <v>15000</v>
      </c>
      <c r="M668" s="30">
        <v>31278</v>
      </c>
      <c r="N668" s="30">
        <v>380</v>
      </c>
      <c r="O668" s="30">
        <v>24000</v>
      </c>
      <c r="P668" s="27">
        <v>6.7</v>
      </c>
      <c r="Q668" s="30">
        <v>219</v>
      </c>
      <c r="R668" s="30">
        <v>112</v>
      </c>
      <c r="S668" s="9">
        <v>32357532</v>
      </c>
      <c r="T668" s="9">
        <v>30000000</v>
      </c>
      <c r="U668" s="9">
        <f>IMDB4[[#This Row],[Gross Revenue]]-IMDB4[[#This Row],[Budget]]</f>
        <v>2357532</v>
      </c>
      <c r="V668" s="9" t="str">
        <f>IF(IMDB4[[#This Row],[Profit]]&gt;0,"Hit","Flop")</f>
        <v>Hit</v>
      </c>
      <c r="W668" s="9" t="str" cm="1">
        <f t="array" ref="W668">_xlfn.IFS(IMDB4[[#This Row],[IMDb Score (1-10)]]&gt;=8,"Excellent",IMDB4[[#This Row],[IMDb Score (1-10)]]&gt;=7,"Good",IMDB4[[#This Row],[IMDb Score (1-10)]]&gt;=5,"Average",TRUE,"Poor")</f>
        <v>Average</v>
      </c>
      <c r="X668" s="9" t="str">
        <f>IF(IMDB4[[#This Row],[Duration (min)]]&lt;90,"Short",IF(IMDB4[[#This Row],[Duration (min)]]&lt;=120,"Medium", "Long"))</f>
        <v>Medium</v>
      </c>
    </row>
    <row r="669" spans="1:24" x14ac:dyDescent="0.25">
      <c r="A669" s="1" t="s">
        <v>6695</v>
      </c>
      <c r="B669" s="2">
        <v>41940</v>
      </c>
      <c r="C669" s="30">
        <f>YEAR(IMDB4[[#This Row],[Release Date]])</f>
        <v>2014</v>
      </c>
      <c r="D669" s="30" t="str">
        <f>FLOOR(IMDB4[[#This Row],[Year]],10)&amp;"s"</f>
        <v>2010s</v>
      </c>
      <c r="E669" s="1" t="s">
        <v>32</v>
      </c>
      <c r="F669" s="1" t="s">
        <v>2</v>
      </c>
      <c r="G669" s="1" t="s">
        <v>3</v>
      </c>
      <c r="H669" s="1" t="s">
        <v>4</v>
      </c>
      <c r="I669" s="1" t="s">
        <v>92</v>
      </c>
      <c r="J669" s="1" t="s">
        <v>2632</v>
      </c>
      <c r="K669" s="1" t="s">
        <v>6696</v>
      </c>
      <c r="L669" s="30">
        <v>15000</v>
      </c>
      <c r="M669" s="30">
        <v>15554</v>
      </c>
      <c r="N669" s="30">
        <v>66</v>
      </c>
      <c r="O669" s="30">
        <v>65000</v>
      </c>
      <c r="P669" s="27">
        <v>7.9</v>
      </c>
      <c r="Q669" s="30">
        <v>534</v>
      </c>
      <c r="R669" s="30">
        <v>117</v>
      </c>
      <c r="S669" s="9">
        <v>32279955</v>
      </c>
      <c r="T669" s="9">
        <v>8500000</v>
      </c>
      <c r="U669" s="9">
        <f>IMDB4[[#This Row],[Gross Revenue]]-IMDB4[[#This Row],[Budget]]</f>
        <v>23779955</v>
      </c>
      <c r="V669" s="9" t="str">
        <f>IF(IMDB4[[#This Row],[Profit]]&gt;0,"Hit","Flop")</f>
        <v>Hit</v>
      </c>
      <c r="W669" s="9" t="str" cm="1">
        <f t="array" ref="W669">_xlfn.IFS(IMDB4[[#This Row],[IMDb Score (1-10)]]&gt;=8,"Excellent",IMDB4[[#This Row],[IMDb Score (1-10)]]&gt;=7,"Good",IMDB4[[#This Row],[IMDb Score (1-10)]]&gt;=5,"Average",TRUE,"Poor")</f>
        <v>Good</v>
      </c>
      <c r="X669" s="9" t="str">
        <f>IF(IMDB4[[#This Row],[Duration (min)]]&lt;90,"Short",IF(IMDB4[[#This Row],[Duration (min)]]&lt;=120,"Medium", "Long"))</f>
        <v>Medium</v>
      </c>
    </row>
    <row r="670" spans="1:24" x14ac:dyDescent="0.25">
      <c r="A670" s="1" t="s">
        <v>5808</v>
      </c>
      <c r="B670" s="2">
        <v>40751</v>
      </c>
      <c r="C670" s="30">
        <f>YEAR(IMDB4[[#This Row],[Release Date]])</f>
        <v>2011</v>
      </c>
      <c r="D670" s="30" t="str">
        <f>FLOOR(IMDB4[[#This Row],[Year]],10)&amp;"s"</f>
        <v>2010s</v>
      </c>
      <c r="E670" s="1" t="s">
        <v>32</v>
      </c>
      <c r="F670" s="1" t="s">
        <v>40</v>
      </c>
      <c r="G670" s="1" t="s">
        <v>3</v>
      </c>
      <c r="H670" s="1" t="s">
        <v>4</v>
      </c>
      <c r="I670" s="1" t="s">
        <v>132</v>
      </c>
      <c r="J670" s="1" t="s">
        <v>455</v>
      </c>
      <c r="K670" s="1" t="s">
        <v>2298</v>
      </c>
      <c r="L670" s="30">
        <v>15000</v>
      </c>
      <c r="M670" s="30">
        <v>15595</v>
      </c>
      <c r="N670" s="30">
        <v>335</v>
      </c>
      <c r="O670" s="30">
        <v>39000</v>
      </c>
      <c r="P670" s="27">
        <v>6.9</v>
      </c>
      <c r="Q670" s="30">
        <v>283</v>
      </c>
      <c r="R670" s="30">
        <v>129</v>
      </c>
      <c r="S670" s="9">
        <v>31836745</v>
      </c>
      <c r="T670" s="9">
        <v>40000000</v>
      </c>
      <c r="U670" s="9">
        <f>IMDB4[[#This Row],[Gross Revenue]]-IMDB4[[#This Row],[Budget]]</f>
        <v>-8163255</v>
      </c>
      <c r="V670" s="9" t="str">
        <f>IF(IMDB4[[#This Row],[Profit]]&gt;0,"Hit","Flop")</f>
        <v>Flop</v>
      </c>
      <c r="W670" s="9" t="str" cm="1">
        <f t="array" ref="W670">_xlfn.IFS(IMDB4[[#This Row],[IMDb Score (1-10)]]&gt;=8,"Excellent",IMDB4[[#This Row],[IMDb Score (1-10)]]&gt;=7,"Good",IMDB4[[#This Row],[IMDb Score (1-10)]]&gt;=5,"Average",TRUE,"Poor")</f>
        <v>Average</v>
      </c>
      <c r="X670" s="9" t="str">
        <f>IF(IMDB4[[#This Row],[Duration (min)]]&lt;90,"Short",IF(IMDB4[[#This Row],[Duration (min)]]&lt;=120,"Medium", "Long"))</f>
        <v>Long</v>
      </c>
    </row>
    <row r="671" spans="1:24" x14ac:dyDescent="0.25">
      <c r="A671" s="1" t="s">
        <v>5784</v>
      </c>
      <c r="B671" s="2">
        <v>40608</v>
      </c>
      <c r="C671" s="30">
        <f>YEAR(IMDB4[[#This Row],[Release Date]])</f>
        <v>2011</v>
      </c>
      <c r="D671" s="30" t="str">
        <f>FLOOR(IMDB4[[#This Row],[Year]],10)&amp;"s"</f>
        <v>2010s</v>
      </c>
      <c r="E671" s="1" t="s">
        <v>32</v>
      </c>
      <c r="F671" s="1" t="s">
        <v>9</v>
      </c>
      <c r="G671" s="1" t="s">
        <v>3</v>
      </c>
      <c r="H671" s="1" t="s">
        <v>4</v>
      </c>
      <c r="I671" s="1" t="s">
        <v>132</v>
      </c>
      <c r="J671" s="1" t="s">
        <v>4226</v>
      </c>
      <c r="K671" s="1" t="s">
        <v>5785</v>
      </c>
      <c r="L671" s="30">
        <v>15000</v>
      </c>
      <c r="M671" s="30">
        <v>17396</v>
      </c>
      <c r="N671" s="30">
        <v>33</v>
      </c>
      <c r="O671" s="30">
        <v>16000</v>
      </c>
      <c r="P671" s="27">
        <v>5.6</v>
      </c>
      <c r="Q671" s="30">
        <v>148</v>
      </c>
      <c r="R671" s="30">
        <v>86</v>
      </c>
      <c r="S671" s="9">
        <v>27854896</v>
      </c>
      <c r="T671" s="9">
        <v>17000000</v>
      </c>
      <c r="U671" s="9">
        <f>IMDB4[[#This Row],[Gross Revenue]]-IMDB4[[#This Row],[Budget]]</f>
        <v>10854896</v>
      </c>
      <c r="V671" s="9" t="str">
        <f>IF(IMDB4[[#This Row],[Profit]]&gt;0,"Hit","Flop")</f>
        <v>Hit</v>
      </c>
      <c r="W671" s="9" t="str" cm="1">
        <f t="array" ref="W671">_xlfn.IFS(IMDB4[[#This Row],[IMDb Score (1-10)]]&gt;=8,"Excellent",IMDB4[[#This Row],[IMDb Score (1-10)]]&gt;=7,"Good",IMDB4[[#This Row],[IMDb Score (1-10)]]&gt;=5,"Average",TRUE,"Poor")</f>
        <v>Average</v>
      </c>
      <c r="X671" s="9" t="str">
        <f>IF(IMDB4[[#This Row],[Duration (min)]]&lt;90,"Short",IF(IMDB4[[#This Row],[Duration (min)]]&lt;=120,"Medium", "Long"))</f>
        <v>Short</v>
      </c>
    </row>
    <row r="672" spans="1:24" x14ac:dyDescent="0.25">
      <c r="A672" s="1" t="s">
        <v>6075</v>
      </c>
      <c r="B672" s="2">
        <v>41088</v>
      </c>
      <c r="C672" s="30">
        <f>YEAR(IMDB4[[#This Row],[Release Date]])</f>
        <v>2012</v>
      </c>
      <c r="D672" s="30" t="str">
        <f>FLOOR(IMDB4[[#This Row],[Year]],10)&amp;"s"</f>
        <v>2010s</v>
      </c>
      <c r="E672" s="1" t="s">
        <v>32</v>
      </c>
      <c r="F672" s="1" t="s">
        <v>9</v>
      </c>
      <c r="G672" s="1" t="s">
        <v>3</v>
      </c>
      <c r="H672" s="1" t="s">
        <v>11</v>
      </c>
      <c r="I672" s="1" t="s">
        <v>92</v>
      </c>
      <c r="J672" s="1" t="s">
        <v>455</v>
      </c>
      <c r="K672" s="1" t="s">
        <v>1844</v>
      </c>
      <c r="L672" s="30">
        <v>15000</v>
      </c>
      <c r="M672" s="30">
        <v>22686</v>
      </c>
      <c r="N672" s="30">
        <v>670</v>
      </c>
      <c r="O672" s="30">
        <v>124000</v>
      </c>
      <c r="P672" s="27">
        <v>7.5</v>
      </c>
      <c r="Q672" s="30">
        <v>511</v>
      </c>
      <c r="R672" s="30">
        <v>172</v>
      </c>
      <c r="S672" s="9">
        <v>27098580</v>
      </c>
      <c r="T672" s="9">
        <v>102000000</v>
      </c>
      <c r="U672" s="9">
        <f>IMDB4[[#This Row],[Gross Revenue]]-IMDB4[[#This Row],[Budget]]</f>
        <v>-74901420</v>
      </c>
      <c r="V672" s="9" t="str">
        <f>IF(IMDB4[[#This Row],[Profit]]&gt;0,"Hit","Flop")</f>
        <v>Flop</v>
      </c>
      <c r="W672" s="9" t="str" cm="1">
        <f t="array" ref="W672">_xlfn.IFS(IMDB4[[#This Row],[IMDb Score (1-10)]]&gt;=8,"Excellent",IMDB4[[#This Row],[IMDb Score (1-10)]]&gt;=7,"Good",IMDB4[[#This Row],[IMDb Score (1-10)]]&gt;=5,"Average",TRUE,"Poor")</f>
        <v>Good</v>
      </c>
      <c r="X672" s="9" t="str">
        <f>IF(IMDB4[[#This Row],[Duration (min)]]&lt;90,"Short",IF(IMDB4[[#This Row],[Duration (min)]]&lt;=120,"Medium", "Long"))</f>
        <v>Long</v>
      </c>
    </row>
    <row r="673" spans="1:24" x14ac:dyDescent="0.25">
      <c r="A673" s="1" t="s">
        <v>1427</v>
      </c>
      <c r="B673" s="2">
        <v>35341</v>
      </c>
      <c r="C673" s="30">
        <f>YEAR(IMDB4[[#This Row],[Release Date]])</f>
        <v>1996</v>
      </c>
      <c r="D673" s="30" t="str">
        <f>FLOOR(IMDB4[[#This Row],[Year]],10)&amp;"s"</f>
        <v>1990s</v>
      </c>
      <c r="E673" s="1" t="s">
        <v>32</v>
      </c>
      <c r="F673" s="1" t="s">
        <v>20</v>
      </c>
      <c r="G673" s="1" t="s">
        <v>3</v>
      </c>
      <c r="H673" s="1" t="s">
        <v>4</v>
      </c>
      <c r="I673" s="1" t="s">
        <v>84</v>
      </c>
      <c r="J673" s="1" t="s">
        <v>455</v>
      </c>
      <c r="K673" s="1" t="s">
        <v>455</v>
      </c>
      <c r="L673" s="30">
        <v>15000</v>
      </c>
      <c r="M673" s="30">
        <v>28713</v>
      </c>
      <c r="N673" s="30">
        <v>15000</v>
      </c>
      <c r="O673" s="30">
        <v>0</v>
      </c>
      <c r="P673" s="27">
        <v>6.9</v>
      </c>
      <c r="Q673" s="30">
        <v>75</v>
      </c>
      <c r="R673" s="30">
        <v>149</v>
      </c>
      <c r="S673" s="9">
        <v>25809813</v>
      </c>
      <c r="T673" s="9">
        <v>26000000</v>
      </c>
      <c r="U673" s="9">
        <f>IMDB4[[#This Row],[Gross Revenue]]-IMDB4[[#This Row],[Budget]]</f>
        <v>-190187</v>
      </c>
      <c r="V673" s="9" t="str">
        <f>IF(IMDB4[[#This Row],[Profit]]&gt;0,"Hit","Flop")</f>
        <v>Flop</v>
      </c>
      <c r="W673" s="9" t="str" cm="1">
        <f t="array" ref="W673">_xlfn.IFS(IMDB4[[#This Row],[IMDb Score (1-10)]]&gt;=8,"Excellent",IMDB4[[#This Row],[IMDb Score (1-10)]]&gt;=7,"Good",IMDB4[[#This Row],[IMDb Score (1-10)]]&gt;=5,"Average",TRUE,"Poor")</f>
        <v>Average</v>
      </c>
      <c r="X673" s="9" t="str">
        <f>IF(IMDB4[[#This Row],[Duration (min)]]&lt;90,"Short",IF(IMDB4[[#This Row],[Duration (min)]]&lt;=120,"Medium", "Long"))</f>
        <v>Long</v>
      </c>
    </row>
    <row r="674" spans="1:24" x14ac:dyDescent="0.25">
      <c r="A674" s="1" t="s">
        <v>6634</v>
      </c>
      <c r="B674" s="2">
        <v>41770</v>
      </c>
      <c r="C674" s="30">
        <f>YEAR(IMDB4[[#This Row],[Release Date]])</f>
        <v>2014</v>
      </c>
      <c r="D674" s="30" t="str">
        <f>FLOOR(IMDB4[[#This Row],[Year]],10)&amp;"s"</f>
        <v>2010s</v>
      </c>
      <c r="E674" s="1" t="s">
        <v>32</v>
      </c>
      <c r="F674" s="1" t="s">
        <v>9</v>
      </c>
      <c r="G674" s="1" t="s">
        <v>3</v>
      </c>
      <c r="H674" s="1" t="s">
        <v>4</v>
      </c>
      <c r="I674" s="1" t="s">
        <v>132</v>
      </c>
      <c r="J674" s="1" t="s">
        <v>4226</v>
      </c>
      <c r="K674" s="1" t="s">
        <v>5392</v>
      </c>
      <c r="L674" s="30">
        <v>15000</v>
      </c>
      <c r="M674" s="30">
        <v>18760</v>
      </c>
      <c r="N674" s="30">
        <v>19</v>
      </c>
      <c r="O674" s="30">
        <v>0</v>
      </c>
      <c r="P674" s="27">
        <v>6.3</v>
      </c>
      <c r="Q674" s="30">
        <v>98</v>
      </c>
      <c r="R674" s="30">
        <v>104</v>
      </c>
      <c r="S674" s="9">
        <v>23393765</v>
      </c>
      <c r="T674" s="9">
        <v>20000000</v>
      </c>
      <c r="U674" s="9">
        <f>IMDB4[[#This Row],[Gross Revenue]]-IMDB4[[#This Row],[Budget]]</f>
        <v>3393765</v>
      </c>
      <c r="V674" s="9" t="str">
        <f>IF(IMDB4[[#This Row],[Profit]]&gt;0,"Hit","Flop")</f>
        <v>Hit</v>
      </c>
      <c r="W674" s="9" t="str" cm="1">
        <f t="array" ref="W674">_xlfn.IFS(IMDB4[[#This Row],[IMDb Score (1-10)]]&gt;=8,"Excellent",IMDB4[[#This Row],[IMDb Score (1-10)]]&gt;=7,"Good",IMDB4[[#This Row],[IMDb Score (1-10)]]&gt;=5,"Average",TRUE,"Poor")</f>
        <v>Average</v>
      </c>
      <c r="X674" s="9" t="str">
        <f>IF(IMDB4[[#This Row],[Duration (min)]]&lt;90,"Short",IF(IMDB4[[#This Row],[Duration (min)]]&lt;=120,"Medium", "Long"))</f>
        <v>Medium</v>
      </c>
    </row>
    <row r="675" spans="1:24" x14ac:dyDescent="0.25">
      <c r="A675" s="1" t="s">
        <v>6813</v>
      </c>
      <c r="B675" s="2">
        <v>42042</v>
      </c>
      <c r="C675" s="30">
        <f>YEAR(IMDB4[[#This Row],[Release Date]])</f>
        <v>2015</v>
      </c>
      <c r="D675" s="30" t="str">
        <f>FLOOR(IMDB4[[#This Row],[Year]],10)&amp;"s"</f>
        <v>2010s</v>
      </c>
      <c r="E675" s="1" t="s">
        <v>32</v>
      </c>
      <c r="F675" s="1" t="s">
        <v>20</v>
      </c>
      <c r="G675" s="1" t="s">
        <v>3</v>
      </c>
      <c r="H675" s="1" t="s">
        <v>4</v>
      </c>
      <c r="I675" s="1" t="s">
        <v>132</v>
      </c>
      <c r="J675" s="1" t="s">
        <v>4750</v>
      </c>
      <c r="K675" s="1" t="s">
        <v>1367</v>
      </c>
      <c r="L675" s="30">
        <v>15000</v>
      </c>
      <c r="M675" s="30">
        <v>44037</v>
      </c>
      <c r="N675" s="30">
        <v>488</v>
      </c>
      <c r="O675" s="30">
        <v>11000</v>
      </c>
      <c r="P675" s="27">
        <v>5.4</v>
      </c>
      <c r="Q675" s="30">
        <v>138</v>
      </c>
      <c r="R675" s="30">
        <v>105</v>
      </c>
      <c r="S675" s="9">
        <v>20991497</v>
      </c>
      <c r="T675" s="9">
        <v>37000000</v>
      </c>
      <c r="U675" s="9">
        <f>IMDB4[[#This Row],[Gross Revenue]]-IMDB4[[#This Row],[Budget]]</f>
        <v>-16008503</v>
      </c>
      <c r="V675" s="9" t="str">
        <f>IF(IMDB4[[#This Row],[Profit]]&gt;0,"Hit","Flop")</f>
        <v>Flop</v>
      </c>
      <c r="W675" s="9" t="str" cm="1">
        <f t="array" ref="W675">_xlfn.IFS(IMDB4[[#This Row],[IMDb Score (1-10)]]&gt;=8,"Excellent",IMDB4[[#This Row],[IMDb Score (1-10)]]&gt;=7,"Good",IMDB4[[#This Row],[IMDb Score (1-10)]]&gt;=5,"Average",TRUE,"Poor")</f>
        <v>Average</v>
      </c>
      <c r="X675" s="9" t="str">
        <f>IF(IMDB4[[#This Row],[Duration (min)]]&lt;90,"Short",IF(IMDB4[[#This Row],[Duration (min)]]&lt;=120,"Medium", "Long"))</f>
        <v>Medium</v>
      </c>
    </row>
    <row r="676" spans="1:24" x14ac:dyDescent="0.25">
      <c r="A676" s="1" t="s">
        <v>3197</v>
      </c>
      <c r="B676" s="2">
        <v>37481</v>
      </c>
      <c r="C676" s="30">
        <f>YEAR(IMDB4[[#This Row],[Release Date]])</f>
        <v>2002</v>
      </c>
      <c r="D676" s="30" t="str">
        <f>FLOOR(IMDB4[[#This Row],[Year]],10)&amp;"s"</f>
        <v>2000s</v>
      </c>
      <c r="E676" s="1" t="s">
        <v>32</v>
      </c>
      <c r="F676" s="1" t="s">
        <v>9</v>
      </c>
      <c r="G676" s="1" t="s">
        <v>3</v>
      </c>
      <c r="H676" s="1" t="s">
        <v>4</v>
      </c>
      <c r="I676" s="1" t="s">
        <v>92</v>
      </c>
      <c r="J676" s="1" t="s">
        <v>2632</v>
      </c>
      <c r="K676" s="1" t="s">
        <v>2322</v>
      </c>
      <c r="L676" s="30">
        <v>15000</v>
      </c>
      <c r="M676" s="30">
        <v>27646</v>
      </c>
      <c r="N676" s="30">
        <v>44</v>
      </c>
      <c r="O676" s="30">
        <v>938</v>
      </c>
      <c r="P676" s="27">
        <v>6.5</v>
      </c>
      <c r="Q676" s="30">
        <v>107</v>
      </c>
      <c r="R676" s="30">
        <v>93</v>
      </c>
      <c r="S676" s="9">
        <v>14015786</v>
      </c>
      <c r="T676" s="9">
        <v>5000000</v>
      </c>
      <c r="U676" s="9">
        <f>IMDB4[[#This Row],[Gross Revenue]]-IMDB4[[#This Row],[Budget]]</f>
        <v>9015786</v>
      </c>
      <c r="V676" s="9" t="str">
        <f>IF(IMDB4[[#This Row],[Profit]]&gt;0,"Hit","Flop")</f>
        <v>Hit</v>
      </c>
      <c r="W676" s="9" t="str" cm="1">
        <f t="array" ref="W676">_xlfn.IFS(IMDB4[[#This Row],[IMDb Score (1-10)]]&gt;=8,"Excellent",IMDB4[[#This Row],[IMDb Score (1-10)]]&gt;=7,"Good",IMDB4[[#This Row],[IMDb Score (1-10)]]&gt;=5,"Average",TRUE,"Poor")</f>
        <v>Average</v>
      </c>
      <c r="X676" s="9" t="str">
        <f>IF(IMDB4[[#This Row],[Duration (min)]]&lt;90,"Short",IF(IMDB4[[#This Row],[Duration (min)]]&lt;=120,"Medium", "Long"))</f>
        <v>Medium</v>
      </c>
    </row>
    <row r="677" spans="1:24" x14ac:dyDescent="0.25">
      <c r="A677" s="1" t="s">
        <v>2676</v>
      </c>
      <c r="B677" s="2">
        <v>36990</v>
      </c>
      <c r="C677" s="30">
        <f>YEAR(IMDB4[[#This Row],[Release Date]])</f>
        <v>2001</v>
      </c>
      <c r="D677" s="30" t="str">
        <f>FLOOR(IMDB4[[#This Row],[Year]],10)&amp;"s"</f>
        <v>2000s</v>
      </c>
      <c r="E677" s="1" t="s">
        <v>32</v>
      </c>
      <c r="F677" s="1" t="s">
        <v>20</v>
      </c>
      <c r="G677" s="1" t="s">
        <v>3</v>
      </c>
      <c r="H677" s="1" t="s">
        <v>4</v>
      </c>
      <c r="I677" s="1" t="s">
        <v>132</v>
      </c>
      <c r="J677" s="1" t="s">
        <v>2677</v>
      </c>
      <c r="K677" s="1" t="s">
        <v>2678</v>
      </c>
      <c r="L677" s="30">
        <v>15000</v>
      </c>
      <c r="M677" s="30">
        <v>22485</v>
      </c>
      <c r="N677" s="30">
        <v>13</v>
      </c>
      <c r="O677" s="30">
        <v>0</v>
      </c>
      <c r="P677" s="27">
        <v>5.8</v>
      </c>
      <c r="Q677" s="30">
        <v>63</v>
      </c>
      <c r="R677" s="30">
        <v>87</v>
      </c>
      <c r="S677" s="9">
        <v>11560259</v>
      </c>
      <c r="T677" s="9">
        <v>22000000</v>
      </c>
      <c r="U677" s="9">
        <f>IMDB4[[#This Row],[Gross Revenue]]-IMDB4[[#This Row],[Budget]]</f>
        <v>-10439741</v>
      </c>
      <c r="V677" s="9" t="str">
        <f>IF(IMDB4[[#This Row],[Profit]]&gt;0,"Hit","Flop")</f>
        <v>Flop</v>
      </c>
      <c r="W677" s="9" t="str" cm="1">
        <f t="array" ref="W677">_xlfn.IFS(IMDB4[[#This Row],[IMDb Score (1-10)]]&gt;=8,"Excellent",IMDB4[[#This Row],[IMDb Score (1-10)]]&gt;=7,"Good",IMDB4[[#This Row],[IMDb Score (1-10)]]&gt;=5,"Average",TRUE,"Poor")</f>
        <v>Average</v>
      </c>
      <c r="X677" s="9" t="str">
        <f>IF(IMDB4[[#This Row],[Duration (min)]]&lt;90,"Short",IF(IMDB4[[#This Row],[Duration (min)]]&lt;=120,"Medium", "Long"))</f>
        <v>Short</v>
      </c>
    </row>
    <row r="678" spans="1:24" x14ac:dyDescent="0.25">
      <c r="A678" s="1" t="s">
        <v>3101</v>
      </c>
      <c r="B678" s="2">
        <v>37351</v>
      </c>
      <c r="C678" s="30">
        <f>YEAR(IMDB4[[#This Row],[Release Date]])</f>
        <v>2002</v>
      </c>
      <c r="D678" s="30" t="str">
        <f>FLOOR(IMDB4[[#This Row],[Year]],10)&amp;"s"</f>
        <v>2000s</v>
      </c>
      <c r="E678" s="1" t="s">
        <v>32</v>
      </c>
      <c r="F678" s="1" t="s">
        <v>9</v>
      </c>
      <c r="G678" s="1" t="s">
        <v>3</v>
      </c>
      <c r="H678" s="1" t="s">
        <v>4</v>
      </c>
      <c r="I678" s="1" t="s">
        <v>132</v>
      </c>
      <c r="J678" s="1" t="s">
        <v>2632</v>
      </c>
      <c r="K678" s="1" t="s">
        <v>1177</v>
      </c>
      <c r="L678" s="30">
        <v>15000</v>
      </c>
      <c r="M678" s="30">
        <v>16692</v>
      </c>
      <c r="N678" s="30">
        <v>52</v>
      </c>
      <c r="O678" s="30">
        <v>365</v>
      </c>
      <c r="P678" s="27">
        <v>6.7</v>
      </c>
      <c r="Q678" s="30">
        <v>111</v>
      </c>
      <c r="R678" s="30">
        <v>112</v>
      </c>
      <c r="S678" s="9">
        <v>6830957</v>
      </c>
      <c r="T678" s="9">
        <v>21000000</v>
      </c>
      <c r="U678" s="9">
        <f>IMDB4[[#This Row],[Gross Revenue]]-IMDB4[[#This Row],[Budget]]</f>
        <v>-14169043</v>
      </c>
      <c r="V678" s="9" t="str">
        <f>IF(IMDB4[[#This Row],[Profit]]&gt;0,"Hit","Flop")</f>
        <v>Flop</v>
      </c>
      <c r="W678" s="9" t="str" cm="1">
        <f t="array" ref="W678">_xlfn.IFS(IMDB4[[#This Row],[IMDb Score (1-10)]]&gt;=8,"Excellent",IMDB4[[#This Row],[IMDb Score (1-10)]]&gt;=7,"Good",IMDB4[[#This Row],[IMDb Score (1-10)]]&gt;=5,"Average",TRUE,"Poor")</f>
        <v>Average</v>
      </c>
      <c r="X678" s="9" t="str">
        <f>IF(IMDB4[[#This Row],[Duration (min)]]&lt;90,"Short",IF(IMDB4[[#This Row],[Duration (min)]]&lt;=120,"Medium", "Long"))</f>
        <v>Medium</v>
      </c>
    </row>
    <row r="679" spans="1:24" x14ac:dyDescent="0.25">
      <c r="A679" s="1" t="s">
        <v>5089</v>
      </c>
      <c r="B679" s="2">
        <v>39790</v>
      </c>
      <c r="C679" s="30">
        <f>YEAR(IMDB4[[#This Row],[Release Date]])</f>
        <v>2008</v>
      </c>
      <c r="D679" s="30" t="str">
        <f>FLOOR(IMDB4[[#This Row],[Year]],10)&amp;"s"</f>
        <v>2000s</v>
      </c>
      <c r="E679" s="1" t="s">
        <v>32</v>
      </c>
      <c r="F679" s="1" t="s">
        <v>20</v>
      </c>
      <c r="G679" s="1" t="s">
        <v>3</v>
      </c>
      <c r="H679" s="1" t="s">
        <v>4</v>
      </c>
      <c r="I679" s="1" t="s">
        <v>132</v>
      </c>
      <c r="J679" s="1" t="s">
        <v>4750</v>
      </c>
      <c r="K679" s="1" t="s">
        <v>1653</v>
      </c>
      <c r="L679" s="30">
        <v>15000</v>
      </c>
      <c r="M679" s="30">
        <v>33153</v>
      </c>
      <c r="N679" s="30">
        <v>11</v>
      </c>
      <c r="O679" s="30">
        <v>0</v>
      </c>
      <c r="P679" s="27">
        <v>6.2</v>
      </c>
      <c r="Q679" s="30">
        <v>132</v>
      </c>
      <c r="R679" s="30">
        <v>102</v>
      </c>
      <c r="S679" s="9">
        <v>6409206</v>
      </c>
      <c r="T679" s="9">
        <v>15000000</v>
      </c>
      <c r="U679" s="9">
        <f>IMDB4[[#This Row],[Gross Revenue]]-IMDB4[[#This Row],[Budget]]</f>
        <v>-8590794</v>
      </c>
      <c r="V679" s="9" t="str">
        <f>IF(IMDB4[[#This Row],[Profit]]&gt;0,"Hit","Flop")</f>
        <v>Flop</v>
      </c>
      <c r="W679" s="9" t="str" cm="1">
        <f t="array" ref="W679">_xlfn.IFS(IMDB4[[#This Row],[IMDb Score (1-10)]]&gt;=8,"Excellent",IMDB4[[#This Row],[IMDb Score (1-10)]]&gt;=7,"Good",IMDB4[[#This Row],[IMDb Score (1-10)]]&gt;=5,"Average",TRUE,"Poor")</f>
        <v>Average</v>
      </c>
      <c r="X679" s="9" t="str">
        <f>IF(IMDB4[[#This Row],[Duration (min)]]&lt;90,"Short",IF(IMDB4[[#This Row],[Duration (min)]]&lt;=120,"Medium", "Long"))</f>
        <v>Medium</v>
      </c>
    </row>
    <row r="680" spans="1:24" x14ac:dyDescent="0.25">
      <c r="A680" s="1" t="s">
        <v>2631</v>
      </c>
      <c r="B680" s="2">
        <v>36964</v>
      </c>
      <c r="C680" s="30">
        <f>YEAR(IMDB4[[#This Row],[Release Date]])</f>
        <v>2001</v>
      </c>
      <c r="D680" s="30" t="str">
        <f>FLOOR(IMDB4[[#This Row],[Year]],10)&amp;"s"</f>
        <v>2000s</v>
      </c>
      <c r="E680" s="1" t="s">
        <v>32</v>
      </c>
      <c r="F680" s="1" t="s">
        <v>40</v>
      </c>
      <c r="G680" s="1" t="s">
        <v>3</v>
      </c>
      <c r="H680" s="1" t="s">
        <v>4</v>
      </c>
      <c r="I680" s="1" t="s">
        <v>132</v>
      </c>
      <c r="J680" s="1" t="s">
        <v>2632</v>
      </c>
      <c r="K680" s="1" t="s">
        <v>2633</v>
      </c>
      <c r="L680" s="30">
        <v>15000</v>
      </c>
      <c r="M680" s="30">
        <v>18864</v>
      </c>
      <c r="N680" s="30">
        <v>2</v>
      </c>
      <c r="O680" s="30">
        <v>0</v>
      </c>
      <c r="P680" s="27">
        <v>5.6</v>
      </c>
      <c r="Q680" s="30">
        <v>47</v>
      </c>
      <c r="R680" s="30">
        <v>84</v>
      </c>
      <c r="S680" s="9">
        <v>5002310</v>
      </c>
      <c r="T680" s="9">
        <v>13000000</v>
      </c>
      <c r="U680" s="9">
        <f>IMDB4[[#This Row],[Gross Revenue]]-IMDB4[[#This Row],[Budget]]</f>
        <v>-7997690</v>
      </c>
      <c r="V680" s="9" t="str">
        <f>IF(IMDB4[[#This Row],[Profit]]&gt;0,"Hit","Flop")</f>
        <v>Flop</v>
      </c>
      <c r="W680" s="9" t="str" cm="1">
        <f t="array" ref="W680">_xlfn.IFS(IMDB4[[#This Row],[IMDb Score (1-10)]]&gt;=8,"Excellent",IMDB4[[#This Row],[IMDb Score (1-10)]]&gt;=7,"Good",IMDB4[[#This Row],[IMDb Score (1-10)]]&gt;=5,"Average",TRUE,"Poor")</f>
        <v>Average</v>
      </c>
      <c r="X680" s="9" t="str">
        <f>IF(IMDB4[[#This Row],[Duration (min)]]&lt;90,"Short",IF(IMDB4[[#This Row],[Duration (min)]]&lt;=120,"Medium", "Long"))</f>
        <v>Short</v>
      </c>
    </row>
    <row r="681" spans="1:24" x14ac:dyDescent="0.25">
      <c r="A681" s="1" t="s">
        <v>6230</v>
      </c>
      <c r="B681" s="2">
        <v>41049</v>
      </c>
      <c r="C681" s="30">
        <f>YEAR(IMDB4[[#This Row],[Release Date]])</f>
        <v>2012</v>
      </c>
      <c r="D681" s="30" t="str">
        <f>FLOOR(IMDB4[[#This Row],[Year]],10)&amp;"s"</f>
        <v>2010s</v>
      </c>
      <c r="E681" s="1" t="s">
        <v>32</v>
      </c>
      <c r="F681" s="1" t="s">
        <v>77</v>
      </c>
      <c r="G681" s="1" t="s">
        <v>3</v>
      </c>
      <c r="H681" s="1" t="s">
        <v>4</v>
      </c>
      <c r="I681" s="1" t="s">
        <v>132</v>
      </c>
      <c r="J681" s="1" t="s">
        <v>3185</v>
      </c>
      <c r="K681" s="1" t="s">
        <v>6231</v>
      </c>
      <c r="L681" s="30">
        <v>15000</v>
      </c>
      <c r="M681" s="30">
        <v>30134</v>
      </c>
      <c r="N681" s="30">
        <v>19</v>
      </c>
      <c r="O681" s="30">
        <v>0</v>
      </c>
      <c r="P681" s="27">
        <v>4.9000000000000004</v>
      </c>
      <c r="Q681" s="30">
        <v>119</v>
      </c>
      <c r="R681" s="30">
        <v>93</v>
      </c>
      <c r="S681" s="9">
        <v>3749061</v>
      </c>
      <c r="T681" s="9">
        <v>20000000</v>
      </c>
      <c r="U681" s="9">
        <f>IMDB4[[#This Row],[Gross Revenue]]-IMDB4[[#This Row],[Budget]]</f>
        <v>-16250939</v>
      </c>
      <c r="V681" s="9" t="str">
        <f>IF(IMDB4[[#This Row],[Profit]]&gt;0,"Hit","Flop")</f>
        <v>Flop</v>
      </c>
      <c r="W681" s="9" t="str" cm="1">
        <f t="array" ref="W681">_xlfn.IFS(IMDB4[[#This Row],[IMDb Score (1-10)]]&gt;=8,"Excellent",IMDB4[[#This Row],[IMDb Score (1-10)]]&gt;=7,"Good",IMDB4[[#This Row],[IMDb Score (1-10)]]&gt;=5,"Average",TRUE,"Poor")</f>
        <v>Poor</v>
      </c>
      <c r="X681" s="9" t="str">
        <f>IF(IMDB4[[#This Row],[Duration (min)]]&lt;90,"Short",IF(IMDB4[[#This Row],[Duration (min)]]&lt;=120,"Medium", "Long"))</f>
        <v>Medium</v>
      </c>
    </row>
    <row r="682" spans="1:24" x14ac:dyDescent="0.25">
      <c r="A682" s="1" t="s">
        <v>2647</v>
      </c>
      <c r="B682" s="2">
        <v>37174</v>
      </c>
      <c r="C682" s="30">
        <f>YEAR(IMDB4[[#This Row],[Release Date]])</f>
        <v>2001</v>
      </c>
      <c r="D682" s="30" t="str">
        <f>FLOOR(IMDB4[[#This Row],[Year]],10)&amp;"s"</f>
        <v>2000s</v>
      </c>
      <c r="E682" s="1" t="s">
        <v>32</v>
      </c>
      <c r="F682" s="1" t="s">
        <v>9</v>
      </c>
      <c r="G682" s="1" t="s">
        <v>3</v>
      </c>
      <c r="H682" s="1" t="s">
        <v>4</v>
      </c>
      <c r="I682" s="1" t="s">
        <v>92</v>
      </c>
      <c r="J682" s="1" t="s">
        <v>2632</v>
      </c>
      <c r="K682" s="1" t="s">
        <v>2648</v>
      </c>
      <c r="L682" s="30">
        <v>15000</v>
      </c>
      <c r="M682" s="30">
        <v>17040</v>
      </c>
      <c r="N682" s="30">
        <v>219</v>
      </c>
      <c r="O682" s="30">
        <v>33000</v>
      </c>
      <c r="P682" s="27">
        <v>8.1</v>
      </c>
      <c r="Q682" s="30">
        <v>283</v>
      </c>
      <c r="R682" s="30">
        <v>133</v>
      </c>
      <c r="S682" s="9">
        <v>727883</v>
      </c>
      <c r="T682" s="9">
        <v>4500000</v>
      </c>
      <c r="U682" s="9">
        <f>IMDB4[[#This Row],[Gross Revenue]]-IMDB4[[#This Row],[Budget]]</f>
        <v>-3772117</v>
      </c>
      <c r="V682" s="9" t="str">
        <f>IF(IMDB4[[#This Row],[Profit]]&gt;0,"Hit","Flop")</f>
        <v>Flop</v>
      </c>
      <c r="W682" s="9" t="str" cm="1">
        <f t="array" ref="W682">_xlfn.IFS(IMDB4[[#This Row],[IMDb Score (1-10)]]&gt;=8,"Excellent",IMDB4[[#This Row],[IMDb Score (1-10)]]&gt;=7,"Good",IMDB4[[#This Row],[IMDb Score (1-10)]]&gt;=5,"Average",TRUE,"Poor")</f>
        <v>Excellent</v>
      </c>
      <c r="X682" s="9" t="str">
        <f>IF(IMDB4[[#This Row],[Duration (min)]]&lt;90,"Short",IF(IMDB4[[#This Row],[Duration (min)]]&lt;=120,"Medium", "Long"))</f>
        <v>Long</v>
      </c>
    </row>
    <row r="683" spans="1:24" x14ac:dyDescent="0.25">
      <c r="A683" s="1" t="s">
        <v>3825</v>
      </c>
      <c r="B683" s="2">
        <v>38066</v>
      </c>
      <c r="C683" s="30">
        <f>YEAR(IMDB4[[#This Row],[Release Date]])</f>
        <v>2004</v>
      </c>
      <c r="D683" s="30" t="str">
        <f>FLOOR(IMDB4[[#This Row],[Year]],10)&amp;"s"</f>
        <v>2000s</v>
      </c>
      <c r="E683" s="1" t="s">
        <v>32</v>
      </c>
      <c r="F683" s="1" t="s">
        <v>40</v>
      </c>
      <c r="G683" s="1" t="s">
        <v>3</v>
      </c>
      <c r="H683" s="1" t="s">
        <v>4</v>
      </c>
      <c r="I683" s="1" t="s">
        <v>28</v>
      </c>
      <c r="J683" s="1" t="s">
        <v>455</v>
      </c>
      <c r="K683" s="1" t="s">
        <v>480</v>
      </c>
      <c r="L683" s="30">
        <v>15000</v>
      </c>
      <c r="M683" s="30">
        <v>16264</v>
      </c>
      <c r="N683" s="30">
        <v>0</v>
      </c>
      <c r="O683" s="30">
        <v>10000</v>
      </c>
      <c r="P683" s="27">
        <v>6.6</v>
      </c>
      <c r="Q683" s="30">
        <v>188</v>
      </c>
      <c r="R683" s="30">
        <v>100</v>
      </c>
      <c r="S683" s="9">
        <v>665426</v>
      </c>
      <c r="T683" s="9">
        <v>165000000</v>
      </c>
      <c r="U683" s="9">
        <f>IMDB4[[#This Row],[Gross Revenue]]-IMDB4[[#This Row],[Budget]]</f>
        <v>-164334574</v>
      </c>
      <c r="V683" s="9" t="str">
        <f>IF(IMDB4[[#This Row],[Profit]]&gt;0,"Hit","Flop")</f>
        <v>Flop</v>
      </c>
      <c r="W683" s="9" t="str" cm="1">
        <f t="array" ref="W683">_xlfn.IFS(IMDB4[[#This Row],[IMDb Score (1-10)]]&gt;=8,"Excellent",IMDB4[[#This Row],[IMDb Score (1-10)]]&gt;=7,"Good",IMDB4[[#This Row],[IMDb Score (1-10)]]&gt;=5,"Average",TRUE,"Poor")</f>
        <v>Average</v>
      </c>
      <c r="X683" s="9" t="str">
        <f>IF(IMDB4[[#This Row],[Duration (min)]]&lt;90,"Short",IF(IMDB4[[#This Row],[Duration (min)]]&lt;=120,"Medium", "Long"))</f>
        <v>Medium</v>
      </c>
    </row>
    <row r="684" spans="1:24" x14ac:dyDescent="0.25">
      <c r="A684" s="1" t="s">
        <v>4225</v>
      </c>
      <c r="B684" s="2">
        <v>38793</v>
      </c>
      <c r="C684" s="30">
        <f>YEAR(IMDB4[[#This Row],[Release Date]])</f>
        <v>2006</v>
      </c>
      <c r="D684" s="30" t="str">
        <f>FLOOR(IMDB4[[#This Row],[Year]],10)&amp;"s"</f>
        <v>2000s</v>
      </c>
      <c r="E684" s="1" t="s">
        <v>32</v>
      </c>
      <c r="F684" s="1" t="s">
        <v>77</v>
      </c>
      <c r="G684" s="1" t="s">
        <v>3</v>
      </c>
      <c r="H684" s="1" t="s">
        <v>11</v>
      </c>
      <c r="I684" s="1" t="s">
        <v>84</v>
      </c>
      <c r="J684" s="1" t="s">
        <v>4226</v>
      </c>
      <c r="K684" s="1" t="s">
        <v>4212</v>
      </c>
      <c r="L684" s="30">
        <v>15000</v>
      </c>
      <c r="M684" s="30">
        <v>15638</v>
      </c>
      <c r="N684" s="30">
        <v>13</v>
      </c>
      <c r="O684" s="30">
        <v>823</v>
      </c>
      <c r="P684" s="27">
        <v>5.0999999999999996</v>
      </c>
      <c r="Q684" s="30">
        <v>66</v>
      </c>
      <c r="R684" s="30">
        <v>93</v>
      </c>
      <c r="S684" s="9">
        <v>652526</v>
      </c>
      <c r="T684" s="9">
        <v>40000000</v>
      </c>
      <c r="U684" s="9">
        <f>IMDB4[[#This Row],[Gross Revenue]]-IMDB4[[#This Row],[Budget]]</f>
        <v>-39347474</v>
      </c>
      <c r="V684" s="9" t="str">
        <f>IF(IMDB4[[#This Row],[Profit]]&gt;0,"Hit","Flop")</f>
        <v>Flop</v>
      </c>
      <c r="W684" s="9" t="str" cm="1">
        <f t="array" ref="W684">_xlfn.IFS(IMDB4[[#This Row],[IMDb Score (1-10)]]&gt;=8,"Excellent",IMDB4[[#This Row],[IMDb Score (1-10)]]&gt;=7,"Good",IMDB4[[#This Row],[IMDb Score (1-10)]]&gt;=5,"Average",TRUE,"Poor")</f>
        <v>Average</v>
      </c>
      <c r="X684" s="9" t="str">
        <f>IF(IMDB4[[#This Row],[Duration (min)]]&lt;90,"Short",IF(IMDB4[[#This Row],[Duration (min)]]&lt;=120,"Medium", "Long"))</f>
        <v>Medium</v>
      </c>
    </row>
    <row r="685" spans="1:24" x14ac:dyDescent="0.25">
      <c r="A685" s="1" t="s">
        <v>6351</v>
      </c>
      <c r="B685" s="2">
        <v>41291</v>
      </c>
      <c r="C685" s="30">
        <f>YEAR(IMDB4[[#This Row],[Release Date]])</f>
        <v>2013</v>
      </c>
      <c r="D685" s="30" t="str">
        <f>FLOOR(IMDB4[[#This Row],[Year]],10)&amp;"s"</f>
        <v>2010s</v>
      </c>
      <c r="E685" s="1" t="s">
        <v>32</v>
      </c>
      <c r="F685" s="1" t="s">
        <v>2</v>
      </c>
      <c r="G685" s="1" t="s">
        <v>3</v>
      </c>
      <c r="H685" s="1" t="s">
        <v>161</v>
      </c>
      <c r="I685" s="1" t="s">
        <v>92</v>
      </c>
      <c r="J685" s="1" t="s">
        <v>2677</v>
      </c>
      <c r="K685" s="1" t="s">
        <v>5584</v>
      </c>
      <c r="L685" s="30">
        <v>15000</v>
      </c>
      <c r="M685" s="30">
        <v>18442</v>
      </c>
      <c r="N685" s="30">
        <v>0</v>
      </c>
      <c r="O685" s="30">
        <v>0</v>
      </c>
      <c r="P685" s="27">
        <v>6.5</v>
      </c>
      <c r="Q685" s="30">
        <v>91</v>
      </c>
      <c r="R685" s="30">
        <v>144</v>
      </c>
      <c r="S685" s="9">
        <v>41229</v>
      </c>
      <c r="T685" s="9">
        <v>25500000</v>
      </c>
      <c r="U685" s="9">
        <f>IMDB4[[#This Row],[Gross Revenue]]-IMDB4[[#This Row],[Budget]]</f>
        <v>-25458771</v>
      </c>
      <c r="V685" s="9" t="str">
        <f>IF(IMDB4[[#This Row],[Profit]]&gt;0,"Hit","Flop")</f>
        <v>Flop</v>
      </c>
      <c r="W685" s="9" t="str" cm="1">
        <f t="array" ref="W685">_xlfn.IFS(IMDB4[[#This Row],[IMDb Score (1-10)]]&gt;=8,"Excellent",IMDB4[[#This Row],[IMDb Score (1-10)]]&gt;=7,"Good",IMDB4[[#This Row],[IMDb Score (1-10)]]&gt;=5,"Average",TRUE,"Poor")</f>
        <v>Average</v>
      </c>
      <c r="X685" s="9" t="str">
        <f>IF(IMDB4[[#This Row],[Duration (min)]]&lt;90,"Short",IF(IMDB4[[#This Row],[Duration (min)]]&lt;=120,"Medium", "Long"))</f>
        <v>Long</v>
      </c>
    </row>
    <row r="686" spans="1:24" x14ac:dyDescent="0.25">
      <c r="A686" s="1" t="s">
        <v>6593</v>
      </c>
      <c r="B686" s="2">
        <v>41689</v>
      </c>
      <c r="C686" s="30">
        <f>YEAR(IMDB4[[#This Row],[Release Date]])</f>
        <v>2014</v>
      </c>
      <c r="D686" s="30" t="str">
        <f>FLOOR(IMDB4[[#This Row],[Year]],10)&amp;"s"</f>
        <v>2010s</v>
      </c>
      <c r="E686" s="1" t="s">
        <v>32</v>
      </c>
      <c r="F686" s="1" t="s">
        <v>77</v>
      </c>
      <c r="G686" s="1" t="s">
        <v>3</v>
      </c>
      <c r="H686" s="1" t="s">
        <v>4</v>
      </c>
      <c r="I686" s="1" t="s">
        <v>92</v>
      </c>
      <c r="J686" s="1" t="s">
        <v>4309</v>
      </c>
      <c r="K686" s="1" t="s">
        <v>114</v>
      </c>
      <c r="L686" s="30">
        <v>14000</v>
      </c>
      <c r="M686" s="30">
        <v>16277</v>
      </c>
      <c r="N686" s="30">
        <v>16000</v>
      </c>
      <c r="O686" s="30">
        <v>112000</v>
      </c>
      <c r="P686" s="27">
        <v>7.3</v>
      </c>
      <c r="Q686" s="30">
        <v>490</v>
      </c>
      <c r="R686" s="30">
        <v>133</v>
      </c>
      <c r="S686" s="9">
        <v>350123553</v>
      </c>
      <c r="T686" s="9">
        <v>58800000</v>
      </c>
      <c r="U686" s="9">
        <f>IMDB4[[#This Row],[Gross Revenue]]-IMDB4[[#This Row],[Budget]]</f>
        <v>291323553</v>
      </c>
      <c r="V686" s="9" t="str">
        <f>IF(IMDB4[[#This Row],[Profit]]&gt;0,"Hit","Flop")</f>
        <v>Hit</v>
      </c>
      <c r="W686" s="9" t="str" cm="1">
        <f t="array" ref="W686">_xlfn.IFS(IMDB4[[#This Row],[IMDb Score (1-10)]]&gt;=8,"Excellent",IMDB4[[#This Row],[IMDb Score (1-10)]]&gt;=7,"Good",IMDB4[[#This Row],[IMDb Score (1-10)]]&gt;=5,"Average",TRUE,"Poor")</f>
        <v>Good</v>
      </c>
      <c r="X686" s="9" t="str">
        <f>IF(IMDB4[[#This Row],[Duration (min)]]&lt;90,"Short",IF(IMDB4[[#This Row],[Duration (min)]]&lt;=120,"Medium", "Long"))</f>
        <v>Long</v>
      </c>
    </row>
    <row r="687" spans="1:24" x14ac:dyDescent="0.25">
      <c r="A687" s="1" t="s">
        <v>6646</v>
      </c>
      <c r="B687" s="2">
        <v>41834</v>
      </c>
      <c r="C687" s="30">
        <f>YEAR(IMDB4[[#This Row],[Release Date]])</f>
        <v>2014</v>
      </c>
      <c r="D687" s="30" t="str">
        <f>FLOOR(IMDB4[[#This Row],[Year]],10)&amp;"s"</f>
        <v>2010s</v>
      </c>
      <c r="E687" s="1" t="s">
        <v>32</v>
      </c>
      <c r="F687" s="1" t="s">
        <v>77</v>
      </c>
      <c r="G687" s="1" t="s">
        <v>3</v>
      </c>
      <c r="H687" s="1" t="s">
        <v>4</v>
      </c>
      <c r="I687" s="1" t="s">
        <v>132</v>
      </c>
      <c r="J687" s="1" t="s">
        <v>4309</v>
      </c>
      <c r="K687" s="1" t="s">
        <v>4459</v>
      </c>
      <c r="L687" s="30">
        <v>14000</v>
      </c>
      <c r="M687" s="30">
        <v>32438</v>
      </c>
      <c r="N687" s="30">
        <v>571</v>
      </c>
      <c r="O687" s="30">
        <v>96000</v>
      </c>
      <c r="P687" s="27">
        <v>8.1</v>
      </c>
      <c r="Q687" s="30">
        <v>653</v>
      </c>
      <c r="R687" s="30">
        <v>121</v>
      </c>
      <c r="S687" s="9">
        <v>333130696</v>
      </c>
      <c r="T687" s="9">
        <v>170000000</v>
      </c>
      <c r="U687" s="9">
        <f>IMDB4[[#This Row],[Gross Revenue]]-IMDB4[[#This Row],[Budget]]</f>
        <v>163130696</v>
      </c>
      <c r="V687" s="9" t="str">
        <f>IF(IMDB4[[#This Row],[Profit]]&gt;0,"Hit","Flop")</f>
        <v>Hit</v>
      </c>
      <c r="W687" s="9" t="str" cm="1">
        <f t="array" ref="W687">_xlfn.IFS(IMDB4[[#This Row],[IMDb Score (1-10)]]&gt;=8,"Excellent",IMDB4[[#This Row],[IMDb Score (1-10)]]&gt;=7,"Good",IMDB4[[#This Row],[IMDb Score (1-10)]]&gt;=5,"Average",TRUE,"Poor")</f>
        <v>Excellent</v>
      </c>
      <c r="X687" s="9" t="str">
        <f>IF(IMDB4[[#This Row],[Duration (min)]]&lt;90,"Short",IF(IMDB4[[#This Row],[Duration (min)]]&lt;=120,"Medium", "Long"))</f>
        <v>Long</v>
      </c>
    </row>
    <row r="688" spans="1:24" x14ac:dyDescent="0.25">
      <c r="A688" s="1" t="s">
        <v>5393</v>
      </c>
      <c r="B688" s="2">
        <v>40142</v>
      </c>
      <c r="C688" s="30">
        <f>YEAR(IMDB4[[#This Row],[Release Date]])</f>
        <v>2009</v>
      </c>
      <c r="D688" s="30" t="str">
        <f>FLOOR(IMDB4[[#This Row],[Year]],10)&amp;"s"</f>
        <v>2000s</v>
      </c>
      <c r="E688" s="1" t="s">
        <v>32</v>
      </c>
      <c r="F688" s="1" t="s">
        <v>20</v>
      </c>
      <c r="G688" s="1" t="s">
        <v>3</v>
      </c>
      <c r="H688" s="1" t="s">
        <v>4</v>
      </c>
      <c r="I688" s="1" t="s">
        <v>92</v>
      </c>
      <c r="J688" s="1" t="s">
        <v>4309</v>
      </c>
      <c r="K688" s="1" t="s">
        <v>2458</v>
      </c>
      <c r="L688" s="30">
        <v>14000</v>
      </c>
      <c r="M688" s="30">
        <v>17623</v>
      </c>
      <c r="N688" s="30">
        <v>480</v>
      </c>
      <c r="O688" s="30">
        <v>24000</v>
      </c>
      <c r="P688" s="27">
        <v>7.8</v>
      </c>
      <c r="Q688" s="30">
        <v>334</v>
      </c>
      <c r="R688" s="30">
        <v>108</v>
      </c>
      <c r="S688" s="9">
        <v>277313371</v>
      </c>
      <c r="T688" s="9">
        <v>35000000</v>
      </c>
      <c r="U688" s="9">
        <f>IMDB4[[#This Row],[Gross Revenue]]-IMDB4[[#This Row],[Budget]]</f>
        <v>242313371</v>
      </c>
      <c r="V688" s="9" t="str">
        <f>IF(IMDB4[[#This Row],[Profit]]&gt;0,"Hit","Flop")</f>
        <v>Hit</v>
      </c>
      <c r="W688" s="9" t="str" cm="1">
        <f t="array" ref="W688">_xlfn.IFS(IMDB4[[#This Row],[IMDb Score (1-10)]]&gt;=8,"Excellent",IMDB4[[#This Row],[IMDb Score (1-10)]]&gt;=7,"Good",IMDB4[[#This Row],[IMDb Score (1-10)]]&gt;=5,"Average",TRUE,"Poor")</f>
        <v>Good</v>
      </c>
      <c r="X688" s="9" t="str">
        <f>IF(IMDB4[[#This Row],[Duration (min)]]&lt;90,"Short",IF(IMDB4[[#This Row],[Duration (min)]]&lt;=120,"Medium", "Long"))</f>
        <v>Medium</v>
      </c>
    </row>
    <row r="689" spans="1:24" x14ac:dyDescent="0.25">
      <c r="A689" s="1" t="s">
        <v>5980</v>
      </c>
      <c r="B689" s="2">
        <v>40856</v>
      </c>
      <c r="C689" s="30">
        <f>YEAR(IMDB4[[#This Row],[Release Date]])</f>
        <v>2011</v>
      </c>
      <c r="D689" s="30" t="str">
        <f>FLOOR(IMDB4[[#This Row],[Year]],10)&amp;"s"</f>
        <v>2010s</v>
      </c>
      <c r="E689" s="1" t="s">
        <v>32</v>
      </c>
      <c r="F689" s="1" t="s">
        <v>20</v>
      </c>
      <c r="G689" s="1" t="s">
        <v>3</v>
      </c>
      <c r="H689" s="1" t="s">
        <v>4</v>
      </c>
      <c r="I689" s="1" t="s">
        <v>92</v>
      </c>
      <c r="J689" s="1" t="s">
        <v>4309</v>
      </c>
      <c r="K689" s="1" t="s">
        <v>2458</v>
      </c>
      <c r="L689" s="30">
        <v>14000</v>
      </c>
      <c r="M689" s="30">
        <v>16143</v>
      </c>
      <c r="N689" s="30">
        <v>480</v>
      </c>
      <c r="O689" s="30">
        <v>56000</v>
      </c>
      <c r="P689" s="27">
        <v>6.5</v>
      </c>
      <c r="Q689" s="30">
        <v>383</v>
      </c>
      <c r="R689" s="30">
        <v>102</v>
      </c>
      <c r="S689" s="9">
        <v>254455986</v>
      </c>
      <c r="T689" s="9">
        <v>80000000</v>
      </c>
      <c r="U689" s="9">
        <f>IMDB4[[#This Row],[Gross Revenue]]-IMDB4[[#This Row],[Budget]]</f>
        <v>174455986</v>
      </c>
      <c r="V689" s="9" t="str">
        <f>IF(IMDB4[[#This Row],[Profit]]&gt;0,"Hit","Flop")</f>
        <v>Hit</v>
      </c>
      <c r="W689" s="9" t="str" cm="1">
        <f t="array" ref="W689">_xlfn.IFS(IMDB4[[#This Row],[IMDb Score (1-10)]]&gt;=8,"Excellent",IMDB4[[#This Row],[IMDb Score (1-10)]]&gt;=7,"Good",IMDB4[[#This Row],[IMDb Score (1-10)]]&gt;=5,"Average",TRUE,"Poor")</f>
        <v>Average</v>
      </c>
      <c r="X689" s="9" t="str">
        <f>IF(IMDB4[[#This Row],[Duration (min)]]&lt;90,"Short",IF(IMDB4[[#This Row],[Duration (min)]]&lt;=120,"Medium", "Long"))</f>
        <v>Medium</v>
      </c>
    </row>
    <row r="690" spans="1:24" x14ac:dyDescent="0.25">
      <c r="A690" s="1" t="s">
        <v>5499</v>
      </c>
      <c r="B690" s="2">
        <v>40286</v>
      </c>
      <c r="C690" s="30">
        <f>YEAR(IMDB4[[#This Row],[Release Date]])</f>
        <v>2010</v>
      </c>
      <c r="D690" s="30" t="str">
        <f>FLOOR(IMDB4[[#This Row],[Year]],10)&amp;"s"</f>
        <v>2010s</v>
      </c>
      <c r="E690" s="1" t="s">
        <v>32</v>
      </c>
      <c r="F690" s="1" t="s">
        <v>77</v>
      </c>
      <c r="G690" s="1" t="s">
        <v>3</v>
      </c>
      <c r="H690" s="1" t="s">
        <v>4</v>
      </c>
      <c r="I690" s="1" t="s">
        <v>132</v>
      </c>
      <c r="J690" s="1" t="s">
        <v>459</v>
      </c>
      <c r="K690" s="1" t="s">
        <v>3237</v>
      </c>
      <c r="L690" s="30">
        <v>14000</v>
      </c>
      <c r="M690" s="30">
        <v>18003</v>
      </c>
      <c r="N690" s="30">
        <v>255</v>
      </c>
      <c r="O690" s="30">
        <v>15000</v>
      </c>
      <c r="P690" s="27">
        <v>5.8</v>
      </c>
      <c r="Q690" s="30">
        <v>344</v>
      </c>
      <c r="R690" s="30">
        <v>106</v>
      </c>
      <c r="S690" s="9">
        <v>163192114</v>
      </c>
      <c r="T690" s="9">
        <v>125000000</v>
      </c>
      <c r="U690" s="9">
        <f>IMDB4[[#This Row],[Gross Revenue]]-IMDB4[[#This Row],[Budget]]</f>
        <v>38192114</v>
      </c>
      <c r="V690" s="9" t="str">
        <f>IF(IMDB4[[#This Row],[Profit]]&gt;0,"Hit","Flop")</f>
        <v>Hit</v>
      </c>
      <c r="W690" s="9" t="str" cm="1">
        <f t="array" ref="W690">_xlfn.IFS(IMDB4[[#This Row],[IMDb Score (1-10)]]&gt;=8,"Excellent",IMDB4[[#This Row],[IMDb Score (1-10)]]&gt;=7,"Good",IMDB4[[#This Row],[IMDb Score (1-10)]]&gt;=5,"Average",TRUE,"Poor")</f>
        <v>Average</v>
      </c>
      <c r="X690" s="9" t="str">
        <f>IF(IMDB4[[#This Row],[Duration (min)]]&lt;90,"Short",IF(IMDB4[[#This Row],[Duration (min)]]&lt;=120,"Medium", "Long"))</f>
        <v>Medium</v>
      </c>
    </row>
    <row r="691" spans="1:24" x14ac:dyDescent="0.25">
      <c r="A691" s="1" t="s">
        <v>6624</v>
      </c>
      <c r="B691" s="2">
        <v>41864</v>
      </c>
      <c r="C691" s="30">
        <f>YEAR(IMDB4[[#This Row],[Release Date]])</f>
        <v>2014</v>
      </c>
      <c r="D691" s="30" t="str">
        <f>FLOOR(IMDB4[[#This Row],[Year]],10)&amp;"s"</f>
        <v>2010s</v>
      </c>
      <c r="E691" s="1" t="s">
        <v>32</v>
      </c>
      <c r="F691" s="1" t="s">
        <v>40</v>
      </c>
      <c r="G691" s="1" t="s">
        <v>3</v>
      </c>
      <c r="H691" s="1" t="s">
        <v>4</v>
      </c>
      <c r="I691" s="1" t="s">
        <v>132</v>
      </c>
      <c r="J691" s="1" t="s">
        <v>1082</v>
      </c>
      <c r="K691" s="1" t="s">
        <v>3066</v>
      </c>
      <c r="L691" s="30">
        <v>14000</v>
      </c>
      <c r="M691" s="30">
        <v>22226</v>
      </c>
      <c r="N691" s="30">
        <v>168</v>
      </c>
      <c r="O691" s="30">
        <v>49000</v>
      </c>
      <c r="P691" s="27">
        <v>6.7</v>
      </c>
      <c r="Q691" s="30">
        <v>459</v>
      </c>
      <c r="R691" s="30">
        <v>139</v>
      </c>
      <c r="S691" s="9">
        <v>150832203</v>
      </c>
      <c r="T691" s="9">
        <v>85000000</v>
      </c>
      <c r="U691" s="9">
        <f>IMDB4[[#This Row],[Gross Revenue]]-IMDB4[[#This Row],[Budget]]</f>
        <v>65832203</v>
      </c>
      <c r="V691" s="9" t="str">
        <f>IF(IMDB4[[#This Row],[Profit]]&gt;0,"Hit","Flop")</f>
        <v>Hit</v>
      </c>
      <c r="W691" s="9" t="str" cm="1">
        <f t="array" ref="W691">_xlfn.IFS(IMDB4[[#This Row],[IMDb Score (1-10)]]&gt;=8,"Excellent",IMDB4[[#This Row],[IMDb Score (1-10)]]&gt;=7,"Good",IMDB4[[#This Row],[IMDb Score (1-10)]]&gt;=5,"Average",TRUE,"Poor")</f>
        <v>Average</v>
      </c>
      <c r="X691" s="9" t="str">
        <f>IF(IMDB4[[#This Row],[Duration (min)]]&lt;90,"Short",IF(IMDB4[[#This Row],[Duration (min)]]&lt;=120,"Medium", "Long"))</f>
        <v>Long</v>
      </c>
    </row>
    <row r="692" spans="1:24" x14ac:dyDescent="0.25">
      <c r="A692" s="1" t="s">
        <v>5040</v>
      </c>
      <c r="B692" s="2">
        <v>39601</v>
      </c>
      <c r="C692" s="30">
        <f>YEAR(IMDB4[[#This Row],[Release Date]])</f>
        <v>2008</v>
      </c>
      <c r="D692" s="30" t="str">
        <f>FLOOR(IMDB4[[#This Row],[Year]],10)&amp;"s"</f>
        <v>2000s</v>
      </c>
      <c r="E692" s="1" t="s">
        <v>32</v>
      </c>
      <c r="F692" s="1" t="s">
        <v>77</v>
      </c>
      <c r="G692" s="1" t="s">
        <v>3</v>
      </c>
      <c r="H692" s="1" t="s">
        <v>161</v>
      </c>
      <c r="I692" s="1" t="s">
        <v>132</v>
      </c>
      <c r="J692" s="1" t="s">
        <v>459</v>
      </c>
      <c r="K692" s="1" t="s">
        <v>3626</v>
      </c>
      <c r="L692" s="30">
        <v>14000</v>
      </c>
      <c r="M692" s="30">
        <v>16461</v>
      </c>
      <c r="N692" s="30">
        <v>180</v>
      </c>
      <c r="O692" s="30">
        <v>29000</v>
      </c>
      <c r="P692" s="27">
        <v>7.9</v>
      </c>
      <c r="Q692" s="30">
        <v>309</v>
      </c>
      <c r="R692" s="30">
        <v>93</v>
      </c>
      <c r="S692" s="9">
        <v>145000989</v>
      </c>
      <c r="T692" s="9">
        <v>25000000</v>
      </c>
      <c r="U692" s="9">
        <f>IMDB4[[#This Row],[Gross Revenue]]-IMDB4[[#This Row],[Budget]]</f>
        <v>120000989</v>
      </c>
      <c r="V692" s="9" t="str">
        <f>IF(IMDB4[[#This Row],[Profit]]&gt;0,"Hit","Flop")</f>
        <v>Hit</v>
      </c>
      <c r="W692" s="9" t="str" cm="1">
        <f t="array" ref="W692">_xlfn.IFS(IMDB4[[#This Row],[IMDb Score (1-10)]]&gt;=8,"Excellent",IMDB4[[#This Row],[IMDb Score (1-10)]]&gt;=7,"Good",IMDB4[[#This Row],[IMDb Score (1-10)]]&gt;=5,"Average",TRUE,"Poor")</f>
        <v>Good</v>
      </c>
      <c r="X692" s="9" t="str">
        <f>IF(IMDB4[[#This Row],[Duration (min)]]&lt;90,"Short",IF(IMDB4[[#This Row],[Duration (min)]]&lt;=120,"Medium", "Long"))</f>
        <v>Medium</v>
      </c>
    </row>
    <row r="693" spans="1:24" x14ac:dyDescent="0.25">
      <c r="A693" s="1" t="s">
        <v>4945</v>
      </c>
      <c r="B693" s="2">
        <v>39633</v>
      </c>
      <c r="C693" s="30">
        <f>YEAR(IMDB4[[#This Row],[Release Date]])</f>
        <v>2008</v>
      </c>
      <c r="D693" s="30" t="str">
        <f>FLOOR(IMDB4[[#This Row],[Year]],10)&amp;"s"</f>
        <v>2000s</v>
      </c>
      <c r="E693" s="1" t="s">
        <v>32</v>
      </c>
      <c r="F693" s="1" t="s">
        <v>20</v>
      </c>
      <c r="G693" s="1" t="s">
        <v>3</v>
      </c>
      <c r="H693" s="1" t="s">
        <v>4</v>
      </c>
      <c r="I693" s="1" t="s">
        <v>132</v>
      </c>
      <c r="J693" s="1" t="s">
        <v>1436</v>
      </c>
      <c r="K693" s="1" t="s">
        <v>4946</v>
      </c>
      <c r="L693" s="30">
        <v>14000</v>
      </c>
      <c r="M693" s="30">
        <v>26002</v>
      </c>
      <c r="N693" s="30">
        <v>58</v>
      </c>
      <c r="O693" s="30">
        <v>10000</v>
      </c>
      <c r="P693" s="27">
        <v>6.3</v>
      </c>
      <c r="Q693" s="30">
        <v>238</v>
      </c>
      <c r="R693" s="30">
        <v>108</v>
      </c>
      <c r="S693" s="9">
        <v>143704210</v>
      </c>
      <c r="T693" s="9">
        <v>52000000</v>
      </c>
      <c r="U693" s="9">
        <f>IMDB4[[#This Row],[Gross Revenue]]-IMDB4[[#This Row],[Budget]]</f>
        <v>91704210</v>
      </c>
      <c r="V693" s="9" t="str">
        <f>IF(IMDB4[[#This Row],[Profit]]&gt;0,"Hit","Flop")</f>
        <v>Hit</v>
      </c>
      <c r="W693" s="9" t="str" cm="1">
        <f t="array" ref="W693">_xlfn.IFS(IMDB4[[#This Row],[IMDb Score (1-10)]]&gt;=8,"Excellent",IMDB4[[#This Row],[IMDb Score (1-10)]]&gt;=7,"Good",IMDB4[[#This Row],[IMDb Score (1-10)]]&gt;=5,"Average",TRUE,"Poor")</f>
        <v>Average</v>
      </c>
      <c r="X693" s="9" t="str">
        <f>IF(IMDB4[[#This Row],[Duration (min)]]&lt;90,"Short",IF(IMDB4[[#This Row],[Duration (min)]]&lt;=120,"Medium", "Long"))</f>
        <v>Medium</v>
      </c>
    </row>
    <row r="694" spans="1:24" x14ac:dyDescent="0.25">
      <c r="A694" s="1" t="s">
        <v>3270</v>
      </c>
      <c r="B694" s="2">
        <v>37478</v>
      </c>
      <c r="C694" s="30">
        <f>YEAR(IMDB4[[#This Row],[Release Date]])</f>
        <v>2002</v>
      </c>
      <c r="D694" s="30" t="str">
        <f>FLOOR(IMDB4[[#This Row],[Year]],10)&amp;"s"</f>
        <v>2000s</v>
      </c>
      <c r="E694" s="1" t="s">
        <v>32</v>
      </c>
      <c r="F694" s="1" t="s">
        <v>77</v>
      </c>
      <c r="G694" s="1" t="s">
        <v>3</v>
      </c>
      <c r="H694" s="1" t="s">
        <v>4</v>
      </c>
      <c r="I694" s="1" t="s">
        <v>132</v>
      </c>
      <c r="J694" s="1" t="s">
        <v>2206</v>
      </c>
      <c r="K694" s="1" t="s">
        <v>1323</v>
      </c>
      <c r="L694" s="30">
        <v>14000</v>
      </c>
      <c r="M694" s="30">
        <v>14790</v>
      </c>
      <c r="N694" s="30">
        <v>357</v>
      </c>
      <c r="O694" s="30">
        <v>10000</v>
      </c>
      <c r="P694" s="27">
        <v>5.8</v>
      </c>
      <c r="Q694" s="30">
        <v>191</v>
      </c>
      <c r="R694" s="30">
        <v>132</v>
      </c>
      <c r="S694" s="9">
        <v>141204016</v>
      </c>
      <c r="T694" s="9">
        <v>70000000</v>
      </c>
      <c r="U694" s="9">
        <f>IMDB4[[#This Row],[Gross Revenue]]-IMDB4[[#This Row],[Budget]]</f>
        <v>71204016</v>
      </c>
      <c r="V694" s="9" t="str">
        <f>IF(IMDB4[[#This Row],[Profit]]&gt;0,"Hit","Flop")</f>
        <v>Hit</v>
      </c>
      <c r="W694" s="9" t="str" cm="1">
        <f t="array" ref="W694">_xlfn.IFS(IMDB4[[#This Row],[IMDb Score (1-10)]]&gt;=8,"Excellent",IMDB4[[#This Row],[IMDb Score (1-10)]]&gt;=7,"Good",IMDB4[[#This Row],[IMDb Score (1-10)]]&gt;=5,"Average",TRUE,"Poor")</f>
        <v>Average</v>
      </c>
      <c r="X694" s="9" t="str">
        <f>IF(IMDB4[[#This Row],[Duration (min)]]&lt;90,"Short",IF(IMDB4[[#This Row],[Duration (min)]]&lt;=120,"Medium", "Long"))</f>
        <v>Long</v>
      </c>
    </row>
    <row r="695" spans="1:24" x14ac:dyDescent="0.25">
      <c r="A695" s="1" t="s">
        <v>6213</v>
      </c>
      <c r="B695" s="2">
        <v>41040</v>
      </c>
      <c r="C695" s="30">
        <f>YEAR(IMDB4[[#This Row],[Release Date]])</f>
        <v>2012</v>
      </c>
      <c r="D695" s="30" t="str">
        <f>FLOOR(IMDB4[[#This Row],[Year]],10)&amp;"s"</f>
        <v>2010s</v>
      </c>
      <c r="E695" s="1" t="s">
        <v>32</v>
      </c>
      <c r="F695" s="1" t="s">
        <v>77</v>
      </c>
      <c r="G695" s="1" t="s">
        <v>3</v>
      </c>
      <c r="H695" s="1" t="s">
        <v>161</v>
      </c>
      <c r="I695" s="1" t="s">
        <v>132</v>
      </c>
      <c r="J695" s="1" t="s">
        <v>459</v>
      </c>
      <c r="K695" s="1" t="s">
        <v>5797</v>
      </c>
      <c r="L695" s="30">
        <v>14000</v>
      </c>
      <c r="M695" s="30">
        <v>16410</v>
      </c>
      <c r="N695" s="30">
        <v>118</v>
      </c>
      <c r="O695" s="30">
        <v>63000</v>
      </c>
      <c r="P695" s="27">
        <v>6.3</v>
      </c>
      <c r="Q695" s="30">
        <v>358</v>
      </c>
      <c r="R695" s="30">
        <v>98</v>
      </c>
      <c r="S695" s="9">
        <v>139852971</v>
      </c>
      <c r="T695" s="9">
        <v>45000000</v>
      </c>
      <c r="U695" s="9">
        <f>IMDB4[[#This Row],[Gross Revenue]]-IMDB4[[#This Row],[Budget]]</f>
        <v>94852971</v>
      </c>
      <c r="V695" s="9" t="str">
        <f>IF(IMDB4[[#This Row],[Profit]]&gt;0,"Hit","Flop")</f>
        <v>Hit</v>
      </c>
      <c r="W695" s="9" t="str" cm="1">
        <f t="array" ref="W695">_xlfn.IFS(IMDB4[[#This Row],[IMDb Score (1-10)]]&gt;=8,"Excellent",IMDB4[[#This Row],[IMDb Score (1-10)]]&gt;=7,"Good",IMDB4[[#This Row],[IMDb Score (1-10)]]&gt;=5,"Average",TRUE,"Poor")</f>
        <v>Average</v>
      </c>
      <c r="X695" s="9" t="str">
        <f>IF(IMDB4[[#This Row],[Duration (min)]]&lt;90,"Short",IF(IMDB4[[#This Row],[Duration (min)]]&lt;=120,"Medium", "Long"))</f>
        <v>Medium</v>
      </c>
    </row>
    <row r="696" spans="1:24" x14ac:dyDescent="0.25">
      <c r="A696" s="1" t="s">
        <v>5686</v>
      </c>
      <c r="B696" s="2">
        <v>40220</v>
      </c>
      <c r="C696" s="30">
        <f>YEAR(IMDB4[[#This Row],[Release Date]])</f>
        <v>2010</v>
      </c>
      <c r="D696" s="30" t="str">
        <f>FLOOR(IMDB4[[#This Row],[Year]],10)&amp;"s"</f>
        <v>2010s</v>
      </c>
      <c r="E696" s="1" t="s">
        <v>32</v>
      </c>
      <c r="F696" s="1" t="s">
        <v>61</v>
      </c>
      <c r="G696" s="1" t="s">
        <v>3</v>
      </c>
      <c r="H696" s="1" t="s">
        <v>83</v>
      </c>
      <c r="I696" s="1" t="s">
        <v>92</v>
      </c>
      <c r="J696" s="1" t="s">
        <v>1436</v>
      </c>
      <c r="K696" s="1" t="s">
        <v>5379</v>
      </c>
      <c r="L696" s="30">
        <v>14000</v>
      </c>
      <c r="M696" s="30">
        <v>15732</v>
      </c>
      <c r="N696" s="30">
        <v>0</v>
      </c>
      <c r="O696" s="30">
        <v>64000</v>
      </c>
      <c r="P696" s="27">
        <v>8</v>
      </c>
      <c r="Q696" s="30">
        <v>479</v>
      </c>
      <c r="R696" s="30">
        <v>118</v>
      </c>
      <c r="S696" s="9">
        <v>138795342</v>
      </c>
      <c r="T696" s="9">
        <v>15000000</v>
      </c>
      <c r="U696" s="9">
        <f>IMDB4[[#This Row],[Gross Revenue]]-IMDB4[[#This Row],[Budget]]</f>
        <v>123795342</v>
      </c>
      <c r="V696" s="9" t="str">
        <f>IF(IMDB4[[#This Row],[Profit]]&gt;0,"Hit","Flop")</f>
        <v>Hit</v>
      </c>
      <c r="W696" s="9" t="str" cm="1">
        <f t="array" ref="W696">_xlfn.IFS(IMDB4[[#This Row],[IMDb Score (1-10)]]&gt;=8,"Excellent",IMDB4[[#This Row],[IMDb Score (1-10)]]&gt;=7,"Good",IMDB4[[#This Row],[IMDb Score (1-10)]]&gt;=5,"Average",TRUE,"Poor")</f>
        <v>Excellent</v>
      </c>
      <c r="X696" s="9" t="str">
        <f>IF(IMDB4[[#This Row],[Duration (min)]]&lt;90,"Short",IF(IMDB4[[#This Row],[Duration (min)]]&lt;=120,"Medium", "Long"))</f>
        <v>Medium</v>
      </c>
    </row>
    <row r="697" spans="1:24" x14ac:dyDescent="0.25">
      <c r="A697" s="1" t="s">
        <v>195</v>
      </c>
      <c r="B697" s="2">
        <v>26351</v>
      </c>
      <c r="C697" s="30">
        <f>YEAR(IMDB4[[#This Row],[Release Date]])</f>
        <v>1972</v>
      </c>
      <c r="D697" s="30" t="str">
        <f>FLOOR(IMDB4[[#This Row],[Year]],10)&amp;"s"</f>
        <v>1970s</v>
      </c>
      <c r="E697" s="1" t="s">
        <v>32</v>
      </c>
      <c r="F697" s="1" t="s">
        <v>2</v>
      </c>
      <c r="G697" s="1" t="s">
        <v>3</v>
      </c>
      <c r="H697" s="1" t="s">
        <v>4</v>
      </c>
      <c r="I697" s="1" t="s">
        <v>92</v>
      </c>
      <c r="J697" s="1" t="s">
        <v>196</v>
      </c>
      <c r="K697" s="1" t="s">
        <v>197</v>
      </c>
      <c r="L697" s="30">
        <v>14000</v>
      </c>
      <c r="M697" s="30">
        <v>28122</v>
      </c>
      <c r="N697" s="30">
        <v>0</v>
      </c>
      <c r="O697" s="30">
        <v>43000</v>
      </c>
      <c r="P697" s="27">
        <v>9.1999999999999993</v>
      </c>
      <c r="Q697" s="30">
        <v>208</v>
      </c>
      <c r="R697" s="30">
        <v>175</v>
      </c>
      <c r="S697" s="9">
        <v>134821952</v>
      </c>
      <c r="T697" s="9">
        <v>6000000</v>
      </c>
      <c r="U697" s="9">
        <f>IMDB4[[#This Row],[Gross Revenue]]-IMDB4[[#This Row],[Budget]]</f>
        <v>128821952</v>
      </c>
      <c r="V697" s="9" t="str">
        <f>IF(IMDB4[[#This Row],[Profit]]&gt;0,"Hit","Flop")</f>
        <v>Hit</v>
      </c>
      <c r="W697" s="9" t="str" cm="1">
        <f t="array" ref="W697">_xlfn.IFS(IMDB4[[#This Row],[IMDb Score (1-10)]]&gt;=8,"Excellent",IMDB4[[#This Row],[IMDb Score (1-10)]]&gt;=7,"Good",IMDB4[[#This Row],[IMDb Score (1-10)]]&gt;=5,"Average",TRUE,"Poor")</f>
        <v>Excellent</v>
      </c>
      <c r="X697" s="9" t="str">
        <f>IF(IMDB4[[#This Row],[Duration (min)]]&lt;90,"Short",IF(IMDB4[[#This Row],[Duration (min)]]&lt;=120,"Medium", "Long"))</f>
        <v>Long</v>
      </c>
    </row>
    <row r="698" spans="1:24" x14ac:dyDescent="0.25">
      <c r="A698" s="1" t="s">
        <v>6885</v>
      </c>
      <c r="B698" s="2">
        <v>42031</v>
      </c>
      <c r="C698" s="30">
        <f>YEAR(IMDB4[[#This Row],[Release Date]])</f>
        <v>2015</v>
      </c>
      <c r="D698" s="30" t="str">
        <f>FLOOR(IMDB4[[#This Row],[Year]],10)&amp;"s"</f>
        <v>2010s</v>
      </c>
      <c r="E698" s="1" t="s">
        <v>32</v>
      </c>
      <c r="F698" s="1" t="s">
        <v>40</v>
      </c>
      <c r="G698" s="1" t="s">
        <v>3</v>
      </c>
      <c r="H698" s="1" t="s">
        <v>4</v>
      </c>
      <c r="I698" s="1" t="s">
        <v>132</v>
      </c>
      <c r="J698" s="1" t="s">
        <v>1082</v>
      </c>
      <c r="K698" s="1" t="s">
        <v>3967</v>
      </c>
      <c r="L698" s="30">
        <v>14000</v>
      </c>
      <c r="M698" s="30">
        <v>22622</v>
      </c>
      <c r="N698" s="30">
        <v>124</v>
      </c>
      <c r="O698" s="30">
        <v>27000</v>
      </c>
      <c r="P698" s="27">
        <v>6.3</v>
      </c>
      <c r="Q698" s="30">
        <v>263</v>
      </c>
      <c r="R698" s="30">
        <v>119</v>
      </c>
      <c r="S698" s="9">
        <v>129995817</v>
      </c>
      <c r="T698" s="9">
        <v>110000000</v>
      </c>
      <c r="U698" s="9">
        <f>IMDB4[[#This Row],[Gross Revenue]]-IMDB4[[#This Row],[Budget]]</f>
        <v>19995817</v>
      </c>
      <c r="V698" s="9" t="str">
        <f>IF(IMDB4[[#This Row],[Profit]]&gt;0,"Hit","Flop")</f>
        <v>Hit</v>
      </c>
      <c r="W698" s="9" t="str" cm="1">
        <f t="array" ref="W698">_xlfn.IFS(IMDB4[[#This Row],[IMDb Score (1-10)]]&gt;=8,"Excellent",IMDB4[[#This Row],[IMDb Score (1-10)]]&gt;=7,"Good",IMDB4[[#This Row],[IMDb Score (1-10)]]&gt;=5,"Average",TRUE,"Poor")</f>
        <v>Average</v>
      </c>
      <c r="X698" s="9" t="str">
        <f>IF(IMDB4[[#This Row],[Duration (min)]]&lt;90,"Short",IF(IMDB4[[#This Row],[Duration (min)]]&lt;=120,"Medium", "Long"))</f>
        <v>Medium</v>
      </c>
    </row>
    <row r="699" spans="1:24" x14ac:dyDescent="0.25">
      <c r="A699" s="1" t="s">
        <v>4708</v>
      </c>
      <c r="B699" s="2">
        <v>39396</v>
      </c>
      <c r="C699" s="30">
        <f>YEAR(IMDB4[[#This Row],[Release Date]])</f>
        <v>2007</v>
      </c>
      <c r="D699" s="30" t="str">
        <f>FLOOR(IMDB4[[#This Row],[Year]],10)&amp;"s"</f>
        <v>2000s</v>
      </c>
      <c r="E699" s="1" t="s">
        <v>32</v>
      </c>
      <c r="F699" s="1" t="s">
        <v>2</v>
      </c>
      <c r="G699" s="1" t="s">
        <v>3</v>
      </c>
      <c r="H699" s="1" t="s">
        <v>4</v>
      </c>
      <c r="I699" s="1" t="s">
        <v>132</v>
      </c>
      <c r="J699" s="1" t="s">
        <v>196</v>
      </c>
      <c r="K699" s="1" t="s">
        <v>745</v>
      </c>
      <c r="L699" s="30">
        <v>14000</v>
      </c>
      <c r="M699" s="30">
        <v>43499</v>
      </c>
      <c r="N699" s="30">
        <v>0</v>
      </c>
      <c r="O699" s="30">
        <v>0</v>
      </c>
      <c r="P699" s="27">
        <v>6.9</v>
      </c>
      <c r="Q699" s="30">
        <v>238</v>
      </c>
      <c r="R699" s="30">
        <v>122</v>
      </c>
      <c r="S699" s="9">
        <v>117144465</v>
      </c>
      <c r="T699" s="9">
        <v>85000000</v>
      </c>
      <c r="U699" s="9">
        <f>IMDB4[[#This Row],[Gross Revenue]]-IMDB4[[#This Row],[Budget]]</f>
        <v>32144465</v>
      </c>
      <c r="V699" s="9" t="str">
        <f>IF(IMDB4[[#This Row],[Profit]]&gt;0,"Hit","Flop")</f>
        <v>Hit</v>
      </c>
      <c r="W699" s="9" t="str" cm="1">
        <f t="array" ref="W699">_xlfn.IFS(IMDB4[[#This Row],[IMDb Score (1-10)]]&gt;=8,"Excellent",IMDB4[[#This Row],[IMDb Score (1-10)]]&gt;=7,"Good",IMDB4[[#This Row],[IMDb Score (1-10)]]&gt;=5,"Average",TRUE,"Poor")</f>
        <v>Average</v>
      </c>
      <c r="X699" s="9" t="str">
        <f>IF(IMDB4[[#This Row],[Duration (min)]]&lt;90,"Short",IF(IMDB4[[#This Row],[Duration (min)]]&lt;=120,"Medium", "Long"))</f>
        <v>Long</v>
      </c>
    </row>
    <row r="700" spans="1:24" x14ac:dyDescent="0.25">
      <c r="A700" s="1" t="s">
        <v>4140</v>
      </c>
      <c r="B700" s="2">
        <v>38596</v>
      </c>
      <c r="C700" s="30">
        <f>YEAR(IMDB4[[#This Row],[Release Date]])</f>
        <v>2005</v>
      </c>
      <c r="D700" s="30" t="str">
        <f>FLOOR(IMDB4[[#This Row],[Year]],10)&amp;"s"</f>
        <v>2000s</v>
      </c>
      <c r="E700" s="1" t="s">
        <v>32</v>
      </c>
      <c r="F700" s="1" t="s">
        <v>77</v>
      </c>
      <c r="G700" s="1" t="s">
        <v>3</v>
      </c>
      <c r="H700" s="1" t="s">
        <v>338</v>
      </c>
      <c r="I700" s="1" t="s">
        <v>84</v>
      </c>
      <c r="J700" s="1" t="s">
        <v>2206</v>
      </c>
      <c r="K700" s="1" t="s">
        <v>2900</v>
      </c>
      <c r="L700" s="30">
        <v>14000</v>
      </c>
      <c r="M700" s="30">
        <v>16884</v>
      </c>
      <c r="N700" s="30">
        <v>163</v>
      </c>
      <c r="O700" s="30">
        <v>0</v>
      </c>
      <c r="P700" s="27">
        <v>5.5</v>
      </c>
      <c r="Q700" s="30">
        <v>125</v>
      </c>
      <c r="R700" s="30">
        <v>95</v>
      </c>
      <c r="S700" s="9">
        <v>113006880</v>
      </c>
      <c r="T700" s="9">
        <v>56000000</v>
      </c>
      <c r="U700" s="9">
        <f>IMDB4[[#This Row],[Gross Revenue]]-IMDB4[[#This Row],[Budget]]</f>
        <v>57006880</v>
      </c>
      <c r="V700" s="9" t="str">
        <f>IF(IMDB4[[#This Row],[Profit]]&gt;0,"Hit","Flop")</f>
        <v>Hit</v>
      </c>
      <c r="W700" s="9" t="str" cm="1">
        <f t="array" ref="W700">_xlfn.IFS(IMDB4[[#This Row],[IMDb Score (1-10)]]&gt;=8,"Excellent",IMDB4[[#This Row],[IMDb Score (1-10)]]&gt;=7,"Good",IMDB4[[#This Row],[IMDb Score (1-10)]]&gt;=5,"Average",TRUE,"Poor")</f>
        <v>Average</v>
      </c>
      <c r="X700" s="9" t="str">
        <f>IF(IMDB4[[#This Row],[Duration (min)]]&lt;90,"Short",IF(IMDB4[[#This Row],[Duration (min)]]&lt;=120,"Medium", "Long"))</f>
        <v>Medium</v>
      </c>
    </row>
    <row r="701" spans="1:24" x14ac:dyDescent="0.25">
      <c r="A701" s="1" t="s">
        <v>5736</v>
      </c>
      <c r="B701" s="2">
        <v>40290</v>
      </c>
      <c r="C701" s="30">
        <f>YEAR(IMDB4[[#This Row],[Release Date]])</f>
        <v>2010</v>
      </c>
      <c r="D701" s="30" t="str">
        <f>FLOOR(IMDB4[[#This Row],[Year]],10)&amp;"s"</f>
        <v>2010s</v>
      </c>
      <c r="E701" s="1" t="s">
        <v>32</v>
      </c>
      <c r="F701" s="1" t="s">
        <v>20</v>
      </c>
      <c r="G701" s="1" t="s">
        <v>3</v>
      </c>
      <c r="H701" s="1" t="s">
        <v>4</v>
      </c>
      <c r="I701" s="1" t="s">
        <v>132</v>
      </c>
      <c r="J701" s="1" t="s">
        <v>4309</v>
      </c>
      <c r="K701" s="1" t="s">
        <v>805</v>
      </c>
      <c r="L701" s="30">
        <v>14000</v>
      </c>
      <c r="M701" s="30">
        <v>45696</v>
      </c>
      <c r="N701" s="30">
        <v>0</v>
      </c>
      <c r="O701" s="30">
        <v>9000</v>
      </c>
      <c r="P701" s="27">
        <v>5.7</v>
      </c>
      <c r="Q701" s="30">
        <v>186</v>
      </c>
      <c r="R701" s="30">
        <v>125</v>
      </c>
      <c r="S701" s="9">
        <v>110476776</v>
      </c>
      <c r="T701" s="9">
        <v>52000000</v>
      </c>
      <c r="U701" s="9">
        <f>IMDB4[[#This Row],[Gross Revenue]]-IMDB4[[#This Row],[Budget]]</f>
        <v>58476776</v>
      </c>
      <c r="V701" s="9" t="str">
        <f>IF(IMDB4[[#This Row],[Profit]]&gt;0,"Hit","Flop")</f>
        <v>Hit</v>
      </c>
      <c r="W701" s="9" t="str" cm="1">
        <f t="array" ref="W701">_xlfn.IFS(IMDB4[[#This Row],[IMDb Score (1-10)]]&gt;=8,"Excellent",IMDB4[[#This Row],[IMDb Score (1-10)]]&gt;=7,"Good",IMDB4[[#This Row],[IMDb Score (1-10)]]&gt;=5,"Average",TRUE,"Poor")</f>
        <v>Average</v>
      </c>
      <c r="X701" s="9" t="str">
        <f>IF(IMDB4[[#This Row],[Duration (min)]]&lt;90,"Short",IF(IMDB4[[#This Row],[Duration (min)]]&lt;=120,"Medium", "Long"))</f>
        <v>Long</v>
      </c>
    </row>
    <row r="702" spans="1:24" x14ac:dyDescent="0.25">
      <c r="A702" s="1" t="s">
        <v>6385</v>
      </c>
      <c r="B702" s="2">
        <v>41352</v>
      </c>
      <c r="C702" s="30">
        <f>YEAR(IMDB4[[#This Row],[Release Date]])</f>
        <v>2013</v>
      </c>
      <c r="D702" s="30" t="str">
        <f>FLOOR(IMDB4[[#This Row],[Year]],10)&amp;"s"</f>
        <v>2010s</v>
      </c>
      <c r="E702" s="1" t="s">
        <v>32</v>
      </c>
      <c r="F702" s="1" t="s">
        <v>40</v>
      </c>
      <c r="G702" s="1" t="s">
        <v>3</v>
      </c>
      <c r="H702" s="1" t="s">
        <v>4</v>
      </c>
      <c r="I702" s="1" t="s">
        <v>84</v>
      </c>
      <c r="J702" s="1" t="s">
        <v>4014</v>
      </c>
      <c r="K702" s="1" t="s">
        <v>3060</v>
      </c>
      <c r="L702" s="30">
        <v>14000</v>
      </c>
      <c r="M702" s="30">
        <v>14552</v>
      </c>
      <c r="N702" s="30">
        <v>77</v>
      </c>
      <c r="O702" s="30">
        <v>17000</v>
      </c>
      <c r="P702" s="27">
        <v>6.7</v>
      </c>
      <c r="Q702" s="30">
        <v>203</v>
      </c>
      <c r="R702" s="30">
        <v>102</v>
      </c>
      <c r="S702" s="9">
        <v>107515297</v>
      </c>
      <c r="T702" s="9">
        <v>100000000</v>
      </c>
      <c r="U702" s="9">
        <f>IMDB4[[#This Row],[Gross Revenue]]-IMDB4[[#This Row],[Budget]]</f>
        <v>7515297</v>
      </c>
      <c r="V702" s="9" t="str">
        <f>IF(IMDB4[[#This Row],[Profit]]&gt;0,"Hit","Flop")</f>
        <v>Hit</v>
      </c>
      <c r="W702" s="9" t="str" cm="1">
        <f t="array" ref="W702">_xlfn.IFS(IMDB4[[#This Row],[IMDb Score (1-10)]]&gt;=8,"Excellent",IMDB4[[#This Row],[IMDb Score (1-10)]]&gt;=7,"Good",IMDB4[[#This Row],[IMDb Score (1-10)]]&gt;=5,"Average",TRUE,"Poor")</f>
        <v>Average</v>
      </c>
      <c r="X702" s="9" t="str">
        <f>IF(IMDB4[[#This Row],[Duration (min)]]&lt;90,"Short",IF(IMDB4[[#This Row],[Duration (min)]]&lt;=120,"Medium", "Long"))</f>
        <v>Medium</v>
      </c>
    </row>
    <row r="703" spans="1:24" x14ac:dyDescent="0.25">
      <c r="A703" s="1" t="s">
        <v>6132</v>
      </c>
      <c r="B703" s="2">
        <v>41064</v>
      </c>
      <c r="C703" s="30">
        <f>YEAR(IMDB4[[#This Row],[Release Date]])</f>
        <v>2012</v>
      </c>
      <c r="D703" s="30" t="str">
        <f>FLOOR(IMDB4[[#This Row],[Year]],10)&amp;"s"</f>
        <v>2010s</v>
      </c>
      <c r="E703" s="1" t="s">
        <v>32</v>
      </c>
      <c r="F703" s="1" t="s">
        <v>77</v>
      </c>
      <c r="G703" s="1" t="s">
        <v>3</v>
      </c>
      <c r="H703" s="1" t="s">
        <v>4</v>
      </c>
      <c r="I703" s="1" t="s">
        <v>84</v>
      </c>
      <c r="J703" s="1" t="s">
        <v>4014</v>
      </c>
      <c r="K703" s="1" t="s">
        <v>5496</v>
      </c>
      <c r="L703" s="30">
        <v>14000</v>
      </c>
      <c r="M703" s="30">
        <v>27842</v>
      </c>
      <c r="N703" s="30">
        <v>62</v>
      </c>
      <c r="O703" s="30">
        <v>0</v>
      </c>
      <c r="P703" s="27">
        <v>5.8</v>
      </c>
      <c r="Q703" s="30">
        <v>178</v>
      </c>
      <c r="R703" s="30">
        <v>94</v>
      </c>
      <c r="S703" s="9">
        <v>103812241</v>
      </c>
      <c r="T703" s="9">
        <v>79000000</v>
      </c>
      <c r="U703" s="9">
        <f>IMDB4[[#This Row],[Gross Revenue]]-IMDB4[[#This Row],[Budget]]</f>
        <v>24812241</v>
      </c>
      <c r="V703" s="9" t="str">
        <f>IF(IMDB4[[#This Row],[Profit]]&gt;0,"Hit","Flop")</f>
        <v>Hit</v>
      </c>
      <c r="W703" s="9" t="str" cm="1">
        <f t="array" ref="W703">_xlfn.IFS(IMDB4[[#This Row],[IMDb Score (1-10)]]&gt;=8,"Excellent",IMDB4[[#This Row],[IMDb Score (1-10)]]&gt;=7,"Good",IMDB4[[#This Row],[IMDb Score (1-10)]]&gt;=5,"Average",TRUE,"Poor")</f>
        <v>Average</v>
      </c>
      <c r="X703" s="9" t="str">
        <f>IF(IMDB4[[#This Row],[Duration (min)]]&lt;90,"Short",IF(IMDB4[[#This Row],[Duration (min)]]&lt;=120,"Medium", "Long"))</f>
        <v>Medium</v>
      </c>
    </row>
    <row r="704" spans="1:24" x14ac:dyDescent="0.25">
      <c r="A704" s="1" t="s">
        <v>4929</v>
      </c>
      <c r="B704" s="2">
        <v>39571</v>
      </c>
      <c r="C704" s="30">
        <f>YEAR(IMDB4[[#This Row],[Release Date]])</f>
        <v>2008</v>
      </c>
      <c r="D704" s="30" t="str">
        <f>FLOOR(IMDB4[[#This Row],[Year]],10)&amp;"s"</f>
        <v>2000s</v>
      </c>
      <c r="E704" s="1" t="s">
        <v>32</v>
      </c>
      <c r="F704" s="1" t="s">
        <v>77</v>
      </c>
      <c r="G704" s="1" t="s">
        <v>3</v>
      </c>
      <c r="H704" s="1" t="s">
        <v>4</v>
      </c>
      <c r="I704" s="1" t="s">
        <v>84</v>
      </c>
      <c r="J704" s="1" t="s">
        <v>4014</v>
      </c>
      <c r="K704" s="1" t="s">
        <v>4930</v>
      </c>
      <c r="L704" s="30">
        <v>14000</v>
      </c>
      <c r="M704" s="30">
        <v>17925</v>
      </c>
      <c r="N704" s="30">
        <v>40</v>
      </c>
      <c r="O704" s="30">
        <v>0</v>
      </c>
      <c r="P704" s="27">
        <v>5.8</v>
      </c>
      <c r="Q704" s="30">
        <v>201</v>
      </c>
      <c r="R704" s="30">
        <v>93</v>
      </c>
      <c r="S704" s="9">
        <v>101702060</v>
      </c>
      <c r="T704" s="9">
        <v>45000000</v>
      </c>
      <c r="U704" s="9">
        <f>IMDB4[[#This Row],[Gross Revenue]]-IMDB4[[#This Row],[Budget]]</f>
        <v>56702060</v>
      </c>
      <c r="V704" s="9" t="str">
        <f>IF(IMDB4[[#This Row],[Profit]]&gt;0,"Hit","Flop")</f>
        <v>Hit</v>
      </c>
      <c r="W704" s="9" t="str" cm="1">
        <f t="array" ref="W704">_xlfn.IFS(IMDB4[[#This Row],[IMDb Score (1-10)]]&gt;=8,"Excellent",IMDB4[[#This Row],[IMDb Score (1-10)]]&gt;=7,"Good",IMDB4[[#This Row],[IMDb Score (1-10)]]&gt;=5,"Average",TRUE,"Poor")</f>
        <v>Average</v>
      </c>
      <c r="X704" s="9" t="str">
        <f>IF(IMDB4[[#This Row],[Duration (min)]]&lt;90,"Short",IF(IMDB4[[#This Row],[Duration (min)]]&lt;=120,"Medium", "Long"))</f>
        <v>Medium</v>
      </c>
    </row>
    <row r="705" spans="1:24" x14ac:dyDescent="0.25">
      <c r="A705" s="1" t="s">
        <v>5140</v>
      </c>
      <c r="B705" s="2">
        <v>39463</v>
      </c>
      <c r="C705" s="30">
        <f>YEAR(IMDB4[[#This Row],[Release Date]])</f>
        <v>2008</v>
      </c>
      <c r="D705" s="30" t="str">
        <f>FLOOR(IMDB4[[#This Row],[Year]],10)&amp;"s"</f>
        <v>2000s</v>
      </c>
      <c r="E705" s="1" t="s">
        <v>32</v>
      </c>
      <c r="F705" s="1" t="s">
        <v>20</v>
      </c>
      <c r="G705" s="1" t="s">
        <v>3</v>
      </c>
      <c r="H705" s="1" t="s">
        <v>4</v>
      </c>
      <c r="I705" s="1" t="s">
        <v>132</v>
      </c>
      <c r="J705" s="1" t="s">
        <v>4309</v>
      </c>
      <c r="K705" s="1" t="s">
        <v>2307</v>
      </c>
      <c r="L705" s="30">
        <v>14000</v>
      </c>
      <c r="M705" s="30">
        <v>29505</v>
      </c>
      <c r="N705" s="30">
        <v>235</v>
      </c>
      <c r="O705" s="30">
        <v>0</v>
      </c>
      <c r="P705" s="27">
        <v>6.8</v>
      </c>
      <c r="Q705" s="30">
        <v>190</v>
      </c>
      <c r="R705" s="30">
        <v>104</v>
      </c>
      <c r="S705" s="9">
        <v>97680195</v>
      </c>
      <c r="T705" s="9">
        <v>70000000</v>
      </c>
      <c r="U705" s="9">
        <f>IMDB4[[#This Row],[Gross Revenue]]-IMDB4[[#This Row],[Budget]]</f>
        <v>27680195</v>
      </c>
      <c r="V705" s="9" t="str">
        <f>IF(IMDB4[[#This Row],[Profit]]&gt;0,"Hit","Flop")</f>
        <v>Hit</v>
      </c>
      <c r="W705" s="9" t="str" cm="1">
        <f t="array" ref="W705">_xlfn.IFS(IMDB4[[#This Row],[IMDb Score (1-10)]]&gt;=8,"Excellent",IMDB4[[#This Row],[IMDb Score (1-10)]]&gt;=7,"Good",IMDB4[[#This Row],[IMDb Score (1-10)]]&gt;=5,"Average",TRUE,"Poor")</f>
        <v>Average</v>
      </c>
      <c r="X705" s="9" t="str">
        <f>IF(IMDB4[[#This Row],[Duration (min)]]&lt;90,"Short",IF(IMDB4[[#This Row],[Duration (min)]]&lt;=120,"Medium", "Long"))</f>
        <v>Medium</v>
      </c>
    </row>
    <row r="706" spans="1:24" x14ac:dyDescent="0.25">
      <c r="A706" s="1" t="s">
        <v>1013</v>
      </c>
      <c r="B706" s="2">
        <v>34305</v>
      </c>
      <c r="C706" s="30">
        <f>YEAR(IMDB4[[#This Row],[Release Date]])</f>
        <v>1993</v>
      </c>
      <c r="D706" s="30" t="str">
        <f>FLOOR(IMDB4[[#This Row],[Year]],10)&amp;"s"</f>
        <v>1990s</v>
      </c>
      <c r="E706" s="1" t="s">
        <v>1</v>
      </c>
      <c r="F706" s="1" t="s">
        <v>61</v>
      </c>
      <c r="G706" s="1" t="s">
        <v>3</v>
      </c>
      <c r="H706" s="1" t="s">
        <v>4</v>
      </c>
      <c r="I706" s="1" t="s">
        <v>92</v>
      </c>
      <c r="J706" s="1" t="s">
        <v>459</v>
      </c>
      <c r="K706" s="1" t="s">
        <v>225</v>
      </c>
      <c r="L706" s="30">
        <v>14000</v>
      </c>
      <c r="M706" s="30">
        <v>15233</v>
      </c>
      <c r="N706" s="30">
        <v>14000</v>
      </c>
      <c r="O706" s="30">
        <v>41000</v>
      </c>
      <c r="P706" s="27">
        <v>8.9</v>
      </c>
      <c r="Q706" s="30">
        <v>174</v>
      </c>
      <c r="R706" s="30">
        <v>185</v>
      </c>
      <c r="S706" s="9">
        <v>96067179</v>
      </c>
      <c r="T706" s="9">
        <v>22000000</v>
      </c>
      <c r="U706" s="9">
        <f>IMDB4[[#This Row],[Gross Revenue]]-IMDB4[[#This Row],[Budget]]</f>
        <v>74067179</v>
      </c>
      <c r="V706" s="9" t="str">
        <f>IF(IMDB4[[#This Row],[Profit]]&gt;0,"Hit","Flop")</f>
        <v>Hit</v>
      </c>
      <c r="W706" s="9" t="str" cm="1">
        <f t="array" ref="W706">_xlfn.IFS(IMDB4[[#This Row],[IMDb Score (1-10)]]&gt;=8,"Excellent",IMDB4[[#This Row],[IMDb Score (1-10)]]&gt;=7,"Good",IMDB4[[#This Row],[IMDb Score (1-10)]]&gt;=5,"Average",TRUE,"Poor")</f>
        <v>Excellent</v>
      </c>
      <c r="X706" s="9" t="str">
        <f>IF(IMDB4[[#This Row],[Duration (min)]]&lt;90,"Short",IF(IMDB4[[#This Row],[Duration (min)]]&lt;=120,"Medium", "Long"))</f>
        <v>Long</v>
      </c>
    </row>
    <row r="707" spans="1:24" x14ac:dyDescent="0.25">
      <c r="A707" s="1" t="s">
        <v>6699</v>
      </c>
      <c r="B707" s="2">
        <v>41787</v>
      </c>
      <c r="C707" s="30">
        <f>YEAR(IMDB4[[#This Row],[Release Date]])</f>
        <v>2014</v>
      </c>
      <c r="D707" s="30" t="str">
        <f>FLOOR(IMDB4[[#This Row],[Year]],10)&amp;"s"</f>
        <v>2010s</v>
      </c>
      <c r="E707" s="1" t="s">
        <v>32</v>
      </c>
      <c r="F707" s="1" t="s">
        <v>77</v>
      </c>
      <c r="G707" s="1" t="s">
        <v>3</v>
      </c>
      <c r="H707" s="1" t="s">
        <v>83</v>
      </c>
      <c r="I707" s="1" t="s">
        <v>132</v>
      </c>
      <c r="J707" s="1" t="s">
        <v>459</v>
      </c>
      <c r="K707" s="1" t="s">
        <v>3998</v>
      </c>
      <c r="L707" s="30">
        <v>14000</v>
      </c>
      <c r="M707" s="30">
        <v>16967</v>
      </c>
      <c r="N707" s="30">
        <v>174</v>
      </c>
      <c r="O707" s="30">
        <v>24000</v>
      </c>
      <c r="P707" s="27">
        <v>7</v>
      </c>
      <c r="Q707" s="30">
        <v>359</v>
      </c>
      <c r="R707" s="30">
        <v>106</v>
      </c>
      <c r="S707" s="9">
        <v>91439400</v>
      </c>
      <c r="T707" s="9">
        <v>50000000</v>
      </c>
      <c r="U707" s="9">
        <f>IMDB4[[#This Row],[Gross Revenue]]-IMDB4[[#This Row],[Budget]]</f>
        <v>41439400</v>
      </c>
      <c r="V707" s="9" t="str">
        <f>IF(IMDB4[[#This Row],[Profit]]&gt;0,"Hit","Flop")</f>
        <v>Hit</v>
      </c>
      <c r="W707" s="9" t="str" cm="1">
        <f t="array" ref="W707">_xlfn.IFS(IMDB4[[#This Row],[IMDb Score (1-10)]]&gt;=8,"Excellent",IMDB4[[#This Row],[IMDb Score (1-10)]]&gt;=7,"Good",IMDB4[[#This Row],[IMDb Score (1-10)]]&gt;=5,"Average",TRUE,"Poor")</f>
        <v>Good</v>
      </c>
      <c r="X707" s="9" t="str">
        <f>IF(IMDB4[[#This Row],[Duration (min)]]&lt;90,"Short",IF(IMDB4[[#This Row],[Duration (min)]]&lt;=120,"Medium", "Long"))</f>
        <v>Medium</v>
      </c>
    </row>
    <row r="708" spans="1:24" x14ac:dyDescent="0.25">
      <c r="A708" s="1" t="s">
        <v>2202</v>
      </c>
      <c r="B708" s="2">
        <v>36354</v>
      </c>
      <c r="C708" s="30">
        <f>YEAR(IMDB4[[#This Row],[Release Date]])</f>
        <v>1999</v>
      </c>
      <c r="D708" s="30" t="str">
        <f>FLOOR(IMDB4[[#This Row],[Year]],10)&amp;"s"</f>
        <v>1990s</v>
      </c>
      <c r="E708" s="1" t="s">
        <v>32</v>
      </c>
      <c r="F708" s="1" t="s">
        <v>315</v>
      </c>
      <c r="G708" s="1" t="s">
        <v>3</v>
      </c>
      <c r="H708" s="1" t="s">
        <v>4</v>
      </c>
      <c r="I708" s="1" t="s">
        <v>132</v>
      </c>
      <c r="J708" s="1" t="s">
        <v>459</v>
      </c>
      <c r="K708" s="1" t="s">
        <v>1112</v>
      </c>
      <c r="L708" s="30">
        <v>14000</v>
      </c>
      <c r="M708" s="30">
        <v>17786</v>
      </c>
      <c r="N708" s="30">
        <v>101</v>
      </c>
      <c r="O708" s="30">
        <v>0</v>
      </c>
      <c r="P708" s="27">
        <v>4.9000000000000004</v>
      </c>
      <c r="Q708" s="30">
        <v>167</v>
      </c>
      <c r="R708" s="30">
        <v>113</v>
      </c>
      <c r="S708" s="9">
        <v>91188905</v>
      </c>
      <c r="T708" s="9">
        <v>80000000</v>
      </c>
      <c r="U708" s="9">
        <f>IMDB4[[#This Row],[Gross Revenue]]-IMDB4[[#This Row],[Budget]]</f>
        <v>11188905</v>
      </c>
      <c r="V708" s="9" t="str">
        <f>IF(IMDB4[[#This Row],[Profit]]&gt;0,"Hit","Flop")</f>
        <v>Hit</v>
      </c>
      <c r="W708" s="9" t="str" cm="1">
        <f t="array" ref="W708">_xlfn.IFS(IMDB4[[#This Row],[IMDb Score (1-10)]]&gt;=8,"Excellent",IMDB4[[#This Row],[IMDb Score (1-10)]]&gt;=7,"Good",IMDB4[[#This Row],[IMDb Score (1-10)]]&gt;=5,"Average",TRUE,"Poor")</f>
        <v>Poor</v>
      </c>
      <c r="X708" s="9" t="str">
        <f>IF(IMDB4[[#This Row],[Duration (min)]]&lt;90,"Short",IF(IMDB4[[#This Row],[Duration (min)]]&lt;=120,"Medium", "Long"))</f>
        <v>Medium</v>
      </c>
    </row>
    <row r="709" spans="1:24" x14ac:dyDescent="0.25">
      <c r="A709" s="1" t="s">
        <v>6737</v>
      </c>
      <c r="B709" s="2">
        <v>41717</v>
      </c>
      <c r="C709" s="30">
        <f>YEAR(IMDB4[[#This Row],[Release Date]])</f>
        <v>2014</v>
      </c>
      <c r="D709" s="30" t="str">
        <f>FLOOR(IMDB4[[#This Row],[Year]],10)&amp;"s"</f>
        <v>2010s</v>
      </c>
      <c r="E709" s="1" t="s">
        <v>32</v>
      </c>
      <c r="F709" s="1" t="s">
        <v>77</v>
      </c>
      <c r="G709" s="1" t="s">
        <v>3</v>
      </c>
      <c r="H709" s="1" t="s">
        <v>161</v>
      </c>
      <c r="I709" s="1" t="s">
        <v>132</v>
      </c>
      <c r="J709" s="1" t="s">
        <v>459</v>
      </c>
      <c r="K709" s="1" t="s">
        <v>5797</v>
      </c>
      <c r="L709" s="30">
        <v>14000</v>
      </c>
      <c r="M709" s="30">
        <v>16967</v>
      </c>
      <c r="N709" s="30">
        <v>118</v>
      </c>
      <c r="O709" s="30">
        <v>38000</v>
      </c>
      <c r="P709" s="27">
        <v>6</v>
      </c>
      <c r="Q709" s="30">
        <v>222</v>
      </c>
      <c r="R709" s="30">
        <v>115</v>
      </c>
      <c r="S709" s="9">
        <v>89253340</v>
      </c>
      <c r="T709" s="9">
        <v>48000000</v>
      </c>
      <c r="U709" s="9">
        <f>IMDB4[[#This Row],[Gross Revenue]]-IMDB4[[#This Row],[Budget]]</f>
        <v>41253340</v>
      </c>
      <c r="V709" s="9" t="str">
        <f>IF(IMDB4[[#This Row],[Profit]]&gt;0,"Hit","Flop")</f>
        <v>Hit</v>
      </c>
      <c r="W709" s="9" t="str" cm="1">
        <f t="array" ref="W709">_xlfn.IFS(IMDB4[[#This Row],[IMDb Score (1-10)]]&gt;=8,"Excellent",IMDB4[[#This Row],[IMDb Score (1-10)]]&gt;=7,"Good",IMDB4[[#This Row],[IMDb Score (1-10)]]&gt;=5,"Average",TRUE,"Poor")</f>
        <v>Average</v>
      </c>
      <c r="X709" s="9" t="str">
        <f>IF(IMDB4[[#This Row],[Duration (min)]]&lt;90,"Short",IF(IMDB4[[#This Row],[Duration (min)]]&lt;=120,"Medium", "Long"))</f>
        <v>Medium</v>
      </c>
    </row>
    <row r="710" spans="1:24" x14ac:dyDescent="0.25">
      <c r="A710" s="1" t="s">
        <v>4308</v>
      </c>
      <c r="B710" s="2">
        <v>38760</v>
      </c>
      <c r="C710" s="30">
        <f>YEAR(IMDB4[[#This Row],[Release Date]])</f>
        <v>2006</v>
      </c>
      <c r="D710" s="30" t="str">
        <f>FLOOR(IMDB4[[#This Row],[Year]],10)&amp;"s"</f>
        <v>2000s</v>
      </c>
      <c r="E710" s="1" t="s">
        <v>32</v>
      </c>
      <c r="F710" s="1" t="s">
        <v>20</v>
      </c>
      <c r="G710" s="1" t="s">
        <v>3</v>
      </c>
      <c r="H710" s="1" t="s">
        <v>4</v>
      </c>
      <c r="I710" s="1" t="s">
        <v>132</v>
      </c>
      <c r="J710" s="1" t="s">
        <v>4309</v>
      </c>
      <c r="K710" s="1" t="s">
        <v>2473</v>
      </c>
      <c r="L710" s="30">
        <v>14000</v>
      </c>
      <c r="M710" s="30">
        <v>37967</v>
      </c>
      <c r="N710" s="30">
        <v>9</v>
      </c>
      <c r="O710" s="30">
        <v>2000</v>
      </c>
      <c r="P710" s="27">
        <v>5.6</v>
      </c>
      <c r="Q710" s="30">
        <v>143</v>
      </c>
      <c r="R710" s="30">
        <v>95</v>
      </c>
      <c r="S710" s="9">
        <v>88658172</v>
      </c>
      <c r="T710" s="9">
        <v>50000000</v>
      </c>
      <c r="U710" s="9">
        <f>IMDB4[[#This Row],[Gross Revenue]]-IMDB4[[#This Row],[Budget]]</f>
        <v>38658172</v>
      </c>
      <c r="V710" s="9" t="str">
        <f>IF(IMDB4[[#This Row],[Profit]]&gt;0,"Hit","Flop")</f>
        <v>Hit</v>
      </c>
      <c r="W710" s="9" t="str" cm="1">
        <f t="array" ref="W710">_xlfn.IFS(IMDB4[[#This Row],[IMDb Score (1-10)]]&gt;=8,"Excellent",IMDB4[[#This Row],[IMDb Score (1-10)]]&gt;=7,"Good",IMDB4[[#This Row],[IMDb Score (1-10)]]&gt;=5,"Average",TRUE,"Poor")</f>
        <v>Average</v>
      </c>
      <c r="X710" s="9" t="str">
        <f>IF(IMDB4[[#This Row],[Duration (min)]]&lt;90,"Short",IF(IMDB4[[#This Row],[Duration (min)]]&lt;=120,"Medium", "Long"))</f>
        <v>Medium</v>
      </c>
    </row>
    <row r="711" spans="1:24" x14ac:dyDescent="0.25">
      <c r="A711" s="1" t="s">
        <v>6304</v>
      </c>
      <c r="B711" s="2">
        <v>41234</v>
      </c>
      <c r="C711" s="30">
        <f>YEAR(IMDB4[[#This Row],[Release Date]])</f>
        <v>2012</v>
      </c>
      <c r="D711" s="30" t="str">
        <f>FLOOR(IMDB4[[#This Row],[Year]],10)&amp;"s"</f>
        <v>2010s</v>
      </c>
      <c r="E711" s="1" t="s">
        <v>32</v>
      </c>
      <c r="F711" s="1" t="s">
        <v>77</v>
      </c>
      <c r="G711" s="1" t="s">
        <v>3</v>
      </c>
      <c r="H711" s="1" t="s">
        <v>4</v>
      </c>
      <c r="I711" s="1" t="s">
        <v>132</v>
      </c>
      <c r="J711" s="1" t="s">
        <v>459</v>
      </c>
      <c r="K711" s="1" t="s">
        <v>3305</v>
      </c>
      <c r="L711" s="30">
        <v>14000</v>
      </c>
      <c r="M711" s="30">
        <v>16184</v>
      </c>
      <c r="N711" s="30">
        <v>473</v>
      </c>
      <c r="O711" s="30">
        <v>19000</v>
      </c>
      <c r="P711" s="27">
        <v>5.8</v>
      </c>
      <c r="Q711" s="30">
        <v>310</v>
      </c>
      <c r="R711" s="30">
        <v>99</v>
      </c>
      <c r="S711" s="9">
        <v>83640426</v>
      </c>
      <c r="T711" s="9">
        <v>150000000</v>
      </c>
      <c r="U711" s="9">
        <f>IMDB4[[#This Row],[Gross Revenue]]-IMDB4[[#This Row],[Budget]]</f>
        <v>-66359574</v>
      </c>
      <c r="V711" s="9" t="str">
        <f>IF(IMDB4[[#This Row],[Profit]]&gt;0,"Hit","Flop")</f>
        <v>Flop</v>
      </c>
      <c r="W711" s="9" t="str" cm="1">
        <f t="array" ref="W711">_xlfn.IFS(IMDB4[[#This Row],[IMDb Score (1-10)]]&gt;=8,"Excellent",IMDB4[[#This Row],[IMDb Score (1-10)]]&gt;=7,"Good",IMDB4[[#This Row],[IMDb Score (1-10)]]&gt;=5,"Average",TRUE,"Poor")</f>
        <v>Average</v>
      </c>
      <c r="X711" s="9" t="str">
        <f>IF(IMDB4[[#This Row],[Duration (min)]]&lt;90,"Short",IF(IMDB4[[#This Row],[Duration (min)]]&lt;=120,"Medium", "Long"))</f>
        <v>Medium</v>
      </c>
    </row>
    <row r="712" spans="1:24" x14ac:dyDescent="0.25">
      <c r="A712" s="1" t="s">
        <v>4599</v>
      </c>
      <c r="B712" s="2">
        <v>39126</v>
      </c>
      <c r="C712" s="30">
        <f>YEAR(IMDB4[[#This Row],[Release Date]])</f>
        <v>2007</v>
      </c>
      <c r="D712" s="30" t="str">
        <f>FLOOR(IMDB4[[#This Row],[Year]],10)&amp;"s"</f>
        <v>2000s</v>
      </c>
      <c r="E712" s="1" t="s">
        <v>32</v>
      </c>
      <c r="F712" s="1" t="s">
        <v>40</v>
      </c>
      <c r="G712" s="1" t="s">
        <v>3</v>
      </c>
      <c r="H712" s="1" t="s">
        <v>4</v>
      </c>
      <c r="I712" s="1" t="s">
        <v>84</v>
      </c>
      <c r="J712" s="1" t="s">
        <v>4014</v>
      </c>
      <c r="K712" s="1" t="s">
        <v>4600</v>
      </c>
      <c r="L712" s="30">
        <v>14000</v>
      </c>
      <c r="M712" s="30">
        <v>28071</v>
      </c>
      <c r="N712" s="30">
        <v>47</v>
      </c>
      <c r="O712" s="30">
        <v>6000</v>
      </c>
      <c r="P712" s="27">
        <v>7.2</v>
      </c>
      <c r="Q712" s="30">
        <v>181</v>
      </c>
      <c r="R712" s="30">
        <v>96</v>
      </c>
      <c r="S712" s="9">
        <v>82234139</v>
      </c>
      <c r="T712" s="9">
        <v>17000000</v>
      </c>
      <c r="U712" s="9">
        <f>IMDB4[[#This Row],[Gross Revenue]]-IMDB4[[#This Row],[Budget]]</f>
        <v>65234139</v>
      </c>
      <c r="V712" s="9" t="str">
        <f>IF(IMDB4[[#This Row],[Profit]]&gt;0,"Hit","Flop")</f>
        <v>Hit</v>
      </c>
      <c r="W712" s="9" t="str" cm="1">
        <f t="array" ref="W712">_xlfn.IFS(IMDB4[[#This Row],[IMDb Score (1-10)]]&gt;=8,"Excellent",IMDB4[[#This Row],[IMDb Score (1-10)]]&gt;=7,"Good",IMDB4[[#This Row],[IMDb Score (1-10)]]&gt;=5,"Average",TRUE,"Poor")</f>
        <v>Good</v>
      </c>
      <c r="X712" s="9" t="str">
        <f>IF(IMDB4[[#This Row],[Duration (min)]]&lt;90,"Short",IF(IMDB4[[#This Row],[Duration (min)]]&lt;=120,"Medium", "Long"))</f>
        <v>Medium</v>
      </c>
    </row>
    <row r="713" spans="1:24" x14ac:dyDescent="0.25">
      <c r="A713" s="1" t="s">
        <v>6948</v>
      </c>
      <c r="B713" s="2">
        <v>42321</v>
      </c>
      <c r="C713" s="30">
        <f>YEAR(IMDB4[[#This Row],[Release Date]])</f>
        <v>2015</v>
      </c>
      <c r="D713" s="30" t="str">
        <f>FLOOR(IMDB4[[#This Row],[Year]],10)&amp;"s"</f>
        <v>2010s</v>
      </c>
      <c r="E713" s="1" t="s">
        <v>32</v>
      </c>
      <c r="F713" s="1" t="s">
        <v>20</v>
      </c>
      <c r="G713" s="1" t="s">
        <v>3</v>
      </c>
      <c r="H713" s="1" t="s">
        <v>4</v>
      </c>
      <c r="I713" s="1" t="s">
        <v>92</v>
      </c>
      <c r="J713" s="1" t="s">
        <v>459</v>
      </c>
      <c r="K713" s="1" t="s">
        <v>4917</v>
      </c>
      <c r="L713" s="30">
        <v>14000</v>
      </c>
      <c r="M713" s="30">
        <v>30010</v>
      </c>
      <c r="N713" s="30">
        <v>3000</v>
      </c>
      <c r="O713" s="30">
        <v>30000</v>
      </c>
      <c r="P713" s="27">
        <v>6.4</v>
      </c>
      <c r="Q713" s="30">
        <v>280</v>
      </c>
      <c r="R713" s="30">
        <v>125</v>
      </c>
      <c r="S713" s="9">
        <v>81257500</v>
      </c>
      <c r="T713" s="9">
        <v>68000000</v>
      </c>
      <c r="U713" s="9">
        <f>IMDB4[[#This Row],[Gross Revenue]]-IMDB4[[#This Row],[Budget]]</f>
        <v>13257500</v>
      </c>
      <c r="V713" s="9" t="str">
        <f>IF(IMDB4[[#This Row],[Profit]]&gt;0,"Hit","Flop")</f>
        <v>Hit</v>
      </c>
      <c r="W713" s="9" t="str" cm="1">
        <f t="array" ref="W713">_xlfn.IFS(IMDB4[[#This Row],[IMDb Score (1-10)]]&gt;=8,"Excellent",IMDB4[[#This Row],[IMDb Score (1-10)]]&gt;=7,"Good",IMDB4[[#This Row],[IMDb Score (1-10)]]&gt;=5,"Average",TRUE,"Poor")</f>
        <v>Average</v>
      </c>
      <c r="X713" s="9" t="str">
        <f>IF(IMDB4[[#This Row],[Duration (min)]]&lt;90,"Short",IF(IMDB4[[#This Row],[Duration (min)]]&lt;=120,"Medium", "Long"))</f>
        <v>Long</v>
      </c>
    </row>
    <row r="714" spans="1:24" x14ac:dyDescent="0.25">
      <c r="A714" s="1" t="s">
        <v>1435</v>
      </c>
      <c r="B714" s="2">
        <v>35096</v>
      </c>
      <c r="C714" s="30">
        <f>YEAR(IMDB4[[#This Row],[Release Date]])</f>
        <v>1996</v>
      </c>
      <c r="D714" s="30" t="str">
        <f>FLOOR(IMDB4[[#This Row],[Year]],10)&amp;"s"</f>
        <v>1990s</v>
      </c>
      <c r="E714" s="1" t="s">
        <v>32</v>
      </c>
      <c r="F714" s="1" t="s">
        <v>9</v>
      </c>
      <c r="G714" s="1" t="s">
        <v>3</v>
      </c>
      <c r="H714" s="1" t="s">
        <v>4</v>
      </c>
      <c r="I714" s="1" t="s">
        <v>92</v>
      </c>
      <c r="J714" s="1" t="s">
        <v>1436</v>
      </c>
      <c r="K714" s="1" t="s">
        <v>1437</v>
      </c>
      <c r="L714" s="30">
        <v>14000</v>
      </c>
      <c r="M714" s="30">
        <v>15912</v>
      </c>
      <c r="N714" s="30">
        <v>333</v>
      </c>
      <c r="O714" s="30">
        <v>0</v>
      </c>
      <c r="P714" s="27">
        <v>7.4</v>
      </c>
      <c r="Q714" s="30">
        <v>116</v>
      </c>
      <c r="R714" s="30">
        <v>162</v>
      </c>
      <c r="S714" s="9">
        <v>78651430</v>
      </c>
      <c r="T714" s="9">
        <v>27000000</v>
      </c>
      <c r="U714" s="9">
        <f>IMDB4[[#This Row],[Gross Revenue]]-IMDB4[[#This Row],[Budget]]</f>
        <v>51651430</v>
      </c>
      <c r="V714" s="9" t="str">
        <f>IF(IMDB4[[#This Row],[Profit]]&gt;0,"Hit","Flop")</f>
        <v>Hit</v>
      </c>
      <c r="W714" s="9" t="str" cm="1">
        <f t="array" ref="W714">_xlfn.IFS(IMDB4[[#This Row],[IMDb Score (1-10)]]&gt;=8,"Excellent",IMDB4[[#This Row],[IMDb Score (1-10)]]&gt;=7,"Good",IMDB4[[#This Row],[IMDb Score (1-10)]]&gt;=5,"Average",TRUE,"Poor")</f>
        <v>Good</v>
      </c>
      <c r="X714" s="9" t="str">
        <f>IF(IMDB4[[#This Row],[Duration (min)]]&lt;90,"Short",IF(IMDB4[[#This Row],[Duration (min)]]&lt;=120,"Medium", "Long"))</f>
        <v>Long</v>
      </c>
    </row>
    <row r="715" spans="1:24" x14ac:dyDescent="0.25">
      <c r="A715" s="1" t="s">
        <v>1974</v>
      </c>
      <c r="B715" s="2">
        <v>36333</v>
      </c>
      <c r="C715" s="30">
        <f>YEAR(IMDB4[[#This Row],[Release Date]])</f>
        <v>1999</v>
      </c>
      <c r="D715" s="30" t="str">
        <f>FLOOR(IMDB4[[#This Row],[Year]],10)&amp;"s"</f>
        <v>1990s</v>
      </c>
      <c r="E715" s="1" t="s">
        <v>32</v>
      </c>
      <c r="F715" s="1" t="s">
        <v>9</v>
      </c>
      <c r="G715" s="1" t="s">
        <v>3</v>
      </c>
      <c r="H715" s="1" t="s">
        <v>4</v>
      </c>
      <c r="I715" s="1" t="s">
        <v>92</v>
      </c>
      <c r="J715" s="1" t="s">
        <v>196</v>
      </c>
      <c r="K715" s="1" t="s">
        <v>531</v>
      </c>
      <c r="L715" s="30">
        <v>14000</v>
      </c>
      <c r="M715" s="30">
        <v>20761</v>
      </c>
      <c r="N715" s="30">
        <v>0</v>
      </c>
      <c r="O715" s="30">
        <v>0</v>
      </c>
      <c r="P715" s="27">
        <v>6.8</v>
      </c>
      <c r="Q715" s="30">
        <v>171</v>
      </c>
      <c r="R715" s="30">
        <v>156</v>
      </c>
      <c r="S715" s="9">
        <v>75530832</v>
      </c>
      <c r="T715" s="9">
        <v>55000000</v>
      </c>
      <c r="U715" s="9">
        <f>IMDB4[[#This Row],[Gross Revenue]]-IMDB4[[#This Row],[Budget]]</f>
        <v>20530832</v>
      </c>
      <c r="V715" s="9" t="str">
        <f>IF(IMDB4[[#This Row],[Profit]]&gt;0,"Hit","Flop")</f>
        <v>Hit</v>
      </c>
      <c r="W715" s="9" t="str" cm="1">
        <f t="array" ref="W715">_xlfn.IFS(IMDB4[[#This Row],[IMDb Score (1-10)]]&gt;=8,"Excellent",IMDB4[[#This Row],[IMDb Score (1-10)]]&gt;=7,"Good",IMDB4[[#This Row],[IMDb Score (1-10)]]&gt;=5,"Average",TRUE,"Poor")</f>
        <v>Average</v>
      </c>
      <c r="X715" s="9" t="str">
        <f>IF(IMDB4[[#This Row],[Duration (min)]]&lt;90,"Short",IF(IMDB4[[#This Row],[Duration (min)]]&lt;=120,"Medium", "Long"))</f>
        <v>Long</v>
      </c>
    </row>
    <row r="716" spans="1:24" x14ac:dyDescent="0.25">
      <c r="A716" s="1" t="s">
        <v>5849</v>
      </c>
      <c r="B716" s="2">
        <v>40815</v>
      </c>
      <c r="C716" s="30">
        <f>YEAR(IMDB4[[#This Row],[Release Date]])</f>
        <v>2011</v>
      </c>
      <c r="D716" s="30" t="str">
        <f>FLOOR(IMDB4[[#This Row],[Year]],10)&amp;"s"</f>
        <v>2010s</v>
      </c>
      <c r="E716" s="1" t="s">
        <v>32</v>
      </c>
      <c r="F716" s="1" t="s">
        <v>20</v>
      </c>
      <c r="G716" s="1" t="s">
        <v>3</v>
      </c>
      <c r="H716" s="1" t="s">
        <v>4</v>
      </c>
      <c r="I716" s="1" t="s">
        <v>84</v>
      </c>
      <c r="J716" s="1" t="s">
        <v>196</v>
      </c>
      <c r="K716" s="1" t="s">
        <v>1360</v>
      </c>
      <c r="L716" s="30">
        <v>14000</v>
      </c>
      <c r="M716" s="30">
        <v>27405</v>
      </c>
      <c r="N716" s="30">
        <v>221</v>
      </c>
      <c r="O716" s="30">
        <v>0</v>
      </c>
      <c r="P716" s="27">
        <v>3.4</v>
      </c>
      <c r="Q716" s="30">
        <v>156</v>
      </c>
      <c r="R716" s="30">
        <v>91</v>
      </c>
      <c r="S716" s="9">
        <v>74158157</v>
      </c>
      <c r="T716" s="9">
        <v>79000000</v>
      </c>
      <c r="U716" s="9">
        <f>IMDB4[[#This Row],[Gross Revenue]]-IMDB4[[#This Row],[Budget]]</f>
        <v>-4841843</v>
      </c>
      <c r="V716" s="9" t="str">
        <f>IF(IMDB4[[#This Row],[Profit]]&gt;0,"Hit","Flop")</f>
        <v>Flop</v>
      </c>
      <c r="W716" s="9" t="str" cm="1">
        <f t="array" ref="W716">_xlfn.IFS(IMDB4[[#This Row],[IMDb Score (1-10)]]&gt;=8,"Excellent",IMDB4[[#This Row],[IMDb Score (1-10)]]&gt;=7,"Good",IMDB4[[#This Row],[IMDb Score (1-10)]]&gt;=5,"Average",TRUE,"Poor")</f>
        <v>Poor</v>
      </c>
      <c r="X716" s="9" t="str">
        <f>IF(IMDB4[[#This Row],[Duration (min)]]&lt;90,"Short",IF(IMDB4[[#This Row],[Duration (min)]]&lt;=120,"Medium", "Long"))</f>
        <v>Medium</v>
      </c>
    </row>
    <row r="717" spans="1:24" x14ac:dyDescent="0.25">
      <c r="A717" s="1" t="s">
        <v>2627</v>
      </c>
      <c r="B717" s="2">
        <v>36946</v>
      </c>
      <c r="C717" s="30">
        <f>YEAR(IMDB4[[#This Row],[Release Date]])</f>
        <v>2001</v>
      </c>
      <c r="D717" s="30" t="str">
        <f>FLOOR(IMDB4[[#This Row],[Year]],10)&amp;"s"</f>
        <v>2000s</v>
      </c>
      <c r="E717" s="1" t="s">
        <v>32</v>
      </c>
      <c r="F717" s="1" t="s">
        <v>20</v>
      </c>
      <c r="G717" s="1" t="s">
        <v>3</v>
      </c>
      <c r="H717" s="1" t="s">
        <v>83</v>
      </c>
      <c r="I717" s="1" t="s">
        <v>92</v>
      </c>
      <c r="J717" s="1" t="s">
        <v>1436</v>
      </c>
      <c r="K717" s="1" t="s">
        <v>2628</v>
      </c>
      <c r="L717" s="30">
        <v>14000</v>
      </c>
      <c r="M717" s="30">
        <v>16999</v>
      </c>
      <c r="N717" s="30">
        <v>11</v>
      </c>
      <c r="O717" s="30">
        <v>0</v>
      </c>
      <c r="P717" s="27">
        <v>6.7</v>
      </c>
      <c r="Q717" s="30">
        <v>168</v>
      </c>
      <c r="R717" s="30">
        <v>97</v>
      </c>
      <c r="S717" s="9">
        <v>71500556</v>
      </c>
      <c r="T717" s="9">
        <v>26000000</v>
      </c>
      <c r="U717" s="9">
        <f>IMDB4[[#This Row],[Gross Revenue]]-IMDB4[[#This Row],[Budget]]</f>
        <v>45500556</v>
      </c>
      <c r="V717" s="9" t="str">
        <f>IF(IMDB4[[#This Row],[Profit]]&gt;0,"Hit","Flop")</f>
        <v>Hit</v>
      </c>
      <c r="W717" s="9" t="str" cm="1">
        <f t="array" ref="W717">_xlfn.IFS(IMDB4[[#This Row],[IMDb Score (1-10)]]&gt;=8,"Excellent",IMDB4[[#This Row],[IMDb Score (1-10)]]&gt;=7,"Good",IMDB4[[#This Row],[IMDb Score (1-10)]]&gt;=5,"Average",TRUE,"Poor")</f>
        <v>Average</v>
      </c>
      <c r="X717" s="9" t="str">
        <f>IF(IMDB4[[#This Row],[Duration (min)]]&lt;90,"Short",IF(IMDB4[[#This Row],[Duration (min)]]&lt;=120,"Medium", "Long"))</f>
        <v>Medium</v>
      </c>
    </row>
    <row r="718" spans="1:24" x14ac:dyDescent="0.25">
      <c r="A718" s="1" t="s">
        <v>3063</v>
      </c>
      <c r="B718" s="2">
        <v>37362</v>
      </c>
      <c r="C718" s="30">
        <f>YEAR(IMDB4[[#This Row],[Release Date]])</f>
        <v>2002</v>
      </c>
      <c r="D718" s="30" t="str">
        <f>FLOOR(IMDB4[[#This Row],[Year]],10)&amp;"s"</f>
        <v>2000s</v>
      </c>
      <c r="E718" s="1" t="s">
        <v>32</v>
      </c>
      <c r="F718" s="1" t="s">
        <v>9</v>
      </c>
      <c r="G718" s="1" t="s">
        <v>3</v>
      </c>
      <c r="H718" s="1" t="s">
        <v>4</v>
      </c>
      <c r="I718" s="1" t="s">
        <v>92</v>
      </c>
      <c r="J718" s="1" t="s">
        <v>196</v>
      </c>
      <c r="K718" s="1" t="s">
        <v>2413</v>
      </c>
      <c r="L718" s="30">
        <v>14000</v>
      </c>
      <c r="M718" s="30">
        <v>15658</v>
      </c>
      <c r="N718" s="30">
        <v>22000</v>
      </c>
      <c r="O718" s="30">
        <v>0</v>
      </c>
      <c r="P718" s="27">
        <v>7.2</v>
      </c>
      <c r="Q718" s="30">
        <v>185</v>
      </c>
      <c r="R718" s="30">
        <v>118</v>
      </c>
      <c r="S718" s="9">
        <v>67263182</v>
      </c>
      <c r="T718" s="9">
        <v>46000000</v>
      </c>
      <c r="U718" s="9">
        <f>IMDB4[[#This Row],[Gross Revenue]]-IMDB4[[#This Row],[Budget]]</f>
        <v>21263182</v>
      </c>
      <c r="V718" s="9" t="str">
        <f>IF(IMDB4[[#This Row],[Profit]]&gt;0,"Hit","Flop")</f>
        <v>Hit</v>
      </c>
      <c r="W718" s="9" t="str" cm="1">
        <f t="array" ref="W718">_xlfn.IFS(IMDB4[[#This Row],[IMDb Score (1-10)]]&gt;=8,"Excellent",IMDB4[[#This Row],[IMDb Score (1-10)]]&gt;=7,"Good",IMDB4[[#This Row],[IMDb Score (1-10)]]&gt;=5,"Average",TRUE,"Poor")</f>
        <v>Good</v>
      </c>
      <c r="X718" s="9" t="str">
        <f>IF(IMDB4[[#This Row],[Duration (min)]]&lt;90,"Short",IF(IMDB4[[#This Row],[Duration (min)]]&lt;=120,"Medium", "Long"))</f>
        <v>Medium</v>
      </c>
    </row>
    <row r="719" spans="1:24" x14ac:dyDescent="0.25">
      <c r="A719" s="1" t="s">
        <v>813</v>
      </c>
      <c r="B719" s="2">
        <v>33008</v>
      </c>
      <c r="C719" s="30">
        <f>YEAR(IMDB4[[#This Row],[Release Date]])</f>
        <v>1990</v>
      </c>
      <c r="D719" s="30" t="str">
        <f>FLOOR(IMDB4[[#This Row],[Year]],10)&amp;"s"</f>
        <v>1990s</v>
      </c>
      <c r="E719" s="1" t="s">
        <v>32</v>
      </c>
      <c r="F719" s="1" t="s">
        <v>2</v>
      </c>
      <c r="G719" s="1" t="s">
        <v>3</v>
      </c>
      <c r="H719" s="1" t="s">
        <v>4</v>
      </c>
      <c r="I719" s="1" t="s">
        <v>92</v>
      </c>
      <c r="J719" s="1" t="s">
        <v>196</v>
      </c>
      <c r="K719" s="1" t="s">
        <v>197</v>
      </c>
      <c r="L719" s="30">
        <v>14000</v>
      </c>
      <c r="M719" s="30">
        <v>16949</v>
      </c>
      <c r="N719" s="30">
        <v>0</v>
      </c>
      <c r="O719" s="30">
        <v>0</v>
      </c>
      <c r="P719" s="27">
        <v>7.6</v>
      </c>
      <c r="Q719" s="30">
        <v>110</v>
      </c>
      <c r="R719" s="30">
        <v>170</v>
      </c>
      <c r="S719" s="9">
        <v>66676062</v>
      </c>
      <c r="T719" s="9">
        <v>54000000</v>
      </c>
      <c r="U719" s="9">
        <f>IMDB4[[#This Row],[Gross Revenue]]-IMDB4[[#This Row],[Budget]]</f>
        <v>12676062</v>
      </c>
      <c r="V719" s="9" t="str">
        <f>IF(IMDB4[[#This Row],[Profit]]&gt;0,"Hit","Flop")</f>
        <v>Hit</v>
      </c>
      <c r="W719" s="9" t="str" cm="1">
        <f t="array" ref="W719">_xlfn.IFS(IMDB4[[#This Row],[IMDb Score (1-10)]]&gt;=8,"Excellent",IMDB4[[#This Row],[IMDb Score (1-10)]]&gt;=7,"Good",IMDB4[[#This Row],[IMDb Score (1-10)]]&gt;=5,"Average",TRUE,"Poor")</f>
        <v>Good</v>
      </c>
      <c r="X719" s="9" t="str">
        <f>IF(IMDB4[[#This Row],[Duration (min)]]&lt;90,"Short",IF(IMDB4[[#This Row],[Duration (min)]]&lt;=120,"Medium", "Long"))</f>
        <v>Long</v>
      </c>
    </row>
    <row r="720" spans="1:24" x14ac:dyDescent="0.25">
      <c r="A720" s="1" t="s">
        <v>6053</v>
      </c>
      <c r="B720" s="2">
        <v>41091</v>
      </c>
      <c r="C720" s="30">
        <f>YEAR(IMDB4[[#This Row],[Release Date]])</f>
        <v>2012</v>
      </c>
      <c r="D720" s="30" t="str">
        <f>FLOOR(IMDB4[[#This Row],[Year]],10)&amp;"s"</f>
        <v>2010s</v>
      </c>
      <c r="E720" s="1" t="s">
        <v>32</v>
      </c>
      <c r="F720" s="1" t="s">
        <v>77</v>
      </c>
      <c r="G720" s="1" t="s">
        <v>3</v>
      </c>
      <c r="H720" s="1" t="s">
        <v>4</v>
      </c>
      <c r="I720" s="1" t="s">
        <v>132</v>
      </c>
      <c r="J720" s="1" t="s">
        <v>459</v>
      </c>
      <c r="K720" s="1" t="s">
        <v>1932</v>
      </c>
      <c r="L720" s="30">
        <v>14000</v>
      </c>
      <c r="M720" s="30">
        <v>26679</v>
      </c>
      <c r="N720" s="30">
        <v>532</v>
      </c>
      <c r="O720" s="30">
        <v>44000</v>
      </c>
      <c r="P720" s="27">
        <v>5.9</v>
      </c>
      <c r="Q720" s="30">
        <v>377</v>
      </c>
      <c r="R720" s="30">
        <v>131</v>
      </c>
      <c r="S720" s="9">
        <v>65173160</v>
      </c>
      <c r="T720" s="9">
        <v>209000000</v>
      </c>
      <c r="U720" s="9">
        <f>IMDB4[[#This Row],[Gross Revenue]]-IMDB4[[#This Row],[Budget]]</f>
        <v>-143826840</v>
      </c>
      <c r="V720" s="9" t="str">
        <f>IF(IMDB4[[#This Row],[Profit]]&gt;0,"Hit","Flop")</f>
        <v>Flop</v>
      </c>
      <c r="W720" s="9" t="str" cm="1">
        <f t="array" ref="W720">_xlfn.IFS(IMDB4[[#This Row],[IMDb Score (1-10)]]&gt;=8,"Excellent",IMDB4[[#This Row],[IMDb Score (1-10)]]&gt;=7,"Good",IMDB4[[#This Row],[IMDb Score (1-10)]]&gt;=5,"Average",TRUE,"Poor")</f>
        <v>Average</v>
      </c>
      <c r="X720" s="9" t="str">
        <f>IF(IMDB4[[#This Row],[Duration (min)]]&lt;90,"Short",IF(IMDB4[[#This Row],[Duration (min)]]&lt;=120,"Medium", "Long"))</f>
        <v>Long</v>
      </c>
    </row>
    <row r="721" spans="1:24" x14ac:dyDescent="0.25">
      <c r="A721" s="1" t="s">
        <v>6776</v>
      </c>
      <c r="B721" s="2">
        <v>41874</v>
      </c>
      <c r="C721" s="30">
        <f>YEAR(IMDB4[[#This Row],[Release Date]])</f>
        <v>2014</v>
      </c>
      <c r="D721" s="30" t="str">
        <f>FLOOR(IMDB4[[#This Row],[Year]],10)&amp;"s"</f>
        <v>2010s</v>
      </c>
      <c r="E721" s="1" t="s">
        <v>32</v>
      </c>
      <c r="F721" s="1" t="s">
        <v>40</v>
      </c>
      <c r="G721" s="1" t="s">
        <v>3</v>
      </c>
      <c r="H721" s="1" t="s">
        <v>338</v>
      </c>
      <c r="I721" s="1" t="s">
        <v>84</v>
      </c>
      <c r="J721" s="1" t="s">
        <v>459</v>
      </c>
      <c r="K721" s="1" t="s">
        <v>6777</v>
      </c>
      <c r="L721" s="30">
        <v>14000</v>
      </c>
      <c r="M721" s="30">
        <v>18795</v>
      </c>
      <c r="N721" s="30">
        <v>7</v>
      </c>
      <c r="O721" s="30">
        <v>0</v>
      </c>
      <c r="P721" s="27">
        <v>5.8</v>
      </c>
      <c r="Q721" s="30">
        <v>121</v>
      </c>
      <c r="R721" s="30">
        <v>85</v>
      </c>
      <c r="S721" s="9">
        <v>64238770</v>
      </c>
      <c r="T721" s="9">
        <v>42000000</v>
      </c>
      <c r="U721" s="9">
        <f>IMDB4[[#This Row],[Gross Revenue]]-IMDB4[[#This Row],[Budget]]</f>
        <v>22238770</v>
      </c>
      <c r="V721" s="9" t="str">
        <f>IF(IMDB4[[#This Row],[Profit]]&gt;0,"Hit","Flop")</f>
        <v>Hit</v>
      </c>
      <c r="W721" s="9" t="str" cm="1">
        <f t="array" ref="W721">_xlfn.IFS(IMDB4[[#This Row],[IMDb Score (1-10)]]&gt;=8,"Excellent",IMDB4[[#This Row],[IMDb Score (1-10)]]&gt;=7,"Good",IMDB4[[#This Row],[IMDb Score (1-10)]]&gt;=5,"Average",TRUE,"Poor")</f>
        <v>Average</v>
      </c>
      <c r="X721" s="9" t="str">
        <f>IF(IMDB4[[#This Row],[Duration (min)]]&lt;90,"Short",IF(IMDB4[[#This Row],[Duration (min)]]&lt;=120,"Medium", "Long"))</f>
        <v>Short</v>
      </c>
    </row>
    <row r="722" spans="1:24" x14ac:dyDescent="0.25">
      <c r="A722" s="1" t="s">
        <v>1650</v>
      </c>
      <c r="B722" s="2">
        <v>35519</v>
      </c>
      <c r="C722" s="30">
        <f>YEAR(IMDB4[[#This Row],[Release Date]])</f>
        <v>1997</v>
      </c>
      <c r="D722" s="30" t="str">
        <f>FLOOR(IMDB4[[#This Row],[Year]],10)&amp;"s"</f>
        <v>1990s</v>
      </c>
      <c r="E722" s="1" t="s">
        <v>32</v>
      </c>
      <c r="F722" s="1" t="s">
        <v>77</v>
      </c>
      <c r="G722" s="1" t="s">
        <v>3</v>
      </c>
      <c r="H722" s="1" t="s">
        <v>161</v>
      </c>
      <c r="I722" s="1" t="s">
        <v>132</v>
      </c>
      <c r="J722" s="1" t="s">
        <v>851</v>
      </c>
      <c r="K722" s="1" t="s">
        <v>1651</v>
      </c>
      <c r="L722" s="30">
        <v>14000</v>
      </c>
      <c r="M722" s="30">
        <v>39319</v>
      </c>
      <c r="N722" s="30">
        <v>0</v>
      </c>
      <c r="O722" s="30">
        <v>18000</v>
      </c>
      <c r="P722" s="27">
        <v>7.7</v>
      </c>
      <c r="Q722" s="30">
        <v>173</v>
      </c>
      <c r="R722" s="30">
        <v>126</v>
      </c>
      <c r="S722" s="9">
        <v>63540020</v>
      </c>
      <c r="T722" s="9">
        <v>93000000</v>
      </c>
      <c r="U722" s="9">
        <f>IMDB4[[#This Row],[Gross Revenue]]-IMDB4[[#This Row],[Budget]]</f>
        <v>-29459980</v>
      </c>
      <c r="V722" s="9" t="str">
        <f>IF(IMDB4[[#This Row],[Profit]]&gt;0,"Hit","Flop")</f>
        <v>Flop</v>
      </c>
      <c r="W722" s="9" t="str" cm="1">
        <f t="array" ref="W722">_xlfn.IFS(IMDB4[[#This Row],[IMDb Score (1-10)]]&gt;=8,"Excellent",IMDB4[[#This Row],[IMDb Score (1-10)]]&gt;=7,"Good",IMDB4[[#This Row],[IMDb Score (1-10)]]&gt;=5,"Average",TRUE,"Poor")</f>
        <v>Good</v>
      </c>
      <c r="X722" s="9" t="str">
        <f>IF(IMDB4[[#This Row],[Duration (min)]]&lt;90,"Short",IF(IMDB4[[#This Row],[Duration (min)]]&lt;=120,"Medium", "Long"))</f>
        <v>Long</v>
      </c>
    </row>
    <row r="723" spans="1:24" x14ac:dyDescent="0.25">
      <c r="A723" s="1" t="s">
        <v>4499</v>
      </c>
      <c r="B723" s="2">
        <v>38847</v>
      </c>
      <c r="C723" s="30">
        <f>YEAR(IMDB4[[#This Row],[Release Date]])</f>
        <v>2006</v>
      </c>
      <c r="D723" s="30" t="str">
        <f>FLOOR(IMDB4[[#This Row],[Year]],10)&amp;"s"</f>
        <v>2000s</v>
      </c>
      <c r="E723" s="1" t="s">
        <v>32</v>
      </c>
      <c r="F723" s="1" t="s">
        <v>20</v>
      </c>
      <c r="G723" s="1" t="s">
        <v>3</v>
      </c>
      <c r="H723" s="1" t="s">
        <v>4</v>
      </c>
      <c r="I723" s="1" t="s">
        <v>132</v>
      </c>
      <c r="J723" s="1" t="s">
        <v>1082</v>
      </c>
      <c r="K723" s="1" t="s">
        <v>2568</v>
      </c>
      <c r="L723" s="30">
        <v>14000</v>
      </c>
      <c r="M723" s="30">
        <v>17423</v>
      </c>
      <c r="N723" s="30">
        <v>278</v>
      </c>
      <c r="O723" s="30">
        <v>19000</v>
      </c>
      <c r="P723" s="27">
        <v>6.9</v>
      </c>
      <c r="Q723" s="30">
        <v>157</v>
      </c>
      <c r="R723" s="30">
        <v>138</v>
      </c>
      <c r="S723" s="9">
        <v>63224849</v>
      </c>
      <c r="T723" s="9">
        <v>85000000</v>
      </c>
      <c r="U723" s="9">
        <f>IMDB4[[#This Row],[Gross Revenue]]-IMDB4[[#This Row],[Budget]]</f>
        <v>-21775151</v>
      </c>
      <c r="V723" s="9" t="str">
        <f>IF(IMDB4[[#This Row],[Profit]]&gt;0,"Hit","Flop")</f>
        <v>Flop</v>
      </c>
      <c r="W723" s="9" t="str" cm="1">
        <f t="array" ref="W723">_xlfn.IFS(IMDB4[[#This Row],[IMDb Score (1-10)]]&gt;=8,"Excellent",IMDB4[[#This Row],[IMDb Score (1-10)]]&gt;=7,"Good",IMDB4[[#This Row],[IMDb Score (1-10)]]&gt;=5,"Average",TRUE,"Poor")</f>
        <v>Average</v>
      </c>
      <c r="X723" s="9" t="str">
        <f>IF(IMDB4[[#This Row],[Duration (min)]]&lt;90,"Short",IF(IMDB4[[#This Row],[Duration (min)]]&lt;=120,"Medium", "Long"))</f>
        <v>Long</v>
      </c>
    </row>
    <row r="724" spans="1:24" x14ac:dyDescent="0.25">
      <c r="A724" s="1" t="s">
        <v>6013</v>
      </c>
      <c r="B724" s="2">
        <v>40608</v>
      </c>
      <c r="C724" s="30">
        <f>YEAR(IMDB4[[#This Row],[Release Date]])</f>
        <v>2011</v>
      </c>
      <c r="D724" s="30" t="str">
        <f>FLOOR(IMDB4[[#This Row],[Year]],10)&amp;"s"</f>
        <v>2010s</v>
      </c>
      <c r="E724" s="1" t="s">
        <v>32</v>
      </c>
      <c r="F724" s="1" t="s">
        <v>77</v>
      </c>
      <c r="G724" s="1" t="s">
        <v>3</v>
      </c>
      <c r="H724" s="1" t="s">
        <v>83</v>
      </c>
      <c r="I724" s="1" t="s">
        <v>132</v>
      </c>
      <c r="J724" s="1" t="s">
        <v>459</v>
      </c>
      <c r="K724" s="1" t="s">
        <v>3998</v>
      </c>
      <c r="L724" s="30">
        <v>14000</v>
      </c>
      <c r="M724" s="30">
        <v>17152</v>
      </c>
      <c r="N724" s="30">
        <v>174</v>
      </c>
      <c r="O724" s="30">
        <v>29000</v>
      </c>
      <c r="P724" s="27">
        <v>6.9</v>
      </c>
      <c r="Q724" s="30">
        <v>349</v>
      </c>
      <c r="R724" s="30">
        <v>113</v>
      </c>
      <c r="S724" s="9">
        <v>61094903</v>
      </c>
      <c r="T724" s="9">
        <v>30000000</v>
      </c>
      <c r="U724" s="9">
        <f>IMDB4[[#This Row],[Gross Revenue]]-IMDB4[[#This Row],[Budget]]</f>
        <v>31094903</v>
      </c>
      <c r="V724" s="9" t="str">
        <f>IF(IMDB4[[#This Row],[Profit]]&gt;0,"Hit","Flop")</f>
        <v>Hit</v>
      </c>
      <c r="W724" s="9" t="str" cm="1">
        <f t="array" ref="W724">_xlfn.IFS(IMDB4[[#This Row],[IMDb Score (1-10)]]&gt;=8,"Excellent",IMDB4[[#This Row],[IMDb Score (1-10)]]&gt;=7,"Good",IMDB4[[#This Row],[IMDb Score (1-10)]]&gt;=5,"Average",TRUE,"Poor")</f>
        <v>Average</v>
      </c>
      <c r="X724" s="9" t="str">
        <f>IF(IMDB4[[#This Row],[Duration (min)]]&lt;90,"Short",IF(IMDB4[[#This Row],[Duration (min)]]&lt;=120,"Medium", "Long"))</f>
        <v>Medium</v>
      </c>
    </row>
    <row r="725" spans="1:24" x14ac:dyDescent="0.25">
      <c r="A725" s="1" t="s">
        <v>5626</v>
      </c>
      <c r="B725" s="2">
        <v>40382</v>
      </c>
      <c r="C725" s="30">
        <f>YEAR(IMDB4[[#This Row],[Release Date]])</f>
        <v>2010</v>
      </c>
      <c r="D725" s="30" t="str">
        <f>FLOOR(IMDB4[[#This Row],[Year]],10)&amp;"s"</f>
        <v>2010s</v>
      </c>
      <c r="E725" s="1" t="s">
        <v>32</v>
      </c>
      <c r="F725" s="1" t="s">
        <v>77</v>
      </c>
      <c r="G725" s="1" t="s">
        <v>3</v>
      </c>
      <c r="H725" s="1" t="s">
        <v>11</v>
      </c>
      <c r="I725" s="1" t="s">
        <v>92</v>
      </c>
      <c r="J725" s="1" t="s">
        <v>851</v>
      </c>
      <c r="K725" s="1" t="s">
        <v>1230</v>
      </c>
      <c r="L725" s="30">
        <v>14000</v>
      </c>
      <c r="M725" s="30">
        <v>16098</v>
      </c>
      <c r="N725" s="30">
        <v>545</v>
      </c>
      <c r="O725" s="30">
        <v>19000</v>
      </c>
      <c r="P725" s="27">
        <v>5.9</v>
      </c>
      <c r="Q725" s="30">
        <v>253</v>
      </c>
      <c r="R725" s="30">
        <v>97</v>
      </c>
      <c r="S725" s="9">
        <v>60128566</v>
      </c>
      <c r="T725" s="9">
        <v>60000000</v>
      </c>
      <c r="U725" s="9">
        <f>IMDB4[[#This Row],[Gross Revenue]]-IMDB4[[#This Row],[Budget]]</f>
        <v>128566</v>
      </c>
      <c r="V725" s="9" t="str">
        <f>IF(IMDB4[[#This Row],[Profit]]&gt;0,"Hit","Flop")</f>
        <v>Hit</v>
      </c>
      <c r="W725" s="9" t="str" cm="1">
        <f t="array" ref="W725">_xlfn.IFS(IMDB4[[#This Row],[IMDb Score (1-10)]]&gt;=8,"Excellent",IMDB4[[#This Row],[IMDb Score (1-10)]]&gt;=7,"Good",IMDB4[[#This Row],[IMDb Score (1-10)]]&gt;=5,"Average",TRUE,"Poor")</f>
        <v>Average</v>
      </c>
      <c r="X725" s="9" t="str">
        <f>IF(IMDB4[[#This Row],[Duration (min)]]&lt;90,"Short",IF(IMDB4[[#This Row],[Duration (min)]]&lt;=120,"Medium", "Long"))</f>
        <v>Medium</v>
      </c>
    </row>
    <row r="726" spans="1:24" x14ac:dyDescent="0.25">
      <c r="A726" s="1" t="s">
        <v>3380</v>
      </c>
      <c r="B726" s="2">
        <v>37702</v>
      </c>
      <c r="C726" s="30">
        <f>YEAR(IMDB4[[#This Row],[Release Date]])</f>
        <v>2003</v>
      </c>
      <c r="D726" s="30" t="str">
        <f>FLOOR(IMDB4[[#This Row],[Year]],10)&amp;"s"</f>
        <v>2000s</v>
      </c>
      <c r="E726" s="1" t="s">
        <v>32</v>
      </c>
      <c r="F726" s="1" t="s">
        <v>20</v>
      </c>
      <c r="G726" s="1" t="s">
        <v>3</v>
      </c>
      <c r="H726" s="1" t="s">
        <v>83</v>
      </c>
      <c r="I726" s="1" t="s">
        <v>92</v>
      </c>
      <c r="J726" s="1" t="s">
        <v>1436</v>
      </c>
      <c r="K726" s="1" t="s">
        <v>3381</v>
      </c>
      <c r="L726" s="30">
        <v>14000</v>
      </c>
      <c r="M726" s="30">
        <v>28886</v>
      </c>
      <c r="N726" s="30">
        <v>628</v>
      </c>
      <c r="O726" s="30">
        <v>52000</v>
      </c>
      <c r="P726" s="27">
        <v>7.7</v>
      </c>
      <c r="Q726" s="30">
        <v>218</v>
      </c>
      <c r="R726" s="30">
        <v>129</v>
      </c>
      <c r="S726" s="9">
        <v>59365105</v>
      </c>
      <c r="T726" s="9">
        <v>45000000</v>
      </c>
      <c r="U726" s="9">
        <f>IMDB4[[#This Row],[Gross Revenue]]-IMDB4[[#This Row],[Budget]]</f>
        <v>14365105</v>
      </c>
      <c r="V726" s="9" t="str">
        <f>IF(IMDB4[[#This Row],[Profit]]&gt;0,"Hit","Flop")</f>
        <v>Hit</v>
      </c>
      <c r="W726" s="9" t="str" cm="1">
        <f t="array" ref="W726">_xlfn.IFS(IMDB4[[#This Row],[IMDb Score (1-10)]]&gt;=8,"Excellent",IMDB4[[#This Row],[IMDb Score (1-10)]]&gt;=7,"Good",IMDB4[[#This Row],[IMDb Score (1-10)]]&gt;=5,"Average",TRUE,"Poor")</f>
        <v>Good</v>
      </c>
      <c r="X726" s="9" t="str">
        <f>IF(IMDB4[[#This Row],[Duration (min)]]&lt;90,"Short",IF(IMDB4[[#This Row],[Duration (min)]]&lt;=120,"Medium", "Long"))</f>
        <v>Long</v>
      </c>
    </row>
    <row r="727" spans="1:24" x14ac:dyDescent="0.25">
      <c r="A727" s="1" t="s">
        <v>741</v>
      </c>
      <c r="B727" s="2">
        <v>32787</v>
      </c>
      <c r="C727" s="30">
        <f>YEAR(IMDB4[[#This Row],[Release Date]])</f>
        <v>1989</v>
      </c>
      <c r="D727" s="30" t="str">
        <f>FLOOR(IMDB4[[#This Row],[Year]],10)&amp;"s"</f>
        <v>1980s</v>
      </c>
      <c r="E727" s="1" t="s">
        <v>32</v>
      </c>
      <c r="F727" s="1" t="s">
        <v>2</v>
      </c>
      <c r="G727" s="1" t="s">
        <v>3</v>
      </c>
      <c r="H727" s="1" t="s">
        <v>4</v>
      </c>
      <c r="I727" s="1" t="s">
        <v>92</v>
      </c>
      <c r="J727" s="1" t="s">
        <v>196</v>
      </c>
      <c r="K727" s="1" t="s">
        <v>742</v>
      </c>
      <c r="L727" s="30">
        <v>14000</v>
      </c>
      <c r="M727" s="30">
        <v>15914</v>
      </c>
      <c r="N727" s="30">
        <v>17</v>
      </c>
      <c r="O727" s="30">
        <v>0</v>
      </c>
      <c r="P727" s="27">
        <v>6.8</v>
      </c>
      <c r="Q727" s="30">
        <v>43</v>
      </c>
      <c r="R727" s="30">
        <v>113</v>
      </c>
      <c r="S727" s="9">
        <v>58571513</v>
      </c>
      <c r="T727" s="9">
        <v>19000000</v>
      </c>
      <c r="U727" s="9">
        <f>IMDB4[[#This Row],[Gross Revenue]]-IMDB4[[#This Row],[Budget]]</f>
        <v>39571513</v>
      </c>
      <c r="V727" s="9" t="str">
        <f>IF(IMDB4[[#This Row],[Profit]]&gt;0,"Hit","Flop")</f>
        <v>Hit</v>
      </c>
      <c r="W727" s="9" t="str" cm="1">
        <f t="array" ref="W727">_xlfn.IFS(IMDB4[[#This Row],[IMDb Score (1-10)]]&gt;=8,"Excellent",IMDB4[[#This Row],[IMDb Score (1-10)]]&gt;=7,"Good",IMDB4[[#This Row],[IMDb Score (1-10)]]&gt;=5,"Average",TRUE,"Poor")</f>
        <v>Average</v>
      </c>
      <c r="X727" s="9" t="str">
        <f>IF(IMDB4[[#This Row],[Duration (min)]]&lt;90,"Short",IF(IMDB4[[#This Row],[Duration (min)]]&lt;=120,"Medium", "Long"))</f>
        <v>Medium</v>
      </c>
    </row>
    <row r="728" spans="1:24" x14ac:dyDescent="0.25">
      <c r="A728" s="1" t="s">
        <v>3804</v>
      </c>
      <c r="B728" s="2">
        <v>38163</v>
      </c>
      <c r="C728" s="30">
        <f>YEAR(IMDB4[[#This Row],[Release Date]])</f>
        <v>2004</v>
      </c>
      <c r="D728" s="30" t="str">
        <f>FLOOR(IMDB4[[#This Row],[Year]],10)&amp;"s"</f>
        <v>2000s</v>
      </c>
      <c r="E728" s="1" t="s">
        <v>32</v>
      </c>
      <c r="F728" s="1" t="s">
        <v>77</v>
      </c>
      <c r="G728" s="1" t="s">
        <v>3</v>
      </c>
      <c r="H728" s="1" t="s">
        <v>4</v>
      </c>
      <c r="I728" s="1" t="s">
        <v>132</v>
      </c>
      <c r="J728" s="1" t="s">
        <v>2206</v>
      </c>
      <c r="K728" s="1" t="s">
        <v>2436</v>
      </c>
      <c r="L728" s="30">
        <v>14000</v>
      </c>
      <c r="M728" s="30">
        <v>17159</v>
      </c>
      <c r="N728" s="30">
        <v>123</v>
      </c>
      <c r="O728" s="30">
        <v>0</v>
      </c>
      <c r="P728" s="27">
        <v>6.7</v>
      </c>
      <c r="Q728" s="30">
        <v>207</v>
      </c>
      <c r="R728" s="30">
        <v>134</v>
      </c>
      <c r="S728" s="9">
        <v>57637485</v>
      </c>
      <c r="T728" s="9">
        <v>105000000</v>
      </c>
      <c r="U728" s="9">
        <f>IMDB4[[#This Row],[Gross Revenue]]-IMDB4[[#This Row],[Budget]]</f>
        <v>-47362515</v>
      </c>
      <c r="V728" s="9" t="str">
        <f>IF(IMDB4[[#This Row],[Profit]]&gt;0,"Hit","Flop")</f>
        <v>Flop</v>
      </c>
      <c r="W728" s="9" t="str" cm="1">
        <f t="array" ref="W728">_xlfn.IFS(IMDB4[[#This Row],[IMDb Score (1-10)]]&gt;=8,"Excellent",IMDB4[[#This Row],[IMDb Score (1-10)]]&gt;=7,"Good",IMDB4[[#This Row],[IMDb Score (1-10)]]&gt;=5,"Average",TRUE,"Poor")</f>
        <v>Average</v>
      </c>
      <c r="X728" s="9" t="str">
        <f>IF(IMDB4[[#This Row],[Duration (min)]]&lt;90,"Short",IF(IMDB4[[#This Row],[Duration (min)]]&lt;=120,"Medium", "Long"))</f>
        <v>Long</v>
      </c>
    </row>
    <row r="729" spans="1:24" x14ac:dyDescent="0.25">
      <c r="A729" s="1" t="s">
        <v>4013</v>
      </c>
      <c r="B729" s="2">
        <v>38467</v>
      </c>
      <c r="C729" s="30">
        <f>YEAR(IMDB4[[#This Row],[Release Date]])</f>
        <v>2005</v>
      </c>
      <c r="D729" s="30" t="str">
        <f>FLOOR(IMDB4[[#This Row],[Year]],10)&amp;"s"</f>
        <v>2000s</v>
      </c>
      <c r="E729" s="1" t="s">
        <v>32</v>
      </c>
      <c r="F729" s="1" t="s">
        <v>20</v>
      </c>
      <c r="G729" s="1" t="s">
        <v>3</v>
      </c>
      <c r="H729" s="1" t="s">
        <v>4</v>
      </c>
      <c r="I729" s="1" t="s">
        <v>84</v>
      </c>
      <c r="J729" s="1" t="s">
        <v>4014</v>
      </c>
      <c r="K729" s="1" t="s">
        <v>2701</v>
      </c>
      <c r="L729" s="30">
        <v>14000</v>
      </c>
      <c r="M729" s="30">
        <v>27351</v>
      </c>
      <c r="N729" s="30">
        <v>58</v>
      </c>
      <c r="O729" s="30">
        <v>743</v>
      </c>
      <c r="P729" s="27">
        <v>5.6</v>
      </c>
      <c r="Q729" s="30">
        <v>94</v>
      </c>
      <c r="R729" s="30">
        <v>95</v>
      </c>
      <c r="S729" s="9">
        <v>52580895</v>
      </c>
      <c r="T729" s="9">
        <v>45000000</v>
      </c>
      <c r="U729" s="9">
        <f>IMDB4[[#This Row],[Gross Revenue]]-IMDB4[[#This Row],[Budget]]</f>
        <v>7580895</v>
      </c>
      <c r="V729" s="9" t="str">
        <f>IF(IMDB4[[#This Row],[Profit]]&gt;0,"Hit","Flop")</f>
        <v>Hit</v>
      </c>
      <c r="W729" s="9" t="str" cm="1">
        <f t="array" ref="W729">_xlfn.IFS(IMDB4[[#This Row],[IMDb Score (1-10)]]&gt;=8,"Excellent",IMDB4[[#This Row],[IMDb Score (1-10)]]&gt;=7,"Good",IMDB4[[#This Row],[IMDb Score (1-10)]]&gt;=5,"Average",TRUE,"Poor")</f>
        <v>Average</v>
      </c>
      <c r="X729" s="9" t="str">
        <f>IF(IMDB4[[#This Row],[Duration (min)]]&lt;90,"Short",IF(IMDB4[[#This Row],[Duration (min)]]&lt;=120,"Medium", "Long"))</f>
        <v>Medium</v>
      </c>
    </row>
    <row r="730" spans="1:24" x14ac:dyDescent="0.25">
      <c r="A730" s="1" t="s">
        <v>5977</v>
      </c>
      <c r="B730" s="2">
        <v>40576</v>
      </c>
      <c r="C730" s="30">
        <f>YEAR(IMDB4[[#This Row],[Release Date]])</f>
        <v>2011</v>
      </c>
      <c r="D730" s="30" t="str">
        <f>FLOOR(IMDB4[[#This Row],[Year]],10)&amp;"s"</f>
        <v>2010s</v>
      </c>
      <c r="E730" s="1" t="s">
        <v>32</v>
      </c>
      <c r="F730" s="1" t="s">
        <v>77</v>
      </c>
      <c r="G730" s="1" t="s">
        <v>3</v>
      </c>
      <c r="H730" s="1" t="s">
        <v>4</v>
      </c>
      <c r="I730" s="1" t="s">
        <v>92</v>
      </c>
      <c r="J730" s="1" t="s">
        <v>459</v>
      </c>
      <c r="K730" s="1" t="s">
        <v>3108</v>
      </c>
      <c r="L730" s="30">
        <v>14000</v>
      </c>
      <c r="M730" s="30">
        <v>16606</v>
      </c>
      <c r="N730" s="30">
        <v>248</v>
      </c>
      <c r="O730" s="30">
        <v>32000</v>
      </c>
      <c r="P730" s="27">
        <v>6.8</v>
      </c>
      <c r="Q730" s="30">
        <v>408</v>
      </c>
      <c r="R730" s="30">
        <v>117</v>
      </c>
      <c r="S730" s="9">
        <v>51533608</v>
      </c>
      <c r="T730" s="9">
        <v>25000000</v>
      </c>
      <c r="U730" s="9">
        <f>IMDB4[[#This Row],[Gross Revenue]]-IMDB4[[#This Row],[Budget]]</f>
        <v>26533608</v>
      </c>
      <c r="V730" s="9" t="str">
        <f>IF(IMDB4[[#This Row],[Profit]]&gt;0,"Hit","Flop")</f>
        <v>Hit</v>
      </c>
      <c r="W730" s="9" t="str" cm="1">
        <f t="array" ref="W730">_xlfn.IFS(IMDB4[[#This Row],[IMDb Score (1-10)]]&gt;=8,"Excellent",IMDB4[[#This Row],[IMDb Score (1-10)]]&gt;=7,"Good",IMDB4[[#This Row],[IMDb Score (1-10)]]&gt;=5,"Average",TRUE,"Poor")</f>
        <v>Average</v>
      </c>
      <c r="X730" s="9" t="str">
        <f>IF(IMDB4[[#This Row],[Duration (min)]]&lt;90,"Short",IF(IMDB4[[#This Row],[Duration (min)]]&lt;=120,"Medium", "Long"))</f>
        <v>Medium</v>
      </c>
    </row>
    <row r="731" spans="1:24" x14ac:dyDescent="0.25">
      <c r="A731" s="1" t="s">
        <v>3737</v>
      </c>
      <c r="B731" s="2">
        <v>38278</v>
      </c>
      <c r="C731" s="30">
        <f>YEAR(IMDB4[[#This Row],[Release Date]])</f>
        <v>2004</v>
      </c>
      <c r="D731" s="30" t="str">
        <f>FLOOR(IMDB4[[#This Row],[Year]],10)&amp;"s"</f>
        <v>2000s</v>
      </c>
      <c r="E731" s="1" t="s">
        <v>32</v>
      </c>
      <c r="F731" s="1" t="s">
        <v>77</v>
      </c>
      <c r="G731" s="1" t="s">
        <v>3</v>
      </c>
      <c r="H731" s="1" t="s">
        <v>11</v>
      </c>
      <c r="I731" s="1" t="s">
        <v>92</v>
      </c>
      <c r="J731" s="1" t="s">
        <v>851</v>
      </c>
      <c r="K731" s="1" t="s">
        <v>3738</v>
      </c>
      <c r="L731" s="30">
        <v>14000</v>
      </c>
      <c r="M731" s="30">
        <v>16791</v>
      </c>
      <c r="N731" s="30">
        <v>38</v>
      </c>
      <c r="O731" s="30">
        <v>0</v>
      </c>
      <c r="P731" s="27">
        <v>6.2</v>
      </c>
      <c r="Q731" s="30">
        <v>191</v>
      </c>
      <c r="R731" s="30">
        <v>98</v>
      </c>
      <c r="S731" s="9">
        <v>50740078</v>
      </c>
      <c r="T731" s="9">
        <v>45000000</v>
      </c>
      <c r="U731" s="9">
        <f>IMDB4[[#This Row],[Gross Revenue]]-IMDB4[[#This Row],[Budget]]</f>
        <v>5740078</v>
      </c>
      <c r="V731" s="9" t="str">
        <f>IF(IMDB4[[#This Row],[Profit]]&gt;0,"Hit","Flop")</f>
        <v>Hit</v>
      </c>
      <c r="W731" s="9" t="str" cm="1">
        <f t="array" ref="W731">_xlfn.IFS(IMDB4[[#This Row],[IMDb Score (1-10)]]&gt;=8,"Excellent",IMDB4[[#This Row],[IMDb Score (1-10)]]&gt;=7,"Good",IMDB4[[#This Row],[IMDb Score (1-10)]]&gt;=5,"Average",TRUE,"Poor")</f>
        <v>Average</v>
      </c>
      <c r="X731" s="9" t="str">
        <f>IF(IMDB4[[#This Row],[Duration (min)]]&lt;90,"Short",IF(IMDB4[[#This Row],[Duration (min)]]&lt;=120,"Medium", "Long"))</f>
        <v>Medium</v>
      </c>
    </row>
    <row r="732" spans="1:24" x14ac:dyDescent="0.25">
      <c r="A732" s="1" t="s">
        <v>4729</v>
      </c>
      <c r="B732" s="2">
        <v>39396</v>
      </c>
      <c r="C732" s="30">
        <f>YEAR(IMDB4[[#This Row],[Release Date]])</f>
        <v>2007</v>
      </c>
      <c r="D732" s="30" t="str">
        <f>FLOOR(IMDB4[[#This Row],[Year]],10)&amp;"s"</f>
        <v>2000s</v>
      </c>
      <c r="E732" s="1" t="s">
        <v>32</v>
      </c>
      <c r="F732" s="1" t="s">
        <v>77</v>
      </c>
      <c r="G732" s="1" t="s">
        <v>3</v>
      </c>
      <c r="H732" s="1" t="s">
        <v>161</v>
      </c>
      <c r="I732" s="1" t="s">
        <v>92</v>
      </c>
      <c r="J732" s="1" t="s">
        <v>851</v>
      </c>
      <c r="K732" s="1" t="s">
        <v>517</v>
      </c>
      <c r="L732" s="30">
        <v>14000</v>
      </c>
      <c r="M732" s="30">
        <v>16225</v>
      </c>
      <c r="N732" s="30">
        <v>85</v>
      </c>
      <c r="O732" s="30">
        <v>0</v>
      </c>
      <c r="P732" s="27">
        <v>6.3</v>
      </c>
      <c r="Q732" s="30">
        <v>216</v>
      </c>
      <c r="R732" s="30">
        <v>94</v>
      </c>
      <c r="S732" s="9">
        <v>50648679</v>
      </c>
      <c r="T732" s="9">
        <v>45000000</v>
      </c>
      <c r="U732" s="9">
        <f>IMDB4[[#This Row],[Gross Revenue]]-IMDB4[[#This Row],[Budget]]</f>
        <v>5648679</v>
      </c>
      <c r="V732" s="9" t="str">
        <f>IF(IMDB4[[#This Row],[Profit]]&gt;0,"Hit","Flop")</f>
        <v>Hit</v>
      </c>
      <c r="W732" s="9" t="str" cm="1">
        <f t="array" ref="W732">_xlfn.IFS(IMDB4[[#This Row],[IMDb Score (1-10)]]&gt;=8,"Excellent",IMDB4[[#This Row],[IMDb Score (1-10)]]&gt;=7,"Good",IMDB4[[#This Row],[IMDb Score (1-10)]]&gt;=5,"Average",TRUE,"Poor")</f>
        <v>Average</v>
      </c>
      <c r="X732" s="9" t="str">
        <f>IF(IMDB4[[#This Row],[Duration (min)]]&lt;90,"Short",IF(IMDB4[[#This Row],[Duration (min)]]&lt;=120,"Medium", "Long"))</f>
        <v>Medium</v>
      </c>
    </row>
    <row r="733" spans="1:24" x14ac:dyDescent="0.25">
      <c r="A733" s="1" t="s">
        <v>4016</v>
      </c>
      <c r="B733" s="2">
        <v>38565</v>
      </c>
      <c r="C733" s="30">
        <f>YEAR(IMDB4[[#This Row],[Release Date]])</f>
        <v>2005</v>
      </c>
      <c r="D733" s="30" t="str">
        <f>FLOOR(IMDB4[[#This Row],[Year]],10)&amp;"s"</f>
        <v>2000s</v>
      </c>
      <c r="E733" s="1" t="s">
        <v>32</v>
      </c>
      <c r="F733" s="1" t="s">
        <v>77</v>
      </c>
      <c r="G733" s="1" t="s">
        <v>3</v>
      </c>
      <c r="H733" s="1" t="s">
        <v>4</v>
      </c>
      <c r="I733" s="1" t="s">
        <v>92</v>
      </c>
      <c r="J733" s="1" t="s">
        <v>459</v>
      </c>
      <c r="K733" s="1" t="s">
        <v>274</v>
      </c>
      <c r="L733" s="30">
        <v>14000</v>
      </c>
      <c r="M733" s="30">
        <v>19600</v>
      </c>
      <c r="N733" s="30">
        <v>0</v>
      </c>
      <c r="O733" s="30">
        <v>0</v>
      </c>
      <c r="P733" s="27">
        <v>7.2</v>
      </c>
      <c r="Q733" s="30">
        <v>239</v>
      </c>
      <c r="R733" s="30">
        <v>194</v>
      </c>
      <c r="S733" s="9">
        <v>47396698</v>
      </c>
      <c r="T733" s="9">
        <v>130000000</v>
      </c>
      <c r="U733" s="9">
        <f>IMDB4[[#This Row],[Gross Revenue]]-IMDB4[[#This Row],[Budget]]</f>
        <v>-82603302</v>
      </c>
      <c r="V733" s="9" t="str">
        <f>IF(IMDB4[[#This Row],[Profit]]&gt;0,"Hit","Flop")</f>
        <v>Flop</v>
      </c>
      <c r="W733" s="9" t="str" cm="1">
        <f t="array" ref="W733">_xlfn.IFS(IMDB4[[#This Row],[IMDb Score (1-10)]]&gt;=8,"Excellent",IMDB4[[#This Row],[IMDb Score (1-10)]]&gt;=7,"Good",IMDB4[[#This Row],[IMDb Score (1-10)]]&gt;=5,"Average",TRUE,"Poor")</f>
        <v>Good</v>
      </c>
      <c r="X733" s="9" t="str">
        <f>IF(IMDB4[[#This Row],[Duration (min)]]&lt;90,"Short",IF(IMDB4[[#This Row],[Duration (min)]]&lt;=120,"Medium", "Long"))</f>
        <v>Long</v>
      </c>
    </row>
    <row r="734" spans="1:24" x14ac:dyDescent="0.25">
      <c r="A734" s="1" t="s">
        <v>4055</v>
      </c>
      <c r="B734" s="2">
        <v>38479</v>
      </c>
      <c r="C734" s="30">
        <f>YEAR(IMDB4[[#This Row],[Release Date]])</f>
        <v>2005</v>
      </c>
      <c r="D734" s="30" t="str">
        <f>FLOOR(IMDB4[[#This Row],[Year]],10)&amp;"s"</f>
        <v>2000s</v>
      </c>
      <c r="E734" s="1" t="s">
        <v>32</v>
      </c>
      <c r="F734" s="1" t="s">
        <v>20</v>
      </c>
      <c r="G734" s="1" t="s">
        <v>3</v>
      </c>
      <c r="H734" s="1" t="s">
        <v>4</v>
      </c>
      <c r="I734" s="1" t="s">
        <v>84</v>
      </c>
      <c r="J734" s="1" t="s">
        <v>1436</v>
      </c>
      <c r="K734" s="1" t="s">
        <v>1935</v>
      </c>
      <c r="L734" s="30">
        <v>14000</v>
      </c>
      <c r="M734" s="30">
        <v>17278</v>
      </c>
      <c r="N734" s="30">
        <v>52</v>
      </c>
      <c r="O734" s="30">
        <v>0</v>
      </c>
      <c r="P734" s="27">
        <v>6.6</v>
      </c>
      <c r="Q734" s="30">
        <v>128</v>
      </c>
      <c r="R734" s="30">
        <v>97</v>
      </c>
      <c r="S734" s="9">
        <v>47124400</v>
      </c>
      <c r="T734" s="9">
        <v>25000000</v>
      </c>
      <c r="U734" s="9">
        <f>IMDB4[[#This Row],[Gross Revenue]]-IMDB4[[#This Row],[Budget]]</f>
        <v>22124400</v>
      </c>
      <c r="V734" s="9" t="str">
        <f>IF(IMDB4[[#This Row],[Profit]]&gt;0,"Hit","Flop")</f>
        <v>Hit</v>
      </c>
      <c r="W734" s="9" t="str" cm="1">
        <f t="array" ref="W734">_xlfn.IFS(IMDB4[[#This Row],[IMDb Score (1-10)]]&gt;=8,"Excellent",IMDB4[[#This Row],[IMDb Score (1-10)]]&gt;=7,"Good",IMDB4[[#This Row],[IMDb Score (1-10)]]&gt;=5,"Average",TRUE,"Poor")</f>
        <v>Average</v>
      </c>
      <c r="X734" s="9" t="str">
        <f>IF(IMDB4[[#This Row],[Duration (min)]]&lt;90,"Short",IF(IMDB4[[#This Row],[Duration (min)]]&lt;=120,"Medium", "Long"))</f>
        <v>Medium</v>
      </c>
    </row>
    <row r="735" spans="1:24" x14ac:dyDescent="0.25">
      <c r="A735" s="1" t="s">
        <v>2925</v>
      </c>
      <c r="B735" s="2">
        <v>37086</v>
      </c>
      <c r="C735" s="30">
        <f>YEAR(IMDB4[[#This Row],[Release Date]])</f>
        <v>2001</v>
      </c>
      <c r="D735" s="30" t="str">
        <f>FLOOR(IMDB4[[#This Row],[Year]],10)&amp;"s"</f>
        <v>2000s</v>
      </c>
      <c r="E735" s="1" t="s">
        <v>32</v>
      </c>
      <c r="F735" s="1" t="s">
        <v>20</v>
      </c>
      <c r="G735" s="1" t="s">
        <v>3</v>
      </c>
      <c r="H735" s="1" t="s">
        <v>11</v>
      </c>
      <c r="I735" s="1" t="s">
        <v>132</v>
      </c>
      <c r="J735" s="1" t="s">
        <v>851</v>
      </c>
      <c r="K735" s="1" t="s">
        <v>1431</v>
      </c>
      <c r="L735" s="30">
        <v>14000</v>
      </c>
      <c r="M735" s="30">
        <v>34565</v>
      </c>
      <c r="N735" s="30">
        <v>0</v>
      </c>
      <c r="O735" s="30">
        <v>0</v>
      </c>
      <c r="P735" s="27">
        <v>6.6</v>
      </c>
      <c r="Q735" s="30">
        <v>135</v>
      </c>
      <c r="R735" s="30">
        <v>90</v>
      </c>
      <c r="S735" s="9">
        <v>45162741</v>
      </c>
      <c r="T735" s="9">
        <v>28000000</v>
      </c>
      <c r="U735" s="9">
        <f>IMDB4[[#This Row],[Gross Revenue]]-IMDB4[[#This Row],[Budget]]</f>
        <v>17162741</v>
      </c>
      <c r="V735" s="9" t="str">
        <f>IF(IMDB4[[#This Row],[Profit]]&gt;0,"Hit","Flop")</f>
        <v>Hit</v>
      </c>
      <c r="W735" s="9" t="str" cm="1">
        <f t="array" ref="W735">_xlfn.IFS(IMDB4[[#This Row],[IMDb Score (1-10)]]&gt;=8,"Excellent",IMDB4[[#This Row],[IMDb Score (1-10)]]&gt;=7,"Good",IMDB4[[#This Row],[IMDb Score (1-10)]]&gt;=5,"Average",TRUE,"Poor")</f>
        <v>Average</v>
      </c>
      <c r="X735" s="9" t="str">
        <f>IF(IMDB4[[#This Row],[Duration (min)]]&lt;90,"Short",IF(IMDB4[[#This Row],[Duration (min)]]&lt;=120,"Medium", "Long"))</f>
        <v>Medium</v>
      </c>
    </row>
    <row r="736" spans="1:24" x14ac:dyDescent="0.25">
      <c r="A736" s="1" t="s">
        <v>408</v>
      </c>
      <c r="B736" s="2">
        <v>30380</v>
      </c>
      <c r="C736" s="30">
        <f>YEAR(IMDB4[[#This Row],[Release Date]])</f>
        <v>1983</v>
      </c>
      <c r="D736" s="30" t="str">
        <f>FLOOR(IMDB4[[#This Row],[Year]],10)&amp;"s"</f>
        <v>1980s</v>
      </c>
      <c r="E736" s="1" t="s">
        <v>32</v>
      </c>
      <c r="F736" s="1" t="s">
        <v>2</v>
      </c>
      <c r="G736" s="1" t="s">
        <v>3</v>
      </c>
      <c r="H736" s="1" t="s">
        <v>4</v>
      </c>
      <c r="I736" s="1" t="s">
        <v>92</v>
      </c>
      <c r="J736" s="1" t="s">
        <v>196</v>
      </c>
      <c r="K736" s="1" t="s">
        <v>296</v>
      </c>
      <c r="L736" s="30">
        <v>14000</v>
      </c>
      <c r="M736" s="30">
        <v>16464</v>
      </c>
      <c r="N736" s="30">
        <v>0</v>
      </c>
      <c r="O736" s="30">
        <v>19000</v>
      </c>
      <c r="P736" s="27">
        <v>8.3000000000000007</v>
      </c>
      <c r="Q736" s="30">
        <v>147</v>
      </c>
      <c r="R736" s="30">
        <v>142</v>
      </c>
      <c r="S736" s="9">
        <v>44700000</v>
      </c>
      <c r="T736" s="9">
        <v>25000000</v>
      </c>
      <c r="U736" s="9">
        <f>IMDB4[[#This Row],[Gross Revenue]]-IMDB4[[#This Row],[Budget]]</f>
        <v>19700000</v>
      </c>
      <c r="V736" s="9" t="str">
        <f>IF(IMDB4[[#This Row],[Profit]]&gt;0,"Hit","Flop")</f>
        <v>Hit</v>
      </c>
      <c r="W736" s="9" t="str" cm="1">
        <f t="array" ref="W736">_xlfn.IFS(IMDB4[[#This Row],[IMDb Score (1-10)]]&gt;=8,"Excellent",IMDB4[[#This Row],[IMDb Score (1-10)]]&gt;=7,"Good",IMDB4[[#This Row],[IMDb Score (1-10)]]&gt;=5,"Average",TRUE,"Poor")</f>
        <v>Excellent</v>
      </c>
      <c r="X736" s="9" t="str">
        <f>IF(IMDB4[[#This Row],[Duration (min)]]&lt;90,"Short",IF(IMDB4[[#This Row],[Duration (min)]]&lt;=120,"Medium", "Long"))</f>
        <v>Long</v>
      </c>
    </row>
    <row r="737" spans="1:24" x14ac:dyDescent="0.25">
      <c r="A737" s="1" t="s">
        <v>6581</v>
      </c>
      <c r="B737" s="2">
        <v>41917</v>
      </c>
      <c r="C737" s="30">
        <f>YEAR(IMDB4[[#This Row],[Release Date]])</f>
        <v>2014</v>
      </c>
      <c r="D737" s="30" t="str">
        <f>FLOOR(IMDB4[[#This Row],[Year]],10)&amp;"s"</f>
        <v>2010s</v>
      </c>
      <c r="E737" s="1" t="s">
        <v>32</v>
      </c>
      <c r="F737" s="1" t="s">
        <v>20</v>
      </c>
      <c r="G737" s="1" t="s">
        <v>3</v>
      </c>
      <c r="H737" s="1" t="s">
        <v>4</v>
      </c>
      <c r="I737" s="1" t="s">
        <v>92</v>
      </c>
      <c r="J737" s="1" t="s">
        <v>459</v>
      </c>
      <c r="K737" s="1" t="s">
        <v>4917</v>
      </c>
      <c r="L737" s="30">
        <v>14000</v>
      </c>
      <c r="M737" s="30">
        <v>28927</v>
      </c>
      <c r="N737" s="30">
        <v>3000</v>
      </c>
      <c r="O737" s="30">
        <v>24000</v>
      </c>
      <c r="P737" s="27">
        <v>6.1</v>
      </c>
      <c r="Q737" s="30">
        <v>303</v>
      </c>
      <c r="R737" s="30">
        <v>136</v>
      </c>
      <c r="S737" s="9">
        <v>42615685</v>
      </c>
      <c r="T737" s="9">
        <v>40000000</v>
      </c>
      <c r="U737" s="9">
        <f>IMDB4[[#This Row],[Gross Revenue]]-IMDB4[[#This Row],[Budget]]</f>
        <v>2615685</v>
      </c>
      <c r="V737" s="9" t="str">
        <f>IF(IMDB4[[#This Row],[Profit]]&gt;0,"Hit","Flop")</f>
        <v>Hit</v>
      </c>
      <c r="W737" s="9" t="str" cm="1">
        <f t="array" ref="W737">_xlfn.IFS(IMDB4[[#This Row],[IMDb Score (1-10)]]&gt;=8,"Excellent",IMDB4[[#This Row],[IMDb Score (1-10)]]&gt;=7,"Good",IMDB4[[#This Row],[IMDb Score (1-10)]]&gt;=5,"Average",TRUE,"Poor")</f>
        <v>Average</v>
      </c>
      <c r="X737" s="9" t="str">
        <f>IF(IMDB4[[#This Row],[Duration (min)]]&lt;90,"Short",IF(IMDB4[[#This Row],[Duration (min)]]&lt;=120,"Medium", "Long"))</f>
        <v>Long</v>
      </c>
    </row>
    <row r="738" spans="1:24" x14ac:dyDescent="0.25">
      <c r="A738" s="1" t="s">
        <v>6181</v>
      </c>
      <c r="B738" s="2">
        <v>41269</v>
      </c>
      <c r="C738" s="30">
        <f>YEAR(IMDB4[[#This Row],[Release Date]])</f>
        <v>2012</v>
      </c>
      <c r="D738" s="30" t="str">
        <f>FLOOR(IMDB4[[#This Row],[Year]],10)&amp;"s"</f>
        <v>2010s</v>
      </c>
      <c r="E738" s="1" t="s">
        <v>32</v>
      </c>
      <c r="F738" s="1" t="s">
        <v>77</v>
      </c>
      <c r="G738" s="1" t="s">
        <v>3</v>
      </c>
      <c r="H738" s="1" t="s">
        <v>11</v>
      </c>
      <c r="I738" s="1" t="s">
        <v>92</v>
      </c>
      <c r="J738" s="1" t="s">
        <v>851</v>
      </c>
      <c r="K738" s="1" t="s">
        <v>1230</v>
      </c>
      <c r="L738" s="30">
        <v>14000</v>
      </c>
      <c r="M738" s="30">
        <v>17913</v>
      </c>
      <c r="N738" s="30">
        <v>545</v>
      </c>
      <c r="O738" s="30">
        <v>32000</v>
      </c>
      <c r="P738" s="27">
        <v>5.4</v>
      </c>
      <c r="Q738" s="30">
        <v>239</v>
      </c>
      <c r="R738" s="30">
        <v>96</v>
      </c>
      <c r="S738" s="9">
        <v>42345531</v>
      </c>
      <c r="T738" s="9">
        <v>65000000</v>
      </c>
      <c r="U738" s="9">
        <f>IMDB4[[#This Row],[Gross Revenue]]-IMDB4[[#This Row],[Budget]]</f>
        <v>-22654469</v>
      </c>
      <c r="V738" s="9" t="str">
        <f>IF(IMDB4[[#This Row],[Profit]]&gt;0,"Hit","Flop")</f>
        <v>Flop</v>
      </c>
      <c r="W738" s="9" t="str" cm="1">
        <f t="array" ref="W738">_xlfn.IFS(IMDB4[[#This Row],[IMDb Score (1-10)]]&gt;=8,"Excellent",IMDB4[[#This Row],[IMDb Score (1-10)]]&gt;=7,"Good",IMDB4[[#This Row],[IMDb Score (1-10)]]&gt;=5,"Average",TRUE,"Poor")</f>
        <v>Average</v>
      </c>
      <c r="X738" s="9" t="str">
        <f>IF(IMDB4[[#This Row],[Duration (min)]]&lt;90,"Short",IF(IMDB4[[#This Row],[Duration (min)]]&lt;=120,"Medium", "Long"))</f>
        <v>Medium</v>
      </c>
    </row>
    <row r="739" spans="1:24" x14ac:dyDescent="0.25">
      <c r="A739" s="1" t="s">
        <v>6469</v>
      </c>
      <c r="B739" s="2">
        <v>41412</v>
      </c>
      <c r="C739" s="30">
        <f>YEAR(IMDB4[[#This Row],[Release Date]])</f>
        <v>2013</v>
      </c>
      <c r="D739" s="30" t="str">
        <f>FLOOR(IMDB4[[#This Row],[Year]],10)&amp;"s"</f>
        <v>2010s</v>
      </c>
      <c r="E739" s="1" t="s">
        <v>32</v>
      </c>
      <c r="F739" s="1" t="s">
        <v>77</v>
      </c>
      <c r="G739" s="1" t="s">
        <v>3</v>
      </c>
      <c r="H739" s="1" t="s">
        <v>4</v>
      </c>
      <c r="I739" s="1" t="s">
        <v>92</v>
      </c>
      <c r="J739" s="1" t="s">
        <v>2206</v>
      </c>
      <c r="K739" s="1" t="s">
        <v>2436</v>
      </c>
      <c r="L739" s="30">
        <v>14000</v>
      </c>
      <c r="M739" s="30">
        <v>17551</v>
      </c>
      <c r="N739" s="30">
        <v>123</v>
      </c>
      <c r="O739" s="30">
        <v>39000</v>
      </c>
      <c r="P739" s="27">
        <v>6.4</v>
      </c>
      <c r="Q739" s="30">
        <v>302</v>
      </c>
      <c r="R739" s="30">
        <v>127</v>
      </c>
      <c r="S739" s="9">
        <v>41997790</v>
      </c>
      <c r="T739" s="9">
        <v>38000000</v>
      </c>
      <c r="U739" s="9">
        <f>IMDB4[[#This Row],[Gross Revenue]]-IMDB4[[#This Row],[Budget]]</f>
        <v>3997790</v>
      </c>
      <c r="V739" s="9" t="str">
        <f>IF(IMDB4[[#This Row],[Profit]]&gt;0,"Hit","Flop")</f>
        <v>Hit</v>
      </c>
      <c r="W739" s="9" t="str" cm="1">
        <f t="array" ref="W739">_xlfn.IFS(IMDB4[[#This Row],[IMDb Score (1-10)]]&gt;=8,"Excellent",IMDB4[[#This Row],[IMDb Score (1-10)]]&gt;=7,"Good",IMDB4[[#This Row],[IMDb Score (1-10)]]&gt;=5,"Average",TRUE,"Poor")</f>
        <v>Average</v>
      </c>
      <c r="X739" s="9" t="str">
        <f>IF(IMDB4[[#This Row],[Duration (min)]]&lt;90,"Short",IF(IMDB4[[#This Row],[Duration (min)]]&lt;=120,"Medium", "Long"))</f>
        <v>Long</v>
      </c>
    </row>
    <row r="740" spans="1:24" x14ac:dyDescent="0.25">
      <c r="A740" s="1" t="s">
        <v>3588</v>
      </c>
      <c r="B740" s="2">
        <v>38134</v>
      </c>
      <c r="C740" s="30">
        <f>YEAR(IMDB4[[#This Row],[Release Date]])</f>
        <v>2004</v>
      </c>
      <c r="D740" s="30" t="str">
        <f>FLOOR(IMDB4[[#This Row],[Year]],10)&amp;"s"</f>
        <v>2000s</v>
      </c>
      <c r="E740" s="1" t="s">
        <v>32</v>
      </c>
      <c r="F740" s="1" t="s">
        <v>20</v>
      </c>
      <c r="G740" s="1" t="s">
        <v>3</v>
      </c>
      <c r="H740" s="1" t="s">
        <v>83</v>
      </c>
      <c r="I740" s="1" t="s">
        <v>92</v>
      </c>
      <c r="J740" s="1" t="s">
        <v>1436</v>
      </c>
      <c r="K740" s="1" t="s">
        <v>3589</v>
      </c>
      <c r="L740" s="30">
        <v>14000</v>
      </c>
      <c r="M740" s="30">
        <v>15634</v>
      </c>
      <c r="N740" s="30">
        <v>17</v>
      </c>
      <c r="O740" s="30">
        <v>0</v>
      </c>
      <c r="P740" s="27">
        <v>5.9</v>
      </c>
      <c r="Q740" s="30">
        <v>143</v>
      </c>
      <c r="R740" s="30">
        <v>108</v>
      </c>
      <c r="S740" s="9">
        <v>40203020</v>
      </c>
      <c r="T740" s="9">
        <v>40000000</v>
      </c>
      <c r="U740" s="9">
        <f>IMDB4[[#This Row],[Gross Revenue]]-IMDB4[[#This Row],[Budget]]</f>
        <v>203020</v>
      </c>
      <c r="V740" s="9" t="str">
        <f>IF(IMDB4[[#This Row],[Profit]]&gt;0,"Hit","Flop")</f>
        <v>Hit</v>
      </c>
      <c r="W740" s="9" t="str" cm="1">
        <f t="array" ref="W740">_xlfn.IFS(IMDB4[[#This Row],[IMDb Score (1-10)]]&gt;=8,"Excellent",IMDB4[[#This Row],[IMDb Score (1-10)]]&gt;=7,"Good",IMDB4[[#This Row],[IMDb Score (1-10)]]&gt;=5,"Average",TRUE,"Poor")</f>
        <v>Average</v>
      </c>
      <c r="X740" s="9" t="str">
        <f>IF(IMDB4[[#This Row],[Duration (min)]]&lt;90,"Short",IF(IMDB4[[#This Row],[Duration (min)]]&lt;=120,"Medium", "Long"))</f>
        <v>Medium</v>
      </c>
    </row>
    <row r="741" spans="1:24" x14ac:dyDescent="0.25">
      <c r="A741" s="1" t="s">
        <v>3134</v>
      </c>
      <c r="B741" s="2">
        <v>37450</v>
      </c>
      <c r="C741" s="30">
        <f>YEAR(IMDB4[[#This Row],[Release Date]])</f>
        <v>2002</v>
      </c>
      <c r="D741" s="30" t="str">
        <f>FLOOR(IMDB4[[#This Row],[Year]],10)&amp;"s"</f>
        <v>2000s</v>
      </c>
      <c r="E741" s="1" t="s">
        <v>32</v>
      </c>
      <c r="F741" s="1" t="s">
        <v>77</v>
      </c>
      <c r="G741" s="1" t="s">
        <v>3</v>
      </c>
      <c r="H741" s="1" t="s">
        <v>83</v>
      </c>
      <c r="I741" s="1" t="s">
        <v>92</v>
      </c>
      <c r="J741" s="1" t="s">
        <v>851</v>
      </c>
      <c r="K741" s="1" t="s">
        <v>1230</v>
      </c>
      <c r="L741" s="30">
        <v>14000</v>
      </c>
      <c r="M741" s="30">
        <v>17902</v>
      </c>
      <c r="N741" s="30">
        <v>545</v>
      </c>
      <c r="O741" s="30">
        <v>0</v>
      </c>
      <c r="P741" s="27">
        <v>6.7</v>
      </c>
      <c r="Q741" s="30">
        <v>226</v>
      </c>
      <c r="R741" s="30">
        <v>100</v>
      </c>
      <c r="S741" s="9">
        <v>39532308</v>
      </c>
      <c r="T741" s="9">
        <v>33000000</v>
      </c>
      <c r="U741" s="9">
        <f>IMDB4[[#This Row],[Gross Revenue]]-IMDB4[[#This Row],[Budget]]</f>
        <v>6532308</v>
      </c>
      <c r="V741" s="9" t="str">
        <f>IF(IMDB4[[#This Row],[Profit]]&gt;0,"Hit","Flop")</f>
        <v>Hit</v>
      </c>
      <c r="W741" s="9" t="str" cm="1">
        <f t="array" ref="W741">_xlfn.IFS(IMDB4[[#This Row],[IMDb Score (1-10)]]&gt;=8,"Excellent",IMDB4[[#This Row],[IMDb Score (1-10)]]&gt;=7,"Good",IMDB4[[#This Row],[IMDb Score (1-10)]]&gt;=5,"Average",TRUE,"Poor")</f>
        <v>Average</v>
      </c>
      <c r="X741" s="9" t="str">
        <f>IF(IMDB4[[#This Row],[Duration (min)]]&lt;90,"Short",IF(IMDB4[[#This Row],[Duration (min)]]&lt;=120,"Medium", "Long"))</f>
        <v>Medium</v>
      </c>
    </row>
    <row r="742" spans="1:24" x14ac:dyDescent="0.25">
      <c r="A742" s="1" t="s">
        <v>2435</v>
      </c>
      <c r="B742" s="2">
        <v>36746</v>
      </c>
      <c r="C742" s="30">
        <f>YEAR(IMDB4[[#This Row],[Release Date]])</f>
        <v>2000</v>
      </c>
      <c r="D742" s="30" t="str">
        <f>FLOOR(IMDB4[[#This Row],[Year]],10)&amp;"s"</f>
        <v>2000s</v>
      </c>
      <c r="E742" s="1" t="s">
        <v>32</v>
      </c>
      <c r="F742" s="1" t="s">
        <v>91</v>
      </c>
      <c r="G742" s="1" t="s">
        <v>3</v>
      </c>
      <c r="H742" s="1" t="s">
        <v>4</v>
      </c>
      <c r="I742" s="1" t="s">
        <v>92</v>
      </c>
      <c r="J742" s="1" t="s">
        <v>2206</v>
      </c>
      <c r="K742" s="1" t="s">
        <v>2436</v>
      </c>
      <c r="L742" s="30">
        <v>14000</v>
      </c>
      <c r="M742" s="30">
        <v>16196</v>
      </c>
      <c r="N742" s="30">
        <v>123</v>
      </c>
      <c r="O742" s="30">
        <v>5000</v>
      </c>
      <c r="P742" s="27">
        <v>7.1</v>
      </c>
      <c r="Q742" s="30">
        <v>214</v>
      </c>
      <c r="R742" s="30">
        <v>112</v>
      </c>
      <c r="S742" s="9">
        <v>39235088</v>
      </c>
      <c r="T742" s="9">
        <v>23000000</v>
      </c>
      <c r="U742" s="9">
        <f>IMDB4[[#This Row],[Gross Revenue]]-IMDB4[[#This Row],[Budget]]</f>
        <v>16235088</v>
      </c>
      <c r="V742" s="9" t="str">
        <f>IF(IMDB4[[#This Row],[Profit]]&gt;0,"Hit","Flop")</f>
        <v>Hit</v>
      </c>
      <c r="W742" s="9" t="str" cm="1">
        <f t="array" ref="W742">_xlfn.IFS(IMDB4[[#This Row],[IMDb Score (1-10)]]&gt;=8,"Excellent",IMDB4[[#This Row],[IMDb Score (1-10)]]&gt;=7,"Good",IMDB4[[#This Row],[IMDb Score (1-10)]]&gt;=5,"Average",TRUE,"Poor")</f>
        <v>Good</v>
      </c>
      <c r="X742" s="9" t="str">
        <f>IF(IMDB4[[#This Row],[Duration (min)]]&lt;90,"Short",IF(IMDB4[[#This Row],[Duration (min)]]&lt;=120,"Medium", "Long"))</f>
        <v>Medium</v>
      </c>
    </row>
    <row r="743" spans="1:24" x14ac:dyDescent="0.25">
      <c r="A743" s="1" t="s">
        <v>3534</v>
      </c>
      <c r="B743" s="2">
        <v>37881</v>
      </c>
      <c r="C743" s="30">
        <f>YEAR(IMDB4[[#This Row],[Release Date]])</f>
        <v>2003</v>
      </c>
      <c r="D743" s="30" t="str">
        <f>FLOOR(IMDB4[[#This Row],[Year]],10)&amp;"s"</f>
        <v>2000s</v>
      </c>
      <c r="E743" s="1" t="s">
        <v>32</v>
      </c>
      <c r="F743" s="1" t="s">
        <v>20</v>
      </c>
      <c r="G743" s="1" t="s">
        <v>3</v>
      </c>
      <c r="H743" s="1" t="s">
        <v>4</v>
      </c>
      <c r="I743" s="1" t="s">
        <v>84</v>
      </c>
      <c r="J743" s="1" t="s">
        <v>1436</v>
      </c>
      <c r="K743" s="1" t="s">
        <v>2719</v>
      </c>
      <c r="L743" s="30">
        <v>14000</v>
      </c>
      <c r="M743" s="30">
        <v>16400</v>
      </c>
      <c r="N743" s="30">
        <v>29</v>
      </c>
      <c r="O743" s="30">
        <v>0</v>
      </c>
      <c r="P743" s="27">
        <v>5.8</v>
      </c>
      <c r="Q743" s="30">
        <v>66</v>
      </c>
      <c r="R743" s="30">
        <v>105</v>
      </c>
      <c r="S743" s="9">
        <v>35990505</v>
      </c>
      <c r="T743" s="9">
        <v>20000000</v>
      </c>
      <c r="U743" s="9">
        <f>IMDB4[[#This Row],[Gross Revenue]]-IMDB4[[#This Row],[Budget]]</f>
        <v>15990505</v>
      </c>
      <c r="V743" s="9" t="str">
        <f>IF(IMDB4[[#This Row],[Profit]]&gt;0,"Hit","Flop")</f>
        <v>Hit</v>
      </c>
      <c r="W743" s="9" t="str" cm="1">
        <f t="array" ref="W743">_xlfn.IFS(IMDB4[[#This Row],[IMDb Score (1-10)]]&gt;=8,"Excellent",IMDB4[[#This Row],[IMDb Score (1-10)]]&gt;=7,"Good",IMDB4[[#This Row],[IMDb Score (1-10)]]&gt;=5,"Average",TRUE,"Poor")</f>
        <v>Average</v>
      </c>
      <c r="X743" s="9" t="str">
        <f>IF(IMDB4[[#This Row],[Duration (min)]]&lt;90,"Short",IF(IMDB4[[#This Row],[Duration (min)]]&lt;=120,"Medium", "Long"))</f>
        <v>Medium</v>
      </c>
    </row>
    <row r="744" spans="1:24" x14ac:dyDescent="0.25">
      <c r="A744" s="1" t="s">
        <v>3077</v>
      </c>
      <c r="B744" s="2">
        <v>37300</v>
      </c>
      <c r="C744" s="30">
        <f>YEAR(IMDB4[[#This Row],[Release Date]])</f>
        <v>2002</v>
      </c>
      <c r="D744" s="30" t="str">
        <f>FLOOR(IMDB4[[#This Row],[Year]],10)&amp;"s"</f>
        <v>2000s</v>
      </c>
      <c r="E744" s="1" t="s">
        <v>32</v>
      </c>
      <c r="F744" s="1" t="s">
        <v>9</v>
      </c>
      <c r="G744" s="1" t="s">
        <v>3</v>
      </c>
      <c r="H744" s="1" t="s">
        <v>83</v>
      </c>
      <c r="I744" s="1" t="s">
        <v>132</v>
      </c>
      <c r="J744" s="1" t="s">
        <v>459</v>
      </c>
      <c r="K744" s="1" t="s">
        <v>3078</v>
      </c>
      <c r="L744" s="30">
        <v>14000</v>
      </c>
      <c r="M744" s="30">
        <v>15149</v>
      </c>
      <c r="N744" s="30">
        <v>0</v>
      </c>
      <c r="O744" s="30">
        <v>0</v>
      </c>
      <c r="P744" s="27">
        <v>6.7</v>
      </c>
      <c r="Q744" s="30">
        <v>136</v>
      </c>
      <c r="R744" s="30">
        <v>138</v>
      </c>
      <c r="S744" s="9">
        <v>35168677</v>
      </c>
      <c r="T744" s="9">
        <v>100000000</v>
      </c>
      <c r="U744" s="9">
        <f>IMDB4[[#This Row],[Gross Revenue]]-IMDB4[[#This Row],[Budget]]</f>
        <v>-64831323</v>
      </c>
      <c r="V744" s="9" t="str">
        <f>IF(IMDB4[[#This Row],[Profit]]&gt;0,"Hit","Flop")</f>
        <v>Flop</v>
      </c>
      <c r="W744" s="9" t="str" cm="1">
        <f t="array" ref="W744">_xlfn.IFS(IMDB4[[#This Row],[IMDb Score (1-10)]]&gt;=8,"Excellent",IMDB4[[#This Row],[IMDb Score (1-10)]]&gt;=7,"Good",IMDB4[[#This Row],[IMDb Score (1-10)]]&gt;=5,"Average",TRUE,"Poor")</f>
        <v>Average</v>
      </c>
      <c r="X744" s="9" t="str">
        <f>IF(IMDB4[[#This Row],[Duration (min)]]&lt;90,"Short",IF(IMDB4[[#This Row],[Duration (min)]]&lt;=120,"Medium", "Long"))</f>
        <v>Long</v>
      </c>
    </row>
    <row r="745" spans="1:24" x14ac:dyDescent="0.25">
      <c r="A745" s="1" t="s">
        <v>5088</v>
      </c>
      <c r="B745" s="2">
        <v>39693</v>
      </c>
      <c r="C745" s="30">
        <f>YEAR(IMDB4[[#This Row],[Release Date]])</f>
        <v>2008</v>
      </c>
      <c r="D745" s="30" t="str">
        <f>FLOOR(IMDB4[[#This Row],[Year]],10)&amp;"s"</f>
        <v>2000s</v>
      </c>
      <c r="E745" s="1" t="s">
        <v>32</v>
      </c>
      <c r="F745" s="1" t="s">
        <v>9</v>
      </c>
      <c r="G745" s="1" t="s">
        <v>3</v>
      </c>
      <c r="H745" s="1" t="s">
        <v>4</v>
      </c>
      <c r="I745" s="1" t="s">
        <v>92</v>
      </c>
      <c r="J745" s="1" t="s">
        <v>1082</v>
      </c>
      <c r="K745" s="1" t="s">
        <v>2298</v>
      </c>
      <c r="L745" s="30">
        <v>14000</v>
      </c>
      <c r="M745" s="30">
        <v>14504</v>
      </c>
      <c r="N745" s="30">
        <v>335</v>
      </c>
      <c r="O745" s="30">
        <v>15000</v>
      </c>
      <c r="P745" s="27">
        <v>7.6</v>
      </c>
      <c r="Q745" s="30">
        <v>299</v>
      </c>
      <c r="R745" s="30">
        <v>124</v>
      </c>
      <c r="S745" s="9">
        <v>34180954</v>
      </c>
      <c r="T745" s="9">
        <v>32000000</v>
      </c>
      <c r="U745" s="9">
        <f>IMDB4[[#This Row],[Gross Revenue]]-IMDB4[[#This Row],[Budget]]</f>
        <v>2180954</v>
      </c>
      <c r="V745" s="9" t="str">
        <f>IF(IMDB4[[#This Row],[Profit]]&gt;0,"Hit","Flop")</f>
        <v>Hit</v>
      </c>
      <c r="W745" s="9" t="str" cm="1">
        <f t="array" ref="W745">_xlfn.IFS(IMDB4[[#This Row],[IMDb Score (1-10)]]&gt;=8,"Excellent",IMDB4[[#This Row],[IMDb Score (1-10)]]&gt;=7,"Good",IMDB4[[#This Row],[IMDb Score (1-10)]]&gt;=5,"Average",TRUE,"Poor")</f>
        <v>Good</v>
      </c>
      <c r="X745" s="9" t="str">
        <f>IF(IMDB4[[#This Row],[Duration (min)]]&lt;90,"Short",IF(IMDB4[[#This Row],[Duration (min)]]&lt;=120,"Medium", "Long"))</f>
        <v>Long</v>
      </c>
    </row>
    <row r="746" spans="1:24" x14ac:dyDescent="0.25">
      <c r="A746" s="1" t="s">
        <v>3634</v>
      </c>
      <c r="B746" s="2">
        <v>38273</v>
      </c>
      <c r="C746" s="30">
        <f>YEAR(IMDB4[[#This Row],[Release Date]])</f>
        <v>2004</v>
      </c>
      <c r="D746" s="30" t="str">
        <f>FLOOR(IMDB4[[#This Row],[Year]],10)&amp;"s"</f>
        <v>2000s</v>
      </c>
      <c r="E746" s="1" t="s">
        <v>32</v>
      </c>
      <c r="F746" s="1" t="s">
        <v>9</v>
      </c>
      <c r="G746" s="1" t="s">
        <v>3</v>
      </c>
      <c r="H746" s="1" t="s">
        <v>4</v>
      </c>
      <c r="I746" s="1" t="s">
        <v>92</v>
      </c>
      <c r="J746" s="1" t="s">
        <v>1082</v>
      </c>
      <c r="K746" s="1" t="s">
        <v>3635</v>
      </c>
      <c r="L746" s="30">
        <v>14000</v>
      </c>
      <c r="M746" s="30">
        <v>19364</v>
      </c>
      <c r="N746" s="30">
        <v>1000</v>
      </c>
      <c r="O746" s="30">
        <v>52000</v>
      </c>
      <c r="P746" s="27">
        <v>8.3000000000000007</v>
      </c>
      <c r="Q746" s="30">
        <v>273</v>
      </c>
      <c r="R746" s="30">
        <v>108</v>
      </c>
      <c r="S746" s="9">
        <v>34126138</v>
      </c>
      <c r="T746" s="9">
        <v>20000000</v>
      </c>
      <c r="U746" s="9">
        <f>IMDB4[[#This Row],[Gross Revenue]]-IMDB4[[#This Row],[Budget]]</f>
        <v>14126138</v>
      </c>
      <c r="V746" s="9" t="str">
        <f>IF(IMDB4[[#This Row],[Profit]]&gt;0,"Hit","Flop")</f>
        <v>Hit</v>
      </c>
      <c r="W746" s="9" t="str" cm="1">
        <f t="array" ref="W746">_xlfn.IFS(IMDB4[[#This Row],[IMDb Score (1-10)]]&gt;=8,"Excellent",IMDB4[[#This Row],[IMDb Score (1-10)]]&gt;=7,"Good",IMDB4[[#This Row],[IMDb Score (1-10)]]&gt;=5,"Average",TRUE,"Poor")</f>
        <v>Excellent</v>
      </c>
      <c r="X746" s="9" t="str">
        <f>IF(IMDB4[[#This Row],[Duration (min)]]&lt;90,"Short",IF(IMDB4[[#This Row],[Duration (min)]]&lt;=120,"Medium", "Long"))</f>
        <v>Medium</v>
      </c>
    </row>
    <row r="747" spans="1:24" x14ac:dyDescent="0.25">
      <c r="A747" s="1" t="s">
        <v>5167</v>
      </c>
      <c r="B747" s="2">
        <v>40034</v>
      </c>
      <c r="C747" s="30">
        <f>YEAR(IMDB4[[#This Row],[Release Date]])</f>
        <v>2009</v>
      </c>
      <c r="D747" s="30" t="str">
        <f>FLOOR(IMDB4[[#This Row],[Year]],10)&amp;"s"</f>
        <v>2000s</v>
      </c>
      <c r="E747" s="1" t="s">
        <v>32</v>
      </c>
      <c r="F747" s="1" t="s">
        <v>20</v>
      </c>
      <c r="G747" s="1" t="s">
        <v>3</v>
      </c>
      <c r="H747" s="1" t="s">
        <v>4</v>
      </c>
      <c r="I747" s="1" t="s">
        <v>132</v>
      </c>
      <c r="J747" s="1" t="s">
        <v>4309</v>
      </c>
      <c r="K747" s="1" t="s">
        <v>5168</v>
      </c>
      <c r="L747" s="30">
        <v>14000</v>
      </c>
      <c r="M747" s="30">
        <v>16461</v>
      </c>
      <c r="N747" s="30">
        <v>3</v>
      </c>
      <c r="O747" s="30">
        <v>0</v>
      </c>
      <c r="P747" s="27">
        <v>4.8</v>
      </c>
      <c r="Q747" s="30">
        <v>128</v>
      </c>
      <c r="R747" s="30">
        <v>99</v>
      </c>
      <c r="S747" s="9">
        <v>33860010</v>
      </c>
      <c r="T747" s="9">
        <v>15000000</v>
      </c>
      <c r="U747" s="9">
        <f>IMDB4[[#This Row],[Gross Revenue]]-IMDB4[[#This Row],[Budget]]</f>
        <v>18860010</v>
      </c>
      <c r="V747" s="9" t="str">
        <f>IF(IMDB4[[#This Row],[Profit]]&gt;0,"Hit","Flop")</f>
        <v>Hit</v>
      </c>
      <c r="W747" s="9" t="str" cm="1">
        <f t="array" ref="W747">_xlfn.IFS(IMDB4[[#This Row],[IMDb Score (1-10)]]&gt;=8,"Excellent",IMDB4[[#This Row],[IMDb Score (1-10)]]&gt;=7,"Good",IMDB4[[#This Row],[IMDb Score (1-10)]]&gt;=5,"Average",TRUE,"Poor")</f>
        <v>Poor</v>
      </c>
      <c r="X747" s="9" t="str">
        <f>IF(IMDB4[[#This Row],[Duration (min)]]&lt;90,"Short",IF(IMDB4[[#This Row],[Duration (min)]]&lt;=120,"Medium", "Long"))</f>
        <v>Medium</v>
      </c>
    </row>
    <row r="748" spans="1:24" x14ac:dyDescent="0.25">
      <c r="A748" s="1" t="s">
        <v>1239</v>
      </c>
      <c r="B748" s="2">
        <v>34891</v>
      </c>
      <c r="C748" s="30">
        <f>YEAR(IMDB4[[#This Row],[Release Date]])</f>
        <v>1995</v>
      </c>
      <c r="D748" s="30" t="str">
        <f>FLOOR(IMDB4[[#This Row],[Year]],10)&amp;"s"</f>
        <v>1990s</v>
      </c>
      <c r="E748" s="1" t="s">
        <v>32</v>
      </c>
      <c r="F748" s="1" t="s">
        <v>40</v>
      </c>
      <c r="G748" s="1" t="s">
        <v>3</v>
      </c>
      <c r="H748" s="1" t="s">
        <v>4</v>
      </c>
      <c r="I748" s="1" t="s">
        <v>92</v>
      </c>
      <c r="J748" s="1" t="s">
        <v>459</v>
      </c>
      <c r="K748" s="1" t="s">
        <v>1240</v>
      </c>
      <c r="L748" s="30">
        <v>14000</v>
      </c>
      <c r="M748" s="30">
        <v>16125</v>
      </c>
      <c r="N748" s="30">
        <v>105</v>
      </c>
      <c r="O748" s="30">
        <v>0</v>
      </c>
      <c r="P748" s="27">
        <v>6.9</v>
      </c>
      <c r="Q748" s="30">
        <v>44</v>
      </c>
      <c r="R748" s="30">
        <v>139</v>
      </c>
      <c r="S748" s="9">
        <v>31600000</v>
      </c>
      <c r="T748" s="9">
        <v>28000000</v>
      </c>
      <c r="U748" s="9">
        <f>IMDB4[[#This Row],[Gross Revenue]]-IMDB4[[#This Row],[Budget]]</f>
        <v>3600000</v>
      </c>
      <c r="V748" s="9" t="str">
        <f>IF(IMDB4[[#This Row],[Profit]]&gt;0,"Hit","Flop")</f>
        <v>Hit</v>
      </c>
      <c r="W748" s="9" t="str" cm="1">
        <f t="array" ref="W748">_xlfn.IFS(IMDB4[[#This Row],[IMDb Score (1-10)]]&gt;=8,"Excellent",IMDB4[[#This Row],[IMDb Score (1-10)]]&gt;=7,"Good",IMDB4[[#This Row],[IMDb Score (1-10)]]&gt;=5,"Average",TRUE,"Poor")</f>
        <v>Average</v>
      </c>
      <c r="X748" s="9" t="str">
        <f>IF(IMDB4[[#This Row],[Duration (min)]]&lt;90,"Short",IF(IMDB4[[#This Row],[Duration (min)]]&lt;=120,"Medium", "Long"))</f>
        <v>Long</v>
      </c>
    </row>
    <row r="749" spans="1:24" x14ac:dyDescent="0.25">
      <c r="A749" s="1" t="s">
        <v>2204</v>
      </c>
      <c r="B749" s="2">
        <v>36398</v>
      </c>
      <c r="C749" s="30">
        <f>YEAR(IMDB4[[#This Row],[Release Date]])</f>
        <v>1999</v>
      </c>
      <c r="D749" s="30" t="str">
        <f>FLOOR(IMDB4[[#This Row],[Year]],10)&amp;"s"</f>
        <v>1990s</v>
      </c>
      <c r="E749" s="1" t="s">
        <v>32</v>
      </c>
      <c r="F749" s="1" t="s">
        <v>61</v>
      </c>
      <c r="G749" s="1" t="s">
        <v>3</v>
      </c>
      <c r="H749" s="1" t="s">
        <v>4</v>
      </c>
      <c r="I749" s="1" t="s">
        <v>92</v>
      </c>
      <c r="J749" s="1" t="s">
        <v>196</v>
      </c>
      <c r="K749" s="1" t="s">
        <v>940</v>
      </c>
      <c r="L749" s="30">
        <v>14000</v>
      </c>
      <c r="M749" s="30">
        <v>18216</v>
      </c>
      <c r="N749" s="30">
        <v>0</v>
      </c>
      <c r="O749" s="30">
        <v>0</v>
      </c>
      <c r="P749" s="27">
        <v>7.9</v>
      </c>
      <c r="Q749" s="30">
        <v>209</v>
      </c>
      <c r="R749" s="30">
        <v>157</v>
      </c>
      <c r="S749" s="9">
        <v>28965197</v>
      </c>
      <c r="T749" s="9">
        <v>68000000</v>
      </c>
      <c r="U749" s="9">
        <f>IMDB4[[#This Row],[Gross Revenue]]-IMDB4[[#This Row],[Budget]]</f>
        <v>-39034803</v>
      </c>
      <c r="V749" s="9" t="str">
        <f>IF(IMDB4[[#This Row],[Profit]]&gt;0,"Hit","Flop")</f>
        <v>Flop</v>
      </c>
      <c r="W749" s="9" t="str" cm="1">
        <f t="array" ref="W749">_xlfn.IFS(IMDB4[[#This Row],[IMDb Score (1-10)]]&gt;=8,"Excellent",IMDB4[[#This Row],[IMDb Score (1-10)]]&gt;=7,"Good",IMDB4[[#This Row],[IMDb Score (1-10)]]&gt;=5,"Average",TRUE,"Poor")</f>
        <v>Good</v>
      </c>
      <c r="X749" s="9" t="str">
        <f>IF(IMDB4[[#This Row],[Duration (min)]]&lt;90,"Short",IF(IMDB4[[#This Row],[Duration (min)]]&lt;=120,"Medium", "Long"))</f>
        <v>Long</v>
      </c>
    </row>
    <row r="750" spans="1:24" x14ac:dyDescent="0.25">
      <c r="A750" s="1" t="s">
        <v>6975</v>
      </c>
      <c r="B750" s="2">
        <v>42059</v>
      </c>
      <c r="C750" s="30">
        <f>YEAR(IMDB4[[#This Row],[Release Date]])</f>
        <v>2015</v>
      </c>
      <c r="D750" s="30" t="str">
        <f>FLOOR(IMDB4[[#This Row],[Year]],10)&amp;"s"</f>
        <v>2010s</v>
      </c>
      <c r="E750" s="1" t="s">
        <v>32</v>
      </c>
      <c r="F750" s="1" t="s">
        <v>77</v>
      </c>
      <c r="G750" s="1" t="s">
        <v>3</v>
      </c>
      <c r="H750" s="1" t="s">
        <v>4</v>
      </c>
      <c r="I750" s="1" t="s">
        <v>132</v>
      </c>
      <c r="J750" s="1" t="s">
        <v>2206</v>
      </c>
      <c r="K750" s="1" t="s">
        <v>4075</v>
      </c>
      <c r="L750" s="30">
        <v>14000</v>
      </c>
      <c r="M750" s="30">
        <v>16922</v>
      </c>
      <c r="N750" s="30">
        <v>42</v>
      </c>
      <c r="O750" s="30">
        <v>21000</v>
      </c>
      <c r="P750" s="27">
        <v>6</v>
      </c>
      <c r="Q750" s="30">
        <v>202</v>
      </c>
      <c r="R750" s="30">
        <v>106</v>
      </c>
      <c r="S750" s="9">
        <v>27356090</v>
      </c>
      <c r="T750" s="9">
        <v>90000000</v>
      </c>
      <c r="U750" s="9">
        <f>IMDB4[[#This Row],[Gross Revenue]]-IMDB4[[#This Row],[Budget]]</f>
        <v>-62643910</v>
      </c>
      <c r="V750" s="9" t="str">
        <f>IF(IMDB4[[#This Row],[Profit]]&gt;0,"Hit","Flop")</f>
        <v>Flop</v>
      </c>
      <c r="W750" s="9" t="str" cm="1">
        <f t="array" ref="W750">_xlfn.IFS(IMDB4[[#This Row],[IMDb Score (1-10)]]&gt;=8,"Excellent",IMDB4[[#This Row],[IMDb Score (1-10)]]&gt;=7,"Good",IMDB4[[#This Row],[IMDb Score (1-10)]]&gt;=5,"Average",TRUE,"Poor")</f>
        <v>Average</v>
      </c>
      <c r="X750" s="9" t="str">
        <f>IF(IMDB4[[#This Row],[Duration (min)]]&lt;90,"Short",IF(IMDB4[[#This Row],[Duration (min)]]&lt;=120,"Medium", "Long"))</f>
        <v>Medium</v>
      </c>
    </row>
    <row r="751" spans="1:24" x14ac:dyDescent="0.25">
      <c r="A751" s="1" t="s">
        <v>6933</v>
      </c>
      <c r="B751" s="2">
        <v>42284</v>
      </c>
      <c r="C751" s="30">
        <f>YEAR(IMDB4[[#This Row],[Release Date]])</f>
        <v>2015</v>
      </c>
      <c r="D751" s="30" t="str">
        <f>FLOOR(IMDB4[[#This Row],[Year]],10)&amp;"s"</f>
        <v>2010s</v>
      </c>
      <c r="E751" s="1" t="s">
        <v>32</v>
      </c>
      <c r="F751" s="1" t="s">
        <v>77</v>
      </c>
      <c r="G751" s="1" t="s">
        <v>3</v>
      </c>
      <c r="H751" s="1" t="s">
        <v>4</v>
      </c>
      <c r="I751" s="1" t="s">
        <v>92</v>
      </c>
      <c r="J751" s="1" t="s">
        <v>459</v>
      </c>
      <c r="K751" s="1" t="s">
        <v>3998</v>
      </c>
      <c r="L751" s="30">
        <v>14000</v>
      </c>
      <c r="M751" s="30">
        <v>16992</v>
      </c>
      <c r="N751" s="30">
        <v>174</v>
      </c>
      <c r="O751" s="30">
        <v>15000</v>
      </c>
      <c r="P751" s="27">
        <v>6.6</v>
      </c>
      <c r="Q751" s="30">
        <v>236</v>
      </c>
      <c r="R751" s="30">
        <v>114</v>
      </c>
      <c r="S751" s="9">
        <v>26442251</v>
      </c>
      <c r="T751" s="9">
        <v>50000000</v>
      </c>
      <c r="U751" s="9">
        <f>IMDB4[[#This Row],[Gross Revenue]]-IMDB4[[#This Row],[Budget]]</f>
        <v>-23557749</v>
      </c>
      <c r="V751" s="9" t="str">
        <f>IF(IMDB4[[#This Row],[Profit]]&gt;0,"Hit","Flop")</f>
        <v>Flop</v>
      </c>
      <c r="W751" s="9" t="str" cm="1">
        <f t="array" ref="W751">_xlfn.IFS(IMDB4[[#This Row],[IMDb Score (1-10)]]&gt;=8,"Excellent",IMDB4[[#This Row],[IMDb Score (1-10)]]&gt;=7,"Good",IMDB4[[#This Row],[IMDb Score (1-10)]]&gt;=5,"Average",TRUE,"Poor")</f>
        <v>Average</v>
      </c>
      <c r="X751" s="9" t="str">
        <f>IF(IMDB4[[#This Row],[Duration (min)]]&lt;90,"Short",IF(IMDB4[[#This Row],[Duration (min)]]&lt;=120,"Medium", "Long"))</f>
        <v>Medium</v>
      </c>
    </row>
    <row r="752" spans="1:24" x14ac:dyDescent="0.25">
      <c r="A752" s="1" t="s">
        <v>3275</v>
      </c>
      <c r="B752" s="2">
        <v>37917</v>
      </c>
      <c r="C752" s="30">
        <f>YEAR(IMDB4[[#This Row],[Release Date]])</f>
        <v>2003</v>
      </c>
      <c r="D752" s="30" t="str">
        <f>FLOOR(IMDB4[[#This Row],[Year]],10)&amp;"s"</f>
        <v>2000s</v>
      </c>
      <c r="E752" s="1" t="s">
        <v>32</v>
      </c>
      <c r="F752" s="1" t="s">
        <v>77</v>
      </c>
      <c r="G752" s="1" t="s">
        <v>3</v>
      </c>
      <c r="H752" s="1" t="s">
        <v>4</v>
      </c>
      <c r="I752" s="1" t="s">
        <v>92</v>
      </c>
      <c r="J752" s="1" t="s">
        <v>2206</v>
      </c>
      <c r="K752" s="1" t="s">
        <v>1201</v>
      </c>
      <c r="L752" s="30">
        <v>14000</v>
      </c>
      <c r="M752" s="30">
        <v>16611</v>
      </c>
      <c r="N752" s="30">
        <v>473</v>
      </c>
      <c r="O752" s="30">
        <v>0</v>
      </c>
      <c r="P752" s="27">
        <v>6.1</v>
      </c>
      <c r="Q752" s="30">
        <v>110</v>
      </c>
      <c r="R752" s="30">
        <v>109</v>
      </c>
      <c r="S752" s="9">
        <v>26183197</v>
      </c>
      <c r="T752" s="9">
        <v>36000000</v>
      </c>
      <c r="U752" s="9">
        <f>IMDB4[[#This Row],[Gross Revenue]]-IMDB4[[#This Row],[Budget]]</f>
        <v>-9816803</v>
      </c>
      <c r="V752" s="9" t="str">
        <f>IF(IMDB4[[#This Row],[Profit]]&gt;0,"Hit","Flop")</f>
        <v>Flop</v>
      </c>
      <c r="W752" s="9" t="str" cm="1">
        <f t="array" ref="W752">_xlfn.IFS(IMDB4[[#This Row],[IMDb Score (1-10)]]&gt;=8,"Excellent",IMDB4[[#This Row],[IMDb Score (1-10)]]&gt;=7,"Good",IMDB4[[#This Row],[IMDb Score (1-10)]]&gt;=5,"Average",TRUE,"Poor")</f>
        <v>Average</v>
      </c>
      <c r="X752" s="9" t="str">
        <f>IF(IMDB4[[#This Row],[Duration (min)]]&lt;90,"Short",IF(IMDB4[[#This Row],[Duration (min)]]&lt;=120,"Medium", "Long"))</f>
        <v>Medium</v>
      </c>
    </row>
    <row r="753" spans="1:24" x14ac:dyDescent="0.25">
      <c r="A753" s="1" t="s">
        <v>6584</v>
      </c>
      <c r="B753" s="2">
        <v>41894</v>
      </c>
      <c r="C753" s="30">
        <f>YEAR(IMDB4[[#This Row],[Release Date]])</f>
        <v>2014</v>
      </c>
      <c r="D753" s="30" t="str">
        <f>FLOOR(IMDB4[[#This Row],[Year]],10)&amp;"s"</f>
        <v>2010s</v>
      </c>
      <c r="E753" s="1" t="s">
        <v>32</v>
      </c>
      <c r="F753" s="1" t="s">
        <v>2</v>
      </c>
      <c r="G753" s="1" t="s">
        <v>3</v>
      </c>
      <c r="H753" s="1" t="s">
        <v>4</v>
      </c>
      <c r="I753" s="1" t="s">
        <v>92</v>
      </c>
      <c r="J753" s="1" t="s">
        <v>459</v>
      </c>
      <c r="K753" s="1" t="s">
        <v>6585</v>
      </c>
      <c r="L753" s="30">
        <v>14000</v>
      </c>
      <c r="M753" s="30">
        <v>15428</v>
      </c>
      <c r="N753" s="30">
        <v>71</v>
      </c>
      <c r="O753" s="30">
        <v>15000</v>
      </c>
      <c r="P753" s="27">
        <v>6.5</v>
      </c>
      <c r="Q753" s="30">
        <v>253</v>
      </c>
      <c r="R753" s="30">
        <v>114</v>
      </c>
      <c r="S753" s="9">
        <v>25977365</v>
      </c>
      <c r="T753" s="9">
        <v>28000000</v>
      </c>
      <c r="U753" s="9">
        <f>IMDB4[[#This Row],[Gross Revenue]]-IMDB4[[#This Row],[Budget]]</f>
        <v>-2022635</v>
      </c>
      <c r="V753" s="9" t="str">
        <f>IF(IMDB4[[#This Row],[Profit]]&gt;0,"Hit","Flop")</f>
        <v>Flop</v>
      </c>
      <c r="W753" s="9" t="str" cm="1">
        <f t="array" ref="W753">_xlfn.IFS(IMDB4[[#This Row],[IMDb Score (1-10)]]&gt;=8,"Excellent",IMDB4[[#This Row],[IMDb Score (1-10)]]&gt;=7,"Good",IMDB4[[#This Row],[IMDb Score (1-10)]]&gt;=5,"Average",TRUE,"Poor")</f>
        <v>Average</v>
      </c>
      <c r="X753" s="9" t="str">
        <f>IF(IMDB4[[#This Row],[Duration (min)]]&lt;90,"Short",IF(IMDB4[[#This Row],[Duration (min)]]&lt;=120,"Medium", "Long"))</f>
        <v>Medium</v>
      </c>
    </row>
    <row r="754" spans="1:24" x14ac:dyDescent="0.25">
      <c r="A754" s="1" t="s">
        <v>5382</v>
      </c>
      <c r="B754" s="2">
        <v>39875</v>
      </c>
      <c r="C754" s="30">
        <f>YEAR(IMDB4[[#This Row],[Release Date]])</f>
        <v>2009</v>
      </c>
      <c r="D754" s="30" t="str">
        <f>FLOOR(IMDB4[[#This Row],[Year]],10)&amp;"s"</f>
        <v>2000s</v>
      </c>
      <c r="E754" s="1" t="s">
        <v>32</v>
      </c>
      <c r="F754" s="1" t="s">
        <v>294</v>
      </c>
      <c r="G754" s="1" t="s">
        <v>3</v>
      </c>
      <c r="H754" s="1" t="s">
        <v>4</v>
      </c>
      <c r="I754" s="1" t="s">
        <v>132</v>
      </c>
      <c r="J754" s="1" t="s">
        <v>851</v>
      </c>
      <c r="K754" s="1" t="s">
        <v>5383</v>
      </c>
      <c r="L754" s="30">
        <v>14000</v>
      </c>
      <c r="M754" s="30">
        <v>15251</v>
      </c>
      <c r="N754" s="30">
        <v>58</v>
      </c>
      <c r="O754" s="30">
        <v>15000</v>
      </c>
      <c r="P754" s="27">
        <v>5.9</v>
      </c>
      <c r="Q754" s="30">
        <v>183</v>
      </c>
      <c r="R754" s="30">
        <v>98</v>
      </c>
      <c r="S754" s="9">
        <v>25464480</v>
      </c>
      <c r="T754" s="9">
        <v>10000000</v>
      </c>
      <c r="U754" s="9">
        <f>IMDB4[[#This Row],[Gross Revenue]]-IMDB4[[#This Row],[Budget]]</f>
        <v>15464480</v>
      </c>
      <c r="V754" s="9" t="str">
        <f>IF(IMDB4[[#This Row],[Profit]]&gt;0,"Hit","Flop")</f>
        <v>Hit</v>
      </c>
      <c r="W754" s="9" t="str" cm="1">
        <f t="array" ref="W754">_xlfn.IFS(IMDB4[[#This Row],[IMDb Score (1-10)]]&gt;=8,"Excellent",IMDB4[[#This Row],[IMDb Score (1-10)]]&gt;=7,"Good",IMDB4[[#This Row],[IMDb Score (1-10)]]&gt;=5,"Average",TRUE,"Poor")</f>
        <v>Average</v>
      </c>
      <c r="X754" s="9" t="str">
        <f>IF(IMDB4[[#This Row],[Duration (min)]]&lt;90,"Short",IF(IMDB4[[#This Row],[Duration (min)]]&lt;=120,"Medium", "Long"))</f>
        <v>Medium</v>
      </c>
    </row>
    <row r="755" spans="1:24" x14ac:dyDescent="0.25">
      <c r="A755" s="1" t="s">
        <v>2205</v>
      </c>
      <c r="B755" s="2">
        <v>36402</v>
      </c>
      <c r="C755" s="30">
        <f>YEAR(IMDB4[[#This Row],[Release Date]])</f>
        <v>1999</v>
      </c>
      <c r="D755" s="30" t="str">
        <f>FLOOR(IMDB4[[#This Row],[Year]],10)&amp;"s"</f>
        <v>1990s</v>
      </c>
      <c r="E755" s="1" t="s">
        <v>32</v>
      </c>
      <c r="F755" s="1" t="s">
        <v>77</v>
      </c>
      <c r="G755" s="1" t="s">
        <v>3</v>
      </c>
      <c r="H755" s="1" t="s">
        <v>4</v>
      </c>
      <c r="I755" s="1" t="s">
        <v>84</v>
      </c>
      <c r="J755" s="1" t="s">
        <v>2206</v>
      </c>
      <c r="K755" s="1" t="s">
        <v>2207</v>
      </c>
      <c r="L755" s="30">
        <v>14000</v>
      </c>
      <c r="M755" s="30">
        <v>16358</v>
      </c>
      <c r="N755" s="30">
        <v>663</v>
      </c>
      <c r="O755" s="30">
        <v>0</v>
      </c>
      <c r="P755" s="27">
        <v>8</v>
      </c>
      <c r="Q755" s="30">
        <v>162</v>
      </c>
      <c r="R755" s="30">
        <v>90</v>
      </c>
      <c r="S755" s="9">
        <v>23159305</v>
      </c>
      <c r="T755" s="9">
        <v>70000000</v>
      </c>
      <c r="U755" s="9">
        <f>IMDB4[[#This Row],[Gross Revenue]]-IMDB4[[#This Row],[Budget]]</f>
        <v>-46840695</v>
      </c>
      <c r="V755" s="9" t="str">
        <f>IF(IMDB4[[#This Row],[Profit]]&gt;0,"Hit","Flop")</f>
        <v>Flop</v>
      </c>
      <c r="W755" s="9" t="str" cm="1">
        <f t="array" ref="W755">_xlfn.IFS(IMDB4[[#This Row],[IMDb Score (1-10)]]&gt;=8,"Excellent",IMDB4[[#This Row],[IMDb Score (1-10)]]&gt;=7,"Good",IMDB4[[#This Row],[IMDb Score (1-10)]]&gt;=5,"Average",TRUE,"Poor")</f>
        <v>Excellent</v>
      </c>
      <c r="X755" s="9" t="str">
        <f>IF(IMDB4[[#This Row],[Duration (min)]]&lt;90,"Short",IF(IMDB4[[#This Row],[Duration (min)]]&lt;=120,"Medium", "Long"))</f>
        <v>Medium</v>
      </c>
    </row>
    <row r="756" spans="1:24" x14ac:dyDescent="0.25">
      <c r="A756" s="1" t="s">
        <v>4840</v>
      </c>
      <c r="B756" s="2">
        <v>39601</v>
      </c>
      <c r="C756" s="30">
        <f>YEAR(IMDB4[[#This Row],[Release Date]])</f>
        <v>2008</v>
      </c>
      <c r="D756" s="30" t="str">
        <f>FLOOR(IMDB4[[#This Row],[Year]],10)&amp;"s"</f>
        <v>2000s</v>
      </c>
      <c r="E756" s="1" t="s">
        <v>32</v>
      </c>
      <c r="F756" s="1" t="s">
        <v>77</v>
      </c>
      <c r="G756" s="1" t="s">
        <v>3</v>
      </c>
      <c r="H756" s="1" t="s">
        <v>161</v>
      </c>
      <c r="I756" s="1" t="s">
        <v>132</v>
      </c>
      <c r="J756" s="1" t="s">
        <v>2206</v>
      </c>
      <c r="K756" s="1" t="s">
        <v>2599</v>
      </c>
      <c r="L756" s="30">
        <v>14000</v>
      </c>
      <c r="M756" s="30">
        <v>15990</v>
      </c>
      <c r="N756" s="30">
        <v>326</v>
      </c>
      <c r="O756" s="30">
        <v>0</v>
      </c>
      <c r="P756" s="27">
        <v>5.6</v>
      </c>
      <c r="Q756" s="30">
        <v>164</v>
      </c>
      <c r="R756" s="30">
        <v>101</v>
      </c>
      <c r="S756" s="9">
        <v>22531698</v>
      </c>
      <c r="T756" s="9">
        <v>70000000</v>
      </c>
      <c r="U756" s="9">
        <f>IMDB4[[#This Row],[Gross Revenue]]-IMDB4[[#This Row],[Budget]]</f>
        <v>-47468302</v>
      </c>
      <c r="V756" s="9" t="str">
        <f>IF(IMDB4[[#This Row],[Profit]]&gt;0,"Hit","Flop")</f>
        <v>Flop</v>
      </c>
      <c r="W756" s="9" t="str" cm="1">
        <f t="array" ref="W756">_xlfn.IFS(IMDB4[[#This Row],[IMDb Score (1-10)]]&gt;=8,"Excellent",IMDB4[[#This Row],[IMDb Score (1-10)]]&gt;=7,"Good",IMDB4[[#This Row],[IMDb Score (1-10)]]&gt;=5,"Average",TRUE,"Poor")</f>
        <v>Average</v>
      </c>
      <c r="X756" s="9" t="str">
        <f>IF(IMDB4[[#This Row],[Duration (min)]]&lt;90,"Short",IF(IMDB4[[#This Row],[Duration (min)]]&lt;=120,"Medium", "Long"))</f>
        <v>Medium</v>
      </c>
    </row>
    <row r="757" spans="1:24" x14ac:dyDescent="0.25">
      <c r="A757" s="1" t="s">
        <v>5683</v>
      </c>
      <c r="B757" s="2">
        <v>40394</v>
      </c>
      <c r="C757" s="30">
        <f>YEAR(IMDB4[[#This Row],[Release Date]])</f>
        <v>2010</v>
      </c>
      <c r="D757" s="30" t="str">
        <f>FLOOR(IMDB4[[#This Row],[Year]],10)&amp;"s"</f>
        <v>2010s</v>
      </c>
      <c r="E757" s="1" t="s">
        <v>32</v>
      </c>
      <c r="F757" s="1" t="s">
        <v>20</v>
      </c>
      <c r="G757" s="1" t="s">
        <v>3</v>
      </c>
      <c r="H757" s="1" t="s">
        <v>4</v>
      </c>
      <c r="I757" s="1" t="s">
        <v>92</v>
      </c>
      <c r="J757" s="1" t="s">
        <v>4014</v>
      </c>
      <c r="K757" s="1" t="s">
        <v>5684</v>
      </c>
      <c r="L757" s="30">
        <v>14000</v>
      </c>
      <c r="M757" s="30">
        <v>18645</v>
      </c>
      <c r="N757" s="30">
        <v>450</v>
      </c>
      <c r="O757" s="30">
        <v>16000</v>
      </c>
      <c r="P757" s="27">
        <v>7.1</v>
      </c>
      <c r="Q757" s="30">
        <v>323</v>
      </c>
      <c r="R757" s="30">
        <v>106</v>
      </c>
      <c r="S757" s="9">
        <v>20803237</v>
      </c>
      <c r="T757" s="9">
        <v>3500000</v>
      </c>
      <c r="U757" s="9">
        <f>IMDB4[[#This Row],[Gross Revenue]]-IMDB4[[#This Row],[Budget]]</f>
        <v>17303237</v>
      </c>
      <c r="V757" s="9" t="str">
        <f>IF(IMDB4[[#This Row],[Profit]]&gt;0,"Hit","Flop")</f>
        <v>Hit</v>
      </c>
      <c r="W757" s="9" t="str" cm="1">
        <f t="array" ref="W757">_xlfn.IFS(IMDB4[[#This Row],[IMDb Score (1-10)]]&gt;=8,"Excellent",IMDB4[[#This Row],[IMDb Score (1-10)]]&gt;=7,"Good",IMDB4[[#This Row],[IMDb Score (1-10)]]&gt;=5,"Average",TRUE,"Poor")</f>
        <v>Good</v>
      </c>
      <c r="X757" s="9" t="str">
        <f>IF(IMDB4[[#This Row],[Duration (min)]]&lt;90,"Short",IF(IMDB4[[#This Row],[Duration (min)]]&lt;=120,"Medium", "Long"))</f>
        <v>Medium</v>
      </c>
    </row>
    <row r="758" spans="1:24" x14ac:dyDescent="0.25">
      <c r="A758" s="1" t="s">
        <v>6005</v>
      </c>
      <c r="B758" s="2">
        <v>40679</v>
      </c>
      <c r="C758" s="30">
        <f>YEAR(IMDB4[[#This Row],[Release Date]])</f>
        <v>2011</v>
      </c>
      <c r="D758" s="30" t="str">
        <f>FLOOR(IMDB4[[#This Row],[Year]],10)&amp;"s"</f>
        <v>2010s</v>
      </c>
      <c r="E758" s="1" t="s">
        <v>32</v>
      </c>
      <c r="F758" s="1" t="s">
        <v>77</v>
      </c>
      <c r="G758" s="1" t="s">
        <v>3</v>
      </c>
      <c r="H758" s="1" t="s">
        <v>11</v>
      </c>
      <c r="I758" s="1" t="s">
        <v>132</v>
      </c>
      <c r="J758" s="1" t="s">
        <v>851</v>
      </c>
      <c r="K758" s="1" t="s">
        <v>1230</v>
      </c>
      <c r="L758" s="30">
        <v>14000</v>
      </c>
      <c r="M758" s="30">
        <v>27694</v>
      </c>
      <c r="N758" s="30">
        <v>545</v>
      </c>
      <c r="O758" s="30">
        <v>19000</v>
      </c>
      <c r="P758" s="27">
        <v>5.8</v>
      </c>
      <c r="Q758" s="30">
        <v>228</v>
      </c>
      <c r="R758" s="30">
        <v>110</v>
      </c>
      <c r="S758" s="9">
        <v>20315324</v>
      </c>
      <c r="T758" s="9">
        <v>75000000</v>
      </c>
      <c r="U758" s="9">
        <f>IMDB4[[#This Row],[Gross Revenue]]-IMDB4[[#This Row],[Budget]]</f>
        <v>-54684676</v>
      </c>
      <c r="V758" s="9" t="str">
        <f>IF(IMDB4[[#This Row],[Profit]]&gt;0,"Hit","Flop")</f>
        <v>Flop</v>
      </c>
      <c r="W758" s="9" t="str" cm="1">
        <f t="array" ref="W758">_xlfn.IFS(IMDB4[[#This Row],[IMDb Score (1-10)]]&gt;=8,"Excellent",IMDB4[[#This Row],[IMDb Score (1-10)]]&gt;=7,"Good",IMDB4[[#This Row],[IMDb Score (1-10)]]&gt;=5,"Average",TRUE,"Poor")</f>
        <v>Average</v>
      </c>
      <c r="X758" s="9" t="str">
        <f>IF(IMDB4[[#This Row],[Duration (min)]]&lt;90,"Short",IF(IMDB4[[#This Row],[Duration (min)]]&lt;=120,"Medium", "Long"))</f>
        <v>Medium</v>
      </c>
    </row>
    <row r="759" spans="1:24" x14ac:dyDescent="0.25">
      <c r="A759" s="1" t="s">
        <v>1320</v>
      </c>
      <c r="B759" s="2">
        <v>35127</v>
      </c>
      <c r="C759" s="30">
        <f>YEAR(IMDB4[[#This Row],[Release Date]])</f>
        <v>1996</v>
      </c>
      <c r="D759" s="30" t="str">
        <f>FLOOR(IMDB4[[#This Row],[Year]],10)&amp;"s"</f>
        <v>1990s</v>
      </c>
      <c r="E759" s="1" t="s">
        <v>32</v>
      </c>
      <c r="F759" s="1" t="s">
        <v>9</v>
      </c>
      <c r="G759" s="1" t="s">
        <v>3</v>
      </c>
      <c r="H759" s="1" t="s">
        <v>4</v>
      </c>
      <c r="I759" s="1" t="s">
        <v>92</v>
      </c>
      <c r="J759" s="1" t="s">
        <v>196</v>
      </c>
      <c r="K759" s="1" t="s">
        <v>742</v>
      </c>
      <c r="L759" s="30">
        <v>14000</v>
      </c>
      <c r="M759" s="30">
        <v>17877</v>
      </c>
      <c r="N759" s="30">
        <v>17</v>
      </c>
      <c r="O759" s="30">
        <v>309</v>
      </c>
      <c r="P759" s="27">
        <v>6.2</v>
      </c>
      <c r="Q759" s="30">
        <v>50</v>
      </c>
      <c r="R759" s="30">
        <v>111</v>
      </c>
      <c r="S759" s="9">
        <v>20300000</v>
      </c>
      <c r="T759" s="9">
        <v>40000000</v>
      </c>
      <c r="U759" s="9">
        <f>IMDB4[[#This Row],[Gross Revenue]]-IMDB4[[#This Row],[Budget]]</f>
        <v>-19700000</v>
      </c>
      <c r="V759" s="9" t="str">
        <f>IF(IMDB4[[#This Row],[Profit]]&gt;0,"Hit","Flop")</f>
        <v>Flop</v>
      </c>
      <c r="W759" s="9" t="str" cm="1">
        <f t="array" ref="W759">_xlfn.IFS(IMDB4[[#This Row],[IMDb Score (1-10)]]&gt;=8,"Excellent",IMDB4[[#This Row],[IMDb Score (1-10)]]&gt;=7,"Good",IMDB4[[#This Row],[IMDb Score (1-10)]]&gt;=5,"Average",TRUE,"Poor")</f>
        <v>Average</v>
      </c>
      <c r="X759" s="9" t="str">
        <f>IF(IMDB4[[#This Row],[Duration (min)]]&lt;90,"Short",IF(IMDB4[[#This Row],[Duration (min)]]&lt;=120,"Medium", "Long"))</f>
        <v>Medium</v>
      </c>
    </row>
    <row r="760" spans="1:24" x14ac:dyDescent="0.25">
      <c r="A760" s="1" t="s">
        <v>4536</v>
      </c>
      <c r="B760" s="2">
        <v>38732</v>
      </c>
      <c r="C760" s="30">
        <f>YEAR(IMDB4[[#This Row],[Release Date]])</f>
        <v>2006</v>
      </c>
      <c r="D760" s="30" t="str">
        <f>FLOOR(IMDB4[[#This Row],[Year]],10)&amp;"s"</f>
        <v>2000s</v>
      </c>
      <c r="E760" s="1" t="s">
        <v>32</v>
      </c>
      <c r="F760" s="1" t="s">
        <v>77</v>
      </c>
      <c r="G760" s="1" t="s">
        <v>3</v>
      </c>
      <c r="H760" s="1" t="s">
        <v>4</v>
      </c>
      <c r="I760" s="1" t="s">
        <v>132</v>
      </c>
      <c r="J760" s="1" t="s">
        <v>851</v>
      </c>
      <c r="K760" s="1" t="s">
        <v>3030</v>
      </c>
      <c r="L760" s="30">
        <v>14000</v>
      </c>
      <c r="M760" s="30">
        <v>15271</v>
      </c>
      <c r="N760" s="30">
        <v>110</v>
      </c>
      <c r="O760" s="30">
        <v>0</v>
      </c>
      <c r="P760" s="27">
        <v>4.4000000000000004</v>
      </c>
      <c r="Q760" s="30">
        <v>158</v>
      </c>
      <c r="R760" s="30">
        <v>94</v>
      </c>
      <c r="S760" s="9">
        <v>18500966</v>
      </c>
      <c r="T760" s="9">
        <v>30000000</v>
      </c>
      <c r="U760" s="9">
        <f>IMDB4[[#This Row],[Gross Revenue]]-IMDB4[[#This Row],[Budget]]</f>
        <v>-11499034</v>
      </c>
      <c r="V760" s="9" t="str">
        <f>IF(IMDB4[[#This Row],[Profit]]&gt;0,"Hit","Flop")</f>
        <v>Flop</v>
      </c>
      <c r="W760" s="9" t="str" cm="1">
        <f t="array" ref="W760">_xlfn.IFS(IMDB4[[#This Row],[IMDb Score (1-10)]]&gt;=8,"Excellent",IMDB4[[#This Row],[IMDb Score (1-10)]]&gt;=7,"Good",IMDB4[[#This Row],[IMDb Score (1-10)]]&gt;=5,"Average",TRUE,"Poor")</f>
        <v>Poor</v>
      </c>
      <c r="X760" s="9" t="str">
        <f>IF(IMDB4[[#This Row],[Duration (min)]]&lt;90,"Short",IF(IMDB4[[#This Row],[Duration (min)]]&lt;=120,"Medium", "Long"))</f>
        <v>Medium</v>
      </c>
    </row>
    <row r="761" spans="1:24" x14ac:dyDescent="0.25">
      <c r="A761" s="1" t="s">
        <v>6944</v>
      </c>
      <c r="B761" s="2">
        <v>42181</v>
      </c>
      <c r="C761" s="30">
        <f>YEAR(IMDB4[[#This Row],[Release Date]])</f>
        <v>2015</v>
      </c>
      <c r="D761" s="30" t="str">
        <f>FLOOR(IMDB4[[#This Row],[Year]],10)&amp;"s"</f>
        <v>2010s</v>
      </c>
      <c r="E761" s="1" t="s">
        <v>32</v>
      </c>
      <c r="F761" s="1" t="s">
        <v>61</v>
      </c>
      <c r="G761" s="1" t="s">
        <v>3</v>
      </c>
      <c r="H761" s="1" t="s">
        <v>83</v>
      </c>
      <c r="I761" s="1" t="s">
        <v>92</v>
      </c>
      <c r="J761" s="1" t="s">
        <v>1082</v>
      </c>
      <c r="K761" s="1" t="s">
        <v>1467</v>
      </c>
      <c r="L761" s="30">
        <v>14000</v>
      </c>
      <c r="M761" s="30">
        <v>28933</v>
      </c>
      <c r="N761" s="30">
        <v>0</v>
      </c>
      <c r="O761" s="30">
        <v>23000</v>
      </c>
      <c r="P761" s="27">
        <v>7.2</v>
      </c>
      <c r="Q761" s="30">
        <v>412</v>
      </c>
      <c r="R761" s="30">
        <v>122</v>
      </c>
      <c r="S761" s="9">
        <v>17750583</v>
      </c>
      <c r="T761" s="9">
        <v>30000000</v>
      </c>
      <c r="U761" s="9">
        <f>IMDB4[[#This Row],[Gross Revenue]]-IMDB4[[#This Row],[Budget]]</f>
        <v>-12249417</v>
      </c>
      <c r="V761" s="9" t="str">
        <f>IF(IMDB4[[#This Row],[Profit]]&gt;0,"Hit","Flop")</f>
        <v>Flop</v>
      </c>
      <c r="W761" s="9" t="str" cm="1">
        <f t="array" ref="W761">_xlfn.IFS(IMDB4[[#This Row],[IMDb Score (1-10)]]&gt;=8,"Excellent",IMDB4[[#This Row],[IMDb Score (1-10)]]&gt;=7,"Good",IMDB4[[#This Row],[IMDb Score (1-10)]]&gt;=5,"Average",TRUE,"Poor")</f>
        <v>Good</v>
      </c>
      <c r="X761" s="9" t="str">
        <f>IF(IMDB4[[#This Row],[Duration (min)]]&lt;90,"Short",IF(IMDB4[[#This Row],[Duration (min)]]&lt;=120,"Medium", "Long"))</f>
        <v>Long</v>
      </c>
    </row>
    <row r="762" spans="1:24" x14ac:dyDescent="0.25">
      <c r="A762" s="1" t="s">
        <v>2300</v>
      </c>
      <c r="B762" s="2">
        <v>36849</v>
      </c>
      <c r="C762" s="30">
        <f>YEAR(IMDB4[[#This Row],[Release Date]])</f>
        <v>2000</v>
      </c>
      <c r="D762" s="30" t="str">
        <f>FLOOR(IMDB4[[#This Row],[Year]],10)&amp;"s"</f>
        <v>2000s</v>
      </c>
      <c r="E762" s="1" t="s">
        <v>32</v>
      </c>
      <c r="F762" s="1" t="s">
        <v>2</v>
      </c>
      <c r="G762" s="1" t="s">
        <v>3</v>
      </c>
      <c r="H762" s="1" t="s">
        <v>4</v>
      </c>
      <c r="I762" s="1" t="s">
        <v>92</v>
      </c>
      <c r="J762" s="1" t="s">
        <v>2206</v>
      </c>
      <c r="K762" s="1" t="s">
        <v>2301</v>
      </c>
      <c r="L762" s="30">
        <v>14000</v>
      </c>
      <c r="M762" s="30">
        <v>17336</v>
      </c>
      <c r="N762" s="30">
        <v>46</v>
      </c>
      <c r="O762" s="30">
        <v>0</v>
      </c>
      <c r="P762" s="27">
        <v>7</v>
      </c>
      <c r="Q762" s="30">
        <v>132</v>
      </c>
      <c r="R762" s="30">
        <v>120</v>
      </c>
      <c r="S762" s="9">
        <v>16938179</v>
      </c>
      <c r="T762" s="9">
        <v>8000000</v>
      </c>
      <c r="U762" s="9">
        <f>IMDB4[[#This Row],[Gross Revenue]]-IMDB4[[#This Row],[Budget]]</f>
        <v>8938179</v>
      </c>
      <c r="V762" s="9" t="str">
        <f>IF(IMDB4[[#This Row],[Profit]]&gt;0,"Hit","Flop")</f>
        <v>Hit</v>
      </c>
      <c r="W762" s="9" t="str" cm="1">
        <f t="array" ref="W762">_xlfn.IFS(IMDB4[[#This Row],[IMDb Score (1-10)]]&gt;=8,"Excellent",IMDB4[[#This Row],[IMDb Score (1-10)]]&gt;=7,"Good",IMDB4[[#This Row],[IMDb Score (1-10)]]&gt;=5,"Average",TRUE,"Poor")</f>
        <v>Good</v>
      </c>
      <c r="X762" s="9" t="str">
        <f>IF(IMDB4[[#This Row],[Duration (min)]]&lt;90,"Short",IF(IMDB4[[#This Row],[Duration (min)]]&lt;=120,"Medium", "Long"))</f>
        <v>Medium</v>
      </c>
    </row>
    <row r="763" spans="1:24" x14ac:dyDescent="0.25">
      <c r="A763" s="1" t="s">
        <v>4568</v>
      </c>
      <c r="B763" s="2">
        <v>39367</v>
      </c>
      <c r="C763" s="30">
        <f>YEAR(IMDB4[[#This Row],[Release Date]])</f>
        <v>2007</v>
      </c>
      <c r="D763" s="30" t="str">
        <f>FLOOR(IMDB4[[#This Row],[Year]],10)&amp;"s"</f>
        <v>2000s</v>
      </c>
      <c r="E763" s="1" t="s">
        <v>32</v>
      </c>
      <c r="F763" s="1" t="s">
        <v>2</v>
      </c>
      <c r="G763" s="1" t="s">
        <v>3</v>
      </c>
      <c r="H763" s="1" t="s">
        <v>4</v>
      </c>
      <c r="I763" s="1" t="s">
        <v>92</v>
      </c>
      <c r="J763" s="1" t="s">
        <v>196</v>
      </c>
      <c r="K763" s="1" t="s">
        <v>1472</v>
      </c>
      <c r="L763" s="30">
        <v>14000</v>
      </c>
      <c r="M763" s="30">
        <v>16722</v>
      </c>
      <c r="N763" s="30">
        <v>50</v>
      </c>
      <c r="O763" s="30">
        <v>0</v>
      </c>
      <c r="P763" s="27">
        <v>5.9</v>
      </c>
      <c r="Q763" s="30">
        <v>158</v>
      </c>
      <c r="R763" s="30">
        <v>108</v>
      </c>
      <c r="S763" s="9">
        <v>16930884</v>
      </c>
      <c r="T763" s="9">
        <v>30000000</v>
      </c>
      <c r="U763" s="9">
        <f>IMDB4[[#This Row],[Gross Revenue]]-IMDB4[[#This Row],[Budget]]</f>
        <v>-13069116</v>
      </c>
      <c r="V763" s="9" t="str">
        <f>IF(IMDB4[[#This Row],[Profit]]&gt;0,"Hit","Flop")</f>
        <v>Flop</v>
      </c>
      <c r="W763" s="9" t="str" cm="1">
        <f t="array" ref="W763">_xlfn.IFS(IMDB4[[#This Row],[IMDb Score (1-10)]]&gt;=8,"Excellent",IMDB4[[#This Row],[IMDb Score (1-10)]]&gt;=7,"Good",IMDB4[[#This Row],[IMDb Score (1-10)]]&gt;=5,"Average",TRUE,"Poor")</f>
        <v>Average</v>
      </c>
      <c r="X763" s="9" t="str">
        <f>IF(IMDB4[[#This Row],[Duration (min)]]&lt;90,"Short",IF(IMDB4[[#This Row],[Duration (min)]]&lt;=120,"Medium", "Long"))</f>
        <v>Medium</v>
      </c>
    </row>
    <row r="764" spans="1:24" x14ac:dyDescent="0.25">
      <c r="A764" s="1" t="s">
        <v>5202</v>
      </c>
      <c r="B764" s="2">
        <v>39864</v>
      </c>
      <c r="C764" s="30">
        <f>YEAR(IMDB4[[#This Row],[Release Date]])</f>
        <v>2009</v>
      </c>
      <c r="D764" s="30" t="str">
        <f>FLOOR(IMDB4[[#This Row],[Year]],10)&amp;"s"</f>
        <v>2000s</v>
      </c>
      <c r="E764" s="1" t="s">
        <v>32</v>
      </c>
      <c r="F764" s="1" t="s">
        <v>77</v>
      </c>
      <c r="G764" s="1" t="s">
        <v>3</v>
      </c>
      <c r="H764" s="1" t="s">
        <v>4</v>
      </c>
      <c r="I764" s="1" t="s">
        <v>132</v>
      </c>
      <c r="J764" s="1" t="s">
        <v>4014</v>
      </c>
      <c r="K764" s="1" t="s">
        <v>1966</v>
      </c>
      <c r="L764" s="30">
        <v>14000</v>
      </c>
      <c r="M764" s="30">
        <v>20503</v>
      </c>
      <c r="N764" s="30">
        <v>80</v>
      </c>
      <c r="O764" s="30">
        <v>0</v>
      </c>
      <c r="P764" s="27">
        <v>5.9</v>
      </c>
      <c r="Q764" s="30">
        <v>157</v>
      </c>
      <c r="R764" s="30">
        <v>109</v>
      </c>
      <c r="S764" s="9">
        <v>13838130</v>
      </c>
      <c r="T764" s="9">
        <v>40000000</v>
      </c>
      <c r="U764" s="9">
        <f>IMDB4[[#This Row],[Gross Revenue]]-IMDB4[[#This Row],[Budget]]</f>
        <v>-26161870</v>
      </c>
      <c r="V764" s="9" t="str">
        <f>IF(IMDB4[[#This Row],[Profit]]&gt;0,"Hit","Flop")</f>
        <v>Flop</v>
      </c>
      <c r="W764" s="9" t="str" cm="1">
        <f t="array" ref="W764">_xlfn.IFS(IMDB4[[#This Row],[IMDb Score (1-10)]]&gt;=8,"Excellent",IMDB4[[#This Row],[IMDb Score (1-10)]]&gt;=7,"Good",IMDB4[[#This Row],[IMDb Score (1-10)]]&gt;=5,"Average",TRUE,"Poor")</f>
        <v>Average</v>
      </c>
      <c r="X764" s="9" t="str">
        <f>IF(IMDB4[[#This Row],[Duration (min)]]&lt;90,"Short",IF(IMDB4[[#This Row],[Duration (min)]]&lt;=120,"Medium", "Long"))</f>
        <v>Medium</v>
      </c>
    </row>
    <row r="765" spans="1:24" x14ac:dyDescent="0.25">
      <c r="A765" s="1" t="s">
        <v>6116</v>
      </c>
      <c r="B765" s="2">
        <v>40969</v>
      </c>
      <c r="C765" s="30">
        <f>YEAR(IMDB4[[#This Row],[Release Date]])</f>
        <v>2012</v>
      </c>
      <c r="D765" s="30" t="str">
        <f>FLOOR(IMDB4[[#This Row],[Year]],10)&amp;"s"</f>
        <v>2010s</v>
      </c>
      <c r="E765" s="1" t="s">
        <v>32</v>
      </c>
      <c r="F765" s="1" t="s">
        <v>77</v>
      </c>
      <c r="G765" s="1" t="s">
        <v>3</v>
      </c>
      <c r="H765" s="1" t="s">
        <v>4</v>
      </c>
      <c r="I765" s="1" t="s">
        <v>92</v>
      </c>
      <c r="J765" s="1" t="s">
        <v>4309</v>
      </c>
      <c r="K765" s="1" t="s">
        <v>6117</v>
      </c>
      <c r="L765" s="30">
        <v>14000</v>
      </c>
      <c r="M765" s="30">
        <v>15922</v>
      </c>
      <c r="N765" s="30">
        <v>21</v>
      </c>
      <c r="O765" s="30">
        <v>0</v>
      </c>
      <c r="P765" s="27">
        <v>6.1</v>
      </c>
      <c r="Q765" s="30">
        <v>176</v>
      </c>
      <c r="R765" s="30">
        <v>100</v>
      </c>
      <c r="S765" s="9">
        <v>13746550</v>
      </c>
      <c r="T765" s="9">
        <v>2000000</v>
      </c>
      <c r="U765" s="9">
        <f>IMDB4[[#This Row],[Gross Revenue]]-IMDB4[[#This Row],[Budget]]</f>
        <v>11746550</v>
      </c>
      <c r="V765" s="9" t="str">
        <f>IF(IMDB4[[#This Row],[Profit]]&gt;0,"Hit","Flop")</f>
        <v>Hit</v>
      </c>
      <c r="W765" s="9" t="str" cm="1">
        <f t="array" ref="W765">_xlfn.IFS(IMDB4[[#This Row],[IMDb Score (1-10)]]&gt;=8,"Excellent",IMDB4[[#This Row],[IMDb Score (1-10)]]&gt;=7,"Good",IMDB4[[#This Row],[IMDb Score (1-10)]]&gt;=5,"Average",TRUE,"Poor")</f>
        <v>Average</v>
      </c>
      <c r="X765" s="9" t="str">
        <f>IF(IMDB4[[#This Row],[Duration (min)]]&lt;90,"Short",IF(IMDB4[[#This Row],[Duration (min)]]&lt;=120,"Medium", "Long"))</f>
        <v>Medium</v>
      </c>
    </row>
    <row r="766" spans="1:24" x14ac:dyDescent="0.25">
      <c r="A766" s="1" t="s">
        <v>6834</v>
      </c>
      <c r="B766" s="2">
        <v>42213</v>
      </c>
      <c r="C766" s="30">
        <f>YEAR(IMDB4[[#This Row],[Release Date]])</f>
        <v>2015</v>
      </c>
      <c r="D766" s="30" t="str">
        <f>FLOOR(IMDB4[[#This Row],[Year]],10)&amp;"s"</f>
        <v>2010s</v>
      </c>
      <c r="E766" s="1" t="s">
        <v>32</v>
      </c>
      <c r="F766" s="1" t="s">
        <v>20</v>
      </c>
      <c r="G766" s="1" t="s">
        <v>3</v>
      </c>
      <c r="H766" s="1" t="s">
        <v>4</v>
      </c>
      <c r="I766" s="1" t="s">
        <v>92</v>
      </c>
      <c r="J766" s="1" t="s">
        <v>4309</v>
      </c>
      <c r="K766" s="1" t="s">
        <v>6335</v>
      </c>
      <c r="L766" s="30">
        <v>14000</v>
      </c>
      <c r="M766" s="30">
        <v>16926</v>
      </c>
      <c r="N766" s="30">
        <v>53</v>
      </c>
      <c r="O766" s="30">
        <v>25000</v>
      </c>
      <c r="P766" s="27">
        <v>6.6</v>
      </c>
      <c r="Q766" s="30">
        <v>175</v>
      </c>
      <c r="R766" s="30">
        <v>101</v>
      </c>
      <c r="S766" s="9">
        <v>13650738</v>
      </c>
      <c r="T766" s="9">
        <v>20000000</v>
      </c>
      <c r="U766" s="9">
        <f>IMDB4[[#This Row],[Gross Revenue]]-IMDB4[[#This Row],[Budget]]</f>
        <v>-6349262</v>
      </c>
      <c r="V766" s="9" t="str">
        <f>IF(IMDB4[[#This Row],[Profit]]&gt;0,"Hit","Flop")</f>
        <v>Flop</v>
      </c>
      <c r="W766" s="9" t="str" cm="1">
        <f t="array" ref="W766">_xlfn.IFS(IMDB4[[#This Row],[IMDb Score (1-10)]]&gt;=8,"Excellent",IMDB4[[#This Row],[IMDb Score (1-10)]]&gt;=7,"Good",IMDB4[[#This Row],[IMDb Score (1-10)]]&gt;=5,"Average",TRUE,"Poor")</f>
        <v>Average</v>
      </c>
      <c r="X766" s="9" t="str">
        <f>IF(IMDB4[[#This Row],[Duration (min)]]&lt;90,"Short",IF(IMDB4[[#This Row],[Duration (min)]]&lt;=120,"Medium", "Long"))</f>
        <v>Medium</v>
      </c>
    </row>
    <row r="767" spans="1:24" x14ac:dyDescent="0.25">
      <c r="A767" s="1" t="s">
        <v>5194</v>
      </c>
      <c r="B767" s="2">
        <v>40054</v>
      </c>
      <c r="C767" s="30">
        <f>YEAR(IMDB4[[#This Row],[Release Date]])</f>
        <v>2009</v>
      </c>
      <c r="D767" s="30" t="str">
        <f>FLOOR(IMDB4[[#This Row],[Year]],10)&amp;"s"</f>
        <v>2000s</v>
      </c>
      <c r="E767" s="1" t="s">
        <v>32</v>
      </c>
      <c r="F767" s="1" t="s">
        <v>91</v>
      </c>
      <c r="G767" s="1" t="s">
        <v>3</v>
      </c>
      <c r="H767" s="1" t="s">
        <v>4</v>
      </c>
      <c r="I767" s="1" t="s">
        <v>92</v>
      </c>
      <c r="J767" s="1" t="s">
        <v>4309</v>
      </c>
      <c r="K767" s="1" t="s">
        <v>5195</v>
      </c>
      <c r="L767" s="30">
        <v>14000</v>
      </c>
      <c r="M767" s="30">
        <v>15790</v>
      </c>
      <c r="N767" s="30">
        <v>22</v>
      </c>
      <c r="O767" s="30">
        <v>0</v>
      </c>
      <c r="P767" s="27">
        <v>6.2</v>
      </c>
      <c r="Q767" s="30">
        <v>167</v>
      </c>
      <c r="R767" s="30">
        <v>109</v>
      </c>
      <c r="S767" s="9">
        <v>13248477</v>
      </c>
      <c r="T767" s="9">
        <v>27000000</v>
      </c>
      <c r="U767" s="9">
        <f>IMDB4[[#This Row],[Gross Revenue]]-IMDB4[[#This Row],[Budget]]</f>
        <v>-13751523</v>
      </c>
      <c r="V767" s="9" t="str">
        <f>IF(IMDB4[[#This Row],[Profit]]&gt;0,"Hit","Flop")</f>
        <v>Flop</v>
      </c>
      <c r="W767" s="9" t="str" cm="1">
        <f t="array" ref="W767">_xlfn.IFS(IMDB4[[#This Row],[IMDb Score (1-10)]]&gt;=8,"Excellent",IMDB4[[#This Row],[IMDb Score (1-10)]]&gt;=7,"Good",IMDB4[[#This Row],[IMDb Score (1-10)]]&gt;=5,"Average",TRUE,"Poor")</f>
        <v>Average</v>
      </c>
      <c r="X767" s="9" t="str">
        <f>IF(IMDB4[[#This Row],[Duration (min)]]&lt;90,"Short",IF(IMDB4[[#This Row],[Duration (min)]]&lt;=120,"Medium", "Long"))</f>
        <v>Medium</v>
      </c>
    </row>
    <row r="768" spans="1:24" x14ac:dyDescent="0.25">
      <c r="A768" s="1" t="s">
        <v>3684</v>
      </c>
      <c r="B768" s="2">
        <v>38168</v>
      </c>
      <c r="C768" s="30">
        <f>YEAR(IMDB4[[#This Row],[Release Date]])</f>
        <v>2004</v>
      </c>
      <c r="D768" s="30" t="str">
        <f>FLOOR(IMDB4[[#This Row],[Year]],10)&amp;"s"</f>
        <v>2000s</v>
      </c>
      <c r="E768" s="1" t="s">
        <v>1</v>
      </c>
      <c r="F768" s="1" t="s">
        <v>61</v>
      </c>
      <c r="G768" s="1" t="s">
        <v>3</v>
      </c>
      <c r="H768" s="1" t="s">
        <v>4</v>
      </c>
      <c r="I768" s="1" t="s">
        <v>92</v>
      </c>
      <c r="J768" s="1" t="s">
        <v>459</v>
      </c>
      <c r="K768" s="1" t="s">
        <v>1776</v>
      </c>
      <c r="L768" s="30">
        <v>14000</v>
      </c>
      <c r="M768" s="30">
        <v>17490</v>
      </c>
      <c r="N768" s="30">
        <v>386</v>
      </c>
      <c r="O768" s="30">
        <v>0</v>
      </c>
      <c r="P768" s="27">
        <v>7.1</v>
      </c>
      <c r="Q768" s="30">
        <v>188</v>
      </c>
      <c r="R768" s="30">
        <v>118</v>
      </c>
      <c r="S768" s="9">
        <v>10214647</v>
      </c>
      <c r="T768" s="9">
        <v>11000000</v>
      </c>
      <c r="U768" s="9">
        <f>IMDB4[[#This Row],[Gross Revenue]]-IMDB4[[#This Row],[Budget]]</f>
        <v>-785353</v>
      </c>
      <c r="V768" s="9" t="str">
        <f>IF(IMDB4[[#This Row],[Profit]]&gt;0,"Hit","Flop")</f>
        <v>Flop</v>
      </c>
      <c r="W768" s="9" t="str" cm="1">
        <f t="array" ref="W768">_xlfn.IFS(IMDB4[[#This Row],[IMDb Score (1-10)]]&gt;=8,"Excellent",IMDB4[[#This Row],[IMDb Score (1-10)]]&gt;=7,"Good",IMDB4[[#This Row],[IMDb Score (1-10)]]&gt;=5,"Average",TRUE,"Poor")</f>
        <v>Good</v>
      </c>
      <c r="X768" s="9" t="str">
        <f>IF(IMDB4[[#This Row],[Duration (min)]]&lt;90,"Short",IF(IMDB4[[#This Row],[Duration (min)]]&lt;=120,"Medium", "Long"))</f>
        <v>Medium</v>
      </c>
    </row>
    <row r="769" spans="1:24" x14ac:dyDescent="0.25">
      <c r="A769" s="1" t="s">
        <v>5159</v>
      </c>
      <c r="B769" s="2">
        <v>40110</v>
      </c>
      <c r="C769" s="30">
        <f>YEAR(IMDB4[[#This Row],[Release Date]])</f>
        <v>2009</v>
      </c>
      <c r="D769" s="30" t="str">
        <f>FLOOR(IMDB4[[#This Row],[Year]],10)&amp;"s"</f>
        <v>2000s</v>
      </c>
      <c r="E769" s="1" t="s">
        <v>32</v>
      </c>
      <c r="F769" s="1" t="s">
        <v>9</v>
      </c>
      <c r="G769" s="1" t="s">
        <v>3</v>
      </c>
      <c r="H769" s="1" t="s">
        <v>4</v>
      </c>
      <c r="I769" s="1" t="s">
        <v>92</v>
      </c>
      <c r="J769" s="1" t="s">
        <v>1436</v>
      </c>
      <c r="K769" s="1" t="s">
        <v>5160</v>
      </c>
      <c r="L769" s="30">
        <v>14000</v>
      </c>
      <c r="M769" s="30">
        <v>14816</v>
      </c>
      <c r="N769" s="30">
        <v>192</v>
      </c>
      <c r="O769" s="30">
        <v>16000</v>
      </c>
      <c r="P769" s="27">
        <v>7.6</v>
      </c>
      <c r="Q769" s="30">
        <v>281</v>
      </c>
      <c r="R769" s="30">
        <v>99</v>
      </c>
      <c r="S769" s="9">
        <v>9166863</v>
      </c>
      <c r="T769" s="9">
        <v>7000000</v>
      </c>
      <c r="U769" s="9">
        <f>IMDB4[[#This Row],[Gross Revenue]]-IMDB4[[#This Row],[Budget]]</f>
        <v>2166863</v>
      </c>
      <c r="V769" s="9" t="str">
        <f>IF(IMDB4[[#This Row],[Profit]]&gt;0,"Hit","Flop")</f>
        <v>Hit</v>
      </c>
      <c r="W769" s="9" t="str" cm="1">
        <f t="array" ref="W769">_xlfn.IFS(IMDB4[[#This Row],[IMDb Score (1-10)]]&gt;=8,"Excellent",IMDB4[[#This Row],[IMDb Score (1-10)]]&gt;=7,"Good",IMDB4[[#This Row],[IMDb Score (1-10)]]&gt;=5,"Average",TRUE,"Poor")</f>
        <v>Good</v>
      </c>
      <c r="X769" s="9" t="str">
        <f>IF(IMDB4[[#This Row],[Duration (min)]]&lt;90,"Short",IF(IMDB4[[#This Row],[Duration (min)]]&lt;=120,"Medium", "Long"))</f>
        <v>Medium</v>
      </c>
    </row>
    <row r="770" spans="1:24" x14ac:dyDescent="0.25">
      <c r="A770" s="1" t="s">
        <v>458</v>
      </c>
      <c r="B770" s="2">
        <v>30730</v>
      </c>
      <c r="C770" s="30">
        <f>YEAR(IMDB4[[#This Row],[Release Date]])</f>
        <v>1984</v>
      </c>
      <c r="D770" s="30" t="str">
        <f>FLOOR(IMDB4[[#This Row],[Year]],10)&amp;"s"</f>
        <v>1980s</v>
      </c>
      <c r="E770" s="1" t="s">
        <v>32</v>
      </c>
      <c r="F770" s="1" t="s">
        <v>77</v>
      </c>
      <c r="G770" s="1" t="s">
        <v>3</v>
      </c>
      <c r="H770" s="1" t="s">
        <v>83</v>
      </c>
      <c r="I770" s="1" t="s">
        <v>84</v>
      </c>
      <c r="J770" s="1" t="s">
        <v>459</v>
      </c>
      <c r="K770" s="1" t="s">
        <v>460</v>
      </c>
      <c r="L770" s="30">
        <v>14000</v>
      </c>
      <c r="M770" s="30">
        <v>28094</v>
      </c>
      <c r="N770" s="30">
        <v>79</v>
      </c>
      <c r="O770" s="30">
        <v>1000</v>
      </c>
      <c r="P770" s="27">
        <v>7</v>
      </c>
      <c r="Q770" s="30">
        <v>29</v>
      </c>
      <c r="R770" s="30">
        <v>132</v>
      </c>
      <c r="S770" s="9">
        <v>8600000</v>
      </c>
      <c r="T770" s="9">
        <v>25000000</v>
      </c>
      <c r="U770" s="9">
        <f>IMDB4[[#This Row],[Gross Revenue]]-IMDB4[[#This Row],[Budget]]</f>
        <v>-16400000</v>
      </c>
      <c r="V770" s="9" t="str">
        <f>IF(IMDB4[[#This Row],[Profit]]&gt;0,"Hit","Flop")</f>
        <v>Flop</v>
      </c>
      <c r="W770" s="9" t="str" cm="1">
        <f t="array" ref="W770">_xlfn.IFS(IMDB4[[#This Row],[IMDb Score (1-10)]]&gt;=8,"Excellent",IMDB4[[#This Row],[IMDb Score (1-10)]]&gt;=7,"Good",IMDB4[[#This Row],[IMDb Score (1-10)]]&gt;=5,"Average",TRUE,"Poor")</f>
        <v>Good</v>
      </c>
      <c r="X770" s="9" t="str">
        <f>IF(IMDB4[[#This Row],[Duration (min)]]&lt;90,"Short",IF(IMDB4[[#This Row],[Duration (min)]]&lt;=120,"Medium", "Long"))</f>
        <v>Long</v>
      </c>
    </row>
    <row r="771" spans="1:24" x14ac:dyDescent="0.25">
      <c r="A771" s="1" t="s">
        <v>3204</v>
      </c>
      <c r="B771" s="2">
        <v>37486</v>
      </c>
      <c r="C771" s="30">
        <f>YEAR(IMDB4[[#This Row],[Release Date]])</f>
        <v>2002</v>
      </c>
      <c r="D771" s="30" t="str">
        <f>FLOOR(IMDB4[[#This Row],[Year]],10)&amp;"s"</f>
        <v>2000s</v>
      </c>
      <c r="E771" s="1" t="s">
        <v>32</v>
      </c>
      <c r="F771" s="1" t="s">
        <v>20</v>
      </c>
      <c r="G771" s="1" t="s">
        <v>3</v>
      </c>
      <c r="H771" s="1" t="s">
        <v>83</v>
      </c>
      <c r="I771" s="1" t="s">
        <v>84</v>
      </c>
      <c r="J771" s="1" t="s">
        <v>1436</v>
      </c>
      <c r="K771" s="1" t="s">
        <v>1968</v>
      </c>
      <c r="L771" s="30">
        <v>14000</v>
      </c>
      <c r="M771" s="30">
        <v>16502</v>
      </c>
      <c r="N771" s="30">
        <v>32</v>
      </c>
      <c r="O771" s="30">
        <v>0</v>
      </c>
      <c r="P771" s="27">
        <v>6.9</v>
      </c>
      <c r="Q771" s="30">
        <v>104</v>
      </c>
      <c r="R771" s="30">
        <v>97</v>
      </c>
      <c r="S771" s="9">
        <v>8378141</v>
      </c>
      <c r="T771" s="9">
        <v>15000000</v>
      </c>
      <c r="U771" s="9">
        <f>IMDB4[[#This Row],[Gross Revenue]]-IMDB4[[#This Row],[Budget]]</f>
        <v>-6621859</v>
      </c>
      <c r="V771" s="9" t="str">
        <f>IF(IMDB4[[#This Row],[Profit]]&gt;0,"Hit","Flop")</f>
        <v>Flop</v>
      </c>
      <c r="W771" s="9" t="str" cm="1">
        <f t="array" ref="W771">_xlfn.IFS(IMDB4[[#This Row],[IMDb Score (1-10)]]&gt;=8,"Excellent",IMDB4[[#This Row],[IMDb Score (1-10)]]&gt;=7,"Good",IMDB4[[#This Row],[IMDb Score (1-10)]]&gt;=5,"Average",TRUE,"Poor")</f>
        <v>Average</v>
      </c>
      <c r="X771" s="9" t="str">
        <f>IF(IMDB4[[#This Row],[Duration (min)]]&lt;90,"Short",IF(IMDB4[[#This Row],[Duration (min)]]&lt;=120,"Medium", "Long"))</f>
        <v>Medium</v>
      </c>
    </row>
    <row r="772" spans="1:24" x14ac:dyDescent="0.25">
      <c r="A772" s="1" t="s">
        <v>964</v>
      </c>
      <c r="B772" s="2">
        <v>34207</v>
      </c>
      <c r="C772" s="30">
        <f>YEAR(IMDB4[[#This Row],[Release Date]])</f>
        <v>1993</v>
      </c>
      <c r="D772" s="30" t="str">
        <f>FLOOR(IMDB4[[#This Row],[Year]],10)&amp;"s"</f>
        <v>1990s</v>
      </c>
      <c r="E772" s="1" t="s">
        <v>32</v>
      </c>
      <c r="F772" s="1" t="s">
        <v>20</v>
      </c>
      <c r="G772" s="1" t="s">
        <v>3</v>
      </c>
      <c r="H772" s="1" t="s">
        <v>4</v>
      </c>
      <c r="I772" s="1" t="s">
        <v>92</v>
      </c>
      <c r="J772" s="1" t="s">
        <v>851</v>
      </c>
      <c r="K772" s="1" t="s">
        <v>858</v>
      </c>
      <c r="L772" s="30">
        <v>14000</v>
      </c>
      <c r="M772" s="30">
        <v>18643</v>
      </c>
      <c r="N772" s="30">
        <v>0</v>
      </c>
      <c r="O772" s="30">
        <v>10000</v>
      </c>
      <c r="P772" s="27">
        <v>7.7</v>
      </c>
      <c r="Q772" s="30">
        <v>152</v>
      </c>
      <c r="R772" s="30">
        <v>102</v>
      </c>
      <c r="S772" s="9">
        <v>7993039</v>
      </c>
      <c r="T772" s="9">
        <v>6900000</v>
      </c>
      <c r="U772" s="9">
        <f>IMDB4[[#This Row],[Gross Revenue]]-IMDB4[[#This Row],[Budget]]</f>
        <v>1093039</v>
      </c>
      <c r="V772" s="9" t="str">
        <f>IF(IMDB4[[#This Row],[Profit]]&gt;0,"Hit","Flop")</f>
        <v>Hit</v>
      </c>
      <c r="W772" s="9" t="str" cm="1">
        <f t="array" ref="W772">_xlfn.IFS(IMDB4[[#This Row],[IMDb Score (1-10)]]&gt;=8,"Excellent",IMDB4[[#This Row],[IMDb Score (1-10)]]&gt;=7,"Good",IMDB4[[#This Row],[IMDb Score (1-10)]]&gt;=5,"Average",TRUE,"Poor")</f>
        <v>Good</v>
      </c>
      <c r="X772" s="9" t="str">
        <f>IF(IMDB4[[#This Row],[Duration (min)]]&lt;90,"Short",IF(IMDB4[[#This Row],[Duration (min)]]&lt;=120,"Medium", "Long"))</f>
        <v>Medium</v>
      </c>
    </row>
    <row r="773" spans="1:24" x14ac:dyDescent="0.25">
      <c r="A773" s="1" t="s">
        <v>4227</v>
      </c>
      <c r="B773" s="2">
        <v>39041</v>
      </c>
      <c r="C773" s="30">
        <f>YEAR(IMDB4[[#This Row],[Release Date]])</f>
        <v>2006</v>
      </c>
      <c r="D773" s="30" t="str">
        <f>FLOOR(IMDB4[[#This Row],[Year]],10)&amp;"s"</f>
        <v>2000s</v>
      </c>
      <c r="E773" s="1" t="s">
        <v>1</v>
      </c>
      <c r="F773" s="1" t="s">
        <v>9</v>
      </c>
      <c r="G773" s="1" t="s">
        <v>3</v>
      </c>
      <c r="H773" s="1" t="s">
        <v>11</v>
      </c>
      <c r="I773" s="1" t="s">
        <v>132</v>
      </c>
      <c r="J773" s="1" t="s">
        <v>1082</v>
      </c>
      <c r="K773" s="1" t="s">
        <v>1707</v>
      </c>
      <c r="L773" s="30">
        <v>14000</v>
      </c>
      <c r="M773" s="30">
        <v>27614</v>
      </c>
      <c r="N773" s="30">
        <v>234</v>
      </c>
      <c r="O773" s="30">
        <v>0</v>
      </c>
      <c r="P773" s="27">
        <v>6.2</v>
      </c>
      <c r="Q773" s="30">
        <v>127</v>
      </c>
      <c r="R773" s="30">
        <v>128</v>
      </c>
      <c r="S773" s="9">
        <v>7221458</v>
      </c>
      <c r="T773" s="9">
        <v>55000000</v>
      </c>
      <c r="U773" s="9">
        <f>IMDB4[[#This Row],[Gross Revenue]]-IMDB4[[#This Row],[Budget]]</f>
        <v>-47778542</v>
      </c>
      <c r="V773" s="9" t="str">
        <f>IF(IMDB4[[#This Row],[Profit]]&gt;0,"Hit","Flop")</f>
        <v>Flop</v>
      </c>
      <c r="W773" s="9" t="str" cm="1">
        <f t="array" ref="W773">_xlfn.IFS(IMDB4[[#This Row],[IMDb Score (1-10)]]&gt;=8,"Excellent",IMDB4[[#This Row],[IMDb Score (1-10)]]&gt;=7,"Good",IMDB4[[#This Row],[IMDb Score (1-10)]]&gt;=5,"Average",TRUE,"Poor")</f>
        <v>Average</v>
      </c>
      <c r="X773" s="9" t="str">
        <f>IF(IMDB4[[#This Row],[Duration (min)]]&lt;90,"Short",IF(IMDB4[[#This Row],[Duration (min)]]&lt;=120,"Medium", "Long"))</f>
        <v>Long</v>
      </c>
    </row>
    <row r="774" spans="1:24" x14ac:dyDescent="0.25">
      <c r="A774" s="1" t="s">
        <v>2445</v>
      </c>
      <c r="B774" s="2">
        <v>36857</v>
      </c>
      <c r="C774" s="30">
        <f>YEAR(IMDB4[[#This Row],[Release Date]])</f>
        <v>2000</v>
      </c>
      <c r="D774" s="30" t="str">
        <f>FLOOR(IMDB4[[#This Row],[Year]],10)&amp;"s"</f>
        <v>2000s</v>
      </c>
      <c r="E774" s="1" t="s">
        <v>32</v>
      </c>
      <c r="F774" s="1" t="s">
        <v>61</v>
      </c>
      <c r="G774" s="1" t="s">
        <v>3</v>
      </c>
      <c r="H774" s="1" t="s">
        <v>83</v>
      </c>
      <c r="I774" s="1" t="s">
        <v>92</v>
      </c>
      <c r="J774" s="1" t="s">
        <v>1082</v>
      </c>
      <c r="K774" s="1" t="s">
        <v>416</v>
      </c>
      <c r="L774" s="30">
        <v>14000</v>
      </c>
      <c r="M774" s="30">
        <v>14726</v>
      </c>
      <c r="N774" s="30">
        <v>133</v>
      </c>
      <c r="O774" s="30">
        <v>0</v>
      </c>
      <c r="P774" s="27">
        <v>7.4</v>
      </c>
      <c r="Q774" s="30">
        <v>132</v>
      </c>
      <c r="R774" s="30">
        <v>124</v>
      </c>
      <c r="S774" s="9">
        <v>7060876</v>
      </c>
      <c r="T774" s="9">
        <v>13500000</v>
      </c>
      <c r="U774" s="9">
        <f>IMDB4[[#This Row],[Gross Revenue]]-IMDB4[[#This Row],[Budget]]</f>
        <v>-6439124</v>
      </c>
      <c r="V774" s="9" t="str">
        <f>IF(IMDB4[[#This Row],[Profit]]&gt;0,"Hit","Flop")</f>
        <v>Flop</v>
      </c>
      <c r="W774" s="9" t="str" cm="1">
        <f t="array" ref="W774">_xlfn.IFS(IMDB4[[#This Row],[IMDb Score (1-10)]]&gt;=8,"Excellent",IMDB4[[#This Row],[IMDb Score (1-10)]]&gt;=7,"Good",IMDB4[[#This Row],[IMDb Score (1-10)]]&gt;=5,"Average",TRUE,"Poor")</f>
        <v>Good</v>
      </c>
      <c r="X774" s="9" t="str">
        <f>IF(IMDB4[[#This Row],[Duration (min)]]&lt;90,"Short",IF(IMDB4[[#This Row],[Duration (min)]]&lt;=120,"Medium", "Long"))</f>
        <v>Long</v>
      </c>
    </row>
    <row r="775" spans="1:24" x14ac:dyDescent="0.25">
      <c r="A775" s="1" t="s">
        <v>4784</v>
      </c>
      <c r="B775" s="2">
        <v>39190</v>
      </c>
      <c r="C775" s="30">
        <f>YEAR(IMDB4[[#This Row],[Release Date]])</f>
        <v>2007</v>
      </c>
      <c r="D775" s="30" t="str">
        <f>FLOOR(IMDB4[[#This Row],[Year]],10)&amp;"s"</f>
        <v>2000s</v>
      </c>
      <c r="E775" s="1" t="s">
        <v>32</v>
      </c>
      <c r="F775" s="1" t="s">
        <v>77</v>
      </c>
      <c r="G775" s="1" t="s">
        <v>3</v>
      </c>
      <c r="H775" s="1" t="s">
        <v>83</v>
      </c>
      <c r="I775" s="1" t="s">
        <v>132</v>
      </c>
      <c r="J775" s="1" t="s">
        <v>1436</v>
      </c>
      <c r="K775" s="1" t="s">
        <v>4785</v>
      </c>
      <c r="L775" s="30">
        <v>14000</v>
      </c>
      <c r="M775" s="30">
        <v>14625</v>
      </c>
      <c r="N775" s="30">
        <v>4</v>
      </c>
      <c r="O775" s="30">
        <v>0</v>
      </c>
      <c r="P775" s="27">
        <v>5.4</v>
      </c>
      <c r="Q775" s="30">
        <v>90</v>
      </c>
      <c r="R775" s="30">
        <v>102</v>
      </c>
      <c r="S775" s="9">
        <v>5932060</v>
      </c>
      <c r="T775" s="9">
        <v>35000000</v>
      </c>
      <c r="U775" s="9">
        <f>IMDB4[[#This Row],[Gross Revenue]]-IMDB4[[#This Row],[Budget]]</f>
        <v>-29067940</v>
      </c>
      <c r="V775" s="9" t="str">
        <f>IF(IMDB4[[#This Row],[Profit]]&gt;0,"Hit","Flop")</f>
        <v>Flop</v>
      </c>
      <c r="W775" s="9" t="str" cm="1">
        <f t="array" ref="W775">_xlfn.IFS(IMDB4[[#This Row],[IMDb Score (1-10)]]&gt;=8,"Excellent",IMDB4[[#This Row],[IMDb Score (1-10)]]&gt;=7,"Good",IMDB4[[#This Row],[IMDb Score (1-10)]]&gt;=5,"Average",TRUE,"Poor")</f>
        <v>Average</v>
      </c>
      <c r="X775" s="9" t="str">
        <f>IF(IMDB4[[#This Row],[Duration (min)]]&lt;90,"Short",IF(IMDB4[[#This Row],[Duration (min)]]&lt;=120,"Medium", "Long"))</f>
        <v>Medium</v>
      </c>
    </row>
    <row r="776" spans="1:24" x14ac:dyDescent="0.25">
      <c r="A776" s="1" t="s">
        <v>4372</v>
      </c>
      <c r="B776" s="2">
        <v>38884</v>
      </c>
      <c r="C776" s="30">
        <f>YEAR(IMDB4[[#This Row],[Release Date]])</f>
        <v>2006</v>
      </c>
      <c r="D776" s="30" t="str">
        <f>FLOOR(IMDB4[[#This Row],[Year]],10)&amp;"s"</f>
        <v>2000s</v>
      </c>
      <c r="E776" s="1" t="s">
        <v>32</v>
      </c>
      <c r="F776" s="1" t="s">
        <v>9</v>
      </c>
      <c r="G776" s="1" t="s">
        <v>3</v>
      </c>
      <c r="H776" s="1" t="s">
        <v>4</v>
      </c>
      <c r="I776" s="1" t="s">
        <v>92</v>
      </c>
      <c r="J776" s="1" t="s">
        <v>1082</v>
      </c>
      <c r="K776" s="1" t="s">
        <v>2706</v>
      </c>
      <c r="L776" s="30">
        <v>14000</v>
      </c>
      <c r="M776" s="30">
        <v>15337</v>
      </c>
      <c r="N776" s="30">
        <v>143</v>
      </c>
      <c r="O776" s="30">
        <v>5000</v>
      </c>
      <c r="P776" s="27">
        <v>7.6</v>
      </c>
      <c r="Q776" s="30">
        <v>251</v>
      </c>
      <c r="R776" s="30">
        <v>137</v>
      </c>
      <c r="S776" s="9">
        <v>5459824</v>
      </c>
      <c r="T776" s="9">
        <v>26000000</v>
      </c>
      <c r="U776" s="9">
        <f>IMDB4[[#This Row],[Gross Revenue]]-IMDB4[[#This Row],[Budget]]</f>
        <v>-20540176</v>
      </c>
      <c r="V776" s="9" t="str">
        <f>IF(IMDB4[[#This Row],[Profit]]&gt;0,"Hit","Flop")</f>
        <v>Flop</v>
      </c>
      <c r="W776" s="9" t="str" cm="1">
        <f t="array" ref="W776">_xlfn.IFS(IMDB4[[#This Row],[IMDb Score (1-10)]]&gt;=8,"Excellent",IMDB4[[#This Row],[IMDb Score (1-10)]]&gt;=7,"Good",IMDB4[[#This Row],[IMDb Score (1-10)]]&gt;=5,"Average",TRUE,"Poor")</f>
        <v>Good</v>
      </c>
      <c r="X776" s="9" t="str">
        <f>IF(IMDB4[[#This Row],[Duration (min)]]&lt;90,"Short",IF(IMDB4[[#This Row],[Duration (min)]]&lt;=120,"Medium", "Long"))</f>
        <v>Long</v>
      </c>
    </row>
    <row r="777" spans="1:24" x14ac:dyDescent="0.25">
      <c r="A777" s="1" t="s">
        <v>6853</v>
      </c>
      <c r="B777" s="2">
        <v>42132</v>
      </c>
      <c r="C777" s="30">
        <f>YEAR(IMDB4[[#This Row],[Release Date]])</f>
        <v>2015</v>
      </c>
      <c r="D777" s="30" t="str">
        <f>FLOOR(IMDB4[[#This Row],[Year]],10)&amp;"s"</f>
        <v>2010s</v>
      </c>
      <c r="E777" s="1" t="s">
        <v>32</v>
      </c>
      <c r="F777" s="1" t="s">
        <v>20</v>
      </c>
      <c r="G777" s="1" t="s">
        <v>3</v>
      </c>
      <c r="H777" s="1" t="s">
        <v>4</v>
      </c>
      <c r="I777" s="1" t="s">
        <v>92</v>
      </c>
      <c r="J777" s="1" t="s">
        <v>196</v>
      </c>
      <c r="K777" s="1" t="s">
        <v>6854</v>
      </c>
      <c r="L777" s="30">
        <v>14000</v>
      </c>
      <c r="M777" s="30">
        <v>18712</v>
      </c>
      <c r="N777" s="30">
        <v>102</v>
      </c>
      <c r="O777" s="30">
        <v>0</v>
      </c>
      <c r="P777" s="27">
        <v>7.1</v>
      </c>
      <c r="Q777" s="30">
        <v>139</v>
      </c>
      <c r="R777" s="30">
        <v>106</v>
      </c>
      <c r="S777" s="9">
        <v>5348317</v>
      </c>
      <c r="T777" s="9">
        <v>10000000</v>
      </c>
      <c r="U777" s="9">
        <f>IMDB4[[#This Row],[Gross Revenue]]-IMDB4[[#This Row],[Budget]]</f>
        <v>-4651683</v>
      </c>
      <c r="V777" s="9" t="str">
        <f>IF(IMDB4[[#This Row],[Profit]]&gt;0,"Hit","Flop")</f>
        <v>Flop</v>
      </c>
      <c r="W777" s="9" t="str" cm="1">
        <f t="array" ref="W777">_xlfn.IFS(IMDB4[[#This Row],[IMDb Score (1-10)]]&gt;=8,"Excellent",IMDB4[[#This Row],[IMDb Score (1-10)]]&gt;=7,"Good",IMDB4[[#This Row],[IMDb Score (1-10)]]&gt;=5,"Average",TRUE,"Poor")</f>
        <v>Good</v>
      </c>
      <c r="X777" s="9" t="str">
        <f>IF(IMDB4[[#This Row],[Duration (min)]]&lt;90,"Short",IF(IMDB4[[#This Row],[Duration (min)]]&lt;=120,"Medium", "Long"))</f>
        <v>Medium</v>
      </c>
    </row>
    <row r="778" spans="1:24" x14ac:dyDescent="0.25">
      <c r="A778" s="1" t="s">
        <v>3818</v>
      </c>
      <c r="B778" s="2">
        <v>38059</v>
      </c>
      <c r="C778" s="30">
        <f>YEAR(IMDB4[[#This Row],[Release Date]])</f>
        <v>2004</v>
      </c>
      <c r="D778" s="30" t="str">
        <f>FLOOR(IMDB4[[#This Row],[Year]],10)&amp;"s"</f>
        <v>2000s</v>
      </c>
      <c r="E778" s="1" t="s">
        <v>32</v>
      </c>
      <c r="F778" s="1" t="s">
        <v>9</v>
      </c>
      <c r="G778" s="1" t="s">
        <v>3</v>
      </c>
      <c r="H778" s="1" t="s">
        <v>4</v>
      </c>
      <c r="I778" s="1" t="s">
        <v>92</v>
      </c>
      <c r="J778" s="1" t="s">
        <v>196</v>
      </c>
      <c r="K778" s="1" t="s">
        <v>3819</v>
      </c>
      <c r="L778" s="30">
        <v>14000</v>
      </c>
      <c r="M778" s="30">
        <v>16252</v>
      </c>
      <c r="N778" s="30">
        <v>53</v>
      </c>
      <c r="O778" s="30">
        <v>0</v>
      </c>
      <c r="P778" s="27">
        <v>7.1</v>
      </c>
      <c r="Q778" s="30">
        <v>117</v>
      </c>
      <c r="R778" s="30">
        <v>131</v>
      </c>
      <c r="S778" s="9">
        <v>3752725</v>
      </c>
      <c r="T778" s="9">
        <v>18000000</v>
      </c>
      <c r="U778" s="9">
        <f>IMDB4[[#This Row],[Gross Revenue]]-IMDB4[[#This Row],[Budget]]</f>
        <v>-14247275</v>
      </c>
      <c r="V778" s="9" t="str">
        <f>IF(IMDB4[[#This Row],[Profit]]&gt;0,"Hit","Flop")</f>
        <v>Flop</v>
      </c>
      <c r="W778" s="9" t="str" cm="1">
        <f t="array" ref="W778">_xlfn.IFS(IMDB4[[#This Row],[IMDb Score (1-10)]]&gt;=8,"Excellent",IMDB4[[#This Row],[IMDb Score (1-10)]]&gt;=7,"Good",IMDB4[[#This Row],[IMDb Score (1-10)]]&gt;=5,"Average",TRUE,"Poor")</f>
        <v>Good</v>
      </c>
      <c r="X778" s="9" t="str">
        <f>IF(IMDB4[[#This Row],[Duration (min)]]&lt;90,"Short",IF(IMDB4[[#This Row],[Duration (min)]]&lt;=120,"Medium", "Long"))</f>
        <v>Long</v>
      </c>
    </row>
    <row r="779" spans="1:24" x14ac:dyDescent="0.25">
      <c r="A779" s="1" t="s">
        <v>5201</v>
      </c>
      <c r="B779" s="2">
        <v>39888</v>
      </c>
      <c r="C779" s="30">
        <f>YEAR(IMDB4[[#This Row],[Release Date]])</f>
        <v>2009</v>
      </c>
      <c r="D779" s="30" t="str">
        <f>FLOOR(IMDB4[[#This Row],[Year]],10)&amp;"s"</f>
        <v>2000s</v>
      </c>
      <c r="E779" s="1" t="s">
        <v>32</v>
      </c>
      <c r="F779" s="1" t="s">
        <v>9</v>
      </c>
      <c r="G779" s="1" t="s">
        <v>3</v>
      </c>
      <c r="H779" s="1" t="s">
        <v>4</v>
      </c>
      <c r="I779" s="1" t="s">
        <v>92</v>
      </c>
      <c r="J779" s="1" t="s">
        <v>459</v>
      </c>
      <c r="K779" s="1" t="s">
        <v>1076</v>
      </c>
      <c r="L779" s="30">
        <v>14000</v>
      </c>
      <c r="M779" s="30">
        <v>14372</v>
      </c>
      <c r="N779" s="30">
        <v>460</v>
      </c>
      <c r="O779" s="30">
        <v>0</v>
      </c>
      <c r="P779" s="27">
        <v>6.3</v>
      </c>
      <c r="Q779" s="30">
        <v>226</v>
      </c>
      <c r="R779" s="30">
        <v>96</v>
      </c>
      <c r="S779" s="9">
        <v>3074838</v>
      </c>
      <c r="T779" s="9">
        <v>11000000</v>
      </c>
      <c r="U779" s="9">
        <f>IMDB4[[#This Row],[Gross Revenue]]-IMDB4[[#This Row],[Budget]]</f>
        <v>-7925162</v>
      </c>
      <c r="V779" s="9" t="str">
        <f>IF(IMDB4[[#This Row],[Profit]]&gt;0,"Hit","Flop")</f>
        <v>Flop</v>
      </c>
      <c r="W779" s="9" t="str" cm="1">
        <f t="array" ref="W779">_xlfn.IFS(IMDB4[[#This Row],[IMDb Score (1-10)]]&gt;=8,"Excellent",IMDB4[[#This Row],[IMDb Score (1-10)]]&gt;=7,"Good",IMDB4[[#This Row],[IMDb Score (1-10)]]&gt;=5,"Average",TRUE,"Poor")</f>
        <v>Average</v>
      </c>
      <c r="X779" s="9" t="str">
        <f>IF(IMDB4[[#This Row],[Duration (min)]]&lt;90,"Short",IF(IMDB4[[#This Row],[Duration (min)]]&lt;=120,"Medium", "Long"))</f>
        <v>Medium</v>
      </c>
    </row>
    <row r="780" spans="1:24" x14ac:dyDescent="0.25">
      <c r="A780" s="1" t="s">
        <v>1081</v>
      </c>
      <c r="B780" s="2">
        <v>34502</v>
      </c>
      <c r="C780" s="30">
        <f>YEAR(IMDB4[[#This Row],[Release Date]])</f>
        <v>1994</v>
      </c>
      <c r="D780" s="30" t="str">
        <f>FLOOR(IMDB4[[#This Row],[Year]],10)&amp;"s"</f>
        <v>1990s</v>
      </c>
      <c r="E780" s="1" t="s">
        <v>32</v>
      </c>
      <c r="F780" s="1" t="s">
        <v>61</v>
      </c>
      <c r="G780" s="1" t="s">
        <v>3</v>
      </c>
      <c r="H780" s="1" t="s">
        <v>1037</v>
      </c>
      <c r="I780" s="1" t="s">
        <v>92</v>
      </c>
      <c r="J780" s="1" t="s">
        <v>1082</v>
      </c>
      <c r="K780" s="1" t="s">
        <v>1083</v>
      </c>
      <c r="L780" s="30">
        <v>14000</v>
      </c>
      <c r="M780" s="30">
        <v>14574</v>
      </c>
      <c r="N780" s="30">
        <v>0</v>
      </c>
      <c r="O780" s="30">
        <v>0</v>
      </c>
      <c r="P780" s="27">
        <v>7.4</v>
      </c>
      <c r="Q780" s="30">
        <v>93</v>
      </c>
      <c r="R780" s="30">
        <v>108</v>
      </c>
      <c r="S780" s="9">
        <v>3049135</v>
      </c>
      <c r="T780" s="9">
        <v>5000000</v>
      </c>
      <c r="U780" s="9">
        <f>IMDB4[[#This Row],[Gross Revenue]]-IMDB4[[#This Row],[Budget]]</f>
        <v>-1950865</v>
      </c>
      <c r="V780" s="9" t="str">
        <f>IF(IMDB4[[#This Row],[Profit]]&gt;0,"Hit","Flop")</f>
        <v>Flop</v>
      </c>
      <c r="W780" s="9" t="str" cm="1">
        <f t="array" ref="W780">_xlfn.IFS(IMDB4[[#This Row],[IMDb Score (1-10)]]&gt;=8,"Excellent",IMDB4[[#This Row],[IMDb Score (1-10)]]&gt;=7,"Good",IMDB4[[#This Row],[IMDb Score (1-10)]]&gt;=5,"Average",TRUE,"Poor")</f>
        <v>Good</v>
      </c>
      <c r="X780" s="9" t="str">
        <f>IF(IMDB4[[#This Row],[Duration (min)]]&lt;90,"Short",IF(IMDB4[[#This Row],[Duration (min)]]&lt;=120,"Medium", "Long"))</f>
        <v>Medium</v>
      </c>
    </row>
    <row r="781" spans="1:24" x14ac:dyDescent="0.25">
      <c r="A781" s="1" t="s">
        <v>6601</v>
      </c>
      <c r="B781" s="2">
        <v>41702</v>
      </c>
      <c r="C781" s="30">
        <f>YEAR(IMDB4[[#This Row],[Release Date]])</f>
        <v>2014</v>
      </c>
      <c r="D781" s="30" t="str">
        <f>FLOOR(IMDB4[[#This Row],[Year]],10)&amp;"s"</f>
        <v>2010s</v>
      </c>
      <c r="E781" s="1" t="s">
        <v>32</v>
      </c>
      <c r="F781" s="1" t="s">
        <v>9</v>
      </c>
      <c r="G781" s="1" t="s">
        <v>3</v>
      </c>
      <c r="H781" s="1" t="s">
        <v>83</v>
      </c>
      <c r="I781" s="1" t="s">
        <v>92</v>
      </c>
      <c r="J781" s="1" t="s">
        <v>1436</v>
      </c>
      <c r="K781" s="1" t="s">
        <v>6602</v>
      </c>
      <c r="L781" s="30">
        <v>14000</v>
      </c>
      <c r="M781" s="30">
        <v>14617</v>
      </c>
      <c r="N781" s="30">
        <v>17</v>
      </c>
      <c r="O781" s="30">
        <v>11000</v>
      </c>
      <c r="P781" s="27">
        <v>6.3</v>
      </c>
      <c r="Q781" s="30">
        <v>149</v>
      </c>
      <c r="R781" s="30">
        <v>92</v>
      </c>
      <c r="S781" s="9">
        <v>2963012</v>
      </c>
      <c r="T781" s="9">
        <v>22000000</v>
      </c>
      <c r="U781" s="9">
        <f>IMDB4[[#This Row],[Gross Revenue]]-IMDB4[[#This Row],[Budget]]</f>
        <v>-19036988</v>
      </c>
      <c r="V781" s="9" t="str">
        <f>IF(IMDB4[[#This Row],[Profit]]&gt;0,"Hit","Flop")</f>
        <v>Flop</v>
      </c>
      <c r="W781" s="9" t="str" cm="1">
        <f t="array" ref="W781">_xlfn.IFS(IMDB4[[#This Row],[IMDb Score (1-10)]]&gt;=8,"Excellent",IMDB4[[#This Row],[IMDb Score (1-10)]]&gt;=7,"Good",IMDB4[[#This Row],[IMDb Score (1-10)]]&gt;=5,"Average",TRUE,"Poor")</f>
        <v>Average</v>
      </c>
      <c r="X781" s="9" t="str">
        <f>IF(IMDB4[[#This Row],[Duration (min)]]&lt;90,"Short",IF(IMDB4[[#This Row],[Duration (min)]]&lt;=120,"Medium", "Long"))</f>
        <v>Medium</v>
      </c>
    </row>
    <row r="782" spans="1:24" x14ac:dyDescent="0.25">
      <c r="A782" s="1" t="s">
        <v>850</v>
      </c>
      <c r="B782" s="2">
        <v>33544</v>
      </c>
      <c r="C782" s="30">
        <f>YEAR(IMDB4[[#This Row],[Release Date]])</f>
        <v>1991</v>
      </c>
      <c r="D782" s="30" t="str">
        <f>FLOOR(IMDB4[[#This Row],[Year]],10)&amp;"s"</f>
        <v>1990s</v>
      </c>
      <c r="E782" s="1" t="s">
        <v>32</v>
      </c>
      <c r="F782" s="1" t="s">
        <v>40</v>
      </c>
      <c r="G782" s="1" t="s">
        <v>3</v>
      </c>
      <c r="H782" s="1" t="s">
        <v>4</v>
      </c>
      <c r="I782" s="1" t="s">
        <v>132</v>
      </c>
      <c r="J782" s="1" t="s">
        <v>851</v>
      </c>
      <c r="K782" s="1" t="s">
        <v>852</v>
      </c>
      <c r="L782" s="30">
        <v>14000</v>
      </c>
      <c r="M782" s="30">
        <v>14281</v>
      </c>
      <c r="N782" s="30">
        <v>8</v>
      </c>
      <c r="O782" s="30">
        <v>967</v>
      </c>
      <c r="P782" s="27">
        <v>5.0999999999999996</v>
      </c>
      <c r="Q782" s="30">
        <v>14</v>
      </c>
      <c r="R782" s="30">
        <v>102</v>
      </c>
      <c r="S782" s="9">
        <v>2807854</v>
      </c>
      <c r="T782" s="9">
        <v>11000000</v>
      </c>
      <c r="U782" s="9">
        <f>IMDB4[[#This Row],[Gross Revenue]]-IMDB4[[#This Row],[Budget]]</f>
        <v>-8192146</v>
      </c>
      <c r="V782" s="9" t="str">
        <f>IF(IMDB4[[#This Row],[Profit]]&gt;0,"Hit","Flop")</f>
        <v>Flop</v>
      </c>
      <c r="W782" s="9" t="str" cm="1">
        <f t="array" ref="W782">_xlfn.IFS(IMDB4[[#This Row],[IMDb Score (1-10)]]&gt;=8,"Excellent",IMDB4[[#This Row],[IMDb Score (1-10)]]&gt;=7,"Good",IMDB4[[#This Row],[IMDb Score (1-10)]]&gt;=5,"Average",TRUE,"Poor")</f>
        <v>Average</v>
      </c>
      <c r="X782" s="9" t="str">
        <f>IF(IMDB4[[#This Row],[Duration (min)]]&lt;90,"Short",IF(IMDB4[[#This Row],[Duration (min)]]&lt;=120,"Medium", "Long"))</f>
        <v>Medium</v>
      </c>
    </row>
    <row r="783" spans="1:24" x14ac:dyDescent="0.25">
      <c r="A783" s="1" t="s">
        <v>2375</v>
      </c>
      <c r="B783" s="2">
        <v>36884</v>
      </c>
      <c r="C783" s="30">
        <f>YEAR(IMDB4[[#This Row],[Release Date]])</f>
        <v>2000</v>
      </c>
      <c r="D783" s="30" t="str">
        <f>FLOOR(IMDB4[[#This Row],[Year]],10)&amp;"s"</f>
        <v>2000s</v>
      </c>
      <c r="E783" s="1" t="s">
        <v>32</v>
      </c>
      <c r="F783" s="1" t="s">
        <v>20</v>
      </c>
      <c r="G783" s="1" t="s">
        <v>3</v>
      </c>
      <c r="H783" s="1" t="s">
        <v>4</v>
      </c>
      <c r="I783" s="1" t="s">
        <v>92</v>
      </c>
      <c r="J783" s="1" t="s">
        <v>459</v>
      </c>
      <c r="K783" s="1" t="s">
        <v>2376</v>
      </c>
      <c r="L783" s="30">
        <v>14000</v>
      </c>
      <c r="M783" s="30">
        <v>17665</v>
      </c>
      <c r="N783" s="30">
        <v>3</v>
      </c>
      <c r="O783" s="30">
        <v>242</v>
      </c>
      <c r="P783" s="27">
        <v>5.7</v>
      </c>
      <c r="Q783" s="30">
        <v>49</v>
      </c>
      <c r="R783" s="30">
        <v>101</v>
      </c>
      <c r="S783" s="9">
        <v>1631839</v>
      </c>
      <c r="T783" s="9">
        <v>10000000</v>
      </c>
      <c r="U783" s="9">
        <f>IMDB4[[#This Row],[Gross Revenue]]-IMDB4[[#This Row],[Budget]]</f>
        <v>-8368161</v>
      </c>
      <c r="V783" s="9" t="str">
        <f>IF(IMDB4[[#This Row],[Profit]]&gt;0,"Hit","Flop")</f>
        <v>Flop</v>
      </c>
      <c r="W783" s="9" t="str" cm="1">
        <f t="array" ref="W783">_xlfn.IFS(IMDB4[[#This Row],[IMDb Score (1-10)]]&gt;=8,"Excellent",IMDB4[[#This Row],[IMDb Score (1-10)]]&gt;=7,"Good",IMDB4[[#This Row],[IMDb Score (1-10)]]&gt;=5,"Average",TRUE,"Poor")</f>
        <v>Average</v>
      </c>
      <c r="X783" s="9" t="str">
        <f>IF(IMDB4[[#This Row],[Duration (min)]]&lt;90,"Short",IF(IMDB4[[#This Row],[Duration (min)]]&lt;=120,"Medium", "Long"))</f>
        <v>Medium</v>
      </c>
    </row>
    <row r="784" spans="1:24" x14ac:dyDescent="0.25">
      <c r="A784" s="1" t="s">
        <v>2707</v>
      </c>
      <c r="B784" s="2">
        <v>37114</v>
      </c>
      <c r="C784" s="30">
        <f>YEAR(IMDB4[[#This Row],[Release Date]])</f>
        <v>2001</v>
      </c>
      <c r="D784" s="30" t="str">
        <f>FLOOR(IMDB4[[#This Row],[Year]],10)&amp;"s"</f>
        <v>2000s</v>
      </c>
      <c r="E784" s="1" t="s">
        <v>32</v>
      </c>
      <c r="F784" s="1" t="s">
        <v>61</v>
      </c>
      <c r="G784" s="1" t="s">
        <v>3</v>
      </c>
      <c r="H784" s="1" t="s">
        <v>83</v>
      </c>
      <c r="I784" s="1" t="s">
        <v>92</v>
      </c>
      <c r="J784" s="1" t="s">
        <v>1082</v>
      </c>
      <c r="K784" s="1" t="s">
        <v>2708</v>
      </c>
      <c r="L784" s="30">
        <v>14000</v>
      </c>
      <c r="M784" s="30">
        <v>16768</v>
      </c>
      <c r="N784" s="30">
        <v>14</v>
      </c>
      <c r="O784" s="30">
        <v>0</v>
      </c>
      <c r="P784" s="27">
        <v>7.1</v>
      </c>
      <c r="Q784" s="30">
        <v>100</v>
      </c>
      <c r="R784" s="30">
        <v>91</v>
      </c>
      <c r="S784" s="9">
        <v>1292119</v>
      </c>
      <c r="T784" s="9">
        <v>5500000</v>
      </c>
      <c r="U784" s="9">
        <f>IMDB4[[#This Row],[Gross Revenue]]-IMDB4[[#This Row],[Budget]]</f>
        <v>-4207881</v>
      </c>
      <c r="V784" s="9" t="str">
        <f>IF(IMDB4[[#This Row],[Profit]]&gt;0,"Hit","Flop")</f>
        <v>Flop</v>
      </c>
      <c r="W784" s="9" t="str" cm="1">
        <f t="array" ref="W784">_xlfn.IFS(IMDB4[[#This Row],[IMDb Score (1-10)]]&gt;=8,"Excellent",IMDB4[[#This Row],[IMDb Score (1-10)]]&gt;=7,"Good",IMDB4[[#This Row],[IMDb Score (1-10)]]&gt;=5,"Average",TRUE,"Poor")</f>
        <v>Good</v>
      </c>
      <c r="X784" s="9" t="str">
        <f>IF(IMDB4[[#This Row],[Duration (min)]]&lt;90,"Short",IF(IMDB4[[#This Row],[Duration (min)]]&lt;=120,"Medium", "Long"))</f>
        <v>Medium</v>
      </c>
    </row>
    <row r="785" spans="1:24" x14ac:dyDescent="0.25">
      <c r="A785" s="1" t="s">
        <v>4828</v>
      </c>
      <c r="B785" s="2">
        <v>39411</v>
      </c>
      <c r="C785" s="30">
        <f>YEAR(IMDB4[[#This Row],[Release Date]])</f>
        <v>2007</v>
      </c>
      <c r="D785" s="30" t="str">
        <f>FLOOR(IMDB4[[#This Row],[Year]],10)&amp;"s"</f>
        <v>2000s</v>
      </c>
      <c r="E785" s="1" t="s">
        <v>32</v>
      </c>
      <c r="F785" s="1" t="s">
        <v>61</v>
      </c>
      <c r="G785" s="1" t="s">
        <v>3</v>
      </c>
      <c r="H785" s="1" t="s">
        <v>83</v>
      </c>
      <c r="I785" s="1" t="s">
        <v>132</v>
      </c>
      <c r="J785" s="1" t="s">
        <v>1436</v>
      </c>
      <c r="K785" s="1" t="s">
        <v>4829</v>
      </c>
      <c r="L785" s="30">
        <v>14000</v>
      </c>
      <c r="M785" s="30">
        <v>15848</v>
      </c>
      <c r="N785" s="30">
        <v>14</v>
      </c>
      <c r="O785" s="30">
        <v>429</v>
      </c>
      <c r="P785" s="27">
        <v>6.9</v>
      </c>
      <c r="Q785" s="30">
        <v>90</v>
      </c>
      <c r="R785" s="30">
        <v>92</v>
      </c>
      <c r="S785" s="9">
        <v>1071240</v>
      </c>
      <c r="T785" s="9">
        <v>8000000</v>
      </c>
      <c r="U785" s="9">
        <f>IMDB4[[#This Row],[Gross Revenue]]-IMDB4[[#This Row],[Budget]]</f>
        <v>-6928760</v>
      </c>
      <c r="V785" s="9" t="str">
        <f>IF(IMDB4[[#This Row],[Profit]]&gt;0,"Hit","Flop")</f>
        <v>Flop</v>
      </c>
      <c r="W785" s="9" t="str" cm="1">
        <f t="array" ref="W785">_xlfn.IFS(IMDB4[[#This Row],[IMDb Score (1-10)]]&gt;=8,"Excellent",IMDB4[[#This Row],[IMDb Score (1-10)]]&gt;=7,"Good",IMDB4[[#This Row],[IMDb Score (1-10)]]&gt;=5,"Average",TRUE,"Poor")</f>
        <v>Average</v>
      </c>
      <c r="X785" s="9" t="str">
        <f>IF(IMDB4[[#This Row],[Duration (min)]]&lt;90,"Short",IF(IMDB4[[#This Row],[Duration (min)]]&lt;=120,"Medium", "Long"))</f>
        <v>Medium</v>
      </c>
    </row>
    <row r="786" spans="1:24" x14ac:dyDescent="0.25">
      <c r="A786" s="1" t="s">
        <v>4210</v>
      </c>
      <c r="B786" s="2">
        <v>38600</v>
      </c>
      <c r="C786" s="30">
        <f>YEAR(IMDB4[[#This Row],[Release Date]])</f>
        <v>2005</v>
      </c>
      <c r="D786" s="30" t="str">
        <f>FLOOR(IMDB4[[#This Row],[Year]],10)&amp;"s"</f>
        <v>2000s</v>
      </c>
      <c r="E786" s="1" t="s">
        <v>32</v>
      </c>
      <c r="F786" s="1" t="s">
        <v>2</v>
      </c>
      <c r="G786" s="1" t="s">
        <v>3</v>
      </c>
      <c r="H786" s="1" t="s">
        <v>338</v>
      </c>
      <c r="I786" s="1" t="s">
        <v>92</v>
      </c>
      <c r="J786" s="1" t="s">
        <v>1436</v>
      </c>
      <c r="K786" s="1" t="s">
        <v>1076</v>
      </c>
      <c r="L786" s="30">
        <v>14000</v>
      </c>
      <c r="M786" s="30">
        <v>16090</v>
      </c>
      <c r="N786" s="30">
        <v>460</v>
      </c>
      <c r="O786" s="30">
        <v>507</v>
      </c>
      <c r="P786" s="27">
        <v>6.5</v>
      </c>
      <c r="Q786" s="30">
        <v>97</v>
      </c>
      <c r="R786" s="30">
        <v>107</v>
      </c>
      <c r="S786" s="9">
        <v>871527</v>
      </c>
      <c r="T786" s="9">
        <v>25000000</v>
      </c>
      <c r="U786" s="9">
        <f>IMDB4[[#This Row],[Gross Revenue]]-IMDB4[[#This Row],[Budget]]</f>
        <v>-24128473</v>
      </c>
      <c r="V786" s="9" t="str">
        <f>IF(IMDB4[[#This Row],[Profit]]&gt;0,"Hit","Flop")</f>
        <v>Flop</v>
      </c>
      <c r="W786" s="9" t="str" cm="1">
        <f t="array" ref="W786">_xlfn.IFS(IMDB4[[#This Row],[IMDb Score (1-10)]]&gt;=8,"Excellent",IMDB4[[#This Row],[IMDb Score (1-10)]]&gt;=7,"Good",IMDB4[[#This Row],[IMDb Score (1-10)]]&gt;=5,"Average",TRUE,"Poor")</f>
        <v>Average</v>
      </c>
      <c r="X786" s="9" t="str">
        <f>IF(IMDB4[[#This Row],[Duration (min)]]&lt;90,"Short",IF(IMDB4[[#This Row],[Duration (min)]]&lt;=120,"Medium", "Long"))</f>
        <v>Medium</v>
      </c>
    </row>
    <row r="787" spans="1:24" x14ac:dyDescent="0.25">
      <c r="A787" s="1" t="s">
        <v>2503</v>
      </c>
      <c r="B787" s="2">
        <v>36726</v>
      </c>
      <c r="C787" s="30">
        <f>YEAR(IMDB4[[#This Row],[Release Date]])</f>
        <v>2000</v>
      </c>
      <c r="D787" s="30" t="str">
        <f>FLOOR(IMDB4[[#This Row],[Year]],10)&amp;"s"</f>
        <v>2000s</v>
      </c>
      <c r="E787" s="1" t="s">
        <v>32</v>
      </c>
      <c r="F787" s="1" t="s">
        <v>9</v>
      </c>
      <c r="G787" s="1" t="s">
        <v>3</v>
      </c>
      <c r="H787" s="1" t="s">
        <v>83</v>
      </c>
      <c r="I787" s="1" t="s">
        <v>92</v>
      </c>
      <c r="J787" s="1" t="s">
        <v>851</v>
      </c>
      <c r="K787" s="1" t="s">
        <v>2504</v>
      </c>
      <c r="L787" s="30">
        <v>14000</v>
      </c>
      <c r="M787" s="30">
        <v>17104</v>
      </c>
      <c r="N787" s="30">
        <v>187</v>
      </c>
      <c r="O787" s="30">
        <v>141</v>
      </c>
      <c r="P787" s="27">
        <v>6.5</v>
      </c>
      <c r="Q787" s="30">
        <v>71</v>
      </c>
      <c r="R787" s="30">
        <v>115</v>
      </c>
      <c r="S787" s="9">
        <v>403932</v>
      </c>
      <c r="T787" s="9">
        <v>20000000</v>
      </c>
      <c r="U787" s="9">
        <f>IMDB4[[#This Row],[Gross Revenue]]-IMDB4[[#This Row],[Budget]]</f>
        <v>-19596068</v>
      </c>
      <c r="V787" s="9" t="str">
        <f>IF(IMDB4[[#This Row],[Profit]]&gt;0,"Hit","Flop")</f>
        <v>Flop</v>
      </c>
      <c r="W787" s="9" t="str" cm="1">
        <f t="array" ref="W787">_xlfn.IFS(IMDB4[[#This Row],[IMDb Score (1-10)]]&gt;=8,"Excellent",IMDB4[[#This Row],[IMDb Score (1-10)]]&gt;=7,"Good",IMDB4[[#This Row],[IMDb Score (1-10)]]&gt;=5,"Average",TRUE,"Poor")</f>
        <v>Average</v>
      </c>
      <c r="X787" s="9" t="str">
        <f>IF(IMDB4[[#This Row],[Duration (min)]]&lt;90,"Short",IF(IMDB4[[#This Row],[Duration (min)]]&lt;=120,"Medium", "Long"))</f>
        <v>Medium</v>
      </c>
    </row>
    <row r="788" spans="1:24" x14ac:dyDescent="0.25">
      <c r="A788" s="1" t="s">
        <v>3115</v>
      </c>
      <c r="B788" s="2">
        <v>37280</v>
      </c>
      <c r="C788" s="30">
        <f>YEAR(IMDB4[[#This Row],[Release Date]])</f>
        <v>2002</v>
      </c>
      <c r="D788" s="30" t="str">
        <f>FLOOR(IMDB4[[#This Row],[Year]],10)&amp;"s"</f>
        <v>2000s</v>
      </c>
      <c r="E788" s="1" t="s">
        <v>32</v>
      </c>
      <c r="F788" s="1" t="s">
        <v>2</v>
      </c>
      <c r="G788" s="1" t="s">
        <v>3</v>
      </c>
      <c r="H788" s="1" t="s">
        <v>4</v>
      </c>
      <c r="I788" s="1" t="s">
        <v>92</v>
      </c>
      <c r="J788" s="1" t="s">
        <v>196</v>
      </c>
      <c r="K788" s="1" t="s">
        <v>3116</v>
      </c>
      <c r="L788" s="30">
        <v>14000</v>
      </c>
      <c r="M788" s="30">
        <v>15612</v>
      </c>
      <c r="N788" s="30">
        <v>3</v>
      </c>
      <c r="O788" s="30">
        <v>217</v>
      </c>
      <c r="P788" s="27">
        <v>5.5</v>
      </c>
      <c r="Q788" s="30">
        <v>42</v>
      </c>
      <c r="R788" s="30">
        <v>100</v>
      </c>
      <c r="S788" s="9">
        <v>121972</v>
      </c>
      <c r="T788" s="9">
        <v>22000000</v>
      </c>
      <c r="U788" s="9">
        <f>IMDB4[[#This Row],[Gross Revenue]]-IMDB4[[#This Row],[Budget]]</f>
        <v>-21878028</v>
      </c>
      <c r="V788" s="9" t="str">
        <f>IF(IMDB4[[#This Row],[Profit]]&gt;0,"Hit","Flop")</f>
        <v>Flop</v>
      </c>
      <c r="W788" s="9" t="str" cm="1">
        <f t="array" ref="W788">_xlfn.IFS(IMDB4[[#This Row],[IMDb Score (1-10)]]&gt;=8,"Excellent",IMDB4[[#This Row],[IMDb Score (1-10)]]&gt;=7,"Good",IMDB4[[#This Row],[IMDb Score (1-10)]]&gt;=5,"Average",TRUE,"Poor")</f>
        <v>Average</v>
      </c>
      <c r="X788" s="9" t="str">
        <f>IF(IMDB4[[#This Row],[Duration (min)]]&lt;90,"Short",IF(IMDB4[[#This Row],[Duration (min)]]&lt;=120,"Medium", "Long"))</f>
        <v>Medium</v>
      </c>
    </row>
    <row r="789" spans="1:24" x14ac:dyDescent="0.25">
      <c r="A789" s="1" t="s">
        <v>5161</v>
      </c>
      <c r="B789" s="2">
        <v>39875</v>
      </c>
      <c r="C789" s="30">
        <f>YEAR(IMDB4[[#This Row],[Release Date]])</f>
        <v>2009</v>
      </c>
      <c r="D789" s="30" t="str">
        <f>FLOOR(IMDB4[[#This Row],[Year]],10)&amp;"s"</f>
        <v>2000s</v>
      </c>
      <c r="E789" s="1" t="s">
        <v>32</v>
      </c>
      <c r="F789" s="1" t="s">
        <v>9</v>
      </c>
      <c r="G789" s="1" t="s">
        <v>3</v>
      </c>
      <c r="H789" s="1" t="s">
        <v>4</v>
      </c>
      <c r="I789" s="1" t="s">
        <v>92</v>
      </c>
      <c r="J789" s="1" t="s">
        <v>459</v>
      </c>
      <c r="K789" s="1" t="s">
        <v>5162</v>
      </c>
      <c r="L789" s="30">
        <v>14000</v>
      </c>
      <c r="M789" s="30">
        <v>15860</v>
      </c>
      <c r="N789" s="30">
        <v>0</v>
      </c>
      <c r="O789" s="30">
        <v>7000</v>
      </c>
      <c r="P789" s="27">
        <v>5.9</v>
      </c>
      <c r="Q789" s="30">
        <v>138</v>
      </c>
      <c r="R789" s="30">
        <v>104</v>
      </c>
      <c r="S789" s="9">
        <v>108229</v>
      </c>
      <c r="T789" s="9">
        <v>4500000</v>
      </c>
      <c r="U789" s="9">
        <f>IMDB4[[#This Row],[Gross Revenue]]-IMDB4[[#This Row],[Budget]]</f>
        <v>-4391771</v>
      </c>
      <c r="V789" s="9" t="str">
        <f>IF(IMDB4[[#This Row],[Profit]]&gt;0,"Hit","Flop")</f>
        <v>Flop</v>
      </c>
      <c r="W789" s="9" t="str" cm="1">
        <f t="array" ref="W789">_xlfn.IFS(IMDB4[[#This Row],[IMDb Score (1-10)]]&gt;=8,"Excellent",IMDB4[[#This Row],[IMDb Score (1-10)]]&gt;=7,"Good",IMDB4[[#This Row],[IMDb Score (1-10)]]&gt;=5,"Average",TRUE,"Poor")</f>
        <v>Average</v>
      </c>
      <c r="X789" s="9" t="str">
        <f>IF(IMDB4[[#This Row],[Duration (min)]]&lt;90,"Short",IF(IMDB4[[#This Row],[Duration (min)]]&lt;=120,"Medium", "Long"))</f>
        <v>Medium</v>
      </c>
    </row>
    <row r="790" spans="1:24" x14ac:dyDescent="0.25">
      <c r="A790" s="1" t="s">
        <v>6635</v>
      </c>
      <c r="B790" s="2">
        <v>41977</v>
      </c>
      <c r="C790" s="30">
        <f>YEAR(IMDB4[[#This Row],[Release Date]])</f>
        <v>2014</v>
      </c>
      <c r="D790" s="30" t="str">
        <f>FLOOR(IMDB4[[#This Row],[Year]],10)&amp;"s"</f>
        <v>2010s</v>
      </c>
      <c r="E790" s="1" t="s">
        <v>32</v>
      </c>
      <c r="F790" s="1" t="s">
        <v>2</v>
      </c>
      <c r="G790" s="1" t="s">
        <v>3</v>
      </c>
      <c r="H790" s="1" t="s">
        <v>161</v>
      </c>
      <c r="I790" s="1" t="s">
        <v>92</v>
      </c>
      <c r="J790" s="1" t="s">
        <v>4014</v>
      </c>
      <c r="K790" s="1" t="s">
        <v>6636</v>
      </c>
      <c r="L790" s="30">
        <v>14000</v>
      </c>
      <c r="M790" s="30">
        <v>14492</v>
      </c>
      <c r="N790" s="30">
        <v>30</v>
      </c>
      <c r="O790" s="30">
        <v>0</v>
      </c>
      <c r="P790" s="27">
        <v>6.6</v>
      </c>
      <c r="Q790" s="30">
        <v>106</v>
      </c>
      <c r="R790" s="30">
        <v>120</v>
      </c>
      <c r="S790" s="9">
        <v>106869</v>
      </c>
      <c r="T790" s="9">
        <v>17000000</v>
      </c>
      <c r="U790" s="9">
        <f>IMDB4[[#This Row],[Gross Revenue]]-IMDB4[[#This Row],[Budget]]</f>
        <v>-16893131</v>
      </c>
      <c r="V790" s="9" t="str">
        <f>IF(IMDB4[[#This Row],[Profit]]&gt;0,"Hit","Flop")</f>
        <v>Flop</v>
      </c>
      <c r="W790" s="9" t="str" cm="1">
        <f t="array" ref="W790">_xlfn.IFS(IMDB4[[#This Row],[IMDb Score (1-10)]]&gt;=8,"Excellent",IMDB4[[#This Row],[IMDb Score (1-10)]]&gt;=7,"Good",IMDB4[[#This Row],[IMDb Score (1-10)]]&gt;=5,"Average",TRUE,"Poor")</f>
        <v>Average</v>
      </c>
      <c r="X790" s="9" t="str">
        <f>IF(IMDB4[[#This Row],[Duration (min)]]&lt;90,"Short",IF(IMDB4[[#This Row],[Duration (min)]]&lt;=120,"Medium", "Long"))</f>
        <v>Medium</v>
      </c>
    </row>
    <row r="791" spans="1:24" x14ac:dyDescent="0.25">
      <c r="A791" s="1" t="s">
        <v>5076</v>
      </c>
      <c r="B791" s="2">
        <v>39621</v>
      </c>
      <c r="C791" s="30">
        <f>YEAR(IMDB4[[#This Row],[Release Date]])</f>
        <v>2008</v>
      </c>
      <c r="D791" s="30" t="str">
        <f>FLOOR(IMDB4[[#This Row],[Year]],10)&amp;"s"</f>
        <v>2000s</v>
      </c>
      <c r="E791" s="1" t="s">
        <v>32</v>
      </c>
      <c r="F791" s="1" t="s">
        <v>315</v>
      </c>
      <c r="G791" s="1" t="s">
        <v>3</v>
      </c>
      <c r="H791" s="1" t="s">
        <v>4</v>
      </c>
      <c r="I791" s="1" t="s">
        <v>92</v>
      </c>
      <c r="J791" s="1" t="s">
        <v>4309</v>
      </c>
      <c r="K791" s="1" t="s">
        <v>5077</v>
      </c>
      <c r="L791" s="30">
        <v>14000</v>
      </c>
      <c r="M791" s="30">
        <v>18639</v>
      </c>
      <c r="N791" s="30">
        <v>129</v>
      </c>
      <c r="O791" s="30">
        <v>0</v>
      </c>
      <c r="P791" s="27">
        <v>6.1</v>
      </c>
      <c r="Q791" s="30">
        <v>177</v>
      </c>
      <c r="R791" s="30">
        <v>103</v>
      </c>
      <c r="S791" s="9">
        <v>73548</v>
      </c>
      <c r="T791" s="9">
        <v>15000000</v>
      </c>
      <c r="U791" s="9">
        <f>IMDB4[[#This Row],[Gross Revenue]]-IMDB4[[#This Row],[Budget]]</f>
        <v>-14926452</v>
      </c>
      <c r="V791" s="9" t="str">
        <f>IF(IMDB4[[#This Row],[Profit]]&gt;0,"Hit","Flop")</f>
        <v>Flop</v>
      </c>
      <c r="W791" s="9" t="str" cm="1">
        <f t="array" ref="W791">_xlfn.IFS(IMDB4[[#This Row],[IMDb Score (1-10)]]&gt;=8,"Excellent",IMDB4[[#This Row],[IMDb Score (1-10)]]&gt;=7,"Good",IMDB4[[#This Row],[IMDb Score (1-10)]]&gt;=5,"Average",TRUE,"Poor")</f>
        <v>Average</v>
      </c>
      <c r="X791" s="9" t="str">
        <f>IF(IMDB4[[#This Row],[Duration (min)]]&lt;90,"Short",IF(IMDB4[[#This Row],[Duration (min)]]&lt;=120,"Medium", "Long"))</f>
        <v>Medium</v>
      </c>
    </row>
    <row r="792" spans="1:24" x14ac:dyDescent="0.25">
      <c r="A792" s="1" t="s">
        <v>2224</v>
      </c>
      <c r="B792" s="2">
        <v>36448</v>
      </c>
      <c r="C792" s="30">
        <f>YEAR(IMDB4[[#This Row],[Release Date]])</f>
        <v>1999</v>
      </c>
      <c r="D792" s="30" t="str">
        <f>FLOOR(IMDB4[[#This Row],[Year]],10)&amp;"s"</f>
        <v>1990s</v>
      </c>
      <c r="E792" s="1" t="s">
        <v>32</v>
      </c>
      <c r="F792" s="1" t="s">
        <v>9</v>
      </c>
      <c r="G792" s="1" t="s">
        <v>3</v>
      </c>
      <c r="H792" s="1" t="s">
        <v>4</v>
      </c>
      <c r="I792" s="1" t="s">
        <v>132</v>
      </c>
      <c r="J792" s="1" t="s">
        <v>782</v>
      </c>
      <c r="K792" s="1" t="s">
        <v>2225</v>
      </c>
      <c r="L792" s="30">
        <v>13000</v>
      </c>
      <c r="M792" s="30">
        <v>17540</v>
      </c>
      <c r="N792" s="30">
        <v>0</v>
      </c>
      <c r="O792" s="30">
        <v>14000</v>
      </c>
      <c r="P792" s="27">
        <v>8.1</v>
      </c>
      <c r="Q792" s="30">
        <v>234</v>
      </c>
      <c r="R792" s="30">
        <v>107</v>
      </c>
      <c r="S792" s="9">
        <v>293501675</v>
      </c>
      <c r="T792" s="9">
        <v>40000000</v>
      </c>
      <c r="U792" s="9">
        <f>IMDB4[[#This Row],[Gross Revenue]]-IMDB4[[#This Row],[Budget]]</f>
        <v>253501675</v>
      </c>
      <c r="V792" s="9" t="str">
        <f>IF(IMDB4[[#This Row],[Profit]]&gt;0,"Hit","Flop")</f>
        <v>Hit</v>
      </c>
      <c r="W792" s="9" t="str" cm="1">
        <f t="array" ref="W792">_xlfn.IFS(IMDB4[[#This Row],[IMDb Score (1-10)]]&gt;=8,"Excellent",IMDB4[[#This Row],[IMDb Score (1-10)]]&gt;=7,"Good",IMDB4[[#This Row],[IMDb Score (1-10)]]&gt;=5,"Average",TRUE,"Poor")</f>
        <v>Excellent</v>
      </c>
      <c r="X792" s="9" t="str">
        <f>IF(IMDB4[[#This Row],[Duration (min)]]&lt;90,"Short",IF(IMDB4[[#This Row],[Duration (min)]]&lt;=120,"Medium", "Long"))</f>
        <v>Medium</v>
      </c>
    </row>
    <row r="793" spans="1:24" x14ac:dyDescent="0.25">
      <c r="A793" s="1" t="s">
        <v>6982</v>
      </c>
      <c r="B793" s="2">
        <v>42152</v>
      </c>
      <c r="C793" s="30">
        <f>YEAR(IMDB4[[#This Row],[Release Date]])</f>
        <v>2015</v>
      </c>
      <c r="D793" s="30" t="str">
        <f>FLOOR(IMDB4[[#This Row],[Year]],10)&amp;"s"</f>
        <v>2010s</v>
      </c>
      <c r="E793" s="1" t="s">
        <v>32</v>
      </c>
      <c r="F793" s="1" t="s">
        <v>40</v>
      </c>
      <c r="G793" s="1" t="s">
        <v>3</v>
      </c>
      <c r="H793" s="1" t="s">
        <v>4</v>
      </c>
      <c r="I793" s="1" t="s">
        <v>132</v>
      </c>
      <c r="J793" s="1" t="s">
        <v>1523</v>
      </c>
      <c r="K793" s="1" t="s">
        <v>274</v>
      </c>
      <c r="L793" s="30">
        <v>13000</v>
      </c>
      <c r="M793" s="30">
        <v>14831</v>
      </c>
      <c r="N793" s="30">
        <v>0</v>
      </c>
      <c r="O793" s="30">
        <v>153000</v>
      </c>
      <c r="P793" s="27">
        <v>8.1</v>
      </c>
      <c r="Q793" s="30">
        <v>568</v>
      </c>
      <c r="R793" s="30">
        <v>151</v>
      </c>
      <c r="S793" s="9">
        <v>228430993</v>
      </c>
      <c r="T793" s="9">
        <v>108000000</v>
      </c>
      <c r="U793" s="9">
        <f>IMDB4[[#This Row],[Gross Revenue]]-IMDB4[[#This Row],[Budget]]</f>
        <v>120430993</v>
      </c>
      <c r="V793" s="9" t="str">
        <f>IF(IMDB4[[#This Row],[Profit]]&gt;0,"Hit","Flop")</f>
        <v>Hit</v>
      </c>
      <c r="W793" s="9" t="str" cm="1">
        <f t="array" ref="W793">_xlfn.IFS(IMDB4[[#This Row],[IMDb Score (1-10)]]&gt;=8,"Excellent",IMDB4[[#This Row],[IMDb Score (1-10)]]&gt;=7,"Good",IMDB4[[#This Row],[IMDb Score (1-10)]]&gt;=5,"Average",TRUE,"Poor")</f>
        <v>Excellent</v>
      </c>
      <c r="X793" s="9" t="str">
        <f>IF(IMDB4[[#This Row],[Duration (min)]]&lt;90,"Short",IF(IMDB4[[#This Row],[Duration (min)]]&lt;=120,"Medium", "Long"))</f>
        <v>Long</v>
      </c>
    </row>
    <row r="794" spans="1:24" x14ac:dyDescent="0.25">
      <c r="A794" s="1" t="s">
        <v>4763</v>
      </c>
      <c r="B794" s="2">
        <v>39181</v>
      </c>
      <c r="C794" s="30">
        <f>YEAR(IMDB4[[#This Row],[Release Date]])</f>
        <v>2007</v>
      </c>
      <c r="D794" s="30" t="str">
        <f>FLOOR(IMDB4[[#This Row],[Year]],10)&amp;"s"</f>
        <v>2000s</v>
      </c>
      <c r="E794" s="1" t="s">
        <v>32</v>
      </c>
      <c r="F794" s="1" t="s">
        <v>77</v>
      </c>
      <c r="G794" s="1" t="s">
        <v>3</v>
      </c>
      <c r="H794" s="1" t="s">
        <v>4</v>
      </c>
      <c r="I794" s="1" t="s">
        <v>132</v>
      </c>
      <c r="J794" s="1" t="s">
        <v>1523</v>
      </c>
      <c r="K794" s="1" t="s">
        <v>2975</v>
      </c>
      <c r="L794" s="30">
        <v>13000</v>
      </c>
      <c r="M794" s="30">
        <v>17369</v>
      </c>
      <c r="N794" s="30">
        <v>521</v>
      </c>
      <c r="O794" s="30">
        <v>0</v>
      </c>
      <c r="P794" s="27">
        <v>8.1</v>
      </c>
      <c r="Q794" s="30">
        <v>329</v>
      </c>
      <c r="R794" s="30">
        <v>115</v>
      </c>
      <c r="S794" s="9">
        <v>227137090</v>
      </c>
      <c r="T794" s="9">
        <v>110000000</v>
      </c>
      <c r="U794" s="9">
        <f>IMDB4[[#This Row],[Gross Revenue]]-IMDB4[[#This Row],[Budget]]</f>
        <v>117137090</v>
      </c>
      <c r="V794" s="9" t="str">
        <f>IF(IMDB4[[#This Row],[Profit]]&gt;0,"Hit","Flop")</f>
        <v>Hit</v>
      </c>
      <c r="W794" s="9" t="str" cm="1">
        <f t="array" ref="W794">_xlfn.IFS(IMDB4[[#This Row],[IMDb Score (1-10)]]&gt;=8,"Excellent",IMDB4[[#This Row],[IMDb Score (1-10)]]&gt;=7,"Good",IMDB4[[#This Row],[IMDb Score (1-10)]]&gt;=5,"Average",TRUE,"Poor")</f>
        <v>Excellent</v>
      </c>
      <c r="X794" s="9" t="str">
        <f>IF(IMDB4[[#This Row],[Duration (min)]]&lt;90,"Short",IF(IMDB4[[#This Row],[Duration (min)]]&lt;=120,"Medium", "Long"))</f>
        <v>Medium</v>
      </c>
    </row>
    <row r="795" spans="1:24" x14ac:dyDescent="0.25">
      <c r="A795" s="1" t="s">
        <v>1719</v>
      </c>
      <c r="B795" s="2">
        <v>35848</v>
      </c>
      <c r="C795" s="30">
        <f>YEAR(IMDB4[[#This Row],[Release Date]])</f>
        <v>1998</v>
      </c>
      <c r="D795" s="30" t="str">
        <f>FLOOR(IMDB4[[#This Row],[Year]],10)&amp;"s"</f>
        <v>1990s</v>
      </c>
      <c r="E795" s="1" t="s">
        <v>32</v>
      </c>
      <c r="F795" s="1" t="s">
        <v>77</v>
      </c>
      <c r="G795" s="1" t="s">
        <v>3</v>
      </c>
      <c r="H795" s="1" t="s">
        <v>4</v>
      </c>
      <c r="I795" s="1" t="s">
        <v>132</v>
      </c>
      <c r="J795" s="1" t="s">
        <v>782</v>
      </c>
      <c r="K795" s="1" t="s">
        <v>1168</v>
      </c>
      <c r="L795" s="30">
        <v>13000</v>
      </c>
      <c r="M795" s="30">
        <v>26029</v>
      </c>
      <c r="N795" s="30">
        <v>0</v>
      </c>
      <c r="O795" s="30">
        <v>11000</v>
      </c>
      <c r="P795" s="27">
        <v>6.6</v>
      </c>
      <c r="Q795" s="30">
        <v>167</v>
      </c>
      <c r="R795" s="30">
        <v>153</v>
      </c>
      <c r="S795" s="9">
        <v>201573391</v>
      </c>
      <c r="T795" s="9">
        <v>140000000</v>
      </c>
      <c r="U795" s="9">
        <f>IMDB4[[#This Row],[Gross Revenue]]-IMDB4[[#This Row],[Budget]]</f>
        <v>61573391</v>
      </c>
      <c r="V795" s="9" t="str">
        <f>IF(IMDB4[[#This Row],[Profit]]&gt;0,"Hit","Flop")</f>
        <v>Hit</v>
      </c>
      <c r="W795" s="9" t="str" cm="1">
        <f t="array" ref="W795">_xlfn.IFS(IMDB4[[#This Row],[IMDb Score (1-10)]]&gt;=8,"Excellent",IMDB4[[#This Row],[IMDb Score (1-10)]]&gt;=7,"Good",IMDB4[[#This Row],[IMDb Score (1-10)]]&gt;=5,"Average",TRUE,"Poor")</f>
        <v>Average</v>
      </c>
      <c r="X795" s="9" t="str">
        <f>IF(IMDB4[[#This Row],[Duration (min)]]&lt;90,"Short",IF(IMDB4[[#This Row],[Duration (min)]]&lt;=120,"Medium", "Long"))</f>
        <v>Long</v>
      </c>
    </row>
    <row r="796" spans="1:24" x14ac:dyDescent="0.25">
      <c r="A796" s="1" t="s">
        <v>394</v>
      </c>
      <c r="B796" s="2">
        <v>30243</v>
      </c>
      <c r="C796" s="30">
        <f>YEAR(IMDB4[[#This Row],[Release Date]])</f>
        <v>1982</v>
      </c>
      <c r="D796" s="30" t="str">
        <f>FLOOR(IMDB4[[#This Row],[Year]],10)&amp;"s"</f>
        <v>1980s</v>
      </c>
      <c r="E796" s="1" t="s">
        <v>32</v>
      </c>
      <c r="F796" s="1" t="s">
        <v>20</v>
      </c>
      <c r="G796" s="1" t="s">
        <v>3</v>
      </c>
      <c r="H796" s="1" t="s">
        <v>4</v>
      </c>
      <c r="I796" s="1" t="s">
        <v>84</v>
      </c>
      <c r="J796" s="1" t="s">
        <v>288</v>
      </c>
      <c r="K796" s="1" t="s">
        <v>395</v>
      </c>
      <c r="L796" s="30">
        <v>13000</v>
      </c>
      <c r="M796" s="30">
        <v>14701</v>
      </c>
      <c r="N796" s="30">
        <v>521</v>
      </c>
      <c r="O796" s="30">
        <v>0</v>
      </c>
      <c r="P796" s="27">
        <v>7.4</v>
      </c>
      <c r="Q796" s="30">
        <v>94</v>
      </c>
      <c r="R796" s="30">
        <v>116</v>
      </c>
      <c r="S796" s="9">
        <v>177200000</v>
      </c>
      <c r="T796" s="9">
        <v>22000000</v>
      </c>
      <c r="U796" s="9">
        <f>IMDB4[[#This Row],[Gross Revenue]]-IMDB4[[#This Row],[Budget]]</f>
        <v>155200000</v>
      </c>
      <c r="V796" s="9" t="str">
        <f>IF(IMDB4[[#This Row],[Profit]]&gt;0,"Hit","Flop")</f>
        <v>Hit</v>
      </c>
      <c r="W796" s="9" t="str" cm="1">
        <f t="array" ref="W796">_xlfn.IFS(IMDB4[[#This Row],[IMDb Score (1-10)]]&gt;=8,"Excellent",IMDB4[[#This Row],[IMDb Score (1-10)]]&gt;=7,"Good",IMDB4[[#This Row],[IMDb Score (1-10)]]&gt;=5,"Average",TRUE,"Poor")</f>
        <v>Good</v>
      </c>
      <c r="X796" s="9" t="str">
        <f>IF(IMDB4[[#This Row],[Duration (min)]]&lt;90,"Short",IF(IMDB4[[#This Row],[Duration (min)]]&lt;=120,"Medium", "Long"))</f>
        <v>Medium</v>
      </c>
    </row>
    <row r="797" spans="1:24" x14ac:dyDescent="0.25">
      <c r="A797" s="1" t="s">
        <v>3795</v>
      </c>
      <c r="B797" s="2">
        <v>38080</v>
      </c>
      <c r="C797" s="30">
        <f>YEAR(IMDB4[[#This Row],[Release Date]])</f>
        <v>2004</v>
      </c>
      <c r="D797" s="30" t="str">
        <f>FLOOR(IMDB4[[#This Row],[Year]],10)&amp;"s"</f>
        <v>2000s</v>
      </c>
      <c r="E797" s="1" t="s">
        <v>32</v>
      </c>
      <c r="F797" s="1" t="s">
        <v>77</v>
      </c>
      <c r="G797" s="1" t="s">
        <v>3</v>
      </c>
      <c r="H797" s="1" t="s">
        <v>4</v>
      </c>
      <c r="I797" s="1" t="s">
        <v>132</v>
      </c>
      <c r="J797" s="1" t="s">
        <v>1523</v>
      </c>
      <c r="K797" s="1" t="s">
        <v>2975</v>
      </c>
      <c r="L797" s="30">
        <v>13000</v>
      </c>
      <c r="M797" s="30">
        <v>14161</v>
      </c>
      <c r="N797" s="30">
        <v>521</v>
      </c>
      <c r="O797" s="30">
        <v>0</v>
      </c>
      <c r="P797" s="27">
        <v>7.8</v>
      </c>
      <c r="Q797" s="30">
        <v>239</v>
      </c>
      <c r="R797" s="30">
        <v>108</v>
      </c>
      <c r="S797" s="9">
        <v>176049130</v>
      </c>
      <c r="T797" s="9">
        <v>75000000</v>
      </c>
      <c r="U797" s="9">
        <f>IMDB4[[#This Row],[Gross Revenue]]-IMDB4[[#This Row],[Budget]]</f>
        <v>101049130</v>
      </c>
      <c r="V797" s="9" t="str">
        <f>IF(IMDB4[[#This Row],[Profit]]&gt;0,"Hit","Flop")</f>
        <v>Hit</v>
      </c>
      <c r="W797" s="9" t="str" cm="1">
        <f t="array" ref="W797">_xlfn.IFS(IMDB4[[#This Row],[IMDb Score (1-10)]]&gt;=8,"Excellent",IMDB4[[#This Row],[IMDb Score (1-10)]]&gt;=7,"Good",IMDB4[[#This Row],[IMDb Score (1-10)]]&gt;=5,"Average",TRUE,"Poor")</f>
        <v>Good</v>
      </c>
      <c r="X797" s="9" t="str">
        <f>IF(IMDB4[[#This Row],[Duration (min)]]&lt;90,"Short",IF(IMDB4[[#This Row],[Duration (min)]]&lt;=120,"Medium", "Long"))</f>
        <v>Medium</v>
      </c>
    </row>
    <row r="798" spans="1:24" x14ac:dyDescent="0.25">
      <c r="A798" s="1" t="s">
        <v>5731</v>
      </c>
      <c r="B798" s="2">
        <v>40257</v>
      </c>
      <c r="C798" s="30">
        <f>YEAR(IMDB4[[#This Row],[Release Date]])</f>
        <v>2010</v>
      </c>
      <c r="D798" s="30" t="str">
        <f>FLOOR(IMDB4[[#This Row],[Year]],10)&amp;"s"</f>
        <v>2010s</v>
      </c>
      <c r="E798" s="1" t="s">
        <v>32</v>
      </c>
      <c r="F798" s="1" t="s">
        <v>40</v>
      </c>
      <c r="G798" s="1" t="s">
        <v>3</v>
      </c>
      <c r="H798" s="1" t="s">
        <v>4</v>
      </c>
      <c r="I798" s="1" t="s">
        <v>132</v>
      </c>
      <c r="J798" s="1" t="s">
        <v>1523</v>
      </c>
      <c r="K798" s="1" t="s">
        <v>3814</v>
      </c>
      <c r="L798" s="30">
        <v>13000</v>
      </c>
      <c r="M798" s="30">
        <v>25964</v>
      </c>
      <c r="N798" s="30">
        <v>1000</v>
      </c>
      <c r="O798" s="30">
        <v>36000</v>
      </c>
      <c r="P798" s="27">
        <v>7.7</v>
      </c>
      <c r="Q798" s="30">
        <v>493</v>
      </c>
      <c r="R798" s="30">
        <v>110</v>
      </c>
      <c r="S798" s="9">
        <v>171031347</v>
      </c>
      <c r="T798" s="9">
        <v>38000000</v>
      </c>
      <c r="U798" s="9">
        <f>IMDB4[[#This Row],[Gross Revenue]]-IMDB4[[#This Row],[Budget]]</f>
        <v>133031347</v>
      </c>
      <c r="V798" s="9" t="str">
        <f>IF(IMDB4[[#This Row],[Profit]]&gt;0,"Hit","Flop")</f>
        <v>Hit</v>
      </c>
      <c r="W798" s="9" t="str" cm="1">
        <f t="array" ref="W798">_xlfn.IFS(IMDB4[[#This Row],[IMDb Score (1-10)]]&gt;=8,"Excellent",IMDB4[[#This Row],[IMDb Score (1-10)]]&gt;=7,"Good",IMDB4[[#This Row],[IMDb Score (1-10)]]&gt;=5,"Average",TRUE,"Poor")</f>
        <v>Good</v>
      </c>
      <c r="X798" s="9" t="str">
        <f>IF(IMDB4[[#This Row],[Duration (min)]]&lt;90,"Short",IF(IMDB4[[#This Row],[Duration (min)]]&lt;=120,"Medium", "Long"))</f>
        <v>Medium</v>
      </c>
    </row>
    <row r="799" spans="1:24" x14ac:dyDescent="0.25">
      <c r="A799" s="1" t="s">
        <v>4411</v>
      </c>
      <c r="B799" s="2">
        <v>38823</v>
      </c>
      <c r="C799" s="30">
        <f>YEAR(IMDB4[[#This Row],[Release Date]])</f>
        <v>2006</v>
      </c>
      <c r="D799" s="30" t="str">
        <f>FLOOR(IMDB4[[#This Row],[Year]],10)&amp;"s"</f>
        <v>2000s</v>
      </c>
      <c r="E799" s="1" t="s">
        <v>32</v>
      </c>
      <c r="F799" s="1" t="s">
        <v>40</v>
      </c>
      <c r="G799" s="1" t="s">
        <v>3</v>
      </c>
      <c r="H799" s="1" t="s">
        <v>4</v>
      </c>
      <c r="I799" s="1" t="s">
        <v>84</v>
      </c>
      <c r="J799" s="1" t="s">
        <v>782</v>
      </c>
      <c r="K799" s="1" t="s">
        <v>4412</v>
      </c>
      <c r="L799" s="30">
        <v>13000</v>
      </c>
      <c r="M799" s="30">
        <v>22813</v>
      </c>
      <c r="N799" s="30">
        <v>12</v>
      </c>
      <c r="O799" s="30">
        <v>0</v>
      </c>
      <c r="P799" s="27">
        <v>6.8</v>
      </c>
      <c r="Q799" s="30">
        <v>166</v>
      </c>
      <c r="R799" s="30">
        <v>83</v>
      </c>
      <c r="S799" s="9">
        <v>155019340</v>
      </c>
      <c r="T799" s="9">
        <v>80000000</v>
      </c>
      <c r="U799" s="9">
        <f>IMDB4[[#This Row],[Gross Revenue]]-IMDB4[[#This Row],[Budget]]</f>
        <v>75019340</v>
      </c>
      <c r="V799" s="9" t="str">
        <f>IF(IMDB4[[#This Row],[Profit]]&gt;0,"Hit","Flop")</f>
        <v>Hit</v>
      </c>
      <c r="W799" s="9" t="str" cm="1">
        <f t="array" ref="W799">_xlfn.IFS(IMDB4[[#This Row],[IMDb Score (1-10)]]&gt;=8,"Excellent",IMDB4[[#This Row],[IMDb Score (1-10)]]&gt;=7,"Good",IMDB4[[#This Row],[IMDb Score (1-10)]]&gt;=5,"Average",TRUE,"Poor")</f>
        <v>Average</v>
      </c>
      <c r="X799" s="9" t="str">
        <f>IF(IMDB4[[#This Row],[Duration (min)]]&lt;90,"Short",IF(IMDB4[[#This Row],[Duration (min)]]&lt;=120,"Medium", "Long"))</f>
        <v>Short</v>
      </c>
    </row>
    <row r="800" spans="1:24" x14ac:dyDescent="0.25">
      <c r="A800" s="1" t="s">
        <v>490</v>
      </c>
      <c r="B800" s="2">
        <v>31387</v>
      </c>
      <c r="C800" s="30">
        <f>YEAR(IMDB4[[#This Row],[Release Date]])</f>
        <v>1985</v>
      </c>
      <c r="D800" s="30" t="str">
        <f>FLOOR(IMDB4[[#This Row],[Year]],10)&amp;"s"</f>
        <v>1980s</v>
      </c>
      <c r="E800" s="1" t="s">
        <v>32</v>
      </c>
      <c r="F800" s="1" t="s">
        <v>77</v>
      </c>
      <c r="G800" s="1" t="s">
        <v>3</v>
      </c>
      <c r="H800" s="1" t="s">
        <v>4</v>
      </c>
      <c r="I800" s="1" t="s">
        <v>92</v>
      </c>
      <c r="J800" s="1" t="s">
        <v>236</v>
      </c>
      <c r="K800" s="1" t="s">
        <v>491</v>
      </c>
      <c r="L800" s="30">
        <v>13000</v>
      </c>
      <c r="M800" s="30">
        <v>15662</v>
      </c>
      <c r="N800" s="30">
        <v>170</v>
      </c>
      <c r="O800" s="30">
        <v>0</v>
      </c>
      <c r="P800" s="27">
        <v>6.4</v>
      </c>
      <c r="Q800" s="30">
        <v>96</v>
      </c>
      <c r="R800" s="30">
        <v>96</v>
      </c>
      <c r="S800" s="9">
        <v>150415432</v>
      </c>
      <c r="T800" s="9">
        <v>44000000</v>
      </c>
      <c r="U800" s="9">
        <f>IMDB4[[#This Row],[Gross Revenue]]-IMDB4[[#This Row],[Budget]]</f>
        <v>106415432</v>
      </c>
      <c r="V800" s="9" t="str">
        <f>IF(IMDB4[[#This Row],[Profit]]&gt;0,"Hit","Flop")</f>
        <v>Hit</v>
      </c>
      <c r="W800" s="9" t="str" cm="1">
        <f t="array" ref="W800">_xlfn.IFS(IMDB4[[#This Row],[IMDb Score (1-10)]]&gt;=8,"Excellent",IMDB4[[#This Row],[IMDb Score (1-10)]]&gt;=7,"Good",IMDB4[[#This Row],[IMDb Score (1-10)]]&gt;=5,"Average",TRUE,"Poor")</f>
        <v>Average</v>
      </c>
      <c r="X800" s="9" t="str">
        <f>IF(IMDB4[[#This Row],[Duration (min)]]&lt;90,"Short",IF(IMDB4[[#This Row],[Duration (min)]]&lt;=120,"Medium", "Long"))</f>
        <v>Medium</v>
      </c>
    </row>
    <row r="801" spans="1:24" x14ac:dyDescent="0.25">
      <c r="A801" s="1" t="s">
        <v>4679</v>
      </c>
      <c r="B801" s="2">
        <v>39138</v>
      </c>
      <c r="C801" s="30">
        <f>YEAR(IMDB4[[#This Row],[Release Date]])</f>
        <v>2007</v>
      </c>
      <c r="D801" s="30" t="str">
        <f>FLOOR(IMDB4[[#This Row],[Year]],10)&amp;"s"</f>
        <v>2000s</v>
      </c>
      <c r="E801" s="1" t="s">
        <v>32</v>
      </c>
      <c r="F801" s="1" t="s">
        <v>77</v>
      </c>
      <c r="G801" s="1" t="s">
        <v>3</v>
      </c>
      <c r="H801" s="1" t="s">
        <v>4</v>
      </c>
      <c r="I801" s="1" t="s">
        <v>132</v>
      </c>
      <c r="J801" s="1" t="s">
        <v>782</v>
      </c>
      <c r="K801" s="1" t="s">
        <v>3530</v>
      </c>
      <c r="L801" s="30">
        <v>13000</v>
      </c>
      <c r="M801" s="30">
        <v>13961</v>
      </c>
      <c r="N801" s="30">
        <v>235</v>
      </c>
      <c r="O801" s="30">
        <v>0</v>
      </c>
      <c r="P801" s="27">
        <v>7.2</v>
      </c>
      <c r="Q801" s="30">
        <v>354</v>
      </c>
      <c r="R801" s="30">
        <v>129</v>
      </c>
      <c r="S801" s="9">
        <v>134520804</v>
      </c>
      <c r="T801" s="9">
        <v>110000000</v>
      </c>
      <c r="U801" s="9">
        <f>IMDB4[[#This Row],[Gross Revenue]]-IMDB4[[#This Row],[Budget]]</f>
        <v>24520804</v>
      </c>
      <c r="V801" s="9" t="str">
        <f>IF(IMDB4[[#This Row],[Profit]]&gt;0,"Hit","Flop")</f>
        <v>Hit</v>
      </c>
      <c r="W801" s="9" t="str" cm="1">
        <f t="array" ref="W801">_xlfn.IFS(IMDB4[[#This Row],[IMDb Score (1-10)]]&gt;=8,"Excellent",IMDB4[[#This Row],[IMDb Score (1-10)]]&gt;=7,"Good",IMDB4[[#This Row],[IMDb Score (1-10)]]&gt;=5,"Average",TRUE,"Poor")</f>
        <v>Good</v>
      </c>
      <c r="X801" s="9" t="str">
        <f>IF(IMDB4[[#This Row],[Duration (min)]]&lt;90,"Short",IF(IMDB4[[#This Row],[Duration (min)]]&lt;=120,"Medium", "Long"))</f>
        <v>Long</v>
      </c>
    </row>
    <row r="802" spans="1:24" x14ac:dyDescent="0.25">
      <c r="A802" s="1" t="s">
        <v>4905</v>
      </c>
      <c r="B802" s="2">
        <v>39591</v>
      </c>
      <c r="C802" s="30">
        <f>YEAR(IMDB4[[#This Row],[Release Date]])</f>
        <v>2008</v>
      </c>
      <c r="D802" s="30" t="str">
        <f>FLOOR(IMDB4[[#This Row],[Year]],10)&amp;"s"</f>
        <v>2000s</v>
      </c>
      <c r="E802" s="1" t="s">
        <v>32</v>
      </c>
      <c r="F802" s="1" t="s">
        <v>77</v>
      </c>
      <c r="G802" s="1" t="s">
        <v>3</v>
      </c>
      <c r="H802" s="1" t="s">
        <v>4</v>
      </c>
      <c r="I802" s="1" t="s">
        <v>132</v>
      </c>
      <c r="J802" s="1" t="s">
        <v>288</v>
      </c>
      <c r="K802" s="1" t="s">
        <v>1095</v>
      </c>
      <c r="L802" s="30">
        <v>13000</v>
      </c>
      <c r="M802" s="30">
        <v>44798</v>
      </c>
      <c r="N802" s="30">
        <v>88</v>
      </c>
      <c r="O802" s="30">
        <v>0</v>
      </c>
      <c r="P802" s="27">
        <v>6.5</v>
      </c>
      <c r="Q802" s="30">
        <v>265</v>
      </c>
      <c r="R802" s="30">
        <v>110</v>
      </c>
      <c r="S802" s="9">
        <v>130313314</v>
      </c>
      <c r="T802" s="9">
        <v>80000000</v>
      </c>
      <c r="U802" s="9">
        <f>IMDB4[[#This Row],[Gross Revenue]]-IMDB4[[#This Row],[Budget]]</f>
        <v>50313314</v>
      </c>
      <c r="V802" s="9" t="str">
        <f>IF(IMDB4[[#This Row],[Profit]]&gt;0,"Hit","Flop")</f>
        <v>Hit</v>
      </c>
      <c r="W802" s="9" t="str" cm="1">
        <f t="array" ref="W802">_xlfn.IFS(IMDB4[[#This Row],[IMDb Score (1-10)]]&gt;=8,"Excellent",IMDB4[[#This Row],[IMDb Score (1-10)]]&gt;=7,"Good",IMDB4[[#This Row],[IMDb Score (1-10)]]&gt;=5,"Average",TRUE,"Poor")</f>
        <v>Average</v>
      </c>
      <c r="X802" s="9" t="str">
        <f>IF(IMDB4[[#This Row],[Duration (min)]]&lt;90,"Short",IF(IMDB4[[#This Row],[Duration (min)]]&lt;=120,"Medium", "Long"))</f>
        <v>Medium</v>
      </c>
    </row>
    <row r="803" spans="1:24" x14ac:dyDescent="0.25">
      <c r="A803" s="1" t="s">
        <v>6174</v>
      </c>
      <c r="B803" s="2">
        <v>41237</v>
      </c>
      <c r="C803" s="30">
        <f>YEAR(IMDB4[[#This Row],[Release Date]])</f>
        <v>2012</v>
      </c>
      <c r="D803" s="30" t="str">
        <f>FLOOR(IMDB4[[#This Row],[Year]],10)&amp;"s"</f>
        <v>2010s</v>
      </c>
      <c r="E803" s="1" t="s">
        <v>32</v>
      </c>
      <c r="F803" s="1" t="s">
        <v>40</v>
      </c>
      <c r="G803" s="1" t="s">
        <v>3</v>
      </c>
      <c r="H803" s="1" t="s">
        <v>4</v>
      </c>
      <c r="I803" s="1" t="s">
        <v>92</v>
      </c>
      <c r="J803" s="1" t="s">
        <v>5286</v>
      </c>
      <c r="K803" s="1" t="s">
        <v>274</v>
      </c>
      <c r="L803" s="30">
        <v>13000</v>
      </c>
      <c r="M803" s="30">
        <v>24098</v>
      </c>
      <c r="N803" s="30">
        <v>0</v>
      </c>
      <c r="O803" s="30">
        <v>97000</v>
      </c>
      <c r="P803" s="27">
        <v>7</v>
      </c>
      <c r="Q803" s="30">
        <v>775</v>
      </c>
      <c r="R803" s="30">
        <v>124</v>
      </c>
      <c r="S803" s="9">
        <v>126464904</v>
      </c>
      <c r="T803" s="9">
        <v>130000000</v>
      </c>
      <c r="U803" s="9">
        <f>IMDB4[[#This Row],[Gross Revenue]]-IMDB4[[#This Row],[Budget]]</f>
        <v>-3535096</v>
      </c>
      <c r="V803" s="9" t="str">
        <f>IF(IMDB4[[#This Row],[Profit]]&gt;0,"Hit","Flop")</f>
        <v>Flop</v>
      </c>
      <c r="W803" s="9" t="str" cm="1">
        <f t="array" ref="W803">_xlfn.IFS(IMDB4[[#This Row],[IMDb Score (1-10)]]&gt;=8,"Excellent",IMDB4[[#This Row],[IMDb Score (1-10)]]&gt;=7,"Good",IMDB4[[#This Row],[IMDb Score (1-10)]]&gt;=5,"Average",TRUE,"Poor")</f>
        <v>Good</v>
      </c>
      <c r="X803" s="9" t="str">
        <f>IF(IMDB4[[#This Row],[Duration (min)]]&lt;90,"Short",IF(IMDB4[[#This Row],[Duration (min)]]&lt;=120,"Medium", "Long"))</f>
        <v>Long</v>
      </c>
    </row>
    <row r="804" spans="1:24" x14ac:dyDescent="0.25">
      <c r="A804" s="1" t="s">
        <v>2314</v>
      </c>
      <c r="B804" s="2">
        <v>36770</v>
      </c>
      <c r="C804" s="30">
        <f>YEAR(IMDB4[[#This Row],[Release Date]])</f>
        <v>2000</v>
      </c>
      <c r="D804" s="30" t="str">
        <f>FLOOR(IMDB4[[#This Row],[Year]],10)&amp;"s"</f>
        <v>2000s</v>
      </c>
      <c r="E804" s="1" t="s">
        <v>32</v>
      </c>
      <c r="F804" s="1" t="s">
        <v>77</v>
      </c>
      <c r="G804" s="1" t="s">
        <v>3</v>
      </c>
      <c r="H804" s="1" t="s">
        <v>4</v>
      </c>
      <c r="I804" s="1" t="s">
        <v>132</v>
      </c>
      <c r="J804" s="1" t="s">
        <v>288</v>
      </c>
      <c r="K804" s="1" t="s">
        <v>2315</v>
      </c>
      <c r="L804" s="30">
        <v>13000</v>
      </c>
      <c r="M804" s="30">
        <v>15419</v>
      </c>
      <c r="N804" s="30">
        <v>368</v>
      </c>
      <c r="O804" s="30">
        <v>0</v>
      </c>
      <c r="P804" s="27">
        <v>5.5</v>
      </c>
      <c r="Q804" s="30">
        <v>181</v>
      </c>
      <c r="R804" s="30">
        <v>94</v>
      </c>
      <c r="S804" s="9">
        <v>125305545</v>
      </c>
      <c r="T804" s="9">
        <v>92000000</v>
      </c>
      <c r="U804" s="9">
        <f>IMDB4[[#This Row],[Gross Revenue]]-IMDB4[[#This Row],[Budget]]</f>
        <v>33305545</v>
      </c>
      <c r="V804" s="9" t="str">
        <f>IF(IMDB4[[#This Row],[Profit]]&gt;0,"Hit","Flop")</f>
        <v>Hit</v>
      </c>
      <c r="W804" s="9" t="str" cm="1">
        <f t="array" ref="W804">_xlfn.IFS(IMDB4[[#This Row],[IMDb Score (1-10)]]&gt;=8,"Excellent",IMDB4[[#This Row],[IMDb Score (1-10)]]&gt;=7,"Good",IMDB4[[#This Row],[IMDb Score (1-10)]]&gt;=5,"Average",TRUE,"Poor")</f>
        <v>Average</v>
      </c>
      <c r="X804" s="9" t="str">
        <f>IF(IMDB4[[#This Row],[Duration (min)]]&lt;90,"Short",IF(IMDB4[[#This Row],[Duration (min)]]&lt;=120,"Medium", "Long"))</f>
        <v>Medium</v>
      </c>
    </row>
    <row r="805" spans="1:24" x14ac:dyDescent="0.25">
      <c r="A805" s="1" t="s">
        <v>3180</v>
      </c>
      <c r="B805" s="2">
        <v>37436</v>
      </c>
      <c r="C805" s="30">
        <f>YEAR(IMDB4[[#This Row],[Release Date]])</f>
        <v>2002</v>
      </c>
      <c r="D805" s="30" t="str">
        <f>FLOOR(IMDB4[[#This Row],[Year]],10)&amp;"s"</f>
        <v>2000s</v>
      </c>
      <c r="E805" s="1" t="s">
        <v>32</v>
      </c>
      <c r="F805" s="1" t="s">
        <v>77</v>
      </c>
      <c r="G805" s="1" t="s">
        <v>3</v>
      </c>
      <c r="H805" s="1" t="s">
        <v>4</v>
      </c>
      <c r="I805" s="1" t="s">
        <v>132</v>
      </c>
      <c r="J805" s="1" t="s">
        <v>1523</v>
      </c>
      <c r="K805" s="1" t="s">
        <v>1426</v>
      </c>
      <c r="L805" s="30">
        <v>13000</v>
      </c>
      <c r="M805" s="30">
        <v>13249</v>
      </c>
      <c r="N805" s="30">
        <v>218</v>
      </c>
      <c r="O805" s="30">
        <v>0</v>
      </c>
      <c r="P805" s="27">
        <v>7.9</v>
      </c>
      <c r="Q805" s="30">
        <v>249</v>
      </c>
      <c r="R805" s="30">
        <v>119</v>
      </c>
      <c r="S805" s="9">
        <v>121468960</v>
      </c>
      <c r="T805" s="9">
        <v>60000000</v>
      </c>
      <c r="U805" s="9">
        <f>IMDB4[[#This Row],[Gross Revenue]]-IMDB4[[#This Row],[Budget]]</f>
        <v>61468960</v>
      </c>
      <c r="V805" s="9" t="str">
        <f>IF(IMDB4[[#This Row],[Profit]]&gt;0,"Hit","Flop")</f>
        <v>Hit</v>
      </c>
      <c r="W805" s="9" t="str" cm="1">
        <f t="array" ref="W805">_xlfn.IFS(IMDB4[[#This Row],[IMDb Score (1-10)]]&gt;=8,"Excellent",IMDB4[[#This Row],[IMDb Score (1-10)]]&gt;=7,"Good",IMDB4[[#This Row],[IMDb Score (1-10)]]&gt;=5,"Average",TRUE,"Poor")</f>
        <v>Good</v>
      </c>
      <c r="X805" s="9" t="str">
        <f>IF(IMDB4[[#This Row],[Duration (min)]]&lt;90,"Short",IF(IMDB4[[#This Row],[Duration (min)]]&lt;=120,"Medium", "Long"))</f>
        <v>Medium</v>
      </c>
    </row>
    <row r="806" spans="1:24" x14ac:dyDescent="0.25">
      <c r="A806" s="1" t="s">
        <v>5285</v>
      </c>
      <c r="B806" s="2">
        <v>39889</v>
      </c>
      <c r="C806" s="30">
        <f>YEAR(IMDB4[[#This Row],[Release Date]])</f>
        <v>2009</v>
      </c>
      <c r="D806" s="30" t="str">
        <f>FLOOR(IMDB4[[#This Row],[Year]],10)&amp;"s"</f>
        <v>2000s</v>
      </c>
      <c r="E806" s="1" t="s">
        <v>32</v>
      </c>
      <c r="F806" s="1" t="s">
        <v>40</v>
      </c>
      <c r="G806" s="1" t="s">
        <v>3</v>
      </c>
      <c r="H806" s="1" t="s">
        <v>4</v>
      </c>
      <c r="I806" s="1" t="s">
        <v>92</v>
      </c>
      <c r="J806" s="1" t="s">
        <v>5286</v>
      </c>
      <c r="K806" s="1" t="s">
        <v>930</v>
      </c>
      <c r="L806" s="30">
        <v>13000</v>
      </c>
      <c r="M806" s="30">
        <v>36741</v>
      </c>
      <c r="N806" s="30">
        <v>16000</v>
      </c>
      <c r="O806" s="30">
        <v>42000</v>
      </c>
      <c r="P806" s="27">
        <v>8.3000000000000007</v>
      </c>
      <c r="Q806" s="30">
        <v>486</v>
      </c>
      <c r="R806" s="30">
        <v>153</v>
      </c>
      <c r="S806" s="9">
        <v>120523073</v>
      </c>
      <c r="T806" s="9">
        <v>75000000</v>
      </c>
      <c r="U806" s="9">
        <f>IMDB4[[#This Row],[Gross Revenue]]-IMDB4[[#This Row],[Budget]]</f>
        <v>45523073</v>
      </c>
      <c r="V806" s="9" t="str">
        <f>IF(IMDB4[[#This Row],[Profit]]&gt;0,"Hit","Flop")</f>
        <v>Hit</v>
      </c>
      <c r="W806" s="9" t="str" cm="1">
        <f t="array" ref="W806">_xlfn.IFS(IMDB4[[#This Row],[IMDb Score (1-10)]]&gt;=8,"Excellent",IMDB4[[#This Row],[IMDb Score (1-10)]]&gt;=7,"Good",IMDB4[[#This Row],[IMDb Score (1-10)]]&gt;=5,"Average",TRUE,"Poor")</f>
        <v>Excellent</v>
      </c>
      <c r="X806" s="9" t="str">
        <f>IF(IMDB4[[#This Row],[Duration (min)]]&lt;90,"Short",IF(IMDB4[[#This Row],[Duration (min)]]&lt;=120,"Medium", "Long"))</f>
        <v>Long</v>
      </c>
    </row>
    <row r="807" spans="1:24" x14ac:dyDescent="0.25">
      <c r="A807" s="1" t="s">
        <v>781</v>
      </c>
      <c r="B807" s="2">
        <v>33161</v>
      </c>
      <c r="C807" s="30">
        <f>YEAR(IMDB4[[#This Row],[Release Date]])</f>
        <v>1990</v>
      </c>
      <c r="D807" s="30" t="str">
        <f>FLOOR(IMDB4[[#This Row],[Year]],10)&amp;"s"</f>
        <v>1990s</v>
      </c>
      <c r="E807" s="1" t="s">
        <v>32</v>
      </c>
      <c r="F807" s="1" t="s">
        <v>77</v>
      </c>
      <c r="G807" s="1" t="s">
        <v>3</v>
      </c>
      <c r="H807" s="1" t="s">
        <v>4</v>
      </c>
      <c r="I807" s="1" t="s">
        <v>92</v>
      </c>
      <c r="J807" s="1" t="s">
        <v>782</v>
      </c>
      <c r="K807" s="1" t="s">
        <v>609</v>
      </c>
      <c r="L807" s="30">
        <v>13000</v>
      </c>
      <c r="M807" s="30">
        <v>16595</v>
      </c>
      <c r="N807" s="30">
        <v>212</v>
      </c>
      <c r="O807" s="30">
        <v>0</v>
      </c>
      <c r="P807" s="27">
        <v>7.1</v>
      </c>
      <c r="Q807" s="30">
        <v>142</v>
      </c>
      <c r="R807" s="30">
        <v>124</v>
      </c>
      <c r="S807" s="9">
        <v>117541000</v>
      </c>
      <c r="T807" s="9">
        <v>70000000</v>
      </c>
      <c r="U807" s="9">
        <f>IMDB4[[#This Row],[Gross Revenue]]-IMDB4[[#This Row],[Budget]]</f>
        <v>47541000</v>
      </c>
      <c r="V807" s="9" t="str">
        <f>IF(IMDB4[[#This Row],[Profit]]&gt;0,"Hit","Flop")</f>
        <v>Hit</v>
      </c>
      <c r="W807" s="9" t="str" cm="1">
        <f t="array" ref="W807">_xlfn.IFS(IMDB4[[#This Row],[IMDb Score (1-10)]]&gt;=8,"Excellent",IMDB4[[#This Row],[IMDb Score (1-10)]]&gt;=7,"Good",IMDB4[[#This Row],[IMDb Score (1-10)]]&gt;=5,"Average",TRUE,"Poor")</f>
        <v>Good</v>
      </c>
      <c r="X807" s="9" t="str">
        <f>IF(IMDB4[[#This Row],[Duration (min)]]&lt;90,"Short",IF(IMDB4[[#This Row],[Duration (min)]]&lt;=120,"Medium", "Long"))</f>
        <v>Long</v>
      </c>
    </row>
    <row r="808" spans="1:24" x14ac:dyDescent="0.25">
      <c r="A808" s="1" t="s">
        <v>235</v>
      </c>
      <c r="B808" s="2">
        <v>28080</v>
      </c>
      <c r="C808" s="30">
        <f>YEAR(IMDB4[[#This Row],[Release Date]])</f>
        <v>1976</v>
      </c>
      <c r="D808" s="30" t="str">
        <f>FLOOR(IMDB4[[#This Row],[Year]],10)&amp;"s"</f>
        <v>1970s</v>
      </c>
      <c r="E808" s="1" t="s">
        <v>32</v>
      </c>
      <c r="F808" s="1" t="s">
        <v>9</v>
      </c>
      <c r="G808" s="1" t="s">
        <v>3</v>
      </c>
      <c r="H808" s="1" t="s">
        <v>4</v>
      </c>
      <c r="I808" s="1" t="s">
        <v>84</v>
      </c>
      <c r="J808" s="1" t="s">
        <v>236</v>
      </c>
      <c r="K808" s="1" t="s">
        <v>237</v>
      </c>
      <c r="L808" s="30">
        <v>13000</v>
      </c>
      <c r="M808" s="30">
        <v>16094</v>
      </c>
      <c r="N808" s="30">
        <v>80</v>
      </c>
      <c r="O808" s="30">
        <v>0</v>
      </c>
      <c r="P808" s="27">
        <v>8.1</v>
      </c>
      <c r="Q808" s="30">
        <v>141</v>
      </c>
      <c r="R808" s="30">
        <v>145</v>
      </c>
      <c r="S808" s="9">
        <v>117235247</v>
      </c>
      <c r="T808" s="9">
        <v>960000</v>
      </c>
      <c r="U808" s="9">
        <f>IMDB4[[#This Row],[Gross Revenue]]-IMDB4[[#This Row],[Budget]]</f>
        <v>116275247</v>
      </c>
      <c r="V808" s="9" t="str">
        <f>IF(IMDB4[[#This Row],[Profit]]&gt;0,"Hit","Flop")</f>
        <v>Hit</v>
      </c>
      <c r="W808" s="9" t="str" cm="1">
        <f t="array" ref="W808">_xlfn.IFS(IMDB4[[#This Row],[IMDb Score (1-10)]]&gt;=8,"Excellent",IMDB4[[#This Row],[IMDb Score (1-10)]]&gt;=7,"Good",IMDB4[[#This Row],[IMDb Score (1-10)]]&gt;=5,"Average",TRUE,"Poor")</f>
        <v>Excellent</v>
      </c>
      <c r="X808" s="9" t="str">
        <f>IF(IMDB4[[#This Row],[Duration (min)]]&lt;90,"Short",IF(IMDB4[[#This Row],[Duration (min)]]&lt;=120,"Medium", "Long"))</f>
        <v>Long</v>
      </c>
    </row>
    <row r="809" spans="1:24" x14ac:dyDescent="0.25">
      <c r="A809" s="1" t="s">
        <v>2524</v>
      </c>
      <c r="B809" s="2">
        <v>36714</v>
      </c>
      <c r="C809" s="30">
        <f>YEAR(IMDB4[[#This Row],[Release Date]])</f>
        <v>2000</v>
      </c>
      <c r="D809" s="30" t="str">
        <f>FLOOR(IMDB4[[#This Row],[Year]],10)&amp;"s"</f>
        <v>2000s</v>
      </c>
      <c r="E809" s="1" t="s">
        <v>32</v>
      </c>
      <c r="F809" s="1" t="s">
        <v>77</v>
      </c>
      <c r="G809" s="1" t="s">
        <v>3</v>
      </c>
      <c r="H809" s="1" t="s">
        <v>4</v>
      </c>
      <c r="I809" s="1" t="s">
        <v>92</v>
      </c>
      <c r="J809" s="1" t="s">
        <v>2525</v>
      </c>
      <c r="K809" s="1" t="s">
        <v>1365</v>
      </c>
      <c r="L809" s="30">
        <v>13000</v>
      </c>
      <c r="M809" s="30">
        <v>19454</v>
      </c>
      <c r="N809" s="30">
        <v>776</v>
      </c>
      <c r="O809" s="30">
        <v>4000</v>
      </c>
      <c r="P809" s="27">
        <v>7.1</v>
      </c>
      <c r="Q809" s="30">
        <v>192</v>
      </c>
      <c r="R809" s="30">
        <v>142</v>
      </c>
      <c r="S809" s="9">
        <v>113330342</v>
      </c>
      <c r="T809" s="9">
        <v>110000000</v>
      </c>
      <c r="U809" s="9">
        <f>IMDB4[[#This Row],[Gross Revenue]]-IMDB4[[#This Row],[Budget]]</f>
        <v>3330342</v>
      </c>
      <c r="V809" s="9" t="str">
        <f>IF(IMDB4[[#This Row],[Profit]]&gt;0,"Hit","Flop")</f>
        <v>Hit</v>
      </c>
      <c r="W809" s="9" t="str" cm="1">
        <f t="array" ref="W809">_xlfn.IFS(IMDB4[[#This Row],[IMDb Score (1-10)]]&gt;=8,"Excellent",IMDB4[[#This Row],[IMDb Score (1-10)]]&gt;=7,"Good",IMDB4[[#This Row],[IMDb Score (1-10)]]&gt;=5,"Average",TRUE,"Poor")</f>
        <v>Good</v>
      </c>
      <c r="X809" s="9" t="str">
        <f>IF(IMDB4[[#This Row],[Duration (min)]]&lt;90,"Short",IF(IMDB4[[#This Row],[Duration (min)]]&lt;=120,"Medium", "Long"))</f>
        <v>Long</v>
      </c>
    </row>
    <row r="810" spans="1:24" x14ac:dyDescent="0.25">
      <c r="A810" s="1" t="s">
        <v>3455</v>
      </c>
      <c r="B810" s="2">
        <v>37832</v>
      </c>
      <c r="C810" s="30">
        <f>YEAR(IMDB4[[#This Row],[Release Date]])</f>
        <v>2003</v>
      </c>
      <c r="D810" s="30" t="str">
        <f>FLOOR(IMDB4[[#This Row],[Year]],10)&amp;"s"</f>
        <v>2000s</v>
      </c>
      <c r="E810" s="1" t="s">
        <v>32</v>
      </c>
      <c r="F810" s="1" t="s">
        <v>77</v>
      </c>
      <c r="G810" s="1" t="s">
        <v>3</v>
      </c>
      <c r="H810" s="1" t="s">
        <v>4</v>
      </c>
      <c r="I810" s="1" t="s">
        <v>84</v>
      </c>
      <c r="J810" s="1" t="s">
        <v>236</v>
      </c>
      <c r="K810" s="1" t="s">
        <v>902</v>
      </c>
      <c r="L810" s="30">
        <v>13000</v>
      </c>
      <c r="M810" s="30">
        <v>22935</v>
      </c>
      <c r="N810" s="30">
        <v>0</v>
      </c>
      <c r="O810" s="30">
        <v>681</v>
      </c>
      <c r="P810" s="27">
        <v>4.0999999999999996</v>
      </c>
      <c r="Q810" s="30">
        <v>93</v>
      </c>
      <c r="R810" s="30">
        <v>84</v>
      </c>
      <c r="S810" s="9">
        <v>111760631</v>
      </c>
      <c r="T810" s="9">
        <v>38000000</v>
      </c>
      <c r="U810" s="9">
        <f>IMDB4[[#This Row],[Gross Revenue]]-IMDB4[[#This Row],[Budget]]</f>
        <v>73760631</v>
      </c>
      <c r="V810" s="9" t="str">
        <f>IF(IMDB4[[#This Row],[Profit]]&gt;0,"Hit","Flop")</f>
        <v>Hit</v>
      </c>
      <c r="W810" s="9" t="str" cm="1">
        <f t="array" ref="W810">_xlfn.IFS(IMDB4[[#This Row],[IMDb Score (1-10)]]&gt;=8,"Excellent",IMDB4[[#This Row],[IMDb Score (1-10)]]&gt;=7,"Good",IMDB4[[#This Row],[IMDb Score (1-10)]]&gt;=5,"Average",TRUE,"Poor")</f>
        <v>Poor</v>
      </c>
      <c r="X810" s="9" t="str">
        <f>IF(IMDB4[[#This Row],[Duration (min)]]&lt;90,"Short",IF(IMDB4[[#This Row],[Duration (min)]]&lt;=120,"Medium", "Long"))</f>
        <v>Short</v>
      </c>
    </row>
    <row r="811" spans="1:24" x14ac:dyDescent="0.25">
      <c r="A811" s="1" t="s">
        <v>6851</v>
      </c>
      <c r="B811" s="2">
        <v>42037</v>
      </c>
      <c r="C811" s="30">
        <f>YEAR(IMDB4[[#This Row],[Release Date]])</f>
        <v>2015</v>
      </c>
      <c r="D811" s="30" t="str">
        <f>FLOOR(IMDB4[[#This Row],[Year]],10)&amp;"s"</f>
        <v>2010s</v>
      </c>
      <c r="E811" s="1" t="s">
        <v>32</v>
      </c>
      <c r="F811" s="1" t="s">
        <v>9</v>
      </c>
      <c r="G811" s="1" t="s">
        <v>3</v>
      </c>
      <c r="H811" s="1" t="s">
        <v>4</v>
      </c>
      <c r="I811" s="1" t="s">
        <v>132</v>
      </c>
      <c r="J811" s="1" t="s">
        <v>236</v>
      </c>
      <c r="K811" s="1" t="s">
        <v>6398</v>
      </c>
      <c r="L811" s="30">
        <v>13000</v>
      </c>
      <c r="M811" s="30">
        <v>15106</v>
      </c>
      <c r="N811" s="30">
        <v>0</v>
      </c>
      <c r="O811" s="30">
        <v>70000</v>
      </c>
      <c r="P811" s="27">
        <v>7.7</v>
      </c>
      <c r="Q811" s="30">
        <v>437</v>
      </c>
      <c r="R811" s="30">
        <v>133</v>
      </c>
      <c r="S811" s="9">
        <v>109712885</v>
      </c>
      <c r="T811" s="9">
        <v>35000000</v>
      </c>
      <c r="U811" s="9">
        <f>IMDB4[[#This Row],[Gross Revenue]]-IMDB4[[#This Row],[Budget]]</f>
        <v>74712885</v>
      </c>
      <c r="V811" s="9" t="str">
        <f>IF(IMDB4[[#This Row],[Profit]]&gt;0,"Hit","Flop")</f>
        <v>Hit</v>
      </c>
      <c r="W811" s="9" t="str" cm="1">
        <f t="array" ref="W811">_xlfn.IFS(IMDB4[[#This Row],[IMDb Score (1-10)]]&gt;=8,"Excellent",IMDB4[[#This Row],[IMDb Score (1-10)]]&gt;=7,"Good",IMDB4[[#This Row],[IMDb Score (1-10)]]&gt;=5,"Average",TRUE,"Poor")</f>
        <v>Good</v>
      </c>
      <c r="X811" s="9" t="str">
        <f>IF(IMDB4[[#This Row],[Duration (min)]]&lt;90,"Short",IF(IMDB4[[#This Row],[Duration (min)]]&lt;=120,"Medium", "Long"))</f>
        <v>Long</v>
      </c>
    </row>
    <row r="812" spans="1:24" x14ac:dyDescent="0.25">
      <c r="A812" s="1" t="s">
        <v>1104</v>
      </c>
      <c r="B812" s="2">
        <v>34516</v>
      </c>
      <c r="C812" s="30">
        <f>YEAR(IMDB4[[#This Row],[Release Date]])</f>
        <v>1994</v>
      </c>
      <c r="D812" s="30" t="str">
        <f>FLOOR(IMDB4[[#This Row],[Year]],10)&amp;"s"</f>
        <v>1990s</v>
      </c>
      <c r="E812" s="1" t="s">
        <v>32</v>
      </c>
      <c r="F812" s="1" t="s">
        <v>2</v>
      </c>
      <c r="G812" s="1" t="s">
        <v>3</v>
      </c>
      <c r="H812" s="1" t="s">
        <v>4</v>
      </c>
      <c r="I812" s="1" t="s">
        <v>92</v>
      </c>
      <c r="J812" s="1" t="s">
        <v>782</v>
      </c>
      <c r="K812" s="1" t="s">
        <v>930</v>
      </c>
      <c r="L812" s="30">
        <v>13000</v>
      </c>
      <c r="M812" s="30">
        <v>16557</v>
      </c>
      <c r="N812" s="30">
        <v>16000</v>
      </c>
      <c r="O812" s="30">
        <v>45000</v>
      </c>
      <c r="P812" s="27">
        <v>8.9</v>
      </c>
      <c r="Q812" s="30">
        <v>215</v>
      </c>
      <c r="R812" s="30">
        <v>178</v>
      </c>
      <c r="S812" s="9">
        <v>107930000</v>
      </c>
      <c r="T812" s="9">
        <v>8000000</v>
      </c>
      <c r="U812" s="9">
        <f>IMDB4[[#This Row],[Gross Revenue]]-IMDB4[[#This Row],[Budget]]</f>
        <v>99930000</v>
      </c>
      <c r="V812" s="9" t="str">
        <f>IF(IMDB4[[#This Row],[Profit]]&gt;0,"Hit","Flop")</f>
        <v>Hit</v>
      </c>
      <c r="W812" s="9" t="str" cm="1">
        <f t="array" ref="W812">_xlfn.IFS(IMDB4[[#This Row],[IMDb Score (1-10)]]&gt;=8,"Excellent",IMDB4[[#This Row],[IMDb Score (1-10)]]&gt;=7,"Good",IMDB4[[#This Row],[IMDb Score (1-10)]]&gt;=5,"Average",TRUE,"Poor")</f>
        <v>Excellent</v>
      </c>
      <c r="X812" s="9" t="str">
        <f>IF(IMDB4[[#This Row],[Duration (min)]]&lt;90,"Short",IF(IMDB4[[#This Row],[Duration (min)]]&lt;=120,"Medium", "Long"))</f>
        <v>Long</v>
      </c>
    </row>
    <row r="813" spans="1:24" x14ac:dyDescent="0.25">
      <c r="A813" s="1" t="s">
        <v>1193</v>
      </c>
      <c r="B813" s="2">
        <v>34723</v>
      </c>
      <c r="C813" s="30">
        <f>YEAR(IMDB4[[#This Row],[Release Date]])</f>
        <v>1995</v>
      </c>
      <c r="D813" s="30" t="str">
        <f>FLOOR(IMDB4[[#This Row],[Year]],10)&amp;"s"</f>
        <v>1990s</v>
      </c>
      <c r="E813" s="1" t="s">
        <v>32</v>
      </c>
      <c r="F813" s="1" t="s">
        <v>77</v>
      </c>
      <c r="G813" s="1" t="s">
        <v>3</v>
      </c>
      <c r="H813" s="1" t="s">
        <v>4</v>
      </c>
      <c r="I813" s="1" t="s">
        <v>92</v>
      </c>
      <c r="J813" s="1" t="s">
        <v>782</v>
      </c>
      <c r="K813" s="1" t="s">
        <v>606</v>
      </c>
      <c r="L813" s="30">
        <v>13000</v>
      </c>
      <c r="M813" s="30">
        <v>14274</v>
      </c>
      <c r="N813" s="30">
        <v>323</v>
      </c>
      <c r="O813" s="30">
        <v>0</v>
      </c>
      <c r="P813" s="27">
        <v>7.6</v>
      </c>
      <c r="Q813" s="30">
        <v>148</v>
      </c>
      <c r="R813" s="30">
        <v>128</v>
      </c>
      <c r="S813" s="9">
        <v>100012500</v>
      </c>
      <c r="T813" s="9">
        <v>90000000</v>
      </c>
      <c r="U813" s="9">
        <f>IMDB4[[#This Row],[Gross Revenue]]-IMDB4[[#This Row],[Budget]]</f>
        <v>10012500</v>
      </c>
      <c r="V813" s="9" t="str">
        <f>IF(IMDB4[[#This Row],[Profit]]&gt;0,"Hit","Flop")</f>
        <v>Hit</v>
      </c>
      <c r="W813" s="9" t="str" cm="1">
        <f t="array" ref="W813">_xlfn.IFS(IMDB4[[#This Row],[IMDb Score (1-10)]]&gt;=8,"Excellent",IMDB4[[#This Row],[IMDb Score (1-10)]]&gt;=7,"Good",IMDB4[[#This Row],[IMDb Score (1-10)]]&gt;=5,"Average",TRUE,"Poor")</f>
        <v>Good</v>
      </c>
      <c r="X813" s="9" t="str">
        <f>IF(IMDB4[[#This Row],[Duration (min)]]&lt;90,"Short",IF(IMDB4[[#This Row],[Duration (min)]]&lt;=120,"Medium", "Long"))</f>
        <v>Long</v>
      </c>
    </row>
    <row r="814" spans="1:24" x14ac:dyDescent="0.25">
      <c r="A814" s="1" t="s">
        <v>6381</v>
      </c>
      <c r="B814" s="2">
        <v>41467</v>
      </c>
      <c r="C814" s="30">
        <f>YEAR(IMDB4[[#This Row],[Release Date]])</f>
        <v>2013</v>
      </c>
      <c r="D814" s="30" t="str">
        <f>FLOOR(IMDB4[[#This Row],[Year]],10)&amp;"s"</f>
        <v>2010s</v>
      </c>
      <c r="E814" s="1" t="s">
        <v>32</v>
      </c>
      <c r="F814" s="1" t="s">
        <v>77</v>
      </c>
      <c r="G814" s="1" t="s">
        <v>3</v>
      </c>
      <c r="H814" s="1" t="s">
        <v>4</v>
      </c>
      <c r="I814" s="1" t="s">
        <v>92</v>
      </c>
      <c r="J814" s="1" t="s">
        <v>1523</v>
      </c>
      <c r="K814" s="1" t="s">
        <v>5237</v>
      </c>
      <c r="L814" s="30">
        <v>13000</v>
      </c>
      <c r="M814" s="30">
        <v>17689</v>
      </c>
      <c r="N814" s="30">
        <v>662</v>
      </c>
      <c r="O814" s="30">
        <v>61000</v>
      </c>
      <c r="P814" s="27">
        <v>6.6</v>
      </c>
      <c r="Q814" s="30">
        <v>476</v>
      </c>
      <c r="R814" s="30">
        <v>109</v>
      </c>
      <c r="S814" s="9">
        <v>93050117</v>
      </c>
      <c r="T814" s="9">
        <v>115000000</v>
      </c>
      <c r="U814" s="9">
        <f>IMDB4[[#This Row],[Gross Revenue]]-IMDB4[[#This Row],[Budget]]</f>
        <v>-21949883</v>
      </c>
      <c r="V814" s="9" t="str">
        <f>IF(IMDB4[[#This Row],[Profit]]&gt;0,"Hit","Flop")</f>
        <v>Flop</v>
      </c>
      <c r="W814" s="9" t="str" cm="1">
        <f t="array" ref="W814">_xlfn.IFS(IMDB4[[#This Row],[IMDb Score (1-10)]]&gt;=8,"Excellent",IMDB4[[#This Row],[IMDb Score (1-10)]]&gt;=7,"Good",IMDB4[[#This Row],[IMDb Score (1-10)]]&gt;=5,"Average",TRUE,"Poor")</f>
        <v>Average</v>
      </c>
      <c r="X814" s="9" t="str">
        <f>IF(IMDB4[[#This Row],[Duration (min)]]&lt;90,"Short",IF(IMDB4[[#This Row],[Duration (min)]]&lt;=120,"Medium", "Long"))</f>
        <v>Medium</v>
      </c>
    </row>
    <row r="815" spans="1:24" x14ac:dyDescent="0.25">
      <c r="A815" s="1" t="s">
        <v>1717</v>
      </c>
      <c r="B815" s="2">
        <v>36046</v>
      </c>
      <c r="C815" s="30">
        <f>YEAR(IMDB4[[#This Row],[Release Date]])</f>
        <v>1998</v>
      </c>
      <c r="D815" s="30" t="str">
        <f>FLOOR(IMDB4[[#This Row],[Year]],10)&amp;"s"</f>
        <v>1990s</v>
      </c>
      <c r="E815" s="1" t="s">
        <v>32</v>
      </c>
      <c r="F815" s="1" t="s">
        <v>40</v>
      </c>
      <c r="G815" s="1" t="s">
        <v>3</v>
      </c>
      <c r="H815" s="1" t="s">
        <v>4</v>
      </c>
      <c r="I815" s="1" t="s">
        <v>84</v>
      </c>
      <c r="J815" s="1" t="s">
        <v>236</v>
      </c>
      <c r="K815" s="1" t="s">
        <v>1718</v>
      </c>
      <c r="L815" s="30">
        <v>13000</v>
      </c>
      <c r="M815" s="30">
        <v>25788</v>
      </c>
      <c r="N815" s="30">
        <v>35</v>
      </c>
      <c r="O815" s="30">
        <v>0</v>
      </c>
      <c r="P815" s="27">
        <v>6.6</v>
      </c>
      <c r="Q815" s="30">
        <v>131</v>
      </c>
      <c r="R815" s="30">
        <v>83</v>
      </c>
      <c r="S815" s="9">
        <v>90646554</v>
      </c>
      <c r="T815" s="9">
        <v>105000000</v>
      </c>
      <c r="U815" s="9">
        <f>IMDB4[[#This Row],[Gross Revenue]]-IMDB4[[#This Row],[Budget]]</f>
        <v>-14353446</v>
      </c>
      <c r="V815" s="9" t="str">
        <f>IF(IMDB4[[#This Row],[Profit]]&gt;0,"Hit","Flop")</f>
        <v>Flop</v>
      </c>
      <c r="W815" s="9" t="str" cm="1">
        <f t="array" ref="W815">_xlfn.IFS(IMDB4[[#This Row],[IMDb Score (1-10)]]&gt;=8,"Excellent",IMDB4[[#This Row],[IMDb Score (1-10)]]&gt;=7,"Good",IMDB4[[#This Row],[IMDb Score (1-10)]]&gt;=5,"Average",TRUE,"Poor")</f>
        <v>Average</v>
      </c>
      <c r="X815" s="9" t="str">
        <f>IF(IMDB4[[#This Row],[Duration (min)]]&lt;90,"Short",IF(IMDB4[[#This Row],[Duration (min)]]&lt;=120,"Medium", "Long"))</f>
        <v>Short</v>
      </c>
    </row>
    <row r="816" spans="1:24" x14ac:dyDescent="0.25">
      <c r="A816" s="1" t="s">
        <v>1416</v>
      </c>
      <c r="B816" s="2">
        <v>35284</v>
      </c>
      <c r="C816" s="30">
        <f>YEAR(IMDB4[[#This Row],[Release Date]])</f>
        <v>1996</v>
      </c>
      <c r="D816" s="30" t="str">
        <f>FLOOR(IMDB4[[#This Row],[Year]],10)&amp;"s"</f>
        <v>1990s</v>
      </c>
      <c r="E816" s="1" t="s">
        <v>32</v>
      </c>
      <c r="F816" s="1" t="s">
        <v>40</v>
      </c>
      <c r="G816" s="1" t="s">
        <v>3</v>
      </c>
      <c r="H816" s="1" t="s">
        <v>4</v>
      </c>
      <c r="I816" s="1" t="s">
        <v>84</v>
      </c>
      <c r="J816" s="1" t="s">
        <v>288</v>
      </c>
      <c r="K816" s="1" t="s">
        <v>1417</v>
      </c>
      <c r="L816" s="30">
        <v>13000</v>
      </c>
      <c r="M816" s="30">
        <v>15001</v>
      </c>
      <c r="N816" s="30">
        <v>30</v>
      </c>
      <c r="O816" s="30">
        <v>0</v>
      </c>
      <c r="P816" s="27">
        <v>6.3</v>
      </c>
      <c r="Q816" s="30">
        <v>46</v>
      </c>
      <c r="R816" s="30">
        <v>88</v>
      </c>
      <c r="S816" s="9">
        <v>90443603</v>
      </c>
      <c r="T816" s="9">
        <v>80000000</v>
      </c>
      <c r="U816" s="9">
        <f>IMDB4[[#This Row],[Gross Revenue]]-IMDB4[[#This Row],[Budget]]</f>
        <v>10443603</v>
      </c>
      <c r="V816" s="9" t="str">
        <f>IF(IMDB4[[#This Row],[Profit]]&gt;0,"Hit","Flop")</f>
        <v>Hit</v>
      </c>
      <c r="W816" s="9" t="str" cm="1">
        <f t="array" ref="W816">_xlfn.IFS(IMDB4[[#This Row],[IMDb Score (1-10)]]&gt;=8,"Excellent",IMDB4[[#This Row],[IMDb Score (1-10)]]&gt;=7,"Good",IMDB4[[#This Row],[IMDb Score (1-10)]]&gt;=5,"Average",TRUE,"Poor")</f>
        <v>Average</v>
      </c>
      <c r="X816" s="9" t="str">
        <f>IF(IMDB4[[#This Row],[Duration (min)]]&lt;90,"Short",IF(IMDB4[[#This Row],[Duration (min)]]&lt;=120,"Medium", "Long"))</f>
        <v>Short</v>
      </c>
    </row>
    <row r="817" spans="1:24" x14ac:dyDescent="0.25">
      <c r="A817" s="1" t="s">
        <v>5621</v>
      </c>
      <c r="B817" s="2">
        <v>40360</v>
      </c>
      <c r="C817" s="30">
        <f>YEAR(IMDB4[[#This Row],[Release Date]])</f>
        <v>2010</v>
      </c>
      <c r="D817" s="30" t="str">
        <f>FLOOR(IMDB4[[#This Row],[Year]],10)&amp;"s"</f>
        <v>2010s</v>
      </c>
      <c r="E817" s="1" t="s">
        <v>32</v>
      </c>
      <c r="F817" s="1" t="s">
        <v>77</v>
      </c>
      <c r="G817" s="1" t="s">
        <v>3</v>
      </c>
      <c r="H817" s="1" t="s">
        <v>4</v>
      </c>
      <c r="I817" s="1" t="s">
        <v>132</v>
      </c>
      <c r="J817" s="1" t="s">
        <v>782</v>
      </c>
      <c r="K817" s="1" t="s">
        <v>3967</v>
      </c>
      <c r="L817" s="30">
        <v>13000</v>
      </c>
      <c r="M817" s="30">
        <v>24928</v>
      </c>
      <c r="N817" s="30">
        <v>124</v>
      </c>
      <c r="O817" s="30">
        <v>32000</v>
      </c>
      <c r="P817" s="27">
        <v>7.1</v>
      </c>
      <c r="Q817" s="30">
        <v>315</v>
      </c>
      <c r="R817" s="30">
        <v>111</v>
      </c>
      <c r="S817" s="9">
        <v>90356857</v>
      </c>
      <c r="T817" s="9">
        <v>58000000</v>
      </c>
      <c r="U817" s="9">
        <f>IMDB4[[#This Row],[Gross Revenue]]-IMDB4[[#This Row],[Budget]]</f>
        <v>32356857</v>
      </c>
      <c r="V817" s="9" t="str">
        <f>IF(IMDB4[[#This Row],[Profit]]&gt;0,"Hit","Flop")</f>
        <v>Hit</v>
      </c>
      <c r="W817" s="9" t="str" cm="1">
        <f t="array" ref="W817">_xlfn.IFS(IMDB4[[#This Row],[IMDb Score (1-10)]]&gt;=8,"Excellent",IMDB4[[#This Row],[IMDb Score (1-10)]]&gt;=7,"Good",IMDB4[[#This Row],[IMDb Score (1-10)]]&gt;=5,"Average",TRUE,"Poor")</f>
        <v>Good</v>
      </c>
      <c r="X817" s="9" t="str">
        <f>IF(IMDB4[[#This Row],[Duration (min)]]&lt;90,"Short",IF(IMDB4[[#This Row],[Duration (min)]]&lt;=120,"Medium", "Long"))</f>
        <v>Medium</v>
      </c>
    </row>
    <row r="818" spans="1:24" x14ac:dyDescent="0.25">
      <c r="A818" s="1" t="s">
        <v>6629</v>
      </c>
      <c r="B818" s="2">
        <v>41896</v>
      </c>
      <c r="C818" s="30">
        <f>YEAR(IMDB4[[#This Row],[Release Date]])</f>
        <v>2014</v>
      </c>
      <c r="D818" s="30" t="str">
        <f>FLOOR(IMDB4[[#This Row],[Year]],10)&amp;"s"</f>
        <v>2010s</v>
      </c>
      <c r="E818" s="1" t="s">
        <v>32</v>
      </c>
      <c r="F818" s="1" t="s">
        <v>20</v>
      </c>
      <c r="G818" s="1" t="s">
        <v>3</v>
      </c>
      <c r="H818" s="1" t="s">
        <v>4</v>
      </c>
      <c r="I818" s="1" t="s">
        <v>132</v>
      </c>
      <c r="J818" s="1" t="s">
        <v>288</v>
      </c>
      <c r="K818" s="1" t="s">
        <v>1375</v>
      </c>
      <c r="L818" s="30">
        <v>13000</v>
      </c>
      <c r="M818" s="30">
        <v>16179</v>
      </c>
      <c r="N818" s="30">
        <v>101</v>
      </c>
      <c r="O818" s="30">
        <v>55000</v>
      </c>
      <c r="P818" s="27">
        <v>5.7</v>
      </c>
      <c r="Q818" s="30">
        <v>218</v>
      </c>
      <c r="R818" s="30">
        <v>109</v>
      </c>
      <c r="S818" s="9">
        <v>86208010</v>
      </c>
      <c r="T818" s="9">
        <v>35000000</v>
      </c>
      <c r="U818" s="9">
        <f>IMDB4[[#This Row],[Gross Revenue]]-IMDB4[[#This Row],[Budget]]</f>
        <v>51208010</v>
      </c>
      <c r="V818" s="9" t="str">
        <f>IF(IMDB4[[#This Row],[Profit]]&gt;0,"Hit","Flop")</f>
        <v>Hit</v>
      </c>
      <c r="W818" s="9" t="str" cm="1">
        <f t="array" ref="W818">_xlfn.IFS(IMDB4[[#This Row],[IMDb Score (1-10)]]&gt;=8,"Excellent",IMDB4[[#This Row],[IMDb Score (1-10)]]&gt;=7,"Good",IMDB4[[#This Row],[IMDb Score (1-10)]]&gt;=5,"Average",TRUE,"Poor")</f>
        <v>Average</v>
      </c>
      <c r="X818" s="9" t="str">
        <f>IF(IMDB4[[#This Row],[Duration (min)]]&lt;90,"Short",IF(IMDB4[[#This Row],[Duration (min)]]&lt;=120,"Medium", "Long"))</f>
        <v>Medium</v>
      </c>
    </row>
    <row r="819" spans="1:24" x14ac:dyDescent="0.25">
      <c r="A819" s="1" t="s">
        <v>348</v>
      </c>
      <c r="B819" s="2">
        <v>29899</v>
      </c>
      <c r="C819" s="30">
        <f>YEAR(IMDB4[[#This Row],[Release Date]])</f>
        <v>1981</v>
      </c>
      <c r="D819" s="30" t="str">
        <f>FLOOR(IMDB4[[#This Row],[Year]],10)&amp;"s"</f>
        <v>1980s</v>
      </c>
      <c r="E819" s="1" t="s">
        <v>32</v>
      </c>
      <c r="F819" s="1" t="s">
        <v>77</v>
      </c>
      <c r="G819" s="1" t="s">
        <v>3</v>
      </c>
      <c r="H819" s="1" t="s">
        <v>4</v>
      </c>
      <c r="I819" s="1" t="s">
        <v>92</v>
      </c>
      <c r="J819" s="1" t="s">
        <v>288</v>
      </c>
      <c r="K819" s="1" t="s">
        <v>349</v>
      </c>
      <c r="L819" s="30">
        <v>13000</v>
      </c>
      <c r="M819" s="30">
        <v>27378</v>
      </c>
      <c r="N819" s="30">
        <v>425</v>
      </c>
      <c r="O819" s="30">
        <v>0</v>
      </c>
      <c r="P819" s="27">
        <v>6.9</v>
      </c>
      <c r="Q819" s="30">
        <v>52</v>
      </c>
      <c r="R819" s="30">
        <v>117</v>
      </c>
      <c r="S819" s="9">
        <v>85300000</v>
      </c>
      <c r="T819" s="9">
        <v>10000000</v>
      </c>
      <c r="U819" s="9">
        <f>IMDB4[[#This Row],[Gross Revenue]]-IMDB4[[#This Row],[Budget]]</f>
        <v>75300000</v>
      </c>
      <c r="V819" s="9" t="str">
        <f>IF(IMDB4[[#This Row],[Profit]]&gt;0,"Hit","Flop")</f>
        <v>Hit</v>
      </c>
      <c r="W819" s="9" t="str" cm="1">
        <f t="array" ref="W819">_xlfn.IFS(IMDB4[[#This Row],[IMDb Score (1-10)]]&gt;=8,"Excellent",IMDB4[[#This Row],[IMDb Score (1-10)]]&gt;=7,"Good",IMDB4[[#This Row],[IMDb Score (1-10)]]&gt;=5,"Average",TRUE,"Poor")</f>
        <v>Average</v>
      </c>
      <c r="X819" s="9" t="str">
        <f>IF(IMDB4[[#This Row],[Duration (min)]]&lt;90,"Short",IF(IMDB4[[#This Row],[Duration (min)]]&lt;=120,"Medium", "Long"))</f>
        <v>Medium</v>
      </c>
    </row>
    <row r="820" spans="1:24" x14ac:dyDescent="0.25">
      <c r="A820" s="1" t="s">
        <v>960</v>
      </c>
      <c r="B820" s="2">
        <v>33996</v>
      </c>
      <c r="C820" s="30">
        <f>YEAR(IMDB4[[#This Row],[Release Date]])</f>
        <v>1993</v>
      </c>
      <c r="D820" s="30" t="str">
        <f>FLOOR(IMDB4[[#This Row],[Year]],10)&amp;"s"</f>
        <v>1990s</v>
      </c>
      <c r="E820" s="1" t="s">
        <v>32</v>
      </c>
      <c r="F820" s="1" t="s">
        <v>77</v>
      </c>
      <c r="G820" s="1" t="s">
        <v>3</v>
      </c>
      <c r="H820" s="1" t="s">
        <v>4</v>
      </c>
      <c r="I820" s="1" t="s">
        <v>92</v>
      </c>
      <c r="J820" s="1" t="s">
        <v>236</v>
      </c>
      <c r="K820" s="1" t="s">
        <v>609</v>
      </c>
      <c r="L820" s="30">
        <v>13000</v>
      </c>
      <c r="M820" s="30">
        <v>15229</v>
      </c>
      <c r="N820" s="30">
        <v>212</v>
      </c>
      <c r="O820" s="30">
        <v>0</v>
      </c>
      <c r="P820" s="27">
        <v>6.4</v>
      </c>
      <c r="Q820" s="30">
        <v>74</v>
      </c>
      <c r="R820" s="30">
        <v>124</v>
      </c>
      <c r="S820" s="9">
        <v>84049211</v>
      </c>
      <c r="T820" s="9">
        <v>70000000</v>
      </c>
      <c r="U820" s="9">
        <f>IMDB4[[#This Row],[Gross Revenue]]-IMDB4[[#This Row],[Budget]]</f>
        <v>14049211</v>
      </c>
      <c r="V820" s="9" t="str">
        <f>IF(IMDB4[[#This Row],[Profit]]&gt;0,"Hit","Flop")</f>
        <v>Hit</v>
      </c>
      <c r="W820" s="9" t="str" cm="1">
        <f t="array" ref="W820">_xlfn.IFS(IMDB4[[#This Row],[IMDb Score (1-10)]]&gt;=8,"Excellent",IMDB4[[#This Row],[IMDb Score (1-10)]]&gt;=7,"Good",IMDB4[[#This Row],[IMDb Score (1-10)]]&gt;=5,"Average",TRUE,"Poor")</f>
        <v>Average</v>
      </c>
      <c r="X820" s="9" t="str">
        <f>IF(IMDB4[[#This Row],[Duration (min)]]&lt;90,"Short",IF(IMDB4[[#This Row],[Duration (min)]]&lt;=120,"Medium", "Long"))</f>
        <v>Long</v>
      </c>
    </row>
    <row r="821" spans="1:24" x14ac:dyDescent="0.25">
      <c r="A821" s="1" t="s">
        <v>6774</v>
      </c>
      <c r="B821" s="2">
        <v>41955</v>
      </c>
      <c r="C821" s="30">
        <f>YEAR(IMDB4[[#This Row],[Release Date]])</f>
        <v>2014</v>
      </c>
      <c r="D821" s="30" t="str">
        <f>FLOOR(IMDB4[[#This Row],[Year]],10)&amp;"s"</f>
        <v>2010s</v>
      </c>
      <c r="E821" s="1" t="s">
        <v>32</v>
      </c>
      <c r="F821" s="1" t="s">
        <v>9</v>
      </c>
      <c r="G821" s="1" t="s">
        <v>3</v>
      </c>
      <c r="H821" s="1" t="s">
        <v>4</v>
      </c>
      <c r="I821" s="1" t="s">
        <v>132</v>
      </c>
      <c r="J821" s="1" t="s">
        <v>288</v>
      </c>
      <c r="K821" s="1" t="s">
        <v>3975</v>
      </c>
      <c r="L821" s="30">
        <v>13000</v>
      </c>
      <c r="M821" s="30">
        <v>27674</v>
      </c>
      <c r="N821" s="30">
        <v>0</v>
      </c>
      <c r="O821" s="30">
        <v>34000</v>
      </c>
      <c r="P821" s="27">
        <v>6.1</v>
      </c>
      <c r="Q821" s="30">
        <v>371</v>
      </c>
      <c r="R821" s="30">
        <v>118</v>
      </c>
      <c r="S821" s="9">
        <v>78031620</v>
      </c>
      <c r="T821" s="9">
        <v>70000000</v>
      </c>
      <c r="U821" s="9">
        <f>IMDB4[[#This Row],[Gross Revenue]]-IMDB4[[#This Row],[Budget]]</f>
        <v>8031620</v>
      </c>
      <c r="V821" s="9" t="str">
        <f>IF(IMDB4[[#This Row],[Profit]]&gt;0,"Hit","Flop")</f>
        <v>Hit</v>
      </c>
      <c r="W821" s="9" t="str" cm="1">
        <f t="array" ref="W821">_xlfn.IFS(IMDB4[[#This Row],[IMDb Score (1-10)]]&gt;=8,"Excellent",IMDB4[[#This Row],[IMDb Score (1-10)]]&gt;=7,"Good",IMDB4[[#This Row],[IMDb Score (1-10)]]&gt;=5,"Average",TRUE,"Poor")</f>
        <v>Average</v>
      </c>
      <c r="X821" s="9" t="str">
        <f>IF(IMDB4[[#This Row],[Duration (min)]]&lt;90,"Short",IF(IMDB4[[#This Row],[Duration (min)]]&lt;=120,"Medium", "Long"))</f>
        <v>Medium</v>
      </c>
    </row>
    <row r="822" spans="1:24" x14ac:dyDescent="0.25">
      <c r="A822" s="1" t="s">
        <v>5798</v>
      </c>
      <c r="B822" s="2">
        <v>40856</v>
      </c>
      <c r="C822" s="30">
        <f>YEAR(IMDB4[[#This Row],[Release Date]])</f>
        <v>2011</v>
      </c>
      <c r="D822" s="30" t="str">
        <f>FLOOR(IMDB4[[#This Row],[Year]],10)&amp;"s"</f>
        <v>2010s</v>
      </c>
      <c r="E822" s="1" t="s">
        <v>32</v>
      </c>
      <c r="F822" s="1" t="s">
        <v>9</v>
      </c>
      <c r="G822" s="1" t="s">
        <v>3</v>
      </c>
      <c r="H822" s="1" t="s">
        <v>4</v>
      </c>
      <c r="I822" s="1" t="s">
        <v>132</v>
      </c>
      <c r="J822" s="1" t="s">
        <v>1523</v>
      </c>
      <c r="K822" s="1" t="s">
        <v>745</v>
      </c>
      <c r="L822" s="30">
        <v>13000</v>
      </c>
      <c r="M822" s="30">
        <v>13634</v>
      </c>
      <c r="N822" s="30">
        <v>0</v>
      </c>
      <c r="O822" s="30">
        <v>42000</v>
      </c>
      <c r="P822" s="27">
        <v>6.6</v>
      </c>
      <c r="Q822" s="30">
        <v>436</v>
      </c>
      <c r="R822" s="30">
        <v>106</v>
      </c>
      <c r="S822" s="9">
        <v>75638743</v>
      </c>
      <c r="T822" s="9">
        <v>60000000</v>
      </c>
      <c r="U822" s="9">
        <f>IMDB4[[#This Row],[Gross Revenue]]-IMDB4[[#This Row],[Budget]]</f>
        <v>15638743</v>
      </c>
      <c r="V822" s="9" t="str">
        <f>IF(IMDB4[[#This Row],[Profit]]&gt;0,"Hit","Flop")</f>
        <v>Hit</v>
      </c>
      <c r="W822" s="9" t="str" cm="1">
        <f t="array" ref="W822">_xlfn.IFS(IMDB4[[#This Row],[IMDb Score (1-10)]]&gt;=8,"Excellent",IMDB4[[#This Row],[IMDb Score (1-10)]]&gt;=7,"Good",IMDB4[[#This Row],[IMDb Score (1-10)]]&gt;=5,"Average",TRUE,"Poor")</f>
        <v>Average</v>
      </c>
      <c r="X822" s="9" t="str">
        <f>IF(IMDB4[[#This Row],[Duration (min)]]&lt;90,"Short",IF(IMDB4[[#This Row],[Duration (min)]]&lt;=120,"Medium", "Long"))</f>
        <v>Medium</v>
      </c>
    </row>
    <row r="823" spans="1:24" x14ac:dyDescent="0.25">
      <c r="A823" s="1" t="s">
        <v>3655</v>
      </c>
      <c r="B823" s="2">
        <v>38147</v>
      </c>
      <c r="C823" s="30">
        <f>YEAR(IMDB4[[#This Row],[Release Date]])</f>
        <v>2004</v>
      </c>
      <c r="D823" s="30" t="str">
        <f>FLOOR(IMDB4[[#This Row],[Year]],10)&amp;"s"</f>
        <v>2000s</v>
      </c>
      <c r="E823" s="1" t="s">
        <v>32</v>
      </c>
      <c r="F823" s="1" t="s">
        <v>33</v>
      </c>
      <c r="G823" s="1" t="s">
        <v>3</v>
      </c>
      <c r="H823" s="1" t="s">
        <v>4</v>
      </c>
      <c r="I823" s="1" t="s">
        <v>84</v>
      </c>
      <c r="J823" s="1" t="s">
        <v>288</v>
      </c>
      <c r="K823" s="1" t="s">
        <v>826</v>
      </c>
      <c r="L823" s="30">
        <v>13000</v>
      </c>
      <c r="M823" s="30">
        <v>13430</v>
      </c>
      <c r="N823" s="30">
        <v>12</v>
      </c>
      <c r="O823" s="30">
        <v>795</v>
      </c>
      <c r="P823" s="27">
        <v>5</v>
      </c>
      <c r="Q823" s="30">
        <v>116</v>
      </c>
      <c r="R823" s="30">
        <v>80</v>
      </c>
      <c r="S823" s="9">
        <v>75367693</v>
      </c>
      <c r="T823" s="9">
        <v>35000000</v>
      </c>
      <c r="U823" s="9">
        <f>IMDB4[[#This Row],[Gross Revenue]]-IMDB4[[#This Row],[Budget]]</f>
        <v>40367693</v>
      </c>
      <c r="V823" s="9" t="str">
        <f>IF(IMDB4[[#This Row],[Profit]]&gt;0,"Hit","Flop")</f>
        <v>Hit</v>
      </c>
      <c r="W823" s="9" t="str" cm="1">
        <f t="array" ref="W823">_xlfn.IFS(IMDB4[[#This Row],[IMDb Score (1-10)]]&gt;=8,"Excellent",IMDB4[[#This Row],[IMDb Score (1-10)]]&gt;=7,"Good",IMDB4[[#This Row],[IMDb Score (1-10)]]&gt;=5,"Average",TRUE,"Poor")</f>
        <v>Average</v>
      </c>
      <c r="X823" s="9" t="str">
        <f>IF(IMDB4[[#This Row],[Duration (min)]]&lt;90,"Short",IF(IMDB4[[#This Row],[Duration (min)]]&lt;=120,"Medium", "Long"))</f>
        <v>Short</v>
      </c>
    </row>
    <row r="824" spans="1:24" x14ac:dyDescent="0.25">
      <c r="A824" s="1" t="s">
        <v>3155</v>
      </c>
      <c r="B824" s="2">
        <v>37393</v>
      </c>
      <c r="C824" s="30">
        <f>YEAR(IMDB4[[#This Row],[Release Date]])</f>
        <v>2002</v>
      </c>
      <c r="D824" s="30" t="str">
        <f>FLOOR(IMDB4[[#This Row],[Year]],10)&amp;"s"</f>
        <v>2000s</v>
      </c>
      <c r="E824" s="1" t="s">
        <v>32</v>
      </c>
      <c r="F824" s="1" t="s">
        <v>40</v>
      </c>
      <c r="G824" s="1" t="s">
        <v>3</v>
      </c>
      <c r="H824" s="1" t="s">
        <v>4</v>
      </c>
      <c r="I824" s="1" t="s">
        <v>28</v>
      </c>
      <c r="J824" s="1" t="s">
        <v>1523</v>
      </c>
      <c r="K824" s="1" t="s">
        <v>3156</v>
      </c>
      <c r="L824" s="30">
        <v>13000</v>
      </c>
      <c r="M824" s="30">
        <v>14261</v>
      </c>
      <c r="N824" s="30">
        <v>21</v>
      </c>
      <c r="O824" s="30">
        <v>4000</v>
      </c>
      <c r="P824" s="27">
        <v>7</v>
      </c>
      <c r="Q824" s="30">
        <v>106</v>
      </c>
      <c r="R824" s="30">
        <v>83</v>
      </c>
      <c r="S824" s="9">
        <v>73215310</v>
      </c>
      <c r="T824" s="9">
        <v>80000000</v>
      </c>
      <c r="U824" s="9">
        <f>IMDB4[[#This Row],[Gross Revenue]]-IMDB4[[#This Row],[Budget]]</f>
        <v>-6784690</v>
      </c>
      <c r="V824" s="9" t="str">
        <f>IF(IMDB4[[#This Row],[Profit]]&gt;0,"Hit","Flop")</f>
        <v>Flop</v>
      </c>
      <c r="W824" s="9" t="str" cm="1">
        <f t="array" ref="W824">_xlfn.IFS(IMDB4[[#This Row],[IMDb Score (1-10)]]&gt;=8,"Excellent",IMDB4[[#This Row],[IMDb Score (1-10)]]&gt;=7,"Good",IMDB4[[#This Row],[IMDb Score (1-10)]]&gt;=5,"Average",TRUE,"Poor")</f>
        <v>Good</v>
      </c>
      <c r="X824" s="9" t="str">
        <f>IF(IMDB4[[#This Row],[Duration (min)]]&lt;90,"Short",IF(IMDB4[[#This Row],[Duration (min)]]&lt;=120,"Medium", "Long"))</f>
        <v>Short</v>
      </c>
    </row>
    <row r="825" spans="1:24" x14ac:dyDescent="0.25">
      <c r="A825" s="1" t="s">
        <v>971</v>
      </c>
      <c r="B825" s="2">
        <v>34115</v>
      </c>
      <c r="C825" s="30">
        <f>YEAR(IMDB4[[#This Row],[Release Date]])</f>
        <v>1993</v>
      </c>
      <c r="D825" s="30" t="str">
        <f>FLOOR(IMDB4[[#This Row],[Year]],10)&amp;"s"</f>
        <v>1990s</v>
      </c>
      <c r="E825" s="1" t="s">
        <v>32</v>
      </c>
      <c r="F825" s="1" t="s">
        <v>20</v>
      </c>
      <c r="G825" s="1" t="s">
        <v>3</v>
      </c>
      <c r="H825" s="1" t="s">
        <v>4</v>
      </c>
      <c r="I825" s="1" t="s">
        <v>84</v>
      </c>
      <c r="J825" s="1" t="s">
        <v>288</v>
      </c>
      <c r="K825" s="1" t="s">
        <v>289</v>
      </c>
      <c r="L825" s="30">
        <v>13000</v>
      </c>
      <c r="M825" s="30">
        <v>15500</v>
      </c>
      <c r="N825" s="30">
        <v>11000</v>
      </c>
      <c r="O825" s="30">
        <v>38000</v>
      </c>
      <c r="P825" s="27">
        <v>8.1</v>
      </c>
      <c r="Q825" s="30">
        <v>147</v>
      </c>
      <c r="R825" s="30">
        <v>101</v>
      </c>
      <c r="S825" s="9">
        <v>70906973</v>
      </c>
      <c r="T825" s="9">
        <v>14600000</v>
      </c>
      <c r="U825" s="9">
        <f>IMDB4[[#This Row],[Gross Revenue]]-IMDB4[[#This Row],[Budget]]</f>
        <v>56306973</v>
      </c>
      <c r="V825" s="9" t="str">
        <f>IF(IMDB4[[#This Row],[Profit]]&gt;0,"Hit","Flop")</f>
        <v>Hit</v>
      </c>
      <c r="W825" s="9" t="str" cm="1">
        <f t="array" ref="W825">_xlfn.IFS(IMDB4[[#This Row],[IMDb Score (1-10)]]&gt;=8,"Excellent",IMDB4[[#This Row],[IMDb Score (1-10)]]&gt;=7,"Good",IMDB4[[#This Row],[IMDb Score (1-10)]]&gt;=5,"Average",TRUE,"Poor")</f>
        <v>Excellent</v>
      </c>
      <c r="X825" s="9" t="str">
        <f>IF(IMDB4[[#This Row],[Duration (min)]]&lt;90,"Short",IF(IMDB4[[#This Row],[Duration (min)]]&lt;=120,"Medium", "Long"))</f>
        <v>Medium</v>
      </c>
    </row>
    <row r="826" spans="1:24" x14ac:dyDescent="0.25">
      <c r="A826" s="1" t="s">
        <v>4436</v>
      </c>
      <c r="B826" s="2">
        <v>39067</v>
      </c>
      <c r="C826" s="30">
        <f>YEAR(IMDB4[[#This Row],[Release Date]])</f>
        <v>2006</v>
      </c>
      <c r="D826" s="30" t="str">
        <f>FLOOR(IMDB4[[#This Row],[Year]],10)&amp;"s"</f>
        <v>2000s</v>
      </c>
      <c r="E826" s="1" t="s">
        <v>32</v>
      </c>
      <c r="F826" s="1" t="s">
        <v>9</v>
      </c>
      <c r="G826" s="1" t="s">
        <v>3</v>
      </c>
      <c r="H826" s="1" t="s">
        <v>4</v>
      </c>
      <c r="I826" s="1" t="s">
        <v>84</v>
      </c>
      <c r="J826" s="1" t="s">
        <v>236</v>
      </c>
      <c r="K826" s="1" t="s">
        <v>236</v>
      </c>
      <c r="L826" s="30">
        <v>13000</v>
      </c>
      <c r="M826" s="30">
        <v>15111</v>
      </c>
      <c r="N826" s="30">
        <v>13000</v>
      </c>
      <c r="O826" s="30">
        <v>0</v>
      </c>
      <c r="P826" s="27">
        <v>7.2</v>
      </c>
      <c r="Q826" s="30">
        <v>285</v>
      </c>
      <c r="R826" s="30">
        <v>139</v>
      </c>
      <c r="S826" s="9">
        <v>70269171</v>
      </c>
      <c r="T826" s="9">
        <v>24000000</v>
      </c>
      <c r="U826" s="9">
        <f>IMDB4[[#This Row],[Gross Revenue]]-IMDB4[[#This Row],[Budget]]</f>
        <v>46269171</v>
      </c>
      <c r="V826" s="9" t="str">
        <f>IF(IMDB4[[#This Row],[Profit]]&gt;0,"Hit","Flop")</f>
        <v>Hit</v>
      </c>
      <c r="W826" s="9" t="str" cm="1">
        <f t="array" ref="W826">_xlfn.IFS(IMDB4[[#This Row],[IMDb Score (1-10)]]&gt;=8,"Excellent",IMDB4[[#This Row],[IMDb Score (1-10)]]&gt;=7,"Good",IMDB4[[#This Row],[IMDb Score (1-10)]]&gt;=5,"Average",TRUE,"Poor")</f>
        <v>Good</v>
      </c>
      <c r="X826" s="9" t="str">
        <f>IF(IMDB4[[#This Row],[Duration (min)]]&lt;90,"Short",IF(IMDB4[[#This Row],[Duration (min)]]&lt;=120,"Medium", "Long"))</f>
        <v>Long</v>
      </c>
    </row>
    <row r="827" spans="1:24" x14ac:dyDescent="0.25">
      <c r="A827" s="1" t="s">
        <v>2516</v>
      </c>
      <c r="B827" s="2">
        <v>36543</v>
      </c>
      <c r="C827" s="30">
        <f>YEAR(IMDB4[[#This Row],[Release Date]])</f>
        <v>2000</v>
      </c>
      <c r="D827" s="30" t="str">
        <f>FLOOR(IMDB4[[#This Row],[Year]],10)&amp;"s"</f>
        <v>2000s</v>
      </c>
      <c r="E827" s="1" t="s">
        <v>32</v>
      </c>
      <c r="F827" s="1" t="s">
        <v>20</v>
      </c>
      <c r="G827" s="1" t="s">
        <v>3</v>
      </c>
      <c r="H827" s="1" t="s">
        <v>4</v>
      </c>
      <c r="I827" s="1" t="s">
        <v>84</v>
      </c>
      <c r="J827" s="1" t="s">
        <v>782</v>
      </c>
      <c r="K827" s="1" t="s">
        <v>963</v>
      </c>
      <c r="L827" s="30">
        <v>13000</v>
      </c>
      <c r="M827" s="30">
        <v>16452</v>
      </c>
      <c r="N827" s="30">
        <v>226</v>
      </c>
      <c r="O827" s="30">
        <v>0</v>
      </c>
      <c r="P827" s="27">
        <v>6.1</v>
      </c>
      <c r="Q827" s="30">
        <v>86</v>
      </c>
      <c r="R827" s="30">
        <v>104</v>
      </c>
      <c r="S827" s="9">
        <v>69688384</v>
      </c>
      <c r="T827" s="9">
        <v>60000000</v>
      </c>
      <c r="U827" s="9">
        <f>IMDB4[[#This Row],[Gross Revenue]]-IMDB4[[#This Row],[Budget]]</f>
        <v>9688384</v>
      </c>
      <c r="V827" s="9" t="str">
        <f>IF(IMDB4[[#This Row],[Profit]]&gt;0,"Hit","Flop")</f>
        <v>Hit</v>
      </c>
      <c r="W827" s="9" t="str" cm="1">
        <f t="array" ref="W827">_xlfn.IFS(IMDB4[[#This Row],[IMDb Score (1-10)]]&gt;=8,"Excellent",IMDB4[[#This Row],[IMDb Score (1-10)]]&gt;=7,"Good",IMDB4[[#This Row],[IMDb Score (1-10)]]&gt;=5,"Average",TRUE,"Poor")</f>
        <v>Average</v>
      </c>
      <c r="X827" s="9" t="str">
        <f>IF(IMDB4[[#This Row],[Duration (min)]]&lt;90,"Short",IF(IMDB4[[#This Row],[Duration (min)]]&lt;=120,"Medium", "Long"))</f>
        <v>Medium</v>
      </c>
    </row>
    <row r="828" spans="1:24" x14ac:dyDescent="0.25">
      <c r="A828" s="1" t="s">
        <v>6318</v>
      </c>
      <c r="B828" s="2">
        <v>41278</v>
      </c>
      <c r="C828" s="30">
        <f>YEAR(IMDB4[[#This Row],[Release Date]])</f>
        <v>2013</v>
      </c>
      <c r="D828" s="30" t="str">
        <f>FLOOR(IMDB4[[#This Row],[Year]],10)&amp;"s"</f>
        <v>2010s</v>
      </c>
      <c r="E828" s="1" t="s">
        <v>32</v>
      </c>
      <c r="F828" s="1" t="s">
        <v>77</v>
      </c>
      <c r="G828" s="1" t="s">
        <v>3</v>
      </c>
      <c r="H828" s="1" t="s">
        <v>4</v>
      </c>
      <c r="I828" s="1" t="s">
        <v>92</v>
      </c>
      <c r="J828" s="1" t="s">
        <v>782</v>
      </c>
      <c r="K828" s="1" t="s">
        <v>2619</v>
      </c>
      <c r="L828" s="30">
        <v>13000</v>
      </c>
      <c r="M828" s="30">
        <v>15481</v>
      </c>
      <c r="N828" s="30">
        <v>212</v>
      </c>
      <c r="O828" s="30">
        <v>66000</v>
      </c>
      <c r="P828" s="27">
        <v>5.3</v>
      </c>
      <c r="Q828" s="30">
        <v>412</v>
      </c>
      <c r="R828" s="30">
        <v>101</v>
      </c>
      <c r="S828" s="9">
        <v>67344392</v>
      </c>
      <c r="T828" s="9">
        <v>92000000</v>
      </c>
      <c r="U828" s="9">
        <f>IMDB4[[#This Row],[Gross Revenue]]-IMDB4[[#This Row],[Budget]]</f>
        <v>-24655608</v>
      </c>
      <c r="V828" s="9" t="str">
        <f>IF(IMDB4[[#This Row],[Profit]]&gt;0,"Hit","Flop")</f>
        <v>Flop</v>
      </c>
      <c r="W828" s="9" t="str" cm="1">
        <f t="array" ref="W828">_xlfn.IFS(IMDB4[[#This Row],[IMDb Score (1-10)]]&gt;=8,"Excellent",IMDB4[[#This Row],[IMDb Score (1-10)]]&gt;=7,"Good",IMDB4[[#This Row],[IMDb Score (1-10)]]&gt;=5,"Average",TRUE,"Poor")</f>
        <v>Average</v>
      </c>
      <c r="X828" s="9" t="str">
        <f>IF(IMDB4[[#This Row],[Duration (min)]]&lt;90,"Short",IF(IMDB4[[#This Row],[Duration (min)]]&lt;=120,"Medium", "Long"))</f>
        <v>Medium</v>
      </c>
    </row>
    <row r="829" spans="1:24" x14ac:dyDescent="0.25">
      <c r="A829" s="1" t="s">
        <v>748</v>
      </c>
      <c r="B829" s="2">
        <v>32621</v>
      </c>
      <c r="C829" s="30">
        <f>YEAR(IMDB4[[#This Row],[Release Date]])</f>
        <v>1989</v>
      </c>
      <c r="D829" s="30" t="str">
        <f>FLOOR(IMDB4[[#This Row],[Year]],10)&amp;"s"</f>
        <v>1980s</v>
      </c>
      <c r="E829" s="1" t="s">
        <v>32</v>
      </c>
      <c r="F829" s="1" t="s">
        <v>77</v>
      </c>
      <c r="G829" s="1" t="s">
        <v>3</v>
      </c>
      <c r="H829" s="1" t="s">
        <v>4</v>
      </c>
      <c r="I829" s="1" t="s">
        <v>92</v>
      </c>
      <c r="J829" s="1" t="s">
        <v>236</v>
      </c>
      <c r="K829" s="1" t="s">
        <v>749</v>
      </c>
      <c r="L829" s="30">
        <v>13000</v>
      </c>
      <c r="M829" s="30">
        <v>14432</v>
      </c>
      <c r="N829" s="30">
        <v>96</v>
      </c>
      <c r="O829" s="30">
        <v>0</v>
      </c>
      <c r="P829" s="27">
        <v>6.3</v>
      </c>
      <c r="Q829" s="30">
        <v>45</v>
      </c>
      <c r="R829" s="30">
        <v>97</v>
      </c>
      <c r="S829" s="9">
        <v>63408614</v>
      </c>
      <c r="T829" s="9">
        <v>55000000</v>
      </c>
      <c r="U829" s="9">
        <f>IMDB4[[#This Row],[Gross Revenue]]-IMDB4[[#This Row],[Budget]]</f>
        <v>8408614</v>
      </c>
      <c r="V829" s="9" t="str">
        <f>IF(IMDB4[[#This Row],[Profit]]&gt;0,"Hit","Flop")</f>
        <v>Hit</v>
      </c>
      <c r="W829" s="9" t="str" cm="1">
        <f t="array" ref="W829">_xlfn.IFS(IMDB4[[#This Row],[IMDb Score (1-10)]]&gt;=8,"Excellent",IMDB4[[#This Row],[IMDb Score (1-10)]]&gt;=7,"Good",IMDB4[[#This Row],[IMDb Score (1-10)]]&gt;=5,"Average",TRUE,"Poor")</f>
        <v>Average</v>
      </c>
      <c r="X829" s="9" t="str">
        <f>IF(IMDB4[[#This Row],[Duration (min)]]&lt;90,"Short",IF(IMDB4[[#This Row],[Duration (min)]]&lt;=120,"Medium", "Long"))</f>
        <v>Medium</v>
      </c>
    </row>
    <row r="830" spans="1:24" x14ac:dyDescent="0.25">
      <c r="A830" s="1" t="s">
        <v>1304</v>
      </c>
      <c r="B830" s="2">
        <v>35169</v>
      </c>
      <c r="C830" s="30">
        <f>YEAR(IMDB4[[#This Row],[Release Date]])</f>
        <v>1996</v>
      </c>
      <c r="D830" s="30" t="str">
        <f>FLOOR(IMDB4[[#This Row],[Year]],10)&amp;"s"</f>
        <v>1990s</v>
      </c>
      <c r="E830" s="1" t="s">
        <v>32</v>
      </c>
      <c r="F830" s="1" t="s">
        <v>40</v>
      </c>
      <c r="G830" s="1" t="s">
        <v>3</v>
      </c>
      <c r="H830" s="1" t="s">
        <v>4</v>
      </c>
      <c r="I830" s="1" t="s">
        <v>132</v>
      </c>
      <c r="J830" s="1" t="s">
        <v>782</v>
      </c>
      <c r="K830" s="1" t="s">
        <v>1305</v>
      </c>
      <c r="L830" s="30">
        <v>13000</v>
      </c>
      <c r="M830" s="30">
        <v>17035</v>
      </c>
      <c r="N830" s="30">
        <v>406</v>
      </c>
      <c r="O830" s="30">
        <v>0</v>
      </c>
      <c r="P830" s="27">
        <v>6.8</v>
      </c>
      <c r="Q830" s="30">
        <v>63</v>
      </c>
      <c r="R830" s="30">
        <v>81</v>
      </c>
      <c r="S830" s="9">
        <v>63071133</v>
      </c>
      <c r="T830" s="9">
        <v>12000000</v>
      </c>
      <c r="U830" s="9">
        <f>IMDB4[[#This Row],[Gross Revenue]]-IMDB4[[#This Row],[Budget]]</f>
        <v>51071133</v>
      </c>
      <c r="V830" s="9" t="str">
        <f>IF(IMDB4[[#This Row],[Profit]]&gt;0,"Hit","Flop")</f>
        <v>Hit</v>
      </c>
      <c r="W830" s="9" t="str" cm="1">
        <f t="array" ref="W830">_xlfn.IFS(IMDB4[[#This Row],[IMDb Score (1-10)]]&gt;=8,"Excellent",IMDB4[[#This Row],[IMDb Score (1-10)]]&gt;=7,"Good",IMDB4[[#This Row],[IMDb Score (1-10)]]&gt;=5,"Average",TRUE,"Poor")</f>
        <v>Average</v>
      </c>
      <c r="X830" s="9" t="str">
        <f>IF(IMDB4[[#This Row],[Duration (min)]]&lt;90,"Short",IF(IMDB4[[#This Row],[Duration (min)]]&lt;=120,"Medium", "Long"))</f>
        <v>Short</v>
      </c>
    </row>
    <row r="831" spans="1:24" x14ac:dyDescent="0.25">
      <c r="A831" s="1" t="s">
        <v>5950</v>
      </c>
      <c r="B831" s="2">
        <v>40795</v>
      </c>
      <c r="C831" s="30">
        <f>YEAR(IMDB4[[#This Row],[Release Date]])</f>
        <v>2011</v>
      </c>
      <c r="D831" s="30" t="str">
        <f>FLOOR(IMDB4[[#This Row],[Year]],10)&amp;"s"</f>
        <v>2010s</v>
      </c>
      <c r="E831" s="1" t="s">
        <v>32</v>
      </c>
      <c r="F831" s="1" t="s">
        <v>3939</v>
      </c>
      <c r="G831" s="1" t="s">
        <v>3</v>
      </c>
      <c r="H831" s="1" t="s">
        <v>4</v>
      </c>
      <c r="I831" s="1" t="s">
        <v>132</v>
      </c>
      <c r="J831" s="1" t="s">
        <v>1523</v>
      </c>
      <c r="K831" s="1" t="s">
        <v>5951</v>
      </c>
      <c r="L831" s="30">
        <v>13000</v>
      </c>
      <c r="M831" s="30">
        <v>14607</v>
      </c>
      <c r="N831" s="30">
        <v>53</v>
      </c>
      <c r="O831" s="30">
        <v>36000</v>
      </c>
      <c r="P831" s="27">
        <v>7.1</v>
      </c>
      <c r="Q831" s="30">
        <v>413</v>
      </c>
      <c r="R831" s="30">
        <v>106</v>
      </c>
      <c r="S831" s="9">
        <v>62453315</v>
      </c>
      <c r="T831" s="9">
        <v>50200000</v>
      </c>
      <c r="U831" s="9">
        <f>IMDB4[[#This Row],[Gross Revenue]]-IMDB4[[#This Row],[Budget]]</f>
        <v>12253315</v>
      </c>
      <c r="V831" s="9" t="str">
        <f>IF(IMDB4[[#This Row],[Profit]]&gt;0,"Hit","Flop")</f>
        <v>Hit</v>
      </c>
      <c r="W831" s="9" t="str" cm="1">
        <f t="array" ref="W831">_xlfn.IFS(IMDB4[[#This Row],[IMDb Score (1-10)]]&gt;=8,"Excellent",IMDB4[[#This Row],[IMDb Score (1-10)]]&gt;=7,"Good",IMDB4[[#This Row],[IMDb Score (1-10)]]&gt;=5,"Average",TRUE,"Poor")</f>
        <v>Good</v>
      </c>
      <c r="X831" s="9" t="str">
        <f>IF(IMDB4[[#This Row],[Duration (min)]]&lt;90,"Short",IF(IMDB4[[#This Row],[Duration (min)]]&lt;=120,"Medium", "Long"))</f>
        <v>Medium</v>
      </c>
    </row>
    <row r="832" spans="1:24" x14ac:dyDescent="0.25">
      <c r="A832" s="1" t="s">
        <v>687</v>
      </c>
      <c r="B832" s="2">
        <v>32455</v>
      </c>
      <c r="C832" s="30">
        <f>YEAR(IMDB4[[#This Row],[Release Date]])</f>
        <v>1988</v>
      </c>
      <c r="D832" s="30" t="str">
        <f>FLOOR(IMDB4[[#This Row],[Year]],10)&amp;"s"</f>
        <v>1980s</v>
      </c>
      <c r="E832" s="1" t="s">
        <v>32</v>
      </c>
      <c r="F832" s="1" t="s">
        <v>20</v>
      </c>
      <c r="G832" s="1" t="s">
        <v>3</v>
      </c>
      <c r="H832" s="1" t="s">
        <v>4</v>
      </c>
      <c r="I832" s="1" t="s">
        <v>132</v>
      </c>
      <c r="J832" s="1" t="s">
        <v>288</v>
      </c>
      <c r="K832" s="1" t="s">
        <v>268</v>
      </c>
      <c r="L832" s="30">
        <v>13000</v>
      </c>
      <c r="M832" s="30">
        <v>18734</v>
      </c>
      <c r="N832" s="30">
        <v>503</v>
      </c>
      <c r="O832" s="30">
        <v>11000</v>
      </c>
      <c r="P832" s="27">
        <v>7</v>
      </c>
      <c r="Q832" s="30">
        <v>88</v>
      </c>
      <c r="R832" s="30">
        <v>101</v>
      </c>
      <c r="S832" s="9">
        <v>60328558</v>
      </c>
      <c r="T832" s="9">
        <v>32000000</v>
      </c>
      <c r="U832" s="9">
        <f>IMDB4[[#This Row],[Gross Revenue]]-IMDB4[[#This Row],[Budget]]</f>
        <v>28328558</v>
      </c>
      <c r="V832" s="9" t="str">
        <f>IF(IMDB4[[#This Row],[Profit]]&gt;0,"Hit","Flop")</f>
        <v>Hit</v>
      </c>
      <c r="W832" s="9" t="str" cm="1">
        <f t="array" ref="W832">_xlfn.IFS(IMDB4[[#This Row],[IMDb Score (1-10)]]&gt;=8,"Excellent",IMDB4[[#This Row],[IMDb Score (1-10)]]&gt;=7,"Good",IMDB4[[#This Row],[IMDb Score (1-10)]]&gt;=5,"Average",TRUE,"Poor")</f>
        <v>Good</v>
      </c>
      <c r="X832" s="9" t="str">
        <f>IF(IMDB4[[#This Row],[Duration (min)]]&lt;90,"Short",IF(IMDB4[[#This Row],[Duration (min)]]&lt;=120,"Medium", "Long"))</f>
        <v>Medium</v>
      </c>
    </row>
    <row r="833" spans="1:24" x14ac:dyDescent="0.25">
      <c r="A833" s="1" t="s">
        <v>6759</v>
      </c>
      <c r="B833" s="2">
        <v>41937</v>
      </c>
      <c r="C833" s="30">
        <f>YEAR(IMDB4[[#This Row],[Release Date]])</f>
        <v>2014</v>
      </c>
      <c r="D833" s="30" t="str">
        <f>FLOOR(IMDB4[[#This Row],[Year]],10)&amp;"s"</f>
        <v>2010s</v>
      </c>
      <c r="E833" s="1" t="s">
        <v>32</v>
      </c>
      <c r="F833" s="1" t="s">
        <v>40</v>
      </c>
      <c r="G833" s="1" t="s">
        <v>3</v>
      </c>
      <c r="H833" s="1" t="s">
        <v>4</v>
      </c>
      <c r="I833" s="1" t="s">
        <v>92</v>
      </c>
      <c r="J833" s="1" t="s">
        <v>288</v>
      </c>
      <c r="K833" s="1" t="s">
        <v>1313</v>
      </c>
      <c r="L833" s="30">
        <v>13000</v>
      </c>
      <c r="M833" s="30">
        <v>15082</v>
      </c>
      <c r="N833" s="30">
        <v>0</v>
      </c>
      <c r="O833" s="30">
        <v>149000</v>
      </c>
      <c r="P833" s="27">
        <v>8.1</v>
      </c>
      <c r="Q833" s="30">
        <v>536</v>
      </c>
      <c r="R833" s="30">
        <v>99</v>
      </c>
      <c r="S833" s="9">
        <v>59073773</v>
      </c>
      <c r="T833" s="9">
        <v>25000000</v>
      </c>
      <c r="U833" s="9">
        <f>IMDB4[[#This Row],[Gross Revenue]]-IMDB4[[#This Row],[Budget]]</f>
        <v>34073773</v>
      </c>
      <c r="V833" s="9" t="str">
        <f>IF(IMDB4[[#This Row],[Profit]]&gt;0,"Hit","Flop")</f>
        <v>Hit</v>
      </c>
      <c r="W833" s="9" t="str" cm="1">
        <f t="array" ref="W833">_xlfn.IFS(IMDB4[[#This Row],[IMDb Score (1-10)]]&gt;=8,"Excellent",IMDB4[[#This Row],[IMDb Score (1-10)]]&gt;=7,"Good",IMDB4[[#This Row],[IMDb Score (1-10)]]&gt;=5,"Average",TRUE,"Poor")</f>
        <v>Excellent</v>
      </c>
      <c r="X833" s="9" t="str">
        <f>IF(IMDB4[[#This Row],[Duration (min)]]&lt;90,"Short",IF(IMDB4[[#This Row],[Duration (min)]]&lt;=120,"Medium", "Long"))</f>
        <v>Medium</v>
      </c>
    </row>
    <row r="834" spans="1:24" x14ac:dyDescent="0.25">
      <c r="A834" s="1" t="s">
        <v>898</v>
      </c>
      <c r="B834" s="2">
        <v>33852</v>
      </c>
      <c r="C834" s="30">
        <f>YEAR(IMDB4[[#This Row],[Release Date]])</f>
        <v>1992</v>
      </c>
      <c r="D834" s="30" t="str">
        <f>FLOOR(IMDB4[[#This Row],[Year]],10)&amp;"s"</f>
        <v>1990s</v>
      </c>
      <c r="E834" s="1" t="s">
        <v>32</v>
      </c>
      <c r="F834" s="1" t="s">
        <v>20</v>
      </c>
      <c r="G834" s="1" t="s">
        <v>3</v>
      </c>
      <c r="H834" s="1" t="s">
        <v>4</v>
      </c>
      <c r="I834" s="1" t="s">
        <v>132</v>
      </c>
      <c r="J834" s="1" t="s">
        <v>782</v>
      </c>
      <c r="K834" s="1" t="s">
        <v>480</v>
      </c>
      <c r="L834" s="30">
        <v>13000</v>
      </c>
      <c r="M834" s="30">
        <v>25599</v>
      </c>
      <c r="N834" s="30">
        <v>0</v>
      </c>
      <c r="O834" s="30">
        <v>8000</v>
      </c>
      <c r="P834" s="27">
        <v>6.4</v>
      </c>
      <c r="Q834" s="30">
        <v>49</v>
      </c>
      <c r="R834" s="30">
        <v>104</v>
      </c>
      <c r="S834" s="9">
        <v>58422650</v>
      </c>
      <c r="T834" s="9">
        <v>55000000</v>
      </c>
      <c r="U834" s="9">
        <f>IMDB4[[#This Row],[Gross Revenue]]-IMDB4[[#This Row],[Budget]]</f>
        <v>3422650</v>
      </c>
      <c r="V834" s="9" t="str">
        <f>IF(IMDB4[[#This Row],[Profit]]&gt;0,"Hit","Flop")</f>
        <v>Hit</v>
      </c>
      <c r="W834" s="9" t="str" cm="1">
        <f t="array" ref="W834">_xlfn.IFS(IMDB4[[#This Row],[IMDb Score (1-10)]]&gt;=8,"Excellent",IMDB4[[#This Row],[IMDb Score (1-10)]]&gt;=7,"Good",IMDB4[[#This Row],[IMDb Score (1-10)]]&gt;=5,"Average",TRUE,"Poor")</f>
        <v>Average</v>
      </c>
      <c r="X834" s="9" t="str">
        <f>IF(IMDB4[[#This Row],[Duration (min)]]&lt;90,"Short",IF(IMDB4[[#This Row],[Duration (min)]]&lt;=120,"Medium", "Long"))</f>
        <v>Medium</v>
      </c>
    </row>
    <row r="835" spans="1:24" x14ac:dyDescent="0.25">
      <c r="A835" s="1" t="s">
        <v>1144</v>
      </c>
      <c r="B835" s="2">
        <v>34513</v>
      </c>
      <c r="C835" s="30">
        <f>YEAR(IMDB4[[#This Row],[Release Date]])</f>
        <v>1994</v>
      </c>
      <c r="D835" s="30" t="str">
        <f>FLOOR(IMDB4[[#This Row],[Year]],10)&amp;"s"</f>
        <v>1990s</v>
      </c>
      <c r="E835" s="1" t="s">
        <v>32</v>
      </c>
      <c r="F835" s="1" t="s">
        <v>77</v>
      </c>
      <c r="G835" s="1" t="s">
        <v>3</v>
      </c>
      <c r="H835" s="1" t="s">
        <v>1145</v>
      </c>
      <c r="I835" s="1" t="s">
        <v>92</v>
      </c>
      <c r="J835" s="1" t="s">
        <v>236</v>
      </c>
      <c r="K835" s="1" t="s">
        <v>1146</v>
      </c>
      <c r="L835" s="30">
        <v>13000</v>
      </c>
      <c r="M835" s="30">
        <v>13331</v>
      </c>
      <c r="N835" s="30">
        <v>49</v>
      </c>
      <c r="O835" s="30">
        <v>0</v>
      </c>
      <c r="P835" s="27">
        <v>5.4</v>
      </c>
      <c r="Q835" s="30">
        <v>38</v>
      </c>
      <c r="R835" s="30">
        <v>110</v>
      </c>
      <c r="S835" s="9">
        <v>57362581</v>
      </c>
      <c r="T835" s="9">
        <v>45000000</v>
      </c>
      <c r="U835" s="9">
        <f>IMDB4[[#This Row],[Gross Revenue]]-IMDB4[[#This Row],[Budget]]</f>
        <v>12362581</v>
      </c>
      <c r="V835" s="9" t="str">
        <f>IF(IMDB4[[#This Row],[Profit]]&gt;0,"Hit","Flop")</f>
        <v>Hit</v>
      </c>
      <c r="W835" s="9" t="str" cm="1">
        <f t="array" ref="W835">_xlfn.IFS(IMDB4[[#This Row],[IMDb Score (1-10)]]&gt;=8,"Excellent",IMDB4[[#This Row],[IMDb Score (1-10)]]&gt;=7,"Good",IMDB4[[#This Row],[IMDb Score (1-10)]]&gt;=5,"Average",TRUE,"Poor")</f>
        <v>Average</v>
      </c>
      <c r="X835" s="9" t="str">
        <f>IF(IMDB4[[#This Row],[Duration (min)]]&lt;90,"Short",IF(IMDB4[[#This Row],[Duration (min)]]&lt;=120,"Medium", "Long"))</f>
        <v>Medium</v>
      </c>
    </row>
    <row r="836" spans="1:24" x14ac:dyDescent="0.25">
      <c r="A836" s="1" t="s">
        <v>2543</v>
      </c>
      <c r="B836" s="2">
        <v>36531</v>
      </c>
      <c r="C836" s="30">
        <f>YEAR(IMDB4[[#This Row],[Release Date]])</f>
        <v>2000</v>
      </c>
      <c r="D836" s="30" t="str">
        <f>FLOOR(IMDB4[[#This Row],[Year]],10)&amp;"s"</f>
        <v>2000s</v>
      </c>
      <c r="E836" s="1" t="s">
        <v>32</v>
      </c>
      <c r="F836" s="1" t="s">
        <v>20</v>
      </c>
      <c r="G836" s="1" t="s">
        <v>3</v>
      </c>
      <c r="H836" s="1" t="s">
        <v>4</v>
      </c>
      <c r="I836" s="1" t="s">
        <v>92</v>
      </c>
      <c r="J836" s="1" t="s">
        <v>782</v>
      </c>
      <c r="K836" s="1" t="s">
        <v>923</v>
      </c>
      <c r="L836" s="30">
        <v>13000</v>
      </c>
      <c r="M836" s="30">
        <v>17582</v>
      </c>
      <c r="N836" s="30">
        <v>36</v>
      </c>
      <c r="O836" s="30">
        <v>0</v>
      </c>
      <c r="P836" s="27">
        <v>6.7</v>
      </c>
      <c r="Q836" s="30">
        <v>129</v>
      </c>
      <c r="R836" s="30">
        <v>98</v>
      </c>
      <c r="S836" s="9">
        <v>57262492</v>
      </c>
      <c r="T836" s="9">
        <v>24000000</v>
      </c>
      <c r="U836" s="9">
        <f>IMDB4[[#This Row],[Gross Revenue]]-IMDB4[[#This Row],[Budget]]</f>
        <v>33262492</v>
      </c>
      <c r="V836" s="9" t="str">
        <f>IF(IMDB4[[#This Row],[Profit]]&gt;0,"Hit","Flop")</f>
        <v>Hit</v>
      </c>
      <c r="W836" s="9" t="str" cm="1">
        <f t="array" ref="W836">_xlfn.IFS(IMDB4[[#This Row],[IMDb Score (1-10)]]&gt;=8,"Excellent",IMDB4[[#This Row],[IMDb Score (1-10)]]&gt;=7,"Good",IMDB4[[#This Row],[IMDb Score (1-10)]]&gt;=5,"Average",TRUE,"Poor")</f>
        <v>Average</v>
      </c>
      <c r="X836" s="9" t="str">
        <f>IF(IMDB4[[#This Row],[Duration (min)]]&lt;90,"Short",IF(IMDB4[[#This Row],[Duration (min)]]&lt;=120,"Medium", "Long"))</f>
        <v>Medium</v>
      </c>
    </row>
    <row r="837" spans="1:24" x14ac:dyDescent="0.25">
      <c r="A837" s="1" t="s">
        <v>2589</v>
      </c>
      <c r="B837" s="2">
        <v>37068</v>
      </c>
      <c r="C837" s="30">
        <f>YEAR(IMDB4[[#This Row],[Release Date]])</f>
        <v>2001</v>
      </c>
      <c r="D837" s="30" t="str">
        <f>FLOOR(IMDB4[[#This Row],[Year]],10)&amp;"s"</f>
        <v>2000s</v>
      </c>
      <c r="E837" s="1" t="s">
        <v>32</v>
      </c>
      <c r="F837" s="1" t="s">
        <v>77</v>
      </c>
      <c r="G837" s="1" t="s">
        <v>3</v>
      </c>
      <c r="H837" s="1" t="s">
        <v>4</v>
      </c>
      <c r="I837" s="1" t="s">
        <v>132</v>
      </c>
      <c r="J837" s="1" t="s">
        <v>2525</v>
      </c>
      <c r="K837" s="1" t="s">
        <v>2140</v>
      </c>
      <c r="L837" s="30">
        <v>13000</v>
      </c>
      <c r="M837" s="30">
        <v>18761</v>
      </c>
      <c r="N837" s="30">
        <v>241</v>
      </c>
      <c r="O837" s="30">
        <v>0</v>
      </c>
      <c r="P837" s="27">
        <v>6.9</v>
      </c>
      <c r="Q837" s="30">
        <v>167</v>
      </c>
      <c r="R837" s="30">
        <v>144</v>
      </c>
      <c r="S837" s="9">
        <v>56083966</v>
      </c>
      <c r="T837" s="9">
        <v>65000000</v>
      </c>
      <c r="U837" s="9">
        <f>IMDB4[[#This Row],[Gross Revenue]]-IMDB4[[#This Row],[Budget]]</f>
        <v>-8916034</v>
      </c>
      <c r="V837" s="9" t="str">
        <f>IF(IMDB4[[#This Row],[Profit]]&gt;0,"Hit","Flop")</f>
        <v>Flop</v>
      </c>
      <c r="W837" s="9" t="str" cm="1">
        <f t="array" ref="W837">_xlfn.IFS(IMDB4[[#This Row],[IMDb Score (1-10)]]&gt;=8,"Excellent",IMDB4[[#This Row],[IMDb Score (1-10)]]&gt;=7,"Good",IMDB4[[#This Row],[IMDb Score (1-10)]]&gt;=5,"Average",TRUE,"Poor")</f>
        <v>Average</v>
      </c>
      <c r="X837" s="9" t="str">
        <f>IF(IMDB4[[#This Row],[Duration (min)]]&lt;90,"Short",IF(IMDB4[[#This Row],[Duration (min)]]&lt;=120,"Medium", "Long"))</f>
        <v>Long</v>
      </c>
    </row>
    <row r="838" spans="1:24" x14ac:dyDescent="0.25">
      <c r="A838" s="1" t="s">
        <v>683</v>
      </c>
      <c r="B838" s="2">
        <v>32463</v>
      </c>
      <c r="C838" s="30">
        <f>YEAR(IMDB4[[#This Row],[Release Date]])</f>
        <v>1988</v>
      </c>
      <c r="D838" s="30" t="str">
        <f>FLOOR(IMDB4[[#This Row],[Year]],10)&amp;"s"</f>
        <v>1980s</v>
      </c>
      <c r="E838" s="1" t="s">
        <v>32</v>
      </c>
      <c r="F838" s="1" t="s">
        <v>77</v>
      </c>
      <c r="G838" s="1" t="s">
        <v>3</v>
      </c>
      <c r="H838" s="1" t="s">
        <v>4</v>
      </c>
      <c r="I838" s="1" t="s">
        <v>92</v>
      </c>
      <c r="J838" s="1" t="s">
        <v>236</v>
      </c>
      <c r="K838" s="1" t="s">
        <v>684</v>
      </c>
      <c r="L838" s="30">
        <v>13000</v>
      </c>
      <c r="M838" s="30">
        <v>14574</v>
      </c>
      <c r="N838" s="30">
        <v>10</v>
      </c>
      <c r="O838" s="30">
        <v>2000</v>
      </c>
      <c r="P838" s="27">
        <v>5.7</v>
      </c>
      <c r="Q838" s="30">
        <v>84</v>
      </c>
      <c r="R838" s="30">
        <v>87</v>
      </c>
      <c r="S838" s="9">
        <v>53715611</v>
      </c>
      <c r="T838" s="9">
        <v>63000000</v>
      </c>
      <c r="U838" s="9">
        <f>IMDB4[[#This Row],[Gross Revenue]]-IMDB4[[#This Row],[Budget]]</f>
        <v>-9284389</v>
      </c>
      <c r="V838" s="9" t="str">
        <f>IF(IMDB4[[#This Row],[Profit]]&gt;0,"Hit","Flop")</f>
        <v>Flop</v>
      </c>
      <c r="W838" s="9" t="str" cm="1">
        <f t="array" ref="W838">_xlfn.IFS(IMDB4[[#This Row],[IMDb Score (1-10)]]&gt;=8,"Excellent",IMDB4[[#This Row],[IMDb Score (1-10)]]&gt;=7,"Good",IMDB4[[#This Row],[IMDb Score (1-10)]]&gt;=5,"Average",TRUE,"Poor")</f>
        <v>Average</v>
      </c>
      <c r="X838" s="9" t="str">
        <f>IF(IMDB4[[#This Row],[Duration (min)]]&lt;90,"Short",IF(IMDB4[[#This Row],[Duration (min)]]&lt;=120,"Medium", "Long"))</f>
        <v>Short</v>
      </c>
    </row>
    <row r="839" spans="1:24" x14ac:dyDescent="0.25">
      <c r="A839" s="1" t="s">
        <v>6468</v>
      </c>
      <c r="B839" s="2">
        <v>41295</v>
      </c>
      <c r="C839" s="30">
        <f>YEAR(IMDB4[[#This Row],[Release Date]])</f>
        <v>2013</v>
      </c>
      <c r="D839" s="30" t="str">
        <f>FLOOR(IMDB4[[#This Row],[Year]],10)&amp;"s"</f>
        <v>2010s</v>
      </c>
      <c r="E839" s="1" t="s">
        <v>32</v>
      </c>
      <c r="F839" s="1" t="s">
        <v>77</v>
      </c>
      <c r="G839" s="1" t="s">
        <v>3</v>
      </c>
      <c r="H839" s="1" t="s">
        <v>4</v>
      </c>
      <c r="I839" s="1" t="s">
        <v>132</v>
      </c>
      <c r="J839" s="1" t="s">
        <v>782</v>
      </c>
      <c r="K839" s="1" t="s">
        <v>1786</v>
      </c>
      <c r="L839" s="30">
        <v>13000</v>
      </c>
      <c r="M839" s="30">
        <v>25220</v>
      </c>
      <c r="N839" s="30">
        <v>23</v>
      </c>
      <c r="O839" s="30">
        <v>22000</v>
      </c>
      <c r="P839" s="27">
        <v>6.7</v>
      </c>
      <c r="Q839" s="30">
        <v>234</v>
      </c>
      <c r="R839" s="30">
        <v>116</v>
      </c>
      <c r="S839" s="9">
        <v>53215979</v>
      </c>
      <c r="T839" s="9">
        <v>84000000</v>
      </c>
      <c r="U839" s="9">
        <f>IMDB4[[#This Row],[Gross Revenue]]-IMDB4[[#This Row],[Budget]]</f>
        <v>-30784021</v>
      </c>
      <c r="V839" s="9" t="str">
        <f>IF(IMDB4[[#This Row],[Profit]]&gt;0,"Hit","Flop")</f>
        <v>Flop</v>
      </c>
      <c r="W839" s="9" t="str" cm="1">
        <f t="array" ref="W839">_xlfn.IFS(IMDB4[[#This Row],[IMDb Score (1-10)]]&gt;=8,"Excellent",IMDB4[[#This Row],[IMDb Score (1-10)]]&gt;=7,"Good",IMDB4[[#This Row],[IMDb Score (1-10)]]&gt;=5,"Average",TRUE,"Poor")</f>
        <v>Average</v>
      </c>
      <c r="X839" s="9" t="str">
        <f>IF(IMDB4[[#This Row],[Duration (min)]]&lt;90,"Short",IF(IMDB4[[#This Row],[Duration (min)]]&lt;=120,"Medium", "Long"))</f>
        <v>Medium</v>
      </c>
    </row>
    <row r="840" spans="1:24" x14ac:dyDescent="0.25">
      <c r="A840" s="1" t="s">
        <v>2892</v>
      </c>
      <c r="B840" s="2">
        <v>37109</v>
      </c>
      <c r="C840" s="30">
        <f>YEAR(IMDB4[[#This Row],[Release Date]])</f>
        <v>2001</v>
      </c>
      <c r="D840" s="30" t="str">
        <f>FLOOR(IMDB4[[#This Row],[Year]],10)&amp;"s"</f>
        <v>2000s</v>
      </c>
      <c r="E840" s="1" t="s">
        <v>32</v>
      </c>
      <c r="F840" s="1" t="s">
        <v>20</v>
      </c>
      <c r="G840" s="1" t="s">
        <v>3</v>
      </c>
      <c r="H840" s="1" t="s">
        <v>4</v>
      </c>
      <c r="I840" s="1" t="s">
        <v>92</v>
      </c>
      <c r="J840" s="1" t="s">
        <v>288</v>
      </c>
      <c r="K840" s="1" t="s">
        <v>1313</v>
      </c>
      <c r="L840" s="30">
        <v>13000</v>
      </c>
      <c r="M840" s="30">
        <v>14609</v>
      </c>
      <c r="N840" s="30">
        <v>0</v>
      </c>
      <c r="O840" s="30">
        <v>0</v>
      </c>
      <c r="P840" s="27">
        <v>7.6</v>
      </c>
      <c r="Q840" s="30">
        <v>220</v>
      </c>
      <c r="R840" s="30">
        <v>110</v>
      </c>
      <c r="S840" s="9">
        <v>52353636</v>
      </c>
      <c r="T840" s="9">
        <v>21000000</v>
      </c>
      <c r="U840" s="9">
        <f>IMDB4[[#This Row],[Gross Revenue]]-IMDB4[[#This Row],[Budget]]</f>
        <v>31353636</v>
      </c>
      <c r="V840" s="9" t="str">
        <f>IF(IMDB4[[#This Row],[Profit]]&gt;0,"Hit","Flop")</f>
        <v>Hit</v>
      </c>
      <c r="W840" s="9" t="str" cm="1">
        <f t="array" ref="W840">_xlfn.IFS(IMDB4[[#This Row],[IMDb Score (1-10)]]&gt;=8,"Excellent",IMDB4[[#This Row],[IMDb Score (1-10)]]&gt;=7,"Good",IMDB4[[#This Row],[IMDb Score (1-10)]]&gt;=5,"Average",TRUE,"Poor")</f>
        <v>Good</v>
      </c>
      <c r="X840" s="9" t="str">
        <f>IF(IMDB4[[#This Row],[Duration (min)]]&lt;90,"Short",IF(IMDB4[[#This Row],[Duration (min)]]&lt;=120,"Medium", "Long"))</f>
        <v>Medium</v>
      </c>
    </row>
    <row r="841" spans="1:24" x14ac:dyDescent="0.25">
      <c r="A841" s="1" t="s">
        <v>4090</v>
      </c>
      <c r="B841" s="2">
        <v>38612</v>
      </c>
      <c r="C841" s="30">
        <f>YEAR(IMDB4[[#This Row],[Release Date]])</f>
        <v>2005</v>
      </c>
      <c r="D841" s="30" t="str">
        <f>FLOOR(IMDB4[[#This Row],[Year]],10)&amp;"s"</f>
        <v>2000s</v>
      </c>
      <c r="E841" s="1" t="s">
        <v>32</v>
      </c>
      <c r="F841" s="1" t="s">
        <v>9</v>
      </c>
      <c r="G841" s="1" t="s">
        <v>3</v>
      </c>
      <c r="H841" s="1" t="s">
        <v>4</v>
      </c>
      <c r="I841" s="1" t="s">
        <v>92</v>
      </c>
      <c r="J841" s="1" t="s">
        <v>1523</v>
      </c>
      <c r="K841" s="1" t="s">
        <v>2938</v>
      </c>
      <c r="L841" s="30">
        <v>13000</v>
      </c>
      <c r="M841" s="30">
        <v>14747</v>
      </c>
      <c r="N841" s="30">
        <v>79</v>
      </c>
      <c r="O841" s="30">
        <v>0</v>
      </c>
      <c r="P841" s="27">
        <v>7</v>
      </c>
      <c r="Q841" s="30">
        <v>358</v>
      </c>
      <c r="R841" s="30">
        <v>128</v>
      </c>
      <c r="S841" s="9">
        <v>50815288</v>
      </c>
      <c r="T841" s="9">
        <v>50000000</v>
      </c>
      <c r="U841" s="9">
        <f>IMDB4[[#This Row],[Gross Revenue]]-IMDB4[[#This Row],[Budget]]</f>
        <v>815288</v>
      </c>
      <c r="V841" s="9" t="str">
        <f>IF(IMDB4[[#This Row],[Profit]]&gt;0,"Hit","Flop")</f>
        <v>Hit</v>
      </c>
      <c r="W841" s="9" t="str" cm="1">
        <f t="array" ref="W841">_xlfn.IFS(IMDB4[[#This Row],[IMDb Score (1-10)]]&gt;=8,"Excellent",IMDB4[[#This Row],[IMDb Score (1-10)]]&gt;=7,"Good",IMDB4[[#This Row],[IMDb Score (1-10)]]&gt;=5,"Average",TRUE,"Poor")</f>
        <v>Good</v>
      </c>
      <c r="X841" s="9" t="str">
        <f>IF(IMDB4[[#This Row],[Duration (min)]]&lt;90,"Short",IF(IMDB4[[#This Row],[Duration (min)]]&lt;=120,"Medium", "Long"))</f>
        <v>Long</v>
      </c>
    </row>
    <row r="842" spans="1:24" x14ac:dyDescent="0.25">
      <c r="A842" s="1" t="s">
        <v>1668</v>
      </c>
      <c r="B842" s="2">
        <v>35452</v>
      </c>
      <c r="C842" s="30">
        <f>YEAR(IMDB4[[#This Row],[Release Date]])</f>
        <v>1997</v>
      </c>
      <c r="D842" s="30" t="str">
        <f>FLOOR(IMDB4[[#This Row],[Year]],10)&amp;"s"</f>
        <v>1990s</v>
      </c>
      <c r="E842" s="1" t="s">
        <v>32</v>
      </c>
      <c r="F842" s="1" t="s">
        <v>2</v>
      </c>
      <c r="G842" s="1" t="s">
        <v>3</v>
      </c>
      <c r="H842" s="1" t="s">
        <v>4</v>
      </c>
      <c r="I842" s="1" t="s">
        <v>132</v>
      </c>
      <c r="J842" s="1" t="s">
        <v>1523</v>
      </c>
      <c r="K842" s="1" t="s">
        <v>197</v>
      </c>
      <c r="L842" s="30">
        <v>13000</v>
      </c>
      <c r="M842" s="30">
        <v>16762</v>
      </c>
      <c r="N842" s="30">
        <v>0</v>
      </c>
      <c r="O842" s="30">
        <v>0</v>
      </c>
      <c r="P842" s="27">
        <v>7.1</v>
      </c>
      <c r="Q842" s="30">
        <v>91</v>
      </c>
      <c r="R842" s="30">
        <v>135</v>
      </c>
      <c r="S842" s="9">
        <v>45856732</v>
      </c>
      <c r="T842" s="9">
        <v>40000000</v>
      </c>
      <c r="U842" s="9">
        <f>IMDB4[[#This Row],[Gross Revenue]]-IMDB4[[#This Row],[Budget]]</f>
        <v>5856732</v>
      </c>
      <c r="V842" s="9" t="str">
        <f>IF(IMDB4[[#This Row],[Profit]]&gt;0,"Hit","Flop")</f>
        <v>Hit</v>
      </c>
      <c r="W842" s="9" t="str" cm="1">
        <f t="array" ref="W842">_xlfn.IFS(IMDB4[[#This Row],[IMDb Score (1-10)]]&gt;=8,"Excellent",IMDB4[[#This Row],[IMDb Score (1-10)]]&gt;=7,"Good",IMDB4[[#This Row],[IMDb Score (1-10)]]&gt;=5,"Average",TRUE,"Poor")</f>
        <v>Good</v>
      </c>
      <c r="X842" s="9" t="str">
        <f>IF(IMDB4[[#This Row],[Duration (min)]]&lt;90,"Short",IF(IMDB4[[#This Row],[Duration (min)]]&lt;=120,"Medium", "Long"))</f>
        <v>Long</v>
      </c>
    </row>
    <row r="843" spans="1:24" x14ac:dyDescent="0.25">
      <c r="A843" s="1" t="s">
        <v>6158</v>
      </c>
      <c r="B843" s="2">
        <v>41215</v>
      </c>
      <c r="C843" s="30">
        <f>YEAR(IMDB4[[#This Row],[Release Date]])</f>
        <v>2012</v>
      </c>
      <c r="D843" s="30" t="str">
        <f>FLOOR(IMDB4[[#This Row],[Year]],10)&amp;"s"</f>
        <v>2010s</v>
      </c>
      <c r="E843" s="1" t="s">
        <v>32</v>
      </c>
      <c r="F843" s="1" t="s">
        <v>40</v>
      </c>
      <c r="G843" s="1" t="s">
        <v>3</v>
      </c>
      <c r="H843" s="1" t="s">
        <v>4</v>
      </c>
      <c r="I843" s="1" t="s">
        <v>132</v>
      </c>
      <c r="J843" s="1" t="s">
        <v>782</v>
      </c>
      <c r="K843" s="1" t="s">
        <v>1313</v>
      </c>
      <c r="L843" s="30">
        <v>13000</v>
      </c>
      <c r="M843" s="30">
        <v>27911</v>
      </c>
      <c r="N843" s="30">
        <v>0</v>
      </c>
      <c r="O843" s="30">
        <v>71000</v>
      </c>
      <c r="P843" s="27">
        <v>7.8</v>
      </c>
      <c r="Q843" s="30">
        <v>487</v>
      </c>
      <c r="R843" s="30">
        <v>94</v>
      </c>
      <c r="S843" s="9">
        <v>45507053</v>
      </c>
      <c r="T843" s="9">
        <v>16000000</v>
      </c>
      <c r="U843" s="9">
        <f>IMDB4[[#This Row],[Gross Revenue]]-IMDB4[[#This Row],[Budget]]</f>
        <v>29507053</v>
      </c>
      <c r="V843" s="9" t="str">
        <f>IF(IMDB4[[#This Row],[Profit]]&gt;0,"Hit","Flop")</f>
        <v>Hit</v>
      </c>
      <c r="W843" s="9" t="str" cm="1">
        <f t="array" ref="W843">_xlfn.IFS(IMDB4[[#This Row],[IMDb Score (1-10)]]&gt;=8,"Excellent",IMDB4[[#This Row],[IMDb Score (1-10)]]&gt;=7,"Good",IMDB4[[#This Row],[IMDb Score (1-10)]]&gt;=5,"Average",TRUE,"Poor")</f>
        <v>Good</v>
      </c>
      <c r="X843" s="9" t="str">
        <f>IF(IMDB4[[#This Row],[Duration (min)]]&lt;90,"Short",IF(IMDB4[[#This Row],[Duration (min)]]&lt;=120,"Medium", "Long"))</f>
        <v>Medium</v>
      </c>
    </row>
    <row r="844" spans="1:24" x14ac:dyDescent="0.25">
      <c r="A844" s="1" t="s">
        <v>5500</v>
      </c>
      <c r="B844" s="2">
        <v>40417</v>
      </c>
      <c r="C844" s="30">
        <f>YEAR(IMDB4[[#This Row],[Release Date]])</f>
        <v>2010</v>
      </c>
      <c r="D844" s="30" t="str">
        <f>FLOOR(IMDB4[[#This Row],[Year]],10)&amp;"s"</f>
        <v>2010s</v>
      </c>
      <c r="E844" s="1" t="s">
        <v>32</v>
      </c>
      <c r="F844" s="1" t="s">
        <v>77</v>
      </c>
      <c r="G844" s="1" t="s">
        <v>3</v>
      </c>
      <c r="H844" s="1" t="s">
        <v>4</v>
      </c>
      <c r="I844" s="1" t="s">
        <v>92</v>
      </c>
      <c r="J844" s="1" t="s">
        <v>782</v>
      </c>
      <c r="K844" s="1" t="s">
        <v>1065</v>
      </c>
      <c r="L844" s="30">
        <v>13000</v>
      </c>
      <c r="M844" s="30">
        <v>14483</v>
      </c>
      <c r="N844" s="30">
        <v>0</v>
      </c>
      <c r="O844" s="30">
        <v>0</v>
      </c>
      <c r="P844" s="27">
        <v>5.6</v>
      </c>
      <c r="Q844" s="30">
        <v>203</v>
      </c>
      <c r="R844" s="30">
        <v>107</v>
      </c>
      <c r="S844" s="9">
        <v>44867349</v>
      </c>
      <c r="T844" s="9">
        <v>37000000</v>
      </c>
      <c r="U844" s="9">
        <f>IMDB4[[#This Row],[Gross Revenue]]-IMDB4[[#This Row],[Budget]]</f>
        <v>7867349</v>
      </c>
      <c r="V844" s="9" t="str">
        <f>IF(IMDB4[[#This Row],[Profit]]&gt;0,"Hit","Flop")</f>
        <v>Hit</v>
      </c>
      <c r="W844" s="9" t="str" cm="1">
        <f t="array" ref="W844">_xlfn.IFS(IMDB4[[#This Row],[IMDb Score (1-10)]]&gt;=8,"Excellent",IMDB4[[#This Row],[IMDb Score (1-10)]]&gt;=7,"Good",IMDB4[[#This Row],[IMDb Score (1-10)]]&gt;=5,"Average",TRUE,"Poor")</f>
        <v>Average</v>
      </c>
      <c r="X844" s="9" t="str">
        <f>IF(IMDB4[[#This Row],[Duration (min)]]&lt;90,"Short",IF(IMDB4[[#This Row],[Duration (min)]]&lt;=120,"Medium", "Long"))</f>
        <v>Medium</v>
      </c>
    </row>
    <row r="845" spans="1:24" x14ac:dyDescent="0.25">
      <c r="A845" s="1" t="s">
        <v>6734</v>
      </c>
      <c r="B845" s="2">
        <v>41794</v>
      </c>
      <c r="C845" s="30">
        <f>YEAR(IMDB4[[#This Row],[Release Date]])</f>
        <v>2014</v>
      </c>
      <c r="D845" s="30" t="str">
        <f>FLOOR(IMDB4[[#This Row],[Year]],10)&amp;"s"</f>
        <v>2010s</v>
      </c>
      <c r="E845" s="1" t="s">
        <v>32</v>
      </c>
      <c r="F845" s="1" t="s">
        <v>20</v>
      </c>
      <c r="G845" s="1" t="s">
        <v>3</v>
      </c>
      <c r="H845" s="1" t="s">
        <v>4</v>
      </c>
      <c r="I845" s="1" t="s">
        <v>132</v>
      </c>
      <c r="J845" s="1" t="s">
        <v>288</v>
      </c>
      <c r="K845" s="1" t="s">
        <v>6735</v>
      </c>
      <c r="L845" s="30">
        <v>13000</v>
      </c>
      <c r="M845" s="30">
        <v>20330</v>
      </c>
      <c r="N845" s="30">
        <v>51</v>
      </c>
      <c r="O845" s="30">
        <v>33000</v>
      </c>
      <c r="P845" s="27">
        <v>7.3</v>
      </c>
      <c r="Q845" s="30">
        <v>275</v>
      </c>
      <c r="R845" s="30">
        <v>102</v>
      </c>
      <c r="S845" s="9">
        <v>44134898</v>
      </c>
      <c r="T845" s="9">
        <v>13000000</v>
      </c>
      <c r="U845" s="9">
        <f>IMDB4[[#This Row],[Gross Revenue]]-IMDB4[[#This Row],[Budget]]</f>
        <v>31134898</v>
      </c>
      <c r="V845" s="9" t="str">
        <f>IF(IMDB4[[#This Row],[Profit]]&gt;0,"Hit","Flop")</f>
        <v>Hit</v>
      </c>
      <c r="W845" s="9" t="str" cm="1">
        <f t="array" ref="W845">_xlfn.IFS(IMDB4[[#This Row],[IMDb Score (1-10)]]&gt;=8,"Excellent",IMDB4[[#This Row],[IMDb Score (1-10)]]&gt;=7,"Good",IMDB4[[#This Row],[IMDb Score (1-10)]]&gt;=5,"Average",TRUE,"Poor")</f>
        <v>Good</v>
      </c>
      <c r="X845" s="9" t="str">
        <f>IF(IMDB4[[#This Row],[Duration (min)]]&lt;90,"Short",IF(IMDB4[[#This Row],[Duration (min)]]&lt;=120,"Medium", "Long"))</f>
        <v>Medium</v>
      </c>
    </row>
    <row r="846" spans="1:24" x14ac:dyDescent="0.25">
      <c r="A846" s="1" t="s">
        <v>3460</v>
      </c>
      <c r="B846" s="2">
        <v>37811</v>
      </c>
      <c r="C846" s="30">
        <f>YEAR(IMDB4[[#This Row],[Release Date]])</f>
        <v>2003</v>
      </c>
      <c r="D846" s="30" t="str">
        <f>FLOOR(IMDB4[[#This Row],[Year]],10)&amp;"s"</f>
        <v>2000s</v>
      </c>
      <c r="E846" s="1" t="s">
        <v>32</v>
      </c>
      <c r="F846" s="1" t="s">
        <v>77</v>
      </c>
      <c r="G846" s="1" t="s">
        <v>3</v>
      </c>
      <c r="H846" s="1" t="s">
        <v>4</v>
      </c>
      <c r="I846" s="1" t="s">
        <v>92</v>
      </c>
      <c r="J846" s="1" t="s">
        <v>782</v>
      </c>
      <c r="K846" s="1" t="s">
        <v>1912</v>
      </c>
      <c r="L846" s="30">
        <v>13000</v>
      </c>
      <c r="M846" s="30">
        <v>16580</v>
      </c>
      <c r="N846" s="30">
        <v>845</v>
      </c>
      <c r="O846" s="30">
        <v>0</v>
      </c>
      <c r="P846" s="27">
        <v>6.6</v>
      </c>
      <c r="Q846" s="30">
        <v>89</v>
      </c>
      <c r="R846" s="30">
        <v>142</v>
      </c>
      <c r="S846" s="9">
        <v>43426961</v>
      </c>
      <c r="T846" s="9">
        <v>70000000</v>
      </c>
      <c r="U846" s="9">
        <f>IMDB4[[#This Row],[Gross Revenue]]-IMDB4[[#This Row],[Budget]]</f>
        <v>-26573039</v>
      </c>
      <c r="V846" s="9" t="str">
        <f>IF(IMDB4[[#This Row],[Profit]]&gt;0,"Hit","Flop")</f>
        <v>Flop</v>
      </c>
      <c r="W846" s="9" t="str" cm="1">
        <f t="array" ref="W846">_xlfn.IFS(IMDB4[[#This Row],[IMDb Score (1-10)]]&gt;=8,"Excellent",IMDB4[[#This Row],[IMDb Score (1-10)]]&gt;=7,"Good",IMDB4[[#This Row],[IMDb Score (1-10)]]&gt;=5,"Average",TRUE,"Poor")</f>
        <v>Average</v>
      </c>
      <c r="X846" s="9" t="str">
        <f>IF(IMDB4[[#This Row],[Duration (min)]]&lt;90,"Short",IF(IMDB4[[#This Row],[Duration (min)]]&lt;=120,"Medium", "Long"))</f>
        <v>Long</v>
      </c>
    </row>
    <row r="847" spans="1:24" x14ac:dyDescent="0.25">
      <c r="A847" s="1" t="s">
        <v>2616</v>
      </c>
      <c r="B847" s="2">
        <v>37067</v>
      </c>
      <c r="C847" s="30">
        <f>YEAR(IMDB4[[#This Row],[Release Date]])</f>
        <v>2001</v>
      </c>
      <c r="D847" s="30" t="str">
        <f>FLOOR(IMDB4[[#This Row],[Year]],10)&amp;"s"</f>
        <v>2000s</v>
      </c>
      <c r="E847" s="1" t="s">
        <v>32</v>
      </c>
      <c r="F847" s="1" t="s">
        <v>20</v>
      </c>
      <c r="G847" s="1" t="s">
        <v>3</v>
      </c>
      <c r="H847" s="1" t="s">
        <v>4</v>
      </c>
      <c r="I847" s="1" t="s">
        <v>132</v>
      </c>
      <c r="J847" s="1" t="s">
        <v>782</v>
      </c>
      <c r="K847" s="1" t="s">
        <v>370</v>
      </c>
      <c r="L847" s="30">
        <v>13000</v>
      </c>
      <c r="M847" s="30">
        <v>13934</v>
      </c>
      <c r="N847" s="30">
        <v>272</v>
      </c>
      <c r="O847" s="30">
        <v>0</v>
      </c>
      <c r="P847" s="27">
        <v>6.6</v>
      </c>
      <c r="Q847" s="30">
        <v>132</v>
      </c>
      <c r="R847" s="30">
        <v>123</v>
      </c>
      <c r="S847" s="9">
        <v>41523271</v>
      </c>
      <c r="T847" s="9">
        <v>80000000</v>
      </c>
      <c r="U847" s="9">
        <f>IMDB4[[#This Row],[Gross Revenue]]-IMDB4[[#This Row],[Budget]]</f>
        <v>-38476729</v>
      </c>
      <c r="V847" s="9" t="str">
        <f>IF(IMDB4[[#This Row],[Profit]]&gt;0,"Hit","Flop")</f>
        <v>Flop</v>
      </c>
      <c r="W847" s="9" t="str" cm="1">
        <f t="array" ref="W847">_xlfn.IFS(IMDB4[[#This Row],[IMDb Score (1-10)]]&gt;=8,"Excellent",IMDB4[[#This Row],[IMDb Score (1-10)]]&gt;=7,"Good",IMDB4[[#This Row],[IMDb Score (1-10)]]&gt;=5,"Average",TRUE,"Poor")</f>
        <v>Average</v>
      </c>
      <c r="X847" s="9" t="str">
        <f>IF(IMDB4[[#This Row],[Duration (min)]]&lt;90,"Short",IF(IMDB4[[#This Row],[Duration (min)]]&lt;=120,"Medium", "Long"))</f>
        <v>Long</v>
      </c>
    </row>
    <row r="848" spans="1:24" x14ac:dyDescent="0.25">
      <c r="A848" s="1" t="s">
        <v>287</v>
      </c>
      <c r="B848" s="2">
        <v>29507</v>
      </c>
      <c r="C848" s="30">
        <f>YEAR(IMDB4[[#This Row],[Release Date]])</f>
        <v>1980</v>
      </c>
      <c r="D848" s="30" t="str">
        <f>FLOOR(IMDB4[[#This Row],[Year]],10)&amp;"s"</f>
        <v>1980s</v>
      </c>
      <c r="E848" s="1" t="s">
        <v>32</v>
      </c>
      <c r="F848" s="1" t="s">
        <v>20</v>
      </c>
      <c r="G848" s="1" t="s">
        <v>3</v>
      </c>
      <c r="H848" s="1" t="s">
        <v>4</v>
      </c>
      <c r="I848" s="1" t="s">
        <v>92</v>
      </c>
      <c r="J848" s="1" t="s">
        <v>288</v>
      </c>
      <c r="K848" s="1" t="s">
        <v>289</v>
      </c>
      <c r="L848" s="30">
        <v>13000</v>
      </c>
      <c r="M848" s="30">
        <v>14921</v>
      </c>
      <c r="N848" s="30">
        <v>11000</v>
      </c>
      <c r="O848" s="30">
        <v>0</v>
      </c>
      <c r="P848" s="27">
        <v>7.4</v>
      </c>
      <c r="Q848" s="30">
        <v>71</v>
      </c>
      <c r="R848" s="30">
        <v>98</v>
      </c>
      <c r="S848" s="9">
        <v>39800000</v>
      </c>
      <c r="T848" s="9">
        <v>6000000</v>
      </c>
      <c r="U848" s="9">
        <f>IMDB4[[#This Row],[Gross Revenue]]-IMDB4[[#This Row],[Budget]]</f>
        <v>33800000</v>
      </c>
      <c r="V848" s="9" t="str">
        <f>IF(IMDB4[[#This Row],[Profit]]&gt;0,"Hit","Flop")</f>
        <v>Hit</v>
      </c>
      <c r="W848" s="9" t="str" cm="1">
        <f t="array" ref="W848">_xlfn.IFS(IMDB4[[#This Row],[IMDb Score (1-10)]]&gt;=8,"Excellent",IMDB4[[#This Row],[IMDb Score (1-10)]]&gt;=7,"Good",IMDB4[[#This Row],[IMDb Score (1-10)]]&gt;=5,"Average",TRUE,"Poor")</f>
        <v>Good</v>
      </c>
      <c r="X848" s="9" t="str">
        <f>IF(IMDB4[[#This Row],[Duration (min)]]&lt;90,"Short",IF(IMDB4[[#This Row],[Duration (min)]]&lt;=120,"Medium", "Long"))</f>
        <v>Medium</v>
      </c>
    </row>
    <row r="849" spans="1:24" x14ac:dyDescent="0.25">
      <c r="A849" s="1" t="s">
        <v>527</v>
      </c>
      <c r="B849" s="2">
        <v>31472</v>
      </c>
      <c r="C849" s="30">
        <f>YEAR(IMDB4[[#This Row],[Release Date]])</f>
        <v>1986</v>
      </c>
      <c r="D849" s="30" t="str">
        <f>FLOOR(IMDB4[[#This Row],[Year]],10)&amp;"s"</f>
        <v>1980s</v>
      </c>
      <c r="E849" s="1" t="s">
        <v>32</v>
      </c>
      <c r="F849" s="1" t="s">
        <v>20</v>
      </c>
      <c r="G849" s="1" t="s">
        <v>3</v>
      </c>
      <c r="H849" s="1" t="s">
        <v>4</v>
      </c>
      <c r="I849" s="1" t="s">
        <v>132</v>
      </c>
      <c r="J849" s="1" t="s">
        <v>288</v>
      </c>
      <c r="K849" s="1" t="s">
        <v>528</v>
      </c>
      <c r="L849" s="30">
        <v>13000</v>
      </c>
      <c r="M849" s="30">
        <v>15308</v>
      </c>
      <c r="N849" s="30">
        <v>0</v>
      </c>
      <c r="O849" s="30">
        <v>0</v>
      </c>
      <c r="P849" s="27">
        <v>6.9</v>
      </c>
      <c r="Q849" s="30">
        <v>63</v>
      </c>
      <c r="R849" s="30">
        <v>102</v>
      </c>
      <c r="S849" s="9">
        <v>38747385</v>
      </c>
      <c r="T849" s="9">
        <v>25000000</v>
      </c>
      <c r="U849" s="9">
        <f>IMDB4[[#This Row],[Gross Revenue]]-IMDB4[[#This Row],[Budget]]</f>
        <v>13747385</v>
      </c>
      <c r="V849" s="9" t="str">
        <f>IF(IMDB4[[#This Row],[Profit]]&gt;0,"Hit","Flop")</f>
        <v>Hit</v>
      </c>
      <c r="W849" s="9" t="str" cm="1">
        <f t="array" ref="W849">_xlfn.IFS(IMDB4[[#This Row],[IMDb Score (1-10)]]&gt;=8,"Excellent",IMDB4[[#This Row],[IMDb Score (1-10)]]&gt;=7,"Good",IMDB4[[#This Row],[IMDb Score (1-10)]]&gt;=5,"Average",TRUE,"Poor")</f>
        <v>Average</v>
      </c>
      <c r="X849" s="9" t="str">
        <f>IF(IMDB4[[#This Row],[Duration (min)]]&lt;90,"Short",IF(IMDB4[[#This Row],[Duration (min)]]&lt;=120,"Medium", "Long"))</f>
        <v>Medium</v>
      </c>
    </row>
    <row r="850" spans="1:24" x14ac:dyDescent="0.25">
      <c r="A850" s="1" t="s">
        <v>5365</v>
      </c>
      <c r="B850" s="2">
        <v>40145</v>
      </c>
      <c r="C850" s="30">
        <f>YEAR(IMDB4[[#This Row],[Release Date]])</f>
        <v>2009</v>
      </c>
      <c r="D850" s="30" t="str">
        <f>FLOOR(IMDB4[[#This Row],[Year]],10)&amp;"s"</f>
        <v>2000s</v>
      </c>
      <c r="E850" s="1" t="s">
        <v>32</v>
      </c>
      <c r="F850" s="1" t="s">
        <v>77</v>
      </c>
      <c r="G850" s="1" t="s">
        <v>3</v>
      </c>
      <c r="H850" s="1" t="s">
        <v>4</v>
      </c>
      <c r="I850" s="1" t="s">
        <v>132</v>
      </c>
      <c r="J850" s="1" t="s">
        <v>782</v>
      </c>
      <c r="K850" s="1" t="s">
        <v>1514</v>
      </c>
      <c r="L850" s="30">
        <v>13000</v>
      </c>
      <c r="M850" s="30">
        <v>18132</v>
      </c>
      <c r="N850" s="30">
        <v>84</v>
      </c>
      <c r="O850" s="30">
        <v>0</v>
      </c>
      <c r="P850" s="27">
        <v>6.3</v>
      </c>
      <c r="Q850" s="30">
        <v>258</v>
      </c>
      <c r="R850" s="30">
        <v>89</v>
      </c>
      <c r="S850" s="9">
        <v>38542418</v>
      </c>
      <c r="T850" s="9">
        <v>80000000</v>
      </c>
      <c r="U850" s="9">
        <f>IMDB4[[#This Row],[Gross Revenue]]-IMDB4[[#This Row],[Budget]]</f>
        <v>-41457582</v>
      </c>
      <c r="V850" s="9" t="str">
        <f>IF(IMDB4[[#This Row],[Profit]]&gt;0,"Hit","Flop")</f>
        <v>Flop</v>
      </c>
      <c r="W850" s="9" t="str" cm="1">
        <f t="array" ref="W850">_xlfn.IFS(IMDB4[[#This Row],[IMDb Score (1-10)]]&gt;=8,"Excellent",IMDB4[[#This Row],[IMDb Score (1-10)]]&gt;=7,"Good",IMDB4[[#This Row],[IMDb Score (1-10)]]&gt;=5,"Average",TRUE,"Poor")</f>
        <v>Average</v>
      </c>
      <c r="X850" s="9" t="str">
        <f>IF(IMDB4[[#This Row],[Duration (min)]]&lt;90,"Short",IF(IMDB4[[#This Row],[Duration (min)]]&lt;=120,"Medium", "Long"))</f>
        <v>Short</v>
      </c>
    </row>
    <row r="851" spans="1:24" x14ac:dyDescent="0.25">
      <c r="A851" s="1" t="s">
        <v>4101</v>
      </c>
      <c r="B851" s="2">
        <v>38428</v>
      </c>
      <c r="C851" s="30">
        <f>YEAR(IMDB4[[#This Row],[Release Date]])</f>
        <v>2005</v>
      </c>
      <c r="D851" s="30" t="str">
        <f>FLOOR(IMDB4[[#This Row],[Year]],10)&amp;"s"</f>
        <v>2000s</v>
      </c>
      <c r="E851" s="1" t="s">
        <v>32</v>
      </c>
      <c r="F851" s="1" t="s">
        <v>77</v>
      </c>
      <c r="G851" s="1" t="s">
        <v>3</v>
      </c>
      <c r="H851" s="1" t="s">
        <v>4</v>
      </c>
      <c r="I851" s="1" t="s">
        <v>132</v>
      </c>
      <c r="J851" s="1" t="s">
        <v>1523</v>
      </c>
      <c r="K851" s="1" t="s">
        <v>228</v>
      </c>
      <c r="L851" s="30">
        <v>13000</v>
      </c>
      <c r="M851" s="30">
        <v>27114</v>
      </c>
      <c r="N851" s="30">
        <v>0</v>
      </c>
      <c r="O851" s="30">
        <v>0</v>
      </c>
      <c r="P851" s="27">
        <v>5.9</v>
      </c>
      <c r="Q851" s="30">
        <v>233</v>
      </c>
      <c r="R851" s="30">
        <v>118</v>
      </c>
      <c r="S851" s="9">
        <v>37899638</v>
      </c>
      <c r="T851" s="9">
        <v>88000000</v>
      </c>
      <c r="U851" s="9">
        <f>IMDB4[[#This Row],[Gross Revenue]]-IMDB4[[#This Row],[Budget]]</f>
        <v>-50100362</v>
      </c>
      <c r="V851" s="9" t="str">
        <f>IF(IMDB4[[#This Row],[Profit]]&gt;0,"Hit","Flop")</f>
        <v>Flop</v>
      </c>
      <c r="W851" s="9" t="str" cm="1">
        <f t="array" ref="W851">_xlfn.IFS(IMDB4[[#This Row],[IMDb Score (1-10)]]&gt;=8,"Excellent",IMDB4[[#This Row],[IMDb Score (1-10)]]&gt;=7,"Good",IMDB4[[#This Row],[IMDb Score (1-10)]]&gt;=5,"Average",TRUE,"Poor")</f>
        <v>Average</v>
      </c>
      <c r="X851" s="9" t="str">
        <f>IF(IMDB4[[#This Row],[Duration (min)]]&lt;90,"Short",IF(IMDB4[[#This Row],[Duration (min)]]&lt;=120,"Medium", "Long"))</f>
        <v>Medium</v>
      </c>
    </row>
    <row r="852" spans="1:24" x14ac:dyDescent="0.25">
      <c r="A852" s="1" t="s">
        <v>5287</v>
      </c>
      <c r="B852" s="2">
        <v>39892</v>
      </c>
      <c r="C852" s="30">
        <f>YEAR(IMDB4[[#This Row],[Release Date]])</f>
        <v>2009</v>
      </c>
      <c r="D852" s="30" t="str">
        <f>FLOOR(IMDB4[[#This Row],[Year]],10)&amp;"s"</f>
        <v>2000s</v>
      </c>
      <c r="E852" s="1" t="s">
        <v>32</v>
      </c>
      <c r="F852" s="1" t="s">
        <v>61</v>
      </c>
      <c r="G852" s="1" t="s">
        <v>3</v>
      </c>
      <c r="H852" s="1" t="s">
        <v>4</v>
      </c>
      <c r="I852" s="1" t="s">
        <v>132</v>
      </c>
      <c r="J852" s="1" t="s">
        <v>1523</v>
      </c>
      <c r="K852" s="1" t="s">
        <v>114</v>
      </c>
      <c r="L852" s="30">
        <v>13000</v>
      </c>
      <c r="M852" s="30">
        <v>24458</v>
      </c>
      <c r="N852" s="30">
        <v>16000</v>
      </c>
      <c r="O852" s="30">
        <v>23000</v>
      </c>
      <c r="P852" s="27">
        <v>7.4</v>
      </c>
      <c r="Q852" s="30">
        <v>306</v>
      </c>
      <c r="R852" s="30">
        <v>134</v>
      </c>
      <c r="S852" s="9">
        <v>37479778</v>
      </c>
      <c r="T852" s="9">
        <v>60000000</v>
      </c>
      <c r="U852" s="9">
        <f>IMDB4[[#This Row],[Gross Revenue]]-IMDB4[[#This Row],[Budget]]</f>
        <v>-22520222</v>
      </c>
      <c r="V852" s="9" t="str">
        <f>IF(IMDB4[[#This Row],[Profit]]&gt;0,"Hit","Flop")</f>
        <v>Flop</v>
      </c>
      <c r="W852" s="9" t="str" cm="1">
        <f t="array" ref="W852">_xlfn.IFS(IMDB4[[#This Row],[IMDb Score (1-10)]]&gt;=8,"Excellent",IMDB4[[#This Row],[IMDb Score (1-10)]]&gt;=7,"Good",IMDB4[[#This Row],[IMDb Score (1-10)]]&gt;=5,"Average",TRUE,"Poor")</f>
        <v>Good</v>
      </c>
      <c r="X852" s="9" t="str">
        <f>IF(IMDB4[[#This Row],[Duration (min)]]&lt;90,"Short",IF(IMDB4[[#This Row],[Duration (min)]]&lt;=120,"Medium", "Long"))</f>
        <v>Long</v>
      </c>
    </row>
    <row r="853" spans="1:24" x14ac:dyDescent="0.25">
      <c r="A853" s="1" t="s">
        <v>4220</v>
      </c>
      <c r="B853" s="2">
        <v>39029</v>
      </c>
      <c r="C853" s="30">
        <f>YEAR(IMDB4[[#This Row],[Release Date]])</f>
        <v>2006</v>
      </c>
      <c r="D853" s="30" t="str">
        <f>FLOOR(IMDB4[[#This Row],[Year]],10)&amp;"s"</f>
        <v>2000s</v>
      </c>
      <c r="E853" s="1" t="s">
        <v>32</v>
      </c>
      <c r="F853" s="1" t="s">
        <v>77</v>
      </c>
      <c r="G853" s="1" t="s">
        <v>3</v>
      </c>
      <c r="H853" s="1" t="s">
        <v>11</v>
      </c>
      <c r="I853" s="1" t="s">
        <v>132</v>
      </c>
      <c r="J853" s="1" t="s">
        <v>782</v>
      </c>
      <c r="K853" s="1" t="s">
        <v>268</v>
      </c>
      <c r="L853" s="30">
        <v>13000</v>
      </c>
      <c r="M853" s="30">
        <v>15053</v>
      </c>
      <c r="N853" s="30">
        <v>503</v>
      </c>
      <c r="O853" s="30">
        <v>0</v>
      </c>
      <c r="P853" s="27">
        <v>6.6</v>
      </c>
      <c r="Q853" s="30">
        <v>199</v>
      </c>
      <c r="R853" s="30">
        <v>102</v>
      </c>
      <c r="S853" s="9">
        <v>36883539</v>
      </c>
      <c r="T853" s="9">
        <v>52000000</v>
      </c>
      <c r="U853" s="9">
        <f>IMDB4[[#This Row],[Gross Revenue]]-IMDB4[[#This Row],[Budget]]</f>
        <v>-15116461</v>
      </c>
      <c r="V853" s="9" t="str">
        <f>IF(IMDB4[[#This Row],[Profit]]&gt;0,"Hit","Flop")</f>
        <v>Flop</v>
      </c>
      <c r="W853" s="9" t="str" cm="1">
        <f t="array" ref="W853">_xlfn.IFS(IMDB4[[#This Row],[IMDb Score (1-10)]]&gt;=8,"Excellent",IMDB4[[#This Row],[IMDb Score (1-10)]]&gt;=7,"Good",IMDB4[[#This Row],[IMDb Score (1-10)]]&gt;=5,"Average",TRUE,"Poor")</f>
        <v>Average</v>
      </c>
      <c r="X853" s="9" t="str">
        <f>IF(IMDB4[[#This Row],[Duration (min)]]&lt;90,"Short",IF(IMDB4[[#This Row],[Duration (min)]]&lt;=120,"Medium", "Long"))</f>
        <v>Medium</v>
      </c>
    </row>
    <row r="854" spans="1:24" x14ac:dyDescent="0.25">
      <c r="A854" s="1" t="s">
        <v>6780</v>
      </c>
      <c r="B854" s="2">
        <v>41662</v>
      </c>
      <c r="C854" s="30">
        <f>YEAR(IMDB4[[#This Row],[Release Date]])</f>
        <v>2014</v>
      </c>
      <c r="D854" s="30" t="str">
        <f>FLOOR(IMDB4[[#This Row],[Year]],10)&amp;"s"</f>
        <v>2010s</v>
      </c>
      <c r="E854" s="1" t="s">
        <v>32</v>
      </c>
      <c r="F854" s="1" t="s">
        <v>61</v>
      </c>
      <c r="G854" s="1" t="s">
        <v>3</v>
      </c>
      <c r="H854" s="1" t="s">
        <v>83</v>
      </c>
      <c r="I854" s="1" t="s">
        <v>132</v>
      </c>
      <c r="J854" s="1" t="s">
        <v>4632</v>
      </c>
      <c r="K854" s="1" t="s">
        <v>4949</v>
      </c>
      <c r="L854" s="30">
        <v>13000</v>
      </c>
      <c r="M854" s="30">
        <v>14100</v>
      </c>
      <c r="N854" s="30">
        <v>120</v>
      </c>
      <c r="O854" s="30">
        <v>90000</v>
      </c>
      <c r="P854" s="27">
        <v>7.7</v>
      </c>
      <c r="Q854" s="30">
        <v>419</v>
      </c>
      <c r="R854" s="30">
        <v>123</v>
      </c>
      <c r="S854" s="9">
        <v>35887263</v>
      </c>
      <c r="T854" s="9">
        <v>15000000</v>
      </c>
      <c r="U854" s="9">
        <f>IMDB4[[#This Row],[Gross Revenue]]-IMDB4[[#This Row],[Budget]]</f>
        <v>20887263</v>
      </c>
      <c r="V854" s="9" t="str">
        <f>IF(IMDB4[[#This Row],[Profit]]&gt;0,"Hit","Flop")</f>
        <v>Hit</v>
      </c>
      <c r="W854" s="9" t="str" cm="1">
        <f t="array" ref="W854">_xlfn.IFS(IMDB4[[#This Row],[IMDb Score (1-10)]]&gt;=8,"Excellent",IMDB4[[#This Row],[IMDb Score (1-10)]]&gt;=7,"Good",IMDB4[[#This Row],[IMDb Score (1-10)]]&gt;=5,"Average",TRUE,"Poor")</f>
        <v>Good</v>
      </c>
      <c r="X854" s="9" t="str">
        <f>IF(IMDB4[[#This Row],[Duration (min)]]&lt;90,"Short",IF(IMDB4[[#This Row],[Duration (min)]]&lt;=120,"Medium", "Long"))</f>
        <v>Long</v>
      </c>
    </row>
    <row r="855" spans="1:24" x14ac:dyDescent="0.25">
      <c r="A855" s="1" t="s">
        <v>5537</v>
      </c>
      <c r="B855" s="2">
        <v>40354</v>
      </c>
      <c r="C855" s="30">
        <f>YEAR(IMDB4[[#This Row],[Release Date]])</f>
        <v>2010</v>
      </c>
      <c r="D855" s="30" t="str">
        <f>FLOOR(IMDB4[[#This Row],[Year]],10)&amp;"s"</f>
        <v>2010s</v>
      </c>
      <c r="E855" s="1" t="s">
        <v>32</v>
      </c>
      <c r="F855" s="1" t="s">
        <v>77</v>
      </c>
      <c r="G855" s="1" t="s">
        <v>3</v>
      </c>
      <c r="H855" s="1" t="s">
        <v>161</v>
      </c>
      <c r="I855" s="1" t="s">
        <v>92</v>
      </c>
      <c r="J855" s="1" t="s">
        <v>1523</v>
      </c>
      <c r="K855" s="1" t="s">
        <v>2975</v>
      </c>
      <c r="L855" s="30">
        <v>13000</v>
      </c>
      <c r="M855" s="30">
        <v>13761</v>
      </c>
      <c r="N855" s="30">
        <v>521</v>
      </c>
      <c r="O855" s="30">
        <v>0</v>
      </c>
      <c r="P855" s="27">
        <v>6.9</v>
      </c>
      <c r="Q855" s="30">
        <v>266</v>
      </c>
      <c r="R855" s="30">
        <v>115</v>
      </c>
      <c r="S855" s="9">
        <v>35024475</v>
      </c>
      <c r="T855" s="9">
        <v>100000000</v>
      </c>
      <c r="U855" s="9">
        <f>IMDB4[[#This Row],[Gross Revenue]]-IMDB4[[#This Row],[Budget]]</f>
        <v>-64975525</v>
      </c>
      <c r="V855" s="9" t="str">
        <f>IF(IMDB4[[#This Row],[Profit]]&gt;0,"Hit","Flop")</f>
        <v>Flop</v>
      </c>
      <c r="W855" s="9" t="str" cm="1">
        <f t="array" ref="W855">_xlfn.IFS(IMDB4[[#This Row],[IMDb Score (1-10)]]&gt;=8,"Excellent",IMDB4[[#This Row],[IMDb Score (1-10)]]&gt;=7,"Good",IMDB4[[#This Row],[IMDb Score (1-10)]]&gt;=5,"Average",TRUE,"Poor")</f>
        <v>Average</v>
      </c>
      <c r="X855" s="9" t="str">
        <f>IF(IMDB4[[#This Row],[Duration (min)]]&lt;90,"Short",IF(IMDB4[[#This Row],[Duration (min)]]&lt;=120,"Medium", "Long"))</f>
        <v>Medium</v>
      </c>
    </row>
    <row r="856" spans="1:24" x14ac:dyDescent="0.25">
      <c r="A856" s="1" t="s">
        <v>3456</v>
      </c>
      <c r="B856" s="2">
        <v>37877</v>
      </c>
      <c r="C856" s="30">
        <f>YEAR(IMDB4[[#This Row],[Release Date]])</f>
        <v>2003</v>
      </c>
      <c r="D856" s="30" t="str">
        <f>FLOOR(IMDB4[[#This Row],[Year]],10)&amp;"s"</f>
        <v>2000s</v>
      </c>
      <c r="E856" s="1" t="s">
        <v>32</v>
      </c>
      <c r="F856" s="1" t="s">
        <v>20</v>
      </c>
      <c r="G856" s="1" t="s">
        <v>3</v>
      </c>
      <c r="H856" s="1" t="s">
        <v>4</v>
      </c>
      <c r="I856" s="1" t="s">
        <v>132</v>
      </c>
      <c r="J856" s="1" t="s">
        <v>1523</v>
      </c>
      <c r="K856" s="1" t="s">
        <v>1375</v>
      </c>
      <c r="L856" s="30">
        <v>13000</v>
      </c>
      <c r="M856" s="30">
        <v>14036</v>
      </c>
      <c r="N856" s="30">
        <v>101</v>
      </c>
      <c r="O856" s="30">
        <v>0</v>
      </c>
      <c r="P856" s="27">
        <v>5.8</v>
      </c>
      <c r="Q856" s="30">
        <v>123</v>
      </c>
      <c r="R856" s="30">
        <v>118</v>
      </c>
      <c r="S856" s="9">
        <v>33828318</v>
      </c>
      <c r="T856" s="9">
        <v>55000000</v>
      </c>
      <c r="U856" s="9">
        <f>IMDB4[[#This Row],[Gross Revenue]]-IMDB4[[#This Row],[Budget]]</f>
        <v>-21171682</v>
      </c>
      <c r="V856" s="9" t="str">
        <f>IF(IMDB4[[#This Row],[Profit]]&gt;0,"Hit","Flop")</f>
        <v>Flop</v>
      </c>
      <c r="W856" s="9" t="str" cm="1">
        <f t="array" ref="W856">_xlfn.IFS(IMDB4[[#This Row],[IMDb Score (1-10)]]&gt;=8,"Excellent",IMDB4[[#This Row],[IMDb Score (1-10)]]&gt;=7,"Good",IMDB4[[#This Row],[IMDb Score (1-10)]]&gt;=5,"Average",TRUE,"Poor")</f>
        <v>Average</v>
      </c>
      <c r="X856" s="9" t="str">
        <f>IF(IMDB4[[#This Row],[Duration (min)]]&lt;90,"Short",IF(IMDB4[[#This Row],[Duration (min)]]&lt;=120,"Medium", "Long"))</f>
        <v>Medium</v>
      </c>
    </row>
    <row r="857" spans="1:24" x14ac:dyDescent="0.25">
      <c r="A857" s="1" t="s">
        <v>5402</v>
      </c>
      <c r="B857" s="2">
        <v>39861</v>
      </c>
      <c r="C857" s="30">
        <f>YEAR(IMDB4[[#This Row],[Release Date]])</f>
        <v>2009</v>
      </c>
      <c r="D857" s="30" t="str">
        <f>FLOOR(IMDB4[[#This Row],[Year]],10)&amp;"s"</f>
        <v>2000s</v>
      </c>
      <c r="E857" s="1" t="s">
        <v>32</v>
      </c>
      <c r="F857" s="1" t="s">
        <v>20</v>
      </c>
      <c r="G857" s="1" t="s">
        <v>3</v>
      </c>
      <c r="H857" s="1" t="s">
        <v>4</v>
      </c>
      <c r="I857" s="1" t="s">
        <v>92</v>
      </c>
      <c r="J857" s="1" t="s">
        <v>1523</v>
      </c>
      <c r="K857" s="1" t="s">
        <v>745</v>
      </c>
      <c r="L857" s="30">
        <v>13000</v>
      </c>
      <c r="M857" s="30">
        <v>16031</v>
      </c>
      <c r="N857" s="30">
        <v>0</v>
      </c>
      <c r="O857" s="30">
        <v>0</v>
      </c>
      <c r="P857" s="27">
        <v>6.5</v>
      </c>
      <c r="Q857" s="30">
        <v>248</v>
      </c>
      <c r="R857" s="30">
        <v>108</v>
      </c>
      <c r="S857" s="9">
        <v>33313582</v>
      </c>
      <c r="T857" s="9">
        <v>21000000</v>
      </c>
      <c r="U857" s="9">
        <f>IMDB4[[#This Row],[Gross Revenue]]-IMDB4[[#This Row],[Budget]]</f>
        <v>12313582</v>
      </c>
      <c r="V857" s="9" t="str">
        <f>IF(IMDB4[[#This Row],[Profit]]&gt;0,"Hit","Flop")</f>
        <v>Hit</v>
      </c>
      <c r="W857" s="9" t="str" cm="1">
        <f t="array" ref="W857">_xlfn.IFS(IMDB4[[#This Row],[IMDb Score (1-10)]]&gt;=8,"Excellent",IMDB4[[#This Row],[IMDb Score (1-10)]]&gt;=7,"Good",IMDB4[[#This Row],[IMDb Score (1-10)]]&gt;=5,"Average",TRUE,"Poor")</f>
        <v>Average</v>
      </c>
      <c r="X857" s="9" t="str">
        <f>IF(IMDB4[[#This Row],[Duration (min)]]&lt;90,"Short",IF(IMDB4[[#This Row],[Duration (min)]]&lt;=120,"Medium", "Long"))</f>
        <v>Medium</v>
      </c>
    </row>
    <row r="858" spans="1:24" x14ac:dyDescent="0.25">
      <c r="A858" s="1" t="s">
        <v>1818</v>
      </c>
      <c r="B858" s="2">
        <v>35961</v>
      </c>
      <c r="C858" s="30">
        <f>YEAR(IMDB4[[#This Row],[Release Date]])</f>
        <v>1998</v>
      </c>
      <c r="D858" s="30" t="str">
        <f>FLOOR(IMDB4[[#This Row],[Year]],10)&amp;"s"</f>
        <v>1990s</v>
      </c>
      <c r="E858" s="1" t="s">
        <v>32</v>
      </c>
      <c r="F858" s="1" t="s">
        <v>77</v>
      </c>
      <c r="G858" s="1" t="s">
        <v>3</v>
      </c>
      <c r="H858" s="1" t="s">
        <v>4</v>
      </c>
      <c r="I858" s="1" t="s">
        <v>92</v>
      </c>
      <c r="J858" s="1" t="s">
        <v>782</v>
      </c>
      <c r="K858" s="1" t="s">
        <v>742</v>
      </c>
      <c r="L858" s="30">
        <v>13000</v>
      </c>
      <c r="M858" s="30">
        <v>16536</v>
      </c>
      <c r="N858" s="30">
        <v>17</v>
      </c>
      <c r="O858" s="30">
        <v>0</v>
      </c>
      <c r="P858" s="27">
        <v>6.1</v>
      </c>
      <c r="Q858" s="30">
        <v>79</v>
      </c>
      <c r="R858" s="30">
        <v>111</v>
      </c>
      <c r="S858" s="9">
        <v>32940507</v>
      </c>
      <c r="T858" s="9">
        <v>60000000</v>
      </c>
      <c r="U858" s="9">
        <f>IMDB4[[#This Row],[Gross Revenue]]-IMDB4[[#This Row],[Budget]]</f>
        <v>-27059493</v>
      </c>
      <c r="V858" s="9" t="str">
        <f>IF(IMDB4[[#This Row],[Profit]]&gt;0,"Hit","Flop")</f>
        <v>Flop</v>
      </c>
      <c r="W858" s="9" t="str" cm="1">
        <f t="array" ref="W858">_xlfn.IFS(IMDB4[[#This Row],[IMDb Score (1-10)]]&gt;=8,"Excellent",IMDB4[[#This Row],[IMDb Score (1-10)]]&gt;=7,"Good",IMDB4[[#This Row],[IMDb Score (1-10)]]&gt;=5,"Average",TRUE,"Poor")</f>
        <v>Average</v>
      </c>
      <c r="X858" s="9" t="str">
        <f>IF(IMDB4[[#This Row],[Duration (min)]]&lt;90,"Short",IF(IMDB4[[#This Row],[Duration (min)]]&lt;=120,"Medium", "Long"))</f>
        <v>Medium</v>
      </c>
    </row>
    <row r="859" spans="1:24" x14ac:dyDescent="0.25">
      <c r="A859" s="1" t="s">
        <v>1322</v>
      </c>
      <c r="B859" s="2">
        <v>35170</v>
      </c>
      <c r="C859" s="30">
        <f>YEAR(IMDB4[[#This Row],[Release Date]])</f>
        <v>1996</v>
      </c>
      <c r="D859" s="30" t="str">
        <f>FLOOR(IMDB4[[#This Row],[Year]],10)&amp;"s"</f>
        <v>1990s</v>
      </c>
      <c r="E859" s="1" t="s">
        <v>32</v>
      </c>
      <c r="F859" s="1" t="s">
        <v>77</v>
      </c>
      <c r="G859" s="1" t="s">
        <v>3</v>
      </c>
      <c r="H859" s="1" t="s">
        <v>4</v>
      </c>
      <c r="I859" s="1" t="s">
        <v>132</v>
      </c>
      <c r="J859" s="1" t="s">
        <v>236</v>
      </c>
      <c r="K859" s="1" t="s">
        <v>1323</v>
      </c>
      <c r="L859" s="30">
        <v>13000</v>
      </c>
      <c r="M859" s="30">
        <v>25126</v>
      </c>
      <c r="N859" s="30">
        <v>357</v>
      </c>
      <c r="O859" s="30">
        <v>0</v>
      </c>
      <c r="P859" s="27">
        <v>5.8</v>
      </c>
      <c r="Q859" s="30">
        <v>61</v>
      </c>
      <c r="R859" s="30">
        <v>114</v>
      </c>
      <c r="S859" s="9">
        <v>32885565</v>
      </c>
      <c r="T859" s="9">
        <v>80000000</v>
      </c>
      <c r="U859" s="9">
        <f>IMDB4[[#This Row],[Gross Revenue]]-IMDB4[[#This Row],[Budget]]</f>
        <v>-47114435</v>
      </c>
      <c r="V859" s="9" t="str">
        <f>IF(IMDB4[[#This Row],[Profit]]&gt;0,"Hit","Flop")</f>
        <v>Flop</v>
      </c>
      <c r="W859" s="9" t="str" cm="1">
        <f t="array" ref="W859">_xlfn.IFS(IMDB4[[#This Row],[IMDb Score (1-10)]]&gt;=8,"Excellent",IMDB4[[#This Row],[IMDb Score (1-10)]]&gt;=7,"Good",IMDB4[[#This Row],[IMDb Score (1-10)]]&gt;=5,"Average",TRUE,"Poor")</f>
        <v>Average</v>
      </c>
      <c r="X859" s="9" t="str">
        <f>IF(IMDB4[[#This Row],[Duration (min)]]&lt;90,"Short",IF(IMDB4[[#This Row],[Duration (min)]]&lt;=120,"Medium", "Long"))</f>
        <v>Medium</v>
      </c>
    </row>
    <row r="860" spans="1:24" x14ac:dyDescent="0.25">
      <c r="A860" s="1" t="s">
        <v>5540</v>
      </c>
      <c r="B860" s="2">
        <v>40353</v>
      </c>
      <c r="C860" s="30">
        <f>YEAR(IMDB4[[#This Row],[Release Date]])</f>
        <v>2010</v>
      </c>
      <c r="D860" s="30" t="str">
        <f>FLOOR(IMDB4[[#This Row],[Year]],10)&amp;"s"</f>
        <v>2010s</v>
      </c>
      <c r="E860" s="1" t="s">
        <v>32</v>
      </c>
      <c r="F860" s="1" t="s">
        <v>9</v>
      </c>
      <c r="G860" s="1" t="s">
        <v>3</v>
      </c>
      <c r="H860" s="1" t="s">
        <v>4</v>
      </c>
      <c r="I860" s="1" t="s">
        <v>132</v>
      </c>
      <c r="J860" s="1" t="s">
        <v>1523</v>
      </c>
      <c r="K860" s="1" t="s">
        <v>114</v>
      </c>
      <c r="L860" s="30">
        <v>13000</v>
      </c>
      <c r="M860" s="30">
        <v>14344</v>
      </c>
      <c r="N860" s="30">
        <v>16000</v>
      </c>
      <c r="O860" s="30">
        <v>16000</v>
      </c>
      <c r="P860" s="27">
        <v>6.5</v>
      </c>
      <c r="Q860" s="30">
        <v>315</v>
      </c>
      <c r="R860" s="30">
        <v>129</v>
      </c>
      <c r="S860" s="9">
        <v>32741596</v>
      </c>
      <c r="T860" s="9">
        <v>50000000</v>
      </c>
      <c r="U860" s="9">
        <f>IMDB4[[#This Row],[Gross Revenue]]-IMDB4[[#This Row],[Budget]]</f>
        <v>-17258404</v>
      </c>
      <c r="V860" s="9" t="str">
        <f>IF(IMDB4[[#This Row],[Profit]]&gt;0,"Hit","Flop")</f>
        <v>Flop</v>
      </c>
      <c r="W860" s="9" t="str" cm="1">
        <f t="array" ref="W860">_xlfn.IFS(IMDB4[[#This Row],[IMDb Score (1-10)]]&gt;=8,"Excellent",IMDB4[[#This Row],[IMDb Score (1-10)]]&gt;=7,"Good",IMDB4[[#This Row],[IMDb Score (1-10)]]&gt;=5,"Average",TRUE,"Poor")</f>
        <v>Average</v>
      </c>
      <c r="X860" s="9" t="str">
        <f>IF(IMDB4[[#This Row],[Duration (min)]]&lt;90,"Short",IF(IMDB4[[#This Row],[Duration (min)]]&lt;=120,"Medium", "Long"))</f>
        <v>Long</v>
      </c>
    </row>
    <row r="861" spans="1:24" x14ac:dyDescent="0.25">
      <c r="A861" s="1" t="s">
        <v>2659</v>
      </c>
      <c r="B861" s="2">
        <v>37004</v>
      </c>
      <c r="C861" s="30">
        <f>YEAR(IMDB4[[#This Row],[Release Date]])</f>
        <v>2001</v>
      </c>
      <c r="D861" s="30" t="str">
        <f>FLOOR(IMDB4[[#This Row],[Year]],10)&amp;"s"</f>
        <v>2000s</v>
      </c>
      <c r="E861" s="1" t="s">
        <v>32</v>
      </c>
      <c r="F861" s="1" t="s">
        <v>77</v>
      </c>
      <c r="G861" s="1" t="s">
        <v>3</v>
      </c>
      <c r="H861" s="1" t="s">
        <v>4</v>
      </c>
      <c r="I861" s="1" t="s">
        <v>132</v>
      </c>
      <c r="J861" s="1" t="s">
        <v>236</v>
      </c>
      <c r="K861" s="1" t="s">
        <v>609</v>
      </c>
      <c r="L861" s="30">
        <v>13000</v>
      </c>
      <c r="M861" s="30">
        <v>14780</v>
      </c>
      <c r="N861" s="30">
        <v>212</v>
      </c>
      <c r="O861" s="30">
        <v>886</v>
      </c>
      <c r="P861" s="27">
        <v>4.5</v>
      </c>
      <c r="Q861" s="30">
        <v>109</v>
      </c>
      <c r="R861" s="30">
        <v>116</v>
      </c>
      <c r="S861" s="9">
        <v>32616869</v>
      </c>
      <c r="T861" s="9">
        <v>72000000</v>
      </c>
      <c r="U861" s="9">
        <f>IMDB4[[#This Row],[Gross Revenue]]-IMDB4[[#This Row],[Budget]]</f>
        <v>-39383131</v>
      </c>
      <c r="V861" s="9" t="str">
        <f>IF(IMDB4[[#This Row],[Profit]]&gt;0,"Hit","Flop")</f>
        <v>Flop</v>
      </c>
      <c r="W861" s="9" t="str" cm="1">
        <f t="array" ref="W861">_xlfn.IFS(IMDB4[[#This Row],[IMDb Score (1-10)]]&gt;=8,"Excellent",IMDB4[[#This Row],[IMDb Score (1-10)]]&gt;=7,"Good",IMDB4[[#This Row],[IMDb Score (1-10)]]&gt;=5,"Average",TRUE,"Poor")</f>
        <v>Poor</v>
      </c>
      <c r="X861" s="9" t="str">
        <f>IF(IMDB4[[#This Row],[Duration (min)]]&lt;90,"Short",IF(IMDB4[[#This Row],[Duration (min)]]&lt;=120,"Medium", "Long"))</f>
        <v>Medium</v>
      </c>
    </row>
    <row r="862" spans="1:24" x14ac:dyDescent="0.25">
      <c r="A862" s="1" t="s">
        <v>2760</v>
      </c>
      <c r="B862" s="2">
        <v>36903</v>
      </c>
      <c r="C862" s="30">
        <f>YEAR(IMDB4[[#This Row],[Release Date]])</f>
        <v>2001</v>
      </c>
      <c r="D862" s="30" t="str">
        <f>FLOOR(IMDB4[[#This Row],[Year]],10)&amp;"s"</f>
        <v>2000s</v>
      </c>
      <c r="E862" s="1" t="s">
        <v>32</v>
      </c>
      <c r="F862" s="1" t="s">
        <v>9</v>
      </c>
      <c r="G862" s="1" t="s">
        <v>3</v>
      </c>
      <c r="H862" s="1" t="s">
        <v>4</v>
      </c>
      <c r="I862" s="1" t="s">
        <v>92</v>
      </c>
      <c r="J862" s="1" t="s">
        <v>2525</v>
      </c>
      <c r="K862" s="1" t="s">
        <v>2761</v>
      </c>
      <c r="L862" s="30">
        <v>13000</v>
      </c>
      <c r="M862" s="30">
        <v>13707</v>
      </c>
      <c r="N862" s="30">
        <v>395</v>
      </c>
      <c r="O862" s="30">
        <v>0</v>
      </c>
      <c r="P862" s="27">
        <v>7.1</v>
      </c>
      <c r="Q862" s="30">
        <v>153</v>
      </c>
      <c r="R862" s="30">
        <v>112</v>
      </c>
      <c r="S862" s="9">
        <v>31252964</v>
      </c>
      <c r="T862" s="9">
        <v>4000000</v>
      </c>
      <c r="U862" s="9">
        <f>IMDB4[[#This Row],[Gross Revenue]]-IMDB4[[#This Row],[Budget]]</f>
        <v>27252964</v>
      </c>
      <c r="V862" s="9" t="str">
        <f>IF(IMDB4[[#This Row],[Profit]]&gt;0,"Hit","Flop")</f>
        <v>Hit</v>
      </c>
      <c r="W862" s="9" t="str" cm="1">
        <f t="array" ref="W862">_xlfn.IFS(IMDB4[[#This Row],[IMDb Score (1-10)]]&gt;=8,"Excellent",IMDB4[[#This Row],[IMDb Score (1-10)]]&gt;=7,"Good",IMDB4[[#This Row],[IMDb Score (1-10)]]&gt;=5,"Average",TRUE,"Poor")</f>
        <v>Good</v>
      </c>
      <c r="X862" s="9" t="str">
        <f>IF(IMDB4[[#This Row],[Duration (min)]]&lt;90,"Short",IF(IMDB4[[#This Row],[Duration (min)]]&lt;=120,"Medium", "Long"))</f>
        <v>Medium</v>
      </c>
    </row>
    <row r="863" spans="1:24" x14ac:dyDescent="0.25">
      <c r="A863" s="1" t="s">
        <v>2518</v>
      </c>
      <c r="B863" s="2">
        <v>36812</v>
      </c>
      <c r="C863" s="30">
        <f>YEAR(IMDB4[[#This Row],[Release Date]])</f>
        <v>2000</v>
      </c>
      <c r="D863" s="30" t="str">
        <f>FLOOR(IMDB4[[#This Row],[Year]],10)&amp;"s"</f>
        <v>2000s</v>
      </c>
      <c r="E863" s="1" t="s">
        <v>32</v>
      </c>
      <c r="F863" s="1" t="s">
        <v>9</v>
      </c>
      <c r="G863" s="1" t="s">
        <v>3</v>
      </c>
      <c r="H863" s="1" t="s">
        <v>4</v>
      </c>
      <c r="I863" s="1" t="s">
        <v>132</v>
      </c>
      <c r="J863" s="1" t="s">
        <v>1523</v>
      </c>
      <c r="K863" s="1" t="s">
        <v>302</v>
      </c>
      <c r="L863" s="30">
        <v>13000</v>
      </c>
      <c r="M863" s="30">
        <v>34774</v>
      </c>
      <c r="N863" s="30">
        <v>0</v>
      </c>
      <c r="O863" s="30">
        <v>0</v>
      </c>
      <c r="P863" s="27">
        <v>6.7</v>
      </c>
      <c r="Q863" s="30">
        <v>125</v>
      </c>
      <c r="R863" s="30">
        <v>126</v>
      </c>
      <c r="S863" s="9">
        <v>30695227</v>
      </c>
      <c r="T863" s="9">
        <v>60000000</v>
      </c>
      <c r="U863" s="9">
        <f>IMDB4[[#This Row],[Gross Revenue]]-IMDB4[[#This Row],[Budget]]</f>
        <v>-29304773</v>
      </c>
      <c r="V863" s="9" t="str">
        <f>IF(IMDB4[[#This Row],[Profit]]&gt;0,"Hit","Flop")</f>
        <v>Flop</v>
      </c>
      <c r="W863" s="9" t="str" cm="1">
        <f t="array" ref="W863">_xlfn.IFS(IMDB4[[#This Row],[IMDb Score (1-10)]]&gt;=8,"Excellent",IMDB4[[#This Row],[IMDb Score (1-10)]]&gt;=7,"Good",IMDB4[[#This Row],[IMDb Score (1-10)]]&gt;=5,"Average",TRUE,"Poor")</f>
        <v>Average</v>
      </c>
      <c r="X863" s="9" t="str">
        <f>IF(IMDB4[[#This Row],[Duration (min)]]&lt;90,"Short",IF(IMDB4[[#This Row],[Duration (min)]]&lt;=120,"Medium", "Long"))</f>
        <v>Long</v>
      </c>
    </row>
    <row r="864" spans="1:24" x14ac:dyDescent="0.25">
      <c r="A864" s="1" t="s">
        <v>2028</v>
      </c>
      <c r="B864" s="2">
        <v>36304</v>
      </c>
      <c r="C864" s="30">
        <f>YEAR(IMDB4[[#This Row],[Release Date]])</f>
        <v>1999</v>
      </c>
      <c r="D864" s="30" t="str">
        <f>FLOOR(IMDB4[[#This Row],[Year]],10)&amp;"s"</f>
        <v>1990s</v>
      </c>
      <c r="E864" s="1" t="s">
        <v>32</v>
      </c>
      <c r="F864" s="1" t="s">
        <v>40</v>
      </c>
      <c r="G864" s="1" t="s">
        <v>3</v>
      </c>
      <c r="H864" s="1" t="s">
        <v>4</v>
      </c>
      <c r="I864" s="1" t="s">
        <v>92</v>
      </c>
      <c r="J864" s="1" t="s">
        <v>1523</v>
      </c>
      <c r="K864" s="1" t="s">
        <v>1065</v>
      </c>
      <c r="L864" s="30">
        <v>13000</v>
      </c>
      <c r="M864" s="30">
        <v>16693</v>
      </c>
      <c r="N864" s="30">
        <v>0</v>
      </c>
      <c r="O864" s="30">
        <v>10000</v>
      </c>
      <c r="P864" s="27">
        <v>7.4</v>
      </c>
      <c r="Q864" s="30">
        <v>206</v>
      </c>
      <c r="R864" s="30">
        <v>130</v>
      </c>
      <c r="S864" s="9">
        <v>30651422</v>
      </c>
      <c r="T864" s="9">
        <v>10000000</v>
      </c>
      <c r="U864" s="9">
        <f>IMDB4[[#This Row],[Gross Revenue]]-IMDB4[[#This Row],[Budget]]</f>
        <v>20651422</v>
      </c>
      <c r="V864" s="9" t="str">
        <f>IF(IMDB4[[#This Row],[Profit]]&gt;0,"Hit","Flop")</f>
        <v>Hit</v>
      </c>
      <c r="W864" s="9" t="str" cm="1">
        <f t="array" ref="W864">_xlfn.IFS(IMDB4[[#This Row],[IMDb Score (1-10)]]&gt;=8,"Excellent",IMDB4[[#This Row],[IMDb Score (1-10)]]&gt;=7,"Good",IMDB4[[#This Row],[IMDb Score (1-10)]]&gt;=5,"Average",TRUE,"Poor")</f>
        <v>Good</v>
      </c>
      <c r="X864" s="9" t="str">
        <f>IF(IMDB4[[#This Row],[Duration (min)]]&lt;90,"Short",IF(IMDB4[[#This Row],[Duration (min)]]&lt;=120,"Medium", "Long"))</f>
        <v>Long</v>
      </c>
    </row>
    <row r="865" spans="1:24" x14ac:dyDescent="0.25">
      <c r="A865" s="1" t="s">
        <v>1938</v>
      </c>
      <c r="B865" s="2">
        <v>35883</v>
      </c>
      <c r="C865" s="30">
        <f>YEAR(IMDB4[[#This Row],[Release Date]])</f>
        <v>1998</v>
      </c>
      <c r="D865" s="30" t="str">
        <f>FLOOR(IMDB4[[#This Row],[Year]],10)&amp;"s"</f>
        <v>1990s</v>
      </c>
      <c r="E865" s="1" t="s">
        <v>32</v>
      </c>
      <c r="F865" s="1" t="s">
        <v>2</v>
      </c>
      <c r="G865" s="1" t="s">
        <v>3</v>
      </c>
      <c r="H865" s="1" t="s">
        <v>4</v>
      </c>
      <c r="I865" s="1" t="s">
        <v>92</v>
      </c>
      <c r="J865" s="1" t="s">
        <v>288</v>
      </c>
      <c r="K865" s="1" t="s">
        <v>1939</v>
      </c>
      <c r="L865" s="30">
        <v>13000</v>
      </c>
      <c r="M865" s="30">
        <v>14275</v>
      </c>
      <c r="N865" s="30">
        <v>39</v>
      </c>
      <c r="O865" s="30">
        <v>0</v>
      </c>
      <c r="P865" s="27">
        <v>6.5</v>
      </c>
      <c r="Q865" s="30">
        <v>69</v>
      </c>
      <c r="R865" s="30">
        <v>115</v>
      </c>
      <c r="S865" s="9">
        <v>29753944</v>
      </c>
      <c r="T865" s="9">
        <v>20000000</v>
      </c>
      <c r="U865" s="9">
        <f>IMDB4[[#This Row],[Gross Revenue]]-IMDB4[[#This Row],[Budget]]</f>
        <v>9753944</v>
      </c>
      <c r="V865" s="9" t="str">
        <f>IF(IMDB4[[#This Row],[Profit]]&gt;0,"Hit","Flop")</f>
        <v>Hit</v>
      </c>
      <c r="W865" s="9" t="str" cm="1">
        <f t="array" ref="W865">_xlfn.IFS(IMDB4[[#This Row],[IMDb Score (1-10)]]&gt;=8,"Excellent",IMDB4[[#This Row],[IMDb Score (1-10)]]&gt;=7,"Good",IMDB4[[#This Row],[IMDb Score (1-10)]]&gt;=5,"Average",TRUE,"Poor")</f>
        <v>Average</v>
      </c>
      <c r="X865" s="9" t="str">
        <f>IF(IMDB4[[#This Row],[Duration (min)]]&lt;90,"Short",IF(IMDB4[[#This Row],[Duration (min)]]&lt;=120,"Medium", "Long"))</f>
        <v>Medium</v>
      </c>
    </row>
    <row r="866" spans="1:24" x14ac:dyDescent="0.25">
      <c r="A866" s="1" t="s">
        <v>2226</v>
      </c>
      <c r="B866" s="2">
        <v>36478</v>
      </c>
      <c r="C866" s="30">
        <f>YEAR(IMDB4[[#This Row],[Release Date]])</f>
        <v>1999</v>
      </c>
      <c r="D866" s="30" t="str">
        <f>FLOOR(IMDB4[[#This Row],[Year]],10)&amp;"s"</f>
        <v>1990s</v>
      </c>
      <c r="E866" s="1" t="s">
        <v>32</v>
      </c>
      <c r="F866" s="1" t="s">
        <v>20</v>
      </c>
      <c r="G866" s="1" t="s">
        <v>3</v>
      </c>
      <c r="H866" s="1" t="s">
        <v>4</v>
      </c>
      <c r="I866" s="1" t="s">
        <v>92</v>
      </c>
      <c r="J866" s="1" t="s">
        <v>782</v>
      </c>
      <c r="K866" s="1" t="s">
        <v>542</v>
      </c>
      <c r="L866" s="30">
        <v>13000</v>
      </c>
      <c r="M866" s="30">
        <v>14706</v>
      </c>
      <c r="N866" s="30">
        <v>0</v>
      </c>
      <c r="O866" s="30">
        <v>0</v>
      </c>
      <c r="P866" s="27">
        <v>5.9</v>
      </c>
      <c r="Q866" s="30">
        <v>99</v>
      </c>
      <c r="R866" s="30">
        <v>95</v>
      </c>
      <c r="S866" s="9">
        <v>27067160</v>
      </c>
      <c r="T866" s="9">
        <v>50000000</v>
      </c>
      <c r="U866" s="9">
        <f>IMDB4[[#This Row],[Gross Revenue]]-IMDB4[[#This Row],[Budget]]</f>
        <v>-22932840</v>
      </c>
      <c r="V866" s="9" t="str">
        <f>IF(IMDB4[[#This Row],[Profit]]&gt;0,"Hit","Flop")</f>
        <v>Flop</v>
      </c>
      <c r="W866" s="9" t="str" cm="1">
        <f t="array" ref="W866">_xlfn.IFS(IMDB4[[#This Row],[IMDb Score (1-10)]]&gt;=8,"Excellent",IMDB4[[#This Row],[IMDb Score (1-10)]]&gt;=7,"Good",IMDB4[[#This Row],[IMDb Score (1-10)]]&gt;=5,"Average",TRUE,"Poor")</f>
        <v>Average</v>
      </c>
      <c r="X866" s="9" t="str">
        <f>IF(IMDB4[[#This Row],[Duration (min)]]&lt;90,"Short",IF(IMDB4[[#This Row],[Duration (min)]]&lt;=120,"Medium", "Long"))</f>
        <v>Medium</v>
      </c>
    </row>
    <row r="867" spans="1:24" x14ac:dyDescent="0.25">
      <c r="A867" s="1" t="s">
        <v>6388</v>
      </c>
      <c r="B867" s="2">
        <v>41374</v>
      </c>
      <c r="C867" s="30">
        <f>YEAR(IMDB4[[#This Row],[Release Date]])</f>
        <v>2013</v>
      </c>
      <c r="D867" s="30" t="str">
        <f>FLOOR(IMDB4[[#This Row],[Year]],10)&amp;"s"</f>
        <v>2010s</v>
      </c>
      <c r="E867" s="1" t="s">
        <v>32</v>
      </c>
      <c r="F867" s="1" t="s">
        <v>77</v>
      </c>
      <c r="G867" s="1" t="s">
        <v>3</v>
      </c>
      <c r="H867" s="1" t="s">
        <v>4</v>
      </c>
      <c r="I867" s="1" t="s">
        <v>92</v>
      </c>
      <c r="J867" s="1" t="s">
        <v>236</v>
      </c>
      <c r="K867" s="1" t="s">
        <v>3932</v>
      </c>
      <c r="L867" s="30">
        <v>13000</v>
      </c>
      <c r="M867" s="30">
        <v>15708</v>
      </c>
      <c r="N867" s="30">
        <v>101</v>
      </c>
      <c r="O867" s="30">
        <v>34000</v>
      </c>
      <c r="P867" s="27">
        <v>6.7</v>
      </c>
      <c r="Q867" s="30">
        <v>286</v>
      </c>
      <c r="R867" s="30">
        <v>115</v>
      </c>
      <c r="S867" s="9">
        <v>25121291</v>
      </c>
      <c r="T867" s="9">
        <v>50000000</v>
      </c>
      <c r="U867" s="9">
        <f>IMDB4[[#This Row],[Gross Revenue]]-IMDB4[[#This Row],[Budget]]</f>
        <v>-24878709</v>
      </c>
      <c r="V867" s="9" t="str">
        <f>IF(IMDB4[[#This Row],[Profit]]&gt;0,"Hit","Flop")</f>
        <v>Flop</v>
      </c>
      <c r="W867" s="9" t="str" cm="1">
        <f t="array" ref="W867">_xlfn.IFS(IMDB4[[#This Row],[IMDb Score (1-10)]]&gt;=8,"Excellent",IMDB4[[#This Row],[IMDb Score (1-10)]]&gt;=7,"Good",IMDB4[[#This Row],[IMDb Score (1-10)]]&gt;=5,"Average",TRUE,"Poor")</f>
        <v>Average</v>
      </c>
      <c r="X867" s="9" t="str">
        <f>IF(IMDB4[[#This Row],[Duration (min)]]&lt;90,"Short",IF(IMDB4[[#This Row],[Duration (min)]]&lt;=120,"Medium", "Long"))</f>
        <v>Medium</v>
      </c>
    </row>
    <row r="868" spans="1:24" x14ac:dyDescent="0.25">
      <c r="A868" s="1" t="s">
        <v>1374</v>
      </c>
      <c r="B868" s="2">
        <v>35134</v>
      </c>
      <c r="C868" s="30">
        <f>YEAR(IMDB4[[#This Row],[Release Date]])</f>
        <v>1996</v>
      </c>
      <c r="D868" s="30" t="str">
        <f>FLOOR(IMDB4[[#This Row],[Year]],10)&amp;"s"</f>
        <v>1990s</v>
      </c>
      <c r="E868" s="1" t="s">
        <v>32</v>
      </c>
      <c r="F868" s="1" t="s">
        <v>20</v>
      </c>
      <c r="G868" s="1" t="s">
        <v>3</v>
      </c>
      <c r="H868" s="1" t="s">
        <v>4</v>
      </c>
      <c r="I868" s="1" t="s">
        <v>132</v>
      </c>
      <c r="J868" s="1" t="s">
        <v>288</v>
      </c>
      <c r="K868" s="1" t="s">
        <v>1375</v>
      </c>
      <c r="L868" s="30">
        <v>13000</v>
      </c>
      <c r="M868" s="30">
        <v>16937</v>
      </c>
      <c r="N868" s="30">
        <v>101</v>
      </c>
      <c r="O868" s="30">
        <v>3000</v>
      </c>
      <c r="P868" s="27">
        <v>6.9</v>
      </c>
      <c r="Q868" s="30">
        <v>62</v>
      </c>
      <c r="R868" s="30">
        <v>117</v>
      </c>
      <c r="S868" s="9">
        <v>24944213</v>
      </c>
      <c r="T868" s="9">
        <v>27000000</v>
      </c>
      <c r="U868" s="9">
        <f>IMDB4[[#This Row],[Gross Revenue]]-IMDB4[[#This Row],[Budget]]</f>
        <v>-2055787</v>
      </c>
      <c r="V868" s="9" t="str">
        <f>IF(IMDB4[[#This Row],[Profit]]&gt;0,"Hit","Flop")</f>
        <v>Flop</v>
      </c>
      <c r="W868" s="9" t="str" cm="1">
        <f t="array" ref="W868">_xlfn.IFS(IMDB4[[#This Row],[IMDb Score (1-10)]]&gt;=8,"Excellent",IMDB4[[#This Row],[IMDb Score (1-10)]]&gt;=7,"Good",IMDB4[[#This Row],[IMDb Score (1-10)]]&gt;=5,"Average",TRUE,"Poor")</f>
        <v>Average</v>
      </c>
      <c r="X868" s="9" t="str">
        <f>IF(IMDB4[[#This Row],[Duration (min)]]&lt;90,"Short",IF(IMDB4[[#This Row],[Duration (min)]]&lt;=120,"Medium", "Long"))</f>
        <v>Medium</v>
      </c>
    </row>
    <row r="869" spans="1:24" x14ac:dyDescent="0.25">
      <c r="A869" s="1" t="s">
        <v>3815</v>
      </c>
      <c r="B869" s="2">
        <v>38303</v>
      </c>
      <c r="C869" s="30">
        <f>YEAR(IMDB4[[#This Row],[Release Date]])</f>
        <v>2004</v>
      </c>
      <c r="D869" s="30" t="str">
        <f>FLOOR(IMDB4[[#This Row],[Year]],10)&amp;"s"</f>
        <v>2000s</v>
      </c>
      <c r="E869" s="1" t="s">
        <v>32</v>
      </c>
      <c r="F869" s="1" t="s">
        <v>40</v>
      </c>
      <c r="G869" s="1" t="s">
        <v>3</v>
      </c>
      <c r="H869" s="1" t="s">
        <v>4</v>
      </c>
      <c r="I869" s="1" t="s">
        <v>92</v>
      </c>
      <c r="J869" s="1" t="s">
        <v>288</v>
      </c>
      <c r="K869" s="1" t="s">
        <v>1313</v>
      </c>
      <c r="L869" s="30">
        <v>13000</v>
      </c>
      <c r="M869" s="30">
        <v>15757</v>
      </c>
      <c r="N869" s="30">
        <v>0</v>
      </c>
      <c r="O869" s="30">
        <v>0</v>
      </c>
      <c r="P869" s="27">
        <v>7.3</v>
      </c>
      <c r="Q869" s="30">
        <v>259</v>
      </c>
      <c r="R869" s="30">
        <v>119</v>
      </c>
      <c r="S869" s="9">
        <v>24006726</v>
      </c>
      <c r="T869" s="9">
        <v>50000000</v>
      </c>
      <c r="U869" s="9">
        <f>IMDB4[[#This Row],[Gross Revenue]]-IMDB4[[#This Row],[Budget]]</f>
        <v>-25993274</v>
      </c>
      <c r="V869" s="9" t="str">
        <f>IF(IMDB4[[#This Row],[Profit]]&gt;0,"Hit","Flop")</f>
        <v>Flop</v>
      </c>
      <c r="W869" s="9" t="str" cm="1">
        <f t="array" ref="W869">_xlfn.IFS(IMDB4[[#This Row],[IMDb Score (1-10)]]&gt;=8,"Excellent",IMDB4[[#This Row],[IMDb Score (1-10)]]&gt;=7,"Good",IMDB4[[#This Row],[IMDb Score (1-10)]]&gt;=5,"Average",TRUE,"Poor")</f>
        <v>Good</v>
      </c>
      <c r="X869" s="9" t="str">
        <f>IF(IMDB4[[#This Row],[Duration (min)]]&lt;90,"Short",IF(IMDB4[[#This Row],[Duration (min)]]&lt;=120,"Medium", "Long"))</f>
        <v>Medium</v>
      </c>
    </row>
    <row r="870" spans="1:24" x14ac:dyDescent="0.25">
      <c r="A870" s="1" t="s">
        <v>1840</v>
      </c>
      <c r="B870" s="2">
        <v>36057</v>
      </c>
      <c r="C870" s="30">
        <f>YEAR(IMDB4[[#This Row],[Release Date]])</f>
        <v>1998</v>
      </c>
      <c r="D870" s="30" t="str">
        <f>FLOOR(IMDB4[[#This Row],[Year]],10)&amp;"s"</f>
        <v>1990s</v>
      </c>
      <c r="E870" s="1" t="s">
        <v>32</v>
      </c>
      <c r="F870" s="1" t="s">
        <v>2</v>
      </c>
      <c r="G870" s="1" t="s">
        <v>3</v>
      </c>
      <c r="H870" s="1" t="s">
        <v>4</v>
      </c>
      <c r="I870" s="1" t="s">
        <v>92</v>
      </c>
      <c r="J870" s="1" t="s">
        <v>1523</v>
      </c>
      <c r="K870" s="1" t="s">
        <v>1841</v>
      </c>
      <c r="L870" s="30">
        <v>13000</v>
      </c>
      <c r="M870" s="30">
        <v>14890</v>
      </c>
      <c r="N870" s="30">
        <v>131</v>
      </c>
      <c r="O870" s="30">
        <v>0</v>
      </c>
      <c r="P870" s="27">
        <v>7.4</v>
      </c>
      <c r="Q870" s="30">
        <v>128</v>
      </c>
      <c r="R870" s="30">
        <v>121</v>
      </c>
      <c r="S870" s="9">
        <v>22905674</v>
      </c>
      <c r="T870" s="9">
        <v>12000000</v>
      </c>
      <c r="U870" s="9">
        <f>IMDB4[[#This Row],[Gross Revenue]]-IMDB4[[#This Row],[Budget]]</f>
        <v>10905674</v>
      </c>
      <c r="V870" s="9" t="str">
        <f>IF(IMDB4[[#This Row],[Profit]]&gt;0,"Hit","Flop")</f>
        <v>Hit</v>
      </c>
      <c r="W870" s="9" t="str" cm="1">
        <f t="array" ref="W870">_xlfn.IFS(IMDB4[[#This Row],[IMDb Score (1-10)]]&gt;=8,"Excellent",IMDB4[[#This Row],[IMDb Score (1-10)]]&gt;=7,"Good",IMDB4[[#This Row],[IMDb Score (1-10)]]&gt;=5,"Average",TRUE,"Poor")</f>
        <v>Good</v>
      </c>
      <c r="X870" s="9" t="str">
        <f>IF(IMDB4[[#This Row],[Duration (min)]]&lt;90,"Short",IF(IMDB4[[#This Row],[Duration (min)]]&lt;=120,"Medium", "Long"))</f>
        <v>Long</v>
      </c>
    </row>
    <row r="871" spans="1:24" x14ac:dyDescent="0.25">
      <c r="A871" s="1" t="s">
        <v>2552</v>
      </c>
      <c r="B871" s="2">
        <v>36636</v>
      </c>
      <c r="C871" s="30">
        <f>YEAR(IMDB4[[#This Row],[Release Date]])</f>
        <v>2000</v>
      </c>
      <c r="D871" s="30" t="str">
        <f>FLOOR(IMDB4[[#This Row],[Year]],10)&amp;"s"</f>
        <v>2000s</v>
      </c>
      <c r="E871" s="1" t="s">
        <v>32</v>
      </c>
      <c r="F871" s="1" t="s">
        <v>77</v>
      </c>
      <c r="G871" s="1" t="s">
        <v>3</v>
      </c>
      <c r="H871" s="1" t="s">
        <v>4</v>
      </c>
      <c r="I871" s="1" t="s">
        <v>84</v>
      </c>
      <c r="J871" s="1" t="s">
        <v>1523</v>
      </c>
      <c r="K871" s="1" t="s">
        <v>691</v>
      </c>
      <c r="L871" s="30">
        <v>13000</v>
      </c>
      <c r="M871" s="30">
        <v>15857</v>
      </c>
      <c r="N871" s="30">
        <v>383</v>
      </c>
      <c r="O871" s="30">
        <v>0</v>
      </c>
      <c r="P871" s="27">
        <v>6.6</v>
      </c>
      <c r="Q871" s="30">
        <v>131</v>
      </c>
      <c r="R871" s="30">
        <v>94</v>
      </c>
      <c r="S871" s="9">
        <v>22751979</v>
      </c>
      <c r="T871" s="9">
        <v>75000000</v>
      </c>
      <c r="U871" s="9">
        <f>IMDB4[[#This Row],[Gross Revenue]]-IMDB4[[#This Row],[Budget]]</f>
        <v>-52248021</v>
      </c>
      <c r="V871" s="9" t="str">
        <f>IF(IMDB4[[#This Row],[Profit]]&gt;0,"Hit","Flop")</f>
        <v>Flop</v>
      </c>
      <c r="W871" s="9" t="str" cm="1">
        <f t="array" ref="W871">_xlfn.IFS(IMDB4[[#This Row],[IMDb Score (1-10)]]&gt;=8,"Excellent",IMDB4[[#This Row],[IMDb Score (1-10)]]&gt;=7,"Good",IMDB4[[#This Row],[IMDb Score (1-10)]]&gt;=5,"Average",TRUE,"Poor")</f>
        <v>Average</v>
      </c>
      <c r="X871" s="9" t="str">
        <f>IF(IMDB4[[#This Row],[Duration (min)]]&lt;90,"Short",IF(IMDB4[[#This Row],[Duration (min)]]&lt;=120,"Medium", "Long"))</f>
        <v>Medium</v>
      </c>
    </row>
    <row r="872" spans="1:24" x14ac:dyDescent="0.25">
      <c r="A872" s="1" t="s">
        <v>4379</v>
      </c>
      <c r="B872" s="2">
        <v>39039</v>
      </c>
      <c r="C872" s="30">
        <f>YEAR(IMDB4[[#This Row],[Release Date]])</f>
        <v>2006</v>
      </c>
      <c r="D872" s="30" t="str">
        <f>FLOOR(IMDB4[[#This Row],[Year]],10)&amp;"s"</f>
        <v>2000s</v>
      </c>
      <c r="E872" s="1" t="s">
        <v>32</v>
      </c>
      <c r="F872" s="1" t="s">
        <v>2</v>
      </c>
      <c r="G872" s="1" t="s">
        <v>3</v>
      </c>
      <c r="H872" s="1" t="s">
        <v>11</v>
      </c>
      <c r="I872" s="1" t="s">
        <v>92</v>
      </c>
      <c r="J872" s="1" t="s">
        <v>782</v>
      </c>
      <c r="K872" s="1" t="s">
        <v>3861</v>
      </c>
      <c r="L872" s="30">
        <v>13000</v>
      </c>
      <c r="M872" s="30">
        <v>26451</v>
      </c>
      <c r="N872" s="30">
        <v>118</v>
      </c>
      <c r="O872" s="30">
        <v>10000</v>
      </c>
      <c r="P872" s="27">
        <v>7.8</v>
      </c>
      <c r="Q872" s="30">
        <v>202</v>
      </c>
      <c r="R872" s="30">
        <v>110</v>
      </c>
      <c r="S872" s="9">
        <v>22494487</v>
      </c>
      <c r="T872" s="9">
        <v>27000000</v>
      </c>
      <c r="U872" s="9">
        <f>IMDB4[[#This Row],[Gross Revenue]]-IMDB4[[#This Row],[Budget]]</f>
        <v>-4505513</v>
      </c>
      <c r="V872" s="9" t="str">
        <f>IF(IMDB4[[#This Row],[Profit]]&gt;0,"Hit","Flop")</f>
        <v>Flop</v>
      </c>
      <c r="W872" s="9" t="str" cm="1">
        <f t="array" ref="W872">_xlfn.IFS(IMDB4[[#This Row],[IMDb Score (1-10)]]&gt;=8,"Excellent",IMDB4[[#This Row],[IMDb Score (1-10)]]&gt;=7,"Good",IMDB4[[#This Row],[IMDb Score (1-10)]]&gt;=5,"Average",TRUE,"Poor")</f>
        <v>Good</v>
      </c>
      <c r="X872" s="9" t="str">
        <f>IF(IMDB4[[#This Row],[Duration (min)]]&lt;90,"Short",IF(IMDB4[[#This Row],[Duration (min)]]&lt;=120,"Medium", "Long"))</f>
        <v>Medium</v>
      </c>
    </row>
    <row r="873" spans="1:24" x14ac:dyDescent="0.25">
      <c r="A873" s="1" t="s">
        <v>5251</v>
      </c>
      <c r="B873" s="2">
        <v>40176</v>
      </c>
      <c r="C873" s="30">
        <f>YEAR(IMDB4[[#This Row],[Release Date]])</f>
        <v>2009</v>
      </c>
      <c r="D873" s="30" t="str">
        <f>FLOOR(IMDB4[[#This Row],[Year]],10)&amp;"s"</f>
        <v>2000s</v>
      </c>
      <c r="E873" s="1" t="s">
        <v>32</v>
      </c>
      <c r="F873" s="1" t="s">
        <v>40</v>
      </c>
      <c r="G873" s="1" t="s">
        <v>3</v>
      </c>
      <c r="H873" s="1" t="s">
        <v>4</v>
      </c>
      <c r="I873" s="1" t="s">
        <v>84</v>
      </c>
      <c r="J873" s="1" t="s">
        <v>288</v>
      </c>
      <c r="K873" s="1" t="s">
        <v>1313</v>
      </c>
      <c r="L873" s="30">
        <v>13000</v>
      </c>
      <c r="M873" s="30">
        <v>24770</v>
      </c>
      <c r="N873" s="30">
        <v>0</v>
      </c>
      <c r="O873" s="30">
        <v>15000</v>
      </c>
      <c r="P873" s="27">
        <v>7.8</v>
      </c>
      <c r="Q873" s="30">
        <v>335</v>
      </c>
      <c r="R873" s="30">
        <v>87</v>
      </c>
      <c r="S873" s="9">
        <v>20999103</v>
      </c>
      <c r="T873" s="9">
        <v>40000000</v>
      </c>
      <c r="U873" s="9">
        <f>IMDB4[[#This Row],[Gross Revenue]]-IMDB4[[#This Row],[Budget]]</f>
        <v>-19000897</v>
      </c>
      <c r="V873" s="9" t="str">
        <f>IF(IMDB4[[#This Row],[Profit]]&gt;0,"Hit","Flop")</f>
        <v>Flop</v>
      </c>
      <c r="W873" s="9" t="str" cm="1">
        <f t="array" ref="W873">_xlfn.IFS(IMDB4[[#This Row],[IMDb Score (1-10)]]&gt;=8,"Excellent",IMDB4[[#This Row],[IMDb Score (1-10)]]&gt;=7,"Good",IMDB4[[#This Row],[IMDb Score (1-10)]]&gt;=5,"Average",TRUE,"Poor")</f>
        <v>Good</v>
      </c>
      <c r="X873" s="9" t="str">
        <f>IF(IMDB4[[#This Row],[Duration (min)]]&lt;90,"Short",IF(IMDB4[[#This Row],[Duration (min)]]&lt;=120,"Medium", "Long"))</f>
        <v>Short</v>
      </c>
    </row>
    <row r="874" spans="1:24" x14ac:dyDescent="0.25">
      <c r="A874" s="1" t="s">
        <v>3051</v>
      </c>
      <c r="B874" s="2">
        <v>37382</v>
      </c>
      <c r="C874" s="30">
        <f>YEAR(IMDB4[[#This Row],[Release Date]])</f>
        <v>2002</v>
      </c>
      <c r="D874" s="30" t="str">
        <f>FLOOR(IMDB4[[#This Row],[Year]],10)&amp;"s"</f>
        <v>2000s</v>
      </c>
      <c r="E874" s="1" t="s">
        <v>32</v>
      </c>
      <c r="F874" s="1" t="s">
        <v>9</v>
      </c>
      <c r="G874" s="1" t="s">
        <v>3</v>
      </c>
      <c r="H874" s="1" t="s">
        <v>4</v>
      </c>
      <c r="I874" s="1" t="s">
        <v>92</v>
      </c>
      <c r="J874" s="1" t="s">
        <v>782</v>
      </c>
      <c r="K874" s="1" t="s">
        <v>2361</v>
      </c>
      <c r="L874" s="30">
        <v>13000</v>
      </c>
      <c r="M874" s="30">
        <v>15916</v>
      </c>
      <c r="N874" s="30">
        <v>40</v>
      </c>
      <c r="O874" s="30">
        <v>997</v>
      </c>
      <c r="P874" s="27">
        <v>6.3</v>
      </c>
      <c r="Q874" s="30">
        <v>112</v>
      </c>
      <c r="R874" s="30">
        <v>125</v>
      </c>
      <c r="S874" s="9">
        <v>19076815</v>
      </c>
      <c r="T874" s="9">
        <v>60000000</v>
      </c>
      <c r="U874" s="9">
        <f>IMDB4[[#This Row],[Gross Revenue]]-IMDB4[[#This Row],[Budget]]</f>
        <v>-40923185</v>
      </c>
      <c r="V874" s="9" t="str">
        <f>IF(IMDB4[[#This Row],[Profit]]&gt;0,"Hit","Flop")</f>
        <v>Flop</v>
      </c>
      <c r="W874" s="9" t="str" cm="1">
        <f t="array" ref="W874">_xlfn.IFS(IMDB4[[#This Row],[IMDb Score (1-10)]]&gt;=8,"Excellent",IMDB4[[#This Row],[IMDb Score (1-10)]]&gt;=7,"Good",IMDB4[[#This Row],[IMDb Score (1-10)]]&gt;=5,"Average",TRUE,"Poor")</f>
        <v>Average</v>
      </c>
      <c r="X874" s="9" t="str">
        <f>IF(IMDB4[[#This Row],[Duration (min)]]&lt;90,"Short",IF(IMDB4[[#This Row],[Duration (min)]]&lt;=120,"Medium", "Long"))</f>
        <v>Long</v>
      </c>
    </row>
    <row r="875" spans="1:24" x14ac:dyDescent="0.25">
      <c r="A875" s="1" t="s">
        <v>3638</v>
      </c>
      <c r="B875" s="2">
        <v>38252</v>
      </c>
      <c r="C875" s="30">
        <f>YEAR(IMDB4[[#This Row],[Release Date]])</f>
        <v>2004</v>
      </c>
      <c r="D875" s="30" t="str">
        <f>FLOOR(IMDB4[[#This Row],[Year]],10)&amp;"s"</f>
        <v>2000s</v>
      </c>
      <c r="E875" s="1" t="s">
        <v>32</v>
      </c>
      <c r="F875" s="1" t="s">
        <v>20</v>
      </c>
      <c r="G875" s="1" t="s">
        <v>3</v>
      </c>
      <c r="H875" s="1" t="s">
        <v>4</v>
      </c>
      <c r="I875" s="1" t="s">
        <v>92</v>
      </c>
      <c r="J875" s="1" t="s">
        <v>1523</v>
      </c>
      <c r="K875" s="1" t="s">
        <v>3639</v>
      </c>
      <c r="L875" s="30">
        <v>13000</v>
      </c>
      <c r="M875" s="30">
        <v>14180</v>
      </c>
      <c r="N875" s="30">
        <v>17</v>
      </c>
      <c r="O875" s="30">
        <v>0</v>
      </c>
      <c r="P875" s="27">
        <v>6.6</v>
      </c>
      <c r="Q875" s="30">
        <v>92</v>
      </c>
      <c r="R875" s="30">
        <v>93</v>
      </c>
      <c r="S875" s="9">
        <v>17718223</v>
      </c>
      <c r="T875" s="9">
        <v>25000000</v>
      </c>
      <c r="U875" s="9">
        <f>IMDB4[[#This Row],[Gross Revenue]]-IMDB4[[#This Row],[Budget]]</f>
        <v>-7281777</v>
      </c>
      <c r="V875" s="9" t="str">
        <f>IF(IMDB4[[#This Row],[Profit]]&gt;0,"Hit","Flop")</f>
        <v>Flop</v>
      </c>
      <c r="W875" s="9" t="str" cm="1">
        <f t="array" ref="W875">_xlfn.IFS(IMDB4[[#This Row],[IMDb Score (1-10)]]&gt;=8,"Excellent",IMDB4[[#This Row],[IMDb Score (1-10)]]&gt;=7,"Good",IMDB4[[#This Row],[IMDb Score (1-10)]]&gt;=5,"Average",TRUE,"Poor")</f>
        <v>Average</v>
      </c>
      <c r="X875" s="9" t="str">
        <f>IF(IMDB4[[#This Row],[Duration (min)]]&lt;90,"Short",IF(IMDB4[[#This Row],[Duration (min)]]&lt;=120,"Medium", "Long"))</f>
        <v>Medium</v>
      </c>
    </row>
    <row r="876" spans="1:24" x14ac:dyDescent="0.25">
      <c r="A876" s="1" t="s">
        <v>843</v>
      </c>
      <c r="B876" s="2">
        <v>33293</v>
      </c>
      <c r="C876" s="30">
        <f>YEAR(IMDB4[[#This Row],[Release Date]])</f>
        <v>1991</v>
      </c>
      <c r="D876" s="30" t="str">
        <f>FLOOR(IMDB4[[#This Row],[Year]],10)&amp;"s"</f>
        <v>1990s</v>
      </c>
      <c r="E876" s="1" t="s">
        <v>32</v>
      </c>
      <c r="F876" s="1" t="s">
        <v>77</v>
      </c>
      <c r="G876" s="1" t="s">
        <v>3</v>
      </c>
      <c r="H876" s="1" t="s">
        <v>4</v>
      </c>
      <c r="I876" s="1" t="s">
        <v>92</v>
      </c>
      <c r="J876" s="1" t="s">
        <v>782</v>
      </c>
      <c r="K876" s="1" t="s">
        <v>844</v>
      </c>
      <c r="L876" s="30">
        <v>13000</v>
      </c>
      <c r="M876" s="30">
        <v>15944</v>
      </c>
      <c r="N876" s="30">
        <v>36</v>
      </c>
      <c r="O876" s="30">
        <v>0</v>
      </c>
      <c r="P876" s="27">
        <v>5.7</v>
      </c>
      <c r="Q876" s="30">
        <v>60</v>
      </c>
      <c r="R876" s="30">
        <v>100</v>
      </c>
      <c r="S876" s="9">
        <v>17218080</v>
      </c>
      <c r="T876" s="9">
        <v>70000000</v>
      </c>
      <c r="U876" s="9">
        <f>IMDB4[[#This Row],[Gross Revenue]]-IMDB4[[#This Row],[Budget]]</f>
        <v>-52781920</v>
      </c>
      <c r="V876" s="9" t="str">
        <f>IF(IMDB4[[#This Row],[Profit]]&gt;0,"Hit","Flop")</f>
        <v>Flop</v>
      </c>
      <c r="W876" s="9" t="str" cm="1">
        <f t="array" ref="W876">_xlfn.IFS(IMDB4[[#This Row],[IMDb Score (1-10)]]&gt;=8,"Excellent",IMDB4[[#This Row],[IMDb Score (1-10)]]&gt;=7,"Good",IMDB4[[#This Row],[IMDb Score (1-10)]]&gt;=5,"Average",TRUE,"Poor")</f>
        <v>Average</v>
      </c>
      <c r="X876" s="9" t="str">
        <f>IF(IMDB4[[#This Row],[Duration (min)]]&lt;90,"Short",IF(IMDB4[[#This Row],[Duration (min)]]&lt;=120,"Medium", "Long"))</f>
        <v>Medium</v>
      </c>
    </row>
    <row r="877" spans="1:24" x14ac:dyDescent="0.25">
      <c r="A877" s="1" t="s">
        <v>1845</v>
      </c>
      <c r="B877" s="2">
        <v>36021</v>
      </c>
      <c r="C877" s="30">
        <f>YEAR(IMDB4[[#This Row],[Release Date]])</f>
        <v>1998</v>
      </c>
      <c r="D877" s="30" t="str">
        <f>FLOOR(IMDB4[[#This Row],[Year]],10)&amp;"s"</f>
        <v>1990s</v>
      </c>
      <c r="E877" s="1" t="s">
        <v>32</v>
      </c>
      <c r="F877" s="1" t="s">
        <v>20</v>
      </c>
      <c r="G877" s="1" t="s">
        <v>3</v>
      </c>
      <c r="H877" s="1" t="s">
        <v>4</v>
      </c>
      <c r="I877" s="1" t="s">
        <v>92</v>
      </c>
      <c r="J877" s="1" t="s">
        <v>288</v>
      </c>
      <c r="K877" s="1" t="s">
        <v>1313</v>
      </c>
      <c r="L877" s="30">
        <v>13000</v>
      </c>
      <c r="M877" s="30">
        <v>15716</v>
      </c>
      <c r="N877" s="30">
        <v>0</v>
      </c>
      <c r="O877" s="30">
        <v>5000</v>
      </c>
      <c r="P877" s="27">
        <v>7.7</v>
      </c>
      <c r="Q877" s="30">
        <v>179</v>
      </c>
      <c r="R877" s="30">
        <v>93</v>
      </c>
      <c r="S877" s="9">
        <v>17096053</v>
      </c>
      <c r="T877" s="9">
        <v>9000000</v>
      </c>
      <c r="U877" s="9">
        <f>IMDB4[[#This Row],[Gross Revenue]]-IMDB4[[#This Row],[Budget]]</f>
        <v>8096053</v>
      </c>
      <c r="V877" s="9" t="str">
        <f>IF(IMDB4[[#This Row],[Profit]]&gt;0,"Hit","Flop")</f>
        <v>Hit</v>
      </c>
      <c r="W877" s="9" t="str" cm="1">
        <f t="array" ref="W877">_xlfn.IFS(IMDB4[[#This Row],[IMDb Score (1-10)]]&gt;=8,"Excellent",IMDB4[[#This Row],[IMDb Score (1-10)]]&gt;=7,"Good",IMDB4[[#This Row],[IMDb Score (1-10)]]&gt;=5,"Average",TRUE,"Poor")</f>
        <v>Good</v>
      </c>
      <c r="X877" s="9" t="str">
        <f>IF(IMDB4[[#This Row],[Duration (min)]]&lt;90,"Short",IF(IMDB4[[#This Row],[Duration (min)]]&lt;=120,"Medium", "Long"))</f>
        <v>Medium</v>
      </c>
    </row>
    <row r="878" spans="1:24" x14ac:dyDescent="0.25">
      <c r="A878" s="1" t="s">
        <v>6500</v>
      </c>
      <c r="B878" s="2">
        <v>41383</v>
      </c>
      <c r="C878" s="30">
        <f>YEAR(IMDB4[[#This Row],[Release Date]])</f>
        <v>2013</v>
      </c>
      <c r="D878" s="30" t="str">
        <f>FLOOR(IMDB4[[#This Row],[Year]],10)&amp;"s"</f>
        <v>2010s</v>
      </c>
      <c r="E878" s="1" t="s">
        <v>32</v>
      </c>
      <c r="F878" s="1" t="s">
        <v>2</v>
      </c>
      <c r="G878" s="1" t="s">
        <v>3</v>
      </c>
      <c r="H878" s="1" t="s">
        <v>4</v>
      </c>
      <c r="I878" s="1" t="s">
        <v>92</v>
      </c>
      <c r="J878" s="1" t="s">
        <v>5286</v>
      </c>
      <c r="K878" s="1" t="s">
        <v>274</v>
      </c>
      <c r="L878" s="30">
        <v>13000</v>
      </c>
      <c r="M878" s="30">
        <v>27797</v>
      </c>
      <c r="N878" s="30">
        <v>0</v>
      </c>
      <c r="O878" s="30">
        <v>24000</v>
      </c>
      <c r="P878" s="27">
        <v>5.3</v>
      </c>
      <c r="Q878" s="30">
        <v>336</v>
      </c>
      <c r="R878" s="30">
        <v>138</v>
      </c>
      <c r="S878" s="9">
        <v>16969390</v>
      </c>
      <c r="T878" s="9">
        <v>25000000</v>
      </c>
      <c r="U878" s="9">
        <f>IMDB4[[#This Row],[Gross Revenue]]-IMDB4[[#This Row],[Budget]]</f>
        <v>-8030610</v>
      </c>
      <c r="V878" s="9" t="str">
        <f>IF(IMDB4[[#This Row],[Profit]]&gt;0,"Hit","Flop")</f>
        <v>Flop</v>
      </c>
      <c r="W878" s="9" t="str" cm="1">
        <f t="array" ref="W878">_xlfn.IFS(IMDB4[[#This Row],[IMDb Score (1-10)]]&gt;=8,"Excellent",IMDB4[[#This Row],[IMDb Score (1-10)]]&gt;=7,"Good",IMDB4[[#This Row],[IMDb Score (1-10)]]&gt;=5,"Average",TRUE,"Poor")</f>
        <v>Average</v>
      </c>
      <c r="X878" s="9" t="str">
        <f>IF(IMDB4[[#This Row],[Duration (min)]]&lt;90,"Short",IF(IMDB4[[#This Row],[Duration (min)]]&lt;=120,"Medium", "Long"))</f>
        <v>Long</v>
      </c>
    </row>
    <row r="879" spans="1:24" x14ac:dyDescent="0.25">
      <c r="A879" s="1" t="s">
        <v>3837</v>
      </c>
      <c r="B879" s="2">
        <v>38204</v>
      </c>
      <c r="C879" s="30">
        <f>YEAR(IMDB4[[#This Row],[Release Date]])</f>
        <v>2004</v>
      </c>
      <c r="D879" s="30" t="str">
        <f>FLOOR(IMDB4[[#This Row],[Year]],10)&amp;"s"</f>
        <v>2000s</v>
      </c>
      <c r="E879" s="1" t="s">
        <v>32</v>
      </c>
      <c r="F879" s="1" t="s">
        <v>20</v>
      </c>
      <c r="G879" s="1" t="s">
        <v>3</v>
      </c>
      <c r="H879" s="1" t="s">
        <v>4</v>
      </c>
      <c r="I879" s="1" t="s">
        <v>132</v>
      </c>
      <c r="J879" s="1" t="s">
        <v>782</v>
      </c>
      <c r="K879" s="1" t="s">
        <v>2529</v>
      </c>
      <c r="L879" s="30">
        <v>13000</v>
      </c>
      <c r="M879" s="30">
        <v>18085</v>
      </c>
      <c r="N879" s="30">
        <v>41</v>
      </c>
      <c r="O879" s="30">
        <v>462</v>
      </c>
      <c r="P879" s="27">
        <v>5.5</v>
      </c>
      <c r="Q879" s="30">
        <v>74</v>
      </c>
      <c r="R879" s="30">
        <v>98</v>
      </c>
      <c r="S879" s="9">
        <v>16323969</v>
      </c>
      <c r="T879" s="9">
        <v>40000000</v>
      </c>
      <c r="U879" s="9">
        <f>IMDB4[[#This Row],[Gross Revenue]]-IMDB4[[#This Row],[Budget]]</f>
        <v>-23676031</v>
      </c>
      <c r="V879" s="9" t="str">
        <f>IF(IMDB4[[#This Row],[Profit]]&gt;0,"Hit","Flop")</f>
        <v>Flop</v>
      </c>
      <c r="W879" s="9" t="str" cm="1">
        <f t="array" ref="W879">_xlfn.IFS(IMDB4[[#This Row],[IMDb Score (1-10)]]&gt;=8,"Excellent",IMDB4[[#This Row],[IMDb Score (1-10)]]&gt;=7,"Good",IMDB4[[#This Row],[IMDb Score (1-10)]]&gt;=5,"Average",TRUE,"Poor")</f>
        <v>Average</v>
      </c>
      <c r="X879" s="9" t="str">
        <f>IF(IMDB4[[#This Row],[Duration (min)]]&lt;90,"Short",IF(IMDB4[[#This Row],[Duration (min)]]&lt;=120,"Medium", "Long"))</f>
        <v>Medium</v>
      </c>
    </row>
    <row r="880" spans="1:24" x14ac:dyDescent="0.25">
      <c r="A880" s="1" t="s">
        <v>4631</v>
      </c>
      <c r="B880" s="2">
        <v>39249</v>
      </c>
      <c r="C880" s="30">
        <f>YEAR(IMDB4[[#This Row],[Release Date]])</f>
        <v>2007</v>
      </c>
      <c r="D880" s="30" t="str">
        <f>FLOOR(IMDB4[[#This Row],[Year]],10)&amp;"s"</f>
        <v>2000s</v>
      </c>
      <c r="E880" s="1" t="s">
        <v>32</v>
      </c>
      <c r="F880" s="1" t="s">
        <v>61</v>
      </c>
      <c r="G880" s="1" t="s">
        <v>3</v>
      </c>
      <c r="H880" s="1" t="s">
        <v>83</v>
      </c>
      <c r="I880" s="1" t="s">
        <v>132</v>
      </c>
      <c r="J880" s="1" t="s">
        <v>4632</v>
      </c>
      <c r="K880" s="1" t="s">
        <v>1770</v>
      </c>
      <c r="L880" s="30">
        <v>13000</v>
      </c>
      <c r="M880" s="30">
        <v>16899</v>
      </c>
      <c r="N880" s="30">
        <v>159</v>
      </c>
      <c r="O880" s="30">
        <v>0</v>
      </c>
      <c r="P880" s="27">
        <v>6.9</v>
      </c>
      <c r="Q880" s="30">
        <v>202</v>
      </c>
      <c r="R880" s="30">
        <v>114</v>
      </c>
      <c r="S880" s="9">
        <v>16264475</v>
      </c>
      <c r="T880" s="9">
        <v>55000000</v>
      </c>
      <c r="U880" s="9">
        <f>IMDB4[[#This Row],[Gross Revenue]]-IMDB4[[#This Row],[Budget]]</f>
        <v>-38735525</v>
      </c>
      <c r="V880" s="9" t="str">
        <f>IF(IMDB4[[#This Row],[Profit]]&gt;0,"Hit","Flop")</f>
        <v>Flop</v>
      </c>
      <c r="W880" s="9" t="str" cm="1">
        <f t="array" ref="W880">_xlfn.IFS(IMDB4[[#This Row],[IMDb Score (1-10)]]&gt;=8,"Excellent",IMDB4[[#This Row],[IMDb Score (1-10)]]&gt;=7,"Good",IMDB4[[#This Row],[IMDb Score (1-10)]]&gt;=5,"Average",TRUE,"Poor")</f>
        <v>Average</v>
      </c>
      <c r="X880" s="9" t="str">
        <f>IF(IMDB4[[#This Row],[Duration (min)]]&lt;90,"Short",IF(IMDB4[[#This Row],[Duration (min)]]&lt;=120,"Medium", "Long"))</f>
        <v>Medium</v>
      </c>
    </row>
    <row r="881" spans="1:24" x14ac:dyDescent="0.25">
      <c r="A881" s="1" t="s">
        <v>2273</v>
      </c>
      <c r="B881" s="2">
        <v>36599</v>
      </c>
      <c r="C881" s="30">
        <f>YEAR(IMDB4[[#This Row],[Release Date]])</f>
        <v>2000</v>
      </c>
      <c r="D881" s="30" t="str">
        <f>FLOOR(IMDB4[[#This Row],[Year]],10)&amp;"s"</f>
        <v>2000s</v>
      </c>
      <c r="E881" s="1" t="s">
        <v>32</v>
      </c>
      <c r="F881" s="1" t="s">
        <v>9</v>
      </c>
      <c r="G881" s="1" t="s">
        <v>3</v>
      </c>
      <c r="H881" s="1" t="s">
        <v>4</v>
      </c>
      <c r="I881" s="1" t="s">
        <v>132</v>
      </c>
      <c r="J881" s="1" t="s">
        <v>1523</v>
      </c>
      <c r="K881" s="1" t="s">
        <v>1415</v>
      </c>
      <c r="L881" s="30">
        <v>13000</v>
      </c>
      <c r="M881" s="30">
        <v>15006</v>
      </c>
      <c r="N881" s="30">
        <v>0</v>
      </c>
      <c r="O881" s="30">
        <v>652</v>
      </c>
      <c r="P881" s="27">
        <v>5.8</v>
      </c>
      <c r="Q881" s="30">
        <v>85</v>
      </c>
      <c r="R881" s="30">
        <v>220</v>
      </c>
      <c r="S881" s="9">
        <v>15527125</v>
      </c>
      <c r="T881" s="9">
        <v>57000000</v>
      </c>
      <c r="U881" s="9">
        <f>IMDB4[[#This Row],[Gross Revenue]]-IMDB4[[#This Row],[Budget]]</f>
        <v>-41472875</v>
      </c>
      <c r="V881" s="9" t="str">
        <f>IF(IMDB4[[#This Row],[Profit]]&gt;0,"Hit","Flop")</f>
        <v>Flop</v>
      </c>
      <c r="W881" s="9" t="str" cm="1">
        <f t="array" ref="W881">_xlfn.IFS(IMDB4[[#This Row],[IMDb Score (1-10)]]&gt;=8,"Excellent",IMDB4[[#This Row],[IMDb Score (1-10)]]&gt;=7,"Good",IMDB4[[#This Row],[IMDb Score (1-10)]]&gt;=5,"Average",TRUE,"Poor")</f>
        <v>Average</v>
      </c>
      <c r="X881" s="9" t="str">
        <f>IF(IMDB4[[#This Row],[Duration (min)]]&lt;90,"Short",IF(IMDB4[[#This Row],[Duration (min)]]&lt;=120,"Medium", "Long"))</f>
        <v>Long</v>
      </c>
    </row>
    <row r="882" spans="1:24" x14ac:dyDescent="0.25">
      <c r="A882" s="1" t="s">
        <v>2365</v>
      </c>
      <c r="B882" s="2">
        <v>36849</v>
      </c>
      <c r="C882" s="30">
        <f>YEAR(IMDB4[[#This Row],[Release Date]])</f>
        <v>2000</v>
      </c>
      <c r="D882" s="30" t="str">
        <f>FLOOR(IMDB4[[#This Row],[Year]],10)&amp;"s"</f>
        <v>2000s</v>
      </c>
      <c r="E882" s="1" t="s">
        <v>32</v>
      </c>
      <c r="F882" s="1" t="s">
        <v>77</v>
      </c>
      <c r="G882" s="1" t="s">
        <v>3</v>
      </c>
      <c r="H882" s="1" t="s">
        <v>4</v>
      </c>
      <c r="I882" s="1" t="s">
        <v>92</v>
      </c>
      <c r="J882" s="1" t="s">
        <v>236</v>
      </c>
      <c r="K882" s="1" t="s">
        <v>1660</v>
      </c>
      <c r="L882" s="30">
        <v>13000</v>
      </c>
      <c r="M882" s="30">
        <v>14463</v>
      </c>
      <c r="N882" s="30">
        <v>19</v>
      </c>
      <c r="O882" s="30">
        <v>604</v>
      </c>
      <c r="P882" s="27">
        <v>5.0999999999999996</v>
      </c>
      <c r="Q882" s="30">
        <v>102</v>
      </c>
      <c r="R882" s="30">
        <v>102</v>
      </c>
      <c r="S882" s="9">
        <v>14967182</v>
      </c>
      <c r="T882" s="9">
        <v>40000000</v>
      </c>
      <c r="U882" s="9">
        <f>IMDB4[[#This Row],[Gross Revenue]]-IMDB4[[#This Row],[Budget]]</f>
        <v>-25032818</v>
      </c>
      <c r="V882" s="9" t="str">
        <f>IF(IMDB4[[#This Row],[Profit]]&gt;0,"Hit","Flop")</f>
        <v>Flop</v>
      </c>
      <c r="W882" s="9" t="str" cm="1">
        <f t="array" ref="W882">_xlfn.IFS(IMDB4[[#This Row],[IMDb Score (1-10)]]&gt;=8,"Excellent",IMDB4[[#This Row],[IMDb Score (1-10)]]&gt;=7,"Good",IMDB4[[#This Row],[IMDb Score (1-10)]]&gt;=5,"Average",TRUE,"Poor")</f>
        <v>Average</v>
      </c>
      <c r="X882" s="9" t="str">
        <f>IF(IMDB4[[#This Row],[Duration (min)]]&lt;90,"Short",IF(IMDB4[[#This Row],[Duration (min)]]&lt;=120,"Medium", "Long"))</f>
        <v>Medium</v>
      </c>
    </row>
    <row r="883" spans="1:24" x14ac:dyDescent="0.25">
      <c r="A883" s="1" t="s">
        <v>5889</v>
      </c>
      <c r="B883" s="2">
        <v>40656</v>
      </c>
      <c r="C883" s="30">
        <f>YEAR(IMDB4[[#This Row],[Release Date]])</f>
        <v>2011</v>
      </c>
      <c r="D883" s="30" t="str">
        <f>FLOOR(IMDB4[[#This Row],[Year]],10)&amp;"s"</f>
        <v>2010s</v>
      </c>
      <c r="E883" s="1" t="s">
        <v>32</v>
      </c>
      <c r="F883" s="1" t="s">
        <v>61</v>
      </c>
      <c r="G883" s="1" t="s">
        <v>3</v>
      </c>
      <c r="H883" s="1" t="s">
        <v>83</v>
      </c>
      <c r="I883" s="1" t="s">
        <v>92</v>
      </c>
      <c r="J883" s="1" t="s">
        <v>4632</v>
      </c>
      <c r="K883" s="1" t="s">
        <v>5890</v>
      </c>
      <c r="L883" s="30">
        <v>13000</v>
      </c>
      <c r="M883" s="30">
        <v>17204</v>
      </c>
      <c r="N883" s="30">
        <v>64</v>
      </c>
      <c r="O883" s="30">
        <v>17000</v>
      </c>
      <c r="P883" s="27">
        <v>7</v>
      </c>
      <c r="Q883" s="30">
        <v>386</v>
      </c>
      <c r="R883" s="30">
        <v>99</v>
      </c>
      <c r="S883" s="9">
        <v>14597405</v>
      </c>
      <c r="T883" s="9">
        <v>6400000</v>
      </c>
      <c r="U883" s="9">
        <f>IMDB4[[#This Row],[Gross Revenue]]-IMDB4[[#This Row],[Budget]]</f>
        <v>8197405</v>
      </c>
      <c r="V883" s="9" t="str">
        <f>IF(IMDB4[[#This Row],[Profit]]&gt;0,"Hit","Flop")</f>
        <v>Hit</v>
      </c>
      <c r="W883" s="9" t="str" cm="1">
        <f t="array" ref="W883">_xlfn.IFS(IMDB4[[#This Row],[IMDb Score (1-10)]]&gt;=8,"Excellent",IMDB4[[#This Row],[IMDb Score (1-10)]]&gt;=7,"Good",IMDB4[[#This Row],[IMDb Score (1-10)]]&gt;=5,"Average",TRUE,"Poor")</f>
        <v>Good</v>
      </c>
      <c r="X883" s="9" t="str">
        <f>IF(IMDB4[[#This Row],[Duration (min)]]&lt;90,"Short",IF(IMDB4[[#This Row],[Duration (min)]]&lt;=120,"Medium", "Long"))</f>
        <v>Medium</v>
      </c>
    </row>
    <row r="884" spans="1:24" x14ac:dyDescent="0.25">
      <c r="A884" s="1" t="s">
        <v>3193</v>
      </c>
      <c r="B884" s="2">
        <v>37356</v>
      </c>
      <c r="C884" s="30">
        <f>YEAR(IMDB4[[#This Row],[Release Date]])</f>
        <v>2002</v>
      </c>
      <c r="D884" s="30" t="str">
        <f>FLOOR(IMDB4[[#This Row],[Year]],10)&amp;"s"</f>
        <v>2000s</v>
      </c>
      <c r="E884" s="1" t="s">
        <v>32</v>
      </c>
      <c r="F884" s="1" t="s">
        <v>9</v>
      </c>
      <c r="G884" s="1" t="s">
        <v>3</v>
      </c>
      <c r="H884" s="1" t="s">
        <v>4</v>
      </c>
      <c r="I884" s="1" t="s">
        <v>132</v>
      </c>
      <c r="J884" s="1" t="s">
        <v>3194</v>
      </c>
      <c r="K884" s="1" t="s">
        <v>3195</v>
      </c>
      <c r="L884" s="30">
        <v>13000</v>
      </c>
      <c r="M884" s="30">
        <v>14347</v>
      </c>
      <c r="N884" s="30">
        <v>97</v>
      </c>
      <c r="O884" s="30">
        <v>0</v>
      </c>
      <c r="P884" s="27">
        <v>6.9</v>
      </c>
      <c r="Q884" s="30">
        <v>83</v>
      </c>
      <c r="R884" s="30">
        <v>109</v>
      </c>
      <c r="S884" s="9">
        <v>14060950</v>
      </c>
      <c r="T884" s="9">
        <v>12500000</v>
      </c>
      <c r="U884" s="9">
        <f>IMDB4[[#This Row],[Gross Revenue]]-IMDB4[[#This Row],[Budget]]</f>
        <v>1560950</v>
      </c>
      <c r="V884" s="9" t="str">
        <f>IF(IMDB4[[#This Row],[Profit]]&gt;0,"Hit","Flop")</f>
        <v>Hit</v>
      </c>
      <c r="W884" s="9" t="str" cm="1">
        <f t="array" ref="W884">_xlfn.IFS(IMDB4[[#This Row],[IMDb Score (1-10)]]&gt;=8,"Excellent",IMDB4[[#This Row],[IMDb Score (1-10)]]&gt;=7,"Good",IMDB4[[#This Row],[IMDb Score (1-10)]]&gt;=5,"Average",TRUE,"Poor")</f>
        <v>Average</v>
      </c>
      <c r="X884" s="9" t="str">
        <f>IF(IMDB4[[#This Row],[Duration (min)]]&lt;90,"Short",IF(IMDB4[[#This Row],[Duration (min)]]&lt;=120,"Medium", "Long"))</f>
        <v>Medium</v>
      </c>
    </row>
    <row r="885" spans="1:24" x14ac:dyDescent="0.25">
      <c r="A885" s="1" t="s">
        <v>1662</v>
      </c>
      <c r="B885" s="2">
        <v>35567</v>
      </c>
      <c r="C885" s="30">
        <f>YEAR(IMDB4[[#This Row],[Release Date]])</f>
        <v>1997</v>
      </c>
      <c r="D885" s="30" t="str">
        <f>FLOOR(IMDB4[[#This Row],[Year]],10)&amp;"s"</f>
        <v>1990s</v>
      </c>
      <c r="E885" s="1" t="s">
        <v>32</v>
      </c>
      <c r="F885" s="1" t="s">
        <v>77</v>
      </c>
      <c r="G885" s="1" t="s">
        <v>3</v>
      </c>
      <c r="H885" s="1" t="s">
        <v>4</v>
      </c>
      <c r="I885" s="1" t="s">
        <v>84</v>
      </c>
      <c r="J885" s="1" t="s">
        <v>288</v>
      </c>
      <c r="K885" s="1" t="s">
        <v>1185</v>
      </c>
      <c r="L885" s="30">
        <v>13000</v>
      </c>
      <c r="M885" s="30">
        <v>15183</v>
      </c>
      <c r="N885" s="30">
        <v>36</v>
      </c>
      <c r="O885" s="30">
        <v>0</v>
      </c>
      <c r="P885" s="27">
        <v>6.6</v>
      </c>
      <c r="Q885" s="30">
        <v>34</v>
      </c>
      <c r="R885" s="30">
        <v>94</v>
      </c>
      <c r="S885" s="9">
        <v>13801755</v>
      </c>
      <c r="T885" s="9">
        <v>20000000</v>
      </c>
      <c r="U885" s="9">
        <f>IMDB4[[#This Row],[Gross Revenue]]-IMDB4[[#This Row],[Budget]]</f>
        <v>-6198245</v>
      </c>
      <c r="V885" s="9" t="str">
        <f>IF(IMDB4[[#This Row],[Profit]]&gt;0,"Hit","Flop")</f>
        <v>Flop</v>
      </c>
      <c r="W885" s="9" t="str" cm="1">
        <f t="array" ref="W885">_xlfn.IFS(IMDB4[[#This Row],[IMDb Score (1-10)]]&gt;=8,"Excellent",IMDB4[[#This Row],[IMDb Score (1-10)]]&gt;=7,"Good",IMDB4[[#This Row],[IMDb Score (1-10)]]&gt;=5,"Average",TRUE,"Poor")</f>
        <v>Average</v>
      </c>
      <c r="X885" s="9" t="str">
        <f>IF(IMDB4[[#This Row],[Duration (min)]]&lt;90,"Short",IF(IMDB4[[#This Row],[Duration (min)]]&lt;=120,"Medium", "Long"))</f>
        <v>Medium</v>
      </c>
    </row>
    <row r="886" spans="1:24" x14ac:dyDescent="0.25">
      <c r="A886" s="1" t="s">
        <v>1522</v>
      </c>
      <c r="B886" s="2">
        <v>35621</v>
      </c>
      <c r="C886" s="30">
        <f>YEAR(IMDB4[[#This Row],[Release Date]])</f>
        <v>1997</v>
      </c>
      <c r="D886" s="30" t="str">
        <f>FLOOR(IMDB4[[#This Row],[Year]],10)&amp;"s"</f>
        <v>1990s</v>
      </c>
      <c r="E886" s="1" t="s">
        <v>32</v>
      </c>
      <c r="F886" s="1" t="s">
        <v>20</v>
      </c>
      <c r="G886" s="1" t="s">
        <v>3</v>
      </c>
      <c r="H886" s="1" t="s">
        <v>4</v>
      </c>
      <c r="I886" s="1" t="s">
        <v>92</v>
      </c>
      <c r="J886" s="1" t="s">
        <v>1523</v>
      </c>
      <c r="K886" s="1" t="s">
        <v>1065</v>
      </c>
      <c r="L886" s="30">
        <v>13000</v>
      </c>
      <c r="M886" s="30">
        <v>15765</v>
      </c>
      <c r="N886" s="30">
        <v>0</v>
      </c>
      <c r="O886" s="30">
        <v>0</v>
      </c>
      <c r="P886" s="27">
        <v>7.3</v>
      </c>
      <c r="Q886" s="30">
        <v>147</v>
      </c>
      <c r="R886" s="30">
        <v>113</v>
      </c>
      <c r="S886" s="9">
        <v>12006514</v>
      </c>
      <c r="T886" s="9">
        <v>250000</v>
      </c>
      <c r="U886" s="9">
        <f>IMDB4[[#This Row],[Gross Revenue]]-IMDB4[[#This Row],[Budget]]</f>
        <v>11756514</v>
      </c>
      <c r="V886" s="9" t="str">
        <f>IF(IMDB4[[#This Row],[Profit]]&gt;0,"Hit","Flop")</f>
        <v>Hit</v>
      </c>
      <c r="W886" s="9" t="str" cm="1">
        <f t="array" ref="W886">_xlfn.IFS(IMDB4[[#This Row],[IMDb Score (1-10)]]&gt;=8,"Excellent",IMDB4[[#This Row],[IMDb Score (1-10)]]&gt;=7,"Good",IMDB4[[#This Row],[IMDb Score (1-10)]]&gt;=5,"Average",TRUE,"Poor")</f>
        <v>Good</v>
      </c>
      <c r="X886" s="9" t="str">
        <f>IF(IMDB4[[#This Row],[Duration (min)]]&lt;90,"Short",IF(IMDB4[[#This Row],[Duration (min)]]&lt;=120,"Medium", "Long"))</f>
        <v>Medium</v>
      </c>
    </row>
    <row r="887" spans="1:24" x14ac:dyDescent="0.25">
      <c r="A887" s="1" t="s">
        <v>4028</v>
      </c>
      <c r="B887" s="2">
        <v>38653</v>
      </c>
      <c r="C887" s="30">
        <f>YEAR(IMDB4[[#This Row],[Release Date]])</f>
        <v>2005</v>
      </c>
      <c r="D887" s="30" t="str">
        <f>FLOOR(IMDB4[[#This Row],[Year]],10)&amp;"s"</f>
        <v>2000s</v>
      </c>
      <c r="E887" s="1" t="s">
        <v>32</v>
      </c>
      <c r="F887" s="1" t="s">
        <v>61</v>
      </c>
      <c r="G887" s="1" t="s">
        <v>3</v>
      </c>
      <c r="H887" s="1" t="s">
        <v>4</v>
      </c>
      <c r="I887" s="1" t="s">
        <v>132</v>
      </c>
      <c r="J887" s="1" t="s">
        <v>2525</v>
      </c>
      <c r="K887" s="1" t="s">
        <v>3519</v>
      </c>
      <c r="L887" s="30">
        <v>13000</v>
      </c>
      <c r="M887" s="30">
        <v>16651</v>
      </c>
      <c r="N887" s="30">
        <v>308</v>
      </c>
      <c r="O887" s="30">
        <v>5000</v>
      </c>
      <c r="P887" s="27">
        <v>7.1</v>
      </c>
      <c r="Q887" s="30">
        <v>119</v>
      </c>
      <c r="R887" s="30">
        <v>107</v>
      </c>
      <c r="S887" s="9">
        <v>11008432</v>
      </c>
      <c r="T887" s="9">
        <v>25000000</v>
      </c>
      <c r="U887" s="9">
        <f>IMDB4[[#This Row],[Gross Revenue]]-IMDB4[[#This Row],[Budget]]</f>
        <v>-13991568</v>
      </c>
      <c r="V887" s="9" t="str">
        <f>IF(IMDB4[[#This Row],[Profit]]&gt;0,"Hit","Flop")</f>
        <v>Flop</v>
      </c>
      <c r="W887" s="9" t="str" cm="1">
        <f t="array" ref="W887">_xlfn.IFS(IMDB4[[#This Row],[IMDb Score (1-10)]]&gt;=8,"Excellent",IMDB4[[#This Row],[IMDb Score (1-10)]]&gt;=7,"Good",IMDB4[[#This Row],[IMDb Score (1-10)]]&gt;=5,"Average",TRUE,"Poor")</f>
        <v>Good</v>
      </c>
      <c r="X887" s="9" t="str">
        <f>IF(IMDB4[[#This Row],[Duration (min)]]&lt;90,"Short",IF(IMDB4[[#This Row],[Duration (min)]]&lt;=120,"Medium", "Long"))</f>
        <v>Medium</v>
      </c>
    </row>
    <row r="888" spans="1:24" x14ac:dyDescent="0.25">
      <c r="A888" s="1" t="s">
        <v>5563</v>
      </c>
      <c r="B888" s="2">
        <v>40260</v>
      </c>
      <c r="C888" s="30">
        <f>YEAR(IMDB4[[#This Row],[Release Date]])</f>
        <v>2010</v>
      </c>
      <c r="D888" s="30" t="str">
        <f>FLOOR(IMDB4[[#This Row],[Year]],10)&amp;"s"</f>
        <v>2010s</v>
      </c>
      <c r="E888" s="1" t="s">
        <v>32</v>
      </c>
      <c r="F888" s="1" t="s">
        <v>77</v>
      </c>
      <c r="G888" s="1" t="s">
        <v>3</v>
      </c>
      <c r="H888" s="1" t="s">
        <v>4</v>
      </c>
      <c r="I888" s="1" t="s">
        <v>132</v>
      </c>
      <c r="J888" s="1" t="s">
        <v>5286</v>
      </c>
      <c r="K888" s="1" t="s">
        <v>5564</v>
      </c>
      <c r="L888" s="30">
        <v>13000</v>
      </c>
      <c r="M888" s="30">
        <v>14619</v>
      </c>
      <c r="N888" s="30">
        <v>39</v>
      </c>
      <c r="O888" s="30">
        <v>0</v>
      </c>
      <c r="P888" s="27">
        <v>4.7</v>
      </c>
      <c r="Q888" s="30">
        <v>178</v>
      </c>
      <c r="R888" s="30">
        <v>81</v>
      </c>
      <c r="S888" s="9">
        <v>10539414</v>
      </c>
      <c r="T888" s="9">
        <v>47000000</v>
      </c>
      <c r="U888" s="9">
        <f>IMDB4[[#This Row],[Gross Revenue]]-IMDB4[[#This Row],[Budget]]</f>
        <v>-36460586</v>
      </c>
      <c r="V888" s="9" t="str">
        <f>IF(IMDB4[[#This Row],[Profit]]&gt;0,"Hit","Flop")</f>
        <v>Flop</v>
      </c>
      <c r="W888" s="9" t="str" cm="1">
        <f t="array" ref="W888">_xlfn.IFS(IMDB4[[#This Row],[IMDb Score (1-10)]]&gt;=8,"Excellent",IMDB4[[#This Row],[IMDb Score (1-10)]]&gt;=7,"Good",IMDB4[[#This Row],[IMDb Score (1-10)]]&gt;=5,"Average",TRUE,"Poor")</f>
        <v>Poor</v>
      </c>
      <c r="X888" s="9" t="str">
        <f>IF(IMDB4[[#This Row],[Duration (min)]]&lt;90,"Short",IF(IMDB4[[#This Row],[Duration (min)]]&lt;=120,"Medium", "Long"))</f>
        <v>Short</v>
      </c>
    </row>
    <row r="889" spans="1:24" x14ac:dyDescent="0.25">
      <c r="A889" s="1" t="s">
        <v>6064</v>
      </c>
      <c r="B889" s="2">
        <v>41177</v>
      </c>
      <c r="C889" s="30">
        <f>YEAR(IMDB4[[#This Row],[Release Date]])</f>
        <v>2012</v>
      </c>
      <c r="D889" s="30" t="str">
        <f>FLOOR(IMDB4[[#This Row],[Year]],10)&amp;"s"</f>
        <v>2010s</v>
      </c>
      <c r="E889" s="1" t="s">
        <v>32</v>
      </c>
      <c r="F889" s="1" t="s">
        <v>77</v>
      </c>
      <c r="G889" s="1" t="s">
        <v>3</v>
      </c>
      <c r="H889" s="1" t="s">
        <v>4</v>
      </c>
      <c r="I889" s="1" t="s">
        <v>92</v>
      </c>
      <c r="J889" s="1" t="s">
        <v>236</v>
      </c>
      <c r="K889" s="1" t="s">
        <v>2484</v>
      </c>
      <c r="L889" s="30">
        <v>13000</v>
      </c>
      <c r="M889" s="30">
        <v>25418</v>
      </c>
      <c r="N889" s="30">
        <v>394</v>
      </c>
      <c r="O889" s="30">
        <v>10000</v>
      </c>
      <c r="P889" s="27">
        <v>5.7</v>
      </c>
      <c r="Q889" s="30">
        <v>279</v>
      </c>
      <c r="R889" s="30">
        <v>92</v>
      </c>
      <c r="S889" s="9">
        <v>9483821</v>
      </c>
      <c r="T889" s="9">
        <v>55000000</v>
      </c>
      <c r="U889" s="9">
        <f>IMDB4[[#This Row],[Gross Revenue]]-IMDB4[[#This Row],[Budget]]</f>
        <v>-45516179</v>
      </c>
      <c r="V889" s="9" t="str">
        <f>IF(IMDB4[[#This Row],[Profit]]&gt;0,"Hit","Flop")</f>
        <v>Flop</v>
      </c>
      <c r="W889" s="9" t="str" cm="1">
        <f t="array" ref="W889">_xlfn.IFS(IMDB4[[#This Row],[IMDb Score (1-10)]]&gt;=8,"Excellent",IMDB4[[#This Row],[IMDb Score (1-10)]]&gt;=7,"Good",IMDB4[[#This Row],[IMDb Score (1-10)]]&gt;=5,"Average",TRUE,"Poor")</f>
        <v>Average</v>
      </c>
      <c r="X889" s="9" t="str">
        <f>IF(IMDB4[[#This Row],[Duration (min)]]&lt;90,"Short",IF(IMDB4[[#This Row],[Duration (min)]]&lt;=120,"Medium", "Long"))</f>
        <v>Medium</v>
      </c>
    </row>
    <row r="890" spans="1:24" x14ac:dyDescent="0.25">
      <c r="A890" s="1" t="s">
        <v>5255</v>
      </c>
      <c r="B890" s="2">
        <v>40049</v>
      </c>
      <c r="C890" s="30">
        <f>YEAR(IMDB4[[#This Row],[Release Date]])</f>
        <v>2009</v>
      </c>
      <c r="D890" s="30" t="str">
        <f>FLOOR(IMDB4[[#This Row],[Year]],10)&amp;"s"</f>
        <v>2000s</v>
      </c>
      <c r="E890" s="1" t="s">
        <v>32</v>
      </c>
      <c r="F890" s="1" t="s">
        <v>9</v>
      </c>
      <c r="G890" s="1" t="s">
        <v>3</v>
      </c>
      <c r="H890" s="1" t="s">
        <v>4</v>
      </c>
      <c r="I890" s="1" t="s">
        <v>132</v>
      </c>
      <c r="J890" s="1" t="s">
        <v>288</v>
      </c>
      <c r="K890" s="1" t="s">
        <v>5256</v>
      </c>
      <c r="L890" s="30">
        <v>13000</v>
      </c>
      <c r="M890" s="30">
        <v>19330</v>
      </c>
      <c r="N890" s="30">
        <v>11</v>
      </c>
      <c r="O890" s="30">
        <v>0</v>
      </c>
      <c r="P890" s="27">
        <v>7.1</v>
      </c>
      <c r="Q890" s="30">
        <v>160</v>
      </c>
      <c r="R890" s="30">
        <v>100</v>
      </c>
      <c r="S890" s="9">
        <v>9176553</v>
      </c>
      <c r="T890" s="9">
        <v>7500000</v>
      </c>
      <c r="U890" s="9">
        <f>IMDB4[[#This Row],[Gross Revenue]]-IMDB4[[#This Row],[Budget]]</f>
        <v>1676553</v>
      </c>
      <c r="V890" s="9" t="str">
        <f>IF(IMDB4[[#This Row],[Profit]]&gt;0,"Hit","Flop")</f>
        <v>Hit</v>
      </c>
      <c r="W890" s="9" t="str" cm="1">
        <f t="array" ref="W890">_xlfn.IFS(IMDB4[[#This Row],[IMDb Score (1-10)]]&gt;=8,"Excellent",IMDB4[[#This Row],[IMDb Score (1-10)]]&gt;=7,"Good",IMDB4[[#This Row],[IMDb Score (1-10)]]&gt;=5,"Average",TRUE,"Poor")</f>
        <v>Good</v>
      </c>
      <c r="X890" s="9" t="str">
        <f>IF(IMDB4[[#This Row],[Duration (min)]]&lt;90,"Short",IF(IMDB4[[#This Row],[Duration (min)]]&lt;=120,"Medium", "Long"))</f>
        <v>Medium</v>
      </c>
    </row>
    <row r="891" spans="1:24" x14ac:dyDescent="0.25">
      <c r="A891" s="1" t="s">
        <v>4862</v>
      </c>
      <c r="B891" s="2">
        <v>39734</v>
      </c>
      <c r="C891" s="30">
        <f>YEAR(IMDB4[[#This Row],[Release Date]])</f>
        <v>2008</v>
      </c>
      <c r="D891" s="30" t="str">
        <f>FLOOR(IMDB4[[#This Row],[Year]],10)&amp;"s"</f>
        <v>2000s</v>
      </c>
      <c r="E891" s="1" t="s">
        <v>32</v>
      </c>
      <c r="F891" s="1" t="s">
        <v>40</v>
      </c>
      <c r="G891" s="1" t="s">
        <v>3</v>
      </c>
      <c r="H891" s="1" t="s">
        <v>4</v>
      </c>
      <c r="I891" s="1" t="s">
        <v>84</v>
      </c>
      <c r="J891" s="1" t="s">
        <v>288</v>
      </c>
      <c r="K891" s="1" t="s">
        <v>4388</v>
      </c>
      <c r="L891" s="30">
        <v>13000</v>
      </c>
      <c r="M891" s="30">
        <v>15494</v>
      </c>
      <c r="N891" s="30">
        <v>27</v>
      </c>
      <c r="O891" s="30">
        <v>0</v>
      </c>
      <c r="P891" s="27">
        <v>6.5</v>
      </c>
      <c r="Q891" s="30">
        <v>118</v>
      </c>
      <c r="R891" s="30">
        <v>90</v>
      </c>
      <c r="S891" s="9">
        <v>7871693</v>
      </c>
      <c r="T891" s="9">
        <v>55000000</v>
      </c>
      <c r="U891" s="9">
        <f>IMDB4[[#This Row],[Gross Revenue]]-IMDB4[[#This Row],[Budget]]</f>
        <v>-47128307</v>
      </c>
      <c r="V891" s="9" t="str">
        <f>IF(IMDB4[[#This Row],[Profit]]&gt;0,"Hit","Flop")</f>
        <v>Flop</v>
      </c>
      <c r="W891" s="9" t="str" cm="1">
        <f t="array" ref="W891">_xlfn.IFS(IMDB4[[#This Row],[IMDb Score (1-10)]]&gt;=8,"Excellent",IMDB4[[#This Row],[IMDb Score (1-10)]]&gt;=7,"Good",IMDB4[[#This Row],[IMDb Score (1-10)]]&gt;=5,"Average",TRUE,"Poor")</f>
        <v>Average</v>
      </c>
      <c r="X891" s="9" t="str">
        <f>IF(IMDB4[[#This Row],[Duration (min)]]&lt;90,"Short",IF(IMDB4[[#This Row],[Duration (min)]]&lt;=120,"Medium", "Long"))</f>
        <v>Medium</v>
      </c>
    </row>
    <row r="892" spans="1:24" x14ac:dyDescent="0.25">
      <c r="A892" s="1" t="s">
        <v>3501</v>
      </c>
      <c r="B892" s="2">
        <v>37738</v>
      </c>
      <c r="C892" s="30">
        <f>YEAR(IMDB4[[#This Row],[Release Date]])</f>
        <v>2003</v>
      </c>
      <c r="D892" s="30" t="str">
        <f>FLOOR(IMDB4[[#This Row],[Year]],10)&amp;"s"</f>
        <v>2000s</v>
      </c>
      <c r="E892" s="1" t="s">
        <v>32</v>
      </c>
      <c r="F892" s="1" t="s">
        <v>77</v>
      </c>
      <c r="G892" s="1" t="s">
        <v>3</v>
      </c>
      <c r="H892" s="1" t="s">
        <v>4</v>
      </c>
      <c r="I892" s="1" t="s">
        <v>92</v>
      </c>
      <c r="J892" s="1" t="s">
        <v>2525</v>
      </c>
      <c r="K892" s="1" t="s">
        <v>2140</v>
      </c>
      <c r="L892" s="30">
        <v>13000</v>
      </c>
      <c r="M892" s="30">
        <v>14165</v>
      </c>
      <c r="N892" s="30">
        <v>241</v>
      </c>
      <c r="O892" s="30">
        <v>704</v>
      </c>
      <c r="P892" s="27">
        <v>5.0999999999999996</v>
      </c>
      <c r="Q892" s="30">
        <v>112</v>
      </c>
      <c r="R892" s="30">
        <v>102</v>
      </c>
      <c r="S892" s="9">
        <v>7659747</v>
      </c>
      <c r="T892" s="9">
        <v>38000000</v>
      </c>
      <c r="U892" s="9">
        <f>IMDB4[[#This Row],[Gross Revenue]]-IMDB4[[#This Row],[Budget]]</f>
        <v>-30340253</v>
      </c>
      <c r="V892" s="9" t="str">
        <f>IF(IMDB4[[#This Row],[Profit]]&gt;0,"Hit","Flop")</f>
        <v>Flop</v>
      </c>
      <c r="W892" s="9" t="str" cm="1">
        <f t="array" ref="W892">_xlfn.IFS(IMDB4[[#This Row],[IMDb Score (1-10)]]&gt;=8,"Excellent",IMDB4[[#This Row],[IMDb Score (1-10)]]&gt;=7,"Good",IMDB4[[#This Row],[IMDb Score (1-10)]]&gt;=5,"Average",TRUE,"Poor")</f>
        <v>Average</v>
      </c>
      <c r="X892" s="9" t="str">
        <f>IF(IMDB4[[#This Row],[Duration (min)]]&lt;90,"Short",IF(IMDB4[[#This Row],[Duration (min)]]&lt;=120,"Medium", "Long"))</f>
        <v>Medium</v>
      </c>
    </row>
    <row r="893" spans="1:24" x14ac:dyDescent="0.25">
      <c r="A893" s="1" t="s">
        <v>6175</v>
      </c>
      <c r="B893" s="2">
        <v>41253</v>
      </c>
      <c r="C893" s="30">
        <f>YEAR(IMDB4[[#This Row],[Release Date]])</f>
        <v>2012</v>
      </c>
      <c r="D893" s="30" t="str">
        <f>FLOOR(IMDB4[[#This Row],[Year]],10)&amp;"s"</f>
        <v>2010s</v>
      </c>
      <c r="E893" s="1" t="s">
        <v>32</v>
      </c>
      <c r="F893" s="1" t="s">
        <v>9</v>
      </c>
      <c r="G893" s="1" t="s">
        <v>3</v>
      </c>
      <c r="H893" s="1" t="s">
        <v>4</v>
      </c>
      <c r="I893" s="1" t="s">
        <v>92</v>
      </c>
      <c r="J893" s="1" t="s">
        <v>1523</v>
      </c>
      <c r="K893" s="1" t="s">
        <v>849</v>
      </c>
      <c r="L893" s="30">
        <v>13000</v>
      </c>
      <c r="M893" s="30">
        <v>14544</v>
      </c>
      <c r="N893" s="30">
        <v>835</v>
      </c>
      <c r="O893" s="30">
        <v>10000</v>
      </c>
      <c r="P893" s="27">
        <v>6.6</v>
      </c>
      <c r="Q893" s="30">
        <v>242</v>
      </c>
      <c r="R893" s="30">
        <v>106</v>
      </c>
      <c r="S893" s="9">
        <v>7556708</v>
      </c>
      <c r="T893" s="9">
        <v>15000000</v>
      </c>
      <c r="U893" s="9">
        <f>IMDB4[[#This Row],[Gross Revenue]]-IMDB4[[#This Row],[Budget]]</f>
        <v>-7443292</v>
      </c>
      <c r="V893" s="9" t="str">
        <f>IF(IMDB4[[#This Row],[Profit]]&gt;0,"Hit","Flop")</f>
        <v>Flop</v>
      </c>
      <c r="W893" s="9" t="str" cm="1">
        <f t="array" ref="W893">_xlfn.IFS(IMDB4[[#This Row],[IMDb Score (1-10)]]&gt;=8,"Excellent",IMDB4[[#This Row],[IMDb Score (1-10)]]&gt;=7,"Good",IMDB4[[#This Row],[IMDb Score (1-10)]]&gt;=5,"Average",TRUE,"Poor")</f>
        <v>Average</v>
      </c>
      <c r="X893" s="9" t="str">
        <f>IF(IMDB4[[#This Row],[Duration (min)]]&lt;90,"Short",IF(IMDB4[[#This Row],[Duration (min)]]&lt;=120,"Medium", "Long"))</f>
        <v>Medium</v>
      </c>
    </row>
    <row r="894" spans="1:24" x14ac:dyDescent="0.25">
      <c r="A894" s="1" t="s">
        <v>5759</v>
      </c>
      <c r="B894" s="2">
        <v>40691</v>
      </c>
      <c r="C894" s="30">
        <f>YEAR(IMDB4[[#This Row],[Release Date]])</f>
        <v>2011</v>
      </c>
      <c r="D894" s="30" t="str">
        <f>FLOOR(IMDB4[[#This Row],[Year]],10)&amp;"s"</f>
        <v>2010s</v>
      </c>
      <c r="E894" s="1" t="s">
        <v>32</v>
      </c>
      <c r="F894" s="1" t="s">
        <v>61</v>
      </c>
      <c r="G894" s="1" t="s">
        <v>3</v>
      </c>
      <c r="H894" s="1" t="s">
        <v>83</v>
      </c>
      <c r="I894" s="1" t="s">
        <v>92</v>
      </c>
      <c r="J894" s="1" t="s">
        <v>5286</v>
      </c>
      <c r="K894" s="1" t="s">
        <v>2051</v>
      </c>
      <c r="L894" s="30">
        <v>13000</v>
      </c>
      <c r="M894" s="30">
        <v>23755</v>
      </c>
      <c r="N894" s="30">
        <v>0</v>
      </c>
      <c r="O894" s="30">
        <v>36000</v>
      </c>
      <c r="P894" s="27">
        <v>6.5</v>
      </c>
      <c r="Q894" s="30">
        <v>345</v>
      </c>
      <c r="R894" s="30">
        <v>99</v>
      </c>
      <c r="S894" s="9">
        <v>5702083</v>
      </c>
      <c r="T894" s="9">
        <v>15000000</v>
      </c>
      <c r="U894" s="9">
        <f>IMDB4[[#This Row],[Gross Revenue]]-IMDB4[[#This Row],[Budget]]</f>
        <v>-9297917</v>
      </c>
      <c r="V894" s="9" t="str">
        <f>IF(IMDB4[[#This Row],[Profit]]&gt;0,"Hit","Flop")</f>
        <v>Flop</v>
      </c>
      <c r="W894" s="9" t="str" cm="1">
        <f t="array" ref="W894">_xlfn.IFS(IMDB4[[#This Row],[IMDb Score (1-10)]]&gt;=8,"Excellent",IMDB4[[#This Row],[IMDb Score (1-10)]]&gt;=7,"Good",IMDB4[[#This Row],[IMDb Score (1-10)]]&gt;=5,"Average",TRUE,"Poor")</f>
        <v>Average</v>
      </c>
      <c r="X894" s="9" t="str">
        <f>IF(IMDB4[[#This Row],[Duration (min)]]&lt;90,"Short",IF(IMDB4[[#This Row],[Duration (min)]]&lt;=120,"Medium", "Long"))</f>
        <v>Medium</v>
      </c>
    </row>
    <row r="895" spans="1:24" x14ac:dyDescent="0.25">
      <c r="A895" s="1" t="s">
        <v>5926</v>
      </c>
      <c r="B895" s="2">
        <v>40877</v>
      </c>
      <c r="C895" s="30">
        <f>YEAR(IMDB4[[#This Row],[Release Date]])</f>
        <v>2011</v>
      </c>
      <c r="D895" s="30" t="str">
        <f>FLOOR(IMDB4[[#This Row],[Year]],10)&amp;"s"</f>
        <v>2010s</v>
      </c>
      <c r="E895" s="1" t="s">
        <v>32</v>
      </c>
      <c r="F895" s="1" t="s">
        <v>9</v>
      </c>
      <c r="G895" s="1" t="s">
        <v>3</v>
      </c>
      <c r="H895" s="1" t="s">
        <v>83</v>
      </c>
      <c r="I895" s="1" t="s">
        <v>192</v>
      </c>
      <c r="J895" s="1" t="s">
        <v>5286</v>
      </c>
      <c r="K895" s="1" t="s">
        <v>5927</v>
      </c>
      <c r="L895" s="30">
        <v>13000</v>
      </c>
      <c r="M895" s="30">
        <v>15230</v>
      </c>
      <c r="N895" s="30">
        <v>0</v>
      </c>
      <c r="O895" s="30">
        <v>23000</v>
      </c>
      <c r="P895" s="27">
        <v>7.3</v>
      </c>
      <c r="Q895" s="30">
        <v>486</v>
      </c>
      <c r="R895" s="30">
        <v>101</v>
      </c>
      <c r="S895" s="9">
        <v>4000304</v>
      </c>
      <c r="T895" s="9">
        <v>6500000</v>
      </c>
      <c r="U895" s="9">
        <f>IMDB4[[#This Row],[Gross Revenue]]-IMDB4[[#This Row],[Budget]]</f>
        <v>-2499696</v>
      </c>
      <c r="V895" s="9" t="str">
        <f>IF(IMDB4[[#This Row],[Profit]]&gt;0,"Hit","Flop")</f>
        <v>Flop</v>
      </c>
      <c r="W895" s="9" t="str" cm="1">
        <f t="array" ref="W895">_xlfn.IFS(IMDB4[[#This Row],[IMDb Score (1-10)]]&gt;=8,"Excellent",IMDB4[[#This Row],[IMDb Score (1-10)]]&gt;=7,"Good",IMDB4[[#This Row],[IMDb Score (1-10)]]&gt;=5,"Average",TRUE,"Poor")</f>
        <v>Good</v>
      </c>
      <c r="X895" s="9" t="str">
        <f>IF(IMDB4[[#This Row],[Duration (min)]]&lt;90,"Short",IF(IMDB4[[#This Row],[Duration (min)]]&lt;=120,"Medium", "Long"))</f>
        <v>Medium</v>
      </c>
    </row>
    <row r="896" spans="1:24" x14ac:dyDescent="0.25">
      <c r="A896" s="1" t="s">
        <v>2010</v>
      </c>
      <c r="B896" s="2">
        <v>36504</v>
      </c>
      <c r="C896" s="30">
        <f>YEAR(IMDB4[[#This Row],[Release Date]])</f>
        <v>1999</v>
      </c>
      <c r="D896" s="30" t="str">
        <f>FLOOR(IMDB4[[#This Row],[Year]],10)&amp;"s"</f>
        <v>1990s</v>
      </c>
      <c r="E896" s="1" t="s">
        <v>32</v>
      </c>
      <c r="F896" s="1" t="s">
        <v>9</v>
      </c>
      <c r="G896" s="1" t="s">
        <v>3</v>
      </c>
      <c r="H896" s="1" t="s">
        <v>4</v>
      </c>
      <c r="I896" s="1" t="s">
        <v>92</v>
      </c>
      <c r="J896" s="1" t="s">
        <v>288</v>
      </c>
      <c r="K896" s="1" t="s">
        <v>1191</v>
      </c>
      <c r="L896" s="30">
        <v>13000</v>
      </c>
      <c r="M896" s="30">
        <v>16878</v>
      </c>
      <c r="N896" s="30">
        <v>0</v>
      </c>
      <c r="O896" s="30">
        <v>625</v>
      </c>
      <c r="P896" s="27">
        <v>6.9</v>
      </c>
      <c r="Q896" s="30">
        <v>70</v>
      </c>
      <c r="R896" s="30">
        <v>132</v>
      </c>
      <c r="S896" s="9">
        <v>2899970</v>
      </c>
      <c r="T896" s="9">
        <v>32000000</v>
      </c>
      <c r="U896" s="9">
        <f>IMDB4[[#This Row],[Gross Revenue]]-IMDB4[[#This Row],[Budget]]</f>
        <v>-29100030</v>
      </c>
      <c r="V896" s="9" t="str">
        <f>IF(IMDB4[[#This Row],[Profit]]&gt;0,"Hit","Flop")</f>
        <v>Flop</v>
      </c>
      <c r="W896" s="9" t="str" cm="1">
        <f t="array" ref="W896">_xlfn.IFS(IMDB4[[#This Row],[IMDb Score (1-10)]]&gt;=8,"Excellent",IMDB4[[#This Row],[IMDb Score (1-10)]]&gt;=7,"Good",IMDB4[[#This Row],[IMDb Score (1-10)]]&gt;=5,"Average",TRUE,"Poor")</f>
        <v>Average</v>
      </c>
      <c r="X896" s="9" t="str">
        <f>IF(IMDB4[[#This Row],[Duration (min)]]&lt;90,"Short",IF(IMDB4[[#This Row],[Duration (min)]]&lt;=120,"Medium", "Long"))</f>
        <v>Long</v>
      </c>
    </row>
    <row r="897" spans="1:24" x14ac:dyDescent="0.25">
      <c r="A897" s="1" t="s">
        <v>4733</v>
      </c>
      <c r="B897" s="2">
        <v>39202</v>
      </c>
      <c r="C897" s="30">
        <f>YEAR(IMDB4[[#This Row],[Release Date]])</f>
        <v>2007</v>
      </c>
      <c r="D897" s="30" t="str">
        <f>FLOOR(IMDB4[[#This Row],[Year]],10)&amp;"s"</f>
        <v>2000s</v>
      </c>
      <c r="E897" s="1" t="s">
        <v>32</v>
      </c>
      <c r="F897" s="1" t="s">
        <v>9</v>
      </c>
      <c r="G897" s="1" t="s">
        <v>3</v>
      </c>
      <c r="H897" s="1" t="s">
        <v>1877</v>
      </c>
      <c r="I897" s="1" t="s">
        <v>5</v>
      </c>
      <c r="J897" s="1" t="s">
        <v>4632</v>
      </c>
      <c r="K897" s="1" t="s">
        <v>4734</v>
      </c>
      <c r="L897" s="30">
        <v>13000</v>
      </c>
      <c r="M897" s="30">
        <v>15093</v>
      </c>
      <c r="N897" s="30">
        <v>4</v>
      </c>
      <c r="O897" s="30">
        <v>0</v>
      </c>
      <c r="P897" s="27">
        <v>5.9</v>
      </c>
      <c r="Q897" s="30">
        <v>121</v>
      </c>
      <c r="R897" s="30">
        <v>97</v>
      </c>
      <c r="S897" s="9">
        <v>434417</v>
      </c>
      <c r="T897" s="9">
        <v>4600000</v>
      </c>
      <c r="U897" s="9">
        <f>IMDB4[[#This Row],[Gross Revenue]]-IMDB4[[#This Row],[Budget]]</f>
        <v>-4165583</v>
      </c>
      <c r="V897" s="9" t="str">
        <f>IF(IMDB4[[#This Row],[Profit]]&gt;0,"Hit","Flop")</f>
        <v>Flop</v>
      </c>
      <c r="W897" s="9" t="str" cm="1">
        <f t="array" ref="W897">_xlfn.IFS(IMDB4[[#This Row],[IMDb Score (1-10)]]&gt;=8,"Excellent",IMDB4[[#This Row],[IMDb Score (1-10)]]&gt;=7,"Good",IMDB4[[#This Row],[IMDb Score (1-10)]]&gt;=5,"Average",TRUE,"Poor")</f>
        <v>Average</v>
      </c>
      <c r="X897" s="9" t="str">
        <f>IF(IMDB4[[#This Row],[Duration (min)]]&lt;90,"Short",IF(IMDB4[[#This Row],[Duration (min)]]&lt;=120,"Medium", "Long"))</f>
        <v>Medium</v>
      </c>
    </row>
    <row r="898" spans="1:24" x14ac:dyDescent="0.25">
      <c r="A898" s="1" t="s">
        <v>3042</v>
      </c>
      <c r="B898" s="2">
        <v>37333</v>
      </c>
      <c r="C898" s="30">
        <f>YEAR(IMDB4[[#This Row],[Release Date]])</f>
        <v>2002</v>
      </c>
      <c r="D898" s="30" t="str">
        <f>FLOOR(IMDB4[[#This Row],[Year]],10)&amp;"s"</f>
        <v>2000s</v>
      </c>
      <c r="E898" s="1" t="s">
        <v>32</v>
      </c>
      <c r="F898" s="1" t="s">
        <v>40</v>
      </c>
      <c r="G898" s="1" t="s">
        <v>3</v>
      </c>
      <c r="H898" s="1" t="s">
        <v>4</v>
      </c>
      <c r="I898" s="1" t="s">
        <v>92</v>
      </c>
      <c r="J898" s="1" t="s">
        <v>1523</v>
      </c>
      <c r="K898" s="1" t="s">
        <v>849</v>
      </c>
      <c r="L898" s="30">
        <v>13000</v>
      </c>
      <c r="M898" s="30">
        <v>13000</v>
      </c>
      <c r="N898" s="30">
        <v>835</v>
      </c>
      <c r="O898" s="30">
        <v>0</v>
      </c>
      <c r="P898" s="27">
        <v>6.2</v>
      </c>
      <c r="Q898" s="30">
        <v>103</v>
      </c>
      <c r="R898" s="30">
        <v>103</v>
      </c>
      <c r="S898" s="9">
        <v>236266</v>
      </c>
      <c r="T898" s="9">
        <v>3500000</v>
      </c>
      <c r="U898" s="9">
        <f>IMDB4[[#This Row],[Gross Revenue]]-IMDB4[[#This Row],[Budget]]</f>
        <v>-3263734</v>
      </c>
      <c r="V898" s="9" t="str">
        <f>IF(IMDB4[[#This Row],[Profit]]&gt;0,"Hit","Flop")</f>
        <v>Flop</v>
      </c>
      <c r="W898" s="9" t="str" cm="1">
        <f t="array" ref="W898">_xlfn.IFS(IMDB4[[#This Row],[IMDb Score (1-10)]]&gt;=8,"Excellent",IMDB4[[#This Row],[IMDb Score (1-10)]]&gt;=7,"Good",IMDB4[[#This Row],[IMDb Score (1-10)]]&gt;=5,"Average",TRUE,"Poor")</f>
        <v>Average</v>
      </c>
      <c r="X898" s="9" t="str">
        <f>IF(IMDB4[[#This Row],[Duration (min)]]&lt;90,"Short",IF(IMDB4[[#This Row],[Duration (min)]]&lt;=120,"Medium", "Long"))</f>
        <v>Medium</v>
      </c>
    </row>
    <row r="899" spans="1:24" x14ac:dyDescent="0.25">
      <c r="A899" s="1" t="s">
        <v>1999</v>
      </c>
      <c r="B899" s="2">
        <v>36187</v>
      </c>
      <c r="C899" s="30">
        <f>YEAR(IMDB4[[#This Row],[Release Date]])</f>
        <v>1999</v>
      </c>
      <c r="D899" s="30" t="str">
        <f>FLOOR(IMDB4[[#This Row],[Year]],10)&amp;"s"</f>
        <v>1990s</v>
      </c>
      <c r="E899" s="1" t="s">
        <v>32</v>
      </c>
      <c r="F899" s="1" t="s">
        <v>20</v>
      </c>
      <c r="G899" s="1" t="s">
        <v>3</v>
      </c>
      <c r="H899" s="1" t="s">
        <v>4</v>
      </c>
      <c r="I899" s="1" t="s">
        <v>92</v>
      </c>
      <c r="J899" s="1" t="s">
        <v>782</v>
      </c>
      <c r="K899" s="1" t="s">
        <v>2000</v>
      </c>
      <c r="L899" s="30">
        <v>13000</v>
      </c>
      <c r="M899" s="30">
        <v>17417</v>
      </c>
      <c r="N899" s="30">
        <v>18</v>
      </c>
      <c r="O899" s="30">
        <v>458</v>
      </c>
      <c r="P899" s="27">
        <v>4.5999999999999996</v>
      </c>
      <c r="Q899" s="30">
        <v>42</v>
      </c>
      <c r="R899" s="30">
        <v>110</v>
      </c>
      <c r="S899" s="9">
        <v>175370</v>
      </c>
      <c r="T899" s="9">
        <v>12000000</v>
      </c>
      <c r="U899" s="9">
        <f>IMDB4[[#This Row],[Gross Revenue]]-IMDB4[[#This Row],[Budget]]</f>
        <v>-11824630</v>
      </c>
      <c r="V899" s="9" t="str">
        <f>IF(IMDB4[[#This Row],[Profit]]&gt;0,"Hit","Flop")</f>
        <v>Flop</v>
      </c>
      <c r="W899" s="9" t="str" cm="1">
        <f t="array" ref="W899">_xlfn.IFS(IMDB4[[#This Row],[IMDb Score (1-10)]]&gt;=8,"Excellent",IMDB4[[#This Row],[IMDb Score (1-10)]]&gt;=7,"Good",IMDB4[[#This Row],[IMDb Score (1-10)]]&gt;=5,"Average",TRUE,"Poor")</f>
        <v>Poor</v>
      </c>
      <c r="X899" s="9" t="str">
        <f>IF(IMDB4[[#This Row],[Duration (min)]]&lt;90,"Short",IF(IMDB4[[#This Row],[Duration (min)]]&lt;=120,"Medium", "Long"))</f>
        <v>Medium</v>
      </c>
    </row>
    <row r="900" spans="1:24" x14ac:dyDescent="0.25">
      <c r="A900" s="1" t="s">
        <v>5876</v>
      </c>
      <c r="B900" s="2">
        <v>40775</v>
      </c>
      <c r="C900" s="30">
        <f>YEAR(IMDB4[[#This Row],[Release Date]])</f>
        <v>2011</v>
      </c>
      <c r="D900" s="30" t="str">
        <f>FLOOR(IMDB4[[#This Row],[Year]],10)&amp;"s"</f>
        <v>2010s</v>
      </c>
      <c r="E900" s="1" t="s">
        <v>32</v>
      </c>
      <c r="F900" s="1" t="s">
        <v>9</v>
      </c>
      <c r="G900" s="1" t="s">
        <v>3</v>
      </c>
      <c r="H900" s="1" t="s">
        <v>4</v>
      </c>
      <c r="I900" s="1" t="s">
        <v>92</v>
      </c>
      <c r="J900" s="1" t="s">
        <v>1523</v>
      </c>
      <c r="K900" s="1" t="s">
        <v>2583</v>
      </c>
      <c r="L900" s="30">
        <v>13000</v>
      </c>
      <c r="M900" s="30">
        <v>14638</v>
      </c>
      <c r="N900" s="30">
        <v>50</v>
      </c>
      <c r="O900" s="30">
        <v>0</v>
      </c>
      <c r="P900" s="27">
        <v>6.5</v>
      </c>
      <c r="Q900" s="30">
        <v>116</v>
      </c>
      <c r="R900" s="30">
        <v>186</v>
      </c>
      <c r="S900" s="9">
        <v>46495</v>
      </c>
      <c r="T900" s="9">
        <v>14000000</v>
      </c>
      <c r="U900" s="9">
        <f>IMDB4[[#This Row],[Gross Revenue]]-IMDB4[[#This Row],[Budget]]</f>
        <v>-13953505</v>
      </c>
      <c r="V900" s="9" t="str">
        <f>IF(IMDB4[[#This Row],[Profit]]&gt;0,"Hit","Flop")</f>
        <v>Flop</v>
      </c>
      <c r="W900" s="9" t="str" cm="1">
        <f t="array" ref="W900">_xlfn.IFS(IMDB4[[#This Row],[IMDb Score (1-10)]]&gt;=8,"Excellent",IMDB4[[#This Row],[IMDb Score (1-10)]]&gt;=7,"Good",IMDB4[[#This Row],[IMDb Score (1-10)]]&gt;=5,"Average",TRUE,"Poor")</f>
        <v>Average</v>
      </c>
      <c r="X900" s="9" t="str">
        <f>IF(IMDB4[[#This Row],[Duration (min)]]&lt;90,"Short",IF(IMDB4[[#This Row],[Duration (min)]]&lt;=120,"Medium", "Long"))</f>
        <v>Long</v>
      </c>
    </row>
    <row r="901" spans="1:24" x14ac:dyDescent="0.25">
      <c r="A901" s="1" t="s">
        <v>2762</v>
      </c>
      <c r="B901" s="2">
        <v>37129</v>
      </c>
      <c r="C901" s="30">
        <f>YEAR(IMDB4[[#This Row],[Release Date]])</f>
        <v>2001</v>
      </c>
      <c r="D901" s="30" t="str">
        <f>FLOOR(IMDB4[[#This Row],[Year]],10)&amp;"s"</f>
        <v>2000s</v>
      </c>
      <c r="E901" s="1" t="s">
        <v>32</v>
      </c>
      <c r="F901" s="1" t="s">
        <v>40</v>
      </c>
      <c r="G901" s="1" t="s">
        <v>3</v>
      </c>
      <c r="H901" s="1" t="s">
        <v>4</v>
      </c>
      <c r="I901" s="1" t="s">
        <v>28</v>
      </c>
      <c r="J901" s="1" t="s">
        <v>1282</v>
      </c>
      <c r="K901" s="1" t="s">
        <v>2763</v>
      </c>
      <c r="L901" s="30">
        <v>12000</v>
      </c>
      <c r="M901" s="30">
        <v>15013</v>
      </c>
      <c r="N901" s="30">
        <v>0</v>
      </c>
      <c r="O901" s="30">
        <v>0</v>
      </c>
      <c r="P901" s="27">
        <v>8.1</v>
      </c>
      <c r="Q901" s="30">
        <v>250</v>
      </c>
      <c r="R901" s="30">
        <v>92</v>
      </c>
      <c r="S901" s="9">
        <v>289907418</v>
      </c>
      <c r="T901" s="9">
        <v>115000000</v>
      </c>
      <c r="U901" s="9">
        <f>IMDB4[[#This Row],[Gross Revenue]]-IMDB4[[#This Row],[Budget]]</f>
        <v>174907418</v>
      </c>
      <c r="V901" s="9" t="str">
        <f>IF(IMDB4[[#This Row],[Profit]]&gt;0,"Hit","Flop")</f>
        <v>Hit</v>
      </c>
      <c r="W901" s="9" t="str" cm="1">
        <f t="array" ref="W901">_xlfn.IFS(IMDB4[[#This Row],[IMDb Score (1-10)]]&gt;=8,"Excellent",IMDB4[[#This Row],[IMDb Score (1-10)]]&gt;=7,"Good",IMDB4[[#This Row],[IMDb Score (1-10)]]&gt;=5,"Average",TRUE,"Poor")</f>
        <v>Excellent</v>
      </c>
      <c r="X901" s="9" t="str">
        <f>IF(IMDB4[[#This Row],[Duration (min)]]&lt;90,"Short",IF(IMDB4[[#This Row],[Duration (min)]]&lt;=120,"Medium", "Long"))</f>
        <v>Medium</v>
      </c>
    </row>
    <row r="902" spans="1:24" x14ac:dyDescent="0.25">
      <c r="A902" s="1" t="s">
        <v>6435</v>
      </c>
      <c r="B902" s="2">
        <v>41449</v>
      </c>
      <c r="C902" s="30">
        <f>YEAR(IMDB4[[#This Row],[Release Date]])</f>
        <v>2013</v>
      </c>
      <c r="D902" s="30" t="str">
        <f>FLOOR(IMDB4[[#This Row],[Year]],10)&amp;"s"</f>
        <v>2010s</v>
      </c>
      <c r="E902" s="1" t="s">
        <v>32</v>
      </c>
      <c r="F902" s="1" t="s">
        <v>40</v>
      </c>
      <c r="G902" s="1" t="s">
        <v>3</v>
      </c>
      <c r="H902" s="1" t="s">
        <v>4</v>
      </c>
      <c r="I902" s="1" t="s">
        <v>28</v>
      </c>
      <c r="J902" s="1" t="s">
        <v>1282</v>
      </c>
      <c r="K902" s="1" t="s">
        <v>6436</v>
      </c>
      <c r="L902" s="30">
        <v>12000</v>
      </c>
      <c r="M902" s="30">
        <v>14863</v>
      </c>
      <c r="N902" s="30">
        <v>37</v>
      </c>
      <c r="O902" s="30">
        <v>44000</v>
      </c>
      <c r="P902" s="27">
        <v>7.3</v>
      </c>
      <c r="Q902" s="30">
        <v>376</v>
      </c>
      <c r="R902" s="30">
        <v>104</v>
      </c>
      <c r="S902" s="9">
        <v>268488329</v>
      </c>
      <c r="T902" s="9">
        <v>200000000</v>
      </c>
      <c r="U902" s="9">
        <f>IMDB4[[#This Row],[Gross Revenue]]-IMDB4[[#This Row],[Budget]]</f>
        <v>68488329</v>
      </c>
      <c r="V902" s="9" t="str">
        <f>IF(IMDB4[[#This Row],[Profit]]&gt;0,"Hit","Flop")</f>
        <v>Hit</v>
      </c>
      <c r="W902" s="9" t="str" cm="1">
        <f t="array" ref="W902">_xlfn.IFS(IMDB4[[#This Row],[IMDb Score (1-10)]]&gt;=8,"Excellent",IMDB4[[#This Row],[IMDb Score (1-10)]]&gt;=7,"Good",IMDB4[[#This Row],[IMDb Score (1-10)]]&gt;=5,"Average",TRUE,"Poor")</f>
        <v>Good</v>
      </c>
      <c r="X902" s="9" t="str">
        <f>IF(IMDB4[[#This Row],[Duration (min)]]&lt;90,"Short",IF(IMDB4[[#This Row],[Duration (min)]]&lt;=120,"Medium", "Long"))</f>
        <v>Medium</v>
      </c>
    </row>
    <row r="903" spans="1:24" x14ac:dyDescent="0.25">
      <c r="A903" s="1" t="s">
        <v>2878</v>
      </c>
      <c r="B903" s="2">
        <v>36897</v>
      </c>
      <c r="C903" s="30">
        <f>YEAR(IMDB4[[#This Row],[Release Date]])</f>
        <v>2001</v>
      </c>
      <c r="D903" s="30" t="str">
        <f>FLOOR(IMDB4[[#This Row],[Year]],10)&amp;"s"</f>
        <v>2000s</v>
      </c>
      <c r="E903" s="1" t="s">
        <v>32</v>
      </c>
      <c r="F903" s="1" t="s">
        <v>77</v>
      </c>
      <c r="G903" s="1" t="s">
        <v>3</v>
      </c>
      <c r="H903" s="1" t="s">
        <v>4</v>
      </c>
      <c r="I903" s="1" t="s">
        <v>132</v>
      </c>
      <c r="J903" s="1" t="s">
        <v>2879</v>
      </c>
      <c r="K903" s="1" t="s">
        <v>1025</v>
      </c>
      <c r="L903" s="30">
        <v>12000</v>
      </c>
      <c r="M903" s="30">
        <v>15972</v>
      </c>
      <c r="N903" s="30">
        <v>208</v>
      </c>
      <c r="O903" s="30">
        <v>0</v>
      </c>
      <c r="P903" s="27">
        <v>6.3</v>
      </c>
      <c r="Q903" s="30">
        <v>202</v>
      </c>
      <c r="R903" s="30">
        <v>130</v>
      </c>
      <c r="S903" s="9">
        <v>202007640</v>
      </c>
      <c r="T903" s="9">
        <v>98000000</v>
      </c>
      <c r="U903" s="9">
        <f>IMDB4[[#This Row],[Gross Revenue]]-IMDB4[[#This Row],[Budget]]</f>
        <v>104007640</v>
      </c>
      <c r="V903" s="9" t="str">
        <f>IF(IMDB4[[#This Row],[Profit]]&gt;0,"Hit","Flop")</f>
        <v>Hit</v>
      </c>
      <c r="W903" s="9" t="str" cm="1">
        <f t="array" ref="W903">_xlfn.IFS(IMDB4[[#This Row],[IMDb Score (1-10)]]&gt;=8,"Excellent",IMDB4[[#This Row],[IMDb Score (1-10)]]&gt;=7,"Good",IMDB4[[#This Row],[IMDb Score (1-10)]]&gt;=5,"Average",TRUE,"Poor")</f>
        <v>Average</v>
      </c>
      <c r="X903" s="9" t="str">
        <f>IF(IMDB4[[#This Row],[Duration (min)]]&lt;90,"Short",IF(IMDB4[[#This Row],[Duration (min)]]&lt;=120,"Medium", "Long"))</f>
        <v>Long</v>
      </c>
    </row>
    <row r="904" spans="1:24" x14ac:dyDescent="0.25">
      <c r="A904" s="1" t="s">
        <v>3715</v>
      </c>
      <c r="B904" s="2">
        <v>38111</v>
      </c>
      <c r="C904" s="30">
        <f>YEAR(IMDB4[[#This Row],[Release Date]])</f>
        <v>2004</v>
      </c>
      <c r="D904" s="30" t="str">
        <f>FLOOR(IMDB4[[#This Row],[Year]],10)&amp;"s"</f>
        <v>2000s</v>
      </c>
      <c r="E904" s="1" t="s">
        <v>32</v>
      </c>
      <c r="F904" s="1" t="s">
        <v>77</v>
      </c>
      <c r="G904" s="1" t="s">
        <v>3</v>
      </c>
      <c r="H904" s="1" t="s">
        <v>4</v>
      </c>
      <c r="I904" s="1" t="s">
        <v>84</v>
      </c>
      <c r="J904" s="1" t="s">
        <v>462</v>
      </c>
      <c r="K904" s="1" t="s">
        <v>963</v>
      </c>
      <c r="L904" s="30">
        <v>12000</v>
      </c>
      <c r="M904" s="30">
        <v>13679</v>
      </c>
      <c r="N904" s="30">
        <v>226</v>
      </c>
      <c r="O904" s="30">
        <v>0</v>
      </c>
      <c r="P904" s="27">
        <v>6.9</v>
      </c>
      <c r="Q904" s="30">
        <v>193</v>
      </c>
      <c r="R904" s="30">
        <v>131</v>
      </c>
      <c r="S904" s="9">
        <v>173005002</v>
      </c>
      <c r="T904" s="9">
        <v>100000000</v>
      </c>
      <c r="U904" s="9">
        <f>IMDB4[[#This Row],[Gross Revenue]]-IMDB4[[#This Row],[Budget]]</f>
        <v>73005002</v>
      </c>
      <c r="V904" s="9" t="str">
        <f>IF(IMDB4[[#This Row],[Profit]]&gt;0,"Hit","Flop")</f>
        <v>Hit</v>
      </c>
      <c r="W904" s="9" t="str" cm="1">
        <f t="array" ref="W904">_xlfn.IFS(IMDB4[[#This Row],[IMDb Score (1-10)]]&gt;=8,"Excellent",IMDB4[[#This Row],[IMDb Score (1-10)]]&gt;=7,"Good",IMDB4[[#This Row],[IMDb Score (1-10)]]&gt;=5,"Average",TRUE,"Poor")</f>
        <v>Average</v>
      </c>
      <c r="X904" s="9" t="str">
        <f>IF(IMDB4[[#This Row],[Duration (min)]]&lt;90,"Short",IF(IMDB4[[#This Row],[Duration (min)]]&lt;=120,"Medium", "Long"))</f>
        <v>Long</v>
      </c>
    </row>
    <row r="905" spans="1:24" x14ac:dyDescent="0.25">
      <c r="A905" s="1" t="s">
        <v>5729</v>
      </c>
      <c r="B905" s="2">
        <v>40183</v>
      </c>
      <c r="C905" s="30">
        <f>YEAR(IMDB4[[#This Row],[Release Date]])</f>
        <v>2010</v>
      </c>
      <c r="D905" s="30" t="str">
        <f>FLOOR(IMDB4[[#This Row],[Year]],10)&amp;"s"</f>
        <v>2010s</v>
      </c>
      <c r="E905" s="1" t="s">
        <v>32</v>
      </c>
      <c r="F905" s="1" t="s">
        <v>77</v>
      </c>
      <c r="G905" s="1" t="s">
        <v>3</v>
      </c>
      <c r="H905" s="1" t="s">
        <v>4</v>
      </c>
      <c r="I905" s="1" t="s">
        <v>84</v>
      </c>
      <c r="J905" s="1" t="s">
        <v>298</v>
      </c>
      <c r="K905" s="1" t="s">
        <v>5730</v>
      </c>
      <c r="L905" s="30">
        <v>12000</v>
      </c>
      <c r="M905" s="30">
        <v>25550</v>
      </c>
      <c r="N905" s="30">
        <v>364</v>
      </c>
      <c r="O905" s="30">
        <v>30000</v>
      </c>
      <c r="P905" s="27">
        <v>6.8</v>
      </c>
      <c r="Q905" s="30">
        <v>469</v>
      </c>
      <c r="R905" s="30">
        <v>125</v>
      </c>
      <c r="S905" s="9">
        <v>172051787</v>
      </c>
      <c r="T905" s="9">
        <v>170000000</v>
      </c>
      <c r="U905" s="9">
        <f>IMDB4[[#This Row],[Gross Revenue]]-IMDB4[[#This Row],[Budget]]</f>
        <v>2051787</v>
      </c>
      <c r="V905" s="9" t="str">
        <f>IF(IMDB4[[#This Row],[Profit]]&gt;0,"Hit","Flop")</f>
        <v>Hit</v>
      </c>
      <c r="W905" s="9" t="str" cm="1">
        <f t="array" ref="W905">_xlfn.IFS(IMDB4[[#This Row],[IMDb Score (1-10)]]&gt;=8,"Excellent",IMDB4[[#This Row],[IMDb Score (1-10)]]&gt;=7,"Good",IMDB4[[#This Row],[IMDb Score (1-10)]]&gt;=5,"Average",TRUE,"Poor")</f>
        <v>Average</v>
      </c>
      <c r="X905" s="9" t="str">
        <f>IF(IMDB4[[#This Row],[Duration (min)]]&lt;90,"Short",IF(IMDB4[[#This Row],[Duration (min)]]&lt;=120,"Medium", "Long"))</f>
        <v>Long</v>
      </c>
    </row>
    <row r="906" spans="1:24" x14ac:dyDescent="0.25">
      <c r="A906" s="1" t="s">
        <v>6880</v>
      </c>
      <c r="B906" s="2">
        <v>42326</v>
      </c>
      <c r="C906" s="30">
        <f>YEAR(IMDB4[[#This Row],[Release Date]])</f>
        <v>2015</v>
      </c>
      <c r="D906" s="30" t="str">
        <f>FLOOR(IMDB4[[#This Row],[Year]],10)&amp;"s"</f>
        <v>2010s</v>
      </c>
      <c r="E906" s="1" t="s">
        <v>32</v>
      </c>
      <c r="F906" s="1" t="s">
        <v>33</v>
      </c>
      <c r="G906" s="1" t="s">
        <v>3</v>
      </c>
      <c r="H906" s="1" t="s">
        <v>4</v>
      </c>
      <c r="I906" s="1" t="s">
        <v>84</v>
      </c>
      <c r="J906" s="1" t="s">
        <v>1282</v>
      </c>
      <c r="K906" s="1" t="s">
        <v>6120</v>
      </c>
      <c r="L906" s="30">
        <v>12000</v>
      </c>
      <c r="M906" s="30">
        <v>26839</v>
      </c>
      <c r="N906" s="30">
        <v>266</v>
      </c>
      <c r="O906" s="30">
        <v>16000</v>
      </c>
      <c r="P906" s="27">
        <v>6.7</v>
      </c>
      <c r="Q906" s="30">
        <v>152</v>
      </c>
      <c r="R906" s="30">
        <v>89</v>
      </c>
      <c r="S906" s="9">
        <v>169692572</v>
      </c>
      <c r="T906" s="9">
        <v>80000000</v>
      </c>
      <c r="U906" s="9">
        <f>IMDB4[[#This Row],[Gross Revenue]]-IMDB4[[#This Row],[Budget]]</f>
        <v>89692572</v>
      </c>
      <c r="V906" s="9" t="str">
        <f>IF(IMDB4[[#This Row],[Profit]]&gt;0,"Hit","Flop")</f>
        <v>Hit</v>
      </c>
      <c r="W906" s="9" t="str" cm="1">
        <f t="array" ref="W906">_xlfn.IFS(IMDB4[[#This Row],[IMDb Score (1-10)]]&gt;=8,"Excellent",IMDB4[[#This Row],[IMDb Score (1-10)]]&gt;=7,"Good",IMDB4[[#This Row],[IMDb Score (1-10)]]&gt;=5,"Average",TRUE,"Poor")</f>
        <v>Average</v>
      </c>
      <c r="X906" s="9" t="str">
        <f>IF(IMDB4[[#This Row],[Duration (min)]]&lt;90,"Short",IF(IMDB4[[#This Row],[Duration (min)]]&lt;=120,"Medium", "Long"))</f>
        <v>Short</v>
      </c>
    </row>
    <row r="907" spans="1:24" x14ac:dyDescent="0.25">
      <c r="A907" s="1" t="s">
        <v>1992</v>
      </c>
      <c r="B907" s="2">
        <v>36199</v>
      </c>
      <c r="C907" s="30">
        <f>YEAR(IMDB4[[#This Row],[Release Date]])</f>
        <v>1999</v>
      </c>
      <c r="D907" s="30" t="str">
        <f>FLOOR(IMDB4[[#This Row],[Year]],10)&amp;"s"</f>
        <v>1990s</v>
      </c>
      <c r="E907" s="1" t="s">
        <v>32</v>
      </c>
      <c r="F907" s="1" t="s">
        <v>20</v>
      </c>
      <c r="G907" s="1" t="s">
        <v>3</v>
      </c>
      <c r="H907" s="1" t="s">
        <v>4</v>
      </c>
      <c r="I907" s="1" t="s">
        <v>132</v>
      </c>
      <c r="J907" s="1" t="s">
        <v>1282</v>
      </c>
      <c r="K907" s="1" t="s">
        <v>1360</v>
      </c>
      <c r="L907" s="30">
        <v>12000</v>
      </c>
      <c r="M907" s="30">
        <v>26760</v>
      </c>
      <c r="N907" s="30">
        <v>221</v>
      </c>
      <c r="O907" s="30">
        <v>0</v>
      </c>
      <c r="P907" s="27">
        <v>6.4</v>
      </c>
      <c r="Q907" s="30">
        <v>112</v>
      </c>
      <c r="R907" s="30">
        <v>93</v>
      </c>
      <c r="S907" s="9">
        <v>163479795</v>
      </c>
      <c r="T907" s="9">
        <v>34200000</v>
      </c>
      <c r="U907" s="9">
        <f>IMDB4[[#This Row],[Gross Revenue]]-IMDB4[[#This Row],[Budget]]</f>
        <v>129279795</v>
      </c>
      <c r="V907" s="9" t="str">
        <f>IF(IMDB4[[#This Row],[Profit]]&gt;0,"Hit","Flop")</f>
        <v>Hit</v>
      </c>
      <c r="W907" s="9" t="str" cm="1">
        <f t="array" ref="W907">_xlfn.IFS(IMDB4[[#This Row],[IMDb Score (1-10)]]&gt;=8,"Excellent",IMDB4[[#This Row],[IMDb Score (1-10)]]&gt;=7,"Good",IMDB4[[#This Row],[IMDb Score (1-10)]]&gt;=5,"Average",TRUE,"Poor")</f>
        <v>Average</v>
      </c>
      <c r="X907" s="9" t="str">
        <f>IF(IMDB4[[#This Row],[Duration (min)]]&lt;90,"Short",IF(IMDB4[[#This Row],[Duration (min)]]&lt;=120,"Medium", "Long"))</f>
        <v>Medium</v>
      </c>
    </row>
    <row r="908" spans="1:24" x14ac:dyDescent="0.25">
      <c r="A908" s="1" t="s">
        <v>5538</v>
      </c>
      <c r="B908" s="2">
        <v>40267</v>
      </c>
      <c r="C908" s="30">
        <f>YEAR(IMDB4[[#This Row],[Release Date]])</f>
        <v>2010</v>
      </c>
      <c r="D908" s="30" t="str">
        <f>FLOOR(IMDB4[[#This Row],[Year]],10)&amp;"s"</f>
        <v>2010s</v>
      </c>
      <c r="E908" s="1" t="s">
        <v>32</v>
      </c>
      <c r="F908" s="1" t="s">
        <v>20</v>
      </c>
      <c r="G908" s="1" t="s">
        <v>3</v>
      </c>
      <c r="H908" s="1" t="s">
        <v>4</v>
      </c>
      <c r="I908" s="1" t="s">
        <v>132</v>
      </c>
      <c r="J908" s="1" t="s">
        <v>1282</v>
      </c>
      <c r="K908" s="1" t="s">
        <v>1360</v>
      </c>
      <c r="L908" s="30">
        <v>12000</v>
      </c>
      <c r="M908" s="30">
        <v>28497</v>
      </c>
      <c r="N908" s="30">
        <v>221</v>
      </c>
      <c r="O908" s="30">
        <v>12000</v>
      </c>
      <c r="P908" s="27">
        <v>6</v>
      </c>
      <c r="Q908" s="30">
        <v>179</v>
      </c>
      <c r="R908" s="30">
        <v>102</v>
      </c>
      <c r="S908" s="9">
        <v>162001186</v>
      </c>
      <c r="T908" s="9">
        <v>80000000</v>
      </c>
      <c r="U908" s="9">
        <f>IMDB4[[#This Row],[Gross Revenue]]-IMDB4[[#This Row],[Budget]]</f>
        <v>82001186</v>
      </c>
      <c r="V908" s="9" t="str">
        <f>IF(IMDB4[[#This Row],[Profit]]&gt;0,"Hit","Flop")</f>
        <v>Hit</v>
      </c>
      <c r="W908" s="9" t="str" cm="1">
        <f t="array" ref="W908">_xlfn.IFS(IMDB4[[#This Row],[IMDb Score (1-10)]]&gt;=8,"Excellent",IMDB4[[#This Row],[IMDb Score (1-10)]]&gt;=7,"Good",IMDB4[[#This Row],[IMDb Score (1-10)]]&gt;=5,"Average",TRUE,"Poor")</f>
        <v>Average</v>
      </c>
      <c r="X908" s="9" t="str">
        <f>IF(IMDB4[[#This Row],[Duration (min)]]&lt;90,"Short",IF(IMDB4[[#This Row],[Duration (min)]]&lt;=120,"Medium", "Long"))</f>
        <v>Medium</v>
      </c>
    </row>
    <row r="909" spans="1:24" x14ac:dyDescent="0.25">
      <c r="A909" s="1" t="s">
        <v>6934</v>
      </c>
      <c r="B909" s="2">
        <v>42263</v>
      </c>
      <c r="C909" s="30">
        <f>YEAR(IMDB4[[#This Row],[Release Date]])</f>
        <v>2015</v>
      </c>
      <c r="D909" s="30" t="str">
        <f>FLOOR(IMDB4[[#This Row],[Year]],10)&amp;"s"</f>
        <v>2010s</v>
      </c>
      <c r="E909" s="1" t="s">
        <v>32</v>
      </c>
      <c r="F909" s="1" t="s">
        <v>77</v>
      </c>
      <c r="G909" s="1" t="s">
        <v>3</v>
      </c>
      <c r="H909" s="1" t="s">
        <v>4</v>
      </c>
      <c r="I909" s="1" t="s">
        <v>132</v>
      </c>
      <c r="J909" s="1" t="s">
        <v>2879</v>
      </c>
      <c r="K909" s="1" t="s">
        <v>5496</v>
      </c>
      <c r="L909" s="30">
        <v>12000</v>
      </c>
      <c r="M909" s="30">
        <v>16718</v>
      </c>
      <c r="N909" s="30">
        <v>62</v>
      </c>
      <c r="O909" s="30">
        <v>52000</v>
      </c>
      <c r="P909" s="27">
        <v>6.1</v>
      </c>
      <c r="Q909" s="30">
        <v>358</v>
      </c>
      <c r="R909" s="30">
        <v>114</v>
      </c>
      <c r="S909" s="9">
        <v>155181732</v>
      </c>
      <c r="T909" s="9">
        <v>110000000</v>
      </c>
      <c r="U909" s="9">
        <f>IMDB4[[#This Row],[Gross Revenue]]-IMDB4[[#This Row],[Budget]]</f>
        <v>45181732</v>
      </c>
      <c r="V909" s="9" t="str">
        <f>IF(IMDB4[[#This Row],[Profit]]&gt;0,"Hit","Flop")</f>
        <v>Hit</v>
      </c>
      <c r="W909" s="9" t="str" cm="1">
        <f t="array" ref="W909">_xlfn.IFS(IMDB4[[#This Row],[IMDb Score (1-10)]]&gt;=8,"Excellent",IMDB4[[#This Row],[IMDb Score (1-10)]]&gt;=7,"Good",IMDB4[[#This Row],[IMDb Score (1-10)]]&gt;=5,"Average",TRUE,"Poor")</f>
        <v>Average</v>
      </c>
      <c r="X909" s="9" t="str">
        <f>IF(IMDB4[[#This Row],[Duration (min)]]&lt;90,"Short",IF(IMDB4[[#This Row],[Duration (min)]]&lt;=120,"Medium", "Long"))</f>
        <v>Medium</v>
      </c>
    </row>
    <row r="910" spans="1:24" x14ac:dyDescent="0.25">
      <c r="A910" s="1" t="s">
        <v>6119</v>
      </c>
      <c r="B910" s="2">
        <v>41254</v>
      </c>
      <c r="C910" s="30">
        <f>YEAR(IMDB4[[#This Row],[Release Date]])</f>
        <v>2012</v>
      </c>
      <c r="D910" s="30" t="str">
        <f>FLOOR(IMDB4[[#This Row],[Year]],10)&amp;"s"</f>
        <v>2010s</v>
      </c>
      <c r="E910" s="1" t="s">
        <v>32</v>
      </c>
      <c r="F910" s="1" t="s">
        <v>33</v>
      </c>
      <c r="G910" s="1" t="s">
        <v>3</v>
      </c>
      <c r="H910" s="1" t="s">
        <v>4</v>
      </c>
      <c r="I910" s="1" t="s">
        <v>84</v>
      </c>
      <c r="J910" s="1" t="s">
        <v>1282</v>
      </c>
      <c r="K910" s="1" t="s">
        <v>6120</v>
      </c>
      <c r="L910" s="30">
        <v>12000</v>
      </c>
      <c r="M910" s="30">
        <v>37142</v>
      </c>
      <c r="N910" s="30">
        <v>266</v>
      </c>
      <c r="O910" s="30">
        <v>28000</v>
      </c>
      <c r="P910" s="27">
        <v>7.1</v>
      </c>
      <c r="Q910" s="30">
        <v>256</v>
      </c>
      <c r="R910" s="30">
        <v>91</v>
      </c>
      <c r="S910" s="9">
        <v>148313048</v>
      </c>
      <c r="T910" s="9">
        <v>85000000</v>
      </c>
      <c r="U910" s="9">
        <f>IMDB4[[#This Row],[Gross Revenue]]-IMDB4[[#This Row],[Budget]]</f>
        <v>63313048</v>
      </c>
      <c r="V910" s="9" t="str">
        <f>IF(IMDB4[[#This Row],[Profit]]&gt;0,"Hit","Flop")</f>
        <v>Hit</v>
      </c>
      <c r="W910" s="9" t="str" cm="1">
        <f t="array" ref="W910">_xlfn.IFS(IMDB4[[#This Row],[IMDb Score (1-10)]]&gt;=8,"Excellent",IMDB4[[#This Row],[IMDb Score (1-10)]]&gt;=7,"Good",IMDB4[[#This Row],[IMDb Score (1-10)]]&gt;=5,"Average",TRUE,"Poor")</f>
        <v>Good</v>
      </c>
      <c r="X910" s="9" t="str">
        <f>IF(IMDB4[[#This Row],[Duration (min)]]&lt;90,"Short",IF(IMDB4[[#This Row],[Duration (min)]]&lt;=120,"Medium", "Long"))</f>
        <v>Medium</v>
      </c>
    </row>
    <row r="911" spans="1:24" x14ac:dyDescent="0.25">
      <c r="A911" s="1" t="s">
        <v>1460</v>
      </c>
      <c r="B911" s="2">
        <v>35402</v>
      </c>
      <c r="C911" s="30">
        <f>YEAR(IMDB4[[#This Row],[Release Date]])</f>
        <v>1996</v>
      </c>
      <c r="D911" s="30" t="str">
        <f>FLOOR(IMDB4[[#This Row],[Year]],10)&amp;"s"</f>
        <v>1990s</v>
      </c>
      <c r="E911" s="1" t="s">
        <v>32</v>
      </c>
      <c r="F911" s="1" t="s">
        <v>77</v>
      </c>
      <c r="G911" s="1" t="s">
        <v>3</v>
      </c>
      <c r="H911" s="1" t="s">
        <v>4</v>
      </c>
      <c r="I911" s="1" t="s">
        <v>92</v>
      </c>
      <c r="J911" s="1" t="s">
        <v>462</v>
      </c>
      <c r="K911" s="1" t="s">
        <v>1168</v>
      </c>
      <c r="L911" s="30">
        <v>12000</v>
      </c>
      <c r="M911" s="30">
        <v>15999</v>
      </c>
      <c r="N911" s="30">
        <v>0</v>
      </c>
      <c r="O911" s="30">
        <v>51000</v>
      </c>
      <c r="P911" s="27">
        <v>7.4</v>
      </c>
      <c r="Q911" s="30">
        <v>122</v>
      </c>
      <c r="R911" s="30">
        <v>136</v>
      </c>
      <c r="S911" s="9">
        <v>134006721</v>
      </c>
      <c r="T911" s="9">
        <v>75000000</v>
      </c>
      <c r="U911" s="9">
        <f>IMDB4[[#This Row],[Gross Revenue]]-IMDB4[[#This Row],[Budget]]</f>
        <v>59006721</v>
      </c>
      <c r="V911" s="9" t="str">
        <f>IF(IMDB4[[#This Row],[Profit]]&gt;0,"Hit","Flop")</f>
        <v>Hit</v>
      </c>
      <c r="W911" s="9" t="str" cm="1">
        <f t="array" ref="W911">_xlfn.IFS(IMDB4[[#This Row],[IMDb Score (1-10)]]&gt;=8,"Excellent",IMDB4[[#This Row],[IMDb Score (1-10)]]&gt;=7,"Good",IMDB4[[#This Row],[IMDb Score (1-10)]]&gt;=5,"Average",TRUE,"Poor")</f>
        <v>Good</v>
      </c>
      <c r="X911" s="9" t="str">
        <f>IF(IMDB4[[#This Row],[Duration (min)]]&lt;90,"Short",IF(IMDB4[[#This Row],[Duration (min)]]&lt;=120,"Medium", "Long"))</f>
        <v>Long</v>
      </c>
    </row>
    <row r="912" spans="1:24" x14ac:dyDescent="0.25">
      <c r="A912" s="1" t="s">
        <v>6405</v>
      </c>
      <c r="B912" s="2">
        <v>41406</v>
      </c>
      <c r="C912" s="30">
        <f>YEAR(IMDB4[[#This Row],[Release Date]])</f>
        <v>2013</v>
      </c>
      <c r="D912" s="30" t="str">
        <f>FLOOR(IMDB4[[#This Row],[Year]],10)&amp;"s"</f>
        <v>2010s</v>
      </c>
      <c r="E912" s="1" t="s">
        <v>32</v>
      </c>
      <c r="F912" s="1" t="s">
        <v>20</v>
      </c>
      <c r="G912" s="1" t="s">
        <v>3</v>
      </c>
      <c r="H912" s="1" t="s">
        <v>4</v>
      </c>
      <c r="I912" s="1" t="s">
        <v>132</v>
      </c>
      <c r="J912" s="1" t="s">
        <v>1282</v>
      </c>
      <c r="K912" s="1" t="s">
        <v>1360</v>
      </c>
      <c r="L912" s="30">
        <v>12000</v>
      </c>
      <c r="M912" s="30">
        <v>39269</v>
      </c>
      <c r="N912" s="30">
        <v>221</v>
      </c>
      <c r="O912" s="30">
        <v>14000</v>
      </c>
      <c r="P912" s="27">
        <v>5.4</v>
      </c>
      <c r="Q912" s="30">
        <v>139</v>
      </c>
      <c r="R912" s="30">
        <v>101</v>
      </c>
      <c r="S912" s="9">
        <v>133668525</v>
      </c>
      <c r="T912" s="9">
        <v>80000000</v>
      </c>
      <c r="U912" s="9">
        <f>IMDB4[[#This Row],[Gross Revenue]]-IMDB4[[#This Row],[Budget]]</f>
        <v>53668525</v>
      </c>
      <c r="V912" s="9" t="str">
        <f>IF(IMDB4[[#This Row],[Profit]]&gt;0,"Hit","Flop")</f>
        <v>Hit</v>
      </c>
      <c r="W912" s="9" t="str" cm="1">
        <f t="array" ref="W912">_xlfn.IFS(IMDB4[[#This Row],[IMDb Score (1-10)]]&gt;=8,"Excellent",IMDB4[[#This Row],[IMDb Score (1-10)]]&gt;=7,"Good",IMDB4[[#This Row],[IMDb Score (1-10)]]&gt;=5,"Average",TRUE,"Poor")</f>
        <v>Average</v>
      </c>
      <c r="X912" s="9" t="str">
        <f>IF(IMDB4[[#This Row],[Duration (min)]]&lt;90,"Short",IF(IMDB4[[#This Row],[Duration (min)]]&lt;=120,"Medium", "Long"))</f>
        <v>Medium</v>
      </c>
    </row>
    <row r="913" spans="1:24" x14ac:dyDescent="0.25">
      <c r="A913" s="1" t="s">
        <v>879</v>
      </c>
      <c r="B913" s="2">
        <v>33391</v>
      </c>
      <c r="C913" s="30">
        <f>YEAR(IMDB4[[#This Row],[Release Date]])</f>
        <v>1991</v>
      </c>
      <c r="D913" s="30" t="str">
        <f>FLOOR(IMDB4[[#This Row],[Year]],10)&amp;"s"</f>
        <v>1990s</v>
      </c>
      <c r="E913" s="1" t="s">
        <v>32</v>
      </c>
      <c r="F913" s="1" t="s">
        <v>2</v>
      </c>
      <c r="G913" s="1" t="s">
        <v>3</v>
      </c>
      <c r="H913" s="1" t="s">
        <v>4</v>
      </c>
      <c r="I913" s="1" t="s">
        <v>92</v>
      </c>
      <c r="J913" s="1" t="s">
        <v>880</v>
      </c>
      <c r="K913" s="1" t="s">
        <v>881</v>
      </c>
      <c r="L913" s="30">
        <v>12000</v>
      </c>
      <c r="M913" s="30">
        <v>13184</v>
      </c>
      <c r="N913" s="30">
        <v>438</v>
      </c>
      <c r="O913" s="30">
        <v>40000</v>
      </c>
      <c r="P913" s="27">
        <v>8.6</v>
      </c>
      <c r="Q913" s="30">
        <v>185</v>
      </c>
      <c r="R913" s="30">
        <v>138</v>
      </c>
      <c r="S913" s="9">
        <v>130727000</v>
      </c>
      <c r="T913" s="9">
        <v>19000000</v>
      </c>
      <c r="U913" s="9">
        <f>IMDB4[[#This Row],[Gross Revenue]]-IMDB4[[#This Row],[Budget]]</f>
        <v>111727000</v>
      </c>
      <c r="V913" s="9" t="str">
        <f>IF(IMDB4[[#This Row],[Profit]]&gt;0,"Hit","Flop")</f>
        <v>Hit</v>
      </c>
      <c r="W913" s="9" t="str" cm="1">
        <f t="array" ref="W913">_xlfn.IFS(IMDB4[[#This Row],[IMDb Score (1-10)]]&gt;=8,"Excellent",IMDB4[[#This Row],[IMDb Score (1-10)]]&gt;=7,"Good",IMDB4[[#This Row],[IMDb Score (1-10)]]&gt;=5,"Average",TRUE,"Poor")</f>
        <v>Excellent</v>
      </c>
      <c r="X913" s="9" t="str">
        <f>IF(IMDB4[[#This Row],[Duration (min)]]&lt;90,"Short",IF(IMDB4[[#This Row],[Duration (min)]]&lt;=120,"Medium", "Long"))</f>
        <v>Long</v>
      </c>
    </row>
    <row r="914" spans="1:24" x14ac:dyDescent="0.25">
      <c r="A914" s="1" t="s">
        <v>3102</v>
      </c>
      <c r="B914" s="2">
        <v>37547</v>
      </c>
      <c r="C914" s="30">
        <f>YEAR(IMDB4[[#This Row],[Release Date]])</f>
        <v>2002</v>
      </c>
      <c r="D914" s="30" t="str">
        <f>FLOOR(IMDB4[[#This Row],[Year]],10)&amp;"s"</f>
        <v>2000s</v>
      </c>
      <c r="E914" s="1" t="s">
        <v>32</v>
      </c>
      <c r="F914" s="1" t="s">
        <v>20</v>
      </c>
      <c r="G914" s="1" t="s">
        <v>3</v>
      </c>
      <c r="H914" s="1" t="s">
        <v>4</v>
      </c>
      <c r="I914" s="1" t="s">
        <v>132</v>
      </c>
      <c r="J914" s="1" t="s">
        <v>1282</v>
      </c>
      <c r="K914" s="1" t="s">
        <v>2395</v>
      </c>
      <c r="L914" s="30">
        <v>12000</v>
      </c>
      <c r="M914" s="30">
        <v>26826</v>
      </c>
      <c r="N914" s="30">
        <v>65</v>
      </c>
      <c r="O914" s="30">
        <v>0</v>
      </c>
      <c r="P914" s="27">
        <v>5.8</v>
      </c>
      <c r="Q914" s="30">
        <v>117</v>
      </c>
      <c r="R914" s="30">
        <v>96</v>
      </c>
      <c r="S914" s="9">
        <v>126203320</v>
      </c>
      <c r="T914" s="9">
        <v>50000000</v>
      </c>
      <c r="U914" s="9">
        <f>IMDB4[[#This Row],[Gross Revenue]]-IMDB4[[#This Row],[Budget]]</f>
        <v>76203320</v>
      </c>
      <c r="V914" s="9" t="str">
        <f>IF(IMDB4[[#This Row],[Profit]]&gt;0,"Hit","Flop")</f>
        <v>Hit</v>
      </c>
      <c r="W914" s="9" t="str" cm="1">
        <f t="array" ref="W914">_xlfn.IFS(IMDB4[[#This Row],[IMDb Score (1-10)]]&gt;=8,"Excellent",IMDB4[[#This Row],[IMDb Score (1-10)]]&gt;=7,"Good",IMDB4[[#This Row],[IMDb Score (1-10)]]&gt;=5,"Average",TRUE,"Poor")</f>
        <v>Average</v>
      </c>
      <c r="X914" s="9" t="str">
        <f>IF(IMDB4[[#This Row],[Duration (min)]]&lt;90,"Short",IF(IMDB4[[#This Row],[Duration (min)]]&lt;=120,"Medium", "Long"))</f>
        <v>Medium</v>
      </c>
    </row>
    <row r="915" spans="1:24" x14ac:dyDescent="0.25">
      <c r="A915" s="1" t="s">
        <v>3440</v>
      </c>
      <c r="B915" s="2">
        <v>37738</v>
      </c>
      <c r="C915" s="30">
        <f>YEAR(IMDB4[[#This Row],[Release Date]])</f>
        <v>2003</v>
      </c>
      <c r="D915" s="30" t="str">
        <f>FLOOR(IMDB4[[#This Row],[Year]],10)&amp;"s"</f>
        <v>2000s</v>
      </c>
      <c r="E915" s="1" t="s">
        <v>1</v>
      </c>
      <c r="F915" s="1" t="s">
        <v>9</v>
      </c>
      <c r="G915" s="1" t="s">
        <v>3</v>
      </c>
      <c r="H915" s="1" t="s">
        <v>4</v>
      </c>
      <c r="I915" s="1" t="s">
        <v>132</v>
      </c>
      <c r="J915" s="1" t="s">
        <v>298</v>
      </c>
      <c r="K915" s="1" t="s">
        <v>3441</v>
      </c>
      <c r="L915" s="30">
        <v>12000</v>
      </c>
      <c r="M915" s="30">
        <v>13808</v>
      </c>
      <c r="N915" s="30">
        <v>378</v>
      </c>
      <c r="O915" s="30">
        <v>0</v>
      </c>
      <c r="P915" s="27">
        <v>7.3</v>
      </c>
      <c r="Q915" s="30">
        <v>175</v>
      </c>
      <c r="R915" s="30">
        <v>140</v>
      </c>
      <c r="S915" s="9">
        <v>120147445</v>
      </c>
      <c r="T915" s="9">
        <v>87000000</v>
      </c>
      <c r="U915" s="9">
        <f>IMDB4[[#This Row],[Gross Revenue]]-IMDB4[[#This Row],[Budget]]</f>
        <v>33147445</v>
      </c>
      <c r="V915" s="9" t="str">
        <f>IF(IMDB4[[#This Row],[Profit]]&gt;0,"Hit","Flop")</f>
        <v>Hit</v>
      </c>
      <c r="W915" s="9" t="str" cm="1">
        <f t="array" ref="W915">_xlfn.IFS(IMDB4[[#This Row],[IMDb Score (1-10)]]&gt;=8,"Excellent",IMDB4[[#This Row],[IMDb Score (1-10)]]&gt;=7,"Good",IMDB4[[#This Row],[IMDb Score (1-10)]]&gt;=5,"Average",TRUE,"Poor")</f>
        <v>Good</v>
      </c>
      <c r="X915" s="9" t="str">
        <f>IF(IMDB4[[#This Row],[Duration (min)]]&lt;90,"Short",IF(IMDB4[[#This Row],[Duration (min)]]&lt;=120,"Medium", "Long"))</f>
        <v>Long</v>
      </c>
    </row>
    <row r="916" spans="1:24" x14ac:dyDescent="0.25">
      <c r="A916" s="1" t="s">
        <v>5701</v>
      </c>
      <c r="B916" s="2">
        <v>40513</v>
      </c>
      <c r="C916" s="30">
        <f>YEAR(IMDB4[[#This Row],[Release Date]])</f>
        <v>2010</v>
      </c>
      <c r="D916" s="30" t="str">
        <f>FLOOR(IMDB4[[#This Row],[Year]],10)&amp;"s"</f>
        <v>2010s</v>
      </c>
      <c r="E916" s="1" t="s">
        <v>32</v>
      </c>
      <c r="F916" s="1" t="s">
        <v>77</v>
      </c>
      <c r="G916" s="1" t="s">
        <v>3</v>
      </c>
      <c r="H916" s="1" t="s">
        <v>4</v>
      </c>
      <c r="I916" s="1" t="s">
        <v>132</v>
      </c>
      <c r="J916" s="1" t="s">
        <v>2879</v>
      </c>
      <c r="K916" s="1" t="s">
        <v>3567</v>
      </c>
      <c r="L916" s="30">
        <v>12000</v>
      </c>
      <c r="M916" s="30">
        <v>20233</v>
      </c>
      <c r="N916" s="30">
        <v>285</v>
      </c>
      <c r="O916" s="30">
        <v>16000</v>
      </c>
      <c r="P916" s="27">
        <v>6.7</v>
      </c>
      <c r="Q916" s="30">
        <v>265</v>
      </c>
      <c r="R916" s="30">
        <v>116</v>
      </c>
      <c r="S916" s="9">
        <v>119219978</v>
      </c>
      <c r="T916" s="9">
        <v>100000000</v>
      </c>
      <c r="U916" s="9">
        <f>IMDB4[[#This Row],[Gross Revenue]]-IMDB4[[#This Row],[Budget]]</f>
        <v>19219978</v>
      </c>
      <c r="V916" s="9" t="str">
        <f>IF(IMDB4[[#This Row],[Profit]]&gt;0,"Hit","Flop")</f>
        <v>Hit</v>
      </c>
      <c r="W916" s="9" t="str" cm="1">
        <f t="array" ref="W916">_xlfn.IFS(IMDB4[[#This Row],[IMDb Score (1-10)]]&gt;=8,"Excellent",IMDB4[[#This Row],[IMDb Score (1-10)]]&gt;=7,"Good",IMDB4[[#This Row],[IMDb Score (1-10)]]&gt;=5,"Average",TRUE,"Poor")</f>
        <v>Average</v>
      </c>
      <c r="X916" s="9" t="str">
        <f>IF(IMDB4[[#This Row],[Duration (min)]]&lt;90,"Short",IF(IMDB4[[#This Row],[Duration (min)]]&lt;=120,"Medium", "Long"))</f>
        <v>Medium</v>
      </c>
    </row>
    <row r="917" spans="1:24" x14ac:dyDescent="0.25">
      <c r="A917" s="1" t="s">
        <v>4645</v>
      </c>
      <c r="B917" s="2">
        <v>39309</v>
      </c>
      <c r="C917" s="30">
        <f>YEAR(IMDB4[[#This Row],[Release Date]])</f>
        <v>2007</v>
      </c>
      <c r="D917" s="30" t="str">
        <f>FLOOR(IMDB4[[#This Row],[Year]],10)&amp;"s"</f>
        <v>2000s</v>
      </c>
      <c r="E917" s="1" t="s">
        <v>32</v>
      </c>
      <c r="F917" s="1" t="s">
        <v>77</v>
      </c>
      <c r="G917" s="1" t="s">
        <v>3</v>
      </c>
      <c r="H917" s="1" t="s">
        <v>4</v>
      </c>
      <c r="I917" s="1" t="s">
        <v>132</v>
      </c>
      <c r="J917" s="1" t="s">
        <v>462</v>
      </c>
      <c r="K917" s="1" t="s">
        <v>1853</v>
      </c>
      <c r="L917" s="30">
        <v>12000</v>
      </c>
      <c r="M917" s="30">
        <v>14017</v>
      </c>
      <c r="N917" s="30">
        <v>160</v>
      </c>
      <c r="O917" s="30">
        <v>0</v>
      </c>
      <c r="P917" s="27">
        <v>5.2</v>
      </c>
      <c r="Q917" s="30">
        <v>276</v>
      </c>
      <c r="R917" s="30">
        <v>123</v>
      </c>
      <c r="S917" s="9">
        <v>115802596</v>
      </c>
      <c r="T917" s="9">
        <v>110000000</v>
      </c>
      <c r="U917" s="9">
        <f>IMDB4[[#This Row],[Gross Revenue]]-IMDB4[[#This Row],[Budget]]</f>
        <v>5802596</v>
      </c>
      <c r="V917" s="9" t="str">
        <f>IF(IMDB4[[#This Row],[Profit]]&gt;0,"Hit","Flop")</f>
        <v>Hit</v>
      </c>
      <c r="W917" s="9" t="str" cm="1">
        <f t="array" ref="W917">_xlfn.IFS(IMDB4[[#This Row],[IMDb Score (1-10)]]&gt;=8,"Excellent",IMDB4[[#This Row],[IMDb Score (1-10)]]&gt;=7,"Good",IMDB4[[#This Row],[IMDb Score (1-10)]]&gt;=5,"Average",TRUE,"Poor")</f>
        <v>Average</v>
      </c>
      <c r="X917" s="9" t="str">
        <f>IF(IMDB4[[#This Row],[Duration (min)]]&lt;90,"Short",IF(IMDB4[[#This Row],[Duration (min)]]&lt;=120,"Medium", "Long"))</f>
        <v>Long</v>
      </c>
    </row>
    <row r="918" spans="1:24" x14ac:dyDescent="0.25">
      <c r="A918" s="1" t="s">
        <v>1550</v>
      </c>
      <c r="B918" s="2">
        <v>35633</v>
      </c>
      <c r="C918" s="30">
        <f>YEAR(IMDB4[[#This Row],[Release Date]])</f>
        <v>1997</v>
      </c>
      <c r="D918" s="30" t="str">
        <f>FLOOR(IMDB4[[#This Row],[Year]],10)&amp;"s"</f>
        <v>1990s</v>
      </c>
      <c r="E918" s="1" t="s">
        <v>32</v>
      </c>
      <c r="F918" s="1" t="s">
        <v>77</v>
      </c>
      <c r="G918" s="1" t="s">
        <v>3</v>
      </c>
      <c r="H918" s="1" t="s">
        <v>4</v>
      </c>
      <c r="I918" s="1" t="s">
        <v>92</v>
      </c>
      <c r="J918" s="1" t="s">
        <v>462</v>
      </c>
      <c r="K918" s="1" t="s">
        <v>1318</v>
      </c>
      <c r="L918" s="30">
        <v>12000</v>
      </c>
      <c r="M918" s="30">
        <v>17087</v>
      </c>
      <c r="N918" s="30">
        <v>610</v>
      </c>
      <c r="O918" s="30">
        <v>11000</v>
      </c>
      <c r="P918" s="27">
        <v>7.3</v>
      </c>
      <c r="Q918" s="30">
        <v>155</v>
      </c>
      <c r="R918" s="30">
        <v>138</v>
      </c>
      <c r="S918" s="9">
        <v>112225777</v>
      </c>
      <c r="T918" s="9">
        <v>80000000</v>
      </c>
      <c r="U918" s="9">
        <f>IMDB4[[#This Row],[Gross Revenue]]-IMDB4[[#This Row],[Budget]]</f>
        <v>32225777</v>
      </c>
      <c r="V918" s="9" t="str">
        <f>IF(IMDB4[[#This Row],[Profit]]&gt;0,"Hit","Flop")</f>
        <v>Hit</v>
      </c>
      <c r="W918" s="9" t="str" cm="1">
        <f t="array" ref="W918">_xlfn.IFS(IMDB4[[#This Row],[IMDb Score (1-10)]]&gt;=8,"Excellent",IMDB4[[#This Row],[IMDb Score (1-10)]]&gt;=7,"Good",IMDB4[[#This Row],[IMDb Score (1-10)]]&gt;=5,"Average",TRUE,"Poor")</f>
        <v>Good</v>
      </c>
      <c r="X918" s="9" t="str">
        <f>IF(IMDB4[[#This Row],[Duration (min)]]&lt;90,"Short",IF(IMDB4[[#This Row],[Duration (min)]]&lt;=120,"Medium", "Long"))</f>
        <v>Long</v>
      </c>
    </row>
    <row r="919" spans="1:24" x14ac:dyDescent="0.25">
      <c r="A919" s="1" t="s">
        <v>543</v>
      </c>
      <c r="B919" s="2">
        <v>31626</v>
      </c>
      <c r="C919" s="30">
        <f>YEAR(IMDB4[[#This Row],[Release Date]])</f>
        <v>1986</v>
      </c>
      <c r="D919" s="30" t="str">
        <f>FLOOR(IMDB4[[#This Row],[Year]],10)&amp;"s"</f>
        <v>1980s</v>
      </c>
      <c r="E919" s="1" t="s">
        <v>32</v>
      </c>
      <c r="F919" s="1" t="s">
        <v>40</v>
      </c>
      <c r="G919" s="1" t="s">
        <v>3</v>
      </c>
      <c r="H919" s="1" t="s">
        <v>4</v>
      </c>
      <c r="I919" s="1" t="s">
        <v>84</v>
      </c>
      <c r="J919" s="1" t="s">
        <v>280</v>
      </c>
      <c r="K919" s="1" t="s">
        <v>280</v>
      </c>
      <c r="L919" s="30">
        <v>12000</v>
      </c>
      <c r="M919" s="30">
        <v>15449</v>
      </c>
      <c r="N919" s="30">
        <v>12000</v>
      </c>
      <c r="O919" s="30">
        <v>0</v>
      </c>
      <c r="P919" s="27">
        <v>7.3</v>
      </c>
      <c r="Q919" s="30">
        <v>106</v>
      </c>
      <c r="R919" s="30">
        <v>119</v>
      </c>
      <c r="S919" s="9">
        <v>109713132</v>
      </c>
      <c r="T919" s="9">
        <v>25000000</v>
      </c>
      <c r="U919" s="9">
        <f>IMDB4[[#This Row],[Gross Revenue]]-IMDB4[[#This Row],[Budget]]</f>
        <v>84713132</v>
      </c>
      <c r="V919" s="9" t="str">
        <f>IF(IMDB4[[#This Row],[Profit]]&gt;0,"Hit","Flop")</f>
        <v>Hit</v>
      </c>
      <c r="W919" s="9" t="str" cm="1">
        <f t="array" ref="W919">_xlfn.IFS(IMDB4[[#This Row],[IMDb Score (1-10)]]&gt;=8,"Excellent",IMDB4[[#This Row],[IMDb Score (1-10)]]&gt;=7,"Good",IMDB4[[#This Row],[IMDb Score (1-10)]]&gt;=5,"Average",TRUE,"Poor")</f>
        <v>Good</v>
      </c>
      <c r="X919" s="9" t="str">
        <f>IF(IMDB4[[#This Row],[Duration (min)]]&lt;90,"Short",IF(IMDB4[[#This Row],[Duration (min)]]&lt;=120,"Medium", "Long"))</f>
        <v>Medium</v>
      </c>
    </row>
    <row r="920" spans="1:24" x14ac:dyDescent="0.25">
      <c r="A920" s="1" t="s">
        <v>2367</v>
      </c>
      <c r="B920" s="2">
        <v>36843</v>
      </c>
      <c r="C920" s="30">
        <f>YEAR(IMDB4[[#This Row],[Release Date]])</f>
        <v>2000</v>
      </c>
      <c r="D920" s="30" t="str">
        <f>FLOOR(IMDB4[[#This Row],[Year]],10)&amp;"s"</f>
        <v>2000s</v>
      </c>
      <c r="E920" s="1" t="s">
        <v>32</v>
      </c>
      <c r="F920" s="1" t="s">
        <v>77</v>
      </c>
      <c r="G920" s="1" t="s">
        <v>3</v>
      </c>
      <c r="H920" s="1" t="s">
        <v>4</v>
      </c>
      <c r="I920" s="1" t="s">
        <v>132</v>
      </c>
      <c r="J920" s="1" t="s">
        <v>462</v>
      </c>
      <c r="K920" s="1" t="s">
        <v>2368</v>
      </c>
      <c r="L920" s="30">
        <v>12000</v>
      </c>
      <c r="M920" s="30">
        <v>29069</v>
      </c>
      <c r="N920" s="30">
        <v>57</v>
      </c>
      <c r="O920" s="30">
        <v>0</v>
      </c>
      <c r="P920" s="27">
        <v>6.5</v>
      </c>
      <c r="Q920" s="30">
        <v>175</v>
      </c>
      <c r="R920" s="30">
        <v>127</v>
      </c>
      <c r="S920" s="9">
        <v>101643008</v>
      </c>
      <c r="T920" s="9">
        <v>90000000</v>
      </c>
      <c r="U920" s="9">
        <f>IMDB4[[#This Row],[Gross Revenue]]-IMDB4[[#This Row],[Budget]]</f>
        <v>11643008</v>
      </c>
      <c r="V920" s="9" t="str">
        <f>IF(IMDB4[[#This Row],[Profit]]&gt;0,"Hit","Flop")</f>
        <v>Hit</v>
      </c>
      <c r="W920" s="9" t="str" cm="1">
        <f t="array" ref="W920">_xlfn.IFS(IMDB4[[#This Row],[IMDb Score (1-10)]]&gt;=8,"Excellent",IMDB4[[#This Row],[IMDb Score (1-10)]]&gt;=7,"Good",IMDB4[[#This Row],[IMDb Score (1-10)]]&gt;=5,"Average",TRUE,"Poor")</f>
        <v>Average</v>
      </c>
      <c r="X920" s="9" t="str">
        <f>IF(IMDB4[[#This Row],[Duration (min)]]&lt;90,"Short",IF(IMDB4[[#This Row],[Duration (min)]]&lt;=120,"Medium", "Long"))</f>
        <v>Long</v>
      </c>
    </row>
    <row r="921" spans="1:24" x14ac:dyDescent="0.25">
      <c r="A921" s="1" t="s">
        <v>6698</v>
      </c>
      <c r="B921" s="2">
        <v>41680</v>
      </c>
      <c r="C921" s="30">
        <f>YEAR(IMDB4[[#This Row],[Release Date]])</f>
        <v>2014</v>
      </c>
      <c r="D921" s="30" t="str">
        <f>FLOOR(IMDB4[[#This Row],[Year]],10)&amp;"s"</f>
        <v>2010s</v>
      </c>
      <c r="E921" s="1" t="s">
        <v>32</v>
      </c>
      <c r="F921" s="1" t="s">
        <v>77</v>
      </c>
      <c r="G921" s="1" t="s">
        <v>3</v>
      </c>
      <c r="H921" s="1" t="s">
        <v>4</v>
      </c>
      <c r="I921" s="1" t="s">
        <v>132</v>
      </c>
      <c r="J921" s="1" t="s">
        <v>880</v>
      </c>
      <c r="K921" s="1" t="s">
        <v>1834</v>
      </c>
      <c r="L921" s="30">
        <v>12000</v>
      </c>
      <c r="M921" s="30">
        <v>32355</v>
      </c>
      <c r="N921" s="30">
        <v>0</v>
      </c>
      <c r="O921" s="30">
        <v>71000</v>
      </c>
      <c r="P921" s="27">
        <v>5.8</v>
      </c>
      <c r="Q921" s="30">
        <v>434</v>
      </c>
      <c r="R921" s="30">
        <v>138</v>
      </c>
      <c r="S921" s="9">
        <v>101160529</v>
      </c>
      <c r="T921" s="9">
        <v>125000000</v>
      </c>
      <c r="U921" s="9">
        <f>IMDB4[[#This Row],[Gross Revenue]]-IMDB4[[#This Row],[Budget]]</f>
        <v>-23839471</v>
      </c>
      <c r="V921" s="9" t="str">
        <f>IF(IMDB4[[#This Row],[Profit]]&gt;0,"Hit","Flop")</f>
        <v>Flop</v>
      </c>
      <c r="W921" s="9" t="str" cm="1">
        <f t="array" ref="W921">_xlfn.IFS(IMDB4[[#This Row],[IMDb Score (1-10)]]&gt;=8,"Excellent",IMDB4[[#This Row],[IMDb Score (1-10)]]&gt;=7,"Good",IMDB4[[#This Row],[IMDb Score (1-10)]]&gt;=5,"Average",TRUE,"Poor")</f>
        <v>Average</v>
      </c>
      <c r="X921" s="9" t="str">
        <f>IF(IMDB4[[#This Row],[Duration (min)]]&lt;90,"Short",IF(IMDB4[[#This Row],[Duration (min)]]&lt;=120,"Medium", "Long"))</f>
        <v>Long</v>
      </c>
    </row>
    <row r="922" spans="1:24" x14ac:dyDescent="0.25">
      <c r="A922" s="1" t="s">
        <v>1528</v>
      </c>
      <c r="B922" s="2">
        <v>35432</v>
      </c>
      <c r="C922" s="30">
        <f>YEAR(IMDB4[[#This Row],[Release Date]])</f>
        <v>1997</v>
      </c>
      <c r="D922" s="30" t="str">
        <f>FLOOR(IMDB4[[#This Row],[Year]],10)&amp;"s"</f>
        <v>1990s</v>
      </c>
      <c r="E922" s="1" t="s">
        <v>32</v>
      </c>
      <c r="F922" s="1" t="s">
        <v>77</v>
      </c>
      <c r="G922" s="1" t="s">
        <v>3</v>
      </c>
      <c r="H922" s="1" t="s">
        <v>4</v>
      </c>
      <c r="I922" s="1" t="s">
        <v>92</v>
      </c>
      <c r="J922" s="1" t="s">
        <v>1282</v>
      </c>
      <c r="K922" s="1" t="s">
        <v>1529</v>
      </c>
      <c r="L922" s="30">
        <v>12000</v>
      </c>
      <c r="M922" s="30">
        <v>15362</v>
      </c>
      <c r="N922" s="30">
        <v>165</v>
      </c>
      <c r="O922" s="30">
        <v>0</v>
      </c>
      <c r="P922" s="27">
        <v>6.8</v>
      </c>
      <c r="Q922" s="30">
        <v>139</v>
      </c>
      <c r="R922" s="30">
        <v>123</v>
      </c>
      <c r="S922" s="9">
        <v>101087161</v>
      </c>
      <c r="T922" s="9">
        <v>75000000</v>
      </c>
      <c r="U922" s="9">
        <f>IMDB4[[#This Row],[Gross Revenue]]-IMDB4[[#This Row],[Budget]]</f>
        <v>26087161</v>
      </c>
      <c r="V922" s="9" t="str">
        <f>IF(IMDB4[[#This Row],[Profit]]&gt;0,"Hit","Flop")</f>
        <v>Hit</v>
      </c>
      <c r="W922" s="9" t="str" cm="1">
        <f t="array" ref="W922">_xlfn.IFS(IMDB4[[#This Row],[IMDb Score (1-10)]]&gt;=8,"Excellent",IMDB4[[#This Row],[IMDb Score (1-10)]]&gt;=7,"Good",IMDB4[[#This Row],[IMDb Score (1-10)]]&gt;=5,"Average",TRUE,"Poor")</f>
        <v>Average</v>
      </c>
      <c r="X922" s="9" t="str">
        <f>IF(IMDB4[[#This Row],[Duration (min)]]&lt;90,"Short",IF(IMDB4[[#This Row],[Duration (min)]]&lt;=120,"Medium", "Long"))</f>
        <v>Long</v>
      </c>
    </row>
    <row r="923" spans="1:24" x14ac:dyDescent="0.25">
      <c r="A923" s="1" t="s">
        <v>1896</v>
      </c>
      <c r="B923" s="2">
        <v>35986</v>
      </c>
      <c r="C923" s="30">
        <f>YEAR(IMDB4[[#This Row],[Release Date]])</f>
        <v>1998</v>
      </c>
      <c r="D923" s="30" t="str">
        <f>FLOOR(IMDB4[[#This Row],[Year]],10)&amp;"s"</f>
        <v>1990s</v>
      </c>
      <c r="E923" s="1" t="s">
        <v>32</v>
      </c>
      <c r="F923" s="1" t="s">
        <v>77</v>
      </c>
      <c r="G923" s="1" t="s">
        <v>3</v>
      </c>
      <c r="H923" s="1" t="s">
        <v>4</v>
      </c>
      <c r="I923" s="1" t="s">
        <v>132</v>
      </c>
      <c r="J923" s="1" t="s">
        <v>880</v>
      </c>
      <c r="K923" s="1" t="s">
        <v>1205</v>
      </c>
      <c r="L923" s="30">
        <v>12000</v>
      </c>
      <c r="M923" s="30">
        <v>12396</v>
      </c>
      <c r="N923" s="30">
        <v>258</v>
      </c>
      <c r="O923" s="30">
        <v>0</v>
      </c>
      <c r="P923" s="27">
        <v>6.7</v>
      </c>
      <c r="Q923" s="30">
        <v>156</v>
      </c>
      <c r="R923" s="30">
        <v>136</v>
      </c>
      <c r="S923" s="9">
        <v>93771072</v>
      </c>
      <c r="T923" s="9">
        <v>65000000</v>
      </c>
      <c r="U923" s="9">
        <f>IMDB4[[#This Row],[Gross Revenue]]-IMDB4[[#This Row],[Budget]]</f>
        <v>28771072</v>
      </c>
      <c r="V923" s="9" t="str">
        <f>IF(IMDB4[[#This Row],[Profit]]&gt;0,"Hit","Flop")</f>
        <v>Hit</v>
      </c>
      <c r="W923" s="9" t="str" cm="1">
        <f t="array" ref="W923">_xlfn.IFS(IMDB4[[#This Row],[IMDb Score (1-10)]]&gt;=8,"Excellent",IMDB4[[#This Row],[IMDb Score (1-10)]]&gt;=7,"Good",IMDB4[[#This Row],[IMDb Score (1-10)]]&gt;=5,"Average",TRUE,"Poor")</f>
        <v>Average</v>
      </c>
      <c r="X923" s="9" t="str">
        <f>IF(IMDB4[[#This Row],[Duration (min)]]&lt;90,"Short",IF(IMDB4[[#This Row],[Duration (min)]]&lt;=120,"Medium", "Long"))</f>
        <v>Long</v>
      </c>
    </row>
    <row r="924" spans="1:24" x14ac:dyDescent="0.25">
      <c r="A924" s="1" t="s">
        <v>4768</v>
      </c>
      <c r="B924" s="2">
        <v>39412</v>
      </c>
      <c r="C924" s="30">
        <f>YEAR(IMDB4[[#This Row],[Release Date]])</f>
        <v>2007</v>
      </c>
      <c r="D924" s="30" t="str">
        <f>FLOOR(IMDB4[[#This Row],[Year]],10)&amp;"s"</f>
        <v>2000s</v>
      </c>
      <c r="E924" s="1" t="s">
        <v>32</v>
      </c>
      <c r="F924" s="1" t="s">
        <v>20</v>
      </c>
      <c r="G924" s="1" t="s">
        <v>3</v>
      </c>
      <c r="H924" s="1" t="s">
        <v>4</v>
      </c>
      <c r="I924" s="1" t="s">
        <v>84</v>
      </c>
      <c r="J924" s="1" t="s">
        <v>2879</v>
      </c>
      <c r="K924" s="1" t="s">
        <v>4452</v>
      </c>
      <c r="L924" s="30">
        <v>12000</v>
      </c>
      <c r="M924" s="30">
        <v>15170</v>
      </c>
      <c r="N924" s="30">
        <v>99</v>
      </c>
      <c r="O924" s="30">
        <v>0</v>
      </c>
      <c r="P924" s="27">
        <v>6.2</v>
      </c>
      <c r="Q924" s="30">
        <v>112</v>
      </c>
      <c r="R924" s="30">
        <v>110</v>
      </c>
      <c r="S924" s="9">
        <v>90636983</v>
      </c>
      <c r="T924" s="9">
        <v>22000000</v>
      </c>
      <c r="U924" s="9">
        <f>IMDB4[[#This Row],[Gross Revenue]]-IMDB4[[#This Row],[Budget]]</f>
        <v>68636983</v>
      </c>
      <c r="V924" s="9" t="str">
        <f>IF(IMDB4[[#This Row],[Profit]]&gt;0,"Hit","Flop")</f>
        <v>Hit</v>
      </c>
      <c r="W924" s="9" t="str" cm="1">
        <f t="array" ref="W924">_xlfn.IFS(IMDB4[[#This Row],[IMDb Score (1-10)]]&gt;=8,"Excellent",IMDB4[[#This Row],[IMDb Score (1-10)]]&gt;=7,"Good",IMDB4[[#This Row],[IMDb Score (1-10)]]&gt;=5,"Average",TRUE,"Poor")</f>
        <v>Average</v>
      </c>
      <c r="X924" s="9" t="str">
        <f>IF(IMDB4[[#This Row],[Duration (min)]]&lt;90,"Short",IF(IMDB4[[#This Row],[Duration (min)]]&lt;=120,"Medium", "Long"))</f>
        <v>Medium</v>
      </c>
    </row>
    <row r="925" spans="1:24" x14ac:dyDescent="0.25">
      <c r="A925" s="1" t="s">
        <v>3223</v>
      </c>
      <c r="B925" s="2">
        <v>37388</v>
      </c>
      <c r="C925" s="30">
        <f>YEAR(IMDB4[[#This Row],[Release Date]])</f>
        <v>2002</v>
      </c>
      <c r="D925" s="30" t="str">
        <f>FLOOR(IMDB4[[#This Row],[Year]],10)&amp;"s"</f>
        <v>2000s</v>
      </c>
      <c r="E925" s="1" t="s">
        <v>32</v>
      </c>
      <c r="F925" s="1" t="s">
        <v>77</v>
      </c>
      <c r="G925" s="1" t="s">
        <v>3</v>
      </c>
      <c r="H925" s="1" t="s">
        <v>4</v>
      </c>
      <c r="I925" s="1" t="s">
        <v>132</v>
      </c>
      <c r="J925" s="1" t="s">
        <v>2879</v>
      </c>
      <c r="K925" s="1" t="s">
        <v>564</v>
      </c>
      <c r="L925" s="30">
        <v>12000</v>
      </c>
      <c r="M925" s="30">
        <v>14611</v>
      </c>
      <c r="N925" s="30">
        <v>55</v>
      </c>
      <c r="O925" s="30">
        <v>0</v>
      </c>
      <c r="P925" s="27">
        <v>5.5</v>
      </c>
      <c r="Q925" s="30">
        <v>167</v>
      </c>
      <c r="R925" s="30">
        <v>100</v>
      </c>
      <c r="S925" s="9">
        <v>90341670</v>
      </c>
      <c r="T925" s="9">
        <v>60000000</v>
      </c>
      <c r="U925" s="9">
        <f>IMDB4[[#This Row],[Gross Revenue]]-IMDB4[[#This Row],[Budget]]</f>
        <v>30341670</v>
      </c>
      <c r="V925" s="9" t="str">
        <f>IF(IMDB4[[#This Row],[Profit]]&gt;0,"Hit","Flop")</f>
        <v>Hit</v>
      </c>
      <c r="W925" s="9" t="str" cm="1">
        <f t="array" ref="W925">_xlfn.IFS(IMDB4[[#This Row],[IMDb Score (1-10)]]&gt;=8,"Excellent",IMDB4[[#This Row],[IMDb Score (1-10)]]&gt;=7,"Good",IMDB4[[#This Row],[IMDb Score (1-10)]]&gt;=5,"Average",TRUE,"Poor")</f>
        <v>Average</v>
      </c>
      <c r="X925" s="9" t="str">
        <f>IF(IMDB4[[#This Row],[Duration (min)]]&lt;90,"Short",IF(IMDB4[[#This Row],[Duration (min)]]&lt;=120,"Medium", "Long"))</f>
        <v>Medium</v>
      </c>
    </row>
    <row r="926" spans="1:24" x14ac:dyDescent="0.25">
      <c r="A926" s="1" t="s">
        <v>3160</v>
      </c>
      <c r="B926" s="2">
        <v>37293</v>
      </c>
      <c r="C926" s="30">
        <f>YEAR(IMDB4[[#This Row],[Release Date]])</f>
        <v>2002</v>
      </c>
      <c r="D926" s="30" t="str">
        <f>FLOOR(IMDB4[[#This Row],[Year]],10)&amp;"s"</f>
        <v>2000s</v>
      </c>
      <c r="E926" s="1" t="s">
        <v>32</v>
      </c>
      <c r="F926" s="1" t="s">
        <v>77</v>
      </c>
      <c r="G926" s="1" t="s">
        <v>3</v>
      </c>
      <c r="H926" s="1" t="s">
        <v>4</v>
      </c>
      <c r="I926" s="1" t="s">
        <v>84</v>
      </c>
      <c r="J926" s="1" t="s">
        <v>1282</v>
      </c>
      <c r="K926" s="1" t="s">
        <v>902</v>
      </c>
      <c r="L926" s="30">
        <v>12000</v>
      </c>
      <c r="M926" s="30">
        <v>18291</v>
      </c>
      <c r="N926" s="30">
        <v>0</v>
      </c>
      <c r="O926" s="30">
        <v>478</v>
      </c>
      <c r="P926" s="27">
        <v>5.0999999999999996</v>
      </c>
      <c r="Q926" s="30">
        <v>103</v>
      </c>
      <c r="R926" s="30">
        <v>100</v>
      </c>
      <c r="S926" s="9">
        <v>85570368</v>
      </c>
      <c r="T926" s="9">
        <v>38000000</v>
      </c>
      <c r="U926" s="9">
        <f>IMDB4[[#This Row],[Gross Revenue]]-IMDB4[[#This Row],[Budget]]</f>
        <v>47570368</v>
      </c>
      <c r="V926" s="9" t="str">
        <f>IF(IMDB4[[#This Row],[Profit]]&gt;0,"Hit","Flop")</f>
        <v>Hit</v>
      </c>
      <c r="W926" s="9" t="str" cm="1">
        <f t="array" ref="W926">_xlfn.IFS(IMDB4[[#This Row],[IMDb Score (1-10)]]&gt;=8,"Excellent",IMDB4[[#This Row],[IMDb Score (1-10)]]&gt;=7,"Good",IMDB4[[#This Row],[IMDb Score (1-10)]]&gt;=5,"Average",TRUE,"Poor")</f>
        <v>Average</v>
      </c>
      <c r="X926" s="9" t="str">
        <f>IF(IMDB4[[#This Row],[Duration (min)]]&lt;90,"Short",IF(IMDB4[[#This Row],[Duration (min)]]&lt;=120,"Medium", "Long"))</f>
        <v>Medium</v>
      </c>
    </row>
    <row r="927" spans="1:24" x14ac:dyDescent="0.25">
      <c r="A927" s="1" t="s">
        <v>2612</v>
      </c>
      <c r="B927" s="2">
        <v>37085</v>
      </c>
      <c r="C927" s="30">
        <f>YEAR(IMDB4[[#This Row],[Release Date]])</f>
        <v>2001</v>
      </c>
      <c r="D927" s="30" t="str">
        <f>FLOOR(IMDB4[[#This Row],[Year]],10)&amp;"s"</f>
        <v>2000s</v>
      </c>
      <c r="E927" s="1" t="s">
        <v>32</v>
      </c>
      <c r="F927" s="1" t="s">
        <v>77</v>
      </c>
      <c r="G927" s="1" t="s">
        <v>3</v>
      </c>
      <c r="H927" s="1" t="s">
        <v>4</v>
      </c>
      <c r="I927" s="1" t="s">
        <v>84</v>
      </c>
      <c r="J927" s="1" t="s">
        <v>280</v>
      </c>
      <c r="K927" s="1" t="s">
        <v>1449</v>
      </c>
      <c r="L927" s="30">
        <v>12000</v>
      </c>
      <c r="M927" s="30">
        <v>15237</v>
      </c>
      <c r="N927" s="30">
        <v>21</v>
      </c>
      <c r="O927" s="30">
        <v>0</v>
      </c>
      <c r="P927" s="27">
        <v>6.8</v>
      </c>
      <c r="Q927" s="30">
        <v>146</v>
      </c>
      <c r="R927" s="30">
        <v>95</v>
      </c>
      <c r="S927" s="9">
        <v>84037039</v>
      </c>
      <c r="T927" s="9">
        <v>120000000</v>
      </c>
      <c r="U927" s="9">
        <f>IMDB4[[#This Row],[Gross Revenue]]-IMDB4[[#This Row],[Budget]]</f>
        <v>-35962961</v>
      </c>
      <c r="V927" s="9" t="str">
        <f>IF(IMDB4[[#This Row],[Profit]]&gt;0,"Hit","Flop")</f>
        <v>Flop</v>
      </c>
      <c r="W927" s="9" t="str" cm="1">
        <f t="array" ref="W927">_xlfn.IFS(IMDB4[[#This Row],[IMDb Score (1-10)]]&gt;=8,"Excellent",IMDB4[[#This Row],[IMDb Score (1-10)]]&gt;=7,"Good",IMDB4[[#This Row],[IMDb Score (1-10)]]&gt;=5,"Average",TRUE,"Poor")</f>
        <v>Average</v>
      </c>
      <c r="X927" s="9" t="str">
        <f>IF(IMDB4[[#This Row],[Duration (min)]]&lt;90,"Short",IF(IMDB4[[#This Row],[Duration (min)]]&lt;=120,"Medium", "Long"))</f>
        <v>Medium</v>
      </c>
    </row>
    <row r="928" spans="1:24" x14ac:dyDescent="0.25">
      <c r="A928" s="1" t="s">
        <v>3909</v>
      </c>
      <c r="B928" s="2">
        <v>38562</v>
      </c>
      <c r="C928" s="30">
        <f>YEAR(IMDB4[[#This Row],[Release Date]])</f>
        <v>2005</v>
      </c>
      <c r="D928" s="30" t="str">
        <f>FLOOR(IMDB4[[#This Row],[Year]],10)&amp;"s"</f>
        <v>2000s</v>
      </c>
      <c r="E928" s="1" t="s">
        <v>32</v>
      </c>
      <c r="F928" s="1" t="s">
        <v>40</v>
      </c>
      <c r="G928" s="1" t="s">
        <v>3</v>
      </c>
      <c r="H928" s="1" t="s">
        <v>4</v>
      </c>
      <c r="I928" s="1" t="s">
        <v>84</v>
      </c>
      <c r="J928" s="1" t="s">
        <v>3910</v>
      </c>
      <c r="K928" s="1" t="s">
        <v>2900</v>
      </c>
      <c r="L928" s="30">
        <v>12000</v>
      </c>
      <c r="M928" s="30">
        <v>20348</v>
      </c>
      <c r="N928" s="30">
        <v>163</v>
      </c>
      <c r="O928" s="30">
        <v>781</v>
      </c>
      <c r="P928" s="27">
        <v>5.4</v>
      </c>
      <c r="Q928" s="30">
        <v>77</v>
      </c>
      <c r="R928" s="30">
        <v>94</v>
      </c>
      <c r="S928" s="9">
        <v>82569532</v>
      </c>
      <c r="T928" s="9">
        <v>60000000</v>
      </c>
      <c r="U928" s="9">
        <f>IMDB4[[#This Row],[Gross Revenue]]-IMDB4[[#This Row],[Budget]]</f>
        <v>22569532</v>
      </c>
      <c r="V928" s="9" t="str">
        <f>IF(IMDB4[[#This Row],[Profit]]&gt;0,"Hit","Flop")</f>
        <v>Hit</v>
      </c>
      <c r="W928" s="9" t="str" cm="1">
        <f t="array" ref="W928">_xlfn.IFS(IMDB4[[#This Row],[IMDb Score (1-10)]]&gt;=8,"Excellent",IMDB4[[#This Row],[IMDb Score (1-10)]]&gt;=7,"Good",IMDB4[[#This Row],[IMDb Score (1-10)]]&gt;=5,"Average",TRUE,"Poor")</f>
        <v>Average</v>
      </c>
      <c r="X928" s="9" t="str">
        <f>IF(IMDB4[[#This Row],[Duration (min)]]&lt;90,"Short",IF(IMDB4[[#This Row],[Duration (min)]]&lt;=120,"Medium", "Long"))</f>
        <v>Medium</v>
      </c>
    </row>
    <row r="929" spans="1:24" x14ac:dyDescent="0.25">
      <c r="A929" s="1" t="s">
        <v>279</v>
      </c>
      <c r="B929" s="2">
        <v>29161</v>
      </c>
      <c r="C929" s="30">
        <f>YEAR(IMDB4[[#This Row],[Release Date]])</f>
        <v>1979</v>
      </c>
      <c r="D929" s="30" t="str">
        <f>FLOOR(IMDB4[[#This Row],[Year]],10)&amp;"s"</f>
        <v>1970s</v>
      </c>
      <c r="E929" s="1" t="s">
        <v>32</v>
      </c>
      <c r="F929" s="1" t="s">
        <v>40</v>
      </c>
      <c r="G929" s="1" t="s">
        <v>3</v>
      </c>
      <c r="H929" s="1" t="s">
        <v>4</v>
      </c>
      <c r="I929" s="1" t="s">
        <v>84</v>
      </c>
      <c r="J929" s="1" t="s">
        <v>280</v>
      </c>
      <c r="K929" s="1" t="s">
        <v>141</v>
      </c>
      <c r="L929" s="30">
        <v>12000</v>
      </c>
      <c r="M929" s="30">
        <v>16007</v>
      </c>
      <c r="N929" s="30">
        <v>338</v>
      </c>
      <c r="O929" s="30">
        <v>0</v>
      </c>
      <c r="P929" s="27">
        <v>6.4</v>
      </c>
      <c r="Q929" s="30">
        <v>134</v>
      </c>
      <c r="R929" s="30">
        <v>143</v>
      </c>
      <c r="S929" s="9">
        <v>82300000</v>
      </c>
      <c r="T929" s="9">
        <v>35000000</v>
      </c>
      <c r="U929" s="9">
        <f>IMDB4[[#This Row],[Gross Revenue]]-IMDB4[[#This Row],[Budget]]</f>
        <v>47300000</v>
      </c>
      <c r="V929" s="9" t="str">
        <f>IF(IMDB4[[#This Row],[Profit]]&gt;0,"Hit","Flop")</f>
        <v>Hit</v>
      </c>
      <c r="W929" s="9" t="str" cm="1">
        <f t="array" ref="W929">_xlfn.IFS(IMDB4[[#This Row],[IMDb Score (1-10)]]&gt;=8,"Excellent",IMDB4[[#This Row],[IMDb Score (1-10)]]&gt;=7,"Good",IMDB4[[#This Row],[IMDb Score (1-10)]]&gt;=5,"Average",TRUE,"Poor")</f>
        <v>Average</v>
      </c>
      <c r="X929" s="9" t="str">
        <f>IF(IMDB4[[#This Row],[Duration (min)]]&lt;90,"Short",IF(IMDB4[[#This Row],[Duration (min)]]&lt;=120,"Medium", "Long"))</f>
        <v>Long</v>
      </c>
    </row>
    <row r="930" spans="1:24" x14ac:dyDescent="0.25">
      <c r="A930" s="1" t="s">
        <v>2971</v>
      </c>
      <c r="B930" s="2">
        <v>37367</v>
      </c>
      <c r="C930" s="30">
        <f>YEAR(IMDB4[[#This Row],[Release Date]])</f>
        <v>2002</v>
      </c>
      <c r="D930" s="30" t="str">
        <f>FLOOR(IMDB4[[#This Row],[Year]],10)&amp;"s"</f>
        <v>2000s</v>
      </c>
      <c r="E930" s="1" t="s">
        <v>32</v>
      </c>
      <c r="F930" s="1" t="s">
        <v>77</v>
      </c>
      <c r="G930" s="1" t="s">
        <v>3</v>
      </c>
      <c r="H930" s="1" t="s">
        <v>4</v>
      </c>
      <c r="I930" s="1" t="s">
        <v>92</v>
      </c>
      <c r="J930" s="1" t="s">
        <v>2370</v>
      </c>
      <c r="K930" s="1" t="s">
        <v>2972</v>
      </c>
      <c r="L930" s="30">
        <v>12000</v>
      </c>
      <c r="M930" s="30">
        <v>15371</v>
      </c>
      <c r="N930" s="30">
        <v>0</v>
      </c>
      <c r="O930" s="30">
        <v>0</v>
      </c>
      <c r="P930" s="27">
        <v>6.7</v>
      </c>
      <c r="Q930" s="30">
        <v>224</v>
      </c>
      <c r="R930" s="30">
        <v>117</v>
      </c>
      <c r="S930" s="9">
        <v>81645152</v>
      </c>
      <c r="T930" s="9">
        <v>54000000</v>
      </c>
      <c r="U930" s="9">
        <f>IMDB4[[#This Row],[Gross Revenue]]-IMDB4[[#This Row],[Budget]]</f>
        <v>27645152</v>
      </c>
      <c r="V930" s="9" t="str">
        <f>IF(IMDB4[[#This Row],[Profit]]&gt;0,"Hit","Flop")</f>
        <v>Hit</v>
      </c>
      <c r="W930" s="9" t="str" cm="1">
        <f t="array" ref="W930">_xlfn.IFS(IMDB4[[#This Row],[IMDb Score (1-10)]]&gt;=8,"Excellent",IMDB4[[#This Row],[IMDb Score (1-10)]]&gt;=7,"Good",IMDB4[[#This Row],[IMDb Score (1-10)]]&gt;=5,"Average",TRUE,"Poor")</f>
        <v>Average</v>
      </c>
      <c r="X930" s="9" t="str">
        <f>IF(IMDB4[[#This Row],[Duration (min)]]&lt;90,"Short",IF(IMDB4[[#This Row],[Duration (min)]]&lt;=120,"Medium", "Long"))</f>
        <v>Medium</v>
      </c>
    </row>
    <row r="931" spans="1:24" x14ac:dyDescent="0.25">
      <c r="A931" s="1" t="s">
        <v>5291</v>
      </c>
      <c r="B931" s="2">
        <v>39836</v>
      </c>
      <c r="C931" s="30">
        <f>YEAR(IMDB4[[#This Row],[Release Date]])</f>
        <v>2009</v>
      </c>
      <c r="D931" s="30" t="str">
        <f>FLOOR(IMDB4[[#This Row],[Year]],10)&amp;"s"</f>
        <v>2000s</v>
      </c>
      <c r="E931" s="1" t="s">
        <v>32</v>
      </c>
      <c r="F931" s="1" t="s">
        <v>9</v>
      </c>
      <c r="G931" s="1" t="s">
        <v>3</v>
      </c>
      <c r="H931" s="1" t="s">
        <v>4</v>
      </c>
      <c r="I931" s="1" t="s">
        <v>132</v>
      </c>
      <c r="J931" s="1" t="s">
        <v>462</v>
      </c>
      <c r="K931" s="1" t="s">
        <v>1122</v>
      </c>
      <c r="L931" s="30">
        <v>12000</v>
      </c>
      <c r="M931" s="30">
        <v>13421</v>
      </c>
      <c r="N931" s="30">
        <v>295</v>
      </c>
      <c r="O931" s="30">
        <v>0</v>
      </c>
      <c r="P931" s="27">
        <v>6.2</v>
      </c>
      <c r="Q931" s="30">
        <v>279</v>
      </c>
      <c r="R931" s="30">
        <v>121</v>
      </c>
      <c r="S931" s="9">
        <v>79948113</v>
      </c>
      <c r="T931" s="9">
        <v>50000000</v>
      </c>
      <c r="U931" s="9">
        <f>IMDB4[[#This Row],[Gross Revenue]]-IMDB4[[#This Row],[Budget]]</f>
        <v>29948113</v>
      </c>
      <c r="V931" s="9" t="str">
        <f>IF(IMDB4[[#This Row],[Profit]]&gt;0,"Hit","Flop")</f>
        <v>Hit</v>
      </c>
      <c r="W931" s="9" t="str" cm="1">
        <f t="array" ref="W931">_xlfn.IFS(IMDB4[[#This Row],[IMDb Score (1-10)]]&gt;=8,"Excellent",IMDB4[[#This Row],[IMDb Score (1-10)]]&gt;=7,"Good",IMDB4[[#This Row],[IMDb Score (1-10)]]&gt;=5,"Average",TRUE,"Poor")</f>
        <v>Average</v>
      </c>
      <c r="X931" s="9" t="str">
        <f>IF(IMDB4[[#This Row],[Duration (min)]]&lt;90,"Short",IF(IMDB4[[#This Row],[Duration (min)]]&lt;=120,"Medium", "Long"))</f>
        <v>Long</v>
      </c>
    </row>
    <row r="932" spans="1:24" x14ac:dyDescent="0.25">
      <c r="A932" s="1" t="s">
        <v>385</v>
      </c>
      <c r="B932" s="2">
        <v>30290</v>
      </c>
      <c r="C932" s="30">
        <f>YEAR(IMDB4[[#This Row],[Release Date]])</f>
        <v>1982</v>
      </c>
      <c r="D932" s="30" t="str">
        <f>FLOOR(IMDB4[[#This Row],[Year]],10)&amp;"s"</f>
        <v>1980s</v>
      </c>
      <c r="E932" s="1" t="s">
        <v>32</v>
      </c>
      <c r="F932" s="1" t="s">
        <v>77</v>
      </c>
      <c r="G932" s="1" t="s">
        <v>3</v>
      </c>
      <c r="H932" s="1" t="s">
        <v>4</v>
      </c>
      <c r="I932" s="1" t="s">
        <v>84</v>
      </c>
      <c r="J932" s="1" t="s">
        <v>280</v>
      </c>
      <c r="K932" s="1" t="s">
        <v>386</v>
      </c>
      <c r="L932" s="30">
        <v>12000</v>
      </c>
      <c r="M932" s="30">
        <v>16539</v>
      </c>
      <c r="N932" s="30">
        <v>120</v>
      </c>
      <c r="O932" s="30">
        <v>0</v>
      </c>
      <c r="P932" s="27">
        <v>7.7</v>
      </c>
      <c r="Q932" s="30">
        <v>148</v>
      </c>
      <c r="R932" s="30">
        <v>116</v>
      </c>
      <c r="S932" s="9">
        <v>78900000</v>
      </c>
      <c r="T932" s="9">
        <v>11000000</v>
      </c>
      <c r="U932" s="9">
        <f>IMDB4[[#This Row],[Gross Revenue]]-IMDB4[[#This Row],[Budget]]</f>
        <v>67900000</v>
      </c>
      <c r="V932" s="9" t="str">
        <f>IF(IMDB4[[#This Row],[Profit]]&gt;0,"Hit","Flop")</f>
        <v>Hit</v>
      </c>
      <c r="W932" s="9" t="str" cm="1">
        <f t="array" ref="W932">_xlfn.IFS(IMDB4[[#This Row],[IMDb Score (1-10)]]&gt;=8,"Excellent",IMDB4[[#This Row],[IMDb Score (1-10)]]&gt;=7,"Good",IMDB4[[#This Row],[IMDb Score (1-10)]]&gt;=5,"Average",TRUE,"Poor")</f>
        <v>Good</v>
      </c>
      <c r="X932" s="9" t="str">
        <f>IF(IMDB4[[#This Row],[Duration (min)]]&lt;90,"Short",IF(IMDB4[[#This Row],[Duration (min)]]&lt;=120,"Medium", "Long"))</f>
        <v>Medium</v>
      </c>
    </row>
    <row r="933" spans="1:24" x14ac:dyDescent="0.25">
      <c r="A933" s="1" t="s">
        <v>1748</v>
      </c>
      <c r="B933" s="2">
        <v>35963</v>
      </c>
      <c r="C933" s="30">
        <f>YEAR(IMDB4[[#This Row],[Release Date]])</f>
        <v>1998</v>
      </c>
      <c r="D933" s="30" t="str">
        <f>FLOOR(IMDB4[[#This Row],[Year]],10)&amp;"s"</f>
        <v>1990s</v>
      </c>
      <c r="E933" s="1" t="s">
        <v>32</v>
      </c>
      <c r="F933" s="1" t="s">
        <v>9</v>
      </c>
      <c r="G933" s="1" t="s">
        <v>3</v>
      </c>
      <c r="H933" s="1" t="s">
        <v>11</v>
      </c>
      <c r="I933" s="1" t="s">
        <v>132</v>
      </c>
      <c r="J933" s="1" t="s">
        <v>462</v>
      </c>
      <c r="K933" s="1" t="s">
        <v>1177</v>
      </c>
      <c r="L933" s="30">
        <v>12000</v>
      </c>
      <c r="M933" s="30">
        <v>13905</v>
      </c>
      <c r="N933" s="30">
        <v>52</v>
      </c>
      <c r="O933" s="30">
        <v>0</v>
      </c>
      <c r="P933" s="27">
        <v>6.7</v>
      </c>
      <c r="Q933" s="30">
        <v>110</v>
      </c>
      <c r="R933" s="30">
        <v>114</v>
      </c>
      <c r="S933" s="9">
        <v>78745923</v>
      </c>
      <c r="T933" s="9">
        <v>55000000</v>
      </c>
      <c r="U933" s="9">
        <f>IMDB4[[#This Row],[Gross Revenue]]-IMDB4[[#This Row],[Budget]]</f>
        <v>23745923</v>
      </c>
      <c r="V933" s="9" t="str">
        <f>IF(IMDB4[[#This Row],[Profit]]&gt;0,"Hit","Flop")</f>
        <v>Hit</v>
      </c>
      <c r="W933" s="9" t="str" cm="1">
        <f t="array" ref="W933">_xlfn.IFS(IMDB4[[#This Row],[IMDb Score (1-10)]]&gt;=8,"Excellent",IMDB4[[#This Row],[IMDb Score (1-10)]]&gt;=7,"Good",IMDB4[[#This Row],[IMDb Score (1-10)]]&gt;=5,"Average",TRUE,"Poor")</f>
        <v>Average</v>
      </c>
      <c r="X933" s="9" t="str">
        <f>IF(IMDB4[[#This Row],[Duration (min)]]&lt;90,"Short",IF(IMDB4[[#This Row],[Duration (min)]]&lt;=120,"Medium", "Long"))</f>
        <v>Medium</v>
      </c>
    </row>
    <row r="934" spans="1:24" x14ac:dyDescent="0.25">
      <c r="A934" s="1" t="s">
        <v>457</v>
      </c>
      <c r="B934" s="2">
        <v>30967</v>
      </c>
      <c r="C934" s="30">
        <f>YEAR(IMDB4[[#This Row],[Release Date]])</f>
        <v>1984</v>
      </c>
      <c r="D934" s="30" t="str">
        <f>FLOOR(IMDB4[[#This Row],[Year]],10)&amp;"s"</f>
        <v>1980s</v>
      </c>
      <c r="E934" s="1" t="s">
        <v>32</v>
      </c>
      <c r="F934" s="1" t="s">
        <v>77</v>
      </c>
      <c r="G934" s="1" t="s">
        <v>3</v>
      </c>
      <c r="H934" s="1" t="s">
        <v>4</v>
      </c>
      <c r="I934" s="1" t="s">
        <v>84</v>
      </c>
      <c r="J934" s="1" t="s">
        <v>280</v>
      </c>
      <c r="K934" s="1" t="s">
        <v>280</v>
      </c>
      <c r="L934" s="30">
        <v>12000</v>
      </c>
      <c r="M934" s="30">
        <v>14762</v>
      </c>
      <c r="N934" s="30">
        <v>12000</v>
      </c>
      <c r="O934" s="30">
        <v>0</v>
      </c>
      <c r="P934" s="27">
        <v>6.6</v>
      </c>
      <c r="Q934" s="30">
        <v>110</v>
      </c>
      <c r="R934" s="30">
        <v>105</v>
      </c>
      <c r="S934" s="9">
        <v>76400000</v>
      </c>
      <c r="T934" s="9">
        <v>17000000</v>
      </c>
      <c r="U934" s="9">
        <f>IMDB4[[#This Row],[Gross Revenue]]-IMDB4[[#This Row],[Budget]]</f>
        <v>59400000</v>
      </c>
      <c r="V934" s="9" t="str">
        <f>IF(IMDB4[[#This Row],[Profit]]&gt;0,"Hit","Flop")</f>
        <v>Hit</v>
      </c>
      <c r="W934" s="9" t="str" cm="1">
        <f t="array" ref="W934">_xlfn.IFS(IMDB4[[#This Row],[IMDb Score (1-10)]]&gt;=8,"Excellent",IMDB4[[#This Row],[IMDb Score (1-10)]]&gt;=7,"Good",IMDB4[[#This Row],[IMDb Score (1-10)]]&gt;=5,"Average",TRUE,"Poor")</f>
        <v>Average</v>
      </c>
      <c r="X934" s="9" t="str">
        <f>IF(IMDB4[[#This Row],[Duration (min)]]&lt;90,"Short",IF(IMDB4[[#This Row],[Duration (min)]]&lt;=120,"Medium", "Long"))</f>
        <v>Medium</v>
      </c>
    </row>
    <row r="935" spans="1:24" x14ac:dyDescent="0.25">
      <c r="A935" s="1" t="s">
        <v>2510</v>
      </c>
      <c r="B935" s="2">
        <v>36706</v>
      </c>
      <c r="C935" s="30">
        <f>YEAR(IMDB4[[#This Row],[Release Date]])</f>
        <v>2000</v>
      </c>
      <c r="D935" s="30" t="str">
        <f>FLOOR(IMDB4[[#This Row],[Year]],10)&amp;"s"</f>
        <v>2000s</v>
      </c>
      <c r="E935" s="1" t="s">
        <v>32</v>
      </c>
      <c r="F935" s="1" t="s">
        <v>20</v>
      </c>
      <c r="G935" s="1" t="s">
        <v>3</v>
      </c>
      <c r="H935" s="1" t="s">
        <v>4</v>
      </c>
      <c r="I935" s="1" t="s">
        <v>132</v>
      </c>
      <c r="J935" s="1" t="s">
        <v>462</v>
      </c>
      <c r="K935" s="1" t="s">
        <v>1597</v>
      </c>
      <c r="L935" s="30">
        <v>12000</v>
      </c>
      <c r="M935" s="30">
        <v>16646</v>
      </c>
      <c r="N935" s="30">
        <v>420</v>
      </c>
      <c r="O935" s="30">
        <v>0</v>
      </c>
      <c r="P935" s="27">
        <v>6.7</v>
      </c>
      <c r="Q935" s="30">
        <v>121</v>
      </c>
      <c r="R935" s="30">
        <v>125</v>
      </c>
      <c r="S935" s="9">
        <v>75764085</v>
      </c>
      <c r="T935" s="9">
        <v>60000000</v>
      </c>
      <c r="U935" s="9">
        <f>IMDB4[[#This Row],[Gross Revenue]]-IMDB4[[#This Row],[Budget]]</f>
        <v>15764085</v>
      </c>
      <c r="V935" s="9" t="str">
        <f>IF(IMDB4[[#This Row],[Profit]]&gt;0,"Hit","Flop")</f>
        <v>Hit</v>
      </c>
      <c r="W935" s="9" t="str" cm="1">
        <f t="array" ref="W935">_xlfn.IFS(IMDB4[[#This Row],[IMDb Score (1-10)]]&gt;=8,"Excellent",IMDB4[[#This Row],[IMDb Score (1-10)]]&gt;=7,"Good",IMDB4[[#This Row],[IMDb Score (1-10)]]&gt;=5,"Average",TRUE,"Poor")</f>
        <v>Average</v>
      </c>
      <c r="X935" s="9" t="str">
        <f>IF(IMDB4[[#This Row],[Duration (min)]]&lt;90,"Short",IF(IMDB4[[#This Row],[Duration (min)]]&lt;=120,"Medium", "Long"))</f>
        <v>Long</v>
      </c>
    </row>
    <row r="936" spans="1:24" x14ac:dyDescent="0.25">
      <c r="A936" s="1" t="s">
        <v>859</v>
      </c>
      <c r="B936" s="2">
        <v>33326</v>
      </c>
      <c r="C936" s="30">
        <f>YEAR(IMDB4[[#This Row],[Release Date]])</f>
        <v>1991</v>
      </c>
      <c r="D936" s="30" t="str">
        <f>FLOOR(IMDB4[[#This Row],[Year]],10)&amp;"s"</f>
        <v>1990s</v>
      </c>
      <c r="E936" s="1" t="s">
        <v>32</v>
      </c>
      <c r="F936" s="1" t="s">
        <v>77</v>
      </c>
      <c r="G936" s="1" t="s">
        <v>3</v>
      </c>
      <c r="H936" s="1" t="s">
        <v>4</v>
      </c>
      <c r="I936" s="1" t="s">
        <v>84</v>
      </c>
      <c r="J936" s="1" t="s">
        <v>280</v>
      </c>
      <c r="K936" s="1" t="s">
        <v>386</v>
      </c>
      <c r="L936" s="30">
        <v>12000</v>
      </c>
      <c r="M936" s="30">
        <v>16230</v>
      </c>
      <c r="N936" s="30">
        <v>120</v>
      </c>
      <c r="O936" s="30">
        <v>0</v>
      </c>
      <c r="P936" s="27">
        <v>7.2</v>
      </c>
      <c r="Q936" s="30">
        <v>112</v>
      </c>
      <c r="R936" s="30">
        <v>110</v>
      </c>
      <c r="S936" s="9">
        <v>74888996</v>
      </c>
      <c r="T936" s="9">
        <v>30000000</v>
      </c>
      <c r="U936" s="9">
        <f>IMDB4[[#This Row],[Gross Revenue]]-IMDB4[[#This Row],[Budget]]</f>
        <v>44888996</v>
      </c>
      <c r="V936" s="9" t="str">
        <f>IF(IMDB4[[#This Row],[Profit]]&gt;0,"Hit","Flop")</f>
        <v>Hit</v>
      </c>
      <c r="W936" s="9" t="str" cm="1">
        <f t="array" ref="W936">_xlfn.IFS(IMDB4[[#This Row],[IMDb Score (1-10)]]&gt;=8,"Excellent",IMDB4[[#This Row],[IMDb Score (1-10)]]&gt;=7,"Good",IMDB4[[#This Row],[IMDb Score (1-10)]]&gt;=5,"Average",TRUE,"Poor")</f>
        <v>Good</v>
      </c>
      <c r="X936" s="9" t="str">
        <f>IF(IMDB4[[#This Row],[Duration (min)]]&lt;90,"Short",IF(IMDB4[[#This Row],[Duration (min)]]&lt;=120,"Medium", "Long"))</f>
        <v>Medium</v>
      </c>
    </row>
    <row r="937" spans="1:24" x14ac:dyDescent="0.25">
      <c r="A937" s="1" t="s">
        <v>4387</v>
      </c>
      <c r="B937" s="2">
        <v>38771</v>
      </c>
      <c r="C937" s="30">
        <f>YEAR(IMDB4[[#This Row],[Release Date]])</f>
        <v>2006</v>
      </c>
      <c r="D937" s="30" t="str">
        <f>FLOOR(IMDB4[[#This Row],[Year]],10)&amp;"s"</f>
        <v>2000s</v>
      </c>
      <c r="E937" s="1" t="s">
        <v>32</v>
      </c>
      <c r="F937" s="1" t="s">
        <v>33</v>
      </c>
      <c r="G937" s="1" t="s">
        <v>3</v>
      </c>
      <c r="H937" s="1" t="s">
        <v>4</v>
      </c>
      <c r="I937" s="1" t="s">
        <v>84</v>
      </c>
      <c r="J937" s="1" t="s">
        <v>1282</v>
      </c>
      <c r="K937" s="1" t="s">
        <v>4388</v>
      </c>
      <c r="L937" s="30">
        <v>12000</v>
      </c>
      <c r="M937" s="30">
        <v>17299</v>
      </c>
      <c r="N937" s="30">
        <v>27</v>
      </c>
      <c r="O937" s="30">
        <v>0</v>
      </c>
      <c r="P937" s="27">
        <v>6.6</v>
      </c>
      <c r="Q937" s="30">
        <v>190</v>
      </c>
      <c r="R937" s="30">
        <v>91</v>
      </c>
      <c r="S937" s="9">
        <v>73661010</v>
      </c>
      <c r="T937" s="9">
        <v>75000000</v>
      </c>
      <c r="U937" s="9">
        <f>IMDB4[[#This Row],[Gross Revenue]]-IMDB4[[#This Row],[Budget]]</f>
        <v>-1338990</v>
      </c>
      <c r="V937" s="9" t="str">
        <f>IF(IMDB4[[#This Row],[Profit]]&gt;0,"Hit","Flop")</f>
        <v>Flop</v>
      </c>
      <c r="W937" s="9" t="str" cm="1">
        <f t="array" ref="W937">_xlfn.IFS(IMDB4[[#This Row],[IMDb Score (1-10)]]&gt;=8,"Excellent",IMDB4[[#This Row],[IMDb Score (1-10)]]&gt;=7,"Good",IMDB4[[#This Row],[IMDb Score (1-10)]]&gt;=5,"Average",TRUE,"Poor")</f>
        <v>Average</v>
      </c>
      <c r="X937" s="9" t="str">
        <f>IF(IMDB4[[#This Row],[Duration (min)]]&lt;90,"Short",IF(IMDB4[[#This Row],[Duration (min)]]&lt;=120,"Medium", "Long"))</f>
        <v>Medium</v>
      </c>
    </row>
    <row r="938" spans="1:24" x14ac:dyDescent="0.25">
      <c r="A938" s="1" t="s">
        <v>6651</v>
      </c>
      <c r="B938" s="2">
        <v>41815</v>
      </c>
      <c r="C938" s="30">
        <f>YEAR(IMDB4[[#This Row],[Release Date]])</f>
        <v>2014</v>
      </c>
      <c r="D938" s="30" t="str">
        <f>FLOOR(IMDB4[[#This Row],[Year]],10)&amp;"s"</f>
        <v>2010s</v>
      </c>
      <c r="E938" s="1" t="s">
        <v>32</v>
      </c>
      <c r="F938" s="1" t="s">
        <v>77</v>
      </c>
      <c r="G938" s="1" t="s">
        <v>3</v>
      </c>
      <c r="H938" s="1" t="s">
        <v>4</v>
      </c>
      <c r="I938" s="1" t="s">
        <v>132</v>
      </c>
      <c r="J938" s="1" t="s">
        <v>2879</v>
      </c>
      <c r="K938" s="1" t="s">
        <v>1597</v>
      </c>
      <c r="L938" s="30">
        <v>12000</v>
      </c>
      <c r="M938" s="30">
        <v>16235</v>
      </c>
      <c r="N938" s="30">
        <v>420</v>
      </c>
      <c r="O938" s="30">
        <v>21000</v>
      </c>
      <c r="P938" s="27">
        <v>6</v>
      </c>
      <c r="Q938" s="30">
        <v>245</v>
      </c>
      <c r="R938" s="30">
        <v>101</v>
      </c>
      <c r="S938" s="9">
        <v>72660029</v>
      </c>
      <c r="T938" s="9">
        <v>100000000</v>
      </c>
      <c r="U938" s="9">
        <f>IMDB4[[#This Row],[Gross Revenue]]-IMDB4[[#This Row],[Budget]]</f>
        <v>-27339971</v>
      </c>
      <c r="V938" s="9" t="str">
        <f>IF(IMDB4[[#This Row],[Profit]]&gt;0,"Hit","Flop")</f>
        <v>Flop</v>
      </c>
      <c r="W938" s="9" t="str" cm="1">
        <f t="array" ref="W938">_xlfn.IFS(IMDB4[[#This Row],[IMDb Score (1-10)]]&gt;=8,"Excellent",IMDB4[[#This Row],[IMDb Score (1-10)]]&gt;=7,"Good",IMDB4[[#This Row],[IMDb Score (1-10)]]&gt;=5,"Average",TRUE,"Poor")</f>
        <v>Average</v>
      </c>
      <c r="X938" s="9" t="str">
        <f>IF(IMDB4[[#This Row],[Duration (min)]]&lt;90,"Short",IF(IMDB4[[#This Row],[Duration (min)]]&lt;=120,"Medium", "Long"))</f>
        <v>Medium</v>
      </c>
    </row>
    <row r="939" spans="1:24" x14ac:dyDescent="0.25">
      <c r="A939" s="1" t="s">
        <v>4550</v>
      </c>
      <c r="B939" s="2">
        <v>38825</v>
      </c>
      <c r="C939" s="30">
        <f>YEAR(IMDB4[[#This Row],[Release Date]])</f>
        <v>2006</v>
      </c>
      <c r="D939" s="30" t="str">
        <f>FLOOR(IMDB4[[#This Row],[Year]],10)&amp;"s"</f>
        <v>2000s</v>
      </c>
      <c r="E939" s="1" t="s">
        <v>32</v>
      </c>
      <c r="F939" s="1" t="s">
        <v>9</v>
      </c>
      <c r="G939" s="1" t="s">
        <v>3</v>
      </c>
      <c r="H939" s="1" t="s">
        <v>4</v>
      </c>
      <c r="I939" s="1" t="s">
        <v>132</v>
      </c>
      <c r="J939" s="1" t="s">
        <v>462</v>
      </c>
      <c r="K939" s="1" t="s">
        <v>531</v>
      </c>
      <c r="L939" s="30">
        <v>12000</v>
      </c>
      <c r="M939" s="30">
        <v>14421</v>
      </c>
      <c r="N939" s="30">
        <v>0</v>
      </c>
      <c r="O939" s="30">
        <v>0</v>
      </c>
      <c r="P939" s="27">
        <v>6</v>
      </c>
      <c r="Q939" s="30">
        <v>242</v>
      </c>
      <c r="R939" s="30">
        <v>129</v>
      </c>
      <c r="S939" s="9">
        <v>70236496</v>
      </c>
      <c r="T939" s="9">
        <v>63000000</v>
      </c>
      <c r="U939" s="9">
        <f>IMDB4[[#This Row],[Gross Revenue]]-IMDB4[[#This Row],[Budget]]</f>
        <v>7236496</v>
      </c>
      <c r="V939" s="9" t="str">
        <f>IF(IMDB4[[#This Row],[Profit]]&gt;0,"Hit","Flop")</f>
        <v>Hit</v>
      </c>
      <c r="W939" s="9" t="str" cm="1">
        <f t="array" ref="W939">_xlfn.IFS(IMDB4[[#This Row],[IMDb Score (1-10)]]&gt;=8,"Excellent",IMDB4[[#This Row],[IMDb Score (1-10)]]&gt;=7,"Good",IMDB4[[#This Row],[IMDb Score (1-10)]]&gt;=5,"Average",TRUE,"Poor")</f>
        <v>Average</v>
      </c>
      <c r="X939" s="9" t="str">
        <f>IF(IMDB4[[#This Row],[Duration (min)]]&lt;90,"Short",IF(IMDB4[[#This Row],[Duration (min)]]&lt;=120,"Medium", "Long"))</f>
        <v>Long</v>
      </c>
    </row>
    <row r="940" spans="1:24" x14ac:dyDescent="0.25">
      <c r="A940" s="1" t="s">
        <v>5347</v>
      </c>
      <c r="B940" s="2">
        <v>39938</v>
      </c>
      <c r="C940" s="30">
        <f>YEAR(IMDB4[[#This Row],[Release Date]])</f>
        <v>2009</v>
      </c>
      <c r="D940" s="30" t="str">
        <f>FLOOR(IMDB4[[#This Row],[Year]],10)&amp;"s"</f>
        <v>2000s</v>
      </c>
      <c r="E940" s="1" t="s">
        <v>32</v>
      </c>
      <c r="F940" s="1" t="s">
        <v>77</v>
      </c>
      <c r="G940" s="1" t="s">
        <v>3</v>
      </c>
      <c r="H940" s="1" t="s">
        <v>4</v>
      </c>
      <c r="I940" s="1" t="s">
        <v>84</v>
      </c>
      <c r="J940" s="1" t="s">
        <v>2879</v>
      </c>
      <c r="K940" s="1" t="s">
        <v>4452</v>
      </c>
      <c r="L940" s="30">
        <v>12000</v>
      </c>
      <c r="M940" s="30">
        <v>14007</v>
      </c>
      <c r="N940" s="30">
        <v>99</v>
      </c>
      <c r="O940" s="30">
        <v>0</v>
      </c>
      <c r="P940" s="27">
        <v>5.7</v>
      </c>
      <c r="Q940" s="30">
        <v>166</v>
      </c>
      <c r="R940" s="30">
        <v>98</v>
      </c>
      <c r="S940" s="9">
        <v>67128202</v>
      </c>
      <c r="T940" s="9">
        <v>65000000</v>
      </c>
      <c r="U940" s="9">
        <f>IMDB4[[#This Row],[Gross Revenue]]-IMDB4[[#This Row],[Budget]]</f>
        <v>2128202</v>
      </c>
      <c r="V940" s="9" t="str">
        <f>IF(IMDB4[[#This Row],[Profit]]&gt;0,"Hit","Flop")</f>
        <v>Hit</v>
      </c>
      <c r="W940" s="9" t="str" cm="1">
        <f t="array" ref="W940">_xlfn.IFS(IMDB4[[#This Row],[IMDb Score (1-10)]]&gt;=8,"Excellent",IMDB4[[#This Row],[IMDb Score (1-10)]]&gt;=7,"Good",IMDB4[[#This Row],[IMDb Score (1-10)]]&gt;=5,"Average",TRUE,"Poor")</f>
        <v>Average</v>
      </c>
      <c r="X940" s="9" t="str">
        <f>IF(IMDB4[[#This Row],[Duration (min)]]&lt;90,"Short",IF(IMDB4[[#This Row],[Duration (min)]]&lt;=120,"Medium", "Long"))</f>
        <v>Medium</v>
      </c>
    </row>
    <row r="941" spans="1:24" x14ac:dyDescent="0.25">
      <c r="A941" s="1" t="s">
        <v>1090</v>
      </c>
      <c r="B941" s="2">
        <v>34639</v>
      </c>
      <c r="C941" s="30">
        <f>YEAR(IMDB4[[#This Row],[Release Date]])</f>
        <v>1994</v>
      </c>
      <c r="D941" s="30" t="str">
        <f>FLOOR(IMDB4[[#This Row],[Year]],10)&amp;"s"</f>
        <v>1990s</v>
      </c>
      <c r="E941" s="1" t="s">
        <v>32</v>
      </c>
      <c r="F941" s="1" t="s">
        <v>9</v>
      </c>
      <c r="G941" s="1" t="s">
        <v>3</v>
      </c>
      <c r="H941" s="1" t="s">
        <v>4</v>
      </c>
      <c r="I941" s="1" t="s">
        <v>92</v>
      </c>
      <c r="J941" s="1" t="s">
        <v>880</v>
      </c>
      <c r="K941" s="1" t="s">
        <v>720</v>
      </c>
      <c r="L941" s="30">
        <v>12000</v>
      </c>
      <c r="M941" s="30">
        <v>26388</v>
      </c>
      <c r="N941" s="30">
        <v>380</v>
      </c>
      <c r="O941" s="30">
        <v>11000</v>
      </c>
      <c r="P941" s="27">
        <v>7.5</v>
      </c>
      <c r="Q941" s="30">
        <v>57</v>
      </c>
      <c r="R941" s="30">
        <v>133</v>
      </c>
      <c r="S941" s="9">
        <v>66528842</v>
      </c>
      <c r="T941" s="9">
        <v>30000000</v>
      </c>
      <c r="U941" s="9">
        <f>IMDB4[[#This Row],[Gross Revenue]]-IMDB4[[#This Row],[Budget]]</f>
        <v>36528842</v>
      </c>
      <c r="V941" s="9" t="str">
        <f>IF(IMDB4[[#This Row],[Profit]]&gt;0,"Hit","Flop")</f>
        <v>Hit</v>
      </c>
      <c r="W941" s="9" t="str" cm="1">
        <f t="array" ref="W941">_xlfn.IFS(IMDB4[[#This Row],[IMDb Score (1-10)]]&gt;=8,"Excellent",IMDB4[[#This Row],[IMDb Score (1-10)]]&gt;=7,"Good",IMDB4[[#This Row],[IMDb Score (1-10)]]&gt;=5,"Average",TRUE,"Poor")</f>
        <v>Good</v>
      </c>
      <c r="X941" s="9" t="str">
        <f>IF(IMDB4[[#This Row],[Duration (min)]]&lt;90,"Short",IF(IMDB4[[#This Row],[Duration (min)]]&lt;=120,"Medium", "Long"))</f>
        <v>Long</v>
      </c>
    </row>
    <row r="942" spans="1:24" x14ac:dyDescent="0.25">
      <c r="A942" s="1" t="s">
        <v>3286</v>
      </c>
      <c r="B942" s="2">
        <v>37777</v>
      </c>
      <c r="C942" s="30">
        <f>YEAR(IMDB4[[#This Row],[Release Date]])</f>
        <v>2003</v>
      </c>
      <c r="D942" s="30" t="str">
        <f>FLOOR(IMDB4[[#This Row],[Year]],10)&amp;"s"</f>
        <v>2000s</v>
      </c>
      <c r="E942" s="1" t="s">
        <v>32</v>
      </c>
      <c r="F942" s="1" t="s">
        <v>40</v>
      </c>
      <c r="G942" s="1" t="s">
        <v>3</v>
      </c>
      <c r="H942" s="1" t="s">
        <v>4</v>
      </c>
      <c r="I942" s="1" t="s">
        <v>132</v>
      </c>
      <c r="J942" s="1" t="s">
        <v>1282</v>
      </c>
      <c r="K942" s="1" t="s">
        <v>645</v>
      </c>
      <c r="L942" s="30">
        <v>12000</v>
      </c>
      <c r="M942" s="30">
        <v>16138</v>
      </c>
      <c r="N942" s="30">
        <v>13000</v>
      </c>
      <c r="O942" s="30">
        <v>26000</v>
      </c>
      <c r="P942" s="27">
        <v>8</v>
      </c>
      <c r="Q942" s="30">
        <v>235</v>
      </c>
      <c r="R942" s="30">
        <v>125</v>
      </c>
      <c r="S942" s="9">
        <v>66257002</v>
      </c>
      <c r="T942" s="9">
        <v>70000000</v>
      </c>
      <c r="U942" s="9">
        <f>IMDB4[[#This Row],[Gross Revenue]]-IMDB4[[#This Row],[Budget]]</f>
        <v>-3742998</v>
      </c>
      <c r="V942" s="9" t="str">
        <f>IF(IMDB4[[#This Row],[Profit]]&gt;0,"Hit","Flop")</f>
        <v>Flop</v>
      </c>
      <c r="W942" s="9" t="str" cm="1">
        <f t="array" ref="W942">_xlfn.IFS(IMDB4[[#This Row],[IMDb Score (1-10)]]&gt;=8,"Excellent",IMDB4[[#This Row],[IMDb Score (1-10)]]&gt;=7,"Good",IMDB4[[#This Row],[IMDb Score (1-10)]]&gt;=5,"Average",TRUE,"Poor")</f>
        <v>Excellent</v>
      </c>
      <c r="X942" s="9" t="str">
        <f>IF(IMDB4[[#This Row],[Duration (min)]]&lt;90,"Short",IF(IMDB4[[#This Row],[Duration (min)]]&lt;=120,"Medium", "Long"))</f>
        <v>Long</v>
      </c>
    </row>
    <row r="943" spans="1:24" x14ac:dyDescent="0.25">
      <c r="A943" s="1" t="s">
        <v>5707</v>
      </c>
      <c r="B943" s="2">
        <v>40281</v>
      </c>
      <c r="C943" s="30">
        <f>YEAR(IMDB4[[#This Row],[Release Date]])</f>
        <v>2010</v>
      </c>
      <c r="D943" s="30" t="str">
        <f>FLOOR(IMDB4[[#This Row],[Year]],10)&amp;"s"</f>
        <v>2010s</v>
      </c>
      <c r="E943" s="1" t="s">
        <v>32</v>
      </c>
      <c r="F943" s="1" t="s">
        <v>77</v>
      </c>
      <c r="G943" s="1" t="s">
        <v>3</v>
      </c>
      <c r="H943" s="1" t="s">
        <v>4</v>
      </c>
      <c r="I943" s="1" t="s">
        <v>84</v>
      </c>
      <c r="J943" s="1" t="s">
        <v>462</v>
      </c>
      <c r="K943" s="1" t="s">
        <v>963</v>
      </c>
      <c r="L943" s="30">
        <v>12000</v>
      </c>
      <c r="M943" s="30">
        <v>13388</v>
      </c>
      <c r="N943" s="30">
        <v>226</v>
      </c>
      <c r="O943" s="30">
        <v>11000</v>
      </c>
      <c r="P943" s="27">
        <v>6.1</v>
      </c>
      <c r="Q943" s="30">
        <v>235</v>
      </c>
      <c r="R943" s="30">
        <v>109</v>
      </c>
      <c r="S943" s="9">
        <v>63143812</v>
      </c>
      <c r="T943" s="9">
        <v>150000000</v>
      </c>
      <c r="U943" s="9">
        <f>IMDB4[[#This Row],[Gross Revenue]]-IMDB4[[#This Row],[Budget]]</f>
        <v>-86856188</v>
      </c>
      <c r="V943" s="9" t="str">
        <f>IF(IMDB4[[#This Row],[Profit]]&gt;0,"Hit","Flop")</f>
        <v>Flop</v>
      </c>
      <c r="W943" s="9" t="str" cm="1">
        <f t="array" ref="W943">_xlfn.IFS(IMDB4[[#This Row],[IMDb Score (1-10)]]&gt;=8,"Excellent",IMDB4[[#This Row],[IMDb Score (1-10)]]&gt;=7,"Good",IMDB4[[#This Row],[IMDb Score (1-10)]]&gt;=5,"Average",TRUE,"Poor")</f>
        <v>Average</v>
      </c>
      <c r="X943" s="9" t="str">
        <f>IF(IMDB4[[#This Row],[Duration (min)]]&lt;90,"Short",IF(IMDB4[[#This Row],[Duration (min)]]&lt;=120,"Medium", "Long"))</f>
        <v>Medium</v>
      </c>
    </row>
    <row r="944" spans="1:24" x14ac:dyDescent="0.25">
      <c r="A944" s="1" t="s">
        <v>5722</v>
      </c>
      <c r="B944" s="2">
        <v>40488</v>
      </c>
      <c r="C944" s="30">
        <f>YEAR(IMDB4[[#This Row],[Release Date]])</f>
        <v>2010</v>
      </c>
      <c r="D944" s="30" t="str">
        <f>FLOOR(IMDB4[[#This Row],[Year]],10)&amp;"s"</f>
        <v>2010s</v>
      </c>
      <c r="E944" s="1" t="s">
        <v>32</v>
      </c>
      <c r="F944" s="1" t="s">
        <v>9</v>
      </c>
      <c r="G944" s="1" t="s">
        <v>3</v>
      </c>
      <c r="H944" s="1" t="s">
        <v>4</v>
      </c>
      <c r="I944" s="1" t="s">
        <v>92</v>
      </c>
      <c r="J944" s="1" t="s">
        <v>880</v>
      </c>
      <c r="K944" s="1" t="s">
        <v>2725</v>
      </c>
      <c r="L944" s="30">
        <v>12000</v>
      </c>
      <c r="M944" s="30">
        <v>13071</v>
      </c>
      <c r="N944" s="30">
        <v>394</v>
      </c>
      <c r="O944" s="30">
        <v>0</v>
      </c>
      <c r="P944" s="27">
        <v>5.8</v>
      </c>
      <c r="Q944" s="30">
        <v>357</v>
      </c>
      <c r="R944" s="30">
        <v>119</v>
      </c>
      <c r="S944" s="9">
        <v>61937495</v>
      </c>
      <c r="T944" s="9">
        <v>150000000</v>
      </c>
      <c r="U944" s="9">
        <f>IMDB4[[#This Row],[Gross Revenue]]-IMDB4[[#This Row],[Budget]]</f>
        <v>-88062505</v>
      </c>
      <c r="V944" s="9" t="str">
        <f>IF(IMDB4[[#This Row],[Profit]]&gt;0,"Hit","Flop")</f>
        <v>Flop</v>
      </c>
      <c r="W944" s="9" t="str" cm="1">
        <f t="array" ref="W944">_xlfn.IFS(IMDB4[[#This Row],[IMDb Score (1-10)]]&gt;=8,"Excellent",IMDB4[[#This Row],[IMDb Score (1-10)]]&gt;=7,"Good",IMDB4[[#This Row],[IMDb Score (1-10)]]&gt;=5,"Average",TRUE,"Poor")</f>
        <v>Average</v>
      </c>
      <c r="X944" s="9" t="str">
        <f>IF(IMDB4[[#This Row],[Duration (min)]]&lt;90,"Short",IF(IMDB4[[#This Row],[Duration (min)]]&lt;=120,"Medium", "Long"))</f>
        <v>Medium</v>
      </c>
    </row>
    <row r="945" spans="1:24" x14ac:dyDescent="0.25">
      <c r="A945" s="1" t="s">
        <v>4752</v>
      </c>
      <c r="B945" s="2">
        <v>39166</v>
      </c>
      <c r="C945" s="30">
        <f>YEAR(IMDB4[[#This Row],[Release Date]])</f>
        <v>2007</v>
      </c>
      <c r="D945" s="30" t="str">
        <f>FLOOR(IMDB4[[#This Row],[Year]],10)&amp;"s"</f>
        <v>2000s</v>
      </c>
      <c r="E945" s="1" t="s">
        <v>32</v>
      </c>
      <c r="F945" s="1" t="s">
        <v>33</v>
      </c>
      <c r="G945" s="1" t="s">
        <v>3</v>
      </c>
      <c r="H945" s="1" t="s">
        <v>4</v>
      </c>
      <c r="I945" s="1" t="s">
        <v>84</v>
      </c>
      <c r="J945" s="1" t="s">
        <v>298</v>
      </c>
      <c r="K945" s="1" t="s">
        <v>4753</v>
      </c>
      <c r="L945" s="30">
        <v>12000</v>
      </c>
      <c r="M945" s="30">
        <v>25590</v>
      </c>
      <c r="N945" s="30">
        <v>9</v>
      </c>
      <c r="O945" s="30">
        <v>0</v>
      </c>
      <c r="P945" s="27">
        <v>6.8</v>
      </c>
      <c r="Q945" s="30">
        <v>154</v>
      </c>
      <c r="R945" s="30">
        <v>85</v>
      </c>
      <c r="S945" s="9">
        <v>58867694</v>
      </c>
      <c r="T945" s="9">
        <v>100000000</v>
      </c>
      <c r="U945" s="9">
        <f>IMDB4[[#This Row],[Gross Revenue]]-IMDB4[[#This Row],[Budget]]</f>
        <v>-41132306</v>
      </c>
      <c r="V945" s="9" t="str">
        <f>IF(IMDB4[[#This Row],[Profit]]&gt;0,"Hit","Flop")</f>
        <v>Flop</v>
      </c>
      <c r="W945" s="9" t="str" cm="1">
        <f t="array" ref="W945">_xlfn.IFS(IMDB4[[#This Row],[IMDb Score (1-10)]]&gt;=8,"Excellent",IMDB4[[#This Row],[IMDb Score (1-10)]]&gt;=7,"Good",IMDB4[[#This Row],[IMDb Score (1-10)]]&gt;=5,"Average",TRUE,"Poor")</f>
        <v>Average</v>
      </c>
      <c r="X945" s="9" t="str">
        <f>IF(IMDB4[[#This Row],[Duration (min)]]&lt;90,"Short",IF(IMDB4[[#This Row],[Duration (min)]]&lt;=120,"Medium", "Long"))</f>
        <v>Short</v>
      </c>
    </row>
    <row r="946" spans="1:24" x14ac:dyDescent="0.25">
      <c r="A946" s="1" t="s">
        <v>3891</v>
      </c>
      <c r="B946" s="2">
        <v>38708</v>
      </c>
      <c r="C946" s="30">
        <f>YEAR(IMDB4[[#This Row],[Release Date]])</f>
        <v>2005</v>
      </c>
      <c r="D946" s="30" t="str">
        <f>FLOOR(IMDB4[[#This Row],[Year]],10)&amp;"s"</f>
        <v>2000s</v>
      </c>
      <c r="E946" s="1" t="s">
        <v>32</v>
      </c>
      <c r="F946" s="1" t="s">
        <v>20</v>
      </c>
      <c r="G946" s="1" t="s">
        <v>3</v>
      </c>
      <c r="H946" s="1" t="s">
        <v>4</v>
      </c>
      <c r="I946" s="1" t="s">
        <v>132</v>
      </c>
      <c r="J946" s="1" t="s">
        <v>2879</v>
      </c>
      <c r="K946" s="1" t="s">
        <v>1201</v>
      </c>
      <c r="L946" s="30">
        <v>12000</v>
      </c>
      <c r="M946" s="30">
        <v>15889</v>
      </c>
      <c r="N946" s="30">
        <v>473</v>
      </c>
      <c r="O946" s="30">
        <v>0</v>
      </c>
      <c r="P946" s="27">
        <v>5.7</v>
      </c>
      <c r="Q946" s="30">
        <v>161</v>
      </c>
      <c r="R946" s="30">
        <v>118</v>
      </c>
      <c r="S946" s="9">
        <v>55808744</v>
      </c>
      <c r="T946" s="9">
        <v>53000000</v>
      </c>
      <c r="U946" s="9">
        <f>IMDB4[[#This Row],[Gross Revenue]]-IMDB4[[#This Row],[Budget]]</f>
        <v>2808744</v>
      </c>
      <c r="V946" s="9" t="str">
        <f>IF(IMDB4[[#This Row],[Profit]]&gt;0,"Hit","Flop")</f>
        <v>Hit</v>
      </c>
      <c r="W946" s="9" t="str" cm="1">
        <f t="array" ref="W946">_xlfn.IFS(IMDB4[[#This Row],[IMDb Score (1-10)]]&gt;=8,"Excellent",IMDB4[[#This Row],[IMDb Score (1-10)]]&gt;=7,"Good",IMDB4[[#This Row],[IMDb Score (1-10)]]&gt;=5,"Average",TRUE,"Poor")</f>
        <v>Average</v>
      </c>
      <c r="X946" s="9" t="str">
        <f>IF(IMDB4[[#This Row],[Duration (min)]]&lt;90,"Short",IF(IMDB4[[#This Row],[Duration (min)]]&lt;=120,"Medium", "Long"))</f>
        <v>Medium</v>
      </c>
    </row>
    <row r="947" spans="1:24" x14ac:dyDescent="0.25">
      <c r="A947" s="1" t="s">
        <v>1869</v>
      </c>
      <c r="B947" s="2">
        <v>36092</v>
      </c>
      <c r="C947" s="30">
        <f>YEAR(IMDB4[[#This Row],[Release Date]])</f>
        <v>1998</v>
      </c>
      <c r="D947" s="30" t="str">
        <f>FLOOR(IMDB4[[#This Row],[Year]],10)&amp;"s"</f>
        <v>1990s</v>
      </c>
      <c r="E947" s="1" t="s">
        <v>32</v>
      </c>
      <c r="F947" s="1" t="s">
        <v>2</v>
      </c>
      <c r="G947" s="1" t="s">
        <v>3</v>
      </c>
      <c r="H947" s="1" t="s">
        <v>4</v>
      </c>
      <c r="I947" s="1" t="s">
        <v>92</v>
      </c>
      <c r="J947" s="1" t="s">
        <v>462</v>
      </c>
      <c r="K947" s="1" t="s">
        <v>296</v>
      </c>
      <c r="L947" s="30">
        <v>12000</v>
      </c>
      <c r="M947" s="30">
        <v>15269</v>
      </c>
      <c r="N947" s="30">
        <v>0</v>
      </c>
      <c r="O947" s="30">
        <v>880</v>
      </c>
      <c r="P947" s="27">
        <v>5.9</v>
      </c>
      <c r="Q947" s="30">
        <v>117</v>
      </c>
      <c r="R947" s="30">
        <v>98</v>
      </c>
      <c r="S947" s="9">
        <v>55585389</v>
      </c>
      <c r="T947" s="9">
        <v>69000000</v>
      </c>
      <c r="U947" s="9">
        <f>IMDB4[[#This Row],[Gross Revenue]]-IMDB4[[#This Row],[Budget]]</f>
        <v>-13414611</v>
      </c>
      <c r="V947" s="9" t="str">
        <f>IF(IMDB4[[#This Row],[Profit]]&gt;0,"Hit","Flop")</f>
        <v>Flop</v>
      </c>
      <c r="W947" s="9" t="str" cm="1">
        <f t="array" ref="W947">_xlfn.IFS(IMDB4[[#This Row],[IMDb Score (1-10)]]&gt;=8,"Excellent",IMDB4[[#This Row],[IMDb Score (1-10)]]&gt;=7,"Good",IMDB4[[#This Row],[IMDb Score (1-10)]]&gt;=5,"Average",TRUE,"Poor")</f>
        <v>Average</v>
      </c>
      <c r="X947" s="9" t="str">
        <f>IF(IMDB4[[#This Row],[Duration (min)]]&lt;90,"Short",IF(IMDB4[[#This Row],[Duration (min)]]&lt;=120,"Medium", "Long"))</f>
        <v>Medium</v>
      </c>
    </row>
    <row r="948" spans="1:24" x14ac:dyDescent="0.25">
      <c r="A948" s="1" t="s">
        <v>746</v>
      </c>
      <c r="B948" s="2">
        <v>32567</v>
      </c>
      <c r="C948" s="30">
        <f>YEAR(IMDB4[[#This Row],[Release Date]])</f>
        <v>1989</v>
      </c>
      <c r="D948" s="30" t="str">
        <f>FLOOR(IMDB4[[#This Row],[Year]],10)&amp;"s"</f>
        <v>1980s</v>
      </c>
      <c r="E948" s="1" t="s">
        <v>32</v>
      </c>
      <c r="F948" s="1" t="s">
        <v>77</v>
      </c>
      <c r="G948" s="1" t="s">
        <v>3</v>
      </c>
      <c r="H948" s="1" t="s">
        <v>4</v>
      </c>
      <c r="I948" s="1" t="s">
        <v>84</v>
      </c>
      <c r="J948" s="1" t="s">
        <v>280</v>
      </c>
      <c r="K948" s="1" t="s">
        <v>747</v>
      </c>
      <c r="L948" s="30">
        <v>12000</v>
      </c>
      <c r="M948" s="30">
        <v>14710</v>
      </c>
      <c r="N948" s="30">
        <v>0</v>
      </c>
      <c r="O948" s="30">
        <v>0</v>
      </c>
      <c r="P948" s="27">
        <v>5.4</v>
      </c>
      <c r="Q948" s="30">
        <v>98</v>
      </c>
      <c r="R948" s="30">
        <v>107</v>
      </c>
      <c r="S948" s="9">
        <v>55210049</v>
      </c>
      <c r="T948" s="9">
        <v>27800000</v>
      </c>
      <c r="U948" s="9">
        <f>IMDB4[[#This Row],[Gross Revenue]]-IMDB4[[#This Row],[Budget]]</f>
        <v>27410049</v>
      </c>
      <c r="V948" s="9" t="str">
        <f>IF(IMDB4[[#This Row],[Profit]]&gt;0,"Hit","Flop")</f>
        <v>Hit</v>
      </c>
      <c r="W948" s="9" t="str" cm="1">
        <f t="array" ref="W948">_xlfn.IFS(IMDB4[[#This Row],[IMDb Score (1-10)]]&gt;=8,"Excellent",IMDB4[[#This Row],[IMDb Score (1-10)]]&gt;=7,"Good",IMDB4[[#This Row],[IMDb Score (1-10)]]&gt;=5,"Average",TRUE,"Poor")</f>
        <v>Average</v>
      </c>
      <c r="X948" s="9" t="str">
        <f>IF(IMDB4[[#This Row],[Duration (min)]]&lt;90,"Short",IF(IMDB4[[#This Row],[Duration (min)]]&lt;=120,"Medium", "Long"))</f>
        <v>Medium</v>
      </c>
    </row>
    <row r="949" spans="1:24" x14ac:dyDescent="0.25">
      <c r="A949" s="1" t="s">
        <v>5818</v>
      </c>
      <c r="B949" s="2">
        <v>40842</v>
      </c>
      <c r="C949" s="30">
        <f>YEAR(IMDB4[[#This Row],[Release Date]])</f>
        <v>2011</v>
      </c>
      <c r="D949" s="30" t="str">
        <f>FLOOR(IMDB4[[#This Row],[Year]],10)&amp;"s"</f>
        <v>2010s</v>
      </c>
      <c r="E949" s="1" t="s">
        <v>32</v>
      </c>
      <c r="F949" s="1" t="s">
        <v>77</v>
      </c>
      <c r="G949" s="1" t="s">
        <v>3</v>
      </c>
      <c r="H949" s="1" t="s">
        <v>4</v>
      </c>
      <c r="I949" s="1" t="s">
        <v>132</v>
      </c>
      <c r="J949" s="1" t="s">
        <v>462</v>
      </c>
      <c r="K949" s="1" t="s">
        <v>4279</v>
      </c>
      <c r="L949" s="30">
        <v>12000</v>
      </c>
      <c r="M949" s="30">
        <v>16121</v>
      </c>
      <c r="N949" s="30">
        <v>83</v>
      </c>
      <c r="O949" s="30">
        <v>18000</v>
      </c>
      <c r="P949" s="27">
        <v>4.3</v>
      </c>
      <c r="Q949" s="30">
        <v>287</v>
      </c>
      <c r="R949" s="30">
        <v>96</v>
      </c>
      <c r="S949" s="9">
        <v>51774002</v>
      </c>
      <c r="T949" s="9">
        <v>57000000</v>
      </c>
      <c r="U949" s="9">
        <f>IMDB4[[#This Row],[Gross Revenue]]-IMDB4[[#This Row],[Budget]]</f>
        <v>-5225998</v>
      </c>
      <c r="V949" s="9" t="str">
        <f>IF(IMDB4[[#This Row],[Profit]]&gt;0,"Hit","Flop")</f>
        <v>Flop</v>
      </c>
      <c r="W949" s="9" t="str" cm="1">
        <f t="array" ref="W949">_xlfn.IFS(IMDB4[[#This Row],[IMDb Score (1-10)]]&gt;=8,"Excellent",IMDB4[[#This Row],[IMDb Score (1-10)]]&gt;=7,"Good",IMDB4[[#This Row],[IMDb Score (1-10)]]&gt;=5,"Average",TRUE,"Poor")</f>
        <v>Poor</v>
      </c>
      <c r="X949" s="9" t="str">
        <f>IF(IMDB4[[#This Row],[Duration (min)]]&lt;90,"Short",IF(IMDB4[[#This Row],[Duration (min)]]&lt;=120,"Medium", "Long"))</f>
        <v>Medium</v>
      </c>
    </row>
    <row r="950" spans="1:24" x14ac:dyDescent="0.25">
      <c r="A950" s="1" t="s">
        <v>3663</v>
      </c>
      <c r="B950" s="2">
        <v>38015</v>
      </c>
      <c r="C950" s="30">
        <f>YEAR(IMDB4[[#This Row],[Release Date]])</f>
        <v>2004</v>
      </c>
      <c r="D950" s="30" t="str">
        <f>FLOOR(IMDB4[[#This Row],[Year]],10)&amp;"s"</f>
        <v>2000s</v>
      </c>
      <c r="E950" s="1" t="s">
        <v>32</v>
      </c>
      <c r="F950" s="1" t="s">
        <v>33</v>
      </c>
      <c r="G950" s="1" t="s">
        <v>3</v>
      </c>
      <c r="H950" s="1" t="s">
        <v>4</v>
      </c>
      <c r="I950" s="1" t="s">
        <v>84</v>
      </c>
      <c r="J950" s="1" t="s">
        <v>1282</v>
      </c>
      <c r="K950" s="1" t="s">
        <v>3664</v>
      </c>
      <c r="L950" s="30">
        <v>12000</v>
      </c>
      <c r="M950" s="30">
        <v>13607</v>
      </c>
      <c r="N950" s="30">
        <v>6</v>
      </c>
      <c r="O950" s="30">
        <v>304</v>
      </c>
      <c r="P950" s="27">
        <v>5.4</v>
      </c>
      <c r="Q950" s="30">
        <v>104</v>
      </c>
      <c r="R950" s="30">
        <v>76</v>
      </c>
      <c r="S950" s="9">
        <v>50026353</v>
      </c>
      <c r="T950" s="9">
        <v>110000000</v>
      </c>
      <c r="U950" s="9">
        <f>IMDB4[[#This Row],[Gross Revenue]]-IMDB4[[#This Row],[Budget]]</f>
        <v>-59973647</v>
      </c>
      <c r="V950" s="9" t="str">
        <f>IF(IMDB4[[#This Row],[Profit]]&gt;0,"Hit","Flop")</f>
        <v>Flop</v>
      </c>
      <c r="W950" s="9" t="str" cm="1">
        <f t="array" ref="W950">_xlfn.IFS(IMDB4[[#This Row],[IMDb Score (1-10)]]&gt;=8,"Excellent",IMDB4[[#This Row],[IMDb Score (1-10)]]&gt;=7,"Good",IMDB4[[#This Row],[IMDb Score (1-10)]]&gt;=5,"Average",TRUE,"Poor")</f>
        <v>Average</v>
      </c>
      <c r="X950" s="9" t="str">
        <f>IF(IMDB4[[#This Row],[Duration (min)]]&lt;90,"Short",IF(IMDB4[[#This Row],[Duration (min)]]&lt;=120,"Medium", "Long"))</f>
        <v>Short</v>
      </c>
    </row>
    <row r="951" spans="1:24" x14ac:dyDescent="0.25">
      <c r="A951" s="1" t="s">
        <v>6457</v>
      </c>
      <c r="B951" s="2">
        <v>41418</v>
      </c>
      <c r="C951" s="30">
        <f>YEAR(IMDB4[[#This Row],[Release Date]])</f>
        <v>2013</v>
      </c>
      <c r="D951" s="30" t="str">
        <f>FLOOR(IMDB4[[#This Row],[Year]],10)&amp;"s"</f>
        <v>2010s</v>
      </c>
      <c r="E951" s="1" t="s">
        <v>32</v>
      </c>
      <c r="F951" s="1" t="s">
        <v>20</v>
      </c>
      <c r="G951" s="1" t="s">
        <v>3</v>
      </c>
      <c r="H951" s="1" t="s">
        <v>4</v>
      </c>
      <c r="I951" s="1" t="s">
        <v>92</v>
      </c>
      <c r="J951" s="1" t="s">
        <v>2879</v>
      </c>
      <c r="K951" s="1" t="s">
        <v>1168</v>
      </c>
      <c r="L951" s="30">
        <v>12000</v>
      </c>
      <c r="M951" s="30">
        <v>13573</v>
      </c>
      <c r="N951" s="30">
        <v>0</v>
      </c>
      <c r="O951" s="30">
        <v>43000</v>
      </c>
      <c r="P951" s="27">
        <v>6.5</v>
      </c>
      <c r="Q951" s="30">
        <v>335</v>
      </c>
      <c r="R951" s="30">
        <v>129</v>
      </c>
      <c r="S951" s="9">
        <v>49874933</v>
      </c>
      <c r="T951" s="9">
        <v>26000000</v>
      </c>
      <c r="U951" s="9">
        <f>IMDB4[[#This Row],[Gross Revenue]]-IMDB4[[#This Row],[Budget]]</f>
        <v>23874933</v>
      </c>
      <c r="V951" s="9" t="str">
        <f>IF(IMDB4[[#This Row],[Profit]]&gt;0,"Hit","Flop")</f>
        <v>Hit</v>
      </c>
      <c r="W951" s="9" t="str" cm="1">
        <f t="array" ref="W951">_xlfn.IFS(IMDB4[[#This Row],[IMDb Score (1-10)]]&gt;=8,"Excellent",IMDB4[[#This Row],[IMDb Score (1-10)]]&gt;=7,"Good",IMDB4[[#This Row],[IMDb Score (1-10)]]&gt;=5,"Average",TRUE,"Poor")</f>
        <v>Average</v>
      </c>
      <c r="X951" s="9" t="str">
        <f>IF(IMDB4[[#This Row],[Duration (min)]]&lt;90,"Short",IF(IMDB4[[#This Row],[Duration (min)]]&lt;=120,"Medium", "Long"))</f>
        <v>Long</v>
      </c>
    </row>
    <row r="952" spans="1:24" x14ac:dyDescent="0.25">
      <c r="A952" s="1" t="s">
        <v>3506</v>
      </c>
      <c r="B952" s="2">
        <v>37673</v>
      </c>
      <c r="C952" s="30">
        <f>YEAR(IMDB4[[#This Row],[Release Date]])</f>
        <v>2003</v>
      </c>
      <c r="D952" s="30" t="str">
        <f>FLOOR(IMDB4[[#This Row],[Year]],10)&amp;"s"</f>
        <v>2000s</v>
      </c>
      <c r="E952" s="1" t="s">
        <v>32</v>
      </c>
      <c r="F952" s="1" t="s">
        <v>77</v>
      </c>
      <c r="G952" s="1" t="s">
        <v>3</v>
      </c>
      <c r="H952" s="1" t="s">
        <v>4</v>
      </c>
      <c r="I952" s="1" t="s">
        <v>132</v>
      </c>
      <c r="J952" s="1" t="s">
        <v>2879</v>
      </c>
      <c r="K952" s="1" t="s">
        <v>1932</v>
      </c>
      <c r="L952" s="30">
        <v>12000</v>
      </c>
      <c r="M952" s="30">
        <v>16930</v>
      </c>
      <c r="N952" s="30">
        <v>532</v>
      </c>
      <c r="O952" s="30">
        <v>0</v>
      </c>
      <c r="P952" s="27">
        <v>6.7</v>
      </c>
      <c r="Q952" s="30">
        <v>151</v>
      </c>
      <c r="R952" s="30">
        <v>104</v>
      </c>
      <c r="S952" s="9">
        <v>47592825</v>
      </c>
      <c r="T952" s="9">
        <v>85000000</v>
      </c>
      <c r="U952" s="9">
        <f>IMDB4[[#This Row],[Gross Revenue]]-IMDB4[[#This Row],[Budget]]</f>
        <v>-37407175</v>
      </c>
      <c r="V952" s="9" t="str">
        <f>IF(IMDB4[[#This Row],[Profit]]&gt;0,"Hit","Flop")</f>
        <v>Flop</v>
      </c>
      <c r="W952" s="9" t="str" cm="1">
        <f t="array" ref="W952">_xlfn.IFS(IMDB4[[#This Row],[IMDb Score (1-10)]]&gt;=8,"Excellent",IMDB4[[#This Row],[IMDb Score (1-10)]]&gt;=7,"Good",IMDB4[[#This Row],[IMDb Score (1-10)]]&gt;=5,"Average",TRUE,"Poor")</f>
        <v>Average</v>
      </c>
      <c r="X952" s="9" t="str">
        <f>IF(IMDB4[[#This Row],[Duration (min)]]&lt;90,"Short",IF(IMDB4[[#This Row],[Duration (min)]]&lt;=120,"Medium", "Long"))</f>
        <v>Medium</v>
      </c>
    </row>
    <row r="953" spans="1:24" x14ac:dyDescent="0.25">
      <c r="A953" s="1" t="s">
        <v>3855</v>
      </c>
      <c r="B953" s="2">
        <v>38216</v>
      </c>
      <c r="C953" s="30">
        <f>YEAR(IMDB4[[#This Row],[Release Date]])</f>
        <v>2004</v>
      </c>
      <c r="D953" s="30" t="str">
        <f>FLOOR(IMDB4[[#This Row],[Year]],10)&amp;"s"</f>
        <v>2000s</v>
      </c>
      <c r="E953" s="1" t="s">
        <v>32</v>
      </c>
      <c r="F953" s="1" t="s">
        <v>77</v>
      </c>
      <c r="G953" s="1" t="s">
        <v>3</v>
      </c>
      <c r="H953" s="1" t="s">
        <v>4</v>
      </c>
      <c r="I953" s="1" t="s">
        <v>132</v>
      </c>
      <c r="J953" s="1" t="s">
        <v>2879</v>
      </c>
      <c r="K953" s="1" t="s">
        <v>2946</v>
      </c>
      <c r="L953" s="30">
        <v>12000</v>
      </c>
      <c r="M953" s="30">
        <v>14146</v>
      </c>
      <c r="N953" s="30">
        <v>10</v>
      </c>
      <c r="O953" s="30">
        <v>0</v>
      </c>
      <c r="P953" s="27">
        <v>6.2</v>
      </c>
      <c r="Q953" s="30">
        <v>117</v>
      </c>
      <c r="R953" s="30">
        <v>86</v>
      </c>
      <c r="S953" s="9">
        <v>45860039</v>
      </c>
      <c r="T953" s="9">
        <v>56000000</v>
      </c>
      <c r="U953" s="9">
        <f>IMDB4[[#This Row],[Gross Revenue]]-IMDB4[[#This Row],[Budget]]</f>
        <v>-10139961</v>
      </c>
      <c r="V953" s="9" t="str">
        <f>IF(IMDB4[[#This Row],[Profit]]&gt;0,"Hit","Flop")</f>
        <v>Flop</v>
      </c>
      <c r="W953" s="9" t="str" cm="1">
        <f t="array" ref="W953">_xlfn.IFS(IMDB4[[#This Row],[IMDb Score (1-10)]]&gt;=8,"Excellent",IMDB4[[#This Row],[IMDb Score (1-10)]]&gt;=7,"Good",IMDB4[[#This Row],[IMDb Score (1-10)]]&gt;=5,"Average",TRUE,"Poor")</f>
        <v>Average</v>
      </c>
      <c r="X953" s="9" t="str">
        <f>IF(IMDB4[[#This Row],[Duration (min)]]&lt;90,"Short",IF(IMDB4[[#This Row],[Duration (min)]]&lt;=120,"Medium", "Long"))</f>
        <v>Short</v>
      </c>
    </row>
    <row r="954" spans="1:24" x14ac:dyDescent="0.25">
      <c r="A954" s="1" t="s">
        <v>2646</v>
      </c>
      <c r="B954" s="2">
        <v>37197</v>
      </c>
      <c r="C954" s="30">
        <f>YEAR(IMDB4[[#This Row],[Release Date]])</f>
        <v>2001</v>
      </c>
      <c r="D954" s="30" t="str">
        <f>FLOOR(IMDB4[[#This Row],[Year]],10)&amp;"s"</f>
        <v>2000s</v>
      </c>
      <c r="E954" s="1" t="s">
        <v>32</v>
      </c>
      <c r="F954" s="1" t="s">
        <v>2</v>
      </c>
      <c r="G954" s="1" t="s">
        <v>3</v>
      </c>
      <c r="H954" s="1" t="s">
        <v>4</v>
      </c>
      <c r="I954" s="1" t="s">
        <v>132</v>
      </c>
      <c r="J954" s="1" t="s">
        <v>1282</v>
      </c>
      <c r="K954" s="1" t="s">
        <v>742</v>
      </c>
      <c r="L954" s="30">
        <v>12000</v>
      </c>
      <c r="M954" s="30">
        <v>13390</v>
      </c>
      <c r="N954" s="30">
        <v>17</v>
      </c>
      <c r="O954" s="30">
        <v>361</v>
      </c>
      <c r="P954" s="27">
        <v>5.5</v>
      </c>
      <c r="Q954" s="30">
        <v>98</v>
      </c>
      <c r="R954" s="30">
        <v>89</v>
      </c>
      <c r="S954" s="9">
        <v>45207112</v>
      </c>
      <c r="T954" s="9">
        <v>53000000</v>
      </c>
      <c r="U954" s="9">
        <f>IMDB4[[#This Row],[Gross Revenue]]-IMDB4[[#This Row],[Budget]]</f>
        <v>-7792888</v>
      </c>
      <c r="V954" s="9" t="str">
        <f>IF(IMDB4[[#This Row],[Profit]]&gt;0,"Hit","Flop")</f>
        <v>Flop</v>
      </c>
      <c r="W954" s="9" t="str" cm="1">
        <f t="array" ref="W954">_xlfn.IFS(IMDB4[[#This Row],[IMDb Score (1-10)]]&gt;=8,"Excellent",IMDB4[[#This Row],[IMDb Score (1-10)]]&gt;=7,"Good",IMDB4[[#This Row],[IMDb Score (1-10)]]&gt;=5,"Average",TRUE,"Poor")</f>
        <v>Average</v>
      </c>
      <c r="X954" s="9" t="str">
        <f>IF(IMDB4[[#This Row],[Duration (min)]]&lt;90,"Short",IF(IMDB4[[#This Row],[Duration (min)]]&lt;=120,"Medium", "Long"))</f>
        <v>Short</v>
      </c>
    </row>
    <row r="955" spans="1:24" x14ac:dyDescent="0.25">
      <c r="A955" s="1" t="s">
        <v>6758</v>
      </c>
      <c r="B955" s="2">
        <v>41931</v>
      </c>
      <c r="C955" s="30">
        <f>YEAR(IMDB4[[#This Row],[Release Date]])</f>
        <v>2014</v>
      </c>
      <c r="D955" s="30" t="str">
        <f>FLOOR(IMDB4[[#This Row],[Year]],10)&amp;"s"</f>
        <v>2010s</v>
      </c>
      <c r="E955" s="1" t="s">
        <v>1</v>
      </c>
      <c r="F955" s="1" t="s">
        <v>9</v>
      </c>
      <c r="G955" s="1" t="s">
        <v>3</v>
      </c>
      <c r="H955" s="1" t="s">
        <v>4902</v>
      </c>
      <c r="I955" s="1" t="s">
        <v>132</v>
      </c>
      <c r="J955" s="1" t="s">
        <v>298</v>
      </c>
      <c r="K955" s="1" t="s">
        <v>925</v>
      </c>
      <c r="L955" s="30">
        <v>12000</v>
      </c>
      <c r="M955" s="30">
        <v>36064</v>
      </c>
      <c r="N955" s="30">
        <v>176</v>
      </c>
      <c r="O955" s="30">
        <v>58000</v>
      </c>
      <c r="P955" s="27">
        <v>6.5</v>
      </c>
      <c r="Q955" s="30">
        <v>198</v>
      </c>
      <c r="R955" s="30">
        <v>97</v>
      </c>
      <c r="S955" s="9">
        <v>45089048</v>
      </c>
      <c r="T955" s="9">
        <v>25000000</v>
      </c>
      <c r="U955" s="9">
        <f>IMDB4[[#This Row],[Gross Revenue]]-IMDB4[[#This Row],[Budget]]</f>
        <v>20089048</v>
      </c>
      <c r="V955" s="9" t="str">
        <f>IF(IMDB4[[#This Row],[Profit]]&gt;0,"Hit","Flop")</f>
        <v>Hit</v>
      </c>
      <c r="W955" s="9" t="str" cm="1">
        <f t="array" ref="W955">_xlfn.IFS(IMDB4[[#This Row],[IMDb Score (1-10)]]&gt;=8,"Excellent",IMDB4[[#This Row],[IMDb Score (1-10)]]&gt;=7,"Good",IMDB4[[#This Row],[IMDb Score (1-10)]]&gt;=5,"Average",TRUE,"Poor")</f>
        <v>Average</v>
      </c>
      <c r="X955" s="9" t="str">
        <f>IF(IMDB4[[#This Row],[Duration (min)]]&lt;90,"Short",IF(IMDB4[[#This Row],[Duration (min)]]&lt;=120,"Medium", "Long"))</f>
        <v>Medium</v>
      </c>
    </row>
    <row r="956" spans="1:24" x14ac:dyDescent="0.25">
      <c r="A956" s="1" t="s">
        <v>1814</v>
      </c>
      <c r="B956" s="2">
        <v>36005</v>
      </c>
      <c r="C956" s="30">
        <f>YEAR(IMDB4[[#This Row],[Release Date]])</f>
        <v>1998</v>
      </c>
      <c r="D956" s="30" t="str">
        <f>FLOOR(IMDB4[[#This Row],[Year]],10)&amp;"s"</f>
        <v>1990s</v>
      </c>
      <c r="E956" s="1" t="s">
        <v>32</v>
      </c>
      <c r="F956" s="1" t="s">
        <v>9</v>
      </c>
      <c r="G956" s="1" t="s">
        <v>3</v>
      </c>
      <c r="H956" s="1" t="s">
        <v>4</v>
      </c>
      <c r="I956" s="1" t="s">
        <v>132</v>
      </c>
      <c r="J956" s="1" t="s">
        <v>880</v>
      </c>
      <c r="K956" s="1" t="s">
        <v>434</v>
      </c>
      <c r="L956" s="30">
        <v>12000</v>
      </c>
      <c r="M956" s="30">
        <v>23950</v>
      </c>
      <c r="N956" s="30">
        <v>102</v>
      </c>
      <c r="O956" s="30">
        <v>10000</v>
      </c>
      <c r="P956" s="27">
        <v>7.1</v>
      </c>
      <c r="Q956" s="30">
        <v>98</v>
      </c>
      <c r="R956" s="30">
        <v>178</v>
      </c>
      <c r="S956" s="9">
        <v>44606335</v>
      </c>
      <c r="T956" s="9">
        <v>90000000</v>
      </c>
      <c r="U956" s="9">
        <f>IMDB4[[#This Row],[Gross Revenue]]-IMDB4[[#This Row],[Budget]]</f>
        <v>-45393665</v>
      </c>
      <c r="V956" s="9" t="str">
        <f>IF(IMDB4[[#This Row],[Profit]]&gt;0,"Hit","Flop")</f>
        <v>Flop</v>
      </c>
      <c r="W956" s="9" t="str" cm="1">
        <f t="array" ref="W956">_xlfn.IFS(IMDB4[[#This Row],[IMDb Score (1-10)]]&gt;=8,"Excellent",IMDB4[[#This Row],[IMDb Score (1-10)]]&gt;=7,"Good",IMDB4[[#This Row],[IMDb Score (1-10)]]&gt;=5,"Average",TRUE,"Poor")</f>
        <v>Good</v>
      </c>
      <c r="X956" s="9" t="str">
        <f>IF(IMDB4[[#This Row],[Duration (min)]]&lt;90,"Short",IF(IMDB4[[#This Row],[Duration (min)]]&lt;=120,"Medium", "Long"))</f>
        <v>Long</v>
      </c>
    </row>
    <row r="957" spans="1:24" x14ac:dyDescent="0.25">
      <c r="A957" s="1" t="s">
        <v>1495</v>
      </c>
      <c r="B957" s="2">
        <v>35762</v>
      </c>
      <c r="C957" s="30">
        <f>YEAR(IMDB4[[#This Row],[Release Date]])</f>
        <v>1997</v>
      </c>
      <c r="D957" s="30" t="str">
        <f>FLOOR(IMDB4[[#This Row],[Year]],10)&amp;"s"</f>
        <v>1990s</v>
      </c>
      <c r="E957" s="1" t="s">
        <v>32</v>
      </c>
      <c r="F957" s="1" t="s">
        <v>9</v>
      </c>
      <c r="G957" s="1" t="s">
        <v>3</v>
      </c>
      <c r="H957" s="1" t="s">
        <v>4</v>
      </c>
      <c r="I957" s="1" t="s">
        <v>92</v>
      </c>
      <c r="J957" s="1" t="s">
        <v>880</v>
      </c>
      <c r="K957" s="1" t="s">
        <v>225</v>
      </c>
      <c r="L957" s="30">
        <v>12000</v>
      </c>
      <c r="M957" s="30">
        <v>37570</v>
      </c>
      <c r="N957" s="30">
        <v>14000</v>
      </c>
      <c r="O957" s="30">
        <v>0</v>
      </c>
      <c r="P957" s="27">
        <v>7.2</v>
      </c>
      <c r="Q957" s="30">
        <v>77</v>
      </c>
      <c r="R957" s="30">
        <v>155</v>
      </c>
      <c r="S957" s="9">
        <v>44175394</v>
      </c>
      <c r="T957" s="9">
        <v>36000000</v>
      </c>
      <c r="U957" s="9">
        <f>IMDB4[[#This Row],[Gross Revenue]]-IMDB4[[#This Row],[Budget]]</f>
        <v>8175394</v>
      </c>
      <c r="V957" s="9" t="str">
        <f>IF(IMDB4[[#This Row],[Profit]]&gt;0,"Hit","Flop")</f>
        <v>Hit</v>
      </c>
      <c r="W957" s="9" t="str" cm="1">
        <f t="array" ref="W957">_xlfn.IFS(IMDB4[[#This Row],[IMDb Score (1-10)]]&gt;=8,"Excellent",IMDB4[[#This Row],[IMDb Score (1-10)]]&gt;=7,"Good",IMDB4[[#This Row],[IMDb Score (1-10)]]&gt;=5,"Average",TRUE,"Poor")</f>
        <v>Good</v>
      </c>
      <c r="X957" s="9" t="str">
        <f>IF(IMDB4[[#This Row],[Duration (min)]]&lt;90,"Short",IF(IMDB4[[#This Row],[Duration (min)]]&lt;=120,"Medium", "Long"))</f>
        <v>Long</v>
      </c>
    </row>
    <row r="958" spans="1:24" x14ac:dyDescent="0.25">
      <c r="A958" s="1" t="s">
        <v>6478</v>
      </c>
      <c r="B958" s="2">
        <v>41561</v>
      </c>
      <c r="C958" s="30">
        <f>YEAR(IMDB4[[#This Row],[Release Date]])</f>
        <v>2013</v>
      </c>
      <c r="D958" s="30" t="str">
        <f>FLOOR(IMDB4[[#This Row],[Year]],10)&amp;"s"</f>
        <v>2010s</v>
      </c>
      <c r="E958" s="1" t="s">
        <v>32</v>
      </c>
      <c r="F958" s="1" t="s">
        <v>77</v>
      </c>
      <c r="G958" s="1" t="s">
        <v>3</v>
      </c>
      <c r="H958" s="1" t="s">
        <v>4</v>
      </c>
      <c r="I958" s="1" t="s">
        <v>132</v>
      </c>
      <c r="J958" s="1" t="s">
        <v>2879</v>
      </c>
      <c r="K958" s="1" t="s">
        <v>6479</v>
      </c>
      <c r="L958" s="30">
        <v>12000</v>
      </c>
      <c r="M958" s="30">
        <v>15800</v>
      </c>
      <c r="N958" s="30">
        <v>29</v>
      </c>
      <c r="O958" s="30">
        <v>12000</v>
      </c>
      <c r="P958" s="27">
        <v>6.5</v>
      </c>
      <c r="Q958" s="30">
        <v>238</v>
      </c>
      <c r="R958" s="30">
        <v>112</v>
      </c>
      <c r="S958" s="9">
        <v>42919096</v>
      </c>
      <c r="T958" s="9">
        <v>15000000</v>
      </c>
      <c r="U958" s="9">
        <f>IMDB4[[#This Row],[Gross Revenue]]-IMDB4[[#This Row],[Budget]]</f>
        <v>27919096</v>
      </c>
      <c r="V958" s="9" t="str">
        <f>IF(IMDB4[[#This Row],[Profit]]&gt;0,"Hit","Flop")</f>
        <v>Hit</v>
      </c>
      <c r="W958" s="9" t="str" cm="1">
        <f t="array" ref="W958">_xlfn.IFS(IMDB4[[#This Row],[IMDb Score (1-10)]]&gt;=8,"Excellent",IMDB4[[#This Row],[IMDb Score (1-10)]]&gt;=7,"Good",IMDB4[[#This Row],[IMDb Score (1-10)]]&gt;=5,"Average",TRUE,"Poor")</f>
        <v>Average</v>
      </c>
      <c r="X958" s="9" t="str">
        <f>IF(IMDB4[[#This Row],[Duration (min)]]&lt;90,"Short",IF(IMDB4[[#This Row],[Duration (min)]]&lt;=120,"Medium", "Long"))</f>
        <v>Medium</v>
      </c>
    </row>
    <row r="959" spans="1:24" x14ac:dyDescent="0.25">
      <c r="A959" s="1" t="s">
        <v>5337</v>
      </c>
      <c r="B959" s="2">
        <v>39882</v>
      </c>
      <c r="C959" s="30">
        <f>YEAR(IMDB4[[#This Row],[Release Date]])</f>
        <v>2009</v>
      </c>
      <c r="D959" s="30" t="str">
        <f>FLOOR(IMDB4[[#This Row],[Year]],10)&amp;"s"</f>
        <v>2000s</v>
      </c>
      <c r="E959" s="1" t="s">
        <v>32</v>
      </c>
      <c r="F959" s="1" t="s">
        <v>40</v>
      </c>
      <c r="G959" s="1" t="s">
        <v>3</v>
      </c>
      <c r="H959" s="1" t="s">
        <v>1877</v>
      </c>
      <c r="I959" s="1" t="s">
        <v>84</v>
      </c>
      <c r="J959" s="1" t="s">
        <v>2879</v>
      </c>
      <c r="K959" s="1" t="s">
        <v>5338</v>
      </c>
      <c r="L959" s="30">
        <v>12000</v>
      </c>
      <c r="M959" s="30">
        <v>22668</v>
      </c>
      <c r="N959" s="30">
        <v>2</v>
      </c>
      <c r="O959" s="30">
        <v>0</v>
      </c>
      <c r="P959" s="27">
        <v>6.1</v>
      </c>
      <c r="Q959" s="30">
        <v>156</v>
      </c>
      <c r="R959" s="30">
        <v>91</v>
      </c>
      <c r="S959" s="9">
        <v>42194060</v>
      </c>
      <c r="T959" s="9">
        <v>70000000</v>
      </c>
      <c r="U959" s="9">
        <f>IMDB4[[#This Row],[Gross Revenue]]-IMDB4[[#This Row],[Budget]]</f>
        <v>-27805940</v>
      </c>
      <c r="V959" s="9" t="str">
        <f>IF(IMDB4[[#This Row],[Profit]]&gt;0,"Hit","Flop")</f>
        <v>Flop</v>
      </c>
      <c r="W959" s="9" t="str" cm="1">
        <f t="array" ref="W959">_xlfn.IFS(IMDB4[[#This Row],[IMDb Score (1-10)]]&gt;=8,"Excellent",IMDB4[[#This Row],[IMDb Score (1-10)]]&gt;=7,"Good",IMDB4[[#This Row],[IMDb Score (1-10)]]&gt;=5,"Average",TRUE,"Poor")</f>
        <v>Average</v>
      </c>
      <c r="X959" s="9" t="str">
        <f>IF(IMDB4[[#This Row],[Duration (min)]]&lt;90,"Short",IF(IMDB4[[#This Row],[Duration (min)]]&lt;=120,"Medium", "Long"))</f>
        <v>Medium</v>
      </c>
    </row>
    <row r="960" spans="1:24" x14ac:dyDescent="0.25">
      <c r="A960" s="1" t="s">
        <v>874</v>
      </c>
      <c r="B960" s="2">
        <v>33276</v>
      </c>
      <c r="C960" s="30">
        <f>YEAR(IMDB4[[#This Row],[Release Date]])</f>
        <v>1991</v>
      </c>
      <c r="D960" s="30" t="str">
        <f>FLOOR(IMDB4[[#This Row],[Year]],10)&amp;"s"</f>
        <v>1990s</v>
      </c>
      <c r="E960" s="1" t="s">
        <v>32</v>
      </c>
      <c r="F960" s="1" t="s">
        <v>20</v>
      </c>
      <c r="G960" s="1" t="s">
        <v>3</v>
      </c>
      <c r="H960" s="1" t="s">
        <v>4</v>
      </c>
      <c r="I960" s="1" t="s">
        <v>92</v>
      </c>
      <c r="J960" s="1" t="s">
        <v>298</v>
      </c>
      <c r="K960" s="1" t="s">
        <v>228</v>
      </c>
      <c r="L960" s="30">
        <v>12000</v>
      </c>
      <c r="M960" s="30">
        <v>12947</v>
      </c>
      <c r="N960" s="30">
        <v>0</v>
      </c>
      <c r="O960" s="30">
        <v>12000</v>
      </c>
      <c r="P960" s="27">
        <v>7.6</v>
      </c>
      <c r="Q960" s="30">
        <v>84</v>
      </c>
      <c r="R960" s="30">
        <v>137</v>
      </c>
      <c r="S960" s="9">
        <v>41895491</v>
      </c>
      <c r="T960" s="9">
        <v>24000000</v>
      </c>
      <c r="U960" s="9">
        <f>IMDB4[[#This Row],[Gross Revenue]]-IMDB4[[#This Row],[Budget]]</f>
        <v>17895491</v>
      </c>
      <c r="V960" s="9" t="str">
        <f>IF(IMDB4[[#This Row],[Profit]]&gt;0,"Hit","Flop")</f>
        <v>Hit</v>
      </c>
      <c r="W960" s="9" t="str" cm="1">
        <f t="array" ref="W960">_xlfn.IFS(IMDB4[[#This Row],[IMDb Score (1-10)]]&gt;=8,"Excellent",IMDB4[[#This Row],[IMDb Score (1-10)]]&gt;=7,"Good",IMDB4[[#This Row],[IMDb Score (1-10)]]&gt;=5,"Average",TRUE,"Poor")</f>
        <v>Good</v>
      </c>
      <c r="X960" s="9" t="str">
        <f>IF(IMDB4[[#This Row],[Duration (min)]]&lt;90,"Short",IF(IMDB4[[#This Row],[Duration (min)]]&lt;=120,"Medium", "Long"))</f>
        <v>Long</v>
      </c>
    </row>
    <row r="961" spans="1:24" x14ac:dyDescent="0.25">
      <c r="A961" s="1" t="s">
        <v>529</v>
      </c>
      <c r="B961" s="2">
        <v>31746</v>
      </c>
      <c r="C961" s="30">
        <f>YEAR(IMDB4[[#This Row],[Release Date]])</f>
        <v>1986</v>
      </c>
      <c r="D961" s="30" t="str">
        <f>FLOOR(IMDB4[[#This Row],[Year]],10)&amp;"s"</f>
        <v>1980s</v>
      </c>
      <c r="E961" s="1" t="s">
        <v>32</v>
      </c>
      <c r="F961" s="1" t="s">
        <v>20</v>
      </c>
      <c r="G961" s="1" t="s">
        <v>3</v>
      </c>
      <c r="H961" s="1" t="s">
        <v>4</v>
      </c>
      <c r="I961" s="1" t="s">
        <v>132</v>
      </c>
      <c r="J961" s="1" t="s">
        <v>462</v>
      </c>
      <c r="K961" s="1" t="s">
        <v>197</v>
      </c>
      <c r="L961" s="30">
        <v>12000</v>
      </c>
      <c r="M961" s="30">
        <v>14672</v>
      </c>
      <c r="N961" s="30">
        <v>0</v>
      </c>
      <c r="O961" s="30">
        <v>0</v>
      </c>
      <c r="P961" s="27">
        <v>6.3</v>
      </c>
      <c r="Q961" s="30">
        <v>44</v>
      </c>
      <c r="R961" s="30">
        <v>103</v>
      </c>
      <c r="S961" s="9">
        <v>41382841</v>
      </c>
      <c r="T961" s="9">
        <v>18000000</v>
      </c>
      <c r="U961" s="9">
        <f>IMDB4[[#This Row],[Gross Revenue]]-IMDB4[[#This Row],[Budget]]</f>
        <v>23382841</v>
      </c>
      <c r="V961" s="9" t="str">
        <f>IF(IMDB4[[#This Row],[Profit]]&gt;0,"Hit","Flop")</f>
        <v>Hit</v>
      </c>
      <c r="W961" s="9" t="str" cm="1">
        <f t="array" ref="W961">_xlfn.IFS(IMDB4[[#This Row],[IMDb Score (1-10)]]&gt;=8,"Excellent",IMDB4[[#This Row],[IMDb Score (1-10)]]&gt;=7,"Good",IMDB4[[#This Row],[IMDb Score (1-10)]]&gt;=5,"Average",TRUE,"Poor")</f>
        <v>Average</v>
      </c>
      <c r="X961" s="9" t="str">
        <f>IF(IMDB4[[#This Row],[Duration (min)]]&lt;90,"Short",IF(IMDB4[[#This Row],[Duration (min)]]&lt;=120,"Medium", "Long"))</f>
        <v>Medium</v>
      </c>
    </row>
    <row r="962" spans="1:24" x14ac:dyDescent="0.25">
      <c r="A962" s="1" t="s">
        <v>1457</v>
      </c>
      <c r="B962" s="2">
        <v>35414</v>
      </c>
      <c r="C962" s="30">
        <f>YEAR(IMDB4[[#This Row],[Release Date]])</f>
        <v>1996</v>
      </c>
      <c r="D962" s="30" t="str">
        <f>FLOOR(IMDB4[[#This Row],[Year]],10)&amp;"s"</f>
        <v>1990s</v>
      </c>
      <c r="E962" s="1" t="s">
        <v>32</v>
      </c>
      <c r="F962" s="1" t="s">
        <v>20</v>
      </c>
      <c r="G962" s="1" t="s">
        <v>3</v>
      </c>
      <c r="H962" s="1" t="s">
        <v>4</v>
      </c>
      <c r="I962" s="1" t="s">
        <v>132</v>
      </c>
      <c r="J962" s="1" t="s">
        <v>298</v>
      </c>
      <c r="K962" s="1" t="s">
        <v>424</v>
      </c>
      <c r="L962" s="30">
        <v>12000</v>
      </c>
      <c r="M962" s="30">
        <v>13716</v>
      </c>
      <c r="N962" s="30">
        <v>0</v>
      </c>
      <c r="O962" s="30">
        <v>0</v>
      </c>
      <c r="P962" s="27">
        <v>6.5</v>
      </c>
      <c r="Q962" s="30">
        <v>27</v>
      </c>
      <c r="R962" s="30">
        <v>122</v>
      </c>
      <c r="S962" s="9">
        <v>41252428</v>
      </c>
      <c r="T962" s="9">
        <v>42000000</v>
      </c>
      <c r="U962" s="9">
        <f>IMDB4[[#This Row],[Gross Revenue]]-IMDB4[[#This Row],[Budget]]</f>
        <v>-747572</v>
      </c>
      <c r="V962" s="9" t="str">
        <f>IF(IMDB4[[#This Row],[Profit]]&gt;0,"Hit","Flop")</f>
        <v>Flop</v>
      </c>
      <c r="W962" s="9" t="str" cm="1">
        <f t="array" ref="W962">_xlfn.IFS(IMDB4[[#This Row],[IMDb Score (1-10)]]&gt;=8,"Excellent",IMDB4[[#This Row],[IMDb Score (1-10)]]&gt;=7,"Good",IMDB4[[#This Row],[IMDb Score (1-10)]]&gt;=5,"Average",TRUE,"Poor")</f>
        <v>Average</v>
      </c>
      <c r="X962" s="9" t="str">
        <f>IF(IMDB4[[#This Row],[Duration (min)]]&lt;90,"Short",IF(IMDB4[[#This Row],[Duration (min)]]&lt;=120,"Medium", "Long"))</f>
        <v>Long</v>
      </c>
    </row>
    <row r="963" spans="1:24" x14ac:dyDescent="0.25">
      <c r="A963" s="1" t="s">
        <v>3269</v>
      </c>
      <c r="B963" s="2">
        <v>37616</v>
      </c>
      <c r="C963" s="30">
        <f>YEAR(IMDB4[[#This Row],[Release Date]])</f>
        <v>2002</v>
      </c>
      <c r="D963" s="30" t="str">
        <f>FLOOR(IMDB4[[#This Row],[Year]],10)&amp;"s"</f>
        <v>2000s</v>
      </c>
      <c r="E963" s="1" t="s">
        <v>32</v>
      </c>
      <c r="F963" s="1" t="s">
        <v>77</v>
      </c>
      <c r="G963" s="1" t="s">
        <v>3</v>
      </c>
      <c r="H963" s="1" t="s">
        <v>4</v>
      </c>
      <c r="I963" s="1" t="s">
        <v>92</v>
      </c>
      <c r="J963" s="1" t="s">
        <v>462</v>
      </c>
      <c r="K963" s="1" t="s">
        <v>1318</v>
      </c>
      <c r="L963" s="30">
        <v>12000</v>
      </c>
      <c r="M963" s="30">
        <v>15046</v>
      </c>
      <c r="N963" s="30">
        <v>610</v>
      </c>
      <c r="O963" s="30">
        <v>0</v>
      </c>
      <c r="P963" s="27">
        <v>6</v>
      </c>
      <c r="Q963" s="30">
        <v>152</v>
      </c>
      <c r="R963" s="30">
        <v>153</v>
      </c>
      <c r="S963" s="9">
        <v>40911830</v>
      </c>
      <c r="T963" s="9">
        <v>115000000</v>
      </c>
      <c r="U963" s="9">
        <f>IMDB4[[#This Row],[Gross Revenue]]-IMDB4[[#This Row],[Budget]]</f>
        <v>-74088170</v>
      </c>
      <c r="V963" s="9" t="str">
        <f>IF(IMDB4[[#This Row],[Profit]]&gt;0,"Hit","Flop")</f>
        <v>Flop</v>
      </c>
      <c r="W963" s="9" t="str" cm="1">
        <f t="array" ref="W963">_xlfn.IFS(IMDB4[[#This Row],[IMDb Score (1-10)]]&gt;=8,"Excellent",IMDB4[[#This Row],[IMDb Score (1-10)]]&gt;=7,"Good",IMDB4[[#This Row],[IMDb Score (1-10)]]&gt;=5,"Average",TRUE,"Poor")</f>
        <v>Average</v>
      </c>
      <c r="X963" s="9" t="str">
        <f>IF(IMDB4[[#This Row],[Duration (min)]]&lt;90,"Short",IF(IMDB4[[#This Row],[Duration (min)]]&lt;=120,"Medium", "Long"))</f>
        <v>Long</v>
      </c>
    </row>
    <row r="964" spans="1:24" x14ac:dyDescent="0.25">
      <c r="A964" s="1" t="s">
        <v>5220</v>
      </c>
      <c r="B964" s="2">
        <v>40029</v>
      </c>
      <c r="C964" s="30">
        <f>YEAR(IMDB4[[#This Row],[Release Date]])</f>
        <v>2009</v>
      </c>
      <c r="D964" s="30" t="str">
        <f>FLOOR(IMDB4[[#This Row],[Year]],10)&amp;"s"</f>
        <v>2000s</v>
      </c>
      <c r="E964" s="1" t="s">
        <v>32</v>
      </c>
      <c r="F964" s="1" t="s">
        <v>9</v>
      </c>
      <c r="G964" s="1" t="s">
        <v>3</v>
      </c>
      <c r="H964" s="1" t="s">
        <v>4</v>
      </c>
      <c r="I964" s="1" t="s">
        <v>92</v>
      </c>
      <c r="J964" s="1" t="s">
        <v>298</v>
      </c>
      <c r="K964" s="1" t="s">
        <v>5221</v>
      </c>
      <c r="L964" s="30">
        <v>12000</v>
      </c>
      <c r="M964" s="30">
        <v>13172</v>
      </c>
      <c r="N964" s="30">
        <v>108</v>
      </c>
      <c r="O964" s="30">
        <v>0</v>
      </c>
      <c r="P964" s="27">
        <v>7.3</v>
      </c>
      <c r="Q964" s="30">
        <v>273</v>
      </c>
      <c r="R964" s="30">
        <v>112</v>
      </c>
      <c r="S964" s="9">
        <v>39462438</v>
      </c>
      <c r="T964" s="9">
        <v>7000000</v>
      </c>
      <c r="U964" s="9">
        <f>IMDB4[[#This Row],[Gross Revenue]]-IMDB4[[#This Row],[Budget]]</f>
        <v>32462438</v>
      </c>
      <c r="V964" s="9" t="str">
        <f>IF(IMDB4[[#This Row],[Profit]]&gt;0,"Hit","Flop")</f>
        <v>Hit</v>
      </c>
      <c r="W964" s="9" t="str" cm="1">
        <f t="array" ref="W964">_xlfn.IFS(IMDB4[[#This Row],[IMDb Score (1-10)]]&gt;=8,"Excellent",IMDB4[[#This Row],[IMDb Score (1-10)]]&gt;=7,"Good",IMDB4[[#This Row],[IMDb Score (1-10)]]&gt;=5,"Average",TRUE,"Poor")</f>
        <v>Good</v>
      </c>
      <c r="X964" s="9" t="str">
        <f>IF(IMDB4[[#This Row],[Duration (min)]]&lt;90,"Short",IF(IMDB4[[#This Row],[Duration (min)]]&lt;=120,"Medium", "Long"))</f>
        <v>Medium</v>
      </c>
    </row>
    <row r="965" spans="1:24" x14ac:dyDescent="0.25">
      <c r="A965" s="1" t="s">
        <v>4095</v>
      </c>
      <c r="B965" s="2">
        <v>38546</v>
      </c>
      <c r="C965" s="30">
        <f>YEAR(IMDB4[[#This Row],[Release Date]])</f>
        <v>2005</v>
      </c>
      <c r="D965" s="30" t="str">
        <f>FLOOR(IMDB4[[#This Row],[Year]],10)&amp;"s"</f>
        <v>2000s</v>
      </c>
      <c r="E965" s="1" t="s">
        <v>32</v>
      </c>
      <c r="F965" s="1" t="s">
        <v>77</v>
      </c>
      <c r="G965" s="1" t="s">
        <v>3</v>
      </c>
      <c r="H965" s="1" t="s">
        <v>4</v>
      </c>
      <c r="I965" s="1" t="s">
        <v>84</v>
      </c>
      <c r="J965" s="1" t="s">
        <v>3910</v>
      </c>
      <c r="K965" s="1" t="s">
        <v>902</v>
      </c>
      <c r="L965" s="30">
        <v>12000</v>
      </c>
      <c r="M965" s="30">
        <v>14899</v>
      </c>
      <c r="N965" s="30">
        <v>0</v>
      </c>
      <c r="O965" s="30">
        <v>0</v>
      </c>
      <c r="P965" s="27">
        <v>3.5</v>
      </c>
      <c r="Q965" s="30">
        <v>66</v>
      </c>
      <c r="R965" s="30">
        <v>93</v>
      </c>
      <c r="S965" s="9">
        <v>39177541</v>
      </c>
      <c r="T965" s="9">
        <v>50000000</v>
      </c>
      <c r="U965" s="9">
        <f>IMDB4[[#This Row],[Gross Revenue]]-IMDB4[[#This Row],[Budget]]</f>
        <v>-10822459</v>
      </c>
      <c r="V965" s="9" t="str">
        <f>IF(IMDB4[[#This Row],[Profit]]&gt;0,"Hit","Flop")</f>
        <v>Flop</v>
      </c>
      <c r="W965" s="9" t="str" cm="1">
        <f t="array" ref="W965">_xlfn.IFS(IMDB4[[#This Row],[IMDb Score (1-10)]]&gt;=8,"Excellent",IMDB4[[#This Row],[IMDb Score (1-10)]]&gt;=7,"Good",IMDB4[[#This Row],[IMDb Score (1-10)]]&gt;=5,"Average",TRUE,"Poor")</f>
        <v>Poor</v>
      </c>
      <c r="X965" s="9" t="str">
        <f>IF(IMDB4[[#This Row],[Duration (min)]]&lt;90,"Short",IF(IMDB4[[#This Row],[Duration (min)]]&lt;=120,"Medium", "Long"))</f>
        <v>Medium</v>
      </c>
    </row>
    <row r="966" spans="1:24" x14ac:dyDescent="0.25">
      <c r="A966" s="1" t="s">
        <v>4328</v>
      </c>
      <c r="B966" s="2">
        <v>38964</v>
      </c>
      <c r="C966" s="30">
        <f>YEAR(IMDB4[[#This Row],[Release Date]])</f>
        <v>2006</v>
      </c>
      <c r="D966" s="30" t="str">
        <f>FLOOR(IMDB4[[#This Row],[Year]],10)&amp;"s"</f>
        <v>2000s</v>
      </c>
      <c r="E966" s="1" t="s">
        <v>32</v>
      </c>
      <c r="F966" s="1" t="s">
        <v>2</v>
      </c>
      <c r="G966" s="1" t="s">
        <v>3</v>
      </c>
      <c r="H966" s="1" t="s">
        <v>4</v>
      </c>
      <c r="I966" s="1" t="s">
        <v>132</v>
      </c>
      <c r="J966" s="1" t="s">
        <v>2879</v>
      </c>
      <c r="K966" s="1" t="s">
        <v>4329</v>
      </c>
      <c r="L966" s="30">
        <v>12000</v>
      </c>
      <c r="M966" s="30">
        <v>15811</v>
      </c>
      <c r="N966" s="30">
        <v>21</v>
      </c>
      <c r="O966" s="30">
        <v>0</v>
      </c>
      <c r="P966" s="27">
        <v>6.9</v>
      </c>
      <c r="Q966" s="30">
        <v>85</v>
      </c>
      <c r="R966" s="30">
        <v>125</v>
      </c>
      <c r="S966" s="9">
        <v>38432823</v>
      </c>
      <c r="T966" s="9">
        <v>30000000</v>
      </c>
      <c r="U966" s="9">
        <f>IMDB4[[#This Row],[Gross Revenue]]-IMDB4[[#This Row],[Budget]]</f>
        <v>8432823</v>
      </c>
      <c r="V966" s="9" t="str">
        <f>IF(IMDB4[[#This Row],[Profit]]&gt;0,"Hit","Flop")</f>
        <v>Hit</v>
      </c>
      <c r="W966" s="9" t="str" cm="1">
        <f t="array" ref="W966">_xlfn.IFS(IMDB4[[#This Row],[IMDb Score (1-10)]]&gt;=8,"Excellent",IMDB4[[#This Row],[IMDb Score (1-10)]]&gt;=7,"Good",IMDB4[[#This Row],[IMDb Score (1-10)]]&gt;=5,"Average",TRUE,"Poor")</f>
        <v>Average</v>
      </c>
      <c r="X966" s="9" t="str">
        <f>IF(IMDB4[[#This Row],[Duration (min)]]&lt;90,"Short",IF(IMDB4[[#This Row],[Duration (min)]]&lt;=120,"Medium", "Long"))</f>
        <v>Long</v>
      </c>
    </row>
    <row r="967" spans="1:24" x14ac:dyDescent="0.25">
      <c r="A967" s="1" t="s">
        <v>2267</v>
      </c>
      <c r="B967" s="2">
        <v>36730</v>
      </c>
      <c r="C967" s="30">
        <f>YEAR(IMDB4[[#This Row],[Release Date]])</f>
        <v>2000</v>
      </c>
      <c r="D967" s="30" t="str">
        <f>FLOOR(IMDB4[[#This Row],[Year]],10)&amp;"s"</f>
        <v>2000s</v>
      </c>
      <c r="E967" s="1" t="s">
        <v>32</v>
      </c>
      <c r="F967" s="1" t="s">
        <v>20</v>
      </c>
      <c r="G967" s="1" t="s">
        <v>3</v>
      </c>
      <c r="H967" s="1" t="s">
        <v>4</v>
      </c>
      <c r="I967" s="1" t="s">
        <v>132</v>
      </c>
      <c r="J967" s="1" t="s">
        <v>1282</v>
      </c>
      <c r="K967" s="1" t="s">
        <v>1767</v>
      </c>
      <c r="L967" s="30">
        <v>12000</v>
      </c>
      <c r="M967" s="30">
        <v>23864</v>
      </c>
      <c r="N967" s="30">
        <v>84</v>
      </c>
      <c r="O967" s="30">
        <v>0</v>
      </c>
      <c r="P967" s="27">
        <v>6</v>
      </c>
      <c r="Q967" s="30">
        <v>116</v>
      </c>
      <c r="R967" s="30">
        <v>103</v>
      </c>
      <c r="S967" s="9">
        <v>37035515</v>
      </c>
      <c r="T967" s="9">
        <v>43000000</v>
      </c>
      <c r="U967" s="9">
        <f>IMDB4[[#This Row],[Gross Revenue]]-IMDB4[[#This Row],[Budget]]</f>
        <v>-5964485</v>
      </c>
      <c r="V967" s="9" t="str">
        <f>IF(IMDB4[[#This Row],[Profit]]&gt;0,"Hit","Flop")</f>
        <v>Flop</v>
      </c>
      <c r="W967" s="9" t="str" cm="1">
        <f t="array" ref="W967">_xlfn.IFS(IMDB4[[#This Row],[IMDb Score (1-10)]]&gt;=8,"Excellent",IMDB4[[#This Row],[IMDb Score (1-10)]]&gt;=7,"Good",IMDB4[[#This Row],[IMDb Score (1-10)]]&gt;=5,"Average",TRUE,"Poor")</f>
        <v>Average</v>
      </c>
      <c r="X967" s="9" t="str">
        <f>IF(IMDB4[[#This Row],[Duration (min)]]&lt;90,"Short",IF(IMDB4[[#This Row],[Duration (min)]]&lt;=120,"Medium", "Long"))</f>
        <v>Medium</v>
      </c>
    </row>
    <row r="968" spans="1:24" x14ac:dyDescent="0.25">
      <c r="A968" s="1" t="s">
        <v>1955</v>
      </c>
      <c r="B968" s="2">
        <v>36208</v>
      </c>
      <c r="C968" s="30">
        <f>YEAR(IMDB4[[#This Row],[Release Date]])</f>
        <v>1999</v>
      </c>
      <c r="D968" s="30" t="str">
        <f>FLOOR(IMDB4[[#This Row],[Year]],10)&amp;"s"</f>
        <v>1990s</v>
      </c>
      <c r="E968" s="1" t="s">
        <v>32</v>
      </c>
      <c r="F968" s="1" t="s">
        <v>294</v>
      </c>
      <c r="G968" s="1" t="s">
        <v>3</v>
      </c>
      <c r="H968" s="1" t="s">
        <v>11</v>
      </c>
      <c r="I968" s="1" t="s">
        <v>92</v>
      </c>
      <c r="J968" s="1" t="s">
        <v>462</v>
      </c>
      <c r="K968" s="1" t="s">
        <v>785</v>
      </c>
      <c r="L968" s="30">
        <v>12000</v>
      </c>
      <c r="M968" s="30">
        <v>12970</v>
      </c>
      <c r="N968" s="30">
        <v>541</v>
      </c>
      <c r="O968" s="30">
        <v>0</v>
      </c>
      <c r="P968" s="27">
        <v>6.5</v>
      </c>
      <c r="Q968" s="30">
        <v>138</v>
      </c>
      <c r="R968" s="30">
        <v>123</v>
      </c>
      <c r="S968" s="9">
        <v>36283504</v>
      </c>
      <c r="T968" s="9">
        <v>40000000</v>
      </c>
      <c r="U968" s="9">
        <f>IMDB4[[#This Row],[Gross Revenue]]-IMDB4[[#This Row],[Budget]]</f>
        <v>-3716496</v>
      </c>
      <c r="V968" s="9" t="str">
        <f>IF(IMDB4[[#This Row],[Profit]]&gt;0,"Hit","Flop")</f>
        <v>Flop</v>
      </c>
      <c r="W968" s="9" t="str" cm="1">
        <f t="array" ref="W968">_xlfn.IFS(IMDB4[[#This Row],[IMDb Score (1-10)]]&gt;=8,"Excellent",IMDB4[[#This Row],[IMDb Score (1-10)]]&gt;=7,"Good",IMDB4[[#This Row],[IMDb Score (1-10)]]&gt;=5,"Average",TRUE,"Poor")</f>
        <v>Average</v>
      </c>
      <c r="X968" s="9" t="str">
        <f>IF(IMDB4[[#This Row],[Duration (min)]]&lt;90,"Short",IF(IMDB4[[#This Row],[Duration (min)]]&lt;=120,"Medium", "Long"))</f>
        <v>Long</v>
      </c>
    </row>
    <row r="969" spans="1:24" x14ac:dyDescent="0.25">
      <c r="A969" s="1" t="s">
        <v>3559</v>
      </c>
      <c r="B969" s="2">
        <v>38110</v>
      </c>
      <c r="C969" s="30">
        <f>YEAR(IMDB4[[#This Row],[Release Date]])</f>
        <v>2004</v>
      </c>
      <c r="D969" s="30" t="str">
        <f>FLOOR(IMDB4[[#This Row],[Year]],10)&amp;"s"</f>
        <v>2000s</v>
      </c>
      <c r="E969" s="1" t="s">
        <v>32</v>
      </c>
      <c r="F969" s="1" t="s">
        <v>77</v>
      </c>
      <c r="G969" s="1" t="s">
        <v>3</v>
      </c>
      <c r="H969" s="1" t="s">
        <v>11</v>
      </c>
      <c r="I969" s="1" t="s">
        <v>92</v>
      </c>
      <c r="J969" s="1" t="s">
        <v>880</v>
      </c>
      <c r="K969" s="1" t="s">
        <v>531</v>
      </c>
      <c r="L969" s="30">
        <v>12000</v>
      </c>
      <c r="M969" s="30">
        <v>24598</v>
      </c>
      <c r="N969" s="30">
        <v>0</v>
      </c>
      <c r="O969" s="30">
        <v>0</v>
      </c>
      <c r="P969" s="27">
        <v>5.5</v>
      </c>
      <c r="Q969" s="30">
        <v>248</v>
      </c>
      <c r="R969" s="30">
        <v>206</v>
      </c>
      <c r="S969" s="9">
        <v>34293771</v>
      </c>
      <c r="T969" s="9">
        <v>155000000</v>
      </c>
      <c r="U969" s="9">
        <f>IMDB4[[#This Row],[Gross Revenue]]-IMDB4[[#This Row],[Budget]]</f>
        <v>-120706229</v>
      </c>
      <c r="V969" s="9" t="str">
        <f>IF(IMDB4[[#This Row],[Profit]]&gt;0,"Hit","Flop")</f>
        <v>Flop</v>
      </c>
      <c r="W969" s="9" t="str" cm="1">
        <f t="array" ref="W969">_xlfn.IFS(IMDB4[[#This Row],[IMDb Score (1-10)]]&gt;=8,"Excellent",IMDB4[[#This Row],[IMDb Score (1-10)]]&gt;=7,"Good",IMDB4[[#This Row],[IMDb Score (1-10)]]&gt;=5,"Average",TRUE,"Poor")</f>
        <v>Average</v>
      </c>
      <c r="X969" s="9" t="str">
        <f>IF(IMDB4[[#This Row],[Duration (min)]]&lt;90,"Short",IF(IMDB4[[#This Row],[Duration (min)]]&lt;=120,"Medium", "Long"))</f>
        <v>Long</v>
      </c>
    </row>
    <row r="970" spans="1:24" x14ac:dyDescent="0.25">
      <c r="A970" s="1" t="s">
        <v>2089</v>
      </c>
      <c r="B970" s="2">
        <v>36246</v>
      </c>
      <c r="C970" s="30">
        <f>YEAR(IMDB4[[#This Row],[Release Date]])</f>
        <v>1999</v>
      </c>
      <c r="D970" s="30" t="str">
        <f>FLOOR(IMDB4[[#This Row],[Year]],10)&amp;"s"</f>
        <v>1990s</v>
      </c>
      <c r="E970" s="1" t="s">
        <v>32</v>
      </c>
      <c r="F970" s="1" t="s">
        <v>9</v>
      </c>
      <c r="G970" s="1" t="s">
        <v>3</v>
      </c>
      <c r="H970" s="1" t="s">
        <v>4</v>
      </c>
      <c r="I970" s="1" t="s">
        <v>92</v>
      </c>
      <c r="J970" s="1" t="s">
        <v>880</v>
      </c>
      <c r="K970" s="1" t="s">
        <v>963</v>
      </c>
      <c r="L970" s="30">
        <v>12000</v>
      </c>
      <c r="M970" s="30">
        <v>13406</v>
      </c>
      <c r="N970" s="30">
        <v>226</v>
      </c>
      <c r="O970" s="30">
        <v>0</v>
      </c>
      <c r="P970" s="27">
        <v>6.5</v>
      </c>
      <c r="Q970" s="30">
        <v>100</v>
      </c>
      <c r="R970" s="30">
        <v>126</v>
      </c>
      <c r="S970" s="9">
        <v>34098563</v>
      </c>
      <c r="T970" s="9">
        <v>55000000</v>
      </c>
      <c r="U970" s="9">
        <f>IMDB4[[#This Row],[Gross Revenue]]-IMDB4[[#This Row],[Budget]]</f>
        <v>-20901437</v>
      </c>
      <c r="V970" s="9" t="str">
        <f>IF(IMDB4[[#This Row],[Profit]]&gt;0,"Hit","Flop")</f>
        <v>Flop</v>
      </c>
      <c r="W970" s="9" t="str" cm="1">
        <f t="array" ref="W970">_xlfn.IFS(IMDB4[[#This Row],[IMDb Score (1-10)]]&gt;=8,"Excellent",IMDB4[[#This Row],[IMDb Score (1-10)]]&gt;=7,"Good",IMDB4[[#This Row],[IMDb Score (1-10)]]&gt;=5,"Average",TRUE,"Poor")</f>
        <v>Average</v>
      </c>
      <c r="X970" s="9" t="str">
        <f>IF(IMDB4[[#This Row],[Duration (min)]]&lt;90,"Short",IF(IMDB4[[#This Row],[Duration (min)]]&lt;=120,"Medium", "Long"))</f>
        <v>Long</v>
      </c>
    </row>
    <row r="971" spans="1:24" x14ac:dyDescent="0.25">
      <c r="A971" s="1" t="s">
        <v>5998</v>
      </c>
      <c r="B971" s="2">
        <v>40720</v>
      </c>
      <c r="C971" s="30">
        <f>YEAR(IMDB4[[#This Row],[Release Date]])</f>
        <v>2011</v>
      </c>
      <c r="D971" s="30" t="str">
        <f>FLOOR(IMDB4[[#This Row],[Year]],10)&amp;"s"</f>
        <v>2010s</v>
      </c>
      <c r="E971" s="1" t="s">
        <v>32</v>
      </c>
      <c r="F971" s="1" t="s">
        <v>9</v>
      </c>
      <c r="G971" s="1" t="s">
        <v>3</v>
      </c>
      <c r="H971" s="1" t="s">
        <v>4</v>
      </c>
      <c r="I971" s="1" t="s">
        <v>132</v>
      </c>
      <c r="J971" s="1" t="s">
        <v>880</v>
      </c>
      <c r="K971" s="1" t="s">
        <v>3932</v>
      </c>
      <c r="L971" s="30">
        <v>12000</v>
      </c>
      <c r="M971" s="30">
        <v>19904</v>
      </c>
      <c r="N971" s="30">
        <v>101</v>
      </c>
      <c r="O971" s="30">
        <v>23000</v>
      </c>
      <c r="P971" s="27">
        <v>6</v>
      </c>
      <c r="Q971" s="30">
        <v>267</v>
      </c>
      <c r="R971" s="30">
        <v>114</v>
      </c>
      <c r="S971" s="9">
        <v>33037754</v>
      </c>
      <c r="T971" s="9">
        <v>37000000</v>
      </c>
      <c r="U971" s="9">
        <f>IMDB4[[#This Row],[Gross Revenue]]-IMDB4[[#This Row],[Budget]]</f>
        <v>-3962246</v>
      </c>
      <c r="V971" s="9" t="str">
        <f>IF(IMDB4[[#This Row],[Profit]]&gt;0,"Hit","Flop")</f>
        <v>Flop</v>
      </c>
      <c r="W971" s="9" t="str" cm="1">
        <f t="array" ref="W971">_xlfn.IFS(IMDB4[[#This Row],[IMDb Score (1-10)]]&gt;=8,"Excellent",IMDB4[[#This Row],[IMDb Score (1-10)]]&gt;=7,"Good",IMDB4[[#This Row],[IMDb Score (1-10)]]&gt;=5,"Average",TRUE,"Poor")</f>
        <v>Average</v>
      </c>
      <c r="X971" s="9" t="str">
        <f>IF(IMDB4[[#This Row],[Duration (min)]]&lt;90,"Short",IF(IMDB4[[#This Row],[Duration (min)]]&lt;=120,"Medium", "Long"))</f>
        <v>Medium</v>
      </c>
    </row>
    <row r="972" spans="1:24" x14ac:dyDescent="0.25">
      <c r="A972" s="1" t="s">
        <v>2667</v>
      </c>
      <c r="B972" s="2">
        <v>36965</v>
      </c>
      <c r="C972" s="30">
        <f>YEAR(IMDB4[[#This Row],[Release Date]])</f>
        <v>2001</v>
      </c>
      <c r="D972" s="30" t="str">
        <f>FLOOR(IMDB4[[#This Row],[Year]],10)&amp;"s"</f>
        <v>2000s</v>
      </c>
      <c r="E972" s="1" t="s">
        <v>32</v>
      </c>
      <c r="F972" s="1" t="s">
        <v>77</v>
      </c>
      <c r="G972" s="1" t="s">
        <v>3</v>
      </c>
      <c r="H972" s="1" t="s">
        <v>4</v>
      </c>
      <c r="I972" s="1" t="s">
        <v>132</v>
      </c>
      <c r="J972" s="1" t="s">
        <v>1282</v>
      </c>
      <c r="K972" s="1" t="s">
        <v>2668</v>
      </c>
      <c r="L972" s="30">
        <v>12000</v>
      </c>
      <c r="M972" s="30">
        <v>15015</v>
      </c>
      <c r="N972" s="30">
        <v>6</v>
      </c>
      <c r="O972" s="30">
        <v>0</v>
      </c>
      <c r="P972" s="27">
        <v>6.4</v>
      </c>
      <c r="Q972" s="30">
        <v>166</v>
      </c>
      <c r="R972" s="30">
        <v>106</v>
      </c>
      <c r="S972" s="9">
        <v>32131830</v>
      </c>
      <c r="T972" s="9">
        <v>137000000</v>
      </c>
      <c r="U972" s="9">
        <f>IMDB4[[#This Row],[Gross Revenue]]-IMDB4[[#This Row],[Budget]]</f>
        <v>-104868170</v>
      </c>
      <c r="V972" s="9" t="str">
        <f>IF(IMDB4[[#This Row],[Profit]]&gt;0,"Hit","Flop")</f>
        <v>Flop</v>
      </c>
      <c r="W972" s="9" t="str" cm="1">
        <f t="array" ref="W972">_xlfn.IFS(IMDB4[[#This Row],[IMDb Score (1-10)]]&gt;=8,"Excellent",IMDB4[[#This Row],[IMDb Score (1-10)]]&gt;=7,"Good",IMDB4[[#This Row],[IMDb Score (1-10)]]&gt;=5,"Average",TRUE,"Poor")</f>
        <v>Average</v>
      </c>
      <c r="X972" s="9" t="str">
        <f>IF(IMDB4[[#This Row],[Duration (min)]]&lt;90,"Short",IF(IMDB4[[#This Row],[Duration (min)]]&lt;=120,"Medium", "Long"))</f>
        <v>Medium</v>
      </c>
    </row>
    <row r="973" spans="1:24" x14ac:dyDescent="0.25">
      <c r="A973" s="1" t="s">
        <v>1222</v>
      </c>
      <c r="B973" s="2">
        <v>35059</v>
      </c>
      <c r="C973" s="30">
        <f>YEAR(IMDB4[[#This Row],[Release Date]])</f>
        <v>1995</v>
      </c>
      <c r="D973" s="30" t="str">
        <f>FLOOR(IMDB4[[#This Row],[Year]],10)&amp;"s"</f>
        <v>1990s</v>
      </c>
      <c r="E973" s="1" t="s">
        <v>32</v>
      </c>
      <c r="F973" s="1" t="s">
        <v>9</v>
      </c>
      <c r="G973" s="1" t="s">
        <v>3</v>
      </c>
      <c r="H973" s="1" t="s">
        <v>4</v>
      </c>
      <c r="I973" s="1" t="s">
        <v>92</v>
      </c>
      <c r="J973" s="1" t="s">
        <v>462</v>
      </c>
      <c r="K973" s="1" t="s">
        <v>1223</v>
      </c>
      <c r="L973" s="30">
        <v>12000</v>
      </c>
      <c r="M973" s="30">
        <v>14823</v>
      </c>
      <c r="N973" s="30">
        <v>81</v>
      </c>
      <c r="O973" s="30">
        <v>0</v>
      </c>
      <c r="P973" s="27">
        <v>7.6</v>
      </c>
      <c r="Q973" s="30">
        <v>123</v>
      </c>
      <c r="R973" s="30">
        <v>111</v>
      </c>
      <c r="S973" s="9">
        <v>31968347</v>
      </c>
      <c r="T973" s="9">
        <v>3600000</v>
      </c>
      <c r="U973" s="9">
        <f>IMDB4[[#This Row],[Gross Revenue]]-IMDB4[[#This Row],[Budget]]</f>
        <v>28368347</v>
      </c>
      <c r="V973" s="9" t="str">
        <f>IF(IMDB4[[#This Row],[Profit]]&gt;0,"Hit","Flop")</f>
        <v>Hit</v>
      </c>
      <c r="W973" s="9" t="str" cm="1">
        <f t="array" ref="W973">_xlfn.IFS(IMDB4[[#This Row],[IMDb Score (1-10)]]&gt;=8,"Excellent",IMDB4[[#This Row],[IMDb Score (1-10)]]&gt;=7,"Good",IMDB4[[#This Row],[IMDb Score (1-10)]]&gt;=5,"Average",TRUE,"Poor")</f>
        <v>Good</v>
      </c>
      <c r="X973" s="9" t="str">
        <f>IF(IMDB4[[#This Row],[Duration (min)]]&lt;90,"Short",IF(IMDB4[[#This Row],[Duration (min)]]&lt;=120,"Medium", "Long"))</f>
        <v>Medium</v>
      </c>
    </row>
    <row r="974" spans="1:24" x14ac:dyDescent="0.25">
      <c r="A974" s="1" t="s">
        <v>2956</v>
      </c>
      <c r="B974" s="2">
        <v>37576</v>
      </c>
      <c r="C974" s="30">
        <f>YEAR(IMDB4[[#This Row],[Release Date]])</f>
        <v>2002</v>
      </c>
      <c r="D974" s="30" t="str">
        <f>FLOOR(IMDB4[[#This Row],[Year]],10)&amp;"s"</f>
        <v>2000s</v>
      </c>
      <c r="E974" s="1" t="s">
        <v>32</v>
      </c>
      <c r="F974" s="1" t="s">
        <v>77</v>
      </c>
      <c r="G974" s="1" t="s">
        <v>3</v>
      </c>
      <c r="H974" s="1" t="s">
        <v>4</v>
      </c>
      <c r="I974" s="1" t="s">
        <v>132</v>
      </c>
      <c r="J974" s="1" t="s">
        <v>880</v>
      </c>
      <c r="K974" s="1" t="s">
        <v>785</v>
      </c>
      <c r="L974" s="30">
        <v>12000</v>
      </c>
      <c r="M974" s="30">
        <v>12993</v>
      </c>
      <c r="N974" s="30">
        <v>541</v>
      </c>
      <c r="O974" s="30">
        <v>792</v>
      </c>
      <c r="P974" s="27">
        <v>5.6</v>
      </c>
      <c r="Q974" s="30">
        <v>128</v>
      </c>
      <c r="R974" s="30">
        <v>116</v>
      </c>
      <c r="S974" s="9">
        <v>30157016</v>
      </c>
      <c r="T974" s="9">
        <v>70000000</v>
      </c>
      <c r="U974" s="9">
        <f>IMDB4[[#This Row],[Gross Revenue]]-IMDB4[[#This Row],[Budget]]</f>
        <v>-39842984</v>
      </c>
      <c r="V974" s="9" t="str">
        <f>IF(IMDB4[[#This Row],[Profit]]&gt;0,"Hit","Flop")</f>
        <v>Flop</v>
      </c>
      <c r="W974" s="9" t="str" cm="1">
        <f t="array" ref="W974">_xlfn.IFS(IMDB4[[#This Row],[IMDb Score (1-10)]]&gt;=8,"Excellent",IMDB4[[#This Row],[IMDb Score (1-10)]]&gt;=7,"Good",IMDB4[[#This Row],[IMDb Score (1-10)]]&gt;=5,"Average",TRUE,"Poor")</f>
        <v>Average</v>
      </c>
      <c r="X974" s="9" t="str">
        <f>IF(IMDB4[[#This Row],[Duration (min)]]&lt;90,"Short",IF(IMDB4[[#This Row],[Duration (min)]]&lt;=120,"Medium", "Long"))</f>
        <v>Medium</v>
      </c>
    </row>
    <row r="975" spans="1:24" x14ac:dyDescent="0.25">
      <c r="A975" s="1" t="s">
        <v>4475</v>
      </c>
      <c r="B975" s="2">
        <v>38816</v>
      </c>
      <c r="C975" s="30">
        <f>YEAR(IMDB4[[#This Row],[Release Date]])</f>
        <v>2006</v>
      </c>
      <c r="D975" s="30" t="str">
        <f>FLOOR(IMDB4[[#This Row],[Year]],10)&amp;"s"</f>
        <v>2000s</v>
      </c>
      <c r="E975" s="1" t="s">
        <v>32</v>
      </c>
      <c r="F975" s="1" t="s">
        <v>40</v>
      </c>
      <c r="G975" s="1" t="s">
        <v>3</v>
      </c>
      <c r="H975" s="1" t="s">
        <v>4</v>
      </c>
      <c r="I975" s="1" t="s">
        <v>84</v>
      </c>
      <c r="J975" s="1" t="s">
        <v>462</v>
      </c>
      <c r="K975" s="1" t="s">
        <v>2716</v>
      </c>
      <c r="L975" s="30">
        <v>12000</v>
      </c>
      <c r="M975" s="30">
        <v>33822</v>
      </c>
      <c r="N975" s="30">
        <v>8</v>
      </c>
      <c r="O975" s="30">
        <v>593</v>
      </c>
      <c r="P975" s="27">
        <v>5.9</v>
      </c>
      <c r="Q975" s="30">
        <v>105</v>
      </c>
      <c r="R975" s="30">
        <v>88</v>
      </c>
      <c r="S975" s="9">
        <v>28133159</v>
      </c>
      <c r="T975" s="9">
        <v>50000000</v>
      </c>
      <c r="U975" s="9">
        <f>IMDB4[[#This Row],[Gross Revenue]]-IMDB4[[#This Row],[Budget]]</f>
        <v>-21866841</v>
      </c>
      <c r="V975" s="9" t="str">
        <f>IF(IMDB4[[#This Row],[Profit]]&gt;0,"Hit","Flop")</f>
        <v>Flop</v>
      </c>
      <c r="W975" s="9" t="str" cm="1">
        <f t="array" ref="W975">_xlfn.IFS(IMDB4[[#This Row],[IMDb Score (1-10)]]&gt;=8,"Excellent",IMDB4[[#This Row],[IMDb Score (1-10)]]&gt;=7,"Good",IMDB4[[#This Row],[IMDb Score (1-10)]]&gt;=5,"Average",TRUE,"Poor")</f>
        <v>Average</v>
      </c>
      <c r="X975" s="9" t="str">
        <f>IF(IMDB4[[#This Row],[Duration (min)]]&lt;90,"Short",IF(IMDB4[[#This Row],[Duration (min)]]&lt;=120,"Medium", "Long"))</f>
        <v>Short</v>
      </c>
    </row>
    <row r="976" spans="1:24" x14ac:dyDescent="0.25">
      <c r="A976" s="1" t="s">
        <v>3944</v>
      </c>
      <c r="B976" s="2">
        <v>38547</v>
      </c>
      <c r="C976" s="30">
        <f>YEAR(IMDB4[[#This Row],[Release Date]])</f>
        <v>2005</v>
      </c>
      <c r="D976" s="30" t="str">
        <f>FLOOR(IMDB4[[#This Row],[Year]],10)&amp;"s"</f>
        <v>2000s</v>
      </c>
      <c r="E976" s="1" t="s">
        <v>32</v>
      </c>
      <c r="F976" s="1" t="s">
        <v>77</v>
      </c>
      <c r="G976" s="1" t="s">
        <v>3</v>
      </c>
      <c r="H976" s="1" t="s">
        <v>83</v>
      </c>
      <c r="I976" s="1" t="s">
        <v>92</v>
      </c>
      <c r="J976" s="1" t="s">
        <v>2879</v>
      </c>
      <c r="K976" s="1" t="s">
        <v>2460</v>
      </c>
      <c r="L976" s="30">
        <v>12000</v>
      </c>
      <c r="M976" s="30">
        <v>13517</v>
      </c>
      <c r="N976" s="30">
        <v>43</v>
      </c>
      <c r="O976" s="30">
        <v>0</v>
      </c>
      <c r="P976" s="27">
        <v>5.2</v>
      </c>
      <c r="Q976" s="30">
        <v>237</v>
      </c>
      <c r="R976" s="30">
        <v>113</v>
      </c>
      <c r="S976" s="9">
        <v>28031250</v>
      </c>
      <c r="T976" s="9">
        <v>60000000</v>
      </c>
      <c r="U976" s="9">
        <f>IMDB4[[#This Row],[Gross Revenue]]-IMDB4[[#This Row],[Budget]]</f>
        <v>-31968750</v>
      </c>
      <c r="V976" s="9" t="str">
        <f>IF(IMDB4[[#This Row],[Profit]]&gt;0,"Hit","Flop")</f>
        <v>Flop</v>
      </c>
      <c r="W976" s="9" t="str" cm="1">
        <f t="array" ref="W976">_xlfn.IFS(IMDB4[[#This Row],[IMDb Score (1-10)]]&gt;=8,"Excellent",IMDB4[[#This Row],[IMDb Score (1-10)]]&gt;=7,"Good",IMDB4[[#This Row],[IMDb Score (1-10)]]&gt;=5,"Average",TRUE,"Poor")</f>
        <v>Average</v>
      </c>
      <c r="X976" s="9" t="str">
        <f>IF(IMDB4[[#This Row],[Duration (min)]]&lt;90,"Short",IF(IMDB4[[#This Row],[Duration (min)]]&lt;=120,"Medium", "Long"))</f>
        <v>Medium</v>
      </c>
    </row>
    <row r="977" spans="1:24" x14ac:dyDescent="0.25">
      <c r="A977" s="1" t="s">
        <v>461</v>
      </c>
      <c r="B977" s="2">
        <v>31006</v>
      </c>
      <c r="C977" s="30">
        <f>YEAR(IMDB4[[#This Row],[Release Date]])</f>
        <v>1984</v>
      </c>
      <c r="D977" s="30" t="str">
        <f>FLOOR(IMDB4[[#This Row],[Year]],10)&amp;"s"</f>
        <v>1980s</v>
      </c>
      <c r="E977" s="1" t="s">
        <v>32</v>
      </c>
      <c r="F977" s="1" t="s">
        <v>2</v>
      </c>
      <c r="G977" s="1" t="s">
        <v>3</v>
      </c>
      <c r="H977" s="1" t="s">
        <v>4</v>
      </c>
      <c r="I977" s="1" t="s">
        <v>92</v>
      </c>
      <c r="J977" s="1" t="s">
        <v>462</v>
      </c>
      <c r="K977" s="1" t="s">
        <v>197</v>
      </c>
      <c r="L977" s="30">
        <v>12000</v>
      </c>
      <c r="M977" s="30">
        <v>18793</v>
      </c>
      <c r="N977" s="30">
        <v>0</v>
      </c>
      <c r="O977" s="30">
        <v>828</v>
      </c>
      <c r="P977" s="27">
        <v>6.5</v>
      </c>
      <c r="Q977" s="30">
        <v>36</v>
      </c>
      <c r="R977" s="30">
        <v>123</v>
      </c>
      <c r="S977" s="9">
        <v>25900000</v>
      </c>
      <c r="T977" s="9">
        <v>58000000</v>
      </c>
      <c r="U977" s="9">
        <f>IMDB4[[#This Row],[Gross Revenue]]-IMDB4[[#This Row],[Budget]]</f>
        <v>-32100000</v>
      </c>
      <c r="V977" s="9" t="str">
        <f>IF(IMDB4[[#This Row],[Profit]]&gt;0,"Hit","Flop")</f>
        <v>Flop</v>
      </c>
      <c r="W977" s="9" t="str" cm="1">
        <f t="array" ref="W977">_xlfn.IFS(IMDB4[[#This Row],[IMDb Score (1-10)]]&gt;=8,"Excellent",IMDB4[[#This Row],[IMDb Score (1-10)]]&gt;=7,"Good",IMDB4[[#This Row],[IMDb Score (1-10)]]&gt;=5,"Average",TRUE,"Poor")</f>
        <v>Average</v>
      </c>
      <c r="X977" s="9" t="str">
        <f>IF(IMDB4[[#This Row],[Duration (min)]]&lt;90,"Short",IF(IMDB4[[#This Row],[Duration (min)]]&lt;=120,"Medium", "Long"))</f>
        <v>Long</v>
      </c>
    </row>
    <row r="978" spans="1:24" x14ac:dyDescent="0.25">
      <c r="A978" s="1" t="s">
        <v>1014</v>
      </c>
      <c r="B978" s="2">
        <v>34239</v>
      </c>
      <c r="C978" s="30">
        <f>YEAR(IMDB4[[#This Row],[Release Date]])</f>
        <v>1993</v>
      </c>
      <c r="D978" s="30" t="str">
        <f>FLOOR(IMDB4[[#This Row],[Year]],10)&amp;"s"</f>
        <v>1990s</v>
      </c>
      <c r="E978" s="1" t="s">
        <v>32</v>
      </c>
      <c r="F978" s="1" t="s">
        <v>61</v>
      </c>
      <c r="G978" s="1" t="s">
        <v>3</v>
      </c>
      <c r="H978" s="1" t="s">
        <v>83</v>
      </c>
      <c r="I978" s="1" t="s">
        <v>84</v>
      </c>
      <c r="J978" s="1" t="s">
        <v>880</v>
      </c>
      <c r="K978" s="1" t="s">
        <v>240</v>
      </c>
      <c r="L978" s="30">
        <v>12000</v>
      </c>
      <c r="M978" s="30">
        <v>13619</v>
      </c>
      <c r="N978" s="30">
        <v>0</v>
      </c>
      <c r="O978" s="30">
        <v>2000</v>
      </c>
      <c r="P978" s="27">
        <v>7.4</v>
      </c>
      <c r="Q978" s="30">
        <v>23</v>
      </c>
      <c r="R978" s="30">
        <v>115</v>
      </c>
      <c r="S978" s="9">
        <v>25842000</v>
      </c>
      <c r="T978" s="9">
        <v>22000000</v>
      </c>
      <c r="U978" s="9">
        <f>IMDB4[[#This Row],[Gross Revenue]]-IMDB4[[#This Row],[Budget]]</f>
        <v>3842000</v>
      </c>
      <c r="V978" s="9" t="str">
        <f>IF(IMDB4[[#This Row],[Profit]]&gt;0,"Hit","Flop")</f>
        <v>Hit</v>
      </c>
      <c r="W978" s="9" t="str" cm="1">
        <f t="array" ref="W978">_xlfn.IFS(IMDB4[[#This Row],[IMDb Score (1-10)]]&gt;=8,"Excellent",IMDB4[[#This Row],[IMDb Score (1-10)]]&gt;=7,"Good",IMDB4[[#This Row],[IMDb Score (1-10)]]&gt;=5,"Average",TRUE,"Poor")</f>
        <v>Good</v>
      </c>
      <c r="X978" s="9" t="str">
        <f>IF(IMDB4[[#This Row],[Duration (min)]]&lt;90,"Short",IF(IMDB4[[#This Row],[Duration (min)]]&lt;=120,"Medium", "Long"))</f>
        <v>Medium</v>
      </c>
    </row>
    <row r="979" spans="1:24" x14ac:dyDescent="0.25">
      <c r="A979" s="1" t="s">
        <v>1326</v>
      </c>
      <c r="B979" s="2">
        <v>35108</v>
      </c>
      <c r="C979" s="30">
        <f>YEAR(IMDB4[[#This Row],[Release Date]])</f>
        <v>1996</v>
      </c>
      <c r="D979" s="30" t="str">
        <f>FLOOR(IMDB4[[#This Row],[Year]],10)&amp;"s"</f>
        <v>1990s</v>
      </c>
      <c r="E979" s="1" t="s">
        <v>32</v>
      </c>
      <c r="F979" s="1" t="s">
        <v>77</v>
      </c>
      <c r="G979" s="1" t="s">
        <v>3</v>
      </c>
      <c r="H979" s="1" t="s">
        <v>4</v>
      </c>
      <c r="I979" s="1" t="s">
        <v>92</v>
      </c>
      <c r="J979" s="1" t="s">
        <v>1282</v>
      </c>
      <c r="K979" s="1" t="s">
        <v>264</v>
      </c>
      <c r="L979" s="30">
        <v>12000</v>
      </c>
      <c r="M979" s="30">
        <v>15935</v>
      </c>
      <c r="N979" s="30">
        <v>0</v>
      </c>
      <c r="O979" s="30">
        <v>0</v>
      </c>
      <c r="P979" s="27">
        <v>5.7</v>
      </c>
      <c r="Q979" s="30">
        <v>104</v>
      </c>
      <c r="R979" s="30">
        <v>101</v>
      </c>
      <c r="S979" s="9">
        <v>25407250</v>
      </c>
      <c r="T979" s="9">
        <v>50000000</v>
      </c>
      <c r="U979" s="9">
        <f>IMDB4[[#This Row],[Gross Revenue]]-IMDB4[[#This Row],[Budget]]</f>
        <v>-24592750</v>
      </c>
      <c r="V979" s="9" t="str">
        <f>IF(IMDB4[[#This Row],[Profit]]&gt;0,"Hit","Flop")</f>
        <v>Flop</v>
      </c>
      <c r="W979" s="9" t="str" cm="1">
        <f t="array" ref="W979">_xlfn.IFS(IMDB4[[#This Row],[IMDb Score (1-10)]]&gt;=8,"Excellent",IMDB4[[#This Row],[IMDb Score (1-10)]]&gt;=7,"Good",IMDB4[[#This Row],[IMDb Score (1-10)]]&gt;=5,"Average",TRUE,"Poor")</f>
        <v>Average</v>
      </c>
      <c r="X979" s="9" t="str">
        <f>IF(IMDB4[[#This Row],[Duration (min)]]&lt;90,"Short",IF(IMDB4[[#This Row],[Duration (min)]]&lt;=120,"Medium", "Long"))</f>
        <v>Medium</v>
      </c>
    </row>
    <row r="980" spans="1:24" x14ac:dyDescent="0.25">
      <c r="A980" s="1" t="s">
        <v>1977</v>
      </c>
      <c r="B980" s="2">
        <v>36258</v>
      </c>
      <c r="C980" s="30">
        <f>YEAR(IMDB4[[#This Row],[Release Date]])</f>
        <v>1999</v>
      </c>
      <c r="D980" s="30" t="str">
        <f>FLOOR(IMDB4[[#This Row],[Year]],10)&amp;"s"</f>
        <v>1990s</v>
      </c>
      <c r="E980" s="1" t="s">
        <v>32</v>
      </c>
      <c r="F980" s="1" t="s">
        <v>2</v>
      </c>
      <c r="G980" s="1" t="s">
        <v>3</v>
      </c>
      <c r="H980" s="1" t="s">
        <v>4</v>
      </c>
      <c r="I980" s="1" t="s">
        <v>92</v>
      </c>
      <c r="J980" s="1" t="s">
        <v>298</v>
      </c>
      <c r="K980" s="1" t="s">
        <v>1978</v>
      </c>
      <c r="L980" s="30">
        <v>12000</v>
      </c>
      <c r="M980" s="30">
        <v>13576</v>
      </c>
      <c r="N980" s="30">
        <v>89</v>
      </c>
      <c r="O980" s="30">
        <v>0</v>
      </c>
      <c r="P980" s="27">
        <v>7.2</v>
      </c>
      <c r="Q980" s="30">
        <v>155</v>
      </c>
      <c r="R980" s="30">
        <v>117</v>
      </c>
      <c r="S980" s="9">
        <v>24362501</v>
      </c>
      <c r="T980" s="9">
        <v>21500000</v>
      </c>
      <c r="U980" s="9">
        <f>IMDB4[[#This Row],[Gross Revenue]]-IMDB4[[#This Row],[Budget]]</f>
        <v>2862501</v>
      </c>
      <c r="V980" s="9" t="str">
        <f>IF(IMDB4[[#This Row],[Profit]]&gt;0,"Hit","Flop")</f>
        <v>Hit</v>
      </c>
      <c r="W980" s="9" t="str" cm="1">
        <f t="array" ref="W980">_xlfn.IFS(IMDB4[[#This Row],[IMDb Score (1-10)]]&gt;=8,"Excellent",IMDB4[[#This Row],[IMDb Score (1-10)]]&gt;=7,"Good",IMDB4[[#This Row],[IMDb Score (1-10)]]&gt;=5,"Average",TRUE,"Poor")</f>
        <v>Good</v>
      </c>
      <c r="X980" s="9" t="str">
        <f>IF(IMDB4[[#This Row],[Duration (min)]]&lt;90,"Short",IF(IMDB4[[#This Row],[Duration (min)]]&lt;=120,"Medium", "Long"))</f>
        <v>Medium</v>
      </c>
    </row>
    <row r="981" spans="1:24" x14ac:dyDescent="0.25">
      <c r="A981" s="1" t="s">
        <v>2695</v>
      </c>
      <c r="B981" s="2">
        <v>37110</v>
      </c>
      <c r="C981" s="30">
        <f>YEAR(IMDB4[[#This Row],[Release Date]])</f>
        <v>2001</v>
      </c>
      <c r="D981" s="30" t="str">
        <f>FLOOR(IMDB4[[#This Row],[Year]],10)&amp;"s"</f>
        <v>2000s</v>
      </c>
      <c r="E981" s="1" t="s">
        <v>32</v>
      </c>
      <c r="F981" s="1" t="s">
        <v>9</v>
      </c>
      <c r="G981" s="1" t="s">
        <v>3</v>
      </c>
      <c r="H981" s="1" t="s">
        <v>4</v>
      </c>
      <c r="I981" s="1" t="s">
        <v>132</v>
      </c>
      <c r="J981" s="1" t="s">
        <v>880</v>
      </c>
      <c r="K981" s="1" t="s">
        <v>1412</v>
      </c>
      <c r="L981" s="30">
        <v>12000</v>
      </c>
      <c r="M981" s="30">
        <v>13811</v>
      </c>
      <c r="N981" s="30">
        <v>96</v>
      </c>
      <c r="O981" s="30">
        <v>0</v>
      </c>
      <c r="P981" s="27">
        <v>6.9</v>
      </c>
      <c r="Q981" s="30">
        <v>135</v>
      </c>
      <c r="R981" s="30">
        <v>101</v>
      </c>
      <c r="S981" s="9">
        <v>24185781</v>
      </c>
      <c r="T981" s="9">
        <v>31000000</v>
      </c>
      <c r="U981" s="9">
        <f>IMDB4[[#This Row],[Gross Revenue]]-IMDB4[[#This Row],[Budget]]</f>
        <v>-6814219</v>
      </c>
      <c r="V981" s="9" t="str">
        <f>IF(IMDB4[[#This Row],[Profit]]&gt;0,"Hit","Flop")</f>
        <v>Flop</v>
      </c>
      <c r="W981" s="9" t="str" cm="1">
        <f t="array" ref="W981">_xlfn.IFS(IMDB4[[#This Row],[IMDb Score (1-10)]]&gt;=8,"Excellent",IMDB4[[#This Row],[IMDb Score (1-10)]]&gt;=7,"Good",IMDB4[[#This Row],[IMDb Score (1-10)]]&gt;=5,"Average",TRUE,"Poor")</f>
        <v>Average</v>
      </c>
      <c r="X981" s="9" t="str">
        <f>IF(IMDB4[[#This Row],[Duration (min)]]&lt;90,"Short",IF(IMDB4[[#This Row],[Duration (min)]]&lt;=120,"Medium", "Long"))</f>
        <v>Medium</v>
      </c>
    </row>
    <row r="982" spans="1:24" x14ac:dyDescent="0.25">
      <c r="A982" s="1" t="s">
        <v>4027</v>
      </c>
      <c r="B982" s="2">
        <v>38670</v>
      </c>
      <c r="C982" s="30">
        <f>YEAR(IMDB4[[#This Row],[Release Date]])</f>
        <v>2005</v>
      </c>
      <c r="D982" s="30" t="str">
        <f>FLOOR(IMDB4[[#This Row],[Year]],10)&amp;"s"</f>
        <v>2000s</v>
      </c>
      <c r="E982" s="1" t="s">
        <v>32</v>
      </c>
      <c r="F982" s="1" t="s">
        <v>2</v>
      </c>
      <c r="G982" s="1" t="s">
        <v>3</v>
      </c>
      <c r="H982" s="1" t="s">
        <v>4</v>
      </c>
      <c r="I982" s="1" t="s">
        <v>92</v>
      </c>
      <c r="J982" s="1" t="s">
        <v>462</v>
      </c>
      <c r="K982" s="1" t="s">
        <v>1559</v>
      </c>
      <c r="L982" s="30">
        <v>12000</v>
      </c>
      <c r="M982" s="30">
        <v>12076</v>
      </c>
      <c r="N982" s="30">
        <v>487</v>
      </c>
      <c r="O982" s="30">
        <v>10000</v>
      </c>
      <c r="P982" s="27">
        <v>7.6</v>
      </c>
      <c r="Q982" s="30">
        <v>168</v>
      </c>
      <c r="R982" s="30">
        <v>122</v>
      </c>
      <c r="S982" s="9">
        <v>24127895</v>
      </c>
      <c r="T982" s="9">
        <v>50000000</v>
      </c>
      <c r="U982" s="9">
        <f>IMDB4[[#This Row],[Gross Revenue]]-IMDB4[[#This Row],[Budget]]</f>
        <v>-25872105</v>
      </c>
      <c r="V982" s="9" t="str">
        <f>IF(IMDB4[[#This Row],[Profit]]&gt;0,"Hit","Flop")</f>
        <v>Flop</v>
      </c>
      <c r="W982" s="9" t="str" cm="1">
        <f t="array" ref="W982">_xlfn.IFS(IMDB4[[#This Row],[IMDb Score (1-10)]]&gt;=8,"Excellent",IMDB4[[#This Row],[IMDb Score (1-10)]]&gt;=7,"Good",IMDB4[[#This Row],[IMDb Score (1-10)]]&gt;=5,"Average",TRUE,"Poor")</f>
        <v>Good</v>
      </c>
      <c r="X982" s="9" t="str">
        <f>IF(IMDB4[[#This Row],[Duration (min)]]&lt;90,"Short",IF(IMDB4[[#This Row],[Duration (min)]]&lt;=120,"Medium", "Long"))</f>
        <v>Long</v>
      </c>
    </row>
    <row r="983" spans="1:24" x14ac:dyDescent="0.25">
      <c r="A983" s="1" t="s">
        <v>5526</v>
      </c>
      <c r="B983" s="2">
        <v>40540</v>
      </c>
      <c r="C983" s="30">
        <f>YEAR(IMDB4[[#This Row],[Release Date]])</f>
        <v>2010</v>
      </c>
      <c r="D983" s="30" t="str">
        <f>FLOOR(IMDB4[[#This Row],[Year]],10)&amp;"s"</f>
        <v>2010s</v>
      </c>
      <c r="E983" s="1" t="s">
        <v>32</v>
      </c>
      <c r="F983" s="1" t="s">
        <v>77</v>
      </c>
      <c r="G983" s="1" t="s">
        <v>3</v>
      </c>
      <c r="H983" s="1" t="s">
        <v>4</v>
      </c>
      <c r="I983" s="1" t="s">
        <v>92</v>
      </c>
      <c r="J983" s="1" t="s">
        <v>2879</v>
      </c>
      <c r="K983" s="1" t="s">
        <v>1626</v>
      </c>
      <c r="L983" s="30">
        <v>12000</v>
      </c>
      <c r="M983" s="30">
        <v>14699</v>
      </c>
      <c r="N983" s="30">
        <v>88</v>
      </c>
      <c r="O983" s="30">
        <v>12000</v>
      </c>
      <c r="P983" s="27">
        <v>6.5</v>
      </c>
      <c r="Q983" s="30">
        <v>196</v>
      </c>
      <c r="R983" s="30">
        <v>98</v>
      </c>
      <c r="S983" s="9">
        <v>23225911</v>
      </c>
      <c r="T983" s="9">
        <v>24000000</v>
      </c>
      <c r="U983" s="9">
        <f>IMDB4[[#This Row],[Gross Revenue]]-IMDB4[[#This Row],[Budget]]</f>
        <v>-774089</v>
      </c>
      <c r="V983" s="9" t="str">
        <f>IF(IMDB4[[#This Row],[Profit]]&gt;0,"Hit","Flop")</f>
        <v>Flop</v>
      </c>
      <c r="W983" s="9" t="str" cm="1">
        <f t="array" ref="W983">_xlfn.IFS(IMDB4[[#This Row],[IMDb Score (1-10)]]&gt;=8,"Excellent",IMDB4[[#This Row],[IMDb Score (1-10)]]&gt;=7,"Good",IMDB4[[#This Row],[IMDb Score (1-10)]]&gt;=5,"Average",TRUE,"Poor")</f>
        <v>Average</v>
      </c>
      <c r="X983" s="9" t="str">
        <f>IF(IMDB4[[#This Row],[Duration (min)]]&lt;90,"Short",IF(IMDB4[[#This Row],[Duration (min)]]&lt;=120,"Medium", "Long"))</f>
        <v>Medium</v>
      </c>
    </row>
    <row r="984" spans="1:24" x14ac:dyDescent="0.25">
      <c r="A984" s="1" t="s">
        <v>1042</v>
      </c>
      <c r="B984" s="2">
        <v>34180</v>
      </c>
      <c r="C984" s="30">
        <f>YEAR(IMDB4[[#This Row],[Release Date]])</f>
        <v>1993</v>
      </c>
      <c r="D984" s="30" t="str">
        <f>FLOOR(IMDB4[[#This Row],[Year]],10)&amp;"s"</f>
        <v>1990s</v>
      </c>
      <c r="E984" s="1" t="s">
        <v>32</v>
      </c>
      <c r="F984" s="1" t="s">
        <v>9</v>
      </c>
      <c r="G984" s="1" t="s">
        <v>3</v>
      </c>
      <c r="H984" s="1" t="s">
        <v>83</v>
      </c>
      <c r="I984" s="1" t="s">
        <v>84</v>
      </c>
      <c r="J984" s="1" t="s">
        <v>880</v>
      </c>
      <c r="K984" s="1" t="s">
        <v>476</v>
      </c>
      <c r="L984" s="30">
        <v>12000</v>
      </c>
      <c r="M984" s="30">
        <v>12749</v>
      </c>
      <c r="N984" s="30">
        <v>133</v>
      </c>
      <c r="O984" s="30">
        <v>0</v>
      </c>
      <c r="P984" s="27">
        <v>7.9</v>
      </c>
      <c r="Q984" s="30">
        <v>58</v>
      </c>
      <c r="R984" s="30">
        <v>134</v>
      </c>
      <c r="S984" s="9">
        <v>22954968</v>
      </c>
      <c r="T984" s="9">
        <v>11500000</v>
      </c>
      <c r="U984" s="9">
        <f>IMDB4[[#This Row],[Gross Revenue]]-IMDB4[[#This Row],[Budget]]</f>
        <v>11454968</v>
      </c>
      <c r="V984" s="9" t="str">
        <f>IF(IMDB4[[#This Row],[Profit]]&gt;0,"Hit","Flop")</f>
        <v>Hit</v>
      </c>
      <c r="W984" s="9" t="str" cm="1">
        <f t="array" ref="W984">_xlfn.IFS(IMDB4[[#This Row],[IMDb Score (1-10)]]&gt;=8,"Excellent",IMDB4[[#This Row],[IMDb Score (1-10)]]&gt;=7,"Good",IMDB4[[#This Row],[IMDb Score (1-10)]]&gt;=5,"Average",TRUE,"Poor")</f>
        <v>Good</v>
      </c>
      <c r="X984" s="9" t="str">
        <f>IF(IMDB4[[#This Row],[Duration (min)]]&lt;90,"Short",IF(IMDB4[[#This Row],[Duration (min)]]&lt;=120,"Medium", "Long"))</f>
        <v>Long</v>
      </c>
    </row>
    <row r="985" spans="1:24" x14ac:dyDescent="0.25">
      <c r="A985" s="1" t="s">
        <v>6516</v>
      </c>
      <c r="B985" s="2">
        <v>41528</v>
      </c>
      <c r="C985" s="30">
        <f>YEAR(IMDB4[[#This Row],[Release Date]])</f>
        <v>2013</v>
      </c>
      <c r="D985" s="30" t="str">
        <f>FLOOR(IMDB4[[#This Row],[Year]],10)&amp;"s"</f>
        <v>2010s</v>
      </c>
      <c r="E985" s="1" t="s">
        <v>32</v>
      </c>
      <c r="F985" s="1" t="s">
        <v>20</v>
      </c>
      <c r="G985" s="1" t="s">
        <v>3</v>
      </c>
      <c r="H985" s="1" t="s">
        <v>4</v>
      </c>
      <c r="I985" s="1" t="s">
        <v>132</v>
      </c>
      <c r="J985" s="1" t="s">
        <v>1282</v>
      </c>
      <c r="K985" s="1" t="s">
        <v>6517</v>
      </c>
      <c r="L985" s="30">
        <v>12000</v>
      </c>
      <c r="M985" s="30">
        <v>32094</v>
      </c>
      <c r="N985" s="30">
        <v>35</v>
      </c>
      <c r="O985" s="30">
        <v>13000</v>
      </c>
      <c r="P985" s="27">
        <v>5.9</v>
      </c>
      <c r="Q985" s="30">
        <v>260</v>
      </c>
      <c r="R985" s="30">
        <v>100</v>
      </c>
      <c r="S985" s="9">
        <v>22525921</v>
      </c>
      <c r="T985" s="9">
        <v>30000000</v>
      </c>
      <c r="U985" s="9">
        <f>IMDB4[[#This Row],[Gross Revenue]]-IMDB4[[#This Row],[Budget]]</f>
        <v>-7474079</v>
      </c>
      <c r="V985" s="9" t="str">
        <f>IF(IMDB4[[#This Row],[Profit]]&gt;0,"Hit","Flop")</f>
        <v>Flop</v>
      </c>
      <c r="W985" s="9" t="str" cm="1">
        <f t="array" ref="W985">_xlfn.IFS(IMDB4[[#This Row],[IMDb Score (1-10)]]&gt;=8,"Excellent",IMDB4[[#This Row],[IMDb Score (1-10)]]&gt;=7,"Good",IMDB4[[#This Row],[IMDb Score (1-10)]]&gt;=5,"Average",TRUE,"Poor")</f>
        <v>Average</v>
      </c>
      <c r="X985" s="9" t="str">
        <f>IF(IMDB4[[#This Row],[Duration (min)]]&lt;90,"Short",IF(IMDB4[[#This Row],[Duration (min)]]&lt;=120,"Medium", "Long"))</f>
        <v>Medium</v>
      </c>
    </row>
    <row r="986" spans="1:24" x14ac:dyDescent="0.25">
      <c r="A986" s="1" t="s">
        <v>2943</v>
      </c>
      <c r="B986" s="2">
        <v>37359</v>
      </c>
      <c r="C986" s="30">
        <f>YEAR(IMDB4[[#This Row],[Release Date]])</f>
        <v>2002</v>
      </c>
      <c r="D986" s="30" t="str">
        <f>FLOOR(IMDB4[[#This Row],[Year]],10)&amp;"s"</f>
        <v>2000s</v>
      </c>
      <c r="E986" s="1" t="s">
        <v>32</v>
      </c>
      <c r="F986" s="1" t="s">
        <v>20</v>
      </c>
      <c r="G986" s="1" t="s">
        <v>3</v>
      </c>
      <c r="H986" s="1" t="s">
        <v>4</v>
      </c>
      <c r="I986" s="1" t="s">
        <v>92</v>
      </c>
      <c r="J986" s="1" t="s">
        <v>462</v>
      </c>
      <c r="K986" s="1" t="s">
        <v>1987</v>
      </c>
      <c r="L986" s="30">
        <v>12000</v>
      </c>
      <c r="M986" s="30">
        <v>25489</v>
      </c>
      <c r="N986" s="30">
        <v>0</v>
      </c>
      <c r="O986" s="30">
        <v>0</v>
      </c>
      <c r="P986" s="27">
        <v>7.7</v>
      </c>
      <c r="Q986" s="30">
        <v>241</v>
      </c>
      <c r="R986" s="30">
        <v>81</v>
      </c>
      <c r="S986" s="9">
        <v>22245861</v>
      </c>
      <c r="T986" s="9">
        <v>19000000</v>
      </c>
      <c r="U986" s="9">
        <f>IMDB4[[#This Row],[Gross Revenue]]-IMDB4[[#This Row],[Budget]]</f>
        <v>3245861</v>
      </c>
      <c r="V986" s="9" t="str">
        <f>IF(IMDB4[[#This Row],[Profit]]&gt;0,"Hit","Flop")</f>
        <v>Hit</v>
      </c>
      <c r="W986" s="9" t="str" cm="1">
        <f t="array" ref="W986">_xlfn.IFS(IMDB4[[#This Row],[IMDb Score (1-10)]]&gt;=8,"Excellent",IMDB4[[#This Row],[IMDb Score (1-10)]]&gt;=7,"Good",IMDB4[[#This Row],[IMDb Score (1-10)]]&gt;=5,"Average",TRUE,"Poor")</f>
        <v>Good</v>
      </c>
      <c r="X986" s="9" t="str">
        <f>IF(IMDB4[[#This Row],[Duration (min)]]&lt;90,"Short",IF(IMDB4[[#This Row],[Duration (min)]]&lt;=120,"Medium", "Long"))</f>
        <v>Short</v>
      </c>
    </row>
    <row r="987" spans="1:24" x14ac:dyDescent="0.25">
      <c r="A987" s="1" t="s">
        <v>5175</v>
      </c>
      <c r="B987" s="2">
        <v>39881</v>
      </c>
      <c r="C987" s="30">
        <f>YEAR(IMDB4[[#This Row],[Release Date]])</f>
        <v>2009</v>
      </c>
      <c r="D987" s="30" t="str">
        <f>FLOOR(IMDB4[[#This Row],[Year]],10)&amp;"s"</f>
        <v>2000s</v>
      </c>
      <c r="E987" s="1" t="s">
        <v>32</v>
      </c>
      <c r="F987" s="1" t="s">
        <v>77</v>
      </c>
      <c r="G987" s="1" t="s">
        <v>3</v>
      </c>
      <c r="H987" s="1" t="s">
        <v>1130</v>
      </c>
      <c r="I987" s="1" t="s">
        <v>84</v>
      </c>
      <c r="J987" s="1" t="s">
        <v>462</v>
      </c>
      <c r="K987" s="1" t="s">
        <v>4321</v>
      </c>
      <c r="L987" s="30">
        <v>12000</v>
      </c>
      <c r="M987" s="30">
        <v>23365</v>
      </c>
      <c r="N987" s="30">
        <v>42</v>
      </c>
      <c r="O987" s="30">
        <v>0</v>
      </c>
      <c r="P987" s="27">
        <v>6.3</v>
      </c>
      <c r="Q987" s="30">
        <v>138</v>
      </c>
      <c r="R987" s="30">
        <v>94</v>
      </c>
      <c r="S987" s="9">
        <v>19548064</v>
      </c>
      <c r="T987" s="9">
        <v>65000000</v>
      </c>
      <c r="U987" s="9">
        <f>IMDB4[[#This Row],[Gross Revenue]]-IMDB4[[#This Row],[Budget]]</f>
        <v>-45451936</v>
      </c>
      <c r="V987" s="9" t="str">
        <f>IF(IMDB4[[#This Row],[Profit]]&gt;0,"Hit","Flop")</f>
        <v>Flop</v>
      </c>
      <c r="W987" s="9" t="str" cm="1">
        <f t="array" ref="W987">_xlfn.IFS(IMDB4[[#This Row],[IMDb Score (1-10)]]&gt;=8,"Excellent",IMDB4[[#This Row],[IMDb Score (1-10)]]&gt;=7,"Good",IMDB4[[#This Row],[IMDb Score (1-10)]]&gt;=5,"Average",TRUE,"Poor")</f>
        <v>Average</v>
      </c>
      <c r="X987" s="9" t="str">
        <f>IF(IMDB4[[#This Row],[Duration (min)]]&lt;90,"Short",IF(IMDB4[[#This Row],[Duration (min)]]&lt;=120,"Medium", "Long"))</f>
        <v>Medium</v>
      </c>
    </row>
    <row r="988" spans="1:24" x14ac:dyDescent="0.25">
      <c r="A988" s="1" t="s">
        <v>2505</v>
      </c>
      <c r="B988" s="2">
        <v>36805</v>
      </c>
      <c r="C988" s="30">
        <f>YEAR(IMDB4[[#This Row],[Release Date]])</f>
        <v>2000</v>
      </c>
      <c r="D988" s="30" t="str">
        <f>FLOOR(IMDB4[[#This Row],[Year]],10)&amp;"s"</f>
        <v>2000s</v>
      </c>
      <c r="E988" s="1" t="s">
        <v>32</v>
      </c>
      <c r="F988" s="1" t="s">
        <v>9</v>
      </c>
      <c r="G988" s="1" t="s">
        <v>3</v>
      </c>
      <c r="H988" s="1" t="s">
        <v>4</v>
      </c>
      <c r="I988" s="1" t="s">
        <v>92</v>
      </c>
      <c r="J988" s="1" t="s">
        <v>298</v>
      </c>
      <c r="K988" s="1" t="s">
        <v>2020</v>
      </c>
      <c r="L988" s="30">
        <v>12000</v>
      </c>
      <c r="M988" s="30">
        <v>25660</v>
      </c>
      <c r="N988" s="30">
        <v>37</v>
      </c>
      <c r="O988" s="30">
        <v>1000</v>
      </c>
      <c r="P988" s="27">
        <v>7</v>
      </c>
      <c r="Q988" s="30">
        <v>136</v>
      </c>
      <c r="R988" s="30">
        <v>126</v>
      </c>
      <c r="S988" s="9">
        <v>17804273</v>
      </c>
      <c r="T988" s="9">
        <v>20000000</v>
      </c>
      <c r="U988" s="9">
        <f>IMDB4[[#This Row],[Gross Revenue]]-IMDB4[[#This Row],[Budget]]</f>
        <v>-2195727</v>
      </c>
      <c r="V988" s="9" t="str">
        <f>IF(IMDB4[[#This Row],[Profit]]&gt;0,"Hit","Flop")</f>
        <v>Flop</v>
      </c>
      <c r="W988" s="9" t="str" cm="1">
        <f t="array" ref="W988">_xlfn.IFS(IMDB4[[#This Row],[IMDb Score (1-10)]]&gt;=8,"Excellent",IMDB4[[#This Row],[IMDb Score (1-10)]]&gt;=7,"Good",IMDB4[[#This Row],[IMDb Score (1-10)]]&gt;=5,"Average",TRUE,"Poor")</f>
        <v>Good</v>
      </c>
      <c r="X988" s="9" t="str">
        <f>IF(IMDB4[[#This Row],[Duration (min)]]&lt;90,"Short",IF(IMDB4[[#This Row],[Duration (min)]]&lt;=120,"Medium", "Long"))</f>
        <v>Long</v>
      </c>
    </row>
    <row r="989" spans="1:24" x14ac:dyDescent="0.25">
      <c r="A989" s="1" t="s">
        <v>6723</v>
      </c>
      <c r="B989" s="2">
        <v>41927</v>
      </c>
      <c r="C989" s="30">
        <f>YEAR(IMDB4[[#This Row],[Release Date]])</f>
        <v>2014</v>
      </c>
      <c r="D989" s="30" t="str">
        <f>FLOOR(IMDB4[[#This Row],[Year]],10)&amp;"s"</f>
        <v>2010s</v>
      </c>
      <c r="E989" s="1" t="s">
        <v>32</v>
      </c>
      <c r="F989" s="1" t="s">
        <v>77</v>
      </c>
      <c r="G989" s="1" t="s">
        <v>3</v>
      </c>
      <c r="H989" s="1" t="s">
        <v>4</v>
      </c>
      <c r="I989" s="1" t="s">
        <v>132</v>
      </c>
      <c r="J989" s="1" t="s">
        <v>298</v>
      </c>
      <c r="K989" s="1" t="s">
        <v>4061</v>
      </c>
      <c r="L989" s="30">
        <v>12000</v>
      </c>
      <c r="M989" s="30">
        <v>17098</v>
      </c>
      <c r="N989" s="30">
        <v>44</v>
      </c>
      <c r="O989" s="30">
        <v>16000</v>
      </c>
      <c r="P989" s="27">
        <v>5.5</v>
      </c>
      <c r="Q989" s="30">
        <v>175</v>
      </c>
      <c r="R989" s="30">
        <v>102</v>
      </c>
      <c r="S989" s="9">
        <v>17176900</v>
      </c>
      <c r="T989" s="9">
        <v>95000000</v>
      </c>
      <c r="U989" s="9">
        <f>IMDB4[[#This Row],[Gross Revenue]]-IMDB4[[#This Row],[Budget]]</f>
        <v>-77823100</v>
      </c>
      <c r="V989" s="9" t="str">
        <f>IF(IMDB4[[#This Row],[Profit]]&gt;0,"Hit","Flop")</f>
        <v>Flop</v>
      </c>
      <c r="W989" s="9" t="str" cm="1">
        <f t="array" ref="W989">_xlfn.IFS(IMDB4[[#This Row],[IMDb Score (1-10)]]&gt;=8,"Excellent",IMDB4[[#This Row],[IMDb Score (1-10)]]&gt;=7,"Good",IMDB4[[#This Row],[IMDb Score (1-10)]]&gt;=5,"Average",TRUE,"Poor")</f>
        <v>Average</v>
      </c>
      <c r="X989" s="9" t="str">
        <f>IF(IMDB4[[#This Row],[Duration (min)]]&lt;90,"Short",IF(IMDB4[[#This Row],[Duration (min)]]&lt;=120,"Medium", "Long"))</f>
        <v>Medium</v>
      </c>
    </row>
    <row r="990" spans="1:24" x14ac:dyDescent="0.25">
      <c r="A990" s="1" t="s">
        <v>2001</v>
      </c>
      <c r="B990" s="2">
        <v>36468</v>
      </c>
      <c r="C990" s="30">
        <f>YEAR(IMDB4[[#This Row],[Release Date]])</f>
        <v>1999</v>
      </c>
      <c r="D990" s="30" t="str">
        <f>FLOOR(IMDB4[[#This Row],[Year]],10)&amp;"s"</f>
        <v>1990s</v>
      </c>
      <c r="E990" s="1" t="s">
        <v>32</v>
      </c>
      <c r="F990" s="1" t="s">
        <v>9</v>
      </c>
      <c r="G990" s="1" t="s">
        <v>3</v>
      </c>
      <c r="H990" s="1" t="s">
        <v>4</v>
      </c>
      <c r="I990" s="1" t="s">
        <v>92</v>
      </c>
      <c r="J990" s="1" t="s">
        <v>462</v>
      </c>
      <c r="K990" s="1" t="s">
        <v>204</v>
      </c>
      <c r="L990" s="30">
        <v>12000</v>
      </c>
      <c r="M990" s="30">
        <v>13040</v>
      </c>
      <c r="N990" s="30">
        <v>17000</v>
      </c>
      <c r="O990" s="30">
        <v>0</v>
      </c>
      <c r="P990" s="27">
        <v>6.8</v>
      </c>
      <c r="Q990" s="30">
        <v>163</v>
      </c>
      <c r="R990" s="30">
        <v>121</v>
      </c>
      <c r="S990" s="9">
        <v>16640210</v>
      </c>
      <c r="T990" s="9">
        <v>55000000</v>
      </c>
      <c r="U990" s="9">
        <f>IMDB4[[#This Row],[Gross Revenue]]-IMDB4[[#This Row],[Budget]]</f>
        <v>-38359790</v>
      </c>
      <c r="V990" s="9" t="str">
        <f>IF(IMDB4[[#This Row],[Profit]]&gt;0,"Hit","Flop")</f>
        <v>Flop</v>
      </c>
      <c r="W990" s="9" t="str" cm="1">
        <f t="array" ref="W990">_xlfn.IFS(IMDB4[[#This Row],[IMDb Score (1-10)]]&gt;=8,"Excellent",IMDB4[[#This Row],[IMDb Score (1-10)]]&gt;=7,"Good",IMDB4[[#This Row],[IMDb Score (1-10)]]&gt;=5,"Average",TRUE,"Poor")</f>
        <v>Average</v>
      </c>
      <c r="X990" s="9" t="str">
        <f>IF(IMDB4[[#This Row],[Duration (min)]]&lt;90,"Short",IF(IMDB4[[#This Row],[Duration (min)]]&lt;=120,"Medium", "Long"))</f>
        <v>Long</v>
      </c>
    </row>
    <row r="991" spans="1:24" x14ac:dyDescent="0.25">
      <c r="A991" s="1" t="s">
        <v>5466</v>
      </c>
      <c r="B991" s="2">
        <v>40163</v>
      </c>
      <c r="C991" s="30">
        <f>YEAR(IMDB4[[#This Row],[Release Date]])</f>
        <v>2009</v>
      </c>
      <c r="D991" s="30" t="str">
        <f>FLOOR(IMDB4[[#This Row],[Year]],10)&amp;"s"</f>
        <v>2000s</v>
      </c>
      <c r="E991" s="1" t="s">
        <v>32</v>
      </c>
      <c r="F991" s="1" t="s">
        <v>20</v>
      </c>
      <c r="G991" s="1" t="s">
        <v>3</v>
      </c>
      <c r="H991" s="1" t="s">
        <v>4</v>
      </c>
      <c r="I991" s="1" t="s">
        <v>92</v>
      </c>
      <c r="J991" s="1" t="s">
        <v>1282</v>
      </c>
      <c r="K991" s="1" t="s">
        <v>2322</v>
      </c>
      <c r="L991" s="30">
        <v>12000</v>
      </c>
      <c r="M991" s="30">
        <v>16004</v>
      </c>
      <c r="N991" s="30">
        <v>44</v>
      </c>
      <c r="O991" s="30">
        <v>0</v>
      </c>
      <c r="P991" s="27">
        <v>6.5</v>
      </c>
      <c r="Q991" s="30">
        <v>192</v>
      </c>
      <c r="R991" s="30">
        <v>90</v>
      </c>
      <c r="S991" s="9">
        <v>15281286</v>
      </c>
      <c r="T991" s="9">
        <v>18000000</v>
      </c>
      <c r="U991" s="9">
        <f>IMDB4[[#This Row],[Gross Revenue]]-IMDB4[[#This Row],[Budget]]</f>
        <v>-2718714</v>
      </c>
      <c r="V991" s="9" t="str">
        <f>IF(IMDB4[[#This Row],[Profit]]&gt;0,"Hit","Flop")</f>
        <v>Flop</v>
      </c>
      <c r="W991" s="9" t="str" cm="1">
        <f t="array" ref="W991">_xlfn.IFS(IMDB4[[#This Row],[IMDb Score (1-10)]]&gt;=8,"Excellent",IMDB4[[#This Row],[IMDb Score (1-10)]]&gt;=7,"Good",IMDB4[[#This Row],[IMDb Score (1-10)]]&gt;=5,"Average",TRUE,"Poor")</f>
        <v>Average</v>
      </c>
      <c r="X991" s="9" t="str">
        <f>IF(IMDB4[[#This Row],[Duration (min)]]&lt;90,"Short",IF(IMDB4[[#This Row],[Duration (min)]]&lt;=120,"Medium", "Long"))</f>
        <v>Medium</v>
      </c>
    </row>
    <row r="992" spans="1:24" x14ac:dyDescent="0.25">
      <c r="A992" s="1" t="s">
        <v>4841</v>
      </c>
      <c r="B992" s="2">
        <v>39808</v>
      </c>
      <c r="C992" s="30">
        <f>YEAR(IMDB4[[#This Row],[Release Date]])</f>
        <v>2008</v>
      </c>
      <c r="D992" s="30" t="str">
        <f>FLOOR(IMDB4[[#This Row],[Year]],10)&amp;"s"</f>
        <v>2000s</v>
      </c>
      <c r="E992" s="1" t="s">
        <v>32</v>
      </c>
      <c r="F992" s="1" t="s">
        <v>77</v>
      </c>
      <c r="G992" s="1" t="s">
        <v>3</v>
      </c>
      <c r="H992" s="1" t="s">
        <v>4</v>
      </c>
      <c r="I992" s="1" t="s">
        <v>92</v>
      </c>
      <c r="J992" s="1" t="s">
        <v>462</v>
      </c>
      <c r="K992" s="1" t="s">
        <v>4842</v>
      </c>
      <c r="L992" s="30">
        <v>12000</v>
      </c>
      <c r="M992" s="30">
        <v>12166</v>
      </c>
      <c r="N992" s="30">
        <v>15</v>
      </c>
      <c r="O992" s="30">
        <v>0</v>
      </c>
      <c r="P992" s="27">
        <v>5.4</v>
      </c>
      <c r="Q992" s="30">
        <v>125</v>
      </c>
      <c r="R992" s="30">
        <v>99</v>
      </c>
      <c r="S992" s="9">
        <v>15279680</v>
      </c>
      <c r="T992" s="9">
        <v>40000000</v>
      </c>
      <c r="U992" s="9">
        <f>IMDB4[[#This Row],[Gross Revenue]]-IMDB4[[#This Row],[Budget]]</f>
        <v>-24720320</v>
      </c>
      <c r="V992" s="9" t="str">
        <f>IF(IMDB4[[#This Row],[Profit]]&gt;0,"Hit","Flop")</f>
        <v>Flop</v>
      </c>
      <c r="W992" s="9" t="str" cm="1">
        <f t="array" ref="W992">_xlfn.IFS(IMDB4[[#This Row],[IMDb Score (1-10)]]&gt;=8,"Excellent",IMDB4[[#This Row],[IMDb Score (1-10)]]&gt;=7,"Good",IMDB4[[#This Row],[IMDb Score (1-10)]]&gt;=5,"Average",TRUE,"Poor")</f>
        <v>Average</v>
      </c>
      <c r="X992" s="9" t="str">
        <f>IF(IMDB4[[#This Row],[Duration (min)]]&lt;90,"Short",IF(IMDB4[[#This Row],[Duration (min)]]&lt;=120,"Medium", "Long"))</f>
        <v>Medium</v>
      </c>
    </row>
    <row r="993" spans="1:24" x14ac:dyDescent="0.25">
      <c r="A993" s="1" t="s">
        <v>1220</v>
      </c>
      <c r="B993" s="2">
        <v>34991</v>
      </c>
      <c r="C993" s="30">
        <f>YEAR(IMDB4[[#This Row],[Release Date]])</f>
        <v>1995</v>
      </c>
      <c r="D993" s="30" t="str">
        <f>FLOOR(IMDB4[[#This Row],[Year]],10)&amp;"s"</f>
        <v>1990s</v>
      </c>
      <c r="E993" s="1" t="s">
        <v>32</v>
      </c>
      <c r="F993" s="1" t="s">
        <v>77</v>
      </c>
      <c r="G993" s="1" t="s">
        <v>3</v>
      </c>
      <c r="H993" s="1" t="s">
        <v>4</v>
      </c>
      <c r="I993" s="1" t="s">
        <v>92</v>
      </c>
      <c r="J993" s="1" t="s">
        <v>462</v>
      </c>
      <c r="K993" s="1" t="s">
        <v>1221</v>
      </c>
      <c r="L993" s="30">
        <v>12000</v>
      </c>
      <c r="M993" s="30">
        <v>14008</v>
      </c>
      <c r="N993" s="30">
        <v>58</v>
      </c>
      <c r="O993" s="30">
        <v>555</v>
      </c>
      <c r="P993" s="27">
        <v>5.9</v>
      </c>
      <c r="Q993" s="30">
        <v>40</v>
      </c>
      <c r="R993" s="30">
        <v>101</v>
      </c>
      <c r="S993" s="9">
        <v>14942422</v>
      </c>
      <c r="T993" s="9">
        <v>40000000</v>
      </c>
      <c r="U993" s="9">
        <f>IMDB4[[#This Row],[Gross Revenue]]-IMDB4[[#This Row],[Budget]]</f>
        <v>-25057578</v>
      </c>
      <c r="V993" s="9" t="str">
        <f>IF(IMDB4[[#This Row],[Profit]]&gt;0,"Hit","Flop")</f>
        <v>Flop</v>
      </c>
      <c r="W993" s="9" t="str" cm="1">
        <f t="array" ref="W993">_xlfn.IFS(IMDB4[[#This Row],[IMDb Score (1-10)]]&gt;=8,"Excellent",IMDB4[[#This Row],[IMDb Score (1-10)]]&gt;=7,"Good",IMDB4[[#This Row],[IMDb Score (1-10)]]&gt;=5,"Average",TRUE,"Poor")</f>
        <v>Average</v>
      </c>
      <c r="X993" s="9" t="str">
        <f>IF(IMDB4[[#This Row],[Duration (min)]]&lt;90,"Short",IF(IMDB4[[#This Row],[Duration (min)]]&lt;=120,"Medium", "Long"))</f>
        <v>Medium</v>
      </c>
    </row>
    <row r="994" spans="1:24" x14ac:dyDescent="0.25">
      <c r="A994" s="1" t="s">
        <v>6674</v>
      </c>
      <c r="B994" s="2">
        <v>41928</v>
      </c>
      <c r="C994" s="30">
        <f>YEAR(IMDB4[[#This Row],[Release Date]])</f>
        <v>2014</v>
      </c>
      <c r="D994" s="30" t="str">
        <f>FLOOR(IMDB4[[#This Row],[Year]],10)&amp;"s"</f>
        <v>2010s</v>
      </c>
      <c r="E994" s="1" t="s">
        <v>32</v>
      </c>
      <c r="F994" s="1" t="s">
        <v>77</v>
      </c>
      <c r="G994" s="1" t="s">
        <v>3</v>
      </c>
      <c r="H994" s="1" t="s">
        <v>4</v>
      </c>
      <c r="I994" s="1" t="s">
        <v>132</v>
      </c>
      <c r="J994" s="1" t="s">
        <v>462</v>
      </c>
      <c r="K994" s="1" t="s">
        <v>6675</v>
      </c>
      <c r="L994" s="30">
        <v>12000</v>
      </c>
      <c r="M994" s="30">
        <v>15044</v>
      </c>
      <c r="N994" s="30">
        <v>179</v>
      </c>
      <c r="O994" s="30">
        <v>31000</v>
      </c>
      <c r="P994" s="27">
        <v>3.1</v>
      </c>
      <c r="Q994" s="30">
        <v>169</v>
      </c>
      <c r="R994" s="30">
        <v>110</v>
      </c>
      <c r="S994" s="9">
        <v>13998282</v>
      </c>
      <c r="T994" s="9">
        <v>16000000</v>
      </c>
      <c r="U994" s="9">
        <f>IMDB4[[#This Row],[Gross Revenue]]-IMDB4[[#This Row],[Budget]]</f>
        <v>-2001718</v>
      </c>
      <c r="V994" s="9" t="str">
        <f>IF(IMDB4[[#This Row],[Profit]]&gt;0,"Hit","Flop")</f>
        <v>Flop</v>
      </c>
      <c r="W994" s="9" t="str" cm="1">
        <f t="array" ref="W994">_xlfn.IFS(IMDB4[[#This Row],[IMDb Score (1-10)]]&gt;=8,"Excellent",IMDB4[[#This Row],[IMDb Score (1-10)]]&gt;=7,"Good",IMDB4[[#This Row],[IMDb Score (1-10)]]&gt;=5,"Average",TRUE,"Poor")</f>
        <v>Poor</v>
      </c>
      <c r="X994" s="9" t="str">
        <f>IF(IMDB4[[#This Row],[Duration (min)]]&lt;90,"Short",IF(IMDB4[[#This Row],[Duration (min)]]&lt;=120,"Medium", "Long"))</f>
        <v>Medium</v>
      </c>
    </row>
    <row r="995" spans="1:24" x14ac:dyDescent="0.25">
      <c r="A995" s="1" t="s">
        <v>1233</v>
      </c>
      <c r="B995" s="2">
        <v>34882</v>
      </c>
      <c r="C995" s="30">
        <f>YEAR(IMDB4[[#This Row],[Release Date]])</f>
        <v>1995</v>
      </c>
      <c r="D995" s="30" t="str">
        <f>FLOOR(IMDB4[[#This Row],[Year]],10)&amp;"s"</f>
        <v>1990s</v>
      </c>
      <c r="E995" s="1" t="s">
        <v>1</v>
      </c>
      <c r="F995" s="1" t="s">
        <v>61</v>
      </c>
      <c r="G995" s="1" t="s">
        <v>3</v>
      </c>
      <c r="H995" s="1" t="s">
        <v>4</v>
      </c>
      <c r="I995" s="1" t="s">
        <v>92</v>
      </c>
      <c r="J995" s="1" t="s">
        <v>880</v>
      </c>
      <c r="K995" s="1" t="s">
        <v>531</v>
      </c>
      <c r="L995" s="30">
        <v>12000</v>
      </c>
      <c r="M995" s="30">
        <v>21130</v>
      </c>
      <c r="N995" s="30">
        <v>0</v>
      </c>
      <c r="O995" s="30">
        <v>915</v>
      </c>
      <c r="P995" s="27">
        <v>7.1</v>
      </c>
      <c r="Q995" s="30">
        <v>83</v>
      </c>
      <c r="R995" s="30">
        <v>212</v>
      </c>
      <c r="S995" s="9">
        <v>13560960</v>
      </c>
      <c r="T995" s="9">
        <v>50000000</v>
      </c>
      <c r="U995" s="9">
        <f>IMDB4[[#This Row],[Gross Revenue]]-IMDB4[[#This Row],[Budget]]</f>
        <v>-36439040</v>
      </c>
      <c r="V995" s="9" t="str">
        <f>IF(IMDB4[[#This Row],[Profit]]&gt;0,"Hit","Flop")</f>
        <v>Flop</v>
      </c>
      <c r="W995" s="9" t="str" cm="1">
        <f t="array" ref="W995">_xlfn.IFS(IMDB4[[#This Row],[IMDb Score (1-10)]]&gt;=8,"Excellent",IMDB4[[#This Row],[IMDb Score (1-10)]]&gt;=7,"Good",IMDB4[[#This Row],[IMDb Score (1-10)]]&gt;=5,"Average",TRUE,"Poor")</f>
        <v>Good</v>
      </c>
      <c r="X995" s="9" t="str">
        <f>IF(IMDB4[[#This Row],[Duration (min)]]&lt;90,"Short",IF(IMDB4[[#This Row],[Duration (min)]]&lt;=120,"Medium", "Long"))</f>
        <v>Long</v>
      </c>
    </row>
    <row r="996" spans="1:24" x14ac:dyDescent="0.25">
      <c r="A996" s="1" t="s">
        <v>4170</v>
      </c>
      <c r="B996" s="2">
        <v>38402</v>
      </c>
      <c r="C996" s="30">
        <f>YEAR(IMDB4[[#This Row],[Release Date]])</f>
        <v>2005</v>
      </c>
      <c r="D996" s="30" t="str">
        <f>FLOOR(IMDB4[[#This Row],[Year]],10)&amp;"s"</f>
        <v>2000s</v>
      </c>
      <c r="E996" s="1" t="s">
        <v>32</v>
      </c>
      <c r="F996" s="1" t="s">
        <v>20</v>
      </c>
      <c r="G996" s="1" t="s">
        <v>3</v>
      </c>
      <c r="H996" s="1" t="s">
        <v>4</v>
      </c>
      <c r="I996" s="1" t="s">
        <v>92</v>
      </c>
      <c r="J996" s="1" t="s">
        <v>462</v>
      </c>
      <c r="K996" s="1" t="s">
        <v>2877</v>
      </c>
      <c r="L996" s="30">
        <v>12000</v>
      </c>
      <c r="M996" s="30">
        <v>13156</v>
      </c>
      <c r="N996" s="30">
        <v>563</v>
      </c>
      <c r="O996" s="30">
        <v>0</v>
      </c>
      <c r="P996" s="27">
        <v>6.6</v>
      </c>
      <c r="Q996" s="30">
        <v>156</v>
      </c>
      <c r="R996" s="30">
        <v>102</v>
      </c>
      <c r="S996" s="9">
        <v>12469811</v>
      </c>
      <c r="T996" s="9">
        <v>22000000</v>
      </c>
      <c r="U996" s="9">
        <f>IMDB4[[#This Row],[Gross Revenue]]-IMDB4[[#This Row],[Budget]]</f>
        <v>-9530189</v>
      </c>
      <c r="V996" s="9" t="str">
        <f>IF(IMDB4[[#This Row],[Profit]]&gt;0,"Hit","Flop")</f>
        <v>Flop</v>
      </c>
      <c r="W996" s="9" t="str" cm="1">
        <f t="array" ref="W996">_xlfn.IFS(IMDB4[[#This Row],[IMDb Score (1-10)]]&gt;=8,"Excellent",IMDB4[[#This Row],[IMDb Score (1-10)]]&gt;=7,"Good",IMDB4[[#This Row],[IMDb Score (1-10)]]&gt;=5,"Average",TRUE,"Poor")</f>
        <v>Average</v>
      </c>
      <c r="X996" s="9" t="str">
        <f>IF(IMDB4[[#This Row],[Duration (min)]]&lt;90,"Short",IF(IMDB4[[#This Row],[Duration (min)]]&lt;=120,"Medium", "Long"))</f>
        <v>Medium</v>
      </c>
    </row>
    <row r="997" spans="1:24" x14ac:dyDescent="0.25">
      <c r="A997" s="1" t="s">
        <v>2213</v>
      </c>
      <c r="B997" s="2">
        <v>36492</v>
      </c>
      <c r="C997" s="30">
        <f>YEAR(IMDB4[[#This Row],[Release Date]])</f>
        <v>1999</v>
      </c>
      <c r="D997" s="30" t="str">
        <f>FLOOR(IMDB4[[#This Row],[Year]],10)&amp;"s"</f>
        <v>1990s</v>
      </c>
      <c r="E997" s="1" t="s">
        <v>32</v>
      </c>
      <c r="F997" s="1" t="s">
        <v>20</v>
      </c>
      <c r="G997" s="1" t="s">
        <v>3</v>
      </c>
      <c r="H997" s="1" t="s">
        <v>4</v>
      </c>
      <c r="I997" s="1" t="s">
        <v>132</v>
      </c>
      <c r="J997" s="1" t="s">
        <v>298</v>
      </c>
      <c r="K997" s="1" t="s">
        <v>418</v>
      </c>
      <c r="L997" s="30">
        <v>12000</v>
      </c>
      <c r="M997" s="30">
        <v>15209</v>
      </c>
      <c r="N997" s="30">
        <v>745</v>
      </c>
      <c r="O997" s="30">
        <v>251</v>
      </c>
      <c r="P997" s="27">
        <v>5.6</v>
      </c>
      <c r="Q997" s="30">
        <v>97</v>
      </c>
      <c r="R997" s="30">
        <v>97</v>
      </c>
      <c r="S997" s="9">
        <v>11614236</v>
      </c>
      <c r="T997" s="9">
        <v>15000000</v>
      </c>
      <c r="U997" s="9">
        <f>IMDB4[[#This Row],[Gross Revenue]]-IMDB4[[#This Row],[Budget]]</f>
        <v>-3385764</v>
      </c>
      <c r="V997" s="9" t="str">
        <f>IF(IMDB4[[#This Row],[Profit]]&gt;0,"Hit","Flop")</f>
        <v>Flop</v>
      </c>
      <c r="W997" s="9" t="str" cm="1">
        <f t="array" ref="W997">_xlfn.IFS(IMDB4[[#This Row],[IMDb Score (1-10)]]&gt;=8,"Excellent",IMDB4[[#This Row],[IMDb Score (1-10)]]&gt;=7,"Good",IMDB4[[#This Row],[IMDb Score (1-10)]]&gt;=5,"Average",TRUE,"Poor")</f>
        <v>Average</v>
      </c>
      <c r="X997" s="9" t="str">
        <f>IF(IMDB4[[#This Row],[Duration (min)]]&lt;90,"Short",IF(IMDB4[[#This Row],[Duration (min)]]&lt;=120,"Medium", "Long"))</f>
        <v>Medium</v>
      </c>
    </row>
    <row r="998" spans="1:24" x14ac:dyDescent="0.25">
      <c r="A998" s="1" t="s">
        <v>4259</v>
      </c>
      <c r="B998" s="2">
        <v>38952</v>
      </c>
      <c r="C998" s="30">
        <f>YEAR(IMDB4[[#This Row],[Release Date]])</f>
        <v>2006</v>
      </c>
      <c r="D998" s="30" t="str">
        <f>FLOOR(IMDB4[[#This Row],[Year]],10)&amp;"s"</f>
        <v>2000s</v>
      </c>
      <c r="E998" s="1" t="s">
        <v>32</v>
      </c>
      <c r="F998" s="1" t="s">
        <v>9</v>
      </c>
      <c r="G998" s="1" t="s">
        <v>3</v>
      </c>
      <c r="H998" s="1" t="s">
        <v>4</v>
      </c>
      <c r="I998" s="1" t="s">
        <v>92</v>
      </c>
      <c r="J998" s="1" t="s">
        <v>880</v>
      </c>
      <c r="K998" s="1" t="s">
        <v>4260</v>
      </c>
      <c r="L998" s="30">
        <v>12000</v>
      </c>
      <c r="M998" s="30">
        <v>13528</v>
      </c>
      <c r="N998" s="30">
        <v>0</v>
      </c>
      <c r="O998" s="30">
        <v>0</v>
      </c>
      <c r="P998" s="27">
        <v>7</v>
      </c>
      <c r="Q998" s="30">
        <v>195</v>
      </c>
      <c r="R998" s="30">
        <v>112</v>
      </c>
      <c r="S998" s="9">
        <v>11204499</v>
      </c>
      <c r="T998" s="9">
        <v>14000000</v>
      </c>
      <c r="U998" s="9">
        <f>IMDB4[[#This Row],[Gross Revenue]]-IMDB4[[#This Row],[Budget]]</f>
        <v>-2795501</v>
      </c>
      <c r="V998" s="9" t="str">
        <f>IF(IMDB4[[#This Row],[Profit]]&gt;0,"Hit","Flop")</f>
        <v>Flop</v>
      </c>
      <c r="W998" s="9" t="str" cm="1">
        <f t="array" ref="W998">_xlfn.IFS(IMDB4[[#This Row],[IMDb Score (1-10)]]&gt;=8,"Excellent",IMDB4[[#This Row],[IMDb Score (1-10)]]&gt;=7,"Good",IMDB4[[#This Row],[IMDb Score (1-10)]]&gt;=5,"Average",TRUE,"Poor")</f>
        <v>Good</v>
      </c>
      <c r="X998" s="9" t="str">
        <f>IF(IMDB4[[#This Row],[Duration (min)]]&lt;90,"Short",IF(IMDB4[[#This Row],[Duration (min)]]&lt;=120,"Medium", "Long"))</f>
        <v>Medium</v>
      </c>
    </row>
    <row r="999" spans="1:24" x14ac:dyDescent="0.25">
      <c r="A999" s="1" t="s">
        <v>5807</v>
      </c>
      <c r="B999" s="2">
        <v>40799</v>
      </c>
      <c r="C999" s="30">
        <f>YEAR(IMDB4[[#This Row],[Release Date]])</f>
        <v>2011</v>
      </c>
      <c r="D999" s="30" t="str">
        <f>FLOOR(IMDB4[[#This Row],[Year]],10)&amp;"s"</f>
        <v>2010s</v>
      </c>
      <c r="E999" s="1" t="s">
        <v>32</v>
      </c>
      <c r="F999" s="1" t="s">
        <v>77</v>
      </c>
      <c r="G999" s="1" t="s">
        <v>3</v>
      </c>
      <c r="H999" s="1" t="s">
        <v>4</v>
      </c>
      <c r="I999" s="1" t="s">
        <v>92</v>
      </c>
      <c r="J999" s="1" t="s">
        <v>462</v>
      </c>
      <c r="K999" s="1" t="s">
        <v>2341</v>
      </c>
      <c r="L999" s="30">
        <v>12000</v>
      </c>
      <c r="M999" s="30">
        <v>16481</v>
      </c>
      <c r="N999" s="30">
        <v>71</v>
      </c>
      <c r="O999" s="30">
        <v>15000</v>
      </c>
      <c r="P999" s="27">
        <v>5.5</v>
      </c>
      <c r="Q999" s="30">
        <v>296</v>
      </c>
      <c r="R999" s="30">
        <v>104</v>
      </c>
      <c r="S999" s="9">
        <v>10706786</v>
      </c>
      <c r="T999" s="9">
        <v>50000000</v>
      </c>
      <c r="U999" s="9">
        <f>IMDB4[[#This Row],[Gross Revenue]]-IMDB4[[#This Row],[Budget]]</f>
        <v>-39293214</v>
      </c>
      <c r="V999" s="9" t="str">
        <f>IF(IMDB4[[#This Row],[Profit]]&gt;0,"Hit","Flop")</f>
        <v>Flop</v>
      </c>
      <c r="W999" s="9" t="str" cm="1">
        <f t="array" ref="W999">_xlfn.IFS(IMDB4[[#This Row],[IMDb Score (1-10)]]&gt;=8,"Excellent",IMDB4[[#This Row],[IMDb Score (1-10)]]&gt;=7,"Good",IMDB4[[#This Row],[IMDb Score (1-10)]]&gt;=5,"Average",TRUE,"Poor")</f>
        <v>Average</v>
      </c>
      <c r="X999" s="9" t="str">
        <f>IF(IMDB4[[#This Row],[Duration (min)]]&lt;90,"Short",IF(IMDB4[[#This Row],[Duration (min)]]&lt;=120,"Medium", "Long"))</f>
        <v>Medium</v>
      </c>
    </row>
    <row r="1000" spans="1:24" x14ac:dyDescent="0.25">
      <c r="A1000" s="1" t="s">
        <v>5334</v>
      </c>
      <c r="B1000" s="2">
        <v>40059</v>
      </c>
      <c r="C1000" s="30">
        <f>YEAR(IMDB4[[#This Row],[Release Date]])</f>
        <v>2009</v>
      </c>
      <c r="D1000" s="30" t="str">
        <f>FLOOR(IMDB4[[#This Row],[Year]],10)&amp;"s"</f>
        <v>2000s</v>
      </c>
      <c r="E1000" s="1" t="s">
        <v>32</v>
      </c>
      <c r="F1000" s="1" t="s">
        <v>77</v>
      </c>
      <c r="G1000" s="1" t="s">
        <v>3</v>
      </c>
      <c r="H1000" s="1" t="s">
        <v>11</v>
      </c>
      <c r="I1000" s="1" t="s">
        <v>92</v>
      </c>
      <c r="J1000" s="1" t="s">
        <v>2370</v>
      </c>
      <c r="K1000" s="1" t="s">
        <v>5195</v>
      </c>
      <c r="L1000" s="30">
        <v>12000</v>
      </c>
      <c r="M1000" s="30">
        <v>14127</v>
      </c>
      <c r="N1000" s="30">
        <v>22</v>
      </c>
      <c r="O1000" s="30">
        <v>10000</v>
      </c>
      <c r="P1000" s="27">
        <v>6.8</v>
      </c>
      <c r="Q1000" s="30">
        <v>219</v>
      </c>
      <c r="R1000" s="30">
        <v>108</v>
      </c>
      <c r="S1000" s="9">
        <v>10326062</v>
      </c>
      <c r="T1000" s="9">
        <v>33000000</v>
      </c>
      <c r="U1000" s="9">
        <f>IMDB4[[#This Row],[Gross Revenue]]-IMDB4[[#This Row],[Budget]]</f>
        <v>-22673938</v>
      </c>
      <c r="V1000" s="9" t="str">
        <f>IF(IMDB4[[#This Row],[Profit]]&gt;0,"Hit","Flop")</f>
        <v>Flop</v>
      </c>
      <c r="W1000" s="9" t="str" cm="1">
        <f t="array" ref="W1000">_xlfn.IFS(IMDB4[[#This Row],[IMDb Score (1-10)]]&gt;=8,"Excellent",IMDB4[[#This Row],[IMDb Score (1-10)]]&gt;=7,"Good",IMDB4[[#This Row],[IMDb Score (1-10)]]&gt;=5,"Average",TRUE,"Poor")</f>
        <v>Average</v>
      </c>
      <c r="X1000" s="9" t="str">
        <f>IF(IMDB4[[#This Row],[Duration (min)]]&lt;90,"Short",IF(IMDB4[[#This Row],[Duration (min)]]&lt;=120,"Medium", "Long"))</f>
        <v>Medium</v>
      </c>
    </row>
    <row r="1001" spans="1:24" x14ac:dyDescent="0.25">
      <c r="A1001" s="1" t="s">
        <v>1481</v>
      </c>
      <c r="B1001" s="2">
        <v>35343</v>
      </c>
      <c r="C1001" s="30">
        <f>YEAR(IMDB4[[#This Row],[Release Date]])</f>
        <v>1996</v>
      </c>
      <c r="D1001" s="30" t="str">
        <f>FLOOR(IMDB4[[#This Row],[Year]],10)&amp;"s"</f>
        <v>1990s</v>
      </c>
      <c r="E1001" s="1" t="s">
        <v>32</v>
      </c>
      <c r="F1001" s="1" t="s">
        <v>40</v>
      </c>
      <c r="G1001" s="1" t="s">
        <v>3</v>
      </c>
      <c r="H1001" s="1" t="s">
        <v>4</v>
      </c>
      <c r="I1001" s="1" t="s">
        <v>132</v>
      </c>
      <c r="J1001" s="1" t="s">
        <v>298</v>
      </c>
      <c r="K1001" s="1" t="s">
        <v>274</v>
      </c>
      <c r="L1001" s="30">
        <v>12000</v>
      </c>
      <c r="M1001" s="30">
        <v>16237</v>
      </c>
      <c r="N1001" s="30">
        <v>0</v>
      </c>
      <c r="O1001" s="30">
        <v>911</v>
      </c>
      <c r="P1001" s="27">
        <v>6.6</v>
      </c>
      <c r="Q1001" s="30">
        <v>37</v>
      </c>
      <c r="R1001" s="30">
        <v>129</v>
      </c>
      <c r="S1001" s="9">
        <v>10300000</v>
      </c>
      <c r="T1001" s="9">
        <v>38000000</v>
      </c>
      <c r="U1001" s="9">
        <f>IMDB4[[#This Row],[Gross Revenue]]-IMDB4[[#This Row],[Budget]]</f>
        <v>-27700000</v>
      </c>
      <c r="V1001" s="9" t="str">
        <f>IF(IMDB4[[#This Row],[Profit]]&gt;0,"Hit","Flop")</f>
        <v>Flop</v>
      </c>
      <c r="W1001" s="9" t="str" cm="1">
        <f t="array" ref="W1001">_xlfn.IFS(IMDB4[[#This Row],[IMDb Score (1-10)]]&gt;=8,"Excellent",IMDB4[[#This Row],[IMDb Score (1-10)]]&gt;=7,"Good",IMDB4[[#This Row],[IMDb Score (1-10)]]&gt;=5,"Average",TRUE,"Poor")</f>
        <v>Average</v>
      </c>
      <c r="X1001" s="9" t="str">
        <f>IF(IMDB4[[#This Row],[Duration (min)]]&lt;90,"Short",IF(IMDB4[[#This Row],[Duration (min)]]&lt;=120,"Medium", "Long"))</f>
        <v>Long</v>
      </c>
    </row>
    <row r="1002" spans="1:24" x14ac:dyDescent="0.25">
      <c r="A1002" s="1" t="s">
        <v>5375</v>
      </c>
      <c r="B1002" s="2">
        <v>39864</v>
      </c>
      <c r="C1002" s="30">
        <f>YEAR(IMDB4[[#This Row],[Release Date]])</f>
        <v>2009</v>
      </c>
      <c r="D1002" s="30" t="str">
        <f>FLOOR(IMDB4[[#This Row],[Year]],10)&amp;"s"</f>
        <v>2000s</v>
      </c>
      <c r="E1002" s="1" t="s">
        <v>32</v>
      </c>
      <c r="F1002" s="1" t="s">
        <v>77</v>
      </c>
      <c r="G1002" s="1" t="s">
        <v>3</v>
      </c>
      <c r="H1002" s="1" t="s">
        <v>4</v>
      </c>
      <c r="I1002" s="1" t="s">
        <v>92</v>
      </c>
      <c r="J1002" s="1" t="s">
        <v>2370</v>
      </c>
      <c r="K1002" s="1" t="s">
        <v>5376</v>
      </c>
      <c r="L1002" s="30">
        <v>12000</v>
      </c>
      <c r="M1002" s="30">
        <v>17524</v>
      </c>
      <c r="N1002" s="30">
        <v>78</v>
      </c>
      <c r="O1002" s="30">
        <v>0</v>
      </c>
      <c r="P1002" s="27">
        <v>6.3</v>
      </c>
      <c r="Q1002" s="30">
        <v>91</v>
      </c>
      <c r="R1002" s="30">
        <v>138</v>
      </c>
      <c r="S1002" s="9">
        <v>10269307</v>
      </c>
      <c r="T1002" s="9">
        <v>8000000</v>
      </c>
      <c r="U1002" s="9">
        <f>IMDB4[[#This Row],[Gross Revenue]]-IMDB4[[#This Row],[Budget]]</f>
        <v>2269307</v>
      </c>
      <c r="V1002" s="9" t="str">
        <f>IF(IMDB4[[#This Row],[Profit]]&gt;0,"Hit","Flop")</f>
        <v>Hit</v>
      </c>
      <c r="W1002" s="9" t="str" cm="1">
        <f t="array" ref="W1002">_xlfn.IFS(IMDB4[[#This Row],[IMDb Score (1-10)]]&gt;=8,"Excellent",IMDB4[[#This Row],[IMDb Score (1-10)]]&gt;=7,"Good",IMDB4[[#This Row],[IMDb Score (1-10)]]&gt;=5,"Average",TRUE,"Poor")</f>
        <v>Average</v>
      </c>
      <c r="X1002" s="9" t="str">
        <f>IF(IMDB4[[#This Row],[Duration (min)]]&lt;90,"Short",IF(IMDB4[[#This Row],[Duration (min)]]&lt;=120,"Medium", "Long"))</f>
        <v>Long</v>
      </c>
    </row>
    <row r="1003" spans="1:24" x14ac:dyDescent="0.25">
      <c r="A1003" s="1" t="s">
        <v>3009</v>
      </c>
      <c r="B1003" s="2">
        <v>37307</v>
      </c>
      <c r="C1003" s="30">
        <f>YEAR(IMDB4[[#This Row],[Release Date]])</f>
        <v>2002</v>
      </c>
      <c r="D1003" s="30" t="str">
        <f>FLOOR(IMDB4[[#This Row],[Year]],10)&amp;"s"</f>
        <v>2000s</v>
      </c>
      <c r="E1003" s="1" t="s">
        <v>32</v>
      </c>
      <c r="F1003" s="1" t="s">
        <v>77</v>
      </c>
      <c r="G1003" s="1" t="s">
        <v>3</v>
      </c>
      <c r="H1003" s="1" t="s">
        <v>4</v>
      </c>
      <c r="I1003" s="1" t="s">
        <v>92</v>
      </c>
      <c r="J1003" s="1" t="s">
        <v>2370</v>
      </c>
      <c r="K1003" s="1" t="s">
        <v>3010</v>
      </c>
      <c r="L1003" s="30">
        <v>12000</v>
      </c>
      <c r="M1003" s="30">
        <v>26961</v>
      </c>
      <c r="N1003" s="30">
        <v>9</v>
      </c>
      <c r="O1003" s="30">
        <v>398</v>
      </c>
      <c r="P1003" s="27">
        <v>5.6</v>
      </c>
      <c r="Q1003" s="30">
        <v>38</v>
      </c>
      <c r="R1003" s="30">
        <v>96</v>
      </c>
      <c r="S1003" s="9">
        <v>6044618</v>
      </c>
      <c r="T1003" s="9">
        <v>10000000</v>
      </c>
      <c r="U1003" s="9">
        <f>IMDB4[[#This Row],[Gross Revenue]]-IMDB4[[#This Row],[Budget]]</f>
        <v>-3955382</v>
      </c>
      <c r="V1003" s="9" t="str">
        <f>IF(IMDB4[[#This Row],[Profit]]&gt;0,"Hit","Flop")</f>
        <v>Flop</v>
      </c>
      <c r="W1003" s="9" t="str" cm="1">
        <f t="array" ref="W1003">_xlfn.IFS(IMDB4[[#This Row],[IMDb Score (1-10)]]&gt;=8,"Excellent",IMDB4[[#This Row],[IMDb Score (1-10)]]&gt;=7,"Good",IMDB4[[#This Row],[IMDb Score (1-10)]]&gt;=5,"Average",TRUE,"Poor")</f>
        <v>Average</v>
      </c>
      <c r="X1003" s="9" t="str">
        <f>IF(IMDB4[[#This Row],[Duration (min)]]&lt;90,"Short",IF(IMDB4[[#This Row],[Duration (min)]]&lt;=120,"Medium", "Long"))</f>
        <v>Medium</v>
      </c>
    </row>
    <row r="1004" spans="1:24" x14ac:dyDescent="0.25">
      <c r="A1004" s="1" t="s">
        <v>4179</v>
      </c>
      <c r="B1004" s="2">
        <v>38462</v>
      </c>
      <c r="C1004" s="30">
        <f>YEAR(IMDB4[[#This Row],[Release Date]])</f>
        <v>2005</v>
      </c>
      <c r="D1004" s="30" t="str">
        <f>FLOOR(IMDB4[[#This Row],[Year]],10)&amp;"s"</f>
        <v>2000s</v>
      </c>
      <c r="E1004" s="1" t="s">
        <v>32</v>
      </c>
      <c r="F1004" s="1" t="s">
        <v>61</v>
      </c>
      <c r="G1004" s="1" t="s">
        <v>3</v>
      </c>
      <c r="H1004" s="1" t="s">
        <v>1037</v>
      </c>
      <c r="I1004" s="1" t="s">
        <v>132</v>
      </c>
      <c r="J1004" s="1" t="s">
        <v>880</v>
      </c>
      <c r="K1004" s="1" t="s">
        <v>460</v>
      </c>
      <c r="L1004" s="30">
        <v>12000</v>
      </c>
      <c r="M1004" s="30">
        <v>12574</v>
      </c>
      <c r="N1004" s="30">
        <v>79</v>
      </c>
      <c r="O1004" s="30">
        <v>11000</v>
      </c>
      <c r="P1004" s="27">
        <v>7.9</v>
      </c>
      <c r="Q1004" s="30">
        <v>126</v>
      </c>
      <c r="R1004" s="30">
        <v>127</v>
      </c>
      <c r="S1004" s="9">
        <v>5128124</v>
      </c>
      <c r="T1004" s="9">
        <v>25000000</v>
      </c>
      <c r="U1004" s="9">
        <f>IMDB4[[#This Row],[Gross Revenue]]-IMDB4[[#This Row],[Budget]]</f>
        <v>-19871876</v>
      </c>
      <c r="V1004" s="9" t="str">
        <f>IF(IMDB4[[#This Row],[Profit]]&gt;0,"Hit","Flop")</f>
        <v>Flop</v>
      </c>
      <c r="W1004" s="9" t="str" cm="1">
        <f t="array" ref="W1004">_xlfn.IFS(IMDB4[[#This Row],[IMDb Score (1-10)]]&gt;=8,"Excellent",IMDB4[[#This Row],[IMDb Score (1-10)]]&gt;=7,"Good",IMDB4[[#This Row],[IMDb Score (1-10)]]&gt;=5,"Average",TRUE,"Poor")</f>
        <v>Good</v>
      </c>
      <c r="X1004" s="9" t="str">
        <f>IF(IMDB4[[#This Row],[Duration (min)]]&lt;90,"Short",IF(IMDB4[[#This Row],[Duration (min)]]&lt;=120,"Medium", "Long"))</f>
        <v>Long</v>
      </c>
    </row>
    <row r="1005" spans="1:24" x14ac:dyDescent="0.25">
      <c r="A1005" s="1" t="s">
        <v>2369</v>
      </c>
      <c r="B1005" s="2">
        <v>36734</v>
      </c>
      <c r="C1005" s="30">
        <f>YEAR(IMDB4[[#This Row],[Release Date]])</f>
        <v>2000</v>
      </c>
      <c r="D1005" s="30" t="str">
        <f>FLOOR(IMDB4[[#This Row],[Year]],10)&amp;"s"</f>
        <v>2000s</v>
      </c>
      <c r="E1005" s="1" t="s">
        <v>32</v>
      </c>
      <c r="F1005" s="1" t="s">
        <v>9</v>
      </c>
      <c r="G1005" s="1" t="s">
        <v>3</v>
      </c>
      <c r="H1005" s="1" t="s">
        <v>4</v>
      </c>
      <c r="I1005" s="1" t="s">
        <v>92</v>
      </c>
      <c r="J1005" s="1" t="s">
        <v>2370</v>
      </c>
      <c r="K1005" s="1" t="s">
        <v>2371</v>
      </c>
      <c r="L1005" s="30">
        <v>12000</v>
      </c>
      <c r="M1005" s="30">
        <v>12776</v>
      </c>
      <c r="N1005" s="30">
        <v>49</v>
      </c>
      <c r="O1005" s="30">
        <v>853</v>
      </c>
      <c r="P1005" s="27">
        <v>5.9</v>
      </c>
      <c r="Q1005" s="30">
        <v>63</v>
      </c>
      <c r="R1005" s="30">
        <v>90</v>
      </c>
      <c r="S1005" s="9">
        <v>5108820</v>
      </c>
      <c r="T1005" s="9">
        <v>24000000</v>
      </c>
      <c r="U1005" s="9">
        <f>IMDB4[[#This Row],[Gross Revenue]]-IMDB4[[#This Row],[Budget]]</f>
        <v>-18891180</v>
      </c>
      <c r="V1005" s="9" t="str">
        <f>IF(IMDB4[[#This Row],[Profit]]&gt;0,"Hit","Flop")</f>
        <v>Flop</v>
      </c>
      <c r="W1005" s="9" t="str" cm="1">
        <f t="array" ref="W1005">_xlfn.IFS(IMDB4[[#This Row],[IMDb Score (1-10)]]&gt;=8,"Excellent",IMDB4[[#This Row],[IMDb Score (1-10)]]&gt;=7,"Good",IMDB4[[#This Row],[IMDb Score (1-10)]]&gt;=5,"Average",TRUE,"Poor")</f>
        <v>Average</v>
      </c>
      <c r="X1005" s="9" t="str">
        <f>IF(IMDB4[[#This Row],[Duration (min)]]&lt;90,"Short",IF(IMDB4[[#This Row],[Duration (min)]]&lt;=120,"Medium", "Long"))</f>
        <v>Medium</v>
      </c>
    </row>
    <row r="1006" spans="1:24" x14ac:dyDescent="0.25">
      <c r="A1006" s="1" t="s">
        <v>4415</v>
      </c>
      <c r="B1006" s="2">
        <v>38757</v>
      </c>
      <c r="C1006" s="30">
        <f>YEAR(IMDB4[[#This Row],[Release Date]])</f>
        <v>2006</v>
      </c>
      <c r="D1006" s="30" t="str">
        <f>FLOOR(IMDB4[[#This Row],[Year]],10)&amp;"s"</f>
        <v>2000s</v>
      </c>
      <c r="E1006" s="1" t="s">
        <v>32</v>
      </c>
      <c r="F1006" s="1" t="s">
        <v>20</v>
      </c>
      <c r="G1006" s="1" t="s">
        <v>160</v>
      </c>
      <c r="H1006" s="1" t="s">
        <v>161</v>
      </c>
      <c r="I1006" s="1" t="s">
        <v>92</v>
      </c>
      <c r="J1006" s="1" t="s">
        <v>1282</v>
      </c>
      <c r="K1006" s="1" t="s">
        <v>3603</v>
      </c>
      <c r="L1006" s="30">
        <v>12000</v>
      </c>
      <c r="M1006" s="30">
        <v>13208</v>
      </c>
      <c r="N1006" s="30">
        <v>107</v>
      </c>
      <c r="O1006" s="30">
        <v>0</v>
      </c>
      <c r="P1006" s="27">
        <v>7.3</v>
      </c>
      <c r="Q1006" s="30">
        <v>165</v>
      </c>
      <c r="R1006" s="30">
        <v>120</v>
      </c>
      <c r="S1006" s="9">
        <v>4857376</v>
      </c>
      <c r="T1006" s="9">
        <v>13000000</v>
      </c>
      <c r="U1006" s="9">
        <f>IMDB4[[#This Row],[Gross Revenue]]-IMDB4[[#This Row],[Budget]]</f>
        <v>-8142624</v>
      </c>
      <c r="V1006" s="9" t="str">
        <f>IF(IMDB4[[#This Row],[Profit]]&gt;0,"Hit","Flop")</f>
        <v>Flop</v>
      </c>
      <c r="W1006" s="9" t="str" cm="1">
        <f t="array" ref="W1006">_xlfn.IFS(IMDB4[[#This Row],[IMDb Score (1-10)]]&gt;=8,"Excellent",IMDB4[[#This Row],[IMDb Score (1-10)]]&gt;=7,"Good",IMDB4[[#This Row],[IMDb Score (1-10)]]&gt;=5,"Average",TRUE,"Poor")</f>
        <v>Good</v>
      </c>
      <c r="X1006" s="9" t="str">
        <f>IF(IMDB4[[#This Row],[Duration (min)]]&lt;90,"Short",IF(IMDB4[[#This Row],[Duration (min)]]&lt;=120,"Medium", "Long"))</f>
        <v>Medium</v>
      </c>
    </row>
    <row r="1007" spans="1:24" x14ac:dyDescent="0.25">
      <c r="A1007" s="1" t="s">
        <v>5747</v>
      </c>
      <c r="B1007" s="2">
        <v>40347</v>
      </c>
      <c r="C1007" s="30">
        <f>YEAR(IMDB4[[#This Row],[Release Date]])</f>
        <v>2010</v>
      </c>
      <c r="D1007" s="30" t="str">
        <f>FLOOR(IMDB4[[#This Row],[Year]],10)&amp;"s"</f>
        <v>2010s</v>
      </c>
      <c r="E1007" s="1" t="s">
        <v>32</v>
      </c>
      <c r="F1007" s="1" t="s">
        <v>20</v>
      </c>
      <c r="G1007" s="1" t="s">
        <v>3</v>
      </c>
      <c r="H1007" s="1" t="s">
        <v>4</v>
      </c>
      <c r="I1007" s="1" t="s">
        <v>92</v>
      </c>
      <c r="J1007" s="1" t="s">
        <v>880</v>
      </c>
      <c r="K1007" s="1" t="s">
        <v>242</v>
      </c>
      <c r="L1007" s="30">
        <v>12000</v>
      </c>
      <c r="M1007" s="30">
        <v>19310</v>
      </c>
      <c r="N1007" s="30">
        <v>11000</v>
      </c>
      <c r="O1007" s="30">
        <v>0</v>
      </c>
      <c r="P1007" s="27">
        <v>6.3</v>
      </c>
      <c r="Q1007" s="30">
        <v>223</v>
      </c>
      <c r="R1007" s="30">
        <v>98</v>
      </c>
      <c r="S1007" s="9">
        <v>3247816</v>
      </c>
      <c r="T1007" s="9">
        <v>22000000</v>
      </c>
      <c r="U1007" s="9">
        <f>IMDB4[[#This Row],[Gross Revenue]]-IMDB4[[#This Row],[Budget]]</f>
        <v>-18752184</v>
      </c>
      <c r="V1007" s="9" t="str">
        <f>IF(IMDB4[[#This Row],[Profit]]&gt;0,"Hit","Flop")</f>
        <v>Flop</v>
      </c>
      <c r="W1007" s="9" t="str" cm="1">
        <f t="array" ref="W1007">_xlfn.IFS(IMDB4[[#This Row],[IMDb Score (1-10)]]&gt;=8,"Excellent",IMDB4[[#This Row],[IMDb Score (1-10)]]&gt;=7,"Good",IMDB4[[#This Row],[IMDb Score (1-10)]]&gt;=5,"Average",TRUE,"Poor")</f>
        <v>Average</v>
      </c>
      <c r="X1007" s="9" t="str">
        <f>IF(IMDB4[[#This Row],[Duration (min)]]&lt;90,"Short",IF(IMDB4[[#This Row],[Duration (min)]]&lt;=120,"Medium", "Long"))</f>
        <v>Medium</v>
      </c>
    </row>
    <row r="1008" spans="1:24" x14ac:dyDescent="0.25">
      <c r="A1008" s="1" t="s">
        <v>5178</v>
      </c>
      <c r="B1008" s="2">
        <v>40006</v>
      </c>
      <c r="C1008" s="30">
        <f>YEAR(IMDB4[[#This Row],[Release Date]])</f>
        <v>2009</v>
      </c>
      <c r="D1008" s="30" t="str">
        <f>FLOOR(IMDB4[[#This Row],[Year]],10)&amp;"s"</f>
        <v>2000s</v>
      </c>
      <c r="E1008" s="1" t="s">
        <v>32</v>
      </c>
      <c r="F1008" s="1" t="s">
        <v>2</v>
      </c>
      <c r="G1008" s="1" t="s">
        <v>3</v>
      </c>
      <c r="H1008" s="1" t="s">
        <v>4</v>
      </c>
      <c r="I1008" s="1" t="s">
        <v>92</v>
      </c>
      <c r="J1008" s="1" t="s">
        <v>462</v>
      </c>
      <c r="K1008" s="1" t="s">
        <v>4435</v>
      </c>
      <c r="L1008" s="30">
        <v>12000</v>
      </c>
      <c r="M1008" s="30">
        <v>13809</v>
      </c>
      <c r="N1008" s="30">
        <v>0</v>
      </c>
      <c r="O1008" s="30">
        <v>6000</v>
      </c>
      <c r="P1008" s="27">
        <v>6.7</v>
      </c>
      <c r="Q1008" s="30">
        <v>280</v>
      </c>
      <c r="R1008" s="30">
        <v>122</v>
      </c>
      <c r="S1008" s="9">
        <v>1697956</v>
      </c>
      <c r="T1008" s="9">
        <v>20000000</v>
      </c>
      <c r="U1008" s="9">
        <f>IMDB4[[#This Row],[Gross Revenue]]-IMDB4[[#This Row],[Budget]]</f>
        <v>-18302044</v>
      </c>
      <c r="V1008" s="9" t="str">
        <f>IF(IMDB4[[#This Row],[Profit]]&gt;0,"Hit","Flop")</f>
        <v>Flop</v>
      </c>
      <c r="W1008" s="9" t="str" cm="1">
        <f t="array" ref="W1008">_xlfn.IFS(IMDB4[[#This Row],[IMDb Score (1-10)]]&gt;=8,"Excellent",IMDB4[[#This Row],[IMDb Score (1-10)]]&gt;=7,"Good",IMDB4[[#This Row],[IMDb Score (1-10)]]&gt;=5,"Average",TRUE,"Poor")</f>
        <v>Average</v>
      </c>
      <c r="X1008" s="9" t="str">
        <f>IF(IMDB4[[#This Row],[Duration (min)]]&lt;90,"Short",IF(IMDB4[[#This Row],[Duration (min)]]&lt;=120,"Medium", "Long"))</f>
        <v>Long</v>
      </c>
    </row>
    <row r="1009" spans="1:24" x14ac:dyDescent="0.25">
      <c r="A1009" s="1" t="s">
        <v>297</v>
      </c>
      <c r="B1009" s="2">
        <v>29261</v>
      </c>
      <c r="C1009" s="30">
        <f>YEAR(IMDB4[[#This Row],[Release Date]])</f>
        <v>1980</v>
      </c>
      <c r="D1009" s="30" t="str">
        <f>FLOOR(IMDB4[[#This Row],[Year]],10)&amp;"s"</f>
        <v>1980s</v>
      </c>
      <c r="E1009" s="1" t="s">
        <v>32</v>
      </c>
      <c r="F1009" s="1" t="s">
        <v>40</v>
      </c>
      <c r="G1009" s="1" t="s">
        <v>3</v>
      </c>
      <c r="H1009" s="1" t="s">
        <v>4</v>
      </c>
      <c r="I1009" s="1" t="s">
        <v>92</v>
      </c>
      <c r="J1009" s="1" t="s">
        <v>298</v>
      </c>
      <c r="K1009" s="1" t="s">
        <v>299</v>
      </c>
      <c r="L1009" s="30">
        <v>12000</v>
      </c>
      <c r="M1009" s="30">
        <v>14255</v>
      </c>
      <c r="N1009" s="30">
        <v>517</v>
      </c>
      <c r="O1009" s="30">
        <v>1000</v>
      </c>
      <c r="P1009" s="27">
        <v>6.8</v>
      </c>
      <c r="Q1009" s="30">
        <v>102</v>
      </c>
      <c r="R1009" s="30">
        <v>325</v>
      </c>
      <c r="S1009" s="9">
        <v>1500000</v>
      </c>
      <c r="T1009" s="9">
        <v>44000000</v>
      </c>
      <c r="U1009" s="9">
        <f>IMDB4[[#This Row],[Gross Revenue]]-IMDB4[[#This Row],[Budget]]</f>
        <v>-42500000</v>
      </c>
      <c r="V1009" s="9" t="str">
        <f>IF(IMDB4[[#This Row],[Profit]]&gt;0,"Hit","Flop")</f>
        <v>Flop</v>
      </c>
      <c r="W1009" s="9" t="str" cm="1">
        <f t="array" ref="W1009">_xlfn.IFS(IMDB4[[#This Row],[IMDb Score (1-10)]]&gt;=8,"Excellent",IMDB4[[#This Row],[IMDb Score (1-10)]]&gt;=7,"Good",IMDB4[[#This Row],[IMDb Score (1-10)]]&gt;=5,"Average",TRUE,"Poor")</f>
        <v>Average</v>
      </c>
      <c r="X1009" s="9" t="str">
        <f>IF(IMDB4[[#This Row],[Duration (min)]]&lt;90,"Short",IF(IMDB4[[#This Row],[Duration (min)]]&lt;=120,"Medium", "Long"))</f>
        <v>Long</v>
      </c>
    </row>
    <row r="1010" spans="1:24" x14ac:dyDescent="0.25">
      <c r="A1010" s="1" t="s">
        <v>6978</v>
      </c>
      <c r="B1010" s="2">
        <v>42173</v>
      </c>
      <c r="C1010" s="30">
        <f>YEAR(IMDB4[[#This Row],[Release Date]])</f>
        <v>2015</v>
      </c>
      <c r="D1010" s="30" t="str">
        <f>FLOOR(IMDB4[[#This Row],[Year]],10)&amp;"s"</f>
        <v>2010s</v>
      </c>
      <c r="E1010" s="1" t="s">
        <v>32</v>
      </c>
      <c r="F1010" s="1" t="s">
        <v>40</v>
      </c>
      <c r="G1010" s="1" t="s">
        <v>3</v>
      </c>
      <c r="H1010" s="1" t="s">
        <v>161</v>
      </c>
      <c r="I1010" s="1" t="s">
        <v>84</v>
      </c>
      <c r="J1010" s="1" t="s">
        <v>298</v>
      </c>
      <c r="K1010" s="1" t="s">
        <v>4935</v>
      </c>
      <c r="L1010" s="30">
        <v>12000</v>
      </c>
      <c r="M1010" s="30">
        <v>30230</v>
      </c>
      <c r="N1010" s="30">
        <v>54</v>
      </c>
      <c r="O1010" s="30">
        <v>31000</v>
      </c>
      <c r="P1010" s="27">
        <v>7.8</v>
      </c>
      <c r="Q1010" s="30">
        <v>119</v>
      </c>
      <c r="R1010" s="30">
        <v>108</v>
      </c>
      <c r="S1010" s="9">
        <v>1339152</v>
      </c>
      <c r="T1010" s="9">
        <v>81200000</v>
      </c>
      <c r="U1010" s="9">
        <f>IMDB4[[#This Row],[Gross Revenue]]-IMDB4[[#This Row],[Budget]]</f>
        <v>-79860848</v>
      </c>
      <c r="V1010" s="9" t="str">
        <f>IF(IMDB4[[#This Row],[Profit]]&gt;0,"Hit","Flop")</f>
        <v>Flop</v>
      </c>
      <c r="W1010" s="9" t="str" cm="1">
        <f t="array" ref="W1010">_xlfn.IFS(IMDB4[[#This Row],[IMDb Score (1-10)]]&gt;=8,"Excellent",IMDB4[[#This Row],[IMDb Score (1-10)]]&gt;=7,"Good",IMDB4[[#This Row],[IMDb Score (1-10)]]&gt;=5,"Average",TRUE,"Poor")</f>
        <v>Good</v>
      </c>
      <c r="X1010" s="9" t="str">
        <f>IF(IMDB4[[#This Row],[Duration (min)]]&lt;90,"Short",IF(IMDB4[[#This Row],[Duration (min)]]&lt;=120,"Medium", "Long"))</f>
        <v>Medium</v>
      </c>
    </row>
    <row r="1011" spans="1:24" x14ac:dyDescent="0.25">
      <c r="A1011" s="1" t="s">
        <v>1372</v>
      </c>
      <c r="B1011" s="2">
        <v>35229</v>
      </c>
      <c r="C1011" s="30">
        <f>YEAR(IMDB4[[#This Row],[Release Date]])</f>
        <v>1996</v>
      </c>
      <c r="D1011" s="30" t="str">
        <f>FLOOR(IMDB4[[#This Row],[Year]],10)&amp;"s"</f>
        <v>1990s</v>
      </c>
      <c r="E1011" s="1" t="s">
        <v>32</v>
      </c>
      <c r="F1011" s="1" t="s">
        <v>2</v>
      </c>
      <c r="G1011" s="1" t="s">
        <v>3</v>
      </c>
      <c r="H1011" s="1" t="s">
        <v>161</v>
      </c>
      <c r="I1011" s="1" t="s">
        <v>92</v>
      </c>
      <c r="J1011" s="1" t="s">
        <v>1282</v>
      </c>
      <c r="K1011" s="1" t="s">
        <v>1373</v>
      </c>
      <c r="L1011" s="30">
        <v>12000</v>
      </c>
      <c r="M1011" s="30">
        <v>14579</v>
      </c>
      <c r="N1011" s="30">
        <v>500</v>
      </c>
      <c r="O1011" s="30">
        <v>228</v>
      </c>
      <c r="P1011" s="27">
        <v>6.3</v>
      </c>
      <c r="Q1011" s="30">
        <v>31</v>
      </c>
      <c r="R1011" s="30">
        <v>116</v>
      </c>
      <c r="S1011" s="9">
        <v>1292527</v>
      </c>
      <c r="T1011" s="9">
        <v>19000000</v>
      </c>
      <c r="U1011" s="9">
        <f>IMDB4[[#This Row],[Gross Revenue]]-IMDB4[[#This Row],[Budget]]</f>
        <v>-17707473</v>
      </c>
      <c r="V1011" s="9" t="str">
        <f>IF(IMDB4[[#This Row],[Profit]]&gt;0,"Hit","Flop")</f>
        <v>Flop</v>
      </c>
      <c r="W1011" s="9" t="str" cm="1">
        <f t="array" ref="W1011">_xlfn.IFS(IMDB4[[#This Row],[IMDb Score (1-10)]]&gt;=8,"Excellent",IMDB4[[#This Row],[IMDb Score (1-10)]]&gt;=7,"Good",IMDB4[[#This Row],[IMDb Score (1-10)]]&gt;=5,"Average",TRUE,"Poor")</f>
        <v>Average</v>
      </c>
      <c r="X1011" s="9" t="str">
        <f>IF(IMDB4[[#This Row],[Duration (min)]]&lt;90,"Short",IF(IMDB4[[#This Row],[Duration (min)]]&lt;=120,"Medium", "Long"))</f>
        <v>Medium</v>
      </c>
    </row>
    <row r="1012" spans="1:24" x14ac:dyDescent="0.25">
      <c r="A1012" s="1" t="s">
        <v>1468</v>
      </c>
      <c r="B1012" s="2">
        <v>35065</v>
      </c>
      <c r="C1012" s="30">
        <f>YEAR(IMDB4[[#This Row],[Release Date]])</f>
        <v>1996</v>
      </c>
      <c r="D1012" s="30" t="str">
        <f>FLOOR(IMDB4[[#This Row],[Year]],10)&amp;"s"</f>
        <v>1990s</v>
      </c>
      <c r="E1012" s="1" t="s">
        <v>32</v>
      </c>
      <c r="F1012" s="1" t="s">
        <v>20</v>
      </c>
      <c r="G1012" s="1" t="s">
        <v>3</v>
      </c>
      <c r="H1012" s="1" t="s">
        <v>4</v>
      </c>
      <c r="I1012" s="1" t="s">
        <v>92</v>
      </c>
      <c r="J1012" s="1" t="s">
        <v>1282</v>
      </c>
      <c r="K1012" s="1" t="s">
        <v>1282</v>
      </c>
      <c r="L1012" s="30">
        <v>12000</v>
      </c>
      <c r="M1012" s="30">
        <v>14420</v>
      </c>
      <c r="N1012" s="30">
        <v>12000</v>
      </c>
      <c r="O1012" s="30">
        <v>872</v>
      </c>
      <c r="P1012" s="27">
        <v>7.2</v>
      </c>
      <c r="Q1012" s="30">
        <v>43</v>
      </c>
      <c r="R1012" s="30">
        <v>95</v>
      </c>
      <c r="S1012" s="9">
        <v>695229</v>
      </c>
      <c r="T1012" s="9">
        <v>1300000</v>
      </c>
      <c r="U1012" s="9">
        <f>IMDB4[[#This Row],[Gross Revenue]]-IMDB4[[#This Row],[Budget]]</f>
        <v>-604771</v>
      </c>
      <c r="V1012" s="9" t="str">
        <f>IF(IMDB4[[#This Row],[Profit]]&gt;0,"Hit","Flop")</f>
        <v>Flop</v>
      </c>
      <c r="W1012" s="9" t="str" cm="1">
        <f t="array" ref="W1012">_xlfn.IFS(IMDB4[[#This Row],[IMDb Score (1-10)]]&gt;=8,"Excellent",IMDB4[[#This Row],[IMDb Score (1-10)]]&gt;=7,"Good",IMDB4[[#This Row],[IMDb Score (1-10)]]&gt;=5,"Average",TRUE,"Poor")</f>
        <v>Good</v>
      </c>
      <c r="X1012" s="9" t="str">
        <f>IF(IMDB4[[#This Row],[Duration (min)]]&lt;90,"Short",IF(IMDB4[[#This Row],[Duration (min)]]&lt;=120,"Medium", "Long"))</f>
        <v>Medium</v>
      </c>
    </row>
    <row r="1013" spans="1:24" x14ac:dyDescent="0.25">
      <c r="A1013" s="1" t="s">
        <v>1281</v>
      </c>
      <c r="B1013" s="2">
        <v>34843</v>
      </c>
      <c r="C1013" s="30">
        <f>YEAR(IMDB4[[#This Row],[Release Date]])</f>
        <v>1995</v>
      </c>
      <c r="D1013" s="30" t="str">
        <f>FLOOR(IMDB4[[#This Row],[Year]],10)&amp;"s"</f>
        <v>1990s</v>
      </c>
      <c r="E1013" s="1" t="s">
        <v>32</v>
      </c>
      <c r="F1013" s="1" t="s">
        <v>2</v>
      </c>
      <c r="G1013" s="1" t="s">
        <v>3</v>
      </c>
      <c r="H1013" s="1" t="s">
        <v>4</v>
      </c>
      <c r="I1013" s="1" t="s">
        <v>92</v>
      </c>
      <c r="J1013" s="1" t="s">
        <v>1282</v>
      </c>
      <c r="K1013" s="1" t="s">
        <v>1283</v>
      </c>
      <c r="L1013" s="30">
        <v>12000</v>
      </c>
      <c r="M1013" s="30">
        <v>14889</v>
      </c>
      <c r="N1013" s="30">
        <v>39</v>
      </c>
      <c r="O1013" s="30">
        <v>0</v>
      </c>
      <c r="P1013" s="27">
        <v>6.8</v>
      </c>
      <c r="Q1013" s="30">
        <v>52</v>
      </c>
      <c r="R1013" s="30">
        <v>115</v>
      </c>
      <c r="S1013" s="9">
        <v>529766</v>
      </c>
      <c r="T1013" s="9">
        <v>7000000</v>
      </c>
      <c r="U1013" s="9">
        <f>IMDB4[[#This Row],[Gross Revenue]]-IMDB4[[#This Row],[Budget]]</f>
        <v>-6470234</v>
      </c>
      <c r="V1013" s="9" t="str">
        <f>IF(IMDB4[[#This Row],[Profit]]&gt;0,"Hit","Flop")</f>
        <v>Flop</v>
      </c>
      <c r="W1013" s="9" t="str" cm="1">
        <f t="array" ref="W1013">_xlfn.IFS(IMDB4[[#This Row],[IMDb Score (1-10)]]&gt;=8,"Excellent",IMDB4[[#This Row],[IMDb Score (1-10)]]&gt;=7,"Good",IMDB4[[#This Row],[IMDb Score (1-10)]]&gt;=5,"Average",TRUE,"Poor")</f>
        <v>Average</v>
      </c>
      <c r="X1013" s="9" t="str">
        <f>IF(IMDB4[[#This Row],[Duration (min)]]&lt;90,"Short",IF(IMDB4[[#This Row],[Duration (min)]]&lt;=120,"Medium", "Long"))</f>
        <v>Medium</v>
      </c>
    </row>
    <row r="1014" spans="1:24" x14ac:dyDescent="0.25">
      <c r="A1014" s="1" t="s">
        <v>6419</v>
      </c>
      <c r="B1014" s="2">
        <v>41400</v>
      </c>
      <c r="C1014" s="30">
        <f>YEAR(IMDB4[[#This Row],[Release Date]])</f>
        <v>2013</v>
      </c>
      <c r="D1014" s="30" t="str">
        <f>FLOOR(IMDB4[[#This Row],[Year]],10)&amp;"s"</f>
        <v>2010s</v>
      </c>
      <c r="E1014" s="1" t="s">
        <v>32</v>
      </c>
      <c r="F1014" s="1" t="s">
        <v>9</v>
      </c>
      <c r="G1014" s="1" t="s">
        <v>3</v>
      </c>
      <c r="H1014" s="1" t="s">
        <v>4</v>
      </c>
      <c r="I1014" s="1" t="s">
        <v>92</v>
      </c>
      <c r="J1014" s="1" t="s">
        <v>462</v>
      </c>
      <c r="K1014" s="1" t="s">
        <v>2364</v>
      </c>
      <c r="L1014" s="30">
        <v>12000</v>
      </c>
      <c r="M1014" s="30">
        <v>13607</v>
      </c>
      <c r="N1014" s="30">
        <v>234</v>
      </c>
      <c r="O1014" s="30">
        <v>11000</v>
      </c>
      <c r="P1014" s="27">
        <v>6.9</v>
      </c>
      <c r="Q1014" s="30">
        <v>232</v>
      </c>
      <c r="R1014" s="30">
        <v>117</v>
      </c>
      <c r="S1014" s="9">
        <v>371897</v>
      </c>
      <c r="T1014" s="9">
        <v>4000000</v>
      </c>
      <c r="U1014" s="9">
        <f>IMDB4[[#This Row],[Gross Revenue]]-IMDB4[[#This Row],[Budget]]</f>
        <v>-3628103</v>
      </c>
      <c r="V1014" s="9" t="str">
        <f>IF(IMDB4[[#This Row],[Profit]]&gt;0,"Hit","Flop")</f>
        <v>Flop</v>
      </c>
      <c r="W1014" s="9" t="str" cm="1">
        <f t="array" ref="W1014">_xlfn.IFS(IMDB4[[#This Row],[IMDb Score (1-10)]]&gt;=8,"Excellent",IMDB4[[#This Row],[IMDb Score (1-10)]]&gt;=7,"Good",IMDB4[[#This Row],[IMDb Score (1-10)]]&gt;=5,"Average",TRUE,"Poor")</f>
        <v>Average</v>
      </c>
      <c r="X1014" s="9" t="str">
        <f>IF(IMDB4[[#This Row],[Duration (min)]]&lt;90,"Short",IF(IMDB4[[#This Row],[Duration (min)]]&lt;=120,"Medium", "Long"))</f>
        <v>Medium</v>
      </c>
    </row>
    <row r="1015" spans="1:24" x14ac:dyDescent="0.25">
      <c r="A1015" s="1" t="s">
        <v>6212</v>
      </c>
      <c r="B1015" s="2">
        <v>41038</v>
      </c>
      <c r="C1015" s="30">
        <f>YEAR(IMDB4[[#This Row],[Release Date]])</f>
        <v>2012</v>
      </c>
      <c r="D1015" s="30" t="str">
        <f>FLOOR(IMDB4[[#This Row],[Year]],10)&amp;"s"</f>
        <v>2010s</v>
      </c>
      <c r="E1015" s="1" t="s">
        <v>32</v>
      </c>
      <c r="F1015" s="1" t="s">
        <v>77</v>
      </c>
      <c r="G1015" s="1" t="s">
        <v>3</v>
      </c>
      <c r="H1015" s="1" t="s">
        <v>4</v>
      </c>
      <c r="I1015" s="1" t="s">
        <v>92</v>
      </c>
      <c r="J1015" s="1" t="s">
        <v>462</v>
      </c>
      <c r="K1015" s="1" t="s">
        <v>1529</v>
      </c>
      <c r="L1015" s="30">
        <v>12000</v>
      </c>
      <c r="M1015" s="30">
        <v>14978</v>
      </c>
      <c r="N1015" s="30">
        <v>165</v>
      </c>
      <c r="O1015" s="30">
        <v>0</v>
      </c>
      <c r="P1015" s="27">
        <v>5.5</v>
      </c>
      <c r="Q1015" s="30">
        <v>98</v>
      </c>
      <c r="R1015" s="30">
        <v>96</v>
      </c>
      <c r="S1015" s="9">
        <v>183125</v>
      </c>
      <c r="T1015" s="9">
        <v>35000000</v>
      </c>
      <c r="U1015" s="9">
        <f>IMDB4[[#This Row],[Gross Revenue]]-IMDB4[[#This Row],[Budget]]</f>
        <v>-34816875</v>
      </c>
      <c r="V1015" s="9" t="str">
        <f>IF(IMDB4[[#This Row],[Profit]]&gt;0,"Hit","Flop")</f>
        <v>Flop</v>
      </c>
      <c r="W1015" s="9" t="str" cm="1">
        <f t="array" ref="W1015">_xlfn.IFS(IMDB4[[#This Row],[IMDb Score (1-10)]]&gt;=8,"Excellent",IMDB4[[#This Row],[IMDb Score (1-10)]]&gt;=7,"Good",IMDB4[[#This Row],[IMDb Score (1-10)]]&gt;=5,"Average",TRUE,"Poor")</f>
        <v>Average</v>
      </c>
      <c r="X1015" s="9" t="str">
        <f>IF(IMDB4[[#This Row],[Duration (min)]]&lt;90,"Short",IF(IMDB4[[#This Row],[Duration (min)]]&lt;=120,"Medium", "Long"))</f>
        <v>Medium</v>
      </c>
    </row>
    <row r="1016" spans="1:24" x14ac:dyDescent="0.25">
      <c r="A1016" s="1" t="s">
        <v>5415</v>
      </c>
      <c r="B1016" s="2">
        <v>40162</v>
      </c>
      <c r="C1016" s="30">
        <f>YEAR(IMDB4[[#This Row],[Release Date]])</f>
        <v>2009</v>
      </c>
      <c r="D1016" s="30" t="str">
        <f>FLOOR(IMDB4[[#This Row],[Year]],10)&amp;"s"</f>
        <v>2000s</v>
      </c>
      <c r="E1016" s="1" t="s">
        <v>32</v>
      </c>
      <c r="F1016" s="1" t="s">
        <v>9</v>
      </c>
      <c r="G1016" s="1" t="s">
        <v>3</v>
      </c>
      <c r="H1016" s="1" t="s">
        <v>4</v>
      </c>
      <c r="I1016" s="1" t="s">
        <v>92</v>
      </c>
      <c r="J1016" s="1" t="s">
        <v>1282</v>
      </c>
      <c r="K1016" s="1" t="s">
        <v>5416</v>
      </c>
      <c r="L1016" s="30">
        <v>12000</v>
      </c>
      <c r="M1016" s="30">
        <v>14462</v>
      </c>
      <c r="N1016" s="30">
        <v>38</v>
      </c>
      <c r="O1016" s="30">
        <v>0</v>
      </c>
      <c r="P1016" s="27">
        <v>7.2</v>
      </c>
      <c r="Q1016" s="30">
        <v>217</v>
      </c>
      <c r="R1016" s="30">
        <v>105</v>
      </c>
      <c r="S1016" s="9">
        <v>66637</v>
      </c>
      <c r="T1016" s="9">
        <v>6500000</v>
      </c>
      <c r="U1016" s="9">
        <f>IMDB4[[#This Row],[Gross Revenue]]-IMDB4[[#This Row],[Budget]]</f>
        <v>-6433363</v>
      </c>
      <c r="V1016" s="9" t="str">
        <f>IF(IMDB4[[#This Row],[Profit]]&gt;0,"Hit","Flop")</f>
        <v>Flop</v>
      </c>
      <c r="W1016" s="9" t="str" cm="1">
        <f t="array" ref="W1016">_xlfn.IFS(IMDB4[[#This Row],[IMDb Score (1-10)]]&gt;=8,"Excellent",IMDB4[[#This Row],[IMDb Score (1-10)]]&gt;=7,"Good",IMDB4[[#This Row],[IMDb Score (1-10)]]&gt;=5,"Average",TRUE,"Poor")</f>
        <v>Good</v>
      </c>
      <c r="X1016" s="9" t="str">
        <f>IF(IMDB4[[#This Row],[Duration (min)]]&lt;90,"Short",IF(IMDB4[[#This Row],[Duration (min)]]&lt;=120,"Medium", "Long"))</f>
        <v>Medium</v>
      </c>
    </row>
    <row r="1017" spans="1:24" x14ac:dyDescent="0.25">
      <c r="A1017" s="1" t="s">
        <v>5422</v>
      </c>
      <c r="B1017" s="2">
        <v>40004</v>
      </c>
      <c r="C1017" s="30">
        <f>YEAR(IMDB4[[#This Row],[Release Date]])</f>
        <v>2009</v>
      </c>
      <c r="D1017" s="30" t="str">
        <f>FLOOR(IMDB4[[#This Row],[Year]],10)&amp;"s"</f>
        <v>2000s</v>
      </c>
      <c r="E1017" s="1" t="s">
        <v>32</v>
      </c>
      <c r="F1017" s="1" t="s">
        <v>20</v>
      </c>
      <c r="G1017" s="1" t="s">
        <v>3</v>
      </c>
      <c r="H1017" s="1" t="s">
        <v>4</v>
      </c>
      <c r="I1017" s="1" t="s">
        <v>132</v>
      </c>
      <c r="J1017" s="1" t="s">
        <v>298</v>
      </c>
      <c r="K1017" s="1" t="s">
        <v>5423</v>
      </c>
      <c r="L1017" s="30">
        <v>12000</v>
      </c>
      <c r="M1017" s="30">
        <v>16118</v>
      </c>
      <c r="N1017" s="30">
        <v>7</v>
      </c>
      <c r="O1017" s="30">
        <v>370</v>
      </c>
      <c r="P1017" s="27">
        <v>5.5</v>
      </c>
      <c r="Q1017" s="30">
        <v>23</v>
      </c>
      <c r="R1017" s="30">
        <v>91</v>
      </c>
      <c r="S1017" s="9">
        <v>19348</v>
      </c>
      <c r="T1017" s="9">
        <v>10000000</v>
      </c>
      <c r="U1017" s="9">
        <f>IMDB4[[#This Row],[Gross Revenue]]-IMDB4[[#This Row],[Budget]]</f>
        <v>-9980652</v>
      </c>
      <c r="V1017" s="9" t="str">
        <f>IF(IMDB4[[#This Row],[Profit]]&gt;0,"Hit","Flop")</f>
        <v>Flop</v>
      </c>
      <c r="W1017" s="9" t="str" cm="1">
        <f t="array" ref="W1017">_xlfn.IFS(IMDB4[[#This Row],[IMDb Score (1-10)]]&gt;=8,"Excellent",IMDB4[[#This Row],[IMDb Score (1-10)]]&gt;=7,"Good",IMDB4[[#This Row],[IMDb Score (1-10)]]&gt;=5,"Average",TRUE,"Poor")</f>
        <v>Average</v>
      </c>
      <c r="X1017" s="9" t="str">
        <f>IF(IMDB4[[#This Row],[Duration (min)]]&lt;90,"Short",IF(IMDB4[[#This Row],[Duration (min)]]&lt;=120,"Medium", "Long"))</f>
        <v>Medium</v>
      </c>
    </row>
    <row r="1018" spans="1:24" x14ac:dyDescent="0.25">
      <c r="A1018" s="1" t="s">
        <v>250</v>
      </c>
      <c r="B1018" s="2">
        <v>28163</v>
      </c>
      <c r="C1018" s="30">
        <f>YEAR(IMDB4[[#This Row],[Release Date]])</f>
        <v>1977</v>
      </c>
      <c r="D1018" s="30" t="str">
        <f>FLOOR(IMDB4[[#This Row],[Year]],10)&amp;"s"</f>
        <v>1970s</v>
      </c>
      <c r="E1018" s="1" t="s">
        <v>32</v>
      </c>
      <c r="F1018" s="1" t="s">
        <v>77</v>
      </c>
      <c r="G1018" s="1" t="s">
        <v>3</v>
      </c>
      <c r="H1018" s="1" t="s">
        <v>4</v>
      </c>
      <c r="I1018" s="1" t="s">
        <v>84</v>
      </c>
      <c r="J1018" s="1" t="s">
        <v>199</v>
      </c>
      <c r="K1018" s="1" t="s">
        <v>200</v>
      </c>
      <c r="L1018" s="30">
        <v>11000</v>
      </c>
      <c r="M1018" s="30">
        <v>13485</v>
      </c>
      <c r="N1018" s="30">
        <v>0</v>
      </c>
      <c r="O1018" s="30">
        <v>33000</v>
      </c>
      <c r="P1018" s="27">
        <v>8.6999999999999993</v>
      </c>
      <c r="Q1018" s="30">
        <v>282</v>
      </c>
      <c r="R1018" s="30">
        <v>125</v>
      </c>
      <c r="S1018" s="9">
        <v>460935665</v>
      </c>
      <c r="T1018" s="9">
        <v>11000000</v>
      </c>
      <c r="U1018" s="9">
        <f>IMDB4[[#This Row],[Gross Revenue]]-IMDB4[[#This Row],[Budget]]</f>
        <v>449935665</v>
      </c>
      <c r="V1018" s="9" t="str">
        <f>IF(IMDB4[[#This Row],[Profit]]&gt;0,"Hit","Flop")</f>
        <v>Hit</v>
      </c>
      <c r="W1018" s="9" t="str" cm="1">
        <f t="array" ref="W1018">_xlfn.IFS(IMDB4[[#This Row],[IMDb Score (1-10)]]&gt;=8,"Excellent",IMDB4[[#This Row],[IMDb Score (1-10)]]&gt;=7,"Good",IMDB4[[#This Row],[IMDb Score (1-10)]]&gt;=5,"Average",TRUE,"Poor")</f>
        <v>Excellent</v>
      </c>
      <c r="X1018" s="9" t="str">
        <f>IF(IMDB4[[#This Row],[Duration (min)]]&lt;90,"Short",IF(IMDB4[[#This Row],[Duration (min)]]&lt;=120,"Medium", "Long"))</f>
        <v>Long</v>
      </c>
    </row>
    <row r="1019" spans="1:24" x14ac:dyDescent="0.25">
      <c r="A1019" s="1" t="s">
        <v>2687</v>
      </c>
      <c r="B1019" s="2">
        <v>36935</v>
      </c>
      <c r="C1019" s="30">
        <f>YEAR(IMDB4[[#This Row],[Release Date]])</f>
        <v>2001</v>
      </c>
      <c r="D1019" s="30" t="str">
        <f>FLOOR(IMDB4[[#This Row],[Year]],10)&amp;"s"</f>
        <v>2000s</v>
      </c>
      <c r="E1019" s="1" t="s">
        <v>32</v>
      </c>
      <c r="F1019" s="1" t="s">
        <v>40</v>
      </c>
      <c r="G1019" s="1" t="s">
        <v>3</v>
      </c>
      <c r="H1019" s="1" t="s">
        <v>83</v>
      </c>
      <c r="I1019" s="1" t="s">
        <v>84</v>
      </c>
      <c r="J1019" s="1" t="s">
        <v>2688</v>
      </c>
      <c r="K1019" s="1" t="s">
        <v>793</v>
      </c>
      <c r="L1019" s="30">
        <v>11000</v>
      </c>
      <c r="M1019" s="30">
        <v>13191</v>
      </c>
      <c r="N1019" s="30">
        <v>0</v>
      </c>
      <c r="O1019" s="30">
        <v>16000</v>
      </c>
      <c r="P1019" s="27">
        <v>7.5</v>
      </c>
      <c r="Q1019" s="30">
        <v>258</v>
      </c>
      <c r="R1019" s="30">
        <v>159</v>
      </c>
      <c r="S1019" s="9">
        <v>317557891</v>
      </c>
      <c r="T1019" s="9">
        <v>125000000</v>
      </c>
      <c r="U1019" s="9">
        <f>IMDB4[[#This Row],[Gross Revenue]]-IMDB4[[#This Row],[Budget]]</f>
        <v>192557891</v>
      </c>
      <c r="V1019" s="9" t="str">
        <f>IF(IMDB4[[#This Row],[Profit]]&gt;0,"Hit","Flop")</f>
        <v>Hit</v>
      </c>
      <c r="W1019" s="9" t="str" cm="1">
        <f t="array" ref="W1019">_xlfn.IFS(IMDB4[[#This Row],[IMDb Score (1-10)]]&gt;=8,"Excellent",IMDB4[[#This Row],[IMDb Score (1-10)]]&gt;=7,"Good",IMDB4[[#This Row],[IMDb Score (1-10)]]&gt;=5,"Average",TRUE,"Poor")</f>
        <v>Good</v>
      </c>
      <c r="X1019" s="9" t="str">
        <f>IF(IMDB4[[#This Row],[Duration (min)]]&lt;90,"Short",IF(IMDB4[[#This Row],[Duration (min)]]&lt;=120,"Medium", "Long"))</f>
        <v>Long</v>
      </c>
    </row>
    <row r="1020" spans="1:24" x14ac:dyDescent="0.25">
      <c r="A1020" s="1" t="s">
        <v>4926</v>
      </c>
      <c r="B1020" s="2">
        <v>39808</v>
      </c>
      <c r="C1020" s="30">
        <f>YEAR(IMDB4[[#This Row],[Release Date]])</f>
        <v>2008</v>
      </c>
      <c r="D1020" s="30" t="str">
        <f>FLOOR(IMDB4[[#This Row],[Year]],10)&amp;"s"</f>
        <v>2000s</v>
      </c>
      <c r="E1020" s="1" t="s">
        <v>32</v>
      </c>
      <c r="F1020" s="1" t="s">
        <v>77</v>
      </c>
      <c r="G1020" s="1" t="s">
        <v>3</v>
      </c>
      <c r="H1020" s="1" t="s">
        <v>4</v>
      </c>
      <c r="I1020" s="1" t="s">
        <v>132</v>
      </c>
      <c r="J1020" s="1" t="s">
        <v>199</v>
      </c>
      <c r="K1020" s="1" t="s">
        <v>225</v>
      </c>
      <c r="L1020" s="30">
        <v>11000</v>
      </c>
      <c r="M1020" s="30">
        <v>14959</v>
      </c>
      <c r="N1020" s="30">
        <v>14000</v>
      </c>
      <c r="O1020" s="30">
        <v>5000</v>
      </c>
      <c r="P1020" s="27">
        <v>6.2</v>
      </c>
      <c r="Q1020" s="30">
        <v>470</v>
      </c>
      <c r="R1020" s="30">
        <v>122</v>
      </c>
      <c r="S1020" s="9">
        <v>317011114</v>
      </c>
      <c r="T1020" s="9">
        <v>185000000</v>
      </c>
      <c r="U1020" s="9">
        <f>IMDB4[[#This Row],[Gross Revenue]]-IMDB4[[#This Row],[Budget]]</f>
        <v>132011114</v>
      </c>
      <c r="V1020" s="9" t="str">
        <f>IF(IMDB4[[#This Row],[Profit]]&gt;0,"Hit","Flop")</f>
        <v>Hit</v>
      </c>
      <c r="W1020" s="9" t="str" cm="1">
        <f t="array" ref="W1020">_xlfn.IFS(IMDB4[[#This Row],[IMDb Score (1-10)]]&gt;=8,"Excellent",IMDB4[[#This Row],[IMDb Score (1-10)]]&gt;=7,"Good",IMDB4[[#This Row],[IMDb Score (1-10)]]&gt;=5,"Average",TRUE,"Poor")</f>
        <v>Average</v>
      </c>
      <c r="X1020" s="9" t="str">
        <f>IF(IMDB4[[#This Row],[Duration (min)]]&lt;90,"Short",IF(IMDB4[[#This Row],[Duration (min)]]&lt;=120,"Medium", "Long"))</f>
        <v>Long</v>
      </c>
    </row>
    <row r="1021" spans="1:24" x14ac:dyDescent="0.25">
      <c r="A1021" s="1" t="s">
        <v>409</v>
      </c>
      <c r="B1021" s="2">
        <v>30674</v>
      </c>
      <c r="C1021" s="30">
        <f>YEAR(IMDB4[[#This Row],[Release Date]])</f>
        <v>1983</v>
      </c>
      <c r="D1021" s="30" t="str">
        <f>FLOOR(IMDB4[[#This Row],[Year]],10)&amp;"s"</f>
        <v>1980s</v>
      </c>
      <c r="E1021" s="1" t="s">
        <v>32</v>
      </c>
      <c r="F1021" s="1" t="s">
        <v>77</v>
      </c>
      <c r="G1021" s="1" t="s">
        <v>3</v>
      </c>
      <c r="H1021" s="1" t="s">
        <v>4</v>
      </c>
      <c r="I1021" s="1" t="s">
        <v>84</v>
      </c>
      <c r="J1021" s="1" t="s">
        <v>199</v>
      </c>
      <c r="K1021" s="1" t="s">
        <v>410</v>
      </c>
      <c r="L1021" s="30">
        <v>11000</v>
      </c>
      <c r="M1021" s="30">
        <v>13649</v>
      </c>
      <c r="N1021" s="30">
        <v>37</v>
      </c>
      <c r="O1021" s="30">
        <v>14000</v>
      </c>
      <c r="P1021" s="27">
        <v>8.4</v>
      </c>
      <c r="Q1021" s="30">
        <v>197</v>
      </c>
      <c r="R1021" s="30">
        <v>134</v>
      </c>
      <c r="S1021" s="9">
        <v>309125409</v>
      </c>
      <c r="T1021" s="9">
        <v>32500000</v>
      </c>
      <c r="U1021" s="9">
        <f>IMDB4[[#This Row],[Gross Revenue]]-IMDB4[[#This Row],[Budget]]</f>
        <v>276625409</v>
      </c>
      <c r="V1021" s="9" t="str">
        <f>IF(IMDB4[[#This Row],[Profit]]&gt;0,"Hit","Flop")</f>
        <v>Hit</v>
      </c>
      <c r="W1021" s="9" t="str" cm="1">
        <f t="array" ref="W1021">_xlfn.IFS(IMDB4[[#This Row],[IMDb Score (1-10)]]&gt;=8,"Excellent",IMDB4[[#This Row],[IMDb Score (1-10)]]&gt;=7,"Good",IMDB4[[#This Row],[IMDb Score (1-10)]]&gt;=5,"Average",TRUE,"Poor")</f>
        <v>Excellent</v>
      </c>
      <c r="X1021" s="9" t="str">
        <f>IF(IMDB4[[#This Row],[Duration (min)]]&lt;90,"Short",IF(IMDB4[[#This Row],[Duration (min)]]&lt;=120,"Medium", "Long"))</f>
        <v>Long</v>
      </c>
    </row>
    <row r="1022" spans="1:24" x14ac:dyDescent="0.25">
      <c r="A1022" s="1" t="s">
        <v>309</v>
      </c>
      <c r="B1022" s="2">
        <v>29331</v>
      </c>
      <c r="C1022" s="30">
        <f>YEAR(IMDB4[[#This Row],[Release Date]])</f>
        <v>1980</v>
      </c>
      <c r="D1022" s="30" t="str">
        <f>FLOOR(IMDB4[[#This Row],[Year]],10)&amp;"s"</f>
        <v>1980s</v>
      </c>
      <c r="E1022" s="1" t="s">
        <v>32</v>
      </c>
      <c r="F1022" s="1" t="s">
        <v>77</v>
      </c>
      <c r="G1022" s="1" t="s">
        <v>3</v>
      </c>
      <c r="H1022" s="1" t="s">
        <v>4</v>
      </c>
      <c r="I1022" s="1" t="s">
        <v>84</v>
      </c>
      <c r="J1022" s="1" t="s">
        <v>199</v>
      </c>
      <c r="K1022" s="1" t="s">
        <v>310</v>
      </c>
      <c r="L1022" s="30">
        <v>11000</v>
      </c>
      <c r="M1022" s="30">
        <v>12643</v>
      </c>
      <c r="N1022" s="30">
        <v>883</v>
      </c>
      <c r="O1022" s="30">
        <v>17000</v>
      </c>
      <c r="P1022" s="27">
        <v>8.8000000000000007</v>
      </c>
      <c r="Q1022" s="30">
        <v>223</v>
      </c>
      <c r="R1022" s="30">
        <v>127</v>
      </c>
      <c r="S1022" s="9">
        <v>290158751</v>
      </c>
      <c r="T1022" s="9">
        <v>18000000</v>
      </c>
      <c r="U1022" s="9">
        <f>IMDB4[[#This Row],[Gross Revenue]]-IMDB4[[#This Row],[Budget]]</f>
        <v>272158751</v>
      </c>
      <c r="V1022" s="9" t="str">
        <f>IF(IMDB4[[#This Row],[Profit]]&gt;0,"Hit","Flop")</f>
        <v>Hit</v>
      </c>
      <c r="W1022" s="9" t="str" cm="1">
        <f t="array" ref="W1022">_xlfn.IFS(IMDB4[[#This Row],[IMDb Score (1-10)]]&gt;=8,"Excellent",IMDB4[[#This Row],[IMDb Score (1-10)]]&gt;=7,"Good",IMDB4[[#This Row],[IMDb Score (1-10)]]&gt;=5,"Average",TRUE,"Poor")</f>
        <v>Excellent</v>
      </c>
      <c r="X1022" s="9" t="str">
        <f>IF(IMDB4[[#This Row],[Duration (min)]]&lt;90,"Short",IF(IMDB4[[#This Row],[Duration (min)]]&lt;=120,"Medium", "Long"))</f>
        <v>Long</v>
      </c>
    </row>
    <row r="1023" spans="1:24" x14ac:dyDescent="0.25">
      <c r="A1023" s="1" t="s">
        <v>3050</v>
      </c>
      <c r="B1023" s="2">
        <v>37456</v>
      </c>
      <c r="C1023" s="30">
        <f>YEAR(IMDB4[[#This Row],[Release Date]])</f>
        <v>2002</v>
      </c>
      <c r="D1023" s="30" t="str">
        <f>FLOOR(IMDB4[[#This Row],[Year]],10)&amp;"s"</f>
        <v>2000s</v>
      </c>
      <c r="E1023" s="1" t="s">
        <v>32</v>
      </c>
      <c r="F1023" s="1" t="s">
        <v>40</v>
      </c>
      <c r="G1023" s="1" t="s">
        <v>3</v>
      </c>
      <c r="H1023" s="1" t="s">
        <v>83</v>
      </c>
      <c r="I1023" s="1" t="s">
        <v>84</v>
      </c>
      <c r="J1023" s="1" t="s">
        <v>2688</v>
      </c>
      <c r="K1023" s="1" t="s">
        <v>793</v>
      </c>
      <c r="L1023" s="30">
        <v>11000</v>
      </c>
      <c r="M1023" s="30">
        <v>35672</v>
      </c>
      <c r="N1023" s="30">
        <v>0</v>
      </c>
      <c r="O1023" s="30">
        <v>0</v>
      </c>
      <c r="P1023" s="27">
        <v>7.4</v>
      </c>
      <c r="Q1023" s="30">
        <v>232</v>
      </c>
      <c r="R1023" s="30">
        <v>174</v>
      </c>
      <c r="S1023" s="9">
        <v>261970615</v>
      </c>
      <c r="T1023" s="9">
        <v>100000000</v>
      </c>
      <c r="U1023" s="9">
        <f>IMDB4[[#This Row],[Gross Revenue]]-IMDB4[[#This Row],[Budget]]</f>
        <v>161970615</v>
      </c>
      <c r="V1023" s="9" t="str">
        <f>IF(IMDB4[[#This Row],[Profit]]&gt;0,"Hit","Flop")</f>
        <v>Hit</v>
      </c>
      <c r="W1023" s="9" t="str" cm="1">
        <f t="array" ref="W1023">_xlfn.IFS(IMDB4[[#This Row],[IMDb Score (1-10)]]&gt;=8,"Excellent",IMDB4[[#This Row],[IMDb Score (1-10)]]&gt;=7,"Good",IMDB4[[#This Row],[IMDb Score (1-10)]]&gt;=5,"Average",TRUE,"Poor")</f>
        <v>Good</v>
      </c>
      <c r="X1023" s="9" t="str">
        <f>IF(IMDB4[[#This Row],[Duration (min)]]&lt;90,"Short",IF(IMDB4[[#This Row],[Duration (min)]]&lt;=120,"Medium", "Long"))</f>
        <v>Long</v>
      </c>
    </row>
    <row r="1024" spans="1:24" x14ac:dyDescent="0.25">
      <c r="A1024" s="1" t="s">
        <v>6770</v>
      </c>
      <c r="B1024" s="2">
        <v>41672</v>
      </c>
      <c r="C1024" s="30">
        <f>YEAR(IMDB4[[#This Row],[Release Date]])</f>
        <v>2014</v>
      </c>
      <c r="D1024" s="30" t="str">
        <f>FLOOR(IMDB4[[#This Row],[Year]],10)&amp;"s"</f>
        <v>2010s</v>
      </c>
      <c r="E1024" s="1" t="s">
        <v>32</v>
      </c>
      <c r="F1024" s="1" t="s">
        <v>77</v>
      </c>
      <c r="G1024" s="1" t="s">
        <v>3</v>
      </c>
      <c r="H1024" s="1" t="s">
        <v>334</v>
      </c>
      <c r="I1024" s="1" t="s">
        <v>84</v>
      </c>
      <c r="J1024" s="1" t="s">
        <v>715</v>
      </c>
      <c r="K1024" s="1" t="s">
        <v>5211</v>
      </c>
      <c r="L1024" s="30">
        <v>11000</v>
      </c>
      <c r="M1024" s="30">
        <v>22128</v>
      </c>
      <c r="N1024" s="30">
        <v>97</v>
      </c>
      <c r="O1024" s="30">
        <v>64000</v>
      </c>
      <c r="P1024" s="27">
        <v>7.8</v>
      </c>
      <c r="Q1024" s="30">
        <v>435</v>
      </c>
      <c r="R1024" s="30">
        <v>100</v>
      </c>
      <c r="S1024" s="9">
        <v>257756197</v>
      </c>
      <c r="T1024" s="9">
        <v>60000000</v>
      </c>
      <c r="U1024" s="9">
        <f>IMDB4[[#This Row],[Gross Revenue]]-IMDB4[[#This Row],[Budget]]</f>
        <v>197756197</v>
      </c>
      <c r="V1024" s="9" t="str">
        <f>IF(IMDB4[[#This Row],[Profit]]&gt;0,"Hit","Flop")</f>
        <v>Hit</v>
      </c>
      <c r="W1024" s="9" t="str" cm="1">
        <f t="array" ref="W1024">_xlfn.IFS(IMDB4[[#This Row],[IMDb Score (1-10)]]&gt;=8,"Excellent",IMDB4[[#This Row],[IMDb Score (1-10)]]&gt;=7,"Good",IMDB4[[#This Row],[IMDb Score (1-10)]]&gt;=5,"Average",TRUE,"Poor")</f>
        <v>Good</v>
      </c>
      <c r="X1024" s="9" t="str">
        <f>IF(IMDB4[[#This Row],[Duration (min)]]&lt;90,"Short",IF(IMDB4[[#This Row],[Duration (min)]]&lt;=120,"Medium", "Long"))</f>
        <v>Medium</v>
      </c>
    </row>
    <row r="1025" spans="1:24" x14ac:dyDescent="0.25">
      <c r="A1025" s="1" t="s">
        <v>3659</v>
      </c>
      <c r="B1025" s="2">
        <v>38045</v>
      </c>
      <c r="C1025" s="30">
        <f>YEAR(IMDB4[[#This Row],[Release Date]])</f>
        <v>2004</v>
      </c>
      <c r="D1025" s="30" t="str">
        <f>FLOOR(IMDB4[[#This Row],[Year]],10)&amp;"s"</f>
        <v>2000s</v>
      </c>
      <c r="E1025" s="1" t="s">
        <v>32</v>
      </c>
      <c r="F1025" s="1" t="s">
        <v>40</v>
      </c>
      <c r="G1025" s="1" t="s">
        <v>3</v>
      </c>
      <c r="H1025" s="1" t="s">
        <v>83</v>
      </c>
      <c r="I1025" s="1" t="s">
        <v>84</v>
      </c>
      <c r="J1025" s="1" t="s">
        <v>2688</v>
      </c>
      <c r="K1025" s="1" t="s">
        <v>2924</v>
      </c>
      <c r="L1025" s="30">
        <v>11000</v>
      </c>
      <c r="M1025" s="30">
        <v>33284</v>
      </c>
      <c r="N1025" s="30">
        <v>0</v>
      </c>
      <c r="O1025" s="30">
        <v>11000</v>
      </c>
      <c r="P1025" s="27">
        <v>7.8</v>
      </c>
      <c r="Q1025" s="30">
        <v>274</v>
      </c>
      <c r="R1025" s="30">
        <v>142</v>
      </c>
      <c r="S1025" s="9">
        <v>249358727</v>
      </c>
      <c r="T1025" s="9">
        <v>130000000</v>
      </c>
      <c r="U1025" s="9">
        <f>IMDB4[[#This Row],[Gross Revenue]]-IMDB4[[#This Row],[Budget]]</f>
        <v>119358727</v>
      </c>
      <c r="V1025" s="9" t="str">
        <f>IF(IMDB4[[#This Row],[Profit]]&gt;0,"Hit","Flop")</f>
        <v>Hit</v>
      </c>
      <c r="W1025" s="9" t="str" cm="1">
        <f t="array" ref="W1025">_xlfn.IFS(IMDB4[[#This Row],[IMDb Score (1-10)]]&gt;=8,"Excellent",IMDB4[[#This Row],[IMDb Score (1-10)]]&gt;=7,"Good",IMDB4[[#This Row],[IMDb Score (1-10)]]&gt;=5,"Average",TRUE,"Poor")</f>
        <v>Good</v>
      </c>
      <c r="X1025" s="9" t="str">
        <f>IF(IMDB4[[#This Row],[Duration (min)]]&lt;90,"Short",IF(IMDB4[[#This Row],[Duration (min)]]&lt;=120,"Medium", "Long"))</f>
        <v>Long</v>
      </c>
    </row>
    <row r="1026" spans="1:24" x14ac:dyDescent="0.25">
      <c r="A1026" s="1" t="s">
        <v>3292</v>
      </c>
      <c r="B1026" s="2">
        <v>37884</v>
      </c>
      <c r="C1026" s="30">
        <f>YEAR(IMDB4[[#This Row],[Release Date]])</f>
        <v>2003</v>
      </c>
      <c r="D1026" s="30" t="str">
        <f>FLOOR(IMDB4[[#This Row],[Year]],10)&amp;"s"</f>
        <v>2000s</v>
      </c>
      <c r="E1026" s="1" t="s">
        <v>32</v>
      </c>
      <c r="F1026" s="1" t="s">
        <v>20</v>
      </c>
      <c r="G1026" s="1" t="s">
        <v>3</v>
      </c>
      <c r="H1026" s="1" t="s">
        <v>4</v>
      </c>
      <c r="I1026" s="1" t="s">
        <v>132</v>
      </c>
      <c r="J1026" s="1" t="s">
        <v>715</v>
      </c>
      <c r="K1026" s="1" t="s">
        <v>1056</v>
      </c>
      <c r="L1026" s="30">
        <v>11000</v>
      </c>
      <c r="M1026" s="30">
        <v>21276</v>
      </c>
      <c r="N1026" s="30">
        <v>293</v>
      </c>
      <c r="O1026" s="30">
        <v>0</v>
      </c>
      <c r="P1026" s="27">
        <v>6.7</v>
      </c>
      <c r="Q1026" s="30">
        <v>191</v>
      </c>
      <c r="R1026" s="30">
        <v>101</v>
      </c>
      <c r="S1026" s="9">
        <v>242589580</v>
      </c>
      <c r="T1026" s="9">
        <v>81000000</v>
      </c>
      <c r="U1026" s="9">
        <f>IMDB4[[#This Row],[Gross Revenue]]-IMDB4[[#This Row],[Budget]]</f>
        <v>161589580</v>
      </c>
      <c r="V1026" s="9" t="str">
        <f>IF(IMDB4[[#This Row],[Profit]]&gt;0,"Hit","Flop")</f>
        <v>Hit</v>
      </c>
      <c r="W1026" s="9" t="str" cm="1">
        <f t="array" ref="W1026">_xlfn.IFS(IMDB4[[#This Row],[IMDb Score (1-10)]]&gt;=8,"Excellent",IMDB4[[#This Row],[IMDb Score (1-10)]]&gt;=7,"Good",IMDB4[[#This Row],[IMDb Score (1-10)]]&gt;=5,"Average",TRUE,"Poor")</f>
        <v>Average</v>
      </c>
      <c r="X1026" s="9" t="str">
        <f>IF(IMDB4[[#This Row],[Duration (min)]]&lt;90,"Short",IF(IMDB4[[#This Row],[Duration (min)]]&lt;=120,"Medium", "Long"))</f>
        <v>Medium</v>
      </c>
    </row>
    <row r="1027" spans="1:24" x14ac:dyDescent="0.25">
      <c r="A1027" s="1" t="s">
        <v>341</v>
      </c>
      <c r="B1027" s="2">
        <v>29722</v>
      </c>
      <c r="C1027" s="30">
        <f>YEAR(IMDB4[[#This Row],[Release Date]])</f>
        <v>1981</v>
      </c>
      <c r="D1027" s="30" t="str">
        <f>FLOOR(IMDB4[[#This Row],[Year]],10)&amp;"s"</f>
        <v>1980s</v>
      </c>
      <c r="E1027" s="1" t="s">
        <v>32</v>
      </c>
      <c r="F1027" s="1" t="s">
        <v>77</v>
      </c>
      <c r="G1027" s="1" t="s">
        <v>3</v>
      </c>
      <c r="H1027" s="1" t="s">
        <v>4</v>
      </c>
      <c r="I1027" s="1" t="s">
        <v>84</v>
      </c>
      <c r="J1027" s="1" t="s">
        <v>199</v>
      </c>
      <c r="K1027" s="1" t="s">
        <v>225</v>
      </c>
      <c r="L1027" s="30">
        <v>11000</v>
      </c>
      <c r="M1027" s="30">
        <v>12906</v>
      </c>
      <c r="N1027" s="30">
        <v>14000</v>
      </c>
      <c r="O1027" s="30">
        <v>16000</v>
      </c>
      <c r="P1027" s="27">
        <v>8.5</v>
      </c>
      <c r="Q1027" s="30">
        <v>234</v>
      </c>
      <c r="R1027" s="30">
        <v>115</v>
      </c>
      <c r="S1027" s="9">
        <v>242374454</v>
      </c>
      <c r="T1027" s="9">
        <v>18000000</v>
      </c>
      <c r="U1027" s="9">
        <f>IMDB4[[#This Row],[Gross Revenue]]-IMDB4[[#This Row],[Budget]]</f>
        <v>224374454</v>
      </c>
      <c r="V1027" s="9" t="str">
        <f>IF(IMDB4[[#This Row],[Profit]]&gt;0,"Hit","Flop")</f>
        <v>Hit</v>
      </c>
      <c r="W1027" s="9" t="str" cm="1">
        <f t="array" ref="W1027">_xlfn.IFS(IMDB4[[#This Row],[IMDb Score (1-10)]]&gt;=8,"Excellent",IMDB4[[#This Row],[IMDb Score (1-10)]]&gt;=7,"Good",IMDB4[[#This Row],[IMDb Score (1-10)]]&gt;=5,"Average",TRUE,"Poor")</f>
        <v>Excellent</v>
      </c>
      <c r="X1027" s="9" t="str">
        <f>IF(IMDB4[[#This Row],[Duration (min)]]&lt;90,"Short",IF(IMDB4[[#This Row],[Duration (min)]]&lt;=120,"Medium", "Long"))</f>
        <v>Medium</v>
      </c>
    </row>
    <row r="1028" spans="1:24" x14ac:dyDescent="0.25">
      <c r="A1028" s="1" t="s">
        <v>6681</v>
      </c>
      <c r="B1028" s="2">
        <v>41704</v>
      </c>
      <c r="C1028" s="30">
        <f>YEAR(IMDB4[[#This Row],[Release Date]])</f>
        <v>2014</v>
      </c>
      <c r="D1028" s="30" t="str">
        <f>FLOOR(IMDB4[[#This Row],[Year]],10)&amp;"s"</f>
        <v>2010s</v>
      </c>
      <c r="E1028" s="1" t="s">
        <v>32</v>
      </c>
      <c r="F1028" s="1" t="s">
        <v>77</v>
      </c>
      <c r="G1028" s="1" t="s">
        <v>3</v>
      </c>
      <c r="H1028" s="1" t="s">
        <v>4</v>
      </c>
      <c r="I1028" s="1" t="s">
        <v>84</v>
      </c>
      <c r="J1028" s="1" t="s">
        <v>1207</v>
      </c>
      <c r="K1028" s="1" t="s">
        <v>6682</v>
      </c>
      <c r="L1028" s="30">
        <v>11000</v>
      </c>
      <c r="M1028" s="30">
        <v>15516</v>
      </c>
      <c r="N1028" s="30">
        <v>171</v>
      </c>
      <c r="O1028" s="30">
        <v>89000</v>
      </c>
      <c r="P1028" s="27">
        <v>7</v>
      </c>
      <c r="Q1028" s="30">
        <v>401</v>
      </c>
      <c r="R1028" s="30">
        <v>97</v>
      </c>
      <c r="S1028" s="9">
        <v>241407328</v>
      </c>
      <c r="T1028" s="9">
        <v>180000000</v>
      </c>
      <c r="U1028" s="9">
        <f>IMDB4[[#This Row],[Gross Revenue]]-IMDB4[[#This Row],[Budget]]</f>
        <v>61407328</v>
      </c>
      <c r="V1028" s="9" t="str">
        <f>IF(IMDB4[[#This Row],[Profit]]&gt;0,"Hit","Flop")</f>
        <v>Hit</v>
      </c>
      <c r="W1028" s="9" t="str" cm="1">
        <f t="array" ref="W1028">_xlfn.IFS(IMDB4[[#This Row],[IMDb Score (1-10)]]&gt;=8,"Excellent",IMDB4[[#This Row],[IMDb Score (1-10)]]&gt;=7,"Good",IMDB4[[#This Row],[IMDb Score (1-10)]]&gt;=5,"Average",TRUE,"Poor")</f>
        <v>Good</v>
      </c>
      <c r="X1028" s="9" t="str">
        <f>IF(IMDB4[[#This Row],[Duration (min)]]&lt;90,"Short",IF(IMDB4[[#This Row],[Duration (min)]]&lt;=120,"Medium", "Long"))</f>
        <v>Medium</v>
      </c>
    </row>
    <row r="1029" spans="1:24" x14ac:dyDescent="0.25">
      <c r="A1029" s="1" t="s">
        <v>4934</v>
      </c>
      <c r="B1029" s="2">
        <v>39494</v>
      </c>
      <c r="C1029" s="30">
        <f>YEAR(IMDB4[[#This Row],[Release Date]])</f>
        <v>2008</v>
      </c>
      <c r="D1029" s="30" t="str">
        <f>FLOOR(IMDB4[[#This Row],[Year]],10)&amp;"s"</f>
        <v>2000s</v>
      </c>
      <c r="E1029" s="1" t="s">
        <v>32</v>
      </c>
      <c r="F1029" s="1" t="s">
        <v>77</v>
      </c>
      <c r="G1029" s="1" t="s">
        <v>3</v>
      </c>
      <c r="H1029" s="1" t="s">
        <v>4</v>
      </c>
      <c r="I1029" s="1" t="s">
        <v>84</v>
      </c>
      <c r="J1029" s="1" t="s">
        <v>1207</v>
      </c>
      <c r="K1029" s="1" t="s">
        <v>4935</v>
      </c>
      <c r="L1029" s="30">
        <v>11000</v>
      </c>
      <c r="M1029" s="30">
        <v>12754</v>
      </c>
      <c r="N1029" s="30">
        <v>54</v>
      </c>
      <c r="O1029" s="30">
        <v>6000</v>
      </c>
      <c r="P1029" s="27">
        <v>7.6</v>
      </c>
      <c r="Q1029" s="30">
        <v>266</v>
      </c>
      <c r="R1029" s="30">
        <v>92</v>
      </c>
      <c r="S1029" s="9">
        <v>215395021</v>
      </c>
      <c r="T1029" s="9">
        <v>130000000</v>
      </c>
      <c r="U1029" s="9">
        <f>IMDB4[[#This Row],[Gross Revenue]]-IMDB4[[#This Row],[Budget]]</f>
        <v>85395021</v>
      </c>
      <c r="V1029" s="9" t="str">
        <f>IF(IMDB4[[#This Row],[Profit]]&gt;0,"Hit","Flop")</f>
        <v>Hit</v>
      </c>
      <c r="W1029" s="9" t="str" cm="1">
        <f t="array" ref="W1029">_xlfn.IFS(IMDB4[[#This Row],[IMDb Score (1-10)]]&gt;=8,"Excellent",IMDB4[[#This Row],[IMDb Score (1-10)]]&gt;=7,"Good",IMDB4[[#This Row],[IMDb Score (1-10)]]&gt;=5,"Average",TRUE,"Poor")</f>
        <v>Good</v>
      </c>
      <c r="X1029" s="9" t="str">
        <f>IF(IMDB4[[#This Row],[Duration (min)]]&lt;90,"Short",IF(IMDB4[[#This Row],[Duration (min)]]&lt;=120,"Medium", "Long"))</f>
        <v>Medium</v>
      </c>
    </row>
    <row r="1030" spans="1:24" x14ac:dyDescent="0.25">
      <c r="A1030" s="1" t="s">
        <v>6942</v>
      </c>
      <c r="B1030" s="2">
        <v>42164</v>
      </c>
      <c r="C1030" s="30">
        <f>YEAR(IMDB4[[#This Row],[Release Date]])</f>
        <v>2015</v>
      </c>
      <c r="D1030" s="30" t="str">
        <f>FLOOR(IMDB4[[#This Row],[Year]],10)&amp;"s"</f>
        <v>2010s</v>
      </c>
      <c r="E1030" s="1" t="s">
        <v>32</v>
      </c>
      <c r="F1030" s="1" t="s">
        <v>77</v>
      </c>
      <c r="G1030" s="1" t="s">
        <v>3</v>
      </c>
      <c r="H1030" s="1" t="s">
        <v>83</v>
      </c>
      <c r="I1030" s="1" t="s">
        <v>132</v>
      </c>
      <c r="J1030" s="1" t="s">
        <v>5976</v>
      </c>
      <c r="K1030" s="1" t="s">
        <v>1964</v>
      </c>
      <c r="L1030" s="30">
        <v>11000</v>
      </c>
      <c r="M1030" s="30">
        <v>11700</v>
      </c>
      <c r="N1030" s="30">
        <v>0</v>
      </c>
      <c r="O1030" s="30">
        <v>85000</v>
      </c>
      <c r="P1030" s="27">
        <v>6.8</v>
      </c>
      <c r="Q1030" s="30">
        <v>602</v>
      </c>
      <c r="R1030" s="30">
        <v>148</v>
      </c>
      <c r="S1030" s="9">
        <v>200074175</v>
      </c>
      <c r="T1030" s="9">
        <v>245000000</v>
      </c>
      <c r="U1030" s="9">
        <f>IMDB4[[#This Row],[Gross Revenue]]-IMDB4[[#This Row],[Budget]]</f>
        <v>-44925825</v>
      </c>
      <c r="V1030" s="9" t="str">
        <f>IF(IMDB4[[#This Row],[Profit]]&gt;0,"Hit","Flop")</f>
        <v>Flop</v>
      </c>
      <c r="W1030" s="9" t="str" cm="1">
        <f t="array" ref="W1030">_xlfn.IFS(IMDB4[[#This Row],[IMDb Score (1-10)]]&gt;=8,"Excellent",IMDB4[[#This Row],[IMDb Score (1-10)]]&gt;=7,"Good",IMDB4[[#This Row],[IMDb Score (1-10)]]&gt;=5,"Average",TRUE,"Poor")</f>
        <v>Average</v>
      </c>
      <c r="X1030" s="9" t="str">
        <f>IF(IMDB4[[#This Row],[Duration (min)]]&lt;90,"Short",IF(IMDB4[[#This Row],[Duration (min)]]&lt;=120,"Medium", "Long"))</f>
        <v>Long</v>
      </c>
    </row>
    <row r="1031" spans="1:24" x14ac:dyDescent="0.25">
      <c r="A1031" s="1" t="s">
        <v>726</v>
      </c>
      <c r="B1031" s="2">
        <v>32646</v>
      </c>
      <c r="C1031" s="30">
        <f>YEAR(IMDB4[[#This Row],[Release Date]])</f>
        <v>1989</v>
      </c>
      <c r="D1031" s="30" t="str">
        <f>FLOOR(IMDB4[[#This Row],[Year]],10)&amp;"s"</f>
        <v>1980s</v>
      </c>
      <c r="E1031" s="1" t="s">
        <v>32</v>
      </c>
      <c r="F1031" s="1" t="s">
        <v>77</v>
      </c>
      <c r="G1031" s="1" t="s">
        <v>3</v>
      </c>
      <c r="H1031" s="1" t="s">
        <v>4</v>
      </c>
      <c r="I1031" s="1" t="s">
        <v>132</v>
      </c>
      <c r="J1031" s="1" t="s">
        <v>199</v>
      </c>
      <c r="K1031" s="1" t="s">
        <v>225</v>
      </c>
      <c r="L1031" s="30">
        <v>11000</v>
      </c>
      <c r="M1031" s="30">
        <v>12884</v>
      </c>
      <c r="N1031" s="30">
        <v>14000</v>
      </c>
      <c r="O1031" s="30">
        <v>0</v>
      </c>
      <c r="P1031" s="27">
        <v>8.3000000000000007</v>
      </c>
      <c r="Q1031" s="30">
        <v>149</v>
      </c>
      <c r="R1031" s="30">
        <v>127</v>
      </c>
      <c r="S1031" s="9">
        <v>197171806</v>
      </c>
      <c r="T1031" s="9">
        <v>48000000</v>
      </c>
      <c r="U1031" s="9">
        <f>IMDB4[[#This Row],[Gross Revenue]]-IMDB4[[#This Row],[Budget]]</f>
        <v>149171806</v>
      </c>
      <c r="V1031" s="9" t="str">
        <f>IF(IMDB4[[#This Row],[Profit]]&gt;0,"Hit","Flop")</f>
        <v>Hit</v>
      </c>
      <c r="W1031" s="9" t="str" cm="1">
        <f t="array" ref="W1031">_xlfn.IFS(IMDB4[[#This Row],[IMDb Score (1-10)]]&gt;=8,"Excellent",IMDB4[[#This Row],[IMDb Score (1-10)]]&gt;=7,"Good",IMDB4[[#This Row],[IMDb Score (1-10)]]&gt;=5,"Average",TRUE,"Poor")</f>
        <v>Excellent</v>
      </c>
      <c r="X1031" s="9" t="str">
        <f>IF(IMDB4[[#This Row],[Duration (min)]]&lt;90,"Short",IF(IMDB4[[#This Row],[Duration (min)]]&lt;=120,"Medium", "Long"))</f>
        <v>Long</v>
      </c>
    </row>
    <row r="1032" spans="1:24" x14ac:dyDescent="0.25">
      <c r="A1032" s="1" t="s">
        <v>6661</v>
      </c>
      <c r="B1032" s="2">
        <v>42001</v>
      </c>
      <c r="C1032" s="30">
        <f>YEAR(IMDB4[[#This Row],[Release Date]])</f>
        <v>2014</v>
      </c>
      <c r="D1032" s="30" t="str">
        <f>FLOOR(IMDB4[[#This Row],[Year]],10)&amp;"s"</f>
        <v>2010s</v>
      </c>
      <c r="E1032" s="1" t="s">
        <v>32</v>
      </c>
      <c r="F1032" s="1" t="s">
        <v>40</v>
      </c>
      <c r="G1032" s="1" t="s">
        <v>3</v>
      </c>
      <c r="H1032" s="1" t="s">
        <v>4</v>
      </c>
      <c r="I1032" s="1" t="s">
        <v>132</v>
      </c>
      <c r="J1032" s="1" t="s">
        <v>1377</v>
      </c>
      <c r="K1032" s="1" t="s">
        <v>2413</v>
      </c>
      <c r="L1032" s="30">
        <v>11000</v>
      </c>
      <c r="M1032" s="30">
        <v>31488</v>
      </c>
      <c r="N1032" s="30">
        <v>22000</v>
      </c>
      <c r="O1032" s="30">
        <v>349000</v>
      </c>
      <c r="P1032" s="27">
        <v>8.6</v>
      </c>
      <c r="Q1032" s="30">
        <v>712</v>
      </c>
      <c r="R1032" s="30">
        <v>169</v>
      </c>
      <c r="S1032" s="9">
        <v>187991439</v>
      </c>
      <c r="T1032" s="9">
        <v>165000000</v>
      </c>
      <c r="U1032" s="9">
        <f>IMDB4[[#This Row],[Gross Revenue]]-IMDB4[[#This Row],[Budget]]</f>
        <v>22991439</v>
      </c>
      <c r="V1032" s="9" t="str">
        <f>IF(IMDB4[[#This Row],[Profit]]&gt;0,"Hit","Flop")</f>
        <v>Hit</v>
      </c>
      <c r="W1032" s="9" t="str" cm="1">
        <f t="array" ref="W1032">_xlfn.IFS(IMDB4[[#This Row],[IMDb Score (1-10)]]&gt;=8,"Excellent",IMDB4[[#This Row],[IMDb Score (1-10)]]&gt;=7,"Good",IMDB4[[#This Row],[IMDb Score (1-10)]]&gt;=5,"Average",TRUE,"Poor")</f>
        <v>Excellent</v>
      </c>
      <c r="X1032" s="9" t="str">
        <f>IF(IMDB4[[#This Row],[Duration (min)]]&lt;90,"Short",IF(IMDB4[[#This Row],[Duration (min)]]&lt;=120,"Medium", "Long"))</f>
        <v>Long</v>
      </c>
    </row>
    <row r="1033" spans="1:24" x14ac:dyDescent="0.25">
      <c r="A1033" s="1" t="s">
        <v>4046</v>
      </c>
      <c r="B1033" s="2">
        <v>38571</v>
      </c>
      <c r="C1033" s="30">
        <f>YEAR(IMDB4[[#This Row],[Release Date]])</f>
        <v>2005</v>
      </c>
      <c r="D1033" s="30" t="str">
        <f>FLOOR(IMDB4[[#This Row],[Year]],10)&amp;"s"</f>
        <v>2000s</v>
      </c>
      <c r="E1033" s="1" t="s">
        <v>32</v>
      </c>
      <c r="F1033" s="1" t="s">
        <v>77</v>
      </c>
      <c r="G1033" s="1" t="s">
        <v>3</v>
      </c>
      <c r="H1033" s="1" t="s">
        <v>4</v>
      </c>
      <c r="I1033" s="1" t="s">
        <v>132</v>
      </c>
      <c r="J1033" s="1" t="s">
        <v>1045</v>
      </c>
      <c r="K1033" s="1" t="s">
        <v>1426</v>
      </c>
      <c r="L1033" s="30">
        <v>11000</v>
      </c>
      <c r="M1033" s="30">
        <v>22722</v>
      </c>
      <c r="N1033" s="30">
        <v>218</v>
      </c>
      <c r="O1033" s="30">
        <v>0</v>
      </c>
      <c r="P1033" s="27">
        <v>6.5</v>
      </c>
      <c r="Q1033" s="30">
        <v>233</v>
      </c>
      <c r="R1033" s="30">
        <v>126</v>
      </c>
      <c r="S1033" s="9">
        <v>186336103</v>
      </c>
      <c r="T1033" s="9">
        <v>120000000</v>
      </c>
      <c r="U1033" s="9">
        <f>IMDB4[[#This Row],[Gross Revenue]]-IMDB4[[#This Row],[Budget]]</f>
        <v>66336103</v>
      </c>
      <c r="V1033" s="9" t="str">
        <f>IF(IMDB4[[#This Row],[Profit]]&gt;0,"Hit","Flop")</f>
        <v>Hit</v>
      </c>
      <c r="W1033" s="9" t="str" cm="1">
        <f t="array" ref="W1033">_xlfn.IFS(IMDB4[[#This Row],[IMDb Score (1-10)]]&gt;=8,"Excellent",IMDB4[[#This Row],[IMDb Score (1-10)]]&gt;=7,"Good",IMDB4[[#This Row],[IMDb Score (1-10)]]&gt;=5,"Average",TRUE,"Poor")</f>
        <v>Average</v>
      </c>
      <c r="X1033" s="9" t="str">
        <f>IF(IMDB4[[#This Row],[Duration (min)]]&lt;90,"Short",IF(IMDB4[[#This Row],[Duration (min)]]&lt;=120,"Medium", "Long"))</f>
        <v>Long</v>
      </c>
    </row>
    <row r="1034" spans="1:24" x14ac:dyDescent="0.25">
      <c r="A1034" s="1" t="s">
        <v>1029</v>
      </c>
      <c r="B1034" s="2">
        <v>34207</v>
      </c>
      <c r="C1034" s="30">
        <f>YEAR(IMDB4[[#This Row],[Release Date]])</f>
        <v>1993</v>
      </c>
      <c r="D1034" s="30" t="str">
        <f>FLOOR(IMDB4[[#This Row],[Year]],10)&amp;"s"</f>
        <v>1990s</v>
      </c>
      <c r="E1034" s="1" t="s">
        <v>32</v>
      </c>
      <c r="F1034" s="1" t="s">
        <v>77</v>
      </c>
      <c r="G1034" s="1" t="s">
        <v>3</v>
      </c>
      <c r="H1034" s="1" t="s">
        <v>4</v>
      </c>
      <c r="I1034" s="1" t="s">
        <v>132</v>
      </c>
      <c r="J1034" s="1" t="s">
        <v>199</v>
      </c>
      <c r="K1034" s="1" t="s">
        <v>1030</v>
      </c>
      <c r="L1034" s="30">
        <v>11000</v>
      </c>
      <c r="M1034" s="30">
        <v>13357</v>
      </c>
      <c r="N1034" s="30">
        <v>99</v>
      </c>
      <c r="O1034" s="30">
        <v>0</v>
      </c>
      <c r="P1034" s="27">
        <v>7.8</v>
      </c>
      <c r="Q1034" s="30">
        <v>119</v>
      </c>
      <c r="R1034" s="30">
        <v>130</v>
      </c>
      <c r="S1034" s="9">
        <v>183875760</v>
      </c>
      <c r="T1034" s="9">
        <v>44000000</v>
      </c>
      <c r="U1034" s="9">
        <f>IMDB4[[#This Row],[Gross Revenue]]-IMDB4[[#This Row],[Budget]]</f>
        <v>139875760</v>
      </c>
      <c r="V1034" s="9" t="str">
        <f>IF(IMDB4[[#This Row],[Profit]]&gt;0,"Hit","Flop")</f>
        <v>Hit</v>
      </c>
      <c r="W1034" s="9" t="str" cm="1">
        <f t="array" ref="W1034">_xlfn.IFS(IMDB4[[#This Row],[IMDb Score (1-10)]]&gt;=8,"Excellent",IMDB4[[#This Row],[IMDb Score (1-10)]]&gt;=7,"Good",IMDB4[[#This Row],[IMDb Score (1-10)]]&gt;=5,"Average",TRUE,"Poor")</f>
        <v>Good</v>
      </c>
      <c r="X1034" s="9" t="str">
        <f>IF(IMDB4[[#This Row],[Duration (min)]]&lt;90,"Short",IF(IMDB4[[#This Row],[Duration (min)]]&lt;=120,"Medium", "Long"))</f>
        <v>Long</v>
      </c>
    </row>
    <row r="1035" spans="1:24" x14ac:dyDescent="0.25">
      <c r="A1035" s="1" t="s">
        <v>2781</v>
      </c>
      <c r="B1035" s="2">
        <v>37222</v>
      </c>
      <c r="C1035" s="30">
        <f>YEAR(IMDB4[[#This Row],[Release Date]])</f>
        <v>2001</v>
      </c>
      <c r="D1035" s="30" t="str">
        <f>FLOOR(IMDB4[[#This Row],[Year]],10)&amp;"s"</f>
        <v>2000s</v>
      </c>
      <c r="E1035" s="1" t="s">
        <v>32</v>
      </c>
      <c r="F1035" s="1" t="s">
        <v>2</v>
      </c>
      <c r="G1035" s="1" t="s">
        <v>3</v>
      </c>
      <c r="H1035" s="1" t="s">
        <v>4</v>
      </c>
      <c r="I1035" s="1" t="s">
        <v>132</v>
      </c>
      <c r="J1035" s="1" t="s">
        <v>1045</v>
      </c>
      <c r="K1035" s="1" t="s">
        <v>745</v>
      </c>
      <c r="L1035" s="30">
        <v>11000</v>
      </c>
      <c r="M1035" s="30">
        <v>13028</v>
      </c>
      <c r="N1035" s="30">
        <v>0</v>
      </c>
      <c r="O1035" s="30">
        <v>0</v>
      </c>
      <c r="P1035" s="27">
        <v>7.8</v>
      </c>
      <c r="Q1035" s="30">
        <v>186</v>
      </c>
      <c r="R1035" s="30">
        <v>116</v>
      </c>
      <c r="S1035" s="9">
        <v>183405771</v>
      </c>
      <c r="T1035" s="9">
        <v>85000000</v>
      </c>
      <c r="U1035" s="9">
        <f>IMDB4[[#This Row],[Gross Revenue]]-IMDB4[[#This Row],[Budget]]</f>
        <v>98405771</v>
      </c>
      <c r="V1035" s="9" t="str">
        <f>IF(IMDB4[[#This Row],[Profit]]&gt;0,"Hit","Flop")</f>
        <v>Hit</v>
      </c>
      <c r="W1035" s="9" t="str" cm="1">
        <f t="array" ref="W1035">_xlfn.IFS(IMDB4[[#This Row],[IMDb Score (1-10)]]&gt;=8,"Excellent",IMDB4[[#This Row],[IMDb Score (1-10)]]&gt;=7,"Good",IMDB4[[#This Row],[IMDb Score (1-10)]]&gt;=5,"Average",TRUE,"Poor")</f>
        <v>Good</v>
      </c>
      <c r="X1035" s="9" t="str">
        <f>IF(IMDB4[[#This Row],[Duration (min)]]&lt;90,"Short",IF(IMDB4[[#This Row],[Duration (min)]]&lt;=120,"Medium", "Long"))</f>
        <v>Medium</v>
      </c>
    </row>
    <row r="1036" spans="1:24" x14ac:dyDescent="0.25">
      <c r="A1036" s="1" t="s">
        <v>450</v>
      </c>
      <c r="B1036" s="2">
        <v>30985</v>
      </c>
      <c r="C1036" s="30">
        <f>YEAR(IMDB4[[#This Row],[Release Date]])</f>
        <v>1984</v>
      </c>
      <c r="D1036" s="30" t="str">
        <f>FLOOR(IMDB4[[#This Row],[Year]],10)&amp;"s"</f>
        <v>1980s</v>
      </c>
      <c r="E1036" s="1" t="s">
        <v>32</v>
      </c>
      <c r="F1036" s="1" t="s">
        <v>77</v>
      </c>
      <c r="G1036" s="1" t="s">
        <v>3</v>
      </c>
      <c r="H1036" s="1" t="s">
        <v>4</v>
      </c>
      <c r="I1036" s="1" t="s">
        <v>84</v>
      </c>
      <c r="J1036" s="1" t="s">
        <v>199</v>
      </c>
      <c r="K1036" s="1" t="s">
        <v>225</v>
      </c>
      <c r="L1036" s="30">
        <v>11000</v>
      </c>
      <c r="M1036" s="30">
        <v>11898</v>
      </c>
      <c r="N1036" s="30">
        <v>14000</v>
      </c>
      <c r="O1036" s="30">
        <v>0</v>
      </c>
      <c r="P1036" s="27">
        <v>7.6</v>
      </c>
      <c r="Q1036" s="30">
        <v>148</v>
      </c>
      <c r="R1036" s="30">
        <v>118</v>
      </c>
      <c r="S1036" s="9">
        <v>179870271</v>
      </c>
      <c r="T1036" s="9">
        <v>28000000</v>
      </c>
      <c r="U1036" s="9">
        <f>IMDB4[[#This Row],[Gross Revenue]]-IMDB4[[#This Row],[Budget]]</f>
        <v>151870271</v>
      </c>
      <c r="V1036" s="9" t="str">
        <f>IF(IMDB4[[#This Row],[Profit]]&gt;0,"Hit","Flop")</f>
        <v>Hit</v>
      </c>
      <c r="W1036" s="9" t="str" cm="1">
        <f t="array" ref="W1036">_xlfn.IFS(IMDB4[[#This Row],[IMDb Score (1-10)]]&gt;=8,"Excellent",IMDB4[[#This Row],[IMDb Score (1-10)]]&gt;=7,"Good",IMDB4[[#This Row],[IMDb Score (1-10)]]&gt;=5,"Average",TRUE,"Poor")</f>
        <v>Good</v>
      </c>
      <c r="X1036" s="9" t="str">
        <f>IF(IMDB4[[#This Row],[Duration (min)]]&lt;90,"Short",IF(IMDB4[[#This Row],[Duration (min)]]&lt;=120,"Medium", "Long"))</f>
        <v>Medium</v>
      </c>
    </row>
    <row r="1037" spans="1:24" x14ac:dyDescent="0.25">
      <c r="A1037" s="1" t="s">
        <v>5914</v>
      </c>
      <c r="B1037" s="2">
        <v>40880</v>
      </c>
      <c r="C1037" s="30">
        <f>YEAR(IMDB4[[#This Row],[Release Date]])</f>
        <v>2011</v>
      </c>
      <c r="D1037" s="30" t="str">
        <f>FLOOR(IMDB4[[#This Row],[Year]],10)&amp;"s"</f>
        <v>2010s</v>
      </c>
      <c r="E1037" s="1" t="s">
        <v>32</v>
      </c>
      <c r="F1037" s="1" t="s">
        <v>77</v>
      </c>
      <c r="G1037" s="1" t="s">
        <v>3</v>
      </c>
      <c r="H1037" s="1" t="s">
        <v>4</v>
      </c>
      <c r="I1037" s="1" t="s">
        <v>132</v>
      </c>
      <c r="J1037" s="1" t="s">
        <v>2570</v>
      </c>
      <c r="K1037" s="1" t="s">
        <v>5915</v>
      </c>
      <c r="L1037" s="30">
        <v>11000</v>
      </c>
      <c r="M1037" s="30">
        <v>13118</v>
      </c>
      <c r="N1037" s="30">
        <v>81</v>
      </c>
      <c r="O1037" s="30">
        <v>47000</v>
      </c>
      <c r="P1037" s="27">
        <v>7.6</v>
      </c>
      <c r="Q1037" s="30">
        <v>529</v>
      </c>
      <c r="R1037" s="30">
        <v>105</v>
      </c>
      <c r="S1037" s="9">
        <v>176740650</v>
      </c>
      <c r="T1037" s="9">
        <v>93000000</v>
      </c>
      <c r="U1037" s="9">
        <f>IMDB4[[#This Row],[Gross Revenue]]-IMDB4[[#This Row],[Budget]]</f>
        <v>83740650</v>
      </c>
      <c r="V1037" s="9" t="str">
        <f>IF(IMDB4[[#This Row],[Profit]]&gt;0,"Hit","Flop")</f>
        <v>Hit</v>
      </c>
      <c r="W1037" s="9" t="str" cm="1">
        <f t="array" ref="W1037">_xlfn.IFS(IMDB4[[#This Row],[IMDb Score (1-10)]]&gt;=8,"Excellent",IMDB4[[#This Row],[IMDb Score (1-10)]]&gt;=7,"Good",IMDB4[[#This Row],[IMDb Score (1-10)]]&gt;=5,"Average",TRUE,"Poor")</f>
        <v>Good</v>
      </c>
      <c r="X1037" s="9" t="str">
        <f>IF(IMDB4[[#This Row],[Duration (min)]]&lt;90,"Short",IF(IMDB4[[#This Row],[Duration (min)]]&lt;=120,"Medium", "Long"))</f>
        <v>Medium</v>
      </c>
    </row>
    <row r="1038" spans="1:24" x14ac:dyDescent="0.25">
      <c r="A1038" s="1" t="s">
        <v>5793</v>
      </c>
      <c r="B1038" s="2">
        <v>40844</v>
      </c>
      <c r="C1038" s="30">
        <f>YEAR(IMDB4[[#This Row],[Release Date]])</f>
        <v>2011</v>
      </c>
      <c r="D1038" s="30" t="str">
        <f>FLOOR(IMDB4[[#This Row],[Year]],10)&amp;"s"</f>
        <v>2010s</v>
      </c>
      <c r="E1038" s="1" t="s">
        <v>32</v>
      </c>
      <c r="F1038" s="1" t="s">
        <v>77</v>
      </c>
      <c r="G1038" s="1" t="s">
        <v>3</v>
      </c>
      <c r="H1038" s="1" t="s">
        <v>4</v>
      </c>
      <c r="I1038" s="1" t="s">
        <v>132</v>
      </c>
      <c r="J1038" s="1" t="s">
        <v>2770</v>
      </c>
      <c r="K1038" s="1" t="s">
        <v>2725</v>
      </c>
      <c r="L1038" s="30">
        <v>11000</v>
      </c>
      <c r="M1038" s="30">
        <v>19761</v>
      </c>
      <c r="N1038" s="30">
        <v>394</v>
      </c>
      <c r="O1038" s="30">
        <v>46000</v>
      </c>
      <c r="P1038" s="27">
        <v>6.9</v>
      </c>
      <c r="Q1038" s="30">
        <v>510</v>
      </c>
      <c r="R1038" s="30">
        <v>124</v>
      </c>
      <c r="S1038" s="9">
        <v>176636816</v>
      </c>
      <c r="T1038" s="9">
        <v>140000000</v>
      </c>
      <c r="U1038" s="9">
        <f>IMDB4[[#This Row],[Gross Revenue]]-IMDB4[[#This Row],[Budget]]</f>
        <v>36636816</v>
      </c>
      <c r="V1038" s="9" t="str">
        <f>IF(IMDB4[[#This Row],[Profit]]&gt;0,"Hit","Flop")</f>
        <v>Hit</v>
      </c>
      <c r="W1038" s="9" t="str" cm="1">
        <f t="array" ref="W1038">_xlfn.IFS(IMDB4[[#This Row],[IMDb Score (1-10)]]&gt;=8,"Excellent",IMDB4[[#This Row],[IMDb Score (1-10)]]&gt;=7,"Good",IMDB4[[#This Row],[IMDb Score (1-10)]]&gt;=5,"Average",TRUE,"Poor")</f>
        <v>Average</v>
      </c>
      <c r="X1038" s="9" t="str">
        <f>IF(IMDB4[[#This Row],[Duration (min)]]&lt;90,"Short",IF(IMDB4[[#This Row],[Duration (min)]]&lt;=120,"Medium", "Long"))</f>
        <v>Long</v>
      </c>
    </row>
    <row r="1039" spans="1:24" x14ac:dyDescent="0.25">
      <c r="A1039" s="1" t="s">
        <v>1491</v>
      </c>
      <c r="B1039" s="2">
        <v>35541</v>
      </c>
      <c r="C1039" s="30">
        <f>YEAR(IMDB4[[#This Row],[Release Date]])</f>
        <v>1997</v>
      </c>
      <c r="D1039" s="30" t="str">
        <f>FLOOR(IMDB4[[#This Row],[Year]],10)&amp;"s"</f>
        <v>1990s</v>
      </c>
      <c r="E1039" s="1" t="s">
        <v>32</v>
      </c>
      <c r="F1039" s="1" t="s">
        <v>77</v>
      </c>
      <c r="G1039" s="1" t="s">
        <v>3</v>
      </c>
      <c r="H1039" s="1" t="s">
        <v>4</v>
      </c>
      <c r="I1039" s="1" t="s">
        <v>92</v>
      </c>
      <c r="J1039" s="1" t="s">
        <v>199</v>
      </c>
      <c r="K1039" s="1" t="s">
        <v>322</v>
      </c>
      <c r="L1039" s="30">
        <v>11000</v>
      </c>
      <c r="M1039" s="30">
        <v>23603</v>
      </c>
      <c r="N1039" s="30">
        <v>249</v>
      </c>
      <c r="O1039" s="30">
        <v>0</v>
      </c>
      <c r="P1039" s="27">
        <v>6.4</v>
      </c>
      <c r="Q1039" s="30">
        <v>142</v>
      </c>
      <c r="R1039" s="30">
        <v>124</v>
      </c>
      <c r="S1039" s="9">
        <v>172620724</v>
      </c>
      <c r="T1039" s="9">
        <v>85000000</v>
      </c>
      <c r="U1039" s="9">
        <f>IMDB4[[#This Row],[Gross Revenue]]-IMDB4[[#This Row],[Budget]]</f>
        <v>87620724</v>
      </c>
      <c r="V1039" s="9" t="str">
        <f>IF(IMDB4[[#This Row],[Profit]]&gt;0,"Hit","Flop")</f>
        <v>Hit</v>
      </c>
      <c r="W1039" s="9" t="str" cm="1">
        <f t="array" ref="W1039">_xlfn.IFS(IMDB4[[#This Row],[IMDb Score (1-10)]]&gt;=8,"Excellent",IMDB4[[#This Row],[IMDb Score (1-10)]]&gt;=7,"Good",IMDB4[[#This Row],[IMDb Score (1-10)]]&gt;=5,"Average",TRUE,"Poor")</f>
        <v>Average</v>
      </c>
      <c r="X1039" s="9" t="str">
        <f>IF(IMDB4[[#This Row],[Duration (min)]]&lt;90,"Short",IF(IMDB4[[#This Row],[Duration (min)]]&lt;=120,"Medium", "Long"))</f>
        <v>Long</v>
      </c>
    </row>
    <row r="1040" spans="1:24" x14ac:dyDescent="0.25">
      <c r="A1040" s="1" t="s">
        <v>5863</v>
      </c>
      <c r="B1040" s="2">
        <v>40642</v>
      </c>
      <c r="C1040" s="30">
        <f>YEAR(IMDB4[[#This Row],[Release Date]])</f>
        <v>2011</v>
      </c>
      <c r="D1040" s="30" t="str">
        <f>FLOOR(IMDB4[[#This Row],[Year]],10)&amp;"s"</f>
        <v>2010s</v>
      </c>
      <c r="E1040" s="1" t="s">
        <v>32</v>
      </c>
      <c r="F1040" s="1" t="s">
        <v>77</v>
      </c>
      <c r="G1040" s="1" t="s">
        <v>3</v>
      </c>
      <c r="H1040" s="1" t="s">
        <v>4</v>
      </c>
      <c r="I1040" s="1" t="s">
        <v>84</v>
      </c>
      <c r="J1040" s="1" t="s">
        <v>1207</v>
      </c>
      <c r="K1040" s="1" t="s">
        <v>5864</v>
      </c>
      <c r="L1040" s="30">
        <v>11000</v>
      </c>
      <c r="M1040" s="30">
        <v>21015</v>
      </c>
      <c r="N1040" s="30">
        <v>90</v>
      </c>
      <c r="O1040" s="30">
        <v>20000</v>
      </c>
      <c r="P1040" s="27">
        <v>7.3</v>
      </c>
      <c r="Q1040" s="30">
        <v>284</v>
      </c>
      <c r="R1040" s="30">
        <v>90</v>
      </c>
      <c r="S1040" s="9">
        <v>165230261</v>
      </c>
      <c r="T1040" s="9">
        <v>150000000</v>
      </c>
      <c r="U1040" s="9">
        <f>IMDB4[[#This Row],[Gross Revenue]]-IMDB4[[#This Row],[Budget]]</f>
        <v>15230261</v>
      </c>
      <c r="V1040" s="9" t="str">
        <f>IF(IMDB4[[#This Row],[Profit]]&gt;0,"Hit","Flop")</f>
        <v>Hit</v>
      </c>
      <c r="W1040" s="9" t="str" cm="1">
        <f t="array" ref="W1040">_xlfn.IFS(IMDB4[[#This Row],[IMDb Score (1-10)]]&gt;=8,"Excellent",IMDB4[[#This Row],[IMDb Score (1-10)]]&gt;=7,"Good",IMDB4[[#This Row],[IMDb Score (1-10)]]&gt;=5,"Average",TRUE,"Poor")</f>
        <v>Good</v>
      </c>
      <c r="X1040" s="9" t="str">
        <f>IF(IMDB4[[#This Row],[Duration (min)]]&lt;90,"Short",IF(IMDB4[[#This Row],[Duration (min)]]&lt;=120,"Medium", "Long"))</f>
        <v>Medium</v>
      </c>
    </row>
    <row r="1041" spans="1:24" x14ac:dyDescent="0.25">
      <c r="A1041" s="1" t="s">
        <v>1922</v>
      </c>
      <c r="B1041" s="2">
        <v>35938</v>
      </c>
      <c r="C1041" s="30">
        <f>YEAR(IMDB4[[#This Row],[Release Date]])</f>
        <v>1998</v>
      </c>
      <c r="D1041" s="30" t="str">
        <f>FLOOR(IMDB4[[#This Row],[Year]],10)&amp;"s"</f>
        <v>1990s</v>
      </c>
      <c r="E1041" s="1" t="s">
        <v>1</v>
      </c>
      <c r="F1041" s="1" t="s">
        <v>20</v>
      </c>
      <c r="G1041" s="1" t="s">
        <v>3</v>
      </c>
      <c r="H1041" s="1" t="s">
        <v>4</v>
      </c>
      <c r="I1041" s="1" t="s">
        <v>132</v>
      </c>
      <c r="J1041" s="1" t="s">
        <v>1359</v>
      </c>
      <c r="K1041" s="1" t="s">
        <v>1923</v>
      </c>
      <c r="L1041" s="30">
        <v>11000</v>
      </c>
      <c r="M1041" s="30">
        <v>13823</v>
      </c>
      <c r="N1041" s="30">
        <v>153</v>
      </c>
      <c r="O1041" s="30">
        <v>0</v>
      </c>
      <c r="P1041" s="27">
        <v>6.1</v>
      </c>
      <c r="Q1041" s="30">
        <v>108</v>
      </c>
      <c r="R1041" s="30">
        <v>90</v>
      </c>
      <c r="S1041" s="9">
        <v>161487252</v>
      </c>
      <c r="T1041" s="9">
        <v>20000000</v>
      </c>
      <c r="U1041" s="9">
        <f>IMDB4[[#This Row],[Gross Revenue]]-IMDB4[[#This Row],[Budget]]</f>
        <v>141487252</v>
      </c>
      <c r="V1041" s="9" t="str">
        <f>IF(IMDB4[[#This Row],[Profit]]&gt;0,"Hit","Flop")</f>
        <v>Hit</v>
      </c>
      <c r="W1041" s="9" t="str" cm="1">
        <f t="array" ref="W1041">_xlfn.IFS(IMDB4[[#This Row],[IMDb Score (1-10)]]&gt;=8,"Excellent",IMDB4[[#This Row],[IMDb Score (1-10)]]&gt;=7,"Good",IMDB4[[#This Row],[IMDb Score (1-10)]]&gt;=5,"Average",TRUE,"Poor")</f>
        <v>Average</v>
      </c>
      <c r="X1041" s="9" t="str">
        <f>IF(IMDB4[[#This Row],[Duration (min)]]&lt;90,"Short",IF(IMDB4[[#This Row],[Duration (min)]]&lt;=120,"Medium", "Long"))</f>
        <v>Medium</v>
      </c>
    </row>
    <row r="1042" spans="1:24" x14ac:dyDescent="0.25">
      <c r="A1042" s="1" t="s">
        <v>4132</v>
      </c>
      <c r="B1042" s="2">
        <v>38585</v>
      </c>
      <c r="C1042" s="30">
        <f>YEAR(IMDB4[[#This Row],[Release Date]])</f>
        <v>2005</v>
      </c>
      <c r="D1042" s="30" t="str">
        <f>FLOOR(IMDB4[[#This Row],[Year]],10)&amp;"s"</f>
        <v>2000s</v>
      </c>
      <c r="E1042" s="1" t="s">
        <v>32</v>
      </c>
      <c r="F1042" s="1" t="s">
        <v>20</v>
      </c>
      <c r="G1042" s="1" t="s">
        <v>3</v>
      </c>
      <c r="H1042" s="1" t="s">
        <v>4</v>
      </c>
      <c r="I1042" s="1" t="s">
        <v>132</v>
      </c>
      <c r="J1042" s="1" t="s">
        <v>1359</v>
      </c>
      <c r="K1042" s="1" t="s">
        <v>1095</v>
      </c>
      <c r="L1042" s="30">
        <v>11000</v>
      </c>
      <c r="M1042" s="30">
        <v>13693</v>
      </c>
      <c r="N1042" s="30">
        <v>88</v>
      </c>
      <c r="O1042" s="30">
        <v>0</v>
      </c>
      <c r="P1042" s="27">
        <v>6.4</v>
      </c>
      <c r="Q1042" s="30">
        <v>134</v>
      </c>
      <c r="R1042" s="30">
        <v>113</v>
      </c>
      <c r="S1042" s="9">
        <v>158115031</v>
      </c>
      <c r="T1042" s="9">
        <v>82000000</v>
      </c>
      <c r="U1042" s="9">
        <f>IMDB4[[#This Row],[Gross Revenue]]-IMDB4[[#This Row],[Budget]]</f>
        <v>76115031</v>
      </c>
      <c r="V1042" s="9" t="str">
        <f>IF(IMDB4[[#This Row],[Profit]]&gt;0,"Hit","Flop")</f>
        <v>Hit</v>
      </c>
      <c r="W1042" s="9" t="str" cm="1">
        <f t="array" ref="W1042">_xlfn.IFS(IMDB4[[#This Row],[IMDb Score (1-10)]]&gt;=8,"Excellent",IMDB4[[#This Row],[IMDb Score (1-10)]]&gt;=7,"Good",IMDB4[[#This Row],[IMDb Score (1-10)]]&gt;=5,"Average",TRUE,"Poor")</f>
        <v>Average</v>
      </c>
      <c r="X1042" s="9" t="str">
        <f>IF(IMDB4[[#This Row],[Duration (min)]]&lt;90,"Short",IF(IMDB4[[#This Row],[Duration (min)]]&lt;=120,"Medium", "Long"))</f>
        <v>Medium</v>
      </c>
    </row>
    <row r="1043" spans="1:24" x14ac:dyDescent="0.25">
      <c r="A1043" s="1" t="s">
        <v>2565</v>
      </c>
      <c r="B1043" s="2">
        <v>36621</v>
      </c>
      <c r="C1043" s="30">
        <f>YEAR(IMDB4[[#This Row],[Release Date]])</f>
        <v>2000</v>
      </c>
      <c r="D1043" s="30" t="str">
        <f>FLOOR(IMDB4[[#This Row],[Year]],10)&amp;"s"</f>
        <v>2000s</v>
      </c>
      <c r="E1043" s="1" t="s">
        <v>32</v>
      </c>
      <c r="F1043" s="1" t="s">
        <v>9</v>
      </c>
      <c r="G1043" s="1" t="s">
        <v>3</v>
      </c>
      <c r="H1043" s="1" t="s">
        <v>4</v>
      </c>
      <c r="I1043" s="1" t="s">
        <v>132</v>
      </c>
      <c r="J1043" s="1" t="s">
        <v>199</v>
      </c>
      <c r="K1043" s="1" t="s">
        <v>480</v>
      </c>
      <c r="L1043" s="30">
        <v>11000</v>
      </c>
      <c r="M1043" s="30">
        <v>12890</v>
      </c>
      <c r="N1043" s="30">
        <v>0</v>
      </c>
      <c r="O1043" s="30">
        <v>0</v>
      </c>
      <c r="P1043" s="27">
        <v>6.6</v>
      </c>
      <c r="Q1043" s="30">
        <v>185</v>
      </c>
      <c r="R1043" s="30">
        <v>130</v>
      </c>
      <c r="S1043" s="9">
        <v>155370362</v>
      </c>
      <c r="T1043" s="9">
        <v>100000000</v>
      </c>
      <c r="U1043" s="9">
        <f>IMDB4[[#This Row],[Gross Revenue]]-IMDB4[[#This Row],[Budget]]</f>
        <v>55370362</v>
      </c>
      <c r="V1043" s="9" t="str">
        <f>IF(IMDB4[[#This Row],[Profit]]&gt;0,"Hit","Flop")</f>
        <v>Hit</v>
      </c>
      <c r="W1043" s="9" t="str" cm="1">
        <f t="array" ref="W1043">_xlfn.IFS(IMDB4[[#This Row],[IMDb Score (1-10)]]&gt;=8,"Excellent",IMDB4[[#This Row],[IMDb Score (1-10)]]&gt;=7,"Good",IMDB4[[#This Row],[IMDb Score (1-10)]]&gt;=5,"Average",TRUE,"Poor")</f>
        <v>Average</v>
      </c>
      <c r="X1043" s="9" t="str">
        <f>IF(IMDB4[[#This Row],[Duration (min)]]&lt;90,"Short",IF(IMDB4[[#This Row],[Duration (min)]]&lt;=120,"Medium", "Long"))</f>
        <v>Long</v>
      </c>
    </row>
    <row r="1044" spans="1:24" x14ac:dyDescent="0.25">
      <c r="A1044" s="1" t="s">
        <v>4674</v>
      </c>
      <c r="B1044" s="2">
        <v>39111</v>
      </c>
      <c r="C1044" s="30">
        <f>YEAR(IMDB4[[#This Row],[Release Date]])</f>
        <v>2007</v>
      </c>
      <c r="D1044" s="30" t="str">
        <f>FLOOR(IMDB4[[#This Row],[Year]],10)&amp;"s"</f>
        <v>2000s</v>
      </c>
      <c r="E1044" s="1" t="s">
        <v>32</v>
      </c>
      <c r="F1044" s="1" t="s">
        <v>20</v>
      </c>
      <c r="G1044" s="1" t="s">
        <v>3</v>
      </c>
      <c r="H1044" s="1" t="s">
        <v>4</v>
      </c>
      <c r="I1044" s="1" t="s">
        <v>92</v>
      </c>
      <c r="J1044" s="1" t="s">
        <v>289</v>
      </c>
      <c r="K1044" s="1" t="s">
        <v>4094</v>
      </c>
      <c r="L1044" s="30">
        <v>11000</v>
      </c>
      <c r="M1044" s="30">
        <v>12874</v>
      </c>
      <c r="N1044" s="30">
        <v>0</v>
      </c>
      <c r="O1044" s="30">
        <v>0</v>
      </c>
      <c r="P1044" s="27">
        <v>7</v>
      </c>
      <c r="Q1044" s="30">
        <v>251</v>
      </c>
      <c r="R1044" s="30">
        <v>133</v>
      </c>
      <c r="S1044" s="9">
        <v>148734225</v>
      </c>
      <c r="T1044" s="9">
        <v>30000000</v>
      </c>
      <c r="U1044" s="9">
        <f>IMDB4[[#This Row],[Gross Revenue]]-IMDB4[[#This Row],[Budget]]</f>
        <v>118734225</v>
      </c>
      <c r="V1044" s="9" t="str">
        <f>IF(IMDB4[[#This Row],[Profit]]&gt;0,"Hit","Flop")</f>
        <v>Hit</v>
      </c>
      <c r="W1044" s="9" t="str" cm="1">
        <f t="array" ref="W1044">_xlfn.IFS(IMDB4[[#This Row],[IMDb Score (1-10)]]&gt;=8,"Excellent",IMDB4[[#This Row],[IMDb Score (1-10)]]&gt;=7,"Good",IMDB4[[#This Row],[IMDb Score (1-10)]]&gt;=5,"Average",TRUE,"Poor")</f>
        <v>Good</v>
      </c>
      <c r="X1044" s="9" t="str">
        <f>IF(IMDB4[[#This Row],[Duration (min)]]&lt;90,"Short",IF(IMDB4[[#This Row],[Duration (min)]]&lt;=120,"Medium", "Long"))</f>
        <v>Long</v>
      </c>
    </row>
    <row r="1045" spans="1:24" x14ac:dyDescent="0.25">
      <c r="A1045" s="1" t="s">
        <v>5913</v>
      </c>
      <c r="B1045" s="2">
        <v>40673</v>
      </c>
      <c r="C1045" s="30">
        <f>YEAR(IMDB4[[#This Row],[Release Date]])</f>
        <v>2011</v>
      </c>
      <c r="D1045" s="30" t="str">
        <f>FLOOR(IMDB4[[#This Row],[Year]],10)&amp;"s"</f>
        <v>2010s</v>
      </c>
      <c r="E1045" s="1" t="s">
        <v>32</v>
      </c>
      <c r="F1045" s="1" t="s">
        <v>40</v>
      </c>
      <c r="G1045" s="1" t="s">
        <v>3</v>
      </c>
      <c r="H1045" s="1" t="s">
        <v>4</v>
      </c>
      <c r="I1045" s="1" t="s">
        <v>28</v>
      </c>
      <c r="J1045" s="1" t="s">
        <v>2883</v>
      </c>
      <c r="K1045" s="1" t="s">
        <v>4346</v>
      </c>
      <c r="L1045" s="30">
        <v>11000</v>
      </c>
      <c r="M1045" s="30">
        <v>12071</v>
      </c>
      <c r="N1045" s="30">
        <v>107</v>
      </c>
      <c r="O1045" s="30">
        <v>19000</v>
      </c>
      <c r="P1045" s="27">
        <v>7</v>
      </c>
      <c r="Q1045" s="30">
        <v>240</v>
      </c>
      <c r="R1045" s="30">
        <v>96</v>
      </c>
      <c r="S1045" s="9">
        <v>143618384</v>
      </c>
      <c r="T1045" s="9">
        <v>90000000</v>
      </c>
      <c r="U1045" s="9">
        <f>IMDB4[[#This Row],[Gross Revenue]]-IMDB4[[#This Row],[Budget]]</f>
        <v>53618384</v>
      </c>
      <c r="V1045" s="9" t="str">
        <f>IF(IMDB4[[#This Row],[Profit]]&gt;0,"Hit","Flop")</f>
        <v>Hit</v>
      </c>
      <c r="W1045" s="9" t="str" cm="1">
        <f t="array" ref="W1045">_xlfn.IFS(IMDB4[[#This Row],[IMDb Score (1-10)]]&gt;=8,"Excellent",IMDB4[[#This Row],[IMDb Score (1-10)]]&gt;=7,"Good",IMDB4[[#This Row],[IMDb Score (1-10)]]&gt;=5,"Average",TRUE,"Poor")</f>
        <v>Good</v>
      </c>
      <c r="X1045" s="9" t="str">
        <f>IF(IMDB4[[#This Row],[Duration (min)]]&lt;90,"Short",IF(IMDB4[[#This Row],[Duration (min)]]&lt;=120,"Medium", "Long"))</f>
        <v>Medium</v>
      </c>
    </row>
    <row r="1046" spans="1:24" x14ac:dyDescent="0.25">
      <c r="A1046" s="1" t="s">
        <v>1757</v>
      </c>
      <c r="B1046" s="2">
        <v>36047</v>
      </c>
      <c r="C1046" s="30">
        <f>YEAR(IMDB4[[#This Row],[Release Date]])</f>
        <v>1998</v>
      </c>
      <c r="D1046" s="30" t="str">
        <f>FLOOR(IMDB4[[#This Row],[Year]],10)&amp;"s"</f>
        <v>1990s</v>
      </c>
      <c r="E1046" s="1" t="s">
        <v>32</v>
      </c>
      <c r="F1046" s="1" t="s">
        <v>77</v>
      </c>
      <c r="G1046" s="1" t="s">
        <v>3</v>
      </c>
      <c r="H1046" s="1" t="s">
        <v>4</v>
      </c>
      <c r="I1046" s="1" t="s">
        <v>132</v>
      </c>
      <c r="J1046" s="1" t="s">
        <v>715</v>
      </c>
      <c r="K1046" s="1" t="s">
        <v>1665</v>
      </c>
      <c r="L1046" s="30">
        <v>11000</v>
      </c>
      <c r="M1046" s="30">
        <v>22750</v>
      </c>
      <c r="N1046" s="30">
        <v>75</v>
      </c>
      <c r="O1046" s="30">
        <v>0</v>
      </c>
      <c r="P1046" s="27">
        <v>6.1</v>
      </c>
      <c r="Q1046" s="30">
        <v>125</v>
      </c>
      <c r="R1046" s="30">
        <v>120</v>
      </c>
      <c r="S1046" s="9">
        <v>140459099</v>
      </c>
      <c r="T1046" s="9">
        <v>75000000</v>
      </c>
      <c r="U1046" s="9">
        <f>IMDB4[[#This Row],[Gross Revenue]]-IMDB4[[#This Row],[Budget]]</f>
        <v>65459099</v>
      </c>
      <c r="V1046" s="9" t="str">
        <f>IF(IMDB4[[#This Row],[Profit]]&gt;0,"Hit","Flop")</f>
        <v>Hit</v>
      </c>
      <c r="W1046" s="9" t="str" cm="1">
        <f t="array" ref="W1046">_xlfn.IFS(IMDB4[[#This Row],[IMDb Score (1-10)]]&gt;=8,"Excellent",IMDB4[[#This Row],[IMDb Score (1-10)]]&gt;=7,"Good",IMDB4[[#This Row],[IMDb Score (1-10)]]&gt;=5,"Average",TRUE,"Poor")</f>
        <v>Average</v>
      </c>
      <c r="X1046" s="9" t="str">
        <f>IF(IMDB4[[#This Row],[Duration (min)]]&lt;90,"Short",IF(IMDB4[[#This Row],[Duration (min)]]&lt;=120,"Medium", "Long"))</f>
        <v>Medium</v>
      </c>
    </row>
    <row r="1047" spans="1:24" x14ac:dyDescent="0.25">
      <c r="A1047" s="1" t="s">
        <v>4272</v>
      </c>
      <c r="B1047" s="2">
        <v>38778</v>
      </c>
      <c r="C1047" s="30">
        <f>YEAR(IMDB4[[#This Row],[Release Date]])</f>
        <v>2006</v>
      </c>
      <c r="D1047" s="30" t="str">
        <f>FLOOR(IMDB4[[#This Row],[Year]],10)&amp;"s"</f>
        <v>2000s</v>
      </c>
      <c r="E1047" s="1" t="s">
        <v>32</v>
      </c>
      <c r="F1047" s="1" t="s">
        <v>20</v>
      </c>
      <c r="G1047" s="1" t="s">
        <v>3</v>
      </c>
      <c r="H1047" s="1" t="s">
        <v>4</v>
      </c>
      <c r="I1047" s="1" t="s">
        <v>132</v>
      </c>
      <c r="J1047" s="1" t="s">
        <v>1359</v>
      </c>
      <c r="K1047" s="1" t="s">
        <v>1923</v>
      </c>
      <c r="L1047" s="30">
        <v>11000</v>
      </c>
      <c r="M1047" s="30">
        <v>12700</v>
      </c>
      <c r="N1047" s="30">
        <v>153</v>
      </c>
      <c r="O1047" s="30">
        <v>7000</v>
      </c>
      <c r="P1047" s="27">
        <v>6.4</v>
      </c>
      <c r="Q1047" s="30">
        <v>173</v>
      </c>
      <c r="R1047" s="30">
        <v>107</v>
      </c>
      <c r="S1047" s="9">
        <v>137340146</v>
      </c>
      <c r="T1047" s="9">
        <v>70000000</v>
      </c>
      <c r="U1047" s="9">
        <f>IMDB4[[#This Row],[Gross Revenue]]-IMDB4[[#This Row],[Budget]]</f>
        <v>67340146</v>
      </c>
      <c r="V1047" s="9" t="str">
        <f>IF(IMDB4[[#This Row],[Profit]]&gt;0,"Hit","Flop")</f>
        <v>Hit</v>
      </c>
      <c r="W1047" s="9" t="str" cm="1">
        <f t="array" ref="W1047">_xlfn.IFS(IMDB4[[#This Row],[IMDb Score (1-10)]]&gt;=8,"Excellent",IMDB4[[#This Row],[IMDb Score (1-10)]]&gt;=7,"Good",IMDB4[[#This Row],[IMDb Score (1-10)]]&gt;=5,"Average",TRUE,"Poor")</f>
        <v>Average</v>
      </c>
      <c r="X1047" s="9" t="str">
        <f>IF(IMDB4[[#This Row],[Duration (min)]]&lt;90,"Short",IF(IMDB4[[#This Row],[Duration (min)]]&lt;=120,"Medium", "Long"))</f>
        <v>Medium</v>
      </c>
    </row>
    <row r="1048" spans="1:24" x14ac:dyDescent="0.25">
      <c r="A1048" s="1" t="s">
        <v>5124</v>
      </c>
      <c r="B1048" s="2">
        <v>39807</v>
      </c>
      <c r="C1048" s="30">
        <f>YEAR(IMDB4[[#This Row],[Release Date]])</f>
        <v>2008</v>
      </c>
      <c r="D1048" s="30" t="str">
        <f>FLOOR(IMDB4[[#This Row],[Year]],10)&amp;"s"</f>
        <v>2000s</v>
      </c>
      <c r="E1048" s="1" t="s">
        <v>32</v>
      </c>
      <c r="F1048" s="1" t="s">
        <v>77</v>
      </c>
      <c r="G1048" s="1" t="s">
        <v>3</v>
      </c>
      <c r="H1048" s="1" t="s">
        <v>4</v>
      </c>
      <c r="I1048" s="1" t="s">
        <v>92</v>
      </c>
      <c r="J1048" s="1" t="s">
        <v>1207</v>
      </c>
      <c r="K1048" s="1" t="s">
        <v>3722</v>
      </c>
      <c r="L1048" s="30">
        <v>11000</v>
      </c>
      <c r="M1048" s="30">
        <v>25763</v>
      </c>
      <c r="N1048" s="30">
        <v>335</v>
      </c>
      <c r="O1048" s="30">
        <v>0</v>
      </c>
      <c r="P1048" s="27">
        <v>6.7</v>
      </c>
      <c r="Q1048" s="30">
        <v>316</v>
      </c>
      <c r="R1048" s="30">
        <v>110</v>
      </c>
      <c r="S1048" s="9">
        <v>134568845</v>
      </c>
      <c r="T1048" s="9">
        <v>75000000</v>
      </c>
      <c r="U1048" s="9">
        <f>IMDB4[[#This Row],[Gross Revenue]]-IMDB4[[#This Row],[Budget]]</f>
        <v>59568845</v>
      </c>
      <c r="V1048" s="9" t="str">
        <f>IF(IMDB4[[#This Row],[Profit]]&gt;0,"Hit","Flop")</f>
        <v>Hit</v>
      </c>
      <c r="W1048" s="9" t="str" cm="1">
        <f t="array" ref="W1048">_xlfn.IFS(IMDB4[[#This Row],[IMDb Score (1-10)]]&gt;=8,"Excellent",IMDB4[[#This Row],[IMDb Score (1-10)]]&gt;=7,"Good",IMDB4[[#This Row],[IMDb Score (1-10)]]&gt;=5,"Average",TRUE,"Poor")</f>
        <v>Average</v>
      </c>
      <c r="X1048" s="9" t="str">
        <f>IF(IMDB4[[#This Row],[Duration (min)]]&lt;90,"Short",IF(IMDB4[[#This Row],[Duration (min)]]&lt;=120,"Medium", "Long"))</f>
        <v>Medium</v>
      </c>
    </row>
    <row r="1049" spans="1:24" x14ac:dyDescent="0.25">
      <c r="A1049" s="1" t="s">
        <v>3845</v>
      </c>
      <c r="B1049" s="2">
        <v>38293</v>
      </c>
      <c r="C1049" s="30">
        <f>YEAR(IMDB4[[#This Row],[Release Date]])</f>
        <v>2004</v>
      </c>
      <c r="D1049" s="30" t="str">
        <f>FLOOR(IMDB4[[#This Row],[Year]],10)&amp;"s"</f>
        <v>2000s</v>
      </c>
      <c r="E1049" s="1" t="s">
        <v>32</v>
      </c>
      <c r="F1049" s="1" t="s">
        <v>40</v>
      </c>
      <c r="G1049" s="1" t="s">
        <v>3</v>
      </c>
      <c r="H1049" s="1" t="s">
        <v>4</v>
      </c>
      <c r="I1049" s="1" t="s">
        <v>92</v>
      </c>
      <c r="J1049" s="1" t="s">
        <v>1045</v>
      </c>
      <c r="K1049" s="1" t="s">
        <v>322</v>
      </c>
      <c r="L1049" s="30">
        <v>11000</v>
      </c>
      <c r="M1049" s="30">
        <v>17944</v>
      </c>
      <c r="N1049" s="30">
        <v>249</v>
      </c>
      <c r="O1049" s="30">
        <v>0</v>
      </c>
      <c r="P1049" s="27">
        <v>7.2</v>
      </c>
      <c r="Q1049" s="30">
        <v>220</v>
      </c>
      <c r="R1049" s="30">
        <v>196</v>
      </c>
      <c r="S1049" s="9">
        <v>133228348</v>
      </c>
      <c r="T1049" s="9">
        <v>175000000</v>
      </c>
      <c r="U1049" s="9">
        <f>IMDB4[[#This Row],[Gross Revenue]]-IMDB4[[#This Row],[Budget]]</f>
        <v>-41771652</v>
      </c>
      <c r="V1049" s="9" t="str">
        <f>IF(IMDB4[[#This Row],[Profit]]&gt;0,"Hit","Flop")</f>
        <v>Flop</v>
      </c>
      <c r="W1049" s="9" t="str" cm="1">
        <f t="array" ref="W1049">_xlfn.IFS(IMDB4[[#This Row],[IMDb Score (1-10)]]&gt;=8,"Excellent",IMDB4[[#This Row],[IMDb Score (1-10)]]&gt;=7,"Good",IMDB4[[#This Row],[IMDb Score (1-10)]]&gt;=5,"Average",TRUE,"Poor")</f>
        <v>Good</v>
      </c>
      <c r="X1049" s="9" t="str">
        <f>IF(IMDB4[[#This Row],[Duration (min)]]&lt;90,"Short",IF(IMDB4[[#This Row],[Duration (min)]]&lt;=120,"Medium", "Long"))</f>
        <v>Long</v>
      </c>
    </row>
    <row r="1050" spans="1:24" x14ac:dyDescent="0.25">
      <c r="A1050" s="1" t="s">
        <v>4638</v>
      </c>
      <c r="B1050" s="2">
        <v>39140</v>
      </c>
      <c r="C1050" s="30">
        <f>YEAR(IMDB4[[#This Row],[Release Date]])</f>
        <v>2007</v>
      </c>
      <c r="D1050" s="30" t="str">
        <f>FLOOR(IMDB4[[#This Row],[Year]],10)&amp;"s"</f>
        <v>2000s</v>
      </c>
      <c r="E1050" s="1" t="s">
        <v>32</v>
      </c>
      <c r="F1050" s="1" t="s">
        <v>77</v>
      </c>
      <c r="G1050" s="1" t="s">
        <v>3</v>
      </c>
      <c r="H1050" s="1" t="s">
        <v>4</v>
      </c>
      <c r="I1050" s="1" t="s">
        <v>84</v>
      </c>
      <c r="J1050" s="1" t="s">
        <v>2770</v>
      </c>
      <c r="K1050" s="1" t="s">
        <v>2961</v>
      </c>
      <c r="L1050" s="30">
        <v>11000</v>
      </c>
      <c r="M1050" s="30">
        <v>15302</v>
      </c>
      <c r="N1050" s="30">
        <v>167</v>
      </c>
      <c r="O1050" s="30">
        <v>0</v>
      </c>
      <c r="P1050" s="27">
        <v>5.6</v>
      </c>
      <c r="Q1050" s="30">
        <v>262</v>
      </c>
      <c r="R1050" s="30">
        <v>92</v>
      </c>
      <c r="S1050" s="9">
        <v>131920333</v>
      </c>
      <c r="T1050" s="9">
        <v>130000000</v>
      </c>
      <c r="U1050" s="9">
        <f>IMDB4[[#This Row],[Gross Revenue]]-IMDB4[[#This Row],[Budget]]</f>
        <v>1920333</v>
      </c>
      <c r="V1050" s="9" t="str">
        <f>IF(IMDB4[[#This Row],[Profit]]&gt;0,"Hit","Flop")</f>
        <v>Hit</v>
      </c>
      <c r="W1050" s="9" t="str" cm="1">
        <f t="array" ref="W1050">_xlfn.IFS(IMDB4[[#This Row],[IMDb Score (1-10)]]&gt;=8,"Excellent",IMDB4[[#This Row],[IMDb Score (1-10)]]&gt;=7,"Good",IMDB4[[#This Row],[IMDb Score (1-10)]]&gt;=5,"Average",TRUE,"Poor")</f>
        <v>Average</v>
      </c>
      <c r="X1050" s="9" t="str">
        <f>IF(IMDB4[[#This Row],[Duration (min)]]&lt;90,"Short",IF(IMDB4[[#This Row],[Duration (min)]]&lt;=120,"Medium", "Long"))</f>
        <v>Medium</v>
      </c>
    </row>
    <row r="1051" spans="1:24" x14ac:dyDescent="0.25">
      <c r="A1051" s="1" t="s">
        <v>2738</v>
      </c>
      <c r="B1051" s="2">
        <v>36910</v>
      </c>
      <c r="C1051" s="30">
        <f>YEAR(IMDB4[[#This Row],[Release Date]])</f>
        <v>2001</v>
      </c>
      <c r="D1051" s="30" t="str">
        <f>FLOOR(IMDB4[[#This Row],[Year]],10)&amp;"s"</f>
        <v>2000s</v>
      </c>
      <c r="E1051" s="1" t="s">
        <v>32</v>
      </c>
      <c r="F1051" s="1" t="s">
        <v>77</v>
      </c>
      <c r="G1051" s="1" t="s">
        <v>3</v>
      </c>
      <c r="H1051" s="1" t="s">
        <v>4</v>
      </c>
      <c r="I1051" s="1" t="s">
        <v>132</v>
      </c>
      <c r="J1051" s="1" t="s">
        <v>1207</v>
      </c>
      <c r="K1051" s="1" t="s">
        <v>1529</v>
      </c>
      <c r="L1051" s="30">
        <v>11000</v>
      </c>
      <c r="M1051" s="30">
        <v>12150</v>
      </c>
      <c r="N1051" s="30">
        <v>165</v>
      </c>
      <c r="O1051" s="30">
        <v>0</v>
      </c>
      <c r="P1051" s="27">
        <v>5.7</v>
      </c>
      <c r="Q1051" s="30">
        <v>199</v>
      </c>
      <c r="R1051" s="30">
        <v>100</v>
      </c>
      <c r="S1051" s="9">
        <v>131144183</v>
      </c>
      <c r="T1051" s="9">
        <v>115000000</v>
      </c>
      <c r="U1051" s="9">
        <f>IMDB4[[#This Row],[Gross Revenue]]-IMDB4[[#This Row],[Budget]]</f>
        <v>16144183</v>
      </c>
      <c r="V1051" s="9" t="str">
        <f>IF(IMDB4[[#This Row],[Profit]]&gt;0,"Hit","Flop")</f>
        <v>Hit</v>
      </c>
      <c r="W1051" s="9" t="str" cm="1">
        <f t="array" ref="W1051">_xlfn.IFS(IMDB4[[#This Row],[IMDb Score (1-10)]]&gt;=8,"Excellent",IMDB4[[#This Row],[IMDb Score (1-10)]]&gt;=7,"Good",IMDB4[[#This Row],[IMDb Score (1-10)]]&gt;=5,"Average",TRUE,"Poor")</f>
        <v>Average</v>
      </c>
      <c r="X1051" s="9" t="str">
        <f>IF(IMDB4[[#This Row],[Duration (min)]]&lt;90,"Short",IF(IMDB4[[#This Row],[Duration (min)]]&lt;=120,"Medium", "Long"))</f>
        <v>Medium</v>
      </c>
    </row>
    <row r="1052" spans="1:24" x14ac:dyDescent="0.25">
      <c r="A1052" s="1" t="s">
        <v>5051</v>
      </c>
      <c r="B1052" s="2">
        <v>39716</v>
      </c>
      <c r="C1052" s="30">
        <f>YEAR(IMDB4[[#This Row],[Release Date]])</f>
        <v>2008</v>
      </c>
      <c r="D1052" s="30" t="str">
        <f>FLOOR(IMDB4[[#This Row],[Year]],10)&amp;"s"</f>
        <v>2000s</v>
      </c>
      <c r="E1052" s="1" t="s">
        <v>32</v>
      </c>
      <c r="F1052" s="1" t="s">
        <v>9</v>
      </c>
      <c r="G1052" s="1" t="s">
        <v>3</v>
      </c>
      <c r="H1052" s="1" t="s">
        <v>4</v>
      </c>
      <c r="I1052" s="1" t="s">
        <v>132</v>
      </c>
      <c r="J1052" s="1" t="s">
        <v>1045</v>
      </c>
      <c r="K1052" s="1" t="s">
        <v>890</v>
      </c>
      <c r="L1052" s="30">
        <v>11000</v>
      </c>
      <c r="M1052" s="30">
        <v>13333</v>
      </c>
      <c r="N1052" s="30">
        <v>21000</v>
      </c>
      <c r="O1052" s="30">
        <v>23000</v>
      </c>
      <c r="P1052" s="27">
        <v>7.8</v>
      </c>
      <c r="Q1052" s="30">
        <v>362</v>
      </c>
      <c r="R1052" s="30">
        <v>166</v>
      </c>
      <c r="S1052" s="9">
        <v>127490802</v>
      </c>
      <c r="T1052" s="9">
        <v>150000000</v>
      </c>
      <c r="U1052" s="9">
        <f>IMDB4[[#This Row],[Gross Revenue]]-IMDB4[[#This Row],[Budget]]</f>
        <v>-22509198</v>
      </c>
      <c r="V1052" s="9" t="str">
        <f>IF(IMDB4[[#This Row],[Profit]]&gt;0,"Hit","Flop")</f>
        <v>Flop</v>
      </c>
      <c r="W1052" s="9" t="str" cm="1">
        <f t="array" ref="W1052">_xlfn.IFS(IMDB4[[#This Row],[IMDb Score (1-10)]]&gt;=8,"Excellent",IMDB4[[#This Row],[IMDb Score (1-10)]]&gt;=7,"Good",IMDB4[[#This Row],[IMDb Score (1-10)]]&gt;=5,"Average",TRUE,"Poor")</f>
        <v>Good</v>
      </c>
      <c r="X1052" s="9" t="str">
        <f>IF(IMDB4[[#This Row],[Duration (min)]]&lt;90,"Short",IF(IMDB4[[#This Row],[Duration (min)]]&lt;=120,"Medium", "Long"))</f>
        <v>Long</v>
      </c>
    </row>
    <row r="1053" spans="1:24" x14ac:dyDescent="0.25">
      <c r="A1053" s="1" t="s">
        <v>3725</v>
      </c>
      <c r="B1053" s="2">
        <v>38149</v>
      </c>
      <c r="C1053" s="30">
        <f>YEAR(IMDB4[[#This Row],[Release Date]])</f>
        <v>2004</v>
      </c>
      <c r="D1053" s="30" t="str">
        <f>FLOOR(IMDB4[[#This Row],[Year]],10)&amp;"s"</f>
        <v>2000s</v>
      </c>
      <c r="E1053" s="1" t="s">
        <v>32</v>
      </c>
      <c r="F1053" s="1" t="s">
        <v>2</v>
      </c>
      <c r="G1053" s="1" t="s">
        <v>3</v>
      </c>
      <c r="H1053" s="1" t="s">
        <v>4</v>
      </c>
      <c r="I1053" s="1" t="s">
        <v>132</v>
      </c>
      <c r="J1053" s="1" t="s">
        <v>1045</v>
      </c>
      <c r="K1053" s="1" t="s">
        <v>745</v>
      </c>
      <c r="L1053" s="30">
        <v>11000</v>
      </c>
      <c r="M1053" s="30">
        <v>19359</v>
      </c>
      <c r="N1053" s="30">
        <v>0</v>
      </c>
      <c r="O1053" s="30">
        <v>0</v>
      </c>
      <c r="P1053" s="27">
        <v>6.4</v>
      </c>
      <c r="Q1053" s="30">
        <v>198</v>
      </c>
      <c r="R1053" s="30">
        <v>125</v>
      </c>
      <c r="S1053" s="9">
        <v>125531634</v>
      </c>
      <c r="T1053" s="9">
        <v>110000000</v>
      </c>
      <c r="U1053" s="9">
        <f>IMDB4[[#This Row],[Gross Revenue]]-IMDB4[[#This Row],[Budget]]</f>
        <v>15531634</v>
      </c>
      <c r="V1053" s="9" t="str">
        <f>IF(IMDB4[[#This Row],[Profit]]&gt;0,"Hit","Flop")</f>
        <v>Hit</v>
      </c>
      <c r="W1053" s="9" t="str" cm="1">
        <f t="array" ref="W1053">_xlfn.IFS(IMDB4[[#This Row],[IMDb Score (1-10)]]&gt;=8,"Excellent",IMDB4[[#This Row],[IMDb Score (1-10)]]&gt;=7,"Good",IMDB4[[#This Row],[IMDb Score (1-10)]]&gt;=5,"Average",TRUE,"Poor")</f>
        <v>Average</v>
      </c>
      <c r="X1053" s="9" t="str">
        <f>IF(IMDB4[[#This Row],[Duration (min)]]&lt;90,"Short",IF(IMDB4[[#This Row],[Duration (min)]]&lt;=120,"Medium", "Long"))</f>
        <v>Long</v>
      </c>
    </row>
    <row r="1054" spans="1:24" x14ac:dyDescent="0.25">
      <c r="A1054" s="1" t="s">
        <v>4488</v>
      </c>
      <c r="B1054" s="2">
        <v>39035</v>
      </c>
      <c r="C1054" s="30">
        <f>YEAR(IMDB4[[#This Row],[Release Date]])</f>
        <v>2006</v>
      </c>
      <c r="D1054" s="30" t="str">
        <f>FLOOR(IMDB4[[#This Row],[Year]],10)&amp;"s"</f>
        <v>2000s</v>
      </c>
      <c r="E1054" s="1" t="s">
        <v>32</v>
      </c>
      <c r="F1054" s="1" t="s">
        <v>20</v>
      </c>
      <c r="G1054" s="1" t="s">
        <v>3</v>
      </c>
      <c r="H1054" s="1" t="s">
        <v>4</v>
      </c>
      <c r="I1054" s="1" t="s">
        <v>132</v>
      </c>
      <c r="J1054" s="1" t="s">
        <v>488</v>
      </c>
      <c r="K1054" s="1" t="s">
        <v>4489</v>
      </c>
      <c r="L1054" s="30">
        <v>11000</v>
      </c>
      <c r="M1054" s="30">
        <v>23923</v>
      </c>
      <c r="N1054" s="30">
        <v>64</v>
      </c>
      <c r="O1054" s="30">
        <v>0</v>
      </c>
      <c r="P1054" s="27">
        <v>6.8</v>
      </c>
      <c r="Q1054" s="30">
        <v>208</v>
      </c>
      <c r="R1054" s="30">
        <v>109</v>
      </c>
      <c r="S1054" s="9">
        <v>124732962</v>
      </c>
      <c r="T1054" s="9">
        <v>35000000</v>
      </c>
      <c r="U1054" s="9">
        <f>IMDB4[[#This Row],[Gross Revenue]]-IMDB4[[#This Row],[Budget]]</f>
        <v>89732962</v>
      </c>
      <c r="V1054" s="9" t="str">
        <f>IF(IMDB4[[#This Row],[Profit]]&gt;0,"Hit","Flop")</f>
        <v>Hit</v>
      </c>
      <c r="W1054" s="9" t="str" cm="1">
        <f t="array" ref="W1054">_xlfn.IFS(IMDB4[[#This Row],[IMDb Score (1-10)]]&gt;=8,"Excellent",IMDB4[[#This Row],[IMDb Score (1-10)]]&gt;=7,"Good",IMDB4[[#This Row],[IMDb Score (1-10)]]&gt;=5,"Average",TRUE,"Poor")</f>
        <v>Average</v>
      </c>
      <c r="X1054" s="9" t="str">
        <f>IF(IMDB4[[#This Row],[Duration (min)]]&lt;90,"Short",IF(IMDB4[[#This Row],[Duration (min)]]&lt;=120,"Medium", "Long"))</f>
        <v>Medium</v>
      </c>
    </row>
    <row r="1055" spans="1:24" x14ac:dyDescent="0.25">
      <c r="A1055" s="1" t="s">
        <v>1062</v>
      </c>
      <c r="B1055" s="2">
        <v>34481</v>
      </c>
      <c r="C1055" s="30">
        <f>YEAR(IMDB4[[#This Row],[Release Date]])</f>
        <v>1994</v>
      </c>
      <c r="D1055" s="30" t="str">
        <f>FLOOR(IMDB4[[#This Row],[Year]],10)&amp;"s"</f>
        <v>1990s</v>
      </c>
      <c r="E1055" s="1" t="s">
        <v>32</v>
      </c>
      <c r="F1055" s="1" t="s">
        <v>77</v>
      </c>
      <c r="G1055" s="1" t="s">
        <v>3</v>
      </c>
      <c r="H1055" s="1" t="s">
        <v>4</v>
      </c>
      <c r="I1055" s="1" t="s">
        <v>132</v>
      </c>
      <c r="J1055" s="1" t="s">
        <v>199</v>
      </c>
      <c r="K1055" s="1" t="s">
        <v>925</v>
      </c>
      <c r="L1055" s="30">
        <v>11000</v>
      </c>
      <c r="M1055" s="30">
        <v>14178</v>
      </c>
      <c r="N1055" s="30">
        <v>176</v>
      </c>
      <c r="O1055" s="30">
        <v>0</v>
      </c>
      <c r="P1055" s="27">
        <v>6.9</v>
      </c>
      <c r="Q1055" s="30">
        <v>42</v>
      </c>
      <c r="R1055" s="30">
        <v>141</v>
      </c>
      <c r="S1055" s="9">
        <v>122012710</v>
      </c>
      <c r="T1055" s="9">
        <v>62000000</v>
      </c>
      <c r="U1055" s="9">
        <f>IMDB4[[#This Row],[Gross Revenue]]-IMDB4[[#This Row],[Budget]]</f>
        <v>60012710</v>
      </c>
      <c r="V1055" s="9" t="str">
        <f>IF(IMDB4[[#This Row],[Profit]]&gt;0,"Hit","Flop")</f>
        <v>Hit</v>
      </c>
      <c r="W1055" s="9" t="str" cm="1">
        <f t="array" ref="W1055">_xlfn.IFS(IMDB4[[#This Row],[IMDb Score (1-10)]]&gt;=8,"Excellent",IMDB4[[#This Row],[IMDb Score (1-10)]]&gt;=7,"Good",IMDB4[[#This Row],[IMDb Score (1-10)]]&gt;=5,"Average",TRUE,"Poor")</f>
        <v>Average</v>
      </c>
      <c r="X1055" s="9" t="str">
        <f>IF(IMDB4[[#This Row],[Duration (min)]]&lt;90,"Short",IF(IMDB4[[#This Row],[Duration (min)]]&lt;=120,"Medium", "Long"))</f>
        <v>Long</v>
      </c>
    </row>
    <row r="1056" spans="1:24" x14ac:dyDescent="0.25">
      <c r="A1056" s="1" t="s">
        <v>3548</v>
      </c>
      <c r="B1056" s="2">
        <v>38158</v>
      </c>
      <c r="C1056" s="30">
        <f>YEAR(IMDB4[[#This Row],[Release Date]])</f>
        <v>2004</v>
      </c>
      <c r="D1056" s="30" t="str">
        <f>FLOOR(IMDB4[[#This Row],[Year]],10)&amp;"s"</f>
        <v>2000s</v>
      </c>
      <c r="E1056" s="1" t="s">
        <v>32</v>
      </c>
      <c r="F1056" s="1" t="s">
        <v>20</v>
      </c>
      <c r="G1056" s="1" t="s">
        <v>3</v>
      </c>
      <c r="H1056" s="1" t="s">
        <v>4</v>
      </c>
      <c r="I1056" s="1" t="s">
        <v>132</v>
      </c>
      <c r="J1056" s="1" t="s">
        <v>1359</v>
      </c>
      <c r="K1056" s="1" t="s">
        <v>1095</v>
      </c>
      <c r="L1056" s="30">
        <v>11000</v>
      </c>
      <c r="M1056" s="30">
        <v>12952</v>
      </c>
      <c r="N1056" s="30">
        <v>88</v>
      </c>
      <c r="O1056" s="30">
        <v>11000</v>
      </c>
      <c r="P1056" s="27">
        <v>6.8</v>
      </c>
      <c r="Q1056" s="30">
        <v>147</v>
      </c>
      <c r="R1056" s="30">
        <v>99</v>
      </c>
      <c r="S1056" s="9">
        <v>120776832</v>
      </c>
      <c r="T1056" s="9">
        <v>75000000</v>
      </c>
      <c r="U1056" s="9">
        <f>IMDB4[[#This Row],[Gross Revenue]]-IMDB4[[#This Row],[Budget]]</f>
        <v>45776832</v>
      </c>
      <c r="V1056" s="9" t="str">
        <f>IF(IMDB4[[#This Row],[Profit]]&gt;0,"Hit","Flop")</f>
        <v>Hit</v>
      </c>
      <c r="W1056" s="9" t="str" cm="1">
        <f t="array" ref="W1056">_xlfn.IFS(IMDB4[[#This Row],[IMDb Score (1-10)]]&gt;=8,"Excellent",IMDB4[[#This Row],[IMDb Score (1-10)]]&gt;=7,"Good",IMDB4[[#This Row],[IMDb Score (1-10)]]&gt;=5,"Average",TRUE,"Poor")</f>
        <v>Average</v>
      </c>
      <c r="X1056" s="9" t="str">
        <f>IF(IMDB4[[#This Row],[Duration (min)]]&lt;90,"Short",IF(IMDB4[[#This Row],[Duration (min)]]&lt;=120,"Medium", "Long"))</f>
        <v>Medium</v>
      </c>
    </row>
    <row r="1057" spans="1:24" x14ac:dyDescent="0.25">
      <c r="A1057" s="1" t="s">
        <v>3229</v>
      </c>
      <c r="B1057" s="2">
        <v>37583</v>
      </c>
      <c r="C1057" s="30">
        <f>YEAR(IMDB4[[#This Row],[Release Date]])</f>
        <v>2002</v>
      </c>
      <c r="D1057" s="30" t="str">
        <f>FLOOR(IMDB4[[#This Row],[Year]],10)&amp;"s"</f>
        <v>2000s</v>
      </c>
      <c r="E1057" s="1" t="s">
        <v>32</v>
      </c>
      <c r="F1057" s="1" t="s">
        <v>77</v>
      </c>
      <c r="G1057" s="1" t="s">
        <v>3</v>
      </c>
      <c r="H1057" s="1" t="s">
        <v>4</v>
      </c>
      <c r="I1057" s="1" t="s">
        <v>132</v>
      </c>
      <c r="J1057" s="1" t="s">
        <v>715</v>
      </c>
      <c r="K1057" s="1" t="s">
        <v>3230</v>
      </c>
      <c r="L1057" s="30">
        <v>11000</v>
      </c>
      <c r="M1057" s="30">
        <v>12556</v>
      </c>
      <c r="N1057" s="30">
        <v>31</v>
      </c>
      <c r="O1057" s="30">
        <v>0</v>
      </c>
      <c r="P1057" s="27">
        <v>6.4</v>
      </c>
      <c r="Q1057" s="30">
        <v>176</v>
      </c>
      <c r="R1057" s="30">
        <v>124</v>
      </c>
      <c r="S1057" s="9">
        <v>118471320</v>
      </c>
      <c r="T1057" s="9">
        <v>68000000</v>
      </c>
      <c r="U1057" s="9">
        <f>IMDB4[[#This Row],[Gross Revenue]]-IMDB4[[#This Row],[Budget]]</f>
        <v>50471320</v>
      </c>
      <c r="V1057" s="9" t="str">
        <f>IF(IMDB4[[#This Row],[Profit]]&gt;0,"Hit","Flop")</f>
        <v>Hit</v>
      </c>
      <c r="W1057" s="9" t="str" cm="1">
        <f t="array" ref="W1057">_xlfn.IFS(IMDB4[[#This Row],[IMDb Score (1-10)]]&gt;=8,"Excellent",IMDB4[[#This Row],[IMDb Score (1-10)]]&gt;=7,"Good",IMDB4[[#This Row],[IMDb Score (1-10)]]&gt;=5,"Average",TRUE,"Poor")</f>
        <v>Average</v>
      </c>
      <c r="X1057" s="9" t="str">
        <f>IF(IMDB4[[#This Row],[Duration (min)]]&lt;90,"Short",IF(IMDB4[[#This Row],[Duration (min)]]&lt;=120,"Medium", "Long"))</f>
        <v>Long</v>
      </c>
    </row>
    <row r="1058" spans="1:24" x14ac:dyDescent="0.25">
      <c r="A1058" s="1" t="s">
        <v>5631</v>
      </c>
      <c r="B1058" s="2">
        <v>40324</v>
      </c>
      <c r="C1058" s="30">
        <f>YEAR(IMDB4[[#This Row],[Release Date]])</f>
        <v>2010</v>
      </c>
      <c r="D1058" s="30" t="str">
        <f>FLOOR(IMDB4[[#This Row],[Year]],10)&amp;"s"</f>
        <v>2010s</v>
      </c>
      <c r="E1058" s="1" t="s">
        <v>32</v>
      </c>
      <c r="F1058" s="1" t="s">
        <v>77</v>
      </c>
      <c r="G1058" s="1" t="s">
        <v>3</v>
      </c>
      <c r="H1058" s="1" t="s">
        <v>4</v>
      </c>
      <c r="I1058" s="1" t="s">
        <v>132</v>
      </c>
      <c r="J1058" s="1" t="s">
        <v>1207</v>
      </c>
      <c r="K1058" s="1" t="s">
        <v>925</v>
      </c>
      <c r="L1058" s="30">
        <v>11000</v>
      </c>
      <c r="M1058" s="30">
        <v>12406</v>
      </c>
      <c r="N1058" s="30">
        <v>176</v>
      </c>
      <c r="O1058" s="30">
        <v>23000</v>
      </c>
      <c r="P1058" s="27">
        <v>6.4</v>
      </c>
      <c r="Q1058" s="30">
        <v>330</v>
      </c>
      <c r="R1058" s="30">
        <v>101</v>
      </c>
      <c r="S1058" s="9">
        <v>118311368</v>
      </c>
      <c r="T1058" s="9">
        <v>110000000</v>
      </c>
      <c r="U1058" s="9">
        <f>IMDB4[[#This Row],[Gross Revenue]]-IMDB4[[#This Row],[Budget]]</f>
        <v>8311368</v>
      </c>
      <c r="V1058" s="9" t="str">
        <f>IF(IMDB4[[#This Row],[Profit]]&gt;0,"Hit","Flop")</f>
        <v>Hit</v>
      </c>
      <c r="W1058" s="9" t="str" cm="1">
        <f t="array" ref="W1058">_xlfn.IFS(IMDB4[[#This Row],[IMDb Score (1-10)]]&gt;=8,"Excellent",IMDB4[[#This Row],[IMDb Score (1-10)]]&gt;=7,"Good",IMDB4[[#This Row],[IMDb Score (1-10)]]&gt;=5,"Average",TRUE,"Poor")</f>
        <v>Average</v>
      </c>
      <c r="X1058" s="9" t="str">
        <f>IF(IMDB4[[#This Row],[Duration (min)]]&lt;90,"Short",IF(IMDB4[[#This Row],[Duration (min)]]&lt;=120,"Medium", "Long"))</f>
        <v>Medium</v>
      </c>
    </row>
    <row r="1059" spans="1:24" x14ac:dyDescent="0.25">
      <c r="A1059" s="1" t="s">
        <v>6440</v>
      </c>
      <c r="B1059" s="2">
        <v>41377</v>
      </c>
      <c r="C1059" s="30">
        <f>YEAR(IMDB4[[#This Row],[Release Date]])</f>
        <v>2013</v>
      </c>
      <c r="D1059" s="30" t="str">
        <f>FLOOR(IMDB4[[#This Row],[Year]],10)&amp;"s"</f>
        <v>2010s</v>
      </c>
      <c r="E1059" s="1" t="s">
        <v>32</v>
      </c>
      <c r="F1059" s="1" t="s">
        <v>2</v>
      </c>
      <c r="G1059" s="1" t="s">
        <v>3</v>
      </c>
      <c r="H1059" s="1" t="s">
        <v>4</v>
      </c>
      <c r="I1059" s="1" t="s">
        <v>132</v>
      </c>
      <c r="J1059" s="1" t="s">
        <v>715</v>
      </c>
      <c r="K1059" s="1" t="s">
        <v>3237</v>
      </c>
      <c r="L1059" s="30">
        <v>11000</v>
      </c>
      <c r="M1059" s="30">
        <v>13312</v>
      </c>
      <c r="N1059" s="30">
        <v>255</v>
      </c>
      <c r="O1059" s="30">
        <v>105000</v>
      </c>
      <c r="P1059" s="27">
        <v>7.3</v>
      </c>
      <c r="Q1059" s="30">
        <v>384</v>
      </c>
      <c r="R1059" s="30">
        <v>125</v>
      </c>
      <c r="S1059" s="9">
        <v>117698894</v>
      </c>
      <c r="T1059" s="9">
        <v>75000000</v>
      </c>
      <c r="U1059" s="9">
        <f>IMDB4[[#This Row],[Gross Revenue]]-IMDB4[[#This Row],[Budget]]</f>
        <v>42698894</v>
      </c>
      <c r="V1059" s="9" t="str">
        <f>IF(IMDB4[[#This Row],[Profit]]&gt;0,"Hit","Flop")</f>
        <v>Hit</v>
      </c>
      <c r="W1059" s="9" t="str" cm="1">
        <f t="array" ref="W1059">_xlfn.IFS(IMDB4[[#This Row],[IMDb Score (1-10)]]&gt;=8,"Excellent",IMDB4[[#This Row],[IMDb Score (1-10)]]&gt;=7,"Good",IMDB4[[#This Row],[IMDb Score (1-10)]]&gt;=5,"Average",TRUE,"Poor")</f>
        <v>Good</v>
      </c>
      <c r="X1059" s="9" t="str">
        <f>IF(IMDB4[[#This Row],[Duration (min)]]&lt;90,"Short",IF(IMDB4[[#This Row],[Duration (min)]]&lt;=120,"Medium", "Long"))</f>
        <v>Long</v>
      </c>
    </row>
    <row r="1060" spans="1:24" x14ac:dyDescent="0.25">
      <c r="A1060" s="1" t="s">
        <v>198</v>
      </c>
      <c r="B1060" s="2">
        <v>26828</v>
      </c>
      <c r="C1060" s="30">
        <f>YEAR(IMDB4[[#This Row],[Release Date]])</f>
        <v>1973</v>
      </c>
      <c r="D1060" s="30" t="str">
        <f>FLOOR(IMDB4[[#This Row],[Year]],10)&amp;"s"</f>
        <v>1970s</v>
      </c>
      <c r="E1060" s="1" t="s">
        <v>32</v>
      </c>
      <c r="F1060" s="1" t="s">
        <v>20</v>
      </c>
      <c r="G1060" s="1" t="s">
        <v>3</v>
      </c>
      <c r="H1060" s="1" t="s">
        <v>4</v>
      </c>
      <c r="I1060" s="1" t="s">
        <v>84</v>
      </c>
      <c r="J1060" s="1" t="s">
        <v>199</v>
      </c>
      <c r="K1060" s="1" t="s">
        <v>200</v>
      </c>
      <c r="L1060" s="30">
        <v>11000</v>
      </c>
      <c r="M1060" s="30">
        <v>14954</v>
      </c>
      <c r="N1060" s="30">
        <v>0</v>
      </c>
      <c r="O1060" s="30">
        <v>0</v>
      </c>
      <c r="P1060" s="27">
        <v>7.5</v>
      </c>
      <c r="Q1060" s="30">
        <v>100</v>
      </c>
      <c r="R1060" s="30">
        <v>112</v>
      </c>
      <c r="S1060" s="9">
        <v>115000000</v>
      </c>
      <c r="T1060" s="9">
        <v>777000</v>
      </c>
      <c r="U1060" s="9">
        <f>IMDB4[[#This Row],[Gross Revenue]]-IMDB4[[#This Row],[Budget]]</f>
        <v>114223000</v>
      </c>
      <c r="V1060" s="9" t="str">
        <f>IF(IMDB4[[#This Row],[Profit]]&gt;0,"Hit","Flop")</f>
        <v>Hit</v>
      </c>
      <c r="W1060" s="9" t="str" cm="1">
        <f t="array" ref="W1060">_xlfn.IFS(IMDB4[[#This Row],[IMDb Score (1-10)]]&gt;=8,"Excellent",IMDB4[[#This Row],[IMDb Score (1-10)]]&gt;=7,"Good",IMDB4[[#This Row],[IMDb Score (1-10)]]&gt;=5,"Average",TRUE,"Poor")</f>
        <v>Good</v>
      </c>
      <c r="X1060" s="9" t="str">
        <f>IF(IMDB4[[#This Row],[Duration (min)]]&lt;90,"Short",IF(IMDB4[[#This Row],[Duration (min)]]&lt;=120,"Medium", "Long"))</f>
        <v>Medium</v>
      </c>
    </row>
    <row r="1061" spans="1:24" x14ac:dyDescent="0.25">
      <c r="A1061" s="1" t="s">
        <v>5288</v>
      </c>
      <c r="B1061" s="2">
        <v>39845</v>
      </c>
      <c r="C1061" s="30">
        <f>YEAR(IMDB4[[#This Row],[Release Date]])</f>
        <v>2009</v>
      </c>
      <c r="D1061" s="30" t="str">
        <f>FLOOR(IMDB4[[#This Row],[Year]],10)&amp;"s"</f>
        <v>2000s</v>
      </c>
      <c r="E1061" s="1" t="s">
        <v>32</v>
      </c>
      <c r="F1061" s="1" t="s">
        <v>20</v>
      </c>
      <c r="G1061" s="1" t="s">
        <v>3</v>
      </c>
      <c r="H1061" s="1" t="s">
        <v>4</v>
      </c>
      <c r="I1061" s="1" t="s">
        <v>92</v>
      </c>
      <c r="J1061" s="1" t="s">
        <v>488</v>
      </c>
      <c r="K1061" s="1" t="s">
        <v>2568</v>
      </c>
      <c r="L1061" s="30">
        <v>11000</v>
      </c>
      <c r="M1061" s="30">
        <v>15226</v>
      </c>
      <c r="N1061" s="30">
        <v>278</v>
      </c>
      <c r="O1061" s="30">
        <v>0</v>
      </c>
      <c r="P1061" s="27">
        <v>6.6</v>
      </c>
      <c r="Q1061" s="30">
        <v>187</v>
      </c>
      <c r="R1061" s="30">
        <v>120</v>
      </c>
      <c r="S1061" s="9">
        <v>112703470</v>
      </c>
      <c r="T1061" s="9">
        <v>85000000</v>
      </c>
      <c r="U1061" s="9">
        <f>IMDB4[[#This Row],[Gross Revenue]]-IMDB4[[#This Row],[Budget]]</f>
        <v>27703470</v>
      </c>
      <c r="V1061" s="9" t="str">
        <f>IF(IMDB4[[#This Row],[Profit]]&gt;0,"Hit","Flop")</f>
        <v>Hit</v>
      </c>
      <c r="W1061" s="9" t="str" cm="1">
        <f t="array" ref="W1061">_xlfn.IFS(IMDB4[[#This Row],[IMDb Score (1-10)]]&gt;=8,"Excellent",IMDB4[[#This Row],[IMDb Score (1-10)]]&gt;=7,"Good",IMDB4[[#This Row],[IMDb Score (1-10)]]&gt;=5,"Average",TRUE,"Poor")</f>
        <v>Average</v>
      </c>
      <c r="X1061" s="9" t="str">
        <f>IF(IMDB4[[#This Row],[Duration (min)]]&lt;90,"Short",IF(IMDB4[[#This Row],[Duration (min)]]&lt;=120,"Medium", "Long"))</f>
        <v>Medium</v>
      </c>
    </row>
    <row r="1062" spans="1:24" x14ac:dyDescent="0.25">
      <c r="A1062" s="1" t="s">
        <v>4845</v>
      </c>
      <c r="B1062" s="2">
        <v>39684</v>
      </c>
      <c r="C1062" s="30">
        <f>YEAR(IMDB4[[#This Row],[Release Date]])</f>
        <v>2008</v>
      </c>
      <c r="D1062" s="30" t="str">
        <f>FLOOR(IMDB4[[#This Row],[Year]],10)&amp;"s"</f>
        <v>2000s</v>
      </c>
      <c r="E1062" s="1" t="s">
        <v>32</v>
      </c>
      <c r="F1062" s="1" t="s">
        <v>20</v>
      </c>
      <c r="G1062" s="1" t="s">
        <v>3</v>
      </c>
      <c r="H1062" s="1" t="s">
        <v>4</v>
      </c>
      <c r="I1062" s="1" t="s">
        <v>84</v>
      </c>
      <c r="J1062" s="1" t="s">
        <v>1359</v>
      </c>
      <c r="K1062" s="1" t="s">
        <v>2900</v>
      </c>
      <c r="L1062" s="30">
        <v>11000</v>
      </c>
      <c r="M1062" s="30">
        <v>12831</v>
      </c>
      <c r="N1062" s="30">
        <v>163</v>
      </c>
      <c r="O1062" s="30">
        <v>0</v>
      </c>
      <c r="P1062" s="27">
        <v>6.1</v>
      </c>
      <c r="Q1062" s="30">
        <v>144</v>
      </c>
      <c r="R1062" s="30">
        <v>99</v>
      </c>
      <c r="S1062" s="9">
        <v>109993847</v>
      </c>
      <c r="T1062" s="9">
        <v>80000000</v>
      </c>
      <c r="U1062" s="9">
        <f>IMDB4[[#This Row],[Gross Revenue]]-IMDB4[[#This Row],[Budget]]</f>
        <v>29993847</v>
      </c>
      <c r="V1062" s="9" t="str">
        <f>IF(IMDB4[[#This Row],[Profit]]&gt;0,"Hit","Flop")</f>
        <v>Hit</v>
      </c>
      <c r="W1062" s="9" t="str" cm="1">
        <f t="array" ref="W1062">_xlfn.IFS(IMDB4[[#This Row],[IMDb Score (1-10)]]&gt;=8,"Excellent",IMDB4[[#This Row],[IMDb Score (1-10)]]&gt;=7,"Good",IMDB4[[#This Row],[IMDb Score (1-10)]]&gt;=5,"Average",TRUE,"Poor")</f>
        <v>Average</v>
      </c>
      <c r="X1062" s="9" t="str">
        <f>IF(IMDB4[[#This Row],[Duration (min)]]&lt;90,"Short",IF(IMDB4[[#This Row],[Duration (min)]]&lt;=120,"Medium", "Long"))</f>
        <v>Medium</v>
      </c>
    </row>
    <row r="1063" spans="1:24" x14ac:dyDescent="0.25">
      <c r="A1063" s="1" t="s">
        <v>2891</v>
      </c>
      <c r="B1063" s="2">
        <v>37136</v>
      </c>
      <c r="C1063" s="30">
        <f>YEAR(IMDB4[[#This Row],[Release Date]])</f>
        <v>2001</v>
      </c>
      <c r="D1063" s="30" t="str">
        <f>FLOOR(IMDB4[[#This Row],[Year]],10)&amp;"s"</f>
        <v>2000s</v>
      </c>
      <c r="E1063" s="1" t="s">
        <v>32</v>
      </c>
      <c r="F1063" s="1" t="s">
        <v>20</v>
      </c>
      <c r="G1063" s="1" t="s">
        <v>3</v>
      </c>
      <c r="H1063" s="1" t="s">
        <v>4</v>
      </c>
      <c r="I1063" s="1" t="s">
        <v>28</v>
      </c>
      <c r="J1063" s="1" t="s">
        <v>2883</v>
      </c>
      <c r="K1063" s="1" t="s">
        <v>805</v>
      </c>
      <c r="L1063" s="30">
        <v>11000</v>
      </c>
      <c r="M1063" s="30">
        <v>13645</v>
      </c>
      <c r="N1063" s="30">
        <v>0</v>
      </c>
      <c r="O1063" s="30">
        <v>0</v>
      </c>
      <c r="P1063" s="27">
        <v>6.2</v>
      </c>
      <c r="Q1063" s="30">
        <v>108</v>
      </c>
      <c r="R1063" s="30">
        <v>111</v>
      </c>
      <c r="S1063" s="9">
        <v>108244774</v>
      </c>
      <c r="T1063" s="9">
        <v>37000000</v>
      </c>
      <c r="U1063" s="9">
        <f>IMDB4[[#This Row],[Gross Revenue]]-IMDB4[[#This Row],[Budget]]</f>
        <v>71244774</v>
      </c>
      <c r="V1063" s="9" t="str">
        <f>IF(IMDB4[[#This Row],[Profit]]&gt;0,"Hit","Flop")</f>
        <v>Hit</v>
      </c>
      <c r="W1063" s="9" t="str" cm="1">
        <f t="array" ref="W1063">_xlfn.IFS(IMDB4[[#This Row],[IMDb Score (1-10)]]&gt;=8,"Excellent",IMDB4[[#This Row],[IMDb Score (1-10)]]&gt;=7,"Good",IMDB4[[#This Row],[IMDb Score (1-10)]]&gt;=5,"Average",TRUE,"Poor")</f>
        <v>Average</v>
      </c>
      <c r="X1063" s="9" t="str">
        <f>IF(IMDB4[[#This Row],[Duration (min)]]&lt;90,"Short",IF(IMDB4[[#This Row],[Duration (min)]]&lt;=120,"Medium", "Long"))</f>
        <v>Medium</v>
      </c>
    </row>
    <row r="1064" spans="1:24" x14ac:dyDescent="0.25">
      <c r="A1064" s="1" t="s">
        <v>714</v>
      </c>
      <c r="B1064" s="2">
        <v>32584</v>
      </c>
      <c r="C1064" s="30">
        <f>YEAR(IMDB4[[#This Row],[Release Date]])</f>
        <v>1989</v>
      </c>
      <c r="D1064" s="30" t="str">
        <f>FLOOR(IMDB4[[#This Row],[Year]],10)&amp;"s"</f>
        <v>1980s</v>
      </c>
      <c r="E1064" s="1" t="s">
        <v>32</v>
      </c>
      <c r="F1064" s="1" t="s">
        <v>20</v>
      </c>
      <c r="G1064" s="1" t="s">
        <v>3</v>
      </c>
      <c r="H1064" s="1" t="s">
        <v>4</v>
      </c>
      <c r="I1064" s="1" t="s">
        <v>84</v>
      </c>
      <c r="J1064" s="1" t="s">
        <v>715</v>
      </c>
      <c r="K1064" s="1" t="s">
        <v>716</v>
      </c>
      <c r="L1064" s="30">
        <v>11000</v>
      </c>
      <c r="M1064" s="30">
        <v>12619</v>
      </c>
      <c r="N1064" s="30">
        <v>78</v>
      </c>
      <c r="O1064" s="30">
        <v>3000</v>
      </c>
      <c r="P1064" s="27">
        <v>7.4</v>
      </c>
      <c r="Q1064" s="30">
        <v>61</v>
      </c>
      <c r="R1064" s="30">
        <v>99</v>
      </c>
      <c r="S1064" s="9">
        <v>106593296</v>
      </c>
      <c r="T1064" s="9">
        <v>7500000</v>
      </c>
      <c r="U1064" s="9">
        <f>IMDB4[[#This Row],[Gross Revenue]]-IMDB4[[#This Row],[Budget]]</f>
        <v>99093296</v>
      </c>
      <c r="V1064" s="9" t="str">
        <f>IF(IMDB4[[#This Row],[Profit]]&gt;0,"Hit","Flop")</f>
        <v>Hit</v>
      </c>
      <c r="W1064" s="9" t="str" cm="1">
        <f t="array" ref="W1064">_xlfn.IFS(IMDB4[[#This Row],[IMDb Score (1-10)]]&gt;=8,"Excellent",IMDB4[[#This Row],[IMDb Score (1-10)]]&gt;=7,"Good",IMDB4[[#This Row],[IMDb Score (1-10)]]&gt;=5,"Average",TRUE,"Poor")</f>
        <v>Good</v>
      </c>
      <c r="X1064" s="9" t="str">
        <f>IF(IMDB4[[#This Row],[Duration (min)]]&lt;90,"Short",IF(IMDB4[[#This Row],[Duration (min)]]&lt;=120,"Medium", "Long"))</f>
        <v>Medium</v>
      </c>
    </row>
    <row r="1065" spans="1:24" x14ac:dyDescent="0.25">
      <c r="A1065" s="1" t="s">
        <v>3355</v>
      </c>
      <c r="B1065" s="2">
        <v>37878</v>
      </c>
      <c r="C1065" s="30">
        <f>YEAR(IMDB4[[#This Row],[Release Date]])</f>
        <v>2003</v>
      </c>
      <c r="D1065" s="30" t="str">
        <f>FLOOR(IMDB4[[#This Row],[Year]],10)&amp;"s"</f>
        <v>2000s</v>
      </c>
      <c r="E1065" s="1" t="s">
        <v>32</v>
      </c>
      <c r="F1065" s="1" t="s">
        <v>20</v>
      </c>
      <c r="G1065" s="1" t="s">
        <v>3</v>
      </c>
      <c r="H1065" s="1" t="s">
        <v>4</v>
      </c>
      <c r="I1065" s="1" t="s">
        <v>132</v>
      </c>
      <c r="J1065" s="1" t="s">
        <v>1377</v>
      </c>
      <c r="K1065" s="1" t="s">
        <v>676</v>
      </c>
      <c r="L1065" s="30">
        <v>11000</v>
      </c>
      <c r="M1065" s="30">
        <v>14087</v>
      </c>
      <c r="N1065" s="30">
        <v>80</v>
      </c>
      <c r="O1065" s="30">
        <v>0</v>
      </c>
      <c r="P1065" s="27">
        <v>6.4</v>
      </c>
      <c r="Q1065" s="30">
        <v>140</v>
      </c>
      <c r="R1065" s="30">
        <v>116</v>
      </c>
      <c r="S1065" s="9">
        <v>105807520</v>
      </c>
      <c r="T1065" s="9">
        <v>50000000</v>
      </c>
      <c r="U1065" s="9">
        <f>IMDB4[[#This Row],[Gross Revenue]]-IMDB4[[#This Row],[Budget]]</f>
        <v>55807520</v>
      </c>
      <c r="V1065" s="9" t="str">
        <f>IF(IMDB4[[#This Row],[Profit]]&gt;0,"Hit","Flop")</f>
        <v>Hit</v>
      </c>
      <c r="W1065" s="9" t="str" cm="1">
        <f t="array" ref="W1065">_xlfn.IFS(IMDB4[[#This Row],[IMDb Score (1-10)]]&gt;=8,"Excellent",IMDB4[[#This Row],[IMDb Score (1-10)]]&gt;=7,"Good",IMDB4[[#This Row],[IMDb Score (1-10)]]&gt;=5,"Average",TRUE,"Poor")</f>
        <v>Average</v>
      </c>
      <c r="X1065" s="9" t="str">
        <f>IF(IMDB4[[#This Row],[Duration (min)]]&lt;90,"Short",IF(IMDB4[[#This Row],[Duration (min)]]&lt;=120,"Medium", "Long"))</f>
        <v>Medium</v>
      </c>
    </row>
    <row r="1066" spans="1:24" x14ac:dyDescent="0.25">
      <c r="A1066" s="1" t="s">
        <v>1089</v>
      </c>
      <c r="B1066" s="2">
        <v>34563</v>
      </c>
      <c r="C1066" s="30">
        <f>YEAR(IMDB4[[#This Row],[Release Date]])</f>
        <v>1994</v>
      </c>
      <c r="D1066" s="30" t="str">
        <f>FLOOR(IMDB4[[#This Row],[Year]],10)&amp;"s"</f>
        <v>1990s</v>
      </c>
      <c r="E1066" s="1" t="s">
        <v>32</v>
      </c>
      <c r="F1066" s="1" t="s">
        <v>9</v>
      </c>
      <c r="G1066" s="1" t="s">
        <v>3</v>
      </c>
      <c r="H1066" s="1" t="s">
        <v>4</v>
      </c>
      <c r="I1066" s="1" t="s">
        <v>92</v>
      </c>
      <c r="J1066" s="1" t="s">
        <v>1045</v>
      </c>
      <c r="K1066" s="1" t="s">
        <v>765</v>
      </c>
      <c r="L1066" s="30">
        <v>11000</v>
      </c>
      <c r="M1066" s="30">
        <v>25697</v>
      </c>
      <c r="N1066" s="30">
        <v>277</v>
      </c>
      <c r="O1066" s="30">
        <v>11000</v>
      </c>
      <c r="P1066" s="27">
        <v>7.6</v>
      </c>
      <c r="Q1066" s="30">
        <v>120</v>
      </c>
      <c r="R1066" s="30">
        <v>123</v>
      </c>
      <c r="S1066" s="9">
        <v>105264608</v>
      </c>
      <c r="T1066" s="9">
        <v>60000000</v>
      </c>
      <c r="U1066" s="9">
        <f>IMDB4[[#This Row],[Gross Revenue]]-IMDB4[[#This Row],[Budget]]</f>
        <v>45264608</v>
      </c>
      <c r="V1066" s="9" t="str">
        <f>IF(IMDB4[[#This Row],[Profit]]&gt;0,"Hit","Flop")</f>
        <v>Hit</v>
      </c>
      <c r="W1066" s="9" t="str" cm="1">
        <f t="array" ref="W1066">_xlfn.IFS(IMDB4[[#This Row],[IMDb Score (1-10)]]&gt;=8,"Excellent",IMDB4[[#This Row],[IMDb Score (1-10)]]&gt;=7,"Good",IMDB4[[#This Row],[IMDb Score (1-10)]]&gt;=5,"Average",TRUE,"Poor")</f>
        <v>Good</v>
      </c>
      <c r="X1066" s="9" t="str">
        <f>IF(IMDB4[[#This Row],[Duration (min)]]&lt;90,"Short",IF(IMDB4[[#This Row],[Duration (min)]]&lt;=120,"Medium", "Long"))</f>
        <v>Long</v>
      </c>
    </row>
    <row r="1067" spans="1:24" x14ac:dyDescent="0.25">
      <c r="A1067" s="1" t="s">
        <v>5855</v>
      </c>
      <c r="B1067" s="2">
        <v>40582</v>
      </c>
      <c r="C1067" s="30">
        <f>YEAR(IMDB4[[#This Row],[Release Date]])</f>
        <v>2011</v>
      </c>
      <c r="D1067" s="30" t="str">
        <f>FLOOR(IMDB4[[#This Row],[Year]],10)&amp;"s"</f>
        <v>2010s</v>
      </c>
      <c r="E1067" s="1" t="s">
        <v>32</v>
      </c>
      <c r="F1067" s="1" t="s">
        <v>20</v>
      </c>
      <c r="G1067" s="1" t="s">
        <v>3</v>
      </c>
      <c r="H1067" s="1" t="s">
        <v>4</v>
      </c>
      <c r="I1067" s="1" t="s">
        <v>132</v>
      </c>
      <c r="J1067" s="1" t="s">
        <v>1359</v>
      </c>
      <c r="K1067" s="1" t="s">
        <v>1360</v>
      </c>
      <c r="L1067" s="30">
        <v>11000</v>
      </c>
      <c r="M1067" s="30">
        <v>16325</v>
      </c>
      <c r="N1067" s="30">
        <v>221</v>
      </c>
      <c r="O1067" s="30">
        <v>19000</v>
      </c>
      <c r="P1067" s="27">
        <v>6.4</v>
      </c>
      <c r="Q1067" s="30">
        <v>204</v>
      </c>
      <c r="R1067" s="30">
        <v>117</v>
      </c>
      <c r="S1067" s="9">
        <v>103028109</v>
      </c>
      <c r="T1067" s="9">
        <v>80000000</v>
      </c>
      <c r="U1067" s="9">
        <f>IMDB4[[#This Row],[Gross Revenue]]-IMDB4[[#This Row],[Budget]]</f>
        <v>23028109</v>
      </c>
      <c r="V1067" s="9" t="str">
        <f>IF(IMDB4[[#This Row],[Profit]]&gt;0,"Hit","Flop")</f>
        <v>Hit</v>
      </c>
      <c r="W1067" s="9" t="str" cm="1">
        <f t="array" ref="W1067">_xlfn.IFS(IMDB4[[#This Row],[IMDb Score (1-10)]]&gt;=8,"Excellent",IMDB4[[#This Row],[IMDb Score (1-10)]]&gt;=7,"Good",IMDB4[[#This Row],[IMDb Score (1-10)]]&gt;=5,"Average",TRUE,"Poor")</f>
        <v>Average</v>
      </c>
      <c r="X1067" s="9" t="str">
        <f>IF(IMDB4[[#This Row],[Duration (min)]]&lt;90,"Short",IF(IMDB4[[#This Row],[Duration (min)]]&lt;=120,"Medium", "Long"))</f>
        <v>Medium</v>
      </c>
    </row>
    <row r="1068" spans="1:24" x14ac:dyDescent="0.25">
      <c r="A1068" s="1" t="s">
        <v>1531</v>
      </c>
      <c r="B1068" s="2">
        <v>35658</v>
      </c>
      <c r="C1068" s="30">
        <f>YEAR(IMDB4[[#This Row],[Release Date]])</f>
        <v>1997</v>
      </c>
      <c r="D1068" s="30" t="str">
        <f>FLOOR(IMDB4[[#This Row],[Year]],10)&amp;"s"</f>
        <v>1990s</v>
      </c>
      <c r="E1068" s="1" t="s">
        <v>32</v>
      </c>
      <c r="F1068" s="1" t="s">
        <v>9</v>
      </c>
      <c r="G1068" s="1" t="s">
        <v>3</v>
      </c>
      <c r="H1068" s="1" t="s">
        <v>4</v>
      </c>
      <c r="I1068" s="1" t="s">
        <v>84</v>
      </c>
      <c r="J1068" s="1" t="s">
        <v>1377</v>
      </c>
      <c r="K1068" s="1" t="s">
        <v>480</v>
      </c>
      <c r="L1068" s="30">
        <v>11000</v>
      </c>
      <c r="M1068" s="30">
        <v>12289</v>
      </c>
      <c r="N1068" s="30">
        <v>0</v>
      </c>
      <c r="O1068" s="30">
        <v>15000</v>
      </c>
      <c r="P1068" s="27">
        <v>7.4</v>
      </c>
      <c r="Q1068" s="30">
        <v>159</v>
      </c>
      <c r="R1068" s="30">
        <v>150</v>
      </c>
      <c r="S1068" s="9">
        <v>100853835</v>
      </c>
      <c r="T1068" s="9">
        <v>90000000</v>
      </c>
      <c r="U1068" s="9">
        <f>IMDB4[[#This Row],[Gross Revenue]]-IMDB4[[#This Row],[Budget]]</f>
        <v>10853835</v>
      </c>
      <c r="V1068" s="9" t="str">
        <f>IF(IMDB4[[#This Row],[Profit]]&gt;0,"Hit","Flop")</f>
        <v>Hit</v>
      </c>
      <c r="W1068" s="9" t="str" cm="1">
        <f t="array" ref="W1068">_xlfn.IFS(IMDB4[[#This Row],[IMDb Score (1-10)]]&gt;=8,"Excellent",IMDB4[[#This Row],[IMDb Score (1-10)]]&gt;=7,"Good",IMDB4[[#This Row],[IMDb Score (1-10)]]&gt;=5,"Average",TRUE,"Poor")</f>
        <v>Good</v>
      </c>
      <c r="X1068" s="9" t="str">
        <f>IF(IMDB4[[#This Row],[Duration (min)]]&lt;90,"Short",IF(IMDB4[[#This Row],[Duration (min)]]&lt;=120,"Medium", "Long"))</f>
        <v>Long</v>
      </c>
    </row>
    <row r="1069" spans="1:24" x14ac:dyDescent="0.25">
      <c r="A1069" s="1" t="s">
        <v>1244</v>
      </c>
      <c r="B1069" s="2">
        <v>35024</v>
      </c>
      <c r="C1069" s="30">
        <f>YEAR(IMDB4[[#This Row],[Release Date]])</f>
        <v>1995</v>
      </c>
      <c r="D1069" s="30" t="str">
        <f>FLOOR(IMDB4[[#This Row],[Year]],10)&amp;"s"</f>
        <v>1990s</v>
      </c>
      <c r="E1069" s="1" t="s">
        <v>32</v>
      </c>
      <c r="F1069" s="1" t="s">
        <v>2</v>
      </c>
      <c r="G1069" s="1" t="s">
        <v>3</v>
      </c>
      <c r="H1069" s="1" t="s">
        <v>4</v>
      </c>
      <c r="I1069" s="1" t="s">
        <v>92</v>
      </c>
      <c r="J1069" s="1" t="s">
        <v>715</v>
      </c>
      <c r="K1069" s="1" t="s">
        <v>890</v>
      </c>
      <c r="L1069" s="30">
        <v>11000</v>
      </c>
      <c r="M1069" s="30">
        <v>22678</v>
      </c>
      <c r="N1069" s="30">
        <v>21000</v>
      </c>
      <c r="O1069" s="30">
        <v>39000</v>
      </c>
      <c r="P1069" s="27">
        <v>8.6</v>
      </c>
      <c r="Q1069" s="30">
        <v>216</v>
      </c>
      <c r="R1069" s="30">
        <v>127</v>
      </c>
      <c r="S1069" s="9">
        <v>100125340</v>
      </c>
      <c r="T1069" s="9">
        <v>33000000</v>
      </c>
      <c r="U1069" s="9">
        <f>IMDB4[[#This Row],[Gross Revenue]]-IMDB4[[#This Row],[Budget]]</f>
        <v>67125340</v>
      </c>
      <c r="V1069" s="9" t="str">
        <f>IF(IMDB4[[#This Row],[Profit]]&gt;0,"Hit","Flop")</f>
        <v>Hit</v>
      </c>
      <c r="W1069" s="9" t="str" cm="1">
        <f t="array" ref="W1069">_xlfn.IFS(IMDB4[[#This Row],[IMDb Score (1-10)]]&gt;=8,"Excellent",IMDB4[[#This Row],[IMDb Score (1-10)]]&gt;=7,"Good",IMDB4[[#This Row],[IMDb Score (1-10)]]&gt;=5,"Average",TRUE,"Poor")</f>
        <v>Excellent</v>
      </c>
      <c r="X1069" s="9" t="str">
        <f>IF(IMDB4[[#This Row],[Duration (min)]]&lt;90,"Short",IF(IMDB4[[#This Row],[Duration (min)]]&lt;=120,"Medium", "Long"))</f>
        <v>Long</v>
      </c>
    </row>
    <row r="1070" spans="1:24" x14ac:dyDescent="0.25">
      <c r="A1070" s="1" t="s">
        <v>5141</v>
      </c>
      <c r="B1070" s="2">
        <v>39636</v>
      </c>
      <c r="C1070" s="30">
        <f>YEAR(IMDB4[[#This Row],[Release Date]])</f>
        <v>2008</v>
      </c>
      <c r="D1070" s="30" t="str">
        <f>FLOOR(IMDB4[[#This Row],[Year]],10)&amp;"s"</f>
        <v>2000s</v>
      </c>
      <c r="E1070" s="1" t="s">
        <v>32</v>
      </c>
      <c r="F1070" s="1" t="s">
        <v>77</v>
      </c>
      <c r="G1070" s="1" t="s">
        <v>3</v>
      </c>
      <c r="H1070" s="1" t="s">
        <v>4</v>
      </c>
      <c r="I1070" s="1" t="s">
        <v>132</v>
      </c>
      <c r="J1070" s="1" t="s">
        <v>1359</v>
      </c>
      <c r="K1070" s="1" t="s">
        <v>1360</v>
      </c>
      <c r="L1070" s="30">
        <v>11000</v>
      </c>
      <c r="M1070" s="30">
        <v>13446</v>
      </c>
      <c r="N1070" s="30">
        <v>221</v>
      </c>
      <c r="O1070" s="30">
        <v>0</v>
      </c>
      <c r="P1070" s="27">
        <v>5.5</v>
      </c>
      <c r="Q1070" s="30">
        <v>198</v>
      </c>
      <c r="R1070" s="30">
        <v>113</v>
      </c>
      <c r="S1070" s="9">
        <v>100018837</v>
      </c>
      <c r="T1070" s="9">
        <v>90000000</v>
      </c>
      <c r="U1070" s="9">
        <f>IMDB4[[#This Row],[Gross Revenue]]-IMDB4[[#This Row],[Budget]]</f>
        <v>10018837</v>
      </c>
      <c r="V1070" s="9" t="str">
        <f>IF(IMDB4[[#This Row],[Profit]]&gt;0,"Hit","Flop")</f>
        <v>Hit</v>
      </c>
      <c r="W1070" s="9" t="str" cm="1">
        <f t="array" ref="W1070">_xlfn.IFS(IMDB4[[#This Row],[IMDb Score (1-10)]]&gt;=8,"Excellent",IMDB4[[#This Row],[IMDb Score (1-10)]]&gt;=7,"Good",IMDB4[[#This Row],[IMDb Score (1-10)]]&gt;=5,"Average",TRUE,"Poor")</f>
        <v>Average</v>
      </c>
      <c r="X1070" s="9" t="str">
        <f>IF(IMDB4[[#This Row],[Duration (min)]]&lt;90,"Short",IF(IMDB4[[#This Row],[Duration (min)]]&lt;=120,"Medium", "Long"))</f>
        <v>Medium</v>
      </c>
    </row>
    <row r="1071" spans="1:24" x14ac:dyDescent="0.25">
      <c r="A1071" s="1" t="s">
        <v>5975</v>
      </c>
      <c r="B1071" s="2">
        <v>40649</v>
      </c>
      <c r="C1071" s="30">
        <f>YEAR(IMDB4[[#This Row],[Release Date]])</f>
        <v>2011</v>
      </c>
      <c r="D1071" s="30" t="str">
        <f>FLOOR(IMDB4[[#This Row],[Year]],10)&amp;"s"</f>
        <v>2010s</v>
      </c>
      <c r="E1071" s="1" t="s">
        <v>32</v>
      </c>
      <c r="F1071" s="1" t="s">
        <v>77</v>
      </c>
      <c r="G1071" s="1" t="s">
        <v>3</v>
      </c>
      <c r="H1071" s="1" t="s">
        <v>4</v>
      </c>
      <c r="I1071" s="1" t="s">
        <v>132</v>
      </c>
      <c r="J1071" s="1" t="s">
        <v>5976</v>
      </c>
      <c r="K1071" s="1" t="s">
        <v>3635</v>
      </c>
      <c r="L1071" s="30">
        <v>11000</v>
      </c>
      <c r="M1071" s="30">
        <v>13391</v>
      </c>
      <c r="N1071" s="30">
        <v>1000</v>
      </c>
      <c r="O1071" s="30">
        <v>14000</v>
      </c>
      <c r="P1071" s="27">
        <v>5.8</v>
      </c>
      <c r="Q1071" s="30">
        <v>447</v>
      </c>
      <c r="R1071" s="30">
        <v>119</v>
      </c>
      <c r="S1071" s="9">
        <v>98780042</v>
      </c>
      <c r="T1071" s="9">
        <v>120000000</v>
      </c>
      <c r="U1071" s="9">
        <f>IMDB4[[#This Row],[Gross Revenue]]-IMDB4[[#This Row],[Budget]]</f>
        <v>-21219958</v>
      </c>
      <c r="V1071" s="9" t="str">
        <f>IF(IMDB4[[#This Row],[Profit]]&gt;0,"Hit","Flop")</f>
        <v>Flop</v>
      </c>
      <c r="W1071" s="9" t="str" cm="1">
        <f t="array" ref="W1071">_xlfn.IFS(IMDB4[[#This Row],[IMDb Score (1-10)]]&gt;=8,"Excellent",IMDB4[[#This Row],[IMDb Score (1-10)]]&gt;=7,"Good",IMDB4[[#This Row],[IMDb Score (1-10)]]&gt;=5,"Average",TRUE,"Poor")</f>
        <v>Average</v>
      </c>
      <c r="X1071" s="9" t="str">
        <f>IF(IMDB4[[#This Row],[Duration (min)]]&lt;90,"Short",IF(IMDB4[[#This Row],[Duration (min)]]&lt;=120,"Medium", "Long"))</f>
        <v>Medium</v>
      </c>
    </row>
    <row r="1072" spans="1:24" x14ac:dyDescent="0.25">
      <c r="A1072" s="1" t="s">
        <v>3826</v>
      </c>
      <c r="B1072" s="2">
        <v>38216</v>
      </c>
      <c r="C1072" s="30">
        <f>YEAR(IMDB4[[#This Row],[Release Date]])</f>
        <v>2004</v>
      </c>
      <c r="D1072" s="30" t="str">
        <f>FLOOR(IMDB4[[#This Row],[Year]],10)&amp;"s"</f>
        <v>2000s</v>
      </c>
      <c r="E1072" s="1" t="s">
        <v>32</v>
      </c>
      <c r="F1072" s="1" t="s">
        <v>20</v>
      </c>
      <c r="G1072" s="1" t="s">
        <v>3</v>
      </c>
      <c r="H1072" s="1" t="s">
        <v>4</v>
      </c>
      <c r="I1072" s="1" t="s">
        <v>28</v>
      </c>
      <c r="J1072" s="1" t="s">
        <v>2883</v>
      </c>
      <c r="K1072" s="1" t="s">
        <v>805</v>
      </c>
      <c r="L1072" s="30">
        <v>11000</v>
      </c>
      <c r="M1072" s="30">
        <v>15362</v>
      </c>
      <c r="N1072" s="30">
        <v>0</v>
      </c>
      <c r="O1072" s="30">
        <v>1000</v>
      </c>
      <c r="P1072" s="27">
        <v>5.7</v>
      </c>
      <c r="Q1072" s="30">
        <v>77</v>
      </c>
      <c r="R1072" s="30">
        <v>113</v>
      </c>
      <c r="S1072" s="9">
        <v>95149435</v>
      </c>
      <c r="T1072" s="9">
        <v>40000000</v>
      </c>
      <c r="U1072" s="9">
        <f>IMDB4[[#This Row],[Gross Revenue]]-IMDB4[[#This Row],[Budget]]</f>
        <v>55149435</v>
      </c>
      <c r="V1072" s="9" t="str">
        <f>IF(IMDB4[[#This Row],[Profit]]&gt;0,"Hit","Flop")</f>
        <v>Hit</v>
      </c>
      <c r="W1072" s="9" t="str" cm="1">
        <f t="array" ref="W1072">_xlfn.IFS(IMDB4[[#This Row],[IMDb Score (1-10)]]&gt;=8,"Excellent",IMDB4[[#This Row],[IMDb Score (1-10)]]&gt;=7,"Good",IMDB4[[#This Row],[IMDb Score (1-10)]]&gt;=5,"Average",TRUE,"Poor")</f>
        <v>Average</v>
      </c>
      <c r="X1072" s="9" t="str">
        <f>IF(IMDB4[[#This Row],[Duration (min)]]&lt;90,"Short",IF(IMDB4[[#This Row],[Duration (min)]]&lt;=120,"Medium", "Long"))</f>
        <v>Medium</v>
      </c>
    </row>
    <row r="1073" spans="1:24" x14ac:dyDescent="0.25">
      <c r="A1073" s="1" t="s">
        <v>6315</v>
      </c>
      <c r="B1073" s="2">
        <v>41296</v>
      </c>
      <c r="C1073" s="30">
        <f>YEAR(IMDB4[[#This Row],[Release Date]])</f>
        <v>2013</v>
      </c>
      <c r="D1073" s="30" t="str">
        <f>FLOOR(IMDB4[[#This Row],[Year]],10)&amp;"s"</f>
        <v>2010s</v>
      </c>
      <c r="E1073" s="1" t="s">
        <v>32</v>
      </c>
      <c r="F1073" s="1" t="s">
        <v>61</v>
      </c>
      <c r="G1073" s="1" t="s">
        <v>3</v>
      </c>
      <c r="H1073" s="1" t="s">
        <v>4</v>
      </c>
      <c r="I1073" s="1" t="s">
        <v>132</v>
      </c>
      <c r="J1073" s="1" t="s">
        <v>199</v>
      </c>
      <c r="K1073" s="1" t="s">
        <v>2140</v>
      </c>
      <c r="L1073" s="30">
        <v>11000</v>
      </c>
      <c r="M1073" s="30">
        <v>16911</v>
      </c>
      <c r="N1073" s="30">
        <v>241</v>
      </c>
      <c r="O1073" s="30">
        <v>28000</v>
      </c>
      <c r="P1073" s="27">
        <v>7.5</v>
      </c>
      <c r="Q1073" s="30">
        <v>216</v>
      </c>
      <c r="R1073" s="30">
        <v>128</v>
      </c>
      <c r="S1073" s="9">
        <v>95001343</v>
      </c>
      <c r="T1073" s="9">
        <v>40000000</v>
      </c>
      <c r="U1073" s="9">
        <f>IMDB4[[#This Row],[Gross Revenue]]-IMDB4[[#This Row],[Budget]]</f>
        <v>55001343</v>
      </c>
      <c r="V1073" s="9" t="str">
        <f>IF(IMDB4[[#This Row],[Profit]]&gt;0,"Hit","Flop")</f>
        <v>Hit</v>
      </c>
      <c r="W1073" s="9" t="str" cm="1">
        <f t="array" ref="W1073">_xlfn.IFS(IMDB4[[#This Row],[IMDb Score (1-10)]]&gt;=8,"Excellent",IMDB4[[#This Row],[IMDb Score (1-10)]]&gt;=7,"Good",IMDB4[[#This Row],[IMDb Score (1-10)]]&gt;=5,"Average",TRUE,"Poor")</f>
        <v>Good</v>
      </c>
      <c r="X1073" s="9" t="str">
        <f>IF(IMDB4[[#This Row],[Duration (min)]]&lt;90,"Short",IF(IMDB4[[#This Row],[Duration (min)]]&lt;=120,"Medium", "Long"))</f>
        <v>Long</v>
      </c>
    </row>
    <row r="1074" spans="1:24" x14ac:dyDescent="0.25">
      <c r="A1074" s="1" t="s">
        <v>5290</v>
      </c>
      <c r="B1074" s="2">
        <v>40032</v>
      </c>
      <c r="C1074" s="30">
        <f>YEAR(IMDB4[[#This Row],[Release Date]])</f>
        <v>2009</v>
      </c>
      <c r="D1074" s="30" t="str">
        <f>FLOOR(IMDB4[[#This Row],[Year]],10)&amp;"s"</f>
        <v>2000s</v>
      </c>
      <c r="E1074" s="1" t="s">
        <v>32</v>
      </c>
      <c r="F1074" s="1" t="s">
        <v>61</v>
      </c>
      <c r="G1074" s="1" t="s">
        <v>3</v>
      </c>
      <c r="H1074" s="1" t="s">
        <v>4</v>
      </c>
      <c r="I1074" s="1" t="s">
        <v>132</v>
      </c>
      <c r="J1074" s="1" t="s">
        <v>488</v>
      </c>
      <c r="K1074" s="1" t="s">
        <v>1947</v>
      </c>
      <c r="L1074" s="30">
        <v>11000</v>
      </c>
      <c r="M1074" s="30">
        <v>13321</v>
      </c>
      <c r="N1074" s="30">
        <v>0</v>
      </c>
      <c r="O1074" s="30">
        <v>13000</v>
      </c>
      <c r="P1074" s="27">
        <v>7</v>
      </c>
      <c r="Q1074" s="30">
        <v>252</v>
      </c>
      <c r="R1074" s="30">
        <v>123</v>
      </c>
      <c r="S1074" s="9">
        <v>94125426</v>
      </c>
      <c r="T1074" s="9">
        <v>40000000</v>
      </c>
      <c r="U1074" s="9">
        <f>IMDB4[[#This Row],[Gross Revenue]]-IMDB4[[#This Row],[Budget]]</f>
        <v>54125426</v>
      </c>
      <c r="V1074" s="9" t="str">
        <f>IF(IMDB4[[#This Row],[Profit]]&gt;0,"Hit","Flop")</f>
        <v>Hit</v>
      </c>
      <c r="W1074" s="9" t="str" cm="1">
        <f t="array" ref="W1074">_xlfn.IFS(IMDB4[[#This Row],[IMDb Score (1-10)]]&gt;=8,"Excellent",IMDB4[[#This Row],[IMDb Score (1-10)]]&gt;=7,"Good",IMDB4[[#This Row],[IMDb Score (1-10)]]&gt;=5,"Average",TRUE,"Poor")</f>
        <v>Good</v>
      </c>
      <c r="X1074" s="9" t="str">
        <f>IF(IMDB4[[#This Row],[Duration (min)]]&lt;90,"Short",IF(IMDB4[[#This Row],[Duration (min)]]&lt;=120,"Medium", "Long"))</f>
        <v>Long</v>
      </c>
    </row>
    <row r="1075" spans="1:24" x14ac:dyDescent="0.25">
      <c r="A1075" s="1" t="s">
        <v>4767</v>
      </c>
      <c r="B1075" s="2">
        <v>39320</v>
      </c>
      <c r="C1075" s="30">
        <f>YEAR(IMDB4[[#This Row],[Release Date]])</f>
        <v>2007</v>
      </c>
      <c r="D1075" s="30" t="str">
        <f>FLOOR(IMDB4[[#This Row],[Year]],10)&amp;"s"</f>
        <v>2000s</v>
      </c>
      <c r="E1075" s="1" t="s">
        <v>32</v>
      </c>
      <c r="F1075" s="1" t="s">
        <v>40</v>
      </c>
      <c r="G1075" s="1" t="s">
        <v>3</v>
      </c>
      <c r="H1075" s="1" t="s">
        <v>4</v>
      </c>
      <c r="I1075" s="1" t="s">
        <v>132</v>
      </c>
      <c r="J1075" s="1" t="s">
        <v>715</v>
      </c>
      <c r="K1075" s="1" t="s">
        <v>542</v>
      </c>
      <c r="L1075" s="30">
        <v>11000</v>
      </c>
      <c r="M1075" s="30">
        <v>14868</v>
      </c>
      <c r="N1075" s="30">
        <v>0</v>
      </c>
      <c r="O1075" s="30">
        <v>22000</v>
      </c>
      <c r="P1075" s="27">
        <v>7.4</v>
      </c>
      <c r="Q1075" s="30">
        <v>207</v>
      </c>
      <c r="R1075" s="30">
        <v>97</v>
      </c>
      <c r="S1075" s="9">
        <v>93452056</v>
      </c>
      <c r="T1075" s="9">
        <v>45000000</v>
      </c>
      <c r="U1075" s="9">
        <f>IMDB4[[#This Row],[Gross Revenue]]-IMDB4[[#This Row],[Budget]]</f>
        <v>48452056</v>
      </c>
      <c r="V1075" s="9" t="str">
        <f>IF(IMDB4[[#This Row],[Profit]]&gt;0,"Hit","Flop")</f>
        <v>Hit</v>
      </c>
      <c r="W1075" s="9" t="str" cm="1">
        <f t="array" ref="W1075">_xlfn.IFS(IMDB4[[#This Row],[IMDb Score (1-10)]]&gt;=8,"Excellent",IMDB4[[#This Row],[IMDb Score (1-10)]]&gt;=7,"Good",IMDB4[[#This Row],[IMDb Score (1-10)]]&gt;=5,"Average",TRUE,"Poor")</f>
        <v>Good</v>
      </c>
      <c r="X1075" s="9" t="str">
        <f>IF(IMDB4[[#This Row],[Duration (min)]]&lt;90,"Short",IF(IMDB4[[#This Row],[Duration (min)]]&lt;=120,"Medium", "Long"))</f>
        <v>Medium</v>
      </c>
    </row>
    <row r="1076" spans="1:24" x14ac:dyDescent="0.25">
      <c r="A1076" s="1" t="s">
        <v>6441</v>
      </c>
      <c r="B1076" s="2">
        <v>41551</v>
      </c>
      <c r="C1076" s="30">
        <f>YEAR(IMDB4[[#This Row],[Release Date]])</f>
        <v>2013</v>
      </c>
      <c r="D1076" s="30" t="str">
        <f>FLOOR(IMDB4[[#This Row],[Year]],10)&amp;"s"</f>
        <v>2010s</v>
      </c>
      <c r="E1076" s="1" t="s">
        <v>32</v>
      </c>
      <c r="F1076" s="1" t="s">
        <v>77</v>
      </c>
      <c r="G1076" s="1" t="s">
        <v>3</v>
      </c>
      <c r="H1076" s="1" t="s">
        <v>4</v>
      </c>
      <c r="I1076" s="1" t="s">
        <v>132</v>
      </c>
      <c r="J1076" s="1" t="s">
        <v>715</v>
      </c>
      <c r="K1076" s="1" t="s">
        <v>5730</v>
      </c>
      <c r="L1076" s="30">
        <v>11000</v>
      </c>
      <c r="M1076" s="30">
        <v>22004</v>
      </c>
      <c r="N1076" s="30">
        <v>364</v>
      </c>
      <c r="O1076" s="30">
        <v>71000</v>
      </c>
      <c r="P1076" s="27">
        <v>7</v>
      </c>
      <c r="Q1076" s="30">
        <v>539</v>
      </c>
      <c r="R1076" s="30">
        <v>124</v>
      </c>
      <c r="S1076" s="9">
        <v>89021735</v>
      </c>
      <c r="T1076" s="9">
        <v>120000000</v>
      </c>
      <c r="U1076" s="9">
        <f>IMDB4[[#This Row],[Gross Revenue]]-IMDB4[[#This Row],[Budget]]</f>
        <v>-30978265</v>
      </c>
      <c r="V1076" s="9" t="str">
        <f>IF(IMDB4[[#This Row],[Profit]]&gt;0,"Hit","Flop")</f>
        <v>Flop</v>
      </c>
      <c r="W1076" s="9" t="str" cm="1">
        <f t="array" ref="W1076">_xlfn.IFS(IMDB4[[#This Row],[IMDb Score (1-10)]]&gt;=8,"Excellent",IMDB4[[#This Row],[IMDb Score (1-10)]]&gt;=7,"Good",IMDB4[[#This Row],[IMDb Score (1-10)]]&gt;=5,"Average",TRUE,"Poor")</f>
        <v>Good</v>
      </c>
      <c r="X1076" s="9" t="str">
        <f>IF(IMDB4[[#This Row],[Duration (min)]]&lt;90,"Short",IF(IMDB4[[#This Row],[Duration (min)]]&lt;=120,"Medium", "Long"))</f>
        <v>Long</v>
      </c>
    </row>
    <row r="1077" spans="1:24" x14ac:dyDescent="0.25">
      <c r="A1077" s="1" t="s">
        <v>4975</v>
      </c>
      <c r="B1077" s="2">
        <v>39559</v>
      </c>
      <c r="C1077" s="30">
        <f>YEAR(IMDB4[[#This Row],[Release Date]])</f>
        <v>2008</v>
      </c>
      <c r="D1077" s="30" t="str">
        <f>FLOOR(IMDB4[[#This Row],[Year]],10)&amp;"s"</f>
        <v>2000s</v>
      </c>
      <c r="E1077" s="1" t="s">
        <v>32</v>
      </c>
      <c r="F1077" s="1" t="s">
        <v>77</v>
      </c>
      <c r="G1077" s="1" t="s">
        <v>3</v>
      </c>
      <c r="H1077" s="1" t="s">
        <v>4</v>
      </c>
      <c r="I1077" s="1" t="s">
        <v>92</v>
      </c>
      <c r="J1077" s="1" t="s">
        <v>2570</v>
      </c>
      <c r="K1077" s="1" t="s">
        <v>2364</v>
      </c>
      <c r="L1077" s="30">
        <v>11000</v>
      </c>
      <c r="M1077" s="30">
        <v>15590</v>
      </c>
      <c r="N1077" s="30">
        <v>234</v>
      </c>
      <c r="O1077" s="30">
        <v>0</v>
      </c>
      <c r="P1077" s="27">
        <v>7</v>
      </c>
      <c r="Q1077" s="30">
        <v>232</v>
      </c>
      <c r="R1077" s="30">
        <v>117</v>
      </c>
      <c r="S1077" s="9">
        <v>87341380</v>
      </c>
      <c r="T1077" s="9">
        <v>27000000</v>
      </c>
      <c r="U1077" s="9">
        <f>IMDB4[[#This Row],[Gross Revenue]]-IMDB4[[#This Row],[Budget]]</f>
        <v>60341380</v>
      </c>
      <c r="V1077" s="9" t="str">
        <f>IF(IMDB4[[#This Row],[Profit]]&gt;0,"Hit","Flop")</f>
        <v>Hit</v>
      </c>
      <c r="W1077" s="9" t="str" cm="1">
        <f t="array" ref="W1077">_xlfn.IFS(IMDB4[[#This Row],[IMDb Score (1-10)]]&gt;=8,"Excellent",IMDB4[[#This Row],[IMDb Score (1-10)]]&gt;=7,"Good",IMDB4[[#This Row],[IMDb Score (1-10)]]&gt;=5,"Average",TRUE,"Poor")</f>
        <v>Good</v>
      </c>
      <c r="X1077" s="9" t="str">
        <f>IF(IMDB4[[#This Row],[Duration (min)]]&lt;90,"Short",IF(IMDB4[[#This Row],[Duration (min)]]&lt;=120,"Medium", "Long"))</f>
        <v>Medium</v>
      </c>
    </row>
    <row r="1078" spans="1:24" x14ac:dyDescent="0.25">
      <c r="A1078" s="1" t="s">
        <v>487</v>
      </c>
      <c r="B1078" s="2">
        <v>31379</v>
      </c>
      <c r="C1078" s="30">
        <f>YEAR(IMDB4[[#This Row],[Release Date]])</f>
        <v>1985</v>
      </c>
      <c r="D1078" s="30" t="str">
        <f>FLOOR(IMDB4[[#This Row],[Year]],10)&amp;"s"</f>
        <v>1980s</v>
      </c>
      <c r="E1078" s="1" t="s">
        <v>32</v>
      </c>
      <c r="F1078" s="1" t="s">
        <v>61</v>
      </c>
      <c r="G1078" s="1" t="s">
        <v>3</v>
      </c>
      <c r="H1078" s="1" t="s">
        <v>4</v>
      </c>
      <c r="I1078" s="1" t="s">
        <v>84</v>
      </c>
      <c r="J1078" s="1" t="s">
        <v>488</v>
      </c>
      <c r="K1078" s="1" t="s">
        <v>395</v>
      </c>
      <c r="L1078" s="30">
        <v>11000</v>
      </c>
      <c r="M1078" s="30">
        <v>12518</v>
      </c>
      <c r="N1078" s="30">
        <v>521</v>
      </c>
      <c r="O1078" s="30">
        <v>0</v>
      </c>
      <c r="P1078" s="27">
        <v>7.2</v>
      </c>
      <c r="Q1078" s="30">
        <v>66</v>
      </c>
      <c r="R1078" s="30">
        <v>161</v>
      </c>
      <c r="S1078" s="9">
        <v>87100000</v>
      </c>
      <c r="T1078" s="9">
        <v>31000000</v>
      </c>
      <c r="U1078" s="9">
        <f>IMDB4[[#This Row],[Gross Revenue]]-IMDB4[[#This Row],[Budget]]</f>
        <v>56100000</v>
      </c>
      <c r="V1078" s="9" t="str">
        <f>IF(IMDB4[[#This Row],[Profit]]&gt;0,"Hit","Flop")</f>
        <v>Hit</v>
      </c>
      <c r="W1078" s="9" t="str" cm="1">
        <f t="array" ref="W1078">_xlfn.IFS(IMDB4[[#This Row],[IMDb Score (1-10)]]&gt;=8,"Excellent",IMDB4[[#This Row],[IMDb Score (1-10)]]&gt;=7,"Good",IMDB4[[#This Row],[IMDb Score (1-10)]]&gt;=5,"Average",TRUE,"Poor")</f>
        <v>Good</v>
      </c>
      <c r="X1078" s="9" t="str">
        <f>IF(IMDB4[[#This Row],[Duration (min)]]&lt;90,"Short",IF(IMDB4[[#This Row],[Duration (min)]]&lt;=120,"Medium", "Long"))</f>
        <v>Long</v>
      </c>
    </row>
    <row r="1079" spans="1:24" x14ac:dyDescent="0.25">
      <c r="A1079" s="1" t="s">
        <v>6640</v>
      </c>
      <c r="B1079" s="2">
        <v>41807</v>
      </c>
      <c r="C1079" s="30">
        <f>YEAR(IMDB4[[#This Row],[Release Date]])</f>
        <v>2014</v>
      </c>
      <c r="D1079" s="30" t="str">
        <f>FLOOR(IMDB4[[#This Row],[Year]],10)&amp;"s"</f>
        <v>2010s</v>
      </c>
      <c r="E1079" s="1" t="s">
        <v>32</v>
      </c>
      <c r="F1079" s="1" t="s">
        <v>77</v>
      </c>
      <c r="G1079" s="1" t="s">
        <v>3</v>
      </c>
      <c r="H1079" s="1" t="s">
        <v>4</v>
      </c>
      <c r="I1079" s="1" t="s">
        <v>92</v>
      </c>
      <c r="J1079" s="1" t="s">
        <v>1045</v>
      </c>
      <c r="K1079" s="1" t="s">
        <v>3983</v>
      </c>
      <c r="L1079" s="30">
        <v>11000</v>
      </c>
      <c r="M1079" s="30">
        <v>20411</v>
      </c>
      <c r="N1079" s="30">
        <v>452</v>
      </c>
      <c r="O1079" s="30">
        <v>82000</v>
      </c>
      <c r="P1079" s="27">
        <v>7.6</v>
      </c>
      <c r="Q1079" s="30">
        <v>406</v>
      </c>
      <c r="R1079" s="30">
        <v>134</v>
      </c>
      <c r="S1079" s="9">
        <v>85707116</v>
      </c>
      <c r="T1079" s="9">
        <v>68000000</v>
      </c>
      <c r="U1079" s="9">
        <f>IMDB4[[#This Row],[Gross Revenue]]-IMDB4[[#This Row],[Budget]]</f>
        <v>17707116</v>
      </c>
      <c r="V1079" s="9" t="str">
        <f>IF(IMDB4[[#This Row],[Profit]]&gt;0,"Hit","Flop")</f>
        <v>Hit</v>
      </c>
      <c r="W1079" s="9" t="str" cm="1">
        <f t="array" ref="W1079">_xlfn.IFS(IMDB4[[#This Row],[IMDb Score (1-10)]]&gt;=8,"Excellent",IMDB4[[#This Row],[IMDb Score (1-10)]]&gt;=7,"Good",IMDB4[[#This Row],[IMDb Score (1-10)]]&gt;=5,"Average",TRUE,"Poor")</f>
        <v>Good</v>
      </c>
      <c r="X1079" s="9" t="str">
        <f>IF(IMDB4[[#This Row],[Duration (min)]]&lt;90,"Short",IF(IMDB4[[#This Row],[Duration (min)]]&lt;=120,"Medium", "Long"))</f>
        <v>Long</v>
      </c>
    </row>
    <row r="1080" spans="1:24" x14ac:dyDescent="0.25">
      <c r="A1080" s="1" t="s">
        <v>924</v>
      </c>
      <c r="B1080" s="2">
        <v>33837</v>
      </c>
      <c r="C1080" s="30">
        <f>YEAR(IMDB4[[#This Row],[Release Date]])</f>
        <v>1992</v>
      </c>
      <c r="D1080" s="30" t="str">
        <f>FLOOR(IMDB4[[#This Row],[Year]],10)&amp;"s"</f>
        <v>1990s</v>
      </c>
      <c r="E1080" s="1" t="s">
        <v>32</v>
      </c>
      <c r="F1080" s="1" t="s">
        <v>77</v>
      </c>
      <c r="G1080" s="1" t="s">
        <v>3</v>
      </c>
      <c r="H1080" s="1" t="s">
        <v>4</v>
      </c>
      <c r="I1080" s="1" t="s">
        <v>92</v>
      </c>
      <c r="J1080" s="1" t="s">
        <v>199</v>
      </c>
      <c r="K1080" s="1" t="s">
        <v>925</v>
      </c>
      <c r="L1080" s="30">
        <v>11000</v>
      </c>
      <c r="M1080" s="30">
        <v>12757</v>
      </c>
      <c r="N1080" s="30">
        <v>176</v>
      </c>
      <c r="O1080" s="30">
        <v>0</v>
      </c>
      <c r="P1080" s="27">
        <v>6.9</v>
      </c>
      <c r="Q1080" s="30">
        <v>47</v>
      </c>
      <c r="R1080" s="30">
        <v>117</v>
      </c>
      <c r="S1080" s="9">
        <v>83287363</v>
      </c>
      <c r="T1080" s="9">
        <v>45000000</v>
      </c>
      <c r="U1080" s="9">
        <f>IMDB4[[#This Row],[Gross Revenue]]-IMDB4[[#This Row],[Budget]]</f>
        <v>38287363</v>
      </c>
      <c r="V1080" s="9" t="str">
        <f>IF(IMDB4[[#This Row],[Profit]]&gt;0,"Hit","Flop")</f>
        <v>Hit</v>
      </c>
      <c r="W1080" s="9" t="str" cm="1">
        <f t="array" ref="W1080">_xlfn.IFS(IMDB4[[#This Row],[IMDb Score (1-10)]]&gt;=8,"Excellent",IMDB4[[#This Row],[IMDb Score (1-10)]]&gt;=7,"Good",IMDB4[[#This Row],[IMDb Score (1-10)]]&gt;=5,"Average",TRUE,"Poor")</f>
        <v>Average</v>
      </c>
      <c r="X1080" s="9" t="str">
        <f>IF(IMDB4[[#This Row],[Duration (min)]]&lt;90,"Short",IF(IMDB4[[#This Row],[Duration (min)]]&lt;=120,"Medium", "Long"))</f>
        <v>Medium</v>
      </c>
    </row>
    <row r="1081" spans="1:24" x14ac:dyDescent="0.25">
      <c r="A1081" s="1" t="s">
        <v>5520</v>
      </c>
      <c r="B1081" s="2">
        <v>40360</v>
      </c>
      <c r="C1081" s="30">
        <f>YEAR(IMDB4[[#This Row],[Release Date]])</f>
        <v>2010</v>
      </c>
      <c r="D1081" s="30" t="str">
        <f>FLOOR(IMDB4[[#This Row],[Year]],10)&amp;"s"</f>
        <v>2010s</v>
      </c>
      <c r="E1081" s="1" t="s">
        <v>32</v>
      </c>
      <c r="F1081" s="1" t="s">
        <v>9</v>
      </c>
      <c r="G1081" s="1" t="s">
        <v>3</v>
      </c>
      <c r="H1081" s="1" t="s">
        <v>4</v>
      </c>
      <c r="I1081" s="1" t="s">
        <v>132</v>
      </c>
      <c r="J1081" s="1" t="s">
        <v>2570</v>
      </c>
      <c r="K1081" s="1" t="s">
        <v>4440</v>
      </c>
      <c r="L1081" s="30">
        <v>11000</v>
      </c>
      <c r="M1081" s="30">
        <v>20440</v>
      </c>
      <c r="N1081" s="30">
        <v>708</v>
      </c>
      <c r="O1081" s="30">
        <v>26000</v>
      </c>
      <c r="P1081" s="27">
        <v>5.7</v>
      </c>
      <c r="Q1081" s="30">
        <v>213</v>
      </c>
      <c r="R1081" s="30">
        <v>140</v>
      </c>
      <c r="S1081" s="9">
        <v>80574010</v>
      </c>
      <c r="T1081" s="9">
        <v>60000000</v>
      </c>
      <c r="U1081" s="9">
        <f>IMDB4[[#This Row],[Gross Revenue]]-IMDB4[[#This Row],[Budget]]</f>
        <v>20574010</v>
      </c>
      <c r="V1081" s="9" t="str">
        <f>IF(IMDB4[[#This Row],[Profit]]&gt;0,"Hit","Flop")</f>
        <v>Hit</v>
      </c>
      <c r="W1081" s="9" t="str" cm="1">
        <f t="array" ref="W1081">_xlfn.IFS(IMDB4[[#This Row],[IMDb Score (1-10)]]&gt;=8,"Excellent",IMDB4[[#This Row],[IMDb Score (1-10)]]&gt;=7,"Good",IMDB4[[#This Row],[IMDb Score (1-10)]]&gt;=5,"Average",TRUE,"Poor")</f>
        <v>Average</v>
      </c>
      <c r="X1081" s="9" t="str">
        <f>IF(IMDB4[[#This Row],[Duration (min)]]&lt;90,"Short",IF(IMDB4[[#This Row],[Duration (min)]]&lt;=120,"Medium", "Long"))</f>
        <v>Long</v>
      </c>
    </row>
    <row r="1082" spans="1:24" x14ac:dyDescent="0.25">
      <c r="A1082" s="1" t="s">
        <v>275</v>
      </c>
      <c r="B1082" s="2">
        <v>29106</v>
      </c>
      <c r="C1082" s="30">
        <f>YEAR(IMDB4[[#This Row],[Release Date]])</f>
        <v>1979</v>
      </c>
      <c r="D1082" s="30" t="str">
        <f>FLOOR(IMDB4[[#This Row],[Year]],10)&amp;"s"</f>
        <v>1970s</v>
      </c>
      <c r="E1082" s="1" t="s">
        <v>32</v>
      </c>
      <c r="F1082" s="1" t="s">
        <v>9</v>
      </c>
      <c r="G1082" s="1" t="s">
        <v>3</v>
      </c>
      <c r="H1082" s="1" t="s">
        <v>4</v>
      </c>
      <c r="I1082" s="1" t="s">
        <v>92</v>
      </c>
      <c r="J1082" s="1" t="s">
        <v>199</v>
      </c>
      <c r="K1082" s="1" t="s">
        <v>197</v>
      </c>
      <c r="L1082" s="30">
        <v>11000</v>
      </c>
      <c r="M1082" s="30">
        <v>25313</v>
      </c>
      <c r="N1082" s="30">
        <v>0</v>
      </c>
      <c r="O1082" s="30">
        <v>19000</v>
      </c>
      <c r="P1082" s="27">
        <v>8.5</v>
      </c>
      <c r="Q1082" s="30">
        <v>261</v>
      </c>
      <c r="R1082" s="30">
        <v>289</v>
      </c>
      <c r="S1082" s="9">
        <v>78800000</v>
      </c>
      <c r="T1082" s="9">
        <v>31500000</v>
      </c>
      <c r="U1082" s="9">
        <f>IMDB4[[#This Row],[Gross Revenue]]-IMDB4[[#This Row],[Budget]]</f>
        <v>47300000</v>
      </c>
      <c r="V1082" s="9" t="str">
        <f>IF(IMDB4[[#This Row],[Profit]]&gt;0,"Hit","Flop")</f>
        <v>Hit</v>
      </c>
      <c r="W1082" s="9" t="str" cm="1">
        <f t="array" ref="W1082">_xlfn.IFS(IMDB4[[#This Row],[IMDb Score (1-10)]]&gt;=8,"Excellent",IMDB4[[#This Row],[IMDb Score (1-10)]]&gt;=7,"Good",IMDB4[[#This Row],[IMDb Score (1-10)]]&gt;=5,"Average",TRUE,"Poor")</f>
        <v>Excellent</v>
      </c>
      <c r="X1082" s="9" t="str">
        <f>IF(IMDB4[[#This Row],[Duration (min)]]&lt;90,"Short",IF(IMDB4[[#This Row],[Duration (min)]]&lt;=120,"Medium", "Long"))</f>
        <v>Long</v>
      </c>
    </row>
    <row r="1083" spans="1:24" x14ac:dyDescent="0.25">
      <c r="A1083" s="1" t="s">
        <v>4033</v>
      </c>
      <c r="B1083" s="2">
        <v>38426</v>
      </c>
      <c r="C1083" s="30">
        <f>YEAR(IMDB4[[#This Row],[Release Date]])</f>
        <v>2005</v>
      </c>
      <c r="D1083" s="30" t="str">
        <f>FLOOR(IMDB4[[#This Row],[Year]],10)&amp;"s"</f>
        <v>2000s</v>
      </c>
      <c r="E1083" s="1" t="s">
        <v>32</v>
      </c>
      <c r="F1083" s="1" t="s">
        <v>177</v>
      </c>
      <c r="G1083" s="1" t="s">
        <v>160</v>
      </c>
      <c r="H1083" s="1" t="s">
        <v>161</v>
      </c>
      <c r="I1083" s="1" t="s">
        <v>28</v>
      </c>
      <c r="J1083" s="1" t="s">
        <v>715</v>
      </c>
      <c r="K1083" s="1" t="s">
        <v>4034</v>
      </c>
      <c r="L1083" s="30">
        <v>11000</v>
      </c>
      <c r="M1083" s="30">
        <v>11218</v>
      </c>
      <c r="N1083" s="30">
        <v>10</v>
      </c>
      <c r="O1083" s="30">
        <v>0</v>
      </c>
      <c r="P1083" s="27">
        <v>7.6</v>
      </c>
      <c r="Q1083" s="30">
        <v>169</v>
      </c>
      <c r="R1083" s="30">
        <v>80</v>
      </c>
      <c r="S1083" s="9">
        <v>77413017</v>
      </c>
      <c r="T1083" s="9">
        <v>8000000</v>
      </c>
      <c r="U1083" s="9">
        <f>IMDB4[[#This Row],[Gross Revenue]]-IMDB4[[#This Row],[Budget]]</f>
        <v>69413017</v>
      </c>
      <c r="V1083" s="9" t="str">
        <f>IF(IMDB4[[#This Row],[Profit]]&gt;0,"Hit","Flop")</f>
        <v>Hit</v>
      </c>
      <c r="W1083" s="9" t="str" cm="1">
        <f t="array" ref="W1083">_xlfn.IFS(IMDB4[[#This Row],[IMDb Score (1-10)]]&gt;=8,"Excellent",IMDB4[[#This Row],[IMDb Score (1-10)]]&gt;=7,"Good",IMDB4[[#This Row],[IMDb Score (1-10)]]&gt;=5,"Average",TRUE,"Poor")</f>
        <v>Good</v>
      </c>
      <c r="X1083" s="9" t="str">
        <f>IF(IMDB4[[#This Row],[Duration (min)]]&lt;90,"Short",IF(IMDB4[[#This Row],[Duration (min)]]&lt;=120,"Medium", "Long"))</f>
        <v>Short</v>
      </c>
    </row>
    <row r="1084" spans="1:24" x14ac:dyDescent="0.25">
      <c r="A1084" s="1" t="s">
        <v>2555</v>
      </c>
      <c r="B1084" s="2">
        <v>36872</v>
      </c>
      <c r="C1084" s="30">
        <f>YEAR(IMDB4[[#This Row],[Release Date]])</f>
        <v>2000</v>
      </c>
      <c r="D1084" s="30" t="str">
        <f>FLOOR(IMDB4[[#This Row],[Year]],10)&amp;"s"</f>
        <v>2000s</v>
      </c>
      <c r="E1084" s="1" t="s">
        <v>32</v>
      </c>
      <c r="F1084" s="1" t="s">
        <v>77</v>
      </c>
      <c r="G1084" s="1" t="s">
        <v>3</v>
      </c>
      <c r="H1084" s="1" t="s">
        <v>161</v>
      </c>
      <c r="I1084" s="1" t="s">
        <v>132</v>
      </c>
      <c r="J1084" s="1" t="s">
        <v>1377</v>
      </c>
      <c r="K1084" s="1" t="s">
        <v>1514</v>
      </c>
      <c r="L1084" s="30">
        <v>11000</v>
      </c>
      <c r="M1084" s="30">
        <v>14931</v>
      </c>
      <c r="N1084" s="30">
        <v>84</v>
      </c>
      <c r="O1084" s="30">
        <v>0</v>
      </c>
      <c r="P1084" s="27">
        <v>6.6</v>
      </c>
      <c r="Q1084" s="30">
        <v>178</v>
      </c>
      <c r="R1084" s="30">
        <v>116</v>
      </c>
      <c r="S1084" s="9">
        <v>77086030</v>
      </c>
      <c r="T1084" s="9">
        <v>62000000</v>
      </c>
      <c r="U1084" s="9">
        <f>IMDB4[[#This Row],[Gross Revenue]]-IMDB4[[#This Row],[Budget]]</f>
        <v>15086030</v>
      </c>
      <c r="V1084" s="9" t="str">
        <f>IF(IMDB4[[#This Row],[Profit]]&gt;0,"Hit","Flop")</f>
        <v>Hit</v>
      </c>
      <c r="W1084" s="9" t="str" cm="1">
        <f t="array" ref="W1084">_xlfn.IFS(IMDB4[[#This Row],[IMDb Score (1-10)]]&gt;=8,"Excellent",IMDB4[[#This Row],[IMDb Score (1-10)]]&gt;=7,"Good",IMDB4[[#This Row],[IMDb Score (1-10)]]&gt;=5,"Average",TRUE,"Poor")</f>
        <v>Average</v>
      </c>
      <c r="X1084" s="9" t="str">
        <f>IF(IMDB4[[#This Row],[Duration (min)]]&lt;90,"Short",IF(IMDB4[[#This Row],[Duration (min)]]&lt;=120,"Medium", "Long"))</f>
        <v>Medium</v>
      </c>
    </row>
    <row r="1085" spans="1:24" x14ac:dyDescent="0.25">
      <c r="A1085" s="1" t="s">
        <v>1854</v>
      </c>
      <c r="B1085" s="2">
        <v>35995</v>
      </c>
      <c r="C1085" s="30">
        <f>YEAR(IMDB4[[#This Row],[Release Date]])</f>
        <v>1998</v>
      </c>
      <c r="D1085" s="30" t="str">
        <f>FLOOR(IMDB4[[#This Row],[Year]],10)&amp;"s"</f>
        <v>1990s</v>
      </c>
      <c r="E1085" s="1" t="s">
        <v>32</v>
      </c>
      <c r="F1085" s="1" t="s">
        <v>77</v>
      </c>
      <c r="G1085" s="1" t="s">
        <v>3</v>
      </c>
      <c r="H1085" s="1" t="s">
        <v>4</v>
      </c>
      <c r="I1085" s="1" t="s">
        <v>132</v>
      </c>
      <c r="J1085" s="1" t="s">
        <v>199</v>
      </c>
      <c r="K1085" s="1" t="s">
        <v>349</v>
      </c>
      <c r="L1085" s="30">
        <v>11000</v>
      </c>
      <c r="M1085" s="30">
        <v>12729</v>
      </c>
      <c r="N1085" s="30">
        <v>425</v>
      </c>
      <c r="O1085" s="30">
        <v>0</v>
      </c>
      <c r="P1085" s="27">
        <v>5.7</v>
      </c>
      <c r="Q1085" s="30">
        <v>97</v>
      </c>
      <c r="R1085" s="30">
        <v>98</v>
      </c>
      <c r="S1085" s="9">
        <v>74329966</v>
      </c>
      <c r="T1085" s="9">
        <v>70000000</v>
      </c>
      <c r="U1085" s="9">
        <f>IMDB4[[#This Row],[Gross Revenue]]-IMDB4[[#This Row],[Budget]]</f>
        <v>4329966</v>
      </c>
      <c r="V1085" s="9" t="str">
        <f>IF(IMDB4[[#This Row],[Profit]]&gt;0,"Hit","Flop")</f>
        <v>Hit</v>
      </c>
      <c r="W1085" s="9" t="str" cm="1">
        <f t="array" ref="W1085">_xlfn.IFS(IMDB4[[#This Row],[IMDb Score (1-10)]]&gt;=8,"Excellent",IMDB4[[#This Row],[IMDb Score (1-10)]]&gt;=7,"Good",IMDB4[[#This Row],[IMDb Score (1-10)]]&gt;=5,"Average",TRUE,"Poor")</f>
        <v>Average</v>
      </c>
      <c r="X1085" s="9" t="str">
        <f>IF(IMDB4[[#This Row],[Duration (min)]]&lt;90,"Short",IF(IMDB4[[#This Row],[Duration (min)]]&lt;=120,"Medium", "Long"))</f>
        <v>Medium</v>
      </c>
    </row>
    <row r="1086" spans="1:24" x14ac:dyDescent="0.25">
      <c r="A1086" s="1" t="s">
        <v>2596</v>
      </c>
      <c r="B1086" s="2">
        <v>36948</v>
      </c>
      <c r="C1086" s="30">
        <f>YEAR(IMDB4[[#This Row],[Release Date]])</f>
        <v>2001</v>
      </c>
      <c r="D1086" s="30" t="str">
        <f>FLOOR(IMDB4[[#This Row],[Year]],10)&amp;"s"</f>
        <v>2000s</v>
      </c>
      <c r="E1086" s="1" t="s">
        <v>32</v>
      </c>
      <c r="F1086" s="1" t="s">
        <v>2</v>
      </c>
      <c r="G1086" s="1" t="s">
        <v>3</v>
      </c>
      <c r="H1086" s="1" t="s">
        <v>4</v>
      </c>
      <c r="I1086" s="1" t="s">
        <v>92</v>
      </c>
      <c r="J1086" s="1" t="s">
        <v>715</v>
      </c>
      <c r="K1086" s="1" t="s">
        <v>2597</v>
      </c>
      <c r="L1086" s="30">
        <v>11000</v>
      </c>
      <c r="M1086" s="30">
        <v>17109</v>
      </c>
      <c r="N1086" s="30">
        <v>93</v>
      </c>
      <c r="O1086" s="30">
        <v>0</v>
      </c>
      <c r="P1086" s="27">
        <v>6.3</v>
      </c>
      <c r="Q1086" s="30">
        <v>133</v>
      </c>
      <c r="R1086" s="30">
        <v>104</v>
      </c>
      <c r="S1086" s="9">
        <v>74058698</v>
      </c>
      <c r="T1086" s="9">
        <v>60000000</v>
      </c>
      <c r="U1086" s="9">
        <f>IMDB4[[#This Row],[Gross Revenue]]-IMDB4[[#This Row],[Budget]]</f>
        <v>14058698</v>
      </c>
      <c r="V1086" s="9" t="str">
        <f>IF(IMDB4[[#This Row],[Profit]]&gt;0,"Hit","Flop")</f>
        <v>Hit</v>
      </c>
      <c r="W1086" s="9" t="str" cm="1">
        <f t="array" ref="W1086">_xlfn.IFS(IMDB4[[#This Row],[IMDb Score (1-10)]]&gt;=8,"Excellent",IMDB4[[#This Row],[IMDb Score (1-10)]]&gt;=7,"Good",IMDB4[[#This Row],[IMDb Score (1-10)]]&gt;=5,"Average",TRUE,"Poor")</f>
        <v>Average</v>
      </c>
      <c r="X1086" s="9" t="str">
        <f>IF(IMDB4[[#This Row],[Duration (min)]]&lt;90,"Short",IF(IMDB4[[#This Row],[Duration (min)]]&lt;=120,"Medium", "Long"))</f>
        <v>Medium</v>
      </c>
    </row>
    <row r="1087" spans="1:24" x14ac:dyDescent="0.25">
      <c r="A1087" s="1" t="s">
        <v>5803</v>
      </c>
      <c r="B1087" s="2">
        <v>40628</v>
      </c>
      <c r="C1087" s="30">
        <f>YEAR(IMDB4[[#This Row],[Release Date]])</f>
        <v>2011</v>
      </c>
      <c r="D1087" s="30" t="str">
        <f>FLOOR(IMDB4[[#This Row],[Year]],10)&amp;"s"</f>
        <v>2010s</v>
      </c>
      <c r="E1087" s="1" t="s">
        <v>32</v>
      </c>
      <c r="F1087" s="1" t="s">
        <v>9</v>
      </c>
      <c r="G1087" s="1" t="s">
        <v>3</v>
      </c>
      <c r="H1087" s="1" t="s">
        <v>4</v>
      </c>
      <c r="I1087" s="1" t="s">
        <v>84</v>
      </c>
      <c r="J1087" s="1" t="s">
        <v>715</v>
      </c>
      <c r="K1087" s="1" t="s">
        <v>1490</v>
      </c>
      <c r="L1087" s="30">
        <v>11000</v>
      </c>
      <c r="M1087" s="30">
        <v>14209</v>
      </c>
      <c r="N1087" s="30">
        <v>188</v>
      </c>
      <c r="O1087" s="30">
        <v>0</v>
      </c>
      <c r="P1087" s="27">
        <v>6.9</v>
      </c>
      <c r="Q1087" s="30">
        <v>131</v>
      </c>
      <c r="R1087" s="30">
        <v>113</v>
      </c>
      <c r="S1087" s="9">
        <v>72279690</v>
      </c>
      <c r="T1087" s="9">
        <v>37000000</v>
      </c>
      <c r="U1087" s="9">
        <f>IMDB4[[#This Row],[Gross Revenue]]-IMDB4[[#This Row],[Budget]]</f>
        <v>35279690</v>
      </c>
      <c r="V1087" s="9" t="str">
        <f>IF(IMDB4[[#This Row],[Profit]]&gt;0,"Hit","Flop")</f>
        <v>Hit</v>
      </c>
      <c r="W1087" s="9" t="str" cm="1">
        <f t="array" ref="W1087">_xlfn.IFS(IMDB4[[#This Row],[IMDb Score (1-10)]]&gt;=8,"Excellent",IMDB4[[#This Row],[IMDb Score (1-10)]]&gt;=7,"Good",IMDB4[[#This Row],[IMDb Score (1-10)]]&gt;=5,"Average",TRUE,"Poor")</f>
        <v>Average</v>
      </c>
      <c r="X1087" s="9" t="str">
        <f>IF(IMDB4[[#This Row],[Duration (min)]]&lt;90,"Short",IF(IMDB4[[#This Row],[Duration (min)]]&lt;=120,"Medium", "Long"))</f>
        <v>Medium</v>
      </c>
    </row>
    <row r="1088" spans="1:24" x14ac:dyDescent="0.25">
      <c r="A1088" s="1" t="s">
        <v>4889</v>
      </c>
      <c r="B1088" s="2">
        <v>39593</v>
      </c>
      <c r="C1088" s="30">
        <f>YEAR(IMDB4[[#This Row],[Release Date]])</f>
        <v>2008</v>
      </c>
      <c r="D1088" s="30" t="str">
        <f>FLOOR(IMDB4[[#This Row],[Year]],10)&amp;"s"</f>
        <v>2000s</v>
      </c>
      <c r="E1088" s="1" t="s">
        <v>32</v>
      </c>
      <c r="F1088" s="1" t="s">
        <v>77</v>
      </c>
      <c r="G1088" s="1" t="s">
        <v>3</v>
      </c>
      <c r="H1088" s="1" t="s">
        <v>4</v>
      </c>
      <c r="I1088" s="1" t="s">
        <v>132</v>
      </c>
      <c r="J1088" s="1" t="s">
        <v>1377</v>
      </c>
      <c r="K1088" s="1" t="s">
        <v>1773</v>
      </c>
      <c r="L1088" s="30">
        <v>11000</v>
      </c>
      <c r="M1088" s="30">
        <v>13827</v>
      </c>
      <c r="N1088" s="30">
        <v>72</v>
      </c>
      <c r="O1088" s="30">
        <v>0</v>
      </c>
      <c r="P1088" s="27">
        <v>5.6</v>
      </c>
      <c r="Q1088" s="30">
        <v>176</v>
      </c>
      <c r="R1088" s="30">
        <v>112</v>
      </c>
      <c r="S1088" s="9">
        <v>70224196</v>
      </c>
      <c r="T1088" s="9">
        <v>70000000</v>
      </c>
      <c r="U1088" s="9">
        <f>IMDB4[[#This Row],[Gross Revenue]]-IMDB4[[#This Row],[Budget]]</f>
        <v>224196</v>
      </c>
      <c r="V1088" s="9" t="str">
        <f>IF(IMDB4[[#This Row],[Profit]]&gt;0,"Hit","Flop")</f>
        <v>Hit</v>
      </c>
      <c r="W1088" s="9" t="str" cm="1">
        <f t="array" ref="W1088">_xlfn.IFS(IMDB4[[#This Row],[IMDb Score (1-10)]]&gt;=8,"Excellent",IMDB4[[#This Row],[IMDb Score (1-10)]]&gt;=7,"Good",IMDB4[[#This Row],[IMDb Score (1-10)]]&gt;=5,"Average",TRUE,"Poor")</f>
        <v>Average</v>
      </c>
      <c r="X1088" s="9" t="str">
        <f>IF(IMDB4[[#This Row],[Duration (min)]]&lt;90,"Short",IF(IMDB4[[#This Row],[Duration (min)]]&lt;=120,"Medium", "Long"))</f>
        <v>Medium</v>
      </c>
    </row>
    <row r="1089" spans="1:24" x14ac:dyDescent="0.25">
      <c r="A1089" s="1" t="s">
        <v>4074</v>
      </c>
      <c r="B1089" s="2">
        <v>38667</v>
      </c>
      <c r="C1089" s="30">
        <f>YEAR(IMDB4[[#This Row],[Release Date]])</f>
        <v>2005</v>
      </c>
      <c r="D1089" s="30" t="str">
        <f>FLOOR(IMDB4[[#This Row],[Year]],10)&amp;"s"</f>
        <v>2000s</v>
      </c>
      <c r="E1089" s="1" t="s">
        <v>32</v>
      </c>
      <c r="F1089" s="1" t="s">
        <v>77</v>
      </c>
      <c r="G1089" s="1" t="s">
        <v>3</v>
      </c>
      <c r="H1089" s="1" t="s">
        <v>83</v>
      </c>
      <c r="I1089" s="1" t="s">
        <v>132</v>
      </c>
      <c r="J1089" s="1" t="s">
        <v>1377</v>
      </c>
      <c r="K1089" s="1" t="s">
        <v>4075</v>
      </c>
      <c r="L1089" s="30">
        <v>11000</v>
      </c>
      <c r="M1089" s="30">
        <v>13073</v>
      </c>
      <c r="N1089" s="30">
        <v>42</v>
      </c>
      <c r="O1089" s="30">
        <v>0</v>
      </c>
      <c r="P1089" s="27">
        <v>6</v>
      </c>
      <c r="Q1089" s="30">
        <v>163</v>
      </c>
      <c r="R1089" s="30">
        <v>124</v>
      </c>
      <c r="S1089" s="9">
        <v>68642452</v>
      </c>
      <c r="T1089" s="9">
        <v>130000000</v>
      </c>
      <c r="U1089" s="9">
        <f>IMDB4[[#This Row],[Gross Revenue]]-IMDB4[[#This Row],[Budget]]</f>
        <v>-61357548</v>
      </c>
      <c r="V1089" s="9" t="str">
        <f>IF(IMDB4[[#This Row],[Profit]]&gt;0,"Hit","Flop")</f>
        <v>Flop</v>
      </c>
      <c r="W1089" s="9" t="str" cm="1">
        <f t="array" ref="W1089">_xlfn.IFS(IMDB4[[#This Row],[IMDb Score (1-10)]]&gt;=8,"Excellent",IMDB4[[#This Row],[IMDb Score (1-10)]]&gt;=7,"Good",IMDB4[[#This Row],[IMDb Score (1-10)]]&gt;=5,"Average",TRUE,"Poor")</f>
        <v>Average</v>
      </c>
      <c r="X1089" s="9" t="str">
        <f>IF(IMDB4[[#This Row],[Duration (min)]]&lt;90,"Short",IF(IMDB4[[#This Row],[Duration (min)]]&lt;=120,"Medium", "Long"))</f>
        <v>Long</v>
      </c>
    </row>
    <row r="1090" spans="1:24" x14ac:dyDescent="0.25">
      <c r="A1090" s="1" t="s">
        <v>500</v>
      </c>
      <c r="B1090" s="2">
        <v>31069</v>
      </c>
      <c r="C1090" s="30">
        <f>YEAR(IMDB4[[#This Row],[Release Date]])</f>
        <v>1985</v>
      </c>
      <c r="D1090" s="30" t="str">
        <f>FLOOR(IMDB4[[#This Row],[Year]],10)&amp;"s"</f>
        <v>1980s</v>
      </c>
      <c r="E1090" s="1" t="s">
        <v>32</v>
      </c>
      <c r="F1090" s="1" t="s">
        <v>2</v>
      </c>
      <c r="G1090" s="1" t="s">
        <v>3</v>
      </c>
      <c r="H1090" s="1" t="s">
        <v>4</v>
      </c>
      <c r="I1090" s="1" t="s">
        <v>92</v>
      </c>
      <c r="J1090" s="1" t="s">
        <v>199</v>
      </c>
      <c r="K1090" s="1" t="s">
        <v>501</v>
      </c>
      <c r="L1090" s="30">
        <v>11000</v>
      </c>
      <c r="M1090" s="30">
        <v>22479</v>
      </c>
      <c r="N1090" s="30">
        <v>608</v>
      </c>
      <c r="O1090" s="30">
        <v>0</v>
      </c>
      <c r="P1090" s="27">
        <v>7.4</v>
      </c>
      <c r="Q1090" s="30">
        <v>83</v>
      </c>
      <c r="R1090" s="30">
        <v>112</v>
      </c>
      <c r="S1090" s="9">
        <v>65500000</v>
      </c>
      <c r="T1090" s="9">
        <v>12000000</v>
      </c>
      <c r="U1090" s="9">
        <f>IMDB4[[#This Row],[Gross Revenue]]-IMDB4[[#This Row],[Budget]]</f>
        <v>53500000</v>
      </c>
      <c r="V1090" s="9" t="str">
        <f>IF(IMDB4[[#This Row],[Profit]]&gt;0,"Hit","Flop")</f>
        <v>Hit</v>
      </c>
      <c r="W1090" s="9" t="str" cm="1">
        <f t="array" ref="W1090">_xlfn.IFS(IMDB4[[#This Row],[IMDb Score (1-10)]]&gt;=8,"Excellent",IMDB4[[#This Row],[IMDb Score (1-10)]]&gt;=7,"Good",IMDB4[[#This Row],[IMDb Score (1-10)]]&gt;=5,"Average",TRUE,"Poor")</f>
        <v>Good</v>
      </c>
      <c r="X1090" s="9" t="str">
        <f>IF(IMDB4[[#This Row],[Duration (min)]]&lt;90,"Short",IF(IMDB4[[#This Row],[Duration (min)]]&lt;=120,"Medium", "Long"))</f>
        <v>Medium</v>
      </c>
    </row>
    <row r="1091" spans="1:24" x14ac:dyDescent="0.25">
      <c r="A1091" s="1" t="s">
        <v>5063</v>
      </c>
      <c r="B1091" s="2">
        <v>39668</v>
      </c>
      <c r="C1091" s="30">
        <f>YEAR(IMDB4[[#This Row],[Release Date]])</f>
        <v>2008</v>
      </c>
      <c r="D1091" s="30" t="str">
        <f>FLOOR(IMDB4[[#This Row],[Year]],10)&amp;"s"</f>
        <v>2000s</v>
      </c>
      <c r="E1091" s="1" t="s">
        <v>32</v>
      </c>
      <c r="F1091" s="1" t="s">
        <v>365</v>
      </c>
      <c r="G1091" s="1" t="s">
        <v>3</v>
      </c>
      <c r="H1091" s="1" t="s">
        <v>4</v>
      </c>
      <c r="I1091" s="1" t="s">
        <v>92</v>
      </c>
      <c r="J1091" s="1" t="s">
        <v>2121</v>
      </c>
      <c r="K1091" s="1" t="s">
        <v>2225</v>
      </c>
      <c r="L1091" s="30">
        <v>11000</v>
      </c>
      <c r="M1091" s="30">
        <v>13654</v>
      </c>
      <c r="N1091" s="30">
        <v>0</v>
      </c>
      <c r="O1091" s="30">
        <v>6000</v>
      </c>
      <c r="P1091" s="27">
        <v>5</v>
      </c>
      <c r="Q1091" s="30">
        <v>323</v>
      </c>
      <c r="R1091" s="30">
        <v>91</v>
      </c>
      <c r="S1091" s="9">
        <v>64505912</v>
      </c>
      <c r="T1091" s="9">
        <v>48000000</v>
      </c>
      <c r="U1091" s="9">
        <f>IMDB4[[#This Row],[Gross Revenue]]-IMDB4[[#This Row],[Budget]]</f>
        <v>16505912</v>
      </c>
      <c r="V1091" s="9" t="str">
        <f>IF(IMDB4[[#This Row],[Profit]]&gt;0,"Hit","Flop")</f>
        <v>Hit</v>
      </c>
      <c r="W1091" s="9" t="str" cm="1">
        <f t="array" ref="W1091">_xlfn.IFS(IMDB4[[#This Row],[IMDb Score (1-10)]]&gt;=8,"Excellent",IMDB4[[#This Row],[IMDb Score (1-10)]]&gt;=7,"Good",IMDB4[[#This Row],[IMDb Score (1-10)]]&gt;=5,"Average",TRUE,"Poor")</f>
        <v>Average</v>
      </c>
      <c r="X1091" s="9" t="str">
        <f>IF(IMDB4[[#This Row],[Duration (min)]]&lt;90,"Short",IF(IMDB4[[#This Row],[Duration (min)]]&lt;=120,"Medium", "Long"))</f>
        <v>Medium</v>
      </c>
    </row>
    <row r="1092" spans="1:24" x14ac:dyDescent="0.25">
      <c r="A1092" s="1" t="s">
        <v>6118</v>
      </c>
      <c r="B1092" s="2">
        <v>41085</v>
      </c>
      <c r="C1092" s="30">
        <f>YEAR(IMDB4[[#This Row],[Release Date]])</f>
        <v>2012</v>
      </c>
      <c r="D1092" s="30" t="str">
        <f>FLOOR(IMDB4[[#This Row],[Year]],10)&amp;"s"</f>
        <v>2010s</v>
      </c>
      <c r="E1092" s="1" t="s">
        <v>32</v>
      </c>
      <c r="F1092" s="1" t="s">
        <v>20</v>
      </c>
      <c r="G1092" s="1" t="s">
        <v>3</v>
      </c>
      <c r="H1092" s="1" t="s">
        <v>4</v>
      </c>
      <c r="I1092" s="1" t="s">
        <v>132</v>
      </c>
      <c r="J1092" s="1" t="s">
        <v>488</v>
      </c>
      <c r="K1092" s="1" t="s">
        <v>4489</v>
      </c>
      <c r="L1092" s="30">
        <v>11000</v>
      </c>
      <c r="M1092" s="30">
        <v>19420</v>
      </c>
      <c r="N1092" s="30">
        <v>64</v>
      </c>
      <c r="O1092" s="30">
        <v>0</v>
      </c>
      <c r="P1092" s="27">
        <v>6.3</v>
      </c>
      <c r="Q1092" s="30">
        <v>234</v>
      </c>
      <c r="R1092" s="30">
        <v>100</v>
      </c>
      <c r="S1092" s="9">
        <v>63536011</v>
      </c>
      <c r="T1092" s="9">
        <v>30000000</v>
      </c>
      <c r="U1092" s="9">
        <f>IMDB4[[#This Row],[Gross Revenue]]-IMDB4[[#This Row],[Budget]]</f>
        <v>33536011</v>
      </c>
      <c r="V1092" s="9" t="str">
        <f>IF(IMDB4[[#This Row],[Profit]]&gt;0,"Hit","Flop")</f>
        <v>Hit</v>
      </c>
      <c r="W1092" s="9" t="str" cm="1">
        <f t="array" ref="W1092">_xlfn.IFS(IMDB4[[#This Row],[IMDb Score (1-10)]]&gt;=8,"Excellent",IMDB4[[#This Row],[IMDb Score (1-10)]]&gt;=7,"Good",IMDB4[[#This Row],[IMDb Score (1-10)]]&gt;=5,"Average",TRUE,"Poor")</f>
        <v>Average</v>
      </c>
      <c r="X1092" s="9" t="str">
        <f>IF(IMDB4[[#This Row],[Duration (min)]]&lt;90,"Short",IF(IMDB4[[#This Row],[Duration (min)]]&lt;=120,"Medium", "Long"))</f>
        <v>Medium</v>
      </c>
    </row>
    <row r="1093" spans="1:24" x14ac:dyDescent="0.25">
      <c r="A1093" s="1" t="s">
        <v>6382</v>
      </c>
      <c r="B1093" s="2">
        <v>41540</v>
      </c>
      <c r="C1093" s="30">
        <f>YEAR(IMDB4[[#This Row],[Release Date]])</f>
        <v>2013</v>
      </c>
      <c r="D1093" s="30" t="str">
        <f>FLOOR(IMDB4[[#This Row],[Year]],10)&amp;"s"</f>
        <v>2010s</v>
      </c>
      <c r="E1093" s="1" t="s">
        <v>32</v>
      </c>
      <c r="F1093" s="1" t="s">
        <v>77</v>
      </c>
      <c r="G1093" s="1" t="s">
        <v>3</v>
      </c>
      <c r="H1093" s="1" t="s">
        <v>4</v>
      </c>
      <c r="I1093" s="1" t="s">
        <v>132</v>
      </c>
      <c r="J1093" s="1" t="s">
        <v>199</v>
      </c>
      <c r="K1093" s="1" t="s">
        <v>4194</v>
      </c>
      <c r="L1093" s="30">
        <v>11000</v>
      </c>
      <c r="M1093" s="30">
        <v>12908</v>
      </c>
      <c r="N1093" s="30">
        <v>151</v>
      </c>
      <c r="O1093" s="30">
        <v>123000</v>
      </c>
      <c r="P1093" s="27">
        <v>6.7</v>
      </c>
      <c r="Q1093" s="30">
        <v>326</v>
      </c>
      <c r="R1093" s="30">
        <v>114</v>
      </c>
      <c r="S1093" s="9">
        <v>61656849</v>
      </c>
      <c r="T1093" s="9">
        <v>110000000</v>
      </c>
      <c r="U1093" s="9">
        <f>IMDB4[[#This Row],[Gross Revenue]]-IMDB4[[#This Row],[Budget]]</f>
        <v>-48343151</v>
      </c>
      <c r="V1093" s="9" t="str">
        <f>IF(IMDB4[[#This Row],[Profit]]&gt;0,"Hit","Flop")</f>
        <v>Flop</v>
      </c>
      <c r="W1093" s="9" t="str" cm="1">
        <f t="array" ref="W1093">_xlfn.IFS(IMDB4[[#This Row],[IMDb Score (1-10)]]&gt;=8,"Excellent",IMDB4[[#This Row],[IMDb Score (1-10)]]&gt;=7,"Good",IMDB4[[#This Row],[IMDb Score (1-10)]]&gt;=5,"Average",TRUE,"Poor")</f>
        <v>Average</v>
      </c>
      <c r="X1093" s="9" t="str">
        <f>IF(IMDB4[[#This Row],[Duration (min)]]&lt;90,"Short",IF(IMDB4[[#This Row],[Duration (min)]]&lt;=120,"Medium", "Long"))</f>
        <v>Medium</v>
      </c>
    </row>
    <row r="1094" spans="1:24" x14ac:dyDescent="0.25">
      <c r="A1094" s="1" t="s">
        <v>1582</v>
      </c>
      <c r="B1094" s="2">
        <v>35613</v>
      </c>
      <c r="C1094" s="30">
        <f>YEAR(IMDB4[[#This Row],[Release Date]])</f>
        <v>1997</v>
      </c>
      <c r="D1094" s="30" t="str">
        <f>FLOOR(IMDB4[[#This Row],[Year]],10)&amp;"s"</f>
        <v>1990s</v>
      </c>
      <c r="E1094" s="1" t="s">
        <v>32</v>
      </c>
      <c r="F1094" s="1" t="s">
        <v>2</v>
      </c>
      <c r="G1094" s="1" t="s">
        <v>3</v>
      </c>
      <c r="H1094" s="1" t="s">
        <v>4</v>
      </c>
      <c r="I1094" s="1" t="s">
        <v>92</v>
      </c>
      <c r="J1094" s="1" t="s">
        <v>715</v>
      </c>
      <c r="K1094" s="1" t="s">
        <v>1283</v>
      </c>
      <c r="L1094" s="30">
        <v>11000</v>
      </c>
      <c r="M1094" s="30">
        <v>14322</v>
      </c>
      <c r="N1094" s="30">
        <v>39</v>
      </c>
      <c r="O1094" s="30">
        <v>0</v>
      </c>
      <c r="P1094" s="27">
        <v>6.6</v>
      </c>
      <c r="Q1094" s="30">
        <v>83</v>
      </c>
      <c r="R1094" s="30">
        <v>115</v>
      </c>
      <c r="S1094" s="9">
        <v>60491560</v>
      </c>
      <c r="T1094" s="9">
        <v>27000000</v>
      </c>
      <c r="U1094" s="9">
        <f>IMDB4[[#This Row],[Gross Revenue]]-IMDB4[[#This Row],[Budget]]</f>
        <v>33491560</v>
      </c>
      <c r="V1094" s="9" t="str">
        <f>IF(IMDB4[[#This Row],[Profit]]&gt;0,"Hit","Flop")</f>
        <v>Hit</v>
      </c>
      <c r="W1094" s="9" t="str" cm="1">
        <f t="array" ref="W1094">_xlfn.IFS(IMDB4[[#This Row],[IMDb Score (1-10)]]&gt;=8,"Excellent",IMDB4[[#This Row],[IMDb Score (1-10)]]&gt;=7,"Good",IMDB4[[#This Row],[IMDb Score (1-10)]]&gt;=5,"Average",TRUE,"Poor")</f>
        <v>Average</v>
      </c>
      <c r="X1094" s="9" t="str">
        <f>IF(IMDB4[[#This Row],[Duration (min)]]&lt;90,"Short",IF(IMDB4[[#This Row],[Duration (min)]]&lt;=120,"Medium", "Long"))</f>
        <v>Medium</v>
      </c>
    </row>
    <row r="1095" spans="1:24" x14ac:dyDescent="0.25">
      <c r="A1095" s="1" t="s">
        <v>2899</v>
      </c>
      <c r="B1095" s="2">
        <v>37148</v>
      </c>
      <c r="C1095" s="30">
        <f>YEAR(IMDB4[[#This Row],[Release Date]])</f>
        <v>2001</v>
      </c>
      <c r="D1095" s="30" t="str">
        <f>FLOOR(IMDB4[[#This Row],[Year]],10)&amp;"s"</f>
        <v>2000s</v>
      </c>
      <c r="E1095" s="1" t="s">
        <v>32</v>
      </c>
      <c r="F1095" s="1" t="s">
        <v>20</v>
      </c>
      <c r="G1095" s="1" t="s">
        <v>3</v>
      </c>
      <c r="H1095" s="1" t="s">
        <v>11</v>
      </c>
      <c r="I1095" s="1" t="s">
        <v>132</v>
      </c>
      <c r="J1095" s="1" t="s">
        <v>1377</v>
      </c>
      <c r="K1095" s="1" t="s">
        <v>2900</v>
      </c>
      <c r="L1095" s="30">
        <v>11000</v>
      </c>
      <c r="M1095" s="30">
        <v>17533</v>
      </c>
      <c r="N1095" s="30">
        <v>163</v>
      </c>
      <c r="O1095" s="30">
        <v>0</v>
      </c>
      <c r="P1095" s="27">
        <v>5.2</v>
      </c>
      <c r="Q1095" s="30">
        <v>108</v>
      </c>
      <c r="R1095" s="30">
        <v>103</v>
      </c>
      <c r="S1095" s="9">
        <v>60400856</v>
      </c>
      <c r="T1095" s="9">
        <v>35000000</v>
      </c>
      <c r="U1095" s="9">
        <f>IMDB4[[#This Row],[Gross Revenue]]-IMDB4[[#This Row],[Budget]]</f>
        <v>25400856</v>
      </c>
      <c r="V1095" s="9" t="str">
        <f>IF(IMDB4[[#This Row],[Profit]]&gt;0,"Hit","Flop")</f>
        <v>Hit</v>
      </c>
      <c r="W1095" s="9" t="str" cm="1">
        <f t="array" ref="W1095">_xlfn.IFS(IMDB4[[#This Row],[IMDb Score (1-10)]]&gt;=8,"Excellent",IMDB4[[#This Row],[IMDb Score (1-10)]]&gt;=7,"Good",IMDB4[[#This Row],[IMDb Score (1-10)]]&gt;=5,"Average",TRUE,"Poor")</f>
        <v>Average</v>
      </c>
      <c r="X1095" s="9" t="str">
        <f>IF(IMDB4[[#This Row],[Duration (min)]]&lt;90,"Short",IF(IMDB4[[#This Row],[Duration (min)]]&lt;=120,"Medium", "Long"))</f>
        <v>Medium</v>
      </c>
    </row>
    <row r="1096" spans="1:24" x14ac:dyDescent="0.25">
      <c r="A1096" s="1" t="s">
        <v>3833</v>
      </c>
      <c r="B1096" s="2">
        <v>38054</v>
      </c>
      <c r="C1096" s="30">
        <f>YEAR(IMDB4[[#This Row],[Release Date]])</f>
        <v>2004</v>
      </c>
      <c r="D1096" s="30" t="str">
        <f>FLOOR(IMDB4[[#This Row],[Year]],10)&amp;"s"</f>
        <v>2000s</v>
      </c>
      <c r="E1096" s="1" t="s">
        <v>32</v>
      </c>
      <c r="F1096" s="1" t="s">
        <v>20</v>
      </c>
      <c r="G1096" s="1" t="s">
        <v>3</v>
      </c>
      <c r="H1096" s="1" t="s">
        <v>4</v>
      </c>
      <c r="I1096" s="1" t="s">
        <v>132</v>
      </c>
      <c r="J1096" s="1" t="s">
        <v>672</v>
      </c>
      <c r="K1096" s="1" t="s">
        <v>528</v>
      </c>
      <c r="L1096" s="30">
        <v>11000</v>
      </c>
      <c r="M1096" s="30">
        <v>13748</v>
      </c>
      <c r="N1096" s="30">
        <v>0</v>
      </c>
      <c r="O1096" s="30">
        <v>0</v>
      </c>
      <c r="P1096" s="27">
        <v>5.2</v>
      </c>
      <c r="Q1096" s="30">
        <v>169</v>
      </c>
      <c r="R1096" s="30">
        <v>93</v>
      </c>
      <c r="S1096" s="9">
        <v>59475623</v>
      </c>
      <c r="T1096" s="9">
        <v>90000000</v>
      </c>
      <c r="U1096" s="9">
        <f>IMDB4[[#This Row],[Gross Revenue]]-IMDB4[[#This Row],[Budget]]</f>
        <v>-30524377</v>
      </c>
      <c r="V1096" s="9" t="str">
        <f>IF(IMDB4[[#This Row],[Profit]]&gt;0,"Hit","Flop")</f>
        <v>Flop</v>
      </c>
      <c r="W1096" s="9" t="str" cm="1">
        <f t="array" ref="W1096">_xlfn.IFS(IMDB4[[#This Row],[IMDb Score (1-10)]]&gt;=8,"Excellent",IMDB4[[#This Row],[IMDb Score (1-10)]]&gt;=7,"Good",IMDB4[[#This Row],[IMDb Score (1-10)]]&gt;=5,"Average",TRUE,"Poor")</f>
        <v>Average</v>
      </c>
      <c r="X1096" s="9" t="str">
        <f>IF(IMDB4[[#This Row],[Duration (min)]]&lt;90,"Short",IF(IMDB4[[#This Row],[Duration (min)]]&lt;=120,"Medium", "Long"))</f>
        <v>Medium</v>
      </c>
    </row>
    <row r="1097" spans="1:24" x14ac:dyDescent="0.25">
      <c r="A1097" s="1" t="s">
        <v>5189</v>
      </c>
      <c r="B1097" s="2">
        <v>39877</v>
      </c>
      <c r="C1097" s="30">
        <f>YEAR(IMDB4[[#This Row],[Release Date]])</f>
        <v>2009</v>
      </c>
      <c r="D1097" s="30" t="str">
        <f>FLOOR(IMDB4[[#This Row],[Year]],10)&amp;"s"</f>
        <v>2000s</v>
      </c>
      <c r="E1097" s="1" t="s">
        <v>32</v>
      </c>
      <c r="F1097" s="1" t="s">
        <v>20</v>
      </c>
      <c r="G1097" s="1" t="s">
        <v>3</v>
      </c>
      <c r="H1097" s="1" t="s">
        <v>4</v>
      </c>
      <c r="I1097" s="1" t="s">
        <v>84</v>
      </c>
      <c r="J1097" s="1" t="s">
        <v>2883</v>
      </c>
      <c r="K1097" s="1" t="s">
        <v>2487</v>
      </c>
      <c r="L1097" s="30">
        <v>11000</v>
      </c>
      <c r="M1097" s="30">
        <v>13794</v>
      </c>
      <c r="N1097" s="30">
        <v>56</v>
      </c>
      <c r="O1097" s="30">
        <v>0</v>
      </c>
      <c r="P1097" s="27">
        <v>5.4</v>
      </c>
      <c r="Q1097" s="30">
        <v>152</v>
      </c>
      <c r="R1097" s="30">
        <v>89</v>
      </c>
      <c r="S1097" s="9">
        <v>58715510</v>
      </c>
      <c r="T1097" s="9">
        <v>30000000</v>
      </c>
      <c r="U1097" s="9">
        <f>IMDB4[[#This Row],[Gross Revenue]]-IMDB4[[#This Row],[Budget]]</f>
        <v>28715510</v>
      </c>
      <c r="V1097" s="9" t="str">
        <f>IF(IMDB4[[#This Row],[Profit]]&gt;0,"Hit","Flop")</f>
        <v>Hit</v>
      </c>
      <c r="W1097" s="9" t="str" cm="1">
        <f t="array" ref="W1097">_xlfn.IFS(IMDB4[[#This Row],[IMDb Score (1-10)]]&gt;=8,"Excellent",IMDB4[[#This Row],[IMDb Score (1-10)]]&gt;=7,"Good",IMDB4[[#This Row],[IMDb Score (1-10)]]&gt;=5,"Average",TRUE,"Poor")</f>
        <v>Average</v>
      </c>
      <c r="X1097" s="9" t="str">
        <f>IF(IMDB4[[#This Row],[Duration (min)]]&lt;90,"Short",IF(IMDB4[[#This Row],[Duration (min)]]&lt;=120,"Medium", "Long"))</f>
        <v>Short</v>
      </c>
    </row>
    <row r="1098" spans="1:24" x14ac:dyDescent="0.25">
      <c r="A1098" s="1" t="s">
        <v>5988</v>
      </c>
      <c r="B1098" s="2">
        <v>40608</v>
      </c>
      <c r="C1098" s="30">
        <f>YEAR(IMDB4[[#This Row],[Release Date]])</f>
        <v>2011</v>
      </c>
      <c r="D1098" s="30" t="str">
        <f>FLOOR(IMDB4[[#This Row],[Year]],10)&amp;"s"</f>
        <v>2010s</v>
      </c>
      <c r="E1098" s="1" t="s">
        <v>32</v>
      </c>
      <c r="F1098" s="1" t="s">
        <v>2</v>
      </c>
      <c r="G1098" s="1" t="s">
        <v>3</v>
      </c>
      <c r="H1098" s="1" t="s">
        <v>4</v>
      </c>
      <c r="I1098" s="1" t="s">
        <v>92</v>
      </c>
      <c r="J1098" s="1" t="s">
        <v>1377</v>
      </c>
      <c r="K1098" s="1" t="s">
        <v>5989</v>
      </c>
      <c r="L1098" s="30">
        <v>11000</v>
      </c>
      <c r="M1098" s="30">
        <v>13943</v>
      </c>
      <c r="N1098" s="30">
        <v>65</v>
      </c>
      <c r="O1098" s="30">
        <v>25000</v>
      </c>
      <c r="P1098" s="27">
        <v>7.3</v>
      </c>
      <c r="Q1098" s="30">
        <v>274</v>
      </c>
      <c r="R1098" s="30">
        <v>118</v>
      </c>
      <c r="S1098" s="9">
        <v>57981889</v>
      </c>
      <c r="T1098" s="9">
        <v>40000000</v>
      </c>
      <c r="U1098" s="9">
        <f>IMDB4[[#This Row],[Gross Revenue]]-IMDB4[[#This Row],[Budget]]</f>
        <v>17981889</v>
      </c>
      <c r="V1098" s="9" t="str">
        <f>IF(IMDB4[[#This Row],[Profit]]&gt;0,"Hit","Flop")</f>
        <v>Hit</v>
      </c>
      <c r="W1098" s="9" t="str" cm="1">
        <f t="array" ref="W1098">_xlfn.IFS(IMDB4[[#This Row],[IMDb Score (1-10)]]&gt;=8,"Excellent",IMDB4[[#This Row],[IMDb Score (1-10)]]&gt;=7,"Good",IMDB4[[#This Row],[IMDb Score (1-10)]]&gt;=5,"Average",TRUE,"Poor")</f>
        <v>Good</v>
      </c>
      <c r="X1098" s="9" t="str">
        <f>IF(IMDB4[[#This Row],[Duration (min)]]&lt;90,"Short",IF(IMDB4[[#This Row],[Duration (min)]]&lt;=120,"Medium", "Long"))</f>
        <v>Medium</v>
      </c>
    </row>
    <row r="1099" spans="1:24" x14ac:dyDescent="0.25">
      <c r="A1099" s="1" t="s">
        <v>4477</v>
      </c>
      <c r="B1099" s="2">
        <v>38775</v>
      </c>
      <c r="C1099" s="30">
        <f>YEAR(IMDB4[[#This Row],[Release Date]])</f>
        <v>2006</v>
      </c>
      <c r="D1099" s="30" t="str">
        <f>FLOOR(IMDB4[[#This Row],[Year]],10)&amp;"s"</f>
        <v>2000s</v>
      </c>
      <c r="E1099" s="1" t="s">
        <v>32</v>
      </c>
      <c r="F1099" s="1" t="s">
        <v>20</v>
      </c>
      <c r="G1099" s="1" t="s">
        <v>3</v>
      </c>
      <c r="H1099" s="1" t="s">
        <v>4</v>
      </c>
      <c r="I1099" s="1" t="s">
        <v>132</v>
      </c>
      <c r="J1099" s="1" t="s">
        <v>672</v>
      </c>
      <c r="K1099" s="1" t="s">
        <v>1360</v>
      </c>
      <c r="L1099" s="30">
        <v>11000</v>
      </c>
      <c r="M1099" s="30">
        <v>13125</v>
      </c>
      <c r="N1099" s="30">
        <v>221</v>
      </c>
      <c r="O1099" s="30">
        <v>0</v>
      </c>
      <c r="P1099" s="27">
        <v>5.6</v>
      </c>
      <c r="Q1099" s="30">
        <v>90</v>
      </c>
      <c r="R1099" s="30">
        <v>75</v>
      </c>
      <c r="S1099" s="9">
        <v>57651794</v>
      </c>
      <c r="T1099" s="9">
        <v>33000000</v>
      </c>
      <c r="U1099" s="9">
        <f>IMDB4[[#This Row],[Gross Revenue]]-IMDB4[[#This Row],[Budget]]</f>
        <v>24651794</v>
      </c>
      <c r="V1099" s="9" t="str">
        <f>IF(IMDB4[[#This Row],[Profit]]&gt;0,"Hit","Flop")</f>
        <v>Hit</v>
      </c>
      <c r="W1099" s="9" t="str" cm="1">
        <f t="array" ref="W1099">_xlfn.IFS(IMDB4[[#This Row],[IMDb Score (1-10)]]&gt;=8,"Excellent",IMDB4[[#This Row],[IMDb Score (1-10)]]&gt;=7,"Good",IMDB4[[#This Row],[IMDb Score (1-10)]]&gt;=5,"Average",TRUE,"Poor")</f>
        <v>Average</v>
      </c>
      <c r="X1099" s="9" t="str">
        <f>IF(IMDB4[[#This Row],[Duration (min)]]&lt;90,"Short",IF(IMDB4[[#This Row],[Duration (min)]]&lt;=120,"Medium", "Long"))</f>
        <v>Short</v>
      </c>
    </row>
    <row r="1100" spans="1:24" x14ac:dyDescent="0.25">
      <c r="A1100" s="1" t="s">
        <v>6286</v>
      </c>
      <c r="B1100" s="2">
        <v>40916</v>
      </c>
      <c r="C1100" s="30">
        <f>YEAR(IMDB4[[#This Row],[Release Date]])</f>
        <v>2012</v>
      </c>
      <c r="D1100" s="30" t="str">
        <f>FLOOR(IMDB4[[#This Row],[Year]],10)&amp;"s"</f>
        <v>2010s</v>
      </c>
      <c r="E1100" s="1" t="s">
        <v>32</v>
      </c>
      <c r="F1100" s="1" t="s">
        <v>9</v>
      </c>
      <c r="G1100" s="1" t="s">
        <v>3</v>
      </c>
      <c r="H1100" s="1" t="s">
        <v>83</v>
      </c>
      <c r="I1100" s="1" t="s">
        <v>132</v>
      </c>
      <c r="J1100" s="1" t="s">
        <v>2688</v>
      </c>
      <c r="K1100" s="1" t="s">
        <v>6287</v>
      </c>
      <c r="L1100" s="30">
        <v>11000</v>
      </c>
      <c r="M1100" s="30">
        <v>11946</v>
      </c>
      <c r="N1100" s="30">
        <v>43</v>
      </c>
      <c r="O1100" s="30">
        <v>29000</v>
      </c>
      <c r="P1100" s="27">
        <v>6.4</v>
      </c>
      <c r="Q1100" s="30">
        <v>462</v>
      </c>
      <c r="R1100" s="30">
        <v>95</v>
      </c>
      <c r="S1100" s="9">
        <v>54322273</v>
      </c>
      <c r="T1100" s="9">
        <v>17000000</v>
      </c>
      <c r="U1100" s="9">
        <f>IMDB4[[#This Row],[Gross Revenue]]-IMDB4[[#This Row],[Budget]]</f>
        <v>37322273</v>
      </c>
      <c r="V1100" s="9" t="str">
        <f>IF(IMDB4[[#This Row],[Profit]]&gt;0,"Hit","Flop")</f>
        <v>Hit</v>
      </c>
      <c r="W1100" s="9" t="str" cm="1">
        <f t="array" ref="W1100">_xlfn.IFS(IMDB4[[#This Row],[IMDb Score (1-10)]]&gt;=8,"Excellent",IMDB4[[#This Row],[IMDb Score (1-10)]]&gt;=7,"Good",IMDB4[[#This Row],[IMDb Score (1-10)]]&gt;=5,"Average",TRUE,"Poor")</f>
        <v>Average</v>
      </c>
      <c r="X1100" s="9" t="str">
        <f>IF(IMDB4[[#This Row],[Duration (min)]]&lt;90,"Short",IF(IMDB4[[#This Row],[Duration (min)]]&lt;=120,"Medium", "Long"))</f>
        <v>Medium</v>
      </c>
    </row>
    <row r="1101" spans="1:24" x14ac:dyDescent="0.25">
      <c r="A1101" s="1" t="s">
        <v>4815</v>
      </c>
      <c r="B1101" s="2">
        <v>39361</v>
      </c>
      <c r="C1101" s="30">
        <f>YEAR(IMDB4[[#This Row],[Release Date]])</f>
        <v>2007</v>
      </c>
      <c r="D1101" s="30" t="str">
        <f>FLOOR(IMDB4[[#This Row],[Year]],10)&amp;"s"</f>
        <v>2000s</v>
      </c>
      <c r="E1101" s="1" t="s">
        <v>32</v>
      </c>
      <c r="F1101" s="1" t="s">
        <v>77</v>
      </c>
      <c r="G1101" s="1" t="s">
        <v>3</v>
      </c>
      <c r="H1101" s="1" t="s">
        <v>1130</v>
      </c>
      <c r="I1101" s="1" t="s">
        <v>84</v>
      </c>
      <c r="J1101" s="1" t="s">
        <v>2770</v>
      </c>
      <c r="K1101" s="1" t="s">
        <v>4816</v>
      </c>
      <c r="L1101" s="30">
        <v>11000</v>
      </c>
      <c r="M1101" s="30">
        <v>16571</v>
      </c>
      <c r="N1101" s="30">
        <v>14</v>
      </c>
      <c r="O1101" s="30">
        <v>0</v>
      </c>
      <c r="P1101" s="27">
        <v>6.3</v>
      </c>
      <c r="Q1101" s="30">
        <v>191</v>
      </c>
      <c r="R1101" s="30">
        <v>87</v>
      </c>
      <c r="S1101" s="9">
        <v>54132596</v>
      </c>
      <c r="T1101" s="9">
        <v>34000000</v>
      </c>
      <c r="U1101" s="9">
        <f>IMDB4[[#This Row],[Gross Revenue]]-IMDB4[[#This Row],[Budget]]</f>
        <v>20132596</v>
      </c>
      <c r="V1101" s="9" t="str">
        <f>IF(IMDB4[[#This Row],[Profit]]&gt;0,"Hit","Flop")</f>
        <v>Hit</v>
      </c>
      <c r="W1101" s="9" t="str" cm="1">
        <f t="array" ref="W1101">_xlfn.IFS(IMDB4[[#This Row],[IMDb Score (1-10)]]&gt;=8,"Excellent",IMDB4[[#This Row],[IMDb Score (1-10)]]&gt;=7,"Good",IMDB4[[#This Row],[IMDb Score (1-10)]]&gt;=5,"Average",TRUE,"Poor")</f>
        <v>Average</v>
      </c>
      <c r="X1101" s="9" t="str">
        <f>IF(IMDB4[[#This Row],[Duration (min)]]&lt;90,"Short",IF(IMDB4[[#This Row],[Duration (min)]]&lt;=120,"Medium", "Long"))</f>
        <v>Short</v>
      </c>
    </row>
    <row r="1102" spans="1:24" x14ac:dyDescent="0.25">
      <c r="A1102" s="1" t="s">
        <v>5252</v>
      </c>
      <c r="B1102" s="2">
        <v>39896</v>
      </c>
      <c r="C1102" s="30">
        <f>YEAR(IMDB4[[#This Row],[Release Date]])</f>
        <v>2009</v>
      </c>
      <c r="D1102" s="30" t="str">
        <f>FLOOR(IMDB4[[#This Row],[Year]],10)&amp;"s"</f>
        <v>2000s</v>
      </c>
      <c r="E1102" s="1" t="s">
        <v>32</v>
      </c>
      <c r="F1102" s="1" t="s">
        <v>20</v>
      </c>
      <c r="G1102" s="1" t="s">
        <v>3</v>
      </c>
      <c r="H1102" s="1" t="s">
        <v>4</v>
      </c>
      <c r="I1102" s="1" t="s">
        <v>92</v>
      </c>
      <c r="J1102" s="1" t="s">
        <v>1359</v>
      </c>
      <c r="K1102" s="1" t="s">
        <v>4094</v>
      </c>
      <c r="L1102" s="30">
        <v>11000</v>
      </c>
      <c r="M1102" s="30">
        <v>11852</v>
      </c>
      <c r="N1102" s="30">
        <v>0</v>
      </c>
      <c r="O1102" s="30">
        <v>0</v>
      </c>
      <c r="P1102" s="27">
        <v>6.4</v>
      </c>
      <c r="Q1102" s="30">
        <v>230</v>
      </c>
      <c r="R1102" s="30">
        <v>153</v>
      </c>
      <c r="S1102" s="9">
        <v>51814190</v>
      </c>
      <c r="T1102" s="9">
        <v>75000000</v>
      </c>
      <c r="U1102" s="9">
        <f>IMDB4[[#This Row],[Gross Revenue]]-IMDB4[[#This Row],[Budget]]</f>
        <v>-23185810</v>
      </c>
      <c r="V1102" s="9" t="str">
        <f>IF(IMDB4[[#This Row],[Profit]]&gt;0,"Hit","Flop")</f>
        <v>Flop</v>
      </c>
      <c r="W1102" s="9" t="str" cm="1">
        <f t="array" ref="W1102">_xlfn.IFS(IMDB4[[#This Row],[IMDb Score (1-10)]]&gt;=8,"Excellent",IMDB4[[#This Row],[IMDb Score (1-10)]]&gt;=7,"Good",IMDB4[[#This Row],[IMDb Score (1-10)]]&gt;=5,"Average",TRUE,"Poor")</f>
        <v>Average</v>
      </c>
      <c r="X1102" s="9" t="str">
        <f>IF(IMDB4[[#This Row],[Duration (min)]]&lt;90,"Short",IF(IMDB4[[#This Row],[Duration (min)]]&lt;=120,"Medium", "Long"))</f>
        <v>Long</v>
      </c>
    </row>
    <row r="1103" spans="1:24" x14ac:dyDescent="0.25">
      <c r="A1103" s="1" t="s">
        <v>3988</v>
      </c>
      <c r="B1103" s="2">
        <v>38668</v>
      </c>
      <c r="C1103" s="30">
        <f>YEAR(IMDB4[[#This Row],[Release Date]])</f>
        <v>2005</v>
      </c>
      <c r="D1103" s="30" t="str">
        <f>FLOOR(IMDB4[[#This Row],[Year]],10)&amp;"s"</f>
        <v>2000s</v>
      </c>
      <c r="E1103" s="1" t="s">
        <v>32</v>
      </c>
      <c r="F1103" s="1" t="s">
        <v>77</v>
      </c>
      <c r="G1103" s="1" t="s">
        <v>3</v>
      </c>
      <c r="H1103" s="1" t="s">
        <v>4</v>
      </c>
      <c r="I1103" s="1" t="s">
        <v>84</v>
      </c>
      <c r="J1103" s="1" t="s">
        <v>2883</v>
      </c>
      <c r="K1103" s="1" t="s">
        <v>3989</v>
      </c>
      <c r="L1103" s="30">
        <v>11000</v>
      </c>
      <c r="M1103" s="30">
        <v>14385</v>
      </c>
      <c r="N1103" s="30">
        <v>19</v>
      </c>
      <c r="O1103" s="30">
        <v>0</v>
      </c>
      <c r="P1103" s="27">
        <v>6.5</v>
      </c>
      <c r="Q1103" s="30">
        <v>142</v>
      </c>
      <c r="R1103" s="30">
        <v>80</v>
      </c>
      <c r="S1103" s="9">
        <v>51053787</v>
      </c>
      <c r="T1103" s="9">
        <v>17500000</v>
      </c>
      <c r="U1103" s="9">
        <f>IMDB4[[#This Row],[Gross Revenue]]-IMDB4[[#This Row],[Budget]]</f>
        <v>33553787</v>
      </c>
      <c r="V1103" s="9" t="str">
        <f>IF(IMDB4[[#This Row],[Profit]]&gt;0,"Hit","Flop")</f>
        <v>Hit</v>
      </c>
      <c r="W1103" s="9" t="str" cm="1">
        <f t="array" ref="W1103">_xlfn.IFS(IMDB4[[#This Row],[IMDb Score (1-10)]]&gt;=8,"Excellent",IMDB4[[#This Row],[IMDb Score (1-10)]]&gt;=7,"Good",IMDB4[[#This Row],[IMDb Score (1-10)]]&gt;=5,"Average",TRUE,"Poor")</f>
        <v>Average</v>
      </c>
      <c r="X1103" s="9" t="str">
        <f>IF(IMDB4[[#This Row],[Duration (min)]]&lt;90,"Short",IF(IMDB4[[#This Row],[Duration (min)]]&lt;=120,"Medium", "Long"))</f>
        <v>Short</v>
      </c>
    </row>
    <row r="1104" spans="1:24" x14ac:dyDescent="0.25">
      <c r="A1104" s="1" t="s">
        <v>4124</v>
      </c>
      <c r="B1104" s="2">
        <v>38458</v>
      </c>
      <c r="C1104" s="30">
        <f>YEAR(IMDB4[[#This Row],[Release Date]])</f>
        <v>2005</v>
      </c>
      <c r="D1104" s="30" t="str">
        <f>FLOOR(IMDB4[[#This Row],[Year]],10)&amp;"s"</f>
        <v>2000s</v>
      </c>
      <c r="E1104" s="1" t="s">
        <v>32</v>
      </c>
      <c r="F1104" s="1" t="s">
        <v>40</v>
      </c>
      <c r="G1104" s="1" t="s">
        <v>3</v>
      </c>
      <c r="H1104" s="1" t="s">
        <v>4</v>
      </c>
      <c r="I1104" s="1" t="s">
        <v>84</v>
      </c>
      <c r="J1104" s="1" t="s">
        <v>2121</v>
      </c>
      <c r="K1104" s="1" t="s">
        <v>4125</v>
      </c>
      <c r="L1104" s="30">
        <v>11000</v>
      </c>
      <c r="M1104" s="30">
        <v>14073</v>
      </c>
      <c r="N1104" s="30">
        <v>37</v>
      </c>
      <c r="O1104" s="30">
        <v>10000</v>
      </c>
      <c r="P1104" s="27">
        <v>6.8</v>
      </c>
      <c r="Q1104" s="30">
        <v>276</v>
      </c>
      <c r="R1104" s="30">
        <v>109</v>
      </c>
      <c r="S1104" s="9">
        <v>51019112</v>
      </c>
      <c r="T1104" s="9">
        <v>50000000</v>
      </c>
      <c r="U1104" s="9">
        <f>IMDB4[[#This Row],[Gross Revenue]]-IMDB4[[#This Row],[Budget]]</f>
        <v>1019112</v>
      </c>
      <c r="V1104" s="9" t="str">
        <f>IF(IMDB4[[#This Row],[Profit]]&gt;0,"Hit","Flop")</f>
        <v>Hit</v>
      </c>
      <c r="W1104" s="9" t="str" cm="1">
        <f t="array" ref="W1104">_xlfn.IFS(IMDB4[[#This Row],[IMDb Score (1-10)]]&gt;=8,"Excellent",IMDB4[[#This Row],[IMDb Score (1-10)]]&gt;=7,"Good",IMDB4[[#This Row],[IMDb Score (1-10)]]&gt;=5,"Average",TRUE,"Poor")</f>
        <v>Average</v>
      </c>
      <c r="X1104" s="9" t="str">
        <f>IF(IMDB4[[#This Row],[Duration (min)]]&lt;90,"Short",IF(IMDB4[[#This Row],[Duration (min)]]&lt;=120,"Medium", "Long"))</f>
        <v>Medium</v>
      </c>
    </row>
    <row r="1105" spans="1:24" x14ac:dyDescent="0.25">
      <c r="A1105" s="1" t="s">
        <v>1137</v>
      </c>
      <c r="B1105" s="2">
        <v>34429</v>
      </c>
      <c r="C1105" s="30">
        <f>YEAR(IMDB4[[#This Row],[Release Date]])</f>
        <v>1994</v>
      </c>
      <c r="D1105" s="30" t="str">
        <f>FLOOR(IMDB4[[#This Row],[Year]],10)&amp;"s"</f>
        <v>1990s</v>
      </c>
      <c r="E1105" s="1" t="s">
        <v>32</v>
      </c>
      <c r="F1105" s="1" t="s">
        <v>77</v>
      </c>
      <c r="G1105" s="1" t="s">
        <v>3</v>
      </c>
      <c r="H1105" s="1" t="s">
        <v>4</v>
      </c>
      <c r="I1105" s="1" t="s">
        <v>132</v>
      </c>
      <c r="J1105" s="1" t="s">
        <v>488</v>
      </c>
      <c r="K1105" s="1" t="s">
        <v>1138</v>
      </c>
      <c r="L1105" s="30">
        <v>11000</v>
      </c>
      <c r="M1105" s="30">
        <v>12161</v>
      </c>
      <c r="N1105" s="30">
        <v>161</v>
      </c>
      <c r="O1105" s="30">
        <v>0</v>
      </c>
      <c r="P1105" s="27">
        <v>6.3</v>
      </c>
      <c r="Q1105" s="30">
        <v>42</v>
      </c>
      <c r="R1105" s="30">
        <v>111</v>
      </c>
      <c r="S1105" s="9">
        <v>46815748</v>
      </c>
      <c r="T1105" s="9">
        <v>45000000</v>
      </c>
      <c r="U1105" s="9">
        <f>IMDB4[[#This Row],[Gross Revenue]]-IMDB4[[#This Row],[Budget]]</f>
        <v>1815748</v>
      </c>
      <c r="V1105" s="9" t="str">
        <f>IF(IMDB4[[#This Row],[Profit]]&gt;0,"Hit","Flop")</f>
        <v>Hit</v>
      </c>
      <c r="W1105" s="9" t="str" cm="1">
        <f t="array" ref="W1105">_xlfn.IFS(IMDB4[[#This Row],[IMDb Score (1-10)]]&gt;=8,"Excellent",IMDB4[[#This Row],[IMDb Score (1-10)]]&gt;=7,"Good",IMDB4[[#This Row],[IMDb Score (1-10)]]&gt;=5,"Average",TRUE,"Poor")</f>
        <v>Average</v>
      </c>
      <c r="X1105" s="9" t="str">
        <f>IF(IMDB4[[#This Row],[Duration (min)]]&lt;90,"Short",IF(IMDB4[[#This Row],[Duration (min)]]&lt;=120,"Medium", "Long"))</f>
        <v>Medium</v>
      </c>
    </row>
    <row r="1106" spans="1:24" x14ac:dyDescent="0.25">
      <c r="A1106" s="1" t="s">
        <v>4545</v>
      </c>
      <c r="B1106" s="2">
        <v>38918</v>
      </c>
      <c r="C1106" s="30">
        <f>YEAR(IMDB4[[#This Row],[Release Date]])</f>
        <v>2006</v>
      </c>
      <c r="D1106" s="30" t="str">
        <f>FLOOR(IMDB4[[#This Row],[Year]],10)&amp;"s"</f>
        <v>2000s</v>
      </c>
      <c r="E1106" s="1" t="s">
        <v>32</v>
      </c>
      <c r="F1106" s="1" t="s">
        <v>9</v>
      </c>
      <c r="G1106" s="1" t="s">
        <v>3</v>
      </c>
      <c r="H1106" s="1" t="s">
        <v>4</v>
      </c>
      <c r="I1106" s="1" t="s">
        <v>84</v>
      </c>
      <c r="J1106" s="1" t="s">
        <v>1377</v>
      </c>
      <c r="K1106" s="1" t="s">
        <v>2315</v>
      </c>
      <c r="L1106" s="30">
        <v>11000</v>
      </c>
      <c r="M1106" s="30">
        <v>12088</v>
      </c>
      <c r="N1106" s="30">
        <v>368</v>
      </c>
      <c r="O1106" s="30">
        <v>0</v>
      </c>
      <c r="P1106" s="27">
        <v>7.1</v>
      </c>
      <c r="Q1106" s="30">
        <v>96</v>
      </c>
      <c r="R1106" s="30">
        <v>131</v>
      </c>
      <c r="S1106" s="9">
        <v>43532294</v>
      </c>
      <c r="T1106" s="9">
        <v>65000000</v>
      </c>
      <c r="U1106" s="9">
        <f>IMDB4[[#This Row],[Gross Revenue]]-IMDB4[[#This Row],[Budget]]</f>
        <v>-21467706</v>
      </c>
      <c r="V1106" s="9" t="str">
        <f>IF(IMDB4[[#This Row],[Profit]]&gt;0,"Hit","Flop")</f>
        <v>Flop</v>
      </c>
      <c r="W1106" s="9" t="str" cm="1">
        <f t="array" ref="W1106">_xlfn.IFS(IMDB4[[#This Row],[IMDb Score (1-10)]]&gt;=8,"Excellent",IMDB4[[#This Row],[IMDb Score (1-10)]]&gt;=7,"Good",IMDB4[[#This Row],[IMDb Score (1-10)]]&gt;=5,"Average",TRUE,"Poor")</f>
        <v>Good</v>
      </c>
      <c r="X1106" s="9" t="str">
        <f>IF(IMDB4[[#This Row],[Duration (min)]]&lt;90,"Short",IF(IMDB4[[#This Row],[Duration (min)]]&lt;=120,"Medium", "Long"))</f>
        <v>Long</v>
      </c>
    </row>
    <row r="1107" spans="1:24" x14ac:dyDescent="0.25">
      <c r="A1107" s="1" t="s">
        <v>1649</v>
      </c>
      <c r="B1107" s="2">
        <v>35539</v>
      </c>
      <c r="C1107" s="30">
        <f>YEAR(IMDB4[[#This Row],[Release Date]])</f>
        <v>1997</v>
      </c>
      <c r="D1107" s="30" t="str">
        <f>FLOOR(IMDB4[[#This Row],[Year]],10)&amp;"s"</f>
        <v>1990s</v>
      </c>
      <c r="E1107" s="1" t="s">
        <v>32</v>
      </c>
      <c r="F1107" s="1" t="s">
        <v>77</v>
      </c>
      <c r="G1107" s="1" t="s">
        <v>3</v>
      </c>
      <c r="H1107" s="1" t="s">
        <v>4</v>
      </c>
      <c r="I1107" s="1" t="s">
        <v>92</v>
      </c>
      <c r="J1107" s="1" t="s">
        <v>199</v>
      </c>
      <c r="K1107" s="1" t="s">
        <v>1035</v>
      </c>
      <c r="L1107" s="30">
        <v>11000</v>
      </c>
      <c r="M1107" s="30">
        <v>26088</v>
      </c>
      <c r="N1107" s="30">
        <v>79</v>
      </c>
      <c r="O1107" s="30">
        <v>979</v>
      </c>
      <c r="P1107" s="27">
        <v>6.1</v>
      </c>
      <c r="Q1107" s="30">
        <v>66</v>
      </c>
      <c r="R1107" s="30">
        <v>111</v>
      </c>
      <c r="S1107" s="9">
        <v>42877165</v>
      </c>
      <c r="T1107" s="9">
        <v>86000000</v>
      </c>
      <c r="U1107" s="9">
        <f>IMDB4[[#This Row],[Gross Revenue]]-IMDB4[[#This Row],[Budget]]</f>
        <v>-43122835</v>
      </c>
      <c r="V1107" s="9" t="str">
        <f>IF(IMDB4[[#This Row],[Profit]]&gt;0,"Hit","Flop")</f>
        <v>Flop</v>
      </c>
      <c r="W1107" s="9" t="str" cm="1">
        <f t="array" ref="W1107">_xlfn.IFS(IMDB4[[#This Row],[IMDb Score (1-10)]]&gt;=8,"Excellent",IMDB4[[#This Row],[IMDb Score (1-10)]]&gt;=7,"Good",IMDB4[[#This Row],[IMDb Score (1-10)]]&gt;=5,"Average",TRUE,"Poor")</f>
        <v>Average</v>
      </c>
      <c r="X1107" s="9" t="str">
        <f>IF(IMDB4[[#This Row],[Duration (min)]]&lt;90,"Short",IF(IMDB4[[#This Row],[Duration (min)]]&lt;=120,"Medium", "Long"))</f>
        <v>Medium</v>
      </c>
    </row>
    <row r="1108" spans="1:24" x14ac:dyDescent="0.25">
      <c r="A1108" s="1" t="s">
        <v>6954</v>
      </c>
      <c r="B1108" s="2">
        <v>42282</v>
      </c>
      <c r="C1108" s="30">
        <f>YEAR(IMDB4[[#This Row],[Release Date]])</f>
        <v>2015</v>
      </c>
      <c r="D1108" s="30" t="str">
        <f>FLOOR(IMDB4[[#This Row],[Year]],10)&amp;"s"</f>
        <v>2010s</v>
      </c>
      <c r="E1108" s="1" t="s">
        <v>32</v>
      </c>
      <c r="F1108" s="1" t="s">
        <v>9</v>
      </c>
      <c r="G1108" s="1" t="s">
        <v>3</v>
      </c>
      <c r="H1108" s="1" t="s">
        <v>4</v>
      </c>
      <c r="I1108" s="1" t="s">
        <v>132</v>
      </c>
      <c r="J1108" s="1" t="s">
        <v>199</v>
      </c>
      <c r="K1108" s="1" t="s">
        <v>6955</v>
      </c>
      <c r="L1108" s="30">
        <v>11000</v>
      </c>
      <c r="M1108" s="30">
        <v>15327</v>
      </c>
      <c r="N1108" s="30">
        <v>43</v>
      </c>
      <c r="O1108" s="30">
        <v>34000</v>
      </c>
      <c r="P1108" s="27">
        <v>7.2</v>
      </c>
      <c r="Q1108" s="30">
        <v>214</v>
      </c>
      <c r="R1108" s="30">
        <v>112</v>
      </c>
      <c r="S1108" s="9">
        <v>42478175</v>
      </c>
      <c r="T1108" s="9">
        <v>25000000</v>
      </c>
      <c r="U1108" s="9">
        <f>IMDB4[[#This Row],[Gross Revenue]]-IMDB4[[#This Row],[Budget]]</f>
        <v>17478175</v>
      </c>
      <c r="V1108" s="9" t="str">
        <f>IF(IMDB4[[#This Row],[Profit]]&gt;0,"Hit","Flop")</f>
        <v>Hit</v>
      </c>
      <c r="W1108" s="9" t="str" cm="1">
        <f t="array" ref="W1108">_xlfn.IFS(IMDB4[[#This Row],[IMDb Score (1-10)]]&gt;=8,"Excellent",IMDB4[[#This Row],[IMDb Score (1-10)]]&gt;=7,"Good",IMDB4[[#This Row],[IMDb Score (1-10)]]&gt;=5,"Average",TRUE,"Poor")</f>
        <v>Good</v>
      </c>
      <c r="X1108" s="9" t="str">
        <f>IF(IMDB4[[#This Row],[Duration (min)]]&lt;90,"Short",IF(IMDB4[[#This Row],[Duration (min)]]&lt;=120,"Medium", "Long"))</f>
        <v>Medium</v>
      </c>
    </row>
    <row r="1109" spans="1:24" x14ac:dyDescent="0.25">
      <c r="A1109" s="1" t="s">
        <v>3771</v>
      </c>
      <c r="B1109" s="2">
        <v>38349</v>
      </c>
      <c r="C1109" s="30">
        <f>YEAR(IMDB4[[#This Row],[Release Date]])</f>
        <v>2004</v>
      </c>
      <c r="D1109" s="30" t="str">
        <f>FLOOR(IMDB4[[#This Row],[Year]],10)&amp;"s"</f>
        <v>2000s</v>
      </c>
      <c r="E1109" s="1" t="s">
        <v>32</v>
      </c>
      <c r="F1109" s="1" t="s">
        <v>20</v>
      </c>
      <c r="G1109" s="1" t="s">
        <v>3</v>
      </c>
      <c r="H1109" s="1" t="s">
        <v>4</v>
      </c>
      <c r="I1109" s="1" t="s">
        <v>132</v>
      </c>
      <c r="J1109" s="1" t="s">
        <v>1359</v>
      </c>
      <c r="K1109" s="1" t="s">
        <v>1504</v>
      </c>
      <c r="L1109" s="30">
        <v>11000</v>
      </c>
      <c r="M1109" s="30">
        <v>12522</v>
      </c>
      <c r="N1109" s="30">
        <v>274</v>
      </c>
      <c r="O1109" s="30">
        <v>0</v>
      </c>
      <c r="P1109" s="27">
        <v>6.5</v>
      </c>
      <c r="Q1109" s="30">
        <v>124</v>
      </c>
      <c r="R1109" s="30">
        <v>131</v>
      </c>
      <c r="S1109" s="9">
        <v>42044321</v>
      </c>
      <c r="T1109" s="9">
        <v>80000000</v>
      </c>
      <c r="U1109" s="9">
        <f>IMDB4[[#This Row],[Gross Revenue]]-IMDB4[[#This Row],[Budget]]</f>
        <v>-37955679</v>
      </c>
      <c r="V1109" s="9" t="str">
        <f>IF(IMDB4[[#This Row],[Profit]]&gt;0,"Hit","Flop")</f>
        <v>Flop</v>
      </c>
      <c r="W1109" s="9" t="str" cm="1">
        <f t="array" ref="W1109">_xlfn.IFS(IMDB4[[#This Row],[IMDb Score (1-10)]]&gt;=8,"Excellent",IMDB4[[#This Row],[IMDb Score (1-10)]]&gt;=7,"Good",IMDB4[[#This Row],[IMDb Score (1-10)]]&gt;=5,"Average",TRUE,"Poor")</f>
        <v>Average</v>
      </c>
      <c r="X1109" s="9" t="str">
        <f>IF(IMDB4[[#This Row],[Duration (min)]]&lt;90,"Short",IF(IMDB4[[#This Row],[Duration (min)]]&lt;=120,"Medium", "Long"))</f>
        <v>Long</v>
      </c>
    </row>
    <row r="1110" spans="1:24" x14ac:dyDescent="0.25">
      <c r="A1110" s="1" t="s">
        <v>6625</v>
      </c>
      <c r="B1110" s="2">
        <v>41690</v>
      </c>
      <c r="C1110" s="30">
        <f>YEAR(IMDB4[[#This Row],[Release Date]])</f>
        <v>2014</v>
      </c>
      <c r="D1110" s="30" t="str">
        <f>FLOOR(IMDB4[[#This Row],[Year]],10)&amp;"s"</f>
        <v>2010s</v>
      </c>
      <c r="E1110" s="1" t="s">
        <v>32</v>
      </c>
      <c r="F1110" s="1" t="s">
        <v>9</v>
      </c>
      <c r="G1110" s="1" t="s">
        <v>3</v>
      </c>
      <c r="H1110" s="1" t="s">
        <v>4</v>
      </c>
      <c r="I1110" s="1" t="s">
        <v>84</v>
      </c>
      <c r="J1110" s="1" t="s">
        <v>715</v>
      </c>
      <c r="K1110" s="1" t="s">
        <v>1490</v>
      </c>
      <c r="L1110" s="30">
        <v>11000</v>
      </c>
      <c r="M1110" s="30">
        <v>13904</v>
      </c>
      <c r="N1110" s="30">
        <v>188</v>
      </c>
      <c r="O1110" s="30">
        <v>0</v>
      </c>
      <c r="P1110" s="27">
        <v>6.4</v>
      </c>
      <c r="Q1110" s="30">
        <v>54</v>
      </c>
      <c r="R1110" s="30">
        <v>107</v>
      </c>
      <c r="S1110" s="9">
        <v>42019483</v>
      </c>
      <c r="T1110" s="9">
        <v>36000000</v>
      </c>
      <c r="U1110" s="9">
        <f>IMDB4[[#This Row],[Gross Revenue]]-IMDB4[[#This Row],[Budget]]</f>
        <v>6019483</v>
      </c>
      <c r="V1110" s="9" t="str">
        <f>IF(IMDB4[[#This Row],[Profit]]&gt;0,"Hit","Flop")</f>
        <v>Hit</v>
      </c>
      <c r="W1110" s="9" t="str" cm="1">
        <f t="array" ref="W1110">_xlfn.IFS(IMDB4[[#This Row],[IMDb Score (1-10)]]&gt;=8,"Excellent",IMDB4[[#This Row],[IMDb Score (1-10)]]&gt;=7,"Good",IMDB4[[#This Row],[IMDb Score (1-10)]]&gt;=5,"Average",TRUE,"Poor")</f>
        <v>Average</v>
      </c>
      <c r="X1110" s="9" t="str">
        <f>IF(IMDB4[[#This Row],[Duration (min)]]&lt;90,"Short",IF(IMDB4[[#This Row],[Duration (min)]]&lt;=120,"Medium", "Long"))</f>
        <v>Medium</v>
      </c>
    </row>
    <row r="1111" spans="1:24" x14ac:dyDescent="0.25">
      <c r="A1111" s="1" t="s">
        <v>3203</v>
      </c>
      <c r="B1111" s="2">
        <v>37567</v>
      </c>
      <c r="C1111" s="30">
        <f>YEAR(IMDB4[[#This Row],[Release Date]])</f>
        <v>2002</v>
      </c>
      <c r="D1111" s="30" t="str">
        <f>FLOOR(IMDB4[[#This Row],[Year]],10)&amp;"s"</f>
        <v>2000s</v>
      </c>
      <c r="E1111" s="1" t="s">
        <v>32</v>
      </c>
      <c r="F1111" s="1" t="s">
        <v>9</v>
      </c>
      <c r="G1111" s="1" t="s">
        <v>3</v>
      </c>
      <c r="H1111" s="1" t="s">
        <v>4</v>
      </c>
      <c r="I1111" s="1" t="s">
        <v>132</v>
      </c>
      <c r="J1111" s="1" t="s">
        <v>488</v>
      </c>
      <c r="K1111" s="1" t="s">
        <v>2298</v>
      </c>
      <c r="L1111" s="30">
        <v>11000</v>
      </c>
      <c r="M1111" s="30">
        <v>12624</v>
      </c>
      <c r="N1111" s="30">
        <v>335</v>
      </c>
      <c r="O1111" s="30">
        <v>0</v>
      </c>
      <c r="P1111" s="27">
        <v>7.6</v>
      </c>
      <c r="Q1111" s="30">
        <v>174</v>
      </c>
      <c r="R1111" s="30">
        <v>114</v>
      </c>
      <c r="S1111" s="9">
        <v>41597830</v>
      </c>
      <c r="T1111" s="9">
        <v>25000000</v>
      </c>
      <c r="U1111" s="9">
        <f>IMDB4[[#This Row],[Gross Revenue]]-IMDB4[[#This Row],[Budget]]</f>
        <v>16597830</v>
      </c>
      <c r="V1111" s="9" t="str">
        <f>IF(IMDB4[[#This Row],[Profit]]&gt;0,"Hit","Flop")</f>
        <v>Hit</v>
      </c>
      <c r="W1111" s="9" t="str" cm="1">
        <f t="array" ref="W1111">_xlfn.IFS(IMDB4[[#This Row],[IMDb Score (1-10)]]&gt;=8,"Excellent",IMDB4[[#This Row],[IMDb Score (1-10)]]&gt;=7,"Good",IMDB4[[#This Row],[IMDb Score (1-10)]]&gt;=5,"Average",TRUE,"Poor")</f>
        <v>Good</v>
      </c>
      <c r="X1111" s="9" t="str">
        <f>IF(IMDB4[[#This Row],[Duration (min)]]&lt;90,"Short",IF(IMDB4[[#This Row],[Duration (min)]]&lt;=120,"Medium", "Long"))</f>
        <v>Medium</v>
      </c>
    </row>
    <row r="1112" spans="1:24" x14ac:dyDescent="0.25">
      <c r="A1112" s="1" t="s">
        <v>3056</v>
      </c>
      <c r="B1112" s="2">
        <v>37588</v>
      </c>
      <c r="C1112" s="30">
        <f>YEAR(IMDB4[[#This Row],[Release Date]])</f>
        <v>2002</v>
      </c>
      <c r="D1112" s="30" t="str">
        <f>FLOOR(IMDB4[[#This Row],[Year]],10)&amp;"s"</f>
        <v>2000s</v>
      </c>
      <c r="E1112" s="1" t="s">
        <v>32</v>
      </c>
      <c r="F1112" s="1" t="s">
        <v>2</v>
      </c>
      <c r="G1112" s="1" t="s">
        <v>3</v>
      </c>
      <c r="H1112" s="1" t="s">
        <v>4</v>
      </c>
      <c r="I1112" s="1" t="s">
        <v>132</v>
      </c>
      <c r="J1112" s="1" t="s">
        <v>715</v>
      </c>
      <c r="K1112" s="1" t="s">
        <v>1829</v>
      </c>
      <c r="L1112" s="30">
        <v>11000</v>
      </c>
      <c r="M1112" s="30">
        <v>15571</v>
      </c>
      <c r="N1112" s="30">
        <v>73</v>
      </c>
      <c r="O1112" s="30">
        <v>893</v>
      </c>
      <c r="P1112" s="27">
        <v>6.3</v>
      </c>
      <c r="Q1112" s="30">
        <v>114</v>
      </c>
      <c r="R1112" s="30">
        <v>115</v>
      </c>
      <c r="S1112" s="9">
        <v>41543207</v>
      </c>
      <c r="T1112" s="9">
        <v>42000000</v>
      </c>
      <c r="U1112" s="9">
        <f>IMDB4[[#This Row],[Gross Revenue]]-IMDB4[[#This Row],[Budget]]</f>
        <v>-456793</v>
      </c>
      <c r="V1112" s="9" t="str">
        <f>IF(IMDB4[[#This Row],[Profit]]&gt;0,"Hit","Flop")</f>
        <v>Flop</v>
      </c>
      <c r="W1112" s="9" t="str" cm="1">
        <f t="array" ref="W1112">_xlfn.IFS(IMDB4[[#This Row],[IMDb Score (1-10)]]&gt;=8,"Excellent",IMDB4[[#This Row],[IMDb Score (1-10)]]&gt;=7,"Good",IMDB4[[#This Row],[IMDb Score (1-10)]]&gt;=5,"Average",TRUE,"Poor")</f>
        <v>Average</v>
      </c>
      <c r="X1112" s="9" t="str">
        <f>IF(IMDB4[[#This Row],[Duration (min)]]&lt;90,"Short",IF(IMDB4[[#This Row],[Duration (min)]]&lt;=120,"Medium", "Long"))</f>
        <v>Medium</v>
      </c>
    </row>
    <row r="1113" spans="1:24" x14ac:dyDescent="0.25">
      <c r="A1113" s="1" t="s">
        <v>2394</v>
      </c>
      <c r="B1113" s="2">
        <v>36597</v>
      </c>
      <c r="C1113" s="30">
        <f>YEAR(IMDB4[[#This Row],[Release Date]])</f>
        <v>2000</v>
      </c>
      <c r="D1113" s="30" t="str">
        <f>FLOOR(IMDB4[[#This Row],[Year]],10)&amp;"s"</f>
        <v>2000s</v>
      </c>
      <c r="E1113" s="1" t="s">
        <v>32</v>
      </c>
      <c r="F1113" s="1" t="s">
        <v>20</v>
      </c>
      <c r="G1113" s="1" t="s">
        <v>3</v>
      </c>
      <c r="H1113" s="1" t="s">
        <v>4</v>
      </c>
      <c r="I1113" s="1" t="s">
        <v>132</v>
      </c>
      <c r="J1113" s="1" t="s">
        <v>1359</v>
      </c>
      <c r="K1113" s="1" t="s">
        <v>2395</v>
      </c>
      <c r="L1113" s="30">
        <v>11000</v>
      </c>
      <c r="M1113" s="30">
        <v>25190</v>
      </c>
      <c r="N1113" s="30">
        <v>65</v>
      </c>
      <c r="O1113" s="30">
        <v>0</v>
      </c>
      <c r="P1113" s="27">
        <v>5.3</v>
      </c>
      <c r="Q1113" s="30">
        <v>87</v>
      </c>
      <c r="R1113" s="30">
        <v>90</v>
      </c>
      <c r="S1113" s="9">
        <v>39442871</v>
      </c>
      <c r="T1113" s="9">
        <v>80000000</v>
      </c>
      <c r="U1113" s="9">
        <f>IMDB4[[#This Row],[Gross Revenue]]-IMDB4[[#This Row],[Budget]]</f>
        <v>-40557129</v>
      </c>
      <c r="V1113" s="9" t="str">
        <f>IF(IMDB4[[#This Row],[Profit]]&gt;0,"Hit","Flop")</f>
        <v>Flop</v>
      </c>
      <c r="W1113" s="9" t="str" cm="1">
        <f t="array" ref="W1113">_xlfn.IFS(IMDB4[[#This Row],[IMDb Score (1-10)]]&gt;=8,"Excellent",IMDB4[[#This Row],[IMDb Score (1-10)]]&gt;=7,"Good",IMDB4[[#This Row],[IMDb Score (1-10)]]&gt;=5,"Average",TRUE,"Poor")</f>
        <v>Average</v>
      </c>
      <c r="X1113" s="9" t="str">
        <f>IF(IMDB4[[#This Row],[Duration (min)]]&lt;90,"Short",IF(IMDB4[[#This Row],[Duration (min)]]&lt;=120,"Medium", "Long"))</f>
        <v>Medium</v>
      </c>
    </row>
    <row r="1114" spans="1:24" x14ac:dyDescent="0.25">
      <c r="A1114" s="1" t="s">
        <v>241</v>
      </c>
      <c r="B1114" s="2">
        <v>28262</v>
      </c>
      <c r="C1114" s="30">
        <f>YEAR(IMDB4[[#This Row],[Release Date]])</f>
        <v>1977</v>
      </c>
      <c r="D1114" s="30" t="str">
        <f>FLOOR(IMDB4[[#This Row],[Year]],10)&amp;"s"</f>
        <v>1970s</v>
      </c>
      <c r="E1114" s="1" t="s">
        <v>32</v>
      </c>
      <c r="F1114" s="1" t="s">
        <v>20</v>
      </c>
      <c r="G1114" s="1" t="s">
        <v>3</v>
      </c>
      <c r="H1114" s="1" t="s">
        <v>4</v>
      </c>
      <c r="I1114" s="1" t="s">
        <v>84</v>
      </c>
      <c r="J1114" s="1" t="s">
        <v>242</v>
      </c>
      <c r="K1114" s="1" t="s">
        <v>242</v>
      </c>
      <c r="L1114" s="30">
        <v>11000</v>
      </c>
      <c r="M1114" s="30">
        <v>12691</v>
      </c>
      <c r="N1114" s="30">
        <v>11000</v>
      </c>
      <c r="O1114" s="30">
        <v>0</v>
      </c>
      <c r="P1114" s="27">
        <v>8.1</v>
      </c>
      <c r="Q1114" s="30">
        <v>154</v>
      </c>
      <c r="R1114" s="30">
        <v>93</v>
      </c>
      <c r="S1114" s="9">
        <v>39200000</v>
      </c>
      <c r="T1114" s="9">
        <v>4000000</v>
      </c>
      <c r="U1114" s="9">
        <f>IMDB4[[#This Row],[Gross Revenue]]-IMDB4[[#This Row],[Budget]]</f>
        <v>35200000</v>
      </c>
      <c r="V1114" s="9" t="str">
        <f>IF(IMDB4[[#This Row],[Profit]]&gt;0,"Hit","Flop")</f>
        <v>Hit</v>
      </c>
      <c r="W1114" s="9" t="str" cm="1">
        <f t="array" ref="W1114">_xlfn.IFS(IMDB4[[#This Row],[IMDb Score (1-10)]]&gt;=8,"Excellent",IMDB4[[#This Row],[IMDb Score (1-10)]]&gt;=7,"Good",IMDB4[[#This Row],[IMDb Score (1-10)]]&gt;=5,"Average",TRUE,"Poor")</f>
        <v>Excellent</v>
      </c>
      <c r="X1114" s="9" t="str">
        <f>IF(IMDB4[[#This Row],[Duration (min)]]&lt;90,"Short",IF(IMDB4[[#This Row],[Duration (min)]]&lt;=120,"Medium", "Long"))</f>
        <v>Medium</v>
      </c>
    </row>
    <row r="1115" spans="1:24" x14ac:dyDescent="0.25">
      <c r="A1115" s="1" t="s">
        <v>1358</v>
      </c>
      <c r="B1115" s="2">
        <v>35303</v>
      </c>
      <c r="C1115" s="30">
        <f>YEAR(IMDB4[[#This Row],[Release Date]])</f>
        <v>1996</v>
      </c>
      <c r="D1115" s="30" t="str">
        <f>FLOOR(IMDB4[[#This Row],[Year]],10)&amp;"s"</f>
        <v>1990s</v>
      </c>
      <c r="E1115" s="1" t="s">
        <v>32</v>
      </c>
      <c r="F1115" s="1" t="s">
        <v>20</v>
      </c>
      <c r="G1115" s="1" t="s">
        <v>3</v>
      </c>
      <c r="H1115" s="1" t="s">
        <v>4</v>
      </c>
      <c r="I1115" s="1" t="s">
        <v>132</v>
      </c>
      <c r="J1115" s="1" t="s">
        <v>1359</v>
      </c>
      <c r="K1115" s="1" t="s">
        <v>1360</v>
      </c>
      <c r="L1115" s="30">
        <v>11000</v>
      </c>
      <c r="M1115" s="30">
        <v>13162</v>
      </c>
      <c r="N1115" s="30">
        <v>221</v>
      </c>
      <c r="O1115" s="30">
        <v>0</v>
      </c>
      <c r="P1115" s="27">
        <v>7</v>
      </c>
      <c r="Q1115" s="30">
        <v>77</v>
      </c>
      <c r="R1115" s="30">
        <v>92</v>
      </c>
      <c r="S1115" s="9">
        <v>38624000</v>
      </c>
      <c r="T1115" s="9">
        <v>12000000</v>
      </c>
      <c r="U1115" s="9">
        <f>IMDB4[[#This Row],[Gross Revenue]]-IMDB4[[#This Row],[Budget]]</f>
        <v>26624000</v>
      </c>
      <c r="V1115" s="9" t="str">
        <f>IF(IMDB4[[#This Row],[Profit]]&gt;0,"Hit","Flop")</f>
        <v>Hit</v>
      </c>
      <c r="W1115" s="9" t="str" cm="1">
        <f t="array" ref="W1115">_xlfn.IFS(IMDB4[[#This Row],[IMDb Score (1-10)]]&gt;=8,"Excellent",IMDB4[[#This Row],[IMDb Score (1-10)]]&gt;=7,"Good",IMDB4[[#This Row],[IMDb Score (1-10)]]&gt;=5,"Average",TRUE,"Poor")</f>
        <v>Good</v>
      </c>
      <c r="X1115" s="9" t="str">
        <f>IF(IMDB4[[#This Row],[Duration (min)]]&lt;90,"Short",IF(IMDB4[[#This Row],[Duration (min)]]&lt;=120,"Medium", "Long"))</f>
        <v>Medium</v>
      </c>
    </row>
    <row r="1116" spans="1:24" x14ac:dyDescent="0.25">
      <c r="A1116" s="1" t="s">
        <v>1615</v>
      </c>
      <c r="B1116" s="2">
        <v>35585</v>
      </c>
      <c r="C1116" s="30">
        <f>YEAR(IMDB4[[#This Row],[Release Date]])</f>
        <v>1997</v>
      </c>
      <c r="D1116" s="30" t="str">
        <f>FLOOR(IMDB4[[#This Row],[Year]],10)&amp;"s"</f>
        <v>1990s</v>
      </c>
      <c r="E1116" s="1" t="s">
        <v>32</v>
      </c>
      <c r="F1116" s="1" t="s">
        <v>40</v>
      </c>
      <c r="G1116" s="1" t="s">
        <v>3</v>
      </c>
      <c r="H1116" s="1" t="s">
        <v>4</v>
      </c>
      <c r="I1116" s="1" t="s">
        <v>132</v>
      </c>
      <c r="J1116" s="1" t="s">
        <v>1045</v>
      </c>
      <c r="K1116" s="1" t="s">
        <v>1616</v>
      </c>
      <c r="L1116" s="30">
        <v>11000</v>
      </c>
      <c r="M1116" s="30">
        <v>12226</v>
      </c>
      <c r="N1116" s="30">
        <v>218</v>
      </c>
      <c r="O1116" s="30">
        <v>0</v>
      </c>
      <c r="P1116" s="27">
        <v>7</v>
      </c>
      <c r="Q1116" s="30">
        <v>76</v>
      </c>
      <c r="R1116" s="30">
        <v>136</v>
      </c>
      <c r="S1116" s="9">
        <v>37901509</v>
      </c>
      <c r="T1116" s="9">
        <v>70000000</v>
      </c>
      <c r="U1116" s="9">
        <f>IMDB4[[#This Row],[Gross Revenue]]-IMDB4[[#This Row],[Budget]]</f>
        <v>-32098491</v>
      </c>
      <c r="V1116" s="9" t="str">
        <f>IF(IMDB4[[#This Row],[Profit]]&gt;0,"Hit","Flop")</f>
        <v>Flop</v>
      </c>
      <c r="W1116" s="9" t="str" cm="1">
        <f t="array" ref="W1116">_xlfn.IFS(IMDB4[[#This Row],[IMDb Score (1-10)]]&gt;=8,"Excellent",IMDB4[[#This Row],[IMDb Score (1-10)]]&gt;=7,"Good",IMDB4[[#This Row],[IMDb Score (1-10)]]&gt;=5,"Average",TRUE,"Poor")</f>
        <v>Good</v>
      </c>
      <c r="X1116" s="9" t="str">
        <f>IF(IMDB4[[#This Row],[Duration (min)]]&lt;90,"Short",IF(IMDB4[[#This Row],[Duration (min)]]&lt;=120,"Medium", "Long"))</f>
        <v>Long</v>
      </c>
    </row>
    <row r="1117" spans="1:24" x14ac:dyDescent="0.25">
      <c r="A1117" s="1" t="s">
        <v>2769</v>
      </c>
      <c r="B1117" s="2">
        <v>36984</v>
      </c>
      <c r="C1117" s="30">
        <f>YEAR(IMDB4[[#This Row],[Release Date]])</f>
        <v>2001</v>
      </c>
      <c r="D1117" s="30" t="str">
        <f>FLOOR(IMDB4[[#This Row],[Year]],10)&amp;"s"</f>
        <v>2000s</v>
      </c>
      <c r="E1117" s="1" t="s">
        <v>32</v>
      </c>
      <c r="F1117" s="1" t="s">
        <v>20</v>
      </c>
      <c r="G1117" s="1" t="s">
        <v>3</v>
      </c>
      <c r="H1117" s="1" t="s">
        <v>4</v>
      </c>
      <c r="I1117" s="1" t="s">
        <v>92</v>
      </c>
      <c r="J1117" s="1" t="s">
        <v>2770</v>
      </c>
      <c r="K1117" s="1" t="s">
        <v>2771</v>
      </c>
      <c r="L1117" s="30">
        <v>11000</v>
      </c>
      <c r="M1117" s="30">
        <v>15369</v>
      </c>
      <c r="N1117" s="30">
        <v>11</v>
      </c>
      <c r="O1117" s="30">
        <v>0</v>
      </c>
      <c r="P1117" s="27">
        <v>5.7</v>
      </c>
      <c r="Q1117" s="30">
        <v>97</v>
      </c>
      <c r="R1117" s="30">
        <v>99</v>
      </c>
      <c r="S1117" s="9">
        <v>37882551</v>
      </c>
      <c r="T1117" s="9">
        <v>16000000</v>
      </c>
      <c r="U1117" s="9">
        <f>IMDB4[[#This Row],[Gross Revenue]]-IMDB4[[#This Row],[Budget]]</f>
        <v>21882551</v>
      </c>
      <c r="V1117" s="9" t="str">
        <f>IF(IMDB4[[#This Row],[Profit]]&gt;0,"Hit","Flop")</f>
        <v>Hit</v>
      </c>
      <c r="W1117" s="9" t="str" cm="1">
        <f t="array" ref="W1117">_xlfn.IFS(IMDB4[[#This Row],[IMDb Score (1-10)]]&gt;=8,"Excellent",IMDB4[[#This Row],[IMDb Score (1-10)]]&gt;=7,"Good",IMDB4[[#This Row],[IMDb Score (1-10)]]&gt;=5,"Average",TRUE,"Poor")</f>
        <v>Average</v>
      </c>
      <c r="X1117" s="9" t="str">
        <f>IF(IMDB4[[#This Row],[Duration (min)]]&lt;90,"Short",IF(IMDB4[[#This Row],[Duration (min)]]&lt;=120,"Medium", "Long"))</f>
        <v>Medium</v>
      </c>
    </row>
    <row r="1118" spans="1:24" x14ac:dyDescent="0.25">
      <c r="A1118" s="1" t="s">
        <v>3764</v>
      </c>
      <c r="B1118" s="2">
        <v>38323</v>
      </c>
      <c r="C1118" s="30">
        <f>YEAR(IMDB4[[#This Row],[Release Date]])</f>
        <v>2004</v>
      </c>
      <c r="D1118" s="30" t="str">
        <f>FLOOR(IMDB4[[#This Row],[Year]],10)&amp;"s"</f>
        <v>2000s</v>
      </c>
      <c r="E1118" s="1" t="s">
        <v>32</v>
      </c>
      <c r="F1118" s="1" t="s">
        <v>77</v>
      </c>
      <c r="G1118" s="1" t="s">
        <v>3</v>
      </c>
      <c r="H1118" s="1" t="s">
        <v>4</v>
      </c>
      <c r="I1118" s="1" t="s">
        <v>84</v>
      </c>
      <c r="J1118" s="1" t="s">
        <v>1207</v>
      </c>
      <c r="K1118" s="1" t="s">
        <v>3765</v>
      </c>
      <c r="L1118" s="30">
        <v>11000</v>
      </c>
      <c r="M1118" s="30">
        <v>12871</v>
      </c>
      <c r="N1118" s="30">
        <v>14</v>
      </c>
      <c r="O1118" s="30">
        <v>0</v>
      </c>
      <c r="P1118" s="27">
        <v>6.1</v>
      </c>
      <c r="Q1118" s="30">
        <v>197</v>
      </c>
      <c r="R1118" s="30">
        <v>106</v>
      </c>
      <c r="S1118" s="9">
        <v>37760080</v>
      </c>
      <c r="T1118" s="9">
        <v>70000000</v>
      </c>
      <c r="U1118" s="9">
        <f>IMDB4[[#This Row],[Gross Revenue]]-IMDB4[[#This Row],[Budget]]</f>
        <v>-32239920</v>
      </c>
      <c r="V1118" s="9" t="str">
        <f>IF(IMDB4[[#This Row],[Profit]]&gt;0,"Hit","Flop")</f>
        <v>Flop</v>
      </c>
      <c r="W1118" s="9" t="str" cm="1">
        <f t="array" ref="W1118">_xlfn.IFS(IMDB4[[#This Row],[IMDb Score (1-10)]]&gt;=8,"Excellent",IMDB4[[#This Row],[IMDb Score (1-10)]]&gt;=7,"Good",IMDB4[[#This Row],[IMDb Score (1-10)]]&gt;=5,"Average",TRUE,"Poor")</f>
        <v>Average</v>
      </c>
      <c r="X1118" s="9" t="str">
        <f>IF(IMDB4[[#This Row],[Duration (min)]]&lt;90,"Short",IF(IMDB4[[#This Row],[Duration (min)]]&lt;=120,"Medium", "Long"))</f>
        <v>Medium</v>
      </c>
    </row>
    <row r="1119" spans="1:24" x14ac:dyDescent="0.25">
      <c r="A1119" s="1" t="s">
        <v>2058</v>
      </c>
      <c r="B1119" s="2">
        <v>36253</v>
      </c>
      <c r="C1119" s="30">
        <f>YEAR(IMDB4[[#This Row],[Release Date]])</f>
        <v>1999</v>
      </c>
      <c r="D1119" s="30" t="str">
        <f>FLOOR(IMDB4[[#This Row],[Year]],10)&amp;"s"</f>
        <v>1990s</v>
      </c>
      <c r="E1119" s="1" t="s">
        <v>32</v>
      </c>
      <c r="F1119" s="1" t="s">
        <v>9</v>
      </c>
      <c r="G1119" s="1" t="s">
        <v>3</v>
      </c>
      <c r="H1119" s="1" t="s">
        <v>4</v>
      </c>
      <c r="I1119" s="1" t="s">
        <v>92</v>
      </c>
      <c r="J1119" s="1" t="s">
        <v>1045</v>
      </c>
      <c r="K1119" s="1" t="s">
        <v>890</v>
      </c>
      <c r="L1119" s="30">
        <v>11000</v>
      </c>
      <c r="M1119" s="30">
        <v>13209</v>
      </c>
      <c r="N1119" s="30">
        <v>21000</v>
      </c>
      <c r="O1119" s="30">
        <v>48000</v>
      </c>
      <c r="P1119" s="27">
        <v>8.8000000000000007</v>
      </c>
      <c r="Q1119" s="30">
        <v>315</v>
      </c>
      <c r="R1119" s="30">
        <v>151</v>
      </c>
      <c r="S1119" s="9">
        <v>37023395</v>
      </c>
      <c r="T1119" s="9">
        <v>63000000</v>
      </c>
      <c r="U1119" s="9">
        <f>IMDB4[[#This Row],[Gross Revenue]]-IMDB4[[#This Row],[Budget]]</f>
        <v>-25976605</v>
      </c>
      <c r="V1119" s="9" t="str">
        <f>IF(IMDB4[[#This Row],[Profit]]&gt;0,"Hit","Flop")</f>
        <v>Flop</v>
      </c>
      <c r="W1119" s="9" t="str" cm="1">
        <f t="array" ref="W1119">_xlfn.IFS(IMDB4[[#This Row],[IMDb Score (1-10)]]&gt;=8,"Excellent",IMDB4[[#This Row],[IMDb Score (1-10)]]&gt;=7,"Good",IMDB4[[#This Row],[IMDb Score (1-10)]]&gt;=5,"Average",TRUE,"Poor")</f>
        <v>Excellent</v>
      </c>
      <c r="X1119" s="9" t="str">
        <f>IF(IMDB4[[#This Row],[Duration (min)]]&lt;90,"Short",IF(IMDB4[[#This Row],[Duration (min)]]&lt;=120,"Medium", "Long"))</f>
        <v>Long</v>
      </c>
    </row>
    <row r="1120" spans="1:24" x14ac:dyDescent="0.25">
      <c r="A1120" s="1" t="s">
        <v>6215</v>
      </c>
      <c r="B1120" s="2">
        <v>41045</v>
      </c>
      <c r="C1120" s="30">
        <f>YEAR(IMDB4[[#This Row],[Release Date]])</f>
        <v>2012</v>
      </c>
      <c r="D1120" s="30" t="str">
        <f>FLOOR(IMDB4[[#This Row],[Year]],10)&amp;"s"</f>
        <v>2010s</v>
      </c>
      <c r="E1120" s="1" t="s">
        <v>32</v>
      </c>
      <c r="F1120" s="1" t="s">
        <v>20</v>
      </c>
      <c r="G1120" s="1" t="s">
        <v>3</v>
      </c>
      <c r="H1120" s="1" t="s">
        <v>4</v>
      </c>
      <c r="I1120" s="1" t="s">
        <v>92</v>
      </c>
      <c r="J1120" s="1" t="s">
        <v>1359</v>
      </c>
      <c r="K1120" s="1" t="s">
        <v>5008</v>
      </c>
      <c r="L1120" s="30">
        <v>11000</v>
      </c>
      <c r="M1120" s="30">
        <v>16484</v>
      </c>
      <c r="N1120" s="30">
        <v>51</v>
      </c>
      <c r="O1120" s="30">
        <v>12000</v>
      </c>
      <c r="P1120" s="27">
        <v>5.6</v>
      </c>
      <c r="Q1120" s="30">
        <v>157</v>
      </c>
      <c r="R1120" s="30">
        <v>116</v>
      </c>
      <c r="S1120" s="9">
        <v>36931089</v>
      </c>
      <c r="T1120" s="9">
        <v>70000000</v>
      </c>
      <c r="U1120" s="9">
        <f>IMDB4[[#This Row],[Gross Revenue]]-IMDB4[[#This Row],[Budget]]</f>
        <v>-33068911</v>
      </c>
      <c r="V1120" s="9" t="str">
        <f>IF(IMDB4[[#This Row],[Profit]]&gt;0,"Hit","Flop")</f>
        <v>Flop</v>
      </c>
      <c r="W1120" s="9" t="str" cm="1">
        <f t="array" ref="W1120">_xlfn.IFS(IMDB4[[#This Row],[IMDb Score (1-10)]]&gt;=8,"Excellent",IMDB4[[#This Row],[IMDb Score (1-10)]]&gt;=7,"Good",IMDB4[[#This Row],[IMDb Score (1-10)]]&gt;=5,"Average",TRUE,"Poor")</f>
        <v>Average</v>
      </c>
      <c r="X1120" s="9" t="str">
        <f>IF(IMDB4[[#This Row],[Duration (min)]]&lt;90,"Short",IF(IMDB4[[#This Row],[Duration (min)]]&lt;=120,"Medium", "Long"))</f>
        <v>Medium</v>
      </c>
    </row>
    <row r="1121" spans="1:24" x14ac:dyDescent="0.25">
      <c r="A1121" s="1" t="s">
        <v>4859</v>
      </c>
      <c r="B1121" s="2">
        <v>39496</v>
      </c>
      <c r="C1121" s="30">
        <f>YEAR(IMDB4[[#This Row],[Release Date]])</f>
        <v>2008</v>
      </c>
      <c r="D1121" s="30" t="str">
        <f>FLOOR(IMDB4[[#This Row],[Year]],10)&amp;"s"</f>
        <v>2000s</v>
      </c>
      <c r="E1121" s="1" t="s">
        <v>32</v>
      </c>
      <c r="F1121" s="1" t="s">
        <v>2</v>
      </c>
      <c r="G1121" s="1" t="s">
        <v>3</v>
      </c>
      <c r="H1121" s="1" t="s">
        <v>4</v>
      </c>
      <c r="I1121" s="1" t="s">
        <v>92</v>
      </c>
      <c r="J1121" s="1" t="s">
        <v>1207</v>
      </c>
      <c r="K1121" s="1" t="s">
        <v>114</v>
      </c>
      <c r="L1121" s="30">
        <v>11000</v>
      </c>
      <c r="M1121" s="30">
        <v>12840</v>
      </c>
      <c r="N1121" s="30">
        <v>16000</v>
      </c>
      <c r="O1121" s="30">
        <v>14000</v>
      </c>
      <c r="P1121" s="27">
        <v>7.8</v>
      </c>
      <c r="Q1121" s="30">
        <v>264</v>
      </c>
      <c r="R1121" s="30">
        <v>141</v>
      </c>
      <c r="S1121" s="9">
        <v>35707327</v>
      </c>
      <c r="T1121" s="9">
        <v>55000000</v>
      </c>
      <c r="U1121" s="9">
        <f>IMDB4[[#This Row],[Gross Revenue]]-IMDB4[[#This Row],[Budget]]</f>
        <v>-19292673</v>
      </c>
      <c r="V1121" s="9" t="str">
        <f>IF(IMDB4[[#This Row],[Profit]]&gt;0,"Hit","Flop")</f>
        <v>Flop</v>
      </c>
      <c r="W1121" s="9" t="str" cm="1">
        <f t="array" ref="W1121">_xlfn.IFS(IMDB4[[#This Row],[IMDb Score (1-10)]]&gt;=8,"Excellent",IMDB4[[#This Row],[IMDb Score (1-10)]]&gt;=7,"Good",IMDB4[[#This Row],[IMDb Score (1-10)]]&gt;=5,"Average",TRUE,"Poor")</f>
        <v>Good</v>
      </c>
      <c r="X1121" s="9" t="str">
        <f>IF(IMDB4[[#This Row],[Duration (min)]]&lt;90,"Short",IF(IMDB4[[#This Row],[Duration (min)]]&lt;=120,"Medium", "Long"))</f>
        <v>Long</v>
      </c>
    </row>
    <row r="1122" spans="1:24" x14ac:dyDescent="0.25">
      <c r="A1122" s="1" t="s">
        <v>4240</v>
      </c>
      <c r="B1122" s="2">
        <v>38804</v>
      </c>
      <c r="C1122" s="30">
        <f>YEAR(IMDB4[[#This Row],[Release Date]])</f>
        <v>2006</v>
      </c>
      <c r="D1122" s="30" t="str">
        <f>FLOOR(IMDB4[[#This Row],[Year]],10)&amp;"s"</f>
        <v>2000s</v>
      </c>
      <c r="E1122" s="1" t="s">
        <v>32</v>
      </c>
      <c r="F1122" s="1" t="s">
        <v>9</v>
      </c>
      <c r="G1122" s="1" t="s">
        <v>3</v>
      </c>
      <c r="H1122" s="1" t="s">
        <v>161</v>
      </c>
      <c r="I1122" s="1" t="s">
        <v>92</v>
      </c>
      <c r="J1122" s="1" t="s">
        <v>1045</v>
      </c>
      <c r="K1122" s="1" t="s">
        <v>2279</v>
      </c>
      <c r="L1122" s="30">
        <v>11000</v>
      </c>
      <c r="M1122" s="30">
        <v>11248</v>
      </c>
      <c r="N1122" s="30">
        <v>0</v>
      </c>
      <c r="O1122" s="30">
        <v>0</v>
      </c>
      <c r="P1122" s="27">
        <v>7.5</v>
      </c>
      <c r="Q1122" s="30">
        <v>285</v>
      </c>
      <c r="R1122" s="30">
        <v>143</v>
      </c>
      <c r="S1122" s="9">
        <v>34300771</v>
      </c>
      <c r="T1122" s="9">
        <v>25000000</v>
      </c>
      <c r="U1122" s="9">
        <f>IMDB4[[#This Row],[Gross Revenue]]-IMDB4[[#This Row],[Budget]]</f>
        <v>9300771</v>
      </c>
      <c r="V1122" s="9" t="str">
        <f>IF(IMDB4[[#This Row],[Profit]]&gt;0,"Hit","Flop")</f>
        <v>Hit</v>
      </c>
      <c r="W1122" s="9" t="str" cm="1">
        <f t="array" ref="W1122">_xlfn.IFS(IMDB4[[#This Row],[IMDb Score (1-10)]]&gt;=8,"Excellent",IMDB4[[#This Row],[IMDb Score (1-10)]]&gt;=7,"Good",IMDB4[[#This Row],[IMDb Score (1-10)]]&gt;=5,"Average",TRUE,"Poor")</f>
        <v>Good</v>
      </c>
      <c r="X1122" s="9" t="str">
        <f>IF(IMDB4[[#This Row],[Duration (min)]]&lt;90,"Short",IF(IMDB4[[#This Row],[Duration (min)]]&lt;=120,"Medium", "Long"))</f>
        <v>Long</v>
      </c>
    </row>
    <row r="1123" spans="1:24" x14ac:dyDescent="0.25">
      <c r="A1123" s="1" t="s">
        <v>3308</v>
      </c>
      <c r="B1123" s="2">
        <v>37707</v>
      </c>
      <c r="C1123" s="30">
        <f>YEAR(IMDB4[[#This Row],[Release Date]])</f>
        <v>2003</v>
      </c>
      <c r="D1123" s="30" t="str">
        <f>FLOOR(IMDB4[[#This Row],[Year]],10)&amp;"s"</f>
        <v>2000s</v>
      </c>
      <c r="E1123" s="1" t="s">
        <v>32</v>
      </c>
      <c r="F1123" s="1" t="s">
        <v>9</v>
      </c>
      <c r="G1123" s="1" t="s">
        <v>3</v>
      </c>
      <c r="H1123" s="1" t="s">
        <v>4</v>
      </c>
      <c r="I1123" s="1" t="s">
        <v>92</v>
      </c>
      <c r="J1123" s="1" t="s">
        <v>715</v>
      </c>
      <c r="K1123" s="1" t="s">
        <v>494</v>
      </c>
      <c r="L1123" s="30">
        <v>11000</v>
      </c>
      <c r="M1123" s="30">
        <v>12194</v>
      </c>
      <c r="N1123" s="30">
        <v>759</v>
      </c>
      <c r="O1123" s="30">
        <v>4000</v>
      </c>
      <c r="P1123" s="27">
        <v>5.5</v>
      </c>
      <c r="Q1123" s="30">
        <v>175</v>
      </c>
      <c r="R1123" s="30">
        <v>136</v>
      </c>
      <c r="S1123" s="9">
        <v>33685268</v>
      </c>
      <c r="T1123" s="9">
        <v>68000000</v>
      </c>
      <c r="U1123" s="9">
        <f>IMDB4[[#This Row],[Gross Revenue]]-IMDB4[[#This Row],[Budget]]</f>
        <v>-34314732</v>
      </c>
      <c r="V1123" s="9" t="str">
        <f>IF(IMDB4[[#This Row],[Profit]]&gt;0,"Hit","Flop")</f>
        <v>Flop</v>
      </c>
      <c r="W1123" s="9" t="str" cm="1">
        <f t="array" ref="W1123">_xlfn.IFS(IMDB4[[#This Row],[IMDb Score (1-10)]]&gt;=8,"Excellent",IMDB4[[#This Row],[IMDb Score (1-10)]]&gt;=7,"Good",IMDB4[[#This Row],[IMDb Score (1-10)]]&gt;=5,"Average",TRUE,"Poor")</f>
        <v>Average</v>
      </c>
      <c r="X1123" s="9" t="str">
        <f>IF(IMDB4[[#This Row],[Duration (min)]]&lt;90,"Short",IF(IMDB4[[#This Row],[Duration (min)]]&lt;=120,"Medium", "Long"))</f>
        <v>Long</v>
      </c>
    </row>
    <row r="1124" spans="1:24" x14ac:dyDescent="0.25">
      <c r="A1124" s="1" t="s">
        <v>4956</v>
      </c>
      <c r="B1124" s="2">
        <v>39548</v>
      </c>
      <c r="C1124" s="30">
        <f>YEAR(IMDB4[[#This Row],[Release Date]])</f>
        <v>2008</v>
      </c>
      <c r="D1124" s="30" t="str">
        <f>FLOOR(IMDB4[[#This Row],[Year]],10)&amp;"s"</f>
        <v>2000s</v>
      </c>
      <c r="E1124" s="1" t="s">
        <v>32</v>
      </c>
      <c r="F1124" s="1" t="s">
        <v>61</v>
      </c>
      <c r="G1124" s="1" t="s">
        <v>3</v>
      </c>
      <c r="H1124" s="1" t="s">
        <v>4</v>
      </c>
      <c r="I1124" s="1" t="s">
        <v>92</v>
      </c>
      <c r="J1124" s="1" t="s">
        <v>2570</v>
      </c>
      <c r="K1124" s="1" t="s">
        <v>849</v>
      </c>
      <c r="L1124" s="30">
        <v>11000</v>
      </c>
      <c r="M1124" s="30">
        <v>13189</v>
      </c>
      <c r="N1124" s="30">
        <v>835</v>
      </c>
      <c r="O1124" s="30">
        <v>10000</v>
      </c>
      <c r="P1124" s="27">
        <v>7.6</v>
      </c>
      <c r="Q1124" s="30">
        <v>324</v>
      </c>
      <c r="R1124" s="30">
        <v>128</v>
      </c>
      <c r="S1124" s="9">
        <v>31838002</v>
      </c>
      <c r="T1124" s="9">
        <v>20000000</v>
      </c>
      <c r="U1124" s="9">
        <f>IMDB4[[#This Row],[Gross Revenue]]-IMDB4[[#This Row],[Budget]]</f>
        <v>11838002</v>
      </c>
      <c r="V1124" s="9" t="str">
        <f>IF(IMDB4[[#This Row],[Profit]]&gt;0,"Hit","Flop")</f>
        <v>Hit</v>
      </c>
      <c r="W1124" s="9" t="str" cm="1">
        <f t="array" ref="W1124">_xlfn.IFS(IMDB4[[#This Row],[IMDb Score (1-10)]]&gt;=8,"Excellent",IMDB4[[#This Row],[IMDb Score (1-10)]]&gt;=7,"Good",IMDB4[[#This Row],[IMDb Score (1-10)]]&gt;=5,"Average",TRUE,"Poor")</f>
        <v>Good</v>
      </c>
      <c r="X1124" s="9" t="str">
        <f>IF(IMDB4[[#This Row],[Duration (min)]]&lt;90,"Short",IF(IMDB4[[#This Row],[Duration (min)]]&lt;=120,"Medium", "Long"))</f>
        <v>Long</v>
      </c>
    </row>
    <row r="1125" spans="1:24" x14ac:dyDescent="0.25">
      <c r="A1125" s="1" t="s">
        <v>2143</v>
      </c>
      <c r="B1125" s="2">
        <v>36439</v>
      </c>
      <c r="C1125" s="30">
        <f>YEAR(IMDB4[[#This Row],[Release Date]])</f>
        <v>1999</v>
      </c>
      <c r="D1125" s="30" t="str">
        <f>FLOOR(IMDB4[[#This Row],[Year]],10)&amp;"s"</f>
        <v>1990s</v>
      </c>
      <c r="E1125" s="1" t="s">
        <v>32</v>
      </c>
      <c r="F1125" s="1" t="s">
        <v>9</v>
      </c>
      <c r="G1125" s="1" t="s">
        <v>3</v>
      </c>
      <c r="H1125" s="1" t="s">
        <v>4</v>
      </c>
      <c r="I1125" s="1" t="s">
        <v>92</v>
      </c>
      <c r="J1125" s="1" t="s">
        <v>199</v>
      </c>
      <c r="K1125" s="1" t="s">
        <v>395</v>
      </c>
      <c r="L1125" s="30">
        <v>11000</v>
      </c>
      <c r="M1125" s="30">
        <v>16710</v>
      </c>
      <c r="N1125" s="30">
        <v>521</v>
      </c>
      <c r="O1125" s="30">
        <v>295</v>
      </c>
      <c r="P1125" s="27">
        <v>5.0999999999999996</v>
      </c>
      <c r="Q1125" s="30">
        <v>96</v>
      </c>
      <c r="R1125" s="30">
        <v>133</v>
      </c>
      <c r="S1125" s="9">
        <v>31054924</v>
      </c>
      <c r="T1125" s="9">
        <v>64000000</v>
      </c>
      <c r="U1125" s="9">
        <f>IMDB4[[#This Row],[Gross Revenue]]-IMDB4[[#This Row],[Budget]]</f>
        <v>-32945076</v>
      </c>
      <c r="V1125" s="9" t="str">
        <f>IF(IMDB4[[#This Row],[Profit]]&gt;0,"Hit","Flop")</f>
        <v>Flop</v>
      </c>
      <c r="W1125" s="9" t="str" cm="1">
        <f t="array" ref="W1125">_xlfn.IFS(IMDB4[[#This Row],[IMDb Score (1-10)]]&gt;=8,"Excellent",IMDB4[[#This Row],[IMDb Score (1-10)]]&gt;=7,"Good",IMDB4[[#This Row],[IMDb Score (1-10)]]&gt;=5,"Average",TRUE,"Poor")</f>
        <v>Average</v>
      </c>
      <c r="X1125" s="9" t="str">
        <f>IF(IMDB4[[#This Row],[Duration (min)]]&lt;90,"Short",IF(IMDB4[[#This Row],[Duration (min)]]&lt;=120,"Medium", "Long"))</f>
        <v>Long</v>
      </c>
    </row>
    <row r="1126" spans="1:24" x14ac:dyDescent="0.25">
      <c r="A1126" s="1" t="s">
        <v>3344</v>
      </c>
      <c r="B1126" s="2">
        <v>37699</v>
      </c>
      <c r="C1126" s="30">
        <f>YEAR(IMDB4[[#This Row],[Release Date]])</f>
        <v>2003</v>
      </c>
      <c r="D1126" s="30" t="str">
        <f>FLOOR(IMDB4[[#This Row],[Year]],10)&amp;"s"</f>
        <v>2000s</v>
      </c>
      <c r="E1126" s="1" t="s">
        <v>32</v>
      </c>
      <c r="F1126" s="1" t="s">
        <v>77</v>
      </c>
      <c r="G1126" s="1" t="s">
        <v>3</v>
      </c>
      <c r="H1126" s="1" t="s">
        <v>4</v>
      </c>
      <c r="I1126" s="1" t="s">
        <v>132</v>
      </c>
      <c r="J1126" s="1" t="s">
        <v>199</v>
      </c>
      <c r="K1126" s="1" t="s">
        <v>1464</v>
      </c>
      <c r="L1126" s="30">
        <v>11000</v>
      </c>
      <c r="M1126" s="30">
        <v>14028</v>
      </c>
      <c r="N1126" s="30">
        <v>41</v>
      </c>
      <c r="O1126" s="30">
        <v>648</v>
      </c>
      <c r="P1126" s="27">
        <v>5.3</v>
      </c>
      <c r="Q1126" s="30">
        <v>132</v>
      </c>
      <c r="R1126" s="30">
        <v>116</v>
      </c>
      <c r="S1126" s="9">
        <v>30013346</v>
      </c>
      <c r="T1126" s="9">
        <v>75000000</v>
      </c>
      <c r="U1126" s="9">
        <f>IMDB4[[#This Row],[Gross Revenue]]-IMDB4[[#This Row],[Budget]]</f>
        <v>-44986654</v>
      </c>
      <c r="V1126" s="9" t="str">
        <f>IF(IMDB4[[#This Row],[Profit]]&gt;0,"Hit","Flop")</f>
        <v>Flop</v>
      </c>
      <c r="W1126" s="9" t="str" cm="1">
        <f t="array" ref="W1126">_xlfn.IFS(IMDB4[[#This Row],[IMDb Score (1-10)]]&gt;=8,"Excellent",IMDB4[[#This Row],[IMDb Score (1-10)]]&gt;=7,"Good",IMDB4[[#This Row],[IMDb Score (1-10)]]&gt;=5,"Average",TRUE,"Poor")</f>
        <v>Average</v>
      </c>
      <c r="X1126" s="9" t="str">
        <f>IF(IMDB4[[#This Row],[Duration (min)]]&lt;90,"Short",IF(IMDB4[[#This Row],[Duration (min)]]&lt;=120,"Medium", "Long"))</f>
        <v>Medium</v>
      </c>
    </row>
    <row r="1127" spans="1:24" x14ac:dyDescent="0.25">
      <c r="A1127" s="1" t="s">
        <v>5987</v>
      </c>
      <c r="B1127" s="2">
        <v>40647</v>
      </c>
      <c r="C1127" s="30">
        <f>YEAR(IMDB4[[#This Row],[Release Date]])</f>
        <v>2011</v>
      </c>
      <c r="D1127" s="30" t="str">
        <f>FLOOR(IMDB4[[#This Row],[Year]],10)&amp;"s"</f>
        <v>2010s</v>
      </c>
      <c r="E1127" s="1" t="s">
        <v>32</v>
      </c>
      <c r="F1127" s="1" t="s">
        <v>61</v>
      </c>
      <c r="G1127" s="1" t="s">
        <v>3</v>
      </c>
      <c r="H1127" s="1" t="s">
        <v>83</v>
      </c>
      <c r="I1127" s="1" t="s">
        <v>132</v>
      </c>
      <c r="J1127" s="1" t="s">
        <v>488</v>
      </c>
      <c r="K1127" s="1" t="s">
        <v>4946</v>
      </c>
      <c r="L1127" s="30">
        <v>11000</v>
      </c>
      <c r="M1127" s="30">
        <v>12894</v>
      </c>
      <c r="N1127" s="30">
        <v>58</v>
      </c>
      <c r="O1127" s="30">
        <v>18000</v>
      </c>
      <c r="P1127" s="27">
        <v>6.4</v>
      </c>
      <c r="Q1127" s="30">
        <v>331</v>
      </c>
      <c r="R1127" s="30">
        <v>105</v>
      </c>
      <c r="S1127" s="9">
        <v>29959436</v>
      </c>
      <c r="T1127" s="9">
        <v>13000000</v>
      </c>
      <c r="U1127" s="9">
        <f>IMDB4[[#This Row],[Gross Revenue]]-IMDB4[[#This Row],[Budget]]</f>
        <v>16959436</v>
      </c>
      <c r="V1127" s="9" t="str">
        <f>IF(IMDB4[[#This Row],[Profit]]&gt;0,"Hit","Flop")</f>
        <v>Hit</v>
      </c>
      <c r="W1127" s="9" t="str" cm="1">
        <f t="array" ref="W1127">_xlfn.IFS(IMDB4[[#This Row],[IMDb Score (1-10)]]&gt;=8,"Excellent",IMDB4[[#This Row],[IMDb Score (1-10)]]&gt;=7,"Good",IMDB4[[#This Row],[IMDb Score (1-10)]]&gt;=5,"Average",TRUE,"Poor")</f>
        <v>Average</v>
      </c>
      <c r="X1127" s="9" t="str">
        <f>IF(IMDB4[[#This Row],[Duration (min)]]&lt;90,"Short",IF(IMDB4[[#This Row],[Duration (min)]]&lt;=120,"Medium", "Long"))</f>
        <v>Medium</v>
      </c>
    </row>
    <row r="1128" spans="1:24" x14ac:dyDescent="0.25">
      <c r="A1128" s="1" t="s">
        <v>3211</v>
      </c>
      <c r="B1128" s="2">
        <v>37327</v>
      </c>
      <c r="C1128" s="30">
        <f>YEAR(IMDB4[[#This Row],[Release Date]])</f>
        <v>2002</v>
      </c>
      <c r="D1128" s="30" t="str">
        <f>FLOOR(IMDB4[[#This Row],[Year]],10)&amp;"s"</f>
        <v>2000s</v>
      </c>
      <c r="E1128" s="1" t="s">
        <v>32</v>
      </c>
      <c r="F1128" s="1" t="s">
        <v>20</v>
      </c>
      <c r="G1128" s="1" t="s">
        <v>3</v>
      </c>
      <c r="H1128" s="1" t="s">
        <v>4</v>
      </c>
      <c r="I1128" s="1" t="s">
        <v>132</v>
      </c>
      <c r="J1128" s="1" t="s">
        <v>2121</v>
      </c>
      <c r="K1128" s="1" t="s">
        <v>3212</v>
      </c>
      <c r="L1128" s="30">
        <v>11000</v>
      </c>
      <c r="M1128" s="30">
        <v>12687</v>
      </c>
      <c r="N1128" s="30">
        <v>13</v>
      </c>
      <c r="O1128" s="30">
        <v>1000</v>
      </c>
      <c r="P1128" s="27">
        <v>5.9</v>
      </c>
      <c r="Q1128" s="30">
        <v>49</v>
      </c>
      <c r="R1128" s="30">
        <v>92</v>
      </c>
      <c r="S1128" s="9">
        <v>28972187</v>
      </c>
      <c r="T1128" s="9">
        <v>13000000</v>
      </c>
      <c r="U1128" s="9">
        <f>IMDB4[[#This Row],[Gross Revenue]]-IMDB4[[#This Row],[Budget]]</f>
        <v>15972187</v>
      </c>
      <c r="V1128" s="9" t="str">
        <f>IF(IMDB4[[#This Row],[Profit]]&gt;0,"Hit","Flop")</f>
        <v>Hit</v>
      </c>
      <c r="W1128" s="9" t="str" cm="1">
        <f t="array" ref="W1128">_xlfn.IFS(IMDB4[[#This Row],[IMDb Score (1-10)]]&gt;=8,"Excellent",IMDB4[[#This Row],[IMDb Score (1-10)]]&gt;=7,"Good",IMDB4[[#This Row],[IMDb Score (1-10)]]&gt;=5,"Average",TRUE,"Poor")</f>
        <v>Average</v>
      </c>
      <c r="X1128" s="9" t="str">
        <f>IF(IMDB4[[#This Row],[Duration (min)]]&lt;90,"Short",IF(IMDB4[[#This Row],[Duration (min)]]&lt;=120,"Medium", "Long"))</f>
        <v>Medium</v>
      </c>
    </row>
    <row r="1129" spans="1:24" x14ac:dyDescent="0.25">
      <c r="A1129" s="1" t="s">
        <v>2065</v>
      </c>
      <c r="B1129" s="2">
        <v>36343</v>
      </c>
      <c r="C1129" s="30">
        <f>YEAR(IMDB4[[#This Row],[Release Date]])</f>
        <v>1999</v>
      </c>
      <c r="D1129" s="30" t="str">
        <f>FLOOR(IMDB4[[#This Row],[Year]],10)&amp;"s"</f>
        <v>1990s</v>
      </c>
      <c r="E1129" s="1" t="s">
        <v>32</v>
      </c>
      <c r="F1129" s="1" t="s">
        <v>61</v>
      </c>
      <c r="G1129" s="1" t="s">
        <v>3</v>
      </c>
      <c r="H1129" s="1" t="s">
        <v>4</v>
      </c>
      <c r="I1129" s="1" t="s">
        <v>92</v>
      </c>
      <c r="J1129" s="1" t="s">
        <v>1207</v>
      </c>
      <c r="K1129" s="1" t="s">
        <v>1533</v>
      </c>
      <c r="L1129" s="30">
        <v>11000</v>
      </c>
      <c r="M1129" s="30">
        <v>13433</v>
      </c>
      <c r="N1129" s="30">
        <v>446</v>
      </c>
      <c r="O1129" s="30">
        <v>0</v>
      </c>
      <c r="P1129" s="27">
        <v>7.3</v>
      </c>
      <c r="Q1129" s="30">
        <v>133</v>
      </c>
      <c r="R1129" s="30">
        <v>127</v>
      </c>
      <c r="S1129" s="9">
        <v>28871190</v>
      </c>
      <c r="T1129" s="9">
        <v>24000000</v>
      </c>
      <c r="U1129" s="9">
        <f>IMDB4[[#This Row],[Gross Revenue]]-IMDB4[[#This Row],[Budget]]</f>
        <v>4871190</v>
      </c>
      <c r="V1129" s="9" t="str">
        <f>IF(IMDB4[[#This Row],[Profit]]&gt;0,"Hit","Flop")</f>
        <v>Hit</v>
      </c>
      <c r="W1129" s="9" t="str" cm="1">
        <f t="array" ref="W1129">_xlfn.IFS(IMDB4[[#This Row],[IMDb Score (1-10)]]&gt;=8,"Excellent",IMDB4[[#This Row],[IMDb Score (1-10)]]&gt;=7,"Good",IMDB4[[#This Row],[IMDb Score (1-10)]]&gt;=5,"Average",TRUE,"Poor")</f>
        <v>Good</v>
      </c>
      <c r="X1129" s="9" t="str">
        <f>IF(IMDB4[[#This Row],[Duration (min)]]&lt;90,"Short",IF(IMDB4[[#This Row],[Duration (min)]]&lt;=120,"Medium", "Long"))</f>
        <v>Long</v>
      </c>
    </row>
    <row r="1130" spans="1:24" x14ac:dyDescent="0.25">
      <c r="A1130" s="1" t="s">
        <v>1142</v>
      </c>
      <c r="B1130" s="2">
        <v>34427</v>
      </c>
      <c r="C1130" s="30">
        <f>YEAR(IMDB4[[#This Row],[Release Date]])</f>
        <v>1994</v>
      </c>
      <c r="D1130" s="30" t="str">
        <f>FLOOR(IMDB4[[#This Row],[Year]],10)&amp;"s"</f>
        <v>1990s</v>
      </c>
      <c r="E1130" s="1" t="s">
        <v>32</v>
      </c>
      <c r="F1130" s="1" t="s">
        <v>2</v>
      </c>
      <c r="G1130" s="1" t="s">
        <v>3</v>
      </c>
      <c r="H1130" s="1" t="s">
        <v>4</v>
      </c>
      <c r="I1130" s="1" t="s">
        <v>92</v>
      </c>
      <c r="J1130" s="1" t="s">
        <v>715</v>
      </c>
      <c r="K1130" s="1" t="s">
        <v>1143</v>
      </c>
      <c r="L1130" s="30">
        <v>11000</v>
      </c>
      <c r="M1130" s="30">
        <v>13495</v>
      </c>
      <c r="N1130" s="30">
        <v>0</v>
      </c>
      <c r="O1130" s="30">
        <v>108000</v>
      </c>
      <c r="P1130" s="27">
        <v>9.3000000000000007</v>
      </c>
      <c r="Q1130" s="30">
        <v>199</v>
      </c>
      <c r="R1130" s="30">
        <v>142</v>
      </c>
      <c r="S1130" s="9">
        <v>28341469</v>
      </c>
      <c r="T1130" s="9">
        <v>25000000</v>
      </c>
      <c r="U1130" s="9">
        <f>IMDB4[[#This Row],[Gross Revenue]]-IMDB4[[#This Row],[Budget]]</f>
        <v>3341469</v>
      </c>
      <c r="V1130" s="9" t="str">
        <f>IF(IMDB4[[#This Row],[Profit]]&gt;0,"Hit","Flop")</f>
        <v>Hit</v>
      </c>
      <c r="W1130" s="9" t="str" cm="1">
        <f t="array" ref="W1130">_xlfn.IFS(IMDB4[[#This Row],[IMDb Score (1-10)]]&gt;=8,"Excellent",IMDB4[[#This Row],[IMDb Score (1-10)]]&gt;=7,"Good",IMDB4[[#This Row],[IMDb Score (1-10)]]&gt;=5,"Average",TRUE,"Poor")</f>
        <v>Excellent</v>
      </c>
      <c r="X1130" s="9" t="str">
        <f>IF(IMDB4[[#This Row],[Duration (min)]]&lt;90,"Short",IF(IMDB4[[#This Row],[Duration (min)]]&lt;=120,"Medium", "Long"))</f>
        <v>Long</v>
      </c>
    </row>
    <row r="1131" spans="1:24" x14ac:dyDescent="0.25">
      <c r="A1131" s="1" t="s">
        <v>987</v>
      </c>
      <c r="B1131" s="2">
        <v>34164</v>
      </c>
      <c r="C1131" s="30">
        <f>YEAR(IMDB4[[#This Row],[Release Date]])</f>
        <v>1993</v>
      </c>
      <c r="D1131" s="30" t="str">
        <f>FLOOR(IMDB4[[#This Row],[Year]],10)&amp;"s"</f>
        <v>1990s</v>
      </c>
      <c r="E1131" s="1" t="s">
        <v>32</v>
      </c>
      <c r="F1131" s="1" t="s">
        <v>77</v>
      </c>
      <c r="G1131" s="1" t="s">
        <v>3</v>
      </c>
      <c r="H1131" s="1" t="s">
        <v>4</v>
      </c>
      <c r="I1131" s="1" t="s">
        <v>132</v>
      </c>
      <c r="J1131" s="1" t="s">
        <v>672</v>
      </c>
      <c r="K1131" s="1" t="s">
        <v>988</v>
      </c>
      <c r="L1131" s="30">
        <v>11000</v>
      </c>
      <c r="M1131" s="30">
        <v>12322</v>
      </c>
      <c r="N1131" s="30">
        <v>0</v>
      </c>
      <c r="O1131" s="30">
        <v>0</v>
      </c>
      <c r="P1131" s="27">
        <v>6.1</v>
      </c>
      <c r="Q1131" s="30">
        <v>19</v>
      </c>
      <c r="R1131" s="30">
        <v>84</v>
      </c>
      <c r="S1131" s="9">
        <v>27979400</v>
      </c>
      <c r="T1131" s="9">
        <v>8200000</v>
      </c>
      <c r="U1131" s="9">
        <f>IMDB4[[#This Row],[Gross Revenue]]-IMDB4[[#This Row],[Budget]]</f>
        <v>19779400</v>
      </c>
      <c r="V1131" s="9" t="str">
        <f>IF(IMDB4[[#This Row],[Profit]]&gt;0,"Hit","Flop")</f>
        <v>Hit</v>
      </c>
      <c r="W1131" s="9" t="str" cm="1">
        <f t="array" ref="W1131">_xlfn.IFS(IMDB4[[#This Row],[IMDb Score (1-10)]]&gt;=8,"Excellent",IMDB4[[#This Row],[IMDb Score (1-10)]]&gt;=7,"Good",IMDB4[[#This Row],[IMDb Score (1-10)]]&gt;=5,"Average",TRUE,"Poor")</f>
        <v>Average</v>
      </c>
      <c r="X1131" s="9" t="str">
        <f>IF(IMDB4[[#This Row],[Duration (min)]]&lt;90,"Short",IF(IMDB4[[#This Row],[Duration (min)]]&lt;=120,"Medium", "Long"))</f>
        <v>Short</v>
      </c>
    </row>
    <row r="1132" spans="1:24" x14ac:dyDescent="0.25">
      <c r="A1132" s="1" t="s">
        <v>6373</v>
      </c>
      <c r="B1132" s="2">
        <v>41350</v>
      </c>
      <c r="C1132" s="30">
        <f>YEAR(IMDB4[[#This Row],[Release Date]])</f>
        <v>2013</v>
      </c>
      <c r="D1132" s="30" t="str">
        <f>FLOOR(IMDB4[[#This Row],[Year]],10)&amp;"s"</f>
        <v>2010s</v>
      </c>
      <c r="E1132" s="1" t="s">
        <v>32</v>
      </c>
      <c r="F1132" s="1" t="s">
        <v>61</v>
      </c>
      <c r="G1132" s="1" t="s">
        <v>3</v>
      </c>
      <c r="H1132" s="1" t="s">
        <v>4</v>
      </c>
      <c r="I1132" s="1" t="s">
        <v>92</v>
      </c>
      <c r="J1132" s="1" t="s">
        <v>1377</v>
      </c>
      <c r="K1132" s="1" t="s">
        <v>5444</v>
      </c>
      <c r="L1132" s="30">
        <v>11000</v>
      </c>
      <c r="M1132" s="30">
        <v>17738</v>
      </c>
      <c r="N1132" s="30">
        <v>212</v>
      </c>
      <c r="O1132" s="30">
        <v>65000</v>
      </c>
      <c r="P1132" s="27">
        <v>8</v>
      </c>
      <c r="Q1132" s="30">
        <v>471</v>
      </c>
      <c r="R1132" s="30">
        <v>117</v>
      </c>
      <c r="S1132" s="9">
        <v>27296514</v>
      </c>
      <c r="T1132" s="9">
        <v>5000000</v>
      </c>
      <c r="U1132" s="9">
        <f>IMDB4[[#This Row],[Gross Revenue]]-IMDB4[[#This Row],[Budget]]</f>
        <v>22296514</v>
      </c>
      <c r="V1132" s="9" t="str">
        <f>IF(IMDB4[[#This Row],[Profit]]&gt;0,"Hit","Flop")</f>
        <v>Hit</v>
      </c>
      <c r="W1132" s="9" t="str" cm="1">
        <f t="array" ref="W1132">_xlfn.IFS(IMDB4[[#This Row],[IMDb Score (1-10)]]&gt;=8,"Excellent",IMDB4[[#This Row],[IMDb Score (1-10)]]&gt;=7,"Good",IMDB4[[#This Row],[IMDb Score (1-10)]]&gt;=5,"Average",TRUE,"Poor")</f>
        <v>Excellent</v>
      </c>
      <c r="X1132" s="9" t="str">
        <f>IF(IMDB4[[#This Row],[Duration (min)]]&lt;90,"Short",IF(IMDB4[[#This Row],[Duration (min)]]&lt;=120,"Medium", "Long"))</f>
        <v>Medium</v>
      </c>
    </row>
    <row r="1133" spans="1:24" x14ac:dyDescent="0.25">
      <c r="A1133" s="1" t="s">
        <v>364</v>
      </c>
      <c r="B1133" s="2">
        <v>30294</v>
      </c>
      <c r="C1133" s="30">
        <f>YEAR(IMDB4[[#This Row],[Release Date]])</f>
        <v>1982</v>
      </c>
      <c r="D1133" s="30" t="str">
        <f>FLOOR(IMDB4[[#This Row],[Year]],10)&amp;"s"</f>
        <v>1980s</v>
      </c>
      <c r="E1133" s="1" t="s">
        <v>32</v>
      </c>
      <c r="F1133" s="1" t="s">
        <v>365</v>
      </c>
      <c r="G1133" s="1" t="s">
        <v>3</v>
      </c>
      <c r="H1133" s="1" t="s">
        <v>4</v>
      </c>
      <c r="I1133" s="1" t="s">
        <v>92</v>
      </c>
      <c r="J1133" s="1" t="s">
        <v>199</v>
      </c>
      <c r="K1133" s="1" t="s">
        <v>274</v>
      </c>
      <c r="L1133" s="30">
        <v>11000</v>
      </c>
      <c r="M1133" s="30">
        <v>13877</v>
      </c>
      <c r="N1133" s="30">
        <v>0</v>
      </c>
      <c r="O1133" s="30">
        <v>34000</v>
      </c>
      <c r="P1133" s="27">
        <v>8.1999999999999993</v>
      </c>
      <c r="Q1133" s="30">
        <v>302</v>
      </c>
      <c r="R1133" s="30">
        <v>117</v>
      </c>
      <c r="S1133" s="9">
        <v>27000000</v>
      </c>
      <c r="T1133" s="9">
        <v>28000000</v>
      </c>
      <c r="U1133" s="9">
        <f>IMDB4[[#This Row],[Gross Revenue]]-IMDB4[[#This Row],[Budget]]</f>
        <v>-1000000</v>
      </c>
      <c r="V1133" s="9" t="str">
        <f>IF(IMDB4[[#This Row],[Profit]]&gt;0,"Hit","Flop")</f>
        <v>Flop</v>
      </c>
      <c r="W1133" s="9" t="str" cm="1">
        <f t="array" ref="W1133">_xlfn.IFS(IMDB4[[#This Row],[IMDb Score (1-10)]]&gt;=8,"Excellent",IMDB4[[#This Row],[IMDb Score (1-10)]]&gt;=7,"Good",IMDB4[[#This Row],[IMDb Score (1-10)]]&gt;=5,"Average",TRUE,"Poor")</f>
        <v>Excellent</v>
      </c>
      <c r="X1133" s="9" t="str">
        <f>IF(IMDB4[[#This Row],[Duration (min)]]&lt;90,"Short",IF(IMDB4[[#This Row],[Duration (min)]]&lt;=120,"Medium", "Long"))</f>
        <v>Medium</v>
      </c>
    </row>
    <row r="1134" spans="1:24" x14ac:dyDescent="0.25">
      <c r="A1134" s="1" t="s">
        <v>3452</v>
      </c>
      <c r="B1134" s="2">
        <v>37791</v>
      </c>
      <c r="C1134" s="30">
        <f>YEAR(IMDB4[[#This Row],[Release Date]])</f>
        <v>2003</v>
      </c>
      <c r="D1134" s="30" t="str">
        <f>FLOOR(IMDB4[[#This Row],[Year]],10)&amp;"s"</f>
        <v>2000s</v>
      </c>
      <c r="E1134" s="1" t="s">
        <v>32</v>
      </c>
      <c r="F1134" s="1" t="s">
        <v>40</v>
      </c>
      <c r="G1134" s="1" t="s">
        <v>3</v>
      </c>
      <c r="H1134" s="1" t="s">
        <v>4</v>
      </c>
      <c r="I1134" s="1" t="s">
        <v>84</v>
      </c>
      <c r="J1134" s="1" t="s">
        <v>1045</v>
      </c>
      <c r="K1134" s="1" t="s">
        <v>3453</v>
      </c>
      <c r="L1134" s="30">
        <v>11000</v>
      </c>
      <c r="M1134" s="30">
        <v>11301</v>
      </c>
      <c r="N1134" s="30">
        <v>0</v>
      </c>
      <c r="O1134" s="30">
        <v>880</v>
      </c>
      <c r="P1134" s="27">
        <v>6.7</v>
      </c>
      <c r="Q1134" s="30">
        <v>98</v>
      </c>
      <c r="R1134" s="30">
        <v>85</v>
      </c>
      <c r="S1134" s="9">
        <v>26288320</v>
      </c>
      <c r="T1134" s="9">
        <v>60000000</v>
      </c>
      <c r="U1134" s="9">
        <f>IMDB4[[#This Row],[Gross Revenue]]-IMDB4[[#This Row],[Budget]]</f>
        <v>-33711680</v>
      </c>
      <c r="V1134" s="9" t="str">
        <f>IF(IMDB4[[#This Row],[Profit]]&gt;0,"Hit","Flop")</f>
        <v>Flop</v>
      </c>
      <c r="W1134" s="9" t="str" cm="1">
        <f t="array" ref="W1134">_xlfn.IFS(IMDB4[[#This Row],[IMDb Score (1-10)]]&gt;=8,"Excellent",IMDB4[[#This Row],[IMDb Score (1-10)]]&gt;=7,"Good",IMDB4[[#This Row],[IMDb Score (1-10)]]&gt;=5,"Average",TRUE,"Poor")</f>
        <v>Average</v>
      </c>
      <c r="X1134" s="9" t="str">
        <f>IF(IMDB4[[#This Row],[Duration (min)]]&lt;90,"Short",IF(IMDB4[[#This Row],[Duration (min)]]&lt;=120,"Medium", "Long"))</f>
        <v>Short</v>
      </c>
    </row>
    <row r="1135" spans="1:24" x14ac:dyDescent="0.25">
      <c r="A1135" s="1" t="s">
        <v>2430</v>
      </c>
      <c r="B1135" s="2">
        <v>36540</v>
      </c>
      <c r="C1135" s="30">
        <f>YEAR(IMDB4[[#This Row],[Release Date]])</f>
        <v>2000</v>
      </c>
      <c r="D1135" s="30" t="str">
        <f>FLOOR(IMDB4[[#This Row],[Year]],10)&amp;"s"</f>
        <v>2000s</v>
      </c>
      <c r="E1135" s="1" t="s">
        <v>32</v>
      </c>
      <c r="F1135" s="1" t="s">
        <v>20</v>
      </c>
      <c r="G1135" s="1" t="s">
        <v>3</v>
      </c>
      <c r="H1135" s="1" t="s">
        <v>11</v>
      </c>
      <c r="I1135" s="1" t="s">
        <v>92</v>
      </c>
      <c r="J1135" s="1" t="s">
        <v>715</v>
      </c>
      <c r="K1135" s="1" t="s">
        <v>1580</v>
      </c>
      <c r="L1135" s="30">
        <v>11000</v>
      </c>
      <c r="M1135" s="30">
        <v>12254</v>
      </c>
      <c r="N1135" s="30">
        <v>119</v>
      </c>
      <c r="O1135" s="30">
        <v>455</v>
      </c>
      <c r="P1135" s="27">
        <v>6.3</v>
      </c>
      <c r="Q1135" s="30">
        <v>156</v>
      </c>
      <c r="R1135" s="30">
        <v>110</v>
      </c>
      <c r="S1135" s="9">
        <v>25167270</v>
      </c>
      <c r="T1135" s="9">
        <v>24000000</v>
      </c>
      <c r="U1135" s="9">
        <f>IMDB4[[#This Row],[Gross Revenue]]-IMDB4[[#This Row],[Budget]]</f>
        <v>1167270</v>
      </c>
      <c r="V1135" s="9" t="str">
        <f>IF(IMDB4[[#This Row],[Profit]]&gt;0,"Hit","Flop")</f>
        <v>Hit</v>
      </c>
      <c r="W1135" s="9" t="str" cm="1">
        <f t="array" ref="W1135">_xlfn.IFS(IMDB4[[#This Row],[IMDb Score (1-10)]]&gt;=8,"Excellent",IMDB4[[#This Row],[IMDb Score (1-10)]]&gt;=7,"Good",IMDB4[[#This Row],[IMDb Score (1-10)]]&gt;=5,"Average",TRUE,"Poor")</f>
        <v>Average</v>
      </c>
      <c r="X1135" s="9" t="str">
        <f>IF(IMDB4[[#This Row],[Duration (min)]]&lt;90,"Short",IF(IMDB4[[#This Row],[Duration (min)]]&lt;=120,"Medium", "Long"))</f>
        <v>Medium</v>
      </c>
    </row>
    <row r="1136" spans="1:24" x14ac:dyDescent="0.25">
      <c r="A1136" s="1" t="s">
        <v>5896</v>
      </c>
      <c r="B1136" s="2">
        <v>40702</v>
      </c>
      <c r="C1136" s="30">
        <f>YEAR(IMDB4[[#This Row],[Release Date]])</f>
        <v>2011</v>
      </c>
      <c r="D1136" s="30" t="str">
        <f>FLOOR(IMDB4[[#This Row],[Year]],10)&amp;"s"</f>
        <v>2010s</v>
      </c>
      <c r="E1136" s="1" t="s">
        <v>32</v>
      </c>
      <c r="F1136" s="1" t="s">
        <v>20</v>
      </c>
      <c r="G1136" s="1" t="s">
        <v>3</v>
      </c>
      <c r="H1136" s="1" t="s">
        <v>4</v>
      </c>
      <c r="I1136" s="1" t="s">
        <v>92</v>
      </c>
      <c r="J1136" s="1" t="s">
        <v>2121</v>
      </c>
      <c r="K1136" s="1" t="s">
        <v>1553</v>
      </c>
      <c r="L1136" s="30">
        <v>11000</v>
      </c>
      <c r="M1136" s="30">
        <v>15710</v>
      </c>
      <c r="N1136" s="30">
        <v>37</v>
      </c>
      <c r="O1136" s="30">
        <v>11000</v>
      </c>
      <c r="P1136" s="27">
        <v>6.4</v>
      </c>
      <c r="Q1136" s="30">
        <v>179</v>
      </c>
      <c r="R1136" s="30">
        <v>90</v>
      </c>
      <c r="S1136" s="9">
        <v>24809547</v>
      </c>
      <c r="T1136" s="9">
        <v>5000000</v>
      </c>
      <c r="U1136" s="9">
        <f>IMDB4[[#This Row],[Gross Revenue]]-IMDB4[[#This Row],[Budget]]</f>
        <v>19809547</v>
      </c>
      <c r="V1136" s="9" t="str">
        <f>IF(IMDB4[[#This Row],[Profit]]&gt;0,"Hit","Flop")</f>
        <v>Hit</v>
      </c>
      <c r="W1136" s="9" t="str" cm="1">
        <f t="array" ref="W1136">_xlfn.IFS(IMDB4[[#This Row],[IMDb Score (1-10)]]&gt;=8,"Excellent",IMDB4[[#This Row],[IMDb Score (1-10)]]&gt;=7,"Good",IMDB4[[#This Row],[IMDb Score (1-10)]]&gt;=5,"Average",TRUE,"Poor")</f>
        <v>Average</v>
      </c>
      <c r="X1136" s="9" t="str">
        <f>IF(IMDB4[[#This Row],[Duration (min)]]&lt;90,"Short",IF(IMDB4[[#This Row],[Duration (min)]]&lt;=120,"Medium", "Long"))</f>
        <v>Medium</v>
      </c>
    </row>
    <row r="1137" spans="1:24" x14ac:dyDescent="0.25">
      <c r="A1137" s="1" t="s">
        <v>4199</v>
      </c>
      <c r="B1137" s="2">
        <v>38708</v>
      </c>
      <c r="C1137" s="30">
        <f>YEAR(IMDB4[[#This Row],[Release Date]])</f>
        <v>2005</v>
      </c>
      <c r="D1137" s="30" t="str">
        <f>FLOOR(IMDB4[[#This Row],[Year]],10)&amp;"s"</f>
        <v>2000s</v>
      </c>
      <c r="E1137" s="1" t="s">
        <v>32</v>
      </c>
      <c r="F1137" s="1" t="s">
        <v>77</v>
      </c>
      <c r="G1137" s="1" t="s">
        <v>3</v>
      </c>
      <c r="H1137" s="1" t="s">
        <v>161</v>
      </c>
      <c r="I1137" s="1" t="s">
        <v>92</v>
      </c>
      <c r="J1137" s="1" t="s">
        <v>715</v>
      </c>
      <c r="K1137" s="1" t="s">
        <v>3237</v>
      </c>
      <c r="L1137" s="30">
        <v>11000</v>
      </c>
      <c r="M1137" s="30">
        <v>22383</v>
      </c>
      <c r="N1137" s="30">
        <v>255</v>
      </c>
      <c r="O1137" s="30">
        <v>0</v>
      </c>
      <c r="P1137" s="27">
        <v>7</v>
      </c>
      <c r="Q1137" s="30">
        <v>177</v>
      </c>
      <c r="R1137" s="30">
        <v>103</v>
      </c>
      <c r="S1137" s="9">
        <v>24520892</v>
      </c>
      <c r="T1137" s="9">
        <v>45000000</v>
      </c>
      <c r="U1137" s="9">
        <f>IMDB4[[#This Row],[Gross Revenue]]-IMDB4[[#This Row],[Budget]]</f>
        <v>-20479108</v>
      </c>
      <c r="V1137" s="9" t="str">
        <f>IF(IMDB4[[#This Row],[Profit]]&gt;0,"Hit","Flop")</f>
        <v>Flop</v>
      </c>
      <c r="W1137" s="9" t="str" cm="1">
        <f t="array" ref="W1137">_xlfn.IFS(IMDB4[[#This Row],[IMDb Score (1-10)]]&gt;=8,"Excellent",IMDB4[[#This Row],[IMDb Score (1-10)]]&gt;=7,"Good",IMDB4[[#This Row],[IMDb Score (1-10)]]&gt;=5,"Average",TRUE,"Poor")</f>
        <v>Good</v>
      </c>
      <c r="X1137" s="9" t="str">
        <f>IF(IMDB4[[#This Row],[Duration (min)]]&lt;90,"Short",IF(IMDB4[[#This Row],[Duration (min)]]&lt;=120,"Medium", "Long"))</f>
        <v>Medium</v>
      </c>
    </row>
    <row r="1138" spans="1:24" x14ac:dyDescent="0.25">
      <c r="A1138" s="1" t="s">
        <v>5695</v>
      </c>
      <c r="B1138" s="2">
        <v>40309</v>
      </c>
      <c r="C1138" s="30">
        <f>YEAR(IMDB4[[#This Row],[Release Date]])</f>
        <v>2010</v>
      </c>
      <c r="D1138" s="30" t="str">
        <f>FLOOR(IMDB4[[#This Row],[Year]],10)&amp;"s"</f>
        <v>2010s</v>
      </c>
      <c r="E1138" s="1" t="s">
        <v>32</v>
      </c>
      <c r="F1138" s="1" t="s">
        <v>77</v>
      </c>
      <c r="G1138" s="1" t="s">
        <v>3</v>
      </c>
      <c r="H1138" s="1" t="s">
        <v>4</v>
      </c>
      <c r="I1138" s="1" t="s">
        <v>132</v>
      </c>
      <c r="J1138" s="1" t="s">
        <v>2770</v>
      </c>
      <c r="K1138" s="1" t="s">
        <v>4747</v>
      </c>
      <c r="L1138" s="30">
        <v>11000</v>
      </c>
      <c r="M1138" s="30">
        <v>12841</v>
      </c>
      <c r="N1138" s="30">
        <v>41</v>
      </c>
      <c r="O1138" s="30">
        <v>0</v>
      </c>
      <c r="P1138" s="27">
        <v>6.4</v>
      </c>
      <c r="Q1138" s="30">
        <v>213</v>
      </c>
      <c r="R1138" s="30">
        <v>97</v>
      </c>
      <c r="S1138" s="9">
        <v>23527955</v>
      </c>
      <c r="T1138" s="9">
        <v>25000000</v>
      </c>
      <c r="U1138" s="9">
        <f>IMDB4[[#This Row],[Gross Revenue]]-IMDB4[[#This Row],[Budget]]</f>
        <v>-1472045</v>
      </c>
      <c r="V1138" s="9" t="str">
        <f>IF(IMDB4[[#This Row],[Profit]]&gt;0,"Hit","Flop")</f>
        <v>Flop</v>
      </c>
      <c r="W1138" s="9" t="str" cm="1">
        <f t="array" ref="W1138">_xlfn.IFS(IMDB4[[#This Row],[IMDb Score (1-10)]]&gt;=8,"Excellent",IMDB4[[#This Row],[IMDb Score (1-10)]]&gt;=7,"Good",IMDB4[[#This Row],[IMDb Score (1-10)]]&gt;=5,"Average",TRUE,"Poor")</f>
        <v>Average</v>
      </c>
      <c r="X1138" s="9" t="str">
        <f>IF(IMDB4[[#This Row],[Duration (min)]]&lt;90,"Short",IF(IMDB4[[#This Row],[Duration (min)]]&lt;=120,"Medium", "Long"))</f>
        <v>Medium</v>
      </c>
    </row>
    <row r="1139" spans="1:24" x14ac:dyDescent="0.25">
      <c r="A1139" s="1" t="s">
        <v>1828</v>
      </c>
      <c r="B1139" s="2">
        <v>35925</v>
      </c>
      <c r="C1139" s="30">
        <f>YEAR(IMDB4[[#This Row],[Release Date]])</f>
        <v>1998</v>
      </c>
      <c r="D1139" s="30" t="str">
        <f>FLOOR(IMDB4[[#This Row],[Year]],10)&amp;"s"</f>
        <v>1990s</v>
      </c>
      <c r="E1139" s="1" t="s">
        <v>32</v>
      </c>
      <c r="F1139" s="1" t="s">
        <v>9</v>
      </c>
      <c r="G1139" s="1" t="s">
        <v>3</v>
      </c>
      <c r="H1139" s="1" t="s">
        <v>4</v>
      </c>
      <c r="I1139" s="1" t="s">
        <v>92</v>
      </c>
      <c r="J1139" s="1" t="s">
        <v>488</v>
      </c>
      <c r="K1139" s="1" t="s">
        <v>1829</v>
      </c>
      <c r="L1139" s="30">
        <v>11000</v>
      </c>
      <c r="M1139" s="30">
        <v>12785</v>
      </c>
      <c r="N1139" s="30">
        <v>73</v>
      </c>
      <c r="O1139" s="30">
        <v>592</v>
      </c>
      <c r="P1139" s="27">
        <v>7</v>
      </c>
      <c r="Q1139" s="30">
        <v>64</v>
      </c>
      <c r="R1139" s="30">
        <v>127</v>
      </c>
      <c r="S1139" s="9">
        <v>23209440</v>
      </c>
      <c r="T1139" s="9">
        <v>30000000</v>
      </c>
      <c r="U1139" s="9">
        <f>IMDB4[[#This Row],[Gross Revenue]]-IMDB4[[#This Row],[Budget]]</f>
        <v>-6790560</v>
      </c>
      <c r="V1139" s="9" t="str">
        <f>IF(IMDB4[[#This Row],[Profit]]&gt;0,"Hit","Flop")</f>
        <v>Flop</v>
      </c>
      <c r="W1139" s="9" t="str" cm="1">
        <f t="array" ref="W1139">_xlfn.IFS(IMDB4[[#This Row],[IMDb Score (1-10)]]&gt;=8,"Excellent",IMDB4[[#This Row],[IMDb Score (1-10)]]&gt;=7,"Good",IMDB4[[#This Row],[IMDb Score (1-10)]]&gt;=5,"Average",TRUE,"Poor")</f>
        <v>Good</v>
      </c>
      <c r="X1139" s="9" t="str">
        <f>IF(IMDB4[[#This Row],[Duration (min)]]&lt;90,"Short",IF(IMDB4[[#This Row],[Duration (min)]]&lt;=120,"Medium", "Long"))</f>
        <v>Long</v>
      </c>
    </row>
    <row r="1140" spans="1:24" x14ac:dyDescent="0.25">
      <c r="A1140" s="1" t="s">
        <v>3632</v>
      </c>
      <c r="B1140" s="2">
        <v>38322</v>
      </c>
      <c r="C1140" s="30">
        <f>YEAR(IMDB4[[#This Row],[Release Date]])</f>
        <v>2004</v>
      </c>
      <c r="D1140" s="30" t="str">
        <f>FLOOR(IMDB4[[#This Row],[Year]],10)&amp;"s"</f>
        <v>2000s</v>
      </c>
      <c r="E1140" s="1" t="s">
        <v>32</v>
      </c>
      <c r="F1140" s="1" t="s">
        <v>20</v>
      </c>
      <c r="G1140" s="1" t="s">
        <v>3</v>
      </c>
      <c r="H1140" s="1" t="s">
        <v>4</v>
      </c>
      <c r="I1140" s="1" t="s">
        <v>84</v>
      </c>
      <c r="J1140" s="1" t="s">
        <v>2883</v>
      </c>
      <c r="K1140" s="1" t="s">
        <v>2678</v>
      </c>
      <c r="L1140" s="30">
        <v>11000</v>
      </c>
      <c r="M1140" s="30">
        <v>17292</v>
      </c>
      <c r="N1140" s="30">
        <v>13</v>
      </c>
      <c r="O1140" s="30">
        <v>0</v>
      </c>
      <c r="P1140" s="27">
        <v>6.3</v>
      </c>
      <c r="Q1140" s="30">
        <v>89</v>
      </c>
      <c r="R1140" s="30">
        <v>96</v>
      </c>
      <c r="S1140" s="9">
        <v>22913677</v>
      </c>
      <c r="T1140" s="9">
        <v>35000000</v>
      </c>
      <c r="U1140" s="9">
        <f>IMDB4[[#This Row],[Gross Revenue]]-IMDB4[[#This Row],[Budget]]</f>
        <v>-12086323</v>
      </c>
      <c r="V1140" s="9" t="str">
        <f>IF(IMDB4[[#This Row],[Profit]]&gt;0,"Hit","Flop")</f>
        <v>Flop</v>
      </c>
      <c r="W1140" s="9" t="str" cm="1">
        <f t="array" ref="W1140">_xlfn.IFS(IMDB4[[#This Row],[IMDb Score (1-10)]]&gt;=8,"Excellent",IMDB4[[#This Row],[IMDb Score (1-10)]]&gt;=7,"Good",IMDB4[[#This Row],[IMDb Score (1-10)]]&gt;=5,"Average",TRUE,"Poor")</f>
        <v>Average</v>
      </c>
      <c r="X1140" s="9" t="str">
        <f>IF(IMDB4[[#This Row],[Duration (min)]]&lt;90,"Short",IF(IMDB4[[#This Row],[Duration (min)]]&lt;=120,"Medium", "Long"))</f>
        <v>Medium</v>
      </c>
    </row>
    <row r="1141" spans="1:24" x14ac:dyDescent="0.25">
      <c r="A1141" s="1" t="s">
        <v>2044</v>
      </c>
      <c r="B1141" s="2">
        <v>36174</v>
      </c>
      <c r="C1141" s="30">
        <f>YEAR(IMDB4[[#This Row],[Release Date]])</f>
        <v>1999</v>
      </c>
      <c r="D1141" s="30" t="str">
        <f>FLOOR(IMDB4[[#This Row],[Year]],10)&amp;"s"</f>
        <v>1990s</v>
      </c>
      <c r="E1141" s="1" t="s">
        <v>32</v>
      </c>
      <c r="F1141" s="1" t="s">
        <v>20</v>
      </c>
      <c r="G1141" s="1" t="s">
        <v>3</v>
      </c>
      <c r="H1141" s="1" t="s">
        <v>4</v>
      </c>
      <c r="I1141" s="1" t="s">
        <v>132</v>
      </c>
      <c r="J1141" s="1" t="s">
        <v>1377</v>
      </c>
      <c r="K1141" s="1" t="s">
        <v>456</v>
      </c>
      <c r="L1141" s="30">
        <v>11000</v>
      </c>
      <c r="M1141" s="30">
        <v>15275</v>
      </c>
      <c r="N1141" s="30">
        <v>2000</v>
      </c>
      <c r="O1141" s="30">
        <v>641</v>
      </c>
      <c r="P1141" s="27">
        <v>6.1</v>
      </c>
      <c r="Q1141" s="30">
        <v>115</v>
      </c>
      <c r="R1141" s="30">
        <v>122</v>
      </c>
      <c r="S1141" s="9">
        <v>22362500</v>
      </c>
      <c r="T1141" s="9">
        <v>55000000</v>
      </c>
      <c r="U1141" s="9">
        <f>IMDB4[[#This Row],[Gross Revenue]]-IMDB4[[#This Row],[Budget]]</f>
        <v>-32637500</v>
      </c>
      <c r="V1141" s="9" t="str">
        <f>IF(IMDB4[[#This Row],[Profit]]&gt;0,"Hit","Flop")</f>
        <v>Flop</v>
      </c>
      <c r="W1141" s="9" t="str" cm="1">
        <f t="array" ref="W1141">_xlfn.IFS(IMDB4[[#This Row],[IMDb Score (1-10)]]&gt;=8,"Excellent",IMDB4[[#This Row],[IMDb Score (1-10)]]&gt;=7,"Good",IMDB4[[#This Row],[IMDb Score (1-10)]]&gt;=5,"Average",TRUE,"Poor")</f>
        <v>Average</v>
      </c>
      <c r="X1141" s="9" t="str">
        <f>IF(IMDB4[[#This Row],[Duration (min)]]&lt;90,"Short",IF(IMDB4[[#This Row],[Duration (min)]]&lt;=120,"Medium", "Long"))</f>
        <v>Long</v>
      </c>
    </row>
    <row r="1142" spans="1:24" x14ac:dyDescent="0.25">
      <c r="A1142" s="1" t="s">
        <v>6159</v>
      </c>
      <c r="B1142" s="2">
        <v>40989</v>
      </c>
      <c r="C1142" s="30">
        <f>YEAR(IMDB4[[#This Row],[Release Date]])</f>
        <v>2012</v>
      </c>
      <c r="D1142" s="30" t="str">
        <f>FLOOR(IMDB4[[#This Row],[Year]],10)&amp;"s"</f>
        <v>2010s</v>
      </c>
      <c r="E1142" s="1" t="s">
        <v>32</v>
      </c>
      <c r="F1142" s="1" t="s">
        <v>9</v>
      </c>
      <c r="G1142" s="1" t="s">
        <v>3</v>
      </c>
      <c r="H1142" s="1" t="s">
        <v>4</v>
      </c>
      <c r="I1142" s="1" t="s">
        <v>132</v>
      </c>
      <c r="J1142" s="1" t="s">
        <v>1377</v>
      </c>
      <c r="K1142" s="1" t="s">
        <v>5949</v>
      </c>
      <c r="L1142" s="30">
        <v>11000</v>
      </c>
      <c r="M1142" s="30">
        <v>13960</v>
      </c>
      <c r="N1142" s="30">
        <v>337</v>
      </c>
      <c r="O1142" s="30">
        <v>27000</v>
      </c>
      <c r="P1142" s="27">
        <v>7.4</v>
      </c>
      <c r="Q1142" s="30">
        <v>368</v>
      </c>
      <c r="R1142" s="30">
        <v>130</v>
      </c>
      <c r="S1142" s="9">
        <v>21589307</v>
      </c>
      <c r="T1142" s="9">
        <v>10000000</v>
      </c>
      <c r="U1142" s="9">
        <f>IMDB4[[#This Row],[Gross Revenue]]-IMDB4[[#This Row],[Budget]]</f>
        <v>11589307</v>
      </c>
      <c r="V1142" s="9" t="str">
        <f>IF(IMDB4[[#This Row],[Profit]]&gt;0,"Hit","Flop")</f>
        <v>Hit</v>
      </c>
      <c r="W1142" s="9" t="str" cm="1">
        <f t="array" ref="W1142">_xlfn.IFS(IMDB4[[#This Row],[IMDb Score (1-10)]]&gt;=8,"Excellent",IMDB4[[#This Row],[IMDb Score (1-10)]]&gt;=7,"Good",IMDB4[[#This Row],[IMDb Score (1-10)]]&gt;=5,"Average",TRUE,"Poor")</f>
        <v>Good</v>
      </c>
      <c r="X1142" s="9" t="str">
        <f>IF(IMDB4[[#This Row],[Duration (min)]]&lt;90,"Short",IF(IMDB4[[#This Row],[Duration (min)]]&lt;=120,"Medium", "Long"))</f>
        <v>Long</v>
      </c>
    </row>
    <row r="1143" spans="1:24" x14ac:dyDescent="0.25">
      <c r="A1143" s="1" t="s">
        <v>4223</v>
      </c>
      <c r="B1143" s="2">
        <v>39036</v>
      </c>
      <c r="C1143" s="30">
        <f>YEAR(IMDB4[[#This Row],[Release Date]])</f>
        <v>2006</v>
      </c>
      <c r="D1143" s="30" t="str">
        <f>FLOOR(IMDB4[[#This Row],[Year]],10)&amp;"s"</f>
        <v>2000s</v>
      </c>
      <c r="E1143" s="1" t="s">
        <v>32</v>
      </c>
      <c r="F1143" s="1" t="s">
        <v>20</v>
      </c>
      <c r="G1143" s="1" t="s">
        <v>3</v>
      </c>
      <c r="H1143" s="1" t="s">
        <v>4</v>
      </c>
      <c r="I1143" s="1" t="s">
        <v>132</v>
      </c>
      <c r="J1143" s="1" t="s">
        <v>488</v>
      </c>
      <c r="K1143" s="1" t="s">
        <v>1373</v>
      </c>
      <c r="L1143" s="30">
        <v>11000</v>
      </c>
      <c r="M1143" s="30">
        <v>12946</v>
      </c>
      <c r="N1143" s="30">
        <v>500</v>
      </c>
      <c r="O1143" s="30">
        <v>683</v>
      </c>
      <c r="P1143" s="27">
        <v>6.8</v>
      </c>
      <c r="Q1143" s="30">
        <v>211</v>
      </c>
      <c r="R1143" s="30">
        <v>105</v>
      </c>
      <c r="S1143" s="9">
        <v>20338609</v>
      </c>
      <c r="T1143" s="9">
        <v>10000000</v>
      </c>
      <c r="U1143" s="9">
        <f>IMDB4[[#This Row],[Gross Revenue]]-IMDB4[[#This Row],[Budget]]</f>
        <v>10338609</v>
      </c>
      <c r="V1143" s="9" t="str">
        <f>IF(IMDB4[[#This Row],[Profit]]&gt;0,"Hit","Flop")</f>
        <v>Hit</v>
      </c>
      <c r="W1143" s="9" t="str" cm="1">
        <f t="array" ref="W1143">_xlfn.IFS(IMDB4[[#This Row],[IMDb Score (1-10)]]&gt;=8,"Excellent",IMDB4[[#This Row],[IMDb Score (1-10)]]&gt;=7,"Good",IMDB4[[#This Row],[IMDb Score (1-10)]]&gt;=5,"Average",TRUE,"Poor")</f>
        <v>Average</v>
      </c>
      <c r="X1143" s="9" t="str">
        <f>IF(IMDB4[[#This Row],[Duration (min)]]&lt;90,"Short",IF(IMDB4[[#This Row],[Duration (min)]]&lt;=120,"Medium", "Long"))</f>
        <v>Medium</v>
      </c>
    </row>
    <row r="1144" spans="1:24" x14ac:dyDescent="0.25">
      <c r="A1144" s="1" t="s">
        <v>1781</v>
      </c>
      <c r="B1144" s="2">
        <v>36148</v>
      </c>
      <c r="C1144" s="30">
        <f>YEAR(IMDB4[[#This Row],[Release Date]])</f>
        <v>1998</v>
      </c>
      <c r="D1144" s="30" t="str">
        <f>FLOOR(IMDB4[[#This Row],[Year]],10)&amp;"s"</f>
        <v>1990s</v>
      </c>
      <c r="E1144" s="1" t="s">
        <v>32</v>
      </c>
      <c r="F1144" s="1" t="s">
        <v>77</v>
      </c>
      <c r="G1144" s="1" t="s">
        <v>3</v>
      </c>
      <c r="H1144" s="1" t="s">
        <v>4</v>
      </c>
      <c r="I1144" s="1" t="s">
        <v>92</v>
      </c>
      <c r="J1144" s="1" t="s">
        <v>715</v>
      </c>
      <c r="K1144" s="1" t="s">
        <v>1782</v>
      </c>
      <c r="L1144" s="30">
        <v>11000</v>
      </c>
      <c r="M1144" s="30">
        <v>13628</v>
      </c>
      <c r="N1144" s="30">
        <v>13</v>
      </c>
      <c r="O1144" s="30">
        <v>815</v>
      </c>
      <c r="P1144" s="27">
        <v>5.8</v>
      </c>
      <c r="Q1144" s="30">
        <v>79</v>
      </c>
      <c r="R1144" s="30">
        <v>97</v>
      </c>
      <c r="S1144" s="9">
        <v>19819494</v>
      </c>
      <c r="T1144" s="9">
        <v>70000000</v>
      </c>
      <c r="U1144" s="9">
        <f>IMDB4[[#This Row],[Gross Revenue]]-IMDB4[[#This Row],[Budget]]</f>
        <v>-50180506</v>
      </c>
      <c r="V1144" s="9" t="str">
        <f>IF(IMDB4[[#This Row],[Profit]]&gt;0,"Hit","Flop")</f>
        <v>Flop</v>
      </c>
      <c r="W1144" s="9" t="str" cm="1">
        <f t="array" ref="W1144">_xlfn.IFS(IMDB4[[#This Row],[IMDb Score (1-10)]]&gt;=8,"Excellent",IMDB4[[#This Row],[IMDb Score (1-10)]]&gt;=7,"Good",IMDB4[[#This Row],[IMDb Score (1-10)]]&gt;=5,"Average",TRUE,"Poor")</f>
        <v>Average</v>
      </c>
      <c r="X1144" s="9" t="str">
        <f>IF(IMDB4[[#This Row],[Duration (min)]]&lt;90,"Short",IF(IMDB4[[#This Row],[Duration (min)]]&lt;=120,"Medium", "Long"))</f>
        <v>Medium</v>
      </c>
    </row>
    <row r="1145" spans="1:24" x14ac:dyDescent="0.25">
      <c r="A1145" s="1" t="s">
        <v>4724</v>
      </c>
      <c r="B1145" s="2">
        <v>39313</v>
      </c>
      <c r="C1145" s="30">
        <f>YEAR(IMDB4[[#This Row],[Release Date]])</f>
        <v>2007</v>
      </c>
      <c r="D1145" s="30" t="str">
        <f>FLOOR(IMDB4[[#This Row],[Year]],10)&amp;"s"</f>
        <v>2000s</v>
      </c>
      <c r="E1145" s="1" t="s">
        <v>32</v>
      </c>
      <c r="F1145" s="1" t="s">
        <v>9</v>
      </c>
      <c r="G1145" s="1" t="s">
        <v>3</v>
      </c>
      <c r="H1145" s="1" t="s">
        <v>4</v>
      </c>
      <c r="I1145" s="1" t="s">
        <v>92</v>
      </c>
      <c r="J1145" s="1" t="s">
        <v>1359</v>
      </c>
      <c r="K1145" s="1" t="s">
        <v>4169</v>
      </c>
      <c r="L1145" s="30">
        <v>11000</v>
      </c>
      <c r="M1145" s="30">
        <v>17050</v>
      </c>
      <c r="N1145" s="30">
        <v>57</v>
      </c>
      <c r="O1145" s="30">
        <v>0</v>
      </c>
      <c r="P1145" s="27">
        <v>7.5</v>
      </c>
      <c r="Q1145" s="30">
        <v>154</v>
      </c>
      <c r="R1145" s="30">
        <v>124</v>
      </c>
      <c r="S1145" s="9">
        <v>19661987</v>
      </c>
      <c r="T1145" s="9">
        <v>20000000</v>
      </c>
      <c r="U1145" s="9">
        <f>IMDB4[[#This Row],[Gross Revenue]]-IMDB4[[#This Row],[Budget]]</f>
        <v>-338013</v>
      </c>
      <c r="V1145" s="9" t="str">
        <f>IF(IMDB4[[#This Row],[Profit]]&gt;0,"Hit","Flop")</f>
        <v>Flop</v>
      </c>
      <c r="W1145" s="9" t="str" cm="1">
        <f t="array" ref="W1145">_xlfn.IFS(IMDB4[[#This Row],[IMDb Score (1-10)]]&gt;=8,"Excellent",IMDB4[[#This Row],[IMDb Score (1-10)]]&gt;=7,"Good",IMDB4[[#This Row],[IMDb Score (1-10)]]&gt;=5,"Average",TRUE,"Poor")</f>
        <v>Good</v>
      </c>
      <c r="X1145" s="9" t="str">
        <f>IF(IMDB4[[#This Row],[Duration (min)]]&lt;90,"Short",IF(IMDB4[[#This Row],[Duration (min)]]&lt;=120,"Medium", "Long"))</f>
        <v>Long</v>
      </c>
    </row>
    <row r="1146" spans="1:24" x14ac:dyDescent="0.25">
      <c r="A1146" s="1" t="s">
        <v>4143</v>
      </c>
      <c r="B1146" s="2">
        <v>38401</v>
      </c>
      <c r="C1146" s="30">
        <f>YEAR(IMDB4[[#This Row],[Release Date]])</f>
        <v>2005</v>
      </c>
      <c r="D1146" s="30" t="str">
        <f>FLOOR(IMDB4[[#This Row],[Year]],10)&amp;"s"</f>
        <v>2000s</v>
      </c>
      <c r="E1146" s="1" t="s">
        <v>32</v>
      </c>
      <c r="F1146" s="1" t="s">
        <v>20</v>
      </c>
      <c r="G1146" s="1" t="s">
        <v>3</v>
      </c>
      <c r="H1146" s="1" t="s">
        <v>4</v>
      </c>
      <c r="I1146" s="1" t="s">
        <v>132</v>
      </c>
      <c r="J1146" s="1" t="s">
        <v>672</v>
      </c>
      <c r="K1146" s="1" t="s">
        <v>4144</v>
      </c>
      <c r="L1146" s="30">
        <v>11000</v>
      </c>
      <c r="M1146" s="30">
        <v>24351</v>
      </c>
      <c r="N1146" s="30">
        <v>38</v>
      </c>
      <c r="O1146" s="30">
        <v>0</v>
      </c>
      <c r="P1146" s="27">
        <v>6.4</v>
      </c>
      <c r="Q1146" s="30">
        <v>168</v>
      </c>
      <c r="R1146" s="30">
        <v>134</v>
      </c>
      <c r="S1146" s="9">
        <v>19377727</v>
      </c>
      <c r="T1146" s="9">
        <v>45000000</v>
      </c>
      <c r="U1146" s="9">
        <f>IMDB4[[#This Row],[Gross Revenue]]-IMDB4[[#This Row],[Budget]]</f>
        <v>-25622273</v>
      </c>
      <c r="V1146" s="9" t="str">
        <f>IF(IMDB4[[#This Row],[Profit]]&gt;0,"Hit","Flop")</f>
        <v>Flop</v>
      </c>
      <c r="W1146" s="9" t="str" cm="1">
        <f t="array" ref="W1146">_xlfn.IFS(IMDB4[[#This Row],[IMDb Score (1-10)]]&gt;=8,"Excellent",IMDB4[[#This Row],[IMDb Score (1-10)]]&gt;=7,"Good",IMDB4[[#This Row],[IMDb Score (1-10)]]&gt;=5,"Average",TRUE,"Poor")</f>
        <v>Average</v>
      </c>
      <c r="X1146" s="9" t="str">
        <f>IF(IMDB4[[#This Row],[Duration (min)]]&lt;90,"Short",IF(IMDB4[[#This Row],[Duration (min)]]&lt;=120,"Medium", "Long"))</f>
        <v>Long</v>
      </c>
    </row>
    <row r="1147" spans="1:24" x14ac:dyDescent="0.25">
      <c r="A1147" s="1" t="s">
        <v>4589</v>
      </c>
      <c r="B1147" s="2">
        <v>39104</v>
      </c>
      <c r="C1147" s="30">
        <f>YEAR(IMDB4[[#This Row],[Release Date]])</f>
        <v>2007</v>
      </c>
      <c r="D1147" s="30" t="str">
        <f>FLOOR(IMDB4[[#This Row],[Year]],10)&amp;"s"</f>
        <v>2000s</v>
      </c>
      <c r="E1147" s="1" t="s">
        <v>32</v>
      </c>
      <c r="F1147" s="1" t="s">
        <v>61</v>
      </c>
      <c r="G1147" s="1" t="s">
        <v>3</v>
      </c>
      <c r="H1147" s="1" t="s">
        <v>83</v>
      </c>
      <c r="I1147" s="1" t="s">
        <v>84</v>
      </c>
      <c r="J1147" s="1" t="s">
        <v>2883</v>
      </c>
      <c r="K1147" s="1" t="s">
        <v>4590</v>
      </c>
      <c r="L1147" s="30">
        <v>11000</v>
      </c>
      <c r="M1147" s="30">
        <v>12554</v>
      </c>
      <c r="N1147" s="30">
        <v>11</v>
      </c>
      <c r="O1147" s="30">
        <v>0</v>
      </c>
      <c r="P1147" s="27">
        <v>7.1</v>
      </c>
      <c r="Q1147" s="30">
        <v>150</v>
      </c>
      <c r="R1147" s="30">
        <v>120</v>
      </c>
      <c r="S1147" s="9">
        <v>18663911</v>
      </c>
      <c r="T1147" s="9">
        <v>16500000</v>
      </c>
      <c r="U1147" s="9">
        <f>IMDB4[[#This Row],[Gross Revenue]]-IMDB4[[#This Row],[Budget]]</f>
        <v>2163911</v>
      </c>
      <c r="V1147" s="9" t="str">
        <f>IF(IMDB4[[#This Row],[Profit]]&gt;0,"Hit","Flop")</f>
        <v>Hit</v>
      </c>
      <c r="W1147" s="9" t="str" cm="1">
        <f t="array" ref="W1147">_xlfn.IFS(IMDB4[[#This Row],[IMDb Score (1-10)]]&gt;=8,"Excellent",IMDB4[[#This Row],[IMDb Score (1-10)]]&gt;=7,"Good",IMDB4[[#This Row],[IMDb Score (1-10)]]&gt;=5,"Average",TRUE,"Poor")</f>
        <v>Good</v>
      </c>
      <c r="X1147" s="9" t="str">
        <f>IF(IMDB4[[#This Row],[Duration (min)]]&lt;90,"Short",IF(IMDB4[[#This Row],[Duration (min)]]&lt;=120,"Medium", "Long"))</f>
        <v>Medium</v>
      </c>
    </row>
    <row r="1148" spans="1:24" x14ac:dyDescent="0.25">
      <c r="A1148" s="1" t="s">
        <v>5469</v>
      </c>
      <c r="B1148" s="2">
        <v>40312</v>
      </c>
      <c r="C1148" s="30">
        <f>YEAR(IMDB4[[#This Row],[Release Date]])</f>
        <v>2010</v>
      </c>
      <c r="D1148" s="30" t="str">
        <f>FLOOR(IMDB4[[#This Row],[Year]],10)&amp;"s"</f>
        <v>2010s</v>
      </c>
      <c r="E1148" s="1" t="s">
        <v>32</v>
      </c>
      <c r="F1148" s="1" t="s">
        <v>40</v>
      </c>
      <c r="G1148" s="1" t="s">
        <v>3</v>
      </c>
      <c r="H1148" s="1" t="s">
        <v>4</v>
      </c>
      <c r="I1148" s="1" t="s">
        <v>92</v>
      </c>
      <c r="J1148" s="1" t="s">
        <v>2570</v>
      </c>
      <c r="K1148" s="1" t="s">
        <v>1467</v>
      </c>
      <c r="L1148" s="30">
        <v>11000</v>
      </c>
      <c r="M1148" s="30">
        <v>11984</v>
      </c>
      <c r="N1148" s="30">
        <v>0</v>
      </c>
      <c r="O1148" s="30">
        <v>63000</v>
      </c>
      <c r="P1148" s="27">
        <v>7.6</v>
      </c>
      <c r="Q1148" s="30">
        <v>450</v>
      </c>
      <c r="R1148" s="30">
        <v>94</v>
      </c>
      <c r="S1148" s="9">
        <v>18329466</v>
      </c>
      <c r="T1148" s="9">
        <v>18000000</v>
      </c>
      <c r="U1148" s="9">
        <f>IMDB4[[#This Row],[Gross Revenue]]-IMDB4[[#This Row],[Budget]]</f>
        <v>329466</v>
      </c>
      <c r="V1148" s="9" t="str">
        <f>IF(IMDB4[[#This Row],[Profit]]&gt;0,"Hit","Flop")</f>
        <v>Hit</v>
      </c>
      <c r="W1148" s="9" t="str" cm="1">
        <f t="array" ref="W1148">_xlfn.IFS(IMDB4[[#This Row],[IMDb Score (1-10)]]&gt;=8,"Excellent",IMDB4[[#This Row],[IMDb Score (1-10)]]&gt;=7,"Good",IMDB4[[#This Row],[IMDb Score (1-10)]]&gt;=5,"Average",TRUE,"Poor")</f>
        <v>Good</v>
      </c>
      <c r="X1148" s="9" t="str">
        <f>IF(IMDB4[[#This Row],[Duration (min)]]&lt;90,"Short",IF(IMDB4[[#This Row],[Duration (min)]]&lt;=120,"Medium", "Long"))</f>
        <v>Medium</v>
      </c>
    </row>
    <row r="1149" spans="1:24" x14ac:dyDescent="0.25">
      <c r="A1149" s="1" t="s">
        <v>3120</v>
      </c>
      <c r="B1149" s="2">
        <v>37489</v>
      </c>
      <c r="C1149" s="30">
        <f>YEAR(IMDB4[[#This Row],[Release Date]])</f>
        <v>2002</v>
      </c>
      <c r="D1149" s="30" t="str">
        <f>FLOOR(IMDB4[[#This Row],[Year]],10)&amp;"s"</f>
        <v>2000s</v>
      </c>
      <c r="E1149" s="1" t="s">
        <v>32</v>
      </c>
      <c r="F1149" s="1" t="s">
        <v>20</v>
      </c>
      <c r="G1149" s="1" t="s">
        <v>3</v>
      </c>
      <c r="H1149" s="1" t="s">
        <v>4</v>
      </c>
      <c r="I1149" s="1" t="s">
        <v>92</v>
      </c>
      <c r="J1149" s="1" t="s">
        <v>1359</v>
      </c>
      <c r="K1149" s="1" t="s">
        <v>1511</v>
      </c>
      <c r="L1149" s="30">
        <v>11000</v>
      </c>
      <c r="M1149" s="30">
        <v>11994</v>
      </c>
      <c r="N1149" s="30">
        <v>0</v>
      </c>
      <c r="O1149" s="30">
        <v>0</v>
      </c>
      <c r="P1149" s="27">
        <v>7.3</v>
      </c>
      <c r="Q1149" s="30">
        <v>251</v>
      </c>
      <c r="R1149" s="30">
        <v>95</v>
      </c>
      <c r="S1149" s="9">
        <v>17791031</v>
      </c>
      <c r="T1149" s="9">
        <v>25000000</v>
      </c>
      <c r="U1149" s="9">
        <f>IMDB4[[#This Row],[Gross Revenue]]-IMDB4[[#This Row],[Budget]]</f>
        <v>-7208969</v>
      </c>
      <c r="V1149" s="9" t="str">
        <f>IF(IMDB4[[#This Row],[Profit]]&gt;0,"Hit","Flop")</f>
        <v>Flop</v>
      </c>
      <c r="W1149" s="9" t="str" cm="1">
        <f t="array" ref="W1149">_xlfn.IFS(IMDB4[[#This Row],[IMDb Score (1-10)]]&gt;=8,"Excellent",IMDB4[[#This Row],[IMDb Score (1-10)]]&gt;=7,"Good",IMDB4[[#This Row],[IMDb Score (1-10)]]&gt;=5,"Average",TRUE,"Poor")</f>
        <v>Good</v>
      </c>
      <c r="X1149" s="9" t="str">
        <f>IF(IMDB4[[#This Row],[Duration (min)]]&lt;90,"Short",IF(IMDB4[[#This Row],[Duration (min)]]&lt;=120,"Medium", "Long"))</f>
        <v>Medium</v>
      </c>
    </row>
    <row r="1150" spans="1:24" x14ac:dyDescent="0.25">
      <c r="A1150" s="1" t="s">
        <v>2474</v>
      </c>
      <c r="B1150" s="2">
        <v>36728</v>
      </c>
      <c r="C1150" s="30">
        <f>YEAR(IMDB4[[#This Row],[Release Date]])</f>
        <v>2000</v>
      </c>
      <c r="D1150" s="30" t="str">
        <f>FLOOR(IMDB4[[#This Row],[Year]],10)&amp;"s"</f>
        <v>2000s</v>
      </c>
      <c r="E1150" s="1" t="s">
        <v>32</v>
      </c>
      <c r="F1150" s="1" t="s">
        <v>20</v>
      </c>
      <c r="G1150" s="1" t="s">
        <v>3</v>
      </c>
      <c r="H1150" s="1" t="s">
        <v>4</v>
      </c>
      <c r="I1150" s="1" t="s">
        <v>84</v>
      </c>
      <c r="J1150" s="1" t="s">
        <v>242</v>
      </c>
      <c r="K1150" s="1" t="s">
        <v>242</v>
      </c>
      <c r="L1150" s="30">
        <v>11000</v>
      </c>
      <c r="M1150" s="30">
        <v>23283</v>
      </c>
      <c r="N1150" s="30">
        <v>11000</v>
      </c>
      <c r="O1150" s="30">
        <v>812</v>
      </c>
      <c r="P1150" s="27">
        <v>6.7</v>
      </c>
      <c r="Q1150" s="30">
        <v>128</v>
      </c>
      <c r="R1150" s="30">
        <v>94</v>
      </c>
      <c r="S1150" s="9">
        <v>17071230</v>
      </c>
      <c r="T1150" s="9">
        <v>18000000</v>
      </c>
      <c r="U1150" s="9">
        <f>IMDB4[[#This Row],[Gross Revenue]]-IMDB4[[#This Row],[Budget]]</f>
        <v>-928770</v>
      </c>
      <c r="V1150" s="9" t="str">
        <f>IF(IMDB4[[#This Row],[Profit]]&gt;0,"Hit","Flop")</f>
        <v>Flop</v>
      </c>
      <c r="W1150" s="9" t="str" cm="1">
        <f t="array" ref="W1150">_xlfn.IFS(IMDB4[[#This Row],[IMDb Score (1-10)]]&gt;=8,"Excellent",IMDB4[[#This Row],[IMDb Score (1-10)]]&gt;=7,"Good",IMDB4[[#This Row],[IMDb Score (1-10)]]&gt;=5,"Average",TRUE,"Poor")</f>
        <v>Average</v>
      </c>
      <c r="X1150" s="9" t="str">
        <f>IF(IMDB4[[#This Row],[Duration (min)]]&lt;90,"Short",IF(IMDB4[[#This Row],[Duration (min)]]&lt;=120,"Medium", "Long"))</f>
        <v>Medium</v>
      </c>
    </row>
    <row r="1151" spans="1:24" x14ac:dyDescent="0.25">
      <c r="A1151" s="1" t="s">
        <v>2785</v>
      </c>
      <c r="B1151" s="2">
        <v>36993</v>
      </c>
      <c r="C1151" s="30">
        <f>YEAR(IMDB4[[#This Row],[Release Date]])</f>
        <v>2001</v>
      </c>
      <c r="D1151" s="30" t="str">
        <f>FLOOR(IMDB4[[#This Row],[Year]],10)&amp;"s"</f>
        <v>2000s</v>
      </c>
      <c r="E1151" s="1" t="s">
        <v>32</v>
      </c>
      <c r="F1151" s="1" t="s">
        <v>9</v>
      </c>
      <c r="G1151" s="1" t="s">
        <v>3</v>
      </c>
      <c r="H1151" s="1" t="s">
        <v>161</v>
      </c>
      <c r="I1151" s="1" t="s">
        <v>92</v>
      </c>
      <c r="J1151" s="1" t="s">
        <v>1207</v>
      </c>
      <c r="K1151" s="1" t="s">
        <v>2786</v>
      </c>
      <c r="L1151" s="30">
        <v>11000</v>
      </c>
      <c r="M1151" s="30">
        <v>11662</v>
      </c>
      <c r="N1151" s="30">
        <v>49</v>
      </c>
      <c r="O1151" s="30">
        <v>3000</v>
      </c>
      <c r="P1151" s="27">
        <v>6</v>
      </c>
      <c r="Q1151" s="30">
        <v>93</v>
      </c>
      <c r="R1151" s="30">
        <v>118</v>
      </c>
      <c r="S1151" s="9">
        <v>16252765</v>
      </c>
      <c r="T1151" s="9">
        <v>42000000</v>
      </c>
      <c r="U1151" s="9">
        <f>IMDB4[[#This Row],[Gross Revenue]]-IMDB4[[#This Row],[Budget]]</f>
        <v>-25747235</v>
      </c>
      <c r="V1151" s="9" t="str">
        <f>IF(IMDB4[[#This Row],[Profit]]&gt;0,"Hit","Flop")</f>
        <v>Flop</v>
      </c>
      <c r="W1151" s="9" t="str" cm="1">
        <f t="array" ref="W1151">_xlfn.IFS(IMDB4[[#This Row],[IMDb Score (1-10)]]&gt;=8,"Excellent",IMDB4[[#This Row],[IMDb Score (1-10)]]&gt;=7,"Good",IMDB4[[#This Row],[IMDb Score (1-10)]]&gt;=5,"Average",TRUE,"Poor")</f>
        <v>Average</v>
      </c>
      <c r="X1151" s="9" t="str">
        <f>IF(IMDB4[[#This Row],[Duration (min)]]&lt;90,"Short",IF(IMDB4[[#This Row],[Duration (min)]]&lt;=120,"Medium", "Long"))</f>
        <v>Medium</v>
      </c>
    </row>
    <row r="1152" spans="1:24" x14ac:dyDescent="0.25">
      <c r="A1152" s="1" t="s">
        <v>2586</v>
      </c>
      <c r="B1152" s="2">
        <v>37148</v>
      </c>
      <c r="C1152" s="30">
        <f>YEAR(IMDB4[[#This Row],[Release Date]])</f>
        <v>2001</v>
      </c>
      <c r="D1152" s="30" t="str">
        <f>FLOOR(IMDB4[[#This Row],[Year]],10)&amp;"s"</f>
        <v>2000s</v>
      </c>
      <c r="E1152" s="1" t="s">
        <v>32</v>
      </c>
      <c r="F1152" s="1" t="s">
        <v>77</v>
      </c>
      <c r="G1152" s="1" t="s">
        <v>3</v>
      </c>
      <c r="H1152" s="1" t="s">
        <v>4</v>
      </c>
      <c r="I1152" s="1" t="s">
        <v>92</v>
      </c>
      <c r="J1152" s="1" t="s">
        <v>672</v>
      </c>
      <c r="K1152" s="1" t="s">
        <v>2587</v>
      </c>
      <c r="L1152" s="30">
        <v>11000</v>
      </c>
      <c r="M1152" s="30">
        <v>14536</v>
      </c>
      <c r="N1152" s="30">
        <v>11</v>
      </c>
      <c r="O1152" s="30">
        <v>0</v>
      </c>
      <c r="P1152" s="27">
        <v>5.9</v>
      </c>
      <c r="Q1152" s="30">
        <v>113</v>
      </c>
      <c r="R1152" s="30">
        <v>125</v>
      </c>
      <c r="S1152" s="9">
        <v>15738632</v>
      </c>
      <c r="T1152" s="9">
        <v>42000000</v>
      </c>
      <c r="U1152" s="9">
        <f>IMDB4[[#This Row],[Gross Revenue]]-IMDB4[[#This Row],[Budget]]</f>
        <v>-26261368</v>
      </c>
      <c r="V1152" s="9" t="str">
        <f>IF(IMDB4[[#This Row],[Profit]]&gt;0,"Hit","Flop")</f>
        <v>Flop</v>
      </c>
      <c r="W1152" s="9" t="str" cm="1">
        <f t="array" ref="W1152">_xlfn.IFS(IMDB4[[#This Row],[IMDb Score (1-10)]]&gt;=8,"Excellent",IMDB4[[#This Row],[IMDb Score (1-10)]]&gt;=7,"Good",IMDB4[[#This Row],[IMDb Score (1-10)]]&gt;=5,"Average",TRUE,"Poor")</f>
        <v>Average</v>
      </c>
      <c r="X1152" s="9" t="str">
        <f>IF(IMDB4[[#This Row],[Duration (min)]]&lt;90,"Short",IF(IMDB4[[#This Row],[Duration (min)]]&lt;=120,"Medium", "Long"))</f>
        <v>Long</v>
      </c>
    </row>
    <row r="1153" spans="1:24" x14ac:dyDescent="0.25">
      <c r="A1153" s="1" t="s">
        <v>4678</v>
      </c>
      <c r="B1153" s="2">
        <v>39092</v>
      </c>
      <c r="C1153" s="30">
        <f>YEAR(IMDB4[[#This Row],[Release Date]])</f>
        <v>2007</v>
      </c>
      <c r="D1153" s="30" t="str">
        <f>FLOOR(IMDB4[[#This Row],[Year]],10)&amp;"s"</f>
        <v>2000s</v>
      </c>
      <c r="E1153" s="1" t="s">
        <v>32</v>
      </c>
      <c r="F1153" s="1" t="s">
        <v>9</v>
      </c>
      <c r="G1153" s="1" t="s">
        <v>3</v>
      </c>
      <c r="H1153" s="1" t="s">
        <v>4</v>
      </c>
      <c r="I1153" s="1" t="s">
        <v>92</v>
      </c>
      <c r="J1153" s="1" t="s">
        <v>488</v>
      </c>
      <c r="K1153" s="1" t="s">
        <v>302</v>
      </c>
      <c r="L1153" s="30">
        <v>11000</v>
      </c>
      <c r="M1153" s="30">
        <v>32875</v>
      </c>
      <c r="N1153" s="30">
        <v>0</v>
      </c>
      <c r="O1153" s="30">
        <v>0</v>
      </c>
      <c r="P1153" s="27">
        <v>6.2</v>
      </c>
      <c r="Q1153" s="30">
        <v>227</v>
      </c>
      <c r="R1153" s="30">
        <v>92</v>
      </c>
      <c r="S1153" s="9">
        <v>14998070</v>
      </c>
      <c r="T1153" s="9">
        <v>35000000</v>
      </c>
      <c r="U1153" s="9">
        <f>IMDB4[[#This Row],[Gross Revenue]]-IMDB4[[#This Row],[Budget]]</f>
        <v>-20001930</v>
      </c>
      <c r="V1153" s="9" t="str">
        <f>IF(IMDB4[[#This Row],[Profit]]&gt;0,"Hit","Flop")</f>
        <v>Flop</v>
      </c>
      <c r="W1153" s="9" t="str" cm="1">
        <f t="array" ref="W1153">_xlfn.IFS(IMDB4[[#This Row],[IMDb Score (1-10)]]&gt;=8,"Excellent",IMDB4[[#This Row],[IMDb Score (1-10)]]&gt;=7,"Good",IMDB4[[#This Row],[IMDb Score (1-10)]]&gt;=5,"Average",TRUE,"Poor")</f>
        <v>Average</v>
      </c>
      <c r="X1153" s="9" t="str">
        <f>IF(IMDB4[[#This Row],[Duration (min)]]&lt;90,"Short",IF(IMDB4[[#This Row],[Duration (min)]]&lt;=120,"Medium", "Long"))</f>
        <v>Medium</v>
      </c>
    </row>
    <row r="1154" spans="1:24" x14ac:dyDescent="0.25">
      <c r="A1154" s="1" t="s">
        <v>6137</v>
      </c>
      <c r="B1154" s="2">
        <v>41074</v>
      </c>
      <c r="C1154" s="30">
        <f>YEAR(IMDB4[[#This Row],[Release Date]])</f>
        <v>2012</v>
      </c>
      <c r="D1154" s="30" t="str">
        <f>FLOOR(IMDB4[[#This Row],[Year]],10)&amp;"s"</f>
        <v>2010s</v>
      </c>
      <c r="E1154" s="1" t="s">
        <v>32</v>
      </c>
      <c r="F1154" s="1" t="s">
        <v>2</v>
      </c>
      <c r="G1154" s="1" t="s">
        <v>3</v>
      </c>
      <c r="H1154" s="1" t="s">
        <v>4</v>
      </c>
      <c r="I1154" s="1" t="s">
        <v>92</v>
      </c>
      <c r="J1154" s="1" t="s">
        <v>1045</v>
      </c>
      <c r="K1154" s="1" t="s">
        <v>4762</v>
      </c>
      <c r="L1154" s="30">
        <v>11000</v>
      </c>
      <c r="M1154" s="30">
        <v>14025</v>
      </c>
      <c r="N1154" s="30">
        <v>181</v>
      </c>
      <c r="O1154" s="30">
        <v>20000</v>
      </c>
      <c r="P1154" s="27">
        <v>6.2</v>
      </c>
      <c r="Q1154" s="30">
        <v>414</v>
      </c>
      <c r="R1154" s="30">
        <v>97</v>
      </c>
      <c r="S1154" s="9">
        <v>14938570</v>
      </c>
      <c r="T1154" s="9">
        <v>15000000</v>
      </c>
      <c r="U1154" s="9">
        <f>IMDB4[[#This Row],[Gross Revenue]]-IMDB4[[#This Row],[Budget]]</f>
        <v>-61430</v>
      </c>
      <c r="V1154" s="9" t="str">
        <f>IF(IMDB4[[#This Row],[Profit]]&gt;0,"Hit","Flop")</f>
        <v>Flop</v>
      </c>
      <c r="W1154" s="9" t="str" cm="1">
        <f t="array" ref="W1154">_xlfn.IFS(IMDB4[[#This Row],[IMDb Score (1-10)]]&gt;=8,"Excellent",IMDB4[[#This Row],[IMDb Score (1-10)]]&gt;=7,"Good",IMDB4[[#This Row],[IMDb Score (1-10)]]&gt;=5,"Average",TRUE,"Poor")</f>
        <v>Average</v>
      </c>
      <c r="X1154" s="9" t="str">
        <f>IF(IMDB4[[#This Row],[Duration (min)]]&lt;90,"Short",IF(IMDB4[[#This Row],[Duration (min)]]&lt;=120,"Medium", "Long"))</f>
        <v>Medium</v>
      </c>
    </row>
    <row r="1155" spans="1:24" x14ac:dyDescent="0.25">
      <c r="A1155" s="1" t="s">
        <v>6604</v>
      </c>
      <c r="B1155" s="2">
        <v>41778</v>
      </c>
      <c r="C1155" s="30">
        <f>YEAR(IMDB4[[#This Row],[Release Date]])</f>
        <v>2014</v>
      </c>
      <c r="D1155" s="30" t="str">
        <f>FLOOR(IMDB4[[#This Row],[Year]],10)&amp;"s"</f>
        <v>2010s</v>
      </c>
      <c r="E1155" s="1" t="s">
        <v>32</v>
      </c>
      <c r="F1155" s="1" t="s">
        <v>61</v>
      </c>
      <c r="G1155" s="1" t="s">
        <v>3</v>
      </c>
      <c r="H1155" s="1" t="s">
        <v>4</v>
      </c>
      <c r="I1155" s="1" t="s">
        <v>132</v>
      </c>
      <c r="J1155" s="1" t="s">
        <v>5976</v>
      </c>
      <c r="K1155" s="1" t="s">
        <v>645</v>
      </c>
      <c r="L1155" s="30">
        <v>11000</v>
      </c>
      <c r="M1155" s="30">
        <v>12418</v>
      </c>
      <c r="N1155" s="30">
        <v>13000</v>
      </c>
      <c r="O1155" s="30">
        <v>20000</v>
      </c>
      <c r="P1155" s="27">
        <v>7</v>
      </c>
      <c r="Q1155" s="30">
        <v>325</v>
      </c>
      <c r="R1155" s="30">
        <v>106</v>
      </c>
      <c r="S1155" s="9">
        <v>14479776</v>
      </c>
      <c r="T1155" s="9">
        <v>10000000</v>
      </c>
      <c r="U1155" s="9">
        <f>IMDB4[[#This Row],[Gross Revenue]]-IMDB4[[#This Row],[Budget]]</f>
        <v>4479776</v>
      </c>
      <c r="V1155" s="9" t="str">
        <f>IF(IMDB4[[#This Row],[Profit]]&gt;0,"Hit","Flop")</f>
        <v>Hit</v>
      </c>
      <c r="W1155" s="9" t="str" cm="1">
        <f t="array" ref="W1155">_xlfn.IFS(IMDB4[[#This Row],[IMDb Score (1-10)]]&gt;=8,"Excellent",IMDB4[[#This Row],[IMDb Score (1-10)]]&gt;=7,"Good",IMDB4[[#This Row],[IMDb Score (1-10)]]&gt;=5,"Average",TRUE,"Poor")</f>
        <v>Good</v>
      </c>
      <c r="X1155" s="9" t="str">
        <f>IF(IMDB4[[#This Row],[Duration (min)]]&lt;90,"Short",IF(IMDB4[[#This Row],[Duration (min)]]&lt;=120,"Medium", "Long"))</f>
        <v>Medium</v>
      </c>
    </row>
    <row r="1156" spans="1:24" x14ac:dyDescent="0.25">
      <c r="A1156" s="1" t="s">
        <v>3082</v>
      </c>
      <c r="B1156" s="2">
        <v>37578</v>
      </c>
      <c r="C1156" s="30">
        <f>YEAR(IMDB4[[#This Row],[Release Date]])</f>
        <v>2002</v>
      </c>
      <c r="D1156" s="30" t="str">
        <f>FLOOR(IMDB4[[#This Row],[Year]],10)&amp;"s"</f>
        <v>2000s</v>
      </c>
      <c r="E1156" s="1" t="s">
        <v>32</v>
      </c>
      <c r="F1156" s="1" t="s">
        <v>20</v>
      </c>
      <c r="G1156" s="1" t="s">
        <v>3</v>
      </c>
      <c r="H1156" s="1" t="s">
        <v>4</v>
      </c>
      <c r="I1156" s="1" t="s">
        <v>132</v>
      </c>
      <c r="J1156" s="1" t="s">
        <v>1207</v>
      </c>
      <c r="K1156" s="1" t="s">
        <v>707</v>
      </c>
      <c r="L1156" s="30">
        <v>11000</v>
      </c>
      <c r="M1156" s="30">
        <v>12566</v>
      </c>
      <c r="N1156" s="30">
        <v>65</v>
      </c>
      <c r="O1156" s="30">
        <v>835</v>
      </c>
      <c r="P1156" s="27">
        <v>5.8</v>
      </c>
      <c r="Q1156" s="30">
        <v>86</v>
      </c>
      <c r="R1156" s="30">
        <v>103</v>
      </c>
      <c r="S1156" s="9">
        <v>14448589</v>
      </c>
      <c r="T1156" s="9">
        <v>40000000</v>
      </c>
      <c r="U1156" s="9">
        <f>IMDB4[[#This Row],[Gross Revenue]]-IMDB4[[#This Row],[Budget]]</f>
        <v>-25551411</v>
      </c>
      <c r="V1156" s="9" t="str">
        <f>IF(IMDB4[[#This Row],[Profit]]&gt;0,"Hit","Flop")</f>
        <v>Flop</v>
      </c>
      <c r="W1156" s="9" t="str" cm="1">
        <f t="array" ref="W1156">_xlfn.IFS(IMDB4[[#This Row],[IMDb Score (1-10)]]&gt;=8,"Excellent",IMDB4[[#This Row],[IMDb Score (1-10)]]&gt;=7,"Good",IMDB4[[#This Row],[IMDb Score (1-10)]]&gt;=5,"Average",TRUE,"Poor")</f>
        <v>Average</v>
      </c>
      <c r="X1156" s="9" t="str">
        <f>IF(IMDB4[[#This Row],[Duration (min)]]&lt;90,"Short",IF(IMDB4[[#This Row],[Duration (min)]]&lt;=120,"Medium", "Long"))</f>
        <v>Medium</v>
      </c>
    </row>
    <row r="1157" spans="1:24" x14ac:dyDescent="0.25">
      <c r="A1157" s="1" t="s">
        <v>6207</v>
      </c>
      <c r="B1157" s="2">
        <v>41243</v>
      </c>
      <c r="C1157" s="30">
        <f>YEAR(IMDB4[[#This Row],[Release Date]])</f>
        <v>2012</v>
      </c>
      <c r="D1157" s="30" t="str">
        <f>FLOOR(IMDB4[[#This Row],[Year]],10)&amp;"s"</f>
        <v>2010s</v>
      </c>
      <c r="E1157" s="1" t="s">
        <v>32</v>
      </c>
      <c r="F1157" s="1" t="s">
        <v>2</v>
      </c>
      <c r="G1157" s="1" t="s">
        <v>3</v>
      </c>
      <c r="H1157" s="1" t="s">
        <v>4</v>
      </c>
      <c r="I1157" s="1" t="s">
        <v>92</v>
      </c>
      <c r="J1157" s="1" t="s">
        <v>2570</v>
      </c>
      <c r="K1157" s="1" t="s">
        <v>6208</v>
      </c>
      <c r="L1157" s="30">
        <v>11000</v>
      </c>
      <c r="M1157" s="30">
        <v>12306</v>
      </c>
      <c r="N1157" s="30">
        <v>520</v>
      </c>
      <c r="O1157" s="30">
        <v>25000</v>
      </c>
      <c r="P1157" s="27">
        <v>5.3</v>
      </c>
      <c r="Q1157" s="30">
        <v>444</v>
      </c>
      <c r="R1157" s="30">
        <v>94</v>
      </c>
      <c r="S1157" s="9">
        <v>14123773</v>
      </c>
      <c r="T1157" s="9">
        <v>5000000</v>
      </c>
      <c r="U1157" s="9">
        <f>IMDB4[[#This Row],[Gross Revenue]]-IMDB4[[#This Row],[Budget]]</f>
        <v>9123773</v>
      </c>
      <c r="V1157" s="9" t="str">
        <f>IF(IMDB4[[#This Row],[Profit]]&gt;0,"Hit","Flop")</f>
        <v>Hit</v>
      </c>
      <c r="W1157" s="9" t="str" cm="1">
        <f t="array" ref="W1157">_xlfn.IFS(IMDB4[[#This Row],[IMDb Score (1-10)]]&gt;=8,"Excellent",IMDB4[[#This Row],[IMDb Score (1-10)]]&gt;=7,"Good",IMDB4[[#This Row],[IMDb Score (1-10)]]&gt;=5,"Average",TRUE,"Poor")</f>
        <v>Average</v>
      </c>
      <c r="X1157" s="9" t="str">
        <f>IF(IMDB4[[#This Row],[Duration (min)]]&lt;90,"Short",IF(IMDB4[[#This Row],[Duration (min)]]&lt;=120,"Medium", "Long"))</f>
        <v>Medium</v>
      </c>
    </row>
    <row r="1158" spans="1:24" x14ac:dyDescent="0.25">
      <c r="A1158" s="1" t="s">
        <v>6023</v>
      </c>
      <c r="B1158" s="2">
        <v>40580</v>
      </c>
      <c r="C1158" s="30">
        <f>YEAR(IMDB4[[#This Row],[Release Date]])</f>
        <v>2011</v>
      </c>
      <c r="D1158" s="30" t="str">
        <f>FLOOR(IMDB4[[#This Row],[Year]],10)&amp;"s"</f>
        <v>2010s</v>
      </c>
      <c r="E1158" s="1" t="s">
        <v>32</v>
      </c>
      <c r="F1158" s="1" t="s">
        <v>20</v>
      </c>
      <c r="G1158" s="1" t="s">
        <v>3</v>
      </c>
      <c r="H1158" s="1" t="s">
        <v>4</v>
      </c>
      <c r="I1158" s="1" t="s">
        <v>92</v>
      </c>
      <c r="J1158" s="1" t="s">
        <v>2770</v>
      </c>
      <c r="K1158" s="1" t="s">
        <v>6024</v>
      </c>
      <c r="L1158" s="30">
        <v>11000</v>
      </c>
      <c r="M1158" s="30">
        <v>15713</v>
      </c>
      <c r="N1158" s="30">
        <v>20</v>
      </c>
      <c r="O1158" s="30">
        <v>0</v>
      </c>
      <c r="P1158" s="27">
        <v>6</v>
      </c>
      <c r="Q1158" s="30">
        <v>151</v>
      </c>
      <c r="R1158" s="30">
        <v>117</v>
      </c>
      <c r="S1158" s="9">
        <v>13987482</v>
      </c>
      <c r="T1158" s="9">
        <v>20000000</v>
      </c>
      <c r="U1158" s="9">
        <f>IMDB4[[#This Row],[Gross Revenue]]-IMDB4[[#This Row],[Budget]]</f>
        <v>-6012518</v>
      </c>
      <c r="V1158" s="9" t="str">
        <f>IF(IMDB4[[#This Row],[Profit]]&gt;0,"Hit","Flop")</f>
        <v>Flop</v>
      </c>
      <c r="W1158" s="9" t="str" cm="1">
        <f t="array" ref="W1158">_xlfn.IFS(IMDB4[[#This Row],[IMDb Score (1-10)]]&gt;=8,"Excellent",IMDB4[[#This Row],[IMDb Score (1-10)]]&gt;=7,"Good",IMDB4[[#This Row],[IMDb Score (1-10)]]&gt;=5,"Average",TRUE,"Poor")</f>
        <v>Average</v>
      </c>
      <c r="X1158" s="9" t="str">
        <f>IF(IMDB4[[#This Row],[Duration (min)]]&lt;90,"Short",IF(IMDB4[[#This Row],[Duration (min)]]&lt;=120,"Medium", "Long"))</f>
        <v>Medium</v>
      </c>
    </row>
    <row r="1159" spans="1:24" x14ac:dyDescent="0.25">
      <c r="A1159" s="1" t="s">
        <v>671</v>
      </c>
      <c r="B1159" s="2">
        <v>32219</v>
      </c>
      <c r="C1159" s="30">
        <f>YEAR(IMDB4[[#This Row],[Release Date]])</f>
        <v>1988</v>
      </c>
      <c r="D1159" s="30" t="str">
        <f>FLOOR(IMDB4[[#This Row],[Year]],10)&amp;"s"</f>
        <v>1980s</v>
      </c>
      <c r="E1159" s="1" t="s">
        <v>32</v>
      </c>
      <c r="F1159" s="1" t="s">
        <v>20</v>
      </c>
      <c r="G1159" s="1" t="s">
        <v>3</v>
      </c>
      <c r="H1159" s="1" t="s">
        <v>4</v>
      </c>
      <c r="I1159" s="1" t="s">
        <v>132</v>
      </c>
      <c r="J1159" s="1" t="s">
        <v>672</v>
      </c>
      <c r="K1159" s="1" t="s">
        <v>673</v>
      </c>
      <c r="L1159" s="30">
        <v>11000</v>
      </c>
      <c r="M1159" s="30">
        <v>14677</v>
      </c>
      <c r="N1159" s="30">
        <v>121</v>
      </c>
      <c r="O1159" s="30">
        <v>818</v>
      </c>
      <c r="P1159" s="27">
        <v>5.2</v>
      </c>
      <c r="Q1159" s="30">
        <v>15</v>
      </c>
      <c r="R1159" s="30">
        <v>105</v>
      </c>
      <c r="S1159" s="9">
        <v>13854000</v>
      </c>
      <c r="T1159" s="9">
        <v>20000000</v>
      </c>
      <c r="U1159" s="9">
        <f>IMDB4[[#This Row],[Gross Revenue]]-IMDB4[[#This Row],[Budget]]</f>
        <v>-6146000</v>
      </c>
      <c r="V1159" s="9" t="str">
        <f>IF(IMDB4[[#This Row],[Profit]]&gt;0,"Hit","Flop")</f>
        <v>Flop</v>
      </c>
      <c r="W1159" s="9" t="str" cm="1">
        <f t="array" ref="W1159">_xlfn.IFS(IMDB4[[#This Row],[IMDb Score (1-10)]]&gt;=8,"Excellent",IMDB4[[#This Row],[IMDb Score (1-10)]]&gt;=7,"Good",IMDB4[[#This Row],[IMDb Score (1-10)]]&gt;=5,"Average",TRUE,"Poor")</f>
        <v>Average</v>
      </c>
      <c r="X1159" s="9" t="str">
        <f>IF(IMDB4[[#This Row],[Duration (min)]]&lt;90,"Short",IF(IMDB4[[#This Row],[Duration (min)]]&lt;=120,"Medium", "Long"))</f>
        <v>Medium</v>
      </c>
    </row>
    <row r="1160" spans="1:24" x14ac:dyDescent="0.25">
      <c r="A1160" s="1" t="s">
        <v>5895</v>
      </c>
      <c r="B1160" s="2">
        <v>40735</v>
      </c>
      <c r="C1160" s="30">
        <f>YEAR(IMDB4[[#This Row],[Release Date]])</f>
        <v>2011</v>
      </c>
      <c r="D1160" s="30" t="str">
        <f>FLOOR(IMDB4[[#This Row],[Year]],10)&amp;"s"</f>
        <v>2010s</v>
      </c>
      <c r="E1160" s="1" t="s">
        <v>32</v>
      </c>
      <c r="F1160" s="1" t="s">
        <v>9</v>
      </c>
      <c r="G1160" s="1" t="s">
        <v>3</v>
      </c>
      <c r="H1160" s="1" t="s">
        <v>4</v>
      </c>
      <c r="I1160" s="1" t="s">
        <v>132</v>
      </c>
      <c r="J1160" s="1" t="s">
        <v>2883</v>
      </c>
      <c r="K1160" s="1" t="s">
        <v>5171</v>
      </c>
      <c r="L1160" s="30">
        <v>11000</v>
      </c>
      <c r="M1160" s="30">
        <v>17627</v>
      </c>
      <c r="N1160" s="30">
        <v>92</v>
      </c>
      <c r="O1160" s="30">
        <v>49000</v>
      </c>
      <c r="P1160" s="27">
        <v>7</v>
      </c>
      <c r="Q1160" s="30">
        <v>221</v>
      </c>
      <c r="R1160" s="30">
        <v>107</v>
      </c>
      <c r="S1160" s="9">
        <v>13766014</v>
      </c>
      <c r="T1160" s="9">
        <v>15000000</v>
      </c>
      <c r="U1160" s="9">
        <f>IMDB4[[#This Row],[Gross Revenue]]-IMDB4[[#This Row],[Budget]]</f>
        <v>-1233986</v>
      </c>
      <c r="V1160" s="9" t="str">
        <f>IF(IMDB4[[#This Row],[Profit]]&gt;0,"Hit","Flop")</f>
        <v>Flop</v>
      </c>
      <c r="W1160" s="9" t="str" cm="1">
        <f t="array" ref="W1160">_xlfn.IFS(IMDB4[[#This Row],[IMDb Score (1-10)]]&gt;=8,"Excellent",IMDB4[[#This Row],[IMDb Score (1-10)]]&gt;=7,"Good",IMDB4[[#This Row],[IMDb Score (1-10)]]&gt;=5,"Average",TRUE,"Poor")</f>
        <v>Good</v>
      </c>
      <c r="X1160" s="9" t="str">
        <f>IF(IMDB4[[#This Row],[Duration (min)]]&lt;90,"Short",IF(IMDB4[[#This Row],[Duration (min)]]&lt;=120,"Medium", "Long"))</f>
        <v>Medium</v>
      </c>
    </row>
    <row r="1161" spans="1:24" x14ac:dyDescent="0.25">
      <c r="A1161" s="1" t="s">
        <v>2895</v>
      </c>
      <c r="B1161" s="2">
        <v>37004</v>
      </c>
      <c r="C1161" s="30">
        <f>YEAR(IMDB4[[#This Row],[Release Date]])</f>
        <v>2001</v>
      </c>
      <c r="D1161" s="30" t="str">
        <f>FLOOR(IMDB4[[#This Row],[Year]],10)&amp;"s"</f>
        <v>2000s</v>
      </c>
      <c r="E1161" s="1" t="s">
        <v>32</v>
      </c>
      <c r="F1161" s="1" t="s">
        <v>9</v>
      </c>
      <c r="G1161" s="1" t="s">
        <v>3</v>
      </c>
      <c r="H1161" s="1" t="s">
        <v>4</v>
      </c>
      <c r="I1161" s="1" t="s">
        <v>92</v>
      </c>
      <c r="J1161" s="1" t="s">
        <v>2688</v>
      </c>
      <c r="K1161" s="1" t="s">
        <v>2896</v>
      </c>
      <c r="L1161" s="30">
        <v>11000</v>
      </c>
      <c r="M1161" s="30">
        <v>14995</v>
      </c>
      <c r="N1161" s="30">
        <v>128</v>
      </c>
      <c r="O1161" s="30">
        <v>813</v>
      </c>
      <c r="P1161" s="27">
        <v>6.1</v>
      </c>
      <c r="Q1161" s="30">
        <v>104</v>
      </c>
      <c r="R1161" s="30">
        <v>109</v>
      </c>
      <c r="S1161" s="9">
        <v>13491653</v>
      </c>
      <c r="T1161" s="9">
        <v>18000000</v>
      </c>
      <c r="U1161" s="9">
        <f>IMDB4[[#This Row],[Gross Revenue]]-IMDB4[[#This Row],[Budget]]</f>
        <v>-4508347</v>
      </c>
      <c r="V1161" s="9" t="str">
        <f>IF(IMDB4[[#This Row],[Profit]]&gt;0,"Hit","Flop")</f>
        <v>Flop</v>
      </c>
      <c r="W1161" s="9" t="str" cm="1">
        <f t="array" ref="W1161">_xlfn.IFS(IMDB4[[#This Row],[IMDb Score (1-10)]]&gt;=8,"Excellent",IMDB4[[#This Row],[IMDb Score (1-10)]]&gt;=7,"Good",IMDB4[[#This Row],[IMDb Score (1-10)]]&gt;=5,"Average",TRUE,"Poor")</f>
        <v>Average</v>
      </c>
      <c r="X1161" s="9" t="str">
        <f>IF(IMDB4[[#This Row],[Duration (min)]]&lt;90,"Short",IF(IMDB4[[#This Row],[Duration (min)]]&lt;=120,"Medium", "Long"))</f>
        <v>Medium</v>
      </c>
    </row>
    <row r="1162" spans="1:24" x14ac:dyDescent="0.25">
      <c r="A1162" s="1" t="s">
        <v>6006</v>
      </c>
      <c r="B1162" s="2">
        <v>40895</v>
      </c>
      <c r="C1162" s="30">
        <f>YEAR(IMDB4[[#This Row],[Release Date]])</f>
        <v>2011</v>
      </c>
      <c r="D1162" s="30" t="str">
        <f>FLOOR(IMDB4[[#This Row],[Year]],10)&amp;"s"</f>
        <v>2010s</v>
      </c>
      <c r="E1162" s="1" t="s">
        <v>32</v>
      </c>
      <c r="F1162" s="1" t="s">
        <v>9</v>
      </c>
      <c r="G1162" s="1" t="s">
        <v>3</v>
      </c>
      <c r="H1162" s="1" t="s">
        <v>4</v>
      </c>
      <c r="I1162" s="1" t="s">
        <v>132</v>
      </c>
      <c r="J1162" s="1" t="s">
        <v>1045</v>
      </c>
      <c r="K1162" s="1" t="s">
        <v>1919</v>
      </c>
      <c r="L1162" s="30">
        <v>11000</v>
      </c>
      <c r="M1162" s="30">
        <v>13021</v>
      </c>
      <c r="N1162" s="30">
        <v>0</v>
      </c>
      <c r="O1162" s="30">
        <v>39000</v>
      </c>
      <c r="P1162" s="27">
        <v>6.7</v>
      </c>
      <c r="Q1162" s="30">
        <v>584</v>
      </c>
      <c r="R1162" s="30">
        <v>139</v>
      </c>
      <c r="S1162" s="9">
        <v>13303319</v>
      </c>
      <c r="T1162" s="9">
        <v>32000000</v>
      </c>
      <c r="U1162" s="9">
        <f>IMDB4[[#This Row],[Gross Revenue]]-IMDB4[[#This Row],[Budget]]</f>
        <v>-18696681</v>
      </c>
      <c r="V1162" s="9" t="str">
        <f>IF(IMDB4[[#This Row],[Profit]]&gt;0,"Hit","Flop")</f>
        <v>Flop</v>
      </c>
      <c r="W1162" s="9" t="str" cm="1">
        <f t="array" ref="W1162">_xlfn.IFS(IMDB4[[#This Row],[IMDb Score (1-10)]]&gt;=8,"Excellent",IMDB4[[#This Row],[IMDb Score (1-10)]]&gt;=7,"Good",IMDB4[[#This Row],[IMDb Score (1-10)]]&gt;=5,"Average",TRUE,"Poor")</f>
        <v>Average</v>
      </c>
      <c r="X1162" s="9" t="str">
        <f>IF(IMDB4[[#This Row],[Duration (min)]]&lt;90,"Short",IF(IMDB4[[#This Row],[Duration (min)]]&lt;=120,"Medium", "Long"))</f>
        <v>Long</v>
      </c>
    </row>
    <row r="1163" spans="1:24" x14ac:dyDescent="0.25">
      <c r="A1163" s="1" t="s">
        <v>1376</v>
      </c>
      <c r="B1163" s="2">
        <v>35149</v>
      </c>
      <c r="C1163" s="30">
        <f>YEAR(IMDB4[[#This Row],[Release Date]])</f>
        <v>1996</v>
      </c>
      <c r="D1163" s="30" t="str">
        <f>FLOOR(IMDB4[[#This Row],[Year]],10)&amp;"s"</f>
        <v>1990s</v>
      </c>
      <c r="E1163" s="1" t="s">
        <v>32</v>
      </c>
      <c r="F1163" s="1" t="s">
        <v>9</v>
      </c>
      <c r="G1163" s="1" t="s">
        <v>3</v>
      </c>
      <c r="H1163" s="1" t="s">
        <v>4</v>
      </c>
      <c r="I1163" s="1" t="s">
        <v>92</v>
      </c>
      <c r="J1163" s="1" t="s">
        <v>1377</v>
      </c>
      <c r="K1163" s="1" t="s">
        <v>1378</v>
      </c>
      <c r="L1163" s="30">
        <v>11000</v>
      </c>
      <c r="M1163" s="30">
        <v>11400</v>
      </c>
      <c r="N1163" s="30">
        <v>407</v>
      </c>
      <c r="O1163" s="30">
        <v>0</v>
      </c>
      <c r="P1163" s="27">
        <v>7.6</v>
      </c>
      <c r="Q1163" s="30">
        <v>68</v>
      </c>
      <c r="R1163" s="30">
        <v>135</v>
      </c>
      <c r="S1163" s="9">
        <v>13269963</v>
      </c>
      <c r="T1163" s="9">
        <v>5000000</v>
      </c>
      <c r="U1163" s="9">
        <f>IMDB4[[#This Row],[Gross Revenue]]-IMDB4[[#This Row],[Budget]]</f>
        <v>8269963</v>
      </c>
      <c r="V1163" s="9" t="str">
        <f>IF(IMDB4[[#This Row],[Profit]]&gt;0,"Hit","Flop")</f>
        <v>Hit</v>
      </c>
      <c r="W1163" s="9" t="str" cm="1">
        <f t="array" ref="W1163">_xlfn.IFS(IMDB4[[#This Row],[IMDb Score (1-10)]]&gt;=8,"Excellent",IMDB4[[#This Row],[IMDb Score (1-10)]]&gt;=7,"Good",IMDB4[[#This Row],[IMDb Score (1-10)]]&gt;=5,"Average",TRUE,"Poor")</f>
        <v>Good</v>
      </c>
      <c r="X1163" s="9" t="str">
        <f>IF(IMDB4[[#This Row],[Duration (min)]]&lt;90,"Short",IF(IMDB4[[#This Row],[Duration (min)]]&lt;=120,"Medium", "Long"))</f>
        <v>Long</v>
      </c>
    </row>
    <row r="1164" spans="1:24" x14ac:dyDescent="0.25">
      <c r="A1164" s="1" t="s">
        <v>2670</v>
      </c>
      <c r="B1164" s="2">
        <v>36935</v>
      </c>
      <c r="C1164" s="30">
        <f>YEAR(IMDB4[[#This Row],[Release Date]])</f>
        <v>2001</v>
      </c>
      <c r="D1164" s="30" t="str">
        <f>FLOOR(IMDB4[[#This Row],[Year]],10)&amp;"s"</f>
        <v>2000s</v>
      </c>
      <c r="E1164" s="1" t="s">
        <v>32</v>
      </c>
      <c r="F1164" s="1" t="s">
        <v>2</v>
      </c>
      <c r="G1164" s="1" t="s">
        <v>3</v>
      </c>
      <c r="H1164" s="1" t="s">
        <v>4</v>
      </c>
      <c r="I1164" s="1" t="s">
        <v>92</v>
      </c>
      <c r="J1164" s="1" t="s">
        <v>1377</v>
      </c>
      <c r="K1164" s="1" t="s">
        <v>2671</v>
      </c>
      <c r="L1164" s="30">
        <v>11000</v>
      </c>
      <c r="M1164" s="30">
        <v>12237</v>
      </c>
      <c r="N1164" s="30">
        <v>0</v>
      </c>
      <c r="O1164" s="30">
        <v>5000</v>
      </c>
      <c r="P1164" s="27">
        <v>7.3</v>
      </c>
      <c r="Q1164" s="30">
        <v>161</v>
      </c>
      <c r="R1164" s="30">
        <v>100</v>
      </c>
      <c r="S1164" s="9">
        <v>13103828</v>
      </c>
      <c r="T1164" s="9">
        <v>11000000</v>
      </c>
      <c r="U1164" s="9">
        <f>IMDB4[[#This Row],[Gross Revenue]]-IMDB4[[#This Row],[Budget]]</f>
        <v>2103828</v>
      </c>
      <c r="V1164" s="9" t="str">
        <f>IF(IMDB4[[#This Row],[Profit]]&gt;0,"Hit","Flop")</f>
        <v>Hit</v>
      </c>
      <c r="W1164" s="9" t="str" cm="1">
        <f t="array" ref="W1164">_xlfn.IFS(IMDB4[[#This Row],[IMDb Score (1-10)]]&gt;=8,"Excellent",IMDB4[[#This Row],[IMDb Score (1-10)]]&gt;=7,"Good",IMDB4[[#This Row],[IMDb Score (1-10)]]&gt;=5,"Average",TRUE,"Poor")</f>
        <v>Good</v>
      </c>
      <c r="X1164" s="9" t="str">
        <f>IF(IMDB4[[#This Row],[Duration (min)]]&lt;90,"Short",IF(IMDB4[[#This Row],[Duration (min)]]&lt;=120,"Medium", "Long"))</f>
        <v>Medium</v>
      </c>
    </row>
    <row r="1165" spans="1:24" x14ac:dyDescent="0.25">
      <c r="A1165" s="1" t="s">
        <v>4322</v>
      </c>
      <c r="B1165" s="2">
        <v>38805</v>
      </c>
      <c r="C1165" s="30">
        <f>YEAR(IMDB4[[#This Row],[Release Date]])</f>
        <v>2006</v>
      </c>
      <c r="D1165" s="30" t="str">
        <f>FLOOR(IMDB4[[#This Row],[Year]],10)&amp;"s"</f>
        <v>2000s</v>
      </c>
      <c r="E1165" s="1" t="s">
        <v>1</v>
      </c>
      <c r="F1165" s="1" t="s">
        <v>77</v>
      </c>
      <c r="G1165" s="1" t="s">
        <v>3</v>
      </c>
      <c r="H1165" s="1" t="s">
        <v>83</v>
      </c>
      <c r="I1165" s="1" t="s">
        <v>132</v>
      </c>
      <c r="J1165" s="1" t="s">
        <v>2570</v>
      </c>
      <c r="K1165" s="1" t="s">
        <v>4323</v>
      </c>
      <c r="L1165" s="30">
        <v>11000</v>
      </c>
      <c r="M1165" s="30">
        <v>12634</v>
      </c>
      <c r="N1165" s="30">
        <v>23</v>
      </c>
      <c r="O1165" s="30">
        <v>2000</v>
      </c>
      <c r="P1165" s="27">
        <v>6.6</v>
      </c>
      <c r="Q1165" s="30">
        <v>123</v>
      </c>
      <c r="R1165" s="30">
        <v>140</v>
      </c>
      <c r="S1165" s="9">
        <v>13082288</v>
      </c>
      <c r="T1165" s="9">
        <v>60000000</v>
      </c>
      <c r="U1165" s="9">
        <f>IMDB4[[#This Row],[Gross Revenue]]-IMDB4[[#This Row],[Budget]]</f>
        <v>-46917712</v>
      </c>
      <c r="V1165" s="9" t="str">
        <f>IF(IMDB4[[#This Row],[Profit]]&gt;0,"Hit","Flop")</f>
        <v>Flop</v>
      </c>
      <c r="W1165" s="9" t="str" cm="1">
        <f t="array" ref="W1165">_xlfn.IFS(IMDB4[[#This Row],[IMDb Score (1-10)]]&gt;=8,"Excellent",IMDB4[[#This Row],[IMDb Score (1-10)]]&gt;=7,"Good",IMDB4[[#This Row],[IMDb Score (1-10)]]&gt;=5,"Average",TRUE,"Poor")</f>
        <v>Average</v>
      </c>
      <c r="X1165" s="9" t="str">
        <f>IF(IMDB4[[#This Row],[Duration (min)]]&lt;90,"Short",IF(IMDB4[[#This Row],[Duration (min)]]&lt;=120,"Medium", "Long"))</f>
        <v>Long</v>
      </c>
    </row>
    <row r="1166" spans="1:24" x14ac:dyDescent="0.25">
      <c r="A1166" s="1" t="s">
        <v>1044</v>
      </c>
      <c r="B1166" s="2">
        <v>34093</v>
      </c>
      <c r="C1166" s="30">
        <f>YEAR(IMDB4[[#This Row],[Release Date]])</f>
        <v>1993</v>
      </c>
      <c r="D1166" s="30" t="str">
        <f>FLOOR(IMDB4[[#This Row],[Year]],10)&amp;"s"</f>
        <v>1990s</v>
      </c>
      <c r="E1166" s="1" t="s">
        <v>32</v>
      </c>
      <c r="F1166" s="1" t="s">
        <v>77</v>
      </c>
      <c r="G1166" s="1" t="s">
        <v>3</v>
      </c>
      <c r="H1166" s="1" t="s">
        <v>4</v>
      </c>
      <c r="I1166" s="1" t="s">
        <v>92</v>
      </c>
      <c r="J1166" s="1" t="s">
        <v>1045</v>
      </c>
      <c r="K1166" s="1" t="s">
        <v>556</v>
      </c>
      <c r="L1166" s="30">
        <v>11000</v>
      </c>
      <c r="M1166" s="30">
        <v>23602</v>
      </c>
      <c r="N1166" s="30">
        <v>12000</v>
      </c>
      <c r="O1166" s="30">
        <v>15000</v>
      </c>
      <c r="P1166" s="27">
        <v>8</v>
      </c>
      <c r="Q1166" s="30">
        <v>122</v>
      </c>
      <c r="R1166" s="30">
        <v>121</v>
      </c>
      <c r="S1166" s="9">
        <v>12281500</v>
      </c>
      <c r="T1166" s="9">
        <v>13000000</v>
      </c>
      <c r="U1166" s="9">
        <f>IMDB4[[#This Row],[Gross Revenue]]-IMDB4[[#This Row],[Budget]]</f>
        <v>-718500</v>
      </c>
      <c r="V1166" s="9" t="str">
        <f>IF(IMDB4[[#This Row],[Profit]]&gt;0,"Hit","Flop")</f>
        <v>Flop</v>
      </c>
      <c r="W1166" s="9" t="str" cm="1">
        <f t="array" ref="W1166">_xlfn.IFS(IMDB4[[#This Row],[IMDb Score (1-10)]]&gt;=8,"Excellent",IMDB4[[#This Row],[IMDb Score (1-10)]]&gt;=7,"Good",IMDB4[[#This Row],[IMDb Score (1-10)]]&gt;=5,"Average",TRUE,"Poor")</f>
        <v>Excellent</v>
      </c>
      <c r="X1166" s="9" t="str">
        <f>IF(IMDB4[[#This Row],[Duration (min)]]&lt;90,"Short",IF(IMDB4[[#This Row],[Duration (min)]]&lt;=120,"Medium", "Long"))</f>
        <v>Long</v>
      </c>
    </row>
    <row r="1167" spans="1:24" x14ac:dyDescent="0.25">
      <c r="A1167" s="1" t="s">
        <v>5524</v>
      </c>
      <c r="B1167" s="2">
        <v>40410</v>
      </c>
      <c r="C1167" s="30">
        <f>YEAR(IMDB4[[#This Row],[Release Date]])</f>
        <v>2010</v>
      </c>
      <c r="D1167" s="30" t="str">
        <f>FLOOR(IMDB4[[#This Row],[Year]],10)&amp;"s"</f>
        <v>2010s</v>
      </c>
      <c r="E1167" s="1" t="s">
        <v>32</v>
      </c>
      <c r="F1167" s="1" t="s">
        <v>9</v>
      </c>
      <c r="G1167" s="1" t="s">
        <v>3</v>
      </c>
      <c r="H1167" s="1" t="s">
        <v>4</v>
      </c>
      <c r="I1167" s="1" t="s">
        <v>84</v>
      </c>
      <c r="J1167" s="1" t="s">
        <v>199</v>
      </c>
      <c r="K1167" s="1" t="s">
        <v>5133</v>
      </c>
      <c r="L1167" s="30">
        <v>11000</v>
      </c>
      <c r="M1167" s="30">
        <v>17560</v>
      </c>
      <c r="N1167" s="30">
        <v>12</v>
      </c>
      <c r="O1167" s="30">
        <v>0</v>
      </c>
      <c r="P1167" s="27">
        <v>6.5</v>
      </c>
      <c r="Q1167" s="30">
        <v>126</v>
      </c>
      <c r="R1167" s="30">
        <v>106</v>
      </c>
      <c r="S1167" s="9">
        <v>11854694</v>
      </c>
      <c r="T1167" s="9">
        <v>31000000</v>
      </c>
      <c r="U1167" s="9">
        <f>IMDB4[[#This Row],[Gross Revenue]]-IMDB4[[#This Row],[Budget]]</f>
        <v>-19145306</v>
      </c>
      <c r="V1167" s="9" t="str">
        <f>IF(IMDB4[[#This Row],[Profit]]&gt;0,"Hit","Flop")</f>
        <v>Flop</v>
      </c>
      <c r="W1167" s="9" t="str" cm="1">
        <f t="array" ref="W1167">_xlfn.IFS(IMDB4[[#This Row],[IMDb Score (1-10)]]&gt;=8,"Excellent",IMDB4[[#This Row],[IMDb Score (1-10)]]&gt;=7,"Good",IMDB4[[#This Row],[IMDb Score (1-10)]]&gt;=5,"Average",TRUE,"Poor")</f>
        <v>Average</v>
      </c>
      <c r="X1167" s="9" t="str">
        <f>IF(IMDB4[[#This Row],[Duration (min)]]&lt;90,"Short",IF(IMDB4[[#This Row],[Duration (min)]]&lt;=120,"Medium", "Long"))</f>
        <v>Medium</v>
      </c>
    </row>
    <row r="1168" spans="1:24" x14ac:dyDescent="0.25">
      <c r="A1168" s="1" t="s">
        <v>732</v>
      </c>
      <c r="B1168" s="2">
        <v>32690</v>
      </c>
      <c r="C1168" s="30">
        <f>YEAR(IMDB4[[#This Row],[Release Date]])</f>
        <v>1989</v>
      </c>
      <c r="D1168" s="30" t="str">
        <f>FLOOR(IMDB4[[#This Row],[Year]],10)&amp;"s"</f>
        <v>1980s</v>
      </c>
      <c r="E1168" s="1" t="s">
        <v>32</v>
      </c>
      <c r="F1168" s="1" t="s">
        <v>20</v>
      </c>
      <c r="G1168" s="1" t="s">
        <v>3</v>
      </c>
      <c r="H1168" s="1" t="s">
        <v>4</v>
      </c>
      <c r="I1168" s="1" t="s">
        <v>84</v>
      </c>
      <c r="J1168" s="1" t="s">
        <v>242</v>
      </c>
      <c r="K1168" s="1" t="s">
        <v>242</v>
      </c>
      <c r="L1168" s="30">
        <v>11000</v>
      </c>
      <c r="M1168" s="30">
        <v>12685</v>
      </c>
      <c r="N1168" s="30">
        <v>11000</v>
      </c>
      <c r="O1168" s="30">
        <v>877</v>
      </c>
      <c r="P1168" s="27">
        <v>6.4</v>
      </c>
      <c r="Q1168" s="30">
        <v>42</v>
      </c>
      <c r="R1168" s="30">
        <v>124</v>
      </c>
      <c r="S1168" s="9">
        <v>10763469</v>
      </c>
      <c r="T1168" s="9">
        <v>15000000</v>
      </c>
      <c r="U1168" s="9">
        <f>IMDB4[[#This Row],[Gross Revenue]]-IMDB4[[#This Row],[Budget]]</f>
        <v>-4236531</v>
      </c>
      <c r="V1168" s="9" t="str">
        <f>IF(IMDB4[[#This Row],[Profit]]&gt;0,"Hit","Flop")</f>
        <v>Flop</v>
      </c>
      <c r="W1168" s="9" t="str" cm="1">
        <f t="array" ref="W1168">_xlfn.IFS(IMDB4[[#This Row],[IMDb Score (1-10)]]&gt;=8,"Excellent",IMDB4[[#This Row],[IMDb Score (1-10)]]&gt;=7,"Good",IMDB4[[#This Row],[IMDb Score (1-10)]]&gt;=5,"Average",TRUE,"Poor")</f>
        <v>Average</v>
      </c>
      <c r="X1168" s="9" t="str">
        <f>IF(IMDB4[[#This Row],[Duration (min)]]&lt;90,"Short",IF(IMDB4[[#This Row],[Duration (min)]]&lt;=120,"Medium", "Long"))</f>
        <v>Long</v>
      </c>
    </row>
    <row r="1169" spans="1:24" x14ac:dyDescent="0.25">
      <c r="A1169" s="1" t="s">
        <v>1541</v>
      </c>
      <c r="B1169" s="2">
        <v>35572</v>
      </c>
      <c r="C1169" s="30">
        <f>YEAR(IMDB4[[#This Row],[Release Date]])</f>
        <v>1997</v>
      </c>
      <c r="D1169" s="30" t="str">
        <f>FLOOR(IMDB4[[#This Row],[Year]],10)&amp;"s"</f>
        <v>1990s</v>
      </c>
      <c r="E1169" s="1" t="s">
        <v>32</v>
      </c>
      <c r="F1169" s="1" t="s">
        <v>20</v>
      </c>
      <c r="G1169" s="1" t="s">
        <v>3</v>
      </c>
      <c r="H1169" s="1" t="s">
        <v>4</v>
      </c>
      <c r="I1169" s="1" t="s">
        <v>92</v>
      </c>
      <c r="J1169" s="1" t="s">
        <v>242</v>
      </c>
      <c r="K1169" s="1" t="s">
        <v>242</v>
      </c>
      <c r="L1169" s="30">
        <v>11000</v>
      </c>
      <c r="M1169" s="30">
        <v>11867</v>
      </c>
      <c r="N1169" s="30">
        <v>11000</v>
      </c>
      <c r="O1169" s="30">
        <v>0</v>
      </c>
      <c r="P1169" s="27">
        <v>7.4</v>
      </c>
      <c r="Q1169" s="30">
        <v>104</v>
      </c>
      <c r="R1169" s="30">
        <v>96</v>
      </c>
      <c r="S1169" s="9">
        <v>10569071</v>
      </c>
      <c r="T1169" s="9">
        <v>20000000</v>
      </c>
      <c r="U1169" s="9">
        <f>IMDB4[[#This Row],[Gross Revenue]]-IMDB4[[#This Row],[Budget]]</f>
        <v>-9430929</v>
      </c>
      <c r="V1169" s="9" t="str">
        <f>IF(IMDB4[[#This Row],[Profit]]&gt;0,"Hit","Flop")</f>
        <v>Flop</v>
      </c>
      <c r="W1169" s="9" t="str" cm="1">
        <f t="array" ref="W1169">_xlfn.IFS(IMDB4[[#This Row],[IMDb Score (1-10)]]&gt;=8,"Excellent",IMDB4[[#This Row],[IMDb Score (1-10)]]&gt;=7,"Good",IMDB4[[#This Row],[IMDb Score (1-10)]]&gt;=5,"Average",TRUE,"Poor")</f>
        <v>Good</v>
      </c>
      <c r="X1169" s="9" t="str">
        <f>IF(IMDB4[[#This Row],[Duration (min)]]&lt;90,"Short",IF(IMDB4[[#This Row],[Duration (min)]]&lt;=120,"Medium", "Long"))</f>
        <v>Medium</v>
      </c>
    </row>
    <row r="1170" spans="1:24" x14ac:dyDescent="0.25">
      <c r="A1170" s="1" t="s">
        <v>1898</v>
      </c>
      <c r="B1170" s="2">
        <v>35846</v>
      </c>
      <c r="C1170" s="30">
        <f>YEAR(IMDB4[[#This Row],[Release Date]])</f>
        <v>1998</v>
      </c>
      <c r="D1170" s="30" t="str">
        <f>FLOOR(IMDB4[[#This Row],[Year]],10)&amp;"s"</f>
        <v>1990s</v>
      </c>
      <c r="E1170" s="1" t="s">
        <v>32</v>
      </c>
      <c r="F1170" s="1" t="s">
        <v>77</v>
      </c>
      <c r="G1170" s="1" t="s">
        <v>3</v>
      </c>
      <c r="H1170" s="1" t="s">
        <v>4</v>
      </c>
      <c r="I1170" s="1" t="s">
        <v>132</v>
      </c>
      <c r="J1170" s="1" t="s">
        <v>1377</v>
      </c>
      <c r="K1170" s="1" t="s">
        <v>858</v>
      </c>
      <c r="L1170" s="30">
        <v>11000</v>
      </c>
      <c r="M1170" s="30">
        <v>11969</v>
      </c>
      <c r="N1170" s="30">
        <v>0</v>
      </c>
      <c r="O1170" s="30">
        <v>315</v>
      </c>
      <c r="P1170" s="27">
        <v>6</v>
      </c>
      <c r="Q1170" s="30">
        <v>63</v>
      </c>
      <c r="R1170" s="30">
        <v>123</v>
      </c>
      <c r="S1170" s="9">
        <v>10297897</v>
      </c>
      <c r="T1170" s="9">
        <v>27000000</v>
      </c>
      <c r="U1170" s="9">
        <f>IMDB4[[#This Row],[Gross Revenue]]-IMDB4[[#This Row],[Budget]]</f>
        <v>-16702103</v>
      </c>
      <c r="V1170" s="9" t="str">
        <f>IF(IMDB4[[#This Row],[Profit]]&gt;0,"Hit","Flop")</f>
        <v>Flop</v>
      </c>
      <c r="W1170" s="9" t="str" cm="1">
        <f t="array" ref="W1170">_xlfn.IFS(IMDB4[[#This Row],[IMDb Score (1-10)]]&gt;=8,"Excellent",IMDB4[[#This Row],[IMDb Score (1-10)]]&gt;=7,"Good",IMDB4[[#This Row],[IMDb Score (1-10)]]&gt;=5,"Average",TRUE,"Poor")</f>
        <v>Average</v>
      </c>
      <c r="X1170" s="9" t="str">
        <f>IF(IMDB4[[#This Row],[Duration (min)]]&lt;90,"Short",IF(IMDB4[[#This Row],[Duration (min)]]&lt;=120,"Medium", "Long"))</f>
        <v>Long</v>
      </c>
    </row>
    <row r="1171" spans="1:24" x14ac:dyDescent="0.25">
      <c r="A1171" s="1" t="s">
        <v>4122</v>
      </c>
      <c r="B1171" s="2">
        <v>38624</v>
      </c>
      <c r="C1171" s="30">
        <f>YEAR(IMDB4[[#This Row],[Release Date]])</f>
        <v>2005</v>
      </c>
      <c r="D1171" s="30" t="str">
        <f>FLOOR(IMDB4[[#This Row],[Year]],10)&amp;"s"</f>
        <v>2000s</v>
      </c>
      <c r="E1171" s="1" t="s">
        <v>1</v>
      </c>
      <c r="F1171" s="1" t="s">
        <v>77</v>
      </c>
      <c r="G1171" s="1" t="s">
        <v>4123</v>
      </c>
      <c r="H1171" s="1" t="s">
        <v>4</v>
      </c>
      <c r="I1171" s="1" t="s">
        <v>92</v>
      </c>
      <c r="J1171" s="1" t="s">
        <v>2570</v>
      </c>
      <c r="K1171" s="1" t="s">
        <v>1841</v>
      </c>
      <c r="L1171" s="30">
        <v>11000</v>
      </c>
      <c r="M1171" s="30">
        <v>12133</v>
      </c>
      <c r="N1171" s="30">
        <v>131</v>
      </c>
      <c r="O1171" s="30">
        <v>0</v>
      </c>
      <c r="P1171" s="27">
        <v>6.7</v>
      </c>
      <c r="Q1171" s="30">
        <v>81</v>
      </c>
      <c r="R1171" s="30">
        <v>132</v>
      </c>
      <c r="S1171" s="9">
        <v>10166502</v>
      </c>
      <c r="T1171" s="9">
        <v>80000000</v>
      </c>
      <c r="U1171" s="9">
        <f>IMDB4[[#This Row],[Gross Revenue]]-IMDB4[[#This Row],[Budget]]</f>
        <v>-69833498</v>
      </c>
      <c r="V1171" s="9" t="str">
        <f>IF(IMDB4[[#This Row],[Profit]]&gt;0,"Hit","Flop")</f>
        <v>Flop</v>
      </c>
      <c r="W1171" s="9" t="str" cm="1">
        <f t="array" ref="W1171">_xlfn.IFS(IMDB4[[#This Row],[IMDb Score (1-10)]]&gt;=8,"Excellent",IMDB4[[#This Row],[IMDb Score (1-10)]]&gt;=7,"Good",IMDB4[[#This Row],[IMDb Score (1-10)]]&gt;=5,"Average",TRUE,"Poor")</f>
        <v>Average</v>
      </c>
      <c r="X1171" s="9" t="str">
        <f>IF(IMDB4[[#This Row],[Duration (min)]]&lt;90,"Short",IF(IMDB4[[#This Row],[Duration (min)]]&lt;=120,"Medium", "Long"))</f>
        <v>Long</v>
      </c>
    </row>
    <row r="1172" spans="1:24" x14ac:dyDescent="0.25">
      <c r="A1172" s="1" t="s">
        <v>5786</v>
      </c>
      <c r="B1172" s="2">
        <v>40572</v>
      </c>
      <c r="C1172" s="30">
        <f>YEAR(IMDB4[[#This Row],[Release Date]])</f>
        <v>2011</v>
      </c>
      <c r="D1172" s="30" t="str">
        <f>FLOOR(IMDB4[[#This Row],[Year]],10)&amp;"s"</f>
        <v>2010s</v>
      </c>
      <c r="E1172" s="1" t="s">
        <v>32</v>
      </c>
      <c r="F1172" s="1" t="s">
        <v>20</v>
      </c>
      <c r="G1172" s="1" t="s">
        <v>3</v>
      </c>
      <c r="H1172" s="1" t="s">
        <v>4</v>
      </c>
      <c r="I1172" s="1" t="s">
        <v>132</v>
      </c>
      <c r="J1172" s="1" t="s">
        <v>1377</v>
      </c>
      <c r="K1172" s="1" t="s">
        <v>858</v>
      </c>
      <c r="L1172" s="30">
        <v>11000</v>
      </c>
      <c r="M1172" s="30">
        <v>11328</v>
      </c>
      <c r="N1172" s="30">
        <v>0</v>
      </c>
      <c r="O1172" s="30">
        <v>15000</v>
      </c>
      <c r="P1172" s="27">
        <v>6.8</v>
      </c>
      <c r="Q1172" s="30">
        <v>231</v>
      </c>
      <c r="R1172" s="30">
        <v>99</v>
      </c>
      <c r="S1172" s="9">
        <v>9203192</v>
      </c>
      <c r="T1172" s="9">
        <v>5000000</v>
      </c>
      <c r="U1172" s="9">
        <f>IMDB4[[#This Row],[Gross Revenue]]-IMDB4[[#This Row],[Budget]]</f>
        <v>4203192</v>
      </c>
      <c r="V1172" s="9" t="str">
        <f>IF(IMDB4[[#This Row],[Profit]]&gt;0,"Hit","Flop")</f>
        <v>Hit</v>
      </c>
      <c r="W1172" s="9" t="str" cm="1">
        <f t="array" ref="W1172">_xlfn.IFS(IMDB4[[#This Row],[IMDb Score (1-10)]]&gt;=8,"Excellent",IMDB4[[#This Row],[IMDb Score (1-10)]]&gt;=7,"Good",IMDB4[[#This Row],[IMDb Score (1-10)]]&gt;=5,"Average",TRUE,"Poor")</f>
        <v>Average</v>
      </c>
      <c r="X1172" s="9" t="str">
        <f>IF(IMDB4[[#This Row],[Duration (min)]]&lt;90,"Short",IF(IMDB4[[#This Row],[Duration (min)]]&lt;=120,"Medium", "Long"))</f>
        <v>Medium</v>
      </c>
    </row>
    <row r="1173" spans="1:24" x14ac:dyDescent="0.25">
      <c r="A1173" s="1" t="s">
        <v>4569</v>
      </c>
      <c r="B1173" s="2">
        <v>39110</v>
      </c>
      <c r="C1173" s="30">
        <f>YEAR(IMDB4[[#This Row],[Release Date]])</f>
        <v>2007</v>
      </c>
      <c r="D1173" s="30" t="str">
        <f>FLOOR(IMDB4[[#This Row],[Year]],10)&amp;"s"</f>
        <v>2000s</v>
      </c>
      <c r="E1173" s="1" t="s">
        <v>32</v>
      </c>
      <c r="F1173" s="1" t="s">
        <v>61</v>
      </c>
      <c r="G1173" s="1" t="s">
        <v>3</v>
      </c>
      <c r="H1173" s="1" t="s">
        <v>4</v>
      </c>
      <c r="I1173" s="1" t="s">
        <v>92</v>
      </c>
      <c r="J1173" s="1" t="s">
        <v>1207</v>
      </c>
      <c r="K1173" s="1" t="s">
        <v>2504</v>
      </c>
      <c r="L1173" s="30">
        <v>11000</v>
      </c>
      <c r="M1173" s="30">
        <v>12178</v>
      </c>
      <c r="N1173" s="30">
        <v>187</v>
      </c>
      <c r="O1173" s="30">
        <v>923</v>
      </c>
      <c r="P1173" s="27">
        <v>6.7</v>
      </c>
      <c r="Q1173" s="30">
        <v>190</v>
      </c>
      <c r="R1173" s="30">
        <v>108</v>
      </c>
      <c r="S1173" s="9">
        <v>9172810</v>
      </c>
      <c r="T1173" s="9">
        <v>16000000</v>
      </c>
      <c r="U1173" s="9">
        <f>IMDB4[[#This Row],[Gross Revenue]]-IMDB4[[#This Row],[Budget]]</f>
        <v>-6827190</v>
      </c>
      <c r="V1173" s="9" t="str">
        <f>IF(IMDB4[[#This Row],[Profit]]&gt;0,"Hit","Flop")</f>
        <v>Flop</v>
      </c>
      <c r="W1173" s="9" t="str" cm="1">
        <f t="array" ref="W1173">_xlfn.IFS(IMDB4[[#This Row],[IMDb Score (1-10)]]&gt;=8,"Excellent",IMDB4[[#This Row],[IMDb Score (1-10)]]&gt;=7,"Good",IMDB4[[#This Row],[IMDb Score (1-10)]]&gt;=5,"Average",TRUE,"Poor")</f>
        <v>Average</v>
      </c>
      <c r="X1173" s="9" t="str">
        <f>IF(IMDB4[[#This Row],[Duration (min)]]&lt;90,"Short",IF(IMDB4[[#This Row],[Duration (min)]]&lt;=120,"Medium", "Long"))</f>
        <v>Medium</v>
      </c>
    </row>
    <row r="1174" spans="1:24" x14ac:dyDescent="0.25">
      <c r="A1174" s="1" t="s">
        <v>2569</v>
      </c>
      <c r="B1174" s="2">
        <v>36855</v>
      </c>
      <c r="C1174" s="30">
        <f>YEAR(IMDB4[[#This Row],[Release Date]])</f>
        <v>2000</v>
      </c>
      <c r="D1174" s="30" t="str">
        <f>FLOOR(IMDB4[[#This Row],[Year]],10)&amp;"s"</f>
        <v>2000s</v>
      </c>
      <c r="E1174" s="1" t="s">
        <v>32</v>
      </c>
      <c r="F1174" s="1" t="s">
        <v>20</v>
      </c>
      <c r="G1174" s="1" t="s">
        <v>3</v>
      </c>
      <c r="H1174" s="1" t="s">
        <v>4</v>
      </c>
      <c r="I1174" s="1" t="s">
        <v>132</v>
      </c>
      <c r="J1174" s="1" t="s">
        <v>2570</v>
      </c>
      <c r="K1174" s="1" t="s">
        <v>2571</v>
      </c>
      <c r="L1174" s="30">
        <v>11000</v>
      </c>
      <c r="M1174" s="30">
        <v>13524</v>
      </c>
      <c r="N1174" s="30">
        <v>9</v>
      </c>
      <c r="O1174" s="30">
        <v>816</v>
      </c>
      <c r="P1174" s="27">
        <v>5.5</v>
      </c>
      <c r="Q1174" s="30">
        <v>50</v>
      </c>
      <c r="R1174" s="30">
        <v>94</v>
      </c>
      <c r="S1174" s="9">
        <v>8735529</v>
      </c>
      <c r="T1174" s="9">
        <v>15000000</v>
      </c>
      <c r="U1174" s="9">
        <f>IMDB4[[#This Row],[Gross Revenue]]-IMDB4[[#This Row],[Budget]]</f>
        <v>-6264471</v>
      </c>
      <c r="V1174" s="9" t="str">
        <f>IF(IMDB4[[#This Row],[Profit]]&gt;0,"Hit","Flop")</f>
        <v>Flop</v>
      </c>
      <c r="W1174" s="9" t="str" cm="1">
        <f t="array" ref="W1174">_xlfn.IFS(IMDB4[[#This Row],[IMDb Score (1-10)]]&gt;=8,"Excellent",IMDB4[[#This Row],[IMDb Score (1-10)]]&gt;=7,"Good",IMDB4[[#This Row],[IMDb Score (1-10)]]&gt;=5,"Average",TRUE,"Poor")</f>
        <v>Average</v>
      </c>
      <c r="X1174" s="9" t="str">
        <f>IF(IMDB4[[#This Row],[Duration (min)]]&lt;90,"Short",IF(IMDB4[[#This Row],[Duration (min)]]&lt;=120,"Medium", "Long"))</f>
        <v>Medium</v>
      </c>
    </row>
    <row r="1175" spans="1:24" x14ac:dyDescent="0.25">
      <c r="A1175" s="1" t="s">
        <v>3886</v>
      </c>
      <c r="B1175" s="2">
        <v>38436</v>
      </c>
      <c r="C1175" s="30">
        <f>YEAR(IMDB4[[#This Row],[Release Date]])</f>
        <v>2005</v>
      </c>
      <c r="D1175" s="30" t="str">
        <f>FLOOR(IMDB4[[#This Row],[Year]],10)&amp;"s"</f>
        <v>2000s</v>
      </c>
      <c r="E1175" s="1" t="s">
        <v>32</v>
      </c>
      <c r="F1175" s="1" t="s">
        <v>9</v>
      </c>
      <c r="G1175" s="1" t="s">
        <v>3</v>
      </c>
      <c r="H1175" s="1" t="s">
        <v>4</v>
      </c>
      <c r="I1175" s="1" t="s">
        <v>132</v>
      </c>
      <c r="J1175" s="1" t="s">
        <v>715</v>
      </c>
      <c r="K1175" s="1" t="s">
        <v>1049</v>
      </c>
      <c r="L1175" s="30">
        <v>11000</v>
      </c>
      <c r="M1175" s="30">
        <v>11519</v>
      </c>
      <c r="N1175" s="30">
        <v>529</v>
      </c>
      <c r="O1175" s="30">
        <v>0</v>
      </c>
      <c r="P1175" s="27">
        <v>7</v>
      </c>
      <c r="Q1175" s="30">
        <v>107</v>
      </c>
      <c r="R1175" s="30">
        <v>108</v>
      </c>
      <c r="S1175" s="9">
        <v>8535575</v>
      </c>
      <c r="T1175" s="9">
        <v>30000000</v>
      </c>
      <c r="U1175" s="9">
        <f>IMDB4[[#This Row],[Gross Revenue]]-IMDB4[[#This Row],[Budget]]</f>
        <v>-21464425</v>
      </c>
      <c r="V1175" s="9" t="str">
        <f>IF(IMDB4[[#This Row],[Profit]]&gt;0,"Hit","Flop")</f>
        <v>Flop</v>
      </c>
      <c r="W1175" s="9" t="str" cm="1">
        <f t="array" ref="W1175">_xlfn.IFS(IMDB4[[#This Row],[IMDb Score (1-10)]]&gt;=8,"Excellent",IMDB4[[#This Row],[IMDb Score (1-10)]]&gt;=7,"Good",IMDB4[[#This Row],[IMDb Score (1-10)]]&gt;=5,"Average",TRUE,"Poor")</f>
        <v>Good</v>
      </c>
      <c r="X1175" s="9" t="str">
        <f>IF(IMDB4[[#This Row],[Duration (min)]]&lt;90,"Short",IF(IMDB4[[#This Row],[Duration (min)]]&lt;=120,"Medium", "Long"))</f>
        <v>Medium</v>
      </c>
    </row>
    <row r="1176" spans="1:24" x14ac:dyDescent="0.25">
      <c r="A1176" s="1" t="s">
        <v>2142</v>
      </c>
      <c r="B1176" s="2">
        <v>36496</v>
      </c>
      <c r="C1176" s="30">
        <f>YEAR(IMDB4[[#This Row],[Release Date]])</f>
        <v>1999</v>
      </c>
      <c r="D1176" s="30" t="str">
        <f>FLOOR(IMDB4[[#This Row],[Year]],10)&amp;"s"</f>
        <v>1990s</v>
      </c>
      <c r="E1176" s="1" t="s">
        <v>32</v>
      </c>
      <c r="F1176" s="1" t="s">
        <v>20</v>
      </c>
      <c r="G1176" s="1" t="s">
        <v>3</v>
      </c>
      <c r="H1176" s="1" t="s">
        <v>4</v>
      </c>
      <c r="I1176" s="1" t="s">
        <v>92</v>
      </c>
      <c r="J1176" s="1" t="s">
        <v>1207</v>
      </c>
      <c r="K1176" s="1" t="s">
        <v>1080</v>
      </c>
      <c r="L1176" s="30">
        <v>11000</v>
      </c>
      <c r="M1176" s="30">
        <v>13093</v>
      </c>
      <c r="N1176" s="30">
        <v>179</v>
      </c>
      <c r="O1176" s="30">
        <v>783</v>
      </c>
      <c r="P1176" s="27">
        <v>6</v>
      </c>
      <c r="Q1176" s="30">
        <v>56</v>
      </c>
      <c r="R1176" s="30">
        <v>124</v>
      </c>
      <c r="S1176" s="9">
        <v>8406264</v>
      </c>
      <c r="T1176" s="9">
        <v>38000000</v>
      </c>
      <c r="U1176" s="9">
        <f>IMDB4[[#This Row],[Gross Revenue]]-IMDB4[[#This Row],[Budget]]</f>
        <v>-29593736</v>
      </c>
      <c r="V1176" s="9" t="str">
        <f>IF(IMDB4[[#This Row],[Profit]]&gt;0,"Hit","Flop")</f>
        <v>Flop</v>
      </c>
      <c r="W1176" s="9" t="str" cm="1">
        <f t="array" ref="W1176">_xlfn.IFS(IMDB4[[#This Row],[IMDb Score (1-10)]]&gt;=8,"Excellent",IMDB4[[#This Row],[IMDb Score (1-10)]]&gt;=7,"Good",IMDB4[[#This Row],[IMDb Score (1-10)]]&gt;=5,"Average",TRUE,"Poor")</f>
        <v>Average</v>
      </c>
      <c r="X1176" s="9" t="str">
        <f>IF(IMDB4[[#This Row],[Duration (min)]]&lt;90,"Short",IF(IMDB4[[#This Row],[Duration (min)]]&lt;=120,"Medium", "Long"))</f>
        <v>Long</v>
      </c>
    </row>
    <row r="1177" spans="1:24" x14ac:dyDescent="0.25">
      <c r="A1177" s="1" t="s">
        <v>1206</v>
      </c>
      <c r="B1177" s="2">
        <v>35029</v>
      </c>
      <c r="C1177" s="30">
        <f>YEAR(IMDB4[[#This Row],[Release Date]])</f>
        <v>1995</v>
      </c>
      <c r="D1177" s="30" t="str">
        <f>FLOOR(IMDB4[[#This Row],[Year]],10)&amp;"s"</f>
        <v>1990s</v>
      </c>
      <c r="E1177" s="1" t="s">
        <v>32</v>
      </c>
      <c r="F1177" s="1" t="s">
        <v>20</v>
      </c>
      <c r="G1177" s="1" t="s">
        <v>3</v>
      </c>
      <c r="H1177" s="1" t="s">
        <v>4</v>
      </c>
      <c r="I1177" s="1" t="s">
        <v>132</v>
      </c>
      <c r="J1177" s="1" t="s">
        <v>1207</v>
      </c>
      <c r="K1177" s="1" t="s">
        <v>1208</v>
      </c>
      <c r="L1177" s="30">
        <v>11000</v>
      </c>
      <c r="M1177" s="30">
        <v>13821</v>
      </c>
      <c r="N1177" s="30">
        <v>34</v>
      </c>
      <c r="O1177" s="30">
        <v>12000</v>
      </c>
      <c r="P1177" s="27">
        <v>6.2</v>
      </c>
      <c r="Q1177" s="30">
        <v>79</v>
      </c>
      <c r="R1177" s="30">
        <v>107</v>
      </c>
      <c r="S1177" s="9">
        <v>7564000</v>
      </c>
      <c r="T1177" s="9">
        <v>20000000</v>
      </c>
      <c r="U1177" s="9">
        <f>IMDB4[[#This Row],[Gross Revenue]]-IMDB4[[#This Row],[Budget]]</f>
        <v>-12436000</v>
      </c>
      <c r="V1177" s="9" t="str">
        <f>IF(IMDB4[[#This Row],[Profit]]&gt;0,"Hit","Flop")</f>
        <v>Flop</v>
      </c>
      <c r="W1177" s="9" t="str" cm="1">
        <f t="array" ref="W1177">_xlfn.IFS(IMDB4[[#This Row],[IMDb Score (1-10)]]&gt;=8,"Excellent",IMDB4[[#This Row],[IMDb Score (1-10)]]&gt;=7,"Good",IMDB4[[#This Row],[IMDb Score (1-10)]]&gt;=5,"Average",TRUE,"Poor")</f>
        <v>Average</v>
      </c>
      <c r="X1177" s="9" t="str">
        <f>IF(IMDB4[[#This Row],[Duration (min)]]&lt;90,"Short",IF(IMDB4[[#This Row],[Duration (min)]]&lt;=120,"Medium", "Long"))</f>
        <v>Medium</v>
      </c>
    </row>
    <row r="1178" spans="1:24" x14ac:dyDescent="0.25">
      <c r="A1178" s="1" t="s">
        <v>2854</v>
      </c>
      <c r="B1178" s="2">
        <v>36991</v>
      </c>
      <c r="C1178" s="30">
        <f>YEAR(IMDB4[[#This Row],[Release Date]])</f>
        <v>2001</v>
      </c>
      <c r="D1178" s="30" t="str">
        <f>FLOOR(IMDB4[[#This Row],[Year]],10)&amp;"s"</f>
        <v>2000s</v>
      </c>
      <c r="E1178" s="1" t="s">
        <v>32</v>
      </c>
      <c r="F1178" s="1" t="s">
        <v>20</v>
      </c>
      <c r="G1178" s="1" t="s">
        <v>3</v>
      </c>
      <c r="H1178" s="1" t="s">
        <v>4</v>
      </c>
      <c r="I1178" s="1" t="s">
        <v>132</v>
      </c>
      <c r="J1178" s="1" t="s">
        <v>242</v>
      </c>
      <c r="K1178" s="1" t="s">
        <v>242</v>
      </c>
      <c r="L1178" s="30">
        <v>11000</v>
      </c>
      <c r="M1178" s="30">
        <v>12534</v>
      </c>
      <c r="N1178" s="30">
        <v>11000</v>
      </c>
      <c r="O1178" s="30">
        <v>826</v>
      </c>
      <c r="P1178" s="27">
        <v>6.8</v>
      </c>
      <c r="Q1178" s="30">
        <v>116</v>
      </c>
      <c r="R1178" s="30">
        <v>103</v>
      </c>
      <c r="S1178" s="9">
        <v>7496522</v>
      </c>
      <c r="T1178" s="9">
        <v>26000000</v>
      </c>
      <c r="U1178" s="9">
        <f>IMDB4[[#This Row],[Gross Revenue]]-IMDB4[[#This Row],[Budget]]</f>
        <v>-18503478</v>
      </c>
      <c r="V1178" s="9" t="str">
        <f>IF(IMDB4[[#This Row],[Profit]]&gt;0,"Hit","Flop")</f>
        <v>Flop</v>
      </c>
      <c r="W1178" s="9" t="str" cm="1">
        <f t="array" ref="W1178">_xlfn.IFS(IMDB4[[#This Row],[IMDb Score (1-10)]]&gt;=8,"Excellent",IMDB4[[#This Row],[IMDb Score (1-10)]]&gt;=7,"Good",IMDB4[[#This Row],[IMDb Score (1-10)]]&gt;=5,"Average",TRUE,"Poor")</f>
        <v>Average</v>
      </c>
      <c r="X1178" s="9" t="str">
        <f>IF(IMDB4[[#This Row],[Duration (min)]]&lt;90,"Short",IF(IMDB4[[#This Row],[Duration (min)]]&lt;=120,"Medium", "Long"))</f>
        <v>Medium</v>
      </c>
    </row>
    <row r="1179" spans="1:24" x14ac:dyDescent="0.25">
      <c r="A1179" s="1" t="s">
        <v>2970</v>
      </c>
      <c r="B1179" s="2">
        <v>37372</v>
      </c>
      <c r="C1179" s="30">
        <f>YEAR(IMDB4[[#This Row],[Release Date]])</f>
        <v>2002</v>
      </c>
      <c r="D1179" s="30" t="str">
        <f>FLOOR(IMDB4[[#This Row],[Year]],10)&amp;"s"</f>
        <v>2000s</v>
      </c>
      <c r="E1179" s="1" t="s">
        <v>32</v>
      </c>
      <c r="F1179" s="1" t="s">
        <v>20</v>
      </c>
      <c r="G1179" s="1" t="s">
        <v>3</v>
      </c>
      <c r="H1179" s="1" t="s">
        <v>4</v>
      </c>
      <c r="I1179" s="1" t="s">
        <v>132</v>
      </c>
      <c r="J1179" s="1" t="s">
        <v>2121</v>
      </c>
      <c r="K1179" s="1" t="s">
        <v>872</v>
      </c>
      <c r="L1179" s="30">
        <v>11000</v>
      </c>
      <c r="M1179" s="30">
        <v>13917</v>
      </c>
      <c r="N1179" s="30">
        <v>188</v>
      </c>
      <c r="O1179" s="30">
        <v>892</v>
      </c>
      <c r="P1179" s="27">
        <v>6.5</v>
      </c>
      <c r="Q1179" s="30">
        <v>87</v>
      </c>
      <c r="R1179" s="30">
        <v>74</v>
      </c>
      <c r="S1179" s="9">
        <v>7262288</v>
      </c>
      <c r="T1179" s="9">
        <v>40000000</v>
      </c>
      <c r="U1179" s="9">
        <f>IMDB4[[#This Row],[Gross Revenue]]-IMDB4[[#This Row],[Budget]]</f>
        <v>-32737712</v>
      </c>
      <c r="V1179" s="9" t="str">
        <f>IF(IMDB4[[#This Row],[Profit]]&gt;0,"Hit","Flop")</f>
        <v>Flop</v>
      </c>
      <c r="W1179" s="9" t="str" cm="1">
        <f t="array" ref="W1179">_xlfn.IFS(IMDB4[[#This Row],[IMDb Score (1-10)]]&gt;=8,"Excellent",IMDB4[[#This Row],[IMDb Score (1-10)]]&gt;=7,"Good",IMDB4[[#This Row],[IMDb Score (1-10)]]&gt;=5,"Average",TRUE,"Poor")</f>
        <v>Average</v>
      </c>
      <c r="X1179" s="9" t="str">
        <f>IF(IMDB4[[#This Row],[Duration (min)]]&lt;90,"Short",IF(IMDB4[[#This Row],[Duration (min)]]&lt;=120,"Medium", "Long"))</f>
        <v>Short</v>
      </c>
    </row>
    <row r="1180" spans="1:24" x14ac:dyDescent="0.25">
      <c r="A1180" s="1" t="s">
        <v>3794</v>
      </c>
      <c r="B1180" s="2">
        <v>38234</v>
      </c>
      <c r="C1180" s="30">
        <f>YEAR(IMDB4[[#This Row],[Release Date]])</f>
        <v>2004</v>
      </c>
      <c r="D1180" s="30" t="str">
        <f>FLOOR(IMDB4[[#This Row],[Year]],10)&amp;"s"</f>
        <v>2000s</v>
      </c>
      <c r="E1180" s="1" t="s">
        <v>32</v>
      </c>
      <c r="F1180" s="1" t="s">
        <v>20</v>
      </c>
      <c r="G1180" s="1" t="s">
        <v>3</v>
      </c>
      <c r="H1180" s="1" t="s">
        <v>4</v>
      </c>
      <c r="I1180" s="1" t="s">
        <v>132</v>
      </c>
      <c r="J1180" s="1" t="s">
        <v>715</v>
      </c>
      <c r="K1180" s="1" t="s">
        <v>1565</v>
      </c>
      <c r="L1180" s="30">
        <v>11000</v>
      </c>
      <c r="M1180" s="30">
        <v>11972</v>
      </c>
      <c r="N1180" s="30">
        <v>5</v>
      </c>
      <c r="O1180" s="30">
        <v>288</v>
      </c>
      <c r="P1180" s="27">
        <v>4.9000000000000004</v>
      </c>
      <c r="Q1180" s="30">
        <v>75</v>
      </c>
      <c r="R1180" s="30">
        <v>88</v>
      </c>
      <c r="S1180" s="9">
        <v>6471394</v>
      </c>
      <c r="T1180" s="9">
        <v>50000000</v>
      </c>
      <c r="U1180" s="9">
        <f>IMDB4[[#This Row],[Gross Revenue]]-IMDB4[[#This Row],[Budget]]</f>
        <v>-43528606</v>
      </c>
      <c r="V1180" s="9" t="str">
        <f>IF(IMDB4[[#This Row],[Profit]]&gt;0,"Hit","Flop")</f>
        <v>Flop</v>
      </c>
      <c r="W1180" s="9" t="str" cm="1">
        <f t="array" ref="W1180">_xlfn.IFS(IMDB4[[#This Row],[IMDb Score (1-10)]]&gt;=8,"Excellent",IMDB4[[#This Row],[IMDb Score (1-10)]]&gt;=7,"Good",IMDB4[[#This Row],[IMDb Score (1-10)]]&gt;=5,"Average",TRUE,"Poor")</f>
        <v>Poor</v>
      </c>
      <c r="X1180" s="9" t="str">
        <f>IF(IMDB4[[#This Row],[Duration (min)]]&lt;90,"Short",IF(IMDB4[[#This Row],[Duration (min)]]&lt;=120,"Medium", "Long"))</f>
        <v>Short</v>
      </c>
    </row>
    <row r="1181" spans="1:24" x14ac:dyDescent="0.25">
      <c r="A1181" s="1" t="s">
        <v>6766</v>
      </c>
      <c r="B1181" s="2">
        <v>41765</v>
      </c>
      <c r="C1181" s="30">
        <f>YEAR(IMDB4[[#This Row],[Release Date]])</f>
        <v>2014</v>
      </c>
      <c r="D1181" s="30" t="str">
        <f>FLOOR(IMDB4[[#This Row],[Year]],10)&amp;"s"</f>
        <v>2010s</v>
      </c>
      <c r="E1181" s="1" t="s">
        <v>32</v>
      </c>
      <c r="F1181" s="1" t="s">
        <v>20</v>
      </c>
      <c r="G1181" s="1" t="s">
        <v>3</v>
      </c>
      <c r="H1181" s="1" t="s">
        <v>4</v>
      </c>
      <c r="I1181" s="1" t="s">
        <v>92</v>
      </c>
      <c r="J1181" s="1" t="s">
        <v>2570</v>
      </c>
      <c r="K1181" s="1" t="s">
        <v>6553</v>
      </c>
      <c r="L1181" s="30">
        <v>11000</v>
      </c>
      <c r="M1181" s="30">
        <v>12239</v>
      </c>
      <c r="N1181" s="30">
        <v>133</v>
      </c>
      <c r="O1181" s="30">
        <v>50000</v>
      </c>
      <c r="P1181" s="27">
        <v>6.6</v>
      </c>
      <c r="Q1181" s="30">
        <v>293</v>
      </c>
      <c r="R1181" s="30">
        <v>112</v>
      </c>
      <c r="S1181" s="9">
        <v>6105175</v>
      </c>
      <c r="T1181" s="9">
        <v>44000000</v>
      </c>
      <c r="U1181" s="9">
        <f>IMDB4[[#This Row],[Gross Revenue]]-IMDB4[[#This Row],[Budget]]</f>
        <v>-37894825</v>
      </c>
      <c r="V1181" s="9" t="str">
        <f>IF(IMDB4[[#This Row],[Profit]]&gt;0,"Hit","Flop")</f>
        <v>Flop</v>
      </c>
      <c r="W1181" s="9" t="str" cm="1">
        <f t="array" ref="W1181">_xlfn.IFS(IMDB4[[#This Row],[IMDb Score (1-10)]]&gt;=8,"Excellent",IMDB4[[#This Row],[IMDb Score (1-10)]]&gt;=7,"Good",IMDB4[[#This Row],[IMDb Score (1-10)]]&gt;=5,"Average",TRUE,"Poor")</f>
        <v>Average</v>
      </c>
      <c r="X1181" s="9" t="str">
        <f>IF(IMDB4[[#This Row],[Duration (min)]]&lt;90,"Short",IF(IMDB4[[#This Row],[Duration (min)]]&lt;=120,"Medium", "Long"))</f>
        <v>Medium</v>
      </c>
    </row>
    <row r="1182" spans="1:24" x14ac:dyDescent="0.25">
      <c r="A1182" s="1" t="s">
        <v>7011</v>
      </c>
      <c r="B1182" s="2">
        <v>42071</v>
      </c>
      <c r="C1182" s="30">
        <f>YEAR(IMDB4[[#This Row],[Release Date]])</f>
        <v>2015</v>
      </c>
      <c r="D1182" s="30" t="str">
        <f>FLOOR(IMDB4[[#This Row],[Year]],10)&amp;"s"</f>
        <v>2010s</v>
      </c>
      <c r="E1182" s="1" t="s">
        <v>32</v>
      </c>
      <c r="F1182" s="1" t="s">
        <v>9</v>
      </c>
      <c r="G1182" s="1" t="s">
        <v>3</v>
      </c>
      <c r="H1182" s="1" t="s">
        <v>4</v>
      </c>
      <c r="I1182" s="1" t="s">
        <v>132</v>
      </c>
      <c r="J1182" s="1" t="s">
        <v>2688</v>
      </c>
      <c r="K1182" s="1" t="s">
        <v>3861</v>
      </c>
      <c r="L1182" s="30">
        <v>11000</v>
      </c>
      <c r="M1182" s="30">
        <v>12876</v>
      </c>
      <c r="N1182" s="30">
        <v>118</v>
      </c>
      <c r="O1182" s="30">
        <v>11000</v>
      </c>
      <c r="P1182" s="27">
        <v>6</v>
      </c>
      <c r="Q1182" s="30">
        <v>159</v>
      </c>
      <c r="R1182" s="30">
        <v>110</v>
      </c>
      <c r="S1182" s="9">
        <v>5773519</v>
      </c>
      <c r="T1182" s="9">
        <v>40000000</v>
      </c>
      <c r="U1182" s="9">
        <f>IMDB4[[#This Row],[Gross Revenue]]-IMDB4[[#This Row],[Budget]]</f>
        <v>-34226481</v>
      </c>
      <c r="V1182" s="9" t="str">
        <f>IF(IMDB4[[#This Row],[Profit]]&gt;0,"Hit","Flop")</f>
        <v>Flop</v>
      </c>
      <c r="W1182" s="9" t="str" cm="1">
        <f t="array" ref="W1182">_xlfn.IFS(IMDB4[[#This Row],[IMDb Score (1-10)]]&gt;=8,"Excellent",IMDB4[[#This Row],[IMDb Score (1-10)]]&gt;=7,"Good",IMDB4[[#This Row],[IMDb Score (1-10)]]&gt;=5,"Average",TRUE,"Poor")</f>
        <v>Average</v>
      </c>
      <c r="X1182" s="9" t="str">
        <f>IF(IMDB4[[#This Row],[Duration (min)]]&lt;90,"Short",IF(IMDB4[[#This Row],[Duration (min)]]&lt;=120,"Medium", "Long"))</f>
        <v>Medium</v>
      </c>
    </row>
    <row r="1183" spans="1:24" x14ac:dyDescent="0.25">
      <c r="A1183" s="1" t="s">
        <v>3057</v>
      </c>
      <c r="B1183" s="2">
        <v>37437</v>
      </c>
      <c r="C1183" s="30">
        <f>YEAR(IMDB4[[#This Row],[Release Date]])</f>
        <v>2002</v>
      </c>
      <c r="D1183" s="30" t="str">
        <f>FLOOR(IMDB4[[#This Row],[Year]],10)&amp;"s"</f>
        <v>2000s</v>
      </c>
      <c r="E1183" s="1" t="s">
        <v>32</v>
      </c>
      <c r="F1183" s="1" t="s">
        <v>20</v>
      </c>
      <c r="G1183" s="1" t="s">
        <v>3</v>
      </c>
      <c r="H1183" s="1" t="s">
        <v>4</v>
      </c>
      <c r="I1183" s="1" t="s">
        <v>132</v>
      </c>
      <c r="J1183" s="1" t="s">
        <v>242</v>
      </c>
      <c r="K1183" s="1" t="s">
        <v>242</v>
      </c>
      <c r="L1183" s="30">
        <v>11000</v>
      </c>
      <c r="M1183" s="30">
        <v>12766</v>
      </c>
      <c r="N1183" s="30">
        <v>11000</v>
      </c>
      <c r="O1183" s="30">
        <v>762</v>
      </c>
      <c r="P1183" s="27">
        <v>6.6</v>
      </c>
      <c r="Q1183" s="30">
        <v>109</v>
      </c>
      <c r="R1183" s="30">
        <v>112</v>
      </c>
      <c r="S1183" s="9">
        <v>4839383</v>
      </c>
      <c r="T1183" s="9">
        <v>16000000</v>
      </c>
      <c r="U1183" s="9">
        <f>IMDB4[[#This Row],[Gross Revenue]]-IMDB4[[#This Row],[Budget]]</f>
        <v>-11160617</v>
      </c>
      <c r="V1183" s="9" t="str">
        <f>IF(IMDB4[[#This Row],[Profit]]&gt;0,"Hit","Flop")</f>
        <v>Flop</v>
      </c>
      <c r="W1183" s="9" t="str" cm="1">
        <f t="array" ref="W1183">_xlfn.IFS(IMDB4[[#This Row],[IMDb Score (1-10)]]&gt;=8,"Excellent",IMDB4[[#This Row],[IMDb Score (1-10)]]&gt;=7,"Good",IMDB4[[#This Row],[IMDb Score (1-10)]]&gt;=5,"Average",TRUE,"Poor")</f>
        <v>Average</v>
      </c>
      <c r="X1183" s="9" t="str">
        <f>IF(IMDB4[[#This Row],[Duration (min)]]&lt;90,"Short",IF(IMDB4[[#This Row],[Duration (min)]]&lt;=120,"Medium", "Long"))</f>
        <v>Medium</v>
      </c>
    </row>
    <row r="1184" spans="1:24" x14ac:dyDescent="0.25">
      <c r="A1184" s="1" t="s">
        <v>2882</v>
      </c>
      <c r="B1184" s="2">
        <v>37052</v>
      </c>
      <c r="C1184" s="30">
        <f>YEAR(IMDB4[[#This Row],[Release Date]])</f>
        <v>2001</v>
      </c>
      <c r="D1184" s="30" t="str">
        <f>FLOOR(IMDB4[[#This Row],[Year]],10)&amp;"s"</f>
        <v>2000s</v>
      </c>
      <c r="E1184" s="1" t="s">
        <v>32</v>
      </c>
      <c r="F1184" s="1" t="s">
        <v>40</v>
      </c>
      <c r="G1184" s="1" t="s">
        <v>3</v>
      </c>
      <c r="H1184" s="1" t="s">
        <v>4</v>
      </c>
      <c r="I1184" s="1" t="s">
        <v>84</v>
      </c>
      <c r="J1184" s="1" t="s">
        <v>2883</v>
      </c>
      <c r="K1184" s="1" t="s">
        <v>2884</v>
      </c>
      <c r="L1184" s="30">
        <v>11000</v>
      </c>
      <c r="M1184" s="30">
        <v>11116</v>
      </c>
      <c r="N1184" s="30">
        <v>7</v>
      </c>
      <c r="O1184" s="30">
        <v>650</v>
      </c>
      <c r="P1184" s="27">
        <v>6.5</v>
      </c>
      <c r="Q1184" s="30">
        <v>27</v>
      </c>
      <c r="R1184" s="30">
        <v>113</v>
      </c>
      <c r="S1184" s="9">
        <v>4720371</v>
      </c>
      <c r="T1184" s="9">
        <v>7000000</v>
      </c>
      <c r="U1184" s="9">
        <f>IMDB4[[#This Row],[Gross Revenue]]-IMDB4[[#This Row],[Budget]]</f>
        <v>-2279629</v>
      </c>
      <c r="V1184" s="9" t="str">
        <f>IF(IMDB4[[#This Row],[Profit]]&gt;0,"Hit","Flop")</f>
        <v>Flop</v>
      </c>
      <c r="W1184" s="9" t="str" cm="1">
        <f t="array" ref="W1184">_xlfn.IFS(IMDB4[[#This Row],[IMDb Score (1-10)]]&gt;=8,"Excellent",IMDB4[[#This Row],[IMDb Score (1-10)]]&gt;=7,"Good",IMDB4[[#This Row],[IMDb Score (1-10)]]&gt;=5,"Average",TRUE,"Poor")</f>
        <v>Average</v>
      </c>
      <c r="X1184" s="9" t="str">
        <f>IF(IMDB4[[#This Row],[Duration (min)]]&lt;90,"Short",IF(IMDB4[[#This Row],[Duration (min)]]&lt;=120,"Medium", "Long"))</f>
        <v>Medium</v>
      </c>
    </row>
    <row r="1185" spans="1:24" x14ac:dyDescent="0.25">
      <c r="A1185" s="1" t="s">
        <v>6480</v>
      </c>
      <c r="B1185" s="2">
        <v>41608</v>
      </c>
      <c r="C1185" s="30">
        <f>YEAR(IMDB4[[#This Row],[Release Date]])</f>
        <v>2013</v>
      </c>
      <c r="D1185" s="30" t="str">
        <f>FLOOR(IMDB4[[#This Row],[Year]],10)&amp;"s"</f>
        <v>2010s</v>
      </c>
      <c r="E1185" s="1" t="s">
        <v>32</v>
      </c>
      <c r="F1185" s="1" t="s">
        <v>77</v>
      </c>
      <c r="G1185" s="1" t="s">
        <v>3</v>
      </c>
      <c r="H1185" s="1" t="s">
        <v>3402</v>
      </c>
      <c r="I1185" s="1" t="s">
        <v>92</v>
      </c>
      <c r="J1185" s="1" t="s">
        <v>2770</v>
      </c>
      <c r="K1185" s="1" t="s">
        <v>4502</v>
      </c>
      <c r="L1185" s="30">
        <v>11000</v>
      </c>
      <c r="M1185" s="30">
        <v>12286</v>
      </c>
      <c r="N1185" s="30">
        <v>584</v>
      </c>
      <c r="O1185" s="30">
        <v>58000</v>
      </c>
      <c r="P1185" s="27">
        <v>7</v>
      </c>
      <c r="Q1185" s="30">
        <v>488</v>
      </c>
      <c r="R1185" s="30">
        <v>126</v>
      </c>
      <c r="S1185" s="9">
        <v>4563029</v>
      </c>
      <c r="T1185" s="9">
        <v>39200000</v>
      </c>
      <c r="U1185" s="9">
        <f>IMDB4[[#This Row],[Gross Revenue]]-IMDB4[[#This Row],[Budget]]</f>
        <v>-34636971</v>
      </c>
      <c r="V1185" s="9" t="str">
        <f>IF(IMDB4[[#This Row],[Profit]]&gt;0,"Hit","Flop")</f>
        <v>Flop</v>
      </c>
      <c r="W1185" s="9" t="str" cm="1">
        <f t="array" ref="W1185">_xlfn.IFS(IMDB4[[#This Row],[IMDb Score (1-10)]]&gt;=8,"Excellent",IMDB4[[#This Row],[IMDb Score (1-10)]]&gt;=7,"Good",IMDB4[[#This Row],[IMDb Score (1-10)]]&gt;=5,"Average",TRUE,"Poor")</f>
        <v>Good</v>
      </c>
      <c r="X1185" s="9" t="str">
        <f>IF(IMDB4[[#This Row],[Duration (min)]]&lt;90,"Short",IF(IMDB4[[#This Row],[Duration (min)]]&lt;=120,"Medium", "Long"))</f>
        <v>Long</v>
      </c>
    </row>
    <row r="1186" spans="1:24" x14ac:dyDescent="0.25">
      <c r="A1186" s="1" t="s">
        <v>2120</v>
      </c>
      <c r="B1186" s="2">
        <v>36515</v>
      </c>
      <c r="C1186" s="30">
        <f>YEAR(IMDB4[[#This Row],[Release Date]])</f>
        <v>1999</v>
      </c>
      <c r="D1186" s="30" t="str">
        <f>FLOOR(IMDB4[[#This Row],[Year]],10)&amp;"s"</f>
        <v>1990s</v>
      </c>
      <c r="E1186" s="1" t="s">
        <v>1</v>
      </c>
      <c r="F1186" s="1" t="s">
        <v>20</v>
      </c>
      <c r="G1186" s="1" t="s">
        <v>3</v>
      </c>
      <c r="H1186" s="1" t="s">
        <v>4</v>
      </c>
      <c r="I1186" s="1" t="s">
        <v>92</v>
      </c>
      <c r="J1186" s="1" t="s">
        <v>2121</v>
      </c>
      <c r="K1186" s="1" t="s">
        <v>494</v>
      </c>
      <c r="L1186" s="30">
        <v>11000</v>
      </c>
      <c r="M1186" s="30">
        <v>17873</v>
      </c>
      <c r="N1186" s="30">
        <v>759</v>
      </c>
      <c r="O1186" s="30">
        <v>209</v>
      </c>
      <c r="P1186" s="27">
        <v>6.9</v>
      </c>
      <c r="Q1186" s="30">
        <v>65</v>
      </c>
      <c r="R1186" s="30">
        <v>112</v>
      </c>
      <c r="S1186" s="9">
        <v>4554569</v>
      </c>
      <c r="T1186" s="9">
        <v>28000000</v>
      </c>
      <c r="U1186" s="9">
        <f>IMDB4[[#This Row],[Gross Revenue]]-IMDB4[[#This Row],[Budget]]</f>
        <v>-23445431</v>
      </c>
      <c r="V1186" s="9" t="str">
        <f>IF(IMDB4[[#This Row],[Profit]]&gt;0,"Hit","Flop")</f>
        <v>Flop</v>
      </c>
      <c r="W1186" s="9" t="str" cm="1">
        <f t="array" ref="W1186">_xlfn.IFS(IMDB4[[#This Row],[IMDb Score (1-10)]]&gt;=8,"Excellent",IMDB4[[#This Row],[IMDb Score (1-10)]]&gt;=7,"Good",IMDB4[[#This Row],[IMDb Score (1-10)]]&gt;=5,"Average",TRUE,"Poor")</f>
        <v>Average</v>
      </c>
      <c r="X1186" s="9" t="str">
        <f>IF(IMDB4[[#This Row],[Duration (min)]]&lt;90,"Short",IF(IMDB4[[#This Row],[Duration (min)]]&lt;=120,"Medium", "Long"))</f>
        <v>Medium</v>
      </c>
    </row>
    <row r="1187" spans="1:24" x14ac:dyDescent="0.25">
      <c r="A1187" s="1" t="s">
        <v>3285</v>
      </c>
      <c r="B1187" s="2">
        <v>37900</v>
      </c>
      <c r="C1187" s="30">
        <f>YEAR(IMDB4[[#This Row],[Release Date]])</f>
        <v>2003</v>
      </c>
      <c r="D1187" s="30" t="str">
        <f>FLOOR(IMDB4[[#This Row],[Year]],10)&amp;"s"</f>
        <v>2000s</v>
      </c>
      <c r="E1187" s="1" t="s">
        <v>32</v>
      </c>
      <c r="F1187" s="1" t="s">
        <v>40</v>
      </c>
      <c r="G1187" s="1" t="s">
        <v>3</v>
      </c>
      <c r="H1187" s="1" t="s">
        <v>4</v>
      </c>
      <c r="I1187" s="1" t="s">
        <v>92</v>
      </c>
      <c r="J1187" s="1" t="s">
        <v>1207</v>
      </c>
      <c r="K1187" s="1" t="s">
        <v>1205</v>
      </c>
      <c r="L1187" s="30">
        <v>11000</v>
      </c>
      <c r="M1187" s="30">
        <v>12947</v>
      </c>
      <c r="N1187" s="30">
        <v>258</v>
      </c>
      <c r="O1187" s="30">
        <v>0</v>
      </c>
      <c r="P1187" s="27">
        <v>6.5</v>
      </c>
      <c r="Q1187" s="30">
        <v>54</v>
      </c>
      <c r="R1187" s="30">
        <v>127</v>
      </c>
      <c r="S1187" s="9">
        <v>4426297</v>
      </c>
      <c r="T1187" s="9">
        <v>35000000</v>
      </c>
      <c r="U1187" s="9">
        <f>IMDB4[[#This Row],[Gross Revenue]]-IMDB4[[#This Row],[Budget]]</f>
        <v>-30573703</v>
      </c>
      <c r="V1187" s="9" t="str">
        <f>IF(IMDB4[[#This Row],[Profit]]&gt;0,"Hit","Flop")</f>
        <v>Flop</v>
      </c>
      <c r="W1187" s="9" t="str" cm="1">
        <f t="array" ref="W1187">_xlfn.IFS(IMDB4[[#This Row],[IMDb Score (1-10)]]&gt;=8,"Excellent",IMDB4[[#This Row],[IMDb Score (1-10)]]&gt;=7,"Good",IMDB4[[#This Row],[IMDb Score (1-10)]]&gt;=5,"Average",TRUE,"Poor")</f>
        <v>Average</v>
      </c>
      <c r="X1187" s="9" t="str">
        <f>IF(IMDB4[[#This Row],[Duration (min)]]&lt;90,"Short",IF(IMDB4[[#This Row],[Duration (min)]]&lt;=120,"Medium", "Long"))</f>
        <v>Long</v>
      </c>
    </row>
    <row r="1188" spans="1:24" x14ac:dyDescent="0.25">
      <c r="A1188" s="1" t="s">
        <v>4761</v>
      </c>
      <c r="B1188" s="2">
        <v>39190</v>
      </c>
      <c r="C1188" s="30">
        <f>YEAR(IMDB4[[#This Row],[Release Date]])</f>
        <v>2007</v>
      </c>
      <c r="D1188" s="30" t="str">
        <f>FLOOR(IMDB4[[#This Row],[Year]],10)&amp;"s"</f>
        <v>2000s</v>
      </c>
      <c r="E1188" s="1" t="s">
        <v>32</v>
      </c>
      <c r="F1188" s="1" t="s">
        <v>61</v>
      </c>
      <c r="G1188" s="1" t="s">
        <v>3</v>
      </c>
      <c r="H1188" s="1" t="s">
        <v>4</v>
      </c>
      <c r="I1188" s="1" t="s">
        <v>92</v>
      </c>
      <c r="J1188" s="1" t="s">
        <v>1045</v>
      </c>
      <c r="K1188" s="1" t="s">
        <v>4762</v>
      </c>
      <c r="L1188" s="30">
        <v>11000</v>
      </c>
      <c r="M1188" s="30">
        <v>22516</v>
      </c>
      <c r="N1188" s="30">
        <v>181</v>
      </c>
      <c r="O1188" s="30">
        <v>0</v>
      </c>
      <c r="P1188" s="27">
        <v>7.5</v>
      </c>
      <c r="Q1188" s="30">
        <v>273</v>
      </c>
      <c r="R1188" s="30">
        <v>160</v>
      </c>
      <c r="S1188" s="9">
        <v>3904982</v>
      </c>
      <c r="T1188" s="9">
        <v>30000000</v>
      </c>
      <c r="U1188" s="9">
        <f>IMDB4[[#This Row],[Gross Revenue]]-IMDB4[[#This Row],[Budget]]</f>
        <v>-26095018</v>
      </c>
      <c r="V1188" s="9" t="str">
        <f>IF(IMDB4[[#This Row],[Profit]]&gt;0,"Hit","Flop")</f>
        <v>Flop</v>
      </c>
      <c r="W1188" s="9" t="str" cm="1">
        <f t="array" ref="W1188">_xlfn.IFS(IMDB4[[#This Row],[IMDb Score (1-10)]]&gt;=8,"Excellent",IMDB4[[#This Row],[IMDb Score (1-10)]]&gt;=7,"Good",IMDB4[[#This Row],[IMDb Score (1-10)]]&gt;=5,"Average",TRUE,"Poor")</f>
        <v>Good</v>
      </c>
      <c r="X1188" s="9" t="str">
        <f>IF(IMDB4[[#This Row],[Duration (min)]]&lt;90,"Short",IF(IMDB4[[#This Row],[Duration (min)]]&lt;=120,"Medium", "Long"))</f>
        <v>Long</v>
      </c>
    </row>
    <row r="1189" spans="1:24" x14ac:dyDescent="0.25">
      <c r="A1189" s="1" t="s">
        <v>4748</v>
      </c>
      <c r="B1189" s="2">
        <v>39177</v>
      </c>
      <c r="C1189" s="30">
        <f>YEAR(IMDB4[[#This Row],[Release Date]])</f>
        <v>2007</v>
      </c>
      <c r="D1189" s="30" t="str">
        <f>FLOOR(IMDB4[[#This Row],[Year]],10)&amp;"s"</f>
        <v>2000s</v>
      </c>
      <c r="E1189" s="1" t="s">
        <v>32</v>
      </c>
      <c r="F1189" s="1" t="s">
        <v>40</v>
      </c>
      <c r="G1189" s="1" t="s">
        <v>3</v>
      </c>
      <c r="H1189" s="1" t="s">
        <v>83</v>
      </c>
      <c r="I1189" s="1" t="s">
        <v>92</v>
      </c>
      <c r="J1189" s="1" t="s">
        <v>2770</v>
      </c>
      <c r="K1189" s="1" t="s">
        <v>1467</v>
      </c>
      <c r="L1189" s="30">
        <v>11000</v>
      </c>
      <c r="M1189" s="30">
        <v>11623</v>
      </c>
      <c r="N1189" s="30">
        <v>0</v>
      </c>
      <c r="O1189" s="30">
        <v>15000</v>
      </c>
      <c r="P1189" s="27">
        <v>7.3</v>
      </c>
      <c r="Q1189" s="30">
        <v>308</v>
      </c>
      <c r="R1189" s="30">
        <v>107</v>
      </c>
      <c r="S1189" s="9">
        <v>3675072</v>
      </c>
      <c r="T1189" s="9">
        <v>26000000</v>
      </c>
      <c r="U1189" s="9">
        <f>IMDB4[[#This Row],[Gross Revenue]]-IMDB4[[#This Row],[Budget]]</f>
        <v>-22324928</v>
      </c>
      <c r="V1189" s="9" t="str">
        <f>IF(IMDB4[[#This Row],[Profit]]&gt;0,"Hit","Flop")</f>
        <v>Flop</v>
      </c>
      <c r="W1189" s="9" t="str" cm="1">
        <f t="array" ref="W1189">_xlfn.IFS(IMDB4[[#This Row],[IMDb Score (1-10)]]&gt;=8,"Excellent",IMDB4[[#This Row],[IMDb Score (1-10)]]&gt;=7,"Good",IMDB4[[#This Row],[IMDb Score (1-10)]]&gt;=5,"Average",TRUE,"Poor")</f>
        <v>Good</v>
      </c>
      <c r="X1189" s="9" t="str">
        <f>IF(IMDB4[[#This Row],[Duration (min)]]&lt;90,"Short",IF(IMDB4[[#This Row],[Duration (min)]]&lt;=120,"Medium", "Long"))</f>
        <v>Medium</v>
      </c>
    </row>
    <row r="1190" spans="1:24" x14ac:dyDescent="0.25">
      <c r="A1190" s="1" t="s">
        <v>2904</v>
      </c>
      <c r="B1190" s="2">
        <v>37135</v>
      </c>
      <c r="C1190" s="30">
        <f>YEAR(IMDB4[[#This Row],[Release Date]])</f>
        <v>2001</v>
      </c>
      <c r="D1190" s="30" t="str">
        <f>FLOOR(IMDB4[[#This Row],[Year]],10)&amp;"s"</f>
        <v>2000s</v>
      </c>
      <c r="E1190" s="1" t="s">
        <v>32</v>
      </c>
      <c r="F1190" s="1" t="s">
        <v>9</v>
      </c>
      <c r="G1190" s="1" t="s">
        <v>3</v>
      </c>
      <c r="H1190" s="1" t="s">
        <v>4</v>
      </c>
      <c r="I1190" s="1" t="s">
        <v>92</v>
      </c>
      <c r="J1190" s="1" t="s">
        <v>1377</v>
      </c>
      <c r="K1190" s="1" t="s">
        <v>2905</v>
      </c>
      <c r="L1190" s="30">
        <v>11000</v>
      </c>
      <c r="M1190" s="30">
        <v>12250</v>
      </c>
      <c r="N1190" s="30">
        <v>11</v>
      </c>
      <c r="O1190" s="30">
        <v>430</v>
      </c>
      <c r="P1190" s="27">
        <v>7.1</v>
      </c>
      <c r="Q1190" s="30">
        <v>79</v>
      </c>
      <c r="R1190" s="30">
        <v>104</v>
      </c>
      <c r="S1190" s="9">
        <v>3287435</v>
      </c>
      <c r="T1190" s="9">
        <v>4500000</v>
      </c>
      <c r="U1190" s="9">
        <f>IMDB4[[#This Row],[Gross Revenue]]-IMDB4[[#This Row],[Budget]]</f>
        <v>-1212565</v>
      </c>
      <c r="V1190" s="9" t="str">
        <f>IF(IMDB4[[#This Row],[Profit]]&gt;0,"Hit","Flop")</f>
        <v>Flop</v>
      </c>
      <c r="W1190" s="9" t="str" cm="1">
        <f t="array" ref="W1190">_xlfn.IFS(IMDB4[[#This Row],[IMDb Score (1-10)]]&gt;=8,"Excellent",IMDB4[[#This Row],[IMDb Score (1-10)]]&gt;=7,"Good",IMDB4[[#This Row],[IMDb Score (1-10)]]&gt;=5,"Average",TRUE,"Poor")</f>
        <v>Good</v>
      </c>
      <c r="X1190" s="9" t="str">
        <f>IF(IMDB4[[#This Row],[Duration (min)]]&lt;90,"Short",IF(IMDB4[[#This Row],[Duration (min)]]&lt;=120,"Medium", "Long"))</f>
        <v>Medium</v>
      </c>
    </row>
    <row r="1191" spans="1:24" x14ac:dyDescent="0.25">
      <c r="A1191" s="1" t="s">
        <v>3281</v>
      </c>
      <c r="B1191" s="2">
        <v>37872</v>
      </c>
      <c r="C1191" s="30">
        <f>YEAR(IMDB4[[#This Row],[Release Date]])</f>
        <v>2003</v>
      </c>
      <c r="D1191" s="30" t="str">
        <f>FLOOR(IMDB4[[#This Row],[Year]],10)&amp;"s"</f>
        <v>2000s</v>
      </c>
      <c r="E1191" s="1" t="s">
        <v>32</v>
      </c>
      <c r="F1191" s="1" t="s">
        <v>20</v>
      </c>
      <c r="G1191" s="1" t="s">
        <v>3</v>
      </c>
      <c r="H1191" s="1" t="s">
        <v>4</v>
      </c>
      <c r="I1191" s="1" t="s">
        <v>92</v>
      </c>
      <c r="J1191" s="1" t="s">
        <v>242</v>
      </c>
      <c r="K1191" s="1" t="s">
        <v>242</v>
      </c>
      <c r="L1191" s="30">
        <v>11000</v>
      </c>
      <c r="M1191" s="30">
        <v>14843</v>
      </c>
      <c r="N1191" s="30">
        <v>11000</v>
      </c>
      <c r="O1191" s="30">
        <v>827</v>
      </c>
      <c r="P1191" s="27">
        <v>6.4</v>
      </c>
      <c r="Q1191" s="30">
        <v>128</v>
      </c>
      <c r="R1191" s="30">
        <v>108</v>
      </c>
      <c r="S1191" s="9">
        <v>3203044</v>
      </c>
      <c r="T1191" s="9">
        <v>18000000</v>
      </c>
      <c r="U1191" s="9">
        <f>IMDB4[[#This Row],[Gross Revenue]]-IMDB4[[#This Row],[Budget]]</f>
        <v>-14796956</v>
      </c>
      <c r="V1191" s="9" t="str">
        <f>IF(IMDB4[[#This Row],[Profit]]&gt;0,"Hit","Flop")</f>
        <v>Flop</v>
      </c>
      <c r="W1191" s="9" t="str" cm="1">
        <f t="array" ref="W1191">_xlfn.IFS(IMDB4[[#This Row],[IMDb Score (1-10)]]&gt;=8,"Excellent",IMDB4[[#This Row],[IMDb Score (1-10)]]&gt;=7,"Good",IMDB4[[#This Row],[IMDb Score (1-10)]]&gt;=5,"Average",TRUE,"Poor")</f>
        <v>Average</v>
      </c>
      <c r="X1191" s="9" t="str">
        <f>IF(IMDB4[[#This Row],[Duration (min)]]&lt;90,"Short",IF(IMDB4[[#This Row],[Duration (min)]]&lt;=120,"Medium", "Long"))</f>
        <v>Medium</v>
      </c>
    </row>
    <row r="1192" spans="1:24" x14ac:dyDescent="0.25">
      <c r="A1192" s="1" t="s">
        <v>6330</v>
      </c>
      <c r="B1192" s="2">
        <v>41592</v>
      </c>
      <c r="C1192" s="30">
        <f>YEAR(IMDB4[[#This Row],[Release Date]])</f>
        <v>2013</v>
      </c>
      <c r="D1192" s="30" t="str">
        <f>FLOOR(IMDB4[[#This Row],[Year]],10)&amp;"s"</f>
        <v>2010s</v>
      </c>
      <c r="E1192" s="1" t="s">
        <v>32</v>
      </c>
      <c r="F1192" s="1" t="s">
        <v>20</v>
      </c>
      <c r="G1192" s="1" t="s">
        <v>3</v>
      </c>
      <c r="H1192" s="1" t="s">
        <v>4</v>
      </c>
      <c r="I1192" s="1" t="s">
        <v>132</v>
      </c>
      <c r="J1192" s="1" t="s">
        <v>199</v>
      </c>
      <c r="K1192" s="1" t="s">
        <v>3567</v>
      </c>
      <c r="L1192" s="30">
        <v>11000</v>
      </c>
      <c r="M1192" s="30">
        <v>28176</v>
      </c>
      <c r="N1192" s="30">
        <v>285</v>
      </c>
      <c r="O1192" s="30">
        <v>41000</v>
      </c>
      <c r="P1192" s="27">
        <v>6.3</v>
      </c>
      <c r="Q1192" s="30">
        <v>272</v>
      </c>
      <c r="R1192" s="30">
        <v>143</v>
      </c>
      <c r="S1192" s="9">
        <v>2175312</v>
      </c>
      <c r="T1192" s="9">
        <v>50000000</v>
      </c>
      <c r="U1192" s="9">
        <f>IMDB4[[#This Row],[Gross Revenue]]-IMDB4[[#This Row],[Budget]]</f>
        <v>-47824688</v>
      </c>
      <c r="V1192" s="9" t="str">
        <f>IF(IMDB4[[#This Row],[Profit]]&gt;0,"Hit","Flop")</f>
        <v>Flop</v>
      </c>
      <c r="W1192" s="9" t="str" cm="1">
        <f t="array" ref="W1192">_xlfn.IFS(IMDB4[[#This Row],[IMDb Score (1-10)]]&gt;=8,"Excellent",IMDB4[[#This Row],[IMDb Score (1-10)]]&gt;=7,"Good",IMDB4[[#This Row],[IMDb Score (1-10)]]&gt;=5,"Average",TRUE,"Poor")</f>
        <v>Average</v>
      </c>
      <c r="X1192" s="9" t="str">
        <f>IF(IMDB4[[#This Row],[Duration (min)]]&lt;90,"Short",IF(IMDB4[[#This Row],[Duration (min)]]&lt;=120,"Medium", "Long"))</f>
        <v>Long</v>
      </c>
    </row>
    <row r="1193" spans="1:24" x14ac:dyDescent="0.25">
      <c r="A1193" s="1" t="s">
        <v>5862</v>
      </c>
      <c r="B1193" s="2">
        <v>40628</v>
      </c>
      <c r="C1193" s="30">
        <f>YEAR(IMDB4[[#This Row],[Release Date]])</f>
        <v>2011</v>
      </c>
      <c r="D1193" s="30" t="str">
        <f>FLOOR(IMDB4[[#This Row],[Year]],10)&amp;"s"</f>
        <v>2010s</v>
      </c>
      <c r="E1193" s="1" t="s">
        <v>32</v>
      </c>
      <c r="F1193" s="1" t="s">
        <v>2</v>
      </c>
      <c r="G1193" s="1" t="s">
        <v>3</v>
      </c>
      <c r="H1193" s="1" t="s">
        <v>4</v>
      </c>
      <c r="I1193" s="1" t="s">
        <v>92</v>
      </c>
      <c r="J1193" s="1" t="s">
        <v>1377</v>
      </c>
      <c r="K1193" s="1" t="s">
        <v>207</v>
      </c>
      <c r="L1193" s="30">
        <v>11000</v>
      </c>
      <c r="M1193" s="30">
        <v>11853</v>
      </c>
      <c r="N1193" s="30">
        <v>607</v>
      </c>
      <c r="O1193" s="30">
        <v>12000</v>
      </c>
      <c r="P1193" s="27">
        <v>6.7</v>
      </c>
      <c r="Q1193" s="30">
        <v>376</v>
      </c>
      <c r="R1193" s="30">
        <v>98</v>
      </c>
      <c r="S1193" s="9">
        <v>1987762</v>
      </c>
      <c r="T1193" s="9">
        <v>11000000</v>
      </c>
      <c r="U1193" s="9">
        <f>IMDB4[[#This Row],[Gross Revenue]]-IMDB4[[#This Row],[Budget]]</f>
        <v>-9012238</v>
      </c>
      <c r="V1193" s="9" t="str">
        <f>IF(IMDB4[[#This Row],[Profit]]&gt;0,"Hit","Flop")</f>
        <v>Flop</v>
      </c>
      <c r="W1193" s="9" t="str" cm="1">
        <f t="array" ref="W1193">_xlfn.IFS(IMDB4[[#This Row],[IMDb Score (1-10)]]&gt;=8,"Excellent",IMDB4[[#This Row],[IMDb Score (1-10)]]&gt;=7,"Good",IMDB4[[#This Row],[IMDb Score (1-10)]]&gt;=5,"Average",TRUE,"Poor")</f>
        <v>Average</v>
      </c>
      <c r="X1193" s="9" t="str">
        <f>IF(IMDB4[[#This Row],[Duration (min)]]&lt;90,"Short",IF(IMDB4[[#This Row],[Duration (min)]]&lt;=120,"Medium", "Long"))</f>
        <v>Medium</v>
      </c>
    </row>
    <row r="1194" spans="1:24" x14ac:dyDescent="0.25">
      <c r="A1194" s="1" t="s">
        <v>6251</v>
      </c>
      <c r="B1194" s="2">
        <v>41031</v>
      </c>
      <c r="C1194" s="30">
        <f>YEAR(IMDB4[[#This Row],[Release Date]])</f>
        <v>2012</v>
      </c>
      <c r="D1194" s="30" t="str">
        <f>FLOOR(IMDB4[[#This Row],[Year]],10)&amp;"s"</f>
        <v>2010s</v>
      </c>
      <c r="E1194" s="1" t="s">
        <v>32</v>
      </c>
      <c r="F1194" s="1" t="s">
        <v>61</v>
      </c>
      <c r="G1194" s="1" t="s">
        <v>3</v>
      </c>
      <c r="H1194" s="1" t="s">
        <v>4</v>
      </c>
      <c r="I1194" s="1" t="s">
        <v>92</v>
      </c>
      <c r="J1194" s="1" t="s">
        <v>2770</v>
      </c>
      <c r="K1194" s="1" t="s">
        <v>6252</v>
      </c>
      <c r="L1194" s="30">
        <v>11000</v>
      </c>
      <c r="M1194" s="30">
        <v>23187</v>
      </c>
      <c r="N1194" s="30">
        <v>34</v>
      </c>
      <c r="O1194" s="30">
        <v>20000</v>
      </c>
      <c r="P1194" s="27">
        <v>6.9</v>
      </c>
      <c r="Q1194" s="30">
        <v>221</v>
      </c>
      <c r="R1194" s="30">
        <v>106</v>
      </c>
      <c r="S1194" s="9">
        <v>1939441</v>
      </c>
      <c r="T1194" s="9">
        <v>10000000</v>
      </c>
      <c r="U1194" s="9">
        <f>IMDB4[[#This Row],[Gross Revenue]]-IMDB4[[#This Row],[Budget]]</f>
        <v>-8060559</v>
      </c>
      <c r="V1194" s="9" t="str">
        <f>IF(IMDB4[[#This Row],[Profit]]&gt;0,"Hit","Flop")</f>
        <v>Flop</v>
      </c>
      <c r="W1194" s="9" t="str" cm="1">
        <f t="array" ref="W1194">_xlfn.IFS(IMDB4[[#This Row],[IMDb Score (1-10)]]&gt;=8,"Excellent",IMDB4[[#This Row],[IMDb Score (1-10)]]&gt;=7,"Good",IMDB4[[#This Row],[IMDb Score (1-10)]]&gt;=5,"Average",TRUE,"Poor")</f>
        <v>Average</v>
      </c>
      <c r="X1194" s="9" t="str">
        <f>IF(IMDB4[[#This Row],[Duration (min)]]&lt;90,"Short",IF(IMDB4[[#This Row],[Duration (min)]]&lt;=120,"Medium", "Long"))</f>
        <v>Medium</v>
      </c>
    </row>
    <row r="1195" spans="1:24" x14ac:dyDescent="0.25">
      <c r="A1195" s="1" t="s">
        <v>3279</v>
      </c>
      <c r="B1195" s="2">
        <v>37938</v>
      </c>
      <c r="C1195" s="30">
        <f>YEAR(IMDB4[[#This Row],[Release Date]])</f>
        <v>2003</v>
      </c>
      <c r="D1195" s="30" t="str">
        <f>FLOOR(IMDB4[[#This Row],[Year]],10)&amp;"s"</f>
        <v>2000s</v>
      </c>
      <c r="E1195" s="1" t="s">
        <v>32</v>
      </c>
      <c r="F1195" s="1" t="s">
        <v>9</v>
      </c>
      <c r="G1195" s="1" t="s">
        <v>3</v>
      </c>
      <c r="H1195" s="1" t="s">
        <v>4</v>
      </c>
      <c r="I1195" s="1" t="s">
        <v>92</v>
      </c>
      <c r="J1195" s="1" t="s">
        <v>2121</v>
      </c>
      <c r="K1195" s="1" t="s">
        <v>2364</v>
      </c>
      <c r="L1195" s="30">
        <v>11000</v>
      </c>
      <c r="M1195" s="30">
        <v>12385</v>
      </c>
      <c r="N1195" s="30">
        <v>234</v>
      </c>
      <c r="O1195" s="30">
        <v>571</v>
      </c>
      <c r="P1195" s="27">
        <v>6.9</v>
      </c>
      <c r="Q1195" s="30">
        <v>88</v>
      </c>
      <c r="R1195" s="30">
        <v>108</v>
      </c>
      <c r="S1195" s="9">
        <v>548712</v>
      </c>
      <c r="T1195" s="9">
        <v>2500000</v>
      </c>
      <c r="U1195" s="9">
        <f>IMDB4[[#This Row],[Gross Revenue]]-IMDB4[[#This Row],[Budget]]</f>
        <v>-1951288</v>
      </c>
      <c r="V1195" s="9" t="str">
        <f>IF(IMDB4[[#This Row],[Profit]]&gt;0,"Hit","Flop")</f>
        <v>Flop</v>
      </c>
      <c r="W1195" s="9" t="str" cm="1">
        <f t="array" ref="W1195">_xlfn.IFS(IMDB4[[#This Row],[IMDb Score (1-10)]]&gt;=8,"Excellent",IMDB4[[#This Row],[IMDb Score (1-10)]]&gt;=7,"Good",IMDB4[[#This Row],[IMDb Score (1-10)]]&gt;=5,"Average",TRUE,"Poor")</f>
        <v>Average</v>
      </c>
      <c r="X1195" s="9" t="str">
        <f>IF(IMDB4[[#This Row],[Duration (min)]]&lt;90,"Short",IF(IMDB4[[#This Row],[Duration (min)]]&lt;=120,"Medium", "Long"))</f>
        <v>Medium</v>
      </c>
    </row>
    <row r="1196" spans="1:24" x14ac:dyDescent="0.25">
      <c r="A1196" s="1" t="s">
        <v>6835</v>
      </c>
      <c r="B1196" s="2">
        <v>42181</v>
      </c>
      <c r="C1196" s="30">
        <f>YEAR(IMDB4[[#This Row],[Release Date]])</f>
        <v>2015</v>
      </c>
      <c r="D1196" s="30" t="str">
        <f>FLOOR(IMDB4[[#This Row],[Year]],10)&amp;"s"</f>
        <v>2010s</v>
      </c>
      <c r="E1196" s="1" t="s">
        <v>32</v>
      </c>
      <c r="F1196" s="1" t="s">
        <v>9</v>
      </c>
      <c r="G1196" s="1" t="s">
        <v>3</v>
      </c>
      <c r="H1196" s="1" t="s">
        <v>4</v>
      </c>
      <c r="I1196" s="1" t="s">
        <v>92</v>
      </c>
      <c r="J1196" s="1" t="s">
        <v>1045</v>
      </c>
      <c r="K1196" s="1" t="s">
        <v>1207</v>
      </c>
      <c r="L1196" s="30">
        <v>11000</v>
      </c>
      <c r="M1196" s="30">
        <v>22319</v>
      </c>
      <c r="N1196" s="30">
        <v>11000</v>
      </c>
      <c r="O1196" s="30">
        <v>0</v>
      </c>
      <c r="P1196" s="27">
        <v>5.3</v>
      </c>
      <c r="Q1196" s="30">
        <v>131</v>
      </c>
      <c r="R1196" s="30">
        <v>122</v>
      </c>
      <c r="S1196" s="9">
        <v>531009</v>
      </c>
      <c r="T1196" s="9">
        <v>10000000</v>
      </c>
      <c r="U1196" s="9">
        <f>IMDB4[[#This Row],[Gross Revenue]]-IMDB4[[#This Row],[Budget]]</f>
        <v>-9468991</v>
      </c>
      <c r="V1196" s="9" t="str">
        <f>IF(IMDB4[[#This Row],[Profit]]&gt;0,"Hit","Flop")</f>
        <v>Flop</v>
      </c>
      <c r="W1196" s="9" t="str" cm="1">
        <f t="array" ref="W1196">_xlfn.IFS(IMDB4[[#This Row],[IMDb Score (1-10)]]&gt;=8,"Excellent",IMDB4[[#This Row],[IMDb Score (1-10)]]&gt;=7,"Good",IMDB4[[#This Row],[IMDb Score (1-10)]]&gt;=5,"Average",TRUE,"Poor")</f>
        <v>Average</v>
      </c>
      <c r="X1196" s="9" t="str">
        <f>IF(IMDB4[[#This Row],[Duration (min)]]&lt;90,"Short",IF(IMDB4[[#This Row],[Duration (min)]]&lt;=120,"Medium", "Long"))</f>
        <v>Long</v>
      </c>
    </row>
    <row r="1197" spans="1:24" x14ac:dyDescent="0.25">
      <c r="A1197" s="1" t="s">
        <v>4213</v>
      </c>
      <c r="B1197" s="2">
        <v>38510</v>
      </c>
      <c r="C1197" s="30">
        <f>YEAR(IMDB4[[#This Row],[Release Date]])</f>
        <v>2005</v>
      </c>
      <c r="D1197" s="30" t="str">
        <f>FLOOR(IMDB4[[#This Row],[Year]],10)&amp;"s"</f>
        <v>2000s</v>
      </c>
      <c r="E1197" s="1" t="s">
        <v>32</v>
      </c>
      <c r="F1197" s="1" t="s">
        <v>20</v>
      </c>
      <c r="G1197" s="1" t="s">
        <v>3</v>
      </c>
      <c r="H1197" s="1" t="s">
        <v>4</v>
      </c>
      <c r="I1197" s="1" t="s">
        <v>92</v>
      </c>
      <c r="J1197" s="1" t="s">
        <v>2121</v>
      </c>
      <c r="K1197" s="1" t="s">
        <v>4214</v>
      </c>
      <c r="L1197" s="30">
        <v>11000</v>
      </c>
      <c r="M1197" s="30">
        <v>20009</v>
      </c>
      <c r="N1197" s="30">
        <v>9</v>
      </c>
      <c r="O1197" s="30">
        <v>414</v>
      </c>
      <c r="P1197" s="27">
        <v>6.4</v>
      </c>
      <c r="Q1197" s="30">
        <v>50</v>
      </c>
      <c r="R1197" s="30">
        <v>98</v>
      </c>
      <c r="S1197" s="9">
        <v>101228</v>
      </c>
      <c r="T1197" s="9">
        <v>3500000</v>
      </c>
      <c r="U1197" s="9">
        <f>IMDB4[[#This Row],[Gross Revenue]]-IMDB4[[#This Row],[Budget]]</f>
        <v>-3398772</v>
      </c>
      <c r="V1197" s="9" t="str">
        <f>IF(IMDB4[[#This Row],[Profit]]&gt;0,"Hit","Flop")</f>
        <v>Flop</v>
      </c>
      <c r="W1197" s="9" t="str" cm="1">
        <f t="array" ref="W1197">_xlfn.IFS(IMDB4[[#This Row],[IMDb Score (1-10)]]&gt;=8,"Excellent",IMDB4[[#This Row],[IMDb Score (1-10)]]&gt;=7,"Good",IMDB4[[#This Row],[IMDb Score (1-10)]]&gt;=5,"Average",TRUE,"Poor")</f>
        <v>Average</v>
      </c>
      <c r="X1197" s="9" t="str">
        <f>IF(IMDB4[[#This Row],[Duration (min)]]&lt;90,"Short",IF(IMDB4[[#This Row],[Duration (min)]]&lt;=120,"Medium", "Long"))</f>
        <v>Medium</v>
      </c>
    </row>
    <row r="1198" spans="1:24" x14ac:dyDescent="0.25">
      <c r="A1198" s="1" t="s">
        <v>3636</v>
      </c>
      <c r="B1198" s="2">
        <v>38244</v>
      </c>
      <c r="C1198" s="30">
        <f>YEAR(IMDB4[[#This Row],[Release Date]])</f>
        <v>2004</v>
      </c>
      <c r="D1198" s="30" t="str">
        <f>FLOOR(IMDB4[[#This Row],[Year]],10)&amp;"s"</f>
        <v>2000s</v>
      </c>
      <c r="E1198" s="1" t="s">
        <v>32</v>
      </c>
      <c r="F1198" s="1" t="s">
        <v>20</v>
      </c>
      <c r="G1198" s="1" t="s">
        <v>3</v>
      </c>
      <c r="H1198" s="1" t="s">
        <v>4</v>
      </c>
      <c r="I1198" s="1" t="s">
        <v>92</v>
      </c>
      <c r="J1198" s="1" t="s">
        <v>2121</v>
      </c>
      <c r="K1198" s="1" t="s">
        <v>3637</v>
      </c>
      <c r="L1198" s="30">
        <v>11000</v>
      </c>
      <c r="M1198" s="30">
        <v>14656</v>
      </c>
      <c r="N1198" s="30">
        <v>0</v>
      </c>
      <c r="O1198" s="30">
        <v>376</v>
      </c>
      <c r="P1198" s="27">
        <v>6.7</v>
      </c>
      <c r="Q1198" s="30">
        <v>27</v>
      </c>
      <c r="R1198" s="30">
        <v>85</v>
      </c>
      <c r="S1198" s="9">
        <v>70527</v>
      </c>
      <c r="T1198" s="9">
        <v>6500000</v>
      </c>
      <c r="U1198" s="9">
        <f>IMDB4[[#This Row],[Gross Revenue]]-IMDB4[[#This Row],[Budget]]</f>
        <v>-6429473</v>
      </c>
      <c r="V1198" s="9" t="str">
        <f>IF(IMDB4[[#This Row],[Profit]]&gt;0,"Hit","Flop")</f>
        <v>Flop</v>
      </c>
      <c r="W1198" s="9" t="str" cm="1">
        <f t="array" ref="W1198">_xlfn.IFS(IMDB4[[#This Row],[IMDb Score (1-10)]]&gt;=8,"Excellent",IMDB4[[#This Row],[IMDb Score (1-10)]]&gt;=7,"Good",IMDB4[[#This Row],[IMDb Score (1-10)]]&gt;=5,"Average",TRUE,"Poor")</f>
        <v>Average</v>
      </c>
      <c r="X1198" s="9" t="str">
        <f>IF(IMDB4[[#This Row],[Duration (min)]]&lt;90,"Short",IF(IMDB4[[#This Row],[Duration (min)]]&lt;=120,"Medium", "Long"))</f>
        <v>Short</v>
      </c>
    </row>
    <row r="1199" spans="1:24" x14ac:dyDescent="0.25">
      <c r="A1199" s="1" t="s">
        <v>5034</v>
      </c>
      <c r="B1199" s="2">
        <v>39586</v>
      </c>
      <c r="C1199" s="30">
        <f>YEAR(IMDB4[[#This Row],[Release Date]])</f>
        <v>2008</v>
      </c>
      <c r="D1199" s="30" t="str">
        <f>FLOOR(IMDB4[[#This Row],[Year]],10)&amp;"s"</f>
        <v>2000s</v>
      </c>
      <c r="E1199" s="1" t="s">
        <v>32</v>
      </c>
      <c r="F1199" s="1" t="s">
        <v>20</v>
      </c>
      <c r="G1199" s="1" t="s">
        <v>3</v>
      </c>
      <c r="H1199" s="1" t="s">
        <v>4</v>
      </c>
      <c r="I1199" s="1" t="s">
        <v>92</v>
      </c>
      <c r="J1199" s="1" t="s">
        <v>1377</v>
      </c>
      <c r="K1199" s="1" t="s">
        <v>5035</v>
      </c>
      <c r="L1199" s="30">
        <v>11000</v>
      </c>
      <c r="M1199" s="30">
        <v>14599</v>
      </c>
      <c r="N1199" s="30">
        <v>0</v>
      </c>
      <c r="O1199" s="30">
        <v>850</v>
      </c>
      <c r="P1199" s="27">
        <v>4.7</v>
      </c>
      <c r="Q1199" s="30">
        <v>26</v>
      </c>
      <c r="R1199" s="30">
        <v>85</v>
      </c>
      <c r="S1199" s="9">
        <v>36497</v>
      </c>
      <c r="T1199" s="9">
        <v>6000000</v>
      </c>
      <c r="U1199" s="9">
        <f>IMDB4[[#This Row],[Gross Revenue]]-IMDB4[[#This Row],[Budget]]</f>
        <v>-5963503</v>
      </c>
      <c r="V1199" s="9" t="str">
        <f>IF(IMDB4[[#This Row],[Profit]]&gt;0,"Hit","Flop")</f>
        <v>Flop</v>
      </c>
      <c r="W1199" s="9" t="str" cm="1">
        <f t="array" ref="W1199">_xlfn.IFS(IMDB4[[#This Row],[IMDb Score (1-10)]]&gt;=8,"Excellent",IMDB4[[#This Row],[IMDb Score (1-10)]]&gt;=7,"Good",IMDB4[[#This Row],[IMDb Score (1-10)]]&gt;=5,"Average",TRUE,"Poor")</f>
        <v>Poor</v>
      </c>
      <c r="X1199" s="9" t="str">
        <f>IF(IMDB4[[#This Row],[Duration (min)]]&lt;90,"Short",IF(IMDB4[[#This Row],[Duration (min)]]&lt;=120,"Medium", "Long"))</f>
        <v>Short</v>
      </c>
    </row>
    <row r="1200" spans="1:24" x14ac:dyDescent="0.25">
      <c r="A1200" s="1" t="s">
        <v>2836</v>
      </c>
      <c r="B1200" s="2">
        <v>37254</v>
      </c>
      <c r="C1200" s="30">
        <f>YEAR(IMDB4[[#This Row],[Release Date]])</f>
        <v>2001</v>
      </c>
      <c r="D1200" s="30" t="str">
        <f>FLOOR(IMDB4[[#This Row],[Year]],10)&amp;"s"</f>
        <v>2000s</v>
      </c>
      <c r="E1200" s="1" t="s">
        <v>32</v>
      </c>
      <c r="F1200" s="1" t="s">
        <v>77</v>
      </c>
      <c r="G1200" s="1" t="s">
        <v>3</v>
      </c>
      <c r="H1200" s="1" t="s">
        <v>11</v>
      </c>
      <c r="I1200" s="1" t="s">
        <v>92</v>
      </c>
      <c r="J1200" s="1" t="s">
        <v>1045</v>
      </c>
      <c r="K1200" s="1" t="s">
        <v>556</v>
      </c>
      <c r="L1200" s="30">
        <v>11000</v>
      </c>
      <c r="M1200" s="30">
        <v>12499</v>
      </c>
      <c r="N1200" s="30">
        <v>12000</v>
      </c>
      <c r="O1200" s="30">
        <v>0</v>
      </c>
      <c r="P1200" s="27">
        <v>7</v>
      </c>
      <c r="Q1200" s="30">
        <v>142</v>
      </c>
      <c r="R1200" s="30">
        <v>114</v>
      </c>
      <c r="S1200" s="9">
        <v>26871</v>
      </c>
      <c r="T1200" s="9">
        <v>92000000</v>
      </c>
      <c r="U1200" s="9">
        <f>IMDB4[[#This Row],[Gross Revenue]]-IMDB4[[#This Row],[Budget]]</f>
        <v>-91973129</v>
      </c>
      <c r="V1200" s="9" t="str">
        <f>IF(IMDB4[[#This Row],[Profit]]&gt;0,"Hit","Flop")</f>
        <v>Flop</v>
      </c>
      <c r="W1200" s="9" t="str" cm="1">
        <f t="array" ref="W1200">_xlfn.IFS(IMDB4[[#This Row],[IMDb Score (1-10)]]&gt;=8,"Excellent",IMDB4[[#This Row],[IMDb Score (1-10)]]&gt;=7,"Good",IMDB4[[#This Row],[IMDb Score (1-10)]]&gt;=5,"Average",TRUE,"Poor")</f>
        <v>Good</v>
      </c>
      <c r="X1200" s="9" t="str">
        <f>IF(IMDB4[[#This Row],[Duration (min)]]&lt;90,"Short",IF(IMDB4[[#This Row],[Duration (min)]]&lt;=120,"Medium", "Long"))</f>
        <v>Medium</v>
      </c>
    </row>
    <row r="1201" spans="1:24" x14ac:dyDescent="0.25">
      <c r="A1201" s="1" t="s">
        <v>6732</v>
      </c>
      <c r="B1201" s="2">
        <v>41823</v>
      </c>
      <c r="C1201" s="30">
        <f>YEAR(IMDB4[[#This Row],[Release Date]])</f>
        <v>2014</v>
      </c>
      <c r="D1201" s="30" t="str">
        <f>FLOOR(IMDB4[[#This Row],[Year]],10)&amp;"s"</f>
        <v>2010s</v>
      </c>
      <c r="E1201" s="1" t="s">
        <v>32</v>
      </c>
      <c r="F1201" s="1" t="s">
        <v>9</v>
      </c>
      <c r="G1201" s="1" t="s">
        <v>3</v>
      </c>
      <c r="H1201" s="1" t="s">
        <v>4</v>
      </c>
      <c r="I1201" s="1" t="s">
        <v>132</v>
      </c>
      <c r="J1201" s="1" t="s">
        <v>2883</v>
      </c>
      <c r="K1201" s="1" t="s">
        <v>6733</v>
      </c>
      <c r="L1201" s="30">
        <v>11000</v>
      </c>
      <c r="M1201" s="30">
        <v>12772</v>
      </c>
      <c r="N1201" s="30">
        <v>4</v>
      </c>
      <c r="O1201" s="30">
        <v>0</v>
      </c>
      <c r="P1201" s="27">
        <v>5.8</v>
      </c>
      <c r="Q1201" s="30">
        <v>43</v>
      </c>
      <c r="R1201" s="30">
        <v>86</v>
      </c>
      <c r="S1201" s="9">
        <v>20200</v>
      </c>
      <c r="T1201" s="9">
        <v>6000000</v>
      </c>
      <c r="U1201" s="9">
        <f>IMDB4[[#This Row],[Gross Revenue]]-IMDB4[[#This Row],[Budget]]</f>
        <v>-5979800</v>
      </c>
      <c r="V1201" s="9" t="str">
        <f>IF(IMDB4[[#This Row],[Profit]]&gt;0,"Hit","Flop")</f>
        <v>Flop</v>
      </c>
      <c r="W1201" s="9" t="str" cm="1">
        <f t="array" ref="W1201">_xlfn.IFS(IMDB4[[#This Row],[IMDb Score (1-10)]]&gt;=8,"Excellent",IMDB4[[#This Row],[IMDb Score (1-10)]]&gt;=7,"Good",IMDB4[[#This Row],[IMDb Score (1-10)]]&gt;=5,"Average",TRUE,"Poor")</f>
        <v>Average</v>
      </c>
      <c r="X1201" s="9" t="str">
        <f>IF(IMDB4[[#This Row],[Duration (min)]]&lt;90,"Short",IF(IMDB4[[#This Row],[Duration (min)]]&lt;=120,"Medium", "Long"))</f>
        <v>Short</v>
      </c>
    </row>
    <row r="1202" spans="1:24" x14ac:dyDescent="0.25">
      <c r="A1202" s="1" t="s">
        <v>1364</v>
      </c>
      <c r="B1202" s="2">
        <v>35210</v>
      </c>
      <c r="C1202" s="30">
        <f>YEAR(IMDB4[[#This Row],[Release Date]])</f>
        <v>1996</v>
      </c>
      <c r="D1202" s="30" t="str">
        <f>FLOOR(IMDB4[[#This Row],[Year]],10)&amp;"s"</f>
        <v>1990s</v>
      </c>
      <c r="E1202" s="1" t="s">
        <v>32</v>
      </c>
      <c r="F1202" s="1" t="s">
        <v>77</v>
      </c>
      <c r="G1202" s="1" t="s">
        <v>3</v>
      </c>
      <c r="H1202" s="1" t="s">
        <v>4</v>
      </c>
      <c r="I1202" s="1" t="s">
        <v>132</v>
      </c>
      <c r="J1202" s="1" t="s">
        <v>1167</v>
      </c>
      <c r="K1202" s="1" t="s">
        <v>1365</v>
      </c>
      <c r="L1202" s="30">
        <v>10000</v>
      </c>
      <c r="M1202" s="30">
        <v>16785</v>
      </c>
      <c r="N1202" s="30">
        <v>776</v>
      </c>
      <c r="O1202" s="30">
        <v>16000</v>
      </c>
      <c r="P1202" s="27">
        <v>6.9</v>
      </c>
      <c r="Q1202" s="30">
        <v>185</v>
      </c>
      <c r="R1202" s="30">
        <v>154</v>
      </c>
      <c r="S1202" s="9">
        <v>306124059</v>
      </c>
      <c r="T1202" s="9">
        <v>75000000</v>
      </c>
      <c r="U1202" s="9">
        <f>IMDB4[[#This Row],[Gross Revenue]]-IMDB4[[#This Row],[Budget]]</f>
        <v>231124059</v>
      </c>
      <c r="V1202" s="9" t="str">
        <f>IF(IMDB4[[#This Row],[Profit]]&gt;0,"Hit","Flop")</f>
        <v>Hit</v>
      </c>
      <c r="W1202" s="9" t="str" cm="1">
        <f t="array" ref="W1202">_xlfn.IFS(IMDB4[[#This Row],[IMDb Score (1-10)]]&gt;=8,"Excellent",IMDB4[[#This Row],[IMDb Score (1-10)]]&gt;=7,"Good",IMDB4[[#This Row],[IMDb Score (1-10)]]&gt;=5,"Average",TRUE,"Poor")</f>
        <v>Average</v>
      </c>
      <c r="X1202" s="9" t="str">
        <f>IF(IMDB4[[#This Row],[Duration (min)]]&lt;90,"Short",IF(IMDB4[[#This Row],[Duration (min)]]&lt;=120,"Medium", "Long"))</f>
        <v>Long</v>
      </c>
    </row>
    <row r="1203" spans="1:24" x14ac:dyDescent="0.25">
      <c r="A1203" s="1" t="s">
        <v>4661</v>
      </c>
      <c r="B1203" s="2">
        <v>39289</v>
      </c>
      <c r="C1203" s="30">
        <f>YEAR(IMDB4[[#This Row],[Release Date]])</f>
        <v>2007</v>
      </c>
      <c r="D1203" s="30" t="str">
        <f>FLOOR(IMDB4[[#This Row],[Year]],10)&amp;"s"</f>
        <v>2000s</v>
      </c>
      <c r="E1203" s="1" t="s">
        <v>32</v>
      </c>
      <c r="F1203" s="1" t="s">
        <v>9</v>
      </c>
      <c r="G1203" s="1" t="s">
        <v>3</v>
      </c>
      <c r="H1203" s="1" t="s">
        <v>4</v>
      </c>
      <c r="I1203" s="1" t="s">
        <v>132</v>
      </c>
      <c r="J1203" s="1" t="s">
        <v>1167</v>
      </c>
      <c r="K1203" s="1" t="s">
        <v>4662</v>
      </c>
      <c r="L1203" s="30">
        <v>10000</v>
      </c>
      <c r="M1203" s="30">
        <v>13076</v>
      </c>
      <c r="N1203" s="30">
        <v>508</v>
      </c>
      <c r="O1203" s="30">
        <v>11000</v>
      </c>
      <c r="P1203" s="27">
        <v>7.2</v>
      </c>
      <c r="Q1203" s="30">
        <v>323</v>
      </c>
      <c r="R1203" s="30">
        <v>104</v>
      </c>
      <c r="S1203" s="9">
        <v>256386216</v>
      </c>
      <c r="T1203" s="9">
        <v>150000000</v>
      </c>
      <c r="U1203" s="9">
        <f>IMDB4[[#This Row],[Gross Revenue]]-IMDB4[[#This Row],[Budget]]</f>
        <v>106386216</v>
      </c>
      <c r="V1203" s="9" t="str">
        <f>IF(IMDB4[[#This Row],[Profit]]&gt;0,"Hit","Flop")</f>
        <v>Hit</v>
      </c>
      <c r="W1203" s="9" t="str" cm="1">
        <f t="array" ref="W1203">_xlfn.IFS(IMDB4[[#This Row],[IMDb Score (1-10)]]&gt;=8,"Excellent",IMDB4[[#This Row],[IMDb Score (1-10)]]&gt;=7,"Good",IMDB4[[#This Row],[IMDb Score (1-10)]]&gt;=5,"Average",TRUE,"Poor")</f>
        <v>Good</v>
      </c>
      <c r="X1203" s="9" t="str">
        <f>IF(IMDB4[[#This Row],[Duration (min)]]&lt;90,"Short",IF(IMDB4[[#This Row],[Duration (min)]]&lt;=120,"Medium", "Long"))</f>
        <v>Medium</v>
      </c>
    </row>
    <row r="1204" spans="1:24" x14ac:dyDescent="0.25">
      <c r="A1204" s="1" t="s">
        <v>1594</v>
      </c>
      <c r="B1204" s="2">
        <v>35431</v>
      </c>
      <c r="C1204" s="30">
        <f>YEAR(IMDB4[[#This Row],[Release Date]])</f>
        <v>1997</v>
      </c>
      <c r="D1204" s="30" t="str">
        <f>FLOOR(IMDB4[[#This Row],[Year]],10)&amp;"s"</f>
        <v>1990s</v>
      </c>
      <c r="E1204" s="1" t="s">
        <v>32</v>
      </c>
      <c r="F1204" s="1" t="s">
        <v>40</v>
      </c>
      <c r="G1204" s="1" t="s">
        <v>3</v>
      </c>
      <c r="H1204" s="1" t="s">
        <v>4</v>
      </c>
      <c r="I1204" s="1" t="s">
        <v>132</v>
      </c>
      <c r="J1204" s="1" t="s">
        <v>1167</v>
      </c>
      <c r="K1204" s="1" t="s">
        <v>872</v>
      </c>
      <c r="L1204" s="30">
        <v>10000</v>
      </c>
      <c r="M1204" s="30">
        <v>12998</v>
      </c>
      <c r="N1204" s="30">
        <v>188</v>
      </c>
      <c r="O1204" s="30">
        <v>0</v>
      </c>
      <c r="P1204" s="27">
        <v>7.3</v>
      </c>
      <c r="Q1204" s="30">
        <v>175</v>
      </c>
      <c r="R1204" s="30">
        <v>98</v>
      </c>
      <c r="S1204" s="9">
        <v>250147615</v>
      </c>
      <c r="T1204" s="9">
        <v>90000000</v>
      </c>
      <c r="U1204" s="9">
        <f>IMDB4[[#This Row],[Gross Revenue]]-IMDB4[[#This Row],[Budget]]</f>
        <v>160147615</v>
      </c>
      <c r="V1204" s="9" t="str">
        <f>IF(IMDB4[[#This Row],[Profit]]&gt;0,"Hit","Flop")</f>
        <v>Hit</v>
      </c>
      <c r="W1204" s="9" t="str" cm="1">
        <f t="array" ref="W1204">_xlfn.IFS(IMDB4[[#This Row],[IMDb Score (1-10)]]&gt;=8,"Excellent",IMDB4[[#This Row],[IMDb Score (1-10)]]&gt;=7,"Good",IMDB4[[#This Row],[IMDb Score (1-10)]]&gt;=5,"Average",TRUE,"Poor")</f>
        <v>Good</v>
      </c>
      <c r="X1204" s="9" t="str">
        <f>IF(IMDB4[[#This Row],[Duration (min)]]&lt;90,"Short",IF(IMDB4[[#This Row],[Duration (min)]]&lt;=120,"Medium", "Long"))</f>
        <v>Medium</v>
      </c>
    </row>
    <row r="1205" spans="1:24" x14ac:dyDescent="0.25">
      <c r="A1205" s="1" t="s">
        <v>4209</v>
      </c>
      <c r="B1205" s="2">
        <v>38378</v>
      </c>
      <c r="C1205" s="30">
        <f>YEAR(IMDB4[[#This Row],[Release Date]])</f>
        <v>2005</v>
      </c>
      <c r="D1205" s="30" t="str">
        <f>FLOOR(IMDB4[[#This Row],[Year]],10)&amp;"s"</f>
        <v>2000s</v>
      </c>
      <c r="E1205" s="1" t="s">
        <v>32</v>
      </c>
      <c r="F1205" s="1" t="s">
        <v>40</v>
      </c>
      <c r="G1205" s="1" t="s">
        <v>3</v>
      </c>
      <c r="H1205" s="1" t="s">
        <v>4</v>
      </c>
      <c r="I1205" s="1" t="s">
        <v>132</v>
      </c>
      <c r="J1205" s="1" t="s">
        <v>413</v>
      </c>
      <c r="K1205" s="1" t="s">
        <v>225</v>
      </c>
      <c r="L1205" s="30">
        <v>10000</v>
      </c>
      <c r="M1205" s="30">
        <v>12758</v>
      </c>
      <c r="N1205" s="30">
        <v>14000</v>
      </c>
      <c r="O1205" s="30">
        <v>0</v>
      </c>
      <c r="P1205" s="27">
        <v>6.5</v>
      </c>
      <c r="Q1205" s="30">
        <v>401</v>
      </c>
      <c r="R1205" s="30">
        <v>116</v>
      </c>
      <c r="S1205" s="9">
        <v>234277056</v>
      </c>
      <c r="T1205" s="9">
        <v>132000000</v>
      </c>
      <c r="U1205" s="9">
        <f>IMDB4[[#This Row],[Gross Revenue]]-IMDB4[[#This Row],[Budget]]</f>
        <v>102277056</v>
      </c>
      <c r="V1205" s="9" t="str">
        <f>IF(IMDB4[[#This Row],[Profit]]&gt;0,"Hit","Flop")</f>
        <v>Hit</v>
      </c>
      <c r="W1205" s="9" t="str" cm="1">
        <f t="array" ref="W1205">_xlfn.IFS(IMDB4[[#This Row],[IMDb Score (1-10)]]&gt;=8,"Excellent",IMDB4[[#This Row],[IMDb Score (1-10)]]&gt;=7,"Good",IMDB4[[#This Row],[IMDb Score (1-10)]]&gt;=5,"Average",TRUE,"Poor")</f>
        <v>Average</v>
      </c>
      <c r="X1205" s="9" t="str">
        <f>IF(IMDB4[[#This Row],[Duration (min)]]&lt;90,"Short",IF(IMDB4[[#This Row],[Duration (min)]]&lt;=120,"Medium", "Long"))</f>
        <v>Medium</v>
      </c>
    </row>
    <row r="1206" spans="1:24" x14ac:dyDescent="0.25">
      <c r="A1206" s="1" t="s">
        <v>4912</v>
      </c>
      <c r="B1206" s="2">
        <v>39780</v>
      </c>
      <c r="C1206" s="30">
        <f>YEAR(IMDB4[[#This Row],[Release Date]])</f>
        <v>2008</v>
      </c>
      <c r="D1206" s="30" t="str">
        <f>FLOOR(IMDB4[[#This Row],[Year]],10)&amp;"s"</f>
        <v>2000s</v>
      </c>
      <c r="E1206" s="1" t="s">
        <v>32</v>
      </c>
      <c r="F1206" s="1" t="s">
        <v>77</v>
      </c>
      <c r="G1206" s="1" t="s">
        <v>3</v>
      </c>
      <c r="H1206" s="1" t="s">
        <v>4</v>
      </c>
      <c r="I1206" s="1" t="s">
        <v>132</v>
      </c>
      <c r="J1206" s="1" t="s">
        <v>1167</v>
      </c>
      <c r="K1206" s="1" t="s">
        <v>1932</v>
      </c>
      <c r="L1206" s="30">
        <v>10000</v>
      </c>
      <c r="M1206" s="30">
        <v>21584</v>
      </c>
      <c r="N1206" s="30">
        <v>532</v>
      </c>
      <c r="O1206" s="30">
        <v>0</v>
      </c>
      <c r="P1206" s="27">
        <v>6.4</v>
      </c>
      <c r="Q1206" s="30">
        <v>318</v>
      </c>
      <c r="R1206" s="30">
        <v>102</v>
      </c>
      <c r="S1206" s="9">
        <v>227946274</v>
      </c>
      <c r="T1206" s="9">
        <v>150000000</v>
      </c>
      <c r="U1206" s="9">
        <f>IMDB4[[#This Row],[Gross Revenue]]-IMDB4[[#This Row],[Budget]]</f>
        <v>77946274</v>
      </c>
      <c r="V1206" s="9" t="str">
        <f>IF(IMDB4[[#This Row],[Profit]]&gt;0,"Hit","Flop")</f>
        <v>Hit</v>
      </c>
      <c r="W1206" s="9" t="str" cm="1">
        <f t="array" ref="W1206">_xlfn.IFS(IMDB4[[#This Row],[IMDb Score (1-10)]]&gt;=8,"Excellent",IMDB4[[#This Row],[IMDb Score (1-10)]]&gt;=7,"Good",IMDB4[[#This Row],[IMDb Score (1-10)]]&gt;=5,"Average",TRUE,"Poor")</f>
        <v>Average</v>
      </c>
      <c r="X1206" s="9" t="str">
        <f>IF(IMDB4[[#This Row],[Duration (min)]]&lt;90,"Short",IF(IMDB4[[#This Row],[Duration (min)]]&lt;=120,"Medium", "Long"))</f>
        <v>Medium</v>
      </c>
    </row>
    <row r="1207" spans="1:24" x14ac:dyDescent="0.25">
      <c r="A1207" s="1" t="s">
        <v>2421</v>
      </c>
      <c r="B1207" s="2">
        <v>36699</v>
      </c>
      <c r="C1207" s="30">
        <f>YEAR(IMDB4[[#This Row],[Release Date]])</f>
        <v>2000</v>
      </c>
      <c r="D1207" s="30" t="str">
        <f>FLOOR(IMDB4[[#This Row],[Year]],10)&amp;"s"</f>
        <v>2000s</v>
      </c>
      <c r="E1207" s="1" t="s">
        <v>32</v>
      </c>
      <c r="F1207" s="1" t="s">
        <v>77</v>
      </c>
      <c r="G1207" s="1" t="s">
        <v>3</v>
      </c>
      <c r="H1207" s="1" t="s">
        <v>4</v>
      </c>
      <c r="I1207" s="1" t="s">
        <v>132</v>
      </c>
      <c r="J1207" s="1" t="s">
        <v>413</v>
      </c>
      <c r="K1207" s="1" t="s">
        <v>1318</v>
      </c>
      <c r="L1207" s="30">
        <v>10000</v>
      </c>
      <c r="M1207" s="30">
        <v>11930</v>
      </c>
      <c r="N1207" s="30">
        <v>610</v>
      </c>
      <c r="O1207" s="30">
        <v>0</v>
      </c>
      <c r="P1207" s="27">
        <v>6.1</v>
      </c>
      <c r="Q1207" s="30">
        <v>237</v>
      </c>
      <c r="R1207" s="30">
        <v>123</v>
      </c>
      <c r="S1207" s="9">
        <v>215397307</v>
      </c>
      <c r="T1207" s="9">
        <v>125000000</v>
      </c>
      <c r="U1207" s="9">
        <f>IMDB4[[#This Row],[Gross Revenue]]-IMDB4[[#This Row],[Budget]]</f>
        <v>90397307</v>
      </c>
      <c r="V1207" s="9" t="str">
        <f>IF(IMDB4[[#This Row],[Profit]]&gt;0,"Hit","Flop")</f>
        <v>Hit</v>
      </c>
      <c r="W1207" s="9" t="str" cm="1">
        <f t="array" ref="W1207">_xlfn.IFS(IMDB4[[#This Row],[IMDb Score (1-10)]]&gt;=8,"Excellent",IMDB4[[#This Row],[IMDb Score (1-10)]]&gt;=7,"Good",IMDB4[[#This Row],[IMDb Score (1-10)]]&gt;=5,"Average",TRUE,"Poor")</f>
        <v>Average</v>
      </c>
      <c r="X1207" s="9" t="str">
        <f>IF(IMDB4[[#This Row],[Duration (min)]]&lt;90,"Short",IF(IMDB4[[#This Row],[Duration (min)]]&lt;=120,"Medium", "Long"))</f>
        <v>Long</v>
      </c>
    </row>
    <row r="1208" spans="1:24" x14ac:dyDescent="0.25">
      <c r="A1208" s="1" t="s">
        <v>5885</v>
      </c>
      <c r="B1208" s="2">
        <v>40744</v>
      </c>
      <c r="C1208" s="30">
        <f>YEAR(IMDB4[[#This Row],[Release Date]])</f>
        <v>2011</v>
      </c>
      <c r="D1208" s="30" t="str">
        <f>FLOOR(IMDB4[[#This Row],[Year]],10)&amp;"s"</f>
        <v>2010s</v>
      </c>
      <c r="E1208" s="1" t="s">
        <v>32</v>
      </c>
      <c r="F1208" s="1" t="s">
        <v>77</v>
      </c>
      <c r="G1208" s="1" t="s">
        <v>3</v>
      </c>
      <c r="H1208" s="1" t="s">
        <v>4</v>
      </c>
      <c r="I1208" s="1" t="s">
        <v>132</v>
      </c>
      <c r="J1208" s="1" t="s">
        <v>413</v>
      </c>
      <c r="K1208" s="1" t="s">
        <v>2207</v>
      </c>
      <c r="L1208" s="30">
        <v>10000</v>
      </c>
      <c r="M1208" s="30">
        <v>21768</v>
      </c>
      <c r="N1208" s="30">
        <v>663</v>
      </c>
      <c r="O1208" s="30">
        <v>35000</v>
      </c>
      <c r="P1208" s="27">
        <v>7.4</v>
      </c>
      <c r="Q1208" s="30">
        <v>432</v>
      </c>
      <c r="R1208" s="30">
        <v>133</v>
      </c>
      <c r="S1208" s="9">
        <v>209364921</v>
      </c>
      <c r="T1208" s="9">
        <v>145000000</v>
      </c>
      <c r="U1208" s="9">
        <f>IMDB4[[#This Row],[Gross Revenue]]-IMDB4[[#This Row],[Budget]]</f>
        <v>64364921</v>
      </c>
      <c r="V1208" s="9" t="str">
        <f>IF(IMDB4[[#This Row],[Profit]]&gt;0,"Hit","Flop")</f>
        <v>Hit</v>
      </c>
      <c r="W1208" s="9" t="str" cm="1">
        <f t="array" ref="W1208">_xlfn.IFS(IMDB4[[#This Row],[IMDb Score (1-10)]]&gt;=8,"Excellent",IMDB4[[#This Row],[IMDb Score (1-10)]]&gt;=7,"Good",IMDB4[[#This Row],[IMDb Score (1-10)]]&gt;=5,"Average",TRUE,"Poor")</f>
        <v>Good</v>
      </c>
      <c r="X1208" s="9" t="str">
        <f>IF(IMDB4[[#This Row],[Duration (min)]]&lt;90,"Short",IF(IMDB4[[#This Row],[Duration (min)]]&lt;=120,"Medium", "Long"))</f>
        <v>Long</v>
      </c>
    </row>
    <row r="1209" spans="1:24" x14ac:dyDescent="0.25">
      <c r="A1209" s="1" t="s">
        <v>6618</v>
      </c>
      <c r="B1209" s="2">
        <v>41767</v>
      </c>
      <c r="C1209" s="30">
        <f>YEAR(IMDB4[[#This Row],[Release Date]])</f>
        <v>2014</v>
      </c>
      <c r="D1209" s="30" t="str">
        <f>FLOOR(IMDB4[[#This Row],[Year]],10)&amp;"s"</f>
        <v>2010s</v>
      </c>
      <c r="E1209" s="1" t="s">
        <v>32</v>
      </c>
      <c r="F1209" s="1" t="s">
        <v>77</v>
      </c>
      <c r="G1209" s="1" t="s">
        <v>3</v>
      </c>
      <c r="H1209" s="1" t="s">
        <v>4</v>
      </c>
      <c r="I1209" s="1" t="s">
        <v>132</v>
      </c>
      <c r="J1209" s="1" t="s">
        <v>1008</v>
      </c>
      <c r="K1209" s="1" t="s">
        <v>4864</v>
      </c>
      <c r="L1209" s="30">
        <v>10000</v>
      </c>
      <c r="M1209" s="30">
        <v>14363</v>
      </c>
      <c r="N1209" s="30">
        <v>198</v>
      </c>
      <c r="O1209" s="30">
        <v>45000</v>
      </c>
      <c r="P1209" s="27">
        <v>7.6</v>
      </c>
      <c r="Q1209" s="30">
        <v>521</v>
      </c>
      <c r="R1209" s="30">
        <v>130</v>
      </c>
      <c r="S1209" s="9">
        <v>208543795</v>
      </c>
      <c r="T1209" s="9">
        <v>170000000</v>
      </c>
      <c r="U1209" s="9">
        <f>IMDB4[[#This Row],[Gross Revenue]]-IMDB4[[#This Row],[Budget]]</f>
        <v>38543795</v>
      </c>
      <c r="V1209" s="9" t="str">
        <f>IF(IMDB4[[#This Row],[Profit]]&gt;0,"Hit","Flop")</f>
        <v>Hit</v>
      </c>
      <c r="W1209" s="9" t="str" cm="1">
        <f t="array" ref="W1209">_xlfn.IFS(IMDB4[[#This Row],[IMDb Score (1-10)]]&gt;=8,"Excellent",IMDB4[[#This Row],[IMDb Score (1-10)]]&gt;=7,"Good",IMDB4[[#This Row],[IMDb Score (1-10)]]&gt;=5,"Average",TRUE,"Poor")</f>
        <v>Good</v>
      </c>
      <c r="X1209" s="9" t="str">
        <f>IF(IMDB4[[#This Row],[Duration (min)]]&lt;90,"Short",IF(IMDB4[[#This Row],[Duration (min)]]&lt;=120,"Medium", "Long"))</f>
        <v>Long</v>
      </c>
    </row>
    <row r="1210" spans="1:24" x14ac:dyDescent="0.25">
      <c r="A1210" s="1" t="s">
        <v>6910</v>
      </c>
      <c r="B1210" s="2">
        <v>42304</v>
      </c>
      <c r="C1210" s="30">
        <f>YEAR(IMDB4[[#This Row],[Release Date]])</f>
        <v>2015</v>
      </c>
      <c r="D1210" s="30" t="str">
        <f>FLOOR(IMDB4[[#This Row],[Year]],10)&amp;"s"</f>
        <v>2010s</v>
      </c>
      <c r="E1210" s="1" t="s">
        <v>32</v>
      </c>
      <c r="F1210" s="1" t="s">
        <v>77</v>
      </c>
      <c r="G1210" s="1" t="s">
        <v>3</v>
      </c>
      <c r="H1210" s="1" t="s">
        <v>623</v>
      </c>
      <c r="I1210" s="1" t="s">
        <v>132</v>
      </c>
      <c r="J1210" s="1" t="s">
        <v>413</v>
      </c>
      <c r="K1210" s="1" t="s">
        <v>2542</v>
      </c>
      <c r="L1210" s="30">
        <v>10000</v>
      </c>
      <c r="M1210" s="30">
        <v>21840</v>
      </c>
      <c r="N1210" s="30">
        <v>188</v>
      </c>
      <c r="O1210" s="30">
        <v>47000</v>
      </c>
      <c r="P1210" s="27">
        <v>7.4</v>
      </c>
      <c r="Q1210" s="30">
        <v>465</v>
      </c>
      <c r="R1210" s="30">
        <v>131</v>
      </c>
      <c r="S1210" s="9">
        <v>195000874</v>
      </c>
      <c r="T1210" s="9">
        <v>150000000</v>
      </c>
      <c r="U1210" s="9">
        <f>IMDB4[[#This Row],[Gross Revenue]]-IMDB4[[#This Row],[Budget]]</f>
        <v>45000874</v>
      </c>
      <c r="V1210" s="9" t="str">
        <f>IF(IMDB4[[#This Row],[Profit]]&gt;0,"Hit","Flop")</f>
        <v>Hit</v>
      </c>
      <c r="W1210" s="9" t="str" cm="1">
        <f t="array" ref="W1210">_xlfn.IFS(IMDB4[[#This Row],[IMDb Score (1-10)]]&gt;=8,"Excellent",IMDB4[[#This Row],[IMDb Score (1-10)]]&gt;=7,"Good",IMDB4[[#This Row],[IMDb Score (1-10)]]&gt;=5,"Average",TRUE,"Poor")</f>
        <v>Good</v>
      </c>
      <c r="X1210" s="9" t="str">
        <f>IF(IMDB4[[#This Row],[Duration (min)]]&lt;90,"Short",IF(IMDB4[[#This Row],[Duration (min)]]&lt;=120,"Medium", "Long"))</f>
        <v>Long</v>
      </c>
    </row>
    <row r="1211" spans="1:24" x14ac:dyDescent="0.25">
      <c r="A1211" s="1" t="s">
        <v>3093</v>
      </c>
      <c r="B1211" s="2">
        <v>37401</v>
      </c>
      <c r="C1211" s="30">
        <f>YEAR(IMDB4[[#This Row],[Release Date]])</f>
        <v>2002</v>
      </c>
      <c r="D1211" s="30" t="str">
        <f>FLOOR(IMDB4[[#This Row],[Year]],10)&amp;"s"</f>
        <v>2000s</v>
      </c>
      <c r="E1211" s="1" t="s">
        <v>32</v>
      </c>
      <c r="F1211" s="1" t="s">
        <v>77</v>
      </c>
      <c r="G1211" s="1" t="s">
        <v>3</v>
      </c>
      <c r="H1211" s="1" t="s">
        <v>4</v>
      </c>
      <c r="I1211" s="1" t="s">
        <v>132</v>
      </c>
      <c r="J1211" s="1" t="s">
        <v>1167</v>
      </c>
      <c r="K1211" s="1" t="s">
        <v>872</v>
      </c>
      <c r="L1211" s="30">
        <v>10000</v>
      </c>
      <c r="M1211" s="30">
        <v>14823</v>
      </c>
      <c r="N1211" s="30">
        <v>188</v>
      </c>
      <c r="O1211" s="30">
        <v>2000</v>
      </c>
      <c r="P1211" s="27">
        <v>6.1</v>
      </c>
      <c r="Q1211" s="30">
        <v>208</v>
      </c>
      <c r="R1211" s="30">
        <v>88</v>
      </c>
      <c r="S1211" s="9">
        <v>190418803</v>
      </c>
      <c r="T1211" s="9">
        <v>140000000</v>
      </c>
      <c r="U1211" s="9">
        <f>IMDB4[[#This Row],[Gross Revenue]]-IMDB4[[#This Row],[Budget]]</f>
        <v>50418803</v>
      </c>
      <c r="V1211" s="9" t="str">
        <f>IF(IMDB4[[#This Row],[Profit]]&gt;0,"Hit","Flop")</f>
        <v>Hit</v>
      </c>
      <c r="W1211" s="9" t="str" cm="1">
        <f t="array" ref="W1211">_xlfn.IFS(IMDB4[[#This Row],[IMDb Score (1-10)]]&gt;=8,"Excellent",IMDB4[[#This Row],[IMDb Score (1-10)]]&gt;=7,"Good",IMDB4[[#This Row],[IMDb Score (1-10)]]&gt;=5,"Average",TRUE,"Poor")</f>
        <v>Average</v>
      </c>
      <c r="X1211" s="9" t="str">
        <f>IF(IMDB4[[#This Row],[Duration (min)]]&lt;90,"Short",IF(IMDB4[[#This Row],[Duration (min)]]&lt;=120,"Medium", "Long"))</f>
        <v>Short</v>
      </c>
    </row>
    <row r="1212" spans="1:24" x14ac:dyDescent="0.25">
      <c r="A1212" s="1" t="s">
        <v>6921</v>
      </c>
      <c r="B1212" s="2">
        <v>42106</v>
      </c>
      <c r="C1212" s="30">
        <f>YEAR(IMDB4[[#This Row],[Release Date]])</f>
        <v>2015</v>
      </c>
      <c r="D1212" s="30" t="str">
        <f>FLOOR(IMDB4[[#This Row],[Year]],10)&amp;"s"</f>
        <v>2010s</v>
      </c>
      <c r="E1212" s="1" t="s">
        <v>32</v>
      </c>
      <c r="F1212" s="1" t="s">
        <v>20</v>
      </c>
      <c r="G1212" s="1" t="s">
        <v>3</v>
      </c>
      <c r="H1212" s="1" t="s">
        <v>4</v>
      </c>
      <c r="I1212" s="1" t="s">
        <v>132</v>
      </c>
      <c r="J1212" s="1" t="s">
        <v>5636</v>
      </c>
      <c r="K1212" s="1" t="s">
        <v>6438</v>
      </c>
      <c r="L1212" s="30">
        <v>10000</v>
      </c>
      <c r="M1212" s="30">
        <v>13159</v>
      </c>
      <c r="N1212" s="30">
        <v>0</v>
      </c>
      <c r="O1212" s="30">
        <v>40000</v>
      </c>
      <c r="P1212" s="27">
        <v>6.5</v>
      </c>
      <c r="Q1212" s="30">
        <v>221</v>
      </c>
      <c r="R1212" s="30">
        <v>115</v>
      </c>
      <c r="S1212" s="9">
        <v>183436380</v>
      </c>
      <c r="T1212" s="9">
        <v>29000000</v>
      </c>
      <c r="U1212" s="9">
        <f>IMDB4[[#This Row],[Gross Revenue]]-IMDB4[[#This Row],[Budget]]</f>
        <v>154436380</v>
      </c>
      <c r="V1212" s="9" t="str">
        <f>IF(IMDB4[[#This Row],[Profit]]&gt;0,"Hit","Flop")</f>
        <v>Hit</v>
      </c>
      <c r="W1212" s="9" t="str" cm="1">
        <f t="array" ref="W1212">_xlfn.IFS(IMDB4[[#This Row],[IMDb Score (1-10)]]&gt;=8,"Excellent",IMDB4[[#This Row],[IMDb Score (1-10)]]&gt;=7,"Good",IMDB4[[#This Row],[IMDb Score (1-10)]]&gt;=5,"Average",TRUE,"Poor")</f>
        <v>Average</v>
      </c>
      <c r="X1212" s="9" t="str">
        <f>IF(IMDB4[[#This Row],[Duration (min)]]&lt;90,"Short",IF(IMDB4[[#This Row],[Duration (min)]]&lt;=120,"Medium", "Long"))</f>
        <v>Medium</v>
      </c>
    </row>
    <row r="1213" spans="1:24" x14ac:dyDescent="0.25">
      <c r="A1213" s="1" t="s">
        <v>1390</v>
      </c>
      <c r="B1213" s="2">
        <v>35348</v>
      </c>
      <c r="C1213" s="30">
        <f>YEAR(IMDB4[[#This Row],[Release Date]])</f>
        <v>1996</v>
      </c>
      <c r="D1213" s="30" t="str">
        <f>FLOOR(IMDB4[[#This Row],[Year]],10)&amp;"s"</f>
        <v>1990s</v>
      </c>
      <c r="E1213" s="1" t="s">
        <v>32</v>
      </c>
      <c r="F1213" s="1" t="s">
        <v>77</v>
      </c>
      <c r="G1213" s="1" t="s">
        <v>3</v>
      </c>
      <c r="H1213" s="1" t="s">
        <v>4</v>
      </c>
      <c r="I1213" s="1" t="s">
        <v>132</v>
      </c>
      <c r="J1213" s="1" t="s">
        <v>413</v>
      </c>
      <c r="K1213" s="1" t="s">
        <v>296</v>
      </c>
      <c r="L1213" s="30">
        <v>10000</v>
      </c>
      <c r="M1213" s="30">
        <v>12760</v>
      </c>
      <c r="N1213" s="30">
        <v>0</v>
      </c>
      <c r="O1213" s="30">
        <v>0</v>
      </c>
      <c r="P1213" s="27">
        <v>7.1</v>
      </c>
      <c r="Q1213" s="30">
        <v>154</v>
      </c>
      <c r="R1213" s="30">
        <v>110</v>
      </c>
      <c r="S1213" s="9">
        <v>180965237</v>
      </c>
      <c r="T1213" s="9">
        <v>80000000</v>
      </c>
      <c r="U1213" s="9">
        <f>IMDB4[[#This Row],[Gross Revenue]]-IMDB4[[#This Row],[Budget]]</f>
        <v>100965237</v>
      </c>
      <c r="V1213" s="9" t="str">
        <f>IF(IMDB4[[#This Row],[Profit]]&gt;0,"Hit","Flop")</f>
        <v>Hit</v>
      </c>
      <c r="W1213" s="9" t="str" cm="1">
        <f t="array" ref="W1213">_xlfn.IFS(IMDB4[[#This Row],[IMDb Score (1-10)]]&gt;=8,"Excellent",IMDB4[[#This Row],[IMDb Score (1-10)]]&gt;=7,"Good",IMDB4[[#This Row],[IMDb Score (1-10)]]&gt;=5,"Average",TRUE,"Poor")</f>
        <v>Good</v>
      </c>
      <c r="X1213" s="9" t="str">
        <f>IF(IMDB4[[#This Row],[Duration (min)]]&lt;90,"Short",IF(IMDB4[[#This Row],[Duration (min)]]&lt;=120,"Medium", "Long"))</f>
        <v>Medium</v>
      </c>
    </row>
    <row r="1214" spans="1:24" x14ac:dyDescent="0.25">
      <c r="A1214" s="1" t="s">
        <v>6154</v>
      </c>
      <c r="B1214" s="2">
        <v>41093</v>
      </c>
      <c r="C1214" s="30">
        <f>YEAR(IMDB4[[#This Row],[Release Date]])</f>
        <v>2012</v>
      </c>
      <c r="D1214" s="30" t="str">
        <f>FLOOR(IMDB4[[#This Row],[Year]],10)&amp;"s"</f>
        <v>2010s</v>
      </c>
      <c r="E1214" s="1" t="s">
        <v>32</v>
      </c>
      <c r="F1214" s="1" t="s">
        <v>77</v>
      </c>
      <c r="G1214" s="1" t="s">
        <v>3</v>
      </c>
      <c r="H1214" s="1" t="s">
        <v>4</v>
      </c>
      <c r="I1214" s="1" t="s">
        <v>132</v>
      </c>
      <c r="J1214" s="1" t="s">
        <v>1167</v>
      </c>
      <c r="K1214" s="1" t="s">
        <v>872</v>
      </c>
      <c r="L1214" s="30">
        <v>10000</v>
      </c>
      <c r="M1214" s="30">
        <v>12572</v>
      </c>
      <c r="N1214" s="30">
        <v>188</v>
      </c>
      <c r="O1214" s="30">
        <v>40000</v>
      </c>
      <c r="P1214" s="27">
        <v>6.8</v>
      </c>
      <c r="Q1214" s="30">
        <v>451</v>
      </c>
      <c r="R1214" s="30">
        <v>106</v>
      </c>
      <c r="S1214" s="9">
        <v>179020854</v>
      </c>
      <c r="T1214" s="9">
        <v>225000000</v>
      </c>
      <c r="U1214" s="9">
        <f>IMDB4[[#This Row],[Gross Revenue]]-IMDB4[[#This Row],[Budget]]</f>
        <v>-45979146</v>
      </c>
      <c r="V1214" s="9" t="str">
        <f>IF(IMDB4[[#This Row],[Profit]]&gt;0,"Hit","Flop")</f>
        <v>Flop</v>
      </c>
      <c r="W1214" s="9" t="str" cm="1">
        <f t="array" ref="W1214">_xlfn.IFS(IMDB4[[#This Row],[IMDb Score (1-10)]]&gt;=8,"Excellent",IMDB4[[#This Row],[IMDb Score (1-10)]]&gt;=7,"Good",IMDB4[[#This Row],[IMDb Score (1-10)]]&gt;=5,"Average",TRUE,"Poor")</f>
        <v>Average</v>
      </c>
      <c r="X1214" s="9" t="str">
        <f>IF(IMDB4[[#This Row],[Duration (min)]]&lt;90,"Short",IF(IMDB4[[#This Row],[Duration (min)]]&lt;=120,"Medium", "Long"))</f>
        <v>Medium</v>
      </c>
    </row>
    <row r="1215" spans="1:24" x14ac:dyDescent="0.25">
      <c r="A1215" s="1" t="s">
        <v>3987</v>
      </c>
      <c r="B1215" s="2">
        <v>38616</v>
      </c>
      <c r="C1215" s="30">
        <f>YEAR(IMDB4[[#This Row],[Release Date]])</f>
        <v>2005</v>
      </c>
      <c r="D1215" s="30" t="str">
        <f>FLOOR(IMDB4[[#This Row],[Year]],10)&amp;"s"</f>
        <v>2000s</v>
      </c>
      <c r="E1215" s="1" t="s">
        <v>32</v>
      </c>
      <c r="F1215" s="1" t="s">
        <v>20</v>
      </c>
      <c r="G1215" s="1" t="s">
        <v>3</v>
      </c>
      <c r="H1215" s="1" t="s">
        <v>4</v>
      </c>
      <c r="I1215" s="1" t="s">
        <v>132</v>
      </c>
      <c r="J1215" s="1" t="s">
        <v>1167</v>
      </c>
      <c r="K1215" s="1" t="s">
        <v>1773</v>
      </c>
      <c r="L1215" s="30">
        <v>10000</v>
      </c>
      <c r="M1215" s="30">
        <v>13426</v>
      </c>
      <c r="N1215" s="30">
        <v>72</v>
      </c>
      <c r="O1215" s="30">
        <v>0</v>
      </c>
      <c r="P1215" s="27">
        <v>6.6</v>
      </c>
      <c r="Q1215" s="30">
        <v>171</v>
      </c>
      <c r="R1215" s="30">
        <v>118</v>
      </c>
      <c r="S1215" s="9">
        <v>177575142</v>
      </c>
      <c r="T1215" s="9">
        <v>70000000</v>
      </c>
      <c r="U1215" s="9">
        <f>IMDB4[[#This Row],[Gross Revenue]]-IMDB4[[#This Row],[Budget]]</f>
        <v>107575142</v>
      </c>
      <c r="V1215" s="9" t="str">
        <f>IF(IMDB4[[#This Row],[Profit]]&gt;0,"Hit","Flop")</f>
        <v>Hit</v>
      </c>
      <c r="W1215" s="9" t="str" cm="1">
        <f t="array" ref="W1215">_xlfn.IFS(IMDB4[[#This Row],[IMDb Score (1-10)]]&gt;=8,"Excellent",IMDB4[[#This Row],[IMDb Score (1-10)]]&gt;=7,"Good",IMDB4[[#This Row],[IMDb Score (1-10)]]&gt;=5,"Average",TRUE,"Poor")</f>
        <v>Average</v>
      </c>
      <c r="X1215" s="9" t="str">
        <f>IF(IMDB4[[#This Row],[Duration (min)]]&lt;90,"Short",IF(IMDB4[[#This Row],[Duration (min)]]&lt;=120,"Medium", "Long"))</f>
        <v>Medium</v>
      </c>
    </row>
    <row r="1216" spans="1:24" x14ac:dyDescent="0.25">
      <c r="A1216" s="1" t="s">
        <v>555</v>
      </c>
      <c r="B1216" s="2">
        <v>31702</v>
      </c>
      <c r="C1216" s="30">
        <f>YEAR(IMDB4[[#This Row],[Release Date]])</f>
        <v>1986</v>
      </c>
      <c r="D1216" s="30" t="str">
        <f>FLOOR(IMDB4[[#This Row],[Year]],10)&amp;"s"</f>
        <v>1980s</v>
      </c>
      <c r="E1216" s="1" t="s">
        <v>32</v>
      </c>
      <c r="F1216" s="1" t="s">
        <v>77</v>
      </c>
      <c r="G1216" s="1" t="s">
        <v>3</v>
      </c>
      <c r="H1216" s="1" t="s">
        <v>4</v>
      </c>
      <c r="I1216" s="1" t="s">
        <v>84</v>
      </c>
      <c r="J1216" s="1" t="s">
        <v>413</v>
      </c>
      <c r="K1216" s="1" t="s">
        <v>556</v>
      </c>
      <c r="L1216" s="30">
        <v>10000</v>
      </c>
      <c r="M1216" s="30">
        <v>13069</v>
      </c>
      <c r="N1216" s="30">
        <v>12000</v>
      </c>
      <c r="O1216" s="30">
        <v>19000</v>
      </c>
      <c r="P1216" s="27">
        <v>6.9</v>
      </c>
      <c r="Q1216" s="30">
        <v>173</v>
      </c>
      <c r="R1216" s="30">
        <v>110</v>
      </c>
      <c r="S1216" s="9">
        <v>176781728</v>
      </c>
      <c r="T1216" s="9">
        <v>15000000</v>
      </c>
      <c r="U1216" s="9">
        <f>IMDB4[[#This Row],[Gross Revenue]]-IMDB4[[#This Row],[Budget]]</f>
        <v>161781728</v>
      </c>
      <c r="V1216" s="9" t="str">
        <f>IF(IMDB4[[#This Row],[Profit]]&gt;0,"Hit","Flop")</f>
        <v>Hit</v>
      </c>
      <c r="W1216" s="9" t="str" cm="1">
        <f t="array" ref="W1216">_xlfn.IFS(IMDB4[[#This Row],[IMDb Score (1-10)]]&gt;=8,"Excellent",IMDB4[[#This Row],[IMDb Score (1-10)]]&gt;=7,"Good",IMDB4[[#This Row],[IMDb Score (1-10)]]&gt;=5,"Average",TRUE,"Poor")</f>
        <v>Average</v>
      </c>
      <c r="X1216" s="9" t="str">
        <f>IF(IMDB4[[#This Row],[Duration (min)]]&lt;90,"Short",IF(IMDB4[[#This Row],[Duration (min)]]&lt;=120,"Medium", "Long"))</f>
        <v>Medium</v>
      </c>
    </row>
    <row r="1217" spans="1:24" x14ac:dyDescent="0.25">
      <c r="A1217" s="1" t="s">
        <v>682</v>
      </c>
      <c r="B1217" s="2">
        <v>32349</v>
      </c>
      <c r="C1217" s="30">
        <f>YEAR(IMDB4[[#This Row],[Release Date]])</f>
        <v>1988</v>
      </c>
      <c r="D1217" s="30" t="str">
        <f>FLOOR(IMDB4[[#This Row],[Year]],10)&amp;"s"</f>
        <v>1980s</v>
      </c>
      <c r="E1217" s="1" t="s">
        <v>32</v>
      </c>
      <c r="F1217" s="1" t="s">
        <v>9</v>
      </c>
      <c r="G1217" s="1" t="s">
        <v>3</v>
      </c>
      <c r="H1217" s="1" t="s">
        <v>4</v>
      </c>
      <c r="I1217" s="1" t="s">
        <v>92</v>
      </c>
      <c r="J1217" s="1" t="s">
        <v>413</v>
      </c>
      <c r="K1217" s="1" t="s">
        <v>370</v>
      </c>
      <c r="L1217" s="30">
        <v>10000</v>
      </c>
      <c r="M1217" s="30">
        <v>12285</v>
      </c>
      <c r="N1217" s="30">
        <v>272</v>
      </c>
      <c r="O1217" s="30">
        <v>12000</v>
      </c>
      <c r="P1217" s="27">
        <v>8</v>
      </c>
      <c r="Q1217" s="30">
        <v>100</v>
      </c>
      <c r="R1217" s="30">
        <v>133</v>
      </c>
      <c r="S1217" s="9">
        <v>172825435</v>
      </c>
      <c r="T1217" s="9">
        <v>25000000</v>
      </c>
      <c r="U1217" s="9">
        <f>IMDB4[[#This Row],[Gross Revenue]]-IMDB4[[#This Row],[Budget]]</f>
        <v>147825435</v>
      </c>
      <c r="V1217" s="9" t="str">
        <f>IF(IMDB4[[#This Row],[Profit]]&gt;0,"Hit","Flop")</f>
        <v>Hit</v>
      </c>
      <c r="W1217" s="9" t="str" cm="1">
        <f t="array" ref="W1217">_xlfn.IFS(IMDB4[[#This Row],[IMDb Score (1-10)]]&gt;=8,"Excellent",IMDB4[[#This Row],[IMDb Score (1-10)]]&gt;=7,"Good",IMDB4[[#This Row],[IMDb Score (1-10)]]&gt;=5,"Average",TRUE,"Poor")</f>
        <v>Excellent</v>
      </c>
      <c r="X1217" s="9" t="str">
        <f>IF(IMDB4[[#This Row],[Duration (min)]]&lt;90,"Short",IF(IMDB4[[#This Row],[Duration (min)]]&lt;=120,"Medium", "Long"))</f>
        <v>Long</v>
      </c>
    </row>
    <row r="1218" spans="1:24" x14ac:dyDescent="0.25">
      <c r="A1218" s="1" t="s">
        <v>4520</v>
      </c>
      <c r="B1218" s="2">
        <v>38766</v>
      </c>
      <c r="C1218" s="30">
        <f>YEAR(IMDB4[[#This Row],[Release Date]])</f>
        <v>2006</v>
      </c>
      <c r="D1218" s="30" t="str">
        <f>FLOOR(IMDB4[[#This Row],[Year]],10)&amp;"s"</f>
        <v>2000s</v>
      </c>
      <c r="E1218" s="1" t="s">
        <v>32</v>
      </c>
      <c r="F1218" s="1" t="s">
        <v>61</v>
      </c>
      <c r="G1218" s="1" t="s">
        <v>3</v>
      </c>
      <c r="H1218" s="1" t="s">
        <v>4</v>
      </c>
      <c r="I1218" s="1" t="s">
        <v>132</v>
      </c>
      <c r="J1218" s="1" t="s">
        <v>1167</v>
      </c>
      <c r="K1218" s="1" t="s">
        <v>3427</v>
      </c>
      <c r="L1218" s="30">
        <v>10000</v>
      </c>
      <c r="M1218" s="30">
        <v>11036</v>
      </c>
      <c r="N1218" s="30">
        <v>125</v>
      </c>
      <c r="O1218" s="30">
        <v>32000</v>
      </c>
      <c r="P1218" s="27">
        <v>8</v>
      </c>
      <c r="Q1218" s="30">
        <v>201</v>
      </c>
      <c r="R1218" s="30">
        <v>117</v>
      </c>
      <c r="S1218" s="9">
        <v>162586036</v>
      </c>
      <c r="T1218" s="9">
        <v>55000000</v>
      </c>
      <c r="U1218" s="9">
        <f>IMDB4[[#This Row],[Gross Revenue]]-IMDB4[[#This Row],[Budget]]</f>
        <v>107586036</v>
      </c>
      <c r="V1218" s="9" t="str">
        <f>IF(IMDB4[[#This Row],[Profit]]&gt;0,"Hit","Flop")</f>
        <v>Hit</v>
      </c>
      <c r="W1218" s="9" t="str" cm="1">
        <f t="array" ref="W1218">_xlfn.IFS(IMDB4[[#This Row],[IMDb Score (1-10)]]&gt;=8,"Excellent",IMDB4[[#This Row],[IMDb Score (1-10)]]&gt;=7,"Good",IMDB4[[#This Row],[IMDb Score (1-10)]]&gt;=5,"Average",TRUE,"Poor")</f>
        <v>Excellent</v>
      </c>
      <c r="X1218" s="9" t="str">
        <f>IF(IMDB4[[#This Row],[Duration (min)]]&lt;90,"Short",IF(IMDB4[[#This Row],[Duration (min)]]&lt;=120,"Medium", "Long"))</f>
        <v>Medium</v>
      </c>
    </row>
    <row r="1219" spans="1:24" x14ac:dyDescent="0.25">
      <c r="A1219" s="1" t="s">
        <v>1028</v>
      </c>
      <c r="B1219" s="2">
        <v>34256</v>
      </c>
      <c r="C1219" s="30">
        <f>YEAR(IMDB4[[#This Row],[Release Date]])</f>
        <v>1993</v>
      </c>
      <c r="D1219" s="30" t="str">
        <f>FLOOR(IMDB4[[#This Row],[Year]],10)&amp;"s"</f>
        <v>1990s</v>
      </c>
      <c r="E1219" s="1" t="s">
        <v>32</v>
      </c>
      <c r="F1219" s="1" t="s">
        <v>9</v>
      </c>
      <c r="G1219" s="1" t="s">
        <v>3</v>
      </c>
      <c r="H1219" s="1" t="s">
        <v>4</v>
      </c>
      <c r="I1219" s="1" t="s">
        <v>92</v>
      </c>
      <c r="J1219" s="1" t="s">
        <v>413</v>
      </c>
      <c r="K1219" s="1" t="s">
        <v>395</v>
      </c>
      <c r="L1219" s="30">
        <v>10000</v>
      </c>
      <c r="M1219" s="30">
        <v>14244</v>
      </c>
      <c r="N1219" s="30">
        <v>521</v>
      </c>
      <c r="O1219" s="30">
        <v>0</v>
      </c>
      <c r="P1219" s="27">
        <v>6.8</v>
      </c>
      <c r="Q1219" s="30">
        <v>56</v>
      </c>
      <c r="R1219" s="30">
        <v>154</v>
      </c>
      <c r="S1219" s="9">
        <v>158348400</v>
      </c>
      <c r="T1219" s="9">
        <v>42000000</v>
      </c>
      <c r="U1219" s="9">
        <f>IMDB4[[#This Row],[Gross Revenue]]-IMDB4[[#This Row],[Budget]]</f>
        <v>116348400</v>
      </c>
      <c r="V1219" s="9" t="str">
        <f>IF(IMDB4[[#This Row],[Profit]]&gt;0,"Hit","Flop")</f>
        <v>Hit</v>
      </c>
      <c r="W1219" s="9" t="str" cm="1">
        <f t="array" ref="W1219">_xlfn.IFS(IMDB4[[#This Row],[IMDb Score (1-10)]]&gt;=8,"Excellent",IMDB4[[#This Row],[IMDb Score (1-10)]]&gt;=7,"Good",IMDB4[[#This Row],[IMDb Score (1-10)]]&gt;=5,"Average",TRUE,"Poor")</f>
        <v>Average</v>
      </c>
      <c r="X1219" s="9" t="str">
        <f>IF(IMDB4[[#This Row],[Duration (min)]]&lt;90,"Short",IF(IMDB4[[#This Row],[Duration (min)]]&lt;=120,"Medium", "Long"))</f>
        <v>Long</v>
      </c>
    </row>
    <row r="1220" spans="1:24" x14ac:dyDescent="0.25">
      <c r="A1220" s="1" t="s">
        <v>1366</v>
      </c>
      <c r="B1220" s="2">
        <v>35166</v>
      </c>
      <c r="C1220" s="30">
        <f>YEAR(IMDB4[[#This Row],[Release Date]])</f>
        <v>1996</v>
      </c>
      <c r="D1220" s="30" t="str">
        <f>FLOOR(IMDB4[[#This Row],[Year]],10)&amp;"s"</f>
        <v>1990s</v>
      </c>
      <c r="E1220" s="1" t="s">
        <v>32</v>
      </c>
      <c r="F1220" s="1" t="s">
        <v>20</v>
      </c>
      <c r="G1220" s="1" t="s">
        <v>3</v>
      </c>
      <c r="H1220" s="1" t="s">
        <v>4</v>
      </c>
      <c r="I1220" s="1" t="s">
        <v>92</v>
      </c>
      <c r="J1220" s="1" t="s">
        <v>413</v>
      </c>
      <c r="K1220" s="1" t="s">
        <v>1367</v>
      </c>
      <c r="L1220" s="30">
        <v>10000</v>
      </c>
      <c r="M1220" s="30">
        <v>12182</v>
      </c>
      <c r="N1220" s="30">
        <v>488</v>
      </c>
      <c r="O1220" s="30">
        <v>0</v>
      </c>
      <c r="P1220" s="27">
        <v>7.3</v>
      </c>
      <c r="Q1220" s="30">
        <v>109</v>
      </c>
      <c r="R1220" s="30">
        <v>139</v>
      </c>
      <c r="S1220" s="9">
        <v>153620822</v>
      </c>
      <c r="T1220" s="9">
        <v>50000000</v>
      </c>
      <c r="U1220" s="9">
        <f>IMDB4[[#This Row],[Gross Revenue]]-IMDB4[[#This Row],[Budget]]</f>
        <v>103620822</v>
      </c>
      <c r="V1220" s="9" t="str">
        <f>IF(IMDB4[[#This Row],[Profit]]&gt;0,"Hit","Flop")</f>
        <v>Hit</v>
      </c>
      <c r="W1220" s="9" t="str" cm="1">
        <f t="array" ref="W1220">_xlfn.IFS(IMDB4[[#This Row],[IMDb Score (1-10)]]&gt;=8,"Excellent",IMDB4[[#This Row],[IMDb Score (1-10)]]&gt;=7,"Good",IMDB4[[#This Row],[IMDb Score (1-10)]]&gt;=5,"Average",TRUE,"Poor")</f>
        <v>Good</v>
      </c>
      <c r="X1220" s="9" t="str">
        <f>IF(IMDB4[[#This Row],[Duration (min)]]&lt;90,"Short",IF(IMDB4[[#This Row],[Duration (min)]]&lt;=120,"Medium", "Long"))</f>
        <v>Long</v>
      </c>
    </row>
    <row r="1221" spans="1:24" x14ac:dyDescent="0.25">
      <c r="A1221" s="1" t="s">
        <v>3673</v>
      </c>
      <c r="B1221" s="2">
        <v>38337</v>
      </c>
      <c r="C1221" s="30">
        <f>YEAR(IMDB4[[#This Row],[Release Date]])</f>
        <v>2004</v>
      </c>
      <c r="D1221" s="30" t="str">
        <f>FLOOR(IMDB4[[#This Row],[Year]],10)&amp;"s"</f>
        <v>2000s</v>
      </c>
      <c r="E1221" s="1" t="s">
        <v>32</v>
      </c>
      <c r="F1221" s="1" t="s">
        <v>77</v>
      </c>
      <c r="G1221" s="1" t="s">
        <v>3</v>
      </c>
      <c r="H1221" s="1" t="s">
        <v>4</v>
      </c>
      <c r="I1221" s="1" t="s">
        <v>132</v>
      </c>
      <c r="J1221" s="1" t="s">
        <v>1167</v>
      </c>
      <c r="K1221" s="1" t="s">
        <v>1122</v>
      </c>
      <c r="L1221" s="30">
        <v>10000</v>
      </c>
      <c r="M1221" s="30">
        <v>12068</v>
      </c>
      <c r="N1221" s="30">
        <v>295</v>
      </c>
      <c r="O1221" s="30">
        <v>0</v>
      </c>
      <c r="P1221" s="27">
        <v>7.1</v>
      </c>
      <c r="Q1221" s="30">
        <v>225</v>
      </c>
      <c r="R1221" s="30">
        <v>115</v>
      </c>
      <c r="S1221" s="9">
        <v>144795350</v>
      </c>
      <c r="T1221" s="9">
        <v>120000000</v>
      </c>
      <c r="U1221" s="9">
        <f>IMDB4[[#This Row],[Gross Revenue]]-IMDB4[[#This Row],[Budget]]</f>
        <v>24795350</v>
      </c>
      <c r="V1221" s="9" t="str">
        <f>IF(IMDB4[[#This Row],[Profit]]&gt;0,"Hit","Flop")</f>
        <v>Hit</v>
      </c>
      <c r="W1221" s="9" t="str" cm="1">
        <f t="array" ref="W1221">_xlfn.IFS(IMDB4[[#This Row],[IMDb Score (1-10)]]&gt;=8,"Excellent",IMDB4[[#This Row],[IMDb Score (1-10)]]&gt;=7,"Good",IMDB4[[#This Row],[IMDb Score (1-10)]]&gt;=5,"Average",TRUE,"Poor")</f>
        <v>Good</v>
      </c>
      <c r="X1221" s="9" t="str">
        <f>IF(IMDB4[[#This Row],[Duration (min)]]&lt;90,"Short",IF(IMDB4[[#This Row],[Duration (min)]]&lt;=120,"Medium", "Long"))</f>
        <v>Medium</v>
      </c>
    </row>
    <row r="1222" spans="1:24" x14ac:dyDescent="0.25">
      <c r="A1222" s="1" t="s">
        <v>884</v>
      </c>
      <c r="B1222" s="2">
        <v>33765</v>
      </c>
      <c r="C1222" s="30">
        <f>YEAR(IMDB4[[#This Row],[Release Date]])</f>
        <v>1992</v>
      </c>
      <c r="D1222" s="30" t="str">
        <f>FLOOR(IMDB4[[#This Row],[Year]],10)&amp;"s"</f>
        <v>1990s</v>
      </c>
      <c r="E1222" s="1" t="s">
        <v>32</v>
      </c>
      <c r="F1222" s="1" t="s">
        <v>9</v>
      </c>
      <c r="G1222" s="1" t="s">
        <v>3</v>
      </c>
      <c r="H1222" s="1" t="s">
        <v>4</v>
      </c>
      <c r="I1222" s="1" t="s">
        <v>92</v>
      </c>
      <c r="J1222" s="1" t="s">
        <v>413</v>
      </c>
      <c r="K1222" s="1" t="s">
        <v>542</v>
      </c>
      <c r="L1222" s="30">
        <v>10000</v>
      </c>
      <c r="M1222" s="30">
        <v>14619</v>
      </c>
      <c r="N1222" s="30">
        <v>0</v>
      </c>
      <c r="O1222" s="30">
        <v>0</v>
      </c>
      <c r="P1222" s="27">
        <v>7.6</v>
      </c>
      <c r="Q1222" s="30">
        <v>81</v>
      </c>
      <c r="R1222" s="30">
        <v>138</v>
      </c>
      <c r="S1222" s="9">
        <v>141340178</v>
      </c>
      <c r="T1222" s="9">
        <v>40000000</v>
      </c>
      <c r="U1222" s="9">
        <f>IMDB4[[#This Row],[Gross Revenue]]-IMDB4[[#This Row],[Budget]]</f>
        <v>101340178</v>
      </c>
      <c r="V1222" s="9" t="str">
        <f>IF(IMDB4[[#This Row],[Profit]]&gt;0,"Hit","Flop")</f>
        <v>Hit</v>
      </c>
      <c r="W1222" s="9" t="str" cm="1">
        <f t="array" ref="W1222">_xlfn.IFS(IMDB4[[#This Row],[IMDb Score (1-10)]]&gt;=8,"Excellent",IMDB4[[#This Row],[IMDb Score (1-10)]]&gt;=7,"Good",IMDB4[[#This Row],[IMDb Score (1-10)]]&gt;=5,"Average",TRUE,"Poor")</f>
        <v>Good</v>
      </c>
      <c r="X1222" s="9" t="str">
        <f>IF(IMDB4[[#This Row],[Duration (min)]]&lt;90,"Short",IF(IMDB4[[#This Row],[Duration (min)]]&lt;=120,"Medium", "Long"))</f>
        <v>Long</v>
      </c>
    </row>
    <row r="1223" spans="1:24" x14ac:dyDescent="0.25">
      <c r="A1223" s="1" t="s">
        <v>3282</v>
      </c>
      <c r="B1223" s="2">
        <v>37631</v>
      </c>
      <c r="C1223" s="30">
        <f>YEAR(IMDB4[[#This Row],[Release Date]])</f>
        <v>2003</v>
      </c>
      <c r="D1223" s="30" t="str">
        <f>FLOOR(IMDB4[[#This Row],[Year]],10)&amp;"s"</f>
        <v>2000s</v>
      </c>
      <c r="E1223" s="1" t="s">
        <v>32</v>
      </c>
      <c r="F1223" s="1" t="s">
        <v>77</v>
      </c>
      <c r="G1223" s="1" t="s">
        <v>3</v>
      </c>
      <c r="H1223" s="1" t="s">
        <v>4</v>
      </c>
      <c r="I1223" s="1" t="s">
        <v>92</v>
      </c>
      <c r="J1223" s="1" t="s">
        <v>1167</v>
      </c>
      <c r="K1223" s="1" t="s">
        <v>1168</v>
      </c>
      <c r="L1223" s="30">
        <v>10000</v>
      </c>
      <c r="M1223" s="30">
        <v>12954</v>
      </c>
      <c r="N1223" s="30">
        <v>0</v>
      </c>
      <c r="O1223" s="30">
        <v>0</v>
      </c>
      <c r="P1223" s="27">
        <v>6.6</v>
      </c>
      <c r="Q1223" s="30">
        <v>94</v>
      </c>
      <c r="R1223" s="30">
        <v>147</v>
      </c>
      <c r="S1223" s="9">
        <v>138396624</v>
      </c>
      <c r="T1223" s="9">
        <v>130000000</v>
      </c>
      <c r="U1223" s="9">
        <f>IMDB4[[#This Row],[Gross Revenue]]-IMDB4[[#This Row],[Budget]]</f>
        <v>8396624</v>
      </c>
      <c r="V1223" s="9" t="str">
        <f>IF(IMDB4[[#This Row],[Profit]]&gt;0,"Hit","Flop")</f>
        <v>Hit</v>
      </c>
      <c r="W1223" s="9" t="str" cm="1">
        <f t="array" ref="W1223">_xlfn.IFS(IMDB4[[#This Row],[IMDb Score (1-10)]]&gt;=8,"Excellent",IMDB4[[#This Row],[IMDb Score (1-10)]]&gt;=7,"Good",IMDB4[[#This Row],[IMDb Score (1-10)]]&gt;=5,"Average",TRUE,"Poor")</f>
        <v>Average</v>
      </c>
      <c r="X1223" s="9" t="str">
        <f>IF(IMDB4[[#This Row],[Duration (min)]]&lt;90,"Short",IF(IMDB4[[#This Row],[Duration (min)]]&lt;=120,"Medium", "Long"))</f>
        <v>Long</v>
      </c>
    </row>
    <row r="1224" spans="1:24" x14ac:dyDescent="0.25">
      <c r="A1224" s="1" t="s">
        <v>267</v>
      </c>
      <c r="B1224" s="2">
        <v>28620</v>
      </c>
      <c r="C1224" s="30">
        <f>YEAR(IMDB4[[#This Row],[Release Date]])</f>
        <v>1978</v>
      </c>
      <c r="D1224" s="30" t="str">
        <f>FLOOR(IMDB4[[#This Row],[Year]],10)&amp;"s"</f>
        <v>1970s</v>
      </c>
      <c r="E1224" s="1" t="s">
        <v>32</v>
      </c>
      <c r="F1224" s="1" t="s">
        <v>77</v>
      </c>
      <c r="G1224" s="1" t="s">
        <v>3</v>
      </c>
      <c r="H1224" s="1" t="s">
        <v>4</v>
      </c>
      <c r="I1224" s="1" t="s">
        <v>84</v>
      </c>
      <c r="J1224" s="1" t="s">
        <v>74</v>
      </c>
      <c r="K1224" s="1" t="s">
        <v>268</v>
      </c>
      <c r="L1224" s="30">
        <v>10000</v>
      </c>
      <c r="M1224" s="30">
        <v>12940</v>
      </c>
      <c r="N1224" s="30">
        <v>503</v>
      </c>
      <c r="O1224" s="30">
        <v>0</v>
      </c>
      <c r="P1224" s="27">
        <v>7.3</v>
      </c>
      <c r="Q1224" s="30">
        <v>169</v>
      </c>
      <c r="R1224" s="30">
        <v>188</v>
      </c>
      <c r="S1224" s="9">
        <v>134218018</v>
      </c>
      <c r="T1224" s="9">
        <v>55000000</v>
      </c>
      <c r="U1224" s="9">
        <f>IMDB4[[#This Row],[Gross Revenue]]-IMDB4[[#This Row],[Budget]]</f>
        <v>79218018</v>
      </c>
      <c r="V1224" s="9" t="str">
        <f>IF(IMDB4[[#This Row],[Profit]]&gt;0,"Hit","Flop")</f>
        <v>Hit</v>
      </c>
      <c r="W1224" s="9" t="str" cm="1">
        <f t="array" ref="W1224">_xlfn.IFS(IMDB4[[#This Row],[IMDb Score (1-10)]]&gt;=8,"Excellent",IMDB4[[#This Row],[IMDb Score (1-10)]]&gt;=7,"Good",IMDB4[[#This Row],[IMDb Score (1-10)]]&gt;=5,"Average",TRUE,"Poor")</f>
        <v>Good</v>
      </c>
      <c r="X1224" s="9" t="str">
        <f>IF(IMDB4[[#This Row],[Duration (min)]]&lt;90,"Short",IF(IMDB4[[#This Row],[Duration (min)]]&lt;=120,"Medium", "Long"))</f>
        <v>Long</v>
      </c>
    </row>
    <row r="1225" spans="1:24" x14ac:dyDescent="0.25">
      <c r="A1225" s="1" t="s">
        <v>3097</v>
      </c>
      <c r="B1225" s="2">
        <v>37619</v>
      </c>
      <c r="C1225" s="30">
        <f>YEAR(IMDB4[[#This Row],[Release Date]])</f>
        <v>2002</v>
      </c>
      <c r="D1225" s="30" t="str">
        <f>FLOOR(IMDB4[[#This Row],[Year]],10)&amp;"s"</f>
        <v>2000s</v>
      </c>
      <c r="E1225" s="1" t="s">
        <v>32</v>
      </c>
      <c r="F1225" s="1" t="s">
        <v>77</v>
      </c>
      <c r="G1225" s="1" t="s">
        <v>3</v>
      </c>
      <c r="H1225" s="1" t="s">
        <v>4</v>
      </c>
      <c r="I1225" s="1" t="s">
        <v>132</v>
      </c>
      <c r="J1225" s="1" t="s">
        <v>413</v>
      </c>
      <c r="K1225" s="1" t="s">
        <v>225</v>
      </c>
      <c r="L1225" s="30">
        <v>10000</v>
      </c>
      <c r="M1225" s="30">
        <v>12546</v>
      </c>
      <c r="N1225" s="30">
        <v>14000</v>
      </c>
      <c r="O1225" s="30">
        <v>0</v>
      </c>
      <c r="P1225" s="27">
        <v>7.7</v>
      </c>
      <c r="Q1225" s="30">
        <v>252</v>
      </c>
      <c r="R1225" s="30">
        <v>145</v>
      </c>
      <c r="S1225" s="9">
        <v>132014112</v>
      </c>
      <c r="T1225" s="9">
        <v>102000000</v>
      </c>
      <c r="U1225" s="9">
        <f>IMDB4[[#This Row],[Gross Revenue]]-IMDB4[[#This Row],[Budget]]</f>
        <v>30014112</v>
      </c>
      <c r="V1225" s="9" t="str">
        <f>IF(IMDB4[[#This Row],[Profit]]&gt;0,"Hit","Flop")</f>
        <v>Hit</v>
      </c>
      <c r="W1225" s="9" t="str" cm="1">
        <f t="array" ref="W1225">_xlfn.IFS(IMDB4[[#This Row],[IMDb Score (1-10)]]&gt;=8,"Excellent",IMDB4[[#This Row],[IMDb Score (1-10)]]&gt;=7,"Good",IMDB4[[#This Row],[IMDb Score (1-10)]]&gt;=5,"Average",TRUE,"Poor")</f>
        <v>Good</v>
      </c>
      <c r="X1225" s="9" t="str">
        <f>IF(IMDB4[[#This Row],[Duration (min)]]&lt;90,"Short",IF(IMDB4[[#This Row],[Duration (min)]]&lt;=120,"Medium", "Long"))</f>
        <v>Long</v>
      </c>
    </row>
    <row r="1226" spans="1:24" x14ac:dyDescent="0.25">
      <c r="A1226" s="1" t="s">
        <v>3430</v>
      </c>
      <c r="B1226" s="2">
        <v>37795</v>
      </c>
      <c r="C1226" s="30">
        <f>YEAR(IMDB4[[#This Row],[Release Date]])</f>
        <v>2003</v>
      </c>
      <c r="D1226" s="30" t="str">
        <f>FLOOR(IMDB4[[#This Row],[Year]],10)&amp;"s"</f>
        <v>2000s</v>
      </c>
      <c r="E1226" s="1" t="s">
        <v>32</v>
      </c>
      <c r="F1226" s="1" t="s">
        <v>77</v>
      </c>
      <c r="G1226" s="1" t="s">
        <v>3</v>
      </c>
      <c r="H1226" s="1" t="s">
        <v>4</v>
      </c>
      <c r="I1226" s="1" t="s">
        <v>132</v>
      </c>
      <c r="J1226" s="1" t="s">
        <v>3431</v>
      </c>
      <c r="K1226" s="1" t="s">
        <v>3432</v>
      </c>
      <c r="L1226" s="30">
        <v>10000</v>
      </c>
      <c r="M1226" s="30">
        <v>14486</v>
      </c>
      <c r="N1226" s="30">
        <v>69</v>
      </c>
      <c r="O1226" s="30">
        <v>0</v>
      </c>
      <c r="P1226" s="27">
        <v>6</v>
      </c>
      <c r="Q1226" s="30">
        <v>144</v>
      </c>
      <c r="R1226" s="30">
        <v>117</v>
      </c>
      <c r="S1226" s="9">
        <v>116643346</v>
      </c>
      <c r="T1226" s="9">
        <v>80000000</v>
      </c>
      <c r="U1226" s="9">
        <f>IMDB4[[#This Row],[Gross Revenue]]-IMDB4[[#This Row],[Budget]]</f>
        <v>36643346</v>
      </c>
      <c r="V1226" s="9" t="str">
        <f>IF(IMDB4[[#This Row],[Profit]]&gt;0,"Hit","Flop")</f>
        <v>Hit</v>
      </c>
      <c r="W1226" s="9" t="str" cm="1">
        <f t="array" ref="W1226">_xlfn.IFS(IMDB4[[#This Row],[IMDb Score (1-10)]]&gt;=8,"Excellent",IMDB4[[#This Row],[IMDb Score (1-10)]]&gt;=7,"Good",IMDB4[[#This Row],[IMDb Score (1-10)]]&gt;=5,"Average",TRUE,"Poor")</f>
        <v>Average</v>
      </c>
      <c r="X1226" s="9" t="str">
        <f>IF(IMDB4[[#This Row],[Duration (min)]]&lt;90,"Short",IF(IMDB4[[#This Row],[Duration (min)]]&lt;=120,"Medium", "Long"))</f>
        <v>Medium</v>
      </c>
    </row>
    <row r="1227" spans="1:24" x14ac:dyDescent="0.25">
      <c r="A1227" s="1" t="s">
        <v>2260</v>
      </c>
      <c r="B1227" s="2">
        <v>36178</v>
      </c>
      <c r="C1227" s="30">
        <f>YEAR(IMDB4[[#This Row],[Release Date]])</f>
        <v>1999</v>
      </c>
      <c r="D1227" s="30" t="str">
        <f>FLOOR(IMDB4[[#This Row],[Year]],10)&amp;"s"</f>
        <v>1990s</v>
      </c>
      <c r="E1227" s="1" t="s">
        <v>32</v>
      </c>
      <c r="F1227" s="1" t="s">
        <v>77</v>
      </c>
      <c r="G1227" s="1" t="s">
        <v>3</v>
      </c>
      <c r="H1227" s="1" t="s">
        <v>4</v>
      </c>
      <c r="I1227" s="1" t="s">
        <v>132</v>
      </c>
      <c r="J1227" s="1" t="s">
        <v>1167</v>
      </c>
      <c r="K1227" s="1" t="s">
        <v>872</v>
      </c>
      <c r="L1227" s="30">
        <v>10000</v>
      </c>
      <c r="M1227" s="30">
        <v>15870</v>
      </c>
      <c r="N1227" s="30">
        <v>188</v>
      </c>
      <c r="O1227" s="30">
        <v>0</v>
      </c>
      <c r="P1227" s="27">
        <v>4.8</v>
      </c>
      <c r="Q1227" s="30">
        <v>85</v>
      </c>
      <c r="R1227" s="30">
        <v>106</v>
      </c>
      <c r="S1227" s="9">
        <v>113745408</v>
      </c>
      <c r="T1227" s="9">
        <v>170000000</v>
      </c>
      <c r="U1227" s="9">
        <f>IMDB4[[#This Row],[Gross Revenue]]-IMDB4[[#This Row],[Budget]]</f>
        <v>-56254592</v>
      </c>
      <c r="V1227" s="9" t="str">
        <f>IF(IMDB4[[#This Row],[Profit]]&gt;0,"Hit","Flop")</f>
        <v>Flop</v>
      </c>
      <c r="W1227" s="9" t="str" cm="1">
        <f t="array" ref="W1227">_xlfn.IFS(IMDB4[[#This Row],[IMDb Score (1-10)]]&gt;=8,"Excellent",IMDB4[[#This Row],[IMDb Score (1-10)]]&gt;=7,"Good",IMDB4[[#This Row],[IMDb Score (1-10)]]&gt;=5,"Average",TRUE,"Poor")</f>
        <v>Poor</v>
      </c>
      <c r="X1227" s="9" t="str">
        <f>IF(IMDB4[[#This Row],[Duration (min)]]&lt;90,"Short",IF(IMDB4[[#This Row],[Duration (min)]]&lt;=120,"Medium", "Long"))</f>
        <v>Medium</v>
      </c>
    </row>
    <row r="1228" spans="1:24" x14ac:dyDescent="0.25">
      <c r="A1228" s="1" t="s">
        <v>6224</v>
      </c>
      <c r="B1228" s="2">
        <v>41229</v>
      </c>
      <c r="C1228" s="30">
        <f>YEAR(IMDB4[[#This Row],[Release Date]])</f>
        <v>2012</v>
      </c>
      <c r="D1228" s="30" t="str">
        <f>FLOOR(IMDB4[[#This Row],[Year]],10)&amp;"s"</f>
        <v>2010s</v>
      </c>
      <c r="E1228" s="1" t="s">
        <v>32</v>
      </c>
      <c r="F1228" s="1" t="s">
        <v>77</v>
      </c>
      <c r="G1228" s="1" t="s">
        <v>3</v>
      </c>
      <c r="H1228" s="1" t="s">
        <v>4</v>
      </c>
      <c r="I1228" s="1" t="s">
        <v>132</v>
      </c>
      <c r="J1228" s="1" t="s">
        <v>3431</v>
      </c>
      <c r="K1228" s="1" t="s">
        <v>4689</v>
      </c>
      <c r="L1228" s="30">
        <v>10000</v>
      </c>
      <c r="M1228" s="30">
        <v>12175</v>
      </c>
      <c r="N1228" s="30">
        <v>209</v>
      </c>
      <c r="O1228" s="30">
        <v>31000</v>
      </c>
      <c r="P1228" s="27">
        <v>6.7</v>
      </c>
      <c r="Q1228" s="30">
        <v>436</v>
      </c>
      <c r="R1228" s="30">
        <v>135</v>
      </c>
      <c r="S1228" s="9">
        <v>113165635</v>
      </c>
      <c r="T1228" s="9">
        <v>125000000</v>
      </c>
      <c r="U1228" s="9">
        <f>IMDB4[[#This Row],[Gross Revenue]]-IMDB4[[#This Row],[Budget]]</f>
        <v>-11834365</v>
      </c>
      <c r="V1228" s="9" t="str">
        <f>IF(IMDB4[[#This Row],[Profit]]&gt;0,"Hit","Flop")</f>
        <v>Flop</v>
      </c>
      <c r="W1228" s="9" t="str" cm="1">
        <f t="array" ref="W1228">_xlfn.IFS(IMDB4[[#This Row],[IMDb Score (1-10)]]&gt;=8,"Excellent",IMDB4[[#This Row],[IMDb Score (1-10)]]&gt;=7,"Good",IMDB4[[#This Row],[IMDb Score (1-10)]]&gt;=5,"Average",TRUE,"Poor")</f>
        <v>Average</v>
      </c>
      <c r="X1228" s="9" t="str">
        <f>IF(IMDB4[[#This Row],[Duration (min)]]&lt;90,"Short",IF(IMDB4[[#This Row],[Duration (min)]]&lt;=120,"Medium", "Long"))</f>
        <v>Long</v>
      </c>
    </row>
    <row r="1229" spans="1:24" x14ac:dyDescent="0.25">
      <c r="A1229" s="1" t="s">
        <v>1771</v>
      </c>
      <c r="B1229" s="2">
        <v>35851</v>
      </c>
      <c r="C1229" s="30">
        <f>YEAR(IMDB4[[#This Row],[Release Date]])</f>
        <v>1998</v>
      </c>
      <c r="D1229" s="30" t="str">
        <f>FLOOR(IMDB4[[#This Row],[Year]],10)&amp;"s"</f>
        <v>1990s</v>
      </c>
      <c r="E1229" s="1" t="s">
        <v>32</v>
      </c>
      <c r="F1229" s="1" t="s">
        <v>77</v>
      </c>
      <c r="G1229" s="1" t="s">
        <v>3</v>
      </c>
      <c r="H1229" s="1" t="s">
        <v>4</v>
      </c>
      <c r="I1229" s="1" t="s">
        <v>92</v>
      </c>
      <c r="J1229" s="1" t="s">
        <v>1167</v>
      </c>
      <c r="K1229" s="1" t="s">
        <v>556</v>
      </c>
      <c r="L1229" s="30">
        <v>10000</v>
      </c>
      <c r="M1229" s="30">
        <v>11951</v>
      </c>
      <c r="N1229" s="30">
        <v>12000</v>
      </c>
      <c r="O1229" s="30">
        <v>0</v>
      </c>
      <c r="P1229" s="27">
        <v>7.3</v>
      </c>
      <c r="Q1229" s="30">
        <v>81</v>
      </c>
      <c r="R1229" s="30">
        <v>140</v>
      </c>
      <c r="S1229" s="9">
        <v>111544445</v>
      </c>
      <c r="T1229" s="9">
        <v>90000000</v>
      </c>
      <c r="U1229" s="9">
        <f>IMDB4[[#This Row],[Gross Revenue]]-IMDB4[[#This Row],[Budget]]</f>
        <v>21544445</v>
      </c>
      <c r="V1229" s="9" t="str">
        <f>IF(IMDB4[[#This Row],[Profit]]&gt;0,"Hit","Flop")</f>
        <v>Hit</v>
      </c>
      <c r="W1229" s="9" t="str" cm="1">
        <f t="array" ref="W1229">_xlfn.IFS(IMDB4[[#This Row],[IMDb Score (1-10)]]&gt;=8,"Excellent",IMDB4[[#This Row],[IMDb Score (1-10)]]&gt;=7,"Good",IMDB4[[#This Row],[IMDb Score (1-10)]]&gt;=5,"Average",TRUE,"Poor")</f>
        <v>Good</v>
      </c>
      <c r="X1229" s="9" t="str">
        <f>IF(IMDB4[[#This Row],[Duration (min)]]&lt;90,"Short",IF(IMDB4[[#This Row],[Duration (min)]]&lt;=120,"Medium", "Long"))</f>
        <v>Long</v>
      </c>
    </row>
    <row r="1230" spans="1:24" x14ac:dyDescent="0.25">
      <c r="A1230" s="1" t="s">
        <v>3487</v>
      </c>
      <c r="B1230" s="2">
        <v>37634</v>
      </c>
      <c r="C1230" s="30">
        <f>YEAR(IMDB4[[#This Row],[Release Date]])</f>
        <v>2003</v>
      </c>
      <c r="D1230" s="30" t="str">
        <f>FLOOR(IMDB4[[#This Row],[Year]],10)&amp;"s"</f>
        <v>2000s</v>
      </c>
      <c r="E1230" s="1" t="s">
        <v>32</v>
      </c>
      <c r="F1230" s="1" t="s">
        <v>77</v>
      </c>
      <c r="G1230" s="1" t="s">
        <v>3</v>
      </c>
      <c r="H1230" s="1" t="s">
        <v>4</v>
      </c>
      <c r="I1230" s="1" t="s">
        <v>92</v>
      </c>
      <c r="J1230" s="1" t="s">
        <v>413</v>
      </c>
      <c r="K1230" s="1" t="s">
        <v>720</v>
      </c>
      <c r="L1230" s="30">
        <v>10000</v>
      </c>
      <c r="M1230" s="30">
        <v>11945</v>
      </c>
      <c r="N1230" s="30">
        <v>380</v>
      </c>
      <c r="O1230" s="30">
        <v>0</v>
      </c>
      <c r="P1230" s="27">
        <v>7.7</v>
      </c>
      <c r="Q1230" s="30">
        <v>190</v>
      </c>
      <c r="R1230" s="30">
        <v>154</v>
      </c>
      <c r="S1230" s="9">
        <v>111110575</v>
      </c>
      <c r="T1230" s="9">
        <v>140000000</v>
      </c>
      <c r="U1230" s="9">
        <f>IMDB4[[#This Row],[Gross Revenue]]-IMDB4[[#This Row],[Budget]]</f>
        <v>-28889425</v>
      </c>
      <c r="V1230" s="9" t="str">
        <f>IF(IMDB4[[#This Row],[Profit]]&gt;0,"Hit","Flop")</f>
        <v>Flop</v>
      </c>
      <c r="W1230" s="9" t="str" cm="1">
        <f t="array" ref="W1230">_xlfn.IFS(IMDB4[[#This Row],[IMDb Score (1-10)]]&gt;=8,"Excellent",IMDB4[[#This Row],[IMDb Score (1-10)]]&gt;=7,"Good",IMDB4[[#This Row],[IMDb Score (1-10)]]&gt;=5,"Average",TRUE,"Poor")</f>
        <v>Good</v>
      </c>
      <c r="X1230" s="9" t="str">
        <f>IF(IMDB4[[#This Row],[Duration (min)]]&lt;90,"Short",IF(IMDB4[[#This Row],[Duration (min)]]&lt;=120,"Medium", "Long"))</f>
        <v>Long</v>
      </c>
    </row>
    <row r="1231" spans="1:24" x14ac:dyDescent="0.25">
      <c r="A1231" s="1" t="s">
        <v>2915</v>
      </c>
      <c r="B1231" s="2">
        <v>37070</v>
      </c>
      <c r="C1231" s="30">
        <f>YEAR(IMDB4[[#This Row],[Release Date]])</f>
        <v>2001</v>
      </c>
      <c r="D1231" s="30" t="str">
        <f>FLOOR(IMDB4[[#This Row],[Year]],10)&amp;"s"</f>
        <v>2000s</v>
      </c>
      <c r="E1231" s="1" t="s">
        <v>32</v>
      </c>
      <c r="F1231" s="1" t="s">
        <v>315</v>
      </c>
      <c r="G1231" s="1" t="s">
        <v>3</v>
      </c>
      <c r="H1231" s="1" t="s">
        <v>4</v>
      </c>
      <c r="I1231" s="1" t="s">
        <v>92</v>
      </c>
      <c r="J1231" s="1" t="s">
        <v>413</v>
      </c>
      <c r="K1231" s="1" t="s">
        <v>1367</v>
      </c>
      <c r="L1231" s="30">
        <v>10000</v>
      </c>
      <c r="M1231" s="30">
        <v>11458</v>
      </c>
      <c r="N1231" s="30">
        <v>488</v>
      </c>
      <c r="O1231" s="30">
        <v>0</v>
      </c>
      <c r="P1231" s="27">
        <v>6.9</v>
      </c>
      <c r="Q1231" s="30">
        <v>153</v>
      </c>
      <c r="R1231" s="30">
        <v>141</v>
      </c>
      <c r="S1231" s="9">
        <v>100614858</v>
      </c>
      <c r="T1231" s="9">
        <v>68000000</v>
      </c>
      <c r="U1231" s="9">
        <f>IMDB4[[#This Row],[Gross Revenue]]-IMDB4[[#This Row],[Budget]]</f>
        <v>32614858</v>
      </c>
      <c r="V1231" s="9" t="str">
        <f>IF(IMDB4[[#This Row],[Profit]]&gt;0,"Hit","Flop")</f>
        <v>Hit</v>
      </c>
      <c r="W1231" s="9" t="str" cm="1">
        <f t="array" ref="W1231">_xlfn.IFS(IMDB4[[#This Row],[IMDb Score (1-10)]]&gt;=8,"Excellent",IMDB4[[#This Row],[IMDb Score (1-10)]]&gt;=7,"Good",IMDB4[[#This Row],[IMDb Score (1-10)]]&gt;=5,"Average",TRUE,"Poor")</f>
        <v>Average</v>
      </c>
      <c r="X1231" s="9" t="str">
        <f>IF(IMDB4[[#This Row],[Duration (min)]]&lt;90,"Short",IF(IMDB4[[#This Row],[Duration (min)]]&lt;=120,"Medium", "Long"))</f>
        <v>Long</v>
      </c>
    </row>
    <row r="1232" spans="1:24" x14ac:dyDescent="0.25">
      <c r="A1232" s="1" t="s">
        <v>6633</v>
      </c>
      <c r="B1232" s="2">
        <v>41664</v>
      </c>
      <c r="C1232" s="30">
        <f>YEAR(IMDB4[[#This Row],[Release Date]])</f>
        <v>2014</v>
      </c>
      <c r="D1232" s="30" t="str">
        <f>FLOOR(IMDB4[[#This Row],[Year]],10)&amp;"s"</f>
        <v>2010s</v>
      </c>
      <c r="E1232" s="1" t="s">
        <v>32</v>
      </c>
      <c r="F1232" s="1" t="s">
        <v>77</v>
      </c>
      <c r="G1232" s="1" t="s">
        <v>3</v>
      </c>
      <c r="H1232" s="1" t="s">
        <v>4</v>
      </c>
      <c r="I1232" s="1" t="s">
        <v>132</v>
      </c>
      <c r="J1232" s="1" t="s">
        <v>413</v>
      </c>
      <c r="K1232" s="1" t="s">
        <v>1426</v>
      </c>
      <c r="L1232" s="30">
        <v>10000</v>
      </c>
      <c r="M1232" s="30">
        <v>12652</v>
      </c>
      <c r="N1232" s="30">
        <v>218</v>
      </c>
      <c r="O1232" s="30">
        <v>77000</v>
      </c>
      <c r="P1232" s="27">
        <v>7.9</v>
      </c>
      <c r="Q1232" s="30">
        <v>585</v>
      </c>
      <c r="R1232" s="30">
        <v>113</v>
      </c>
      <c r="S1232" s="9">
        <v>100189501</v>
      </c>
      <c r="T1232" s="9">
        <v>178000000</v>
      </c>
      <c r="U1232" s="9">
        <f>IMDB4[[#This Row],[Gross Revenue]]-IMDB4[[#This Row],[Budget]]</f>
        <v>-77810499</v>
      </c>
      <c r="V1232" s="9" t="str">
        <f>IF(IMDB4[[#This Row],[Profit]]&gt;0,"Hit","Flop")</f>
        <v>Flop</v>
      </c>
      <c r="W1232" s="9" t="str" cm="1">
        <f t="array" ref="W1232">_xlfn.IFS(IMDB4[[#This Row],[IMDb Score (1-10)]]&gt;=8,"Excellent",IMDB4[[#This Row],[IMDb Score (1-10)]]&gt;=7,"Good",IMDB4[[#This Row],[IMDb Score (1-10)]]&gt;=5,"Average",TRUE,"Poor")</f>
        <v>Good</v>
      </c>
      <c r="X1232" s="9" t="str">
        <f>IF(IMDB4[[#This Row],[Duration (min)]]&lt;90,"Short",IF(IMDB4[[#This Row],[Duration (min)]]&lt;=120,"Medium", "Long"))</f>
        <v>Medium</v>
      </c>
    </row>
    <row r="1233" spans="1:24" x14ac:dyDescent="0.25">
      <c r="A1233" s="1" t="s">
        <v>3606</v>
      </c>
      <c r="B1233" s="2">
        <v>38319</v>
      </c>
      <c r="C1233" s="30">
        <f>YEAR(IMDB4[[#This Row],[Release Date]])</f>
        <v>2004</v>
      </c>
      <c r="D1233" s="30" t="str">
        <f>FLOOR(IMDB4[[#This Row],[Year]],10)&amp;"s"</f>
        <v>2000s</v>
      </c>
      <c r="E1233" s="1" t="s">
        <v>32</v>
      </c>
      <c r="F1233" s="1" t="s">
        <v>2</v>
      </c>
      <c r="G1233" s="1" t="s">
        <v>3</v>
      </c>
      <c r="H1233" s="1" t="s">
        <v>4</v>
      </c>
      <c r="I1233" s="1" t="s">
        <v>92</v>
      </c>
      <c r="J1233" s="1" t="s">
        <v>413</v>
      </c>
      <c r="K1233" s="1" t="s">
        <v>940</v>
      </c>
      <c r="L1233" s="30">
        <v>10000</v>
      </c>
      <c r="M1233" s="30">
        <v>13581</v>
      </c>
      <c r="N1233" s="30">
        <v>0</v>
      </c>
      <c r="O1233" s="30">
        <v>0</v>
      </c>
      <c r="P1233" s="27">
        <v>7.6</v>
      </c>
      <c r="Q1233" s="30">
        <v>299</v>
      </c>
      <c r="R1233" s="30">
        <v>120</v>
      </c>
      <c r="S1233" s="9">
        <v>100003492</v>
      </c>
      <c r="T1233" s="9">
        <v>65000000</v>
      </c>
      <c r="U1233" s="9">
        <f>IMDB4[[#This Row],[Gross Revenue]]-IMDB4[[#This Row],[Budget]]</f>
        <v>35003492</v>
      </c>
      <c r="V1233" s="9" t="str">
        <f>IF(IMDB4[[#This Row],[Profit]]&gt;0,"Hit","Flop")</f>
        <v>Hit</v>
      </c>
      <c r="W1233" s="9" t="str" cm="1">
        <f t="array" ref="W1233">_xlfn.IFS(IMDB4[[#This Row],[IMDb Score (1-10)]]&gt;=8,"Excellent",IMDB4[[#This Row],[IMDb Score (1-10)]]&gt;=7,"Good",IMDB4[[#This Row],[IMDb Score (1-10)]]&gt;=5,"Average",TRUE,"Poor")</f>
        <v>Good</v>
      </c>
      <c r="X1233" s="9" t="str">
        <f>IF(IMDB4[[#This Row],[Duration (min)]]&lt;90,"Short",IF(IMDB4[[#This Row],[Duration (min)]]&lt;=120,"Medium", "Long"))</f>
        <v>Medium</v>
      </c>
    </row>
    <row r="1234" spans="1:24" x14ac:dyDescent="0.25">
      <c r="A1234" s="1" t="s">
        <v>5706</v>
      </c>
      <c r="B1234" s="2">
        <v>40350</v>
      </c>
      <c r="C1234" s="30">
        <f>YEAR(IMDB4[[#This Row],[Release Date]])</f>
        <v>2010</v>
      </c>
      <c r="D1234" s="30" t="str">
        <f>FLOOR(IMDB4[[#This Row],[Year]],10)&amp;"s"</f>
        <v>2010s</v>
      </c>
      <c r="E1234" s="1" t="s">
        <v>32</v>
      </c>
      <c r="F1234" s="1" t="s">
        <v>61</v>
      </c>
      <c r="G1234" s="1" t="s">
        <v>3</v>
      </c>
      <c r="H1234" s="1" t="s">
        <v>4</v>
      </c>
      <c r="I1234" s="1" t="s">
        <v>132</v>
      </c>
      <c r="J1234" s="1" t="s">
        <v>5401</v>
      </c>
      <c r="K1234" s="1" t="s">
        <v>890</v>
      </c>
      <c r="L1234" s="30">
        <v>10000</v>
      </c>
      <c r="M1234" s="30">
        <v>10555</v>
      </c>
      <c r="N1234" s="30">
        <v>21000</v>
      </c>
      <c r="O1234" s="30">
        <v>74000</v>
      </c>
      <c r="P1234" s="27">
        <v>7.7</v>
      </c>
      <c r="Q1234" s="30">
        <v>556</v>
      </c>
      <c r="R1234" s="30">
        <v>120</v>
      </c>
      <c r="S1234" s="9">
        <v>96917897</v>
      </c>
      <c r="T1234" s="9">
        <v>40000000</v>
      </c>
      <c r="U1234" s="9">
        <f>IMDB4[[#This Row],[Gross Revenue]]-IMDB4[[#This Row],[Budget]]</f>
        <v>56917897</v>
      </c>
      <c r="V1234" s="9" t="str">
        <f>IF(IMDB4[[#This Row],[Profit]]&gt;0,"Hit","Flop")</f>
        <v>Hit</v>
      </c>
      <c r="W1234" s="9" t="str" cm="1">
        <f t="array" ref="W1234">_xlfn.IFS(IMDB4[[#This Row],[IMDb Score (1-10)]]&gt;=8,"Excellent",IMDB4[[#This Row],[IMDb Score (1-10)]]&gt;=7,"Good",IMDB4[[#This Row],[IMDb Score (1-10)]]&gt;=5,"Average",TRUE,"Poor")</f>
        <v>Good</v>
      </c>
      <c r="X1234" s="9" t="str">
        <f>IF(IMDB4[[#This Row],[Duration (min)]]&lt;90,"Short",IF(IMDB4[[#This Row],[Duration (min)]]&lt;=120,"Medium", "Long"))</f>
        <v>Medium</v>
      </c>
    </row>
    <row r="1235" spans="1:24" x14ac:dyDescent="0.25">
      <c r="A1235" s="1" t="s">
        <v>5713</v>
      </c>
      <c r="B1235" s="2">
        <v>40405</v>
      </c>
      <c r="C1235" s="30">
        <f>YEAR(IMDB4[[#This Row],[Release Date]])</f>
        <v>2010</v>
      </c>
      <c r="D1235" s="30" t="str">
        <f>FLOOR(IMDB4[[#This Row],[Year]],10)&amp;"s"</f>
        <v>2010s</v>
      </c>
      <c r="E1235" s="1" t="s">
        <v>32</v>
      </c>
      <c r="F1235" s="1" t="s">
        <v>2</v>
      </c>
      <c r="G1235" s="1" t="s">
        <v>3</v>
      </c>
      <c r="H1235" s="1" t="s">
        <v>4</v>
      </c>
      <c r="I1235" s="1" t="s">
        <v>92</v>
      </c>
      <c r="J1235" s="1" t="s">
        <v>3431</v>
      </c>
      <c r="K1235" s="1" t="s">
        <v>5714</v>
      </c>
      <c r="L1235" s="30">
        <v>10000</v>
      </c>
      <c r="M1235" s="30">
        <v>14296</v>
      </c>
      <c r="N1235" s="30">
        <v>0</v>
      </c>
      <c r="O1235" s="30">
        <v>29000</v>
      </c>
      <c r="P1235" s="27">
        <v>7.6</v>
      </c>
      <c r="Q1235" s="30">
        <v>378</v>
      </c>
      <c r="R1235" s="30">
        <v>150</v>
      </c>
      <c r="S1235" s="9">
        <v>92173235</v>
      </c>
      <c r="T1235" s="9">
        <v>37000000</v>
      </c>
      <c r="U1235" s="9">
        <f>IMDB4[[#This Row],[Gross Revenue]]-IMDB4[[#This Row],[Budget]]</f>
        <v>55173235</v>
      </c>
      <c r="V1235" s="9" t="str">
        <f>IF(IMDB4[[#This Row],[Profit]]&gt;0,"Hit","Flop")</f>
        <v>Hit</v>
      </c>
      <c r="W1235" s="9" t="str" cm="1">
        <f t="array" ref="W1235">_xlfn.IFS(IMDB4[[#This Row],[IMDb Score (1-10)]]&gt;=8,"Excellent",IMDB4[[#This Row],[IMDb Score (1-10)]]&gt;=7,"Good",IMDB4[[#This Row],[IMDb Score (1-10)]]&gt;=5,"Average",TRUE,"Poor")</f>
        <v>Good</v>
      </c>
      <c r="X1235" s="9" t="str">
        <f>IF(IMDB4[[#This Row],[Duration (min)]]&lt;90,"Short",IF(IMDB4[[#This Row],[Duration (min)]]&lt;=120,"Medium", "Long"))</f>
        <v>Long</v>
      </c>
    </row>
    <row r="1236" spans="1:24" x14ac:dyDescent="0.25">
      <c r="A1236" s="1" t="s">
        <v>5116</v>
      </c>
      <c r="B1236" s="2">
        <v>39554</v>
      </c>
      <c r="C1236" s="30">
        <f>YEAR(IMDB4[[#This Row],[Release Date]])</f>
        <v>2008</v>
      </c>
      <c r="D1236" s="30" t="str">
        <f>FLOOR(IMDB4[[#This Row],[Year]],10)&amp;"s"</f>
        <v>2000s</v>
      </c>
      <c r="E1236" s="1" t="s">
        <v>32</v>
      </c>
      <c r="F1236" s="1" t="s">
        <v>9</v>
      </c>
      <c r="G1236" s="1" t="s">
        <v>3</v>
      </c>
      <c r="H1236" s="1" t="s">
        <v>4</v>
      </c>
      <c r="I1236" s="1" t="s">
        <v>132</v>
      </c>
      <c r="J1236" s="1" t="s">
        <v>413</v>
      </c>
      <c r="K1236" s="1" t="s">
        <v>1280</v>
      </c>
      <c r="L1236" s="30">
        <v>10000</v>
      </c>
      <c r="M1236" s="30">
        <v>14165</v>
      </c>
      <c r="N1236" s="30">
        <v>0</v>
      </c>
      <c r="O1236" s="30">
        <v>0</v>
      </c>
      <c r="P1236" s="27">
        <v>7.1</v>
      </c>
      <c r="Q1236" s="30">
        <v>269</v>
      </c>
      <c r="R1236" s="30">
        <v>121</v>
      </c>
      <c r="S1236" s="9">
        <v>83077470</v>
      </c>
      <c r="T1236" s="9">
        <v>75000000</v>
      </c>
      <c r="U1236" s="9">
        <f>IMDB4[[#This Row],[Gross Revenue]]-IMDB4[[#This Row],[Budget]]</f>
        <v>8077470</v>
      </c>
      <c r="V1236" s="9" t="str">
        <f>IF(IMDB4[[#This Row],[Profit]]&gt;0,"Hit","Flop")</f>
        <v>Hit</v>
      </c>
      <c r="W1236" s="9" t="str" cm="1">
        <f t="array" ref="W1236">_xlfn.IFS(IMDB4[[#This Row],[IMDb Score (1-10)]]&gt;=8,"Excellent",IMDB4[[#This Row],[IMDb Score (1-10)]]&gt;=7,"Good",IMDB4[[#This Row],[IMDb Score (1-10)]]&gt;=5,"Average",TRUE,"Poor")</f>
        <v>Good</v>
      </c>
      <c r="X1236" s="9" t="str">
        <f>IF(IMDB4[[#This Row],[Duration (min)]]&lt;90,"Short",IF(IMDB4[[#This Row],[Duration (min)]]&lt;=120,"Medium", "Long"))</f>
        <v>Long</v>
      </c>
    </row>
    <row r="1237" spans="1:24" x14ac:dyDescent="0.25">
      <c r="A1237" s="1" t="s">
        <v>777</v>
      </c>
      <c r="B1237" s="2">
        <v>32906</v>
      </c>
      <c r="C1237" s="30">
        <f>YEAR(IMDB4[[#This Row],[Release Date]])</f>
        <v>1990</v>
      </c>
      <c r="D1237" s="30" t="str">
        <f>FLOOR(IMDB4[[#This Row],[Year]],10)&amp;"s"</f>
        <v>1990s</v>
      </c>
      <c r="E1237" s="1" t="s">
        <v>32</v>
      </c>
      <c r="F1237" s="1" t="s">
        <v>77</v>
      </c>
      <c r="G1237" s="1" t="s">
        <v>3</v>
      </c>
      <c r="H1237" s="1" t="s">
        <v>4</v>
      </c>
      <c r="I1237" s="1" t="s">
        <v>132</v>
      </c>
      <c r="J1237" s="1" t="s">
        <v>413</v>
      </c>
      <c r="K1237" s="1" t="s">
        <v>556</v>
      </c>
      <c r="L1237" s="30">
        <v>10000</v>
      </c>
      <c r="M1237" s="30">
        <v>14006</v>
      </c>
      <c r="N1237" s="30">
        <v>12000</v>
      </c>
      <c r="O1237" s="30">
        <v>0</v>
      </c>
      <c r="P1237" s="27">
        <v>5.9</v>
      </c>
      <c r="Q1237" s="30">
        <v>60</v>
      </c>
      <c r="R1237" s="30">
        <v>107</v>
      </c>
      <c r="S1237" s="9">
        <v>82670733</v>
      </c>
      <c r="T1237" s="9">
        <v>60000000</v>
      </c>
      <c r="U1237" s="9">
        <f>IMDB4[[#This Row],[Gross Revenue]]-IMDB4[[#This Row],[Budget]]</f>
        <v>22670733</v>
      </c>
      <c r="V1237" s="9" t="str">
        <f>IF(IMDB4[[#This Row],[Profit]]&gt;0,"Hit","Flop")</f>
        <v>Hit</v>
      </c>
      <c r="W1237" s="9" t="str" cm="1">
        <f t="array" ref="W1237">_xlfn.IFS(IMDB4[[#This Row],[IMDb Score (1-10)]]&gt;=8,"Excellent",IMDB4[[#This Row],[IMDb Score (1-10)]]&gt;=7,"Good",IMDB4[[#This Row],[IMDb Score (1-10)]]&gt;=5,"Average",TRUE,"Poor")</f>
        <v>Average</v>
      </c>
      <c r="X1237" s="9" t="str">
        <f>IF(IMDB4[[#This Row],[Duration (min)]]&lt;90,"Short",IF(IMDB4[[#This Row],[Duration (min)]]&lt;=120,"Medium", "Long"))</f>
        <v>Medium</v>
      </c>
    </row>
    <row r="1238" spans="1:24" x14ac:dyDescent="0.25">
      <c r="A1238" s="1" t="s">
        <v>6129</v>
      </c>
      <c r="B1238" s="2">
        <v>41068</v>
      </c>
      <c r="C1238" s="30">
        <f>YEAR(IMDB4[[#This Row],[Release Date]])</f>
        <v>2012</v>
      </c>
      <c r="D1238" s="30" t="str">
        <f>FLOOR(IMDB4[[#This Row],[Year]],10)&amp;"s"</f>
        <v>2010s</v>
      </c>
      <c r="E1238" s="1" t="s">
        <v>32</v>
      </c>
      <c r="F1238" s="1" t="s">
        <v>77</v>
      </c>
      <c r="G1238" s="1" t="s">
        <v>3</v>
      </c>
      <c r="H1238" s="1" t="s">
        <v>4</v>
      </c>
      <c r="I1238" s="1" t="s">
        <v>132</v>
      </c>
      <c r="J1238" s="1" t="s">
        <v>413</v>
      </c>
      <c r="K1238" s="1" t="s">
        <v>2542</v>
      </c>
      <c r="L1238" s="30">
        <v>10000</v>
      </c>
      <c r="M1238" s="30">
        <v>16385</v>
      </c>
      <c r="N1238" s="30">
        <v>188</v>
      </c>
      <c r="O1238" s="30">
        <v>38000</v>
      </c>
      <c r="P1238" s="27">
        <v>7</v>
      </c>
      <c r="Q1238" s="30">
        <v>387</v>
      </c>
      <c r="R1238" s="30">
        <v>130</v>
      </c>
      <c r="S1238" s="9">
        <v>80033643</v>
      </c>
      <c r="T1238" s="9">
        <v>60000000</v>
      </c>
      <c r="U1238" s="9">
        <f>IMDB4[[#This Row],[Gross Revenue]]-IMDB4[[#This Row],[Budget]]</f>
        <v>20033643</v>
      </c>
      <c r="V1238" s="9" t="str">
        <f>IF(IMDB4[[#This Row],[Profit]]&gt;0,"Hit","Flop")</f>
        <v>Hit</v>
      </c>
      <c r="W1238" s="9" t="str" cm="1">
        <f t="array" ref="W1238">_xlfn.IFS(IMDB4[[#This Row],[IMDb Score (1-10)]]&gt;=8,"Excellent",IMDB4[[#This Row],[IMDb Score (1-10)]]&gt;=7,"Good",IMDB4[[#This Row],[IMDb Score (1-10)]]&gt;=5,"Average",TRUE,"Poor")</f>
        <v>Good</v>
      </c>
      <c r="X1238" s="9" t="str">
        <f>IF(IMDB4[[#This Row],[Duration (min)]]&lt;90,"Short",IF(IMDB4[[#This Row],[Duration (min)]]&lt;=120,"Medium", "Long"))</f>
        <v>Long</v>
      </c>
    </row>
    <row r="1239" spans="1:24" x14ac:dyDescent="0.25">
      <c r="A1239" s="1" t="s">
        <v>5571</v>
      </c>
      <c r="B1239" s="2">
        <v>40488</v>
      </c>
      <c r="C1239" s="30">
        <f>YEAR(IMDB4[[#This Row],[Release Date]])</f>
        <v>2010</v>
      </c>
      <c r="D1239" s="30" t="str">
        <f>FLOOR(IMDB4[[#This Row],[Year]],10)&amp;"s"</f>
        <v>2010s</v>
      </c>
      <c r="E1239" s="1" t="s">
        <v>32</v>
      </c>
      <c r="F1239" s="1" t="s">
        <v>77</v>
      </c>
      <c r="G1239" s="1" t="s">
        <v>3</v>
      </c>
      <c r="H1239" s="1" t="s">
        <v>4</v>
      </c>
      <c r="I1239" s="1" t="s">
        <v>132</v>
      </c>
      <c r="J1239" s="1" t="s">
        <v>413</v>
      </c>
      <c r="K1239" s="1" t="s">
        <v>1533</v>
      </c>
      <c r="L1239" s="30">
        <v>10000</v>
      </c>
      <c r="M1239" s="30">
        <v>12731</v>
      </c>
      <c r="N1239" s="30">
        <v>446</v>
      </c>
      <c r="O1239" s="30">
        <v>11000</v>
      </c>
      <c r="P1239" s="27">
        <v>6.3</v>
      </c>
      <c r="Q1239" s="30">
        <v>283</v>
      </c>
      <c r="R1239" s="30">
        <v>117</v>
      </c>
      <c r="S1239" s="9">
        <v>76418654</v>
      </c>
      <c r="T1239" s="9">
        <v>117000000</v>
      </c>
      <c r="U1239" s="9">
        <f>IMDB4[[#This Row],[Gross Revenue]]-IMDB4[[#This Row],[Budget]]</f>
        <v>-40581346</v>
      </c>
      <c r="V1239" s="9" t="str">
        <f>IF(IMDB4[[#This Row],[Profit]]&gt;0,"Hit","Flop")</f>
        <v>Flop</v>
      </c>
      <c r="W1239" s="9" t="str" cm="1">
        <f t="array" ref="W1239">_xlfn.IFS(IMDB4[[#This Row],[IMDb Score (1-10)]]&gt;=8,"Excellent",IMDB4[[#This Row],[IMDb Score (1-10)]]&gt;=7,"Good",IMDB4[[#This Row],[IMDb Score (1-10)]]&gt;=5,"Average",TRUE,"Poor")</f>
        <v>Average</v>
      </c>
      <c r="X1239" s="9" t="str">
        <f>IF(IMDB4[[#This Row],[Duration (min)]]&lt;90,"Short",IF(IMDB4[[#This Row],[Duration (min)]]&lt;=120,"Medium", "Long"))</f>
        <v>Medium</v>
      </c>
    </row>
    <row r="1240" spans="1:24" x14ac:dyDescent="0.25">
      <c r="A1240" s="1" t="s">
        <v>710</v>
      </c>
      <c r="B1240" s="2">
        <v>32551</v>
      </c>
      <c r="C1240" s="30">
        <f>YEAR(IMDB4[[#This Row],[Release Date]])</f>
        <v>1989</v>
      </c>
      <c r="D1240" s="30" t="str">
        <f>FLOOR(IMDB4[[#This Row],[Year]],10)&amp;"s"</f>
        <v>1980s</v>
      </c>
      <c r="E1240" s="1" t="s">
        <v>32</v>
      </c>
      <c r="F1240" s="1" t="s">
        <v>61</v>
      </c>
      <c r="G1240" s="1" t="s">
        <v>3</v>
      </c>
      <c r="H1240" s="1" t="s">
        <v>4</v>
      </c>
      <c r="I1240" s="1" t="s">
        <v>92</v>
      </c>
      <c r="J1240" s="1" t="s">
        <v>413</v>
      </c>
      <c r="K1240" s="1" t="s">
        <v>531</v>
      </c>
      <c r="L1240" s="30">
        <v>10000</v>
      </c>
      <c r="M1240" s="30">
        <v>12098</v>
      </c>
      <c r="N1240" s="30">
        <v>0</v>
      </c>
      <c r="O1240" s="30">
        <v>4000</v>
      </c>
      <c r="P1240" s="27">
        <v>7.2</v>
      </c>
      <c r="Q1240" s="30">
        <v>72</v>
      </c>
      <c r="R1240" s="30">
        <v>145</v>
      </c>
      <c r="S1240" s="9">
        <v>70001698</v>
      </c>
      <c r="T1240" s="9">
        <v>14000000</v>
      </c>
      <c r="U1240" s="9">
        <f>IMDB4[[#This Row],[Gross Revenue]]-IMDB4[[#This Row],[Budget]]</f>
        <v>56001698</v>
      </c>
      <c r="V1240" s="9" t="str">
        <f>IF(IMDB4[[#This Row],[Profit]]&gt;0,"Hit","Flop")</f>
        <v>Hit</v>
      </c>
      <c r="W1240" s="9" t="str" cm="1">
        <f t="array" ref="W1240">_xlfn.IFS(IMDB4[[#This Row],[IMDb Score (1-10)]]&gt;=8,"Excellent",IMDB4[[#This Row],[IMDb Score (1-10)]]&gt;=7,"Good",IMDB4[[#This Row],[IMDb Score (1-10)]]&gt;=5,"Average",TRUE,"Poor")</f>
        <v>Good</v>
      </c>
      <c r="X1240" s="9" t="str">
        <f>IF(IMDB4[[#This Row],[Duration (min)]]&lt;90,"Short",IF(IMDB4[[#This Row],[Duration (min)]]&lt;=120,"Medium", "Long"))</f>
        <v>Long</v>
      </c>
    </row>
    <row r="1241" spans="1:24" x14ac:dyDescent="0.25">
      <c r="A1241" s="1" t="s">
        <v>5005</v>
      </c>
      <c r="B1241" s="2">
        <v>39571</v>
      </c>
      <c r="C1241" s="30">
        <f>YEAR(IMDB4[[#This Row],[Release Date]])</f>
        <v>2008</v>
      </c>
      <c r="D1241" s="30" t="str">
        <f>FLOOR(IMDB4[[#This Row],[Year]],10)&amp;"s"</f>
        <v>2000s</v>
      </c>
      <c r="E1241" s="1" t="s">
        <v>32</v>
      </c>
      <c r="F1241" s="1" t="s">
        <v>9</v>
      </c>
      <c r="G1241" s="1" t="s">
        <v>3</v>
      </c>
      <c r="H1241" s="1" t="s">
        <v>4</v>
      </c>
      <c r="I1241" s="1" t="s">
        <v>132</v>
      </c>
      <c r="J1241" s="1" t="s">
        <v>1167</v>
      </c>
      <c r="K1241" s="1" t="s">
        <v>3427</v>
      </c>
      <c r="L1241" s="30">
        <v>10000</v>
      </c>
      <c r="M1241" s="30">
        <v>14727</v>
      </c>
      <c r="N1241" s="30">
        <v>125</v>
      </c>
      <c r="O1241" s="30">
        <v>26000</v>
      </c>
      <c r="P1241" s="27">
        <v>7.7</v>
      </c>
      <c r="Q1241" s="30">
        <v>202</v>
      </c>
      <c r="R1241" s="30">
        <v>123</v>
      </c>
      <c r="S1241" s="9">
        <v>69951824</v>
      </c>
      <c r="T1241" s="9">
        <v>55000000</v>
      </c>
      <c r="U1241" s="9">
        <f>IMDB4[[#This Row],[Gross Revenue]]-IMDB4[[#This Row],[Budget]]</f>
        <v>14951824</v>
      </c>
      <c r="V1241" s="9" t="str">
        <f>IF(IMDB4[[#This Row],[Profit]]&gt;0,"Hit","Flop")</f>
        <v>Hit</v>
      </c>
      <c r="W1241" s="9" t="str" cm="1">
        <f t="array" ref="W1241">_xlfn.IFS(IMDB4[[#This Row],[IMDb Score (1-10)]]&gt;=8,"Excellent",IMDB4[[#This Row],[IMDb Score (1-10)]]&gt;=7,"Good",IMDB4[[#This Row],[IMDb Score (1-10)]]&gt;=5,"Average",TRUE,"Poor")</f>
        <v>Good</v>
      </c>
      <c r="X1241" s="9" t="str">
        <f>IF(IMDB4[[#This Row],[Duration (min)]]&lt;90,"Short",IF(IMDB4[[#This Row],[Duration (min)]]&lt;=120,"Medium", "Long"))</f>
        <v>Long</v>
      </c>
    </row>
    <row r="1242" spans="1:24" x14ac:dyDescent="0.25">
      <c r="A1242" s="1" t="s">
        <v>1813</v>
      </c>
      <c r="B1242" s="2">
        <v>35853</v>
      </c>
      <c r="C1242" s="30">
        <f>YEAR(IMDB4[[#This Row],[Release Date]])</f>
        <v>1998</v>
      </c>
      <c r="D1242" s="30" t="str">
        <f>FLOOR(IMDB4[[#This Row],[Year]],10)&amp;"s"</f>
        <v>1990s</v>
      </c>
      <c r="E1242" s="1" t="s">
        <v>32</v>
      </c>
      <c r="F1242" s="1" t="s">
        <v>77</v>
      </c>
      <c r="G1242" s="1" t="s">
        <v>3</v>
      </c>
      <c r="H1242" s="1" t="s">
        <v>4</v>
      </c>
      <c r="I1242" s="1" t="s">
        <v>132</v>
      </c>
      <c r="J1242" s="1" t="s">
        <v>1008</v>
      </c>
      <c r="K1242" s="1" t="s">
        <v>702</v>
      </c>
      <c r="L1242" s="30">
        <v>10000</v>
      </c>
      <c r="M1242" s="30">
        <v>12186</v>
      </c>
      <c r="N1242" s="30">
        <v>81</v>
      </c>
      <c r="O1242" s="30">
        <v>0</v>
      </c>
      <c r="P1242" s="27">
        <v>5.0999999999999996</v>
      </c>
      <c r="Q1242" s="30">
        <v>102</v>
      </c>
      <c r="R1242" s="30">
        <v>130</v>
      </c>
      <c r="S1242" s="9">
        <v>69102910</v>
      </c>
      <c r="T1242" s="9">
        <v>80000000</v>
      </c>
      <c r="U1242" s="9">
        <f>IMDB4[[#This Row],[Gross Revenue]]-IMDB4[[#This Row],[Budget]]</f>
        <v>-10897090</v>
      </c>
      <c r="V1242" s="9" t="str">
        <f>IF(IMDB4[[#This Row],[Profit]]&gt;0,"Hit","Flop")</f>
        <v>Flop</v>
      </c>
      <c r="W1242" s="9" t="str" cm="1">
        <f t="array" ref="W1242">_xlfn.IFS(IMDB4[[#This Row],[IMDb Score (1-10)]]&gt;=8,"Excellent",IMDB4[[#This Row],[IMDb Score (1-10)]]&gt;=7,"Good",IMDB4[[#This Row],[IMDb Score (1-10)]]&gt;=5,"Average",TRUE,"Poor")</f>
        <v>Average</v>
      </c>
      <c r="X1242" s="9" t="str">
        <f>IF(IMDB4[[#This Row],[Duration (min)]]&lt;90,"Short",IF(IMDB4[[#This Row],[Duration (min)]]&lt;=120,"Medium", "Long"))</f>
        <v>Long</v>
      </c>
    </row>
    <row r="1243" spans="1:24" x14ac:dyDescent="0.25">
      <c r="A1243" s="1" t="s">
        <v>1166</v>
      </c>
      <c r="B1243" s="2">
        <v>35032</v>
      </c>
      <c r="C1243" s="30">
        <f>YEAR(IMDB4[[#This Row],[Release Date]])</f>
        <v>1995</v>
      </c>
      <c r="D1243" s="30" t="str">
        <f>FLOOR(IMDB4[[#This Row],[Year]],10)&amp;"s"</f>
        <v>1990s</v>
      </c>
      <c r="E1243" s="1" t="s">
        <v>32</v>
      </c>
      <c r="F1243" s="1" t="s">
        <v>77</v>
      </c>
      <c r="G1243" s="1" t="s">
        <v>3</v>
      </c>
      <c r="H1243" s="1" t="s">
        <v>4</v>
      </c>
      <c r="I1243" s="1" t="s">
        <v>92</v>
      </c>
      <c r="J1243" s="1" t="s">
        <v>1167</v>
      </c>
      <c r="K1243" s="1" t="s">
        <v>1168</v>
      </c>
      <c r="L1243" s="30">
        <v>10000</v>
      </c>
      <c r="M1243" s="30">
        <v>11013</v>
      </c>
      <c r="N1243" s="30">
        <v>0</v>
      </c>
      <c r="O1243" s="30">
        <v>0</v>
      </c>
      <c r="P1243" s="27">
        <v>6.8</v>
      </c>
      <c r="Q1243" s="30">
        <v>63</v>
      </c>
      <c r="R1243" s="30">
        <v>119</v>
      </c>
      <c r="S1243" s="9">
        <v>65807024</v>
      </c>
      <c r="T1243" s="9">
        <v>19000000</v>
      </c>
      <c r="U1243" s="9">
        <f>IMDB4[[#This Row],[Gross Revenue]]-IMDB4[[#This Row],[Budget]]</f>
        <v>46807024</v>
      </c>
      <c r="V1243" s="9" t="str">
        <f>IF(IMDB4[[#This Row],[Profit]]&gt;0,"Hit","Flop")</f>
        <v>Hit</v>
      </c>
      <c r="W1243" s="9" t="str" cm="1">
        <f t="array" ref="W1243">_xlfn.IFS(IMDB4[[#This Row],[IMDb Score (1-10)]]&gt;=8,"Excellent",IMDB4[[#This Row],[IMDb Score (1-10)]]&gt;=7,"Good",IMDB4[[#This Row],[IMDb Score (1-10)]]&gt;=5,"Average",TRUE,"Poor")</f>
        <v>Average</v>
      </c>
      <c r="X1243" s="9" t="str">
        <f>IF(IMDB4[[#This Row],[Duration (min)]]&lt;90,"Short",IF(IMDB4[[#This Row],[Duration (min)]]&lt;=120,"Medium", "Long"))</f>
        <v>Medium</v>
      </c>
    </row>
    <row r="1244" spans="1:24" x14ac:dyDescent="0.25">
      <c r="A1244" s="1" t="s">
        <v>6167</v>
      </c>
      <c r="B1244" s="2">
        <v>41016</v>
      </c>
      <c r="C1244" s="30">
        <f>YEAR(IMDB4[[#This Row],[Release Date]])</f>
        <v>2012</v>
      </c>
      <c r="D1244" s="30" t="str">
        <f>FLOOR(IMDB4[[#This Row],[Year]],10)&amp;"s"</f>
        <v>2010s</v>
      </c>
      <c r="E1244" s="1" t="s">
        <v>32</v>
      </c>
      <c r="F1244" s="1" t="s">
        <v>20</v>
      </c>
      <c r="G1244" s="1" t="s">
        <v>3</v>
      </c>
      <c r="H1244" s="1" t="s">
        <v>4</v>
      </c>
      <c r="I1244" s="1" t="s">
        <v>132</v>
      </c>
      <c r="J1244" s="1" t="s">
        <v>5636</v>
      </c>
      <c r="K1244" s="1" t="s">
        <v>6168</v>
      </c>
      <c r="L1244" s="30">
        <v>10000</v>
      </c>
      <c r="M1244" s="30">
        <v>12676</v>
      </c>
      <c r="N1244" s="30">
        <v>36</v>
      </c>
      <c r="O1244" s="30">
        <v>36000</v>
      </c>
      <c r="P1244" s="27">
        <v>7.2</v>
      </c>
      <c r="Q1244" s="30">
        <v>223</v>
      </c>
      <c r="R1244" s="30">
        <v>112</v>
      </c>
      <c r="S1244" s="9">
        <v>64998368</v>
      </c>
      <c r="T1244" s="9">
        <v>17000000</v>
      </c>
      <c r="U1244" s="9">
        <f>IMDB4[[#This Row],[Gross Revenue]]-IMDB4[[#This Row],[Budget]]</f>
        <v>47998368</v>
      </c>
      <c r="V1244" s="9" t="str">
        <f>IF(IMDB4[[#This Row],[Profit]]&gt;0,"Hit","Flop")</f>
        <v>Hit</v>
      </c>
      <c r="W1244" s="9" t="str" cm="1">
        <f t="array" ref="W1244">_xlfn.IFS(IMDB4[[#This Row],[IMDb Score (1-10)]]&gt;=8,"Excellent",IMDB4[[#This Row],[IMDb Score (1-10)]]&gt;=7,"Good",IMDB4[[#This Row],[IMDb Score (1-10)]]&gt;=5,"Average",TRUE,"Poor")</f>
        <v>Good</v>
      </c>
      <c r="X1244" s="9" t="str">
        <f>IF(IMDB4[[#This Row],[Duration (min)]]&lt;90,"Short",IF(IMDB4[[#This Row],[Duration (min)]]&lt;=120,"Medium", "Long"))</f>
        <v>Medium</v>
      </c>
    </row>
    <row r="1245" spans="1:24" x14ac:dyDescent="0.25">
      <c r="A1245" s="1" t="s">
        <v>6327</v>
      </c>
      <c r="B1245" s="2">
        <v>41333</v>
      </c>
      <c r="C1245" s="30">
        <f>YEAR(IMDB4[[#This Row],[Release Date]])</f>
        <v>2013</v>
      </c>
      <c r="D1245" s="30" t="str">
        <f>FLOOR(IMDB4[[#This Row],[Year]],10)&amp;"s"</f>
        <v>2010s</v>
      </c>
      <c r="E1245" s="1" t="s">
        <v>32</v>
      </c>
      <c r="F1245" s="1" t="s">
        <v>77</v>
      </c>
      <c r="G1245" s="1" t="s">
        <v>3</v>
      </c>
      <c r="H1245" s="1" t="s">
        <v>4</v>
      </c>
      <c r="I1245" s="1" t="s">
        <v>132</v>
      </c>
      <c r="J1245" s="1" t="s">
        <v>1167</v>
      </c>
      <c r="K1245" s="1" t="s">
        <v>2225</v>
      </c>
      <c r="L1245" s="30">
        <v>10000</v>
      </c>
      <c r="M1245" s="30">
        <v>14168</v>
      </c>
      <c r="N1245" s="30">
        <v>0</v>
      </c>
      <c r="O1245" s="30">
        <v>37000</v>
      </c>
      <c r="P1245" s="27">
        <v>4.9000000000000004</v>
      </c>
      <c r="Q1245" s="30">
        <v>349</v>
      </c>
      <c r="R1245" s="30">
        <v>100</v>
      </c>
      <c r="S1245" s="9">
        <v>60522097</v>
      </c>
      <c r="T1245" s="9">
        <v>130000000</v>
      </c>
      <c r="U1245" s="9">
        <f>IMDB4[[#This Row],[Gross Revenue]]-IMDB4[[#This Row],[Budget]]</f>
        <v>-69477903</v>
      </c>
      <c r="V1245" s="9" t="str">
        <f>IF(IMDB4[[#This Row],[Profit]]&gt;0,"Hit","Flop")</f>
        <v>Flop</v>
      </c>
      <c r="W1245" s="9" t="str" cm="1">
        <f t="array" ref="W1245">_xlfn.IFS(IMDB4[[#This Row],[IMDb Score (1-10)]]&gt;=8,"Excellent",IMDB4[[#This Row],[IMDb Score (1-10)]]&gt;=7,"Good",IMDB4[[#This Row],[IMDb Score (1-10)]]&gt;=5,"Average",TRUE,"Poor")</f>
        <v>Poor</v>
      </c>
      <c r="X1245" s="9" t="str">
        <f>IF(IMDB4[[#This Row],[Duration (min)]]&lt;90,"Short",IF(IMDB4[[#This Row],[Duration (min)]]&lt;=120,"Medium", "Long"))</f>
        <v>Medium</v>
      </c>
    </row>
    <row r="1246" spans="1:24" x14ac:dyDescent="0.25">
      <c r="A1246" s="1" t="s">
        <v>6714</v>
      </c>
      <c r="B1246" s="2">
        <v>41888</v>
      </c>
      <c r="C1246" s="30">
        <f>YEAR(IMDB4[[#This Row],[Release Date]])</f>
        <v>2014</v>
      </c>
      <c r="D1246" s="30" t="str">
        <f>FLOOR(IMDB4[[#This Row],[Year]],10)&amp;"s"</f>
        <v>2010s</v>
      </c>
      <c r="E1246" s="1" t="s">
        <v>32</v>
      </c>
      <c r="F1246" s="1" t="s">
        <v>77</v>
      </c>
      <c r="G1246" s="1" t="s">
        <v>3</v>
      </c>
      <c r="H1246" s="1" t="s">
        <v>4</v>
      </c>
      <c r="I1246" s="1" t="s">
        <v>132</v>
      </c>
      <c r="J1246" s="1" t="s">
        <v>1008</v>
      </c>
      <c r="K1246" s="1" t="s">
        <v>4630</v>
      </c>
      <c r="L1246" s="30">
        <v>10000</v>
      </c>
      <c r="M1246" s="30">
        <v>14161</v>
      </c>
      <c r="N1246" s="30">
        <v>294</v>
      </c>
      <c r="O1246" s="30">
        <v>60000</v>
      </c>
      <c r="P1246" s="27">
        <v>6.2</v>
      </c>
      <c r="Q1246" s="30">
        <v>492</v>
      </c>
      <c r="R1246" s="30">
        <v>117</v>
      </c>
      <c r="S1246" s="9">
        <v>58607007</v>
      </c>
      <c r="T1246" s="9">
        <v>100000000</v>
      </c>
      <c r="U1246" s="9">
        <f>IMDB4[[#This Row],[Gross Revenue]]-IMDB4[[#This Row],[Budget]]</f>
        <v>-41392993</v>
      </c>
      <c r="V1246" s="9" t="str">
        <f>IF(IMDB4[[#This Row],[Profit]]&gt;0,"Hit","Flop")</f>
        <v>Flop</v>
      </c>
      <c r="W1246" s="9" t="str" cm="1">
        <f t="array" ref="W1246">_xlfn.IFS(IMDB4[[#This Row],[IMDb Score (1-10)]]&gt;=8,"Excellent",IMDB4[[#This Row],[IMDb Score (1-10)]]&gt;=7,"Good",IMDB4[[#This Row],[IMDb Score (1-10)]]&gt;=5,"Average",TRUE,"Poor")</f>
        <v>Average</v>
      </c>
      <c r="X1246" s="9" t="str">
        <f>IF(IMDB4[[#This Row],[Duration (min)]]&lt;90,"Short",IF(IMDB4[[#This Row],[Duration (min)]]&lt;=120,"Medium", "Long"))</f>
        <v>Medium</v>
      </c>
    </row>
    <row r="1247" spans="1:24" x14ac:dyDescent="0.25">
      <c r="A1247" s="1" t="s">
        <v>2591</v>
      </c>
      <c r="B1247" s="2">
        <v>37172</v>
      </c>
      <c r="C1247" s="30">
        <f>YEAR(IMDB4[[#This Row],[Release Date]])</f>
        <v>2001</v>
      </c>
      <c r="D1247" s="30" t="str">
        <f>FLOOR(IMDB4[[#This Row],[Year]],10)&amp;"s"</f>
        <v>2000s</v>
      </c>
      <c r="E1247" s="1" t="s">
        <v>1</v>
      </c>
      <c r="F1247" s="1" t="s">
        <v>61</v>
      </c>
      <c r="G1247" s="1" t="s">
        <v>3</v>
      </c>
      <c r="H1247" s="1" t="s">
        <v>4</v>
      </c>
      <c r="I1247" s="1" t="s">
        <v>92</v>
      </c>
      <c r="J1247" s="1" t="s">
        <v>1167</v>
      </c>
      <c r="K1247" s="1" t="s">
        <v>940</v>
      </c>
      <c r="L1247" s="30">
        <v>10000</v>
      </c>
      <c r="M1247" s="30">
        <v>14196</v>
      </c>
      <c r="N1247" s="30">
        <v>0</v>
      </c>
      <c r="O1247" s="30">
        <v>0</v>
      </c>
      <c r="P1247" s="27">
        <v>6.8</v>
      </c>
      <c r="Q1247" s="30">
        <v>174</v>
      </c>
      <c r="R1247" s="30">
        <v>165</v>
      </c>
      <c r="S1247" s="9">
        <v>58183966</v>
      </c>
      <c r="T1247" s="9">
        <v>107000000</v>
      </c>
      <c r="U1247" s="9">
        <f>IMDB4[[#This Row],[Gross Revenue]]-IMDB4[[#This Row],[Budget]]</f>
        <v>-48816034</v>
      </c>
      <c r="V1247" s="9" t="str">
        <f>IF(IMDB4[[#This Row],[Profit]]&gt;0,"Hit","Flop")</f>
        <v>Flop</v>
      </c>
      <c r="W1247" s="9" t="str" cm="1">
        <f t="array" ref="W1247">_xlfn.IFS(IMDB4[[#This Row],[IMDb Score (1-10)]]&gt;=8,"Excellent",IMDB4[[#This Row],[IMDb Score (1-10)]]&gt;=7,"Good",IMDB4[[#This Row],[IMDb Score (1-10)]]&gt;=5,"Average",TRUE,"Poor")</f>
        <v>Average</v>
      </c>
      <c r="X1247" s="9" t="str">
        <f>IF(IMDB4[[#This Row],[Duration (min)]]&lt;90,"Short",IF(IMDB4[[#This Row],[Duration (min)]]&lt;=120,"Medium", "Long"))</f>
        <v>Long</v>
      </c>
    </row>
    <row r="1248" spans="1:24" x14ac:dyDescent="0.25">
      <c r="A1248" s="1" t="s">
        <v>6164</v>
      </c>
      <c r="B1248" s="2">
        <v>40935</v>
      </c>
      <c r="C1248" s="30">
        <f>YEAR(IMDB4[[#This Row],[Release Date]])</f>
        <v>2012</v>
      </c>
      <c r="D1248" s="30" t="str">
        <f>FLOOR(IMDB4[[#This Row],[Year]],10)&amp;"s"</f>
        <v>2010s</v>
      </c>
      <c r="E1248" s="1" t="s">
        <v>32</v>
      </c>
      <c r="F1248" s="1" t="s">
        <v>40</v>
      </c>
      <c r="G1248" s="1" t="s">
        <v>3</v>
      </c>
      <c r="H1248" s="1" t="s">
        <v>4</v>
      </c>
      <c r="I1248" s="1" t="s">
        <v>84</v>
      </c>
      <c r="J1248" s="1" t="s">
        <v>5636</v>
      </c>
      <c r="K1248" s="1" t="s">
        <v>6165</v>
      </c>
      <c r="L1248" s="30">
        <v>10000</v>
      </c>
      <c r="M1248" s="30">
        <v>13597</v>
      </c>
      <c r="N1248" s="30">
        <v>28</v>
      </c>
      <c r="O1248" s="30">
        <v>12000</v>
      </c>
      <c r="P1248" s="27">
        <v>7</v>
      </c>
      <c r="Q1248" s="30">
        <v>328</v>
      </c>
      <c r="R1248" s="30">
        <v>92</v>
      </c>
      <c r="S1248" s="9">
        <v>55994557</v>
      </c>
      <c r="T1248" s="9">
        <v>60000000</v>
      </c>
      <c r="U1248" s="9">
        <f>IMDB4[[#This Row],[Gross Revenue]]-IMDB4[[#This Row],[Budget]]</f>
        <v>-4005443</v>
      </c>
      <c r="V1248" s="9" t="str">
        <f>IF(IMDB4[[#This Row],[Profit]]&gt;0,"Hit","Flop")</f>
        <v>Flop</v>
      </c>
      <c r="W1248" s="9" t="str" cm="1">
        <f t="array" ref="W1248">_xlfn.IFS(IMDB4[[#This Row],[IMDb Score (1-10)]]&gt;=8,"Excellent",IMDB4[[#This Row],[IMDb Score (1-10)]]&gt;=7,"Good",IMDB4[[#This Row],[IMDb Score (1-10)]]&gt;=5,"Average",TRUE,"Poor")</f>
        <v>Good</v>
      </c>
      <c r="X1248" s="9" t="str">
        <f>IF(IMDB4[[#This Row],[Duration (min)]]&lt;90,"Short",IF(IMDB4[[#This Row],[Duration (min)]]&lt;=120,"Medium", "Long"))</f>
        <v>Medium</v>
      </c>
    </row>
    <row r="1249" spans="1:24" x14ac:dyDescent="0.25">
      <c r="A1249" s="1" t="s">
        <v>6407</v>
      </c>
      <c r="B1249" s="2">
        <v>41497</v>
      </c>
      <c r="C1249" s="30">
        <f>YEAR(IMDB4[[#This Row],[Release Date]])</f>
        <v>2013</v>
      </c>
      <c r="D1249" s="30" t="str">
        <f>FLOOR(IMDB4[[#This Row],[Year]],10)&amp;"s"</f>
        <v>2010s</v>
      </c>
      <c r="E1249" s="1" t="s">
        <v>32</v>
      </c>
      <c r="F1249" s="1" t="s">
        <v>77</v>
      </c>
      <c r="G1249" s="1" t="s">
        <v>3</v>
      </c>
      <c r="H1249" s="1" t="s">
        <v>11</v>
      </c>
      <c r="I1249" s="1" t="s">
        <v>92</v>
      </c>
      <c r="J1249" s="1" t="s">
        <v>3431</v>
      </c>
      <c r="K1249" s="1" t="s">
        <v>5230</v>
      </c>
      <c r="L1249" s="30">
        <v>10000</v>
      </c>
      <c r="M1249" s="30">
        <v>11946</v>
      </c>
      <c r="N1249" s="30">
        <v>75</v>
      </c>
      <c r="O1249" s="30">
        <v>45000</v>
      </c>
      <c r="P1249" s="27">
        <v>6.1</v>
      </c>
      <c r="Q1249" s="30">
        <v>349</v>
      </c>
      <c r="R1249" s="30">
        <v>98</v>
      </c>
      <c r="S1249" s="9">
        <v>55682070</v>
      </c>
      <c r="T1249" s="9">
        <v>50000000</v>
      </c>
      <c r="U1249" s="9">
        <f>IMDB4[[#This Row],[Gross Revenue]]-IMDB4[[#This Row],[Budget]]</f>
        <v>5682070</v>
      </c>
      <c r="V1249" s="9" t="str">
        <f>IF(IMDB4[[#This Row],[Profit]]&gt;0,"Hit","Flop")</f>
        <v>Hit</v>
      </c>
      <c r="W1249" s="9" t="str" cm="1">
        <f t="array" ref="W1249">_xlfn.IFS(IMDB4[[#This Row],[IMDb Score (1-10)]]&gt;=8,"Excellent",IMDB4[[#This Row],[IMDb Score (1-10)]]&gt;=7,"Good",IMDB4[[#This Row],[IMDb Score (1-10)]]&gt;=5,"Average",TRUE,"Poor")</f>
        <v>Average</v>
      </c>
      <c r="X1249" s="9" t="str">
        <f>IF(IMDB4[[#This Row],[Duration (min)]]&lt;90,"Short",IF(IMDB4[[#This Row],[Duration (min)]]&lt;=120,"Medium", "Long"))</f>
        <v>Medium</v>
      </c>
    </row>
    <row r="1250" spans="1:24" x14ac:dyDescent="0.25">
      <c r="A1250" s="1" t="s">
        <v>2055</v>
      </c>
      <c r="B1250" s="2">
        <v>36474</v>
      </c>
      <c r="C1250" s="30">
        <f>YEAR(IMDB4[[#This Row],[Release Date]])</f>
        <v>1999</v>
      </c>
      <c r="D1250" s="30" t="str">
        <f>FLOOR(IMDB4[[#This Row],[Year]],10)&amp;"s"</f>
        <v>1990s</v>
      </c>
      <c r="E1250" s="1" t="s">
        <v>32</v>
      </c>
      <c r="F1250" s="1" t="s">
        <v>9</v>
      </c>
      <c r="G1250" s="1" t="s">
        <v>3</v>
      </c>
      <c r="H1250" s="1" t="s">
        <v>83</v>
      </c>
      <c r="I1250" s="1" t="s">
        <v>92</v>
      </c>
      <c r="J1250" s="1" t="s">
        <v>413</v>
      </c>
      <c r="K1250" s="1" t="s">
        <v>151</v>
      </c>
      <c r="L1250" s="30">
        <v>10000</v>
      </c>
      <c r="M1250" s="30">
        <v>11424</v>
      </c>
      <c r="N1250" s="30">
        <v>0</v>
      </c>
      <c r="O1250" s="30">
        <v>10000</v>
      </c>
      <c r="P1250" s="27">
        <v>7.3</v>
      </c>
      <c r="Q1250" s="30">
        <v>280</v>
      </c>
      <c r="R1250" s="30">
        <v>159</v>
      </c>
      <c r="S1250" s="9">
        <v>55637680</v>
      </c>
      <c r="T1250" s="9">
        <v>65000000</v>
      </c>
      <c r="U1250" s="9">
        <f>IMDB4[[#This Row],[Gross Revenue]]-IMDB4[[#This Row],[Budget]]</f>
        <v>-9362320</v>
      </c>
      <c r="V1250" s="9" t="str">
        <f>IF(IMDB4[[#This Row],[Profit]]&gt;0,"Hit","Flop")</f>
        <v>Flop</v>
      </c>
      <c r="W1250" s="9" t="str" cm="1">
        <f t="array" ref="W1250">_xlfn.IFS(IMDB4[[#This Row],[IMDb Score (1-10)]]&gt;=8,"Excellent",IMDB4[[#This Row],[IMDb Score (1-10)]]&gt;=7,"Good",IMDB4[[#This Row],[IMDb Score (1-10)]]&gt;=5,"Average",TRUE,"Poor")</f>
        <v>Good</v>
      </c>
      <c r="X1250" s="9" t="str">
        <f>IF(IMDB4[[#This Row],[Duration (min)]]&lt;90,"Short",IF(IMDB4[[#This Row],[Duration (min)]]&lt;=120,"Medium", "Long"))</f>
        <v>Long</v>
      </c>
    </row>
    <row r="1251" spans="1:24" x14ac:dyDescent="0.25">
      <c r="A1251" s="1" t="s">
        <v>6868</v>
      </c>
      <c r="B1251" s="2">
        <v>42175</v>
      </c>
      <c r="C1251" s="30">
        <f>YEAR(IMDB4[[#This Row],[Release Date]])</f>
        <v>2015</v>
      </c>
      <c r="D1251" s="30" t="str">
        <f>FLOOR(IMDB4[[#This Row],[Year]],10)&amp;"s"</f>
        <v>2010s</v>
      </c>
      <c r="E1251" s="1" t="s">
        <v>32</v>
      </c>
      <c r="F1251" s="1" t="s">
        <v>20</v>
      </c>
      <c r="G1251" s="1" t="s">
        <v>3</v>
      </c>
      <c r="H1251" s="1" t="s">
        <v>4</v>
      </c>
      <c r="I1251" s="1" t="s">
        <v>92</v>
      </c>
      <c r="J1251" s="1" t="s">
        <v>1167</v>
      </c>
      <c r="K1251" s="1" t="s">
        <v>5278</v>
      </c>
      <c r="L1251" s="30">
        <v>10000</v>
      </c>
      <c r="M1251" s="30">
        <v>11943</v>
      </c>
      <c r="N1251" s="30">
        <v>43</v>
      </c>
      <c r="O1251" s="30">
        <v>23000</v>
      </c>
      <c r="P1251" s="27">
        <v>6.6</v>
      </c>
      <c r="Q1251" s="30">
        <v>279</v>
      </c>
      <c r="R1251" s="30">
        <v>105</v>
      </c>
      <c r="S1251" s="9">
        <v>53846915</v>
      </c>
      <c r="T1251" s="9">
        <v>50100000</v>
      </c>
      <c r="U1251" s="9">
        <f>IMDB4[[#This Row],[Gross Revenue]]-IMDB4[[#This Row],[Budget]]</f>
        <v>3746915</v>
      </c>
      <c r="V1251" s="9" t="str">
        <f>IF(IMDB4[[#This Row],[Profit]]&gt;0,"Hit","Flop")</f>
        <v>Hit</v>
      </c>
      <c r="W1251" s="9" t="str" cm="1">
        <f t="array" ref="W1251">_xlfn.IFS(IMDB4[[#This Row],[IMDb Score (1-10)]]&gt;=8,"Excellent",IMDB4[[#This Row],[IMDb Score (1-10)]]&gt;=7,"Good",IMDB4[[#This Row],[IMDb Score (1-10)]]&gt;=5,"Average",TRUE,"Poor")</f>
        <v>Average</v>
      </c>
      <c r="X1251" s="9" t="str">
        <f>IF(IMDB4[[#This Row],[Duration (min)]]&lt;90,"Short",IF(IMDB4[[#This Row],[Duration (min)]]&lt;=120,"Medium", "Long"))</f>
        <v>Medium</v>
      </c>
    </row>
    <row r="1252" spans="1:24" x14ac:dyDescent="0.25">
      <c r="A1252" s="1" t="s">
        <v>547</v>
      </c>
      <c r="B1252" s="2">
        <v>31734</v>
      </c>
      <c r="C1252" s="30">
        <f>YEAR(IMDB4[[#This Row],[Release Date]])</f>
        <v>1986</v>
      </c>
      <c r="D1252" s="30" t="str">
        <f>FLOOR(IMDB4[[#This Row],[Year]],10)&amp;"s"</f>
        <v>1980s</v>
      </c>
      <c r="E1252" s="1" t="s">
        <v>32</v>
      </c>
      <c r="F1252" s="1" t="s">
        <v>9</v>
      </c>
      <c r="G1252" s="1" t="s">
        <v>3</v>
      </c>
      <c r="H1252" s="1" t="s">
        <v>4</v>
      </c>
      <c r="I1252" s="1" t="s">
        <v>92</v>
      </c>
      <c r="J1252" s="1" t="s">
        <v>413</v>
      </c>
      <c r="K1252" s="1" t="s">
        <v>204</v>
      </c>
      <c r="L1252" s="30">
        <v>10000</v>
      </c>
      <c r="M1252" s="30">
        <v>11895</v>
      </c>
      <c r="N1252" s="30">
        <v>17000</v>
      </c>
      <c r="O1252" s="30">
        <v>0</v>
      </c>
      <c r="P1252" s="27">
        <v>7</v>
      </c>
      <c r="Q1252" s="30">
        <v>59</v>
      </c>
      <c r="R1252" s="30">
        <v>119</v>
      </c>
      <c r="S1252" s="9">
        <v>52293982</v>
      </c>
      <c r="T1252" s="9">
        <v>13800000</v>
      </c>
      <c r="U1252" s="9">
        <f>IMDB4[[#This Row],[Gross Revenue]]-IMDB4[[#This Row],[Budget]]</f>
        <v>38493982</v>
      </c>
      <c r="V1252" s="9" t="str">
        <f>IF(IMDB4[[#This Row],[Profit]]&gt;0,"Hit","Flop")</f>
        <v>Hit</v>
      </c>
      <c r="W1252" s="9" t="str" cm="1">
        <f t="array" ref="W1252">_xlfn.IFS(IMDB4[[#This Row],[IMDb Score (1-10)]]&gt;=8,"Excellent",IMDB4[[#This Row],[IMDb Score (1-10)]]&gt;=7,"Good",IMDB4[[#This Row],[IMDb Score (1-10)]]&gt;=5,"Average",TRUE,"Poor")</f>
        <v>Good</v>
      </c>
      <c r="X1252" s="9" t="str">
        <f>IF(IMDB4[[#This Row],[Duration (min)]]&lt;90,"Short",IF(IMDB4[[#This Row],[Duration (min)]]&lt;=120,"Medium", "Long"))</f>
        <v>Medium</v>
      </c>
    </row>
    <row r="1253" spans="1:24" x14ac:dyDescent="0.25">
      <c r="A1253" s="1" t="s">
        <v>5309</v>
      </c>
      <c r="B1253" s="2">
        <v>39974</v>
      </c>
      <c r="C1253" s="30">
        <f>YEAR(IMDB4[[#This Row],[Release Date]])</f>
        <v>2009</v>
      </c>
      <c r="D1253" s="30" t="str">
        <f>FLOOR(IMDB4[[#This Row],[Year]],10)&amp;"s"</f>
        <v>2000s</v>
      </c>
      <c r="E1253" s="1" t="s">
        <v>32</v>
      </c>
      <c r="F1253" s="1" t="s">
        <v>91</v>
      </c>
      <c r="G1253" s="1" t="s">
        <v>3</v>
      </c>
      <c r="H1253" s="1" t="s">
        <v>4</v>
      </c>
      <c r="I1253" s="1" t="s">
        <v>92</v>
      </c>
      <c r="J1253" s="1" t="s">
        <v>5310</v>
      </c>
      <c r="K1253" s="1" t="s">
        <v>2341</v>
      </c>
      <c r="L1253" s="30">
        <v>10000</v>
      </c>
      <c r="M1253" s="30">
        <v>14159</v>
      </c>
      <c r="N1253" s="30">
        <v>71</v>
      </c>
      <c r="O1253" s="30">
        <v>0</v>
      </c>
      <c r="P1253" s="27">
        <v>5.5</v>
      </c>
      <c r="Q1253" s="30">
        <v>264</v>
      </c>
      <c r="R1253" s="30">
        <v>101</v>
      </c>
      <c r="S1253" s="9">
        <v>51527787</v>
      </c>
      <c r="T1253" s="9">
        <v>15000000</v>
      </c>
      <c r="U1253" s="9">
        <f>IMDB4[[#This Row],[Gross Revenue]]-IMDB4[[#This Row],[Budget]]</f>
        <v>36527787</v>
      </c>
      <c r="V1253" s="9" t="str">
        <f>IF(IMDB4[[#This Row],[Profit]]&gt;0,"Hit","Flop")</f>
        <v>Hit</v>
      </c>
      <c r="W1253" s="9" t="str" cm="1">
        <f t="array" ref="W1253">_xlfn.IFS(IMDB4[[#This Row],[IMDb Score (1-10)]]&gt;=8,"Excellent",IMDB4[[#This Row],[IMDb Score (1-10)]]&gt;=7,"Good",IMDB4[[#This Row],[IMDb Score (1-10)]]&gt;=5,"Average",TRUE,"Poor")</f>
        <v>Average</v>
      </c>
      <c r="X1253" s="9" t="str">
        <f>IF(IMDB4[[#This Row],[Duration (min)]]&lt;90,"Short",IF(IMDB4[[#This Row],[Duration (min)]]&lt;=120,"Medium", "Long"))</f>
        <v>Medium</v>
      </c>
    </row>
    <row r="1254" spans="1:24" x14ac:dyDescent="0.25">
      <c r="A1254" s="1" t="s">
        <v>1556</v>
      </c>
      <c r="B1254" s="2">
        <v>35538</v>
      </c>
      <c r="C1254" s="30">
        <f>YEAR(IMDB4[[#This Row],[Release Date]])</f>
        <v>1997</v>
      </c>
      <c r="D1254" s="30" t="str">
        <f>FLOOR(IMDB4[[#This Row],[Year]],10)&amp;"s"</f>
        <v>1990s</v>
      </c>
      <c r="E1254" s="1" t="s">
        <v>32</v>
      </c>
      <c r="F1254" s="1" t="s">
        <v>77</v>
      </c>
      <c r="G1254" s="1" t="s">
        <v>3</v>
      </c>
      <c r="H1254" s="1" t="s">
        <v>4</v>
      </c>
      <c r="I1254" s="1" t="s">
        <v>92</v>
      </c>
      <c r="J1254" s="1" t="s">
        <v>608</v>
      </c>
      <c r="K1254" s="1" t="s">
        <v>274</v>
      </c>
      <c r="L1254" s="30">
        <v>10000</v>
      </c>
      <c r="M1254" s="30">
        <v>15569</v>
      </c>
      <c r="N1254" s="30">
        <v>0</v>
      </c>
      <c r="O1254" s="30">
        <v>2000</v>
      </c>
      <c r="P1254" s="27">
        <v>5.8</v>
      </c>
      <c r="Q1254" s="30">
        <v>97</v>
      </c>
      <c r="R1254" s="30">
        <v>125</v>
      </c>
      <c r="S1254" s="9">
        <v>48154732</v>
      </c>
      <c r="T1254" s="9">
        <v>50000000</v>
      </c>
      <c r="U1254" s="9">
        <f>IMDB4[[#This Row],[Gross Revenue]]-IMDB4[[#This Row],[Budget]]</f>
        <v>-1845268</v>
      </c>
      <c r="V1254" s="9" t="str">
        <f>IF(IMDB4[[#This Row],[Profit]]&gt;0,"Hit","Flop")</f>
        <v>Flop</v>
      </c>
      <c r="W1254" s="9" t="str" cm="1">
        <f t="array" ref="W1254">_xlfn.IFS(IMDB4[[#This Row],[IMDb Score (1-10)]]&gt;=8,"Excellent",IMDB4[[#This Row],[IMDb Score (1-10)]]&gt;=7,"Good",IMDB4[[#This Row],[IMDb Score (1-10)]]&gt;=5,"Average",TRUE,"Poor")</f>
        <v>Average</v>
      </c>
      <c r="X1254" s="9" t="str">
        <f>IF(IMDB4[[#This Row],[Duration (min)]]&lt;90,"Short",IF(IMDB4[[#This Row],[Duration (min)]]&lt;=120,"Medium", "Long"))</f>
        <v>Long</v>
      </c>
    </row>
    <row r="1255" spans="1:24" x14ac:dyDescent="0.25">
      <c r="A1255" s="1" t="s">
        <v>5465</v>
      </c>
      <c r="B1255" s="2">
        <v>40091</v>
      </c>
      <c r="C1255" s="30">
        <f>YEAR(IMDB4[[#This Row],[Release Date]])</f>
        <v>2009</v>
      </c>
      <c r="D1255" s="30" t="str">
        <f>FLOOR(IMDB4[[#This Row],[Year]],10)&amp;"s"</f>
        <v>2000s</v>
      </c>
      <c r="E1255" s="1" t="s">
        <v>32</v>
      </c>
      <c r="F1255" s="1" t="s">
        <v>40</v>
      </c>
      <c r="G1255" s="1" t="s">
        <v>3</v>
      </c>
      <c r="H1255" s="1" t="s">
        <v>4</v>
      </c>
      <c r="I1255" s="1" t="s">
        <v>132</v>
      </c>
      <c r="J1255" s="1" t="s">
        <v>3919</v>
      </c>
      <c r="K1255" s="1" t="s">
        <v>289</v>
      </c>
      <c r="L1255" s="30">
        <v>10000</v>
      </c>
      <c r="M1255" s="30">
        <v>12258</v>
      </c>
      <c r="N1255" s="30">
        <v>11000</v>
      </c>
      <c r="O1255" s="30">
        <v>0</v>
      </c>
      <c r="P1255" s="27">
        <v>4.9000000000000004</v>
      </c>
      <c r="Q1255" s="30">
        <v>170</v>
      </c>
      <c r="R1255" s="30">
        <v>100</v>
      </c>
      <c r="S1255" s="9">
        <v>43337279</v>
      </c>
      <c r="T1255" s="9">
        <v>60000000</v>
      </c>
      <c r="U1255" s="9">
        <f>IMDB4[[#This Row],[Gross Revenue]]-IMDB4[[#This Row],[Budget]]</f>
        <v>-16662721</v>
      </c>
      <c r="V1255" s="9" t="str">
        <f>IF(IMDB4[[#This Row],[Profit]]&gt;0,"Hit","Flop")</f>
        <v>Flop</v>
      </c>
      <c r="W1255" s="9" t="str" cm="1">
        <f t="array" ref="W1255">_xlfn.IFS(IMDB4[[#This Row],[IMDb Score (1-10)]]&gt;=8,"Excellent",IMDB4[[#This Row],[IMDb Score (1-10)]]&gt;=7,"Good",IMDB4[[#This Row],[IMDb Score (1-10)]]&gt;=5,"Average",TRUE,"Poor")</f>
        <v>Poor</v>
      </c>
      <c r="X1255" s="9" t="str">
        <f>IF(IMDB4[[#This Row],[Duration (min)]]&lt;90,"Short",IF(IMDB4[[#This Row],[Duration (min)]]&lt;=120,"Medium", "Long"))</f>
        <v>Medium</v>
      </c>
    </row>
    <row r="1256" spans="1:24" x14ac:dyDescent="0.25">
      <c r="A1256" s="1" t="s">
        <v>5440</v>
      </c>
      <c r="B1256" s="2">
        <v>39919</v>
      </c>
      <c r="C1256" s="30">
        <f>YEAR(IMDB4[[#This Row],[Release Date]])</f>
        <v>2009</v>
      </c>
      <c r="D1256" s="30" t="str">
        <f>FLOOR(IMDB4[[#This Row],[Year]],10)&amp;"s"</f>
        <v>2000s</v>
      </c>
      <c r="E1256" s="1" t="s">
        <v>32</v>
      </c>
      <c r="F1256" s="1" t="s">
        <v>9</v>
      </c>
      <c r="G1256" s="1" t="s">
        <v>3</v>
      </c>
      <c r="H1256" s="1" t="s">
        <v>4</v>
      </c>
      <c r="I1256" s="1" t="s">
        <v>132</v>
      </c>
      <c r="J1256" s="1" t="s">
        <v>1008</v>
      </c>
      <c r="K1256" s="1" t="s">
        <v>3586</v>
      </c>
      <c r="L1256" s="30">
        <v>10000</v>
      </c>
      <c r="M1256" s="30">
        <v>12183</v>
      </c>
      <c r="N1256" s="30">
        <v>687</v>
      </c>
      <c r="O1256" s="30">
        <v>0</v>
      </c>
      <c r="P1256" s="27">
        <v>4.8</v>
      </c>
      <c r="Q1256" s="30">
        <v>178</v>
      </c>
      <c r="R1256" s="30">
        <v>89</v>
      </c>
      <c r="S1256" s="9">
        <v>42638165</v>
      </c>
      <c r="T1256" s="9">
        <v>16000000</v>
      </c>
      <c r="U1256" s="9">
        <f>IMDB4[[#This Row],[Gross Revenue]]-IMDB4[[#This Row],[Budget]]</f>
        <v>26638165</v>
      </c>
      <c r="V1256" s="9" t="str">
        <f>IF(IMDB4[[#This Row],[Profit]]&gt;0,"Hit","Flop")</f>
        <v>Hit</v>
      </c>
      <c r="W1256" s="9" t="str" cm="1">
        <f t="array" ref="W1256">_xlfn.IFS(IMDB4[[#This Row],[IMDb Score (1-10)]]&gt;=8,"Excellent",IMDB4[[#This Row],[IMDb Score (1-10)]]&gt;=7,"Good",IMDB4[[#This Row],[IMDb Score (1-10)]]&gt;=5,"Average",TRUE,"Poor")</f>
        <v>Poor</v>
      </c>
      <c r="X1256" s="9" t="str">
        <f>IF(IMDB4[[#This Row],[Duration (min)]]&lt;90,"Short",IF(IMDB4[[#This Row],[Duration (min)]]&lt;=120,"Medium", "Long"))</f>
        <v>Short</v>
      </c>
    </row>
    <row r="1257" spans="1:24" x14ac:dyDescent="0.25">
      <c r="A1257" s="1" t="s">
        <v>6303</v>
      </c>
      <c r="B1257" s="2">
        <v>40986</v>
      </c>
      <c r="C1257" s="30">
        <f>YEAR(IMDB4[[#This Row],[Release Date]])</f>
        <v>2012</v>
      </c>
      <c r="D1257" s="30" t="str">
        <f>FLOOR(IMDB4[[#This Row],[Year]],10)&amp;"s"</f>
        <v>2010s</v>
      </c>
      <c r="E1257" s="1" t="s">
        <v>32</v>
      </c>
      <c r="F1257" s="1" t="s">
        <v>20</v>
      </c>
      <c r="G1257" s="1" t="s">
        <v>3</v>
      </c>
      <c r="H1257" s="1" t="s">
        <v>4</v>
      </c>
      <c r="I1257" s="1" t="s">
        <v>132</v>
      </c>
      <c r="J1257" s="1" t="s">
        <v>5636</v>
      </c>
      <c r="K1257" s="1" t="s">
        <v>1935</v>
      </c>
      <c r="L1257" s="30">
        <v>10000</v>
      </c>
      <c r="M1257" s="30">
        <v>13396</v>
      </c>
      <c r="N1257" s="30">
        <v>52</v>
      </c>
      <c r="O1257" s="30">
        <v>14000</v>
      </c>
      <c r="P1257" s="27">
        <v>5.7</v>
      </c>
      <c r="Q1257" s="30">
        <v>170</v>
      </c>
      <c r="R1257" s="30">
        <v>110</v>
      </c>
      <c r="S1257" s="9">
        <v>41102171</v>
      </c>
      <c r="T1257" s="9">
        <v>40000000</v>
      </c>
      <c r="U1257" s="9">
        <f>IMDB4[[#This Row],[Gross Revenue]]-IMDB4[[#This Row],[Budget]]</f>
        <v>1102171</v>
      </c>
      <c r="V1257" s="9" t="str">
        <f>IF(IMDB4[[#This Row],[Profit]]&gt;0,"Hit","Flop")</f>
        <v>Hit</v>
      </c>
      <c r="W1257" s="9" t="str" cm="1">
        <f t="array" ref="W1257">_xlfn.IFS(IMDB4[[#This Row],[IMDb Score (1-10)]]&gt;=8,"Excellent",IMDB4[[#This Row],[IMDb Score (1-10)]]&gt;=7,"Good",IMDB4[[#This Row],[IMDb Score (1-10)]]&gt;=5,"Average",TRUE,"Poor")</f>
        <v>Average</v>
      </c>
      <c r="X1257" s="9" t="str">
        <f>IF(IMDB4[[#This Row],[Duration (min)]]&lt;90,"Short",IF(IMDB4[[#This Row],[Duration (min)]]&lt;=120,"Medium", "Long"))</f>
        <v>Medium</v>
      </c>
    </row>
    <row r="1258" spans="1:24" x14ac:dyDescent="0.25">
      <c r="A1258" s="1" t="s">
        <v>5912</v>
      </c>
      <c r="B1258" s="2">
        <v>40650</v>
      </c>
      <c r="C1258" s="30">
        <f>YEAR(IMDB4[[#This Row],[Release Date]])</f>
        <v>2011</v>
      </c>
      <c r="D1258" s="30" t="str">
        <f>FLOOR(IMDB4[[#This Row],[Year]],10)&amp;"s"</f>
        <v>2010s</v>
      </c>
      <c r="E1258" s="1" t="s">
        <v>32</v>
      </c>
      <c r="F1258" s="1" t="s">
        <v>315</v>
      </c>
      <c r="G1258" s="1" t="s">
        <v>3</v>
      </c>
      <c r="H1258" s="1" t="s">
        <v>4</v>
      </c>
      <c r="I1258" s="1" t="s">
        <v>132</v>
      </c>
      <c r="J1258" s="1" t="s">
        <v>1008</v>
      </c>
      <c r="K1258" s="1" t="s">
        <v>3519</v>
      </c>
      <c r="L1258" s="30">
        <v>10000</v>
      </c>
      <c r="M1258" s="30">
        <v>15369</v>
      </c>
      <c r="N1258" s="30">
        <v>308</v>
      </c>
      <c r="O1258" s="30">
        <v>20000</v>
      </c>
      <c r="P1258" s="27">
        <v>5.4</v>
      </c>
      <c r="Q1258" s="30">
        <v>291</v>
      </c>
      <c r="R1258" s="30">
        <v>100</v>
      </c>
      <c r="S1258" s="9">
        <v>37652565</v>
      </c>
      <c r="T1258" s="9">
        <v>42000000</v>
      </c>
      <c r="U1258" s="9">
        <f>IMDB4[[#This Row],[Gross Revenue]]-IMDB4[[#This Row],[Budget]]</f>
        <v>-4347435</v>
      </c>
      <c r="V1258" s="9" t="str">
        <f>IF(IMDB4[[#This Row],[Profit]]&gt;0,"Hit","Flop")</f>
        <v>Flop</v>
      </c>
      <c r="W1258" s="9" t="str" cm="1">
        <f t="array" ref="W1258">_xlfn.IFS(IMDB4[[#This Row],[IMDb Score (1-10)]]&gt;=8,"Excellent",IMDB4[[#This Row],[IMDb Score (1-10)]]&gt;=7,"Good",IMDB4[[#This Row],[IMDb Score (1-10)]]&gt;=5,"Average",TRUE,"Poor")</f>
        <v>Average</v>
      </c>
      <c r="X1258" s="9" t="str">
        <f>IF(IMDB4[[#This Row],[Duration (min)]]&lt;90,"Short",IF(IMDB4[[#This Row],[Duration (min)]]&lt;=120,"Medium", "Long"))</f>
        <v>Medium</v>
      </c>
    </row>
    <row r="1259" spans="1:24" x14ac:dyDescent="0.25">
      <c r="A1259" s="1" t="s">
        <v>6843</v>
      </c>
      <c r="B1259" s="2">
        <v>42343</v>
      </c>
      <c r="C1259" s="30">
        <f>YEAR(IMDB4[[#This Row],[Release Date]])</f>
        <v>2015</v>
      </c>
      <c r="D1259" s="30" t="str">
        <f>FLOOR(IMDB4[[#This Row],[Year]],10)&amp;"s"</f>
        <v>2010s</v>
      </c>
      <c r="E1259" s="1" t="s">
        <v>32</v>
      </c>
      <c r="F1259" s="1" t="s">
        <v>61</v>
      </c>
      <c r="G1259" s="1" t="s">
        <v>3</v>
      </c>
      <c r="H1259" s="1" t="s">
        <v>83</v>
      </c>
      <c r="I1259" s="1" t="s">
        <v>132</v>
      </c>
      <c r="J1259" s="1" t="s">
        <v>1167</v>
      </c>
      <c r="K1259" s="1" t="s">
        <v>6844</v>
      </c>
      <c r="L1259" s="30">
        <v>10000</v>
      </c>
      <c r="M1259" s="30">
        <v>13371</v>
      </c>
      <c r="N1259" s="30">
        <v>15</v>
      </c>
      <c r="O1259" s="30">
        <v>23000</v>
      </c>
      <c r="P1259" s="27">
        <v>7.1</v>
      </c>
      <c r="Q1259" s="30">
        <v>219</v>
      </c>
      <c r="R1259" s="30">
        <v>123</v>
      </c>
      <c r="S1259" s="9">
        <v>34531832</v>
      </c>
      <c r="T1259" s="9">
        <v>35000000</v>
      </c>
      <c r="U1259" s="9">
        <f>IMDB4[[#This Row],[Gross Revenue]]-IMDB4[[#This Row],[Budget]]</f>
        <v>-468168</v>
      </c>
      <c r="V1259" s="9" t="str">
        <f>IF(IMDB4[[#This Row],[Profit]]&gt;0,"Hit","Flop")</f>
        <v>Flop</v>
      </c>
      <c r="W1259" s="9" t="str" cm="1">
        <f t="array" ref="W1259">_xlfn.IFS(IMDB4[[#This Row],[IMDb Score (1-10)]]&gt;=8,"Excellent",IMDB4[[#This Row],[IMDb Score (1-10)]]&gt;=7,"Good",IMDB4[[#This Row],[IMDb Score (1-10)]]&gt;=5,"Average",TRUE,"Poor")</f>
        <v>Good</v>
      </c>
      <c r="X1259" s="9" t="str">
        <f>IF(IMDB4[[#This Row],[Duration (min)]]&lt;90,"Short",IF(IMDB4[[#This Row],[Duration (min)]]&lt;=120,"Medium", "Long"))</f>
        <v>Long</v>
      </c>
    </row>
    <row r="1260" spans="1:24" x14ac:dyDescent="0.25">
      <c r="A1260" s="1" t="s">
        <v>1183</v>
      </c>
      <c r="B1260" s="2">
        <v>35016</v>
      </c>
      <c r="C1260" s="30">
        <f>YEAR(IMDB4[[#This Row],[Release Date]])</f>
        <v>1995</v>
      </c>
      <c r="D1260" s="30" t="str">
        <f>FLOOR(IMDB4[[#This Row],[Year]],10)&amp;"s"</f>
        <v>1990s</v>
      </c>
      <c r="E1260" s="1" t="s">
        <v>32</v>
      </c>
      <c r="F1260" s="1" t="s">
        <v>2</v>
      </c>
      <c r="G1260" s="1" t="s">
        <v>3</v>
      </c>
      <c r="H1260" s="1" t="s">
        <v>4</v>
      </c>
      <c r="I1260" s="1" t="s">
        <v>92</v>
      </c>
      <c r="J1260" s="1" t="s">
        <v>1184</v>
      </c>
      <c r="K1260" s="1" t="s">
        <v>1185</v>
      </c>
      <c r="L1260" s="30">
        <v>10000</v>
      </c>
      <c r="M1260" s="30">
        <v>12338</v>
      </c>
      <c r="N1260" s="30">
        <v>36</v>
      </c>
      <c r="O1260" s="30">
        <v>0</v>
      </c>
      <c r="P1260" s="27">
        <v>6.6</v>
      </c>
      <c r="Q1260" s="30">
        <v>57</v>
      </c>
      <c r="R1260" s="30">
        <v>123</v>
      </c>
      <c r="S1260" s="9">
        <v>32051917</v>
      </c>
      <c r="T1260" s="9">
        <v>20000000</v>
      </c>
      <c r="U1260" s="9">
        <f>IMDB4[[#This Row],[Gross Revenue]]-IMDB4[[#This Row],[Budget]]</f>
        <v>12051917</v>
      </c>
      <c r="V1260" s="9" t="str">
        <f>IF(IMDB4[[#This Row],[Profit]]&gt;0,"Hit","Flop")</f>
        <v>Hit</v>
      </c>
      <c r="W1260" s="9" t="str" cm="1">
        <f t="array" ref="W1260">_xlfn.IFS(IMDB4[[#This Row],[IMDb Score (1-10)]]&gt;=8,"Excellent",IMDB4[[#This Row],[IMDb Score (1-10)]]&gt;=7,"Good",IMDB4[[#This Row],[IMDb Score (1-10)]]&gt;=5,"Average",TRUE,"Poor")</f>
        <v>Average</v>
      </c>
      <c r="X1260" s="9" t="str">
        <f>IF(IMDB4[[#This Row],[Duration (min)]]&lt;90,"Short",IF(IMDB4[[#This Row],[Duration (min)]]&lt;=120,"Medium", "Long"))</f>
        <v>Long</v>
      </c>
    </row>
    <row r="1261" spans="1:24" x14ac:dyDescent="0.25">
      <c r="A1261" s="1" t="s">
        <v>5635</v>
      </c>
      <c r="B1261" s="2">
        <v>40389</v>
      </c>
      <c r="C1261" s="30">
        <f>YEAR(IMDB4[[#This Row],[Release Date]])</f>
        <v>2010</v>
      </c>
      <c r="D1261" s="30" t="str">
        <f>FLOOR(IMDB4[[#This Row],[Year]],10)&amp;"s"</f>
        <v>2010s</v>
      </c>
      <c r="E1261" s="1" t="s">
        <v>32</v>
      </c>
      <c r="F1261" s="1" t="s">
        <v>77</v>
      </c>
      <c r="G1261" s="1" t="s">
        <v>3</v>
      </c>
      <c r="H1261" s="1" t="s">
        <v>4</v>
      </c>
      <c r="I1261" s="1" t="s">
        <v>132</v>
      </c>
      <c r="J1261" s="1" t="s">
        <v>5636</v>
      </c>
      <c r="K1261" s="1" t="s">
        <v>3757</v>
      </c>
      <c r="L1261" s="30">
        <v>10000</v>
      </c>
      <c r="M1261" s="30">
        <v>12687</v>
      </c>
      <c r="N1261" s="30">
        <v>1000</v>
      </c>
      <c r="O1261" s="30">
        <v>36000</v>
      </c>
      <c r="P1261" s="27">
        <v>7.5</v>
      </c>
      <c r="Q1261" s="30">
        <v>393</v>
      </c>
      <c r="R1261" s="30">
        <v>112</v>
      </c>
      <c r="S1261" s="9">
        <v>31494270</v>
      </c>
      <c r="T1261" s="9">
        <v>60000000</v>
      </c>
      <c r="U1261" s="9">
        <f>IMDB4[[#This Row],[Gross Revenue]]-IMDB4[[#This Row],[Budget]]</f>
        <v>-28505730</v>
      </c>
      <c r="V1261" s="9" t="str">
        <f>IF(IMDB4[[#This Row],[Profit]]&gt;0,"Hit","Flop")</f>
        <v>Flop</v>
      </c>
      <c r="W1261" s="9" t="str" cm="1">
        <f t="array" ref="W1261">_xlfn.IFS(IMDB4[[#This Row],[IMDb Score (1-10)]]&gt;=8,"Excellent",IMDB4[[#This Row],[IMDb Score (1-10)]]&gt;=7,"Good",IMDB4[[#This Row],[IMDb Score (1-10)]]&gt;=5,"Average",TRUE,"Poor")</f>
        <v>Good</v>
      </c>
      <c r="X1261" s="9" t="str">
        <f>IF(IMDB4[[#This Row],[Duration (min)]]&lt;90,"Short",IF(IMDB4[[#This Row],[Duration (min)]]&lt;=120,"Medium", "Long"))</f>
        <v>Medium</v>
      </c>
    </row>
    <row r="1262" spans="1:24" x14ac:dyDescent="0.25">
      <c r="A1262" s="1" t="s">
        <v>3873</v>
      </c>
      <c r="B1262" s="2">
        <v>38667</v>
      </c>
      <c r="C1262" s="30">
        <f>YEAR(IMDB4[[#This Row],[Release Date]])</f>
        <v>2005</v>
      </c>
      <c r="D1262" s="30" t="str">
        <f>FLOOR(IMDB4[[#This Row],[Year]],10)&amp;"s"</f>
        <v>2000s</v>
      </c>
      <c r="E1262" s="1" t="s">
        <v>32</v>
      </c>
      <c r="F1262" s="1" t="s">
        <v>2</v>
      </c>
      <c r="G1262" s="1" t="s">
        <v>3</v>
      </c>
      <c r="H1262" s="1" t="s">
        <v>4</v>
      </c>
      <c r="I1262" s="1" t="s">
        <v>92</v>
      </c>
      <c r="J1262" s="1" t="s">
        <v>608</v>
      </c>
      <c r="K1262" s="1" t="s">
        <v>2051</v>
      </c>
      <c r="L1262" s="30">
        <v>10000</v>
      </c>
      <c r="M1262" s="30">
        <v>12754</v>
      </c>
      <c r="N1262" s="30">
        <v>0</v>
      </c>
      <c r="O1262" s="30">
        <v>0</v>
      </c>
      <c r="P1262" s="27">
        <v>7.5</v>
      </c>
      <c r="Q1262" s="30">
        <v>441</v>
      </c>
      <c r="R1262" s="30">
        <v>96</v>
      </c>
      <c r="S1262" s="9">
        <v>31493782</v>
      </c>
      <c r="T1262" s="9">
        <v>32000000</v>
      </c>
      <c r="U1262" s="9">
        <f>IMDB4[[#This Row],[Gross Revenue]]-IMDB4[[#This Row],[Budget]]</f>
        <v>-506218</v>
      </c>
      <c r="V1262" s="9" t="str">
        <f>IF(IMDB4[[#This Row],[Profit]]&gt;0,"Hit","Flop")</f>
        <v>Flop</v>
      </c>
      <c r="W1262" s="9" t="str" cm="1">
        <f t="array" ref="W1262">_xlfn.IFS(IMDB4[[#This Row],[IMDb Score (1-10)]]&gt;=8,"Excellent",IMDB4[[#This Row],[IMDb Score (1-10)]]&gt;=7,"Good",IMDB4[[#This Row],[IMDb Score (1-10)]]&gt;=5,"Average",TRUE,"Poor")</f>
        <v>Good</v>
      </c>
      <c r="X1262" s="9" t="str">
        <f>IF(IMDB4[[#This Row],[Duration (min)]]&lt;90,"Short",IF(IMDB4[[#This Row],[Duration (min)]]&lt;=120,"Medium", "Long"))</f>
        <v>Medium</v>
      </c>
    </row>
    <row r="1263" spans="1:24" x14ac:dyDescent="0.25">
      <c r="A1263" s="1" t="s">
        <v>4559</v>
      </c>
      <c r="B1263" s="2">
        <v>39356</v>
      </c>
      <c r="C1263" s="30">
        <f>YEAR(IMDB4[[#This Row],[Release Date]])</f>
        <v>2007</v>
      </c>
      <c r="D1263" s="30" t="str">
        <f>FLOOR(IMDB4[[#This Row],[Year]],10)&amp;"s"</f>
        <v>2000s</v>
      </c>
      <c r="E1263" s="1" t="s">
        <v>32</v>
      </c>
      <c r="F1263" s="1" t="s">
        <v>9</v>
      </c>
      <c r="G1263" s="1" t="s">
        <v>3</v>
      </c>
      <c r="H1263" s="1" t="s">
        <v>83</v>
      </c>
      <c r="I1263" s="1" t="s">
        <v>92</v>
      </c>
      <c r="J1263" s="1" t="s">
        <v>3431</v>
      </c>
      <c r="K1263" s="1" t="s">
        <v>4560</v>
      </c>
      <c r="L1263" s="30">
        <v>10000</v>
      </c>
      <c r="M1263" s="30">
        <v>11471</v>
      </c>
      <c r="N1263" s="30">
        <v>35</v>
      </c>
      <c r="O1263" s="30">
        <v>0</v>
      </c>
      <c r="P1263" s="27">
        <v>7</v>
      </c>
      <c r="Q1263" s="30">
        <v>274</v>
      </c>
      <c r="R1263" s="30">
        <v>100</v>
      </c>
      <c r="S1263" s="9">
        <v>28637507</v>
      </c>
      <c r="T1263" s="9">
        <v>15000000</v>
      </c>
      <c r="U1263" s="9">
        <f>IMDB4[[#This Row],[Gross Revenue]]-IMDB4[[#This Row],[Budget]]</f>
        <v>13637507</v>
      </c>
      <c r="V1263" s="9" t="str">
        <f>IF(IMDB4[[#This Row],[Profit]]&gt;0,"Hit","Flop")</f>
        <v>Hit</v>
      </c>
      <c r="W1263" s="9" t="str" cm="1">
        <f t="array" ref="W1263">_xlfn.IFS(IMDB4[[#This Row],[IMDb Score (1-10)]]&gt;=8,"Excellent",IMDB4[[#This Row],[IMDb Score (1-10)]]&gt;=7,"Good",IMDB4[[#This Row],[IMDb Score (1-10)]]&gt;=5,"Average",TRUE,"Poor")</f>
        <v>Good</v>
      </c>
      <c r="X1263" s="9" t="str">
        <f>IF(IMDB4[[#This Row],[Duration (min)]]&lt;90,"Short",IF(IMDB4[[#This Row],[Duration (min)]]&lt;=120,"Medium", "Long"))</f>
        <v>Medium</v>
      </c>
    </row>
    <row r="1264" spans="1:24" x14ac:dyDescent="0.25">
      <c r="A1264" s="1" t="s">
        <v>1450</v>
      </c>
      <c r="B1264" s="2">
        <v>35323</v>
      </c>
      <c r="C1264" s="30">
        <f>YEAR(IMDB4[[#This Row],[Release Date]])</f>
        <v>1996</v>
      </c>
      <c r="D1264" s="30" t="str">
        <f>FLOOR(IMDB4[[#This Row],[Year]],10)&amp;"s"</f>
        <v>1990s</v>
      </c>
      <c r="E1264" s="1" t="s">
        <v>32</v>
      </c>
      <c r="F1264" s="1" t="s">
        <v>91</v>
      </c>
      <c r="G1264" s="1" t="s">
        <v>3</v>
      </c>
      <c r="H1264" s="1" t="s">
        <v>4</v>
      </c>
      <c r="I1264" s="1" t="s">
        <v>132</v>
      </c>
      <c r="J1264" s="1" t="s">
        <v>74</v>
      </c>
      <c r="K1264" s="1" t="s">
        <v>1451</v>
      </c>
      <c r="L1264" s="30">
        <v>10000</v>
      </c>
      <c r="M1264" s="30">
        <v>10469</v>
      </c>
      <c r="N1264" s="30">
        <v>287</v>
      </c>
      <c r="O1264" s="30">
        <v>0</v>
      </c>
      <c r="P1264" s="27">
        <v>4.4000000000000004</v>
      </c>
      <c r="Q1264" s="30">
        <v>70</v>
      </c>
      <c r="R1264" s="30">
        <v>99</v>
      </c>
      <c r="S1264" s="9">
        <v>27663982</v>
      </c>
      <c r="T1264" s="9">
        <v>40000000</v>
      </c>
      <c r="U1264" s="9">
        <f>IMDB4[[#This Row],[Gross Revenue]]-IMDB4[[#This Row],[Budget]]</f>
        <v>-12336018</v>
      </c>
      <c r="V1264" s="9" t="str">
        <f>IF(IMDB4[[#This Row],[Profit]]&gt;0,"Hit","Flop")</f>
        <v>Flop</v>
      </c>
      <c r="W1264" s="9" t="str" cm="1">
        <f t="array" ref="W1264">_xlfn.IFS(IMDB4[[#This Row],[IMDb Score (1-10)]]&gt;=8,"Excellent",IMDB4[[#This Row],[IMDb Score (1-10)]]&gt;=7,"Good",IMDB4[[#This Row],[IMDb Score (1-10)]]&gt;=5,"Average",TRUE,"Poor")</f>
        <v>Poor</v>
      </c>
      <c r="X1264" s="9" t="str">
        <f>IF(IMDB4[[#This Row],[Duration (min)]]&lt;90,"Short",IF(IMDB4[[#This Row],[Duration (min)]]&lt;=120,"Medium", "Long"))</f>
        <v>Medium</v>
      </c>
    </row>
    <row r="1265" spans="1:24" x14ac:dyDescent="0.25">
      <c r="A1265" s="1" t="s">
        <v>6896</v>
      </c>
      <c r="B1265" s="2">
        <v>42164</v>
      </c>
      <c r="C1265" s="30">
        <f>YEAR(IMDB4[[#This Row],[Release Date]])</f>
        <v>2015</v>
      </c>
      <c r="D1265" s="30" t="str">
        <f>FLOOR(IMDB4[[#This Row],[Year]],10)&amp;"s"</f>
        <v>2010s</v>
      </c>
      <c r="E1265" s="1" t="s">
        <v>32</v>
      </c>
      <c r="F1265" s="1" t="s">
        <v>20</v>
      </c>
      <c r="G1265" s="1" t="s">
        <v>3</v>
      </c>
      <c r="H1265" s="1" t="s">
        <v>4</v>
      </c>
      <c r="I1265" s="1" t="s">
        <v>132</v>
      </c>
      <c r="J1265" s="1" t="s">
        <v>3919</v>
      </c>
      <c r="K1265" s="1" t="s">
        <v>2703</v>
      </c>
      <c r="L1265" s="30">
        <v>10000</v>
      </c>
      <c r="M1265" s="30">
        <v>10691</v>
      </c>
      <c r="N1265" s="30">
        <v>24</v>
      </c>
      <c r="O1265" s="30">
        <v>0</v>
      </c>
      <c r="P1265" s="27">
        <v>5.7</v>
      </c>
      <c r="Q1265" s="30">
        <v>97</v>
      </c>
      <c r="R1265" s="30">
        <v>107</v>
      </c>
      <c r="S1265" s="9">
        <v>26284475</v>
      </c>
      <c r="T1265" s="9">
        <v>17000000</v>
      </c>
      <c r="U1265" s="9">
        <f>IMDB4[[#This Row],[Gross Revenue]]-IMDB4[[#This Row],[Budget]]</f>
        <v>9284475</v>
      </c>
      <c r="V1265" s="9" t="str">
        <f>IF(IMDB4[[#This Row],[Profit]]&gt;0,"Hit","Flop")</f>
        <v>Hit</v>
      </c>
      <c r="W1265" s="9" t="str" cm="1">
        <f t="array" ref="W1265">_xlfn.IFS(IMDB4[[#This Row],[IMDb Score (1-10)]]&gt;=8,"Excellent",IMDB4[[#This Row],[IMDb Score (1-10)]]&gt;=7,"Good",IMDB4[[#This Row],[IMDb Score (1-10)]]&gt;=5,"Average",TRUE,"Poor")</f>
        <v>Average</v>
      </c>
      <c r="X1265" s="9" t="str">
        <f>IF(IMDB4[[#This Row],[Duration (min)]]&lt;90,"Short",IF(IMDB4[[#This Row],[Duration (min)]]&lt;=120,"Medium", "Long"))</f>
        <v>Medium</v>
      </c>
    </row>
    <row r="1266" spans="1:24" x14ac:dyDescent="0.25">
      <c r="A1266" s="1" t="s">
        <v>6976</v>
      </c>
      <c r="B1266" s="2">
        <v>42050</v>
      </c>
      <c r="C1266" s="30">
        <f>YEAR(IMDB4[[#This Row],[Release Date]])</f>
        <v>2015</v>
      </c>
      <c r="D1266" s="30" t="str">
        <f>FLOOR(IMDB4[[#This Row],[Year]],10)&amp;"s"</f>
        <v>2010s</v>
      </c>
      <c r="E1266" s="1" t="s">
        <v>32</v>
      </c>
      <c r="F1266" s="1" t="s">
        <v>91</v>
      </c>
      <c r="G1266" s="1" t="s">
        <v>3</v>
      </c>
      <c r="H1266" s="1" t="s">
        <v>4</v>
      </c>
      <c r="I1266" s="1" t="s">
        <v>132</v>
      </c>
      <c r="J1266" s="1" t="s">
        <v>3919</v>
      </c>
      <c r="K1266" s="1" t="s">
        <v>6977</v>
      </c>
      <c r="L1266" s="30">
        <v>10000</v>
      </c>
      <c r="M1266" s="30">
        <v>11771</v>
      </c>
      <c r="N1266" s="30">
        <v>26</v>
      </c>
      <c r="O1266" s="30">
        <v>0</v>
      </c>
      <c r="P1266" s="27">
        <v>5.2</v>
      </c>
      <c r="Q1266" s="30">
        <v>152</v>
      </c>
      <c r="R1266" s="30">
        <v>83</v>
      </c>
      <c r="S1266" s="9">
        <v>25799043</v>
      </c>
      <c r="T1266" s="9">
        <v>3300000</v>
      </c>
      <c r="U1266" s="9">
        <f>IMDB4[[#This Row],[Gross Revenue]]-IMDB4[[#This Row],[Budget]]</f>
        <v>22499043</v>
      </c>
      <c r="V1266" s="9" t="str">
        <f>IF(IMDB4[[#This Row],[Profit]]&gt;0,"Hit","Flop")</f>
        <v>Hit</v>
      </c>
      <c r="W1266" s="9" t="str" cm="1">
        <f t="array" ref="W1266">_xlfn.IFS(IMDB4[[#This Row],[IMDb Score (1-10)]]&gt;=8,"Excellent",IMDB4[[#This Row],[IMDb Score (1-10)]]&gt;=7,"Good",IMDB4[[#This Row],[IMDb Score (1-10)]]&gt;=5,"Average",TRUE,"Poor")</f>
        <v>Average</v>
      </c>
      <c r="X1266" s="9" t="str">
        <f>IF(IMDB4[[#This Row],[Duration (min)]]&lt;90,"Short",IF(IMDB4[[#This Row],[Duration (min)]]&lt;=120,"Medium", "Long"))</f>
        <v>Short</v>
      </c>
    </row>
    <row r="1267" spans="1:24" x14ac:dyDescent="0.25">
      <c r="A1267" s="1" t="s">
        <v>412</v>
      </c>
      <c r="B1267" s="2">
        <v>30368</v>
      </c>
      <c r="C1267" s="30">
        <f>YEAR(IMDB4[[#This Row],[Release Date]])</f>
        <v>1983</v>
      </c>
      <c r="D1267" s="30" t="str">
        <f>FLOOR(IMDB4[[#This Row],[Year]],10)&amp;"s"</f>
        <v>1980s</v>
      </c>
      <c r="E1267" s="1" t="s">
        <v>32</v>
      </c>
      <c r="F1267" s="1" t="s">
        <v>2</v>
      </c>
      <c r="G1267" s="1" t="s">
        <v>3</v>
      </c>
      <c r="H1267" s="1" t="s">
        <v>4</v>
      </c>
      <c r="I1267" s="1" t="s">
        <v>132</v>
      </c>
      <c r="J1267" s="1" t="s">
        <v>413</v>
      </c>
      <c r="K1267" s="1" t="s">
        <v>197</v>
      </c>
      <c r="L1267" s="30">
        <v>10000</v>
      </c>
      <c r="M1267" s="30">
        <v>12097</v>
      </c>
      <c r="N1267" s="30">
        <v>0</v>
      </c>
      <c r="O1267" s="30">
        <v>10000</v>
      </c>
      <c r="P1267" s="27">
        <v>7.2</v>
      </c>
      <c r="Q1267" s="30">
        <v>60</v>
      </c>
      <c r="R1267" s="30">
        <v>114</v>
      </c>
      <c r="S1267" s="9">
        <v>25600000</v>
      </c>
      <c r="T1267" s="9">
        <v>10000000</v>
      </c>
      <c r="U1267" s="9">
        <f>IMDB4[[#This Row],[Gross Revenue]]-IMDB4[[#This Row],[Budget]]</f>
        <v>15600000</v>
      </c>
      <c r="V1267" s="9" t="str">
        <f>IF(IMDB4[[#This Row],[Profit]]&gt;0,"Hit","Flop")</f>
        <v>Hit</v>
      </c>
      <c r="W1267" s="9" t="str" cm="1">
        <f t="array" ref="W1267">_xlfn.IFS(IMDB4[[#This Row],[IMDb Score (1-10)]]&gt;=8,"Excellent",IMDB4[[#This Row],[IMDb Score (1-10)]]&gt;=7,"Good",IMDB4[[#This Row],[IMDb Score (1-10)]]&gt;=5,"Average",TRUE,"Poor")</f>
        <v>Good</v>
      </c>
      <c r="X1267" s="9" t="str">
        <f>IF(IMDB4[[#This Row],[Duration (min)]]&lt;90,"Short",IF(IMDB4[[#This Row],[Duration (min)]]&lt;=120,"Medium", "Long"))</f>
        <v>Medium</v>
      </c>
    </row>
    <row r="1268" spans="1:24" x14ac:dyDescent="0.25">
      <c r="A1268" s="1" t="s">
        <v>1892</v>
      </c>
      <c r="B1268" s="2">
        <v>36155</v>
      </c>
      <c r="C1268" s="30">
        <f>YEAR(IMDB4[[#This Row],[Release Date]])</f>
        <v>1998</v>
      </c>
      <c r="D1268" s="30" t="str">
        <f>FLOOR(IMDB4[[#This Row],[Year]],10)&amp;"s"</f>
        <v>1990s</v>
      </c>
      <c r="E1268" s="1" t="s">
        <v>32</v>
      </c>
      <c r="F1268" s="1" t="s">
        <v>40</v>
      </c>
      <c r="G1268" s="1" t="s">
        <v>3</v>
      </c>
      <c r="H1268" s="1" t="s">
        <v>4</v>
      </c>
      <c r="I1268" s="1" t="s">
        <v>28</v>
      </c>
      <c r="J1268" s="1" t="s">
        <v>1008</v>
      </c>
      <c r="K1268" s="1" t="s">
        <v>1893</v>
      </c>
      <c r="L1268" s="30">
        <v>10000</v>
      </c>
      <c r="M1268" s="30">
        <v>14275</v>
      </c>
      <c r="N1268" s="30">
        <v>7</v>
      </c>
      <c r="O1268" s="30">
        <v>0</v>
      </c>
      <c r="P1268" s="27">
        <v>6.2</v>
      </c>
      <c r="Q1268" s="30">
        <v>34</v>
      </c>
      <c r="R1268" s="30">
        <v>86</v>
      </c>
      <c r="S1268" s="9">
        <v>22717758</v>
      </c>
      <c r="T1268" s="9">
        <v>40000000</v>
      </c>
      <c r="U1268" s="9">
        <f>IMDB4[[#This Row],[Gross Revenue]]-IMDB4[[#This Row],[Budget]]</f>
        <v>-17282242</v>
      </c>
      <c r="V1268" s="9" t="str">
        <f>IF(IMDB4[[#This Row],[Profit]]&gt;0,"Hit","Flop")</f>
        <v>Flop</v>
      </c>
      <c r="W1268" s="9" t="str" cm="1">
        <f t="array" ref="W1268">_xlfn.IFS(IMDB4[[#This Row],[IMDb Score (1-10)]]&gt;=8,"Excellent",IMDB4[[#This Row],[IMDb Score (1-10)]]&gt;=7,"Good",IMDB4[[#This Row],[IMDb Score (1-10)]]&gt;=5,"Average",TRUE,"Poor")</f>
        <v>Average</v>
      </c>
      <c r="X1268" s="9" t="str">
        <f>IF(IMDB4[[#This Row],[Duration (min)]]&lt;90,"Short",IF(IMDB4[[#This Row],[Duration (min)]]&lt;=120,"Medium", "Long"))</f>
        <v>Short</v>
      </c>
    </row>
    <row r="1269" spans="1:24" x14ac:dyDescent="0.25">
      <c r="A1269" s="1" t="s">
        <v>5699</v>
      </c>
      <c r="B1269" s="2">
        <v>40402</v>
      </c>
      <c r="C1269" s="30">
        <f>YEAR(IMDB4[[#This Row],[Release Date]])</f>
        <v>2010</v>
      </c>
      <c r="D1269" s="30" t="str">
        <f>FLOOR(IMDB4[[#This Row],[Year]],10)&amp;"s"</f>
        <v>2010s</v>
      </c>
      <c r="E1269" s="1" t="s">
        <v>32</v>
      </c>
      <c r="F1269" s="1" t="s">
        <v>2</v>
      </c>
      <c r="G1269" s="1" t="s">
        <v>3</v>
      </c>
      <c r="H1269" s="1" t="s">
        <v>4</v>
      </c>
      <c r="I1269" s="1" t="s">
        <v>132</v>
      </c>
      <c r="J1269" s="1" t="s">
        <v>3919</v>
      </c>
      <c r="K1269" s="1" t="s">
        <v>3612</v>
      </c>
      <c r="L1269" s="30">
        <v>10000</v>
      </c>
      <c r="M1269" s="30">
        <v>11799</v>
      </c>
      <c r="N1269" s="30">
        <v>549</v>
      </c>
      <c r="O1269" s="30">
        <v>27000</v>
      </c>
      <c r="P1269" s="27">
        <v>7.4</v>
      </c>
      <c r="Q1269" s="30">
        <v>239</v>
      </c>
      <c r="R1269" s="30">
        <v>133</v>
      </c>
      <c r="S1269" s="9">
        <v>21129348</v>
      </c>
      <c r="T1269" s="9">
        <v>35000000</v>
      </c>
      <c r="U1269" s="9">
        <f>IMDB4[[#This Row],[Gross Revenue]]-IMDB4[[#This Row],[Budget]]</f>
        <v>-13870652</v>
      </c>
      <c r="V1269" s="9" t="str">
        <f>IF(IMDB4[[#This Row],[Profit]]&gt;0,"Hit","Flop")</f>
        <v>Flop</v>
      </c>
      <c r="W1269" s="9" t="str" cm="1">
        <f t="array" ref="W1269">_xlfn.IFS(IMDB4[[#This Row],[IMDb Score (1-10)]]&gt;=8,"Excellent",IMDB4[[#This Row],[IMDb Score (1-10)]]&gt;=7,"Good",IMDB4[[#This Row],[IMDb Score (1-10)]]&gt;=5,"Average",TRUE,"Poor")</f>
        <v>Good</v>
      </c>
      <c r="X1269" s="9" t="str">
        <f>IF(IMDB4[[#This Row],[Duration (min)]]&lt;90,"Short",IF(IMDB4[[#This Row],[Duration (min)]]&lt;=120,"Medium", "Long"))</f>
        <v>Long</v>
      </c>
    </row>
    <row r="1270" spans="1:24" x14ac:dyDescent="0.25">
      <c r="A1270" s="1" t="s">
        <v>4062</v>
      </c>
      <c r="B1270" s="2">
        <v>38575</v>
      </c>
      <c r="C1270" s="30">
        <f>YEAR(IMDB4[[#This Row],[Release Date]])</f>
        <v>2005</v>
      </c>
      <c r="D1270" s="30" t="str">
        <f>FLOOR(IMDB4[[#This Row],[Year]],10)&amp;"s"</f>
        <v>2000s</v>
      </c>
      <c r="E1270" s="1" t="s">
        <v>32</v>
      </c>
      <c r="F1270" s="1" t="s">
        <v>9</v>
      </c>
      <c r="G1270" s="1" t="s">
        <v>3</v>
      </c>
      <c r="H1270" s="1" t="s">
        <v>4</v>
      </c>
      <c r="I1270" s="1" t="s">
        <v>92</v>
      </c>
      <c r="J1270" s="1" t="s">
        <v>3431</v>
      </c>
      <c r="K1270" s="1" t="s">
        <v>3266</v>
      </c>
      <c r="L1270" s="30">
        <v>10000</v>
      </c>
      <c r="M1270" s="30">
        <v>20563</v>
      </c>
      <c r="N1270" s="30">
        <v>51</v>
      </c>
      <c r="O1270" s="30">
        <v>0</v>
      </c>
      <c r="P1270" s="27">
        <v>7.3</v>
      </c>
      <c r="Q1270" s="30">
        <v>155</v>
      </c>
      <c r="R1270" s="30">
        <v>126</v>
      </c>
      <c r="S1270" s="9">
        <v>18324242</v>
      </c>
      <c r="T1270" s="9">
        <v>35000000</v>
      </c>
      <c r="U1270" s="9">
        <f>IMDB4[[#This Row],[Gross Revenue]]-IMDB4[[#This Row],[Budget]]</f>
        <v>-16675758</v>
      </c>
      <c r="V1270" s="9" t="str">
        <f>IF(IMDB4[[#This Row],[Profit]]&gt;0,"Hit","Flop")</f>
        <v>Flop</v>
      </c>
      <c r="W1270" s="9" t="str" cm="1">
        <f t="array" ref="W1270">_xlfn.IFS(IMDB4[[#This Row],[IMDb Score (1-10)]]&gt;=8,"Excellent",IMDB4[[#This Row],[IMDb Score (1-10)]]&gt;=7,"Good",IMDB4[[#This Row],[IMDb Score (1-10)]]&gt;=5,"Average",TRUE,"Poor")</f>
        <v>Good</v>
      </c>
      <c r="X1270" s="9" t="str">
        <f>IF(IMDB4[[#This Row],[Duration (min)]]&lt;90,"Short",IF(IMDB4[[#This Row],[Duration (min)]]&lt;=120,"Medium", "Long"))</f>
        <v>Long</v>
      </c>
    </row>
    <row r="1271" spans="1:24" x14ac:dyDescent="0.25">
      <c r="A1271" s="1" t="s">
        <v>4627</v>
      </c>
      <c r="B1271" s="2">
        <v>39204</v>
      </c>
      <c r="C1271" s="30">
        <f>YEAR(IMDB4[[#This Row],[Release Date]])</f>
        <v>2007</v>
      </c>
      <c r="D1271" s="30" t="str">
        <f>FLOOR(IMDB4[[#This Row],[Year]],10)&amp;"s"</f>
        <v>2000s</v>
      </c>
      <c r="E1271" s="1" t="s">
        <v>32</v>
      </c>
      <c r="F1271" s="1" t="s">
        <v>2</v>
      </c>
      <c r="G1271" s="1" t="s">
        <v>3</v>
      </c>
      <c r="H1271" s="1" t="s">
        <v>4</v>
      </c>
      <c r="I1271" s="1" t="s">
        <v>92</v>
      </c>
      <c r="J1271" s="1" t="s">
        <v>608</v>
      </c>
      <c r="K1271" s="1" t="s">
        <v>2051</v>
      </c>
      <c r="L1271" s="30">
        <v>10000</v>
      </c>
      <c r="M1271" s="30">
        <v>17211</v>
      </c>
      <c r="N1271" s="30">
        <v>0</v>
      </c>
      <c r="O1271" s="30">
        <v>0</v>
      </c>
      <c r="P1271" s="27">
        <v>7.7</v>
      </c>
      <c r="Q1271" s="30">
        <v>356</v>
      </c>
      <c r="R1271" s="30">
        <v>96</v>
      </c>
      <c r="S1271" s="9">
        <v>17114882</v>
      </c>
      <c r="T1271" s="9">
        <v>25000000</v>
      </c>
      <c r="U1271" s="9">
        <f>IMDB4[[#This Row],[Gross Revenue]]-IMDB4[[#This Row],[Budget]]</f>
        <v>-7885118</v>
      </c>
      <c r="V1271" s="9" t="str">
        <f>IF(IMDB4[[#This Row],[Profit]]&gt;0,"Hit","Flop")</f>
        <v>Flop</v>
      </c>
      <c r="W1271" s="9" t="str" cm="1">
        <f t="array" ref="W1271">_xlfn.IFS(IMDB4[[#This Row],[IMDb Score (1-10)]]&gt;=8,"Excellent",IMDB4[[#This Row],[IMDb Score (1-10)]]&gt;=7,"Good",IMDB4[[#This Row],[IMDb Score (1-10)]]&gt;=5,"Average",TRUE,"Poor")</f>
        <v>Good</v>
      </c>
      <c r="X1271" s="9" t="str">
        <f>IF(IMDB4[[#This Row],[Duration (min)]]&lt;90,"Short",IF(IMDB4[[#This Row],[Duration (min)]]&lt;=120,"Medium", "Long"))</f>
        <v>Medium</v>
      </c>
    </row>
    <row r="1272" spans="1:24" x14ac:dyDescent="0.25">
      <c r="A1272" s="1" t="s">
        <v>1273</v>
      </c>
      <c r="B1272" s="2">
        <v>34722</v>
      </c>
      <c r="C1272" s="30">
        <f>YEAR(IMDB4[[#This Row],[Release Date]])</f>
        <v>1995</v>
      </c>
      <c r="D1272" s="30" t="str">
        <f>FLOOR(IMDB4[[#This Row],[Year]],10)&amp;"s"</f>
        <v>1990s</v>
      </c>
      <c r="E1272" s="1" t="s">
        <v>32</v>
      </c>
      <c r="F1272" s="1" t="s">
        <v>77</v>
      </c>
      <c r="G1272" s="1" t="s">
        <v>3</v>
      </c>
      <c r="H1272" s="1" t="s">
        <v>4</v>
      </c>
      <c r="I1272" s="1" t="s">
        <v>92</v>
      </c>
      <c r="J1272" s="1" t="s">
        <v>608</v>
      </c>
      <c r="K1272" s="1" t="s">
        <v>1274</v>
      </c>
      <c r="L1272" s="30">
        <v>10000</v>
      </c>
      <c r="M1272" s="30">
        <v>13433</v>
      </c>
      <c r="N1272" s="30">
        <v>10</v>
      </c>
      <c r="O1272" s="30">
        <v>0</v>
      </c>
      <c r="P1272" s="27">
        <v>6.6</v>
      </c>
      <c r="Q1272" s="30">
        <v>56</v>
      </c>
      <c r="R1272" s="30">
        <v>98</v>
      </c>
      <c r="S1272" s="9">
        <v>16115878</v>
      </c>
      <c r="T1272" s="9">
        <v>8000000</v>
      </c>
      <c r="U1272" s="9">
        <f>IMDB4[[#This Row],[Gross Revenue]]-IMDB4[[#This Row],[Budget]]</f>
        <v>8115878</v>
      </c>
      <c r="V1272" s="9" t="str">
        <f>IF(IMDB4[[#This Row],[Profit]]&gt;0,"Hit","Flop")</f>
        <v>Hit</v>
      </c>
      <c r="W1272" s="9" t="str" cm="1">
        <f t="array" ref="W1272">_xlfn.IFS(IMDB4[[#This Row],[IMDb Score (1-10)]]&gt;=8,"Excellent",IMDB4[[#This Row],[IMDb Score (1-10)]]&gt;=7,"Good",IMDB4[[#This Row],[IMDb Score (1-10)]]&gt;=5,"Average",TRUE,"Poor")</f>
        <v>Average</v>
      </c>
      <c r="X1272" s="9" t="str">
        <f>IF(IMDB4[[#This Row],[Duration (min)]]&lt;90,"Short",IF(IMDB4[[#This Row],[Duration (min)]]&lt;=120,"Medium", "Long"))</f>
        <v>Medium</v>
      </c>
    </row>
    <row r="1273" spans="1:24" x14ac:dyDescent="0.25">
      <c r="A1273" s="1" t="s">
        <v>5068</v>
      </c>
      <c r="B1273" s="2">
        <v>39701</v>
      </c>
      <c r="C1273" s="30">
        <f>YEAR(IMDB4[[#This Row],[Release Date]])</f>
        <v>2008</v>
      </c>
      <c r="D1273" s="30" t="str">
        <f>FLOOR(IMDB4[[#This Row],[Year]],10)&amp;"s"</f>
        <v>2000s</v>
      </c>
      <c r="E1273" s="1" t="s">
        <v>32</v>
      </c>
      <c r="F1273" s="1" t="s">
        <v>9</v>
      </c>
      <c r="G1273" s="1" t="s">
        <v>3</v>
      </c>
      <c r="H1273" s="1" t="s">
        <v>4</v>
      </c>
      <c r="I1273" s="1" t="s">
        <v>92</v>
      </c>
      <c r="J1273" s="1" t="s">
        <v>3431</v>
      </c>
      <c r="K1273" s="1" t="s">
        <v>3078</v>
      </c>
      <c r="L1273" s="30">
        <v>10000</v>
      </c>
      <c r="M1273" s="30">
        <v>11114</v>
      </c>
      <c r="N1273" s="30">
        <v>0</v>
      </c>
      <c r="O1273" s="30">
        <v>16000</v>
      </c>
      <c r="P1273" s="27">
        <v>7.6</v>
      </c>
      <c r="Q1273" s="30">
        <v>388</v>
      </c>
      <c r="R1273" s="30">
        <v>131</v>
      </c>
      <c r="S1273" s="9">
        <v>15700000</v>
      </c>
      <c r="T1273" s="9">
        <v>15000000</v>
      </c>
      <c r="U1273" s="9">
        <f>IMDB4[[#This Row],[Gross Revenue]]-IMDB4[[#This Row],[Budget]]</f>
        <v>700000</v>
      </c>
      <c r="V1273" s="9" t="str">
        <f>IF(IMDB4[[#This Row],[Profit]]&gt;0,"Hit","Flop")</f>
        <v>Hit</v>
      </c>
      <c r="W1273" s="9" t="str" cm="1">
        <f t="array" ref="W1273">_xlfn.IFS(IMDB4[[#This Row],[IMDb Score (1-10)]]&gt;=8,"Excellent",IMDB4[[#This Row],[IMDb Score (1-10)]]&gt;=7,"Good",IMDB4[[#This Row],[IMDb Score (1-10)]]&gt;=5,"Average",TRUE,"Poor")</f>
        <v>Good</v>
      </c>
      <c r="X1273" s="9" t="str">
        <f>IF(IMDB4[[#This Row],[Duration (min)]]&lt;90,"Short",IF(IMDB4[[#This Row],[Duration (min)]]&lt;=120,"Medium", "Long"))</f>
        <v>Long</v>
      </c>
    </row>
    <row r="1274" spans="1:24" x14ac:dyDescent="0.25">
      <c r="A1274" s="1" t="s">
        <v>1277</v>
      </c>
      <c r="B1274" s="2">
        <v>34775</v>
      </c>
      <c r="C1274" s="30">
        <f>YEAR(IMDB4[[#This Row],[Release Date]])</f>
        <v>1995</v>
      </c>
      <c r="D1274" s="30" t="str">
        <f>FLOOR(IMDB4[[#This Row],[Year]],10)&amp;"s"</f>
        <v>1990s</v>
      </c>
      <c r="E1274" s="1" t="s">
        <v>32</v>
      </c>
      <c r="F1274" s="1" t="s">
        <v>9</v>
      </c>
      <c r="G1274" s="1" t="s">
        <v>3</v>
      </c>
      <c r="H1274" s="1" t="s">
        <v>4</v>
      </c>
      <c r="I1274" s="1" t="s">
        <v>92</v>
      </c>
      <c r="J1274" s="1" t="s">
        <v>1008</v>
      </c>
      <c r="K1274" s="1" t="s">
        <v>1278</v>
      </c>
      <c r="L1274" s="30">
        <v>10000</v>
      </c>
      <c r="M1274" s="30">
        <v>15820</v>
      </c>
      <c r="N1274" s="30">
        <v>596</v>
      </c>
      <c r="O1274" s="30">
        <v>943</v>
      </c>
      <c r="P1274" s="27">
        <v>5.0999999999999996</v>
      </c>
      <c r="Q1274" s="30">
        <v>34</v>
      </c>
      <c r="R1274" s="30">
        <v>135</v>
      </c>
      <c r="S1274" s="9">
        <v>10400000</v>
      </c>
      <c r="T1274" s="9">
        <v>50000000</v>
      </c>
      <c r="U1274" s="9">
        <f>IMDB4[[#This Row],[Gross Revenue]]-IMDB4[[#This Row],[Budget]]</f>
        <v>-39600000</v>
      </c>
      <c r="V1274" s="9" t="str">
        <f>IF(IMDB4[[#This Row],[Profit]]&gt;0,"Hit","Flop")</f>
        <v>Flop</v>
      </c>
      <c r="W1274" s="9" t="str" cm="1">
        <f t="array" ref="W1274">_xlfn.IFS(IMDB4[[#This Row],[IMDb Score (1-10)]]&gt;=8,"Excellent",IMDB4[[#This Row],[IMDb Score (1-10)]]&gt;=7,"Good",IMDB4[[#This Row],[IMDb Score (1-10)]]&gt;=5,"Average",TRUE,"Poor")</f>
        <v>Average</v>
      </c>
      <c r="X1274" s="9" t="str">
        <f>IF(IMDB4[[#This Row],[Duration (min)]]&lt;90,"Short",IF(IMDB4[[#This Row],[Duration (min)]]&lt;=120,"Medium", "Long"))</f>
        <v>Long</v>
      </c>
    </row>
    <row r="1275" spans="1:24" x14ac:dyDescent="0.25">
      <c r="A1275" s="1" t="s">
        <v>5942</v>
      </c>
      <c r="B1275" s="2">
        <v>40878</v>
      </c>
      <c r="C1275" s="30">
        <f>YEAR(IMDB4[[#This Row],[Release Date]])</f>
        <v>2011</v>
      </c>
      <c r="D1275" s="30" t="str">
        <f>FLOOR(IMDB4[[#This Row],[Year]],10)&amp;"s"</f>
        <v>2010s</v>
      </c>
      <c r="E1275" s="1" t="s">
        <v>32</v>
      </c>
      <c r="F1275" s="1" t="s">
        <v>77</v>
      </c>
      <c r="G1275" s="1" t="s">
        <v>3</v>
      </c>
      <c r="H1275" s="1" t="s">
        <v>4</v>
      </c>
      <c r="I1275" s="1" t="s">
        <v>92</v>
      </c>
      <c r="J1275" s="1" t="s">
        <v>5882</v>
      </c>
      <c r="K1275" s="1" t="s">
        <v>2020</v>
      </c>
      <c r="L1275" s="30">
        <v>10000</v>
      </c>
      <c r="M1275" s="30">
        <v>11431</v>
      </c>
      <c r="N1275" s="30">
        <v>37</v>
      </c>
      <c r="O1275" s="30">
        <v>7000</v>
      </c>
      <c r="P1275" s="27">
        <v>5.8</v>
      </c>
      <c r="Q1275" s="30">
        <v>190</v>
      </c>
      <c r="R1275" s="30">
        <v>110</v>
      </c>
      <c r="S1275" s="9">
        <v>10324441</v>
      </c>
      <c r="T1275" s="9">
        <v>25000000</v>
      </c>
      <c r="U1275" s="9">
        <f>IMDB4[[#This Row],[Gross Revenue]]-IMDB4[[#This Row],[Budget]]</f>
        <v>-14675559</v>
      </c>
      <c r="V1275" s="9" t="str">
        <f>IF(IMDB4[[#This Row],[Profit]]&gt;0,"Hit","Flop")</f>
        <v>Flop</v>
      </c>
      <c r="W1275" s="9" t="str" cm="1">
        <f t="array" ref="W1275">_xlfn.IFS(IMDB4[[#This Row],[IMDb Score (1-10)]]&gt;=8,"Excellent",IMDB4[[#This Row],[IMDb Score (1-10)]]&gt;=7,"Good",IMDB4[[#This Row],[IMDb Score (1-10)]]&gt;=5,"Average",TRUE,"Poor")</f>
        <v>Average</v>
      </c>
      <c r="X1275" s="9" t="str">
        <f>IF(IMDB4[[#This Row],[Duration (min)]]&lt;90,"Short",IF(IMDB4[[#This Row],[Duration (min)]]&lt;=120,"Medium", "Long"))</f>
        <v>Medium</v>
      </c>
    </row>
    <row r="1276" spans="1:24" x14ac:dyDescent="0.25">
      <c r="A1276" s="1" t="s">
        <v>73</v>
      </c>
      <c r="B1276" s="2">
        <v>20026</v>
      </c>
      <c r="C1276" s="30">
        <f>YEAR(IMDB4[[#This Row],[Release Date]])</f>
        <v>1954</v>
      </c>
      <c r="D1276" s="30" t="str">
        <f>FLOOR(IMDB4[[#This Row],[Year]],10)&amp;"s"</f>
        <v>1950s</v>
      </c>
      <c r="E1276" s="1" t="s">
        <v>1</v>
      </c>
      <c r="F1276" s="1" t="s">
        <v>2</v>
      </c>
      <c r="G1276" s="1" t="s">
        <v>3</v>
      </c>
      <c r="H1276" s="1" t="s">
        <v>4</v>
      </c>
      <c r="I1276" s="1" t="s">
        <v>5</v>
      </c>
      <c r="J1276" s="1" t="s">
        <v>74</v>
      </c>
      <c r="K1276" s="1" t="s">
        <v>75</v>
      </c>
      <c r="L1276" s="30">
        <v>10000</v>
      </c>
      <c r="M1276" s="30">
        <v>11094</v>
      </c>
      <c r="N1276" s="30">
        <v>603</v>
      </c>
      <c r="O1276" s="30">
        <v>0</v>
      </c>
      <c r="P1276" s="27">
        <v>8.1999999999999993</v>
      </c>
      <c r="Q1276" s="30">
        <v>134</v>
      </c>
      <c r="R1276" s="30">
        <v>108</v>
      </c>
      <c r="S1276" s="9">
        <v>9600000</v>
      </c>
      <c r="T1276" s="9">
        <v>910000</v>
      </c>
      <c r="U1276" s="9">
        <f>IMDB4[[#This Row],[Gross Revenue]]-IMDB4[[#This Row],[Budget]]</f>
        <v>8690000</v>
      </c>
      <c r="V1276" s="9" t="str">
        <f>IF(IMDB4[[#This Row],[Profit]]&gt;0,"Hit","Flop")</f>
        <v>Hit</v>
      </c>
      <c r="W1276" s="9" t="str" cm="1">
        <f t="array" ref="W1276">_xlfn.IFS(IMDB4[[#This Row],[IMDb Score (1-10)]]&gt;=8,"Excellent",IMDB4[[#This Row],[IMDb Score (1-10)]]&gt;=7,"Good",IMDB4[[#This Row],[IMDb Score (1-10)]]&gt;=5,"Average",TRUE,"Poor")</f>
        <v>Excellent</v>
      </c>
      <c r="X1276" s="9" t="str">
        <f>IF(IMDB4[[#This Row],[Duration (min)]]&lt;90,"Short",IF(IMDB4[[#This Row],[Duration (min)]]&lt;=120,"Medium", "Long"))</f>
        <v>Medium</v>
      </c>
    </row>
    <row r="1277" spans="1:24" x14ac:dyDescent="0.25">
      <c r="A1277" s="1" t="s">
        <v>5400</v>
      </c>
      <c r="B1277" s="2">
        <v>39860</v>
      </c>
      <c r="C1277" s="30">
        <f>YEAR(IMDB4[[#This Row],[Release Date]])</f>
        <v>2009</v>
      </c>
      <c r="D1277" s="30" t="str">
        <f>FLOOR(IMDB4[[#This Row],[Year]],10)&amp;"s"</f>
        <v>2000s</v>
      </c>
      <c r="E1277" s="1" t="s">
        <v>32</v>
      </c>
      <c r="F1277" s="1" t="s">
        <v>40</v>
      </c>
      <c r="G1277" s="1" t="s">
        <v>3</v>
      </c>
      <c r="H1277" s="1" t="s">
        <v>83</v>
      </c>
      <c r="I1277" s="1" t="s">
        <v>132</v>
      </c>
      <c r="J1277" s="1" t="s">
        <v>5401</v>
      </c>
      <c r="K1277" s="1" t="s">
        <v>228</v>
      </c>
      <c r="L1277" s="30">
        <v>10000</v>
      </c>
      <c r="M1277" s="30">
        <v>11769</v>
      </c>
      <c r="N1277" s="30">
        <v>0</v>
      </c>
      <c r="O1277" s="30">
        <v>19000</v>
      </c>
      <c r="P1277" s="27">
        <v>6.8</v>
      </c>
      <c r="Q1277" s="30">
        <v>292</v>
      </c>
      <c r="R1277" s="30">
        <v>123</v>
      </c>
      <c r="S1277" s="9">
        <v>7689458</v>
      </c>
      <c r="T1277" s="9">
        <v>40000000</v>
      </c>
      <c r="U1277" s="9">
        <f>IMDB4[[#This Row],[Gross Revenue]]-IMDB4[[#This Row],[Budget]]</f>
        <v>-32310542</v>
      </c>
      <c r="V1277" s="9" t="str">
        <f>IF(IMDB4[[#This Row],[Profit]]&gt;0,"Hit","Flop")</f>
        <v>Flop</v>
      </c>
      <c r="W1277" s="9" t="str" cm="1">
        <f t="array" ref="W1277">_xlfn.IFS(IMDB4[[#This Row],[IMDb Score (1-10)]]&gt;=8,"Excellent",IMDB4[[#This Row],[IMDb Score (1-10)]]&gt;=7,"Good",IMDB4[[#This Row],[IMDb Score (1-10)]]&gt;=5,"Average",TRUE,"Poor")</f>
        <v>Average</v>
      </c>
      <c r="X1277" s="9" t="str">
        <f>IF(IMDB4[[#This Row],[Duration (min)]]&lt;90,"Short",IF(IMDB4[[#This Row],[Duration (min)]]&lt;=120,"Medium", "Long"))</f>
        <v>Long</v>
      </c>
    </row>
    <row r="1278" spans="1:24" x14ac:dyDescent="0.25">
      <c r="A1278" s="1" t="s">
        <v>1959</v>
      </c>
      <c r="B1278" s="2">
        <v>36230</v>
      </c>
      <c r="C1278" s="30">
        <f>YEAR(IMDB4[[#This Row],[Release Date]])</f>
        <v>1999</v>
      </c>
      <c r="D1278" s="30" t="str">
        <f>FLOOR(IMDB4[[#This Row],[Year]],10)&amp;"s"</f>
        <v>1990s</v>
      </c>
      <c r="E1278" s="1" t="s">
        <v>32</v>
      </c>
      <c r="F1278" s="1" t="s">
        <v>9</v>
      </c>
      <c r="G1278" s="1" t="s">
        <v>3</v>
      </c>
      <c r="H1278" s="1" t="s">
        <v>4</v>
      </c>
      <c r="I1278" s="1" t="s">
        <v>92</v>
      </c>
      <c r="J1278" s="1" t="s">
        <v>608</v>
      </c>
      <c r="K1278" s="1" t="s">
        <v>523</v>
      </c>
      <c r="L1278" s="30">
        <v>10000</v>
      </c>
      <c r="M1278" s="30">
        <v>10368</v>
      </c>
      <c r="N1278" s="30">
        <v>956</v>
      </c>
      <c r="O1278" s="30">
        <v>860</v>
      </c>
      <c r="P1278" s="27">
        <v>6.6</v>
      </c>
      <c r="Q1278" s="30">
        <v>47</v>
      </c>
      <c r="R1278" s="30">
        <v>107</v>
      </c>
      <c r="S1278" s="9">
        <v>4741987</v>
      </c>
      <c r="T1278" s="9">
        <v>14000000</v>
      </c>
      <c r="U1278" s="9">
        <f>IMDB4[[#This Row],[Gross Revenue]]-IMDB4[[#This Row],[Budget]]</f>
        <v>-9258013</v>
      </c>
      <c r="V1278" s="9" t="str">
        <f>IF(IMDB4[[#This Row],[Profit]]&gt;0,"Hit","Flop")</f>
        <v>Flop</v>
      </c>
      <c r="W1278" s="9" t="str" cm="1">
        <f t="array" ref="W1278">_xlfn.IFS(IMDB4[[#This Row],[IMDb Score (1-10)]]&gt;=8,"Excellent",IMDB4[[#This Row],[IMDb Score (1-10)]]&gt;=7,"Good",IMDB4[[#This Row],[IMDb Score (1-10)]]&gt;=5,"Average",TRUE,"Poor")</f>
        <v>Average</v>
      </c>
      <c r="X1278" s="9" t="str">
        <f>IF(IMDB4[[#This Row],[Duration (min)]]&lt;90,"Short",IF(IMDB4[[#This Row],[Duration (min)]]&lt;=120,"Medium", "Long"))</f>
        <v>Medium</v>
      </c>
    </row>
    <row r="1279" spans="1:24" x14ac:dyDescent="0.25">
      <c r="A1279" s="1" t="s">
        <v>1007</v>
      </c>
      <c r="B1279" s="2">
        <v>34284</v>
      </c>
      <c r="C1279" s="30">
        <f>YEAR(IMDB4[[#This Row],[Release Date]])</f>
        <v>1993</v>
      </c>
      <c r="D1279" s="30" t="str">
        <f>FLOOR(IMDB4[[#This Row],[Year]],10)&amp;"s"</f>
        <v>1990s</v>
      </c>
      <c r="E1279" s="1" t="s">
        <v>32</v>
      </c>
      <c r="F1279" s="1" t="s">
        <v>77</v>
      </c>
      <c r="G1279" s="1" t="s">
        <v>3</v>
      </c>
      <c r="H1279" s="1" t="s">
        <v>83</v>
      </c>
      <c r="I1279" s="1" t="s">
        <v>92</v>
      </c>
      <c r="J1279" s="1" t="s">
        <v>1008</v>
      </c>
      <c r="K1279" s="1" t="s">
        <v>1009</v>
      </c>
      <c r="L1279" s="30">
        <v>10000</v>
      </c>
      <c r="M1279" s="30">
        <v>13160</v>
      </c>
      <c r="N1279" s="30">
        <v>34</v>
      </c>
      <c r="O1279" s="30">
        <v>561</v>
      </c>
      <c r="P1279" s="27">
        <v>6.6</v>
      </c>
      <c r="Q1279" s="30">
        <v>30</v>
      </c>
      <c r="R1279" s="30">
        <v>100</v>
      </c>
      <c r="S1279" s="9">
        <v>3275585</v>
      </c>
      <c r="T1279" s="9">
        <v>11500000</v>
      </c>
      <c r="U1279" s="9">
        <f>IMDB4[[#This Row],[Gross Revenue]]-IMDB4[[#This Row],[Budget]]</f>
        <v>-8224415</v>
      </c>
      <c r="V1279" s="9" t="str">
        <f>IF(IMDB4[[#This Row],[Profit]]&gt;0,"Hit","Flop")</f>
        <v>Flop</v>
      </c>
      <c r="W1279" s="9" t="str" cm="1">
        <f t="array" ref="W1279">_xlfn.IFS(IMDB4[[#This Row],[IMDb Score (1-10)]]&gt;=8,"Excellent",IMDB4[[#This Row],[IMDb Score (1-10)]]&gt;=7,"Good",IMDB4[[#This Row],[IMDb Score (1-10)]]&gt;=5,"Average",TRUE,"Poor")</f>
        <v>Average</v>
      </c>
      <c r="X1279" s="9" t="str">
        <f>IF(IMDB4[[#This Row],[Duration (min)]]&lt;90,"Short",IF(IMDB4[[#This Row],[Duration (min)]]&lt;=120,"Medium", "Long"))</f>
        <v>Medium</v>
      </c>
    </row>
    <row r="1280" spans="1:24" x14ac:dyDescent="0.25">
      <c r="A1280" s="1" t="s">
        <v>5881</v>
      </c>
      <c r="B1280" s="2">
        <v>40780</v>
      </c>
      <c r="C1280" s="30">
        <f>YEAR(IMDB4[[#This Row],[Release Date]])</f>
        <v>2011</v>
      </c>
      <c r="D1280" s="30" t="str">
        <f>FLOOR(IMDB4[[#This Row],[Year]],10)&amp;"s"</f>
        <v>2010s</v>
      </c>
      <c r="E1280" s="1" t="s">
        <v>32</v>
      </c>
      <c r="F1280" s="1" t="s">
        <v>9</v>
      </c>
      <c r="G1280" s="1" t="s">
        <v>3</v>
      </c>
      <c r="H1280" s="1" t="s">
        <v>1623</v>
      </c>
      <c r="I1280" s="1" t="s">
        <v>92</v>
      </c>
      <c r="J1280" s="1" t="s">
        <v>5882</v>
      </c>
      <c r="K1280" s="1" t="s">
        <v>2331</v>
      </c>
      <c r="L1280" s="30">
        <v>10000</v>
      </c>
      <c r="M1280" s="30">
        <v>15835</v>
      </c>
      <c r="N1280" s="30">
        <v>3000</v>
      </c>
      <c r="O1280" s="30">
        <v>50000</v>
      </c>
      <c r="P1280" s="27">
        <v>7.1</v>
      </c>
      <c r="Q1280" s="30">
        <v>439</v>
      </c>
      <c r="R1280" s="30">
        <v>130</v>
      </c>
      <c r="S1280" s="9">
        <v>3029870</v>
      </c>
      <c r="T1280" s="9">
        <v>7400000</v>
      </c>
      <c r="U1280" s="9">
        <f>IMDB4[[#This Row],[Gross Revenue]]-IMDB4[[#This Row],[Budget]]</f>
        <v>-4370130</v>
      </c>
      <c r="V1280" s="9" t="str">
        <f>IF(IMDB4[[#This Row],[Profit]]&gt;0,"Hit","Flop")</f>
        <v>Flop</v>
      </c>
      <c r="W1280" s="9" t="str" cm="1">
        <f t="array" ref="W1280">_xlfn.IFS(IMDB4[[#This Row],[IMDb Score (1-10)]]&gt;=8,"Excellent",IMDB4[[#This Row],[IMDb Score (1-10)]]&gt;=7,"Good",IMDB4[[#This Row],[IMDb Score (1-10)]]&gt;=5,"Average",TRUE,"Poor")</f>
        <v>Good</v>
      </c>
      <c r="X1280" s="9" t="str">
        <f>IF(IMDB4[[#This Row],[Duration (min)]]&lt;90,"Short",IF(IMDB4[[#This Row],[Duration (min)]]&lt;=120,"Medium", "Long"))</f>
        <v>Long</v>
      </c>
    </row>
    <row r="1281" spans="1:24" x14ac:dyDescent="0.25">
      <c r="A1281" s="1" t="s">
        <v>1302</v>
      </c>
      <c r="B1281" s="2">
        <v>35390</v>
      </c>
      <c r="C1281" s="30">
        <f>YEAR(IMDB4[[#This Row],[Release Date]])</f>
        <v>1996</v>
      </c>
      <c r="D1281" s="30" t="str">
        <f>FLOOR(IMDB4[[#This Row],[Year]],10)&amp;"s"</f>
        <v>1990s</v>
      </c>
      <c r="E1281" s="1" t="s">
        <v>32</v>
      </c>
      <c r="F1281" s="1" t="s">
        <v>61</v>
      </c>
      <c r="G1281" s="1" t="s">
        <v>3</v>
      </c>
      <c r="H1281" s="1" t="s">
        <v>4</v>
      </c>
      <c r="I1281" s="1" t="s">
        <v>92</v>
      </c>
      <c r="J1281" s="1" t="s">
        <v>1008</v>
      </c>
      <c r="K1281" s="1" t="s">
        <v>1303</v>
      </c>
      <c r="L1281" s="30">
        <v>10000</v>
      </c>
      <c r="M1281" s="30">
        <v>11459</v>
      </c>
      <c r="N1281" s="30">
        <v>232</v>
      </c>
      <c r="O1281" s="30">
        <v>0</v>
      </c>
      <c r="P1281" s="27">
        <v>6.9</v>
      </c>
      <c r="Q1281" s="30">
        <v>42</v>
      </c>
      <c r="R1281" s="30">
        <v>108</v>
      </c>
      <c r="S1281" s="9">
        <v>2961991</v>
      </c>
      <c r="T1281" s="9">
        <v>3300000</v>
      </c>
      <c r="U1281" s="9">
        <f>IMDB4[[#This Row],[Gross Revenue]]-IMDB4[[#This Row],[Budget]]</f>
        <v>-338009</v>
      </c>
      <c r="V1281" s="9" t="str">
        <f>IF(IMDB4[[#This Row],[Profit]]&gt;0,"Hit","Flop")</f>
        <v>Flop</v>
      </c>
      <c r="W1281" s="9" t="str" cm="1">
        <f t="array" ref="W1281">_xlfn.IFS(IMDB4[[#This Row],[IMDb Score (1-10)]]&gt;=8,"Excellent",IMDB4[[#This Row],[IMDb Score (1-10)]]&gt;=7,"Good",IMDB4[[#This Row],[IMDb Score (1-10)]]&gt;=5,"Average",TRUE,"Poor")</f>
        <v>Average</v>
      </c>
      <c r="X1281" s="9" t="str">
        <f>IF(IMDB4[[#This Row],[Duration (min)]]&lt;90,"Short",IF(IMDB4[[#This Row],[Duration (min)]]&lt;=120,"Medium", "Long"))</f>
        <v>Medium</v>
      </c>
    </row>
    <row r="1282" spans="1:24" x14ac:dyDescent="0.25">
      <c r="A1282" s="1" t="s">
        <v>6670</v>
      </c>
      <c r="B1282" s="2">
        <v>41912</v>
      </c>
      <c r="C1282" s="30">
        <f>YEAR(IMDB4[[#This Row],[Release Date]])</f>
        <v>2014</v>
      </c>
      <c r="D1282" s="30" t="str">
        <f>FLOOR(IMDB4[[#This Row],[Year]],10)&amp;"s"</f>
        <v>2010s</v>
      </c>
      <c r="E1282" s="1" t="s">
        <v>32</v>
      </c>
      <c r="F1282" s="1" t="s">
        <v>61</v>
      </c>
      <c r="G1282" s="1" t="s">
        <v>3</v>
      </c>
      <c r="H1282" s="1" t="s">
        <v>4</v>
      </c>
      <c r="I1282" s="1" t="s">
        <v>92</v>
      </c>
      <c r="J1282" s="1" t="s">
        <v>3431</v>
      </c>
      <c r="K1282" s="1" t="s">
        <v>2737</v>
      </c>
      <c r="L1282" s="30">
        <v>10000</v>
      </c>
      <c r="M1282" s="30">
        <v>12897</v>
      </c>
      <c r="N1282" s="30">
        <v>52</v>
      </c>
      <c r="O1282" s="30">
        <v>13000</v>
      </c>
      <c r="P1282" s="27">
        <v>7</v>
      </c>
      <c r="Q1282" s="30">
        <v>163</v>
      </c>
      <c r="R1282" s="30">
        <v>112</v>
      </c>
      <c r="S1282" s="9">
        <v>2445646</v>
      </c>
      <c r="T1282" s="9">
        <v>5000000</v>
      </c>
      <c r="U1282" s="9">
        <f>IMDB4[[#This Row],[Gross Revenue]]-IMDB4[[#This Row],[Budget]]</f>
        <v>-2554354</v>
      </c>
      <c r="V1282" s="9" t="str">
        <f>IF(IMDB4[[#This Row],[Profit]]&gt;0,"Hit","Flop")</f>
        <v>Flop</v>
      </c>
      <c r="W1282" s="9" t="str" cm="1">
        <f t="array" ref="W1282">_xlfn.IFS(IMDB4[[#This Row],[IMDb Score (1-10)]]&gt;=8,"Excellent",IMDB4[[#This Row],[IMDb Score (1-10)]]&gt;=7,"Good",IMDB4[[#This Row],[IMDb Score (1-10)]]&gt;=5,"Average",TRUE,"Poor")</f>
        <v>Good</v>
      </c>
      <c r="X1282" s="9" t="str">
        <f>IF(IMDB4[[#This Row],[Duration (min)]]&lt;90,"Short",IF(IMDB4[[#This Row],[Duration (min)]]&lt;=120,"Medium", "Long"))</f>
        <v>Medium</v>
      </c>
    </row>
    <row r="1283" spans="1:24" x14ac:dyDescent="0.25">
      <c r="A1283" s="1" t="s">
        <v>5606</v>
      </c>
      <c r="B1283" s="2">
        <v>40203</v>
      </c>
      <c r="C1283" s="30">
        <f>YEAR(IMDB4[[#This Row],[Release Date]])</f>
        <v>2010</v>
      </c>
      <c r="D1283" s="30" t="str">
        <f>FLOOR(IMDB4[[#This Row],[Year]],10)&amp;"s"</f>
        <v>2010s</v>
      </c>
      <c r="E1283" s="1" t="s">
        <v>32</v>
      </c>
      <c r="F1283" s="1" t="s">
        <v>9</v>
      </c>
      <c r="G1283" s="1" t="s">
        <v>3</v>
      </c>
      <c r="H1283" s="1" t="s">
        <v>83</v>
      </c>
      <c r="I1283" s="1" t="s">
        <v>92</v>
      </c>
      <c r="J1283" s="1" t="s">
        <v>5401</v>
      </c>
      <c r="K1283" s="1" t="s">
        <v>3112</v>
      </c>
      <c r="L1283" s="30">
        <v>10000</v>
      </c>
      <c r="M1283" s="30">
        <v>12867</v>
      </c>
      <c r="N1283" s="30">
        <v>132</v>
      </c>
      <c r="O1283" s="30">
        <v>33000</v>
      </c>
      <c r="P1283" s="27">
        <v>7.2</v>
      </c>
      <c r="Q1283" s="30">
        <v>328</v>
      </c>
      <c r="R1283" s="30">
        <v>103</v>
      </c>
      <c r="S1283" s="9">
        <v>2412045</v>
      </c>
      <c r="T1283" s="9">
        <v>15000000</v>
      </c>
      <c r="U1283" s="9">
        <f>IMDB4[[#This Row],[Gross Revenue]]-IMDB4[[#This Row],[Budget]]</f>
        <v>-12587955</v>
      </c>
      <c r="V1283" s="9" t="str">
        <f>IF(IMDB4[[#This Row],[Profit]]&gt;0,"Hit","Flop")</f>
        <v>Flop</v>
      </c>
      <c r="W1283" s="9" t="str" cm="1">
        <f t="array" ref="W1283">_xlfn.IFS(IMDB4[[#This Row],[IMDb Score (1-10)]]&gt;=8,"Excellent",IMDB4[[#This Row],[IMDb Score (1-10)]]&gt;=7,"Good",IMDB4[[#This Row],[IMDb Score (1-10)]]&gt;=5,"Average",TRUE,"Poor")</f>
        <v>Good</v>
      </c>
      <c r="X1283" s="9" t="str">
        <f>IF(IMDB4[[#This Row],[Duration (min)]]&lt;90,"Short",IF(IMDB4[[#This Row],[Duration (min)]]&lt;=120,"Medium", "Long"))</f>
        <v>Medium</v>
      </c>
    </row>
    <row r="1284" spans="1:24" x14ac:dyDescent="0.25">
      <c r="A1284" s="1" t="s">
        <v>6502</v>
      </c>
      <c r="B1284" s="2">
        <v>41493</v>
      </c>
      <c r="C1284" s="30">
        <f>YEAR(IMDB4[[#This Row],[Release Date]])</f>
        <v>2013</v>
      </c>
      <c r="D1284" s="30" t="str">
        <f>FLOOR(IMDB4[[#This Row],[Year]],10)&amp;"s"</f>
        <v>2010s</v>
      </c>
      <c r="E1284" s="1" t="s">
        <v>32</v>
      </c>
      <c r="F1284" s="1" t="s">
        <v>9</v>
      </c>
      <c r="G1284" s="1" t="s">
        <v>3</v>
      </c>
      <c r="H1284" s="1" t="s">
        <v>83</v>
      </c>
      <c r="I1284" s="1" t="s">
        <v>132</v>
      </c>
      <c r="J1284" s="1" t="s">
        <v>5882</v>
      </c>
      <c r="K1284" s="1" t="s">
        <v>6503</v>
      </c>
      <c r="L1284" s="30">
        <v>10000</v>
      </c>
      <c r="M1284" s="30">
        <v>13180</v>
      </c>
      <c r="N1284" s="30">
        <v>129</v>
      </c>
      <c r="O1284" s="30">
        <v>12000</v>
      </c>
      <c r="P1284" s="27">
        <v>6.9</v>
      </c>
      <c r="Q1284" s="30">
        <v>200</v>
      </c>
      <c r="R1284" s="30">
        <v>116</v>
      </c>
      <c r="S1284" s="9">
        <v>2268296</v>
      </c>
      <c r="T1284" s="9">
        <v>6500000</v>
      </c>
      <c r="U1284" s="9">
        <f>IMDB4[[#This Row],[Gross Revenue]]-IMDB4[[#This Row],[Budget]]</f>
        <v>-4231704</v>
      </c>
      <c r="V1284" s="9" t="str">
        <f>IF(IMDB4[[#This Row],[Profit]]&gt;0,"Hit","Flop")</f>
        <v>Flop</v>
      </c>
      <c r="W1284" s="9" t="str" cm="1">
        <f t="array" ref="W1284">_xlfn.IFS(IMDB4[[#This Row],[IMDb Score (1-10)]]&gt;=8,"Excellent",IMDB4[[#This Row],[IMDb Score (1-10)]]&gt;=7,"Good",IMDB4[[#This Row],[IMDb Score (1-10)]]&gt;=5,"Average",TRUE,"Poor")</f>
        <v>Average</v>
      </c>
      <c r="X1284" s="9" t="str">
        <f>IF(IMDB4[[#This Row],[Duration (min)]]&lt;90,"Short",IF(IMDB4[[#This Row],[Duration (min)]]&lt;=120,"Medium", "Long"))</f>
        <v>Medium</v>
      </c>
    </row>
    <row r="1285" spans="1:24" x14ac:dyDescent="0.25">
      <c r="A1285" s="1" t="s">
        <v>6515</v>
      </c>
      <c r="B1285" s="2">
        <v>41399</v>
      </c>
      <c r="C1285" s="30">
        <f>YEAR(IMDB4[[#This Row],[Release Date]])</f>
        <v>2013</v>
      </c>
      <c r="D1285" s="30" t="str">
        <f>FLOOR(IMDB4[[#This Row],[Year]],10)&amp;"s"</f>
        <v>2010s</v>
      </c>
      <c r="E1285" s="1" t="s">
        <v>32</v>
      </c>
      <c r="F1285" s="1" t="s">
        <v>9</v>
      </c>
      <c r="G1285" s="1" t="s">
        <v>3</v>
      </c>
      <c r="H1285" s="1" t="s">
        <v>4</v>
      </c>
      <c r="I1285" s="1" t="s">
        <v>92</v>
      </c>
      <c r="J1285" s="1" t="s">
        <v>3431</v>
      </c>
      <c r="K1285" s="1" t="s">
        <v>2548</v>
      </c>
      <c r="L1285" s="30">
        <v>10000</v>
      </c>
      <c r="M1285" s="30">
        <v>11019</v>
      </c>
      <c r="N1285" s="30">
        <v>115</v>
      </c>
      <c r="O1285" s="30">
        <v>0</v>
      </c>
      <c r="P1285" s="27">
        <v>6.6</v>
      </c>
      <c r="Q1285" s="30">
        <v>230</v>
      </c>
      <c r="R1285" s="30">
        <v>120</v>
      </c>
      <c r="S1285" s="9">
        <v>1984743</v>
      </c>
      <c r="T1285" s="9">
        <v>16000000</v>
      </c>
      <c r="U1285" s="9">
        <f>IMDB4[[#This Row],[Gross Revenue]]-IMDB4[[#This Row],[Budget]]</f>
        <v>-14015257</v>
      </c>
      <c r="V1285" s="9" t="str">
        <f>IF(IMDB4[[#This Row],[Profit]]&gt;0,"Hit","Flop")</f>
        <v>Flop</v>
      </c>
      <c r="W1285" s="9" t="str" cm="1">
        <f t="array" ref="W1285">_xlfn.IFS(IMDB4[[#This Row],[IMDb Score (1-10)]]&gt;=8,"Excellent",IMDB4[[#This Row],[IMDb Score (1-10)]]&gt;=7,"Good",IMDB4[[#This Row],[IMDb Score (1-10)]]&gt;=5,"Average",TRUE,"Poor")</f>
        <v>Average</v>
      </c>
      <c r="X1285" s="9" t="str">
        <f>IF(IMDB4[[#This Row],[Duration (min)]]&lt;90,"Short",IF(IMDB4[[#This Row],[Duration (min)]]&lt;=120,"Medium", "Long"))</f>
        <v>Medium</v>
      </c>
    </row>
    <row r="1286" spans="1:24" x14ac:dyDescent="0.25">
      <c r="A1286" s="1" t="s">
        <v>6961</v>
      </c>
      <c r="B1286" s="2">
        <v>42011</v>
      </c>
      <c r="C1286" s="30">
        <f>YEAR(IMDB4[[#This Row],[Release Date]])</f>
        <v>2015</v>
      </c>
      <c r="D1286" s="30" t="str">
        <f>FLOOR(IMDB4[[#This Row],[Year]],10)&amp;"s"</f>
        <v>2010s</v>
      </c>
      <c r="E1286" s="1" t="s">
        <v>32</v>
      </c>
      <c r="F1286" s="1" t="s">
        <v>9</v>
      </c>
      <c r="G1286" s="1" t="s">
        <v>3</v>
      </c>
      <c r="H1286" s="1" t="s">
        <v>4</v>
      </c>
      <c r="I1286" s="1" t="s">
        <v>92</v>
      </c>
      <c r="J1286" s="1" t="s">
        <v>5882</v>
      </c>
      <c r="K1286" s="1" t="s">
        <v>6962</v>
      </c>
      <c r="L1286" s="30">
        <v>10000</v>
      </c>
      <c r="M1286" s="30">
        <v>11184</v>
      </c>
      <c r="N1286" s="30">
        <v>22</v>
      </c>
      <c r="O1286" s="30">
        <v>0</v>
      </c>
      <c r="P1286" s="27">
        <v>6.9</v>
      </c>
      <c r="Q1286" s="30">
        <v>168</v>
      </c>
      <c r="R1286" s="30">
        <v>102</v>
      </c>
      <c r="S1286" s="9">
        <v>1477002</v>
      </c>
      <c r="T1286" s="9">
        <v>2000000</v>
      </c>
      <c r="U1286" s="9">
        <f>IMDB4[[#This Row],[Gross Revenue]]-IMDB4[[#This Row],[Budget]]</f>
        <v>-522998</v>
      </c>
      <c r="V1286" s="9" t="str">
        <f>IF(IMDB4[[#This Row],[Profit]]&gt;0,"Hit","Flop")</f>
        <v>Flop</v>
      </c>
      <c r="W1286" s="9" t="str" cm="1">
        <f t="array" ref="W1286">_xlfn.IFS(IMDB4[[#This Row],[IMDb Score (1-10)]]&gt;=8,"Excellent",IMDB4[[#This Row],[IMDb Score (1-10)]]&gt;=7,"Good",IMDB4[[#This Row],[IMDb Score (1-10)]]&gt;=5,"Average",TRUE,"Poor")</f>
        <v>Average</v>
      </c>
      <c r="X1286" s="9" t="str">
        <f>IF(IMDB4[[#This Row],[Duration (min)]]&lt;90,"Short",IF(IMDB4[[#This Row],[Duration (min)]]&lt;=120,"Medium", "Long"))</f>
        <v>Medium</v>
      </c>
    </row>
    <row r="1287" spans="1:24" x14ac:dyDescent="0.25">
      <c r="A1287" s="1" t="s">
        <v>3918</v>
      </c>
      <c r="B1287" s="2">
        <v>38510</v>
      </c>
      <c r="C1287" s="30">
        <f>YEAR(IMDB4[[#This Row],[Release Date]])</f>
        <v>2005</v>
      </c>
      <c r="D1287" s="30" t="str">
        <f>FLOOR(IMDB4[[#This Row],[Year]],10)&amp;"s"</f>
        <v>2000s</v>
      </c>
      <c r="E1287" s="1" t="s">
        <v>32</v>
      </c>
      <c r="F1287" s="1" t="s">
        <v>20</v>
      </c>
      <c r="G1287" s="1" t="s">
        <v>3</v>
      </c>
      <c r="H1287" s="1" t="s">
        <v>83</v>
      </c>
      <c r="I1287" s="1" t="s">
        <v>92</v>
      </c>
      <c r="J1287" s="1" t="s">
        <v>3919</v>
      </c>
      <c r="K1287" s="1" t="s">
        <v>3920</v>
      </c>
      <c r="L1287" s="30">
        <v>10000</v>
      </c>
      <c r="M1287" s="30">
        <v>12496</v>
      </c>
      <c r="N1287" s="30">
        <v>3</v>
      </c>
      <c r="O1287" s="30">
        <v>0</v>
      </c>
      <c r="P1287" s="27">
        <v>7.1</v>
      </c>
      <c r="Q1287" s="30">
        <v>365</v>
      </c>
      <c r="R1287" s="30">
        <v>84</v>
      </c>
      <c r="S1287" s="9">
        <v>379122</v>
      </c>
      <c r="T1287" s="9">
        <v>450000</v>
      </c>
      <c r="U1287" s="9">
        <f>IMDB4[[#This Row],[Gross Revenue]]-IMDB4[[#This Row],[Budget]]</f>
        <v>-70878</v>
      </c>
      <c r="V1287" s="9" t="str">
        <f>IF(IMDB4[[#This Row],[Profit]]&gt;0,"Hit","Flop")</f>
        <v>Flop</v>
      </c>
      <c r="W1287" s="9" t="str" cm="1">
        <f t="array" ref="W1287">_xlfn.IFS(IMDB4[[#This Row],[IMDb Score (1-10)]]&gt;=8,"Excellent",IMDB4[[#This Row],[IMDb Score (1-10)]]&gt;=7,"Good",IMDB4[[#This Row],[IMDb Score (1-10)]]&gt;=5,"Average",TRUE,"Poor")</f>
        <v>Good</v>
      </c>
      <c r="X1287" s="9" t="str">
        <f>IF(IMDB4[[#This Row],[Duration (min)]]&lt;90,"Short",IF(IMDB4[[#This Row],[Duration (min)]]&lt;=120,"Medium", "Long"))</f>
        <v>Short</v>
      </c>
    </row>
    <row r="1288" spans="1:24" x14ac:dyDescent="0.25">
      <c r="A1288" s="1" t="s">
        <v>607</v>
      </c>
      <c r="B1288" s="2">
        <v>31873</v>
      </c>
      <c r="C1288" s="30">
        <f>YEAR(IMDB4[[#This Row],[Release Date]])</f>
        <v>1987</v>
      </c>
      <c r="D1288" s="30" t="str">
        <f>FLOOR(IMDB4[[#This Row],[Year]],10)&amp;"s"</f>
        <v>1980s</v>
      </c>
      <c r="E1288" s="1" t="s">
        <v>32</v>
      </c>
      <c r="F1288" s="1" t="s">
        <v>2</v>
      </c>
      <c r="G1288" s="1" t="s">
        <v>3</v>
      </c>
      <c r="H1288" s="1" t="s">
        <v>4</v>
      </c>
      <c r="I1288" s="1" t="s">
        <v>92</v>
      </c>
      <c r="J1288" s="1" t="s">
        <v>608</v>
      </c>
      <c r="K1288" s="1" t="s">
        <v>609</v>
      </c>
      <c r="L1288" s="30">
        <v>10000</v>
      </c>
      <c r="M1288" s="30">
        <v>11083</v>
      </c>
      <c r="N1288" s="30">
        <v>212</v>
      </c>
      <c r="O1288" s="30">
        <v>314</v>
      </c>
      <c r="P1288" s="27">
        <v>5.9</v>
      </c>
      <c r="Q1288" s="30">
        <v>68</v>
      </c>
      <c r="R1288" s="30">
        <v>102</v>
      </c>
      <c r="S1288" s="9">
        <v>354704</v>
      </c>
      <c r="T1288" s="9">
        <v>1300000</v>
      </c>
      <c r="U1288" s="9">
        <f>IMDB4[[#This Row],[Gross Revenue]]-IMDB4[[#This Row],[Budget]]</f>
        <v>-945296</v>
      </c>
      <c r="V1288" s="9" t="str">
        <f>IF(IMDB4[[#This Row],[Profit]]&gt;0,"Hit","Flop")</f>
        <v>Flop</v>
      </c>
      <c r="W1288" s="9" t="str" cm="1">
        <f t="array" ref="W1288">_xlfn.IFS(IMDB4[[#This Row],[IMDb Score (1-10)]]&gt;=8,"Excellent",IMDB4[[#This Row],[IMDb Score (1-10)]]&gt;=7,"Good",IMDB4[[#This Row],[IMDb Score (1-10)]]&gt;=5,"Average",TRUE,"Poor")</f>
        <v>Average</v>
      </c>
      <c r="X1288" s="9" t="str">
        <f>IF(IMDB4[[#This Row],[Duration (min)]]&lt;90,"Short",IF(IMDB4[[#This Row],[Duration (min)]]&lt;=120,"Medium", "Long"))</f>
        <v>Medium</v>
      </c>
    </row>
    <row r="1289" spans="1:24" x14ac:dyDescent="0.25">
      <c r="A1289" s="1" t="s">
        <v>1301</v>
      </c>
      <c r="B1289" s="2">
        <v>35428</v>
      </c>
      <c r="C1289" s="30">
        <f>YEAR(IMDB4[[#This Row],[Release Date]])</f>
        <v>1996</v>
      </c>
      <c r="D1289" s="30" t="str">
        <f>FLOOR(IMDB4[[#This Row],[Year]],10)&amp;"s"</f>
        <v>1990s</v>
      </c>
      <c r="E1289" s="1" t="s">
        <v>32</v>
      </c>
      <c r="F1289" s="1" t="s">
        <v>2</v>
      </c>
      <c r="G1289" s="1" t="s">
        <v>3</v>
      </c>
      <c r="H1289" s="1" t="s">
        <v>4</v>
      </c>
      <c r="I1289" s="1" t="s">
        <v>92</v>
      </c>
      <c r="J1289" s="1" t="s">
        <v>608</v>
      </c>
      <c r="K1289" s="1" t="s">
        <v>906</v>
      </c>
      <c r="L1289" s="30">
        <v>10000</v>
      </c>
      <c r="M1289" s="30">
        <v>13718</v>
      </c>
      <c r="N1289" s="30">
        <v>18000</v>
      </c>
      <c r="O1289" s="30">
        <v>225</v>
      </c>
      <c r="P1289" s="27">
        <v>6.1</v>
      </c>
      <c r="Q1289" s="30">
        <v>37</v>
      </c>
      <c r="R1289" s="30">
        <v>97</v>
      </c>
      <c r="S1289" s="9">
        <v>326308</v>
      </c>
      <c r="T1289" s="9">
        <v>5000000</v>
      </c>
      <c r="U1289" s="9">
        <f>IMDB4[[#This Row],[Gross Revenue]]-IMDB4[[#This Row],[Budget]]</f>
        <v>-4673692</v>
      </c>
      <c r="V1289" s="9" t="str">
        <f>IF(IMDB4[[#This Row],[Profit]]&gt;0,"Hit","Flop")</f>
        <v>Flop</v>
      </c>
      <c r="W1289" s="9" t="str" cm="1">
        <f t="array" ref="W1289">_xlfn.IFS(IMDB4[[#This Row],[IMDb Score (1-10)]]&gt;=8,"Excellent",IMDB4[[#This Row],[IMDb Score (1-10)]]&gt;=7,"Good",IMDB4[[#This Row],[IMDb Score (1-10)]]&gt;=5,"Average",TRUE,"Poor")</f>
        <v>Average</v>
      </c>
      <c r="X1289" s="9" t="str">
        <f>IF(IMDB4[[#This Row],[Duration (min)]]&lt;90,"Short",IF(IMDB4[[#This Row],[Duration (min)]]&lt;=120,"Medium", "Long"))</f>
        <v>Medium</v>
      </c>
    </row>
    <row r="1290" spans="1:24" x14ac:dyDescent="0.25">
      <c r="A1290" s="1" t="s">
        <v>5740</v>
      </c>
      <c r="B1290" s="2">
        <v>40321</v>
      </c>
      <c r="C1290" s="30">
        <f>YEAR(IMDB4[[#This Row],[Release Date]])</f>
        <v>2010</v>
      </c>
      <c r="D1290" s="30" t="str">
        <f>FLOOR(IMDB4[[#This Row],[Year]],10)&amp;"s"</f>
        <v>2010s</v>
      </c>
      <c r="E1290" s="1" t="s">
        <v>32</v>
      </c>
      <c r="F1290" s="1" t="s">
        <v>77</v>
      </c>
      <c r="G1290" s="1" t="s">
        <v>3</v>
      </c>
      <c r="H1290" s="1" t="s">
        <v>83</v>
      </c>
      <c r="I1290" s="1" t="s">
        <v>132</v>
      </c>
      <c r="J1290" s="1" t="s">
        <v>5741</v>
      </c>
      <c r="K1290" s="1" t="s">
        <v>923</v>
      </c>
      <c r="L1290" s="30">
        <v>10000</v>
      </c>
      <c r="M1290" s="30">
        <v>11770</v>
      </c>
      <c r="N1290" s="30">
        <v>36</v>
      </c>
      <c r="O1290" s="30">
        <v>0</v>
      </c>
      <c r="P1290" s="27">
        <v>6.9</v>
      </c>
      <c r="Q1290" s="30">
        <v>68</v>
      </c>
      <c r="R1290" s="30">
        <v>98</v>
      </c>
      <c r="S1290" s="9">
        <v>117190</v>
      </c>
      <c r="T1290" s="9">
        <v>8000000</v>
      </c>
      <c r="U1290" s="9">
        <f>IMDB4[[#This Row],[Gross Revenue]]-IMDB4[[#This Row],[Budget]]</f>
        <v>-7882810</v>
      </c>
      <c r="V1290" s="9" t="str">
        <f>IF(IMDB4[[#This Row],[Profit]]&gt;0,"Hit","Flop")</f>
        <v>Flop</v>
      </c>
      <c r="W1290" s="9" t="str" cm="1">
        <f t="array" ref="W1290">_xlfn.IFS(IMDB4[[#This Row],[IMDb Score (1-10)]]&gt;=8,"Excellent",IMDB4[[#This Row],[IMDb Score (1-10)]]&gt;=7,"Good",IMDB4[[#This Row],[IMDb Score (1-10)]]&gt;=5,"Average",TRUE,"Poor")</f>
        <v>Average</v>
      </c>
      <c r="X1290" s="9" t="str">
        <f>IF(IMDB4[[#This Row],[Duration (min)]]&lt;90,"Short",IF(IMDB4[[#This Row],[Duration (min)]]&lt;=120,"Medium", "Long"))</f>
        <v>Medium</v>
      </c>
    </row>
    <row r="1291" spans="1:24" x14ac:dyDescent="0.25">
      <c r="A1291" s="1" t="s">
        <v>5428</v>
      </c>
      <c r="B1291" s="2">
        <v>39916</v>
      </c>
      <c r="C1291" s="30">
        <f>YEAR(IMDB4[[#This Row],[Release Date]])</f>
        <v>2009</v>
      </c>
      <c r="D1291" s="30" t="str">
        <f>FLOOR(IMDB4[[#This Row],[Year]],10)&amp;"s"</f>
        <v>2000s</v>
      </c>
      <c r="E1291" s="1" t="s">
        <v>32</v>
      </c>
      <c r="F1291" s="1" t="s">
        <v>40</v>
      </c>
      <c r="G1291" s="1" t="s">
        <v>3</v>
      </c>
      <c r="H1291" s="1" t="s">
        <v>4</v>
      </c>
      <c r="I1291" s="1" t="s">
        <v>92</v>
      </c>
      <c r="J1291" s="1" t="s">
        <v>608</v>
      </c>
      <c r="K1291" s="1" t="s">
        <v>4150</v>
      </c>
      <c r="L1291" s="30">
        <v>10000</v>
      </c>
      <c r="M1291" s="30">
        <v>23566</v>
      </c>
      <c r="N1291" s="30">
        <v>214</v>
      </c>
      <c r="O1291" s="30">
        <v>32000</v>
      </c>
      <c r="P1291" s="27">
        <v>7.3</v>
      </c>
      <c r="Q1291" s="30">
        <v>355</v>
      </c>
      <c r="R1291" s="30">
        <v>111</v>
      </c>
      <c r="S1291" s="9">
        <v>56692</v>
      </c>
      <c r="T1291" s="9">
        <v>25000000</v>
      </c>
      <c r="U1291" s="9">
        <f>IMDB4[[#This Row],[Gross Revenue]]-IMDB4[[#This Row],[Budget]]</f>
        <v>-24943308</v>
      </c>
      <c r="V1291" s="9" t="str">
        <f>IF(IMDB4[[#This Row],[Profit]]&gt;0,"Hit","Flop")</f>
        <v>Flop</v>
      </c>
      <c r="W1291" s="9" t="str" cm="1">
        <f t="array" ref="W1291">_xlfn.IFS(IMDB4[[#This Row],[IMDb Score (1-10)]]&gt;=8,"Excellent",IMDB4[[#This Row],[IMDb Score (1-10)]]&gt;=7,"Good",IMDB4[[#This Row],[IMDb Score (1-10)]]&gt;=5,"Average",TRUE,"Poor")</f>
        <v>Good</v>
      </c>
      <c r="X1291" s="9" t="str">
        <f>IF(IMDB4[[#This Row],[Duration (min)]]&lt;90,"Short",IF(IMDB4[[#This Row],[Duration (min)]]&lt;=120,"Medium", "Long"))</f>
        <v>Medium</v>
      </c>
    </row>
    <row r="1292" spans="1:24" x14ac:dyDescent="0.25">
      <c r="A1292" s="1" t="s">
        <v>6647</v>
      </c>
      <c r="B1292" s="2">
        <v>41852</v>
      </c>
      <c r="C1292" s="30">
        <f>YEAR(IMDB4[[#This Row],[Release Date]])</f>
        <v>2014</v>
      </c>
      <c r="D1292" s="30" t="str">
        <f>FLOOR(IMDB4[[#This Row],[Year]],10)&amp;"s"</f>
        <v>2010s</v>
      </c>
      <c r="E1292" s="1" t="s">
        <v>32</v>
      </c>
      <c r="F1292" s="1" t="s">
        <v>20</v>
      </c>
      <c r="G1292" s="1" t="s">
        <v>3</v>
      </c>
      <c r="H1292" s="1" t="s">
        <v>4</v>
      </c>
      <c r="I1292" s="1" t="s">
        <v>92</v>
      </c>
      <c r="J1292" s="1" t="s">
        <v>5636</v>
      </c>
      <c r="K1292" s="1" t="s">
        <v>6648</v>
      </c>
      <c r="L1292" s="30">
        <v>10000</v>
      </c>
      <c r="M1292" s="30">
        <v>11642</v>
      </c>
      <c r="N1292" s="30">
        <v>217</v>
      </c>
      <c r="O1292" s="30">
        <v>812</v>
      </c>
      <c r="P1292" s="27">
        <v>5.6</v>
      </c>
      <c r="Q1292" s="30">
        <v>65</v>
      </c>
      <c r="R1292" s="30">
        <v>82</v>
      </c>
      <c r="S1292" s="9">
        <v>30084</v>
      </c>
      <c r="T1292" s="9">
        <v>70000</v>
      </c>
      <c r="U1292" s="9">
        <f>IMDB4[[#This Row],[Gross Revenue]]-IMDB4[[#This Row],[Budget]]</f>
        <v>-39916</v>
      </c>
      <c r="V1292" s="9" t="str">
        <f>IF(IMDB4[[#This Row],[Profit]]&gt;0,"Hit","Flop")</f>
        <v>Flop</v>
      </c>
      <c r="W1292" s="9" t="str" cm="1">
        <f t="array" ref="W1292">_xlfn.IFS(IMDB4[[#This Row],[IMDb Score (1-10)]]&gt;=8,"Excellent",IMDB4[[#This Row],[IMDb Score (1-10)]]&gt;=7,"Good",IMDB4[[#This Row],[IMDb Score (1-10)]]&gt;=5,"Average",TRUE,"Poor")</f>
        <v>Average</v>
      </c>
      <c r="X1292" s="9" t="str">
        <f>IF(IMDB4[[#This Row],[Duration (min)]]&lt;90,"Short",IF(IMDB4[[#This Row],[Duration (min)]]&lt;=120,"Medium", "Long"))</f>
        <v>Short</v>
      </c>
    </row>
    <row r="1293" spans="1:24" x14ac:dyDescent="0.25">
      <c r="A1293" s="1" t="s">
        <v>4908</v>
      </c>
      <c r="B1293" s="2">
        <v>39501</v>
      </c>
      <c r="C1293" s="30">
        <f>YEAR(IMDB4[[#This Row],[Release Date]])</f>
        <v>2008</v>
      </c>
      <c r="D1293" s="30" t="str">
        <f>FLOOR(IMDB4[[#This Row],[Year]],10)&amp;"s"</f>
        <v>2000s</v>
      </c>
      <c r="E1293" s="1" t="s">
        <v>32</v>
      </c>
      <c r="F1293" s="1" t="s">
        <v>9</v>
      </c>
      <c r="G1293" s="1" t="s">
        <v>3</v>
      </c>
      <c r="H1293" s="1" t="s">
        <v>83</v>
      </c>
      <c r="I1293" s="1" t="s">
        <v>92</v>
      </c>
      <c r="J1293" s="1" t="s">
        <v>608</v>
      </c>
      <c r="K1293" s="1" t="s">
        <v>4909</v>
      </c>
      <c r="L1293" s="30">
        <v>10000</v>
      </c>
      <c r="M1293" s="30">
        <v>11091</v>
      </c>
      <c r="N1293" s="30">
        <v>6</v>
      </c>
      <c r="O1293" s="30">
        <v>921</v>
      </c>
      <c r="P1293" s="27">
        <v>6.2</v>
      </c>
      <c r="Q1293" s="30">
        <v>67</v>
      </c>
      <c r="R1293" s="30">
        <v>92</v>
      </c>
      <c r="S1293" s="9">
        <v>23091</v>
      </c>
      <c r="T1293" s="9">
        <v>15000000</v>
      </c>
      <c r="U1293" s="9">
        <f>IMDB4[[#This Row],[Gross Revenue]]-IMDB4[[#This Row],[Budget]]</f>
        <v>-14976909</v>
      </c>
      <c r="V1293" s="9" t="str">
        <f>IF(IMDB4[[#This Row],[Profit]]&gt;0,"Hit","Flop")</f>
        <v>Flop</v>
      </c>
      <c r="W1293" s="9" t="str" cm="1">
        <f t="array" ref="W1293">_xlfn.IFS(IMDB4[[#This Row],[IMDb Score (1-10)]]&gt;=8,"Excellent",IMDB4[[#This Row],[IMDb Score (1-10)]]&gt;=7,"Good",IMDB4[[#This Row],[IMDb Score (1-10)]]&gt;=5,"Average",TRUE,"Poor")</f>
        <v>Average</v>
      </c>
      <c r="X1293" s="9" t="str">
        <f>IF(IMDB4[[#This Row],[Duration (min)]]&lt;90,"Short",IF(IMDB4[[#This Row],[Duration (min)]]&lt;=120,"Medium", "Long"))</f>
        <v>Medium</v>
      </c>
    </row>
    <row r="1294" spans="1:24" x14ac:dyDescent="0.25">
      <c r="A1294" s="1" t="s">
        <v>5096</v>
      </c>
      <c r="B1294" s="2">
        <v>39560</v>
      </c>
      <c r="C1294" s="30">
        <f>YEAR(IMDB4[[#This Row],[Release Date]])</f>
        <v>2008</v>
      </c>
      <c r="D1294" s="30" t="str">
        <f>FLOOR(IMDB4[[#This Row],[Year]],10)&amp;"s"</f>
        <v>2000s</v>
      </c>
      <c r="E1294" s="1" t="s">
        <v>32</v>
      </c>
      <c r="F1294" s="1" t="s">
        <v>40</v>
      </c>
      <c r="G1294" s="1" t="s">
        <v>3</v>
      </c>
      <c r="H1294" s="1" t="s">
        <v>83</v>
      </c>
      <c r="I1294" s="1" t="s">
        <v>28</v>
      </c>
      <c r="J1294" s="1" t="s">
        <v>5097</v>
      </c>
      <c r="K1294" s="1" t="s">
        <v>5098</v>
      </c>
      <c r="L1294" s="30">
        <v>9000</v>
      </c>
      <c r="M1294" s="30">
        <v>13403</v>
      </c>
      <c r="N1294" s="30">
        <v>18</v>
      </c>
      <c r="O1294" s="30">
        <v>0</v>
      </c>
      <c r="P1294" s="27">
        <v>6.1</v>
      </c>
      <c r="Q1294" s="30">
        <v>118</v>
      </c>
      <c r="R1294" s="30">
        <v>93</v>
      </c>
      <c r="S1294" s="9">
        <v>50818750</v>
      </c>
      <c r="T1294" s="9">
        <v>60000000</v>
      </c>
      <c r="U1294" s="9">
        <f>IMDB4[[#This Row],[Gross Revenue]]-IMDB4[[#This Row],[Budget]]</f>
        <v>-9181250</v>
      </c>
      <c r="V1294" s="9" t="str">
        <f>IF(IMDB4[[#This Row],[Profit]]&gt;0,"Hit","Flop")</f>
        <v>Flop</v>
      </c>
      <c r="W1294" s="9" t="str" cm="1">
        <f t="array" ref="W1294">_xlfn.IFS(IMDB4[[#This Row],[IMDb Score (1-10)]]&gt;=8,"Excellent",IMDB4[[#This Row],[IMDb Score (1-10)]]&gt;=7,"Good",IMDB4[[#This Row],[IMDb Score (1-10)]]&gt;=5,"Average",TRUE,"Poor")</f>
        <v>Average</v>
      </c>
      <c r="X1294" s="9" t="str">
        <f>IF(IMDB4[[#This Row],[Duration (min)]]&lt;90,"Short",IF(IMDB4[[#This Row],[Duration (min)]]&lt;=120,"Medium", "Long"))</f>
        <v>Medium</v>
      </c>
    </row>
    <row r="1295" spans="1:24" x14ac:dyDescent="0.25">
      <c r="A1295" s="1" t="s">
        <v>1819</v>
      </c>
      <c r="B1295" s="2">
        <v>36024</v>
      </c>
      <c r="C1295" s="30">
        <f>YEAR(IMDB4[[#This Row],[Release Date]])</f>
        <v>1998</v>
      </c>
      <c r="D1295" s="30" t="str">
        <f>FLOOR(IMDB4[[#This Row],[Year]],10)&amp;"s"</f>
        <v>1990s</v>
      </c>
      <c r="E1295" s="1" t="s">
        <v>32</v>
      </c>
      <c r="F1295" s="1" t="s">
        <v>77</v>
      </c>
      <c r="G1295" s="1" t="s">
        <v>3</v>
      </c>
      <c r="H1295" s="1" t="s">
        <v>4</v>
      </c>
      <c r="I1295" s="1" t="s">
        <v>84</v>
      </c>
      <c r="J1295" s="1" t="s">
        <v>1820</v>
      </c>
      <c r="K1295" s="1" t="s">
        <v>820</v>
      </c>
      <c r="L1295" s="30">
        <v>9000</v>
      </c>
      <c r="M1295" s="30">
        <v>10731</v>
      </c>
      <c r="N1295" s="30">
        <v>31</v>
      </c>
      <c r="O1295" s="30">
        <v>0</v>
      </c>
      <c r="P1295" s="27">
        <v>5.6</v>
      </c>
      <c r="Q1295" s="30">
        <v>35</v>
      </c>
      <c r="R1295" s="30">
        <v>114</v>
      </c>
      <c r="S1295" s="9">
        <v>50628009</v>
      </c>
      <c r="T1295" s="9">
        <v>90000000</v>
      </c>
      <c r="U1295" s="9">
        <f>IMDB4[[#This Row],[Gross Revenue]]-IMDB4[[#This Row],[Budget]]</f>
        <v>-39371991</v>
      </c>
      <c r="V1295" s="9" t="str">
        <f>IF(IMDB4[[#This Row],[Profit]]&gt;0,"Hit","Flop")</f>
        <v>Flop</v>
      </c>
      <c r="W1295" s="9" t="str" cm="1">
        <f t="array" ref="W1295">_xlfn.IFS(IMDB4[[#This Row],[IMDb Score (1-10)]]&gt;=8,"Excellent",IMDB4[[#This Row],[IMDb Score (1-10)]]&gt;=7,"Good",IMDB4[[#This Row],[IMDb Score (1-10)]]&gt;=5,"Average",TRUE,"Poor")</f>
        <v>Average</v>
      </c>
      <c r="X1295" s="9" t="str">
        <f>IF(IMDB4[[#This Row],[Duration (min)]]&lt;90,"Short",IF(IMDB4[[#This Row],[Duration (min)]]&lt;=120,"Medium", "Long"))</f>
        <v>Medium</v>
      </c>
    </row>
    <row r="1296" spans="1:24" x14ac:dyDescent="0.25">
      <c r="A1296" s="1" t="s">
        <v>3390</v>
      </c>
      <c r="B1296" s="2">
        <v>37724</v>
      </c>
      <c r="C1296" s="30">
        <f>YEAR(IMDB4[[#This Row],[Release Date]])</f>
        <v>2003</v>
      </c>
      <c r="D1296" s="30" t="str">
        <f>FLOOR(IMDB4[[#This Row],[Year]],10)&amp;"s"</f>
        <v>2000s</v>
      </c>
      <c r="E1296" s="1" t="s">
        <v>32</v>
      </c>
      <c r="F1296" s="1" t="s">
        <v>61</v>
      </c>
      <c r="G1296" s="1" t="s">
        <v>3</v>
      </c>
      <c r="H1296" s="1" t="s">
        <v>4</v>
      </c>
      <c r="I1296" s="1" t="s">
        <v>92</v>
      </c>
      <c r="J1296" s="1" t="s">
        <v>1820</v>
      </c>
      <c r="K1296" s="1" t="s">
        <v>3391</v>
      </c>
      <c r="L1296" s="30">
        <v>9000</v>
      </c>
      <c r="M1296" s="30">
        <v>11736</v>
      </c>
      <c r="N1296" s="30">
        <v>260</v>
      </c>
      <c r="O1296" s="30">
        <v>0</v>
      </c>
      <c r="P1296" s="27">
        <v>7.3</v>
      </c>
      <c r="Q1296" s="30">
        <v>185</v>
      </c>
      <c r="R1296" s="30">
        <v>109</v>
      </c>
      <c r="S1296" s="9">
        <v>34468224</v>
      </c>
      <c r="T1296" s="9">
        <v>4500000</v>
      </c>
      <c r="U1296" s="9">
        <f>IMDB4[[#This Row],[Gross Revenue]]-IMDB4[[#This Row],[Budget]]</f>
        <v>29968224</v>
      </c>
      <c r="V1296" s="9" t="str">
        <f>IF(IMDB4[[#This Row],[Profit]]&gt;0,"Hit","Flop")</f>
        <v>Hit</v>
      </c>
      <c r="W1296" s="9" t="str" cm="1">
        <f t="array" ref="W1296">_xlfn.IFS(IMDB4[[#This Row],[IMDb Score (1-10)]]&gt;=8,"Excellent",IMDB4[[#This Row],[IMDb Score (1-10)]]&gt;=7,"Good",IMDB4[[#This Row],[IMDb Score (1-10)]]&gt;=5,"Average",TRUE,"Poor")</f>
        <v>Good</v>
      </c>
      <c r="X1296" s="9" t="str">
        <f>IF(IMDB4[[#This Row],[Duration (min)]]&lt;90,"Short",IF(IMDB4[[#This Row],[Duration (min)]]&lt;=120,"Medium", "Long"))</f>
        <v>Medium</v>
      </c>
    </row>
    <row r="1297" spans="1:24" x14ac:dyDescent="0.25">
      <c r="A1297" s="1" t="s">
        <v>3879</v>
      </c>
      <c r="B1297" s="2">
        <v>38608</v>
      </c>
      <c r="C1297" s="30">
        <f>YEAR(IMDB4[[#This Row],[Release Date]])</f>
        <v>2005</v>
      </c>
      <c r="D1297" s="30" t="str">
        <f>FLOOR(IMDB4[[#This Row],[Year]],10)&amp;"s"</f>
        <v>2000s</v>
      </c>
      <c r="E1297" s="1" t="s">
        <v>32</v>
      </c>
      <c r="F1297" s="1" t="s">
        <v>77</v>
      </c>
      <c r="G1297" s="1" t="s">
        <v>3</v>
      </c>
      <c r="H1297" s="1" t="s">
        <v>4</v>
      </c>
      <c r="I1297" s="1" t="s">
        <v>132</v>
      </c>
      <c r="J1297" s="1" t="s">
        <v>1820</v>
      </c>
      <c r="K1297" s="1" t="s">
        <v>3880</v>
      </c>
      <c r="L1297" s="30">
        <v>9000</v>
      </c>
      <c r="M1297" s="30">
        <v>10185</v>
      </c>
      <c r="N1297" s="30">
        <v>45</v>
      </c>
      <c r="O1297" s="30">
        <v>0</v>
      </c>
      <c r="P1297" s="27">
        <v>5.5</v>
      </c>
      <c r="Q1297" s="30">
        <v>178</v>
      </c>
      <c r="R1297" s="30">
        <v>93</v>
      </c>
      <c r="S1297" s="9">
        <v>25857987</v>
      </c>
      <c r="T1297" s="9">
        <v>62000000</v>
      </c>
      <c r="U1297" s="9">
        <f>IMDB4[[#This Row],[Gross Revenue]]-IMDB4[[#This Row],[Budget]]</f>
        <v>-36142013</v>
      </c>
      <c r="V1297" s="9" t="str">
        <f>IF(IMDB4[[#This Row],[Profit]]&gt;0,"Hit","Flop")</f>
        <v>Flop</v>
      </c>
      <c r="W1297" s="9" t="str" cm="1">
        <f t="array" ref="W1297">_xlfn.IFS(IMDB4[[#This Row],[IMDb Score (1-10)]]&gt;=8,"Excellent",IMDB4[[#This Row],[IMDb Score (1-10)]]&gt;=7,"Good",IMDB4[[#This Row],[IMDb Score (1-10)]]&gt;=5,"Average",TRUE,"Poor")</f>
        <v>Average</v>
      </c>
      <c r="X1297" s="9" t="str">
        <f>IF(IMDB4[[#This Row],[Duration (min)]]&lt;90,"Short",IF(IMDB4[[#This Row],[Duration (min)]]&lt;=120,"Medium", "Long"))</f>
        <v>Medium</v>
      </c>
    </row>
    <row r="1298" spans="1:24" x14ac:dyDescent="0.25">
      <c r="A1298" s="1" t="s">
        <v>2450</v>
      </c>
      <c r="B1298" s="2">
        <v>36845</v>
      </c>
      <c r="C1298" s="30">
        <f>YEAR(IMDB4[[#This Row],[Release Date]])</f>
        <v>2000</v>
      </c>
      <c r="D1298" s="30" t="str">
        <f>FLOOR(IMDB4[[#This Row],[Year]],10)&amp;"s"</f>
        <v>2000s</v>
      </c>
      <c r="E1298" s="1" t="s">
        <v>32</v>
      </c>
      <c r="F1298" s="1" t="s">
        <v>77</v>
      </c>
      <c r="G1298" s="1" t="s">
        <v>3</v>
      </c>
      <c r="H1298" s="1" t="s">
        <v>4</v>
      </c>
      <c r="I1298" s="1" t="s">
        <v>92</v>
      </c>
      <c r="J1298" s="1" t="s">
        <v>1820</v>
      </c>
      <c r="K1298" s="1" t="s">
        <v>1451</v>
      </c>
      <c r="L1298" s="30">
        <v>9000</v>
      </c>
      <c r="M1298" s="30">
        <v>10838</v>
      </c>
      <c r="N1298" s="30">
        <v>287</v>
      </c>
      <c r="O1298" s="30">
        <v>852</v>
      </c>
      <c r="P1298" s="27">
        <v>5.7</v>
      </c>
      <c r="Q1298" s="30">
        <v>126</v>
      </c>
      <c r="R1298" s="30">
        <v>124</v>
      </c>
      <c r="S1298" s="9">
        <v>23360779</v>
      </c>
      <c r="T1298" s="9">
        <v>34000000</v>
      </c>
      <c r="U1298" s="9">
        <f>IMDB4[[#This Row],[Gross Revenue]]-IMDB4[[#This Row],[Budget]]</f>
        <v>-10639221</v>
      </c>
      <c r="V1298" s="9" t="str">
        <f>IF(IMDB4[[#This Row],[Profit]]&gt;0,"Hit","Flop")</f>
        <v>Flop</v>
      </c>
      <c r="W1298" s="9" t="str" cm="1">
        <f t="array" ref="W1298">_xlfn.IFS(IMDB4[[#This Row],[IMDb Score (1-10)]]&gt;=8,"Excellent",IMDB4[[#This Row],[IMDb Score (1-10)]]&gt;=7,"Good",IMDB4[[#This Row],[IMDb Score (1-10)]]&gt;=5,"Average",TRUE,"Poor")</f>
        <v>Average</v>
      </c>
      <c r="X1298" s="9" t="str">
        <f>IF(IMDB4[[#This Row],[Duration (min)]]&lt;90,"Short",IF(IMDB4[[#This Row],[Duration (min)]]&lt;=120,"Medium", "Long"))</f>
        <v>Long</v>
      </c>
    </row>
    <row r="1299" spans="1:24" x14ac:dyDescent="0.25">
      <c r="A1299" s="1" t="s">
        <v>6028</v>
      </c>
      <c r="B1299" s="2">
        <v>40557</v>
      </c>
      <c r="C1299" s="30">
        <f>YEAR(IMDB4[[#This Row],[Release Date]])</f>
        <v>2011</v>
      </c>
      <c r="D1299" s="30" t="str">
        <f>FLOOR(IMDB4[[#This Row],[Year]],10)&amp;"s"</f>
        <v>2010s</v>
      </c>
      <c r="E1299" s="1" t="s">
        <v>32</v>
      </c>
      <c r="F1299" s="1" t="s">
        <v>20</v>
      </c>
      <c r="G1299" s="1" t="s">
        <v>3</v>
      </c>
      <c r="H1299" s="1" t="s">
        <v>4</v>
      </c>
      <c r="I1299" s="1" t="s">
        <v>92</v>
      </c>
      <c r="J1299" s="1" t="s">
        <v>1820</v>
      </c>
      <c r="K1299" s="1" t="s">
        <v>4092</v>
      </c>
      <c r="L1299" s="30">
        <v>9000</v>
      </c>
      <c r="M1299" s="30">
        <v>10575</v>
      </c>
      <c r="N1299" s="30">
        <v>655</v>
      </c>
      <c r="O1299" s="30">
        <v>0</v>
      </c>
      <c r="P1299" s="27">
        <v>6.3</v>
      </c>
      <c r="Q1299" s="30">
        <v>325</v>
      </c>
      <c r="R1299" s="30">
        <v>94</v>
      </c>
      <c r="S1299" s="9">
        <v>16300302</v>
      </c>
      <c r="T1299" s="9">
        <v>12000000</v>
      </c>
      <c r="U1299" s="9">
        <f>IMDB4[[#This Row],[Gross Revenue]]-IMDB4[[#This Row],[Budget]]</f>
        <v>4300302</v>
      </c>
      <c r="V1299" s="9" t="str">
        <f>IF(IMDB4[[#This Row],[Profit]]&gt;0,"Hit","Flop")</f>
        <v>Hit</v>
      </c>
      <c r="W1299" s="9" t="str" cm="1">
        <f t="array" ref="W1299">_xlfn.IFS(IMDB4[[#This Row],[IMDb Score (1-10)]]&gt;=8,"Excellent",IMDB4[[#This Row],[IMDb Score (1-10)]]&gt;=7,"Good",IMDB4[[#This Row],[IMDb Score (1-10)]]&gt;=5,"Average",TRUE,"Poor")</f>
        <v>Average</v>
      </c>
      <c r="X1299" s="9" t="str">
        <f>IF(IMDB4[[#This Row],[Duration (min)]]&lt;90,"Short",IF(IMDB4[[#This Row],[Duration (min)]]&lt;=120,"Medium", "Long"))</f>
        <v>Medium</v>
      </c>
    </row>
    <row r="1300" spans="1:24" x14ac:dyDescent="0.25">
      <c r="A1300" s="1" t="s">
        <v>2547</v>
      </c>
      <c r="B1300" s="2">
        <v>36530</v>
      </c>
      <c r="C1300" s="30">
        <f>YEAR(IMDB4[[#This Row],[Release Date]])</f>
        <v>2000</v>
      </c>
      <c r="D1300" s="30" t="str">
        <f>FLOOR(IMDB4[[#This Row],[Year]],10)&amp;"s"</f>
        <v>2000s</v>
      </c>
      <c r="E1300" s="1" t="s">
        <v>32</v>
      </c>
      <c r="F1300" s="1" t="s">
        <v>2</v>
      </c>
      <c r="G1300" s="1" t="s">
        <v>3</v>
      </c>
      <c r="H1300" s="1" t="s">
        <v>4</v>
      </c>
      <c r="I1300" s="1" t="s">
        <v>92</v>
      </c>
      <c r="J1300" s="1" t="s">
        <v>1820</v>
      </c>
      <c r="K1300" s="1" t="s">
        <v>2548</v>
      </c>
      <c r="L1300" s="30">
        <v>9000</v>
      </c>
      <c r="M1300" s="30">
        <v>11433</v>
      </c>
      <c r="N1300" s="30">
        <v>115</v>
      </c>
      <c r="O1300" s="30">
        <v>401</v>
      </c>
      <c r="P1300" s="27">
        <v>6.4</v>
      </c>
      <c r="Q1300" s="30">
        <v>93</v>
      </c>
      <c r="R1300" s="30">
        <v>115</v>
      </c>
      <c r="S1300" s="9">
        <v>882710</v>
      </c>
      <c r="T1300" s="9">
        <v>24000000</v>
      </c>
      <c r="U1300" s="9">
        <f>IMDB4[[#This Row],[Gross Revenue]]-IMDB4[[#This Row],[Budget]]</f>
        <v>-23117290</v>
      </c>
      <c r="V1300" s="9" t="str">
        <f>IF(IMDB4[[#This Row],[Profit]]&gt;0,"Hit","Flop")</f>
        <v>Flop</v>
      </c>
      <c r="W1300" s="9" t="str" cm="1">
        <f t="array" ref="W1300">_xlfn.IFS(IMDB4[[#This Row],[IMDb Score (1-10)]]&gt;=8,"Excellent",IMDB4[[#This Row],[IMDb Score (1-10)]]&gt;=7,"Good",IMDB4[[#This Row],[IMDb Score (1-10)]]&gt;=5,"Average",TRUE,"Poor")</f>
        <v>Average</v>
      </c>
      <c r="X1300" s="9" t="str">
        <f>IF(IMDB4[[#This Row],[Duration (min)]]&lt;90,"Short",IF(IMDB4[[#This Row],[Duration (min)]]&lt;=120,"Medium", "Long"))</f>
        <v>Medium</v>
      </c>
    </row>
    <row r="1301" spans="1:24" x14ac:dyDescent="0.25">
      <c r="A1301" s="1" t="s">
        <v>5902</v>
      </c>
      <c r="B1301" s="2">
        <v>40828</v>
      </c>
      <c r="C1301" s="30">
        <f>YEAR(IMDB4[[#This Row],[Release Date]])</f>
        <v>2011</v>
      </c>
      <c r="D1301" s="30" t="str">
        <f>FLOOR(IMDB4[[#This Row],[Year]],10)&amp;"s"</f>
        <v>2010s</v>
      </c>
      <c r="E1301" s="1" t="s">
        <v>32</v>
      </c>
      <c r="F1301" s="1" t="s">
        <v>177</v>
      </c>
      <c r="G1301" s="1" t="s">
        <v>3</v>
      </c>
      <c r="H1301" s="1" t="s">
        <v>338</v>
      </c>
      <c r="I1301" s="1" t="s">
        <v>5</v>
      </c>
      <c r="J1301" s="21" t="s">
        <v>6013</v>
      </c>
      <c r="K1301" s="1" t="s">
        <v>5903</v>
      </c>
      <c r="L1301" s="32">
        <v>8621</v>
      </c>
      <c r="M1301" s="30">
        <v>0</v>
      </c>
      <c r="N1301" s="30">
        <v>4</v>
      </c>
      <c r="O1301" s="30">
        <v>5000</v>
      </c>
      <c r="P1301" s="27">
        <v>7.4</v>
      </c>
      <c r="Q1301" s="30">
        <v>23</v>
      </c>
      <c r="R1301" s="30">
        <v>97</v>
      </c>
      <c r="S1301" s="9">
        <v>24784</v>
      </c>
      <c r="T1301" s="9">
        <v>1200000</v>
      </c>
      <c r="U1301" s="9">
        <f>IMDB4[[#This Row],[Gross Revenue]]-IMDB4[[#This Row],[Budget]]</f>
        <v>-1175216</v>
      </c>
      <c r="V1301" s="9" t="str">
        <f>IF(IMDB4[[#This Row],[Profit]]&gt;0,"Hit","Flop")</f>
        <v>Flop</v>
      </c>
      <c r="W1301" s="9" t="str" cm="1">
        <f t="array" ref="W1301">_xlfn.IFS(IMDB4[[#This Row],[IMDb Score (1-10)]]&gt;=8,"Excellent",IMDB4[[#This Row],[IMDb Score (1-10)]]&gt;=7,"Good",IMDB4[[#This Row],[IMDb Score (1-10)]]&gt;=5,"Average",TRUE,"Poor")</f>
        <v>Good</v>
      </c>
      <c r="X1301" s="9" t="str">
        <f>IF(IMDB4[[#This Row],[Duration (min)]]&lt;90,"Short",IF(IMDB4[[#This Row],[Duration (min)]]&lt;=120,"Medium", "Long"))</f>
        <v>Medium</v>
      </c>
    </row>
    <row r="1302" spans="1:24" x14ac:dyDescent="0.25">
      <c r="A1302" s="1" t="s">
        <v>2613</v>
      </c>
      <c r="B1302" s="2">
        <v>37138</v>
      </c>
      <c r="C1302" s="30">
        <f>YEAR(IMDB4[[#This Row],[Release Date]])</f>
        <v>2001</v>
      </c>
      <c r="D1302" s="30" t="str">
        <f>FLOOR(IMDB4[[#This Row],[Year]],10)&amp;"s"</f>
        <v>2000s</v>
      </c>
      <c r="E1302" s="1" t="s">
        <v>32</v>
      </c>
      <c r="F1302" s="1" t="s">
        <v>177</v>
      </c>
      <c r="G1302" s="1" t="s">
        <v>3</v>
      </c>
      <c r="H1302" s="1" t="s">
        <v>2357</v>
      </c>
      <c r="I1302" s="21" t="s">
        <v>5</v>
      </c>
      <c r="J1302" s="21" t="s">
        <v>6013</v>
      </c>
      <c r="K1302" s="1" t="s">
        <v>2614</v>
      </c>
      <c r="L1302" s="32">
        <v>8621</v>
      </c>
      <c r="M1302" s="30">
        <v>0</v>
      </c>
      <c r="N1302" s="30">
        <v>95</v>
      </c>
      <c r="O1302" s="30">
        <v>379</v>
      </c>
      <c r="P1302" s="27">
        <v>7.6</v>
      </c>
      <c r="Q1302" s="30">
        <v>15</v>
      </c>
      <c r="R1302" s="30">
        <v>102</v>
      </c>
      <c r="S1302" s="9">
        <v>16892</v>
      </c>
      <c r="T1302" s="9">
        <v>300000</v>
      </c>
      <c r="U1302" s="9">
        <f>IMDB4[[#This Row],[Gross Revenue]]-IMDB4[[#This Row],[Budget]]</f>
        <v>-283108</v>
      </c>
      <c r="V1302" s="9" t="str">
        <f>IF(IMDB4[[#This Row],[Profit]]&gt;0,"Hit","Flop")</f>
        <v>Flop</v>
      </c>
      <c r="W1302" s="9" t="str" cm="1">
        <f t="array" ref="W1302">_xlfn.IFS(IMDB4[[#This Row],[IMDb Score (1-10)]]&gt;=8,"Excellent",IMDB4[[#This Row],[IMDb Score (1-10)]]&gt;=7,"Good",IMDB4[[#This Row],[IMDb Score (1-10)]]&gt;=5,"Average",TRUE,"Poor")</f>
        <v>Good</v>
      </c>
      <c r="X1302" s="9" t="str">
        <f>IF(IMDB4[[#This Row],[Duration (min)]]&lt;90,"Short",IF(IMDB4[[#This Row],[Duration (min)]]&lt;=120,"Medium", "Long"))</f>
        <v>Medium</v>
      </c>
    </row>
    <row r="1303" spans="1:24" x14ac:dyDescent="0.25">
      <c r="A1303" s="1" t="s">
        <v>5981</v>
      </c>
      <c r="B1303" s="2">
        <v>40624</v>
      </c>
      <c r="C1303" s="30">
        <f>YEAR(IMDB4[[#This Row],[Release Date]])</f>
        <v>2011</v>
      </c>
      <c r="D1303" s="30" t="str">
        <f>FLOOR(IMDB4[[#This Row],[Year]],10)&amp;"s"</f>
        <v>2010s</v>
      </c>
      <c r="E1303" s="1" t="s">
        <v>32</v>
      </c>
      <c r="F1303" s="1" t="s">
        <v>177</v>
      </c>
      <c r="G1303" s="1" t="s">
        <v>3</v>
      </c>
      <c r="H1303" s="1" t="s">
        <v>4</v>
      </c>
      <c r="I1303" s="21" t="s">
        <v>5</v>
      </c>
      <c r="J1303" s="21" t="s">
        <v>6013</v>
      </c>
      <c r="K1303" s="1" t="s">
        <v>5982</v>
      </c>
      <c r="L1303" s="32">
        <v>8621</v>
      </c>
      <c r="M1303" s="30">
        <v>0</v>
      </c>
      <c r="N1303" s="30">
        <v>6</v>
      </c>
      <c r="O1303" s="30">
        <v>88</v>
      </c>
      <c r="P1303" s="27">
        <v>7.2</v>
      </c>
      <c r="Q1303" s="30">
        <v>3</v>
      </c>
      <c r="R1303" s="30">
        <v>80</v>
      </c>
      <c r="S1303" s="9">
        <v>2245</v>
      </c>
      <c r="T1303" s="9">
        <v>560000</v>
      </c>
      <c r="U1303" s="9">
        <f>IMDB4[[#This Row],[Gross Revenue]]-IMDB4[[#This Row],[Budget]]</f>
        <v>-557755</v>
      </c>
      <c r="V1303" s="9" t="str">
        <f>IF(IMDB4[[#This Row],[Profit]]&gt;0,"Hit","Flop")</f>
        <v>Flop</v>
      </c>
      <c r="W1303" s="9" t="str" cm="1">
        <f t="array" ref="W1303">_xlfn.IFS(IMDB4[[#This Row],[IMDb Score (1-10)]]&gt;=8,"Excellent",IMDB4[[#This Row],[IMDb Score (1-10)]]&gt;=7,"Good",IMDB4[[#This Row],[IMDb Score (1-10)]]&gt;=5,"Average",TRUE,"Poor")</f>
        <v>Good</v>
      </c>
      <c r="X1303" s="9" t="str">
        <f>IF(IMDB4[[#This Row],[Duration (min)]]&lt;90,"Short",IF(IMDB4[[#This Row],[Duration (min)]]&lt;=120,"Medium", "Long"))</f>
        <v>Short</v>
      </c>
    </row>
    <row r="1304" spans="1:24" x14ac:dyDescent="0.25">
      <c r="A1304" s="1" t="s">
        <v>804</v>
      </c>
      <c r="B1304" s="2">
        <v>33103</v>
      </c>
      <c r="C1304" s="30">
        <f>YEAR(IMDB4[[#This Row],[Release Date]])</f>
        <v>1990</v>
      </c>
      <c r="D1304" s="30" t="str">
        <f>FLOOR(IMDB4[[#This Row],[Year]],10)&amp;"s"</f>
        <v>1990s</v>
      </c>
      <c r="E1304" s="1" t="s">
        <v>32</v>
      </c>
      <c r="F1304" s="1" t="s">
        <v>20</v>
      </c>
      <c r="G1304" s="1" t="s">
        <v>3</v>
      </c>
      <c r="H1304" s="1" t="s">
        <v>4</v>
      </c>
      <c r="I1304" s="1" t="s">
        <v>92</v>
      </c>
      <c r="J1304" s="1" t="s">
        <v>675</v>
      </c>
      <c r="K1304" s="1" t="s">
        <v>805</v>
      </c>
      <c r="L1304" s="30">
        <v>8000</v>
      </c>
      <c r="M1304" s="30">
        <v>11135</v>
      </c>
      <c r="N1304" s="30">
        <v>0</v>
      </c>
      <c r="O1304" s="30">
        <v>11000</v>
      </c>
      <c r="P1304" s="27">
        <v>6.9</v>
      </c>
      <c r="Q1304" s="30">
        <v>82</v>
      </c>
      <c r="R1304" s="30">
        <v>125</v>
      </c>
      <c r="S1304" s="9">
        <v>178406268</v>
      </c>
      <c r="T1304" s="9">
        <v>14000000</v>
      </c>
      <c r="U1304" s="9">
        <f>IMDB4[[#This Row],[Gross Revenue]]-IMDB4[[#This Row],[Budget]]</f>
        <v>164406268</v>
      </c>
      <c r="V1304" s="9" t="str">
        <f>IF(IMDB4[[#This Row],[Profit]]&gt;0,"Hit","Flop")</f>
        <v>Hit</v>
      </c>
      <c r="W1304" s="9" t="str" cm="1">
        <f t="array" ref="W1304">_xlfn.IFS(IMDB4[[#This Row],[IMDb Score (1-10)]]&gt;=8,"Excellent",IMDB4[[#This Row],[IMDb Score (1-10)]]&gt;=7,"Good",IMDB4[[#This Row],[IMDb Score (1-10)]]&gt;=5,"Average",TRUE,"Poor")</f>
        <v>Average</v>
      </c>
      <c r="X1304" s="9" t="str">
        <f>IF(IMDB4[[#This Row],[Duration (min)]]&lt;90,"Short",IF(IMDB4[[#This Row],[Duration (min)]]&lt;=120,"Medium", "Long"))</f>
        <v>Long</v>
      </c>
    </row>
    <row r="1305" spans="1:24" x14ac:dyDescent="0.25">
      <c r="A1305" s="1" t="s">
        <v>2150</v>
      </c>
      <c r="B1305" s="2">
        <v>36177</v>
      </c>
      <c r="C1305" s="30">
        <f>YEAR(IMDB4[[#This Row],[Release Date]])</f>
        <v>1999</v>
      </c>
      <c r="D1305" s="30" t="str">
        <f>FLOOR(IMDB4[[#This Row],[Year]],10)&amp;"s"</f>
        <v>1990s</v>
      </c>
      <c r="E1305" s="1" t="s">
        <v>32</v>
      </c>
      <c r="F1305" s="1" t="s">
        <v>20</v>
      </c>
      <c r="G1305" s="1" t="s">
        <v>3</v>
      </c>
      <c r="H1305" s="1" t="s">
        <v>4</v>
      </c>
      <c r="I1305" s="1" t="s">
        <v>84</v>
      </c>
      <c r="J1305" s="1" t="s">
        <v>675</v>
      </c>
      <c r="K1305" s="1" t="s">
        <v>805</v>
      </c>
      <c r="L1305" s="30">
        <v>8000</v>
      </c>
      <c r="M1305" s="30">
        <v>12790</v>
      </c>
      <c r="N1305" s="30">
        <v>0</v>
      </c>
      <c r="O1305" s="30">
        <v>0</v>
      </c>
      <c r="P1305" s="27">
        <v>5.5</v>
      </c>
      <c r="Q1305" s="30">
        <v>103</v>
      </c>
      <c r="R1305" s="30">
        <v>116</v>
      </c>
      <c r="S1305" s="9">
        <v>152149590</v>
      </c>
      <c r="T1305" s="9">
        <v>70000000</v>
      </c>
      <c r="U1305" s="9">
        <f>IMDB4[[#This Row],[Gross Revenue]]-IMDB4[[#This Row],[Budget]]</f>
        <v>82149590</v>
      </c>
      <c r="V1305" s="9" t="str">
        <f>IF(IMDB4[[#This Row],[Profit]]&gt;0,"Hit","Flop")</f>
        <v>Hit</v>
      </c>
      <c r="W1305" s="9" t="str" cm="1">
        <f t="array" ref="W1305">_xlfn.IFS(IMDB4[[#This Row],[IMDb Score (1-10)]]&gt;=8,"Excellent",IMDB4[[#This Row],[IMDb Score (1-10)]]&gt;=7,"Good",IMDB4[[#This Row],[IMDb Score (1-10)]]&gt;=5,"Average",TRUE,"Poor")</f>
        <v>Average</v>
      </c>
      <c r="X1305" s="9" t="str">
        <f>IF(IMDB4[[#This Row],[Duration (min)]]&lt;90,"Short",IF(IMDB4[[#This Row],[Duration (min)]]&lt;=120,"Medium", "Long"))</f>
        <v>Medium</v>
      </c>
    </row>
    <row r="1306" spans="1:24" x14ac:dyDescent="0.25">
      <c r="A1306" s="1" t="s">
        <v>6852</v>
      </c>
      <c r="B1306" s="2">
        <v>42146</v>
      </c>
      <c r="C1306" s="30">
        <f>YEAR(IMDB4[[#This Row],[Release Date]])</f>
        <v>2015</v>
      </c>
      <c r="D1306" s="30" t="str">
        <f>FLOOR(IMDB4[[#This Row],[Year]],10)&amp;"s"</f>
        <v>2010s</v>
      </c>
      <c r="E1306" s="1" t="s">
        <v>32</v>
      </c>
      <c r="F1306" s="1" t="s">
        <v>20</v>
      </c>
      <c r="G1306" s="1" t="s">
        <v>3</v>
      </c>
      <c r="H1306" s="1" t="s">
        <v>4</v>
      </c>
      <c r="I1306" s="1" t="s">
        <v>132</v>
      </c>
      <c r="J1306" s="1" t="s">
        <v>1506</v>
      </c>
      <c r="K1306" s="1" t="s">
        <v>5008</v>
      </c>
      <c r="L1306" s="30">
        <v>8000</v>
      </c>
      <c r="M1306" s="30">
        <v>10886</v>
      </c>
      <c r="N1306" s="30">
        <v>51</v>
      </c>
      <c r="O1306" s="30">
        <v>13000</v>
      </c>
      <c r="P1306" s="27">
        <v>6.1</v>
      </c>
      <c r="Q1306" s="30">
        <v>145</v>
      </c>
      <c r="R1306" s="30">
        <v>96</v>
      </c>
      <c r="S1306" s="9">
        <v>150315155</v>
      </c>
      <c r="T1306" s="9">
        <v>50000000</v>
      </c>
      <c r="U1306" s="9">
        <f>IMDB4[[#This Row],[Gross Revenue]]-IMDB4[[#This Row],[Budget]]</f>
        <v>100315155</v>
      </c>
      <c r="V1306" s="9" t="str">
        <f>IF(IMDB4[[#This Row],[Profit]]&gt;0,"Hit","Flop")</f>
        <v>Hit</v>
      </c>
      <c r="W1306" s="9" t="str" cm="1">
        <f t="array" ref="W1306">_xlfn.IFS(IMDB4[[#This Row],[IMDb Score (1-10)]]&gt;=8,"Excellent",IMDB4[[#This Row],[IMDb Score (1-10)]]&gt;=7,"Good",IMDB4[[#This Row],[IMDb Score (1-10)]]&gt;=5,"Average",TRUE,"Poor")</f>
        <v>Average</v>
      </c>
      <c r="X1306" s="9" t="str">
        <f>IF(IMDB4[[#This Row],[Duration (min)]]&lt;90,"Short",IF(IMDB4[[#This Row],[Duration (min)]]&lt;=120,"Medium", "Long"))</f>
        <v>Medium</v>
      </c>
    </row>
    <row r="1307" spans="1:24" x14ac:dyDescent="0.25">
      <c r="A1307" s="1" t="s">
        <v>4474</v>
      </c>
      <c r="B1307" s="2">
        <v>38902</v>
      </c>
      <c r="C1307" s="30">
        <f>YEAR(IMDB4[[#This Row],[Release Date]])</f>
        <v>2006</v>
      </c>
      <c r="D1307" s="30" t="str">
        <f>FLOOR(IMDB4[[#This Row],[Year]],10)&amp;"s"</f>
        <v>2000s</v>
      </c>
      <c r="E1307" s="1" t="s">
        <v>32</v>
      </c>
      <c r="F1307" s="1" t="s">
        <v>77</v>
      </c>
      <c r="G1307" s="1" t="s">
        <v>3</v>
      </c>
      <c r="H1307" s="1" t="s">
        <v>4</v>
      </c>
      <c r="I1307" s="1" t="s">
        <v>132</v>
      </c>
      <c r="J1307" s="1" t="s">
        <v>1506</v>
      </c>
      <c r="K1307" s="1" t="s">
        <v>3567</v>
      </c>
      <c r="L1307" s="30">
        <v>8000</v>
      </c>
      <c r="M1307" s="30">
        <v>12410</v>
      </c>
      <c r="N1307" s="30">
        <v>285</v>
      </c>
      <c r="O1307" s="30">
        <v>0</v>
      </c>
      <c r="P1307" s="27">
        <v>6.6</v>
      </c>
      <c r="Q1307" s="30">
        <v>164</v>
      </c>
      <c r="R1307" s="30">
        <v>122</v>
      </c>
      <c r="S1307" s="9">
        <v>148213377</v>
      </c>
      <c r="T1307" s="9">
        <v>73000000</v>
      </c>
      <c r="U1307" s="9">
        <f>IMDB4[[#This Row],[Gross Revenue]]-IMDB4[[#This Row],[Budget]]</f>
        <v>75213377</v>
      </c>
      <c r="V1307" s="9" t="str">
        <f>IF(IMDB4[[#This Row],[Profit]]&gt;0,"Hit","Flop")</f>
        <v>Hit</v>
      </c>
      <c r="W1307" s="9" t="str" cm="1">
        <f t="array" ref="W1307">_xlfn.IFS(IMDB4[[#This Row],[IMDb Score (1-10)]]&gt;=8,"Excellent",IMDB4[[#This Row],[IMDb Score (1-10)]]&gt;=7,"Good",IMDB4[[#This Row],[IMDb Score (1-10)]]&gt;=5,"Average",TRUE,"Poor")</f>
        <v>Average</v>
      </c>
      <c r="X1307" s="9" t="str">
        <f>IF(IMDB4[[#This Row],[Duration (min)]]&lt;90,"Short",IF(IMDB4[[#This Row],[Duration (min)]]&lt;=120,"Medium", "Long"))</f>
        <v>Long</v>
      </c>
    </row>
    <row r="1308" spans="1:24" x14ac:dyDescent="0.25">
      <c r="A1308" s="1" t="s">
        <v>1601</v>
      </c>
      <c r="B1308" s="2">
        <v>35728</v>
      </c>
      <c r="C1308" s="30">
        <f>YEAR(IMDB4[[#This Row],[Release Date]])</f>
        <v>1997</v>
      </c>
      <c r="D1308" s="30" t="str">
        <f>FLOOR(IMDB4[[#This Row],[Year]],10)&amp;"s"</f>
        <v>1990s</v>
      </c>
      <c r="E1308" s="1" t="s">
        <v>32</v>
      </c>
      <c r="F1308" s="1" t="s">
        <v>20</v>
      </c>
      <c r="G1308" s="1" t="s">
        <v>3</v>
      </c>
      <c r="H1308" s="1" t="s">
        <v>4</v>
      </c>
      <c r="I1308" s="1" t="s">
        <v>132</v>
      </c>
      <c r="J1308" s="1" t="s">
        <v>675</v>
      </c>
      <c r="K1308" s="1" t="s">
        <v>1602</v>
      </c>
      <c r="L1308" s="30">
        <v>8000</v>
      </c>
      <c r="M1308" s="30">
        <v>12344</v>
      </c>
      <c r="N1308" s="30">
        <v>29</v>
      </c>
      <c r="O1308" s="30">
        <v>0</v>
      </c>
      <c r="P1308" s="27">
        <v>6.3</v>
      </c>
      <c r="Q1308" s="30">
        <v>84</v>
      </c>
      <c r="R1308" s="30">
        <v>105</v>
      </c>
      <c r="S1308" s="9">
        <v>126805112</v>
      </c>
      <c r="T1308" s="9">
        <v>46000000</v>
      </c>
      <c r="U1308" s="9">
        <f>IMDB4[[#This Row],[Gross Revenue]]-IMDB4[[#This Row],[Budget]]</f>
        <v>80805112</v>
      </c>
      <c r="V1308" s="9" t="str">
        <f>IF(IMDB4[[#This Row],[Profit]]&gt;0,"Hit","Flop")</f>
        <v>Hit</v>
      </c>
      <c r="W1308" s="9" t="str" cm="1">
        <f t="array" ref="W1308">_xlfn.IFS(IMDB4[[#This Row],[IMDb Score (1-10)]]&gt;=8,"Excellent",IMDB4[[#This Row],[IMDb Score (1-10)]]&gt;=7,"Good",IMDB4[[#This Row],[IMDb Score (1-10)]]&gt;=5,"Average",TRUE,"Poor")</f>
        <v>Average</v>
      </c>
      <c r="X1308" s="9" t="str">
        <f>IF(IMDB4[[#This Row],[Duration (min)]]&lt;90,"Short",IF(IMDB4[[#This Row],[Duration (min)]]&lt;=120,"Medium", "Long"))</f>
        <v>Medium</v>
      </c>
    </row>
    <row r="1309" spans="1:24" x14ac:dyDescent="0.25">
      <c r="A1309" s="1" t="s">
        <v>2350</v>
      </c>
      <c r="B1309" s="2">
        <v>36810</v>
      </c>
      <c r="C1309" s="30">
        <f>YEAR(IMDB4[[#This Row],[Release Date]])</f>
        <v>2000</v>
      </c>
      <c r="D1309" s="30" t="str">
        <f>FLOOR(IMDB4[[#This Row],[Year]],10)&amp;"s"</f>
        <v>2000s</v>
      </c>
      <c r="E1309" s="1" t="s">
        <v>32</v>
      </c>
      <c r="F1309" s="1" t="s">
        <v>61</v>
      </c>
      <c r="G1309" s="1" t="s">
        <v>3</v>
      </c>
      <c r="H1309" s="1" t="s">
        <v>4</v>
      </c>
      <c r="I1309" s="1" t="s">
        <v>92</v>
      </c>
      <c r="J1309" s="1" t="s">
        <v>675</v>
      </c>
      <c r="K1309" s="1" t="s">
        <v>745</v>
      </c>
      <c r="L1309" s="30">
        <v>8000</v>
      </c>
      <c r="M1309" s="30">
        <v>10003</v>
      </c>
      <c r="N1309" s="30">
        <v>0</v>
      </c>
      <c r="O1309" s="30">
        <v>0</v>
      </c>
      <c r="P1309" s="27">
        <v>7.3</v>
      </c>
      <c r="Q1309" s="30">
        <v>169</v>
      </c>
      <c r="R1309" s="30">
        <v>131</v>
      </c>
      <c r="S1309" s="9">
        <v>125548685</v>
      </c>
      <c r="T1309" s="9">
        <v>52000000</v>
      </c>
      <c r="U1309" s="9">
        <f>IMDB4[[#This Row],[Gross Revenue]]-IMDB4[[#This Row],[Budget]]</f>
        <v>73548685</v>
      </c>
      <c r="V1309" s="9" t="str">
        <f>IF(IMDB4[[#This Row],[Profit]]&gt;0,"Hit","Flop")</f>
        <v>Hit</v>
      </c>
      <c r="W1309" s="9" t="str" cm="1">
        <f t="array" ref="W1309">_xlfn.IFS(IMDB4[[#This Row],[IMDb Score (1-10)]]&gt;=8,"Excellent",IMDB4[[#This Row],[IMDb Score (1-10)]]&gt;=7,"Good",IMDB4[[#This Row],[IMDb Score (1-10)]]&gt;=5,"Average",TRUE,"Poor")</f>
        <v>Good</v>
      </c>
      <c r="X1309" s="9" t="str">
        <f>IF(IMDB4[[#This Row],[Duration (min)]]&lt;90,"Short",IF(IMDB4[[#This Row],[Duration (min)]]&lt;=120,"Medium", "Long"))</f>
        <v>Long</v>
      </c>
    </row>
    <row r="1310" spans="1:24" x14ac:dyDescent="0.25">
      <c r="A1310" s="1" t="s">
        <v>6755</v>
      </c>
      <c r="B1310" s="2">
        <v>41863</v>
      </c>
      <c r="C1310" s="30">
        <f>YEAR(IMDB4[[#This Row],[Release Date]])</f>
        <v>2014</v>
      </c>
      <c r="D1310" s="30" t="str">
        <f>FLOOR(IMDB4[[#This Row],[Year]],10)&amp;"s"</f>
        <v>2010s</v>
      </c>
      <c r="E1310" s="1" t="s">
        <v>32</v>
      </c>
      <c r="F1310" s="1" t="s">
        <v>9</v>
      </c>
      <c r="G1310" s="1" t="s">
        <v>3</v>
      </c>
      <c r="H1310" s="1" t="s">
        <v>4</v>
      </c>
      <c r="I1310" s="1" t="s">
        <v>132</v>
      </c>
      <c r="J1310" s="1" t="s">
        <v>5964</v>
      </c>
      <c r="K1310" s="1" t="s">
        <v>6756</v>
      </c>
      <c r="L1310" s="30">
        <v>8000</v>
      </c>
      <c r="M1310" s="30">
        <v>10565</v>
      </c>
      <c r="N1310" s="30">
        <v>131</v>
      </c>
      <c r="O1310" s="30">
        <v>93000</v>
      </c>
      <c r="P1310" s="27">
        <v>7.8</v>
      </c>
      <c r="Q1310" s="30">
        <v>326</v>
      </c>
      <c r="R1310" s="30">
        <v>133</v>
      </c>
      <c r="S1310" s="9">
        <v>124868837</v>
      </c>
      <c r="T1310" s="9">
        <v>12000000</v>
      </c>
      <c r="U1310" s="9">
        <f>IMDB4[[#This Row],[Gross Revenue]]-IMDB4[[#This Row],[Budget]]</f>
        <v>112868837</v>
      </c>
      <c r="V1310" s="9" t="str">
        <f>IF(IMDB4[[#This Row],[Profit]]&gt;0,"Hit","Flop")</f>
        <v>Hit</v>
      </c>
      <c r="W1310" s="9" t="str" cm="1">
        <f t="array" ref="W1310">_xlfn.IFS(IMDB4[[#This Row],[IMDb Score (1-10)]]&gt;=8,"Excellent",IMDB4[[#This Row],[IMDb Score (1-10)]]&gt;=7,"Good",IMDB4[[#This Row],[IMDb Score (1-10)]]&gt;=5,"Average",TRUE,"Poor")</f>
        <v>Good</v>
      </c>
      <c r="X1310" s="9" t="str">
        <f>IF(IMDB4[[#This Row],[Duration (min)]]&lt;90,"Short",IF(IMDB4[[#This Row],[Duration (min)]]&lt;=120,"Medium", "Long"))</f>
        <v>Long</v>
      </c>
    </row>
    <row r="1311" spans="1:24" x14ac:dyDescent="0.25">
      <c r="A1311" s="1" t="s">
        <v>4594</v>
      </c>
      <c r="B1311" s="2">
        <v>39162</v>
      </c>
      <c r="C1311" s="30">
        <f>YEAR(IMDB4[[#This Row],[Release Date]])</f>
        <v>2007</v>
      </c>
      <c r="D1311" s="30" t="str">
        <f>FLOOR(IMDB4[[#This Row],[Year]],10)&amp;"s"</f>
        <v>2000s</v>
      </c>
      <c r="E1311" s="1" t="s">
        <v>32</v>
      </c>
      <c r="F1311" s="1" t="s">
        <v>20</v>
      </c>
      <c r="G1311" s="1" t="s">
        <v>3</v>
      </c>
      <c r="H1311" s="1" t="s">
        <v>4</v>
      </c>
      <c r="I1311" s="1" t="s">
        <v>132</v>
      </c>
      <c r="J1311" s="1" t="s">
        <v>1506</v>
      </c>
      <c r="K1311" s="1" t="s">
        <v>4595</v>
      </c>
      <c r="L1311" s="30">
        <v>8000</v>
      </c>
      <c r="M1311" s="30">
        <v>13232</v>
      </c>
      <c r="N1311" s="30">
        <v>8</v>
      </c>
      <c r="O1311" s="30">
        <v>0</v>
      </c>
      <c r="P1311" s="27">
        <v>6.3</v>
      </c>
      <c r="Q1311" s="30">
        <v>191</v>
      </c>
      <c r="R1311" s="30">
        <v>93</v>
      </c>
      <c r="S1311" s="9">
        <v>118153533</v>
      </c>
      <c r="T1311" s="9">
        <v>61000000</v>
      </c>
      <c r="U1311" s="9">
        <f>IMDB4[[#This Row],[Gross Revenue]]-IMDB4[[#This Row],[Budget]]</f>
        <v>57153533</v>
      </c>
      <c r="V1311" s="9" t="str">
        <f>IF(IMDB4[[#This Row],[Profit]]&gt;0,"Hit","Flop")</f>
        <v>Hit</v>
      </c>
      <c r="W1311" s="9" t="str" cm="1">
        <f t="array" ref="W1311">_xlfn.IFS(IMDB4[[#This Row],[IMDb Score (1-10)]]&gt;=8,"Excellent",IMDB4[[#This Row],[IMDb Score (1-10)]]&gt;=7,"Good",IMDB4[[#This Row],[IMDb Score (1-10)]]&gt;=5,"Average",TRUE,"Poor")</f>
        <v>Average</v>
      </c>
      <c r="X1311" s="9" t="str">
        <f>IF(IMDB4[[#This Row],[Duration (min)]]&lt;90,"Short",IF(IMDB4[[#This Row],[Duration (min)]]&lt;=120,"Medium", "Long"))</f>
        <v>Medium</v>
      </c>
    </row>
    <row r="1312" spans="1:24" x14ac:dyDescent="0.25">
      <c r="A1312" s="1" t="s">
        <v>2131</v>
      </c>
      <c r="B1312" s="2">
        <v>36255</v>
      </c>
      <c r="C1312" s="30">
        <f>YEAR(IMDB4[[#This Row],[Release Date]])</f>
        <v>1999</v>
      </c>
      <c r="D1312" s="30" t="str">
        <f>FLOOR(IMDB4[[#This Row],[Year]],10)&amp;"s"</f>
        <v>1990s</v>
      </c>
      <c r="E1312" s="1" t="s">
        <v>32</v>
      </c>
      <c r="F1312" s="1" t="s">
        <v>20</v>
      </c>
      <c r="G1312" s="1" t="s">
        <v>3</v>
      </c>
      <c r="H1312" s="1" t="s">
        <v>83</v>
      </c>
      <c r="I1312" s="1" t="s">
        <v>132</v>
      </c>
      <c r="J1312" s="1" t="s">
        <v>675</v>
      </c>
      <c r="K1312" s="1" t="s">
        <v>2132</v>
      </c>
      <c r="L1312" s="30">
        <v>8000</v>
      </c>
      <c r="M1312" s="30">
        <v>9255</v>
      </c>
      <c r="N1312" s="30">
        <v>50</v>
      </c>
      <c r="O1312" s="30">
        <v>11000</v>
      </c>
      <c r="P1312" s="27">
        <v>7</v>
      </c>
      <c r="Q1312" s="30">
        <v>150</v>
      </c>
      <c r="R1312" s="30">
        <v>124</v>
      </c>
      <c r="S1312" s="9">
        <v>116006080</v>
      </c>
      <c r="T1312" s="9">
        <v>42000000</v>
      </c>
      <c r="U1312" s="9">
        <f>IMDB4[[#This Row],[Gross Revenue]]-IMDB4[[#This Row],[Budget]]</f>
        <v>74006080</v>
      </c>
      <c r="V1312" s="9" t="str">
        <f>IF(IMDB4[[#This Row],[Profit]]&gt;0,"Hit","Flop")</f>
        <v>Hit</v>
      </c>
      <c r="W1312" s="9" t="str" cm="1">
        <f t="array" ref="W1312">_xlfn.IFS(IMDB4[[#This Row],[IMDb Score (1-10)]]&gt;=8,"Excellent",IMDB4[[#This Row],[IMDb Score (1-10)]]&gt;=7,"Good",IMDB4[[#This Row],[IMDb Score (1-10)]]&gt;=5,"Average",TRUE,"Poor")</f>
        <v>Good</v>
      </c>
      <c r="X1312" s="9" t="str">
        <f>IF(IMDB4[[#This Row],[Duration (min)]]&lt;90,"Short",IF(IMDB4[[#This Row],[Duration (min)]]&lt;=120,"Medium", "Long"))</f>
        <v>Long</v>
      </c>
    </row>
    <row r="1313" spans="1:24" x14ac:dyDescent="0.25">
      <c r="A1313" s="1" t="s">
        <v>5022</v>
      </c>
      <c r="B1313" s="2">
        <v>39716</v>
      </c>
      <c r="C1313" s="30">
        <f>YEAR(IMDB4[[#This Row],[Release Date]])</f>
        <v>2008</v>
      </c>
      <c r="D1313" s="30" t="str">
        <f>FLOOR(IMDB4[[#This Row],[Year]],10)&amp;"s"</f>
        <v>2000s</v>
      </c>
      <c r="E1313" s="1" t="s">
        <v>32</v>
      </c>
      <c r="F1313" s="1" t="s">
        <v>20</v>
      </c>
      <c r="G1313" s="1" t="s">
        <v>3</v>
      </c>
      <c r="H1313" s="1" t="s">
        <v>4</v>
      </c>
      <c r="I1313" s="1" t="s">
        <v>92</v>
      </c>
      <c r="J1313" s="1" t="s">
        <v>1506</v>
      </c>
      <c r="K1313" s="1" t="s">
        <v>3567</v>
      </c>
      <c r="L1313" s="30">
        <v>8000</v>
      </c>
      <c r="M1313" s="30">
        <v>11264</v>
      </c>
      <c r="N1313" s="30">
        <v>285</v>
      </c>
      <c r="O1313" s="30">
        <v>0</v>
      </c>
      <c r="P1313" s="27">
        <v>6.9</v>
      </c>
      <c r="Q1313" s="30">
        <v>173</v>
      </c>
      <c r="R1313" s="30">
        <v>106</v>
      </c>
      <c r="S1313" s="9">
        <v>100468793</v>
      </c>
      <c r="T1313" s="9">
        <v>65000000</v>
      </c>
      <c r="U1313" s="9">
        <f>IMDB4[[#This Row],[Gross Revenue]]-IMDB4[[#This Row],[Budget]]</f>
        <v>35468793</v>
      </c>
      <c r="V1313" s="9" t="str">
        <f>IF(IMDB4[[#This Row],[Profit]]&gt;0,"Hit","Flop")</f>
        <v>Hit</v>
      </c>
      <c r="W1313" s="9" t="str" cm="1">
        <f t="array" ref="W1313">_xlfn.IFS(IMDB4[[#This Row],[IMDb Score (1-10)]]&gt;=8,"Excellent",IMDB4[[#This Row],[IMDb Score (1-10)]]&gt;=7,"Good",IMDB4[[#This Row],[IMDb Score (1-10)]]&gt;=5,"Average",TRUE,"Poor")</f>
        <v>Average</v>
      </c>
      <c r="X1313" s="9" t="str">
        <f>IF(IMDB4[[#This Row],[Duration (min)]]&lt;90,"Short",IF(IMDB4[[#This Row],[Duration (min)]]&lt;=120,"Medium", "Long"))</f>
        <v>Medium</v>
      </c>
    </row>
    <row r="1314" spans="1:24" x14ac:dyDescent="0.25">
      <c r="A1314" s="1" t="s">
        <v>2606</v>
      </c>
      <c r="B1314" s="2">
        <v>36936</v>
      </c>
      <c r="C1314" s="30">
        <f>YEAR(IMDB4[[#This Row],[Release Date]])</f>
        <v>2001</v>
      </c>
      <c r="D1314" s="30" t="str">
        <f>FLOOR(IMDB4[[#This Row],[Year]],10)&amp;"s"</f>
        <v>2000s</v>
      </c>
      <c r="E1314" s="1" t="s">
        <v>32</v>
      </c>
      <c r="F1314" s="1" t="s">
        <v>20</v>
      </c>
      <c r="G1314" s="1" t="s">
        <v>3</v>
      </c>
      <c r="H1314" s="1" t="s">
        <v>4</v>
      </c>
      <c r="I1314" s="1" t="s">
        <v>132</v>
      </c>
      <c r="J1314" s="1" t="s">
        <v>675</v>
      </c>
      <c r="K1314" s="1" t="s">
        <v>2607</v>
      </c>
      <c r="L1314" s="30">
        <v>8000</v>
      </c>
      <c r="M1314" s="30">
        <v>9176</v>
      </c>
      <c r="N1314" s="30">
        <v>148</v>
      </c>
      <c r="O1314" s="30">
        <v>881</v>
      </c>
      <c r="P1314" s="27">
        <v>5.7</v>
      </c>
      <c r="Q1314" s="30">
        <v>142</v>
      </c>
      <c r="R1314" s="30">
        <v>102</v>
      </c>
      <c r="S1314" s="9">
        <v>93607673</v>
      </c>
      <c r="T1314" s="9">
        <v>48000000</v>
      </c>
      <c r="U1314" s="9">
        <f>IMDB4[[#This Row],[Gross Revenue]]-IMDB4[[#This Row],[Budget]]</f>
        <v>45607673</v>
      </c>
      <c r="V1314" s="9" t="str">
        <f>IF(IMDB4[[#This Row],[Profit]]&gt;0,"Hit","Flop")</f>
        <v>Hit</v>
      </c>
      <c r="W1314" s="9" t="str" cm="1">
        <f t="array" ref="W1314">_xlfn.IFS(IMDB4[[#This Row],[IMDb Score (1-10)]]&gt;=8,"Excellent",IMDB4[[#This Row],[IMDb Score (1-10)]]&gt;=7,"Good",IMDB4[[#This Row],[IMDb Score (1-10)]]&gt;=5,"Average",TRUE,"Poor")</f>
        <v>Average</v>
      </c>
      <c r="X1314" s="9" t="str">
        <f>IF(IMDB4[[#This Row],[Duration (min)]]&lt;90,"Short",IF(IMDB4[[#This Row],[Duration (min)]]&lt;=120,"Medium", "Long"))</f>
        <v>Medium</v>
      </c>
    </row>
    <row r="1315" spans="1:24" x14ac:dyDescent="0.25">
      <c r="A1315" s="1" t="s">
        <v>1875</v>
      </c>
      <c r="B1315" s="2">
        <v>36013</v>
      </c>
      <c r="C1315" s="30">
        <f>YEAR(IMDB4[[#This Row],[Release Date]])</f>
        <v>1998</v>
      </c>
      <c r="D1315" s="30" t="str">
        <f>FLOOR(IMDB4[[#This Row],[Year]],10)&amp;"s"</f>
        <v>1990s</v>
      </c>
      <c r="E1315" s="1" t="s">
        <v>32</v>
      </c>
      <c r="F1315" s="1" t="s">
        <v>20</v>
      </c>
      <c r="G1315" s="1" t="s">
        <v>3</v>
      </c>
      <c r="H1315" s="1" t="s">
        <v>4</v>
      </c>
      <c r="I1315" s="1" t="s">
        <v>132</v>
      </c>
      <c r="J1315" s="1" t="s">
        <v>675</v>
      </c>
      <c r="K1315" s="1" t="s">
        <v>793</v>
      </c>
      <c r="L1315" s="30">
        <v>8000</v>
      </c>
      <c r="M1315" s="30">
        <v>9988</v>
      </c>
      <c r="N1315" s="30">
        <v>0</v>
      </c>
      <c r="O1315" s="30">
        <v>0</v>
      </c>
      <c r="P1315" s="27">
        <v>6.7</v>
      </c>
      <c r="Q1315" s="30">
        <v>65</v>
      </c>
      <c r="R1315" s="30">
        <v>124</v>
      </c>
      <c r="S1315" s="9">
        <v>91030827</v>
      </c>
      <c r="T1315" s="9">
        <v>50000000</v>
      </c>
      <c r="U1315" s="9">
        <f>IMDB4[[#This Row],[Gross Revenue]]-IMDB4[[#This Row],[Budget]]</f>
        <v>41030827</v>
      </c>
      <c r="V1315" s="9" t="str">
        <f>IF(IMDB4[[#This Row],[Profit]]&gt;0,"Hit","Flop")</f>
        <v>Hit</v>
      </c>
      <c r="W1315" s="9" t="str" cm="1">
        <f t="array" ref="W1315">_xlfn.IFS(IMDB4[[#This Row],[IMDb Score (1-10)]]&gt;=8,"Excellent",IMDB4[[#This Row],[IMDb Score (1-10)]]&gt;=7,"Good",IMDB4[[#This Row],[IMDb Score (1-10)]]&gt;=5,"Average",TRUE,"Poor")</f>
        <v>Average</v>
      </c>
      <c r="X1315" s="9" t="str">
        <f>IF(IMDB4[[#This Row],[Duration (min)]]&lt;90,"Short",IF(IMDB4[[#This Row],[Duration (min)]]&lt;=120,"Medium", "Long"))</f>
        <v>Long</v>
      </c>
    </row>
    <row r="1316" spans="1:24" x14ac:dyDescent="0.25">
      <c r="A1316" s="1" t="s">
        <v>6871</v>
      </c>
      <c r="B1316" s="2">
        <v>42181</v>
      </c>
      <c r="C1316" s="30">
        <f>YEAR(IMDB4[[#This Row],[Release Date]])</f>
        <v>2015</v>
      </c>
      <c r="D1316" s="30" t="str">
        <f>FLOOR(IMDB4[[#This Row],[Year]],10)&amp;"s"</f>
        <v>2010s</v>
      </c>
      <c r="E1316" s="1" t="s">
        <v>32</v>
      </c>
      <c r="F1316" s="1" t="s">
        <v>20</v>
      </c>
      <c r="G1316" s="1" t="s">
        <v>3</v>
      </c>
      <c r="H1316" s="1" t="s">
        <v>4</v>
      </c>
      <c r="I1316" s="1" t="s">
        <v>92</v>
      </c>
      <c r="J1316" s="1" t="s">
        <v>1506</v>
      </c>
      <c r="K1316" s="1" t="s">
        <v>6872</v>
      </c>
      <c r="L1316" s="30">
        <v>8000</v>
      </c>
      <c r="M1316" s="30">
        <v>12556</v>
      </c>
      <c r="N1316" s="30">
        <v>164</v>
      </c>
      <c r="O1316" s="30">
        <v>14000</v>
      </c>
      <c r="P1316" s="27">
        <v>6</v>
      </c>
      <c r="Q1316" s="30">
        <v>173</v>
      </c>
      <c r="R1316" s="30">
        <v>107</v>
      </c>
      <c r="S1316" s="9">
        <v>90353764</v>
      </c>
      <c r="T1316" s="9">
        <v>40000000</v>
      </c>
      <c r="U1316" s="9">
        <f>IMDB4[[#This Row],[Gross Revenue]]-IMDB4[[#This Row],[Budget]]</f>
        <v>50353764</v>
      </c>
      <c r="V1316" s="9" t="str">
        <f>IF(IMDB4[[#This Row],[Profit]]&gt;0,"Hit","Flop")</f>
        <v>Hit</v>
      </c>
      <c r="W1316" s="9" t="str" cm="1">
        <f t="array" ref="W1316">_xlfn.IFS(IMDB4[[#This Row],[IMDb Score (1-10)]]&gt;=8,"Excellent",IMDB4[[#This Row],[IMDb Score (1-10)]]&gt;=7,"Good",IMDB4[[#This Row],[IMDb Score (1-10)]]&gt;=5,"Average",TRUE,"Poor")</f>
        <v>Average</v>
      </c>
      <c r="X1316" s="9" t="str">
        <f>IF(IMDB4[[#This Row],[Duration (min)]]&lt;90,"Short",IF(IMDB4[[#This Row],[Duration (min)]]&lt;=120,"Medium", "Long"))</f>
        <v>Medium</v>
      </c>
    </row>
    <row r="1317" spans="1:24" x14ac:dyDescent="0.25">
      <c r="A1317" s="1" t="s">
        <v>5614</v>
      </c>
      <c r="B1317" s="2">
        <v>40522</v>
      </c>
      <c r="C1317" s="30">
        <f>YEAR(IMDB4[[#This Row],[Release Date]])</f>
        <v>2010</v>
      </c>
      <c r="D1317" s="30" t="str">
        <f>FLOOR(IMDB4[[#This Row],[Year]],10)&amp;"s"</f>
        <v>2010s</v>
      </c>
      <c r="E1317" s="1" t="s">
        <v>32</v>
      </c>
      <c r="F1317" s="1" t="s">
        <v>40</v>
      </c>
      <c r="G1317" s="1" t="s">
        <v>3</v>
      </c>
      <c r="H1317" s="1" t="s">
        <v>83</v>
      </c>
      <c r="I1317" s="1" t="s">
        <v>84</v>
      </c>
      <c r="J1317" s="1" t="s">
        <v>3799</v>
      </c>
      <c r="K1317" s="1" t="s">
        <v>793</v>
      </c>
      <c r="L1317" s="30">
        <v>8000</v>
      </c>
      <c r="M1317" s="30">
        <v>14024</v>
      </c>
      <c r="N1317" s="30">
        <v>0</v>
      </c>
      <c r="O1317" s="30">
        <v>9000</v>
      </c>
      <c r="P1317" s="27">
        <v>5.9</v>
      </c>
      <c r="Q1317" s="30">
        <v>217</v>
      </c>
      <c r="R1317" s="30">
        <v>118</v>
      </c>
      <c r="S1317" s="9">
        <v>88761720</v>
      </c>
      <c r="T1317" s="9">
        <v>95000000</v>
      </c>
      <c r="U1317" s="9">
        <f>IMDB4[[#This Row],[Gross Revenue]]-IMDB4[[#This Row],[Budget]]</f>
        <v>-6238280</v>
      </c>
      <c r="V1317" s="9" t="str">
        <f>IF(IMDB4[[#This Row],[Profit]]&gt;0,"Hit","Flop")</f>
        <v>Flop</v>
      </c>
      <c r="W1317" s="9" t="str" cm="1">
        <f t="array" ref="W1317">_xlfn.IFS(IMDB4[[#This Row],[IMDb Score (1-10)]]&gt;=8,"Excellent",IMDB4[[#This Row],[IMDb Score (1-10)]]&gt;=7,"Good",IMDB4[[#This Row],[IMDb Score (1-10)]]&gt;=5,"Average",TRUE,"Poor")</f>
        <v>Average</v>
      </c>
      <c r="X1317" s="9" t="str">
        <f>IF(IMDB4[[#This Row],[Duration (min)]]&lt;90,"Short",IF(IMDB4[[#This Row],[Duration (min)]]&lt;=120,"Medium", "Long"))</f>
        <v>Medium</v>
      </c>
    </row>
    <row r="1318" spans="1:24" x14ac:dyDescent="0.25">
      <c r="A1318" s="1" t="s">
        <v>6229</v>
      </c>
      <c r="B1318" s="2">
        <v>41123</v>
      </c>
      <c r="C1318" s="30">
        <f>YEAR(IMDB4[[#This Row],[Release Date]])</f>
        <v>2012</v>
      </c>
      <c r="D1318" s="30" t="str">
        <f>FLOOR(IMDB4[[#This Row],[Year]],10)&amp;"s"</f>
        <v>2010s</v>
      </c>
      <c r="E1318" s="1" t="s">
        <v>32</v>
      </c>
      <c r="F1318" s="1" t="s">
        <v>20</v>
      </c>
      <c r="G1318" s="1" t="s">
        <v>3</v>
      </c>
      <c r="H1318" s="1" t="s">
        <v>4</v>
      </c>
      <c r="I1318" s="1" t="s">
        <v>92</v>
      </c>
      <c r="J1318" s="1" t="s">
        <v>1506</v>
      </c>
      <c r="K1318" s="1" t="s">
        <v>1507</v>
      </c>
      <c r="L1318" s="30">
        <v>8000</v>
      </c>
      <c r="M1318" s="30">
        <v>9271</v>
      </c>
      <c r="N1318" s="30">
        <v>116</v>
      </c>
      <c r="O1318" s="30">
        <v>18000</v>
      </c>
      <c r="P1318" s="27">
        <v>6.2</v>
      </c>
      <c r="Q1318" s="30">
        <v>255</v>
      </c>
      <c r="R1318" s="30">
        <v>85</v>
      </c>
      <c r="S1318" s="9">
        <v>86897182</v>
      </c>
      <c r="T1318" s="9">
        <v>95000000</v>
      </c>
      <c r="U1318" s="9">
        <f>IMDB4[[#This Row],[Gross Revenue]]-IMDB4[[#This Row],[Budget]]</f>
        <v>-8102818</v>
      </c>
      <c r="V1318" s="9" t="str">
        <f>IF(IMDB4[[#This Row],[Profit]]&gt;0,"Hit","Flop")</f>
        <v>Flop</v>
      </c>
      <c r="W1318" s="9" t="str" cm="1">
        <f t="array" ref="W1318">_xlfn.IFS(IMDB4[[#This Row],[IMDb Score (1-10)]]&gt;=8,"Excellent",IMDB4[[#This Row],[IMDb Score (1-10)]]&gt;=7,"Good",IMDB4[[#This Row],[IMDb Score (1-10)]]&gt;=5,"Average",TRUE,"Poor")</f>
        <v>Average</v>
      </c>
      <c r="X1318" s="9" t="str">
        <f>IF(IMDB4[[#This Row],[Duration (min)]]&lt;90,"Short",IF(IMDB4[[#This Row],[Duration (min)]]&lt;=120,"Medium", "Long"))</f>
        <v>Short</v>
      </c>
    </row>
    <row r="1319" spans="1:24" x14ac:dyDescent="0.25">
      <c r="A1319" s="1" t="s">
        <v>5963</v>
      </c>
      <c r="B1319" s="2">
        <v>40560</v>
      </c>
      <c r="C1319" s="30">
        <f>YEAR(IMDB4[[#This Row],[Release Date]])</f>
        <v>2011</v>
      </c>
      <c r="D1319" s="30" t="str">
        <f>FLOOR(IMDB4[[#This Row],[Year]],10)&amp;"s"</f>
        <v>2010s</v>
      </c>
      <c r="E1319" s="1" t="s">
        <v>32</v>
      </c>
      <c r="F1319" s="1" t="s">
        <v>20</v>
      </c>
      <c r="G1319" s="1" t="s">
        <v>3</v>
      </c>
      <c r="H1319" s="1" t="s">
        <v>4</v>
      </c>
      <c r="I1319" s="1" t="s">
        <v>92</v>
      </c>
      <c r="J1319" s="1" t="s">
        <v>5964</v>
      </c>
      <c r="K1319" s="1" t="s">
        <v>2046</v>
      </c>
      <c r="L1319" s="30">
        <v>8000</v>
      </c>
      <c r="M1319" s="30">
        <v>9578</v>
      </c>
      <c r="N1319" s="30">
        <v>729</v>
      </c>
      <c r="O1319" s="30">
        <v>22000</v>
      </c>
      <c r="P1319" s="27">
        <v>7.3</v>
      </c>
      <c r="Q1319" s="30">
        <v>549</v>
      </c>
      <c r="R1319" s="30">
        <v>115</v>
      </c>
      <c r="S1319" s="9">
        <v>82624961</v>
      </c>
      <c r="T1319" s="9">
        <v>20000000</v>
      </c>
      <c r="U1319" s="9">
        <f>IMDB4[[#This Row],[Gross Revenue]]-IMDB4[[#This Row],[Budget]]</f>
        <v>62624961</v>
      </c>
      <c r="V1319" s="9" t="str">
        <f>IF(IMDB4[[#This Row],[Profit]]&gt;0,"Hit","Flop")</f>
        <v>Hit</v>
      </c>
      <c r="W1319" s="9" t="str" cm="1">
        <f t="array" ref="W1319">_xlfn.IFS(IMDB4[[#This Row],[IMDb Score (1-10)]]&gt;=8,"Excellent",IMDB4[[#This Row],[IMDb Score (1-10)]]&gt;=7,"Good",IMDB4[[#This Row],[IMDb Score (1-10)]]&gt;=5,"Average",TRUE,"Poor")</f>
        <v>Good</v>
      </c>
      <c r="X1319" s="9" t="str">
        <f>IF(IMDB4[[#This Row],[Duration (min)]]&lt;90,"Short",IF(IMDB4[[#This Row],[Duration (min)]]&lt;=120,"Medium", "Long"))</f>
        <v>Medium</v>
      </c>
    </row>
    <row r="1320" spans="1:24" x14ac:dyDescent="0.25">
      <c r="A1320" s="1" t="s">
        <v>1530</v>
      </c>
      <c r="B1320" s="2">
        <v>35783</v>
      </c>
      <c r="C1320" s="30">
        <f>YEAR(IMDB4[[#This Row],[Release Date]])</f>
        <v>1997</v>
      </c>
      <c r="D1320" s="30" t="str">
        <f>FLOOR(IMDB4[[#This Row],[Year]],10)&amp;"s"</f>
        <v>1990s</v>
      </c>
      <c r="E1320" s="1" t="s">
        <v>32</v>
      </c>
      <c r="F1320" s="1" t="s">
        <v>77</v>
      </c>
      <c r="G1320" s="1" t="s">
        <v>3</v>
      </c>
      <c r="H1320" s="1" t="s">
        <v>4</v>
      </c>
      <c r="I1320" s="1" t="s">
        <v>92</v>
      </c>
      <c r="J1320" s="1" t="s">
        <v>675</v>
      </c>
      <c r="K1320" s="1" t="s">
        <v>268</v>
      </c>
      <c r="L1320" s="30">
        <v>8000</v>
      </c>
      <c r="M1320" s="30">
        <v>8355</v>
      </c>
      <c r="N1320" s="30">
        <v>503</v>
      </c>
      <c r="O1320" s="30">
        <v>0</v>
      </c>
      <c r="P1320" s="27">
        <v>6.7</v>
      </c>
      <c r="Q1320" s="30">
        <v>80</v>
      </c>
      <c r="R1320" s="30">
        <v>135</v>
      </c>
      <c r="S1320" s="9">
        <v>76081498</v>
      </c>
      <c r="T1320" s="9">
        <v>75000000</v>
      </c>
      <c r="U1320" s="9">
        <f>IMDB4[[#This Row],[Gross Revenue]]-IMDB4[[#This Row],[Budget]]</f>
        <v>1081498</v>
      </c>
      <c r="V1320" s="9" t="str">
        <f>IF(IMDB4[[#This Row],[Profit]]&gt;0,"Hit","Flop")</f>
        <v>Hit</v>
      </c>
      <c r="W1320" s="9" t="str" cm="1">
        <f t="array" ref="W1320">_xlfn.IFS(IMDB4[[#This Row],[IMDb Score (1-10)]]&gt;=8,"Excellent",IMDB4[[#This Row],[IMDb Score (1-10)]]&gt;=7,"Good",IMDB4[[#This Row],[IMDb Score (1-10)]]&gt;=5,"Average",TRUE,"Poor")</f>
        <v>Average</v>
      </c>
      <c r="X1320" s="9" t="str">
        <f>IF(IMDB4[[#This Row],[Duration (min)]]&lt;90,"Short",IF(IMDB4[[#This Row],[Duration (min)]]&lt;=120,"Medium", "Long"))</f>
        <v>Long</v>
      </c>
    </row>
    <row r="1321" spans="1:24" x14ac:dyDescent="0.25">
      <c r="A1321" s="1" t="s">
        <v>3399</v>
      </c>
      <c r="B1321" s="2">
        <v>37850</v>
      </c>
      <c r="C1321" s="30">
        <f>YEAR(IMDB4[[#This Row],[Release Date]])</f>
        <v>2003</v>
      </c>
      <c r="D1321" s="30" t="str">
        <f>FLOOR(IMDB4[[#This Row],[Year]],10)&amp;"s"</f>
        <v>2000s</v>
      </c>
      <c r="E1321" s="1" t="s">
        <v>32</v>
      </c>
      <c r="F1321" s="1" t="s">
        <v>20</v>
      </c>
      <c r="G1321" s="1" t="s">
        <v>3</v>
      </c>
      <c r="H1321" s="1" t="s">
        <v>4</v>
      </c>
      <c r="I1321" s="1" t="s">
        <v>92</v>
      </c>
      <c r="J1321" s="1" t="s">
        <v>1506</v>
      </c>
      <c r="K1321" s="1" t="s">
        <v>2458</v>
      </c>
      <c r="L1321" s="30">
        <v>8000</v>
      </c>
      <c r="M1321" s="30">
        <v>10325</v>
      </c>
      <c r="N1321" s="30">
        <v>480</v>
      </c>
      <c r="O1321" s="30">
        <v>0</v>
      </c>
      <c r="P1321" s="27">
        <v>7.2</v>
      </c>
      <c r="Q1321" s="30">
        <v>123</v>
      </c>
      <c r="R1321" s="30">
        <v>88</v>
      </c>
      <c r="S1321" s="9">
        <v>74608545</v>
      </c>
      <c r="T1321" s="9">
        <v>24000000</v>
      </c>
      <c r="U1321" s="9">
        <f>IMDB4[[#This Row],[Gross Revenue]]-IMDB4[[#This Row],[Budget]]</f>
        <v>50608545</v>
      </c>
      <c r="V1321" s="9" t="str">
        <f>IF(IMDB4[[#This Row],[Profit]]&gt;0,"Hit","Flop")</f>
        <v>Hit</v>
      </c>
      <c r="W1321" s="9" t="str" cm="1">
        <f t="array" ref="W1321">_xlfn.IFS(IMDB4[[#This Row],[IMDb Score (1-10)]]&gt;=8,"Excellent",IMDB4[[#This Row],[IMDb Score (1-10)]]&gt;=7,"Good",IMDB4[[#This Row],[IMDb Score (1-10)]]&gt;=5,"Average",TRUE,"Poor")</f>
        <v>Good</v>
      </c>
      <c r="X1321" s="9" t="str">
        <f>IF(IMDB4[[#This Row],[Duration (min)]]&lt;90,"Short",IF(IMDB4[[#This Row],[Duration (min)]]&lt;=120,"Medium", "Long"))</f>
        <v>Short</v>
      </c>
    </row>
    <row r="1322" spans="1:24" x14ac:dyDescent="0.25">
      <c r="A1322" s="1" t="s">
        <v>6461</v>
      </c>
      <c r="B1322" s="2">
        <v>41564</v>
      </c>
      <c r="C1322" s="30">
        <f>YEAR(IMDB4[[#This Row],[Release Date]])</f>
        <v>2013</v>
      </c>
      <c r="D1322" s="30" t="str">
        <f>FLOOR(IMDB4[[#This Row],[Year]],10)&amp;"s"</f>
        <v>2010s</v>
      </c>
      <c r="E1322" s="1" t="s">
        <v>32</v>
      </c>
      <c r="F1322" s="1" t="s">
        <v>40</v>
      </c>
      <c r="G1322" s="1" t="s">
        <v>3</v>
      </c>
      <c r="H1322" s="1" t="s">
        <v>4</v>
      </c>
      <c r="I1322" s="1" t="s">
        <v>84</v>
      </c>
      <c r="J1322" s="1" t="s">
        <v>3799</v>
      </c>
      <c r="K1322" s="1" t="s">
        <v>5270</v>
      </c>
      <c r="L1322" s="30">
        <v>8000</v>
      </c>
      <c r="M1322" s="30">
        <v>10882</v>
      </c>
      <c r="N1322" s="30">
        <v>87</v>
      </c>
      <c r="O1322" s="30">
        <v>28000</v>
      </c>
      <c r="P1322" s="27">
        <v>5.9</v>
      </c>
      <c r="Q1322" s="30">
        <v>183</v>
      </c>
      <c r="R1322" s="30">
        <v>106</v>
      </c>
      <c r="S1322" s="9">
        <v>68558662</v>
      </c>
      <c r="T1322" s="9">
        <v>90000000</v>
      </c>
      <c r="U1322" s="9">
        <f>IMDB4[[#This Row],[Gross Revenue]]-IMDB4[[#This Row],[Budget]]</f>
        <v>-21441338</v>
      </c>
      <c r="V1322" s="9" t="str">
        <f>IF(IMDB4[[#This Row],[Profit]]&gt;0,"Hit","Flop")</f>
        <v>Flop</v>
      </c>
      <c r="W1322" s="9" t="str" cm="1">
        <f t="array" ref="W1322">_xlfn.IFS(IMDB4[[#This Row],[IMDb Score (1-10)]]&gt;=8,"Excellent",IMDB4[[#This Row],[IMDb Score (1-10)]]&gt;=7,"Good",IMDB4[[#This Row],[IMDb Score (1-10)]]&gt;=5,"Average",TRUE,"Poor")</f>
        <v>Average</v>
      </c>
      <c r="X1322" s="9" t="str">
        <f>IF(IMDB4[[#This Row],[Duration (min)]]&lt;90,"Short",IF(IMDB4[[#This Row],[Duration (min)]]&lt;=120,"Medium", "Long"))</f>
        <v>Medium</v>
      </c>
    </row>
    <row r="1323" spans="1:24" x14ac:dyDescent="0.25">
      <c r="A1323" s="1" t="s">
        <v>6157</v>
      </c>
      <c r="B1323" s="2">
        <v>41021</v>
      </c>
      <c r="C1323" s="30">
        <f>YEAR(IMDB4[[#This Row],[Release Date]])</f>
        <v>2012</v>
      </c>
      <c r="D1323" s="30" t="str">
        <f>FLOOR(IMDB4[[#This Row],[Year]],10)&amp;"s"</f>
        <v>2010s</v>
      </c>
      <c r="E1323" s="1" t="s">
        <v>32</v>
      </c>
      <c r="F1323" s="1" t="s">
        <v>40</v>
      </c>
      <c r="G1323" s="1" t="s">
        <v>3</v>
      </c>
      <c r="H1323" s="1" t="s">
        <v>4</v>
      </c>
      <c r="I1323" s="1" t="s">
        <v>84</v>
      </c>
      <c r="J1323" s="1" t="s">
        <v>675</v>
      </c>
      <c r="K1323" s="1" t="s">
        <v>2499</v>
      </c>
      <c r="L1323" s="30">
        <v>8000</v>
      </c>
      <c r="M1323" s="30">
        <v>11454</v>
      </c>
      <c r="N1323" s="30">
        <v>763</v>
      </c>
      <c r="O1323" s="30">
        <v>18000</v>
      </c>
      <c r="P1323" s="27">
        <v>5.6</v>
      </c>
      <c r="Q1323" s="30">
        <v>382</v>
      </c>
      <c r="R1323" s="30">
        <v>106</v>
      </c>
      <c r="S1323" s="9">
        <v>64933670</v>
      </c>
      <c r="T1323" s="9">
        <v>85000000</v>
      </c>
      <c r="U1323" s="9">
        <f>IMDB4[[#This Row],[Gross Revenue]]-IMDB4[[#This Row],[Budget]]</f>
        <v>-20066330</v>
      </c>
      <c r="V1323" s="9" t="str">
        <f>IF(IMDB4[[#This Row],[Profit]]&gt;0,"Hit","Flop")</f>
        <v>Flop</v>
      </c>
      <c r="W1323" s="9" t="str" cm="1">
        <f t="array" ref="W1323">_xlfn.IFS(IMDB4[[#This Row],[IMDb Score (1-10)]]&gt;=8,"Excellent",IMDB4[[#This Row],[IMDb Score (1-10)]]&gt;=7,"Good",IMDB4[[#This Row],[IMDb Score (1-10)]]&gt;=5,"Average",TRUE,"Poor")</f>
        <v>Average</v>
      </c>
      <c r="X1323" s="9" t="str">
        <f>IF(IMDB4[[#This Row],[Duration (min)]]&lt;90,"Short",IF(IMDB4[[#This Row],[Duration (min)]]&lt;=120,"Medium", "Long"))</f>
        <v>Medium</v>
      </c>
    </row>
    <row r="1324" spans="1:24" x14ac:dyDescent="0.25">
      <c r="A1324" s="1" t="s">
        <v>3389</v>
      </c>
      <c r="B1324" s="2">
        <v>37845</v>
      </c>
      <c r="C1324" s="30">
        <f>YEAR(IMDB4[[#This Row],[Release Date]])</f>
        <v>2003</v>
      </c>
      <c r="D1324" s="30" t="str">
        <f>FLOOR(IMDB4[[#This Row],[Year]],10)&amp;"s"</f>
        <v>2000s</v>
      </c>
      <c r="E1324" s="1" t="s">
        <v>32</v>
      </c>
      <c r="F1324" s="1" t="s">
        <v>9</v>
      </c>
      <c r="G1324" s="1" t="s">
        <v>3</v>
      </c>
      <c r="H1324" s="1" t="s">
        <v>4</v>
      </c>
      <c r="I1324" s="1" t="s">
        <v>132</v>
      </c>
      <c r="J1324" s="1" t="s">
        <v>675</v>
      </c>
      <c r="K1324" s="1" t="s">
        <v>1080</v>
      </c>
      <c r="L1324" s="30">
        <v>8000</v>
      </c>
      <c r="M1324" s="30">
        <v>12850</v>
      </c>
      <c r="N1324" s="30">
        <v>179</v>
      </c>
      <c r="O1324" s="30">
        <v>0</v>
      </c>
      <c r="P1324" s="27">
        <v>6.4</v>
      </c>
      <c r="Q1324" s="30">
        <v>141</v>
      </c>
      <c r="R1324" s="30">
        <v>117</v>
      </c>
      <c r="S1324" s="9">
        <v>63695760</v>
      </c>
      <c r="T1324" s="9">
        <v>65000000</v>
      </c>
      <c r="U1324" s="9">
        <f>IMDB4[[#This Row],[Gross Revenue]]-IMDB4[[#This Row],[Budget]]</f>
        <v>-1304240</v>
      </c>
      <c r="V1324" s="9" t="str">
        <f>IF(IMDB4[[#This Row],[Profit]]&gt;0,"Hit","Flop")</f>
        <v>Flop</v>
      </c>
      <c r="W1324" s="9" t="str" cm="1">
        <f t="array" ref="W1324">_xlfn.IFS(IMDB4[[#This Row],[IMDb Score (1-10)]]&gt;=8,"Excellent",IMDB4[[#This Row],[IMDb Score (1-10)]]&gt;=7,"Good",IMDB4[[#This Row],[IMDb Score (1-10)]]&gt;=5,"Average",TRUE,"Poor")</f>
        <v>Average</v>
      </c>
      <c r="X1324" s="9" t="str">
        <f>IF(IMDB4[[#This Row],[Duration (min)]]&lt;90,"Short",IF(IMDB4[[#This Row],[Duration (min)]]&lt;=120,"Medium", "Long"))</f>
        <v>Medium</v>
      </c>
    </row>
    <row r="1325" spans="1:24" x14ac:dyDescent="0.25">
      <c r="A1325" s="1" t="s">
        <v>784</v>
      </c>
      <c r="B1325" s="2">
        <v>33222</v>
      </c>
      <c r="C1325" s="30">
        <f>YEAR(IMDB4[[#This Row],[Release Date]])</f>
        <v>1990</v>
      </c>
      <c r="D1325" s="30" t="str">
        <f>FLOOR(IMDB4[[#This Row],[Year]],10)&amp;"s"</f>
        <v>1990s</v>
      </c>
      <c r="E1325" s="1" t="s">
        <v>32</v>
      </c>
      <c r="F1325" s="1" t="s">
        <v>9</v>
      </c>
      <c r="G1325" s="1" t="s">
        <v>3</v>
      </c>
      <c r="H1325" s="1" t="s">
        <v>4</v>
      </c>
      <c r="I1325" s="1" t="s">
        <v>92</v>
      </c>
      <c r="J1325" s="1" t="s">
        <v>675</v>
      </c>
      <c r="K1325" s="1" t="s">
        <v>785</v>
      </c>
      <c r="L1325" s="30">
        <v>8000</v>
      </c>
      <c r="M1325" s="30">
        <v>10493</v>
      </c>
      <c r="N1325" s="30">
        <v>541</v>
      </c>
      <c r="O1325" s="30">
        <v>0</v>
      </c>
      <c r="P1325" s="27">
        <v>6.6</v>
      </c>
      <c r="Q1325" s="30">
        <v>49</v>
      </c>
      <c r="R1325" s="30">
        <v>115</v>
      </c>
      <c r="S1325" s="9">
        <v>61490000</v>
      </c>
      <c r="T1325" s="9">
        <v>26000000</v>
      </c>
      <c r="U1325" s="9">
        <f>IMDB4[[#This Row],[Gross Revenue]]-IMDB4[[#This Row],[Budget]]</f>
        <v>35490000</v>
      </c>
      <c r="V1325" s="9" t="str">
        <f>IF(IMDB4[[#This Row],[Profit]]&gt;0,"Hit","Flop")</f>
        <v>Hit</v>
      </c>
      <c r="W1325" s="9" t="str" cm="1">
        <f t="array" ref="W1325">_xlfn.IFS(IMDB4[[#This Row],[IMDb Score (1-10)]]&gt;=8,"Excellent",IMDB4[[#This Row],[IMDb Score (1-10)]]&gt;=7,"Good",IMDB4[[#This Row],[IMDb Score (1-10)]]&gt;=5,"Average",TRUE,"Poor")</f>
        <v>Average</v>
      </c>
      <c r="X1325" s="9" t="str">
        <f>IF(IMDB4[[#This Row],[Duration (min)]]&lt;90,"Short",IF(IMDB4[[#This Row],[Duration (min)]]&lt;=120,"Medium", "Long"))</f>
        <v>Medium</v>
      </c>
    </row>
    <row r="1326" spans="1:24" x14ac:dyDescent="0.25">
      <c r="A1326" s="1" t="s">
        <v>4283</v>
      </c>
      <c r="B1326" s="2">
        <v>38791</v>
      </c>
      <c r="C1326" s="30">
        <f>YEAR(IMDB4[[#This Row],[Release Date]])</f>
        <v>2006</v>
      </c>
      <c r="D1326" s="30" t="str">
        <f>FLOOR(IMDB4[[#This Row],[Year]],10)&amp;"s"</f>
        <v>2000s</v>
      </c>
      <c r="E1326" s="1" t="s">
        <v>32</v>
      </c>
      <c r="F1326" s="1" t="s">
        <v>40</v>
      </c>
      <c r="G1326" s="1" t="s">
        <v>3</v>
      </c>
      <c r="H1326" s="1" t="s">
        <v>4</v>
      </c>
      <c r="I1326" s="1" t="s">
        <v>28</v>
      </c>
      <c r="J1326" s="1" t="s">
        <v>1506</v>
      </c>
      <c r="K1326" s="1" t="s">
        <v>4284</v>
      </c>
      <c r="L1326" s="30">
        <v>8000</v>
      </c>
      <c r="M1326" s="30">
        <v>11124</v>
      </c>
      <c r="N1326" s="30">
        <v>5</v>
      </c>
      <c r="O1326" s="30">
        <v>624</v>
      </c>
      <c r="P1326" s="27">
        <v>6.6</v>
      </c>
      <c r="Q1326" s="30">
        <v>87</v>
      </c>
      <c r="R1326" s="30">
        <v>78</v>
      </c>
      <c r="S1326" s="9">
        <v>58336565</v>
      </c>
      <c r="T1326" s="9">
        <v>50000000</v>
      </c>
      <c r="U1326" s="9">
        <f>IMDB4[[#This Row],[Gross Revenue]]-IMDB4[[#This Row],[Budget]]</f>
        <v>8336565</v>
      </c>
      <c r="V1326" s="9" t="str">
        <f>IF(IMDB4[[#This Row],[Profit]]&gt;0,"Hit","Flop")</f>
        <v>Hit</v>
      </c>
      <c r="W1326" s="9" t="str" cm="1">
        <f t="array" ref="W1326">_xlfn.IFS(IMDB4[[#This Row],[IMDb Score (1-10)]]&gt;=8,"Excellent",IMDB4[[#This Row],[IMDb Score (1-10)]]&gt;=7,"Good",IMDB4[[#This Row],[IMDb Score (1-10)]]&gt;=5,"Average",TRUE,"Poor")</f>
        <v>Average</v>
      </c>
      <c r="X1326" s="9" t="str">
        <f>IF(IMDB4[[#This Row],[Duration (min)]]&lt;90,"Short",IF(IMDB4[[#This Row],[Duration (min)]]&lt;=120,"Medium", "Long"))</f>
        <v>Short</v>
      </c>
    </row>
    <row r="1327" spans="1:24" x14ac:dyDescent="0.25">
      <c r="A1327" s="1" t="s">
        <v>1505</v>
      </c>
      <c r="B1327" s="2">
        <v>35763</v>
      </c>
      <c r="C1327" s="30">
        <f>YEAR(IMDB4[[#This Row],[Release Date]])</f>
        <v>1997</v>
      </c>
      <c r="D1327" s="30" t="str">
        <f>FLOOR(IMDB4[[#This Row],[Year]],10)&amp;"s"</f>
        <v>1990s</v>
      </c>
      <c r="E1327" s="1" t="s">
        <v>32</v>
      </c>
      <c r="F1327" s="1" t="s">
        <v>20</v>
      </c>
      <c r="G1327" s="1" t="s">
        <v>3</v>
      </c>
      <c r="H1327" s="1" t="s">
        <v>4</v>
      </c>
      <c r="I1327" s="1" t="s">
        <v>132</v>
      </c>
      <c r="J1327" s="1" t="s">
        <v>1506</v>
      </c>
      <c r="K1327" s="1" t="s">
        <v>1507</v>
      </c>
      <c r="L1327" s="30">
        <v>8000</v>
      </c>
      <c r="M1327" s="30">
        <v>10557</v>
      </c>
      <c r="N1327" s="30">
        <v>116</v>
      </c>
      <c r="O1327" s="30">
        <v>0</v>
      </c>
      <c r="P1327" s="27">
        <v>7</v>
      </c>
      <c r="Q1327" s="30">
        <v>129</v>
      </c>
      <c r="R1327" s="30">
        <v>68</v>
      </c>
      <c r="S1327" s="9">
        <v>53868030</v>
      </c>
      <c r="T1327" s="9">
        <v>17000000</v>
      </c>
      <c r="U1327" s="9">
        <f>IMDB4[[#This Row],[Gross Revenue]]-IMDB4[[#This Row],[Budget]]</f>
        <v>36868030</v>
      </c>
      <c r="V1327" s="9" t="str">
        <f>IF(IMDB4[[#This Row],[Profit]]&gt;0,"Hit","Flop")</f>
        <v>Hit</v>
      </c>
      <c r="W1327" s="9" t="str" cm="1">
        <f t="array" ref="W1327">_xlfn.IFS(IMDB4[[#This Row],[IMDb Score (1-10)]]&gt;=8,"Excellent",IMDB4[[#This Row],[IMDb Score (1-10)]]&gt;=7,"Good",IMDB4[[#This Row],[IMDb Score (1-10)]]&gt;=5,"Average",TRUE,"Poor")</f>
        <v>Good</v>
      </c>
      <c r="X1327" s="9" t="str">
        <f>IF(IMDB4[[#This Row],[Duration (min)]]&lt;90,"Short",IF(IMDB4[[#This Row],[Duration (min)]]&lt;=120,"Medium", "Long"))</f>
        <v>Short</v>
      </c>
    </row>
    <row r="1328" spans="1:24" x14ac:dyDescent="0.25">
      <c r="A1328" s="1" t="s">
        <v>5292</v>
      </c>
      <c r="B1328" s="2">
        <v>40141</v>
      </c>
      <c r="C1328" s="30">
        <f>YEAR(IMDB4[[#This Row],[Release Date]])</f>
        <v>2009</v>
      </c>
      <c r="D1328" s="30" t="str">
        <f>FLOOR(IMDB4[[#This Row],[Year]],10)&amp;"s"</f>
        <v>2000s</v>
      </c>
      <c r="E1328" s="1" t="s">
        <v>32</v>
      </c>
      <c r="F1328" s="1" t="s">
        <v>40</v>
      </c>
      <c r="G1328" s="1" t="s">
        <v>3</v>
      </c>
      <c r="H1328" s="1" t="s">
        <v>4</v>
      </c>
      <c r="I1328" s="1" t="s">
        <v>132</v>
      </c>
      <c r="J1328" s="1" t="s">
        <v>1506</v>
      </c>
      <c r="K1328" s="1" t="s">
        <v>1177</v>
      </c>
      <c r="L1328" s="30">
        <v>8000</v>
      </c>
      <c r="M1328" s="30">
        <v>10552</v>
      </c>
      <c r="N1328" s="30">
        <v>52</v>
      </c>
      <c r="O1328" s="30">
        <v>0</v>
      </c>
      <c r="P1328" s="27">
        <v>5.4</v>
      </c>
      <c r="Q1328" s="30">
        <v>167</v>
      </c>
      <c r="R1328" s="30">
        <v>102</v>
      </c>
      <c r="S1328" s="9">
        <v>49392095</v>
      </c>
      <c r="T1328" s="9">
        <v>100000000</v>
      </c>
      <c r="U1328" s="9">
        <f>IMDB4[[#This Row],[Gross Revenue]]-IMDB4[[#This Row],[Budget]]</f>
        <v>-50607905</v>
      </c>
      <c r="V1328" s="9" t="str">
        <f>IF(IMDB4[[#This Row],[Profit]]&gt;0,"Hit","Flop")</f>
        <v>Flop</v>
      </c>
      <c r="W1328" s="9" t="str" cm="1">
        <f t="array" ref="W1328">_xlfn.IFS(IMDB4[[#This Row],[IMDb Score (1-10)]]&gt;=8,"Excellent",IMDB4[[#This Row],[IMDb Score (1-10)]]&gt;=7,"Good",IMDB4[[#This Row],[IMDb Score (1-10)]]&gt;=5,"Average",TRUE,"Poor")</f>
        <v>Average</v>
      </c>
      <c r="X1328" s="9" t="str">
        <f>IF(IMDB4[[#This Row],[Duration (min)]]&lt;90,"Short",IF(IMDB4[[#This Row],[Duration (min)]]&lt;=120,"Medium", "Long"))</f>
        <v>Medium</v>
      </c>
    </row>
    <row r="1329" spans="1:24" x14ac:dyDescent="0.25">
      <c r="A1329" s="1" t="s">
        <v>5242</v>
      </c>
      <c r="B1329" s="2">
        <v>39856</v>
      </c>
      <c r="C1329" s="30">
        <f>YEAR(IMDB4[[#This Row],[Release Date]])</f>
        <v>2009</v>
      </c>
      <c r="D1329" s="30" t="str">
        <f>FLOOR(IMDB4[[#This Row],[Year]],10)&amp;"s"</f>
        <v>2000s</v>
      </c>
      <c r="E1329" s="1" t="s">
        <v>32</v>
      </c>
      <c r="F1329" s="1" t="s">
        <v>20</v>
      </c>
      <c r="G1329" s="1" t="s">
        <v>3</v>
      </c>
      <c r="H1329" s="1" t="s">
        <v>4</v>
      </c>
      <c r="I1329" s="1" t="s">
        <v>132</v>
      </c>
      <c r="J1329" s="1" t="s">
        <v>675</v>
      </c>
      <c r="K1329" s="1" t="s">
        <v>4689</v>
      </c>
      <c r="L1329" s="30">
        <v>8000</v>
      </c>
      <c r="M1329" s="30">
        <v>10623</v>
      </c>
      <c r="N1329" s="30">
        <v>209</v>
      </c>
      <c r="O1329" s="30">
        <v>0</v>
      </c>
      <c r="P1329" s="27">
        <v>6.2</v>
      </c>
      <c r="Q1329" s="30">
        <v>211</v>
      </c>
      <c r="R1329" s="30">
        <v>125</v>
      </c>
      <c r="S1329" s="9">
        <v>40559930</v>
      </c>
      <c r="T1329" s="9">
        <v>60000000</v>
      </c>
      <c r="U1329" s="9">
        <f>IMDB4[[#This Row],[Gross Revenue]]-IMDB4[[#This Row],[Budget]]</f>
        <v>-19440070</v>
      </c>
      <c r="V1329" s="9" t="str">
        <f>IF(IMDB4[[#This Row],[Profit]]&gt;0,"Hit","Flop")</f>
        <v>Flop</v>
      </c>
      <c r="W1329" s="9" t="str" cm="1">
        <f t="array" ref="W1329">_xlfn.IFS(IMDB4[[#This Row],[IMDb Score (1-10)]]&gt;=8,"Excellent",IMDB4[[#This Row],[IMDb Score (1-10)]]&gt;=7,"Good",IMDB4[[#This Row],[IMDb Score (1-10)]]&gt;=5,"Average",TRUE,"Poor")</f>
        <v>Average</v>
      </c>
      <c r="X1329" s="9" t="str">
        <f>IF(IMDB4[[#This Row],[Duration (min)]]&lt;90,"Short",IF(IMDB4[[#This Row],[Duration (min)]]&lt;=120,"Medium", "Long"))</f>
        <v>Long</v>
      </c>
    </row>
    <row r="1330" spans="1:24" x14ac:dyDescent="0.25">
      <c r="A1330" s="1" t="s">
        <v>4470</v>
      </c>
      <c r="B1330" s="2">
        <v>38901</v>
      </c>
      <c r="C1330" s="30">
        <f>YEAR(IMDB4[[#This Row],[Release Date]])</f>
        <v>2006</v>
      </c>
      <c r="D1330" s="30" t="str">
        <f>FLOOR(IMDB4[[#This Row],[Year]],10)&amp;"s"</f>
        <v>2000s</v>
      </c>
      <c r="E1330" s="1" t="s">
        <v>32</v>
      </c>
      <c r="F1330" s="1" t="s">
        <v>20</v>
      </c>
      <c r="G1330" s="1" t="s">
        <v>3</v>
      </c>
      <c r="H1330" s="1" t="s">
        <v>4</v>
      </c>
      <c r="I1330" s="1" t="s">
        <v>132</v>
      </c>
      <c r="J1330" s="1" t="s">
        <v>1506</v>
      </c>
      <c r="K1330" s="1" t="s">
        <v>2761</v>
      </c>
      <c r="L1330" s="30">
        <v>8000</v>
      </c>
      <c r="M1330" s="30">
        <v>8362</v>
      </c>
      <c r="N1330" s="30">
        <v>395</v>
      </c>
      <c r="O1330" s="30">
        <v>13000</v>
      </c>
      <c r="P1330" s="27">
        <v>7.6</v>
      </c>
      <c r="Q1330" s="30">
        <v>253</v>
      </c>
      <c r="R1330" s="30">
        <v>113</v>
      </c>
      <c r="S1330" s="9">
        <v>40137776</v>
      </c>
      <c r="T1330" s="9">
        <v>38000000</v>
      </c>
      <c r="U1330" s="9">
        <f>IMDB4[[#This Row],[Gross Revenue]]-IMDB4[[#This Row],[Budget]]</f>
        <v>2137776</v>
      </c>
      <c r="V1330" s="9" t="str">
        <f>IF(IMDB4[[#This Row],[Profit]]&gt;0,"Hit","Flop")</f>
        <v>Hit</v>
      </c>
      <c r="W1330" s="9" t="str" cm="1">
        <f t="array" ref="W1330">_xlfn.IFS(IMDB4[[#This Row],[IMDb Score (1-10)]]&gt;=8,"Excellent",IMDB4[[#This Row],[IMDb Score (1-10)]]&gt;=7,"Good",IMDB4[[#This Row],[IMDb Score (1-10)]]&gt;=5,"Average",TRUE,"Poor")</f>
        <v>Good</v>
      </c>
      <c r="X1330" s="9" t="str">
        <f>IF(IMDB4[[#This Row],[Duration (min)]]&lt;90,"Short",IF(IMDB4[[#This Row],[Duration (min)]]&lt;=120,"Medium", "Long"))</f>
        <v>Medium</v>
      </c>
    </row>
    <row r="1331" spans="1:24" x14ac:dyDescent="0.25">
      <c r="A1331" s="1" t="s">
        <v>4796</v>
      </c>
      <c r="B1331" s="2">
        <v>39422</v>
      </c>
      <c r="C1331" s="30">
        <f>YEAR(IMDB4[[#This Row],[Release Date]])</f>
        <v>2007</v>
      </c>
      <c r="D1331" s="30" t="str">
        <f>FLOOR(IMDB4[[#This Row],[Year]],10)&amp;"s"</f>
        <v>2000s</v>
      </c>
      <c r="E1331" s="1" t="s">
        <v>32</v>
      </c>
      <c r="F1331" s="1" t="s">
        <v>294</v>
      </c>
      <c r="G1331" s="1" t="s">
        <v>3</v>
      </c>
      <c r="H1331" s="1" t="s">
        <v>4</v>
      </c>
      <c r="I1331" s="1" t="s">
        <v>92</v>
      </c>
      <c r="J1331" s="1" t="s">
        <v>3799</v>
      </c>
      <c r="K1331" s="1" t="s">
        <v>785</v>
      </c>
      <c r="L1331" s="30">
        <v>8000</v>
      </c>
      <c r="M1331" s="30">
        <v>10938</v>
      </c>
      <c r="N1331" s="30">
        <v>541</v>
      </c>
      <c r="O1331" s="30">
        <v>10000</v>
      </c>
      <c r="P1331" s="27">
        <v>6.4</v>
      </c>
      <c r="Q1331" s="30">
        <v>224</v>
      </c>
      <c r="R1331" s="30">
        <v>98</v>
      </c>
      <c r="S1331" s="9">
        <v>35063732</v>
      </c>
      <c r="T1331" s="9">
        <v>32000000</v>
      </c>
      <c r="U1331" s="9">
        <f>IMDB4[[#This Row],[Gross Revenue]]-IMDB4[[#This Row],[Budget]]</f>
        <v>3063732</v>
      </c>
      <c r="V1331" s="9" t="str">
        <f>IF(IMDB4[[#This Row],[Profit]]&gt;0,"Hit","Flop")</f>
        <v>Hit</v>
      </c>
      <c r="W1331" s="9" t="str" cm="1">
        <f t="array" ref="W1331">_xlfn.IFS(IMDB4[[#This Row],[IMDb Score (1-10)]]&gt;=8,"Excellent",IMDB4[[#This Row],[IMDb Score (1-10)]]&gt;=7,"Good",IMDB4[[#This Row],[IMDb Score (1-10)]]&gt;=5,"Average",TRUE,"Poor")</f>
        <v>Average</v>
      </c>
      <c r="X1331" s="9" t="str">
        <f>IF(IMDB4[[#This Row],[Duration (min)]]&lt;90,"Short",IF(IMDB4[[#This Row],[Duration (min)]]&lt;=120,"Medium", "Long"))</f>
        <v>Medium</v>
      </c>
    </row>
    <row r="1332" spans="1:24" x14ac:dyDescent="0.25">
      <c r="A1332" s="1" t="s">
        <v>5003</v>
      </c>
      <c r="B1332" s="2">
        <v>39612</v>
      </c>
      <c r="C1332" s="30">
        <f>YEAR(IMDB4[[#This Row],[Release Date]])</f>
        <v>2008</v>
      </c>
      <c r="D1332" s="30" t="str">
        <f>FLOOR(IMDB4[[#This Row],[Year]],10)&amp;"s"</f>
        <v>2000s</v>
      </c>
      <c r="E1332" s="1" t="s">
        <v>32</v>
      </c>
      <c r="F1332" s="1" t="s">
        <v>20</v>
      </c>
      <c r="G1332" s="1" t="s">
        <v>3</v>
      </c>
      <c r="H1332" s="1" t="s">
        <v>4</v>
      </c>
      <c r="I1332" s="1" t="s">
        <v>92</v>
      </c>
      <c r="J1332" s="1" t="s">
        <v>1506</v>
      </c>
      <c r="K1332" s="1" t="s">
        <v>5004</v>
      </c>
      <c r="L1332" s="30">
        <v>8000</v>
      </c>
      <c r="M1332" s="30">
        <v>10026</v>
      </c>
      <c r="N1332" s="30">
        <v>3</v>
      </c>
      <c r="O1332" s="30">
        <v>0</v>
      </c>
      <c r="P1332" s="27">
        <v>5.8</v>
      </c>
      <c r="Q1332" s="30">
        <v>164</v>
      </c>
      <c r="R1332" s="30">
        <v>99</v>
      </c>
      <c r="S1332" s="9">
        <v>33472850</v>
      </c>
      <c r="T1332" s="9">
        <v>55000000</v>
      </c>
      <c r="U1332" s="9">
        <f>IMDB4[[#This Row],[Gross Revenue]]-IMDB4[[#This Row],[Budget]]</f>
        <v>-21527150</v>
      </c>
      <c r="V1332" s="9" t="str">
        <f>IF(IMDB4[[#This Row],[Profit]]&gt;0,"Hit","Flop")</f>
        <v>Flop</v>
      </c>
      <c r="W1332" s="9" t="str" cm="1">
        <f t="array" ref="W1332">_xlfn.IFS(IMDB4[[#This Row],[IMDb Score (1-10)]]&gt;=8,"Excellent",IMDB4[[#This Row],[IMDb Score (1-10)]]&gt;=7,"Good",IMDB4[[#This Row],[IMDb Score (1-10)]]&gt;=5,"Average",TRUE,"Poor")</f>
        <v>Average</v>
      </c>
      <c r="X1332" s="9" t="str">
        <f>IF(IMDB4[[#This Row],[Duration (min)]]&lt;90,"Short",IF(IMDB4[[#This Row],[Duration (min)]]&lt;=120,"Medium", "Long"))</f>
        <v>Medium</v>
      </c>
    </row>
    <row r="1333" spans="1:24" x14ac:dyDescent="0.25">
      <c r="A1333" s="1" t="s">
        <v>2171</v>
      </c>
      <c r="B1333" s="2">
        <v>36433</v>
      </c>
      <c r="C1333" s="30">
        <f>YEAR(IMDB4[[#This Row],[Release Date]])</f>
        <v>1999</v>
      </c>
      <c r="D1333" s="30" t="str">
        <f>FLOOR(IMDB4[[#This Row],[Year]],10)&amp;"s"</f>
        <v>1990s</v>
      </c>
      <c r="E1333" s="1" t="s">
        <v>32</v>
      </c>
      <c r="F1333" s="1" t="s">
        <v>20</v>
      </c>
      <c r="G1333" s="1" t="s">
        <v>3</v>
      </c>
      <c r="H1333" s="1" t="s">
        <v>4</v>
      </c>
      <c r="I1333" s="1" t="s">
        <v>132</v>
      </c>
      <c r="J1333" s="1" t="s">
        <v>1506</v>
      </c>
      <c r="K1333" s="1" t="s">
        <v>2172</v>
      </c>
      <c r="L1333" s="30">
        <v>8000</v>
      </c>
      <c r="M1333" s="30">
        <v>10792</v>
      </c>
      <c r="N1333" s="30">
        <v>54</v>
      </c>
      <c r="O1333" s="30">
        <v>2000</v>
      </c>
      <c r="P1333" s="27">
        <v>5</v>
      </c>
      <c r="Q1333" s="30">
        <v>43</v>
      </c>
      <c r="R1333" s="30">
        <v>81</v>
      </c>
      <c r="S1333" s="9">
        <v>30628981</v>
      </c>
      <c r="T1333" s="9">
        <v>14000000</v>
      </c>
      <c r="U1333" s="9">
        <f>IMDB4[[#This Row],[Gross Revenue]]-IMDB4[[#This Row],[Budget]]</f>
        <v>16628981</v>
      </c>
      <c r="V1333" s="9" t="str">
        <f>IF(IMDB4[[#This Row],[Profit]]&gt;0,"Hit","Flop")</f>
        <v>Hit</v>
      </c>
      <c r="W1333" s="9" t="str" cm="1">
        <f t="array" ref="W1333">_xlfn.IFS(IMDB4[[#This Row],[IMDb Score (1-10)]]&gt;=8,"Excellent",IMDB4[[#This Row],[IMDb Score (1-10)]]&gt;=7,"Good",IMDB4[[#This Row],[IMDb Score (1-10)]]&gt;=5,"Average",TRUE,"Poor")</f>
        <v>Average</v>
      </c>
      <c r="X1333" s="9" t="str">
        <f>IF(IMDB4[[#This Row],[Duration (min)]]&lt;90,"Short",IF(IMDB4[[#This Row],[Duration (min)]]&lt;=120,"Medium", "Long"))</f>
        <v>Short</v>
      </c>
    </row>
    <row r="1334" spans="1:24" x14ac:dyDescent="0.25">
      <c r="A1334" s="1" t="s">
        <v>1708</v>
      </c>
      <c r="B1334" s="2">
        <v>35997</v>
      </c>
      <c r="C1334" s="30">
        <f>YEAR(IMDB4[[#This Row],[Release Date]])</f>
        <v>1998</v>
      </c>
      <c r="D1334" s="30" t="str">
        <f>FLOOR(IMDB4[[#This Row],[Year]],10)&amp;"s"</f>
        <v>1990s</v>
      </c>
      <c r="E1334" s="1" t="s">
        <v>32</v>
      </c>
      <c r="F1334" s="1" t="s">
        <v>20</v>
      </c>
      <c r="G1334" s="1" t="s">
        <v>3</v>
      </c>
      <c r="H1334" s="1" t="s">
        <v>4</v>
      </c>
      <c r="I1334" s="1" t="s">
        <v>132</v>
      </c>
      <c r="J1334" s="1" t="s">
        <v>1506</v>
      </c>
      <c r="K1334" s="1" t="s">
        <v>1709</v>
      </c>
      <c r="L1334" s="30">
        <v>8000</v>
      </c>
      <c r="M1334" s="30">
        <v>9271</v>
      </c>
      <c r="N1334" s="30">
        <v>12</v>
      </c>
      <c r="O1334" s="30">
        <v>0</v>
      </c>
      <c r="P1334" s="27">
        <v>6.2</v>
      </c>
      <c r="Q1334" s="30">
        <v>63</v>
      </c>
      <c r="R1334" s="30">
        <v>82</v>
      </c>
      <c r="S1334" s="9">
        <v>30324946</v>
      </c>
      <c r="T1334" s="9">
        <v>17000000</v>
      </c>
      <c r="U1334" s="9">
        <f>IMDB4[[#This Row],[Gross Revenue]]-IMDB4[[#This Row],[Budget]]</f>
        <v>13324946</v>
      </c>
      <c r="V1334" s="9" t="str">
        <f>IF(IMDB4[[#This Row],[Profit]]&gt;0,"Hit","Flop")</f>
        <v>Hit</v>
      </c>
      <c r="W1334" s="9" t="str" cm="1">
        <f t="array" ref="W1334">_xlfn.IFS(IMDB4[[#This Row],[IMDb Score (1-10)]]&gt;=8,"Excellent",IMDB4[[#This Row],[IMDb Score (1-10)]]&gt;=7,"Good",IMDB4[[#This Row],[IMDb Score (1-10)]]&gt;=5,"Average",TRUE,"Poor")</f>
        <v>Average</v>
      </c>
      <c r="X1334" s="9" t="str">
        <f>IF(IMDB4[[#This Row],[Duration (min)]]&lt;90,"Short",IF(IMDB4[[#This Row],[Duration (min)]]&lt;=120,"Medium", "Long"))</f>
        <v>Short</v>
      </c>
    </row>
    <row r="1335" spans="1:24" x14ac:dyDescent="0.25">
      <c r="A1335" s="1" t="s">
        <v>2712</v>
      </c>
      <c r="B1335" s="2">
        <v>37118</v>
      </c>
      <c r="C1335" s="30">
        <f>YEAR(IMDB4[[#This Row],[Release Date]])</f>
        <v>2001</v>
      </c>
      <c r="D1335" s="30" t="str">
        <f>FLOOR(IMDB4[[#This Row],[Year]],10)&amp;"s"</f>
        <v>2000s</v>
      </c>
      <c r="E1335" s="1" t="s">
        <v>32</v>
      </c>
      <c r="F1335" s="1" t="s">
        <v>20</v>
      </c>
      <c r="G1335" s="1" t="s">
        <v>3</v>
      </c>
      <c r="H1335" s="1" t="s">
        <v>4</v>
      </c>
      <c r="I1335" s="1" t="s">
        <v>92</v>
      </c>
      <c r="J1335" s="1" t="s">
        <v>1506</v>
      </c>
      <c r="K1335" s="1" t="s">
        <v>1065</v>
      </c>
      <c r="L1335" s="30">
        <v>8000</v>
      </c>
      <c r="M1335" s="30">
        <v>11632</v>
      </c>
      <c r="N1335" s="30">
        <v>0</v>
      </c>
      <c r="O1335" s="30">
        <v>0</v>
      </c>
      <c r="P1335" s="27">
        <v>6.9</v>
      </c>
      <c r="Q1335" s="30">
        <v>181</v>
      </c>
      <c r="R1335" s="30">
        <v>104</v>
      </c>
      <c r="S1335" s="9">
        <v>30059386</v>
      </c>
      <c r="T1335" s="9">
        <v>22000000</v>
      </c>
      <c r="U1335" s="9">
        <f>IMDB4[[#This Row],[Gross Revenue]]-IMDB4[[#This Row],[Budget]]</f>
        <v>8059386</v>
      </c>
      <c r="V1335" s="9" t="str">
        <f>IF(IMDB4[[#This Row],[Profit]]&gt;0,"Hit","Flop")</f>
        <v>Hit</v>
      </c>
      <c r="W1335" s="9" t="str" cm="1">
        <f t="array" ref="W1335">_xlfn.IFS(IMDB4[[#This Row],[IMDb Score (1-10)]]&gt;=8,"Excellent",IMDB4[[#This Row],[IMDb Score (1-10)]]&gt;=7,"Good",IMDB4[[#This Row],[IMDb Score (1-10)]]&gt;=5,"Average",TRUE,"Poor")</f>
        <v>Average</v>
      </c>
      <c r="X1335" s="9" t="str">
        <f>IF(IMDB4[[#This Row],[Duration (min)]]&lt;90,"Short",IF(IMDB4[[#This Row],[Duration (min)]]&lt;=120,"Medium", "Long"))</f>
        <v>Medium</v>
      </c>
    </row>
    <row r="1336" spans="1:24" x14ac:dyDescent="0.25">
      <c r="A1336" s="1" t="s">
        <v>6267</v>
      </c>
      <c r="B1336" s="2">
        <v>41051</v>
      </c>
      <c r="C1336" s="30">
        <f>YEAR(IMDB4[[#This Row],[Release Date]])</f>
        <v>2012</v>
      </c>
      <c r="D1336" s="30" t="str">
        <f>FLOOR(IMDB4[[#This Row],[Year]],10)&amp;"s"</f>
        <v>2010s</v>
      </c>
      <c r="E1336" s="1" t="s">
        <v>32</v>
      </c>
      <c r="F1336" s="1" t="s">
        <v>9</v>
      </c>
      <c r="G1336" s="1" t="s">
        <v>3</v>
      </c>
      <c r="H1336" s="1" t="s">
        <v>4</v>
      </c>
      <c r="I1336" s="1" t="s">
        <v>132</v>
      </c>
      <c r="J1336" s="1" t="s">
        <v>3799</v>
      </c>
      <c r="K1336" s="1" t="s">
        <v>6268</v>
      </c>
      <c r="L1336" s="30">
        <v>8000</v>
      </c>
      <c r="M1336" s="30">
        <v>13631</v>
      </c>
      <c r="N1336" s="30">
        <v>139</v>
      </c>
      <c r="O1336" s="30">
        <v>131000</v>
      </c>
      <c r="P1336" s="27">
        <v>8</v>
      </c>
      <c r="Q1336" s="30">
        <v>364</v>
      </c>
      <c r="R1336" s="30">
        <v>102</v>
      </c>
      <c r="S1336" s="9">
        <v>17738570</v>
      </c>
      <c r="T1336" s="9">
        <v>13000000</v>
      </c>
      <c r="U1336" s="9">
        <f>IMDB4[[#This Row],[Gross Revenue]]-IMDB4[[#This Row],[Budget]]</f>
        <v>4738570</v>
      </c>
      <c r="V1336" s="9" t="str">
        <f>IF(IMDB4[[#This Row],[Profit]]&gt;0,"Hit","Flop")</f>
        <v>Hit</v>
      </c>
      <c r="W1336" s="9" t="str" cm="1">
        <f t="array" ref="W1336">_xlfn.IFS(IMDB4[[#This Row],[IMDb Score (1-10)]]&gt;=8,"Excellent",IMDB4[[#This Row],[IMDb Score (1-10)]]&gt;=7,"Good",IMDB4[[#This Row],[IMDb Score (1-10)]]&gt;=5,"Average",TRUE,"Poor")</f>
        <v>Excellent</v>
      </c>
      <c r="X1336" s="9" t="str">
        <f>IF(IMDB4[[#This Row],[Duration (min)]]&lt;90,"Short",IF(IMDB4[[#This Row],[Duration (min)]]&lt;=120,"Medium", "Long"))</f>
        <v>Medium</v>
      </c>
    </row>
    <row r="1337" spans="1:24" x14ac:dyDescent="0.25">
      <c r="A1337" s="1" t="s">
        <v>2342</v>
      </c>
      <c r="B1337" s="2">
        <v>36698</v>
      </c>
      <c r="C1337" s="30">
        <f>YEAR(IMDB4[[#This Row],[Release Date]])</f>
        <v>2000</v>
      </c>
      <c r="D1337" s="30" t="str">
        <f>FLOOR(IMDB4[[#This Row],[Year]],10)&amp;"s"</f>
        <v>2000s</v>
      </c>
      <c r="E1337" s="1" t="s">
        <v>32</v>
      </c>
      <c r="F1337" s="1" t="s">
        <v>20</v>
      </c>
      <c r="G1337" s="1" t="s">
        <v>3</v>
      </c>
      <c r="H1337" s="1" t="s">
        <v>4</v>
      </c>
      <c r="I1337" s="1" t="s">
        <v>132</v>
      </c>
      <c r="J1337" s="1" t="s">
        <v>1506</v>
      </c>
      <c r="K1337" s="1" t="s">
        <v>2343</v>
      </c>
      <c r="L1337" s="30">
        <v>8000</v>
      </c>
      <c r="M1337" s="30">
        <v>11078</v>
      </c>
      <c r="N1337" s="30">
        <v>22</v>
      </c>
      <c r="O1337" s="30">
        <v>492</v>
      </c>
      <c r="P1337" s="27">
        <v>5.6</v>
      </c>
      <c r="Q1337" s="30">
        <v>84</v>
      </c>
      <c r="R1337" s="30">
        <v>96</v>
      </c>
      <c r="S1337" s="9">
        <v>15427192</v>
      </c>
      <c r="T1337" s="9">
        <v>16000000</v>
      </c>
      <c r="U1337" s="9">
        <f>IMDB4[[#This Row],[Gross Revenue]]-IMDB4[[#This Row],[Budget]]</f>
        <v>-572808</v>
      </c>
      <c r="V1337" s="9" t="str">
        <f>IF(IMDB4[[#This Row],[Profit]]&gt;0,"Hit","Flop")</f>
        <v>Flop</v>
      </c>
      <c r="W1337" s="9" t="str" cm="1">
        <f t="array" ref="W1337">_xlfn.IFS(IMDB4[[#This Row],[IMDb Score (1-10)]]&gt;=8,"Excellent",IMDB4[[#This Row],[IMDb Score (1-10)]]&gt;=7,"Good",IMDB4[[#This Row],[IMDb Score (1-10)]]&gt;=5,"Average",TRUE,"Poor")</f>
        <v>Average</v>
      </c>
      <c r="X1337" s="9" t="str">
        <f>IF(IMDB4[[#This Row],[Duration (min)]]&lt;90,"Short",IF(IMDB4[[#This Row],[Duration (min)]]&lt;=120,"Medium", "Long"))</f>
        <v>Medium</v>
      </c>
    </row>
    <row r="1338" spans="1:24" x14ac:dyDescent="0.25">
      <c r="A1338" s="1" t="s">
        <v>2517</v>
      </c>
      <c r="B1338" s="2">
        <v>36826</v>
      </c>
      <c r="C1338" s="30">
        <f>YEAR(IMDB4[[#This Row],[Release Date]])</f>
        <v>2000</v>
      </c>
      <c r="D1338" s="30" t="str">
        <f>FLOOR(IMDB4[[#This Row],[Year]],10)&amp;"s"</f>
        <v>2000s</v>
      </c>
      <c r="E1338" s="1" t="s">
        <v>32</v>
      </c>
      <c r="F1338" s="1" t="s">
        <v>20</v>
      </c>
      <c r="G1338" s="1" t="s">
        <v>3</v>
      </c>
      <c r="H1338" s="1" t="s">
        <v>4</v>
      </c>
      <c r="I1338" s="1" t="s">
        <v>92</v>
      </c>
      <c r="J1338" s="1" t="s">
        <v>1506</v>
      </c>
      <c r="K1338" s="1" t="s">
        <v>896</v>
      </c>
      <c r="L1338" s="30">
        <v>8000</v>
      </c>
      <c r="M1338" s="30">
        <v>10982</v>
      </c>
      <c r="N1338" s="30">
        <v>71</v>
      </c>
      <c r="O1338" s="30">
        <v>671</v>
      </c>
      <c r="P1338" s="27">
        <v>5.0999999999999996</v>
      </c>
      <c r="Q1338" s="30">
        <v>58</v>
      </c>
      <c r="R1338" s="30">
        <v>84</v>
      </c>
      <c r="S1338" s="9">
        <v>13592872</v>
      </c>
      <c r="T1338" s="9">
        <v>11000000</v>
      </c>
      <c r="U1338" s="9">
        <f>IMDB4[[#This Row],[Gross Revenue]]-IMDB4[[#This Row],[Budget]]</f>
        <v>2592872</v>
      </c>
      <c r="V1338" s="9" t="str">
        <f>IF(IMDB4[[#This Row],[Profit]]&gt;0,"Hit","Flop")</f>
        <v>Hit</v>
      </c>
      <c r="W1338" s="9" t="str" cm="1">
        <f t="array" ref="W1338">_xlfn.IFS(IMDB4[[#This Row],[IMDb Score (1-10)]]&gt;=8,"Excellent",IMDB4[[#This Row],[IMDb Score (1-10)]]&gt;=7,"Good",IMDB4[[#This Row],[IMDb Score (1-10)]]&gt;=5,"Average",TRUE,"Poor")</f>
        <v>Average</v>
      </c>
      <c r="X1338" s="9" t="str">
        <f>IF(IMDB4[[#This Row],[Duration (min)]]&lt;90,"Short",IF(IMDB4[[#This Row],[Duration (min)]]&lt;=120,"Medium", "Long"))</f>
        <v>Short</v>
      </c>
    </row>
    <row r="1339" spans="1:24" x14ac:dyDescent="0.25">
      <c r="A1339" s="1" t="s">
        <v>674</v>
      </c>
      <c r="B1339" s="2">
        <v>32323</v>
      </c>
      <c r="C1339" s="30">
        <f>YEAR(IMDB4[[#This Row],[Release Date]])</f>
        <v>1988</v>
      </c>
      <c r="D1339" s="30" t="str">
        <f>FLOOR(IMDB4[[#This Row],[Year]],10)&amp;"s"</f>
        <v>1980s</v>
      </c>
      <c r="E1339" s="1" t="s">
        <v>32</v>
      </c>
      <c r="F1339" s="1" t="s">
        <v>20</v>
      </c>
      <c r="G1339" s="1" t="s">
        <v>3</v>
      </c>
      <c r="H1339" s="1" t="s">
        <v>4</v>
      </c>
      <c r="I1339" s="1" t="s">
        <v>92</v>
      </c>
      <c r="J1339" s="1" t="s">
        <v>675</v>
      </c>
      <c r="K1339" s="1" t="s">
        <v>676</v>
      </c>
      <c r="L1339" s="30">
        <v>8000</v>
      </c>
      <c r="M1339" s="30">
        <v>10430</v>
      </c>
      <c r="N1339" s="30">
        <v>80</v>
      </c>
      <c r="O1339" s="30">
        <v>0</v>
      </c>
      <c r="P1339" s="27">
        <v>6.2</v>
      </c>
      <c r="Q1339" s="30">
        <v>34</v>
      </c>
      <c r="R1339" s="30">
        <v>104</v>
      </c>
      <c r="S1339" s="9">
        <v>12793213</v>
      </c>
      <c r="T1339" s="9">
        <v>6000000</v>
      </c>
      <c r="U1339" s="9">
        <f>IMDB4[[#This Row],[Gross Revenue]]-IMDB4[[#This Row],[Budget]]</f>
        <v>6793213</v>
      </c>
      <c r="V1339" s="9" t="str">
        <f>IF(IMDB4[[#This Row],[Profit]]&gt;0,"Hit","Flop")</f>
        <v>Hit</v>
      </c>
      <c r="W1339" s="9" t="str" cm="1">
        <f t="array" ref="W1339">_xlfn.IFS(IMDB4[[#This Row],[IMDb Score (1-10)]]&gt;=8,"Excellent",IMDB4[[#This Row],[IMDb Score (1-10)]]&gt;=7,"Good",IMDB4[[#This Row],[IMDb Score (1-10)]]&gt;=5,"Average",TRUE,"Poor")</f>
        <v>Average</v>
      </c>
      <c r="X1339" s="9" t="str">
        <f>IF(IMDB4[[#This Row],[Duration (min)]]&lt;90,"Short",IF(IMDB4[[#This Row],[Duration (min)]]&lt;=120,"Medium", "Long"))</f>
        <v>Medium</v>
      </c>
    </row>
    <row r="1340" spans="1:24" x14ac:dyDescent="0.25">
      <c r="A1340" s="1" t="s">
        <v>4335</v>
      </c>
      <c r="B1340" s="2">
        <v>38781</v>
      </c>
      <c r="C1340" s="30">
        <f>YEAR(IMDB4[[#This Row],[Release Date]])</f>
        <v>2006</v>
      </c>
      <c r="D1340" s="30" t="str">
        <f>FLOOR(IMDB4[[#This Row],[Year]],10)&amp;"s"</f>
        <v>2000s</v>
      </c>
      <c r="E1340" s="1" t="s">
        <v>32</v>
      </c>
      <c r="F1340" s="1" t="s">
        <v>40</v>
      </c>
      <c r="G1340" s="1" t="s">
        <v>3</v>
      </c>
      <c r="H1340" s="1" t="s">
        <v>4</v>
      </c>
      <c r="I1340" s="1" t="s">
        <v>84</v>
      </c>
      <c r="J1340" s="1" t="s">
        <v>3799</v>
      </c>
      <c r="K1340" s="1" t="s">
        <v>4336</v>
      </c>
      <c r="L1340" s="30">
        <v>8000</v>
      </c>
      <c r="M1340" s="30">
        <v>10732</v>
      </c>
      <c r="N1340" s="30">
        <v>6</v>
      </c>
      <c r="O1340" s="30">
        <v>647</v>
      </c>
      <c r="P1340" s="27">
        <v>5.6</v>
      </c>
      <c r="Q1340" s="30">
        <v>49</v>
      </c>
      <c r="R1340" s="30">
        <v>91</v>
      </c>
      <c r="S1340" s="9">
        <v>8080116</v>
      </c>
      <c r="T1340" s="9">
        <v>15000000</v>
      </c>
      <c r="U1340" s="9">
        <f>IMDB4[[#This Row],[Gross Revenue]]-IMDB4[[#This Row],[Budget]]</f>
        <v>-6919884</v>
      </c>
      <c r="V1340" s="9" t="str">
        <f>IF(IMDB4[[#This Row],[Profit]]&gt;0,"Hit","Flop")</f>
        <v>Flop</v>
      </c>
      <c r="W1340" s="9" t="str" cm="1">
        <f t="array" ref="W1340">_xlfn.IFS(IMDB4[[#This Row],[IMDb Score (1-10)]]&gt;=8,"Excellent",IMDB4[[#This Row],[IMDb Score (1-10)]]&gt;=7,"Good",IMDB4[[#This Row],[IMDb Score (1-10)]]&gt;=5,"Average",TRUE,"Poor")</f>
        <v>Average</v>
      </c>
      <c r="X1340" s="9" t="str">
        <f>IF(IMDB4[[#This Row],[Duration (min)]]&lt;90,"Short",IF(IMDB4[[#This Row],[Duration (min)]]&lt;=120,"Medium", "Long"))</f>
        <v>Medium</v>
      </c>
    </row>
    <row r="1341" spans="1:24" x14ac:dyDescent="0.25">
      <c r="A1341" s="1" t="s">
        <v>6541</v>
      </c>
      <c r="B1341" s="2">
        <v>41519</v>
      </c>
      <c r="C1341" s="30">
        <f>YEAR(IMDB4[[#This Row],[Release Date]])</f>
        <v>2013</v>
      </c>
      <c r="D1341" s="30" t="str">
        <f>FLOOR(IMDB4[[#This Row],[Year]],10)&amp;"s"</f>
        <v>2010s</v>
      </c>
      <c r="E1341" s="1" t="s">
        <v>32</v>
      </c>
      <c r="F1341" s="1" t="s">
        <v>20</v>
      </c>
      <c r="G1341" s="1" t="s">
        <v>3</v>
      </c>
      <c r="H1341" s="1" t="s">
        <v>4</v>
      </c>
      <c r="I1341" s="1" t="s">
        <v>92</v>
      </c>
      <c r="J1341" s="1" t="s">
        <v>5964</v>
      </c>
      <c r="K1341" s="1" t="s">
        <v>6542</v>
      </c>
      <c r="L1341" s="30">
        <v>8000</v>
      </c>
      <c r="M1341" s="30">
        <v>10040</v>
      </c>
      <c r="N1341" s="30">
        <v>53</v>
      </c>
      <c r="O1341" s="30">
        <v>10000</v>
      </c>
      <c r="P1341" s="27">
        <v>7.1</v>
      </c>
      <c r="Q1341" s="30">
        <v>220</v>
      </c>
      <c r="R1341" s="30">
        <v>95</v>
      </c>
      <c r="S1341" s="9">
        <v>6851969</v>
      </c>
      <c r="T1341" s="9">
        <v>2500000</v>
      </c>
      <c r="U1341" s="9">
        <f>IMDB4[[#This Row],[Gross Revenue]]-IMDB4[[#This Row],[Budget]]</f>
        <v>4351969</v>
      </c>
      <c r="V1341" s="9" t="str">
        <f>IF(IMDB4[[#This Row],[Profit]]&gt;0,"Hit","Flop")</f>
        <v>Hit</v>
      </c>
      <c r="W1341" s="9" t="str" cm="1">
        <f t="array" ref="W1341">_xlfn.IFS(IMDB4[[#This Row],[IMDb Score (1-10)]]&gt;=8,"Excellent",IMDB4[[#This Row],[IMDb Score (1-10)]]&gt;=7,"Good",IMDB4[[#This Row],[IMDb Score (1-10)]]&gt;=5,"Average",TRUE,"Poor")</f>
        <v>Good</v>
      </c>
      <c r="X1341" s="9" t="str">
        <f>IF(IMDB4[[#This Row],[Duration (min)]]&lt;90,"Short",IF(IMDB4[[#This Row],[Duration (min)]]&lt;=120,"Medium", "Long"))</f>
        <v>Medium</v>
      </c>
    </row>
    <row r="1342" spans="1:24" x14ac:dyDescent="0.25">
      <c r="A1342" s="1" t="s">
        <v>6068</v>
      </c>
      <c r="B1342" s="2">
        <v>41059</v>
      </c>
      <c r="C1342" s="30">
        <f>YEAR(IMDB4[[#This Row],[Release Date]])</f>
        <v>2012</v>
      </c>
      <c r="D1342" s="30" t="str">
        <f>FLOOR(IMDB4[[#This Row],[Year]],10)&amp;"s"</f>
        <v>2010s</v>
      </c>
      <c r="E1342" s="1" t="s">
        <v>32</v>
      </c>
      <c r="F1342" s="1" t="s">
        <v>20</v>
      </c>
      <c r="G1342" s="1" t="s">
        <v>900</v>
      </c>
      <c r="H1342" s="1" t="s">
        <v>4</v>
      </c>
      <c r="I1342" s="1" t="s">
        <v>92</v>
      </c>
      <c r="J1342" s="1" t="s">
        <v>1506</v>
      </c>
      <c r="K1342" s="1" t="s">
        <v>6069</v>
      </c>
      <c r="L1342" s="30">
        <v>8000</v>
      </c>
      <c r="M1342" s="30">
        <v>10123</v>
      </c>
      <c r="N1342" s="30">
        <v>4</v>
      </c>
      <c r="O1342" s="30">
        <v>9000</v>
      </c>
      <c r="P1342" s="27">
        <v>5.5</v>
      </c>
      <c r="Q1342" s="30">
        <v>133</v>
      </c>
      <c r="R1342" s="30">
        <v>84</v>
      </c>
      <c r="S1342" s="9">
        <v>5895238</v>
      </c>
      <c r="T1342" s="9">
        <v>6000000</v>
      </c>
      <c r="U1342" s="9">
        <f>IMDB4[[#This Row],[Gross Revenue]]-IMDB4[[#This Row],[Budget]]</f>
        <v>-104762</v>
      </c>
      <c r="V1342" s="9" t="str">
        <f>IF(IMDB4[[#This Row],[Profit]]&gt;0,"Hit","Flop")</f>
        <v>Flop</v>
      </c>
      <c r="W1342" s="9" t="str" cm="1">
        <f t="array" ref="W1342">_xlfn.IFS(IMDB4[[#This Row],[IMDb Score (1-10)]]&gt;=8,"Excellent",IMDB4[[#This Row],[IMDb Score (1-10)]]&gt;=7,"Good",IMDB4[[#This Row],[IMDb Score (1-10)]]&gt;=5,"Average",TRUE,"Poor")</f>
        <v>Average</v>
      </c>
      <c r="X1342" s="9" t="str">
        <f>IF(IMDB4[[#This Row],[Duration (min)]]&lt;90,"Short",IF(IMDB4[[#This Row],[Duration (min)]]&lt;=120,"Medium", "Long"))</f>
        <v>Short</v>
      </c>
    </row>
    <row r="1343" spans="1:24" x14ac:dyDescent="0.25">
      <c r="A1343" s="1" t="s">
        <v>1386</v>
      </c>
      <c r="B1343" s="2">
        <v>35070</v>
      </c>
      <c r="C1343" s="30">
        <f>YEAR(IMDB4[[#This Row],[Release Date]])</f>
        <v>1996</v>
      </c>
      <c r="D1343" s="30" t="str">
        <f>FLOOR(IMDB4[[#This Row],[Year]],10)&amp;"s"</f>
        <v>1990s</v>
      </c>
      <c r="E1343" s="1" t="s">
        <v>32</v>
      </c>
      <c r="F1343" s="1" t="s">
        <v>9</v>
      </c>
      <c r="G1343" s="1" t="s">
        <v>3</v>
      </c>
      <c r="H1343" s="1" t="s">
        <v>4</v>
      </c>
      <c r="I1343" s="1" t="s">
        <v>92</v>
      </c>
      <c r="J1343" s="1" t="s">
        <v>675</v>
      </c>
      <c r="K1343" s="1" t="s">
        <v>659</v>
      </c>
      <c r="L1343" s="30">
        <v>8000</v>
      </c>
      <c r="M1343" s="30">
        <v>8349</v>
      </c>
      <c r="N1343" s="30">
        <v>350</v>
      </c>
      <c r="O1343" s="30">
        <v>616</v>
      </c>
      <c r="P1343" s="27">
        <v>5.8</v>
      </c>
      <c r="Q1343" s="30">
        <v>46</v>
      </c>
      <c r="R1343" s="30">
        <v>108</v>
      </c>
      <c r="S1343" s="9">
        <v>5600000</v>
      </c>
      <c r="T1343" s="9">
        <v>47000000</v>
      </c>
      <c r="U1343" s="9">
        <f>IMDB4[[#This Row],[Gross Revenue]]-IMDB4[[#This Row],[Budget]]</f>
        <v>-41400000</v>
      </c>
      <c r="V1343" s="9" t="str">
        <f>IF(IMDB4[[#This Row],[Profit]]&gt;0,"Hit","Flop")</f>
        <v>Flop</v>
      </c>
      <c r="W1343" s="9" t="str" cm="1">
        <f t="array" ref="W1343">_xlfn.IFS(IMDB4[[#This Row],[IMDb Score (1-10)]]&gt;=8,"Excellent",IMDB4[[#This Row],[IMDb Score (1-10)]]&gt;=7,"Good",IMDB4[[#This Row],[IMDb Score (1-10)]]&gt;=5,"Average",TRUE,"Poor")</f>
        <v>Average</v>
      </c>
      <c r="X1343" s="9" t="str">
        <f>IF(IMDB4[[#This Row],[Duration (min)]]&lt;90,"Short",IF(IMDB4[[#This Row],[Duration (min)]]&lt;=120,"Medium", "Long"))</f>
        <v>Medium</v>
      </c>
    </row>
    <row r="1344" spans="1:24" x14ac:dyDescent="0.25">
      <c r="A1344" s="1" t="s">
        <v>5600</v>
      </c>
      <c r="B1344" s="2">
        <v>40286</v>
      </c>
      <c r="C1344" s="30">
        <f>YEAR(IMDB4[[#This Row],[Release Date]])</f>
        <v>2010</v>
      </c>
      <c r="D1344" s="30" t="str">
        <f>FLOOR(IMDB4[[#This Row],[Year]],10)&amp;"s"</f>
        <v>2010s</v>
      </c>
      <c r="E1344" s="1" t="s">
        <v>32</v>
      </c>
      <c r="F1344" s="1" t="s">
        <v>40</v>
      </c>
      <c r="G1344" s="1" t="s">
        <v>2356</v>
      </c>
      <c r="H1344" s="1" t="s">
        <v>2357</v>
      </c>
      <c r="I1344" s="1" t="s">
        <v>132</v>
      </c>
      <c r="J1344" s="1" t="s">
        <v>3851</v>
      </c>
      <c r="K1344" s="1" t="s">
        <v>4365</v>
      </c>
      <c r="L1344" s="30">
        <v>8000</v>
      </c>
      <c r="M1344" s="30">
        <v>8532</v>
      </c>
      <c r="N1344" s="30">
        <v>160</v>
      </c>
      <c r="O1344" s="30">
        <v>27000</v>
      </c>
      <c r="P1344" s="27">
        <v>8</v>
      </c>
      <c r="Q1344" s="30">
        <v>210</v>
      </c>
      <c r="R1344" s="30">
        <v>128</v>
      </c>
      <c r="S1344" s="9">
        <v>4018695</v>
      </c>
      <c r="T1344" s="9">
        <v>12000000</v>
      </c>
      <c r="U1344" s="9">
        <f>IMDB4[[#This Row],[Gross Revenue]]-IMDB4[[#This Row],[Budget]]</f>
        <v>-7981305</v>
      </c>
      <c r="V1344" s="9" t="str">
        <f>IF(IMDB4[[#This Row],[Profit]]&gt;0,"Hit","Flop")</f>
        <v>Flop</v>
      </c>
      <c r="W1344" s="9" t="str" cm="1">
        <f t="array" ref="W1344">_xlfn.IFS(IMDB4[[#This Row],[IMDb Score (1-10)]]&gt;=8,"Excellent",IMDB4[[#This Row],[IMDb Score (1-10)]]&gt;=7,"Good",IMDB4[[#This Row],[IMDb Score (1-10)]]&gt;=5,"Average",TRUE,"Poor")</f>
        <v>Excellent</v>
      </c>
      <c r="X1344" s="9" t="str">
        <f>IF(IMDB4[[#This Row],[Duration (min)]]&lt;90,"Short",IF(IMDB4[[#This Row],[Duration (min)]]&lt;=120,"Medium", "Long"))</f>
        <v>Long</v>
      </c>
    </row>
    <row r="1345" spans="1:24" x14ac:dyDescent="0.25">
      <c r="A1345" s="1" t="s">
        <v>4364</v>
      </c>
      <c r="B1345" s="2">
        <v>38811</v>
      </c>
      <c r="C1345" s="30">
        <f>YEAR(IMDB4[[#This Row],[Release Date]])</f>
        <v>2006</v>
      </c>
      <c r="D1345" s="30" t="str">
        <f>FLOOR(IMDB4[[#This Row],[Year]],10)&amp;"s"</f>
        <v>2000s</v>
      </c>
      <c r="E1345" s="1" t="s">
        <v>32</v>
      </c>
      <c r="F1345" s="1" t="s">
        <v>9</v>
      </c>
      <c r="G1345" s="1" t="s">
        <v>2356</v>
      </c>
      <c r="H1345" s="1" t="s">
        <v>2357</v>
      </c>
      <c r="I1345" s="1" t="s">
        <v>92</v>
      </c>
      <c r="J1345" s="1" t="s">
        <v>3851</v>
      </c>
      <c r="K1345" s="1" t="s">
        <v>4365</v>
      </c>
      <c r="L1345" s="30">
        <v>8000</v>
      </c>
      <c r="M1345" s="30">
        <v>10822</v>
      </c>
      <c r="N1345" s="30">
        <v>160</v>
      </c>
      <c r="O1345" s="30">
        <v>659</v>
      </c>
      <c r="P1345" s="27">
        <v>6</v>
      </c>
      <c r="Q1345" s="30">
        <v>20</v>
      </c>
      <c r="R1345" s="30">
        <v>193</v>
      </c>
      <c r="S1345" s="9">
        <v>3275443</v>
      </c>
      <c r="T1345" s="9">
        <v>700000000</v>
      </c>
      <c r="U1345" s="9">
        <f>IMDB4[[#This Row],[Gross Revenue]]-IMDB4[[#This Row],[Budget]]</f>
        <v>-696724557</v>
      </c>
      <c r="V1345" s="9" t="str">
        <f>IF(IMDB4[[#This Row],[Profit]]&gt;0,"Hit","Flop")</f>
        <v>Flop</v>
      </c>
      <c r="W1345" s="9" t="str" cm="1">
        <f t="array" ref="W1345">_xlfn.IFS(IMDB4[[#This Row],[IMDb Score (1-10)]]&gt;=8,"Excellent",IMDB4[[#This Row],[IMDb Score (1-10)]]&gt;=7,"Good",IMDB4[[#This Row],[IMDb Score (1-10)]]&gt;=5,"Average",TRUE,"Poor")</f>
        <v>Average</v>
      </c>
      <c r="X1345" s="9" t="str">
        <f>IF(IMDB4[[#This Row],[Duration (min)]]&lt;90,"Short",IF(IMDB4[[#This Row],[Duration (min)]]&lt;=120,"Medium", "Long"))</f>
        <v>Long</v>
      </c>
    </row>
    <row r="1346" spans="1:24" x14ac:dyDescent="0.25">
      <c r="A1346" s="1" t="s">
        <v>6128</v>
      </c>
      <c r="B1346" s="2">
        <v>41023</v>
      </c>
      <c r="C1346" s="30">
        <f>YEAR(IMDB4[[#This Row],[Release Date]])</f>
        <v>2012</v>
      </c>
      <c r="D1346" s="30" t="str">
        <f>FLOOR(IMDB4[[#This Row],[Year]],10)&amp;"s"</f>
        <v>2010s</v>
      </c>
      <c r="E1346" s="1" t="s">
        <v>32</v>
      </c>
      <c r="F1346" s="1" t="s">
        <v>9</v>
      </c>
      <c r="G1346" s="1" t="s">
        <v>2356</v>
      </c>
      <c r="H1346" s="1" t="s">
        <v>2357</v>
      </c>
      <c r="I1346" s="1" t="s">
        <v>5</v>
      </c>
      <c r="J1346" s="1" t="s">
        <v>3851</v>
      </c>
      <c r="K1346" s="1" t="s">
        <v>3852</v>
      </c>
      <c r="L1346" s="30">
        <v>8000</v>
      </c>
      <c r="M1346" s="30">
        <v>13762</v>
      </c>
      <c r="N1346" s="30">
        <v>147</v>
      </c>
      <c r="O1346" s="30">
        <v>12000</v>
      </c>
      <c r="P1346" s="27">
        <v>6.9</v>
      </c>
      <c r="Q1346" s="30">
        <v>50</v>
      </c>
      <c r="R1346" s="30">
        <v>176</v>
      </c>
      <c r="S1346" s="9">
        <v>3047539</v>
      </c>
      <c r="T1346" s="9">
        <v>7217600</v>
      </c>
      <c r="U1346" s="9">
        <f>IMDB4[[#This Row],[Gross Revenue]]-IMDB4[[#This Row],[Budget]]</f>
        <v>-4170061</v>
      </c>
      <c r="V1346" s="9" t="str">
        <f>IF(IMDB4[[#This Row],[Profit]]&gt;0,"Hit","Flop")</f>
        <v>Flop</v>
      </c>
      <c r="W1346" s="9" t="str" cm="1">
        <f t="array" ref="W1346">_xlfn.IFS(IMDB4[[#This Row],[IMDb Score (1-10)]]&gt;=8,"Excellent",IMDB4[[#This Row],[IMDb Score (1-10)]]&gt;=7,"Good",IMDB4[[#This Row],[IMDb Score (1-10)]]&gt;=5,"Average",TRUE,"Poor")</f>
        <v>Average</v>
      </c>
      <c r="X1346" s="9" t="str">
        <f>IF(IMDB4[[#This Row],[Duration (min)]]&lt;90,"Short",IF(IMDB4[[#This Row],[Duration (min)]]&lt;=120,"Medium", "Long"))</f>
        <v>Long</v>
      </c>
    </row>
    <row r="1347" spans="1:24" x14ac:dyDescent="0.25">
      <c r="A1347" s="1" t="s">
        <v>3850</v>
      </c>
      <c r="B1347" s="2">
        <v>38180</v>
      </c>
      <c r="C1347" s="30">
        <f>YEAR(IMDB4[[#This Row],[Release Date]])</f>
        <v>2004</v>
      </c>
      <c r="D1347" s="30" t="str">
        <f>FLOOR(IMDB4[[#This Row],[Year]],10)&amp;"s"</f>
        <v>2000s</v>
      </c>
      <c r="E1347" s="1" t="s">
        <v>32</v>
      </c>
      <c r="F1347" s="1" t="s">
        <v>9</v>
      </c>
      <c r="G1347" s="1" t="s">
        <v>2356</v>
      </c>
      <c r="H1347" s="1" t="s">
        <v>2357</v>
      </c>
      <c r="I1347" s="21" t="s">
        <v>5</v>
      </c>
      <c r="J1347" s="1" t="s">
        <v>3851</v>
      </c>
      <c r="K1347" s="1" t="s">
        <v>3852</v>
      </c>
      <c r="L1347" s="30">
        <v>8000</v>
      </c>
      <c r="M1347" s="30">
        <v>9984</v>
      </c>
      <c r="N1347" s="30">
        <v>147</v>
      </c>
      <c r="O1347" s="30">
        <v>2000</v>
      </c>
      <c r="P1347" s="27">
        <v>7.9</v>
      </c>
      <c r="Q1347" s="30">
        <v>29</v>
      </c>
      <c r="R1347" s="30">
        <v>192</v>
      </c>
      <c r="S1347" s="9">
        <v>2921738</v>
      </c>
      <c r="T1347" s="9">
        <v>7000000</v>
      </c>
      <c r="U1347" s="9">
        <f>IMDB4[[#This Row],[Gross Revenue]]-IMDB4[[#This Row],[Budget]]</f>
        <v>-4078262</v>
      </c>
      <c r="V1347" s="9" t="str">
        <f>IF(IMDB4[[#This Row],[Profit]]&gt;0,"Hit","Flop")</f>
        <v>Flop</v>
      </c>
      <c r="W1347" s="9" t="str" cm="1">
        <f t="array" ref="W1347">_xlfn.IFS(IMDB4[[#This Row],[IMDb Score (1-10)]]&gt;=8,"Excellent",IMDB4[[#This Row],[IMDb Score (1-10)]]&gt;=7,"Good",IMDB4[[#This Row],[IMDb Score (1-10)]]&gt;=5,"Average",TRUE,"Poor")</f>
        <v>Good</v>
      </c>
      <c r="X1347" s="9" t="str">
        <f>IF(IMDB4[[#This Row],[Duration (min)]]&lt;90,"Short",IF(IMDB4[[#This Row],[Duration (min)]]&lt;=120,"Medium", "Long"))</f>
        <v>Long</v>
      </c>
    </row>
    <row r="1348" spans="1:24" x14ac:dyDescent="0.25">
      <c r="A1348" s="1" t="s">
        <v>5522</v>
      </c>
      <c r="B1348" s="2">
        <v>40300</v>
      </c>
      <c r="C1348" s="30">
        <f>YEAR(IMDB4[[#This Row],[Release Date]])</f>
        <v>2010</v>
      </c>
      <c r="D1348" s="30" t="str">
        <f>FLOOR(IMDB4[[#This Row],[Year]],10)&amp;"s"</f>
        <v>2010s</v>
      </c>
      <c r="E1348" s="1" t="s">
        <v>32</v>
      </c>
      <c r="F1348" s="1" t="s">
        <v>20</v>
      </c>
      <c r="G1348" s="1" t="s">
        <v>3</v>
      </c>
      <c r="H1348" s="1" t="s">
        <v>4</v>
      </c>
      <c r="I1348" s="1" t="s">
        <v>92</v>
      </c>
      <c r="J1348" s="1" t="s">
        <v>1506</v>
      </c>
      <c r="K1348" s="1" t="s">
        <v>5523</v>
      </c>
      <c r="L1348" s="30">
        <v>8000</v>
      </c>
      <c r="M1348" s="30">
        <v>10517</v>
      </c>
      <c r="N1348" s="30">
        <v>7</v>
      </c>
      <c r="O1348" s="30">
        <v>0</v>
      </c>
      <c r="P1348" s="27">
        <v>6.4</v>
      </c>
      <c r="Q1348" s="30">
        <v>155</v>
      </c>
      <c r="R1348" s="30">
        <v>97</v>
      </c>
      <c r="S1348" s="9">
        <v>2711210</v>
      </c>
      <c r="T1348" s="9">
        <v>5000000</v>
      </c>
      <c r="U1348" s="9">
        <f>IMDB4[[#This Row],[Gross Revenue]]-IMDB4[[#This Row],[Budget]]</f>
        <v>-2288790</v>
      </c>
      <c r="V1348" s="9" t="str">
        <f>IF(IMDB4[[#This Row],[Profit]]&gt;0,"Hit","Flop")</f>
        <v>Flop</v>
      </c>
      <c r="W1348" s="9" t="str" cm="1">
        <f t="array" ref="W1348">_xlfn.IFS(IMDB4[[#This Row],[IMDb Score (1-10)]]&gt;=8,"Excellent",IMDB4[[#This Row],[IMDb Score (1-10)]]&gt;=7,"Good",IMDB4[[#This Row],[IMDb Score (1-10)]]&gt;=5,"Average",TRUE,"Poor")</f>
        <v>Average</v>
      </c>
      <c r="X1348" s="9" t="str">
        <f>IF(IMDB4[[#This Row],[Duration (min)]]&lt;90,"Short",IF(IMDB4[[#This Row],[Duration (min)]]&lt;=120,"Medium", "Long"))</f>
        <v>Medium</v>
      </c>
    </row>
    <row r="1349" spans="1:24" x14ac:dyDescent="0.25">
      <c r="A1349" s="1" t="s">
        <v>3040</v>
      </c>
      <c r="B1349" s="2">
        <v>37344</v>
      </c>
      <c r="C1349" s="30">
        <f>YEAR(IMDB4[[#This Row],[Release Date]])</f>
        <v>2002</v>
      </c>
      <c r="D1349" s="30" t="str">
        <f>FLOOR(IMDB4[[#This Row],[Year]],10)&amp;"s"</f>
        <v>2000s</v>
      </c>
      <c r="E1349" s="1" t="s">
        <v>32</v>
      </c>
      <c r="F1349" s="1" t="s">
        <v>20</v>
      </c>
      <c r="G1349" s="1" t="s">
        <v>3</v>
      </c>
      <c r="H1349" s="1" t="s">
        <v>4</v>
      </c>
      <c r="I1349" s="1" t="s">
        <v>92</v>
      </c>
      <c r="J1349" s="1" t="s">
        <v>675</v>
      </c>
      <c r="K1349" s="1" t="s">
        <v>745</v>
      </c>
      <c r="L1349" s="30">
        <v>8000</v>
      </c>
      <c r="M1349" s="30">
        <v>11327</v>
      </c>
      <c r="N1349" s="30">
        <v>0</v>
      </c>
      <c r="O1349" s="30">
        <v>134</v>
      </c>
      <c r="P1349" s="27">
        <v>4.7</v>
      </c>
      <c r="Q1349" s="30">
        <v>108</v>
      </c>
      <c r="R1349" s="30">
        <v>101</v>
      </c>
      <c r="S1349" s="9">
        <v>2506446</v>
      </c>
      <c r="T1349" s="9">
        <v>2000000</v>
      </c>
      <c r="U1349" s="9">
        <f>IMDB4[[#This Row],[Gross Revenue]]-IMDB4[[#This Row],[Budget]]</f>
        <v>506446</v>
      </c>
      <c r="V1349" s="9" t="str">
        <f>IF(IMDB4[[#This Row],[Profit]]&gt;0,"Hit","Flop")</f>
        <v>Hit</v>
      </c>
      <c r="W1349" s="9" t="str" cm="1">
        <f t="array" ref="W1349">_xlfn.IFS(IMDB4[[#This Row],[IMDb Score (1-10)]]&gt;=8,"Excellent",IMDB4[[#This Row],[IMDb Score (1-10)]]&gt;=7,"Good",IMDB4[[#This Row],[IMDb Score (1-10)]]&gt;=5,"Average",TRUE,"Poor")</f>
        <v>Poor</v>
      </c>
      <c r="X1349" s="9" t="str">
        <f>IF(IMDB4[[#This Row],[Duration (min)]]&lt;90,"Short",IF(IMDB4[[#This Row],[Duration (min)]]&lt;=120,"Medium", "Long"))</f>
        <v>Medium</v>
      </c>
    </row>
    <row r="1350" spans="1:24" x14ac:dyDescent="0.25">
      <c r="A1350" s="1" t="s">
        <v>4173</v>
      </c>
      <c r="B1350" s="2">
        <v>38604</v>
      </c>
      <c r="C1350" s="30">
        <f>YEAR(IMDB4[[#This Row],[Release Date]])</f>
        <v>2005</v>
      </c>
      <c r="D1350" s="30" t="str">
        <f>FLOOR(IMDB4[[#This Row],[Year]],10)&amp;"s"</f>
        <v>2000s</v>
      </c>
      <c r="E1350" s="1" t="s">
        <v>32</v>
      </c>
      <c r="F1350" s="1" t="s">
        <v>20</v>
      </c>
      <c r="G1350" s="1" t="s">
        <v>3</v>
      </c>
      <c r="H1350" s="1" t="s">
        <v>4</v>
      </c>
      <c r="I1350" s="1" t="s">
        <v>132</v>
      </c>
      <c r="J1350" s="1" t="s">
        <v>1506</v>
      </c>
      <c r="K1350" s="1" t="s">
        <v>1312</v>
      </c>
      <c r="L1350" s="30">
        <v>8000</v>
      </c>
      <c r="M1350" s="30">
        <v>9608</v>
      </c>
      <c r="N1350" s="30">
        <v>387</v>
      </c>
      <c r="O1350" s="30">
        <v>143</v>
      </c>
      <c r="P1350" s="27">
        <v>5.5</v>
      </c>
      <c r="Q1350" s="30">
        <v>32</v>
      </c>
      <c r="R1350" s="30">
        <v>99</v>
      </c>
      <c r="S1350" s="9">
        <v>127144</v>
      </c>
      <c r="T1350" s="9">
        <v>8000000</v>
      </c>
      <c r="U1350" s="9">
        <f>IMDB4[[#This Row],[Gross Revenue]]-IMDB4[[#This Row],[Budget]]</f>
        <v>-7872856</v>
      </c>
      <c r="V1350" s="9" t="str">
        <f>IF(IMDB4[[#This Row],[Profit]]&gt;0,"Hit","Flop")</f>
        <v>Flop</v>
      </c>
      <c r="W1350" s="9" t="str" cm="1">
        <f t="array" ref="W1350">_xlfn.IFS(IMDB4[[#This Row],[IMDb Score (1-10)]]&gt;=8,"Excellent",IMDB4[[#This Row],[IMDb Score (1-10)]]&gt;=7,"Good",IMDB4[[#This Row],[IMDb Score (1-10)]]&gt;=5,"Average",TRUE,"Poor")</f>
        <v>Average</v>
      </c>
      <c r="X1350" s="9" t="str">
        <f>IF(IMDB4[[#This Row],[Duration (min)]]&lt;90,"Short",IF(IMDB4[[#This Row],[Duration (min)]]&lt;=120,"Medium", "Long"))</f>
        <v>Medium</v>
      </c>
    </row>
    <row r="1351" spans="1:24" x14ac:dyDescent="0.25">
      <c r="A1351" s="1" t="s">
        <v>3798</v>
      </c>
      <c r="B1351" s="2">
        <v>38347</v>
      </c>
      <c r="C1351" s="30">
        <f>YEAR(IMDB4[[#This Row],[Release Date]])</f>
        <v>2004</v>
      </c>
      <c r="D1351" s="30" t="str">
        <f>FLOOR(IMDB4[[#This Row],[Year]],10)&amp;"s"</f>
        <v>2000s</v>
      </c>
      <c r="E1351" s="1" t="s">
        <v>32</v>
      </c>
      <c r="F1351" s="1" t="s">
        <v>365</v>
      </c>
      <c r="G1351" s="1" t="s">
        <v>3</v>
      </c>
      <c r="H1351" s="1" t="s">
        <v>4</v>
      </c>
      <c r="I1351" s="1" t="s">
        <v>92</v>
      </c>
      <c r="J1351" s="1" t="s">
        <v>3799</v>
      </c>
      <c r="K1351" s="1" t="s">
        <v>3800</v>
      </c>
      <c r="L1351" s="30">
        <v>8000</v>
      </c>
      <c r="M1351" s="30">
        <v>12755</v>
      </c>
      <c r="N1351" s="30">
        <v>19</v>
      </c>
      <c r="O1351" s="30">
        <v>15000</v>
      </c>
      <c r="P1351" s="27">
        <v>7.7</v>
      </c>
      <c r="Q1351" s="30">
        <v>185</v>
      </c>
      <c r="R1351" s="30">
        <v>120</v>
      </c>
      <c r="S1351" s="9">
        <v>23947</v>
      </c>
      <c r="T1351" s="9">
        <v>13000000</v>
      </c>
      <c r="U1351" s="9">
        <f>IMDB4[[#This Row],[Gross Revenue]]-IMDB4[[#This Row],[Budget]]</f>
        <v>-12976053</v>
      </c>
      <c r="V1351" s="9" t="str">
        <f>IF(IMDB4[[#This Row],[Profit]]&gt;0,"Hit","Flop")</f>
        <v>Flop</v>
      </c>
      <c r="W1351" s="9" t="str" cm="1">
        <f t="array" ref="W1351">_xlfn.IFS(IMDB4[[#This Row],[IMDb Score (1-10)]]&gt;=8,"Excellent",IMDB4[[#This Row],[IMDb Score (1-10)]]&gt;=7,"Good",IMDB4[[#This Row],[IMDb Score (1-10)]]&gt;=5,"Average",TRUE,"Poor")</f>
        <v>Good</v>
      </c>
      <c r="X1351" s="9" t="str">
        <f>IF(IMDB4[[#This Row],[Duration (min)]]&lt;90,"Short",IF(IMDB4[[#This Row],[Duration (min)]]&lt;=120,"Medium", "Long"))</f>
        <v>Medium</v>
      </c>
    </row>
    <row r="1352" spans="1:24" x14ac:dyDescent="0.25">
      <c r="A1352" s="1" t="s">
        <v>6379</v>
      </c>
      <c r="B1352" s="2">
        <v>41439</v>
      </c>
      <c r="C1352" s="30">
        <f>YEAR(IMDB4[[#This Row],[Release Date]])</f>
        <v>2013</v>
      </c>
      <c r="D1352" s="30" t="str">
        <f>FLOOR(IMDB4[[#This Row],[Year]],10)&amp;"s"</f>
        <v>2010s</v>
      </c>
      <c r="E1352" s="1" t="s">
        <v>32</v>
      </c>
      <c r="F1352" s="1" t="s">
        <v>33</v>
      </c>
      <c r="G1352" s="1" t="s">
        <v>3</v>
      </c>
      <c r="H1352" s="1" t="s">
        <v>4</v>
      </c>
      <c r="I1352" s="1" t="s">
        <v>84</v>
      </c>
      <c r="J1352" s="1" t="s">
        <v>3767</v>
      </c>
      <c r="K1352" s="1" t="s">
        <v>5509</v>
      </c>
      <c r="L1352" s="30">
        <v>7000</v>
      </c>
      <c r="M1352" s="30">
        <v>11905</v>
      </c>
      <c r="N1352" s="30">
        <v>275</v>
      </c>
      <c r="O1352" s="30">
        <v>56000</v>
      </c>
      <c r="P1352" s="27">
        <v>7.5</v>
      </c>
      <c r="Q1352" s="30">
        <v>306</v>
      </c>
      <c r="R1352" s="30">
        <v>98</v>
      </c>
      <c r="S1352" s="9">
        <v>368049635</v>
      </c>
      <c r="T1352" s="9">
        <v>76000000</v>
      </c>
      <c r="U1352" s="9">
        <f>IMDB4[[#This Row],[Gross Revenue]]-IMDB4[[#This Row],[Budget]]</f>
        <v>292049635</v>
      </c>
      <c r="V1352" s="9" t="str">
        <f>IF(IMDB4[[#This Row],[Profit]]&gt;0,"Hit","Flop")</f>
        <v>Hit</v>
      </c>
      <c r="W1352" s="9" t="str" cm="1">
        <f t="array" ref="W1352">_xlfn.IFS(IMDB4[[#This Row],[IMDb Score (1-10)]]&gt;=8,"Excellent",IMDB4[[#This Row],[IMDb Score (1-10)]]&gt;=7,"Good",IMDB4[[#This Row],[IMDb Score (1-10)]]&gt;=5,"Average",TRUE,"Poor")</f>
        <v>Good</v>
      </c>
      <c r="X1352" s="9" t="str">
        <f>IF(IMDB4[[#This Row],[Duration (min)]]&lt;90,"Short",IF(IMDB4[[#This Row],[Duration (min)]]&lt;=120,"Medium", "Long"))</f>
        <v>Medium</v>
      </c>
    </row>
    <row r="1353" spans="1:24" x14ac:dyDescent="0.25">
      <c r="A1353" s="1" t="s">
        <v>6908</v>
      </c>
      <c r="B1353" s="2">
        <v>42220</v>
      </c>
      <c r="C1353" s="30">
        <f>YEAR(IMDB4[[#This Row],[Release Date]])</f>
        <v>2015</v>
      </c>
      <c r="D1353" s="30" t="str">
        <f>FLOOR(IMDB4[[#This Row],[Year]],10)&amp;"s"</f>
        <v>2010s</v>
      </c>
      <c r="E1353" s="1" t="s">
        <v>32</v>
      </c>
      <c r="F1353" s="1" t="s">
        <v>77</v>
      </c>
      <c r="G1353" s="1" t="s">
        <v>3</v>
      </c>
      <c r="H1353" s="1" t="s">
        <v>4</v>
      </c>
      <c r="I1353" s="1" t="s">
        <v>84</v>
      </c>
      <c r="J1353" s="1" t="s">
        <v>3767</v>
      </c>
      <c r="K1353" s="1" t="s">
        <v>6909</v>
      </c>
      <c r="L1353" s="30">
        <v>7000</v>
      </c>
      <c r="M1353" s="30">
        <v>13616</v>
      </c>
      <c r="N1353" s="30">
        <v>22</v>
      </c>
      <c r="O1353" s="30">
        <v>70000</v>
      </c>
      <c r="P1353" s="27">
        <v>6.4</v>
      </c>
      <c r="Q1353" s="30">
        <v>308</v>
      </c>
      <c r="R1353" s="30">
        <v>91</v>
      </c>
      <c r="S1353" s="9">
        <v>336029560</v>
      </c>
      <c r="T1353" s="9">
        <v>74000000</v>
      </c>
      <c r="U1353" s="9">
        <f>IMDB4[[#This Row],[Gross Revenue]]-IMDB4[[#This Row],[Budget]]</f>
        <v>262029560</v>
      </c>
      <c r="V1353" s="9" t="str">
        <f>IF(IMDB4[[#This Row],[Profit]]&gt;0,"Hit","Flop")</f>
        <v>Hit</v>
      </c>
      <c r="W1353" s="9" t="str" cm="1">
        <f t="array" ref="W1353">_xlfn.IFS(IMDB4[[#This Row],[IMDb Score (1-10)]]&gt;=8,"Excellent",IMDB4[[#This Row],[IMDb Score (1-10)]]&gt;=7,"Good",IMDB4[[#This Row],[IMDb Score (1-10)]]&gt;=5,"Average",TRUE,"Poor")</f>
        <v>Average</v>
      </c>
      <c r="X1353" s="9" t="str">
        <f>IF(IMDB4[[#This Row],[Duration (min)]]&lt;90,"Short",IF(IMDB4[[#This Row],[Duration (min)]]&lt;=120,"Medium", "Long"))</f>
        <v>Medium</v>
      </c>
    </row>
    <row r="1354" spans="1:24" x14ac:dyDescent="0.25">
      <c r="A1354" s="1" t="s">
        <v>5508</v>
      </c>
      <c r="B1354" s="2">
        <v>40445</v>
      </c>
      <c r="C1354" s="30">
        <f>YEAR(IMDB4[[#This Row],[Release Date]])</f>
        <v>2010</v>
      </c>
      <c r="D1354" s="30" t="str">
        <f>FLOOR(IMDB4[[#This Row],[Year]],10)&amp;"s"</f>
        <v>2010s</v>
      </c>
      <c r="E1354" s="1" t="s">
        <v>32</v>
      </c>
      <c r="F1354" s="1" t="s">
        <v>33</v>
      </c>
      <c r="G1354" s="1" t="s">
        <v>3</v>
      </c>
      <c r="H1354" s="1" t="s">
        <v>4</v>
      </c>
      <c r="I1354" s="1" t="s">
        <v>84</v>
      </c>
      <c r="J1354" s="1" t="s">
        <v>3767</v>
      </c>
      <c r="K1354" s="1" t="s">
        <v>5509</v>
      </c>
      <c r="L1354" s="30">
        <v>7000</v>
      </c>
      <c r="M1354" s="30">
        <v>11608</v>
      </c>
      <c r="N1354" s="30">
        <v>275</v>
      </c>
      <c r="O1354" s="30">
        <v>31000</v>
      </c>
      <c r="P1354" s="27">
        <v>7.7</v>
      </c>
      <c r="Q1354" s="30">
        <v>304</v>
      </c>
      <c r="R1354" s="30">
        <v>87</v>
      </c>
      <c r="S1354" s="9">
        <v>251501645</v>
      </c>
      <c r="T1354" s="9">
        <v>69000000</v>
      </c>
      <c r="U1354" s="9">
        <f>IMDB4[[#This Row],[Gross Revenue]]-IMDB4[[#This Row],[Budget]]</f>
        <v>182501645</v>
      </c>
      <c r="V1354" s="9" t="str">
        <f>IF(IMDB4[[#This Row],[Profit]]&gt;0,"Hit","Flop")</f>
        <v>Hit</v>
      </c>
      <c r="W1354" s="9" t="str" cm="1">
        <f t="array" ref="W1354">_xlfn.IFS(IMDB4[[#This Row],[IMDb Score (1-10)]]&gt;=8,"Excellent",IMDB4[[#This Row],[IMDb Score (1-10)]]&gt;=7,"Good",IMDB4[[#This Row],[IMDb Score (1-10)]]&gt;=5,"Average",TRUE,"Poor")</f>
        <v>Good</v>
      </c>
      <c r="X1354" s="9" t="str">
        <f>IF(IMDB4[[#This Row],[Duration (min)]]&lt;90,"Short",IF(IMDB4[[#This Row],[Duration (min)]]&lt;=120,"Medium", "Long"))</f>
        <v>Short</v>
      </c>
    </row>
    <row r="1355" spans="1:24" x14ac:dyDescent="0.25">
      <c r="A1355" s="1" t="s">
        <v>4093</v>
      </c>
      <c r="B1355" s="2">
        <v>38678</v>
      </c>
      <c r="C1355" s="30">
        <f>YEAR(IMDB4[[#This Row],[Release Date]])</f>
        <v>2005</v>
      </c>
      <c r="D1355" s="30" t="str">
        <f>FLOOR(IMDB4[[#This Row],[Year]],10)&amp;"s"</f>
        <v>2000s</v>
      </c>
      <c r="E1355" s="1" t="s">
        <v>32</v>
      </c>
      <c r="F1355" s="1" t="s">
        <v>20</v>
      </c>
      <c r="G1355" s="1" t="s">
        <v>3</v>
      </c>
      <c r="H1355" s="1" t="s">
        <v>4</v>
      </c>
      <c r="I1355" s="1" t="s">
        <v>92</v>
      </c>
      <c r="J1355" s="1" t="s">
        <v>3767</v>
      </c>
      <c r="K1355" s="1" t="s">
        <v>4094</v>
      </c>
      <c r="L1355" s="30">
        <v>7000</v>
      </c>
      <c r="M1355" s="30">
        <v>8341</v>
      </c>
      <c r="N1355" s="30">
        <v>0</v>
      </c>
      <c r="O1355" s="30">
        <v>0</v>
      </c>
      <c r="P1355" s="27">
        <v>7.1</v>
      </c>
      <c r="Q1355" s="30">
        <v>217</v>
      </c>
      <c r="R1355" s="30">
        <v>133</v>
      </c>
      <c r="S1355" s="9">
        <v>109243478</v>
      </c>
      <c r="T1355" s="9">
        <v>26000000</v>
      </c>
      <c r="U1355" s="9">
        <f>IMDB4[[#This Row],[Gross Revenue]]-IMDB4[[#This Row],[Budget]]</f>
        <v>83243478</v>
      </c>
      <c r="V1355" s="9" t="str">
        <f>IF(IMDB4[[#This Row],[Profit]]&gt;0,"Hit","Flop")</f>
        <v>Hit</v>
      </c>
      <c r="W1355" s="9" t="str" cm="1">
        <f t="array" ref="W1355">_xlfn.IFS(IMDB4[[#This Row],[IMDb Score (1-10)]]&gt;=8,"Excellent",IMDB4[[#This Row],[IMDb Score (1-10)]]&gt;=7,"Good",IMDB4[[#This Row],[IMDb Score (1-10)]]&gt;=5,"Average",TRUE,"Poor")</f>
        <v>Good</v>
      </c>
      <c r="X1355" s="9" t="str">
        <f>IF(IMDB4[[#This Row],[Duration (min)]]&lt;90,"Short",IF(IMDB4[[#This Row],[Duration (min)]]&lt;=120,"Medium", "Long"))</f>
        <v>Long</v>
      </c>
    </row>
    <row r="1356" spans="1:24" x14ac:dyDescent="0.25">
      <c r="A1356" s="1" t="s">
        <v>4373</v>
      </c>
      <c r="B1356" s="2">
        <v>38818</v>
      </c>
      <c r="C1356" s="30">
        <f>YEAR(IMDB4[[#This Row],[Release Date]])</f>
        <v>2006</v>
      </c>
      <c r="D1356" s="30" t="str">
        <f>FLOOR(IMDB4[[#This Row],[Year]],10)&amp;"s"</f>
        <v>2000s</v>
      </c>
      <c r="E1356" s="1" t="s">
        <v>32</v>
      </c>
      <c r="F1356" s="1" t="s">
        <v>20</v>
      </c>
      <c r="G1356" s="1" t="s">
        <v>3</v>
      </c>
      <c r="H1356" s="1" t="s">
        <v>4</v>
      </c>
      <c r="I1356" s="1" t="s">
        <v>92</v>
      </c>
      <c r="J1356" s="1" t="s">
        <v>3767</v>
      </c>
      <c r="K1356" s="1" t="s">
        <v>4374</v>
      </c>
      <c r="L1356" s="30">
        <v>7000</v>
      </c>
      <c r="M1356" s="30">
        <v>7227</v>
      </c>
      <c r="N1356" s="30">
        <v>36</v>
      </c>
      <c r="O1356" s="30">
        <v>15000</v>
      </c>
      <c r="P1356" s="27">
        <v>7.9</v>
      </c>
      <c r="Q1356" s="30">
        <v>270</v>
      </c>
      <c r="R1356" s="30">
        <v>101</v>
      </c>
      <c r="S1356" s="9">
        <v>59889948</v>
      </c>
      <c r="T1356" s="9">
        <v>8000000</v>
      </c>
      <c r="U1356" s="9">
        <f>IMDB4[[#This Row],[Gross Revenue]]-IMDB4[[#This Row],[Budget]]</f>
        <v>51889948</v>
      </c>
      <c r="V1356" s="9" t="str">
        <f>IF(IMDB4[[#This Row],[Profit]]&gt;0,"Hit","Flop")</f>
        <v>Hit</v>
      </c>
      <c r="W1356" s="9" t="str" cm="1">
        <f t="array" ref="W1356">_xlfn.IFS(IMDB4[[#This Row],[IMDb Score (1-10)]]&gt;=8,"Excellent",IMDB4[[#This Row],[IMDb Score (1-10)]]&gt;=7,"Good",IMDB4[[#This Row],[IMDb Score (1-10)]]&gt;=5,"Average",TRUE,"Poor")</f>
        <v>Good</v>
      </c>
      <c r="X1356" s="9" t="str">
        <f>IF(IMDB4[[#This Row],[Duration (min)]]&lt;90,"Short",IF(IMDB4[[#This Row],[Duration (min)]]&lt;=120,"Medium", "Long"))</f>
        <v>Medium</v>
      </c>
    </row>
    <row r="1357" spans="1:24" x14ac:dyDescent="0.25">
      <c r="A1357" s="1" t="s">
        <v>6546</v>
      </c>
      <c r="B1357" s="2">
        <v>41403</v>
      </c>
      <c r="C1357" s="30">
        <f>YEAR(IMDB4[[#This Row],[Release Date]])</f>
        <v>2013</v>
      </c>
      <c r="D1357" s="30" t="str">
        <f>FLOOR(IMDB4[[#This Row],[Year]],10)&amp;"s"</f>
        <v>2010s</v>
      </c>
      <c r="E1357" s="1" t="s">
        <v>32</v>
      </c>
      <c r="F1357" s="1" t="s">
        <v>20</v>
      </c>
      <c r="G1357" s="1" t="s">
        <v>3</v>
      </c>
      <c r="H1357" s="1" t="s">
        <v>4</v>
      </c>
      <c r="I1357" s="1" t="s">
        <v>132</v>
      </c>
      <c r="J1357" s="1" t="s">
        <v>3767</v>
      </c>
      <c r="K1357" s="1" t="s">
        <v>6547</v>
      </c>
      <c r="L1357" s="30">
        <v>7000</v>
      </c>
      <c r="M1357" s="30">
        <v>8375</v>
      </c>
      <c r="N1357" s="30">
        <v>214</v>
      </c>
      <c r="O1357" s="30">
        <v>22000</v>
      </c>
      <c r="P1357" s="27">
        <v>7.4</v>
      </c>
      <c r="Q1357" s="30">
        <v>276</v>
      </c>
      <c r="R1357" s="30">
        <v>103</v>
      </c>
      <c r="S1357" s="9">
        <v>21501098</v>
      </c>
      <c r="T1357" s="9">
        <v>5000000</v>
      </c>
      <c r="U1357" s="9">
        <f>IMDB4[[#This Row],[Gross Revenue]]-IMDB4[[#This Row],[Budget]]</f>
        <v>16501098</v>
      </c>
      <c r="V1357" s="9" t="str">
        <f>IF(IMDB4[[#This Row],[Profit]]&gt;0,"Hit","Flop")</f>
        <v>Hit</v>
      </c>
      <c r="W1357" s="9" t="str" cm="1">
        <f t="array" ref="W1357">_xlfn.IFS(IMDB4[[#This Row],[IMDb Score (1-10)]]&gt;=8,"Excellent",IMDB4[[#This Row],[IMDb Score (1-10)]]&gt;=7,"Good",IMDB4[[#This Row],[IMDb Score (1-10)]]&gt;=5,"Average",TRUE,"Poor")</f>
        <v>Good</v>
      </c>
      <c r="X1357" s="9" t="str">
        <f>IF(IMDB4[[#This Row],[Duration (min)]]&lt;90,"Short",IF(IMDB4[[#This Row],[Duration (min)]]&lt;=120,"Medium", "Long"))</f>
        <v>Medium</v>
      </c>
    </row>
    <row r="1358" spans="1:24" x14ac:dyDescent="0.25">
      <c r="A1358" s="1" t="s">
        <v>3766</v>
      </c>
      <c r="B1358" s="2">
        <v>38151</v>
      </c>
      <c r="C1358" s="30">
        <f>YEAR(IMDB4[[#This Row],[Release Date]])</f>
        <v>2004</v>
      </c>
      <c r="D1358" s="30" t="str">
        <f>FLOOR(IMDB4[[#This Row],[Year]],10)&amp;"s"</f>
        <v>2000s</v>
      </c>
      <c r="E1358" s="1" t="s">
        <v>32</v>
      </c>
      <c r="F1358" s="1" t="s">
        <v>20</v>
      </c>
      <c r="G1358" s="1" t="s">
        <v>3</v>
      </c>
      <c r="H1358" s="1" t="s">
        <v>4</v>
      </c>
      <c r="I1358" s="1" t="s">
        <v>84</v>
      </c>
      <c r="J1358" s="1" t="s">
        <v>3767</v>
      </c>
      <c r="K1358" s="1" t="s">
        <v>3768</v>
      </c>
      <c r="L1358" s="30">
        <v>7000</v>
      </c>
      <c r="M1358" s="30">
        <v>13626</v>
      </c>
      <c r="N1358" s="30">
        <v>18</v>
      </c>
      <c r="O1358" s="30">
        <v>0</v>
      </c>
      <c r="P1358" s="27">
        <v>5.3</v>
      </c>
      <c r="Q1358" s="30">
        <v>52</v>
      </c>
      <c r="R1358" s="30">
        <v>89</v>
      </c>
      <c r="S1358" s="9">
        <v>8070311</v>
      </c>
      <c r="T1358" s="9">
        <v>10000000</v>
      </c>
      <c r="U1358" s="9">
        <f>IMDB4[[#This Row],[Gross Revenue]]-IMDB4[[#This Row],[Budget]]</f>
        <v>-1929689</v>
      </c>
      <c r="V1358" s="9" t="str">
        <f>IF(IMDB4[[#This Row],[Profit]]&gt;0,"Hit","Flop")</f>
        <v>Flop</v>
      </c>
      <c r="W1358" s="9" t="str" cm="1">
        <f t="array" ref="W1358">_xlfn.IFS(IMDB4[[#This Row],[IMDb Score (1-10)]]&gt;=8,"Excellent",IMDB4[[#This Row],[IMDb Score (1-10)]]&gt;=7,"Good",IMDB4[[#This Row],[IMDb Score (1-10)]]&gt;=5,"Average",TRUE,"Poor")</f>
        <v>Average</v>
      </c>
      <c r="X1358" s="9" t="str">
        <f>IF(IMDB4[[#This Row],[Duration (min)]]&lt;90,"Short",IF(IMDB4[[#This Row],[Duration (min)]]&lt;=120,"Medium", "Long"))</f>
        <v>Short</v>
      </c>
    </row>
    <row r="1359" spans="1:24" x14ac:dyDescent="0.25">
      <c r="A1359" s="1" t="s">
        <v>6194</v>
      </c>
      <c r="B1359" s="2">
        <v>41154</v>
      </c>
      <c r="C1359" s="30">
        <f>YEAR(IMDB4[[#This Row],[Release Date]])</f>
        <v>2012</v>
      </c>
      <c r="D1359" s="30" t="str">
        <f>FLOOR(IMDB4[[#This Row],[Year]],10)&amp;"s"</f>
        <v>2010s</v>
      </c>
      <c r="E1359" s="1" t="s">
        <v>1</v>
      </c>
      <c r="F1359" s="1" t="s">
        <v>40</v>
      </c>
      <c r="G1359" s="1" t="s">
        <v>3</v>
      </c>
      <c r="H1359" s="1" t="s">
        <v>4</v>
      </c>
      <c r="I1359" s="1" t="s">
        <v>92</v>
      </c>
      <c r="J1359" s="1" t="s">
        <v>3767</v>
      </c>
      <c r="K1359" s="1" t="s">
        <v>6195</v>
      </c>
      <c r="L1359" s="30">
        <v>7000</v>
      </c>
      <c r="M1359" s="30">
        <v>7747</v>
      </c>
      <c r="N1359" s="30">
        <v>63</v>
      </c>
      <c r="O1359" s="30">
        <v>25000</v>
      </c>
      <c r="P1359" s="27">
        <v>6.7</v>
      </c>
      <c r="Q1359" s="30">
        <v>265</v>
      </c>
      <c r="R1359" s="30">
        <v>101</v>
      </c>
      <c r="S1359" s="9">
        <v>6619173</v>
      </c>
      <c r="T1359" s="9">
        <v>10000000</v>
      </c>
      <c r="U1359" s="9">
        <f>IMDB4[[#This Row],[Gross Revenue]]-IMDB4[[#This Row],[Budget]]</f>
        <v>-3380827</v>
      </c>
      <c r="V1359" s="9" t="str">
        <f>IF(IMDB4[[#This Row],[Profit]]&gt;0,"Hit","Flop")</f>
        <v>Flop</v>
      </c>
      <c r="W1359" s="9" t="str" cm="1">
        <f t="array" ref="W1359">_xlfn.IFS(IMDB4[[#This Row],[IMDb Score (1-10)]]&gt;=8,"Excellent",IMDB4[[#This Row],[IMDb Score (1-10)]]&gt;=7,"Good",IMDB4[[#This Row],[IMDb Score (1-10)]]&gt;=5,"Average",TRUE,"Poor")</f>
        <v>Average</v>
      </c>
      <c r="X1359" s="9" t="str">
        <f>IF(IMDB4[[#This Row],[Duration (min)]]&lt;90,"Short",IF(IMDB4[[#This Row],[Duration (min)]]&lt;=120,"Medium", "Long"))</f>
        <v>Medium</v>
      </c>
    </row>
    <row r="1360" spans="1:24" x14ac:dyDescent="0.25">
      <c r="A1360" s="1" t="s">
        <v>6869</v>
      </c>
      <c r="B1360" s="2">
        <v>42272</v>
      </c>
      <c r="C1360" s="30">
        <f>YEAR(IMDB4[[#This Row],[Release Date]])</f>
        <v>2015</v>
      </c>
      <c r="D1360" s="30" t="str">
        <f>FLOOR(IMDB4[[#This Row],[Year]],10)&amp;"s"</f>
        <v>2010s</v>
      </c>
      <c r="E1360" s="1" t="s">
        <v>32</v>
      </c>
      <c r="F1360" s="1" t="s">
        <v>61</v>
      </c>
      <c r="G1360" s="1" t="s">
        <v>3</v>
      </c>
      <c r="H1360" s="1" t="s">
        <v>4</v>
      </c>
      <c r="I1360" s="1" t="s">
        <v>132</v>
      </c>
      <c r="J1360" s="1" t="s">
        <v>3767</v>
      </c>
      <c r="K1360" s="1" t="s">
        <v>3128</v>
      </c>
      <c r="L1360" s="30">
        <v>7000</v>
      </c>
      <c r="M1360" s="30">
        <v>9660</v>
      </c>
      <c r="N1360" s="30">
        <v>6</v>
      </c>
      <c r="O1360" s="30">
        <v>0</v>
      </c>
      <c r="P1360" s="27">
        <v>6.5</v>
      </c>
      <c r="Q1360" s="30">
        <v>133</v>
      </c>
      <c r="R1360" s="30">
        <v>103</v>
      </c>
      <c r="S1360" s="9">
        <v>532988</v>
      </c>
      <c r="T1360" s="9">
        <v>7000000</v>
      </c>
      <c r="U1360" s="9">
        <f>IMDB4[[#This Row],[Gross Revenue]]-IMDB4[[#This Row],[Budget]]</f>
        <v>-6467012</v>
      </c>
      <c r="V1360" s="9" t="str">
        <f>IF(IMDB4[[#This Row],[Profit]]&gt;0,"Hit","Flop")</f>
        <v>Flop</v>
      </c>
      <c r="W1360" s="9" t="str" cm="1">
        <f t="array" ref="W1360">_xlfn.IFS(IMDB4[[#This Row],[IMDb Score (1-10)]]&gt;=8,"Excellent",IMDB4[[#This Row],[IMDb Score (1-10)]]&gt;=7,"Good",IMDB4[[#This Row],[IMDb Score (1-10)]]&gt;=5,"Average",TRUE,"Poor")</f>
        <v>Average</v>
      </c>
      <c r="X1360" s="9" t="str">
        <f>IF(IMDB4[[#This Row],[Duration (min)]]&lt;90,"Short",IF(IMDB4[[#This Row],[Duration (min)]]&lt;=120,"Medium", "Long"))</f>
        <v>Medium</v>
      </c>
    </row>
    <row r="1361" spans="1:24" x14ac:dyDescent="0.25">
      <c r="A1361" s="1" t="s">
        <v>4015</v>
      </c>
      <c r="B1361" s="2">
        <v>38561</v>
      </c>
      <c r="C1361" s="30">
        <f>YEAR(IMDB4[[#This Row],[Release Date]])</f>
        <v>2005</v>
      </c>
      <c r="D1361" s="30" t="str">
        <f>FLOOR(IMDB4[[#This Row],[Year]],10)&amp;"s"</f>
        <v>2000s</v>
      </c>
      <c r="E1361" s="1" t="s">
        <v>32</v>
      </c>
      <c r="F1361" s="1" t="s">
        <v>77</v>
      </c>
      <c r="G1361" s="1" t="s">
        <v>3</v>
      </c>
      <c r="H1361" s="1" t="s">
        <v>1037</v>
      </c>
      <c r="I1361" s="1" t="s">
        <v>132</v>
      </c>
      <c r="J1361" s="1" t="s">
        <v>1256</v>
      </c>
      <c r="K1361" s="1" t="s">
        <v>1083</v>
      </c>
      <c r="L1361" s="30">
        <v>6000</v>
      </c>
      <c r="M1361" s="30">
        <v>7123</v>
      </c>
      <c r="N1361" s="30">
        <v>0</v>
      </c>
      <c r="O1361" s="30">
        <v>0</v>
      </c>
      <c r="P1361" s="27">
        <v>7.2</v>
      </c>
      <c r="Q1361" s="30">
        <v>446</v>
      </c>
      <c r="R1361" s="30">
        <v>201</v>
      </c>
      <c r="S1361" s="9">
        <v>218051260</v>
      </c>
      <c r="T1361" s="9">
        <v>207000000</v>
      </c>
      <c r="U1361" s="9">
        <f>IMDB4[[#This Row],[Gross Revenue]]-IMDB4[[#This Row],[Budget]]</f>
        <v>11051260</v>
      </c>
      <c r="V1361" s="9" t="str">
        <f>IF(IMDB4[[#This Row],[Profit]]&gt;0,"Hit","Flop")</f>
        <v>Hit</v>
      </c>
      <c r="W1361" s="9" t="str" cm="1">
        <f t="array" ref="W1361">_xlfn.IFS(IMDB4[[#This Row],[IMDb Score (1-10)]]&gt;=8,"Excellent",IMDB4[[#This Row],[IMDb Score (1-10)]]&gt;=7,"Good",IMDB4[[#This Row],[IMDb Score (1-10)]]&gt;=5,"Average",TRUE,"Poor")</f>
        <v>Good</v>
      </c>
      <c r="X1361" s="9" t="str">
        <f>IF(IMDB4[[#This Row],[Duration (min)]]&lt;90,"Short",IF(IMDB4[[#This Row],[Duration (min)]]&lt;=120,"Medium", "Long"))</f>
        <v>Long</v>
      </c>
    </row>
    <row r="1362" spans="1:24" x14ac:dyDescent="0.25">
      <c r="A1362" s="1" t="s">
        <v>4266</v>
      </c>
      <c r="B1362" s="2">
        <v>39048</v>
      </c>
      <c r="C1362" s="30">
        <f>YEAR(IMDB4[[#This Row],[Release Date]])</f>
        <v>2006</v>
      </c>
      <c r="D1362" s="30" t="str">
        <f>FLOOR(IMDB4[[#This Row],[Year]],10)&amp;"s"</f>
        <v>2000s</v>
      </c>
      <c r="E1362" s="1" t="s">
        <v>1</v>
      </c>
      <c r="F1362" s="1" t="s">
        <v>77</v>
      </c>
      <c r="G1362" s="1" t="s">
        <v>3</v>
      </c>
      <c r="H1362" s="1" t="s">
        <v>83</v>
      </c>
      <c r="I1362" s="1" t="s">
        <v>132</v>
      </c>
      <c r="J1362" s="1" t="s">
        <v>4267</v>
      </c>
      <c r="K1362" s="1" t="s">
        <v>1205</v>
      </c>
      <c r="L1362" s="30">
        <v>6000</v>
      </c>
      <c r="M1362" s="30">
        <v>9125</v>
      </c>
      <c r="N1362" s="30">
        <v>258</v>
      </c>
      <c r="O1362" s="30">
        <v>0</v>
      </c>
      <c r="P1362" s="27">
        <v>8</v>
      </c>
      <c r="Q1362" s="30">
        <v>400</v>
      </c>
      <c r="R1362" s="30">
        <v>144</v>
      </c>
      <c r="S1362" s="9">
        <v>167007184</v>
      </c>
      <c r="T1362" s="9">
        <v>150000000</v>
      </c>
      <c r="U1362" s="9">
        <f>IMDB4[[#This Row],[Gross Revenue]]-IMDB4[[#This Row],[Budget]]</f>
        <v>17007184</v>
      </c>
      <c r="V1362" s="9" t="str">
        <f>IF(IMDB4[[#This Row],[Profit]]&gt;0,"Hit","Flop")</f>
        <v>Hit</v>
      </c>
      <c r="W1362" s="9" t="str" cm="1">
        <f t="array" ref="W1362">_xlfn.IFS(IMDB4[[#This Row],[IMDb Score (1-10)]]&gt;=8,"Excellent",IMDB4[[#This Row],[IMDb Score (1-10)]]&gt;=7,"Good",IMDB4[[#This Row],[IMDb Score (1-10)]]&gt;=5,"Average",TRUE,"Poor")</f>
        <v>Excellent</v>
      </c>
      <c r="X1362" s="9" t="str">
        <f>IF(IMDB4[[#This Row],[Duration (min)]]&lt;90,"Short",IF(IMDB4[[#This Row],[Duration (min)]]&lt;=120,"Medium", "Long"))</f>
        <v>Long</v>
      </c>
    </row>
    <row r="1363" spans="1:24" x14ac:dyDescent="0.25">
      <c r="A1363" s="1" t="s">
        <v>6499</v>
      </c>
      <c r="B1363" s="2">
        <v>41573</v>
      </c>
      <c r="C1363" s="30">
        <f>YEAR(IMDB4[[#This Row],[Release Date]])</f>
        <v>2013</v>
      </c>
      <c r="D1363" s="30" t="str">
        <f>FLOOR(IMDB4[[#This Row],[Year]],10)&amp;"s"</f>
        <v>2010s</v>
      </c>
      <c r="E1363" s="1" t="s">
        <v>32</v>
      </c>
      <c r="F1363" s="1" t="s">
        <v>91</v>
      </c>
      <c r="G1363" s="1" t="s">
        <v>3</v>
      </c>
      <c r="H1363" s="1" t="s">
        <v>4</v>
      </c>
      <c r="I1363" s="1" t="s">
        <v>92</v>
      </c>
      <c r="J1363" s="1" t="s">
        <v>6096</v>
      </c>
      <c r="K1363" s="1" t="s">
        <v>3746</v>
      </c>
      <c r="L1363" s="30">
        <v>6000</v>
      </c>
      <c r="M1363" s="30">
        <v>9049</v>
      </c>
      <c r="N1363" s="30">
        <v>0</v>
      </c>
      <c r="O1363" s="30">
        <v>131000</v>
      </c>
      <c r="P1363" s="27">
        <v>7.5</v>
      </c>
      <c r="Q1363" s="30">
        <v>511</v>
      </c>
      <c r="R1363" s="30">
        <v>112</v>
      </c>
      <c r="S1363" s="9">
        <v>137387272</v>
      </c>
      <c r="T1363" s="9">
        <v>20000000</v>
      </c>
      <c r="U1363" s="9">
        <f>IMDB4[[#This Row],[Gross Revenue]]-IMDB4[[#This Row],[Budget]]</f>
        <v>117387272</v>
      </c>
      <c r="V1363" s="9" t="str">
        <f>IF(IMDB4[[#This Row],[Profit]]&gt;0,"Hit","Flop")</f>
        <v>Hit</v>
      </c>
      <c r="W1363" s="9" t="str" cm="1">
        <f t="array" ref="W1363">_xlfn.IFS(IMDB4[[#This Row],[IMDb Score (1-10)]]&gt;=8,"Excellent",IMDB4[[#This Row],[IMDb Score (1-10)]]&gt;=7,"Good",IMDB4[[#This Row],[IMDb Score (1-10)]]&gt;=5,"Average",TRUE,"Poor")</f>
        <v>Good</v>
      </c>
      <c r="X1363" s="9" t="str">
        <f>IF(IMDB4[[#This Row],[Duration (min)]]&lt;90,"Short",IF(IMDB4[[#This Row],[Duration (min)]]&lt;=120,"Medium", "Long"))</f>
        <v>Medium</v>
      </c>
    </row>
    <row r="1364" spans="1:24" x14ac:dyDescent="0.25">
      <c r="A1364" s="1" t="s">
        <v>6574</v>
      </c>
      <c r="B1364" s="2">
        <v>41988</v>
      </c>
      <c r="C1364" s="30">
        <f>YEAR(IMDB4[[#This Row],[Release Date]])</f>
        <v>2014</v>
      </c>
      <c r="D1364" s="30" t="str">
        <f>FLOOR(IMDB4[[#This Row],[Year]],10)&amp;"s"</f>
        <v>2010s</v>
      </c>
      <c r="E1364" s="1" t="s">
        <v>32</v>
      </c>
      <c r="F1364" s="1" t="s">
        <v>77</v>
      </c>
      <c r="G1364" s="1" t="s">
        <v>3</v>
      </c>
      <c r="H1364" s="1" t="s">
        <v>4</v>
      </c>
      <c r="I1364" s="1" t="s">
        <v>92</v>
      </c>
      <c r="J1364" s="1" t="s">
        <v>4267</v>
      </c>
      <c r="K1364" s="1" t="s">
        <v>6575</v>
      </c>
      <c r="L1364" s="30">
        <v>6000</v>
      </c>
      <c r="M1364" s="30">
        <v>10583</v>
      </c>
      <c r="N1364" s="30">
        <v>263</v>
      </c>
      <c r="O1364" s="30">
        <v>71000</v>
      </c>
      <c r="P1364" s="27">
        <v>6.2</v>
      </c>
      <c r="Q1364" s="30">
        <v>366</v>
      </c>
      <c r="R1364" s="30">
        <v>102</v>
      </c>
      <c r="S1364" s="9">
        <v>106369117</v>
      </c>
      <c r="T1364" s="9">
        <v>110000000</v>
      </c>
      <c r="U1364" s="9">
        <f>IMDB4[[#This Row],[Gross Revenue]]-IMDB4[[#This Row],[Budget]]</f>
        <v>-3630883</v>
      </c>
      <c r="V1364" s="9" t="str">
        <f>IF(IMDB4[[#This Row],[Profit]]&gt;0,"Hit","Flop")</f>
        <v>Flop</v>
      </c>
      <c r="W1364" s="9" t="str" cm="1">
        <f t="array" ref="W1364">_xlfn.IFS(IMDB4[[#This Row],[IMDb Score (1-10)]]&gt;=8,"Excellent",IMDB4[[#This Row],[IMDb Score (1-10)]]&gt;=7,"Good",IMDB4[[#This Row],[IMDb Score (1-10)]]&gt;=5,"Average",TRUE,"Poor")</f>
        <v>Average</v>
      </c>
      <c r="X1364" s="9" t="str">
        <f>IF(IMDB4[[#This Row],[Duration (min)]]&lt;90,"Short",IF(IMDB4[[#This Row],[Duration (min)]]&lt;=120,"Medium", "Long"))</f>
        <v>Medium</v>
      </c>
    </row>
    <row r="1365" spans="1:24" x14ac:dyDescent="0.25">
      <c r="A1365" s="1" t="s">
        <v>5403</v>
      </c>
      <c r="B1365" s="2">
        <v>39863</v>
      </c>
      <c r="C1365" s="30">
        <f>YEAR(IMDB4[[#This Row],[Release Date]])</f>
        <v>2009</v>
      </c>
      <c r="D1365" s="30" t="str">
        <f>FLOOR(IMDB4[[#This Row],[Year]],10)&amp;"s"</f>
        <v>2000s</v>
      </c>
      <c r="E1365" s="1" t="s">
        <v>32</v>
      </c>
      <c r="F1365" s="1" t="s">
        <v>77</v>
      </c>
      <c r="G1365" s="1" t="s">
        <v>3</v>
      </c>
      <c r="H1365" s="1" t="s">
        <v>4</v>
      </c>
      <c r="I1365" s="1" t="s">
        <v>92</v>
      </c>
      <c r="J1365" s="1" t="s">
        <v>1256</v>
      </c>
      <c r="K1365" s="1" t="s">
        <v>1844</v>
      </c>
      <c r="L1365" s="30">
        <v>6000</v>
      </c>
      <c r="M1365" s="30">
        <v>7654</v>
      </c>
      <c r="N1365" s="30">
        <v>670</v>
      </c>
      <c r="O1365" s="30">
        <v>0</v>
      </c>
      <c r="P1365" s="27">
        <v>6.5</v>
      </c>
      <c r="Q1365" s="30">
        <v>245</v>
      </c>
      <c r="R1365" s="30">
        <v>118</v>
      </c>
      <c r="S1365" s="9">
        <v>25450527</v>
      </c>
      <c r="T1365" s="9">
        <v>50000000</v>
      </c>
      <c r="U1365" s="9">
        <f>IMDB4[[#This Row],[Gross Revenue]]-IMDB4[[#This Row],[Budget]]</f>
        <v>-24549473</v>
      </c>
      <c r="V1365" s="9" t="str">
        <f>IF(IMDB4[[#This Row],[Profit]]&gt;0,"Hit","Flop")</f>
        <v>Flop</v>
      </c>
      <c r="W1365" s="9" t="str" cm="1">
        <f t="array" ref="W1365">_xlfn.IFS(IMDB4[[#This Row],[IMDb Score (1-10)]]&gt;=8,"Excellent",IMDB4[[#This Row],[IMDb Score (1-10)]]&gt;=7,"Good",IMDB4[[#This Row],[IMDb Score (1-10)]]&gt;=5,"Average",TRUE,"Poor")</f>
        <v>Average</v>
      </c>
      <c r="X1365" s="9" t="str">
        <f>IF(IMDB4[[#This Row],[Duration (min)]]&lt;90,"Short",IF(IMDB4[[#This Row],[Duration (min)]]&lt;=120,"Medium", "Long"))</f>
        <v>Medium</v>
      </c>
    </row>
    <row r="1366" spans="1:24" x14ac:dyDescent="0.25">
      <c r="A1366" s="1" t="s">
        <v>5804</v>
      </c>
      <c r="B1366" s="2">
        <v>40592</v>
      </c>
      <c r="C1366" s="30">
        <f>YEAR(IMDB4[[#This Row],[Release Date]])</f>
        <v>2011</v>
      </c>
      <c r="D1366" s="30" t="str">
        <f>FLOOR(IMDB4[[#This Row],[Year]],10)&amp;"s"</f>
        <v>2010s</v>
      </c>
      <c r="E1366" s="1" t="s">
        <v>32</v>
      </c>
      <c r="F1366" s="1" t="s">
        <v>9</v>
      </c>
      <c r="G1366" s="1" t="s">
        <v>3</v>
      </c>
      <c r="H1366" s="1" t="s">
        <v>4</v>
      </c>
      <c r="I1366" s="1" t="s">
        <v>132</v>
      </c>
      <c r="J1366" s="1" t="s">
        <v>1256</v>
      </c>
      <c r="K1366" s="1" t="s">
        <v>3972</v>
      </c>
      <c r="L1366" s="30">
        <v>6000</v>
      </c>
      <c r="M1366" s="30">
        <v>8018</v>
      </c>
      <c r="N1366" s="30">
        <v>260</v>
      </c>
      <c r="O1366" s="30">
        <v>0</v>
      </c>
      <c r="P1366" s="27">
        <v>6</v>
      </c>
      <c r="Q1366" s="30">
        <v>174</v>
      </c>
      <c r="R1366" s="30">
        <v>84</v>
      </c>
      <c r="S1366" s="9">
        <v>21283440</v>
      </c>
      <c r="T1366" s="9">
        <v>55000000</v>
      </c>
      <c r="U1366" s="9">
        <f>IMDB4[[#This Row],[Gross Revenue]]-IMDB4[[#This Row],[Budget]]</f>
        <v>-33716560</v>
      </c>
      <c r="V1366" s="9" t="str">
        <f>IF(IMDB4[[#This Row],[Profit]]&gt;0,"Hit","Flop")</f>
        <v>Flop</v>
      </c>
      <c r="W1366" s="9" t="str" cm="1">
        <f t="array" ref="W1366">_xlfn.IFS(IMDB4[[#This Row],[IMDb Score (1-10)]]&gt;=8,"Excellent",IMDB4[[#This Row],[IMDb Score (1-10)]]&gt;=7,"Good",IMDB4[[#This Row],[IMDb Score (1-10)]]&gt;=5,"Average",TRUE,"Poor")</f>
        <v>Average</v>
      </c>
      <c r="X1366" s="9" t="str">
        <f>IF(IMDB4[[#This Row],[Duration (min)]]&lt;90,"Short",IF(IMDB4[[#This Row],[Duration (min)]]&lt;=120,"Medium", "Long"))</f>
        <v>Short</v>
      </c>
    </row>
    <row r="1367" spans="1:24" x14ac:dyDescent="0.25">
      <c r="A1367" s="1" t="s">
        <v>6253</v>
      </c>
      <c r="B1367" s="2">
        <v>40991</v>
      </c>
      <c r="C1367" s="30">
        <f>YEAR(IMDB4[[#This Row],[Release Date]])</f>
        <v>2012</v>
      </c>
      <c r="D1367" s="30" t="str">
        <f>FLOOR(IMDB4[[#This Row],[Year]],10)&amp;"s"</f>
        <v>2010s</v>
      </c>
      <c r="E1367" s="1" t="s">
        <v>32</v>
      </c>
      <c r="F1367" s="1" t="s">
        <v>9</v>
      </c>
      <c r="G1367" s="1" t="s">
        <v>3</v>
      </c>
      <c r="H1367" s="1" t="s">
        <v>1877</v>
      </c>
      <c r="I1367" s="1" t="s">
        <v>132</v>
      </c>
      <c r="J1367" s="1" t="s">
        <v>1256</v>
      </c>
      <c r="K1367" s="1" t="s">
        <v>4799</v>
      </c>
      <c r="L1367" s="30">
        <v>6000</v>
      </c>
      <c r="M1367" s="30">
        <v>7099</v>
      </c>
      <c r="N1367" s="30">
        <v>171</v>
      </c>
      <c r="O1367" s="30">
        <v>54000</v>
      </c>
      <c r="P1367" s="27">
        <v>7.6</v>
      </c>
      <c r="Q1367" s="30">
        <v>371</v>
      </c>
      <c r="R1367" s="30">
        <v>114</v>
      </c>
      <c r="S1367" s="9">
        <v>18996755</v>
      </c>
      <c r="T1367" s="9">
        <v>45000000</v>
      </c>
      <c r="U1367" s="9">
        <f>IMDB4[[#This Row],[Gross Revenue]]-IMDB4[[#This Row],[Budget]]</f>
        <v>-26003245</v>
      </c>
      <c r="V1367" s="9" t="str">
        <f>IF(IMDB4[[#This Row],[Profit]]&gt;0,"Hit","Flop")</f>
        <v>Flop</v>
      </c>
      <c r="W1367" s="9" t="str" cm="1">
        <f t="array" ref="W1367">_xlfn.IFS(IMDB4[[#This Row],[IMDb Score (1-10)]]&gt;=8,"Excellent",IMDB4[[#This Row],[IMDb Score (1-10)]]&gt;=7,"Good",IMDB4[[#This Row],[IMDb Score (1-10)]]&gt;=5,"Average",TRUE,"Poor")</f>
        <v>Good</v>
      </c>
      <c r="X1367" s="9" t="str">
        <f>IF(IMDB4[[#This Row],[Duration (min)]]&lt;90,"Short",IF(IMDB4[[#This Row],[Duration (min)]]&lt;=120,"Medium", "Long"))</f>
        <v>Medium</v>
      </c>
    </row>
    <row r="1368" spans="1:24" x14ac:dyDescent="0.25">
      <c r="A1368" s="1" t="s">
        <v>3272</v>
      </c>
      <c r="B1368" s="2">
        <v>37788</v>
      </c>
      <c r="C1368" s="30">
        <f>YEAR(IMDB4[[#This Row],[Release Date]])</f>
        <v>2003</v>
      </c>
      <c r="D1368" s="30" t="str">
        <f>FLOOR(IMDB4[[#This Row],[Year]],10)&amp;"s"</f>
        <v>2000s</v>
      </c>
      <c r="E1368" s="1" t="s">
        <v>32</v>
      </c>
      <c r="F1368" s="1" t="s">
        <v>9</v>
      </c>
      <c r="G1368" s="1" t="s">
        <v>3</v>
      </c>
      <c r="H1368" s="1" t="s">
        <v>4</v>
      </c>
      <c r="I1368" s="1" t="s">
        <v>92</v>
      </c>
      <c r="J1368" s="1" t="s">
        <v>1256</v>
      </c>
      <c r="K1368" s="1" t="s">
        <v>2279</v>
      </c>
      <c r="L1368" s="30">
        <v>6000</v>
      </c>
      <c r="M1368" s="30">
        <v>7567</v>
      </c>
      <c r="N1368" s="30">
        <v>0</v>
      </c>
      <c r="O1368" s="30">
        <v>0</v>
      </c>
      <c r="P1368" s="27">
        <v>7.7</v>
      </c>
      <c r="Q1368" s="30">
        <v>192</v>
      </c>
      <c r="R1368" s="30">
        <v>124</v>
      </c>
      <c r="S1368" s="9">
        <v>16248701</v>
      </c>
      <c r="T1368" s="9">
        <v>20000000</v>
      </c>
      <c r="U1368" s="9">
        <f>IMDB4[[#This Row],[Gross Revenue]]-IMDB4[[#This Row],[Budget]]</f>
        <v>-3751299</v>
      </c>
      <c r="V1368" s="9" t="str">
        <f>IF(IMDB4[[#This Row],[Profit]]&gt;0,"Hit","Flop")</f>
        <v>Flop</v>
      </c>
      <c r="W1368" s="9" t="str" cm="1">
        <f t="array" ref="W1368">_xlfn.IFS(IMDB4[[#This Row],[IMDb Score (1-10)]]&gt;=8,"Excellent",IMDB4[[#This Row],[IMDb Score (1-10)]]&gt;=7,"Good",IMDB4[[#This Row],[IMDb Score (1-10)]]&gt;=5,"Average",TRUE,"Poor")</f>
        <v>Good</v>
      </c>
      <c r="X1368" s="9" t="str">
        <f>IF(IMDB4[[#This Row],[Duration (min)]]&lt;90,"Short",IF(IMDB4[[#This Row],[Duration (min)]]&lt;=120,"Medium", "Long"))</f>
        <v>Long</v>
      </c>
    </row>
    <row r="1369" spans="1:24" x14ac:dyDescent="0.25">
      <c r="A1369" s="1" t="s">
        <v>3672</v>
      </c>
      <c r="B1369" s="2">
        <v>38348</v>
      </c>
      <c r="C1369" s="30">
        <f>YEAR(IMDB4[[#This Row],[Release Date]])</f>
        <v>2004</v>
      </c>
      <c r="D1369" s="30" t="str">
        <f>FLOOR(IMDB4[[#This Row],[Year]],10)&amp;"s"</f>
        <v>2000s</v>
      </c>
      <c r="E1369" s="1" t="s">
        <v>32</v>
      </c>
      <c r="F1369" s="1" t="s">
        <v>20</v>
      </c>
      <c r="G1369" s="1" t="s">
        <v>3</v>
      </c>
      <c r="H1369" s="1" t="s">
        <v>4</v>
      </c>
      <c r="I1369" s="1" t="s">
        <v>92</v>
      </c>
      <c r="J1369" s="1" t="s">
        <v>1256</v>
      </c>
      <c r="K1369" s="1" t="s">
        <v>1349</v>
      </c>
      <c r="L1369" s="30">
        <v>6000</v>
      </c>
      <c r="M1369" s="30">
        <v>8094</v>
      </c>
      <c r="N1369" s="30">
        <v>737</v>
      </c>
      <c r="O1369" s="30">
        <v>0</v>
      </c>
      <c r="P1369" s="27">
        <v>6.7</v>
      </c>
      <c r="Q1369" s="30">
        <v>183</v>
      </c>
      <c r="R1369" s="30">
        <v>107</v>
      </c>
      <c r="S1369" s="9">
        <v>12784713</v>
      </c>
      <c r="T1369" s="9">
        <v>22000000</v>
      </c>
      <c r="U1369" s="9">
        <f>IMDB4[[#This Row],[Gross Revenue]]-IMDB4[[#This Row],[Budget]]</f>
        <v>-9215287</v>
      </c>
      <c r="V1369" s="9" t="str">
        <f>IF(IMDB4[[#This Row],[Profit]]&gt;0,"Hit","Flop")</f>
        <v>Flop</v>
      </c>
      <c r="W1369" s="9" t="str" cm="1">
        <f t="array" ref="W1369">_xlfn.IFS(IMDB4[[#This Row],[IMDb Score (1-10)]]&gt;=8,"Excellent",IMDB4[[#This Row],[IMDb Score (1-10)]]&gt;=7,"Good",IMDB4[[#This Row],[IMDb Score (1-10)]]&gt;=5,"Average",TRUE,"Poor")</f>
        <v>Average</v>
      </c>
      <c r="X1369" s="9" t="str">
        <f>IF(IMDB4[[#This Row],[Duration (min)]]&lt;90,"Short",IF(IMDB4[[#This Row],[Duration (min)]]&lt;=120,"Medium", "Long"))</f>
        <v>Medium</v>
      </c>
    </row>
    <row r="1370" spans="1:24" x14ac:dyDescent="0.25">
      <c r="A1370" s="1" t="s">
        <v>5525</v>
      </c>
      <c r="B1370" s="2">
        <v>40484</v>
      </c>
      <c r="C1370" s="30">
        <f>YEAR(IMDB4[[#This Row],[Release Date]])</f>
        <v>2010</v>
      </c>
      <c r="D1370" s="30" t="str">
        <f>FLOOR(IMDB4[[#This Row],[Year]],10)&amp;"s"</f>
        <v>2010s</v>
      </c>
      <c r="E1370" s="1" t="s">
        <v>32</v>
      </c>
      <c r="F1370" s="1" t="s">
        <v>61</v>
      </c>
      <c r="G1370" s="1" t="s">
        <v>3</v>
      </c>
      <c r="H1370" s="1" t="s">
        <v>4</v>
      </c>
      <c r="I1370" s="1" t="s">
        <v>132</v>
      </c>
      <c r="J1370" s="1" t="s">
        <v>1256</v>
      </c>
      <c r="K1370" s="1" t="s">
        <v>1426</v>
      </c>
      <c r="L1370" s="30">
        <v>6000</v>
      </c>
      <c r="M1370" s="30">
        <v>10191</v>
      </c>
      <c r="N1370" s="30">
        <v>218</v>
      </c>
      <c r="O1370" s="30">
        <v>9000</v>
      </c>
      <c r="P1370" s="27">
        <v>6.8</v>
      </c>
      <c r="Q1370" s="30">
        <v>214</v>
      </c>
      <c r="R1370" s="30">
        <v>108</v>
      </c>
      <c r="S1370" s="9">
        <v>9528092</v>
      </c>
      <c r="T1370" s="9">
        <v>22000000</v>
      </c>
      <c r="U1370" s="9">
        <f>IMDB4[[#This Row],[Gross Revenue]]-IMDB4[[#This Row],[Budget]]</f>
        <v>-12471908</v>
      </c>
      <c r="V1370" s="9" t="str">
        <f>IF(IMDB4[[#This Row],[Profit]]&gt;0,"Hit","Flop")</f>
        <v>Flop</v>
      </c>
      <c r="W1370" s="9" t="str" cm="1">
        <f t="array" ref="W1370">_xlfn.IFS(IMDB4[[#This Row],[IMDb Score (1-10)]]&gt;=8,"Excellent",IMDB4[[#This Row],[IMDb Score (1-10)]]&gt;=7,"Good",IMDB4[[#This Row],[IMDb Score (1-10)]]&gt;=5,"Average",TRUE,"Poor")</f>
        <v>Average</v>
      </c>
      <c r="X1370" s="9" t="str">
        <f>IF(IMDB4[[#This Row],[Duration (min)]]&lt;90,"Short",IF(IMDB4[[#This Row],[Duration (min)]]&lt;=120,"Medium", "Long"))</f>
        <v>Medium</v>
      </c>
    </row>
    <row r="1371" spans="1:24" x14ac:dyDescent="0.25">
      <c r="A1371" s="1" t="s">
        <v>6801</v>
      </c>
      <c r="B1371" s="2">
        <v>41990</v>
      </c>
      <c r="C1371" s="30">
        <f>YEAR(IMDB4[[#This Row],[Release Date]])</f>
        <v>2014</v>
      </c>
      <c r="D1371" s="30" t="str">
        <f>FLOOR(IMDB4[[#This Row],[Year]],10)&amp;"s"</f>
        <v>2010s</v>
      </c>
      <c r="E1371" s="1" t="s">
        <v>32</v>
      </c>
      <c r="F1371" s="1" t="s">
        <v>20</v>
      </c>
      <c r="G1371" s="1" t="s">
        <v>3</v>
      </c>
      <c r="H1371" s="1" t="s">
        <v>4</v>
      </c>
      <c r="I1371" s="1" t="s">
        <v>92</v>
      </c>
      <c r="J1371" s="1" t="s">
        <v>1256</v>
      </c>
      <c r="K1371" s="1" t="s">
        <v>4167</v>
      </c>
      <c r="L1371" s="30">
        <v>6000</v>
      </c>
      <c r="M1371" s="30">
        <v>6322</v>
      </c>
      <c r="N1371" s="30">
        <v>387</v>
      </c>
      <c r="O1371" s="30">
        <v>0</v>
      </c>
      <c r="P1371" s="27">
        <v>6.3</v>
      </c>
      <c r="Q1371" s="30">
        <v>270</v>
      </c>
      <c r="R1371" s="30">
        <v>97</v>
      </c>
      <c r="S1371" s="9">
        <v>7574066</v>
      </c>
      <c r="T1371" s="9">
        <v>10000000</v>
      </c>
      <c r="U1371" s="9">
        <f>IMDB4[[#This Row],[Gross Revenue]]-IMDB4[[#This Row],[Budget]]</f>
        <v>-2425934</v>
      </c>
      <c r="V1371" s="9" t="str">
        <f>IF(IMDB4[[#This Row],[Profit]]&gt;0,"Hit","Flop")</f>
        <v>Flop</v>
      </c>
      <c r="W1371" s="9" t="str" cm="1">
        <f t="array" ref="W1371">_xlfn.IFS(IMDB4[[#This Row],[IMDb Score (1-10)]]&gt;=8,"Excellent",IMDB4[[#This Row],[IMDb Score (1-10)]]&gt;=7,"Good",IMDB4[[#This Row],[IMDb Score (1-10)]]&gt;=5,"Average",TRUE,"Poor")</f>
        <v>Average</v>
      </c>
      <c r="X1371" s="9" t="str">
        <f>IF(IMDB4[[#This Row],[Duration (min)]]&lt;90,"Short",IF(IMDB4[[#This Row],[Duration (min)]]&lt;=120,"Medium", "Long"))</f>
        <v>Medium</v>
      </c>
    </row>
    <row r="1372" spans="1:24" x14ac:dyDescent="0.25">
      <c r="A1372" s="1" t="s">
        <v>2765</v>
      </c>
      <c r="B1372" s="2">
        <v>37192</v>
      </c>
      <c r="C1372" s="30">
        <f>YEAR(IMDB4[[#This Row],[Release Date]])</f>
        <v>2001</v>
      </c>
      <c r="D1372" s="30" t="str">
        <f>FLOOR(IMDB4[[#This Row],[Year]],10)&amp;"s"</f>
        <v>2000s</v>
      </c>
      <c r="E1372" s="1" t="s">
        <v>32</v>
      </c>
      <c r="F1372" s="1" t="s">
        <v>9</v>
      </c>
      <c r="G1372" s="1" t="s">
        <v>3</v>
      </c>
      <c r="H1372" s="1" t="s">
        <v>161</v>
      </c>
      <c r="I1372" s="1" t="s">
        <v>92</v>
      </c>
      <c r="J1372" s="1" t="s">
        <v>1256</v>
      </c>
      <c r="K1372" s="1" t="s">
        <v>438</v>
      </c>
      <c r="L1372" s="30">
        <v>6000</v>
      </c>
      <c r="M1372" s="30">
        <v>8484</v>
      </c>
      <c r="N1372" s="30">
        <v>0</v>
      </c>
      <c r="O1372" s="30">
        <v>16000</v>
      </c>
      <c r="P1372" s="27">
        <v>8</v>
      </c>
      <c r="Q1372" s="30">
        <v>252</v>
      </c>
      <c r="R1372" s="30">
        <v>147</v>
      </c>
      <c r="S1372" s="9">
        <v>7219578</v>
      </c>
      <c r="T1372" s="9">
        <v>15000000</v>
      </c>
      <c r="U1372" s="9">
        <f>IMDB4[[#This Row],[Gross Revenue]]-IMDB4[[#This Row],[Budget]]</f>
        <v>-7780422</v>
      </c>
      <c r="V1372" s="9" t="str">
        <f>IF(IMDB4[[#This Row],[Profit]]&gt;0,"Hit","Flop")</f>
        <v>Flop</v>
      </c>
      <c r="W1372" s="9" t="str" cm="1">
        <f t="array" ref="W1372">_xlfn.IFS(IMDB4[[#This Row],[IMDb Score (1-10)]]&gt;=8,"Excellent",IMDB4[[#This Row],[IMDb Score (1-10)]]&gt;=7,"Good",IMDB4[[#This Row],[IMDb Score (1-10)]]&gt;=5,"Average",TRUE,"Poor")</f>
        <v>Excellent</v>
      </c>
      <c r="X1372" s="9" t="str">
        <f>IF(IMDB4[[#This Row],[Duration (min)]]&lt;90,"Short",IF(IMDB4[[#This Row],[Duration (min)]]&lt;=120,"Medium", "Long"))</f>
        <v>Long</v>
      </c>
    </row>
    <row r="1373" spans="1:24" x14ac:dyDescent="0.25">
      <c r="A1373" s="1" t="s">
        <v>1255</v>
      </c>
      <c r="B1373" s="2">
        <v>34894</v>
      </c>
      <c r="C1373" s="30">
        <f>YEAR(IMDB4[[#This Row],[Release Date]])</f>
        <v>1995</v>
      </c>
      <c r="D1373" s="30" t="str">
        <f>FLOOR(IMDB4[[#This Row],[Year]],10)&amp;"s"</f>
        <v>1990s</v>
      </c>
      <c r="E1373" s="1" t="s">
        <v>32</v>
      </c>
      <c r="F1373" s="1" t="s">
        <v>77</v>
      </c>
      <c r="G1373" s="1" t="s">
        <v>3</v>
      </c>
      <c r="H1373" s="1" t="s">
        <v>4</v>
      </c>
      <c r="I1373" s="1" t="s">
        <v>92</v>
      </c>
      <c r="J1373" s="1" t="s">
        <v>1256</v>
      </c>
      <c r="K1373" s="1" t="s">
        <v>836</v>
      </c>
      <c r="L1373" s="30">
        <v>6000</v>
      </c>
      <c r="M1373" s="30">
        <v>9662</v>
      </c>
      <c r="N1373" s="30">
        <v>54</v>
      </c>
      <c r="O1373" s="30">
        <v>0</v>
      </c>
      <c r="P1373" s="27">
        <v>5.2</v>
      </c>
      <c r="Q1373" s="30">
        <v>60</v>
      </c>
      <c r="R1373" s="30">
        <v>104</v>
      </c>
      <c r="S1373" s="9">
        <v>4064333</v>
      </c>
      <c r="T1373" s="9">
        <v>25000000</v>
      </c>
      <c r="U1373" s="9">
        <f>IMDB4[[#This Row],[Gross Revenue]]-IMDB4[[#This Row],[Budget]]</f>
        <v>-20935667</v>
      </c>
      <c r="V1373" s="9" t="str">
        <f>IF(IMDB4[[#This Row],[Profit]]&gt;0,"Hit","Flop")</f>
        <v>Flop</v>
      </c>
      <c r="W1373" s="9" t="str" cm="1">
        <f t="array" ref="W1373">_xlfn.IFS(IMDB4[[#This Row],[IMDb Score (1-10)]]&gt;=8,"Excellent",IMDB4[[#This Row],[IMDb Score (1-10)]]&gt;=7,"Good",IMDB4[[#This Row],[IMDb Score (1-10)]]&gt;=5,"Average",TRUE,"Poor")</f>
        <v>Average</v>
      </c>
      <c r="X1373" s="9" t="str">
        <f>IF(IMDB4[[#This Row],[Duration (min)]]&lt;90,"Short",IF(IMDB4[[#This Row],[Duration (min)]]&lt;=120,"Medium", "Long"))</f>
        <v>Medium</v>
      </c>
    </row>
    <row r="1374" spans="1:24" x14ac:dyDescent="0.25">
      <c r="A1374" s="1" t="s">
        <v>4642</v>
      </c>
      <c r="B1374" s="2">
        <v>39413</v>
      </c>
      <c r="C1374" s="30">
        <f>YEAR(IMDB4[[#This Row],[Release Date]])</f>
        <v>2007</v>
      </c>
      <c r="D1374" s="30" t="str">
        <f>FLOOR(IMDB4[[#This Row],[Year]],10)&amp;"s"</f>
        <v>2000s</v>
      </c>
      <c r="E1374" s="1" t="s">
        <v>32</v>
      </c>
      <c r="F1374" s="1" t="s">
        <v>2</v>
      </c>
      <c r="G1374" s="1" t="s">
        <v>3</v>
      </c>
      <c r="H1374" s="1" t="s">
        <v>4</v>
      </c>
      <c r="I1374" s="1" t="s">
        <v>92</v>
      </c>
      <c r="J1374" s="1" t="s">
        <v>1256</v>
      </c>
      <c r="K1374" s="1" t="s">
        <v>4643</v>
      </c>
      <c r="L1374" s="30">
        <v>6000</v>
      </c>
      <c r="M1374" s="30">
        <v>6748</v>
      </c>
      <c r="N1374" s="30">
        <v>0</v>
      </c>
      <c r="O1374" s="30">
        <v>0</v>
      </c>
      <c r="P1374" s="27">
        <v>6.5</v>
      </c>
      <c r="Q1374" s="30">
        <v>250</v>
      </c>
      <c r="R1374" s="30">
        <v>111</v>
      </c>
      <c r="S1374" s="9">
        <v>1294640</v>
      </c>
      <c r="T1374" s="9">
        <v>15000000</v>
      </c>
      <c r="U1374" s="9">
        <f>IMDB4[[#This Row],[Gross Revenue]]-IMDB4[[#This Row],[Budget]]</f>
        <v>-13705360</v>
      </c>
      <c r="V1374" s="9" t="str">
        <f>IF(IMDB4[[#This Row],[Profit]]&gt;0,"Hit","Flop")</f>
        <v>Flop</v>
      </c>
      <c r="W1374" s="9" t="str" cm="1">
        <f t="array" ref="W1374">_xlfn.IFS(IMDB4[[#This Row],[IMDb Score (1-10)]]&gt;=8,"Excellent",IMDB4[[#This Row],[IMDb Score (1-10)]]&gt;=7,"Good",IMDB4[[#This Row],[IMDb Score (1-10)]]&gt;=5,"Average",TRUE,"Poor")</f>
        <v>Average</v>
      </c>
      <c r="X1374" s="9" t="str">
        <f>IF(IMDB4[[#This Row],[Duration (min)]]&lt;90,"Short",IF(IMDB4[[#This Row],[Duration (min)]]&lt;=120,"Medium", "Long"))</f>
        <v>Medium</v>
      </c>
    </row>
    <row r="1375" spans="1:24" x14ac:dyDescent="0.25">
      <c r="A1375" s="1" t="s">
        <v>5304</v>
      </c>
      <c r="B1375" s="2">
        <v>40016</v>
      </c>
      <c r="C1375" s="30">
        <f>YEAR(IMDB4[[#This Row],[Release Date]])</f>
        <v>2009</v>
      </c>
      <c r="D1375" s="30" t="str">
        <f>FLOOR(IMDB4[[#This Row],[Year]],10)&amp;"s"</f>
        <v>2000s</v>
      </c>
      <c r="E1375" s="1" t="s">
        <v>32</v>
      </c>
      <c r="F1375" s="1" t="s">
        <v>9</v>
      </c>
      <c r="G1375" s="1" t="s">
        <v>3</v>
      </c>
      <c r="H1375" s="1" t="s">
        <v>4</v>
      </c>
      <c r="I1375" s="1" t="s">
        <v>92</v>
      </c>
      <c r="J1375" s="1" t="s">
        <v>1256</v>
      </c>
      <c r="K1375" s="1" t="s">
        <v>5305</v>
      </c>
      <c r="L1375" s="30">
        <v>6000</v>
      </c>
      <c r="M1375" s="30">
        <v>8876</v>
      </c>
      <c r="N1375" s="30">
        <v>127</v>
      </c>
      <c r="O1375" s="30">
        <v>0</v>
      </c>
      <c r="P1375" s="27">
        <v>7.2</v>
      </c>
      <c r="Q1375" s="30">
        <v>161</v>
      </c>
      <c r="R1375" s="30">
        <v>125</v>
      </c>
      <c r="S1375" s="9">
        <v>1110286</v>
      </c>
      <c r="T1375" s="9">
        <v>4825000</v>
      </c>
      <c r="U1375" s="9">
        <f>IMDB4[[#This Row],[Gross Revenue]]-IMDB4[[#This Row],[Budget]]</f>
        <v>-3714714</v>
      </c>
      <c r="V1375" s="9" t="str">
        <f>IF(IMDB4[[#This Row],[Profit]]&gt;0,"Hit","Flop")</f>
        <v>Flop</v>
      </c>
      <c r="W1375" s="9" t="str" cm="1">
        <f t="array" ref="W1375">_xlfn.IFS(IMDB4[[#This Row],[IMDb Score (1-10)]]&gt;=8,"Excellent",IMDB4[[#This Row],[IMDb Score (1-10)]]&gt;=7,"Good",IMDB4[[#This Row],[IMDb Score (1-10)]]&gt;=5,"Average",TRUE,"Poor")</f>
        <v>Good</v>
      </c>
      <c r="X1375" s="9" t="str">
        <f>IF(IMDB4[[#This Row],[Duration (min)]]&lt;90,"Short",IF(IMDB4[[#This Row],[Duration (min)]]&lt;=120,"Medium", "Long"))</f>
        <v>Long</v>
      </c>
    </row>
    <row r="1376" spans="1:24" x14ac:dyDescent="0.25">
      <c r="A1376" s="1" t="s">
        <v>6095</v>
      </c>
      <c r="B1376" s="2">
        <v>41204</v>
      </c>
      <c r="C1376" s="30">
        <f>YEAR(IMDB4[[#This Row],[Release Date]])</f>
        <v>2012</v>
      </c>
      <c r="D1376" s="30" t="str">
        <f>FLOOR(IMDB4[[#This Row],[Year]],10)&amp;"s"</f>
        <v>2010s</v>
      </c>
      <c r="E1376" s="1" t="s">
        <v>32</v>
      </c>
      <c r="F1376" s="1" t="s">
        <v>33</v>
      </c>
      <c r="G1376" s="1" t="s">
        <v>160</v>
      </c>
      <c r="H1376" s="1" t="s">
        <v>161</v>
      </c>
      <c r="I1376" s="1" t="s">
        <v>84</v>
      </c>
      <c r="J1376" s="1" t="s">
        <v>6096</v>
      </c>
      <c r="K1376" s="1" t="s">
        <v>6097</v>
      </c>
      <c r="L1376" s="30">
        <v>6000</v>
      </c>
      <c r="M1376" s="30">
        <v>6829</v>
      </c>
      <c r="N1376" s="30">
        <v>2</v>
      </c>
      <c r="O1376" s="30">
        <v>0</v>
      </c>
      <c r="P1376" s="27">
        <v>7.9</v>
      </c>
      <c r="Q1376" s="30">
        <v>99</v>
      </c>
      <c r="R1376" s="30">
        <v>80</v>
      </c>
      <c r="S1376" s="9">
        <v>71442</v>
      </c>
      <c r="T1376" s="9">
        <v>9600000</v>
      </c>
      <c r="U1376" s="9">
        <f>IMDB4[[#This Row],[Gross Revenue]]-IMDB4[[#This Row],[Budget]]</f>
        <v>-9528558</v>
      </c>
      <c r="V1376" s="9" t="str">
        <f>IF(IMDB4[[#This Row],[Profit]]&gt;0,"Hit","Flop")</f>
        <v>Flop</v>
      </c>
      <c r="W1376" s="9" t="str" cm="1">
        <f t="array" ref="W1376">_xlfn.IFS(IMDB4[[#This Row],[IMDb Score (1-10)]]&gt;=8,"Excellent",IMDB4[[#This Row],[IMDb Score (1-10)]]&gt;=7,"Good",IMDB4[[#This Row],[IMDb Score (1-10)]]&gt;=5,"Average",TRUE,"Poor")</f>
        <v>Good</v>
      </c>
      <c r="X1376" s="9" t="str">
        <f>IF(IMDB4[[#This Row],[Duration (min)]]&lt;90,"Short",IF(IMDB4[[#This Row],[Duration (min)]]&lt;=120,"Medium", "Long"))</f>
        <v>Short</v>
      </c>
    </row>
    <row r="1377" spans="1:24" x14ac:dyDescent="0.25">
      <c r="A1377" s="1" t="s">
        <v>3493</v>
      </c>
      <c r="B1377" s="2">
        <v>37885</v>
      </c>
      <c r="C1377" s="30">
        <f>YEAR(IMDB4[[#This Row],[Release Date]])</f>
        <v>2003</v>
      </c>
      <c r="D1377" s="30" t="str">
        <f>FLOOR(IMDB4[[#This Row],[Year]],10)&amp;"s"</f>
        <v>2000s</v>
      </c>
      <c r="E1377" s="1" t="s">
        <v>32</v>
      </c>
      <c r="F1377" s="1" t="s">
        <v>77</v>
      </c>
      <c r="G1377" s="1" t="s">
        <v>3</v>
      </c>
      <c r="H1377" s="1" t="s">
        <v>4</v>
      </c>
      <c r="I1377" s="1" t="s">
        <v>132</v>
      </c>
      <c r="J1377" s="1" t="s">
        <v>3494</v>
      </c>
      <c r="K1377" s="1" t="s">
        <v>1083</v>
      </c>
      <c r="L1377" s="30">
        <v>5000</v>
      </c>
      <c r="M1377" s="30">
        <v>6434</v>
      </c>
      <c r="N1377" s="30">
        <v>0</v>
      </c>
      <c r="O1377" s="30">
        <v>16000</v>
      </c>
      <c r="P1377" s="27">
        <v>8.9</v>
      </c>
      <c r="Q1377" s="30">
        <v>328</v>
      </c>
      <c r="R1377" s="30">
        <v>192</v>
      </c>
      <c r="S1377" s="9">
        <v>377019252</v>
      </c>
      <c r="T1377" s="9">
        <v>94000000</v>
      </c>
      <c r="U1377" s="9">
        <f>IMDB4[[#This Row],[Gross Revenue]]-IMDB4[[#This Row],[Budget]]</f>
        <v>283019252</v>
      </c>
      <c r="V1377" s="9" t="str">
        <f>IF(IMDB4[[#This Row],[Profit]]&gt;0,"Hit","Flop")</f>
        <v>Hit</v>
      </c>
      <c r="W1377" s="9" t="str" cm="1">
        <f t="array" ref="W1377">_xlfn.IFS(IMDB4[[#This Row],[IMDb Score (1-10)]]&gt;=8,"Excellent",IMDB4[[#This Row],[IMDb Score (1-10)]]&gt;=7,"Good",IMDB4[[#This Row],[IMDb Score (1-10)]]&gt;=5,"Average",TRUE,"Poor")</f>
        <v>Excellent</v>
      </c>
      <c r="X1377" s="9" t="str">
        <f>IF(IMDB4[[#This Row],[Duration (min)]]&lt;90,"Short",IF(IMDB4[[#This Row],[Duration (min)]]&lt;=120,"Medium", "Long"))</f>
        <v>Long</v>
      </c>
    </row>
    <row r="1378" spans="1:24" x14ac:dyDescent="0.25">
      <c r="A1378" s="1" t="s">
        <v>6246</v>
      </c>
      <c r="B1378" s="2">
        <v>41035</v>
      </c>
      <c r="C1378" s="30">
        <f>YEAR(IMDB4[[#This Row],[Release Date]])</f>
        <v>2012</v>
      </c>
      <c r="D1378" s="30" t="str">
        <f>FLOOR(IMDB4[[#This Row],[Year]],10)&amp;"s"</f>
        <v>2010s</v>
      </c>
      <c r="E1378" s="1" t="s">
        <v>32</v>
      </c>
      <c r="F1378" s="1" t="s">
        <v>40</v>
      </c>
      <c r="G1378" s="1" t="s">
        <v>3</v>
      </c>
      <c r="H1378" s="1" t="s">
        <v>4</v>
      </c>
      <c r="I1378" s="1" t="s">
        <v>132</v>
      </c>
      <c r="J1378" s="1" t="s">
        <v>6247</v>
      </c>
      <c r="K1378" s="1" t="s">
        <v>1083</v>
      </c>
      <c r="L1378" s="30">
        <v>5000</v>
      </c>
      <c r="M1378" s="30">
        <v>9152</v>
      </c>
      <c r="N1378" s="30">
        <v>0</v>
      </c>
      <c r="O1378" s="30">
        <v>166000</v>
      </c>
      <c r="P1378" s="27">
        <v>7.9</v>
      </c>
      <c r="Q1378" s="30">
        <v>645</v>
      </c>
      <c r="R1378" s="30">
        <v>182</v>
      </c>
      <c r="S1378" s="9">
        <v>303001229</v>
      </c>
      <c r="T1378" s="9">
        <v>180000000</v>
      </c>
      <c r="U1378" s="9">
        <f>IMDB4[[#This Row],[Gross Revenue]]-IMDB4[[#This Row],[Budget]]</f>
        <v>123001229</v>
      </c>
      <c r="V1378" s="9" t="str">
        <f>IF(IMDB4[[#This Row],[Profit]]&gt;0,"Hit","Flop")</f>
        <v>Hit</v>
      </c>
      <c r="W1378" s="9" t="str" cm="1">
        <f t="array" ref="W1378">_xlfn.IFS(IMDB4[[#This Row],[IMDb Score (1-10)]]&gt;=8,"Excellent",IMDB4[[#This Row],[IMDb Score (1-10)]]&gt;=7,"Good",IMDB4[[#This Row],[IMDb Score (1-10)]]&gt;=5,"Average",TRUE,"Poor")</f>
        <v>Good</v>
      </c>
      <c r="X1378" s="9" t="str">
        <f>IF(IMDB4[[#This Row],[Duration (min)]]&lt;90,"Short",IF(IMDB4[[#This Row],[Duration (min)]]&lt;=120,"Medium", "Long"))</f>
        <v>Long</v>
      </c>
    </row>
    <row r="1379" spans="1:24" x14ac:dyDescent="0.25">
      <c r="A1379" s="1" t="s">
        <v>6513</v>
      </c>
      <c r="B1379" s="2">
        <v>41300</v>
      </c>
      <c r="C1379" s="30">
        <f>YEAR(IMDB4[[#This Row],[Release Date]])</f>
        <v>2013</v>
      </c>
      <c r="D1379" s="30" t="str">
        <f>FLOOR(IMDB4[[#This Row],[Year]],10)&amp;"s"</f>
        <v>2010s</v>
      </c>
      <c r="E1379" s="1" t="s">
        <v>32</v>
      </c>
      <c r="F1379" s="1" t="s">
        <v>40</v>
      </c>
      <c r="G1379" s="1" t="s">
        <v>3</v>
      </c>
      <c r="H1379" s="1" t="s">
        <v>4</v>
      </c>
      <c r="I1379" s="1" t="s">
        <v>132</v>
      </c>
      <c r="J1379" s="1" t="s">
        <v>6247</v>
      </c>
      <c r="K1379" s="1" t="s">
        <v>1083</v>
      </c>
      <c r="L1379" s="30">
        <v>5000</v>
      </c>
      <c r="M1379" s="30">
        <v>9152</v>
      </c>
      <c r="N1379" s="30">
        <v>0</v>
      </c>
      <c r="O1379" s="30">
        <v>83000</v>
      </c>
      <c r="P1379" s="27">
        <v>7.9</v>
      </c>
      <c r="Q1379" s="30">
        <v>509</v>
      </c>
      <c r="R1379" s="30">
        <v>186</v>
      </c>
      <c r="S1379" s="9">
        <v>258355354</v>
      </c>
      <c r="T1379" s="9">
        <v>225000000</v>
      </c>
      <c r="U1379" s="9">
        <f>IMDB4[[#This Row],[Gross Revenue]]-IMDB4[[#This Row],[Budget]]</f>
        <v>33355354</v>
      </c>
      <c r="V1379" s="9" t="str">
        <f>IF(IMDB4[[#This Row],[Profit]]&gt;0,"Hit","Flop")</f>
        <v>Hit</v>
      </c>
      <c r="W1379" s="9" t="str" cm="1">
        <f t="array" ref="W1379">_xlfn.IFS(IMDB4[[#This Row],[IMDb Score (1-10)]]&gt;=8,"Excellent",IMDB4[[#This Row],[IMDb Score (1-10)]]&gt;=7,"Good",IMDB4[[#This Row],[IMDb Score (1-10)]]&gt;=5,"Average",TRUE,"Poor")</f>
        <v>Good</v>
      </c>
      <c r="X1379" s="9" t="str">
        <f>IF(IMDB4[[#This Row],[Duration (min)]]&lt;90,"Short",IF(IMDB4[[#This Row],[Duration (min)]]&lt;=120,"Medium", "Long"))</f>
        <v>Long</v>
      </c>
    </row>
    <row r="1380" spans="1:24" x14ac:dyDescent="0.25">
      <c r="A1380" s="1" t="s">
        <v>6760</v>
      </c>
      <c r="B1380" s="2">
        <v>41850</v>
      </c>
      <c r="C1380" s="30">
        <f>YEAR(IMDB4[[#This Row],[Release Date]])</f>
        <v>2014</v>
      </c>
      <c r="D1380" s="30" t="str">
        <f>FLOOR(IMDB4[[#This Row],[Year]],10)&amp;"s"</f>
        <v>2010s</v>
      </c>
      <c r="E1380" s="1" t="s">
        <v>32</v>
      </c>
      <c r="F1380" s="1" t="s">
        <v>40</v>
      </c>
      <c r="G1380" s="1" t="s">
        <v>3</v>
      </c>
      <c r="H1380" s="1" t="s">
        <v>1037</v>
      </c>
      <c r="I1380" s="1" t="s">
        <v>132</v>
      </c>
      <c r="J1380" s="1" t="s">
        <v>6247</v>
      </c>
      <c r="K1380" s="1" t="s">
        <v>1083</v>
      </c>
      <c r="L1380" s="30">
        <v>5000</v>
      </c>
      <c r="M1380" s="30">
        <v>9152</v>
      </c>
      <c r="N1380" s="30">
        <v>0</v>
      </c>
      <c r="O1380" s="30">
        <v>65000</v>
      </c>
      <c r="P1380" s="27">
        <v>7.5</v>
      </c>
      <c r="Q1380" s="30">
        <v>422</v>
      </c>
      <c r="R1380" s="30">
        <v>164</v>
      </c>
      <c r="S1380" s="9">
        <v>255108370</v>
      </c>
      <c r="T1380" s="9">
        <v>250000000</v>
      </c>
      <c r="U1380" s="9">
        <f>IMDB4[[#This Row],[Gross Revenue]]-IMDB4[[#This Row],[Budget]]</f>
        <v>5108370</v>
      </c>
      <c r="V1380" s="9" t="str">
        <f>IF(IMDB4[[#This Row],[Profit]]&gt;0,"Hit","Flop")</f>
        <v>Hit</v>
      </c>
      <c r="W1380" s="9" t="str" cm="1">
        <f t="array" ref="W1380">_xlfn.IFS(IMDB4[[#This Row],[IMDb Score (1-10)]]&gt;=8,"Excellent",IMDB4[[#This Row],[IMDb Score (1-10)]]&gt;=7,"Good",IMDB4[[#This Row],[IMDb Score (1-10)]]&gt;=5,"Average",TRUE,"Poor")</f>
        <v>Good</v>
      </c>
      <c r="X1380" s="9" t="str">
        <f>IF(IMDB4[[#This Row],[Duration (min)]]&lt;90,"Short",IF(IMDB4[[#This Row],[Duration (min)]]&lt;=120,"Medium", "Long"))</f>
        <v>Long</v>
      </c>
    </row>
    <row r="1381" spans="1:24" x14ac:dyDescent="0.25">
      <c r="A1381" s="1" t="s">
        <v>1806</v>
      </c>
      <c r="B1381" s="2">
        <v>35987</v>
      </c>
      <c r="C1381" s="30">
        <f>YEAR(IMDB4[[#This Row],[Release Date]])</f>
        <v>1998</v>
      </c>
      <c r="D1381" s="30" t="str">
        <f>FLOOR(IMDB4[[#This Row],[Year]],10)&amp;"s"</f>
        <v>1990s</v>
      </c>
      <c r="E1381" s="1" t="s">
        <v>32</v>
      </c>
      <c r="F1381" s="1" t="s">
        <v>77</v>
      </c>
      <c r="G1381" s="1" t="s">
        <v>3</v>
      </c>
      <c r="H1381" s="1" t="s">
        <v>4</v>
      </c>
      <c r="I1381" s="1" t="s">
        <v>92</v>
      </c>
      <c r="J1381" s="1" t="s">
        <v>1807</v>
      </c>
      <c r="K1381" s="1" t="s">
        <v>268</v>
      </c>
      <c r="L1381" s="30">
        <v>5000</v>
      </c>
      <c r="M1381" s="30">
        <v>6171</v>
      </c>
      <c r="N1381" s="30">
        <v>503</v>
      </c>
      <c r="O1381" s="30">
        <v>0</v>
      </c>
      <c r="P1381" s="27">
        <v>6.6</v>
      </c>
      <c r="Q1381" s="30">
        <v>141</v>
      </c>
      <c r="R1381" s="30">
        <v>127</v>
      </c>
      <c r="S1381" s="9">
        <v>129734803</v>
      </c>
      <c r="T1381" s="9">
        <v>140000000</v>
      </c>
      <c r="U1381" s="9">
        <f>IMDB4[[#This Row],[Gross Revenue]]-IMDB4[[#This Row],[Budget]]</f>
        <v>-10265197</v>
      </c>
      <c r="V1381" s="9" t="str">
        <f>IF(IMDB4[[#This Row],[Profit]]&gt;0,"Hit","Flop")</f>
        <v>Flop</v>
      </c>
      <c r="W1381" s="9" t="str" cm="1">
        <f t="array" ref="W1381">_xlfn.IFS(IMDB4[[#This Row],[IMDb Score (1-10)]]&gt;=8,"Excellent",IMDB4[[#This Row],[IMDb Score (1-10)]]&gt;=7,"Good",IMDB4[[#This Row],[IMDb Score (1-10)]]&gt;=5,"Average",TRUE,"Poor")</f>
        <v>Average</v>
      </c>
      <c r="X1381" s="9" t="str">
        <f>IF(IMDB4[[#This Row],[Duration (min)]]&lt;90,"Short",IF(IMDB4[[#This Row],[Duration (min)]]&lt;=120,"Medium", "Long"))</f>
        <v>Long</v>
      </c>
    </row>
    <row r="1382" spans="1:24" x14ac:dyDescent="0.25">
      <c r="A1382" s="1" t="s">
        <v>5078</v>
      </c>
      <c r="B1382" s="2">
        <v>39511</v>
      </c>
      <c r="C1382" s="30">
        <f>YEAR(IMDB4[[#This Row],[Release Date]])</f>
        <v>2008</v>
      </c>
      <c r="D1382" s="30" t="str">
        <f>FLOOR(IMDB4[[#This Row],[Year]],10)&amp;"s"</f>
        <v>2000s</v>
      </c>
      <c r="E1382" s="1" t="s">
        <v>32</v>
      </c>
      <c r="F1382" s="1" t="s">
        <v>77</v>
      </c>
      <c r="G1382" s="1" t="s">
        <v>3</v>
      </c>
      <c r="H1382" s="1" t="s">
        <v>4</v>
      </c>
      <c r="I1382" s="1" t="s">
        <v>132</v>
      </c>
      <c r="J1382" s="1" t="s">
        <v>1807</v>
      </c>
      <c r="K1382" s="1" t="s">
        <v>1323</v>
      </c>
      <c r="L1382" s="30">
        <v>5000</v>
      </c>
      <c r="M1382" s="30">
        <v>9131</v>
      </c>
      <c r="N1382" s="30">
        <v>357</v>
      </c>
      <c r="O1382" s="30">
        <v>0</v>
      </c>
      <c r="P1382" s="27">
        <v>5.2</v>
      </c>
      <c r="Q1382" s="30">
        <v>264</v>
      </c>
      <c r="R1382" s="30">
        <v>112</v>
      </c>
      <c r="S1382" s="9">
        <v>102176165</v>
      </c>
      <c r="T1382" s="9">
        <v>145000000</v>
      </c>
      <c r="U1382" s="9">
        <f>IMDB4[[#This Row],[Gross Revenue]]-IMDB4[[#This Row],[Budget]]</f>
        <v>-42823835</v>
      </c>
      <c r="V1382" s="9" t="str">
        <f>IF(IMDB4[[#This Row],[Profit]]&gt;0,"Hit","Flop")</f>
        <v>Flop</v>
      </c>
      <c r="W1382" s="9" t="str" cm="1">
        <f t="array" ref="W1382">_xlfn.IFS(IMDB4[[#This Row],[IMDb Score (1-10)]]&gt;=8,"Excellent",IMDB4[[#This Row],[IMDb Score (1-10)]]&gt;=7,"Good",IMDB4[[#This Row],[IMDb Score (1-10)]]&gt;=5,"Average",TRUE,"Poor")</f>
        <v>Average</v>
      </c>
      <c r="X1382" s="9" t="str">
        <f>IF(IMDB4[[#This Row],[Duration (min)]]&lt;90,"Short",IF(IMDB4[[#This Row],[Duration (min)]]&lt;=120,"Medium", "Long"))</f>
        <v>Medium</v>
      </c>
    </row>
    <row r="1383" spans="1:24" x14ac:dyDescent="0.25">
      <c r="A1383" s="1" t="s">
        <v>3087</v>
      </c>
      <c r="B1383" s="2">
        <v>37393</v>
      </c>
      <c r="C1383" s="30">
        <f>YEAR(IMDB4[[#This Row],[Release Date]])</f>
        <v>2002</v>
      </c>
      <c r="D1383" s="30" t="str">
        <f>FLOOR(IMDB4[[#This Row],[Year]],10)&amp;"s"</f>
        <v>2000s</v>
      </c>
      <c r="E1383" s="1" t="s">
        <v>32</v>
      </c>
      <c r="F1383" s="1" t="s">
        <v>20</v>
      </c>
      <c r="G1383" s="1" t="s">
        <v>3</v>
      </c>
      <c r="H1383" s="1" t="s">
        <v>4</v>
      </c>
      <c r="I1383" s="1" t="s">
        <v>132</v>
      </c>
      <c r="J1383" s="1" t="s">
        <v>1019</v>
      </c>
      <c r="K1383" s="1" t="s">
        <v>1976</v>
      </c>
      <c r="L1383" s="30">
        <v>5000</v>
      </c>
      <c r="M1383" s="30">
        <v>7184</v>
      </c>
      <c r="N1383" s="30">
        <v>61</v>
      </c>
      <c r="O1383" s="30">
        <v>0</v>
      </c>
      <c r="P1383" s="27">
        <v>5.0999999999999996</v>
      </c>
      <c r="Q1383" s="30">
        <v>114</v>
      </c>
      <c r="R1383" s="30">
        <v>105</v>
      </c>
      <c r="S1383" s="9">
        <v>93815117</v>
      </c>
      <c r="T1383" s="9">
        <v>55000000</v>
      </c>
      <c r="U1383" s="9">
        <f>IMDB4[[#This Row],[Gross Revenue]]-IMDB4[[#This Row],[Budget]]</f>
        <v>38815117</v>
      </c>
      <c r="V1383" s="9" t="str">
        <f>IF(IMDB4[[#This Row],[Profit]]&gt;0,"Hit","Flop")</f>
        <v>Hit</v>
      </c>
      <c r="W1383" s="9" t="str" cm="1">
        <f t="array" ref="W1383">_xlfn.IFS(IMDB4[[#This Row],[IMDb Score (1-10)]]&gt;=8,"Excellent",IMDB4[[#This Row],[IMDb Score (1-10)]]&gt;=7,"Good",IMDB4[[#This Row],[IMDb Score (1-10)]]&gt;=5,"Average",TRUE,"Poor")</f>
        <v>Average</v>
      </c>
      <c r="X1383" s="9" t="str">
        <f>IF(IMDB4[[#This Row],[Duration (min)]]&lt;90,"Short",IF(IMDB4[[#This Row],[Duration (min)]]&lt;=120,"Medium", "Long"))</f>
        <v>Medium</v>
      </c>
    </row>
    <row r="1384" spans="1:24" x14ac:dyDescent="0.25">
      <c r="A1384" s="1" t="s">
        <v>6299</v>
      </c>
      <c r="B1384" s="2">
        <v>40963</v>
      </c>
      <c r="C1384" s="30">
        <f>YEAR(IMDB4[[#This Row],[Release Date]])</f>
        <v>2012</v>
      </c>
      <c r="D1384" s="30" t="str">
        <f>FLOOR(IMDB4[[#This Row],[Year]],10)&amp;"s"</f>
        <v>2010s</v>
      </c>
      <c r="E1384" s="1" t="s">
        <v>32</v>
      </c>
      <c r="F1384" s="1" t="s">
        <v>77</v>
      </c>
      <c r="G1384" s="1" t="s">
        <v>3</v>
      </c>
      <c r="H1384" s="1" t="s">
        <v>4</v>
      </c>
      <c r="I1384" s="1" t="s">
        <v>92</v>
      </c>
      <c r="J1384" s="1" t="s">
        <v>6300</v>
      </c>
      <c r="K1384" s="1" t="s">
        <v>6301</v>
      </c>
      <c r="L1384" s="30">
        <v>5000</v>
      </c>
      <c r="M1384" s="30">
        <v>5861</v>
      </c>
      <c r="N1384" s="30">
        <v>24</v>
      </c>
      <c r="O1384" s="30">
        <v>24000</v>
      </c>
      <c r="P1384" s="27">
        <v>6.4</v>
      </c>
      <c r="Q1384" s="30">
        <v>242</v>
      </c>
      <c r="R1384" s="30">
        <v>88</v>
      </c>
      <c r="S1384" s="9">
        <v>62321039</v>
      </c>
      <c r="T1384" s="9">
        <v>70000000</v>
      </c>
      <c r="U1384" s="9">
        <f>IMDB4[[#This Row],[Gross Revenue]]-IMDB4[[#This Row],[Budget]]</f>
        <v>-7678961</v>
      </c>
      <c r="V1384" s="9" t="str">
        <f>IF(IMDB4[[#This Row],[Profit]]&gt;0,"Hit","Flop")</f>
        <v>Flop</v>
      </c>
      <c r="W1384" s="9" t="str" cm="1">
        <f t="array" ref="W1384">_xlfn.IFS(IMDB4[[#This Row],[IMDb Score (1-10)]]&gt;=8,"Excellent",IMDB4[[#This Row],[IMDb Score (1-10)]]&gt;=7,"Good",IMDB4[[#This Row],[IMDb Score (1-10)]]&gt;=5,"Average",TRUE,"Poor")</f>
        <v>Average</v>
      </c>
      <c r="X1384" s="9" t="str">
        <f>IF(IMDB4[[#This Row],[Duration (min)]]&lt;90,"Short",IF(IMDB4[[#This Row],[Duration (min)]]&lt;=120,"Medium", "Long"))</f>
        <v>Short</v>
      </c>
    </row>
    <row r="1385" spans="1:24" x14ac:dyDescent="0.25">
      <c r="A1385" s="1" t="s">
        <v>2459</v>
      </c>
      <c r="B1385" s="2">
        <v>36751</v>
      </c>
      <c r="C1385" s="30">
        <f>YEAR(IMDB4[[#This Row],[Release Date]])</f>
        <v>2000</v>
      </c>
      <c r="D1385" s="30" t="str">
        <f>FLOOR(IMDB4[[#This Row],[Year]],10)&amp;"s"</f>
        <v>2000s</v>
      </c>
      <c r="E1385" s="1" t="s">
        <v>32</v>
      </c>
      <c r="F1385" s="1" t="s">
        <v>77</v>
      </c>
      <c r="G1385" s="1" t="s">
        <v>3</v>
      </c>
      <c r="H1385" s="1" t="s">
        <v>4</v>
      </c>
      <c r="I1385" s="1" t="s">
        <v>92</v>
      </c>
      <c r="J1385" s="1" t="s">
        <v>1807</v>
      </c>
      <c r="K1385" s="1" t="s">
        <v>2460</v>
      </c>
      <c r="L1385" s="30">
        <v>5000</v>
      </c>
      <c r="M1385" s="30">
        <v>9082</v>
      </c>
      <c r="N1385" s="30">
        <v>43</v>
      </c>
      <c r="O1385" s="30">
        <v>0</v>
      </c>
      <c r="P1385" s="27">
        <v>6.1</v>
      </c>
      <c r="Q1385" s="30">
        <v>70</v>
      </c>
      <c r="R1385" s="30">
        <v>115</v>
      </c>
      <c r="S1385" s="9">
        <v>55973336</v>
      </c>
      <c r="T1385" s="9">
        <v>25000000</v>
      </c>
      <c r="U1385" s="9">
        <f>IMDB4[[#This Row],[Gross Revenue]]-IMDB4[[#This Row],[Budget]]</f>
        <v>30973336</v>
      </c>
      <c r="V1385" s="9" t="str">
        <f>IF(IMDB4[[#This Row],[Profit]]&gt;0,"Hit","Flop")</f>
        <v>Hit</v>
      </c>
      <c r="W1385" s="9" t="str" cm="1">
        <f t="array" ref="W1385">_xlfn.IFS(IMDB4[[#This Row],[IMDb Score (1-10)]]&gt;=8,"Excellent",IMDB4[[#This Row],[IMDb Score (1-10)]]&gt;=7,"Good",IMDB4[[#This Row],[IMDb Score (1-10)]]&gt;=5,"Average",TRUE,"Poor")</f>
        <v>Average</v>
      </c>
      <c r="X1385" s="9" t="str">
        <f>IF(IMDB4[[#This Row],[Duration (min)]]&lt;90,"Short",IF(IMDB4[[#This Row],[Duration (min)]]&lt;=120,"Medium", "Long"))</f>
        <v>Medium</v>
      </c>
    </row>
    <row r="1386" spans="1:24" x14ac:dyDescent="0.25">
      <c r="A1386" s="1" t="s">
        <v>2665</v>
      </c>
      <c r="B1386" s="2">
        <v>37169</v>
      </c>
      <c r="C1386" s="30">
        <f>YEAR(IMDB4[[#This Row],[Release Date]])</f>
        <v>2001</v>
      </c>
      <c r="D1386" s="30" t="str">
        <f>FLOOR(IMDB4[[#This Row],[Year]],10)&amp;"s"</f>
        <v>2000s</v>
      </c>
      <c r="E1386" s="1" t="s">
        <v>32</v>
      </c>
      <c r="F1386" s="1" t="s">
        <v>9</v>
      </c>
      <c r="G1386" s="1" t="s">
        <v>3</v>
      </c>
      <c r="H1386" s="1" t="s">
        <v>4</v>
      </c>
      <c r="I1386" s="1" t="s">
        <v>92</v>
      </c>
      <c r="J1386" s="1" t="s">
        <v>1019</v>
      </c>
      <c r="K1386" s="1" t="s">
        <v>1616</v>
      </c>
      <c r="L1386" s="30">
        <v>5000</v>
      </c>
      <c r="M1386" s="30">
        <v>5103</v>
      </c>
      <c r="N1386" s="30">
        <v>218</v>
      </c>
      <c r="O1386" s="30">
        <v>0</v>
      </c>
      <c r="P1386" s="27">
        <v>7.6</v>
      </c>
      <c r="Q1386" s="30">
        <v>187</v>
      </c>
      <c r="R1386" s="30">
        <v>131</v>
      </c>
      <c r="S1386" s="9">
        <v>51396781</v>
      </c>
      <c r="T1386" s="9">
        <v>68000000</v>
      </c>
      <c r="U1386" s="9">
        <f>IMDB4[[#This Row],[Gross Revenue]]-IMDB4[[#This Row],[Budget]]</f>
        <v>-16603219</v>
      </c>
      <c r="V1386" s="9" t="str">
        <f>IF(IMDB4[[#This Row],[Profit]]&gt;0,"Hit","Flop")</f>
        <v>Flop</v>
      </c>
      <c r="W1386" s="9" t="str" cm="1">
        <f t="array" ref="W1386">_xlfn.IFS(IMDB4[[#This Row],[IMDb Score (1-10)]]&gt;=8,"Excellent",IMDB4[[#This Row],[IMDb Score (1-10)]]&gt;=7,"Good",IMDB4[[#This Row],[IMDb Score (1-10)]]&gt;=5,"Average",TRUE,"Poor")</f>
        <v>Good</v>
      </c>
      <c r="X1386" s="9" t="str">
        <f>IF(IMDB4[[#This Row],[Duration (min)]]&lt;90,"Short",IF(IMDB4[[#This Row],[Duration (min)]]&lt;=120,"Medium", "Long"))</f>
        <v>Long</v>
      </c>
    </row>
    <row r="1387" spans="1:24" x14ac:dyDescent="0.25">
      <c r="A1387" s="1" t="s">
        <v>2729</v>
      </c>
      <c r="B1387" s="2">
        <v>37026</v>
      </c>
      <c r="C1387" s="30">
        <f>YEAR(IMDB4[[#This Row],[Release Date]])</f>
        <v>2001</v>
      </c>
      <c r="D1387" s="30" t="str">
        <f>FLOOR(IMDB4[[#This Row],[Year]],10)&amp;"s"</f>
        <v>2000s</v>
      </c>
      <c r="E1387" s="1" t="s">
        <v>32</v>
      </c>
      <c r="F1387" s="1" t="s">
        <v>77</v>
      </c>
      <c r="G1387" s="1" t="s">
        <v>3</v>
      </c>
      <c r="H1387" s="1" t="s">
        <v>161</v>
      </c>
      <c r="I1387" s="1" t="s">
        <v>92</v>
      </c>
      <c r="J1387" s="1" t="s">
        <v>1807</v>
      </c>
      <c r="K1387" s="1" t="s">
        <v>2730</v>
      </c>
      <c r="L1387" s="30">
        <v>5000</v>
      </c>
      <c r="M1387" s="30">
        <v>7945</v>
      </c>
      <c r="N1387" s="30">
        <v>20</v>
      </c>
      <c r="O1387" s="30">
        <v>0</v>
      </c>
      <c r="P1387" s="27">
        <v>6.6</v>
      </c>
      <c r="Q1387" s="30">
        <v>116</v>
      </c>
      <c r="R1387" s="30">
        <v>98</v>
      </c>
      <c r="S1387" s="9">
        <v>36833473</v>
      </c>
      <c r="T1387" s="9">
        <v>25000000</v>
      </c>
      <c r="U1387" s="9">
        <f>IMDB4[[#This Row],[Gross Revenue]]-IMDB4[[#This Row],[Budget]]</f>
        <v>11833473</v>
      </c>
      <c r="V1387" s="9" t="str">
        <f>IF(IMDB4[[#This Row],[Profit]]&gt;0,"Hit","Flop")</f>
        <v>Hit</v>
      </c>
      <c r="W1387" s="9" t="str" cm="1">
        <f t="array" ref="W1387">_xlfn.IFS(IMDB4[[#This Row],[IMDb Score (1-10)]]&gt;=8,"Excellent",IMDB4[[#This Row],[IMDb Score (1-10)]]&gt;=7,"Good",IMDB4[[#This Row],[IMDb Score (1-10)]]&gt;=5,"Average",TRUE,"Poor")</f>
        <v>Average</v>
      </c>
      <c r="X1387" s="9" t="str">
        <f>IF(IMDB4[[#This Row],[Duration (min)]]&lt;90,"Short",IF(IMDB4[[#This Row],[Duration (min)]]&lt;=120,"Medium", "Long"))</f>
        <v>Medium</v>
      </c>
    </row>
    <row r="1388" spans="1:24" x14ac:dyDescent="0.25">
      <c r="A1388" s="1" t="s">
        <v>3301</v>
      </c>
      <c r="B1388" s="2">
        <v>37865</v>
      </c>
      <c r="C1388" s="30">
        <f>YEAR(IMDB4[[#This Row],[Release Date]])</f>
        <v>2003</v>
      </c>
      <c r="D1388" s="30" t="str">
        <f>FLOOR(IMDB4[[#This Row],[Year]],10)&amp;"s"</f>
        <v>2000s</v>
      </c>
      <c r="E1388" s="1" t="s">
        <v>32</v>
      </c>
      <c r="F1388" s="1" t="s">
        <v>77</v>
      </c>
      <c r="G1388" s="1" t="s">
        <v>3</v>
      </c>
      <c r="H1388" s="1" t="s">
        <v>4</v>
      </c>
      <c r="I1388" s="1" t="s">
        <v>92</v>
      </c>
      <c r="J1388" s="1" t="s">
        <v>1807</v>
      </c>
      <c r="K1388" s="1" t="s">
        <v>2460</v>
      </c>
      <c r="L1388" s="30">
        <v>5000</v>
      </c>
      <c r="M1388" s="30">
        <v>6867</v>
      </c>
      <c r="N1388" s="30">
        <v>43</v>
      </c>
      <c r="O1388" s="30">
        <v>1000</v>
      </c>
      <c r="P1388" s="27">
        <v>5.8</v>
      </c>
      <c r="Q1388" s="30">
        <v>109</v>
      </c>
      <c r="R1388" s="30">
        <v>101</v>
      </c>
      <c r="S1388" s="9">
        <v>34604054</v>
      </c>
      <c r="T1388" s="9">
        <v>30000000</v>
      </c>
      <c r="U1388" s="9">
        <f>IMDB4[[#This Row],[Gross Revenue]]-IMDB4[[#This Row],[Budget]]</f>
        <v>4604054</v>
      </c>
      <c r="V1388" s="9" t="str">
        <f>IF(IMDB4[[#This Row],[Profit]]&gt;0,"Hit","Flop")</f>
        <v>Hit</v>
      </c>
      <c r="W1388" s="9" t="str" cm="1">
        <f t="array" ref="W1388">_xlfn.IFS(IMDB4[[#This Row],[IMDb Score (1-10)]]&gt;=8,"Excellent",IMDB4[[#This Row],[IMDb Score (1-10)]]&gt;=7,"Good",IMDB4[[#This Row],[IMDb Score (1-10)]]&gt;=5,"Average",TRUE,"Poor")</f>
        <v>Average</v>
      </c>
      <c r="X1388" s="9" t="str">
        <f>IF(IMDB4[[#This Row],[Duration (min)]]&lt;90,"Short",IF(IMDB4[[#This Row],[Duration (min)]]&lt;=120,"Medium", "Long"))</f>
        <v>Medium</v>
      </c>
    </row>
    <row r="1389" spans="1:24" x14ac:dyDescent="0.25">
      <c r="A1389" s="1" t="s">
        <v>6532</v>
      </c>
      <c r="B1389" s="2">
        <v>41366</v>
      </c>
      <c r="C1389" s="30">
        <f>YEAR(IMDB4[[#This Row],[Release Date]])</f>
        <v>2013</v>
      </c>
      <c r="D1389" s="30" t="str">
        <f>FLOOR(IMDB4[[#This Row],[Year]],10)&amp;"s"</f>
        <v>2010s</v>
      </c>
      <c r="E1389" s="1" t="s">
        <v>32</v>
      </c>
      <c r="F1389" s="1" t="s">
        <v>315</v>
      </c>
      <c r="G1389" s="1" t="s">
        <v>3</v>
      </c>
      <c r="H1389" s="1" t="s">
        <v>4</v>
      </c>
      <c r="I1389" s="1" t="s">
        <v>132</v>
      </c>
      <c r="J1389" s="1" t="s">
        <v>6247</v>
      </c>
      <c r="K1389" s="1" t="s">
        <v>3277</v>
      </c>
      <c r="L1389" s="30">
        <v>5000</v>
      </c>
      <c r="M1389" s="30">
        <v>10247</v>
      </c>
      <c r="N1389" s="30">
        <v>91</v>
      </c>
      <c r="O1389" s="30">
        <v>44000</v>
      </c>
      <c r="P1389" s="27">
        <v>6</v>
      </c>
      <c r="Q1389" s="30">
        <v>212</v>
      </c>
      <c r="R1389" s="30">
        <v>130</v>
      </c>
      <c r="S1389" s="9">
        <v>31165421</v>
      </c>
      <c r="T1389" s="9">
        <v>60000000</v>
      </c>
      <c r="U1389" s="9">
        <f>IMDB4[[#This Row],[Gross Revenue]]-IMDB4[[#This Row],[Budget]]</f>
        <v>-28834579</v>
      </c>
      <c r="V1389" s="9" t="str">
        <f>IF(IMDB4[[#This Row],[Profit]]&gt;0,"Hit","Flop")</f>
        <v>Flop</v>
      </c>
      <c r="W1389" s="9" t="str" cm="1">
        <f t="array" ref="W1389">_xlfn.IFS(IMDB4[[#This Row],[IMDb Score (1-10)]]&gt;=8,"Excellent",IMDB4[[#This Row],[IMDb Score (1-10)]]&gt;=7,"Good",IMDB4[[#This Row],[IMDb Score (1-10)]]&gt;=5,"Average",TRUE,"Poor")</f>
        <v>Average</v>
      </c>
      <c r="X1389" s="9" t="str">
        <f>IF(IMDB4[[#This Row],[Duration (min)]]&lt;90,"Short",IF(IMDB4[[#This Row],[Duration (min)]]&lt;=120,"Medium", "Long"))</f>
        <v>Long</v>
      </c>
    </row>
    <row r="1390" spans="1:24" x14ac:dyDescent="0.25">
      <c r="A1390" s="1" t="s">
        <v>3955</v>
      </c>
      <c r="B1390" s="2">
        <v>38395</v>
      </c>
      <c r="C1390" s="30">
        <f>YEAR(IMDB4[[#This Row],[Release Date]])</f>
        <v>2005</v>
      </c>
      <c r="D1390" s="30" t="str">
        <f>FLOOR(IMDB4[[#This Row],[Year]],10)&amp;"s"</f>
        <v>2000s</v>
      </c>
      <c r="E1390" s="1" t="s">
        <v>32</v>
      </c>
      <c r="F1390" s="1" t="s">
        <v>20</v>
      </c>
      <c r="G1390" s="1" t="s">
        <v>3</v>
      </c>
      <c r="H1390" s="1" t="s">
        <v>4</v>
      </c>
      <c r="I1390" s="1" t="s">
        <v>132</v>
      </c>
      <c r="J1390" s="1" t="s">
        <v>3494</v>
      </c>
      <c r="K1390" s="1" t="s">
        <v>1367</v>
      </c>
      <c r="L1390" s="30">
        <v>5000</v>
      </c>
      <c r="M1390" s="30">
        <v>12700</v>
      </c>
      <c r="N1390" s="30">
        <v>488</v>
      </c>
      <c r="O1390" s="30">
        <v>0</v>
      </c>
      <c r="P1390" s="27">
        <v>6.4</v>
      </c>
      <c r="Q1390" s="30">
        <v>190</v>
      </c>
      <c r="R1390" s="30">
        <v>123</v>
      </c>
      <c r="S1390" s="9">
        <v>26838389</v>
      </c>
      <c r="T1390" s="9">
        <v>57000000</v>
      </c>
      <c r="U1390" s="9">
        <f>IMDB4[[#This Row],[Gross Revenue]]-IMDB4[[#This Row],[Budget]]</f>
        <v>-30161611</v>
      </c>
      <c r="V1390" s="9" t="str">
        <f>IF(IMDB4[[#This Row],[Profit]]&gt;0,"Hit","Flop")</f>
        <v>Flop</v>
      </c>
      <c r="W1390" s="9" t="str" cm="1">
        <f t="array" ref="W1390">_xlfn.IFS(IMDB4[[#This Row],[IMDb Score (1-10)]]&gt;=8,"Excellent",IMDB4[[#This Row],[IMDb Score (1-10)]]&gt;=7,"Good",IMDB4[[#This Row],[IMDb Score (1-10)]]&gt;=5,"Average",TRUE,"Poor")</f>
        <v>Average</v>
      </c>
      <c r="X1390" s="9" t="str">
        <f>IF(IMDB4[[#This Row],[Duration (min)]]&lt;90,"Short",IF(IMDB4[[#This Row],[Duration (min)]]&lt;=120,"Medium", "Long"))</f>
        <v>Long</v>
      </c>
    </row>
    <row r="1391" spans="1:24" x14ac:dyDescent="0.25">
      <c r="A1391" s="1" t="s">
        <v>5059</v>
      </c>
      <c r="B1391" s="2">
        <v>39642</v>
      </c>
      <c r="C1391" s="30">
        <f>YEAR(IMDB4[[#This Row],[Release Date]])</f>
        <v>2008</v>
      </c>
      <c r="D1391" s="30" t="str">
        <f>FLOOR(IMDB4[[#This Row],[Year]],10)&amp;"s"</f>
        <v>2000s</v>
      </c>
      <c r="E1391" s="1" t="s">
        <v>32</v>
      </c>
      <c r="F1391" s="1" t="s">
        <v>77</v>
      </c>
      <c r="G1391" s="1" t="s">
        <v>3</v>
      </c>
      <c r="H1391" s="1" t="s">
        <v>4</v>
      </c>
      <c r="I1391" s="1" t="s">
        <v>132</v>
      </c>
      <c r="J1391" s="1" t="s">
        <v>1807</v>
      </c>
      <c r="K1391" s="1" t="s">
        <v>2167</v>
      </c>
      <c r="L1391" s="30">
        <v>5000</v>
      </c>
      <c r="M1391" s="30">
        <v>7247</v>
      </c>
      <c r="N1391" s="30">
        <v>50</v>
      </c>
      <c r="O1391" s="30">
        <v>0</v>
      </c>
      <c r="P1391" s="27">
        <v>6.6</v>
      </c>
      <c r="Q1391" s="30">
        <v>206</v>
      </c>
      <c r="R1391" s="30">
        <v>104</v>
      </c>
      <c r="S1391" s="9">
        <v>25040293</v>
      </c>
      <c r="T1391" s="9">
        <v>55000000</v>
      </c>
      <c r="U1391" s="9">
        <f>IMDB4[[#This Row],[Gross Revenue]]-IMDB4[[#This Row],[Budget]]</f>
        <v>-29959707</v>
      </c>
      <c r="V1391" s="9" t="str">
        <f>IF(IMDB4[[#This Row],[Profit]]&gt;0,"Hit","Flop")</f>
        <v>Flop</v>
      </c>
      <c r="W1391" s="9" t="str" cm="1">
        <f t="array" ref="W1391">_xlfn.IFS(IMDB4[[#This Row],[IMDb Score (1-10)]]&gt;=8,"Excellent",IMDB4[[#This Row],[IMDb Score (1-10)]]&gt;=7,"Good",IMDB4[[#This Row],[IMDb Score (1-10)]]&gt;=5,"Average",TRUE,"Poor")</f>
        <v>Average</v>
      </c>
      <c r="X1391" s="9" t="str">
        <f>IF(IMDB4[[#This Row],[Duration (min)]]&lt;90,"Short",IF(IMDB4[[#This Row],[Duration (min)]]&lt;=120,"Medium", "Long"))</f>
        <v>Medium</v>
      </c>
    </row>
    <row r="1392" spans="1:24" x14ac:dyDescent="0.25">
      <c r="A1392" s="1" t="s">
        <v>4570</v>
      </c>
      <c r="B1392" s="2">
        <v>39274</v>
      </c>
      <c r="C1392" s="30">
        <f>YEAR(IMDB4[[#This Row],[Release Date]])</f>
        <v>2007</v>
      </c>
      <c r="D1392" s="30" t="str">
        <f>FLOOR(IMDB4[[#This Row],[Year]],10)&amp;"s"</f>
        <v>2000s</v>
      </c>
      <c r="E1392" s="1" t="s">
        <v>32</v>
      </c>
      <c r="F1392" s="1" t="s">
        <v>9</v>
      </c>
      <c r="G1392" s="1" t="s">
        <v>3</v>
      </c>
      <c r="H1392" s="1" t="s">
        <v>4</v>
      </c>
      <c r="I1392" s="1" t="s">
        <v>132</v>
      </c>
      <c r="J1392" s="1" t="s">
        <v>4571</v>
      </c>
      <c r="K1392" s="1" t="s">
        <v>3037</v>
      </c>
      <c r="L1392" s="30">
        <v>5000</v>
      </c>
      <c r="M1392" s="30">
        <v>5405</v>
      </c>
      <c r="N1392" s="30">
        <v>278</v>
      </c>
      <c r="O1392" s="30">
        <v>14000</v>
      </c>
      <c r="P1392" s="27">
        <v>7.4</v>
      </c>
      <c r="Q1392" s="30">
        <v>156</v>
      </c>
      <c r="R1392" s="30">
        <v>133</v>
      </c>
      <c r="S1392" s="9">
        <v>24343673</v>
      </c>
      <c r="T1392" s="9">
        <v>45000000</v>
      </c>
      <c r="U1392" s="9">
        <f>IMDB4[[#This Row],[Gross Revenue]]-IMDB4[[#This Row],[Budget]]</f>
        <v>-20656327</v>
      </c>
      <c r="V1392" s="9" t="str">
        <f>IF(IMDB4[[#This Row],[Profit]]&gt;0,"Hit","Flop")</f>
        <v>Flop</v>
      </c>
      <c r="W1392" s="9" t="str" cm="1">
        <f t="array" ref="W1392">_xlfn.IFS(IMDB4[[#This Row],[IMDb Score (1-10)]]&gt;=8,"Excellent",IMDB4[[#This Row],[IMDb Score (1-10)]]&gt;=7,"Good",IMDB4[[#This Row],[IMDb Score (1-10)]]&gt;=5,"Average",TRUE,"Poor")</f>
        <v>Good</v>
      </c>
      <c r="X1392" s="9" t="str">
        <f>IF(IMDB4[[#This Row],[Duration (min)]]&lt;90,"Short",IF(IMDB4[[#This Row],[Duration (min)]]&lt;=120,"Medium", "Long"))</f>
        <v>Long</v>
      </c>
    </row>
    <row r="1393" spans="1:24" x14ac:dyDescent="0.25">
      <c r="A1393" s="1" t="s">
        <v>1018</v>
      </c>
      <c r="B1393" s="2">
        <v>34029</v>
      </c>
      <c r="C1393" s="30">
        <f>YEAR(IMDB4[[#This Row],[Release Date]])</f>
        <v>1993</v>
      </c>
      <c r="D1393" s="30" t="str">
        <f>FLOOR(IMDB4[[#This Row],[Year]],10)&amp;"s"</f>
        <v>1990s</v>
      </c>
      <c r="E1393" s="1" t="s">
        <v>32</v>
      </c>
      <c r="F1393" s="1" t="s">
        <v>40</v>
      </c>
      <c r="G1393" s="1" t="s">
        <v>3</v>
      </c>
      <c r="H1393" s="1" t="s">
        <v>83</v>
      </c>
      <c r="I1393" s="1" t="s">
        <v>84</v>
      </c>
      <c r="J1393" s="1" t="s">
        <v>1019</v>
      </c>
      <c r="K1393" s="1" t="s">
        <v>1020</v>
      </c>
      <c r="L1393" s="30">
        <v>5000</v>
      </c>
      <c r="M1393" s="30">
        <v>7723</v>
      </c>
      <c r="N1393" s="30">
        <v>5</v>
      </c>
      <c r="O1393" s="30">
        <v>0</v>
      </c>
      <c r="P1393" s="27">
        <v>4</v>
      </c>
      <c r="Q1393" s="30">
        <v>36</v>
      </c>
      <c r="R1393" s="30">
        <v>104</v>
      </c>
      <c r="S1393" s="9">
        <v>20915465</v>
      </c>
      <c r="T1393" s="9">
        <v>42000000</v>
      </c>
      <c r="U1393" s="9">
        <f>IMDB4[[#This Row],[Gross Revenue]]-IMDB4[[#This Row],[Budget]]</f>
        <v>-21084535</v>
      </c>
      <c r="V1393" s="9" t="str">
        <f>IF(IMDB4[[#This Row],[Profit]]&gt;0,"Hit","Flop")</f>
        <v>Flop</v>
      </c>
      <c r="W1393" s="9" t="str" cm="1">
        <f t="array" ref="W1393">_xlfn.IFS(IMDB4[[#This Row],[IMDb Score (1-10)]]&gt;=8,"Excellent",IMDB4[[#This Row],[IMDb Score (1-10)]]&gt;=7,"Good",IMDB4[[#This Row],[IMDb Score (1-10)]]&gt;=5,"Average",TRUE,"Poor")</f>
        <v>Poor</v>
      </c>
      <c r="X1393" s="9" t="str">
        <f>IF(IMDB4[[#This Row],[Duration (min)]]&lt;90,"Short",IF(IMDB4[[#This Row],[Duration (min)]]&lt;=120,"Medium", "Long"))</f>
        <v>Medium</v>
      </c>
    </row>
    <row r="1394" spans="1:24" x14ac:dyDescent="0.25">
      <c r="A1394" s="1" t="s">
        <v>4047</v>
      </c>
      <c r="B1394" s="2">
        <v>38655</v>
      </c>
      <c r="C1394" s="30">
        <f>YEAR(IMDB4[[#This Row],[Release Date]])</f>
        <v>2005</v>
      </c>
      <c r="D1394" s="30" t="str">
        <f>FLOOR(IMDB4[[#This Row],[Year]],10)&amp;"s"</f>
        <v>2000s</v>
      </c>
      <c r="E1394" s="1" t="s">
        <v>32</v>
      </c>
      <c r="F1394" s="1" t="s">
        <v>20</v>
      </c>
      <c r="G1394" s="1" t="s">
        <v>3</v>
      </c>
      <c r="H1394" s="1" t="s">
        <v>83</v>
      </c>
      <c r="I1394" s="1" t="s">
        <v>92</v>
      </c>
      <c r="J1394" s="1" t="s">
        <v>1019</v>
      </c>
      <c r="K1394" s="1" t="s">
        <v>659</v>
      </c>
      <c r="L1394" s="30">
        <v>5000</v>
      </c>
      <c r="M1394" s="30">
        <v>5637</v>
      </c>
      <c r="N1394" s="30">
        <v>350</v>
      </c>
      <c r="O1394" s="30">
        <v>0</v>
      </c>
      <c r="P1394" s="27">
        <v>7.1</v>
      </c>
      <c r="Q1394" s="30">
        <v>137</v>
      </c>
      <c r="R1394" s="30">
        <v>103</v>
      </c>
      <c r="S1394" s="9">
        <v>11034436</v>
      </c>
      <c r="T1394" s="9">
        <v>20000000</v>
      </c>
      <c r="U1394" s="9">
        <f>IMDB4[[#This Row],[Gross Revenue]]-IMDB4[[#This Row],[Budget]]</f>
        <v>-8965564</v>
      </c>
      <c r="V1394" s="9" t="str">
        <f>IF(IMDB4[[#This Row],[Profit]]&gt;0,"Hit","Flop")</f>
        <v>Flop</v>
      </c>
      <c r="W1394" s="9" t="str" cm="1">
        <f t="array" ref="W1394">_xlfn.IFS(IMDB4[[#This Row],[IMDb Score (1-10)]]&gt;=8,"Excellent",IMDB4[[#This Row],[IMDb Score (1-10)]]&gt;=7,"Good",IMDB4[[#This Row],[IMDb Score (1-10)]]&gt;=5,"Average",TRUE,"Poor")</f>
        <v>Good</v>
      </c>
      <c r="X1394" s="9" t="str">
        <f>IF(IMDB4[[#This Row],[Duration (min)]]&lt;90,"Short",IF(IMDB4[[#This Row],[Duration (min)]]&lt;=120,"Medium", "Long"))</f>
        <v>Medium</v>
      </c>
    </row>
    <row r="1395" spans="1:24" x14ac:dyDescent="0.25">
      <c r="A1395" s="1" t="s">
        <v>2739</v>
      </c>
      <c r="B1395" s="2">
        <v>37180</v>
      </c>
      <c r="C1395" s="30">
        <f>YEAR(IMDB4[[#This Row],[Release Date]])</f>
        <v>2001</v>
      </c>
      <c r="D1395" s="30" t="str">
        <f>FLOOR(IMDB4[[#This Row],[Year]],10)&amp;"s"</f>
        <v>2000s</v>
      </c>
      <c r="E1395" s="1" t="s">
        <v>32</v>
      </c>
      <c r="F1395" s="1" t="s">
        <v>9</v>
      </c>
      <c r="G1395" s="1" t="s">
        <v>3</v>
      </c>
      <c r="H1395" s="1" t="s">
        <v>83</v>
      </c>
      <c r="I1395" s="1" t="s">
        <v>92</v>
      </c>
      <c r="J1395" s="1" t="s">
        <v>1019</v>
      </c>
      <c r="K1395" s="1" t="s">
        <v>2740</v>
      </c>
      <c r="L1395" s="30">
        <v>5000</v>
      </c>
      <c r="M1395" s="30">
        <v>7166</v>
      </c>
      <c r="N1395" s="30">
        <v>40</v>
      </c>
      <c r="O1395" s="30">
        <v>305</v>
      </c>
      <c r="P1395" s="27">
        <v>7</v>
      </c>
      <c r="Q1395" s="30">
        <v>61</v>
      </c>
      <c r="R1395" s="30">
        <v>109</v>
      </c>
      <c r="S1395" s="9">
        <v>2326407</v>
      </c>
      <c r="T1395" s="9">
        <v>12000000</v>
      </c>
      <c r="U1395" s="9">
        <f>IMDB4[[#This Row],[Gross Revenue]]-IMDB4[[#This Row],[Budget]]</f>
        <v>-9673593</v>
      </c>
      <c r="V1395" s="9" t="str">
        <f>IF(IMDB4[[#This Row],[Profit]]&gt;0,"Hit","Flop")</f>
        <v>Flop</v>
      </c>
      <c r="W1395" s="9" t="str" cm="1">
        <f t="array" ref="W1395">_xlfn.IFS(IMDB4[[#This Row],[IMDb Score (1-10)]]&gt;=8,"Excellent",IMDB4[[#This Row],[IMDb Score (1-10)]]&gt;=7,"Good",IMDB4[[#This Row],[IMDb Score (1-10)]]&gt;=5,"Average",TRUE,"Poor")</f>
        <v>Good</v>
      </c>
      <c r="X1395" s="9" t="str">
        <f>IF(IMDB4[[#This Row],[Duration (min)]]&lt;90,"Short",IF(IMDB4[[#This Row],[Duration (min)]]&lt;=120,"Medium", "Long"))</f>
        <v>Medium</v>
      </c>
    </row>
    <row r="1396" spans="1:24" x14ac:dyDescent="0.25">
      <c r="A1396" s="1" t="s">
        <v>5592</v>
      </c>
      <c r="B1396" s="2">
        <v>40516</v>
      </c>
      <c r="C1396" s="30">
        <f>YEAR(IMDB4[[#This Row],[Release Date]])</f>
        <v>2010</v>
      </c>
      <c r="D1396" s="30" t="str">
        <f>FLOOR(IMDB4[[#This Row],[Year]],10)&amp;"s"</f>
        <v>2010s</v>
      </c>
      <c r="E1396" s="1" t="s">
        <v>32</v>
      </c>
      <c r="F1396" s="1" t="s">
        <v>61</v>
      </c>
      <c r="G1396" s="1" t="s">
        <v>3</v>
      </c>
      <c r="H1396" s="1" t="s">
        <v>83</v>
      </c>
      <c r="I1396" s="1" t="s">
        <v>92</v>
      </c>
      <c r="J1396" s="1" t="s">
        <v>1019</v>
      </c>
      <c r="K1396" s="1" t="s">
        <v>3876</v>
      </c>
      <c r="L1396" s="30">
        <v>5000</v>
      </c>
      <c r="M1396" s="30">
        <v>7692</v>
      </c>
      <c r="N1396" s="30">
        <v>13</v>
      </c>
      <c r="O1396" s="30">
        <v>0</v>
      </c>
      <c r="P1396" s="27">
        <v>7.2</v>
      </c>
      <c r="Q1396" s="30">
        <v>163</v>
      </c>
      <c r="R1396" s="30">
        <v>113</v>
      </c>
      <c r="S1396" s="9">
        <v>1094798</v>
      </c>
      <c r="T1396" s="9">
        <v>7200000</v>
      </c>
      <c r="U1396" s="9">
        <f>IMDB4[[#This Row],[Gross Revenue]]-IMDB4[[#This Row],[Budget]]</f>
        <v>-6105202</v>
      </c>
      <c r="V1396" s="9" t="str">
        <f>IF(IMDB4[[#This Row],[Profit]]&gt;0,"Hit","Flop")</f>
        <v>Flop</v>
      </c>
      <c r="W1396" s="9" t="str" cm="1">
        <f t="array" ref="W1396">_xlfn.IFS(IMDB4[[#This Row],[IMDb Score (1-10)]]&gt;=8,"Excellent",IMDB4[[#This Row],[IMDb Score (1-10)]]&gt;=7,"Good",IMDB4[[#This Row],[IMDb Score (1-10)]]&gt;=5,"Average",TRUE,"Poor")</f>
        <v>Good</v>
      </c>
      <c r="X1396" s="9" t="str">
        <f>IF(IMDB4[[#This Row],[Duration (min)]]&lt;90,"Short",IF(IMDB4[[#This Row],[Duration (min)]]&lt;=120,"Medium", "Long"))</f>
        <v>Medium</v>
      </c>
    </row>
    <row r="1397" spans="1:24" x14ac:dyDescent="0.25">
      <c r="A1397" s="1" t="s">
        <v>4805</v>
      </c>
      <c r="B1397" s="2">
        <v>39187</v>
      </c>
      <c r="C1397" s="30">
        <f>YEAR(IMDB4[[#This Row],[Release Date]])</f>
        <v>2007</v>
      </c>
      <c r="D1397" s="30" t="str">
        <f>FLOOR(IMDB4[[#This Row],[Year]],10)&amp;"s"</f>
        <v>2000s</v>
      </c>
      <c r="E1397" s="1" t="s">
        <v>32</v>
      </c>
      <c r="F1397" s="1" t="s">
        <v>77</v>
      </c>
      <c r="G1397" s="1" t="s">
        <v>2327</v>
      </c>
      <c r="H1397" s="1" t="s">
        <v>1130</v>
      </c>
      <c r="I1397" s="1" t="s">
        <v>92</v>
      </c>
      <c r="J1397" s="1" t="s">
        <v>1807</v>
      </c>
      <c r="K1397" s="1" t="s">
        <v>4806</v>
      </c>
      <c r="L1397" s="30">
        <v>5000</v>
      </c>
      <c r="M1397" s="30">
        <v>6267</v>
      </c>
      <c r="N1397" s="30">
        <v>31</v>
      </c>
      <c r="O1397" s="30">
        <v>0</v>
      </c>
      <c r="P1397" s="27">
        <v>7.1</v>
      </c>
      <c r="Q1397" s="30">
        <v>106</v>
      </c>
      <c r="R1397" s="30">
        <v>113</v>
      </c>
      <c r="S1397" s="9">
        <v>128978</v>
      </c>
      <c r="T1397" s="9">
        <v>40000000</v>
      </c>
      <c r="U1397" s="9">
        <f>IMDB4[[#This Row],[Gross Revenue]]-IMDB4[[#This Row],[Budget]]</f>
        <v>-39871022</v>
      </c>
      <c r="V1397" s="9" t="str">
        <f>IF(IMDB4[[#This Row],[Profit]]&gt;0,"Hit","Flop")</f>
        <v>Flop</v>
      </c>
      <c r="W1397" s="9" t="str" cm="1">
        <f t="array" ref="W1397">_xlfn.IFS(IMDB4[[#This Row],[IMDb Score (1-10)]]&gt;=8,"Excellent",IMDB4[[#This Row],[IMDb Score (1-10)]]&gt;=7,"Good",IMDB4[[#This Row],[IMDb Score (1-10)]]&gt;=5,"Average",TRUE,"Poor")</f>
        <v>Good</v>
      </c>
      <c r="X1397" s="9" t="str">
        <f>IF(IMDB4[[#This Row],[Duration (min)]]&lt;90,"Short",IF(IMDB4[[#This Row],[Duration (min)]]&lt;=120,"Medium", "Long"))</f>
        <v>Medium</v>
      </c>
    </row>
    <row r="1398" spans="1:24" x14ac:dyDescent="0.25">
      <c r="A1398" s="1" t="s">
        <v>6490</v>
      </c>
      <c r="B1398" s="2">
        <v>41582</v>
      </c>
      <c r="C1398" s="30">
        <f>YEAR(IMDB4[[#This Row],[Release Date]])</f>
        <v>2013</v>
      </c>
      <c r="D1398" s="30" t="str">
        <f>FLOOR(IMDB4[[#This Row],[Year]],10)&amp;"s"</f>
        <v>2010s</v>
      </c>
      <c r="E1398" s="1" t="s">
        <v>32</v>
      </c>
      <c r="F1398" s="1" t="s">
        <v>2</v>
      </c>
      <c r="G1398" s="1" t="s">
        <v>3</v>
      </c>
      <c r="H1398" s="1" t="s">
        <v>113</v>
      </c>
      <c r="I1398" s="1" t="s">
        <v>92</v>
      </c>
      <c r="J1398" s="1" t="s">
        <v>4571</v>
      </c>
      <c r="K1398" s="1" t="s">
        <v>6491</v>
      </c>
      <c r="L1398" s="30">
        <v>5000</v>
      </c>
      <c r="M1398" s="30">
        <v>5954</v>
      </c>
      <c r="N1398" s="30">
        <v>911</v>
      </c>
      <c r="O1398" s="30">
        <v>31000</v>
      </c>
      <c r="P1398" s="27">
        <v>7.8</v>
      </c>
      <c r="Q1398" s="30">
        <v>124</v>
      </c>
      <c r="R1398" s="30">
        <v>131</v>
      </c>
      <c r="S1398" s="9">
        <v>85433</v>
      </c>
      <c r="T1398" s="9">
        <v>13500000</v>
      </c>
      <c r="U1398" s="9">
        <f>IMDB4[[#This Row],[Gross Revenue]]-IMDB4[[#This Row],[Budget]]</f>
        <v>-13414567</v>
      </c>
      <c r="V1398" s="9" t="str">
        <f>IF(IMDB4[[#This Row],[Profit]]&gt;0,"Hit","Flop")</f>
        <v>Flop</v>
      </c>
      <c r="W1398" s="9" t="str" cm="1">
        <f t="array" ref="W1398">_xlfn.IFS(IMDB4[[#This Row],[IMDb Score (1-10)]]&gt;=8,"Excellent",IMDB4[[#This Row],[IMDb Score (1-10)]]&gt;=7,"Good",IMDB4[[#This Row],[IMDb Score (1-10)]]&gt;=5,"Average",TRUE,"Poor")</f>
        <v>Good</v>
      </c>
      <c r="X1398" s="9" t="str">
        <f>IF(IMDB4[[#This Row],[Duration (min)]]&lt;90,"Short",IF(IMDB4[[#This Row],[Duration (min)]]&lt;=120,"Medium", "Long"))</f>
        <v>Long</v>
      </c>
    </row>
    <row r="1399" spans="1:24" x14ac:dyDescent="0.25">
      <c r="A1399" s="1" t="s">
        <v>3052</v>
      </c>
      <c r="B1399" s="2">
        <v>37266</v>
      </c>
      <c r="C1399" s="30">
        <f>YEAR(IMDB4[[#This Row],[Release Date]])</f>
        <v>2002</v>
      </c>
      <c r="D1399" s="30" t="str">
        <f>FLOOR(IMDB4[[#This Row],[Year]],10)&amp;"s"</f>
        <v>2000s</v>
      </c>
      <c r="E1399" s="1" t="s">
        <v>1</v>
      </c>
      <c r="F1399" s="1" t="s">
        <v>77</v>
      </c>
      <c r="G1399" s="1" t="s">
        <v>2327</v>
      </c>
      <c r="H1399" s="1" t="s">
        <v>623</v>
      </c>
      <c r="I1399" s="1" t="s">
        <v>132</v>
      </c>
      <c r="J1399" s="1" t="s">
        <v>1807</v>
      </c>
      <c r="K1399" s="1" t="s">
        <v>3053</v>
      </c>
      <c r="L1399" s="30">
        <v>5000</v>
      </c>
      <c r="M1399" s="30">
        <v>6229</v>
      </c>
      <c r="N1399" s="30">
        <v>611</v>
      </c>
      <c r="O1399" s="30">
        <v>0</v>
      </c>
      <c r="P1399" s="27">
        <v>7.9</v>
      </c>
      <c r="Q1399" s="30">
        <v>283</v>
      </c>
      <c r="R1399" s="30">
        <v>80</v>
      </c>
      <c r="S1399" s="9">
        <v>84961</v>
      </c>
      <c r="T1399" s="9">
        <v>31000000</v>
      </c>
      <c r="U1399" s="9">
        <f>IMDB4[[#This Row],[Gross Revenue]]-IMDB4[[#This Row],[Budget]]</f>
        <v>-30915039</v>
      </c>
      <c r="V1399" s="9" t="str">
        <f>IF(IMDB4[[#This Row],[Profit]]&gt;0,"Hit","Flop")</f>
        <v>Flop</v>
      </c>
      <c r="W1399" s="9" t="str" cm="1">
        <f t="array" ref="W1399">_xlfn.IFS(IMDB4[[#This Row],[IMDb Score (1-10)]]&gt;=8,"Excellent",IMDB4[[#This Row],[IMDb Score (1-10)]]&gt;=7,"Good",IMDB4[[#This Row],[IMDb Score (1-10)]]&gt;=5,"Average",TRUE,"Poor")</f>
        <v>Good</v>
      </c>
      <c r="X1399" s="9" t="str">
        <f>IF(IMDB4[[#This Row],[Duration (min)]]&lt;90,"Short",IF(IMDB4[[#This Row],[Duration (min)]]&lt;=120,"Medium", "Long"))</f>
        <v>Short</v>
      </c>
    </row>
    <row r="1400" spans="1:24" x14ac:dyDescent="0.25">
      <c r="A1400" s="1" t="s">
        <v>5645</v>
      </c>
      <c r="B1400" s="2">
        <v>40255</v>
      </c>
      <c r="C1400" s="30">
        <f>YEAR(IMDB4[[#This Row],[Release Date]])</f>
        <v>2010</v>
      </c>
      <c r="D1400" s="30" t="str">
        <f>FLOOR(IMDB4[[#This Row],[Year]],10)&amp;"s"</f>
        <v>2010s</v>
      </c>
      <c r="E1400" s="1" t="s">
        <v>32</v>
      </c>
      <c r="F1400" s="1" t="s">
        <v>40</v>
      </c>
      <c r="G1400" s="1" t="s">
        <v>3</v>
      </c>
      <c r="H1400" s="1" t="s">
        <v>4</v>
      </c>
      <c r="I1400" s="1" t="s">
        <v>84</v>
      </c>
      <c r="J1400" s="1" t="s">
        <v>3261</v>
      </c>
      <c r="K1400" s="1" t="s">
        <v>2025</v>
      </c>
      <c r="L1400" s="30">
        <v>4000</v>
      </c>
      <c r="M1400" s="30">
        <v>4628</v>
      </c>
      <c r="N1400" s="30">
        <v>31</v>
      </c>
      <c r="O1400" s="30">
        <v>0</v>
      </c>
      <c r="P1400" s="27">
        <v>6.4</v>
      </c>
      <c r="Q1400" s="30">
        <v>226</v>
      </c>
      <c r="R1400" s="30">
        <v>93</v>
      </c>
      <c r="S1400" s="9">
        <v>238371987</v>
      </c>
      <c r="T1400" s="9">
        <v>165000000</v>
      </c>
      <c r="U1400" s="9">
        <f>IMDB4[[#This Row],[Gross Revenue]]-IMDB4[[#This Row],[Budget]]</f>
        <v>73371987</v>
      </c>
      <c r="V1400" s="9" t="str">
        <f>IF(IMDB4[[#This Row],[Profit]]&gt;0,"Hit","Flop")</f>
        <v>Hit</v>
      </c>
      <c r="W1400" s="9" t="str" cm="1">
        <f t="array" ref="W1400">_xlfn.IFS(IMDB4[[#This Row],[IMDb Score (1-10)]]&gt;=8,"Excellent",IMDB4[[#This Row],[IMDb Score (1-10)]]&gt;=7,"Good",IMDB4[[#This Row],[IMDb Score (1-10)]]&gt;=5,"Average",TRUE,"Poor")</f>
        <v>Average</v>
      </c>
      <c r="X1400" s="9" t="str">
        <f>IF(IMDB4[[#This Row],[Duration (min)]]&lt;90,"Short",IF(IMDB4[[#This Row],[Duration (min)]]&lt;=120,"Medium", "Long"))</f>
        <v>Medium</v>
      </c>
    </row>
    <row r="1401" spans="1:24" x14ac:dyDescent="0.25">
      <c r="A1401" s="1" t="s">
        <v>3140</v>
      </c>
      <c r="B1401" s="2">
        <v>37350</v>
      </c>
      <c r="C1401" s="30">
        <f>YEAR(IMDB4[[#This Row],[Release Date]])</f>
        <v>2002</v>
      </c>
      <c r="D1401" s="30" t="str">
        <f>FLOOR(IMDB4[[#This Row],[Year]],10)&amp;"s"</f>
        <v>2000s</v>
      </c>
      <c r="E1401" s="1" t="s">
        <v>32</v>
      </c>
      <c r="F1401" s="1" t="s">
        <v>40</v>
      </c>
      <c r="G1401" s="1" t="s">
        <v>3</v>
      </c>
      <c r="H1401" s="1" t="s">
        <v>4</v>
      </c>
      <c r="I1401" s="1" t="s">
        <v>84</v>
      </c>
      <c r="J1401" s="1" t="s">
        <v>2015</v>
      </c>
      <c r="K1401" s="1" t="s">
        <v>2295</v>
      </c>
      <c r="L1401" s="30">
        <v>4000</v>
      </c>
      <c r="M1401" s="30">
        <v>6355</v>
      </c>
      <c r="N1401" s="30">
        <v>67</v>
      </c>
      <c r="O1401" s="30">
        <v>0</v>
      </c>
      <c r="P1401" s="27">
        <v>4.9000000000000004</v>
      </c>
      <c r="Q1401" s="30">
        <v>138</v>
      </c>
      <c r="R1401" s="30">
        <v>86</v>
      </c>
      <c r="S1401" s="9">
        <v>153288182</v>
      </c>
      <c r="T1401" s="9">
        <v>84000000</v>
      </c>
      <c r="U1401" s="9">
        <f>IMDB4[[#This Row],[Gross Revenue]]-IMDB4[[#This Row],[Budget]]</f>
        <v>69288182</v>
      </c>
      <c r="V1401" s="9" t="str">
        <f>IF(IMDB4[[#This Row],[Profit]]&gt;0,"Hit","Flop")</f>
        <v>Hit</v>
      </c>
      <c r="W1401" s="9" t="str" cm="1">
        <f t="array" ref="W1401">_xlfn.IFS(IMDB4[[#This Row],[IMDb Score (1-10)]]&gt;=8,"Excellent",IMDB4[[#This Row],[IMDb Score (1-10)]]&gt;=7,"Good",IMDB4[[#This Row],[IMDb Score (1-10)]]&gt;=5,"Average",TRUE,"Poor")</f>
        <v>Poor</v>
      </c>
      <c r="X1401" s="9" t="str">
        <f>IF(IMDB4[[#This Row],[Duration (min)]]&lt;90,"Short",IF(IMDB4[[#This Row],[Duration (min)]]&lt;=120,"Medium", "Long"))</f>
        <v>Short</v>
      </c>
    </row>
    <row r="1402" spans="1:24" x14ac:dyDescent="0.25">
      <c r="A1402" s="1" t="s">
        <v>5909</v>
      </c>
      <c r="B1402" s="2">
        <v>40573</v>
      </c>
      <c r="C1402" s="30">
        <f>YEAR(IMDB4[[#This Row],[Release Date]])</f>
        <v>2011</v>
      </c>
      <c r="D1402" s="30" t="str">
        <f>FLOOR(IMDB4[[#This Row],[Year]],10)&amp;"s"</f>
        <v>2010s</v>
      </c>
      <c r="E1402" s="1" t="s">
        <v>32</v>
      </c>
      <c r="F1402" s="1" t="s">
        <v>77</v>
      </c>
      <c r="G1402" s="1" t="s">
        <v>3</v>
      </c>
      <c r="H1402" s="1" t="s">
        <v>4</v>
      </c>
      <c r="I1402" s="1" t="s">
        <v>84</v>
      </c>
      <c r="J1402" s="1" t="s">
        <v>1197</v>
      </c>
      <c r="K1402" s="1" t="s">
        <v>4741</v>
      </c>
      <c r="L1402" s="30">
        <v>4000</v>
      </c>
      <c r="M1402" s="30">
        <v>5046</v>
      </c>
      <c r="N1402" s="30">
        <v>50</v>
      </c>
      <c r="O1402" s="30">
        <v>16000</v>
      </c>
      <c r="P1402" s="27">
        <v>6.7</v>
      </c>
      <c r="Q1402" s="30">
        <v>246</v>
      </c>
      <c r="R1402" s="30">
        <v>90</v>
      </c>
      <c r="S1402" s="9">
        <v>149234747</v>
      </c>
      <c r="T1402" s="9">
        <v>130000000</v>
      </c>
      <c r="U1402" s="9">
        <f>IMDB4[[#This Row],[Gross Revenue]]-IMDB4[[#This Row],[Budget]]</f>
        <v>19234747</v>
      </c>
      <c r="V1402" s="9" t="str">
        <f>IF(IMDB4[[#This Row],[Profit]]&gt;0,"Hit","Flop")</f>
        <v>Hit</v>
      </c>
      <c r="W1402" s="9" t="str" cm="1">
        <f t="array" ref="W1402">_xlfn.IFS(IMDB4[[#This Row],[IMDb Score (1-10)]]&gt;=8,"Excellent",IMDB4[[#This Row],[IMDb Score (1-10)]]&gt;=7,"Good",IMDB4[[#This Row],[IMDb Score (1-10)]]&gt;=5,"Average",TRUE,"Poor")</f>
        <v>Average</v>
      </c>
      <c r="X1402" s="9" t="str">
        <f>IF(IMDB4[[#This Row],[Duration (min)]]&lt;90,"Short",IF(IMDB4[[#This Row],[Duration (min)]]&lt;=120,"Medium", "Long"))</f>
        <v>Medium</v>
      </c>
    </row>
    <row r="1403" spans="1:24" x14ac:dyDescent="0.25">
      <c r="A1403" s="1" t="s">
        <v>6412</v>
      </c>
      <c r="B1403" s="2">
        <v>41348</v>
      </c>
      <c r="C1403" s="30">
        <f>YEAR(IMDB4[[#This Row],[Release Date]])</f>
        <v>2013</v>
      </c>
      <c r="D1403" s="30" t="str">
        <f>FLOOR(IMDB4[[#This Row],[Year]],10)&amp;"s"</f>
        <v>2010s</v>
      </c>
      <c r="E1403" s="1" t="s">
        <v>32</v>
      </c>
      <c r="F1403" s="1" t="s">
        <v>20</v>
      </c>
      <c r="G1403" s="1" t="s">
        <v>3</v>
      </c>
      <c r="H1403" s="1" t="s">
        <v>4</v>
      </c>
      <c r="I1403" s="1" t="s">
        <v>92</v>
      </c>
      <c r="J1403" s="1" t="s">
        <v>1100</v>
      </c>
      <c r="K1403" s="1" t="s">
        <v>4893</v>
      </c>
      <c r="L1403" s="30">
        <v>4000</v>
      </c>
      <c r="M1403" s="30">
        <v>5826</v>
      </c>
      <c r="N1403" s="30">
        <v>91</v>
      </c>
      <c r="O1403" s="30">
        <v>17000</v>
      </c>
      <c r="P1403" s="27">
        <v>5.7</v>
      </c>
      <c r="Q1403" s="30">
        <v>275</v>
      </c>
      <c r="R1403" s="30">
        <v>120</v>
      </c>
      <c r="S1403" s="9">
        <v>134455175</v>
      </c>
      <c r="T1403" s="9">
        <v>35000000</v>
      </c>
      <c r="U1403" s="9">
        <f>IMDB4[[#This Row],[Gross Revenue]]-IMDB4[[#This Row],[Budget]]</f>
        <v>99455175</v>
      </c>
      <c r="V1403" s="9" t="str">
        <f>IF(IMDB4[[#This Row],[Profit]]&gt;0,"Hit","Flop")</f>
        <v>Hit</v>
      </c>
      <c r="W1403" s="9" t="str" cm="1">
        <f t="array" ref="W1403">_xlfn.IFS(IMDB4[[#This Row],[IMDb Score (1-10)]]&gt;=8,"Excellent",IMDB4[[#This Row],[IMDb Score (1-10)]]&gt;=7,"Good",IMDB4[[#This Row],[IMDb Score (1-10)]]&gt;=5,"Average",TRUE,"Poor")</f>
        <v>Average</v>
      </c>
      <c r="X1403" s="9" t="str">
        <f>IF(IMDB4[[#This Row],[Duration (min)]]&lt;90,"Short",IF(IMDB4[[#This Row],[Duration (min)]]&lt;=120,"Medium", "Long"))</f>
        <v>Medium</v>
      </c>
    </row>
    <row r="1404" spans="1:24" x14ac:dyDescent="0.25">
      <c r="A1404" s="1" t="s">
        <v>4892</v>
      </c>
      <c r="B1404" s="2">
        <v>39652</v>
      </c>
      <c r="C1404" s="30">
        <f>YEAR(IMDB4[[#This Row],[Release Date]])</f>
        <v>2008</v>
      </c>
      <c r="D1404" s="30" t="str">
        <f>FLOOR(IMDB4[[#This Row],[Year]],10)&amp;"s"</f>
        <v>2000s</v>
      </c>
      <c r="E1404" s="1" t="s">
        <v>32</v>
      </c>
      <c r="F1404" s="1" t="s">
        <v>20</v>
      </c>
      <c r="G1404" s="1" t="s">
        <v>3</v>
      </c>
      <c r="H1404" s="1" t="s">
        <v>11</v>
      </c>
      <c r="I1404" s="1" t="s">
        <v>132</v>
      </c>
      <c r="J1404" s="1" t="s">
        <v>1100</v>
      </c>
      <c r="K1404" s="1" t="s">
        <v>4893</v>
      </c>
      <c r="L1404" s="30">
        <v>4000</v>
      </c>
      <c r="M1404" s="30">
        <v>9913</v>
      </c>
      <c r="N1404" s="30">
        <v>91</v>
      </c>
      <c r="O1404" s="30">
        <v>0</v>
      </c>
      <c r="P1404" s="27">
        <v>5.6</v>
      </c>
      <c r="Q1404" s="30">
        <v>141</v>
      </c>
      <c r="R1404" s="30">
        <v>88</v>
      </c>
      <c r="S1404" s="9">
        <v>120136047</v>
      </c>
      <c r="T1404" s="9">
        <v>80000000</v>
      </c>
      <c r="U1404" s="9">
        <f>IMDB4[[#This Row],[Gross Revenue]]-IMDB4[[#This Row],[Budget]]</f>
        <v>40136047</v>
      </c>
      <c r="V1404" s="9" t="str">
        <f>IF(IMDB4[[#This Row],[Profit]]&gt;0,"Hit","Flop")</f>
        <v>Hit</v>
      </c>
      <c r="W1404" s="9" t="str" cm="1">
        <f t="array" ref="W1404">_xlfn.IFS(IMDB4[[#This Row],[IMDb Score (1-10)]]&gt;=8,"Excellent",IMDB4[[#This Row],[IMDb Score (1-10)]]&gt;=7,"Good",IMDB4[[#This Row],[IMDb Score (1-10)]]&gt;=5,"Average",TRUE,"Poor")</f>
        <v>Average</v>
      </c>
      <c r="X1404" s="9" t="str">
        <f>IF(IMDB4[[#This Row],[Duration (min)]]&lt;90,"Short",IF(IMDB4[[#This Row],[Duration (min)]]&lt;=120,"Medium", "Long"))</f>
        <v>Short</v>
      </c>
    </row>
    <row r="1405" spans="1:24" x14ac:dyDescent="0.25">
      <c r="A1405" s="1" t="s">
        <v>4479</v>
      </c>
      <c r="B1405" s="2">
        <v>39017</v>
      </c>
      <c r="C1405" s="30">
        <f>YEAR(IMDB4[[#This Row],[Release Date]])</f>
        <v>2006</v>
      </c>
      <c r="D1405" s="30" t="str">
        <f>FLOOR(IMDB4[[#This Row],[Year]],10)&amp;"s"</f>
        <v>2000s</v>
      </c>
      <c r="E1405" s="1" t="s">
        <v>32</v>
      </c>
      <c r="F1405" s="1" t="s">
        <v>20</v>
      </c>
      <c r="G1405" s="1" t="s">
        <v>3</v>
      </c>
      <c r="H1405" s="1" t="s">
        <v>4</v>
      </c>
      <c r="I1405" s="1" t="s">
        <v>132</v>
      </c>
      <c r="J1405" s="1" t="s">
        <v>1100</v>
      </c>
      <c r="K1405" s="1" t="s">
        <v>2307</v>
      </c>
      <c r="L1405" s="30">
        <v>4000</v>
      </c>
      <c r="M1405" s="30">
        <v>8315</v>
      </c>
      <c r="N1405" s="30">
        <v>235</v>
      </c>
      <c r="O1405" s="30">
        <v>0</v>
      </c>
      <c r="P1405" s="27">
        <v>5.8</v>
      </c>
      <c r="Q1405" s="30">
        <v>183</v>
      </c>
      <c r="R1405" s="30">
        <v>106</v>
      </c>
      <c r="S1405" s="9">
        <v>118683135</v>
      </c>
      <c r="T1405" s="9">
        <v>52000000</v>
      </c>
      <c r="U1405" s="9">
        <f>IMDB4[[#This Row],[Gross Revenue]]-IMDB4[[#This Row],[Budget]]</f>
        <v>66683135</v>
      </c>
      <c r="V1405" s="9" t="str">
        <f>IF(IMDB4[[#This Row],[Profit]]&gt;0,"Hit","Flop")</f>
        <v>Hit</v>
      </c>
      <c r="W1405" s="9" t="str" cm="1">
        <f t="array" ref="W1405">_xlfn.IFS(IMDB4[[#This Row],[IMDb Score (1-10)]]&gt;=8,"Excellent",IMDB4[[#This Row],[IMDb Score (1-10)]]&gt;=7,"Good",IMDB4[[#This Row],[IMDb Score (1-10)]]&gt;=5,"Average",TRUE,"Poor")</f>
        <v>Average</v>
      </c>
      <c r="X1405" s="9" t="str">
        <f>IF(IMDB4[[#This Row],[Duration (min)]]&lt;90,"Short",IF(IMDB4[[#This Row],[Duration (min)]]&lt;=120,"Medium", "Long"))</f>
        <v>Medium</v>
      </c>
    </row>
    <row r="1406" spans="1:24" x14ac:dyDescent="0.25">
      <c r="A1406" s="1" t="s">
        <v>3808</v>
      </c>
      <c r="B1406" s="2">
        <v>38159</v>
      </c>
      <c r="C1406" s="30">
        <f>YEAR(IMDB4[[#This Row],[Release Date]])</f>
        <v>2004</v>
      </c>
      <c r="D1406" s="30" t="str">
        <f>FLOOR(IMDB4[[#This Row],[Year]],10)&amp;"s"</f>
        <v>2000s</v>
      </c>
      <c r="E1406" s="1" t="s">
        <v>32</v>
      </c>
      <c r="F1406" s="1" t="s">
        <v>91</v>
      </c>
      <c r="G1406" s="1" t="s">
        <v>3</v>
      </c>
      <c r="H1406" s="1" t="s">
        <v>4</v>
      </c>
      <c r="I1406" s="1" t="s">
        <v>132</v>
      </c>
      <c r="J1406" s="1" t="s">
        <v>2015</v>
      </c>
      <c r="K1406" s="1" t="s">
        <v>3809</v>
      </c>
      <c r="L1406" s="30">
        <v>4000</v>
      </c>
      <c r="M1406" s="30">
        <v>7461</v>
      </c>
      <c r="N1406" s="30">
        <v>70</v>
      </c>
      <c r="O1406" s="30">
        <v>4000</v>
      </c>
      <c r="P1406" s="27">
        <v>5.9</v>
      </c>
      <c r="Q1406" s="30">
        <v>203</v>
      </c>
      <c r="R1406" s="30">
        <v>98</v>
      </c>
      <c r="S1406" s="9">
        <v>110175871</v>
      </c>
      <c r="T1406" s="9">
        <v>10000000</v>
      </c>
      <c r="U1406" s="9">
        <f>IMDB4[[#This Row],[Gross Revenue]]-IMDB4[[#This Row],[Budget]]</f>
        <v>100175871</v>
      </c>
      <c r="V1406" s="9" t="str">
        <f>IF(IMDB4[[#This Row],[Profit]]&gt;0,"Hit","Flop")</f>
        <v>Hit</v>
      </c>
      <c r="W1406" s="9" t="str" cm="1">
        <f t="array" ref="W1406">_xlfn.IFS(IMDB4[[#This Row],[IMDb Score (1-10)]]&gt;=8,"Excellent",IMDB4[[#This Row],[IMDb Score (1-10)]]&gt;=7,"Good",IMDB4[[#This Row],[IMDb Score (1-10)]]&gt;=5,"Average",TRUE,"Poor")</f>
        <v>Average</v>
      </c>
      <c r="X1406" s="9" t="str">
        <f>IF(IMDB4[[#This Row],[Duration (min)]]&lt;90,"Short",IF(IMDB4[[#This Row],[Duration (min)]]&lt;=120,"Medium", "Long"))</f>
        <v>Medium</v>
      </c>
    </row>
    <row r="1407" spans="1:24" x14ac:dyDescent="0.25">
      <c r="A1407" s="1" t="s">
        <v>5217</v>
      </c>
      <c r="B1407" s="2">
        <v>39846</v>
      </c>
      <c r="C1407" s="30">
        <f>YEAR(IMDB4[[#This Row],[Release Date]])</f>
        <v>2009</v>
      </c>
      <c r="D1407" s="30" t="str">
        <f>FLOOR(IMDB4[[#This Row],[Year]],10)&amp;"s"</f>
        <v>2000s</v>
      </c>
      <c r="E1407" s="1" t="s">
        <v>32</v>
      </c>
      <c r="F1407" s="1" t="s">
        <v>20</v>
      </c>
      <c r="G1407" s="1" t="s">
        <v>3</v>
      </c>
      <c r="H1407" s="1" t="s">
        <v>4</v>
      </c>
      <c r="I1407" s="1" t="s">
        <v>132</v>
      </c>
      <c r="J1407" s="1" t="s">
        <v>1100</v>
      </c>
      <c r="K1407" s="1" t="s">
        <v>5218</v>
      </c>
      <c r="L1407" s="30">
        <v>4000</v>
      </c>
      <c r="M1407" s="30">
        <v>8172</v>
      </c>
      <c r="N1407" s="30">
        <v>0</v>
      </c>
      <c r="O1407" s="30">
        <v>0</v>
      </c>
      <c r="P1407" s="27">
        <v>5.5</v>
      </c>
      <c r="Q1407" s="30">
        <v>166</v>
      </c>
      <c r="R1407" s="30">
        <v>113</v>
      </c>
      <c r="S1407" s="9">
        <v>109176215</v>
      </c>
      <c r="T1407" s="9">
        <v>60000000</v>
      </c>
      <c r="U1407" s="9">
        <f>IMDB4[[#This Row],[Gross Revenue]]-IMDB4[[#This Row],[Budget]]</f>
        <v>49176215</v>
      </c>
      <c r="V1407" s="9" t="str">
        <f>IF(IMDB4[[#This Row],[Profit]]&gt;0,"Hit","Flop")</f>
        <v>Hit</v>
      </c>
      <c r="W1407" s="9" t="str" cm="1">
        <f t="array" ref="W1407">_xlfn.IFS(IMDB4[[#This Row],[IMDb Score (1-10)]]&gt;=8,"Excellent",IMDB4[[#This Row],[IMDb Score (1-10)]]&gt;=7,"Good",IMDB4[[#This Row],[IMDb Score (1-10)]]&gt;=5,"Average",TRUE,"Poor")</f>
        <v>Average</v>
      </c>
      <c r="X1407" s="9" t="str">
        <f>IF(IMDB4[[#This Row],[Duration (min)]]&lt;90,"Short",IF(IMDB4[[#This Row],[Duration (min)]]&lt;=120,"Medium", "Long"))</f>
        <v>Medium</v>
      </c>
    </row>
    <row r="1408" spans="1:24" x14ac:dyDescent="0.25">
      <c r="A1408" s="1" t="s">
        <v>4410</v>
      </c>
      <c r="B1408" s="2">
        <v>39002</v>
      </c>
      <c r="C1408" s="30">
        <f>YEAR(IMDB4[[#This Row],[Release Date]])</f>
        <v>2006</v>
      </c>
      <c r="D1408" s="30" t="str">
        <f>FLOOR(IMDB4[[#This Row],[Year]],10)&amp;"s"</f>
        <v>2000s</v>
      </c>
      <c r="E1408" s="1" t="s">
        <v>32</v>
      </c>
      <c r="F1408" s="1" t="s">
        <v>40</v>
      </c>
      <c r="G1408" s="1" t="s">
        <v>3</v>
      </c>
      <c r="H1408" s="1" t="s">
        <v>4</v>
      </c>
      <c r="I1408" s="1" t="s">
        <v>84</v>
      </c>
      <c r="J1408" s="1" t="s">
        <v>1100</v>
      </c>
      <c r="K1408" s="1" t="s">
        <v>1134</v>
      </c>
      <c r="L1408" s="30">
        <v>4000</v>
      </c>
      <c r="M1408" s="30">
        <v>6081</v>
      </c>
      <c r="N1408" s="30">
        <v>28</v>
      </c>
      <c r="O1408" s="30">
        <v>863</v>
      </c>
      <c r="P1408" s="27">
        <v>6.2</v>
      </c>
      <c r="Q1408" s="30">
        <v>107</v>
      </c>
      <c r="R1408" s="30">
        <v>83</v>
      </c>
      <c r="S1408" s="9">
        <v>84303558</v>
      </c>
      <c r="T1408" s="9">
        <v>85000000</v>
      </c>
      <c r="U1408" s="9">
        <f>IMDB4[[#This Row],[Gross Revenue]]-IMDB4[[#This Row],[Budget]]</f>
        <v>-696442</v>
      </c>
      <c r="V1408" s="9" t="str">
        <f>IF(IMDB4[[#This Row],[Profit]]&gt;0,"Hit","Flop")</f>
        <v>Flop</v>
      </c>
      <c r="W1408" s="9" t="str" cm="1">
        <f t="array" ref="W1408">_xlfn.IFS(IMDB4[[#This Row],[IMDb Score (1-10)]]&gt;=8,"Excellent",IMDB4[[#This Row],[IMDb Score (1-10)]]&gt;=7,"Good",IMDB4[[#This Row],[IMDb Score (1-10)]]&gt;=5,"Average",TRUE,"Poor")</f>
        <v>Average</v>
      </c>
      <c r="X1408" s="9" t="str">
        <f>IF(IMDB4[[#This Row],[Duration (min)]]&lt;90,"Short",IF(IMDB4[[#This Row],[Duration (min)]]&lt;=120,"Medium", "Long"))</f>
        <v>Short</v>
      </c>
    </row>
    <row r="1409" spans="1:24" x14ac:dyDescent="0.25">
      <c r="A1409" s="1" t="s">
        <v>3747</v>
      </c>
      <c r="B1409" s="2">
        <v>38174</v>
      </c>
      <c r="C1409" s="30">
        <f>YEAR(IMDB4[[#This Row],[Release Date]])</f>
        <v>2004</v>
      </c>
      <c r="D1409" s="30" t="str">
        <f>FLOOR(IMDB4[[#This Row],[Year]],10)&amp;"s"</f>
        <v>2000s</v>
      </c>
      <c r="E1409" s="1" t="s">
        <v>32</v>
      </c>
      <c r="F1409" s="1" t="s">
        <v>40</v>
      </c>
      <c r="G1409" s="1" t="s">
        <v>3</v>
      </c>
      <c r="H1409" s="1" t="s">
        <v>4</v>
      </c>
      <c r="I1409" s="1" t="s">
        <v>84</v>
      </c>
      <c r="J1409" s="1" t="s">
        <v>2015</v>
      </c>
      <c r="K1409" s="1" t="s">
        <v>2295</v>
      </c>
      <c r="L1409" s="30">
        <v>4000</v>
      </c>
      <c r="M1409" s="30">
        <v>7800</v>
      </c>
      <c r="N1409" s="30">
        <v>67</v>
      </c>
      <c r="O1409" s="30">
        <v>567</v>
      </c>
      <c r="P1409" s="27">
        <v>4.9000000000000004</v>
      </c>
      <c r="Q1409" s="30">
        <v>94</v>
      </c>
      <c r="R1409" s="30">
        <v>93</v>
      </c>
      <c r="S1409" s="9">
        <v>84185387</v>
      </c>
      <c r="T1409" s="9">
        <v>80000000</v>
      </c>
      <c r="U1409" s="9">
        <f>IMDB4[[#This Row],[Gross Revenue]]-IMDB4[[#This Row],[Budget]]</f>
        <v>4185387</v>
      </c>
      <c r="V1409" s="9" t="str">
        <f>IF(IMDB4[[#This Row],[Profit]]&gt;0,"Hit","Flop")</f>
        <v>Hit</v>
      </c>
      <c r="W1409" s="9" t="str" cm="1">
        <f t="array" ref="W1409">_xlfn.IFS(IMDB4[[#This Row],[IMDb Score (1-10)]]&gt;=8,"Excellent",IMDB4[[#This Row],[IMDb Score (1-10)]]&gt;=7,"Good",IMDB4[[#This Row],[IMDb Score (1-10)]]&gt;=5,"Average",TRUE,"Poor")</f>
        <v>Poor</v>
      </c>
      <c r="X1409" s="9" t="str">
        <f>IF(IMDB4[[#This Row],[Duration (min)]]&lt;90,"Short",IF(IMDB4[[#This Row],[Duration (min)]]&lt;=120,"Medium", "Long"))</f>
        <v>Medium</v>
      </c>
    </row>
    <row r="1410" spans="1:24" x14ac:dyDescent="0.25">
      <c r="A1410" s="1" t="s">
        <v>3260</v>
      </c>
      <c r="B1410" s="2">
        <v>37306</v>
      </c>
      <c r="C1410" s="30">
        <f>YEAR(IMDB4[[#This Row],[Release Date]])</f>
        <v>2002</v>
      </c>
      <c r="D1410" s="30" t="str">
        <f>FLOOR(IMDB4[[#This Row],[Year]],10)&amp;"s"</f>
        <v>2000s</v>
      </c>
      <c r="E1410" s="1" t="s">
        <v>32</v>
      </c>
      <c r="F1410" s="1" t="s">
        <v>77</v>
      </c>
      <c r="G1410" s="1" t="s">
        <v>3</v>
      </c>
      <c r="H1410" s="1" t="s">
        <v>4</v>
      </c>
      <c r="I1410" s="1" t="s">
        <v>92</v>
      </c>
      <c r="J1410" s="1" t="s">
        <v>3261</v>
      </c>
      <c r="K1410" s="1" t="s">
        <v>1895</v>
      </c>
      <c r="L1410" s="30">
        <v>4000</v>
      </c>
      <c r="M1410" s="30">
        <v>6181</v>
      </c>
      <c r="N1410" s="30">
        <v>130</v>
      </c>
      <c r="O1410" s="30">
        <v>5000</v>
      </c>
      <c r="P1410" s="27">
        <v>7.1</v>
      </c>
      <c r="Q1410" s="30">
        <v>141</v>
      </c>
      <c r="R1410" s="30">
        <v>124</v>
      </c>
      <c r="S1410" s="9">
        <v>78120196</v>
      </c>
      <c r="T1410" s="9">
        <v>75000000</v>
      </c>
      <c r="U1410" s="9">
        <f>IMDB4[[#This Row],[Gross Revenue]]-IMDB4[[#This Row],[Budget]]</f>
        <v>3120196</v>
      </c>
      <c r="V1410" s="9" t="str">
        <f>IF(IMDB4[[#This Row],[Profit]]&gt;0,"Hit","Flop")</f>
        <v>Hit</v>
      </c>
      <c r="W1410" s="9" t="str" cm="1">
        <f t="array" ref="W1410">_xlfn.IFS(IMDB4[[#This Row],[IMDb Score (1-10)]]&gt;=8,"Excellent",IMDB4[[#This Row],[IMDb Score (1-10)]]&gt;=7,"Good",IMDB4[[#This Row],[IMDb Score (1-10)]]&gt;=5,"Average",TRUE,"Poor")</f>
        <v>Good</v>
      </c>
      <c r="X1410" s="9" t="str">
        <f>IF(IMDB4[[#This Row],[Duration (min)]]&lt;90,"Short",IF(IMDB4[[#This Row],[Duration (min)]]&lt;=120,"Medium", "Long"))</f>
        <v>Long</v>
      </c>
    </row>
    <row r="1411" spans="1:24" x14ac:dyDescent="0.25">
      <c r="A1411" s="1" t="s">
        <v>2306</v>
      </c>
      <c r="B1411" s="2">
        <v>36553</v>
      </c>
      <c r="C1411" s="30">
        <f>YEAR(IMDB4[[#This Row],[Release Date]])</f>
        <v>2000</v>
      </c>
      <c r="D1411" s="30" t="str">
        <f>FLOOR(IMDB4[[#This Row],[Year]],10)&amp;"s"</f>
        <v>2000s</v>
      </c>
      <c r="E1411" s="1" t="s">
        <v>32</v>
      </c>
      <c r="F1411" s="1" t="s">
        <v>20</v>
      </c>
      <c r="G1411" s="1" t="s">
        <v>3</v>
      </c>
      <c r="H1411" s="1" t="s">
        <v>4</v>
      </c>
      <c r="I1411" s="1" t="s">
        <v>132</v>
      </c>
      <c r="J1411" s="1" t="s">
        <v>1501</v>
      </c>
      <c r="K1411" s="1" t="s">
        <v>2307</v>
      </c>
      <c r="L1411" s="30">
        <v>4000</v>
      </c>
      <c r="M1411" s="30">
        <v>5270</v>
      </c>
      <c r="N1411" s="30">
        <v>235</v>
      </c>
      <c r="O1411" s="30">
        <v>0</v>
      </c>
      <c r="P1411" s="27">
        <v>5.9</v>
      </c>
      <c r="Q1411" s="30">
        <v>139</v>
      </c>
      <c r="R1411" s="30">
        <v>98</v>
      </c>
      <c r="S1411" s="9">
        <v>68353550</v>
      </c>
      <c r="T1411" s="9">
        <v>10000000</v>
      </c>
      <c r="U1411" s="9">
        <f>IMDB4[[#This Row],[Gross Revenue]]-IMDB4[[#This Row],[Budget]]</f>
        <v>58353550</v>
      </c>
      <c r="V1411" s="9" t="str">
        <f>IF(IMDB4[[#This Row],[Profit]]&gt;0,"Hit","Flop")</f>
        <v>Hit</v>
      </c>
      <c r="W1411" s="9" t="str" cm="1">
        <f t="array" ref="W1411">_xlfn.IFS(IMDB4[[#This Row],[IMDb Score (1-10)]]&gt;=8,"Excellent",IMDB4[[#This Row],[IMDb Score (1-10)]]&gt;=7,"Good",IMDB4[[#This Row],[IMDb Score (1-10)]]&gt;=5,"Average",TRUE,"Poor")</f>
        <v>Average</v>
      </c>
      <c r="X1411" s="9" t="str">
        <f>IF(IMDB4[[#This Row],[Duration (min)]]&lt;90,"Short",IF(IMDB4[[#This Row],[Duration (min)]]&lt;=120,"Medium", "Long"))</f>
        <v>Medium</v>
      </c>
    </row>
    <row r="1412" spans="1:24" x14ac:dyDescent="0.25">
      <c r="A1412" s="1" t="s">
        <v>1500</v>
      </c>
      <c r="B1412" s="2">
        <v>35786</v>
      </c>
      <c r="C1412" s="30">
        <f>YEAR(IMDB4[[#This Row],[Release Date]])</f>
        <v>1997</v>
      </c>
      <c r="D1412" s="30" t="str">
        <f>FLOOR(IMDB4[[#This Row],[Year]],10)&amp;"s"</f>
        <v>1990s</v>
      </c>
      <c r="E1412" s="1" t="s">
        <v>32</v>
      </c>
      <c r="F1412" s="1" t="s">
        <v>40</v>
      </c>
      <c r="G1412" s="1" t="s">
        <v>3</v>
      </c>
      <c r="H1412" s="1" t="s">
        <v>4</v>
      </c>
      <c r="I1412" s="1" t="s">
        <v>28</v>
      </c>
      <c r="J1412" s="1" t="s">
        <v>1501</v>
      </c>
      <c r="K1412" s="1" t="s">
        <v>691</v>
      </c>
      <c r="L1412" s="30">
        <v>4000</v>
      </c>
      <c r="M1412" s="30">
        <v>6017</v>
      </c>
      <c r="N1412" s="30">
        <v>383</v>
      </c>
      <c r="O1412" s="30">
        <v>0</v>
      </c>
      <c r="P1412" s="27">
        <v>7.1</v>
      </c>
      <c r="Q1412" s="30">
        <v>78</v>
      </c>
      <c r="R1412" s="30">
        <v>94</v>
      </c>
      <c r="S1412" s="9">
        <v>58297830</v>
      </c>
      <c r="T1412" s="9">
        <v>50000000</v>
      </c>
      <c r="U1412" s="9">
        <f>IMDB4[[#This Row],[Gross Revenue]]-IMDB4[[#This Row],[Budget]]</f>
        <v>8297830</v>
      </c>
      <c r="V1412" s="9" t="str">
        <f>IF(IMDB4[[#This Row],[Profit]]&gt;0,"Hit","Flop")</f>
        <v>Hit</v>
      </c>
      <c r="W1412" s="9" t="str" cm="1">
        <f t="array" ref="W1412">_xlfn.IFS(IMDB4[[#This Row],[IMDb Score (1-10)]]&gt;=8,"Excellent",IMDB4[[#This Row],[IMDb Score (1-10)]]&gt;=7,"Good",IMDB4[[#This Row],[IMDb Score (1-10)]]&gt;=5,"Average",TRUE,"Poor")</f>
        <v>Good</v>
      </c>
      <c r="X1412" s="9" t="str">
        <f>IF(IMDB4[[#This Row],[Duration (min)]]&lt;90,"Short",IF(IMDB4[[#This Row],[Duration (min)]]&lt;=120,"Medium", "Long"))</f>
        <v>Medium</v>
      </c>
    </row>
    <row r="1413" spans="1:24" x14ac:dyDescent="0.25">
      <c r="A1413" s="1" t="s">
        <v>1865</v>
      </c>
      <c r="B1413" s="2">
        <v>35861</v>
      </c>
      <c r="C1413" s="30">
        <f>YEAR(IMDB4[[#This Row],[Release Date]])</f>
        <v>1998</v>
      </c>
      <c r="D1413" s="30" t="str">
        <f>FLOOR(IMDB4[[#This Row],[Year]],10)&amp;"s"</f>
        <v>1990s</v>
      </c>
      <c r="E1413" s="1" t="s">
        <v>32</v>
      </c>
      <c r="F1413" s="1" t="s">
        <v>77</v>
      </c>
      <c r="G1413" s="1" t="s">
        <v>3</v>
      </c>
      <c r="H1413" s="1" t="s">
        <v>4</v>
      </c>
      <c r="I1413" s="1" t="s">
        <v>132</v>
      </c>
      <c r="J1413" s="1" t="s">
        <v>1501</v>
      </c>
      <c r="K1413" s="1" t="s">
        <v>355</v>
      </c>
      <c r="L1413" s="30">
        <v>4000</v>
      </c>
      <c r="M1413" s="30">
        <v>8610</v>
      </c>
      <c r="N1413" s="30">
        <v>287</v>
      </c>
      <c r="O1413" s="30">
        <v>0</v>
      </c>
      <c r="P1413" s="27">
        <v>6.1</v>
      </c>
      <c r="Q1413" s="30">
        <v>100</v>
      </c>
      <c r="R1413" s="30">
        <v>108</v>
      </c>
      <c r="S1413" s="9">
        <v>53955614</v>
      </c>
      <c r="T1413" s="9">
        <v>40000000</v>
      </c>
      <c r="U1413" s="9">
        <f>IMDB4[[#This Row],[Gross Revenue]]-IMDB4[[#This Row],[Budget]]</f>
        <v>13955614</v>
      </c>
      <c r="V1413" s="9" t="str">
        <f>IF(IMDB4[[#This Row],[Profit]]&gt;0,"Hit","Flop")</f>
        <v>Hit</v>
      </c>
      <c r="W1413" s="9" t="str" cm="1">
        <f t="array" ref="W1413">_xlfn.IFS(IMDB4[[#This Row],[IMDb Score (1-10)]]&gt;=8,"Excellent",IMDB4[[#This Row],[IMDb Score (1-10)]]&gt;=7,"Good",IMDB4[[#This Row],[IMDb Score (1-10)]]&gt;=5,"Average",TRUE,"Poor")</f>
        <v>Average</v>
      </c>
      <c r="X1413" s="9" t="str">
        <f>IF(IMDB4[[#This Row],[Duration (min)]]&lt;90,"Short",IF(IMDB4[[#This Row],[Duration (min)]]&lt;=120,"Medium", "Long"))</f>
        <v>Medium</v>
      </c>
    </row>
    <row r="1414" spans="1:24" x14ac:dyDescent="0.25">
      <c r="A1414" s="1" t="s">
        <v>6115</v>
      </c>
      <c r="B1414" s="2">
        <v>40941</v>
      </c>
      <c r="C1414" s="30">
        <f>YEAR(IMDB4[[#This Row],[Release Date]])</f>
        <v>2012</v>
      </c>
      <c r="D1414" s="30" t="str">
        <f>FLOOR(IMDB4[[#This Row],[Year]],10)&amp;"s"</f>
        <v>2010s</v>
      </c>
      <c r="E1414" s="1" t="s">
        <v>32</v>
      </c>
      <c r="F1414" s="1" t="s">
        <v>77</v>
      </c>
      <c r="G1414" s="1" t="s">
        <v>3</v>
      </c>
      <c r="H1414" s="1" t="s">
        <v>4</v>
      </c>
      <c r="I1414" s="1" t="s">
        <v>84</v>
      </c>
      <c r="J1414" s="1" t="s">
        <v>1197</v>
      </c>
      <c r="K1414" s="1" t="s">
        <v>1923</v>
      </c>
      <c r="L1414" s="30">
        <v>4000</v>
      </c>
      <c r="M1414" s="30">
        <v>6727</v>
      </c>
      <c r="N1414" s="30">
        <v>153</v>
      </c>
      <c r="O1414" s="30">
        <v>17000</v>
      </c>
      <c r="P1414" s="27">
        <v>6.5</v>
      </c>
      <c r="Q1414" s="30">
        <v>154</v>
      </c>
      <c r="R1414" s="30">
        <v>105</v>
      </c>
      <c r="S1414" s="9">
        <v>45290318</v>
      </c>
      <c r="T1414" s="9">
        <v>42000000</v>
      </c>
      <c r="U1414" s="9">
        <f>IMDB4[[#This Row],[Gross Revenue]]-IMDB4[[#This Row],[Budget]]</f>
        <v>3290318</v>
      </c>
      <c r="V1414" s="9" t="str">
        <f>IF(IMDB4[[#This Row],[Profit]]&gt;0,"Hit","Flop")</f>
        <v>Hit</v>
      </c>
      <c r="W1414" s="9" t="str" cm="1">
        <f t="array" ref="W1414">_xlfn.IFS(IMDB4[[#This Row],[IMDb Score (1-10)]]&gt;=8,"Excellent",IMDB4[[#This Row],[IMDb Score (1-10)]]&gt;=7,"Good",IMDB4[[#This Row],[IMDb Score (1-10)]]&gt;=5,"Average",TRUE,"Poor")</f>
        <v>Average</v>
      </c>
      <c r="X1414" s="9" t="str">
        <f>IF(IMDB4[[#This Row],[Duration (min)]]&lt;90,"Short",IF(IMDB4[[#This Row],[Duration (min)]]&lt;=120,"Medium", "Long"))</f>
        <v>Medium</v>
      </c>
    </row>
    <row r="1415" spans="1:24" x14ac:dyDescent="0.25">
      <c r="A1415" s="1" t="s">
        <v>1888</v>
      </c>
      <c r="B1415" s="2">
        <v>35905</v>
      </c>
      <c r="C1415" s="30">
        <f>YEAR(IMDB4[[#This Row],[Release Date]])</f>
        <v>1998</v>
      </c>
      <c r="D1415" s="30" t="str">
        <f>FLOOR(IMDB4[[#This Row],[Year]],10)&amp;"s"</f>
        <v>1990s</v>
      </c>
      <c r="E1415" s="1" t="s">
        <v>32</v>
      </c>
      <c r="F1415" s="1" t="s">
        <v>91</v>
      </c>
      <c r="G1415" s="1" t="s">
        <v>3</v>
      </c>
      <c r="H1415" s="1" t="s">
        <v>4</v>
      </c>
      <c r="I1415" s="1" t="s">
        <v>92</v>
      </c>
      <c r="J1415" s="1" t="s">
        <v>1889</v>
      </c>
      <c r="K1415" s="1" t="s">
        <v>902</v>
      </c>
      <c r="L1415" s="30">
        <v>4000</v>
      </c>
      <c r="M1415" s="30">
        <v>12170</v>
      </c>
      <c r="N1415" s="30">
        <v>0</v>
      </c>
      <c r="O1415" s="30">
        <v>0</v>
      </c>
      <c r="P1415" s="27">
        <v>6.4</v>
      </c>
      <c r="Q1415" s="30">
        <v>154</v>
      </c>
      <c r="R1415" s="30">
        <v>104</v>
      </c>
      <c r="S1415" s="9">
        <v>40064955</v>
      </c>
      <c r="T1415" s="9">
        <v>15000000</v>
      </c>
      <c r="U1415" s="9">
        <f>IMDB4[[#This Row],[Gross Revenue]]-IMDB4[[#This Row],[Budget]]</f>
        <v>25064955</v>
      </c>
      <c r="V1415" s="9" t="str">
        <f>IF(IMDB4[[#This Row],[Profit]]&gt;0,"Hit","Flop")</f>
        <v>Hit</v>
      </c>
      <c r="W1415" s="9" t="str" cm="1">
        <f t="array" ref="W1415">_xlfn.IFS(IMDB4[[#This Row],[IMDb Score (1-10)]]&gt;=8,"Excellent",IMDB4[[#This Row],[IMDb Score (1-10)]]&gt;=7,"Good",IMDB4[[#This Row],[IMDb Score (1-10)]]&gt;=5,"Average",TRUE,"Poor")</f>
        <v>Average</v>
      </c>
      <c r="X1415" s="9" t="str">
        <f>IF(IMDB4[[#This Row],[Duration (min)]]&lt;90,"Short",IF(IMDB4[[#This Row],[Duration (min)]]&lt;=120,"Medium", "Long"))</f>
        <v>Medium</v>
      </c>
    </row>
    <row r="1416" spans="1:24" x14ac:dyDescent="0.25">
      <c r="A1416" s="1" t="s">
        <v>4494</v>
      </c>
      <c r="B1416" s="2">
        <v>38725</v>
      </c>
      <c r="C1416" s="30">
        <f>YEAR(IMDB4[[#This Row],[Release Date]])</f>
        <v>2006</v>
      </c>
      <c r="D1416" s="30" t="str">
        <f>FLOOR(IMDB4[[#This Row],[Year]],10)&amp;"s"</f>
        <v>2000s</v>
      </c>
      <c r="E1416" s="1" t="s">
        <v>32</v>
      </c>
      <c r="F1416" s="1" t="s">
        <v>91</v>
      </c>
      <c r="G1416" s="1" t="s">
        <v>3</v>
      </c>
      <c r="H1416" s="1" t="s">
        <v>4</v>
      </c>
      <c r="I1416" s="1" t="s">
        <v>132</v>
      </c>
      <c r="J1416" s="1" t="s">
        <v>2015</v>
      </c>
      <c r="K1416" s="1" t="s">
        <v>3809</v>
      </c>
      <c r="L1416" s="30">
        <v>4000</v>
      </c>
      <c r="M1416" s="30">
        <v>5746</v>
      </c>
      <c r="N1416" s="30">
        <v>70</v>
      </c>
      <c r="O1416" s="30">
        <v>930</v>
      </c>
      <c r="P1416" s="27">
        <v>5</v>
      </c>
      <c r="Q1416" s="30">
        <v>131</v>
      </c>
      <c r="R1416" s="30">
        <v>137</v>
      </c>
      <c r="S1416" s="9">
        <v>39143839</v>
      </c>
      <c r="T1416" s="9">
        <v>20000000</v>
      </c>
      <c r="U1416" s="9">
        <f>IMDB4[[#This Row],[Gross Revenue]]-IMDB4[[#This Row],[Budget]]</f>
        <v>19143839</v>
      </c>
      <c r="V1416" s="9" t="str">
        <f>IF(IMDB4[[#This Row],[Profit]]&gt;0,"Hit","Flop")</f>
        <v>Hit</v>
      </c>
      <c r="W1416" s="9" t="str" cm="1">
        <f t="array" ref="W1416">_xlfn.IFS(IMDB4[[#This Row],[IMDb Score (1-10)]]&gt;=8,"Excellent",IMDB4[[#This Row],[IMDb Score (1-10)]]&gt;=7,"Good",IMDB4[[#This Row],[IMDb Score (1-10)]]&gt;=5,"Average",TRUE,"Poor")</f>
        <v>Average</v>
      </c>
      <c r="X1416" s="9" t="str">
        <f>IF(IMDB4[[#This Row],[Duration (min)]]&lt;90,"Short",IF(IMDB4[[#This Row],[Duration (min)]]&lt;=120,"Medium", "Long"))</f>
        <v>Long</v>
      </c>
    </row>
    <row r="1417" spans="1:24" x14ac:dyDescent="0.25">
      <c r="A1417" s="1" t="s">
        <v>2014</v>
      </c>
      <c r="B1417" s="2">
        <v>36213</v>
      </c>
      <c r="C1417" s="30">
        <f>YEAR(IMDB4[[#This Row],[Release Date]])</f>
        <v>1999</v>
      </c>
      <c r="D1417" s="30" t="str">
        <f>FLOOR(IMDB4[[#This Row],[Year]],10)&amp;"s"</f>
        <v>1990s</v>
      </c>
      <c r="E1417" s="1" t="s">
        <v>32</v>
      </c>
      <c r="F1417" s="1" t="s">
        <v>9</v>
      </c>
      <c r="G1417" s="1" t="s">
        <v>3</v>
      </c>
      <c r="H1417" s="1" t="s">
        <v>4</v>
      </c>
      <c r="I1417" s="1" t="s">
        <v>92</v>
      </c>
      <c r="J1417" s="1" t="s">
        <v>2015</v>
      </c>
      <c r="K1417" s="1" t="s">
        <v>2016</v>
      </c>
      <c r="L1417" s="30">
        <v>4000</v>
      </c>
      <c r="M1417" s="30">
        <v>6223</v>
      </c>
      <c r="N1417" s="30">
        <v>16</v>
      </c>
      <c r="O1417" s="30">
        <v>0</v>
      </c>
      <c r="P1417" s="27">
        <v>6.9</v>
      </c>
      <c r="Q1417" s="30">
        <v>101</v>
      </c>
      <c r="R1417" s="30">
        <v>97</v>
      </c>
      <c r="S1417" s="9">
        <v>38201895</v>
      </c>
      <c r="T1417" s="9">
        <v>10500000</v>
      </c>
      <c r="U1417" s="9">
        <f>IMDB4[[#This Row],[Gross Revenue]]-IMDB4[[#This Row],[Budget]]</f>
        <v>27701895</v>
      </c>
      <c r="V1417" s="9" t="str">
        <f>IF(IMDB4[[#This Row],[Profit]]&gt;0,"Hit","Flop")</f>
        <v>Hit</v>
      </c>
      <c r="W1417" s="9" t="str" cm="1">
        <f t="array" ref="W1417">_xlfn.IFS(IMDB4[[#This Row],[IMDb Score (1-10)]]&gt;=8,"Excellent",IMDB4[[#This Row],[IMDb Score (1-10)]]&gt;=7,"Good",IMDB4[[#This Row],[IMDb Score (1-10)]]&gt;=5,"Average",TRUE,"Poor")</f>
        <v>Average</v>
      </c>
      <c r="X1417" s="9" t="str">
        <f>IF(IMDB4[[#This Row],[Duration (min)]]&lt;90,"Short",IF(IMDB4[[#This Row],[Duration (min)]]&lt;=120,"Medium", "Long"))</f>
        <v>Medium</v>
      </c>
    </row>
    <row r="1418" spans="1:24" x14ac:dyDescent="0.25">
      <c r="A1418" s="1" t="s">
        <v>6683</v>
      </c>
      <c r="B1418" s="2">
        <v>41969</v>
      </c>
      <c r="C1418" s="30">
        <f>YEAR(IMDB4[[#This Row],[Release Date]])</f>
        <v>2014</v>
      </c>
      <c r="D1418" s="30" t="str">
        <f>FLOOR(IMDB4[[#This Row],[Year]],10)&amp;"s"</f>
        <v>2010s</v>
      </c>
      <c r="E1418" s="1" t="s">
        <v>32</v>
      </c>
      <c r="F1418" s="1" t="s">
        <v>61</v>
      </c>
      <c r="G1418" s="1" t="s">
        <v>3</v>
      </c>
      <c r="H1418" s="1" t="s">
        <v>4</v>
      </c>
      <c r="I1418" s="1" t="s">
        <v>84</v>
      </c>
      <c r="J1418" s="1" t="s">
        <v>3261</v>
      </c>
      <c r="K1418" s="1" t="s">
        <v>4676</v>
      </c>
      <c r="L1418" s="30">
        <v>4000</v>
      </c>
      <c r="M1418" s="30">
        <v>6393</v>
      </c>
      <c r="N1418" s="30">
        <v>44</v>
      </c>
      <c r="O1418" s="30">
        <v>10000</v>
      </c>
      <c r="P1418" s="27">
        <v>7</v>
      </c>
      <c r="Q1418" s="30">
        <v>151</v>
      </c>
      <c r="R1418" s="30">
        <v>124</v>
      </c>
      <c r="S1418" s="9">
        <v>36447959</v>
      </c>
      <c r="T1418" s="9">
        <v>25000000</v>
      </c>
      <c r="U1418" s="9">
        <f>IMDB4[[#This Row],[Gross Revenue]]-IMDB4[[#This Row],[Budget]]</f>
        <v>11447959</v>
      </c>
      <c r="V1418" s="9" t="str">
        <f>IF(IMDB4[[#This Row],[Profit]]&gt;0,"Hit","Flop")</f>
        <v>Hit</v>
      </c>
      <c r="W1418" s="9" t="str" cm="1">
        <f t="array" ref="W1418">_xlfn.IFS(IMDB4[[#This Row],[IMDb Score (1-10)]]&gt;=8,"Excellent",IMDB4[[#This Row],[IMDb Score (1-10)]]&gt;=7,"Good",IMDB4[[#This Row],[IMDb Score (1-10)]]&gt;=5,"Average",TRUE,"Poor")</f>
        <v>Good</v>
      </c>
      <c r="X1418" s="9" t="str">
        <f>IF(IMDB4[[#This Row],[Duration (min)]]&lt;90,"Short",IF(IMDB4[[#This Row],[Duration (min)]]&lt;=120,"Medium", "Long"))</f>
        <v>Long</v>
      </c>
    </row>
    <row r="1419" spans="1:24" x14ac:dyDescent="0.25">
      <c r="A1419" s="1" t="s">
        <v>5943</v>
      </c>
      <c r="B1419" s="2">
        <v>40616</v>
      </c>
      <c r="C1419" s="30">
        <f>YEAR(IMDB4[[#This Row],[Release Date]])</f>
        <v>2011</v>
      </c>
      <c r="D1419" s="30" t="str">
        <f>FLOOR(IMDB4[[#This Row],[Year]],10)&amp;"s"</f>
        <v>2010s</v>
      </c>
      <c r="E1419" s="1" t="s">
        <v>32</v>
      </c>
      <c r="F1419" s="1" t="s">
        <v>77</v>
      </c>
      <c r="G1419" s="1" t="s">
        <v>3</v>
      </c>
      <c r="H1419" s="1" t="s">
        <v>4</v>
      </c>
      <c r="I1419" s="1" t="s">
        <v>132</v>
      </c>
      <c r="J1419" s="1" t="s">
        <v>3261</v>
      </c>
      <c r="K1419" s="1" t="s">
        <v>3617</v>
      </c>
      <c r="L1419" s="30">
        <v>4000</v>
      </c>
      <c r="M1419" s="30">
        <v>7067</v>
      </c>
      <c r="N1419" s="30">
        <v>0</v>
      </c>
      <c r="O1419" s="30">
        <v>42000</v>
      </c>
      <c r="P1419" s="27">
        <v>6.1</v>
      </c>
      <c r="Q1419" s="30">
        <v>435</v>
      </c>
      <c r="R1419" s="30">
        <v>128</v>
      </c>
      <c r="S1419" s="9">
        <v>36381716</v>
      </c>
      <c r="T1419" s="9">
        <v>82000000</v>
      </c>
      <c r="U1419" s="9">
        <f>IMDB4[[#This Row],[Gross Revenue]]-IMDB4[[#This Row],[Budget]]</f>
        <v>-45618284</v>
      </c>
      <c r="V1419" s="9" t="str">
        <f>IF(IMDB4[[#This Row],[Profit]]&gt;0,"Hit","Flop")</f>
        <v>Flop</v>
      </c>
      <c r="W1419" s="9" t="str" cm="1">
        <f t="array" ref="W1419">_xlfn.IFS(IMDB4[[#This Row],[IMDb Score (1-10)]]&gt;=8,"Excellent",IMDB4[[#This Row],[IMDb Score (1-10)]]&gt;=7,"Good",IMDB4[[#This Row],[IMDb Score (1-10)]]&gt;=5,"Average",TRUE,"Poor")</f>
        <v>Average</v>
      </c>
      <c r="X1419" s="9" t="str">
        <f>IF(IMDB4[[#This Row],[Duration (min)]]&lt;90,"Short",IF(IMDB4[[#This Row],[Duration (min)]]&lt;=120,"Medium", "Long"))</f>
        <v>Long</v>
      </c>
    </row>
    <row r="1420" spans="1:24" x14ac:dyDescent="0.25">
      <c r="A1420" s="1" t="s">
        <v>6269</v>
      </c>
      <c r="B1420" s="2">
        <v>41094</v>
      </c>
      <c r="C1420" s="30">
        <f>YEAR(IMDB4[[#This Row],[Release Date]])</f>
        <v>2012</v>
      </c>
      <c r="D1420" s="30" t="str">
        <f>FLOOR(IMDB4[[#This Row],[Year]],10)&amp;"s"</f>
        <v>2010s</v>
      </c>
      <c r="E1420" s="1" t="s">
        <v>32</v>
      </c>
      <c r="F1420" s="1" t="s">
        <v>40</v>
      </c>
      <c r="G1420" s="1" t="s">
        <v>3</v>
      </c>
      <c r="H1420" s="1" t="s">
        <v>83</v>
      </c>
      <c r="I1420" s="1" t="s">
        <v>84</v>
      </c>
      <c r="J1420" s="1" t="s">
        <v>1197</v>
      </c>
      <c r="K1420" s="1" t="s">
        <v>2318</v>
      </c>
      <c r="L1420" s="30">
        <v>4000</v>
      </c>
      <c r="M1420" s="30">
        <v>6254</v>
      </c>
      <c r="N1420" s="30">
        <v>91</v>
      </c>
      <c r="O1420" s="30">
        <v>0</v>
      </c>
      <c r="P1420" s="27">
        <v>6.7</v>
      </c>
      <c r="Q1420" s="30">
        <v>238</v>
      </c>
      <c r="R1420" s="30">
        <v>88</v>
      </c>
      <c r="S1420" s="9">
        <v>31051126</v>
      </c>
      <c r="T1420" s="9">
        <v>55000000</v>
      </c>
      <c r="U1420" s="9">
        <f>IMDB4[[#This Row],[Gross Revenue]]-IMDB4[[#This Row],[Budget]]</f>
        <v>-23948874</v>
      </c>
      <c r="V1420" s="9" t="str">
        <f>IF(IMDB4[[#This Row],[Profit]]&gt;0,"Hit","Flop")</f>
        <v>Flop</v>
      </c>
      <c r="W1420" s="9" t="str" cm="1">
        <f t="array" ref="W1420">_xlfn.IFS(IMDB4[[#This Row],[IMDb Score (1-10)]]&gt;=8,"Excellent",IMDB4[[#This Row],[IMDb Score (1-10)]]&gt;=7,"Good",IMDB4[[#This Row],[IMDb Score (1-10)]]&gt;=5,"Average",TRUE,"Poor")</f>
        <v>Average</v>
      </c>
      <c r="X1420" s="9" t="str">
        <f>IF(IMDB4[[#This Row],[Duration (min)]]&lt;90,"Short",IF(IMDB4[[#This Row],[Duration (min)]]&lt;=120,"Medium", "Long"))</f>
        <v>Short</v>
      </c>
    </row>
    <row r="1421" spans="1:24" x14ac:dyDescent="0.25">
      <c r="A1421" s="1" t="s">
        <v>3556</v>
      </c>
      <c r="B1421" s="2">
        <v>38218</v>
      </c>
      <c r="C1421" s="30">
        <f>YEAR(IMDB4[[#This Row],[Release Date]])</f>
        <v>2004</v>
      </c>
      <c r="D1421" s="30" t="str">
        <f>FLOOR(IMDB4[[#This Row],[Year]],10)&amp;"s"</f>
        <v>2000s</v>
      </c>
      <c r="E1421" s="1" t="s">
        <v>32</v>
      </c>
      <c r="F1421" s="1" t="s">
        <v>77</v>
      </c>
      <c r="G1421" s="1" t="s">
        <v>3</v>
      </c>
      <c r="H1421" s="1" t="s">
        <v>4</v>
      </c>
      <c r="I1421" s="1" t="s">
        <v>132</v>
      </c>
      <c r="J1421" s="1" t="s">
        <v>1197</v>
      </c>
      <c r="K1421" s="1" t="s">
        <v>1597</v>
      </c>
      <c r="L1421" s="30">
        <v>4000</v>
      </c>
      <c r="M1421" s="30">
        <v>9814</v>
      </c>
      <c r="N1421" s="30">
        <v>420</v>
      </c>
      <c r="O1421" s="30">
        <v>782</v>
      </c>
      <c r="P1421" s="27">
        <v>6.3</v>
      </c>
      <c r="Q1421" s="30">
        <v>117</v>
      </c>
      <c r="R1421" s="30">
        <v>97</v>
      </c>
      <c r="S1421" s="9">
        <v>28328132</v>
      </c>
      <c r="T1421" s="9">
        <v>58000000</v>
      </c>
      <c r="U1421" s="9">
        <f>IMDB4[[#This Row],[Gross Revenue]]-IMDB4[[#This Row],[Budget]]</f>
        <v>-29671868</v>
      </c>
      <c r="V1421" s="9" t="str">
        <f>IF(IMDB4[[#This Row],[Profit]]&gt;0,"Hit","Flop")</f>
        <v>Flop</v>
      </c>
      <c r="W1421" s="9" t="str" cm="1">
        <f t="array" ref="W1421">_xlfn.IFS(IMDB4[[#This Row],[IMDb Score (1-10)]]&gt;=8,"Excellent",IMDB4[[#This Row],[IMDb Score (1-10)]]&gt;=7,"Good",IMDB4[[#This Row],[IMDb Score (1-10)]]&gt;=5,"Average",TRUE,"Poor")</f>
        <v>Average</v>
      </c>
      <c r="X1421" s="9" t="str">
        <f>IF(IMDB4[[#This Row],[Duration (min)]]&lt;90,"Short",IF(IMDB4[[#This Row],[Duration (min)]]&lt;=120,"Medium", "Long"))</f>
        <v>Medium</v>
      </c>
    </row>
    <row r="1422" spans="1:24" x14ac:dyDescent="0.25">
      <c r="A1422" s="1" t="s">
        <v>3036</v>
      </c>
      <c r="B1422" s="2">
        <v>37450</v>
      </c>
      <c r="C1422" s="30">
        <f>YEAR(IMDB4[[#This Row],[Release Date]])</f>
        <v>2002</v>
      </c>
      <c r="D1422" s="30" t="str">
        <f>FLOOR(IMDB4[[#This Row],[Year]],10)&amp;"s"</f>
        <v>2000s</v>
      </c>
      <c r="E1422" s="1" t="s">
        <v>1</v>
      </c>
      <c r="F1422" s="1" t="s">
        <v>61</v>
      </c>
      <c r="G1422" s="1" t="s">
        <v>3</v>
      </c>
      <c r="H1422" s="1" t="s">
        <v>4</v>
      </c>
      <c r="I1422" s="1" t="s">
        <v>92</v>
      </c>
      <c r="J1422" s="1" t="s">
        <v>1197</v>
      </c>
      <c r="K1422" s="1" t="s">
        <v>3037</v>
      </c>
      <c r="L1422" s="30">
        <v>4000</v>
      </c>
      <c r="M1422" s="30">
        <v>7072</v>
      </c>
      <c r="N1422" s="30">
        <v>278</v>
      </c>
      <c r="O1422" s="30">
        <v>0</v>
      </c>
      <c r="P1422" s="27">
        <v>7.4</v>
      </c>
      <c r="Q1422" s="30">
        <v>128</v>
      </c>
      <c r="R1422" s="30">
        <v>123</v>
      </c>
      <c r="S1422" s="9">
        <v>25776062</v>
      </c>
      <c r="T1422" s="9">
        <v>12000000</v>
      </c>
      <c r="U1422" s="9">
        <f>IMDB4[[#This Row],[Gross Revenue]]-IMDB4[[#This Row],[Budget]]</f>
        <v>13776062</v>
      </c>
      <c r="V1422" s="9" t="str">
        <f>IF(IMDB4[[#This Row],[Profit]]&gt;0,"Hit","Flop")</f>
        <v>Hit</v>
      </c>
      <c r="W1422" s="9" t="str" cm="1">
        <f t="array" ref="W1422">_xlfn.IFS(IMDB4[[#This Row],[IMDb Score (1-10)]]&gt;=8,"Excellent",IMDB4[[#This Row],[IMDb Score (1-10)]]&gt;=7,"Good",IMDB4[[#This Row],[IMDb Score (1-10)]]&gt;=5,"Average",TRUE,"Poor")</f>
        <v>Good</v>
      </c>
      <c r="X1422" s="9" t="str">
        <f>IF(IMDB4[[#This Row],[Duration (min)]]&lt;90,"Short",IF(IMDB4[[#This Row],[Duration (min)]]&lt;=120,"Medium", "Long"))</f>
        <v>Long</v>
      </c>
    </row>
    <row r="1423" spans="1:24" x14ac:dyDescent="0.25">
      <c r="A1423" s="1" t="s">
        <v>1343</v>
      </c>
      <c r="B1423" s="2">
        <v>35133</v>
      </c>
      <c r="C1423" s="30">
        <f>YEAR(IMDB4[[#This Row],[Release Date]])</f>
        <v>1996</v>
      </c>
      <c r="D1423" s="30" t="str">
        <f>FLOOR(IMDB4[[#This Row],[Year]],10)&amp;"s"</f>
        <v>1990s</v>
      </c>
      <c r="E1423" s="1" t="s">
        <v>32</v>
      </c>
      <c r="F1423" s="1" t="s">
        <v>77</v>
      </c>
      <c r="G1423" s="1" t="s">
        <v>3</v>
      </c>
      <c r="H1423" s="1" t="s">
        <v>4</v>
      </c>
      <c r="I1423" s="1" t="s">
        <v>92</v>
      </c>
      <c r="J1423" s="1" t="s">
        <v>1197</v>
      </c>
      <c r="K1423" s="1" t="s">
        <v>1344</v>
      </c>
      <c r="L1423" s="30">
        <v>4000</v>
      </c>
      <c r="M1423" s="30">
        <v>6152</v>
      </c>
      <c r="N1423" s="30">
        <v>114</v>
      </c>
      <c r="O1423" s="30">
        <v>204</v>
      </c>
      <c r="P1423" s="27">
        <v>5.3</v>
      </c>
      <c r="Q1423" s="30">
        <v>36</v>
      </c>
      <c r="R1423" s="30">
        <v>105</v>
      </c>
      <c r="S1423" s="9">
        <v>17100000</v>
      </c>
      <c r="T1423" s="9">
        <v>25000000</v>
      </c>
      <c r="U1423" s="9">
        <f>IMDB4[[#This Row],[Gross Revenue]]-IMDB4[[#This Row],[Budget]]</f>
        <v>-7900000</v>
      </c>
      <c r="V1423" s="9" t="str">
        <f>IF(IMDB4[[#This Row],[Profit]]&gt;0,"Hit","Flop")</f>
        <v>Flop</v>
      </c>
      <c r="W1423" s="9" t="str" cm="1">
        <f t="array" ref="W1423">_xlfn.IFS(IMDB4[[#This Row],[IMDb Score (1-10)]]&gt;=8,"Excellent",IMDB4[[#This Row],[IMDb Score (1-10)]]&gt;=7,"Good",IMDB4[[#This Row],[IMDb Score (1-10)]]&gt;=5,"Average",TRUE,"Poor")</f>
        <v>Average</v>
      </c>
      <c r="X1423" s="9" t="str">
        <f>IF(IMDB4[[#This Row],[Duration (min)]]&lt;90,"Short",IF(IMDB4[[#This Row],[Duration (min)]]&lt;=120,"Medium", "Long"))</f>
        <v>Medium</v>
      </c>
    </row>
    <row r="1424" spans="1:24" x14ac:dyDescent="0.25">
      <c r="A1424" s="1" t="s">
        <v>2642</v>
      </c>
      <c r="B1424" s="2">
        <v>36996</v>
      </c>
      <c r="C1424" s="30">
        <f>YEAR(IMDB4[[#This Row],[Release Date]])</f>
        <v>2001</v>
      </c>
      <c r="D1424" s="30" t="str">
        <f>FLOOR(IMDB4[[#This Row],[Year]],10)&amp;"s"</f>
        <v>2000s</v>
      </c>
      <c r="E1424" s="1" t="s">
        <v>32</v>
      </c>
      <c r="F1424" s="1" t="s">
        <v>9</v>
      </c>
      <c r="G1424" s="1" t="s">
        <v>3</v>
      </c>
      <c r="H1424" s="1" t="s">
        <v>4</v>
      </c>
      <c r="I1424" s="1" t="s">
        <v>132</v>
      </c>
      <c r="J1424" s="1" t="s">
        <v>1501</v>
      </c>
      <c r="K1424" s="1" t="s">
        <v>2643</v>
      </c>
      <c r="L1424" s="30">
        <v>4000</v>
      </c>
      <c r="M1424" s="30">
        <v>6214</v>
      </c>
      <c r="N1424" s="30">
        <v>134</v>
      </c>
      <c r="O1424" s="30">
        <v>0</v>
      </c>
      <c r="P1424" s="27">
        <v>6.5</v>
      </c>
      <c r="Q1424" s="30">
        <v>84</v>
      </c>
      <c r="R1424" s="30">
        <v>135</v>
      </c>
      <c r="S1424" s="9">
        <v>16929123</v>
      </c>
      <c r="T1424" s="9">
        <v>14000000</v>
      </c>
      <c r="U1424" s="9">
        <f>IMDB4[[#This Row],[Gross Revenue]]-IMDB4[[#This Row],[Budget]]</f>
        <v>2929123</v>
      </c>
      <c r="V1424" s="9" t="str">
        <f>IF(IMDB4[[#This Row],[Profit]]&gt;0,"Hit","Flop")</f>
        <v>Hit</v>
      </c>
      <c r="W1424" s="9" t="str" cm="1">
        <f t="array" ref="W1424">_xlfn.IFS(IMDB4[[#This Row],[IMDb Score (1-10)]]&gt;=8,"Excellent",IMDB4[[#This Row],[IMDb Score (1-10)]]&gt;=7,"Good",IMDB4[[#This Row],[IMDb Score (1-10)]]&gt;=5,"Average",TRUE,"Poor")</f>
        <v>Average</v>
      </c>
      <c r="X1424" s="9" t="str">
        <f>IF(IMDB4[[#This Row],[Duration (min)]]&lt;90,"Short",IF(IMDB4[[#This Row],[Duration (min)]]&lt;=120,"Medium", "Long"))</f>
        <v>Long</v>
      </c>
    </row>
    <row r="1425" spans="1:24" x14ac:dyDescent="0.25">
      <c r="A1425" s="1" t="s">
        <v>3862</v>
      </c>
      <c r="B1425" s="2">
        <v>38068</v>
      </c>
      <c r="C1425" s="30">
        <f>YEAR(IMDB4[[#This Row],[Release Date]])</f>
        <v>2004</v>
      </c>
      <c r="D1425" s="30" t="str">
        <f>FLOOR(IMDB4[[#This Row],[Year]],10)&amp;"s"</f>
        <v>2000s</v>
      </c>
      <c r="E1425" s="1" t="s">
        <v>32</v>
      </c>
      <c r="F1425" s="1" t="s">
        <v>20</v>
      </c>
      <c r="G1425" s="1" t="s">
        <v>3</v>
      </c>
      <c r="H1425" s="1" t="s">
        <v>83</v>
      </c>
      <c r="I1425" s="1" t="s">
        <v>132</v>
      </c>
      <c r="J1425" s="1" t="s">
        <v>1501</v>
      </c>
      <c r="K1425" s="1" t="s">
        <v>1238</v>
      </c>
      <c r="L1425" s="30">
        <v>4000</v>
      </c>
      <c r="M1425" s="30">
        <v>9330</v>
      </c>
      <c r="N1425" s="30">
        <v>12</v>
      </c>
      <c r="O1425" s="30">
        <v>0</v>
      </c>
      <c r="P1425" s="27">
        <v>6.3</v>
      </c>
      <c r="Q1425" s="30">
        <v>129</v>
      </c>
      <c r="R1425" s="30">
        <v>98</v>
      </c>
      <c r="S1425" s="9">
        <v>16831505</v>
      </c>
      <c r="T1425" s="9">
        <v>31000000</v>
      </c>
      <c r="U1425" s="9">
        <f>IMDB4[[#This Row],[Gross Revenue]]-IMDB4[[#This Row],[Budget]]</f>
        <v>-14168495</v>
      </c>
      <c r="V1425" s="9" t="str">
        <f>IF(IMDB4[[#This Row],[Profit]]&gt;0,"Hit","Flop")</f>
        <v>Flop</v>
      </c>
      <c r="W1425" s="9" t="str" cm="1">
        <f t="array" ref="W1425">_xlfn.IFS(IMDB4[[#This Row],[IMDb Score (1-10)]]&gt;=8,"Excellent",IMDB4[[#This Row],[IMDb Score (1-10)]]&gt;=7,"Good",IMDB4[[#This Row],[IMDb Score (1-10)]]&gt;=5,"Average",TRUE,"Poor")</f>
        <v>Average</v>
      </c>
      <c r="X1425" s="9" t="str">
        <f>IF(IMDB4[[#This Row],[Duration (min)]]&lt;90,"Short",IF(IMDB4[[#This Row],[Duration (min)]]&lt;=120,"Medium", "Long"))</f>
        <v>Medium</v>
      </c>
    </row>
    <row r="1426" spans="1:24" x14ac:dyDescent="0.25">
      <c r="A1426" s="1" t="s">
        <v>1703</v>
      </c>
      <c r="B1426" s="2">
        <v>36112</v>
      </c>
      <c r="C1426" s="30">
        <f>YEAR(IMDB4[[#This Row],[Release Date]])</f>
        <v>1998</v>
      </c>
      <c r="D1426" s="30" t="str">
        <f>FLOOR(IMDB4[[#This Row],[Year]],10)&amp;"s"</f>
        <v>1990s</v>
      </c>
      <c r="E1426" s="1" t="s">
        <v>32</v>
      </c>
      <c r="F1426" s="1" t="s">
        <v>9</v>
      </c>
      <c r="G1426" s="1" t="s">
        <v>3</v>
      </c>
      <c r="H1426" s="1" t="s">
        <v>4</v>
      </c>
      <c r="I1426" s="1" t="s">
        <v>92</v>
      </c>
      <c r="J1426" s="1" t="s">
        <v>1197</v>
      </c>
      <c r="K1426" s="1" t="s">
        <v>1704</v>
      </c>
      <c r="L1426" s="30">
        <v>4000</v>
      </c>
      <c r="M1426" s="30">
        <v>6910</v>
      </c>
      <c r="N1426" s="30">
        <v>15</v>
      </c>
      <c r="O1426" s="30">
        <v>0</v>
      </c>
      <c r="P1426" s="27">
        <v>5.8</v>
      </c>
      <c r="Q1426" s="30">
        <v>63</v>
      </c>
      <c r="R1426" s="30">
        <v>121</v>
      </c>
      <c r="S1426" s="9">
        <v>16574731</v>
      </c>
      <c r="T1426" s="9">
        <v>13000000</v>
      </c>
      <c r="U1426" s="9">
        <f>IMDB4[[#This Row],[Gross Revenue]]-IMDB4[[#This Row],[Budget]]</f>
        <v>3574731</v>
      </c>
      <c r="V1426" s="9" t="str">
        <f>IF(IMDB4[[#This Row],[Profit]]&gt;0,"Hit","Flop")</f>
        <v>Hit</v>
      </c>
      <c r="W1426" s="9" t="str" cm="1">
        <f t="array" ref="W1426">_xlfn.IFS(IMDB4[[#This Row],[IMDb Score (1-10)]]&gt;=8,"Excellent",IMDB4[[#This Row],[IMDb Score (1-10)]]&gt;=7,"Good",IMDB4[[#This Row],[IMDb Score (1-10)]]&gt;=5,"Average",TRUE,"Poor")</f>
        <v>Average</v>
      </c>
      <c r="X1426" s="9" t="str">
        <f>IF(IMDB4[[#This Row],[Duration (min)]]&lt;90,"Short",IF(IMDB4[[#This Row],[Duration (min)]]&lt;=120,"Medium", "Long"))</f>
        <v>Long</v>
      </c>
    </row>
    <row r="1427" spans="1:24" x14ac:dyDescent="0.25">
      <c r="A1427" s="1" t="s">
        <v>4383</v>
      </c>
      <c r="B1427" s="2">
        <v>38721</v>
      </c>
      <c r="C1427" s="30">
        <f>YEAR(IMDB4[[#This Row],[Release Date]])</f>
        <v>2006</v>
      </c>
      <c r="D1427" s="30" t="str">
        <f>FLOOR(IMDB4[[#This Row],[Year]],10)&amp;"s"</f>
        <v>2000s</v>
      </c>
      <c r="E1427" s="1" t="s">
        <v>32</v>
      </c>
      <c r="F1427" s="1" t="s">
        <v>61</v>
      </c>
      <c r="G1427" s="1" t="s">
        <v>3</v>
      </c>
      <c r="H1427" s="1" t="s">
        <v>4</v>
      </c>
      <c r="I1427" s="1" t="s">
        <v>132</v>
      </c>
      <c r="J1427" s="1" t="s">
        <v>1501</v>
      </c>
      <c r="K1427" s="1" t="s">
        <v>2234</v>
      </c>
      <c r="L1427" s="30">
        <v>4000</v>
      </c>
      <c r="M1427" s="30">
        <v>7243</v>
      </c>
      <c r="N1427" s="30">
        <v>0</v>
      </c>
      <c r="O1427" s="30">
        <v>0</v>
      </c>
      <c r="P1427" s="27">
        <v>6.4</v>
      </c>
      <c r="Q1427" s="30">
        <v>260</v>
      </c>
      <c r="R1427" s="30">
        <v>123</v>
      </c>
      <c r="S1427" s="9">
        <v>15962471</v>
      </c>
      <c r="T1427" s="9">
        <v>40000000</v>
      </c>
      <c r="U1427" s="9">
        <f>IMDB4[[#This Row],[Gross Revenue]]-IMDB4[[#This Row],[Budget]]</f>
        <v>-24037529</v>
      </c>
      <c r="V1427" s="9" t="str">
        <f>IF(IMDB4[[#This Row],[Profit]]&gt;0,"Hit","Flop")</f>
        <v>Flop</v>
      </c>
      <c r="W1427" s="9" t="str" cm="1">
        <f t="array" ref="W1427">_xlfn.IFS(IMDB4[[#This Row],[IMDb Score (1-10)]]&gt;=8,"Excellent",IMDB4[[#This Row],[IMDb Score (1-10)]]&gt;=7,"Good",IMDB4[[#This Row],[IMDb Score (1-10)]]&gt;=5,"Average",TRUE,"Poor")</f>
        <v>Average</v>
      </c>
      <c r="X1427" s="9" t="str">
        <f>IF(IMDB4[[#This Row],[Duration (min)]]&lt;90,"Short",IF(IMDB4[[#This Row],[Duration (min)]]&lt;=120,"Medium", "Long"))</f>
        <v>Long</v>
      </c>
    </row>
    <row r="1428" spans="1:24" x14ac:dyDescent="0.25">
      <c r="A1428" s="1" t="s">
        <v>4332</v>
      </c>
      <c r="B1428" s="2">
        <v>38990</v>
      </c>
      <c r="C1428" s="30">
        <f>YEAR(IMDB4[[#This Row],[Release Date]])</f>
        <v>2006</v>
      </c>
      <c r="D1428" s="30" t="str">
        <f>FLOOR(IMDB4[[#This Row],[Year]],10)&amp;"s"</f>
        <v>2000s</v>
      </c>
      <c r="E1428" s="1" t="s">
        <v>32</v>
      </c>
      <c r="F1428" s="1" t="s">
        <v>40</v>
      </c>
      <c r="G1428" s="1" t="s">
        <v>3</v>
      </c>
      <c r="H1428" s="1" t="s">
        <v>4</v>
      </c>
      <c r="I1428" s="1" t="s">
        <v>84</v>
      </c>
      <c r="J1428" s="1" t="s">
        <v>2015</v>
      </c>
      <c r="K1428" s="1" t="s">
        <v>4333</v>
      </c>
      <c r="L1428" s="30">
        <v>4000</v>
      </c>
      <c r="M1428" s="30">
        <v>6863</v>
      </c>
      <c r="N1428" s="30">
        <v>0</v>
      </c>
      <c r="O1428" s="30">
        <v>261</v>
      </c>
      <c r="P1428" s="27">
        <v>4.5</v>
      </c>
      <c r="Q1428" s="30">
        <v>93</v>
      </c>
      <c r="R1428" s="30">
        <v>75</v>
      </c>
      <c r="S1428" s="9">
        <v>15519841</v>
      </c>
      <c r="T1428" s="9">
        <v>47000000</v>
      </c>
      <c r="U1428" s="9">
        <f>IMDB4[[#This Row],[Gross Revenue]]-IMDB4[[#This Row],[Budget]]</f>
        <v>-31480159</v>
      </c>
      <c r="V1428" s="9" t="str">
        <f>IF(IMDB4[[#This Row],[Profit]]&gt;0,"Hit","Flop")</f>
        <v>Flop</v>
      </c>
      <c r="W1428" s="9" t="str" cm="1">
        <f t="array" ref="W1428">_xlfn.IFS(IMDB4[[#This Row],[IMDb Score (1-10)]]&gt;=8,"Excellent",IMDB4[[#This Row],[IMDb Score (1-10)]]&gt;=7,"Good",IMDB4[[#This Row],[IMDb Score (1-10)]]&gt;=5,"Average",TRUE,"Poor")</f>
        <v>Poor</v>
      </c>
      <c r="X1428" s="9" t="str">
        <f>IF(IMDB4[[#This Row],[Duration (min)]]&lt;90,"Short",IF(IMDB4[[#This Row],[Duration (min)]]&lt;=120,"Medium", "Long"))</f>
        <v>Short</v>
      </c>
    </row>
    <row r="1429" spans="1:24" x14ac:dyDescent="0.25">
      <c r="A1429" s="1" t="s">
        <v>4587</v>
      </c>
      <c r="B1429" s="2">
        <v>39394</v>
      </c>
      <c r="C1429" s="30">
        <f>YEAR(IMDB4[[#This Row],[Release Date]])</f>
        <v>2007</v>
      </c>
      <c r="D1429" s="30" t="str">
        <f>FLOOR(IMDB4[[#This Row],[Year]],10)&amp;"s"</f>
        <v>2000s</v>
      </c>
      <c r="E1429" s="1" t="s">
        <v>32</v>
      </c>
      <c r="F1429" s="1" t="s">
        <v>2</v>
      </c>
      <c r="G1429" s="1" t="s">
        <v>3</v>
      </c>
      <c r="H1429" s="1" t="s">
        <v>4</v>
      </c>
      <c r="I1429" s="1" t="s">
        <v>92</v>
      </c>
      <c r="J1429" s="1" t="s">
        <v>3450</v>
      </c>
      <c r="K1429" s="1" t="s">
        <v>4588</v>
      </c>
      <c r="L1429" s="30">
        <v>4000</v>
      </c>
      <c r="M1429" s="30">
        <v>6954</v>
      </c>
      <c r="N1429" s="30">
        <v>8</v>
      </c>
      <c r="O1429" s="30">
        <v>0</v>
      </c>
      <c r="P1429" s="27">
        <v>6.5</v>
      </c>
      <c r="Q1429" s="30">
        <v>133</v>
      </c>
      <c r="R1429" s="30">
        <v>84</v>
      </c>
      <c r="S1429" s="9">
        <v>14373825</v>
      </c>
      <c r="T1429" s="9">
        <v>8600000</v>
      </c>
      <c r="U1429" s="9">
        <f>IMDB4[[#This Row],[Gross Revenue]]-IMDB4[[#This Row],[Budget]]</f>
        <v>5773825</v>
      </c>
      <c r="V1429" s="9" t="str">
        <f>IF(IMDB4[[#This Row],[Profit]]&gt;0,"Hit","Flop")</f>
        <v>Hit</v>
      </c>
      <c r="W1429" s="9" t="str" cm="1">
        <f t="array" ref="W1429">_xlfn.IFS(IMDB4[[#This Row],[IMDb Score (1-10)]]&gt;=8,"Excellent",IMDB4[[#This Row],[IMDb Score (1-10)]]&gt;=7,"Good",IMDB4[[#This Row],[IMDb Score (1-10)]]&gt;=5,"Average",TRUE,"Poor")</f>
        <v>Average</v>
      </c>
      <c r="X1429" s="9" t="str">
        <f>IF(IMDB4[[#This Row],[Duration (min)]]&lt;90,"Short",IF(IMDB4[[#This Row],[Duration (min)]]&lt;=120,"Medium", "Long"))</f>
        <v>Short</v>
      </c>
    </row>
    <row r="1430" spans="1:24" x14ac:dyDescent="0.25">
      <c r="A1430" s="1" t="s">
        <v>2038</v>
      </c>
      <c r="B1430" s="2">
        <v>36468</v>
      </c>
      <c r="C1430" s="30">
        <f>YEAR(IMDB4[[#This Row],[Release Date]])</f>
        <v>1999</v>
      </c>
      <c r="D1430" s="30" t="str">
        <f>FLOOR(IMDB4[[#This Row],[Year]],10)&amp;"s"</f>
        <v>1990s</v>
      </c>
      <c r="E1430" s="1" t="s">
        <v>32</v>
      </c>
      <c r="F1430" s="1" t="s">
        <v>20</v>
      </c>
      <c r="G1430" s="1" t="s">
        <v>3</v>
      </c>
      <c r="H1430" s="1" t="s">
        <v>11</v>
      </c>
      <c r="I1430" s="1" t="s">
        <v>132</v>
      </c>
      <c r="J1430" s="1" t="s">
        <v>1501</v>
      </c>
      <c r="K1430" s="1" t="s">
        <v>2039</v>
      </c>
      <c r="L1430" s="30">
        <v>4000</v>
      </c>
      <c r="M1430" s="30">
        <v>6388</v>
      </c>
      <c r="N1430" s="30">
        <v>31</v>
      </c>
      <c r="O1430" s="30">
        <v>0</v>
      </c>
      <c r="P1430" s="27">
        <v>6.5</v>
      </c>
      <c r="Q1430" s="30">
        <v>77</v>
      </c>
      <c r="R1430" s="30">
        <v>97</v>
      </c>
      <c r="S1430" s="9">
        <v>10561238</v>
      </c>
      <c r="T1430" s="9">
        <v>10000000</v>
      </c>
      <c r="U1430" s="9">
        <f>IMDB4[[#This Row],[Gross Revenue]]-IMDB4[[#This Row],[Budget]]</f>
        <v>561238</v>
      </c>
      <c r="V1430" s="9" t="str">
        <f>IF(IMDB4[[#This Row],[Profit]]&gt;0,"Hit","Flop")</f>
        <v>Hit</v>
      </c>
      <c r="W1430" s="9" t="str" cm="1">
        <f t="array" ref="W1430">_xlfn.IFS(IMDB4[[#This Row],[IMDb Score (1-10)]]&gt;=8,"Excellent",IMDB4[[#This Row],[IMDb Score (1-10)]]&gt;=7,"Good",IMDB4[[#This Row],[IMDb Score (1-10)]]&gt;=5,"Average",TRUE,"Poor")</f>
        <v>Average</v>
      </c>
      <c r="X1430" s="9" t="str">
        <f>IF(IMDB4[[#This Row],[Duration (min)]]&lt;90,"Short",IF(IMDB4[[#This Row],[Duration (min)]]&lt;=120,"Medium", "Long"))</f>
        <v>Medium</v>
      </c>
    </row>
    <row r="1431" spans="1:24" x14ac:dyDescent="0.25">
      <c r="A1431" s="1" t="s">
        <v>1931</v>
      </c>
      <c r="B1431" s="2">
        <v>35984</v>
      </c>
      <c r="C1431" s="30">
        <f>YEAR(IMDB4[[#This Row],[Release Date]])</f>
        <v>1998</v>
      </c>
      <c r="D1431" s="30" t="str">
        <f>FLOOR(IMDB4[[#This Row],[Year]],10)&amp;"s"</f>
        <v>1990s</v>
      </c>
      <c r="E1431" s="1" t="s">
        <v>32</v>
      </c>
      <c r="F1431" s="1" t="s">
        <v>20</v>
      </c>
      <c r="G1431" s="1" t="s">
        <v>3</v>
      </c>
      <c r="H1431" s="1" t="s">
        <v>4</v>
      </c>
      <c r="I1431" s="1" t="s">
        <v>92</v>
      </c>
      <c r="J1431" s="1" t="s">
        <v>1100</v>
      </c>
      <c r="K1431" s="1" t="s">
        <v>1932</v>
      </c>
      <c r="L1431" s="30">
        <v>4000</v>
      </c>
      <c r="M1431" s="30">
        <v>6046</v>
      </c>
      <c r="N1431" s="30">
        <v>532</v>
      </c>
      <c r="O1431" s="30">
        <v>0</v>
      </c>
      <c r="P1431" s="27">
        <v>6.3</v>
      </c>
      <c r="Q1431" s="30">
        <v>100</v>
      </c>
      <c r="R1431" s="30">
        <v>100</v>
      </c>
      <c r="S1431" s="9">
        <v>9801782</v>
      </c>
      <c r="T1431" s="9">
        <v>10000000</v>
      </c>
      <c r="U1431" s="9">
        <f>IMDB4[[#This Row],[Gross Revenue]]-IMDB4[[#This Row],[Budget]]</f>
        <v>-198218</v>
      </c>
      <c r="V1431" s="9" t="str">
        <f>IF(IMDB4[[#This Row],[Profit]]&gt;0,"Hit","Flop")</f>
        <v>Flop</v>
      </c>
      <c r="W1431" s="9" t="str" cm="1">
        <f t="array" ref="W1431">_xlfn.IFS(IMDB4[[#This Row],[IMDb Score (1-10)]]&gt;=8,"Excellent",IMDB4[[#This Row],[IMDb Score (1-10)]]&gt;=7,"Good",IMDB4[[#This Row],[IMDb Score (1-10)]]&gt;=5,"Average",TRUE,"Poor")</f>
        <v>Average</v>
      </c>
      <c r="X1431" s="9" t="str">
        <f>IF(IMDB4[[#This Row],[Duration (min)]]&lt;90,"Short",IF(IMDB4[[#This Row],[Duration (min)]]&lt;=120,"Medium", "Long"))</f>
        <v>Medium</v>
      </c>
    </row>
    <row r="1432" spans="1:24" x14ac:dyDescent="0.25">
      <c r="A1432" s="1" t="s">
        <v>2749</v>
      </c>
      <c r="B1432" s="2">
        <v>37010</v>
      </c>
      <c r="C1432" s="30">
        <f>YEAR(IMDB4[[#This Row],[Release Date]])</f>
        <v>2001</v>
      </c>
      <c r="D1432" s="30" t="str">
        <f>FLOOR(IMDB4[[#This Row],[Year]],10)&amp;"s"</f>
        <v>2000s</v>
      </c>
      <c r="E1432" s="1" t="s">
        <v>32</v>
      </c>
      <c r="F1432" s="1" t="s">
        <v>20</v>
      </c>
      <c r="G1432" s="1" t="s">
        <v>3</v>
      </c>
      <c r="H1432" s="1" t="s">
        <v>4</v>
      </c>
      <c r="I1432" s="1" t="s">
        <v>92</v>
      </c>
      <c r="J1432" s="1" t="s">
        <v>1100</v>
      </c>
      <c r="K1432" s="1" t="s">
        <v>1100</v>
      </c>
      <c r="L1432" s="30">
        <v>4000</v>
      </c>
      <c r="M1432" s="30">
        <v>5245</v>
      </c>
      <c r="N1432" s="30">
        <v>4000</v>
      </c>
      <c r="O1432" s="30">
        <v>393</v>
      </c>
      <c r="P1432" s="27">
        <v>6.4</v>
      </c>
      <c r="Q1432" s="30">
        <v>81</v>
      </c>
      <c r="R1432" s="30">
        <v>95</v>
      </c>
      <c r="S1432" s="9">
        <v>5308707</v>
      </c>
      <c r="T1432" s="9">
        <v>5000000</v>
      </c>
      <c r="U1432" s="9">
        <f>IMDB4[[#This Row],[Gross Revenue]]-IMDB4[[#This Row],[Budget]]</f>
        <v>308707</v>
      </c>
      <c r="V1432" s="9" t="str">
        <f>IF(IMDB4[[#This Row],[Profit]]&gt;0,"Hit","Flop")</f>
        <v>Hit</v>
      </c>
      <c r="W1432" s="9" t="str" cm="1">
        <f t="array" ref="W1432">_xlfn.IFS(IMDB4[[#This Row],[IMDb Score (1-10)]]&gt;=8,"Excellent",IMDB4[[#This Row],[IMDb Score (1-10)]]&gt;=7,"Good",IMDB4[[#This Row],[IMDb Score (1-10)]]&gt;=5,"Average",TRUE,"Poor")</f>
        <v>Average</v>
      </c>
      <c r="X1432" s="9" t="str">
        <f>IF(IMDB4[[#This Row],[Duration (min)]]&lt;90,"Short",IF(IMDB4[[#This Row],[Duration (min)]]&lt;=120,"Medium", "Long"))</f>
        <v>Medium</v>
      </c>
    </row>
    <row r="1433" spans="1:24" x14ac:dyDescent="0.25">
      <c r="A1433" s="1" t="s">
        <v>2233</v>
      </c>
      <c r="B1433" s="2">
        <v>36378</v>
      </c>
      <c r="C1433" s="30">
        <f>YEAR(IMDB4[[#This Row],[Release Date]])</f>
        <v>1999</v>
      </c>
      <c r="D1433" s="30" t="str">
        <f>FLOOR(IMDB4[[#This Row],[Year]],10)&amp;"s"</f>
        <v>1990s</v>
      </c>
      <c r="E1433" s="1" t="s">
        <v>32</v>
      </c>
      <c r="F1433" s="1" t="s">
        <v>9</v>
      </c>
      <c r="G1433" s="1" t="s">
        <v>3</v>
      </c>
      <c r="H1433" s="1" t="s">
        <v>4</v>
      </c>
      <c r="I1433" s="1" t="s">
        <v>92</v>
      </c>
      <c r="J1433" s="1" t="s">
        <v>1501</v>
      </c>
      <c r="K1433" s="1" t="s">
        <v>2234</v>
      </c>
      <c r="L1433" s="30">
        <v>4000</v>
      </c>
      <c r="M1433" s="30">
        <v>7103</v>
      </c>
      <c r="N1433" s="30">
        <v>0</v>
      </c>
      <c r="O1433" s="30">
        <v>0</v>
      </c>
      <c r="P1433" s="27">
        <v>7.2</v>
      </c>
      <c r="Q1433" s="30">
        <v>152</v>
      </c>
      <c r="R1433" s="30">
        <v>90</v>
      </c>
      <c r="S1433" s="9">
        <v>4859475</v>
      </c>
      <c r="T1433" s="9">
        <v>6000000</v>
      </c>
      <c r="U1433" s="9">
        <f>IMDB4[[#This Row],[Gross Revenue]]-IMDB4[[#This Row],[Budget]]</f>
        <v>-1140525</v>
      </c>
      <c r="V1433" s="9" t="str">
        <f>IF(IMDB4[[#This Row],[Profit]]&gt;0,"Hit","Flop")</f>
        <v>Flop</v>
      </c>
      <c r="W1433" s="9" t="str" cm="1">
        <f t="array" ref="W1433">_xlfn.IFS(IMDB4[[#This Row],[IMDb Score (1-10)]]&gt;=8,"Excellent",IMDB4[[#This Row],[IMDb Score (1-10)]]&gt;=7,"Good",IMDB4[[#This Row],[IMDb Score (1-10)]]&gt;=5,"Average",TRUE,"Poor")</f>
        <v>Good</v>
      </c>
      <c r="X1433" s="9" t="str">
        <f>IF(IMDB4[[#This Row],[Duration (min)]]&lt;90,"Short",IF(IMDB4[[#This Row],[Duration (min)]]&lt;=120,"Medium", "Long"))</f>
        <v>Medium</v>
      </c>
    </row>
    <row r="1434" spans="1:24" x14ac:dyDescent="0.25">
      <c r="A1434" s="1" t="s">
        <v>6812</v>
      </c>
      <c r="B1434" s="2">
        <v>42276</v>
      </c>
      <c r="C1434" s="30">
        <f>YEAR(IMDB4[[#This Row],[Release Date]])</f>
        <v>2015</v>
      </c>
      <c r="D1434" s="30" t="str">
        <f>FLOOR(IMDB4[[#This Row],[Year]],10)&amp;"s"</f>
        <v>2010s</v>
      </c>
      <c r="E1434" s="1" t="s">
        <v>32</v>
      </c>
      <c r="F1434" s="1" t="s">
        <v>9</v>
      </c>
      <c r="G1434" s="1" t="s">
        <v>3</v>
      </c>
      <c r="H1434" s="1" t="s">
        <v>4</v>
      </c>
      <c r="I1434" s="1" t="s">
        <v>132</v>
      </c>
      <c r="J1434" s="1" t="s">
        <v>3450</v>
      </c>
      <c r="K1434" s="1" t="s">
        <v>2255</v>
      </c>
      <c r="L1434" s="30">
        <v>4000</v>
      </c>
      <c r="M1434" s="30">
        <v>6617</v>
      </c>
      <c r="N1434" s="30">
        <v>35</v>
      </c>
      <c r="O1434" s="30">
        <v>0</v>
      </c>
      <c r="P1434" s="27">
        <v>4.5999999999999996</v>
      </c>
      <c r="Q1434" s="30">
        <v>12</v>
      </c>
      <c r="R1434" s="30">
        <v>121</v>
      </c>
      <c r="S1434" s="9">
        <v>4700361</v>
      </c>
      <c r="T1434" s="9">
        <v>5000000</v>
      </c>
      <c r="U1434" s="9">
        <f>IMDB4[[#This Row],[Gross Revenue]]-IMDB4[[#This Row],[Budget]]</f>
        <v>-299639</v>
      </c>
      <c r="V1434" s="9" t="str">
        <f>IF(IMDB4[[#This Row],[Profit]]&gt;0,"Hit","Flop")</f>
        <v>Flop</v>
      </c>
      <c r="W1434" s="9" t="str" cm="1">
        <f t="array" ref="W1434">_xlfn.IFS(IMDB4[[#This Row],[IMDb Score (1-10)]]&gt;=8,"Excellent",IMDB4[[#This Row],[IMDb Score (1-10)]]&gt;=7,"Good",IMDB4[[#This Row],[IMDb Score (1-10)]]&gt;=5,"Average",TRUE,"Poor")</f>
        <v>Poor</v>
      </c>
      <c r="X1434" s="9" t="str">
        <f>IF(IMDB4[[#This Row],[Duration (min)]]&lt;90,"Short",IF(IMDB4[[#This Row],[Duration (min)]]&lt;=120,"Medium", "Long"))</f>
        <v>Long</v>
      </c>
    </row>
    <row r="1435" spans="1:24" x14ac:dyDescent="0.25">
      <c r="A1435" s="1" t="s">
        <v>1425</v>
      </c>
      <c r="B1435" s="2">
        <v>35188</v>
      </c>
      <c r="C1435" s="30">
        <f>YEAR(IMDB4[[#This Row],[Release Date]])</f>
        <v>1996</v>
      </c>
      <c r="D1435" s="30" t="str">
        <f>FLOOR(IMDB4[[#This Row],[Year]],10)&amp;"s"</f>
        <v>1990s</v>
      </c>
      <c r="E1435" s="1" t="s">
        <v>32</v>
      </c>
      <c r="F1435" s="1" t="s">
        <v>20</v>
      </c>
      <c r="G1435" s="1" t="s">
        <v>3</v>
      </c>
      <c r="H1435" s="1" t="s">
        <v>4</v>
      </c>
      <c r="I1435" s="1" t="s">
        <v>92</v>
      </c>
      <c r="J1435" s="1" t="s">
        <v>1100</v>
      </c>
      <c r="K1435" s="1" t="s">
        <v>1426</v>
      </c>
      <c r="L1435" s="30">
        <v>4000</v>
      </c>
      <c r="M1435" s="30">
        <v>4230</v>
      </c>
      <c r="N1435" s="30">
        <v>218</v>
      </c>
      <c r="O1435" s="30">
        <v>0</v>
      </c>
      <c r="P1435" s="27">
        <v>7.4</v>
      </c>
      <c r="Q1435" s="30">
        <v>77</v>
      </c>
      <c r="R1435" s="30">
        <v>96</v>
      </c>
      <c r="S1435" s="9">
        <v>4505922</v>
      </c>
      <c r="T1435" s="9">
        <v>200000</v>
      </c>
      <c r="U1435" s="9">
        <f>IMDB4[[#This Row],[Gross Revenue]]-IMDB4[[#This Row],[Budget]]</f>
        <v>4305922</v>
      </c>
      <c r="V1435" s="9" t="str">
        <f>IF(IMDB4[[#This Row],[Profit]]&gt;0,"Hit","Flop")</f>
        <v>Hit</v>
      </c>
      <c r="W1435" s="9" t="str" cm="1">
        <f t="array" ref="W1435">_xlfn.IFS(IMDB4[[#This Row],[IMDb Score (1-10)]]&gt;=8,"Excellent",IMDB4[[#This Row],[IMDb Score (1-10)]]&gt;=7,"Good",IMDB4[[#This Row],[IMDb Score (1-10)]]&gt;=5,"Average",TRUE,"Poor")</f>
        <v>Good</v>
      </c>
      <c r="X1435" s="9" t="str">
        <f>IF(IMDB4[[#This Row],[Duration (min)]]&lt;90,"Short",IF(IMDB4[[#This Row],[Duration (min)]]&lt;=120,"Medium", "Long"))</f>
        <v>Medium</v>
      </c>
    </row>
    <row r="1436" spans="1:24" x14ac:dyDescent="0.25">
      <c r="A1436" s="1" t="s">
        <v>2153</v>
      </c>
      <c r="B1436" s="2">
        <v>36455</v>
      </c>
      <c r="C1436" s="30">
        <f>YEAR(IMDB4[[#This Row],[Release Date]])</f>
        <v>1999</v>
      </c>
      <c r="D1436" s="30" t="str">
        <f>FLOOR(IMDB4[[#This Row],[Year]],10)&amp;"s"</f>
        <v>1990s</v>
      </c>
      <c r="E1436" s="1" t="s">
        <v>32</v>
      </c>
      <c r="F1436" s="1" t="s">
        <v>20</v>
      </c>
      <c r="G1436" s="1" t="s">
        <v>3</v>
      </c>
      <c r="H1436" s="1" t="s">
        <v>11</v>
      </c>
      <c r="I1436" s="1" t="s">
        <v>132</v>
      </c>
      <c r="J1436" s="1" t="s">
        <v>2015</v>
      </c>
      <c r="K1436" s="1" t="s">
        <v>2154</v>
      </c>
      <c r="L1436" s="30">
        <v>4000</v>
      </c>
      <c r="M1436" s="30">
        <v>5668</v>
      </c>
      <c r="N1436" s="30">
        <v>3</v>
      </c>
      <c r="O1436" s="30">
        <v>901</v>
      </c>
      <c r="P1436" s="27">
        <v>5.3</v>
      </c>
      <c r="Q1436" s="30">
        <v>35</v>
      </c>
      <c r="R1436" s="30">
        <v>96</v>
      </c>
      <c r="S1436" s="9">
        <v>4394936</v>
      </c>
      <c r="T1436" s="9">
        <v>6000000</v>
      </c>
      <c r="U1436" s="9">
        <f>IMDB4[[#This Row],[Gross Revenue]]-IMDB4[[#This Row],[Budget]]</f>
        <v>-1605064</v>
      </c>
      <c r="V1436" s="9" t="str">
        <f>IF(IMDB4[[#This Row],[Profit]]&gt;0,"Hit","Flop")</f>
        <v>Flop</v>
      </c>
      <c r="W1436" s="9" t="str" cm="1">
        <f t="array" ref="W1436">_xlfn.IFS(IMDB4[[#This Row],[IMDb Score (1-10)]]&gt;=8,"Excellent",IMDB4[[#This Row],[IMDb Score (1-10)]]&gt;=7,"Good",IMDB4[[#This Row],[IMDb Score (1-10)]]&gt;=5,"Average",TRUE,"Poor")</f>
        <v>Average</v>
      </c>
      <c r="X1436" s="9" t="str">
        <f>IF(IMDB4[[#This Row],[Duration (min)]]&lt;90,"Short",IF(IMDB4[[#This Row],[Duration (min)]]&lt;=120,"Medium", "Long"))</f>
        <v>Medium</v>
      </c>
    </row>
    <row r="1437" spans="1:24" x14ac:dyDescent="0.25">
      <c r="A1437" s="1" t="s">
        <v>1099</v>
      </c>
      <c r="B1437" s="2">
        <v>34619</v>
      </c>
      <c r="C1437" s="30">
        <f>YEAR(IMDB4[[#This Row],[Release Date]])</f>
        <v>1994</v>
      </c>
      <c r="D1437" s="30" t="str">
        <f>FLOOR(IMDB4[[#This Row],[Year]],10)&amp;"s"</f>
        <v>1990s</v>
      </c>
      <c r="E1437" s="1" t="s">
        <v>32</v>
      </c>
      <c r="F1437" s="1" t="s">
        <v>20</v>
      </c>
      <c r="G1437" s="1" t="s">
        <v>3</v>
      </c>
      <c r="H1437" s="1" t="s">
        <v>4</v>
      </c>
      <c r="I1437" s="1" t="s">
        <v>132</v>
      </c>
      <c r="J1437" s="1" t="s">
        <v>1100</v>
      </c>
      <c r="K1437" s="1" t="s">
        <v>1101</v>
      </c>
      <c r="L1437" s="30">
        <v>4000</v>
      </c>
      <c r="M1437" s="30">
        <v>4908</v>
      </c>
      <c r="N1437" s="30">
        <v>157</v>
      </c>
      <c r="O1437" s="30">
        <v>0</v>
      </c>
      <c r="P1437" s="27">
        <v>6.5</v>
      </c>
      <c r="Q1437" s="30">
        <v>15</v>
      </c>
      <c r="R1437" s="30">
        <v>79</v>
      </c>
      <c r="S1437" s="9">
        <v>4350774</v>
      </c>
      <c r="T1437" s="9">
        <v>8000000</v>
      </c>
      <c r="U1437" s="9">
        <f>IMDB4[[#This Row],[Gross Revenue]]-IMDB4[[#This Row],[Budget]]</f>
        <v>-3649226</v>
      </c>
      <c r="V1437" s="9" t="str">
        <f>IF(IMDB4[[#This Row],[Profit]]&gt;0,"Hit","Flop")</f>
        <v>Flop</v>
      </c>
      <c r="W1437" s="9" t="str" cm="1">
        <f t="array" ref="W1437">_xlfn.IFS(IMDB4[[#This Row],[IMDb Score (1-10)]]&gt;=8,"Excellent",IMDB4[[#This Row],[IMDb Score (1-10)]]&gt;=7,"Good",IMDB4[[#This Row],[IMDb Score (1-10)]]&gt;=5,"Average",TRUE,"Poor")</f>
        <v>Average</v>
      </c>
      <c r="X1437" s="9" t="str">
        <f>IF(IMDB4[[#This Row],[Duration (min)]]&lt;90,"Short",IF(IMDB4[[#This Row],[Duration (min)]]&lt;=120,"Medium", "Long"))</f>
        <v>Short</v>
      </c>
    </row>
    <row r="1438" spans="1:24" x14ac:dyDescent="0.25">
      <c r="A1438" s="1" t="s">
        <v>1196</v>
      </c>
      <c r="B1438" s="2">
        <v>34929</v>
      </c>
      <c r="C1438" s="30">
        <f>YEAR(IMDB4[[#This Row],[Release Date]])</f>
        <v>1995</v>
      </c>
      <c r="D1438" s="30" t="str">
        <f>FLOOR(IMDB4[[#This Row],[Year]],10)&amp;"s"</f>
        <v>1990s</v>
      </c>
      <c r="E1438" s="1" t="s">
        <v>32</v>
      </c>
      <c r="F1438" s="1" t="s">
        <v>20</v>
      </c>
      <c r="G1438" s="1" t="s">
        <v>3</v>
      </c>
      <c r="H1438" s="1" t="s">
        <v>4</v>
      </c>
      <c r="I1438" s="1" t="s">
        <v>92</v>
      </c>
      <c r="J1438" s="1" t="s">
        <v>1197</v>
      </c>
      <c r="K1438" s="1" t="s">
        <v>1198</v>
      </c>
      <c r="L1438" s="30">
        <v>4000</v>
      </c>
      <c r="M1438" s="30">
        <v>7921</v>
      </c>
      <c r="N1438" s="30">
        <v>99</v>
      </c>
      <c r="O1438" s="30">
        <v>0</v>
      </c>
      <c r="P1438" s="27">
        <v>6.7</v>
      </c>
      <c r="Q1438" s="30">
        <v>51</v>
      </c>
      <c r="R1438" s="30">
        <v>110</v>
      </c>
      <c r="S1438" s="9">
        <v>4301331</v>
      </c>
      <c r="T1438" s="9">
        <v>4000000</v>
      </c>
      <c r="U1438" s="9">
        <f>IMDB4[[#This Row],[Gross Revenue]]-IMDB4[[#This Row],[Budget]]</f>
        <v>301331</v>
      </c>
      <c r="V1438" s="9" t="str">
        <f>IF(IMDB4[[#This Row],[Profit]]&gt;0,"Hit","Flop")</f>
        <v>Hit</v>
      </c>
      <c r="W1438" s="9" t="str" cm="1">
        <f t="array" ref="W1438">_xlfn.IFS(IMDB4[[#This Row],[IMDb Score (1-10)]]&gt;=8,"Excellent",IMDB4[[#This Row],[IMDb Score (1-10)]]&gt;=7,"Good",IMDB4[[#This Row],[IMDb Score (1-10)]]&gt;=5,"Average",TRUE,"Poor")</f>
        <v>Average</v>
      </c>
      <c r="X1438" s="9" t="str">
        <f>IF(IMDB4[[#This Row],[Duration (min)]]&lt;90,"Short",IF(IMDB4[[#This Row],[Duration (min)]]&lt;=120,"Medium", "Long"))</f>
        <v>Medium</v>
      </c>
    </row>
    <row r="1439" spans="1:24" x14ac:dyDescent="0.25">
      <c r="A1439" s="1" t="s">
        <v>3449</v>
      </c>
      <c r="B1439" s="2">
        <v>37856</v>
      </c>
      <c r="C1439" s="30">
        <f>YEAR(IMDB4[[#This Row],[Release Date]])</f>
        <v>2003</v>
      </c>
      <c r="D1439" s="30" t="str">
        <f>FLOOR(IMDB4[[#This Row],[Year]],10)&amp;"s"</f>
        <v>2000s</v>
      </c>
      <c r="E1439" s="1" t="s">
        <v>32</v>
      </c>
      <c r="F1439" s="1" t="s">
        <v>9</v>
      </c>
      <c r="G1439" s="1" t="s">
        <v>3</v>
      </c>
      <c r="H1439" s="1" t="s">
        <v>4</v>
      </c>
      <c r="I1439" s="1" t="s">
        <v>132</v>
      </c>
      <c r="J1439" s="1" t="s">
        <v>3450</v>
      </c>
      <c r="K1439" s="1" t="s">
        <v>3451</v>
      </c>
      <c r="L1439" s="30">
        <v>4000</v>
      </c>
      <c r="M1439" s="30">
        <v>8297</v>
      </c>
      <c r="N1439" s="30">
        <v>53</v>
      </c>
      <c r="O1439" s="30">
        <v>0</v>
      </c>
      <c r="P1439" s="27">
        <v>7.2</v>
      </c>
      <c r="Q1439" s="30">
        <v>129</v>
      </c>
      <c r="R1439" s="30">
        <v>99</v>
      </c>
      <c r="S1439" s="9">
        <v>2207975</v>
      </c>
      <c r="T1439" s="9">
        <v>6000000</v>
      </c>
      <c r="U1439" s="9">
        <f>IMDB4[[#This Row],[Gross Revenue]]-IMDB4[[#This Row],[Budget]]</f>
        <v>-3792025</v>
      </c>
      <c r="V1439" s="9" t="str">
        <f>IF(IMDB4[[#This Row],[Profit]]&gt;0,"Hit","Flop")</f>
        <v>Flop</v>
      </c>
      <c r="W1439" s="9" t="str" cm="1">
        <f t="array" ref="W1439">_xlfn.IFS(IMDB4[[#This Row],[IMDb Score (1-10)]]&gt;=8,"Excellent",IMDB4[[#This Row],[IMDb Score (1-10)]]&gt;=7,"Good",IMDB4[[#This Row],[IMDb Score (1-10)]]&gt;=5,"Average",TRUE,"Poor")</f>
        <v>Good</v>
      </c>
      <c r="X1439" s="9" t="str">
        <f>IF(IMDB4[[#This Row],[Duration (min)]]&lt;90,"Short",IF(IMDB4[[#This Row],[Duration (min)]]&lt;=120,"Medium", "Long"))</f>
        <v>Medium</v>
      </c>
    </row>
    <row r="1440" spans="1:24" x14ac:dyDescent="0.25">
      <c r="A1440" s="1" t="s">
        <v>4306</v>
      </c>
      <c r="B1440" s="2">
        <v>38794</v>
      </c>
      <c r="C1440" s="30">
        <f>YEAR(IMDB4[[#This Row],[Release Date]])</f>
        <v>2006</v>
      </c>
      <c r="D1440" s="30" t="str">
        <f>FLOOR(IMDB4[[#This Row],[Year]],10)&amp;"s"</f>
        <v>2000s</v>
      </c>
      <c r="E1440" s="1" t="s">
        <v>32</v>
      </c>
      <c r="F1440" s="1" t="s">
        <v>61</v>
      </c>
      <c r="G1440" s="1" t="s">
        <v>3</v>
      </c>
      <c r="H1440" s="1" t="s">
        <v>4</v>
      </c>
      <c r="I1440" s="1" t="s">
        <v>92</v>
      </c>
      <c r="J1440" s="1" t="s">
        <v>3450</v>
      </c>
      <c r="K1440" s="1" t="s">
        <v>4307</v>
      </c>
      <c r="L1440" s="30">
        <v>4000</v>
      </c>
      <c r="M1440" s="30">
        <v>6526</v>
      </c>
      <c r="N1440" s="30">
        <v>60</v>
      </c>
      <c r="O1440" s="30">
        <v>3000</v>
      </c>
      <c r="P1440" s="27">
        <v>6.4</v>
      </c>
      <c r="Q1440" s="30">
        <v>117</v>
      </c>
      <c r="R1440" s="30">
        <v>99</v>
      </c>
      <c r="S1440" s="9">
        <v>1654367</v>
      </c>
      <c r="T1440" s="9">
        <v>7000000</v>
      </c>
      <c r="U1440" s="9">
        <f>IMDB4[[#This Row],[Gross Revenue]]-IMDB4[[#This Row],[Budget]]</f>
        <v>-5345633</v>
      </c>
      <c r="V1440" s="9" t="str">
        <f>IF(IMDB4[[#This Row],[Profit]]&gt;0,"Hit","Flop")</f>
        <v>Flop</v>
      </c>
      <c r="W1440" s="9" t="str" cm="1">
        <f t="array" ref="W1440">_xlfn.IFS(IMDB4[[#This Row],[IMDb Score (1-10)]]&gt;=8,"Excellent",IMDB4[[#This Row],[IMDb Score (1-10)]]&gt;=7,"Good",IMDB4[[#This Row],[IMDb Score (1-10)]]&gt;=5,"Average",TRUE,"Poor")</f>
        <v>Average</v>
      </c>
      <c r="X1440" s="9" t="str">
        <f>IF(IMDB4[[#This Row],[Duration (min)]]&lt;90,"Short",IF(IMDB4[[#This Row],[Duration (min)]]&lt;=120,"Medium", "Long"))</f>
        <v>Medium</v>
      </c>
    </row>
    <row r="1441" spans="1:24" x14ac:dyDescent="0.25">
      <c r="A1441" s="1" t="s">
        <v>4803</v>
      </c>
      <c r="B1441" s="2">
        <v>39228</v>
      </c>
      <c r="C1441" s="30">
        <f>YEAR(IMDB4[[#This Row],[Release Date]])</f>
        <v>2007</v>
      </c>
      <c r="D1441" s="30" t="str">
        <f>FLOOR(IMDB4[[#This Row],[Year]],10)&amp;"s"</f>
        <v>2000s</v>
      </c>
      <c r="E1441" s="1" t="s">
        <v>32</v>
      </c>
      <c r="F1441" s="1" t="s">
        <v>20</v>
      </c>
      <c r="G1441" s="1" t="s">
        <v>3</v>
      </c>
      <c r="H1441" s="1" t="s">
        <v>4</v>
      </c>
      <c r="I1441" s="1" t="s">
        <v>92</v>
      </c>
      <c r="J1441" s="1" t="s">
        <v>3261</v>
      </c>
      <c r="K1441" s="1" t="s">
        <v>4804</v>
      </c>
      <c r="L1441" s="30">
        <v>4000</v>
      </c>
      <c r="M1441" s="30">
        <v>4883</v>
      </c>
      <c r="N1441" s="30">
        <v>136</v>
      </c>
      <c r="O1441" s="30">
        <v>915</v>
      </c>
      <c r="P1441" s="27">
        <v>5</v>
      </c>
      <c r="Q1441" s="30">
        <v>65</v>
      </c>
      <c r="R1441" s="30">
        <v>96</v>
      </c>
      <c r="S1441" s="9">
        <v>766487</v>
      </c>
      <c r="T1441" s="9">
        <v>5250000</v>
      </c>
      <c r="U1441" s="9">
        <f>IMDB4[[#This Row],[Gross Revenue]]-IMDB4[[#This Row],[Budget]]</f>
        <v>-4483513</v>
      </c>
      <c r="V1441" s="9" t="str">
        <f>IF(IMDB4[[#This Row],[Profit]]&gt;0,"Hit","Flop")</f>
        <v>Flop</v>
      </c>
      <c r="W1441" s="9" t="str" cm="1">
        <f t="array" ref="W1441">_xlfn.IFS(IMDB4[[#This Row],[IMDb Score (1-10)]]&gt;=8,"Excellent",IMDB4[[#This Row],[IMDb Score (1-10)]]&gt;=7,"Good",IMDB4[[#This Row],[IMDb Score (1-10)]]&gt;=5,"Average",TRUE,"Poor")</f>
        <v>Average</v>
      </c>
      <c r="X1441" s="9" t="str">
        <f>IF(IMDB4[[#This Row],[Duration (min)]]&lt;90,"Short",IF(IMDB4[[#This Row],[Duration (min)]]&lt;=120,"Medium", "Long"))</f>
        <v>Medium</v>
      </c>
    </row>
    <row r="1442" spans="1:24" x14ac:dyDescent="0.25">
      <c r="A1442" s="1" t="s">
        <v>6051</v>
      </c>
      <c r="B1442" s="2">
        <v>41185</v>
      </c>
      <c r="C1442" s="30">
        <f>YEAR(IMDB4[[#This Row],[Release Date]])</f>
        <v>2012</v>
      </c>
      <c r="D1442" s="30" t="str">
        <f>FLOOR(IMDB4[[#This Row],[Year]],10)&amp;"s"</f>
        <v>2010s</v>
      </c>
      <c r="E1442" s="1" t="s">
        <v>32</v>
      </c>
      <c r="F1442" s="1" t="s">
        <v>20</v>
      </c>
      <c r="G1442" s="1" t="s">
        <v>3</v>
      </c>
      <c r="H1442" s="1" t="s">
        <v>4</v>
      </c>
      <c r="I1442" s="1" t="s">
        <v>92</v>
      </c>
      <c r="J1442" s="1" t="s">
        <v>1501</v>
      </c>
      <c r="K1442" s="1" t="s">
        <v>6052</v>
      </c>
      <c r="L1442" s="30">
        <v>4000</v>
      </c>
      <c r="M1442" s="30">
        <v>8353</v>
      </c>
      <c r="N1442" s="30">
        <v>21</v>
      </c>
      <c r="O1442" s="30">
        <v>0</v>
      </c>
      <c r="P1442" s="27">
        <v>5.3</v>
      </c>
      <c r="Q1442" s="30">
        <v>156</v>
      </c>
      <c r="R1442" s="30">
        <v>87</v>
      </c>
      <c r="S1442" s="9">
        <v>418268</v>
      </c>
      <c r="T1442" s="9">
        <v>3000000</v>
      </c>
      <c r="U1442" s="9">
        <f>IMDB4[[#This Row],[Gross Revenue]]-IMDB4[[#This Row],[Budget]]</f>
        <v>-2581732</v>
      </c>
      <c r="V1442" s="9" t="str">
        <f>IF(IMDB4[[#This Row],[Profit]]&gt;0,"Hit","Flop")</f>
        <v>Flop</v>
      </c>
      <c r="W1442" s="9" t="str" cm="1">
        <f t="array" ref="W1442">_xlfn.IFS(IMDB4[[#This Row],[IMDb Score (1-10)]]&gt;=8,"Excellent",IMDB4[[#This Row],[IMDb Score (1-10)]]&gt;=7,"Good",IMDB4[[#This Row],[IMDb Score (1-10)]]&gt;=5,"Average",TRUE,"Poor")</f>
        <v>Average</v>
      </c>
      <c r="X1442" s="9" t="str">
        <f>IF(IMDB4[[#This Row],[Duration (min)]]&lt;90,"Short",IF(IMDB4[[#This Row],[Duration (min)]]&lt;=120,"Medium", "Long"))</f>
        <v>Short</v>
      </c>
    </row>
    <row r="1443" spans="1:24" x14ac:dyDescent="0.25">
      <c r="A1443" s="1" t="s">
        <v>3613</v>
      </c>
      <c r="B1443" s="2">
        <v>38279</v>
      </c>
      <c r="C1443" s="30">
        <f>YEAR(IMDB4[[#This Row],[Release Date]])</f>
        <v>2004</v>
      </c>
      <c r="D1443" s="30" t="str">
        <f>FLOOR(IMDB4[[#This Row],[Year]],10)&amp;"s"</f>
        <v>2000s</v>
      </c>
      <c r="E1443" s="1" t="s">
        <v>32</v>
      </c>
      <c r="F1443" s="1" t="s">
        <v>77</v>
      </c>
      <c r="G1443" s="1" t="s">
        <v>3</v>
      </c>
      <c r="H1443" s="1" t="s">
        <v>4</v>
      </c>
      <c r="I1443" s="1" t="s">
        <v>132</v>
      </c>
      <c r="J1443" s="1" t="s">
        <v>1889</v>
      </c>
      <c r="K1443" s="1" t="s">
        <v>3614</v>
      </c>
      <c r="L1443" s="30">
        <v>4000</v>
      </c>
      <c r="M1443" s="30">
        <v>6380</v>
      </c>
      <c r="N1443" s="30">
        <v>23</v>
      </c>
      <c r="O1443" s="30">
        <v>1000</v>
      </c>
      <c r="P1443" s="27">
        <v>5.3</v>
      </c>
      <c r="Q1443" s="30">
        <v>50</v>
      </c>
      <c r="R1443" s="30">
        <v>91</v>
      </c>
      <c r="S1443" s="9">
        <v>96793</v>
      </c>
      <c r="T1443" s="9">
        <v>3500000</v>
      </c>
      <c r="U1443" s="9">
        <f>IMDB4[[#This Row],[Gross Revenue]]-IMDB4[[#This Row],[Budget]]</f>
        <v>-3403207</v>
      </c>
      <c r="V1443" s="9" t="str">
        <f>IF(IMDB4[[#This Row],[Profit]]&gt;0,"Hit","Flop")</f>
        <v>Flop</v>
      </c>
      <c r="W1443" s="9" t="str" cm="1">
        <f t="array" ref="W1443">_xlfn.IFS(IMDB4[[#This Row],[IMDb Score (1-10)]]&gt;=8,"Excellent",IMDB4[[#This Row],[IMDb Score (1-10)]]&gt;=7,"Good",IMDB4[[#This Row],[IMDb Score (1-10)]]&gt;=5,"Average",TRUE,"Poor")</f>
        <v>Average</v>
      </c>
      <c r="X1443" s="9" t="str">
        <f>IF(IMDB4[[#This Row],[Duration (min)]]&lt;90,"Short",IF(IMDB4[[#This Row],[Duration (min)]]&lt;=120,"Medium", "Long"))</f>
        <v>Medium</v>
      </c>
    </row>
    <row r="1444" spans="1:24" x14ac:dyDescent="0.25">
      <c r="A1444" s="1" t="s">
        <v>2689</v>
      </c>
      <c r="B1444" s="2">
        <v>37143</v>
      </c>
      <c r="C1444" s="30">
        <f>YEAR(IMDB4[[#This Row],[Release Date]])</f>
        <v>2001</v>
      </c>
      <c r="D1444" s="30" t="str">
        <f>FLOOR(IMDB4[[#This Row],[Year]],10)&amp;"s"</f>
        <v>2000s</v>
      </c>
      <c r="E1444" s="1" t="s">
        <v>32</v>
      </c>
      <c r="F1444" s="1" t="s">
        <v>20</v>
      </c>
      <c r="G1444" s="1" t="s">
        <v>3</v>
      </c>
      <c r="H1444" s="1" t="s">
        <v>4</v>
      </c>
      <c r="I1444" s="1" t="s">
        <v>92</v>
      </c>
      <c r="J1444" s="1" t="s">
        <v>2015</v>
      </c>
      <c r="K1444" s="1" t="s">
        <v>1693</v>
      </c>
      <c r="L1444" s="30">
        <v>4000</v>
      </c>
      <c r="M1444" s="30">
        <v>6776</v>
      </c>
      <c r="N1444" s="30">
        <v>56</v>
      </c>
      <c r="O1444" s="30">
        <v>113</v>
      </c>
      <c r="P1444" s="27">
        <v>4.9000000000000004</v>
      </c>
      <c r="Q1444" s="30">
        <v>27</v>
      </c>
      <c r="R1444" s="30">
        <v>99</v>
      </c>
      <c r="S1444" s="9">
        <v>56007</v>
      </c>
      <c r="T1444" s="9">
        <v>5500000</v>
      </c>
      <c r="U1444" s="9">
        <f>IMDB4[[#This Row],[Gross Revenue]]-IMDB4[[#This Row],[Budget]]</f>
        <v>-5443993</v>
      </c>
      <c r="V1444" s="9" t="str">
        <f>IF(IMDB4[[#This Row],[Profit]]&gt;0,"Hit","Flop")</f>
        <v>Flop</v>
      </c>
      <c r="W1444" s="9" t="str" cm="1">
        <f t="array" ref="W1444">_xlfn.IFS(IMDB4[[#This Row],[IMDb Score (1-10)]]&gt;=8,"Excellent",IMDB4[[#This Row],[IMDb Score (1-10)]]&gt;=7,"Good",IMDB4[[#This Row],[IMDb Score (1-10)]]&gt;=5,"Average",TRUE,"Poor")</f>
        <v>Poor</v>
      </c>
      <c r="X1444" s="9" t="str">
        <f>IF(IMDB4[[#This Row],[Duration (min)]]&lt;90,"Short",IF(IMDB4[[#This Row],[Duration (min)]]&lt;=120,"Medium", "Long"))</f>
        <v>Medium</v>
      </c>
    </row>
    <row r="1445" spans="1:24" x14ac:dyDescent="0.25">
      <c r="A1445" s="1" t="s">
        <v>6891</v>
      </c>
      <c r="B1445" s="2">
        <v>42188</v>
      </c>
      <c r="C1445" s="30">
        <f>YEAR(IMDB4[[#This Row],[Release Date]])</f>
        <v>2015</v>
      </c>
      <c r="D1445" s="30" t="str">
        <f>FLOOR(IMDB4[[#This Row],[Year]],10)&amp;"s"</f>
        <v>2010s</v>
      </c>
      <c r="E1445" s="1" t="s">
        <v>32</v>
      </c>
      <c r="F1445" s="1" t="s">
        <v>77</v>
      </c>
      <c r="G1445" s="1" t="s">
        <v>3</v>
      </c>
      <c r="H1445" s="1" t="s">
        <v>4</v>
      </c>
      <c r="I1445" s="1" t="s">
        <v>132</v>
      </c>
      <c r="J1445" s="1" t="s">
        <v>3836</v>
      </c>
      <c r="K1445" s="1" t="s">
        <v>6192</v>
      </c>
      <c r="L1445" s="30">
        <v>3000</v>
      </c>
      <c r="M1445" s="30">
        <v>8458</v>
      </c>
      <c r="N1445" s="30">
        <v>365</v>
      </c>
      <c r="O1445" s="30">
        <v>150000</v>
      </c>
      <c r="P1445" s="27">
        <v>7</v>
      </c>
      <c r="Q1445" s="30">
        <v>644</v>
      </c>
      <c r="R1445" s="30">
        <v>124</v>
      </c>
      <c r="S1445" s="9">
        <v>652177271</v>
      </c>
      <c r="T1445" s="9">
        <v>150000000</v>
      </c>
      <c r="U1445" s="9">
        <f>IMDB4[[#This Row],[Gross Revenue]]-IMDB4[[#This Row],[Budget]]</f>
        <v>502177271</v>
      </c>
      <c r="V1445" s="9" t="str">
        <f>IF(IMDB4[[#This Row],[Profit]]&gt;0,"Hit","Flop")</f>
        <v>Hit</v>
      </c>
      <c r="W1445" s="9" t="str" cm="1">
        <f t="array" ref="W1445">_xlfn.IFS(IMDB4[[#This Row],[IMDb Score (1-10)]]&gt;=8,"Excellent",IMDB4[[#This Row],[IMDb Score (1-10)]]&gt;=7,"Good",IMDB4[[#This Row],[IMDb Score (1-10)]]&gt;=5,"Average",TRUE,"Poor")</f>
        <v>Good</v>
      </c>
      <c r="X1445" s="9" t="str">
        <f>IF(IMDB4[[#This Row],[Duration (min)]]&lt;90,"Short",IF(IMDB4[[#This Row],[Duration (min)]]&lt;=120,"Medium", "Long"))</f>
        <v>Long</v>
      </c>
    </row>
    <row r="1446" spans="1:24" x14ac:dyDescent="0.25">
      <c r="A1446" s="1" t="s">
        <v>4740</v>
      </c>
      <c r="B1446" s="2">
        <v>39188</v>
      </c>
      <c r="C1446" s="30">
        <f>YEAR(IMDB4[[#This Row],[Release Date]])</f>
        <v>2007</v>
      </c>
      <c r="D1446" s="30" t="str">
        <f>FLOOR(IMDB4[[#This Row],[Year]],10)&amp;"s"</f>
        <v>2000s</v>
      </c>
      <c r="E1446" s="1" t="s">
        <v>32</v>
      </c>
      <c r="F1446" s="1" t="s">
        <v>40</v>
      </c>
      <c r="G1446" s="1" t="s">
        <v>3</v>
      </c>
      <c r="H1446" s="1" t="s">
        <v>4</v>
      </c>
      <c r="I1446" s="1" t="s">
        <v>84</v>
      </c>
      <c r="J1446" s="1" t="s">
        <v>4257</v>
      </c>
      <c r="K1446" s="1" t="s">
        <v>4741</v>
      </c>
      <c r="L1446" s="30">
        <v>3000</v>
      </c>
      <c r="M1446" s="30">
        <v>4705</v>
      </c>
      <c r="N1446" s="30">
        <v>50</v>
      </c>
      <c r="O1446" s="30">
        <v>0</v>
      </c>
      <c r="P1446" s="27">
        <v>6.1</v>
      </c>
      <c r="Q1446" s="30">
        <v>227</v>
      </c>
      <c r="R1446" s="30">
        <v>93</v>
      </c>
      <c r="S1446" s="9">
        <v>320706665</v>
      </c>
      <c r="T1446" s="9">
        <v>160000000</v>
      </c>
      <c r="U1446" s="9">
        <f>IMDB4[[#This Row],[Gross Revenue]]-IMDB4[[#This Row],[Budget]]</f>
        <v>160706665</v>
      </c>
      <c r="V1446" s="9" t="str">
        <f>IF(IMDB4[[#This Row],[Profit]]&gt;0,"Hit","Flop")</f>
        <v>Hit</v>
      </c>
      <c r="W1446" s="9" t="str" cm="1">
        <f t="array" ref="W1446">_xlfn.IFS(IMDB4[[#This Row],[IMDb Score (1-10)]]&gt;=8,"Excellent",IMDB4[[#This Row],[IMDb Score (1-10)]]&gt;=7,"Good",IMDB4[[#This Row],[IMDb Score (1-10)]]&gt;=5,"Average",TRUE,"Poor")</f>
        <v>Average</v>
      </c>
      <c r="X1446" s="9" t="str">
        <f>IF(IMDB4[[#This Row],[Duration (min)]]&lt;90,"Short",IF(IMDB4[[#This Row],[Duration (min)]]&lt;=120,"Medium", "Long"))</f>
        <v>Medium</v>
      </c>
    </row>
    <row r="1447" spans="1:24" x14ac:dyDescent="0.25">
      <c r="A1447" s="1" t="s">
        <v>791</v>
      </c>
      <c r="B1447" s="2">
        <v>33224</v>
      </c>
      <c r="C1447" s="30">
        <f>YEAR(IMDB4[[#This Row],[Release Date]])</f>
        <v>1990</v>
      </c>
      <c r="D1447" s="30" t="str">
        <f>FLOOR(IMDB4[[#This Row],[Year]],10)&amp;"s"</f>
        <v>1990s</v>
      </c>
      <c r="E1447" s="1" t="s">
        <v>32</v>
      </c>
      <c r="F1447" s="1" t="s">
        <v>20</v>
      </c>
      <c r="G1447" s="1" t="s">
        <v>3</v>
      </c>
      <c r="H1447" s="1" t="s">
        <v>4</v>
      </c>
      <c r="I1447" s="1" t="s">
        <v>84</v>
      </c>
      <c r="J1447" s="1" t="s">
        <v>792</v>
      </c>
      <c r="K1447" s="1" t="s">
        <v>793</v>
      </c>
      <c r="L1447" s="30">
        <v>3000</v>
      </c>
      <c r="M1447" s="30">
        <v>7521</v>
      </c>
      <c r="N1447" s="30">
        <v>0</v>
      </c>
      <c r="O1447" s="30">
        <v>20000</v>
      </c>
      <c r="P1447" s="27">
        <v>7.5</v>
      </c>
      <c r="Q1447" s="30">
        <v>102</v>
      </c>
      <c r="R1447" s="30">
        <v>103</v>
      </c>
      <c r="S1447" s="9">
        <v>285761243</v>
      </c>
      <c r="T1447" s="9">
        <v>18000000</v>
      </c>
      <c r="U1447" s="9">
        <f>IMDB4[[#This Row],[Gross Revenue]]-IMDB4[[#This Row],[Budget]]</f>
        <v>267761243</v>
      </c>
      <c r="V1447" s="9" t="str">
        <f>IF(IMDB4[[#This Row],[Profit]]&gt;0,"Hit","Flop")</f>
        <v>Hit</v>
      </c>
      <c r="W1447" s="9" t="str" cm="1">
        <f t="array" ref="W1447">_xlfn.IFS(IMDB4[[#This Row],[IMDb Score (1-10)]]&gt;=8,"Excellent",IMDB4[[#This Row],[IMDb Score (1-10)]]&gt;=7,"Good",IMDB4[[#This Row],[IMDb Score (1-10)]]&gt;=5,"Average",TRUE,"Poor")</f>
        <v>Good</v>
      </c>
      <c r="X1447" s="9" t="str">
        <f>IF(IMDB4[[#This Row],[Duration (min)]]&lt;90,"Short",IF(IMDB4[[#This Row],[Duration (min)]]&lt;=120,"Medium", "Long"))</f>
        <v>Medium</v>
      </c>
    </row>
    <row r="1448" spans="1:24" x14ac:dyDescent="0.25">
      <c r="A1448" s="1" t="s">
        <v>2791</v>
      </c>
      <c r="B1448" s="2">
        <v>36940</v>
      </c>
      <c r="C1448" s="30">
        <f>YEAR(IMDB4[[#This Row],[Release Date]])</f>
        <v>2001</v>
      </c>
      <c r="D1448" s="30" t="str">
        <f>FLOOR(IMDB4[[#This Row],[Year]],10)&amp;"s"</f>
        <v>2000s</v>
      </c>
      <c r="E1448" s="1" t="s">
        <v>1</v>
      </c>
      <c r="F1448" s="1" t="s">
        <v>77</v>
      </c>
      <c r="G1448" s="1" t="s">
        <v>3</v>
      </c>
      <c r="H1448" s="1" t="s">
        <v>4</v>
      </c>
      <c r="I1448" s="1" t="s">
        <v>132</v>
      </c>
      <c r="J1448" s="1" t="s">
        <v>2345</v>
      </c>
      <c r="K1448" s="1" t="s">
        <v>1168</v>
      </c>
      <c r="L1448" s="30">
        <v>3000</v>
      </c>
      <c r="M1448" s="30">
        <v>5401</v>
      </c>
      <c r="N1448" s="30">
        <v>0</v>
      </c>
      <c r="O1448" s="30">
        <v>0</v>
      </c>
      <c r="P1448" s="27">
        <v>6.1</v>
      </c>
      <c r="Q1448" s="30">
        <v>191</v>
      </c>
      <c r="R1448" s="30">
        <v>184</v>
      </c>
      <c r="S1448" s="9">
        <v>198539855</v>
      </c>
      <c r="T1448" s="9">
        <v>140000000</v>
      </c>
      <c r="U1448" s="9">
        <f>IMDB4[[#This Row],[Gross Revenue]]-IMDB4[[#This Row],[Budget]]</f>
        <v>58539855</v>
      </c>
      <c r="V1448" s="9" t="str">
        <f>IF(IMDB4[[#This Row],[Profit]]&gt;0,"Hit","Flop")</f>
        <v>Hit</v>
      </c>
      <c r="W1448" s="9" t="str" cm="1">
        <f t="array" ref="W1448">_xlfn.IFS(IMDB4[[#This Row],[IMDb Score (1-10)]]&gt;=8,"Excellent",IMDB4[[#This Row],[IMDb Score (1-10)]]&gt;=7,"Good",IMDB4[[#This Row],[IMDb Score (1-10)]]&gt;=5,"Average",TRUE,"Poor")</f>
        <v>Average</v>
      </c>
      <c r="X1448" s="9" t="str">
        <f>IF(IMDB4[[#This Row],[Duration (min)]]&lt;90,"Short",IF(IMDB4[[#This Row],[Duration (min)]]&lt;=120,"Medium", "Long"))</f>
        <v>Long</v>
      </c>
    </row>
    <row r="1449" spans="1:24" x14ac:dyDescent="0.25">
      <c r="A1449" s="1" t="s">
        <v>2366</v>
      </c>
      <c r="B1449" s="2">
        <v>36877</v>
      </c>
      <c r="C1449" s="30">
        <f>YEAR(IMDB4[[#This Row],[Release Date]])</f>
        <v>2000</v>
      </c>
      <c r="D1449" s="30" t="str">
        <f>FLOOR(IMDB4[[#This Row],[Year]],10)&amp;"s"</f>
        <v>2000s</v>
      </c>
      <c r="E1449" s="1" t="s">
        <v>32</v>
      </c>
      <c r="F1449" s="1" t="s">
        <v>77</v>
      </c>
      <c r="G1449" s="1" t="s">
        <v>3</v>
      </c>
      <c r="H1449" s="1" t="s">
        <v>4</v>
      </c>
      <c r="I1449" s="1" t="s">
        <v>92</v>
      </c>
      <c r="J1449" s="1" t="s">
        <v>1759</v>
      </c>
      <c r="K1449" s="1" t="s">
        <v>274</v>
      </c>
      <c r="L1449" s="30">
        <v>3000</v>
      </c>
      <c r="M1449" s="30">
        <v>6521</v>
      </c>
      <c r="N1449" s="30">
        <v>0</v>
      </c>
      <c r="O1449" s="30">
        <v>21000</v>
      </c>
      <c r="P1449" s="27">
        <v>8.5</v>
      </c>
      <c r="Q1449" s="30">
        <v>265</v>
      </c>
      <c r="R1449" s="30">
        <v>171</v>
      </c>
      <c r="S1449" s="9">
        <v>187670866</v>
      </c>
      <c r="T1449" s="9">
        <v>103000000</v>
      </c>
      <c r="U1449" s="9">
        <f>IMDB4[[#This Row],[Gross Revenue]]-IMDB4[[#This Row],[Budget]]</f>
        <v>84670866</v>
      </c>
      <c r="V1449" s="9" t="str">
        <f>IF(IMDB4[[#This Row],[Profit]]&gt;0,"Hit","Flop")</f>
        <v>Hit</v>
      </c>
      <c r="W1449" s="9" t="str" cm="1">
        <f t="array" ref="W1449">_xlfn.IFS(IMDB4[[#This Row],[IMDb Score (1-10)]]&gt;=8,"Excellent",IMDB4[[#This Row],[IMDb Score (1-10)]]&gt;=7,"Good",IMDB4[[#This Row],[IMDb Score (1-10)]]&gt;=5,"Average",TRUE,"Poor")</f>
        <v>Excellent</v>
      </c>
      <c r="X1449" s="9" t="str">
        <f>IF(IMDB4[[#This Row],[Duration (min)]]&lt;90,"Short",IF(IMDB4[[#This Row],[Duration (min)]]&lt;=120,"Medium", "Long"))</f>
        <v>Long</v>
      </c>
    </row>
    <row r="1450" spans="1:24" x14ac:dyDescent="0.25">
      <c r="A1450" s="1" t="s">
        <v>911</v>
      </c>
      <c r="B1450" s="2">
        <v>33642</v>
      </c>
      <c r="C1450" s="30">
        <f>YEAR(IMDB4[[#This Row],[Release Date]])</f>
        <v>1992</v>
      </c>
      <c r="D1450" s="30" t="str">
        <f>FLOOR(IMDB4[[#This Row],[Year]],10)&amp;"s"</f>
        <v>1990s</v>
      </c>
      <c r="E1450" s="1" t="s">
        <v>32</v>
      </c>
      <c r="F1450" s="1" t="s">
        <v>40</v>
      </c>
      <c r="G1450" s="1" t="s">
        <v>3</v>
      </c>
      <c r="H1450" s="1" t="s">
        <v>4</v>
      </c>
      <c r="I1450" s="1" t="s">
        <v>84</v>
      </c>
      <c r="J1450" s="1" t="s">
        <v>792</v>
      </c>
      <c r="K1450" s="1" t="s">
        <v>793</v>
      </c>
      <c r="L1450" s="30">
        <v>3000</v>
      </c>
      <c r="M1450" s="30">
        <v>7860</v>
      </c>
      <c r="N1450" s="30">
        <v>0</v>
      </c>
      <c r="O1450" s="30">
        <v>0</v>
      </c>
      <c r="P1450" s="27">
        <v>6.6</v>
      </c>
      <c r="Q1450" s="30">
        <v>37</v>
      </c>
      <c r="R1450" s="30">
        <v>120</v>
      </c>
      <c r="S1450" s="9">
        <v>173585516</v>
      </c>
      <c r="T1450" s="9">
        <v>18000000</v>
      </c>
      <c r="U1450" s="9">
        <f>IMDB4[[#This Row],[Gross Revenue]]-IMDB4[[#This Row],[Budget]]</f>
        <v>155585516</v>
      </c>
      <c r="V1450" s="9" t="str">
        <f>IF(IMDB4[[#This Row],[Profit]]&gt;0,"Hit","Flop")</f>
        <v>Hit</v>
      </c>
      <c r="W1450" s="9" t="str" cm="1">
        <f t="array" ref="W1450">_xlfn.IFS(IMDB4[[#This Row],[IMDb Score (1-10)]]&gt;=8,"Excellent",IMDB4[[#This Row],[IMDb Score (1-10)]]&gt;=7,"Good",IMDB4[[#This Row],[IMDb Score (1-10)]]&gt;=5,"Average",TRUE,"Poor")</f>
        <v>Average</v>
      </c>
      <c r="X1450" s="9" t="str">
        <f>IF(IMDB4[[#This Row],[Duration (min)]]&lt;90,"Short",IF(IMDB4[[#This Row],[Duration (min)]]&lt;=120,"Medium", "Long"))</f>
        <v>Medium</v>
      </c>
    </row>
    <row r="1451" spans="1:24" x14ac:dyDescent="0.25">
      <c r="A1451" s="1" t="s">
        <v>2604</v>
      </c>
      <c r="B1451" s="2">
        <v>36953</v>
      </c>
      <c r="C1451" s="30">
        <f>YEAR(IMDB4[[#This Row],[Release Date]])</f>
        <v>2001</v>
      </c>
      <c r="D1451" s="30" t="str">
        <f>FLOOR(IMDB4[[#This Row],[Year]],10)&amp;"s"</f>
        <v>2000s</v>
      </c>
      <c r="E1451" s="1" t="s">
        <v>32</v>
      </c>
      <c r="F1451" s="1" t="s">
        <v>20</v>
      </c>
      <c r="G1451" s="1" t="s">
        <v>3</v>
      </c>
      <c r="H1451" s="1" t="s">
        <v>4</v>
      </c>
      <c r="I1451" s="1" t="s">
        <v>92</v>
      </c>
      <c r="J1451" s="1" t="s">
        <v>1755</v>
      </c>
      <c r="K1451" s="1" t="s">
        <v>2605</v>
      </c>
      <c r="L1451" s="30">
        <v>3000</v>
      </c>
      <c r="M1451" s="30">
        <v>7872</v>
      </c>
      <c r="N1451" s="30">
        <v>6</v>
      </c>
      <c r="O1451" s="30">
        <v>0</v>
      </c>
      <c r="P1451" s="27">
        <v>6.4</v>
      </c>
      <c r="Q1451" s="30">
        <v>142</v>
      </c>
      <c r="R1451" s="30">
        <v>108</v>
      </c>
      <c r="S1451" s="9">
        <v>145096820</v>
      </c>
      <c r="T1451" s="9">
        <v>30000000</v>
      </c>
      <c r="U1451" s="9">
        <f>IMDB4[[#This Row],[Gross Revenue]]-IMDB4[[#This Row],[Budget]]</f>
        <v>115096820</v>
      </c>
      <c r="V1451" s="9" t="str">
        <f>IF(IMDB4[[#This Row],[Profit]]&gt;0,"Hit","Flop")</f>
        <v>Hit</v>
      </c>
      <c r="W1451" s="9" t="str" cm="1">
        <f t="array" ref="W1451">_xlfn.IFS(IMDB4[[#This Row],[IMDb Score (1-10)]]&gt;=8,"Excellent",IMDB4[[#This Row],[IMDb Score (1-10)]]&gt;=7,"Good",IMDB4[[#This Row],[IMDb Score (1-10)]]&gt;=5,"Average",TRUE,"Poor")</f>
        <v>Average</v>
      </c>
      <c r="X1451" s="9" t="str">
        <f>IF(IMDB4[[#This Row],[Duration (min)]]&lt;90,"Short",IF(IMDB4[[#This Row],[Duration (min)]]&lt;=120,"Medium", "Long"))</f>
        <v>Medium</v>
      </c>
    </row>
    <row r="1452" spans="1:24" x14ac:dyDescent="0.25">
      <c r="A1452" s="1" t="s">
        <v>3296</v>
      </c>
      <c r="B1452" s="2">
        <v>37893</v>
      </c>
      <c r="C1452" s="30">
        <f>YEAR(IMDB4[[#This Row],[Release Date]])</f>
        <v>2003</v>
      </c>
      <c r="D1452" s="30" t="str">
        <f>FLOOR(IMDB4[[#This Row],[Year]],10)&amp;"s"</f>
        <v>2000s</v>
      </c>
      <c r="E1452" s="1" t="s">
        <v>32</v>
      </c>
      <c r="F1452" s="1" t="s">
        <v>20</v>
      </c>
      <c r="G1452" s="1" t="s">
        <v>3</v>
      </c>
      <c r="H1452" s="1" t="s">
        <v>4</v>
      </c>
      <c r="I1452" s="1" t="s">
        <v>84</v>
      </c>
      <c r="J1452" s="1" t="s">
        <v>3297</v>
      </c>
      <c r="K1452" s="1" t="s">
        <v>2969</v>
      </c>
      <c r="L1452" s="30">
        <v>3000</v>
      </c>
      <c r="M1452" s="30">
        <v>7014</v>
      </c>
      <c r="N1452" s="30">
        <v>189</v>
      </c>
      <c r="O1452" s="30">
        <v>0</v>
      </c>
      <c r="P1452" s="27">
        <v>5.8</v>
      </c>
      <c r="Q1452" s="30">
        <v>104</v>
      </c>
      <c r="R1452" s="30">
        <v>94</v>
      </c>
      <c r="S1452" s="9">
        <v>138614544</v>
      </c>
      <c r="T1452" s="9">
        <v>40000000</v>
      </c>
      <c r="U1452" s="9">
        <f>IMDB4[[#This Row],[Gross Revenue]]-IMDB4[[#This Row],[Budget]]</f>
        <v>98614544</v>
      </c>
      <c r="V1452" s="9" t="str">
        <f>IF(IMDB4[[#This Row],[Profit]]&gt;0,"Hit","Flop")</f>
        <v>Hit</v>
      </c>
      <c r="W1452" s="9" t="str" cm="1">
        <f t="array" ref="W1452">_xlfn.IFS(IMDB4[[#This Row],[IMDb Score (1-10)]]&gt;=8,"Excellent",IMDB4[[#This Row],[IMDb Score (1-10)]]&gt;=7,"Good",IMDB4[[#This Row],[IMDb Score (1-10)]]&gt;=5,"Average",TRUE,"Poor")</f>
        <v>Average</v>
      </c>
      <c r="X1452" s="9" t="str">
        <f>IF(IMDB4[[#This Row],[Duration (min)]]&lt;90,"Short",IF(IMDB4[[#This Row],[Duration (min)]]&lt;=120,"Medium", "Long"))</f>
        <v>Medium</v>
      </c>
    </row>
    <row r="1453" spans="1:24" x14ac:dyDescent="0.25">
      <c r="A1453" s="1" t="s">
        <v>5069</v>
      </c>
      <c r="B1453" s="2">
        <v>39541</v>
      </c>
      <c r="C1453" s="30">
        <f>YEAR(IMDB4[[#This Row],[Release Date]])</f>
        <v>2008</v>
      </c>
      <c r="D1453" s="30" t="str">
        <f>FLOOR(IMDB4[[#This Row],[Year]],10)&amp;"s"</f>
        <v>2000s</v>
      </c>
      <c r="E1453" s="1" t="s">
        <v>32</v>
      </c>
      <c r="F1453" s="1" t="s">
        <v>77</v>
      </c>
      <c r="G1453" s="1" t="s">
        <v>3</v>
      </c>
      <c r="H1453" s="1" t="s">
        <v>4</v>
      </c>
      <c r="I1453" s="1" t="s">
        <v>132</v>
      </c>
      <c r="J1453" s="1" t="s">
        <v>3616</v>
      </c>
      <c r="K1453" s="1" t="s">
        <v>3237</v>
      </c>
      <c r="L1453" s="30">
        <v>3000</v>
      </c>
      <c r="M1453" s="30">
        <v>5811</v>
      </c>
      <c r="N1453" s="30">
        <v>255</v>
      </c>
      <c r="O1453" s="30">
        <v>0</v>
      </c>
      <c r="P1453" s="27">
        <v>6.8</v>
      </c>
      <c r="Q1453" s="30">
        <v>354</v>
      </c>
      <c r="R1453" s="30">
        <v>135</v>
      </c>
      <c r="S1453" s="9">
        <v>134518390</v>
      </c>
      <c r="T1453" s="9">
        <v>150000000</v>
      </c>
      <c r="U1453" s="9">
        <f>IMDB4[[#This Row],[Gross Revenue]]-IMDB4[[#This Row],[Budget]]</f>
        <v>-15481610</v>
      </c>
      <c r="V1453" s="9" t="str">
        <f>IF(IMDB4[[#This Row],[Profit]]&gt;0,"Hit","Flop")</f>
        <v>Flop</v>
      </c>
      <c r="W1453" s="9" t="str" cm="1">
        <f t="array" ref="W1453">_xlfn.IFS(IMDB4[[#This Row],[IMDb Score (1-10)]]&gt;=8,"Excellent",IMDB4[[#This Row],[IMDb Score (1-10)]]&gt;=7,"Good",IMDB4[[#This Row],[IMDb Score (1-10)]]&gt;=5,"Average",TRUE,"Poor")</f>
        <v>Average</v>
      </c>
      <c r="X1453" s="9" t="str">
        <f>IF(IMDB4[[#This Row],[Duration (min)]]&lt;90,"Short",IF(IMDB4[[#This Row],[Duration (min)]]&lt;=120,"Medium", "Long"))</f>
        <v>Long</v>
      </c>
    </row>
    <row r="1454" spans="1:24" x14ac:dyDescent="0.25">
      <c r="A1454" s="1" t="s">
        <v>3835</v>
      </c>
      <c r="B1454" s="2">
        <v>38315</v>
      </c>
      <c r="C1454" s="30">
        <f>YEAR(IMDB4[[#This Row],[Release Date]])</f>
        <v>2004</v>
      </c>
      <c r="D1454" s="30" t="str">
        <f>FLOOR(IMDB4[[#This Row],[Year]],10)&amp;"s"</f>
        <v>2000s</v>
      </c>
      <c r="E1454" s="1" t="s">
        <v>32</v>
      </c>
      <c r="F1454" s="1" t="s">
        <v>9</v>
      </c>
      <c r="G1454" s="1" t="s">
        <v>3</v>
      </c>
      <c r="H1454" s="1" t="s">
        <v>4</v>
      </c>
      <c r="I1454" s="1" t="s">
        <v>132</v>
      </c>
      <c r="J1454" s="1" t="s">
        <v>3836</v>
      </c>
      <c r="K1454" s="1" t="s">
        <v>2225</v>
      </c>
      <c r="L1454" s="30">
        <v>3000</v>
      </c>
      <c r="M1454" s="30">
        <v>7273</v>
      </c>
      <c r="N1454" s="30">
        <v>0</v>
      </c>
      <c r="O1454" s="30">
        <v>0</v>
      </c>
      <c r="P1454" s="27">
        <v>6.5</v>
      </c>
      <c r="Q1454" s="30">
        <v>261</v>
      </c>
      <c r="R1454" s="30">
        <v>108</v>
      </c>
      <c r="S1454" s="9">
        <v>114195633</v>
      </c>
      <c r="T1454" s="9">
        <v>60000000</v>
      </c>
      <c r="U1454" s="9">
        <f>IMDB4[[#This Row],[Gross Revenue]]-IMDB4[[#This Row],[Budget]]</f>
        <v>54195633</v>
      </c>
      <c r="V1454" s="9" t="str">
        <f>IF(IMDB4[[#This Row],[Profit]]&gt;0,"Hit","Flop")</f>
        <v>Hit</v>
      </c>
      <c r="W1454" s="9" t="str" cm="1">
        <f t="array" ref="W1454">_xlfn.IFS(IMDB4[[#This Row],[IMDb Score (1-10)]]&gt;=8,"Excellent",IMDB4[[#This Row],[IMDb Score (1-10)]]&gt;=7,"Good",IMDB4[[#This Row],[IMDb Score (1-10)]]&gt;=5,"Average",TRUE,"Poor")</f>
        <v>Average</v>
      </c>
      <c r="X1454" s="9" t="str">
        <f>IF(IMDB4[[#This Row],[Duration (min)]]&lt;90,"Short",IF(IMDB4[[#This Row],[Duration (min)]]&lt;=120,"Medium", "Long"))</f>
        <v>Medium</v>
      </c>
    </row>
    <row r="1455" spans="1:24" x14ac:dyDescent="0.25">
      <c r="A1455" s="1" t="s">
        <v>6686</v>
      </c>
      <c r="B1455" s="2">
        <v>41697</v>
      </c>
      <c r="C1455" s="30">
        <f>YEAR(IMDB4[[#This Row],[Release Date]])</f>
        <v>2014</v>
      </c>
      <c r="D1455" s="30" t="str">
        <f>FLOOR(IMDB4[[#This Row],[Year]],10)&amp;"s"</f>
        <v>2010s</v>
      </c>
      <c r="E1455" s="1" t="s">
        <v>32</v>
      </c>
      <c r="F1455" s="1" t="s">
        <v>40</v>
      </c>
      <c r="G1455" s="1" t="s">
        <v>3</v>
      </c>
      <c r="H1455" s="1" t="s">
        <v>4</v>
      </c>
      <c r="I1455" s="1" t="s">
        <v>84</v>
      </c>
      <c r="J1455" s="1" t="s">
        <v>3616</v>
      </c>
      <c r="K1455" s="1" t="s">
        <v>2167</v>
      </c>
      <c r="L1455" s="30">
        <v>3000</v>
      </c>
      <c r="M1455" s="30">
        <v>5810</v>
      </c>
      <c r="N1455" s="30">
        <v>50</v>
      </c>
      <c r="O1455" s="30">
        <v>11000</v>
      </c>
      <c r="P1455" s="27">
        <v>6.9</v>
      </c>
      <c r="Q1455" s="30">
        <v>196</v>
      </c>
      <c r="R1455" s="30">
        <v>92</v>
      </c>
      <c r="S1455" s="9">
        <v>111505642</v>
      </c>
      <c r="T1455" s="9">
        <v>145000000</v>
      </c>
      <c r="U1455" s="9">
        <f>IMDB4[[#This Row],[Gross Revenue]]-IMDB4[[#This Row],[Budget]]</f>
        <v>-33494358</v>
      </c>
      <c r="V1455" s="9" t="str">
        <f>IF(IMDB4[[#This Row],[Profit]]&gt;0,"Hit","Flop")</f>
        <v>Flop</v>
      </c>
      <c r="W1455" s="9" t="str" cm="1">
        <f t="array" ref="W1455">_xlfn.IFS(IMDB4[[#This Row],[IMDb Score (1-10)]]&gt;=8,"Excellent",IMDB4[[#This Row],[IMDb Score (1-10)]]&gt;=7,"Good",IMDB4[[#This Row],[IMDb Score (1-10)]]&gt;=5,"Average",TRUE,"Poor")</f>
        <v>Average</v>
      </c>
      <c r="X1455" s="9" t="str">
        <f>IF(IMDB4[[#This Row],[Duration (min)]]&lt;90,"Short",IF(IMDB4[[#This Row],[Duration (min)]]&lt;=120,"Medium", "Long"))</f>
        <v>Medium</v>
      </c>
    </row>
    <row r="1456" spans="1:24" x14ac:dyDescent="0.25">
      <c r="A1456" s="1" t="s">
        <v>1560</v>
      </c>
      <c r="B1456" s="2">
        <v>35471</v>
      </c>
      <c r="C1456" s="30">
        <f>YEAR(IMDB4[[#This Row],[Release Date]])</f>
        <v>1997</v>
      </c>
      <c r="D1456" s="30" t="str">
        <f>FLOOR(IMDB4[[#This Row],[Year]],10)&amp;"s"</f>
        <v>1990s</v>
      </c>
      <c r="E1456" s="1" t="s">
        <v>32</v>
      </c>
      <c r="F1456" s="1" t="s">
        <v>77</v>
      </c>
      <c r="G1456" s="1" t="s">
        <v>3</v>
      </c>
      <c r="H1456" s="1" t="s">
        <v>4</v>
      </c>
      <c r="I1456" s="1" t="s">
        <v>84</v>
      </c>
      <c r="J1456" s="1" t="s">
        <v>1392</v>
      </c>
      <c r="K1456" s="1" t="s">
        <v>1561</v>
      </c>
      <c r="L1456" s="30">
        <v>3000</v>
      </c>
      <c r="M1456" s="30">
        <v>4518</v>
      </c>
      <c r="N1456" s="30">
        <v>39</v>
      </c>
      <c r="O1456" s="30">
        <v>5000</v>
      </c>
      <c r="P1456" s="27">
        <v>5.4</v>
      </c>
      <c r="Q1456" s="30">
        <v>53</v>
      </c>
      <c r="R1456" s="30">
        <v>92</v>
      </c>
      <c r="S1456" s="9">
        <v>105263257</v>
      </c>
      <c r="T1456" s="9">
        <v>55000000</v>
      </c>
      <c r="U1456" s="9">
        <f>IMDB4[[#This Row],[Gross Revenue]]-IMDB4[[#This Row],[Budget]]</f>
        <v>50263257</v>
      </c>
      <c r="V1456" s="9" t="str">
        <f>IF(IMDB4[[#This Row],[Profit]]&gt;0,"Hit","Flop")</f>
        <v>Hit</v>
      </c>
      <c r="W1456" s="9" t="str" cm="1">
        <f t="array" ref="W1456">_xlfn.IFS(IMDB4[[#This Row],[IMDb Score (1-10)]]&gt;=8,"Excellent",IMDB4[[#This Row],[IMDb Score (1-10)]]&gt;=7,"Good",IMDB4[[#This Row],[IMDb Score (1-10)]]&gt;=5,"Average",TRUE,"Poor")</f>
        <v>Average</v>
      </c>
      <c r="X1456" s="9" t="str">
        <f>IF(IMDB4[[#This Row],[Duration (min)]]&lt;90,"Short",IF(IMDB4[[#This Row],[Duration (min)]]&lt;=120,"Medium", "Long"))</f>
        <v>Medium</v>
      </c>
    </row>
    <row r="1457" spans="1:24" x14ac:dyDescent="0.25">
      <c r="A1457" s="1" t="s">
        <v>1396</v>
      </c>
      <c r="B1457" s="2">
        <v>35385</v>
      </c>
      <c r="C1457" s="30">
        <f>YEAR(IMDB4[[#This Row],[Release Date]])</f>
        <v>1996</v>
      </c>
      <c r="D1457" s="30" t="str">
        <f>FLOOR(IMDB4[[#This Row],[Year]],10)&amp;"s"</f>
        <v>1990s</v>
      </c>
      <c r="E1457" s="1" t="s">
        <v>32</v>
      </c>
      <c r="F1457" s="1" t="s">
        <v>9</v>
      </c>
      <c r="G1457" s="1" t="s">
        <v>3</v>
      </c>
      <c r="H1457" s="1" t="s">
        <v>4</v>
      </c>
      <c r="I1457" s="1" t="s">
        <v>84</v>
      </c>
      <c r="J1457" s="1" t="s">
        <v>1397</v>
      </c>
      <c r="K1457" s="1" t="s">
        <v>963</v>
      </c>
      <c r="L1457" s="30">
        <v>3000</v>
      </c>
      <c r="M1457" s="30">
        <v>5975</v>
      </c>
      <c r="N1457" s="30">
        <v>226</v>
      </c>
      <c r="O1457" s="30">
        <v>0</v>
      </c>
      <c r="P1457" s="27">
        <v>6.4</v>
      </c>
      <c r="Q1457" s="30">
        <v>53</v>
      </c>
      <c r="R1457" s="30">
        <v>123</v>
      </c>
      <c r="S1457" s="9">
        <v>104632573</v>
      </c>
      <c r="T1457" s="9">
        <v>32000000</v>
      </c>
      <c r="U1457" s="9">
        <f>IMDB4[[#This Row],[Gross Revenue]]-IMDB4[[#This Row],[Budget]]</f>
        <v>72632573</v>
      </c>
      <c r="V1457" s="9" t="str">
        <f>IF(IMDB4[[#This Row],[Profit]]&gt;0,"Hit","Flop")</f>
        <v>Hit</v>
      </c>
      <c r="W1457" s="9" t="str" cm="1">
        <f t="array" ref="W1457">_xlfn.IFS(IMDB4[[#This Row],[IMDb Score (1-10)]]&gt;=8,"Excellent",IMDB4[[#This Row],[IMDb Score (1-10)]]&gt;=7,"Good",IMDB4[[#This Row],[IMDb Score (1-10)]]&gt;=5,"Average",TRUE,"Poor")</f>
        <v>Average</v>
      </c>
      <c r="X1457" s="9" t="str">
        <f>IF(IMDB4[[#This Row],[Duration (min)]]&lt;90,"Short",IF(IMDB4[[#This Row],[Duration (min)]]&lt;=120,"Medium", "Long"))</f>
        <v>Long</v>
      </c>
    </row>
    <row r="1458" spans="1:24" x14ac:dyDescent="0.25">
      <c r="A1458" s="1" t="s">
        <v>3280</v>
      </c>
      <c r="B1458" s="2">
        <v>37883</v>
      </c>
      <c r="C1458" s="30">
        <f>YEAR(IMDB4[[#This Row],[Release Date]])</f>
        <v>2003</v>
      </c>
      <c r="D1458" s="30" t="str">
        <f>FLOOR(IMDB4[[#This Row],[Year]],10)&amp;"s"</f>
        <v>2000s</v>
      </c>
      <c r="E1458" s="1" t="s">
        <v>32</v>
      </c>
      <c r="F1458" s="1" t="s">
        <v>20</v>
      </c>
      <c r="G1458" s="1" t="s">
        <v>3</v>
      </c>
      <c r="H1458" s="1" t="s">
        <v>4</v>
      </c>
      <c r="I1458" s="1" t="s">
        <v>92</v>
      </c>
      <c r="J1458" s="1" t="s">
        <v>1755</v>
      </c>
      <c r="K1458" s="1" t="s">
        <v>2701</v>
      </c>
      <c r="L1458" s="30">
        <v>3000</v>
      </c>
      <c r="M1458" s="30">
        <v>5713</v>
      </c>
      <c r="N1458" s="30">
        <v>58</v>
      </c>
      <c r="O1458" s="30">
        <v>0</v>
      </c>
      <c r="P1458" s="27">
        <v>6.3</v>
      </c>
      <c r="Q1458" s="30">
        <v>153</v>
      </c>
      <c r="R1458" s="30">
        <v>74</v>
      </c>
      <c r="S1458" s="9">
        <v>104354205</v>
      </c>
      <c r="T1458" s="9">
        <v>55000000</v>
      </c>
      <c r="U1458" s="9">
        <f>IMDB4[[#This Row],[Gross Revenue]]-IMDB4[[#This Row],[Budget]]</f>
        <v>49354205</v>
      </c>
      <c r="V1458" s="9" t="str">
        <f>IF(IMDB4[[#This Row],[Profit]]&gt;0,"Hit","Flop")</f>
        <v>Hit</v>
      </c>
      <c r="W1458" s="9" t="str" cm="1">
        <f t="array" ref="W1458">_xlfn.IFS(IMDB4[[#This Row],[IMDb Score (1-10)]]&gt;=8,"Excellent",IMDB4[[#This Row],[IMDb Score (1-10)]]&gt;=7,"Good",IMDB4[[#This Row],[IMDb Score (1-10)]]&gt;=5,"Average",TRUE,"Poor")</f>
        <v>Average</v>
      </c>
      <c r="X1458" s="9" t="str">
        <f>IF(IMDB4[[#This Row],[Duration (min)]]&lt;90,"Short",IF(IMDB4[[#This Row],[Duration (min)]]&lt;=120,"Medium", "Long"))</f>
        <v>Short</v>
      </c>
    </row>
    <row r="1459" spans="1:24" x14ac:dyDescent="0.25">
      <c r="A1459" s="1" t="s">
        <v>1965</v>
      </c>
      <c r="B1459" s="2">
        <v>36227</v>
      </c>
      <c r="C1459" s="30">
        <f>YEAR(IMDB4[[#This Row],[Release Date]])</f>
        <v>1999</v>
      </c>
      <c r="D1459" s="30" t="str">
        <f>FLOOR(IMDB4[[#This Row],[Year]],10)&amp;"s"</f>
        <v>1990s</v>
      </c>
      <c r="E1459" s="1" t="s">
        <v>32</v>
      </c>
      <c r="F1459" s="1" t="s">
        <v>20</v>
      </c>
      <c r="G1459" s="1" t="s">
        <v>3</v>
      </c>
      <c r="H1459" s="1" t="s">
        <v>4</v>
      </c>
      <c r="I1459" s="1" t="s">
        <v>92</v>
      </c>
      <c r="J1459" s="1" t="s">
        <v>1755</v>
      </c>
      <c r="K1459" s="1" t="s">
        <v>1966</v>
      </c>
      <c r="L1459" s="30">
        <v>3000</v>
      </c>
      <c r="M1459" s="30">
        <v>8134</v>
      </c>
      <c r="N1459" s="30">
        <v>80</v>
      </c>
      <c r="O1459" s="30">
        <v>0</v>
      </c>
      <c r="P1459" s="27">
        <v>7</v>
      </c>
      <c r="Q1459" s="30">
        <v>145</v>
      </c>
      <c r="R1459" s="30">
        <v>95</v>
      </c>
      <c r="S1459" s="9">
        <v>101736215</v>
      </c>
      <c r="T1459" s="9">
        <v>11000000</v>
      </c>
      <c r="U1459" s="9">
        <f>IMDB4[[#This Row],[Gross Revenue]]-IMDB4[[#This Row],[Budget]]</f>
        <v>90736215</v>
      </c>
      <c r="V1459" s="9" t="str">
        <f>IF(IMDB4[[#This Row],[Profit]]&gt;0,"Hit","Flop")</f>
        <v>Hit</v>
      </c>
      <c r="W1459" s="9" t="str" cm="1">
        <f t="array" ref="W1459">_xlfn.IFS(IMDB4[[#This Row],[IMDb Score (1-10)]]&gt;=8,"Excellent",IMDB4[[#This Row],[IMDb Score (1-10)]]&gt;=7,"Good",IMDB4[[#This Row],[IMDb Score (1-10)]]&gt;=5,"Average",TRUE,"Poor")</f>
        <v>Good</v>
      </c>
      <c r="X1459" s="9" t="str">
        <f>IF(IMDB4[[#This Row],[Duration (min)]]&lt;90,"Short",IF(IMDB4[[#This Row],[Duration (min)]]&lt;=120,"Medium", "Long"))</f>
        <v>Medium</v>
      </c>
    </row>
    <row r="1460" spans="1:24" x14ac:dyDescent="0.25">
      <c r="A1460" s="1" t="s">
        <v>4880</v>
      </c>
      <c r="B1460" s="2">
        <v>39784</v>
      </c>
      <c r="C1460" s="30">
        <f>YEAR(IMDB4[[#This Row],[Release Date]])</f>
        <v>2008</v>
      </c>
      <c r="D1460" s="30" t="str">
        <f>FLOOR(IMDB4[[#This Row],[Year]],10)&amp;"s"</f>
        <v>2000s</v>
      </c>
      <c r="E1460" s="1" t="s">
        <v>32</v>
      </c>
      <c r="F1460" s="1" t="s">
        <v>77</v>
      </c>
      <c r="G1460" s="1" t="s">
        <v>3</v>
      </c>
      <c r="H1460" s="1" t="s">
        <v>4</v>
      </c>
      <c r="I1460" s="1" t="s">
        <v>132</v>
      </c>
      <c r="J1460" s="1" t="s">
        <v>1218</v>
      </c>
      <c r="K1460" s="1" t="s">
        <v>3220</v>
      </c>
      <c r="L1460" s="30">
        <v>3000</v>
      </c>
      <c r="M1460" s="30">
        <v>5637</v>
      </c>
      <c r="N1460" s="30">
        <v>154</v>
      </c>
      <c r="O1460" s="30">
        <v>0</v>
      </c>
      <c r="P1460" s="27">
        <v>6.6</v>
      </c>
      <c r="Q1460" s="30">
        <v>215</v>
      </c>
      <c r="R1460" s="30">
        <v>118</v>
      </c>
      <c r="S1460" s="9">
        <v>101111837</v>
      </c>
      <c r="T1460" s="9">
        <v>80000000</v>
      </c>
      <c r="U1460" s="9">
        <f>IMDB4[[#This Row],[Gross Revenue]]-IMDB4[[#This Row],[Budget]]</f>
        <v>21111837</v>
      </c>
      <c r="V1460" s="9" t="str">
        <f>IF(IMDB4[[#This Row],[Profit]]&gt;0,"Hit","Flop")</f>
        <v>Hit</v>
      </c>
      <c r="W1460" s="9" t="str" cm="1">
        <f t="array" ref="W1460">_xlfn.IFS(IMDB4[[#This Row],[IMDb Score (1-10)]]&gt;=8,"Excellent",IMDB4[[#This Row],[IMDb Score (1-10)]]&gt;=7,"Good",IMDB4[[#This Row],[IMDb Score (1-10)]]&gt;=5,"Average",TRUE,"Poor")</f>
        <v>Average</v>
      </c>
      <c r="X1460" s="9" t="str">
        <f>IF(IMDB4[[#This Row],[Duration (min)]]&lt;90,"Short",IF(IMDB4[[#This Row],[Duration (min)]]&lt;=120,"Medium", "Long"))</f>
        <v>Medium</v>
      </c>
    </row>
    <row r="1461" spans="1:24" x14ac:dyDescent="0.25">
      <c r="A1461" s="1" t="s">
        <v>5782</v>
      </c>
      <c r="B1461" s="2">
        <v>40849</v>
      </c>
      <c r="C1461" s="30">
        <f>YEAR(IMDB4[[#This Row],[Release Date]])</f>
        <v>2011</v>
      </c>
      <c r="D1461" s="30" t="str">
        <f>FLOOR(IMDB4[[#This Row],[Year]],10)&amp;"s"</f>
        <v>2010s</v>
      </c>
      <c r="E1461" s="1" t="s">
        <v>32</v>
      </c>
      <c r="F1461" s="1" t="s">
        <v>20</v>
      </c>
      <c r="G1461" s="1" t="s">
        <v>3</v>
      </c>
      <c r="H1461" s="1" t="s">
        <v>4</v>
      </c>
      <c r="I1461" s="1" t="s">
        <v>92</v>
      </c>
      <c r="J1461" s="1" t="s">
        <v>4257</v>
      </c>
      <c r="K1461" s="1" t="s">
        <v>1950</v>
      </c>
      <c r="L1461" s="30">
        <v>3000</v>
      </c>
      <c r="M1461" s="30">
        <v>5547</v>
      </c>
      <c r="N1461" s="30">
        <v>52</v>
      </c>
      <c r="O1461" s="30">
        <v>16000</v>
      </c>
      <c r="P1461" s="27">
        <v>5.7</v>
      </c>
      <c r="Q1461" s="30">
        <v>286</v>
      </c>
      <c r="R1461" s="30">
        <v>97</v>
      </c>
      <c r="S1461" s="9">
        <v>100292856</v>
      </c>
      <c r="T1461" s="9">
        <v>20000000</v>
      </c>
      <c r="U1461" s="9">
        <f>IMDB4[[#This Row],[Gross Revenue]]-IMDB4[[#This Row],[Budget]]</f>
        <v>80292856</v>
      </c>
      <c r="V1461" s="9" t="str">
        <f>IF(IMDB4[[#This Row],[Profit]]&gt;0,"Hit","Flop")</f>
        <v>Hit</v>
      </c>
      <c r="W1461" s="9" t="str" cm="1">
        <f t="array" ref="W1461">_xlfn.IFS(IMDB4[[#This Row],[IMDb Score (1-10)]]&gt;=8,"Excellent",IMDB4[[#This Row],[IMDb Score (1-10)]]&gt;=7,"Good",IMDB4[[#This Row],[IMDb Score (1-10)]]&gt;=5,"Average",TRUE,"Poor")</f>
        <v>Average</v>
      </c>
      <c r="X1461" s="9" t="str">
        <f>IF(IMDB4[[#This Row],[Duration (min)]]&lt;90,"Short",IF(IMDB4[[#This Row],[Duration (min)]]&lt;=120,"Medium", "Long"))</f>
        <v>Medium</v>
      </c>
    </row>
    <row r="1462" spans="1:24" x14ac:dyDescent="0.25">
      <c r="A1462" s="1" t="s">
        <v>5745</v>
      </c>
      <c r="B1462" s="2">
        <v>40509</v>
      </c>
      <c r="C1462" s="30">
        <f>YEAR(IMDB4[[#This Row],[Release Date]])</f>
        <v>2010</v>
      </c>
      <c r="D1462" s="30" t="str">
        <f>FLOOR(IMDB4[[#This Row],[Year]],10)&amp;"s"</f>
        <v>2010s</v>
      </c>
      <c r="E1462" s="1" t="s">
        <v>32</v>
      </c>
      <c r="F1462" s="1" t="s">
        <v>40</v>
      </c>
      <c r="G1462" s="1" t="s">
        <v>3</v>
      </c>
      <c r="H1462" s="1" t="s">
        <v>4</v>
      </c>
      <c r="I1462" s="1" t="s">
        <v>84</v>
      </c>
      <c r="J1462" s="1" t="s">
        <v>4257</v>
      </c>
      <c r="K1462" s="1" t="s">
        <v>4930</v>
      </c>
      <c r="L1462" s="30">
        <v>3000</v>
      </c>
      <c r="M1462" s="30">
        <v>4394</v>
      </c>
      <c r="N1462" s="30">
        <v>40</v>
      </c>
      <c r="O1462" s="30">
        <v>0</v>
      </c>
      <c r="P1462" s="27">
        <v>4.5999999999999996</v>
      </c>
      <c r="Q1462" s="30">
        <v>143</v>
      </c>
      <c r="R1462" s="30">
        <v>80</v>
      </c>
      <c r="S1462" s="9">
        <v>100169068</v>
      </c>
      <c r="T1462" s="9">
        <v>80000000</v>
      </c>
      <c r="U1462" s="9">
        <f>IMDB4[[#This Row],[Gross Revenue]]-IMDB4[[#This Row],[Budget]]</f>
        <v>20169068</v>
      </c>
      <c r="V1462" s="9" t="str">
        <f>IF(IMDB4[[#This Row],[Profit]]&gt;0,"Hit","Flop")</f>
        <v>Hit</v>
      </c>
      <c r="W1462" s="9" t="str" cm="1">
        <f t="array" ref="W1462">_xlfn.IFS(IMDB4[[#This Row],[IMDb Score (1-10)]]&gt;=8,"Excellent",IMDB4[[#This Row],[IMDb Score (1-10)]]&gt;=7,"Good",IMDB4[[#This Row],[IMDb Score (1-10)]]&gt;=5,"Average",TRUE,"Poor")</f>
        <v>Poor</v>
      </c>
      <c r="X1462" s="9" t="str">
        <f>IF(IMDB4[[#This Row],[Duration (min)]]&lt;90,"Short",IF(IMDB4[[#This Row],[Duration (min)]]&lt;=120,"Medium", "Long"))</f>
        <v>Short</v>
      </c>
    </row>
    <row r="1463" spans="1:24" x14ac:dyDescent="0.25">
      <c r="A1463" s="1" t="s">
        <v>2637</v>
      </c>
      <c r="B1463" s="2">
        <v>37239</v>
      </c>
      <c r="C1463" s="30">
        <f>YEAR(IMDB4[[#This Row],[Release Date]])</f>
        <v>2001</v>
      </c>
      <c r="D1463" s="30" t="str">
        <f>FLOOR(IMDB4[[#This Row],[Year]],10)&amp;"s"</f>
        <v>2000s</v>
      </c>
      <c r="E1463" s="1" t="s">
        <v>32</v>
      </c>
      <c r="F1463" s="1" t="s">
        <v>77</v>
      </c>
      <c r="G1463" s="1" t="s">
        <v>3</v>
      </c>
      <c r="H1463" s="1" t="s">
        <v>4</v>
      </c>
      <c r="I1463" s="1" t="s">
        <v>84</v>
      </c>
      <c r="J1463" s="1" t="s">
        <v>2638</v>
      </c>
      <c r="K1463" s="1" t="s">
        <v>2639</v>
      </c>
      <c r="L1463" s="30">
        <v>3000</v>
      </c>
      <c r="M1463" s="30">
        <v>4171</v>
      </c>
      <c r="N1463" s="30">
        <v>6</v>
      </c>
      <c r="O1463" s="30">
        <v>0</v>
      </c>
      <c r="P1463" s="27">
        <v>5.2</v>
      </c>
      <c r="Q1463" s="30">
        <v>105</v>
      </c>
      <c r="R1463" s="30">
        <v>87</v>
      </c>
      <c r="S1463" s="9">
        <v>93375151</v>
      </c>
      <c r="T1463" s="9">
        <v>60000000</v>
      </c>
      <c r="U1463" s="9">
        <f>IMDB4[[#This Row],[Gross Revenue]]-IMDB4[[#This Row],[Budget]]</f>
        <v>33375151</v>
      </c>
      <c r="V1463" s="9" t="str">
        <f>IF(IMDB4[[#This Row],[Profit]]&gt;0,"Hit","Flop")</f>
        <v>Hit</v>
      </c>
      <c r="W1463" s="9" t="str" cm="1">
        <f t="array" ref="W1463">_xlfn.IFS(IMDB4[[#This Row],[IMDb Score (1-10)]]&gt;=8,"Excellent",IMDB4[[#This Row],[IMDb Score (1-10)]]&gt;=7,"Good",IMDB4[[#This Row],[IMDb Score (1-10)]]&gt;=5,"Average",TRUE,"Poor")</f>
        <v>Average</v>
      </c>
      <c r="X1463" s="9" t="str">
        <f>IF(IMDB4[[#This Row],[Duration (min)]]&lt;90,"Short",IF(IMDB4[[#This Row],[Duration (min)]]&lt;=120,"Medium", "Long"))</f>
        <v>Short</v>
      </c>
    </row>
    <row r="1464" spans="1:24" x14ac:dyDescent="0.25">
      <c r="A1464" s="1" t="s">
        <v>875</v>
      </c>
      <c r="B1464" s="2">
        <v>33362</v>
      </c>
      <c r="C1464" s="30">
        <f>YEAR(IMDB4[[#This Row],[Release Date]])</f>
        <v>1991</v>
      </c>
      <c r="D1464" s="30" t="str">
        <f>FLOOR(IMDB4[[#This Row],[Year]],10)&amp;"s"</f>
        <v>1990s</v>
      </c>
      <c r="E1464" s="1" t="s">
        <v>32</v>
      </c>
      <c r="F1464" s="1" t="s">
        <v>20</v>
      </c>
      <c r="G1464" s="1" t="s">
        <v>3</v>
      </c>
      <c r="H1464" s="1" t="s">
        <v>4</v>
      </c>
      <c r="I1464" s="1" t="s">
        <v>132</v>
      </c>
      <c r="J1464" s="1" t="s">
        <v>571</v>
      </c>
      <c r="K1464" s="1" t="s">
        <v>876</v>
      </c>
      <c r="L1464" s="30">
        <v>3000</v>
      </c>
      <c r="M1464" s="30">
        <v>3847</v>
      </c>
      <c r="N1464" s="30">
        <v>119</v>
      </c>
      <c r="O1464" s="30">
        <v>0</v>
      </c>
      <c r="P1464" s="27">
        <v>6.8</v>
      </c>
      <c r="Q1464" s="30">
        <v>43</v>
      </c>
      <c r="R1464" s="30">
        <v>85</v>
      </c>
      <c r="S1464" s="9">
        <v>86930411</v>
      </c>
      <c r="T1464" s="9">
        <v>23000000</v>
      </c>
      <c r="U1464" s="9">
        <f>IMDB4[[#This Row],[Gross Revenue]]-IMDB4[[#This Row],[Budget]]</f>
        <v>63930411</v>
      </c>
      <c r="V1464" s="9" t="str">
        <f>IF(IMDB4[[#This Row],[Profit]]&gt;0,"Hit","Flop")</f>
        <v>Hit</v>
      </c>
      <c r="W1464" s="9" t="str" cm="1">
        <f t="array" ref="W1464">_xlfn.IFS(IMDB4[[#This Row],[IMDb Score (1-10)]]&gt;=8,"Excellent",IMDB4[[#This Row],[IMDb Score (1-10)]]&gt;=7,"Good",IMDB4[[#This Row],[IMDb Score (1-10)]]&gt;=5,"Average",TRUE,"Poor")</f>
        <v>Average</v>
      </c>
      <c r="X1464" s="9" t="str">
        <f>IF(IMDB4[[#This Row],[Duration (min)]]&lt;90,"Short",IF(IMDB4[[#This Row],[Duration (min)]]&lt;=120,"Medium", "Long"))</f>
        <v>Short</v>
      </c>
    </row>
    <row r="1465" spans="1:24" x14ac:dyDescent="0.25">
      <c r="A1465" s="1" t="s">
        <v>4044</v>
      </c>
      <c r="B1465" s="2">
        <v>38531</v>
      </c>
      <c r="C1465" s="30">
        <f>YEAR(IMDB4[[#This Row],[Release Date]])</f>
        <v>2005</v>
      </c>
      <c r="D1465" s="30" t="str">
        <f>FLOOR(IMDB4[[#This Row],[Year]],10)&amp;"s"</f>
        <v>2000s</v>
      </c>
      <c r="E1465" s="1" t="s">
        <v>32</v>
      </c>
      <c r="F1465" s="1" t="s">
        <v>20</v>
      </c>
      <c r="G1465" s="1" t="s">
        <v>3</v>
      </c>
      <c r="H1465" s="1" t="s">
        <v>11</v>
      </c>
      <c r="I1465" s="1" t="s">
        <v>132</v>
      </c>
      <c r="J1465" s="1" t="s">
        <v>4045</v>
      </c>
      <c r="K1465" s="1" t="s">
        <v>2743</v>
      </c>
      <c r="L1465" s="30">
        <v>3000</v>
      </c>
      <c r="M1465" s="30">
        <v>6292</v>
      </c>
      <c r="N1465" s="30">
        <v>126</v>
      </c>
      <c r="O1465" s="30">
        <v>0</v>
      </c>
      <c r="P1465" s="27">
        <v>5.5</v>
      </c>
      <c r="Q1465" s="30">
        <v>132</v>
      </c>
      <c r="R1465" s="30">
        <v>101</v>
      </c>
      <c r="S1465" s="9">
        <v>82931301</v>
      </c>
      <c r="T1465" s="9">
        <v>60000000</v>
      </c>
      <c r="U1465" s="9">
        <f>IMDB4[[#This Row],[Gross Revenue]]-IMDB4[[#This Row],[Budget]]</f>
        <v>22931301</v>
      </c>
      <c r="V1465" s="9" t="str">
        <f>IF(IMDB4[[#This Row],[Profit]]&gt;0,"Hit","Flop")</f>
        <v>Hit</v>
      </c>
      <c r="W1465" s="9" t="str" cm="1">
        <f t="array" ref="W1465">_xlfn.IFS(IMDB4[[#This Row],[IMDb Score (1-10)]]&gt;=8,"Excellent",IMDB4[[#This Row],[IMDb Score (1-10)]]&gt;=7,"Good",IMDB4[[#This Row],[IMDb Score (1-10)]]&gt;=5,"Average",TRUE,"Poor")</f>
        <v>Average</v>
      </c>
      <c r="X1465" s="9" t="str">
        <f>IF(IMDB4[[#This Row],[Duration (min)]]&lt;90,"Short",IF(IMDB4[[#This Row],[Duration (min)]]&lt;=120,"Medium", "Long"))</f>
        <v>Medium</v>
      </c>
    </row>
    <row r="1466" spans="1:24" x14ac:dyDescent="0.25">
      <c r="A1466" s="1" t="s">
        <v>6032</v>
      </c>
      <c r="B1466" s="2">
        <v>40638</v>
      </c>
      <c r="C1466" s="30">
        <f>YEAR(IMDB4[[#This Row],[Release Date]])</f>
        <v>2011</v>
      </c>
      <c r="D1466" s="30" t="str">
        <f>FLOOR(IMDB4[[#This Row],[Year]],10)&amp;"s"</f>
        <v>2010s</v>
      </c>
      <c r="E1466" s="1" t="s">
        <v>32</v>
      </c>
      <c r="F1466" s="1" t="s">
        <v>20</v>
      </c>
      <c r="G1466" s="1" t="s">
        <v>3</v>
      </c>
      <c r="H1466" s="1" t="s">
        <v>4</v>
      </c>
      <c r="I1466" s="1" t="s">
        <v>84</v>
      </c>
      <c r="J1466" s="1" t="s">
        <v>1218</v>
      </c>
      <c r="K1466" s="1" t="s">
        <v>1923</v>
      </c>
      <c r="L1466" s="30">
        <v>3000</v>
      </c>
      <c r="M1466" s="30">
        <v>5392</v>
      </c>
      <c r="N1466" s="30">
        <v>153</v>
      </c>
      <c r="O1466" s="30">
        <v>0</v>
      </c>
      <c r="P1466" s="27">
        <v>5.2</v>
      </c>
      <c r="Q1466" s="30">
        <v>178</v>
      </c>
      <c r="R1466" s="30">
        <v>102</v>
      </c>
      <c r="S1466" s="9">
        <v>80360866</v>
      </c>
      <c r="T1466" s="9">
        <v>80000000</v>
      </c>
      <c r="U1466" s="9">
        <f>IMDB4[[#This Row],[Gross Revenue]]-IMDB4[[#This Row],[Budget]]</f>
        <v>360866</v>
      </c>
      <c r="V1466" s="9" t="str">
        <f>IF(IMDB4[[#This Row],[Profit]]&gt;0,"Hit","Flop")</f>
        <v>Hit</v>
      </c>
      <c r="W1466" s="9" t="str" cm="1">
        <f t="array" ref="W1466">_xlfn.IFS(IMDB4[[#This Row],[IMDb Score (1-10)]]&gt;=8,"Excellent",IMDB4[[#This Row],[IMDb Score (1-10)]]&gt;=7,"Good",IMDB4[[#This Row],[IMDb Score (1-10)]]&gt;=5,"Average",TRUE,"Poor")</f>
        <v>Average</v>
      </c>
      <c r="X1466" s="9" t="str">
        <f>IF(IMDB4[[#This Row],[Duration (min)]]&lt;90,"Short",IF(IMDB4[[#This Row],[Duration (min)]]&lt;=120,"Medium", "Long"))</f>
        <v>Medium</v>
      </c>
    </row>
    <row r="1467" spans="1:24" x14ac:dyDescent="0.25">
      <c r="A1467" s="1" t="s">
        <v>2590</v>
      </c>
      <c r="B1467" s="2">
        <v>37212</v>
      </c>
      <c r="C1467" s="30">
        <f>YEAR(IMDB4[[#This Row],[Release Date]])</f>
        <v>2001</v>
      </c>
      <c r="D1467" s="30" t="str">
        <f>FLOOR(IMDB4[[#This Row],[Year]],10)&amp;"s"</f>
        <v>2000s</v>
      </c>
      <c r="E1467" s="1" t="s">
        <v>32</v>
      </c>
      <c r="F1467" s="1" t="s">
        <v>40</v>
      </c>
      <c r="G1467" s="1" t="s">
        <v>3</v>
      </c>
      <c r="H1467" s="1" t="s">
        <v>4</v>
      </c>
      <c r="I1467" s="1" t="s">
        <v>132</v>
      </c>
      <c r="J1467" s="1" t="s">
        <v>1310</v>
      </c>
      <c r="K1467" s="1" t="s">
        <v>225</v>
      </c>
      <c r="L1467" s="30">
        <v>3000</v>
      </c>
      <c r="M1467" s="30">
        <v>6217</v>
      </c>
      <c r="N1467" s="30">
        <v>14000</v>
      </c>
      <c r="O1467" s="30">
        <v>11000</v>
      </c>
      <c r="P1467" s="27">
        <v>7.1</v>
      </c>
      <c r="Q1467" s="30">
        <v>281</v>
      </c>
      <c r="R1467" s="30">
        <v>146</v>
      </c>
      <c r="S1467" s="9">
        <v>78616689</v>
      </c>
      <c r="T1467" s="9">
        <v>100000000</v>
      </c>
      <c r="U1467" s="9">
        <f>IMDB4[[#This Row],[Gross Revenue]]-IMDB4[[#This Row],[Budget]]</f>
        <v>-21383311</v>
      </c>
      <c r="V1467" s="9" t="str">
        <f>IF(IMDB4[[#This Row],[Profit]]&gt;0,"Hit","Flop")</f>
        <v>Flop</v>
      </c>
      <c r="W1467" s="9" t="str" cm="1">
        <f t="array" ref="W1467">_xlfn.IFS(IMDB4[[#This Row],[IMDb Score (1-10)]]&gt;=8,"Excellent",IMDB4[[#This Row],[IMDb Score (1-10)]]&gt;=7,"Good",IMDB4[[#This Row],[IMDb Score (1-10)]]&gt;=5,"Average",TRUE,"Poor")</f>
        <v>Good</v>
      </c>
      <c r="X1467" s="9" t="str">
        <f>IF(IMDB4[[#This Row],[Duration (min)]]&lt;90,"Short",IF(IMDB4[[#This Row],[Duration (min)]]&lt;=120,"Medium", "Long"))</f>
        <v>Long</v>
      </c>
    </row>
    <row r="1468" spans="1:24" x14ac:dyDescent="0.25">
      <c r="A1468" s="1" t="s">
        <v>6166</v>
      </c>
      <c r="B1468" s="2">
        <v>41098</v>
      </c>
      <c r="C1468" s="30">
        <f>YEAR(IMDB4[[#This Row],[Release Date]])</f>
        <v>2012</v>
      </c>
      <c r="D1468" s="30" t="str">
        <f>FLOOR(IMDB4[[#This Row],[Year]],10)&amp;"s"</f>
        <v>2010s</v>
      </c>
      <c r="E1468" s="1" t="s">
        <v>32</v>
      </c>
      <c r="F1468" s="1" t="s">
        <v>20</v>
      </c>
      <c r="G1468" s="1" t="s">
        <v>3</v>
      </c>
      <c r="H1468" s="1" t="s">
        <v>4</v>
      </c>
      <c r="I1468" s="1" t="s">
        <v>84</v>
      </c>
      <c r="J1468" s="1" t="s">
        <v>5513</v>
      </c>
      <c r="K1468" s="1" t="s">
        <v>4452</v>
      </c>
      <c r="L1468" s="30">
        <v>3000</v>
      </c>
      <c r="M1468" s="30">
        <v>5740</v>
      </c>
      <c r="N1468" s="30">
        <v>99</v>
      </c>
      <c r="O1468" s="30">
        <v>0</v>
      </c>
      <c r="P1468" s="27">
        <v>6.1</v>
      </c>
      <c r="Q1468" s="30">
        <v>139</v>
      </c>
      <c r="R1468" s="30">
        <v>105</v>
      </c>
      <c r="S1468" s="9">
        <v>77264926</v>
      </c>
      <c r="T1468" s="9">
        <v>25000000</v>
      </c>
      <c r="U1468" s="9">
        <f>IMDB4[[#This Row],[Gross Revenue]]-IMDB4[[#This Row],[Budget]]</f>
        <v>52264926</v>
      </c>
      <c r="V1468" s="9" t="str">
        <f>IF(IMDB4[[#This Row],[Profit]]&gt;0,"Hit","Flop")</f>
        <v>Hit</v>
      </c>
      <c r="W1468" s="9" t="str" cm="1">
        <f t="array" ref="W1468">_xlfn.IFS(IMDB4[[#This Row],[IMDb Score (1-10)]]&gt;=8,"Excellent",IMDB4[[#This Row],[IMDb Score (1-10)]]&gt;=7,"Good",IMDB4[[#This Row],[IMDb Score (1-10)]]&gt;=5,"Average",TRUE,"Poor")</f>
        <v>Average</v>
      </c>
      <c r="X1468" s="9" t="str">
        <f>IF(IMDB4[[#This Row],[Duration (min)]]&lt;90,"Short",IF(IMDB4[[#This Row],[Duration (min)]]&lt;=120,"Medium", "Long"))</f>
        <v>Medium</v>
      </c>
    </row>
    <row r="1469" spans="1:24" x14ac:dyDescent="0.25">
      <c r="A1469" s="1" t="s">
        <v>4916</v>
      </c>
      <c r="B1469" s="2">
        <v>39502</v>
      </c>
      <c r="C1469" s="30">
        <f>YEAR(IMDB4[[#This Row],[Release Date]])</f>
        <v>2008</v>
      </c>
      <c r="D1469" s="30" t="str">
        <f>FLOOR(IMDB4[[#This Row],[Year]],10)&amp;"s"</f>
        <v>2000s</v>
      </c>
      <c r="E1469" s="1" t="s">
        <v>32</v>
      </c>
      <c r="F1469" s="1" t="s">
        <v>77</v>
      </c>
      <c r="G1469" s="1" t="s">
        <v>3</v>
      </c>
      <c r="H1469" s="1" t="s">
        <v>4</v>
      </c>
      <c r="I1469" s="1" t="s">
        <v>132</v>
      </c>
      <c r="J1469" s="1" t="s">
        <v>4917</v>
      </c>
      <c r="K1469" s="1" t="s">
        <v>2972</v>
      </c>
      <c r="L1469" s="30">
        <v>3000</v>
      </c>
      <c r="M1469" s="30">
        <v>3632</v>
      </c>
      <c r="N1469" s="30">
        <v>0</v>
      </c>
      <c r="O1469" s="30">
        <v>3000</v>
      </c>
      <c r="P1469" s="27">
        <v>7</v>
      </c>
      <c r="Q1469" s="30">
        <v>345</v>
      </c>
      <c r="R1469" s="30">
        <v>120</v>
      </c>
      <c r="S1469" s="9">
        <v>75754670</v>
      </c>
      <c r="T1469" s="9">
        <v>85000000</v>
      </c>
      <c r="U1469" s="9">
        <f>IMDB4[[#This Row],[Gross Revenue]]-IMDB4[[#This Row],[Budget]]</f>
        <v>-9245330</v>
      </c>
      <c r="V1469" s="9" t="str">
        <f>IF(IMDB4[[#This Row],[Profit]]&gt;0,"Hit","Flop")</f>
        <v>Flop</v>
      </c>
      <c r="W1469" s="9" t="str" cm="1">
        <f t="array" ref="W1469">_xlfn.IFS(IMDB4[[#This Row],[IMDb Score (1-10)]]&gt;=8,"Excellent",IMDB4[[#This Row],[IMDb Score (1-10)]]&gt;=7,"Good",IMDB4[[#This Row],[IMDb Score (1-10)]]&gt;=5,"Average",TRUE,"Poor")</f>
        <v>Good</v>
      </c>
      <c r="X1469" s="9" t="str">
        <f>IF(IMDB4[[#This Row],[Duration (min)]]&lt;90,"Short",IF(IMDB4[[#This Row],[Duration (min)]]&lt;=120,"Medium", "Long"))</f>
        <v>Medium</v>
      </c>
    </row>
    <row r="1470" spans="1:24" x14ac:dyDescent="0.25">
      <c r="A1470" s="1" t="s">
        <v>4297</v>
      </c>
      <c r="B1470" s="2">
        <v>38755</v>
      </c>
      <c r="C1470" s="30">
        <f>YEAR(IMDB4[[#This Row],[Release Date]])</f>
        <v>2006</v>
      </c>
      <c r="D1470" s="30" t="str">
        <f>FLOOR(IMDB4[[#This Row],[Year]],10)&amp;"s"</f>
        <v>2000s</v>
      </c>
      <c r="E1470" s="1" t="s">
        <v>1</v>
      </c>
      <c r="F1470" s="1" t="s">
        <v>77</v>
      </c>
      <c r="G1470" s="1" t="s">
        <v>3</v>
      </c>
      <c r="H1470" s="1" t="s">
        <v>4</v>
      </c>
      <c r="I1470" s="1" t="s">
        <v>84</v>
      </c>
      <c r="J1470" s="1" t="s">
        <v>1759</v>
      </c>
      <c r="K1470" s="1" t="s">
        <v>4298</v>
      </c>
      <c r="L1470" s="30">
        <v>3000</v>
      </c>
      <c r="M1470" s="30">
        <v>4487</v>
      </c>
      <c r="N1470" s="30">
        <v>14</v>
      </c>
      <c r="O1470" s="30">
        <v>0</v>
      </c>
      <c r="P1470" s="27">
        <v>5.0999999999999996</v>
      </c>
      <c r="Q1470" s="30">
        <v>170</v>
      </c>
      <c r="R1470" s="30">
        <v>104</v>
      </c>
      <c r="S1470" s="9">
        <v>75030163</v>
      </c>
      <c r="T1470" s="9">
        <v>100000000</v>
      </c>
      <c r="U1470" s="9">
        <f>IMDB4[[#This Row],[Gross Revenue]]-IMDB4[[#This Row],[Budget]]</f>
        <v>-24969837</v>
      </c>
      <c r="V1470" s="9" t="str">
        <f>IF(IMDB4[[#This Row],[Profit]]&gt;0,"Hit","Flop")</f>
        <v>Flop</v>
      </c>
      <c r="W1470" s="9" t="str" cm="1">
        <f t="array" ref="W1470">_xlfn.IFS(IMDB4[[#This Row],[IMDb Score (1-10)]]&gt;=8,"Excellent",IMDB4[[#This Row],[IMDb Score (1-10)]]&gt;=7,"Good",IMDB4[[#This Row],[IMDb Score (1-10)]]&gt;=5,"Average",TRUE,"Poor")</f>
        <v>Average</v>
      </c>
      <c r="X1470" s="9" t="str">
        <f>IF(IMDB4[[#This Row],[Duration (min)]]&lt;90,"Short",IF(IMDB4[[#This Row],[Duration (min)]]&lt;=120,"Medium", "Long"))</f>
        <v>Medium</v>
      </c>
    </row>
    <row r="1471" spans="1:24" x14ac:dyDescent="0.25">
      <c r="A1471" s="1" t="s">
        <v>4080</v>
      </c>
      <c r="B1471" s="2">
        <v>38589</v>
      </c>
      <c r="C1471" s="30">
        <f>YEAR(IMDB4[[#This Row],[Release Date]])</f>
        <v>2005</v>
      </c>
      <c r="D1471" s="30" t="str">
        <f>FLOOR(IMDB4[[#This Row],[Year]],10)&amp;"s"</f>
        <v>2000s</v>
      </c>
      <c r="E1471" s="1" t="s">
        <v>1</v>
      </c>
      <c r="F1471" s="1" t="s">
        <v>2</v>
      </c>
      <c r="G1471" s="1" t="s">
        <v>3</v>
      </c>
      <c r="H1471" s="1" t="s">
        <v>4</v>
      </c>
      <c r="I1471" s="1" t="s">
        <v>92</v>
      </c>
      <c r="J1471" s="1" t="s">
        <v>1218</v>
      </c>
      <c r="K1471" s="1" t="s">
        <v>4081</v>
      </c>
      <c r="L1471" s="30">
        <v>3000</v>
      </c>
      <c r="M1471" s="30">
        <v>3924</v>
      </c>
      <c r="N1471" s="30">
        <v>436</v>
      </c>
      <c r="O1471" s="30">
        <v>13000</v>
      </c>
      <c r="P1471" s="27">
        <v>8.1</v>
      </c>
      <c r="Q1471" s="30">
        <v>374</v>
      </c>
      <c r="R1471" s="30">
        <v>147</v>
      </c>
      <c r="S1471" s="9">
        <v>74098862</v>
      </c>
      <c r="T1471" s="9">
        <v>40000000</v>
      </c>
      <c r="U1471" s="9">
        <f>IMDB4[[#This Row],[Gross Revenue]]-IMDB4[[#This Row],[Budget]]</f>
        <v>34098862</v>
      </c>
      <c r="V1471" s="9" t="str">
        <f>IF(IMDB4[[#This Row],[Profit]]&gt;0,"Hit","Flop")</f>
        <v>Hit</v>
      </c>
      <c r="W1471" s="9" t="str" cm="1">
        <f t="array" ref="W1471">_xlfn.IFS(IMDB4[[#This Row],[IMDb Score (1-10)]]&gt;=8,"Excellent",IMDB4[[#This Row],[IMDb Score (1-10)]]&gt;=7,"Good",IMDB4[[#This Row],[IMDb Score (1-10)]]&gt;=5,"Average",TRUE,"Poor")</f>
        <v>Excellent</v>
      </c>
      <c r="X1471" s="9" t="str">
        <f>IF(IMDB4[[#This Row],[Duration (min)]]&lt;90,"Short",IF(IMDB4[[#This Row],[Duration (min)]]&lt;=120,"Medium", "Long"))</f>
        <v>Long</v>
      </c>
    </row>
    <row r="1472" spans="1:24" x14ac:dyDescent="0.25">
      <c r="A1472" s="1" t="s">
        <v>5269</v>
      </c>
      <c r="B1472" s="2">
        <v>40095</v>
      </c>
      <c r="C1472" s="30">
        <f>YEAR(IMDB4[[#This Row],[Release Date]])</f>
        <v>2009</v>
      </c>
      <c r="D1472" s="30" t="str">
        <f>FLOOR(IMDB4[[#This Row],[Year]],10)&amp;"s"</f>
        <v>2000s</v>
      </c>
      <c r="E1472" s="1" t="s">
        <v>32</v>
      </c>
      <c r="F1472" s="1" t="s">
        <v>20</v>
      </c>
      <c r="G1472" s="1" t="s">
        <v>3</v>
      </c>
      <c r="H1472" s="1" t="s">
        <v>4</v>
      </c>
      <c r="I1472" s="1" t="s">
        <v>84</v>
      </c>
      <c r="J1472" s="1" t="s">
        <v>1510</v>
      </c>
      <c r="K1472" s="1" t="s">
        <v>5270</v>
      </c>
      <c r="L1472" s="30">
        <v>3000</v>
      </c>
      <c r="M1472" s="30">
        <v>5174</v>
      </c>
      <c r="N1472" s="30">
        <v>87</v>
      </c>
      <c r="O1472" s="30">
        <v>1000</v>
      </c>
      <c r="P1472" s="27">
        <v>5.4</v>
      </c>
      <c r="Q1472" s="30">
        <v>107</v>
      </c>
      <c r="R1472" s="30">
        <v>100</v>
      </c>
      <c r="S1472" s="9">
        <v>73023275</v>
      </c>
      <c r="T1472" s="9">
        <v>35000000</v>
      </c>
      <c r="U1472" s="9">
        <f>IMDB4[[#This Row],[Gross Revenue]]-IMDB4[[#This Row],[Budget]]</f>
        <v>38023275</v>
      </c>
      <c r="V1472" s="9" t="str">
        <f>IF(IMDB4[[#This Row],[Profit]]&gt;0,"Hit","Flop")</f>
        <v>Hit</v>
      </c>
      <c r="W1472" s="9" t="str" cm="1">
        <f t="array" ref="W1472">_xlfn.IFS(IMDB4[[#This Row],[IMDb Score (1-10)]]&gt;=8,"Excellent",IMDB4[[#This Row],[IMDb Score (1-10)]]&gt;=7,"Good",IMDB4[[#This Row],[IMDb Score (1-10)]]&gt;=5,"Average",TRUE,"Poor")</f>
        <v>Average</v>
      </c>
      <c r="X1472" s="9" t="str">
        <f>IF(IMDB4[[#This Row],[Duration (min)]]&lt;90,"Short",IF(IMDB4[[#This Row],[Duration (min)]]&lt;=120,"Medium", "Long"))</f>
        <v>Medium</v>
      </c>
    </row>
    <row r="1473" spans="1:24" x14ac:dyDescent="0.25">
      <c r="A1473" s="1" t="s">
        <v>2420</v>
      </c>
      <c r="B1473" s="2">
        <v>36863</v>
      </c>
      <c r="C1473" s="30">
        <f>YEAR(IMDB4[[#This Row],[Release Date]])</f>
        <v>2000</v>
      </c>
      <c r="D1473" s="30" t="str">
        <f>FLOOR(IMDB4[[#This Row],[Year]],10)&amp;"s"</f>
        <v>2000s</v>
      </c>
      <c r="E1473" s="1" t="s">
        <v>32</v>
      </c>
      <c r="F1473" s="1" t="s">
        <v>40</v>
      </c>
      <c r="G1473" s="1" t="s">
        <v>3</v>
      </c>
      <c r="H1473" s="1" t="s">
        <v>4</v>
      </c>
      <c r="I1473" s="1" t="s">
        <v>84</v>
      </c>
      <c r="J1473" s="1" t="s">
        <v>1510</v>
      </c>
      <c r="K1473" s="1" t="s">
        <v>296</v>
      </c>
      <c r="L1473" s="30">
        <v>3000</v>
      </c>
      <c r="M1473" s="30">
        <v>4902</v>
      </c>
      <c r="N1473" s="30">
        <v>0</v>
      </c>
      <c r="O1473" s="30">
        <v>0</v>
      </c>
      <c r="P1473" s="27">
        <v>5.6</v>
      </c>
      <c r="Q1473" s="30">
        <v>181</v>
      </c>
      <c r="R1473" s="30">
        <v>114</v>
      </c>
      <c r="S1473" s="9">
        <v>60874615</v>
      </c>
      <c r="T1473" s="9">
        <v>90000000</v>
      </c>
      <c r="U1473" s="9">
        <f>IMDB4[[#This Row],[Gross Revenue]]-IMDB4[[#This Row],[Budget]]</f>
        <v>-29125385</v>
      </c>
      <c r="V1473" s="9" t="str">
        <f>IF(IMDB4[[#This Row],[Profit]]&gt;0,"Hit","Flop")</f>
        <v>Flop</v>
      </c>
      <c r="W1473" s="9" t="str" cm="1">
        <f t="array" ref="W1473">_xlfn.IFS(IMDB4[[#This Row],[IMDb Score (1-10)]]&gt;=8,"Excellent",IMDB4[[#This Row],[IMDb Score (1-10)]]&gt;=7,"Good",IMDB4[[#This Row],[IMDb Score (1-10)]]&gt;=5,"Average",TRUE,"Poor")</f>
        <v>Average</v>
      </c>
      <c r="X1473" s="9" t="str">
        <f>IF(IMDB4[[#This Row],[Duration (min)]]&lt;90,"Short",IF(IMDB4[[#This Row],[Duration (min)]]&lt;=120,"Medium", "Long"))</f>
        <v>Medium</v>
      </c>
    </row>
    <row r="1474" spans="1:24" x14ac:dyDescent="0.25">
      <c r="A1474" s="1" t="s">
        <v>847</v>
      </c>
      <c r="B1474" s="2">
        <v>33555</v>
      </c>
      <c r="C1474" s="30">
        <f>YEAR(IMDB4[[#This Row],[Release Date]])</f>
        <v>1991</v>
      </c>
      <c r="D1474" s="30" t="str">
        <f>FLOOR(IMDB4[[#This Row],[Year]],10)&amp;"s"</f>
        <v>1990s</v>
      </c>
      <c r="E1474" s="1" t="s">
        <v>32</v>
      </c>
      <c r="F1474" s="1" t="s">
        <v>20</v>
      </c>
      <c r="G1474" s="1" t="s">
        <v>3</v>
      </c>
      <c r="H1474" s="1" t="s">
        <v>4</v>
      </c>
      <c r="I1474" s="1" t="s">
        <v>132</v>
      </c>
      <c r="J1474" s="1" t="s">
        <v>792</v>
      </c>
      <c r="K1474" s="1" t="s">
        <v>304</v>
      </c>
      <c r="L1474" s="30">
        <v>3000</v>
      </c>
      <c r="M1474" s="30">
        <v>5433</v>
      </c>
      <c r="N1474" s="30">
        <v>6</v>
      </c>
      <c r="O1474" s="30">
        <v>0</v>
      </c>
      <c r="P1474" s="27">
        <v>6.8</v>
      </c>
      <c r="Q1474" s="30">
        <v>31</v>
      </c>
      <c r="R1474" s="30">
        <v>102</v>
      </c>
      <c r="S1474" s="9">
        <v>59847242</v>
      </c>
      <c r="T1474" s="9">
        <v>16500000</v>
      </c>
      <c r="U1474" s="9">
        <f>IMDB4[[#This Row],[Gross Revenue]]-IMDB4[[#This Row],[Budget]]</f>
        <v>43347242</v>
      </c>
      <c r="V1474" s="9" t="str">
        <f>IF(IMDB4[[#This Row],[Profit]]&gt;0,"Hit","Flop")</f>
        <v>Hit</v>
      </c>
      <c r="W1474" s="9" t="str" cm="1">
        <f t="array" ref="W1474">_xlfn.IFS(IMDB4[[#This Row],[IMDb Score (1-10)]]&gt;=8,"Excellent",IMDB4[[#This Row],[IMDb Score (1-10)]]&gt;=7,"Good",IMDB4[[#This Row],[IMDb Score (1-10)]]&gt;=5,"Average",TRUE,"Poor")</f>
        <v>Average</v>
      </c>
      <c r="X1474" s="9" t="str">
        <f>IF(IMDB4[[#This Row],[Duration (min)]]&lt;90,"Short",IF(IMDB4[[#This Row],[Duration (min)]]&lt;=120,"Medium", "Long"))</f>
        <v>Medium</v>
      </c>
    </row>
    <row r="1475" spans="1:24" x14ac:dyDescent="0.25">
      <c r="A1475" s="1" t="s">
        <v>3615</v>
      </c>
      <c r="B1475" s="2">
        <v>38246</v>
      </c>
      <c r="C1475" s="30">
        <f>YEAR(IMDB4[[#This Row],[Release Date]])</f>
        <v>2004</v>
      </c>
      <c r="D1475" s="30" t="str">
        <f>FLOOR(IMDB4[[#This Row],[Year]],10)&amp;"s"</f>
        <v>2000s</v>
      </c>
      <c r="E1475" s="1" t="s">
        <v>32</v>
      </c>
      <c r="F1475" s="1" t="s">
        <v>77</v>
      </c>
      <c r="G1475" s="1" t="s">
        <v>3</v>
      </c>
      <c r="H1475" s="1" t="s">
        <v>4</v>
      </c>
      <c r="I1475" s="1" t="s">
        <v>92</v>
      </c>
      <c r="J1475" s="1" t="s">
        <v>3616</v>
      </c>
      <c r="K1475" s="1" t="s">
        <v>3617</v>
      </c>
      <c r="L1475" s="30">
        <v>3000</v>
      </c>
      <c r="M1475" s="30">
        <v>10438</v>
      </c>
      <c r="N1475" s="30">
        <v>0</v>
      </c>
      <c r="O1475" s="30">
        <v>7000</v>
      </c>
      <c r="P1475" s="27">
        <v>7.4</v>
      </c>
      <c r="Q1475" s="30">
        <v>287</v>
      </c>
      <c r="R1475" s="30">
        <v>110</v>
      </c>
      <c r="S1475" s="9">
        <v>58885635</v>
      </c>
      <c r="T1475" s="9">
        <v>26000000</v>
      </c>
      <c r="U1475" s="9">
        <f>IMDB4[[#This Row],[Gross Revenue]]-IMDB4[[#This Row],[Budget]]</f>
        <v>32885635</v>
      </c>
      <c r="V1475" s="9" t="str">
        <f>IF(IMDB4[[#This Row],[Profit]]&gt;0,"Hit","Flop")</f>
        <v>Hit</v>
      </c>
      <c r="W1475" s="9" t="str" cm="1">
        <f t="array" ref="W1475">_xlfn.IFS(IMDB4[[#This Row],[IMDb Score (1-10)]]&gt;=8,"Excellent",IMDB4[[#This Row],[IMDb Score (1-10)]]&gt;=7,"Good",IMDB4[[#This Row],[IMDb Score (1-10)]]&gt;=5,"Average",TRUE,"Poor")</f>
        <v>Good</v>
      </c>
      <c r="X1475" s="9" t="str">
        <f>IF(IMDB4[[#This Row],[Duration (min)]]&lt;90,"Short",IF(IMDB4[[#This Row],[Duration (min)]]&lt;=120,"Medium", "Long"))</f>
        <v>Medium</v>
      </c>
    </row>
    <row r="1476" spans="1:24" x14ac:dyDescent="0.25">
      <c r="A1476" s="1" t="s">
        <v>3406</v>
      </c>
      <c r="B1476" s="2">
        <v>37825</v>
      </c>
      <c r="C1476" s="30">
        <f>YEAR(IMDB4[[#This Row],[Release Date]])</f>
        <v>2003</v>
      </c>
      <c r="D1476" s="30" t="str">
        <f>FLOOR(IMDB4[[#This Row],[Year]],10)&amp;"s"</f>
        <v>2000s</v>
      </c>
      <c r="E1476" s="1" t="s">
        <v>32</v>
      </c>
      <c r="F1476" s="1" t="s">
        <v>9</v>
      </c>
      <c r="G1476" s="1" t="s">
        <v>3</v>
      </c>
      <c r="H1476" s="1" t="s">
        <v>4</v>
      </c>
      <c r="I1476" s="1" t="s">
        <v>92</v>
      </c>
      <c r="J1476" s="1" t="s">
        <v>1397</v>
      </c>
      <c r="K1476" s="1" t="s">
        <v>776</v>
      </c>
      <c r="L1476" s="30">
        <v>3000</v>
      </c>
      <c r="M1476" s="30">
        <v>5458</v>
      </c>
      <c r="N1476" s="30">
        <v>0</v>
      </c>
      <c r="O1476" s="30">
        <v>0</v>
      </c>
      <c r="P1476" s="27">
        <v>7.5</v>
      </c>
      <c r="Q1476" s="30">
        <v>153</v>
      </c>
      <c r="R1476" s="30">
        <v>139</v>
      </c>
      <c r="S1476" s="9">
        <v>58328680</v>
      </c>
      <c r="T1476" s="9">
        <v>22000000</v>
      </c>
      <c r="U1476" s="9">
        <f>IMDB4[[#This Row],[Gross Revenue]]-IMDB4[[#This Row],[Budget]]</f>
        <v>36328680</v>
      </c>
      <c r="V1476" s="9" t="str">
        <f>IF(IMDB4[[#This Row],[Profit]]&gt;0,"Hit","Flop")</f>
        <v>Hit</v>
      </c>
      <c r="W1476" s="9" t="str" cm="1">
        <f t="array" ref="W1476">_xlfn.IFS(IMDB4[[#This Row],[IMDb Score (1-10)]]&gt;=8,"Excellent",IMDB4[[#This Row],[IMDb Score (1-10)]]&gt;=7,"Good",IMDB4[[#This Row],[IMDb Score (1-10)]]&gt;=5,"Average",TRUE,"Poor")</f>
        <v>Good</v>
      </c>
      <c r="X1476" s="9" t="str">
        <f>IF(IMDB4[[#This Row],[Duration (min)]]&lt;90,"Short",IF(IMDB4[[#This Row],[Duration (min)]]&lt;=120,"Medium", "Long"))</f>
        <v>Long</v>
      </c>
    </row>
    <row r="1477" spans="1:24" x14ac:dyDescent="0.25">
      <c r="A1477" s="1" t="s">
        <v>6538</v>
      </c>
      <c r="B1477" s="2">
        <v>41616</v>
      </c>
      <c r="C1477" s="30">
        <f>YEAR(IMDB4[[#This Row],[Release Date]])</f>
        <v>2013</v>
      </c>
      <c r="D1477" s="30" t="str">
        <f>FLOOR(IMDB4[[#This Row],[Year]],10)&amp;"s"</f>
        <v>2010s</v>
      </c>
      <c r="E1477" s="1" t="s">
        <v>32</v>
      </c>
      <c r="F1477" s="1" t="s">
        <v>40</v>
      </c>
      <c r="G1477" s="1" t="s">
        <v>3</v>
      </c>
      <c r="H1477" s="1" t="s">
        <v>4</v>
      </c>
      <c r="I1477" s="1" t="s">
        <v>84</v>
      </c>
      <c r="J1477" s="1" t="s">
        <v>4045</v>
      </c>
      <c r="K1477" s="1" t="s">
        <v>1431</v>
      </c>
      <c r="L1477" s="30">
        <v>3000</v>
      </c>
      <c r="M1477" s="30">
        <v>5095</v>
      </c>
      <c r="N1477" s="30">
        <v>0</v>
      </c>
      <c r="O1477" s="30">
        <v>70000</v>
      </c>
      <c r="P1477" s="27">
        <v>7.3</v>
      </c>
      <c r="Q1477" s="30">
        <v>362</v>
      </c>
      <c r="R1477" s="30">
        <v>114</v>
      </c>
      <c r="S1477" s="9">
        <v>58229120</v>
      </c>
      <c r="T1477" s="9">
        <v>90000000</v>
      </c>
      <c r="U1477" s="9">
        <f>IMDB4[[#This Row],[Gross Revenue]]-IMDB4[[#This Row],[Budget]]</f>
        <v>-31770880</v>
      </c>
      <c r="V1477" s="9" t="str">
        <f>IF(IMDB4[[#This Row],[Profit]]&gt;0,"Hit","Flop")</f>
        <v>Flop</v>
      </c>
      <c r="W1477" s="9" t="str" cm="1">
        <f t="array" ref="W1477">_xlfn.IFS(IMDB4[[#This Row],[IMDb Score (1-10)]]&gt;=8,"Excellent",IMDB4[[#This Row],[IMDb Score (1-10)]]&gt;=7,"Good",IMDB4[[#This Row],[IMDb Score (1-10)]]&gt;=5,"Average",TRUE,"Poor")</f>
        <v>Good</v>
      </c>
      <c r="X1477" s="9" t="str">
        <f>IF(IMDB4[[#This Row],[Duration (min)]]&lt;90,"Short",IF(IMDB4[[#This Row],[Duration (min)]]&lt;=120,"Medium", "Long"))</f>
        <v>Medium</v>
      </c>
    </row>
    <row r="1478" spans="1:24" x14ac:dyDescent="0.25">
      <c r="A1478" s="1" t="s">
        <v>6386</v>
      </c>
      <c r="B1478" s="2">
        <v>41593</v>
      </c>
      <c r="C1478" s="30">
        <f>YEAR(IMDB4[[#This Row],[Release Date]])</f>
        <v>2013</v>
      </c>
      <c r="D1478" s="30" t="str">
        <f>FLOOR(IMDB4[[#This Row],[Year]],10)&amp;"s"</f>
        <v>2010s</v>
      </c>
      <c r="E1478" s="1" t="s">
        <v>32</v>
      </c>
      <c r="F1478" s="1" t="s">
        <v>40</v>
      </c>
      <c r="G1478" s="1" t="s">
        <v>3</v>
      </c>
      <c r="H1478" s="1" t="s">
        <v>4</v>
      </c>
      <c r="I1478" s="1" t="s">
        <v>84</v>
      </c>
      <c r="J1478" s="1" t="s">
        <v>1392</v>
      </c>
      <c r="K1478" s="1" t="s">
        <v>6387</v>
      </c>
      <c r="L1478" s="30">
        <v>3000</v>
      </c>
      <c r="M1478" s="30">
        <v>3361</v>
      </c>
      <c r="N1478" s="30">
        <v>7</v>
      </c>
      <c r="O1478" s="30">
        <v>0</v>
      </c>
      <c r="P1478" s="27">
        <v>5.9</v>
      </c>
      <c r="Q1478" s="30">
        <v>83</v>
      </c>
      <c r="R1478" s="30">
        <v>89</v>
      </c>
      <c r="S1478" s="9">
        <v>57011847</v>
      </c>
      <c r="T1478" s="9">
        <v>40000000</v>
      </c>
      <c r="U1478" s="9">
        <f>IMDB4[[#This Row],[Gross Revenue]]-IMDB4[[#This Row],[Budget]]</f>
        <v>17011847</v>
      </c>
      <c r="V1478" s="9" t="str">
        <f>IF(IMDB4[[#This Row],[Profit]]&gt;0,"Hit","Flop")</f>
        <v>Hit</v>
      </c>
      <c r="W1478" s="9" t="str" cm="1">
        <f t="array" ref="W1478">_xlfn.IFS(IMDB4[[#This Row],[IMDb Score (1-10)]]&gt;=8,"Excellent",IMDB4[[#This Row],[IMDb Score (1-10)]]&gt;=7,"Good",IMDB4[[#This Row],[IMDb Score (1-10)]]&gt;=5,"Average",TRUE,"Poor")</f>
        <v>Average</v>
      </c>
      <c r="X1478" s="9" t="str">
        <f>IF(IMDB4[[#This Row],[Duration (min)]]&lt;90,"Short",IF(IMDB4[[#This Row],[Duration (min)]]&lt;=120,"Medium", "Long"))</f>
        <v>Short</v>
      </c>
    </row>
    <row r="1479" spans="1:24" x14ac:dyDescent="0.25">
      <c r="A1479" s="1" t="s">
        <v>5001</v>
      </c>
      <c r="B1479" s="2">
        <v>39474</v>
      </c>
      <c r="C1479" s="30">
        <f>YEAR(IMDB4[[#This Row],[Release Date]])</f>
        <v>2008</v>
      </c>
      <c r="D1479" s="30" t="str">
        <f>FLOOR(IMDB4[[#This Row],[Year]],10)&amp;"s"</f>
        <v>2000s</v>
      </c>
      <c r="E1479" s="1" t="s">
        <v>32</v>
      </c>
      <c r="F1479" s="1" t="s">
        <v>91</v>
      </c>
      <c r="G1479" s="1" t="s">
        <v>3</v>
      </c>
      <c r="H1479" s="1" t="s">
        <v>4</v>
      </c>
      <c r="I1479" s="1" t="s">
        <v>92</v>
      </c>
      <c r="J1479" s="1" t="s">
        <v>2093</v>
      </c>
      <c r="K1479" s="1" t="s">
        <v>5002</v>
      </c>
      <c r="L1479" s="30">
        <v>3000</v>
      </c>
      <c r="M1479" s="30">
        <v>5286</v>
      </c>
      <c r="N1479" s="30">
        <v>43</v>
      </c>
      <c r="O1479" s="30">
        <v>0</v>
      </c>
      <c r="P1479" s="27">
        <v>5.8</v>
      </c>
      <c r="Q1479" s="30">
        <v>160</v>
      </c>
      <c r="R1479" s="30">
        <v>95</v>
      </c>
      <c r="S1479" s="9">
        <v>56729973</v>
      </c>
      <c r="T1479" s="9">
        <v>10800000</v>
      </c>
      <c r="U1479" s="9">
        <f>IMDB4[[#This Row],[Gross Revenue]]-IMDB4[[#This Row],[Budget]]</f>
        <v>45929973</v>
      </c>
      <c r="V1479" s="9" t="str">
        <f>IF(IMDB4[[#This Row],[Profit]]&gt;0,"Hit","Flop")</f>
        <v>Hit</v>
      </c>
      <c r="W1479" s="9" t="str" cm="1">
        <f t="array" ref="W1479">_xlfn.IFS(IMDB4[[#This Row],[IMDb Score (1-10)]]&gt;=8,"Excellent",IMDB4[[#This Row],[IMDb Score (1-10)]]&gt;=7,"Good",IMDB4[[#This Row],[IMDb Score (1-10)]]&gt;=5,"Average",TRUE,"Poor")</f>
        <v>Average</v>
      </c>
      <c r="X1479" s="9" t="str">
        <f>IF(IMDB4[[#This Row],[Duration (min)]]&lt;90,"Short",IF(IMDB4[[#This Row],[Duration (min)]]&lt;=120,"Medium", "Long"))</f>
        <v>Medium</v>
      </c>
    </row>
    <row r="1480" spans="1:24" x14ac:dyDescent="0.25">
      <c r="A1480" s="1" t="s">
        <v>6043</v>
      </c>
      <c r="B1480" s="2">
        <v>40982</v>
      </c>
      <c r="C1480" s="30">
        <f>YEAR(IMDB4[[#This Row],[Release Date]])</f>
        <v>2012</v>
      </c>
      <c r="D1480" s="30" t="str">
        <f>FLOOR(IMDB4[[#This Row],[Year]],10)&amp;"s"</f>
        <v>2010s</v>
      </c>
      <c r="E1480" s="1" t="s">
        <v>32</v>
      </c>
      <c r="F1480" s="1" t="s">
        <v>20</v>
      </c>
      <c r="G1480" s="1" t="s">
        <v>3</v>
      </c>
      <c r="H1480" s="1" t="s">
        <v>4</v>
      </c>
      <c r="I1480" s="1" t="s">
        <v>92</v>
      </c>
      <c r="J1480" s="1" t="s">
        <v>1755</v>
      </c>
      <c r="K1480" s="1" t="s">
        <v>4915</v>
      </c>
      <c r="L1480" s="30">
        <v>3000</v>
      </c>
      <c r="M1480" s="30">
        <v>8398</v>
      </c>
      <c r="N1480" s="30">
        <v>22</v>
      </c>
      <c r="O1480" s="30">
        <v>39000</v>
      </c>
      <c r="P1480" s="27">
        <v>6.7</v>
      </c>
      <c r="Q1480" s="30">
        <v>291</v>
      </c>
      <c r="R1480" s="30">
        <v>113</v>
      </c>
      <c r="S1480" s="9">
        <v>56724080</v>
      </c>
      <c r="T1480" s="9">
        <v>50000000</v>
      </c>
      <c r="U1480" s="9">
        <f>IMDB4[[#This Row],[Gross Revenue]]-IMDB4[[#This Row],[Budget]]</f>
        <v>6724080</v>
      </c>
      <c r="V1480" s="9" t="str">
        <f>IF(IMDB4[[#This Row],[Profit]]&gt;0,"Hit","Flop")</f>
        <v>Hit</v>
      </c>
      <c r="W1480" s="9" t="str" cm="1">
        <f t="array" ref="W1480">_xlfn.IFS(IMDB4[[#This Row],[IMDb Score (1-10)]]&gt;=8,"Excellent",IMDB4[[#This Row],[IMDb Score (1-10)]]&gt;=7,"Good",IMDB4[[#This Row],[IMDb Score (1-10)]]&gt;=5,"Average",TRUE,"Poor")</f>
        <v>Average</v>
      </c>
      <c r="X1480" s="9" t="str">
        <f>IF(IMDB4[[#This Row],[Duration (min)]]&lt;90,"Short",IF(IMDB4[[#This Row],[Duration (min)]]&lt;=120,"Medium", "Long"))</f>
        <v>Medium</v>
      </c>
    </row>
    <row r="1481" spans="1:24" x14ac:dyDescent="0.25">
      <c r="A1481" s="1" t="s">
        <v>1706</v>
      </c>
      <c r="B1481" s="2">
        <v>36080</v>
      </c>
      <c r="C1481" s="30">
        <f>YEAR(IMDB4[[#This Row],[Release Date]])</f>
        <v>1998</v>
      </c>
      <c r="D1481" s="30" t="str">
        <f>FLOOR(IMDB4[[#This Row],[Year]],10)&amp;"s"</f>
        <v>1990s</v>
      </c>
      <c r="E1481" s="1" t="s">
        <v>32</v>
      </c>
      <c r="F1481" s="1" t="s">
        <v>9</v>
      </c>
      <c r="G1481" s="1" t="s">
        <v>3</v>
      </c>
      <c r="H1481" s="1" t="s">
        <v>4</v>
      </c>
      <c r="I1481" s="1" t="s">
        <v>132</v>
      </c>
      <c r="J1481" s="1" t="s">
        <v>1397</v>
      </c>
      <c r="K1481" s="1" t="s">
        <v>1707</v>
      </c>
      <c r="L1481" s="30">
        <v>3000</v>
      </c>
      <c r="M1481" s="30">
        <v>4713</v>
      </c>
      <c r="N1481" s="30">
        <v>234</v>
      </c>
      <c r="O1481" s="30">
        <v>1000</v>
      </c>
      <c r="P1481" s="27">
        <v>6.5</v>
      </c>
      <c r="Q1481" s="30">
        <v>110</v>
      </c>
      <c r="R1481" s="30">
        <v>115</v>
      </c>
      <c r="S1481" s="9">
        <v>56702901</v>
      </c>
      <c r="T1481" s="9">
        <v>60000000</v>
      </c>
      <c r="U1481" s="9">
        <f>IMDB4[[#This Row],[Gross Revenue]]-IMDB4[[#This Row],[Budget]]</f>
        <v>-3297099</v>
      </c>
      <c r="V1481" s="9" t="str">
        <f>IF(IMDB4[[#This Row],[Profit]]&gt;0,"Hit","Flop")</f>
        <v>Flop</v>
      </c>
      <c r="W1481" s="9" t="str" cm="1">
        <f t="array" ref="W1481">_xlfn.IFS(IMDB4[[#This Row],[IMDb Score (1-10)]]&gt;=8,"Excellent",IMDB4[[#This Row],[IMDb Score (1-10)]]&gt;=7,"Good",IMDB4[[#This Row],[IMDb Score (1-10)]]&gt;=5,"Average",TRUE,"Poor")</f>
        <v>Average</v>
      </c>
      <c r="X1481" s="9" t="str">
        <f>IF(IMDB4[[#This Row],[Duration (min)]]&lt;90,"Short",IF(IMDB4[[#This Row],[Duration (min)]]&lt;=120,"Medium", "Long"))</f>
        <v>Medium</v>
      </c>
    </row>
    <row r="1482" spans="1:24" x14ac:dyDescent="0.25">
      <c r="A1482" s="1" t="s">
        <v>3544</v>
      </c>
      <c r="B1482" s="2">
        <v>38154</v>
      </c>
      <c r="C1482" s="30">
        <f>YEAR(IMDB4[[#This Row],[Release Date]])</f>
        <v>2004</v>
      </c>
      <c r="D1482" s="30" t="str">
        <f>FLOOR(IMDB4[[#This Row],[Year]],10)&amp;"s"</f>
        <v>2000s</v>
      </c>
      <c r="E1482" s="1" t="s">
        <v>32</v>
      </c>
      <c r="F1482" s="1" t="s">
        <v>20</v>
      </c>
      <c r="G1482" s="1" t="s">
        <v>3</v>
      </c>
      <c r="H1482" s="1" t="s">
        <v>4</v>
      </c>
      <c r="I1482" s="1" t="s">
        <v>132</v>
      </c>
      <c r="J1482" s="1" t="s">
        <v>2345</v>
      </c>
      <c r="K1482" s="1" t="s">
        <v>2487</v>
      </c>
      <c r="L1482" s="30">
        <v>3000</v>
      </c>
      <c r="M1482" s="30">
        <v>6742</v>
      </c>
      <c r="N1482" s="30">
        <v>56</v>
      </c>
      <c r="O1482" s="30">
        <v>0</v>
      </c>
      <c r="P1482" s="27">
        <v>6.1</v>
      </c>
      <c r="Q1482" s="30">
        <v>119</v>
      </c>
      <c r="R1482" s="30">
        <v>98</v>
      </c>
      <c r="S1482" s="9">
        <v>56044241</v>
      </c>
      <c r="T1482" s="9">
        <v>37000000</v>
      </c>
      <c r="U1482" s="9">
        <f>IMDB4[[#This Row],[Gross Revenue]]-IMDB4[[#This Row],[Budget]]</f>
        <v>19044241</v>
      </c>
      <c r="V1482" s="9" t="str">
        <f>IF(IMDB4[[#This Row],[Profit]]&gt;0,"Hit","Flop")</f>
        <v>Hit</v>
      </c>
      <c r="W1482" s="9" t="str" cm="1">
        <f t="array" ref="W1482">_xlfn.IFS(IMDB4[[#This Row],[IMDb Score (1-10)]]&gt;=8,"Excellent",IMDB4[[#This Row],[IMDb Score (1-10)]]&gt;=7,"Good",IMDB4[[#This Row],[IMDb Score (1-10)]]&gt;=5,"Average",TRUE,"Poor")</f>
        <v>Average</v>
      </c>
      <c r="X1482" s="9" t="str">
        <f>IF(IMDB4[[#This Row],[Duration (min)]]&lt;90,"Short",IF(IMDB4[[#This Row],[Duration (min)]]&lt;=120,"Medium", "Long"))</f>
        <v>Medium</v>
      </c>
    </row>
    <row r="1483" spans="1:24" x14ac:dyDescent="0.25">
      <c r="A1483" s="1" t="s">
        <v>6626</v>
      </c>
      <c r="B1483" s="2">
        <v>41986</v>
      </c>
      <c r="C1483" s="30">
        <f>YEAR(IMDB4[[#This Row],[Release Date]])</f>
        <v>2014</v>
      </c>
      <c r="D1483" s="30" t="str">
        <f>FLOOR(IMDB4[[#This Row],[Year]],10)&amp;"s"</f>
        <v>2010s</v>
      </c>
      <c r="E1483" s="1" t="s">
        <v>32</v>
      </c>
      <c r="F1483" s="1" t="s">
        <v>77</v>
      </c>
      <c r="G1483" s="1" t="s">
        <v>3</v>
      </c>
      <c r="H1483" s="1" t="s">
        <v>4</v>
      </c>
      <c r="I1483" s="1" t="s">
        <v>132</v>
      </c>
      <c r="J1483" s="1" t="s">
        <v>4497</v>
      </c>
      <c r="K1483" s="1" t="s">
        <v>6627</v>
      </c>
      <c r="L1483" s="30">
        <v>3000</v>
      </c>
      <c r="M1483" s="30">
        <v>5178</v>
      </c>
      <c r="N1483" s="30">
        <v>28</v>
      </c>
      <c r="O1483" s="30">
        <v>37000</v>
      </c>
      <c r="P1483" s="27">
        <v>6.3</v>
      </c>
      <c r="Q1483" s="30">
        <v>261</v>
      </c>
      <c r="R1483" s="30">
        <v>92</v>
      </c>
      <c r="S1483" s="9">
        <v>55942830</v>
      </c>
      <c r="T1483" s="9">
        <v>70000000</v>
      </c>
      <c r="U1483" s="9">
        <f>IMDB4[[#This Row],[Gross Revenue]]-IMDB4[[#This Row],[Budget]]</f>
        <v>-14057170</v>
      </c>
      <c r="V1483" s="9" t="str">
        <f>IF(IMDB4[[#This Row],[Profit]]&gt;0,"Hit","Flop")</f>
        <v>Flop</v>
      </c>
      <c r="W1483" s="9" t="str" cm="1">
        <f t="array" ref="W1483">_xlfn.IFS(IMDB4[[#This Row],[IMDb Score (1-10)]]&gt;=8,"Excellent",IMDB4[[#This Row],[IMDb Score (1-10)]]&gt;=7,"Good",IMDB4[[#This Row],[IMDb Score (1-10)]]&gt;=5,"Average",TRUE,"Poor")</f>
        <v>Average</v>
      </c>
      <c r="X1483" s="9" t="str">
        <f>IF(IMDB4[[#This Row],[Duration (min)]]&lt;90,"Short",IF(IMDB4[[#This Row],[Duration (min)]]&lt;=120,"Medium", "Long"))</f>
        <v>Medium</v>
      </c>
    </row>
    <row r="1484" spans="1:24" x14ac:dyDescent="0.25">
      <c r="A1484" s="1" t="s">
        <v>3611</v>
      </c>
      <c r="B1484" s="2">
        <v>38147</v>
      </c>
      <c r="C1484" s="30">
        <f>YEAR(IMDB4[[#This Row],[Release Date]])</f>
        <v>2004</v>
      </c>
      <c r="D1484" s="30" t="str">
        <f>FLOOR(IMDB4[[#This Row],[Year]],10)&amp;"s"</f>
        <v>2000s</v>
      </c>
      <c r="E1484" s="1" t="s">
        <v>32</v>
      </c>
      <c r="F1484" s="1" t="s">
        <v>2</v>
      </c>
      <c r="G1484" s="1" t="s">
        <v>3</v>
      </c>
      <c r="H1484" s="1" t="s">
        <v>11</v>
      </c>
      <c r="I1484" s="1" t="s">
        <v>92</v>
      </c>
      <c r="J1484" s="1" t="s">
        <v>1510</v>
      </c>
      <c r="K1484" s="1" t="s">
        <v>3612</v>
      </c>
      <c r="L1484" s="30">
        <v>3000</v>
      </c>
      <c r="M1484" s="30">
        <v>5732</v>
      </c>
      <c r="N1484" s="30">
        <v>549</v>
      </c>
      <c r="O1484" s="30">
        <v>18000</v>
      </c>
      <c r="P1484" s="27">
        <v>7.9</v>
      </c>
      <c r="Q1484" s="30">
        <v>287</v>
      </c>
      <c r="R1484" s="30">
        <v>115</v>
      </c>
      <c r="S1484" s="9">
        <v>54557348</v>
      </c>
      <c r="T1484" s="9">
        <v>6500000</v>
      </c>
      <c r="U1484" s="9">
        <f>IMDB4[[#This Row],[Gross Revenue]]-IMDB4[[#This Row],[Budget]]</f>
        <v>48057348</v>
      </c>
      <c r="V1484" s="9" t="str">
        <f>IF(IMDB4[[#This Row],[Profit]]&gt;0,"Hit","Flop")</f>
        <v>Hit</v>
      </c>
      <c r="W1484" s="9" t="str" cm="1">
        <f t="array" ref="W1484">_xlfn.IFS(IMDB4[[#This Row],[IMDb Score (1-10)]]&gt;=8,"Excellent",IMDB4[[#This Row],[IMDb Score (1-10)]]&gt;=7,"Good",IMDB4[[#This Row],[IMDb Score (1-10)]]&gt;=5,"Average",TRUE,"Poor")</f>
        <v>Good</v>
      </c>
      <c r="X1484" s="9" t="str">
        <f>IF(IMDB4[[#This Row],[Duration (min)]]&lt;90,"Short",IF(IMDB4[[#This Row],[Duration (min)]]&lt;=120,"Medium", "Long"))</f>
        <v>Medium</v>
      </c>
    </row>
    <row r="1485" spans="1:24" x14ac:dyDescent="0.25">
      <c r="A1485" s="1" t="s">
        <v>6261</v>
      </c>
      <c r="B1485" s="2">
        <v>40955</v>
      </c>
      <c r="C1485" s="30">
        <f>YEAR(IMDB4[[#This Row],[Release Date]])</f>
        <v>2012</v>
      </c>
      <c r="D1485" s="30" t="str">
        <f>FLOOR(IMDB4[[#This Row],[Year]],10)&amp;"s"</f>
        <v>2010s</v>
      </c>
      <c r="E1485" s="1" t="s">
        <v>32</v>
      </c>
      <c r="F1485" s="1" t="s">
        <v>20</v>
      </c>
      <c r="G1485" s="1" t="s">
        <v>3</v>
      </c>
      <c r="H1485" s="1" t="s">
        <v>4</v>
      </c>
      <c r="I1485" s="1" t="s">
        <v>84</v>
      </c>
      <c r="J1485" s="1" t="s">
        <v>2345</v>
      </c>
      <c r="K1485" s="1" t="s">
        <v>3422</v>
      </c>
      <c r="L1485" s="30">
        <v>3000</v>
      </c>
      <c r="M1485" s="30">
        <v>9069</v>
      </c>
      <c r="N1485" s="30">
        <v>54</v>
      </c>
      <c r="O1485" s="30">
        <v>11000</v>
      </c>
      <c r="P1485" s="27">
        <v>6.6</v>
      </c>
      <c r="Q1485" s="30">
        <v>169</v>
      </c>
      <c r="R1485" s="30">
        <v>105</v>
      </c>
      <c r="S1485" s="9">
        <v>51853450</v>
      </c>
      <c r="T1485" s="9">
        <v>25000000</v>
      </c>
      <c r="U1485" s="9">
        <f>IMDB4[[#This Row],[Gross Revenue]]-IMDB4[[#This Row],[Budget]]</f>
        <v>26853450</v>
      </c>
      <c r="V1485" s="9" t="str">
        <f>IF(IMDB4[[#This Row],[Profit]]&gt;0,"Hit","Flop")</f>
        <v>Hit</v>
      </c>
      <c r="W1485" s="9" t="str" cm="1">
        <f t="array" ref="W1485">_xlfn.IFS(IMDB4[[#This Row],[IMDb Score (1-10)]]&gt;=8,"Excellent",IMDB4[[#This Row],[IMDb Score (1-10)]]&gt;=7,"Good",IMDB4[[#This Row],[IMDb Score (1-10)]]&gt;=5,"Average",TRUE,"Poor")</f>
        <v>Average</v>
      </c>
      <c r="X1485" s="9" t="str">
        <f>IF(IMDB4[[#This Row],[Duration (min)]]&lt;90,"Short",IF(IMDB4[[#This Row],[Duration (min)]]&lt;=120,"Medium", "Long"))</f>
        <v>Medium</v>
      </c>
    </row>
    <row r="1486" spans="1:24" x14ac:dyDescent="0.25">
      <c r="A1486" s="1" t="s">
        <v>6688</v>
      </c>
      <c r="B1486" s="2">
        <v>41976</v>
      </c>
      <c r="C1486" s="30">
        <f>YEAR(IMDB4[[#This Row],[Release Date]])</f>
        <v>2014</v>
      </c>
      <c r="D1486" s="30" t="str">
        <f>FLOOR(IMDB4[[#This Row],[Year]],10)&amp;"s"</f>
        <v>2010s</v>
      </c>
      <c r="E1486" s="1" t="s">
        <v>32</v>
      </c>
      <c r="F1486" s="1" t="s">
        <v>40</v>
      </c>
      <c r="G1486" s="1" t="s">
        <v>3</v>
      </c>
      <c r="H1486" s="1" t="s">
        <v>4</v>
      </c>
      <c r="I1486" s="1" t="s">
        <v>84</v>
      </c>
      <c r="J1486" s="1" t="s">
        <v>3616</v>
      </c>
      <c r="K1486" s="1" t="s">
        <v>5992</v>
      </c>
      <c r="L1486" s="30">
        <v>3000</v>
      </c>
      <c r="M1486" s="30">
        <v>6089</v>
      </c>
      <c r="N1486" s="30">
        <v>33</v>
      </c>
      <c r="O1486" s="30">
        <v>10000</v>
      </c>
      <c r="P1486" s="27">
        <v>6.4</v>
      </c>
      <c r="Q1486" s="30">
        <v>277</v>
      </c>
      <c r="R1486" s="30">
        <v>119</v>
      </c>
      <c r="S1486" s="9">
        <v>51178893</v>
      </c>
      <c r="T1486" s="9">
        <v>50000000</v>
      </c>
      <c r="U1486" s="9">
        <f>IMDB4[[#This Row],[Gross Revenue]]-IMDB4[[#This Row],[Budget]]</f>
        <v>1178893</v>
      </c>
      <c r="V1486" s="9" t="str">
        <f>IF(IMDB4[[#This Row],[Profit]]&gt;0,"Hit","Flop")</f>
        <v>Hit</v>
      </c>
      <c r="W1486" s="9" t="str" cm="1">
        <f t="array" ref="W1486">_xlfn.IFS(IMDB4[[#This Row],[IMDb Score (1-10)]]&gt;=8,"Excellent",IMDB4[[#This Row],[IMDb Score (1-10)]]&gt;=7,"Good",IMDB4[[#This Row],[IMDb Score (1-10)]]&gt;=5,"Average",TRUE,"Poor")</f>
        <v>Average</v>
      </c>
      <c r="X1486" s="9" t="str">
        <f>IF(IMDB4[[#This Row],[Duration (min)]]&lt;90,"Short",IF(IMDB4[[#This Row],[Duration (min)]]&lt;=120,"Medium", "Long"))</f>
        <v>Medium</v>
      </c>
    </row>
    <row r="1487" spans="1:24" x14ac:dyDescent="0.25">
      <c r="A1487" s="1" t="s">
        <v>1094</v>
      </c>
      <c r="B1487" s="2">
        <v>34598</v>
      </c>
      <c r="C1487" s="30">
        <f>YEAR(IMDB4[[#This Row],[Release Date]])</f>
        <v>1994</v>
      </c>
      <c r="D1487" s="30" t="str">
        <f>FLOOR(IMDB4[[#This Row],[Year]],10)&amp;"s"</f>
        <v>1990s</v>
      </c>
      <c r="E1487" s="1" t="s">
        <v>32</v>
      </c>
      <c r="F1487" s="1" t="s">
        <v>20</v>
      </c>
      <c r="G1487" s="1" t="s">
        <v>3</v>
      </c>
      <c r="H1487" s="1" t="s">
        <v>4</v>
      </c>
      <c r="I1487" s="1" t="s">
        <v>132</v>
      </c>
      <c r="J1487" s="1" t="s">
        <v>571</v>
      </c>
      <c r="K1487" s="1" t="s">
        <v>1095</v>
      </c>
      <c r="L1487" s="30">
        <v>3000</v>
      </c>
      <c r="M1487" s="30">
        <v>4767</v>
      </c>
      <c r="N1487" s="30">
        <v>88</v>
      </c>
      <c r="O1487" s="30">
        <v>1000</v>
      </c>
      <c r="P1487" s="27">
        <v>6.4</v>
      </c>
      <c r="Q1487" s="30">
        <v>43</v>
      </c>
      <c r="R1487" s="30">
        <v>83</v>
      </c>
      <c r="S1487" s="9">
        <v>51109400</v>
      </c>
      <c r="T1487" s="9">
        <v>30000000</v>
      </c>
      <c r="U1487" s="9">
        <f>IMDB4[[#This Row],[Gross Revenue]]-IMDB4[[#This Row],[Budget]]</f>
        <v>21109400</v>
      </c>
      <c r="V1487" s="9" t="str">
        <f>IF(IMDB4[[#This Row],[Profit]]&gt;0,"Hit","Flop")</f>
        <v>Hit</v>
      </c>
      <c r="W1487" s="9" t="str" cm="1">
        <f t="array" ref="W1487">_xlfn.IFS(IMDB4[[#This Row],[IMDb Score (1-10)]]&gt;=8,"Excellent",IMDB4[[#This Row],[IMDb Score (1-10)]]&gt;=7,"Good",IMDB4[[#This Row],[IMDb Score (1-10)]]&gt;=5,"Average",TRUE,"Poor")</f>
        <v>Average</v>
      </c>
      <c r="X1487" s="9" t="str">
        <f>IF(IMDB4[[#This Row],[Duration (min)]]&lt;90,"Short",IF(IMDB4[[#This Row],[Duration (min)]]&lt;=120,"Medium", "Long"))</f>
        <v>Short</v>
      </c>
    </row>
    <row r="1488" spans="1:24" x14ac:dyDescent="0.25">
      <c r="A1488" s="1" t="s">
        <v>4286</v>
      </c>
      <c r="B1488" s="2">
        <v>38779</v>
      </c>
      <c r="C1488" s="30">
        <f>YEAR(IMDB4[[#This Row],[Release Date]])</f>
        <v>2006</v>
      </c>
      <c r="D1488" s="30" t="str">
        <f>FLOOR(IMDB4[[#This Row],[Year]],10)&amp;"s"</f>
        <v>2000s</v>
      </c>
      <c r="E1488" s="1" t="s">
        <v>32</v>
      </c>
      <c r="F1488" s="1" t="s">
        <v>20</v>
      </c>
      <c r="G1488" s="1" t="s">
        <v>3</v>
      </c>
      <c r="H1488" s="1" t="s">
        <v>4</v>
      </c>
      <c r="I1488" s="1" t="s">
        <v>132</v>
      </c>
      <c r="J1488" s="1" t="s">
        <v>1755</v>
      </c>
      <c r="K1488" s="1" t="s">
        <v>4287</v>
      </c>
      <c r="L1488" s="30">
        <v>3000</v>
      </c>
      <c r="M1488" s="30">
        <v>6539</v>
      </c>
      <c r="N1488" s="30">
        <v>64</v>
      </c>
      <c r="O1488" s="30">
        <v>806</v>
      </c>
      <c r="P1488" s="27">
        <v>2.7</v>
      </c>
      <c r="Q1488" s="30">
        <v>99</v>
      </c>
      <c r="R1488" s="30">
        <v>85</v>
      </c>
      <c r="S1488" s="9">
        <v>48546578</v>
      </c>
      <c r="T1488" s="9">
        <v>20000000</v>
      </c>
      <c r="U1488" s="9">
        <f>IMDB4[[#This Row],[Gross Revenue]]-IMDB4[[#This Row],[Budget]]</f>
        <v>28546578</v>
      </c>
      <c r="V1488" s="9" t="str">
        <f>IF(IMDB4[[#This Row],[Profit]]&gt;0,"Hit","Flop")</f>
        <v>Hit</v>
      </c>
      <c r="W1488" s="9" t="str" cm="1">
        <f t="array" ref="W1488">_xlfn.IFS(IMDB4[[#This Row],[IMDb Score (1-10)]]&gt;=8,"Excellent",IMDB4[[#This Row],[IMDb Score (1-10)]]&gt;=7,"Good",IMDB4[[#This Row],[IMDb Score (1-10)]]&gt;=5,"Average",TRUE,"Poor")</f>
        <v>Poor</v>
      </c>
      <c r="X1488" s="9" t="str">
        <f>IF(IMDB4[[#This Row],[Duration (min)]]&lt;90,"Short",IF(IMDB4[[#This Row],[Duration (min)]]&lt;=120,"Medium", "Long"))</f>
        <v>Short</v>
      </c>
    </row>
    <row r="1489" spans="1:24" x14ac:dyDescent="0.25">
      <c r="A1489" s="1" t="s">
        <v>3485</v>
      </c>
      <c r="B1489" s="2">
        <v>37763</v>
      </c>
      <c r="C1489" s="30">
        <f>YEAR(IMDB4[[#This Row],[Release Date]])</f>
        <v>2003</v>
      </c>
      <c r="D1489" s="30" t="str">
        <f>FLOOR(IMDB4[[#This Row],[Year]],10)&amp;"s"</f>
        <v>2000s</v>
      </c>
      <c r="E1489" s="1" t="s">
        <v>32</v>
      </c>
      <c r="F1489" s="1" t="s">
        <v>40</v>
      </c>
      <c r="G1489" s="1" t="s">
        <v>3</v>
      </c>
      <c r="H1489" s="1" t="s">
        <v>4</v>
      </c>
      <c r="I1489" s="1" t="s">
        <v>28</v>
      </c>
      <c r="J1489" s="1" t="s">
        <v>1310</v>
      </c>
      <c r="K1489" s="1" t="s">
        <v>3486</v>
      </c>
      <c r="L1489" s="30">
        <v>3000</v>
      </c>
      <c r="M1489" s="30">
        <v>4480</v>
      </c>
      <c r="N1489" s="30">
        <v>0</v>
      </c>
      <c r="O1489" s="30">
        <v>227</v>
      </c>
      <c r="P1489" s="27">
        <v>5.4</v>
      </c>
      <c r="Q1489" s="30">
        <v>85</v>
      </c>
      <c r="R1489" s="30">
        <v>72</v>
      </c>
      <c r="S1489" s="9">
        <v>47887943</v>
      </c>
      <c r="T1489" s="9">
        <v>20000000</v>
      </c>
      <c r="U1489" s="9">
        <f>IMDB4[[#This Row],[Gross Revenue]]-IMDB4[[#This Row],[Budget]]</f>
        <v>27887943</v>
      </c>
      <c r="V1489" s="9" t="str">
        <f>IF(IMDB4[[#This Row],[Profit]]&gt;0,"Hit","Flop")</f>
        <v>Hit</v>
      </c>
      <c r="W1489" s="9" t="str" cm="1">
        <f t="array" ref="W1489">_xlfn.IFS(IMDB4[[#This Row],[IMDb Score (1-10)]]&gt;=8,"Excellent",IMDB4[[#This Row],[IMDb Score (1-10)]]&gt;=7,"Good",IMDB4[[#This Row],[IMDb Score (1-10)]]&gt;=5,"Average",TRUE,"Poor")</f>
        <v>Average</v>
      </c>
      <c r="X1489" s="9" t="str">
        <f>IF(IMDB4[[#This Row],[Duration (min)]]&lt;90,"Short",IF(IMDB4[[#This Row],[Duration (min)]]&lt;=120,"Medium", "Long"))</f>
        <v>Short</v>
      </c>
    </row>
    <row r="1490" spans="1:24" x14ac:dyDescent="0.25">
      <c r="A1490" s="1" t="s">
        <v>1696</v>
      </c>
      <c r="B1490" s="2">
        <v>35705</v>
      </c>
      <c r="C1490" s="30">
        <f>YEAR(IMDB4[[#This Row],[Release Date]])</f>
        <v>1997</v>
      </c>
      <c r="D1490" s="30" t="str">
        <f>FLOOR(IMDB4[[#This Row],[Year]],10)&amp;"s"</f>
        <v>1990s</v>
      </c>
      <c r="E1490" s="1" t="s">
        <v>32</v>
      </c>
      <c r="F1490" s="1" t="s">
        <v>77</v>
      </c>
      <c r="G1490" s="1" t="s">
        <v>3</v>
      </c>
      <c r="H1490" s="1" t="s">
        <v>4</v>
      </c>
      <c r="I1490" s="1" t="s">
        <v>132</v>
      </c>
      <c r="J1490" s="1" t="s">
        <v>1510</v>
      </c>
      <c r="K1490" s="1" t="s">
        <v>936</v>
      </c>
      <c r="L1490" s="30">
        <v>3000</v>
      </c>
      <c r="M1490" s="30">
        <v>5062</v>
      </c>
      <c r="N1490" s="30">
        <v>81</v>
      </c>
      <c r="O1490" s="30">
        <v>2000</v>
      </c>
      <c r="P1490" s="27">
        <v>5.4</v>
      </c>
      <c r="Q1490" s="30">
        <v>84</v>
      </c>
      <c r="R1490" s="30">
        <v>104</v>
      </c>
      <c r="S1490" s="9">
        <v>47474112</v>
      </c>
      <c r="T1490" s="9">
        <v>90000000</v>
      </c>
      <c r="U1490" s="9">
        <f>IMDB4[[#This Row],[Gross Revenue]]-IMDB4[[#This Row],[Budget]]</f>
        <v>-42525888</v>
      </c>
      <c r="V1490" s="9" t="str">
        <f>IF(IMDB4[[#This Row],[Profit]]&gt;0,"Hit","Flop")</f>
        <v>Flop</v>
      </c>
      <c r="W1490" s="9" t="str" cm="1">
        <f t="array" ref="W1490">_xlfn.IFS(IMDB4[[#This Row],[IMDb Score (1-10)]]&gt;=8,"Excellent",IMDB4[[#This Row],[IMDb Score (1-10)]]&gt;=7,"Good",IMDB4[[#This Row],[IMDb Score (1-10)]]&gt;=5,"Average",TRUE,"Poor")</f>
        <v>Average</v>
      </c>
      <c r="X1490" s="9" t="str">
        <f>IF(IMDB4[[#This Row],[Duration (min)]]&lt;90,"Short",IF(IMDB4[[#This Row],[Duration (min)]]&lt;=120,"Medium", "Long"))</f>
        <v>Medium</v>
      </c>
    </row>
    <row r="1491" spans="1:24" x14ac:dyDescent="0.25">
      <c r="A1491" s="1" t="s">
        <v>4781</v>
      </c>
      <c r="B1491" s="2">
        <v>39388</v>
      </c>
      <c r="C1491" s="30">
        <f>YEAR(IMDB4[[#This Row],[Release Date]])</f>
        <v>2007</v>
      </c>
      <c r="D1491" s="30" t="str">
        <f>FLOOR(IMDB4[[#This Row],[Year]],10)&amp;"s"</f>
        <v>2000s</v>
      </c>
      <c r="E1491" s="1" t="s">
        <v>32</v>
      </c>
      <c r="F1491" s="1" t="s">
        <v>77</v>
      </c>
      <c r="G1491" s="1" t="s">
        <v>3</v>
      </c>
      <c r="H1491" s="1" t="s">
        <v>4</v>
      </c>
      <c r="I1491" s="1" t="s">
        <v>92</v>
      </c>
      <c r="J1491" s="1" t="s">
        <v>2345</v>
      </c>
      <c r="K1491" s="1" t="s">
        <v>1932</v>
      </c>
      <c r="L1491" s="30">
        <v>3000</v>
      </c>
      <c r="M1491" s="30">
        <v>5187</v>
      </c>
      <c r="N1491" s="30">
        <v>532</v>
      </c>
      <c r="O1491" s="30">
        <v>0</v>
      </c>
      <c r="P1491" s="27">
        <v>7.1</v>
      </c>
      <c r="Q1491" s="30">
        <v>234</v>
      </c>
      <c r="R1491" s="30">
        <v>110</v>
      </c>
      <c r="S1491" s="9">
        <v>47456450</v>
      </c>
      <c r="T1491" s="9">
        <v>70000000</v>
      </c>
      <c r="U1491" s="9">
        <f>IMDB4[[#This Row],[Gross Revenue]]-IMDB4[[#This Row],[Budget]]</f>
        <v>-22543550</v>
      </c>
      <c r="V1491" s="9" t="str">
        <f>IF(IMDB4[[#This Row],[Profit]]&gt;0,"Hit","Flop")</f>
        <v>Flop</v>
      </c>
      <c r="W1491" s="9" t="str" cm="1">
        <f t="array" ref="W1491">_xlfn.IFS(IMDB4[[#This Row],[IMDb Score (1-10)]]&gt;=8,"Excellent",IMDB4[[#This Row],[IMDb Score (1-10)]]&gt;=7,"Good",IMDB4[[#This Row],[IMDb Score (1-10)]]&gt;=5,"Average",TRUE,"Poor")</f>
        <v>Good</v>
      </c>
      <c r="X1491" s="9" t="str">
        <f>IF(IMDB4[[#This Row],[Duration (min)]]&lt;90,"Short",IF(IMDB4[[#This Row],[Duration (min)]]&lt;=120,"Medium", "Long"))</f>
        <v>Medium</v>
      </c>
    </row>
    <row r="1492" spans="1:24" x14ac:dyDescent="0.25">
      <c r="A1492" s="1" t="s">
        <v>2344</v>
      </c>
      <c r="B1492" s="2">
        <v>36586</v>
      </c>
      <c r="C1492" s="30">
        <f>YEAR(IMDB4[[#This Row],[Release Date]])</f>
        <v>2000</v>
      </c>
      <c r="D1492" s="30" t="str">
        <f>FLOOR(IMDB4[[#This Row],[Year]],10)&amp;"s"</f>
        <v>2000s</v>
      </c>
      <c r="E1492" s="1" t="s">
        <v>32</v>
      </c>
      <c r="F1492" s="1" t="s">
        <v>20</v>
      </c>
      <c r="G1492" s="1" t="s">
        <v>3</v>
      </c>
      <c r="H1492" s="1" t="s">
        <v>4</v>
      </c>
      <c r="I1492" s="1" t="s">
        <v>132</v>
      </c>
      <c r="J1492" s="1" t="s">
        <v>2345</v>
      </c>
      <c r="K1492" s="1" t="s">
        <v>2346</v>
      </c>
      <c r="L1492" s="30">
        <v>3000</v>
      </c>
      <c r="M1492" s="30">
        <v>6454</v>
      </c>
      <c r="N1492" s="30">
        <v>8</v>
      </c>
      <c r="O1492" s="30">
        <v>0</v>
      </c>
      <c r="P1492" s="27">
        <v>5.5</v>
      </c>
      <c r="Q1492" s="30">
        <v>106</v>
      </c>
      <c r="R1492" s="30">
        <v>83</v>
      </c>
      <c r="S1492" s="9">
        <v>46729374</v>
      </c>
      <c r="T1492" s="9">
        <v>13000000</v>
      </c>
      <c r="U1492" s="9">
        <f>IMDB4[[#This Row],[Gross Revenue]]-IMDB4[[#This Row],[Budget]]</f>
        <v>33729374</v>
      </c>
      <c r="V1492" s="9" t="str">
        <f>IF(IMDB4[[#This Row],[Profit]]&gt;0,"Hit","Flop")</f>
        <v>Hit</v>
      </c>
      <c r="W1492" s="9" t="str" cm="1">
        <f t="array" ref="W1492">_xlfn.IFS(IMDB4[[#This Row],[IMDb Score (1-10)]]&gt;=8,"Excellent",IMDB4[[#This Row],[IMDb Score (1-10)]]&gt;=7,"Good",IMDB4[[#This Row],[IMDb Score (1-10)]]&gt;=5,"Average",TRUE,"Poor")</f>
        <v>Average</v>
      </c>
      <c r="X1492" s="9" t="str">
        <f>IF(IMDB4[[#This Row],[Duration (min)]]&lt;90,"Short",IF(IMDB4[[#This Row],[Duration (min)]]&lt;=120,"Medium", "Long"))</f>
        <v>Short</v>
      </c>
    </row>
    <row r="1493" spans="1:24" x14ac:dyDescent="0.25">
      <c r="A1493" s="1" t="s">
        <v>6689</v>
      </c>
      <c r="B1493" s="2">
        <v>41880</v>
      </c>
      <c r="C1493" s="30">
        <f>YEAR(IMDB4[[#This Row],[Release Date]])</f>
        <v>2014</v>
      </c>
      <c r="D1493" s="30" t="str">
        <f>FLOOR(IMDB4[[#This Row],[Year]],10)&amp;"s"</f>
        <v>2010s</v>
      </c>
      <c r="E1493" s="1" t="s">
        <v>32</v>
      </c>
      <c r="F1493" s="1" t="s">
        <v>77</v>
      </c>
      <c r="G1493" s="1" t="s">
        <v>3</v>
      </c>
      <c r="H1493" s="1" t="s">
        <v>4</v>
      </c>
      <c r="I1493" s="1" t="s">
        <v>132</v>
      </c>
      <c r="J1493" s="1" t="s">
        <v>6690</v>
      </c>
      <c r="K1493" s="1" t="s">
        <v>6691</v>
      </c>
      <c r="L1493" s="30">
        <v>3000</v>
      </c>
      <c r="M1493" s="30">
        <v>7081</v>
      </c>
      <c r="N1493" s="30">
        <v>76</v>
      </c>
      <c r="O1493" s="30">
        <v>32000</v>
      </c>
      <c r="P1493" s="27">
        <v>6.5</v>
      </c>
      <c r="Q1493" s="30">
        <v>327</v>
      </c>
      <c r="R1493" s="30">
        <v>132</v>
      </c>
      <c r="S1493" s="9">
        <v>43568507</v>
      </c>
      <c r="T1493" s="9">
        <v>66000000</v>
      </c>
      <c r="U1493" s="9">
        <f>IMDB4[[#This Row],[Gross Revenue]]-IMDB4[[#This Row],[Budget]]</f>
        <v>-22431493</v>
      </c>
      <c r="V1493" s="9" t="str">
        <f>IF(IMDB4[[#This Row],[Profit]]&gt;0,"Hit","Flop")</f>
        <v>Flop</v>
      </c>
      <c r="W1493" s="9" t="str" cm="1">
        <f t="array" ref="W1493">_xlfn.IFS(IMDB4[[#This Row],[IMDb Score (1-10)]]&gt;=8,"Excellent",IMDB4[[#This Row],[IMDb Score (1-10)]]&gt;=7,"Good",IMDB4[[#This Row],[IMDb Score (1-10)]]&gt;=5,"Average",TRUE,"Poor")</f>
        <v>Average</v>
      </c>
      <c r="X1493" s="9" t="str">
        <f>IF(IMDB4[[#This Row],[Duration (min)]]&lt;90,"Short",IF(IMDB4[[#This Row],[Duration (min)]]&lt;=120,"Medium", "Long"))</f>
        <v>Long</v>
      </c>
    </row>
    <row r="1494" spans="1:24" x14ac:dyDescent="0.25">
      <c r="A1494" s="1" t="s">
        <v>6892</v>
      </c>
      <c r="B1494" s="2">
        <v>42285</v>
      </c>
      <c r="C1494" s="30">
        <f>YEAR(IMDB4[[#This Row],[Release Date]])</f>
        <v>2015</v>
      </c>
      <c r="D1494" s="30" t="str">
        <f>FLOOR(IMDB4[[#This Row],[Year]],10)&amp;"s"</f>
        <v>2010s</v>
      </c>
      <c r="E1494" s="1" t="s">
        <v>32</v>
      </c>
      <c r="F1494" s="1" t="s">
        <v>20</v>
      </c>
      <c r="G1494" s="1" t="s">
        <v>3</v>
      </c>
      <c r="H1494" s="1" t="s">
        <v>4</v>
      </c>
      <c r="I1494" s="1" t="s">
        <v>132</v>
      </c>
      <c r="J1494" s="1" t="s">
        <v>4045</v>
      </c>
      <c r="K1494" s="1" t="s">
        <v>6893</v>
      </c>
      <c r="L1494" s="30">
        <v>3000</v>
      </c>
      <c r="M1494" s="30">
        <v>4567</v>
      </c>
      <c r="N1494" s="30">
        <v>66</v>
      </c>
      <c r="O1494" s="30">
        <v>27000</v>
      </c>
      <c r="P1494" s="27">
        <v>6.2</v>
      </c>
      <c r="Q1494" s="30">
        <v>198</v>
      </c>
      <c r="R1494" s="30">
        <v>98</v>
      </c>
      <c r="S1494" s="9">
        <v>42592530</v>
      </c>
      <c r="T1494" s="9">
        <v>15000000</v>
      </c>
      <c r="U1494" s="9">
        <f>IMDB4[[#This Row],[Gross Revenue]]-IMDB4[[#This Row],[Budget]]</f>
        <v>27592530</v>
      </c>
      <c r="V1494" s="9" t="str">
        <f>IF(IMDB4[[#This Row],[Profit]]&gt;0,"Hit","Flop")</f>
        <v>Hit</v>
      </c>
      <c r="W1494" s="9" t="str" cm="1">
        <f t="array" ref="W1494">_xlfn.IFS(IMDB4[[#This Row],[IMDb Score (1-10)]]&gt;=8,"Excellent",IMDB4[[#This Row],[IMDb Score (1-10)]]&gt;=7,"Good",IMDB4[[#This Row],[IMDb Score (1-10)]]&gt;=5,"Average",TRUE,"Poor")</f>
        <v>Average</v>
      </c>
      <c r="X1494" s="9" t="str">
        <f>IF(IMDB4[[#This Row],[Duration (min)]]&lt;90,"Short",IF(IMDB4[[#This Row],[Duration (min)]]&lt;=120,"Medium", "Long"))</f>
        <v>Medium</v>
      </c>
    </row>
    <row r="1495" spans="1:24" x14ac:dyDescent="0.25">
      <c r="A1495" s="1" t="s">
        <v>4366</v>
      </c>
      <c r="B1495" s="2">
        <v>39058</v>
      </c>
      <c r="C1495" s="30">
        <f>YEAR(IMDB4[[#This Row],[Release Date]])</f>
        <v>2006</v>
      </c>
      <c r="D1495" s="30" t="str">
        <f>FLOOR(IMDB4[[#This Row],[Year]],10)&amp;"s"</f>
        <v>2000s</v>
      </c>
      <c r="E1495" s="1" t="s">
        <v>32</v>
      </c>
      <c r="F1495" s="1" t="s">
        <v>9</v>
      </c>
      <c r="G1495" s="1" t="s">
        <v>3</v>
      </c>
      <c r="H1495" s="1" t="s">
        <v>4</v>
      </c>
      <c r="I1495" s="1" t="s">
        <v>132</v>
      </c>
      <c r="J1495" s="1" t="s">
        <v>3836</v>
      </c>
      <c r="K1495" s="1" t="s">
        <v>2225</v>
      </c>
      <c r="L1495" s="30">
        <v>3000</v>
      </c>
      <c r="M1495" s="30">
        <v>5609</v>
      </c>
      <c r="N1495" s="30">
        <v>0</v>
      </c>
      <c r="O1495" s="30">
        <v>0</v>
      </c>
      <c r="P1495" s="27">
        <v>5.6</v>
      </c>
      <c r="Q1495" s="30">
        <v>284</v>
      </c>
      <c r="R1495" s="30">
        <v>110</v>
      </c>
      <c r="S1495" s="9">
        <v>42272747</v>
      </c>
      <c r="T1495" s="9">
        <v>70000000</v>
      </c>
      <c r="U1495" s="9">
        <f>IMDB4[[#This Row],[Gross Revenue]]-IMDB4[[#This Row],[Budget]]</f>
        <v>-27727253</v>
      </c>
      <c r="V1495" s="9" t="str">
        <f>IF(IMDB4[[#This Row],[Profit]]&gt;0,"Hit","Flop")</f>
        <v>Flop</v>
      </c>
      <c r="W1495" s="9" t="str" cm="1">
        <f t="array" ref="W1495">_xlfn.IFS(IMDB4[[#This Row],[IMDb Score (1-10)]]&gt;=8,"Excellent",IMDB4[[#This Row],[IMDb Score (1-10)]]&gt;=7,"Good",IMDB4[[#This Row],[IMDb Score (1-10)]]&gt;=5,"Average",TRUE,"Poor")</f>
        <v>Average</v>
      </c>
      <c r="X1495" s="9" t="str">
        <f>IF(IMDB4[[#This Row],[Duration (min)]]&lt;90,"Short",IF(IMDB4[[#This Row],[Duration (min)]]&lt;=120,"Medium", "Long"))</f>
        <v>Medium</v>
      </c>
    </row>
    <row r="1496" spans="1:24" x14ac:dyDescent="0.25">
      <c r="A1496" s="1" t="s">
        <v>3442</v>
      </c>
      <c r="B1496" s="2">
        <v>37725</v>
      </c>
      <c r="C1496" s="30">
        <f>YEAR(IMDB4[[#This Row],[Release Date]])</f>
        <v>2003</v>
      </c>
      <c r="D1496" s="30" t="str">
        <f>FLOOR(IMDB4[[#This Row],[Year]],10)&amp;"s"</f>
        <v>2000s</v>
      </c>
      <c r="E1496" s="1" t="s">
        <v>32</v>
      </c>
      <c r="F1496" s="1" t="s">
        <v>20</v>
      </c>
      <c r="G1496" s="1" t="s">
        <v>3</v>
      </c>
      <c r="H1496" s="1" t="s">
        <v>4</v>
      </c>
      <c r="I1496" s="1" t="s">
        <v>84</v>
      </c>
      <c r="J1496" s="1" t="s">
        <v>1310</v>
      </c>
      <c r="K1496" s="1" t="s">
        <v>3443</v>
      </c>
      <c r="L1496" s="30">
        <v>3000</v>
      </c>
      <c r="M1496" s="30">
        <v>9638</v>
      </c>
      <c r="N1496" s="30">
        <v>23</v>
      </c>
      <c r="O1496" s="30">
        <v>0</v>
      </c>
      <c r="P1496" s="27">
        <v>7.6</v>
      </c>
      <c r="Q1496" s="30">
        <v>82</v>
      </c>
      <c r="R1496" s="30">
        <v>111</v>
      </c>
      <c r="S1496" s="9">
        <v>41407470</v>
      </c>
      <c r="T1496" s="9">
        <v>30000000</v>
      </c>
      <c r="U1496" s="9">
        <f>IMDB4[[#This Row],[Gross Revenue]]-IMDB4[[#This Row],[Budget]]</f>
        <v>11407470</v>
      </c>
      <c r="V1496" s="9" t="str">
        <f>IF(IMDB4[[#This Row],[Profit]]&gt;0,"Hit","Flop")</f>
        <v>Hit</v>
      </c>
      <c r="W1496" s="9" t="str" cm="1">
        <f t="array" ref="W1496">_xlfn.IFS(IMDB4[[#This Row],[IMDb Score (1-10)]]&gt;=8,"Excellent",IMDB4[[#This Row],[IMDb Score (1-10)]]&gt;=7,"Good",IMDB4[[#This Row],[IMDb Score (1-10)]]&gt;=5,"Average",TRUE,"Poor")</f>
        <v>Good</v>
      </c>
      <c r="X1496" s="9" t="str">
        <f>IF(IMDB4[[#This Row],[Duration (min)]]&lt;90,"Short",IF(IMDB4[[#This Row],[Duration (min)]]&lt;=120,"Medium", "Long"))</f>
        <v>Medium</v>
      </c>
    </row>
    <row r="1497" spans="1:24" x14ac:dyDescent="0.25">
      <c r="A1497" s="1" t="s">
        <v>4503</v>
      </c>
      <c r="B1497" s="2">
        <v>38741</v>
      </c>
      <c r="C1497" s="30">
        <f>YEAR(IMDB4[[#This Row],[Release Date]])</f>
        <v>2006</v>
      </c>
      <c r="D1497" s="30" t="str">
        <f>FLOOR(IMDB4[[#This Row],[Year]],10)&amp;"s"</f>
        <v>2000s</v>
      </c>
      <c r="E1497" s="1" t="s">
        <v>32</v>
      </c>
      <c r="F1497" s="1" t="s">
        <v>9</v>
      </c>
      <c r="G1497" s="1" t="s">
        <v>3</v>
      </c>
      <c r="H1497" s="1" t="s">
        <v>4</v>
      </c>
      <c r="I1497" s="1" t="s">
        <v>132</v>
      </c>
      <c r="J1497" s="1" t="s">
        <v>1753</v>
      </c>
      <c r="K1497" s="1" t="s">
        <v>3066</v>
      </c>
      <c r="L1497" s="30">
        <v>3000</v>
      </c>
      <c r="M1497" s="30">
        <v>4210</v>
      </c>
      <c r="N1497" s="30">
        <v>168</v>
      </c>
      <c r="O1497" s="30">
        <v>15000</v>
      </c>
      <c r="P1497" s="27">
        <v>7.6</v>
      </c>
      <c r="Q1497" s="30">
        <v>236</v>
      </c>
      <c r="R1497" s="30">
        <v>110</v>
      </c>
      <c r="S1497" s="9">
        <v>39825798</v>
      </c>
      <c r="T1497" s="9">
        <v>16000000</v>
      </c>
      <c r="U1497" s="9">
        <f>IMDB4[[#This Row],[Gross Revenue]]-IMDB4[[#This Row],[Budget]]</f>
        <v>23825798</v>
      </c>
      <c r="V1497" s="9" t="str">
        <f>IF(IMDB4[[#This Row],[Profit]]&gt;0,"Hit","Flop")</f>
        <v>Hit</v>
      </c>
      <c r="W1497" s="9" t="str" cm="1">
        <f t="array" ref="W1497">_xlfn.IFS(IMDB4[[#This Row],[IMDb Score (1-10)]]&gt;=8,"Excellent",IMDB4[[#This Row],[IMDb Score (1-10)]]&gt;=7,"Good",IMDB4[[#This Row],[IMDb Score (1-10)]]&gt;=5,"Average",TRUE,"Poor")</f>
        <v>Good</v>
      </c>
      <c r="X1497" s="9" t="str">
        <f>IF(IMDB4[[#This Row],[Duration (min)]]&lt;90,"Short",IF(IMDB4[[#This Row],[Duration (min)]]&lt;=120,"Medium", "Long"))</f>
        <v>Medium</v>
      </c>
    </row>
    <row r="1498" spans="1:24" x14ac:dyDescent="0.25">
      <c r="A1498" s="1" t="s">
        <v>1108</v>
      </c>
      <c r="B1498" s="2">
        <v>34666</v>
      </c>
      <c r="C1498" s="30">
        <f>YEAR(IMDB4[[#This Row],[Release Date]])</f>
        <v>1994</v>
      </c>
      <c r="D1498" s="30" t="str">
        <f>FLOOR(IMDB4[[#This Row],[Year]],10)&amp;"s"</f>
        <v>1990s</v>
      </c>
      <c r="E1498" s="1" t="s">
        <v>32</v>
      </c>
      <c r="F1498" s="1" t="s">
        <v>20</v>
      </c>
      <c r="G1498" s="1" t="s">
        <v>3</v>
      </c>
      <c r="H1498" s="1" t="s">
        <v>4</v>
      </c>
      <c r="I1498" s="1" t="s">
        <v>84</v>
      </c>
      <c r="J1498" s="1" t="s">
        <v>792</v>
      </c>
      <c r="K1498" s="1" t="s">
        <v>676</v>
      </c>
      <c r="L1498" s="30">
        <v>3000</v>
      </c>
      <c r="M1498" s="30">
        <v>4634</v>
      </c>
      <c r="N1498" s="30">
        <v>80</v>
      </c>
      <c r="O1498" s="30">
        <v>0</v>
      </c>
      <c r="P1498" s="27">
        <v>5.2</v>
      </c>
      <c r="Q1498" s="30">
        <v>19</v>
      </c>
      <c r="R1498" s="30">
        <v>95</v>
      </c>
      <c r="S1498" s="9">
        <v>38087756</v>
      </c>
      <c r="T1498" s="9">
        <v>40000000</v>
      </c>
      <c r="U1498" s="9">
        <f>IMDB4[[#This Row],[Gross Revenue]]-IMDB4[[#This Row],[Budget]]</f>
        <v>-1912244</v>
      </c>
      <c r="V1498" s="9" t="str">
        <f>IF(IMDB4[[#This Row],[Profit]]&gt;0,"Hit","Flop")</f>
        <v>Flop</v>
      </c>
      <c r="W1498" s="9" t="str" cm="1">
        <f t="array" ref="W1498">_xlfn.IFS(IMDB4[[#This Row],[IMDb Score (1-10)]]&gt;=8,"Excellent",IMDB4[[#This Row],[IMDb Score (1-10)]]&gt;=7,"Good",IMDB4[[#This Row],[IMDb Score (1-10)]]&gt;=5,"Average",TRUE,"Poor")</f>
        <v>Average</v>
      </c>
      <c r="X1498" s="9" t="str">
        <f>IF(IMDB4[[#This Row],[Duration (min)]]&lt;90,"Short",IF(IMDB4[[#This Row],[Duration (min)]]&lt;=120,"Medium", "Long"))</f>
        <v>Medium</v>
      </c>
    </row>
    <row r="1499" spans="1:24" x14ac:dyDescent="0.25">
      <c r="A1499" s="1" t="s">
        <v>2291</v>
      </c>
      <c r="B1499" s="2">
        <v>36656</v>
      </c>
      <c r="C1499" s="30">
        <f>YEAR(IMDB4[[#This Row],[Release Date]])</f>
        <v>2000</v>
      </c>
      <c r="D1499" s="30" t="str">
        <f>FLOOR(IMDB4[[#This Row],[Year]],10)&amp;"s"</f>
        <v>2000s</v>
      </c>
      <c r="E1499" s="1" t="s">
        <v>32</v>
      </c>
      <c r="F1499" s="1" t="s">
        <v>20</v>
      </c>
      <c r="G1499" s="1" t="s">
        <v>3</v>
      </c>
      <c r="H1499" s="1" t="s">
        <v>4</v>
      </c>
      <c r="I1499" s="1" t="s">
        <v>132</v>
      </c>
      <c r="J1499" s="1" t="s">
        <v>1392</v>
      </c>
      <c r="K1499" s="1" t="s">
        <v>289</v>
      </c>
      <c r="L1499" s="30">
        <v>3000</v>
      </c>
      <c r="M1499" s="30">
        <v>5390</v>
      </c>
      <c r="N1499" s="30">
        <v>11000</v>
      </c>
      <c r="O1499" s="30">
        <v>0</v>
      </c>
      <c r="P1499" s="27">
        <v>6</v>
      </c>
      <c r="Q1499" s="30">
        <v>125</v>
      </c>
      <c r="R1499" s="30">
        <v>93</v>
      </c>
      <c r="S1499" s="9">
        <v>37879996</v>
      </c>
      <c r="T1499" s="9">
        <v>48000000</v>
      </c>
      <c r="U1499" s="9">
        <f>IMDB4[[#This Row],[Gross Revenue]]-IMDB4[[#This Row],[Budget]]</f>
        <v>-10120004</v>
      </c>
      <c r="V1499" s="9" t="str">
        <f>IF(IMDB4[[#This Row],[Profit]]&gt;0,"Hit","Flop")</f>
        <v>Flop</v>
      </c>
      <c r="W1499" s="9" t="str" cm="1">
        <f t="array" ref="W1499">_xlfn.IFS(IMDB4[[#This Row],[IMDb Score (1-10)]]&gt;=8,"Excellent",IMDB4[[#This Row],[IMDb Score (1-10)]]&gt;=7,"Good",IMDB4[[#This Row],[IMDb Score (1-10)]]&gt;=5,"Average",TRUE,"Poor")</f>
        <v>Average</v>
      </c>
      <c r="X1499" s="9" t="str">
        <f>IF(IMDB4[[#This Row],[Duration (min)]]&lt;90,"Short",IF(IMDB4[[#This Row],[Duration (min)]]&lt;=120,"Medium", "Long"))</f>
        <v>Medium</v>
      </c>
    </row>
    <row r="1500" spans="1:24" x14ac:dyDescent="0.25">
      <c r="A1500" s="1" t="s">
        <v>6038</v>
      </c>
      <c r="B1500" s="2">
        <v>41168</v>
      </c>
      <c r="C1500" s="30">
        <f>YEAR(IMDB4[[#This Row],[Release Date]])</f>
        <v>2012</v>
      </c>
      <c r="D1500" s="30" t="str">
        <f>FLOOR(IMDB4[[#This Row],[Year]],10)&amp;"s"</f>
        <v>2010s</v>
      </c>
      <c r="E1500" s="1" t="s">
        <v>32</v>
      </c>
      <c r="F1500" s="1" t="s">
        <v>77</v>
      </c>
      <c r="G1500" s="1" t="s">
        <v>3</v>
      </c>
      <c r="H1500" s="1" t="s">
        <v>4</v>
      </c>
      <c r="I1500" s="1" t="s">
        <v>92</v>
      </c>
      <c r="J1500" s="1" t="s">
        <v>1753</v>
      </c>
      <c r="K1500" s="1" t="s">
        <v>3722</v>
      </c>
      <c r="L1500" s="30">
        <v>3000</v>
      </c>
      <c r="M1500" s="30">
        <v>8281</v>
      </c>
      <c r="N1500" s="30">
        <v>335</v>
      </c>
      <c r="O1500" s="30">
        <v>98000</v>
      </c>
      <c r="P1500" s="27">
        <v>5.9</v>
      </c>
      <c r="Q1500" s="30">
        <v>393</v>
      </c>
      <c r="R1500" s="30">
        <v>105</v>
      </c>
      <c r="S1500" s="9">
        <v>37516013</v>
      </c>
      <c r="T1500" s="9">
        <v>69000000</v>
      </c>
      <c r="U1500" s="9">
        <f>IMDB4[[#This Row],[Gross Revenue]]-IMDB4[[#This Row],[Budget]]</f>
        <v>-31483987</v>
      </c>
      <c r="V1500" s="9" t="str">
        <f>IF(IMDB4[[#This Row],[Profit]]&gt;0,"Hit","Flop")</f>
        <v>Flop</v>
      </c>
      <c r="W1500" s="9" t="str" cm="1">
        <f t="array" ref="W1500">_xlfn.IFS(IMDB4[[#This Row],[IMDb Score (1-10)]]&gt;=8,"Excellent",IMDB4[[#This Row],[IMDb Score (1-10)]]&gt;=7,"Good",IMDB4[[#This Row],[IMDb Score (1-10)]]&gt;=5,"Average",TRUE,"Poor")</f>
        <v>Average</v>
      </c>
      <c r="X1500" s="9" t="str">
        <f>IF(IMDB4[[#This Row],[Duration (min)]]&lt;90,"Short",IF(IMDB4[[#This Row],[Duration (min)]]&lt;=120,"Medium", "Long"))</f>
        <v>Medium</v>
      </c>
    </row>
    <row r="1501" spans="1:24" x14ac:dyDescent="0.25">
      <c r="A1501" s="1" t="s">
        <v>1830</v>
      </c>
      <c r="B1501" s="2">
        <v>35884</v>
      </c>
      <c r="C1501" s="30">
        <f>YEAR(IMDB4[[#This Row],[Release Date]])</f>
        <v>1998</v>
      </c>
      <c r="D1501" s="30" t="str">
        <f>FLOOR(IMDB4[[#This Row],[Year]],10)&amp;"s"</f>
        <v>1990s</v>
      </c>
      <c r="E1501" s="1" t="s">
        <v>32</v>
      </c>
      <c r="F1501" s="1" t="s">
        <v>2</v>
      </c>
      <c r="G1501" s="1" t="s">
        <v>3</v>
      </c>
      <c r="H1501" s="1" t="s">
        <v>4</v>
      </c>
      <c r="I1501" s="1" t="s">
        <v>92</v>
      </c>
      <c r="J1501" s="1" t="s">
        <v>1510</v>
      </c>
      <c r="K1501" s="1" t="s">
        <v>745</v>
      </c>
      <c r="L1501" s="30">
        <v>3000</v>
      </c>
      <c r="M1501" s="30">
        <v>3768</v>
      </c>
      <c r="N1501" s="30">
        <v>0</v>
      </c>
      <c r="O1501" s="30">
        <v>0</v>
      </c>
      <c r="P1501" s="27">
        <v>7</v>
      </c>
      <c r="Q1501" s="30">
        <v>158</v>
      </c>
      <c r="R1501" s="30">
        <v>123</v>
      </c>
      <c r="S1501" s="9">
        <v>37339525</v>
      </c>
      <c r="T1501" s="9">
        <v>48000000</v>
      </c>
      <c r="U1501" s="9">
        <f>IMDB4[[#This Row],[Gross Revenue]]-IMDB4[[#This Row],[Budget]]</f>
        <v>-10660475</v>
      </c>
      <c r="V1501" s="9" t="str">
        <f>IF(IMDB4[[#This Row],[Profit]]&gt;0,"Hit","Flop")</f>
        <v>Flop</v>
      </c>
      <c r="W1501" s="9" t="str" cm="1">
        <f t="array" ref="W1501">_xlfn.IFS(IMDB4[[#This Row],[IMDb Score (1-10)]]&gt;=8,"Excellent",IMDB4[[#This Row],[IMDb Score (1-10)]]&gt;=7,"Good",IMDB4[[#This Row],[IMDb Score (1-10)]]&gt;=5,"Average",TRUE,"Poor")</f>
        <v>Good</v>
      </c>
      <c r="X1501" s="9" t="str">
        <f>IF(IMDB4[[#This Row],[Duration (min)]]&lt;90,"Short",IF(IMDB4[[#This Row],[Duration (min)]]&lt;=120,"Medium", "Long"))</f>
        <v>Long</v>
      </c>
    </row>
    <row r="1502" spans="1:24" x14ac:dyDescent="0.25">
      <c r="A1502" s="1" t="s">
        <v>5999</v>
      </c>
      <c r="B1502" s="2">
        <v>40545</v>
      </c>
      <c r="C1502" s="30">
        <f>YEAR(IMDB4[[#This Row],[Release Date]])</f>
        <v>2011</v>
      </c>
      <c r="D1502" s="30" t="str">
        <f>FLOOR(IMDB4[[#This Row],[Year]],10)&amp;"s"</f>
        <v>2010s</v>
      </c>
      <c r="E1502" s="1" t="s">
        <v>32</v>
      </c>
      <c r="F1502" s="1" t="s">
        <v>9</v>
      </c>
      <c r="G1502" s="1" t="s">
        <v>3</v>
      </c>
      <c r="H1502" s="1" t="s">
        <v>4</v>
      </c>
      <c r="I1502" s="1" t="s">
        <v>132</v>
      </c>
      <c r="J1502" s="1" t="s">
        <v>5503</v>
      </c>
      <c r="K1502" s="1" t="s">
        <v>6000</v>
      </c>
      <c r="L1502" s="30">
        <v>3000</v>
      </c>
      <c r="M1502" s="30">
        <v>5349</v>
      </c>
      <c r="N1502" s="30">
        <v>26</v>
      </c>
      <c r="O1502" s="30">
        <v>0</v>
      </c>
      <c r="P1502" s="27">
        <v>4.8</v>
      </c>
      <c r="Q1502" s="30">
        <v>138</v>
      </c>
      <c r="R1502" s="30">
        <v>91</v>
      </c>
      <c r="S1502" s="9">
        <v>37300107</v>
      </c>
      <c r="T1502" s="9">
        <v>16000000</v>
      </c>
      <c r="U1502" s="9">
        <f>IMDB4[[#This Row],[Gross Revenue]]-IMDB4[[#This Row],[Budget]]</f>
        <v>21300107</v>
      </c>
      <c r="V1502" s="9" t="str">
        <f>IF(IMDB4[[#This Row],[Profit]]&gt;0,"Hit","Flop")</f>
        <v>Hit</v>
      </c>
      <c r="W1502" s="9" t="str" cm="1">
        <f t="array" ref="W1502">_xlfn.IFS(IMDB4[[#This Row],[IMDb Score (1-10)]]&gt;=8,"Excellent",IMDB4[[#This Row],[IMDb Score (1-10)]]&gt;=7,"Good",IMDB4[[#This Row],[IMDb Score (1-10)]]&gt;=5,"Average",TRUE,"Poor")</f>
        <v>Poor</v>
      </c>
      <c r="X1502" s="9" t="str">
        <f>IF(IMDB4[[#This Row],[Duration (min)]]&lt;90,"Short",IF(IMDB4[[#This Row],[Duration (min)]]&lt;=120,"Medium", "Long"))</f>
        <v>Medium</v>
      </c>
    </row>
    <row r="1503" spans="1:24" x14ac:dyDescent="0.25">
      <c r="A1503" s="1" t="s">
        <v>6960</v>
      </c>
      <c r="B1503" s="2">
        <v>42221</v>
      </c>
      <c r="C1503" s="30">
        <f>YEAR(IMDB4[[#This Row],[Release Date]])</f>
        <v>2015</v>
      </c>
      <c r="D1503" s="30" t="str">
        <f>FLOOR(IMDB4[[#This Row],[Year]],10)&amp;"s"</f>
        <v>2010s</v>
      </c>
      <c r="E1503" s="1" t="s">
        <v>32</v>
      </c>
      <c r="F1503" s="1" t="s">
        <v>294</v>
      </c>
      <c r="G1503" s="1" t="s">
        <v>3</v>
      </c>
      <c r="H1503" s="1" t="s">
        <v>4</v>
      </c>
      <c r="I1503" s="1" t="s">
        <v>92</v>
      </c>
      <c r="J1503" s="1" t="s">
        <v>6210</v>
      </c>
      <c r="K1503" s="1" t="s">
        <v>1323</v>
      </c>
      <c r="L1503" s="30">
        <v>3000</v>
      </c>
      <c r="M1503" s="30">
        <v>4807</v>
      </c>
      <c r="N1503" s="30">
        <v>357</v>
      </c>
      <c r="O1503" s="30">
        <v>8000</v>
      </c>
      <c r="P1503" s="27">
        <v>4.5999999999999996</v>
      </c>
      <c r="Q1503" s="30">
        <v>149</v>
      </c>
      <c r="R1503" s="30">
        <v>91</v>
      </c>
      <c r="S1503" s="9">
        <v>35385560</v>
      </c>
      <c r="T1503" s="9">
        <v>4000000</v>
      </c>
      <c r="U1503" s="9">
        <f>IMDB4[[#This Row],[Gross Revenue]]-IMDB4[[#This Row],[Budget]]</f>
        <v>31385560</v>
      </c>
      <c r="V1503" s="9" t="str">
        <f>IF(IMDB4[[#This Row],[Profit]]&gt;0,"Hit","Flop")</f>
        <v>Hit</v>
      </c>
      <c r="W1503" s="9" t="str" cm="1">
        <f t="array" ref="W1503">_xlfn.IFS(IMDB4[[#This Row],[IMDb Score (1-10)]]&gt;=8,"Excellent",IMDB4[[#This Row],[IMDb Score (1-10)]]&gt;=7,"Good",IMDB4[[#This Row],[IMDb Score (1-10)]]&gt;=5,"Average",TRUE,"Poor")</f>
        <v>Poor</v>
      </c>
      <c r="X1503" s="9" t="str">
        <f>IF(IMDB4[[#This Row],[Duration (min)]]&lt;90,"Short",IF(IMDB4[[#This Row],[Duration (min)]]&lt;=120,"Medium", "Long"))</f>
        <v>Medium</v>
      </c>
    </row>
    <row r="1504" spans="1:24" x14ac:dyDescent="0.25">
      <c r="A1504" s="1" t="s">
        <v>6209</v>
      </c>
      <c r="B1504" s="2">
        <v>41101</v>
      </c>
      <c r="C1504" s="30">
        <f>YEAR(IMDB4[[#This Row],[Release Date]])</f>
        <v>2012</v>
      </c>
      <c r="D1504" s="30" t="str">
        <f>FLOOR(IMDB4[[#This Row],[Year]],10)&amp;"s"</f>
        <v>2010s</v>
      </c>
      <c r="E1504" s="1" t="s">
        <v>32</v>
      </c>
      <c r="F1504" s="1" t="s">
        <v>9</v>
      </c>
      <c r="G1504" s="1" t="s">
        <v>3</v>
      </c>
      <c r="H1504" s="1" t="s">
        <v>4</v>
      </c>
      <c r="I1504" s="1" t="s">
        <v>132</v>
      </c>
      <c r="J1504" s="1" t="s">
        <v>6210</v>
      </c>
      <c r="K1504" s="1" t="s">
        <v>6211</v>
      </c>
      <c r="L1504" s="30">
        <v>3000</v>
      </c>
      <c r="M1504" s="30">
        <v>4863</v>
      </c>
      <c r="N1504" s="30">
        <v>35</v>
      </c>
      <c r="O1504" s="30">
        <v>19000</v>
      </c>
      <c r="P1504" s="27">
        <v>6.5</v>
      </c>
      <c r="Q1504" s="30">
        <v>121</v>
      </c>
      <c r="R1504" s="30">
        <v>99</v>
      </c>
      <c r="S1504" s="9">
        <v>35057332</v>
      </c>
      <c r="T1504" s="9">
        <v>33000000</v>
      </c>
      <c r="U1504" s="9">
        <f>IMDB4[[#This Row],[Gross Revenue]]-IMDB4[[#This Row],[Budget]]</f>
        <v>2057332</v>
      </c>
      <c r="V1504" s="9" t="str">
        <f>IF(IMDB4[[#This Row],[Profit]]&gt;0,"Hit","Flop")</f>
        <v>Hit</v>
      </c>
      <c r="W1504" s="9" t="str" cm="1">
        <f t="array" ref="W1504">_xlfn.IFS(IMDB4[[#This Row],[IMDb Score (1-10)]]&gt;=8,"Excellent",IMDB4[[#This Row],[IMDb Score (1-10)]]&gt;=7,"Good",IMDB4[[#This Row],[IMDb Score (1-10)]]&gt;=5,"Average",TRUE,"Poor")</f>
        <v>Average</v>
      </c>
      <c r="X1504" s="9" t="str">
        <f>IF(IMDB4[[#This Row],[Duration (min)]]&lt;90,"Short",IF(IMDB4[[#This Row],[Duration (min)]]&lt;=120,"Medium", "Long"))</f>
        <v>Medium</v>
      </c>
    </row>
    <row r="1505" spans="1:24" x14ac:dyDescent="0.25">
      <c r="A1505" s="1" t="s">
        <v>2488</v>
      </c>
      <c r="B1505" s="2">
        <v>36607</v>
      </c>
      <c r="C1505" s="30">
        <f>YEAR(IMDB4[[#This Row],[Release Date]])</f>
        <v>2000</v>
      </c>
      <c r="D1505" s="30" t="str">
        <f>FLOOR(IMDB4[[#This Row],[Year]],10)&amp;"s"</f>
        <v>2000s</v>
      </c>
      <c r="E1505" s="1" t="s">
        <v>32</v>
      </c>
      <c r="F1505" s="1" t="s">
        <v>77</v>
      </c>
      <c r="G1505" s="1" t="s">
        <v>3</v>
      </c>
      <c r="H1505" s="1" t="s">
        <v>4</v>
      </c>
      <c r="I1505" s="1" t="s">
        <v>132</v>
      </c>
      <c r="J1505" s="1" t="s">
        <v>1397</v>
      </c>
      <c r="K1505" s="1" t="s">
        <v>1685</v>
      </c>
      <c r="L1505" s="30">
        <v>3000</v>
      </c>
      <c r="M1505" s="30">
        <v>5839</v>
      </c>
      <c r="N1505" s="30">
        <v>55</v>
      </c>
      <c r="O1505" s="30">
        <v>0</v>
      </c>
      <c r="P1505" s="27">
        <v>5.9</v>
      </c>
      <c r="Q1505" s="30">
        <v>170</v>
      </c>
      <c r="R1505" s="30">
        <v>123</v>
      </c>
      <c r="S1505" s="9">
        <v>34543701</v>
      </c>
      <c r="T1505" s="9">
        <v>82000000</v>
      </c>
      <c r="U1505" s="9">
        <f>IMDB4[[#This Row],[Gross Revenue]]-IMDB4[[#This Row],[Budget]]</f>
        <v>-47456299</v>
      </c>
      <c r="V1505" s="9" t="str">
        <f>IF(IMDB4[[#This Row],[Profit]]&gt;0,"Hit","Flop")</f>
        <v>Flop</v>
      </c>
      <c r="W1505" s="9" t="str" cm="1">
        <f t="array" ref="W1505">_xlfn.IFS(IMDB4[[#This Row],[IMDb Score (1-10)]]&gt;=8,"Excellent",IMDB4[[#This Row],[IMDb Score (1-10)]]&gt;=7,"Good",IMDB4[[#This Row],[IMDb Score (1-10)]]&gt;=5,"Average",TRUE,"Poor")</f>
        <v>Average</v>
      </c>
      <c r="X1505" s="9" t="str">
        <f>IF(IMDB4[[#This Row],[Duration (min)]]&lt;90,"Short",IF(IMDB4[[#This Row],[Duration (min)]]&lt;=120,"Medium", "Long"))</f>
        <v>Long</v>
      </c>
    </row>
    <row r="1506" spans="1:24" x14ac:dyDescent="0.25">
      <c r="A1506" s="1" t="s">
        <v>6757</v>
      </c>
      <c r="B1506" s="2">
        <v>41949</v>
      </c>
      <c r="C1506" s="30">
        <f>YEAR(IMDB4[[#This Row],[Release Date]])</f>
        <v>2014</v>
      </c>
      <c r="D1506" s="30" t="str">
        <f>FLOOR(IMDB4[[#This Row],[Year]],10)&amp;"s"</f>
        <v>2010s</v>
      </c>
      <c r="E1506" s="1" t="s">
        <v>32</v>
      </c>
      <c r="F1506" s="1" t="s">
        <v>2</v>
      </c>
      <c r="G1506" s="1" t="s">
        <v>3</v>
      </c>
      <c r="H1506" s="1" t="s">
        <v>4</v>
      </c>
      <c r="I1506" s="1" t="s">
        <v>92</v>
      </c>
      <c r="J1506" s="1" t="s">
        <v>571</v>
      </c>
      <c r="K1506" s="1" t="s">
        <v>5915</v>
      </c>
      <c r="L1506" s="30">
        <v>3000</v>
      </c>
      <c r="M1506" s="30">
        <v>3784</v>
      </c>
      <c r="N1506" s="30">
        <v>81</v>
      </c>
      <c r="O1506" s="30">
        <v>0</v>
      </c>
      <c r="P1506" s="27">
        <v>6</v>
      </c>
      <c r="Q1506" s="30">
        <v>175</v>
      </c>
      <c r="R1506" s="30">
        <v>111</v>
      </c>
      <c r="S1506" s="9">
        <v>33631221</v>
      </c>
      <c r="T1506" s="9">
        <v>25000000</v>
      </c>
      <c r="U1506" s="9">
        <f>IMDB4[[#This Row],[Gross Revenue]]-IMDB4[[#This Row],[Budget]]</f>
        <v>8631221</v>
      </c>
      <c r="V1506" s="9" t="str">
        <f>IF(IMDB4[[#This Row],[Profit]]&gt;0,"Hit","Flop")</f>
        <v>Hit</v>
      </c>
      <c r="W1506" s="9" t="str" cm="1">
        <f t="array" ref="W1506">_xlfn.IFS(IMDB4[[#This Row],[IMDb Score (1-10)]]&gt;=8,"Excellent",IMDB4[[#This Row],[IMDb Score (1-10)]]&gt;=7,"Good",IMDB4[[#This Row],[IMDb Score (1-10)]]&gt;=5,"Average",TRUE,"Poor")</f>
        <v>Average</v>
      </c>
      <c r="X1506" s="9" t="str">
        <f>IF(IMDB4[[#This Row],[Duration (min)]]&lt;90,"Short",IF(IMDB4[[#This Row],[Duration (min)]]&lt;=120,"Medium", "Long"))</f>
        <v>Medium</v>
      </c>
    </row>
    <row r="1507" spans="1:24" x14ac:dyDescent="0.25">
      <c r="A1507" s="1" t="s">
        <v>5073</v>
      </c>
      <c r="B1507" s="2">
        <v>39756</v>
      </c>
      <c r="C1507" s="30">
        <f>YEAR(IMDB4[[#This Row],[Release Date]])</f>
        <v>2008</v>
      </c>
      <c r="D1507" s="30" t="str">
        <f>FLOOR(IMDB4[[#This Row],[Year]],10)&amp;"s"</f>
        <v>2000s</v>
      </c>
      <c r="E1507" s="1" t="s">
        <v>32</v>
      </c>
      <c r="F1507" s="1" t="s">
        <v>20</v>
      </c>
      <c r="G1507" s="1" t="s">
        <v>3</v>
      </c>
      <c r="H1507" s="1" t="s">
        <v>4</v>
      </c>
      <c r="I1507" s="1" t="s">
        <v>132</v>
      </c>
      <c r="J1507" s="1" t="s">
        <v>4257</v>
      </c>
      <c r="K1507" s="1" t="s">
        <v>5074</v>
      </c>
      <c r="L1507" s="30">
        <v>3000</v>
      </c>
      <c r="M1507" s="30">
        <v>6658</v>
      </c>
      <c r="N1507" s="30">
        <v>12</v>
      </c>
      <c r="O1507" s="30">
        <v>0</v>
      </c>
      <c r="P1507" s="27">
        <v>3.8</v>
      </c>
      <c r="Q1507" s="30">
        <v>150</v>
      </c>
      <c r="R1507" s="30">
        <v>87</v>
      </c>
      <c r="S1507" s="9">
        <v>32178777</v>
      </c>
      <c r="T1507" s="9">
        <v>62000000</v>
      </c>
      <c r="U1507" s="9">
        <f>IMDB4[[#This Row],[Gross Revenue]]-IMDB4[[#This Row],[Budget]]</f>
        <v>-29821223</v>
      </c>
      <c r="V1507" s="9" t="str">
        <f>IF(IMDB4[[#This Row],[Profit]]&gt;0,"Hit","Flop")</f>
        <v>Flop</v>
      </c>
      <c r="W1507" s="9" t="str" cm="1">
        <f t="array" ref="W1507">_xlfn.IFS(IMDB4[[#This Row],[IMDb Score (1-10)]]&gt;=8,"Excellent",IMDB4[[#This Row],[IMDb Score (1-10)]]&gt;=7,"Good",IMDB4[[#This Row],[IMDb Score (1-10)]]&gt;=5,"Average",TRUE,"Poor")</f>
        <v>Poor</v>
      </c>
      <c r="X1507" s="9" t="str">
        <f>IF(IMDB4[[#This Row],[Duration (min)]]&lt;90,"Short",IF(IMDB4[[#This Row],[Duration (min)]]&lt;=120,"Medium", "Long"))</f>
        <v>Short</v>
      </c>
    </row>
    <row r="1508" spans="1:24" x14ac:dyDescent="0.25">
      <c r="A1508" s="1" t="s">
        <v>2299</v>
      </c>
      <c r="B1508" s="2">
        <v>36832</v>
      </c>
      <c r="C1508" s="30">
        <f>YEAR(IMDB4[[#This Row],[Release Date]])</f>
        <v>2000</v>
      </c>
      <c r="D1508" s="30" t="str">
        <f>FLOOR(IMDB4[[#This Row],[Year]],10)&amp;"s"</f>
        <v>2000s</v>
      </c>
      <c r="E1508" s="1" t="s">
        <v>32</v>
      </c>
      <c r="F1508" s="1" t="s">
        <v>2</v>
      </c>
      <c r="G1508" s="1" t="s">
        <v>3</v>
      </c>
      <c r="H1508" s="1" t="s">
        <v>4</v>
      </c>
      <c r="I1508" s="1" t="s">
        <v>92</v>
      </c>
      <c r="J1508" s="1" t="s">
        <v>1753</v>
      </c>
      <c r="K1508" s="1" t="s">
        <v>564</v>
      </c>
      <c r="L1508" s="30">
        <v>3000</v>
      </c>
      <c r="M1508" s="30">
        <v>4565</v>
      </c>
      <c r="N1508" s="30">
        <v>55</v>
      </c>
      <c r="O1508" s="30">
        <v>394</v>
      </c>
      <c r="P1508" s="27">
        <v>5.0999999999999996</v>
      </c>
      <c r="Q1508" s="30">
        <v>100</v>
      </c>
      <c r="R1508" s="30">
        <v>107</v>
      </c>
      <c r="S1508" s="9">
        <v>29374178</v>
      </c>
      <c r="T1508" s="9">
        <v>40000000</v>
      </c>
      <c r="U1508" s="9">
        <f>IMDB4[[#This Row],[Gross Revenue]]-IMDB4[[#This Row],[Budget]]</f>
        <v>-10625822</v>
      </c>
      <c r="V1508" s="9" t="str">
        <f>IF(IMDB4[[#This Row],[Profit]]&gt;0,"Hit","Flop")</f>
        <v>Flop</v>
      </c>
      <c r="W1508" s="9" t="str" cm="1">
        <f t="array" ref="W1508">_xlfn.IFS(IMDB4[[#This Row],[IMDb Score (1-10)]]&gt;=8,"Excellent",IMDB4[[#This Row],[IMDb Score (1-10)]]&gt;=7,"Good",IMDB4[[#This Row],[IMDb Score (1-10)]]&gt;=5,"Average",TRUE,"Poor")</f>
        <v>Average</v>
      </c>
      <c r="X1508" s="9" t="str">
        <f>IF(IMDB4[[#This Row],[Duration (min)]]&lt;90,"Short",IF(IMDB4[[#This Row],[Duration (min)]]&lt;=120,"Medium", "Long"))</f>
        <v>Medium</v>
      </c>
    </row>
    <row r="1509" spans="1:24" x14ac:dyDescent="0.25">
      <c r="A1509" s="1" t="s">
        <v>4072</v>
      </c>
      <c r="B1509" s="2">
        <v>38615</v>
      </c>
      <c r="C1509" s="30">
        <f>YEAR(IMDB4[[#This Row],[Release Date]])</f>
        <v>2005</v>
      </c>
      <c r="D1509" s="30" t="str">
        <f>FLOOR(IMDB4[[#This Row],[Year]],10)&amp;"s"</f>
        <v>2000s</v>
      </c>
      <c r="E1509" s="1" t="s">
        <v>32</v>
      </c>
      <c r="F1509" s="1" t="s">
        <v>9</v>
      </c>
      <c r="G1509" s="1" t="s">
        <v>3</v>
      </c>
      <c r="H1509" s="1" t="s">
        <v>4</v>
      </c>
      <c r="I1509" s="1" t="s">
        <v>132</v>
      </c>
      <c r="J1509" s="1" t="s">
        <v>1218</v>
      </c>
      <c r="K1509" s="1" t="s">
        <v>793</v>
      </c>
      <c r="L1509" s="30">
        <v>3000</v>
      </c>
      <c r="M1509" s="30">
        <v>5917</v>
      </c>
      <c r="N1509" s="30">
        <v>0</v>
      </c>
      <c r="O1509" s="30">
        <v>3000</v>
      </c>
      <c r="P1509" s="27">
        <v>7</v>
      </c>
      <c r="Q1509" s="30">
        <v>146</v>
      </c>
      <c r="R1509" s="30">
        <v>135</v>
      </c>
      <c r="S1509" s="9">
        <v>29077547</v>
      </c>
      <c r="T1509" s="9">
        <v>40000000</v>
      </c>
      <c r="U1509" s="9">
        <f>IMDB4[[#This Row],[Gross Revenue]]-IMDB4[[#This Row],[Budget]]</f>
        <v>-10922453</v>
      </c>
      <c r="V1509" s="9" t="str">
        <f>IF(IMDB4[[#This Row],[Profit]]&gt;0,"Hit","Flop")</f>
        <v>Flop</v>
      </c>
      <c r="W1509" s="9" t="str" cm="1">
        <f t="array" ref="W1509">_xlfn.IFS(IMDB4[[#This Row],[IMDb Score (1-10)]]&gt;=8,"Excellent",IMDB4[[#This Row],[IMDb Score (1-10)]]&gt;=7,"Good",IMDB4[[#This Row],[IMDb Score (1-10)]]&gt;=5,"Average",TRUE,"Poor")</f>
        <v>Good</v>
      </c>
      <c r="X1509" s="9" t="str">
        <f>IF(IMDB4[[#This Row],[Duration (min)]]&lt;90,"Short",IF(IMDB4[[#This Row],[Duration (min)]]&lt;=120,"Medium", "Long"))</f>
        <v>Long</v>
      </c>
    </row>
    <row r="1510" spans="1:24" x14ac:dyDescent="0.25">
      <c r="A1510" s="1" t="s">
        <v>6628</v>
      </c>
      <c r="B1510" s="2">
        <v>41703</v>
      </c>
      <c r="C1510" s="30">
        <f>YEAR(IMDB4[[#This Row],[Release Date]])</f>
        <v>2014</v>
      </c>
      <c r="D1510" s="30" t="str">
        <f>FLOOR(IMDB4[[#This Row],[Year]],10)&amp;"s"</f>
        <v>2010s</v>
      </c>
      <c r="E1510" s="1" t="s">
        <v>32</v>
      </c>
      <c r="F1510" s="1" t="s">
        <v>9</v>
      </c>
      <c r="G1510" s="1" t="s">
        <v>3</v>
      </c>
      <c r="H1510" s="1" t="s">
        <v>4</v>
      </c>
      <c r="I1510" s="1" t="s">
        <v>92</v>
      </c>
      <c r="J1510" s="1" t="s">
        <v>2345</v>
      </c>
      <c r="K1510" s="1" t="s">
        <v>349</v>
      </c>
      <c r="L1510" s="30">
        <v>3000</v>
      </c>
      <c r="M1510" s="30">
        <v>3757</v>
      </c>
      <c r="N1510" s="30">
        <v>425</v>
      </c>
      <c r="O1510" s="30">
        <v>14000</v>
      </c>
      <c r="P1510" s="27">
        <v>6.8</v>
      </c>
      <c r="Q1510" s="30">
        <v>159</v>
      </c>
      <c r="R1510" s="30">
        <v>110</v>
      </c>
      <c r="S1510" s="9">
        <v>28831145</v>
      </c>
      <c r="T1510" s="9">
        <v>25000000</v>
      </c>
      <c r="U1510" s="9">
        <f>IMDB4[[#This Row],[Gross Revenue]]-IMDB4[[#This Row],[Budget]]</f>
        <v>3831145</v>
      </c>
      <c r="V1510" s="9" t="str">
        <f>IF(IMDB4[[#This Row],[Profit]]&gt;0,"Hit","Flop")</f>
        <v>Hit</v>
      </c>
      <c r="W1510" s="9" t="str" cm="1">
        <f t="array" ref="W1510">_xlfn.IFS(IMDB4[[#This Row],[IMDb Score (1-10)]]&gt;=8,"Excellent",IMDB4[[#This Row],[IMDb Score (1-10)]]&gt;=7,"Good",IMDB4[[#This Row],[IMDb Score (1-10)]]&gt;=5,"Average",TRUE,"Poor")</f>
        <v>Average</v>
      </c>
      <c r="X1510" s="9" t="str">
        <f>IF(IMDB4[[#This Row],[Duration (min)]]&lt;90,"Short",IF(IMDB4[[#This Row],[Duration (min)]]&lt;=120,"Medium", "Long"))</f>
        <v>Medium</v>
      </c>
    </row>
    <row r="1511" spans="1:24" x14ac:dyDescent="0.25">
      <c r="A1511" s="1" t="s">
        <v>4827</v>
      </c>
      <c r="B1511" s="2">
        <v>39185</v>
      </c>
      <c r="C1511" s="30">
        <f>YEAR(IMDB4[[#This Row],[Release Date]])</f>
        <v>2007</v>
      </c>
      <c r="D1511" s="30" t="str">
        <f>FLOOR(IMDB4[[#This Row],[Year]],10)&amp;"s"</f>
        <v>2000s</v>
      </c>
      <c r="E1511" s="1" t="s">
        <v>32</v>
      </c>
      <c r="F1511" s="1" t="s">
        <v>2</v>
      </c>
      <c r="G1511" s="1" t="s">
        <v>3</v>
      </c>
      <c r="H1511" s="1" t="s">
        <v>4</v>
      </c>
      <c r="I1511" s="1" t="s">
        <v>92</v>
      </c>
      <c r="J1511" s="1" t="s">
        <v>1397</v>
      </c>
      <c r="K1511" s="1" t="s">
        <v>2548</v>
      </c>
      <c r="L1511" s="30">
        <v>3000</v>
      </c>
      <c r="M1511" s="30">
        <v>3681</v>
      </c>
      <c r="N1511" s="30">
        <v>115</v>
      </c>
      <c r="O1511" s="30">
        <v>0</v>
      </c>
      <c r="P1511" s="27">
        <v>6.9</v>
      </c>
      <c r="Q1511" s="30">
        <v>222</v>
      </c>
      <c r="R1511" s="30">
        <v>117</v>
      </c>
      <c r="S1511" s="9">
        <v>28563179</v>
      </c>
      <c r="T1511" s="9">
        <v>21000000</v>
      </c>
      <c r="U1511" s="9">
        <f>IMDB4[[#This Row],[Gross Revenue]]-IMDB4[[#This Row],[Budget]]</f>
        <v>7563179</v>
      </c>
      <c r="V1511" s="9" t="str">
        <f>IF(IMDB4[[#This Row],[Profit]]&gt;0,"Hit","Flop")</f>
        <v>Hit</v>
      </c>
      <c r="W1511" s="9" t="str" cm="1">
        <f t="array" ref="W1511">_xlfn.IFS(IMDB4[[#This Row],[IMDb Score (1-10)]]&gt;=8,"Excellent",IMDB4[[#This Row],[IMDb Score (1-10)]]&gt;=7,"Good",IMDB4[[#This Row],[IMDb Score (1-10)]]&gt;=5,"Average",TRUE,"Poor")</f>
        <v>Average</v>
      </c>
      <c r="X1511" s="9" t="str">
        <f>IF(IMDB4[[#This Row],[Duration (min)]]&lt;90,"Short",IF(IMDB4[[#This Row],[Duration (min)]]&lt;=120,"Medium", "Long"))</f>
        <v>Medium</v>
      </c>
    </row>
    <row r="1512" spans="1:24" x14ac:dyDescent="0.25">
      <c r="A1512" s="1" t="s">
        <v>2852</v>
      </c>
      <c r="B1512" s="2">
        <v>36975</v>
      </c>
      <c r="C1512" s="30">
        <f>YEAR(IMDB4[[#This Row],[Release Date]])</f>
        <v>2001</v>
      </c>
      <c r="D1512" s="30" t="str">
        <f>FLOOR(IMDB4[[#This Row],[Year]],10)&amp;"s"</f>
        <v>2000s</v>
      </c>
      <c r="E1512" s="1" t="s">
        <v>32</v>
      </c>
      <c r="F1512" s="1" t="s">
        <v>20</v>
      </c>
      <c r="G1512" s="1" t="s">
        <v>3</v>
      </c>
      <c r="H1512" s="1" t="s">
        <v>4</v>
      </c>
      <c r="I1512" s="1" t="s">
        <v>92</v>
      </c>
      <c r="J1512" s="1" t="s">
        <v>2093</v>
      </c>
      <c r="K1512" s="1" t="s">
        <v>2853</v>
      </c>
      <c r="L1512" s="30">
        <v>3000</v>
      </c>
      <c r="M1512" s="30">
        <v>6419</v>
      </c>
      <c r="N1512" s="30">
        <v>10</v>
      </c>
      <c r="O1512" s="30">
        <v>478</v>
      </c>
      <c r="P1512" s="27">
        <v>6.3</v>
      </c>
      <c r="Q1512" s="30">
        <v>52</v>
      </c>
      <c r="R1512" s="30">
        <v>106</v>
      </c>
      <c r="S1512" s="9">
        <v>27457409</v>
      </c>
      <c r="T1512" s="9">
        <v>6000000</v>
      </c>
      <c r="U1512" s="9">
        <f>IMDB4[[#This Row],[Gross Revenue]]-IMDB4[[#This Row],[Budget]]</f>
        <v>21457409</v>
      </c>
      <c r="V1512" s="9" t="str">
        <f>IF(IMDB4[[#This Row],[Profit]]&gt;0,"Hit","Flop")</f>
        <v>Hit</v>
      </c>
      <c r="W1512" s="9" t="str" cm="1">
        <f t="array" ref="W1512">_xlfn.IFS(IMDB4[[#This Row],[IMDb Score (1-10)]]&gt;=8,"Excellent",IMDB4[[#This Row],[IMDb Score (1-10)]]&gt;=7,"Good",IMDB4[[#This Row],[IMDb Score (1-10)]]&gt;=5,"Average",TRUE,"Poor")</f>
        <v>Average</v>
      </c>
      <c r="X1512" s="9" t="str">
        <f>IF(IMDB4[[#This Row],[Duration (min)]]&lt;90,"Short",IF(IMDB4[[#This Row],[Duration (min)]]&lt;=120,"Medium", "Long"))</f>
        <v>Medium</v>
      </c>
    </row>
    <row r="1513" spans="1:24" x14ac:dyDescent="0.25">
      <c r="A1513" s="1" t="s">
        <v>5192</v>
      </c>
      <c r="B1513" s="2">
        <v>39990</v>
      </c>
      <c r="C1513" s="30">
        <f>YEAR(IMDB4[[#This Row],[Release Date]])</f>
        <v>2009</v>
      </c>
      <c r="D1513" s="30" t="str">
        <f>FLOOR(IMDB4[[#This Row],[Year]],10)&amp;"s"</f>
        <v>2000s</v>
      </c>
      <c r="E1513" s="1" t="s">
        <v>32</v>
      </c>
      <c r="F1513" s="1" t="s">
        <v>2</v>
      </c>
      <c r="G1513" s="1" t="s">
        <v>3</v>
      </c>
      <c r="H1513" s="1" t="s">
        <v>4</v>
      </c>
      <c r="I1513" s="1" t="s">
        <v>92</v>
      </c>
      <c r="J1513" s="1" t="s">
        <v>1510</v>
      </c>
      <c r="K1513" s="1" t="s">
        <v>1912</v>
      </c>
      <c r="L1513" s="30">
        <v>3000</v>
      </c>
      <c r="M1513" s="30">
        <v>6317</v>
      </c>
      <c r="N1513" s="30">
        <v>847</v>
      </c>
      <c r="O1513" s="30">
        <v>4000</v>
      </c>
      <c r="P1513" s="27">
        <v>6.7</v>
      </c>
      <c r="Q1513" s="30">
        <v>197</v>
      </c>
      <c r="R1513" s="30">
        <v>132</v>
      </c>
      <c r="S1513" s="9">
        <v>27154426</v>
      </c>
      <c r="T1513" s="9">
        <v>17000000</v>
      </c>
      <c r="U1513" s="9">
        <f>IMDB4[[#This Row],[Gross Revenue]]-IMDB4[[#This Row],[Budget]]</f>
        <v>10154426</v>
      </c>
      <c r="V1513" s="9" t="str">
        <f>IF(IMDB4[[#This Row],[Profit]]&gt;0,"Hit","Flop")</f>
        <v>Hit</v>
      </c>
      <c r="W1513" s="9" t="str" cm="1">
        <f t="array" ref="W1513">_xlfn.IFS(IMDB4[[#This Row],[IMDb Score (1-10)]]&gt;=8,"Excellent",IMDB4[[#This Row],[IMDb Score (1-10)]]&gt;=7,"Good",IMDB4[[#This Row],[IMDb Score (1-10)]]&gt;=5,"Average",TRUE,"Poor")</f>
        <v>Average</v>
      </c>
      <c r="X1513" s="9" t="str">
        <f>IF(IMDB4[[#This Row],[Duration (min)]]&lt;90,"Short",IF(IMDB4[[#This Row],[Duration (min)]]&lt;=120,"Medium", "Long"))</f>
        <v>Long</v>
      </c>
    </row>
    <row r="1514" spans="1:24" x14ac:dyDescent="0.25">
      <c r="A1514" s="1" t="s">
        <v>1993</v>
      </c>
      <c r="B1514" s="2">
        <v>36204</v>
      </c>
      <c r="C1514" s="30">
        <f>YEAR(IMDB4[[#This Row],[Release Date]])</f>
        <v>1999</v>
      </c>
      <c r="D1514" s="30" t="str">
        <f>FLOOR(IMDB4[[#This Row],[Year]],10)&amp;"s"</f>
        <v>1990s</v>
      </c>
      <c r="E1514" s="1" t="s">
        <v>32</v>
      </c>
      <c r="F1514" s="1" t="s">
        <v>20</v>
      </c>
      <c r="G1514" s="1" t="s">
        <v>3</v>
      </c>
      <c r="H1514" s="1" t="s">
        <v>4</v>
      </c>
      <c r="I1514" s="1" t="s">
        <v>132</v>
      </c>
      <c r="J1514" s="1" t="s">
        <v>1392</v>
      </c>
      <c r="K1514" s="1" t="s">
        <v>453</v>
      </c>
      <c r="L1514" s="30">
        <v>3000</v>
      </c>
      <c r="M1514" s="30">
        <v>5709</v>
      </c>
      <c r="N1514" s="30">
        <v>37</v>
      </c>
      <c r="O1514" s="30">
        <v>0</v>
      </c>
      <c r="P1514" s="27">
        <v>6.6</v>
      </c>
      <c r="Q1514" s="30">
        <v>95</v>
      </c>
      <c r="R1514" s="30">
        <v>112</v>
      </c>
      <c r="S1514" s="9">
        <v>26494611</v>
      </c>
      <c r="T1514" s="9">
        <v>35000000</v>
      </c>
      <c r="U1514" s="9">
        <f>IMDB4[[#This Row],[Gross Revenue]]-IMDB4[[#This Row],[Budget]]</f>
        <v>-8505389</v>
      </c>
      <c r="V1514" s="9" t="str">
        <f>IF(IMDB4[[#This Row],[Profit]]&gt;0,"Hit","Flop")</f>
        <v>Flop</v>
      </c>
      <c r="W1514" s="9" t="str" cm="1">
        <f t="array" ref="W1514">_xlfn.IFS(IMDB4[[#This Row],[IMDb Score (1-10)]]&gt;=8,"Excellent",IMDB4[[#This Row],[IMDb Score (1-10)]]&gt;=7,"Good",IMDB4[[#This Row],[IMDb Score (1-10)]]&gt;=5,"Average",TRUE,"Poor")</f>
        <v>Average</v>
      </c>
      <c r="X1514" s="9" t="str">
        <f>IF(IMDB4[[#This Row],[Duration (min)]]&lt;90,"Short",IF(IMDB4[[#This Row],[Duration (min)]]&lt;=120,"Medium", "Long"))</f>
        <v>Medium</v>
      </c>
    </row>
    <row r="1515" spans="1:24" x14ac:dyDescent="0.25">
      <c r="A1515" s="1" t="s">
        <v>1509</v>
      </c>
      <c r="B1515" s="2">
        <v>35441</v>
      </c>
      <c r="C1515" s="30">
        <f>YEAR(IMDB4[[#This Row],[Release Date]])</f>
        <v>1997</v>
      </c>
      <c r="D1515" s="30" t="str">
        <f>FLOOR(IMDB4[[#This Row],[Year]],10)&amp;"s"</f>
        <v>1990s</v>
      </c>
      <c r="E1515" s="1" t="s">
        <v>32</v>
      </c>
      <c r="F1515" s="1" t="s">
        <v>9</v>
      </c>
      <c r="G1515" s="1" t="s">
        <v>3</v>
      </c>
      <c r="H1515" s="1" t="s">
        <v>4</v>
      </c>
      <c r="I1515" s="1" t="s">
        <v>92</v>
      </c>
      <c r="J1515" s="1" t="s">
        <v>1510</v>
      </c>
      <c r="K1515" s="1" t="s">
        <v>1511</v>
      </c>
      <c r="L1515" s="30">
        <v>3000</v>
      </c>
      <c r="M1515" s="30">
        <v>3677</v>
      </c>
      <c r="N1515" s="30">
        <v>0</v>
      </c>
      <c r="O1515" s="30">
        <v>0</v>
      </c>
      <c r="P1515" s="27">
        <v>7.9</v>
      </c>
      <c r="Q1515" s="30">
        <v>153</v>
      </c>
      <c r="R1515" s="30">
        <v>155</v>
      </c>
      <c r="S1515" s="9">
        <v>26384919</v>
      </c>
      <c r="T1515" s="9">
        <v>15000000</v>
      </c>
      <c r="U1515" s="9">
        <f>IMDB4[[#This Row],[Gross Revenue]]-IMDB4[[#This Row],[Budget]]</f>
        <v>11384919</v>
      </c>
      <c r="V1515" s="9" t="str">
        <f>IF(IMDB4[[#This Row],[Profit]]&gt;0,"Hit","Flop")</f>
        <v>Hit</v>
      </c>
      <c r="W1515" s="9" t="str" cm="1">
        <f t="array" ref="W1515">_xlfn.IFS(IMDB4[[#This Row],[IMDb Score (1-10)]]&gt;=8,"Excellent",IMDB4[[#This Row],[IMDb Score (1-10)]]&gt;=7,"Good",IMDB4[[#This Row],[IMDb Score (1-10)]]&gt;=5,"Average",TRUE,"Poor")</f>
        <v>Good</v>
      </c>
      <c r="X1515" s="9" t="str">
        <f>IF(IMDB4[[#This Row],[Duration (min)]]&lt;90,"Short",IF(IMDB4[[#This Row],[Duration (min)]]&lt;=120,"Medium", "Long"))</f>
        <v>Long</v>
      </c>
    </row>
    <row r="1516" spans="1:24" x14ac:dyDescent="0.25">
      <c r="A1516" s="1" t="s">
        <v>6786</v>
      </c>
      <c r="B1516" s="2">
        <v>41763</v>
      </c>
      <c r="C1516" s="30">
        <f>YEAR(IMDB4[[#This Row],[Release Date]])</f>
        <v>2014</v>
      </c>
      <c r="D1516" s="30" t="str">
        <f>FLOOR(IMDB4[[#This Row],[Year]],10)&amp;"s"</f>
        <v>2010s</v>
      </c>
      <c r="E1516" s="1" t="s">
        <v>32</v>
      </c>
      <c r="F1516" s="1" t="s">
        <v>20</v>
      </c>
      <c r="G1516" s="1" t="s">
        <v>3</v>
      </c>
      <c r="H1516" s="1" t="s">
        <v>4</v>
      </c>
      <c r="I1516" s="1" t="s">
        <v>92</v>
      </c>
      <c r="J1516" s="1" t="s">
        <v>1218</v>
      </c>
      <c r="K1516" s="1" t="s">
        <v>3339</v>
      </c>
      <c r="L1516" s="30">
        <v>3000</v>
      </c>
      <c r="M1516" s="30">
        <v>5592</v>
      </c>
      <c r="N1516" s="30">
        <v>0</v>
      </c>
      <c r="O1516" s="30">
        <v>0</v>
      </c>
      <c r="P1516" s="27">
        <v>6.5</v>
      </c>
      <c r="Q1516" s="30">
        <v>161</v>
      </c>
      <c r="R1516" s="30">
        <v>102</v>
      </c>
      <c r="S1516" s="9">
        <v>25277561</v>
      </c>
      <c r="T1516" s="9">
        <v>12000000</v>
      </c>
      <c r="U1516" s="9">
        <f>IMDB4[[#This Row],[Gross Revenue]]-IMDB4[[#This Row],[Budget]]</f>
        <v>13277561</v>
      </c>
      <c r="V1516" s="9" t="str">
        <f>IF(IMDB4[[#This Row],[Profit]]&gt;0,"Hit","Flop")</f>
        <v>Hit</v>
      </c>
      <c r="W1516" s="9" t="str" cm="1">
        <f t="array" ref="W1516">_xlfn.IFS(IMDB4[[#This Row],[IMDb Score (1-10)]]&gt;=8,"Excellent",IMDB4[[#This Row],[IMDb Score (1-10)]]&gt;=7,"Good",IMDB4[[#This Row],[IMDb Score (1-10)]]&gt;=5,"Average",TRUE,"Poor")</f>
        <v>Average</v>
      </c>
      <c r="X1516" s="9" t="str">
        <f>IF(IMDB4[[#This Row],[Duration (min)]]&lt;90,"Short",IF(IMDB4[[#This Row],[Duration (min)]]&lt;=120,"Medium", "Long"))</f>
        <v>Medium</v>
      </c>
    </row>
    <row r="1517" spans="1:24" x14ac:dyDescent="0.25">
      <c r="A1517" s="1" t="s">
        <v>5615</v>
      </c>
      <c r="B1517" s="2">
        <v>40311</v>
      </c>
      <c r="C1517" s="30">
        <f>YEAR(IMDB4[[#This Row],[Release Date]])</f>
        <v>2010</v>
      </c>
      <c r="D1517" s="30" t="str">
        <f>FLOOR(IMDB4[[#This Row],[Year]],10)&amp;"s"</f>
        <v>2010s</v>
      </c>
      <c r="E1517" s="1" t="s">
        <v>32</v>
      </c>
      <c r="F1517" s="1" t="s">
        <v>20</v>
      </c>
      <c r="G1517" s="1" t="s">
        <v>3</v>
      </c>
      <c r="H1517" s="1" t="s">
        <v>4</v>
      </c>
      <c r="I1517" s="1" t="s">
        <v>92</v>
      </c>
      <c r="J1517" s="1" t="s">
        <v>4045</v>
      </c>
      <c r="K1517" s="1" t="s">
        <v>3342</v>
      </c>
      <c r="L1517" s="30">
        <v>3000</v>
      </c>
      <c r="M1517" s="30">
        <v>5737</v>
      </c>
      <c r="N1517" s="30">
        <v>192</v>
      </c>
      <c r="O1517" s="30">
        <v>13000</v>
      </c>
      <c r="P1517" s="27">
        <v>5.5</v>
      </c>
      <c r="Q1517" s="30">
        <v>365</v>
      </c>
      <c r="R1517" s="30">
        <v>88</v>
      </c>
      <c r="S1517" s="9">
        <v>25003072</v>
      </c>
      <c r="T1517" s="9">
        <v>24000000</v>
      </c>
      <c r="U1517" s="9">
        <f>IMDB4[[#This Row],[Gross Revenue]]-IMDB4[[#This Row],[Budget]]</f>
        <v>1003072</v>
      </c>
      <c r="V1517" s="9" t="str">
        <f>IF(IMDB4[[#This Row],[Profit]]&gt;0,"Hit","Flop")</f>
        <v>Hit</v>
      </c>
      <c r="W1517" s="9" t="str" cm="1">
        <f t="array" ref="W1517">_xlfn.IFS(IMDB4[[#This Row],[IMDb Score (1-10)]]&gt;=8,"Excellent",IMDB4[[#This Row],[IMDb Score (1-10)]]&gt;=7,"Good",IMDB4[[#This Row],[IMDb Score (1-10)]]&gt;=5,"Average",TRUE,"Poor")</f>
        <v>Average</v>
      </c>
      <c r="X1517" s="9" t="str">
        <f>IF(IMDB4[[#This Row],[Duration (min)]]&lt;90,"Short",IF(IMDB4[[#This Row],[Duration (min)]]&lt;=120,"Medium", "Long"))</f>
        <v>Short</v>
      </c>
    </row>
    <row r="1518" spans="1:24" x14ac:dyDescent="0.25">
      <c r="A1518" s="1" t="s">
        <v>4960</v>
      </c>
      <c r="B1518" s="2">
        <v>39695</v>
      </c>
      <c r="C1518" s="30">
        <f>YEAR(IMDB4[[#This Row],[Release Date]])</f>
        <v>2008</v>
      </c>
      <c r="D1518" s="30" t="str">
        <f>FLOOR(IMDB4[[#This Row],[Year]],10)&amp;"s"</f>
        <v>2000s</v>
      </c>
      <c r="E1518" s="1" t="s">
        <v>32</v>
      </c>
      <c r="F1518" s="1" t="s">
        <v>77</v>
      </c>
      <c r="G1518" s="1" t="s">
        <v>3</v>
      </c>
      <c r="H1518" s="1" t="s">
        <v>4</v>
      </c>
      <c r="I1518" s="1" t="s">
        <v>132</v>
      </c>
      <c r="J1518" s="1" t="s">
        <v>1759</v>
      </c>
      <c r="K1518" s="1" t="s">
        <v>3924</v>
      </c>
      <c r="L1518" s="30">
        <v>3000</v>
      </c>
      <c r="M1518" s="30">
        <v>4089</v>
      </c>
      <c r="N1518" s="30">
        <v>65</v>
      </c>
      <c r="O1518" s="30">
        <v>0</v>
      </c>
      <c r="P1518" s="27">
        <v>6.6</v>
      </c>
      <c r="Q1518" s="30">
        <v>140</v>
      </c>
      <c r="R1518" s="30">
        <v>110</v>
      </c>
      <c r="S1518" s="9">
        <v>24848292</v>
      </c>
      <c r="T1518" s="9">
        <v>20000000</v>
      </c>
      <c r="U1518" s="9">
        <f>IMDB4[[#This Row],[Gross Revenue]]-IMDB4[[#This Row],[Budget]]</f>
        <v>4848292</v>
      </c>
      <c r="V1518" s="9" t="str">
        <f>IF(IMDB4[[#This Row],[Profit]]&gt;0,"Hit","Flop")</f>
        <v>Hit</v>
      </c>
      <c r="W1518" s="9" t="str" cm="1">
        <f t="array" ref="W1518">_xlfn.IFS(IMDB4[[#This Row],[IMDb Score (1-10)]]&gt;=8,"Excellent",IMDB4[[#This Row],[IMDb Score (1-10)]]&gt;=7,"Good",IMDB4[[#This Row],[IMDb Score (1-10)]]&gt;=5,"Average",TRUE,"Poor")</f>
        <v>Average</v>
      </c>
      <c r="X1518" s="9" t="str">
        <f>IF(IMDB4[[#This Row],[Duration (min)]]&lt;90,"Short",IF(IMDB4[[#This Row],[Duration (min)]]&lt;=120,"Medium", "Long"))</f>
        <v>Medium</v>
      </c>
    </row>
    <row r="1519" spans="1:24" x14ac:dyDescent="0.25">
      <c r="A1519" s="1" t="s">
        <v>1414</v>
      </c>
      <c r="B1519" s="2">
        <v>35330</v>
      </c>
      <c r="C1519" s="30">
        <f>YEAR(IMDB4[[#This Row],[Release Date]])</f>
        <v>1996</v>
      </c>
      <c r="D1519" s="30" t="str">
        <f>FLOOR(IMDB4[[#This Row],[Year]],10)&amp;"s"</f>
        <v>1990s</v>
      </c>
      <c r="E1519" s="1" t="s">
        <v>32</v>
      </c>
      <c r="F1519" s="1" t="s">
        <v>9</v>
      </c>
      <c r="G1519" s="1" t="s">
        <v>3</v>
      </c>
      <c r="H1519" s="1" t="s">
        <v>4</v>
      </c>
      <c r="I1519" s="1" t="s">
        <v>92</v>
      </c>
      <c r="J1519" s="1" t="s">
        <v>1397</v>
      </c>
      <c r="K1519" s="1" t="s">
        <v>1415</v>
      </c>
      <c r="L1519" s="30">
        <v>3000</v>
      </c>
      <c r="M1519" s="30">
        <v>3967</v>
      </c>
      <c r="N1519" s="30">
        <v>0</v>
      </c>
      <c r="O1519" s="30">
        <v>0</v>
      </c>
      <c r="P1519" s="27">
        <v>8</v>
      </c>
      <c r="Q1519" s="30">
        <v>104</v>
      </c>
      <c r="R1519" s="30">
        <v>148</v>
      </c>
      <c r="S1519" s="9">
        <v>24475416</v>
      </c>
      <c r="T1519" s="9">
        <v>890000</v>
      </c>
      <c r="U1519" s="9">
        <f>IMDB4[[#This Row],[Gross Revenue]]-IMDB4[[#This Row],[Budget]]</f>
        <v>23585416</v>
      </c>
      <c r="V1519" s="9" t="str">
        <f>IF(IMDB4[[#This Row],[Profit]]&gt;0,"Hit","Flop")</f>
        <v>Hit</v>
      </c>
      <c r="W1519" s="9" t="str" cm="1">
        <f t="array" ref="W1519">_xlfn.IFS(IMDB4[[#This Row],[IMDb Score (1-10)]]&gt;=8,"Excellent",IMDB4[[#This Row],[IMDb Score (1-10)]]&gt;=7,"Good",IMDB4[[#This Row],[IMDb Score (1-10)]]&gt;=5,"Average",TRUE,"Poor")</f>
        <v>Excellent</v>
      </c>
      <c r="X1519" s="9" t="str">
        <f>IF(IMDB4[[#This Row],[Duration (min)]]&lt;90,"Short",IF(IMDB4[[#This Row],[Duration (min)]]&lt;=120,"Medium", "Long"))</f>
        <v>Long</v>
      </c>
    </row>
    <row r="1520" spans="1:24" x14ac:dyDescent="0.25">
      <c r="A1520" s="1" t="s">
        <v>3954</v>
      </c>
      <c r="B1520" s="2">
        <v>38689</v>
      </c>
      <c r="C1520" s="30">
        <f>YEAR(IMDB4[[#This Row],[Release Date]])</f>
        <v>2005</v>
      </c>
      <c r="D1520" s="30" t="str">
        <f>FLOOR(IMDB4[[#This Row],[Year]],10)&amp;"s"</f>
        <v>2000s</v>
      </c>
      <c r="E1520" s="1" t="s">
        <v>32</v>
      </c>
      <c r="F1520" s="1" t="s">
        <v>77</v>
      </c>
      <c r="G1520" s="1" t="s">
        <v>3</v>
      </c>
      <c r="H1520" s="1" t="s">
        <v>338</v>
      </c>
      <c r="I1520" s="1" t="s">
        <v>132</v>
      </c>
      <c r="J1520" s="1" t="s">
        <v>2345</v>
      </c>
      <c r="K1520" s="1" t="s">
        <v>955</v>
      </c>
      <c r="L1520" s="30">
        <v>3000</v>
      </c>
      <c r="M1520" s="30">
        <v>7048</v>
      </c>
      <c r="N1520" s="30">
        <v>38</v>
      </c>
      <c r="O1520" s="30">
        <v>0</v>
      </c>
      <c r="P1520" s="27">
        <v>4.8</v>
      </c>
      <c r="Q1520" s="30">
        <v>196</v>
      </c>
      <c r="R1520" s="30">
        <v>100</v>
      </c>
      <c r="S1520" s="9">
        <v>24407944</v>
      </c>
      <c r="T1520" s="9">
        <v>43000000</v>
      </c>
      <c r="U1520" s="9">
        <f>IMDB4[[#This Row],[Gross Revenue]]-IMDB4[[#This Row],[Budget]]</f>
        <v>-18592056</v>
      </c>
      <c r="V1520" s="9" t="str">
        <f>IF(IMDB4[[#This Row],[Profit]]&gt;0,"Hit","Flop")</f>
        <v>Flop</v>
      </c>
      <c r="W1520" s="9" t="str" cm="1">
        <f t="array" ref="W1520">_xlfn.IFS(IMDB4[[#This Row],[IMDb Score (1-10)]]&gt;=8,"Excellent",IMDB4[[#This Row],[IMDb Score (1-10)]]&gt;=7,"Good",IMDB4[[#This Row],[IMDb Score (1-10)]]&gt;=5,"Average",TRUE,"Poor")</f>
        <v>Poor</v>
      </c>
      <c r="X1520" s="9" t="str">
        <f>IF(IMDB4[[#This Row],[Duration (min)]]&lt;90,"Short",IF(IMDB4[[#This Row],[Duration (min)]]&lt;=120,"Medium", "Long"))</f>
        <v>Medium</v>
      </c>
    </row>
    <row r="1521" spans="1:24" x14ac:dyDescent="0.25">
      <c r="A1521" s="1" t="s">
        <v>5512</v>
      </c>
      <c r="B1521" s="2">
        <v>40477</v>
      </c>
      <c r="C1521" s="30">
        <f>YEAR(IMDB4[[#This Row],[Release Date]])</f>
        <v>2010</v>
      </c>
      <c r="D1521" s="30" t="str">
        <f>FLOOR(IMDB4[[#This Row],[Year]],10)&amp;"s"</f>
        <v>2010s</v>
      </c>
      <c r="E1521" s="1" t="s">
        <v>32</v>
      </c>
      <c r="F1521" s="1" t="s">
        <v>315</v>
      </c>
      <c r="G1521" s="1" t="s">
        <v>3</v>
      </c>
      <c r="H1521" s="1" t="s">
        <v>4</v>
      </c>
      <c r="I1521" s="1" t="s">
        <v>92</v>
      </c>
      <c r="J1521" s="1" t="s">
        <v>5513</v>
      </c>
      <c r="K1521" s="1" t="s">
        <v>5514</v>
      </c>
      <c r="L1521" s="30">
        <v>3000</v>
      </c>
      <c r="M1521" s="30">
        <v>3744</v>
      </c>
      <c r="N1521" s="30">
        <v>24</v>
      </c>
      <c r="O1521" s="30">
        <v>10000</v>
      </c>
      <c r="P1521" s="27">
        <v>5.6</v>
      </c>
      <c r="Q1521" s="30">
        <v>298</v>
      </c>
      <c r="R1521" s="30">
        <v>99</v>
      </c>
      <c r="S1521" s="9">
        <v>24042490</v>
      </c>
      <c r="T1521" s="9">
        <v>25000000</v>
      </c>
      <c r="U1521" s="9">
        <f>IMDB4[[#This Row],[Gross Revenue]]-IMDB4[[#This Row],[Budget]]</f>
        <v>-957510</v>
      </c>
      <c r="V1521" s="9" t="str">
        <f>IF(IMDB4[[#This Row],[Profit]]&gt;0,"Hit","Flop")</f>
        <v>Flop</v>
      </c>
      <c r="W1521" s="9" t="str" cm="1">
        <f t="array" ref="W1521">_xlfn.IFS(IMDB4[[#This Row],[IMDb Score (1-10)]]&gt;=8,"Excellent",IMDB4[[#This Row],[IMDb Score (1-10)]]&gt;=7,"Good",IMDB4[[#This Row],[IMDb Score (1-10)]]&gt;=5,"Average",TRUE,"Poor")</f>
        <v>Average</v>
      </c>
      <c r="X1521" s="9" t="str">
        <f>IF(IMDB4[[#This Row],[Duration (min)]]&lt;90,"Short",IF(IMDB4[[#This Row],[Duration (min)]]&lt;=120,"Medium", "Long"))</f>
        <v>Medium</v>
      </c>
    </row>
    <row r="1522" spans="1:24" x14ac:dyDescent="0.25">
      <c r="A1522" s="1" t="s">
        <v>3665</v>
      </c>
      <c r="B1522" s="2">
        <v>38262</v>
      </c>
      <c r="C1522" s="30">
        <f>YEAR(IMDB4[[#This Row],[Release Date]])</f>
        <v>2004</v>
      </c>
      <c r="D1522" s="30" t="str">
        <f>FLOOR(IMDB4[[#This Row],[Year]],10)&amp;"s"</f>
        <v>2000s</v>
      </c>
      <c r="E1522" s="1" t="s">
        <v>32</v>
      </c>
      <c r="F1522" s="1" t="s">
        <v>9</v>
      </c>
      <c r="G1522" s="1" t="s">
        <v>3</v>
      </c>
      <c r="H1522" s="1" t="s">
        <v>83</v>
      </c>
      <c r="I1522" s="1" t="s">
        <v>132</v>
      </c>
      <c r="J1522" s="1" t="s">
        <v>1510</v>
      </c>
      <c r="K1522" s="1" t="s">
        <v>3666</v>
      </c>
      <c r="L1522" s="30">
        <v>3000</v>
      </c>
      <c r="M1522" s="30">
        <v>4142</v>
      </c>
      <c r="N1522" s="30">
        <v>83</v>
      </c>
      <c r="O1522" s="30">
        <v>12000</v>
      </c>
      <c r="P1522" s="27">
        <v>8.1</v>
      </c>
      <c r="Q1522" s="30">
        <v>187</v>
      </c>
      <c r="R1522" s="30">
        <v>121</v>
      </c>
      <c r="S1522" s="9">
        <v>23472900</v>
      </c>
      <c r="T1522" s="9">
        <v>17500000</v>
      </c>
      <c r="U1522" s="9">
        <f>IMDB4[[#This Row],[Gross Revenue]]-IMDB4[[#This Row],[Budget]]</f>
        <v>5972900</v>
      </c>
      <c r="V1522" s="9" t="str">
        <f>IF(IMDB4[[#This Row],[Profit]]&gt;0,"Hit","Flop")</f>
        <v>Hit</v>
      </c>
      <c r="W1522" s="9" t="str" cm="1">
        <f t="array" ref="W1522">_xlfn.IFS(IMDB4[[#This Row],[IMDb Score (1-10)]]&gt;=8,"Excellent",IMDB4[[#This Row],[IMDb Score (1-10)]]&gt;=7,"Good",IMDB4[[#This Row],[IMDb Score (1-10)]]&gt;=5,"Average",TRUE,"Poor")</f>
        <v>Excellent</v>
      </c>
      <c r="X1522" s="9" t="str">
        <f>IF(IMDB4[[#This Row],[Duration (min)]]&lt;90,"Short",IF(IMDB4[[#This Row],[Duration (min)]]&lt;=120,"Medium", "Long"))</f>
        <v>Long</v>
      </c>
    </row>
    <row r="1523" spans="1:24" x14ac:dyDescent="0.25">
      <c r="A1523" s="1" t="s">
        <v>5887</v>
      </c>
      <c r="B1523" s="2">
        <v>40624</v>
      </c>
      <c r="C1523" s="30">
        <f>YEAR(IMDB4[[#This Row],[Release Date]])</f>
        <v>2011</v>
      </c>
      <c r="D1523" s="30" t="str">
        <f>FLOOR(IMDB4[[#This Row],[Year]],10)&amp;"s"</f>
        <v>2010s</v>
      </c>
      <c r="E1523" s="1" t="s">
        <v>32</v>
      </c>
      <c r="F1523" s="1" t="s">
        <v>40</v>
      </c>
      <c r="G1523" s="1" t="s">
        <v>3</v>
      </c>
      <c r="H1523" s="1" t="s">
        <v>3961</v>
      </c>
      <c r="I1523" s="1" t="s">
        <v>84</v>
      </c>
      <c r="J1523" s="1" t="s">
        <v>5503</v>
      </c>
      <c r="K1523" s="1" t="s">
        <v>4119</v>
      </c>
      <c r="L1523" s="30">
        <v>3000</v>
      </c>
      <c r="M1523" s="30">
        <v>4257</v>
      </c>
      <c r="N1523" s="30">
        <v>15</v>
      </c>
      <c r="O1523" s="30">
        <v>6000</v>
      </c>
      <c r="P1523" s="27">
        <v>5.8</v>
      </c>
      <c r="Q1523" s="30">
        <v>94</v>
      </c>
      <c r="R1523" s="30">
        <v>109</v>
      </c>
      <c r="S1523" s="9">
        <v>23179303</v>
      </c>
      <c r="T1523" s="9">
        <v>20000000</v>
      </c>
      <c r="U1523" s="9">
        <f>IMDB4[[#This Row],[Gross Revenue]]-IMDB4[[#This Row],[Budget]]</f>
        <v>3179303</v>
      </c>
      <c r="V1523" s="9" t="str">
        <f>IF(IMDB4[[#This Row],[Profit]]&gt;0,"Hit","Flop")</f>
        <v>Hit</v>
      </c>
      <c r="W1523" s="9" t="str" cm="1">
        <f t="array" ref="W1523">_xlfn.IFS(IMDB4[[#This Row],[IMDb Score (1-10)]]&gt;=8,"Excellent",IMDB4[[#This Row],[IMDb Score (1-10)]]&gt;=7,"Good",IMDB4[[#This Row],[IMDb Score (1-10)]]&gt;=5,"Average",TRUE,"Poor")</f>
        <v>Average</v>
      </c>
      <c r="X1523" s="9" t="str">
        <f>IF(IMDB4[[#This Row],[Duration (min)]]&lt;90,"Short",IF(IMDB4[[#This Row],[Duration (min)]]&lt;=120,"Medium", "Long"))</f>
        <v>Medium</v>
      </c>
    </row>
    <row r="1524" spans="1:24" x14ac:dyDescent="0.25">
      <c r="A1524" s="1" t="s">
        <v>6340</v>
      </c>
      <c r="B1524" s="2">
        <v>41616</v>
      </c>
      <c r="C1524" s="30">
        <f>YEAR(IMDB4[[#This Row],[Release Date]])</f>
        <v>2013</v>
      </c>
      <c r="D1524" s="30" t="str">
        <f>FLOOR(IMDB4[[#This Row],[Year]],10)&amp;"s"</f>
        <v>2010s</v>
      </c>
      <c r="E1524" s="1" t="s">
        <v>32</v>
      </c>
      <c r="F1524" s="1" t="s">
        <v>20</v>
      </c>
      <c r="G1524" s="1" t="s">
        <v>3</v>
      </c>
      <c r="H1524" s="1" t="s">
        <v>4</v>
      </c>
      <c r="I1524" s="1" t="s">
        <v>132</v>
      </c>
      <c r="J1524" s="1" t="s">
        <v>1759</v>
      </c>
      <c r="K1524" s="1" t="s">
        <v>6341</v>
      </c>
      <c r="L1524" s="30">
        <v>3000</v>
      </c>
      <c r="M1524" s="30">
        <v>8097</v>
      </c>
      <c r="N1524" s="30">
        <v>68</v>
      </c>
      <c r="O1524" s="30">
        <v>0</v>
      </c>
      <c r="P1524" s="27">
        <v>5</v>
      </c>
      <c r="Q1524" s="30">
        <v>52</v>
      </c>
      <c r="R1524" s="30">
        <v>96</v>
      </c>
      <c r="S1524" s="9">
        <v>21564616</v>
      </c>
      <c r="T1524" s="9">
        <v>8500000</v>
      </c>
      <c r="U1524" s="9">
        <f>IMDB4[[#This Row],[Gross Revenue]]-IMDB4[[#This Row],[Budget]]</f>
        <v>13064616</v>
      </c>
      <c r="V1524" s="9" t="str">
        <f>IF(IMDB4[[#This Row],[Profit]]&gt;0,"Hit","Flop")</f>
        <v>Hit</v>
      </c>
      <c r="W1524" s="9" t="str" cm="1">
        <f t="array" ref="W1524">_xlfn.IFS(IMDB4[[#This Row],[IMDb Score (1-10)]]&gt;=8,"Excellent",IMDB4[[#This Row],[IMDb Score (1-10)]]&gt;=7,"Good",IMDB4[[#This Row],[IMDb Score (1-10)]]&gt;=5,"Average",TRUE,"Poor")</f>
        <v>Average</v>
      </c>
      <c r="X1524" s="9" t="str">
        <f>IF(IMDB4[[#This Row],[Duration (min)]]&lt;90,"Short",IF(IMDB4[[#This Row],[Duration (min)]]&lt;=120,"Medium", "Long"))</f>
        <v>Medium</v>
      </c>
    </row>
    <row r="1525" spans="1:24" x14ac:dyDescent="0.25">
      <c r="A1525" s="1" t="s">
        <v>3378</v>
      </c>
      <c r="B1525" s="2">
        <v>37801</v>
      </c>
      <c r="C1525" s="30">
        <f>YEAR(IMDB4[[#This Row],[Release Date]])</f>
        <v>2003</v>
      </c>
      <c r="D1525" s="30" t="str">
        <f>FLOOR(IMDB4[[#This Row],[Year]],10)&amp;"s"</f>
        <v>2000s</v>
      </c>
      <c r="E1525" s="1" t="s">
        <v>32</v>
      </c>
      <c r="F1525" s="1" t="s">
        <v>40</v>
      </c>
      <c r="G1525" s="1" t="s">
        <v>3</v>
      </c>
      <c r="H1525" s="1" t="s">
        <v>11</v>
      </c>
      <c r="I1525" s="1" t="s">
        <v>84</v>
      </c>
      <c r="J1525" s="1" t="s">
        <v>1392</v>
      </c>
      <c r="K1525" s="1" t="s">
        <v>355</v>
      </c>
      <c r="L1525" s="30">
        <v>3000</v>
      </c>
      <c r="M1525" s="30">
        <v>5593</v>
      </c>
      <c r="N1525" s="30">
        <v>287</v>
      </c>
      <c r="O1525" s="30">
        <v>665</v>
      </c>
      <c r="P1525" s="27">
        <v>5.7</v>
      </c>
      <c r="Q1525" s="30">
        <v>101</v>
      </c>
      <c r="R1525" s="30">
        <v>91</v>
      </c>
      <c r="S1525" s="9">
        <v>20950820</v>
      </c>
      <c r="T1525" s="9">
        <v>80000000</v>
      </c>
      <c r="U1525" s="9">
        <f>IMDB4[[#This Row],[Gross Revenue]]-IMDB4[[#This Row],[Budget]]</f>
        <v>-59049180</v>
      </c>
      <c r="V1525" s="9" t="str">
        <f>IF(IMDB4[[#This Row],[Profit]]&gt;0,"Hit","Flop")</f>
        <v>Flop</v>
      </c>
      <c r="W1525" s="9" t="str" cm="1">
        <f t="array" ref="W1525">_xlfn.IFS(IMDB4[[#This Row],[IMDb Score (1-10)]]&gt;=8,"Excellent",IMDB4[[#This Row],[IMDb Score (1-10)]]&gt;=7,"Good",IMDB4[[#This Row],[IMDb Score (1-10)]]&gt;=5,"Average",TRUE,"Poor")</f>
        <v>Average</v>
      </c>
      <c r="X1525" s="9" t="str">
        <f>IF(IMDB4[[#This Row],[Duration (min)]]&lt;90,"Short",IF(IMDB4[[#This Row],[Duration (min)]]&lt;=120,"Medium", "Long"))</f>
        <v>Medium</v>
      </c>
    </row>
    <row r="1526" spans="1:24" x14ac:dyDescent="0.25">
      <c r="A1526" s="1" t="s">
        <v>2305</v>
      </c>
      <c r="B1526" s="2">
        <v>36723</v>
      </c>
      <c r="C1526" s="30">
        <f>YEAR(IMDB4[[#This Row],[Release Date]])</f>
        <v>2000</v>
      </c>
      <c r="D1526" s="30" t="str">
        <f>FLOOR(IMDB4[[#This Row],[Year]],10)&amp;"s"</f>
        <v>2000s</v>
      </c>
      <c r="E1526" s="1" t="s">
        <v>32</v>
      </c>
      <c r="F1526" s="1" t="s">
        <v>20</v>
      </c>
      <c r="G1526" s="1" t="s">
        <v>3</v>
      </c>
      <c r="H1526" s="1" t="s">
        <v>4</v>
      </c>
      <c r="I1526" s="1" t="s">
        <v>132</v>
      </c>
      <c r="J1526" s="1" t="s">
        <v>1755</v>
      </c>
      <c r="K1526" s="1" t="s">
        <v>2152</v>
      </c>
      <c r="L1526" s="30">
        <v>3000</v>
      </c>
      <c r="M1526" s="30">
        <v>3451</v>
      </c>
      <c r="N1526" s="30">
        <v>7</v>
      </c>
      <c r="O1526" s="30">
        <v>487</v>
      </c>
      <c r="P1526" s="27">
        <v>5.3</v>
      </c>
      <c r="Q1526" s="30">
        <v>67</v>
      </c>
      <c r="R1526" s="30">
        <v>94</v>
      </c>
      <c r="S1526" s="9">
        <v>20627372</v>
      </c>
      <c r="T1526" s="9">
        <v>16000000</v>
      </c>
      <c r="U1526" s="9">
        <f>IMDB4[[#This Row],[Gross Revenue]]-IMDB4[[#This Row],[Budget]]</f>
        <v>4627372</v>
      </c>
      <c r="V1526" s="9" t="str">
        <f>IF(IMDB4[[#This Row],[Profit]]&gt;0,"Hit","Flop")</f>
        <v>Hit</v>
      </c>
      <c r="W1526" s="9" t="str" cm="1">
        <f t="array" ref="W1526">_xlfn.IFS(IMDB4[[#This Row],[IMDb Score (1-10)]]&gt;=8,"Excellent",IMDB4[[#This Row],[IMDb Score (1-10)]]&gt;=7,"Good",IMDB4[[#This Row],[IMDb Score (1-10)]]&gt;=5,"Average",TRUE,"Poor")</f>
        <v>Average</v>
      </c>
      <c r="X1526" s="9" t="str">
        <f>IF(IMDB4[[#This Row],[Duration (min)]]&lt;90,"Short",IF(IMDB4[[#This Row],[Duration (min)]]&lt;=120,"Medium", "Long"))</f>
        <v>Medium</v>
      </c>
    </row>
    <row r="1527" spans="1:24" x14ac:dyDescent="0.25">
      <c r="A1527" s="1" t="s">
        <v>5501</v>
      </c>
      <c r="B1527" s="2">
        <v>40468</v>
      </c>
      <c r="C1527" s="30">
        <f>YEAR(IMDB4[[#This Row],[Release Date]])</f>
        <v>2010</v>
      </c>
      <c r="D1527" s="30" t="str">
        <f>FLOOR(IMDB4[[#This Row],[Year]],10)&amp;"s"</f>
        <v>2010s</v>
      </c>
      <c r="E1527" s="1" t="s">
        <v>32</v>
      </c>
      <c r="F1527" s="1" t="s">
        <v>9</v>
      </c>
      <c r="G1527" s="1" t="s">
        <v>3</v>
      </c>
      <c r="H1527" s="1" t="s">
        <v>5502</v>
      </c>
      <c r="I1527" s="1" t="s">
        <v>132</v>
      </c>
      <c r="J1527" s="1" t="s">
        <v>5503</v>
      </c>
      <c r="K1527" s="1" t="s">
        <v>5392</v>
      </c>
      <c r="L1527" s="30">
        <v>3000</v>
      </c>
      <c r="M1527" s="30">
        <v>4204</v>
      </c>
      <c r="N1527" s="30">
        <v>19</v>
      </c>
      <c r="O1527" s="30">
        <v>0</v>
      </c>
      <c r="P1527" s="27">
        <v>6.3</v>
      </c>
      <c r="Q1527" s="30">
        <v>135</v>
      </c>
      <c r="R1527" s="30">
        <v>117</v>
      </c>
      <c r="S1527" s="9">
        <v>20218921</v>
      </c>
      <c r="T1527" s="9">
        <v>15000000</v>
      </c>
      <c r="U1527" s="9">
        <f>IMDB4[[#This Row],[Gross Revenue]]-IMDB4[[#This Row],[Budget]]</f>
        <v>5218921</v>
      </c>
      <c r="V1527" s="9" t="str">
        <f>IF(IMDB4[[#This Row],[Profit]]&gt;0,"Hit","Flop")</f>
        <v>Hit</v>
      </c>
      <c r="W1527" s="9" t="str" cm="1">
        <f t="array" ref="W1527">_xlfn.IFS(IMDB4[[#This Row],[IMDb Score (1-10)]]&gt;=8,"Excellent",IMDB4[[#This Row],[IMDb Score (1-10)]]&gt;=7,"Good",IMDB4[[#This Row],[IMDb Score (1-10)]]&gt;=5,"Average",TRUE,"Poor")</f>
        <v>Average</v>
      </c>
      <c r="X1527" s="9" t="str">
        <f>IF(IMDB4[[#This Row],[Duration (min)]]&lt;90,"Short",IF(IMDB4[[#This Row],[Duration (min)]]&lt;=120,"Medium", "Long"))</f>
        <v>Medium</v>
      </c>
    </row>
    <row r="1528" spans="1:24" x14ac:dyDescent="0.25">
      <c r="A1528" s="1" t="s">
        <v>2337</v>
      </c>
      <c r="B1528" s="2">
        <v>36569</v>
      </c>
      <c r="C1528" s="30">
        <f>YEAR(IMDB4[[#This Row],[Release Date]])</f>
        <v>2000</v>
      </c>
      <c r="D1528" s="30" t="str">
        <f>FLOOR(IMDB4[[#This Row],[Year]],10)&amp;"s"</f>
        <v>2000s</v>
      </c>
      <c r="E1528" s="1" t="s">
        <v>32</v>
      </c>
      <c r="F1528" s="1" t="s">
        <v>20</v>
      </c>
      <c r="G1528" s="1" t="s">
        <v>3</v>
      </c>
      <c r="H1528" s="1" t="s">
        <v>4</v>
      </c>
      <c r="I1528" s="1" t="s">
        <v>132</v>
      </c>
      <c r="J1528" s="1" t="s">
        <v>1218</v>
      </c>
      <c r="K1528" s="1" t="s">
        <v>2338</v>
      </c>
      <c r="L1528" s="30">
        <v>3000</v>
      </c>
      <c r="M1528" s="30">
        <v>4409</v>
      </c>
      <c r="N1528" s="30">
        <v>0</v>
      </c>
      <c r="O1528" s="30">
        <v>580</v>
      </c>
      <c r="P1528" s="27">
        <v>4.9000000000000004</v>
      </c>
      <c r="Q1528" s="30">
        <v>64</v>
      </c>
      <c r="R1528" s="30">
        <v>91</v>
      </c>
      <c r="S1528" s="9">
        <v>20035310</v>
      </c>
      <c r="T1528" s="9">
        <v>9000000</v>
      </c>
      <c r="U1528" s="9">
        <f>IMDB4[[#This Row],[Gross Revenue]]-IMDB4[[#This Row],[Budget]]</f>
        <v>11035310</v>
      </c>
      <c r="V1528" s="9" t="str">
        <f>IF(IMDB4[[#This Row],[Profit]]&gt;0,"Hit","Flop")</f>
        <v>Hit</v>
      </c>
      <c r="W1528" s="9" t="str" cm="1">
        <f t="array" ref="W1528">_xlfn.IFS(IMDB4[[#This Row],[IMDb Score (1-10)]]&gt;=8,"Excellent",IMDB4[[#This Row],[IMDb Score (1-10)]]&gt;=7,"Good",IMDB4[[#This Row],[IMDb Score (1-10)]]&gt;=5,"Average",TRUE,"Poor")</f>
        <v>Poor</v>
      </c>
      <c r="X1528" s="9" t="str">
        <f>IF(IMDB4[[#This Row],[Duration (min)]]&lt;90,"Short",IF(IMDB4[[#This Row],[Duration (min)]]&lt;=120,"Medium", "Long"))</f>
        <v>Medium</v>
      </c>
    </row>
    <row r="1529" spans="1:24" x14ac:dyDescent="0.25">
      <c r="A1529" s="1" t="s">
        <v>6470</v>
      </c>
      <c r="B1529" s="2">
        <v>41306</v>
      </c>
      <c r="C1529" s="30">
        <f>YEAR(IMDB4[[#This Row],[Release Date]])</f>
        <v>2013</v>
      </c>
      <c r="D1529" s="30" t="str">
        <f>FLOOR(IMDB4[[#This Row],[Year]],10)&amp;"s"</f>
        <v>2010s</v>
      </c>
      <c r="E1529" s="1" t="s">
        <v>32</v>
      </c>
      <c r="F1529" s="1" t="s">
        <v>2</v>
      </c>
      <c r="G1529" s="1" t="s">
        <v>3</v>
      </c>
      <c r="H1529" s="1" t="s">
        <v>4</v>
      </c>
      <c r="I1529" s="1" t="s">
        <v>92</v>
      </c>
      <c r="J1529" s="1" t="s">
        <v>4257</v>
      </c>
      <c r="K1529" s="1" t="s">
        <v>5989</v>
      </c>
      <c r="L1529" s="30">
        <v>3000</v>
      </c>
      <c r="M1529" s="30">
        <v>5706</v>
      </c>
      <c r="N1529" s="30">
        <v>65</v>
      </c>
      <c r="O1529" s="30">
        <v>0</v>
      </c>
      <c r="P1529" s="27">
        <v>5.6</v>
      </c>
      <c r="Q1529" s="30">
        <v>184</v>
      </c>
      <c r="R1529" s="30">
        <v>88</v>
      </c>
      <c r="S1529" s="9">
        <v>19316646</v>
      </c>
      <c r="T1529" s="9">
        <v>30000000</v>
      </c>
      <c r="U1529" s="9">
        <f>IMDB4[[#This Row],[Gross Revenue]]-IMDB4[[#This Row],[Budget]]</f>
        <v>-10683354</v>
      </c>
      <c r="V1529" s="9" t="str">
        <f>IF(IMDB4[[#This Row],[Profit]]&gt;0,"Hit","Flop")</f>
        <v>Flop</v>
      </c>
      <c r="W1529" s="9" t="str" cm="1">
        <f t="array" ref="W1529">_xlfn.IFS(IMDB4[[#This Row],[IMDb Score (1-10)]]&gt;=8,"Excellent",IMDB4[[#This Row],[IMDb Score (1-10)]]&gt;=7,"Good",IMDB4[[#This Row],[IMDb Score (1-10)]]&gt;=5,"Average",TRUE,"Poor")</f>
        <v>Average</v>
      </c>
      <c r="X1529" s="9" t="str">
        <f>IF(IMDB4[[#This Row],[Duration (min)]]&lt;90,"Short",IF(IMDB4[[#This Row],[Duration (min)]]&lt;=120,"Medium", "Long"))</f>
        <v>Short</v>
      </c>
    </row>
    <row r="1530" spans="1:24" x14ac:dyDescent="0.25">
      <c r="A1530" s="1" t="s">
        <v>5404</v>
      </c>
      <c r="B1530" s="2">
        <v>39951</v>
      </c>
      <c r="C1530" s="30">
        <f>YEAR(IMDB4[[#This Row],[Release Date]])</f>
        <v>2009</v>
      </c>
      <c r="D1530" s="30" t="str">
        <f>FLOOR(IMDB4[[#This Row],[Year]],10)&amp;"s"</f>
        <v>2000s</v>
      </c>
      <c r="E1530" s="1" t="s">
        <v>32</v>
      </c>
      <c r="F1530" s="1" t="s">
        <v>20</v>
      </c>
      <c r="G1530" s="1" t="s">
        <v>3</v>
      </c>
      <c r="H1530" s="1" t="s">
        <v>4</v>
      </c>
      <c r="I1530" s="1" t="s">
        <v>132</v>
      </c>
      <c r="J1530" s="1" t="s">
        <v>2345</v>
      </c>
      <c r="K1530" s="1" t="s">
        <v>5405</v>
      </c>
      <c r="L1530" s="30">
        <v>3000</v>
      </c>
      <c r="M1530" s="30">
        <v>7252</v>
      </c>
      <c r="N1530" s="30">
        <v>0</v>
      </c>
      <c r="O1530" s="30">
        <v>13000</v>
      </c>
      <c r="P1530" s="27">
        <v>6.4</v>
      </c>
      <c r="Q1530" s="30">
        <v>192</v>
      </c>
      <c r="R1530" s="30">
        <v>100</v>
      </c>
      <c r="S1530" s="9">
        <v>18439082</v>
      </c>
      <c r="T1530" s="9">
        <v>18500000</v>
      </c>
      <c r="U1530" s="9">
        <f>IMDB4[[#This Row],[Gross Revenue]]-IMDB4[[#This Row],[Budget]]</f>
        <v>-60918</v>
      </c>
      <c r="V1530" s="9" t="str">
        <f>IF(IMDB4[[#This Row],[Profit]]&gt;0,"Hit","Flop")</f>
        <v>Flop</v>
      </c>
      <c r="W1530" s="9" t="str" cm="1">
        <f t="array" ref="W1530">_xlfn.IFS(IMDB4[[#This Row],[IMDb Score (1-10)]]&gt;=8,"Excellent",IMDB4[[#This Row],[IMDb Score (1-10)]]&gt;=7,"Good",IMDB4[[#This Row],[IMDb Score (1-10)]]&gt;=5,"Average",TRUE,"Poor")</f>
        <v>Average</v>
      </c>
      <c r="X1530" s="9" t="str">
        <f>IF(IMDB4[[#This Row],[Duration (min)]]&lt;90,"Short",IF(IMDB4[[#This Row],[Duration (min)]]&lt;=120,"Medium", "Long"))</f>
        <v>Medium</v>
      </c>
    </row>
    <row r="1531" spans="1:24" x14ac:dyDescent="0.25">
      <c r="A1531" s="1" t="s">
        <v>3196</v>
      </c>
      <c r="B1531" s="2">
        <v>37276</v>
      </c>
      <c r="C1531" s="30">
        <f>YEAR(IMDB4[[#This Row],[Release Date]])</f>
        <v>2002</v>
      </c>
      <c r="D1531" s="30" t="str">
        <f>FLOOR(IMDB4[[#This Row],[Year]],10)&amp;"s"</f>
        <v>2000s</v>
      </c>
      <c r="E1531" s="1" t="s">
        <v>32</v>
      </c>
      <c r="F1531" s="1" t="s">
        <v>40</v>
      </c>
      <c r="G1531" s="1" t="s">
        <v>3</v>
      </c>
      <c r="H1531" s="1" t="s">
        <v>83</v>
      </c>
      <c r="I1531" s="1" t="s">
        <v>132</v>
      </c>
      <c r="J1531" s="1" t="s">
        <v>1759</v>
      </c>
      <c r="K1531" s="1" t="s">
        <v>1770</v>
      </c>
      <c r="L1531" s="30">
        <v>3000</v>
      </c>
      <c r="M1531" s="30">
        <v>3142</v>
      </c>
      <c r="N1531" s="30">
        <v>159</v>
      </c>
      <c r="O1531" s="30">
        <v>0</v>
      </c>
      <c r="P1531" s="27">
        <v>6.5</v>
      </c>
      <c r="Q1531" s="30">
        <v>105</v>
      </c>
      <c r="R1531" s="30">
        <v>125</v>
      </c>
      <c r="S1531" s="9">
        <v>18306166</v>
      </c>
      <c r="T1531" s="9">
        <v>35000000</v>
      </c>
      <c r="U1531" s="9">
        <f>IMDB4[[#This Row],[Gross Revenue]]-IMDB4[[#This Row],[Budget]]</f>
        <v>-16693834</v>
      </c>
      <c r="V1531" s="9" t="str">
        <f>IF(IMDB4[[#This Row],[Profit]]&gt;0,"Hit","Flop")</f>
        <v>Flop</v>
      </c>
      <c r="W1531" s="9" t="str" cm="1">
        <f t="array" ref="W1531">_xlfn.IFS(IMDB4[[#This Row],[IMDb Score (1-10)]]&gt;=8,"Excellent",IMDB4[[#This Row],[IMDb Score (1-10)]]&gt;=7,"Good",IMDB4[[#This Row],[IMDb Score (1-10)]]&gt;=5,"Average",TRUE,"Poor")</f>
        <v>Average</v>
      </c>
      <c r="X1531" s="9" t="str">
        <f>IF(IMDB4[[#This Row],[Duration (min)]]&lt;90,"Short",IF(IMDB4[[#This Row],[Duration (min)]]&lt;=120,"Medium", "Long"))</f>
        <v>Long</v>
      </c>
    </row>
    <row r="1532" spans="1:24" x14ac:dyDescent="0.25">
      <c r="A1532" s="1" t="s">
        <v>5533</v>
      </c>
      <c r="B1532" s="2">
        <v>40252</v>
      </c>
      <c r="C1532" s="30">
        <f>YEAR(IMDB4[[#This Row],[Release Date]])</f>
        <v>2010</v>
      </c>
      <c r="D1532" s="30" t="str">
        <f>FLOOR(IMDB4[[#This Row],[Year]],10)&amp;"s"</f>
        <v>2010s</v>
      </c>
      <c r="E1532" s="1" t="s">
        <v>32</v>
      </c>
      <c r="F1532" s="1" t="s">
        <v>20</v>
      </c>
      <c r="G1532" s="1" t="s">
        <v>3</v>
      </c>
      <c r="H1532" s="1" t="s">
        <v>4</v>
      </c>
      <c r="I1532" s="1" t="s">
        <v>84</v>
      </c>
      <c r="J1532" s="1" t="s">
        <v>1392</v>
      </c>
      <c r="K1532" s="1" t="s">
        <v>2016</v>
      </c>
      <c r="L1532" s="30">
        <v>3000</v>
      </c>
      <c r="M1532" s="30">
        <v>6327</v>
      </c>
      <c r="N1532" s="30">
        <v>16</v>
      </c>
      <c r="O1532" s="30">
        <v>0</v>
      </c>
      <c r="P1532" s="27">
        <v>3.8</v>
      </c>
      <c r="Q1532" s="30">
        <v>101</v>
      </c>
      <c r="R1532" s="30">
        <v>92</v>
      </c>
      <c r="S1532" s="9">
        <v>17596256</v>
      </c>
      <c r="T1532" s="9">
        <v>35000000</v>
      </c>
      <c r="U1532" s="9">
        <f>IMDB4[[#This Row],[Gross Revenue]]-IMDB4[[#This Row],[Budget]]</f>
        <v>-17403744</v>
      </c>
      <c r="V1532" s="9" t="str">
        <f>IF(IMDB4[[#This Row],[Profit]]&gt;0,"Hit","Flop")</f>
        <v>Flop</v>
      </c>
      <c r="W1532" s="9" t="str" cm="1">
        <f t="array" ref="W1532">_xlfn.IFS(IMDB4[[#This Row],[IMDb Score (1-10)]]&gt;=8,"Excellent",IMDB4[[#This Row],[IMDb Score (1-10)]]&gt;=7,"Good",IMDB4[[#This Row],[IMDb Score (1-10)]]&gt;=5,"Average",TRUE,"Poor")</f>
        <v>Poor</v>
      </c>
      <c r="X1532" s="9" t="str">
        <f>IF(IMDB4[[#This Row],[Duration (min)]]&lt;90,"Short",IF(IMDB4[[#This Row],[Duration (min)]]&lt;=120,"Medium", "Long"))</f>
        <v>Medium</v>
      </c>
    </row>
    <row r="1533" spans="1:24" x14ac:dyDescent="0.25">
      <c r="A1533" s="1" t="s">
        <v>4927</v>
      </c>
      <c r="B1533" s="2">
        <v>39489</v>
      </c>
      <c r="C1533" s="30">
        <f>YEAR(IMDB4[[#This Row],[Release Date]])</f>
        <v>2008</v>
      </c>
      <c r="D1533" s="30" t="str">
        <f>FLOOR(IMDB4[[#This Row],[Year]],10)&amp;"s"</f>
        <v>2000s</v>
      </c>
      <c r="E1533" s="1" t="s">
        <v>32</v>
      </c>
      <c r="F1533" s="1" t="s">
        <v>40</v>
      </c>
      <c r="G1533" s="1" t="s">
        <v>3</v>
      </c>
      <c r="H1533" s="1" t="s">
        <v>11</v>
      </c>
      <c r="I1533" s="1" t="s">
        <v>84</v>
      </c>
      <c r="J1533" s="1" t="s">
        <v>1392</v>
      </c>
      <c r="K1533" s="1" t="s">
        <v>1208</v>
      </c>
      <c r="L1533" s="30">
        <v>3000</v>
      </c>
      <c r="M1533" s="30">
        <v>5329</v>
      </c>
      <c r="N1533" s="30">
        <v>34</v>
      </c>
      <c r="O1533" s="30">
        <v>0</v>
      </c>
      <c r="P1533" s="27">
        <v>6.1</v>
      </c>
      <c r="Q1533" s="30">
        <v>161</v>
      </c>
      <c r="R1533" s="30">
        <v>106</v>
      </c>
      <c r="S1533" s="9">
        <v>17281832</v>
      </c>
      <c r="T1533" s="9">
        <v>60000000</v>
      </c>
      <c r="U1533" s="9">
        <f>IMDB4[[#This Row],[Gross Revenue]]-IMDB4[[#This Row],[Budget]]</f>
        <v>-42718168</v>
      </c>
      <c r="V1533" s="9" t="str">
        <f>IF(IMDB4[[#This Row],[Profit]]&gt;0,"Hit","Flop")</f>
        <v>Flop</v>
      </c>
      <c r="W1533" s="9" t="str" cm="1">
        <f t="array" ref="W1533">_xlfn.IFS(IMDB4[[#This Row],[IMDb Score (1-10)]]&gt;=8,"Excellent",IMDB4[[#This Row],[IMDb Score (1-10)]]&gt;=7,"Good",IMDB4[[#This Row],[IMDb Score (1-10)]]&gt;=5,"Average",TRUE,"Poor")</f>
        <v>Average</v>
      </c>
      <c r="X1533" s="9" t="str">
        <f>IF(IMDB4[[#This Row],[Duration (min)]]&lt;90,"Short",IF(IMDB4[[#This Row],[Duration (min)]]&lt;=120,"Medium", "Long"))</f>
        <v>Medium</v>
      </c>
    </row>
    <row r="1534" spans="1:24" x14ac:dyDescent="0.25">
      <c r="A1534" s="1" t="s">
        <v>3186</v>
      </c>
      <c r="B1534" s="2">
        <v>37381</v>
      </c>
      <c r="C1534" s="30">
        <f>YEAR(IMDB4[[#This Row],[Release Date]])</f>
        <v>2002</v>
      </c>
      <c r="D1534" s="30" t="str">
        <f>FLOOR(IMDB4[[#This Row],[Year]],10)&amp;"s"</f>
        <v>2000s</v>
      </c>
      <c r="E1534" s="1" t="s">
        <v>32</v>
      </c>
      <c r="F1534" s="1" t="s">
        <v>20</v>
      </c>
      <c r="G1534" s="1" t="s">
        <v>3</v>
      </c>
      <c r="H1534" s="1" t="s">
        <v>4</v>
      </c>
      <c r="I1534" s="1" t="s">
        <v>28</v>
      </c>
      <c r="J1534" s="1" t="s">
        <v>1310</v>
      </c>
      <c r="K1534" s="1" t="s">
        <v>3187</v>
      </c>
      <c r="L1534" s="30">
        <v>3000</v>
      </c>
      <c r="M1534" s="30">
        <v>8189</v>
      </c>
      <c r="N1534" s="30">
        <v>0</v>
      </c>
      <c r="O1534" s="30">
        <v>422</v>
      </c>
      <c r="P1534" s="27">
        <v>4</v>
      </c>
      <c r="Q1534" s="30">
        <v>43</v>
      </c>
      <c r="R1534" s="30">
        <v>88</v>
      </c>
      <c r="S1534" s="9">
        <v>16988996</v>
      </c>
      <c r="T1534" s="9">
        <v>35000000</v>
      </c>
      <c r="U1534" s="9">
        <f>IMDB4[[#This Row],[Gross Revenue]]-IMDB4[[#This Row],[Budget]]</f>
        <v>-18011004</v>
      </c>
      <c r="V1534" s="9" t="str">
        <f>IF(IMDB4[[#This Row],[Profit]]&gt;0,"Hit","Flop")</f>
        <v>Flop</v>
      </c>
      <c r="W1534" s="9" t="str" cm="1">
        <f t="array" ref="W1534">_xlfn.IFS(IMDB4[[#This Row],[IMDb Score (1-10)]]&gt;=8,"Excellent",IMDB4[[#This Row],[IMDb Score (1-10)]]&gt;=7,"Good",IMDB4[[#This Row],[IMDb Score (1-10)]]&gt;=5,"Average",TRUE,"Poor")</f>
        <v>Poor</v>
      </c>
      <c r="X1534" s="9" t="str">
        <f>IF(IMDB4[[#This Row],[Duration (min)]]&lt;90,"Short",IF(IMDB4[[#This Row],[Duration (min)]]&lt;=120,"Medium", "Long"))</f>
        <v>Short</v>
      </c>
    </row>
    <row r="1535" spans="1:24" x14ac:dyDescent="0.25">
      <c r="A1535" s="1" t="s">
        <v>1754</v>
      </c>
      <c r="B1535" s="2">
        <v>36042</v>
      </c>
      <c r="C1535" s="30">
        <f>YEAR(IMDB4[[#This Row],[Release Date]])</f>
        <v>1998</v>
      </c>
      <c r="D1535" s="30" t="str">
        <f>FLOOR(IMDB4[[#This Row],[Year]],10)&amp;"s"</f>
        <v>1990s</v>
      </c>
      <c r="E1535" s="1" t="s">
        <v>32</v>
      </c>
      <c r="F1535" s="1" t="s">
        <v>20</v>
      </c>
      <c r="G1535" s="1" t="s">
        <v>3</v>
      </c>
      <c r="H1535" s="1" t="s">
        <v>4</v>
      </c>
      <c r="I1535" s="1" t="s">
        <v>92</v>
      </c>
      <c r="J1535" s="1" t="s">
        <v>1755</v>
      </c>
      <c r="K1535" s="1" t="s">
        <v>1756</v>
      </c>
      <c r="L1535" s="30">
        <v>3000</v>
      </c>
      <c r="M1535" s="30">
        <v>6861</v>
      </c>
      <c r="N1535" s="30">
        <v>0</v>
      </c>
      <c r="O1535" s="30">
        <v>645</v>
      </c>
      <c r="P1535" s="27">
        <v>6</v>
      </c>
      <c r="Q1535" s="30">
        <v>37</v>
      </c>
      <c r="R1535" s="30">
        <v>96</v>
      </c>
      <c r="S1535" s="9">
        <v>15062898</v>
      </c>
      <c r="T1535" s="9">
        <v>14000000</v>
      </c>
      <c r="U1535" s="9">
        <f>IMDB4[[#This Row],[Gross Revenue]]-IMDB4[[#This Row],[Budget]]</f>
        <v>1062898</v>
      </c>
      <c r="V1535" s="9" t="str">
        <f>IF(IMDB4[[#This Row],[Profit]]&gt;0,"Hit","Flop")</f>
        <v>Hit</v>
      </c>
      <c r="W1535" s="9" t="str" cm="1">
        <f t="array" ref="W1535">_xlfn.IFS(IMDB4[[#This Row],[IMDb Score (1-10)]]&gt;=8,"Excellent",IMDB4[[#This Row],[IMDb Score (1-10)]]&gt;=7,"Good",IMDB4[[#This Row],[IMDb Score (1-10)]]&gt;=5,"Average",TRUE,"Poor")</f>
        <v>Average</v>
      </c>
      <c r="X1535" s="9" t="str">
        <f>IF(IMDB4[[#This Row],[Duration (min)]]&lt;90,"Short",IF(IMDB4[[#This Row],[Duration (min)]]&lt;=120,"Medium", "Long"))</f>
        <v>Medium</v>
      </c>
    </row>
    <row r="1536" spans="1:24" x14ac:dyDescent="0.25">
      <c r="A1536" s="1" t="s">
        <v>1752</v>
      </c>
      <c r="B1536" s="2">
        <v>36071</v>
      </c>
      <c r="C1536" s="30">
        <f>YEAR(IMDB4[[#This Row],[Release Date]])</f>
        <v>1998</v>
      </c>
      <c r="D1536" s="30" t="str">
        <f>FLOOR(IMDB4[[#This Row],[Year]],10)&amp;"s"</f>
        <v>1990s</v>
      </c>
      <c r="E1536" s="1" t="s">
        <v>32</v>
      </c>
      <c r="F1536" s="1" t="s">
        <v>77</v>
      </c>
      <c r="G1536" s="1" t="s">
        <v>3</v>
      </c>
      <c r="H1536" s="1" t="s">
        <v>334</v>
      </c>
      <c r="I1536" s="1" t="s">
        <v>92</v>
      </c>
      <c r="J1536" s="1" t="s">
        <v>1753</v>
      </c>
      <c r="K1536" s="1" t="s">
        <v>1122</v>
      </c>
      <c r="L1536" s="30">
        <v>3000</v>
      </c>
      <c r="M1536" s="30">
        <v>4696</v>
      </c>
      <c r="N1536" s="30">
        <v>295</v>
      </c>
      <c r="O1536" s="30">
        <v>14000</v>
      </c>
      <c r="P1536" s="27">
        <v>7.7</v>
      </c>
      <c r="Q1536" s="30">
        <v>222</v>
      </c>
      <c r="R1536" s="30">
        <v>111</v>
      </c>
      <c r="S1536" s="9">
        <v>14337579</v>
      </c>
      <c r="T1536" s="9">
        <v>27000000</v>
      </c>
      <c r="U1536" s="9">
        <f>IMDB4[[#This Row],[Gross Revenue]]-IMDB4[[#This Row],[Budget]]</f>
        <v>-12662421</v>
      </c>
      <c r="V1536" s="9" t="str">
        <f>IF(IMDB4[[#This Row],[Profit]]&gt;0,"Hit","Flop")</f>
        <v>Flop</v>
      </c>
      <c r="W1536" s="9" t="str" cm="1">
        <f t="array" ref="W1536">_xlfn.IFS(IMDB4[[#This Row],[IMDb Score (1-10)]]&gt;=8,"Excellent",IMDB4[[#This Row],[IMDb Score (1-10)]]&gt;=7,"Good",IMDB4[[#This Row],[IMDb Score (1-10)]]&gt;=5,"Average",TRUE,"Poor")</f>
        <v>Good</v>
      </c>
      <c r="X1536" s="9" t="str">
        <f>IF(IMDB4[[#This Row],[Duration (min)]]&lt;90,"Short",IF(IMDB4[[#This Row],[Duration (min)]]&lt;=120,"Medium", "Long"))</f>
        <v>Medium</v>
      </c>
    </row>
    <row r="1537" spans="1:24" x14ac:dyDescent="0.25">
      <c r="A1537" s="1" t="s">
        <v>2721</v>
      </c>
      <c r="B1537" s="2">
        <v>37084</v>
      </c>
      <c r="C1537" s="30">
        <f>YEAR(IMDB4[[#This Row],[Release Date]])</f>
        <v>2001</v>
      </c>
      <c r="D1537" s="30" t="str">
        <f>FLOOR(IMDB4[[#This Row],[Year]],10)&amp;"s"</f>
        <v>2000s</v>
      </c>
      <c r="E1537" s="1" t="s">
        <v>32</v>
      </c>
      <c r="F1537" s="1" t="s">
        <v>20</v>
      </c>
      <c r="G1537" s="1" t="s">
        <v>3</v>
      </c>
      <c r="H1537" s="1" t="s">
        <v>338</v>
      </c>
      <c r="I1537" s="1" t="s">
        <v>132</v>
      </c>
      <c r="J1537" s="1" t="s">
        <v>1218</v>
      </c>
      <c r="K1537" s="1" t="s">
        <v>1738</v>
      </c>
      <c r="L1537" s="30">
        <v>3000</v>
      </c>
      <c r="M1537" s="30">
        <v>3769</v>
      </c>
      <c r="N1537" s="30">
        <v>4</v>
      </c>
      <c r="O1537" s="30">
        <v>0</v>
      </c>
      <c r="P1537" s="27">
        <v>5.3</v>
      </c>
      <c r="Q1537" s="30">
        <v>93</v>
      </c>
      <c r="R1537" s="30">
        <v>98</v>
      </c>
      <c r="S1537" s="9">
        <v>14252830</v>
      </c>
      <c r="T1537" s="9">
        <v>22000000</v>
      </c>
      <c r="U1537" s="9">
        <f>IMDB4[[#This Row],[Gross Revenue]]-IMDB4[[#This Row],[Budget]]</f>
        <v>-7747170</v>
      </c>
      <c r="V1537" s="9" t="str">
        <f>IF(IMDB4[[#This Row],[Profit]]&gt;0,"Hit","Flop")</f>
        <v>Flop</v>
      </c>
      <c r="W1537" s="9" t="str" cm="1">
        <f t="array" ref="W1537">_xlfn.IFS(IMDB4[[#This Row],[IMDb Score (1-10)]]&gt;=8,"Excellent",IMDB4[[#This Row],[IMDb Score (1-10)]]&gt;=7,"Good",IMDB4[[#This Row],[IMDb Score (1-10)]]&gt;=5,"Average",TRUE,"Poor")</f>
        <v>Average</v>
      </c>
      <c r="X1537" s="9" t="str">
        <f>IF(IMDB4[[#This Row],[Duration (min)]]&lt;90,"Short",IF(IMDB4[[#This Row],[Duration (min)]]&lt;=120,"Medium", "Long"))</f>
        <v>Medium</v>
      </c>
    </row>
    <row r="1538" spans="1:24" x14ac:dyDescent="0.25">
      <c r="A1538" s="1" t="s">
        <v>570</v>
      </c>
      <c r="B1538" s="2">
        <v>32014</v>
      </c>
      <c r="C1538" s="30">
        <f>YEAR(IMDB4[[#This Row],[Release Date]])</f>
        <v>1987</v>
      </c>
      <c r="D1538" s="30" t="str">
        <f>FLOOR(IMDB4[[#This Row],[Year]],10)&amp;"s"</f>
        <v>1980s</v>
      </c>
      <c r="E1538" s="1" t="s">
        <v>32</v>
      </c>
      <c r="F1538" s="1" t="s">
        <v>20</v>
      </c>
      <c r="G1538" s="1" t="s">
        <v>3</v>
      </c>
      <c r="H1538" s="1" t="s">
        <v>4</v>
      </c>
      <c r="I1538" s="1" t="s">
        <v>92</v>
      </c>
      <c r="J1538" s="1" t="s">
        <v>571</v>
      </c>
      <c r="K1538" s="1" t="s">
        <v>572</v>
      </c>
      <c r="L1538" s="30">
        <v>3000</v>
      </c>
      <c r="M1538" s="30">
        <v>3617</v>
      </c>
      <c r="N1538" s="30">
        <v>10</v>
      </c>
      <c r="O1538" s="30">
        <v>1000</v>
      </c>
      <c r="P1538" s="27">
        <v>6</v>
      </c>
      <c r="Q1538" s="30">
        <v>95</v>
      </c>
      <c r="R1538" s="30">
        <v>85</v>
      </c>
      <c r="S1538" s="9">
        <v>14000000</v>
      </c>
      <c r="T1538" s="9">
        <v>3500000</v>
      </c>
      <c r="U1538" s="9">
        <f>IMDB4[[#This Row],[Gross Revenue]]-IMDB4[[#This Row],[Budget]]</f>
        <v>10500000</v>
      </c>
      <c r="V1538" s="9" t="str">
        <f>IF(IMDB4[[#This Row],[Profit]]&gt;0,"Hit","Flop")</f>
        <v>Hit</v>
      </c>
      <c r="W1538" s="9" t="str" cm="1">
        <f t="array" ref="W1538">_xlfn.IFS(IMDB4[[#This Row],[IMDb Score (1-10)]]&gt;=8,"Excellent",IMDB4[[#This Row],[IMDb Score (1-10)]]&gt;=7,"Good",IMDB4[[#This Row],[IMDb Score (1-10)]]&gt;=5,"Average",TRUE,"Poor")</f>
        <v>Average</v>
      </c>
      <c r="X1538" s="9" t="str">
        <f>IF(IMDB4[[#This Row],[Duration (min)]]&lt;90,"Short",IF(IMDB4[[#This Row],[Duration (min)]]&lt;=120,"Medium", "Long"))</f>
        <v>Short</v>
      </c>
    </row>
    <row r="1539" spans="1:24" x14ac:dyDescent="0.25">
      <c r="A1539" s="1" t="s">
        <v>5054</v>
      </c>
      <c r="B1539" s="2">
        <v>39537</v>
      </c>
      <c r="C1539" s="30">
        <f>YEAR(IMDB4[[#This Row],[Release Date]])</f>
        <v>2008</v>
      </c>
      <c r="D1539" s="30" t="str">
        <f>FLOOR(IMDB4[[#This Row],[Year]],10)&amp;"s"</f>
        <v>2000s</v>
      </c>
      <c r="E1539" s="1" t="s">
        <v>32</v>
      </c>
      <c r="F1539" s="1" t="s">
        <v>61</v>
      </c>
      <c r="G1539" s="1" t="s">
        <v>3</v>
      </c>
      <c r="H1539" s="1" t="s">
        <v>83</v>
      </c>
      <c r="I1539" s="1" t="s">
        <v>132</v>
      </c>
      <c r="J1539" s="1" t="s">
        <v>4497</v>
      </c>
      <c r="K1539" s="1" t="s">
        <v>5055</v>
      </c>
      <c r="L1539" s="30">
        <v>3000</v>
      </c>
      <c r="M1539" s="30">
        <v>6420</v>
      </c>
      <c r="N1539" s="30">
        <v>10</v>
      </c>
      <c r="O1539" s="30">
        <v>0</v>
      </c>
      <c r="P1539" s="27">
        <v>6.9</v>
      </c>
      <c r="Q1539" s="30">
        <v>194</v>
      </c>
      <c r="R1539" s="30">
        <v>110</v>
      </c>
      <c r="S1539" s="9">
        <v>13823741</v>
      </c>
      <c r="T1539" s="9">
        <v>13500000</v>
      </c>
      <c r="U1539" s="9">
        <f>IMDB4[[#This Row],[Gross Revenue]]-IMDB4[[#This Row],[Budget]]</f>
        <v>323741</v>
      </c>
      <c r="V1539" s="9" t="str">
        <f>IF(IMDB4[[#This Row],[Profit]]&gt;0,"Hit","Flop")</f>
        <v>Hit</v>
      </c>
      <c r="W1539" s="9" t="str" cm="1">
        <f t="array" ref="W1539">_xlfn.IFS(IMDB4[[#This Row],[IMDb Score (1-10)]]&gt;=8,"Excellent",IMDB4[[#This Row],[IMDb Score (1-10)]]&gt;=7,"Good",IMDB4[[#This Row],[IMDb Score (1-10)]]&gt;=5,"Average",TRUE,"Poor")</f>
        <v>Average</v>
      </c>
      <c r="X1539" s="9" t="str">
        <f>IF(IMDB4[[#This Row],[Duration (min)]]&lt;90,"Short",IF(IMDB4[[#This Row],[Duration (min)]]&lt;=120,"Medium", "Long"))</f>
        <v>Medium</v>
      </c>
    </row>
    <row r="1540" spans="1:24" x14ac:dyDescent="0.25">
      <c r="A1540" s="1" t="s">
        <v>6413</v>
      </c>
      <c r="B1540" s="2">
        <v>41317</v>
      </c>
      <c r="C1540" s="30">
        <f>YEAR(IMDB4[[#This Row],[Release Date]])</f>
        <v>2013</v>
      </c>
      <c r="D1540" s="30" t="str">
        <f>FLOOR(IMDB4[[#This Row],[Year]],10)&amp;"s"</f>
        <v>2010s</v>
      </c>
      <c r="E1540" s="1" t="s">
        <v>32</v>
      </c>
      <c r="F1540" s="1" t="s">
        <v>9</v>
      </c>
      <c r="G1540" s="1" t="s">
        <v>3</v>
      </c>
      <c r="H1540" s="1" t="s">
        <v>4</v>
      </c>
      <c r="I1540" s="1" t="s">
        <v>92</v>
      </c>
      <c r="J1540" s="1" t="s">
        <v>4257</v>
      </c>
      <c r="K1540" s="1" t="s">
        <v>3814</v>
      </c>
      <c r="L1540" s="30">
        <v>3000</v>
      </c>
      <c r="M1540" s="30">
        <v>4082</v>
      </c>
      <c r="N1540" s="30">
        <v>1000</v>
      </c>
      <c r="O1540" s="30">
        <v>26000</v>
      </c>
      <c r="P1540" s="27">
        <v>7.4</v>
      </c>
      <c r="Q1540" s="30">
        <v>535</v>
      </c>
      <c r="R1540" s="30">
        <v>104</v>
      </c>
      <c r="S1540" s="9">
        <v>13214255</v>
      </c>
      <c r="T1540" s="9">
        <v>11000000</v>
      </c>
      <c r="U1540" s="9">
        <f>IMDB4[[#This Row],[Gross Revenue]]-IMDB4[[#This Row],[Budget]]</f>
        <v>2214255</v>
      </c>
      <c r="V1540" s="9" t="str">
        <f>IF(IMDB4[[#This Row],[Profit]]&gt;0,"Hit","Flop")</f>
        <v>Hit</v>
      </c>
      <c r="W1540" s="9" t="str" cm="1">
        <f t="array" ref="W1540">_xlfn.IFS(IMDB4[[#This Row],[IMDb Score (1-10)]]&gt;=8,"Excellent",IMDB4[[#This Row],[IMDb Score (1-10)]]&gt;=7,"Good",IMDB4[[#This Row],[IMDb Score (1-10)]]&gt;=5,"Average",TRUE,"Poor")</f>
        <v>Good</v>
      </c>
      <c r="X1540" s="9" t="str">
        <f>IF(IMDB4[[#This Row],[Duration (min)]]&lt;90,"Short",IF(IMDB4[[#This Row],[Duration (min)]]&lt;=120,"Medium", "Long"))</f>
        <v>Medium</v>
      </c>
    </row>
    <row r="1541" spans="1:24" x14ac:dyDescent="0.25">
      <c r="A1541" s="1" t="s">
        <v>3215</v>
      </c>
      <c r="B1541" s="2">
        <v>37443</v>
      </c>
      <c r="C1541" s="30">
        <f>YEAR(IMDB4[[#This Row],[Release Date]])</f>
        <v>2002</v>
      </c>
      <c r="D1541" s="30" t="str">
        <f>FLOOR(IMDB4[[#This Row],[Year]],10)&amp;"s"</f>
        <v>2000s</v>
      </c>
      <c r="E1541" s="1" t="s">
        <v>32</v>
      </c>
      <c r="F1541" s="1" t="s">
        <v>9</v>
      </c>
      <c r="G1541" s="1" t="s">
        <v>3</v>
      </c>
      <c r="H1541" s="1" t="s">
        <v>83</v>
      </c>
      <c r="I1541" s="1" t="s">
        <v>92</v>
      </c>
      <c r="J1541" s="1" t="s">
        <v>1392</v>
      </c>
      <c r="K1541" s="1" t="s">
        <v>925</v>
      </c>
      <c r="L1541" s="30">
        <v>3000</v>
      </c>
      <c r="M1541" s="30">
        <v>3431</v>
      </c>
      <c r="N1541" s="30">
        <v>176</v>
      </c>
      <c r="O1541" s="30">
        <v>983</v>
      </c>
      <c r="P1541" s="27">
        <v>7.1</v>
      </c>
      <c r="Q1541" s="30">
        <v>149</v>
      </c>
      <c r="R1541" s="30">
        <v>101</v>
      </c>
      <c r="S1541" s="9">
        <v>12987647</v>
      </c>
      <c r="T1541" s="9">
        <v>30000000</v>
      </c>
      <c r="U1541" s="9">
        <f>IMDB4[[#This Row],[Gross Revenue]]-IMDB4[[#This Row],[Budget]]</f>
        <v>-17012353</v>
      </c>
      <c r="V1541" s="9" t="str">
        <f>IF(IMDB4[[#This Row],[Profit]]&gt;0,"Hit","Flop")</f>
        <v>Flop</v>
      </c>
      <c r="W1541" s="9" t="str" cm="1">
        <f t="array" ref="W1541">_xlfn.IFS(IMDB4[[#This Row],[IMDb Score (1-10)]]&gt;=8,"Excellent",IMDB4[[#This Row],[IMDb Score (1-10)]]&gt;=7,"Good",IMDB4[[#This Row],[IMDb Score (1-10)]]&gt;=5,"Average",TRUE,"Poor")</f>
        <v>Good</v>
      </c>
      <c r="X1541" s="9" t="str">
        <f>IF(IMDB4[[#This Row],[Duration (min)]]&lt;90,"Short",IF(IMDB4[[#This Row],[Duration (min)]]&lt;=120,"Medium", "Long"))</f>
        <v>Medium</v>
      </c>
    </row>
    <row r="1542" spans="1:24" x14ac:dyDescent="0.25">
      <c r="A1542" s="1" t="s">
        <v>5170</v>
      </c>
      <c r="B1542" s="2">
        <v>39941</v>
      </c>
      <c r="C1542" s="30">
        <f>YEAR(IMDB4[[#This Row],[Release Date]])</f>
        <v>2009</v>
      </c>
      <c r="D1542" s="30" t="str">
        <f>FLOOR(IMDB4[[#This Row],[Year]],10)&amp;"s"</f>
        <v>2000s</v>
      </c>
      <c r="E1542" s="1" t="s">
        <v>32</v>
      </c>
      <c r="F1542" s="1" t="s">
        <v>9</v>
      </c>
      <c r="G1542" s="1" t="s">
        <v>3</v>
      </c>
      <c r="H1542" s="1" t="s">
        <v>83</v>
      </c>
      <c r="I1542" s="1" t="s">
        <v>132</v>
      </c>
      <c r="J1542" s="1" t="s">
        <v>4497</v>
      </c>
      <c r="K1542" s="1" t="s">
        <v>5171</v>
      </c>
      <c r="L1542" s="30">
        <v>3000</v>
      </c>
      <c r="M1542" s="30">
        <v>4198</v>
      </c>
      <c r="N1542" s="30">
        <v>92</v>
      </c>
      <c r="O1542" s="30">
        <v>12000</v>
      </c>
      <c r="P1542" s="27">
        <v>7.3</v>
      </c>
      <c r="Q1542" s="30">
        <v>278</v>
      </c>
      <c r="R1542" s="30">
        <v>100</v>
      </c>
      <c r="S1542" s="9">
        <v>12574715</v>
      </c>
      <c r="T1542" s="9">
        <v>4500000</v>
      </c>
      <c r="U1542" s="9">
        <f>IMDB4[[#This Row],[Gross Revenue]]-IMDB4[[#This Row],[Budget]]</f>
        <v>8074715</v>
      </c>
      <c r="V1542" s="9" t="str">
        <f>IF(IMDB4[[#This Row],[Profit]]&gt;0,"Hit","Flop")</f>
        <v>Hit</v>
      </c>
      <c r="W1542" s="9" t="str" cm="1">
        <f t="array" ref="W1542">_xlfn.IFS(IMDB4[[#This Row],[IMDb Score (1-10)]]&gt;=8,"Excellent",IMDB4[[#This Row],[IMDb Score (1-10)]]&gt;=7,"Good",IMDB4[[#This Row],[IMDb Score (1-10)]]&gt;=5,"Average",TRUE,"Poor")</f>
        <v>Good</v>
      </c>
      <c r="X1542" s="9" t="str">
        <f>IF(IMDB4[[#This Row],[Duration (min)]]&lt;90,"Short",IF(IMDB4[[#This Row],[Duration (min)]]&lt;=120,"Medium", "Long"))</f>
        <v>Medium</v>
      </c>
    </row>
    <row r="1543" spans="1:24" x14ac:dyDescent="0.25">
      <c r="A1543" s="1" t="s">
        <v>4137</v>
      </c>
      <c r="B1543" s="2">
        <v>38497</v>
      </c>
      <c r="C1543" s="30">
        <f>YEAR(IMDB4[[#This Row],[Release Date]])</f>
        <v>2005</v>
      </c>
      <c r="D1543" s="30" t="str">
        <f>FLOOR(IMDB4[[#This Row],[Year]],10)&amp;"s"</f>
        <v>2000s</v>
      </c>
      <c r="E1543" s="1" t="s">
        <v>32</v>
      </c>
      <c r="F1543" s="1" t="s">
        <v>20</v>
      </c>
      <c r="G1543" s="1" t="s">
        <v>3</v>
      </c>
      <c r="H1543" s="1" t="s">
        <v>4</v>
      </c>
      <c r="I1543" s="1" t="s">
        <v>92</v>
      </c>
      <c r="J1543" s="1" t="s">
        <v>4045</v>
      </c>
      <c r="K1543" s="1" t="s">
        <v>4138</v>
      </c>
      <c r="L1543" s="30">
        <v>3000</v>
      </c>
      <c r="M1543" s="30">
        <v>4053</v>
      </c>
      <c r="N1543" s="30">
        <v>47</v>
      </c>
      <c r="O1543" s="30">
        <v>808</v>
      </c>
      <c r="P1543" s="27">
        <v>6.8</v>
      </c>
      <c r="Q1543" s="30">
        <v>191</v>
      </c>
      <c r="R1543" s="30">
        <v>96</v>
      </c>
      <c r="S1543" s="9">
        <v>12570442</v>
      </c>
      <c r="T1543" s="9">
        <v>10000000</v>
      </c>
      <c r="U1543" s="9">
        <f>IMDB4[[#This Row],[Gross Revenue]]-IMDB4[[#This Row],[Budget]]</f>
        <v>2570442</v>
      </c>
      <c r="V1543" s="9" t="str">
        <f>IF(IMDB4[[#This Row],[Profit]]&gt;0,"Hit","Flop")</f>
        <v>Hit</v>
      </c>
      <c r="W1543" s="9" t="str" cm="1">
        <f t="array" ref="W1543">_xlfn.IFS(IMDB4[[#This Row],[IMDb Score (1-10)]]&gt;=8,"Excellent",IMDB4[[#This Row],[IMDb Score (1-10)]]&gt;=7,"Good",IMDB4[[#This Row],[IMDb Score (1-10)]]&gt;=5,"Average",TRUE,"Poor")</f>
        <v>Average</v>
      </c>
      <c r="X1543" s="9" t="str">
        <f>IF(IMDB4[[#This Row],[Duration (min)]]&lt;90,"Short",IF(IMDB4[[#This Row],[Duration (min)]]&lt;=120,"Medium", "Long"))</f>
        <v>Medium</v>
      </c>
    </row>
    <row r="1544" spans="1:24" x14ac:dyDescent="0.25">
      <c r="A1544" s="1" t="s">
        <v>6879</v>
      </c>
      <c r="B1544" s="2">
        <v>42127</v>
      </c>
      <c r="C1544" s="30">
        <f>YEAR(IMDB4[[#This Row],[Release Date]])</f>
        <v>2015</v>
      </c>
      <c r="D1544" s="30" t="str">
        <f>FLOOR(IMDB4[[#This Row],[Year]],10)&amp;"s"</f>
        <v>2010s</v>
      </c>
      <c r="E1544" s="1" t="s">
        <v>32</v>
      </c>
      <c r="F1544" s="1" t="s">
        <v>20</v>
      </c>
      <c r="G1544" s="1" t="s">
        <v>3</v>
      </c>
      <c r="H1544" s="1" t="s">
        <v>4</v>
      </c>
      <c r="I1544" s="1" t="s">
        <v>92</v>
      </c>
      <c r="J1544" s="1" t="s">
        <v>4045</v>
      </c>
      <c r="K1544" s="1" t="s">
        <v>5544</v>
      </c>
      <c r="L1544" s="30">
        <v>3000</v>
      </c>
      <c r="M1544" s="30">
        <v>4702</v>
      </c>
      <c r="N1544" s="30">
        <v>38</v>
      </c>
      <c r="O1544" s="30">
        <v>0</v>
      </c>
      <c r="P1544" s="27">
        <v>5.0999999999999996</v>
      </c>
      <c r="Q1544" s="30">
        <v>107</v>
      </c>
      <c r="R1544" s="30">
        <v>99</v>
      </c>
      <c r="S1544" s="9">
        <v>12282677</v>
      </c>
      <c r="T1544" s="9">
        <v>14000000</v>
      </c>
      <c r="U1544" s="9">
        <f>IMDB4[[#This Row],[Gross Revenue]]-IMDB4[[#This Row],[Budget]]</f>
        <v>-1717323</v>
      </c>
      <c r="V1544" s="9" t="str">
        <f>IF(IMDB4[[#This Row],[Profit]]&gt;0,"Hit","Flop")</f>
        <v>Flop</v>
      </c>
      <c r="W1544" s="9" t="str" cm="1">
        <f t="array" ref="W1544">_xlfn.IFS(IMDB4[[#This Row],[IMDb Score (1-10)]]&gt;=8,"Excellent",IMDB4[[#This Row],[IMDb Score (1-10)]]&gt;=7,"Good",IMDB4[[#This Row],[IMDb Score (1-10)]]&gt;=5,"Average",TRUE,"Poor")</f>
        <v>Average</v>
      </c>
      <c r="X1544" s="9" t="str">
        <f>IF(IMDB4[[#This Row],[Duration (min)]]&lt;90,"Short",IF(IMDB4[[#This Row],[Duration (min)]]&lt;=120,"Medium", "Long"))</f>
        <v>Medium</v>
      </c>
    </row>
    <row r="1545" spans="1:24" x14ac:dyDescent="0.25">
      <c r="A1545" s="1" t="s">
        <v>1758</v>
      </c>
      <c r="B1545" s="2">
        <v>36072</v>
      </c>
      <c r="C1545" s="30">
        <f>YEAR(IMDB4[[#This Row],[Release Date]])</f>
        <v>1998</v>
      </c>
      <c r="D1545" s="30" t="str">
        <f>FLOOR(IMDB4[[#This Row],[Year]],10)&amp;"s"</f>
        <v>1990s</v>
      </c>
      <c r="E1545" s="1" t="s">
        <v>32</v>
      </c>
      <c r="F1545" s="1" t="s">
        <v>77</v>
      </c>
      <c r="G1545" s="1" t="s">
        <v>3</v>
      </c>
      <c r="H1545" s="1" t="s">
        <v>4</v>
      </c>
      <c r="I1545" s="1" t="s">
        <v>92</v>
      </c>
      <c r="J1545" s="1" t="s">
        <v>1759</v>
      </c>
      <c r="K1545" s="1" t="s">
        <v>1025</v>
      </c>
      <c r="L1545" s="30">
        <v>3000</v>
      </c>
      <c r="M1545" s="30">
        <v>6558</v>
      </c>
      <c r="N1545" s="30">
        <v>208</v>
      </c>
      <c r="O1545" s="30">
        <v>0</v>
      </c>
      <c r="P1545" s="27">
        <v>6</v>
      </c>
      <c r="Q1545" s="30">
        <v>106</v>
      </c>
      <c r="R1545" s="30">
        <v>106</v>
      </c>
      <c r="S1545" s="9">
        <v>11146409</v>
      </c>
      <c r="T1545" s="9">
        <v>45000000</v>
      </c>
      <c r="U1545" s="9">
        <f>IMDB4[[#This Row],[Gross Revenue]]-IMDB4[[#This Row],[Budget]]</f>
        <v>-33853591</v>
      </c>
      <c r="V1545" s="9" t="str">
        <f>IF(IMDB4[[#This Row],[Profit]]&gt;0,"Hit","Flop")</f>
        <v>Flop</v>
      </c>
      <c r="W1545" s="9" t="str" cm="1">
        <f t="array" ref="W1545">_xlfn.IFS(IMDB4[[#This Row],[IMDb Score (1-10)]]&gt;=8,"Excellent",IMDB4[[#This Row],[IMDb Score (1-10)]]&gt;=7,"Good",IMDB4[[#This Row],[IMDb Score (1-10)]]&gt;=5,"Average",TRUE,"Poor")</f>
        <v>Average</v>
      </c>
      <c r="X1545" s="9" t="str">
        <f>IF(IMDB4[[#This Row],[Duration (min)]]&lt;90,"Short",IF(IMDB4[[#This Row],[Duration (min)]]&lt;=120,"Medium", "Long"))</f>
        <v>Medium</v>
      </c>
    </row>
    <row r="1546" spans="1:24" x14ac:dyDescent="0.25">
      <c r="A1546" s="1" t="s">
        <v>6374</v>
      </c>
      <c r="B1546" s="2">
        <v>41516</v>
      </c>
      <c r="C1546" s="30">
        <f>YEAR(IMDB4[[#This Row],[Release Date]])</f>
        <v>2013</v>
      </c>
      <c r="D1546" s="30" t="str">
        <f>FLOOR(IMDB4[[#This Row],[Year]],10)&amp;"s"</f>
        <v>2010s</v>
      </c>
      <c r="E1546" s="1" t="s">
        <v>32</v>
      </c>
      <c r="F1546" s="1" t="s">
        <v>77</v>
      </c>
      <c r="G1546" s="1" t="s">
        <v>3</v>
      </c>
      <c r="H1546" s="1" t="s">
        <v>4</v>
      </c>
      <c r="I1546" s="1" t="s">
        <v>92</v>
      </c>
      <c r="J1546" s="1" t="s">
        <v>4497</v>
      </c>
      <c r="K1546" s="1" t="s">
        <v>6375</v>
      </c>
      <c r="L1546" s="30">
        <v>3000</v>
      </c>
      <c r="M1546" s="30">
        <v>4253</v>
      </c>
      <c r="N1546" s="30">
        <v>76</v>
      </c>
      <c r="O1546" s="30">
        <v>0</v>
      </c>
      <c r="P1546" s="27">
        <v>6.5</v>
      </c>
      <c r="Q1546" s="30">
        <v>217</v>
      </c>
      <c r="R1546" s="30">
        <v>118</v>
      </c>
      <c r="S1546" s="9">
        <v>10880926</v>
      </c>
      <c r="T1546" s="9">
        <v>30000000</v>
      </c>
      <c r="U1546" s="9">
        <f>IMDB4[[#This Row],[Gross Revenue]]-IMDB4[[#This Row],[Budget]]</f>
        <v>-19119074</v>
      </c>
      <c r="V1546" s="9" t="str">
        <f>IF(IMDB4[[#This Row],[Profit]]&gt;0,"Hit","Flop")</f>
        <v>Flop</v>
      </c>
      <c r="W1546" s="9" t="str" cm="1">
        <f t="array" ref="W1546">_xlfn.IFS(IMDB4[[#This Row],[IMDb Score (1-10)]]&gt;=8,"Excellent",IMDB4[[#This Row],[IMDb Score (1-10)]]&gt;=7,"Good",IMDB4[[#This Row],[IMDb Score (1-10)]]&gt;=5,"Average",TRUE,"Poor")</f>
        <v>Average</v>
      </c>
      <c r="X1546" s="9" t="str">
        <f>IF(IMDB4[[#This Row],[Duration (min)]]&lt;90,"Short",IF(IMDB4[[#This Row],[Duration (min)]]&lt;=120,"Medium", "Long"))</f>
        <v>Medium</v>
      </c>
    </row>
    <row r="1547" spans="1:24" x14ac:dyDescent="0.25">
      <c r="A1547" s="1" t="s">
        <v>1391</v>
      </c>
      <c r="B1547" s="2">
        <v>35328</v>
      </c>
      <c r="C1547" s="30">
        <f>YEAR(IMDB4[[#This Row],[Release Date]])</f>
        <v>1996</v>
      </c>
      <c r="D1547" s="30" t="str">
        <f>FLOOR(IMDB4[[#This Row],[Year]],10)&amp;"s"</f>
        <v>1990s</v>
      </c>
      <c r="E1547" s="1" t="s">
        <v>32</v>
      </c>
      <c r="F1547" s="1" t="s">
        <v>20</v>
      </c>
      <c r="G1547" s="1" t="s">
        <v>3</v>
      </c>
      <c r="H1547" s="1" t="s">
        <v>4</v>
      </c>
      <c r="I1547" s="1" t="s">
        <v>132</v>
      </c>
      <c r="J1547" s="1" t="s">
        <v>1392</v>
      </c>
      <c r="K1547" s="1" t="s">
        <v>673</v>
      </c>
      <c r="L1547" s="30">
        <v>3000</v>
      </c>
      <c r="M1547" s="30">
        <v>5023</v>
      </c>
      <c r="N1547" s="30">
        <v>121</v>
      </c>
      <c r="O1547" s="30">
        <v>491</v>
      </c>
      <c r="P1547" s="27">
        <v>6.2</v>
      </c>
      <c r="Q1547" s="30">
        <v>20</v>
      </c>
      <c r="R1547" s="30">
        <v>105</v>
      </c>
      <c r="S1547" s="9">
        <v>10070000</v>
      </c>
      <c r="T1547" s="9">
        <v>25000000</v>
      </c>
      <c r="U1547" s="9">
        <f>IMDB4[[#This Row],[Gross Revenue]]-IMDB4[[#This Row],[Budget]]</f>
        <v>-14930000</v>
      </c>
      <c r="V1547" s="9" t="str">
        <f>IF(IMDB4[[#This Row],[Profit]]&gt;0,"Hit","Flop")</f>
        <v>Flop</v>
      </c>
      <c r="W1547" s="9" t="str" cm="1">
        <f t="array" ref="W1547">_xlfn.IFS(IMDB4[[#This Row],[IMDb Score (1-10)]]&gt;=8,"Excellent",IMDB4[[#This Row],[IMDb Score (1-10)]]&gt;=7,"Good",IMDB4[[#This Row],[IMDb Score (1-10)]]&gt;=5,"Average",TRUE,"Poor")</f>
        <v>Average</v>
      </c>
      <c r="X1547" s="9" t="str">
        <f>IF(IMDB4[[#This Row],[Duration (min)]]&lt;90,"Short",IF(IMDB4[[#This Row],[Duration (min)]]&lt;=120,"Medium", "Long"))</f>
        <v>Medium</v>
      </c>
    </row>
    <row r="1548" spans="1:24" x14ac:dyDescent="0.25">
      <c r="A1548" s="1" t="s">
        <v>2040</v>
      </c>
      <c r="B1548" s="2">
        <v>36304</v>
      </c>
      <c r="C1548" s="30">
        <f>YEAR(IMDB4[[#This Row],[Release Date]])</f>
        <v>1999</v>
      </c>
      <c r="D1548" s="30" t="str">
        <f>FLOOR(IMDB4[[#This Row],[Year]],10)&amp;"s"</f>
        <v>1990s</v>
      </c>
      <c r="E1548" s="1" t="s">
        <v>32</v>
      </c>
      <c r="F1548" s="1" t="s">
        <v>20</v>
      </c>
      <c r="G1548" s="1" t="s">
        <v>3</v>
      </c>
      <c r="H1548" s="1" t="s">
        <v>4</v>
      </c>
      <c r="I1548" s="1" t="s">
        <v>84</v>
      </c>
      <c r="J1548" s="1" t="s">
        <v>1392</v>
      </c>
      <c r="K1548" s="1" t="s">
        <v>453</v>
      </c>
      <c r="L1548" s="30">
        <v>3000</v>
      </c>
      <c r="M1548" s="30">
        <v>5568</v>
      </c>
      <c r="N1548" s="30">
        <v>37</v>
      </c>
      <c r="O1548" s="30">
        <v>272</v>
      </c>
      <c r="P1548" s="27">
        <v>3.8</v>
      </c>
      <c r="Q1548" s="30">
        <v>41</v>
      </c>
      <c r="R1548" s="30">
        <v>77</v>
      </c>
      <c r="S1548" s="9">
        <v>9694105</v>
      </c>
      <c r="T1548" s="9">
        <v>22000000</v>
      </c>
      <c r="U1548" s="9">
        <f>IMDB4[[#This Row],[Gross Revenue]]-IMDB4[[#This Row],[Budget]]</f>
        <v>-12305895</v>
      </c>
      <c r="V1548" s="9" t="str">
        <f>IF(IMDB4[[#This Row],[Profit]]&gt;0,"Hit","Flop")</f>
        <v>Flop</v>
      </c>
      <c r="W1548" s="9" t="str" cm="1">
        <f t="array" ref="W1548">_xlfn.IFS(IMDB4[[#This Row],[IMDb Score (1-10)]]&gt;=8,"Excellent",IMDB4[[#This Row],[IMDb Score (1-10)]]&gt;=7,"Good",IMDB4[[#This Row],[IMDb Score (1-10)]]&gt;=5,"Average",TRUE,"Poor")</f>
        <v>Poor</v>
      </c>
      <c r="X1548" s="9" t="str">
        <f>IF(IMDB4[[#This Row],[Duration (min)]]&lt;90,"Short",IF(IMDB4[[#This Row],[Duration (min)]]&lt;=120,"Medium", "Long"))</f>
        <v>Short</v>
      </c>
    </row>
    <row r="1549" spans="1:24" x14ac:dyDescent="0.25">
      <c r="A1549" s="1" t="s">
        <v>4256</v>
      </c>
      <c r="B1549" s="2">
        <v>39051</v>
      </c>
      <c r="C1549" s="30">
        <f>YEAR(IMDB4[[#This Row],[Release Date]])</f>
        <v>2006</v>
      </c>
      <c r="D1549" s="30" t="str">
        <f>FLOOR(IMDB4[[#This Row],[Year]],10)&amp;"s"</f>
        <v>2000s</v>
      </c>
      <c r="E1549" s="1" t="s">
        <v>1</v>
      </c>
      <c r="F1549" s="1" t="s">
        <v>9</v>
      </c>
      <c r="G1549" s="1" t="s">
        <v>3</v>
      </c>
      <c r="H1549" s="1" t="s">
        <v>4</v>
      </c>
      <c r="I1549" s="1" t="s">
        <v>92</v>
      </c>
      <c r="J1549" s="1" t="s">
        <v>4257</v>
      </c>
      <c r="K1549" s="1" t="s">
        <v>4001</v>
      </c>
      <c r="L1549" s="30">
        <v>3000</v>
      </c>
      <c r="M1549" s="30">
        <v>5012</v>
      </c>
      <c r="N1549" s="30">
        <v>153</v>
      </c>
      <c r="O1549" s="30">
        <v>0</v>
      </c>
      <c r="P1549" s="27">
        <v>7</v>
      </c>
      <c r="Q1549" s="30">
        <v>197</v>
      </c>
      <c r="R1549" s="30">
        <v>116</v>
      </c>
      <c r="S1549" s="9">
        <v>9396487</v>
      </c>
      <c r="T1549" s="9">
        <v>15000000</v>
      </c>
      <c r="U1549" s="9">
        <f>IMDB4[[#This Row],[Gross Revenue]]-IMDB4[[#This Row],[Budget]]</f>
        <v>-5603513</v>
      </c>
      <c r="V1549" s="9" t="str">
        <f>IF(IMDB4[[#This Row],[Profit]]&gt;0,"Hit","Flop")</f>
        <v>Flop</v>
      </c>
      <c r="W1549" s="9" t="str" cm="1">
        <f t="array" ref="W1549">_xlfn.IFS(IMDB4[[#This Row],[IMDb Score (1-10)]]&gt;=8,"Excellent",IMDB4[[#This Row],[IMDb Score (1-10)]]&gt;=7,"Good",IMDB4[[#This Row],[IMDb Score (1-10)]]&gt;=5,"Average",TRUE,"Poor")</f>
        <v>Good</v>
      </c>
      <c r="X1549" s="9" t="str">
        <f>IF(IMDB4[[#This Row],[Duration (min)]]&lt;90,"Short",IF(IMDB4[[#This Row],[Duration (min)]]&lt;=120,"Medium", "Long"))</f>
        <v>Medium</v>
      </c>
    </row>
    <row r="1550" spans="1:24" x14ac:dyDescent="0.25">
      <c r="A1550" s="1" t="s">
        <v>3742</v>
      </c>
      <c r="B1550" s="2">
        <v>38050</v>
      </c>
      <c r="C1550" s="30">
        <f>YEAR(IMDB4[[#This Row],[Release Date]])</f>
        <v>2004</v>
      </c>
      <c r="D1550" s="30" t="str">
        <f>FLOOR(IMDB4[[#This Row],[Year]],10)&amp;"s"</f>
        <v>2000s</v>
      </c>
      <c r="E1550" s="1" t="s">
        <v>32</v>
      </c>
      <c r="F1550" s="1" t="s">
        <v>20</v>
      </c>
      <c r="G1550" s="1" t="s">
        <v>3</v>
      </c>
      <c r="H1550" s="1" t="s">
        <v>4</v>
      </c>
      <c r="I1550" s="1" t="s">
        <v>132</v>
      </c>
      <c r="J1550" s="1" t="s">
        <v>792</v>
      </c>
      <c r="K1550" s="1" t="s">
        <v>3743</v>
      </c>
      <c r="L1550" s="30">
        <v>3000</v>
      </c>
      <c r="M1550" s="30">
        <v>5668</v>
      </c>
      <c r="N1550" s="30">
        <v>12</v>
      </c>
      <c r="O1550" s="30">
        <v>0</v>
      </c>
      <c r="P1550" s="27">
        <v>6.9</v>
      </c>
      <c r="Q1550" s="30">
        <v>121</v>
      </c>
      <c r="R1550" s="30">
        <v>92</v>
      </c>
      <c r="S1550" s="9">
        <v>8786715</v>
      </c>
      <c r="T1550" s="9">
        <v>5000000</v>
      </c>
      <c r="U1550" s="9">
        <f>IMDB4[[#This Row],[Gross Revenue]]-IMDB4[[#This Row],[Budget]]</f>
        <v>3786715</v>
      </c>
      <c r="V1550" s="9" t="str">
        <f>IF(IMDB4[[#This Row],[Profit]]&gt;0,"Hit","Flop")</f>
        <v>Hit</v>
      </c>
      <c r="W1550" s="9" t="str" cm="1">
        <f t="array" ref="W1550">_xlfn.IFS(IMDB4[[#This Row],[IMDb Score (1-10)]]&gt;=8,"Excellent",IMDB4[[#This Row],[IMDb Score (1-10)]]&gt;=7,"Good",IMDB4[[#This Row],[IMDb Score (1-10)]]&gt;=5,"Average",TRUE,"Poor")</f>
        <v>Average</v>
      </c>
      <c r="X1550" s="9" t="str">
        <f>IF(IMDB4[[#This Row],[Duration (min)]]&lt;90,"Short",IF(IMDB4[[#This Row],[Duration (min)]]&lt;=120,"Medium", "Long"))</f>
        <v>Medium</v>
      </c>
    </row>
    <row r="1551" spans="1:24" x14ac:dyDescent="0.25">
      <c r="A1551" s="1" t="s">
        <v>4985</v>
      </c>
      <c r="B1551" s="2">
        <v>39679</v>
      </c>
      <c r="C1551" s="30">
        <f>YEAR(IMDB4[[#This Row],[Release Date]])</f>
        <v>2008</v>
      </c>
      <c r="D1551" s="30" t="str">
        <f>FLOOR(IMDB4[[#This Row],[Year]],10)&amp;"s"</f>
        <v>2000s</v>
      </c>
      <c r="E1551" s="1" t="s">
        <v>32</v>
      </c>
      <c r="F1551" s="1" t="s">
        <v>77</v>
      </c>
      <c r="G1551" s="1" t="s">
        <v>3</v>
      </c>
      <c r="H1551" s="1" t="s">
        <v>4</v>
      </c>
      <c r="I1551" s="1" t="s">
        <v>92</v>
      </c>
      <c r="J1551" s="1" t="s">
        <v>2093</v>
      </c>
      <c r="K1551" s="1" t="s">
        <v>4986</v>
      </c>
      <c r="L1551" s="30">
        <v>3000</v>
      </c>
      <c r="M1551" s="30">
        <v>6563</v>
      </c>
      <c r="N1551" s="30">
        <v>189</v>
      </c>
      <c r="O1551" s="30">
        <v>0</v>
      </c>
      <c r="P1551" s="27">
        <v>6</v>
      </c>
      <c r="Q1551" s="30">
        <v>151</v>
      </c>
      <c r="R1551" s="30">
        <v>103</v>
      </c>
      <c r="S1551" s="9">
        <v>7948159</v>
      </c>
      <c r="T1551" s="9">
        <v>35000000</v>
      </c>
      <c r="U1551" s="9">
        <f>IMDB4[[#This Row],[Gross Revenue]]-IMDB4[[#This Row],[Budget]]</f>
        <v>-27051841</v>
      </c>
      <c r="V1551" s="9" t="str">
        <f>IF(IMDB4[[#This Row],[Profit]]&gt;0,"Hit","Flop")</f>
        <v>Flop</v>
      </c>
      <c r="W1551" s="9" t="str" cm="1">
        <f t="array" ref="W1551">_xlfn.IFS(IMDB4[[#This Row],[IMDb Score (1-10)]]&gt;=8,"Excellent",IMDB4[[#This Row],[IMDb Score (1-10)]]&gt;=7,"Good",IMDB4[[#This Row],[IMDb Score (1-10)]]&gt;=5,"Average",TRUE,"Poor")</f>
        <v>Average</v>
      </c>
      <c r="X1551" s="9" t="str">
        <f>IF(IMDB4[[#This Row],[Duration (min)]]&lt;90,"Short",IF(IMDB4[[#This Row],[Duration (min)]]&lt;=120,"Medium", "Long"))</f>
        <v>Medium</v>
      </c>
    </row>
    <row r="1552" spans="1:24" x14ac:dyDescent="0.25">
      <c r="A1552" s="1" t="s">
        <v>1217</v>
      </c>
      <c r="B1552" s="2">
        <v>35043</v>
      </c>
      <c r="C1552" s="30">
        <f>YEAR(IMDB4[[#This Row],[Release Date]])</f>
        <v>1995</v>
      </c>
      <c r="D1552" s="30" t="str">
        <f>FLOOR(IMDB4[[#This Row],[Year]],10)&amp;"s"</f>
        <v>1990s</v>
      </c>
      <c r="E1552" s="1" t="s">
        <v>32</v>
      </c>
      <c r="F1552" s="1" t="s">
        <v>9</v>
      </c>
      <c r="G1552" s="1" t="s">
        <v>3</v>
      </c>
      <c r="H1552" s="1" t="s">
        <v>4</v>
      </c>
      <c r="I1552" s="21" t="s">
        <v>5</v>
      </c>
      <c r="J1552" s="1" t="s">
        <v>1218</v>
      </c>
      <c r="K1552" s="1" t="s">
        <v>1219</v>
      </c>
      <c r="L1552" s="30">
        <v>3000</v>
      </c>
      <c r="M1552" s="30">
        <v>3310</v>
      </c>
      <c r="N1552" s="30">
        <v>184</v>
      </c>
      <c r="O1552" s="30">
        <v>0</v>
      </c>
      <c r="P1552" s="27">
        <v>7</v>
      </c>
      <c r="Q1552" s="30">
        <v>71</v>
      </c>
      <c r="R1552" s="30">
        <v>91</v>
      </c>
      <c r="S1552" s="9">
        <v>7417210</v>
      </c>
      <c r="T1552" s="9">
        <v>1500000</v>
      </c>
      <c r="U1552" s="9">
        <f>IMDB4[[#This Row],[Gross Revenue]]-IMDB4[[#This Row],[Budget]]</f>
        <v>5917210</v>
      </c>
      <c r="V1552" s="9" t="str">
        <f>IF(IMDB4[[#This Row],[Profit]]&gt;0,"Hit","Flop")</f>
        <v>Hit</v>
      </c>
      <c r="W1552" s="9" t="str" cm="1">
        <f t="array" ref="W1552">_xlfn.IFS(IMDB4[[#This Row],[IMDb Score (1-10)]]&gt;=8,"Excellent",IMDB4[[#This Row],[IMDb Score (1-10)]]&gt;=7,"Good",IMDB4[[#This Row],[IMDb Score (1-10)]]&gt;=5,"Average",TRUE,"Poor")</f>
        <v>Good</v>
      </c>
      <c r="X1552" s="9" t="str">
        <f>IF(IMDB4[[#This Row],[Duration (min)]]&lt;90,"Short",IF(IMDB4[[#This Row],[Duration (min)]]&lt;=120,"Medium", "Long"))</f>
        <v>Medium</v>
      </c>
    </row>
    <row r="1553" spans="1:24" x14ac:dyDescent="0.25">
      <c r="A1553" s="1" t="s">
        <v>5203</v>
      </c>
      <c r="B1553" s="2">
        <v>39933</v>
      </c>
      <c r="C1553" s="30">
        <f>YEAR(IMDB4[[#This Row],[Release Date]])</f>
        <v>2009</v>
      </c>
      <c r="D1553" s="30" t="str">
        <f>FLOOR(IMDB4[[#This Row],[Year]],10)&amp;"s"</f>
        <v>2000s</v>
      </c>
      <c r="E1553" s="1" t="s">
        <v>32</v>
      </c>
      <c r="F1553" s="1" t="s">
        <v>20</v>
      </c>
      <c r="G1553" s="1" t="s">
        <v>3</v>
      </c>
      <c r="H1553" s="1" t="s">
        <v>4</v>
      </c>
      <c r="I1553" s="1" t="s">
        <v>132</v>
      </c>
      <c r="J1553" s="1" t="s">
        <v>5204</v>
      </c>
      <c r="K1553" s="1" t="s">
        <v>5205</v>
      </c>
      <c r="L1553" s="30">
        <v>3000</v>
      </c>
      <c r="M1553" s="30">
        <v>3825</v>
      </c>
      <c r="N1553" s="30">
        <v>20</v>
      </c>
      <c r="O1553" s="30">
        <v>0</v>
      </c>
      <c r="P1553" s="27">
        <v>7.4</v>
      </c>
      <c r="Q1553" s="30">
        <v>149</v>
      </c>
      <c r="R1553" s="30">
        <v>104</v>
      </c>
      <c r="S1553" s="9">
        <v>6670712</v>
      </c>
      <c r="T1553" s="9">
        <v>6000000</v>
      </c>
      <c r="U1553" s="9">
        <f>IMDB4[[#This Row],[Gross Revenue]]-IMDB4[[#This Row],[Budget]]</f>
        <v>670712</v>
      </c>
      <c r="V1553" s="9" t="str">
        <f>IF(IMDB4[[#This Row],[Profit]]&gt;0,"Hit","Flop")</f>
        <v>Hit</v>
      </c>
      <c r="W1553" s="9" t="str" cm="1">
        <f t="array" ref="W1553">_xlfn.IFS(IMDB4[[#This Row],[IMDb Score (1-10)]]&gt;=8,"Excellent",IMDB4[[#This Row],[IMDb Score (1-10)]]&gt;=7,"Good",IMDB4[[#This Row],[IMDb Score (1-10)]]&gt;=5,"Average",TRUE,"Poor")</f>
        <v>Good</v>
      </c>
      <c r="X1553" s="9" t="str">
        <f>IF(IMDB4[[#This Row],[Duration (min)]]&lt;90,"Short",IF(IMDB4[[#This Row],[Duration (min)]]&lt;=120,"Medium", "Long"))</f>
        <v>Medium</v>
      </c>
    </row>
    <row r="1554" spans="1:24" x14ac:dyDescent="0.25">
      <c r="A1554" s="1" t="s">
        <v>1775</v>
      </c>
      <c r="B1554" s="2">
        <v>36157</v>
      </c>
      <c r="C1554" s="30">
        <f>YEAR(IMDB4[[#This Row],[Release Date]])</f>
        <v>1998</v>
      </c>
      <c r="D1554" s="30" t="str">
        <f>FLOOR(IMDB4[[#This Row],[Year]],10)&amp;"s"</f>
        <v>1990s</v>
      </c>
      <c r="E1554" s="1" t="s">
        <v>1</v>
      </c>
      <c r="F1554" s="1" t="s">
        <v>61</v>
      </c>
      <c r="G1554" s="1" t="s">
        <v>3</v>
      </c>
      <c r="H1554" s="1" t="s">
        <v>4</v>
      </c>
      <c r="I1554" s="1" t="s">
        <v>92</v>
      </c>
      <c r="J1554" s="1" t="s">
        <v>1392</v>
      </c>
      <c r="K1554" s="1" t="s">
        <v>1776</v>
      </c>
      <c r="L1554" s="30">
        <v>3000</v>
      </c>
      <c r="M1554" s="30">
        <v>4238</v>
      </c>
      <c r="N1554" s="30">
        <v>386</v>
      </c>
      <c r="O1554" s="30">
        <v>0</v>
      </c>
      <c r="P1554" s="27">
        <v>7.5</v>
      </c>
      <c r="Q1554" s="30">
        <v>127</v>
      </c>
      <c r="R1554" s="30">
        <v>105</v>
      </c>
      <c r="S1554" s="9">
        <v>6390032</v>
      </c>
      <c r="T1554" s="9">
        <v>3500000</v>
      </c>
      <c r="U1554" s="9">
        <f>IMDB4[[#This Row],[Gross Revenue]]-IMDB4[[#This Row],[Budget]]</f>
        <v>2890032</v>
      </c>
      <c r="V1554" s="9" t="str">
        <f>IF(IMDB4[[#This Row],[Profit]]&gt;0,"Hit","Flop")</f>
        <v>Hit</v>
      </c>
      <c r="W1554" s="9" t="str" cm="1">
        <f t="array" ref="W1554">_xlfn.IFS(IMDB4[[#This Row],[IMDb Score (1-10)]]&gt;=8,"Excellent",IMDB4[[#This Row],[IMDb Score (1-10)]]&gt;=7,"Good",IMDB4[[#This Row],[IMDb Score (1-10)]]&gt;=5,"Average",TRUE,"Poor")</f>
        <v>Good</v>
      </c>
      <c r="X1554" s="9" t="str">
        <f>IF(IMDB4[[#This Row],[Duration (min)]]&lt;90,"Short",IF(IMDB4[[#This Row],[Duration (min)]]&lt;=120,"Medium", "Long"))</f>
        <v>Medium</v>
      </c>
    </row>
    <row r="1555" spans="1:24" x14ac:dyDescent="0.25">
      <c r="A1555" s="1" t="s">
        <v>2102</v>
      </c>
      <c r="B1555" s="2">
        <v>36371</v>
      </c>
      <c r="C1555" s="30">
        <f>YEAR(IMDB4[[#This Row],[Release Date]])</f>
        <v>1999</v>
      </c>
      <c r="D1555" s="30" t="str">
        <f>FLOOR(IMDB4[[#This Row],[Year]],10)&amp;"s"</f>
        <v>1990s</v>
      </c>
      <c r="E1555" s="1" t="s">
        <v>32</v>
      </c>
      <c r="F1555" s="1" t="s">
        <v>9</v>
      </c>
      <c r="G1555" s="1" t="s">
        <v>3</v>
      </c>
      <c r="H1555" s="1" t="s">
        <v>4</v>
      </c>
      <c r="I1555" s="1" t="s">
        <v>92</v>
      </c>
      <c r="J1555" s="1" t="s">
        <v>1218</v>
      </c>
      <c r="K1555" s="1" t="s">
        <v>2103</v>
      </c>
      <c r="L1555" s="30">
        <v>3000</v>
      </c>
      <c r="M1555" s="30">
        <v>6485</v>
      </c>
      <c r="N1555" s="30">
        <v>7</v>
      </c>
      <c r="O1555" s="30">
        <v>251</v>
      </c>
      <c r="P1555" s="27">
        <v>6</v>
      </c>
      <c r="Q1555" s="30">
        <v>39</v>
      </c>
      <c r="R1555" s="30">
        <v>99</v>
      </c>
      <c r="S1555" s="9">
        <v>5871603</v>
      </c>
      <c r="T1555" s="9">
        <v>13000000</v>
      </c>
      <c r="U1555" s="9">
        <f>IMDB4[[#This Row],[Gross Revenue]]-IMDB4[[#This Row],[Budget]]</f>
        <v>-7128397</v>
      </c>
      <c r="V1555" s="9" t="str">
        <f>IF(IMDB4[[#This Row],[Profit]]&gt;0,"Hit","Flop")</f>
        <v>Flop</v>
      </c>
      <c r="W1555" s="9" t="str" cm="1">
        <f t="array" ref="W1555">_xlfn.IFS(IMDB4[[#This Row],[IMDb Score (1-10)]]&gt;=8,"Excellent",IMDB4[[#This Row],[IMDb Score (1-10)]]&gt;=7,"Good",IMDB4[[#This Row],[IMDb Score (1-10)]]&gt;=5,"Average",TRUE,"Poor")</f>
        <v>Average</v>
      </c>
      <c r="X1555" s="9" t="str">
        <f>IF(IMDB4[[#This Row],[Duration (min)]]&lt;90,"Short",IF(IMDB4[[#This Row],[Duration (min)]]&lt;=120,"Medium", "Long"))</f>
        <v>Medium</v>
      </c>
    </row>
    <row r="1556" spans="1:24" x14ac:dyDescent="0.25">
      <c r="A1556" s="1" t="s">
        <v>2756</v>
      </c>
      <c r="B1556" s="2">
        <v>37044</v>
      </c>
      <c r="C1556" s="30">
        <f>YEAR(IMDB4[[#This Row],[Release Date]])</f>
        <v>2001</v>
      </c>
      <c r="D1556" s="30" t="str">
        <f>FLOOR(IMDB4[[#This Row],[Year]],10)&amp;"s"</f>
        <v>2000s</v>
      </c>
      <c r="E1556" s="1" t="s">
        <v>32</v>
      </c>
      <c r="F1556" s="1" t="s">
        <v>33</v>
      </c>
      <c r="G1556" s="1" t="s">
        <v>3</v>
      </c>
      <c r="H1556" s="1" t="s">
        <v>4</v>
      </c>
      <c r="I1556" s="1" t="s">
        <v>132</v>
      </c>
      <c r="J1556" s="1" t="s">
        <v>1392</v>
      </c>
      <c r="K1556" s="1" t="s">
        <v>2757</v>
      </c>
      <c r="L1556" s="30">
        <v>3000</v>
      </c>
      <c r="M1556" s="30">
        <v>5580</v>
      </c>
      <c r="N1556" s="30">
        <v>253</v>
      </c>
      <c r="O1556" s="30">
        <v>683</v>
      </c>
      <c r="P1556" s="27">
        <v>4.7</v>
      </c>
      <c r="Q1556" s="30">
        <v>74</v>
      </c>
      <c r="R1556" s="30">
        <v>93</v>
      </c>
      <c r="S1556" s="9">
        <v>5409517</v>
      </c>
      <c r="T1556" s="9">
        <v>75000000</v>
      </c>
      <c r="U1556" s="9">
        <f>IMDB4[[#This Row],[Gross Revenue]]-IMDB4[[#This Row],[Budget]]</f>
        <v>-69590483</v>
      </c>
      <c r="V1556" s="9" t="str">
        <f>IF(IMDB4[[#This Row],[Profit]]&gt;0,"Hit","Flop")</f>
        <v>Flop</v>
      </c>
      <c r="W1556" s="9" t="str" cm="1">
        <f t="array" ref="W1556">_xlfn.IFS(IMDB4[[#This Row],[IMDb Score (1-10)]]&gt;=8,"Excellent",IMDB4[[#This Row],[IMDb Score (1-10)]]&gt;=7,"Good",IMDB4[[#This Row],[IMDb Score (1-10)]]&gt;=5,"Average",TRUE,"Poor")</f>
        <v>Poor</v>
      </c>
      <c r="X1556" s="9" t="str">
        <f>IF(IMDB4[[#This Row],[Duration (min)]]&lt;90,"Short",IF(IMDB4[[#This Row],[Duration (min)]]&lt;=120,"Medium", "Long"))</f>
        <v>Medium</v>
      </c>
    </row>
    <row r="1557" spans="1:24" x14ac:dyDescent="0.25">
      <c r="A1557" s="1" t="s">
        <v>5978</v>
      </c>
      <c r="B1557" s="2">
        <v>40818</v>
      </c>
      <c r="C1557" s="30">
        <f>YEAR(IMDB4[[#This Row],[Release Date]])</f>
        <v>2011</v>
      </c>
      <c r="D1557" s="30" t="str">
        <f>FLOOR(IMDB4[[#This Row],[Year]],10)&amp;"s"</f>
        <v>2010s</v>
      </c>
      <c r="E1557" s="1" t="s">
        <v>32</v>
      </c>
      <c r="F1557" s="1" t="s">
        <v>20</v>
      </c>
      <c r="G1557" s="1" t="s">
        <v>3</v>
      </c>
      <c r="H1557" s="1" t="s">
        <v>3532</v>
      </c>
      <c r="I1557" s="1" t="s">
        <v>92</v>
      </c>
      <c r="J1557" s="1" t="s">
        <v>1510</v>
      </c>
      <c r="K1557" s="1" t="s">
        <v>5979</v>
      </c>
      <c r="L1557" s="30">
        <v>3000</v>
      </c>
      <c r="M1557" s="30">
        <v>3569</v>
      </c>
      <c r="N1557" s="30">
        <v>51</v>
      </c>
      <c r="O1557" s="30">
        <v>17000</v>
      </c>
      <c r="P1557" s="27">
        <v>7.3</v>
      </c>
      <c r="Q1557" s="30">
        <v>261</v>
      </c>
      <c r="R1557" s="30">
        <v>96</v>
      </c>
      <c r="S1557" s="9">
        <v>5359774</v>
      </c>
      <c r="T1557" s="9">
        <v>6000000</v>
      </c>
      <c r="U1557" s="9">
        <f>IMDB4[[#This Row],[Gross Revenue]]-IMDB4[[#This Row],[Budget]]</f>
        <v>-640226</v>
      </c>
      <c r="V1557" s="9" t="str">
        <f>IF(IMDB4[[#This Row],[Profit]]&gt;0,"Hit","Flop")</f>
        <v>Flop</v>
      </c>
      <c r="W1557" s="9" t="str" cm="1">
        <f t="array" ref="W1557">_xlfn.IFS(IMDB4[[#This Row],[IMDb Score (1-10)]]&gt;=8,"Excellent",IMDB4[[#This Row],[IMDb Score (1-10)]]&gt;=7,"Good",IMDB4[[#This Row],[IMDb Score (1-10)]]&gt;=5,"Average",TRUE,"Poor")</f>
        <v>Good</v>
      </c>
      <c r="X1557" s="9" t="str">
        <f>IF(IMDB4[[#This Row],[Duration (min)]]&lt;90,"Short",IF(IMDB4[[#This Row],[Duration (min)]]&lt;=120,"Medium", "Long"))</f>
        <v>Medium</v>
      </c>
    </row>
    <row r="1558" spans="1:24" x14ac:dyDescent="0.25">
      <c r="A1558" s="1" t="s">
        <v>3031</v>
      </c>
      <c r="B1558" s="2">
        <v>37276</v>
      </c>
      <c r="C1558" s="30">
        <f>YEAR(IMDB4[[#This Row],[Release Date]])</f>
        <v>2002</v>
      </c>
      <c r="D1558" s="30" t="str">
        <f>FLOOR(IMDB4[[#This Row],[Year]],10)&amp;"s"</f>
        <v>2000s</v>
      </c>
      <c r="E1558" s="1" t="s">
        <v>32</v>
      </c>
      <c r="F1558" s="1" t="s">
        <v>77</v>
      </c>
      <c r="G1558" s="1" t="s">
        <v>3</v>
      </c>
      <c r="H1558" s="1" t="s">
        <v>83</v>
      </c>
      <c r="I1558" s="1" t="s">
        <v>132</v>
      </c>
      <c r="J1558" s="1" t="s">
        <v>1753</v>
      </c>
      <c r="K1558" s="1" t="s">
        <v>2492</v>
      </c>
      <c r="L1558" s="30">
        <v>3000</v>
      </c>
      <c r="M1558" s="30">
        <v>4123</v>
      </c>
      <c r="N1558" s="30">
        <v>18</v>
      </c>
      <c r="O1558" s="30">
        <v>158</v>
      </c>
      <c r="P1558" s="27">
        <v>4.5</v>
      </c>
      <c r="Q1558" s="30">
        <v>53</v>
      </c>
      <c r="R1558" s="30">
        <v>93</v>
      </c>
      <c r="S1558" s="9">
        <v>4835968</v>
      </c>
      <c r="T1558" s="9">
        <v>40000000</v>
      </c>
      <c r="U1558" s="9">
        <f>IMDB4[[#This Row],[Gross Revenue]]-IMDB4[[#This Row],[Budget]]</f>
        <v>-35164032</v>
      </c>
      <c r="V1558" s="9" t="str">
        <f>IF(IMDB4[[#This Row],[Profit]]&gt;0,"Hit","Flop")</f>
        <v>Flop</v>
      </c>
      <c r="W1558" s="9" t="str" cm="1">
        <f t="array" ref="W1558">_xlfn.IFS(IMDB4[[#This Row],[IMDb Score (1-10)]]&gt;=8,"Excellent",IMDB4[[#This Row],[IMDb Score (1-10)]]&gt;=7,"Good",IMDB4[[#This Row],[IMDb Score (1-10)]]&gt;=5,"Average",TRUE,"Poor")</f>
        <v>Poor</v>
      </c>
      <c r="X1558" s="9" t="str">
        <f>IF(IMDB4[[#This Row],[Duration (min)]]&lt;90,"Short",IF(IMDB4[[#This Row],[Duration (min)]]&lt;=120,"Medium", "Long"))</f>
        <v>Medium</v>
      </c>
    </row>
    <row r="1559" spans="1:24" x14ac:dyDescent="0.25">
      <c r="A1559" s="1" t="s">
        <v>3177</v>
      </c>
      <c r="B1559" s="2">
        <v>37554</v>
      </c>
      <c r="C1559" s="30">
        <f>YEAR(IMDB4[[#This Row],[Release Date]])</f>
        <v>2002</v>
      </c>
      <c r="D1559" s="30" t="str">
        <f>FLOOR(IMDB4[[#This Row],[Year]],10)&amp;"s"</f>
        <v>2000s</v>
      </c>
      <c r="E1559" s="1" t="s">
        <v>32</v>
      </c>
      <c r="F1559" s="1" t="s">
        <v>77</v>
      </c>
      <c r="G1559" s="1" t="s">
        <v>3</v>
      </c>
      <c r="H1559" s="1" t="s">
        <v>4</v>
      </c>
      <c r="I1559" s="1" t="s">
        <v>132</v>
      </c>
      <c r="J1559" s="1" t="s">
        <v>1218</v>
      </c>
      <c r="K1559" s="1" t="s">
        <v>820</v>
      </c>
      <c r="L1559" s="30">
        <v>3000</v>
      </c>
      <c r="M1559" s="30">
        <v>6161</v>
      </c>
      <c r="N1559" s="30">
        <v>31</v>
      </c>
      <c r="O1559" s="30">
        <v>416</v>
      </c>
      <c r="P1559" s="27">
        <v>3.8</v>
      </c>
      <c r="Q1559" s="30">
        <v>66</v>
      </c>
      <c r="R1559" s="30">
        <v>95</v>
      </c>
      <c r="S1559" s="9">
        <v>4411102</v>
      </c>
      <c r="T1559" s="9">
        <v>100000000</v>
      </c>
      <c r="U1559" s="9">
        <f>IMDB4[[#This Row],[Gross Revenue]]-IMDB4[[#This Row],[Budget]]</f>
        <v>-95588898</v>
      </c>
      <c r="V1559" s="9" t="str">
        <f>IF(IMDB4[[#This Row],[Profit]]&gt;0,"Hit","Flop")</f>
        <v>Flop</v>
      </c>
      <c r="W1559" s="9" t="str" cm="1">
        <f t="array" ref="W1559">_xlfn.IFS(IMDB4[[#This Row],[IMDb Score (1-10)]]&gt;=8,"Excellent",IMDB4[[#This Row],[IMDb Score (1-10)]]&gt;=7,"Good",IMDB4[[#This Row],[IMDb Score (1-10)]]&gt;=5,"Average",TRUE,"Poor")</f>
        <v>Poor</v>
      </c>
      <c r="X1559" s="9" t="str">
        <f>IF(IMDB4[[#This Row],[Duration (min)]]&lt;90,"Short",IF(IMDB4[[#This Row],[Duration (min)]]&lt;=120,"Medium", "Long"))</f>
        <v>Medium</v>
      </c>
    </row>
    <row r="1560" spans="1:24" x14ac:dyDescent="0.25">
      <c r="A1560" s="1" t="s">
        <v>1309</v>
      </c>
      <c r="B1560" s="2">
        <v>35222</v>
      </c>
      <c r="C1560" s="30">
        <f>YEAR(IMDB4[[#This Row],[Release Date]])</f>
        <v>1996</v>
      </c>
      <c r="D1560" s="30" t="str">
        <f>FLOOR(IMDB4[[#This Row],[Year]],10)&amp;"s"</f>
        <v>1990s</v>
      </c>
      <c r="E1560" s="1" t="s">
        <v>32</v>
      </c>
      <c r="F1560" s="1" t="s">
        <v>20</v>
      </c>
      <c r="G1560" s="1" t="s">
        <v>3</v>
      </c>
      <c r="H1560" s="1" t="s">
        <v>4</v>
      </c>
      <c r="I1560" s="1" t="s">
        <v>84</v>
      </c>
      <c r="J1560" s="1" t="s">
        <v>1310</v>
      </c>
      <c r="K1560" s="1" t="s">
        <v>184</v>
      </c>
      <c r="L1560" s="30">
        <v>3000</v>
      </c>
      <c r="M1560" s="30">
        <v>3864</v>
      </c>
      <c r="N1560" s="30">
        <v>278</v>
      </c>
      <c r="O1560" s="30">
        <v>350</v>
      </c>
      <c r="P1560" s="27">
        <v>5.3</v>
      </c>
      <c r="Q1560" s="30">
        <v>15</v>
      </c>
      <c r="R1560" s="30">
        <v>110</v>
      </c>
      <c r="S1560" s="9">
        <v>4357000</v>
      </c>
      <c r="T1560" s="9">
        <v>30000000</v>
      </c>
      <c r="U1560" s="9">
        <f>IMDB4[[#This Row],[Gross Revenue]]-IMDB4[[#This Row],[Budget]]</f>
        <v>-25643000</v>
      </c>
      <c r="V1560" s="9" t="str">
        <f>IF(IMDB4[[#This Row],[Profit]]&gt;0,"Hit","Flop")</f>
        <v>Flop</v>
      </c>
      <c r="W1560" s="9" t="str" cm="1">
        <f t="array" ref="W1560">_xlfn.IFS(IMDB4[[#This Row],[IMDb Score (1-10)]]&gt;=8,"Excellent",IMDB4[[#This Row],[IMDb Score (1-10)]]&gt;=7,"Good",IMDB4[[#This Row],[IMDb Score (1-10)]]&gt;=5,"Average",TRUE,"Poor")</f>
        <v>Average</v>
      </c>
      <c r="X1560" s="9" t="str">
        <f>IF(IMDB4[[#This Row],[Duration (min)]]&lt;90,"Short",IF(IMDB4[[#This Row],[Duration (min)]]&lt;=120,"Medium", "Long"))</f>
        <v>Medium</v>
      </c>
    </row>
    <row r="1561" spans="1:24" x14ac:dyDescent="0.25">
      <c r="A1561" s="1" t="s">
        <v>1314</v>
      </c>
      <c r="B1561" s="2">
        <v>35383</v>
      </c>
      <c r="C1561" s="30">
        <f>YEAR(IMDB4[[#This Row],[Release Date]])</f>
        <v>1996</v>
      </c>
      <c r="D1561" s="30" t="str">
        <f>FLOOR(IMDB4[[#This Row],[Year]],10)&amp;"s"</f>
        <v>1990s</v>
      </c>
      <c r="E1561" s="1" t="s">
        <v>32</v>
      </c>
      <c r="F1561" s="1" t="s">
        <v>2</v>
      </c>
      <c r="G1561" s="1" t="s">
        <v>3</v>
      </c>
      <c r="H1561" s="1" t="s">
        <v>4</v>
      </c>
      <c r="I1561" s="1" t="s">
        <v>92</v>
      </c>
      <c r="J1561" s="1" t="s">
        <v>1315</v>
      </c>
      <c r="K1561" s="1" t="s">
        <v>1316</v>
      </c>
      <c r="L1561" s="30">
        <v>3000</v>
      </c>
      <c r="M1561" s="30">
        <v>3668</v>
      </c>
      <c r="N1561" s="30">
        <v>0</v>
      </c>
      <c r="O1561" s="30">
        <v>2000</v>
      </c>
      <c r="P1561" s="27">
        <v>7.4</v>
      </c>
      <c r="Q1561" s="30">
        <v>120</v>
      </c>
      <c r="R1561" s="30">
        <v>109</v>
      </c>
      <c r="S1561" s="9">
        <v>3798532</v>
      </c>
      <c r="T1561" s="9">
        <v>4500000</v>
      </c>
      <c r="U1561" s="9">
        <f>IMDB4[[#This Row],[Gross Revenue]]-IMDB4[[#This Row],[Budget]]</f>
        <v>-701468</v>
      </c>
      <c r="V1561" s="9" t="str">
        <f>IF(IMDB4[[#This Row],[Profit]]&gt;0,"Hit","Flop")</f>
        <v>Flop</v>
      </c>
      <c r="W1561" s="9" t="str" cm="1">
        <f t="array" ref="W1561">_xlfn.IFS(IMDB4[[#This Row],[IMDb Score (1-10)]]&gt;=8,"Excellent",IMDB4[[#This Row],[IMDb Score (1-10)]]&gt;=7,"Good",IMDB4[[#This Row],[IMDb Score (1-10)]]&gt;=5,"Average",TRUE,"Poor")</f>
        <v>Good</v>
      </c>
      <c r="X1561" s="9" t="str">
        <f>IF(IMDB4[[#This Row],[Duration (min)]]&lt;90,"Short",IF(IMDB4[[#This Row],[Duration (min)]]&lt;=120,"Medium", "Long"))</f>
        <v>Medium</v>
      </c>
    </row>
    <row r="1562" spans="1:24" x14ac:dyDescent="0.25">
      <c r="A1562" s="1" t="s">
        <v>1515</v>
      </c>
      <c r="B1562" s="2">
        <v>35782</v>
      </c>
      <c r="C1562" s="30">
        <f>YEAR(IMDB4[[#This Row],[Release Date]])</f>
        <v>1997</v>
      </c>
      <c r="D1562" s="30" t="str">
        <f>FLOOR(IMDB4[[#This Row],[Year]],10)&amp;"s"</f>
        <v>1990s</v>
      </c>
      <c r="E1562" s="1" t="s">
        <v>32</v>
      </c>
      <c r="F1562" s="1" t="s">
        <v>33</v>
      </c>
      <c r="G1562" s="1" t="s">
        <v>3</v>
      </c>
      <c r="H1562" s="1" t="s">
        <v>4</v>
      </c>
      <c r="I1562" s="1" t="s">
        <v>28</v>
      </c>
      <c r="J1562" s="1" t="s">
        <v>571</v>
      </c>
      <c r="K1562" s="1" t="s">
        <v>1516</v>
      </c>
      <c r="L1562" s="30">
        <v>3000</v>
      </c>
      <c r="M1562" s="30">
        <v>7394</v>
      </c>
      <c r="N1562" s="30">
        <v>10</v>
      </c>
      <c r="O1562" s="30">
        <v>643</v>
      </c>
      <c r="P1562" s="27">
        <v>6.9</v>
      </c>
      <c r="Q1562" s="30">
        <v>18</v>
      </c>
      <c r="R1562" s="30">
        <v>75</v>
      </c>
      <c r="S1562" s="9">
        <v>3562749</v>
      </c>
      <c r="T1562" s="9">
        <v>32000000</v>
      </c>
      <c r="U1562" s="9">
        <f>IMDB4[[#This Row],[Gross Revenue]]-IMDB4[[#This Row],[Budget]]</f>
        <v>-28437251</v>
      </c>
      <c r="V1562" s="9" t="str">
        <f>IF(IMDB4[[#This Row],[Profit]]&gt;0,"Hit","Flop")</f>
        <v>Flop</v>
      </c>
      <c r="W1562" s="9" t="str" cm="1">
        <f t="array" ref="W1562">_xlfn.IFS(IMDB4[[#This Row],[IMDb Score (1-10)]]&gt;=8,"Excellent",IMDB4[[#This Row],[IMDb Score (1-10)]]&gt;=7,"Good",IMDB4[[#This Row],[IMDb Score (1-10)]]&gt;=5,"Average",TRUE,"Poor")</f>
        <v>Average</v>
      </c>
      <c r="X1562" s="9" t="str">
        <f>IF(IMDB4[[#This Row],[Duration (min)]]&lt;90,"Short",IF(IMDB4[[#This Row],[Duration (min)]]&lt;=120,"Medium", "Long"))</f>
        <v>Short</v>
      </c>
    </row>
    <row r="1563" spans="1:24" x14ac:dyDescent="0.25">
      <c r="A1563" s="1" t="s">
        <v>2092</v>
      </c>
      <c r="B1563" s="2">
        <v>36340</v>
      </c>
      <c r="C1563" s="30">
        <f>YEAR(IMDB4[[#This Row],[Release Date]])</f>
        <v>1999</v>
      </c>
      <c r="D1563" s="30" t="str">
        <f>FLOOR(IMDB4[[#This Row],[Year]],10)&amp;"s"</f>
        <v>1990s</v>
      </c>
      <c r="E1563" s="1" t="s">
        <v>32</v>
      </c>
      <c r="F1563" s="1" t="s">
        <v>20</v>
      </c>
      <c r="G1563" s="1" t="s">
        <v>3</v>
      </c>
      <c r="H1563" s="1" t="s">
        <v>4</v>
      </c>
      <c r="I1563" s="1" t="s">
        <v>92</v>
      </c>
      <c r="J1563" s="1" t="s">
        <v>2093</v>
      </c>
      <c r="K1563" s="1" t="s">
        <v>2094</v>
      </c>
      <c r="L1563" s="30">
        <v>3000</v>
      </c>
      <c r="M1563" s="30">
        <v>9555</v>
      </c>
      <c r="N1563" s="30">
        <v>18</v>
      </c>
      <c r="O1563" s="30">
        <v>0</v>
      </c>
      <c r="P1563" s="27">
        <v>5.4</v>
      </c>
      <c r="Q1563" s="30">
        <v>49</v>
      </c>
      <c r="R1563" s="30">
        <v>87</v>
      </c>
      <c r="S1563" s="9">
        <v>3071947</v>
      </c>
      <c r="T1563" s="9">
        <v>3500000</v>
      </c>
      <c r="U1563" s="9">
        <f>IMDB4[[#This Row],[Gross Revenue]]-IMDB4[[#This Row],[Budget]]</f>
        <v>-428053</v>
      </c>
      <c r="V1563" s="9" t="str">
        <f>IF(IMDB4[[#This Row],[Profit]]&gt;0,"Hit","Flop")</f>
        <v>Flop</v>
      </c>
      <c r="W1563" s="9" t="str" cm="1">
        <f t="array" ref="W1563">_xlfn.IFS(IMDB4[[#This Row],[IMDb Score (1-10)]]&gt;=8,"Excellent",IMDB4[[#This Row],[IMDb Score (1-10)]]&gt;=7,"Good",IMDB4[[#This Row],[IMDb Score (1-10)]]&gt;=5,"Average",TRUE,"Poor")</f>
        <v>Average</v>
      </c>
      <c r="X1563" s="9" t="str">
        <f>IF(IMDB4[[#This Row],[Duration (min)]]&lt;90,"Short",IF(IMDB4[[#This Row],[Duration (min)]]&lt;=120,"Medium", "Long"))</f>
        <v>Short</v>
      </c>
    </row>
    <row r="1564" spans="1:24" x14ac:dyDescent="0.25">
      <c r="A1564" s="1" t="s">
        <v>5767</v>
      </c>
      <c r="B1564" s="2">
        <v>40558</v>
      </c>
      <c r="C1564" s="30">
        <f>YEAR(IMDB4[[#This Row],[Release Date]])</f>
        <v>2011</v>
      </c>
      <c r="D1564" s="30" t="str">
        <f>FLOOR(IMDB4[[#This Row],[Year]],10)&amp;"s"</f>
        <v>2010s</v>
      </c>
      <c r="E1564" s="1" t="s">
        <v>32</v>
      </c>
      <c r="F1564" s="1" t="s">
        <v>9</v>
      </c>
      <c r="G1564" s="1" t="s">
        <v>3</v>
      </c>
      <c r="H1564" s="1" t="s">
        <v>83</v>
      </c>
      <c r="I1564" s="1" t="s">
        <v>92</v>
      </c>
      <c r="J1564" s="1" t="s">
        <v>5768</v>
      </c>
      <c r="K1564" s="1" t="s">
        <v>5305</v>
      </c>
      <c r="L1564" s="30">
        <v>3000</v>
      </c>
      <c r="M1564" s="30">
        <v>4370</v>
      </c>
      <c r="N1564" s="30">
        <v>127</v>
      </c>
      <c r="O1564" s="30">
        <v>0</v>
      </c>
      <c r="P1564" s="27">
        <v>6.7</v>
      </c>
      <c r="Q1564" s="30">
        <v>222</v>
      </c>
      <c r="R1564" s="30">
        <v>113</v>
      </c>
      <c r="S1564" s="9">
        <v>3014541</v>
      </c>
      <c r="T1564" s="9">
        <v>8000000</v>
      </c>
      <c r="U1564" s="9">
        <f>IMDB4[[#This Row],[Gross Revenue]]-IMDB4[[#This Row],[Budget]]</f>
        <v>-4985459</v>
      </c>
      <c r="V1564" s="9" t="str">
        <f>IF(IMDB4[[#This Row],[Profit]]&gt;0,"Hit","Flop")</f>
        <v>Flop</v>
      </c>
      <c r="W1564" s="9" t="str" cm="1">
        <f t="array" ref="W1564">_xlfn.IFS(IMDB4[[#This Row],[IMDb Score (1-10)]]&gt;=8,"Excellent",IMDB4[[#This Row],[IMDb Score (1-10)]]&gt;=7,"Good",IMDB4[[#This Row],[IMDb Score (1-10)]]&gt;=5,"Average",TRUE,"Poor")</f>
        <v>Average</v>
      </c>
      <c r="X1564" s="9" t="str">
        <f>IF(IMDB4[[#This Row],[Duration (min)]]&lt;90,"Short",IF(IMDB4[[#This Row],[Duration (min)]]&lt;=120,"Medium", "Long"))</f>
        <v>Medium</v>
      </c>
    </row>
    <row r="1565" spans="1:24" x14ac:dyDescent="0.25">
      <c r="A1565" s="1" t="s">
        <v>4496</v>
      </c>
      <c r="B1565" s="2">
        <v>38944</v>
      </c>
      <c r="C1565" s="30">
        <f>YEAR(IMDB4[[#This Row],[Release Date]])</f>
        <v>2006</v>
      </c>
      <c r="D1565" s="30" t="str">
        <f>FLOOR(IMDB4[[#This Row],[Year]],10)&amp;"s"</f>
        <v>2000s</v>
      </c>
      <c r="E1565" s="1" t="s">
        <v>32</v>
      </c>
      <c r="F1565" s="1" t="s">
        <v>20</v>
      </c>
      <c r="G1565" s="1" t="s">
        <v>3</v>
      </c>
      <c r="H1565" s="1" t="s">
        <v>83</v>
      </c>
      <c r="I1565" s="1" t="s">
        <v>92</v>
      </c>
      <c r="J1565" s="1" t="s">
        <v>4497</v>
      </c>
      <c r="K1565" s="1" t="s">
        <v>1901</v>
      </c>
      <c r="L1565" s="30">
        <v>3000</v>
      </c>
      <c r="M1565" s="30">
        <v>5977</v>
      </c>
      <c r="N1565" s="30">
        <v>13</v>
      </c>
      <c r="O1565" s="30">
        <v>0</v>
      </c>
      <c r="P1565" s="27">
        <v>6.9</v>
      </c>
      <c r="Q1565" s="30">
        <v>112</v>
      </c>
      <c r="R1565" s="30">
        <v>109</v>
      </c>
      <c r="S1565" s="9">
        <v>2706659</v>
      </c>
      <c r="T1565" s="9">
        <v>2000000</v>
      </c>
      <c r="U1565" s="9">
        <f>IMDB4[[#This Row],[Gross Revenue]]-IMDB4[[#This Row],[Budget]]</f>
        <v>706659</v>
      </c>
      <c r="V1565" s="9" t="str">
        <f>IF(IMDB4[[#This Row],[Profit]]&gt;0,"Hit","Flop")</f>
        <v>Hit</v>
      </c>
      <c r="W1565" s="9" t="str" cm="1">
        <f t="array" ref="W1565">_xlfn.IFS(IMDB4[[#This Row],[IMDb Score (1-10)]]&gt;=8,"Excellent",IMDB4[[#This Row],[IMDb Score (1-10)]]&gt;=7,"Good",IMDB4[[#This Row],[IMDb Score (1-10)]]&gt;=5,"Average",TRUE,"Poor")</f>
        <v>Average</v>
      </c>
      <c r="X1565" s="9" t="str">
        <f>IF(IMDB4[[#This Row],[Duration (min)]]&lt;90,"Short",IF(IMDB4[[#This Row],[Duration (min)]]&lt;=120,"Medium", "Long"))</f>
        <v>Medium</v>
      </c>
    </row>
    <row r="1566" spans="1:24" x14ac:dyDescent="0.25">
      <c r="A1566" s="1" t="s">
        <v>6559</v>
      </c>
      <c r="B1566" s="2">
        <v>41512</v>
      </c>
      <c r="C1566" s="30">
        <f>YEAR(IMDB4[[#This Row],[Release Date]])</f>
        <v>2013</v>
      </c>
      <c r="D1566" s="30" t="str">
        <f>FLOOR(IMDB4[[#This Row],[Year]],10)&amp;"s"</f>
        <v>2010s</v>
      </c>
      <c r="E1566" s="1" t="s">
        <v>32</v>
      </c>
      <c r="F1566" s="1" t="s">
        <v>2</v>
      </c>
      <c r="G1566" s="1" t="s">
        <v>3</v>
      </c>
      <c r="H1566" s="1" t="s">
        <v>83</v>
      </c>
      <c r="I1566" s="1" t="s">
        <v>92</v>
      </c>
      <c r="J1566" s="1" t="s">
        <v>1218</v>
      </c>
      <c r="K1566" s="1" t="s">
        <v>1467</v>
      </c>
      <c r="L1566" s="30">
        <v>3000</v>
      </c>
      <c r="M1566" s="30">
        <v>5056</v>
      </c>
      <c r="N1566" s="30">
        <v>0</v>
      </c>
      <c r="O1566" s="30">
        <v>23000</v>
      </c>
      <c r="P1566" s="27">
        <v>7</v>
      </c>
      <c r="Q1566" s="30">
        <v>393</v>
      </c>
      <c r="R1566" s="30">
        <v>101</v>
      </c>
      <c r="S1566" s="9">
        <v>2319187</v>
      </c>
      <c r="T1566" s="9">
        <v>20000000</v>
      </c>
      <c r="U1566" s="9">
        <f>IMDB4[[#This Row],[Gross Revenue]]-IMDB4[[#This Row],[Budget]]</f>
        <v>-17680813</v>
      </c>
      <c r="V1566" s="9" t="str">
        <f>IF(IMDB4[[#This Row],[Profit]]&gt;0,"Hit","Flop")</f>
        <v>Flop</v>
      </c>
      <c r="W1566" s="9" t="str" cm="1">
        <f t="array" ref="W1566">_xlfn.IFS(IMDB4[[#This Row],[IMDb Score (1-10)]]&gt;=8,"Excellent",IMDB4[[#This Row],[IMDb Score (1-10)]]&gt;=7,"Good",IMDB4[[#This Row],[IMDb Score (1-10)]]&gt;=5,"Average",TRUE,"Poor")</f>
        <v>Good</v>
      </c>
      <c r="X1566" s="9" t="str">
        <f>IF(IMDB4[[#This Row],[Duration (min)]]&lt;90,"Short",IF(IMDB4[[#This Row],[Duration (min)]]&lt;=120,"Medium", "Long"))</f>
        <v>Medium</v>
      </c>
    </row>
    <row r="1567" spans="1:24" x14ac:dyDescent="0.25">
      <c r="A1567" s="1" t="s">
        <v>6018</v>
      </c>
      <c r="B1567" s="2">
        <v>40644</v>
      </c>
      <c r="C1567" s="30">
        <f>YEAR(IMDB4[[#This Row],[Release Date]])</f>
        <v>2011</v>
      </c>
      <c r="D1567" s="30" t="str">
        <f>FLOOR(IMDB4[[#This Row],[Year]],10)&amp;"s"</f>
        <v>2010s</v>
      </c>
      <c r="E1567" s="1" t="s">
        <v>32</v>
      </c>
      <c r="F1567" s="1" t="s">
        <v>9</v>
      </c>
      <c r="G1567" s="1" t="s">
        <v>3</v>
      </c>
      <c r="H1567" s="1" t="s">
        <v>83</v>
      </c>
      <c r="I1567" s="1" t="s">
        <v>92</v>
      </c>
      <c r="J1567" s="1" t="s">
        <v>5204</v>
      </c>
      <c r="K1567" s="1" t="s">
        <v>6019</v>
      </c>
      <c r="L1567" s="30">
        <v>3000</v>
      </c>
      <c r="M1567" s="30">
        <v>3547</v>
      </c>
      <c r="N1567" s="30">
        <v>159</v>
      </c>
      <c r="O1567" s="30">
        <v>38000</v>
      </c>
      <c r="P1567" s="27">
        <v>7.5</v>
      </c>
      <c r="Q1567" s="30">
        <v>389</v>
      </c>
      <c r="R1567" s="30">
        <v>112</v>
      </c>
      <c r="S1567" s="9">
        <v>1738692</v>
      </c>
      <c r="T1567" s="9">
        <v>7000000</v>
      </c>
      <c r="U1567" s="9">
        <f>IMDB4[[#This Row],[Gross Revenue]]-IMDB4[[#This Row],[Budget]]</f>
        <v>-5261308</v>
      </c>
      <c r="V1567" s="9" t="str">
        <f>IF(IMDB4[[#This Row],[Profit]]&gt;0,"Hit","Flop")</f>
        <v>Flop</v>
      </c>
      <c r="W1567" s="9" t="str" cm="1">
        <f t="array" ref="W1567">_xlfn.IFS(IMDB4[[#This Row],[IMDb Score (1-10)]]&gt;=8,"Excellent",IMDB4[[#This Row],[IMDb Score (1-10)]]&gt;=7,"Good",IMDB4[[#This Row],[IMDb Score (1-10)]]&gt;=5,"Average",TRUE,"Poor")</f>
        <v>Good</v>
      </c>
      <c r="X1567" s="9" t="str">
        <f>IF(IMDB4[[#This Row],[Duration (min)]]&lt;90,"Short",IF(IMDB4[[#This Row],[Duration (min)]]&lt;=120,"Medium", "Long"))</f>
        <v>Medium</v>
      </c>
    </row>
    <row r="1568" spans="1:24" x14ac:dyDescent="0.25">
      <c r="A1568" s="1" t="s">
        <v>6997</v>
      </c>
      <c r="B1568" s="2">
        <v>42196</v>
      </c>
      <c r="C1568" s="30">
        <f>YEAR(IMDB4[[#This Row],[Release Date]])</f>
        <v>2015</v>
      </c>
      <c r="D1568" s="30" t="str">
        <f>FLOOR(IMDB4[[#This Row],[Year]],10)&amp;"s"</f>
        <v>2010s</v>
      </c>
      <c r="E1568" s="1" t="s">
        <v>32</v>
      </c>
      <c r="F1568" s="1" t="s">
        <v>91</v>
      </c>
      <c r="G1568" s="1" t="s">
        <v>3</v>
      </c>
      <c r="H1568" s="1" t="s">
        <v>4</v>
      </c>
      <c r="I1568" s="1" t="s">
        <v>132</v>
      </c>
      <c r="J1568" s="1" t="s">
        <v>1759</v>
      </c>
      <c r="K1568" s="1" t="s">
        <v>4279</v>
      </c>
      <c r="L1568" s="30">
        <v>3000</v>
      </c>
      <c r="M1568" s="30">
        <v>7875</v>
      </c>
      <c r="N1568" s="30">
        <v>83</v>
      </c>
      <c r="O1568" s="30">
        <v>0</v>
      </c>
      <c r="P1568" s="27">
        <v>4.5</v>
      </c>
      <c r="Q1568" s="30">
        <v>93</v>
      </c>
      <c r="R1568" s="30">
        <v>91</v>
      </c>
      <c r="S1568" s="9">
        <v>1712111</v>
      </c>
      <c r="T1568" s="9">
        <v>8495000</v>
      </c>
      <c r="U1568" s="9">
        <f>IMDB4[[#This Row],[Gross Revenue]]-IMDB4[[#This Row],[Budget]]</f>
        <v>-6782889</v>
      </c>
      <c r="V1568" s="9" t="str">
        <f>IF(IMDB4[[#This Row],[Profit]]&gt;0,"Hit","Flop")</f>
        <v>Flop</v>
      </c>
      <c r="W1568" s="9" t="str" cm="1">
        <f t="array" ref="W1568">_xlfn.IFS(IMDB4[[#This Row],[IMDb Score (1-10)]]&gt;=8,"Excellent",IMDB4[[#This Row],[IMDb Score (1-10)]]&gt;=7,"Good",IMDB4[[#This Row],[IMDb Score (1-10)]]&gt;=5,"Average",TRUE,"Poor")</f>
        <v>Poor</v>
      </c>
      <c r="X1568" s="9" t="str">
        <f>IF(IMDB4[[#This Row],[Duration (min)]]&lt;90,"Short",IF(IMDB4[[#This Row],[Duration (min)]]&lt;=120,"Medium", "Long"))</f>
        <v>Medium</v>
      </c>
    </row>
    <row r="1569" spans="1:24" x14ac:dyDescent="0.25">
      <c r="A1569" s="1" t="s">
        <v>6482</v>
      </c>
      <c r="B1569" s="2">
        <v>41393</v>
      </c>
      <c r="C1569" s="30">
        <f>YEAR(IMDB4[[#This Row],[Release Date]])</f>
        <v>2013</v>
      </c>
      <c r="D1569" s="30" t="str">
        <f>FLOOR(IMDB4[[#This Row],[Year]],10)&amp;"s"</f>
        <v>2010s</v>
      </c>
      <c r="E1569" s="1" t="s">
        <v>32</v>
      </c>
      <c r="F1569" s="1" t="s">
        <v>9</v>
      </c>
      <c r="G1569" s="1" t="s">
        <v>3</v>
      </c>
      <c r="H1569" s="1" t="s">
        <v>83</v>
      </c>
      <c r="I1569" s="1" t="s">
        <v>92</v>
      </c>
      <c r="J1569" s="1" t="s">
        <v>5768</v>
      </c>
      <c r="K1569" s="1" t="s">
        <v>3404</v>
      </c>
      <c r="L1569" s="30">
        <v>3000</v>
      </c>
      <c r="M1569" s="30">
        <v>5074</v>
      </c>
      <c r="N1569" s="30">
        <v>0</v>
      </c>
      <c r="O1569" s="30">
        <v>27000</v>
      </c>
      <c r="P1569" s="27">
        <v>6.8</v>
      </c>
      <c r="Q1569" s="30">
        <v>469</v>
      </c>
      <c r="R1569" s="30">
        <v>99</v>
      </c>
      <c r="S1569" s="9">
        <v>1702277</v>
      </c>
      <c r="T1569" s="9">
        <v>12000000</v>
      </c>
      <c r="U1569" s="9">
        <f>IMDB4[[#This Row],[Gross Revenue]]-IMDB4[[#This Row],[Budget]]</f>
        <v>-10297723</v>
      </c>
      <c r="V1569" s="9" t="str">
        <f>IF(IMDB4[[#This Row],[Profit]]&gt;0,"Hit","Flop")</f>
        <v>Flop</v>
      </c>
      <c r="W1569" s="9" t="str" cm="1">
        <f t="array" ref="W1569">_xlfn.IFS(IMDB4[[#This Row],[IMDb Score (1-10)]]&gt;=8,"Excellent",IMDB4[[#This Row],[IMDb Score (1-10)]]&gt;=7,"Good",IMDB4[[#This Row],[IMDb Score (1-10)]]&gt;=5,"Average",TRUE,"Poor")</f>
        <v>Average</v>
      </c>
      <c r="X1569" s="9" t="str">
        <f>IF(IMDB4[[#This Row],[Duration (min)]]&lt;90,"Short",IF(IMDB4[[#This Row],[Duration (min)]]&lt;=120,"Medium", "Long"))</f>
        <v>Medium</v>
      </c>
    </row>
    <row r="1570" spans="1:24" x14ac:dyDescent="0.25">
      <c r="A1570" s="1" t="s">
        <v>3418</v>
      </c>
      <c r="B1570" s="2">
        <v>37944</v>
      </c>
      <c r="C1570" s="30">
        <f>YEAR(IMDB4[[#This Row],[Release Date]])</f>
        <v>2003</v>
      </c>
      <c r="D1570" s="30" t="str">
        <f>FLOOR(IMDB4[[#This Row],[Year]],10)&amp;"s"</f>
        <v>2000s</v>
      </c>
      <c r="E1570" s="1" t="s">
        <v>32</v>
      </c>
      <c r="F1570" s="1" t="s">
        <v>61</v>
      </c>
      <c r="G1570" s="1" t="s">
        <v>3</v>
      </c>
      <c r="H1570" s="1" t="s">
        <v>4</v>
      </c>
      <c r="I1570" s="1" t="s">
        <v>92</v>
      </c>
      <c r="J1570" s="1" t="s">
        <v>792</v>
      </c>
      <c r="K1570" s="1" t="s">
        <v>3419</v>
      </c>
      <c r="L1570" s="30">
        <v>3000</v>
      </c>
      <c r="M1570" s="30">
        <v>5185</v>
      </c>
      <c r="N1570" s="30">
        <v>13</v>
      </c>
      <c r="O1570" s="30">
        <v>0</v>
      </c>
      <c r="P1570" s="27">
        <v>6.3</v>
      </c>
      <c r="Q1570" s="30">
        <v>39</v>
      </c>
      <c r="R1570" s="30">
        <v>98</v>
      </c>
      <c r="S1570" s="9">
        <v>296665</v>
      </c>
      <c r="T1570" s="9">
        <v>5000000</v>
      </c>
      <c r="U1570" s="9">
        <f>IMDB4[[#This Row],[Gross Revenue]]-IMDB4[[#This Row],[Budget]]</f>
        <v>-4703335</v>
      </c>
      <c r="V1570" s="9" t="str">
        <f>IF(IMDB4[[#This Row],[Profit]]&gt;0,"Hit","Flop")</f>
        <v>Flop</v>
      </c>
      <c r="W1570" s="9" t="str" cm="1">
        <f t="array" ref="W1570">_xlfn.IFS(IMDB4[[#This Row],[IMDb Score (1-10)]]&gt;=8,"Excellent",IMDB4[[#This Row],[IMDb Score (1-10)]]&gt;=7,"Good",IMDB4[[#This Row],[IMDb Score (1-10)]]&gt;=5,"Average",TRUE,"Poor")</f>
        <v>Average</v>
      </c>
      <c r="X1570" s="9" t="str">
        <f>IF(IMDB4[[#This Row],[Duration (min)]]&lt;90,"Short",IF(IMDB4[[#This Row],[Duration (min)]]&lt;=120,"Medium", "Long"))</f>
        <v>Medium</v>
      </c>
    </row>
    <row r="1571" spans="1:24" x14ac:dyDescent="0.25">
      <c r="A1571" s="1" t="s">
        <v>5711</v>
      </c>
      <c r="B1571" s="2">
        <v>40525</v>
      </c>
      <c r="C1571" s="30">
        <f>YEAR(IMDB4[[#This Row],[Release Date]])</f>
        <v>2010</v>
      </c>
      <c r="D1571" s="30" t="str">
        <f>FLOOR(IMDB4[[#This Row],[Year]],10)&amp;"s"</f>
        <v>2010s</v>
      </c>
      <c r="E1571" s="1" t="s">
        <v>32</v>
      </c>
      <c r="F1571" s="1" t="s">
        <v>20</v>
      </c>
      <c r="G1571" s="1" t="s">
        <v>3</v>
      </c>
      <c r="H1571" s="1" t="s">
        <v>4</v>
      </c>
      <c r="I1571" s="1" t="s">
        <v>132</v>
      </c>
      <c r="J1571" s="1" t="s">
        <v>1759</v>
      </c>
      <c r="K1571" s="1" t="s">
        <v>3037</v>
      </c>
      <c r="L1571" s="30">
        <v>3000</v>
      </c>
      <c r="M1571" s="30">
        <v>3785</v>
      </c>
      <c r="N1571" s="30">
        <v>278</v>
      </c>
      <c r="O1571" s="30">
        <v>0</v>
      </c>
      <c r="P1571" s="27">
        <v>5.4</v>
      </c>
      <c r="Q1571" s="30">
        <v>92</v>
      </c>
      <c r="R1571" s="30">
        <v>110</v>
      </c>
      <c r="S1571" s="9">
        <v>263365</v>
      </c>
      <c r="T1571" s="9">
        <v>20000000</v>
      </c>
      <c r="U1571" s="9">
        <f>IMDB4[[#This Row],[Gross Revenue]]-IMDB4[[#This Row],[Budget]]</f>
        <v>-19736635</v>
      </c>
      <c r="V1571" s="9" t="str">
        <f>IF(IMDB4[[#This Row],[Profit]]&gt;0,"Hit","Flop")</f>
        <v>Flop</v>
      </c>
      <c r="W1571" s="9" t="str" cm="1">
        <f t="array" ref="W1571">_xlfn.IFS(IMDB4[[#This Row],[IMDb Score (1-10)]]&gt;=8,"Excellent",IMDB4[[#This Row],[IMDb Score (1-10)]]&gt;=7,"Good",IMDB4[[#This Row],[IMDb Score (1-10)]]&gt;=5,"Average",TRUE,"Poor")</f>
        <v>Average</v>
      </c>
      <c r="X1571" s="9" t="str">
        <f>IF(IMDB4[[#This Row],[Duration (min)]]&lt;90,"Short",IF(IMDB4[[#This Row],[Duration (min)]]&lt;=120,"Medium", "Long"))</f>
        <v>Medium</v>
      </c>
    </row>
    <row r="1572" spans="1:24" x14ac:dyDescent="0.25">
      <c r="A1572" s="1" t="s">
        <v>4939</v>
      </c>
      <c r="B1572" s="2">
        <v>39716</v>
      </c>
      <c r="C1572" s="30">
        <f>YEAR(IMDB4[[#This Row],[Release Date]])</f>
        <v>2008</v>
      </c>
      <c r="D1572" s="30" t="str">
        <f>FLOOR(IMDB4[[#This Row],[Year]],10)&amp;"s"</f>
        <v>2000s</v>
      </c>
      <c r="E1572" s="1" t="s">
        <v>32</v>
      </c>
      <c r="F1572" s="1" t="s">
        <v>9</v>
      </c>
      <c r="G1572" s="1" t="s">
        <v>3</v>
      </c>
      <c r="H1572" s="1" t="s">
        <v>4</v>
      </c>
      <c r="I1572" s="1" t="s">
        <v>84</v>
      </c>
      <c r="J1572" s="1" t="s">
        <v>4045</v>
      </c>
      <c r="K1572" s="1" t="s">
        <v>4940</v>
      </c>
      <c r="L1572" s="30">
        <v>3000</v>
      </c>
      <c r="M1572" s="30">
        <v>4987</v>
      </c>
      <c r="N1572" s="30">
        <v>6</v>
      </c>
      <c r="O1572" s="30">
        <v>777</v>
      </c>
      <c r="P1572" s="27">
        <v>7.3</v>
      </c>
      <c r="Q1572" s="30">
        <v>27</v>
      </c>
      <c r="R1572" s="30">
        <v>90</v>
      </c>
      <c r="S1572" s="9">
        <v>124720</v>
      </c>
      <c r="T1572" s="9">
        <v>5000000</v>
      </c>
      <c r="U1572" s="9">
        <f>IMDB4[[#This Row],[Gross Revenue]]-IMDB4[[#This Row],[Budget]]</f>
        <v>-4875280</v>
      </c>
      <c r="V1572" s="9" t="str">
        <f>IF(IMDB4[[#This Row],[Profit]]&gt;0,"Hit","Flop")</f>
        <v>Flop</v>
      </c>
      <c r="W1572" s="9" t="str" cm="1">
        <f t="array" ref="W1572">_xlfn.IFS(IMDB4[[#This Row],[IMDb Score (1-10)]]&gt;=8,"Excellent",IMDB4[[#This Row],[IMDb Score (1-10)]]&gt;=7,"Good",IMDB4[[#This Row],[IMDb Score (1-10)]]&gt;=5,"Average",TRUE,"Poor")</f>
        <v>Good</v>
      </c>
      <c r="X1572" s="9" t="str">
        <f>IF(IMDB4[[#This Row],[Duration (min)]]&lt;90,"Short",IF(IMDB4[[#This Row],[Duration (min)]]&lt;=120,"Medium", "Long"))</f>
        <v>Medium</v>
      </c>
    </row>
    <row r="1573" spans="1:24" x14ac:dyDescent="0.25">
      <c r="A1573" s="1" t="s">
        <v>4032</v>
      </c>
      <c r="B1573" s="2">
        <v>38466</v>
      </c>
      <c r="C1573" s="30">
        <f>YEAR(IMDB4[[#This Row],[Release Date]])</f>
        <v>2005</v>
      </c>
      <c r="D1573" s="30" t="str">
        <f>FLOOR(IMDB4[[#This Row],[Year]],10)&amp;"s"</f>
        <v>2000s</v>
      </c>
      <c r="E1573" s="1" t="s">
        <v>32</v>
      </c>
      <c r="F1573" s="1" t="s">
        <v>9</v>
      </c>
      <c r="G1573" s="1" t="s">
        <v>3</v>
      </c>
      <c r="H1573" s="1" t="s">
        <v>1623</v>
      </c>
      <c r="I1573" s="1" t="s">
        <v>5</v>
      </c>
      <c r="J1573" s="1" t="s">
        <v>3836</v>
      </c>
      <c r="K1573" s="1" t="s">
        <v>2331</v>
      </c>
      <c r="L1573" s="30">
        <v>3000</v>
      </c>
      <c r="M1573" s="30">
        <v>4211</v>
      </c>
      <c r="N1573" s="30">
        <v>3000</v>
      </c>
      <c r="O1573" s="30">
        <v>1000</v>
      </c>
      <c r="P1573" s="27">
        <v>7.4</v>
      </c>
      <c r="Q1573" s="30">
        <v>140</v>
      </c>
      <c r="R1573" s="30">
        <v>139</v>
      </c>
      <c r="S1573" s="9">
        <v>74205</v>
      </c>
      <c r="T1573" s="9">
        <v>14200000</v>
      </c>
      <c r="U1573" s="9">
        <f>IMDB4[[#This Row],[Gross Revenue]]-IMDB4[[#This Row],[Budget]]</f>
        <v>-14125795</v>
      </c>
      <c r="V1573" s="9" t="str">
        <f>IF(IMDB4[[#This Row],[Profit]]&gt;0,"Hit","Flop")</f>
        <v>Flop</v>
      </c>
      <c r="W1573" s="9" t="str" cm="1">
        <f t="array" ref="W1573">_xlfn.IFS(IMDB4[[#This Row],[IMDb Score (1-10)]]&gt;=8,"Excellent",IMDB4[[#This Row],[IMDb Score (1-10)]]&gt;=7,"Good",IMDB4[[#This Row],[IMDb Score (1-10)]]&gt;=5,"Average",TRUE,"Poor")</f>
        <v>Good</v>
      </c>
      <c r="X1573" s="9" t="str">
        <f>IF(IMDB4[[#This Row],[Duration (min)]]&lt;90,"Short",IF(IMDB4[[#This Row],[Duration (min)]]&lt;=120,"Medium", "Long"))</f>
        <v>Long</v>
      </c>
    </row>
    <row r="1574" spans="1:24" x14ac:dyDescent="0.25">
      <c r="A1574" s="1" t="s">
        <v>6365</v>
      </c>
      <c r="B1574" s="2">
        <v>41627</v>
      </c>
      <c r="C1574" s="30">
        <f>YEAR(IMDB4[[#This Row],[Release Date]])</f>
        <v>2013</v>
      </c>
      <c r="D1574" s="30" t="str">
        <f>FLOOR(IMDB4[[#This Row],[Year]],10)&amp;"s"</f>
        <v>2010s</v>
      </c>
      <c r="E1574" s="1" t="s">
        <v>32</v>
      </c>
      <c r="F1574" s="1" t="s">
        <v>20</v>
      </c>
      <c r="G1574" s="1" t="s">
        <v>3</v>
      </c>
      <c r="H1574" s="1" t="s">
        <v>4</v>
      </c>
      <c r="I1574" s="1" t="s">
        <v>5</v>
      </c>
      <c r="J1574" s="1" t="s">
        <v>6366</v>
      </c>
      <c r="K1574" s="1" t="s">
        <v>6367</v>
      </c>
      <c r="L1574" s="30">
        <v>3000</v>
      </c>
      <c r="M1574" s="30">
        <v>4729</v>
      </c>
      <c r="N1574" s="30">
        <v>3</v>
      </c>
      <c r="O1574" s="30">
        <v>0</v>
      </c>
      <c r="P1574" s="27">
        <v>6.8</v>
      </c>
      <c r="Q1574" s="30">
        <v>193</v>
      </c>
      <c r="R1574" s="30">
        <v>88</v>
      </c>
      <c r="S1574" s="9">
        <v>59379</v>
      </c>
      <c r="T1574" s="9">
        <v>200000</v>
      </c>
      <c r="U1574" s="9">
        <f>IMDB4[[#This Row],[Gross Revenue]]-IMDB4[[#This Row],[Budget]]</f>
        <v>-140621</v>
      </c>
      <c r="V1574" s="9" t="str">
        <f>IF(IMDB4[[#This Row],[Profit]]&gt;0,"Hit","Flop")</f>
        <v>Flop</v>
      </c>
      <c r="W1574" s="9" t="str" cm="1">
        <f t="array" ref="W1574">_xlfn.IFS(IMDB4[[#This Row],[IMDb Score (1-10)]]&gt;=8,"Excellent",IMDB4[[#This Row],[IMDb Score (1-10)]]&gt;=7,"Good",IMDB4[[#This Row],[IMDb Score (1-10)]]&gt;=5,"Average",TRUE,"Poor")</f>
        <v>Average</v>
      </c>
      <c r="X1574" s="9" t="str">
        <f>IF(IMDB4[[#This Row],[Duration (min)]]&lt;90,"Short",IF(IMDB4[[#This Row],[Duration (min)]]&lt;=120,"Medium", "Long"))</f>
        <v>Short</v>
      </c>
    </row>
    <row r="1575" spans="1:24" x14ac:dyDescent="0.25">
      <c r="A1575" s="1" t="s">
        <v>5572</v>
      </c>
      <c r="B1575" s="2">
        <v>40234</v>
      </c>
      <c r="C1575" s="30">
        <f>YEAR(IMDB4[[#This Row],[Release Date]])</f>
        <v>2010</v>
      </c>
      <c r="D1575" s="30" t="str">
        <f>FLOOR(IMDB4[[#This Row],[Year]],10)&amp;"s"</f>
        <v>2010s</v>
      </c>
      <c r="E1575" s="1" t="s">
        <v>32</v>
      </c>
      <c r="F1575" s="1" t="s">
        <v>20</v>
      </c>
      <c r="G1575" s="1" t="s">
        <v>3</v>
      </c>
      <c r="H1575" s="1" t="s">
        <v>4</v>
      </c>
      <c r="I1575" s="1" t="s">
        <v>84</v>
      </c>
      <c r="J1575" s="1" t="s">
        <v>4045</v>
      </c>
      <c r="K1575" s="1" t="s">
        <v>4829</v>
      </c>
      <c r="L1575" s="30">
        <v>3000</v>
      </c>
      <c r="M1575" s="30">
        <v>4094</v>
      </c>
      <c r="N1575" s="30">
        <v>14</v>
      </c>
      <c r="O1575" s="30">
        <v>13000</v>
      </c>
      <c r="P1575" s="27">
        <v>6.4</v>
      </c>
      <c r="Q1575" s="30">
        <v>134</v>
      </c>
      <c r="R1575" s="30">
        <v>100</v>
      </c>
      <c r="S1575" s="9">
        <v>12561</v>
      </c>
      <c r="T1575" s="9">
        <v>19000000</v>
      </c>
      <c r="U1575" s="9">
        <f>IMDB4[[#This Row],[Gross Revenue]]-IMDB4[[#This Row],[Budget]]</f>
        <v>-18987439</v>
      </c>
      <c r="V1575" s="9" t="str">
        <f>IF(IMDB4[[#This Row],[Profit]]&gt;0,"Hit","Flop")</f>
        <v>Flop</v>
      </c>
      <c r="W1575" s="9" t="str" cm="1">
        <f t="array" ref="W1575">_xlfn.IFS(IMDB4[[#This Row],[IMDb Score (1-10)]]&gt;=8,"Excellent",IMDB4[[#This Row],[IMDb Score (1-10)]]&gt;=7,"Good",IMDB4[[#This Row],[IMDb Score (1-10)]]&gt;=5,"Average",TRUE,"Poor")</f>
        <v>Average</v>
      </c>
      <c r="X1575" s="9" t="str">
        <f>IF(IMDB4[[#This Row],[Duration (min)]]&lt;90,"Short",IF(IMDB4[[#This Row],[Duration (min)]]&lt;=120,"Medium", "Long"))</f>
        <v>Medium</v>
      </c>
    </row>
    <row r="1576" spans="1:24" x14ac:dyDescent="0.25">
      <c r="A1576" s="1" t="s">
        <v>1133</v>
      </c>
      <c r="B1576" s="2">
        <v>34484</v>
      </c>
      <c r="C1576" s="30">
        <f>YEAR(IMDB4[[#This Row],[Release Date]])</f>
        <v>1994</v>
      </c>
      <c r="D1576" s="30" t="str">
        <f>FLOOR(IMDB4[[#This Row],[Year]],10)&amp;"s"</f>
        <v>1990s</v>
      </c>
      <c r="E1576" s="1" t="s">
        <v>32</v>
      </c>
      <c r="F1576" s="1" t="s">
        <v>40</v>
      </c>
      <c r="G1576" s="1" t="s">
        <v>3</v>
      </c>
      <c r="H1576" s="1" t="s">
        <v>4</v>
      </c>
      <c r="I1576" s="1" t="s">
        <v>28</v>
      </c>
      <c r="J1576" s="1" t="s">
        <v>420</v>
      </c>
      <c r="K1576" s="1" t="s">
        <v>1134</v>
      </c>
      <c r="L1576" s="30">
        <v>2000</v>
      </c>
      <c r="M1576" s="30">
        <v>6458</v>
      </c>
      <c r="N1576" s="30">
        <v>28</v>
      </c>
      <c r="O1576" s="30">
        <v>17000</v>
      </c>
      <c r="P1576" s="27">
        <v>8.5</v>
      </c>
      <c r="Q1576" s="30">
        <v>186</v>
      </c>
      <c r="R1576" s="30">
        <v>73</v>
      </c>
      <c r="S1576" s="9">
        <v>422783777</v>
      </c>
      <c r="T1576" s="9">
        <v>45000000</v>
      </c>
      <c r="U1576" s="9">
        <f>IMDB4[[#This Row],[Gross Revenue]]-IMDB4[[#This Row],[Budget]]</f>
        <v>377783777</v>
      </c>
      <c r="V1576" s="9" t="str">
        <f>IF(IMDB4[[#This Row],[Profit]]&gt;0,"Hit","Flop")</f>
        <v>Hit</v>
      </c>
      <c r="W1576" s="9" t="str" cm="1">
        <f t="array" ref="W1576">_xlfn.IFS(IMDB4[[#This Row],[IMDb Score (1-10)]]&gt;=8,"Excellent",IMDB4[[#This Row],[IMDb Score (1-10)]]&gt;=7,"Good",IMDB4[[#This Row],[IMDb Score (1-10)]]&gt;=5,"Average",TRUE,"Poor")</f>
        <v>Excellent</v>
      </c>
      <c r="X1576" s="9" t="str">
        <f>IF(IMDB4[[#This Row],[Duration (min)]]&lt;90,"Short",IF(IMDB4[[#This Row],[Duration (min)]]&lt;=120,"Medium", "Long"))</f>
        <v>Short</v>
      </c>
    </row>
    <row r="1577" spans="1:24" x14ac:dyDescent="0.25">
      <c r="A1577" s="1" t="s">
        <v>6062</v>
      </c>
      <c r="B1577" s="2">
        <v>40984</v>
      </c>
      <c r="C1577" s="30">
        <f>YEAR(IMDB4[[#This Row],[Release Date]])</f>
        <v>2012</v>
      </c>
      <c r="D1577" s="30" t="str">
        <f>FLOOR(IMDB4[[#This Row],[Year]],10)&amp;"s"</f>
        <v>2010s</v>
      </c>
      <c r="E1577" s="1" t="s">
        <v>32</v>
      </c>
      <c r="F1577" s="1" t="s">
        <v>40</v>
      </c>
      <c r="G1577" s="1" t="s">
        <v>3</v>
      </c>
      <c r="H1577" s="1" t="s">
        <v>4</v>
      </c>
      <c r="I1577" s="1" t="s">
        <v>84</v>
      </c>
      <c r="J1577" s="1" t="s">
        <v>1466</v>
      </c>
      <c r="K1577" s="1" t="s">
        <v>6063</v>
      </c>
      <c r="L1577" s="30">
        <v>2000</v>
      </c>
      <c r="M1577" s="30">
        <v>5005</v>
      </c>
      <c r="N1577" s="30">
        <v>56</v>
      </c>
      <c r="O1577" s="30">
        <v>39000</v>
      </c>
      <c r="P1577" s="27">
        <v>7.2</v>
      </c>
      <c r="Q1577" s="30">
        <v>488</v>
      </c>
      <c r="R1577" s="30">
        <v>93</v>
      </c>
      <c r="S1577" s="9">
        <v>237282182</v>
      </c>
      <c r="T1577" s="9">
        <v>185000000</v>
      </c>
      <c r="U1577" s="9">
        <f>IMDB4[[#This Row],[Gross Revenue]]-IMDB4[[#This Row],[Budget]]</f>
        <v>52282182</v>
      </c>
      <c r="V1577" s="9" t="str">
        <f>IF(IMDB4[[#This Row],[Profit]]&gt;0,"Hit","Flop")</f>
        <v>Hit</v>
      </c>
      <c r="W1577" s="9" t="str" cm="1">
        <f t="array" ref="W1577">_xlfn.IFS(IMDB4[[#This Row],[IMDb Score (1-10)]]&gt;=8,"Excellent",IMDB4[[#This Row],[IMDb Score (1-10)]]&gt;=7,"Good",IMDB4[[#This Row],[IMDb Score (1-10)]]&gt;=5,"Average",TRUE,"Poor")</f>
        <v>Good</v>
      </c>
      <c r="X1577" s="9" t="str">
        <f>IF(IMDB4[[#This Row],[Duration (min)]]&lt;90,"Short",IF(IMDB4[[#This Row],[Duration (min)]]&lt;=120,"Medium", "Long"))</f>
        <v>Medium</v>
      </c>
    </row>
    <row r="1578" spans="1:24" x14ac:dyDescent="0.25">
      <c r="A1578" s="1" t="s">
        <v>786</v>
      </c>
      <c r="B1578" s="2">
        <v>32876</v>
      </c>
      <c r="C1578" s="30">
        <f>YEAR(IMDB4[[#This Row],[Release Date]])</f>
        <v>1990</v>
      </c>
      <c r="D1578" s="30" t="str">
        <f>FLOOR(IMDB4[[#This Row],[Year]],10)&amp;"s"</f>
        <v>1990s</v>
      </c>
      <c r="E1578" s="1" t="s">
        <v>32</v>
      </c>
      <c r="F1578" s="1" t="s">
        <v>9</v>
      </c>
      <c r="G1578" s="1" t="s">
        <v>3</v>
      </c>
      <c r="H1578" s="1" t="s">
        <v>4</v>
      </c>
      <c r="I1578" s="1" t="s">
        <v>132</v>
      </c>
      <c r="J1578" s="1" t="s">
        <v>787</v>
      </c>
      <c r="K1578" s="1" t="s">
        <v>788</v>
      </c>
      <c r="L1578" s="30">
        <v>2000</v>
      </c>
      <c r="M1578" s="30">
        <v>3100</v>
      </c>
      <c r="N1578" s="30">
        <v>109</v>
      </c>
      <c r="O1578" s="30">
        <v>0</v>
      </c>
      <c r="P1578" s="27">
        <v>7</v>
      </c>
      <c r="Q1578" s="30">
        <v>77</v>
      </c>
      <c r="R1578" s="30">
        <v>127</v>
      </c>
      <c r="S1578" s="9">
        <v>217631306</v>
      </c>
      <c r="T1578" s="9">
        <v>22000000</v>
      </c>
      <c r="U1578" s="9">
        <f>IMDB4[[#This Row],[Gross Revenue]]-IMDB4[[#This Row],[Budget]]</f>
        <v>195631306</v>
      </c>
      <c r="V1578" s="9" t="str">
        <f>IF(IMDB4[[#This Row],[Profit]]&gt;0,"Hit","Flop")</f>
        <v>Hit</v>
      </c>
      <c r="W1578" s="9" t="str" cm="1">
        <f t="array" ref="W1578">_xlfn.IFS(IMDB4[[#This Row],[IMDb Score (1-10)]]&gt;=8,"Excellent",IMDB4[[#This Row],[IMDb Score (1-10)]]&gt;=7,"Good",IMDB4[[#This Row],[IMDb Score (1-10)]]&gt;=5,"Average",TRUE,"Poor")</f>
        <v>Good</v>
      </c>
      <c r="X1578" s="9" t="str">
        <f>IF(IMDB4[[#This Row],[Duration (min)]]&lt;90,"Short",IF(IMDB4[[#This Row],[Duration (min)]]&lt;=120,"Medium", "Long"))</f>
        <v>Long</v>
      </c>
    </row>
    <row r="1579" spans="1:24" x14ac:dyDescent="0.25">
      <c r="A1579" s="1" t="s">
        <v>6842</v>
      </c>
      <c r="B1579" s="2">
        <v>42012</v>
      </c>
      <c r="C1579" s="30">
        <f>YEAR(IMDB4[[#This Row],[Release Date]])</f>
        <v>2015</v>
      </c>
      <c r="D1579" s="30" t="str">
        <f>FLOOR(IMDB4[[#This Row],[Year]],10)&amp;"s"</f>
        <v>2010s</v>
      </c>
      <c r="E1579" s="1" t="s">
        <v>32</v>
      </c>
      <c r="F1579" s="1" t="s">
        <v>9</v>
      </c>
      <c r="G1579" s="1" t="s">
        <v>3</v>
      </c>
      <c r="H1579" s="1" t="s">
        <v>4</v>
      </c>
      <c r="I1579" s="1" t="s">
        <v>84</v>
      </c>
      <c r="J1579" s="1" t="s">
        <v>6279</v>
      </c>
      <c r="K1579" s="1" t="s">
        <v>725</v>
      </c>
      <c r="L1579" s="30">
        <v>2000</v>
      </c>
      <c r="M1579" s="30">
        <v>4671</v>
      </c>
      <c r="N1579" s="30">
        <v>0</v>
      </c>
      <c r="O1579" s="30">
        <v>56000</v>
      </c>
      <c r="P1579" s="27">
        <v>7</v>
      </c>
      <c r="Q1579" s="30">
        <v>343</v>
      </c>
      <c r="R1579" s="30">
        <v>105</v>
      </c>
      <c r="S1579" s="9">
        <v>201148159</v>
      </c>
      <c r="T1579" s="9">
        <v>95000000</v>
      </c>
      <c r="U1579" s="9">
        <f>IMDB4[[#This Row],[Gross Revenue]]-IMDB4[[#This Row],[Budget]]</f>
        <v>106148159</v>
      </c>
      <c r="V1579" s="9" t="str">
        <f>IF(IMDB4[[#This Row],[Profit]]&gt;0,"Hit","Flop")</f>
        <v>Hit</v>
      </c>
      <c r="W1579" s="9" t="str" cm="1">
        <f t="array" ref="W1579">_xlfn.IFS(IMDB4[[#This Row],[IMDb Score (1-10)]]&gt;=8,"Excellent",IMDB4[[#This Row],[IMDb Score (1-10)]]&gt;=7,"Good",IMDB4[[#This Row],[IMDb Score (1-10)]]&gt;=5,"Average",TRUE,"Poor")</f>
        <v>Good</v>
      </c>
      <c r="X1579" s="9" t="str">
        <f>IF(IMDB4[[#This Row],[Duration (min)]]&lt;90,"Short",IF(IMDB4[[#This Row],[Duration (min)]]&lt;=120,"Medium", "Long"))</f>
        <v>Medium</v>
      </c>
    </row>
    <row r="1580" spans="1:24" x14ac:dyDescent="0.25">
      <c r="A1580" s="1" t="s">
        <v>2567</v>
      </c>
      <c r="B1580" s="2">
        <v>36623</v>
      </c>
      <c r="C1580" s="30">
        <f>YEAR(IMDB4[[#This Row],[Release Date]])</f>
        <v>2000</v>
      </c>
      <c r="D1580" s="30" t="str">
        <f>FLOOR(IMDB4[[#This Row],[Year]],10)&amp;"s"</f>
        <v>2000s</v>
      </c>
      <c r="E1580" s="1" t="s">
        <v>32</v>
      </c>
      <c r="F1580" s="1" t="s">
        <v>20</v>
      </c>
      <c r="G1580" s="1" t="s">
        <v>3</v>
      </c>
      <c r="H1580" s="1" t="s">
        <v>4</v>
      </c>
      <c r="I1580" s="1" t="s">
        <v>132</v>
      </c>
      <c r="J1580" s="1" t="s">
        <v>2243</v>
      </c>
      <c r="K1580" s="1" t="s">
        <v>2568</v>
      </c>
      <c r="L1580" s="30">
        <v>2000</v>
      </c>
      <c r="M1580" s="30">
        <v>5838</v>
      </c>
      <c r="N1580" s="30">
        <v>278</v>
      </c>
      <c r="O1580" s="30">
        <v>0</v>
      </c>
      <c r="P1580" s="27">
        <v>6.4</v>
      </c>
      <c r="Q1580" s="30">
        <v>149</v>
      </c>
      <c r="R1580" s="30">
        <v>127</v>
      </c>
      <c r="S1580" s="9">
        <v>182805123</v>
      </c>
      <c r="T1580" s="9">
        <v>70000000</v>
      </c>
      <c r="U1580" s="9">
        <f>IMDB4[[#This Row],[Gross Revenue]]-IMDB4[[#This Row],[Budget]]</f>
        <v>112805123</v>
      </c>
      <c r="V1580" s="9" t="str">
        <f>IF(IMDB4[[#This Row],[Profit]]&gt;0,"Hit","Flop")</f>
        <v>Hit</v>
      </c>
      <c r="W1580" s="9" t="str" cm="1">
        <f t="array" ref="W1580">_xlfn.IFS(IMDB4[[#This Row],[IMDb Score (1-10)]]&gt;=8,"Excellent",IMDB4[[#This Row],[IMDb Score (1-10)]]&gt;=7,"Good",IMDB4[[#This Row],[IMDb Score (1-10)]]&gt;=5,"Average",TRUE,"Poor")</f>
        <v>Average</v>
      </c>
      <c r="X1580" s="9" t="str">
        <f>IF(IMDB4[[#This Row],[Duration (min)]]&lt;90,"Short",IF(IMDB4[[#This Row],[Duration (min)]]&lt;=120,"Medium", "Long"))</f>
        <v>Long</v>
      </c>
    </row>
    <row r="1581" spans="1:24" x14ac:dyDescent="0.25">
      <c r="A1581" s="1" t="s">
        <v>6820</v>
      </c>
      <c r="B1581" s="2">
        <v>42040</v>
      </c>
      <c r="C1581" s="30">
        <f>YEAR(IMDB4[[#This Row],[Release Date]])</f>
        <v>2015</v>
      </c>
      <c r="D1581" s="30" t="str">
        <f>FLOOR(IMDB4[[#This Row],[Year]],10)&amp;"s"</f>
        <v>2010s</v>
      </c>
      <c r="E1581" s="1" t="s">
        <v>32</v>
      </c>
      <c r="F1581" s="1" t="s">
        <v>77</v>
      </c>
      <c r="G1581" s="1" t="s">
        <v>3</v>
      </c>
      <c r="H1581" s="1" t="s">
        <v>4</v>
      </c>
      <c r="I1581" s="1" t="s">
        <v>132</v>
      </c>
      <c r="J1581" s="1" t="s">
        <v>2243</v>
      </c>
      <c r="K1581" s="1" t="s">
        <v>2307</v>
      </c>
      <c r="L1581" s="30">
        <v>2000</v>
      </c>
      <c r="M1581" s="30">
        <v>5730</v>
      </c>
      <c r="N1581" s="30">
        <v>235</v>
      </c>
      <c r="O1581" s="30">
        <v>61000</v>
      </c>
      <c r="P1581" s="27">
        <v>7.4</v>
      </c>
      <c r="Q1581" s="30">
        <v>517</v>
      </c>
      <c r="R1581" s="30">
        <v>117</v>
      </c>
      <c r="S1581" s="9">
        <v>180191634</v>
      </c>
      <c r="T1581" s="9">
        <v>130000000</v>
      </c>
      <c r="U1581" s="9">
        <f>IMDB4[[#This Row],[Gross Revenue]]-IMDB4[[#This Row],[Budget]]</f>
        <v>50191634</v>
      </c>
      <c r="V1581" s="9" t="str">
        <f>IF(IMDB4[[#This Row],[Profit]]&gt;0,"Hit","Flop")</f>
        <v>Hit</v>
      </c>
      <c r="W1581" s="9" t="str" cm="1">
        <f t="array" ref="W1581">_xlfn.IFS(IMDB4[[#This Row],[IMDb Score (1-10)]]&gt;=8,"Excellent",IMDB4[[#This Row],[IMDb Score (1-10)]]&gt;=7,"Good",IMDB4[[#This Row],[IMDb Score (1-10)]]&gt;=5,"Average",TRUE,"Poor")</f>
        <v>Good</v>
      </c>
      <c r="X1581" s="9" t="str">
        <f>IF(IMDB4[[#This Row],[Duration (min)]]&lt;90,"Short",IF(IMDB4[[#This Row],[Duration (min)]]&lt;=120,"Medium", "Long"))</f>
        <v>Medium</v>
      </c>
    </row>
    <row r="1582" spans="1:24" x14ac:dyDescent="0.25">
      <c r="A1582" s="1" t="s">
        <v>1153</v>
      </c>
      <c r="B1582" s="2">
        <v>34349</v>
      </c>
      <c r="C1582" s="30">
        <f>YEAR(IMDB4[[#This Row],[Release Date]])</f>
        <v>1994</v>
      </c>
      <c r="D1582" s="30" t="str">
        <f>FLOOR(IMDB4[[#This Row],[Year]],10)&amp;"s"</f>
        <v>1990s</v>
      </c>
      <c r="E1582" s="1" t="s">
        <v>32</v>
      </c>
      <c r="F1582" s="1" t="s">
        <v>77</v>
      </c>
      <c r="G1582" s="1" t="s">
        <v>3</v>
      </c>
      <c r="H1582" s="1" t="s">
        <v>4</v>
      </c>
      <c r="I1582" s="1" t="s">
        <v>92</v>
      </c>
      <c r="J1582" s="1" t="s">
        <v>263</v>
      </c>
      <c r="K1582" s="1" t="s">
        <v>470</v>
      </c>
      <c r="L1582" s="30">
        <v>2000</v>
      </c>
      <c r="M1582" s="30">
        <v>4528</v>
      </c>
      <c r="N1582" s="30">
        <v>0</v>
      </c>
      <c r="O1582" s="30">
        <v>0</v>
      </c>
      <c r="P1582" s="27">
        <v>7.2</v>
      </c>
      <c r="Q1582" s="30">
        <v>94</v>
      </c>
      <c r="R1582" s="30">
        <v>141</v>
      </c>
      <c r="S1582" s="9">
        <v>146282411</v>
      </c>
      <c r="T1582" s="9">
        <v>115000000</v>
      </c>
      <c r="U1582" s="9">
        <f>IMDB4[[#This Row],[Gross Revenue]]-IMDB4[[#This Row],[Budget]]</f>
        <v>31282411</v>
      </c>
      <c r="V1582" s="9" t="str">
        <f>IF(IMDB4[[#This Row],[Profit]]&gt;0,"Hit","Flop")</f>
        <v>Hit</v>
      </c>
      <c r="W1582" s="9" t="str" cm="1">
        <f t="array" ref="W1582">_xlfn.IFS(IMDB4[[#This Row],[IMDb Score (1-10)]]&gt;=8,"Excellent",IMDB4[[#This Row],[IMDb Score (1-10)]]&gt;=7,"Good",IMDB4[[#This Row],[IMDb Score (1-10)]]&gt;=5,"Average",TRUE,"Poor")</f>
        <v>Good</v>
      </c>
      <c r="X1582" s="9" t="str">
        <f>IF(IMDB4[[#This Row],[Duration (min)]]&lt;90,"Short",IF(IMDB4[[#This Row],[Duration (min)]]&lt;=120,"Medium", "Long"))</f>
        <v>Long</v>
      </c>
    </row>
    <row r="1583" spans="1:24" x14ac:dyDescent="0.25">
      <c r="A1583" s="1" t="s">
        <v>4950</v>
      </c>
      <c r="B1583" s="2">
        <v>39581</v>
      </c>
      <c r="C1583" s="30">
        <f>YEAR(IMDB4[[#This Row],[Release Date]])</f>
        <v>2008</v>
      </c>
      <c r="D1583" s="30" t="str">
        <f>FLOOR(IMDB4[[#This Row],[Year]],10)&amp;"s"</f>
        <v>2000s</v>
      </c>
      <c r="E1583" s="1" t="s">
        <v>32</v>
      </c>
      <c r="F1583" s="1" t="s">
        <v>20</v>
      </c>
      <c r="G1583" s="1" t="s">
        <v>3</v>
      </c>
      <c r="H1583" s="1" t="s">
        <v>4</v>
      </c>
      <c r="I1583" s="1" t="s">
        <v>84</v>
      </c>
      <c r="J1583" s="1" t="s">
        <v>2182</v>
      </c>
      <c r="K1583" s="1" t="s">
        <v>4489</v>
      </c>
      <c r="L1583" s="30">
        <v>2000</v>
      </c>
      <c r="M1583" s="30">
        <v>4811</v>
      </c>
      <c r="N1583" s="30">
        <v>64</v>
      </c>
      <c r="O1583" s="30">
        <v>11000</v>
      </c>
      <c r="P1583" s="27">
        <v>7.1</v>
      </c>
      <c r="Q1583" s="30">
        <v>180</v>
      </c>
      <c r="R1583" s="30">
        <v>115</v>
      </c>
      <c r="S1583" s="9">
        <v>143151473</v>
      </c>
      <c r="T1583" s="9">
        <v>60000000</v>
      </c>
      <c r="U1583" s="9">
        <f>IMDB4[[#This Row],[Gross Revenue]]-IMDB4[[#This Row],[Budget]]</f>
        <v>83151473</v>
      </c>
      <c r="V1583" s="9" t="str">
        <f>IF(IMDB4[[#This Row],[Profit]]&gt;0,"Hit","Flop")</f>
        <v>Hit</v>
      </c>
      <c r="W1583" s="9" t="str" cm="1">
        <f t="array" ref="W1583">_xlfn.IFS(IMDB4[[#This Row],[IMDb Score (1-10)]]&gt;=8,"Excellent",IMDB4[[#This Row],[IMDb Score (1-10)]]&gt;=7,"Good",IMDB4[[#This Row],[IMDb Score (1-10)]]&gt;=5,"Average",TRUE,"Poor")</f>
        <v>Good</v>
      </c>
      <c r="X1583" s="9" t="str">
        <f>IF(IMDB4[[#This Row],[Duration (min)]]&lt;90,"Short",IF(IMDB4[[#This Row],[Duration (min)]]&lt;=120,"Medium", "Long"))</f>
        <v>Medium</v>
      </c>
    </row>
    <row r="1584" spans="1:24" x14ac:dyDescent="0.25">
      <c r="A1584" s="1" t="s">
        <v>4591</v>
      </c>
      <c r="B1584" s="2">
        <v>39373</v>
      </c>
      <c r="C1584" s="30">
        <f>YEAR(IMDB4[[#This Row],[Release Date]])</f>
        <v>2007</v>
      </c>
      <c r="D1584" s="30" t="str">
        <f>FLOOR(IMDB4[[#This Row],[Year]],10)&amp;"s"</f>
        <v>2000s</v>
      </c>
      <c r="E1584" s="1" t="s">
        <v>32</v>
      </c>
      <c r="F1584" s="1" t="s">
        <v>40</v>
      </c>
      <c r="G1584" s="1" t="s">
        <v>3</v>
      </c>
      <c r="H1584" s="1" t="s">
        <v>4</v>
      </c>
      <c r="I1584" s="1" t="s">
        <v>84</v>
      </c>
      <c r="J1584" s="1" t="s">
        <v>420</v>
      </c>
      <c r="K1584" s="1" t="s">
        <v>4592</v>
      </c>
      <c r="L1584" s="30">
        <v>2000</v>
      </c>
      <c r="M1584" s="30">
        <v>6576</v>
      </c>
      <c r="N1584" s="30">
        <v>58</v>
      </c>
      <c r="O1584" s="30">
        <v>0</v>
      </c>
      <c r="P1584" s="27">
        <v>6.2</v>
      </c>
      <c r="Q1584" s="30">
        <v>194</v>
      </c>
      <c r="R1584" s="30">
        <v>91</v>
      </c>
      <c r="S1584" s="9">
        <v>126597121</v>
      </c>
      <c r="T1584" s="9">
        <v>150000000</v>
      </c>
      <c r="U1584" s="9">
        <f>IMDB4[[#This Row],[Gross Revenue]]-IMDB4[[#This Row],[Budget]]</f>
        <v>-23402879</v>
      </c>
      <c r="V1584" s="9" t="str">
        <f>IF(IMDB4[[#This Row],[Profit]]&gt;0,"Hit","Flop")</f>
        <v>Flop</v>
      </c>
      <c r="W1584" s="9" t="str" cm="1">
        <f t="array" ref="W1584">_xlfn.IFS(IMDB4[[#This Row],[IMDb Score (1-10)]]&gt;=8,"Excellent",IMDB4[[#This Row],[IMDb Score (1-10)]]&gt;=7,"Good",IMDB4[[#This Row],[IMDb Score (1-10)]]&gt;=5,"Average",TRUE,"Poor")</f>
        <v>Average</v>
      </c>
      <c r="X1584" s="9" t="str">
        <f>IF(IMDB4[[#This Row],[Duration (min)]]&lt;90,"Short",IF(IMDB4[[#This Row],[Duration (min)]]&lt;=120,"Medium", "Long"))</f>
        <v>Medium</v>
      </c>
    </row>
    <row r="1585" spans="1:24" x14ac:dyDescent="0.25">
      <c r="A1585" s="1" t="s">
        <v>1920</v>
      </c>
      <c r="B1585" s="2">
        <v>35920</v>
      </c>
      <c r="C1585" s="30">
        <f>YEAR(IMDB4[[#This Row],[Release Date]])</f>
        <v>1998</v>
      </c>
      <c r="D1585" s="30" t="str">
        <f>FLOOR(IMDB4[[#This Row],[Year]],10)&amp;"s"</f>
        <v>1990s</v>
      </c>
      <c r="E1585" s="1" t="s">
        <v>32</v>
      </c>
      <c r="F1585" s="1" t="s">
        <v>20</v>
      </c>
      <c r="G1585" s="1" t="s">
        <v>3</v>
      </c>
      <c r="H1585" s="1" t="s">
        <v>4</v>
      </c>
      <c r="I1585" s="1" t="s">
        <v>84</v>
      </c>
      <c r="J1585" s="1" t="s">
        <v>1921</v>
      </c>
      <c r="K1585" s="1" t="s">
        <v>501</v>
      </c>
      <c r="L1585" s="30">
        <v>2000</v>
      </c>
      <c r="M1585" s="30">
        <v>3698</v>
      </c>
      <c r="N1585" s="30">
        <v>608</v>
      </c>
      <c r="O1585" s="30">
        <v>18000</v>
      </c>
      <c r="P1585" s="27">
        <v>8.1</v>
      </c>
      <c r="Q1585" s="30">
        <v>213</v>
      </c>
      <c r="R1585" s="30">
        <v>103</v>
      </c>
      <c r="S1585" s="9">
        <v>125603360</v>
      </c>
      <c r="T1585" s="9">
        <v>60000000</v>
      </c>
      <c r="U1585" s="9">
        <f>IMDB4[[#This Row],[Gross Revenue]]-IMDB4[[#This Row],[Budget]]</f>
        <v>65603360</v>
      </c>
      <c r="V1585" s="9" t="str">
        <f>IF(IMDB4[[#This Row],[Profit]]&gt;0,"Hit","Flop")</f>
        <v>Hit</v>
      </c>
      <c r="W1585" s="9" t="str" cm="1">
        <f t="array" ref="W1585">_xlfn.IFS(IMDB4[[#This Row],[IMDb Score (1-10)]]&gt;=8,"Excellent",IMDB4[[#This Row],[IMDb Score (1-10)]]&gt;=7,"Good",IMDB4[[#This Row],[IMDb Score (1-10)]]&gt;=5,"Average",TRUE,"Poor")</f>
        <v>Excellent</v>
      </c>
      <c r="X1585" s="9" t="str">
        <f>IF(IMDB4[[#This Row],[Duration (min)]]&lt;90,"Short",IF(IMDB4[[#This Row],[Duration (min)]]&lt;=120,"Medium", "Long"))</f>
        <v>Medium</v>
      </c>
    </row>
    <row r="1586" spans="1:24" x14ac:dyDescent="0.25">
      <c r="A1586" s="1" t="s">
        <v>1821</v>
      </c>
      <c r="B1586" s="2">
        <v>35840</v>
      </c>
      <c r="C1586" s="30">
        <f>YEAR(IMDB4[[#This Row],[Release Date]])</f>
        <v>1998</v>
      </c>
      <c r="D1586" s="30" t="str">
        <f>FLOOR(IMDB4[[#This Row],[Year]],10)&amp;"s"</f>
        <v>1990s</v>
      </c>
      <c r="E1586" s="1" t="s">
        <v>32</v>
      </c>
      <c r="F1586" s="1" t="s">
        <v>40</v>
      </c>
      <c r="G1586" s="1" t="s">
        <v>3</v>
      </c>
      <c r="H1586" s="1" t="s">
        <v>4</v>
      </c>
      <c r="I1586" s="1" t="s">
        <v>28</v>
      </c>
      <c r="J1586" s="1" t="s">
        <v>1117</v>
      </c>
      <c r="K1586" s="1" t="s">
        <v>1822</v>
      </c>
      <c r="L1586" s="30">
        <v>2000</v>
      </c>
      <c r="M1586" s="30">
        <v>4478</v>
      </c>
      <c r="N1586" s="30">
        <v>7</v>
      </c>
      <c r="O1586" s="30">
        <v>12000</v>
      </c>
      <c r="P1586" s="27">
        <v>7.5</v>
      </c>
      <c r="Q1586" s="30">
        <v>143</v>
      </c>
      <c r="R1586" s="30">
        <v>88</v>
      </c>
      <c r="S1586" s="9">
        <v>120618403</v>
      </c>
      <c r="T1586" s="9">
        <v>90000000</v>
      </c>
      <c r="U1586" s="9">
        <f>IMDB4[[#This Row],[Gross Revenue]]-IMDB4[[#This Row],[Budget]]</f>
        <v>30618403</v>
      </c>
      <c r="V1586" s="9" t="str">
        <f>IF(IMDB4[[#This Row],[Profit]]&gt;0,"Hit","Flop")</f>
        <v>Hit</v>
      </c>
      <c r="W1586" s="9" t="str" cm="1">
        <f t="array" ref="W1586">_xlfn.IFS(IMDB4[[#This Row],[IMDb Score (1-10)]]&gt;=8,"Excellent",IMDB4[[#This Row],[IMDb Score (1-10)]]&gt;=7,"Good",IMDB4[[#This Row],[IMDb Score (1-10)]]&gt;=5,"Average",TRUE,"Poor")</f>
        <v>Good</v>
      </c>
      <c r="X1586" s="9" t="str">
        <f>IF(IMDB4[[#This Row],[Duration (min)]]&lt;90,"Short",IF(IMDB4[[#This Row],[Duration (min)]]&lt;=120,"Medium", "Long"))</f>
        <v>Short</v>
      </c>
    </row>
    <row r="1587" spans="1:24" x14ac:dyDescent="0.25">
      <c r="A1587" s="1" t="s">
        <v>5235</v>
      </c>
      <c r="B1587" s="2">
        <v>39846</v>
      </c>
      <c r="C1587" s="30">
        <f>YEAR(IMDB4[[#This Row],[Release Date]])</f>
        <v>2009</v>
      </c>
      <c r="D1587" s="30" t="str">
        <f>FLOOR(IMDB4[[#This Row],[Year]],10)&amp;"s"</f>
        <v>2000s</v>
      </c>
      <c r="E1587" s="1" t="s">
        <v>32</v>
      </c>
      <c r="F1587" s="1" t="s">
        <v>77</v>
      </c>
      <c r="G1587" s="1" t="s">
        <v>3</v>
      </c>
      <c r="H1587" s="1" t="s">
        <v>4902</v>
      </c>
      <c r="I1587" s="1" t="s">
        <v>92</v>
      </c>
      <c r="J1587" s="1" t="s">
        <v>5236</v>
      </c>
      <c r="K1587" s="1" t="s">
        <v>5237</v>
      </c>
      <c r="L1587" s="30">
        <v>2000</v>
      </c>
      <c r="M1587" s="30">
        <v>2639</v>
      </c>
      <c r="N1587" s="30">
        <v>662</v>
      </c>
      <c r="O1587" s="30">
        <v>22000</v>
      </c>
      <c r="P1587" s="27">
        <v>8</v>
      </c>
      <c r="Q1587" s="30">
        <v>472</v>
      </c>
      <c r="R1587" s="30">
        <v>112</v>
      </c>
      <c r="S1587" s="9">
        <v>115646235</v>
      </c>
      <c r="T1587" s="9">
        <v>30000000</v>
      </c>
      <c r="U1587" s="9">
        <f>IMDB4[[#This Row],[Gross Revenue]]-IMDB4[[#This Row],[Budget]]</f>
        <v>85646235</v>
      </c>
      <c r="V1587" s="9" t="str">
        <f>IF(IMDB4[[#This Row],[Profit]]&gt;0,"Hit","Flop")</f>
        <v>Hit</v>
      </c>
      <c r="W1587" s="9" t="str" cm="1">
        <f t="array" ref="W1587">_xlfn.IFS(IMDB4[[#This Row],[IMDb Score (1-10)]]&gt;=8,"Excellent",IMDB4[[#This Row],[IMDb Score (1-10)]]&gt;=7,"Good",IMDB4[[#This Row],[IMDb Score (1-10)]]&gt;=5,"Average",TRUE,"Poor")</f>
        <v>Excellent</v>
      </c>
      <c r="X1587" s="9" t="str">
        <f>IF(IMDB4[[#This Row],[Duration (min)]]&lt;90,"Short",IF(IMDB4[[#This Row],[Duration (min)]]&lt;=120,"Medium", "Long"))</f>
        <v>Medium</v>
      </c>
    </row>
    <row r="1588" spans="1:24" x14ac:dyDescent="0.25">
      <c r="A1588" s="1" t="s">
        <v>2837</v>
      </c>
      <c r="B1588" s="2">
        <v>37243</v>
      </c>
      <c r="C1588" s="30">
        <f>YEAR(IMDB4[[#This Row],[Release Date]])</f>
        <v>2001</v>
      </c>
      <c r="D1588" s="30" t="str">
        <f>FLOOR(IMDB4[[#This Row],[Year]],10)&amp;"s"</f>
        <v>2000s</v>
      </c>
      <c r="E1588" s="1" t="s">
        <v>32</v>
      </c>
      <c r="F1588" s="1" t="s">
        <v>77</v>
      </c>
      <c r="G1588" s="1" t="s">
        <v>3</v>
      </c>
      <c r="H1588" s="1" t="s">
        <v>4</v>
      </c>
      <c r="I1588" s="1" t="s">
        <v>84</v>
      </c>
      <c r="J1588" s="1" t="s">
        <v>1354</v>
      </c>
      <c r="K1588" s="1" t="s">
        <v>902</v>
      </c>
      <c r="L1588" s="30">
        <v>2000</v>
      </c>
      <c r="M1588" s="30">
        <v>4499</v>
      </c>
      <c r="N1588" s="30">
        <v>0</v>
      </c>
      <c r="O1588" s="30">
        <v>0</v>
      </c>
      <c r="P1588" s="27">
        <v>5.4</v>
      </c>
      <c r="Q1588" s="30">
        <v>122</v>
      </c>
      <c r="R1588" s="30">
        <v>88</v>
      </c>
      <c r="S1588" s="9">
        <v>112692062</v>
      </c>
      <c r="T1588" s="9">
        <v>35000000</v>
      </c>
      <c r="U1588" s="9">
        <f>IMDB4[[#This Row],[Gross Revenue]]-IMDB4[[#This Row],[Budget]]</f>
        <v>77692062</v>
      </c>
      <c r="V1588" s="9" t="str">
        <f>IF(IMDB4[[#This Row],[Profit]]&gt;0,"Hit","Flop")</f>
        <v>Hit</v>
      </c>
      <c r="W1588" s="9" t="str" cm="1">
        <f t="array" ref="W1588">_xlfn.IFS(IMDB4[[#This Row],[IMDb Score (1-10)]]&gt;=8,"Excellent",IMDB4[[#This Row],[IMDb Score (1-10)]]&gt;=7,"Good",IMDB4[[#This Row],[IMDb Score (1-10)]]&gt;=5,"Average",TRUE,"Poor")</f>
        <v>Average</v>
      </c>
      <c r="X1588" s="9" t="str">
        <f>IF(IMDB4[[#This Row],[Duration (min)]]&lt;90,"Short",IF(IMDB4[[#This Row],[Duration (min)]]&lt;=120,"Medium", "Long"))</f>
        <v>Short</v>
      </c>
    </row>
    <row r="1589" spans="1:24" x14ac:dyDescent="0.25">
      <c r="A1589" s="1" t="s">
        <v>3320</v>
      </c>
      <c r="B1589" s="2">
        <v>37960</v>
      </c>
      <c r="C1589" s="30">
        <f>YEAR(IMDB4[[#This Row],[Release Date]])</f>
        <v>2003</v>
      </c>
      <c r="D1589" s="30" t="str">
        <f>FLOOR(IMDB4[[#This Row],[Year]],10)&amp;"s"</f>
        <v>2000s</v>
      </c>
      <c r="E1589" s="1" t="s">
        <v>32</v>
      </c>
      <c r="F1589" s="1" t="s">
        <v>20</v>
      </c>
      <c r="G1589" s="1" t="s">
        <v>3</v>
      </c>
      <c r="H1589" s="1" t="s">
        <v>4</v>
      </c>
      <c r="I1589" s="1" t="s">
        <v>84</v>
      </c>
      <c r="J1589" s="1" t="s">
        <v>263</v>
      </c>
      <c r="K1589" s="1" t="s">
        <v>2692</v>
      </c>
      <c r="L1589" s="30">
        <v>2000</v>
      </c>
      <c r="M1589" s="30">
        <v>3984</v>
      </c>
      <c r="N1589" s="30">
        <v>70</v>
      </c>
      <c r="O1589" s="30">
        <v>0</v>
      </c>
      <c r="P1589" s="27">
        <v>6.1</v>
      </c>
      <c r="Q1589" s="30">
        <v>129</v>
      </c>
      <c r="R1589" s="30">
        <v>97</v>
      </c>
      <c r="S1589" s="9">
        <v>110222438</v>
      </c>
      <c r="T1589" s="9">
        <v>26000000</v>
      </c>
      <c r="U1589" s="9">
        <f>IMDB4[[#This Row],[Gross Revenue]]-IMDB4[[#This Row],[Budget]]</f>
        <v>84222438</v>
      </c>
      <c r="V1589" s="9" t="str">
        <f>IF(IMDB4[[#This Row],[Profit]]&gt;0,"Hit","Flop")</f>
        <v>Hit</v>
      </c>
      <c r="W1589" s="9" t="str" cm="1">
        <f t="array" ref="W1589">_xlfn.IFS(IMDB4[[#This Row],[IMDb Score (1-10)]]&gt;=8,"Excellent",IMDB4[[#This Row],[IMDb Score (1-10)]]&gt;=7,"Good",IMDB4[[#This Row],[IMDb Score (1-10)]]&gt;=5,"Average",TRUE,"Poor")</f>
        <v>Average</v>
      </c>
      <c r="X1589" s="9" t="str">
        <f>IF(IMDB4[[#This Row],[Duration (min)]]&lt;90,"Short",IF(IMDB4[[#This Row],[Duration (min)]]&lt;=120,"Medium", "Long"))</f>
        <v>Medium</v>
      </c>
    </row>
    <row r="1590" spans="1:24" x14ac:dyDescent="0.25">
      <c r="A1590" s="1" t="s">
        <v>2623</v>
      </c>
      <c r="B1590" s="2">
        <v>36989</v>
      </c>
      <c r="C1590" s="30">
        <f>YEAR(IMDB4[[#This Row],[Release Date]])</f>
        <v>2001</v>
      </c>
      <c r="D1590" s="30" t="str">
        <f>FLOOR(IMDB4[[#This Row],[Year]],10)&amp;"s"</f>
        <v>2000s</v>
      </c>
      <c r="E1590" s="1" t="s">
        <v>32</v>
      </c>
      <c r="F1590" s="1" t="s">
        <v>9</v>
      </c>
      <c r="G1590" s="1" t="s">
        <v>3</v>
      </c>
      <c r="H1590" s="1" t="s">
        <v>4</v>
      </c>
      <c r="I1590" s="1" t="s">
        <v>92</v>
      </c>
      <c r="J1590" s="1" t="s">
        <v>2265</v>
      </c>
      <c r="K1590" s="1" t="s">
        <v>274</v>
      </c>
      <c r="L1590" s="30">
        <v>2000</v>
      </c>
      <c r="M1590" s="30">
        <v>4270</v>
      </c>
      <c r="N1590" s="30">
        <v>0</v>
      </c>
      <c r="O1590" s="30">
        <v>10000</v>
      </c>
      <c r="P1590" s="27">
        <v>7.7</v>
      </c>
      <c r="Q1590" s="30">
        <v>200</v>
      </c>
      <c r="R1590" s="30">
        <v>152</v>
      </c>
      <c r="S1590" s="9">
        <v>108638745</v>
      </c>
      <c r="T1590" s="9">
        <v>92000000</v>
      </c>
      <c r="U1590" s="9">
        <f>IMDB4[[#This Row],[Gross Revenue]]-IMDB4[[#This Row],[Budget]]</f>
        <v>16638745</v>
      </c>
      <c r="V1590" s="9" t="str">
        <f>IF(IMDB4[[#This Row],[Profit]]&gt;0,"Hit","Flop")</f>
        <v>Hit</v>
      </c>
      <c r="W1590" s="9" t="str" cm="1">
        <f t="array" ref="W1590">_xlfn.IFS(IMDB4[[#This Row],[IMDb Score (1-10)]]&gt;=8,"Excellent",IMDB4[[#This Row],[IMDb Score (1-10)]]&gt;=7,"Good",IMDB4[[#This Row],[IMDb Score (1-10)]]&gt;=5,"Average",TRUE,"Poor")</f>
        <v>Good</v>
      </c>
      <c r="X1590" s="9" t="str">
        <f>IF(IMDB4[[#This Row],[Duration (min)]]&lt;90,"Short",IF(IMDB4[[#This Row],[Duration (min)]]&lt;=120,"Medium", "Long"))</f>
        <v>Long</v>
      </c>
    </row>
    <row r="1591" spans="1:24" x14ac:dyDescent="0.25">
      <c r="A1591" s="1" t="s">
        <v>3295</v>
      </c>
      <c r="B1591" s="2">
        <v>37949</v>
      </c>
      <c r="C1591" s="30">
        <f>YEAR(IMDB4[[#This Row],[Release Date]])</f>
        <v>2003</v>
      </c>
      <c r="D1591" s="30" t="str">
        <f>FLOOR(IMDB4[[#This Row],[Year]],10)&amp;"s"</f>
        <v>2000s</v>
      </c>
      <c r="E1591" s="1" t="s">
        <v>32</v>
      </c>
      <c r="F1591" s="1" t="s">
        <v>77</v>
      </c>
      <c r="G1591" s="1" t="s">
        <v>3</v>
      </c>
      <c r="H1591" s="1" t="s">
        <v>4</v>
      </c>
      <c r="I1591" s="1" t="s">
        <v>132</v>
      </c>
      <c r="J1591" s="1" t="s">
        <v>787</v>
      </c>
      <c r="K1591" s="1" t="s">
        <v>2315</v>
      </c>
      <c r="L1591" s="30">
        <v>2000</v>
      </c>
      <c r="M1591" s="30">
        <v>4046</v>
      </c>
      <c r="N1591" s="30">
        <v>368</v>
      </c>
      <c r="O1591" s="30">
        <v>0</v>
      </c>
      <c r="P1591" s="27">
        <v>4.8</v>
      </c>
      <c r="Q1591" s="30">
        <v>102</v>
      </c>
      <c r="R1591" s="30">
        <v>107</v>
      </c>
      <c r="S1591" s="9">
        <v>100685880</v>
      </c>
      <c r="T1591" s="9">
        <v>120000000</v>
      </c>
      <c r="U1591" s="9">
        <f>IMDB4[[#This Row],[Gross Revenue]]-IMDB4[[#This Row],[Budget]]</f>
        <v>-19314120</v>
      </c>
      <c r="V1591" s="9" t="str">
        <f>IF(IMDB4[[#This Row],[Profit]]&gt;0,"Hit","Flop")</f>
        <v>Flop</v>
      </c>
      <c r="W1591" s="9" t="str" cm="1">
        <f t="array" ref="W1591">_xlfn.IFS(IMDB4[[#This Row],[IMDb Score (1-10)]]&gt;=8,"Excellent",IMDB4[[#This Row],[IMDb Score (1-10)]]&gt;=7,"Good",IMDB4[[#This Row],[IMDb Score (1-10)]]&gt;=5,"Average",TRUE,"Poor")</f>
        <v>Poor</v>
      </c>
      <c r="X1591" s="9" t="str">
        <f>IF(IMDB4[[#This Row],[Duration (min)]]&lt;90,"Short",IF(IMDB4[[#This Row],[Duration (min)]]&lt;=120,"Medium", "Long"))</f>
        <v>Medium</v>
      </c>
    </row>
    <row r="1592" spans="1:24" x14ac:dyDescent="0.25">
      <c r="A1592" s="1" t="s">
        <v>1448</v>
      </c>
      <c r="B1592" s="2">
        <v>35118</v>
      </c>
      <c r="C1592" s="30">
        <f>YEAR(IMDB4[[#This Row],[Release Date]])</f>
        <v>1996</v>
      </c>
      <c r="D1592" s="30" t="str">
        <f>FLOOR(IMDB4[[#This Row],[Year]],10)&amp;"s"</f>
        <v>1990s</v>
      </c>
      <c r="E1592" s="1" t="s">
        <v>32</v>
      </c>
      <c r="F1592" s="1" t="s">
        <v>33</v>
      </c>
      <c r="G1592" s="1" t="s">
        <v>3</v>
      </c>
      <c r="H1592" s="1" t="s">
        <v>4</v>
      </c>
      <c r="I1592" s="1" t="s">
        <v>28</v>
      </c>
      <c r="J1592" s="1" t="s">
        <v>787</v>
      </c>
      <c r="K1592" s="1" t="s">
        <v>1449</v>
      </c>
      <c r="L1592" s="30">
        <v>2000</v>
      </c>
      <c r="M1592" s="30">
        <v>4842</v>
      </c>
      <c r="N1592" s="30">
        <v>21</v>
      </c>
      <c r="O1592" s="30">
        <v>0</v>
      </c>
      <c r="P1592" s="27">
        <v>6.9</v>
      </c>
      <c r="Q1592" s="30">
        <v>80</v>
      </c>
      <c r="R1592" s="30">
        <v>91</v>
      </c>
      <c r="S1592" s="9">
        <v>100117603</v>
      </c>
      <c r="T1592" s="9">
        <v>100000000</v>
      </c>
      <c r="U1592" s="9">
        <f>IMDB4[[#This Row],[Gross Revenue]]-IMDB4[[#This Row],[Budget]]</f>
        <v>117603</v>
      </c>
      <c r="V1592" s="9" t="str">
        <f>IF(IMDB4[[#This Row],[Profit]]&gt;0,"Hit","Flop")</f>
        <v>Hit</v>
      </c>
      <c r="W1592" s="9" t="str" cm="1">
        <f t="array" ref="W1592">_xlfn.IFS(IMDB4[[#This Row],[IMDb Score (1-10)]]&gt;=8,"Excellent",IMDB4[[#This Row],[IMDb Score (1-10)]]&gt;=7,"Good",IMDB4[[#This Row],[IMDb Score (1-10)]]&gt;=5,"Average",TRUE,"Poor")</f>
        <v>Average</v>
      </c>
      <c r="X1592" s="9" t="str">
        <f>IF(IMDB4[[#This Row],[Duration (min)]]&lt;90,"Short",IF(IMDB4[[#This Row],[Duration (min)]]&lt;=120,"Medium", "Long"))</f>
        <v>Medium</v>
      </c>
    </row>
    <row r="1593" spans="1:24" x14ac:dyDescent="0.25">
      <c r="A1593" s="1" t="s">
        <v>2087</v>
      </c>
      <c r="B1593" s="2">
        <v>36488</v>
      </c>
      <c r="C1593" s="30">
        <f>YEAR(IMDB4[[#This Row],[Release Date]])</f>
        <v>1999</v>
      </c>
      <c r="D1593" s="30" t="str">
        <f>FLOOR(IMDB4[[#This Row],[Year]],10)&amp;"s"</f>
        <v>1990s</v>
      </c>
      <c r="E1593" s="1" t="s">
        <v>32</v>
      </c>
      <c r="F1593" s="1" t="s">
        <v>77</v>
      </c>
      <c r="G1593" s="1" t="s">
        <v>3</v>
      </c>
      <c r="H1593" s="1" t="s">
        <v>4</v>
      </c>
      <c r="I1593" s="1" t="s">
        <v>84</v>
      </c>
      <c r="J1593" s="1" t="s">
        <v>420</v>
      </c>
      <c r="K1593" s="1" t="s">
        <v>2088</v>
      </c>
      <c r="L1593" s="30">
        <v>2000</v>
      </c>
      <c r="M1593" s="30">
        <v>5320</v>
      </c>
      <c r="N1593" s="30">
        <v>16</v>
      </c>
      <c r="O1593" s="30">
        <v>509</v>
      </c>
      <c r="P1593" s="27">
        <v>4.0999999999999996</v>
      </c>
      <c r="Q1593" s="30">
        <v>70</v>
      </c>
      <c r="R1593" s="30">
        <v>110</v>
      </c>
      <c r="S1593" s="9">
        <v>97360069</v>
      </c>
      <c r="T1593" s="9">
        <v>75000000</v>
      </c>
      <c r="U1593" s="9">
        <f>IMDB4[[#This Row],[Gross Revenue]]-IMDB4[[#This Row],[Budget]]</f>
        <v>22360069</v>
      </c>
      <c r="V1593" s="9" t="str">
        <f>IF(IMDB4[[#This Row],[Profit]]&gt;0,"Hit","Flop")</f>
        <v>Hit</v>
      </c>
      <c r="W1593" s="9" t="str" cm="1">
        <f t="array" ref="W1593">_xlfn.IFS(IMDB4[[#This Row],[IMDb Score (1-10)]]&gt;=8,"Excellent",IMDB4[[#This Row],[IMDb Score (1-10)]]&gt;=7,"Good",IMDB4[[#This Row],[IMDb Score (1-10)]]&gt;=5,"Average",TRUE,"Poor")</f>
        <v>Poor</v>
      </c>
      <c r="X1593" s="9" t="str">
        <f>IF(IMDB4[[#This Row],[Duration (min)]]&lt;90,"Short",IF(IMDB4[[#This Row],[Duration (min)]]&lt;=120,"Medium", "Long"))</f>
        <v>Medium</v>
      </c>
    </row>
    <row r="1594" spans="1:24" x14ac:dyDescent="0.25">
      <c r="A1594" s="1" t="s">
        <v>2741</v>
      </c>
      <c r="B1594" s="2">
        <v>36998</v>
      </c>
      <c r="C1594" s="30">
        <f>YEAR(IMDB4[[#This Row],[Release Date]])</f>
        <v>2001</v>
      </c>
      <c r="D1594" s="30" t="str">
        <f>FLOOR(IMDB4[[#This Row],[Year]],10)&amp;"s"</f>
        <v>2000s</v>
      </c>
      <c r="E1594" s="1" t="s">
        <v>32</v>
      </c>
      <c r="F1594" s="1" t="s">
        <v>20</v>
      </c>
      <c r="G1594" s="1" t="s">
        <v>3</v>
      </c>
      <c r="H1594" s="1" t="s">
        <v>4</v>
      </c>
      <c r="I1594" s="1" t="s">
        <v>132</v>
      </c>
      <c r="J1594" s="1" t="s">
        <v>2742</v>
      </c>
      <c r="K1594" s="1" t="s">
        <v>2743</v>
      </c>
      <c r="L1594" s="30">
        <v>2000</v>
      </c>
      <c r="M1594" s="30">
        <v>4380</v>
      </c>
      <c r="N1594" s="30">
        <v>126</v>
      </c>
      <c r="O1594" s="30">
        <v>0</v>
      </c>
      <c r="P1594" s="27">
        <v>6.2</v>
      </c>
      <c r="Q1594" s="30">
        <v>163</v>
      </c>
      <c r="R1594" s="30">
        <v>96</v>
      </c>
      <c r="S1594" s="9">
        <v>95001351</v>
      </c>
      <c r="T1594" s="9">
        <v>18000000</v>
      </c>
      <c r="U1594" s="9">
        <f>IMDB4[[#This Row],[Gross Revenue]]-IMDB4[[#This Row],[Budget]]</f>
        <v>77001351</v>
      </c>
      <c r="V1594" s="9" t="str">
        <f>IF(IMDB4[[#This Row],[Profit]]&gt;0,"Hit","Flop")</f>
        <v>Hit</v>
      </c>
      <c r="W1594" s="9" t="str" cm="1">
        <f t="array" ref="W1594">_xlfn.IFS(IMDB4[[#This Row],[IMDb Score (1-10)]]&gt;=8,"Excellent",IMDB4[[#This Row],[IMDb Score (1-10)]]&gt;=7,"Good",IMDB4[[#This Row],[IMDb Score (1-10)]]&gt;=5,"Average",TRUE,"Poor")</f>
        <v>Average</v>
      </c>
      <c r="X1594" s="9" t="str">
        <f>IF(IMDB4[[#This Row],[Duration (min)]]&lt;90,"Short",IF(IMDB4[[#This Row],[Duration (min)]]&lt;=120,"Medium", "Long"))</f>
        <v>Medium</v>
      </c>
    </row>
    <row r="1595" spans="1:24" x14ac:dyDescent="0.25">
      <c r="A1595" s="1" t="s">
        <v>4846</v>
      </c>
      <c r="B1595" s="2">
        <v>39541</v>
      </c>
      <c r="C1595" s="30">
        <f>YEAR(IMDB4[[#This Row],[Release Date]])</f>
        <v>2008</v>
      </c>
      <c r="D1595" s="30" t="str">
        <f>FLOOR(IMDB4[[#This Row],[Year]],10)&amp;"s"</f>
        <v>2000s</v>
      </c>
      <c r="E1595" s="1" t="s">
        <v>32</v>
      </c>
      <c r="F1595" s="1" t="s">
        <v>40</v>
      </c>
      <c r="G1595" s="1" t="s">
        <v>3</v>
      </c>
      <c r="H1595" s="1" t="s">
        <v>4</v>
      </c>
      <c r="I1595" s="1" t="s">
        <v>84</v>
      </c>
      <c r="J1595" s="1" t="s">
        <v>263</v>
      </c>
      <c r="K1595" s="1" t="s">
        <v>2295</v>
      </c>
      <c r="L1595" s="30">
        <v>2000</v>
      </c>
      <c r="M1595" s="30">
        <v>4729</v>
      </c>
      <c r="N1595" s="30">
        <v>67</v>
      </c>
      <c r="O1595" s="30">
        <v>0</v>
      </c>
      <c r="P1595" s="27">
        <v>3.7</v>
      </c>
      <c r="Q1595" s="30">
        <v>100</v>
      </c>
      <c r="R1595" s="30">
        <v>91</v>
      </c>
      <c r="S1595" s="9">
        <v>94497271</v>
      </c>
      <c r="T1595" s="9">
        <v>20000000</v>
      </c>
      <c r="U1595" s="9">
        <f>IMDB4[[#This Row],[Gross Revenue]]-IMDB4[[#This Row],[Budget]]</f>
        <v>74497271</v>
      </c>
      <c r="V1595" s="9" t="str">
        <f>IF(IMDB4[[#This Row],[Profit]]&gt;0,"Hit","Flop")</f>
        <v>Hit</v>
      </c>
      <c r="W1595" s="9" t="str" cm="1">
        <f t="array" ref="W1595">_xlfn.IFS(IMDB4[[#This Row],[IMDb Score (1-10)]]&gt;=8,"Excellent",IMDB4[[#This Row],[IMDb Score (1-10)]]&gt;=7,"Good",IMDB4[[#This Row],[IMDb Score (1-10)]]&gt;=5,"Average",TRUE,"Poor")</f>
        <v>Poor</v>
      </c>
      <c r="X1595" s="9" t="str">
        <f>IF(IMDB4[[#This Row],[Duration (min)]]&lt;90,"Short",IF(IMDB4[[#This Row],[Duration (min)]]&lt;=120,"Medium", "Long"))</f>
        <v>Medium</v>
      </c>
    </row>
    <row r="1596" spans="1:24" x14ac:dyDescent="0.25">
      <c r="A1596" s="1" t="s">
        <v>7005</v>
      </c>
      <c r="B1596" s="2">
        <v>42315</v>
      </c>
      <c r="C1596" s="30">
        <f>YEAR(IMDB4[[#This Row],[Release Date]])</f>
        <v>2015</v>
      </c>
      <c r="D1596" s="30" t="str">
        <f>FLOOR(IMDB4[[#This Row],[Year]],10)&amp;"s"</f>
        <v>2010s</v>
      </c>
      <c r="E1596" s="1" t="s">
        <v>32</v>
      </c>
      <c r="F1596" s="1" t="s">
        <v>77</v>
      </c>
      <c r="G1596" s="1" t="s">
        <v>3</v>
      </c>
      <c r="H1596" s="1" t="s">
        <v>4</v>
      </c>
      <c r="I1596" s="1" t="s">
        <v>84</v>
      </c>
      <c r="J1596" s="1" t="s">
        <v>2243</v>
      </c>
      <c r="K1596" s="1" t="s">
        <v>2207</v>
      </c>
      <c r="L1596" s="30">
        <v>2000</v>
      </c>
      <c r="M1596" s="30">
        <v>5046</v>
      </c>
      <c r="N1596" s="30">
        <v>663</v>
      </c>
      <c r="O1596" s="30">
        <v>37000</v>
      </c>
      <c r="P1596" s="27">
        <v>6.5</v>
      </c>
      <c r="Q1596" s="30">
        <v>443</v>
      </c>
      <c r="R1596" s="30">
        <v>130</v>
      </c>
      <c r="S1596" s="9">
        <v>93417865</v>
      </c>
      <c r="T1596" s="9">
        <v>190000000</v>
      </c>
      <c r="U1596" s="9">
        <f>IMDB4[[#This Row],[Gross Revenue]]-IMDB4[[#This Row],[Budget]]</f>
        <v>-96582135</v>
      </c>
      <c r="V1596" s="9" t="str">
        <f>IF(IMDB4[[#This Row],[Profit]]&gt;0,"Hit","Flop")</f>
        <v>Flop</v>
      </c>
      <c r="W1596" s="9" t="str" cm="1">
        <f t="array" ref="W1596">_xlfn.IFS(IMDB4[[#This Row],[IMDb Score (1-10)]]&gt;=8,"Excellent",IMDB4[[#This Row],[IMDb Score (1-10)]]&gt;=7,"Good",IMDB4[[#This Row],[IMDb Score (1-10)]]&gt;=5,"Average",TRUE,"Poor")</f>
        <v>Average</v>
      </c>
      <c r="X1596" s="9" t="str">
        <f>IF(IMDB4[[#This Row],[Duration (min)]]&lt;90,"Short",IF(IMDB4[[#This Row],[Duration (min)]]&lt;=120,"Medium", "Long"))</f>
        <v>Long</v>
      </c>
    </row>
    <row r="1597" spans="1:24" x14ac:dyDescent="0.25">
      <c r="A1597" s="1" t="s">
        <v>4442</v>
      </c>
      <c r="B1597" s="2">
        <v>39006</v>
      </c>
      <c r="C1597" s="30">
        <f>YEAR(IMDB4[[#This Row],[Release Date]])</f>
        <v>2006</v>
      </c>
      <c r="D1597" s="30" t="str">
        <f>FLOOR(IMDB4[[#This Row],[Year]],10)&amp;"s"</f>
        <v>2000s</v>
      </c>
      <c r="E1597" s="1" t="s">
        <v>32</v>
      </c>
      <c r="F1597" s="1" t="s">
        <v>20</v>
      </c>
      <c r="G1597" s="1" t="s">
        <v>3</v>
      </c>
      <c r="H1597" s="1" t="s">
        <v>4</v>
      </c>
      <c r="I1597" s="1" t="s">
        <v>132</v>
      </c>
      <c r="J1597" s="1" t="s">
        <v>4443</v>
      </c>
      <c r="K1597" s="1" t="s">
        <v>876</v>
      </c>
      <c r="L1597" s="30">
        <v>2000</v>
      </c>
      <c r="M1597" s="30">
        <v>5855</v>
      </c>
      <c r="N1597" s="30">
        <v>119</v>
      </c>
      <c r="O1597" s="30">
        <v>1000</v>
      </c>
      <c r="P1597" s="27">
        <v>5.0999999999999996</v>
      </c>
      <c r="Q1597" s="30">
        <v>151</v>
      </c>
      <c r="R1597" s="30">
        <v>89</v>
      </c>
      <c r="S1597" s="9">
        <v>90703745</v>
      </c>
      <c r="T1597" s="9">
        <v>45000000</v>
      </c>
      <c r="U1597" s="9">
        <f>IMDB4[[#This Row],[Gross Revenue]]-IMDB4[[#This Row],[Budget]]</f>
        <v>45703745</v>
      </c>
      <c r="V1597" s="9" t="str">
        <f>IF(IMDB4[[#This Row],[Profit]]&gt;0,"Hit","Flop")</f>
        <v>Hit</v>
      </c>
      <c r="W1597" s="9" t="str" cm="1">
        <f t="array" ref="W1597">_xlfn.IFS(IMDB4[[#This Row],[IMDb Score (1-10)]]&gt;=8,"Excellent",IMDB4[[#This Row],[IMDb Score (1-10)]]&gt;=7,"Good",IMDB4[[#This Row],[IMDb Score (1-10)]]&gt;=5,"Average",TRUE,"Poor")</f>
        <v>Average</v>
      </c>
      <c r="X1597" s="9" t="str">
        <f>IF(IMDB4[[#This Row],[Duration (min)]]&lt;90,"Short",IF(IMDB4[[#This Row],[Duration (min)]]&lt;=120,"Medium", "Long"))</f>
        <v>Short</v>
      </c>
    </row>
    <row r="1598" spans="1:24" x14ac:dyDescent="0.25">
      <c r="A1598" s="1" t="s">
        <v>3700</v>
      </c>
      <c r="B1598" s="2">
        <v>38098</v>
      </c>
      <c r="C1598" s="30">
        <f>YEAR(IMDB4[[#This Row],[Release Date]])</f>
        <v>2004</v>
      </c>
      <c r="D1598" s="30" t="str">
        <f>FLOOR(IMDB4[[#This Row],[Year]],10)&amp;"s"</f>
        <v>2000s</v>
      </c>
      <c r="E1598" s="1" t="s">
        <v>32</v>
      </c>
      <c r="F1598" s="1" t="s">
        <v>20</v>
      </c>
      <c r="G1598" s="1" t="s">
        <v>3</v>
      </c>
      <c r="H1598" s="1" t="s">
        <v>4</v>
      </c>
      <c r="I1598" s="1" t="s">
        <v>132</v>
      </c>
      <c r="J1598" s="1" t="s">
        <v>3701</v>
      </c>
      <c r="K1598" s="1" t="s">
        <v>2692</v>
      </c>
      <c r="L1598" s="30">
        <v>2000</v>
      </c>
      <c r="M1598" s="30">
        <v>5032</v>
      </c>
      <c r="N1598" s="30">
        <v>70</v>
      </c>
      <c r="O1598" s="30">
        <v>0</v>
      </c>
      <c r="P1598" s="27">
        <v>7</v>
      </c>
      <c r="Q1598" s="30">
        <v>159</v>
      </c>
      <c r="R1598" s="30">
        <v>97</v>
      </c>
      <c r="S1598" s="9">
        <v>86049418</v>
      </c>
      <c r="T1598" s="9">
        <v>17000000</v>
      </c>
      <c r="U1598" s="9">
        <f>IMDB4[[#This Row],[Gross Revenue]]-IMDB4[[#This Row],[Budget]]</f>
        <v>69049418</v>
      </c>
      <c r="V1598" s="9" t="str">
        <f>IF(IMDB4[[#This Row],[Profit]]&gt;0,"Hit","Flop")</f>
        <v>Hit</v>
      </c>
      <c r="W1598" s="9" t="str" cm="1">
        <f t="array" ref="W1598">_xlfn.IFS(IMDB4[[#This Row],[IMDb Score (1-10)]]&gt;=8,"Excellent",IMDB4[[#This Row],[IMDb Score (1-10)]]&gt;=7,"Good",IMDB4[[#This Row],[IMDb Score (1-10)]]&gt;=5,"Average",TRUE,"Poor")</f>
        <v>Good</v>
      </c>
      <c r="X1598" s="9" t="str">
        <f>IF(IMDB4[[#This Row],[Duration (min)]]&lt;90,"Short",IF(IMDB4[[#This Row],[Duration (min)]]&lt;=120,"Medium", "Long"))</f>
        <v>Medium</v>
      </c>
    </row>
    <row r="1599" spans="1:24" x14ac:dyDescent="0.25">
      <c r="A1599" s="1" t="s">
        <v>6597</v>
      </c>
      <c r="B1599" s="2">
        <v>41680</v>
      </c>
      <c r="C1599" s="30">
        <f>YEAR(IMDB4[[#This Row],[Release Date]])</f>
        <v>2014</v>
      </c>
      <c r="D1599" s="30" t="str">
        <f>FLOOR(IMDB4[[#This Row],[Year]],10)&amp;"s"</f>
        <v>2010s</v>
      </c>
      <c r="E1599" s="1" t="s">
        <v>32</v>
      </c>
      <c r="F1599" s="1" t="s">
        <v>20</v>
      </c>
      <c r="G1599" s="1" t="s">
        <v>3</v>
      </c>
      <c r="H1599" s="1" t="s">
        <v>4</v>
      </c>
      <c r="I1599" s="1" t="s">
        <v>84</v>
      </c>
      <c r="J1599" s="1" t="s">
        <v>6055</v>
      </c>
      <c r="K1599" s="1" t="s">
        <v>5519</v>
      </c>
      <c r="L1599" s="30">
        <v>2000</v>
      </c>
      <c r="M1599" s="30">
        <v>4796</v>
      </c>
      <c r="N1599" s="30">
        <v>87</v>
      </c>
      <c r="O1599" s="30">
        <v>16000</v>
      </c>
      <c r="P1599" s="27">
        <v>5.2</v>
      </c>
      <c r="Q1599" s="30">
        <v>176</v>
      </c>
      <c r="R1599" s="30">
        <v>118</v>
      </c>
      <c r="S1599" s="9">
        <v>85911262</v>
      </c>
      <c r="T1599" s="9">
        <v>65000000</v>
      </c>
      <c r="U1599" s="9">
        <f>IMDB4[[#This Row],[Gross Revenue]]-IMDB4[[#This Row],[Budget]]</f>
        <v>20911262</v>
      </c>
      <c r="V1599" s="9" t="str">
        <f>IF(IMDB4[[#This Row],[Profit]]&gt;0,"Hit","Flop")</f>
        <v>Hit</v>
      </c>
      <c r="W1599" s="9" t="str" cm="1">
        <f t="array" ref="W1599">_xlfn.IFS(IMDB4[[#This Row],[IMDb Score (1-10)]]&gt;=8,"Excellent",IMDB4[[#This Row],[IMDb Score (1-10)]]&gt;=7,"Good",IMDB4[[#This Row],[IMDb Score (1-10)]]&gt;=5,"Average",TRUE,"Poor")</f>
        <v>Average</v>
      </c>
      <c r="X1599" s="9" t="str">
        <f>IF(IMDB4[[#This Row],[Duration (min)]]&lt;90,"Short",IF(IMDB4[[#This Row],[Duration (min)]]&lt;=120,"Medium", "Long"))</f>
        <v>Medium</v>
      </c>
    </row>
    <row r="1600" spans="1:24" x14ac:dyDescent="0.25">
      <c r="A1600" s="1" t="s">
        <v>506</v>
      </c>
      <c r="B1600" s="2">
        <v>31619</v>
      </c>
      <c r="C1600" s="30">
        <f>YEAR(IMDB4[[#This Row],[Release Date]])</f>
        <v>1986</v>
      </c>
      <c r="D1600" s="30" t="str">
        <f>FLOOR(IMDB4[[#This Row],[Year]],10)&amp;"s"</f>
        <v>1980s</v>
      </c>
      <c r="E1600" s="1" t="s">
        <v>32</v>
      </c>
      <c r="F1600" s="1" t="s">
        <v>77</v>
      </c>
      <c r="G1600" s="1" t="s">
        <v>3</v>
      </c>
      <c r="H1600" s="1" t="s">
        <v>4</v>
      </c>
      <c r="I1600" s="1" t="s">
        <v>92</v>
      </c>
      <c r="J1600" s="1" t="s">
        <v>469</v>
      </c>
      <c r="K1600" s="1" t="s">
        <v>470</v>
      </c>
      <c r="L1600" s="30">
        <v>2000</v>
      </c>
      <c r="M1600" s="30">
        <v>4228</v>
      </c>
      <c r="N1600" s="30">
        <v>0</v>
      </c>
      <c r="O1600" s="30">
        <v>18000</v>
      </c>
      <c r="P1600" s="27">
        <v>8.4</v>
      </c>
      <c r="Q1600" s="30">
        <v>250</v>
      </c>
      <c r="R1600" s="30">
        <v>154</v>
      </c>
      <c r="S1600" s="9">
        <v>85200000</v>
      </c>
      <c r="T1600" s="9">
        <v>18500000</v>
      </c>
      <c r="U1600" s="9">
        <f>IMDB4[[#This Row],[Gross Revenue]]-IMDB4[[#This Row],[Budget]]</f>
        <v>66700000</v>
      </c>
      <c r="V1600" s="9" t="str">
        <f>IF(IMDB4[[#This Row],[Profit]]&gt;0,"Hit","Flop")</f>
        <v>Hit</v>
      </c>
      <c r="W1600" s="9" t="str" cm="1">
        <f t="array" ref="W1600">_xlfn.IFS(IMDB4[[#This Row],[IMDb Score (1-10)]]&gt;=8,"Excellent",IMDB4[[#This Row],[IMDb Score (1-10)]]&gt;=7,"Good",IMDB4[[#This Row],[IMDb Score (1-10)]]&gt;=5,"Average",TRUE,"Poor")</f>
        <v>Excellent</v>
      </c>
      <c r="X1600" s="9" t="str">
        <f>IF(IMDB4[[#This Row],[Duration (min)]]&lt;90,"Short",IF(IMDB4[[#This Row],[Duration (min)]]&lt;=120,"Medium", "Long"))</f>
        <v>Long</v>
      </c>
    </row>
    <row r="1601" spans="1:24" x14ac:dyDescent="0.25">
      <c r="A1601" s="1" t="s">
        <v>1068</v>
      </c>
      <c r="B1601" s="2">
        <v>34364</v>
      </c>
      <c r="C1601" s="30">
        <f>YEAR(IMDB4[[#This Row],[Release Date]])</f>
        <v>1994</v>
      </c>
      <c r="D1601" s="30" t="str">
        <f>FLOOR(IMDB4[[#This Row],[Year]],10)&amp;"s"</f>
        <v>1990s</v>
      </c>
      <c r="E1601" s="1" t="s">
        <v>32</v>
      </c>
      <c r="F1601" s="1" t="s">
        <v>9</v>
      </c>
      <c r="G1601" s="1" t="s">
        <v>3</v>
      </c>
      <c r="H1601" s="1" t="s">
        <v>4</v>
      </c>
      <c r="I1601" s="1" t="s">
        <v>92</v>
      </c>
      <c r="J1601" s="1" t="s">
        <v>787</v>
      </c>
      <c r="K1601" s="1" t="s">
        <v>370</v>
      </c>
      <c r="L1601" s="30">
        <v>2000</v>
      </c>
      <c r="M1601" s="30">
        <v>3888</v>
      </c>
      <c r="N1601" s="30">
        <v>272</v>
      </c>
      <c r="O1601" s="30">
        <v>0</v>
      </c>
      <c r="P1601" s="27">
        <v>6</v>
      </c>
      <c r="Q1601" s="30">
        <v>55</v>
      </c>
      <c r="R1601" s="30">
        <v>128</v>
      </c>
      <c r="S1601" s="9">
        <v>83000000</v>
      </c>
      <c r="T1601" s="9">
        <v>55000000</v>
      </c>
      <c r="U1601" s="9">
        <f>IMDB4[[#This Row],[Gross Revenue]]-IMDB4[[#This Row],[Budget]]</f>
        <v>28000000</v>
      </c>
      <c r="V1601" s="9" t="str">
        <f>IF(IMDB4[[#This Row],[Profit]]&gt;0,"Hit","Flop")</f>
        <v>Hit</v>
      </c>
      <c r="W1601" s="9" t="str" cm="1">
        <f t="array" ref="W1601">_xlfn.IFS(IMDB4[[#This Row],[IMDb Score (1-10)]]&gt;=8,"Excellent",IMDB4[[#This Row],[IMDb Score (1-10)]]&gt;=7,"Good",IMDB4[[#This Row],[IMDb Score (1-10)]]&gt;=5,"Average",TRUE,"Poor")</f>
        <v>Average</v>
      </c>
      <c r="X1601" s="9" t="str">
        <f>IF(IMDB4[[#This Row],[Duration (min)]]&lt;90,"Short",IF(IMDB4[[#This Row],[Duration (min)]]&lt;=120,"Medium", "Long"))</f>
        <v>Long</v>
      </c>
    </row>
    <row r="1602" spans="1:24" x14ac:dyDescent="0.25">
      <c r="A1602" s="1" t="s">
        <v>3438</v>
      </c>
      <c r="B1602" s="2">
        <v>37753</v>
      </c>
      <c r="C1602" s="30">
        <f>YEAR(IMDB4[[#This Row],[Release Date]])</f>
        <v>2003</v>
      </c>
      <c r="D1602" s="30" t="str">
        <f>FLOOR(IMDB4[[#This Row],[Year]],10)&amp;"s"</f>
        <v>2000s</v>
      </c>
      <c r="E1602" s="1" t="s">
        <v>32</v>
      </c>
      <c r="F1602" s="1" t="s">
        <v>20</v>
      </c>
      <c r="G1602" s="1" t="s">
        <v>3</v>
      </c>
      <c r="H1602" s="1" t="s">
        <v>4</v>
      </c>
      <c r="I1602" s="1" t="s">
        <v>132</v>
      </c>
      <c r="J1602" s="1" t="s">
        <v>3439</v>
      </c>
      <c r="K1602" s="1" t="s">
        <v>858</v>
      </c>
      <c r="L1602" s="30">
        <v>2000</v>
      </c>
      <c r="M1602" s="30">
        <v>4403</v>
      </c>
      <c r="N1602" s="30">
        <v>0</v>
      </c>
      <c r="O1602" s="30">
        <v>0</v>
      </c>
      <c r="P1602" s="27">
        <v>7.1</v>
      </c>
      <c r="Q1602" s="30">
        <v>204</v>
      </c>
      <c r="R1602" s="30">
        <v>108</v>
      </c>
      <c r="S1602" s="9">
        <v>81257845</v>
      </c>
      <c r="T1602" s="9">
        <v>35000000</v>
      </c>
      <c r="U1602" s="9">
        <f>IMDB4[[#This Row],[Gross Revenue]]-IMDB4[[#This Row],[Budget]]</f>
        <v>46257845</v>
      </c>
      <c r="V1602" s="9" t="str">
        <f>IF(IMDB4[[#This Row],[Profit]]&gt;0,"Hit","Flop")</f>
        <v>Hit</v>
      </c>
      <c r="W1602" s="9" t="str" cm="1">
        <f t="array" ref="W1602">_xlfn.IFS(IMDB4[[#This Row],[IMDb Score (1-10)]]&gt;=8,"Excellent",IMDB4[[#This Row],[IMDb Score (1-10)]]&gt;=7,"Good",IMDB4[[#This Row],[IMDb Score (1-10)]]&gt;=5,"Average",TRUE,"Poor")</f>
        <v>Good</v>
      </c>
      <c r="X1602" s="9" t="str">
        <f>IF(IMDB4[[#This Row],[Duration (min)]]&lt;90,"Short",IF(IMDB4[[#This Row],[Duration (min)]]&lt;=120,"Medium", "Long"))</f>
        <v>Medium</v>
      </c>
    </row>
    <row r="1603" spans="1:24" x14ac:dyDescent="0.25">
      <c r="A1603" s="1" t="s">
        <v>4863</v>
      </c>
      <c r="B1603" s="2">
        <v>39732</v>
      </c>
      <c r="C1603" s="30">
        <f>YEAR(IMDB4[[#This Row],[Release Date]])</f>
        <v>2008</v>
      </c>
      <c r="D1603" s="30" t="str">
        <f>FLOOR(IMDB4[[#This Row],[Year]],10)&amp;"s"</f>
        <v>2000s</v>
      </c>
      <c r="E1603" s="1" t="s">
        <v>32</v>
      </c>
      <c r="F1603" s="1" t="s">
        <v>77</v>
      </c>
      <c r="G1603" s="1" t="s">
        <v>3</v>
      </c>
      <c r="H1603" s="1" t="s">
        <v>4</v>
      </c>
      <c r="I1603" s="1" t="s">
        <v>132</v>
      </c>
      <c r="J1603" s="1" t="s">
        <v>4161</v>
      </c>
      <c r="K1603" s="1" t="s">
        <v>4864</v>
      </c>
      <c r="L1603" s="30">
        <v>2000</v>
      </c>
      <c r="M1603" s="30">
        <v>3958</v>
      </c>
      <c r="N1603" s="30">
        <v>198</v>
      </c>
      <c r="O1603" s="30">
        <v>0</v>
      </c>
      <c r="P1603" s="27">
        <v>7</v>
      </c>
      <c r="Q1603" s="30">
        <v>459</v>
      </c>
      <c r="R1603" s="30">
        <v>85</v>
      </c>
      <c r="S1603" s="9">
        <v>80034302</v>
      </c>
      <c r="T1603" s="9">
        <v>25000000</v>
      </c>
      <c r="U1603" s="9">
        <f>IMDB4[[#This Row],[Gross Revenue]]-IMDB4[[#This Row],[Budget]]</f>
        <v>55034302</v>
      </c>
      <c r="V1603" s="9" t="str">
        <f>IF(IMDB4[[#This Row],[Profit]]&gt;0,"Hit","Flop")</f>
        <v>Hit</v>
      </c>
      <c r="W1603" s="9" t="str" cm="1">
        <f t="array" ref="W1603">_xlfn.IFS(IMDB4[[#This Row],[IMDb Score (1-10)]]&gt;=8,"Excellent",IMDB4[[#This Row],[IMDb Score (1-10)]]&gt;=7,"Good",IMDB4[[#This Row],[IMDb Score (1-10)]]&gt;=5,"Average",TRUE,"Poor")</f>
        <v>Good</v>
      </c>
      <c r="X1603" s="9" t="str">
        <f>IF(IMDB4[[#This Row],[Duration (min)]]&lt;90,"Short",IF(IMDB4[[#This Row],[Duration (min)]]&lt;=120,"Medium", "Long"))</f>
        <v>Short</v>
      </c>
    </row>
    <row r="1604" spans="1:24" x14ac:dyDescent="0.25">
      <c r="A1604" s="1" t="s">
        <v>6873</v>
      </c>
      <c r="B1604" s="2">
        <v>42234</v>
      </c>
      <c r="C1604" s="30">
        <f>YEAR(IMDB4[[#This Row],[Release Date]])</f>
        <v>2015</v>
      </c>
      <c r="D1604" s="30" t="str">
        <f>FLOOR(IMDB4[[#This Row],[Year]],10)&amp;"s"</f>
        <v>2010s</v>
      </c>
      <c r="E1604" s="1" t="s">
        <v>32</v>
      </c>
      <c r="F1604" s="1" t="s">
        <v>40</v>
      </c>
      <c r="G1604" s="1" t="s">
        <v>3</v>
      </c>
      <c r="H1604" s="1" t="s">
        <v>4</v>
      </c>
      <c r="I1604" s="1" t="s">
        <v>84</v>
      </c>
      <c r="J1604" s="1" t="s">
        <v>6874</v>
      </c>
      <c r="K1604" s="1" t="s">
        <v>5301</v>
      </c>
      <c r="L1604" s="30">
        <v>2000</v>
      </c>
      <c r="M1604" s="30">
        <v>5497</v>
      </c>
      <c r="N1604" s="30">
        <v>11</v>
      </c>
      <c r="O1604" s="30">
        <v>35000</v>
      </c>
      <c r="P1604" s="27">
        <v>6.4</v>
      </c>
      <c r="Q1604" s="30">
        <v>218</v>
      </c>
      <c r="R1604" s="30">
        <v>103</v>
      </c>
      <c r="S1604" s="9">
        <v>80021740</v>
      </c>
      <c r="T1604" s="9">
        <v>58000000</v>
      </c>
      <c r="U1604" s="9">
        <f>IMDB4[[#This Row],[Gross Revenue]]-IMDB4[[#This Row],[Budget]]</f>
        <v>22021740</v>
      </c>
      <c r="V1604" s="9" t="str">
        <f>IF(IMDB4[[#This Row],[Profit]]&gt;0,"Hit","Flop")</f>
        <v>Hit</v>
      </c>
      <c r="W1604" s="9" t="str" cm="1">
        <f t="array" ref="W1604">_xlfn.IFS(IMDB4[[#This Row],[IMDb Score (1-10)]]&gt;=8,"Excellent",IMDB4[[#This Row],[IMDb Score (1-10)]]&gt;=7,"Good",IMDB4[[#This Row],[IMDb Score (1-10)]]&gt;=5,"Average",TRUE,"Poor")</f>
        <v>Average</v>
      </c>
      <c r="X1604" s="9" t="str">
        <f>IF(IMDB4[[#This Row],[Duration (min)]]&lt;90,"Short",IF(IMDB4[[#This Row],[Duration (min)]]&lt;=120,"Medium", "Long"))</f>
        <v>Medium</v>
      </c>
    </row>
    <row r="1605" spans="1:24" x14ac:dyDescent="0.25">
      <c r="A1605" s="1" t="s">
        <v>419</v>
      </c>
      <c r="B1605" s="2">
        <v>30495</v>
      </c>
      <c r="C1605" s="30">
        <f>YEAR(IMDB4[[#This Row],[Release Date]])</f>
        <v>1983</v>
      </c>
      <c r="D1605" s="30" t="str">
        <f>FLOOR(IMDB4[[#This Row],[Year]],10)&amp;"s"</f>
        <v>1980s</v>
      </c>
      <c r="E1605" s="1" t="s">
        <v>32</v>
      </c>
      <c r="F1605" s="1" t="s">
        <v>365</v>
      </c>
      <c r="G1605" s="1" t="s">
        <v>3</v>
      </c>
      <c r="H1605" s="1" t="s">
        <v>4</v>
      </c>
      <c r="I1605" s="1" t="s">
        <v>84</v>
      </c>
      <c r="J1605" s="1" t="s">
        <v>420</v>
      </c>
      <c r="K1605" s="1" t="s">
        <v>421</v>
      </c>
      <c r="L1605" s="30">
        <v>2000</v>
      </c>
      <c r="M1605" s="30">
        <v>4537</v>
      </c>
      <c r="N1605" s="30">
        <v>139</v>
      </c>
      <c r="O1605" s="30">
        <v>0</v>
      </c>
      <c r="P1605" s="27">
        <v>7.1</v>
      </c>
      <c r="Q1605" s="30">
        <v>84</v>
      </c>
      <c r="R1605" s="30">
        <v>114</v>
      </c>
      <c r="S1605" s="9">
        <v>79568000</v>
      </c>
      <c r="T1605" s="9">
        <v>12000000</v>
      </c>
      <c r="U1605" s="9">
        <f>IMDB4[[#This Row],[Gross Revenue]]-IMDB4[[#This Row],[Budget]]</f>
        <v>67568000</v>
      </c>
      <c r="V1605" s="9" t="str">
        <f>IF(IMDB4[[#This Row],[Profit]]&gt;0,"Hit","Flop")</f>
        <v>Hit</v>
      </c>
      <c r="W1605" s="9" t="str" cm="1">
        <f t="array" ref="W1605">_xlfn.IFS(IMDB4[[#This Row],[IMDb Score (1-10)]]&gt;=8,"Excellent",IMDB4[[#This Row],[IMDb Score (1-10)]]&gt;=7,"Good",IMDB4[[#This Row],[IMDb Score (1-10)]]&gt;=5,"Average",TRUE,"Poor")</f>
        <v>Good</v>
      </c>
      <c r="X1605" s="9" t="str">
        <f>IF(IMDB4[[#This Row],[Duration (min)]]&lt;90,"Short",IF(IMDB4[[#This Row],[Duration (min)]]&lt;=120,"Medium", "Long"))</f>
        <v>Medium</v>
      </c>
    </row>
    <row r="1606" spans="1:24" x14ac:dyDescent="0.25">
      <c r="A1606" s="1" t="s">
        <v>6011</v>
      </c>
      <c r="B1606" s="2">
        <v>40891</v>
      </c>
      <c r="C1606" s="30">
        <f>YEAR(IMDB4[[#This Row],[Release Date]])</f>
        <v>2011</v>
      </c>
      <c r="D1606" s="30" t="str">
        <f>FLOOR(IMDB4[[#This Row],[Year]],10)&amp;"s"</f>
        <v>2010s</v>
      </c>
      <c r="E1606" s="1" t="s">
        <v>32</v>
      </c>
      <c r="F1606" s="1" t="s">
        <v>77</v>
      </c>
      <c r="G1606" s="1" t="s">
        <v>3</v>
      </c>
      <c r="H1606" s="1" t="s">
        <v>4</v>
      </c>
      <c r="I1606" s="1" t="s">
        <v>132</v>
      </c>
      <c r="J1606" s="1" t="s">
        <v>420</v>
      </c>
      <c r="K1606" s="1" t="s">
        <v>1597</v>
      </c>
      <c r="L1606" s="30">
        <v>2000</v>
      </c>
      <c r="M1606" s="30">
        <v>3768</v>
      </c>
      <c r="N1606" s="30">
        <v>420</v>
      </c>
      <c r="O1606" s="30">
        <v>0</v>
      </c>
      <c r="P1606" s="27">
        <v>6.2</v>
      </c>
      <c r="Q1606" s="30">
        <v>236</v>
      </c>
      <c r="R1606" s="30">
        <v>104</v>
      </c>
      <c r="S1606" s="9">
        <v>78009155</v>
      </c>
      <c r="T1606" s="9">
        <v>75000000</v>
      </c>
      <c r="U1606" s="9">
        <f>IMDB4[[#This Row],[Gross Revenue]]-IMDB4[[#This Row],[Budget]]</f>
        <v>3009155</v>
      </c>
      <c r="V1606" s="9" t="str">
        <f>IF(IMDB4[[#This Row],[Profit]]&gt;0,"Hit","Flop")</f>
        <v>Hit</v>
      </c>
      <c r="W1606" s="9" t="str" cm="1">
        <f t="array" ref="W1606">_xlfn.IFS(IMDB4[[#This Row],[IMDb Score (1-10)]]&gt;=8,"Excellent",IMDB4[[#This Row],[IMDb Score (1-10)]]&gt;=7,"Good",IMDB4[[#This Row],[IMDb Score (1-10)]]&gt;=5,"Average",TRUE,"Poor")</f>
        <v>Average</v>
      </c>
      <c r="X1606" s="9" t="str">
        <f>IF(IMDB4[[#This Row],[Duration (min)]]&lt;90,"Short",IF(IMDB4[[#This Row],[Duration (min)]]&lt;=120,"Medium", "Long"))</f>
        <v>Medium</v>
      </c>
    </row>
    <row r="1607" spans="1:24" x14ac:dyDescent="0.25">
      <c r="A1607" s="1" t="s">
        <v>5952</v>
      </c>
      <c r="B1607" s="2">
        <v>40783</v>
      </c>
      <c r="C1607" s="30">
        <f>YEAR(IMDB4[[#This Row],[Release Date]])</f>
        <v>2011</v>
      </c>
      <c r="D1607" s="30" t="str">
        <f>FLOOR(IMDB4[[#This Row],[Year]],10)&amp;"s"</f>
        <v>2010s</v>
      </c>
      <c r="E1607" s="1" t="s">
        <v>32</v>
      </c>
      <c r="F1607" s="1" t="s">
        <v>77</v>
      </c>
      <c r="G1607" s="1" t="s">
        <v>3</v>
      </c>
      <c r="H1607" s="1" t="s">
        <v>4</v>
      </c>
      <c r="I1607" s="1" t="s">
        <v>84</v>
      </c>
      <c r="J1607" s="1" t="s">
        <v>4351</v>
      </c>
      <c r="K1607" s="1" t="s">
        <v>225</v>
      </c>
      <c r="L1607" s="30">
        <v>2000</v>
      </c>
      <c r="M1607" s="30">
        <v>4631</v>
      </c>
      <c r="N1607" s="30">
        <v>14000</v>
      </c>
      <c r="O1607" s="30">
        <v>44000</v>
      </c>
      <c r="P1607" s="27">
        <v>7.4</v>
      </c>
      <c r="Q1607" s="30">
        <v>440</v>
      </c>
      <c r="R1607" s="30">
        <v>107</v>
      </c>
      <c r="S1607" s="9">
        <v>77564037</v>
      </c>
      <c r="T1607" s="9">
        <v>135000000</v>
      </c>
      <c r="U1607" s="9">
        <f>IMDB4[[#This Row],[Gross Revenue]]-IMDB4[[#This Row],[Budget]]</f>
        <v>-57435963</v>
      </c>
      <c r="V1607" s="9" t="str">
        <f>IF(IMDB4[[#This Row],[Profit]]&gt;0,"Hit","Flop")</f>
        <v>Flop</v>
      </c>
      <c r="W1607" s="9" t="str" cm="1">
        <f t="array" ref="W1607">_xlfn.IFS(IMDB4[[#This Row],[IMDb Score (1-10)]]&gt;=8,"Excellent",IMDB4[[#This Row],[IMDb Score (1-10)]]&gt;=7,"Good",IMDB4[[#This Row],[IMDb Score (1-10)]]&gt;=5,"Average",TRUE,"Poor")</f>
        <v>Good</v>
      </c>
      <c r="X1607" s="9" t="str">
        <f>IF(IMDB4[[#This Row],[Duration (min)]]&lt;90,"Short",IF(IMDB4[[#This Row],[Duration (min)]]&lt;=120,"Medium", "Long"))</f>
        <v>Medium</v>
      </c>
    </row>
    <row r="1608" spans="1:24" x14ac:dyDescent="0.25">
      <c r="A1608" s="1" t="s">
        <v>4835</v>
      </c>
      <c r="B1608" s="2">
        <v>39784</v>
      </c>
      <c r="C1608" s="30">
        <f>YEAR(IMDB4[[#This Row],[Release Date]])</f>
        <v>2008</v>
      </c>
      <c r="D1608" s="30" t="str">
        <f>FLOOR(IMDB4[[#This Row],[Year]],10)&amp;"s"</f>
        <v>2000s</v>
      </c>
      <c r="E1608" s="1" t="s">
        <v>32</v>
      </c>
      <c r="F1608" s="1" t="s">
        <v>20</v>
      </c>
      <c r="G1608" s="1" t="s">
        <v>3</v>
      </c>
      <c r="H1608" s="1" t="s">
        <v>4</v>
      </c>
      <c r="I1608" s="1" t="s">
        <v>132</v>
      </c>
      <c r="J1608" s="1" t="s">
        <v>2243</v>
      </c>
      <c r="K1608" s="1" t="s">
        <v>4469</v>
      </c>
      <c r="L1608" s="30">
        <v>2000</v>
      </c>
      <c r="M1608" s="30">
        <v>2978</v>
      </c>
      <c r="N1608" s="30">
        <v>98</v>
      </c>
      <c r="O1608" s="30">
        <v>0</v>
      </c>
      <c r="P1608" s="27">
        <v>6.1</v>
      </c>
      <c r="Q1608" s="30">
        <v>175</v>
      </c>
      <c r="R1608" s="30">
        <v>111</v>
      </c>
      <c r="S1608" s="9">
        <v>76806312</v>
      </c>
      <c r="T1608" s="9">
        <v>30000000</v>
      </c>
      <c r="U1608" s="9">
        <f>IMDB4[[#This Row],[Gross Revenue]]-IMDB4[[#This Row],[Budget]]</f>
        <v>46806312</v>
      </c>
      <c r="V1608" s="9" t="str">
        <f>IF(IMDB4[[#This Row],[Profit]]&gt;0,"Hit","Flop")</f>
        <v>Hit</v>
      </c>
      <c r="W1608" s="9" t="str" cm="1">
        <f t="array" ref="W1608">_xlfn.IFS(IMDB4[[#This Row],[IMDb Score (1-10)]]&gt;=8,"Excellent",IMDB4[[#This Row],[IMDb Score (1-10)]]&gt;=7,"Good",IMDB4[[#This Row],[IMDb Score (1-10)]]&gt;=5,"Average",TRUE,"Poor")</f>
        <v>Average</v>
      </c>
      <c r="X1608" s="9" t="str">
        <f>IF(IMDB4[[#This Row],[Duration (min)]]&lt;90,"Short",IF(IMDB4[[#This Row],[Duration (min)]]&lt;=120,"Medium", "Long"))</f>
        <v>Medium</v>
      </c>
    </row>
    <row r="1609" spans="1:24" x14ac:dyDescent="0.25">
      <c r="A1609" s="1" t="s">
        <v>3216</v>
      </c>
      <c r="B1609" s="2">
        <v>37552</v>
      </c>
      <c r="C1609" s="30">
        <f>YEAR(IMDB4[[#This Row],[Release Date]])</f>
        <v>2002</v>
      </c>
      <c r="D1609" s="30" t="str">
        <f>FLOOR(IMDB4[[#This Row],[Year]],10)&amp;"s"</f>
        <v>2000s</v>
      </c>
      <c r="E1609" s="1" t="s">
        <v>32</v>
      </c>
      <c r="F1609" s="1" t="s">
        <v>9</v>
      </c>
      <c r="G1609" s="1" t="s">
        <v>3</v>
      </c>
      <c r="H1609" s="1" t="s">
        <v>4</v>
      </c>
      <c r="I1609" s="1" t="s">
        <v>28</v>
      </c>
      <c r="J1609" s="1" t="s">
        <v>415</v>
      </c>
      <c r="K1609" s="1" t="s">
        <v>3217</v>
      </c>
      <c r="L1609" s="30">
        <v>2000</v>
      </c>
      <c r="M1609" s="30">
        <v>6657</v>
      </c>
      <c r="N1609" s="30">
        <v>102</v>
      </c>
      <c r="O1609" s="30">
        <v>0</v>
      </c>
      <c r="P1609" s="27">
        <v>7</v>
      </c>
      <c r="Q1609" s="30">
        <v>92</v>
      </c>
      <c r="R1609" s="30">
        <v>127</v>
      </c>
      <c r="S1609" s="9">
        <v>75597042</v>
      </c>
      <c r="T1609" s="9">
        <v>20000000</v>
      </c>
      <c r="U1609" s="9">
        <f>IMDB4[[#This Row],[Gross Revenue]]-IMDB4[[#This Row],[Budget]]</f>
        <v>55597042</v>
      </c>
      <c r="V1609" s="9" t="str">
        <f>IF(IMDB4[[#This Row],[Profit]]&gt;0,"Hit","Flop")</f>
        <v>Hit</v>
      </c>
      <c r="W1609" s="9" t="str" cm="1">
        <f t="array" ref="W1609">_xlfn.IFS(IMDB4[[#This Row],[IMDb Score (1-10)]]&gt;=8,"Excellent",IMDB4[[#This Row],[IMDb Score (1-10)]]&gt;=7,"Good",IMDB4[[#This Row],[IMDb Score (1-10)]]&gt;=5,"Average",TRUE,"Poor")</f>
        <v>Good</v>
      </c>
      <c r="X1609" s="9" t="str">
        <f>IF(IMDB4[[#This Row],[Duration (min)]]&lt;90,"Short",IF(IMDB4[[#This Row],[Duration (min)]]&lt;=120,"Medium", "Long"))</f>
        <v>Long</v>
      </c>
    </row>
    <row r="1610" spans="1:24" x14ac:dyDescent="0.25">
      <c r="A1610" s="1" t="s">
        <v>3687</v>
      </c>
      <c r="B1610" s="2">
        <v>38087</v>
      </c>
      <c r="C1610" s="30">
        <f>YEAR(IMDB4[[#This Row],[Release Date]])</f>
        <v>2004</v>
      </c>
      <c r="D1610" s="30" t="str">
        <f>FLOOR(IMDB4[[#This Row],[Year]],10)&amp;"s"</f>
        <v>2000s</v>
      </c>
      <c r="E1610" s="1" t="s">
        <v>32</v>
      </c>
      <c r="F1610" s="1" t="s">
        <v>77</v>
      </c>
      <c r="G1610" s="1" t="s">
        <v>3</v>
      </c>
      <c r="H1610" s="1" t="s">
        <v>4</v>
      </c>
      <c r="I1610" s="1" t="s">
        <v>132</v>
      </c>
      <c r="J1610" s="1" t="s">
        <v>1941</v>
      </c>
      <c r="K1610" s="1" t="s">
        <v>2423</v>
      </c>
      <c r="L1610" s="30">
        <v>2000</v>
      </c>
      <c r="M1610" s="30">
        <v>4496</v>
      </c>
      <c r="N1610" s="30">
        <v>13</v>
      </c>
      <c r="O1610" s="30">
        <v>0</v>
      </c>
      <c r="P1610" s="27">
        <v>6.5</v>
      </c>
      <c r="Q1610" s="30">
        <v>125</v>
      </c>
      <c r="R1610" s="30">
        <v>115</v>
      </c>
      <c r="S1610" s="9">
        <v>74540762</v>
      </c>
      <c r="T1610" s="9">
        <v>55000000</v>
      </c>
      <c r="U1610" s="9">
        <f>IMDB4[[#This Row],[Gross Revenue]]-IMDB4[[#This Row],[Budget]]</f>
        <v>19540762</v>
      </c>
      <c r="V1610" s="9" t="str">
        <f>IF(IMDB4[[#This Row],[Profit]]&gt;0,"Hit","Flop")</f>
        <v>Hit</v>
      </c>
      <c r="W1610" s="9" t="str" cm="1">
        <f t="array" ref="W1610">_xlfn.IFS(IMDB4[[#This Row],[IMDb Score (1-10)]]&gt;=8,"Excellent",IMDB4[[#This Row],[IMDb Score (1-10)]]&gt;=7,"Good",IMDB4[[#This Row],[IMDb Score (1-10)]]&gt;=5,"Average",TRUE,"Poor")</f>
        <v>Average</v>
      </c>
      <c r="X1610" s="9" t="str">
        <f>IF(IMDB4[[#This Row],[Duration (min)]]&lt;90,"Short",IF(IMDB4[[#This Row],[Duration (min)]]&lt;=120,"Medium", "Long"))</f>
        <v>Medium</v>
      </c>
    </row>
    <row r="1611" spans="1:24" x14ac:dyDescent="0.25">
      <c r="A1611" s="1" t="s">
        <v>4703</v>
      </c>
      <c r="B1611" s="2">
        <v>39150</v>
      </c>
      <c r="C1611" s="30">
        <f>YEAR(IMDB4[[#This Row],[Release Date]])</f>
        <v>2007</v>
      </c>
      <c r="D1611" s="30" t="str">
        <f>FLOOR(IMDB4[[#This Row],[Year]],10)&amp;"s"</f>
        <v>2000s</v>
      </c>
      <c r="E1611" s="1" t="s">
        <v>32</v>
      </c>
      <c r="F1611" s="1" t="s">
        <v>2</v>
      </c>
      <c r="G1611" s="1" t="s">
        <v>3</v>
      </c>
      <c r="H1611" s="1" t="s">
        <v>4</v>
      </c>
      <c r="I1611" s="1" t="s">
        <v>92</v>
      </c>
      <c r="J1611" s="1" t="s">
        <v>1466</v>
      </c>
      <c r="K1611" s="1" t="s">
        <v>3814</v>
      </c>
      <c r="L1611" s="30">
        <v>2000</v>
      </c>
      <c r="M1611" s="30">
        <v>4738</v>
      </c>
      <c r="N1611" s="30">
        <v>1000</v>
      </c>
      <c r="O1611" s="30">
        <v>21000</v>
      </c>
      <c r="P1611" s="27">
        <v>8.1</v>
      </c>
      <c r="Q1611" s="30">
        <v>488</v>
      </c>
      <c r="R1611" s="30">
        <v>122</v>
      </c>
      <c r="S1611" s="9">
        <v>74273505</v>
      </c>
      <c r="T1611" s="9">
        <v>25000000</v>
      </c>
      <c r="U1611" s="9">
        <f>IMDB4[[#This Row],[Gross Revenue]]-IMDB4[[#This Row],[Budget]]</f>
        <v>49273505</v>
      </c>
      <c r="V1611" s="9" t="str">
        <f>IF(IMDB4[[#This Row],[Profit]]&gt;0,"Hit","Flop")</f>
        <v>Hit</v>
      </c>
      <c r="W1611" s="9" t="str" cm="1">
        <f t="array" ref="W1611">_xlfn.IFS(IMDB4[[#This Row],[IMDb Score (1-10)]]&gt;=8,"Excellent",IMDB4[[#This Row],[IMDb Score (1-10)]]&gt;=7,"Good",IMDB4[[#This Row],[IMDb Score (1-10)]]&gt;=5,"Average",TRUE,"Poor")</f>
        <v>Excellent</v>
      </c>
      <c r="X1611" s="9" t="str">
        <f>IF(IMDB4[[#This Row],[Duration (min)]]&lt;90,"Short",IF(IMDB4[[#This Row],[Duration (min)]]&lt;=120,"Medium", "Long"))</f>
        <v>Long</v>
      </c>
    </row>
    <row r="1612" spans="1:24" x14ac:dyDescent="0.25">
      <c r="A1612" s="1" t="s">
        <v>3600</v>
      </c>
      <c r="B1612" s="2">
        <v>38247</v>
      </c>
      <c r="C1612" s="30">
        <f>YEAR(IMDB4[[#This Row],[Release Date]])</f>
        <v>2004</v>
      </c>
      <c r="D1612" s="30" t="str">
        <f>FLOOR(IMDB4[[#This Row],[Year]],10)&amp;"s"</f>
        <v>2000s</v>
      </c>
      <c r="E1612" s="1" t="s">
        <v>32</v>
      </c>
      <c r="F1612" s="1" t="s">
        <v>20</v>
      </c>
      <c r="G1612" s="1" t="s">
        <v>3</v>
      </c>
      <c r="H1612" s="1" t="s">
        <v>4</v>
      </c>
      <c r="I1612" s="1" t="s">
        <v>84</v>
      </c>
      <c r="J1612" s="1" t="s">
        <v>263</v>
      </c>
      <c r="K1612" s="1" t="s">
        <v>2607</v>
      </c>
      <c r="L1612" s="30">
        <v>2000</v>
      </c>
      <c r="M1612" s="30">
        <v>6729</v>
      </c>
      <c r="N1612" s="30">
        <v>148</v>
      </c>
      <c r="O1612" s="30">
        <v>0</v>
      </c>
      <c r="P1612" s="27">
        <v>5.2</v>
      </c>
      <c r="Q1612" s="30">
        <v>105</v>
      </c>
      <c r="R1612" s="30">
        <v>99</v>
      </c>
      <c r="S1612" s="9">
        <v>73701902</v>
      </c>
      <c r="T1612" s="9">
        <v>60000000</v>
      </c>
      <c r="U1612" s="9">
        <f>IMDB4[[#This Row],[Gross Revenue]]-IMDB4[[#This Row],[Budget]]</f>
        <v>13701902</v>
      </c>
      <c r="V1612" s="9" t="str">
        <f>IF(IMDB4[[#This Row],[Profit]]&gt;0,"Hit","Flop")</f>
        <v>Hit</v>
      </c>
      <c r="W1612" s="9" t="str" cm="1">
        <f t="array" ref="W1612">_xlfn.IFS(IMDB4[[#This Row],[IMDb Score (1-10)]]&gt;=8,"Excellent",IMDB4[[#This Row],[IMDb Score (1-10)]]&gt;=7,"Good",IMDB4[[#This Row],[IMDb Score (1-10)]]&gt;=5,"Average",TRUE,"Poor")</f>
        <v>Average</v>
      </c>
      <c r="X1612" s="9" t="str">
        <f>IF(IMDB4[[#This Row],[Duration (min)]]&lt;90,"Short",IF(IMDB4[[#This Row],[Duration (min)]]&lt;=120,"Medium", "Long"))</f>
        <v>Medium</v>
      </c>
    </row>
    <row r="1613" spans="1:24" x14ac:dyDescent="0.25">
      <c r="A1613" s="1" t="s">
        <v>5117</v>
      </c>
      <c r="B1613" s="2">
        <v>39692</v>
      </c>
      <c r="C1613" s="30">
        <f>YEAR(IMDB4[[#This Row],[Release Date]])</f>
        <v>2008</v>
      </c>
      <c r="D1613" s="30" t="str">
        <f>FLOOR(IMDB4[[#This Row],[Year]],10)&amp;"s"</f>
        <v>2000s</v>
      </c>
      <c r="E1613" s="1" t="s">
        <v>32</v>
      </c>
      <c r="F1613" s="1" t="s">
        <v>2</v>
      </c>
      <c r="G1613" s="1" t="s">
        <v>3</v>
      </c>
      <c r="H1613" s="1" t="s">
        <v>4</v>
      </c>
      <c r="I1613" s="1" t="s">
        <v>132</v>
      </c>
      <c r="J1613" s="1" t="s">
        <v>415</v>
      </c>
      <c r="K1613" s="1" t="s">
        <v>5118</v>
      </c>
      <c r="L1613" s="30">
        <v>2000</v>
      </c>
      <c r="M1613" s="30">
        <v>6775</v>
      </c>
      <c r="N1613" s="30">
        <v>38</v>
      </c>
      <c r="O1613" s="30">
        <v>0</v>
      </c>
      <c r="P1613" s="27">
        <v>6.6</v>
      </c>
      <c r="Q1613" s="30">
        <v>235</v>
      </c>
      <c r="R1613" s="30">
        <v>90</v>
      </c>
      <c r="S1613" s="9">
        <v>72266306</v>
      </c>
      <c r="T1613" s="9">
        <v>40000000</v>
      </c>
      <c r="U1613" s="9">
        <f>IMDB4[[#This Row],[Gross Revenue]]-IMDB4[[#This Row],[Budget]]</f>
        <v>32266306</v>
      </c>
      <c r="V1613" s="9" t="str">
        <f>IF(IMDB4[[#This Row],[Profit]]&gt;0,"Hit","Flop")</f>
        <v>Hit</v>
      </c>
      <c r="W1613" s="9" t="str" cm="1">
        <f t="array" ref="W1613">_xlfn.IFS(IMDB4[[#This Row],[IMDb Score (1-10)]]&gt;=8,"Excellent",IMDB4[[#This Row],[IMDb Score (1-10)]]&gt;=7,"Good",IMDB4[[#This Row],[IMDb Score (1-10)]]&gt;=5,"Average",TRUE,"Poor")</f>
        <v>Average</v>
      </c>
      <c r="X1613" s="9" t="str">
        <f>IF(IMDB4[[#This Row],[Duration (min)]]&lt;90,"Short",IF(IMDB4[[#This Row],[Duration (min)]]&lt;=120,"Medium", "Long"))</f>
        <v>Medium</v>
      </c>
    </row>
    <row r="1614" spans="1:24" x14ac:dyDescent="0.25">
      <c r="A1614" s="1" t="s">
        <v>6779</v>
      </c>
      <c r="B1614" s="2">
        <v>41710</v>
      </c>
      <c r="C1614" s="30">
        <f>YEAR(IMDB4[[#This Row],[Release Date]])</f>
        <v>2014</v>
      </c>
      <c r="D1614" s="30" t="str">
        <f>FLOOR(IMDB4[[#This Row],[Year]],10)&amp;"s"</f>
        <v>2010s</v>
      </c>
      <c r="E1614" s="1" t="s">
        <v>32</v>
      </c>
      <c r="F1614" s="1" t="s">
        <v>77</v>
      </c>
      <c r="G1614" s="1" t="s">
        <v>3</v>
      </c>
      <c r="H1614" s="1" t="s">
        <v>4</v>
      </c>
      <c r="I1614" s="1" t="s">
        <v>92</v>
      </c>
      <c r="J1614" s="1" t="s">
        <v>6099</v>
      </c>
      <c r="K1614" s="1" t="s">
        <v>6535</v>
      </c>
      <c r="L1614" s="30">
        <v>2000</v>
      </c>
      <c r="M1614" s="30">
        <v>6807</v>
      </c>
      <c r="N1614" s="30">
        <v>65</v>
      </c>
      <c r="O1614" s="30">
        <v>15000</v>
      </c>
      <c r="P1614" s="27">
        <v>6.5</v>
      </c>
      <c r="Q1614" s="30">
        <v>285</v>
      </c>
      <c r="R1614" s="30">
        <v>103</v>
      </c>
      <c r="S1614" s="9">
        <v>71519230</v>
      </c>
      <c r="T1614" s="9">
        <v>9000000</v>
      </c>
      <c r="U1614" s="9">
        <f>IMDB4[[#This Row],[Gross Revenue]]-IMDB4[[#This Row],[Budget]]</f>
        <v>62519230</v>
      </c>
      <c r="V1614" s="9" t="str">
        <f>IF(IMDB4[[#This Row],[Profit]]&gt;0,"Hit","Flop")</f>
        <v>Hit</v>
      </c>
      <c r="W1614" s="9" t="str" cm="1">
        <f t="array" ref="W1614">_xlfn.IFS(IMDB4[[#This Row],[IMDb Score (1-10)]]&gt;=8,"Excellent",IMDB4[[#This Row],[IMDb Score (1-10)]]&gt;=7,"Good",IMDB4[[#This Row],[IMDb Score (1-10)]]&gt;=5,"Average",TRUE,"Poor")</f>
        <v>Average</v>
      </c>
      <c r="X1614" s="9" t="str">
        <f>IF(IMDB4[[#This Row],[Duration (min)]]&lt;90,"Short",IF(IMDB4[[#This Row],[Duration (min)]]&lt;=120,"Medium", "Long"))</f>
        <v>Medium</v>
      </c>
    </row>
    <row r="1615" spans="1:24" x14ac:dyDescent="0.25">
      <c r="A1615" s="1" t="s">
        <v>2264</v>
      </c>
      <c r="B1615" s="2">
        <v>36715</v>
      </c>
      <c r="C1615" s="30">
        <f>YEAR(IMDB4[[#This Row],[Release Date]])</f>
        <v>2000</v>
      </c>
      <c r="D1615" s="30" t="str">
        <f>FLOOR(IMDB4[[#This Row],[Year]],10)&amp;"s"</f>
        <v>2000s</v>
      </c>
      <c r="E1615" s="1" t="s">
        <v>32</v>
      </c>
      <c r="F1615" s="1" t="s">
        <v>40</v>
      </c>
      <c r="G1615" s="1" t="s">
        <v>3</v>
      </c>
      <c r="H1615" s="1" t="s">
        <v>4</v>
      </c>
      <c r="I1615" s="1" t="s">
        <v>28</v>
      </c>
      <c r="J1615" s="1" t="s">
        <v>2265</v>
      </c>
      <c r="K1615" s="1" t="s">
        <v>2266</v>
      </c>
      <c r="L1615" s="30">
        <v>2000</v>
      </c>
      <c r="M1615" s="30">
        <v>4182</v>
      </c>
      <c r="N1615" s="30">
        <v>36</v>
      </c>
      <c r="O1615" s="30">
        <v>372</v>
      </c>
      <c r="P1615" s="27">
        <v>4.8</v>
      </c>
      <c r="Q1615" s="30">
        <v>84</v>
      </c>
      <c r="R1615" s="30">
        <v>100</v>
      </c>
      <c r="S1615" s="9">
        <v>66941559</v>
      </c>
      <c r="T1615" s="9">
        <v>85000000</v>
      </c>
      <c r="U1615" s="9">
        <f>IMDB4[[#This Row],[Gross Revenue]]-IMDB4[[#This Row],[Budget]]</f>
        <v>-18058441</v>
      </c>
      <c r="V1615" s="9" t="str">
        <f>IF(IMDB4[[#This Row],[Profit]]&gt;0,"Hit","Flop")</f>
        <v>Flop</v>
      </c>
      <c r="W1615" s="9" t="str" cm="1">
        <f t="array" ref="W1615">_xlfn.IFS(IMDB4[[#This Row],[IMDb Score (1-10)]]&gt;=8,"Excellent",IMDB4[[#This Row],[IMDb Score (1-10)]]&gt;=7,"Good",IMDB4[[#This Row],[IMDb Score (1-10)]]&gt;=5,"Average",TRUE,"Poor")</f>
        <v>Poor</v>
      </c>
      <c r="X1615" s="9" t="str">
        <f>IF(IMDB4[[#This Row],[Duration (min)]]&lt;90,"Short",IF(IMDB4[[#This Row],[Duration (min)]]&lt;=120,"Medium", "Long"))</f>
        <v>Medium</v>
      </c>
    </row>
    <row r="1616" spans="1:24" x14ac:dyDescent="0.25">
      <c r="A1616" s="1" t="s">
        <v>1498</v>
      </c>
      <c r="B1616" s="2">
        <v>35785</v>
      </c>
      <c r="C1616" s="30">
        <f>YEAR(IMDB4[[#This Row],[Release Date]])</f>
        <v>1997</v>
      </c>
      <c r="D1616" s="30" t="str">
        <f>FLOOR(IMDB4[[#This Row],[Year]],10)&amp;"s"</f>
        <v>1990s</v>
      </c>
      <c r="E1616" s="1" t="s">
        <v>32</v>
      </c>
      <c r="F1616" s="1" t="s">
        <v>77</v>
      </c>
      <c r="G1616" s="1" t="s">
        <v>3</v>
      </c>
      <c r="H1616" s="1" t="s">
        <v>4</v>
      </c>
      <c r="I1616" s="1" t="s">
        <v>132</v>
      </c>
      <c r="J1616" s="1" t="s">
        <v>1499</v>
      </c>
      <c r="K1616" s="1" t="s">
        <v>1146</v>
      </c>
      <c r="L1616" s="30">
        <v>2000</v>
      </c>
      <c r="M1616" s="30">
        <v>3717</v>
      </c>
      <c r="N1616" s="30">
        <v>49</v>
      </c>
      <c r="O1616" s="30">
        <v>0</v>
      </c>
      <c r="P1616" s="27">
        <v>4.5999999999999996</v>
      </c>
      <c r="Q1616" s="30">
        <v>119</v>
      </c>
      <c r="R1616" s="30">
        <v>89</v>
      </c>
      <c r="S1616" s="9">
        <v>65557989</v>
      </c>
      <c r="T1616" s="9">
        <v>45000000</v>
      </c>
      <c r="U1616" s="9">
        <f>IMDB4[[#This Row],[Gross Revenue]]-IMDB4[[#This Row],[Budget]]</f>
        <v>20557989</v>
      </c>
      <c r="V1616" s="9" t="str">
        <f>IF(IMDB4[[#This Row],[Profit]]&gt;0,"Hit","Flop")</f>
        <v>Hit</v>
      </c>
      <c r="W1616" s="9" t="str" cm="1">
        <f t="array" ref="W1616">_xlfn.IFS(IMDB4[[#This Row],[IMDb Score (1-10)]]&gt;=8,"Excellent",IMDB4[[#This Row],[IMDb Score (1-10)]]&gt;=7,"Good",IMDB4[[#This Row],[IMDb Score (1-10)]]&gt;=5,"Average",TRUE,"Poor")</f>
        <v>Poor</v>
      </c>
      <c r="X1616" s="9" t="str">
        <f>IF(IMDB4[[#This Row],[Duration (min)]]&lt;90,"Short",IF(IMDB4[[#This Row],[Duration (min)]]&lt;=120,"Medium", "Long"))</f>
        <v>Short</v>
      </c>
    </row>
    <row r="1617" spans="1:24" x14ac:dyDescent="0.25">
      <c r="A1617" s="1" t="s">
        <v>5148</v>
      </c>
      <c r="B1617" s="2">
        <v>39958</v>
      </c>
      <c r="C1617" s="30">
        <f>YEAR(IMDB4[[#This Row],[Release Date]])</f>
        <v>2009</v>
      </c>
      <c r="D1617" s="30" t="str">
        <f>FLOOR(IMDB4[[#This Row],[Year]],10)&amp;"s"</f>
        <v>2000s</v>
      </c>
      <c r="E1617" s="1" t="s">
        <v>32</v>
      </c>
      <c r="F1617" s="1" t="s">
        <v>20</v>
      </c>
      <c r="G1617" s="1" t="s">
        <v>3</v>
      </c>
      <c r="H1617" s="1" t="s">
        <v>4</v>
      </c>
      <c r="I1617" s="1" t="s">
        <v>132</v>
      </c>
      <c r="J1617" s="1" t="s">
        <v>2245</v>
      </c>
      <c r="K1617" s="1" t="s">
        <v>3062</v>
      </c>
      <c r="L1617" s="30">
        <v>2000</v>
      </c>
      <c r="M1617" s="30">
        <v>7009</v>
      </c>
      <c r="N1617" s="30">
        <v>23</v>
      </c>
      <c r="O1617" s="30">
        <v>0</v>
      </c>
      <c r="P1617" s="27">
        <v>6.4</v>
      </c>
      <c r="Q1617" s="30">
        <v>191</v>
      </c>
      <c r="R1617" s="30">
        <v>102</v>
      </c>
      <c r="S1617" s="9">
        <v>64149837</v>
      </c>
      <c r="T1617" s="9">
        <v>20000000</v>
      </c>
      <c r="U1617" s="9">
        <f>IMDB4[[#This Row],[Gross Revenue]]-IMDB4[[#This Row],[Budget]]</f>
        <v>44149837</v>
      </c>
      <c r="V1617" s="9" t="str">
        <f>IF(IMDB4[[#This Row],[Profit]]&gt;0,"Hit","Flop")</f>
        <v>Hit</v>
      </c>
      <c r="W1617" s="9" t="str" cm="1">
        <f t="array" ref="W1617">_xlfn.IFS(IMDB4[[#This Row],[IMDb Score (1-10)]]&gt;=8,"Excellent",IMDB4[[#This Row],[IMDb Score (1-10)]]&gt;=7,"Good",IMDB4[[#This Row],[IMDb Score (1-10)]]&gt;=5,"Average",TRUE,"Poor")</f>
        <v>Average</v>
      </c>
      <c r="X1617" s="9" t="str">
        <f>IF(IMDB4[[#This Row],[Duration (min)]]&lt;90,"Short",IF(IMDB4[[#This Row],[Duration (min)]]&lt;=120,"Medium", "Long"))</f>
        <v>Medium</v>
      </c>
    </row>
    <row r="1618" spans="1:24" x14ac:dyDescent="0.25">
      <c r="A1618" s="1" t="s">
        <v>2242</v>
      </c>
      <c r="B1618" s="2">
        <v>36275</v>
      </c>
      <c r="C1618" s="30">
        <f>YEAR(IMDB4[[#This Row],[Release Date]])</f>
        <v>1999</v>
      </c>
      <c r="D1618" s="30" t="str">
        <f>FLOOR(IMDB4[[#This Row],[Year]],10)&amp;"s"</f>
        <v>1990s</v>
      </c>
      <c r="E1618" s="1" t="s">
        <v>32</v>
      </c>
      <c r="F1618" s="1" t="s">
        <v>77</v>
      </c>
      <c r="G1618" s="1" t="s">
        <v>3</v>
      </c>
      <c r="H1618" s="1" t="s">
        <v>4</v>
      </c>
      <c r="I1618" s="1" t="s">
        <v>92</v>
      </c>
      <c r="J1618" s="1" t="s">
        <v>2243</v>
      </c>
      <c r="K1618" s="1" t="s">
        <v>1349</v>
      </c>
      <c r="L1618" s="30">
        <v>2000</v>
      </c>
      <c r="M1618" s="30">
        <v>3743</v>
      </c>
      <c r="N1618" s="30">
        <v>737</v>
      </c>
      <c r="O1618" s="30">
        <v>3000</v>
      </c>
      <c r="P1618" s="27">
        <v>7.1</v>
      </c>
      <c r="Q1618" s="30">
        <v>150</v>
      </c>
      <c r="R1618" s="30">
        <v>114</v>
      </c>
      <c r="S1618" s="9">
        <v>60652036</v>
      </c>
      <c r="T1618" s="9">
        <v>48000000</v>
      </c>
      <c r="U1618" s="9">
        <f>IMDB4[[#This Row],[Gross Revenue]]-IMDB4[[#This Row],[Budget]]</f>
        <v>12652036</v>
      </c>
      <c r="V1618" s="9" t="str">
        <f>IF(IMDB4[[#This Row],[Profit]]&gt;0,"Hit","Flop")</f>
        <v>Hit</v>
      </c>
      <c r="W1618" s="9" t="str" cm="1">
        <f t="array" ref="W1618">_xlfn.IFS(IMDB4[[#This Row],[IMDb Score (1-10)]]&gt;=8,"Excellent",IMDB4[[#This Row],[IMDb Score (1-10)]]&gt;=7,"Good",IMDB4[[#This Row],[IMDb Score (1-10)]]&gt;=5,"Average",TRUE,"Poor")</f>
        <v>Good</v>
      </c>
      <c r="X1618" s="9" t="str">
        <f>IF(IMDB4[[#This Row],[Duration (min)]]&lt;90,"Short",IF(IMDB4[[#This Row],[Duration (min)]]&lt;=120,"Medium", "Long"))</f>
        <v>Medium</v>
      </c>
    </row>
    <row r="1619" spans="1:24" x14ac:dyDescent="0.25">
      <c r="A1619" s="1" t="s">
        <v>4838</v>
      </c>
      <c r="B1619" s="2">
        <v>39645</v>
      </c>
      <c r="C1619" s="30">
        <f>YEAR(IMDB4[[#This Row],[Release Date]])</f>
        <v>2008</v>
      </c>
      <c r="D1619" s="30" t="str">
        <f>FLOOR(IMDB4[[#This Row],[Year]],10)&amp;"s"</f>
        <v>2000s</v>
      </c>
      <c r="E1619" s="1" t="s">
        <v>32</v>
      </c>
      <c r="F1619" s="1" t="s">
        <v>20</v>
      </c>
      <c r="G1619" s="1" t="s">
        <v>3</v>
      </c>
      <c r="H1619" s="1" t="s">
        <v>4</v>
      </c>
      <c r="I1619" s="1" t="s">
        <v>132</v>
      </c>
      <c r="J1619" s="1" t="s">
        <v>3701</v>
      </c>
      <c r="K1619" s="1" t="s">
        <v>4839</v>
      </c>
      <c r="L1619" s="30">
        <v>2000</v>
      </c>
      <c r="M1619" s="30">
        <v>6930</v>
      </c>
      <c r="N1619" s="30">
        <v>5</v>
      </c>
      <c r="O1619" s="30">
        <v>0</v>
      </c>
      <c r="P1619" s="27">
        <v>6</v>
      </c>
      <c r="Q1619" s="30">
        <v>145</v>
      </c>
      <c r="R1619" s="30">
        <v>99</v>
      </c>
      <c r="S1619" s="9">
        <v>60269340</v>
      </c>
      <c r="T1619" s="9">
        <v>30000000</v>
      </c>
      <c r="U1619" s="9">
        <f>IMDB4[[#This Row],[Gross Revenue]]-IMDB4[[#This Row],[Budget]]</f>
        <v>30269340</v>
      </c>
      <c r="V1619" s="9" t="str">
        <f>IF(IMDB4[[#This Row],[Profit]]&gt;0,"Hit","Flop")</f>
        <v>Hit</v>
      </c>
      <c r="W1619" s="9" t="str" cm="1">
        <f t="array" ref="W1619">_xlfn.IFS(IMDB4[[#This Row],[IMDb Score (1-10)]]&gt;=8,"Excellent",IMDB4[[#This Row],[IMDb Score (1-10)]]&gt;=7,"Good",IMDB4[[#This Row],[IMDb Score (1-10)]]&gt;=5,"Average",TRUE,"Poor")</f>
        <v>Average</v>
      </c>
      <c r="X1619" s="9" t="str">
        <f>IF(IMDB4[[#This Row],[Duration (min)]]&lt;90,"Short",IF(IMDB4[[#This Row],[Duration (min)]]&lt;=120,"Medium", "Long"))</f>
        <v>Medium</v>
      </c>
    </row>
    <row r="1620" spans="1:24" x14ac:dyDescent="0.25">
      <c r="A1620" s="1" t="s">
        <v>1430</v>
      </c>
      <c r="B1620" s="2">
        <v>35336</v>
      </c>
      <c r="C1620" s="30">
        <f>YEAR(IMDB4[[#This Row],[Release Date]])</f>
        <v>1996</v>
      </c>
      <c r="D1620" s="30" t="str">
        <f>FLOOR(IMDB4[[#This Row],[Year]],10)&amp;"s"</f>
        <v>1990s</v>
      </c>
      <c r="E1620" s="1" t="s">
        <v>32</v>
      </c>
      <c r="F1620" s="1" t="s">
        <v>20</v>
      </c>
      <c r="G1620" s="1" t="s">
        <v>3</v>
      </c>
      <c r="H1620" s="1" t="s">
        <v>4</v>
      </c>
      <c r="I1620" s="1" t="s">
        <v>132</v>
      </c>
      <c r="J1620" s="1" t="s">
        <v>420</v>
      </c>
      <c r="K1620" s="1" t="s">
        <v>1431</v>
      </c>
      <c r="L1620" s="30">
        <v>2000</v>
      </c>
      <c r="M1620" s="30">
        <v>3718</v>
      </c>
      <c r="N1620" s="30">
        <v>0</v>
      </c>
      <c r="O1620" s="30">
        <v>0</v>
      </c>
      <c r="P1620" s="27">
        <v>6</v>
      </c>
      <c r="Q1620" s="30">
        <v>72</v>
      </c>
      <c r="R1620" s="30">
        <v>96</v>
      </c>
      <c r="S1620" s="9">
        <v>60154431</v>
      </c>
      <c r="T1620" s="9">
        <v>47000000</v>
      </c>
      <c r="U1620" s="9">
        <f>IMDB4[[#This Row],[Gross Revenue]]-IMDB4[[#This Row],[Budget]]</f>
        <v>13154431</v>
      </c>
      <c r="V1620" s="9" t="str">
        <f>IF(IMDB4[[#This Row],[Profit]]&gt;0,"Hit","Flop")</f>
        <v>Hit</v>
      </c>
      <c r="W1620" s="9" t="str" cm="1">
        <f t="array" ref="W1620">_xlfn.IFS(IMDB4[[#This Row],[IMDb Score (1-10)]]&gt;=8,"Excellent",IMDB4[[#This Row],[IMDb Score (1-10)]]&gt;=7,"Good",IMDB4[[#This Row],[IMDb Score (1-10)]]&gt;=5,"Average",TRUE,"Poor")</f>
        <v>Average</v>
      </c>
      <c r="X1620" s="9" t="str">
        <f>IF(IMDB4[[#This Row],[Duration (min)]]&lt;90,"Short",IF(IMDB4[[#This Row],[Duration (min)]]&lt;=120,"Medium", "Long"))</f>
        <v>Medium</v>
      </c>
    </row>
    <row r="1621" spans="1:24" x14ac:dyDescent="0.25">
      <c r="A1621" s="1" t="s">
        <v>5739</v>
      </c>
      <c r="B1621" s="2">
        <v>40439</v>
      </c>
      <c r="C1621" s="30">
        <f>YEAR(IMDB4[[#This Row],[Release Date]])</f>
        <v>2010</v>
      </c>
      <c r="D1621" s="30" t="str">
        <f>FLOOR(IMDB4[[#This Row],[Year]],10)&amp;"s"</f>
        <v>2010s</v>
      </c>
      <c r="E1621" s="1" t="s">
        <v>32</v>
      </c>
      <c r="F1621" s="1" t="s">
        <v>20</v>
      </c>
      <c r="G1621" s="1" t="s">
        <v>3</v>
      </c>
      <c r="H1621" s="1" t="s">
        <v>4</v>
      </c>
      <c r="I1621" s="1" t="s">
        <v>132</v>
      </c>
      <c r="J1621" s="1" t="s">
        <v>1628</v>
      </c>
      <c r="K1621" s="1" t="s">
        <v>4381</v>
      </c>
      <c r="L1621" s="30">
        <v>2000</v>
      </c>
      <c r="M1621" s="30">
        <v>6657</v>
      </c>
      <c r="N1621" s="30">
        <v>0</v>
      </c>
      <c r="O1621" s="30">
        <v>0</v>
      </c>
      <c r="P1621" s="27">
        <v>4.4000000000000004</v>
      </c>
      <c r="Q1621" s="30">
        <v>40</v>
      </c>
      <c r="R1621" s="30">
        <v>121</v>
      </c>
      <c r="S1621" s="9">
        <v>60072596</v>
      </c>
      <c r="T1621" s="9">
        <v>20000000</v>
      </c>
      <c r="U1621" s="9">
        <f>IMDB4[[#This Row],[Gross Revenue]]-IMDB4[[#This Row],[Budget]]</f>
        <v>40072596</v>
      </c>
      <c r="V1621" s="9" t="str">
        <f>IF(IMDB4[[#This Row],[Profit]]&gt;0,"Hit","Flop")</f>
        <v>Hit</v>
      </c>
      <c r="W1621" s="9" t="str" cm="1">
        <f t="array" ref="W1621">_xlfn.IFS(IMDB4[[#This Row],[IMDb Score (1-10)]]&gt;=8,"Excellent",IMDB4[[#This Row],[IMDb Score (1-10)]]&gt;=7,"Good",IMDB4[[#This Row],[IMDb Score (1-10)]]&gt;=5,"Average",TRUE,"Poor")</f>
        <v>Poor</v>
      </c>
      <c r="X1621" s="9" t="str">
        <f>IF(IMDB4[[#This Row],[Duration (min)]]&lt;90,"Short",IF(IMDB4[[#This Row],[Duration (min)]]&lt;=120,"Medium", "Long"))</f>
        <v>Long</v>
      </c>
    </row>
    <row r="1622" spans="1:24" x14ac:dyDescent="0.25">
      <c r="A1622" s="1" t="s">
        <v>6308</v>
      </c>
      <c r="B1622" s="2">
        <v>41587</v>
      </c>
      <c r="C1622" s="30">
        <f>YEAR(IMDB4[[#This Row],[Release Date]])</f>
        <v>2013</v>
      </c>
      <c r="D1622" s="30" t="str">
        <f>FLOOR(IMDB4[[#This Row],[Year]],10)&amp;"s"</f>
        <v>2010s</v>
      </c>
      <c r="E1622" s="1" t="s">
        <v>32</v>
      </c>
      <c r="F1622" s="1" t="s">
        <v>61</v>
      </c>
      <c r="G1622" s="1" t="s">
        <v>3</v>
      </c>
      <c r="H1622" s="1" t="s">
        <v>4</v>
      </c>
      <c r="I1622" s="1" t="s">
        <v>92</v>
      </c>
      <c r="J1622" s="1" t="s">
        <v>6055</v>
      </c>
      <c r="K1622" s="1" t="s">
        <v>5927</v>
      </c>
      <c r="L1622" s="30">
        <v>2000</v>
      </c>
      <c r="M1622" s="30">
        <v>4251</v>
      </c>
      <c r="N1622" s="30">
        <v>0</v>
      </c>
      <c r="O1622" s="30">
        <v>83000</v>
      </c>
      <c r="P1622" s="27">
        <v>8.1</v>
      </c>
      <c r="Q1622" s="30">
        <v>597</v>
      </c>
      <c r="R1622" s="30">
        <v>134</v>
      </c>
      <c r="S1622" s="9">
        <v>56667870</v>
      </c>
      <c r="T1622" s="9">
        <v>20000000</v>
      </c>
      <c r="U1622" s="9">
        <f>IMDB4[[#This Row],[Gross Revenue]]-IMDB4[[#This Row],[Budget]]</f>
        <v>36667870</v>
      </c>
      <c r="V1622" s="9" t="str">
        <f>IF(IMDB4[[#This Row],[Profit]]&gt;0,"Hit","Flop")</f>
        <v>Hit</v>
      </c>
      <c r="W1622" s="9" t="str" cm="1">
        <f t="array" ref="W1622">_xlfn.IFS(IMDB4[[#This Row],[IMDb Score (1-10)]]&gt;=8,"Excellent",IMDB4[[#This Row],[IMDb Score (1-10)]]&gt;=7,"Good",IMDB4[[#This Row],[IMDb Score (1-10)]]&gt;=5,"Average",TRUE,"Poor")</f>
        <v>Excellent</v>
      </c>
      <c r="X1622" s="9" t="str">
        <f>IF(IMDB4[[#This Row],[Duration (min)]]&lt;90,"Short",IF(IMDB4[[#This Row],[Duration (min)]]&lt;=120,"Medium", "Long"))</f>
        <v>Long</v>
      </c>
    </row>
    <row r="1623" spans="1:24" x14ac:dyDescent="0.25">
      <c r="A1623" s="1" t="s">
        <v>1043</v>
      </c>
      <c r="B1623" s="2">
        <v>33988</v>
      </c>
      <c r="C1623" s="30">
        <f>YEAR(IMDB4[[#This Row],[Release Date]])</f>
        <v>1993</v>
      </c>
      <c r="D1623" s="30" t="str">
        <f>FLOOR(IMDB4[[#This Row],[Year]],10)&amp;"s"</f>
        <v>1990s</v>
      </c>
      <c r="E1623" s="1" t="s">
        <v>32</v>
      </c>
      <c r="F1623" s="1" t="s">
        <v>77</v>
      </c>
      <c r="G1623" s="1" t="s">
        <v>3</v>
      </c>
      <c r="H1623" s="1" t="s">
        <v>4</v>
      </c>
      <c r="I1623" s="1" t="s">
        <v>92</v>
      </c>
      <c r="J1623" s="1" t="s">
        <v>469</v>
      </c>
      <c r="K1623" s="1" t="s">
        <v>491</v>
      </c>
      <c r="L1623" s="30">
        <v>2000</v>
      </c>
      <c r="M1623" s="30">
        <v>4453</v>
      </c>
      <c r="N1623" s="30">
        <v>170</v>
      </c>
      <c r="O1623" s="30">
        <v>11000</v>
      </c>
      <c r="P1623" s="27">
        <v>7.8</v>
      </c>
      <c r="Q1623" s="30">
        <v>84</v>
      </c>
      <c r="R1623" s="30">
        <v>134</v>
      </c>
      <c r="S1623" s="9">
        <v>56505065</v>
      </c>
      <c r="T1623" s="9">
        <v>25000000</v>
      </c>
      <c r="U1623" s="9">
        <f>IMDB4[[#This Row],[Gross Revenue]]-IMDB4[[#This Row],[Budget]]</f>
        <v>31505065</v>
      </c>
      <c r="V1623" s="9" t="str">
        <f>IF(IMDB4[[#This Row],[Profit]]&gt;0,"Hit","Flop")</f>
        <v>Hit</v>
      </c>
      <c r="W1623" s="9" t="str" cm="1">
        <f t="array" ref="W1623">_xlfn.IFS(IMDB4[[#This Row],[IMDb Score (1-10)]]&gt;=8,"Excellent",IMDB4[[#This Row],[IMDb Score (1-10)]]&gt;=7,"Good",IMDB4[[#This Row],[IMDb Score (1-10)]]&gt;=5,"Average",TRUE,"Poor")</f>
        <v>Good</v>
      </c>
      <c r="X1623" s="9" t="str">
        <f>IF(IMDB4[[#This Row],[Duration (min)]]&lt;90,"Short",IF(IMDB4[[#This Row],[Duration (min)]]&lt;=120,"Medium", "Long"))</f>
        <v>Long</v>
      </c>
    </row>
    <row r="1624" spans="1:24" x14ac:dyDescent="0.25">
      <c r="A1624" s="1" t="s">
        <v>5573</v>
      </c>
      <c r="B1624" s="2">
        <v>40536</v>
      </c>
      <c r="C1624" s="30">
        <f>YEAR(IMDB4[[#This Row],[Release Date]])</f>
        <v>2010</v>
      </c>
      <c r="D1624" s="30" t="str">
        <f>FLOOR(IMDB4[[#This Row],[Year]],10)&amp;"s"</f>
        <v>2010s</v>
      </c>
      <c r="E1624" s="1" t="s">
        <v>32</v>
      </c>
      <c r="F1624" s="1" t="s">
        <v>77</v>
      </c>
      <c r="G1624" s="1" t="s">
        <v>3</v>
      </c>
      <c r="H1624" s="1" t="s">
        <v>4</v>
      </c>
      <c r="I1624" s="1" t="s">
        <v>84</v>
      </c>
      <c r="J1624" s="1" t="s">
        <v>5191</v>
      </c>
      <c r="K1624" s="1" t="s">
        <v>3617</v>
      </c>
      <c r="L1624" s="30">
        <v>2000</v>
      </c>
      <c r="M1624" s="30">
        <v>4286</v>
      </c>
      <c r="N1624" s="30">
        <v>0</v>
      </c>
      <c r="O1624" s="30">
        <v>16000</v>
      </c>
      <c r="P1624" s="27">
        <v>7</v>
      </c>
      <c r="Q1624" s="30">
        <v>188</v>
      </c>
      <c r="R1624" s="30">
        <v>101</v>
      </c>
      <c r="S1624" s="9">
        <v>55673333</v>
      </c>
      <c r="T1624" s="9">
        <v>80000000</v>
      </c>
      <c r="U1624" s="9">
        <f>IMDB4[[#This Row],[Gross Revenue]]-IMDB4[[#This Row],[Budget]]</f>
        <v>-24326667</v>
      </c>
      <c r="V1624" s="9" t="str">
        <f>IF(IMDB4[[#This Row],[Profit]]&gt;0,"Hit","Flop")</f>
        <v>Flop</v>
      </c>
      <c r="W1624" s="9" t="str" cm="1">
        <f t="array" ref="W1624">_xlfn.IFS(IMDB4[[#This Row],[IMDb Score (1-10)]]&gt;=8,"Excellent",IMDB4[[#This Row],[IMDb Score (1-10)]]&gt;=7,"Good",IMDB4[[#This Row],[IMDb Score (1-10)]]&gt;=5,"Average",TRUE,"Poor")</f>
        <v>Good</v>
      </c>
      <c r="X1624" s="9" t="str">
        <f>IF(IMDB4[[#This Row],[Duration (min)]]&lt;90,"Short",IF(IMDB4[[#This Row],[Duration (min)]]&lt;=120,"Medium", "Long"))</f>
        <v>Medium</v>
      </c>
    </row>
    <row r="1625" spans="1:24" x14ac:dyDescent="0.25">
      <c r="A1625" s="1" t="s">
        <v>4831</v>
      </c>
      <c r="B1625" s="2">
        <v>39346</v>
      </c>
      <c r="C1625" s="30">
        <f>YEAR(IMDB4[[#This Row],[Release Date]])</f>
        <v>2007</v>
      </c>
      <c r="D1625" s="30" t="str">
        <f>FLOOR(IMDB4[[#This Row],[Year]],10)&amp;"s"</f>
        <v>2000s</v>
      </c>
      <c r="E1625" s="1" t="s">
        <v>32</v>
      </c>
      <c r="F1625" s="1" t="s">
        <v>20</v>
      </c>
      <c r="G1625" s="1" t="s">
        <v>3</v>
      </c>
      <c r="H1625" s="1" t="s">
        <v>4</v>
      </c>
      <c r="I1625" s="1" t="s">
        <v>132</v>
      </c>
      <c r="J1625" s="1" t="s">
        <v>1628</v>
      </c>
      <c r="K1625" s="1" t="s">
        <v>4381</v>
      </c>
      <c r="L1625" s="30">
        <v>2000</v>
      </c>
      <c r="M1625" s="30">
        <v>6510</v>
      </c>
      <c r="N1625" s="30">
        <v>0</v>
      </c>
      <c r="O1625" s="30">
        <v>1000</v>
      </c>
      <c r="P1625" s="27">
        <v>5.6</v>
      </c>
      <c r="Q1625" s="30">
        <v>41</v>
      </c>
      <c r="R1625" s="30">
        <v>113</v>
      </c>
      <c r="S1625" s="9">
        <v>55184721</v>
      </c>
      <c r="T1625" s="9">
        <v>15000000</v>
      </c>
      <c r="U1625" s="9">
        <f>IMDB4[[#This Row],[Gross Revenue]]-IMDB4[[#This Row],[Budget]]</f>
        <v>40184721</v>
      </c>
      <c r="V1625" s="9" t="str">
        <f>IF(IMDB4[[#This Row],[Profit]]&gt;0,"Hit","Flop")</f>
        <v>Hit</v>
      </c>
      <c r="W1625" s="9" t="str" cm="1">
        <f t="array" ref="W1625">_xlfn.IFS(IMDB4[[#This Row],[IMDb Score (1-10)]]&gt;=8,"Excellent",IMDB4[[#This Row],[IMDb Score (1-10)]]&gt;=7,"Good",IMDB4[[#This Row],[IMDb Score (1-10)]]&gt;=5,"Average",TRUE,"Poor")</f>
        <v>Average</v>
      </c>
      <c r="X1625" s="9" t="str">
        <f>IF(IMDB4[[#This Row],[Duration (min)]]&lt;90,"Short",IF(IMDB4[[#This Row],[Duration (min)]]&lt;=120,"Medium", "Long"))</f>
        <v>Medium</v>
      </c>
    </row>
    <row r="1626" spans="1:24" x14ac:dyDescent="0.25">
      <c r="A1626" s="1" t="s">
        <v>3744</v>
      </c>
      <c r="B1626" s="2">
        <v>38127</v>
      </c>
      <c r="C1626" s="30">
        <f>YEAR(IMDB4[[#This Row],[Release Date]])</f>
        <v>2004</v>
      </c>
      <c r="D1626" s="30" t="str">
        <f>FLOOR(IMDB4[[#This Row],[Year]],10)&amp;"s"</f>
        <v>2000s</v>
      </c>
      <c r="E1626" s="1" t="s">
        <v>32</v>
      </c>
      <c r="F1626" s="1" t="s">
        <v>91</v>
      </c>
      <c r="G1626" s="1" t="s">
        <v>3</v>
      </c>
      <c r="H1626" s="1" t="s">
        <v>4</v>
      </c>
      <c r="I1626" s="1" t="s">
        <v>92</v>
      </c>
      <c r="J1626" s="1" t="s">
        <v>3745</v>
      </c>
      <c r="K1626" s="1" t="s">
        <v>3746</v>
      </c>
      <c r="L1626" s="30">
        <v>2000</v>
      </c>
      <c r="M1626" s="30">
        <v>5161</v>
      </c>
      <c r="N1626" s="30">
        <v>0</v>
      </c>
      <c r="O1626" s="30">
        <v>0</v>
      </c>
      <c r="P1626" s="27">
        <v>7.7</v>
      </c>
      <c r="Q1626" s="30">
        <v>287</v>
      </c>
      <c r="R1626" s="30">
        <v>103</v>
      </c>
      <c r="S1626" s="9">
        <v>55153403</v>
      </c>
      <c r="T1626" s="9">
        <v>1200000</v>
      </c>
      <c r="U1626" s="9">
        <f>IMDB4[[#This Row],[Gross Revenue]]-IMDB4[[#This Row],[Budget]]</f>
        <v>53953403</v>
      </c>
      <c r="V1626" s="9" t="str">
        <f>IF(IMDB4[[#This Row],[Profit]]&gt;0,"Hit","Flop")</f>
        <v>Hit</v>
      </c>
      <c r="W1626" s="9" t="str" cm="1">
        <f t="array" ref="W1626">_xlfn.IFS(IMDB4[[#This Row],[IMDb Score (1-10)]]&gt;=8,"Excellent",IMDB4[[#This Row],[IMDb Score (1-10)]]&gt;=7,"Good",IMDB4[[#This Row],[IMDb Score (1-10)]]&gt;=5,"Average",TRUE,"Poor")</f>
        <v>Good</v>
      </c>
      <c r="X1626" s="9" t="str">
        <f>IF(IMDB4[[#This Row],[Duration (min)]]&lt;90,"Short",IF(IMDB4[[#This Row],[Duration (min)]]&lt;=120,"Medium", "Long"))</f>
        <v>Medium</v>
      </c>
    </row>
    <row r="1627" spans="1:24" x14ac:dyDescent="0.25">
      <c r="A1627" s="1" t="s">
        <v>1627</v>
      </c>
      <c r="B1627" s="2">
        <v>35528</v>
      </c>
      <c r="C1627" s="30">
        <f>YEAR(IMDB4[[#This Row],[Release Date]])</f>
        <v>1997</v>
      </c>
      <c r="D1627" s="30" t="str">
        <f>FLOOR(IMDB4[[#This Row],[Year]],10)&amp;"s"</f>
        <v>1990s</v>
      </c>
      <c r="E1627" s="1" t="s">
        <v>32</v>
      </c>
      <c r="F1627" s="1" t="s">
        <v>77</v>
      </c>
      <c r="G1627" s="1" t="s">
        <v>3</v>
      </c>
      <c r="H1627" s="1" t="s">
        <v>4</v>
      </c>
      <c r="I1627" s="1" t="s">
        <v>92</v>
      </c>
      <c r="J1627" s="1" t="s">
        <v>1628</v>
      </c>
      <c r="K1627" s="1" t="s">
        <v>1629</v>
      </c>
      <c r="L1627" s="30">
        <v>2000</v>
      </c>
      <c r="M1627" s="30">
        <v>7039</v>
      </c>
      <c r="N1627" s="30">
        <v>20</v>
      </c>
      <c r="O1627" s="30">
        <v>0</v>
      </c>
      <c r="P1627" s="27">
        <v>5.2</v>
      </c>
      <c r="Q1627" s="30">
        <v>70</v>
      </c>
      <c r="R1627" s="30">
        <v>98</v>
      </c>
      <c r="S1627" s="9">
        <v>54967359</v>
      </c>
      <c r="T1627" s="9">
        <v>40000000</v>
      </c>
      <c r="U1627" s="9">
        <f>IMDB4[[#This Row],[Gross Revenue]]-IMDB4[[#This Row],[Budget]]</f>
        <v>14967359</v>
      </c>
      <c r="V1627" s="9" t="str">
        <f>IF(IMDB4[[#This Row],[Profit]]&gt;0,"Hit","Flop")</f>
        <v>Hit</v>
      </c>
      <c r="W1627" s="9" t="str" cm="1">
        <f t="array" ref="W1627">_xlfn.IFS(IMDB4[[#This Row],[IMDb Score (1-10)]]&gt;=8,"Excellent",IMDB4[[#This Row],[IMDb Score (1-10)]]&gt;=7,"Good",IMDB4[[#This Row],[IMDb Score (1-10)]]&gt;=5,"Average",TRUE,"Poor")</f>
        <v>Average</v>
      </c>
      <c r="X1627" s="9" t="str">
        <f>IF(IMDB4[[#This Row],[Duration (min)]]&lt;90,"Short",IF(IMDB4[[#This Row],[Duration (min)]]&lt;=120,"Medium", "Long"))</f>
        <v>Medium</v>
      </c>
    </row>
    <row r="1628" spans="1:24" x14ac:dyDescent="0.25">
      <c r="A1628" s="1" t="s">
        <v>300</v>
      </c>
      <c r="B1628" s="2">
        <v>29272</v>
      </c>
      <c r="C1628" s="30">
        <f>YEAR(IMDB4[[#This Row],[Release Date]])</f>
        <v>1980</v>
      </c>
      <c r="D1628" s="30" t="str">
        <f>FLOOR(IMDB4[[#This Row],[Year]],10)&amp;"s"</f>
        <v>1980s</v>
      </c>
      <c r="E1628" s="1" t="s">
        <v>32</v>
      </c>
      <c r="F1628" s="1" t="s">
        <v>9</v>
      </c>
      <c r="G1628" s="1" t="s">
        <v>3</v>
      </c>
      <c r="H1628" s="1" t="s">
        <v>4</v>
      </c>
      <c r="I1628" s="1" t="s">
        <v>92</v>
      </c>
      <c r="J1628" s="1" t="s">
        <v>301</v>
      </c>
      <c r="K1628" s="1" t="s">
        <v>302</v>
      </c>
      <c r="L1628" s="30">
        <v>2000</v>
      </c>
      <c r="M1628" s="30">
        <v>5122</v>
      </c>
      <c r="N1628" s="30">
        <v>0</v>
      </c>
      <c r="O1628" s="30">
        <v>0</v>
      </c>
      <c r="P1628" s="27">
        <v>7.8</v>
      </c>
      <c r="Q1628" s="30">
        <v>62</v>
      </c>
      <c r="R1628" s="30">
        <v>124</v>
      </c>
      <c r="S1628" s="9">
        <v>54800000</v>
      </c>
      <c r="T1628" s="9">
        <v>6000000</v>
      </c>
      <c r="U1628" s="9">
        <f>IMDB4[[#This Row],[Gross Revenue]]-IMDB4[[#This Row],[Budget]]</f>
        <v>48800000</v>
      </c>
      <c r="V1628" s="9" t="str">
        <f>IF(IMDB4[[#This Row],[Profit]]&gt;0,"Hit","Flop")</f>
        <v>Hit</v>
      </c>
      <c r="W1628" s="9" t="str" cm="1">
        <f t="array" ref="W1628">_xlfn.IFS(IMDB4[[#This Row],[IMDb Score (1-10)]]&gt;=8,"Excellent",IMDB4[[#This Row],[IMDb Score (1-10)]]&gt;=7,"Good",IMDB4[[#This Row],[IMDb Score (1-10)]]&gt;=5,"Average",TRUE,"Poor")</f>
        <v>Good</v>
      </c>
      <c r="X1628" s="9" t="str">
        <f>IF(IMDB4[[#This Row],[Duration (min)]]&lt;90,"Short",IF(IMDB4[[#This Row],[Duration (min)]]&lt;=120,"Medium", "Long"))</f>
        <v>Long</v>
      </c>
    </row>
    <row r="1629" spans="1:24" x14ac:dyDescent="0.25">
      <c r="A1629" s="1" t="s">
        <v>750</v>
      </c>
      <c r="B1629" s="2">
        <v>32583</v>
      </c>
      <c r="C1629" s="30">
        <f>YEAR(IMDB4[[#This Row],[Release Date]])</f>
        <v>1989</v>
      </c>
      <c r="D1629" s="30" t="str">
        <f>FLOOR(IMDB4[[#This Row],[Year]],10)&amp;"s"</f>
        <v>1980s</v>
      </c>
      <c r="E1629" s="1" t="s">
        <v>32</v>
      </c>
      <c r="F1629" s="1" t="s">
        <v>40</v>
      </c>
      <c r="G1629" s="1" t="s">
        <v>3</v>
      </c>
      <c r="H1629" s="1" t="s">
        <v>4</v>
      </c>
      <c r="I1629" s="1" t="s">
        <v>132</v>
      </c>
      <c r="J1629" s="1" t="s">
        <v>469</v>
      </c>
      <c r="K1629" s="1" t="s">
        <v>470</v>
      </c>
      <c r="L1629" s="30">
        <v>2000</v>
      </c>
      <c r="M1629" s="30">
        <v>4074</v>
      </c>
      <c r="N1629" s="30">
        <v>0</v>
      </c>
      <c r="O1629" s="30">
        <v>0</v>
      </c>
      <c r="P1629" s="27">
        <v>7.6</v>
      </c>
      <c r="Q1629" s="30">
        <v>82</v>
      </c>
      <c r="R1629" s="30">
        <v>171</v>
      </c>
      <c r="S1629" s="9">
        <v>54222000</v>
      </c>
      <c r="T1629" s="9">
        <v>69500000</v>
      </c>
      <c r="U1629" s="9">
        <f>IMDB4[[#This Row],[Gross Revenue]]-IMDB4[[#This Row],[Budget]]</f>
        <v>-15278000</v>
      </c>
      <c r="V1629" s="9" t="str">
        <f>IF(IMDB4[[#This Row],[Profit]]&gt;0,"Hit","Flop")</f>
        <v>Flop</v>
      </c>
      <c r="W1629" s="9" t="str" cm="1">
        <f t="array" ref="W1629">_xlfn.IFS(IMDB4[[#This Row],[IMDb Score (1-10)]]&gt;=8,"Excellent",IMDB4[[#This Row],[IMDb Score (1-10)]]&gt;=7,"Good",IMDB4[[#This Row],[IMDb Score (1-10)]]&gt;=5,"Average",TRUE,"Poor")</f>
        <v>Good</v>
      </c>
      <c r="X1629" s="9" t="str">
        <f>IF(IMDB4[[#This Row],[Duration (min)]]&lt;90,"Short",IF(IMDB4[[#This Row],[Duration (min)]]&lt;=120,"Medium", "Long"))</f>
        <v>Long</v>
      </c>
    </row>
    <row r="1630" spans="1:24" x14ac:dyDescent="0.25">
      <c r="A1630" s="1" t="s">
        <v>5616</v>
      </c>
      <c r="B1630" s="2">
        <v>40344</v>
      </c>
      <c r="C1630" s="30">
        <f>YEAR(IMDB4[[#This Row],[Release Date]])</f>
        <v>2010</v>
      </c>
      <c r="D1630" s="30" t="str">
        <f>FLOOR(IMDB4[[#This Row],[Year]],10)&amp;"s"</f>
        <v>2010s</v>
      </c>
      <c r="E1630" s="1" t="s">
        <v>32</v>
      </c>
      <c r="F1630" s="1" t="s">
        <v>77</v>
      </c>
      <c r="G1630" s="1" t="s">
        <v>3</v>
      </c>
      <c r="H1630" s="1" t="s">
        <v>4</v>
      </c>
      <c r="I1630" s="1" t="s">
        <v>92</v>
      </c>
      <c r="J1630" s="1" t="s">
        <v>3864</v>
      </c>
      <c r="K1630" s="1" t="s">
        <v>5174</v>
      </c>
      <c r="L1630" s="30">
        <v>2000</v>
      </c>
      <c r="M1630" s="30">
        <v>4243</v>
      </c>
      <c r="N1630" s="30">
        <v>190</v>
      </c>
      <c r="O1630" s="30">
        <v>17000</v>
      </c>
      <c r="P1630" s="27">
        <v>6.4</v>
      </c>
      <c r="Q1630" s="30">
        <v>351</v>
      </c>
      <c r="R1630" s="30">
        <v>107</v>
      </c>
      <c r="S1630" s="9">
        <v>52000688</v>
      </c>
      <c r="T1630" s="9">
        <v>40000000</v>
      </c>
      <c r="U1630" s="9">
        <f>IMDB4[[#This Row],[Gross Revenue]]-IMDB4[[#This Row],[Budget]]</f>
        <v>12000688</v>
      </c>
      <c r="V1630" s="9" t="str">
        <f>IF(IMDB4[[#This Row],[Profit]]&gt;0,"Hit","Flop")</f>
        <v>Hit</v>
      </c>
      <c r="W1630" s="9" t="str" cm="1">
        <f t="array" ref="W1630">_xlfn.IFS(IMDB4[[#This Row],[IMDb Score (1-10)]]&gt;=8,"Excellent",IMDB4[[#This Row],[IMDb Score (1-10)]]&gt;=7,"Good",IMDB4[[#This Row],[IMDb Score (1-10)]]&gt;=5,"Average",TRUE,"Poor")</f>
        <v>Average</v>
      </c>
      <c r="X1630" s="9" t="str">
        <f>IF(IMDB4[[#This Row],[Duration (min)]]&lt;90,"Short",IF(IMDB4[[#This Row],[Duration (min)]]&lt;=120,"Medium", "Long"))</f>
        <v>Medium</v>
      </c>
    </row>
    <row r="1631" spans="1:24" x14ac:dyDescent="0.25">
      <c r="A1631" s="1" t="s">
        <v>2666</v>
      </c>
      <c r="B1631" s="2">
        <v>37190</v>
      </c>
      <c r="C1631" s="30">
        <f>YEAR(IMDB4[[#This Row],[Release Date]])</f>
        <v>2001</v>
      </c>
      <c r="D1631" s="30" t="str">
        <f>FLOOR(IMDB4[[#This Row],[Year]],10)&amp;"s"</f>
        <v>2000s</v>
      </c>
      <c r="E1631" s="1" t="s">
        <v>32</v>
      </c>
      <c r="F1631" s="1" t="s">
        <v>77</v>
      </c>
      <c r="G1631" s="1" t="s">
        <v>3</v>
      </c>
      <c r="H1631" s="1" t="s">
        <v>4</v>
      </c>
      <c r="I1631" s="1" t="s">
        <v>92</v>
      </c>
      <c r="J1631" s="1" t="s">
        <v>1628</v>
      </c>
      <c r="K1631" s="1" t="s">
        <v>2460</v>
      </c>
      <c r="L1631" s="30">
        <v>2000</v>
      </c>
      <c r="M1631" s="30">
        <v>5942</v>
      </c>
      <c r="N1631" s="30">
        <v>43</v>
      </c>
      <c r="O1631" s="30">
        <v>742</v>
      </c>
      <c r="P1631" s="27">
        <v>5.5</v>
      </c>
      <c r="Q1631" s="30">
        <v>107</v>
      </c>
      <c r="R1631" s="30">
        <v>101</v>
      </c>
      <c r="S1631" s="9">
        <v>51758599</v>
      </c>
      <c r="T1631" s="9">
        <v>33000000</v>
      </c>
      <c r="U1631" s="9">
        <f>IMDB4[[#This Row],[Gross Revenue]]-IMDB4[[#This Row],[Budget]]</f>
        <v>18758599</v>
      </c>
      <c r="V1631" s="9" t="str">
        <f>IF(IMDB4[[#This Row],[Profit]]&gt;0,"Hit","Flop")</f>
        <v>Hit</v>
      </c>
      <c r="W1631" s="9" t="str" cm="1">
        <f t="array" ref="W1631">_xlfn.IFS(IMDB4[[#This Row],[IMDb Score (1-10)]]&gt;=8,"Excellent",IMDB4[[#This Row],[IMDb Score (1-10)]]&gt;=7,"Good",IMDB4[[#This Row],[IMDb Score (1-10)]]&gt;=5,"Average",TRUE,"Poor")</f>
        <v>Average</v>
      </c>
      <c r="X1631" s="9" t="str">
        <f>IF(IMDB4[[#This Row],[Duration (min)]]&lt;90,"Short",IF(IMDB4[[#This Row],[Duration (min)]]&lt;=120,"Medium", "Long"))</f>
        <v>Medium</v>
      </c>
    </row>
    <row r="1632" spans="1:24" x14ac:dyDescent="0.25">
      <c r="A1632" s="1" t="s">
        <v>1324</v>
      </c>
      <c r="B1632" s="2">
        <v>35065</v>
      </c>
      <c r="C1632" s="30">
        <f>YEAR(IMDB4[[#This Row],[Release Date]])</f>
        <v>1996</v>
      </c>
      <c r="D1632" s="30" t="str">
        <f>FLOOR(IMDB4[[#This Row],[Year]],10)&amp;"s"</f>
        <v>1990s</v>
      </c>
      <c r="E1632" s="1" t="s">
        <v>32</v>
      </c>
      <c r="F1632" s="1" t="s">
        <v>77</v>
      </c>
      <c r="G1632" s="1" t="s">
        <v>3</v>
      </c>
      <c r="H1632" s="1" t="s">
        <v>4</v>
      </c>
      <c r="I1632" s="1" t="s">
        <v>132</v>
      </c>
      <c r="J1632" s="1" t="s">
        <v>415</v>
      </c>
      <c r="K1632" s="1" t="s">
        <v>1323</v>
      </c>
      <c r="L1632" s="30">
        <v>2000</v>
      </c>
      <c r="M1632" s="30">
        <v>2710</v>
      </c>
      <c r="N1632" s="30">
        <v>357</v>
      </c>
      <c r="O1632" s="30">
        <v>0</v>
      </c>
      <c r="P1632" s="27">
        <v>6.4</v>
      </c>
      <c r="Q1632" s="30">
        <v>60</v>
      </c>
      <c r="R1632" s="30">
        <v>103</v>
      </c>
      <c r="S1632" s="9">
        <v>51317350</v>
      </c>
      <c r="T1632" s="9">
        <v>57000000</v>
      </c>
      <c r="U1632" s="9">
        <f>IMDB4[[#This Row],[Gross Revenue]]-IMDB4[[#This Row],[Budget]]</f>
        <v>-5682650</v>
      </c>
      <c r="V1632" s="9" t="str">
        <f>IF(IMDB4[[#This Row],[Profit]]&gt;0,"Hit","Flop")</f>
        <v>Flop</v>
      </c>
      <c r="W1632" s="9" t="str" cm="1">
        <f t="array" ref="W1632">_xlfn.IFS(IMDB4[[#This Row],[IMDb Score (1-10)]]&gt;=8,"Excellent",IMDB4[[#This Row],[IMDb Score (1-10)]]&gt;=7,"Good",IMDB4[[#This Row],[IMDb Score (1-10)]]&gt;=5,"Average",TRUE,"Poor")</f>
        <v>Average</v>
      </c>
      <c r="X1632" s="9" t="str">
        <f>IF(IMDB4[[#This Row],[Duration (min)]]&lt;90,"Short",IF(IMDB4[[#This Row],[Duration (min)]]&lt;=120,"Medium", "Long"))</f>
        <v>Medium</v>
      </c>
    </row>
    <row r="1633" spans="1:24" x14ac:dyDescent="0.25">
      <c r="A1633" s="1" t="s">
        <v>2530</v>
      </c>
      <c r="B1633" s="2">
        <v>36854</v>
      </c>
      <c r="C1633" s="30">
        <f>YEAR(IMDB4[[#This Row],[Release Date]])</f>
        <v>2000</v>
      </c>
      <c r="D1633" s="30" t="str">
        <f>FLOOR(IMDB4[[#This Row],[Year]],10)&amp;"s"</f>
        <v>2000s</v>
      </c>
      <c r="E1633" s="1" t="s">
        <v>32</v>
      </c>
      <c r="F1633" s="1" t="s">
        <v>40</v>
      </c>
      <c r="G1633" s="1" t="s">
        <v>3</v>
      </c>
      <c r="H1633" s="1" t="s">
        <v>4</v>
      </c>
      <c r="I1633" s="1" t="s">
        <v>84</v>
      </c>
      <c r="J1633" s="1" t="s">
        <v>1499</v>
      </c>
      <c r="K1633" s="1" t="s">
        <v>2531</v>
      </c>
      <c r="L1633" s="30">
        <v>2000</v>
      </c>
      <c r="M1633" s="30">
        <v>3372</v>
      </c>
      <c r="N1633" s="30">
        <v>10</v>
      </c>
      <c r="O1633" s="30">
        <v>0</v>
      </c>
      <c r="P1633" s="27">
        <v>6.9</v>
      </c>
      <c r="Q1633" s="30">
        <v>82</v>
      </c>
      <c r="R1633" s="30">
        <v>89</v>
      </c>
      <c r="S1633" s="9">
        <v>50802661</v>
      </c>
      <c r="T1633" s="9">
        <v>95000000</v>
      </c>
      <c r="U1633" s="9">
        <f>IMDB4[[#This Row],[Gross Revenue]]-IMDB4[[#This Row],[Budget]]</f>
        <v>-44197339</v>
      </c>
      <c r="V1633" s="9" t="str">
        <f>IF(IMDB4[[#This Row],[Profit]]&gt;0,"Hit","Flop")</f>
        <v>Flop</v>
      </c>
      <c r="W1633" s="9" t="str" cm="1">
        <f t="array" ref="W1633">_xlfn.IFS(IMDB4[[#This Row],[IMDb Score (1-10)]]&gt;=8,"Excellent",IMDB4[[#This Row],[IMDb Score (1-10)]]&gt;=7,"Good",IMDB4[[#This Row],[IMDb Score (1-10)]]&gt;=5,"Average",TRUE,"Poor")</f>
        <v>Average</v>
      </c>
      <c r="X1633" s="9" t="str">
        <f>IF(IMDB4[[#This Row],[Duration (min)]]&lt;90,"Short",IF(IMDB4[[#This Row],[Duration (min)]]&lt;=120,"Medium", "Long"))</f>
        <v>Short</v>
      </c>
    </row>
    <row r="1634" spans="1:24" x14ac:dyDescent="0.25">
      <c r="A1634" s="1" t="s">
        <v>262</v>
      </c>
      <c r="B1634" s="2">
        <v>28729</v>
      </c>
      <c r="C1634" s="30">
        <f>YEAR(IMDB4[[#This Row],[Release Date]])</f>
        <v>1978</v>
      </c>
      <c r="D1634" s="30" t="str">
        <f>FLOOR(IMDB4[[#This Row],[Year]],10)&amp;"s"</f>
        <v>1970s</v>
      </c>
      <c r="E1634" s="1" t="s">
        <v>32</v>
      </c>
      <c r="F1634" s="1" t="s">
        <v>91</v>
      </c>
      <c r="G1634" s="1" t="s">
        <v>3</v>
      </c>
      <c r="H1634" s="1" t="s">
        <v>4</v>
      </c>
      <c r="I1634" s="1" t="s">
        <v>92</v>
      </c>
      <c r="J1634" s="1" t="s">
        <v>263</v>
      </c>
      <c r="K1634" s="1" t="s">
        <v>264</v>
      </c>
      <c r="L1634" s="30">
        <v>2000</v>
      </c>
      <c r="M1634" s="30">
        <v>4400</v>
      </c>
      <c r="N1634" s="30">
        <v>0</v>
      </c>
      <c r="O1634" s="30">
        <v>12000</v>
      </c>
      <c r="P1634" s="27">
        <v>7.9</v>
      </c>
      <c r="Q1634" s="30">
        <v>318</v>
      </c>
      <c r="R1634" s="30">
        <v>101</v>
      </c>
      <c r="S1634" s="9">
        <v>47000000</v>
      </c>
      <c r="T1634" s="9">
        <v>300000</v>
      </c>
      <c r="U1634" s="9">
        <f>IMDB4[[#This Row],[Gross Revenue]]-IMDB4[[#This Row],[Budget]]</f>
        <v>46700000</v>
      </c>
      <c r="V1634" s="9" t="str">
        <f>IF(IMDB4[[#This Row],[Profit]]&gt;0,"Hit","Flop")</f>
        <v>Hit</v>
      </c>
      <c r="W1634" s="9" t="str" cm="1">
        <f t="array" ref="W1634">_xlfn.IFS(IMDB4[[#This Row],[IMDb Score (1-10)]]&gt;=8,"Excellent",IMDB4[[#This Row],[IMDb Score (1-10)]]&gt;=7,"Good",IMDB4[[#This Row],[IMDb Score (1-10)]]&gt;=5,"Average",TRUE,"Poor")</f>
        <v>Good</v>
      </c>
      <c r="X1634" s="9" t="str">
        <f>IF(IMDB4[[#This Row],[Duration (min)]]&lt;90,"Short",IF(IMDB4[[#This Row],[Duration (min)]]&lt;=120,"Medium", "Long"))</f>
        <v>Medium</v>
      </c>
    </row>
    <row r="1635" spans="1:24" x14ac:dyDescent="0.25">
      <c r="A1635" s="1" t="s">
        <v>4131</v>
      </c>
      <c r="B1635" s="2">
        <v>38642</v>
      </c>
      <c r="C1635" s="30">
        <f>YEAR(IMDB4[[#This Row],[Release Date]])</f>
        <v>2005</v>
      </c>
      <c r="D1635" s="30" t="str">
        <f>FLOOR(IMDB4[[#This Row],[Year]],10)&amp;"s"</f>
        <v>2000s</v>
      </c>
      <c r="E1635" s="1" t="s">
        <v>32</v>
      </c>
      <c r="F1635" s="1" t="s">
        <v>77</v>
      </c>
      <c r="G1635" s="1" t="s">
        <v>900</v>
      </c>
      <c r="H1635" s="1" t="s">
        <v>4</v>
      </c>
      <c r="I1635" s="1" t="s">
        <v>84</v>
      </c>
      <c r="J1635" s="1" t="s">
        <v>3745</v>
      </c>
      <c r="K1635" s="1" t="s">
        <v>1205</v>
      </c>
      <c r="L1635" s="30">
        <v>2000</v>
      </c>
      <c r="M1635" s="30">
        <v>2864</v>
      </c>
      <c r="N1635" s="30">
        <v>258</v>
      </c>
      <c r="O1635" s="30">
        <v>951</v>
      </c>
      <c r="P1635" s="27">
        <v>5.9</v>
      </c>
      <c r="Q1635" s="30">
        <v>137</v>
      </c>
      <c r="R1635" s="30">
        <v>129</v>
      </c>
      <c r="S1635" s="9">
        <v>45356386</v>
      </c>
      <c r="T1635" s="9">
        <v>75000000</v>
      </c>
      <c r="U1635" s="9">
        <f>IMDB4[[#This Row],[Gross Revenue]]-IMDB4[[#This Row],[Budget]]</f>
        <v>-29643614</v>
      </c>
      <c r="V1635" s="9" t="str">
        <f>IF(IMDB4[[#This Row],[Profit]]&gt;0,"Hit","Flop")</f>
        <v>Flop</v>
      </c>
      <c r="W1635" s="9" t="str" cm="1">
        <f t="array" ref="W1635">_xlfn.IFS(IMDB4[[#This Row],[IMDb Score (1-10)]]&gt;=8,"Excellent",IMDB4[[#This Row],[IMDb Score (1-10)]]&gt;=7,"Good",IMDB4[[#This Row],[IMDb Score (1-10)]]&gt;=5,"Average",TRUE,"Poor")</f>
        <v>Average</v>
      </c>
      <c r="X1635" s="9" t="str">
        <f>IF(IMDB4[[#This Row],[Duration (min)]]&lt;90,"Short",IF(IMDB4[[#This Row],[Duration (min)]]&lt;=120,"Medium", "Long"))</f>
        <v>Long</v>
      </c>
    </row>
    <row r="1636" spans="1:24" x14ac:dyDescent="0.25">
      <c r="A1636" s="1" t="s">
        <v>2360</v>
      </c>
      <c r="B1636" s="2">
        <v>36761</v>
      </c>
      <c r="C1636" s="30">
        <f>YEAR(IMDB4[[#This Row],[Release Date]])</f>
        <v>2000</v>
      </c>
      <c r="D1636" s="30" t="str">
        <f>FLOOR(IMDB4[[#This Row],[Year]],10)&amp;"s"</f>
        <v>2000s</v>
      </c>
      <c r="E1636" s="1" t="s">
        <v>32</v>
      </c>
      <c r="F1636" s="1" t="s">
        <v>2</v>
      </c>
      <c r="G1636" s="1" t="s">
        <v>3</v>
      </c>
      <c r="H1636" s="1" t="s">
        <v>4</v>
      </c>
      <c r="I1636" s="1" t="s">
        <v>132</v>
      </c>
      <c r="J1636" s="1" t="s">
        <v>415</v>
      </c>
      <c r="K1636" s="1" t="s">
        <v>2361</v>
      </c>
      <c r="L1636" s="30">
        <v>2000</v>
      </c>
      <c r="M1636" s="30">
        <v>4045</v>
      </c>
      <c r="N1636" s="30">
        <v>40</v>
      </c>
      <c r="O1636" s="30">
        <v>0</v>
      </c>
      <c r="P1636" s="27">
        <v>7.3</v>
      </c>
      <c r="Q1636" s="30">
        <v>168</v>
      </c>
      <c r="R1636" s="30">
        <v>118</v>
      </c>
      <c r="S1636" s="9">
        <v>44983704</v>
      </c>
      <c r="T1636" s="9">
        <v>31000000</v>
      </c>
      <c r="U1636" s="9">
        <f>IMDB4[[#This Row],[Gross Revenue]]-IMDB4[[#This Row],[Budget]]</f>
        <v>13983704</v>
      </c>
      <c r="V1636" s="9" t="str">
        <f>IF(IMDB4[[#This Row],[Profit]]&gt;0,"Hit","Flop")</f>
        <v>Hit</v>
      </c>
      <c r="W1636" s="9" t="str" cm="1">
        <f t="array" ref="W1636">_xlfn.IFS(IMDB4[[#This Row],[IMDb Score (1-10)]]&gt;=8,"Excellent",IMDB4[[#This Row],[IMDb Score (1-10)]]&gt;=7,"Good",IMDB4[[#This Row],[IMDb Score (1-10)]]&gt;=5,"Average",TRUE,"Poor")</f>
        <v>Good</v>
      </c>
      <c r="X1636" s="9" t="str">
        <f>IF(IMDB4[[#This Row],[Duration (min)]]&lt;90,"Short",IF(IMDB4[[#This Row],[Duration (min)]]&lt;=120,"Medium", "Long"))</f>
        <v>Medium</v>
      </c>
    </row>
    <row r="1637" spans="1:24" x14ac:dyDescent="0.25">
      <c r="A1637" s="1" t="s">
        <v>5939</v>
      </c>
      <c r="B1637" s="2">
        <v>40683</v>
      </c>
      <c r="C1637" s="30">
        <f>YEAR(IMDB4[[#This Row],[Release Date]])</f>
        <v>2011</v>
      </c>
      <c r="D1637" s="30" t="str">
        <f>FLOOR(IMDB4[[#This Row],[Year]],10)&amp;"s"</f>
        <v>2010s</v>
      </c>
      <c r="E1637" s="1" t="s">
        <v>32</v>
      </c>
      <c r="F1637" s="1" t="s">
        <v>61</v>
      </c>
      <c r="G1637" s="1" t="s">
        <v>3</v>
      </c>
      <c r="H1637" s="1" t="s">
        <v>4</v>
      </c>
      <c r="I1637" s="1" t="s">
        <v>84</v>
      </c>
      <c r="J1637" s="1" t="s">
        <v>415</v>
      </c>
      <c r="K1637" s="1" t="s">
        <v>3733</v>
      </c>
      <c r="L1637" s="30">
        <v>2000</v>
      </c>
      <c r="M1637" s="30">
        <v>5024</v>
      </c>
      <c r="N1637" s="30">
        <v>80</v>
      </c>
      <c r="O1637" s="30">
        <v>15000</v>
      </c>
      <c r="P1637" s="27">
        <v>7.1</v>
      </c>
      <c r="Q1637" s="30">
        <v>110</v>
      </c>
      <c r="R1637" s="30">
        <v>106</v>
      </c>
      <c r="S1637" s="9">
        <v>43853424</v>
      </c>
      <c r="T1637" s="9">
        <v>18000000</v>
      </c>
      <c r="U1637" s="9">
        <f>IMDB4[[#This Row],[Gross Revenue]]-IMDB4[[#This Row],[Budget]]</f>
        <v>25853424</v>
      </c>
      <c r="V1637" s="9" t="str">
        <f>IF(IMDB4[[#This Row],[Profit]]&gt;0,"Hit","Flop")</f>
        <v>Hit</v>
      </c>
      <c r="W1637" s="9" t="str" cm="1">
        <f t="array" ref="W1637">_xlfn.IFS(IMDB4[[#This Row],[IMDb Score (1-10)]]&gt;=8,"Excellent",IMDB4[[#This Row],[IMDb Score (1-10)]]&gt;=7,"Good",IMDB4[[#This Row],[IMDb Score (1-10)]]&gt;=5,"Average",TRUE,"Poor")</f>
        <v>Good</v>
      </c>
      <c r="X1637" s="9" t="str">
        <f>IF(IMDB4[[#This Row],[Duration (min)]]&lt;90,"Short",IF(IMDB4[[#This Row],[Duration (min)]]&lt;=120,"Medium", "Long"))</f>
        <v>Medium</v>
      </c>
    </row>
    <row r="1638" spans="1:24" x14ac:dyDescent="0.25">
      <c r="A1638" s="1" t="s">
        <v>4983</v>
      </c>
      <c r="B1638" s="2">
        <v>39742</v>
      </c>
      <c r="C1638" s="30">
        <f>YEAR(IMDB4[[#This Row],[Release Date]])</f>
        <v>2008</v>
      </c>
      <c r="D1638" s="30" t="str">
        <f>FLOOR(IMDB4[[#This Row],[Year]],10)&amp;"s"</f>
        <v>2000s</v>
      </c>
      <c r="E1638" s="1" t="s">
        <v>32</v>
      </c>
      <c r="F1638" s="1" t="s">
        <v>91</v>
      </c>
      <c r="G1638" s="1" t="s">
        <v>3</v>
      </c>
      <c r="H1638" s="1" t="s">
        <v>4</v>
      </c>
      <c r="I1638" s="1" t="s">
        <v>132</v>
      </c>
      <c r="J1638" s="1" t="s">
        <v>1117</v>
      </c>
      <c r="K1638" s="1" t="s">
        <v>4984</v>
      </c>
      <c r="L1638" s="30">
        <v>2000</v>
      </c>
      <c r="M1638" s="30">
        <v>4867</v>
      </c>
      <c r="N1638" s="30">
        <v>29</v>
      </c>
      <c r="O1638" s="30">
        <v>1000</v>
      </c>
      <c r="P1638" s="27">
        <v>3.9</v>
      </c>
      <c r="Q1638" s="30">
        <v>146</v>
      </c>
      <c r="R1638" s="30">
        <v>89</v>
      </c>
      <c r="S1638" s="9">
        <v>43818159</v>
      </c>
      <c r="T1638" s="9">
        <v>20000000</v>
      </c>
      <c r="U1638" s="9">
        <f>IMDB4[[#This Row],[Gross Revenue]]-IMDB4[[#This Row],[Budget]]</f>
        <v>23818159</v>
      </c>
      <c r="V1638" s="9" t="str">
        <f>IF(IMDB4[[#This Row],[Profit]]&gt;0,"Hit","Flop")</f>
        <v>Hit</v>
      </c>
      <c r="W1638" s="9" t="str" cm="1">
        <f t="array" ref="W1638">_xlfn.IFS(IMDB4[[#This Row],[IMDb Score (1-10)]]&gt;=8,"Excellent",IMDB4[[#This Row],[IMDb Score (1-10)]]&gt;=7,"Good",IMDB4[[#This Row],[IMDb Score (1-10)]]&gt;=5,"Average",TRUE,"Poor")</f>
        <v>Poor</v>
      </c>
      <c r="X1638" s="9" t="str">
        <f>IF(IMDB4[[#This Row],[Duration (min)]]&lt;90,"Short",IF(IMDB4[[#This Row],[Duration (min)]]&lt;=120,"Medium", "Long"))</f>
        <v>Short</v>
      </c>
    </row>
    <row r="1639" spans="1:24" x14ac:dyDescent="0.25">
      <c r="A1639" s="1" t="s">
        <v>5521</v>
      </c>
      <c r="B1639" s="2">
        <v>40515</v>
      </c>
      <c r="C1639" s="30">
        <f>YEAR(IMDB4[[#This Row],[Release Date]])</f>
        <v>2010</v>
      </c>
      <c r="D1639" s="30" t="str">
        <f>FLOOR(IMDB4[[#This Row],[Year]],10)&amp;"s"</f>
        <v>2010s</v>
      </c>
      <c r="E1639" s="1" t="s">
        <v>32</v>
      </c>
      <c r="F1639" s="1" t="s">
        <v>2</v>
      </c>
      <c r="G1639" s="1" t="s">
        <v>3</v>
      </c>
      <c r="H1639" s="1" t="s">
        <v>83</v>
      </c>
      <c r="I1639" s="1" t="s">
        <v>92</v>
      </c>
      <c r="J1639" s="1" t="s">
        <v>5239</v>
      </c>
      <c r="K1639" s="1" t="s">
        <v>1205</v>
      </c>
      <c r="L1639" s="30">
        <v>2000</v>
      </c>
      <c r="M1639" s="30">
        <v>7053</v>
      </c>
      <c r="N1639" s="30">
        <v>258</v>
      </c>
      <c r="O1639" s="30">
        <v>0</v>
      </c>
      <c r="P1639" s="27">
        <v>6.6</v>
      </c>
      <c r="Q1639" s="30">
        <v>258</v>
      </c>
      <c r="R1639" s="30">
        <v>117</v>
      </c>
      <c r="S1639" s="9">
        <v>43290977</v>
      </c>
      <c r="T1639" s="9">
        <v>80000000</v>
      </c>
      <c r="U1639" s="9">
        <f>IMDB4[[#This Row],[Gross Revenue]]-IMDB4[[#This Row],[Budget]]</f>
        <v>-36709023</v>
      </c>
      <c r="V1639" s="9" t="str">
        <f>IF(IMDB4[[#This Row],[Profit]]&gt;0,"Hit","Flop")</f>
        <v>Flop</v>
      </c>
      <c r="W1639" s="9" t="str" cm="1">
        <f t="array" ref="W1639">_xlfn.IFS(IMDB4[[#This Row],[IMDb Score (1-10)]]&gt;=8,"Excellent",IMDB4[[#This Row],[IMDb Score (1-10)]]&gt;=7,"Good",IMDB4[[#This Row],[IMDb Score (1-10)]]&gt;=5,"Average",TRUE,"Poor")</f>
        <v>Average</v>
      </c>
      <c r="X1639" s="9" t="str">
        <f>IF(IMDB4[[#This Row],[Duration (min)]]&lt;90,"Short",IF(IMDB4[[#This Row],[Duration (min)]]&lt;=120,"Medium", "Long"))</f>
        <v>Medium</v>
      </c>
    </row>
    <row r="1640" spans="1:24" x14ac:dyDescent="0.25">
      <c r="A1640" s="1" t="s">
        <v>5654</v>
      </c>
      <c r="B1640" s="2">
        <v>40269</v>
      </c>
      <c r="C1640" s="30">
        <f>YEAR(IMDB4[[#This Row],[Release Date]])</f>
        <v>2010</v>
      </c>
      <c r="D1640" s="30" t="str">
        <f>FLOOR(IMDB4[[#This Row],[Year]],10)&amp;"s"</f>
        <v>2010s</v>
      </c>
      <c r="E1640" s="1" t="s">
        <v>32</v>
      </c>
      <c r="F1640" s="1" t="s">
        <v>9</v>
      </c>
      <c r="G1640" s="1" t="s">
        <v>3</v>
      </c>
      <c r="H1640" s="1" t="s">
        <v>4</v>
      </c>
      <c r="I1640" s="1" t="s">
        <v>132</v>
      </c>
      <c r="J1640" s="1" t="s">
        <v>5655</v>
      </c>
      <c r="K1640" s="1" t="s">
        <v>5025</v>
      </c>
      <c r="L1640" s="30">
        <v>2000</v>
      </c>
      <c r="M1640" s="30">
        <v>4059</v>
      </c>
      <c r="N1640" s="30">
        <v>209</v>
      </c>
      <c r="O1640" s="30">
        <v>16000</v>
      </c>
      <c r="P1640" s="27">
        <v>6.2</v>
      </c>
      <c r="Q1640" s="30">
        <v>138</v>
      </c>
      <c r="R1640" s="30">
        <v>107</v>
      </c>
      <c r="S1640" s="9">
        <v>42385520</v>
      </c>
      <c r="T1640" s="9">
        <v>30000000</v>
      </c>
      <c r="U1640" s="9">
        <f>IMDB4[[#This Row],[Gross Revenue]]-IMDB4[[#This Row],[Budget]]</f>
        <v>12385520</v>
      </c>
      <c r="V1640" s="9" t="str">
        <f>IF(IMDB4[[#This Row],[Profit]]&gt;0,"Hit","Flop")</f>
        <v>Hit</v>
      </c>
      <c r="W1640" s="9" t="str" cm="1">
        <f t="array" ref="W1640">_xlfn.IFS(IMDB4[[#This Row],[IMDb Score (1-10)]]&gt;=8,"Excellent",IMDB4[[#This Row],[IMDb Score (1-10)]]&gt;=7,"Good",IMDB4[[#This Row],[IMDb Score (1-10)]]&gt;=5,"Average",TRUE,"Poor")</f>
        <v>Average</v>
      </c>
      <c r="X1640" s="9" t="str">
        <f>IF(IMDB4[[#This Row],[Duration (min)]]&lt;90,"Short",IF(IMDB4[[#This Row],[Duration (min)]]&lt;=120,"Medium", "Long"))</f>
        <v>Medium</v>
      </c>
    </row>
    <row r="1641" spans="1:24" x14ac:dyDescent="0.25">
      <c r="A1641" s="1" t="s">
        <v>5238</v>
      </c>
      <c r="B1641" s="2">
        <v>40065</v>
      </c>
      <c r="C1641" s="30">
        <f>YEAR(IMDB4[[#This Row],[Release Date]])</f>
        <v>2009</v>
      </c>
      <c r="D1641" s="30" t="str">
        <f>FLOOR(IMDB4[[#This Row],[Year]],10)&amp;"s"</f>
        <v>2000s</v>
      </c>
      <c r="E1641" s="1" t="s">
        <v>32</v>
      </c>
      <c r="F1641" s="1" t="s">
        <v>91</v>
      </c>
      <c r="G1641" s="1" t="s">
        <v>3</v>
      </c>
      <c r="H1641" s="1" t="s">
        <v>4</v>
      </c>
      <c r="I1641" s="1" t="s">
        <v>132</v>
      </c>
      <c r="J1641" s="1" t="s">
        <v>5239</v>
      </c>
      <c r="K1641" s="1" t="s">
        <v>577</v>
      </c>
      <c r="L1641" s="30">
        <v>2000</v>
      </c>
      <c r="M1641" s="30">
        <v>5642</v>
      </c>
      <c r="N1641" s="30">
        <v>0</v>
      </c>
      <c r="O1641" s="30">
        <v>11000</v>
      </c>
      <c r="P1641" s="27">
        <v>6.6</v>
      </c>
      <c r="Q1641" s="30">
        <v>397</v>
      </c>
      <c r="R1641" s="30">
        <v>99</v>
      </c>
      <c r="S1641" s="9">
        <v>42057340</v>
      </c>
      <c r="T1641" s="9">
        <v>30000000</v>
      </c>
      <c r="U1641" s="9">
        <f>IMDB4[[#This Row],[Gross Revenue]]-IMDB4[[#This Row],[Budget]]</f>
        <v>12057340</v>
      </c>
      <c r="V1641" s="9" t="str">
        <f>IF(IMDB4[[#This Row],[Profit]]&gt;0,"Hit","Flop")</f>
        <v>Hit</v>
      </c>
      <c r="W1641" s="9" t="str" cm="1">
        <f t="array" ref="W1641">_xlfn.IFS(IMDB4[[#This Row],[IMDb Score (1-10)]]&gt;=8,"Excellent",IMDB4[[#This Row],[IMDb Score (1-10)]]&gt;=7,"Good",IMDB4[[#This Row],[IMDb Score (1-10)]]&gt;=5,"Average",TRUE,"Poor")</f>
        <v>Average</v>
      </c>
      <c r="X1641" s="9" t="str">
        <f>IF(IMDB4[[#This Row],[Duration (min)]]&lt;90,"Short",IF(IMDB4[[#This Row],[Duration (min)]]&lt;=120,"Medium", "Long"))</f>
        <v>Medium</v>
      </c>
    </row>
    <row r="1642" spans="1:24" x14ac:dyDescent="0.25">
      <c r="A1642" s="1" t="s">
        <v>5574</v>
      </c>
      <c r="B1642" s="2">
        <v>40428</v>
      </c>
      <c r="C1642" s="30">
        <f>YEAR(IMDB4[[#This Row],[Release Date]])</f>
        <v>2010</v>
      </c>
      <c r="D1642" s="30" t="str">
        <f>FLOOR(IMDB4[[#This Row],[Year]],10)&amp;"s"</f>
        <v>2010s</v>
      </c>
      <c r="E1642" s="1" t="s">
        <v>32</v>
      </c>
      <c r="F1642" s="1" t="s">
        <v>77</v>
      </c>
      <c r="G1642" s="1" t="s">
        <v>3</v>
      </c>
      <c r="H1642" s="1" t="s">
        <v>4</v>
      </c>
      <c r="I1642" s="1" t="s">
        <v>92</v>
      </c>
      <c r="J1642" s="1" t="s">
        <v>415</v>
      </c>
      <c r="K1642" s="1" t="s">
        <v>5575</v>
      </c>
      <c r="L1642" s="30">
        <v>2000</v>
      </c>
      <c r="M1642" s="30">
        <v>3889</v>
      </c>
      <c r="N1642" s="30">
        <v>124</v>
      </c>
      <c r="O1642" s="30">
        <v>0</v>
      </c>
      <c r="P1642" s="27">
        <v>5.2</v>
      </c>
      <c r="Q1642" s="30">
        <v>226</v>
      </c>
      <c r="R1642" s="30">
        <v>100</v>
      </c>
      <c r="S1642" s="9">
        <v>40168080</v>
      </c>
      <c r="T1642" s="9">
        <v>26000000</v>
      </c>
      <c r="U1642" s="9">
        <f>IMDB4[[#This Row],[Gross Revenue]]-IMDB4[[#This Row],[Budget]]</f>
        <v>14168080</v>
      </c>
      <c r="V1642" s="9" t="str">
        <f>IF(IMDB4[[#This Row],[Profit]]&gt;0,"Hit","Flop")</f>
        <v>Hit</v>
      </c>
      <c r="W1642" s="9" t="str" cm="1">
        <f t="array" ref="W1642">_xlfn.IFS(IMDB4[[#This Row],[IMDb Score (1-10)]]&gt;=8,"Excellent",IMDB4[[#This Row],[IMDb Score (1-10)]]&gt;=7,"Good",IMDB4[[#This Row],[IMDb Score (1-10)]]&gt;=5,"Average",TRUE,"Poor")</f>
        <v>Average</v>
      </c>
      <c r="X1642" s="9" t="str">
        <f>IF(IMDB4[[#This Row],[Duration (min)]]&lt;90,"Short",IF(IMDB4[[#This Row],[Duration (min)]]&lt;=120,"Medium", "Long"))</f>
        <v>Medium</v>
      </c>
    </row>
    <row r="1643" spans="1:24" x14ac:dyDescent="0.25">
      <c r="A1643" s="1" t="s">
        <v>5489</v>
      </c>
      <c r="B1643" s="2">
        <v>40327</v>
      </c>
      <c r="C1643" s="30">
        <f>YEAR(IMDB4[[#This Row],[Release Date]])</f>
        <v>2010</v>
      </c>
      <c r="D1643" s="30" t="str">
        <f>FLOOR(IMDB4[[#This Row],[Year]],10)&amp;"s"</f>
        <v>2010s</v>
      </c>
      <c r="E1643" s="1" t="s">
        <v>32</v>
      </c>
      <c r="F1643" s="1" t="s">
        <v>9</v>
      </c>
      <c r="G1643" s="1" t="s">
        <v>3</v>
      </c>
      <c r="H1643" s="1" t="s">
        <v>4</v>
      </c>
      <c r="I1643" s="1" t="s">
        <v>132</v>
      </c>
      <c r="J1643" s="1" t="s">
        <v>2182</v>
      </c>
      <c r="K1643" s="1" t="s">
        <v>5490</v>
      </c>
      <c r="L1643" s="30">
        <v>2000</v>
      </c>
      <c r="M1643" s="30">
        <v>4315</v>
      </c>
      <c r="N1643" s="30">
        <v>59</v>
      </c>
      <c r="O1643" s="30">
        <v>19000</v>
      </c>
      <c r="P1643" s="27">
        <v>6.4</v>
      </c>
      <c r="Q1643" s="30">
        <v>197</v>
      </c>
      <c r="R1643" s="30">
        <v>119</v>
      </c>
      <c r="S1643" s="9">
        <v>39440655</v>
      </c>
      <c r="T1643" s="9">
        <v>55000000</v>
      </c>
      <c r="U1643" s="9">
        <f>IMDB4[[#This Row],[Gross Revenue]]-IMDB4[[#This Row],[Budget]]</f>
        <v>-15559345</v>
      </c>
      <c r="V1643" s="9" t="str">
        <f>IF(IMDB4[[#This Row],[Profit]]&gt;0,"Hit","Flop")</f>
        <v>Flop</v>
      </c>
      <c r="W1643" s="9" t="str" cm="1">
        <f t="array" ref="W1643">_xlfn.IFS(IMDB4[[#This Row],[IMDb Score (1-10)]]&gt;=8,"Excellent",IMDB4[[#This Row],[IMDb Score (1-10)]]&gt;=7,"Good",IMDB4[[#This Row],[IMDb Score (1-10)]]&gt;=5,"Average",TRUE,"Poor")</f>
        <v>Average</v>
      </c>
      <c r="X1643" s="9" t="str">
        <f>IF(IMDB4[[#This Row],[Duration (min)]]&lt;90,"Short",IF(IMDB4[[#This Row],[Duration (min)]]&lt;=120,"Medium", "Long"))</f>
        <v>Medium</v>
      </c>
    </row>
    <row r="1644" spans="1:24" x14ac:dyDescent="0.25">
      <c r="A1644" s="1" t="s">
        <v>4160</v>
      </c>
      <c r="B1644" s="2">
        <v>38458</v>
      </c>
      <c r="C1644" s="30">
        <f>YEAR(IMDB4[[#This Row],[Release Date]])</f>
        <v>2005</v>
      </c>
      <c r="D1644" s="30" t="str">
        <f>FLOOR(IMDB4[[#This Row],[Year]],10)&amp;"s"</f>
        <v>2000s</v>
      </c>
      <c r="E1644" s="1" t="s">
        <v>32</v>
      </c>
      <c r="F1644" s="1" t="s">
        <v>20</v>
      </c>
      <c r="G1644" s="1" t="s">
        <v>3</v>
      </c>
      <c r="H1644" s="1" t="s">
        <v>4</v>
      </c>
      <c r="I1644" s="1" t="s">
        <v>84</v>
      </c>
      <c r="J1644" s="1" t="s">
        <v>4161</v>
      </c>
      <c r="K1644" s="1" t="s">
        <v>4162</v>
      </c>
      <c r="L1644" s="30">
        <v>2000</v>
      </c>
      <c r="M1644" s="30">
        <v>6862</v>
      </c>
      <c r="N1644" s="30">
        <v>42</v>
      </c>
      <c r="O1644" s="30">
        <v>0</v>
      </c>
      <c r="P1644" s="27">
        <v>6.6</v>
      </c>
      <c r="Q1644" s="30">
        <v>88</v>
      </c>
      <c r="R1644" s="30">
        <v>119</v>
      </c>
      <c r="S1644" s="9">
        <v>39008741</v>
      </c>
      <c r="T1644" s="9">
        <v>25000000</v>
      </c>
      <c r="U1644" s="9">
        <f>IMDB4[[#This Row],[Gross Revenue]]-IMDB4[[#This Row],[Budget]]</f>
        <v>14008741</v>
      </c>
      <c r="V1644" s="9" t="str">
        <f>IF(IMDB4[[#This Row],[Profit]]&gt;0,"Hit","Flop")</f>
        <v>Hit</v>
      </c>
      <c r="W1644" s="9" t="str" cm="1">
        <f t="array" ref="W1644">_xlfn.IFS(IMDB4[[#This Row],[IMDb Score (1-10)]]&gt;=8,"Excellent",IMDB4[[#This Row],[IMDb Score (1-10)]]&gt;=7,"Good",IMDB4[[#This Row],[IMDb Score (1-10)]]&gt;=5,"Average",TRUE,"Poor")</f>
        <v>Average</v>
      </c>
      <c r="X1644" s="9" t="str">
        <f>IF(IMDB4[[#This Row],[Duration (min)]]&lt;90,"Short",IF(IMDB4[[#This Row],[Duration (min)]]&lt;=120,"Medium", "Long"))</f>
        <v>Medium</v>
      </c>
    </row>
    <row r="1645" spans="1:24" x14ac:dyDescent="0.25">
      <c r="A1645" s="1" t="s">
        <v>5941</v>
      </c>
      <c r="B1645" s="2">
        <v>40877</v>
      </c>
      <c r="C1645" s="30">
        <f>YEAR(IMDB4[[#This Row],[Release Date]])</f>
        <v>2011</v>
      </c>
      <c r="D1645" s="30" t="str">
        <f>FLOOR(IMDB4[[#This Row],[Year]],10)&amp;"s"</f>
        <v>2010s</v>
      </c>
      <c r="E1645" s="1" t="s">
        <v>32</v>
      </c>
      <c r="F1645" s="1" t="s">
        <v>77</v>
      </c>
      <c r="G1645" s="1" t="s">
        <v>3</v>
      </c>
      <c r="H1645" s="1" t="s">
        <v>4</v>
      </c>
      <c r="I1645" s="1" t="s">
        <v>84</v>
      </c>
      <c r="J1645" s="1" t="s">
        <v>1354</v>
      </c>
      <c r="K1645" s="1" t="s">
        <v>902</v>
      </c>
      <c r="L1645" s="30">
        <v>2000</v>
      </c>
      <c r="M1645" s="30">
        <v>4311</v>
      </c>
      <c r="N1645" s="30">
        <v>0</v>
      </c>
      <c r="O1645" s="30">
        <v>0</v>
      </c>
      <c r="P1645" s="27">
        <v>3.6</v>
      </c>
      <c r="Q1645" s="30">
        <v>76</v>
      </c>
      <c r="R1645" s="30">
        <v>89</v>
      </c>
      <c r="S1645" s="9">
        <v>38536376</v>
      </c>
      <c r="T1645" s="9">
        <v>27000000</v>
      </c>
      <c r="U1645" s="9">
        <f>IMDB4[[#This Row],[Gross Revenue]]-IMDB4[[#This Row],[Budget]]</f>
        <v>11536376</v>
      </c>
      <c r="V1645" s="9" t="str">
        <f>IF(IMDB4[[#This Row],[Profit]]&gt;0,"Hit","Flop")</f>
        <v>Hit</v>
      </c>
      <c r="W1645" s="9" t="str" cm="1">
        <f t="array" ref="W1645">_xlfn.IFS(IMDB4[[#This Row],[IMDb Score (1-10)]]&gt;=8,"Excellent",IMDB4[[#This Row],[IMDb Score (1-10)]]&gt;=7,"Good",IMDB4[[#This Row],[IMDb Score (1-10)]]&gt;=5,"Average",TRUE,"Poor")</f>
        <v>Poor</v>
      </c>
      <c r="X1645" s="9" t="str">
        <f>IF(IMDB4[[#This Row],[Duration (min)]]&lt;90,"Short",IF(IMDB4[[#This Row],[Duration (min)]]&lt;=120,"Medium", "Long"))</f>
        <v>Short</v>
      </c>
    </row>
    <row r="1646" spans="1:24" x14ac:dyDescent="0.25">
      <c r="A1646" s="1" t="s">
        <v>468</v>
      </c>
      <c r="B1646" s="2">
        <v>30932</v>
      </c>
      <c r="C1646" s="30">
        <f>YEAR(IMDB4[[#This Row],[Release Date]])</f>
        <v>1984</v>
      </c>
      <c r="D1646" s="30" t="str">
        <f>FLOOR(IMDB4[[#This Row],[Year]],10)&amp;"s"</f>
        <v>1980s</v>
      </c>
      <c r="E1646" s="1" t="s">
        <v>32</v>
      </c>
      <c r="F1646" s="1" t="s">
        <v>77</v>
      </c>
      <c r="G1646" s="1" t="s">
        <v>3</v>
      </c>
      <c r="H1646" s="1" t="s">
        <v>83</v>
      </c>
      <c r="I1646" s="1" t="s">
        <v>92</v>
      </c>
      <c r="J1646" s="1" t="s">
        <v>469</v>
      </c>
      <c r="K1646" s="1" t="s">
        <v>470</v>
      </c>
      <c r="L1646" s="30">
        <v>2000</v>
      </c>
      <c r="M1646" s="30">
        <v>3582</v>
      </c>
      <c r="N1646" s="30">
        <v>0</v>
      </c>
      <c r="O1646" s="30">
        <v>13000</v>
      </c>
      <c r="P1646" s="27">
        <v>8.1</v>
      </c>
      <c r="Q1646" s="30">
        <v>204</v>
      </c>
      <c r="R1646" s="30">
        <v>107</v>
      </c>
      <c r="S1646" s="9">
        <v>38400000</v>
      </c>
      <c r="T1646" s="9">
        <v>6500000</v>
      </c>
      <c r="U1646" s="9">
        <f>IMDB4[[#This Row],[Gross Revenue]]-IMDB4[[#This Row],[Budget]]</f>
        <v>31900000</v>
      </c>
      <c r="V1646" s="9" t="str">
        <f>IF(IMDB4[[#This Row],[Profit]]&gt;0,"Hit","Flop")</f>
        <v>Hit</v>
      </c>
      <c r="W1646" s="9" t="str" cm="1">
        <f t="array" ref="W1646">_xlfn.IFS(IMDB4[[#This Row],[IMDb Score (1-10)]]&gt;=8,"Excellent",IMDB4[[#This Row],[IMDb Score (1-10)]]&gt;=7,"Good",IMDB4[[#This Row],[IMDb Score (1-10)]]&gt;=5,"Average",TRUE,"Poor")</f>
        <v>Excellent</v>
      </c>
      <c r="X1646" s="9" t="str">
        <f>IF(IMDB4[[#This Row],[Duration (min)]]&lt;90,"Short",IF(IMDB4[[#This Row],[Duration (min)]]&lt;=120,"Medium", "Long"))</f>
        <v>Medium</v>
      </c>
    </row>
    <row r="1647" spans="1:24" x14ac:dyDescent="0.25">
      <c r="A1647" s="1" t="s">
        <v>5924</v>
      </c>
      <c r="B1647" s="2">
        <v>40587</v>
      </c>
      <c r="C1647" s="30">
        <f>YEAR(IMDB4[[#This Row],[Release Date]])</f>
        <v>2011</v>
      </c>
      <c r="D1647" s="30" t="str">
        <f>FLOOR(IMDB4[[#This Row],[Year]],10)&amp;"s"</f>
        <v>2010s</v>
      </c>
      <c r="E1647" s="1" t="s">
        <v>32</v>
      </c>
      <c r="F1647" s="1" t="s">
        <v>91</v>
      </c>
      <c r="G1647" s="1" t="s">
        <v>3</v>
      </c>
      <c r="H1647" s="1" t="s">
        <v>4</v>
      </c>
      <c r="I1647" s="1" t="s">
        <v>92</v>
      </c>
      <c r="J1647" s="1" t="s">
        <v>5925</v>
      </c>
      <c r="K1647" s="1" t="s">
        <v>427</v>
      </c>
      <c r="L1647" s="30">
        <v>2000</v>
      </c>
      <c r="M1647" s="30">
        <v>4486</v>
      </c>
      <c r="N1647" s="30">
        <v>0</v>
      </c>
      <c r="O1647" s="30">
        <v>26000</v>
      </c>
      <c r="P1647" s="27">
        <v>6.2</v>
      </c>
      <c r="Q1647" s="30">
        <v>420</v>
      </c>
      <c r="R1647" s="30">
        <v>111</v>
      </c>
      <c r="S1647" s="9">
        <v>38176892</v>
      </c>
      <c r="T1647" s="9">
        <v>40000000</v>
      </c>
      <c r="U1647" s="9">
        <f>IMDB4[[#This Row],[Gross Revenue]]-IMDB4[[#This Row],[Budget]]</f>
        <v>-1823108</v>
      </c>
      <c r="V1647" s="9" t="str">
        <f>IF(IMDB4[[#This Row],[Profit]]&gt;0,"Hit","Flop")</f>
        <v>Flop</v>
      </c>
      <c r="W1647" s="9" t="str" cm="1">
        <f t="array" ref="W1647">_xlfn.IFS(IMDB4[[#This Row],[IMDb Score (1-10)]]&gt;=8,"Excellent",IMDB4[[#This Row],[IMDb Score (1-10)]]&gt;=7,"Good",IMDB4[[#This Row],[IMDb Score (1-10)]]&gt;=5,"Average",TRUE,"Poor")</f>
        <v>Average</v>
      </c>
      <c r="X1647" s="9" t="str">
        <f>IF(IMDB4[[#This Row],[Duration (min)]]&lt;90,"Short",IF(IMDB4[[#This Row],[Duration (min)]]&lt;=120,"Medium", "Long"))</f>
        <v>Medium</v>
      </c>
    </row>
    <row r="1648" spans="1:24" x14ac:dyDescent="0.25">
      <c r="A1648" s="1" t="s">
        <v>6804</v>
      </c>
      <c r="B1648" s="2">
        <v>41802</v>
      </c>
      <c r="C1648" s="30">
        <f>YEAR(IMDB4[[#This Row],[Release Date]])</f>
        <v>2014</v>
      </c>
      <c r="D1648" s="30" t="str">
        <f>FLOOR(IMDB4[[#This Row],[Year]],10)&amp;"s"</f>
        <v>2010s</v>
      </c>
      <c r="E1648" s="1" t="s">
        <v>32</v>
      </c>
      <c r="F1648" s="1" t="s">
        <v>40</v>
      </c>
      <c r="G1648" s="1" t="s">
        <v>3</v>
      </c>
      <c r="H1648" s="1" t="s">
        <v>4</v>
      </c>
      <c r="I1648" s="1" t="s">
        <v>92</v>
      </c>
      <c r="J1648" s="1" t="s">
        <v>4254</v>
      </c>
      <c r="K1648" s="1" t="s">
        <v>5444</v>
      </c>
      <c r="L1648" s="30">
        <v>2000</v>
      </c>
      <c r="M1648" s="30">
        <v>4896</v>
      </c>
      <c r="N1648" s="30">
        <v>212</v>
      </c>
      <c r="O1648" s="30">
        <v>38000</v>
      </c>
      <c r="P1648" s="27">
        <v>7.1</v>
      </c>
      <c r="Q1648" s="30">
        <v>349</v>
      </c>
      <c r="R1648" s="30">
        <v>115</v>
      </c>
      <c r="S1648" s="9">
        <v>37877959</v>
      </c>
      <c r="T1648" s="9">
        <v>15000000</v>
      </c>
      <c r="U1648" s="9">
        <f>IMDB4[[#This Row],[Gross Revenue]]-IMDB4[[#This Row],[Budget]]</f>
        <v>22877959</v>
      </c>
      <c r="V1648" s="9" t="str">
        <f>IF(IMDB4[[#This Row],[Profit]]&gt;0,"Hit","Flop")</f>
        <v>Hit</v>
      </c>
      <c r="W1648" s="9" t="str" cm="1">
        <f t="array" ref="W1648">_xlfn.IFS(IMDB4[[#This Row],[IMDb Score (1-10)]]&gt;=8,"Excellent",IMDB4[[#This Row],[IMDb Score (1-10)]]&gt;=7,"Good",IMDB4[[#This Row],[IMDb Score (1-10)]]&gt;=5,"Average",TRUE,"Poor")</f>
        <v>Good</v>
      </c>
      <c r="X1648" s="9" t="str">
        <f>IF(IMDB4[[#This Row],[Duration (min)]]&lt;90,"Short",IF(IMDB4[[#This Row],[Duration (min)]]&lt;=120,"Medium", "Long"))</f>
        <v>Medium</v>
      </c>
    </row>
    <row r="1649" spans="1:24" x14ac:dyDescent="0.25">
      <c r="A1649" s="1" t="s">
        <v>3000</v>
      </c>
      <c r="B1649" s="2">
        <v>37306</v>
      </c>
      <c r="C1649" s="30">
        <f>YEAR(IMDB4[[#This Row],[Release Date]])</f>
        <v>2002</v>
      </c>
      <c r="D1649" s="30" t="str">
        <f>FLOOR(IMDB4[[#This Row],[Year]],10)&amp;"s"</f>
        <v>2000s</v>
      </c>
      <c r="E1649" s="1" t="s">
        <v>32</v>
      </c>
      <c r="F1649" s="1" t="s">
        <v>77</v>
      </c>
      <c r="G1649" s="1" t="s">
        <v>3</v>
      </c>
      <c r="H1649" s="1" t="s">
        <v>4</v>
      </c>
      <c r="I1649" s="1" t="s">
        <v>84</v>
      </c>
      <c r="J1649" s="1" t="s">
        <v>469</v>
      </c>
      <c r="K1649" s="1" t="s">
        <v>1422</v>
      </c>
      <c r="L1649" s="30">
        <v>2000</v>
      </c>
      <c r="M1649" s="30">
        <v>3917</v>
      </c>
      <c r="N1649" s="30">
        <v>906</v>
      </c>
      <c r="O1649" s="30">
        <v>874</v>
      </c>
      <c r="P1649" s="27">
        <v>5.2</v>
      </c>
      <c r="Q1649" s="30">
        <v>69</v>
      </c>
      <c r="R1649" s="30">
        <v>94</v>
      </c>
      <c r="S1649" s="9">
        <v>36985501</v>
      </c>
      <c r="T1649" s="9">
        <v>26000000</v>
      </c>
      <c r="U1649" s="9">
        <f>IMDB4[[#This Row],[Gross Revenue]]-IMDB4[[#This Row],[Budget]]</f>
        <v>10985501</v>
      </c>
      <c r="V1649" s="9" t="str">
        <f>IF(IMDB4[[#This Row],[Profit]]&gt;0,"Hit","Flop")</f>
        <v>Hit</v>
      </c>
      <c r="W1649" s="9" t="str" cm="1">
        <f t="array" ref="W1649">_xlfn.IFS(IMDB4[[#This Row],[IMDb Score (1-10)]]&gt;=8,"Excellent",IMDB4[[#This Row],[IMDb Score (1-10)]]&gt;=7,"Good",IMDB4[[#This Row],[IMDb Score (1-10)]]&gt;=5,"Average",TRUE,"Poor")</f>
        <v>Average</v>
      </c>
      <c r="X1649" s="9" t="str">
        <f>IF(IMDB4[[#This Row],[Duration (min)]]&lt;90,"Short",IF(IMDB4[[#This Row],[Duration (min)]]&lt;=120,"Medium", "Long"))</f>
        <v>Medium</v>
      </c>
    </row>
    <row r="1650" spans="1:24" x14ac:dyDescent="0.25">
      <c r="A1650" s="1" t="s">
        <v>4641</v>
      </c>
      <c r="B1650" s="2">
        <v>39391</v>
      </c>
      <c r="C1650" s="30">
        <f>YEAR(IMDB4[[#This Row],[Release Date]])</f>
        <v>2007</v>
      </c>
      <c r="D1650" s="30" t="str">
        <f>FLOOR(IMDB4[[#This Row],[Year]],10)&amp;"s"</f>
        <v>2000s</v>
      </c>
      <c r="E1650" s="1" t="s">
        <v>32</v>
      </c>
      <c r="F1650" s="1" t="s">
        <v>61</v>
      </c>
      <c r="G1650" s="1" t="s">
        <v>3</v>
      </c>
      <c r="H1650" s="1" t="s">
        <v>11</v>
      </c>
      <c r="I1650" s="1" t="s">
        <v>132</v>
      </c>
      <c r="J1650" s="1" t="s">
        <v>3946</v>
      </c>
      <c r="K1650" s="1" t="s">
        <v>1809</v>
      </c>
      <c r="L1650" s="30">
        <v>2000</v>
      </c>
      <c r="M1650" s="30">
        <v>3994</v>
      </c>
      <c r="N1650" s="30">
        <v>98</v>
      </c>
      <c r="O1650" s="30">
        <v>10000</v>
      </c>
      <c r="P1650" s="27">
        <v>7.5</v>
      </c>
      <c r="Q1650" s="30">
        <v>84</v>
      </c>
      <c r="R1650" s="30">
        <v>123</v>
      </c>
      <c r="S1650" s="9">
        <v>36581633</v>
      </c>
      <c r="T1650" s="9">
        <v>21000000</v>
      </c>
      <c r="U1650" s="9">
        <f>IMDB4[[#This Row],[Gross Revenue]]-IMDB4[[#This Row],[Budget]]</f>
        <v>15581633</v>
      </c>
      <c r="V1650" s="9" t="str">
        <f>IF(IMDB4[[#This Row],[Profit]]&gt;0,"Hit","Flop")</f>
        <v>Hit</v>
      </c>
      <c r="W1650" s="9" t="str" cm="1">
        <f t="array" ref="W1650">_xlfn.IFS(IMDB4[[#This Row],[IMDb Score (1-10)]]&gt;=8,"Excellent",IMDB4[[#This Row],[IMDb Score (1-10)]]&gt;=7,"Good",IMDB4[[#This Row],[IMDb Score (1-10)]]&gt;=5,"Average",TRUE,"Poor")</f>
        <v>Good</v>
      </c>
      <c r="X1650" s="9" t="str">
        <f>IF(IMDB4[[#This Row],[Duration (min)]]&lt;90,"Short",IF(IMDB4[[#This Row],[Duration (min)]]&lt;=120,"Medium", "Long"))</f>
        <v>Long</v>
      </c>
    </row>
    <row r="1651" spans="1:24" x14ac:dyDescent="0.25">
      <c r="A1651" s="1" t="s">
        <v>6785</v>
      </c>
      <c r="B1651" s="2">
        <v>41883</v>
      </c>
      <c r="C1651" s="30">
        <f>YEAR(IMDB4[[#This Row],[Release Date]])</f>
        <v>2014</v>
      </c>
      <c r="D1651" s="30" t="str">
        <f>FLOOR(IMDB4[[#This Row],[Year]],10)&amp;"s"</f>
        <v>2010s</v>
      </c>
      <c r="E1651" s="1" t="s">
        <v>32</v>
      </c>
      <c r="F1651" s="1" t="s">
        <v>20</v>
      </c>
      <c r="G1651" s="1" t="s">
        <v>3</v>
      </c>
      <c r="H1651" s="1" t="s">
        <v>4</v>
      </c>
      <c r="I1651" s="1" t="s">
        <v>92</v>
      </c>
      <c r="J1651" s="1" t="s">
        <v>3701</v>
      </c>
      <c r="K1651" s="1" t="s">
        <v>2969</v>
      </c>
      <c r="L1651" s="30">
        <v>2000</v>
      </c>
      <c r="M1651" s="30">
        <v>4662</v>
      </c>
      <c r="N1651" s="30">
        <v>189</v>
      </c>
      <c r="O1651" s="30">
        <v>14000</v>
      </c>
      <c r="P1651" s="27">
        <v>6.6</v>
      </c>
      <c r="Q1651" s="30">
        <v>156</v>
      </c>
      <c r="R1651" s="30">
        <v>103</v>
      </c>
      <c r="S1651" s="9">
        <v>34290142</v>
      </c>
      <c r="T1651" s="9">
        <v>19800000</v>
      </c>
      <c r="U1651" s="9">
        <f>IMDB4[[#This Row],[Gross Revenue]]-IMDB4[[#This Row],[Budget]]</f>
        <v>14490142</v>
      </c>
      <c r="V1651" s="9" t="str">
        <f>IF(IMDB4[[#This Row],[Profit]]&gt;0,"Hit","Flop")</f>
        <v>Hit</v>
      </c>
      <c r="W1651" s="9" t="str" cm="1">
        <f t="array" ref="W1651">_xlfn.IFS(IMDB4[[#This Row],[IMDb Score (1-10)]]&gt;=8,"Excellent",IMDB4[[#This Row],[IMDb Score (1-10)]]&gt;=7,"Good",IMDB4[[#This Row],[IMDb Score (1-10)]]&gt;=5,"Average",TRUE,"Poor")</f>
        <v>Average</v>
      </c>
      <c r="X1651" s="9" t="str">
        <f>IF(IMDB4[[#This Row],[Duration (min)]]&lt;90,"Short",IF(IMDB4[[#This Row],[Duration (min)]]&lt;=120,"Medium", "Long"))</f>
        <v>Medium</v>
      </c>
    </row>
    <row r="1652" spans="1:24" x14ac:dyDescent="0.25">
      <c r="A1652" s="1" t="s">
        <v>5510</v>
      </c>
      <c r="B1652" s="2">
        <v>40530</v>
      </c>
      <c r="C1652" s="30">
        <f>YEAR(IMDB4[[#This Row],[Release Date]])</f>
        <v>2010</v>
      </c>
      <c r="D1652" s="30" t="str">
        <f>FLOOR(IMDB4[[#This Row],[Year]],10)&amp;"s"</f>
        <v>2010s</v>
      </c>
      <c r="E1652" s="1" t="s">
        <v>32</v>
      </c>
      <c r="F1652" s="1" t="s">
        <v>91</v>
      </c>
      <c r="G1652" s="1" t="s">
        <v>3</v>
      </c>
      <c r="H1652" s="1" t="s">
        <v>4</v>
      </c>
      <c r="I1652" s="1" t="s">
        <v>132</v>
      </c>
      <c r="J1652" s="1" t="s">
        <v>5239</v>
      </c>
      <c r="K1652" s="1" t="s">
        <v>4991</v>
      </c>
      <c r="L1652" s="30">
        <v>2000</v>
      </c>
      <c r="M1652" s="30">
        <v>5628</v>
      </c>
      <c r="N1652" s="30">
        <v>66</v>
      </c>
      <c r="O1652" s="30">
        <v>16000</v>
      </c>
      <c r="P1652" s="27">
        <v>6.3</v>
      </c>
      <c r="Q1652" s="30">
        <v>273</v>
      </c>
      <c r="R1652" s="30">
        <v>80</v>
      </c>
      <c r="S1652" s="9">
        <v>33583175</v>
      </c>
      <c r="T1652" s="9">
        <v>10000000</v>
      </c>
      <c r="U1652" s="9">
        <f>IMDB4[[#This Row],[Gross Revenue]]-IMDB4[[#This Row],[Budget]]</f>
        <v>23583175</v>
      </c>
      <c r="V1652" s="9" t="str">
        <f>IF(IMDB4[[#This Row],[Profit]]&gt;0,"Hit","Flop")</f>
        <v>Hit</v>
      </c>
      <c r="W1652" s="9" t="str" cm="1">
        <f t="array" ref="W1652">_xlfn.IFS(IMDB4[[#This Row],[IMDb Score (1-10)]]&gt;=8,"Excellent",IMDB4[[#This Row],[IMDb Score (1-10)]]&gt;=7,"Good",IMDB4[[#This Row],[IMDb Score (1-10)]]&gt;=5,"Average",TRUE,"Poor")</f>
        <v>Average</v>
      </c>
      <c r="X1652" s="9" t="str">
        <f>IF(IMDB4[[#This Row],[Duration (min)]]&lt;90,"Short",IF(IMDB4[[#This Row],[Duration (min)]]&lt;=120,"Medium", "Long"))</f>
        <v>Short</v>
      </c>
    </row>
    <row r="1653" spans="1:24" x14ac:dyDescent="0.25">
      <c r="A1653" s="1" t="s">
        <v>1116</v>
      </c>
      <c r="B1653" s="2">
        <v>34359</v>
      </c>
      <c r="C1653" s="30">
        <f>YEAR(IMDB4[[#This Row],[Release Date]])</f>
        <v>1994</v>
      </c>
      <c r="D1653" s="30" t="str">
        <f>FLOOR(IMDB4[[#This Row],[Year]],10)&amp;"s"</f>
        <v>1990s</v>
      </c>
      <c r="E1653" s="1" t="s">
        <v>32</v>
      </c>
      <c r="F1653" s="1" t="s">
        <v>77</v>
      </c>
      <c r="G1653" s="1" t="s">
        <v>3</v>
      </c>
      <c r="H1653" s="1" t="s">
        <v>79</v>
      </c>
      <c r="I1653" s="1" t="s">
        <v>132</v>
      </c>
      <c r="J1653" s="1" t="s">
        <v>1117</v>
      </c>
      <c r="K1653" s="1" t="s">
        <v>1118</v>
      </c>
      <c r="L1653" s="30">
        <v>2000</v>
      </c>
      <c r="M1653" s="30">
        <v>5443</v>
      </c>
      <c r="N1653" s="30">
        <v>133</v>
      </c>
      <c r="O1653" s="30">
        <v>0</v>
      </c>
      <c r="P1653" s="27">
        <v>3.8</v>
      </c>
      <c r="Q1653" s="30">
        <v>63</v>
      </c>
      <c r="R1653" s="30">
        <v>102</v>
      </c>
      <c r="S1653" s="9">
        <v>33423521</v>
      </c>
      <c r="T1653" s="9">
        <v>35000000</v>
      </c>
      <c r="U1653" s="9">
        <f>IMDB4[[#This Row],[Gross Revenue]]-IMDB4[[#This Row],[Budget]]</f>
        <v>-1576479</v>
      </c>
      <c r="V1653" s="9" t="str">
        <f>IF(IMDB4[[#This Row],[Profit]]&gt;0,"Hit","Flop")</f>
        <v>Flop</v>
      </c>
      <c r="W1653" s="9" t="str" cm="1">
        <f t="array" ref="W1653">_xlfn.IFS(IMDB4[[#This Row],[IMDb Score (1-10)]]&gt;=8,"Excellent",IMDB4[[#This Row],[IMDb Score (1-10)]]&gt;=7,"Good",IMDB4[[#This Row],[IMDb Score (1-10)]]&gt;=5,"Average",TRUE,"Poor")</f>
        <v>Poor</v>
      </c>
      <c r="X1653" s="9" t="str">
        <f>IF(IMDB4[[#This Row],[Duration (min)]]&lt;90,"Short",IF(IMDB4[[#This Row],[Duration (min)]]&lt;=120,"Medium", "Long"))</f>
        <v>Medium</v>
      </c>
    </row>
    <row r="1654" spans="1:24" x14ac:dyDescent="0.25">
      <c r="A1654" s="1" t="s">
        <v>1423</v>
      </c>
      <c r="B1654" s="2">
        <v>35192</v>
      </c>
      <c r="C1654" s="30">
        <f>YEAR(IMDB4[[#This Row],[Release Date]])</f>
        <v>1996</v>
      </c>
      <c r="D1654" s="30" t="str">
        <f>FLOOR(IMDB4[[#This Row],[Year]],10)&amp;"s"</f>
        <v>1990s</v>
      </c>
      <c r="E1654" s="1" t="s">
        <v>32</v>
      </c>
      <c r="F1654" s="1" t="s">
        <v>20</v>
      </c>
      <c r="G1654" s="1" t="s">
        <v>3</v>
      </c>
      <c r="H1654" s="1" t="s">
        <v>4</v>
      </c>
      <c r="I1654" s="1" t="s">
        <v>92</v>
      </c>
      <c r="J1654" s="1" t="s">
        <v>787</v>
      </c>
      <c r="K1654" s="1" t="s">
        <v>1424</v>
      </c>
      <c r="L1654" s="30">
        <v>2000</v>
      </c>
      <c r="M1654" s="30">
        <v>3016</v>
      </c>
      <c r="N1654" s="30">
        <v>31</v>
      </c>
      <c r="O1654" s="30">
        <v>877</v>
      </c>
      <c r="P1654" s="27">
        <v>4.3</v>
      </c>
      <c r="Q1654" s="30">
        <v>51</v>
      </c>
      <c r="R1654" s="30">
        <v>117</v>
      </c>
      <c r="S1654" s="9">
        <v>32800000</v>
      </c>
      <c r="T1654" s="9">
        <v>40000000</v>
      </c>
      <c r="U1654" s="9">
        <f>IMDB4[[#This Row],[Gross Revenue]]-IMDB4[[#This Row],[Budget]]</f>
        <v>-7200000</v>
      </c>
      <c r="V1654" s="9" t="str">
        <f>IF(IMDB4[[#This Row],[Profit]]&gt;0,"Hit","Flop")</f>
        <v>Flop</v>
      </c>
      <c r="W1654" s="9" t="str" cm="1">
        <f t="array" ref="W1654">_xlfn.IFS(IMDB4[[#This Row],[IMDb Score (1-10)]]&gt;=8,"Excellent",IMDB4[[#This Row],[IMDb Score (1-10)]]&gt;=7,"Good",IMDB4[[#This Row],[IMDb Score (1-10)]]&gt;=5,"Average",TRUE,"Poor")</f>
        <v>Poor</v>
      </c>
      <c r="X1654" s="9" t="str">
        <f>IF(IMDB4[[#This Row],[Duration (min)]]&lt;90,"Short",IF(IMDB4[[#This Row],[Duration (min)]]&lt;=120,"Medium", "Long"))</f>
        <v>Medium</v>
      </c>
    </row>
    <row r="1655" spans="1:24" x14ac:dyDescent="0.25">
      <c r="A1655" s="1" t="s">
        <v>5643</v>
      </c>
      <c r="B1655" s="2">
        <v>40541</v>
      </c>
      <c r="C1655" s="30">
        <f>YEAR(IMDB4[[#This Row],[Release Date]])</f>
        <v>2010</v>
      </c>
      <c r="D1655" s="30" t="str">
        <f>FLOOR(IMDB4[[#This Row],[Year]],10)&amp;"s"</f>
        <v>2010s</v>
      </c>
      <c r="E1655" s="1" t="s">
        <v>32</v>
      </c>
      <c r="F1655" s="1" t="s">
        <v>20</v>
      </c>
      <c r="G1655" s="1" t="s">
        <v>3</v>
      </c>
      <c r="H1655" s="1" t="s">
        <v>4</v>
      </c>
      <c r="I1655" s="1" t="s">
        <v>92</v>
      </c>
      <c r="J1655" s="1" t="s">
        <v>4161</v>
      </c>
      <c r="K1655" s="1" t="s">
        <v>5644</v>
      </c>
      <c r="L1655" s="30">
        <v>2000</v>
      </c>
      <c r="M1655" s="30">
        <v>5707</v>
      </c>
      <c r="N1655" s="30">
        <v>14</v>
      </c>
      <c r="O1655" s="30">
        <v>0</v>
      </c>
      <c r="P1655" s="27">
        <v>6.4</v>
      </c>
      <c r="Q1655" s="30">
        <v>180</v>
      </c>
      <c r="R1655" s="30">
        <v>104</v>
      </c>
      <c r="S1655" s="9">
        <v>31584722</v>
      </c>
      <c r="T1655" s="9">
        <v>20000000</v>
      </c>
      <c r="U1655" s="9">
        <f>IMDB4[[#This Row],[Gross Revenue]]-IMDB4[[#This Row],[Budget]]</f>
        <v>11584722</v>
      </c>
      <c r="V1655" s="9" t="str">
        <f>IF(IMDB4[[#This Row],[Profit]]&gt;0,"Hit","Flop")</f>
        <v>Hit</v>
      </c>
      <c r="W1655" s="9" t="str" cm="1">
        <f t="array" ref="W1655">_xlfn.IFS(IMDB4[[#This Row],[IMDb Score (1-10)]]&gt;=8,"Excellent",IMDB4[[#This Row],[IMDb Score (1-10)]]&gt;=7,"Good",IMDB4[[#This Row],[IMDb Score (1-10)]]&gt;=5,"Average",TRUE,"Poor")</f>
        <v>Average</v>
      </c>
      <c r="X1655" s="9" t="str">
        <f>IF(IMDB4[[#This Row],[Duration (min)]]&lt;90,"Short",IF(IMDB4[[#This Row],[Duration (min)]]&lt;=120,"Medium", "Long"))</f>
        <v>Medium</v>
      </c>
    </row>
    <row r="1656" spans="1:24" x14ac:dyDescent="0.25">
      <c r="A1656" s="1" t="s">
        <v>803</v>
      </c>
      <c r="B1656" s="2">
        <v>33062</v>
      </c>
      <c r="C1656" s="30">
        <f>YEAR(IMDB4[[#This Row],[Release Date]])</f>
        <v>1990</v>
      </c>
      <c r="D1656" s="30" t="str">
        <f>FLOOR(IMDB4[[#This Row],[Year]],10)&amp;"s"</f>
        <v>1990s</v>
      </c>
      <c r="E1656" s="1" t="s">
        <v>32</v>
      </c>
      <c r="F1656" s="1" t="s">
        <v>77</v>
      </c>
      <c r="G1656" s="1" t="s">
        <v>3</v>
      </c>
      <c r="H1656" s="1" t="s">
        <v>4</v>
      </c>
      <c r="I1656" s="1" t="s">
        <v>92</v>
      </c>
      <c r="J1656" s="1" t="s">
        <v>301</v>
      </c>
      <c r="K1656" s="1" t="s">
        <v>702</v>
      </c>
      <c r="L1656" s="30">
        <v>2000</v>
      </c>
      <c r="M1656" s="30">
        <v>4722</v>
      </c>
      <c r="N1656" s="30">
        <v>81</v>
      </c>
      <c r="O1656" s="30">
        <v>0</v>
      </c>
      <c r="P1656" s="27">
        <v>6.2</v>
      </c>
      <c r="Q1656" s="30">
        <v>119</v>
      </c>
      <c r="R1656" s="30">
        <v>103</v>
      </c>
      <c r="S1656" s="9">
        <v>30669413</v>
      </c>
      <c r="T1656" s="9">
        <v>35000000</v>
      </c>
      <c r="U1656" s="9">
        <f>IMDB4[[#This Row],[Gross Revenue]]-IMDB4[[#This Row],[Budget]]</f>
        <v>-4330587</v>
      </c>
      <c r="V1656" s="9" t="str">
        <f>IF(IMDB4[[#This Row],[Profit]]&gt;0,"Hit","Flop")</f>
        <v>Flop</v>
      </c>
      <c r="W1656" s="9" t="str" cm="1">
        <f t="array" ref="W1656">_xlfn.IFS(IMDB4[[#This Row],[IMDb Score (1-10)]]&gt;=8,"Excellent",IMDB4[[#This Row],[IMDb Score (1-10)]]&gt;=7,"Good",IMDB4[[#This Row],[IMDb Score (1-10)]]&gt;=5,"Average",TRUE,"Poor")</f>
        <v>Average</v>
      </c>
      <c r="X1656" s="9" t="str">
        <f>IF(IMDB4[[#This Row],[Duration (min)]]&lt;90,"Short",IF(IMDB4[[#This Row],[Duration (min)]]&lt;=120,"Medium", "Long"))</f>
        <v>Medium</v>
      </c>
    </row>
    <row r="1657" spans="1:24" x14ac:dyDescent="0.25">
      <c r="A1657" s="1" t="s">
        <v>6619</v>
      </c>
      <c r="B1657" s="2">
        <v>41668</v>
      </c>
      <c r="C1657" s="30">
        <f>YEAR(IMDB4[[#This Row],[Release Date]])</f>
        <v>2014</v>
      </c>
      <c r="D1657" s="30" t="str">
        <f>FLOOR(IMDB4[[#This Row],[Year]],10)&amp;"s"</f>
        <v>2010s</v>
      </c>
      <c r="E1657" s="1" t="s">
        <v>32</v>
      </c>
      <c r="F1657" s="1" t="s">
        <v>91</v>
      </c>
      <c r="G1657" s="1" t="s">
        <v>3</v>
      </c>
      <c r="H1657" s="1" t="s">
        <v>4</v>
      </c>
      <c r="I1657" s="1" t="s">
        <v>92</v>
      </c>
      <c r="J1657" s="1" t="s">
        <v>5842</v>
      </c>
      <c r="K1657" s="1" t="s">
        <v>4117</v>
      </c>
      <c r="L1657" s="30">
        <v>2000</v>
      </c>
      <c r="M1657" s="30">
        <v>5697</v>
      </c>
      <c r="N1657" s="30">
        <v>301</v>
      </c>
      <c r="O1657" s="30">
        <v>18000</v>
      </c>
      <c r="P1657" s="27">
        <v>6.2</v>
      </c>
      <c r="Q1657" s="30">
        <v>242</v>
      </c>
      <c r="R1657" s="30">
        <v>118</v>
      </c>
      <c r="S1657" s="9">
        <v>30523568</v>
      </c>
      <c r="T1657" s="9">
        <v>30000000</v>
      </c>
      <c r="U1657" s="9">
        <f>IMDB4[[#This Row],[Gross Revenue]]-IMDB4[[#This Row],[Budget]]</f>
        <v>523568</v>
      </c>
      <c r="V1657" s="9" t="str">
        <f>IF(IMDB4[[#This Row],[Profit]]&gt;0,"Hit","Flop")</f>
        <v>Hit</v>
      </c>
      <c r="W1657" s="9" t="str" cm="1">
        <f t="array" ref="W1657">_xlfn.IFS(IMDB4[[#This Row],[IMDb Score (1-10)]]&gt;=8,"Excellent",IMDB4[[#This Row],[IMDb Score (1-10)]]&gt;=7,"Good",IMDB4[[#This Row],[IMDb Score (1-10)]]&gt;=5,"Average",TRUE,"Poor")</f>
        <v>Average</v>
      </c>
      <c r="X1657" s="9" t="str">
        <f>IF(IMDB4[[#This Row],[Duration (min)]]&lt;90,"Short",IF(IMDB4[[#This Row],[Duration (min)]]&lt;=120,"Medium", "Long"))</f>
        <v>Medium</v>
      </c>
    </row>
    <row r="1658" spans="1:24" x14ac:dyDescent="0.25">
      <c r="A1658" s="1" t="s">
        <v>3048</v>
      </c>
      <c r="B1658" s="2">
        <v>37460</v>
      </c>
      <c r="C1658" s="30">
        <f>YEAR(IMDB4[[#This Row],[Release Date]])</f>
        <v>2002</v>
      </c>
      <c r="D1658" s="30" t="str">
        <f>FLOOR(IMDB4[[#This Row],[Year]],10)&amp;"s"</f>
        <v>2000s</v>
      </c>
      <c r="E1658" s="1" t="s">
        <v>32</v>
      </c>
      <c r="F1658" s="1" t="s">
        <v>20</v>
      </c>
      <c r="G1658" s="1" t="s">
        <v>3</v>
      </c>
      <c r="H1658" s="1" t="s">
        <v>4</v>
      </c>
      <c r="I1658" s="1" t="s">
        <v>92</v>
      </c>
      <c r="J1658" s="1" t="s">
        <v>263</v>
      </c>
      <c r="K1658" s="1" t="s">
        <v>3049</v>
      </c>
      <c r="L1658" s="30">
        <v>2000</v>
      </c>
      <c r="M1658" s="30">
        <v>5440</v>
      </c>
      <c r="N1658" s="30">
        <v>28</v>
      </c>
      <c r="O1658" s="30">
        <v>0</v>
      </c>
      <c r="P1658" s="27">
        <v>4.0999999999999996</v>
      </c>
      <c r="Q1658" s="30">
        <v>151</v>
      </c>
      <c r="R1658" s="30">
        <v>94</v>
      </c>
      <c r="S1658" s="9">
        <v>30259652</v>
      </c>
      <c r="T1658" s="9">
        <v>15000000</v>
      </c>
      <c r="U1658" s="9">
        <f>IMDB4[[#This Row],[Gross Revenue]]-IMDB4[[#This Row],[Budget]]</f>
        <v>15259652</v>
      </c>
      <c r="V1658" s="9" t="str">
        <f>IF(IMDB4[[#This Row],[Profit]]&gt;0,"Hit","Flop")</f>
        <v>Hit</v>
      </c>
      <c r="W1658" s="9" t="str" cm="1">
        <f t="array" ref="W1658">_xlfn.IFS(IMDB4[[#This Row],[IMDb Score (1-10)]]&gt;=8,"Excellent",IMDB4[[#This Row],[IMDb Score (1-10)]]&gt;=7,"Good",IMDB4[[#This Row],[IMDb Score (1-10)]]&gt;=5,"Average",TRUE,"Poor")</f>
        <v>Poor</v>
      </c>
      <c r="X1658" s="9" t="str">
        <f>IF(IMDB4[[#This Row],[Duration (min)]]&lt;90,"Short",IF(IMDB4[[#This Row],[Duration (min)]]&lt;=120,"Medium", "Long"))</f>
        <v>Medium</v>
      </c>
    </row>
    <row r="1659" spans="1:24" x14ac:dyDescent="0.25">
      <c r="A1659" s="1" t="s">
        <v>3345</v>
      </c>
      <c r="B1659" s="2">
        <v>37800</v>
      </c>
      <c r="C1659" s="30">
        <f>YEAR(IMDB4[[#This Row],[Release Date]])</f>
        <v>2003</v>
      </c>
      <c r="D1659" s="30" t="str">
        <f>FLOOR(IMDB4[[#This Row],[Year]],10)&amp;"s"</f>
        <v>2000s</v>
      </c>
      <c r="E1659" s="1" t="s">
        <v>32</v>
      </c>
      <c r="F1659" s="1" t="s">
        <v>9</v>
      </c>
      <c r="G1659" s="1" t="s">
        <v>3</v>
      </c>
      <c r="H1659" s="1" t="s">
        <v>4</v>
      </c>
      <c r="I1659" s="1" t="s">
        <v>132</v>
      </c>
      <c r="J1659" s="1" t="s">
        <v>3346</v>
      </c>
      <c r="K1659" s="1" t="s">
        <v>3347</v>
      </c>
      <c r="L1659" s="30">
        <v>2000</v>
      </c>
      <c r="M1659" s="30">
        <v>4868</v>
      </c>
      <c r="N1659" s="30">
        <v>23</v>
      </c>
      <c r="O1659" s="30">
        <v>0</v>
      </c>
      <c r="P1659" s="27">
        <v>5.3</v>
      </c>
      <c r="Q1659" s="30">
        <v>97</v>
      </c>
      <c r="R1659" s="30">
        <v>94</v>
      </c>
      <c r="S1659" s="9">
        <v>30222640</v>
      </c>
      <c r="T1659" s="9">
        <v>25000000</v>
      </c>
      <c r="U1659" s="9">
        <f>IMDB4[[#This Row],[Gross Revenue]]-IMDB4[[#This Row],[Budget]]</f>
        <v>5222640</v>
      </c>
      <c r="V1659" s="9" t="str">
        <f>IF(IMDB4[[#This Row],[Profit]]&gt;0,"Hit","Flop")</f>
        <v>Hit</v>
      </c>
      <c r="W1659" s="9" t="str" cm="1">
        <f t="array" ref="W1659">_xlfn.IFS(IMDB4[[#This Row],[IMDb Score (1-10)]]&gt;=8,"Excellent",IMDB4[[#This Row],[IMDb Score (1-10)]]&gt;=7,"Good",IMDB4[[#This Row],[IMDb Score (1-10)]]&gt;=5,"Average",TRUE,"Poor")</f>
        <v>Average</v>
      </c>
      <c r="X1659" s="9" t="str">
        <f>IF(IMDB4[[#This Row],[Duration (min)]]&lt;90,"Short",IF(IMDB4[[#This Row],[Duration (min)]]&lt;=120,"Medium", "Long"))</f>
        <v>Medium</v>
      </c>
    </row>
    <row r="1660" spans="1:24" x14ac:dyDescent="0.25">
      <c r="A1660" s="1" t="s">
        <v>2491</v>
      </c>
      <c r="B1660" s="2">
        <v>36810</v>
      </c>
      <c r="C1660" s="30">
        <f>YEAR(IMDB4[[#This Row],[Release Date]])</f>
        <v>2000</v>
      </c>
      <c r="D1660" s="30" t="str">
        <f>FLOOR(IMDB4[[#This Row],[Year]],10)&amp;"s"</f>
        <v>2000s</v>
      </c>
      <c r="E1660" s="1" t="s">
        <v>32</v>
      </c>
      <c r="F1660" s="1" t="s">
        <v>77</v>
      </c>
      <c r="G1660" s="1" t="s">
        <v>3</v>
      </c>
      <c r="H1660" s="1" t="s">
        <v>4</v>
      </c>
      <c r="I1660" s="1" t="s">
        <v>92</v>
      </c>
      <c r="J1660" s="1" t="s">
        <v>469</v>
      </c>
      <c r="K1660" s="1" t="s">
        <v>2492</v>
      </c>
      <c r="L1660" s="30">
        <v>2000</v>
      </c>
      <c r="M1660" s="30">
        <v>3753</v>
      </c>
      <c r="N1660" s="30">
        <v>18</v>
      </c>
      <c r="O1660" s="30">
        <v>470</v>
      </c>
      <c r="P1660" s="27">
        <v>5.7</v>
      </c>
      <c r="Q1660" s="30">
        <v>110</v>
      </c>
      <c r="R1660" s="30">
        <v>116</v>
      </c>
      <c r="S1660" s="9">
        <v>30199105</v>
      </c>
      <c r="T1660" s="9">
        <v>40000000</v>
      </c>
      <c r="U1660" s="9">
        <f>IMDB4[[#This Row],[Gross Revenue]]-IMDB4[[#This Row],[Budget]]</f>
        <v>-9800895</v>
      </c>
      <c r="V1660" s="9" t="str">
        <f>IF(IMDB4[[#This Row],[Profit]]&gt;0,"Hit","Flop")</f>
        <v>Flop</v>
      </c>
      <c r="W1660" s="9" t="str" cm="1">
        <f t="array" ref="W1660">_xlfn.IFS(IMDB4[[#This Row],[IMDb Score (1-10)]]&gt;=8,"Excellent",IMDB4[[#This Row],[IMDb Score (1-10)]]&gt;=7,"Good",IMDB4[[#This Row],[IMDb Score (1-10)]]&gt;=5,"Average",TRUE,"Poor")</f>
        <v>Average</v>
      </c>
      <c r="X1660" s="9" t="str">
        <f>IF(IMDB4[[#This Row],[Duration (min)]]&lt;90,"Short",IF(IMDB4[[#This Row],[Duration (min)]]&lt;=120,"Medium", "Long"))</f>
        <v>Medium</v>
      </c>
    </row>
    <row r="1661" spans="1:24" x14ac:dyDescent="0.25">
      <c r="A1661" s="1" t="s">
        <v>5115</v>
      </c>
      <c r="B1661" s="2">
        <v>39565</v>
      </c>
      <c r="C1661" s="30">
        <f>YEAR(IMDB4[[#This Row],[Release Date]])</f>
        <v>2008</v>
      </c>
      <c r="D1661" s="30" t="str">
        <f>FLOOR(IMDB4[[#This Row],[Year]],10)&amp;"s"</f>
        <v>2000s</v>
      </c>
      <c r="E1661" s="1" t="s">
        <v>32</v>
      </c>
      <c r="F1661" s="1" t="s">
        <v>2</v>
      </c>
      <c r="G1661" s="1" t="s">
        <v>3</v>
      </c>
      <c r="H1661" s="1" t="s">
        <v>4</v>
      </c>
      <c r="I1661" s="1" t="s">
        <v>92</v>
      </c>
      <c r="J1661" s="1" t="s">
        <v>1941</v>
      </c>
      <c r="K1661" s="1" t="s">
        <v>2361</v>
      </c>
      <c r="L1661" s="30">
        <v>2000</v>
      </c>
      <c r="M1661" s="30">
        <v>3612</v>
      </c>
      <c r="N1661" s="30">
        <v>40</v>
      </c>
      <c r="O1661" s="30">
        <v>0</v>
      </c>
      <c r="P1661" s="27">
        <v>6.2</v>
      </c>
      <c r="Q1661" s="30">
        <v>195</v>
      </c>
      <c r="R1661" s="30">
        <v>101</v>
      </c>
      <c r="S1661" s="9">
        <v>28687835</v>
      </c>
      <c r="T1661" s="9">
        <v>35000000</v>
      </c>
      <c r="U1661" s="9">
        <f>IMDB4[[#This Row],[Gross Revenue]]-IMDB4[[#This Row],[Budget]]</f>
        <v>-6312165</v>
      </c>
      <c r="V1661" s="9" t="str">
        <f>IF(IMDB4[[#This Row],[Profit]]&gt;0,"Hit","Flop")</f>
        <v>Flop</v>
      </c>
      <c r="W1661" s="9" t="str" cm="1">
        <f t="array" ref="W1661">_xlfn.IFS(IMDB4[[#This Row],[IMDb Score (1-10)]]&gt;=8,"Excellent",IMDB4[[#This Row],[IMDb Score (1-10)]]&gt;=7,"Good",IMDB4[[#This Row],[IMDb Score (1-10)]]&gt;=5,"Average",TRUE,"Poor")</f>
        <v>Average</v>
      </c>
      <c r="X1661" s="9" t="str">
        <f>IF(IMDB4[[#This Row],[Duration (min)]]&lt;90,"Short",IF(IMDB4[[#This Row],[Duration (min)]]&lt;=120,"Medium", "Long"))</f>
        <v>Medium</v>
      </c>
    </row>
    <row r="1662" spans="1:24" x14ac:dyDescent="0.25">
      <c r="A1662" s="1" t="s">
        <v>6241</v>
      </c>
      <c r="B1662" s="2">
        <v>41123</v>
      </c>
      <c r="C1662" s="30">
        <f>YEAR(IMDB4[[#This Row],[Release Date]])</f>
        <v>2012</v>
      </c>
      <c r="D1662" s="30" t="str">
        <f>FLOOR(IMDB4[[#This Row],[Year]],10)&amp;"s"</f>
        <v>2010s</v>
      </c>
      <c r="E1662" s="1" t="s">
        <v>32</v>
      </c>
      <c r="F1662" s="1" t="s">
        <v>20</v>
      </c>
      <c r="G1662" s="1" t="s">
        <v>3</v>
      </c>
      <c r="H1662" s="1" t="s">
        <v>4</v>
      </c>
      <c r="I1662" s="1" t="s">
        <v>92</v>
      </c>
      <c r="J1662" s="1" t="s">
        <v>5925</v>
      </c>
      <c r="K1662" s="1" t="s">
        <v>4891</v>
      </c>
      <c r="L1662" s="30">
        <v>2000</v>
      </c>
      <c r="M1662" s="30">
        <v>3479</v>
      </c>
      <c r="N1662" s="30">
        <v>89</v>
      </c>
      <c r="O1662" s="30">
        <v>11000</v>
      </c>
      <c r="P1662" s="27">
        <v>6.2</v>
      </c>
      <c r="Q1662" s="30">
        <v>232</v>
      </c>
      <c r="R1662" s="30">
        <v>131</v>
      </c>
      <c r="S1662" s="9">
        <v>28644770</v>
      </c>
      <c r="T1662" s="9">
        <v>30000000</v>
      </c>
      <c r="U1662" s="9">
        <f>IMDB4[[#This Row],[Gross Revenue]]-IMDB4[[#This Row],[Budget]]</f>
        <v>-1355230</v>
      </c>
      <c r="V1662" s="9" t="str">
        <f>IF(IMDB4[[#This Row],[Profit]]&gt;0,"Hit","Flop")</f>
        <v>Flop</v>
      </c>
      <c r="W1662" s="9" t="str" cm="1">
        <f t="array" ref="W1662">_xlfn.IFS(IMDB4[[#This Row],[IMDb Score (1-10)]]&gt;=8,"Excellent",IMDB4[[#This Row],[IMDb Score (1-10)]]&gt;=7,"Good",IMDB4[[#This Row],[IMDb Score (1-10)]]&gt;=5,"Average",TRUE,"Poor")</f>
        <v>Average</v>
      </c>
      <c r="X1662" s="9" t="str">
        <f>IF(IMDB4[[#This Row],[Duration (min)]]&lt;90,"Short",IF(IMDB4[[#This Row],[Duration (min)]]&lt;=120,"Medium", "Long"))</f>
        <v>Long</v>
      </c>
    </row>
    <row r="1663" spans="1:24" x14ac:dyDescent="0.25">
      <c r="A1663" s="1" t="s">
        <v>5746</v>
      </c>
      <c r="B1663" s="2">
        <v>40459</v>
      </c>
      <c r="C1663" s="30">
        <f>YEAR(IMDB4[[#This Row],[Release Date]])</f>
        <v>2010</v>
      </c>
      <c r="D1663" s="30" t="str">
        <f>FLOOR(IMDB4[[#This Row],[Year]],10)&amp;"s"</f>
        <v>2010s</v>
      </c>
      <c r="E1663" s="1" t="s">
        <v>32</v>
      </c>
      <c r="F1663" s="1" t="s">
        <v>20</v>
      </c>
      <c r="G1663" s="1" t="s">
        <v>3</v>
      </c>
      <c r="H1663" s="1" t="s">
        <v>4</v>
      </c>
      <c r="I1663" s="1" t="s">
        <v>84</v>
      </c>
      <c r="J1663" s="1" t="s">
        <v>263</v>
      </c>
      <c r="K1663" s="1" t="s">
        <v>4452</v>
      </c>
      <c r="L1663" s="30">
        <v>2000</v>
      </c>
      <c r="M1663" s="30">
        <v>4813</v>
      </c>
      <c r="N1663" s="30">
        <v>99</v>
      </c>
      <c r="O1663" s="30">
        <v>0</v>
      </c>
      <c r="P1663" s="27">
        <v>5.8</v>
      </c>
      <c r="Q1663" s="30">
        <v>91</v>
      </c>
      <c r="R1663" s="30">
        <v>105</v>
      </c>
      <c r="S1663" s="9">
        <v>25677801</v>
      </c>
      <c r="T1663" s="9">
        <v>20000000</v>
      </c>
      <c r="U1663" s="9">
        <f>IMDB4[[#This Row],[Gross Revenue]]-IMDB4[[#This Row],[Budget]]</f>
        <v>5677801</v>
      </c>
      <c r="V1663" s="9" t="str">
        <f>IF(IMDB4[[#This Row],[Profit]]&gt;0,"Hit","Flop")</f>
        <v>Hit</v>
      </c>
      <c r="W1663" s="9" t="str" cm="1">
        <f t="array" ref="W1663">_xlfn.IFS(IMDB4[[#This Row],[IMDb Score (1-10)]]&gt;=8,"Excellent",IMDB4[[#This Row],[IMDb Score (1-10)]]&gt;=7,"Good",IMDB4[[#This Row],[IMDb Score (1-10)]]&gt;=5,"Average",TRUE,"Poor")</f>
        <v>Average</v>
      </c>
      <c r="X1663" s="9" t="str">
        <f>IF(IMDB4[[#This Row],[Duration (min)]]&lt;90,"Short",IF(IMDB4[[#This Row],[Duration (min)]]&lt;=120,"Medium", "Long"))</f>
        <v>Medium</v>
      </c>
    </row>
    <row r="1664" spans="1:24" x14ac:dyDescent="0.25">
      <c r="A1664" s="1" t="s">
        <v>4795</v>
      </c>
      <c r="B1664" s="2">
        <v>39235</v>
      </c>
      <c r="C1664" s="30">
        <f>YEAR(IMDB4[[#This Row],[Release Date]])</f>
        <v>2007</v>
      </c>
      <c r="D1664" s="30" t="str">
        <f>FLOOR(IMDB4[[#This Row],[Year]],10)&amp;"s"</f>
        <v>2000s</v>
      </c>
      <c r="E1664" s="1" t="s">
        <v>32</v>
      </c>
      <c r="F1664" s="1" t="s">
        <v>91</v>
      </c>
      <c r="G1664" s="1" t="s">
        <v>3</v>
      </c>
      <c r="H1664" s="1" t="s">
        <v>4</v>
      </c>
      <c r="I1664" s="1" t="s">
        <v>92</v>
      </c>
      <c r="J1664" s="1" t="s">
        <v>4351</v>
      </c>
      <c r="K1664" s="1" t="s">
        <v>1143</v>
      </c>
      <c r="L1664" s="30">
        <v>2000</v>
      </c>
      <c r="M1664" s="30">
        <v>5371</v>
      </c>
      <c r="N1664" s="30">
        <v>0</v>
      </c>
      <c r="O1664" s="30">
        <v>20000</v>
      </c>
      <c r="P1664" s="27">
        <v>7.2</v>
      </c>
      <c r="Q1664" s="30">
        <v>330</v>
      </c>
      <c r="R1664" s="30">
        <v>126</v>
      </c>
      <c r="S1664" s="9">
        <v>25592632</v>
      </c>
      <c r="T1664" s="9">
        <v>18000000</v>
      </c>
      <c r="U1664" s="9">
        <f>IMDB4[[#This Row],[Gross Revenue]]-IMDB4[[#This Row],[Budget]]</f>
        <v>7592632</v>
      </c>
      <c r="V1664" s="9" t="str">
        <f>IF(IMDB4[[#This Row],[Profit]]&gt;0,"Hit","Flop")</f>
        <v>Hit</v>
      </c>
      <c r="W1664" s="9" t="str" cm="1">
        <f t="array" ref="W1664">_xlfn.IFS(IMDB4[[#This Row],[IMDb Score (1-10)]]&gt;=8,"Excellent",IMDB4[[#This Row],[IMDb Score (1-10)]]&gt;=7,"Good",IMDB4[[#This Row],[IMDb Score (1-10)]]&gt;=5,"Average",TRUE,"Poor")</f>
        <v>Good</v>
      </c>
      <c r="X1664" s="9" t="str">
        <f>IF(IMDB4[[#This Row],[Duration (min)]]&lt;90,"Short",IF(IMDB4[[#This Row],[Duration (min)]]&lt;=120,"Medium", "Long"))</f>
        <v>Long</v>
      </c>
    </row>
    <row r="1665" spans="1:24" x14ac:dyDescent="0.25">
      <c r="A1665" s="1" t="s">
        <v>5120</v>
      </c>
      <c r="B1665" s="2">
        <v>39773</v>
      </c>
      <c r="C1665" s="30">
        <f>YEAR(IMDB4[[#This Row],[Release Date]])</f>
        <v>2008</v>
      </c>
      <c r="D1665" s="30" t="str">
        <f>FLOOR(IMDB4[[#This Row],[Year]],10)&amp;"s"</f>
        <v>2000s</v>
      </c>
      <c r="E1665" s="1" t="s">
        <v>32</v>
      </c>
      <c r="F1665" s="1" t="s">
        <v>61</v>
      </c>
      <c r="G1665" s="1" t="s">
        <v>3</v>
      </c>
      <c r="H1665" s="1" t="s">
        <v>4</v>
      </c>
      <c r="I1665" s="1" t="s">
        <v>132</v>
      </c>
      <c r="J1665" s="1" t="s">
        <v>4351</v>
      </c>
      <c r="K1665" s="1" t="s">
        <v>531</v>
      </c>
      <c r="L1665" s="30">
        <v>2000</v>
      </c>
      <c r="M1665" s="30">
        <v>4264</v>
      </c>
      <c r="N1665" s="30">
        <v>0</v>
      </c>
      <c r="O1665" s="30">
        <v>0</v>
      </c>
      <c r="P1665" s="27">
        <v>6.4</v>
      </c>
      <c r="Q1665" s="30">
        <v>242</v>
      </c>
      <c r="R1665" s="30">
        <v>129</v>
      </c>
      <c r="S1665" s="9">
        <v>25517500</v>
      </c>
      <c r="T1665" s="9">
        <v>25100000</v>
      </c>
      <c r="U1665" s="9">
        <f>IMDB4[[#This Row],[Gross Revenue]]-IMDB4[[#This Row],[Budget]]</f>
        <v>417500</v>
      </c>
      <c r="V1665" s="9" t="str">
        <f>IF(IMDB4[[#This Row],[Profit]]&gt;0,"Hit","Flop")</f>
        <v>Hit</v>
      </c>
      <c r="W1665" s="9" t="str" cm="1">
        <f t="array" ref="W1665">_xlfn.IFS(IMDB4[[#This Row],[IMDb Score (1-10)]]&gt;=8,"Excellent",IMDB4[[#This Row],[IMDb Score (1-10)]]&gt;=7,"Good",IMDB4[[#This Row],[IMDb Score (1-10)]]&gt;=5,"Average",TRUE,"Poor")</f>
        <v>Average</v>
      </c>
      <c r="X1665" s="9" t="str">
        <f>IF(IMDB4[[#This Row],[Duration (min)]]&lt;90,"Short",IF(IMDB4[[#This Row],[Duration (min)]]&lt;=120,"Medium", "Long"))</f>
        <v>Long</v>
      </c>
    </row>
    <row r="1666" spans="1:24" x14ac:dyDescent="0.25">
      <c r="A1666" s="1" t="s">
        <v>4078</v>
      </c>
      <c r="B1666" s="2">
        <v>38448</v>
      </c>
      <c r="C1666" s="30">
        <f>YEAR(IMDB4[[#This Row],[Release Date]])</f>
        <v>2005</v>
      </c>
      <c r="D1666" s="30" t="str">
        <f>FLOOR(IMDB4[[#This Row],[Year]],10)&amp;"s"</f>
        <v>2000s</v>
      </c>
      <c r="E1666" s="1" t="s">
        <v>32</v>
      </c>
      <c r="F1666" s="1" t="s">
        <v>77</v>
      </c>
      <c r="G1666" s="1" t="s">
        <v>3</v>
      </c>
      <c r="H1666" s="1" t="s">
        <v>4</v>
      </c>
      <c r="I1666" s="1" t="s">
        <v>132</v>
      </c>
      <c r="J1666" s="1" t="s">
        <v>301</v>
      </c>
      <c r="K1666" s="1" t="s">
        <v>4079</v>
      </c>
      <c r="L1666" s="30">
        <v>2000</v>
      </c>
      <c r="M1666" s="30">
        <v>2853</v>
      </c>
      <c r="N1666" s="30">
        <v>0</v>
      </c>
      <c r="O1666" s="30">
        <v>14000</v>
      </c>
      <c r="P1666" s="27">
        <v>8</v>
      </c>
      <c r="Q1666" s="30">
        <v>276</v>
      </c>
      <c r="R1666" s="30">
        <v>119</v>
      </c>
      <c r="S1666" s="9">
        <v>25335935</v>
      </c>
      <c r="T1666" s="9">
        <v>40000000</v>
      </c>
      <c r="U1666" s="9">
        <f>IMDB4[[#This Row],[Gross Revenue]]-IMDB4[[#This Row],[Budget]]</f>
        <v>-14664065</v>
      </c>
      <c r="V1666" s="9" t="str">
        <f>IF(IMDB4[[#This Row],[Profit]]&gt;0,"Hit","Flop")</f>
        <v>Flop</v>
      </c>
      <c r="W1666" s="9" t="str" cm="1">
        <f t="array" ref="W1666">_xlfn.IFS(IMDB4[[#This Row],[IMDb Score (1-10)]]&gt;=8,"Excellent",IMDB4[[#This Row],[IMDb Score (1-10)]]&gt;=7,"Good",IMDB4[[#This Row],[IMDb Score (1-10)]]&gt;=5,"Average",TRUE,"Poor")</f>
        <v>Excellent</v>
      </c>
      <c r="X1666" s="9" t="str">
        <f>IF(IMDB4[[#This Row],[Duration (min)]]&lt;90,"Short",IF(IMDB4[[#This Row],[Duration (min)]]&lt;=120,"Medium", "Long"))</f>
        <v>Medium</v>
      </c>
    </row>
    <row r="1667" spans="1:24" x14ac:dyDescent="0.25">
      <c r="A1667" s="1" t="s">
        <v>1157</v>
      </c>
      <c r="B1667" s="2">
        <v>34337</v>
      </c>
      <c r="C1667" s="30">
        <f>YEAR(IMDB4[[#This Row],[Release Date]])</f>
        <v>1994</v>
      </c>
      <c r="D1667" s="30" t="str">
        <f>FLOOR(IMDB4[[#This Row],[Year]],10)&amp;"s"</f>
        <v>1990s</v>
      </c>
      <c r="E1667" s="1" t="s">
        <v>32</v>
      </c>
      <c r="F1667" s="1" t="s">
        <v>40</v>
      </c>
      <c r="G1667" s="1" t="s">
        <v>3</v>
      </c>
      <c r="H1667" s="1" t="s">
        <v>4</v>
      </c>
      <c r="I1667" s="1" t="s">
        <v>132</v>
      </c>
      <c r="J1667" s="1" t="s">
        <v>415</v>
      </c>
      <c r="K1667" s="1" t="s">
        <v>494</v>
      </c>
      <c r="L1667" s="30">
        <v>2000</v>
      </c>
      <c r="M1667" s="30">
        <v>5708</v>
      </c>
      <c r="N1667" s="30">
        <v>759</v>
      </c>
      <c r="O1667" s="30">
        <v>0</v>
      </c>
      <c r="P1667" s="27">
        <v>6.6</v>
      </c>
      <c r="Q1667" s="30">
        <v>40</v>
      </c>
      <c r="R1667" s="30">
        <v>212</v>
      </c>
      <c r="S1667" s="9">
        <v>25052000</v>
      </c>
      <c r="T1667" s="9">
        <v>63000000</v>
      </c>
      <c r="U1667" s="9">
        <f>IMDB4[[#This Row],[Gross Revenue]]-IMDB4[[#This Row],[Budget]]</f>
        <v>-37948000</v>
      </c>
      <c r="V1667" s="9" t="str">
        <f>IF(IMDB4[[#This Row],[Profit]]&gt;0,"Hit","Flop")</f>
        <v>Flop</v>
      </c>
      <c r="W1667" s="9" t="str" cm="1">
        <f t="array" ref="W1667">_xlfn.IFS(IMDB4[[#This Row],[IMDb Score (1-10)]]&gt;=8,"Excellent",IMDB4[[#This Row],[IMDb Score (1-10)]]&gt;=7,"Good",IMDB4[[#This Row],[IMDb Score (1-10)]]&gt;=5,"Average",TRUE,"Poor")</f>
        <v>Average</v>
      </c>
      <c r="X1667" s="9" t="str">
        <f>IF(IMDB4[[#This Row],[Duration (min)]]&lt;90,"Short",IF(IMDB4[[#This Row],[Duration (min)]]&lt;=120,"Medium", "Long"))</f>
        <v>Long</v>
      </c>
    </row>
    <row r="1668" spans="1:24" x14ac:dyDescent="0.25">
      <c r="A1668" s="1" t="s">
        <v>1488</v>
      </c>
      <c r="B1668" s="2">
        <v>35717</v>
      </c>
      <c r="C1668" s="30">
        <f>YEAR(IMDB4[[#This Row],[Release Date]])</f>
        <v>1997</v>
      </c>
      <c r="D1668" s="30" t="str">
        <f>FLOOR(IMDB4[[#This Row],[Year]],10)&amp;"s"</f>
        <v>1990s</v>
      </c>
      <c r="E1668" s="1" t="s">
        <v>32</v>
      </c>
      <c r="F1668" s="1" t="s">
        <v>20</v>
      </c>
      <c r="G1668" s="1" t="s">
        <v>3</v>
      </c>
      <c r="H1668" s="1" t="s">
        <v>4</v>
      </c>
      <c r="I1668" s="1" t="s">
        <v>84</v>
      </c>
      <c r="J1668" s="1" t="s">
        <v>1489</v>
      </c>
      <c r="K1668" s="1" t="s">
        <v>1490</v>
      </c>
      <c r="L1668" s="30">
        <v>2000</v>
      </c>
      <c r="M1668" s="30">
        <v>4277</v>
      </c>
      <c r="N1668" s="30">
        <v>188</v>
      </c>
      <c r="O1668" s="30">
        <v>902</v>
      </c>
      <c r="P1668" s="27">
        <v>5.0999999999999996</v>
      </c>
      <c r="Q1668" s="30">
        <v>35</v>
      </c>
      <c r="R1668" s="30">
        <v>98</v>
      </c>
      <c r="S1668" s="9">
        <v>24629916</v>
      </c>
      <c r="T1668" s="9">
        <v>3000000</v>
      </c>
      <c r="U1668" s="9">
        <f>IMDB4[[#This Row],[Gross Revenue]]-IMDB4[[#This Row],[Budget]]</f>
        <v>21629916</v>
      </c>
      <c r="V1668" s="9" t="str">
        <f>IF(IMDB4[[#This Row],[Profit]]&gt;0,"Hit","Flop")</f>
        <v>Hit</v>
      </c>
      <c r="W1668" s="9" t="str" cm="1">
        <f t="array" ref="W1668">_xlfn.IFS(IMDB4[[#This Row],[IMDb Score (1-10)]]&gt;=8,"Excellent",IMDB4[[#This Row],[IMDb Score (1-10)]]&gt;=7,"Good",IMDB4[[#This Row],[IMDb Score (1-10)]]&gt;=5,"Average",TRUE,"Poor")</f>
        <v>Average</v>
      </c>
      <c r="X1668" s="9" t="str">
        <f>IF(IMDB4[[#This Row],[Duration (min)]]&lt;90,"Short",IF(IMDB4[[#This Row],[Duration (min)]]&lt;=120,"Medium", "Long"))</f>
        <v>Medium</v>
      </c>
    </row>
    <row r="1669" spans="1:24" x14ac:dyDescent="0.25">
      <c r="A1669" s="1" t="s">
        <v>5922</v>
      </c>
      <c r="B1669" s="2">
        <v>40648</v>
      </c>
      <c r="C1669" s="30">
        <f>YEAR(IMDB4[[#This Row],[Release Date]])</f>
        <v>2011</v>
      </c>
      <c r="D1669" s="30" t="str">
        <f>FLOOR(IMDB4[[#This Row],[Year]],10)&amp;"s"</f>
        <v>2010s</v>
      </c>
      <c r="E1669" s="1" t="s">
        <v>32</v>
      </c>
      <c r="F1669" s="1" t="s">
        <v>40</v>
      </c>
      <c r="G1669" s="1" t="s">
        <v>3</v>
      </c>
      <c r="H1669" s="1" t="s">
        <v>4</v>
      </c>
      <c r="I1669" s="1" t="s">
        <v>92</v>
      </c>
      <c r="J1669" s="1" t="s">
        <v>2265</v>
      </c>
      <c r="K1669" s="1" t="s">
        <v>5923</v>
      </c>
      <c r="L1669" s="30">
        <v>2000</v>
      </c>
      <c r="M1669" s="30">
        <v>3892</v>
      </c>
      <c r="N1669" s="30">
        <v>24</v>
      </c>
      <c r="O1669" s="30">
        <v>11000</v>
      </c>
      <c r="P1669" s="27">
        <v>5.9</v>
      </c>
      <c r="Q1669" s="30">
        <v>244</v>
      </c>
      <c r="R1669" s="30">
        <v>108</v>
      </c>
      <c r="S1669" s="9">
        <v>23070045</v>
      </c>
      <c r="T1669" s="9">
        <v>30000000</v>
      </c>
      <c r="U1669" s="9">
        <f>IMDB4[[#This Row],[Gross Revenue]]-IMDB4[[#This Row],[Budget]]</f>
        <v>-6929955</v>
      </c>
      <c r="V1669" s="9" t="str">
        <f>IF(IMDB4[[#This Row],[Profit]]&gt;0,"Hit","Flop")</f>
        <v>Flop</v>
      </c>
      <c r="W1669" s="9" t="str" cm="1">
        <f t="array" ref="W1669">_xlfn.IFS(IMDB4[[#This Row],[IMDb Score (1-10)]]&gt;=8,"Excellent",IMDB4[[#This Row],[IMDb Score (1-10)]]&gt;=7,"Good",IMDB4[[#This Row],[IMDb Score (1-10)]]&gt;=5,"Average",TRUE,"Poor")</f>
        <v>Average</v>
      </c>
      <c r="X1669" s="9" t="str">
        <f>IF(IMDB4[[#This Row],[Duration (min)]]&lt;90,"Short",IF(IMDB4[[#This Row],[Duration (min)]]&lt;=120,"Medium", "Long"))</f>
        <v>Medium</v>
      </c>
    </row>
    <row r="1670" spans="1:24" x14ac:dyDescent="0.25">
      <c r="A1670" s="1" t="s">
        <v>5294</v>
      </c>
      <c r="B1670" s="2">
        <v>39999</v>
      </c>
      <c r="C1670" s="30">
        <f>YEAR(IMDB4[[#This Row],[Release Date]])</f>
        <v>2009</v>
      </c>
      <c r="D1670" s="30" t="str">
        <f>FLOOR(IMDB4[[#This Row],[Year]],10)&amp;"s"</f>
        <v>2000s</v>
      </c>
      <c r="E1670" s="1" t="s">
        <v>32</v>
      </c>
      <c r="F1670" s="1" t="s">
        <v>9</v>
      </c>
      <c r="G1670" s="1" t="s">
        <v>3</v>
      </c>
      <c r="H1670" s="1" t="s">
        <v>4</v>
      </c>
      <c r="I1670" s="1" t="s">
        <v>132</v>
      </c>
      <c r="J1670" s="1" t="s">
        <v>2243</v>
      </c>
      <c r="K1670" s="1" t="s">
        <v>5295</v>
      </c>
      <c r="L1670" s="30">
        <v>2000</v>
      </c>
      <c r="M1670" s="30">
        <v>4947</v>
      </c>
      <c r="N1670" s="30">
        <v>7</v>
      </c>
      <c r="O1670" s="30">
        <v>0</v>
      </c>
      <c r="P1670" s="27">
        <v>5.6</v>
      </c>
      <c r="Q1670" s="30">
        <v>111</v>
      </c>
      <c r="R1670" s="30">
        <v>109</v>
      </c>
      <c r="S1670" s="9">
        <v>22927390</v>
      </c>
      <c r="T1670" s="9">
        <v>18000000</v>
      </c>
      <c r="U1670" s="9">
        <f>IMDB4[[#This Row],[Gross Revenue]]-IMDB4[[#This Row],[Budget]]</f>
        <v>4927390</v>
      </c>
      <c r="V1670" s="9" t="str">
        <f>IF(IMDB4[[#This Row],[Profit]]&gt;0,"Hit","Flop")</f>
        <v>Hit</v>
      </c>
      <c r="W1670" s="9" t="str" cm="1">
        <f t="array" ref="W1670">_xlfn.IFS(IMDB4[[#This Row],[IMDb Score (1-10)]]&gt;=8,"Excellent",IMDB4[[#This Row],[IMDb Score (1-10)]]&gt;=7,"Good",IMDB4[[#This Row],[IMDb Score (1-10)]]&gt;=5,"Average",TRUE,"Poor")</f>
        <v>Average</v>
      </c>
      <c r="X1670" s="9" t="str">
        <f>IF(IMDB4[[#This Row],[Duration (min)]]&lt;90,"Short",IF(IMDB4[[#This Row],[Duration (min)]]&lt;=120,"Medium", "Long"))</f>
        <v>Medium</v>
      </c>
    </row>
    <row r="1671" spans="1:24" x14ac:dyDescent="0.25">
      <c r="A1671" s="1" t="s">
        <v>3792</v>
      </c>
      <c r="B1671" s="2">
        <v>38338</v>
      </c>
      <c r="C1671" s="30">
        <f>YEAR(IMDB4[[#This Row],[Release Date]])</f>
        <v>2004</v>
      </c>
      <c r="D1671" s="30" t="str">
        <f>FLOOR(IMDB4[[#This Row],[Year]],10)&amp;"s"</f>
        <v>2000s</v>
      </c>
      <c r="E1671" s="1" t="s">
        <v>32</v>
      </c>
      <c r="F1671" s="1" t="s">
        <v>9</v>
      </c>
      <c r="G1671" s="1" t="s">
        <v>3</v>
      </c>
      <c r="H1671" s="1" t="s">
        <v>4</v>
      </c>
      <c r="I1671" s="1" t="s">
        <v>132</v>
      </c>
      <c r="J1671" s="1" t="s">
        <v>415</v>
      </c>
      <c r="K1671" s="1" t="s">
        <v>3217</v>
      </c>
      <c r="L1671" s="30">
        <v>2000</v>
      </c>
      <c r="M1671" s="30">
        <v>5780</v>
      </c>
      <c r="N1671" s="30">
        <v>102</v>
      </c>
      <c r="O1671" s="30">
        <v>701</v>
      </c>
      <c r="P1671" s="27">
        <v>6</v>
      </c>
      <c r="Q1671" s="30">
        <v>106</v>
      </c>
      <c r="R1671" s="30">
        <v>137</v>
      </c>
      <c r="S1671" s="9">
        <v>22406362</v>
      </c>
      <c r="T1671" s="9">
        <v>107000000</v>
      </c>
      <c r="U1671" s="9">
        <f>IMDB4[[#This Row],[Gross Revenue]]-IMDB4[[#This Row],[Budget]]</f>
        <v>-84593638</v>
      </c>
      <c r="V1671" s="9" t="str">
        <f>IF(IMDB4[[#This Row],[Profit]]&gt;0,"Hit","Flop")</f>
        <v>Flop</v>
      </c>
      <c r="W1671" s="9" t="str" cm="1">
        <f t="array" ref="W1671">_xlfn.IFS(IMDB4[[#This Row],[IMDb Score (1-10)]]&gt;=8,"Excellent",IMDB4[[#This Row],[IMDb Score (1-10)]]&gt;=7,"Good",IMDB4[[#This Row],[IMDb Score (1-10)]]&gt;=5,"Average",TRUE,"Poor")</f>
        <v>Average</v>
      </c>
      <c r="X1671" s="9" t="str">
        <f>IF(IMDB4[[#This Row],[Duration (min)]]&lt;90,"Short",IF(IMDB4[[#This Row],[Duration (min)]]&lt;=120,"Medium", "Long"))</f>
        <v>Long</v>
      </c>
    </row>
    <row r="1672" spans="1:24" x14ac:dyDescent="0.25">
      <c r="A1672" s="1" t="s">
        <v>414</v>
      </c>
      <c r="B1672" s="2">
        <v>30398</v>
      </c>
      <c r="C1672" s="30">
        <f>YEAR(IMDB4[[#This Row],[Release Date]])</f>
        <v>1983</v>
      </c>
      <c r="D1672" s="30" t="str">
        <f>FLOOR(IMDB4[[#This Row],[Year]],10)&amp;"s"</f>
        <v>1980s</v>
      </c>
      <c r="E1672" s="1" t="s">
        <v>32</v>
      </c>
      <c r="F1672" s="1" t="s">
        <v>40</v>
      </c>
      <c r="G1672" s="1" t="s">
        <v>3</v>
      </c>
      <c r="H1672" s="1" t="s">
        <v>4</v>
      </c>
      <c r="I1672" s="1" t="s">
        <v>84</v>
      </c>
      <c r="J1672" s="1" t="s">
        <v>415</v>
      </c>
      <c r="K1672" s="1" t="s">
        <v>416</v>
      </c>
      <c r="L1672" s="30">
        <v>2000</v>
      </c>
      <c r="M1672" s="30">
        <v>6341</v>
      </c>
      <c r="N1672" s="30">
        <v>133</v>
      </c>
      <c r="O1672" s="30">
        <v>0</v>
      </c>
      <c r="P1672" s="27">
        <v>7.9</v>
      </c>
      <c r="Q1672" s="30">
        <v>80</v>
      </c>
      <c r="R1672" s="30">
        <v>193</v>
      </c>
      <c r="S1672" s="9">
        <v>21500000</v>
      </c>
      <c r="T1672" s="9">
        <v>27000000</v>
      </c>
      <c r="U1672" s="9">
        <f>IMDB4[[#This Row],[Gross Revenue]]-IMDB4[[#This Row],[Budget]]</f>
        <v>-5500000</v>
      </c>
      <c r="V1672" s="9" t="str">
        <f>IF(IMDB4[[#This Row],[Profit]]&gt;0,"Hit","Flop")</f>
        <v>Flop</v>
      </c>
      <c r="W1672" s="9" t="str" cm="1">
        <f t="array" ref="W1672">_xlfn.IFS(IMDB4[[#This Row],[IMDb Score (1-10)]]&gt;=8,"Excellent",IMDB4[[#This Row],[IMDb Score (1-10)]]&gt;=7,"Good",IMDB4[[#This Row],[IMDb Score (1-10)]]&gt;=5,"Average",TRUE,"Poor")</f>
        <v>Good</v>
      </c>
      <c r="X1672" s="9" t="str">
        <f>IF(IMDB4[[#This Row],[Duration (min)]]&lt;90,"Short",IF(IMDB4[[#This Row],[Duration (min)]]&lt;=120,"Medium", "Long"))</f>
        <v>Long</v>
      </c>
    </row>
    <row r="1673" spans="1:24" x14ac:dyDescent="0.25">
      <c r="A1673" s="1" t="s">
        <v>314</v>
      </c>
      <c r="B1673" s="2">
        <v>29442</v>
      </c>
      <c r="C1673" s="30">
        <f>YEAR(IMDB4[[#This Row],[Release Date]])</f>
        <v>1980</v>
      </c>
      <c r="D1673" s="30" t="str">
        <f>FLOOR(IMDB4[[#This Row],[Year]],10)&amp;"s"</f>
        <v>1980s</v>
      </c>
      <c r="E1673" s="1" t="s">
        <v>32</v>
      </c>
      <c r="F1673" s="1" t="s">
        <v>315</v>
      </c>
      <c r="G1673" s="1" t="s">
        <v>3</v>
      </c>
      <c r="H1673" s="1" t="s">
        <v>4</v>
      </c>
      <c r="I1673" s="1" t="s">
        <v>92</v>
      </c>
      <c r="J1673" s="1" t="s">
        <v>263</v>
      </c>
      <c r="K1673" s="1" t="s">
        <v>264</v>
      </c>
      <c r="L1673" s="30">
        <v>2000</v>
      </c>
      <c r="M1673" s="30">
        <v>4877</v>
      </c>
      <c r="N1673" s="30">
        <v>0</v>
      </c>
      <c r="O1673" s="30">
        <v>7000</v>
      </c>
      <c r="P1673" s="27">
        <v>6.8</v>
      </c>
      <c r="Q1673" s="30">
        <v>212</v>
      </c>
      <c r="R1673" s="30">
        <v>89</v>
      </c>
      <c r="S1673" s="9">
        <v>21378000</v>
      </c>
      <c r="T1673" s="9">
        <v>1000000</v>
      </c>
      <c r="U1673" s="9">
        <f>IMDB4[[#This Row],[Gross Revenue]]-IMDB4[[#This Row],[Budget]]</f>
        <v>20378000</v>
      </c>
      <c r="V1673" s="9" t="str">
        <f>IF(IMDB4[[#This Row],[Profit]]&gt;0,"Hit","Flop")</f>
        <v>Hit</v>
      </c>
      <c r="W1673" s="9" t="str" cm="1">
        <f t="array" ref="W1673">_xlfn.IFS(IMDB4[[#This Row],[IMDb Score (1-10)]]&gt;=8,"Excellent",IMDB4[[#This Row],[IMDb Score (1-10)]]&gt;=7,"Good",IMDB4[[#This Row],[IMDb Score (1-10)]]&gt;=5,"Average",TRUE,"Poor")</f>
        <v>Average</v>
      </c>
      <c r="X1673" s="9" t="str">
        <f>IF(IMDB4[[#This Row],[Duration (min)]]&lt;90,"Short",IF(IMDB4[[#This Row],[Duration (min)]]&lt;=120,"Medium", "Long"))</f>
        <v>Short</v>
      </c>
    </row>
    <row r="1674" spans="1:24" x14ac:dyDescent="0.25">
      <c r="A1674" s="1" t="s">
        <v>3651</v>
      </c>
      <c r="B1674" s="2">
        <v>37991</v>
      </c>
      <c r="C1674" s="30">
        <f>YEAR(IMDB4[[#This Row],[Release Date]])</f>
        <v>2004</v>
      </c>
      <c r="D1674" s="30" t="str">
        <f>FLOOR(IMDB4[[#This Row],[Year]],10)&amp;"s"</f>
        <v>2000s</v>
      </c>
      <c r="E1674" s="1" t="s">
        <v>32</v>
      </c>
      <c r="F1674" s="1" t="s">
        <v>77</v>
      </c>
      <c r="G1674" s="1" t="s">
        <v>3</v>
      </c>
      <c r="H1674" s="1" t="s">
        <v>4</v>
      </c>
      <c r="I1674" s="1" t="s">
        <v>132</v>
      </c>
      <c r="J1674" s="1" t="s">
        <v>415</v>
      </c>
      <c r="K1674" s="1" t="s">
        <v>2619</v>
      </c>
      <c r="L1674" s="30">
        <v>2000</v>
      </c>
      <c r="M1674" s="30">
        <v>4397</v>
      </c>
      <c r="N1674" s="30">
        <v>212</v>
      </c>
      <c r="O1674" s="30">
        <v>1000</v>
      </c>
      <c r="P1674" s="27">
        <v>6.1</v>
      </c>
      <c r="Q1674" s="30">
        <v>114</v>
      </c>
      <c r="R1674" s="30">
        <v>113</v>
      </c>
      <c r="S1674" s="9">
        <v>21009180</v>
      </c>
      <c r="T1674" s="9">
        <v>45000000</v>
      </c>
      <c r="U1674" s="9">
        <f>IMDB4[[#This Row],[Gross Revenue]]-IMDB4[[#This Row],[Budget]]</f>
        <v>-23990820</v>
      </c>
      <c r="V1674" s="9" t="str">
        <f>IF(IMDB4[[#This Row],[Profit]]&gt;0,"Hit","Flop")</f>
        <v>Flop</v>
      </c>
      <c r="W1674" s="9" t="str" cm="1">
        <f t="array" ref="W1674">_xlfn.IFS(IMDB4[[#This Row],[IMDb Score (1-10)]]&gt;=8,"Excellent",IMDB4[[#This Row],[IMDb Score (1-10)]]&gt;=7,"Good",IMDB4[[#This Row],[IMDb Score (1-10)]]&gt;=5,"Average",TRUE,"Poor")</f>
        <v>Average</v>
      </c>
      <c r="X1674" s="9" t="str">
        <f>IF(IMDB4[[#This Row],[Duration (min)]]&lt;90,"Short",IF(IMDB4[[#This Row],[Duration (min)]]&lt;=120,"Medium", "Long"))</f>
        <v>Medium</v>
      </c>
    </row>
    <row r="1675" spans="1:24" x14ac:dyDescent="0.25">
      <c r="A1675" s="1" t="s">
        <v>1446</v>
      </c>
      <c r="B1675" s="2">
        <v>35296</v>
      </c>
      <c r="C1675" s="30">
        <f>YEAR(IMDB4[[#This Row],[Release Date]])</f>
        <v>1996</v>
      </c>
      <c r="D1675" s="30" t="str">
        <f>FLOOR(IMDB4[[#This Row],[Year]],10)&amp;"s"</f>
        <v>1990s</v>
      </c>
      <c r="E1675" s="1" t="s">
        <v>32</v>
      </c>
      <c r="F1675" s="1" t="s">
        <v>77</v>
      </c>
      <c r="G1675" s="1" t="s">
        <v>3</v>
      </c>
      <c r="H1675" s="1" t="s">
        <v>4</v>
      </c>
      <c r="I1675" s="1" t="s">
        <v>92</v>
      </c>
      <c r="J1675" s="1" t="s">
        <v>1354</v>
      </c>
      <c r="K1675" s="1" t="s">
        <v>1447</v>
      </c>
      <c r="L1675" s="30">
        <v>2000</v>
      </c>
      <c r="M1675" s="30">
        <v>3855</v>
      </c>
      <c r="N1675" s="30">
        <v>29</v>
      </c>
      <c r="O1675" s="30">
        <v>451</v>
      </c>
      <c r="P1675" s="27">
        <v>5.3</v>
      </c>
      <c r="Q1675" s="30">
        <v>39</v>
      </c>
      <c r="R1675" s="30">
        <v>91</v>
      </c>
      <c r="S1675" s="9">
        <v>20400913</v>
      </c>
      <c r="T1675" s="9">
        <v>45000000</v>
      </c>
      <c r="U1675" s="9">
        <f>IMDB4[[#This Row],[Gross Revenue]]-IMDB4[[#This Row],[Budget]]</f>
        <v>-24599087</v>
      </c>
      <c r="V1675" s="9" t="str">
        <f>IF(IMDB4[[#This Row],[Profit]]&gt;0,"Hit","Flop")</f>
        <v>Flop</v>
      </c>
      <c r="W1675" s="9" t="str" cm="1">
        <f t="array" ref="W1675">_xlfn.IFS(IMDB4[[#This Row],[IMDb Score (1-10)]]&gt;=8,"Excellent",IMDB4[[#This Row],[IMDb Score (1-10)]]&gt;=7,"Good",IMDB4[[#This Row],[IMDb Score (1-10)]]&gt;=5,"Average",TRUE,"Poor")</f>
        <v>Average</v>
      </c>
      <c r="X1675" s="9" t="str">
        <f>IF(IMDB4[[#This Row],[Duration (min)]]&lt;90,"Short",IF(IMDB4[[#This Row],[Duration (min)]]&lt;=120,"Medium", "Long"))</f>
        <v>Medium</v>
      </c>
    </row>
    <row r="1676" spans="1:24" x14ac:dyDescent="0.25">
      <c r="A1676" s="1" t="s">
        <v>1929</v>
      </c>
      <c r="B1676" s="2">
        <v>35800</v>
      </c>
      <c r="C1676" s="30">
        <f>YEAR(IMDB4[[#This Row],[Release Date]])</f>
        <v>1998</v>
      </c>
      <c r="D1676" s="30" t="str">
        <f>FLOOR(IMDB4[[#This Row],[Year]],10)&amp;"s"</f>
        <v>1990s</v>
      </c>
      <c r="E1676" s="1" t="s">
        <v>32</v>
      </c>
      <c r="F1676" s="1" t="s">
        <v>77</v>
      </c>
      <c r="G1676" s="1" t="s">
        <v>3</v>
      </c>
      <c r="H1676" s="1" t="s">
        <v>4</v>
      </c>
      <c r="I1676" s="1" t="s">
        <v>92</v>
      </c>
      <c r="J1676" s="1" t="s">
        <v>1930</v>
      </c>
      <c r="K1676" s="1" t="s">
        <v>264</v>
      </c>
      <c r="L1676" s="30">
        <v>2000</v>
      </c>
      <c r="M1676" s="30">
        <v>5123</v>
      </c>
      <c r="N1676" s="30">
        <v>0</v>
      </c>
      <c r="O1676" s="30">
        <v>0</v>
      </c>
      <c r="P1676" s="27">
        <v>6.1</v>
      </c>
      <c r="Q1676" s="30">
        <v>114</v>
      </c>
      <c r="R1676" s="30">
        <v>104</v>
      </c>
      <c r="S1676" s="9">
        <v>20241395</v>
      </c>
      <c r="T1676" s="9">
        <v>20000000</v>
      </c>
      <c r="U1676" s="9">
        <f>IMDB4[[#This Row],[Gross Revenue]]-IMDB4[[#This Row],[Budget]]</f>
        <v>241395</v>
      </c>
      <c r="V1676" s="9" t="str">
        <f>IF(IMDB4[[#This Row],[Profit]]&gt;0,"Hit","Flop")</f>
        <v>Hit</v>
      </c>
      <c r="W1676" s="9" t="str" cm="1">
        <f t="array" ref="W1676">_xlfn.IFS(IMDB4[[#This Row],[IMDb Score (1-10)]]&gt;=8,"Excellent",IMDB4[[#This Row],[IMDb Score (1-10)]]&gt;=7,"Good",IMDB4[[#This Row],[IMDb Score (1-10)]]&gt;=5,"Average",TRUE,"Poor")</f>
        <v>Average</v>
      </c>
      <c r="X1676" s="9" t="str">
        <f>IF(IMDB4[[#This Row],[Duration (min)]]&lt;90,"Short",IF(IMDB4[[#This Row],[Duration (min)]]&lt;=120,"Medium", "Long"))</f>
        <v>Medium</v>
      </c>
    </row>
    <row r="1677" spans="1:24" x14ac:dyDescent="0.25">
      <c r="A1677" s="1" t="s">
        <v>2030</v>
      </c>
      <c r="B1677" s="2">
        <v>36162</v>
      </c>
      <c r="C1677" s="30">
        <f>YEAR(IMDB4[[#This Row],[Release Date]])</f>
        <v>1999</v>
      </c>
      <c r="D1677" s="30" t="str">
        <f>FLOOR(IMDB4[[#This Row],[Year]],10)&amp;"s"</f>
        <v>1990s</v>
      </c>
      <c r="E1677" s="1" t="s">
        <v>32</v>
      </c>
      <c r="F1677" s="1" t="s">
        <v>33</v>
      </c>
      <c r="G1677" s="1" t="s">
        <v>3</v>
      </c>
      <c r="H1677" s="1" t="s">
        <v>4</v>
      </c>
      <c r="I1677" s="1" t="s">
        <v>28</v>
      </c>
      <c r="J1677" s="1" t="s">
        <v>1499</v>
      </c>
      <c r="K1677" s="1" t="s">
        <v>2031</v>
      </c>
      <c r="L1677" s="30">
        <v>2000</v>
      </c>
      <c r="M1677" s="30">
        <v>2908</v>
      </c>
      <c r="N1677" s="30">
        <v>0</v>
      </c>
      <c r="O1677" s="30">
        <v>122</v>
      </c>
      <c r="P1677" s="27">
        <v>5</v>
      </c>
      <c r="Q1677" s="30">
        <v>28</v>
      </c>
      <c r="R1677" s="30">
        <v>77</v>
      </c>
      <c r="S1677" s="9">
        <v>19421271</v>
      </c>
      <c r="T1677" s="9">
        <v>5000000</v>
      </c>
      <c r="U1677" s="9">
        <f>IMDB4[[#This Row],[Gross Revenue]]-IMDB4[[#This Row],[Budget]]</f>
        <v>14421271</v>
      </c>
      <c r="V1677" s="9" t="str">
        <f>IF(IMDB4[[#This Row],[Profit]]&gt;0,"Hit","Flop")</f>
        <v>Hit</v>
      </c>
      <c r="W1677" s="9" t="str" cm="1">
        <f t="array" ref="W1677">_xlfn.IFS(IMDB4[[#This Row],[IMDb Score (1-10)]]&gt;=8,"Excellent",IMDB4[[#This Row],[IMDb Score (1-10)]]&gt;=7,"Good",IMDB4[[#This Row],[IMDb Score (1-10)]]&gt;=5,"Average",TRUE,"Poor")</f>
        <v>Average</v>
      </c>
      <c r="X1677" s="9" t="str">
        <f>IF(IMDB4[[#This Row],[Duration (min)]]&lt;90,"Short",IF(IMDB4[[#This Row],[Duration (min)]]&lt;=120,"Medium", "Long"))</f>
        <v>Short</v>
      </c>
    </row>
    <row r="1678" spans="1:24" x14ac:dyDescent="0.25">
      <c r="A1678" s="1" t="s">
        <v>4894</v>
      </c>
      <c r="B1678" s="2">
        <v>39795</v>
      </c>
      <c r="C1678" s="30">
        <f>YEAR(IMDB4[[#This Row],[Release Date]])</f>
        <v>2008</v>
      </c>
      <c r="D1678" s="30" t="str">
        <f>FLOOR(IMDB4[[#This Row],[Year]],10)&amp;"s"</f>
        <v>2000s</v>
      </c>
      <c r="E1678" s="1" t="s">
        <v>32</v>
      </c>
      <c r="F1678" s="1" t="s">
        <v>9</v>
      </c>
      <c r="G1678" s="1" t="s">
        <v>3</v>
      </c>
      <c r="H1678" s="1" t="s">
        <v>4</v>
      </c>
      <c r="I1678" s="1" t="s">
        <v>92</v>
      </c>
      <c r="J1678" s="1" t="s">
        <v>4351</v>
      </c>
      <c r="K1678" s="1" t="s">
        <v>456</v>
      </c>
      <c r="L1678" s="30">
        <v>2000</v>
      </c>
      <c r="M1678" s="30">
        <v>6161</v>
      </c>
      <c r="N1678" s="30">
        <v>2000</v>
      </c>
      <c r="O1678" s="30">
        <v>0</v>
      </c>
      <c r="P1678" s="27">
        <v>7.7</v>
      </c>
      <c r="Q1678" s="30">
        <v>302</v>
      </c>
      <c r="R1678" s="30">
        <v>122</v>
      </c>
      <c r="S1678" s="9">
        <v>18593156</v>
      </c>
      <c r="T1678" s="9">
        <v>35000000</v>
      </c>
      <c r="U1678" s="9">
        <f>IMDB4[[#This Row],[Gross Revenue]]-IMDB4[[#This Row],[Budget]]</f>
        <v>-16406844</v>
      </c>
      <c r="V1678" s="9" t="str">
        <f>IF(IMDB4[[#This Row],[Profit]]&gt;0,"Hit","Flop")</f>
        <v>Flop</v>
      </c>
      <c r="W1678" s="9" t="str" cm="1">
        <f t="array" ref="W1678">_xlfn.IFS(IMDB4[[#This Row],[IMDb Score (1-10)]]&gt;=8,"Excellent",IMDB4[[#This Row],[IMDb Score (1-10)]]&gt;=7,"Good",IMDB4[[#This Row],[IMDb Score (1-10)]]&gt;=5,"Average",TRUE,"Poor")</f>
        <v>Good</v>
      </c>
      <c r="X1678" s="9" t="str">
        <f>IF(IMDB4[[#This Row],[Duration (min)]]&lt;90,"Short",IF(IMDB4[[#This Row],[Duration (min)]]&lt;=120,"Medium", "Long"))</f>
        <v>Long</v>
      </c>
    </row>
    <row r="1679" spans="1:24" x14ac:dyDescent="0.25">
      <c r="A1679" s="1" t="s">
        <v>6325</v>
      </c>
      <c r="B1679" s="2">
        <v>41461</v>
      </c>
      <c r="C1679" s="30">
        <f>YEAR(IMDB4[[#This Row],[Release Date]])</f>
        <v>2013</v>
      </c>
      <c r="D1679" s="30" t="str">
        <f>FLOOR(IMDB4[[#This Row],[Year]],10)&amp;"s"</f>
        <v>2010s</v>
      </c>
      <c r="E1679" s="1" t="s">
        <v>32</v>
      </c>
      <c r="F1679" s="1" t="s">
        <v>20</v>
      </c>
      <c r="G1679" s="1" t="s">
        <v>3</v>
      </c>
      <c r="H1679" s="1" t="s">
        <v>4</v>
      </c>
      <c r="I1679" s="1" t="s">
        <v>132</v>
      </c>
      <c r="J1679" s="1" t="s">
        <v>3701</v>
      </c>
      <c r="K1679" s="1" t="s">
        <v>1966</v>
      </c>
      <c r="L1679" s="30">
        <v>2000</v>
      </c>
      <c r="M1679" s="30">
        <v>3004</v>
      </c>
      <c r="N1679" s="30">
        <v>80</v>
      </c>
      <c r="O1679" s="30">
        <v>5000</v>
      </c>
      <c r="P1679" s="27">
        <v>5.7</v>
      </c>
      <c r="Q1679" s="30">
        <v>150</v>
      </c>
      <c r="R1679" s="30">
        <v>107</v>
      </c>
      <c r="S1679" s="9">
        <v>18004225</v>
      </c>
      <c r="T1679" s="9">
        <v>13000000</v>
      </c>
      <c r="U1679" s="9">
        <f>IMDB4[[#This Row],[Gross Revenue]]-IMDB4[[#This Row],[Budget]]</f>
        <v>5004225</v>
      </c>
      <c r="V1679" s="9" t="str">
        <f>IF(IMDB4[[#This Row],[Profit]]&gt;0,"Hit","Flop")</f>
        <v>Hit</v>
      </c>
      <c r="W1679" s="9" t="str" cm="1">
        <f t="array" ref="W1679">_xlfn.IFS(IMDB4[[#This Row],[IMDb Score (1-10)]]&gt;=8,"Excellent",IMDB4[[#This Row],[IMDb Score (1-10)]]&gt;=7,"Good",IMDB4[[#This Row],[IMDb Score (1-10)]]&gt;=5,"Average",TRUE,"Poor")</f>
        <v>Average</v>
      </c>
      <c r="X1679" s="9" t="str">
        <f>IF(IMDB4[[#This Row],[Duration (min)]]&lt;90,"Short",IF(IMDB4[[#This Row],[Duration (min)]]&lt;=120,"Medium", "Long"))</f>
        <v>Medium</v>
      </c>
    </row>
    <row r="1680" spans="1:24" x14ac:dyDescent="0.25">
      <c r="A1680" s="1" t="s">
        <v>3863</v>
      </c>
      <c r="B1680" s="2">
        <v>38187</v>
      </c>
      <c r="C1680" s="30">
        <f>YEAR(IMDB4[[#This Row],[Release Date]])</f>
        <v>2004</v>
      </c>
      <c r="D1680" s="30" t="str">
        <f>FLOOR(IMDB4[[#This Row],[Year]],10)&amp;"s"</f>
        <v>2000s</v>
      </c>
      <c r="E1680" s="1" t="s">
        <v>32</v>
      </c>
      <c r="F1680" s="1" t="s">
        <v>20</v>
      </c>
      <c r="G1680" s="1" t="s">
        <v>3</v>
      </c>
      <c r="H1680" s="1" t="s">
        <v>4</v>
      </c>
      <c r="I1680" s="1" t="s">
        <v>132</v>
      </c>
      <c r="J1680" s="1" t="s">
        <v>3864</v>
      </c>
      <c r="K1680" s="1" t="s">
        <v>2743</v>
      </c>
      <c r="L1680" s="30">
        <v>2000</v>
      </c>
      <c r="M1680" s="30">
        <v>4681</v>
      </c>
      <c r="N1680" s="30">
        <v>126</v>
      </c>
      <c r="O1680" s="30">
        <v>876</v>
      </c>
      <c r="P1680" s="27">
        <v>5.6</v>
      </c>
      <c r="Q1680" s="30">
        <v>84</v>
      </c>
      <c r="R1680" s="30">
        <v>95</v>
      </c>
      <c r="S1680" s="9">
        <v>16964743</v>
      </c>
      <c r="T1680" s="9">
        <v>24000000</v>
      </c>
      <c r="U1680" s="9">
        <f>IMDB4[[#This Row],[Gross Revenue]]-IMDB4[[#This Row],[Budget]]</f>
        <v>-7035257</v>
      </c>
      <c r="V1680" s="9" t="str">
        <f>IF(IMDB4[[#This Row],[Profit]]&gt;0,"Hit","Flop")</f>
        <v>Flop</v>
      </c>
      <c r="W1680" s="9" t="str" cm="1">
        <f t="array" ref="W1680">_xlfn.IFS(IMDB4[[#This Row],[IMDb Score (1-10)]]&gt;=8,"Excellent",IMDB4[[#This Row],[IMDb Score (1-10)]]&gt;=7,"Good",IMDB4[[#This Row],[IMDb Score (1-10)]]&gt;=5,"Average",TRUE,"Poor")</f>
        <v>Average</v>
      </c>
      <c r="X1680" s="9" t="str">
        <f>IF(IMDB4[[#This Row],[Duration (min)]]&lt;90,"Short",IF(IMDB4[[#This Row],[Duration (min)]]&lt;=120,"Medium", "Long"))</f>
        <v>Medium</v>
      </c>
    </row>
    <row r="1681" spans="1:24" x14ac:dyDescent="0.25">
      <c r="A1681" s="1" t="s">
        <v>3143</v>
      </c>
      <c r="B1681" s="2">
        <v>37512</v>
      </c>
      <c r="C1681" s="30">
        <f>YEAR(IMDB4[[#This Row],[Release Date]])</f>
        <v>2002</v>
      </c>
      <c r="D1681" s="30" t="str">
        <f>FLOOR(IMDB4[[#This Row],[Year]],10)&amp;"s"</f>
        <v>2000s</v>
      </c>
      <c r="E1681" s="1" t="s">
        <v>32</v>
      </c>
      <c r="F1681" s="1" t="s">
        <v>20</v>
      </c>
      <c r="G1681" s="1" t="s">
        <v>3</v>
      </c>
      <c r="H1681" s="1" t="s">
        <v>11</v>
      </c>
      <c r="I1681" s="1" t="s">
        <v>132</v>
      </c>
      <c r="J1681" s="1" t="s">
        <v>2245</v>
      </c>
      <c r="K1681" s="1" t="s">
        <v>896</v>
      </c>
      <c r="L1681" s="30">
        <v>2000</v>
      </c>
      <c r="M1681" s="30">
        <v>4169</v>
      </c>
      <c r="N1681" s="30">
        <v>71</v>
      </c>
      <c r="O1681" s="30">
        <v>201</v>
      </c>
      <c r="P1681" s="27">
        <v>5.3</v>
      </c>
      <c r="Q1681" s="30">
        <v>64</v>
      </c>
      <c r="R1681" s="30">
        <v>99</v>
      </c>
      <c r="S1681" s="9">
        <v>16930185</v>
      </c>
      <c r="T1681" s="9">
        <v>29000000</v>
      </c>
      <c r="U1681" s="9">
        <f>IMDB4[[#This Row],[Gross Revenue]]-IMDB4[[#This Row],[Budget]]</f>
        <v>-12069815</v>
      </c>
      <c r="V1681" s="9" t="str">
        <f>IF(IMDB4[[#This Row],[Profit]]&gt;0,"Hit","Flop")</f>
        <v>Flop</v>
      </c>
      <c r="W1681" s="9" t="str" cm="1">
        <f t="array" ref="W1681">_xlfn.IFS(IMDB4[[#This Row],[IMDb Score (1-10)]]&gt;=8,"Excellent",IMDB4[[#This Row],[IMDb Score (1-10)]]&gt;=7,"Good",IMDB4[[#This Row],[IMDb Score (1-10)]]&gt;=5,"Average",TRUE,"Poor")</f>
        <v>Average</v>
      </c>
      <c r="X1681" s="9" t="str">
        <f>IF(IMDB4[[#This Row],[Duration (min)]]&lt;90,"Short",IF(IMDB4[[#This Row],[Duration (min)]]&lt;=120,"Medium", "Long"))</f>
        <v>Medium</v>
      </c>
    </row>
    <row r="1682" spans="1:24" x14ac:dyDescent="0.25">
      <c r="A1682" s="1" t="s">
        <v>1465</v>
      </c>
      <c r="B1682" s="2">
        <v>35318</v>
      </c>
      <c r="C1682" s="30">
        <f>YEAR(IMDB4[[#This Row],[Release Date]])</f>
        <v>1996</v>
      </c>
      <c r="D1682" s="30" t="str">
        <f>FLOOR(IMDB4[[#This Row],[Year]],10)&amp;"s"</f>
        <v>1990s</v>
      </c>
      <c r="E1682" s="1" t="s">
        <v>32</v>
      </c>
      <c r="F1682" s="1" t="s">
        <v>9</v>
      </c>
      <c r="G1682" s="1" t="s">
        <v>3</v>
      </c>
      <c r="H1682" s="1" t="s">
        <v>83</v>
      </c>
      <c r="I1682" s="1" t="s">
        <v>92</v>
      </c>
      <c r="J1682" s="1" t="s">
        <v>1466</v>
      </c>
      <c r="K1682" s="1" t="s">
        <v>1467</v>
      </c>
      <c r="L1682" s="30">
        <v>2000</v>
      </c>
      <c r="M1682" s="30">
        <v>3559</v>
      </c>
      <c r="N1682" s="30">
        <v>0</v>
      </c>
      <c r="O1682" s="30">
        <v>21000</v>
      </c>
      <c r="P1682" s="27">
        <v>8.1999999999999993</v>
      </c>
      <c r="Q1682" s="30">
        <v>134</v>
      </c>
      <c r="R1682" s="30">
        <v>94</v>
      </c>
      <c r="S1682" s="9">
        <v>16501785</v>
      </c>
      <c r="T1682" s="9">
        <v>3500000</v>
      </c>
      <c r="U1682" s="9">
        <f>IMDB4[[#This Row],[Gross Revenue]]-IMDB4[[#This Row],[Budget]]</f>
        <v>13001785</v>
      </c>
      <c r="V1682" s="9" t="str">
        <f>IF(IMDB4[[#This Row],[Profit]]&gt;0,"Hit","Flop")</f>
        <v>Hit</v>
      </c>
      <c r="W1682" s="9" t="str" cm="1">
        <f t="array" ref="W1682">_xlfn.IFS(IMDB4[[#This Row],[IMDb Score (1-10)]]&gt;=8,"Excellent",IMDB4[[#This Row],[IMDb Score (1-10)]]&gt;=7,"Good",IMDB4[[#This Row],[IMDb Score (1-10)]]&gt;=5,"Average",TRUE,"Poor")</f>
        <v>Excellent</v>
      </c>
      <c r="X1682" s="9" t="str">
        <f>IF(IMDB4[[#This Row],[Duration (min)]]&lt;90,"Short",IF(IMDB4[[#This Row],[Duration (min)]]&lt;=120,"Medium", "Long"))</f>
        <v>Medium</v>
      </c>
    </row>
    <row r="1683" spans="1:24" x14ac:dyDescent="0.25">
      <c r="A1683" s="1" t="s">
        <v>3032</v>
      </c>
      <c r="B1683" s="2">
        <v>37500</v>
      </c>
      <c r="C1683" s="30">
        <f>YEAR(IMDB4[[#This Row],[Release Date]])</f>
        <v>2002</v>
      </c>
      <c r="D1683" s="30" t="str">
        <f>FLOOR(IMDB4[[#This Row],[Year]],10)&amp;"s"</f>
        <v>2000s</v>
      </c>
      <c r="E1683" s="1" t="s">
        <v>32</v>
      </c>
      <c r="F1683" s="1" t="s">
        <v>9</v>
      </c>
      <c r="G1683" s="1" t="s">
        <v>3</v>
      </c>
      <c r="H1683" s="1" t="s">
        <v>4</v>
      </c>
      <c r="I1683" s="1" t="s">
        <v>132</v>
      </c>
      <c r="J1683" s="1" t="s">
        <v>415</v>
      </c>
      <c r="K1683" s="1" t="s">
        <v>3033</v>
      </c>
      <c r="L1683" s="30">
        <v>2000</v>
      </c>
      <c r="M1683" s="30">
        <v>2447</v>
      </c>
      <c r="N1683" s="30">
        <v>162</v>
      </c>
      <c r="O1683" s="30">
        <v>0</v>
      </c>
      <c r="P1683" s="27">
        <v>7.4</v>
      </c>
      <c r="Q1683" s="30">
        <v>181</v>
      </c>
      <c r="R1683" s="30">
        <v>107</v>
      </c>
      <c r="S1683" s="9">
        <v>15854988</v>
      </c>
      <c r="T1683" s="9">
        <v>13500000</v>
      </c>
      <c r="U1683" s="9">
        <f>IMDB4[[#This Row],[Gross Revenue]]-IMDB4[[#This Row],[Budget]]</f>
        <v>2354988</v>
      </c>
      <c r="V1683" s="9" t="str">
        <f>IF(IMDB4[[#This Row],[Profit]]&gt;0,"Hit","Flop")</f>
        <v>Hit</v>
      </c>
      <c r="W1683" s="9" t="str" cm="1">
        <f t="array" ref="W1683">_xlfn.IFS(IMDB4[[#This Row],[IMDb Score (1-10)]]&gt;=8,"Excellent",IMDB4[[#This Row],[IMDb Score (1-10)]]&gt;=7,"Good",IMDB4[[#This Row],[IMDb Score (1-10)]]&gt;=5,"Average",TRUE,"Poor")</f>
        <v>Good</v>
      </c>
      <c r="X1683" s="9" t="str">
        <f>IF(IMDB4[[#This Row],[Duration (min)]]&lt;90,"Short",IF(IMDB4[[#This Row],[Duration (min)]]&lt;=120,"Medium", "Long"))</f>
        <v>Medium</v>
      </c>
    </row>
    <row r="1684" spans="1:24" x14ac:dyDescent="0.25">
      <c r="A1684" s="1" t="s">
        <v>3541</v>
      </c>
      <c r="B1684" s="2">
        <v>37904</v>
      </c>
      <c r="C1684" s="30">
        <f>YEAR(IMDB4[[#This Row],[Release Date]])</f>
        <v>2003</v>
      </c>
      <c r="D1684" s="30" t="str">
        <f>FLOOR(IMDB4[[#This Row],[Year]],10)&amp;"s"</f>
        <v>2000s</v>
      </c>
      <c r="E1684" s="1" t="s">
        <v>32</v>
      </c>
      <c r="F1684" s="1" t="s">
        <v>91</v>
      </c>
      <c r="G1684" s="1" t="s">
        <v>3</v>
      </c>
      <c r="H1684" s="1" t="s">
        <v>4</v>
      </c>
      <c r="I1684" s="1" t="s">
        <v>92</v>
      </c>
      <c r="J1684" s="1" t="s">
        <v>1489</v>
      </c>
      <c r="K1684" s="1" t="s">
        <v>3542</v>
      </c>
      <c r="L1684" s="30">
        <v>2000</v>
      </c>
      <c r="M1684" s="30">
        <v>3416</v>
      </c>
      <c r="N1684" s="30">
        <v>36</v>
      </c>
      <c r="O1684" s="30">
        <v>0</v>
      </c>
      <c r="P1684" s="27">
        <v>6.1</v>
      </c>
      <c r="Q1684" s="30">
        <v>191</v>
      </c>
      <c r="R1684" s="30">
        <v>84</v>
      </c>
      <c r="S1684" s="9">
        <v>15417771</v>
      </c>
      <c r="T1684" s="9">
        <v>12600000</v>
      </c>
      <c r="U1684" s="9">
        <f>IMDB4[[#This Row],[Gross Revenue]]-IMDB4[[#This Row],[Budget]]</f>
        <v>2817771</v>
      </c>
      <c r="V1684" s="9" t="str">
        <f>IF(IMDB4[[#This Row],[Profit]]&gt;0,"Hit","Flop")</f>
        <v>Hit</v>
      </c>
      <c r="W1684" s="9" t="str" cm="1">
        <f t="array" ref="W1684">_xlfn.IFS(IMDB4[[#This Row],[IMDb Score (1-10)]]&gt;=8,"Excellent",IMDB4[[#This Row],[IMDb Score (1-10)]]&gt;=7,"Good",IMDB4[[#This Row],[IMDb Score (1-10)]]&gt;=5,"Average",TRUE,"Poor")</f>
        <v>Average</v>
      </c>
      <c r="X1684" s="9" t="str">
        <f>IF(IMDB4[[#This Row],[Duration (min)]]&lt;90,"Short",IF(IMDB4[[#This Row],[Duration (min)]]&lt;=120,"Medium", "Long"))</f>
        <v>Short</v>
      </c>
    </row>
    <row r="1685" spans="1:24" x14ac:dyDescent="0.25">
      <c r="A1685" s="1" t="s">
        <v>6196</v>
      </c>
      <c r="B1685" s="2">
        <v>40964</v>
      </c>
      <c r="C1685" s="30">
        <f>YEAR(IMDB4[[#This Row],[Release Date]])</f>
        <v>2012</v>
      </c>
      <c r="D1685" s="30" t="str">
        <f>FLOOR(IMDB4[[#This Row],[Year]],10)&amp;"s"</f>
        <v>2010s</v>
      </c>
      <c r="E1685" s="1" t="s">
        <v>32</v>
      </c>
      <c r="F1685" s="1" t="s">
        <v>20</v>
      </c>
      <c r="G1685" s="1" t="s">
        <v>3</v>
      </c>
      <c r="H1685" s="1" t="s">
        <v>83</v>
      </c>
      <c r="I1685" s="1" t="s">
        <v>92</v>
      </c>
      <c r="J1685" s="1" t="s">
        <v>5191</v>
      </c>
      <c r="K1685" s="1" t="s">
        <v>4925</v>
      </c>
      <c r="L1685" s="30">
        <v>2000</v>
      </c>
      <c r="M1685" s="30">
        <v>4757</v>
      </c>
      <c r="N1685" s="30">
        <v>454</v>
      </c>
      <c r="O1685" s="30">
        <v>52000</v>
      </c>
      <c r="P1685" s="27">
        <v>7.2</v>
      </c>
      <c r="Q1685" s="30">
        <v>401</v>
      </c>
      <c r="R1685" s="30">
        <v>110</v>
      </c>
      <c r="S1685" s="9">
        <v>14989761</v>
      </c>
      <c r="T1685" s="9">
        <v>15000000</v>
      </c>
      <c r="U1685" s="9">
        <f>IMDB4[[#This Row],[Gross Revenue]]-IMDB4[[#This Row],[Budget]]</f>
        <v>-10239</v>
      </c>
      <c r="V1685" s="9" t="str">
        <f>IF(IMDB4[[#This Row],[Profit]]&gt;0,"Hit","Flop")</f>
        <v>Flop</v>
      </c>
      <c r="W1685" s="9" t="str" cm="1">
        <f t="array" ref="W1685">_xlfn.IFS(IMDB4[[#This Row],[IMDb Score (1-10)]]&gt;=8,"Excellent",IMDB4[[#This Row],[IMDb Score (1-10)]]&gt;=7,"Good",IMDB4[[#This Row],[IMDb Score (1-10)]]&gt;=5,"Average",TRUE,"Poor")</f>
        <v>Good</v>
      </c>
      <c r="X1685" s="9" t="str">
        <f>IF(IMDB4[[#This Row],[Duration (min)]]&lt;90,"Short",IF(IMDB4[[#This Row],[Duration (min)]]&lt;=120,"Medium", "Long"))</f>
        <v>Medium</v>
      </c>
    </row>
    <row r="1686" spans="1:24" x14ac:dyDescent="0.25">
      <c r="A1686" s="1" t="s">
        <v>2045</v>
      </c>
      <c r="B1686" s="2">
        <v>36315</v>
      </c>
      <c r="C1686" s="30">
        <f>YEAR(IMDB4[[#This Row],[Release Date]])</f>
        <v>1999</v>
      </c>
      <c r="D1686" s="30" t="str">
        <f>FLOOR(IMDB4[[#This Row],[Year]],10)&amp;"s"</f>
        <v>1990s</v>
      </c>
      <c r="E1686" s="1" t="s">
        <v>32</v>
      </c>
      <c r="F1686" s="1" t="s">
        <v>20</v>
      </c>
      <c r="G1686" s="1" t="s">
        <v>3</v>
      </c>
      <c r="H1686" s="1" t="s">
        <v>4</v>
      </c>
      <c r="I1686" s="1" t="s">
        <v>92</v>
      </c>
      <c r="J1686" s="1" t="s">
        <v>420</v>
      </c>
      <c r="K1686" s="1" t="s">
        <v>2046</v>
      </c>
      <c r="L1686" s="30">
        <v>2000</v>
      </c>
      <c r="M1686" s="30">
        <v>3516</v>
      </c>
      <c r="N1686" s="30">
        <v>729</v>
      </c>
      <c r="O1686" s="30">
        <v>0</v>
      </c>
      <c r="P1686" s="27">
        <v>7.3</v>
      </c>
      <c r="Q1686" s="30">
        <v>175</v>
      </c>
      <c r="R1686" s="30">
        <v>103</v>
      </c>
      <c r="S1686" s="9">
        <v>14879556</v>
      </c>
      <c r="T1686" s="9">
        <v>8000000</v>
      </c>
      <c r="U1686" s="9">
        <f>IMDB4[[#This Row],[Gross Revenue]]-IMDB4[[#This Row],[Budget]]</f>
        <v>6879556</v>
      </c>
      <c r="V1686" s="9" t="str">
        <f>IF(IMDB4[[#This Row],[Profit]]&gt;0,"Hit","Flop")</f>
        <v>Hit</v>
      </c>
      <c r="W1686" s="9" t="str" cm="1">
        <f t="array" ref="W1686">_xlfn.IFS(IMDB4[[#This Row],[IMDb Score (1-10)]]&gt;=8,"Excellent",IMDB4[[#This Row],[IMDb Score (1-10)]]&gt;=7,"Good",IMDB4[[#This Row],[IMDb Score (1-10)]]&gt;=5,"Average",TRUE,"Poor")</f>
        <v>Good</v>
      </c>
      <c r="X1686" s="9" t="str">
        <f>IF(IMDB4[[#This Row],[Duration (min)]]&lt;90,"Short",IF(IMDB4[[#This Row],[Duration (min)]]&lt;=120,"Medium", "Long"))</f>
        <v>Medium</v>
      </c>
    </row>
    <row r="1687" spans="1:24" x14ac:dyDescent="0.25">
      <c r="A1687" s="1" t="s">
        <v>1547</v>
      </c>
      <c r="B1687" s="2">
        <v>35613</v>
      </c>
      <c r="C1687" s="30">
        <f>YEAR(IMDB4[[#This Row],[Release Date]])</f>
        <v>1997</v>
      </c>
      <c r="D1687" s="30" t="str">
        <f>FLOOR(IMDB4[[#This Row],[Year]],10)&amp;"s"</f>
        <v>1990s</v>
      </c>
      <c r="E1687" s="1" t="s">
        <v>32</v>
      </c>
      <c r="F1687" s="1" t="s">
        <v>9</v>
      </c>
      <c r="G1687" s="1" t="s">
        <v>3</v>
      </c>
      <c r="H1687" s="1" t="s">
        <v>4</v>
      </c>
      <c r="I1687" s="1" t="s">
        <v>92</v>
      </c>
      <c r="J1687" s="1" t="s">
        <v>1548</v>
      </c>
      <c r="K1687" s="1" t="s">
        <v>1549</v>
      </c>
      <c r="L1687" s="30">
        <v>2000</v>
      </c>
      <c r="M1687" s="30">
        <v>3843</v>
      </c>
      <c r="N1687" s="30">
        <v>148</v>
      </c>
      <c r="O1687" s="30">
        <v>599</v>
      </c>
      <c r="P1687" s="27">
        <v>7.3</v>
      </c>
      <c r="Q1687" s="30">
        <v>31</v>
      </c>
      <c r="R1687" s="30">
        <v>109</v>
      </c>
      <c r="S1687" s="9">
        <v>14821531</v>
      </c>
      <c r="T1687" s="9">
        <v>6000000</v>
      </c>
      <c r="U1687" s="9">
        <f>IMDB4[[#This Row],[Gross Revenue]]-IMDB4[[#This Row],[Budget]]</f>
        <v>8821531</v>
      </c>
      <c r="V1687" s="9" t="str">
        <f>IF(IMDB4[[#This Row],[Profit]]&gt;0,"Hit","Flop")</f>
        <v>Hit</v>
      </c>
      <c r="W1687" s="9" t="str" cm="1">
        <f t="array" ref="W1687">_xlfn.IFS(IMDB4[[#This Row],[IMDb Score (1-10)]]&gt;=8,"Excellent",IMDB4[[#This Row],[IMDb Score (1-10)]]&gt;=7,"Good",IMDB4[[#This Row],[IMDb Score (1-10)]]&gt;=5,"Average",TRUE,"Poor")</f>
        <v>Good</v>
      </c>
      <c r="X1687" s="9" t="str">
        <f>IF(IMDB4[[#This Row],[Duration (min)]]&lt;90,"Short",IF(IMDB4[[#This Row],[Duration (min)]]&lt;=120,"Medium", "Long"))</f>
        <v>Medium</v>
      </c>
    </row>
    <row r="1688" spans="1:24" x14ac:dyDescent="0.25">
      <c r="A1688" s="1" t="s">
        <v>2787</v>
      </c>
      <c r="B1688" s="2">
        <v>37040</v>
      </c>
      <c r="C1688" s="30">
        <f>YEAR(IMDB4[[#This Row],[Release Date]])</f>
        <v>2001</v>
      </c>
      <c r="D1688" s="30" t="str">
        <f>FLOOR(IMDB4[[#This Row],[Year]],10)&amp;"s"</f>
        <v>2000s</v>
      </c>
      <c r="E1688" s="1" t="s">
        <v>32</v>
      </c>
      <c r="F1688" s="1" t="s">
        <v>77</v>
      </c>
      <c r="G1688" s="1" t="s">
        <v>3</v>
      </c>
      <c r="H1688" s="1" t="s">
        <v>4</v>
      </c>
      <c r="I1688" s="1" t="s">
        <v>84</v>
      </c>
      <c r="J1688" s="1" t="s">
        <v>456</v>
      </c>
      <c r="K1688" s="1" t="s">
        <v>1375</v>
      </c>
      <c r="L1688" s="30">
        <v>2000</v>
      </c>
      <c r="M1688" s="30">
        <v>3734</v>
      </c>
      <c r="N1688" s="30">
        <v>101</v>
      </c>
      <c r="O1688" s="30">
        <v>2000</v>
      </c>
      <c r="P1688" s="27">
        <v>6.2</v>
      </c>
      <c r="Q1688" s="30">
        <v>81</v>
      </c>
      <c r="R1688" s="30">
        <v>95</v>
      </c>
      <c r="S1688" s="9">
        <v>13596911</v>
      </c>
      <c r="T1688" s="9">
        <v>70000000</v>
      </c>
      <c r="U1688" s="9">
        <f>IMDB4[[#This Row],[Gross Revenue]]-IMDB4[[#This Row],[Budget]]</f>
        <v>-56403089</v>
      </c>
      <c r="V1688" s="9" t="str">
        <f>IF(IMDB4[[#This Row],[Profit]]&gt;0,"Hit","Flop")</f>
        <v>Flop</v>
      </c>
      <c r="W1688" s="9" t="str" cm="1">
        <f t="array" ref="W1688">_xlfn.IFS(IMDB4[[#This Row],[IMDb Score (1-10)]]&gt;=8,"Excellent",IMDB4[[#This Row],[IMDb Score (1-10)]]&gt;=7,"Good",IMDB4[[#This Row],[IMDb Score (1-10)]]&gt;=5,"Average",TRUE,"Poor")</f>
        <v>Average</v>
      </c>
      <c r="X1688" s="9" t="str">
        <f>IF(IMDB4[[#This Row],[Duration (min)]]&lt;90,"Short",IF(IMDB4[[#This Row],[Duration (min)]]&lt;=120,"Medium", "Long"))</f>
        <v>Medium</v>
      </c>
    </row>
    <row r="1689" spans="1:24" x14ac:dyDescent="0.25">
      <c r="A1689" s="1" t="s">
        <v>2195</v>
      </c>
      <c r="B1689" s="2">
        <v>36441</v>
      </c>
      <c r="C1689" s="30">
        <f>YEAR(IMDB4[[#This Row],[Release Date]])</f>
        <v>1999</v>
      </c>
      <c r="D1689" s="30" t="str">
        <f>FLOOR(IMDB4[[#This Row],[Year]],10)&amp;"s"</f>
        <v>1990s</v>
      </c>
      <c r="E1689" s="1" t="s">
        <v>32</v>
      </c>
      <c r="F1689" s="1" t="s">
        <v>9</v>
      </c>
      <c r="G1689" s="1" t="s">
        <v>3</v>
      </c>
      <c r="H1689" s="1" t="s">
        <v>4</v>
      </c>
      <c r="I1689" s="1" t="s">
        <v>132</v>
      </c>
      <c r="J1689" s="1" t="s">
        <v>1354</v>
      </c>
      <c r="K1689" s="1" t="s">
        <v>2196</v>
      </c>
      <c r="L1689" s="30">
        <v>2000</v>
      </c>
      <c r="M1689" s="30">
        <v>4327</v>
      </c>
      <c r="N1689" s="30">
        <v>22</v>
      </c>
      <c r="O1689" s="30">
        <v>579</v>
      </c>
      <c r="P1689" s="27">
        <v>6.3</v>
      </c>
      <c r="Q1689" s="30">
        <v>54</v>
      </c>
      <c r="R1689" s="30">
        <v>106</v>
      </c>
      <c r="S1689" s="9">
        <v>13376506</v>
      </c>
      <c r="T1689" s="9">
        <v>40000000</v>
      </c>
      <c r="U1689" s="9">
        <f>IMDB4[[#This Row],[Gross Revenue]]-IMDB4[[#This Row],[Budget]]</f>
        <v>-26623494</v>
      </c>
      <c r="V1689" s="9" t="str">
        <f>IF(IMDB4[[#This Row],[Profit]]&gt;0,"Hit","Flop")</f>
        <v>Flop</v>
      </c>
      <c r="W1689" s="9" t="str" cm="1">
        <f t="array" ref="W1689">_xlfn.IFS(IMDB4[[#This Row],[IMDb Score (1-10)]]&gt;=8,"Excellent",IMDB4[[#This Row],[IMDb Score (1-10)]]&gt;=7,"Good",IMDB4[[#This Row],[IMDb Score (1-10)]]&gt;=5,"Average",TRUE,"Poor")</f>
        <v>Average</v>
      </c>
      <c r="X1689" s="9" t="str">
        <f>IF(IMDB4[[#This Row],[Duration (min)]]&lt;90,"Short",IF(IMDB4[[#This Row],[Duration (min)]]&lt;=120,"Medium", "Long"))</f>
        <v>Medium</v>
      </c>
    </row>
    <row r="1690" spans="1:24" x14ac:dyDescent="0.25">
      <c r="A1690" s="1" t="s">
        <v>3034</v>
      </c>
      <c r="B1690" s="2">
        <v>37452</v>
      </c>
      <c r="C1690" s="30">
        <f>YEAR(IMDB4[[#This Row],[Release Date]])</f>
        <v>2002</v>
      </c>
      <c r="D1690" s="30" t="str">
        <f>FLOOR(IMDB4[[#This Row],[Year]],10)&amp;"s"</f>
        <v>2000s</v>
      </c>
      <c r="E1690" s="1" t="s">
        <v>32</v>
      </c>
      <c r="F1690" s="1" t="s">
        <v>2</v>
      </c>
      <c r="G1690" s="1" t="s">
        <v>3</v>
      </c>
      <c r="H1690" s="1" t="s">
        <v>83</v>
      </c>
      <c r="I1690" s="1" t="s">
        <v>92</v>
      </c>
      <c r="J1690" s="1" t="s">
        <v>1921</v>
      </c>
      <c r="K1690" s="1" t="s">
        <v>2078</v>
      </c>
      <c r="L1690" s="30">
        <v>2000</v>
      </c>
      <c r="M1690" s="30">
        <v>4262</v>
      </c>
      <c r="N1690" s="30">
        <v>37</v>
      </c>
      <c r="O1690" s="30">
        <v>612</v>
      </c>
      <c r="P1690" s="27">
        <v>3.3</v>
      </c>
      <c r="Q1690" s="30">
        <v>104</v>
      </c>
      <c r="R1690" s="30">
        <v>101</v>
      </c>
      <c r="S1690" s="9">
        <v>13208023</v>
      </c>
      <c r="T1690" s="9">
        <v>42000000</v>
      </c>
      <c r="U1690" s="9">
        <f>IMDB4[[#This Row],[Gross Revenue]]-IMDB4[[#This Row],[Budget]]</f>
        <v>-28791977</v>
      </c>
      <c r="V1690" s="9" t="str">
        <f>IF(IMDB4[[#This Row],[Profit]]&gt;0,"Hit","Flop")</f>
        <v>Flop</v>
      </c>
      <c r="W1690" s="9" t="str" cm="1">
        <f t="array" ref="W1690">_xlfn.IFS(IMDB4[[#This Row],[IMDb Score (1-10)]]&gt;=8,"Excellent",IMDB4[[#This Row],[IMDb Score (1-10)]]&gt;=7,"Good",IMDB4[[#This Row],[IMDb Score (1-10)]]&gt;=5,"Average",TRUE,"Poor")</f>
        <v>Poor</v>
      </c>
      <c r="X1690" s="9" t="str">
        <f>IF(IMDB4[[#This Row],[Duration (min)]]&lt;90,"Short",IF(IMDB4[[#This Row],[Duration (min)]]&lt;=120,"Medium", "Long"))</f>
        <v>Medium</v>
      </c>
    </row>
    <row r="1691" spans="1:24" x14ac:dyDescent="0.25">
      <c r="A1691" s="1" t="s">
        <v>1353</v>
      </c>
      <c r="B1691" s="2">
        <v>35217</v>
      </c>
      <c r="C1691" s="30">
        <f>YEAR(IMDB4[[#This Row],[Release Date]])</f>
        <v>1996</v>
      </c>
      <c r="D1691" s="30" t="str">
        <f>FLOOR(IMDB4[[#This Row],[Year]],10)&amp;"s"</f>
        <v>1990s</v>
      </c>
      <c r="E1691" s="1" t="s">
        <v>32</v>
      </c>
      <c r="F1691" s="1" t="s">
        <v>9</v>
      </c>
      <c r="G1691" s="1" t="s">
        <v>3</v>
      </c>
      <c r="H1691" s="1" t="s">
        <v>4</v>
      </c>
      <c r="I1691" s="1" t="s">
        <v>132</v>
      </c>
      <c r="J1691" s="1" t="s">
        <v>1354</v>
      </c>
      <c r="K1691" s="1" t="s">
        <v>542</v>
      </c>
      <c r="L1691" s="30">
        <v>2000</v>
      </c>
      <c r="M1691" s="30">
        <v>3968</v>
      </c>
      <c r="N1691" s="30">
        <v>0</v>
      </c>
      <c r="O1691" s="30">
        <v>591</v>
      </c>
      <c r="P1691" s="27">
        <v>6.7</v>
      </c>
      <c r="Q1691" s="30">
        <v>31</v>
      </c>
      <c r="R1691" s="30">
        <v>130</v>
      </c>
      <c r="S1691" s="9">
        <v>13052741</v>
      </c>
      <c r="T1691" s="9">
        <v>36000000</v>
      </c>
      <c r="U1691" s="9">
        <f>IMDB4[[#This Row],[Gross Revenue]]-IMDB4[[#This Row],[Budget]]</f>
        <v>-22947259</v>
      </c>
      <c r="V1691" s="9" t="str">
        <f>IF(IMDB4[[#This Row],[Profit]]&gt;0,"Hit","Flop")</f>
        <v>Flop</v>
      </c>
      <c r="W1691" s="9" t="str" cm="1">
        <f t="array" ref="W1691">_xlfn.IFS(IMDB4[[#This Row],[IMDb Score (1-10)]]&gt;=8,"Excellent",IMDB4[[#This Row],[IMDb Score (1-10)]]&gt;=7,"Good",IMDB4[[#This Row],[IMDb Score (1-10)]]&gt;=5,"Average",TRUE,"Poor")</f>
        <v>Average</v>
      </c>
      <c r="X1691" s="9" t="str">
        <f>IF(IMDB4[[#This Row],[Duration (min)]]&lt;90,"Short",IF(IMDB4[[#This Row],[Duration (min)]]&lt;=120,"Medium", "Long"))</f>
        <v>Long</v>
      </c>
    </row>
    <row r="1692" spans="1:24" x14ac:dyDescent="0.25">
      <c r="A1692" s="1" t="s">
        <v>6855</v>
      </c>
      <c r="B1692" s="2">
        <v>42270</v>
      </c>
      <c r="C1692" s="30">
        <f>YEAR(IMDB4[[#This Row],[Release Date]])</f>
        <v>2015</v>
      </c>
      <c r="D1692" s="30" t="str">
        <f>FLOOR(IMDB4[[#This Row],[Year]],10)&amp;"s"</f>
        <v>2010s</v>
      </c>
      <c r="E1692" s="1" t="s">
        <v>32</v>
      </c>
      <c r="F1692" s="1" t="s">
        <v>9</v>
      </c>
      <c r="G1692" s="1" t="s">
        <v>3</v>
      </c>
      <c r="H1692" s="1" t="s">
        <v>4</v>
      </c>
      <c r="I1692" s="1" t="s">
        <v>132</v>
      </c>
      <c r="J1692" s="1" t="s">
        <v>1354</v>
      </c>
      <c r="K1692" s="1" t="s">
        <v>2417</v>
      </c>
      <c r="L1692" s="30">
        <v>2000</v>
      </c>
      <c r="M1692" s="30">
        <v>6752</v>
      </c>
      <c r="N1692" s="30">
        <v>16</v>
      </c>
      <c r="O1692" s="30">
        <v>13000</v>
      </c>
      <c r="P1692" s="27">
        <v>5.9</v>
      </c>
      <c r="Q1692" s="30">
        <v>11</v>
      </c>
      <c r="R1692" s="30">
        <v>120</v>
      </c>
      <c r="S1692" s="9">
        <v>12985267</v>
      </c>
      <c r="T1692" s="9">
        <v>2300000</v>
      </c>
      <c r="U1692" s="9">
        <f>IMDB4[[#This Row],[Gross Revenue]]-IMDB4[[#This Row],[Budget]]</f>
        <v>10685267</v>
      </c>
      <c r="V1692" s="9" t="str">
        <f>IF(IMDB4[[#This Row],[Profit]]&gt;0,"Hit","Flop")</f>
        <v>Hit</v>
      </c>
      <c r="W1692" s="9" t="str" cm="1">
        <f t="array" ref="W1692">_xlfn.IFS(IMDB4[[#This Row],[IMDb Score (1-10)]]&gt;=8,"Excellent",IMDB4[[#This Row],[IMDb Score (1-10)]]&gt;=7,"Good",IMDB4[[#This Row],[IMDb Score (1-10)]]&gt;=5,"Average",TRUE,"Poor")</f>
        <v>Average</v>
      </c>
      <c r="X1692" s="9" t="str">
        <f>IF(IMDB4[[#This Row],[Duration (min)]]&lt;90,"Short",IF(IMDB4[[#This Row],[Duration (min)]]&lt;=120,"Medium", "Long"))</f>
        <v>Medium</v>
      </c>
    </row>
    <row r="1693" spans="1:24" x14ac:dyDescent="0.25">
      <c r="A1693" s="1" t="s">
        <v>6054</v>
      </c>
      <c r="B1693" s="2">
        <v>41130</v>
      </c>
      <c r="C1693" s="30">
        <f>YEAR(IMDB4[[#This Row],[Release Date]])</f>
        <v>2012</v>
      </c>
      <c r="D1693" s="30" t="str">
        <f>FLOOR(IMDB4[[#This Row],[Year]],10)&amp;"s"</f>
        <v>2010s</v>
      </c>
      <c r="E1693" s="1" t="s">
        <v>32</v>
      </c>
      <c r="F1693" s="1" t="s">
        <v>9</v>
      </c>
      <c r="G1693" s="1" t="s">
        <v>3</v>
      </c>
      <c r="H1693" s="1" t="s">
        <v>4</v>
      </c>
      <c r="I1693" s="1" t="s">
        <v>132</v>
      </c>
      <c r="J1693" s="1" t="s">
        <v>6055</v>
      </c>
      <c r="K1693" s="1" t="s">
        <v>6056</v>
      </c>
      <c r="L1693" s="30">
        <v>2000</v>
      </c>
      <c r="M1693" s="30">
        <v>2658</v>
      </c>
      <c r="N1693" s="30">
        <v>188</v>
      </c>
      <c r="O1693" s="30">
        <v>31000</v>
      </c>
      <c r="P1693" s="27">
        <v>7.3</v>
      </c>
      <c r="Q1693" s="30">
        <v>663</v>
      </c>
      <c r="R1693" s="30">
        <v>93</v>
      </c>
      <c r="S1693" s="9">
        <v>12784397</v>
      </c>
      <c r="T1693" s="9">
        <v>1800000</v>
      </c>
      <c r="U1693" s="9">
        <f>IMDB4[[#This Row],[Gross Revenue]]-IMDB4[[#This Row],[Budget]]</f>
        <v>10984397</v>
      </c>
      <c r="V1693" s="9" t="str">
        <f>IF(IMDB4[[#This Row],[Profit]]&gt;0,"Hit","Flop")</f>
        <v>Hit</v>
      </c>
      <c r="W1693" s="9" t="str" cm="1">
        <f t="array" ref="W1693">_xlfn.IFS(IMDB4[[#This Row],[IMDb Score (1-10)]]&gt;=8,"Excellent",IMDB4[[#This Row],[IMDb Score (1-10)]]&gt;=7,"Good",IMDB4[[#This Row],[IMDb Score (1-10)]]&gt;=5,"Average",TRUE,"Poor")</f>
        <v>Good</v>
      </c>
      <c r="X1693" s="9" t="str">
        <f>IF(IMDB4[[#This Row],[Duration (min)]]&lt;90,"Short",IF(IMDB4[[#This Row],[Duration (min)]]&lt;=120,"Medium", "Long"))</f>
        <v>Medium</v>
      </c>
    </row>
    <row r="1694" spans="1:24" x14ac:dyDescent="0.25">
      <c r="A1694" s="1" t="s">
        <v>5819</v>
      </c>
      <c r="B1694" s="2">
        <v>40717</v>
      </c>
      <c r="C1694" s="30">
        <f>YEAR(IMDB4[[#This Row],[Release Date]])</f>
        <v>2011</v>
      </c>
      <c r="D1694" s="30" t="str">
        <f>FLOOR(IMDB4[[#This Row],[Year]],10)&amp;"s"</f>
        <v>2010s</v>
      </c>
      <c r="E1694" s="1" t="s">
        <v>32</v>
      </c>
      <c r="F1694" s="1" t="s">
        <v>177</v>
      </c>
      <c r="G1694" s="1" t="s">
        <v>3</v>
      </c>
      <c r="H1694" s="1" t="s">
        <v>4</v>
      </c>
      <c r="I1694" s="1" t="s">
        <v>84</v>
      </c>
      <c r="J1694" s="1" t="s">
        <v>5820</v>
      </c>
      <c r="K1694" s="1" t="s">
        <v>5250</v>
      </c>
      <c r="L1694" s="30">
        <v>2000</v>
      </c>
      <c r="M1694" s="30">
        <v>4617</v>
      </c>
      <c r="N1694" s="30">
        <v>64</v>
      </c>
      <c r="O1694" s="30">
        <v>0</v>
      </c>
      <c r="P1694" s="27">
        <v>5.4</v>
      </c>
      <c r="Q1694" s="30">
        <v>67</v>
      </c>
      <c r="R1694" s="30">
        <v>84</v>
      </c>
      <c r="S1694" s="9">
        <v>11860839</v>
      </c>
      <c r="T1694" s="9">
        <v>9000000</v>
      </c>
      <c r="U1694" s="9">
        <f>IMDB4[[#This Row],[Gross Revenue]]-IMDB4[[#This Row],[Budget]]</f>
        <v>2860839</v>
      </c>
      <c r="V1694" s="9" t="str">
        <f>IF(IMDB4[[#This Row],[Profit]]&gt;0,"Hit","Flop")</f>
        <v>Hit</v>
      </c>
      <c r="W1694" s="9" t="str" cm="1">
        <f t="array" ref="W1694">_xlfn.IFS(IMDB4[[#This Row],[IMDb Score (1-10)]]&gt;=8,"Excellent",IMDB4[[#This Row],[IMDb Score (1-10)]]&gt;=7,"Good",IMDB4[[#This Row],[IMDb Score (1-10)]]&gt;=5,"Average",TRUE,"Poor")</f>
        <v>Average</v>
      </c>
      <c r="X1694" s="9" t="str">
        <f>IF(IMDB4[[#This Row],[Duration (min)]]&lt;90,"Short",IF(IMDB4[[#This Row],[Duration (min)]]&lt;=120,"Medium", "Long"))</f>
        <v>Short</v>
      </c>
    </row>
    <row r="1695" spans="1:24" x14ac:dyDescent="0.25">
      <c r="A1695" s="1" t="s">
        <v>4556</v>
      </c>
      <c r="B1695" s="2">
        <v>38810</v>
      </c>
      <c r="C1695" s="30">
        <f>YEAR(IMDB4[[#This Row],[Release Date]])</f>
        <v>2006</v>
      </c>
      <c r="D1695" s="30" t="str">
        <f>FLOOR(IMDB4[[#This Row],[Year]],10)&amp;"s"</f>
        <v>2000s</v>
      </c>
      <c r="E1695" s="1" t="s">
        <v>32</v>
      </c>
      <c r="F1695" s="1" t="s">
        <v>77</v>
      </c>
      <c r="G1695" s="1" t="s">
        <v>3</v>
      </c>
      <c r="H1695" s="1" t="s">
        <v>4</v>
      </c>
      <c r="I1695" s="1" t="s">
        <v>84</v>
      </c>
      <c r="J1695" s="1" t="s">
        <v>1489</v>
      </c>
      <c r="K1695" s="1" t="s">
        <v>826</v>
      </c>
      <c r="L1695" s="30">
        <v>2000</v>
      </c>
      <c r="M1695" s="30">
        <v>5022</v>
      </c>
      <c r="N1695" s="30">
        <v>12</v>
      </c>
      <c r="O1695" s="30">
        <v>494</v>
      </c>
      <c r="P1695" s="27">
        <v>4.2</v>
      </c>
      <c r="Q1695" s="30">
        <v>63</v>
      </c>
      <c r="R1695" s="30">
        <v>83</v>
      </c>
      <c r="S1695" s="9">
        <v>11631245</v>
      </c>
      <c r="T1695" s="9">
        <v>35000000</v>
      </c>
      <c r="U1695" s="9">
        <f>IMDB4[[#This Row],[Gross Revenue]]-IMDB4[[#This Row],[Budget]]</f>
        <v>-23368755</v>
      </c>
      <c r="V1695" s="9" t="str">
        <f>IF(IMDB4[[#This Row],[Profit]]&gt;0,"Hit","Flop")</f>
        <v>Flop</v>
      </c>
      <c r="W1695" s="9" t="str" cm="1">
        <f t="array" ref="W1695">_xlfn.IFS(IMDB4[[#This Row],[IMDb Score (1-10)]]&gt;=8,"Excellent",IMDB4[[#This Row],[IMDb Score (1-10)]]&gt;=7,"Good",IMDB4[[#This Row],[IMDb Score (1-10)]]&gt;=5,"Average",TRUE,"Poor")</f>
        <v>Poor</v>
      </c>
      <c r="X1695" s="9" t="str">
        <f>IF(IMDB4[[#This Row],[Duration (min)]]&lt;90,"Short",IF(IMDB4[[#This Row],[Duration (min)]]&lt;=120,"Medium", "Long"))</f>
        <v>Short</v>
      </c>
    </row>
    <row r="1696" spans="1:24" x14ac:dyDescent="0.25">
      <c r="A1696" s="1" t="s">
        <v>5443</v>
      </c>
      <c r="B1696" s="2">
        <v>40174</v>
      </c>
      <c r="C1696" s="30">
        <f>YEAR(IMDB4[[#This Row],[Release Date]])</f>
        <v>2009</v>
      </c>
      <c r="D1696" s="30" t="str">
        <f>FLOOR(IMDB4[[#This Row],[Year]],10)&amp;"s"</f>
        <v>2000s</v>
      </c>
      <c r="E1696" s="1" t="s">
        <v>32</v>
      </c>
      <c r="F1696" s="1" t="s">
        <v>61</v>
      </c>
      <c r="G1696" s="1" t="s">
        <v>3</v>
      </c>
      <c r="H1696" s="1" t="s">
        <v>83</v>
      </c>
      <c r="I1696" s="1" t="s">
        <v>84</v>
      </c>
      <c r="J1696" s="1" t="s">
        <v>4254</v>
      </c>
      <c r="K1696" s="1" t="s">
        <v>5444</v>
      </c>
      <c r="L1696" s="30">
        <v>2000</v>
      </c>
      <c r="M1696" s="30">
        <v>5890</v>
      </c>
      <c r="N1696" s="30">
        <v>212</v>
      </c>
      <c r="O1696" s="30">
        <v>0</v>
      </c>
      <c r="P1696" s="27">
        <v>7.3</v>
      </c>
      <c r="Q1696" s="30">
        <v>188</v>
      </c>
      <c r="R1696" s="30">
        <v>100</v>
      </c>
      <c r="S1696" s="9">
        <v>10991381</v>
      </c>
      <c r="T1696" s="9">
        <v>35000000</v>
      </c>
      <c r="U1696" s="9">
        <f>IMDB4[[#This Row],[Gross Revenue]]-IMDB4[[#This Row],[Budget]]</f>
        <v>-24008619</v>
      </c>
      <c r="V1696" s="9" t="str">
        <f>IF(IMDB4[[#This Row],[Profit]]&gt;0,"Hit","Flop")</f>
        <v>Flop</v>
      </c>
      <c r="W1696" s="9" t="str" cm="1">
        <f t="array" ref="W1696">_xlfn.IFS(IMDB4[[#This Row],[IMDb Score (1-10)]]&gt;=8,"Excellent",IMDB4[[#This Row],[IMDb Score (1-10)]]&gt;=7,"Good",IMDB4[[#This Row],[IMDb Score (1-10)]]&gt;=5,"Average",TRUE,"Poor")</f>
        <v>Good</v>
      </c>
      <c r="X1696" s="9" t="str">
        <f>IF(IMDB4[[#This Row],[Duration (min)]]&lt;90,"Short",IF(IMDB4[[#This Row],[Duration (min)]]&lt;=120,"Medium", "Long"))</f>
        <v>Medium</v>
      </c>
    </row>
    <row r="1697" spans="1:24" x14ac:dyDescent="0.25">
      <c r="A1697" s="1" t="s">
        <v>2244</v>
      </c>
      <c r="B1697" s="2">
        <v>36522</v>
      </c>
      <c r="C1697" s="30">
        <f>YEAR(IMDB4[[#This Row],[Release Date]])</f>
        <v>1999</v>
      </c>
      <c r="D1697" s="30" t="str">
        <f>FLOOR(IMDB4[[#This Row],[Year]],10)&amp;"s"</f>
        <v>1990s</v>
      </c>
      <c r="E1697" s="1" t="s">
        <v>32</v>
      </c>
      <c r="F1697" s="1" t="s">
        <v>20</v>
      </c>
      <c r="G1697" s="1" t="s">
        <v>3</v>
      </c>
      <c r="H1697" s="1" t="s">
        <v>334</v>
      </c>
      <c r="I1697" s="1" t="s">
        <v>132</v>
      </c>
      <c r="J1697" s="1" t="s">
        <v>2245</v>
      </c>
      <c r="K1697" s="1" t="s">
        <v>2246</v>
      </c>
      <c r="L1697" s="30">
        <v>2000</v>
      </c>
      <c r="M1697" s="30">
        <v>4843</v>
      </c>
      <c r="N1697" s="30">
        <v>4</v>
      </c>
      <c r="O1697" s="30">
        <v>311</v>
      </c>
      <c r="P1697" s="27">
        <v>6.1</v>
      </c>
      <c r="Q1697" s="30">
        <v>81</v>
      </c>
      <c r="R1697" s="30">
        <v>98</v>
      </c>
      <c r="S1697" s="9">
        <v>10544143</v>
      </c>
      <c r="T1697" s="9">
        <v>20000000</v>
      </c>
      <c r="U1697" s="9">
        <f>IMDB4[[#This Row],[Gross Revenue]]-IMDB4[[#This Row],[Budget]]</f>
        <v>-9455857</v>
      </c>
      <c r="V1697" s="9" t="str">
        <f>IF(IMDB4[[#This Row],[Profit]]&gt;0,"Hit","Flop")</f>
        <v>Flop</v>
      </c>
      <c r="W1697" s="9" t="str" cm="1">
        <f t="array" ref="W1697">_xlfn.IFS(IMDB4[[#This Row],[IMDb Score (1-10)]]&gt;=8,"Excellent",IMDB4[[#This Row],[IMDb Score (1-10)]]&gt;=7,"Good",IMDB4[[#This Row],[IMDb Score (1-10)]]&gt;=5,"Average",TRUE,"Poor")</f>
        <v>Average</v>
      </c>
      <c r="X1697" s="9" t="str">
        <f>IF(IMDB4[[#This Row],[Duration (min)]]&lt;90,"Short",IF(IMDB4[[#This Row],[Duration (min)]]&lt;=120,"Medium", "Long"))</f>
        <v>Medium</v>
      </c>
    </row>
    <row r="1698" spans="1:24" x14ac:dyDescent="0.25">
      <c r="A1698" s="1" t="s">
        <v>2256</v>
      </c>
      <c r="B1698" s="2">
        <v>36218</v>
      </c>
      <c r="C1698" s="30">
        <f>YEAR(IMDB4[[#This Row],[Release Date]])</f>
        <v>1999</v>
      </c>
      <c r="D1698" s="30" t="str">
        <f>FLOOR(IMDB4[[#This Row],[Year]],10)&amp;"s"</f>
        <v>1990s</v>
      </c>
      <c r="E1698" s="1" t="s">
        <v>32</v>
      </c>
      <c r="F1698" s="1" t="s">
        <v>77</v>
      </c>
      <c r="G1698" s="1" t="s">
        <v>3</v>
      </c>
      <c r="H1698" s="1" t="s">
        <v>4</v>
      </c>
      <c r="I1698" s="1" t="s">
        <v>92</v>
      </c>
      <c r="J1698" s="1" t="s">
        <v>1628</v>
      </c>
      <c r="K1698" s="1" t="s">
        <v>2257</v>
      </c>
      <c r="L1698" s="30">
        <v>2000</v>
      </c>
      <c r="M1698" s="30">
        <v>4024</v>
      </c>
      <c r="N1698" s="30">
        <v>7</v>
      </c>
      <c r="O1698" s="30">
        <v>401</v>
      </c>
      <c r="P1698" s="27">
        <v>4.0999999999999996</v>
      </c>
      <c r="Q1698" s="30">
        <v>75</v>
      </c>
      <c r="R1698" s="30">
        <v>83</v>
      </c>
      <c r="S1698" s="9">
        <v>10431220</v>
      </c>
      <c r="T1698" s="9">
        <v>24000000</v>
      </c>
      <c r="U1698" s="9">
        <f>IMDB4[[#This Row],[Gross Revenue]]-IMDB4[[#This Row],[Budget]]</f>
        <v>-13568780</v>
      </c>
      <c r="V1698" s="9" t="str">
        <f>IF(IMDB4[[#This Row],[Profit]]&gt;0,"Hit","Flop")</f>
        <v>Flop</v>
      </c>
      <c r="W1698" s="9" t="str" cm="1">
        <f t="array" ref="W1698">_xlfn.IFS(IMDB4[[#This Row],[IMDb Score (1-10)]]&gt;=8,"Excellent",IMDB4[[#This Row],[IMDb Score (1-10)]]&gt;=7,"Good",IMDB4[[#This Row],[IMDb Score (1-10)]]&gt;=5,"Average",TRUE,"Poor")</f>
        <v>Poor</v>
      </c>
      <c r="X1698" s="9" t="str">
        <f>IF(IMDB4[[#This Row],[Duration (min)]]&lt;90,"Short",IF(IMDB4[[#This Row],[Duration (min)]]&lt;=120,"Medium", "Long"))</f>
        <v>Short</v>
      </c>
    </row>
    <row r="1699" spans="1:24" x14ac:dyDescent="0.25">
      <c r="A1699" s="1" t="s">
        <v>1214</v>
      </c>
      <c r="B1699" s="2">
        <v>34996</v>
      </c>
      <c r="C1699" s="30">
        <f>YEAR(IMDB4[[#This Row],[Release Date]])</f>
        <v>1995</v>
      </c>
      <c r="D1699" s="30" t="str">
        <f>FLOOR(IMDB4[[#This Row],[Year]],10)&amp;"s"</f>
        <v>1990s</v>
      </c>
      <c r="E1699" s="1" t="s">
        <v>32</v>
      </c>
      <c r="F1699" s="1" t="s">
        <v>2</v>
      </c>
      <c r="G1699" s="1" t="s">
        <v>3</v>
      </c>
      <c r="H1699" s="1" t="s">
        <v>4</v>
      </c>
      <c r="I1699" s="1" t="s">
        <v>92</v>
      </c>
      <c r="J1699" s="1" t="s">
        <v>469</v>
      </c>
      <c r="K1699" s="1" t="s">
        <v>207</v>
      </c>
      <c r="L1699" s="30">
        <v>2000</v>
      </c>
      <c r="M1699" s="30">
        <v>5461</v>
      </c>
      <c r="N1699" s="30">
        <v>607</v>
      </c>
      <c r="O1699" s="30">
        <v>422</v>
      </c>
      <c r="P1699" s="27">
        <v>5.0999999999999996</v>
      </c>
      <c r="Q1699" s="30">
        <v>50</v>
      </c>
      <c r="R1699" s="30">
        <v>107</v>
      </c>
      <c r="S1699" s="9">
        <v>9795017</v>
      </c>
      <c r="T1699" s="9">
        <v>50000000</v>
      </c>
      <c r="U1699" s="9">
        <f>IMDB4[[#This Row],[Gross Revenue]]-IMDB4[[#This Row],[Budget]]</f>
        <v>-40204983</v>
      </c>
      <c r="V1699" s="9" t="str">
        <f>IF(IMDB4[[#This Row],[Profit]]&gt;0,"Hit","Flop")</f>
        <v>Flop</v>
      </c>
      <c r="W1699" s="9" t="str" cm="1">
        <f t="array" ref="W1699">_xlfn.IFS(IMDB4[[#This Row],[IMDb Score (1-10)]]&gt;=8,"Excellent",IMDB4[[#This Row],[IMDb Score (1-10)]]&gt;=7,"Good",IMDB4[[#This Row],[IMDb Score (1-10)]]&gt;=5,"Average",TRUE,"Poor")</f>
        <v>Average</v>
      </c>
      <c r="X1699" s="9" t="str">
        <f>IF(IMDB4[[#This Row],[Duration (min)]]&lt;90,"Short",IF(IMDB4[[#This Row],[Duration (min)]]&lt;=120,"Medium", "Long"))</f>
        <v>Medium</v>
      </c>
    </row>
    <row r="1700" spans="1:24" x14ac:dyDescent="0.25">
      <c r="A1700" s="1" t="s">
        <v>5841</v>
      </c>
      <c r="B1700" s="2">
        <v>40727</v>
      </c>
      <c r="C1700" s="30">
        <f>YEAR(IMDB4[[#This Row],[Release Date]])</f>
        <v>2011</v>
      </c>
      <c r="D1700" s="30" t="str">
        <f>FLOOR(IMDB4[[#This Row],[Year]],10)&amp;"s"</f>
        <v>2010s</v>
      </c>
      <c r="E1700" s="1" t="s">
        <v>32</v>
      </c>
      <c r="F1700" s="1" t="s">
        <v>20</v>
      </c>
      <c r="G1700" s="1" t="s">
        <v>3</v>
      </c>
      <c r="H1700" s="1" t="s">
        <v>4</v>
      </c>
      <c r="I1700" s="1" t="s">
        <v>132</v>
      </c>
      <c r="J1700" s="1" t="s">
        <v>5842</v>
      </c>
      <c r="K1700" s="1" t="s">
        <v>3110</v>
      </c>
      <c r="L1700" s="30">
        <v>2000</v>
      </c>
      <c r="M1700" s="30">
        <v>5470</v>
      </c>
      <c r="N1700" s="30">
        <v>41</v>
      </c>
      <c r="O1700" s="30">
        <v>0</v>
      </c>
      <c r="P1700" s="27">
        <v>4.9000000000000004</v>
      </c>
      <c r="Q1700" s="30">
        <v>169</v>
      </c>
      <c r="R1700" s="30">
        <v>89</v>
      </c>
      <c r="S1700" s="9">
        <v>9639242</v>
      </c>
      <c r="T1700" s="9">
        <v>24000000</v>
      </c>
      <c r="U1700" s="9">
        <f>IMDB4[[#This Row],[Gross Revenue]]-IMDB4[[#This Row],[Budget]]</f>
        <v>-14360758</v>
      </c>
      <c r="V1700" s="9" t="str">
        <f>IF(IMDB4[[#This Row],[Profit]]&gt;0,"Hit","Flop")</f>
        <v>Flop</v>
      </c>
      <c r="W1700" s="9" t="str" cm="1">
        <f t="array" ref="W1700">_xlfn.IFS(IMDB4[[#This Row],[IMDb Score (1-10)]]&gt;=8,"Excellent",IMDB4[[#This Row],[IMDb Score (1-10)]]&gt;=7,"Good",IMDB4[[#This Row],[IMDb Score (1-10)]]&gt;=5,"Average",TRUE,"Poor")</f>
        <v>Poor</v>
      </c>
      <c r="X1700" s="9" t="str">
        <f>IF(IMDB4[[#This Row],[Duration (min)]]&lt;90,"Short",IF(IMDB4[[#This Row],[Duration (min)]]&lt;=120,"Medium", "Long"))</f>
        <v>Short</v>
      </c>
    </row>
    <row r="1701" spans="1:24" x14ac:dyDescent="0.25">
      <c r="A1701" s="1" t="s">
        <v>5056</v>
      </c>
      <c r="B1701" s="2">
        <v>39542</v>
      </c>
      <c r="C1701" s="30">
        <f>YEAR(IMDB4[[#This Row],[Release Date]])</f>
        <v>2008</v>
      </c>
      <c r="D1701" s="30" t="str">
        <f>FLOOR(IMDB4[[#This Row],[Year]],10)&amp;"s"</f>
        <v>2000s</v>
      </c>
      <c r="E1701" s="1" t="s">
        <v>1</v>
      </c>
      <c r="F1701" s="1" t="s">
        <v>61</v>
      </c>
      <c r="G1701" s="1" t="s">
        <v>3</v>
      </c>
      <c r="H1701" s="1" t="s">
        <v>4</v>
      </c>
      <c r="I1701" s="1" t="s">
        <v>84</v>
      </c>
      <c r="J1701" s="1" t="s">
        <v>415</v>
      </c>
      <c r="K1701" s="1" t="s">
        <v>1283</v>
      </c>
      <c r="L1701" s="30">
        <v>2000</v>
      </c>
      <c r="M1701" s="30">
        <v>5162</v>
      </c>
      <c r="N1701" s="30">
        <v>39</v>
      </c>
      <c r="O1701" s="30">
        <v>0</v>
      </c>
      <c r="P1701" s="27">
        <v>7.3</v>
      </c>
      <c r="Q1701" s="30">
        <v>86</v>
      </c>
      <c r="R1701" s="30">
        <v>130</v>
      </c>
      <c r="S1701" s="9">
        <v>9589875</v>
      </c>
      <c r="T1701" s="9">
        <v>40000000</v>
      </c>
      <c r="U1701" s="9">
        <f>IMDB4[[#This Row],[Gross Revenue]]-IMDB4[[#This Row],[Budget]]</f>
        <v>-30410125</v>
      </c>
      <c r="V1701" s="9" t="str">
        <f>IF(IMDB4[[#This Row],[Profit]]&gt;0,"Hit","Flop")</f>
        <v>Flop</v>
      </c>
      <c r="W1701" s="9" t="str" cm="1">
        <f t="array" ref="W1701">_xlfn.IFS(IMDB4[[#This Row],[IMDb Score (1-10)]]&gt;=8,"Excellent",IMDB4[[#This Row],[IMDb Score (1-10)]]&gt;=7,"Good",IMDB4[[#This Row],[IMDb Score (1-10)]]&gt;=5,"Average",TRUE,"Poor")</f>
        <v>Good</v>
      </c>
      <c r="X1701" s="9" t="str">
        <f>IF(IMDB4[[#This Row],[Duration (min)]]&lt;90,"Short",IF(IMDB4[[#This Row],[Duration (min)]]&lt;=120,"Medium", "Long"))</f>
        <v>Long</v>
      </c>
    </row>
    <row r="1702" spans="1:24" x14ac:dyDescent="0.25">
      <c r="A1702" s="1" t="s">
        <v>2582</v>
      </c>
      <c r="B1702" s="2">
        <v>36794</v>
      </c>
      <c r="C1702" s="30">
        <f>YEAR(IMDB4[[#This Row],[Release Date]])</f>
        <v>2000</v>
      </c>
      <c r="D1702" s="30" t="str">
        <f>FLOOR(IMDB4[[#This Row],[Year]],10)&amp;"s"</f>
        <v>2000s</v>
      </c>
      <c r="E1702" s="1" t="s">
        <v>32</v>
      </c>
      <c r="F1702" s="1" t="s">
        <v>9</v>
      </c>
      <c r="G1702" s="1" t="s">
        <v>3</v>
      </c>
      <c r="H1702" s="1" t="s">
        <v>4</v>
      </c>
      <c r="I1702" s="1" t="s">
        <v>92</v>
      </c>
      <c r="J1702" s="1" t="s">
        <v>420</v>
      </c>
      <c r="K1702" s="1" t="s">
        <v>2583</v>
      </c>
      <c r="L1702" s="30">
        <v>2000</v>
      </c>
      <c r="M1702" s="30">
        <v>4288</v>
      </c>
      <c r="N1702" s="30">
        <v>50</v>
      </c>
      <c r="O1702" s="30">
        <v>756</v>
      </c>
      <c r="P1702" s="27">
        <v>7.7</v>
      </c>
      <c r="Q1702" s="30">
        <v>122</v>
      </c>
      <c r="R1702" s="30">
        <v>111</v>
      </c>
      <c r="S1702" s="9">
        <v>9180275</v>
      </c>
      <c r="T1702" s="9">
        <v>1200000</v>
      </c>
      <c r="U1702" s="9">
        <f>IMDB4[[#This Row],[Gross Revenue]]-IMDB4[[#This Row],[Budget]]</f>
        <v>7980275</v>
      </c>
      <c r="V1702" s="9" t="str">
        <f>IF(IMDB4[[#This Row],[Profit]]&gt;0,"Hit","Flop")</f>
        <v>Hit</v>
      </c>
      <c r="W1702" s="9" t="str" cm="1">
        <f t="array" ref="W1702">_xlfn.IFS(IMDB4[[#This Row],[IMDb Score (1-10)]]&gt;=8,"Excellent",IMDB4[[#This Row],[IMDb Score (1-10)]]&gt;=7,"Good",IMDB4[[#This Row],[IMDb Score (1-10)]]&gt;=5,"Average",TRUE,"Poor")</f>
        <v>Good</v>
      </c>
      <c r="X1702" s="9" t="str">
        <f>IF(IMDB4[[#This Row],[Duration (min)]]&lt;90,"Short",IF(IMDB4[[#This Row],[Duration (min)]]&lt;=120,"Medium", "Long"))</f>
        <v>Medium</v>
      </c>
    </row>
    <row r="1703" spans="1:24" x14ac:dyDescent="0.25">
      <c r="A1703" s="1" t="s">
        <v>4186</v>
      </c>
      <c r="B1703" s="2">
        <v>38554</v>
      </c>
      <c r="C1703" s="30">
        <f>YEAR(IMDB4[[#This Row],[Release Date]])</f>
        <v>2005</v>
      </c>
      <c r="D1703" s="30" t="str">
        <f>FLOOR(IMDB4[[#This Row],[Year]],10)&amp;"s"</f>
        <v>2000s</v>
      </c>
      <c r="E1703" s="1" t="s">
        <v>32</v>
      </c>
      <c r="F1703" s="1" t="s">
        <v>40</v>
      </c>
      <c r="G1703" s="1" t="s">
        <v>3</v>
      </c>
      <c r="H1703" s="1" t="s">
        <v>4</v>
      </c>
      <c r="I1703" s="1" t="s">
        <v>92</v>
      </c>
      <c r="J1703" s="1" t="s">
        <v>1489</v>
      </c>
      <c r="K1703" s="1" t="s">
        <v>4187</v>
      </c>
      <c r="L1703" s="30">
        <v>2000</v>
      </c>
      <c r="M1703" s="30">
        <v>3192</v>
      </c>
      <c r="N1703" s="30">
        <v>2</v>
      </c>
      <c r="O1703" s="30">
        <v>0</v>
      </c>
      <c r="P1703" s="27">
        <v>7.4</v>
      </c>
      <c r="Q1703" s="30">
        <v>169</v>
      </c>
      <c r="R1703" s="30">
        <v>103</v>
      </c>
      <c r="S1703" s="9">
        <v>9013113</v>
      </c>
      <c r="T1703" s="9">
        <v>1000000</v>
      </c>
      <c r="U1703" s="9">
        <f>IMDB4[[#This Row],[Gross Revenue]]-IMDB4[[#This Row],[Budget]]</f>
        <v>8013113</v>
      </c>
      <c r="V1703" s="9" t="str">
        <f>IF(IMDB4[[#This Row],[Profit]]&gt;0,"Hit","Flop")</f>
        <v>Hit</v>
      </c>
      <c r="W1703" s="9" t="str" cm="1">
        <f t="array" ref="W1703">_xlfn.IFS(IMDB4[[#This Row],[IMDb Score (1-10)]]&gt;=8,"Excellent",IMDB4[[#This Row],[IMDb Score (1-10)]]&gt;=7,"Good",IMDB4[[#This Row],[IMDb Score (1-10)]]&gt;=5,"Average",TRUE,"Poor")</f>
        <v>Good</v>
      </c>
      <c r="X1703" s="9" t="str">
        <f>IF(IMDB4[[#This Row],[Duration (min)]]&lt;90,"Short",IF(IMDB4[[#This Row],[Duration (min)]]&lt;=120,"Medium", "Long"))</f>
        <v>Medium</v>
      </c>
    </row>
    <row r="1704" spans="1:24" x14ac:dyDescent="0.25">
      <c r="A1704" s="1" t="s">
        <v>6427</v>
      </c>
      <c r="B1704" s="2">
        <v>41489</v>
      </c>
      <c r="C1704" s="30">
        <f>YEAR(IMDB4[[#This Row],[Release Date]])</f>
        <v>2013</v>
      </c>
      <c r="D1704" s="30" t="str">
        <f>FLOOR(IMDB4[[#This Row],[Year]],10)&amp;"s"</f>
        <v>2010s</v>
      </c>
      <c r="E1704" s="1" t="s">
        <v>32</v>
      </c>
      <c r="F1704" s="1" t="s">
        <v>40</v>
      </c>
      <c r="G1704" s="1" t="s">
        <v>3</v>
      </c>
      <c r="H1704" s="1" t="s">
        <v>4</v>
      </c>
      <c r="I1704" s="1" t="s">
        <v>84</v>
      </c>
      <c r="J1704" s="1" t="s">
        <v>5820</v>
      </c>
      <c r="K1704" s="1" t="s">
        <v>3664</v>
      </c>
      <c r="L1704" s="30">
        <v>2000</v>
      </c>
      <c r="M1704" s="30">
        <v>6946</v>
      </c>
      <c r="N1704" s="30">
        <v>6</v>
      </c>
      <c r="O1704" s="30">
        <v>5000</v>
      </c>
      <c r="P1704" s="27">
        <v>5.6</v>
      </c>
      <c r="Q1704" s="30">
        <v>51</v>
      </c>
      <c r="R1704" s="30">
        <v>88</v>
      </c>
      <c r="S1704" s="9">
        <v>8460990</v>
      </c>
      <c r="T1704" s="9">
        <v>70000000</v>
      </c>
      <c r="U1704" s="9">
        <f>IMDB4[[#This Row],[Gross Revenue]]-IMDB4[[#This Row],[Budget]]</f>
        <v>-61539010</v>
      </c>
      <c r="V1704" s="9" t="str">
        <f>IF(IMDB4[[#This Row],[Profit]]&gt;0,"Hit","Flop")</f>
        <v>Flop</v>
      </c>
      <c r="W1704" s="9" t="str" cm="1">
        <f t="array" ref="W1704">_xlfn.IFS(IMDB4[[#This Row],[IMDb Score (1-10)]]&gt;=8,"Excellent",IMDB4[[#This Row],[IMDb Score (1-10)]]&gt;=7,"Good",IMDB4[[#This Row],[IMDb Score (1-10)]]&gt;=5,"Average",TRUE,"Poor")</f>
        <v>Average</v>
      </c>
      <c r="X1704" s="9" t="str">
        <f>IF(IMDB4[[#This Row],[Duration (min)]]&lt;90,"Short",IF(IMDB4[[#This Row],[Duration (min)]]&lt;=120,"Medium", "Long"))</f>
        <v>Short</v>
      </c>
    </row>
    <row r="1705" spans="1:24" x14ac:dyDescent="0.25">
      <c r="A1705" s="1" t="s">
        <v>4516</v>
      </c>
      <c r="B1705" s="2">
        <v>38886</v>
      </c>
      <c r="C1705" s="30">
        <f>YEAR(IMDB4[[#This Row],[Release Date]])</f>
        <v>2006</v>
      </c>
      <c r="D1705" s="30" t="str">
        <f>FLOOR(IMDB4[[#This Row],[Year]],10)&amp;"s"</f>
        <v>2000s</v>
      </c>
      <c r="E1705" s="1" t="s">
        <v>32</v>
      </c>
      <c r="F1705" s="1" t="s">
        <v>9</v>
      </c>
      <c r="G1705" s="1" t="s">
        <v>2327</v>
      </c>
      <c r="H1705" s="1" t="s">
        <v>623</v>
      </c>
      <c r="I1705" s="1" t="s">
        <v>132</v>
      </c>
      <c r="J1705" s="1" t="s">
        <v>4351</v>
      </c>
      <c r="K1705" s="1" t="s">
        <v>4517</v>
      </c>
      <c r="L1705" s="30">
        <v>2000</v>
      </c>
      <c r="M1705" s="30">
        <v>2608</v>
      </c>
      <c r="N1705" s="30">
        <v>43</v>
      </c>
      <c r="O1705" s="30">
        <v>0</v>
      </c>
      <c r="P1705" s="27">
        <v>7.5</v>
      </c>
      <c r="Q1705" s="30">
        <v>143</v>
      </c>
      <c r="R1705" s="30">
        <v>125</v>
      </c>
      <c r="S1705" s="9">
        <v>8047690</v>
      </c>
      <c r="T1705" s="9">
        <v>19400000</v>
      </c>
      <c r="U1705" s="9">
        <f>IMDB4[[#This Row],[Gross Revenue]]-IMDB4[[#This Row],[Budget]]</f>
        <v>-11352310</v>
      </c>
      <c r="V1705" s="9" t="str">
        <f>IF(IMDB4[[#This Row],[Profit]]&gt;0,"Hit","Flop")</f>
        <v>Flop</v>
      </c>
      <c r="W1705" s="9" t="str" cm="1">
        <f t="array" ref="W1705">_xlfn.IFS(IMDB4[[#This Row],[IMDb Score (1-10)]]&gt;=8,"Excellent",IMDB4[[#This Row],[IMDb Score (1-10)]]&gt;=7,"Good",IMDB4[[#This Row],[IMDb Score (1-10)]]&gt;=5,"Average",TRUE,"Poor")</f>
        <v>Good</v>
      </c>
      <c r="X1705" s="9" t="str">
        <f>IF(IMDB4[[#This Row],[Duration (min)]]&lt;90,"Short",IF(IMDB4[[#This Row],[Duration (min)]]&lt;=120,"Medium", "Long"))</f>
        <v>Long</v>
      </c>
    </row>
    <row r="1706" spans="1:24" x14ac:dyDescent="0.25">
      <c r="A1706" s="1" t="s">
        <v>6429</v>
      </c>
      <c r="B1706" s="2">
        <v>41474</v>
      </c>
      <c r="C1706" s="30">
        <f>YEAR(IMDB4[[#This Row],[Release Date]])</f>
        <v>2013</v>
      </c>
      <c r="D1706" s="30" t="str">
        <f>FLOOR(IMDB4[[#This Row],[Year]],10)&amp;"s"</f>
        <v>2010s</v>
      </c>
      <c r="E1706" s="1" t="s">
        <v>32</v>
      </c>
      <c r="F1706" s="1" t="s">
        <v>77</v>
      </c>
      <c r="G1706" s="1" t="s">
        <v>3</v>
      </c>
      <c r="H1706" s="1" t="s">
        <v>3720</v>
      </c>
      <c r="I1706" s="1" t="s">
        <v>92</v>
      </c>
      <c r="J1706" s="1" t="s">
        <v>1354</v>
      </c>
      <c r="K1706" s="1" t="s">
        <v>902</v>
      </c>
      <c r="L1706" s="30">
        <v>2000</v>
      </c>
      <c r="M1706" s="30">
        <v>2848</v>
      </c>
      <c r="N1706" s="30">
        <v>0</v>
      </c>
      <c r="O1706" s="30">
        <v>48000</v>
      </c>
      <c r="P1706" s="27">
        <v>5.6</v>
      </c>
      <c r="Q1706" s="30">
        <v>260</v>
      </c>
      <c r="R1706" s="30">
        <v>107</v>
      </c>
      <c r="S1706" s="9">
        <v>7268659</v>
      </c>
      <c r="T1706" s="9">
        <v>20000000</v>
      </c>
      <c r="U1706" s="9">
        <f>IMDB4[[#This Row],[Gross Revenue]]-IMDB4[[#This Row],[Budget]]</f>
        <v>-12731341</v>
      </c>
      <c r="V1706" s="9" t="str">
        <f>IF(IMDB4[[#This Row],[Profit]]&gt;0,"Hit","Flop")</f>
        <v>Flop</v>
      </c>
      <c r="W1706" s="9" t="str" cm="1">
        <f t="array" ref="W1706">_xlfn.IFS(IMDB4[[#This Row],[IMDb Score (1-10)]]&gt;=8,"Excellent",IMDB4[[#This Row],[IMDb Score (1-10)]]&gt;=7,"Good",IMDB4[[#This Row],[IMDb Score (1-10)]]&gt;=5,"Average",TRUE,"Poor")</f>
        <v>Average</v>
      </c>
      <c r="X1706" s="9" t="str">
        <f>IF(IMDB4[[#This Row],[Duration (min)]]&lt;90,"Short",IF(IMDB4[[#This Row],[Duration (min)]]&lt;=120,"Medium", "Long"))</f>
        <v>Medium</v>
      </c>
    </row>
    <row r="1707" spans="1:24" x14ac:dyDescent="0.25">
      <c r="A1707" s="1" t="s">
        <v>4231</v>
      </c>
      <c r="B1707" s="2">
        <v>39064</v>
      </c>
      <c r="C1707" s="30">
        <f>YEAR(IMDB4[[#This Row],[Release Date]])</f>
        <v>2006</v>
      </c>
      <c r="D1707" s="30" t="str">
        <f>FLOOR(IMDB4[[#This Row],[Year]],10)&amp;"s"</f>
        <v>2000s</v>
      </c>
      <c r="E1707" s="1" t="s">
        <v>32</v>
      </c>
      <c r="F1707" s="1" t="s">
        <v>20</v>
      </c>
      <c r="G1707" s="1" t="s">
        <v>3</v>
      </c>
      <c r="H1707" s="1" t="s">
        <v>4</v>
      </c>
      <c r="I1707" s="1" t="s">
        <v>132</v>
      </c>
      <c r="J1707" s="1" t="s">
        <v>2243</v>
      </c>
      <c r="K1707" s="1" t="s">
        <v>1966</v>
      </c>
      <c r="L1707" s="30">
        <v>2000</v>
      </c>
      <c r="M1707" s="30">
        <v>5992</v>
      </c>
      <c r="N1707" s="30">
        <v>80</v>
      </c>
      <c r="O1707" s="30">
        <v>300</v>
      </c>
      <c r="P1707" s="27">
        <v>5.5</v>
      </c>
      <c r="Q1707" s="30">
        <v>153</v>
      </c>
      <c r="R1707" s="30">
        <v>107</v>
      </c>
      <c r="S1707" s="9">
        <v>7156725</v>
      </c>
      <c r="T1707" s="9">
        <v>19000000</v>
      </c>
      <c r="U1707" s="9">
        <f>IMDB4[[#This Row],[Gross Revenue]]-IMDB4[[#This Row],[Budget]]</f>
        <v>-11843275</v>
      </c>
      <c r="V1707" s="9" t="str">
        <f>IF(IMDB4[[#This Row],[Profit]]&gt;0,"Hit","Flop")</f>
        <v>Flop</v>
      </c>
      <c r="W1707" s="9" t="str" cm="1">
        <f t="array" ref="W1707">_xlfn.IFS(IMDB4[[#This Row],[IMDb Score (1-10)]]&gt;=8,"Excellent",IMDB4[[#This Row],[IMDb Score (1-10)]]&gt;=7,"Good",IMDB4[[#This Row],[IMDb Score (1-10)]]&gt;=5,"Average",TRUE,"Poor")</f>
        <v>Average</v>
      </c>
      <c r="X1707" s="9" t="str">
        <f>IF(IMDB4[[#This Row],[Duration (min)]]&lt;90,"Short",IF(IMDB4[[#This Row],[Duration (min)]]&lt;=120,"Medium", "Long"))</f>
        <v>Medium</v>
      </c>
    </row>
    <row r="1708" spans="1:24" x14ac:dyDescent="0.25">
      <c r="A1708" s="1" t="s">
        <v>5946</v>
      </c>
      <c r="B1708" s="2">
        <v>40587</v>
      </c>
      <c r="C1708" s="30">
        <f>YEAR(IMDB4[[#This Row],[Release Date]])</f>
        <v>2011</v>
      </c>
      <c r="D1708" s="30" t="str">
        <f>FLOOR(IMDB4[[#This Row],[Year]],10)&amp;"s"</f>
        <v>2010s</v>
      </c>
      <c r="E1708" s="1" t="s">
        <v>32</v>
      </c>
      <c r="F1708" s="1" t="s">
        <v>20</v>
      </c>
      <c r="G1708" s="1" t="s">
        <v>3</v>
      </c>
      <c r="H1708" s="1" t="s">
        <v>4</v>
      </c>
      <c r="I1708" s="1" t="s">
        <v>92</v>
      </c>
      <c r="J1708" s="1" t="s">
        <v>3864</v>
      </c>
      <c r="K1708" s="1" t="s">
        <v>5947</v>
      </c>
      <c r="L1708" s="30">
        <v>2000</v>
      </c>
      <c r="M1708" s="30">
        <v>5519</v>
      </c>
      <c r="N1708" s="30">
        <v>31</v>
      </c>
      <c r="O1708" s="30">
        <v>0</v>
      </c>
      <c r="P1708" s="27">
        <v>6.3</v>
      </c>
      <c r="Q1708" s="30">
        <v>136</v>
      </c>
      <c r="R1708" s="30">
        <v>97</v>
      </c>
      <c r="S1708" s="9">
        <v>6923891</v>
      </c>
      <c r="T1708" s="9">
        <v>23000000</v>
      </c>
      <c r="U1708" s="9">
        <f>IMDB4[[#This Row],[Gross Revenue]]-IMDB4[[#This Row],[Budget]]</f>
        <v>-16076109</v>
      </c>
      <c r="V1708" s="9" t="str">
        <f>IF(IMDB4[[#This Row],[Profit]]&gt;0,"Hit","Flop")</f>
        <v>Flop</v>
      </c>
      <c r="W1708" s="9" t="str" cm="1">
        <f t="array" ref="W1708">_xlfn.IFS(IMDB4[[#This Row],[IMDb Score (1-10)]]&gt;=8,"Excellent",IMDB4[[#This Row],[IMDb Score (1-10)]]&gt;=7,"Good",IMDB4[[#This Row],[IMDb Score (1-10)]]&gt;=5,"Average",TRUE,"Poor")</f>
        <v>Average</v>
      </c>
      <c r="X1708" s="9" t="str">
        <f>IF(IMDB4[[#This Row],[Duration (min)]]&lt;90,"Short",IF(IMDB4[[#This Row],[Duration (min)]]&lt;=120,"Medium", "Long"))</f>
        <v>Medium</v>
      </c>
    </row>
    <row r="1709" spans="1:24" x14ac:dyDescent="0.25">
      <c r="A1709" s="1" t="s">
        <v>2566</v>
      </c>
      <c r="B1709" s="2">
        <v>36782</v>
      </c>
      <c r="C1709" s="30">
        <f>YEAR(IMDB4[[#This Row],[Release Date]])</f>
        <v>2000</v>
      </c>
      <c r="D1709" s="30" t="str">
        <f>FLOOR(IMDB4[[#This Row],[Year]],10)&amp;"s"</f>
        <v>2000s</v>
      </c>
      <c r="E1709" s="1" t="s">
        <v>32</v>
      </c>
      <c r="F1709" s="1" t="s">
        <v>20</v>
      </c>
      <c r="G1709" s="1" t="s">
        <v>3</v>
      </c>
      <c r="H1709" s="1" t="s">
        <v>4</v>
      </c>
      <c r="I1709" s="1" t="s">
        <v>92</v>
      </c>
      <c r="J1709" s="1" t="s">
        <v>2243</v>
      </c>
      <c r="K1709" s="1" t="s">
        <v>1156</v>
      </c>
      <c r="L1709" s="30">
        <v>2000</v>
      </c>
      <c r="M1709" s="30">
        <v>3954</v>
      </c>
      <c r="N1709" s="30">
        <v>0</v>
      </c>
      <c r="O1709" s="30">
        <v>255</v>
      </c>
      <c r="P1709" s="27">
        <v>5.6</v>
      </c>
      <c r="Q1709" s="30">
        <v>82</v>
      </c>
      <c r="R1709" s="30">
        <v>87</v>
      </c>
      <c r="S1709" s="9">
        <v>6291602</v>
      </c>
      <c r="T1709" s="9">
        <v>50000000</v>
      </c>
      <c r="U1709" s="9">
        <f>IMDB4[[#This Row],[Gross Revenue]]-IMDB4[[#This Row],[Budget]]</f>
        <v>-43708398</v>
      </c>
      <c r="V1709" s="9" t="str">
        <f>IF(IMDB4[[#This Row],[Profit]]&gt;0,"Hit","Flop")</f>
        <v>Flop</v>
      </c>
      <c r="W1709" s="9" t="str" cm="1">
        <f t="array" ref="W1709">_xlfn.IFS(IMDB4[[#This Row],[IMDb Score (1-10)]]&gt;=8,"Excellent",IMDB4[[#This Row],[IMDb Score (1-10)]]&gt;=7,"Good",IMDB4[[#This Row],[IMDb Score (1-10)]]&gt;=5,"Average",TRUE,"Poor")</f>
        <v>Average</v>
      </c>
      <c r="X1709" s="9" t="str">
        <f>IF(IMDB4[[#This Row],[Duration (min)]]&lt;90,"Short",IF(IMDB4[[#This Row],[Duration (min)]]&lt;=120,"Medium", "Long"))</f>
        <v>Short</v>
      </c>
    </row>
    <row r="1710" spans="1:24" x14ac:dyDescent="0.25">
      <c r="A1710" s="1" t="s">
        <v>2754</v>
      </c>
      <c r="B1710" s="2">
        <v>37105</v>
      </c>
      <c r="C1710" s="30">
        <f>YEAR(IMDB4[[#This Row],[Release Date]])</f>
        <v>2001</v>
      </c>
      <c r="D1710" s="30" t="str">
        <f>FLOOR(IMDB4[[#This Row],[Year]],10)&amp;"s"</f>
        <v>2000s</v>
      </c>
      <c r="E1710" s="1" t="s">
        <v>32</v>
      </c>
      <c r="F1710" s="1" t="s">
        <v>77</v>
      </c>
      <c r="G1710" s="1" t="s">
        <v>3</v>
      </c>
      <c r="H1710" s="1" t="s">
        <v>4</v>
      </c>
      <c r="I1710" s="1" t="s">
        <v>132</v>
      </c>
      <c r="J1710" s="1" t="s">
        <v>469</v>
      </c>
      <c r="K1710" s="1" t="s">
        <v>2755</v>
      </c>
      <c r="L1710" s="30">
        <v>2000</v>
      </c>
      <c r="M1710" s="30">
        <v>4221</v>
      </c>
      <c r="N1710" s="30">
        <v>53</v>
      </c>
      <c r="O1710" s="30">
        <v>158</v>
      </c>
      <c r="P1710" s="27">
        <v>4.0999999999999996</v>
      </c>
      <c r="Q1710" s="30">
        <v>18</v>
      </c>
      <c r="R1710" s="30">
        <v>104</v>
      </c>
      <c r="S1710" s="9">
        <v>5974653</v>
      </c>
      <c r="T1710" s="9">
        <v>22000000</v>
      </c>
      <c r="U1710" s="9">
        <f>IMDB4[[#This Row],[Gross Revenue]]-IMDB4[[#This Row],[Budget]]</f>
        <v>-16025347</v>
      </c>
      <c r="V1710" s="9" t="str">
        <f>IF(IMDB4[[#This Row],[Profit]]&gt;0,"Hit","Flop")</f>
        <v>Flop</v>
      </c>
      <c r="W1710" s="9" t="str" cm="1">
        <f t="array" ref="W1710">_xlfn.IFS(IMDB4[[#This Row],[IMDb Score (1-10)]]&gt;=8,"Excellent",IMDB4[[#This Row],[IMDb Score (1-10)]]&gt;=7,"Good",IMDB4[[#This Row],[IMDb Score (1-10)]]&gt;=5,"Average",TRUE,"Poor")</f>
        <v>Poor</v>
      </c>
      <c r="X1710" s="9" t="str">
        <f>IF(IMDB4[[#This Row],[Duration (min)]]&lt;90,"Short",IF(IMDB4[[#This Row],[Duration (min)]]&lt;=120,"Medium", "Long"))</f>
        <v>Medium</v>
      </c>
    </row>
    <row r="1711" spans="1:24" x14ac:dyDescent="0.25">
      <c r="A1711" s="1" t="s">
        <v>4578</v>
      </c>
      <c r="B1711" s="2">
        <v>39296</v>
      </c>
      <c r="C1711" s="30">
        <f>YEAR(IMDB4[[#This Row],[Release Date]])</f>
        <v>2007</v>
      </c>
      <c r="D1711" s="30" t="str">
        <f>FLOOR(IMDB4[[#This Row],[Year]],10)&amp;"s"</f>
        <v>2000s</v>
      </c>
      <c r="E1711" s="1" t="s">
        <v>32</v>
      </c>
      <c r="F1711" s="1" t="s">
        <v>77</v>
      </c>
      <c r="G1711" s="1" t="s">
        <v>3</v>
      </c>
      <c r="H1711" s="1" t="s">
        <v>4</v>
      </c>
      <c r="I1711" s="1" t="s">
        <v>92</v>
      </c>
      <c r="J1711" s="1" t="s">
        <v>3701</v>
      </c>
      <c r="K1711" s="1" t="s">
        <v>4579</v>
      </c>
      <c r="L1711" s="30">
        <v>2000</v>
      </c>
      <c r="M1711" s="30">
        <v>3071</v>
      </c>
      <c r="N1711" s="30">
        <v>8</v>
      </c>
      <c r="O1711" s="30">
        <v>307</v>
      </c>
      <c r="P1711" s="27">
        <v>6.9</v>
      </c>
      <c r="Q1711" s="30">
        <v>82</v>
      </c>
      <c r="R1711" s="30">
        <v>86</v>
      </c>
      <c r="S1711" s="9">
        <v>5518918</v>
      </c>
      <c r="T1711" s="9">
        <v>750000</v>
      </c>
      <c r="U1711" s="9">
        <f>IMDB4[[#This Row],[Gross Revenue]]-IMDB4[[#This Row],[Budget]]</f>
        <v>4768918</v>
      </c>
      <c r="V1711" s="9" t="str">
        <f>IF(IMDB4[[#This Row],[Profit]]&gt;0,"Hit","Flop")</f>
        <v>Hit</v>
      </c>
      <c r="W1711" s="9" t="str" cm="1">
        <f t="array" ref="W1711">_xlfn.IFS(IMDB4[[#This Row],[IMDb Score (1-10)]]&gt;=8,"Excellent",IMDB4[[#This Row],[IMDb Score (1-10)]]&gt;=7,"Good",IMDB4[[#This Row],[IMDb Score (1-10)]]&gt;=5,"Average",TRUE,"Poor")</f>
        <v>Average</v>
      </c>
      <c r="X1711" s="9" t="str">
        <f>IF(IMDB4[[#This Row],[Duration (min)]]&lt;90,"Short",IF(IMDB4[[#This Row],[Duration (min)]]&lt;=120,"Medium", "Long"))</f>
        <v>Short</v>
      </c>
    </row>
    <row r="1712" spans="1:24" x14ac:dyDescent="0.25">
      <c r="A1712" s="1" t="s">
        <v>926</v>
      </c>
      <c r="B1712" s="2">
        <v>33885</v>
      </c>
      <c r="C1712" s="30">
        <f>YEAR(IMDB4[[#This Row],[Release Date]])</f>
        <v>1992</v>
      </c>
      <c r="D1712" s="30" t="str">
        <f>FLOOR(IMDB4[[#This Row],[Year]],10)&amp;"s"</f>
        <v>1990s</v>
      </c>
      <c r="E1712" s="1" t="s">
        <v>32</v>
      </c>
      <c r="F1712" s="1" t="s">
        <v>9</v>
      </c>
      <c r="G1712" s="1" t="s">
        <v>3</v>
      </c>
      <c r="H1712" s="1" t="s">
        <v>4</v>
      </c>
      <c r="I1712" s="1" t="s">
        <v>132</v>
      </c>
      <c r="J1712" s="1" t="s">
        <v>301</v>
      </c>
      <c r="K1712" s="1" t="s">
        <v>268</v>
      </c>
      <c r="L1712" s="30">
        <v>2000</v>
      </c>
      <c r="M1712" s="30">
        <v>4334</v>
      </c>
      <c r="N1712" s="30">
        <v>503</v>
      </c>
      <c r="O1712" s="30">
        <v>892</v>
      </c>
      <c r="P1712" s="27">
        <v>6.9</v>
      </c>
      <c r="Q1712" s="30">
        <v>10</v>
      </c>
      <c r="R1712" s="30">
        <v>114</v>
      </c>
      <c r="S1712" s="9">
        <v>4651977</v>
      </c>
      <c r="T1712" s="9">
        <v>35000000</v>
      </c>
      <c r="U1712" s="9">
        <f>IMDB4[[#This Row],[Gross Revenue]]-IMDB4[[#This Row],[Budget]]</f>
        <v>-30348023</v>
      </c>
      <c r="V1712" s="9" t="str">
        <f>IF(IMDB4[[#This Row],[Profit]]&gt;0,"Hit","Flop")</f>
        <v>Flop</v>
      </c>
      <c r="W1712" s="9" t="str" cm="1">
        <f t="array" ref="W1712">_xlfn.IFS(IMDB4[[#This Row],[IMDb Score (1-10)]]&gt;=8,"Excellent",IMDB4[[#This Row],[IMDb Score (1-10)]]&gt;=7,"Good",IMDB4[[#This Row],[IMDb Score (1-10)]]&gt;=5,"Average",TRUE,"Poor")</f>
        <v>Average</v>
      </c>
      <c r="X1712" s="9" t="str">
        <f>IF(IMDB4[[#This Row],[Duration (min)]]&lt;90,"Short",IF(IMDB4[[#This Row],[Duration (min)]]&lt;=120,"Medium", "Long"))</f>
        <v>Medium</v>
      </c>
    </row>
    <row r="1713" spans="1:24" x14ac:dyDescent="0.25">
      <c r="A1713" s="1" t="s">
        <v>5190</v>
      </c>
      <c r="B1713" s="2">
        <v>40111</v>
      </c>
      <c r="C1713" s="30">
        <f>YEAR(IMDB4[[#This Row],[Release Date]])</f>
        <v>2009</v>
      </c>
      <c r="D1713" s="30" t="str">
        <f>FLOOR(IMDB4[[#This Row],[Year]],10)&amp;"s"</f>
        <v>2000s</v>
      </c>
      <c r="E1713" s="1" t="s">
        <v>32</v>
      </c>
      <c r="F1713" s="1" t="s">
        <v>61</v>
      </c>
      <c r="G1713" s="1" t="s">
        <v>3</v>
      </c>
      <c r="H1713" s="1" t="s">
        <v>83</v>
      </c>
      <c r="I1713" s="1" t="s">
        <v>84</v>
      </c>
      <c r="J1713" s="1" t="s">
        <v>5191</v>
      </c>
      <c r="K1713" s="1" t="s">
        <v>1039</v>
      </c>
      <c r="L1713" s="30">
        <v>2000</v>
      </c>
      <c r="M1713" s="30">
        <v>3279</v>
      </c>
      <c r="N1713" s="30">
        <v>319</v>
      </c>
      <c r="O1713" s="30">
        <v>0</v>
      </c>
      <c r="P1713" s="27">
        <v>7</v>
      </c>
      <c r="Q1713" s="30">
        <v>222</v>
      </c>
      <c r="R1713" s="30">
        <v>119</v>
      </c>
      <c r="S1713" s="9">
        <v>4440055</v>
      </c>
      <c r="T1713" s="9">
        <v>8500000</v>
      </c>
      <c r="U1713" s="9">
        <f>IMDB4[[#This Row],[Gross Revenue]]-IMDB4[[#This Row],[Budget]]</f>
        <v>-4059945</v>
      </c>
      <c r="V1713" s="9" t="str">
        <f>IF(IMDB4[[#This Row],[Profit]]&gt;0,"Hit","Flop")</f>
        <v>Flop</v>
      </c>
      <c r="W1713" s="9" t="str" cm="1">
        <f t="array" ref="W1713">_xlfn.IFS(IMDB4[[#This Row],[IMDb Score (1-10)]]&gt;=8,"Excellent",IMDB4[[#This Row],[IMDb Score (1-10)]]&gt;=7,"Good",IMDB4[[#This Row],[IMDb Score (1-10)]]&gt;=5,"Average",TRUE,"Poor")</f>
        <v>Good</v>
      </c>
      <c r="X1713" s="9" t="str">
        <f>IF(IMDB4[[#This Row],[Duration (min)]]&lt;90,"Short",IF(IMDB4[[#This Row],[Duration (min)]]&lt;=120,"Medium", "Long"))</f>
        <v>Medium</v>
      </c>
    </row>
    <row r="1714" spans="1:24" x14ac:dyDescent="0.25">
      <c r="A1714" s="1" t="s">
        <v>4253</v>
      </c>
      <c r="B1714" s="2">
        <v>39024</v>
      </c>
      <c r="C1714" s="30">
        <f>YEAR(IMDB4[[#This Row],[Release Date]])</f>
        <v>2006</v>
      </c>
      <c r="D1714" s="30" t="str">
        <f>FLOOR(IMDB4[[#This Row],[Year]],10)&amp;"s"</f>
        <v>2000s</v>
      </c>
      <c r="E1714" s="1" t="s">
        <v>32</v>
      </c>
      <c r="F1714" s="1" t="s">
        <v>9</v>
      </c>
      <c r="G1714" s="1" t="s">
        <v>1518</v>
      </c>
      <c r="H1714" s="1" t="s">
        <v>1519</v>
      </c>
      <c r="I1714" s="1" t="s">
        <v>92</v>
      </c>
      <c r="J1714" s="1" t="s">
        <v>4254</v>
      </c>
      <c r="K1714" s="1" t="s">
        <v>817</v>
      </c>
      <c r="L1714" s="30">
        <v>2000</v>
      </c>
      <c r="M1714" s="30">
        <v>2590</v>
      </c>
      <c r="N1714" s="30">
        <v>719</v>
      </c>
      <c r="O1714" s="30">
        <v>0</v>
      </c>
      <c r="P1714" s="27">
        <v>7.8</v>
      </c>
      <c r="Q1714" s="30">
        <v>231</v>
      </c>
      <c r="R1714" s="30">
        <v>145</v>
      </c>
      <c r="S1714" s="9">
        <v>4398392</v>
      </c>
      <c r="T1714" s="9">
        <v>21000000</v>
      </c>
      <c r="U1714" s="9">
        <f>IMDB4[[#This Row],[Gross Revenue]]-IMDB4[[#This Row],[Budget]]</f>
        <v>-16601608</v>
      </c>
      <c r="V1714" s="9" t="str">
        <f>IF(IMDB4[[#This Row],[Profit]]&gt;0,"Hit","Flop")</f>
        <v>Flop</v>
      </c>
      <c r="W1714" s="9" t="str" cm="1">
        <f t="array" ref="W1714">_xlfn.IFS(IMDB4[[#This Row],[IMDb Score (1-10)]]&gt;=8,"Excellent",IMDB4[[#This Row],[IMDb Score (1-10)]]&gt;=7,"Good",IMDB4[[#This Row],[IMDb Score (1-10)]]&gt;=5,"Average",TRUE,"Poor")</f>
        <v>Good</v>
      </c>
      <c r="X1714" s="9" t="str">
        <f>IF(IMDB4[[#This Row],[Duration (min)]]&lt;90,"Short",IF(IMDB4[[#This Row],[Duration (min)]]&lt;=120,"Medium", "Long"))</f>
        <v>Long</v>
      </c>
    </row>
    <row r="1715" spans="1:24" x14ac:dyDescent="0.25">
      <c r="A1715" s="1" t="s">
        <v>5850</v>
      </c>
      <c r="B1715" s="2">
        <v>40693</v>
      </c>
      <c r="C1715" s="30">
        <f>YEAR(IMDB4[[#This Row],[Release Date]])</f>
        <v>2011</v>
      </c>
      <c r="D1715" s="30" t="str">
        <f>FLOOR(IMDB4[[#This Row],[Year]],10)&amp;"s"</f>
        <v>2010s</v>
      </c>
      <c r="E1715" s="1" t="s">
        <v>32</v>
      </c>
      <c r="F1715" s="1" t="s">
        <v>20</v>
      </c>
      <c r="G1715" s="1" t="s">
        <v>3</v>
      </c>
      <c r="H1715" s="1" t="s">
        <v>4</v>
      </c>
      <c r="I1715" s="1" t="s">
        <v>92</v>
      </c>
      <c r="J1715" s="1" t="s">
        <v>2243</v>
      </c>
      <c r="K1715" s="1" t="s">
        <v>4156</v>
      </c>
      <c r="L1715" s="30">
        <v>2000</v>
      </c>
      <c r="M1715" s="30">
        <v>3374</v>
      </c>
      <c r="N1715" s="30">
        <v>157</v>
      </c>
      <c r="O1715" s="30">
        <v>0</v>
      </c>
      <c r="P1715" s="27">
        <v>6.5</v>
      </c>
      <c r="Q1715" s="30">
        <v>182</v>
      </c>
      <c r="R1715" s="30">
        <v>83</v>
      </c>
      <c r="S1715" s="9">
        <v>4244155</v>
      </c>
      <c r="T1715" s="9">
        <v>10000000</v>
      </c>
      <c r="U1715" s="9">
        <f>IMDB4[[#This Row],[Gross Revenue]]-IMDB4[[#This Row],[Budget]]</f>
        <v>-5755845</v>
      </c>
      <c r="V1715" s="9" t="str">
        <f>IF(IMDB4[[#This Row],[Profit]]&gt;0,"Hit","Flop")</f>
        <v>Flop</v>
      </c>
      <c r="W1715" s="9" t="str" cm="1">
        <f t="array" ref="W1715">_xlfn.IFS(IMDB4[[#This Row],[IMDb Score (1-10)]]&gt;=8,"Excellent",IMDB4[[#This Row],[IMDb Score (1-10)]]&gt;=7,"Good",IMDB4[[#This Row],[IMDb Score (1-10)]]&gt;=5,"Average",TRUE,"Poor")</f>
        <v>Average</v>
      </c>
      <c r="X1715" s="9" t="str">
        <f>IF(IMDB4[[#This Row],[Duration (min)]]&lt;90,"Short",IF(IMDB4[[#This Row],[Duration (min)]]&lt;=120,"Medium", "Long"))</f>
        <v>Short</v>
      </c>
    </row>
    <row r="1716" spans="1:24" x14ac:dyDescent="0.25">
      <c r="A1716" s="1" t="s">
        <v>3198</v>
      </c>
      <c r="B1716" s="2">
        <v>37453</v>
      </c>
      <c r="C1716" s="30">
        <f>YEAR(IMDB4[[#This Row],[Release Date]])</f>
        <v>2002</v>
      </c>
      <c r="D1716" s="30" t="str">
        <f>FLOOR(IMDB4[[#This Row],[Year]],10)&amp;"s"</f>
        <v>2000s</v>
      </c>
      <c r="E1716" s="1" t="s">
        <v>32</v>
      </c>
      <c r="F1716" s="1" t="s">
        <v>77</v>
      </c>
      <c r="G1716" s="1" t="s">
        <v>3</v>
      </c>
      <c r="H1716" s="1" t="s">
        <v>161</v>
      </c>
      <c r="I1716" s="1" t="s">
        <v>92</v>
      </c>
      <c r="J1716" s="1" t="s">
        <v>2545</v>
      </c>
      <c r="K1716" s="1" t="s">
        <v>765</v>
      </c>
      <c r="L1716" s="30">
        <v>2000</v>
      </c>
      <c r="M1716" s="30">
        <v>2759</v>
      </c>
      <c r="N1716" s="30">
        <v>277</v>
      </c>
      <c r="O1716" s="30">
        <v>287</v>
      </c>
      <c r="P1716" s="27">
        <v>6.6</v>
      </c>
      <c r="Q1716" s="30">
        <v>105</v>
      </c>
      <c r="R1716" s="30">
        <v>109</v>
      </c>
      <c r="S1716" s="9">
        <v>3517797</v>
      </c>
      <c r="T1716" s="9">
        <v>25000000</v>
      </c>
      <c r="U1716" s="9">
        <f>IMDB4[[#This Row],[Gross Revenue]]-IMDB4[[#This Row],[Budget]]</f>
        <v>-21482203</v>
      </c>
      <c r="V1716" s="9" t="str">
        <f>IF(IMDB4[[#This Row],[Profit]]&gt;0,"Hit","Flop")</f>
        <v>Flop</v>
      </c>
      <c r="W1716" s="9" t="str" cm="1">
        <f t="array" ref="W1716">_xlfn.IFS(IMDB4[[#This Row],[IMDb Score (1-10)]]&gt;=8,"Excellent",IMDB4[[#This Row],[IMDb Score (1-10)]]&gt;=7,"Good",IMDB4[[#This Row],[IMDb Score (1-10)]]&gt;=5,"Average",TRUE,"Poor")</f>
        <v>Average</v>
      </c>
      <c r="X1716" s="9" t="str">
        <f>IF(IMDB4[[#This Row],[Duration (min)]]&lt;90,"Short",IF(IMDB4[[#This Row],[Duration (min)]]&lt;=120,"Medium", "Long"))</f>
        <v>Medium</v>
      </c>
    </row>
    <row r="1717" spans="1:24" x14ac:dyDescent="0.25">
      <c r="A1717" s="1" t="s">
        <v>2544</v>
      </c>
      <c r="B1717" s="2">
        <v>36619</v>
      </c>
      <c r="C1717" s="30">
        <f>YEAR(IMDB4[[#This Row],[Release Date]])</f>
        <v>2000</v>
      </c>
      <c r="D1717" s="30" t="str">
        <f>FLOOR(IMDB4[[#This Row],[Year]],10)&amp;"s"</f>
        <v>2000s</v>
      </c>
      <c r="E1717" s="1" t="s">
        <v>32</v>
      </c>
      <c r="F1717" s="1" t="s">
        <v>9</v>
      </c>
      <c r="G1717" s="1" t="s">
        <v>160</v>
      </c>
      <c r="H1717" s="1" t="s">
        <v>161</v>
      </c>
      <c r="I1717" s="1" t="s">
        <v>92</v>
      </c>
      <c r="J1717" s="1" t="s">
        <v>2545</v>
      </c>
      <c r="K1717" s="1" t="s">
        <v>2546</v>
      </c>
      <c r="L1717" s="30">
        <v>2000</v>
      </c>
      <c r="M1717" s="30">
        <v>2389</v>
      </c>
      <c r="N1717" s="30">
        <v>83</v>
      </c>
      <c r="O1717" s="30">
        <v>186</v>
      </c>
      <c r="P1717" s="27">
        <v>7.3</v>
      </c>
      <c r="Q1717" s="30">
        <v>61</v>
      </c>
      <c r="R1717" s="30">
        <v>112</v>
      </c>
      <c r="S1717" s="9">
        <v>3058380</v>
      </c>
      <c r="T1717" s="9">
        <v>100000000</v>
      </c>
      <c r="U1717" s="9">
        <f>IMDB4[[#This Row],[Gross Revenue]]-IMDB4[[#This Row],[Budget]]</f>
        <v>-96941620</v>
      </c>
      <c r="V1717" s="9" t="str">
        <f>IF(IMDB4[[#This Row],[Profit]]&gt;0,"Hit","Flop")</f>
        <v>Flop</v>
      </c>
      <c r="W1717" s="9" t="str" cm="1">
        <f t="array" ref="W1717">_xlfn.IFS(IMDB4[[#This Row],[IMDb Score (1-10)]]&gt;=8,"Excellent",IMDB4[[#This Row],[IMDb Score (1-10)]]&gt;=7,"Good",IMDB4[[#This Row],[IMDb Score (1-10)]]&gt;=5,"Average",TRUE,"Poor")</f>
        <v>Good</v>
      </c>
      <c r="X1717" s="9" t="str">
        <f>IF(IMDB4[[#This Row],[Duration (min)]]&lt;90,"Short",IF(IMDB4[[#This Row],[Duration (min)]]&lt;=120,"Medium", "Long"))</f>
        <v>Medium</v>
      </c>
    </row>
    <row r="1718" spans="1:24" x14ac:dyDescent="0.25">
      <c r="A1718" s="1" t="s">
        <v>6098</v>
      </c>
      <c r="B1718" s="2">
        <v>41034</v>
      </c>
      <c r="C1718" s="30">
        <f>YEAR(IMDB4[[#This Row],[Release Date]])</f>
        <v>2012</v>
      </c>
      <c r="D1718" s="30" t="str">
        <f>FLOOR(IMDB4[[#This Row],[Year]],10)&amp;"s"</f>
        <v>2010s</v>
      </c>
      <c r="E1718" s="1" t="s">
        <v>32</v>
      </c>
      <c r="F1718" s="1" t="s">
        <v>9</v>
      </c>
      <c r="G1718" s="1" t="s">
        <v>3</v>
      </c>
      <c r="H1718" s="1" t="s">
        <v>4</v>
      </c>
      <c r="I1718" s="1" t="s">
        <v>92</v>
      </c>
      <c r="J1718" s="1" t="s">
        <v>6099</v>
      </c>
      <c r="K1718" s="1" t="s">
        <v>6100</v>
      </c>
      <c r="L1718" s="30">
        <v>2000</v>
      </c>
      <c r="M1718" s="30">
        <v>2459</v>
      </c>
      <c r="N1718" s="30">
        <v>8</v>
      </c>
      <c r="O1718" s="30">
        <v>0</v>
      </c>
      <c r="P1718" s="27">
        <v>5.7</v>
      </c>
      <c r="Q1718" s="30">
        <v>16</v>
      </c>
      <c r="R1718" s="30">
        <v>80</v>
      </c>
      <c r="S1718" s="9">
        <v>2833383</v>
      </c>
      <c r="T1718" s="9">
        <v>427000</v>
      </c>
      <c r="U1718" s="9">
        <f>IMDB4[[#This Row],[Gross Revenue]]-IMDB4[[#This Row],[Budget]]</f>
        <v>2406383</v>
      </c>
      <c r="V1718" s="9" t="str">
        <f>IF(IMDB4[[#This Row],[Profit]]&gt;0,"Hit","Flop")</f>
        <v>Hit</v>
      </c>
      <c r="W1718" s="9" t="str" cm="1">
        <f t="array" ref="W1718">_xlfn.IFS(IMDB4[[#This Row],[IMDb Score (1-10)]]&gt;=8,"Excellent",IMDB4[[#This Row],[IMDb Score (1-10)]]&gt;=7,"Good",IMDB4[[#This Row],[IMDb Score (1-10)]]&gt;=5,"Average",TRUE,"Poor")</f>
        <v>Average</v>
      </c>
      <c r="X1718" s="9" t="str">
        <f>IF(IMDB4[[#This Row],[Duration (min)]]&lt;90,"Short",IF(IMDB4[[#This Row],[Duration (min)]]&lt;=120,"Medium", "Long"))</f>
        <v>Short</v>
      </c>
    </row>
    <row r="1719" spans="1:24" x14ac:dyDescent="0.25">
      <c r="A1719" s="1" t="s">
        <v>6845</v>
      </c>
      <c r="B1719" s="2">
        <v>42178</v>
      </c>
      <c r="C1719" s="30">
        <f>YEAR(IMDB4[[#This Row],[Release Date]])</f>
        <v>2015</v>
      </c>
      <c r="D1719" s="30" t="str">
        <f>FLOOR(IMDB4[[#This Row],[Year]],10)&amp;"s"</f>
        <v>2010s</v>
      </c>
      <c r="E1719" s="1" t="s">
        <v>32</v>
      </c>
      <c r="F1719" s="1" t="s">
        <v>61</v>
      </c>
      <c r="G1719" s="1" t="s">
        <v>3</v>
      </c>
      <c r="H1719" s="1" t="s">
        <v>4</v>
      </c>
      <c r="I1719" s="1" t="s">
        <v>84</v>
      </c>
      <c r="J1719" s="1" t="s">
        <v>6846</v>
      </c>
      <c r="K1719" s="1" t="s">
        <v>6847</v>
      </c>
      <c r="L1719" s="30">
        <v>2000</v>
      </c>
      <c r="M1719" s="30">
        <v>3384</v>
      </c>
      <c r="N1719" s="30">
        <v>14</v>
      </c>
      <c r="O1719" s="30">
        <v>0</v>
      </c>
      <c r="P1719" s="27">
        <v>7</v>
      </c>
      <c r="Q1719" s="30">
        <v>27</v>
      </c>
      <c r="R1719" s="30">
        <v>118</v>
      </c>
      <c r="S1719" s="9">
        <v>2246000</v>
      </c>
      <c r="T1719" s="9">
        <v>20000000</v>
      </c>
      <c r="U1719" s="9">
        <f>IMDB4[[#This Row],[Gross Revenue]]-IMDB4[[#This Row],[Budget]]</f>
        <v>-17754000</v>
      </c>
      <c r="V1719" s="9" t="str">
        <f>IF(IMDB4[[#This Row],[Profit]]&gt;0,"Hit","Flop")</f>
        <v>Flop</v>
      </c>
      <c r="W1719" s="9" t="str" cm="1">
        <f t="array" ref="W1719">_xlfn.IFS(IMDB4[[#This Row],[IMDb Score (1-10)]]&gt;=8,"Excellent",IMDB4[[#This Row],[IMDb Score (1-10)]]&gt;=7,"Good",IMDB4[[#This Row],[IMDb Score (1-10)]]&gt;=5,"Average",TRUE,"Poor")</f>
        <v>Good</v>
      </c>
      <c r="X1719" s="9" t="str">
        <f>IF(IMDB4[[#This Row],[Duration (min)]]&lt;90,"Short",IF(IMDB4[[#This Row],[Duration (min)]]&lt;=120,"Medium", "Long"))</f>
        <v>Medium</v>
      </c>
    </row>
    <row r="1720" spans="1:24" x14ac:dyDescent="0.25">
      <c r="A1720" s="1" t="s">
        <v>5406</v>
      </c>
      <c r="B1720" s="2">
        <v>40142</v>
      </c>
      <c r="C1720" s="30">
        <f>YEAR(IMDB4[[#This Row],[Release Date]])</f>
        <v>2009</v>
      </c>
      <c r="D1720" s="30" t="str">
        <f>FLOOR(IMDB4[[#This Row],[Year]],10)&amp;"s"</f>
        <v>2000s</v>
      </c>
      <c r="E1720" s="1" t="s">
        <v>32</v>
      </c>
      <c r="F1720" s="1" t="s">
        <v>20</v>
      </c>
      <c r="G1720" s="1" t="s">
        <v>3</v>
      </c>
      <c r="H1720" s="1" t="s">
        <v>4</v>
      </c>
      <c r="I1720" s="1" t="s">
        <v>92</v>
      </c>
      <c r="J1720" s="1" t="s">
        <v>787</v>
      </c>
      <c r="K1720" s="1" t="s">
        <v>5407</v>
      </c>
      <c r="L1720" s="30">
        <v>2000</v>
      </c>
      <c r="M1720" s="30">
        <v>4607</v>
      </c>
      <c r="N1720" s="30">
        <v>17</v>
      </c>
      <c r="O1720" s="30">
        <v>0</v>
      </c>
      <c r="P1720" s="27">
        <v>6.5</v>
      </c>
      <c r="Q1720" s="30">
        <v>144</v>
      </c>
      <c r="R1720" s="30">
        <v>96</v>
      </c>
      <c r="S1720" s="9">
        <v>1474508</v>
      </c>
      <c r="T1720" s="9">
        <v>5000000</v>
      </c>
      <c r="U1720" s="9">
        <f>IMDB4[[#This Row],[Gross Revenue]]-IMDB4[[#This Row],[Budget]]</f>
        <v>-3525492</v>
      </c>
      <c r="V1720" s="9" t="str">
        <f>IF(IMDB4[[#This Row],[Profit]]&gt;0,"Hit","Flop")</f>
        <v>Flop</v>
      </c>
      <c r="W1720" s="9" t="str" cm="1">
        <f t="array" ref="W1720">_xlfn.IFS(IMDB4[[#This Row],[IMDb Score (1-10)]]&gt;=8,"Excellent",IMDB4[[#This Row],[IMDb Score (1-10)]]&gt;=7,"Good",IMDB4[[#This Row],[IMDb Score (1-10)]]&gt;=5,"Average",TRUE,"Poor")</f>
        <v>Average</v>
      </c>
      <c r="X1720" s="9" t="str">
        <f>IF(IMDB4[[#This Row],[Duration (min)]]&lt;90,"Short",IF(IMDB4[[#This Row],[Duration (min)]]&lt;=120,"Medium", "Long"))</f>
        <v>Medium</v>
      </c>
    </row>
    <row r="1721" spans="1:24" x14ac:dyDescent="0.25">
      <c r="A1721" s="1" t="s">
        <v>4350</v>
      </c>
      <c r="B1721" s="2">
        <v>38776</v>
      </c>
      <c r="C1721" s="30">
        <f>YEAR(IMDB4[[#This Row],[Release Date]])</f>
        <v>2006</v>
      </c>
      <c r="D1721" s="30" t="str">
        <f>FLOOR(IMDB4[[#This Row],[Year]],10)&amp;"s"</f>
        <v>2000s</v>
      </c>
      <c r="E1721" s="1" t="s">
        <v>32</v>
      </c>
      <c r="F1721" s="1" t="s">
        <v>61</v>
      </c>
      <c r="G1721" s="1" t="s">
        <v>3</v>
      </c>
      <c r="H1721" s="1" t="s">
        <v>4</v>
      </c>
      <c r="I1721" s="1" t="s">
        <v>92</v>
      </c>
      <c r="J1721" s="1" t="s">
        <v>4351</v>
      </c>
      <c r="K1721" s="1" t="s">
        <v>3110</v>
      </c>
      <c r="L1721" s="30">
        <v>2000</v>
      </c>
      <c r="M1721" s="30">
        <v>3474</v>
      </c>
      <c r="N1721" s="30">
        <v>41</v>
      </c>
      <c r="O1721" s="30">
        <v>0</v>
      </c>
      <c r="P1721" s="27">
        <v>7.1</v>
      </c>
      <c r="Q1721" s="30">
        <v>129</v>
      </c>
      <c r="R1721" s="30">
        <v>118</v>
      </c>
      <c r="S1721" s="9">
        <v>1150403</v>
      </c>
      <c r="T1721" s="9">
        <v>13000000</v>
      </c>
      <c r="U1721" s="9">
        <f>IMDB4[[#This Row],[Gross Revenue]]-IMDB4[[#This Row],[Budget]]</f>
        <v>-11849597</v>
      </c>
      <c r="V1721" s="9" t="str">
        <f>IF(IMDB4[[#This Row],[Profit]]&gt;0,"Hit","Flop")</f>
        <v>Flop</v>
      </c>
      <c r="W1721" s="9" t="str" cm="1">
        <f t="array" ref="W1721">_xlfn.IFS(IMDB4[[#This Row],[IMDb Score (1-10)]]&gt;=8,"Excellent",IMDB4[[#This Row],[IMDb Score (1-10)]]&gt;=7,"Good",IMDB4[[#This Row],[IMDb Score (1-10)]]&gt;=5,"Average",TRUE,"Poor")</f>
        <v>Good</v>
      </c>
      <c r="X1721" s="9" t="str">
        <f>IF(IMDB4[[#This Row],[Duration (min)]]&lt;90,"Short",IF(IMDB4[[#This Row],[Duration (min)]]&lt;=120,"Medium", "Long"))</f>
        <v>Medium</v>
      </c>
    </row>
    <row r="1722" spans="1:24" x14ac:dyDescent="0.25">
      <c r="A1722" s="1" t="s">
        <v>1940</v>
      </c>
      <c r="B1722" s="2">
        <v>35942</v>
      </c>
      <c r="C1722" s="30">
        <f>YEAR(IMDB4[[#This Row],[Release Date]])</f>
        <v>1998</v>
      </c>
      <c r="D1722" s="30" t="str">
        <f>FLOOR(IMDB4[[#This Row],[Year]],10)&amp;"s"</f>
        <v>1990s</v>
      </c>
      <c r="E1722" s="1" t="s">
        <v>32</v>
      </c>
      <c r="F1722" s="1" t="s">
        <v>61</v>
      </c>
      <c r="G1722" s="1" t="s">
        <v>3</v>
      </c>
      <c r="H1722" s="1" t="s">
        <v>4</v>
      </c>
      <c r="I1722" s="1" t="s">
        <v>132</v>
      </c>
      <c r="J1722" s="1" t="s">
        <v>1941</v>
      </c>
      <c r="K1722" s="1" t="s">
        <v>1942</v>
      </c>
      <c r="L1722" s="30">
        <v>2000</v>
      </c>
      <c r="M1722" s="30">
        <v>4351</v>
      </c>
      <c r="N1722" s="30">
        <v>162</v>
      </c>
      <c r="O1722" s="30">
        <v>942</v>
      </c>
      <c r="P1722" s="27">
        <v>7.2</v>
      </c>
      <c r="Q1722" s="30">
        <v>28</v>
      </c>
      <c r="R1722" s="30">
        <v>117</v>
      </c>
      <c r="S1722" s="9">
        <v>777423</v>
      </c>
      <c r="T1722" s="9">
        <v>25000000</v>
      </c>
      <c r="U1722" s="9">
        <f>IMDB4[[#This Row],[Gross Revenue]]-IMDB4[[#This Row],[Budget]]</f>
        <v>-24222577</v>
      </c>
      <c r="V1722" s="9" t="str">
        <f>IF(IMDB4[[#This Row],[Profit]]&gt;0,"Hit","Flop")</f>
        <v>Flop</v>
      </c>
      <c r="W1722" s="9" t="str" cm="1">
        <f t="array" ref="W1722">_xlfn.IFS(IMDB4[[#This Row],[IMDb Score (1-10)]]&gt;=8,"Excellent",IMDB4[[#This Row],[IMDb Score (1-10)]]&gt;=7,"Good",IMDB4[[#This Row],[IMDb Score (1-10)]]&gt;=5,"Average",TRUE,"Poor")</f>
        <v>Good</v>
      </c>
      <c r="X1722" s="9" t="str">
        <f>IF(IMDB4[[#This Row],[Duration (min)]]&lt;90,"Short",IF(IMDB4[[#This Row],[Duration (min)]]&lt;=120,"Medium", "Long"))</f>
        <v>Medium</v>
      </c>
    </row>
    <row r="1723" spans="1:24" x14ac:dyDescent="0.25">
      <c r="A1723" s="1" t="s">
        <v>2181</v>
      </c>
      <c r="B1723" s="2">
        <v>36170</v>
      </c>
      <c r="C1723" s="30">
        <f>YEAR(IMDB4[[#This Row],[Release Date]])</f>
        <v>1999</v>
      </c>
      <c r="D1723" s="30" t="str">
        <f>FLOOR(IMDB4[[#This Row],[Year]],10)&amp;"s"</f>
        <v>1990s</v>
      </c>
      <c r="E1723" s="1" t="s">
        <v>32</v>
      </c>
      <c r="F1723" s="1" t="s">
        <v>9</v>
      </c>
      <c r="G1723" s="1" t="s">
        <v>3</v>
      </c>
      <c r="H1723" s="1" t="s">
        <v>4</v>
      </c>
      <c r="I1723" s="1" t="s">
        <v>84</v>
      </c>
      <c r="J1723" s="1" t="s">
        <v>2182</v>
      </c>
      <c r="K1723" s="1" t="s">
        <v>2183</v>
      </c>
      <c r="L1723" s="30">
        <v>2000</v>
      </c>
      <c r="M1723" s="30">
        <v>3475</v>
      </c>
      <c r="N1723" s="30">
        <v>7</v>
      </c>
      <c r="O1723" s="30">
        <v>117</v>
      </c>
      <c r="P1723" s="27">
        <v>6.5</v>
      </c>
      <c r="Q1723" s="30">
        <v>14</v>
      </c>
      <c r="R1723" s="30">
        <v>105</v>
      </c>
      <c r="S1723" s="9">
        <v>609042</v>
      </c>
      <c r="T1723" s="9">
        <v>1300000</v>
      </c>
      <c r="U1723" s="9">
        <f>IMDB4[[#This Row],[Gross Revenue]]-IMDB4[[#This Row],[Budget]]</f>
        <v>-690958</v>
      </c>
      <c r="V1723" s="9" t="str">
        <f>IF(IMDB4[[#This Row],[Profit]]&gt;0,"Hit","Flop")</f>
        <v>Flop</v>
      </c>
      <c r="W1723" s="9" t="str" cm="1">
        <f t="array" ref="W1723">_xlfn.IFS(IMDB4[[#This Row],[IMDb Score (1-10)]]&gt;=8,"Excellent",IMDB4[[#This Row],[IMDb Score (1-10)]]&gt;=7,"Good",IMDB4[[#This Row],[IMDb Score (1-10)]]&gt;=5,"Average",TRUE,"Poor")</f>
        <v>Average</v>
      </c>
      <c r="X1723" s="9" t="str">
        <f>IF(IMDB4[[#This Row],[Duration (min)]]&lt;90,"Short",IF(IMDB4[[#This Row],[Duration (min)]]&lt;=120,"Medium", "Long"))</f>
        <v>Medium</v>
      </c>
    </row>
    <row r="1724" spans="1:24" x14ac:dyDescent="0.25">
      <c r="A1724" s="1" t="s">
        <v>3945</v>
      </c>
      <c r="B1724" s="2">
        <v>38665</v>
      </c>
      <c r="C1724" s="30">
        <f>YEAR(IMDB4[[#This Row],[Release Date]])</f>
        <v>2005</v>
      </c>
      <c r="D1724" s="30" t="str">
        <f>FLOOR(IMDB4[[#This Row],[Year]],10)&amp;"s"</f>
        <v>2000s</v>
      </c>
      <c r="E1724" s="1" t="s">
        <v>32</v>
      </c>
      <c r="F1724" s="1" t="s">
        <v>9</v>
      </c>
      <c r="G1724" s="1" t="s">
        <v>3</v>
      </c>
      <c r="H1724" s="1" t="s">
        <v>4</v>
      </c>
      <c r="I1724" s="1" t="s">
        <v>92</v>
      </c>
      <c r="J1724" s="1" t="s">
        <v>3946</v>
      </c>
      <c r="K1724" s="1" t="s">
        <v>3947</v>
      </c>
      <c r="L1724" s="30">
        <v>2000</v>
      </c>
      <c r="M1724" s="30">
        <v>3921</v>
      </c>
      <c r="N1724" s="30">
        <v>12</v>
      </c>
      <c r="O1724" s="30">
        <v>412</v>
      </c>
      <c r="P1724" s="27">
        <v>6.5</v>
      </c>
      <c r="Q1724" s="30">
        <v>74</v>
      </c>
      <c r="R1724" s="30">
        <v>108</v>
      </c>
      <c r="S1724" s="9">
        <v>568695</v>
      </c>
      <c r="T1724" s="9">
        <v>8000000</v>
      </c>
      <c r="U1724" s="9">
        <f>IMDB4[[#This Row],[Gross Revenue]]-IMDB4[[#This Row],[Budget]]</f>
        <v>-7431305</v>
      </c>
      <c r="V1724" s="9" t="str">
        <f>IF(IMDB4[[#This Row],[Profit]]&gt;0,"Hit","Flop")</f>
        <v>Flop</v>
      </c>
      <c r="W1724" s="9" t="str" cm="1">
        <f t="array" ref="W1724">_xlfn.IFS(IMDB4[[#This Row],[IMDb Score (1-10)]]&gt;=8,"Excellent",IMDB4[[#This Row],[IMDb Score (1-10)]]&gt;=7,"Good",IMDB4[[#This Row],[IMDb Score (1-10)]]&gt;=5,"Average",TRUE,"Poor")</f>
        <v>Average</v>
      </c>
      <c r="X1724" s="9" t="str">
        <f>IF(IMDB4[[#This Row],[Duration (min)]]&lt;90,"Short",IF(IMDB4[[#This Row],[Duration (min)]]&lt;=120,"Medium", "Long"))</f>
        <v>Medium</v>
      </c>
    </row>
    <row r="1725" spans="1:24" x14ac:dyDescent="0.25">
      <c r="A1725" s="1" t="s">
        <v>2209</v>
      </c>
      <c r="B1725" s="2">
        <v>36220</v>
      </c>
      <c r="C1725" s="30">
        <f>YEAR(IMDB4[[#This Row],[Release Date]])</f>
        <v>1999</v>
      </c>
      <c r="D1725" s="30" t="str">
        <f>FLOOR(IMDB4[[#This Row],[Year]],10)&amp;"s"</f>
        <v>1990s</v>
      </c>
      <c r="E1725" s="1" t="s">
        <v>32</v>
      </c>
      <c r="F1725" s="1" t="s">
        <v>9</v>
      </c>
      <c r="G1725" s="1" t="s">
        <v>3</v>
      </c>
      <c r="H1725" s="1" t="s">
        <v>4</v>
      </c>
      <c r="I1725" s="1" t="s">
        <v>92</v>
      </c>
      <c r="J1725" s="1" t="s">
        <v>1466</v>
      </c>
      <c r="K1725" s="1" t="s">
        <v>1223</v>
      </c>
      <c r="L1725" s="30">
        <v>2000</v>
      </c>
      <c r="M1725" s="30">
        <v>4343</v>
      </c>
      <c r="N1725" s="30">
        <v>81</v>
      </c>
      <c r="O1725" s="30">
        <v>111</v>
      </c>
      <c r="P1725" s="27">
        <v>5.4</v>
      </c>
      <c r="Q1725" s="30">
        <v>31</v>
      </c>
      <c r="R1725" s="30">
        <v>106</v>
      </c>
      <c r="S1725" s="9">
        <v>399793</v>
      </c>
      <c r="T1725" s="9">
        <v>4000000</v>
      </c>
      <c r="U1725" s="9">
        <f>IMDB4[[#This Row],[Gross Revenue]]-IMDB4[[#This Row],[Budget]]</f>
        <v>-3600207</v>
      </c>
      <c r="V1725" s="9" t="str">
        <f>IF(IMDB4[[#This Row],[Profit]]&gt;0,"Hit","Flop")</f>
        <v>Flop</v>
      </c>
      <c r="W1725" s="9" t="str" cm="1">
        <f t="array" ref="W1725">_xlfn.IFS(IMDB4[[#This Row],[IMDb Score (1-10)]]&gt;=8,"Excellent",IMDB4[[#This Row],[IMDb Score (1-10)]]&gt;=7,"Good",IMDB4[[#This Row],[IMDb Score (1-10)]]&gt;=5,"Average",TRUE,"Poor")</f>
        <v>Average</v>
      </c>
      <c r="X1725" s="9" t="str">
        <f>IF(IMDB4[[#This Row],[Duration (min)]]&lt;90,"Short",IF(IMDB4[[#This Row],[Duration (min)]]&lt;=120,"Medium", "Long"))</f>
        <v>Medium</v>
      </c>
    </row>
    <row r="1726" spans="1:24" x14ac:dyDescent="0.25">
      <c r="A1726" s="1" t="s">
        <v>5657</v>
      </c>
      <c r="B1726" s="2">
        <v>40233</v>
      </c>
      <c r="C1726" s="30">
        <f>YEAR(IMDB4[[#This Row],[Release Date]])</f>
        <v>2010</v>
      </c>
      <c r="D1726" s="30" t="str">
        <f>FLOOR(IMDB4[[#This Row],[Year]],10)&amp;"s"</f>
        <v>2010s</v>
      </c>
      <c r="E1726" s="1" t="s">
        <v>32</v>
      </c>
      <c r="F1726" s="1" t="s">
        <v>20</v>
      </c>
      <c r="G1726" s="1" t="s">
        <v>3</v>
      </c>
      <c r="H1726" s="1" t="s">
        <v>4</v>
      </c>
      <c r="I1726" s="1" t="s">
        <v>92</v>
      </c>
      <c r="J1726" s="1" t="s">
        <v>2742</v>
      </c>
      <c r="K1726" s="1" t="s">
        <v>4459</v>
      </c>
      <c r="L1726" s="30">
        <v>2000</v>
      </c>
      <c r="M1726" s="30">
        <v>4590</v>
      </c>
      <c r="N1726" s="30">
        <v>571</v>
      </c>
      <c r="O1726" s="30">
        <v>19000</v>
      </c>
      <c r="P1726" s="27">
        <v>6.8</v>
      </c>
      <c r="Q1726" s="30">
        <v>238</v>
      </c>
      <c r="R1726" s="30">
        <v>96</v>
      </c>
      <c r="S1726" s="9">
        <v>322157</v>
      </c>
      <c r="T1726" s="9">
        <v>2500000</v>
      </c>
      <c r="U1726" s="9">
        <f>IMDB4[[#This Row],[Gross Revenue]]-IMDB4[[#This Row],[Budget]]</f>
        <v>-2177843</v>
      </c>
      <c r="V1726" s="9" t="str">
        <f>IF(IMDB4[[#This Row],[Profit]]&gt;0,"Hit","Flop")</f>
        <v>Flop</v>
      </c>
      <c r="W1726" s="9" t="str" cm="1">
        <f t="array" ref="W1726">_xlfn.IFS(IMDB4[[#This Row],[IMDb Score (1-10)]]&gt;=8,"Excellent",IMDB4[[#This Row],[IMDb Score (1-10)]]&gt;=7,"Good",IMDB4[[#This Row],[IMDb Score (1-10)]]&gt;=5,"Average",TRUE,"Poor")</f>
        <v>Average</v>
      </c>
      <c r="X1726" s="9" t="str">
        <f>IF(IMDB4[[#This Row],[Duration (min)]]&lt;90,"Short",IF(IMDB4[[#This Row],[Duration (min)]]&lt;=120,"Medium", "Long"))</f>
        <v>Medium</v>
      </c>
    </row>
    <row r="1727" spans="1:24" x14ac:dyDescent="0.25">
      <c r="A1727" s="1" t="s">
        <v>4996</v>
      </c>
      <c r="B1727" s="2">
        <v>39491</v>
      </c>
      <c r="C1727" s="30">
        <f>YEAR(IMDB4[[#This Row],[Release Date]])</f>
        <v>2008</v>
      </c>
      <c r="D1727" s="30" t="str">
        <f>FLOOR(IMDB4[[#This Row],[Year]],10)&amp;"s"</f>
        <v>2000s</v>
      </c>
      <c r="E1727" s="1" t="s">
        <v>32</v>
      </c>
      <c r="F1727" s="1" t="s">
        <v>91</v>
      </c>
      <c r="G1727" s="1" t="s">
        <v>3</v>
      </c>
      <c r="H1727" s="1" t="s">
        <v>4</v>
      </c>
      <c r="I1727" s="1" t="s">
        <v>92</v>
      </c>
      <c r="J1727" s="1" t="s">
        <v>1354</v>
      </c>
      <c r="K1727" s="1" t="s">
        <v>4077</v>
      </c>
      <c r="L1727" s="30">
        <v>2000</v>
      </c>
      <c r="M1727" s="30">
        <v>4168</v>
      </c>
      <c r="N1727" s="30">
        <v>163</v>
      </c>
      <c r="O1727" s="30">
        <v>8000</v>
      </c>
      <c r="P1727" s="27">
        <v>6.7</v>
      </c>
      <c r="Q1727" s="30">
        <v>147</v>
      </c>
      <c r="R1727" s="30">
        <v>150</v>
      </c>
      <c r="S1727" s="9">
        <v>140244</v>
      </c>
      <c r="T1727" s="9">
        <v>8500000</v>
      </c>
      <c r="U1727" s="9">
        <f>IMDB4[[#This Row],[Gross Revenue]]-IMDB4[[#This Row],[Budget]]</f>
        <v>-8359756</v>
      </c>
      <c r="V1727" s="9" t="str">
        <f>IF(IMDB4[[#This Row],[Profit]]&gt;0,"Hit","Flop")</f>
        <v>Flop</v>
      </c>
      <c r="W1727" s="9" t="str" cm="1">
        <f t="array" ref="W1727">_xlfn.IFS(IMDB4[[#This Row],[IMDb Score (1-10)]]&gt;=8,"Excellent",IMDB4[[#This Row],[IMDb Score (1-10)]]&gt;=7,"Good",IMDB4[[#This Row],[IMDb Score (1-10)]]&gt;=5,"Average",TRUE,"Poor")</f>
        <v>Average</v>
      </c>
      <c r="X1727" s="9" t="str">
        <f>IF(IMDB4[[#This Row],[Duration (min)]]&lt;90,"Short",IF(IMDB4[[#This Row],[Duration (min)]]&lt;=120,"Medium", "Long"))</f>
        <v>Long</v>
      </c>
    </row>
    <row r="1728" spans="1:24" x14ac:dyDescent="0.25">
      <c r="A1728" s="1" t="s">
        <v>6278</v>
      </c>
      <c r="B1728" s="2">
        <v>41101</v>
      </c>
      <c r="C1728" s="30">
        <f>YEAR(IMDB4[[#This Row],[Release Date]])</f>
        <v>2012</v>
      </c>
      <c r="D1728" s="30" t="str">
        <f>FLOOR(IMDB4[[#This Row],[Year]],10)&amp;"s"</f>
        <v>2010s</v>
      </c>
      <c r="E1728" s="1" t="s">
        <v>32</v>
      </c>
      <c r="F1728" s="1" t="s">
        <v>77</v>
      </c>
      <c r="G1728" s="1" t="s">
        <v>3</v>
      </c>
      <c r="H1728" s="1" t="s">
        <v>83</v>
      </c>
      <c r="I1728" s="1" t="s">
        <v>92</v>
      </c>
      <c r="J1728" s="1" t="s">
        <v>6279</v>
      </c>
      <c r="K1728" s="1" t="s">
        <v>6280</v>
      </c>
      <c r="L1728" s="30">
        <v>2000</v>
      </c>
      <c r="M1728" s="30">
        <v>4810</v>
      </c>
      <c r="N1728" s="30">
        <v>63</v>
      </c>
      <c r="O1728" s="30">
        <v>0</v>
      </c>
      <c r="P1728" s="27">
        <v>6.1</v>
      </c>
      <c r="Q1728" s="30">
        <v>111</v>
      </c>
      <c r="R1728" s="30">
        <v>112</v>
      </c>
      <c r="S1728" s="9">
        <v>26345</v>
      </c>
      <c r="T1728" s="9">
        <v>3000000</v>
      </c>
      <c r="U1728" s="9">
        <f>IMDB4[[#This Row],[Gross Revenue]]-IMDB4[[#This Row],[Budget]]</f>
        <v>-2973655</v>
      </c>
      <c r="V1728" s="9" t="str">
        <f>IF(IMDB4[[#This Row],[Profit]]&gt;0,"Hit","Flop")</f>
        <v>Flop</v>
      </c>
      <c r="W1728" s="9" t="str" cm="1">
        <f t="array" ref="W1728">_xlfn.IFS(IMDB4[[#This Row],[IMDb Score (1-10)]]&gt;=8,"Excellent",IMDB4[[#This Row],[IMDb Score (1-10)]]&gt;=7,"Good",IMDB4[[#This Row],[IMDb Score (1-10)]]&gt;=5,"Average",TRUE,"Poor")</f>
        <v>Average</v>
      </c>
      <c r="X1728" s="9" t="str">
        <f>IF(IMDB4[[#This Row],[Duration (min)]]&lt;90,"Short",IF(IMDB4[[#This Row],[Duration (min)]]&lt;=120,"Medium", "Long"))</f>
        <v>Medium</v>
      </c>
    </row>
    <row r="1729" spans="1:24" x14ac:dyDescent="0.25">
      <c r="A1729" s="1" t="s">
        <v>5969</v>
      </c>
      <c r="B1729" s="2">
        <v>40739</v>
      </c>
      <c r="C1729" s="30">
        <f>YEAR(IMDB4[[#This Row],[Release Date]])</f>
        <v>2011</v>
      </c>
      <c r="D1729" s="30" t="str">
        <f>FLOOR(IMDB4[[#This Row],[Year]],10)&amp;"s"</f>
        <v>2010s</v>
      </c>
      <c r="E1729" s="1" t="s">
        <v>32</v>
      </c>
      <c r="F1729" s="1" t="s">
        <v>9</v>
      </c>
      <c r="G1729" s="1" t="s">
        <v>3</v>
      </c>
      <c r="H1729" s="1" t="s">
        <v>11</v>
      </c>
      <c r="I1729" s="1" t="s">
        <v>92</v>
      </c>
      <c r="J1729" s="1" t="s">
        <v>469</v>
      </c>
      <c r="K1729" s="1" t="s">
        <v>4657</v>
      </c>
      <c r="L1729" s="30">
        <v>2000</v>
      </c>
      <c r="M1729" s="30">
        <v>4920</v>
      </c>
      <c r="N1729" s="30">
        <v>87</v>
      </c>
      <c r="O1729" s="30">
        <v>0</v>
      </c>
      <c r="P1729" s="27">
        <v>5.8</v>
      </c>
      <c r="Q1729" s="30">
        <v>174</v>
      </c>
      <c r="R1729" s="30">
        <v>122</v>
      </c>
      <c r="S1729" s="9">
        <v>22000</v>
      </c>
      <c r="T1729" s="9">
        <v>3000000</v>
      </c>
      <c r="U1729" s="9">
        <f>IMDB4[[#This Row],[Gross Revenue]]-IMDB4[[#This Row],[Budget]]</f>
        <v>-2978000</v>
      </c>
      <c r="V1729" s="9" t="str">
        <f>IF(IMDB4[[#This Row],[Profit]]&gt;0,"Hit","Flop")</f>
        <v>Flop</v>
      </c>
      <c r="W1729" s="9" t="str" cm="1">
        <f t="array" ref="W1729">_xlfn.IFS(IMDB4[[#This Row],[IMDb Score (1-10)]]&gt;=8,"Excellent",IMDB4[[#This Row],[IMDb Score (1-10)]]&gt;=7,"Good",IMDB4[[#This Row],[IMDb Score (1-10)]]&gt;=5,"Average",TRUE,"Poor")</f>
        <v>Average</v>
      </c>
      <c r="X1729" s="9" t="str">
        <f>IF(IMDB4[[#This Row],[Duration (min)]]&lt;90,"Short",IF(IMDB4[[#This Row],[Duration (min)]]&lt;=120,"Medium", "Long"))</f>
        <v>Long</v>
      </c>
    </row>
    <row r="1730" spans="1:24" x14ac:dyDescent="0.25">
      <c r="A1730" s="1" t="s">
        <v>3481</v>
      </c>
      <c r="B1730" s="2">
        <v>37934</v>
      </c>
      <c r="C1730" s="30">
        <f>YEAR(IMDB4[[#This Row],[Release Date]])</f>
        <v>2003</v>
      </c>
      <c r="D1730" s="30" t="str">
        <f>FLOOR(IMDB4[[#This Row],[Year]],10)&amp;"s"</f>
        <v>2000s</v>
      </c>
      <c r="E1730" s="1" t="s">
        <v>1</v>
      </c>
      <c r="F1730" s="1" t="s">
        <v>20</v>
      </c>
      <c r="G1730" s="1" t="s">
        <v>3</v>
      </c>
      <c r="H1730" s="1" t="s">
        <v>4</v>
      </c>
      <c r="I1730" s="1" t="s">
        <v>92</v>
      </c>
      <c r="J1730" s="1" t="s">
        <v>2243</v>
      </c>
      <c r="K1730" s="1" t="s">
        <v>3482</v>
      </c>
      <c r="L1730" s="30">
        <v>2000</v>
      </c>
      <c r="M1730" s="30">
        <v>6227</v>
      </c>
      <c r="N1730" s="30">
        <v>4</v>
      </c>
      <c r="O1730" s="30">
        <v>3000</v>
      </c>
      <c r="P1730" s="27">
        <v>6.2</v>
      </c>
      <c r="Q1730" s="30">
        <v>35</v>
      </c>
      <c r="R1730" s="30">
        <v>87</v>
      </c>
      <c r="S1730" s="9">
        <v>19539</v>
      </c>
      <c r="T1730" s="9">
        <v>1000000</v>
      </c>
      <c r="U1730" s="9">
        <f>IMDB4[[#This Row],[Gross Revenue]]-IMDB4[[#This Row],[Budget]]</f>
        <v>-980461</v>
      </c>
      <c r="V1730" s="9" t="str">
        <f>IF(IMDB4[[#This Row],[Profit]]&gt;0,"Hit","Flop")</f>
        <v>Flop</v>
      </c>
      <c r="W1730" s="9" t="str" cm="1">
        <f t="array" ref="W1730">_xlfn.IFS(IMDB4[[#This Row],[IMDb Score (1-10)]]&gt;=8,"Excellent",IMDB4[[#This Row],[IMDb Score (1-10)]]&gt;=7,"Good",IMDB4[[#This Row],[IMDb Score (1-10)]]&gt;=5,"Average",TRUE,"Poor")</f>
        <v>Average</v>
      </c>
      <c r="X1730" s="9" t="str">
        <f>IF(IMDB4[[#This Row],[Duration (min)]]&lt;90,"Short",IF(IMDB4[[#This Row],[Duration (min)]]&lt;=120,"Medium", "Long"))</f>
        <v>Short</v>
      </c>
    </row>
    <row r="1731" spans="1:24" x14ac:dyDescent="0.25">
      <c r="A1731" s="1" t="s">
        <v>2533</v>
      </c>
      <c r="B1731" s="2">
        <v>36705</v>
      </c>
      <c r="C1731" s="30">
        <f>YEAR(IMDB4[[#This Row],[Release Date]])</f>
        <v>2000</v>
      </c>
      <c r="D1731" s="30" t="str">
        <f>FLOOR(IMDB4[[#This Row],[Year]],10)&amp;"s"</f>
        <v>2000s</v>
      </c>
      <c r="E1731" s="1" t="s">
        <v>32</v>
      </c>
      <c r="F1731" s="1" t="s">
        <v>77</v>
      </c>
      <c r="G1731" s="1" t="s">
        <v>3</v>
      </c>
      <c r="H1731" s="1" t="s">
        <v>4</v>
      </c>
      <c r="I1731" s="1" t="s">
        <v>92</v>
      </c>
      <c r="J1731" s="1" t="s">
        <v>2243</v>
      </c>
      <c r="K1731" s="1" t="s">
        <v>2534</v>
      </c>
      <c r="L1731" s="30">
        <v>2000</v>
      </c>
      <c r="M1731" s="30">
        <v>3905</v>
      </c>
      <c r="N1731" s="30">
        <v>82</v>
      </c>
      <c r="O1731" s="30">
        <v>210</v>
      </c>
      <c r="P1731" s="27">
        <v>6</v>
      </c>
      <c r="Q1731" s="30">
        <v>29</v>
      </c>
      <c r="R1731" s="30">
        <v>82</v>
      </c>
      <c r="S1731" s="9">
        <v>12996</v>
      </c>
      <c r="T1731" s="9">
        <v>1000000</v>
      </c>
      <c r="U1731" s="9">
        <f>IMDB4[[#This Row],[Gross Revenue]]-IMDB4[[#This Row],[Budget]]</f>
        <v>-987004</v>
      </c>
      <c r="V1731" s="9" t="str">
        <f>IF(IMDB4[[#This Row],[Profit]]&gt;0,"Hit","Flop")</f>
        <v>Flop</v>
      </c>
      <c r="W1731" s="9" t="str" cm="1">
        <f t="array" ref="W1731">_xlfn.IFS(IMDB4[[#This Row],[IMDb Score (1-10)]]&gt;=8,"Excellent",IMDB4[[#This Row],[IMDb Score (1-10)]]&gt;=7,"Good",IMDB4[[#This Row],[IMDb Score (1-10)]]&gt;=5,"Average",TRUE,"Poor")</f>
        <v>Average</v>
      </c>
      <c r="X1731" s="9" t="str">
        <f>IF(IMDB4[[#This Row],[Duration (min)]]&lt;90,"Short",IF(IMDB4[[#This Row],[Duration (min)]]&lt;=120,"Medium", "Long"))</f>
        <v>Short</v>
      </c>
    </row>
    <row r="1732" spans="1:24" x14ac:dyDescent="0.25">
      <c r="A1732" s="1" t="s">
        <v>6638</v>
      </c>
      <c r="B1732" s="2">
        <v>41723</v>
      </c>
      <c r="C1732" s="30">
        <f>YEAR(IMDB4[[#This Row],[Release Date]])</f>
        <v>2014</v>
      </c>
      <c r="D1732" s="30" t="str">
        <f>FLOOR(IMDB4[[#This Row],[Year]],10)&amp;"s"</f>
        <v>2010s</v>
      </c>
      <c r="E1732" s="1" t="s">
        <v>32</v>
      </c>
      <c r="F1732" s="1" t="s">
        <v>77</v>
      </c>
      <c r="G1732" s="1" t="s">
        <v>3</v>
      </c>
      <c r="H1732" s="1" t="s">
        <v>4</v>
      </c>
      <c r="I1732" s="1" t="s">
        <v>92</v>
      </c>
      <c r="J1732" s="1" t="s">
        <v>1628</v>
      </c>
      <c r="K1732" s="1" t="s">
        <v>6639</v>
      </c>
      <c r="L1732" s="30">
        <v>2000</v>
      </c>
      <c r="M1732" s="30">
        <v>3089</v>
      </c>
      <c r="N1732" s="30">
        <v>249</v>
      </c>
      <c r="O1732" s="30">
        <v>0</v>
      </c>
      <c r="P1732" s="27">
        <v>5.8</v>
      </c>
      <c r="Q1732" s="30">
        <v>29</v>
      </c>
      <c r="R1732" s="30">
        <v>103</v>
      </c>
      <c r="S1732" s="9">
        <v>8691</v>
      </c>
      <c r="T1732" s="9">
        <v>4500000</v>
      </c>
      <c r="U1732" s="9">
        <f>IMDB4[[#This Row],[Gross Revenue]]-IMDB4[[#This Row],[Budget]]</f>
        <v>-4491309</v>
      </c>
      <c r="V1732" s="9" t="str">
        <f>IF(IMDB4[[#This Row],[Profit]]&gt;0,"Hit","Flop")</f>
        <v>Flop</v>
      </c>
      <c r="W1732" s="9" t="str" cm="1">
        <f t="array" ref="W1732">_xlfn.IFS(IMDB4[[#This Row],[IMDb Score (1-10)]]&gt;=8,"Excellent",IMDB4[[#This Row],[IMDb Score (1-10)]]&gt;=7,"Good",IMDB4[[#This Row],[IMDb Score (1-10)]]&gt;=5,"Average",TRUE,"Poor")</f>
        <v>Average</v>
      </c>
      <c r="X1732" s="9" t="str">
        <f>IF(IMDB4[[#This Row],[Duration (min)]]&lt;90,"Short",IF(IMDB4[[#This Row],[Duration (min)]]&lt;=120,"Medium", "Long"))</f>
        <v>Medium</v>
      </c>
    </row>
    <row r="1733" spans="1:24" x14ac:dyDescent="0.25">
      <c r="A1733" s="1" t="s">
        <v>6484</v>
      </c>
      <c r="B1733" s="2">
        <v>41358</v>
      </c>
      <c r="C1733" s="30">
        <f>YEAR(IMDB4[[#This Row],[Release Date]])</f>
        <v>2013</v>
      </c>
      <c r="D1733" s="30" t="str">
        <f>FLOOR(IMDB4[[#This Row],[Year]],10)&amp;"s"</f>
        <v>2010s</v>
      </c>
      <c r="E1733" s="1" t="s">
        <v>32</v>
      </c>
      <c r="F1733" s="1" t="s">
        <v>40</v>
      </c>
      <c r="G1733" s="1" t="s">
        <v>3</v>
      </c>
      <c r="H1733" s="1" t="s">
        <v>83</v>
      </c>
      <c r="I1733" s="1" t="s">
        <v>84</v>
      </c>
      <c r="J1733" s="1" t="s">
        <v>2265</v>
      </c>
      <c r="K1733" s="1" t="s">
        <v>6485</v>
      </c>
      <c r="L1733" s="30">
        <v>2000</v>
      </c>
      <c r="M1733" s="30">
        <v>2450</v>
      </c>
      <c r="N1733" s="30">
        <v>3</v>
      </c>
      <c r="O1733" s="30">
        <v>0</v>
      </c>
      <c r="P1733" s="27">
        <v>5.4</v>
      </c>
      <c r="Q1733" s="30">
        <v>28</v>
      </c>
      <c r="R1733" s="30">
        <v>100</v>
      </c>
      <c r="S1733" s="9">
        <v>4756</v>
      </c>
      <c r="T1733" s="9">
        <v>25000000</v>
      </c>
      <c r="U1733" s="9">
        <f>IMDB4[[#This Row],[Gross Revenue]]-IMDB4[[#This Row],[Budget]]</f>
        <v>-24995244</v>
      </c>
      <c r="V1733" s="9" t="str">
        <f>IF(IMDB4[[#This Row],[Profit]]&gt;0,"Hit","Flop")</f>
        <v>Flop</v>
      </c>
      <c r="W1733" s="9" t="str" cm="1">
        <f t="array" ref="W1733">_xlfn.IFS(IMDB4[[#This Row],[IMDb Score (1-10)]]&gt;=8,"Excellent",IMDB4[[#This Row],[IMDb Score (1-10)]]&gt;=7,"Good",IMDB4[[#This Row],[IMDb Score (1-10)]]&gt;=5,"Average",TRUE,"Poor")</f>
        <v>Average</v>
      </c>
      <c r="X1733" s="9" t="str">
        <f>IF(IMDB4[[#This Row],[Duration (min)]]&lt;90,"Short",IF(IMDB4[[#This Row],[Duration (min)]]&lt;=120,"Medium", "Long"))</f>
        <v>Medium</v>
      </c>
    </row>
    <row r="1734" spans="1:24" x14ac:dyDescent="0.25">
      <c r="A1734" s="1" t="s">
        <v>3358</v>
      </c>
      <c r="B1734" s="2">
        <v>37875</v>
      </c>
      <c r="C1734" s="30">
        <f>YEAR(IMDB4[[#This Row],[Release Date]])</f>
        <v>2003</v>
      </c>
      <c r="D1734" s="30" t="str">
        <f>FLOOR(IMDB4[[#This Row],[Year]],10)&amp;"s"</f>
        <v>2000s</v>
      </c>
      <c r="E1734" s="1" t="s">
        <v>32</v>
      </c>
      <c r="F1734" s="1" t="s">
        <v>9</v>
      </c>
      <c r="G1734" s="1" t="s">
        <v>3</v>
      </c>
      <c r="H1734" s="1" t="s">
        <v>4</v>
      </c>
      <c r="I1734" s="1" t="s">
        <v>92</v>
      </c>
      <c r="J1734" s="1" t="s">
        <v>2243</v>
      </c>
      <c r="K1734" s="1" t="s">
        <v>1721</v>
      </c>
      <c r="L1734" s="30">
        <v>2000</v>
      </c>
      <c r="M1734" s="30">
        <v>2564</v>
      </c>
      <c r="N1734" s="30">
        <v>1000</v>
      </c>
      <c r="O1734" s="30">
        <v>63</v>
      </c>
      <c r="P1734" s="27">
        <v>5.4</v>
      </c>
      <c r="Q1734" s="30">
        <v>22</v>
      </c>
      <c r="R1734" s="30">
        <v>111</v>
      </c>
      <c r="S1734" s="9">
        <v>2580</v>
      </c>
      <c r="T1734" s="9">
        <v>1650000</v>
      </c>
      <c r="U1734" s="9">
        <f>IMDB4[[#This Row],[Gross Revenue]]-IMDB4[[#This Row],[Budget]]</f>
        <v>-1647420</v>
      </c>
      <c r="V1734" s="9" t="str">
        <f>IF(IMDB4[[#This Row],[Profit]]&gt;0,"Hit","Flop")</f>
        <v>Flop</v>
      </c>
      <c r="W1734" s="9" t="str" cm="1">
        <f t="array" ref="W1734">_xlfn.IFS(IMDB4[[#This Row],[IMDb Score (1-10)]]&gt;=8,"Excellent",IMDB4[[#This Row],[IMDb Score (1-10)]]&gt;=7,"Good",IMDB4[[#This Row],[IMDb Score (1-10)]]&gt;=5,"Average",TRUE,"Poor")</f>
        <v>Average</v>
      </c>
      <c r="X1734" s="9" t="str">
        <f>IF(IMDB4[[#This Row],[Duration (min)]]&lt;90,"Short",IF(IMDB4[[#This Row],[Duration (min)]]&lt;=120,"Medium", "Long"))</f>
        <v>Medium</v>
      </c>
    </row>
    <row r="1735" spans="1:24" x14ac:dyDescent="0.25">
      <c r="A1735" s="1" t="s">
        <v>6727</v>
      </c>
      <c r="B1735" s="2">
        <v>41884</v>
      </c>
      <c r="C1735" s="30">
        <f>YEAR(IMDB4[[#This Row],[Release Date]])</f>
        <v>2014</v>
      </c>
      <c r="D1735" s="30" t="str">
        <f>FLOOR(IMDB4[[#This Row],[Year]],10)&amp;"s"</f>
        <v>2010s</v>
      </c>
      <c r="E1735" s="1" t="s">
        <v>32</v>
      </c>
      <c r="F1735" s="1" t="s">
        <v>77</v>
      </c>
      <c r="G1735" s="1" t="s">
        <v>3</v>
      </c>
      <c r="H1735" s="1" t="s">
        <v>2868</v>
      </c>
      <c r="I1735" s="1" t="s">
        <v>92</v>
      </c>
      <c r="J1735" s="1" t="s">
        <v>1628</v>
      </c>
      <c r="K1735" s="1" t="s">
        <v>6728</v>
      </c>
      <c r="L1735" s="30">
        <v>2000</v>
      </c>
      <c r="M1735" s="30">
        <v>2802</v>
      </c>
      <c r="N1735" s="30">
        <v>3</v>
      </c>
      <c r="O1735" s="30">
        <v>0</v>
      </c>
      <c r="P1735" s="27">
        <v>5.7</v>
      </c>
      <c r="Q1735" s="30">
        <v>66</v>
      </c>
      <c r="R1735" s="30">
        <v>96</v>
      </c>
      <c r="S1735" s="9">
        <v>162</v>
      </c>
      <c r="T1735" s="9">
        <v>9000000</v>
      </c>
      <c r="U1735" s="9">
        <f>IMDB4[[#This Row],[Gross Revenue]]-IMDB4[[#This Row],[Budget]]</f>
        <v>-8999838</v>
      </c>
      <c r="V1735" s="9" t="str">
        <f>IF(IMDB4[[#This Row],[Profit]]&gt;0,"Hit","Flop")</f>
        <v>Flop</v>
      </c>
      <c r="W1735" s="9" t="str" cm="1">
        <f t="array" ref="W1735">_xlfn.IFS(IMDB4[[#This Row],[IMDb Score (1-10)]]&gt;=8,"Excellent",IMDB4[[#This Row],[IMDb Score (1-10)]]&gt;=7,"Good",IMDB4[[#This Row],[IMDb Score (1-10)]]&gt;=5,"Average",TRUE,"Poor")</f>
        <v>Average</v>
      </c>
      <c r="X1735" s="9" t="str">
        <f>IF(IMDB4[[#This Row],[Duration (min)]]&lt;90,"Short",IF(IMDB4[[#This Row],[Duration (min)]]&lt;=120,"Medium", "Long"))</f>
        <v>Medium</v>
      </c>
    </row>
    <row r="1736" spans="1:24" x14ac:dyDescent="0.25">
      <c r="A1736" s="1" t="s">
        <v>5176</v>
      </c>
      <c r="B1736" s="2">
        <v>39950</v>
      </c>
      <c r="C1736" s="30">
        <f>YEAR(IMDB4[[#This Row],[Release Date]])</f>
        <v>2009</v>
      </c>
      <c r="D1736" s="30" t="str">
        <f>FLOOR(IMDB4[[#This Row],[Year]],10)&amp;"s"</f>
        <v>2000s</v>
      </c>
      <c r="E1736" s="1" t="s">
        <v>32</v>
      </c>
      <c r="F1736" s="1" t="s">
        <v>77</v>
      </c>
      <c r="G1736" s="1" t="s">
        <v>3</v>
      </c>
      <c r="H1736" s="1" t="s">
        <v>4</v>
      </c>
      <c r="I1736" s="1" t="s">
        <v>132</v>
      </c>
      <c r="J1736" s="1" t="s">
        <v>1005</v>
      </c>
      <c r="K1736" s="1" t="s">
        <v>470</v>
      </c>
      <c r="L1736" s="30">
        <v>1000</v>
      </c>
      <c r="M1736" s="30">
        <v>4834</v>
      </c>
      <c r="N1736" s="30">
        <v>0</v>
      </c>
      <c r="O1736" s="30">
        <v>33000</v>
      </c>
      <c r="P1736" s="27">
        <v>7.9</v>
      </c>
      <c r="Q1736" s="30">
        <v>723</v>
      </c>
      <c r="R1736" s="30">
        <v>178</v>
      </c>
      <c r="S1736" s="9">
        <v>760505847</v>
      </c>
      <c r="T1736" s="9">
        <v>237000000</v>
      </c>
      <c r="U1736" s="9">
        <f>IMDB4[[#This Row],[Gross Revenue]]-IMDB4[[#This Row],[Budget]]</f>
        <v>523505847</v>
      </c>
      <c r="V1736" s="9" t="str">
        <f>IF(IMDB4[[#This Row],[Profit]]&gt;0,"Hit","Flop")</f>
        <v>Hit</v>
      </c>
      <c r="W1736" s="9" t="str" cm="1">
        <f t="array" ref="W1736">_xlfn.IFS(IMDB4[[#This Row],[IMDb Score (1-10)]]&gt;=8,"Excellent",IMDB4[[#This Row],[IMDb Score (1-10)]]&gt;=7,"Good",IMDB4[[#This Row],[IMDb Score (1-10)]]&gt;=5,"Average",TRUE,"Poor")</f>
        <v>Good</v>
      </c>
      <c r="X1736" s="9" t="str">
        <f>IF(IMDB4[[#This Row],[Duration (min)]]&lt;90,"Short",IF(IMDB4[[#This Row],[Duration (min)]]&lt;=120,"Medium", "Long"))</f>
        <v>Long</v>
      </c>
    </row>
    <row r="1737" spans="1:24" x14ac:dyDescent="0.25">
      <c r="A1737" s="1" t="s">
        <v>6393</v>
      </c>
      <c r="B1737" s="2">
        <v>41356</v>
      </c>
      <c r="C1737" s="30">
        <f>YEAR(IMDB4[[#This Row],[Release Date]])</f>
        <v>2013</v>
      </c>
      <c r="D1737" s="30" t="str">
        <f>FLOOR(IMDB4[[#This Row],[Year]],10)&amp;"s"</f>
        <v>2010s</v>
      </c>
      <c r="E1737" s="1" t="s">
        <v>32</v>
      </c>
      <c r="F1737" s="1" t="s">
        <v>40</v>
      </c>
      <c r="G1737" s="1" t="s">
        <v>3</v>
      </c>
      <c r="H1737" s="1" t="s">
        <v>4</v>
      </c>
      <c r="I1737" s="1" t="s">
        <v>84</v>
      </c>
      <c r="J1737" s="1" t="s">
        <v>6394</v>
      </c>
      <c r="K1737" s="1" t="s">
        <v>6395</v>
      </c>
      <c r="L1737" s="30">
        <v>1000</v>
      </c>
      <c r="M1737" s="30">
        <v>2582</v>
      </c>
      <c r="N1737" s="30">
        <v>69</v>
      </c>
      <c r="O1737" s="30">
        <v>58000</v>
      </c>
      <c r="P1737" s="27">
        <v>7.6</v>
      </c>
      <c r="Q1737" s="30">
        <v>406</v>
      </c>
      <c r="R1737" s="30">
        <v>102</v>
      </c>
      <c r="S1737" s="9">
        <v>400736600</v>
      </c>
      <c r="T1737" s="9">
        <v>150000000</v>
      </c>
      <c r="U1737" s="9">
        <f>IMDB4[[#This Row],[Gross Revenue]]-IMDB4[[#This Row],[Budget]]</f>
        <v>250736600</v>
      </c>
      <c r="V1737" s="9" t="str">
        <f>IF(IMDB4[[#This Row],[Profit]]&gt;0,"Hit","Flop")</f>
        <v>Hit</v>
      </c>
      <c r="W1737" s="9" t="str" cm="1">
        <f t="array" ref="W1737">_xlfn.IFS(IMDB4[[#This Row],[IMDb Score (1-10)]]&gt;=8,"Excellent",IMDB4[[#This Row],[IMDb Score (1-10)]]&gt;=7,"Good",IMDB4[[#This Row],[IMDb Score (1-10)]]&gt;=5,"Average",TRUE,"Poor")</f>
        <v>Good</v>
      </c>
      <c r="X1737" s="9" t="str">
        <f>IF(IMDB4[[#This Row],[Duration (min)]]&lt;90,"Short",IF(IMDB4[[#This Row],[Duration (min)]]&lt;=120,"Medium", "Long"))</f>
        <v>Medium</v>
      </c>
    </row>
    <row r="1738" spans="1:24" x14ac:dyDescent="0.25">
      <c r="A1738" s="1" t="s">
        <v>3318</v>
      </c>
      <c r="B1738" s="2">
        <v>37836</v>
      </c>
      <c r="C1738" s="30">
        <f>YEAR(IMDB4[[#This Row],[Release Date]])</f>
        <v>2003</v>
      </c>
      <c r="D1738" s="30" t="str">
        <f>FLOOR(IMDB4[[#This Row],[Year]],10)&amp;"s"</f>
        <v>2000s</v>
      </c>
      <c r="E1738" s="1" t="s">
        <v>32</v>
      </c>
      <c r="F1738" s="1" t="s">
        <v>40</v>
      </c>
      <c r="G1738" s="1" t="s">
        <v>3</v>
      </c>
      <c r="H1738" s="1" t="s">
        <v>4</v>
      </c>
      <c r="I1738" s="1" t="s">
        <v>28</v>
      </c>
      <c r="J1738" s="1" t="s">
        <v>3244</v>
      </c>
      <c r="K1738" s="1" t="s">
        <v>3319</v>
      </c>
      <c r="L1738" s="30">
        <v>1000</v>
      </c>
      <c r="M1738" s="30">
        <v>5641</v>
      </c>
      <c r="N1738" s="30">
        <v>475</v>
      </c>
      <c r="O1738" s="30">
        <v>11000</v>
      </c>
      <c r="P1738" s="27">
        <v>8.1999999999999993</v>
      </c>
      <c r="Q1738" s="30">
        <v>301</v>
      </c>
      <c r="R1738" s="30">
        <v>100</v>
      </c>
      <c r="S1738" s="9">
        <v>380838870</v>
      </c>
      <c r="T1738" s="9">
        <v>94000000</v>
      </c>
      <c r="U1738" s="9">
        <f>IMDB4[[#This Row],[Gross Revenue]]-IMDB4[[#This Row],[Budget]]</f>
        <v>286838870</v>
      </c>
      <c r="V1738" s="9" t="str">
        <f>IF(IMDB4[[#This Row],[Profit]]&gt;0,"Hit","Flop")</f>
        <v>Hit</v>
      </c>
      <c r="W1738" s="9" t="str" cm="1">
        <f t="array" ref="W1738">_xlfn.IFS(IMDB4[[#This Row],[IMDb Score (1-10)]]&gt;=8,"Excellent",IMDB4[[#This Row],[IMDb Score (1-10)]]&gt;=7,"Good",IMDB4[[#This Row],[IMDb Score (1-10)]]&gt;=5,"Average",TRUE,"Poor")</f>
        <v>Excellent</v>
      </c>
      <c r="X1738" s="9" t="str">
        <f>IF(IMDB4[[#This Row],[Duration (min)]]&lt;90,"Short",IF(IMDB4[[#This Row],[Duration (min)]]&lt;=120,"Medium", "Long"))</f>
        <v>Medium</v>
      </c>
    </row>
    <row r="1739" spans="1:24" x14ac:dyDescent="0.25">
      <c r="A1739" s="1" t="s">
        <v>6882</v>
      </c>
      <c r="B1739" s="2">
        <v>42104</v>
      </c>
      <c r="C1739" s="30">
        <f>YEAR(IMDB4[[#This Row],[Release Date]])</f>
        <v>2015</v>
      </c>
      <c r="D1739" s="30" t="str">
        <f>FLOOR(IMDB4[[#This Row],[Year]],10)&amp;"s"</f>
        <v>2010s</v>
      </c>
      <c r="E1739" s="1" t="s">
        <v>32</v>
      </c>
      <c r="F1739" s="1" t="s">
        <v>40</v>
      </c>
      <c r="G1739" s="1" t="s">
        <v>3</v>
      </c>
      <c r="H1739" s="1" t="s">
        <v>4</v>
      </c>
      <c r="I1739" s="1" t="s">
        <v>84</v>
      </c>
      <c r="J1739" s="1" t="s">
        <v>2024</v>
      </c>
      <c r="K1739" s="1" t="s">
        <v>2763</v>
      </c>
      <c r="L1739" s="30">
        <v>1000</v>
      </c>
      <c r="M1739" s="30">
        <v>2944</v>
      </c>
      <c r="N1739" s="30">
        <v>0</v>
      </c>
      <c r="O1739" s="30">
        <v>118000</v>
      </c>
      <c r="P1739" s="27">
        <v>8.3000000000000007</v>
      </c>
      <c r="Q1739" s="30">
        <v>536</v>
      </c>
      <c r="R1739" s="30">
        <v>95</v>
      </c>
      <c r="S1739" s="9">
        <v>356454367</v>
      </c>
      <c r="T1739" s="9">
        <v>175000000</v>
      </c>
      <c r="U1739" s="9">
        <f>IMDB4[[#This Row],[Gross Revenue]]-IMDB4[[#This Row],[Budget]]</f>
        <v>181454367</v>
      </c>
      <c r="V1739" s="9" t="str">
        <f>IF(IMDB4[[#This Row],[Profit]]&gt;0,"Hit","Flop")</f>
        <v>Hit</v>
      </c>
      <c r="W1739" s="9" t="str" cm="1">
        <f t="array" ref="W1739">_xlfn.IFS(IMDB4[[#This Row],[IMDb Score (1-10)]]&gt;=8,"Excellent",IMDB4[[#This Row],[IMDb Score (1-10)]]&gt;=7,"Good",IMDB4[[#This Row],[IMDb Score (1-10)]]&gt;=5,"Average",TRUE,"Poor")</f>
        <v>Excellent</v>
      </c>
      <c r="X1739" s="9" t="str">
        <f>IF(IMDB4[[#This Row],[Duration (min)]]&lt;90,"Short",IF(IMDB4[[#This Row],[Duration (min)]]&lt;=120,"Medium", "Long"))</f>
        <v>Medium</v>
      </c>
    </row>
    <row r="1740" spans="1:24" x14ac:dyDescent="0.25">
      <c r="A1740" s="1" t="s">
        <v>5454</v>
      </c>
      <c r="B1740" s="2">
        <v>40109</v>
      </c>
      <c r="C1740" s="30">
        <f>YEAR(IMDB4[[#This Row],[Release Date]])</f>
        <v>2009</v>
      </c>
      <c r="D1740" s="30" t="str">
        <f>FLOOR(IMDB4[[#This Row],[Year]],10)&amp;"s"</f>
        <v>2000s</v>
      </c>
      <c r="E1740" s="1" t="s">
        <v>32</v>
      </c>
      <c r="F1740" s="1" t="s">
        <v>40</v>
      </c>
      <c r="G1740" s="1" t="s">
        <v>3</v>
      </c>
      <c r="H1740" s="1" t="s">
        <v>4</v>
      </c>
      <c r="I1740" s="1" t="s">
        <v>84</v>
      </c>
      <c r="J1740" s="1" t="s">
        <v>4265</v>
      </c>
      <c r="K1740" s="1" t="s">
        <v>2763</v>
      </c>
      <c r="L1740" s="30">
        <v>1000</v>
      </c>
      <c r="M1740" s="30">
        <v>2635</v>
      </c>
      <c r="N1740" s="30">
        <v>0</v>
      </c>
      <c r="O1740" s="30">
        <v>27000</v>
      </c>
      <c r="P1740" s="27">
        <v>8.3000000000000007</v>
      </c>
      <c r="Q1740" s="30">
        <v>408</v>
      </c>
      <c r="R1740" s="30">
        <v>96</v>
      </c>
      <c r="S1740" s="9">
        <v>292979556</v>
      </c>
      <c r="T1740" s="9">
        <v>175000000</v>
      </c>
      <c r="U1740" s="9">
        <f>IMDB4[[#This Row],[Gross Revenue]]-IMDB4[[#This Row],[Budget]]</f>
        <v>117979556</v>
      </c>
      <c r="V1740" s="9" t="str">
        <f>IF(IMDB4[[#This Row],[Profit]]&gt;0,"Hit","Flop")</f>
        <v>Hit</v>
      </c>
      <c r="W1740" s="9" t="str" cm="1">
        <f t="array" ref="W1740">_xlfn.IFS(IMDB4[[#This Row],[IMDb Score (1-10)]]&gt;=8,"Excellent",IMDB4[[#This Row],[IMDb Score (1-10)]]&gt;=7,"Good",IMDB4[[#This Row],[IMDb Score (1-10)]]&gt;=5,"Average",TRUE,"Poor")</f>
        <v>Excellent</v>
      </c>
      <c r="X1740" s="9" t="str">
        <f>IF(IMDB4[[#This Row],[Duration (min)]]&lt;90,"Short",IF(IMDB4[[#This Row],[Duration (min)]]&lt;=120,"Medium", "Long"))</f>
        <v>Medium</v>
      </c>
    </row>
    <row r="1741" spans="1:24" x14ac:dyDescent="0.25">
      <c r="A1741" s="1" t="s">
        <v>4104</v>
      </c>
      <c r="B1741" s="2">
        <v>38378</v>
      </c>
      <c r="C1741" s="30">
        <f>YEAR(IMDB4[[#This Row],[Release Date]])</f>
        <v>2005</v>
      </c>
      <c r="D1741" s="30" t="str">
        <f>FLOOR(IMDB4[[#This Row],[Year]],10)&amp;"s"</f>
        <v>2000s</v>
      </c>
      <c r="E1741" s="1" t="s">
        <v>32</v>
      </c>
      <c r="F1741" s="1" t="s">
        <v>40</v>
      </c>
      <c r="G1741" s="1" t="s">
        <v>3</v>
      </c>
      <c r="H1741" s="1" t="s">
        <v>4</v>
      </c>
      <c r="I1741" s="1" t="s">
        <v>84</v>
      </c>
      <c r="J1741" s="1" t="s">
        <v>614</v>
      </c>
      <c r="K1741" s="1" t="s">
        <v>2829</v>
      </c>
      <c r="L1741" s="30">
        <v>1000</v>
      </c>
      <c r="M1741" s="30">
        <v>1317</v>
      </c>
      <c r="N1741" s="30">
        <v>80</v>
      </c>
      <c r="O1741" s="30">
        <v>0</v>
      </c>
      <c r="P1741" s="27">
        <v>6.9</v>
      </c>
      <c r="Q1741" s="30">
        <v>284</v>
      </c>
      <c r="R1741" s="30">
        <v>150</v>
      </c>
      <c r="S1741" s="9">
        <v>291709845</v>
      </c>
      <c r="T1741" s="9">
        <v>180000000</v>
      </c>
      <c r="U1741" s="9">
        <f>IMDB4[[#This Row],[Gross Revenue]]-IMDB4[[#This Row],[Budget]]</f>
        <v>111709845</v>
      </c>
      <c r="V1741" s="9" t="str">
        <f>IF(IMDB4[[#This Row],[Profit]]&gt;0,"Hit","Flop")</f>
        <v>Hit</v>
      </c>
      <c r="W1741" s="9" t="str" cm="1">
        <f t="array" ref="W1741">_xlfn.IFS(IMDB4[[#This Row],[IMDb Score (1-10)]]&gt;=8,"Excellent",IMDB4[[#This Row],[IMDb Score (1-10)]]&gt;=7,"Good",IMDB4[[#This Row],[IMDb Score (1-10)]]&gt;=5,"Average",TRUE,"Poor")</f>
        <v>Average</v>
      </c>
      <c r="X1741" s="9" t="str">
        <f>IF(IMDB4[[#This Row],[Duration (min)]]&lt;90,"Short",IF(IMDB4[[#This Row],[Duration (min)]]&lt;=120,"Medium", "Long"))</f>
        <v>Long</v>
      </c>
    </row>
    <row r="1742" spans="1:24" x14ac:dyDescent="0.25">
      <c r="A1742" s="1" t="s">
        <v>3812</v>
      </c>
      <c r="B1742" s="2">
        <v>38187</v>
      </c>
      <c r="C1742" s="30">
        <f>YEAR(IMDB4[[#This Row],[Release Date]])</f>
        <v>2004</v>
      </c>
      <c r="D1742" s="30" t="str">
        <f>FLOOR(IMDB4[[#This Row],[Year]],10)&amp;"s"</f>
        <v>2000s</v>
      </c>
      <c r="E1742" s="1" t="s">
        <v>32</v>
      </c>
      <c r="F1742" s="1" t="s">
        <v>77</v>
      </c>
      <c r="G1742" s="1" t="s">
        <v>3</v>
      </c>
      <c r="H1742" s="1" t="s">
        <v>4</v>
      </c>
      <c r="I1742" s="1" t="s">
        <v>84</v>
      </c>
      <c r="J1742" s="1" t="s">
        <v>1038</v>
      </c>
      <c r="K1742" s="1" t="s">
        <v>2207</v>
      </c>
      <c r="L1742" s="30">
        <v>1000</v>
      </c>
      <c r="M1742" s="30">
        <v>1901</v>
      </c>
      <c r="N1742" s="30">
        <v>663</v>
      </c>
      <c r="O1742" s="30">
        <v>0</v>
      </c>
      <c r="P1742" s="27">
        <v>8</v>
      </c>
      <c r="Q1742" s="30">
        <v>283</v>
      </c>
      <c r="R1742" s="30">
        <v>115</v>
      </c>
      <c r="S1742" s="9">
        <v>261437578</v>
      </c>
      <c r="T1742" s="9">
        <v>92000000</v>
      </c>
      <c r="U1742" s="9">
        <f>IMDB4[[#This Row],[Gross Revenue]]-IMDB4[[#This Row],[Budget]]</f>
        <v>169437578</v>
      </c>
      <c r="V1742" s="9" t="str">
        <f>IF(IMDB4[[#This Row],[Profit]]&gt;0,"Hit","Flop")</f>
        <v>Hit</v>
      </c>
      <c r="W1742" s="9" t="str" cm="1">
        <f t="array" ref="W1742">_xlfn.IFS(IMDB4[[#This Row],[IMDb Score (1-10)]]&gt;=8,"Excellent",IMDB4[[#This Row],[IMDb Score (1-10)]]&gt;=7,"Good",IMDB4[[#This Row],[IMDb Score (1-10)]]&gt;=5,"Average",TRUE,"Poor")</f>
        <v>Excellent</v>
      </c>
      <c r="X1742" s="9" t="str">
        <f>IF(IMDB4[[#This Row],[Duration (min)]]&lt;90,"Short",IF(IMDB4[[#This Row],[Duration (min)]]&lt;=120,"Medium", "Long"))</f>
        <v>Medium</v>
      </c>
    </row>
    <row r="1743" spans="1:24" x14ac:dyDescent="0.25">
      <c r="A1743" s="1" t="s">
        <v>2388</v>
      </c>
      <c r="B1743" s="2">
        <v>36663</v>
      </c>
      <c r="C1743" s="30">
        <f>YEAR(IMDB4[[#This Row],[Release Date]])</f>
        <v>2000</v>
      </c>
      <c r="D1743" s="30" t="str">
        <f>FLOOR(IMDB4[[#This Row],[Year]],10)&amp;"s"</f>
        <v>2000s</v>
      </c>
      <c r="E1743" s="1" t="s">
        <v>32</v>
      </c>
      <c r="F1743" s="1" t="s">
        <v>20</v>
      </c>
      <c r="G1743" s="1" t="s">
        <v>3</v>
      </c>
      <c r="H1743" s="1" t="s">
        <v>4</v>
      </c>
      <c r="I1743" s="1" t="s">
        <v>84</v>
      </c>
      <c r="J1743" s="1" t="s">
        <v>553</v>
      </c>
      <c r="K1743" s="1" t="s">
        <v>456</v>
      </c>
      <c r="L1743" s="30">
        <v>1000</v>
      </c>
      <c r="M1743" s="30">
        <v>4146</v>
      </c>
      <c r="N1743" s="30">
        <v>2000</v>
      </c>
      <c r="O1743" s="30">
        <v>0</v>
      </c>
      <c r="P1743" s="27">
        <v>6</v>
      </c>
      <c r="Q1743" s="30">
        <v>175</v>
      </c>
      <c r="R1743" s="30">
        <v>110</v>
      </c>
      <c r="S1743" s="9">
        <v>260031035</v>
      </c>
      <c r="T1743" s="9">
        <v>123000000</v>
      </c>
      <c r="U1743" s="9">
        <f>IMDB4[[#This Row],[Gross Revenue]]-IMDB4[[#This Row],[Budget]]</f>
        <v>137031035</v>
      </c>
      <c r="V1743" s="9" t="str">
        <f>IF(IMDB4[[#This Row],[Profit]]&gt;0,"Hit","Flop")</f>
        <v>Hit</v>
      </c>
      <c r="W1743" s="9" t="str" cm="1">
        <f t="array" ref="W1743">_xlfn.IFS(IMDB4[[#This Row],[IMDb Score (1-10)]]&gt;=8,"Excellent",IMDB4[[#This Row],[IMDb Score (1-10)]]&gt;=7,"Good",IMDB4[[#This Row],[IMDb Score (1-10)]]&gt;=5,"Average",TRUE,"Poor")</f>
        <v>Average</v>
      </c>
      <c r="X1743" s="9" t="str">
        <f>IF(IMDB4[[#This Row],[Duration (min)]]&lt;90,"Short",IF(IMDB4[[#This Row],[Duration (min)]]&lt;=120,"Medium", "Long"))</f>
        <v>Medium</v>
      </c>
    </row>
    <row r="1744" spans="1:24" x14ac:dyDescent="0.25">
      <c r="A1744" s="1" t="s">
        <v>4264</v>
      </c>
      <c r="B1744" s="2">
        <v>38731</v>
      </c>
      <c r="C1744" s="30">
        <f>YEAR(IMDB4[[#This Row],[Release Date]])</f>
        <v>2006</v>
      </c>
      <c r="D1744" s="30" t="str">
        <f>FLOOR(IMDB4[[#This Row],[Year]],10)&amp;"s"</f>
        <v>2000s</v>
      </c>
      <c r="E1744" s="1" t="s">
        <v>32</v>
      </c>
      <c r="F1744" s="1" t="s">
        <v>40</v>
      </c>
      <c r="G1744" s="1" t="s">
        <v>3</v>
      </c>
      <c r="H1744" s="1" t="s">
        <v>4</v>
      </c>
      <c r="I1744" s="1" t="s">
        <v>28</v>
      </c>
      <c r="J1744" s="1" t="s">
        <v>4265</v>
      </c>
      <c r="K1744" s="1" t="s">
        <v>1287</v>
      </c>
      <c r="L1744" s="30">
        <v>1000</v>
      </c>
      <c r="M1744" s="30">
        <v>4905</v>
      </c>
      <c r="N1744" s="30">
        <v>487</v>
      </c>
      <c r="O1744" s="30">
        <v>0</v>
      </c>
      <c r="P1744" s="27">
        <v>7.2</v>
      </c>
      <c r="Q1744" s="30">
        <v>256</v>
      </c>
      <c r="R1744" s="30">
        <v>117</v>
      </c>
      <c r="S1744" s="9">
        <v>244052771</v>
      </c>
      <c r="T1744" s="9">
        <v>120000000</v>
      </c>
      <c r="U1744" s="9">
        <f>IMDB4[[#This Row],[Gross Revenue]]-IMDB4[[#This Row],[Budget]]</f>
        <v>124052771</v>
      </c>
      <c r="V1744" s="9" t="str">
        <f>IF(IMDB4[[#This Row],[Profit]]&gt;0,"Hit","Flop")</f>
        <v>Hit</v>
      </c>
      <c r="W1744" s="9" t="str" cm="1">
        <f t="array" ref="W1744">_xlfn.IFS(IMDB4[[#This Row],[IMDb Score (1-10)]]&gt;=8,"Excellent",IMDB4[[#This Row],[IMDb Score (1-10)]]&gt;=7,"Good",IMDB4[[#This Row],[IMDb Score (1-10)]]&gt;=5,"Average",TRUE,"Poor")</f>
        <v>Good</v>
      </c>
      <c r="X1744" s="9" t="str">
        <f>IF(IMDB4[[#This Row],[Duration (min)]]&lt;90,"Short",IF(IMDB4[[#This Row],[Duration (min)]]&lt;=120,"Medium", "Long"))</f>
        <v>Medium</v>
      </c>
    </row>
    <row r="1745" spans="1:24" x14ac:dyDescent="0.25">
      <c r="A1745" s="1" t="s">
        <v>5121</v>
      </c>
      <c r="B1745" s="2">
        <v>39649</v>
      </c>
      <c r="C1745" s="30">
        <f>YEAR(IMDB4[[#This Row],[Release Date]])</f>
        <v>2008</v>
      </c>
      <c r="D1745" s="30" t="str">
        <f>FLOOR(IMDB4[[#This Row],[Year]],10)&amp;"s"</f>
        <v>2000s</v>
      </c>
      <c r="E1745" s="1" t="s">
        <v>32</v>
      </c>
      <c r="F1745" s="1" t="s">
        <v>40</v>
      </c>
      <c r="G1745" s="1" t="s">
        <v>3</v>
      </c>
      <c r="H1745" s="1" t="s">
        <v>4</v>
      </c>
      <c r="I1745" s="1" t="s">
        <v>28</v>
      </c>
      <c r="J1745" s="1" t="s">
        <v>4265</v>
      </c>
      <c r="K1745" s="1" t="s">
        <v>3319</v>
      </c>
      <c r="L1745" s="30">
        <v>1000</v>
      </c>
      <c r="M1745" s="30">
        <v>2975</v>
      </c>
      <c r="N1745" s="30">
        <v>475</v>
      </c>
      <c r="O1745" s="30">
        <v>16000</v>
      </c>
      <c r="P1745" s="27">
        <v>8.4</v>
      </c>
      <c r="Q1745" s="30">
        <v>421</v>
      </c>
      <c r="R1745" s="30">
        <v>98</v>
      </c>
      <c r="S1745" s="9">
        <v>223806889</v>
      </c>
      <c r="T1745" s="9">
        <v>180000000</v>
      </c>
      <c r="U1745" s="9">
        <f>IMDB4[[#This Row],[Gross Revenue]]-IMDB4[[#This Row],[Budget]]</f>
        <v>43806889</v>
      </c>
      <c r="V1745" s="9" t="str">
        <f>IF(IMDB4[[#This Row],[Profit]]&gt;0,"Hit","Flop")</f>
        <v>Hit</v>
      </c>
      <c r="W1745" s="9" t="str" cm="1">
        <f t="array" ref="W1745">_xlfn.IFS(IMDB4[[#This Row],[IMDb Score (1-10)]]&gt;=8,"Excellent",IMDB4[[#This Row],[IMDb Score (1-10)]]&gt;=7,"Good",IMDB4[[#This Row],[IMDb Score (1-10)]]&gt;=5,"Average",TRUE,"Poor")</f>
        <v>Excellent</v>
      </c>
      <c r="X1745" s="9" t="str">
        <f>IF(IMDB4[[#This Row],[Duration (min)]]&lt;90,"Short",IF(IMDB4[[#This Row],[Duration (min)]]&lt;=120,"Medium", "Long"))</f>
        <v>Medium</v>
      </c>
    </row>
    <row r="1746" spans="1:24" x14ac:dyDescent="0.25">
      <c r="A1746" s="1" t="s">
        <v>5169</v>
      </c>
      <c r="B1746" s="2">
        <v>39996</v>
      </c>
      <c r="C1746" s="30">
        <f>YEAR(IMDB4[[#This Row],[Release Date]])</f>
        <v>2009</v>
      </c>
      <c r="D1746" s="30" t="str">
        <f>FLOOR(IMDB4[[#This Row],[Year]],10)&amp;"s"</f>
        <v>2000s</v>
      </c>
      <c r="E1746" s="1" t="s">
        <v>32</v>
      </c>
      <c r="F1746" s="1" t="s">
        <v>33</v>
      </c>
      <c r="G1746" s="1" t="s">
        <v>3</v>
      </c>
      <c r="H1746" s="1" t="s">
        <v>4</v>
      </c>
      <c r="I1746" s="1" t="s">
        <v>84</v>
      </c>
      <c r="J1746" s="1" t="s">
        <v>2024</v>
      </c>
      <c r="K1746" s="1" t="s">
        <v>1767</v>
      </c>
      <c r="L1746" s="30">
        <v>1000</v>
      </c>
      <c r="M1746" s="30">
        <v>5227</v>
      </c>
      <c r="N1746" s="30">
        <v>84</v>
      </c>
      <c r="O1746" s="30">
        <v>2000</v>
      </c>
      <c r="P1746" s="27">
        <v>4.5</v>
      </c>
      <c r="Q1746" s="30">
        <v>107</v>
      </c>
      <c r="R1746" s="30">
        <v>88</v>
      </c>
      <c r="S1746" s="9">
        <v>219613391</v>
      </c>
      <c r="T1746" s="9">
        <v>75000000</v>
      </c>
      <c r="U1746" s="9">
        <f>IMDB4[[#This Row],[Gross Revenue]]-IMDB4[[#This Row],[Budget]]</f>
        <v>144613391</v>
      </c>
      <c r="V1746" s="9" t="str">
        <f>IF(IMDB4[[#This Row],[Profit]]&gt;0,"Hit","Flop")</f>
        <v>Hit</v>
      </c>
      <c r="W1746" s="9" t="str" cm="1">
        <f t="array" ref="W1746">_xlfn.IFS(IMDB4[[#This Row],[IMDb Score (1-10)]]&gt;=8,"Excellent",IMDB4[[#This Row],[IMDb Score (1-10)]]&gt;=7,"Good",IMDB4[[#This Row],[IMDb Score (1-10)]]&gt;=5,"Average",TRUE,"Poor")</f>
        <v>Poor</v>
      </c>
      <c r="X1746" s="9" t="str">
        <f>IF(IMDB4[[#This Row],[Duration (min)]]&lt;90,"Short",IF(IMDB4[[#This Row],[Duration (min)]]&lt;=120,"Medium", "Long"))</f>
        <v>Short</v>
      </c>
    </row>
    <row r="1747" spans="1:24" x14ac:dyDescent="0.25">
      <c r="A1747" s="1" t="s">
        <v>4575</v>
      </c>
      <c r="B1747" s="2">
        <v>39327</v>
      </c>
      <c r="C1747" s="30">
        <f>YEAR(IMDB4[[#This Row],[Release Date]])</f>
        <v>2007</v>
      </c>
      <c r="D1747" s="30" t="str">
        <f>FLOOR(IMDB4[[#This Row],[Year]],10)&amp;"s"</f>
        <v>2000s</v>
      </c>
      <c r="E1747" s="1" t="s">
        <v>32</v>
      </c>
      <c r="F1747" s="1" t="s">
        <v>33</v>
      </c>
      <c r="G1747" s="1" t="s">
        <v>3</v>
      </c>
      <c r="H1747" s="1" t="s">
        <v>4</v>
      </c>
      <c r="I1747" s="1" t="s">
        <v>84</v>
      </c>
      <c r="J1747" s="1" t="s">
        <v>4576</v>
      </c>
      <c r="K1747" s="1" t="s">
        <v>2124</v>
      </c>
      <c r="L1747" s="30">
        <v>1000</v>
      </c>
      <c r="M1747" s="30">
        <v>2847</v>
      </c>
      <c r="N1747" s="30">
        <v>25</v>
      </c>
      <c r="O1747" s="30">
        <v>0</v>
      </c>
      <c r="P1747" s="27">
        <v>5.2</v>
      </c>
      <c r="Q1747" s="30">
        <v>131</v>
      </c>
      <c r="R1747" s="30">
        <v>92</v>
      </c>
      <c r="S1747" s="9">
        <v>217326336</v>
      </c>
      <c r="T1747" s="9">
        <v>60000000</v>
      </c>
      <c r="U1747" s="9">
        <f>IMDB4[[#This Row],[Gross Revenue]]-IMDB4[[#This Row],[Budget]]</f>
        <v>157326336</v>
      </c>
      <c r="V1747" s="9" t="str">
        <f>IF(IMDB4[[#This Row],[Profit]]&gt;0,"Hit","Flop")</f>
        <v>Hit</v>
      </c>
      <c r="W1747" s="9" t="str" cm="1">
        <f t="array" ref="W1747">_xlfn.IFS(IMDB4[[#This Row],[IMDb Score (1-10)]]&gt;=8,"Excellent",IMDB4[[#This Row],[IMDb Score (1-10)]]&gt;=7,"Good",IMDB4[[#This Row],[IMDb Score (1-10)]]&gt;=5,"Average",TRUE,"Poor")</f>
        <v>Average</v>
      </c>
      <c r="X1747" s="9" t="str">
        <f>IF(IMDB4[[#This Row],[Duration (min)]]&lt;90,"Short",IF(IMDB4[[#This Row],[Duration (min)]]&lt;=120,"Medium", "Long"))</f>
        <v>Medium</v>
      </c>
    </row>
    <row r="1748" spans="1:24" x14ac:dyDescent="0.25">
      <c r="A1748" s="1" t="s">
        <v>478</v>
      </c>
      <c r="B1748" s="2">
        <v>31386</v>
      </c>
      <c r="C1748" s="30">
        <f>YEAR(IMDB4[[#This Row],[Release Date]])</f>
        <v>1985</v>
      </c>
      <c r="D1748" s="30" t="str">
        <f>FLOOR(IMDB4[[#This Row],[Year]],10)&amp;"s"</f>
        <v>1980s</v>
      </c>
      <c r="E1748" s="1" t="s">
        <v>32</v>
      </c>
      <c r="F1748" s="1" t="s">
        <v>40</v>
      </c>
      <c r="G1748" s="1" t="s">
        <v>3</v>
      </c>
      <c r="H1748" s="1" t="s">
        <v>4</v>
      </c>
      <c r="I1748" s="1" t="s">
        <v>84</v>
      </c>
      <c r="J1748" s="1" t="s">
        <v>479</v>
      </c>
      <c r="K1748" s="1" t="s">
        <v>480</v>
      </c>
      <c r="L1748" s="30">
        <v>1000</v>
      </c>
      <c r="M1748" s="30">
        <v>3230</v>
      </c>
      <c r="N1748" s="30">
        <v>0</v>
      </c>
      <c r="O1748" s="30">
        <v>39000</v>
      </c>
      <c r="P1748" s="27">
        <v>8.5</v>
      </c>
      <c r="Q1748" s="30">
        <v>198</v>
      </c>
      <c r="R1748" s="30">
        <v>116</v>
      </c>
      <c r="S1748" s="9">
        <v>210609762</v>
      </c>
      <c r="T1748" s="9">
        <v>19000000</v>
      </c>
      <c r="U1748" s="9">
        <f>IMDB4[[#This Row],[Gross Revenue]]-IMDB4[[#This Row],[Budget]]</f>
        <v>191609762</v>
      </c>
      <c r="V1748" s="9" t="str">
        <f>IF(IMDB4[[#This Row],[Profit]]&gt;0,"Hit","Flop")</f>
        <v>Hit</v>
      </c>
      <c r="W1748" s="9" t="str" cm="1">
        <f t="array" ref="W1748">_xlfn.IFS(IMDB4[[#This Row],[IMDb Score (1-10)]]&gt;=8,"Excellent",IMDB4[[#This Row],[IMDb Score (1-10)]]&gt;=7,"Good",IMDB4[[#This Row],[IMDb Score (1-10)]]&gt;=5,"Average",TRUE,"Poor")</f>
        <v>Excellent</v>
      </c>
      <c r="X1748" s="9" t="str">
        <f>IF(IMDB4[[#This Row],[Duration (min)]]&lt;90,"Short",IF(IMDB4[[#This Row],[Duration (min)]]&lt;=120,"Medium", "Long"))</f>
        <v>Medium</v>
      </c>
    </row>
    <row r="1749" spans="1:24" x14ac:dyDescent="0.25">
      <c r="A1749" s="1" t="s">
        <v>4721</v>
      </c>
      <c r="B1749" s="2">
        <v>39168</v>
      </c>
      <c r="C1749" s="30">
        <f>YEAR(IMDB4[[#This Row],[Release Date]])</f>
        <v>2007</v>
      </c>
      <c r="D1749" s="30" t="str">
        <f>FLOOR(IMDB4[[#This Row],[Year]],10)&amp;"s"</f>
        <v>2000s</v>
      </c>
      <c r="E1749" s="1" t="s">
        <v>32</v>
      </c>
      <c r="F1749" s="1" t="s">
        <v>33</v>
      </c>
      <c r="G1749" s="1" t="s">
        <v>3</v>
      </c>
      <c r="H1749" s="1" t="s">
        <v>4</v>
      </c>
      <c r="I1749" s="1" t="s">
        <v>28</v>
      </c>
      <c r="J1749" s="1" t="s">
        <v>1750</v>
      </c>
      <c r="K1749" s="1" t="s">
        <v>2207</v>
      </c>
      <c r="L1749" s="30">
        <v>1000</v>
      </c>
      <c r="M1749" s="30">
        <v>4764</v>
      </c>
      <c r="N1749" s="30">
        <v>663</v>
      </c>
      <c r="O1749" s="30">
        <v>10000</v>
      </c>
      <c r="P1749" s="27">
        <v>8</v>
      </c>
      <c r="Q1749" s="30">
        <v>318</v>
      </c>
      <c r="R1749" s="30">
        <v>111</v>
      </c>
      <c r="S1749" s="9">
        <v>206435493</v>
      </c>
      <c r="T1749" s="9">
        <v>150000000</v>
      </c>
      <c r="U1749" s="9">
        <f>IMDB4[[#This Row],[Gross Revenue]]-IMDB4[[#This Row],[Budget]]</f>
        <v>56435493</v>
      </c>
      <c r="V1749" s="9" t="str">
        <f>IF(IMDB4[[#This Row],[Profit]]&gt;0,"Hit","Flop")</f>
        <v>Hit</v>
      </c>
      <c r="W1749" s="9" t="str" cm="1">
        <f t="array" ref="W1749">_xlfn.IFS(IMDB4[[#This Row],[IMDb Score (1-10)]]&gt;=8,"Excellent",IMDB4[[#This Row],[IMDb Score (1-10)]]&gt;=7,"Good",IMDB4[[#This Row],[IMDb Score (1-10)]]&gt;=5,"Average",TRUE,"Poor")</f>
        <v>Excellent</v>
      </c>
      <c r="X1749" s="9" t="str">
        <f>IF(IMDB4[[#This Row],[Duration (min)]]&lt;90,"Short",IF(IMDB4[[#This Row],[Duration (min)]]&lt;=120,"Medium", "Long"))</f>
        <v>Medium</v>
      </c>
    </row>
    <row r="1750" spans="1:24" x14ac:dyDescent="0.25">
      <c r="A1750" s="1" t="s">
        <v>205</v>
      </c>
      <c r="B1750" s="2">
        <v>26986</v>
      </c>
      <c r="C1750" s="30">
        <f>YEAR(IMDB4[[#This Row],[Release Date]])</f>
        <v>1973</v>
      </c>
      <c r="D1750" s="30" t="str">
        <f>FLOOR(IMDB4[[#This Row],[Year]],10)&amp;"s"</f>
        <v>1970s</v>
      </c>
      <c r="E1750" s="1" t="s">
        <v>32</v>
      </c>
      <c r="F1750" s="1" t="s">
        <v>91</v>
      </c>
      <c r="G1750" s="1" t="s">
        <v>3</v>
      </c>
      <c r="H1750" s="1" t="s">
        <v>4</v>
      </c>
      <c r="I1750" s="1" t="s">
        <v>92</v>
      </c>
      <c r="J1750" s="1" t="s">
        <v>206</v>
      </c>
      <c r="K1750" s="1" t="s">
        <v>207</v>
      </c>
      <c r="L1750" s="30">
        <v>1000</v>
      </c>
      <c r="M1750" s="30">
        <v>2466</v>
      </c>
      <c r="N1750" s="30">
        <v>607</v>
      </c>
      <c r="O1750" s="30">
        <v>18000</v>
      </c>
      <c r="P1750" s="27">
        <v>8</v>
      </c>
      <c r="Q1750" s="30">
        <v>304</v>
      </c>
      <c r="R1750" s="30">
        <v>132</v>
      </c>
      <c r="S1750" s="9">
        <v>204565000</v>
      </c>
      <c r="T1750" s="9">
        <v>8000000</v>
      </c>
      <c r="U1750" s="9">
        <f>IMDB4[[#This Row],[Gross Revenue]]-IMDB4[[#This Row],[Budget]]</f>
        <v>196565000</v>
      </c>
      <c r="V1750" s="9" t="str">
        <f>IF(IMDB4[[#This Row],[Profit]]&gt;0,"Hit","Flop")</f>
        <v>Hit</v>
      </c>
      <c r="W1750" s="9" t="str" cm="1">
        <f t="array" ref="W1750">_xlfn.IFS(IMDB4[[#This Row],[IMDb Score (1-10)]]&gt;=8,"Excellent",IMDB4[[#This Row],[IMDb Score (1-10)]]&gt;=7,"Good",IMDB4[[#This Row],[IMDb Score (1-10)]]&gt;=5,"Average",TRUE,"Poor")</f>
        <v>Excellent</v>
      </c>
      <c r="X1750" s="9" t="str">
        <f>IF(IMDB4[[#This Row],[Duration (min)]]&lt;90,"Short",IF(IMDB4[[#This Row],[Duration (min)]]&lt;=120,"Medium", "Long"))</f>
        <v>Long</v>
      </c>
    </row>
    <row r="1751" spans="1:24" x14ac:dyDescent="0.25">
      <c r="A1751" s="1" t="s">
        <v>5300</v>
      </c>
      <c r="B1751" s="2">
        <v>39963</v>
      </c>
      <c r="C1751" s="30">
        <f>YEAR(IMDB4[[#This Row],[Release Date]])</f>
        <v>2009</v>
      </c>
      <c r="D1751" s="30" t="str">
        <f>FLOOR(IMDB4[[#This Row],[Year]],10)&amp;"s"</f>
        <v>2000s</v>
      </c>
      <c r="E1751" s="1" t="s">
        <v>32</v>
      </c>
      <c r="F1751" s="1" t="s">
        <v>77</v>
      </c>
      <c r="G1751" s="1" t="s">
        <v>3</v>
      </c>
      <c r="H1751" s="1" t="s">
        <v>4</v>
      </c>
      <c r="I1751" s="1" t="s">
        <v>84</v>
      </c>
      <c r="J1751" s="1" t="s">
        <v>2024</v>
      </c>
      <c r="K1751" s="1" t="s">
        <v>5301</v>
      </c>
      <c r="L1751" s="30">
        <v>1000</v>
      </c>
      <c r="M1751" s="30">
        <v>2579</v>
      </c>
      <c r="N1751" s="30">
        <v>11</v>
      </c>
      <c r="O1751" s="30">
        <v>0</v>
      </c>
      <c r="P1751" s="27">
        <v>6.5</v>
      </c>
      <c r="Q1751" s="30">
        <v>219</v>
      </c>
      <c r="R1751" s="30">
        <v>94</v>
      </c>
      <c r="S1751" s="9">
        <v>198332128</v>
      </c>
      <c r="T1751" s="9">
        <v>175000000</v>
      </c>
      <c r="U1751" s="9">
        <f>IMDB4[[#This Row],[Gross Revenue]]-IMDB4[[#This Row],[Budget]]</f>
        <v>23332128</v>
      </c>
      <c r="V1751" s="9" t="str">
        <f>IF(IMDB4[[#This Row],[Profit]]&gt;0,"Hit","Flop")</f>
        <v>Hit</v>
      </c>
      <c r="W1751" s="9" t="str" cm="1">
        <f t="array" ref="W1751">_xlfn.IFS(IMDB4[[#This Row],[IMDb Score (1-10)]]&gt;=8,"Excellent",IMDB4[[#This Row],[IMDb Score (1-10)]]&gt;=7,"Good",IMDB4[[#This Row],[IMDb Score (1-10)]]&gt;=5,"Average",TRUE,"Poor")</f>
        <v>Average</v>
      </c>
      <c r="X1751" s="9" t="str">
        <f>IF(IMDB4[[#This Row],[Duration (min)]]&lt;90,"Short",IF(IMDB4[[#This Row],[Duration (min)]]&lt;=120,"Medium", "Long"))</f>
        <v>Medium</v>
      </c>
    </row>
    <row r="1752" spans="1:24" x14ac:dyDescent="0.25">
      <c r="A1752" s="1" t="s">
        <v>5794</v>
      </c>
      <c r="B1752" s="2">
        <v>40690</v>
      </c>
      <c r="C1752" s="30">
        <f>YEAR(IMDB4[[#This Row],[Release Date]])</f>
        <v>2011</v>
      </c>
      <c r="D1752" s="30" t="str">
        <f>FLOOR(IMDB4[[#This Row],[Year]],10)&amp;"s"</f>
        <v>2010s</v>
      </c>
      <c r="E1752" s="1" t="s">
        <v>32</v>
      </c>
      <c r="F1752" s="1" t="s">
        <v>40</v>
      </c>
      <c r="G1752" s="1" t="s">
        <v>3</v>
      </c>
      <c r="H1752" s="1" t="s">
        <v>4</v>
      </c>
      <c r="I1752" s="1" t="s">
        <v>28</v>
      </c>
      <c r="J1752" s="1" t="s">
        <v>1058</v>
      </c>
      <c r="K1752" s="1" t="s">
        <v>1287</v>
      </c>
      <c r="L1752" s="30">
        <v>1000</v>
      </c>
      <c r="M1752" s="30">
        <v>4482</v>
      </c>
      <c r="N1752" s="30">
        <v>487</v>
      </c>
      <c r="O1752" s="30">
        <v>10000</v>
      </c>
      <c r="P1752" s="27">
        <v>6.3</v>
      </c>
      <c r="Q1752" s="30">
        <v>304</v>
      </c>
      <c r="R1752" s="30">
        <v>106</v>
      </c>
      <c r="S1752" s="9">
        <v>191450875</v>
      </c>
      <c r="T1752" s="9">
        <v>200000000</v>
      </c>
      <c r="U1752" s="9">
        <f>IMDB4[[#This Row],[Gross Revenue]]-IMDB4[[#This Row],[Budget]]</f>
        <v>-8549125</v>
      </c>
      <c r="V1752" s="9" t="str">
        <f>IF(IMDB4[[#This Row],[Profit]]&gt;0,"Hit","Flop")</f>
        <v>Flop</v>
      </c>
      <c r="W1752" s="9" t="str" cm="1">
        <f t="array" ref="W1752">_xlfn.IFS(IMDB4[[#This Row],[IMDb Score (1-10)]]&gt;=8,"Excellent",IMDB4[[#This Row],[IMDb Score (1-10)]]&gt;=7,"Good",IMDB4[[#This Row],[IMDb Score (1-10)]]&gt;=5,"Average",TRUE,"Poor")</f>
        <v>Average</v>
      </c>
      <c r="X1752" s="9" t="str">
        <f>IF(IMDB4[[#This Row],[Duration (min)]]&lt;90,"Short",IF(IMDB4[[#This Row],[Duration (min)]]&lt;=120,"Medium", "Long"))</f>
        <v>Medium</v>
      </c>
    </row>
    <row r="1753" spans="1:24" x14ac:dyDescent="0.25">
      <c r="A1753" s="1" t="s">
        <v>259</v>
      </c>
      <c r="B1753" s="2">
        <v>28720</v>
      </c>
      <c r="C1753" s="30">
        <f>YEAR(IMDB4[[#This Row],[Release Date]])</f>
        <v>1978</v>
      </c>
      <c r="D1753" s="30" t="str">
        <f>FLOOR(IMDB4[[#This Row],[Year]],10)&amp;"s"</f>
        <v>1970s</v>
      </c>
      <c r="E1753" s="1" t="s">
        <v>32</v>
      </c>
      <c r="F1753" s="1" t="s">
        <v>15</v>
      </c>
      <c r="G1753" s="1" t="s">
        <v>3</v>
      </c>
      <c r="H1753" s="1" t="s">
        <v>4</v>
      </c>
      <c r="I1753" s="1" t="s">
        <v>132</v>
      </c>
      <c r="J1753" s="1" t="s">
        <v>260</v>
      </c>
      <c r="K1753" s="1" t="s">
        <v>261</v>
      </c>
      <c r="L1753" s="30">
        <v>1000</v>
      </c>
      <c r="M1753" s="30">
        <v>5127</v>
      </c>
      <c r="N1753" s="30">
        <v>116</v>
      </c>
      <c r="O1753" s="30">
        <v>13000</v>
      </c>
      <c r="P1753" s="27">
        <v>7.2</v>
      </c>
      <c r="Q1753" s="30">
        <v>124</v>
      </c>
      <c r="R1753" s="30">
        <v>110</v>
      </c>
      <c r="S1753" s="9">
        <v>181360000</v>
      </c>
      <c r="T1753" s="9">
        <v>6000000</v>
      </c>
      <c r="U1753" s="9">
        <f>IMDB4[[#This Row],[Gross Revenue]]-IMDB4[[#This Row],[Budget]]</f>
        <v>175360000</v>
      </c>
      <c r="V1753" s="9" t="str">
        <f>IF(IMDB4[[#This Row],[Profit]]&gt;0,"Hit","Flop")</f>
        <v>Hit</v>
      </c>
      <c r="W1753" s="9" t="str" cm="1">
        <f t="array" ref="W1753">_xlfn.IFS(IMDB4[[#This Row],[IMDb Score (1-10)]]&gt;=8,"Excellent",IMDB4[[#This Row],[IMDb Score (1-10)]]&gt;=7,"Good",IMDB4[[#This Row],[IMDb Score (1-10)]]&gt;=5,"Average",TRUE,"Poor")</f>
        <v>Good</v>
      </c>
      <c r="X1753" s="9" t="str">
        <f>IF(IMDB4[[#This Row],[Duration (min)]]&lt;90,"Short",IF(IMDB4[[#This Row],[Duration (min)]]&lt;=120,"Medium", "Long"))</f>
        <v>Medium</v>
      </c>
    </row>
    <row r="1754" spans="1:24" x14ac:dyDescent="0.25">
      <c r="A1754" s="1" t="s">
        <v>2792</v>
      </c>
      <c r="B1754" s="2">
        <v>37138</v>
      </c>
      <c r="C1754" s="30">
        <f>YEAR(IMDB4[[#This Row],[Release Date]])</f>
        <v>2001</v>
      </c>
      <c r="D1754" s="30" t="str">
        <f>FLOOR(IMDB4[[#This Row],[Year]],10)&amp;"s"</f>
        <v>2000s</v>
      </c>
      <c r="E1754" s="1" t="s">
        <v>32</v>
      </c>
      <c r="F1754" s="1" t="s">
        <v>77</v>
      </c>
      <c r="G1754" s="1" t="s">
        <v>3</v>
      </c>
      <c r="H1754" s="1" t="s">
        <v>4</v>
      </c>
      <c r="I1754" s="1" t="s">
        <v>132</v>
      </c>
      <c r="J1754" s="1" t="s">
        <v>624</v>
      </c>
      <c r="K1754" s="1" t="s">
        <v>645</v>
      </c>
      <c r="L1754" s="30">
        <v>1000</v>
      </c>
      <c r="M1754" s="30">
        <v>2776</v>
      </c>
      <c r="N1754" s="30">
        <v>13000</v>
      </c>
      <c r="O1754" s="30">
        <v>0</v>
      </c>
      <c r="P1754" s="27">
        <v>5.7</v>
      </c>
      <c r="Q1754" s="30">
        <v>230</v>
      </c>
      <c r="R1754" s="30">
        <v>119</v>
      </c>
      <c r="S1754" s="9">
        <v>180011740</v>
      </c>
      <c r="T1754" s="9">
        <v>100000000</v>
      </c>
      <c r="U1754" s="9">
        <f>IMDB4[[#This Row],[Gross Revenue]]-IMDB4[[#This Row],[Budget]]</f>
        <v>80011740</v>
      </c>
      <c r="V1754" s="9" t="str">
        <f>IF(IMDB4[[#This Row],[Profit]]&gt;0,"Hit","Flop")</f>
        <v>Hit</v>
      </c>
      <c r="W1754" s="9" t="str" cm="1">
        <f t="array" ref="W1754">_xlfn.IFS(IMDB4[[#This Row],[IMDb Score (1-10)]]&gt;=8,"Excellent",IMDB4[[#This Row],[IMDb Score (1-10)]]&gt;=7,"Good",IMDB4[[#This Row],[IMDb Score (1-10)]]&gt;=5,"Average",TRUE,"Poor")</f>
        <v>Average</v>
      </c>
      <c r="X1754" s="9" t="str">
        <f>IF(IMDB4[[#This Row],[Duration (min)]]&lt;90,"Short",IF(IMDB4[[#This Row],[Duration (min)]]&lt;=120,"Medium", "Long"))</f>
        <v>Medium</v>
      </c>
    </row>
    <row r="1755" spans="1:24" x14ac:dyDescent="0.25">
      <c r="A1755" s="1" t="s">
        <v>4942</v>
      </c>
      <c r="B1755" s="2">
        <v>39791</v>
      </c>
      <c r="C1755" s="30">
        <f>YEAR(IMDB4[[#This Row],[Release Date]])</f>
        <v>2008</v>
      </c>
      <c r="D1755" s="30" t="str">
        <f>FLOOR(IMDB4[[#This Row],[Year]],10)&amp;"s"</f>
        <v>2000s</v>
      </c>
      <c r="E1755" s="1" t="s">
        <v>32</v>
      </c>
      <c r="F1755" s="1" t="s">
        <v>77</v>
      </c>
      <c r="G1755" s="1" t="s">
        <v>3</v>
      </c>
      <c r="H1755" s="1" t="s">
        <v>4</v>
      </c>
      <c r="I1755" s="1" t="s">
        <v>84</v>
      </c>
      <c r="J1755" s="1" t="s">
        <v>1352</v>
      </c>
      <c r="K1755" s="1" t="s">
        <v>1718</v>
      </c>
      <c r="L1755" s="30">
        <v>1000</v>
      </c>
      <c r="M1755" s="30">
        <v>3285</v>
      </c>
      <c r="N1755" s="30">
        <v>35</v>
      </c>
      <c r="O1755" s="30">
        <v>0</v>
      </c>
      <c r="P1755" s="27">
        <v>6.7</v>
      </c>
      <c r="Q1755" s="30">
        <v>167</v>
      </c>
      <c r="R1755" s="30">
        <v>89</v>
      </c>
      <c r="S1755" s="9">
        <v>179982968</v>
      </c>
      <c r="T1755" s="9">
        <v>150000000</v>
      </c>
      <c r="U1755" s="9">
        <f>IMDB4[[#This Row],[Gross Revenue]]-IMDB4[[#This Row],[Budget]]</f>
        <v>29982968</v>
      </c>
      <c r="V1755" s="9" t="str">
        <f>IF(IMDB4[[#This Row],[Profit]]&gt;0,"Hit","Flop")</f>
        <v>Hit</v>
      </c>
      <c r="W1755" s="9" t="str" cm="1">
        <f t="array" ref="W1755">_xlfn.IFS(IMDB4[[#This Row],[IMDb Score (1-10)]]&gt;=8,"Excellent",IMDB4[[#This Row],[IMDb Score (1-10)]]&gt;=7,"Good",IMDB4[[#This Row],[IMDb Score (1-10)]]&gt;=5,"Average",TRUE,"Poor")</f>
        <v>Average</v>
      </c>
      <c r="X1755" s="9" t="str">
        <f>IF(IMDB4[[#This Row],[Duration (min)]]&lt;90,"Short",IF(IMDB4[[#This Row],[Duration (min)]]&lt;=120,"Medium", "Long"))</f>
        <v>Short</v>
      </c>
    </row>
    <row r="1756" spans="1:24" x14ac:dyDescent="0.25">
      <c r="A1756" s="1" t="s">
        <v>3059</v>
      </c>
      <c r="B1756" s="2">
        <v>37472</v>
      </c>
      <c r="C1756" s="30">
        <f>YEAR(IMDB4[[#This Row],[Release Date]])</f>
        <v>2002</v>
      </c>
      <c r="D1756" s="30" t="str">
        <f>FLOOR(IMDB4[[#This Row],[Year]],10)&amp;"s"</f>
        <v>2000s</v>
      </c>
      <c r="E1756" s="1" t="s">
        <v>32</v>
      </c>
      <c r="F1756" s="1" t="s">
        <v>40</v>
      </c>
      <c r="G1756" s="1" t="s">
        <v>3</v>
      </c>
      <c r="H1756" s="1" t="s">
        <v>4</v>
      </c>
      <c r="I1756" s="1" t="s">
        <v>84</v>
      </c>
      <c r="J1756" s="1" t="s">
        <v>1836</v>
      </c>
      <c r="K1756" s="1" t="s">
        <v>3060</v>
      </c>
      <c r="L1756" s="30">
        <v>1000</v>
      </c>
      <c r="M1756" s="30">
        <v>5437</v>
      </c>
      <c r="N1756" s="30">
        <v>77</v>
      </c>
      <c r="O1756" s="30">
        <v>3000</v>
      </c>
      <c r="P1756" s="27">
        <v>7.6</v>
      </c>
      <c r="Q1756" s="30">
        <v>193</v>
      </c>
      <c r="R1756" s="30">
        <v>103</v>
      </c>
      <c r="S1756" s="9">
        <v>176387405</v>
      </c>
      <c r="T1756" s="9">
        <v>59000000</v>
      </c>
      <c r="U1756" s="9">
        <f>IMDB4[[#This Row],[Gross Revenue]]-IMDB4[[#This Row],[Budget]]</f>
        <v>117387405</v>
      </c>
      <c r="V1756" s="9" t="str">
        <f>IF(IMDB4[[#This Row],[Profit]]&gt;0,"Hit","Flop")</f>
        <v>Hit</v>
      </c>
      <c r="W1756" s="9" t="str" cm="1">
        <f t="array" ref="W1756">_xlfn.IFS(IMDB4[[#This Row],[IMDb Score (1-10)]]&gt;=8,"Excellent",IMDB4[[#This Row],[IMDb Score (1-10)]]&gt;=7,"Good",IMDB4[[#This Row],[IMDb Score (1-10)]]&gt;=5,"Average",TRUE,"Poor")</f>
        <v>Good</v>
      </c>
      <c r="X1756" s="9" t="str">
        <f>IF(IMDB4[[#This Row],[Duration (min)]]&lt;90,"Short",IF(IMDB4[[#This Row],[Duration (min)]]&lt;=120,"Medium", "Long"))</f>
        <v>Medium</v>
      </c>
    </row>
    <row r="1757" spans="1:24" x14ac:dyDescent="0.25">
      <c r="A1757" s="1" t="s">
        <v>2588</v>
      </c>
      <c r="B1757" s="2">
        <v>37123</v>
      </c>
      <c r="C1757" s="30">
        <f>YEAR(IMDB4[[#This Row],[Release Date]])</f>
        <v>2001</v>
      </c>
      <c r="D1757" s="30" t="str">
        <f>FLOOR(IMDB4[[#This Row],[Year]],10)&amp;"s"</f>
        <v>2000s</v>
      </c>
      <c r="E1757" s="1" t="s">
        <v>32</v>
      </c>
      <c r="F1757" s="1" t="s">
        <v>61</v>
      </c>
      <c r="G1757" s="1" t="s">
        <v>3</v>
      </c>
      <c r="H1757" s="1" t="s">
        <v>4</v>
      </c>
      <c r="I1757" s="1" t="s">
        <v>132</v>
      </c>
      <c r="J1757" s="1" t="s">
        <v>1721</v>
      </c>
      <c r="K1757" s="1" t="s">
        <v>456</v>
      </c>
      <c r="L1757" s="30">
        <v>1000</v>
      </c>
      <c r="M1757" s="30">
        <v>2827</v>
      </c>
      <c r="N1757" s="30">
        <v>2000</v>
      </c>
      <c r="O1757" s="30">
        <v>29000</v>
      </c>
      <c r="P1757" s="27">
        <v>8.1999999999999993</v>
      </c>
      <c r="Q1757" s="30">
        <v>205</v>
      </c>
      <c r="R1757" s="30">
        <v>135</v>
      </c>
      <c r="S1757" s="9">
        <v>170708996</v>
      </c>
      <c r="T1757" s="9">
        <v>58000000</v>
      </c>
      <c r="U1757" s="9">
        <f>IMDB4[[#This Row],[Gross Revenue]]-IMDB4[[#This Row],[Budget]]</f>
        <v>112708996</v>
      </c>
      <c r="V1757" s="9" t="str">
        <f>IF(IMDB4[[#This Row],[Profit]]&gt;0,"Hit","Flop")</f>
        <v>Hit</v>
      </c>
      <c r="W1757" s="9" t="str" cm="1">
        <f t="array" ref="W1757">_xlfn.IFS(IMDB4[[#This Row],[IMDb Score (1-10)]]&gt;=8,"Excellent",IMDB4[[#This Row],[IMDb Score (1-10)]]&gt;=7,"Good",IMDB4[[#This Row],[IMDb Score (1-10)]]&gt;=5,"Average",TRUE,"Poor")</f>
        <v>Excellent</v>
      </c>
      <c r="X1757" s="9" t="str">
        <f>IF(IMDB4[[#This Row],[Duration (min)]]&lt;90,"Short",IF(IMDB4[[#This Row],[Duration (min)]]&lt;=120,"Medium", "Long"))</f>
        <v>Long</v>
      </c>
    </row>
    <row r="1758" spans="1:24" x14ac:dyDescent="0.25">
      <c r="A1758" s="1" t="s">
        <v>6866</v>
      </c>
      <c r="B1758" s="2">
        <v>42077</v>
      </c>
      <c r="C1758" s="30">
        <f>YEAR(IMDB4[[#This Row],[Release Date]])</f>
        <v>2015</v>
      </c>
      <c r="D1758" s="30" t="str">
        <f>FLOOR(IMDB4[[#This Row],[Year]],10)&amp;"s"</f>
        <v>2010s</v>
      </c>
      <c r="E1758" s="1" t="s">
        <v>32</v>
      </c>
      <c r="F1758" s="1" t="s">
        <v>9</v>
      </c>
      <c r="G1758" s="1" t="s">
        <v>3</v>
      </c>
      <c r="H1758" s="1" t="s">
        <v>4</v>
      </c>
      <c r="I1758" s="1" t="s">
        <v>92</v>
      </c>
      <c r="J1758" s="1" t="s">
        <v>4982</v>
      </c>
      <c r="K1758" s="1" t="s">
        <v>6867</v>
      </c>
      <c r="L1758" s="30">
        <v>1000</v>
      </c>
      <c r="M1758" s="30">
        <v>4585</v>
      </c>
      <c r="N1758" s="30">
        <v>456</v>
      </c>
      <c r="O1758" s="30">
        <v>101000</v>
      </c>
      <c r="P1758" s="27">
        <v>4.0999999999999996</v>
      </c>
      <c r="Q1758" s="30">
        <v>362</v>
      </c>
      <c r="R1758" s="30">
        <v>129</v>
      </c>
      <c r="S1758" s="9">
        <v>166147885</v>
      </c>
      <c r="T1758" s="9">
        <v>40000000</v>
      </c>
      <c r="U1758" s="9">
        <f>IMDB4[[#This Row],[Gross Revenue]]-IMDB4[[#This Row],[Budget]]</f>
        <v>126147885</v>
      </c>
      <c r="V1758" s="9" t="str">
        <f>IF(IMDB4[[#This Row],[Profit]]&gt;0,"Hit","Flop")</f>
        <v>Hit</v>
      </c>
      <c r="W1758" s="9" t="str" cm="1">
        <f t="array" ref="W1758">_xlfn.IFS(IMDB4[[#This Row],[IMDb Score (1-10)]]&gt;=8,"Excellent",IMDB4[[#This Row],[IMDb Score (1-10)]]&gt;=7,"Good",IMDB4[[#This Row],[IMDb Score (1-10)]]&gt;=5,"Average",TRUE,"Poor")</f>
        <v>Poor</v>
      </c>
      <c r="X1758" s="9" t="str">
        <f>IF(IMDB4[[#This Row],[Duration (min)]]&lt;90,"Short",IF(IMDB4[[#This Row],[Duration (min)]]&lt;=120,"Medium", "Long"))</f>
        <v>Long</v>
      </c>
    </row>
    <row r="1759" spans="1:24" x14ac:dyDescent="0.25">
      <c r="A1759" s="1" t="s">
        <v>5149</v>
      </c>
      <c r="B1759" s="2">
        <v>39865</v>
      </c>
      <c r="C1759" s="30">
        <f>YEAR(IMDB4[[#This Row],[Release Date]])</f>
        <v>2009</v>
      </c>
      <c r="D1759" s="30" t="str">
        <f>FLOOR(IMDB4[[#This Row],[Year]],10)&amp;"s"</f>
        <v>2000s</v>
      </c>
      <c r="E1759" s="1" t="s">
        <v>32</v>
      </c>
      <c r="F1759" s="1" t="s">
        <v>77</v>
      </c>
      <c r="G1759" s="1" t="s">
        <v>3</v>
      </c>
      <c r="H1759" s="1" t="s">
        <v>4</v>
      </c>
      <c r="I1759" s="1" t="s">
        <v>132</v>
      </c>
      <c r="J1759" s="1" t="s">
        <v>1333</v>
      </c>
      <c r="K1759" s="1" t="s">
        <v>1365</v>
      </c>
      <c r="L1759" s="30">
        <v>1000</v>
      </c>
      <c r="M1759" s="30">
        <v>2144</v>
      </c>
      <c r="N1759" s="30">
        <v>776</v>
      </c>
      <c r="O1759" s="30">
        <v>13000</v>
      </c>
      <c r="P1759" s="27">
        <v>5.8</v>
      </c>
      <c r="Q1759" s="30">
        <v>367</v>
      </c>
      <c r="R1759" s="30">
        <v>158</v>
      </c>
      <c r="S1759" s="9">
        <v>166112167</v>
      </c>
      <c r="T1759" s="9">
        <v>200000000</v>
      </c>
      <c r="U1759" s="9">
        <f>IMDB4[[#This Row],[Gross Revenue]]-IMDB4[[#This Row],[Budget]]</f>
        <v>-33887833</v>
      </c>
      <c r="V1759" s="9" t="str">
        <f>IF(IMDB4[[#This Row],[Profit]]&gt;0,"Hit","Flop")</f>
        <v>Flop</v>
      </c>
      <c r="W1759" s="9" t="str" cm="1">
        <f t="array" ref="W1759">_xlfn.IFS(IMDB4[[#This Row],[IMDb Score (1-10)]]&gt;=8,"Excellent",IMDB4[[#This Row],[IMDb Score (1-10)]]&gt;=7,"Good",IMDB4[[#This Row],[IMDb Score (1-10)]]&gt;=5,"Average",TRUE,"Poor")</f>
        <v>Average</v>
      </c>
      <c r="X1759" s="9" t="str">
        <f>IF(IMDB4[[#This Row],[Duration (min)]]&lt;90,"Short",IF(IMDB4[[#This Row],[Duration (min)]]&lt;=120,"Medium", "Long"))</f>
        <v>Long</v>
      </c>
    </row>
    <row r="1760" spans="1:24" x14ac:dyDescent="0.25">
      <c r="A1760" s="1" t="s">
        <v>208</v>
      </c>
      <c r="B1760" s="2">
        <v>26911</v>
      </c>
      <c r="C1760" s="30">
        <f>YEAR(IMDB4[[#This Row],[Release Date]])</f>
        <v>1973</v>
      </c>
      <c r="D1760" s="30" t="str">
        <f>FLOOR(IMDB4[[#This Row],[Year]],10)&amp;"s"</f>
        <v>1970s</v>
      </c>
      <c r="E1760" s="1" t="s">
        <v>32</v>
      </c>
      <c r="F1760" s="1" t="s">
        <v>20</v>
      </c>
      <c r="G1760" s="1" t="s">
        <v>3</v>
      </c>
      <c r="H1760" s="1" t="s">
        <v>4</v>
      </c>
      <c r="I1760" s="1" t="s">
        <v>84</v>
      </c>
      <c r="J1760" s="1" t="s">
        <v>209</v>
      </c>
      <c r="K1760" s="1" t="s">
        <v>158</v>
      </c>
      <c r="L1760" s="30">
        <v>1000</v>
      </c>
      <c r="M1760" s="30">
        <v>2387</v>
      </c>
      <c r="N1760" s="30">
        <v>131</v>
      </c>
      <c r="O1760" s="30">
        <v>0</v>
      </c>
      <c r="P1760" s="27">
        <v>8.3000000000000007</v>
      </c>
      <c r="Q1760" s="30">
        <v>119</v>
      </c>
      <c r="R1760" s="30">
        <v>129</v>
      </c>
      <c r="S1760" s="9">
        <v>159600000</v>
      </c>
      <c r="T1760" s="9">
        <v>5500000</v>
      </c>
      <c r="U1760" s="9">
        <f>IMDB4[[#This Row],[Gross Revenue]]-IMDB4[[#This Row],[Budget]]</f>
        <v>154100000</v>
      </c>
      <c r="V1760" s="9" t="str">
        <f>IF(IMDB4[[#This Row],[Profit]]&gt;0,"Hit","Flop")</f>
        <v>Hit</v>
      </c>
      <c r="W1760" s="9" t="str" cm="1">
        <f t="array" ref="W1760">_xlfn.IFS(IMDB4[[#This Row],[IMDb Score (1-10)]]&gt;=8,"Excellent",IMDB4[[#This Row],[IMDb Score (1-10)]]&gt;=7,"Good",IMDB4[[#This Row],[IMDb Score (1-10)]]&gt;=5,"Average",TRUE,"Poor")</f>
        <v>Excellent</v>
      </c>
      <c r="X1760" s="9" t="str">
        <f>IF(IMDB4[[#This Row],[Duration (min)]]&lt;90,"Short",IF(IMDB4[[#This Row],[Duration (min)]]&lt;=120,"Medium", "Long"))</f>
        <v>Long</v>
      </c>
    </row>
    <row r="1761" spans="1:24" x14ac:dyDescent="0.25">
      <c r="A1761" s="1" t="s">
        <v>3085</v>
      </c>
      <c r="B1761" s="2">
        <v>37304</v>
      </c>
      <c r="C1761" s="30">
        <f>YEAR(IMDB4[[#This Row],[Release Date]])</f>
        <v>2002</v>
      </c>
      <c r="D1761" s="30" t="str">
        <f>FLOOR(IMDB4[[#This Row],[Year]],10)&amp;"s"</f>
        <v>2000s</v>
      </c>
      <c r="E1761" s="1" t="s">
        <v>32</v>
      </c>
      <c r="F1761" s="1" t="s">
        <v>40</v>
      </c>
      <c r="G1761" s="1" t="s">
        <v>3</v>
      </c>
      <c r="H1761" s="1" t="s">
        <v>4</v>
      </c>
      <c r="I1761" s="1" t="s">
        <v>84</v>
      </c>
      <c r="J1761" s="1" t="s">
        <v>951</v>
      </c>
      <c r="K1761" s="1" t="s">
        <v>3086</v>
      </c>
      <c r="L1761" s="30">
        <v>1000</v>
      </c>
      <c r="M1761" s="30">
        <v>3112</v>
      </c>
      <c r="N1761" s="30">
        <v>255</v>
      </c>
      <c r="O1761" s="30">
        <v>0</v>
      </c>
      <c r="P1761" s="27">
        <v>7.2</v>
      </c>
      <c r="Q1761" s="30">
        <v>180</v>
      </c>
      <c r="R1761" s="30">
        <v>85</v>
      </c>
      <c r="S1761" s="9">
        <v>145771527</v>
      </c>
      <c r="T1761" s="9">
        <v>80000000</v>
      </c>
      <c r="U1761" s="9">
        <f>IMDB4[[#This Row],[Gross Revenue]]-IMDB4[[#This Row],[Budget]]</f>
        <v>65771527</v>
      </c>
      <c r="V1761" s="9" t="str">
        <f>IF(IMDB4[[#This Row],[Profit]]&gt;0,"Hit","Flop")</f>
        <v>Hit</v>
      </c>
      <c r="W1761" s="9" t="str" cm="1">
        <f t="array" ref="W1761">_xlfn.IFS(IMDB4[[#This Row],[IMDb Score (1-10)]]&gt;=8,"Excellent",IMDB4[[#This Row],[IMDb Score (1-10)]]&gt;=7,"Good",IMDB4[[#This Row],[IMDb Score (1-10)]]&gt;=5,"Average",TRUE,"Poor")</f>
        <v>Good</v>
      </c>
      <c r="X1761" s="9" t="str">
        <f>IF(IMDB4[[#This Row],[Duration (min)]]&lt;90,"Short",IF(IMDB4[[#This Row],[Duration (min)]]&lt;=120,"Medium", "Long"))</f>
        <v>Short</v>
      </c>
    </row>
    <row r="1762" spans="1:24" x14ac:dyDescent="0.25">
      <c r="A1762" s="1" t="s">
        <v>1766</v>
      </c>
      <c r="B1762" s="2">
        <v>35961</v>
      </c>
      <c r="C1762" s="30">
        <f>YEAR(IMDB4[[#This Row],[Release Date]])</f>
        <v>1998</v>
      </c>
      <c r="D1762" s="30" t="str">
        <f>FLOOR(IMDB4[[#This Row],[Year]],10)&amp;"s"</f>
        <v>1990s</v>
      </c>
      <c r="E1762" s="1" t="s">
        <v>32</v>
      </c>
      <c r="F1762" s="1" t="s">
        <v>20</v>
      </c>
      <c r="G1762" s="1" t="s">
        <v>3</v>
      </c>
      <c r="H1762" s="1" t="s">
        <v>4</v>
      </c>
      <c r="I1762" s="1" t="s">
        <v>132</v>
      </c>
      <c r="J1762" s="1" t="s">
        <v>1333</v>
      </c>
      <c r="K1762" s="1" t="s">
        <v>1767</v>
      </c>
      <c r="L1762" s="30">
        <v>1000</v>
      </c>
      <c r="M1762" s="30">
        <v>4166</v>
      </c>
      <c r="N1762" s="30">
        <v>84</v>
      </c>
      <c r="O1762" s="30">
        <v>694</v>
      </c>
      <c r="P1762" s="27">
        <v>5.3</v>
      </c>
      <c r="Q1762" s="30">
        <v>73</v>
      </c>
      <c r="R1762" s="30">
        <v>85</v>
      </c>
      <c r="S1762" s="9">
        <v>144156464</v>
      </c>
      <c r="T1762" s="9">
        <v>71500000</v>
      </c>
      <c r="U1762" s="9">
        <f>IMDB4[[#This Row],[Gross Revenue]]-IMDB4[[#This Row],[Budget]]</f>
        <v>72656464</v>
      </c>
      <c r="V1762" s="9" t="str">
        <f>IF(IMDB4[[#This Row],[Profit]]&gt;0,"Hit","Flop")</f>
        <v>Hit</v>
      </c>
      <c r="W1762" s="9" t="str" cm="1">
        <f t="array" ref="W1762">_xlfn.IFS(IMDB4[[#This Row],[IMDb Score (1-10)]]&gt;=8,"Excellent",IMDB4[[#This Row],[IMDb Score (1-10)]]&gt;=7,"Good",IMDB4[[#This Row],[IMDb Score (1-10)]]&gt;=5,"Average",TRUE,"Poor")</f>
        <v>Average</v>
      </c>
      <c r="X1762" s="9" t="str">
        <f>IF(IMDB4[[#This Row],[Duration (min)]]&lt;90,"Short",IF(IMDB4[[#This Row],[Duration (min)]]&lt;=120,"Medium", "Long"))</f>
        <v>Short</v>
      </c>
    </row>
    <row r="1763" spans="1:24" x14ac:dyDescent="0.25">
      <c r="A1763" s="1" t="s">
        <v>253</v>
      </c>
      <c r="B1763" s="2">
        <v>28739</v>
      </c>
      <c r="C1763" s="30">
        <f>YEAR(IMDB4[[#This Row],[Release Date]])</f>
        <v>1978</v>
      </c>
      <c r="D1763" s="30" t="str">
        <f>FLOOR(IMDB4[[#This Row],[Year]],10)&amp;"s"</f>
        <v>1970s</v>
      </c>
      <c r="E1763" s="1" t="s">
        <v>32</v>
      </c>
      <c r="F1763" s="1" t="s">
        <v>20</v>
      </c>
      <c r="G1763" s="1" t="s">
        <v>3</v>
      </c>
      <c r="H1763" s="1" t="s">
        <v>4</v>
      </c>
      <c r="I1763" s="1" t="s">
        <v>92</v>
      </c>
      <c r="J1763" s="1" t="s">
        <v>254</v>
      </c>
      <c r="K1763" s="1" t="s">
        <v>255</v>
      </c>
      <c r="L1763" s="30">
        <v>1000</v>
      </c>
      <c r="M1763" s="30">
        <v>3468</v>
      </c>
      <c r="N1763" s="30">
        <v>644</v>
      </c>
      <c r="O1763" s="30">
        <v>0</v>
      </c>
      <c r="P1763" s="27">
        <v>7.6</v>
      </c>
      <c r="Q1763" s="30">
        <v>94</v>
      </c>
      <c r="R1763" s="30">
        <v>109</v>
      </c>
      <c r="S1763" s="9">
        <v>141600000</v>
      </c>
      <c r="T1763" s="9">
        <v>3000000</v>
      </c>
      <c r="U1763" s="9">
        <f>IMDB4[[#This Row],[Gross Revenue]]-IMDB4[[#This Row],[Budget]]</f>
        <v>138600000</v>
      </c>
      <c r="V1763" s="9" t="str">
        <f>IF(IMDB4[[#This Row],[Profit]]&gt;0,"Hit","Flop")</f>
        <v>Hit</v>
      </c>
      <c r="W1763" s="9" t="str" cm="1">
        <f t="array" ref="W1763">_xlfn.IFS(IMDB4[[#This Row],[IMDb Score (1-10)]]&gt;=8,"Excellent",IMDB4[[#This Row],[IMDb Score (1-10)]]&gt;=7,"Good",IMDB4[[#This Row],[IMDb Score (1-10)]]&gt;=5,"Average",TRUE,"Poor")</f>
        <v>Good</v>
      </c>
      <c r="X1763" s="9" t="str">
        <f>IF(IMDB4[[#This Row],[Duration (min)]]&lt;90,"Short",IF(IMDB4[[#This Row],[Duration (min)]]&lt;=120,"Medium", "Long"))</f>
        <v>Medium</v>
      </c>
    </row>
    <row r="1764" spans="1:24" x14ac:dyDescent="0.25">
      <c r="A1764" s="1" t="s">
        <v>2335</v>
      </c>
      <c r="B1764" s="2">
        <v>36545</v>
      </c>
      <c r="C1764" s="30">
        <f>YEAR(IMDB4[[#This Row],[Release Date]])</f>
        <v>2000</v>
      </c>
      <c r="D1764" s="30" t="str">
        <f>FLOOR(IMDB4[[#This Row],[Year]],10)&amp;"s"</f>
        <v>2000s</v>
      </c>
      <c r="E1764" s="1" t="s">
        <v>32</v>
      </c>
      <c r="F1764" s="1" t="s">
        <v>40</v>
      </c>
      <c r="G1764" s="1" t="s">
        <v>3</v>
      </c>
      <c r="H1764" s="1" t="s">
        <v>4</v>
      </c>
      <c r="I1764" s="1" t="s">
        <v>84</v>
      </c>
      <c r="J1764" s="1" t="s">
        <v>1067</v>
      </c>
      <c r="K1764" s="1" t="s">
        <v>2336</v>
      </c>
      <c r="L1764" s="30">
        <v>1000</v>
      </c>
      <c r="M1764" s="30">
        <v>2945</v>
      </c>
      <c r="N1764" s="30">
        <v>0</v>
      </c>
      <c r="O1764" s="30">
        <v>0</v>
      </c>
      <c r="P1764" s="27">
        <v>6.5</v>
      </c>
      <c r="Q1764" s="30">
        <v>145</v>
      </c>
      <c r="R1764" s="30">
        <v>82</v>
      </c>
      <c r="S1764" s="9">
        <v>137748063</v>
      </c>
      <c r="T1764" s="9">
        <v>127500000</v>
      </c>
      <c r="U1764" s="9">
        <f>IMDB4[[#This Row],[Gross Revenue]]-IMDB4[[#This Row],[Budget]]</f>
        <v>10248063</v>
      </c>
      <c r="V1764" s="9" t="str">
        <f>IF(IMDB4[[#This Row],[Profit]]&gt;0,"Hit","Flop")</f>
        <v>Hit</v>
      </c>
      <c r="W1764" s="9" t="str" cm="1">
        <f t="array" ref="W1764">_xlfn.IFS(IMDB4[[#This Row],[IMDb Score (1-10)]]&gt;=8,"Excellent",IMDB4[[#This Row],[IMDb Score (1-10)]]&gt;=7,"Good",IMDB4[[#This Row],[IMDb Score (1-10)]]&gt;=5,"Average",TRUE,"Poor")</f>
        <v>Average</v>
      </c>
      <c r="X1764" s="9" t="str">
        <f>IF(IMDB4[[#This Row],[Duration (min)]]&lt;90,"Short",IF(IMDB4[[#This Row],[Duration (min)]]&lt;=120,"Medium", "Long"))</f>
        <v>Short</v>
      </c>
    </row>
    <row r="1765" spans="1:24" x14ac:dyDescent="0.25">
      <c r="A1765" s="1" t="s">
        <v>6047</v>
      </c>
      <c r="B1765" s="2">
        <v>40916</v>
      </c>
      <c r="C1765" s="30">
        <f>YEAR(IMDB4[[#This Row],[Release Date]])</f>
        <v>2012</v>
      </c>
      <c r="D1765" s="30" t="str">
        <f>FLOOR(IMDB4[[#This Row],[Year]],10)&amp;"s"</f>
        <v>2010s</v>
      </c>
      <c r="E1765" s="1" t="s">
        <v>32</v>
      </c>
      <c r="F1765" s="1" t="s">
        <v>61</v>
      </c>
      <c r="G1765" s="1" t="s">
        <v>3</v>
      </c>
      <c r="H1765" s="1" t="s">
        <v>4</v>
      </c>
      <c r="I1765" s="1" t="s">
        <v>92</v>
      </c>
      <c r="J1765" s="1" t="s">
        <v>3360</v>
      </c>
      <c r="K1765" s="1" t="s">
        <v>5714</v>
      </c>
      <c r="L1765" s="30">
        <v>1000</v>
      </c>
      <c r="M1765" s="30">
        <v>3133</v>
      </c>
      <c r="N1765" s="30">
        <v>0</v>
      </c>
      <c r="O1765" s="30">
        <v>89000</v>
      </c>
      <c r="P1765" s="27">
        <v>7.7</v>
      </c>
      <c r="Q1765" s="30">
        <v>656</v>
      </c>
      <c r="R1765" s="30">
        <v>130</v>
      </c>
      <c r="S1765" s="9">
        <v>136019448</v>
      </c>
      <c r="T1765" s="9">
        <v>44500000</v>
      </c>
      <c r="U1765" s="9">
        <f>IMDB4[[#This Row],[Gross Revenue]]-IMDB4[[#This Row],[Budget]]</f>
        <v>91519448</v>
      </c>
      <c r="V1765" s="9" t="str">
        <f>IF(IMDB4[[#This Row],[Profit]]&gt;0,"Hit","Flop")</f>
        <v>Hit</v>
      </c>
      <c r="W1765" s="9" t="str" cm="1">
        <f t="array" ref="W1765">_xlfn.IFS(IMDB4[[#This Row],[IMDb Score (1-10)]]&gt;=8,"Excellent",IMDB4[[#This Row],[IMDb Score (1-10)]]&gt;=7,"Good",IMDB4[[#This Row],[IMDb Score (1-10)]]&gt;=5,"Average",TRUE,"Poor")</f>
        <v>Good</v>
      </c>
      <c r="X1765" s="9" t="str">
        <f>IF(IMDB4[[#This Row],[Duration (min)]]&lt;90,"Short",IF(IMDB4[[#This Row],[Duration (min)]]&lt;=120,"Medium", "Long"))</f>
        <v>Long</v>
      </c>
    </row>
    <row r="1766" spans="1:24" x14ac:dyDescent="0.25">
      <c r="A1766" s="1" t="s">
        <v>5769</v>
      </c>
      <c r="B1766" s="2">
        <v>40784</v>
      </c>
      <c r="C1766" s="30">
        <f>YEAR(IMDB4[[#This Row],[Release Date]])</f>
        <v>2011</v>
      </c>
      <c r="D1766" s="30" t="str">
        <f>FLOOR(IMDB4[[#This Row],[Year]],10)&amp;"s"</f>
        <v>2010s</v>
      </c>
      <c r="E1766" s="1" t="s">
        <v>32</v>
      </c>
      <c r="F1766" s="1" t="s">
        <v>40</v>
      </c>
      <c r="G1766" s="1" t="s">
        <v>3</v>
      </c>
      <c r="H1766" s="1" t="s">
        <v>4</v>
      </c>
      <c r="I1766" s="1" t="s">
        <v>28</v>
      </c>
      <c r="J1766" s="1" t="s">
        <v>2024</v>
      </c>
      <c r="K1766" s="1" t="s">
        <v>2025</v>
      </c>
      <c r="L1766" s="30">
        <v>1000</v>
      </c>
      <c r="M1766" s="30">
        <v>4073</v>
      </c>
      <c r="N1766" s="30">
        <v>31</v>
      </c>
      <c r="O1766" s="30">
        <v>0</v>
      </c>
      <c r="P1766" s="27">
        <v>4.4000000000000004</v>
      </c>
      <c r="Q1766" s="30">
        <v>91</v>
      </c>
      <c r="R1766" s="30">
        <v>87</v>
      </c>
      <c r="S1766" s="9">
        <v>133103929</v>
      </c>
      <c r="T1766" s="9">
        <v>75000000</v>
      </c>
      <c r="U1766" s="9">
        <f>IMDB4[[#This Row],[Gross Revenue]]-IMDB4[[#This Row],[Budget]]</f>
        <v>58103929</v>
      </c>
      <c r="V1766" s="9" t="str">
        <f>IF(IMDB4[[#This Row],[Profit]]&gt;0,"Hit","Flop")</f>
        <v>Hit</v>
      </c>
      <c r="W1766" s="9" t="str" cm="1">
        <f t="array" ref="W1766">_xlfn.IFS(IMDB4[[#This Row],[IMDb Score (1-10)]]&gt;=8,"Excellent",IMDB4[[#This Row],[IMDb Score (1-10)]]&gt;=7,"Good",IMDB4[[#This Row],[IMDb Score (1-10)]]&gt;=5,"Average",TRUE,"Poor")</f>
        <v>Poor</v>
      </c>
      <c r="X1766" s="9" t="str">
        <f>IF(IMDB4[[#This Row],[Duration (min)]]&lt;90,"Short",IF(IMDB4[[#This Row],[Duration (min)]]&lt;=120,"Medium", "Long"))</f>
        <v>Short</v>
      </c>
    </row>
    <row r="1767" spans="1:24" x14ac:dyDescent="0.25">
      <c r="A1767" s="1" t="s">
        <v>3290</v>
      </c>
      <c r="B1767" s="2">
        <v>37888</v>
      </c>
      <c r="C1767" s="30">
        <f>YEAR(IMDB4[[#This Row],[Release Date]])</f>
        <v>2003</v>
      </c>
      <c r="D1767" s="30" t="str">
        <f>FLOOR(IMDB4[[#This Row],[Year]],10)&amp;"s"</f>
        <v>2000s</v>
      </c>
      <c r="E1767" s="1" t="s">
        <v>32</v>
      </c>
      <c r="F1767" s="1" t="s">
        <v>20</v>
      </c>
      <c r="G1767" s="1" t="s">
        <v>3</v>
      </c>
      <c r="H1767" s="1" t="s">
        <v>4</v>
      </c>
      <c r="I1767" s="1" t="s">
        <v>132</v>
      </c>
      <c r="J1767" s="1" t="s">
        <v>3291</v>
      </c>
      <c r="K1767" s="1" t="s">
        <v>2900</v>
      </c>
      <c r="L1767" s="30">
        <v>1000</v>
      </c>
      <c r="M1767" s="30">
        <v>2505</v>
      </c>
      <c r="N1767" s="30">
        <v>163</v>
      </c>
      <c r="O1767" s="30">
        <v>800</v>
      </c>
      <c r="P1767" s="27">
        <v>5.5</v>
      </c>
      <c r="Q1767" s="30">
        <v>121</v>
      </c>
      <c r="R1767" s="30">
        <v>105</v>
      </c>
      <c r="S1767" s="9">
        <v>132541238</v>
      </c>
      <c r="T1767" s="9">
        <v>33000000</v>
      </c>
      <c r="U1767" s="9">
        <f>IMDB4[[#This Row],[Gross Revenue]]-IMDB4[[#This Row],[Budget]]</f>
        <v>99541238</v>
      </c>
      <c r="V1767" s="9" t="str">
        <f>IF(IMDB4[[#This Row],[Profit]]&gt;0,"Hit","Flop")</f>
        <v>Hit</v>
      </c>
      <c r="W1767" s="9" t="str" cm="1">
        <f t="array" ref="W1767">_xlfn.IFS(IMDB4[[#This Row],[IMDb Score (1-10)]]&gt;=8,"Excellent",IMDB4[[#This Row],[IMDb Score (1-10)]]&gt;=7,"Good",IMDB4[[#This Row],[IMDb Score (1-10)]]&gt;=5,"Average",TRUE,"Poor")</f>
        <v>Average</v>
      </c>
      <c r="X1767" s="9" t="str">
        <f>IF(IMDB4[[#This Row],[Duration (min)]]&lt;90,"Short",IF(IMDB4[[#This Row],[Duration (min)]]&lt;=120,"Medium", "Long"))</f>
        <v>Medium</v>
      </c>
    </row>
    <row r="1768" spans="1:24" x14ac:dyDescent="0.25">
      <c r="A1768" s="1" t="s">
        <v>5687</v>
      </c>
      <c r="B1768" s="2">
        <v>40369</v>
      </c>
      <c r="C1768" s="30">
        <f>YEAR(IMDB4[[#This Row],[Release Date]])</f>
        <v>2010</v>
      </c>
      <c r="D1768" s="30" t="str">
        <f>FLOOR(IMDB4[[#This Row],[Year]],10)&amp;"s"</f>
        <v>2010s</v>
      </c>
      <c r="E1768" s="1" t="s">
        <v>32</v>
      </c>
      <c r="F1768" s="1" t="s">
        <v>77</v>
      </c>
      <c r="G1768" s="1" t="s">
        <v>3</v>
      </c>
      <c r="H1768" s="1" t="s">
        <v>4</v>
      </c>
      <c r="I1768" s="1" t="s">
        <v>84</v>
      </c>
      <c r="J1768" s="1" t="s">
        <v>5688</v>
      </c>
      <c r="K1768" s="1" t="s">
        <v>2225</v>
      </c>
      <c r="L1768" s="30">
        <v>1000</v>
      </c>
      <c r="M1768" s="30">
        <v>2857</v>
      </c>
      <c r="N1768" s="30">
        <v>0</v>
      </c>
      <c r="O1768" s="30">
        <v>18000</v>
      </c>
      <c r="P1768" s="27">
        <v>4.2</v>
      </c>
      <c r="Q1768" s="30">
        <v>280</v>
      </c>
      <c r="R1768" s="30">
        <v>103</v>
      </c>
      <c r="S1768" s="9">
        <v>131564731</v>
      </c>
      <c r="T1768" s="9">
        <v>150000000</v>
      </c>
      <c r="U1768" s="9">
        <f>IMDB4[[#This Row],[Gross Revenue]]-IMDB4[[#This Row],[Budget]]</f>
        <v>-18435269</v>
      </c>
      <c r="V1768" s="9" t="str">
        <f>IF(IMDB4[[#This Row],[Profit]]&gt;0,"Hit","Flop")</f>
        <v>Flop</v>
      </c>
      <c r="W1768" s="9" t="str" cm="1">
        <f t="array" ref="W1768">_xlfn.IFS(IMDB4[[#This Row],[IMDb Score (1-10)]]&gt;=8,"Excellent",IMDB4[[#This Row],[IMDb Score (1-10)]]&gt;=7,"Good",IMDB4[[#This Row],[IMDb Score (1-10)]]&gt;=5,"Average",TRUE,"Poor")</f>
        <v>Poor</v>
      </c>
      <c r="X1768" s="9" t="str">
        <f>IF(IMDB4[[#This Row],[Duration (min)]]&lt;90,"Short",IF(IMDB4[[#This Row],[Duration (min)]]&lt;=120,"Medium", "Long"))</f>
        <v>Medium</v>
      </c>
    </row>
    <row r="1769" spans="1:24" x14ac:dyDescent="0.25">
      <c r="A1769" s="1" t="s">
        <v>4073</v>
      </c>
      <c r="B1769" s="2">
        <v>38513</v>
      </c>
      <c r="C1769" s="30">
        <f>YEAR(IMDB4[[#This Row],[Release Date]])</f>
        <v>2005</v>
      </c>
      <c r="D1769" s="30" t="str">
        <f>FLOOR(IMDB4[[#This Row],[Year]],10)&amp;"s"</f>
        <v>2000s</v>
      </c>
      <c r="E1769" s="1" t="s">
        <v>32</v>
      </c>
      <c r="F1769" s="1" t="s">
        <v>40</v>
      </c>
      <c r="G1769" s="1" t="s">
        <v>3</v>
      </c>
      <c r="H1769" s="1" t="s">
        <v>4</v>
      </c>
      <c r="I1769" s="1" t="s">
        <v>84</v>
      </c>
      <c r="J1769" s="1" t="s">
        <v>614</v>
      </c>
      <c r="K1769" s="1" t="s">
        <v>3060</v>
      </c>
      <c r="L1769" s="30">
        <v>1000</v>
      </c>
      <c r="M1769" s="30">
        <v>1804</v>
      </c>
      <c r="N1769" s="30">
        <v>77</v>
      </c>
      <c r="O1769" s="30">
        <v>0</v>
      </c>
      <c r="P1769" s="27">
        <v>6.3</v>
      </c>
      <c r="Q1769" s="30">
        <v>163</v>
      </c>
      <c r="R1769" s="30">
        <v>91</v>
      </c>
      <c r="S1769" s="9">
        <v>128200012</v>
      </c>
      <c r="T1769" s="9">
        <v>75000000</v>
      </c>
      <c r="U1769" s="9">
        <f>IMDB4[[#This Row],[Gross Revenue]]-IMDB4[[#This Row],[Budget]]</f>
        <v>53200012</v>
      </c>
      <c r="V1769" s="9" t="str">
        <f>IF(IMDB4[[#This Row],[Profit]]&gt;0,"Hit","Flop")</f>
        <v>Hit</v>
      </c>
      <c r="W1769" s="9" t="str" cm="1">
        <f t="array" ref="W1769">_xlfn.IFS(IMDB4[[#This Row],[IMDb Score (1-10)]]&gt;=8,"Excellent",IMDB4[[#This Row],[IMDb Score (1-10)]]&gt;=7,"Good",IMDB4[[#This Row],[IMDb Score (1-10)]]&gt;=5,"Average",TRUE,"Poor")</f>
        <v>Average</v>
      </c>
      <c r="X1769" s="9" t="str">
        <f>IF(IMDB4[[#This Row],[Duration (min)]]&lt;90,"Short",IF(IMDB4[[#This Row],[Duration (min)]]&lt;=120,"Medium", "Long"))</f>
        <v>Medium</v>
      </c>
    </row>
    <row r="1770" spans="1:24" x14ac:dyDescent="0.25">
      <c r="A1770" s="1" t="s">
        <v>5944</v>
      </c>
      <c r="B1770" s="2">
        <v>40773</v>
      </c>
      <c r="C1770" s="30">
        <f>YEAR(IMDB4[[#This Row],[Release Date]])</f>
        <v>2011</v>
      </c>
      <c r="D1770" s="30" t="str">
        <f>FLOOR(IMDB4[[#This Row],[Year]],10)&amp;"s"</f>
        <v>2010s</v>
      </c>
      <c r="E1770" s="1" t="s">
        <v>32</v>
      </c>
      <c r="F1770" s="1" t="s">
        <v>294</v>
      </c>
      <c r="G1770" s="1" t="s">
        <v>3</v>
      </c>
      <c r="H1770" s="1" t="s">
        <v>4</v>
      </c>
      <c r="I1770" s="1" t="s">
        <v>132</v>
      </c>
      <c r="J1770" s="1" t="s">
        <v>5945</v>
      </c>
      <c r="K1770" s="1" t="s">
        <v>4386</v>
      </c>
      <c r="L1770" s="30">
        <v>1000</v>
      </c>
      <c r="M1770" s="30">
        <v>3388</v>
      </c>
      <c r="N1770" s="30">
        <v>14000</v>
      </c>
      <c r="O1770" s="30">
        <v>37000</v>
      </c>
      <c r="P1770" s="27">
        <v>7.1</v>
      </c>
      <c r="Q1770" s="30">
        <v>539</v>
      </c>
      <c r="R1770" s="30">
        <v>112</v>
      </c>
      <c r="S1770" s="9">
        <v>126975169</v>
      </c>
      <c r="T1770" s="9">
        <v>50000000</v>
      </c>
      <c r="U1770" s="9">
        <f>IMDB4[[#This Row],[Gross Revenue]]-IMDB4[[#This Row],[Budget]]</f>
        <v>76975169</v>
      </c>
      <c r="V1770" s="9" t="str">
        <f>IF(IMDB4[[#This Row],[Profit]]&gt;0,"Hit","Flop")</f>
        <v>Hit</v>
      </c>
      <c r="W1770" s="9" t="str" cm="1">
        <f t="array" ref="W1770">_xlfn.IFS(IMDB4[[#This Row],[IMDb Score (1-10)]]&gt;=8,"Excellent",IMDB4[[#This Row],[IMDb Score (1-10)]]&gt;=7,"Good",IMDB4[[#This Row],[IMDb Score (1-10)]]&gt;=5,"Average",TRUE,"Poor")</f>
        <v>Good</v>
      </c>
      <c r="X1770" s="9" t="str">
        <f>IF(IMDB4[[#This Row],[Duration (min)]]&lt;90,"Short",IF(IMDB4[[#This Row],[Duration (min)]]&lt;=120,"Medium", "Long"))</f>
        <v>Medium</v>
      </c>
    </row>
    <row r="1771" spans="1:24" x14ac:dyDescent="0.25">
      <c r="A1771" s="1" t="s">
        <v>950</v>
      </c>
      <c r="B1771" s="2">
        <v>33799</v>
      </c>
      <c r="C1771" s="30">
        <f>YEAR(IMDB4[[#This Row],[Release Date]])</f>
        <v>1992</v>
      </c>
      <c r="D1771" s="30" t="str">
        <f>FLOOR(IMDB4[[#This Row],[Year]],10)&amp;"s"</f>
        <v>1990s</v>
      </c>
      <c r="E1771" s="1" t="s">
        <v>32</v>
      </c>
      <c r="F1771" s="1" t="s">
        <v>20</v>
      </c>
      <c r="G1771" s="1" t="s">
        <v>3</v>
      </c>
      <c r="H1771" s="1" t="s">
        <v>4</v>
      </c>
      <c r="I1771" s="1" t="s">
        <v>132</v>
      </c>
      <c r="J1771" s="1" t="s">
        <v>951</v>
      </c>
      <c r="K1771" s="1" t="s">
        <v>952</v>
      </c>
      <c r="L1771" s="30">
        <v>1000</v>
      </c>
      <c r="M1771" s="30">
        <v>4263</v>
      </c>
      <c r="N1771" s="30">
        <v>122</v>
      </c>
      <c r="O1771" s="30">
        <v>0</v>
      </c>
      <c r="P1771" s="27">
        <v>7</v>
      </c>
      <c r="Q1771" s="30">
        <v>61</v>
      </c>
      <c r="R1771" s="30">
        <v>94</v>
      </c>
      <c r="S1771" s="9">
        <v>121697350</v>
      </c>
      <c r="T1771" s="9">
        <v>20000000</v>
      </c>
      <c r="U1771" s="9">
        <f>IMDB4[[#This Row],[Gross Revenue]]-IMDB4[[#This Row],[Budget]]</f>
        <v>101697350</v>
      </c>
      <c r="V1771" s="9" t="str">
        <f>IF(IMDB4[[#This Row],[Profit]]&gt;0,"Hit","Flop")</f>
        <v>Hit</v>
      </c>
      <c r="W1771" s="9" t="str" cm="1">
        <f t="array" ref="W1771">_xlfn.IFS(IMDB4[[#This Row],[IMDb Score (1-10)]]&gt;=8,"Excellent",IMDB4[[#This Row],[IMDb Score (1-10)]]&gt;=7,"Good",IMDB4[[#This Row],[IMDb Score (1-10)]]&gt;=5,"Average",TRUE,"Poor")</f>
        <v>Good</v>
      </c>
      <c r="X1771" s="9" t="str">
        <f>IF(IMDB4[[#This Row],[Duration (min)]]&lt;90,"Short",IF(IMDB4[[#This Row],[Duration (min)]]&lt;=120,"Medium", "Long"))</f>
        <v>Medium</v>
      </c>
    </row>
    <row r="1772" spans="1:24" x14ac:dyDescent="0.25">
      <c r="A1772" s="1" t="s">
        <v>213</v>
      </c>
      <c r="B1772" s="2">
        <v>27089</v>
      </c>
      <c r="C1772" s="30">
        <f>YEAR(IMDB4[[#This Row],[Release Date]])</f>
        <v>1974</v>
      </c>
      <c r="D1772" s="30" t="str">
        <f>FLOOR(IMDB4[[#This Row],[Year]],10)&amp;"s"</f>
        <v>1970s</v>
      </c>
      <c r="E1772" s="1" t="s">
        <v>32</v>
      </c>
      <c r="F1772" s="1" t="s">
        <v>20</v>
      </c>
      <c r="G1772" s="1" t="s">
        <v>3</v>
      </c>
      <c r="H1772" s="1" t="s">
        <v>4</v>
      </c>
      <c r="I1772" s="1" t="s">
        <v>92</v>
      </c>
      <c r="J1772" s="1" t="s">
        <v>214</v>
      </c>
      <c r="K1772" s="1" t="s">
        <v>215</v>
      </c>
      <c r="L1772" s="30">
        <v>1000</v>
      </c>
      <c r="M1772" s="30">
        <v>4701</v>
      </c>
      <c r="N1772" s="30">
        <v>0</v>
      </c>
      <c r="O1772" s="30">
        <v>12000</v>
      </c>
      <c r="P1772" s="27">
        <v>7.8</v>
      </c>
      <c r="Q1772" s="30">
        <v>121</v>
      </c>
      <c r="R1772" s="30">
        <v>93</v>
      </c>
      <c r="S1772" s="9">
        <v>119500000</v>
      </c>
      <c r="T1772" s="9">
        <v>2600000</v>
      </c>
      <c r="U1772" s="9">
        <f>IMDB4[[#This Row],[Gross Revenue]]-IMDB4[[#This Row],[Budget]]</f>
        <v>116900000</v>
      </c>
      <c r="V1772" s="9" t="str">
        <f>IF(IMDB4[[#This Row],[Profit]]&gt;0,"Hit","Flop")</f>
        <v>Hit</v>
      </c>
      <c r="W1772" s="9" t="str" cm="1">
        <f t="array" ref="W1772">_xlfn.IFS(IMDB4[[#This Row],[IMDb Score (1-10)]]&gt;=8,"Excellent",IMDB4[[#This Row],[IMDb Score (1-10)]]&gt;=7,"Good",IMDB4[[#This Row],[IMDb Score (1-10)]]&gt;=5,"Average",TRUE,"Poor")</f>
        <v>Good</v>
      </c>
      <c r="X1772" s="9" t="str">
        <f>IF(IMDB4[[#This Row],[Duration (min)]]&lt;90,"Short",IF(IMDB4[[#This Row],[Duration (min)]]&lt;=120,"Medium", "Long"))</f>
        <v>Medium</v>
      </c>
    </row>
    <row r="1773" spans="1:24" x14ac:dyDescent="0.25">
      <c r="A1773" s="1" t="s">
        <v>703</v>
      </c>
      <c r="B1773" s="2">
        <v>32698</v>
      </c>
      <c r="C1773" s="30">
        <f>YEAR(IMDB4[[#This Row],[Release Date]])</f>
        <v>1989</v>
      </c>
      <c r="D1773" s="30" t="str">
        <f>FLOOR(IMDB4[[#This Row],[Year]],10)&amp;"s"</f>
        <v>1980s</v>
      </c>
      <c r="E1773" s="1" t="s">
        <v>32</v>
      </c>
      <c r="F1773" s="1" t="s">
        <v>40</v>
      </c>
      <c r="G1773" s="1" t="s">
        <v>3</v>
      </c>
      <c r="H1773" s="1" t="s">
        <v>4</v>
      </c>
      <c r="I1773" s="1" t="s">
        <v>84</v>
      </c>
      <c r="J1773" s="1" t="s">
        <v>479</v>
      </c>
      <c r="K1773" s="1" t="s">
        <v>480</v>
      </c>
      <c r="L1773" s="30">
        <v>1000</v>
      </c>
      <c r="M1773" s="30">
        <v>3660</v>
      </c>
      <c r="N1773" s="30">
        <v>0</v>
      </c>
      <c r="O1773" s="30">
        <v>12000</v>
      </c>
      <c r="P1773" s="27">
        <v>7.8</v>
      </c>
      <c r="Q1773" s="30">
        <v>125</v>
      </c>
      <c r="R1773" s="30">
        <v>108</v>
      </c>
      <c r="S1773" s="9">
        <v>118500000</v>
      </c>
      <c r="T1773" s="9">
        <v>40000000</v>
      </c>
      <c r="U1773" s="9">
        <f>IMDB4[[#This Row],[Gross Revenue]]-IMDB4[[#This Row],[Budget]]</f>
        <v>78500000</v>
      </c>
      <c r="V1773" s="9" t="str">
        <f>IF(IMDB4[[#This Row],[Profit]]&gt;0,"Hit","Flop")</f>
        <v>Hit</v>
      </c>
      <c r="W1773" s="9" t="str" cm="1">
        <f t="array" ref="W1773">_xlfn.IFS(IMDB4[[#This Row],[IMDb Score (1-10)]]&gt;=8,"Excellent",IMDB4[[#This Row],[IMDb Score (1-10)]]&gt;=7,"Good",IMDB4[[#This Row],[IMDb Score (1-10)]]&gt;=5,"Average",TRUE,"Poor")</f>
        <v>Good</v>
      </c>
      <c r="X1773" s="9" t="str">
        <f>IF(IMDB4[[#This Row],[Duration (min)]]&lt;90,"Short",IF(IMDB4[[#This Row],[Duration (min)]]&lt;=120,"Medium", "Long"))</f>
        <v>Medium</v>
      </c>
    </row>
    <row r="1774" spans="1:24" x14ac:dyDescent="0.25">
      <c r="A1774" s="1" t="s">
        <v>2931</v>
      </c>
      <c r="B1774" s="2">
        <v>37352</v>
      </c>
      <c r="C1774" s="30">
        <f>YEAR(IMDB4[[#This Row],[Release Date]])</f>
        <v>2002</v>
      </c>
      <c r="D1774" s="30" t="str">
        <f>FLOOR(IMDB4[[#This Row],[Year]],10)&amp;"s"</f>
        <v>2000s</v>
      </c>
      <c r="E1774" s="1" t="s">
        <v>32</v>
      </c>
      <c r="F1774" s="1" t="s">
        <v>9</v>
      </c>
      <c r="G1774" s="1" t="s">
        <v>3</v>
      </c>
      <c r="H1774" s="1" t="s">
        <v>4</v>
      </c>
      <c r="I1774" s="1" t="s">
        <v>92</v>
      </c>
      <c r="J1774" s="1" t="s">
        <v>2779</v>
      </c>
      <c r="K1774" s="1" t="s">
        <v>1138</v>
      </c>
      <c r="L1774" s="30">
        <v>1000</v>
      </c>
      <c r="M1774" s="30">
        <v>1954</v>
      </c>
      <c r="N1774" s="30">
        <v>161</v>
      </c>
      <c r="O1774" s="30">
        <v>0</v>
      </c>
      <c r="P1774" s="27">
        <v>7</v>
      </c>
      <c r="Q1774" s="30">
        <v>119</v>
      </c>
      <c r="R1774" s="30">
        <v>110</v>
      </c>
      <c r="S1774" s="9">
        <v>116724075</v>
      </c>
      <c r="T1774" s="9">
        <v>41000000</v>
      </c>
      <c r="U1774" s="9">
        <f>IMDB4[[#This Row],[Gross Revenue]]-IMDB4[[#This Row],[Budget]]</f>
        <v>75724075</v>
      </c>
      <c r="V1774" s="9" t="str">
        <f>IF(IMDB4[[#This Row],[Profit]]&gt;0,"Hit","Flop")</f>
        <v>Hit</v>
      </c>
      <c r="W1774" s="9" t="str" cm="1">
        <f t="array" ref="W1774">_xlfn.IFS(IMDB4[[#This Row],[IMDb Score (1-10)]]&gt;=8,"Excellent",IMDB4[[#This Row],[IMDb Score (1-10)]]&gt;=7,"Good",IMDB4[[#This Row],[IMDb Score (1-10)]]&gt;=5,"Average",TRUE,"Poor")</f>
        <v>Good</v>
      </c>
      <c r="X1774" s="9" t="str">
        <f>IF(IMDB4[[#This Row],[Duration (min)]]&lt;90,"Short",IF(IMDB4[[#This Row],[Duration (min)]]&lt;=120,"Medium", "Long"))</f>
        <v>Medium</v>
      </c>
    </row>
    <row r="1775" spans="1:24" x14ac:dyDescent="0.25">
      <c r="A1775" s="1" t="s">
        <v>870</v>
      </c>
      <c r="B1775" s="2">
        <v>33322</v>
      </c>
      <c r="C1775" s="30">
        <f>YEAR(IMDB4[[#This Row],[Release Date]])</f>
        <v>1991</v>
      </c>
      <c r="D1775" s="30" t="str">
        <f>FLOOR(IMDB4[[#This Row],[Year]],10)&amp;"s"</f>
        <v>1990s</v>
      </c>
      <c r="E1775" s="1" t="s">
        <v>32</v>
      </c>
      <c r="F1775" s="1" t="s">
        <v>20</v>
      </c>
      <c r="G1775" s="1" t="s">
        <v>3</v>
      </c>
      <c r="H1775" s="1" t="s">
        <v>4</v>
      </c>
      <c r="I1775" s="1" t="s">
        <v>132</v>
      </c>
      <c r="J1775" s="1" t="s">
        <v>871</v>
      </c>
      <c r="K1775" s="1" t="s">
        <v>872</v>
      </c>
      <c r="L1775" s="30">
        <v>1000</v>
      </c>
      <c r="M1775" s="30">
        <v>3696</v>
      </c>
      <c r="N1775" s="30">
        <v>188</v>
      </c>
      <c r="O1775" s="30">
        <v>5000</v>
      </c>
      <c r="P1775" s="27">
        <v>6.8</v>
      </c>
      <c r="Q1775" s="30">
        <v>55</v>
      </c>
      <c r="R1775" s="30">
        <v>99</v>
      </c>
      <c r="S1775" s="9">
        <v>113502246</v>
      </c>
      <c r="T1775" s="9">
        <v>38000000</v>
      </c>
      <c r="U1775" s="9">
        <f>IMDB4[[#This Row],[Gross Revenue]]-IMDB4[[#This Row],[Budget]]</f>
        <v>75502246</v>
      </c>
      <c r="V1775" s="9" t="str">
        <f>IF(IMDB4[[#This Row],[Profit]]&gt;0,"Hit","Flop")</f>
        <v>Hit</v>
      </c>
      <c r="W1775" s="9" t="str" cm="1">
        <f t="array" ref="W1775">_xlfn.IFS(IMDB4[[#This Row],[IMDb Score (1-10)]]&gt;=8,"Excellent",IMDB4[[#This Row],[IMDb Score (1-10)]]&gt;=7,"Good",IMDB4[[#This Row],[IMDb Score (1-10)]]&gt;=5,"Average",TRUE,"Poor")</f>
        <v>Average</v>
      </c>
      <c r="X1775" s="9" t="str">
        <f>IF(IMDB4[[#This Row],[Duration (min)]]&lt;90,"Short",IF(IMDB4[[#This Row],[Duration (min)]]&lt;=120,"Medium", "Long"))</f>
        <v>Medium</v>
      </c>
    </row>
    <row r="1776" spans="1:24" x14ac:dyDescent="0.25">
      <c r="A1776" s="1" t="s">
        <v>2657</v>
      </c>
      <c r="B1776" s="2">
        <v>37148</v>
      </c>
      <c r="C1776" s="30">
        <f>YEAR(IMDB4[[#This Row],[Release Date]])</f>
        <v>2001</v>
      </c>
      <c r="D1776" s="30" t="str">
        <f>FLOOR(IMDB4[[#This Row],[Year]],10)&amp;"s"</f>
        <v>2000s</v>
      </c>
      <c r="E1776" s="1" t="s">
        <v>32</v>
      </c>
      <c r="F1776" s="1" t="s">
        <v>20</v>
      </c>
      <c r="G1776" s="1" t="s">
        <v>3</v>
      </c>
      <c r="H1776" s="1" t="s">
        <v>4</v>
      </c>
      <c r="I1776" s="1" t="s">
        <v>84</v>
      </c>
      <c r="J1776" s="1" t="s">
        <v>2658</v>
      </c>
      <c r="K1776" s="1" t="s">
        <v>2425</v>
      </c>
      <c r="L1776" s="30">
        <v>1000</v>
      </c>
      <c r="M1776" s="30">
        <v>3287</v>
      </c>
      <c r="N1776" s="30">
        <v>41</v>
      </c>
      <c r="O1776" s="30">
        <v>266</v>
      </c>
      <c r="P1776" s="27">
        <v>4.5999999999999996</v>
      </c>
      <c r="Q1776" s="30">
        <v>91</v>
      </c>
      <c r="R1776" s="30">
        <v>87</v>
      </c>
      <c r="S1776" s="9">
        <v>112950721</v>
      </c>
      <c r="T1776" s="9">
        <v>72000000</v>
      </c>
      <c r="U1776" s="9">
        <f>IMDB4[[#This Row],[Gross Revenue]]-IMDB4[[#This Row],[Budget]]</f>
        <v>40950721</v>
      </c>
      <c r="V1776" s="9" t="str">
        <f>IF(IMDB4[[#This Row],[Profit]]&gt;0,"Hit","Flop")</f>
        <v>Hit</v>
      </c>
      <c r="W1776" s="9" t="str" cm="1">
        <f t="array" ref="W1776">_xlfn.IFS(IMDB4[[#This Row],[IMDb Score (1-10)]]&gt;=8,"Excellent",IMDB4[[#This Row],[IMDb Score (1-10)]]&gt;=7,"Good",IMDB4[[#This Row],[IMDb Score (1-10)]]&gt;=5,"Average",TRUE,"Poor")</f>
        <v>Poor</v>
      </c>
      <c r="X1776" s="9" t="str">
        <f>IF(IMDB4[[#This Row],[Duration (min)]]&lt;90,"Short",IF(IMDB4[[#This Row],[Duration (min)]]&lt;=120,"Medium", "Long"))</f>
        <v>Short</v>
      </c>
    </row>
    <row r="1777" spans="1:24" x14ac:dyDescent="0.25">
      <c r="A1777" s="1" t="s">
        <v>3302</v>
      </c>
      <c r="B1777" s="2">
        <v>37825</v>
      </c>
      <c r="C1777" s="30">
        <f>YEAR(IMDB4[[#This Row],[Release Date]])</f>
        <v>2003</v>
      </c>
      <c r="D1777" s="30" t="str">
        <f>FLOOR(IMDB4[[#This Row],[Year]],10)&amp;"s"</f>
        <v>2000s</v>
      </c>
      <c r="E1777" s="1" t="s">
        <v>32</v>
      </c>
      <c r="F1777" s="1" t="s">
        <v>20</v>
      </c>
      <c r="G1777" s="1" t="s">
        <v>3</v>
      </c>
      <c r="H1777" s="1" t="s">
        <v>4</v>
      </c>
      <c r="I1777" s="1" t="s">
        <v>84</v>
      </c>
      <c r="J1777" s="1" t="s">
        <v>871</v>
      </c>
      <c r="K1777" s="1" t="s">
        <v>2425</v>
      </c>
      <c r="L1777" s="30">
        <v>1000</v>
      </c>
      <c r="M1777" s="30">
        <v>4050</v>
      </c>
      <c r="N1777" s="30">
        <v>41</v>
      </c>
      <c r="O1777" s="30">
        <v>886</v>
      </c>
      <c r="P1777" s="27">
        <v>5.5</v>
      </c>
      <c r="Q1777" s="30">
        <v>81</v>
      </c>
      <c r="R1777" s="30">
        <v>92</v>
      </c>
      <c r="S1777" s="9">
        <v>104148781</v>
      </c>
      <c r="T1777" s="9">
        <v>60000000</v>
      </c>
      <c r="U1777" s="9">
        <f>IMDB4[[#This Row],[Gross Revenue]]-IMDB4[[#This Row],[Budget]]</f>
        <v>44148781</v>
      </c>
      <c r="V1777" s="9" t="str">
        <f>IF(IMDB4[[#This Row],[Profit]]&gt;0,"Hit","Flop")</f>
        <v>Hit</v>
      </c>
      <c r="W1777" s="9" t="str" cm="1">
        <f t="array" ref="W1777">_xlfn.IFS(IMDB4[[#This Row],[IMDb Score (1-10)]]&gt;=8,"Excellent",IMDB4[[#This Row],[IMDb Score (1-10)]]&gt;=7,"Good",IMDB4[[#This Row],[IMDb Score (1-10)]]&gt;=5,"Average",TRUE,"Poor")</f>
        <v>Average</v>
      </c>
      <c r="X1777" s="9" t="str">
        <f>IF(IMDB4[[#This Row],[Duration (min)]]&lt;90,"Short",IF(IMDB4[[#This Row],[Duration (min)]]&lt;=120,"Medium", "Long"))</f>
        <v>Medium</v>
      </c>
    </row>
    <row r="1778" spans="1:24" x14ac:dyDescent="0.25">
      <c r="A1778" s="1" t="s">
        <v>1325</v>
      </c>
      <c r="B1778" s="2">
        <v>35202</v>
      </c>
      <c r="C1778" s="30">
        <f>YEAR(IMDB4[[#This Row],[Release Date]])</f>
        <v>1996</v>
      </c>
      <c r="D1778" s="30" t="str">
        <f>FLOOR(IMDB4[[#This Row],[Year]],10)&amp;"s"</f>
        <v>1990s</v>
      </c>
      <c r="E1778" s="1" t="s">
        <v>32</v>
      </c>
      <c r="F1778" s="1" t="s">
        <v>77</v>
      </c>
      <c r="G1778" s="1" t="s">
        <v>3</v>
      </c>
      <c r="H1778" s="1" t="s">
        <v>4</v>
      </c>
      <c r="I1778" s="1" t="s">
        <v>92</v>
      </c>
      <c r="J1778" s="1" t="s">
        <v>838</v>
      </c>
      <c r="K1778" s="1" t="s">
        <v>564</v>
      </c>
      <c r="L1778" s="30">
        <v>1000</v>
      </c>
      <c r="M1778" s="30">
        <v>3454</v>
      </c>
      <c r="N1778" s="30">
        <v>55</v>
      </c>
      <c r="O1778" s="30">
        <v>0</v>
      </c>
      <c r="P1778" s="27">
        <v>6.1</v>
      </c>
      <c r="Q1778" s="30">
        <v>81</v>
      </c>
      <c r="R1778" s="30">
        <v>115</v>
      </c>
      <c r="S1778" s="9">
        <v>101228120</v>
      </c>
      <c r="T1778" s="9">
        <v>100000000</v>
      </c>
      <c r="U1778" s="9">
        <f>IMDB4[[#This Row],[Gross Revenue]]-IMDB4[[#This Row],[Budget]]</f>
        <v>1228120</v>
      </c>
      <c r="V1778" s="9" t="str">
        <f>IF(IMDB4[[#This Row],[Profit]]&gt;0,"Hit","Flop")</f>
        <v>Hit</v>
      </c>
      <c r="W1778" s="9" t="str" cm="1">
        <f t="array" ref="W1778">_xlfn.IFS(IMDB4[[#This Row],[IMDb Score (1-10)]]&gt;=8,"Excellent",IMDB4[[#This Row],[IMDb Score (1-10)]]&gt;=7,"Good",IMDB4[[#This Row],[IMDb Score (1-10)]]&gt;=5,"Average",TRUE,"Poor")</f>
        <v>Average</v>
      </c>
      <c r="X1778" s="9" t="str">
        <f>IF(IMDB4[[#This Row],[Duration (min)]]&lt;90,"Short",IF(IMDB4[[#This Row],[Duration (min)]]&lt;=120,"Medium", "Long"))</f>
        <v>Medium</v>
      </c>
    </row>
    <row r="1779" spans="1:24" x14ac:dyDescent="0.25">
      <c r="A1779" s="1" t="s">
        <v>1850</v>
      </c>
      <c r="B1779" s="2">
        <v>36048</v>
      </c>
      <c r="C1779" s="30">
        <f>YEAR(IMDB4[[#This Row],[Release Date]])</f>
        <v>1998</v>
      </c>
      <c r="D1779" s="30" t="str">
        <f>FLOOR(IMDB4[[#This Row],[Year]],10)&amp;"s"</f>
        <v>1990s</v>
      </c>
      <c r="E1779" s="1" t="s">
        <v>32</v>
      </c>
      <c r="F1779" s="1" t="s">
        <v>20</v>
      </c>
      <c r="G1779" s="1" t="s">
        <v>3</v>
      </c>
      <c r="H1779" s="1" t="s">
        <v>4</v>
      </c>
      <c r="I1779" s="1" t="s">
        <v>92</v>
      </c>
      <c r="J1779" s="1" t="s">
        <v>1445</v>
      </c>
      <c r="K1779" s="1" t="s">
        <v>1851</v>
      </c>
      <c r="L1779" s="30">
        <v>1000</v>
      </c>
      <c r="M1779" s="30">
        <v>1690</v>
      </c>
      <c r="N1779" s="30">
        <v>108</v>
      </c>
      <c r="O1779" s="30">
        <v>0</v>
      </c>
      <c r="P1779" s="27">
        <v>7.2</v>
      </c>
      <c r="Q1779" s="30">
        <v>134</v>
      </c>
      <c r="R1779" s="30">
        <v>123</v>
      </c>
      <c r="S1779" s="9">
        <v>100241322</v>
      </c>
      <c r="T1779" s="9">
        <v>25000000</v>
      </c>
      <c r="U1779" s="9">
        <f>IMDB4[[#This Row],[Gross Revenue]]-IMDB4[[#This Row],[Budget]]</f>
        <v>75241322</v>
      </c>
      <c r="V1779" s="9" t="str">
        <f>IF(IMDB4[[#This Row],[Profit]]&gt;0,"Hit","Flop")</f>
        <v>Hit</v>
      </c>
      <c r="W1779" s="9" t="str" cm="1">
        <f t="array" ref="W1779">_xlfn.IFS(IMDB4[[#This Row],[IMDb Score (1-10)]]&gt;=8,"Excellent",IMDB4[[#This Row],[IMDb Score (1-10)]]&gt;=7,"Good",IMDB4[[#This Row],[IMDb Score (1-10)]]&gt;=5,"Average",TRUE,"Poor")</f>
        <v>Good</v>
      </c>
      <c r="X1779" s="9" t="str">
        <f>IF(IMDB4[[#This Row],[Duration (min)]]&lt;90,"Short",IF(IMDB4[[#This Row],[Duration (min)]]&lt;=120,"Medium", "Long"))</f>
        <v>Long</v>
      </c>
    </row>
    <row r="1780" spans="1:24" x14ac:dyDescent="0.25">
      <c r="A1780" s="1" t="s">
        <v>6307</v>
      </c>
      <c r="B1780" s="2">
        <v>41123</v>
      </c>
      <c r="C1780" s="30">
        <f>YEAR(IMDB4[[#This Row],[Release Date]])</f>
        <v>2012</v>
      </c>
      <c r="D1780" s="30" t="str">
        <f>FLOOR(IMDB4[[#This Row],[Year]],10)&amp;"s"</f>
        <v>2010s</v>
      </c>
      <c r="E1780" s="1" t="s">
        <v>32</v>
      </c>
      <c r="F1780" s="1" t="s">
        <v>9</v>
      </c>
      <c r="G1780" s="1" t="s">
        <v>3</v>
      </c>
      <c r="H1780" s="1" t="s">
        <v>4</v>
      </c>
      <c r="I1780" s="1" t="s">
        <v>92</v>
      </c>
      <c r="J1780" s="1" t="s">
        <v>4982</v>
      </c>
      <c r="K1780" s="1" t="s">
        <v>3078</v>
      </c>
      <c r="L1780" s="30">
        <v>1000</v>
      </c>
      <c r="M1780" s="30">
        <v>2759</v>
      </c>
      <c r="N1780" s="30">
        <v>0</v>
      </c>
      <c r="O1780" s="30">
        <v>39000</v>
      </c>
      <c r="P1780" s="27">
        <v>7.4</v>
      </c>
      <c r="Q1780" s="30">
        <v>558</v>
      </c>
      <c r="R1780" s="30">
        <v>157</v>
      </c>
      <c r="S1780" s="9">
        <v>95720716</v>
      </c>
      <c r="T1780" s="9">
        <v>40000000</v>
      </c>
      <c r="U1780" s="9">
        <f>IMDB4[[#This Row],[Gross Revenue]]-IMDB4[[#This Row],[Budget]]</f>
        <v>55720716</v>
      </c>
      <c r="V1780" s="9" t="str">
        <f>IF(IMDB4[[#This Row],[Profit]]&gt;0,"Hit","Flop")</f>
        <v>Hit</v>
      </c>
      <c r="W1780" s="9" t="str" cm="1">
        <f t="array" ref="W1780">_xlfn.IFS(IMDB4[[#This Row],[IMDb Score (1-10)]]&gt;=8,"Excellent",IMDB4[[#This Row],[IMDb Score (1-10)]]&gt;=7,"Good",IMDB4[[#This Row],[IMDb Score (1-10)]]&gt;=5,"Average",TRUE,"Poor")</f>
        <v>Good</v>
      </c>
      <c r="X1780" s="9" t="str">
        <f>IF(IMDB4[[#This Row],[Duration (min)]]&lt;90,"Short",IF(IMDB4[[#This Row],[Duration (min)]]&lt;=120,"Medium", "Long"))</f>
        <v>Long</v>
      </c>
    </row>
    <row r="1781" spans="1:24" x14ac:dyDescent="0.25">
      <c r="A1781" s="1" t="s">
        <v>3250</v>
      </c>
      <c r="B1781" s="2">
        <v>37261</v>
      </c>
      <c r="C1781" s="30">
        <f>YEAR(IMDB4[[#This Row],[Release Date]])</f>
        <v>2002</v>
      </c>
      <c r="D1781" s="30" t="str">
        <f>FLOOR(IMDB4[[#This Row],[Year]],10)&amp;"s"</f>
        <v>2000s</v>
      </c>
      <c r="E1781" s="1" t="s">
        <v>32</v>
      </c>
      <c r="F1781" s="1" t="s">
        <v>20</v>
      </c>
      <c r="G1781" s="1" t="s">
        <v>3</v>
      </c>
      <c r="H1781" s="1" t="s">
        <v>4</v>
      </c>
      <c r="I1781" s="1" t="s">
        <v>132</v>
      </c>
      <c r="J1781" s="1" t="s">
        <v>3251</v>
      </c>
      <c r="K1781" s="1" t="s">
        <v>3252</v>
      </c>
      <c r="L1781" s="30">
        <v>1000</v>
      </c>
      <c r="M1781" s="30">
        <v>2636</v>
      </c>
      <c r="N1781" s="30">
        <v>30</v>
      </c>
      <c r="O1781" s="30">
        <v>0</v>
      </c>
      <c r="P1781" s="27">
        <v>6.1</v>
      </c>
      <c r="Q1781" s="30">
        <v>118</v>
      </c>
      <c r="R1781" s="30">
        <v>101</v>
      </c>
      <c r="S1781" s="9">
        <v>93307796</v>
      </c>
      <c r="T1781" s="9">
        <v>60000000</v>
      </c>
      <c r="U1781" s="9">
        <f>IMDB4[[#This Row],[Gross Revenue]]-IMDB4[[#This Row],[Budget]]</f>
        <v>33307796</v>
      </c>
      <c r="V1781" s="9" t="str">
        <f>IF(IMDB4[[#This Row],[Profit]]&gt;0,"Hit","Flop")</f>
        <v>Hit</v>
      </c>
      <c r="W1781" s="9" t="str" cm="1">
        <f t="array" ref="W1781">_xlfn.IFS(IMDB4[[#This Row],[IMDb Score (1-10)]]&gt;=8,"Excellent",IMDB4[[#This Row],[IMDb Score (1-10)]]&gt;=7,"Good",IMDB4[[#This Row],[IMDb Score (1-10)]]&gt;=5,"Average",TRUE,"Poor")</f>
        <v>Average</v>
      </c>
      <c r="X1781" s="9" t="str">
        <f>IF(IMDB4[[#This Row],[Duration (min)]]&lt;90,"Short",IF(IMDB4[[#This Row],[Duration (min)]]&lt;=120,"Medium", "Long"))</f>
        <v>Medium</v>
      </c>
    </row>
    <row r="1782" spans="1:24" x14ac:dyDescent="0.25">
      <c r="A1782" s="1" t="s">
        <v>1421</v>
      </c>
      <c r="B1782" s="2">
        <v>35096</v>
      </c>
      <c r="C1782" s="30">
        <f>YEAR(IMDB4[[#This Row],[Release Date]])</f>
        <v>1996</v>
      </c>
      <c r="D1782" s="30" t="str">
        <f>FLOOR(IMDB4[[#This Row],[Year]],10)&amp;"s"</f>
        <v>1990s</v>
      </c>
      <c r="E1782" s="1" t="s">
        <v>32</v>
      </c>
      <c r="F1782" s="1" t="s">
        <v>77</v>
      </c>
      <c r="G1782" s="1" t="s">
        <v>3</v>
      </c>
      <c r="H1782" s="1" t="s">
        <v>4</v>
      </c>
      <c r="I1782" s="1" t="s">
        <v>132</v>
      </c>
      <c r="J1782" s="1" t="s">
        <v>1114</v>
      </c>
      <c r="K1782" s="1" t="s">
        <v>1422</v>
      </c>
      <c r="L1782" s="30">
        <v>1000</v>
      </c>
      <c r="M1782" s="30">
        <v>6315</v>
      </c>
      <c r="N1782" s="30">
        <v>906</v>
      </c>
      <c r="O1782" s="30">
        <v>3000</v>
      </c>
      <c r="P1782" s="27">
        <v>7.6</v>
      </c>
      <c r="Q1782" s="30">
        <v>143</v>
      </c>
      <c r="R1782" s="30">
        <v>111</v>
      </c>
      <c r="S1782" s="9">
        <v>92001027</v>
      </c>
      <c r="T1782" s="9">
        <v>45000000</v>
      </c>
      <c r="U1782" s="9">
        <f>IMDB4[[#This Row],[Gross Revenue]]-IMDB4[[#This Row],[Budget]]</f>
        <v>47001027</v>
      </c>
      <c r="V1782" s="9" t="str">
        <f>IF(IMDB4[[#This Row],[Profit]]&gt;0,"Hit","Flop")</f>
        <v>Hit</v>
      </c>
      <c r="W1782" s="9" t="str" cm="1">
        <f t="array" ref="W1782">_xlfn.IFS(IMDB4[[#This Row],[IMDb Score (1-10)]]&gt;=8,"Excellent",IMDB4[[#This Row],[IMDb Score (1-10)]]&gt;=7,"Good",IMDB4[[#This Row],[IMDb Score (1-10)]]&gt;=5,"Average",TRUE,"Poor")</f>
        <v>Good</v>
      </c>
      <c r="X1782" s="9" t="str">
        <f>IF(IMDB4[[#This Row],[Duration (min)]]&lt;90,"Short",IF(IMDB4[[#This Row],[Duration (min)]]&lt;=120,"Medium", "Long"))</f>
        <v>Medium</v>
      </c>
    </row>
    <row r="1783" spans="1:24" x14ac:dyDescent="0.25">
      <c r="A1783" s="1" t="s">
        <v>770</v>
      </c>
      <c r="B1783" s="2">
        <v>32978</v>
      </c>
      <c r="C1783" s="30">
        <f>YEAR(IMDB4[[#This Row],[Release Date]])</f>
        <v>1990</v>
      </c>
      <c r="D1783" s="30" t="str">
        <f>FLOOR(IMDB4[[#This Row],[Year]],10)&amp;"s"</f>
        <v>1990s</v>
      </c>
      <c r="E1783" s="1" t="s">
        <v>32</v>
      </c>
      <c r="F1783" s="1" t="s">
        <v>40</v>
      </c>
      <c r="G1783" s="1" t="s">
        <v>3</v>
      </c>
      <c r="H1783" s="1" t="s">
        <v>4</v>
      </c>
      <c r="I1783" s="1" t="s">
        <v>84</v>
      </c>
      <c r="J1783" s="1" t="s">
        <v>479</v>
      </c>
      <c r="K1783" s="1" t="s">
        <v>480</v>
      </c>
      <c r="L1783" s="30">
        <v>1000</v>
      </c>
      <c r="M1783" s="30">
        <v>3986</v>
      </c>
      <c r="N1783" s="30">
        <v>0</v>
      </c>
      <c r="O1783" s="30">
        <v>0</v>
      </c>
      <c r="P1783" s="27">
        <v>7.4</v>
      </c>
      <c r="Q1783" s="30">
        <v>111</v>
      </c>
      <c r="R1783" s="30">
        <v>118</v>
      </c>
      <c r="S1783" s="9">
        <v>87666629</v>
      </c>
      <c r="T1783" s="9">
        <v>40000000</v>
      </c>
      <c r="U1783" s="9">
        <f>IMDB4[[#This Row],[Gross Revenue]]-IMDB4[[#This Row],[Budget]]</f>
        <v>47666629</v>
      </c>
      <c r="V1783" s="9" t="str">
        <f>IF(IMDB4[[#This Row],[Profit]]&gt;0,"Hit","Flop")</f>
        <v>Hit</v>
      </c>
      <c r="W1783" s="9" t="str" cm="1">
        <f t="array" ref="W1783">_xlfn.IFS(IMDB4[[#This Row],[IMDb Score (1-10)]]&gt;=8,"Excellent",IMDB4[[#This Row],[IMDb Score (1-10)]]&gt;=7,"Good",IMDB4[[#This Row],[IMDb Score (1-10)]]&gt;=5,"Average",TRUE,"Poor")</f>
        <v>Good</v>
      </c>
      <c r="X1783" s="9" t="str">
        <f>IF(IMDB4[[#This Row],[Duration (min)]]&lt;90,"Short",IF(IMDB4[[#This Row],[Duration (min)]]&lt;=120,"Medium", "Long"))</f>
        <v>Medium</v>
      </c>
    </row>
    <row r="1784" spans="1:24" x14ac:dyDescent="0.25">
      <c r="A1784" s="1" t="s">
        <v>4076</v>
      </c>
      <c r="B1784" s="2">
        <v>38679</v>
      </c>
      <c r="C1784" s="30">
        <f>YEAR(IMDB4[[#This Row],[Release Date]])</f>
        <v>2005</v>
      </c>
      <c r="D1784" s="30" t="str">
        <f>FLOOR(IMDB4[[#This Row],[Year]],10)&amp;"s"</f>
        <v>2000s</v>
      </c>
      <c r="E1784" s="1" t="s">
        <v>32</v>
      </c>
      <c r="F1784" s="1" t="s">
        <v>91</v>
      </c>
      <c r="G1784" s="1" t="s">
        <v>3</v>
      </c>
      <c r="H1784" s="1" t="s">
        <v>4</v>
      </c>
      <c r="I1784" s="1" t="s">
        <v>92</v>
      </c>
      <c r="J1784" s="1" t="s">
        <v>2930</v>
      </c>
      <c r="K1784" s="1" t="s">
        <v>4077</v>
      </c>
      <c r="L1784" s="30">
        <v>1000</v>
      </c>
      <c r="M1784" s="30">
        <v>4134</v>
      </c>
      <c r="N1784" s="30">
        <v>163</v>
      </c>
      <c r="O1784" s="30">
        <v>0</v>
      </c>
      <c r="P1784" s="27">
        <v>6.6</v>
      </c>
      <c r="Q1784" s="30">
        <v>250</v>
      </c>
      <c r="R1784" s="30">
        <v>95</v>
      </c>
      <c r="S1784" s="9">
        <v>87025093</v>
      </c>
      <c r="T1784" s="9">
        <v>4000000</v>
      </c>
      <c r="U1784" s="9">
        <f>IMDB4[[#This Row],[Gross Revenue]]-IMDB4[[#This Row],[Budget]]</f>
        <v>83025093</v>
      </c>
      <c r="V1784" s="9" t="str">
        <f>IF(IMDB4[[#This Row],[Profit]]&gt;0,"Hit","Flop")</f>
        <v>Hit</v>
      </c>
      <c r="W1784" s="9" t="str" cm="1">
        <f t="array" ref="W1784">_xlfn.IFS(IMDB4[[#This Row],[IMDb Score (1-10)]]&gt;=8,"Excellent",IMDB4[[#This Row],[IMDb Score (1-10)]]&gt;=7,"Good",IMDB4[[#This Row],[IMDb Score (1-10)]]&gt;=5,"Average",TRUE,"Poor")</f>
        <v>Average</v>
      </c>
      <c r="X1784" s="9" t="str">
        <f>IF(IMDB4[[#This Row],[Duration (min)]]&lt;90,"Short",IF(IMDB4[[#This Row],[Duration (min)]]&lt;=120,"Medium", "Long"))</f>
        <v>Medium</v>
      </c>
    </row>
    <row r="1785" spans="1:24" x14ac:dyDescent="0.25">
      <c r="A1785" s="1" t="s">
        <v>222</v>
      </c>
      <c r="B1785" s="2">
        <v>27197</v>
      </c>
      <c r="C1785" s="30">
        <f>YEAR(IMDB4[[#This Row],[Release Date]])</f>
        <v>1974</v>
      </c>
      <c r="D1785" s="30" t="str">
        <f>FLOOR(IMDB4[[#This Row],[Year]],10)&amp;"s"</f>
        <v>1970s</v>
      </c>
      <c r="E1785" s="1" t="s">
        <v>1</v>
      </c>
      <c r="F1785" s="1" t="s">
        <v>20</v>
      </c>
      <c r="G1785" s="1" t="s">
        <v>3</v>
      </c>
      <c r="H1785" s="1" t="s">
        <v>4</v>
      </c>
      <c r="I1785" s="1" t="s">
        <v>84</v>
      </c>
      <c r="J1785" s="1" t="s">
        <v>214</v>
      </c>
      <c r="K1785" s="1" t="s">
        <v>215</v>
      </c>
      <c r="L1785" s="30">
        <v>1000</v>
      </c>
      <c r="M1785" s="30">
        <v>2703</v>
      </c>
      <c r="N1785" s="30">
        <v>0</v>
      </c>
      <c r="O1785" s="30">
        <v>14000</v>
      </c>
      <c r="P1785" s="27">
        <v>8</v>
      </c>
      <c r="Q1785" s="30">
        <v>129</v>
      </c>
      <c r="R1785" s="30">
        <v>106</v>
      </c>
      <c r="S1785" s="9">
        <v>86300000</v>
      </c>
      <c r="T1785" s="9">
        <v>2800000</v>
      </c>
      <c r="U1785" s="9">
        <f>IMDB4[[#This Row],[Gross Revenue]]-IMDB4[[#This Row],[Budget]]</f>
        <v>83500000</v>
      </c>
      <c r="V1785" s="9" t="str">
        <f>IF(IMDB4[[#This Row],[Profit]]&gt;0,"Hit","Flop")</f>
        <v>Hit</v>
      </c>
      <c r="W1785" s="9" t="str" cm="1">
        <f t="array" ref="W1785">_xlfn.IFS(IMDB4[[#This Row],[IMDb Score (1-10)]]&gt;=8,"Excellent",IMDB4[[#This Row],[IMDb Score (1-10)]]&gt;=7,"Good",IMDB4[[#This Row],[IMDb Score (1-10)]]&gt;=5,"Average",TRUE,"Poor")</f>
        <v>Excellent</v>
      </c>
      <c r="X1785" s="9" t="str">
        <f>IF(IMDB4[[#This Row],[Duration (min)]]&lt;90,"Short",IF(IMDB4[[#This Row],[Duration (min)]]&lt;=120,"Medium", "Long"))</f>
        <v>Medium</v>
      </c>
    </row>
    <row r="1786" spans="1:24" x14ac:dyDescent="0.25">
      <c r="A1786" s="1" t="s">
        <v>45</v>
      </c>
      <c r="B1786" s="2">
        <v>14896</v>
      </c>
      <c r="C1786" s="30">
        <f>YEAR(IMDB4[[#This Row],[Release Date]])</f>
        <v>1940</v>
      </c>
      <c r="D1786" s="30" t="str">
        <f>FLOOR(IMDB4[[#This Row],[Year]],10)&amp;"s"</f>
        <v>1940s</v>
      </c>
      <c r="E1786" s="1" t="s">
        <v>32</v>
      </c>
      <c r="F1786" s="1" t="s">
        <v>33</v>
      </c>
      <c r="G1786" s="1" t="s">
        <v>3</v>
      </c>
      <c r="H1786" s="1" t="s">
        <v>4</v>
      </c>
      <c r="I1786" s="1" t="s">
        <v>25</v>
      </c>
      <c r="J1786" s="1" t="s">
        <v>46</v>
      </c>
      <c r="K1786" s="1" t="s">
        <v>47</v>
      </c>
      <c r="L1786" s="30">
        <v>1000</v>
      </c>
      <c r="M1786" s="30">
        <v>1178</v>
      </c>
      <c r="N1786" s="30">
        <v>3</v>
      </c>
      <c r="O1786" s="30">
        <v>0</v>
      </c>
      <c r="P1786" s="27">
        <v>7.5</v>
      </c>
      <c r="Q1786" s="30">
        <v>105</v>
      </c>
      <c r="R1786" s="30">
        <v>88</v>
      </c>
      <c r="S1786" s="9">
        <v>84300000</v>
      </c>
      <c r="T1786" s="9">
        <v>2600000</v>
      </c>
      <c r="U1786" s="9">
        <f>IMDB4[[#This Row],[Gross Revenue]]-IMDB4[[#This Row],[Budget]]</f>
        <v>81700000</v>
      </c>
      <c r="V1786" s="9" t="str">
        <f>IF(IMDB4[[#This Row],[Profit]]&gt;0,"Hit","Flop")</f>
        <v>Hit</v>
      </c>
      <c r="W1786" s="9" t="str" cm="1">
        <f t="array" ref="W1786">_xlfn.IFS(IMDB4[[#This Row],[IMDb Score (1-10)]]&gt;=8,"Excellent",IMDB4[[#This Row],[IMDb Score (1-10)]]&gt;=7,"Good",IMDB4[[#This Row],[IMDb Score (1-10)]]&gt;=5,"Average",TRUE,"Poor")</f>
        <v>Good</v>
      </c>
      <c r="X1786" s="9" t="str">
        <f>IF(IMDB4[[#This Row],[Duration (min)]]&lt;90,"Short",IF(IMDB4[[#This Row],[Duration (min)]]&lt;=120,"Medium", "Long"))</f>
        <v>Short</v>
      </c>
    </row>
    <row r="1787" spans="1:24" x14ac:dyDescent="0.25">
      <c r="A1787" s="1" t="s">
        <v>6596</v>
      </c>
      <c r="B1787" s="2">
        <v>41959</v>
      </c>
      <c r="C1787" s="30">
        <f>YEAR(IMDB4[[#This Row],[Release Date]])</f>
        <v>2014</v>
      </c>
      <c r="D1787" s="30" t="str">
        <f>FLOOR(IMDB4[[#This Row],[Year]],10)&amp;"s"</f>
        <v>2010s</v>
      </c>
      <c r="E1787" s="1" t="s">
        <v>32</v>
      </c>
      <c r="F1787" s="1" t="s">
        <v>91</v>
      </c>
      <c r="G1787" s="1" t="s">
        <v>3</v>
      </c>
      <c r="H1787" s="1" t="s">
        <v>4</v>
      </c>
      <c r="I1787" s="1" t="s">
        <v>92</v>
      </c>
      <c r="J1787" s="1" t="s">
        <v>1067</v>
      </c>
      <c r="K1787" s="1" t="s">
        <v>1600</v>
      </c>
      <c r="L1787" s="30">
        <v>1000</v>
      </c>
      <c r="M1787" s="30">
        <v>2323</v>
      </c>
      <c r="N1787" s="30">
        <v>40</v>
      </c>
      <c r="O1787" s="30">
        <v>45000</v>
      </c>
      <c r="P1787" s="27">
        <v>5.4</v>
      </c>
      <c r="Q1787" s="30">
        <v>271</v>
      </c>
      <c r="R1787" s="30">
        <v>99</v>
      </c>
      <c r="S1787" s="9">
        <v>84263837</v>
      </c>
      <c r="T1787" s="9">
        <v>6500000</v>
      </c>
      <c r="U1787" s="9">
        <f>IMDB4[[#This Row],[Gross Revenue]]-IMDB4[[#This Row],[Budget]]</f>
        <v>77763837</v>
      </c>
      <c r="V1787" s="9" t="str">
        <f>IF(IMDB4[[#This Row],[Profit]]&gt;0,"Hit","Flop")</f>
        <v>Hit</v>
      </c>
      <c r="W1787" s="9" t="str" cm="1">
        <f t="array" ref="W1787">_xlfn.IFS(IMDB4[[#This Row],[IMDb Score (1-10)]]&gt;=8,"Excellent",IMDB4[[#This Row],[IMDb Score (1-10)]]&gt;=7,"Good",IMDB4[[#This Row],[IMDb Score (1-10)]]&gt;=5,"Average",TRUE,"Poor")</f>
        <v>Average</v>
      </c>
      <c r="X1787" s="9" t="str">
        <f>IF(IMDB4[[#This Row],[Duration (min)]]&lt;90,"Short",IF(IMDB4[[#This Row],[Duration (min)]]&lt;=120,"Medium", "Long"))</f>
        <v>Medium</v>
      </c>
    </row>
    <row r="1788" spans="1:24" x14ac:dyDescent="0.25">
      <c r="A1788" s="1" t="s">
        <v>4518</v>
      </c>
      <c r="B1788" s="2">
        <v>38876</v>
      </c>
      <c r="C1788" s="30">
        <f>YEAR(IMDB4[[#This Row],[Release Date]])</f>
        <v>2006</v>
      </c>
      <c r="D1788" s="30" t="str">
        <f>FLOOR(IMDB4[[#This Row],[Year]],10)&amp;"s"</f>
        <v>2000s</v>
      </c>
      <c r="E1788" s="1" t="s">
        <v>32</v>
      </c>
      <c r="F1788" s="1" t="s">
        <v>40</v>
      </c>
      <c r="G1788" s="1" t="s">
        <v>3</v>
      </c>
      <c r="H1788" s="1" t="s">
        <v>4</v>
      </c>
      <c r="I1788" s="1" t="s">
        <v>84</v>
      </c>
      <c r="J1788" s="1" t="s">
        <v>3136</v>
      </c>
      <c r="K1788" s="1" t="s">
        <v>2969</v>
      </c>
      <c r="L1788" s="30">
        <v>1000</v>
      </c>
      <c r="M1788" s="30">
        <v>1267</v>
      </c>
      <c r="N1788" s="30">
        <v>189</v>
      </c>
      <c r="O1788" s="30">
        <v>0</v>
      </c>
      <c r="P1788" s="27">
        <v>5.6</v>
      </c>
      <c r="Q1788" s="30">
        <v>147</v>
      </c>
      <c r="R1788" s="30">
        <v>93</v>
      </c>
      <c r="S1788" s="9">
        <v>82226474</v>
      </c>
      <c r="T1788" s="9">
        <v>65000000</v>
      </c>
      <c r="U1788" s="9">
        <f>IMDB4[[#This Row],[Gross Revenue]]-IMDB4[[#This Row],[Budget]]</f>
        <v>17226474</v>
      </c>
      <c r="V1788" s="9" t="str">
        <f>IF(IMDB4[[#This Row],[Profit]]&gt;0,"Hit","Flop")</f>
        <v>Hit</v>
      </c>
      <c r="W1788" s="9" t="str" cm="1">
        <f t="array" ref="W1788">_xlfn.IFS(IMDB4[[#This Row],[IMDb Score (1-10)]]&gt;=8,"Excellent",IMDB4[[#This Row],[IMDb Score (1-10)]]&gt;=7,"Good",IMDB4[[#This Row],[IMDb Score (1-10)]]&gt;=5,"Average",TRUE,"Poor")</f>
        <v>Average</v>
      </c>
      <c r="X1788" s="9" t="str">
        <f>IF(IMDB4[[#This Row],[Duration (min)]]&lt;90,"Short",IF(IMDB4[[#This Row],[Duration (min)]]&lt;=120,"Medium", "Long"))</f>
        <v>Medium</v>
      </c>
    </row>
    <row r="1789" spans="1:24" x14ac:dyDescent="0.25">
      <c r="A1789" s="1" t="s">
        <v>2139</v>
      </c>
      <c r="B1789" s="2">
        <v>36224</v>
      </c>
      <c r="C1789" s="30">
        <f>YEAR(IMDB4[[#This Row],[Release Date]])</f>
        <v>1999</v>
      </c>
      <c r="D1789" s="30" t="str">
        <f>FLOOR(IMDB4[[#This Row],[Year]],10)&amp;"s"</f>
        <v>1990s</v>
      </c>
      <c r="E1789" s="1" t="s">
        <v>32</v>
      </c>
      <c r="F1789" s="1" t="s">
        <v>77</v>
      </c>
      <c r="G1789" s="1" t="s">
        <v>3</v>
      </c>
      <c r="H1789" s="1" t="s">
        <v>4</v>
      </c>
      <c r="I1789" s="1" t="s">
        <v>92</v>
      </c>
      <c r="J1789" s="1" t="s">
        <v>638</v>
      </c>
      <c r="K1789" s="1" t="s">
        <v>2140</v>
      </c>
      <c r="L1789" s="30">
        <v>1000</v>
      </c>
      <c r="M1789" s="30">
        <v>3148</v>
      </c>
      <c r="N1789" s="30">
        <v>241</v>
      </c>
      <c r="O1789" s="30">
        <v>0</v>
      </c>
      <c r="P1789" s="27">
        <v>7.1</v>
      </c>
      <c r="Q1789" s="30">
        <v>143</v>
      </c>
      <c r="R1789" s="30">
        <v>90</v>
      </c>
      <c r="S1789" s="9">
        <v>81517441</v>
      </c>
      <c r="T1789" s="9">
        <v>50000000</v>
      </c>
      <c r="U1789" s="9">
        <f>IMDB4[[#This Row],[Gross Revenue]]-IMDB4[[#This Row],[Budget]]</f>
        <v>31517441</v>
      </c>
      <c r="V1789" s="9" t="str">
        <f>IF(IMDB4[[#This Row],[Profit]]&gt;0,"Hit","Flop")</f>
        <v>Hit</v>
      </c>
      <c r="W1789" s="9" t="str" cm="1">
        <f t="array" ref="W1789">_xlfn.IFS(IMDB4[[#This Row],[IMDb Score (1-10)]]&gt;=8,"Excellent",IMDB4[[#This Row],[IMDb Score (1-10)]]&gt;=7,"Good",IMDB4[[#This Row],[IMDb Score (1-10)]]&gt;=5,"Average",TRUE,"Poor")</f>
        <v>Good</v>
      </c>
      <c r="X1789" s="9" t="str">
        <f>IF(IMDB4[[#This Row],[Duration (min)]]&lt;90,"Short",IF(IMDB4[[#This Row],[Duration (min)]]&lt;=120,"Medium", "Long"))</f>
        <v>Medium</v>
      </c>
    </row>
    <row r="1790" spans="1:24" x14ac:dyDescent="0.25">
      <c r="A1790" s="1" t="s">
        <v>5261</v>
      </c>
      <c r="B1790" s="2">
        <v>39888</v>
      </c>
      <c r="C1790" s="30">
        <f>YEAR(IMDB4[[#This Row],[Release Date]])</f>
        <v>2009</v>
      </c>
      <c r="D1790" s="30" t="str">
        <f>FLOOR(IMDB4[[#This Row],[Year]],10)&amp;"s"</f>
        <v>2000s</v>
      </c>
      <c r="E1790" s="1" t="s">
        <v>32</v>
      </c>
      <c r="F1790" s="1" t="s">
        <v>20</v>
      </c>
      <c r="G1790" s="1" t="s">
        <v>3</v>
      </c>
      <c r="H1790" s="1" t="s">
        <v>4</v>
      </c>
      <c r="I1790" s="1" t="s">
        <v>28</v>
      </c>
      <c r="J1790" s="1" t="s">
        <v>5262</v>
      </c>
      <c r="K1790" s="1" t="s">
        <v>2820</v>
      </c>
      <c r="L1790" s="30">
        <v>1000</v>
      </c>
      <c r="M1790" s="30">
        <v>4516</v>
      </c>
      <c r="N1790" s="30">
        <v>23</v>
      </c>
      <c r="O1790" s="30">
        <v>0</v>
      </c>
      <c r="P1790" s="27">
        <v>4.2</v>
      </c>
      <c r="Q1790" s="30">
        <v>131</v>
      </c>
      <c r="R1790" s="30">
        <v>102</v>
      </c>
      <c r="S1790" s="9">
        <v>79566871</v>
      </c>
      <c r="T1790" s="9">
        <v>30000000</v>
      </c>
      <c r="U1790" s="9">
        <f>IMDB4[[#This Row],[Gross Revenue]]-IMDB4[[#This Row],[Budget]]</f>
        <v>49566871</v>
      </c>
      <c r="V1790" s="9" t="str">
        <f>IF(IMDB4[[#This Row],[Profit]]&gt;0,"Hit","Flop")</f>
        <v>Hit</v>
      </c>
      <c r="W1790" s="9" t="str" cm="1">
        <f t="array" ref="W1790">_xlfn.IFS(IMDB4[[#This Row],[IMDb Score (1-10)]]&gt;=8,"Excellent",IMDB4[[#This Row],[IMDb Score (1-10)]]&gt;=7,"Good",IMDB4[[#This Row],[IMDb Score (1-10)]]&gt;=5,"Average",TRUE,"Poor")</f>
        <v>Poor</v>
      </c>
      <c r="X1790" s="9" t="str">
        <f>IF(IMDB4[[#This Row],[Duration (min)]]&lt;90,"Short",IF(IMDB4[[#This Row],[Duration (min)]]&lt;=120,"Medium", "Long"))</f>
        <v>Medium</v>
      </c>
    </row>
    <row r="1791" spans="1:24" x14ac:dyDescent="0.25">
      <c r="A1791" s="1" t="s">
        <v>272</v>
      </c>
      <c r="B1791" s="2">
        <v>29131</v>
      </c>
      <c r="C1791" s="30">
        <f>YEAR(IMDB4[[#This Row],[Release Date]])</f>
        <v>1979</v>
      </c>
      <c r="D1791" s="30" t="str">
        <f>FLOOR(IMDB4[[#This Row],[Year]],10)&amp;"s"</f>
        <v>1970s</v>
      </c>
      <c r="E1791" s="1" t="s">
        <v>32</v>
      </c>
      <c r="F1791" s="1" t="s">
        <v>91</v>
      </c>
      <c r="G1791" s="1" t="s">
        <v>3</v>
      </c>
      <c r="H1791" s="1" t="s">
        <v>83</v>
      </c>
      <c r="I1791" s="1" t="s">
        <v>92</v>
      </c>
      <c r="J1791" s="1" t="s">
        <v>273</v>
      </c>
      <c r="K1791" s="1" t="s">
        <v>274</v>
      </c>
      <c r="L1791" s="30">
        <v>1000</v>
      </c>
      <c r="M1791" s="30">
        <v>2524</v>
      </c>
      <c r="N1791" s="30">
        <v>0</v>
      </c>
      <c r="O1791" s="30">
        <v>23000</v>
      </c>
      <c r="P1791" s="27">
        <v>8.5</v>
      </c>
      <c r="Q1791" s="30">
        <v>392</v>
      </c>
      <c r="R1791" s="30">
        <v>116</v>
      </c>
      <c r="S1791" s="9">
        <v>78900000</v>
      </c>
      <c r="T1791" s="9">
        <v>11000000</v>
      </c>
      <c r="U1791" s="9">
        <f>IMDB4[[#This Row],[Gross Revenue]]-IMDB4[[#This Row],[Budget]]</f>
        <v>67900000</v>
      </c>
      <c r="V1791" s="9" t="str">
        <f>IF(IMDB4[[#This Row],[Profit]]&gt;0,"Hit","Flop")</f>
        <v>Hit</v>
      </c>
      <c r="W1791" s="9" t="str" cm="1">
        <f t="array" ref="W1791">_xlfn.IFS(IMDB4[[#This Row],[IMDb Score (1-10)]]&gt;=8,"Excellent",IMDB4[[#This Row],[IMDb Score (1-10)]]&gt;=7,"Good",IMDB4[[#This Row],[IMDb Score (1-10)]]&gt;=5,"Average",TRUE,"Poor")</f>
        <v>Excellent</v>
      </c>
      <c r="X1791" s="9" t="str">
        <f>IF(IMDB4[[#This Row],[Duration (min)]]&lt;90,"Short",IF(IMDB4[[#This Row],[Duration (min)]]&lt;=120,"Medium", "Long"))</f>
        <v>Medium</v>
      </c>
    </row>
    <row r="1792" spans="1:24" x14ac:dyDescent="0.25">
      <c r="A1792" s="1" t="s">
        <v>1113</v>
      </c>
      <c r="B1792" s="2">
        <v>34641</v>
      </c>
      <c r="C1792" s="30">
        <f>YEAR(IMDB4[[#This Row],[Release Date]])</f>
        <v>1994</v>
      </c>
      <c r="D1792" s="30" t="str">
        <f>FLOOR(IMDB4[[#This Row],[Year]],10)&amp;"s"</f>
        <v>1990s</v>
      </c>
      <c r="E1792" s="1" t="s">
        <v>32</v>
      </c>
      <c r="F1792" s="1" t="s">
        <v>77</v>
      </c>
      <c r="G1792" s="1" t="s">
        <v>3</v>
      </c>
      <c r="H1792" s="1" t="s">
        <v>4</v>
      </c>
      <c r="I1792" s="1" t="s">
        <v>84</v>
      </c>
      <c r="J1792" s="1" t="s">
        <v>1114</v>
      </c>
      <c r="K1792" s="1" t="s">
        <v>1115</v>
      </c>
      <c r="L1792" s="30">
        <v>1000</v>
      </c>
      <c r="M1792" s="30">
        <v>6427</v>
      </c>
      <c r="N1792" s="30">
        <v>18</v>
      </c>
      <c r="O1792" s="30">
        <v>0</v>
      </c>
      <c r="P1792" s="27">
        <v>6.6</v>
      </c>
      <c r="Q1792" s="30">
        <v>98</v>
      </c>
      <c r="R1792" s="30">
        <v>118</v>
      </c>
      <c r="S1792" s="9">
        <v>75668868</v>
      </c>
      <c r="T1792" s="9">
        <v>35000000</v>
      </c>
      <c r="U1792" s="9">
        <f>IMDB4[[#This Row],[Gross Revenue]]-IMDB4[[#This Row],[Budget]]</f>
        <v>40668868</v>
      </c>
      <c r="V1792" s="9" t="str">
        <f>IF(IMDB4[[#This Row],[Profit]]&gt;0,"Hit","Flop")</f>
        <v>Hit</v>
      </c>
      <c r="W1792" s="9" t="str" cm="1">
        <f t="array" ref="W1792">_xlfn.IFS(IMDB4[[#This Row],[IMDb Score (1-10)]]&gt;=8,"Excellent",IMDB4[[#This Row],[IMDb Score (1-10)]]&gt;=7,"Good",IMDB4[[#This Row],[IMDb Score (1-10)]]&gt;=5,"Average",TRUE,"Poor")</f>
        <v>Average</v>
      </c>
      <c r="X1792" s="9" t="str">
        <f>IF(IMDB4[[#This Row],[Duration (min)]]&lt;90,"Short",IF(IMDB4[[#This Row],[Duration (min)]]&lt;=120,"Medium", "Long"))</f>
        <v>Medium</v>
      </c>
    </row>
    <row r="1793" spans="1:24" x14ac:dyDescent="0.25">
      <c r="A1793" s="1" t="s">
        <v>4116</v>
      </c>
      <c r="B1793" s="2">
        <v>38540</v>
      </c>
      <c r="C1793" s="30">
        <f>YEAR(IMDB4[[#This Row],[Release Date]])</f>
        <v>2005</v>
      </c>
      <c r="D1793" s="30" t="str">
        <f>FLOOR(IMDB4[[#This Row],[Year]],10)&amp;"s"</f>
        <v>2000s</v>
      </c>
      <c r="E1793" s="1" t="s">
        <v>32</v>
      </c>
      <c r="F1793" s="1" t="s">
        <v>9</v>
      </c>
      <c r="G1793" s="1" t="s">
        <v>3</v>
      </c>
      <c r="H1793" s="1" t="s">
        <v>4</v>
      </c>
      <c r="I1793" s="1" t="s">
        <v>132</v>
      </c>
      <c r="J1793" s="1" t="s">
        <v>1445</v>
      </c>
      <c r="K1793" s="1" t="s">
        <v>4117</v>
      </c>
      <c r="L1793" s="30">
        <v>1000</v>
      </c>
      <c r="M1793" s="30">
        <v>2759</v>
      </c>
      <c r="N1793" s="30">
        <v>301</v>
      </c>
      <c r="O1793" s="30">
        <v>0</v>
      </c>
      <c r="P1793" s="27">
        <v>6.7</v>
      </c>
      <c r="Q1793" s="30">
        <v>233</v>
      </c>
      <c r="R1793" s="30">
        <v>122</v>
      </c>
      <c r="S1793" s="9">
        <v>75072454</v>
      </c>
      <c r="T1793" s="9">
        <v>20000000</v>
      </c>
      <c r="U1793" s="9">
        <f>IMDB4[[#This Row],[Gross Revenue]]-IMDB4[[#This Row],[Budget]]</f>
        <v>55072454</v>
      </c>
      <c r="V1793" s="9" t="str">
        <f>IF(IMDB4[[#This Row],[Profit]]&gt;0,"Hit","Flop")</f>
        <v>Hit</v>
      </c>
      <c r="W1793" s="9" t="str" cm="1">
        <f t="array" ref="W1793">_xlfn.IFS(IMDB4[[#This Row],[IMDb Score (1-10)]]&gt;=8,"Excellent",IMDB4[[#This Row],[IMDb Score (1-10)]]&gt;=7,"Good",IMDB4[[#This Row],[IMDb Score (1-10)]]&gt;=5,"Average",TRUE,"Poor")</f>
        <v>Average</v>
      </c>
      <c r="X1793" s="9" t="str">
        <f>IF(IMDB4[[#This Row],[Duration (min)]]&lt;90,"Short",IF(IMDB4[[#This Row],[Duration (min)]]&lt;=120,"Medium", "Long"))</f>
        <v>Long</v>
      </c>
    </row>
    <row r="1794" spans="1:24" x14ac:dyDescent="0.25">
      <c r="A1794" s="1" t="s">
        <v>3968</v>
      </c>
      <c r="B1794" s="2">
        <v>38510</v>
      </c>
      <c r="C1794" s="30">
        <f>YEAR(IMDB4[[#This Row],[Release Date]])</f>
        <v>2005</v>
      </c>
      <c r="D1794" s="30" t="str">
        <f>FLOOR(IMDB4[[#This Row],[Year]],10)&amp;"s"</f>
        <v>2000s</v>
      </c>
      <c r="E1794" s="1" t="s">
        <v>32</v>
      </c>
      <c r="F1794" s="1" t="s">
        <v>77</v>
      </c>
      <c r="G1794" s="1" t="s">
        <v>3</v>
      </c>
      <c r="H1794" s="1" t="s">
        <v>4</v>
      </c>
      <c r="I1794" s="1" t="s">
        <v>92</v>
      </c>
      <c r="J1794" s="1" t="s">
        <v>2123</v>
      </c>
      <c r="K1794" s="1" t="s">
        <v>829</v>
      </c>
      <c r="L1794" s="30">
        <v>1000</v>
      </c>
      <c r="M1794" s="30">
        <v>2740</v>
      </c>
      <c r="N1794" s="30">
        <v>309</v>
      </c>
      <c r="O1794" s="30">
        <v>0</v>
      </c>
      <c r="P1794" s="27">
        <v>6.9</v>
      </c>
      <c r="Q1794" s="30">
        <v>123</v>
      </c>
      <c r="R1794" s="30">
        <v>109</v>
      </c>
      <c r="S1794" s="9">
        <v>74484168</v>
      </c>
      <c r="T1794" s="9">
        <v>45000000</v>
      </c>
      <c r="U1794" s="9">
        <f>IMDB4[[#This Row],[Gross Revenue]]-IMDB4[[#This Row],[Budget]]</f>
        <v>29484168</v>
      </c>
      <c r="V1794" s="9" t="str">
        <f>IF(IMDB4[[#This Row],[Profit]]&gt;0,"Hit","Flop")</f>
        <v>Hit</v>
      </c>
      <c r="W1794" s="9" t="str" cm="1">
        <f t="array" ref="W1794">_xlfn.IFS(IMDB4[[#This Row],[IMDb Score (1-10)]]&gt;=8,"Excellent",IMDB4[[#This Row],[IMDb Score (1-10)]]&gt;=7,"Good",IMDB4[[#This Row],[IMDb Score (1-10)]]&gt;=5,"Average",TRUE,"Poor")</f>
        <v>Average</v>
      </c>
      <c r="X1794" s="9" t="str">
        <f>IF(IMDB4[[#This Row],[Duration (min)]]&lt;90,"Short",IF(IMDB4[[#This Row],[Duration (min)]]&lt;=120,"Medium", "Long"))</f>
        <v>Medium</v>
      </c>
    </row>
    <row r="1795" spans="1:24" x14ac:dyDescent="0.25">
      <c r="A1795" s="1" t="s">
        <v>2017</v>
      </c>
      <c r="B1795" s="2">
        <v>36440</v>
      </c>
      <c r="C1795" s="30">
        <f>YEAR(IMDB4[[#This Row],[Release Date]])</f>
        <v>1999</v>
      </c>
      <c r="D1795" s="30" t="str">
        <f>FLOOR(IMDB4[[#This Row],[Year]],10)&amp;"s"</f>
        <v>1990s</v>
      </c>
      <c r="E1795" s="1" t="s">
        <v>32</v>
      </c>
      <c r="F1795" s="1" t="s">
        <v>77</v>
      </c>
      <c r="G1795" s="1" t="s">
        <v>3</v>
      </c>
      <c r="H1795" s="1" t="s">
        <v>4</v>
      </c>
      <c r="I1795" s="1" t="s">
        <v>92</v>
      </c>
      <c r="J1795" s="1" t="s">
        <v>1944</v>
      </c>
      <c r="K1795" s="1" t="s">
        <v>609</v>
      </c>
      <c r="L1795" s="30">
        <v>1000</v>
      </c>
      <c r="M1795" s="30">
        <v>3697</v>
      </c>
      <c r="N1795" s="30">
        <v>212</v>
      </c>
      <c r="O1795" s="30">
        <v>0</v>
      </c>
      <c r="P1795" s="27">
        <v>5.8</v>
      </c>
      <c r="Q1795" s="30">
        <v>199</v>
      </c>
      <c r="R1795" s="30">
        <v>105</v>
      </c>
      <c r="S1795" s="9">
        <v>73648142</v>
      </c>
      <c r="T1795" s="9">
        <v>60000000</v>
      </c>
      <c r="U1795" s="9">
        <f>IMDB4[[#This Row],[Gross Revenue]]-IMDB4[[#This Row],[Budget]]</f>
        <v>13648142</v>
      </c>
      <c r="V1795" s="9" t="str">
        <f>IF(IMDB4[[#This Row],[Profit]]&gt;0,"Hit","Flop")</f>
        <v>Hit</v>
      </c>
      <c r="W1795" s="9" t="str" cm="1">
        <f t="array" ref="W1795">_xlfn.IFS(IMDB4[[#This Row],[IMDb Score (1-10)]]&gt;=8,"Excellent",IMDB4[[#This Row],[IMDb Score (1-10)]]&gt;=7,"Good",IMDB4[[#This Row],[IMDb Score (1-10)]]&gt;=5,"Average",TRUE,"Poor")</f>
        <v>Average</v>
      </c>
      <c r="X1795" s="9" t="str">
        <f>IF(IMDB4[[#This Row],[Duration (min)]]&lt;90,"Short",IF(IMDB4[[#This Row],[Duration (min)]]&lt;=120,"Medium", "Long"))</f>
        <v>Medium</v>
      </c>
    </row>
    <row r="1796" spans="1:24" x14ac:dyDescent="0.25">
      <c r="A1796" s="1" t="s">
        <v>6430</v>
      </c>
      <c r="B1796" s="2">
        <v>41600</v>
      </c>
      <c r="C1796" s="30">
        <f>YEAR(IMDB4[[#This Row],[Release Date]])</f>
        <v>2013</v>
      </c>
      <c r="D1796" s="30" t="str">
        <f>FLOOR(IMDB4[[#This Row],[Year]],10)&amp;"s"</f>
        <v>2010s</v>
      </c>
      <c r="E1796" s="1" t="s">
        <v>32</v>
      </c>
      <c r="F1796" s="1" t="s">
        <v>315</v>
      </c>
      <c r="G1796" s="1" t="s">
        <v>3</v>
      </c>
      <c r="H1796" s="1" t="s">
        <v>338</v>
      </c>
      <c r="I1796" s="1" t="s">
        <v>132</v>
      </c>
      <c r="J1796" s="1" t="s">
        <v>6431</v>
      </c>
      <c r="K1796" s="1" t="s">
        <v>6432</v>
      </c>
      <c r="L1796" s="30">
        <v>1000</v>
      </c>
      <c r="M1796" s="30">
        <v>1949</v>
      </c>
      <c r="N1796" s="30">
        <v>127</v>
      </c>
      <c r="O1796" s="30">
        <v>57000</v>
      </c>
      <c r="P1796" s="27">
        <v>6.2</v>
      </c>
      <c r="Q1796" s="30">
        <v>393</v>
      </c>
      <c r="R1796" s="30">
        <v>100</v>
      </c>
      <c r="S1796" s="9">
        <v>71588220</v>
      </c>
      <c r="T1796" s="9">
        <v>20000000</v>
      </c>
      <c r="U1796" s="9">
        <f>IMDB4[[#This Row],[Gross Revenue]]-IMDB4[[#This Row],[Budget]]</f>
        <v>51588220</v>
      </c>
      <c r="V1796" s="9" t="str">
        <f>IF(IMDB4[[#This Row],[Profit]]&gt;0,"Hit","Flop")</f>
        <v>Hit</v>
      </c>
      <c r="W1796" s="9" t="str" cm="1">
        <f t="array" ref="W1796">_xlfn.IFS(IMDB4[[#This Row],[IMDb Score (1-10)]]&gt;=8,"Excellent",IMDB4[[#This Row],[IMDb Score (1-10)]]&gt;=7,"Good",IMDB4[[#This Row],[IMDb Score (1-10)]]&gt;=5,"Average",TRUE,"Poor")</f>
        <v>Average</v>
      </c>
      <c r="X1796" s="9" t="str">
        <f>IF(IMDB4[[#This Row],[Duration (min)]]&lt;90,"Short",IF(IMDB4[[#This Row],[Duration (min)]]&lt;=120,"Medium", "Long"))</f>
        <v>Medium</v>
      </c>
    </row>
    <row r="1797" spans="1:24" x14ac:dyDescent="0.25">
      <c r="A1797" s="1" t="s">
        <v>2814</v>
      </c>
      <c r="B1797" s="2">
        <v>37171</v>
      </c>
      <c r="C1797" s="30">
        <f>YEAR(IMDB4[[#This Row],[Release Date]])</f>
        <v>2001</v>
      </c>
      <c r="D1797" s="30" t="str">
        <f>FLOOR(IMDB4[[#This Row],[Year]],10)&amp;"s"</f>
        <v>2000s</v>
      </c>
      <c r="E1797" s="1" t="s">
        <v>32</v>
      </c>
      <c r="F1797" s="1" t="s">
        <v>20</v>
      </c>
      <c r="G1797" s="1" t="s">
        <v>3</v>
      </c>
      <c r="H1797" s="1" t="s">
        <v>4</v>
      </c>
      <c r="I1797" s="1" t="s">
        <v>92</v>
      </c>
      <c r="J1797" s="1" t="s">
        <v>1328</v>
      </c>
      <c r="K1797" s="1" t="s">
        <v>1053</v>
      </c>
      <c r="L1797" s="30">
        <v>1000</v>
      </c>
      <c r="M1797" s="30">
        <v>1645</v>
      </c>
      <c r="N1797" s="30">
        <v>322</v>
      </c>
      <c r="O1797" s="30">
        <v>0</v>
      </c>
      <c r="P1797" s="27">
        <v>5.2</v>
      </c>
      <c r="Q1797" s="30">
        <v>127</v>
      </c>
      <c r="R1797" s="30">
        <v>83</v>
      </c>
      <c r="S1797" s="9">
        <v>71277420</v>
      </c>
      <c r="T1797" s="9">
        <v>45000000</v>
      </c>
      <c r="U1797" s="9">
        <f>IMDB4[[#This Row],[Gross Revenue]]-IMDB4[[#This Row],[Budget]]</f>
        <v>26277420</v>
      </c>
      <c r="V1797" s="9" t="str">
        <f>IF(IMDB4[[#This Row],[Profit]]&gt;0,"Hit","Flop")</f>
        <v>Hit</v>
      </c>
      <c r="W1797" s="9" t="str" cm="1">
        <f t="array" ref="W1797">_xlfn.IFS(IMDB4[[#This Row],[IMDb Score (1-10)]]&gt;=8,"Excellent",IMDB4[[#This Row],[IMDb Score (1-10)]]&gt;=7,"Good",IMDB4[[#This Row],[IMDb Score (1-10)]]&gt;=5,"Average",TRUE,"Poor")</f>
        <v>Average</v>
      </c>
      <c r="X1797" s="9" t="str">
        <f>IF(IMDB4[[#This Row],[Duration (min)]]&lt;90,"Short",IF(IMDB4[[#This Row],[Duration (min)]]&lt;=120,"Medium", "Long"))</f>
        <v>Short</v>
      </c>
    </row>
    <row r="1798" spans="1:24" x14ac:dyDescent="0.25">
      <c r="A1798" s="1" t="s">
        <v>6489</v>
      </c>
      <c r="B1798" s="2">
        <v>41591</v>
      </c>
      <c r="C1798" s="30">
        <f>YEAR(IMDB4[[#This Row],[Release Date]])</f>
        <v>2013</v>
      </c>
      <c r="D1798" s="30" t="str">
        <f>FLOOR(IMDB4[[#This Row],[Year]],10)&amp;"s"</f>
        <v>2010s</v>
      </c>
      <c r="E1798" s="1" t="s">
        <v>32</v>
      </c>
      <c r="F1798" s="1" t="s">
        <v>20</v>
      </c>
      <c r="G1798" s="1" t="s">
        <v>3</v>
      </c>
      <c r="H1798" s="1" t="s">
        <v>4</v>
      </c>
      <c r="I1798" s="1" t="s">
        <v>92</v>
      </c>
      <c r="J1798" s="1" t="s">
        <v>1307</v>
      </c>
      <c r="K1798" s="1" t="s">
        <v>2185</v>
      </c>
      <c r="L1798" s="30">
        <v>1000</v>
      </c>
      <c r="M1798" s="30">
        <v>5306</v>
      </c>
      <c r="N1798" s="30">
        <v>92</v>
      </c>
      <c r="O1798" s="30">
        <v>7000</v>
      </c>
      <c r="P1798" s="27">
        <v>6.7</v>
      </c>
      <c r="Q1798" s="30">
        <v>56</v>
      </c>
      <c r="R1798" s="30">
        <v>123</v>
      </c>
      <c r="S1798" s="9">
        <v>70492685</v>
      </c>
      <c r="T1798" s="9">
        <v>17000000</v>
      </c>
      <c r="U1798" s="9">
        <f>IMDB4[[#This Row],[Gross Revenue]]-IMDB4[[#This Row],[Budget]]</f>
        <v>53492685</v>
      </c>
      <c r="V1798" s="9" t="str">
        <f>IF(IMDB4[[#This Row],[Profit]]&gt;0,"Hit","Flop")</f>
        <v>Hit</v>
      </c>
      <c r="W1798" s="9" t="str" cm="1">
        <f t="array" ref="W1798">_xlfn.IFS(IMDB4[[#This Row],[IMDb Score (1-10)]]&gt;=8,"Excellent",IMDB4[[#This Row],[IMDb Score (1-10)]]&gt;=7,"Good",IMDB4[[#This Row],[IMDb Score (1-10)]]&gt;=5,"Average",TRUE,"Poor")</f>
        <v>Average</v>
      </c>
      <c r="X1798" s="9" t="str">
        <f>IF(IMDB4[[#This Row],[Duration (min)]]&lt;90,"Short",IF(IMDB4[[#This Row],[Duration (min)]]&lt;=120,"Medium", "Long"))</f>
        <v>Long</v>
      </c>
    </row>
    <row r="1799" spans="1:24" x14ac:dyDescent="0.25">
      <c r="A1799" s="1" t="s">
        <v>1229</v>
      </c>
      <c r="B1799" s="2">
        <v>34847</v>
      </c>
      <c r="C1799" s="30">
        <f>YEAR(IMDB4[[#This Row],[Release Date]])</f>
        <v>1995</v>
      </c>
      <c r="D1799" s="30" t="str">
        <f>FLOOR(IMDB4[[#This Row],[Year]],10)&amp;"s"</f>
        <v>1990s</v>
      </c>
      <c r="E1799" s="1" t="s">
        <v>32</v>
      </c>
      <c r="F1799" s="1" t="s">
        <v>77</v>
      </c>
      <c r="G1799" s="1" t="s">
        <v>3</v>
      </c>
      <c r="H1799" s="1" t="s">
        <v>4</v>
      </c>
      <c r="I1799" s="1" t="s">
        <v>132</v>
      </c>
      <c r="J1799" s="1" t="s">
        <v>516</v>
      </c>
      <c r="K1799" s="1" t="s">
        <v>1230</v>
      </c>
      <c r="L1799" s="30">
        <v>1000</v>
      </c>
      <c r="M1799" s="30">
        <v>3816</v>
      </c>
      <c r="N1799" s="30">
        <v>545</v>
      </c>
      <c r="O1799" s="30">
        <v>0</v>
      </c>
      <c r="P1799" s="27">
        <v>5.8</v>
      </c>
      <c r="Q1799" s="30">
        <v>72</v>
      </c>
      <c r="R1799" s="30">
        <v>101</v>
      </c>
      <c r="S1799" s="9">
        <v>70360285</v>
      </c>
      <c r="T1799" s="9">
        <v>18000000</v>
      </c>
      <c r="U1799" s="9">
        <f>IMDB4[[#This Row],[Gross Revenue]]-IMDB4[[#This Row],[Budget]]</f>
        <v>52360285</v>
      </c>
      <c r="V1799" s="9" t="str">
        <f>IF(IMDB4[[#This Row],[Profit]]&gt;0,"Hit","Flop")</f>
        <v>Hit</v>
      </c>
      <c r="W1799" s="9" t="str" cm="1">
        <f t="array" ref="W1799">_xlfn.IFS(IMDB4[[#This Row],[IMDb Score (1-10)]]&gt;=8,"Excellent",IMDB4[[#This Row],[IMDb Score (1-10)]]&gt;=7,"Good",IMDB4[[#This Row],[IMDb Score (1-10)]]&gt;=5,"Average",TRUE,"Poor")</f>
        <v>Average</v>
      </c>
      <c r="X1799" s="9" t="str">
        <f>IF(IMDB4[[#This Row],[Duration (min)]]&lt;90,"Short",IF(IMDB4[[#This Row],[Duration (min)]]&lt;=120,"Medium", "Long"))</f>
        <v>Medium</v>
      </c>
    </row>
    <row r="1800" spans="1:24" x14ac:dyDescent="0.25">
      <c r="A1800" s="1" t="s">
        <v>1874</v>
      </c>
      <c r="B1800" s="2">
        <v>35908</v>
      </c>
      <c r="C1800" s="30">
        <f>YEAR(IMDB4[[#This Row],[Release Date]])</f>
        <v>1998</v>
      </c>
      <c r="D1800" s="30" t="str">
        <f>FLOOR(IMDB4[[#This Row],[Year]],10)&amp;"s"</f>
        <v>1990s</v>
      </c>
      <c r="E1800" s="1" t="s">
        <v>32</v>
      </c>
      <c r="F1800" s="1" t="s">
        <v>77</v>
      </c>
      <c r="G1800" s="1" t="s">
        <v>3</v>
      </c>
      <c r="H1800" s="1" t="s">
        <v>4</v>
      </c>
      <c r="I1800" s="1" t="s">
        <v>84</v>
      </c>
      <c r="J1800" s="1" t="s">
        <v>1114</v>
      </c>
      <c r="K1800" s="1" t="s">
        <v>1422</v>
      </c>
      <c r="L1800" s="30">
        <v>1000</v>
      </c>
      <c r="M1800" s="30">
        <v>6207</v>
      </c>
      <c r="N1800" s="30">
        <v>906</v>
      </c>
      <c r="O1800" s="30">
        <v>1000</v>
      </c>
      <c r="P1800" s="27">
        <v>6.4</v>
      </c>
      <c r="Q1800" s="30">
        <v>160</v>
      </c>
      <c r="R1800" s="30">
        <v>103</v>
      </c>
      <c r="S1800" s="9">
        <v>70117571</v>
      </c>
      <c r="T1800" s="9">
        <v>58000000</v>
      </c>
      <c r="U1800" s="9">
        <f>IMDB4[[#This Row],[Gross Revenue]]-IMDB4[[#This Row],[Budget]]</f>
        <v>12117571</v>
      </c>
      <c r="V1800" s="9" t="str">
        <f>IF(IMDB4[[#This Row],[Profit]]&gt;0,"Hit","Flop")</f>
        <v>Hit</v>
      </c>
      <c r="W1800" s="9" t="str" cm="1">
        <f t="array" ref="W1800">_xlfn.IFS(IMDB4[[#This Row],[IMDb Score (1-10)]]&gt;=8,"Excellent",IMDB4[[#This Row],[IMDb Score (1-10)]]&gt;=7,"Good",IMDB4[[#This Row],[IMDb Score (1-10)]]&gt;=5,"Average",TRUE,"Poor")</f>
        <v>Average</v>
      </c>
      <c r="X1800" s="9" t="str">
        <f>IF(IMDB4[[#This Row],[Duration (min)]]&lt;90,"Short",IF(IMDB4[[#This Row],[Duration (min)]]&lt;=120,"Medium", "Long"))</f>
        <v>Medium</v>
      </c>
    </row>
    <row r="1801" spans="1:24" x14ac:dyDescent="0.25">
      <c r="A1801" s="1" t="s">
        <v>303</v>
      </c>
      <c r="B1801" s="2">
        <v>29412</v>
      </c>
      <c r="C1801" s="30">
        <f>YEAR(IMDB4[[#This Row],[Release Date]])</f>
        <v>1980</v>
      </c>
      <c r="D1801" s="30" t="str">
        <f>FLOOR(IMDB4[[#This Row],[Year]],10)&amp;"s"</f>
        <v>1980s</v>
      </c>
      <c r="E1801" s="1" t="s">
        <v>32</v>
      </c>
      <c r="F1801" s="1" t="s">
        <v>20</v>
      </c>
      <c r="G1801" s="1" t="s">
        <v>3</v>
      </c>
      <c r="H1801" s="1" t="s">
        <v>4</v>
      </c>
      <c r="I1801" s="1" t="s">
        <v>92</v>
      </c>
      <c r="J1801" s="1" t="s">
        <v>209</v>
      </c>
      <c r="K1801" s="1" t="s">
        <v>304</v>
      </c>
      <c r="L1801" s="30">
        <v>1000</v>
      </c>
      <c r="M1801" s="30">
        <v>2419</v>
      </c>
      <c r="N1801" s="30">
        <v>6</v>
      </c>
      <c r="O1801" s="30">
        <v>855</v>
      </c>
      <c r="P1801" s="27">
        <v>6.1</v>
      </c>
      <c r="Q1801" s="30">
        <v>25</v>
      </c>
      <c r="R1801" s="30">
        <v>109</v>
      </c>
      <c r="S1801" s="9">
        <v>69800000</v>
      </c>
      <c r="T1801" s="9">
        <v>10000000</v>
      </c>
      <c r="U1801" s="9">
        <f>IMDB4[[#This Row],[Gross Revenue]]-IMDB4[[#This Row],[Budget]]</f>
        <v>59800000</v>
      </c>
      <c r="V1801" s="9" t="str">
        <f>IF(IMDB4[[#This Row],[Profit]]&gt;0,"Hit","Flop")</f>
        <v>Hit</v>
      </c>
      <c r="W1801" s="9" t="str" cm="1">
        <f t="array" ref="W1801">_xlfn.IFS(IMDB4[[#This Row],[IMDb Score (1-10)]]&gt;=8,"Excellent",IMDB4[[#This Row],[IMDb Score (1-10)]]&gt;=7,"Good",IMDB4[[#This Row],[IMDb Score (1-10)]]&gt;=5,"Average",TRUE,"Poor")</f>
        <v>Average</v>
      </c>
      <c r="X1801" s="9" t="str">
        <f>IF(IMDB4[[#This Row],[Duration (min)]]&lt;90,"Short",IF(IMDB4[[#This Row],[Duration (min)]]&lt;=120,"Medium", "Long"))</f>
        <v>Medium</v>
      </c>
    </row>
    <row r="1802" spans="1:24" x14ac:dyDescent="0.25">
      <c r="A1802" s="1" t="s">
        <v>387</v>
      </c>
      <c r="B1802" s="2">
        <v>30287</v>
      </c>
      <c r="C1802" s="30">
        <f>YEAR(IMDB4[[#This Row],[Release Date]])</f>
        <v>1982</v>
      </c>
      <c r="D1802" s="30" t="str">
        <f>FLOOR(IMDB4[[#This Row],[Year]],10)&amp;"s"</f>
        <v>1980s</v>
      </c>
      <c r="E1802" s="1" t="s">
        <v>32</v>
      </c>
      <c r="F1802" s="1" t="s">
        <v>20</v>
      </c>
      <c r="G1802" s="1" t="s">
        <v>3</v>
      </c>
      <c r="H1802" s="1" t="s">
        <v>4</v>
      </c>
      <c r="I1802" s="1" t="s">
        <v>92</v>
      </c>
      <c r="J1802" s="1" t="s">
        <v>388</v>
      </c>
      <c r="K1802" s="1" t="s">
        <v>389</v>
      </c>
      <c r="L1802" s="30">
        <v>1000</v>
      </c>
      <c r="M1802" s="30">
        <v>3688</v>
      </c>
      <c r="N1802" s="30">
        <v>19</v>
      </c>
      <c r="O1802" s="30">
        <v>0</v>
      </c>
      <c r="P1802" s="27">
        <v>5.8</v>
      </c>
      <c r="Q1802" s="30">
        <v>11</v>
      </c>
      <c r="R1802" s="30">
        <v>114</v>
      </c>
      <c r="S1802" s="9">
        <v>69700000</v>
      </c>
      <c r="T1802" s="9">
        <v>35000000</v>
      </c>
      <c r="U1802" s="9">
        <f>IMDB4[[#This Row],[Gross Revenue]]-IMDB4[[#This Row],[Budget]]</f>
        <v>34700000</v>
      </c>
      <c r="V1802" s="9" t="str">
        <f>IF(IMDB4[[#This Row],[Profit]]&gt;0,"Hit","Flop")</f>
        <v>Hit</v>
      </c>
      <c r="W1802" s="9" t="str" cm="1">
        <f t="array" ref="W1802">_xlfn.IFS(IMDB4[[#This Row],[IMDb Score (1-10)]]&gt;=8,"Excellent",IMDB4[[#This Row],[IMDb Score (1-10)]]&gt;=7,"Good",IMDB4[[#This Row],[IMDb Score (1-10)]]&gt;=5,"Average",TRUE,"Poor")</f>
        <v>Average</v>
      </c>
      <c r="X1802" s="9" t="str">
        <f>IF(IMDB4[[#This Row],[Duration (min)]]&lt;90,"Short",IF(IMDB4[[#This Row],[Duration (min)]]&lt;=120,"Medium", "Long"))</f>
        <v>Medium</v>
      </c>
    </row>
    <row r="1803" spans="1:24" x14ac:dyDescent="0.25">
      <c r="A1803" s="1" t="s">
        <v>3015</v>
      </c>
      <c r="B1803" s="2">
        <v>37588</v>
      </c>
      <c r="C1803" s="30">
        <f>YEAR(IMDB4[[#This Row],[Release Date]])</f>
        <v>2002</v>
      </c>
      <c r="D1803" s="30" t="str">
        <f>FLOOR(IMDB4[[#This Row],[Year]],10)&amp;"s"</f>
        <v>2000s</v>
      </c>
      <c r="E1803" s="1" t="s">
        <v>32</v>
      </c>
      <c r="F1803" s="1" t="s">
        <v>9</v>
      </c>
      <c r="G1803" s="1" t="s">
        <v>3</v>
      </c>
      <c r="H1803" s="1" t="s">
        <v>4</v>
      </c>
      <c r="I1803" s="1" t="s">
        <v>132</v>
      </c>
      <c r="J1803" s="1" t="s">
        <v>206</v>
      </c>
      <c r="K1803" s="1" t="s">
        <v>3016</v>
      </c>
      <c r="L1803" s="30">
        <v>1000</v>
      </c>
      <c r="M1803" s="30">
        <v>3845</v>
      </c>
      <c r="N1803" s="30">
        <v>144</v>
      </c>
      <c r="O1803" s="30">
        <v>0</v>
      </c>
      <c r="P1803" s="27">
        <v>6</v>
      </c>
      <c r="Q1803" s="30">
        <v>93</v>
      </c>
      <c r="R1803" s="30">
        <v>116</v>
      </c>
      <c r="S1803" s="9">
        <v>69586544</v>
      </c>
      <c r="T1803" s="9">
        <v>27000000</v>
      </c>
      <c r="U1803" s="9">
        <f>IMDB4[[#This Row],[Gross Revenue]]-IMDB4[[#This Row],[Budget]]</f>
        <v>42586544</v>
      </c>
      <c r="V1803" s="9" t="str">
        <f>IF(IMDB4[[#This Row],[Profit]]&gt;0,"Hit","Flop")</f>
        <v>Hit</v>
      </c>
      <c r="W1803" s="9" t="str" cm="1">
        <f t="array" ref="W1803">_xlfn.IFS(IMDB4[[#This Row],[IMDb Score (1-10)]]&gt;=8,"Excellent",IMDB4[[#This Row],[IMDb Score (1-10)]]&gt;=7,"Good",IMDB4[[#This Row],[IMDb Score (1-10)]]&gt;=5,"Average",TRUE,"Poor")</f>
        <v>Average</v>
      </c>
      <c r="X1803" s="9" t="str">
        <f>IF(IMDB4[[#This Row],[Duration (min)]]&lt;90,"Short",IF(IMDB4[[#This Row],[Duration (min)]]&lt;=120,"Medium", "Long"))</f>
        <v>Medium</v>
      </c>
    </row>
    <row r="1804" spans="1:24" x14ac:dyDescent="0.25">
      <c r="A1804" s="1" t="s">
        <v>2232</v>
      </c>
      <c r="B1804" s="2">
        <v>36236</v>
      </c>
      <c r="C1804" s="30">
        <f>YEAR(IMDB4[[#This Row],[Release Date]])</f>
        <v>1999</v>
      </c>
      <c r="D1804" s="30" t="str">
        <f>FLOOR(IMDB4[[#This Row],[Year]],10)&amp;"s"</f>
        <v>1990s</v>
      </c>
      <c r="E1804" s="1" t="s">
        <v>32</v>
      </c>
      <c r="F1804" s="1" t="s">
        <v>2</v>
      </c>
      <c r="G1804" s="1" t="s">
        <v>3</v>
      </c>
      <c r="H1804" s="1" t="s">
        <v>4</v>
      </c>
      <c r="I1804" s="1" t="s">
        <v>92</v>
      </c>
      <c r="J1804" s="1" t="s">
        <v>1833</v>
      </c>
      <c r="K1804" s="1" t="s">
        <v>606</v>
      </c>
      <c r="L1804" s="30">
        <v>1000</v>
      </c>
      <c r="M1804" s="30">
        <v>4660</v>
      </c>
      <c r="N1804" s="30">
        <v>323</v>
      </c>
      <c r="O1804" s="30">
        <v>0</v>
      </c>
      <c r="P1804" s="27">
        <v>6.8</v>
      </c>
      <c r="Q1804" s="30">
        <v>152</v>
      </c>
      <c r="R1804" s="30">
        <v>113</v>
      </c>
      <c r="S1804" s="9">
        <v>69304264</v>
      </c>
      <c r="T1804" s="9">
        <v>48000000</v>
      </c>
      <c r="U1804" s="9">
        <f>IMDB4[[#This Row],[Gross Revenue]]-IMDB4[[#This Row],[Budget]]</f>
        <v>21304264</v>
      </c>
      <c r="V1804" s="9" t="str">
        <f>IF(IMDB4[[#This Row],[Profit]]&gt;0,"Hit","Flop")</f>
        <v>Hit</v>
      </c>
      <c r="W1804" s="9" t="str" cm="1">
        <f t="array" ref="W1804">_xlfn.IFS(IMDB4[[#This Row],[IMDb Score (1-10)]]&gt;=8,"Excellent",IMDB4[[#This Row],[IMDb Score (1-10)]]&gt;=7,"Good",IMDB4[[#This Row],[IMDb Score (1-10)]]&gt;=5,"Average",TRUE,"Poor")</f>
        <v>Average</v>
      </c>
      <c r="X1804" s="9" t="str">
        <f>IF(IMDB4[[#This Row],[Duration (min)]]&lt;90,"Short",IF(IMDB4[[#This Row],[Duration (min)]]&lt;=120,"Medium", "Long"))</f>
        <v>Medium</v>
      </c>
    </row>
    <row r="1805" spans="1:24" x14ac:dyDescent="0.25">
      <c r="A1805" s="1" t="s">
        <v>3857</v>
      </c>
      <c r="B1805" s="2">
        <v>38247</v>
      </c>
      <c r="C1805" s="30">
        <f>YEAR(IMDB4[[#This Row],[Release Date]])</f>
        <v>2004</v>
      </c>
      <c r="D1805" s="30" t="str">
        <f>FLOOR(IMDB4[[#This Row],[Year]],10)&amp;"s"</f>
        <v>2000s</v>
      </c>
      <c r="E1805" s="1" t="s">
        <v>32</v>
      </c>
      <c r="F1805" s="1" t="s">
        <v>20</v>
      </c>
      <c r="G1805" s="1" t="s">
        <v>3</v>
      </c>
      <c r="H1805" s="1" t="s">
        <v>4</v>
      </c>
      <c r="I1805" s="1" t="s">
        <v>132</v>
      </c>
      <c r="J1805" s="1" t="s">
        <v>3858</v>
      </c>
      <c r="K1805" s="1" t="s">
        <v>1053</v>
      </c>
      <c r="L1805" s="30">
        <v>1000</v>
      </c>
      <c r="M1805" s="30">
        <v>6313</v>
      </c>
      <c r="N1805" s="30">
        <v>322</v>
      </c>
      <c r="O1805" s="30">
        <v>0</v>
      </c>
      <c r="P1805" s="27">
        <v>5.4</v>
      </c>
      <c r="Q1805" s="30">
        <v>62</v>
      </c>
      <c r="R1805" s="30">
        <v>109</v>
      </c>
      <c r="S1805" s="9">
        <v>69148997</v>
      </c>
      <c r="T1805" s="9">
        <v>37000000</v>
      </c>
      <c r="U1805" s="9">
        <f>IMDB4[[#This Row],[Gross Revenue]]-IMDB4[[#This Row],[Budget]]</f>
        <v>32148997</v>
      </c>
      <c r="V1805" s="9" t="str">
        <f>IF(IMDB4[[#This Row],[Profit]]&gt;0,"Hit","Flop")</f>
        <v>Hit</v>
      </c>
      <c r="W1805" s="9" t="str" cm="1">
        <f t="array" ref="W1805">_xlfn.IFS(IMDB4[[#This Row],[IMDb Score (1-10)]]&gt;=8,"Excellent",IMDB4[[#This Row],[IMDb Score (1-10)]]&gt;=7,"Good",IMDB4[[#This Row],[IMDb Score (1-10)]]&gt;=5,"Average",TRUE,"Poor")</f>
        <v>Average</v>
      </c>
      <c r="X1805" s="9" t="str">
        <f>IF(IMDB4[[#This Row],[Duration (min)]]&lt;90,"Short",IF(IMDB4[[#This Row],[Duration (min)]]&lt;=120,"Medium", "Long"))</f>
        <v>Medium</v>
      </c>
    </row>
    <row r="1806" spans="1:24" x14ac:dyDescent="0.25">
      <c r="A1806" s="1" t="s">
        <v>1332</v>
      </c>
      <c r="B1806" s="2">
        <v>35153</v>
      </c>
      <c r="C1806" s="30">
        <f>YEAR(IMDB4[[#This Row],[Release Date]])</f>
        <v>1996</v>
      </c>
      <c r="D1806" s="30" t="str">
        <f>FLOOR(IMDB4[[#This Row],[Year]],10)&amp;"s"</f>
        <v>1990s</v>
      </c>
      <c r="E1806" s="1" t="s">
        <v>32</v>
      </c>
      <c r="F1806" s="1" t="s">
        <v>77</v>
      </c>
      <c r="G1806" s="1" t="s">
        <v>3</v>
      </c>
      <c r="H1806" s="1" t="s">
        <v>4</v>
      </c>
      <c r="I1806" s="1" t="s">
        <v>92</v>
      </c>
      <c r="J1806" s="1" t="s">
        <v>1333</v>
      </c>
      <c r="K1806" s="1" t="s">
        <v>1334</v>
      </c>
      <c r="L1806" s="30">
        <v>1000</v>
      </c>
      <c r="M1806" s="30">
        <v>2916</v>
      </c>
      <c r="N1806" s="30">
        <v>53</v>
      </c>
      <c r="O1806" s="30">
        <v>0</v>
      </c>
      <c r="P1806" s="27">
        <v>6.4</v>
      </c>
      <c r="Q1806" s="30">
        <v>60</v>
      </c>
      <c r="R1806" s="30">
        <v>133</v>
      </c>
      <c r="S1806" s="9">
        <v>68750000</v>
      </c>
      <c r="T1806" s="9">
        <v>55000000</v>
      </c>
      <c r="U1806" s="9">
        <f>IMDB4[[#This Row],[Gross Revenue]]-IMDB4[[#This Row],[Budget]]</f>
        <v>13750000</v>
      </c>
      <c r="V1806" s="9" t="str">
        <f>IF(IMDB4[[#This Row],[Profit]]&gt;0,"Hit","Flop")</f>
        <v>Hit</v>
      </c>
      <c r="W1806" s="9" t="str" cm="1">
        <f t="array" ref="W1806">_xlfn.IFS(IMDB4[[#This Row],[IMDb Score (1-10)]]&gt;=8,"Excellent",IMDB4[[#This Row],[IMDb Score (1-10)]]&gt;=7,"Good",IMDB4[[#This Row],[IMDb Score (1-10)]]&gt;=5,"Average",TRUE,"Poor")</f>
        <v>Average</v>
      </c>
      <c r="X1806" s="9" t="str">
        <f>IF(IMDB4[[#This Row],[Duration (min)]]&lt;90,"Short",IF(IMDB4[[#This Row],[Duration (min)]]&lt;=120,"Medium", "Long"))</f>
        <v>Long</v>
      </c>
    </row>
    <row r="1807" spans="1:24" x14ac:dyDescent="0.25">
      <c r="A1807" s="1" t="s">
        <v>2457</v>
      </c>
      <c r="B1807" s="2">
        <v>36778</v>
      </c>
      <c r="C1807" s="30">
        <f>YEAR(IMDB4[[#This Row],[Release Date]])</f>
        <v>2000</v>
      </c>
      <c r="D1807" s="30" t="str">
        <f>FLOOR(IMDB4[[#This Row],[Year]],10)&amp;"s"</f>
        <v>2000s</v>
      </c>
      <c r="E1807" s="1" t="s">
        <v>32</v>
      </c>
      <c r="F1807" s="1" t="s">
        <v>20</v>
      </c>
      <c r="G1807" s="1" t="s">
        <v>3</v>
      </c>
      <c r="H1807" s="1" t="s">
        <v>4</v>
      </c>
      <c r="I1807" s="1" t="s">
        <v>92</v>
      </c>
      <c r="J1807" s="1" t="s">
        <v>1225</v>
      </c>
      <c r="K1807" s="1" t="s">
        <v>2458</v>
      </c>
      <c r="L1807" s="30">
        <v>1000</v>
      </c>
      <c r="M1807" s="30">
        <v>3889</v>
      </c>
      <c r="N1807" s="30">
        <v>480</v>
      </c>
      <c r="O1807" s="30">
        <v>0</v>
      </c>
      <c r="P1807" s="27">
        <v>6.5</v>
      </c>
      <c r="Q1807" s="30">
        <v>103</v>
      </c>
      <c r="R1807" s="30">
        <v>94</v>
      </c>
      <c r="S1807" s="9">
        <v>68525609</v>
      </c>
      <c r="T1807" s="9">
        <v>15600000</v>
      </c>
      <c r="U1807" s="9">
        <f>IMDB4[[#This Row],[Gross Revenue]]-IMDB4[[#This Row],[Budget]]</f>
        <v>52925609</v>
      </c>
      <c r="V1807" s="9" t="str">
        <f>IF(IMDB4[[#This Row],[Profit]]&gt;0,"Hit","Flop")</f>
        <v>Hit</v>
      </c>
      <c r="W1807" s="9" t="str" cm="1">
        <f t="array" ref="W1807">_xlfn.IFS(IMDB4[[#This Row],[IMDb Score (1-10)]]&gt;=8,"Excellent",IMDB4[[#This Row],[IMDb Score (1-10)]]&gt;=7,"Good",IMDB4[[#This Row],[IMDb Score (1-10)]]&gt;=5,"Average",TRUE,"Poor")</f>
        <v>Average</v>
      </c>
      <c r="X1807" s="9" t="str">
        <f>IF(IMDB4[[#This Row],[Duration (min)]]&lt;90,"Short",IF(IMDB4[[#This Row],[Duration (min)]]&lt;=120,"Medium", "Long"))</f>
        <v>Medium</v>
      </c>
    </row>
    <row r="1808" spans="1:24" x14ac:dyDescent="0.25">
      <c r="A1808" s="1" t="s">
        <v>5888</v>
      </c>
      <c r="B1808" s="2">
        <v>40623</v>
      </c>
      <c r="C1808" s="30">
        <f>YEAR(IMDB4[[#This Row],[Release Date]])</f>
        <v>2011</v>
      </c>
      <c r="D1808" s="30" t="str">
        <f>FLOOR(IMDB4[[#This Row],[Year]],10)&amp;"s"</f>
        <v>2010s</v>
      </c>
      <c r="E1808" s="1" t="s">
        <v>32</v>
      </c>
      <c r="F1808" s="1" t="s">
        <v>20</v>
      </c>
      <c r="G1808" s="1" t="s">
        <v>3</v>
      </c>
      <c r="H1808" s="1" t="s">
        <v>4</v>
      </c>
      <c r="I1808" s="1" t="s">
        <v>84</v>
      </c>
      <c r="J1808" s="1" t="s">
        <v>4547</v>
      </c>
      <c r="K1808" s="1" t="s">
        <v>2692</v>
      </c>
      <c r="L1808" s="30">
        <v>1000</v>
      </c>
      <c r="M1808" s="30">
        <v>2820</v>
      </c>
      <c r="N1808" s="30">
        <v>70</v>
      </c>
      <c r="O1808" s="30">
        <v>14000</v>
      </c>
      <c r="P1808" s="27">
        <v>6</v>
      </c>
      <c r="Q1808" s="30">
        <v>189</v>
      </c>
      <c r="R1808" s="30">
        <v>94</v>
      </c>
      <c r="S1808" s="9">
        <v>68218041</v>
      </c>
      <c r="T1808" s="9">
        <v>55000000</v>
      </c>
      <c r="U1808" s="9">
        <f>IMDB4[[#This Row],[Gross Revenue]]-IMDB4[[#This Row],[Budget]]</f>
        <v>13218041</v>
      </c>
      <c r="V1808" s="9" t="str">
        <f>IF(IMDB4[[#This Row],[Profit]]&gt;0,"Hit","Flop")</f>
        <v>Hit</v>
      </c>
      <c r="W1808" s="9" t="str" cm="1">
        <f t="array" ref="W1808">_xlfn.IFS(IMDB4[[#This Row],[IMDb Score (1-10)]]&gt;=8,"Excellent",IMDB4[[#This Row],[IMDb Score (1-10)]]&gt;=7,"Good",IMDB4[[#This Row],[IMDb Score (1-10)]]&gt;=5,"Average",TRUE,"Poor")</f>
        <v>Average</v>
      </c>
      <c r="X1808" s="9" t="str">
        <f>IF(IMDB4[[#This Row],[Duration (min)]]&lt;90,"Short",IF(IMDB4[[#This Row],[Duration (min)]]&lt;=120,"Medium", "Long"))</f>
        <v>Medium</v>
      </c>
    </row>
    <row r="1809" spans="1:24" x14ac:dyDescent="0.25">
      <c r="A1809" s="1" t="s">
        <v>3976</v>
      </c>
      <c r="B1809" s="2">
        <v>38365</v>
      </c>
      <c r="C1809" s="30">
        <f>YEAR(IMDB4[[#This Row],[Release Date]])</f>
        <v>2005</v>
      </c>
      <c r="D1809" s="30" t="str">
        <f>FLOOR(IMDB4[[#This Row],[Year]],10)&amp;"s"</f>
        <v>2000s</v>
      </c>
      <c r="E1809" s="1" t="s">
        <v>32</v>
      </c>
      <c r="F1809" s="1" t="s">
        <v>20</v>
      </c>
      <c r="G1809" s="1" t="s">
        <v>3</v>
      </c>
      <c r="H1809" s="1" t="s">
        <v>4</v>
      </c>
      <c r="I1809" s="1" t="s">
        <v>132</v>
      </c>
      <c r="J1809" s="1" t="s">
        <v>1352</v>
      </c>
      <c r="K1809" s="1" t="s">
        <v>1791</v>
      </c>
      <c r="L1809" s="30">
        <v>1000</v>
      </c>
      <c r="M1809" s="30">
        <v>2689</v>
      </c>
      <c r="N1809" s="30">
        <v>8</v>
      </c>
      <c r="O1809" s="30">
        <v>919</v>
      </c>
      <c r="P1809" s="27">
        <v>5.9</v>
      </c>
      <c r="Q1809" s="30">
        <v>104</v>
      </c>
      <c r="R1809" s="30">
        <v>105</v>
      </c>
      <c r="S1809" s="9">
        <v>67962333</v>
      </c>
      <c r="T1809" s="9">
        <v>35000000</v>
      </c>
      <c r="U1809" s="9">
        <f>IMDB4[[#This Row],[Gross Revenue]]-IMDB4[[#This Row],[Budget]]</f>
        <v>32962333</v>
      </c>
      <c r="V1809" s="9" t="str">
        <f>IF(IMDB4[[#This Row],[Profit]]&gt;0,"Hit","Flop")</f>
        <v>Hit</v>
      </c>
      <c r="W1809" s="9" t="str" cm="1">
        <f t="array" ref="W1809">_xlfn.IFS(IMDB4[[#This Row],[IMDb Score (1-10)]]&gt;=8,"Excellent",IMDB4[[#This Row],[IMDb Score (1-10)]]&gt;=7,"Good",IMDB4[[#This Row],[IMDb Score (1-10)]]&gt;=5,"Average",TRUE,"Poor")</f>
        <v>Average</v>
      </c>
      <c r="X1809" s="9" t="str">
        <f>IF(IMDB4[[#This Row],[Duration (min)]]&lt;90,"Short",IF(IMDB4[[#This Row],[Duration (min)]]&lt;=120,"Medium", "Long"))</f>
        <v>Medium</v>
      </c>
    </row>
    <row r="1810" spans="1:24" x14ac:dyDescent="0.25">
      <c r="A1810" s="1" t="s">
        <v>2047</v>
      </c>
      <c r="B1810" s="2">
        <v>36306</v>
      </c>
      <c r="C1810" s="30">
        <f>YEAR(IMDB4[[#This Row],[Release Date]])</f>
        <v>1999</v>
      </c>
      <c r="D1810" s="30" t="str">
        <f>FLOOR(IMDB4[[#This Row],[Year]],10)&amp;"s"</f>
        <v>1990s</v>
      </c>
      <c r="E1810" s="1" t="s">
        <v>32</v>
      </c>
      <c r="F1810" s="1" t="s">
        <v>77</v>
      </c>
      <c r="G1810" s="1" t="s">
        <v>3</v>
      </c>
      <c r="H1810" s="1" t="s">
        <v>4</v>
      </c>
      <c r="I1810" s="1" t="s">
        <v>92</v>
      </c>
      <c r="J1810" s="1" t="s">
        <v>1005</v>
      </c>
      <c r="K1810" s="1" t="s">
        <v>1152</v>
      </c>
      <c r="L1810" s="30">
        <v>1000</v>
      </c>
      <c r="M1810" s="30">
        <v>3903</v>
      </c>
      <c r="N1810" s="30">
        <v>0</v>
      </c>
      <c r="O1810" s="30">
        <v>2000</v>
      </c>
      <c r="P1810" s="27">
        <v>5.7</v>
      </c>
      <c r="Q1810" s="30">
        <v>174</v>
      </c>
      <c r="R1810" s="30">
        <v>121</v>
      </c>
      <c r="S1810" s="9">
        <v>66862068</v>
      </c>
      <c r="T1810" s="9">
        <v>83000000</v>
      </c>
      <c r="U1810" s="9">
        <f>IMDB4[[#This Row],[Gross Revenue]]-IMDB4[[#This Row],[Budget]]</f>
        <v>-16137932</v>
      </c>
      <c r="V1810" s="9" t="str">
        <f>IF(IMDB4[[#This Row],[Profit]]&gt;0,"Hit","Flop")</f>
        <v>Flop</v>
      </c>
      <c r="W1810" s="9" t="str" cm="1">
        <f t="array" ref="W1810">_xlfn.IFS(IMDB4[[#This Row],[IMDb Score (1-10)]]&gt;=8,"Excellent",IMDB4[[#This Row],[IMDb Score (1-10)]]&gt;=7,"Good",IMDB4[[#This Row],[IMDb Score (1-10)]]&gt;=5,"Average",TRUE,"Poor")</f>
        <v>Average</v>
      </c>
      <c r="X1810" s="9" t="str">
        <f>IF(IMDB4[[#This Row],[Duration (min)]]&lt;90,"Short",IF(IMDB4[[#This Row],[Duration (min)]]&lt;=120,"Medium", "Long"))</f>
        <v>Long</v>
      </c>
    </row>
    <row r="1811" spans="1:24" x14ac:dyDescent="0.25">
      <c r="A1811" s="1" t="s">
        <v>3488</v>
      </c>
      <c r="B1811" s="2">
        <v>37763</v>
      </c>
      <c r="C1811" s="30">
        <f>YEAR(IMDB4[[#This Row],[Release Date]])</f>
        <v>2003</v>
      </c>
      <c r="D1811" s="30" t="str">
        <f>FLOOR(IMDB4[[#This Row],[Year]],10)&amp;"s"</f>
        <v>2000s</v>
      </c>
      <c r="E1811" s="1" t="s">
        <v>1</v>
      </c>
      <c r="F1811" s="1" t="s">
        <v>77</v>
      </c>
      <c r="G1811" s="1" t="s">
        <v>3</v>
      </c>
      <c r="H1811" s="1" t="s">
        <v>4</v>
      </c>
      <c r="I1811" s="1" t="s">
        <v>132</v>
      </c>
      <c r="J1811" s="1" t="s">
        <v>1633</v>
      </c>
      <c r="K1811" s="1" t="s">
        <v>1728</v>
      </c>
      <c r="L1811" s="30">
        <v>1000</v>
      </c>
      <c r="M1811" s="30">
        <v>4714</v>
      </c>
      <c r="N1811" s="30">
        <v>45</v>
      </c>
      <c r="O1811" s="30">
        <v>0</v>
      </c>
      <c r="P1811" s="27">
        <v>5.8</v>
      </c>
      <c r="Q1811" s="30">
        <v>202</v>
      </c>
      <c r="R1811" s="30">
        <v>110</v>
      </c>
      <c r="S1811" s="9">
        <v>66462600</v>
      </c>
      <c r="T1811" s="9">
        <v>78000000</v>
      </c>
      <c r="U1811" s="9">
        <f>IMDB4[[#This Row],[Gross Revenue]]-IMDB4[[#This Row],[Budget]]</f>
        <v>-11537400</v>
      </c>
      <c r="V1811" s="9" t="str">
        <f>IF(IMDB4[[#This Row],[Profit]]&gt;0,"Hit","Flop")</f>
        <v>Flop</v>
      </c>
      <c r="W1811" s="9" t="str" cm="1">
        <f t="array" ref="W1811">_xlfn.IFS(IMDB4[[#This Row],[IMDb Score (1-10)]]&gt;=8,"Excellent",IMDB4[[#This Row],[IMDb Score (1-10)]]&gt;=7,"Good",IMDB4[[#This Row],[IMDb Score (1-10)]]&gt;=5,"Average",TRUE,"Poor")</f>
        <v>Average</v>
      </c>
      <c r="X1811" s="9" t="str">
        <f>IF(IMDB4[[#This Row],[Duration (min)]]&lt;90,"Short",IF(IMDB4[[#This Row],[Duration (min)]]&lt;=120,"Medium", "Long"))</f>
        <v>Medium</v>
      </c>
    </row>
    <row r="1812" spans="1:24" x14ac:dyDescent="0.25">
      <c r="A1812" s="1" t="s">
        <v>1772</v>
      </c>
      <c r="B1812" s="2">
        <v>35840</v>
      </c>
      <c r="C1812" s="30">
        <f>YEAR(IMDB4[[#This Row],[Release Date]])</f>
        <v>1998</v>
      </c>
      <c r="D1812" s="30" t="str">
        <f>FLOOR(IMDB4[[#This Row],[Year]],10)&amp;"s"</f>
        <v>1990s</v>
      </c>
      <c r="E1812" s="1" t="s">
        <v>32</v>
      </c>
      <c r="F1812" s="1" t="s">
        <v>20</v>
      </c>
      <c r="G1812" s="1" t="s">
        <v>3</v>
      </c>
      <c r="H1812" s="1" t="s">
        <v>4</v>
      </c>
      <c r="I1812" s="1" t="s">
        <v>132</v>
      </c>
      <c r="J1812" s="1" t="s">
        <v>871</v>
      </c>
      <c r="K1812" s="1" t="s">
        <v>1773</v>
      </c>
      <c r="L1812" s="30">
        <v>1000</v>
      </c>
      <c r="M1812" s="30">
        <v>2747</v>
      </c>
      <c r="N1812" s="30">
        <v>72</v>
      </c>
      <c r="O1812" s="30">
        <v>0</v>
      </c>
      <c r="P1812" s="27">
        <v>7</v>
      </c>
      <c r="Q1812" s="30">
        <v>92</v>
      </c>
      <c r="R1812" s="30">
        <v>121</v>
      </c>
      <c r="S1812" s="9">
        <v>65703412</v>
      </c>
      <c r="T1812" s="9">
        <v>26000000</v>
      </c>
      <c r="U1812" s="9">
        <f>IMDB4[[#This Row],[Gross Revenue]]-IMDB4[[#This Row],[Budget]]</f>
        <v>39703412</v>
      </c>
      <c r="V1812" s="9" t="str">
        <f>IF(IMDB4[[#This Row],[Profit]]&gt;0,"Hit","Flop")</f>
        <v>Hit</v>
      </c>
      <c r="W1812" s="9" t="str" cm="1">
        <f t="array" ref="W1812">_xlfn.IFS(IMDB4[[#This Row],[IMDb Score (1-10)]]&gt;=8,"Excellent",IMDB4[[#This Row],[IMDb Score (1-10)]]&gt;=7,"Good",IMDB4[[#This Row],[IMDb Score (1-10)]]&gt;=5,"Average",TRUE,"Poor")</f>
        <v>Good</v>
      </c>
      <c r="X1812" s="9" t="str">
        <f>IF(IMDB4[[#This Row],[Duration (min)]]&lt;90,"Short",IF(IMDB4[[#This Row],[Duration (min)]]&lt;=120,"Medium", "Long"))</f>
        <v>Long</v>
      </c>
    </row>
    <row r="1813" spans="1:24" x14ac:dyDescent="0.25">
      <c r="A1813" s="1" t="s">
        <v>2023</v>
      </c>
      <c r="B1813" s="2">
        <v>36467</v>
      </c>
      <c r="C1813" s="30">
        <f>YEAR(IMDB4[[#This Row],[Release Date]])</f>
        <v>1999</v>
      </c>
      <c r="D1813" s="30" t="str">
        <f>FLOOR(IMDB4[[#This Row],[Year]],10)&amp;"s"</f>
        <v>1990s</v>
      </c>
      <c r="E1813" s="1" t="s">
        <v>32</v>
      </c>
      <c r="F1813" s="1" t="s">
        <v>20</v>
      </c>
      <c r="G1813" s="1" t="s">
        <v>3</v>
      </c>
      <c r="H1813" s="1" t="s">
        <v>4</v>
      </c>
      <c r="I1813" s="1" t="s">
        <v>92</v>
      </c>
      <c r="J1813" s="1" t="s">
        <v>2024</v>
      </c>
      <c r="K1813" s="1" t="s">
        <v>2025</v>
      </c>
      <c r="L1813" s="30">
        <v>1000</v>
      </c>
      <c r="M1813" s="30">
        <v>2604</v>
      </c>
      <c r="N1813" s="30">
        <v>31</v>
      </c>
      <c r="O1813" s="30">
        <v>0</v>
      </c>
      <c r="P1813" s="27">
        <v>5.7</v>
      </c>
      <c r="Q1813" s="30">
        <v>91</v>
      </c>
      <c r="R1813" s="30">
        <v>88</v>
      </c>
      <c r="S1813" s="9">
        <v>65535067</v>
      </c>
      <c r="T1813" s="9">
        <v>17000000</v>
      </c>
      <c r="U1813" s="9">
        <f>IMDB4[[#This Row],[Gross Revenue]]-IMDB4[[#This Row],[Budget]]</f>
        <v>48535067</v>
      </c>
      <c r="V1813" s="9" t="str">
        <f>IF(IMDB4[[#This Row],[Profit]]&gt;0,"Hit","Flop")</f>
        <v>Hit</v>
      </c>
      <c r="W1813" s="9" t="str" cm="1">
        <f t="array" ref="W1813">_xlfn.IFS(IMDB4[[#This Row],[IMDb Score (1-10)]]&gt;=8,"Excellent",IMDB4[[#This Row],[IMDb Score (1-10)]]&gt;=7,"Good",IMDB4[[#This Row],[IMDb Score (1-10)]]&gt;=5,"Average",TRUE,"Poor")</f>
        <v>Average</v>
      </c>
      <c r="X1813" s="9" t="str">
        <f>IF(IMDB4[[#This Row],[Duration (min)]]&lt;90,"Short",IF(IMDB4[[#This Row],[Duration (min)]]&lt;=120,"Medium", "Long"))</f>
        <v>Short</v>
      </c>
    </row>
    <row r="1814" spans="1:24" x14ac:dyDescent="0.25">
      <c r="A1814" s="1" t="s">
        <v>4380</v>
      </c>
      <c r="B1814" s="2">
        <v>38755</v>
      </c>
      <c r="C1814" s="30">
        <f>YEAR(IMDB4[[#This Row],[Release Date]])</f>
        <v>2006</v>
      </c>
      <c r="D1814" s="30" t="str">
        <f>FLOOR(IMDB4[[#This Row],[Year]],10)&amp;"s"</f>
        <v>2000s</v>
      </c>
      <c r="E1814" s="1" t="s">
        <v>32</v>
      </c>
      <c r="F1814" s="1" t="s">
        <v>20</v>
      </c>
      <c r="G1814" s="1" t="s">
        <v>3</v>
      </c>
      <c r="H1814" s="1" t="s">
        <v>4</v>
      </c>
      <c r="I1814" s="1" t="s">
        <v>132</v>
      </c>
      <c r="J1814" s="1" t="s">
        <v>2984</v>
      </c>
      <c r="K1814" s="1" t="s">
        <v>4381</v>
      </c>
      <c r="L1814" s="30">
        <v>1000</v>
      </c>
      <c r="M1814" s="30">
        <v>5264</v>
      </c>
      <c r="N1814" s="30">
        <v>0</v>
      </c>
      <c r="O1814" s="30">
        <v>676</v>
      </c>
      <c r="P1814" s="27">
        <v>5</v>
      </c>
      <c r="Q1814" s="30">
        <v>46</v>
      </c>
      <c r="R1814" s="30">
        <v>107</v>
      </c>
      <c r="S1814" s="9">
        <v>63231524</v>
      </c>
      <c r="T1814" s="9">
        <v>6000000</v>
      </c>
      <c r="U1814" s="9">
        <f>IMDB4[[#This Row],[Gross Revenue]]-IMDB4[[#This Row],[Budget]]</f>
        <v>57231524</v>
      </c>
      <c r="V1814" s="9" t="str">
        <f>IF(IMDB4[[#This Row],[Profit]]&gt;0,"Hit","Flop")</f>
        <v>Hit</v>
      </c>
      <c r="W1814" s="9" t="str" cm="1">
        <f t="array" ref="W1814">_xlfn.IFS(IMDB4[[#This Row],[IMDb Score (1-10)]]&gt;=8,"Excellent",IMDB4[[#This Row],[IMDb Score (1-10)]]&gt;=7,"Good",IMDB4[[#This Row],[IMDb Score (1-10)]]&gt;=5,"Average",TRUE,"Poor")</f>
        <v>Average</v>
      </c>
      <c r="X1814" s="9" t="str">
        <f>IF(IMDB4[[#This Row],[Duration (min)]]&lt;90,"Short",IF(IMDB4[[#This Row],[Duration (min)]]&lt;=120,"Medium", "Long"))</f>
        <v>Medium</v>
      </c>
    </row>
    <row r="1815" spans="1:24" x14ac:dyDescent="0.25">
      <c r="A1815" s="1" t="s">
        <v>937</v>
      </c>
      <c r="B1815" s="2">
        <v>33680</v>
      </c>
      <c r="C1815" s="30">
        <f>YEAR(IMDB4[[#This Row],[Release Date]])</f>
        <v>1992</v>
      </c>
      <c r="D1815" s="30" t="str">
        <f>FLOOR(IMDB4[[#This Row],[Year]],10)&amp;"s"</f>
        <v>1990s</v>
      </c>
      <c r="E1815" s="1" t="s">
        <v>32</v>
      </c>
      <c r="F1815" s="1" t="s">
        <v>2</v>
      </c>
      <c r="G1815" s="1" t="s">
        <v>3</v>
      </c>
      <c r="H1815" s="1" t="s">
        <v>83</v>
      </c>
      <c r="I1815" s="1" t="s">
        <v>92</v>
      </c>
      <c r="J1815" s="1" t="s">
        <v>614</v>
      </c>
      <c r="K1815" s="1" t="s">
        <v>765</v>
      </c>
      <c r="L1815" s="30">
        <v>1000</v>
      </c>
      <c r="M1815" s="30">
        <v>2412</v>
      </c>
      <c r="N1815" s="30">
        <v>277</v>
      </c>
      <c r="O1815" s="30">
        <v>0</v>
      </c>
      <c r="P1815" s="27">
        <v>7.3</v>
      </c>
      <c r="Q1815" s="30">
        <v>63</v>
      </c>
      <c r="R1815" s="30">
        <v>112</v>
      </c>
      <c r="S1815" s="9">
        <v>62549000</v>
      </c>
      <c r="T1815" s="9">
        <v>2300000</v>
      </c>
      <c r="U1815" s="9">
        <f>IMDB4[[#This Row],[Gross Revenue]]-IMDB4[[#This Row],[Budget]]</f>
        <v>60249000</v>
      </c>
      <c r="V1815" s="9" t="str">
        <f>IF(IMDB4[[#This Row],[Profit]]&gt;0,"Hit","Flop")</f>
        <v>Hit</v>
      </c>
      <c r="W1815" s="9" t="str" cm="1">
        <f t="array" ref="W1815">_xlfn.IFS(IMDB4[[#This Row],[IMDb Score (1-10)]]&gt;=8,"Excellent",IMDB4[[#This Row],[IMDb Score (1-10)]]&gt;=7,"Good",IMDB4[[#This Row],[IMDb Score (1-10)]]&gt;=5,"Average",TRUE,"Poor")</f>
        <v>Good</v>
      </c>
      <c r="X1815" s="9" t="str">
        <f>IF(IMDB4[[#This Row],[Duration (min)]]&lt;90,"Short",IF(IMDB4[[#This Row],[Duration (min)]]&lt;=120,"Medium", "Long"))</f>
        <v>Medium</v>
      </c>
    </row>
    <row r="1816" spans="1:24" x14ac:dyDescent="0.25">
      <c r="A1816" s="1" t="s">
        <v>3283</v>
      </c>
      <c r="B1816" s="2">
        <v>37713</v>
      </c>
      <c r="C1816" s="30">
        <f>YEAR(IMDB4[[#This Row],[Release Date]])</f>
        <v>2003</v>
      </c>
      <c r="D1816" s="30" t="str">
        <f>FLOOR(IMDB4[[#This Row],[Year]],10)&amp;"s"</f>
        <v>2000s</v>
      </c>
      <c r="E1816" s="1" t="s">
        <v>32</v>
      </c>
      <c r="F1816" s="1" t="s">
        <v>20</v>
      </c>
      <c r="G1816" s="1" t="s">
        <v>3</v>
      </c>
      <c r="H1816" s="1" t="s">
        <v>4</v>
      </c>
      <c r="I1816" s="1" t="s">
        <v>92</v>
      </c>
      <c r="J1816" s="1" t="s">
        <v>1352</v>
      </c>
      <c r="K1816" s="1" t="s">
        <v>2680</v>
      </c>
      <c r="L1816" s="30">
        <v>1000</v>
      </c>
      <c r="M1816" s="30">
        <v>3151</v>
      </c>
      <c r="N1816" s="30">
        <v>72</v>
      </c>
      <c r="O1816" s="30">
        <v>10000</v>
      </c>
      <c r="P1816" s="27">
        <v>7.1</v>
      </c>
      <c r="Q1816" s="30">
        <v>195</v>
      </c>
      <c r="R1816" s="30">
        <v>98</v>
      </c>
      <c r="S1816" s="9">
        <v>60057639</v>
      </c>
      <c r="T1816" s="9">
        <v>18000000</v>
      </c>
      <c r="U1816" s="9">
        <f>IMDB4[[#This Row],[Gross Revenue]]-IMDB4[[#This Row],[Budget]]</f>
        <v>42057639</v>
      </c>
      <c r="V1816" s="9" t="str">
        <f>IF(IMDB4[[#This Row],[Profit]]&gt;0,"Hit","Flop")</f>
        <v>Hit</v>
      </c>
      <c r="W1816" s="9" t="str" cm="1">
        <f t="array" ref="W1816">_xlfn.IFS(IMDB4[[#This Row],[IMDb Score (1-10)]]&gt;=8,"Excellent",IMDB4[[#This Row],[IMDb Score (1-10)]]&gt;=7,"Good",IMDB4[[#This Row],[IMDb Score (1-10)]]&gt;=5,"Average",TRUE,"Poor")</f>
        <v>Good</v>
      </c>
      <c r="X1816" s="9" t="str">
        <f>IF(IMDB4[[#This Row],[Duration (min)]]&lt;90,"Short",IF(IMDB4[[#This Row],[Duration (min)]]&lt;=120,"Medium", "Long"))</f>
        <v>Medium</v>
      </c>
    </row>
    <row r="1817" spans="1:24" x14ac:dyDescent="0.25">
      <c r="A1817" s="1" t="s">
        <v>604</v>
      </c>
      <c r="B1817" s="2">
        <v>32042</v>
      </c>
      <c r="C1817" s="30">
        <f>YEAR(IMDB4[[#This Row],[Release Date]])</f>
        <v>1987</v>
      </c>
      <c r="D1817" s="30" t="str">
        <f>FLOOR(IMDB4[[#This Row],[Year]],10)&amp;"s"</f>
        <v>1980s</v>
      </c>
      <c r="E1817" s="1" t="s">
        <v>32</v>
      </c>
      <c r="F1817" s="1" t="s">
        <v>77</v>
      </c>
      <c r="G1817" s="1" t="s">
        <v>3</v>
      </c>
      <c r="H1817" s="1" t="s">
        <v>4</v>
      </c>
      <c r="I1817" s="1" t="s">
        <v>92</v>
      </c>
      <c r="J1817" s="1" t="s">
        <v>605</v>
      </c>
      <c r="K1817" s="1" t="s">
        <v>606</v>
      </c>
      <c r="L1817" s="30">
        <v>1000</v>
      </c>
      <c r="M1817" s="30">
        <v>4223</v>
      </c>
      <c r="N1817" s="30">
        <v>323</v>
      </c>
      <c r="O1817" s="30">
        <v>13000</v>
      </c>
      <c r="P1817" s="27">
        <v>7.8</v>
      </c>
      <c r="Q1817" s="30">
        <v>217</v>
      </c>
      <c r="R1817" s="30">
        <v>107</v>
      </c>
      <c r="S1817" s="9">
        <v>59735548</v>
      </c>
      <c r="T1817" s="9">
        <v>15000000</v>
      </c>
      <c r="U1817" s="9">
        <f>IMDB4[[#This Row],[Gross Revenue]]-IMDB4[[#This Row],[Budget]]</f>
        <v>44735548</v>
      </c>
      <c r="V1817" s="9" t="str">
        <f>IF(IMDB4[[#This Row],[Profit]]&gt;0,"Hit","Flop")</f>
        <v>Hit</v>
      </c>
      <c r="W1817" s="9" t="str" cm="1">
        <f t="array" ref="W1817">_xlfn.IFS(IMDB4[[#This Row],[IMDb Score (1-10)]]&gt;=8,"Excellent",IMDB4[[#This Row],[IMDb Score (1-10)]]&gt;=7,"Good",IMDB4[[#This Row],[IMDb Score (1-10)]]&gt;=5,"Average",TRUE,"Poor")</f>
        <v>Good</v>
      </c>
      <c r="X1817" s="9" t="str">
        <f>IF(IMDB4[[#This Row],[Duration (min)]]&lt;90,"Short",IF(IMDB4[[#This Row],[Duration (min)]]&lt;=120,"Medium", "Long"))</f>
        <v>Medium</v>
      </c>
    </row>
    <row r="1818" spans="1:24" x14ac:dyDescent="0.25">
      <c r="A1818" s="1" t="s">
        <v>3752</v>
      </c>
      <c r="B1818" s="2">
        <v>38085</v>
      </c>
      <c r="C1818" s="30">
        <f>YEAR(IMDB4[[#This Row],[Release Date]])</f>
        <v>2004</v>
      </c>
      <c r="D1818" s="30" t="str">
        <f>FLOOR(IMDB4[[#This Row],[Year]],10)&amp;"s"</f>
        <v>2000s</v>
      </c>
      <c r="E1818" s="1" t="s">
        <v>32</v>
      </c>
      <c r="F1818" s="1" t="s">
        <v>20</v>
      </c>
      <c r="G1818" s="1" t="s">
        <v>3</v>
      </c>
      <c r="H1818" s="1" t="s">
        <v>4</v>
      </c>
      <c r="I1818" s="1" t="s">
        <v>132</v>
      </c>
      <c r="J1818" s="1" t="s">
        <v>3753</v>
      </c>
      <c r="K1818" s="1" t="s">
        <v>2820</v>
      </c>
      <c r="L1818" s="30">
        <v>1000</v>
      </c>
      <c r="M1818" s="30">
        <v>2325</v>
      </c>
      <c r="N1818" s="30">
        <v>23</v>
      </c>
      <c r="O1818" s="30">
        <v>0</v>
      </c>
      <c r="P1818" s="27">
        <v>6.1</v>
      </c>
      <c r="Q1818" s="30">
        <v>118</v>
      </c>
      <c r="R1818" s="30">
        <v>106</v>
      </c>
      <c r="S1818" s="9">
        <v>57887882</v>
      </c>
      <c r="T1818" s="9">
        <v>50000000</v>
      </c>
      <c r="U1818" s="9">
        <f>IMDB4[[#This Row],[Gross Revenue]]-IMDB4[[#This Row],[Budget]]</f>
        <v>7887882</v>
      </c>
      <c r="V1818" s="9" t="str">
        <f>IF(IMDB4[[#This Row],[Profit]]&gt;0,"Hit","Flop")</f>
        <v>Hit</v>
      </c>
      <c r="W1818" s="9" t="str" cm="1">
        <f t="array" ref="W1818">_xlfn.IFS(IMDB4[[#This Row],[IMDb Score (1-10)]]&gt;=8,"Excellent",IMDB4[[#This Row],[IMDb Score (1-10)]]&gt;=7,"Good",IMDB4[[#This Row],[IMDb Score (1-10)]]&gt;=5,"Average",TRUE,"Poor")</f>
        <v>Average</v>
      </c>
      <c r="X1818" s="9" t="str">
        <f>IF(IMDB4[[#This Row],[Duration (min)]]&lt;90,"Short",IF(IMDB4[[#This Row],[Duration (min)]]&lt;=120,"Medium", "Long"))</f>
        <v>Medium</v>
      </c>
    </row>
    <row r="1819" spans="1:24" x14ac:dyDescent="0.25">
      <c r="A1819" s="1" t="s">
        <v>2764</v>
      </c>
      <c r="B1819" s="2">
        <v>37138</v>
      </c>
      <c r="C1819" s="30">
        <f>YEAR(IMDB4[[#This Row],[Release Date]])</f>
        <v>2001</v>
      </c>
      <c r="D1819" s="30" t="str">
        <f>FLOOR(IMDB4[[#This Row],[Year]],10)&amp;"s"</f>
        <v>2000s</v>
      </c>
      <c r="E1819" s="1" t="s">
        <v>1</v>
      </c>
      <c r="F1819" s="1" t="s">
        <v>9</v>
      </c>
      <c r="G1819" s="1" t="s">
        <v>3</v>
      </c>
      <c r="H1819" s="1" t="s">
        <v>4</v>
      </c>
      <c r="I1819" s="1" t="s">
        <v>132</v>
      </c>
      <c r="J1819" s="1" t="s">
        <v>614</v>
      </c>
      <c r="K1819" s="1" t="s">
        <v>1401</v>
      </c>
      <c r="L1819" s="30">
        <v>1000</v>
      </c>
      <c r="M1819" s="30">
        <v>2601</v>
      </c>
      <c r="N1819" s="30">
        <v>1000</v>
      </c>
      <c r="O1819" s="30">
        <v>10000</v>
      </c>
      <c r="P1819" s="27">
        <v>7.6</v>
      </c>
      <c r="Q1819" s="30">
        <v>209</v>
      </c>
      <c r="R1819" s="30">
        <v>127</v>
      </c>
      <c r="S1819" s="9">
        <v>57386369</v>
      </c>
      <c r="T1819" s="9">
        <v>52500000</v>
      </c>
      <c r="U1819" s="9">
        <f>IMDB4[[#This Row],[Gross Revenue]]-IMDB4[[#This Row],[Budget]]</f>
        <v>4886369</v>
      </c>
      <c r="V1819" s="9" t="str">
        <f>IF(IMDB4[[#This Row],[Profit]]&gt;0,"Hit","Flop")</f>
        <v>Hit</v>
      </c>
      <c r="W1819" s="9" t="str" cm="1">
        <f t="array" ref="W1819">_xlfn.IFS(IMDB4[[#This Row],[IMDb Score (1-10)]]&gt;=8,"Excellent",IMDB4[[#This Row],[IMDb Score (1-10)]]&gt;=7,"Good",IMDB4[[#This Row],[IMDb Score (1-10)]]&gt;=5,"Average",TRUE,"Poor")</f>
        <v>Good</v>
      </c>
      <c r="X1819" s="9" t="str">
        <f>IF(IMDB4[[#This Row],[Duration (min)]]&lt;90,"Short",IF(IMDB4[[#This Row],[Duration (min)]]&lt;=120,"Medium", "Long"))</f>
        <v>Long</v>
      </c>
    </row>
    <row r="1820" spans="1:24" x14ac:dyDescent="0.25">
      <c r="A1820" s="1" t="s">
        <v>6392</v>
      </c>
      <c r="B1820" s="2">
        <v>41623</v>
      </c>
      <c r="C1820" s="30">
        <f>YEAR(IMDB4[[#This Row],[Release Date]])</f>
        <v>2013</v>
      </c>
      <c r="D1820" s="30" t="str">
        <f>FLOOR(IMDB4[[#This Row],[Year]],10)&amp;"s"</f>
        <v>2010s</v>
      </c>
      <c r="E1820" s="1" t="s">
        <v>32</v>
      </c>
      <c r="F1820" s="1" t="s">
        <v>40</v>
      </c>
      <c r="G1820" s="1" t="s">
        <v>3</v>
      </c>
      <c r="H1820" s="1" t="s">
        <v>4</v>
      </c>
      <c r="I1820" s="1" t="s">
        <v>84</v>
      </c>
      <c r="J1820" s="1" t="s">
        <v>2024</v>
      </c>
      <c r="K1820" s="1" t="s">
        <v>5564</v>
      </c>
      <c r="L1820" s="30">
        <v>1000</v>
      </c>
      <c r="M1820" s="30">
        <v>3104</v>
      </c>
      <c r="N1820" s="30">
        <v>39</v>
      </c>
      <c r="O1820" s="30">
        <v>0</v>
      </c>
      <c r="P1820" s="27">
        <v>5.9</v>
      </c>
      <c r="Q1820" s="30">
        <v>118</v>
      </c>
      <c r="R1820" s="30">
        <v>91</v>
      </c>
      <c r="S1820" s="9">
        <v>55747724</v>
      </c>
      <c r="T1820" s="9">
        <v>55000000</v>
      </c>
      <c r="U1820" s="9">
        <f>IMDB4[[#This Row],[Gross Revenue]]-IMDB4[[#This Row],[Budget]]</f>
        <v>747724</v>
      </c>
      <c r="V1820" s="9" t="str">
        <f>IF(IMDB4[[#This Row],[Profit]]&gt;0,"Hit","Flop")</f>
        <v>Hit</v>
      </c>
      <c r="W1820" s="9" t="str" cm="1">
        <f t="array" ref="W1820">_xlfn.IFS(IMDB4[[#This Row],[IMDb Score (1-10)]]&gt;=8,"Excellent",IMDB4[[#This Row],[IMDb Score (1-10)]]&gt;=7,"Good",IMDB4[[#This Row],[IMDb Score (1-10)]]&gt;=5,"Average",TRUE,"Poor")</f>
        <v>Average</v>
      </c>
      <c r="X1820" s="9" t="str">
        <f>IF(IMDB4[[#This Row],[Duration (min)]]&lt;90,"Short",IF(IMDB4[[#This Row],[Duration (min)]]&lt;=120,"Medium", "Long"))</f>
        <v>Medium</v>
      </c>
    </row>
    <row r="1821" spans="1:24" x14ac:dyDescent="0.25">
      <c r="A1821" s="1" t="s">
        <v>2649</v>
      </c>
      <c r="B1821" s="2">
        <v>37074</v>
      </c>
      <c r="C1821" s="30">
        <f>YEAR(IMDB4[[#This Row],[Release Date]])</f>
        <v>2001</v>
      </c>
      <c r="D1821" s="30" t="str">
        <f>FLOOR(IMDB4[[#This Row],[Year]],10)&amp;"s"</f>
        <v>2000s</v>
      </c>
      <c r="E1821" s="1" t="s">
        <v>32</v>
      </c>
      <c r="F1821" s="1" t="s">
        <v>2</v>
      </c>
      <c r="G1821" s="1" t="s">
        <v>3</v>
      </c>
      <c r="H1821" s="1" t="s">
        <v>4</v>
      </c>
      <c r="I1821" s="1" t="s">
        <v>92</v>
      </c>
      <c r="J1821" s="1" t="s">
        <v>1333</v>
      </c>
      <c r="K1821" s="1" t="s">
        <v>1283</v>
      </c>
      <c r="L1821" s="30">
        <v>1000</v>
      </c>
      <c r="M1821" s="30">
        <v>3341</v>
      </c>
      <c r="N1821" s="30">
        <v>39</v>
      </c>
      <c r="O1821" s="30">
        <v>970</v>
      </c>
      <c r="P1821" s="27">
        <v>6.3</v>
      </c>
      <c r="Q1821" s="30">
        <v>113</v>
      </c>
      <c r="R1821" s="30">
        <v>113</v>
      </c>
      <c r="S1821" s="9">
        <v>54997476</v>
      </c>
      <c r="T1821" s="9">
        <v>50000000</v>
      </c>
      <c r="U1821" s="9">
        <f>IMDB4[[#This Row],[Gross Revenue]]-IMDB4[[#This Row],[Budget]]</f>
        <v>4997476</v>
      </c>
      <c r="V1821" s="9" t="str">
        <f>IF(IMDB4[[#This Row],[Profit]]&gt;0,"Hit","Flop")</f>
        <v>Hit</v>
      </c>
      <c r="W1821" s="9" t="str" cm="1">
        <f t="array" ref="W1821">_xlfn.IFS(IMDB4[[#This Row],[IMDb Score (1-10)]]&gt;=8,"Excellent",IMDB4[[#This Row],[IMDb Score (1-10)]]&gt;=7,"Good",IMDB4[[#This Row],[IMDb Score (1-10)]]&gt;=5,"Average",TRUE,"Poor")</f>
        <v>Average</v>
      </c>
      <c r="X1821" s="9" t="str">
        <f>IF(IMDB4[[#This Row],[Duration (min)]]&lt;90,"Short",IF(IMDB4[[#This Row],[Duration (min)]]&lt;=120,"Medium", "Long"))</f>
        <v>Medium</v>
      </c>
    </row>
    <row r="1822" spans="1:24" x14ac:dyDescent="0.25">
      <c r="A1822" s="1" t="s">
        <v>313</v>
      </c>
      <c r="B1822" s="2">
        <v>29450</v>
      </c>
      <c r="C1822" s="30">
        <f>YEAR(IMDB4[[#This Row],[Release Date]])</f>
        <v>1980</v>
      </c>
      <c r="D1822" s="30" t="str">
        <f>FLOOR(IMDB4[[#This Row],[Year]],10)&amp;"s"</f>
        <v>1980s</v>
      </c>
      <c r="E1822" s="1" t="s">
        <v>32</v>
      </c>
      <c r="F1822" s="1" t="s">
        <v>77</v>
      </c>
      <c r="G1822" s="1" t="s">
        <v>3</v>
      </c>
      <c r="H1822" s="1" t="s">
        <v>4</v>
      </c>
      <c r="I1822" s="1" t="s">
        <v>92</v>
      </c>
      <c r="J1822" s="1" t="s">
        <v>254</v>
      </c>
      <c r="K1822" s="1" t="s">
        <v>255</v>
      </c>
      <c r="L1822" s="30">
        <v>1000</v>
      </c>
      <c r="M1822" s="30">
        <v>2566</v>
      </c>
      <c r="N1822" s="30">
        <v>644</v>
      </c>
      <c r="O1822" s="30">
        <v>14000</v>
      </c>
      <c r="P1822" s="27">
        <v>7.9</v>
      </c>
      <c r="Q1822" s="30">
        <v>125</v>
      </c>
      <c r="R1822" s="30">
        <v>148</v>
      </c>
      <c r="S1822" s="9">
        <v>54200000</v>
      </c>
      <c r="T1822" s="9">
        <v>27000000</v>
      </c>
      <c r="U1822" s="9">
        <f>IMDB4[[#This Row],[Gross Revenue]]-IMDB4[[#This Row],[Budget]]</f>
        <v>27200000</v>
      </c>
      <c r="V1822" s="9" t="str">
        <f>IF(IMDB4[[#This Row],[Profit]]&gt;0,"Hit","Flop")</f>
        <v>Hit</v>
      </c>
      <c r="W1822" s="9" t="str" cm="1">
        <f t="array" ref="W1822">_xlfn.IFS(IMDB4[[#This Row],[IMDb Score (1-10)]]&gt;=8,"Excellent",IMDB4[[#This Row],[IMDb Score (1-10)]]&gt;=7,"Good",IMDB4[[#This Row],[IMDb Score (1-10)]]&gt;=5,"Average",TRUE,"Poor")</f>
        <v>Good</v>
      </c>
      <c r="X1822" s="9" t="str">
        <f>IF(IMDB4[[#This Row],[Duration (min)]]&lt;90,"Short",IF(IMDB4[[#This Row],[Duration (min)]]&lt;=120,"Medium", "Long"))</f>
        <v>Long</v>
      </c>
    </row>
    <row r="1823" spans="1:24" x14ac:dyDescent="0.25">
      <c r="A1823" s="1" t="s">
        <v>2351</v>
      </c>
      <c r="B1823" s="2">
        <v>36611</v>
      </c>
      <c r="C1823" s="30">
        <f>YEAR(IMDB4[[#This Row],[Release Date]])</f>
        <v>2000</v>
      </c>
      <c r="D1823" s="30" t="str">
        <f>FLOOR(IMDB4[[#This Row],[Year]],10)&amp;"s"</f>
        <v>2000s</v>
      </c>
      <c r="E1823" s="1" t="s">
        <v>32</v>
      </c>
      <c r="F1823" s="1" t="s">
        <v>91</v>
      </c>
      <c r="G1823" s="1" t="s">
        <v>3</v>
      </c>
      <c r="H1823" s="1" t="s">
        <v>4</v>
      </c>
      <c r="I1823" s="1" t="s">
        <v>92</v>
      </c>
      <c r="J1823" s="1" t="s">
        <v>2352</v>
      </c>
      <c r="K1823" s="1" t="s">
        <v>2353</v>
      </c>
      <c r="L1823" s="30">
        <v>1000</v>
      </c>
      <c r="M1823" s="30">
        <v>3345</v>
      </c>
      <c r="N1823" s="30">
        <v>70</v>
      </c>
      <c r="O1823" s="30">
        <v>0</v>
      </c>
      <c r="P1823" s="27">
        <v>6.7</v>
      </c>
      <c r="Q1823" s="30">
        <v>211</v>
      </c>
      <c r="R1823" s="30">
        <v>98</v>
      </c>
      <c r="S1823" s="9">
        <v>53302314</v>
      </c>
      <c r="T1823" s="9">
        <v>23000000</v>
      </c>
      <c r="U1823" s="9">
        <f>IMDB4[[#This Row],[Gross Revenue]]-IMDB4[[#This Row],[Budget]]</f>
        <v>30302314</v>
      </c>
      <c r="V1823" s="9" t="str">
        <f>IF(IMDB4[[#This Row],[Profit]]&gt;0,"Hit","Flop")</f>
        <v>Hit</v>
      </c>
      <c r="W1823" s="9" t="str" cm="1">
        <f t="array" ref="W1823">_xlfn.IFS(IMDB4[[#This Row],[IMDb Score (1-10)]]&gt;=8,"Excellent",IMDB4[[#This Row],[IMDb Score (1-10)]]&gt;=7,"Good",IMDB4[[#This Row],[IMDb Score (1-10)]]&gt;=5,"Average",TRUE,"Poor")</f>
        <v>Average</v>
      </c>
      <c r="X1823" s="9" t="str">
        <f>IF(IMDB4[[#This Row],[Duration (min)]]&lt;90,"Short",IF(IMDB4[[#This Row],[Duration (min)]]&lt;=120,"Medium", "Long"))</f>
        <v>Medium</v>
      </c>
    </row>
    <row r="1824" spans="1:24" x14ac:dyDescent="0.25">
      <c r="A1824" s="1" t="s">
        <v>1338</v>
      </c>
      <c r="B1824" s="2">
        <v>35171</v>
      </c>
      <c r="C1824" s="30">
        <f>YEAR(IMDB4[[#This Row],[Release Date]])</f>
        <v>1996</v>
      </c>
      <c r="D1824" s="30" t="str">
        <f>FLOOR(IMDB4[[#This Row],[Year]],10)&amp;"s"</f>
        <v>1990s</v>
      </c>
      <c r="E1824" s="1" t="s">
        <v>32</v>
      </c>
      <c r="F1824" s="1" t="s">
        <v>2</v>
      </c>
      <c r="G1824" s="1" t="s">
        <v>3</v>
      </c>
      <c r="H1824" s="1" t="s">
        <v>4</v>
      </c>
      <c r="I1824" s="1" t="s">
        <v>92</v>
      </c>
      <c r="J1824" s="1" t="s">
        <v>1058</v>
      </c>
      <c r="K1824" s="1" t="s">
        <v>1339</v>
      </c>
      <c r="L1824" s="30">
        <v>1000</v>
      </c>
      <c r="M1824" s="30">
        <v>3174</v>
      </c>
      <c r="N1824" s="30">
        <v>154</v>
      </c>
      <c r="O1824" s="30">
        <v>613</v>
      </c>
      <c r="P1824" s="27">
        <v>6.1</v>
      </c>
      <c r="Q1824" s="30">
        <v>31</v>
      </c>
      <c r="R1824" s="30">
        <v>101</v>
      </c>
      <c r="S1824" s="9">
        <v>53146000</v>
      </c>
      <c r="T1824" s="9">
        <v>20000000</v>
      </c>
      <c r="U1824" s="9">
        <f>IMDB4[[#This Row],[Gross Revenue]]-IMDB4[[#This Row],[Budget]]</f>
        <v>33146000</v>
      </c>
      <c r="V1824" s="9" t="str">
        <f>IF(IMDB4[[#This Row],[Profit]]&gt;0,"Hit","Flop")</f>
        <v>Hit</v>
      </c>
      <c r="W1824" s="9" t="str" cm="1">
        <f t="array" ref="W1824">_xlfn.IFS(IMDB4[[#This Row],[IMDb Score (1-10)]]&gt;=8,"Excellent",IMDB4[[#This Row],[IMDb Score (1-10)]]&gt;=7,"Good",IMDB4[[#This Row],[IMDb Score (1-10)]]&gt;=5,"Average",TRUE,"Poor")</f>
        <v>Average</v>
      </c>
      <c r="X1824" s="9" t="str">
        <f>IF(IMDB4[[#This Row],[Duration (min)]]&lt;90,"Short",IF(IMDB4[[#This Row],[Duration (min)]]&lt;=120,"Medium", "Long"))</f>
        <v>Medium</v>
      </c>
    </row>
    <row r="1825" spans="1:24" x14ac:dyDescent="0.25">
      <c r="A1825" s="1" t="s">
        <v>1078</v>
      </c>
      <c r="B1825" s="2">
        <v>34677</v>
      </c>
      <c r="C1825" s="30">
        <f>YEAR(IMDB4[[#This Row],[Release Date]])</f>
        <v>1994</v>
      </c>
      <c r="D1825" s="30" t="str">
        <f>FLOOR(IMDB4[[#This Row],[Year]],10)&amp;"s"</f>
        <v>1990s</v>
      </c>
      <c r="E1825" s="1" t="s">
        <v>32</v>
      </c>
      <c r="F1825" s="1" t="s">
        <v>20</v>
      </c>
      <c r="G1825" s="1" t="s">
        <v>3</v>
      </c>
      <c r="H1825" s="1" t="s">
        <v>83</v>
      </c>
      <c r="I1825" s="1" t="s">
        <v>92</v>
      </c>
      <c r="J1825" s="1" t="s">
        <v>1079</v>
      </c>
      <c r="K1825" s="1" t="s">
        <v>1080</v>
      </c>
      <c r="L1825" s="30">
        <v>1000</v>
      </c>
      <c r="M1825" s="30">
        <v>1862</v>
      </c>
      <c r="N1825" s="30">
        <v>179</v>
      </c>
      <c r="O1825" s="30">
        <v>0</v>
      </c>
      <c r="P1825" s="27">
        <v>7.1</v>
      </c>
      <c r="Q1825" s="30">
        <v>84</v>
      </c>
      <c r="R1825" s="30">
        <v>117</v>
      </c>
      <c r="S1825" s="9">
        <v>52700832</v>
      </c>
      <c r="T1825" s="9">
        <v>4500000</v>
      </c>
      <c r="U1825" s="9">
        <f>IMDB4[[#This Row],[Gross Revenue]]-IMDB4[[#This Row],[Budget]]</f>
        <v>48200832</v>
      </c>
      <c r="V1825" s="9" t="str">
        <f>IF(IMDB4[[#This Row],[Profit]]&gt;0,"Hit","Flop")</f>
        <v>Hit</v>
      </c>
      <c r="W1825" s="9" t="str" cm="1">
        <f t="array" ref="W1825">_xlfn.IFS(IMDB4[[#This Row],[IMDb Score (1-10)]]&gt;=8,"Excellent",IMDB4[[#This Row],[IMDb Score (1-10)]]&gt;=7,"Good",IMDB4[[#This Row],[IMDb Score (1-10)]]&gt;=5,"Average",TRUE,"Poor")</f>
        <v>Good</v>
      </c>
      <c r="X1825" s="9" t="str">
        <f>IF(IMDB4[[#This Row],[Duration (min)]]&lt;90,"Short",IF(IMDB4[[#This Row],[Duration (min)]]&lt;=120,"Medium", "Long"))</f>
        <v>Medium</v>
      </c>
    </row>
    <row r="1826" spans="1:24" x14ac:dyDescent="0.25">
      <c r="A1826" s="1" t="s">
        <v>6697</v>
      </c>
      <c r="B1826" s="2">
        <v>41789</v>
      </c>
      <c r="C1826" s="30">
        <f>YEAR(IMDB4[[#This Row],[Release Date]])</f>
        <v>2014</v>
      </c>
      <c r="D1826" s="30" t="str">
        <f>FLOOR(IMDB4[[#This Row],[Year]],10)&amp;"s"</f>
        <v>2010s</v>
      </c>
      <c r="E1826" s="1" t="s">
        <v>32</v>
      </c>
      <c r="F1826" s="1" t="s">
        <v>2</v>
      </c>
      <c r="G1826" s="1" t="s">
        <v>3</v>
      </c>
      <c r="H1826" s="1" t="s">
        <v>4</v>
      </c>
      <c r="I1826" s="1" t="s">
        <v>132</v>
      </c>
      <c r="J1826" s="1" t="s">
        <v>2816</v>
      </c>
      <c r="K1826" s="1" t="s">
        <v>1716</v>
      </c>
      <c r="L1826" s="30">
        <v>1000</v>
      </c>
      <c r="M1826" s="30">
        <v>2297</v>
      </c>
      <c r="N1826" s="30">
        <v>12</v>
      </c>
      <c r="O1826" s="30">
        <v>0</v>
      </c>
      <c r="P1826" s="27">
        <v>5.6</v>
      </c>
      <c r="Q1826" s="30">
        <v>58</v>
      </c>
      <c r="R1826" s="30">
        <v>84</v>
      </c>
      <c r="S1826" s="9">
        <v>52543632</v>
      </c>
      <c r="T1826" s="9">
        <v>13200000</v>
      </c>
      <c r="U1826" s="9">
        <f>IMDB4[[#This Row],[Gross Revenue]]-IMDB4[[#This Row],[Budget]]</f>
        <v>39343632</v>
      </c>
      <c r="V1826" s="9" t="str">
        <f>IF(IMDB4[[#This Row],[Profit]]&gt;0,"Hit","Flop")</f>
        <v>Hit</v>
      </c>
      <c r="W1826" s="9" t="str" cm="1">
        <f t="array" ref="W1826">_xlfn.IFS(IMDB4[[#This Row],[IMDb Score (1-10)]]&gt;=8,"Excellent",IMDB4[[#This Row],[IMDb Score (1-10)]]&gt;=7,"Good",IMDB4[[#This Row],[IMDb Score (1-10)]]&gt;=5,"Average",TRUE,"Poor")</f>
        <v>Average</v>
      </c>
      <c r="X1826" s="9" t="str">
        <f>IF(IMDB4[[#This Row],[Duration (min)]]&lt;90,"Short",IF(IMDB4[[#This Row],[Duration (min)]]&lt;=120,"Medium", "Long"))</f>
        <v>Short</v>
      </c>
    </row>
    <row r="1827" spans="1:24" x14ac:dyDescent="0.25">
      <c r="A1827" s="1" t="s">
        <v>3424</v>
      </c>
      <c r="B1827" s="2">
        <v>37903</v>
      </c>
      <c r="C1827" s="30">
        <f>YEAR(IMDB4[[#This Row],[Release Date]])</f>
        <v>2003</v>
      </c>
      <c r="D1827" s="30" t="str">
        <f>FLOOR(IMDB4[[#This Row],[Year]],10)&amp;"s"</f>
        <v>2000s</v>
      </c>
      <c r="E1827" s="1" t="s">
        <v>32</v>
      </c>
      <c r="F1827" s="1" t="s">
        <v>61</v>
      </c>
      <c r="G1827" s="1" t="s">
        <v>3</v>
      </c>
      <c r="H1827" s="1" t="s">
        <v>4</v>
      </c>
      <c r="I1827" s="1" t="s">
        <v>84</v>
      </c>
      <c r="J1827" s="1" t="s">
        <v>1067</v>
      </c>
      <c r="K1827" s="1" t="s">
        <v>2840</v>
      </c>
      <c r="L1827" s="30">
        <v>1000</v>
      </c>
      <c r="M1827" s="30">
        <v>4231</v>
      </c>
      <c r="N1827" s="30">
        <v>19</v>
      </c>
      <c r="O1827" s="30">
        <v>0</v>
      </c>
      <c r="P1827" s="27">
        <v>6.9</v>
      </c>
      <c r="Q1827" s="30">
        <v>74</v>
      </c>
      <c r="R1827" s="30">
        <v>109</v>
      </c>
      <c r="S1827" s="9">
        <v>52277485</v>
      </c>
      <c r="T1827" s="9">
        <v>35000000</v>
      </c>
      <c r="U1827" s="9">
        <f>IMDB4[[#This Row],[Gross Revenue]]-IMDB4[[#This Row],[Budget]]</f>
        <v>17277485</v>
      </c>
      <c r="V1827" s="9" t="str">
        <f>IF(IMDB4[[#This Row],[Profit]]&gt;0,"Hit","Flop")</f>
        <v>Hit</v>
      </c>
      <c r="W1827" s="9" t="str" cm="1">
        <f t="array" ref="W1827">_xlfn.IFS(IMDB4[[#This Row],[IMDb Score (1-10)]]&gt;=8,"Excellent",IMDB4[[#This Row],[IMDb Score (1-10)]]&gt;=7,"Good",IMDB4[[#This Row],[IMDb Score (1-10)]]&gt;=5,"Average",TRUE,"Poor")</f>
        <v>Average</v>
      </c>
      <c r="X1827" s="9" t="str">
        <f>IF(IMDB4[[#This Row],[Duration (min)]]&lt;90,"Short",IF(IMDB4[[#This Row],[Duration (min)]]&lt;=120,"Medium", "Long"))</f>
        <v>Medium</v>
      </c>
    </row>
    <row r="1828" spans="1:24" x14ac:dyDescent="0.25">
      <c r="A1828" s="1" t="s">
        <v>6722</v>
      </c>
      <c r="B1828" s="2">
        <v>41810</v>
      </c>
      <c r="C1828" s="30">
        <f>YEAR(IMDB4[[#This Row],[Release Date]])</f>
        <v>2014</v>
      </c>
      <c r="D1828" s="30" t="str">
        <f>FLOOR(IMDB4[[#This Row],[Year]],10)&amp;"s"</f>
        <v>2010s</v>
      </c>
      <c r="E1828" s="1" t="s">
        <v>32</v>
      </c>
      <c r="F1828" s="1" t="s">
        <v>61</v>
      </c>
      <c r="G1828" s="1" t="s">
        <v>3</v>
      </c>
      <c r="H1828" s="1" t="s">
        <v>83</v>
      </c>
      <c r="I1828" s="1" t="s">
        <v>132</v>
      </c>
      <c r="J1828" s="1" t="s">
        <v>3878</v>
      </c>
      <c r="K1828" s="1" t="s">
        <v>6156</v>
      </c>
      <c r="L1828" s="30">
        <v>1000</v>
      </c>
      <c r="M1828" s="30">
        <v>3869</v>
      </c>
      <c r="N1828" s="30">
        <v>151</v>
      </c>
      <c r="O1828" s="30">
        <v>22000</v>
      </c>
      <c r="P1828" s="27">
        <v>7.5</v>
      </c>
      <c r="Q1828" s="30">
        <v>364</v>
      </c>
      <c r="R1828" s="30">
        <v>128</v>
      </c>
      <c r="S1828" s="9">
        <v>52066000</v>
      </c>
      <c r="T1828" s="9">
        <v>20000000</v>
      </c>
      <c r="U1828" s="9">
        <f>IMDB4[[#This Row],[Gross Revenue]]-IMDB4[[#This Row],[Budget]]</f>
        <v>32066000</v>
      </c>
      <c r="V1828" s="9" t="str">
        <f>IF(IMDB4[[#This Row],[Profit]]&gt;0,"Hit","Flop")</f>
        <v>Hit</v>
      </c>
      <c r="W1828" s="9" t="str" cm="1">
        <f t="array" ref="W1828">_xlfn.IFS(IMDB4[[#This Row],[IMDb Score (1-10)]]&gt;=8,"Excellent",IMDB4[[#This Row],[IMDb Score (1-10)]]&gt;=7,"Good",IMDB4[[#This Row],[IMDb Score (1-10)]]&gt;=5,"Average",TRUE,"Poor")</f>
        <v>Good</v>
      </c>
      <c r="X1828" s="9" t="str">
        <f>IF(IMDB4[[#This Row],[Duration (min)]]&lt;90,"Short",IF(IMDB4[[#This Row],[Duration (min)]]&lt;=120,"Medium", "Long"))</f>
        <v>Long</v>
      </c>
    </row>
    <row r="1829" spans="1:24" x14ac:dyDescent="0.25">
      <c r="A1829" s="1" t="s">
        <v>3359</v>
      </c>
      <c r="B1829" s="2">
        <v>37901</v>
      </c>
      <c r="C1829" s="30">
        <f>YEAR(IMDB4[[#This Row],[Release Date]])</f>
        <v>2003</v>
      </c>
      <c r="D1829" s="30" t="str">
        <f>FLOOR(IMDB4[[#This Row],[Year]],10)&amp;"s"</f>
        <v>2000s</v>
      </c>
      <c r="E1829" s="1" t="s">
        <v>32</v>
      </c>
      <c r="F1829" s="1" t="s">
        <v>294</v>
      </c>
      <c r="G1829" s="1" t="s">
        <v>3</v>
      </c>
      <c r="H1829" s="1" t="s">
        <v>4</v>
      </c>
      <c r="I1829" s="1" t="s">
        <v>92</v>
      </c>
      <c r="J1829" s="1" t="s">
        <v>3360</v>
      </c>
      <c r="K1829" s="1" t="s">
        <v>1533</v>
      </c>
      <c r="L1829" s="30">
        <v>1000</v>
      </c>
      <c r="M1829" s="30">
        <v>3969</v>
      </c>
      <c r="N1829" s="30">
        <v>446</v>
      </c>
      <c r="O1829" s="30">
        <v>11000</v>
      </c>
      <c r="P1829" s="27">
        <v>7.3</v>
      </c>
      <c r="Q1829" s="30">
        <v>136</v>
      </c>
      <c r="R1829" s="30">
        <v>91</v>
      </c>
      <c r="S1829" s="9">
        <v>51475962</v>
      </c>
      <c r="T1829" s="9">
        <v>30000000</v>
      </c>
      <c r="U1829" s="9">
        <f>IMDB4[[#This Row],[Gross Revenue]]-IMDB4[[#This Row],[Budget]]</f>
        <v>21475962</v>
      </c>
      <c r="V1829" s="9" t="str">
        <f>IF(IMDB4[[#This Row],[Profit]]&gt;0,"Hit","Flop")</f>
        <v>Hit</v>
      </c>
      <c r="W1829" s="9" t="str" cm="1">
        <f t="array" ref="W1829">_xlfn.IFS(IMDB4[[#This Row],[IMDb Score (1-10)]]&gt;=8,"Excellent",IMDB4[[#This Row],[IMDb Score (1-10)]]&gt;=7,"Good",IMDB4[[#This Row],[IMDb Score (1-10)]]&gt;=5,"Average",TRUE,"Poor")</f>
        <v>Good</v>
      </c>
      <c r="X1829" s="9" t="str">
        <f>IF(IMDB4[[#This Row],[Duration (min)]]&lt;90,"Short",IF(IMDB4[[#This Row],[Duration (min)]]&lt;=120,"Medium", "Long"))</f>
        <v>Medium</v>
      </c>
    </row>
    <row r="1830" spans="1:24" x14ac:dyDescent="0.25">
      <c r="A1830" s="1" t="s">
        <v>3083</v>
      </c>
      <c r="B1830" s="2">
        <v>37259</v>
      </c>
      <c r="C1830" s="30">
        <f>YEAR(IMDB4[[#This Row],[Release Date]])</f>
        <v>2002</v>
      </c>
      <c r="D1830" s="30" t="str">
        <f>FLOOR(IMDB4[[#This Row],[Year]],10)&amp;"s"</f>
        <v>2000s</v>
      </c>
      <c r="E1830" s="1" t="s">
        <v>32</v>
      </c>
      <c r="F1830" s="1" t="s">
        <v>20</v>
      </c>
      <c r="G1830" s="1" t="s">
        <v>3</v>
      </c>
      <c r="H1830" s="1" t="s">
        <v>4</v>
      </c>
      <c r="I1830" s="1" t="s">
        <v>84</v>
      </c>
      <c r="J1830" s="1" t="s">
        <v>3084</v>
      </c>
      <c r="K1830" s="1" t="s">
        <v>2037</v>
      </c>
      <c r="L1830" s="30">
        <v>1000</v>
      </c>
      <c r="M1830" s="30">
        <v>3679</v>
      </c>
      <c r="N1830" s="30">
        <v>13</v>
      </c>
      <c r="O1830" s="30">
        <v>1000</v>
      </c>
      <c r="P1830" s="27">
        <v>5.0999999999999996</v>
      </c>
      <c r="Q1830" s="30">
        <v>39</v>
      </c>
      <c r="R1830" s="30">
        <v>99</v>
      </c>
      <c r="S1830" s="9">
        <v>51432423</v>
      </c>
      <c r="T1830" s="9">
        <v>30000000</v>
      </c>
      <c r="U1830" s="9">
        <f>IMDB4[[#This Row],[Gross Revenue]]-IMDB4[[#This Row],[Budget]]</f>
        <v>21432423</v>
      </c>
      <c r="V1830" s="9" t="str">
        <f>IF(IMDB4[[#This Row],[Profit]]&gt;0,"Hit","Flop")</f>
        <v>Hit</v>
      </c>
      <c r="W1830" s="9" t="str" cm="1">
        <f t="array" ref="W1830">_xlfn.IFS(IMDB4[[#This Row],[IMDb Score (1-10)]]&gt;=8,"Excellent",IMDB4[[#This Row],[IMDb Score (1-10)]]&gt;=7,"Good",IMDB4[[#This Row],[IMDb Score (1-10)]]&gt;=5,"Average",TRUE,"Poor")</f>
        <v>Average</v>
      </c>
      <c r="X1830" s="9" t="str">
        <f>IF(IMDB4[[#This Row],[Duration (min)]]&lt;90,"Short",IF(IMDB4[[#This Row],[Duration (min)]]&lt;=120,"Medium", "Long"))</f>
        <v>Medium</v>
      </c>
    </row>
    <row r="1831" spans="1:24" x14ac:dyDescent="0.25">
      <c r="A1831" s="1" t="s">
        <v>3549</v>
      </c>
      <c r="B1831" s="2">
        <v>38154</v>
      </c>
      <c r="C1831" s="30">
        <f>YEAR(IMDB4[[#This Row],[Release Date]])</f>
        <v>2004</v>
      </c>
      <c r="D1831" s="30" t="str">
        <f>FLOOR(IMDB4[[#This Row],[Year]],10)&amp;"s"</f>
        <v>2000s</v>
      </c>
      <c r="E1831" s="1" t="s">
        <v>32</v>
      </c>
      <c r="F1831" s="1" t="s">
        <v>20</v>
      </c>
      <c r="G1831" s="1" t="s">
        <v>3</v>
      </c>
      <c r="H1831" s="1" t="s">
        <v>4</v>
      </c>
      <c r="I1831" s="1" t="s">
        <v>84</v>
      </c>
      <c r="J1831" s="1" t="s">
        <v>3550</v>
      </c>
      <c r="K1831" s="1" t="s">
        <v>3551</v>
      </c>
      <c r="L1831" s="30">
        <v>1000</v>
      </c>
      <c r="M1831" s="30">
        <v>3092</v>
      </c>
      <c r="N1831" s="30">
        <v>15</v>
      </c>
      <c r="O1831" s="30">
        <v>0</v>
      </c>
      <c r="P1831" s="27">
        <v>5.9</v>
      </c>
      <c r="Q1831" s="30">
        <v>69</v>
      </c>
      <c r="R1831" s="30">
        <v>95</v>
      </c>
      <c r="S1831" s="9">
        <v>51431160</v>
      </c>
      <c r="T1831" s="9">
        <v>20000000</v>
      </c>
      <c r="U1831" s="9">
        <f>IMDB4[[#This Row],[Gross Revenue]]-IMDB4[[#This Row],[Budget]]</f>
        <v>31431160</v>
      </c>
      <c r="V1831" s="9" t="str">
        <f>IF(IMDB4[[#This Row],[Profit]]&gt;0,"Hit","Flop")</f>
        <v>Hit</v>
      </c>
      <c r="W1831" s="9" t="str" cm="1">
        <f t="array" ref="W1831">_xlfn.IFS(IMDB4[[#This Row],[IMDb Score (1-10)]]&gt;=8,"Excellent",IMDB4[[#This Row],[IMDb Score (1-10)]]&gt;=7,"Good",IMDB4[[#This Row],[IMDb Score (1-10)]]&gt;=5,"Average",TRUE,"Poor")</f>
        <v>Average</v>
      </c>
      <c r="X1831" s="9" t="str">
        <f>IF(IMDB4[[#This Row],[Duration (min)]]&lt;90,"Short",IF(IMDB4[[#This Row],[Duration (min)]]&lt;=120,"Medium", "Long"))</f>
        <v>Medium</v>
      </c>
    </row>
    <row r="1832" spans="1:24" x14ac:dyDescent="0.25">
      <c r="A1832" s="1" t="s">
        <v>1471</v>
      </c>
      <c r="B1832" s="2">
        <v>35235</v>
      </c>
      <c r="C1832" s="30">
        <f>YEAR(IMDB4[[#This Row],[Release Date]])</f>
        <v>1996</v>
      </c>
      <c r="D1832" s="30" t="str">
        <f>FLOOR(IMDB4[[#This Row],[Year]],10)&amp;"s"</f>
        <v>1990s</v>
      </c>
      <c r="E1832" s="1" t="s">
        <v>32</v>
      </c>
      <c r="F1832" s="1" t="s">
        <v>9</v>
      </c>
      <c r="G1832" s="1" t="s">
        <v>3</v>
      </c>
      <c r="H1832" s="1" t="s">
        <v>4</v>
      </c>
      <c r="I1832" s="1" t="s">
        <v>132</v>
      </c>
      <c r="J1832" s="1" t="s">
        <v>1058</v>
      </c>
      <c r="K1832" s="1" t="s">
        <v>1472</v>
      </c>
      <c r="L1832" s="30">
        <v>1000</v>
      </c>
      <c r="M1832" s="30">
        <v>3653</v>
      </c>
      <c r="N1832" s="30">
        <v>50</v>
      </c>
      <c r="O1832" s="30">
        <v>829</v>
      </c>
      <c r="P1832" s="27">
        <v>6.1</v>
      </c>
      <c r="Q1832" s="30">
        <v>34</v>
      </c>
      <c r="R1832" s="30">
        <v>124</v>
      </c>
      <c r="S1832" s="9">
        <v>51045801</v>
      </c>
      <c r="T1832" s="9">
        <v>60000000</v>
      </c>
      <c r="U1832" s="9">
        <f>IMDB4[[#This Row],[Gross Revenue]]-IMDB4[[#This Row],[Budget]]</f>
        <v>-8954199</v>
      </c>
      <c r="V1832" s="9" t="str">
        <f>IF(IMDB4[[#This Row],[Profit]]&gt;0,"Hit","Flop")</f>
        <v>Flop</v>
      </c>
      <c r="W1832" s="9" t="str" cm="1">
        <f t="array" ref="W1832">_xlfn.IFS(IMDB4[[#This Row],[IMDb Score (1-10)]]&gt;=8,"Excellent",IMDB4[[#This Row],[IMDb Score (1-10)]]&gt;=7,"Good",IMDB4[[#This Row],[IMDb Score (1-10)]]&gt;=5,"Average",TRUE,"Poor")</f>
        <v>Average</v>
      </c>
      <c r="X1832" s="9" t="str">
        <f>IF(IMDB4[[#This Row],[Duration (min)]]&lt;90,"Short",IF(IMDB4[[#This Row],[Duration (min)]]&lt;=120,"Medium", "Long"))</f>
        <v>Long</v>
      </c>
    </row>
    <row r="1833" spans="1:24" x14ac:dyDescent="0.25">
      <c r="A1833" s="1" t="s">
        <v>477</v>
      </c>
      <c r="B1833" s="2">
        <v>31143</v>
      </c>
      <c r="C1833" s="30">
        <f>YEAR(IMDB4[[#This Row],[Release Date]])</f>
        <v>1985</v>
      </c>
      <c r="D1833" s="30" t="str">
        <f>FLOOR(IMDB4[[#This Row],[Year]],10)&amp;"s"</f>
        <v>1980s</v>
      </c>
      <c r="E1833" s="1" t="s">
        <v>32</v>
      </c>
      <c r="F1833" s="1" t="s">
        <v>77</v>
      </c>
      <c r="G1833" s="1" t="s">
        <v>3</v>
      </c>
      <c r="H1833" s="1" t="s">
        <v>83</v>
      </c>
      <c r="I1833" s="1" t="s">
        <v>84</v>
      </c>
      <c r="J1833" s="1" t="s">
        <v>354</v>
      </c>
      <c r="K1833" s="1" t="s">
        <v>329</v>
      </c>
      <c r="L1833" s="30">
        <v>1000</v>
      </c>
      <c r="M1833" s="30">
        <v>2943</v>
      </c>
      <c r="N1833" s="30">
        <v>46</v>
      </c>
      <c r="O1833" s="30">
        <v>0</v>
      </c>
      <c r="P1833" s="27">
        <v>6.3</v>
      </c>
      <c r="Q1833" s="30">
        <v>108</v>
      </c>
      <c r="R1833" s="30">
        <v>131</v>
      </c>
      <c r="S1833" s="9">
        <v>50300000</v>
      </c>
      <c r="T1833" s="9">
        <v>30000000</v>
      </c>
      <c r="U1833" s="9">
        <f>IMDB4[[#This Row],[Gross Revenue]]-IMDB4[[#This Row],[Budget]]</f>
        <v>20300000</v>
      </c>
      <c r="V1833" s="9" t="str">
        <f>IF(IMDB4[[#This Row],[Profit]]&gt;0,"Hit","Flop")</f>
        <v>Hit</v>
      </c>
      <c r="W1833" s="9" t="str" cm="1">
        <f t="array" ref="W1833">_xlfn.IFS(IMDB4[[#This Row],[IMDb Score (1-10)]]&gt;=8,"Excellent",IMDB4[[#This Row],[IMDb Score (1-10)]]&gt;=7,"Good",IMDB4[[#This Row],[IMDb Score (1-10)]]&gt;=5,"Average",TRUE,"Poor")</f>
        <v>Average</v>
      </c>
      <c r="X1833" s="9" t="str">
        <f>IF(IMDB4[[#This Row],[Duration (min)]]&lt;90,"Short",IF(IMDB4[[#This Row],[Duration (min)]]&lt;=120,"Medium", "Long"))</f>
        <v>Long</v>
      </c>
    </row>
    <row r="1834" spans="1:24" x14ac:dyDescent="0.25">
      <c r="A1834" s="1" t="s">
        <v>6179</v>
      </c>
      <c r="B1834" s="2">
        <v>41138</v>
      </c>
      <c r="C1834" s="30">
        <f>YEAR(IMDB4[[#This Row],[Release Date]])</f>
        <v>2012</v>
      </c>
      <c r="D1834" s="30" t="str">
        <f>FLOOR(IMDB4[[#This Row],[Year]],10)&amp;"s"</f>
        <v>2010s</v>
      </c>
      <c r="E1834" s="1" t="s">
        <v>32</v>
      </c>
      <c r="F1834" s="1" t="s">
        <v>77</v>
      </c>
      <c r="G1834" s="1" t="s">
        <v>3</v>
      </c>
      <c r="H1834" s="1" t="s">
        <v>4</v>
      </c>
      <c r="I1834" s="1" t="s">
        <v>132</v>
      </c>
      <c r="J1834" s="1" t="s">
        <v>3878</v>
      </c>
      <c r="K1834" s="1" t="s">
        <v>6180</v>
      </c>
      <c r="L1834" s="30">
        <v>1000</v>
      </c>
      <c r="M1834" s="30">
        <v>4416</v>
      </c>
      <c r="N1834" s="30">
        <v>143</v>
      </c>
      <c r="O1834" s="30">
        <v>0</v>
      </c>
      <c r="P1834" s="27">
        <v>5.9</v>
      </c>
      <c r="Q1834" s="30">
        <v>144</v>
      </c>
      <c r="R1834" s="30">
        <v>125</v>
      </c>
      <c r="S1834" s="9">
        <v>49875589</v>
      </c>
      <c r="T1834" s="9">
        <v>58000000</v>
      </c>
      <c r="U1834" s="9">
        <f>IMDB4[[#This Row],[Gross Revenue]]-IMDB4[[#This Row],[Budget]]</f>
        <v>-8124411</v>
      </c>
      <c r="V1834" s="9" t="str">
        <f>IF(IMDB4[[#This Row],[Profit]]&gt;0,"Hit","Flop")</f>
        <v>Flop</v>
      </c>
      <c r="W1834" s="9" t="str" cm="1">
        <f t="array" ref="W1834">_xlfn.IFS(IMDB4[[#This Row],[IMDb Score (1-10)]]&gt;=8,"Excellent",IMDB4[[#This Row],[IMDb Score (1-10)]]&gt;=7,"Good",IMDB4[[#This Row],[IMDb Score (1-10)]]&gt;=5,"Average",TRUE,"Poor")</f>
        <v>Average</v>
      </c>
      <c r="X1834" s="9" t="str">
        <f>IF(IMDB4[[#This Row],[Duration (min)]]&lt;90,"Short",IF(IMDB4[[#This Row],[Duration (min)]]&lt;=120,"Medium", "Long"))</f>
        <v>Long</v>
      </c>
    </row>
    <row r="1835" spans="1:24" x14ac:dyDescent="0.25">
      <c r="A1835" s="1" t="s">
        <v>729</v>
      </c>
      <c r="B1835" s="2">
        <v>32573</v>
      </c>
      <c r="C1835" s="30">
        <f>YEAR(IMDB4[[#This Row],[Release Date]])</f>
        <v>1989</v>
      </c>
      <c r="D1835" s="30" t="str">
        <f>FLOOR(IMDB4[[#This Row],[Year]],10)&amp;"s"</f>
        <v>1980s</v>
      </c>
      <c r="E1835" s="1" t="s">
        <v>32</v>
      </c>
      <c r="F1835" s="1" t="s">
        <v>20</v>
      </c>
      <c r="G1835" s="1" t="s">
        <v>3</v>
      </c>
      <c r="H1835" s="1" t="s">
        <v>4</v>
      </c>
      <c r="I1835" s="1" t="s">
        <v>92</v>
      </c>
      <c r="J1835" s="1" t="s">
        <v>730</v>
      </c>
      <c r="K1835" s="1" t="s">
        <v>731</v>
      </c>
      <c r="L1835" s="30">
        <v>1000</v>
      </c>
      <c r="M1835" s="30">
        <v>3435</v>
      </c>
      <c r="N1835" s="30">
        <v>42</v>
      </c>
      <c r="O1835" s="30">
        <v>0</v>
      </c>
      <c r="P1835" s="27">
        <v>7.2</v>
      </c>
      <c r="Q1835" s="30">
        <v>57</v>
      </c>
      <c r="R1835" s="30">
        <v>107</v>
      </c>
      <c r="S1835" s="9">
        <v>49797148</v>
      </c>
      <c r="T1835" s="9">
        <v>11000000</v>
      </c>
      <c r="U1835" s="9">
        <f>IMDB4[[#This Row],[Gross Revenue]]-IMDB4[[#This Row],[Budget]]</f>
        <v>38797148</v>
      </c>
      <c r="V1835" s="9" t="str">
        <f>IF(IMDB4[[#This Row],[Profit]]&gt;0,"Hit","Flop")</f>
        <v>Hit</v>
      </c>
      <c r="W1835" s="9" t="str" cm="1">
        <f t="array" ref="W1835">_xlfn.IFS(IMDB4[[#This Row],[IMDb Score (1-10)]]&gt;=8,"Excellent",IMDB4[[#This Row],[IMDb Score (1-10)]]&gt;=7,"Good",IMDB4[[#This Row],[IMDb Score (1-10)]]&gt;=5,"Average",TRUE,"Poor")</f>
        <v>Good</v>
      </c>
      <c r="X1835" s="9" t="str">
        <f>IF(IMDB4[[#This Row],[Duration (min)]]&lt;90,"Short",IF(IMDB4[[#This Row],[Duration (min)]]&lt;=120,"Medium", "Long"))</f>
        <v>Medium</v>
      </c>
    </row>
    <row r="1836" spans="1:24" x14ac:dyDescent="0.25">
      <c r="A1836" s="1" t="s">
        <v>4811</v>
      </c>
      <c r="B1836" s="2">
        <v>39133</v>
      </c>
      <c r="C1836" s="30">
        <f>YEAR(IMDB4[[#This Row],[Release Date]])</f>
        <v>2007</v>
      </c>
      <c r="D1836" s="30" t="str">
        <f>FLOOR(IMDB4[[#This Row],[Year]],10)&amp;"s"</f>
        <v>2000s</v>
      </c>
      <c r="E1836" s="1" t="s">
        <v>32</v>
      </c>
      <c r="F1836" s="1" t="s">
        <v>20</v>
      </c>
      <c r="G1836" s="1" t="s">
        <v>3</v>
      </c>
      <c r="H1836" s="1" t="s">
        <v>4</v>
      </c>
      <c r="I1836" s="1" t="s">
        <v>132</v>
      </c>
      <c r="J1836" s="1" t="s">
        <v>2779</v>
      </c>
      <c r="K1836" s="1" t="s">
        <v>4282</v>
      </c>
      <c r="L1836" s="30">
        <v>1000</v>
      </c>
      <c r="M1836" s="30">
        <v>6554</v>
      </c>
      <c r="N1836" s="30">
        <v>17</v>
      </c>
      <c r="O1836" s="30">
        <v>0</v>
      </c>
      <c r="P1836" s="27">
        <v>6.1</v>
      </c>
      <c r="Q1836" s="30">
        <v>37</v>
      </c>
      <c r="R1836" s="30">
        <v>117</v>
      </c>
      <c r="S1836" s="9">
        <v>49121934</v>
      </c>
      <c r="T1836" s="9">
        <v>13000000</v>
      </c>
      <c r="U1836" s="9">
        <f>IMDB4[[#This Row],[Gross Revenue]]-IMDB4[[#This Row],[Budget]]</f>
        <v>36121934</v>
      </c>
      <c r="V1836" s="9" t="str">
        <f>IF(IMDB4[[#This Row],[Profit]]&gt;0,"Hit","Flop")</f>
        <v>Hit</v>
      </c>
      <c r="W1836" s="9" t="str" cm="1">
        <f t="array" ref="W1836">_xlfn.IFS(IMDB4[[#This Row],[IMDb Score (1-10)]]&gt;=8,"Excellent",IMDB4[[#This Row],[IMDb Score (1-10)]]&gt;=7,"Good",IMDB4[[#This Row],[IMDb Score (1-10)]]&gt;=5,"Average",TRUE,"Poor")</f>
        <v>Average</v>
      </c>
      <c r="X1836" s="9" t="str">
        <f>IF(IMDB4[[#This Row],[Duration (min)]]&lt;90,"Short",IF(IMDB4[[#This Row],[Duration (min)]]&lt;=120,"Medium", "Long"))</f>
        <v>Medium</v>
      </c>
    </row>
    <row r="1837" spans="1:24" x14ac:dyDescent="0.25">
      <c r="A1837" s="1" t="s">
        <v>4688</v>
      </c>
      <c r="B1837" s="2">
        <v>39326</v>
      </c>
      <c r="C1837" s="30">
        <f>YEAR(IMDB4[[#This Row],[Release Date]])</f>
        <v>2007</v>
      </c>
      <c r="D1837" s="30" t="str">
        <f>FLOOR(IMDB4[[#This Row],[Year]],10)&amp;"s"</f>
        <v>2000s</v>
      </c>
      <c r="E1837" s="1" t="s">
        <v>32</v>
      </c>
      <c r="F1837" s="1" t="s">
        <v>2</v>
      </c>
      <c r="G1837" s="1" t="s">
        <v>3</v>
      </c>
      <c r="H1837" s="1" t="s">
        <v>4</v>
      </c>
      <c r="I1837" s="1" t="s">
        <v>92</v>
      </c>
      <c r="J1837" s="1" t="s">
        <v>1445</v>
      </c>
      <c r="K1837" s="1" t="s">
        <v>4689</v>
      </c>
      <c r="L1837" s="30">
        <v>1000</v>
      </c>
      <c r="M1837" s="30">
        <v>3284</v>
      </c>
      <c r="N1837" s="30">
        <v>209</v>
      </c>
      <c r="O1837" s="30">
        <v>0</v>
      </c>
      <c r="P1837" s="27">
        <v>7.3</v>
      </c>
      <c r="Q1837" s="30">
        <v>299</v>
      </c>
      <c r="R1837" s="30">
        <v>119</v>
      </c>
      <c r="S1837" s="9">
        <v>49024969</v>
      </c>
      <c r="T1837" s="9">
        <v>25000000</v>
      </c>
      <c r="U1837" s="9">
        <f>IMDB4[[#This Row],[Gross Revenue]]-IMDB4[[#This Row],[Budget]]</f>
        <v>24024969</v>
      </c>
      <c r="V1837" s="9" t="str">
        <f>IF(IMDB4[[#This Row],[Profit]]&gt;0,"Hit","Flop")</f>
        <v>Hit</v>
      </c>
      <c r="W1837" s="9" t="str" cm="1">
        <f t="array" ref="W1837">_xlfn.IFS(IMDB4[[#This Row],[IMDb Score (1-10)]]&gt;=8,"Excellent",IMDB4[[#This Row],[IMDb Score (1-10)]]&gt;=7,"Good",IMDB4[[#This Row],[IMDb Score (1-10)]]&gt;=5,"Average",TRUE,"Poor")</f>
        <v>Good</v>
      </c>
      <c r="X1837" s="9" t="str">
        <f>IF(IMDB4[[#This Row],[Duration (min)]]&lt;90,"Short",IF(IMDB4[[#This Row],[Duration (min)]]&lt;=120,"Medium", "Long"))</f>
        <v>Medium</v>
      </c>
    </row>
    <row r="1838" spans="1:24" x14ac:dyDescent="0.25">
      <c r="A1838" s="1" t="s">
        <v>4043</v>
      </c>
      <c r="B1838" s="2">
        <v>38445</v>
      </c>
      <c r="C1838" s="30">
        <f>YEAR(IMDB4[[#This Row],[Release Date]])</f>
        <v>2005</v>
      </c>
      <c r="D1838" s="30" t="str">
        <f>FLOOR(IMDB4[[#This Row],[Year]],10)&amp;"s"</f>
        <v>2000s</v>
      </c>
      <c r="E1838" s="1" t="s">
        <v>32</v>
      </c>
      <c r="F1838" s="1" t="s">
        <v>77</v>
      </c>
      <c r="G1838" s="1" t="s">
        <v>3</v>
      </c>
      <c r="H1838" s="1" t="s">
        <v>4</v>
      </c>
      <c r="I1838" s="1" t="s">
        <v>132</v>
      </c>
      <c r="J1838" s="1" t="s">
        <v>209</v>
      </c>
      <c r="K1838" s="1" t="s">
        <v>1140</v>
      </c>
      <c r="L1838" s="30">
        <v>1000</v>
      </c>
      <c r="M1838" s="30">
        <v>4305</v>
      </c>
      <c r="N1838" s="30">
        <v>11</v>
      </c>
      <c r="O1838" s="30">
        <v>621</v>
      </c>
      <c r="P1838" s="27">
        <v>5</v>
      </c>
      <c r="Q1838" s="30">
        <v>111</v>
      </c>
      <c r="R1838" s="30">
        <v>115</v>
      </c>
      <c r="S1838" s="9">
        <v>48472213</v>
      </c>
      <c r="T1838" s="9">
        <v>45000000</v>
      </c>
      <c r="U1838" s="9">
        <f>IMDB4[[#This Row],[Gross Revenue]]-IMDB4[[#This Row],[Budget]]</f>
        <v>3472213</v>
      </c>
      <c r="V1838" s="9" t="str">
        <f>IF(IMDB4[[#This Row],[Profit]]&gt;0,"Hit","Flop")</f>
        <v>Hit</v>
      </c>
      <c r="W1838" s="9" t="str" cm="1">
        <f t="array" ref="W1838">_xlfn.IFS(IMDB4[[#This Row],[IMDb Score (1-10)]]&gt;=8,"Excellent",IMDB4[[#This Row],[IMDb Score (1-10)]]&gt;=7,"Good",IMDB4[[#This Row],[IMDb Score (1-10)]]&gt;=5,"Average",TRUE,"Poor")</f>
        <v>Average</v>
      </c>
      <c r="X1838" s="9" t="str">
        <f>IF(IMDB4[[#This Row],[Duration (min)]]&lt;90,"Short",IF(IMDB4[[#This Row],[Duration (min)]]&lt;=120,"Medium", "Long"))</f>
        <v>Medium</v>
      </c>
    </row>
    <row r="1839" spans="1:24" x14ac:dyDescent="0.25">
      <c r="A1839" s="1" t="s">
        <v>3135</v>
      </c>
      <c r="B1839" s="2">
        <v>37521</v>
      </c>
      <c r="C1839" s="30">
        <f>YEAR(IMDB4[[#This Row],[Release Date]])</f>
        <v>2002</v>
      </c>
      <c r="D1839" s="30" t="str">
        <f>FLOOR(IMDB4[[#This Row],[Year]],10)&amp;"s"</f>
        <v>2000s</v>
      </c>
      <c r="E1839" s="1" t="s">
        <v>32</v>
      </c>
      <c r="F1839" s="1" t="s">
        <v>40</v>
      </c>
      <c r="G1839" s="1" t="s">
        <v>3</v>
      </c>
      <c r="H1839" s="1" t="s">
        <v>4</v>
      </c>
      <c r="I1839" s="1" t="s">
        <v>28</v>
      </c>
      <c r="J1839" s="1" t="s">
        <v>3136</v>
      </c>
      <c r="K1839" s="1" t="s">
        <v>3137</v>
      </c>
      <c r="L1839" s="30">
        <v>1000</v>
      </c>
      <c r="M1839" s="30">
        <v>3402</v>
      </c>
      <c r="N1839" s="30">
        <v>2</v>
      </c>
      <c r="O1839" s="30">
        <v>302</v>
      </c>
      <c r="P1839" s="27">
        <v>5.8</v>
      </c>
      <c r="Q1839" s="30">
        <v>80</v>
      </c>
      <c r="R1839" s="30">
        <v>72</v>
      </c>
      <c r="S1839" s="9">
        <v>48423368</v>
      </c>
      <c r="T1839" s="9">
        <v>20000000</v>
      </c>
      <c r="U1839" s="9">
        <f>IMDB4[[#This Row],[Gross Revenue]]-IMDB4[[#This Row],[Budget]]</f>
        <v>28423368</v>
      </c>
      <c r="V1839" s="9" t="str">
        <f>IF(IMDB4[[#This Row],[Profit]]&gt;0,"Hit","Flop")</f>
        <v>Hit</v>
      </c>
      <c r="W1839" s="9" t="str" cm="1">
        <f t="array" ref="W1839">_xlfn.IFS(IMDB4[[#This Row],[IMDb Score (1-10)]]&gt;=8,"Excellent",IMDB4[[#This Row],[IMDb Score (1-10)]]&gt;=7,"Good",IMDB4[[#This Row],[IMDb Score (1-10)]]&gt;=5,"Average",TRUE,"Poor")</f>
        <v>Average</v>
      </c>
      <c r="X1839" s="9" t="str">
        <f>IF(IMDB4[[#This Row],[Duration (min)]]&lt;90,"Short",IF(IMDB4[[#This Row],[Duration (min)]]&lt;=120,"Medium", "Long"))</f>
        <v>Short</v>
      </c>
    </row>
    <row r="1840" spans="1:24" x14ac:dyDescent="0.25">
      <c r="A1840" s="1" t="s">
        <v>3645</v>
      </c>
      <c r="B1840" s="2">
        <v>38242</v>
      </c>
      <c r="C1840" s="30">
        <f>YEAR(IMDB4[[#This Row],[Release Date]])</f>
        <v>2004</v>
      </c>
      <c r="D1840" s="30" t="str">
        <f>FLOOR(IMDB4[[#This Row],[Year]],10)&amp;"s"</f>
        <v>2000s</v>
      </c>
      <c r="E1840" s="1" t="s">
        <v>32</v>
      </c>
      <c r="F1840" s="1" t="s">
        <v>20</v>
      </c>
      <c r="G1840" s="1" t="s">
        <v>3</v>
      </c>
      <c r="H1840" s="1" t="s">
        <v>4</v>
      </c>
      <c r="I1840" s="1" t="s">
        <v>84</v>
      </c>
      <c r="J1840" s="1" t="s">
        <v>3646</v>
      </c>
      <c r="K1840" s="1" t="s">
        <v>3106</v>
      </c>
      <c r="L1840" s="30">
        <v>1000</v>
      </c>
      <c r="M1840" s="30">
        <v>4604</v>
      </c>
      <c r="N1840" s="30">
        <v>38</v>
      </c>
      <c r="O1840" s="30">
        <v>531</v>
      </c>
      <c r="P1840" s="27">
        <v>4.3</v>
      </c>
      <c r="Q1840" s="30">
        <v>59</v>
      </c>
      <c r="R1840" s="30">
        <v>93</v>
      </c>
      <c r="S1840" s="9">
        <v>48114556</v>
      </c>
      <c r="T1840" s="9">
        <v>26000000</v>
      </c>
      <c r="U1840" s="9">
        <f>IMDB4[[#This Row],[Gross Revenue]]-IMDB4[[#This Row],[Budget]]</f>
        <v>22114556</v>
      </c>
      <c r="V1840" s="9" t="str">
        <f>IF(IMDB4[[#This Row],[Profit]]&gt;0,"Hit","Flop")</f>
        <v>Hit</v>
      </c>
      <c r="W1840" s="9" t="str" cm="1">
        <f t="array" ref="W1840">_xlfn.IFS(IMDB4[[#This Row],[IMDb Score (1-10)]]&gt;=8,"Excellent",IMDB4[[#This Row],[IMDb Score (1-10)]]&gt;=7,"Good",IMDB4[[#This Row],[IMDb Score (1-10)]]&gt;=5,"Average",TRUE,"Poor")</f>
        <v>Poor</v>
      </c>
      <c r="X1840" s="9" t="str">
        <f>IF(IMDB4[[#This Row],[Duration (min)]]&lt;90,"Short",IF(IMDB4[[#This Row],[Duration (min)]]&lt;=120,"Medium", "Long"))</f>
        <v>Medium</v>
      </c>
    </row>
    <row r="1841" spans="1:24" x14ac:dyDescent="0.25">
      <c r="A1841" s="1" t="s">
        <v>6200</v>
      </c>
      <c r="B1841" s="2">
        <v>41257</v>
      </c>
      <c r="C1841" s="30">
        <f>YEAR(IMDB4[[#This Row],[Release Date]])</f>
        <v>2012</v>
      </c>
      <c r="D1841" s="30" t="str">
        <f>FLOOR(IMDB4[[#This Row],[Year]],10)&amp;"s"</f>
        <v>2010s</v>
      </c>
      <c r="E1841" s="1" t="s">
        <v>32</v>
      </c>
      <c r="F1841" s="1" t="s">
        <v>91</v>
      </c>
      <c r="G1841" s="1" t="s">
        <v>3</v>
      </c>
      <c r="H1841" s="1" t="s">
        <v>4</v>
      </c>
      <c r="I1841" s="1" t="s">
        <v>92</v>
      </c>
      <c r="J1841" s="1" t="s">
        <v>6201</v>
      </c>
      <c r="K1841" s="1" t="s">
        <v>4117</v>
      </c>
      <c r="L1841" s="30">
        <v>1000</v>
      </c>
      <c r="M1841" s="30">
        <v>2239</v>
      </c>
      <c r="N1841" s="30">
        <v>301</v>
      </c>
      <c r="O1841" s="30">
        <v>58000</v>
      </c>
      <c r="P1841" s="27">
        <v>6.8</v>
      </c>
      <c r="Q1841" s="30">
        <v>411</v>
      </c>
      <c r="R1841" s="30">
        <v>110</v>
      </c>
      <c r="S1841" s="9">
        <v>48056940</v>
      </c>
      <c r="T1841" s="9">
        <v>3000000</v>
      </c>
      <c r="U1841" s="9">
        <f>IMDB4[[#This Row],[Gross Revenue]]-IMDB4[[#This Row],[Budget]]</f>
        <v>45056940</v>
      </c>
      <c r="V1841" s="9" t="str">
        <f>IF(IMDB4[[#This Row],[Profit]]&gt;0,"Hit","Flop")</f>
        <v>Hit</v>
      </c>
      <c r="W1841" s="9" t="str" cm="1">
        <f t="array" ref="W1841">_xlfn.IFS(IMDB4[[#This Row],[IMDb Score (1-10)]]&gt;=8,"Excellent",IMDB4[[#This Row],[IMDb Score (1-10)]]&gt;=7,"Good",IMDB4[[#This Row],[IMDb Score (1-10)]]&gt;=5,"Average",TRUE,"Poor")</f>
        <v>Average</v>
      </c>
      <c r="X1841" s="9" t="str">
        <f>IF(IMDB4[[#This Row],[Duration (min)]]&lt;90,"Short",IF(IMDB4[[#This Row],[Duration (min)]]&lt;=120,"Medium", "Long"))</f>
        <v>Medium</v>
      </c>
    </row>
    <row r="1842" spans="1:24" x14ac:dyDescent="0.25">
      <c r="A1842" s="1" t="s">
        <v>4546</v>
      </c>
      <c r="B1842" s="2">
        <v>38786</v>
      </c>
      <c r="C1842" s="30">
        <f>YEAR(IMDB4[[#This Row],[Release Date]])</f>
        <v>2006</v>
      </c>
      <c r="D1842" s="30" t="str">
        <f>FLOOR(IMDB4[[#This Row],[Year]],10)&amp;"s"</f>
        <v>2000s</v>
      </c>
      <c r="E1842" s="1" t="s">
        <v>32</v>
      </c>
      <c r="F1842" s="1" t="s">
        <v>91</v>
      </c>
      <c r="G1842" s="1" t="s">
        <v>3</v>
      </c>
      <c r="H1842" s="1" t="s">
        <v>4</v>
      </c>
      <c r="I1842" s="1" t="s">
        <v>132</v>
      </c>
      <c r="J1842" s="1" t="s">
        <v>4547</v>
      </c>
      <c r="K1842" s="1" t="s">
        <v>1529</v>
      </c>
      <c r="L1842" s="30">
        <v>1000</v>
      </c>
      <c r="M1842" s="30">
        <v>2452</v>
      </c>
      <c r="N1842" s="30">
        <v>165</v>
      </c>
      <c r="O1842" s="30">
        <v>0</v>
      </c>
      <c r="P1842" s="27">
        <v>5</v>
      </c>
      <c r="Q1842" s="30">
        <v>152</v>
      </c>
      <c r="R1842" s="30">
        <v>87</v>
      </c>
      <c r="S1842" s="9">
        <v>47860214</v>
      </c>
      <c r="T1842" s="9">
        <v>15000000</v>
      </c>
      <c r="U1842" s="9">
        <f>IMDB4[[#This Row],[Gross Revenue]]-IMDB4[[#This Row],[Budget]]</f>
        <v>32860214</v>
      </c>
      <c r="V1842" s="9" t="str">
        <f>IF(IMDB4[[#This Row],[Profit]]&gt;0,"Hit","Flop")</f>
        <v>Hit</v>
      </c>
      <c r="W1842" s="9" t="str" cm="1">
        <f t="array" ref="W1842">_xlfn.IFS(IMDB4[[#This Row],[IMDb Score (1-10)]]&gt;=8,"Excellent",IMDB4[[#This Row],[IMDb Score (1-10)]]&gt;=7,"Good",IMDB4[[#This Row],[IMDb Score (1-10)]]&gt;=5,"Average",TRUE,"Poor")</f>
        <v>Average</v>
      </c>
      <c r="X1842" s="9" t="str">
        <f>IF(IMDB4[[#This Row],[Duration (min)]]&lt;90,"Short",IF(IMDB4[[#This Row],[Duration (min)]]&lt;=120,"Medium", "Long"))</f>
        <v>Short</v>
      </c>
    </row>
    <row r="1843" spans="1:24" x14ac:dyDescent="0.25">
      <c r="A1843" s="1" t="s">
        <v>1492</v>
      </c>
      <c r="B1843" s="2">
        <v>35466</v>
      </c>
      <c r="C1843" s="30">
        <f>YEAR(IMDB4[[#This Row],[Release Date]])</f>
        <v>1997</v>
      </c>
      <c r="D1843" s="30" t="str">
        <f>FLOOR(IMDB4[[#This Row],[Year]],10)&amp;"s"</f>
        <v>1990s</v>
      </c>
      <c r="E1843" s="1" t="s">
        <v>32</v>
      </c>
      <c r="F1843" s="1" t="s">
        <v>77</v>
      </c>
      <c r="G1843" s="1" t="s">
        <v>3</v>
      </c>
      <c r="H1843" s="1" t="s">
        <v>4</v>
      </c>
      <c r="I1843" s="1" t="s">
        <v>92</v>
      </c>
      <c r="J1843" s="1" t="s">
        <v>1493</v>
      </c>
      <c r="K1843" s="1" t="s">
        <v>1494</v>
      </c>
      <c r="L1843" s="30">
        <v>1000</v>
      </c>
      <c r="M1843" s="30">
        <v>3090</v>
      </c>
      <c r="N1843" s="30">
        <v>0</v>
      </c>
      <c r="O1843" s="30">
        <v>0</v>
      </c>
      <c r="P1843" s="27">
        <v>6.3</v>
      </c>
      <c r="Q1843" s="30">
        <v>223</v>
      </c>
      <c r="R1843" s="30">
        <v>116</v>
      </c>
      <c r="S1843" s="9">
        <v>47748610</v>
      </c>
      <c r="T1843" s="9">
        <v>75000000</v>
      </c>
      <c r="U1843" s="9">
        <f>IMDB4[[#This Row],[Gross Revenue]]-IMDB4[[#This Row],[Budget]]</f>
        <v>-27251390</v>
      </c>
      <c r="V1843" s="9" t="str">
        <f>IF(IMDB4[[#This Row],[Profit]]&gt;0,"Hit","Flop")</f>
        <v>Flop</v>
      </c>
      <c r="W1843" s="9" t="str" cm="1">
        <f t="array" ref="W1843">_xlfn.IFS(IMDB4[[#This Row],[IMDb Score (1-10)]]&gt;=8,"Excellent",IMDB4[[#This Row],[IMDb Score (1-10)]]&gt;=7,"Good",IMDB4[[#This Row],[IMDb Score (1-10)]]&gt;=5,"Average",TRUE,"Poor")</f>
        <v>Average</v>
      </c>
      <c r="X1843" s="9" t="str">
        <f>IF(IMDB4[[#This Row],[Duration (min)]]&lt;90,"Short",IF(IMDB4[[#This Row],[Duration (min)]]&lt;=120,"Medium", "Long"))</f>
        <v>Medium</v>
      </c>
    </row>
    <row r="1844" spans="1:24" x14ac:dyDescent="0.25">
      <c r="A1844" s="1" t="s">
        <v>3276</v>
      </c>
      <c r="B1844" s="2">
        <v>37869</v>
      </c>
      <c r="C1844" s="30">
        <f>YEAR(IMDB4[[#This Row],[Release Date]])</f>
        <v>2003</v>
      </c>
      <c r="D1844" s="30" t="str">
        <f>FLOOR(IMDB4[[#This Row],[Year]],10)&amp;"s"</f>
        <v>2000s</v>
      </c>
      <c r="E1844" s="1" t="s">
        <v>32</v>
      </c>
      <c r="F1844" s="1" t="s">
        <v>77</v>
      </c>
      <c r="G1844" s="1" t="s">
        <v>3</v>
      </c>
      <c r="H1844" s="1" t="s">
        <v>4</v>
      </c>
      <c r="I1844" s="1" t="s">
        <v>84</v>
      </c>
      <c r="J1844" s="1" t="s">
        <v>2352</v>
      </c>
      <c r="K1844" s="1" t="s">
        <v>3277</v>
      </c>
      <c r="L1844" s="30">
        <v>1000</v>
      </c>
      <c r="M1844" s="30">
        <v>3037</v>
      </c>
      <c r="N1844" s="30">
        <v>91</v>
      </c>
      <c r="O1844" s="30">
        <v>542</v>
      </c>
      <c r="P1844" s="27">
        <v>5</v>
      </c>
      <c r="Q1844" s="30">
        <v>79</v>
      </c>
      <c r="R1844" s="30">
        <v>102</v>
      </c>
      <c r="S1844" s="9">
        <v>47285499</v>
      </c>
      <c r="T1844" s="9">
        <v>26000000</v>
      </c>
      <c r="U1844" s="9">
        <f>IMDB4[[#This Row],[Gross Revenue]]-IMDB4[[#This Row],[Budget]]</f>
        <v>21285499</v>
      </c>
      <c r="V1844" s="9" t="str">
        <f>IF(IMDB4[[#This Row],[Profit]]&gt;0,"Hit","Flop")</f>
        <v>Hit</v>
      </c>
      <c r="W1844" s="9" t="str" cm="1">
        <f t="array" ref="W1844">_xlfn.IFS(IMDB4[[#This Row],[IMDb Score (1-10)]]&gt;=8,"Excellent",IMDB4[[#This Row],[IMDb Score (1-10)]]&gt;=7,"Good",IMDB4[[#This Row],[IMDb Score (1-10)]]&gt;=5,"Average",TRUE,"Poor")</f>
        <v>Average</v>
      </c>
      <c r="X1844" s="9" t="str">
        <f>IF(IMDB4[[#This Row],[Duration (min)]]&lt;90,"Short",IF(IMDB4[[#This Row],[Duration (min)]]&lt;=120,"Medium", "Long"))</f>
        <v>Medium</v>
      </c>
    </row>
    <row r="1845" spans="1:24" x14ac:dyDescent="0.25">
      <c r="A1845" s="1" t="s">
        <v>3993</v>
      </c>
      <c r="B1845" s="2">
        <v>38607</v>
      </c>
      <c r="C1845" s="30">
        <f>YEAR(IMDB4[[#This Row],[Release Date]])</f>
        <v>2005</v>
      </c>
      <c r="D1845" s="30" t="str">
        <f>FLOOR(IMDB4[[#This Row],[Year]],10)&amp;"s"</f>
        <v>2000s</v>
      </c>
      <c r="E1845" s="1" t="s">
        <v>32</v>
      </c>
      <c r="F1845" s="1" t="s">
        <v>91</v>
      </c>
      <c r="G1845" s="1" t="s">
        <v>3</v>
      </c>
      <c r="H1845" s="1" t="s">
        <v>4</v>
      </c>
      <c r="I1845" s="1" t="s">
        <v>92</v>
      </c>
      <c r="J1845" s="1" t="s">
        <v>3994</v>
      </c>
      <c r="K1845" s="1" t="s">
        <v>3995</v>
      </c>
      <c r="L1845" s="30">
        <v>1000</v>
      </c>
      <c r="M1845" s="30">
        <v>2990</v>
      </c>
      <c r="N1845" s="30">
        <v>0</v>
      </c>
      <c r="O1845" s="30">
        <v>0</v>
      </c>
      <c r="P1845" s="27">
        <v>5.9</v>
      </c>
      <c r="Q1845" s="30">
        <v>303</v>
      </c>
      <c r="R1845" s="30">
        <v>93</v>
      </c>
      <c r="S1845" s="9">
        <v>47277326</v>
      </c>
      <c r="T1845" s="9">
        <v>4800000</v>
      </c>
      <c r="U1845" s="9">
        <f>IMDB4[[#This Row],[Gross Revenue]]-IMDB4[[#This Row],[Budget]]</f>
        <v>42477326</v>
      </c>
      <c r="V1845" s="9" t="str">
        <f>IF(IMDB4[[#This Row],[Profit]]&gt;0,"Hit","Flop")</f>
        <v>Hit</v>
      </c>
      <c r="W1845" s="9" t="str" cm="1">
        <f t="array" ref="W1845">_xlfn.IFS(IMDB4[[#This Row],[IMDb Score (1-10)]]&gt;=8,"Excellent",IMDB4[[#This Row],[IMDb Score (1-10)]]&gt;=7,"Good",IMDB4[[#This Row],[IMDb Score (1-10)]]&gt;=5,"Average",TRUE,"Poor")</f>
        <v>Average</v>
      </c>
      <c r="X1845" s="9" t="str">
        <f>IF(IMDB4[[#This Row],[Duration (min)]]&lt;90,"Short",IF(IMDB4[[#This Row],[Duration (min)]]&lt;=120,"Medium", "Long"))</f>
        <v>Medium</v>
      </c>
    </row>
    <row r="1846" spans="1:24" x14ac:dyDescent="0.25">
      <c r="A1846" s="1" t="s">
        <v>1835</v>
      </c>
      <c r="B1846" s="2">
        <v>36068</v>
      </c>
      <c r="C1846" s="30">
        <f>YEAR(IMDB4[[#This Row],[Release Date]])</f>
        <v>1998</v>
      </c>
      <c r="D1846" s="30" t="str">
        <f>FLOOR(IMDB4[[#This Row],[Year]],10)&amp;"s"</f>
        <v>1990s</v>
      </c>
      <c r="E1846" s="1" t="s">
        <v>32</v>
      </c>
      <c r="F1846" s="1" t="s">
        <v>20</v>
      </c>
      <c r="G1846" s="1" t="s">
        <v>3</v>
      </c>
      <c r="H1846" s="1" t="s">
        <v>4</v>
      </c>
      <c r="I1846" s="1" t="s">
        <v>132</v>
      </c>
      <c r="J1846" s="1" t="s">
        <v>1836</v>
      </c>
      <c r="K1846" s="1" t="s">
        <v>1837</v>
      </c>
      <c r="L1846" s="30">
        <v>1000</v>
      </c>
      <c r="M1846" s="30">
        <v>4294</v>
      </c>
      <c r="N1846" s="30">
        <v>165</v>
      </c>
      <c r="O1846" s="30">
        <v>0</v>
      </c>
      <c r="P1846" s="27">
        <v>6.1</v>
      </c>
      <c r="Q1846" s="30">
        <v>92</v>
      </c>
      <c r="R1846" s="30">
        <v>104</v>
      </c>
      <c r="S1846" s="9">
        <v>46611204</v>
      </c>
      <c r="T1846" s="9">
        <v>48000000</v>
      </c>
      <c r="U1846" s="9">
        <f>IMDB4[[#This Row],[Gross Revenue]]-IMDB4[[#This Row],[Budget]]</f>
        <v>-1388796</v>
      </c>
      <c r="V1846" s="9" t="str">
        <f>IF(IMDB4[[#This Row],[Profit]]&gt;0,"Hit","Flop")</f>
        <v>Flop</v>
      </c>
      <c r="W1846" s="9" t="str" cm="1">
        <f t="array" ref="W1846">_xlfn.IFS(IMDB4[[#This Row],[IMDb Score (1-10)]]&gt;=8,"Excellent",IMDB4[[#This Row],[IMDb Score (1-10)]]&gt;=7,"Good",IMDB4[[#This Row],[IMDb Score (1-10)]]&gt;=5,"Average",TRUE,"Poor")</f>
        <v>Average</v>
      </c>
      <c r="X1846" s="9" t="str">
        <f>IF(IMDB4[[#This Row],[Duration (min)]]&lt;90,"Short",IF(IMDB4[[#This Row],[Duration (min)]]&lt;=120,"Medium", "Long"))</f>
        <v>Medium</v>
      </c>
    </row>
    <row r="1847" spans="1:24" x14ac:dyDescent="0.25">
      <c r="A1847" s="1" t="s">
        <v>5777</v>
      </c>
      <c r="B1847" s="2">
        <v>40761</v>
      </c>
      <c r="C1847" s="30">
        <f>YEAR(IMDB4[[#This Row],[Release Date]])</f>
        <v>2011</v>
      </c>
      <c r="D1847" s="30" t="str">
        <f>FLOOR(IMDB4[[#This Row],[Year]],10)&amp;"s"</f>
        <v>2010s</v>
      </c>
      <c r="E1847" s="1" t="s">
        <v>32</v>
      </c>
      <c r="F1847" s="1" t="s">
        <v>40</v>
      </c>
      <c r="G1847" s="1" t="s">
        <v>3</v>
      </c>
      <c r="H1847" s="1" t="s">
        <v>83</v>
      </c>
      <c r="I1847" s="1" t="s">
        <v>84</v>
      </c>
      <c r="J1847" s="1" t="s">
        <v>614</v>
      </c>
      <c r="K1847" s="1" t="s">
        <v>5778</v>
      </c>
      <c r="L1847" s="30">
        <v>1000</v>
      </c>
      <c r="M1847" s="30">
        <v>2707</v>
      </c>
      <c r="N1847" s="30">
        <v>6</v>
      </c>
      <c r="O1847" s="30">
        <v>0</v>
      </c>
      <c r="P1847" s="27">
        <v>7.1</v>
      </c>
      <c r="Q1847" s="30">
        <v>190</v>
      </c>
      <c r="R1847" s="30">
        <v>97</v>
      </c>
      <c r="S1847" s="9">
        <v>46440491</v>
      </c>
      <c r="T1847" s="9">
        <v>100000000</v>
      </c>
      <c r="U1847" s="9">
        <f>IMDB4[[#This Row],[Gross Revenue]]-IMDB4[[#This Row],[Budget]]</f>
        <v>-53559509</v>
      </c>
      <c r="V1847" s="9" t="str">
        <f>IF(IMDB4[[#This Row],[Profit]]&gt;0,"Hit","Flop")</f>
        <v>Flop</v>
      </c>
      <c r="W1847" s="9" t="str" cm="1">
        <f t="array" ref="W1847">_xlfn.IFS(IMDB4[[#This Row],[IMDb Score (1-10)]]&gt;=8,"Excellent",IMDB4[[#This Row],[IMDb Score (1-10)]]&gt;=7,"Good",IMDB4[[#This Row],[IMDb Score (1-10)]]&gt;=5,"Average",TRUE,"Poor")</f>
        <v>Good</v>
      </c>
      <c r="X1847" s="9" t="str">
        <f>IF(IMDB4[[#This Row],[Duration (min)]]&lt;90,"Short",IF(IMDB4[[#This Row],[Duration (min)]]&lt;=120,"Medium", "Long"))</f>
        <v>Medium</v>
      </c>
    </row>
    <row r="1848" spans="1:24" x14ac:dyDescent="0.25">
      <c r="A1848" s="1" t="s">
        <v>5957</v>
      </c>
      <c r="B1848" s="2">
        <v>40711</v>
      </c>
      <c r="C1848" s="30">
        <f>YEAR(IMDB4[[#This Row],[Release Date]])</f>
        <v>2011</v>
      </c>
      <c r="D1848" s="30" t="str">
        <f>FLOOR(IMDB4[[#This Row],[Year]],10)&amp;"s"</f>
        <v>2010s</v>
      </c>
      <c r="E1848" s="1" t="s">
        <v>32</v>
      </c>
      <c r="F1848" s="1" t="s">
        <v>20</v>
      </c>
      <c r="G1848" s="1" t="s">
        <v>3</v>
      </c>
      <c r="H1848" s="1" t="s">
        <v>83</v>
      </c>
      <c r="I1848" s="1" t="s">
        <v>132</v>
      </c>
      <c r="J1848" s="1" t="s">
        <v>1445</v>
      </c>
      <c r="K1848" s="1" t="s">
        <v>1851</v>
      </c>
      <c r="L1848" s="30">
        <v>1000</v>
      </c>
      <c r="M1848" s="30">
        <v>1898</v>
      </c>
      <c r="N1848" s="30">
        <v>108</v>
      </c>
      <c r="O1848" s="30">
        <v>48000</v>
      </c>
      <c r="P1848" s="27">
        <v>7.3</v>
      </c>
      <c r="Q1848" s="30">
        <v>264</v>
      </c>
      <c r="R1848" s="30">
        <v>124</v>
      </c>
      <c r="S1848" s="9">
        <v>46377022</v>
      </c>
      <c r="T1848" s="9">
        <v>10000000</v>
      </c>
      <c r="U1848" s="9">
        <f>IMDB4[[#This Row],[Gross Revenue]]-IMDB4[[#This Row],[Budget]]</f>
        <v>36377022</v>
      </c>
      <c r="V1848" s="9" t="str">
        <f>IF(IMDB4[[#This Row],[Profit]]&gt;0,"Hit","Flop")</f>
        <v>Hit</v>
      </c>
      <c r="W1848" s="9" t="str" cm="1">
        <f t="array" ref="W1848">_xlfn.IFS(IMDB4[[#This Row],[IMDb Score (1-10)]]&gt;=8,"Excellent",IMDB4[[#This Row],[IMDb Score (1-10)]]&gt;=7,"Good",IMDB4[[#This Row],[IMDb Score (1-10)]]&gt;=5,"Average",TRUE,"Poor")</f>
        <v>Good</v>
      </c>
      <c r="X1848" s="9" t="str">
        <f>IF(IMDB4[[#This Row],[Duration (min)]]&lt;90,"Short",IF(IMDB4[[#This Row],[Duration (min)]]&lt;=120,"Medium", "Long"))</f>
        <v>Long</v>
      </c>
    </row>
    <row r="1849" spans="1:24" x14ac:dyDescent="0.25">
      <c r="A1849" s="1" t="s">
        <v>4943</v>
      </c>
      <c r="B1849" s="2">
        <v>39587</v>
      </c>
      <c r="C1849" s="30">
        <f>YEAR(IMDB4[[#This Row],[Release Date]])</f>
        <v>2008</v>
      </c>
      <c r="D1849" s="30" t="str">
        <f>FLOOR(IMDB4[[#This Row],[Year]],10)&amp;"s"</f>
        <v>2000s</v>
      </c>
      <c r="E1849" s="1" t="s">
        <v>32</v>
      </c>
      <c r="F1849" s="1" t="s">
        <v>20</v>
      </c>
      <c r="G1849" s="1" t="s">
        <v>3</v>
      </c>
      <c r="H1849" s="1" t="s">
        <v>4</v>
      </c>
      <c r="I1849" s="1" t="s">
        <v>132</v>
      </c>
      <c r="J1849" s="1" t="s">
        <v>3858</v>
      </c>
      <c r="K1849" s="1" t="s">
        <v>4944</v>
      </c>
      <c r="L1849" s="30">
        <v>1000</v>
      </c>
      <c r="M1849" s="30">
        <v>4298</v>
      </c>
      <c r="N1849" s="30">
        <v>10</v>
      </c>
      <c r="O1849" s="30">
        <v>3000</v>
      </c>
      <c r="P1849" s="27">
        <v>5.8</v>
      </c>
      <c r="Q1849" s="30">
        <v>128</v>
      </c>
      <c r="R1849" s="30">
        <v>101</v>
      </c>
      <c r="S1849" s="9">
        <v>46012734</v>
      </c>
      <c r="T1849" s="9">
        <v>40000000</v>
      </c>
      <c r="U1849" s="9">
        <f>IMDB4[[#This Row],[Gross Revenue]]-IMDB4[[#This Row],[Budget]]</f>
        <v>6012734</v>
      </c>
      <c r="V1849" s="9" t="str">
        <f>IF(IMDB4[[#This Row],[Profit]]&gt;0,"Hit","Flop")</f>
        <v>Hit</v>
      </c>
      <c r="W1849" s="9" t="str" cm="1">
        <f t="array" ref="W1849">_xlfn.IFS(IMDB4[[#This Row],[IMDb Score (1-10)]]&gt;=8,"Excellent",IMDB4[[#This Row],[IMDb Score (1-10)]]&gt;=7,"Good",IMDB4[[#This Row],[IMDb Score (1-10)]]&gt;=5,"Average",TRUE,"Poor")</f>
        <v>Average</v>
      </c>
      <c r="X1849" s="9" t="str">
        <f>IF(IMDB4[[#This Row],[Duration (min)]]&lt;90,"Short",IF(IMDB4[[#This Row],[Duration (min)]]&lt;=120,"Medium", "Long"))</f>
        <v>Medium</v>
      </c>
    </row>
    <row r="1850" spans="1:24" x14ac:dyDescent="0.25">
      <c r="A1850" s="1" t="s">
        <v>1652</v>
      </c>
      <c r="B1850" s="2">
        <v>35605</v>
      </c>
      <c r="C1850" s="30">
        <f>YEAR(IMDB4[[#This Row],[Release Date]])</f>
        <v>1997</v>
      </c>
      <c r="D1850" s="30" t="str">
        <f>FLOOR(IMDB4[[#This Row],[Year]],10)&amp;"s"</f>
        <v>1990s</v>
      </c>
      <c r="E1850" s="1" t="s">
        <v>32</v>
      </c>
      <c r="F1850" s="1" t="s">
        <v>20</v>
      </c>
      <c r="G1850" s="1" t="s">
        <v>3</v>
      </c>
      <c r="H1850" s="1" t="s">
        <v>83</v>
      </c>
      <c r="I1850" s="1" t="s">
        <v>92</v>
      </c>
      <c r="J1850" s="1" t="s">
        <v>1445</v>
      </c>
      <c r="K1850" s="1" t="s">
        <v>1653</v>
      </c>
      <c r="L1850" s="30">
        <v>1000</v>
      </c>
      <c r="M1850" s="30">
        <v>2323</v>
      </c>
      <c r="N1850" s="30">
        <v>11</v>
      </c>
      <c r="O1850" s="30">
        <v>0</v>
      </c>
      <c r="P1850" s="27">
        <v>7.2</v>
      </c>
      <c r="Q1850" s="30">
        <v>122</v>
      </c>
      <c r="R1850" s="30">
        <v>91</v>
      </c>
      <c r="S1850" s="9">
        <v>45857453</v>
      </c>
      <c r="T1850" s="9">
        <v>3500000</v>
      </c>
      <c r="U1850" s="9">
        <f>IMDB4[[#This Row],[Gross Revenue]]-IMDB4[[#This Row],[Budget]]</f>
        <v>42357453</v>
      </c>
      <c r="V1850" s="9" t="str">
        <f>IF(IMDB4[[#This Row],[Profit]]&gt;0,"Hit","Flop")</f>
        <v>Hit</v>
      </c>
      <c r="W1850" s="9" t="str" cm="1">
        <f t="array" ref="W1850">_xlfn.IFS(IMDB4[[#This Row],[IMDb Score (1-10)]]&gt;=8,"Excellent",IMDB4[[#This Row],[IMDb Score (1-10)]]&gt;=7,"Good",IMDB4[[#This Row],[IMDb Score (1-10)]]&gt;=5,"Average",TRUE,"Poor")</f>
        <v>Good</v>
      </c>
      <c r="X1850" s="9" t="str">
        <f>IF(IMDB4[[#This Row],[Duration (min)]]&lt;90,"Short",IF(IMDB4[[#This Row],[Duration (min)]]&lt;=120,"Medium", "Long"))</f>
        <v>Medium</v>
      </c>
    </row>
    <row r="1851" spans="1:24" x14ac:dyDescent="0.25">
      <c r="A1851" s="1" t="s">
        <v>2433</v>
      </c>
      <c r="B1851" s="2">
        <v>36805</v>
      </c>
      <c r="C1851" s="30">
        <f>YEAR(IMDB4[[#This Row],[Release Date]])</f>
        <v>2000</v>
      </c>
      <c r="D1851" s="30" t="str">
        <f>FLOOR(IMDB4[[#This Row],[Year]],10)&amp;"s"</f>
        <v>2000s</v>
      </c>
      <c r="E1851" s="1" t="s">
        <v>32</v>
      </c>
      <c r="F1851" s="1" t="s">
        <v>40</v>
      </c>
      <c r="G1851" s="1" t="s">
        <v>3</v>
      </c>
      <c r="H1851" s="1" t="s">
        <v>83</v>
      </c>
      <c r="I1851" s="1" t="s">
        <v>132</v>
      </c>
      <c r="J1851" s="1" t="s">
        <v>1038</v>
      </c>
      <c r="K1851" s="1" t="s">
        <v>1127</v>
      </c>
      <c r="L1851" s="30">
        <v>1000</v>
      </c>
      <c r="M1851" s="30">
        <v>3066</v>
      </c>
      <c r="N1851" s="30">
        <v>0</v>
      </c>
      <c r="O1851" s="30">
        <v>16000</v>
      </c>
      <c r="P1851" s="27">
        <v>7.8</v>
      </c>
      <c r="Q1851" s="30">
        <v>197</v>
      </c>
      <c r="R1851" s="30">
        <v>107</v>
      </c>
      <c r="S1851" s="9">
        <v>45506619</v>
      </c>
      <c r="T1851" s="9">
        <v>26000000</v>
      </c>
      <c r="U1851" s="9">
        <f>IMDB4[[#This Row],[Gross Revenue]]-IMDB4[[#This Row],[Budget]]</f>
        <v>19506619</v>
      </c>
      <c r="V1851" s="9" t="str">
        <f>IF(IMDB4[[#This Row],[Profit]]&gt;0,"Hit","Flop")</f>
        <v>Hit</v>
      </c>
      <c r="W1851" s="9" t="str" cm="1">
        <f t="array" ref="W1851">_xlfn.IFS(IMDB4[[#This Row],[IMDb Score (1-10)]]&gt;=8,"Excellent",IMDB4[[#This Row],[IMDb Score (1-10)]]&gt;=7,"Good",IMDB4[[#This Row],[IMDb Score (1-10)]]&gt;=5,"Average",TRUE,"Poor")</f>
        <v>Good</v>
      </c>
      <c r="X1851" s="9" t="str">
        <f>IF(IMDB4[[#This Row],[Duration (min)]]&lt;90,"Short",IF(IMDB4[[#This Row],[Duration (min)]]&lt;=120,"Medium", "Long"))</f>
        <v>Medium</v>
      </c>
    </row>
    <row r="1852" spans="1:24" x14ac:dyDescent="0.25">
      <c r="A1852" s="1" t="s">
        <v>6518</v>
      </c>
      <c r="B1852" s="2">
        <v>41375</v>
      </c>
      <c r="C1852" s="30">
        <f>YEAR(IMDB4[[#This Row],[Release Date]])</f>
        <v>2013</v>
      </c>
      <c r="D1852" s="30" t="str">
        <f>FLOOR(IMDB4[[#This Row],[Year]],10)&amp;"s"</f>
        <v>2010s</v>
      </c>
      <c r="E1852" s="1" t="s">
        <v>32</v>
      </c>
      <c r="F1852" s="1" t="s">
        <v>20</v>
      </c>
      <c r="G1852" s="1" t="s">
        <v>3</v>
      </c>
      <c r="H1852" s="1" t="s">
        <v>4</v>
      </c>
      <c r="I1852" s="1" t="s">
        <v>132</v>
      </c>
      <c r="J1852" s="1" t="s">
        <v>6394</v>
      </c>
      <c r="K1852" s="1" t="s">
        <v>2969</v>
      </c>
      <c r="L1852" s="30">
        <v>1000</v>
      </c>
      <c r="M1852" s="30">
        <v>5081</v>
      </c>
      <c r="N1852" s="30">
        <v>189</v>
      </c>
      <c r="O1852" s="30">
        <v>22000</v>
      </c>
      <c r="P1852" s="27">
        <v>6.3</v>
      </c>
      <c r="Q1852" s="30">
        <v>246</v>
      </c>
      <c r="R1852" s="30">
        <v>125</v>
      </c>
      <c r="S1852" s="9">
        <v>44665963</v>
      </c>
      <c r="T1852" s="9">
        <v>58000000</v>
      </c>
      <c r="U1852" s="9">
        <f>IMDB4[[#This Row],[Gross Revenue]]-IMDB4[[#This Row],[Budget]]</f>
        <v>-13334037</v>
      </c>
      <c r="V1852" s="9" t="str">
        <f>IF(IMDB4[[#This Row],[Profit]]&gt;0,"Hit","Flop")</f>
        <v>Flop</v>
      </c>
      <c r="W1852" s="9" t="str" cm="1">
        <f t="array" ref="W1852">_xlfn.IFS(IMDB4[[#This Row],[IMDb Score (1-10)]]&gt;=8,"Excellent",IMDB4[[#This Row],[IMDb Score (1-10)]]&gt;=7,"Good",IMDB4[[#This Row],[IMDb Score (1-10)]]&gt;=5,"Average",TRUE,"Poor")</f>
        <v>Average</v>
      </c>
      <c r="X1852" s="9" t="str">
        <f>IF(IMDB4[[#This Row],[Duration (min)]]&lt;90,"Short",IF(IMDB4[[#This Row],[Duration (min)]]&lt;=120,"Medium", "Long"))</f>
        <v>Long</v>
      </c>
    </row>
    <row r="1853" spans="1:24" x14ac:dyDescent="0.25">
      <c r="A1853" s="1" t="s">
        <v>622</v>
      </c>
      <c r="B1853" s="2">
        <v>32090</v>
      </c>
      <c r="C1853" s="30">
        <f>YEAR(IMDB4[[#This Row],[Release Date]])</f>
        <v>1987</v>
      </c>
      <c r="D1853" s="30" t="str">
        <f>FLOOR(IMDB4[[#This Row],[Year]],10)&amp;"s"</f>
        <v>1980s</v>
      </c>
      <c r="E1853" s="1" t="s">
        <v>32</v>
      </c>
      <c r="F1853" s="1" t="s">
        <v>61</v>
      </c>
      <c r="G1853" s="1" t="s">
        <v>3</v>
      </c>
      <c r="H1853" s="1" t="s">
        <v>623</v>
      </c>
      <c r="I1853" s="1" t="s">
        <v>132</v>
      </c>
      <c r="J1853" s="1" t="s">
        <v>624</v>
      </c>
      <c r="K1853" s="1" t="s">
        <v>625</v>
      </c>
      <c r="L1853" s="30">
        <v>1000</v>
      </c>
      <c r="M1853" s="30">
        <v>2451</v>
      </c>
      <c r="N1853" s="30">
        <v>973</v>
      </c>
      <c r="O1853" s="30">
        <v>0</v>
      </c>
      <c r="P1853" s="27">
        <v>7.8</v>
      </c>
      <c r="Q1853" s="30">
        <v>75</v>
      </c>
      <c r="R1853" s="30">
        <v>219</v>
      </c>
      <c r="S1853" s="9">
        <v>43984230</v>
      </c>
      <c r="T1853" s="9">
        <v>23000000</v>
      </c>
      <c r="U1853" s="9">
        <f>IMDB4[[#This Row],[Gross Revenue]]-IMDB4[[#This Row],[Budget]]</f>
        <v>20984230</v>
      </c>
      <c r="V1853" s="9" t="str">
        <f>IF(IMDB4[[#This Row],[Profit]]&gt;0,"Hit","Flop")</f>
        <v>Hit</v>
      </c>
      <c r="W1853" s="9" t="str" cm="1">
        <f t="array" ref="W1853">_xlfn.IFS(IMDB4[[#This Row],[IMDb Score (1-10)]]&gt;=8,"Excellent",IMDB4[[#This Row],[IMDb Score (1-10)]]&gt;=7,"Good",IMDB4[[#This Row],[IMDb Score (1-10)]]&gt;=5,"Average",TRUE,"Poor")</f>
        <v>Good</v>
      </c>
      <c r="X1853" s="9" t="str">
        <f>IF(IMDB4[[#This Row],[Duration (min)]]&lt;90,"Short",IF(IMDB4[[#This Row],[Duration (min)]]&lt;=120,"Medium", "Long"))</f>
        <v>Long</v>
      </c>
    </row>
    <row r="1854" spans="1:24" x14ac:dyDescent="0.25">
      <c r="A1854" s="1" t="s">
        <v>6968</v>
      </c>
      <c r="B1854" s="2">
        <v>42292</v>
      </c>
      <c r="C1854" s="30">
        <f>YEAR(IMDB4[[#This Row],[Release Date]])</f>
        <v>2015</v>
      </c>
      <c r="D1854" s="30" t="str">
        <f>FLOOR(IMDB4[[#This Row],[Year]],10)&amp;"s"</f>
        <v>2010s</v>
      </c>
      <c r="E1854" s="1" t="s">
        <v>32</v>
      </c>
      <c r="F1854" s="1" t="s">
        <v>294</v>
      </c>
      <c r="G1854" s="1" t="s">
        <v>3</v>
      </c>
      <c r="H1854" s="1" t="s">
        <v>4</v>
      </c>
      <c r="I1854" s="1" t="s">
        <v>92</v>
      </c>
      <c r="J1854" s="1" t="s">
        <v>3858</v>
      </c>
      <c r="K1854" s="1" t="s">
        <v>6969</v>
      </c>
      <c r="L1854" s="30">
        <v>1000</v>
      </c>
      <c r="M1854" s="30">
        <v>3215</v>
      </c>
      <c r="N1854" s="30">
        <v>0</v>
      </c>
      <c r="O1854" s="30">
        <v>15000</v>
      </c>
      <c r="P1854" s="27">
        <v>7.1</v>
      </c>
      <c r="Q1854" s="30">
        <v>297</v>
      </c>
      <c r="R1854" s="30">
        <v>108</v>
      </c>
      <c r="S1854" s="9">
        <v>43771291</v>
      </c>
      <c r="T1854" s="9">
        <v>5000000</v>
      </c>
      <c r="U1854" s="9">
        <f>IMDB4[[#This Row],[Gross Revenue]]-IMDB4[[#This Row],[Budget]]</f>
        <v>38771291</v>
      </c>
      <c r="V1854" s="9" t="str">
        <f>IF(IMDB4[[#This Row],[Profit]]&gt;0,"Hit","Flop")</f>
        <v>Hit</v>
      </c>
      <c r="W1854" s="9" t="str" cm="1">
        <f t="array" ref="W1854">_xlfn.IFS(IMDB4[[#This Row],[IMDb Score (1-10)]]&gt;=8,"Excellent",IMDB4[[#This Row],[IMDb Score (1-10)]]&gt;=7,"Good",IMDB4[[#This Row],[IMDb Score (1-10)]]&gt;=5,"Average",TRUE,"Poor")</f>
        <v>Good</v>
      </c>
      <c r="X1854" s="9" t="str">
        <f>IF(IMDB4[[#This Row],[Duration (min)]]&lt;90,"Short",IF(IMDB4[[#This Row],[Duration (min)]]&lt;=120,"Medium", "Long"))</f>
        <v>Medium</v>
      </c>
    </row>
    <row r="1855" spans="1:24" x14ac:dyDescent="0.25">
      <c r="A1855" s="1" t="s">
        <v>1625</v>
      </c>
      <c r="B1855" s="2">
        <v>35699</v>
      </c>
      <c r="C1855" s="30">
        <f>YEAR(IMDB4[[#This Row],[Release Date]])</f>
        <v>1997</v>
      </c>
      <c r="D1855" s="30" t="str">
        <f>FLOOR(IMDB4[[#This Row],[Year]],10)&amp;"s"</f>
        <v>1990s</v>
      </c>
      <c r="E1855" s="1" t="s">
        <v>32</v>
      </c>
      <c r="F1855" s="1" t="s">
        <v>20</v>
      </c>
      <c r="G1855" s="1" t="s">
        <v>3</v>
      </c>
      <c r="H1855" s="1" t="s">
        <v>4</v>
      </c>
      <c r="I1855" s="1" t="s">
        <v>92</v>
      </c>
      <c r="J1855" s="1" t="s">
        <v>838</v>
      </c>
      <c r="K1855" s="1" t="s">
        <v>1626</v>
      </c>
      <c r="L1855" s="30">
        <v>1000</v>
      </c>
      <c r="M1855" s="30">
        <v>4737</v>
      </c>
      <c r="N1855" s="30">
        <v>88</v>
      </c>
      <c r="O1855" s="30">
        <v>508</v>
      </c>
      <c r="P1855" s="27">
        <v>6.9</v>
      </c>
      <c r="Q1855" s="30">
        <v>34</v>
      </c>
      <c r="R1855" s="30">
        <v>115</v>
      </c>
      <c r="S1855" s="9">
        <v>43490057</v>
      </c>
      <c r="T1855" s="9">
        <v>7500000</v>
      </c>
      <c r="U1855" s="9">
        <f>IMDB4[[#This Row],[Gross Revenue]]-IMDB4[[#This Row],[Budget]]</f>
        <v>35990057</v>
      </c>
      <c r="V1855" s="9" t="str">
        <f>IF(IMDB4[[#This Row],[Profit]]&gt;0,"Hit","Flop")</f>
        <v>Hit</v>
      </c>
      <c r="W1855" s="9" t="str" cm="1">
        <f t="array" ref="W1855">_xlfn.IFS(IMDB4[[#This Row],[IMDb Score (1-10)]]&gt;=8,"Excellent",IMDB4[[#This Row],[IMDb Score (1-10)]]&gt;=7,"Good",IMDB4[[#This Row],[IMDb Score (1-10)]]&gt;=5,"Average",TRUE,"Poor")</f>
        <v>Average</v>
      </c>
      <c r="X1855" s="9" t="str">
        <f>IF(IMDB4[[#This Row],[Duration (min)]]&lt;90,"Short",IF(IMDB4[[#This Row],[Duration (min)]]&lt;=120,"Medium", "Long"))</f>
        <v>Medium</v>
      </c>
    </row>
    <row r="1856" spans="1:24" x14ac:dyDescent="0.25">
      <c r="A1856" s="1" t="s">
        <v>6902</v>
      </c>
      <c r="B1856" s="2">
        <v>42236</v>
      </c>
      <c r="C1856" s="30">
        <f>YEAR(IMDB4[[#This Row],[Release Date]])</f>
        <v>2015</v>
      </c>
      <c r="D1856" s="30" t="str">
        <f>FLOOR(IMDB4[[#This Row],[Year]],10)&amp;"s"</f>
        <v>2010s</v>
      </c>
      <c r="E1856" s="1" t="s">
        <v>32</v>
      </c>
      <c r="F1856" s="1" t="s">
        <v>40</v>
      </c>
      <c r="G1856" s="1" t="s">
        <v>3</v>
      </c>
      <c r="H1856" s="1" t="s">
        <v>4</v>
      </c>
      <c r="I1856" s="1" t="s">
        <v>84</v>
      </c>
      <c r="J1856" s="1" t="s">
        <v>3994</v>
      </c>
      <c r="K1856" s="1" t="s">
        <v>2453</v>
      </c>
      <c r="L1856" s="30">
        <v>1000</v>
      </c>
      <c r="M1856" s="30">
        <v>2851</v>
      </c>
      <c r="N1856" s="30">
        <v>132</v>
      </c>
      <c r="O1856" s="30">
        <v>33000</v>
      </c>
      <c r="P1856" s="27">
        <v>6.8</v>
      </c>
      <c r="Q1856" s="30">
        <v>61</v>
      </c>
      <c r="R1856" s="30">
        <v>111</v>
      </c>
      <c r="S1856" s="9">
        <v>42652003</v>
      </c>
      <c r="T1856" s="9">
        <v>20000000</v>
      </c>
      <c r="U1856" s="9">
        <f>IMDB4[[#This Row],[Gross Revenue]]-IMDB4[[#This Row],[Budget]]</f>
        <v>22652003</v>
      </c>
      <c r="V1856" s="9" t="str">
        <f>IF(IMDB4[[#This Row],[Profit]]&gt;0,"Hit","Flop")</f>
        <v>Hit</v>
      </c>
      <c r="W1856" s="9" t="str" cm="1">
        <f t="array" ref="W1856">_xlfn.IFS(IMDB4[[#This Row],[IMDb Score (1-10)]]&gt;=8,"Excellent",IMDB4[[#This Row],[IMDb Score (1-10)]]&gt;=7,"Good",IMDB4[[#This Row],[IMDb Score (1-10)]]&gt;=5,"Average",TRUE,"Poor")</f>
        <v>Average</v>
      </c>
      <c r="X1856" s="9" t="str">
        <f>IF(IMDB4[[#This Row],[Duration (min)]]&lt;90,"Short",IF(IMDB4[[#This Row],[Duration (min)]]&lt;=120,"Medium", "Long"))</f>
        <v>Medium</v>
      </c>
    </row>
    <row r="1857" spans="1:24" x14ac:dyDescent="0.25">
      <c r="A1857" s="1" t="s">
        <v>2901</v>
      </c>
      <c r="B1857" s="2">
        <v>36956</v>
      </c>
      <c r="C1857" s="30">
        <f>YEAR(IMDB4[[#This Row],[Release Date]])</f>
        <v>2001</v>
      </c>
      <c r="D1857" s="30" t="str">
        <f>FLOOR(IMDB4[[#This Row],[Year]],10)&amp;"s"</f>
        <v>2000s</v>
      </c>
      <c r="E1857" s="1" t="s">
        <v>32</v>
      </c>
      <c r="F1857" s="1" t="s">
        <v>91</v>
      </c>
      <c r="G1857" s="1" t="s">
        <v>3</v>
      </c>
      <c r="H1857" s="1" t="s">
        <v>4</v>
      </c>
      <c r="I1857" s="1" t="s">
        <v>92</v>
      </c>
      <c r="J1857" s="1" t="s">
        <v>2902</v>
      </c>
      <c r="K1857" s="1" t="s">
        <v>2903</v>
      </c>
      <c r="L1857" s="30">
        <v>1000</v>
      </c>
      <c r="M1857" s="30">
        <v>3023</v>
      </c>
      <c r="N1857" s="30">
        <v>17</v>
      </c>
      <c r="O1857" s="30">
        <v>0</v>
      </c>
      <c r="P1857" s="27">
        <v>5.5</v>
      </c>
      <c r="Q1857" s="30">
        <v>149</v>
      </c>
      <c r="R1857" s="30">
        <v>91</v>
      </c>
      <c r="S1857" s="9">
        <v>41867960</v>
      </c>
      <c r="T1857" s="9">
        <v>20000000</v>
      </c>
      <c r="U1857" s="9">
        <f>IMDB4[[#This Row],[Gross Revenue]]-IMDB4[[#This Row],[Budget]]</f>
        <v>21867960</v>
      </c>
      <c r="V1857" s="9" t="str">
        <f>IF(IMDB4[[#This Row],[Profit]]&gt;0,"Hit","Flop")</f>
        <v>Hit</v>
      </c>
      <c r="W1857" s="9" t="str" cm="1">
        <f t="array" ref="W1857">_xlfn.IFS(IMDB4[[#This Row],[IMDb Score (1-10)]]&gt;=8,"Excellent",IMDB4[[#This Row],[IMDb Score (1-10)]]&gt;=7,"Good",IMDB4[[#This Row],[IMDb Score (1-10)]]&gt;=5,"Average",TRUE,"Poor")</f>
        <v>Average</v>
      </c>
      <c r="X1857" s="9" t="str">
        <f>IF(IMDB4[[#This Row],[Duration (min)]]&lt;90,"Short",IF(IMDB4[[#This Row],[Duration (min)]]&lt;=120,"Medium", "Long"))</f>
        <v>Medium</v>
      </c>
    </row>
    <row r="1858" spans="1:24" x14ac:dyDescent="0.25">
      <c r="A1858" s="1" t="s">
        <v>4572</v>
      </c>
      <c r="B1858" s="2">
        <v>39249</v>
      </c>
      <c r="C1858" s="30">
        <f>YEAR(IMDB4[[#This Row],[Release Date]])</f>
        <v>2007</v>
      </c>
      <c r="D1858" s="30" t="str">
        <f>FLOOR(IMDB4[[#This Row],[Year]],10)&amp;"s"</f>
        <v>2000s</v>
      </c>
      <c r="E1858" s="1" t="s">
        <v>32</v>
      </c>
      <c r="F1858" s="1" t="s">
        <v>77</v>
      </c>
      <c r="G1858" s="1" t="s">
        <v>3</v>
      </c>
      <c r="H1858" s="1" t="s">
        <v>4</v>
      </c>
      <c r="I1858" s="1" t="s">
        <v>92</v>
      </c>
      <c r="J1858" s="1" t="s">
        <v>4573</v>
      </c>
      <c r="K1858" s="1" t="s">
        <v>4574</v>
      </c>
      <c r="L1858" s="30">
        <v>1000</v>
      </c>
      <c r="M1858" s="30">
        <v>4324</v>
      </c>
      <c r="N1858" s="30">
        <v>25</v>
      </c>
      <c r="O1858" s="30">
        <v>0</v>
      </c>
      <c r="P1858" s="27">
        <v>4.7</v>
      </c>
      <c r="Q1858" s="30">
        <v>211</v>
      </c>
      <c r="R1858" s="30">
        <v>102</v>
      </c>
      <c r="S1858" s="9">
        <v>41797066</v>
      </c>
      <c r="T1858" s="9">
        <v>40000000</v>
      </c>
      <c r="U1858" s="9">
        <f>IMDB4[[#This Row],[Gross Revenue]]-IMDB4[[#This Row],[Budget]]</f>
        <v>1797066</v>
      </c>
      <c r="V1858" s="9" t="str">
        <f>IF(IMDB4[[#This Row],[Profit]]&gt;0,"Hit","Flop")</f>
        <v>Hit</v>
      </c>
      <c r="W1858" s="9" t="str" cm="1">
        <f t="array" ref="W1858">_xlfn.IFS(IMDB4[[#This Row],[IMDb Score (1-10)]]&gt;=8,"Excellent",IMDB4[[#This Row],[IMDb Score (1-10)]]&gt;=7,"Good",IMDB4[[#This Row],[IMDb Score (1-10)]]&gt;=5,"Average",TRUE,"Poor")</f>
        <v>Poor</v>
      </c>
      <c r="X1858" s="9" t="str">
        <f>IF(IMDB4[[#This Row],[Duration (min)]]&lt;90,"Short",IF(IMDB4[[#This Row],[Duration (min)]]&lt;=120,"Medium", "Long"))</f>
        <v>Medium</v>
      </c>
    </row>
    <row r="1859" spans="1:24" x14ac:dyDescent="0.25">
      <c r="A1859" s="1" t="s">
        <v>4495</v>
      </c>
      <c r="B1859" s="2">
        <v>38912</v>
      </c>
      <c r="C1859" s="30">
        <f>YEAR(IMDB4[[#This Row],[Release Date]])</f>
        <v>2006</v>
      </c>
      <c r="D1859" s="30" t="str">
        <f>FLOOR(IMDB4[[#This Row],[Year]],10)&amp;"s"</f>
        <v>2000s</v>
      </c>
      <c r="E1859" s="1" t="s">
        <v>32</v>
      </c>
      <c r="F1859" s="1" t="s">
        <v>91</v>
      </c>
      <c r="G1859" s="1" t="s">
        <v>3</v>
      </c>
      <c r="H1859" s="1" t="s">
        <v>4</v>
      </c>
      <c r="I1859" s="1" t="s">
        <v>92</v>
      </c>
      <c r="J1859" s="1" t="s">
        <v>3550</v>
      </c>
      <c r="K1859" s="1" t="s">
        <v>3342</v>
      </c>
      <c r="L1859" s="30">
        <v>1000</v>
      </c>
      <c r="M1859" s="30">
        <v>4500</v>
      </c>
      <c r="N1859" s="30">
        <v>192</v>
      </c>
      <c r="O1859" s="30">
        <v>0</v>
      </c>
      <c r="P1859" s="27">
        <v>6.4</v>
      </c>
      <c r="Q1859" s="30">
        <v>265</v>
      </c>
      <c r="R1859" s="30">
        <v>108</v>
      </c>
      <c r="S1859" s="9">
        <v>41777564</v>
      </c>
      <c r="T1859" s="9">
        <v>15000000</v>
      </c>
      <c r="U1859" s="9">
        <f>IMDB4[[#This Row],[Gross Revenue]]-IMDB4[[#This Row],[Budget]]</f>
        <v>26777564</v>
      </c>
      <c r="V1859" s="9" t="str">
        <f>IF(IMDB4[[#This Row],[Profit]]&gt;0,"Hit","Flop")</f>
        <v>Hit</v>
      </c>
      <c r="W1859" s="9" t="str" cm="1">
        <f t="array" ref="W1859">_xlfn.IFS(IMDB4[[#This Row],[IMDb Score (1-10)]]&gt;=8,"Excellent",IMDB4[[#This Row],[IMDb Score (1-10)]]&gt;=7,"Good",IMDB4[[#This Row],[IMDb Score (1-10)]]&gt;=5,"Average",TRUE,"Poor")</f>
        <v>Average</v>
      </c>
      <c r="X1859" s="9" t="str">
        <f>IF(IMDB4[[#This Row],[Duration (min)]]&lt;90,"Short",IF(IMDB4[[#This Row],[Duration (min)]]&lt;=120,"Medium", "Long"))</f>
        <v>Medium</v>
      </c>
    </row>
    <row r="1860" spans="1:24" x14ac:dyDescent="0.25">
      <c r="A1860" s="1" t="s">
        <v>2685</v>
      </c>
      <c r="B1860" s="2">
        <v>37005</v>
      </c>
      <c r="C1860" s="30">
        <f>YEAR(IMDB4[[#This Row],[Release Date]])</f>
        <v>2001</v>
      </c>
      <c r="D1860" s="30" t="str">
        <f>FLOOR(IMDB4[[#This Row],[Year]],10)&amp;"s"</f>
        <v>2000s</v>
      </c>
      <c r="E1860" s="1" t="s">
        <v>32</v>
      </c>
      <c r="F1860" s="1" t="s">
        <v>9</v>
      </c>
      <c r="G1860" s="1" t="s">
        <v>3</v>
      </c>
      <c r="H1860" s="1" t="s">
        <v>83</v>
      </c>
      <c r="I1860" s="1" t="s">
        <v>92</v>
      </c>
      <c r="J1860" s="1" t="s">
        <v>1079</v>
      </c>
      <c r="K1860" s="1" t="s">
        <v>1373</v>
      </c>
      <c r="L1860" s="30">
        <v>1000</v>
      </c>
      <c r="M1860" s="30">
        <v>3261</v>
      </c>
      <c r="N1860" s="30">
        <v>500</v>
      </c>
      <c r="O1860" s="30">
        <v>0</v>
      </c>
      <c r="P1860" s="27">
        <v>7.3</v>
      </c>
      <c r="Q1860" s="30">
        <v>187</v>
      </c>
      <c r="R1860" s="30">
        <v>131</v>
      </c>
      <c r="S1860" s="9">
        <v>41300105</v>
      </c>
      <c r="T1860" s="9">
        <v>19800000</v>
      </c>
      <c r="U1860" s="9">
        <f>IMDB4[[#This Row],[Gross Revenue]]-IMDB4[[#This Row],[Budget]]</f>
        <v>21500105</v>
      </c>
      <c r="V1860" s="9" t="str">
        <f>IF(IMDB4[[#This Row],[Profit]]&gt;0,"Hit","Flop")</f>
        <v>Hit</v>
      </c>
      <c r="W1860" s="9" t="str" cm="1">
        <f t="array" ref="W1860">_xlfn.IFS(IMDB4[[#This Row],[IMDb Score (1-10)]]&gt;=8,"Excellent",IMDB4[[#This Row],[IMDb Score (1-10)]]&gt;=7,"Good",IMDB4[[#This Row],[IMDb Score (1-10)]]&gt;=5,"Average",TRUE,"Poor")</f>
        <v>Good</v>
      </c>
      <c r="X1860" s="9" t="str">
        <f>IF(IMDB4[[#This Row],[Duration (min)]]&lt;90,"Short",IF(IMDB4[[#This Row],[Duration (min)]]&lt;=120,"Medium", "Long"))</f>
        <v>Long</v>
      </c>
    </row>
    <row r="1861" spans="1:24" x14ac:dyDescent="0.25">
      <c r="A1861" s="1" t="s">
        <v>1036</v>
      </c>
      <c r="B1861" s="2">
        <v>34240</v>
      </c>
      <c r="C1861" s="30">
        <f>YEAR(IMDB4[[#This Row],[Release Date]])</f>
        <v>1993</v>
      </c>
      <c r="D1861" s="30" t="str">
        <f>FLOOR(IMDB4[[#This Row],[Year]],10)&amp;"s"</f>
        <v>1990s</v>
      </c>
      <c r="E1861" s="1" t="s">
        <v>32</v>
      </c>
      <c r="F1861" s="1" t="s">
        <v>9</v>
      </c>
      <c r="G1861" s="1" t="s">
        <v>3</v>
      </c>
      <c r="H1861" s="1" t="s">
        <v>1037</v>
      </c>
      <c r="I1861" s="1" t="s">
        <v>92</v>
      </c>
      <c r="J1861" s="1" t="s">
        <v>1038</v>
      </c>
      <c r="K1861" s="1" t="s">
        <v>1039</v>
      </c>
      <c r="L1861" s="30">
        <v>1000</v>
      </c>
      <c r="M1861" s="30">
        <v>1051</v>
      </c>
      <c r="N1861" s="30">
        <v>319</v>
      </c>
      <c r="O1861" s="30">
        <v>0</v>
      </c>
      <c r="P1861" s="27">
        <v>7.6</v>
      </c>
      <c r="Q1861" s="30">
        <v>83</v>
      </c>
      <c r="R1861" s="30">
        <v>121</v>
      </c>
      <c r="S1861" s="9">
        <v>40158000</v>
      </c>
      <c r="T1861" s="9">
        <v>7000000</v>
      </c>
      <c r="U1861" s="9">
        <f>IMDB4[[#This Row],[Gross Revenue]]-IMDB4[[#This Row],[Budget]]</f>
        <v>33158000</v>
      </c>
      <c r="V1861" s="9" t="str">
        <f>IF(IMDB4[[#This Row],[Profit]]&gt;0,"Hit","Flop")</f>
        <v>Hit</v>
      </c>
      <c r="W1861" s="9" t="str" cm="1">
        <f t="array" ref="W1861">_xlfn.IFS(IMDB4[[#This Row],[IMDb Score (1-10)]]&gt;=8,"Excellent",IMDB4[[#This Row],[IMDb Score (1-10)]]&gt;=7,"Good",IMDB4[[#This Row],[IMDb Score (1-10)]]&gt;=5,"Average",TRUE,"Poor")</f>
        <v>Good</v>
      </c>
      <c r="X1861" s="9" t="str">
        <f>IF(IMDB4[[#This Row],[Duration (min)]]&lt;90,"Short",IF(IMDB4[[#This Row],[Duration (min)]]&lt;=120,"Medium", "Long"))</f>
        <v>Long</v>
      </c>
    </row>
    <row r="1862" spans="1:24" x14ac:dyDescent="0.25">
      <c r="A1862" s="1" t="s">
        <v>3241</v>
      </c>
      <c r="B1862" s="2">
        <v>37588</v>
      </c>
      <c r="C1862" s="30">
        <f>YEAR(IMDB4[[#This Row],[Release Date]])</f>
        <v>2002</v>
      </c>
      <c r="D1862" s="30" t="str">
        <f>FLOOR(IMDB4[[#This Row],[Year]],10)&amp;"s"</f>
        <v>2000s</v>
      </c>
      <c r="E1862" s="1" t="s">
        <v>32</v>
      </c>
      <c r="F1862" s="1" t="s">
        <v>40</v>
      </c>
      <c r="G1862" s="1" t="s">
        <v>3</v>
      </c>
      <c r="H1862" s="1" t="s">
        <v>4</v>
      </c>
      <c r="I1862" s="1" t="s">
        <v>84</v>
      </c>
      <c r="J1862" s="1" t="s">
        <v>1067</v>
      </c>
      <c r="K1862" s="1" t="s">
        <v>3242</v>
      </c>
      <c r="L1862" s="30">
        <v>1000</v>
      </c>
      <c r="M1862" s="30">
        <v>2908</v>
      </c>
      <c r="N1862" s="30">
        <v>0</v>
      </c>
      <c r="O1862" s="30">
        <v>187</v>
      </c>
      <c r="P1862" s="27">
        <v>5.2</v>
      </c>
      <c r="Q1862" s="30">
        <v>38</v>
      </c>
      <c r="R1862" s="30">
        <v>85</v>
      </c>
      <c r="S1862" s="9">
        <v>39880476</v>
      </c>
      <c r="T1862" s="9">
        <v>25000000</v>
      </c>
      <c r="U1862" s="9">
        <f>IMDB4[[#This Row],[Gross Revenue]]-IMDB4[[#This Row],[Budget]]</f>
        <v>14880476</v>
      </c>
      <c r="V1862" s="9" t="str">
        <f>IF(IMDB4[[#This Row],[Profit]]&gt;0,"Hit","Flop")</f>
        <v>Hit</v>
      </c>
      <c r="W1862" s="9" t="str" cm="1">
        <f t="array" ref="W1862">_xlfn.IFS(IMDB4[[#This Row],[IMDb Score (1-10)]]&gt;=8,"Excellent",IMDB4[[#This Row],[IMDb Score (1-10)]]&gt;=7,"Good",IMDB4[[#This Row],[IMDb Score (1-10)]]&gt;=5,"Average",TRUE,"Poor")</f>
        <v>Average</v>
      </c>
      <c r="X1862" s="9" t="str">
        <f>IF(IMDB4[[#This Row],[Duration (min)]]&lt;90,"Short",IF(IMDB4[[#This Row],[Duration (min)]]&lt;=120,"Medium", "Long"))</f>
        <v>Short</v>
      </c>
    </row>
    <row r="1863" spans="1:24" x14ac:dyDescent="0.25">
      <c r="A1863" s="1" t="s">
        <v>4936</v>
      </c>
      <c r="B1863" s="2">
        <v>39542</v>
      </c>
      <c r="C1863" s="30">
        <f>YEAR(IMDB4[[#This Row],[Release Date]])</f>
        <v>2008</v>
      </c>
      <c r="D1863" s="30" t="str">
        <f>FLOOR(IMDB4[[#This Row],[Year]],10)&amp;"s"</f>
        <v>2000s</v>
      </c>
      <c r="E1863" s="1" t="s">
        <v>32</v>
      </c>
      <c r="F1863" s="1" t="s">
        <v>2</v>
      </c>
      <c r="G1863" s="1" t="s">
        <v>3</v>
      </c>
      <c r="H1863" s="1" t="s">
        <v>4</v>
      </c>
      <c r="I1863" s="1" t="s">
        <v>132</v>
      </c>
      <c r="J1863" s="1" t="s">
        <v>3994</v>
      </c>
      <c r="K1863" s="1" t="s">
        <v>1580</v>
      </c>
      <c r="L1863" s="30">
        <v>1000</v>
      </c>
      <c r="M1863" s="30">
        <v>2382</v>
      </c>
      <c r="N1863" s="30">
        <v>119</v>
      </c>
      <c r="O1863" s="30">
        <v>0</v>
      </c>
      <c r="P1863" s="27">
        <v>6.1</v>
      </c>
      <c r="Q1863" s="30">
        <v>165</v>
      </c>
      <c r="R1863" s="30">
        <v>110</v>
      </c>
      <c r="S1863" s="9">
        <v>39263506</v>
      </c>
      <c r="T1863" s="9">
        <v>22000000</v>
      </c>
      <c r="U1863" s="9">
        <f>IMDB4[[#This Row],[Gross Revenue]]-IMDB4[[#This Row],[Budget]]</f>
        <v>17263506</v>
      </c>
      <c r="V1863" s="9" t="str">
        <f>IF(IMDB4[[#This Row],[Profit]]&gt;0,"Hit","Flop")</f>
        <v>Hit</v>
      </c>
      <c r="W1863" s="9" t="str" cm="1">
        <f t="array" ref="W1863">_xlfn.IFS(IMDB4[[#This Row],[IMDb Score (1-10)]]&gt;=8,"Excellent",IMDB4[[#This Row],[IMDb Score (1-10)]]&gt;=7,"Good",IMDB4[[#This Row],[IMDb Score (1-10)]]&gt;=5,"Average",TRUE,"Poor")</f>
        <v>Average</v>
      </c>
      <c r="X1863" s="9" t="str">
        <f>IF(IMDB4[[#This Row],[Duration (min)]]&lt;90,"Short",IF(IMDB4[[#This Row],[Duration (min)]]&lt;=120,"Medium", "Long"))</f>
        <v>Medium</v>
      </c>
    </row>
    <row r="1864" spans="1:24" x14ac:dyDescent="0.25">
      <c r="A1864" s="1" t="s">
        <v>1444</v>
      </c>
      <c r="B1864" s="2">
        <v>35232</v>
      </c>
      <c r="C1864" s="30">
        <f>YEAR(IMDB4[[#This Row],[Release Date]])</f>
        <v>1996</v>
      </c>
      <c r="D1864" s="30" t="str">
        <f>FLOOR(IMDB4[[#This Row],[Year]],10)&amp;"s"</f>
        <v>1990s</v>
      </c>
      <c r="E1864" s="1" t="s">
        <v>32</v>
      </c>
      <c r="F1864" s="1" t="s">
        <v>40</v>
      </c>
      <c r="G1864" s="1" t="s">
        <v>3</v>
      </c>
      <c r="H1864" s="1" t="s">
        <v>4</v>
      </c>
      <c r="I1864" s="1" t="s">
        <v>92</v>
      </c>
      <c r="J1864" s="1" t="s">
        <v>1445</v>
      </c>
      <c r="K1864" s="1" t="s">
        <v>702</v>
      </c>
      <c r="L1864" s="30">
        <v>1000</v>
      </c>
      <c r="M1864" s="30">
        <v>1752</v>
      </c>
      <c r="N1864" s="30">
        <v>81</v>
      </c>
      <c r="O1864" s="30">
        <v>0</v>
      </c>
      <c r="P1864" s="27">
        <v>6.8</v>
      </c>
      <c r="Q1864" s="30">
        <v>62</v>
      </c>
      <c r="R1864" s="30">
        <v>110</v>
      </c>
      <c r="S1864" s="9">
        <v>38553833</v>
      </c>
      <c r="T1864" s="9">
        <v>55000000</v>
      </c>
      <c r="U1864" s="9">
        <f>IMDB4[[#This Row],[Gross Revenue]]-IMDB4[[#This Row],[Budget]]</f>
        <v>-16446167</v>
      </c>
      <c r="V1864" s="9" t="str">
        <f>IF(IMDB4[[#This Row],[Profit]]&gt;0,"Hit","Flop")</f>
        <v>Flop</v>
      </c>
      <c r="W1864" s="9" t="str" cm="1">
        <f t="array" ref="W1864">_xlfn.IFS(IMDB4[[#This Row],[IMDb Score (1-10)]]&gt;=8,"Excellent",IMDB4[[#This Row],[IMDb Score (1-10)]]&gt;=7,"Good",IMDB4[[#This Row],[IMDb Score (1-10)]]&gt;=5,"Average",TRUE,"Poor")</f>
        <v>Average</v>
      </c>
      <c r="X1864" s="9" t="str">
        <f>IF(IMDB4[[#This Row],[Duration (min)]]&lt;90,"Short",IF(IMDB4[[#This Row],[Duration (min)]]&lt;=120,"Medium", "Long"))</f>
        <v>Medium</v>
      </c>
    </row>
    <row r="1865" spans="1:24" x14ac:dyDescent="0.25">
      <c r="A1865" s="1" t="s">
        <v>4369</v>
      </c>
      <c r="B1865" s="2">
        <v>39039</v>
      </c>
      <c r="C1865" s="30">
        <f>YEAR(IMDB4[[#This Row],[Release Date]])</f>
        <v>2006</v>
      </c>
      <c r="D1865" s="30" t="str">
        <f>FLOOR(IMDB4[[#This Row],[Year]],10)&amp;"s"</f>
        <v>2000s</v>
      </c>
      <c r="E1865" s="1" t="s">
        <v>32</v>
      </c>
      <c r="F1865" s="1" t="s">
        <v>40</v>
      </c>
      <c r="G1865" s="1" t="s">
        <v>3</v>
      </c>
      <c r="H1865" s="1" t="s">
        <v>4</v>
      </c>
      <c r="I1865" s="1" t="s">
        <v>132</v>
      </c>
      <c r="J1865" s="1" t="s">
        <v>1944</v>
      </c>
      <c r="K1865" s="1" t="s">
        <v>1976</v>
      </c>
      <c r="L1865" s="30">
        <v>1000</v>
      </c>
      <c r="M1865" s="30">
        <v>3757</v>
      </c>
      <c r="N1865" s="30">
        <v>61</v>
      </c>
      <c r="O1865" s="30">
        <v>0</v>
      </c>
      <c r="P1865" s="27">
        <v>6.4</v>
      </c>
      <c r="Q1865" s="30">
        <v>99</v>
      </c>
      <c r="R1865" s="30">
        <v>112</v>
      </c>
      <c r="S1865" s="9">
        <v>38360195</v>
      </c>
      <c r="T1865" s="9">
        <v>45000000</v>
      </c>
      <c r="U1865" s="9">
        <f>IMDB4[[#This Row],[Gross Revenue]]-IMDB4[[#This Row],[Budget]]</f>
        <v>-6639805</v>
      </c>
      <c r="V1865" s="9" t="str">
        <f>IF(IMDB4[[#This Row],[Profit]]&gt;0,"Hit","Flop")</f>
        <v>Flop</v>
      </c>
      <c r="W1865" s="9" t="str" cm="1">
        <f t="array" ref="W1865">_xlfn.IFS(IMDB4[[#This Row],[IMDb Score (1-10)]]&gt;=8,"Excellent",IMDB4[[#This Row],[IMDb Score (1-10)]]&gt;=7,"Good",IMDB4[[#This Row],[IMDb Score (1-10)]]&gt;=5,"Average",TRUE,"Poor")</f>
        <v>Average</v>
      </c>
      <c r="X1865" s="9" t="str">
        <f>IF(IMDB4[[#This Row],[Duration (min)]]&lt;90,"Short",IF(IMDB4[[#This Row],[Duration (min)]]&lt;=120,"Medium", "Long"))</f>
        <v>Medium</v>
      </c>
    </row>
    <row r="1866" spans="1:24" x14ac:dyDescent="0.25">
      <c r="A1866" s="1" t="s">
        <v>2523</v>
      </c>
      <c r="B1866" s="2">
        <v>36825</v>
      </c>
      <c r="C1866" s="30">
        <f>YEAR(IMDB4[[#This Row],[Release Date]])</f>
        <v>2000</v>
      </c>
      <c r="D1866" s="30" t="str">
        <f>FLOOR(IMDB4[[#This Row],[Year]],10)&amp;"s"</f>
        <v>2000s</v>
      </c>
      <c r="E1866" s="1" t="s">
        <v>32</v>
      </c>
      <c r="F1866" s="1" t="s">
        <v>20</v>
      </c>
      <c r="G1866" s="1" t="s">
        <v>3</v>
      </c>
      <c r="H1866" s="1" t="s">
        <v>4</v>
      </c>
      <c r="I1866" s="1" t="s">
        <v>92</v>
      </c>
      <c r="J1866" s="1" t="s">
        <v>1352</v>
      </c>
      <c r="K1866" s="1" t="s">
        <v>539</v>
      </c>
      <c r="L1866" s="30">
        <v>1000</v>
      </c>
      <c r="M1866" s="30">
        <v>1964</v>
      </c>
      <c r="N1866" s="30">
        <v>0</v>
      </c>
      <c r="O1866" s="30">
        <v>290</v>
      </c>
      <c r="P1866" s="27">
        <v>6.6</v>
      </c>
      <c r="Q1866" s="30">
        <v>53</v>
      </c>
      <c r="R1866" s="30">
        <v>115</v>
      </c>
      <c r="S1866" s="9">
        <v>38168022</v>
      </c>
      <c r="T1866" s="9">
        <v>3000000</v>
      </c>
      <c r="U1866" s="9">
        <f>IMDB4[[#This Row],[Gross Revenue]]-IMDB4[[#This Row],[Budget]]</f>
        <v>35168022</v>
      </c>
      <c r="V1866" s="9" t="str">
        <f>IF(IMDB4[[#This Row],[Profit]]&gt;0,"Hit","Flop")</f>
        <v>Hit</v>
      </c>
      <c r="W1866" s="9" t="str" cm="1">
        <f t="array" ref="W1866">_xlfn.IFS(IMDB4[[#This Row],[IMDb Score (1-10)]]&gt;=8,"Excellent",IMDB4[[#This Row],[IMDb Score (1-10)]]&gt;=7,"Good",IMDB4[[#This Row],[IMDb Score (1-10)]]&gt;=5,"Average",TRUE,"Poor")</f>
        <v>Average</v>
      </c>
      <c r="X1866" s="9" t="str">
        <f>IF(IMDB4[[#This Row],[Duration (min)]]&lt;90,"Short",IF(IMDB4[[#This Row],[Duration (min)]]&lt;=120,"Medium", "Long"))</f>
        <v>Medium</v>
      </c>
    </row>
    <row r="1867" spans="1:24" x14ac:dyDescent="0.25">
      <c r="A1867" s="1" t="s">
        <v>611</v>
      </c>
      <c r="B1867" s="2">
        <v>32090</v>
      </c>
      <c r="C1867" s="30">
        <f>YEAR(IMDB4[[#This Row],[Release Date]])</f>
        <v>1987</v>
      </c>
      <c r="D1867" s="30" t="str">
        <f>FLOOR(IMDB4[[#This Row],[Year]],10)&amp;"s"</f>
        <v>1980s</v>
      </c>
      <c r="E1867" s="1" t="s">
        <v>32</v>
      </c>
      <c r="F1867" s="1" t="s">
        <v>40</v>
      </c>
      <c r="G1867" s="1" t="s">
        <v>3</v>
      </c>
      <c r="H1867" s="1" t="s">
        <v>4</v>
      </c>
      <c r="I1867" s="1" t="s">
        <v>84</v>
      </c>
      <c r="J1867" s="1" t="s">
        <v>612</v>
      </c>
      <c r="K1867" s="1" t="s">
        <v>215</v>
      </c>
      <c r="L1867" s="30">
        <v>1000</v>
      </c>
      <c r="M1867" s="30">
        <v>2936</v>
      </c>
      <c r="N1867" s="30">
        <v>0</v>
      </c>
      <c r="O1867" s="30">
        <v>13000</v>
      </c>
      <c r="P1867" s="27">
        <v>7.1</v>
      </c>
      <c r="Q1867" s="30">
        <v>103</v>
      </c>
      <c r="R1867" s="30">
        <v>96</v>
      </c>
      <c r="S1867" s="9">
        <v>38119483</v>
      </c>
      <c r="T1867" s="9">
        <v>22700000</v>
      </c>
      <c r="U1867" s="9">
        <f>IMDB4[[#This Row],[Gross Revenue]]-IMDB4[[#This Row],[Budget]]</f>
        <v>15419483</v>
      </c>
      <c r="V1867" s="9" t="str">
        <f>IF(IMDB4[[#This Row],[Profit]]&gt;0,"Hit","Flop")</f>
        <v>Hit</v>
      </c>
      <c r="W1867" s="9" t="str" cm="1">
        <f t="array" ref="W1867">_xlfn.IFS(IMDB4[[#This Row],[IMDb Score (1-10)]]&gt;=8,"Excellent",IMDB4[[#This Row],[IMDb Score (1-10)]]&gt;=7,"Good",IMDB4[[#This Row],[IMDb Score (1-10)]]&gt;=5,"Average",TRUE,"Poor")</f>
        <v>Good</v>
      </c>
      <c r="X1867" s="9" t="str">
        <f>IF(IMDB4[[#This Row],[Duration (min)]]&lt;90,"Short",IF(IMDB4[[#This Row],[Duration (min)]]&lt;=120,"Medium", "Long"))</f>
        <v>Medium</v>
      </c>
    </row>
    <row r="1868" spans="1:24" x14ac:dyDescent="0.25">
      <c r="A1868" s="1" t="s">
        <v>4913</v>
      </c>
      <c r="B1868" s="2">
        <v>39812</v>
      </c>
      <c r="C1868" s="30">
        <f>YEAR(IMDB4[[#This Row],[Release Date]])</f>
        <v>2008</v>
      </c>
      <c r="D1868" s="30" t="str">
        <f>FLOOR(IMDB4[[#This Row],[Year]],10)&amp;"s"</f>
        <v>2000s</v>
      </c>
      <c r="E1868" s="1" t="s">
        <v>32</v>
      </c>
      <c r="F1868" s="1" t="s">
        <v>40</v>
      </c>
      <c r="G1868" s="1" t="s">
        <v>3</v>
      </c>
      <c r="H1868" s="1" t="s">
        <v>4</v>
      </c>
      <c r="I1868" s="1" t="s">
        <v>92</v>
      </c>
      <c r="J1868" s="1" t="s">
        <v>4914</v>
      </c>
      <c r="K1868" s="1" t="s">
        <v>4915</v>
      </c>
      <c r="L1868" s="30">
        <v>1000</v>
      </c>
      <c r="M1868" s="30">
        <v>4065</v>
      </c>
      <c r="N1868" s="30">
        <v>22</v>
      </c>
      <c r="O1868" s="30">
        <v>0</v>
      </c>
      <c r="P1868" s="27">
        <v>6.6</v>
      </c>
      <c r="Q1868" s="30">
        <v>153</v>
      </c>
      <c r="R1868" s="30">
        <v>102</v>
      </c>
      <c r="S1868" s="9">
        <v>38087366</v>
      </c>
      <c r="T1868" s="9">
        <v>12000000</v>
      </c>
      <c r="U1868" s="9">
        <f>IMDB4[[#This Row],[Gross Revenue]]-IMDB4[[#This Row],[Budget]]</f>
        <v>26087366</v>
      </c>
      <c r="V1868" s="9" t="str">
        <f>IF(IMDB4[[#This Row],[Profit]]&gt;0,"Hit","Flop")</f>
        <v>Hit</v>
      </c>
      <c r="W1868" s="9" t="str" cm="1">
        <f t="array" ref="W1868">_xlfn.IFS(IMDB4[[#This Row],[IMDb Score (1-10)]]&gt;=8,"Excellent",IMDB4[[#This Row],[IMDb Score (1-10)]]&gt;=7,"Good",IMDB4[[#This Row],[IMDb Score (1-10)]]&gt;=5,"Average",TRUE,"Poor")</f>
        <v>Average</v>
      </c>
      <c r="X1868" s="9" t="str">
        <f>IF(IMDB4[[#This Row],[Duration (min)]]&lt;90,"Short",IF(IMDB4[[#This Row],[Duration (min)]]&lt;=120,"Medium", "Long"))</f>
        <v>Medium</v>
      </c>
    </row>
    <row r="1869" spans="1:24" x14ac:dyDescent="0.25">
      <c r="A1869" s="1" t="s">
        <v>2929</v>
      </c>
      <c r="B1869" s="2">
        <v>37304</v>
      </c>
      <c r="C1869" s="30">
        <f>YEAR(IMDB4[[#This Row],[Release Date]])</f>
        <v>2002</v>
      </c>
      <c r="D1869" s="30" t="str">
        <f>FLOOR(IMDB4[[#This Row],[Year]],10)&amp;"s"</f>
        <v>2000s</v>
      </c>
      <c r="E1869" s="1" t="s">
        <v>32</v>
      </c>
      <c r="F1869" s="1" t="s">
        <v>20</v>
      </c>
      <c r="G1869" s="1" t="s">
        <v>3</v>
      </c>
      <c r="H1869" s="1" t="s">
        <v>4</v>
      </c>
      <c r="I1869" s="1" t="s">
        <v>92</v>
      </c>
      <c r="J1869" s="1" t="s">
        <v>2930</v>
      </c>
      <c r="K1869" s="1" t="s">
        <v>844</v>
      </c>
      <c r="L1869" s="30">
        <v>1000</v>
      </c>
      <c r="M1869" s="30">
        <v>3294</v>
      </c>
      <c r="N1869" s="30">
        <v>36</v>
      </c>
      <c r="O1869" s="30">
        <v>2000</v>
      </c>
      <c r="P1869" s="27">
        <v>5.6</v>
      </c>
      <c r="Q1869" s="30">
        <v>140</v>
      </c>
      <c r="R1869" s="30">
        <v>96</v>
      </c>
      <c r="S1869" s="9">
        <v>37939782</v>
      </c>
      <c r="T1869" s="9">
        <v>17000000</v>
      </c>
      <c r="U1869" s="9">
        <f>IMDB4[[#This Row],[Gross Revenue]]-IMDB4[[#This Row],[Budget]]</f>
        <v>20939782</v>
      </c>
      <c r="V1869" s="9" t="str">
        <f>IF(IMDB4[[#This Row],[Profit]]&gt;0,"Hit","Flop")</f>
        <v>Hit</v>
      </c>
      <c r="W1869" s="9" t="str" cm="1">
        <f t="array" ref="W1869">_xlfn.IFS(IMDB4[[#This Row],[IMDb Score (1-10)]]&gt;=8,"Excellent",IMDB4[[#This Row],[IMDb Score (1-10)]]&gt;=7,"Good",IMDB4[[#This Row],[IMDb Score (1-10)]]&gt;=5,"Average",TRUE,"Poor")</f>
        <v>Average</v>
      </c>
      <c r="X1869" s="9" t="str">
        <f>IF(IMDB4[[#This Row],[Duration (min)]]&lt;90,"Short",IF(IMDB4[[#This Row],[Duration (min)]]&lt;=120,"Medium", "Long"))</f>
        <v>Medium</v>
      </c>
    </row>
    <row r="1870" spans="1:24" x14ac:dyDescent="0.25">
      <c r="A1870" s="1" t="s">
        <v>3338</v>
      </c>
      <c r="B1870" s="2">
        <v>37851</v>
      </c>
      <c r="C1870" s="30">
        <f>YEAR(IMDB4[[#This Row],[Release Date]])</f>
        <v>2003</v>
      </c>
      <c r="D1870" s="30" t="str">
        <f>FLOOR(IMDB4[[#This Row],[Year]],10)&amp;"s"</f>
        <v>2000s</v>
      </c>
      <c r="E1870" s="1" t="s">
        <v>32</v>
      </c>
      <c r="F1870" s="1" t="s">
        <v>20</v>
      </c>
      <c r="G1870" s="1" t="s">
        <v>3</v>
      </c>
      <c r="H1870" s="1" t="s">
        <v>4</v>
      </c>
      <c r="I1870" s="1" t="s">
        <v>132</v>
      </c>
      <c r="J1870" s="1" t="s">
        <v>1352</v>
      </c>
      <c r="K1870" s="1" t="s">
        <v>3339</v>
      </c>
      <c r="L1870" s="30">
        <v>1000</v>
      </c>
      <c r="M1870" s="30">
        <v>4537</v>
      </c>
      <c r="N1870" s="30">
        <v>0</v>
      </c>
      <c r="O1870" s="30">
        <v>638</v>
      </c>
      <c r="P1870" s="27">
        <v>5.4</v>
      </c>
      <c r="Q1870" s="30">
        <v>44</v>
      </c>
      <c r="R1870" s="30">
        <v>95</v>
      </c>
      <c r="S1870" s="9">
        <v>37788228</v>
      </c>
      <c r="T1870" s="9">
        <v>35200000</v>
      </c>
      <c r="U1870" s="9">
        <f>IMDB4[[#This Row],[Gross Revenue]]-IMDB4[[#This Row],[Budget]]</f>
        <v>2588228</v>
      </c>
      <c r="V1870" s="9" t="str">
        <f>IF(IMDB4[[#This Row],[Profit]]&gt;0,"Hit","Flop")</f>
        <v>Hit</v>
      </c>
      <c r="W1870" s="9" t="str" cm="1">
        <f t="array" ref="W1870">_xlfn.IFS(IMDB4[[#This Row],[IMDb Score (1-10)]]&gt;=8,"Excellent",IMDB4[[#This Row],[IMDb Score (1-10)]]&gt;=7,"Good",IMDB4[[#This Row],[IMDb Score (1-10)]]&gt;=5,"Average",TRUE,"Poor")</f>
        <v>Average</v>
      </c>
      <c r="X1870" s="9" t="str">
        <f>IF(IMDB4[[#This Row],[Duration (min)]]&lt;90,"Short",IF(IMDB4[[#This Row],[Duration (min)]]&lt;=120,"Medium", "Long"))</f>
        <v>Medium</v>
      </c>
    </row>
    <row r="1871" spans="1:24" x14ac:dyDescent="0.25">
      <c r="A1871" s="1" t="s">
        <v>6462</v>
      </c>
      <c r="B1871" s="2">
        <v>41577</v>
      </c>
      <c r="C1871" s="30">
        <f>YEAR(IMDB4[[#This Row],[Release Date]])</f>
        <v>2013</v>
      </c>
      <c r="D1871" s="30" t="str">
        <f>FLOOR(IMDB4[[#This Row],[Year]],10)&amp;"s"</f>
        <v>2010s</v>
      </c>
      <c r="E1871" s="1" t="s">
        <v>32</v>
      </c>
      <c r="F1871" s="1" t="s">
        <v>61</v>
      </c>
      <c r="G1871" s="1" t="s">
        <v>3</v>
      </c>
      <c r="H1871" s="1" t="s">
        <v>83</v>
      </c>
      <c r="I1871" s="1" t="s">
        <v>132</v>
      </c>
      <c r="J1871" s="1" t="s">
        <v>1267</v>
      </c>
      <c r="K1871" s="1" t="s">
        <v>659</v>
      </c>
      <c r="L1871" s="30">
        <v>1000</v>
      </c>
      <c r="M1871" s="30">
        <v>2376</v>
      </c>
      <c r="N1871" s="30">
        <v>350</v>
      </c>
      <c r="O1871" s="30">
        <v>37000</v>
      </c>
      <c r="P1871" s="27">
        <v>7.6</v>
      </c>
      <c r="Q1871" s="30">
        <v>354</v>
      </c>
      <c r="R1871" s="30">
        <v>98</v>
      </c>
      <c r="S1871" s="9">
        <v>37707719</v>
      </c>
      <c r="T1871" s="9">
        <v>12000000</v>
      </c>
      <c r="U1871" s="9">
        <f>IMDB4[[#This Row],[Gross Revenue]]-IMDB4[[#This Row],[Budget]]</f>
        <v>25707719</v>
      </c>
      <c r="V1871" s="9" t="str">
        <f>IF(IMDB4[[#This Row],[Profit]]&gt;0,"Hit","Flop")</f>
        <v>Hit</v>
      </c>
      <c r="W1871" s="9" t="str" cm="1">
        <f t="array" ref="W1871">_xlfn.IFS(IMDB4[[#This Row],[IMDb Score (1-10)]]&gt;=8,"Excellent",IMDB4[[#This Row],[IMDb Score (1-10)]]&gt;=7,"Good",IMDB4[[#This Row],[IMDb Score (1-10)]]&gt;=5,"Average",TRUE,"Poor")</f>
        <v>Good</v>
      </c>
      <c r="X1871" s="9" t="str">
        <f>IF(IMDB4[[#This Row],[Duration (min)]]&lt;90,"Short",IF(IMDB4[[#This Row],[Duration (min)]]&lt;=120,"Medium", "Long"))</f>
        <v>Medium</v>
      </c>
    </row>
    <row r="1872" spans="1:24" x14ac:dyDescent="0.25">
      <c r="A1872" s="1" t="s">
        <v>5667</v>
      </c>
      <c r="B1872" s="2">
        <v>40385</v>
      </c>
      <c r="C1872" s="30">
        <f>YEAR(IMDB4[[#This Row],[Release Date]])</f>
        <v>2010</v>
      </c>
      <c r="D1872" s="30" t="str">
        <f>FLOOR(IMDB4[[#This Row],[Year]],10)&amp;"s"</f>
        <v>2010s</v>
      </c>
      <c r="E1872" s="1" t="s">
        <v>32</v>
      </c>
      <c r="F1872" s="1" t="s">
        <v>20</v>
      </c>
      <c r="G1872" s="1" t="s">
        <v>3</v>
      </c>
      <c r="H1872" s="1" t="s">
        <v>4</v>
      </c>
      <c r="I1872" s="1" t="s">
        <v>132</v>
      </c>
      <c r="J1872" s="1" t="s">
        <v>4914</v>
      </c>
      <c r="K1872" s="1" t="s">
        <v>5668</v>
      </c>
      <c r="L1872" s="30">
        <v>1000</v>
      </c>
      <c r="M1872" s="30">
        <v>3356</v>
      </c>
      <c r="N1872" s="30">
        <v>16</v>
      </c>
      <c r="O1872" s="30">
        <v>0</v>
      </c>
      <c r="P1872" s="27">
        <v>5.3</v>
      </c>
      <c r="Q1872" s="30">
        <v>148</v>
      </c>
      <c r="R1872" s="30">
        <v>104</v>
      </c>
      <c r="S1872" s="9">
        <v>37481242</v>
      </c>
      <c r="T1872" s="9">
        <v>35000000</v>
      </c>
      <c r="U1872" s="9">
        <f>IMDB4[[#This Row],[Gross Revenue]]-IMDB4[[#This Row],[Budget]]</f>
        <v>2481242</v>
      </c>
      <c r="V1872" s="9" t="str">
        <f>IF(IMDB4[[#This Row],[Profit]]&gt;0,"Hit","Flop")</f>
        <v>Hit</v>
      </c>
      <c r="W1872" s="9" t="str" cm="1">
        <f t="array" ref="W1872">_xlfn.IFS(IMDB4[[#This Row],[IMDb Score (1-10)]]&gt;=8,"Excellent",IMDB4[[#This Row],[IMDb Score (1-10)]]&gt;=7,"Good",IMDB4[[#This Row],[IMDb Score (1-10)]]&gt;=5,"Average",TRUE,"Poor")</f>
        <v>Average</v>
      </c>
      <c r="X1872" s="9" t="str">
        <f>IF(IMDB4[[#This Row],[Duration (min)]]&lt;90,"Short",IF(IMDB4[[#This Row],[Duration (min)]]&lt;=120,"Medium", "Long"))</f>
        <v>Medium</v>
      </c>
    </row>
    <row r="1873" spans="1:24" x14ac:dyDescent="0.25">
      <c r="A1873" s="1" t="s">
        <v>2713</v>
      </c>
      <c r="B1873" s="2">
        <v>37063</v>
      </c>
      <c r="C1873" s="30">
        <f>YEAR(IMDB4[[#This Row],[Release Date]])</f>
        <v>2001</v>
      </c>
      <c r="D1873" s="30" t="str">
        <f>FLOOR(IMDB4[[#This Row],[Year]],10)&amp;"s"</f>
        <v>2000s</v>
      </c>
      <c r="E1873" s="1" t="s">
        <v>32</v>
      </c>
      <c r="F1873" s="1" t="s">
        <v>91</v>
      </c>
      <c r="G1873" s="1" t="s">
        <v>3</v>
      </c>
      <c r="H1873" s="1" t="s">
        <v>11</v>
      </c>
      <c r="I1873" s="1" t="s">
        <v>92</v>
      </c>
      <c r="J1873" s="1" t="s">
        <v>209</v>
      </c>
      <c r="K1873" s="1" t="s">
        <v>2714</v>
      </c>
      <c r="L1873" s="30">
        <v>1000</v>
      </c>
      <c r="M1873" s="30">
        <v>1982</v>
      </c>
      <c r="N1873" s="30">
        <v>108</v>
      </c>
      <c r="O1873" s="30">
        <v>0</v>
      </c>
      <c r="P1873" s="27">
        <v>6.1</v>
      </c>
      <c r="Q1873" s="30">
        <v>190</v>
      </c>
      <c r="R1873" s="30">
        <v>90</v>
      </c>
      <c r="S1873" s="9">
        <v>37470017</v>
      </c>
      <c r="T1873" s="9">
        <v>10000000</v>
      </c>
      <c r="U1873" s="9">
        <f>IMDB4[[#This Row],[Gross Revenue]]-IMDB4[[#This Row],[Budget]]</f>
        <v>27470017</v>
      </c>
      <c r="V1873" s="9" t="str">
        <f>IF(IMDB4[[#This Row],[Profit]]&gt;0,"Hit","Flop")</f>
        <v>Hit</v>
      </c>
      <c r="W1873" s="9" t="str" cm="1">
        <f t="array" ref="W1873">_xlfn.IFS(IMDB4[[#This Row],[IMDb Score (1-10)]]&gt;=8,"Excellent",IMDB4[[#This Row],[IMDb Score (1-10)]]&gt;=7,"Good",IMDB4[[#This Row],[IMDb Score (1-10)]]&gt;=5,"Average",TRUE,"Poor")</f>
        <v>Average</v>
      </c>
      <c r="X1873" s="9" t="str">
        <f>IF(IMDB4[[#This Row],[Duration (min)]]&lt;90,"Short",IF(IMDB4[[#This Row],[Duration (min)]]&lt;=120,"Medium", "Long"))</f>
        <v>Medium</v>
      </c>
    </row>
    <row r="1874" spans="1:24" x14ac:dyDescent="0.25">
      <c r="A1874" s="1" t="s">
        <v>5853</v>
      </c>
      <c r="B1874" s="2">
        <v>40838</v>
      </c>
      <c r="C1874" s="30">
        <f>YEAR(IMDB4[[#This Row],[Release Date]])</f>
        <v>2011</v>
      </c>
      <c r="D1874" s="30" t="str">
        <f>FLOOR(IMDB4[[#This Row],[Year]],10)&amp;"s"</f>
        <v>2010s</v>
      </c>
      <c r="E1874" s="1" t="s">
        <v>32</v>
      </c>
      <c r="F1874" s="1" t="s">
        <v>20</v>
      </c>
      <c r="G1874" s="1" t="s">
        <v>3</v>
      </c>
      <c r="H1874" s="1" t="s">
        <v>4</v>
      </c>
      <c r="I1874" s="1" t="s">
        <v>132</v>
      </c>
      <c r="J1874" s="1" t="s">
        <v>1493</v>
      </c>
      <c r="K1874" s="1" t="s">
        <v>5854</v>
      </c>
      <c r="L1874" s="30">
        <v>1000</v>
      </c>
      <c r="M1874" s="30">
        <v>5959</v>
      </c>
      <c r="N1874" s="30">
        <v>70</v>
      </c>
      <c r="O1874" s="30">
        <v>0</v>
      </c>
      <c r="P1874" s="27">
        <v>5.7</v>
      </c>
      <c r="Q1874" s="30">
        <v>52</v>
      </c>
      <c r="R1874" s="30">
        <v>112</v>
      </c>
      <c r="S1874" s="9">
        <v>37295394</v>
      </c>
      <c r="T1874" s="9">
        <v>6600000</v>
      </c>
      <c r="U1874" s="9">
        <f>IMDB4[[#This Row],[Gross Revenue]]-IMDB4[[#This Row],[Budget]]</f>
        <v>30695394</v>
      </c>
      <c r="V1874" s="9" t="str">
        <f>IF(IMDB4[[#This Row],[Profit]]&gt;0,"Hit","Flop")</f>
        <v>Hit</v>
      </c>
      <c r="W1874" s="9" t="str" cm="1">
        <f t="array" ref="W1874">_xlfn.IFS(IMDB4[[#This Row],[IMDb Score (1-10)]]&gt;=8,"Excellent",IMDB4[[#This Row],[IMDb Score (1-10)]]&gt;=7,"Good",IMDB4[[#This Row],[IMDb Score (1-10)]]&gt;=5,"Average",TRUE,"Poor")</f>
        <v>Average</v>
      </c>
      <c r="X1874" s="9" t="str">
        <f>IF(IMDB4[[#This Row],[Duration (min)]]&lt;90,"Short",IF(IMDB4[[#This Row],[Duration (min)]]&lt;=120,"Medium", "Long"))</f>
        <v>Medium</v>
      </c>
    </row>
    <row r="1875" spans="1:24" x14ac:dyDescent="0.25">
      <c r="A1875" s="1" t="s">
        <v>3003</v>
      </c>
      <c r="B1875" s="2">
        <v>37484</v>
      </c>
      <c r="C1875" s="30">
        <f>YEAR(IMDB4[[#This Row],[Release Date]])</f>
        <v>2002</v>
      </c>
      <c r="D1875" s="30" t="str">
        <f>FLOOR(IMDB4[[#This Row],[Year]],10)&amp;"s"</f>
        <v>2000s</v>
      </c>
      <c r="E1875" s="1" t="s">
        <v>32</v>
      </c>
      <c r="F1875" s="1" t="s">
        <v>20</v>
      </c>
      <c r="G1875" s="1" t="s">
        <v>3</v>
      </c>
      <c r="H1875" s="1" t="s">
        <v>4</v>
      </c>
      <c r="I1875" s="1" t="s">
        <v>132</v>
      </c>
      <c r="J1875" s="1" t="s">
        <v>3004</v>
      </c>
      <c r="K1875" s="1" t="s">
        <v>1779</v>
      </c>
      <c r="L1875" s="30">
        <v>1000</v>
      </c>
      <c r="M1875" s="30">
        <v>1531</v>
      </c>
      <c r="N1875" s="30">
        <v>33</v>
      </c>
      <c r="O1875" s="30">
        <v>0</v>
      </c>
      <c r="P1875" s="27">
        <v>3.3</v>
      </c>
      <c r="Q1875" s="30">
        <v>111</v>
      </c>
      <c r="R1875" s="30">
        <v>93</v>
      </c>
      <c r="S1875" s="9">
        <v>37188667</v>
      </c>
      <c r="T1875" s="9">
        <v>12000000</v>
      </c>
      <c r="U1875" s="9">
        <f>IMDB4[[#This Row],[Gross Revenue]]-IMDB4[[#This Row],[Budget]]</f>
        <v>25188667</v>
      </c>
      <c r="V1875" s="9" t="str">
        <f>IF(IMDB4[[#This Row],[Profit]]&gt;0,"Hit","Flop")</f>
        <v>Hit</v>
      </c>
      <c r="W1875" s="9" t="str" cm="1">
        <f t="array" ref="W1875">_xlfn.IFS(IMDB4[[#This Row],[IMDb Score (1-10)]]&gt;=8,"Excellent",IMDB4[[#This Row],[IMDb Score (1-10)]]&gt;=7,"Good",IMDB4[[#This Row],[IMDb Score (1-10)]]&gt;=5,"Average",TRUE,"Poor")</f>
        <v>Poor</v>
      </c>
      <c r="X1875" s="9" t="str">
        <f>IF(IMDB4[[#This Row],[Duration (min)]]&lt;90,"Short",IF(IMDB4[[#This Row],[Duration (min)]]&lt;=120,"Medium", "Long"))</f>
        <v>Medium</v>
      </c>
    </row>
    <row r="1876" spans="1:24" x14ac:dyDescent="0.25">
      <c r="A1876" s="1" t="s">
        <v>2125</v>
      </c>
      <c r="B1876" s="2">
        <v>36228</v>
      </c>
      <c r="C1876" s="30">
        <f>YEAR(IMDB4[[#This Row],[Release Date]])</f>
        <v>1999</v>
      </c>
      <c r="D1876" s="30" t="str">
        <f>FLOOR(IMDB4[[#This Row],[Year]],10)&amp;"s"</f>
        <v>1990s</v>
      </c>
      <c r="E1876" s="1" t="s">
        <v>32</v>
      </c>
      <c r="F1876" s="1" t="s">
        <v>20</v>
      </c>
      <c r="G1876" s="1" t="s">
        <v>3</v>
      </c>
      <c r="H1876" s="1" t="s">
        <v>4</v>
      </c>
      <c r="I1876" s="1" t="s">
        <v>84</v>
      </c>
      <c r="J1876" s="1" t="s">
        <v>2126</v>
      </c>
      <c r="K1876" s="1" t="s">
        <v>676</v>
      </c>
      <c r="L1876" s="30">
        <v>1000</v>
      </c>
      <c r="M1876" s="30">
        <v>2151</v>
      </c>
      <c r="N1876" s="30">
        <v>80</v>
      </c>
      <c r="O1876" s="30">
        <v>448</v>
      </c>
      <c r="P1876" s="27">
        <v>4.9000000000000004</v>
      </c>
      <c r="Q1876" s="30">
        <v>49</v>
      </c>
      <c r="R1876" s="30">
        <v>94</v>
      </c>
      <c r="S1876" s="9">
        <v>36830057</v>
      </c>
      <c r="T1876" s="9">
        <v>65000000</v>
      </c>
      <c r="U1876" s="9">
        <f>IMDB4[[#This Row],[Gross Revenue]]-IMDB4[[#This Row],[Budget]]</f>
        <v>-28169943</v>
      </c>
      <c r="V1876" s="9" t="str">
        <f>IF(IMDB4[[#This Row],[Profit]]&gt;0,"Hit","Flop")</f>
        <v>Flop</v>
      </c>
      <c r="W1876" s="9" t="str" cm="1">
        <f t="array" ref="W1876">_xlfn.IFS(IMDB4[[#This Row],[IMDb Score (1-10)]]&gt;=8,"Excellent",IMDB4[[#This Row],[IMDb Score (1-10)]]&gt;=7,"Good",IMDB4[[#This Row],[IMDb Score (1-10)]]&gt;=5,"Average",TRUE,"Poor")</f>
        <v>Poor</v>
      </c>
      <c r="X1876" s="9" t="str">
        <f>IF(IMDB4[[#This Row],[Duration (min)]]&lt;90,"Short",IF(IMDB4[[#This Row],[Duration (min)]]&lt;=120,"Medium", "Long"))</f>
        <v>Medium</v>
      </c>
    </row>
    <row r="1877" spans="1:24" x14ac:dyDescent="0.25">
      <c r="A1877" s="1" t="s">
        <v>2705</v>
      </c>
      <c r="B1877" s="2">
        <v>37171</v>
      </c>
      <c r="C1877" s="30">
        <f>YEAR(IMDB4[[#This Row],[Release Date]])</f>
        <v>2001</v>
      </c>
      <c r="D1877" s="30" t="str">
        <f>FLOOR(IMDB4[[#This Row],[Year]],10)&amp;"s"</f>
        <v>2000s</v>
      </c>
      <c r="E1877" s="1" t="s">
        <v>32</v>
      </c>
      <c r="F1877" s="1" t="s">
        <v>2</v>
      </c>
      <c r="G1877" s="1" t="s">
        <v>3</v>
      </c>
      <c r="H1877" s="1" t="s">
        <v>4</v>
      </c>
      <c r="I1877" s="1" t="s">
        <v>92</v>
      </c>
      <c r="J1877" s="1" t="s">
        <v>1445</v>
      </c>
      <c r="K1877" s="1" t="s">
        <v>2706</v>
      </c>
      <c r="L1877" s="30">
        <v>1000</v>
      </c>
      <c r="M1877" s="30">
        <v>3970</v>
      </c>
      <c r="N1877" s="30">
        <v>143</v>
      </c>
      <c r="O1877" s="30">
        <v>951</v>
      </c>
      <c r="P1877" s="27">
        <v>7.5</v>
      </c>
      <c r="Q1877" s="30">
        <v>179</v>
      </c>
      <c r="R1877" s="30">
        <v>138</v>
      </c>
      <c r="S1877" s="9">
        <v>35918429</v>
      </c>
      <c r="T1877" s="9">
        <v>1700000</v>
      </c>
      <c r="U1877" s="9">
        <f>IMDB4[[#This Row],[Gross Revenue]]-IMDB4[[#This Row],[Budget]]</f>
        <v>34218429</v>
      </c>
      <c r="V1877" s="9" t="str">
        <f>IF(IMDB4[[#This Row],[Profit]]&gt;0,"Hit","Flop")</f>
        <v>Hit</v>
      </c>
      <c r="W1877" s="9" t="str" cm="1">
        <f t="array" ref="W1877">_xlfn.IFS(IMDB4[[#This Row],[IMDb Score (1-10)]]&gt;=8,"Excellent",IMDB4[[#This Row],[IMDb Score (1-10)]]&gt;=7,"Good",IMDB4[[#This Row],[IMDb Score (1-10)]]&gt;=5,"Average",TRUE,"Poor")</f>
        <v>Good</v>
      </c>
      <c r="X1877" s="9" t="str">
        <f>IF(IMDB4[[#This Row],[Duration (min)]]&lt;90,"Short",IF(IMDB4[[#This Row],[Duration (min)]]&lt;=120,"Medium", "Long"))</f>
        <v>Long</v>
      </c>
    </row>
    <row r="1878" spans="1:24" x14ac:dyDescent="0.25">
      <c r="A1878" s="1" t="s">
        <v>1266</v>
      </c>
      <c r="B1878" s="2">
        <v>35051</v>
      </c>
      <c r="C1878" s="30">
        <f>YEAR(IMDB4[[#This Row],[Release Date]])</f>
        <v>1995</v>
      </c>
      <c r="D1878" s="30" t="str">
        <f>FLOOR(IMDB4[[#This Row],[Year]],10)&amp;"s"</f>
        <v>1990s</v>
      </c>
      <c r="E1878" s="1" t="s">
        <v>32</v>
      </c>
      <c r="F1878" s="1" t="s">
        <v>9</v>
      </c>
      <c r="G1878" s="1" t="s">
        <v>3</v>
      </c>
      <c r="H1878" s="1" t="s">
        <v>4</v>
      </c>
      <c r="I1878" s="1" t="s">
        <v>84</v>
      </c>
      <c r="J1878" s="1" t="s">
        <v>1267</v>
      </c>
      <c r="K1878" s="1" t="s">
        <v>528</v>
      </c>
      <c r="L1878" s="30">
        <v>1000</v>
      </c>
      <c r="M1878" s="30">
        <v>2965</v>
      </c>
      <c r="N1878" s="30">
        <v>0</v>
      </c>
      <c r="O1878" s="30">
        <v>0</v>
      </c>
      <c r="P1878" s="27">
        <v>5.9</v>
      </c>
      <c r="Q1878" s="30">
        <v>25</v>
      </c>
      <c r="R1878" s="30">
        <v>96</v>
      </c>
      <c r="S1878" s="9">
        <v>35617599</v>
      </c>
      <c r="T1878" s="9">
        <v>45000000</v>
      </c>
      <c r="U1878" s="9">
        <f>IMDB4[[#This Row],[Gross Revenue]]-IMDB4[[#This Row],[Budget]]</f>
        <v>-9382401</v>
      </c>
      <c r="V1878" s="9" t="str">
        <f>IF(IMDB4[[#This Row],[Profit]]&gt;0,"Hit","Flop")</f>
        <v>Flop</v>
      </c>
      <c r="W1878" s="9" t="str" cm="1">
        <f t="array" ref="W1878">_xlfn.IFS(IMDB4[[#This Row],[IMDb Score (1-10)]]&gt;=8,"Excellent",IMDB4[[#This Row],[IMDb Score (1-10)]]&gt;=7,"Good",IMDB4[[#This Row],[IMDb Score (1-10)]]&gt;=5,"Average",TRUE,"Poor")</f>
        <v>Average</v>
      </c>
      <c r="X1878" s="9" t="str">
        <f>IF(IMDB4[[#This Row],[Duration (min)]]&lt;90,"Short",IF(IMDB4[[#This Row],[Duration (min)]]&lt;=120,"Medium", "Long"))</f>
        <v>Medium</v>
      </c>
    </row>
    <row r="1879" spans="1:24" x14ac:dyDescent="0.25">
      <c r="A1879" s="1" t="s">
        <v>2511</v>
      </c>
      <c r="B1879" s="2">
        <v>36638</v>
      </c>
      <c r="C1879" s="30">
        <f>YEAR(IMDB4[[#This Row],[Release Date]])</f>
        <v>2000</v>
      </c>
      <c r="D1879" s="30" t="str">
        <f>FLOOR(IMDB4[[#This Row],[Year]],10)&amp;"s"</f>
        <v>2000s</v>
      </c>
      <c r="E1879" s="1" t="s">
        <v>32</v>
      </c>
      <c r="F1879" s="1" t="s">
        <v>20</v>
      </c>
      <c r="G1879" s="1" t="s">
        <v>3</v>
      </c>
      <c r="H1879" s="1" t="s">
        <v>4</v>
      </c>
      <c r="I1879" s="1" t="s">
        <v>84</v>
      </c>
      <c r="J1879" s="1" t="s">
        <v>1746</v>
      </c>
      <c r="K1879" s="1" t="s">
        <v>1124</v>
      </c>
      <c r="L1879" s="30">
        <v>1000</v>
      </c>
      <c r="M1879" s="30">
        <v>6299</v>
      </c>
      <c r="N1879" s="30">
        <v>32</v>
      </c>
      <c r="O1879" s="30">
        <v>500</v>
      </c>
      <c r="P1879" s="27">
        <v>3.6</v>
      </c>
      <c r="Q1879" s="30">
        <v>57</v>
      </c>
      <c r="R1879" s="30">
        <v>90</v>
      </c>
      <c r="S1879" s="9">
        <v>35231365</v>
      </c>
      <c r="T1879" s="9">
        <v>60000000</v>
      </c>
      <c r="U1879" s="9">
        <f>IMDB4[[#This Row],[Gross Revenue]]-IMDB4[[#This Row],[Budget]]</f>
        <v>-24768635</v>
      </c>
      <c r="V1879" s="9" t="str">
        <f>IF(IMDB4[[#This Row],[Profit]]&gt;0,"Hit","Flop")</f>
        <v>Flop</v>
      </c>
      <c r="W1879" s="9" t="str" cm="1">
        <f t="array" ref="W1879">_xlfn.IFS(IMDB4[[#This Row],[IMDb Score (1-10)]]&gt;=8,"Excellent",IMDB4[[#This Row],[IMDb Score (1-10)]]&gt;=7,"Good",IMDB4[[#This Row],[IMDb Score (1-10)]]&gt;=5,"Average",TRUE,"Poor")</f>
        <v>Poor</v>
      </c>
      <c r="X1879" s="9" t="str">
        <f>IF(IMDB4[[#This Row],[Duration (min)]]&lt;90,"Short",IF(IMDB4[[#This Row],[Duration (min)]]&lt;=120,"Medium", "Long"))</f>
        <v>Medium</v>
      </c>
    </row>
    <row r="1880" spans="1:24" x14ac:dyDescent="0.25">
      <c r="A1880" s="1" t="s">
        <v>4646</v>
      </c>
      <c r="B1880" s="2">
        <v>39444</v>
      </c>
      <c r="C1880" s="30">
        <f>YEAR(IMDB4[[#This Row],[Release Date]])</f>
        <v>2007</v>
      </c>
      <c r="D1880" s="30" t="str">
        <f>FLOOR(IMDB4[[#This Row],[Year]],10)&amp;"s"</f>
        <v>2000s</v>
      </c>
      <c r="E1880" s="1" t="s">
        <v>32</v>
      </c>
      <c r="F1880" s="1" t="s">
        <v>20</v>
      </c>
      <c r="G1880" s="1" t="s">
        <v>3</v>
      </c>
      <c r="H1880" s="1" t="s">
        <v>4</v>
      </c>
      <c r="I1880" s="1" t="s">
        <v>92</v>
      </c>
      <c r="J1880" s="1" t="s">
        <v>3843</v>
      </c>
      <c r="K1880" s="1" t="s">
        <v>4647</v>
      </c>
      <c r="L1880" s="30">
        <v>1000</v>
      </c>
      <c r="M1880" s="30">
        <v>2822</v>
      </c>
      <c r="N1880" s="30">
        <v>7</v>
      </c>
      <c r="O1880" s="30">
        <v>0</v>
      </c>
      <c r="P1880" s="27">
        <v>5.6</v>
      </c>
      <c r="Q1880" s="30">
        <v>127</v>
      </c>
      <c r="R1880" s="30">
        <v>101</v>
      </c>
      <c r="S1880" s="9">
        <v>35000629</v>
      </c>
      <c r="T1880" s="9">
        <v>25000000</v>
      </c>
      <c r="U1880" s="9">
        <f>IMDB4[[#This Row],[Gross Revenue]]-IMDB4[[#This Row],[Budget]]</f>
        <v>10000629</v>
      </c>
      <c r="V1880" s="9" t="str">
        <f>IF(IMDB4[[#This Row],[Profit]]&gt;0,"Hit","Flop")</f>
        <v>Hit</v>
      </c>
      <c r="W1880" s="9" t="str" cm="1">
        <f t="array" ref="W1880">_xlfn.IFS(IMDB4[[#This Row],[IMDb Score (1-10)]]&gt;=8,"Excellent",IMDB4[[#This Row],[IMDb Score (1-10)]]&gt;=7,"Good",IMDB4[[#This Row],[IMDb Score (1-10)]]&gt;=5,"Average",TRUE,"Poor")</f>
        <v>Average</v>
      </c>
      <c r="X1880" s="9" t="str">
        <f>IF(IMDB4[[#This Row],[Duration (min)]]&lt;90,"Short",IF(IMDB4[[#This Row],[Duration (min)]]&lt;=120,"Medium", "Long"))</f>
        <v>Medium</v>
      </c>
    </row>
    <row r="1881" spans="1:24" x14ac:dyDescent="0.25">
      <c r="A1881" s="1" t="s">
        <v>4472</v>
      </c>
      <c r="B1881" s="2">
        <v>38762</v>
      </c>
      <c r="C1881" s="30">
        <f>YEAR(IMDB4[[#This Row],[Release Date]])</f>
        <v>2006</v>
      </c>
      <c r="D1881" s="30" t="str">
        <f>FLOOR(IMDB4[[#This Row],[Year]],10)&amp;"s"</f>
        <v>2000s</v>
      </c>
      <c r="E1881" s="1" t="s">
        <v>32</v>
      </c>
      <c r="F1881" s="1" t="s">
        <v>9</v>
      </c>
      <c r="G1881" s="1" t="s">
        <v>3</v>
      </c>
      <c r="H1881" s="1" t="s">
        <v>4</v>
      </c>
      <c r="I1881" s="1" t="s">
        <v>132</v>
      </c>
      <c r="J1881" s="1" t="s">
        <v>1067</v>
      </c>
      <c r="K1881" s="1" t="s">
        <v>4473</v>
      </c>
      <c r="L1881" s="30">
        <v>1000</v>
      </c>
      <c r="M1881" s="30">
        <v>3797</v>
      </c>
      <c r="N1881" s="30">
        <v>3</v>
      </c>
      <c r="O1881" s="30">
        <v>0</v>
      </c>
      <c r="P1881" s="27">
        <v>6.7</v>
      </c>
      <c r="Q1881" s="30">
        <v>101</v>
      </c>
      <c r="R1881" s="30">
        <v>118</v>
      </c>
      <c r="S1881" s="9">
        <v>34703228</v>
      </c>
      <c r="T1881" s="9">
        <v>30000000</v>
      </c>
      <c r="U1881" s="9">
        <f>IMDB4[[#This Row],[Gross Revenue]]-IMDB4[[#This Row],[Budget]]</f>
        <v>4703228</v>
      </c>
      <c r="V1881" s="9" t="str">
        <f>IF(IMDB4[[#This Row],[Profit]]&gt;0,"Hit","Flop")</f>
        <v>Hit</v>
      </c>
      <c r="W1881" s="9" t="str" cm="1">
        <f t="array" ref="W1881">_xlfn.IFS(IMDB4[[#This Row],[IMDb Score (1-10)]]&gt;=8,"Excellent",IMDB4[[#This Row],[IMDb Score (1-10)]]&gt;=7,"Good",IMDB4[[#This Row],[IMDb Score (1-10)]]&gt;=5,"Average",TRUE,"Poor")</f>
        <v>Average</v>
      </c>
      <c r="X1881" s="9" t="str">
        <f>IF(IMDB4[[#This Row],[Duration (min)]]&lt;90,"Short",IF(IMDB4[[#This Row],[Duration (min)]]&lt;=120,"Medium", "Long"))</f>
        <v>Medium</v>
      </c>
    </row>
    <row r="1882" spans="1:24" x14ac:dyDescent="0.25">
      <c r="A1882" s="1" t="s">
        <v>2422</v>
      </c>
      <c r="B1882" s="2">
        <v>36711</v>
      </c>
      <c r="C1882" s="30">
        <f>YEAR(IMDB4[[#This Row],[Release Date]])</f>
        <v>2000</v>
      </c>
      <c r="D1882" s="30" t="str">
        <f>FLOOR(IMDB4[[#This Row],[Year]],10)&amp;"s"</f>
        <v>2000s</v>
      </c>
      <c r="E1882" s="1" t="s">
        <v>32</v>
      </c>
      <c r="F1882" s="1" t="s">
        <v>9</v>
      </c>
      <c r="G1882" s="1" t="s">
        <v>3</v>
      </c>
      <c r="H1882" s="1" t="s">
        <v>4</v>
      </c>
      <c r="I1882" s="1" t="s">
        <v>84</v>
      </c>
      <c r="J1882" s="1" t="s">
        <v>553</v>
      </c>
      <c r="K1882" s="1" t="s">
        <v>2423</v>
      </c>
      <c r="L1882" s="30">
        <v>1000</v>
      </c>
      <c r="M1882" s="30">
        <v>2515</v>
      </c>
      <c r="N1882" s="30">
        <v>13</v>
      </c>
      <c r="O1882" s="30">
        <v>0</v>
      </c>
      <c r="P1882" s="27">
        <v>7</v>
      </c>
      <c r="Q1882" s="30">
        <v>79</v>
      </c>
      <c r="R1882" s="30">
        <v>95</v>
      </c>
      <c r="S1882" s="9">
        <v>34099640</v>
      </c>
      <c r="T1882" s="9">
        <v>5000000</v>
      </c>
      <c r="U1882" s="9">
        <f>IMDB4[[#This Row],[Gross Revenue]]-IMDB4[[#This Row],[Budget]]</f>
        <v>29099640</v>
      </c>
      <c r="V1882" s="9" t="str">
        <f>IF(IMDB4[[#This Row],[Profit]]&gt;0,"Hit","Flop")</f>
        <v>Hit</v>
      </c>
      <c r="W1882" s="9" t="str" cm="1">
        <f t="array" ref="W1882">_xlfn.IFS(IMDB4[[#This Row],[IMDb Score (1-10)]]&gt;=8,"Excellent",IMDB4[[#This Row],[IMDb Score (1-10)]]&gt;=7,"Good",IMDB4[[#This Row],[IMDb Score (1-10)]]&gt;=5,"Average",TRUE,"Poor")</f>
        <v>Good</v>
      </c>
      <c r="X1882" s="9" t="str">
        <f>IF(IMDB4[[#This Row],[Duration (min)]]&lt;90,"Short",IF(IMDB4[[#This Row],[Duration (min)]]&lt;=120,"Medium", "Long"))</f>
        <v>Medium</v>
      </c>
    </row>
    <row r="1883" spans="1:24" x14ac:dyDescent="0.25">
      <c r="A1883" s="1" t="s">
        <v>2184</v>
      </c>
      <c r="B1883" s="2">
        <v>36484</v>
      </c>
      <c r="C1883" s="30">
        <f>YEAR(IMDB4[[#This Row],[Release Date]])</f>
        <v>1999</v>
      </c>
      <c r="D1883" s="30" t="str">
        <f>FLOOR(IMDB4[[#This Row],[Year]],10)&amp;"s"</f>
        <v>1990s</v>
      </c>
      <c r="E1883" s="1" t="s">
        <v>32</v>
      </c>
      <c r="F1883" s="1" t="s">
        <v>20</v>
      </c>
      <c r="G1883" s="1" t="s">
        <v>3</v>
      </c>
      <c r="H1883" s="1" t="s">
        <v>4</v>
      </c>
      <c r="I1883" s="1" t="s">
        <v>92</v>
      </c>
      <c r="J1883" s="1" t="s">
        <v>1307</v>
      </c>
      <c r="K1883" s="1" t="s">
        <v>2185</v>
      </c>
      <c r="L1883" s="30">
        <v>1000</v>
      </c>
      <c r="M1883" s="30">
        <v>5420</v>
      </c>
      <c r="N1883" s="30">
        <v>92</v>
      </c>
      <c r="O1883" s="30">
        <v>0</v>
      </c>
      <c r="P1883" s="27">
        <v>6.7</v>
      </c>
      <c r="Q1883" s="30">
        <v>32</v>
      </c>
      <c r="R1883" s="30">
        <v>120</v>
      </c>
      <c r="S1883" s="9">
        <v>34074895</v>
      </c>
      <c r="T1883" s="9">
        <v>9000000</v>
      </c>
      <c r="U1883" s="9">
        <f>IMDB4[[#This Row],[Gross Revenue]]-IMDB4[[#This Row],[Budget]]</f>
        <v>25074895</v>
      </c>
      <c r="V1883" s="9" t="str">
        <f>IF(IMDB4[[#This Row],[Profit]]&gt;0,"Hit","Flop")</f>
        <v>Hit</v>
      </c>
      <c r="W1883" s="9" t="str" cm="1">
        <f t="array" ref="W1883">_xlfn.IFS(IMDB4[[#This Row],[IMDb Score (1-10)]]&gt;=8,"Excellent",IMDB4[[#This Row],[IMDb Score (1-10)]]&gt;=7,"Good",IMDB4[[#This Row],[IMDb Score (1-10)]]&gt;=5,"Average",TRUE,"Poor")</f>
        <v>Average</v>
      </c>
      <c r="X1883" s="9" t="str">
        <f>IF(IMDB4[[#This Row],[Duration (min)]]&lt;90,"Short",IF(IMDB4[[#This Row],[Duration (min)]]&lt;=120,"Medium", "Long"))</f>
        <v>Medium</v>
      </c>
    </row>
    <row r="1884" spans="1:24" x14ac:dyDescent="0.25">
      <c r="A1884" s="1" t="s">
        <v>2624</v>
      </c>
      <c r="B1884" s="2">
        <v>37080</v>
      </c>
      <c r="C1884" s="30">
        <f>YEAR(IMDB4[[#This Row],[Release Date]])</f>
        <v>2001</v>
      </c>
      <c r="D1884" s="30" t="str">
        <f>FLOOR(IMDB4[[#This Row],[Year]],10)&amp;"s"</f>
        <v>2000s</v>
      </c>
      <c r="E1884" s="1" t="s">
        <v>32</v>
      </c>
      <c r="F1884" s="1" t="s">
        <v>40</v>
      </c>
      <c r="G1884" s="1" t="s">
        <v>3</v>
      </c>
      <c r="H1884" s="1" t="s">
        <v>4</v>
      </c>
      <c r="I1884" s="1" t="s">
        <v>132</v>
      </c>
      <c r="J1884" s="1" t="s">
        <v>1445</v>
      </c>
      <c r="K1884" s="1" t="s">
        <v>1952</v>
      </c>
      <c r="L1884" s="30">
        <v>1000</v>
      </c>
      <c r="M1884" s="30">
        <v>2643</v>
      </c>
      <c r="N1884" s="30">
        <v>19</v>
      </c>
      <c r="O1884" s="30">
        <v>0</v>
      </c>
      <c r="P1884" s="27">
        <v>4.8</v>
      </c>
      <c r="Q1884" s="30">
        <v>46</v>
      </c>
      <c r="R1884" s="30">
        <v>95</v>
      </c>
      <c r="S1884" s="9">
        <v>33422806</v>
      </c>
      <c r="T1884" s="9">
        <v>50000000</v>
      </c>
      <c r="U1884" s="9">
        <f>IMDB4[[#This Row],[Gross Revenue]]-IMDB4[[#This Row],[Budget]]</f>
        <v>-16577194</v>
      </c>
      <c r="V1884" s="9" t="str">
        <f>IF(IMDB4[[#This Row],[Profit]]&gt;0,"Hit","Flop")</f>
        <v>Flop</v>
      </c>
      <c r="W1884" s="9" t="str" cm="1">
        <f t="array" ref="W1884">_xlfn.IFS(IMDB4[[#This Row],[IMDb Score (1-10)]]&gt;=8,"Excellent",IMDB4[[#This Row],[IMDb Score (1-10)]]&gt;=7,"Good",IMDB4[[#This Row],[IMDb Score (1-10)]]&gt;=5,"Average",TRUE,"Poor")</f>
        <v>Poor</v>
      </c>
      <c r="X1884" s="9" t="str">
        <f>IF(IMDB4[[#This Row],[Duration (min)]]&lt;90,"Short",IF(IMDB4[[#This Row],[Duration (min)]]&lt;=120,"Medium", "Long"))</f>
        <v>Medium</v>
      </c>
    </row>
    <row r="1885" spans="1:24" x14ac:dyDescent="0.25">
      <c r="A1885" s="1" t="s">
        <v>2815</v>
      </c>
      <c r="B1885" s="2">
        <v>36961</v>
      </c>
      <c r="C1885" s="30">
        <f>YEAR(IMDB4[[#This Row],[Release Date]])</f>
        <v>2001</v>
      </c>
      <c r="D1885" s="30" t="str">
        <f>FLOOR(IMDB4[[#This Row],[Year]],10)&amp;"s"</f>
        <v>2000s</v>
      </c>
      <c r="E1885" s="1" t="s">
        <v>32</v>
      </c>
      <c r="F1885" s="1" t="s">
        <v>77</v>
      </c>
      <c r="G1885" s="1" t="s">
        <v>3</v>
      </c>
      <c r="H1885" s="1" t="s">
        <v>4</v>
      </c>
      <c r="I1885" s="1" t="s">
        <v>84</v>
      </c>
      <c r="J1885" s="1" t="s">
        <v>2816</v>
      </c>
      <c r="K1885" s="1" t="s">
        <v>2817</v>
      </c>
      <c r="L1885" s="30">
        <v>1000</v>
      </c>
      <c r="M1885" s="30">
        <v>4194</v>
      </c>
      <c r="N1885" s="30">
        <v>14</v>
      </c>
      <c r="O1885" s="30">
        <v>393</v>
      </c>
      <c r="P1885" s="27">
        <v>5.4</v>
      </c>
      <c r="Q1885" s="30">
        <v>51</v>
      </c>
      <c r="R1885" s="30">
        <v>94</v>
      </c>
      <c r="S1885" s="9">
        <v>33357476</v>
      </c>
      <c r="T1885" s="9">
        <v>35000000</v>
      </c>
      <c r="U1885" s="9">
        <f>IMDB4[[#This Row],[Gross Revenue]]-IMDB4[[#This Row],[Budget]]</f>
        <v>-1642524</v>
      </c>
      <c r="V1885" s="9" t="str">
        <f>IF(IMDB4[[#This Row],[Profit]]&gt;0,"Hit","Flop")</f>
        <v>Flop</v>
      </c>
      <c r="W1885" s="9" t="str" cm="1">
        <f t="array" ref="W1885">_xlfn.IFS(IMDB4[[#This Row],[IMDb Score (1-10)]]&gt;=8,"Excellent",IMDB4[[#This Row],[IMDb Score (1-10)]]&gt;=7,"Good",IMDB4[[#This Row],[IMDb Score (1-10)]]&gt;=5,"Average",TRUE,"Poor")</f>
        <v>Average</v>
      </c>
      <c r="X1885" s="9" t="str">
        <f>IF(IMDB4[[#This Row],[Duration (min)]]&lt;90,"Short",IF(IMDB4[[#This Row],[Duration (min)]]&lt;=120,"Medium", "Long"))</f>
        <v>Medium</v>
      </c>
    </row>
    <row r="1886" spans="1:24" x14ac:dyDescent="0.25">
      <c r="A1886" s="1" t="s">
        <v>4879</v>
      </c>
      <c r="B1886" s="2">
        <v>39703</v>
      </c>
      <c r="C1886" s="30">
        <f>YEAR(IMDB4[[#This Row],[Release Date]])</f>
        <v>2008</v>
      </c>
      <c r="D1886" s="30" t="str">
        <f>FLOOR(IMDB4[[#This Row],[Year]],10)&amp;"s"</f>
        <v>2000s</v>
      </c>
      <c r="E1886" s="1" t="s">
        <v>32</v>
      </c>
      <c r="F1886" s="1" t="s">
        <v>20</v>
      </c>
      <c r="G1886" s="1" t="s">
        <v>3</v>
      </c>
      <c r="H1886" s="1" t="s">
        <v>4</v>
      </c>
      <c r="I1886" s="1" t="s">
        <v>132</v>
      </c>
      <c r="J1886" s="1" t="s">
        <v>3753</v>
      </c>
      <c r="K1886" s="1" t="s">
        <v>2395</v>
      </c>
      <c r="L1886" s="30">
        <v>1000</v>
      </c>
      <c r="M1886" s="30">
        <v>3239</v>
      </c>
      <c r="N1886" s="30">
        <v>65</v>
      </c>
      <c r="O1886" s="30">
        <v>702</v>
      </c>
      <c r="P1886" s="27">
        <v>5.7</v>
      </c>
      <c r="Q1886" s="30">
        <v>146</v>
      </c>
      <c r="R1886" s="30">
        <v>102</v>
      </c>
      <c r="S1886" s="9">
        <v>32853640</v>
      </c>
      <c r="T1886" s="9">
        <v>40000000</v>
      </c>
      <c r="U1886" s="9">
        <f>IMDB4[[#This Row],[Gross Revenue]]-IMDB4[[#This Row],[Budget]]</f>
        <v>-7146360</v>
      </c>
      <c r="V1886" s="9" t="str">
        <f>IF(IMDB4[[#This Row],[Profit]]&gt;0,"Hit","Flop")</f>
        <v>Flop</v>
      </c>
      <c r="W1886" s="9" t="str" cm="1">
        <f t="array" ref="W1886">_xlfn.IFS(IMDB4[[#This Row],[IMDb Score (1-10)]]&gt;=8,"Excellent",IMDB4[[#This Row],[IMDb Score (1-10)]]&gt;=7,"Good",IMDB4[[#This Row],[IMDb Score (1-10)]]&gt;=5,"Average",TRUE,"Poor")</f>
        <v>Average</v>
      </c>
      <c r="X1886" s="9" t="str">
        <f>IF(IMDB4[[#This Row],[Duration (min)]]&lt;90,"Short",IF(IMDB4[[#This Row],[Duration (min)]]&lt;=120,"Medium", "Long"))</f>
        <v>Medium</v>
      </c>
    </row>
    <row r="1887" spans="1:24" x14ac:dyDescent="0.25">
      <c r="A1887" s="1" t="s">
        <v>6420</v>
      </c>
      <c r="B1887" s="2">
        <v>41368</v>
      </c>
      <c r="C1887" s="30">
        <f>YEAR(IMDB4[[#This Row],[Release Date]])</f>
        <v>2013</v>
      </c>
      <c r="D1887" s="30" t="str">
        <f>FLOOR(IMDB4[[#This Row],[Year]],10)&amp;"s"</f>
        <v>2010s</v>
      </c>
      <c r="E1887" s="1" t="s">
        <v>32</v>
      </c>
      <c r="F1887" s="1" t="s">
        <v>20</v>
      </c>
      <c r="G1887" s="1" t="s">
        <v>3</v>
      </c>
      <c r="H1887" s="1" t="s">
        <v>4</v>
      </c>
      <c r="I1887" s="1" t="s">
        <v>92</v>
      </c>
      <c r="J1887" s="1" t="s">
        <v>6421</v>
      </c>
      <c r="K1887" s="1" t="s">
        <v>6422</v>
      </c>
      <c r="L1887" s="30">
        <v>1000</v>
      </c>
      <c r="M1887" s="30">
        <v>1385</v>
      </c>
      <c r="N1887" s="30">
        <v>15</v>
      </c>
      <c r="O1887" s="30">
        <v>0</v>
      </c>
      <c r="P1887" s="27">
        <v>6.7</v>
      </c>
      <c r="Q1887" s="30">
        <v>26</v>
      </c>
      <c r="R1887" s="30">
        <v>75</v>
      </c>
      <c r="S1887" s="9">
        <v>32230907</v>
      </c>
      <c r="T1887" s="9">
        <v>2500000</v>
      </c>
      <c r="U1887" s="9">
        <f>IMDB4[[#This Row],[Gross Revenue]]-IMDB4[[#This Row],[Budget]]</f>
        <v>29730907</v>
      </c>
      <c r="V1887" s="9" t="str">
        <f>IF(IMDB4[[#This Row],[Profit]]&gt;0,"Hit","Flop")</f>
        <v>Hit</v>
      </c>
      <c r="W1887" s="9" t="str" cm="1">
        <f t="array" ref="W1887">_xlfn.IFS(IMDB4[[#This Row],[IMDb Score (1-10)]]&gt;=8,"Excellent",IMDB4[[#This Row],[IMDb Score (1-10)]]&gt;=7,"Good",IMDB4[[#This Row],[IMDb Score (1-10)]]&gt;=5,"Average",TRUE,"Poor")</f>
        <v>Average</v>
      </c>
      <c r="X1887" s="9" t="str">
        <f>IF(IMDB4[[#This Row],[Duration (min)]]&lt;90,"Short",IF(IMDB4[[#This Row],[Duration (min)]]&lt;=120,"Medium", "Long"))</f>
        <v>Short</v>
      </c>
    </row>
    <row r="1888" spans="1:24" x14ac:dyDescent="0.25">
      <c r="A1888" s="1" t="s">
        <v>3303</v>
      </c>
      <c r="B1888" s="2">
        <v>37695</v>
      </c>
      <c r="C1888" s="30">
        <f>YEAR(IMDB4[[#This Row],[Release Date]])</f>
        <v>2003</v>
      </c>
      <c r="D1888" s="30" t="str">
        <f>FLOOR(IMDB4[[#This Row],[Year]],10)&amp;"s"</f>
        <v>2000s</v>
      </c>
      <c r="E1888" s="1" t="s">
        <v>32</v>
      </c>
      <c r="F1888" s="1" t="s">
        <v>91</v>
      </c>
      <c r="G1888" s="1" t="s">
        <v>3</v>
      </c>
      <c r="H1888" s="1" t="s">
        <v>4</v>
      </c>
      <c r="I1888" s="1" t="s">
        <v>132</v>
      </c>
      <c r="J1888" s="1" t="s">
        <v>3304</v>
      </c>
      <c r="K1888" s="1" t="s">
        <v>3305</v>
      </c>
      <c r="L1888" s="30">
        <v>1000</v>
      </c>
      <c r="M1888" s="30">
        <v>2212</v>
      </c>
      <c r="N1888" s="30">
        <v>474</v>
      </c>
      <c r="O1888" s="30">
        <v>2000</v>
      </c>
      <c r="P1888" s="27">
        <v>4.9000000000000004</v>
      </c>
      <c r="Q1888" s="30">
        <v>140</v>
      </c>
      <c r="R1888" s="30">
        <v>96</v>
      </c>
      <c r="S1888" s="9">
        <v>32131483</v>
      </c>
      <c r="T1888" s="9">
        <v>11000000</v>
      </c>
      <c r="U1888" s="9">
        <f>IMDB4[[#This Row],[Gross Revenue]]-IMDB4[[#This Row],[Budget]]</f>
        <v>21131483</v>
      </c>
      <c r="V1888" s="9" t="str">
        <f>IF(IMDB4[[#This Row],[Profit]]&gt;0,"Hit","Flop")</f>
        <v>Hit</v>
      </c>
      <c r="W1888" s="9" t="str" cm="1">
        <f t="array" ref="W1888">_xlfn.IFS(IMDB4[[#This Row],[IMDb Score (1-10)]]&gt;=8,"Excellent",IMDB4[[#This Row],[IMDb Score (1-10)]]&gt;=7,"Good",IMDB4[[#This Row],[IMDb Score (1-10)]]&gt;=5,"Average",TRUE,"Poor")</f>
        <v>Poor</v>
      </c>
      <c r="X1888" s="9" t="str">
        <f>IF(IMDB4[[#This Row],[Duration (min)]]&lt;90,"Short",IF(IMDB4[[#This Row],[Duration (min)]]&lt;=120,"Medium", "Long"))</f>
        <v>Medium</v>
      </c>
    </row>
    <row r="1889" spans="1:24" x14ac:dyDescent="0.25">
      <c r="A1889" s="1" t="s">
        <v>2919</v>
      </c>
      <c r="B1889" s="2">
        <v>37185</v>
      </c>
      <c r="C1889" s="30">
        <f>YEAR(IMDB4[[#This Row],[Release Date]])</f>
        <v>2001</v>
      </c>
      <c r="D1889" s="30" t="str">
        <f>FLOOR(IMDB4[[#This Row],[Year]],10)&amp;"s"</f>
        <v>2000s</v>
      </c>
      <c r="E1889" s="1" t="s">
        <v>32</v>
      </c>
      <c r="F1889" s="1" t="s">
        <v>20</v>
      </c>
      <c r="G1889" s="1" t="s">
        <v>3</v>
      </c>
      <c r="H1889" s="1" t="s">
        <v>4</v>
      </c>
      <c r="I1889" s="1" t="s">
        <v>132</v>
      </c>
      <c r="J1889" s="1" t="s">
        <v>1352</v>
      </c>
      <c r="K1889" s="1" t="s">
        <v>1561</v>
      </c>
      <c r="L1889" s="30">
        <v>1000</v>
      </c>
      <c r="M1889" s="30">
        <v>3664</v>
      </c>
      <c r="N1889" s="30">
        <v>39</v>
      </c>
      <c r="O1889" s="30">
        <v>304</v>
      </c>
      <c r="P1889" s="27">
        <v>5.5</v>
      </c>
      <c r="Q1889" s="30">
        <v>64</v>
      </c>
      <c r="R1889" s="30">
        <v>94</v>
      </c>
      <c r="S1889" s="9">
        <v>32095318</v>
      </c>
      <c r="T1889" s="9">
        <v>45000000</v>
      </c>
      <c r="U1889" s="9">
        <f>IMDB4[[#This Row],[Gross Revenue]]-IMDB4[[#This Row],[Budget]]</f>
        <v>-12904682</v>
      </c>
      <c r="V1889" s="9" t="str">
        <f>IF(IMDB4[[#This Row],[Profit]]&gt;0,"Hit","Flop")</f>
        <v>Flop</v>
      </c>
      <c r="W1889" s="9" t="str" cm="1">
        <f t="array" ref="W1889">_xlfn.IFS(IMDB4[[#This Row],[IMDb Score (1-10)]]&gt;=8,"Excellent",IMDB4[[#This Row],[IMDb Score (1-10)]]&gt;=7,"Good",IMDB4[[#This Row],[IMDb Score (1-10)]]&gt;=5,"Average",TRUE,"Poor")</f>
        <v>Average</v>
      </c>
      <c r="X1889" s="9" t="str">
        <f>IF(IMDB4[[#This Row],[Duration (min)]]&lt;90,"Short",IF(IMDB4[[#This Row],[Duration (min)]]&lt;=120,"Medium", "Long"))</f>
        <v>Medium</v>
      </c>
    </row>
    <row r="1890" spans="1:24" x14ac:dyDescent="0.25">
      <c r="A1890" s="1" t="s">
        <v>2101</v>
      </c>
      <c r="B1890" s="2">
        <v>36520</v>
      </c>
      <c r="C1890" s="30">
        <f>YEAR(IMDB4[[#This Row],[Release Date]])</f>
        <v>1999</v>
      </c>
      <c r="D1890" s="30" t="str">
        <f>FLOOR(IMDB4[[#This Row],[Year]],10)&amp;"s"</f>
        <v>1990s</v>
      </c>
      <c r="E1890" s="1" t="s">
        <v>32</v>
      </c>
      <c r="F1890" s="1" t="s">
        <v>77</v>
      </c>
      <c r="G1890" s="1" t="s">
        <v>3</v>
      </c>
      <c r="H1890" s="1" t="s">
        <v>4</v>
      </c>
      <c r="I1890" s="1" t="s">
        <v>92</v>
      </c>
      <c r="J1890" s="1" t="s">
        <v>1333</v>
      </c>
      <c r="K1890" s="1" t="s">
        <v>332</v>
      </c>
      <c r="L1890" s="30">
        <v>1000</v>
      </c>
      <c r="M1890" s="30">
        <v>3313</v>
      </c>
      <c r="N1890" s="30">
        <v>49</v>
      </c>
      <c r="O1890" s="30">
        <v>2000</v>
      </c>
      <c r="P1890" s="27">
        <v>5.6</v>
      </c>
      <c r="Q1890" s="30">
        <v>152</v>
      </c>
      <c r="R1890" s="30">
        <v>82</v>
      </c>
      <c r="S1890" s="9">
        <v>31768374</v>
      </c>
      <c r="T1890" s="9">
        <v>27000000</v>
      </c>
      <c r="U1890" s="9">
        <f>IMDB4[[#This Row],[Gross Revenue]]-IMDB4[[#This Row],[Budget]]</f>
        <v>4768374</v>
      </c>
      <c r="V1890" s="9" t="str">
        <f>IF(IMDB4[[#This Row],[Profit]]&gt;0,"Hit","Flop")</f>
        <v>Hit</v>
      </c>
      <c r="W1890" s="9" t="str" cm="1">
        <f t="array" ref="W1890">_xlfn.IFS(IMDB4[[#This Row],[IMDb Score (1-10)]]&gt;=8,"Excellent",IMDB4[[#This Row],[IMDb Score (1-10)]]&gt;=7,"Good",IMDB4[[#This Row],[IMDb Score (1-10)]]&gt;=5,"Average",TRUE,"Poor")</f>
        <v>Average</v>
      </c>
      <c r="X1890" s="9" t="str">
        <f>IF(IMDB4[[#This Row],[Duration (min)]]&lt;90,"Short",IF(IMDB4[[#This Row],[Duration (min)]]&lt;=120,"Medium", "Long"))</f>
        <v>Short</v>
      </c>
    </row>
    <row r="1891" spans="1:24" x14ac:dyDescent="0.25">
      <c r="A1891" s="1" t="s">
        <v>4171</v>
      </c>
      <c r="B1891" s="2">
        <v>38512</v>
      </c>
      <c r="C1891" s="30">
        <f>YEAR(IMDB4[[#This Row],[Release Date]])</f>
        <v>2005</v>
      </c>
      <c r="D1891" s="30" t="str">
        <f>FLOOR(IMDB4[[#This Row],[Year]],10)&amp;"s"</f>
        <v>2000s</v>
      </c>
      <c r="E1891" s="1" t="s">
        <v>32</v>
      </c>
      <c r="F1891" s="1" t="s">
        <v>20</v>
      </c>
      <c r="G1891" s="1" t="s">
        <v>3</v>
      </c>
      <c r="H1891" s="1" t="s">
        <v>4</v>
      </c>
      <c r="I1891" s="1" t="s">
        <v>132</v>
      </c>
      <c r="J1891" s="1" t="s">
        <v>4172</v>
      </c>
      <c r="K1891" s="1" t="s">
        <v>3354</v>
      </c>
      <c r="L1891" s="30">
        <v>1000</v>
      </c>
      <c r="M1891" s="30">
        <v>2666</v>
      </c>
      <c r="N1891" s="30">
        <v>6</v>
      </c>
      <c r="O1891" s="30">
        <v>0</v>
      </c>
      <c r="P1891" s="27">
        <v>6.1</v>
      </c>
      <c r="Q1891" s="30">
        <v>103</v>
      </c>
      <c r="R1891" s="30">
        <v>90</v>
      </c>
      <c r="S1891" s="9">
        <v>31585300</v>
      </c>
      <c r="T1891" s="9">
        <v>15000000</v>
      </c>
      <c r="U1891" s="9">
        <f>IMDB4[[#This Row],[Gross Revenue]]-IMDB4[[#This Row],[Budget]]</f>
        <v>16585300</v>
      </c>
      <c r="V1891" s="9" t="str">
        <f>IF(IMDB4[[#This Row],[Profit]]&gt;0,"Hit","Flop")</f>
        <v>Hit</v>
      </c>
      <c r="W1891" s="9" t="str" cm="1">
        <f t="array" ref="W1891">_xlfn.IFS(IMDB4[[#This Row],[IMDb Score (1-10)]]&gt;=8,"Excellent",IMDB4[[#This Row],[IMDb Score (1-10)]]&gt;=7,"Good",IMDB4[[#This Row],[IMDb Score (1-10)]]&gt;=5,"Average",TRUE,"Poor")</f>
        <v>Average</v>
      </c>
      <c r="X1891" s="9" t="str">
        <f>IF(IMDB4[[#This Row],[Duration (min)]]&lt;90,"Short",IF(IMDB4[[#This Row],[Duration (min)]]&lt;=120,"Medium", "Long"))</f>
        <v>Medium</v>
      </c>
    </row>
    <row r="1892" spans="1:24" x14ac:dyDescent="0.25">
      <c r="A1892" s="1" t="s">
        <v>3681</v>
      </c>
      <c r="B1892" s="2">
        <v>38191</v>
      </c>
      <c r="C1892" s="30">
        <f>YEAR(IMDB4[[#This Row],[Release Date]])</f>
        <v>2004</v>
      </c>
      <c r="D1892" s="30" t="str">
        <f>FLOOR(IMDB4[[#This Row],[Year]],10)&amp;"s"</f>
        <v>2000s</v>
      </c>
      <c r="E1892" s="1" t="s">
        <v>32</v>
      </c>
      <c r="F1892" s="1" t="s">
        <v>20</v>
      </c>
      <c r="G1892" s="1" t="s">
        <v>3</v>
      </c>
      <c r="H1892" s="1" t="s">
        <v>4</v>
      </c>
      <c r="I1892" s="1" t="s">
        <v>132</v>
      </c>
      <c r="J1892" s="1" t="s">
        <v>838</v>
      </c>
      <c r="K1892" s="1" t="s">
        <v>3682</v>
      </c>
      <c r="L1892" s="30">
        <v>1000</v>
      </c>
      <c r="M1892" s="30">
        <v>5006</v>
      </c>
      <c r="N1892" s="30">
        <v>4</v>
      </c>
      <c r="O1892" s="30">
        <v>243</v>
      </c>
      <c r="P1892" s="27">
        <v>4.3</v>
      </c>
      <c r="Q1892" s="30">
        <v>45</v>
      </c>
      <c r="R1892" s="30">
        <v>97</v>
      </c>
      <c r="S1892" s="9">
        <v>31179516</v>
      </c>
      <c r="T1892" s="9">
        <v>12000000</v>
      </c>
      <c r="U1892" s="9">
        <f>IMDB4[[#This Row],[Gross Revenue]]-IMDB4[[#This Row],[Budget]]</f>
        <v>19179516</v>
      </c>
      <c r="V1892" s="9" t="str">
        <f>IF(IMDB4[[#This Row],[Profit]]&gt;0,"Hit","Flop")</f>
        <v>Hit</v>
      </c>
      <c r="W1892" s="9" t="str" cm="1">
        <f t="array" ref="W1892">_xlfn.IFS(IMDB4[[#This Row],[IMDb Score (1-10)]]&gt;=8,"Excellent",IMDB4[[#This Row],[IMDb Score (1-10)]]&gt;=7,"Good",IMDB4[[#This Row],[IMDb Score (1-10)]]&gt;=5,"Average",TRUE,"Poor")</f>
        <v>Poor</v>
      </c>
      <c r="X1892" s="9" t="str">
        <f>IF(IMDB4[[#This Row],[Duration (min)]]&lt;90,"Short",IF(IMDB4[[#This Row],[Duration (min)]]&lt;=120,"Medium", "Long"))</f>
        <v>Medium</v>
      </c>
    </row>
    <row r="1893" spans="1:24" x14ac:dyDescent="0.25">
      <c r="A1893" s="1" t="s">
        <v>5674</v>
      </c>
      <c r="B1893" s="2">
        <v>40542</v>
      </c>
      <c r="C1893" s="30">
        <f>YEAR(IMDB4[[#This Row],[Release Date]])</f>
        <v>2010</v>
      </c>
      <c r="D1893" s="30" t="str">
        <f>FLOOR(IMDB4[[#This Row],[Year]],10)&amp;"s"</f>
        <v>2010s</v>
      </c>
      <c r="E1893" s="1" t="s">
        <v>32</v>
      </c>
      <c r="F1893" s="1" t="s">
        <v>9</v>
      </c>
      <c r="G1893" s="1" t="s">
        <v>3</v>
      </c>
      <c r="H1893" s="1" t="s">
        <v>4</v>
      </c>
      <c r="I1893" s="1" t="s">
        <v>92</v>
      </c>
      <c r="J1893" s="1" t="s">
        <v>1445</v>
      </c>
      <c r="K1893" s="1" t="s">
        <v>1851</v>
      </c>
      <c r="L1893" s="30">
        <v>1000</v>
      </c>
      <c r="M1893" s="30">
        <v>1136</v>
      </c>
      <c r="N1893" s="30">
        <v>108</v>
      </c>
      <c r="O1893" s="30">
        <v>0</v>
      </c>
      <c r="P1893" s="27">
        <v>6.9</v>
      </c>
      <c r="Q1893" s="30">
        <v>258</v>
      </c>
      <c r="R1893" s="30">
        <v>113</v>
      </c>
      <c r="S1893" s="9">
        <v>31146570</v>
      </c>
      <c r="T1893" s="9">
        <v>20000000</v>
      </c>
      <c r="U1893" s="9">
        <f>IMDB4[[#This Row],[Gross Revenue]]-IMDB4[[#This Row],[Budget]]</f>
        <v>11146570</v>
      </c>
      <c r="V1893" s="9" t="str">
        <f>IF(IMDB4[[#This Row],[Profit]]&gt;0,"Hit","Flop")</f>
        <v>Hit</v>
      </c>
      <c r="W1893" s="9" t="str" cm="1">
        <f t="array" ref="W1893">_xlfn.IFS(IMDB4[[#This Row],[IMDb Score (1-10)]]&gt;=8,"Excellent",IMDB4[[#This Row],[IMDb Score (1-10)]]&gt;=7,"Good",IMDB4[[#This Row],[IMDb Score (1-10)]]&gt;=5,"Average",TRUE,"Poor")</f>
        <v>Average</v>
      </c>
      <c r="X1893" s="9" t="str">
        <f>IF(IMDB4[[#This Row],[Duration (min)]]&lt;90,"Short",IF(IMDB4[[#This Row],[Duration (min)]]&lt;=120,"Medium", "Long"))</f>
        <v>Medium</v>
      </c>
    </row>
    <row r="1894" spans="1:24" x14ac:dyDescent="0.25">
      <c r="A1894" s="1" t="s">
        <v>3970</v>
      </c>
      <c r="B1894" s="2">
        <v>38609</v>
      </c>
      <c r="C1894" s="30">
        <f>YEAR(IMDB4[[#This Row],[Release Date]])</f>
        <v>2005</v>
      </c>
      <c r="D1894" s="30" t="str">
        <f>FLOOR(IMDB4[[#This Row],[Year]],10)&amp;"s"</f>
        <v>2000s</v>
      </c>
      <c r="E1894" s="1" t="s">
        <v>32</v>
      </c>
      <c r="F1894" s="1" t="s">
        <v>61</v>
      </c>
      <c r="G1894" s="1" t="s">
        <v>3</v>
      </c>
      <c r="H1894" s="1" t="s">
        <v>4</v>
      </c>
      <c r="I1894" s="1" t="s">
        <v>92</v>
      </c>
      <c r="J1894" s="1" t="s">
        <v>3971</v>
      </c>
      <c r="K1894" s="1" t="s">
        <v>3972</v>
      </c>
      <c r="L1894" s="30">
        <v>1000</v>
      </c>
      <c r="M1894" s="30">
        <v>3969</v>
      </c>
      <c r="N1894" s="30">
        <v>260</v>
      </c>
      <c r="O1894" s="30">
        <v>0</v>
      </c>
      <c r="P1894" s="27">
        <v>5</v>
      </c>
      <c r="Q1894" s="30">
        <v>98</v>
      </c>
      <c r="R1894" s="30">
        <v>117</v>
      </c>
      <c r="S1894" s="9">
        <v>30981850</v>
      </c>
      <c r="T1894" s="9">
        <v>40000000</v>
      </c>
      <c r="U1894" s="9">
        <f>IMDB4[[#This Row],[Gross Revenue]]-IMDB4[[#This Row],[Budget]]</f>
        <v>-9018150</v>
      </c>
      <c r="V1894" s="9" t="str">
        <f>IF(IMDB4[[#This Row],[Profit]]&gt;0,"Hit","Flop")</f>
        <v>Flop</v>
      </c>
      <c r="W1894" s="9" t="str" cm="1">
        <f t="array" ref="W1894">_xlfn.IFS(IMDB4[[#This Row],[IMDb Score (1-10)]]&gt;=8,"Excellent",IMDB4[[#This Row],[IMDb Score (1-10)]]&gt;=7,"Good",IMDB4[[#This Row],[IMDb Score (1-10)]]&gt;=5,"Average",TRUE,"Poor")</f>
        <v>Average</v>
      </c>
      <c r="X1894" s="9" t="str">
        <f>IF(IMDB4[[#This Row],[Duration (min)]]&lt;90,"Short",IF(IMDB4[[#This Row],[Duration (min)]]&lt;=120,"Medium", "Long"))</f>
        <v>Medium</v>
      </c>
    </row>
    <row r="1895" spans="1:24" x14ac:dyDescent="0.25">
      <c r="A1895" s="1" t="s">
        <v>6133</v>
      </c>
      <c r="B1895" s="2">
        <v>41074</v>
      </c>
      <c r="C1895" s="30">
        <f>YEAR(IMDB4[[#This Row],[Release Date]])</f>
        <v>2012</v>
      </c>
      <c r="D1895" s="30" t="str">
        <f>FLOOR(IMDB4[[#This Row],[Year]],10)&amp;"s"</f>
        <v>2010s</v>
      </c>
      <c r="E1895" s="1" t="s">
        <v>32</v>
      </c>
      <c r="F1895" s="1" t="s">
        <v>20</v>
      </c>
      <c r="G1895" s="1" t="s">
        <v>3</v>
      </c>
      <c r="H1895" s="1" t="s">
        <v>4</v>
      </c>
      <c r="I1895" s="1" t="s">
        <v>132</v>
      </c>
      <c r="J1895" s="1" t="s">
        <v>388</v>
      </c>
      <c r="K1895" s="1" t="s">
        <v>5180</v>
      </c>
      <c r="L1895" s="30">
        <v>1000</v>
      </c>
      <c r="M1895" s="30">
        <v>3389</v>
      </c>
      <c r="N1895" s="30">
        <v>650</v>
      </c>
      <c r="O1895" s="30">
        <v>0</v>
      </c>
      <c r="P1895" s="27">
        <v>5.7</v>
      </c>
      <c r="Q1895" s="30">
        <v>98</v>
      </c>
      <c r="R1895" s="30">
        <v>118</v>
      </c>
      <c r="S1895" s="9">
        <v>30920167</v>
      </c>
      <c r="T1895" s="9">
        <v>25000000</v>
      </c>
      <c r="U1895" s="9">
        <f>IMDB4[[#This Row],[Gross Revenue]]-IMDB4[[#This Row],[Budget]]</f>
        <v>5920167</v>
      </c>
      <c r="V1895" s="9" t="str">
        <f>IF(IMDB4[[#This Row],[Profit]]&gt;0,"Hit","Flop")</f>
        <v>Hit</v>
      </c>
      <c r="W1895" s="9" t="str" cm="1">
        <f t="array" ref="W1895">_xlfn.IFS(IMDB4[[#This Row],[IMDb Score (1-10)]]&gt;=8,"Excellent",IMDB4[[#This Row],[IMDb Score (1-10)]]&gt;=7,"Good",IMDB4[[#This Row],[IMDb Score (1-10)]]&gt;=5,"Average",TRUE,"Poor")</f>
        <v>Average</v>
      </c>
      <c r="X1895" s="9" t="str">
        <f>IF(IMDB4[[#This Row],[Duration (min)]]&lt;90,"Short",IF(IMDB4[[#This Row],[Duration (min)]]&lt;=120,"Medium", "Long"))</f>
        <v>Medium</v>
      </c>
    </row>
    <row r="1896" spans="1:24" x14ac:dyDescent="0.25">
      <c r="A1896" s="1" t="s">
        <v>4958</v>
      </c>
      <c r="B1896" s="2">
        <v>39659</v>
      </c>
      <c r="C1896" s="30">
        <f>YEAR(IMDB4[[#This Row],[Release Date]])</f>
        <v>2008</v>
      </c>
      <c r="D1896" s="30" t="str">
        <f>FLOOR(IMDB4[[#This Row],[Year]],10)&amp;"s"</f>
        <v>2000s</v>
      </c>
      <c r="E1896" s="1" t="s">
        <v>32</v>
      </c>
      <c r="F1896" s="1" t="s">
        <v>91</v>
      </c>
      <c r="G1896" s="1" t="s">
        <v>3</v>
      </c>
      <c r="H1896" s="1" t="s">
        <v>4</v>
      </c>
      <c r="I1896" s="1" t="s">
        <v>92</v>
      </c>
      <c r="J1896" s="1" t="s">
        <v>1633</v>
      </c>
      <c r="K1896" s="1" t="s">
        <v>3342</v>
      </c>
      <c r="L1896" s="30">
        <v>1000</v>
      </c>
      <c r="M1896" s="30">
        <v>3185</v>
      </c>
      <c r="N1896" s="30">
        <v>192</v>
      </c>
      <c r="O1896" s="30">
        <v>5000</v>
      </c>
      <c r="P1896" s="27">
        <v>6.2</v>
      </c>
      <c r="Q1896" s="30">
        <v>208</v>
      </c>
      <c r="R1896" s="30">
        <v>112</v>
      </c>
      <c r="S1896" s="9">
        <v>30691439</v>
      </c>
      <c r="T1896" s="9">
        <v>35000000</v>
      </c>
      <c r="U1896" s="9">
        <f>IMDB4[[#This Row],[Gross Revenue]]-IMDB4[[#This Row],[Budget]]</f>
        <v>-4308561</v>
      </c>
      <c r="V1896" s="9" t="str">
        <f>IF(IMDB4[[#This Row],[Profit]]&gt;0,"Hit","Flop")</f>
        <v>Flop</v>
      </c>
      <c r="W1896" s="9" t="str" cm="1">
        <f t="array" ref="W1896">_xlfn.IFS(IMDB4[[#This Row],[IMDb Score (1-10)]]&gt;=8,"Excellent",IMDB4[[#This Row],[IMDb Score (1-10)]]&gt;=7,"Good",IMDB4[[#This Row],[IMDb Score (1-10)]]&gt;=5,"Average",TRUE,"Poor")</f>
        <v>Average</v>
      </c>
      <c r="X1896" s="9" t="str">
        <f>IF(IMDB4[[#This Row],[Duration (min)]]&lt;90,"Short",IF(IMDB4[[#This Row],[Duration (min)]]&lt;=120,"Medium", "Long"))</f>
        <v>Medium</v>
      </c>
    </row>
    <row r="1897" spans="1:24" x14ac:dyDescent="0.25">
      <c r="A1897" s="1" t="s">
        <v>2127</v>
      </c>
      <c r="B1897" s="2">
        <v>36226</v>
      </c>
      <c r="C1897" s="30">
        <f>YEAR(IMDB4[[#This Row],[Release Date]])</f>
        <v>1999</v>
      </c>
      <c r="D1897" s="30" t="str">
        <f>FLOOR(IMDB4[[#This Row],[Year]],10)&amp;"s"</f>
        <v>1990s</v>
      </c>
      <c r="E1897" s="1" t="s">
        <v>32</v>
      </c>
      <c r="F1897" s="1" t="s">
        <v>77</v>
      </c>
      <c r="G1897" s="1" t="s">
        <v>3</v>
      </c>
      <c r="H1897" s="1" t="s">
        <v>4</v>
      </c>
      <c r="I1897" s="1" t="s">
        <v>132</v>
      </c>
      <c r="J1897" s="1" t="s">
        <v>1750</v>
      </c>
      <c r="K1897" s="1" t="s">
        <v>2128</v>
      </c>
      <c r="L1897" s="30">
        <v>1000</v>
      </c>
      <c r="M1897" s="30">
        <v>3986</v>
      </c>
      <c r="N1897" s="30">
        <v>18</v>
      </c>
      <c r="O1897" s="30">
        <v>0</v>
      </c>
      <c r="P1897" s="27">
        <v>6</v>
      </c>
      <c r="Q1897" s="30">
        <v>125</v>
      </c>
      <c r="R1897" s="30">
        <v>121</v>
      </c>
      <c r="S1897" s="9">
        <v>29655590</v>
      </c>
      <c r="T1897" s="9">
        <v>65000000</v>
      </c>
      <c r="U1897" s="9">
        <f>IMDB4[[#This Row],[Gross Revenue]]-IMDB4[[#This Row],[Budget]]</f>
        <v>-35344410</v>
      </c>
      <c r="V1897" s="9" t="str">
        <f>IF(IMDB4[[#This Row],[Profit]]&gt;0,"Hit","Flop")</f>
        <v>Flop</v>
      </c>
      <c r="W1897" s="9" t="str" cm="1">
        <f t="array" ref="W1897">_xlfn.IFS(IMDB4[[#This Row],[IMDb Score (1-10)]]&gt;=8,"Excellent",IMDB4[[#This Row],[IMDb Score (1-10)]]&gt;=7,"Good",IMDB4[[#This Row],[IMDb Score (1-10)]]&gt;=5,"Average",TRUE,"Poor")</f>
        <v>Average</v>
      </c>
      <c r="X1897" s="9" t="str">
        <f>IF(IMDB4[[#This Row],[Duration (min)]]&lt;90,"Short",IF(IMDB4[[#This Row],[Duration (min)]]&lt;=120,"Medium", "Long"))</f>
        <v>Long</v>
      </c>
    </row>
    <row r="1898" spans="1:24" x14ac:dyDescent="0.25">
      <c r="A1898" s="1" t="s">
        <v>1632</v>
      </c>
      <c r="B1898" s="2">
        <v>35445</v>
      </c>
      <c r="C1898" s="30">
        <f>YEAR(IMDB4[[#This Row],[Release Date]])</f>
        <v>1997</v>
      </c>
      <c r="D1898" s="30" t="str">
        <f>FLOOR(IMDB4[[#This Row],[Year]],10)&amp;"s"</f>
        <v>1990s</v>
      </c>
      <c r="E1898" s="1" t="s">
        <v>32</v>
      </c>
      <c r="F1898" s="1" t="s">
        <v>20</v>
      </c>
      <c r="G1898" s="1" t="s">
        <v>3</v>
      </c>
      <c r="H1898" s="1" t="s">
        <v>83</v>
      </c>
      <c r="I1898" s="1" t="s">
        <v>84</v>
      </c>
      <c r="J1898" s="1" t="s">
        <v>1633</v>
      </c>
      <c r="K1898" s="1" t="s">
        <v>1634</v>
      </c>
      <c r="L1898" s="30">
        <v>1000</v>
      </c>
      <c r="M1898" s="30">
        <v>2176</v>
      </c>
      <c r="N1898" s="30">
        <v>14</v>
      </c>
      <c r="O1898" s="30">
        <v>0</v>
      </c>
      <c r="P1898" s="27">
        <v>3.3</v>
      </c>
      <c r="Q1898" s="30">
        <v>33</v>
      </c>
      <c r="R1898" s="30">
        <v>93</v>
      </c>
      <c r="S1898" s="9">
        <v>29247405</v>
      </c>
      <c r="T1898" s="9">
        <v>25000000</v>
      </c>
      <c r="U1898" s="9">
        <f>IMDB4[[#This Row],[Gross Revenue]]-IMDB4[[#This Row],[Budget]]</f>
        <v>4247405</v>
      </c>
      <c r="V1898" s="9" t="str">
        <f>IF(IMDB4[[#This Row],[Profit]]&gt;0,"Hit","Flop")</f>
        <v>Hit</v>
      </c>
      <c r="W1898" s="9" t="str" cm="1">
        <f t="array" ref="W1898">_xlfn.IFS(IMDB4[[#This Row],[IMDb Score (1-10)]]&gt;=8,"Excellent",IMDB4[[#This Row],[IMDb Score (1-10)]]&gt;=7,"Good",IMDB4[[#This Row],[IMDb Score (1-10)]]&gt;=5,"Average",TRUE,"Poor")</f>
        <v>Poor</v>
      </c>
      <c r="X1898" s="9" t="str">
        <f>IF(IMDB4[[#This Row],[Duration (min)]]&lt;90,"Short",IF(IMDB4[[#This Row],[Duration (min)]]&lt;=120,"Medium", "Long"))</f>
        <v>Medium</v>
      </c>
    </row>
    <row r="1899" spans="1:24" x14ac:dyDescent="0.25">
      <c r="A1899" s="1" t="s">
        <v>6923</v>
      </c>
      <c r="B1899" s="2">
        <v>42287</v>
      </c>
      <c r="C1899" s="30">
        <f>YEAR(IMDB4[[#This Row],[Release Date]])</f>
        <v>2015</v>
      </c>
      <c r="D1899" s="30" t="str">
        <f>FLOOR(IMDB4[[#This Row],[Year]],10)&amp;"s"</f>
        <v>2010s</v>
      </c>
      <c r="E1899" s="1" t="s">
        <v>32</v>
      </c>
      <c r="F1899" s="1" t="s">
        <v>77</v>
      </c>
      <c r="G1899" s="1" t="s">
        <v>3</v>
      </c>
      <c r="H1899" s="1" t="s">
        <v>4</v>
      </c>
      <c r="I1899" s="1" t="s">
        <v>132</v>
      </c>
      <c r="J1899" s="1" t="s">
        <v>4149</v>
      </c>
      <c r="K1899" s="1" t="s">
        <v>6924</v>
      </c>
      <c r="L1899" s="30">
        <v>1000</v>
      </c>
      <c r="M1899" s="30">
        <v>3962</v>
      </c>
      <c r="N1899" s="30">
        <v>19</v>
      </c>
      <c r="O1899" s="30">
        <v>37000</v>
      </c>
      <c r="P1899" s="27">
        <v>5.3</v>
      </c>
      <c r="Q1899" s="30">
        <v>163</v>
      </c>
      <c r="R1899" s="30">
        <v>114</v>
      </c>
      <c r="S1899" s="9">
        <v>28772222</v>
      </c>
      <c r="T1899" s="9">
        <v>105000000</v>
      </c>
      <c r="U1899" s="9">
        <f>IMDB4[[#This Row],[Gross Revenue]]-IMDB4[[#This Row],[Budget]]</f>
        <v>-76227778</v>
      </c>
      <c r="V1899" s="9" t="str">
        <f>IF(IMDB4[[#This Row],[Profit]]&gt;0,"Hit","Flop")</f>
        <v>Flop</v>
      </c>
      <c r="W1899" s="9" t="str" cm="1">
        <f t="array" ref="W1899">_xlfn.IFS(IMDB4[[#This Row],[IMDb Score (1-10)]]&gt;=8,"Excellent",IMDB4[[#This Row],[IMDb Score (1-10)]]&gt;=7,"Good",IMDB4[[#This Row],[IMDb Score (1-10)]]&gt;=5,"Average",TRUE,"Poor")</f>
        <v>Average</v>
      </c>
      <c r="X1899" s="9" t="str">
        <f>IF(IMDB4[[#This Row],[Duration (min)]]&lt;90,"Short",IF(IMDB4[[#This Row],[Duration (min)]]&lt;=120,"Medium", "Long"))</f>
        <v>Medium</v>
      </c>
    </row>
    <row r="1900" spans="1:24" x14ac:dyDescent="0.25">
      <c r="A1900" s="1" t="s">
        <v>4295</v>
      </c>
      <c r="B1900" s="2">
        <v>38853</v>
      </c>
      <c r="C1900" s="30">
        <f>YEAR(IMDB4[[#This Row],[Release Date]])</f>
        <v>2006</v>
      </c>
      <c r="D1900" s="30" t="str">
        <f>FLOOR(IMDB4[[#This Row],[Year]],10)&amp;"s"</f>
        <v>2000s</v>
      </c>
      <c r="E1900" s="1" t="s">
        <v>32</v>
      </c>
      <c r="F1900" s="1" t="s">
        <v>20</v>
      </c>
      <c r="G1900" s="1" t="s">
        <v>3</v>
      </c>
      <c r="H1900" s="1" t="s">
        <v>4</v>
      </c>
      <c r="I1900" s="1" t="s">
        <v>132</v>
      </c>
      <c r="J1900" s="1" t="s">
        <v>3843</v>
      </c>
      <c r="K1900" s="1" t="s">
        <v>4296</v>
      </c>
      <c r="L1900" s="30">
        <v>1000</v>
      </c>
      <c r="M1900" s="30">
        <v>4441</v>
      </c>
      <c r="N1900" s="30">
        <v>27</v>
      </c>
      <c r="O1900" s="30">
        <v>0</v>
      </c>
      <c r="P1900" s="27">
        <v>5.5</v>
      </c>
      <c r="Q1900" s="30">
        <v>85</v>
      </c>
      <c r="R1900" s="30">
        <v>103</v>
      </c>
      <c r="S1900" s="9">
        <v>28435406</v>
      </c>
      <c r="T1900" s="9">
        <v>12000000</v>
      </c>
      <c r="U1900" s="9">
        <f>IMDB4[[#This Row],[Gross Revenue]]-IMDB4[[#This Row],[Budget]]</f>
        <v>16435406</v>
      </c>
      <c r="V1900" s="9" t="str">
        <f>IF(IMDB4[[#This Row],[Profit]]&gt;0,"Hit","Flop")</f>
        <v>Hit</v>
      </c>
      <c r="W1900" s="9" t="str" cm="1">
        <f t="array" ref="W1900">_xlfn.IFS(IMDB4[[#This Row],[IMDb Score (1-10)]]&gt;=8,"Excellent",IMDB4[[#This Row],[IMDb Score (1-10)]]&gt;=7,"Good",IMDB4[[#This Row],[IMDb Score (1-10)]]&gt;=5,"Average",TRUE,"Poor")</f>
        <v>Average</v>
      </c>
      <c r="X1900" s="9" t="str">
        <f>IF(IMDB4[[#This Row],[Duration (min)]]&lt;90,"Short",IF(IMDB4[[#This Row],[Duration (min)]]&lt;=120,"Medium", "Long"))</f>
        <v>Medium</v>
      </c>
    </row>
    <row r="1901" spans="1:24" x14ac:dyDescent="0.25">
      <c r="A1901" s="1" t="s">
        <v>6938</v>
      </c>
      <c r="B1901" s="2">
        <v>42041</v>
      </c>
      <c r="C1901" s="30">
        <f>YEAR(IMDB4[[#This Row],[Release Date]])</f>
        <v>2015</v>
      </c>
      <c r="D1901" s="30" t="str">
        <f>FLOOR(IMDB4[[#This Row],[Year]],10)&amp;"s"</f>
        <v>2010s</v>
      </c>
      <c r="E1901" s="1" t="s">
        <v>32</v>
      </c>
      <c r="F1901" s="1" t="s">
        <v>91</v>
      </c>
      <c r="G1901" s="1" t="s">
        <v>3</v>
      </c>
      <c r="H1901" s="1" t="s">
        <v>4</v>
      </c>
      <c r="I1901" s="1" t="s">
        <v>92</v>
      </c>
      <c r="J1901" s="1" t="s">
        <v>6939</v>
      </c>
      <c r="K1901" s="1" t="s">
        <v>6940</v>
      </c>
      <c r="L1901" s="30">
        <v>1000</v>
      </c>
      <c r="M1901" s="30">
        <v>2403</v>
      </c>
      <c r="N1901" s="30">
        <v>11</v>
      </c>
      <c r="O1901" s="30">
        <v>13000</v>
      </c>
      <c r="P1901" s="27">
        <v>5.2</v>
      </c>
      <c r="Q1901" s="30">
        <v>189</v>
      </c>
      <c r="R1901" s="30">
        <v>97</v>
      </c>
      <c r="S1901" s="9">
        <v>27736779</v>
      </c>
      <c r="T1901" s="9">
        <v>10000000</v>
      </c>
      <c r="U1901" s="9">
        <f>IMDB4[[#This Row],[Gross Revenue]]-IMDB4[[#This Row],[Budget]]</f>
        <v>17736779</v>
      </c>
      <c r="V1901" s="9" t="str">
        <f>IF(IMDB4[[#This Row],[Profit]]&gt;0,"Hit","Flop")</f>
        <v>Hit</v>
      </c>
      <c r="W1901" s="9" t="str" cm="1">
        <f t="array" ref="W1901">_xlfn.IFS(IMDB4[[#This Row],[IMDb Score (1-10)]]&gt;=8,"Excellent",IMDB4[[#This Row],[IMDb Score (1-10)]]&gt;=7,"Good",IMDB4[[#This Row],[IMDb Score (1-10)]]&gt;=5,"Average",TRUE,"Poor")</f>
        <v>Average</v>
      </c>
      <c r="X1901" s="9" t="str">
        <f>IF(IMDB4[[#This Row],[Duration (min)]]&lt;90,"Short",IF(IMDB4[[#This Row],[Duration (min)]]&lt;=120,"Medium", "Long"))</f>
        <v>Medium</v>
      </c>
    </row>
    <row r="1902" spans="1:24" x14ac:dyDescent="0.25">
      <c r="A1902" s="1" t="s">
        <v>2401</v>
      </c>
      <c r="B1902" s="2">
        <v>36564</v>
      </c>
      <c r="C1902" s="30">
        <f>YEAR(IMDB4[[#This Row],[Release Date]])</f>
        <v>2000</v>
      </c>
      <c r="D1902" s="30" t="str">
        <f>FLOOR(IMDB4[[#This Row],[Year]],10)&amp;"s"</f>
        <v>2000s</v>
      </c>
      <c r="E1902" s="1" t="s">
        <v>32</v>
      </c>
      <c r="F1902" s="1" t="s">
        <v>9</v>
      </c>
      <c r="G1902" s="1" t="s">
        <v>3</v>
      </c>
      <c r="H1902" s="1" t="s">
        <v>4</v>
      </c>
      <c r="I1902" s="1" t="s">
        <v>132</v>
      </c>
      <c r="J1902" s="1" t="s">
        <v>1067</v>
      </c>
      <c r="K1902" s="1" t="s">
        <v>2402</v>
      </c>
      <c r="L1902" s="30">
        <v>1000</v>
      </c>
      <c r="M1902" s="30">
        <v>5135</v>
      </c>
      <c r="N1902" s="30">
        <v>107</v>
      </c>
      <c r="O1902" s="30">
        <v>0</v>
      </c>
      <c r="P1902" s="27">
        <v>7.2</v>
      </c>
      <c r="Q1902" s="30">
        <v>68</v>
      </c>
      <c r="R1902" s="30">
        <v>124</v>
      </c>
      <c r="S1902" s="9">
        <v>27441122</v>
      </c>
      <c r="T1902" s="9">
        <v>15000000</v>
      </c>
      <c r="U1902" s="9">
        <f>IMDB4[[#This Row],[Gross Revenue]]-IMDB4[[#This Row],[Budget]]</f>
        <v>12441122</v>
      </c>
      <c r="V1902" s="9" t="str">
        <f>IF(IMDB4[[#This Row],[Profit]]&gt;0,"Hit","Flop")</f>
        <v>Hit</v>
      </c>
      <c r="W1902" s="9" t="str" cm="1">
        <f t="array" ref="W1902">_xlfn.IFS(IMDB4[[#This Row],[IMDb Score (1-10)]]&gt;=8,"Excellent",IMDB4[[#This Row],[IMDb Score (1-10)]]&gt;=7,"Good",IMDB4[[#This Row],[IMDb Score (1-10)]]&gt;=5,"Average",TRUE,"Poor")</f>
        <v>Good</v>
      </c>
      <c r="X1902" s="9" t="str">
        <f>IF(IMDB4[[#This Row],[Duration (min)]]&lt;90,"Short",IF(IMDB4[[#This Row],[Duration (min)]]&lt;=120,"Medium", "Long"))</f>
        <v>Long</v>
      </c>
    </row>
    <row r="1903" spans="1:24" x14ac:dyDescent="0.25">
      <c r="A1903" s="1" t="s">
        <v>2983</v>
      </c>
      <c r="B1903" s="2">
        <v>37483</v>
      </c>
      <c r="C1903" s="30">
        <f>YEAR(IMDB4[[#This Row],[Release Date]])</f>
        <v>2002</v>
      </c>
      <c r="D1903" s="30" t="str">
        <f>FLOOR(IMDB4[[#This Row],[Year]],10)&amp;"s"</f>
        <v>2000s</v>
      </c>
      <c r="E1903" s="1" t="s">
        <v>32</v>
      </c>
      <c r="F1903" s="1" t="s">
        <v>20</v>
      </c>
      <c r="G1903" s="1" t="s">
        <v>3</v>
      </c>
      <c r="H1903" s="1" t="s">
        <v>4</v>
      </c>
      <c r="I1903" s="1" t="s">
        <v>132</v>
      </c>
      <c r="J1903" s="1" t="s">
        <v>2984</v>
      </c>
      <c r="K1903" s="1" t="s">
        <v>2239</v>
      </c>
      <c r="L1903" s="30">
        <v>1000</v>
      </c>
      <c r="M1903" s="30">
        <v>3199</v>
      </c>
      <c r="N1903" s="30">
        <v>44</v>
      </c>
      <c r="O1903" s="30">
        <v>0</v>
      </c>
      <c r="P1903" s="27">
        <v>6.5</v>
      </c>
      <c r="Q1903" s="30">
        <v>37</v>
      </c>
      <c r="R1903" s="30">
        <v>109</v>
      </c>
      <c r="S1903" s="9">
        <v>27362712</v>
      </c>
      <c r="T1903" s="9">
        <v>8000000</v>
      </c>
      <c r="U1903" s="9">
        <f>IMDB4[[#This Row],[Gross Revenue]]-IMDB4[[#This Row],[Budget]]</f>
        <v>19362712</v>
      </c>
      <c r="V1903" s="9" t="str">
        <f>IF(IMDB4[[#This Row],[Profit]]&gt;0,"Hit","Flop")</f>
        <v>Hit</v>
      </c>
      <c r="W1903" s="9" t="str" cm="1">
        <f t="array" ref="W1903">_xlfn.IFS(IMDB4[[#This Row],[IMDb Score (1-10)]]&gt;=8,"Excellent",IMDB4[[#This Row],[IMDb Score (1-10)]]&gt;=7,"Good",IMDB4[[#This Row],[IMDb Score (1-10)]]&gt;=5,"Average",TRUE,"Poor")</f>
        <v>Average</v>
      </c>
      <c r="X1903" s="9" t="str">
        <f>IF(IMDB4[[#This Row],[Duration (min)]]&lt;90,"Short",IF(IMDB4[[#This Row],[Duration (min)]]&lt;=120,"Medium", "Long"))</f>
        <v>Medium</v>
      </c>
    </row>
    <row r="1904" spans="1:24" x14ac:dyDescent="0.25">
      <c r="A1904" s="1" t="s">
        <v>2382</v>
      </c>
      <c r="B1904" s="2">
        <v>36717</v>
      </c>
      <c r="C1904" s="30">
        <f>YEAR(IMDB4[[#This Row],[Release Date]])</f>
        <v>2000</v>
      </c>
      <c r="D1904" s="30" t="str">
        <f>FLOOR(IMDB4[[#This Row],[Year]],10)&amp;"s"</f>
        <v>2000s</v>
      </c>
      <c r="E1904" s="1" t="s">
        <v>32</v>
      </c>
      <c r="F1904" s="1" t="s">
        <v>20</v>
      </c>
      <c r="G1904" s="1" t="s">
        <v>3</v>
      </c>
      <c r="H1904" s="1" t="s">
        <v>83</v>
      </c>
      <c r="I1904" s="1" t="s">
        <v>92</v>
      </c>
      <c r="J1904" s="1" t="s">
        <v>2383</v>
      </c>
      <c r="K1904" s="1" t="s">
        <v>659</v>
      </c>
      <c r="L1904" s="30">
        <v>1000</v>
      </c>
      <c r="M1904" s="30">
        <v>3141</v>
      </c>
      <c r="N1904" s="30">
        <v>350</v>
      </c>
      <c r="O1904" s="30">
        <v>10000</v>
      </c>
      <c r="P1904" s="27">
        <v>7.6</v>
      </c>
      <c r="Q1904" s="30">
        <v>174</v>
      </c>
      <c r="R1904" s="30">
        <v>113</v>
      </c>
      <c r="S1904" s="9">
        <v>27277055</v>
      </c>
      <c r="T1904" s="9">
        <v>20000000</v>
      </c>
      <c r="U1904" s="9">
        <f>IMDB4[[#This Row],[Gross Revenue]]-IMDB4[[#This Row],[Budget]]</f>
        <v>7277055</v>
      </c>
      <c r="V1904" s="9" t="str">
        <f>IF(IMDB4[[#This Row],[Profit]]&gt;0,"Hit","Flop")</f>
        <v>Hit</v>
      </c>
      <c r="W1904" s="9" t="str" cm="1">
        <f t="array" ref="W1904">_xlfn.IFS(IMDB4[[#This Row],[IMDb Score (1-10)]]&gt;=8,"Excellent",IMDB4[[#This Row],[IMDb Score (1-10)]]&gt;=7,"Good",IMDB4[[#This Row],[IMDb Score (1-10)]]&gt;=5,"Average",TRUE,"Poor")</f>
        <v>Good</v>
      </c>
      <c r="X1904" s="9" t="str">
        <f>IF(IMDB4[[#This Row],[Duration (min)]]&lt;90,"Short",IF(IMDB4[[#This Row],[Duration (min)]]&lt;=120,"Medium", "Long"))</f>
        <v>Medium</v>
      </c>
    </row>
    <row r="1905" spans="1:24" x14ac:dyDescent="0.25">
      <c r="A1905" s="1" t="s">
        <v>5103</v>
      </c>
      <c r="B1905" s="2">
        <v>39768</v>
      </c>
      <c r="C1905" s="30">
        <f>YEAR(IMDB4[[#This Row],[Release Date]])</f>
        <v>2008</v>
      </c>
      <c r="D1905" s="30" t="str">
        <f>FLOOR(IMDB4[[#This Row],[Year]],10)&amp;"s"</f>
        <v>2000s</v>
      </c>
      <c r="E1905" s="1" t="s">
        <v>32</v>
      </c>
      <c r="F1905" s="1" t="s">
        <v>9</v>
      </c>
      <c r="G1905" s="1" t="s">
        <v>3</v>
      </c>
      <c r="H1905" s="1" t="s">
        <v>4</v>
      </c>
      <c r="I1905" s="1" t="s">
        <v>92</v>
      </c>
      <c r="J1905" s="1" t="s">
        <v>1833</v>
      </c>
      <c r="K1905" s="1" t="s">
        <v>1834</v>
      </c>
      <c r="L1905" s="30">
        <v>1000</v>
      </c>
      <c r="M1905" s="30">
        <v>1582</v>
      </c>
      <c r="N1905" s="30">
        <v>0</v>
      </c>
      <c r="O1905" s="30">
        <v>10000</v>
      </c>
      <c r="P1905" s="27">
        <v>7.9</v>
      </c>
      <c r="Q1905" s="30">
        <v>391</v>
      </c>
      <c r="R1905" s="30">
        <v>109</v>
      </c>
      <c r="S1905" s="9">
        <v>26236603</v>
      </c>
      <c r="T1905" s="9">
        <v>6000000</v>
      </c>
      <c r="U1905" s="9">
        <f>IMDB4[[#This Row],[Gross Revenue]]-IMDB4[[#This Row],[Budget]]</f>
        <v>20236603</v>
      </c>
      <c r="V1905" s="9" t="str">
        <f>IF(IMDB4[[#This Row],[Profit]]&gt;0,"Hit","Flop")</f>
        <v>Hit</v>
      </c>
      <c r="W1905" s="9" t="str" cm="1">
        <f t="array" ref="W1905">_xlfn.IFS(IMDB4[[#This Row],[IMDb Score (1-10)]]&gt;=8,"Excellent",IMDB4[[#This Row],[IMDb Score (1-10)]]&gt;=7,"Good",IMDB4[[#This Row],[IMDb Score (1-10)]]&gt;=5,"Average",TRUE,"Poor")</f>
        <v>Good</v>
      </c>
      <c r="X1905" s="9" t="str">
        <f>IF(IMDB4[[#This Row],[Duration (min)]]&lt;90,"Short",IF(IMDB4[[#This Row],[Duration (min)]]&lt;=120,"Medium", "Long"))</f>
        <v>Medium</v>
      </c>
    </row>
    <row r="1906" spans="1:24" x14ac:dyDescent="0.25">
      <c r="A1906" s="1" t="s">
        <v>5033</v>
      </c>
      <c r="B1906" s="2">
        <v>39804</v>
      </c>
      <c r="C1906" s="30">
        <f>YEAR(IMDB4[[#This Row],[Release Date]])</f>
        <v>2008</v>
      </c>
      <c r="D1906" s="30" t="str">
        <f>FLOOR(IMDB4[[#This Row],[Year]],10)&amp;"s"</f>
        <v>2000s</v>
      </c>
      <c r="E1906" s="1" t="s">
        <v>32</v>
      </c>
      <c r="F1906" s="1" t="s">
        <v>77</v>
      </c>
      <c r="G1906" s="1" t="s">
        <v>3</v>
      </c>
      <c r="H1906" s="1" t="s">
        <v>4</v>
      </c>
      <c r="I1906" s="1" t="s">
        <v>132</v>
      </c>
      <c r="J1906" s="1" t="s">
        <v>2383</v>
      </c>
      <c r="K1906" s="1" t="s">
        <v>2534</v>
      </c>
      <c r="L1906" s="30">
        <v>1000</v>
      </c>
      <c r="M1906" s="30">
        <v>3266</v>
      </c>
      <c r="N1906" s="30">
        <v>82</v>
      </c>
      <c r="O1906" s="30">
        <v>0</v>
      </c>
      <c r="P1906" s="27">
        <v>4.5</v>
      </c>
      <c r="Q1906" s="30">
        <v>121</v>
      </c>
      <c r="R1906" s="30">
        <v>82</v>
      </c>
      <c r="S1906" s="9">
        <v>25871834</v>
      </c>
      <c r="T1906" s="9">
        <v>35000000</v>
      </c>
      <c r="U1906" s="9">
        <f>IMDB4[[#This Row],[Gross Revenue]]-IMDB4[[#This Row],[Budget]]</f>
        <v>-9128166</v>
      </c>
      <c r="V1906" s="9" t="str">
        <f>IF(IMDB4[[#This Row],[Profit]]&gt;0,"Hit","Flop")</f>
        <v>Flop</v>
      </c>
      <c r="W1906" s="9" t="str" cm="1">
        <f t="array" ref="W1906">_xlfn.IFS(IMDB4[[#This Row],[IMDb Score (1-10)]]&gt;=8,"Excellent",IMDB4[[#This Row],[IMDb Score (1-10)]]&gt;=7,"Good",IMDB4[[#This Row],[IMDb Score (1-10)]]&gt;=5,"Average",TRUE,"Poor")</f>
        <v>Poor</v>
      </c>
      <c r="X1906" s="9" t="str">
        <f>IF(IMDB4[[#This Row],[Duration (min)]]&lt;90,"Short",IF(IMDB4[[#This Row],[Duration (min)]]&lt;=120,"Medium", "Long"))</f>
        <v>Short</v>
      </c>
    </row>
    <row r="1907" spans="1:24" x14ac:dyDescent="0.25">
      <c r="A1907" s="1" t="s">
        <v>5165</v>
      </c>
      <c r="B1907" s="2">
        <v>39967</v>
      </c>
      <c r="C1907" s="30">
        <f>YEAR(IMDB4[[#This Row],[Release Date]])</f>
        <v>2009</v>
      </c>
      <c r="D1907" s="30" t="str">
        <f>FLOOR(IMDB4[[#This Row],[Year]],10)&amp;"s"</f>
        <v>2000s</v>
      </c>
      <c r="E1907" s="1" t="s">
        <v>32</v>
      </c>
      <c r="F1907" s="1" t="s">
        <v>40</v>
      </c>
      <c r="G1907" s="1" t="s">
        <v>3</v>
      </c>
      <c r="H1907" s="1" t="s">
        <v>4</v>
      </c>
      <c r="I1907" s="1" t="s">
        <v>84</v>
      </c>
      <c r="J1907" s="1" t="s">
        <v>5166</v>
      </c>
      <c r="K1907" s="1" t="s">
        <v>2037</v>
      </c>
      <c r="L1907" s="30">
        <v>1000</v>
      </c>
      <c r="M1907" s="30">
        <v>3423</v>
      </c>
      <c r="N1907" s="30">
        <v>13</v>
      </c>
      <c r="O1907" s="30">
        <v>916</v>
      </c>
      <c r="P1907" s="27">
        <v>5.4</v>
      </c>
      <c r="Q1907" s="30">
        <v>82</v>
      </c>
      <c r="R1907" s="30">
        <v>86</v>
      </c>
      <c r="S1907" s="9">
        <v>25200412</v>
      </c>
      <c r="T1907" s="9">
        <v>45000000</v>
      </c>
      <c r="U1907" s="9">
        <f>IMDB4[[#This Row],[Gross Revenue]]-IMDB4[[#This Row],[Budget]]</f>
        <v>-19799588</v>
      </c>
      <c r="V1907" s="9" t="str">
        <f>IF(IMDB4[[#This Row],[Profit]]&gt;0,"Hit","Flop")</f>
        <v>Flop</v>
      </c>
      <c r="W1907" s="9" t="str" cm="1">
        <f t="array" ref="W1907">_xlfn.IFS(IMDB4[[#This Row],[IMDb Score (1-10)]]&gt;=8,"Excellent",IMDB4[[#This Row],[IMDb Score (1-10)]]&gt;=7,"Good",IMDB4[[#This Row],[IMDb Score (1-10)]]&gt;=5,"Average",TRUE,"Poor")</f>
        <v>Average</v>
      </c>
      <c r="X1907" s="9" t="str">
        <f>IF(IMDB4[[#This Row],[Duration (min)]]&lt;90,"Short",IF(IMDB4[[#This Row],[Duration (min)]]&lt;=120,"Medium", "Long"))</f>
        <v>Short</v>
      </c>
    </row>
    <row r="1908" spans="1:24" x14ac:dyDescent="0.25">
      <c r="A1908" s="1" t="s">
        <v>232</v>
      </c>
      <c r="B1908" s="2">
        <v>28038</v>
      </c>
      <c r="C1908" s="30">
        <f>YEAR(IMDB4[[#This Row],[Release Date]])</f>
        <v>1976</v>
      </c>
      <c r="D1908" s="30" t="str">
        <f>FLOOR(IMDB4[[#This Row],[Year]],10)&amp;"s"</f>
        <v>1970s</v>
      </c>
      <c r="E1908" s="1" t="s">
        <v>32</v>
      </c>
      <c r="F1908" s="1" t="s">
        <v>77</v>
      </c>
      <c r="G1908" s="1" t="s">
        <v>3</v>
      </c>
      <c r="H1908" s="1" t="s">
        <v>4</v>
      </c>
      <c r="I1908" s="1" t="s">
        <v>84</v>
      </c>
      <c r="J1908" s="1" t="s">
        <v>233</v>
      </c>
      <c r="K1908" s="1" t="s">
        <v>234</v>
      </c>
      <c r="L1908" s="30">
        <v>1000</v>
      </c>
      <c r="M1908" s="30">
        <v>2951</v>
      </c>
      <c r="N1908" s="30">
        <v>23</v>
      </c>
      <c r="O1908" s="30">
        <v>0</v>
      </c>
      <c r="P1908" s="27">
        <v>6.8</v>
      </c>
      <c r="Q1908" s="30">
        <v>112</v>
      </c>
      <c r="R1908" s="30">
        <v>119</v>
      </c>
      <c r="S1908" s="9">
        <v>25000000</v>
      </c>
      <c r="T1908" s="9">
        <v>9000000</v>
      </c>
      <c r="U1908" s="9">
        <f>IMDB4[[#This Row],[Gross Revenue]]-IMDB4[[#This Row],[Budget]]</f>
        <v>16000000</v>
      </c>
      <c r="V1908" s="9" t="str">
        <f>IF(IMDB4[[#This Row],[Profit]]&gt;0,"Hit","Flop")</f>
        <v>Hit</v>
      </c>
      <c r="W1908" s="9" t="str" cm="1">
        <f t="array" ref="W1908">_xlfn.IFS(IMDB4[[#This Row],[IMDb Score (1-10)]]&gt;=8,"Excellent",IMDB4[[#This Row],[IMDb Score (1-10)]]&gt;=7,"Good",IMDB4[[#This Row],[IMDb Score (1-10)]]&gt;=5,"Average",TRUE,"Poor")</f>
        <v>Average</v>
      </c>
      <c r="X1908" s="9" t="str">
        <f>IF(IMDB4[[#This Row],[Duration (min)]]&lt;90,"Short",IF(IMDB4[[#This Row],[Duration (min)]]&lt;=120,"Medium", "Long"))</f>
        <v>Medium</v>
      </c>
    </row>
    <row r="1909" spans="1:24" x14ac:dyDescent="0.25">
      <c r="A1909" s="1" t="s">
        <v>6206</v>
      </c>
      <c r="B1909" s="2">
        <v>41057</v>
      </c>
      <c r="C1909" s="30">
        <f>YEAR(IMDB4[[#This Row],[Release Date]])</f>
        <v>2012</v>
      </c>
      <c r="D1909" s="30" t="str">
        <f>FLOOR(IMDB4[[#This Row],[Year]],10)&amp;"s"</f>
        <v>2010s</v>
      </c>
      <c r="E1909" s="1" t="s">
        <v>32</v>
      </c>
      <c r="F1909" s="1" t="s">
        <v>9</v>
      </c>
      <c r="G1909" s="1" t="s">
        <v>3</v>
      </c>
      <c r="H1909" s="1" t="s">
        <v>4</v>
      </c>
      <c r="I1909" s="1" t="s">
        <v>132</v>
      </c>
      <c r="J1909" s="1" t="s">
        <v>5316</v>
      </c>
      <c r="K1909" s="1" t="s">
        <v>5854</v>
      </c>
      <c r="L1909" s="30">
        <v>1000</v>
      </c>
      <c r="M1909" s="30">
        <v>5804</v>
      </c>
      <c r="N1909" s="30">
        <v>70</v>
      </c>
      <c r="O1909" s="30">
        <v>0</v>
      </c>
      <c r="P1909" s="27">
        <v>5.7</v>
      </c>
      <c r="Q1909" s="30">
        <v>82</v>
      </c>
      <c r="R1909" s="30">
        <v>116</v>
      </c>
      <c r="S1909" s="9">
        <v>24397469</v>
      </c>
      <c r="T1909" s="9">
        <v>17000000</v>
      </c>
      <c r="U1909" s="9">
        <f>IMDB4[[#This Row],[Gross Revenue]]-IMDB4[[#This Row],[Budget]]</f>
        <v>7397469</v>
      </c>
      <c r="V1909" s="9" t="str">
        <f>IF(IMDB4[[#This Row],[Profit]]&gt;0,"Hit","Flop")</f>
        <v>Hit</v>
      </c>
      <c r="W1909" s="9" t="str" cm="1">
        <f t="array" ref="W1909">_xlfn.IFS(IMDB4[[#This Row],[IMDb Score (1-10)]]&gt;=8,"Excellent",IMDB4[[#This Row],[IMDb Score (1-10)]]&gt;=7,"Good",IMDB4[[#This Row],[IMDb Score (1-10)]]&gt;=5,"Average",TRUE,"Poor")</f>
        <v>Average</v>
      </c>
      <c r="X1909" s="9" t="str">
        <f>IF(IMDB4[[#This Row],[Duration (min)]]&lt;90,"Short",IF(IMDB4[[#This Row],[Duration (min)]]&lt;=120,"Medium", "Long"))</f>
        <v>Medium</v>
      </c>
    </row>
    <row r="1910" spans="1:24" x14ac:dyDescent="0.25">
      <c r="A1910" s="1" t="s">
        <v>5708</v>
      </c>
      <c r="B1910" s="2">
        <v>40449</v>
      </c>
      <c r="C1910" s="30">
        <f>YEAR(IMDB4[[#This Row],[Release Date]])</f>
        <v>2010</v>
      </c>
      <c r="D1910" s="30" t="str">
        <f>FLOOR(IMDB4[[#This Row],[Year]],10)&amp;"s"</f>
        <v>2010s</v>
      </c>
      <c r="E1910" s="1" t="s">
        <v>32</v>
      </c>
      <c r="F1910" s="1" t="s">
        <v>77</v>
      </c>
      <c r="G1910" s="1" t="s">
        <v>3</v>
      </c>
      <c r="H1910" s="1" t="s">
        <v>4</v>
      </c>
      <c r="I1910" s="1" t="s">
        <v>84</v>
      </c>
      <c r="J1910" s="1" t="s">
        <v>4547</v>
      </c>
      <c r="K1910" s="1" t="s">
        <v>1124</v>
      </c>
      <c r="L1910" s="30">
        <v>1000</v>
      </c>
      <c r="M1910" s="30">
        <v>3436</v>
      </c>
      <c r="N1910" s="30">
        <v>32</v>
      </c>
      <c r="O1910" s="30">
        <v>0</v>
      </c>
      <c r="P1910" s="27">
        <v>5.4</v>
      </c>
      <c r="Q1910" s="30">
        <v>97</v>
      </c>
      <c r="R1910" s="30">
        <v>94</v>
      </c>
      <c r="S1910" s="9">
        <v>24268828</v>
      </c>
      <c r="T1910" s="9">
        <v>28000000</v>
      </c>
      <c r="U1910" s="9">
        <f>IMDB4[[#This Row],[Gross Revenue]]-IMDB4[[#This Row],[Budget]]</f>
        <v>-3731172</v>
      </c>
      <c r="V1910" s="9" t="str">
        <f>IF(IMDB4[[#This Row],[Profit]]&gt;0,"Hit","Flop")</f>
        <v>Flop</v>
      </c>
      <c r="W1910" s="9" t="str" cm="1">
        <f t="array" ref="W1910">_xlfn.IFS(IMDB4[[#This Row],[IMDb Score (1-10)]]&gt;=8,"Excellent",IMDB4[[#This Row],[IMDb Score (1-10)]]&gt;=7,"Good",IMDB4[[#This Row],[IMDb Score (1-10)]]&gt;=5,"Average",TRUE,"Poor")</f>
        <v>Average</v>
      </c>
      <c r="X1910" s="9" t="str">
        <f>IF(IMDB4[[#This Row],[Duration (min)]]&lt;90,"Short",IF(IMDB4[[#This Row],[Duration (min)]]&lt;=120,"Medium", "Long"))</f>
        <v>Medium</v>
      </c>
    </row>
    <row r="1911" spans="1:24" x14ac:dyDescent="0.25">
      <c r="A1911" s="1" t="s">
        <v>4271</v>
      </c>
      <c r="B1911" s="2">
        <v>38920</v>
      </c>
      <c r="C1911" s="30">
        <f>YEAR(IMDB4[[#This Row],[Release Date]])</f>
        <v>2006</v>
      </c>
      <c r="D1911" s="30" t="str">
        <f>FLOOR(IMDB4[[#This Row],[Year]],10)&amp;"s"</f>
        <v>2000s</v>
      </c>
      <c r="E1911" s="1" t="s">
        <v>1</v>
      </c>
      <c r="F1911" s="1" t="s">
        <v>20</v>
      </c>
      <c r="G1911" s="1" t="s">
        <v>3</v>
      </c>
      <c r="H1911" s="1" t="s">
        <v>4</v>
      </c>
      <c r="I1911" s="1" t="s">
        <v>92</v>
      </c>
      <c r="J1911" s="1" t="s">
        <v>1225</v>
      </c>
      <c r="K1911" s="1" t="s">
        <v>1065</v>
      </c>
      <c r="L1911" s="30">
        <v>1000</v>
      </c>
      <c r="M1911" s="30">
        <v>2990</v>
      </c>
      <c r="N1911" s="30">
        <v>0</v>
      </c>
      <c r="O1911" s="30">
        <v>0</v>
      </c>
      <c r="P1911" s="27">
        <v>7.4</v>
      </c>
      <c r="Q1911" s="30">
        <v>174</v>
      </c>
      <c r="R1911" s="30">
        <v>97</v>
      </c>
      <c r="S1911" s="9">
        <v>24138847</v>
      </c>
      <c r="T1911" s="9">
        <v>5000000</v>
      </c>
      <c r="U1911" s="9">
        <f>IMDB4[[#This Row],[Gross Revenue]]-IMDB4[[#This Row],[Budget]]</f>
        <v>19138847</v>
      </c>
      <c r="V1911" s="9" t="str">
        <f>IF(IMDB4[[#This Row],[Profit]]&gt;0,"Hit","Flop")</f>
        <v>Hit</v>
      </c>
      <c r="W1911" s="9" t="str" cm="1">
        <f t="array" ref="W1911">_xlfn.IFS(IMDB4[[#This Row],[IMDb Score (1-10)]]&gt;=8,"Excellent",IMDB4[[#This Row],[IMDb Score (1-10)]]&gt;=7,"Good",IMDB4[[#This Row],[IMDb Score (1-10)]]&gt;=5,"Average",TRUE,"Poor")</f>
        <v>Good</v>
      </c>
      <c r="X1911" s="9" t="str">
        <f>IF(IMDB4[[#This Row],[Duration (min)]]&lt;90,"Short",IF(IMDB4[[#This Row],[Duration (min)]]&lt;=120,"Medium", "Long"))</f>
        <v>Medium</v>
      </c>
    </row>
    <row r="1912" spans="1:24" x14ac:dyDescent="0.25">
      <c r="A1912" s="1" t="s">
        <v>3568</v>
      </c>
      <c r="B1912" s="2">
        <v>38020</v>
      </c>
      <c r="C1912" s="30">
        <f>YEAR(IMDB4[[#This Row],[Release Date]])</f>
        <v>2004</v>
      </c>
      <c r="D1912" s="30" t="str">
        <f>FLOOR(IMDB4[[#This Row],[Year]],10)&amp;"s"</f>
        <v>2000s</v>
      </c>
      <c r="E1912" s="1" t="s">
        <v>32</v>
      </c>
      <c r="F1912" s="1" t="s">
        <v>77</v>
      </c>
      <c r="G1912" s="1" t="s">
        <v>3</v>
      </c>
      <c r="H1912" s="1" t="s">
        <v>4</v>
      </c>
      <c r="I1912" s="1" t="s">
        <v>84</v>
      </c>
      <c r="J1912" s="1" t="s">
        <v>614</v>
      </c>
      <c r="K1912" s="1" t="s">
        <v>1923</v>
      </c>
      <c r="L1912" s="30">
        <v>1000</v>
      </c>
      <c r="M1912" s="30">
        <v>3175</v>
      </c>
      <c r="N1912" s="30">
        <v>153</v>
      </c>
      <c r="O1912" s="30">
        <v>0</v>
      </c>
      <c r="P1912" s="27">
        <v>5.8</v>
      </c>
      <c r="Q1912" s="30">
        <v>188</v>
      </c>
      <c r="R1912" s="30">
        <v>120</v>
      </c>
      <c r="S1912" s="9">
        <v>24004159</v>
      </c>
      <c r="T1912" s="9">
        <v>110000000</v>
      </c>
      <c r="U1912" s="9">
        <f>IMDB4[[#This Row],[Gross Revenue]]-IMDB4[[#This Row],[Budget]]</f>
        <v>-85995841</v>
      </c>
      <c r="V1912" s="9" t="str">
        <f>IF(IMDB4[[#This Row],[Profit]]&gt;0,"Hit","Flop")</f>
        <v>Flop</v>
      </c>
      <c r="W1912" s="9" t="str" cm="1">
        <f t="array" ref="W1912">_xlfn.IFS(IMDB4[[#This Row],[IMDb Score (1-10)]]&gt;=8,"Excellent",IMDB4[[#This Row],[IMDb Score (1-10)]]&gt;=7,"Good",IMDB4[[#This Row],[IMDb Score (1-10)]]&gt;=5,"Average",TRUE,"Poor")</f>
        <v>Average</v>
      </c>
      <c r="X1912" s="9" t="str">
        <f>IF(IMDB4[[#This Row],[Duration (min)]]&lt;90,"Short",IF(IMDB4[[#This Row],[Duration (min)]]&lt;=120,"Medium", "Long"))</f>
        <v>Medium</v>
      </c>
    </row>
    <row r="1913" spans="1:24" x14ac:dyDescent="0.25">
      <c r="A1913" s="1" t="s">
        <v>3558</v>
      </c>
      <c r="B1913" s="2">
        <v>38312</v>
      </c>
      <c r="C1913" s="30">
        <f>YEAR(IMDB4[[#This Row],[Release Date]])</f>
        <v>2004</v>
      </c>
      <c r="D1913" s="30" t="str">
        <f>FLOOR(IMDB4[[#This Row],[Year]],10)&amp;"s"</f>
        <v>2000s</v>
      </c>
      <c r="E1913" s="1" t="s">
        <v>32</v>
      </c>
      <c r="F1913" s="1" t="s">
        <v>77</v>
      </c>
      <c r="G1913" s="1" t="s">
        <v>3</v>
      </c>
      <c r="H1913" s="1" t="s">
        <v>4</v>
      </c>
      <c r="I1913" s="1" t="s">
        <v>84</v>
      </c>
      <c r="J1913" s="1" t="s">
        <v>2352</v>
      </c>
      <c r="K1913" s="1" t="s">
        <v>2188</v>
      </c>
      <c r="L1913" s="30">
        <v>1000</v>
      </c>
      <c r="M1913" s="30">
        <v>3742</v>
      </c>
      <c r="N1913" s="30">
        <v>8</v>
      </c>
      <c r="O1913" s="30">
        <v>167</v>
      </c>
      <c r="P1913" s="27">
        <v>4.5</v>
      </c>
      <c r="Q1913" s="30">
        <v>55</v>
      </c>
      <c r="R1913" s="30">
        <v>100</v>
      </c>
      <c r="S1913" s="9">
        <v>23222861</v>
      </c>
      <c r="T1913" s="9">
        <v>26000000</v>
      </c>
      <c r="U1913" s="9">
        <f>IMDB4[[#This Row],[Gross Revenue]]-IMDB4[[#This Row],[Budget]]</f>
        <v>-2777139</v>
      </c>
      <c r="V1913" s="9" t="str">
        <f>IF(IMDB4[[#This Row],[Profit]]&gt;0,"Hit","Flop")</f>
        <v>Flop</v>
      </c>
      <c r="W1913" s="9" t="str" cm="1">
        <f t="array" ref="W1913">_xlfn.IFS(IMDB4[[#This Row],[IMDb Score (1-10)]]&gt;=8,"Excellent",IMDB4[[#This Row],[IMDb Score (1-10)]]&gt;=7,"Good",IMDB4[[#This Row],[IMDb Score (1-10)]]&gt;=5,"Average",TRUE,"Poor")</f>
        <v>Poor</v>
      </c>
      <c r="X1913" s="9" t="str">
        <f>IF(IMDB4[[#This Row],[Duration (min)]]&lt;90,"Short",IF(IMDB4[[#This Row],[Duration (min)]]&lt;=120,"Medium", "Long"))</f>
        <v>Medium</v>
      </c>
    </row>
    <row r="1914" spans="1:24" x14ac:dyDescent="0.25">
      <c r="A1914" s="1" t="s">
        <v>4466</v>
      </c>
      <c r="B1914" s="2">
        <v>38932</v>
      </c>
      <c r="C1914" s="30">
        <f>YEAR(IMDB4[[#This Row],[Release Date]])</f>
        <v>2006</v>
      </c>
      <c r="D1914" s="30" t="str">
        <f>FLOOR(IMDB4[[#This Row],[Year]],10)&amp;"s"</f>
        <v>2000s</v>
      </c>
      <c r="E1914" s="1" t="s">
        <v>32</v>
      </c>
      <c r="F1914" s="1" t="s">
        <v>91</v>
      </c>
      <c r="G1914" s="1" t="s">
        <v>3</v>
      </c>
      <c r="H1914" s="1" t="s">
        <v>4</v>
      </c>
      <c r="I1914" s="1" t="s">
        <v>132</v>
      </c>
      <c r="J1914" s="1" t="s">
        <v>1721</v>
      </c>
      <c r="K1914" s="1" t="s">
        <v>4467</v>
      </c>
      <c r="L1914" s="30">
        <v>1000</v>
      </c>
      <c r="M1914" s="30">
        <v>3590</v>
      </c>
      <c r="N1914" s="30">
        <v>19</v>
      </c>
      <c r="O1914" s="30">
        <v>0</v>
      </c>
      <c r="P1914" s="27">
        <v>5.0999999999999996</v>
      </c>
      <c r="Q1914" s="30">
        <v>112</v>
      </c>
      <c r="R1914" s="30">
        <v>75</v>
      </c>
      <c r="S1914" s="9">
        <v>23078294</v>
      </c>
      <c r="T1914" s="9">
        <v>9000000</v>
      </c>
      <c r="U1914" s="9">
        <f>IMDB4[[#This Row],[Gross Revenue]]-IMDB4[[#This Row],[Budget]]</f>
        <v>14078294</v>
      </c>
      <c r="V1914" s="9" t="str">
        <f>IF(IMDB4[[#This Row],[Profit]]&gt;0,"Hit","Flop")</f>
        <v>Hit</v>
      </c>
      <c r="W1914" s="9" t="str" cm="1">
        <f t="array" ref="W1914">_xlfn.IFS(IMDB4[[#This Row],[IMDb Score (1-10)]]&gt;=8,"Excellent",IMDB4[[#This Row],[IMDb Score (1-10)]]&gt;=7,"Good",IMDB4[[#This Row],[IMDb Score (1-10)]]&gt;=5,"Average",TRUE,"Poor")</f>
        <v>Average</v>
      </c>
      <c r="X1914" s="9" t="str">
        <f>IF(IMDB4[[#This Row],[Duration (min)]]&lt;90,"Short",IF(IMDB4[[#This Row],[Duration (min)]]&lt;=120,"Medium", "Long"))</f>
        <v>Short</v>
      </c>
    </row>
    <row r="1915" spans="1:24" x14ac:dyDescent="0.25">
      <c r="A1915" s="1" t="s">
        <v>1902</v>
      </c>
      <c r="B1915" s="2">
        <v>35995</v>
      </c>
      <c r="C1915" s="30">
        <f>YEAR(IMDB4[[#This Row],[Release Date]])</f>
        <v>1998</v>
      </c>
      <c r="D1915" s="30" t="str">
        <f>FLOOR(IMDB4[[#This Row],[Year]],10)&amp;"s"</f>
        <v>1990s</v>
      </c>
      <c r="E1915" s="1" t="s">
        <v>32</v>
      </c>
      <c r="F1915" s="1" t="s">
        <v>20</v>
      </c>
      <c r="G1915" s="1" t="s">
        <v>3</v>
      </c>
      <c r="H1915" s="1" t="s">
        <v>4</v>
      </c>
      <c r="I1915" s="1" t="s">
        <v>92</v>
      </c>
      <c r="J1915" s="1" t="s">
        <v>1352</v>
      </c>
      <c r="K1915" s="1" t="s">
        <v>1903</v>
      </c>
      <c r="L1915" s="30">
        <v>1000</v>
      </c>
      <c r="M1915" s="30">
        <v>2868</v>
      </c>
      <c r="N1915" s="30">
        <v>0</v>
      </c>
      <c r="O1915" s="30">
        <v>575</v>
      </c>
      <c r="P1915" s="27">
        <v>5.6</v>
      </c>
      <c r="Q1915" s="30">
        <v>22</v>
      </c>
      <c r="R1915" s="30">
        <v>104</v>
      </c>
      <c r="S1915" s="9">
        <v>23031390</v>
      </c>
      <c r="T1915" s="9">
        <v>4500000</v>
      </c>
      <c r="U1915" s="9">
        <f>IMDB4[[#This Row],[Gross Revenue]]-IMDB4[[#This Row],[Budget]]</f>
        <v>18531390</v>
      </c>
      <c r="V1915" s="9" t="str">
        <f>IF(IMDB4[[#This Row],[Profit]]&gt;0,"Hit","Flop")</f>
        <v>Hit</v>
      </c>
      <c r="W1915" s="9" t="str" cm="1">
        <f t="array" ref="W1915">_xlfn.IFS(IMDB4[[#This Row],[IMDb Score (1-10)]]&gt;=8,"Excellent",IMDB4[[#This Row],[IMDb Score (1-10)]]&gt;=7,"Good",IMDB4[[#This Row],[IMDb Score (1-10)]]&gt;=5,"Average",TRUE,"Poor")</f>
        <v>Average</v>
      </c>
      <c r="X1915" s="9" t="str">
        <f>IF(IMDB4[[#This Row],[Duration (min)]]&lt;90,"Short",IF(IMDB4[[#This Row],[Duration (min)]]&lt;=120,"Medium", "Long"))</f>
        <v>Medium</v>
      </c>
    </row>
    <row r="1916" spans="1:24" x14ac:dyDescent="0.25">
      <c r="A1916" s="1" t="s">
        <v>1644</v>
      </c>
      <c r="B1916" s="2">
        <v>35489</v>
      </c>
      <c r="C1916" s="30">
        <f>YEAR(IMDB4[[#This Row],[Release Date]])</f>
        <v>1997</v>
      </c>
      <c r="D1916" s="30" t="str">
        <f>FLOOR(IMDB4[[#This Row],[Year]],10)&amp;"s"</f>
        <v>1990s</v>
      </c>
      <c r="E1916" s="1" t="s">
        <v>32</v>
      </c>
      <c r="F1916" s="1" t="s">
        <v>40</v>
      </c>
      <c r="G1916" s="1" t="s">
        <v>3</v>
      </c>
      <c r="H1916" s="1" t="s">
        <v>83</v>
      </c>
      <c r="I1916" s="1" t="s">
        <v>84</v>
      </c>
      <c r="J1916" s="1" t="s">
        <v>614</v>
      </c>
      <c r="K1916" s="1" t="s">
        <v>826</v>
      </c>
      <c r="L1916" s="30">
        <v>1000</v>
      </c>
      <c r="M1916" s="30">
        <v>2056</v>
      </c>
      <c r="N1916" s="30">
        <v>12</v>
      </c>
      <c r="O1916" s="30">
        <v>0</v>
      </c>
      <c r="P1916" s="27">
        <v>5.8</v>
      </c>
      <c r="Q1916" s="30">
        <v>42</v>
      </c>
      <c r="R1916" s="30">
        <v>89</v>
      </c>
      <c r="S1916" s="9">
        <v>22359293</v>
      </c>
      <c r="T1916" s="9">
        <v>29000000</v>
      </c>
      <c r="U1916" s="9">
        <f>IMDB4[[#This Row],[Gross Revenue]]-IMDB4[[#This Row],[Budget]]</f>
        <v>-6640707</v>
      </c>
      <c r="V1916" s="9" t="str">
        <f>IF(IMDB4[[#This Row],[Profit]]&gt;0,"Hit","Flop")</f>
        <v>Flop</v>
      </c>
      <c r="W1916" s="9" t="str" cm="1">
        <f t="array" ref="W1916">_xlfn.IFS(IMDB4[[#This Row],[IMDb Score (1-10)]]&gt;=8,"Excellent",IMDB4[[#This Row],[IMDb Score (1-10)]]&gt;=7,"Good",IMDB4[[#This Row],[IMDb Score (1-10)]]&gt;=5,"Average",TRUE,"Poor")</f>
        <v>Average</v>
      </c>
      <c r="X1916" s="9" t="str">
        <f>IF(IMDB4[[#This Row],[Duration (min)]]&lt;90,"Short",IF(IMDB4[[#This Row],[Duration (min)]]&lt;=120,"Medium", "Long"))</f>
        <v>Short</v>
      </c>
    </row>
    <row r="1917" spans="1:24" x14ac:dyDescent="0.25">
      <c r="A1917" s="1" t="s">
        <v>996</v>
      </c>
      <c r="B1917" s="2">
        <v>34220</v>
      </c>
      <c r="C1917" s="30">
        <f>YEAR(IMDB4[[#This Row],[Release Date]])</f>
        <v>1993</v>
      </c>
      <c r="D1917" s="30" t="str">
        <f>FLOOR(IMDB4[[#This Row],[Year]],10)&amp;"s"</f>
        <v>1990s</v>
      </c>
      <c r="E1917" s="1" t="s">
        <v>32</v>
      </c>
      <c r="F1917" s="1" t="s">
        <v>77</v>
      </c>
      <c r="G1917" s="1" t="s">
        <v>3</v>
      </c>
      <c r="H1917" s="1" t="s">
        <v>4</v>
      </c>
      <c r="I1917" s="1" t="s">
        <v>92</v>
      </c>
      <c r="J1917" s="1" t="s">
        <v>997</v>
      </c>
      <c r="K1917" s="1" t="s">
        <v>998</v>
      </c>
      <c r="L1917" s="30">
        <v>1000</v>
      </c>
      <c r="M1917" s="30">
        <v>2210</v>
      </c>
      <c r="N1917" s="30">
        <v>11</v>
      </c>
      <c r="O1917" s="30">
        <v>466</v>
      </c>
      <c r="P1917" s="27">
        <v>5.5</v>
      </c>
      <c r="Q1917" s="30">
        <v>25</v>
      </c>
      <c r="R1917" s="30">
        <v>94</v>
      </c>
      <c r="S1917" s="9">
        <v>22189039</v>
      </c>
      <c r="T1917" s="9">
        <v>15000000</v>
      </c>
      <c r="U1917" s="9">
        <f>IMDB4[[#This Row],[Gross Revenue]]-IMDB4[[#This Row],[Budget]]</f>
        <v>7189039</v>
      </c>
      <c r="V1917" s="9" t="str">
        <f>IF(IMDB4[[#This Row],[Profit]]&gt;0,"Hit","Flop")</f>
        <v>Hit</v>
      </c>
      <c r="W1917" s="9" t="str" cm="1">
        <f t="array" ref="W1917">_xlfn.IFS(IMDB4[[#This Row],[IMDb Score (1-10)]]&gt;=8,"Excellent",IMDB4[[#This Row],[IMDb Score (1-10)]]&gt;=7,"Good",IMDB4[[#This Row],[IMDb Score (1-10)]]&gt;=5,"Average",TRUE,"Poor")</f>
        <v>Average</v>
      </c>
      <c r="X1917" s="9" t="str">
        <f>IF(IMDB4[[#This Row],[Duration (min)]]&lt;90,"Short",IF(IMDB4[[#This Row],[Duration (min)]]&lt;=120,"Medium", "Long"))</f>
        <v>Medium</v>
      </c>
    </row>
    <row r="1918" spans="1:24" x14ac:dyDescent="0.25">
      <c r="A1918" s="1" t="s">
        <v>3707</v>
      </c>
      <c r="B1918" s="2">
        <v>38215</v>
      </c>
      <c r="C1918" s="30">
        <f>YEAR(IMDB4[[#This Row],[Release Date]])</f>
        <v>2004</v>
      </c>
      <c r="D1918" s="30" t="str">
        <f>FLOOR(IMDB4[[#This Row],[Year]],10)&amp;"s"</f>
        <v>2000s</v>
      </c>
      <c r="E1918" s="1" t="s">
        <v>32</v>
      </c>
      <c r="F1918" s="1" t="s">
        <v>20</v>
      </c>
      <c r="G1918" s="1" t="s">
        <v>3</v>
      </c>
      <c r="H1918" s="1" t="s">
        <v>4</v>
      </c>
      <c r="I1918" s="1" t="s">
        <v>132</v>
      </c>
      <c r="J1918" s="1" t="s">
        <v>1352</v>
      </c>
      <c r="K1918" s="1" t="s">
        <v>3022</v>
      </c>
      <c r="L1918" s="30">
        <v>1000</v>
      </c>
      <c r="M1918" s="30">
        <v>4462</v>
      </c>
      <c r="N1918" s="30">
        <v>30</v>
      </c>
      <c r="O1918" s="30">
        <v>491</v>
      </c>
      <c r="P1918" s="27">
        <v>5.5</v>
      </c>
      <c r="Q1918" s="30">
        <v>63</v>
      </c>
      <c r="R1918" s="30">
        <v>104</v>
      </c>
      <c r="S1918" s="9">
        <v>21800302</v>
      </c>
      <c r="T1918" s="9">
        <v>30000000</v>
      </c>
      <c r="U1918" s="9">
        <f>IMDB4[[#This Row],[Gross Revenue]]-IMDB4[[#This Row],[Budget]]</f>
        <v>-8199698</v>
      </c>
      <c r="V1918" s="9" t="str">
        <f>IF(IMDB4[[#This Row],[Profit]]&gt;0,"Hit","Flop")</f>
        <v>Flop</v>
      </c>
      <c r="W1918" s="9" t="str" cm="1">
        <f t="array" ref="W1918">_xlfn.IFS(IMDB4[[#This Row],[IMDb Score (1-10)]]&gt;=8,"Excellent",IMDB4[[#This Row],[IMDb Score (1-10)]]&gt;=7,"Good",IMDB4[[#This Row],[IMDb Score (1-10)]]&gt;=5,"Average",TRUE,"Poor")</f>
        <v>Average</v>
      </c>
      <c r="X1918" s="9" t="str">
        <f>IF(IMDB4[[#This Row],[Duration (min)]]&lt;90,"Short",IF(IMDB4[[#This Row],[Duration (min)]]&lt;=120,"Medium", "Long"))</f>
        <v>Medium</v>
      </c>
    </row>
    <row r="1919" spans="1:24" x14ac:dyDescent="0.25">
      <c r="A1919" s="1" t="s">
        <v>6608</v>
      </c>
      <c r="B1919" s="2">
        <v>41816</v>
      </c>
      <c r="C1919" s="30">
        <f>YEAR(IMDB4[[#This Row],[Release Date]])</f>
        <v>2014</v>
      </c>
      <c r="D1919" s="30" t="str">
        <f>FLOOR(IMDB4[[#This Row],[Year]],10)&amp;"s"</f>
        <v>2010s</v>
      </c>
      <c r="E1919" s="1" t="s">
        <v>32</v>
      </c>
      <c r="F1919" s="1" t="s">
        <v>9</v>
      </c>
      <c r="G1919" s="1" t="s">
        <v>3</v>
      </c>
      <c r="H1919" s="1" t="s">
        <v>4</v>
      </c>
      <c r="I1919" s="1" t="s">
        <v>132</v>
      </c>
      <c r="J1919" s="1" t="s">
        <v>4982</v>
      </c>
      <c r="K1919" s="1" t="s">
        <v>4169</v>
      </c>
      <c r="L1919" s="30">
        <v>1000</v>
      </c>
      <c r="M1919" s="30">
        <v>3745</v>
      </c>
      <c r="N1919" s="30">
        <v>57</v>
      </c>
      <c r="O1919" s="30">
        <v>0</v>
      </c>
      <c r="P1919" s="27">
        <v>6.6</v>
      </c>
      <c r="Q1919" s="30">
        <v>91</v>
      </c>
      <c r="R1919" s="30">
        <v>121</v>
      </c>
      <c r="S1919" s="9">
        <v>21569041</v>
      </c>
      <c r="T1919" s="9">
        <v>9000000</v>
      </c>
      <c r="U1919" s="9">
        <f>IMDB4[[#This Row],[Gross Revenue]]-IMDB4[[#This Row],[Budget]]</f>
        <v>12569041</v>
      </c>
      <c r="V1919" s="9" t="str">
        <f>IF(IMDB4[[#This Row],[Profit]]&gt;0,"Hit","Flop")</f>
        <v>Hit</v>
      </c>
      <c r="W1919" s="9" t="str" cm="1">
        <f t="array" ref="W1919">_xlfn.IFS(IMDB4[[#This Row],[IMDb Score (1-10)]]&gt;=8,"Excellent",IMDB4[[#This Row],[IMDb Score (1-10)]]&gt;=7,"Good",IMDB4[[#This Row],[IMDb Score (1-10)]]&gt;=5,"Average",TRUE,"Poor")</f>
        <v>Average</v>
      </c>
      <c r="X1919" s="9" t="str">
        <f>IF(IMDB4[[#This Row],[Duration (min)]]&lt;90,"Short",IF(IMDB4[[#This Row],[Duration (min)]]&lt;=120,"Medium", "Long"))</f>
        <v>Long</v>
      </c>
    </row>
    <row r="1920" spans="1:24" x14ac:dyDescent="0.25">
      <c r="A1920" s="1" t="s">
        <v>1284</v>
      </c>
      <c r="B1920" s="2">
        <v>34883</v>
      </c>
      <c r="C1920" s="30">
        <f>YEAR(IMDB4[[#This Row],[Release Date]])</f>
        <v>1995</v>
      </c>
      <c r="D1920" s="30" t="str">
        <f>FLOOR(IMDB4[[#This Row],[Year]],10)&amp;"s"</f>
        <v>1990s</v>
      </c>
      <c r="E1920" s="1" t="s">
        <v>32</v>
      </c>
      <c r="F1920" s="1" t="s">
        <v>20</v>
      </c>
      <c r="G1920" s="1" t="s">
        <v>3</v>
      </c>
      <c r="H1920" s="1" t="s">
        <v>4</v>
      </c>
      <c r="I1920" s="1" t="s">
        <v>92</v>
      </c>
      <c r="J1920" s="1" t="s">
        <v>1285</v>
      </c>
      <c r="K1920" s="1" t="s">
        <v>849</v>
      </c>
      <c r="L1920" s="30">
        <v>1000</v>
      </c>
      <c r="M1920" s="30">
        <v>3598</v>
      </c>
      <c r="N1920" s="30">
        <v>835</v>
      </c>
      <c r="O1920" s="30">
        <v>1000</v>
      </c>
      <c r="P1920" s="27">
        <v>6.8</v>
      </c>
      <c r="Q1920" s="30">
        <v>59</v>
      </c>
      <c r="R1920" s="30">
        <v>106</v>
      </c>
      <c r="S1920" s="9">
        <v>21200000</v>
      </c>
      <c r="T1920" s="9">
        <v>20000000</v>
      </c>
      <c r="U1920" s="9">
        <f>IMDB4[[#This Row],[Gross Revenue]]-IMDB4[[#This Row],[Budget]]</f>
        <v>1200000</v>
      </c>
      <c r="V1920" s="9" t="str">
        <f>IF(IMDB4[[#This Row],[Profit]]&gt;0,"Hit","Flop")</f>
        <v>Hit</v>
      </c>
      <c r="W1920" s="9" t="str" cm="1">
        <f t="array" ref="W1920">_xlfn.IFS(IMDB4[[#This Row],[IMDb Score (1-10)]]&gt;=8,"Excellent",IMDB4[[#This Row],[IMDb Score (1-10)]]&gt;=7,"Good",IMDB4[[#This Row],[IMDb Score (1-10)]]&gt;=5,"Average",TRUE,"Poor")</f>
        <v>Average</v>
      </c>
      <c r="X1920" s="9" t="str">
        <f>IF(IMDB4[[#This Row],[Duration (min)]]&lt;90,"Short",IF(IMDB4[[#This Row],[Duration (min)]]&lt;=120,"Medium", "Long"))</f>
        <v>Medium</v>
      </c>
    </row>
    <row r="1921" spans="1:24" x14ac:dyDescent="0.25">
      <c r="A1921" s="1" t="s">
        <v>6598</v>
      </c>
      <c r="B1921" s="2">
        <v>41977</v>
      </c>
      <c r="C1921" s="30">
        <f>YEAR(IMDB4[[#This Row],[Release Date]])</f>
        <v>2014</v>
      </c>
      <c r="D1921" s="30" t="str">
        <f>FLOOR(IMDB4[[#This Row],[Year]],10)&amp;"s"</f>
        <v>2010s</v>
      </c>
      <c r="E1921" s="1" t="s">
        <v>32</v>
      </c>
      <c r="F1921" s="1" t="s">
        <v>91</v>
      </c>
      <c r="G1921" s="1" t="s">
        <v>3</v>
      </c>
      <c r="H1921" s="1" t="s">
        <v>4</v>
      </c>
      <c r="I1921" s="1" t="s">
        <v>92</v>
      </c>
      <c r="J1921" s="1" t="s">
        <v>4142</v>
      </c>
      <c r="K1921" s="1" t="s">
        <v>4991</v>
      </c>
      <c r="L1921" s="30">
        <v>1000</v>
      </c>
      <c r="M1921" s="30">
        <v>1410</v>
      </c>
      <c r="N1921" s="30">
        <v>66</v>
      </c>
      <c r="O1921" s="30">
        <v>14000</v>
      </c>
      <c r="P1921" s="27">
        <v>6.1</v>
      </c>
      <c r="Q1921" s="30">
        <v>196</v>
      </c>
      <c r="R1921" s="30">
        <v>93</v>
      </c>
      <c r="S1921" s="9">
        <v>21197315</v>
      </c>
      <c r="T1921" s="9">
        <v>5000000</v>
      </c>
      <c r="U1921" s="9">
        <f>IMDB4[[#This Row],[Gross Revenue]]-IMDB4[[#This Row],[Budget]]</f>
        <v>16197315</v>
      </c>
      <c r="V1921" s="9" t="str">
        <f>IF(IMDB4[[#This Row],[Profit]]&gt;0,"Hit","Flop")</f>
        <v>Hit</v>
      </c>
      <c r="W1921" s="9" t="str" cm="1">
        <f t="array" ref="W1921">_xlfn.IFS(IMDB4[[#This Row],[IMDb Score (1-10)]]&gt;=8,"Excellent",IMDB4[[#This Row],[IMDb Score (1-10)]]&gt;=7,"Good",IMDB4[[#This Row],[IMDb Score (1-10)]]&gt;=5,"Average",TRUE,"Poor")</f>
        <v>Average</v>
      </c>
      <c r="X1921" s="9" t="str">
        <f>IF(IMDB4[[#This Row],[Duration (min)]]&lt;90,"Short",IF(IMDB4[[#This Row],[Duration (min)]]&lt;=120,"Medium", "Long"))</f>
        <v>Medium</v>
      </c>
    </row>
    <row r="1922" spans="1:24" x14ac:dyDescent="0.25">
      <c r="A1922" s="1" t="s">
        <v>3842</v>
      </c>
      <c r="B1922" s="2">
        <v>38029</v>
      </c>
      <c r="C1922" s="30">
        <f>YEAR(IMDB4[[#This Row],[Release Date]])</f>
        <v>2004</v>
      </c>
      <c r="D1922" s="30" t="str">
        <f>FLOOR(IMDB4[[#This Row],[Year]],10)&amp;"s"</f>
        <v>2000s</v>
      </c>
      <c r="E1922" s="1" t="s">
        <v>32</v>
      </c>
      <c r="F1922" s="1" t="s">
        <v>77</v>
      </c>
      <c r="G1922" s="1" t="s">
        <v>3</v>
      </c>
      <c r="H1922" s="1" t="s">
        <v>4</v>
      </c>
      <c r="I1922" s="1" t="s">
        <v>132</v>
      </c>
      <c r="J1922" s="1" t="s">
        <v>3843</v>
      </c>
      <c r="K1922" s="1" t="s">
        <v>3844</v>
      </c>
      <c r="L1922" s="30">
        <v>1000</v>
      </c>
      <c r="M1922" s="30">
        <v>5039</v>
      </c>
      <c r="N1922" s="30">
        <v>33</v>
      </c>
      <c r="O1922" s="30">
        <v>0</v>
      </c>
      <c r="P1922" s="27">
        <v>4</v>
      </c>
      <c r="Q1922" s="30">
        <v>86</v>
      </c>
      <c r="R1922" s="30">
        <v>84</v>
      </c>
      <c r="S1922" s="9">
        <v>21176322</v>
      </c>
      <c r="T1922" s="9">
        <v>40000000</v>
      </c>
      <c r="U1922" s="9">
        <f>IMDB4[[#This Row],[Gross Revenue]]-IMDB4[[#This Row],[Budget]]</f>
        <v>-18823678</v>
      </c>
      <c r="V1922" s="9" t="str">
        <f>IF(IMDB4[[#This Row],[Profit]]&gt;0,"Hit","Flop")</f>
        <v>Flop</v>
      </c>
      <c r="W1922" s="9" t="str" cm="1">
        <f t="array" ref="W1922">_xlfn.IFS(IMDB4[[#This Row],[IMDb Score (1-10)]]&gt;=8,"Excellent",IMDB4[[#This Row],[IMDb Score (1-10)]]&gt;=7,"Good",IMDB4[[#This Row],[IMDb Score (1-10)]]&gt;=5,"Average",TRUE,"Poor")</f>
        <v>Poor</v>
      </c>
      <c r="X1922" s="9" t="str">
        <f>IF(IMDB4[[#This Row],[Duration (min)]]&lt;90,"Short",IF(IMDB4[[#This Row],[Duration (min)]]&lt;=120,"Medium", "Long"))</f>
        <v>Short</v>
      </c>
    </row>
    <row r="1923" spans="1:24" x14ac:dyDescent="0.25">
      <c r="A1923" s="1" t="s">
        <v>1251</v>
      </c>
      <c r="B1923" s="2">
        <v>34888</v>
      </c>
      <c r="C1923" s="30">
        <f>YEAR(IMDB4[[#This Row],[Release Date]])</f>
        <v>1995</v>
      </c>
      <c r="D1923" s="30" t="str">
        <f>FLOOR(IMDB4[[#This Row],[Year]],10)&amp;"s"</f>
        <v>1990s</v>
      </c>
      <c r="E1923" s="1" t="s">
        <v>32</v>
      </c>
      <c r="F1923" s="1" t="s">
        <v>77</v>
      </c>
      <c r="G1923" s="1" t="s">
        <v>3</v>
      </c>
      <c r="H1923" s="1" t="s">
        <v>4</v>
      </c>
      <c r="I1923" s="1" t="s">
        <v>92</v>
      </c>
      <c r="J1923" s="1" t="s">
        <v>1005</v>
      </c>
      <c r="K1923" s="1" t="s">
        <v>1252</v>
      </c>
      <c r="L1923" s="30">
        <v>1000</v>
      </c>
      <c r="M1923" s="30">
        <v>3931</v>
      </c>
      <c r="N1923" s="30">
        <v>226</v>
      </c>
      <c r="O1923" s="30">
        <v>0</v>
      </c>
      <c r="P1923" s="27">
        <v>6.7</v>
      </c>
      <c r="Q1923" s="30">
        <v>66</v>
      </c>
      <c r="R1923" s="30">
        <v>92</v>
      </c>
      <c r="S1923" s="9">
        <v>21088568</v>
      </c>
      <c r="T1923" s="9">
        <v>13000000</v>
      </c>
      <c r="U1923" s="9">
        <f>IMDB4[[#This Row],[Gross Revenue]]-IMDB4[[#This Row],[Budget]]</f>
        <v>8088568</v>
      </c>
      <c r="V1923" s="9" t="str">
        <f>IF(IMDB4[[#This Row],[Profit]]&gt;0,"Hit","Flop")</f>
        <v>Hit</v>
      </c>
      <c r="W1923" s="9" t="str" cm="1">
        <f t="array" ref="W1923">_xlfn.IFS(IMDB4[[#This Row],[IMDb Score (1-10)]]&gt;=8,"Excellent",IMDB4[[#This Row],[IMDb Score (1-10)]]&gt;=7,"Good",IMDB4[[#This Row],[IMDb Score (1-10)]]&gt;=5,"Average",TRUE,"Poor")</f>
        <v>Average</v>
      </c>
      <c r="X1923" s="9" t="str">
        <f>IF(IMDB4[[#This Row],[Duration (min)]]&lt;90,"Short",IF(IMDB4[[#This Row],[Duration (min)]]&lt;=120,"Medium", "Long"))</f>
        <v>Medium</v>
      </c>
    </row>
    <row r="1924" spans="1:24" x14ac:dyDescent="0.25">
      <c r="A1924" s="1" t="s">
        <v>4318</v>
      </c>
      <c r="B1924" s="2">
        <v>39022</v>
      </c>
      <c r="C1924" s="30">
        <f>YEAR(IMDB4[[#This Row],[Release Date]])</f>
        <v>2006</v>
      </c>
      <c r="D1924" s="30" t="str">
        <f>FLOOR(IMDB4[[#This Row],[Year]],10)&amp;"s"</f>
        <v>2000s</v>
      </c>
      <c r="E1924" s="1" t="s">
        <v>32</v>
      </c>
      <c r="F1924" s="1" t="s">
        <v>40</v>
      </c>
      <c r="G1924" s="1" t="s">
        <v>3</v>
      </c>
      <c r="H1924" s="1" t="s">
        <v>4</v>
      </c>
      <c r="I1924" s="1" t="s">
        <v>84</v>
      </c>
      <c r="J1924" s="1" t="s">
        <v>4319</v>
      </c>
      <c r="K1924" s="1" t="s">
        <v>3553</v>
      </c>
      <c r="L1924" s="30">
        <v>1000</v>
      </c>
      <c r="M1924" s="30">
        <v>3845</v>
      </c>
      <c r="N1924" s="30">
        <v>15</v>
      </c>
      <c r="O1924" s="30">
        <v>1000</v>
      </c>
      <c r="P1924" s="27">
        <v>6.2</v>
      </c>
      <c r="Q1924" s="30">
        <v>46</v>
      </c>
      <c r="R1924" s="30">
        <v>95</v>
      </c>
      <c r="S1924" s="9">
        <v>20998709</v>
      </c>
      <c r="T1924" s="9">
        <v>15000000</v>
      </c>
      <c r="U1924" s="9">
        <f>IMDB4[[#This Row],[Gross Revenue]]-IMDB4[[#This Row],[Budget]]</f>
        <v>5998709</v>
      </c>
      <c r="V1924" s="9" t="str">
        <f>IF(IMDB4[[#This Row],[Profit]]&gt;0,"Hit","Flop")</f>
        <v>Hit</v>
      </c>
      <c r="W1924" s="9" t="str" cm="1">
        <f t="array" ref="W1924">_xlfn.IFS(IMDB4[[#This Row],[IMDb Score (1-10)]]&gt;=8,"Excellent",IMDB4[[#This Row],[IMDb Score (1-10)]]&gt;=7,"Good",IMDB4[[#This Row],[IMDb Score (1-10)]]&gt;=5,"Average",TRUE,"Poor")</f>
        <v>Average</v>
      </c>
      <c r="X1924" s="9" t="str">
        <f>IF(IMDB4[[#This Row],[Duration (min)]]&lt;90,"Short",IF(IMDB4[[#This Row],[Duration (min)]]&lt;=120,"Medium", "Long"))</f>
        <v>Medium</v>
      </c>
    </row>
    <row r="1925" spans="1:24" x14ac:dyDescent="0.25">
      <c r="A1925" s="1" t="s">
        <v>3691</v>
      </c>
      <c r="B1925" s="2">
        <v>38335</v>
      </c>
      <c r="C1925" s="30">
        <f>YEAR(IMDB4[[#This Row],[Release Date]])</f>
        <v>2004</v>
      </c>
      <c r="D1925" s="30" t="str">
        <f>FLOOR(IMDB4[[#This Row],[Year]],10)&amp;"s"</f>
        <v>2000s</v>
      </c>
      <c r="E1925" s="1" t="s">
        <v>32</v>
      </c>
      <c r="F1925" s="1" t="s">
        <v>20</v>
      </c>
      <c r="G1925" s="1" t="s">
        <v>3</v>
      </c>
      <c r="H1925" s="1" t="s">
        <v>4</v>
      </c>
      <c r="I1925" s="1" t="s">
        <v>132</v>
      </c>
      <c r="J1925" s="1" t="s">
        <v>1038</v>
      </c>
      <c r="K1925" s="1" t="s">
        <v>3692</v>
      </c>
      <c r="L1925" s="30">
        <v>1000</v>
      </c>
      <c r="M1925" s="30">
        <v>4369</v>
      </c>
      <c r="N1925" s="30">
        <v>34</v>
      </c>
      <c r="O1925" s="30">
        <v>484</v>
      </c>
      <c r="P1925" s="27">
        <v>5.2</v>
      </c>
      <c r="Q1925" s="30">
        <v>73</v>
      </c>
      <c r="R1925" s="30">
        <v>105</v>
      </c>
      <c r="S1925" s="9">
        <v>20422207</v>
      </c>
      <c r="T1925" s="9">
        <v>35000000</v>
      </c>
      <c r="U1925" s="9">
        <f>IMDB4[[#This Row],[Gross Revenue]]-IMDB4[[#This Row],[Budget]]</f>
        <v>-14577793</v>
      </c>
      <c r="V1925" s="9" t="str">
        <f>IF(IMDB4[[#This Row],[Profit]]&gt;0,"Hit","Flop")</f>
        <v>Flop</v>
      </c>
      <c r="W1925" s="9" t="str" cm="1">
        <f t="array" ref="W1925">_xlfn.IFS(IMDB4[[#This Row],[IMDb Score (1-10)]]&gt;=8,"Excellent",IMDB4[[#This Row],[IMDb Score (1-10)]]&gt;=7,"Good",IMDB4[[#This Row],[IMDb Score (1-10)]]&gt;=5,"Average",TRUE,"Poor")</f>
        <v>Average</v>
      </c>
      <c r="X1925" s="9" t="str">
        <f>IF(IMDB4[[#This Row],[Duration (min)]]&lt;90,"Short",IF(IMDB4[[#This Row],[Duration (min)]]&lt;=120,"Medium", "Long"))</f>
        <v>Medium</v>
      </c>
    </row>
    <row r="1926" spans="1:24" x14ac:dyDescent="0.25">
      <c r="A1926" s="1" t="s">
        <v>637</v>
      </c>
      <c r="B1926" s="2">
        <v>32333</v>
      </c>
      <c r="C1926" s="30">
        <f>YEAR(IMDB4[[#This Row],[Release Date]])</f>
        <v>1988</v>
      </c>
      <c r="D1926" s="30" t="str">
        <f>FLOOR(IMDB4[[#This Row],[Year]],10)&amp;"s"</f>
        <v>1980s</v>
      </c>
      <c r="E1926" s="1" t="s">
        <v>32</v>
      </c>
      <c r="F1926" s="1" t="s">
        <v>77</v>
      </c>
      <c r="G1926" s="1" t="s">
        <v>3</v>
      </c>
      <c r="H1926" s="1" t="s">
        <v>4</v>
      </c>
      <c r="I1926" s="1" t="s">
        <v>92</v>
      </c>
      <c r="J1926" s="1" t="s">
        <v>638</v>
      </c>
      <c r="K1926" s="1" t="s">
        <v>639</v>
      </c>
      <c r="L1926" s="30">
        <v>1000</v>
      </c>
      <c r="M1926" s="30">
        <v>5282</v>
      </c>
      <c r="N1926" s="30">
        <v>22</v>
      </c>
      <c r="O1926" s="30">
        <v>978</v>
      </c>
      <c r="P1926" s="27">
        <v>5.2</v>
      </c>
      <c r="Q1926" s="30">
        <v>35</v>
      </c>
      <c r="R1926" s="30">
        <v>96</v>
      </c>
      <c r="S1926" s="9">
        <v>20257000</v>
      </c>
      <c r="T1926" s="9">
        <v>7000000</v>
      </c>
      <c r="U1926" s="9">
        <f>IMDB4[[#This Row],[Gross Revenue]]-IMDB4[[#This Row],[Budget]]</f>
        <v>13257000</v>
      </c>
      <c r="V1926" s="9" t="str">
        <f>IF(IMDB4[[#This Row],[Profit]]&gt;0,"Hit","Flop")</f>
        <v>Hit</v>
      </c>
      <c r="W1926" s="9" t="str" cm="1">
        <f t="array" ref="W1926">_xlfn.IFS(IMDB4[[#This Row],[IMDb Score (1-10)]]&gt;=8,"Excellent",IMDB4[[#This Row],[IMDb Score (1-10)]]&gt;=7,"Good",IMDB4[[#This Row],[IMDb Score (1-10)]]&gt;=5,"Average",TRUE,"Poor")</f>
        <v>Average</v>
      </c>
      <c r="X1926" s="9" t="str">
        <f>IF(IMDB4[[#This Row],[Duration (min)]]&lt;90,"Short",IF(IMDB4[[#This Row],[Duration (min)]]&lt;=120,"Medium", "Long"))</f>
        <v>Medium</v>
      </c>
    </row>
    <row r="1927" spans="1:24" x14ac:dyDescent="0.25">
      <c r="A1927" s="1" t="s">
        <v>6357</v>
      </c>
      <c r="B1927" s="2">
        <v>41409</v>
      </c>
      <c r="C1927" s="30">
        <f>YEAR(IMDB4[[#This Row],[Release Date]])</f>
        <v>2013</v>
      </c>
      <c r="D1927" s="30" t="str">
        <f>FLOOR(IMDB4[[#This Row],[Year]],10)&amp;"s"</f>
        <v>2010s</v>
      </c>
      <c r="E1927" s="1" t="s">
        <v>32</v>
      </c>
      <c r="F1927" s="1" t="s">
        <v>2</v>
      </c>
      <c r="G1927" s="1" t="s">
        <v>3</v>
      </c>
      <c r="H1927" s="1" t="s">
        <v>4</v>
      </c>
      <c r="I1927" s="1" t="s">
        <v>92</v>
      </c>
      <c r="J1927" s="1" t="s">
        <v>6358</v>
      </c>
      <c r="K1927" s="1" t="s">
        <v>6359</v>
      </c>
      <c r="L1927" s="30">
        <v>1000</v>
      </c>
      <c r="M1927" s="30">
        <v>2073</v>
      </c>
      <c r="N1927" s="30">
        <v>90</v>
      </c>
      <c r="O1927" s="30">
        <v>0</v>
      </c>
      <c r="P1927" s="27">
        <v>6.2</v>
      </c>
      <c r="Q1927" s="30">
        <v>298</v>
      </c>
      <c r="R1927" s="30">
        <v>109</v>
      </c>
      <c r="S1927" s="9">
        <v>19692608</v>
      </c>
      <c r="T1927" s="9">
        <v>35000000</v>
      </c>
      <c r="U1927" s="9">
        <f>IMDB4[[#This Row],[Gross Revenue]]-IMDB4[[#This Row],[Budget]]</f>
        <v>-15307392</v>
      </c>
      <c r="V1927" s="9" t="str">
        <f>IF(IMDB4[[#This Row],[Profit]]&gt;0,"Hit","Flop")</f>
        <v>Flop</v>
      </c>
      <c r="W1927" s="9" t="str" cm="1">
        <f t="array" ref="W1927">_xlfn.IFS(IMDB4[[#This Row],[IMDb Score (1-10)]]&gt;=8,"Excellent",IMDB4[[#This Row],[IMDb Score (1-10)]]&gt;=7,"Good",IMDB4[[#This Row],[IMDb Score (1-10)]]&gt;=5,"Average",TRUE,"Poor")</f>
        <v>Average</v>
      </c>
      <c r="X1927" s="9" t="str">
        <f>IF(IMDB4[[#This Row],[Duration (min)]]&lt;90,"Short",IF(IMDB4[[#This Row],[Duration (min)]]&lt;=120,"Medium", "Long"))</f>
        <v>Medium</v>
      </c>
    </row>
    <row r="1928" spans="1:24" x14ac:dyDescent="0.25">
      <c r="A1928" s="1" t="s">
        <v>4202</v>
      </c>
      <c r="B1928" s="2">
        <v>38527</v>
      </c>
      <c r="C1928" s="30">
        <f>YEAR(IMDB4[[#This Row],[Release Date]])</f>
        <v>2005</v>
      </c>
      <c r="D1928" s="30" t="str">
        <f>FLOOR(IMDB4[[#This Row],[Year]],10)&amp;"s"</f>
        <v>2000s</v>
      </c>
      <c r="E1928" s="1" t="s">
        <v>32</v>
      </c>
      <c r="F1928" s="1" t="s">
        <v>40</v>
      </c>
      <c r="G1928" s="1" t="s">
        <v>3</v>
      </c>
      <c r="H1928" s="1" t="s">
        <v>83</v>
      </c>
      <c r="I1928" s="1" t="s">
        <v>28</v>
      </c>
      <c r="J1928" s="1" t="s">
        <v>614</v>
      </c>
      <c r="K1928" s="1" t="s">
        <v>4203</v>
      </c>
      <c r="L1928" s="30">
        <v>1000</v>
      </c>
      <c r="M1928" s="30">
        <v>1908</v>
      </c>
      <c r="N1928" s="30">
        <v>2</v>
      </c>
      <c r="O1928" s="30">
        <v>538</v>
      </c>
      <c r="P1928" s="27">
        <v>5.6</v>
      </c>
      <c r="Q1928" s="30">
        <v>93</v>
      </c>
      <c r="R1928" s="30">
        <v>76</v>
      </c>
      <c r="S1928" s="9">
        <v>19447478</v>
      </c>
      <c r="T1928" s="9">
        <v>35000000</v>
      </c>
      <c r="U1928" s="9">
        <f>IMDB4[[#This Row],[Gross Revenue]]-IMDB4[[#This Row],[Budget]]</f>
        <v>-15552522</v>
      </c>
      <c r="V1928" s="9" t="str">
        <f>IF(IMDB4[[#This Row],[Profit]]&gt;0,"Hit","Flop")</f>
        <v>Flop</v>
      </c>
      <c r="W1928" s="9" t="str" cm="1">
        <f t="array" ref="W1928">_xlfn.IFS(IMDB4[[#This Row],[IMDb Score (1-10)]]&gt;=8,"Excellent",IMDB4[[#This Row],[IMDb Score (1-10)]]&gt;=7,"Good",IMDB4[[#This Row],[IMDb Score (1-10)]]&gt;=5,"Average",TRUE,"Poor")</f>
        <v>Average</v>
      </c>
      <c r="X1928" s="9" t="str">
        <f>IF(IMDB4[[#This Row],[Duration (min)]]&lt;90,"Short",IF(IMDB4[[#This Row],[Duration (min)]]&lt;=120,"Medium", "Long"))</f>
        <v>Short</v>
      </c>
    </row>
    <row r="1929" spans="1:24" x14ac:dyDescent="0.25">
      <c r="A1929" s="1" t="s">
        <v>6344</v>
      </c>
      <c r="B1929" s="2">
        <v>41499</v>
      </c>
      <c r="C1929" s="30">
        <f>YEAR(IMDB4[[#This Row],[Release Date]])</f>
        <v>2013</v>
      </c>
      <c r="D1929" s="30" t="str">
        <f>FLOOR(IMDB4[[#This Row],[Year]],10)&amp;"s"</f>
        <v>2010s</v>
      </c>
      <c r="E1929" s="1" t="s">
        <v>32</v>
      </c>
      <c r="F1929" s="1" t="s">
        <v>9</v>
      </c>
      <c r="G1929" s="1" t="s">
        <v>3</v>
      </c>
      <c r="H1929" s="1" t="s">
        <v>4</v>
      </c>
      <c r="I1929" s="1" t="s">
        <v>132</v>
      </c>
      <c r="J1929" s="1" t="s">
        <v>6345</v>
      </c>
      <c r="K1929" s="1" t="s">
        <v>1809</v>
      </c>
      <c r="L1929" s="30">
        <v>1000</v>
      </c>
      <c r="M1929" s="30">
        <v>3580</v>
      </c>
      <c r="N1929" s="30">
        <v>98</v>
      </c>
      <c r="O1929" s="30">
        <v>14000</v>
      </c>
      <c r="P1929" s="27">
        <v>6.2</v>
      </c>
      <c r="Q1929" s="30">
        <v>231</v>
      </c>
      <c r="R1929" s="30">
        <v>124</v>
      </c>
      <c r="S1929" s="9">
        <v>19445217</v>
      </c>
      <c r="T1929" s="9">
        <v>60000000</v>
      </c>
      <c r="U1929" s="9">
        <f>IMDB4[[#This Row],[Gross Revenue]]-IMDB4[[#This Row],[Budget]]</f>
        <v>-40554783</v>
      </c>
      <c r="V1929" s="9" t="str">
        <f>IF(IMDB4[[#This Row],[Profit]]&gt;0,"Hit","Flop")</f>
        <v>Flop</v>
      </c>
      <c r="W1929" s="9" t="str" cm="1">
        <f t="array" ref="W1929">_xlfn.IFS(IMDB4[[#This Row],[IMDb Score (1-10)]]&gt;=8,"Excellent",IMDB4[[#This Row],[IMDb Score (1-10)]]&gt;=7,"Good",IMDB4[[#This Row],[IMDb Score (1-10)]]&gt;=5,"Average",TRUE,"Poor")</f>
        <v>Average</v>
      </c>
      <c r="X1929" s="9" t="str">
        <f>IF(IMDB4[[#This Row],[Duration (min)]]&lt;90,"Short",IF(IMDB4[[#This Row],[Duration (min)]]&lt;=120,"Medium", "Long"))</f>
        <v>Long</v>
      </c>
    </row>
    <row r="1930" spans="1:24" x14ac:dyDescent="0.25">
      <c r="A1930" s="1" t="s">
        <v>3925</v>
      </c>
      <c r="B1930" s="2">
        <v>38456</v>
      </c>
      <c r="C1930" s="30">
        <f>YEAR(IMDB4[[#This Row],[Release Date]])</f>
        <v>2005</v>
      </c>
      <c r="D1930" s="30" t="str">
        <f>FLOOR(IMDB4[[#This Row],[Year]],10)&amp;"s"</f>
        <v>2000s</v>
      </c>
      <c r="E1930" s="1" t="s">
        <v>32</v>
      </c>
      <c r="F1930" s="1" t="s">
        <v>20</v>
      </c>
      <c r="G1930" s="1" t="s">
        <v>3</v>
      </c>
      <c r="H1930" s="1" t="s">
        <v>4</v>
      </c>
      <c r="I1930" s="1" t="s">
        <v>132</v>
      </c>
      <c r="J1930" s="1" t="s">
        <v>2902</v>
      </c>
      <c r="K1930" s="1" t="s">
        <v>427</v>
      </c>
      <c r="L1930" s="30">
        <v>1000</v>
      </c>
      <c r="M1930" s="30">
        <v>2535</v>
      </c>
      <c r="N1930" s="30">
        <v>0</v>
      </c>
      <c r="O1930" s="30">
        <v>0</v>
      </c>
      <c r="P1930" s="27">
        <v>5</v>
      </c>
      <c r="Q1930" s="30">
        <v>158</v>
      </c>
      <c r="R1930" s="30">
        <v>99</v>
      </c>
      <c r="S1930" s="9">
        <v>19294901</v>
      </c>
      <c r="T1930" s="9">
        <v>35000000</v>
      </c>
      <c r="U1930" s="9">
        <f>IMDB4[[#This Row],[Gross Revenue]]-IMDB4[[#This Row],[Budget]]</f>
        <v>-15705099</v>
      </c>
      <c r="V1930" s="9" t="str">
        <f>IF(IMDB4[[#This Row],[Profit]]&gt;0,"Hit","Flop")</f>
        <v>Flop</v>
      </c>
      <c r="W1930" s="9" t="str" cm="1">
        <f t="array" ref="W1930">_xlfn.IFS(IMDB4[[#This Row],[IMDb Score (1-10)]]&gt;=8,"Excellent",IMDB4[[#This Row],[IMDb Score (1-10)]]&gt;=7,"Good",IMDB4[[#This Row],[IMDb Score (1-10)]]&gt;=5,"Average",TRUE,"Poor")</f>
        <v>Average</v>
      </c>
      <c r="X1930" s="9" t="str">
        <f>IF(IMDB4[[#This Row],[Duration (min)]]&lt;90,"Short",IF(IMDB4[[#This Row],[Duration (min)]]&lt;=120,"Medium", "Long"))</f>
        <v>Medium</v>
      </c>
    </row>
    <row r="1931" spans="1:24" x14ac:dyDescent="0.25">
      <c r="A1931" s="1" t="s">
        <v>4959</v>
      </c>
      <c r="B1931" s="2">
        <v>39482</v>
      </c>
      <c r="C1931" s="30">
        <f>YEAR(IMDB4[[#This Row],[Release Date]])</f>
        <v>2008</v>
      </c>
      <c r="D1931" s="30" t="str">
        <f>FLOOR(IMDB4[[#This Row],[Year]],10)&amp;"s"</f>
        <v>2000s</v>
      </c>
      <c r="E1931" s="1" t="s">
        <v>32</v>
      </c>
      <c r="F1931" s="1" t="s">
        <v>20</v>
      </c>
      <c r="G1931" s="1" t="s">
        <v>3</v>
      </c>
      <c r="H1931" s="1" t="s">
        <v>4</v>
      </c>
      <c r="I1931" s="1" t="s">
        <v>92</v>
      </c>
      <c r="J1931" s="1" t="s">
        <v>3843</v>
      </c>
      <c r="K1931" s="1" t="s">
        <v>2529</v>
      </c>
      <c r="L1931" s="30">
        <v>1000</v>
      </c>
      <c r="M1931" s="30">
        <v>3301</v>
      </c>
      <c r="N1931" s="30">
        <v>41</v>
      </c>
      <c r="O1931" s="30">
        <v>0</v>
      </c>
      <c r="P1931" s="27">
        <v>5.9</v>
      </c>
      <c r="Q1931" s="30">
        <v>80</v>
      </c>
      <c r="R1931" s="30">
        <v>112</v>
      </c>
      <c r="S1931" s="9">
        <v>19151864</v>
      </c>
      <c r="T1931" s="9">
        <v>40000000</v>
      </c>
      <c r="U1931" s="9">
        <f>IMDB4[[#This Row],[Gross Revenue]]-IMDB4[[#This Row],[Budget]]</f>
        <v>-20848136</v>
      </c>
      <c r="V1931" s="9" t="str">
        <f>IF(IMDB4[[#This Row],[Profit]]&gt;0,"Hit","Flop")</f>
        <v>Flop</v>
      </c>
      <c r="W1931" s="9" t="str" cm="1">
        <f t="array" ref="W1931">_xlfn.IFS(IMDB4[[#This Row],[IMDb Score (1-10)]]&gt;=8,"Excellent",IMDB4[[#This Row],[IMDb Score (1-10)]]&gt;=7,"Good",IMDB4[[#This Row],[IMDb Score (1-10)]]&gt;=5,"Average",TRUE,"Poor")</f>
        <v>Average</v>
      </c>
      <c r="X1931" s="9" t="str">
        <f>IF(IMDB4[[#This Row],[Duration (min)]]&lt;90,"Short",IF(IMDB4[[#This Row],[Duration (min)]]&lt;=120,"Medium", "Long"))</f>
        <v>Medium</v>
      </c>
    </row>
    <row r="1932" spans="1:24" x14ac:dyDescent="0.25">
      <c r="A1932" s="1" t="s">
        <v>4030</v>
      </c>
      <c r="B1932" s="2">
        <v>38508</v>
      </c>
      <c r="C1932" s="30">
        <f>YEAR(IMDB4[[#This Row],[Release Date]])</f>
        <v>2005</v>
      </c>
      <c r="D1932" s="30" t="str">
        <f>FLOOR(IMDB4[[#This Row],[Year]],10)&amp;"s"</f>
        <v>2000s</v>
      </c>
      <c r="E1932" s="1" t="s">
        <v>32</v>
      </c>
      <c r="F1932" s="1" t="s">
        <v>77</v>
      </c>
      <c r="G1932" s="1" t="s">
        <v>3</v>
      </c>
      <c r="H1932" s="1" t="s">
        <v>4</v>
      </c>
      <c r="I1932" s="1" t="s">
        <v>132</v>
      </c>
      <c r="J1932" s="1" t="s">
        <v>4031</v>
      </c>
      <c r="K1932" s="1" t="s">
        <v>707</v>
      </c>
      <c r="L1932" s="30">
        <v>1000</v>
      </c>
      <c r="M1932" s="30">
        <v>6171</v>
      </c>
      <c r="N1932" s="30">
        <v>65</v>
      </c>
      <c r="O1932" s="30">
        <v>779</v>
      </c>
      <c r="P1932" s="27">
        <v>5.4</v>
      </c>
      <c r="Q1932" s="30">
        <v>59</v>
      </c>
      <c r="R1932" s="30">
        <v>100</v>
      </c>
      <c r="S1932" s="9">
        <v>19118247</v>
      </c>
      <c r="T1932" s="9">
        <v>40000000</v>
      </c>
      <c r="U1932" s="9">
        <f>IMDB4[[#This Row],[Gross Revenue]]-IMDB4[[#This Row],[Budget]]</f>
        <v>-20881753</v>
      </c>
      <c r="V1932" s="9" t="str">
        <f>IF(IMDB4[[#This Row],[Profit]]&gt;0,"Hit","Flop")</f>
        <v>Flop</v>
      </c>
      <c r="W1932" s="9" t="str" cm="1">
        <f t="array" ref="W1932">_xlfn.IFS(IMDB4[[#This Row],[IMDb Score (1-10)]]&gt;=8,"Excellent",IMDB4[[#This Row],[IMDb Score (1-10)]]&gt;=7,"Good",IMDB4[[#This Row],[IMDb Score (1-10)]]&gt;=5,"Average",TRUE,"Poor")</f>
        <v>Average</v>
      </c>
      <c r="X1932" s="9" t="str">
        <f>IF(IMDB4[[#This Row],[Duration (min)]]&lt;90,"Short",IF(IMDB4[[#This Row],[Duration (min)]]&lt;=120,"Medium", "Long"))</f>
        <v>Medium</v>
      </c>
    </row>
    <row r="1933" spans="1:24" x14ac:dyDescent="0.25">
      <c r="A1933" s="1" t="s">
        <v>3139</v>
      </c>
      <c r="B1933" s="2">
        <v>37279</v>
      </c>
      <c r="C1933" s="30">
        <f>YEAR(IMDB4[[#This Row],[Release Date]])</f>
        <v>2002</v>
      </c>
      <c r="D1933" s="30" t="str">
        <f>FLOOR(IMDB4[[#This Row],[Year]],10)&amp;"s"</f>
        <v>2000s</v>
      </c>
      <c r="E1933" s="1" t="s">
        <v>32</v>
      </c>
      <c r="F1933" s="1" t="s">
        <v>77</v>
      </c>
      <c r="G1933" s="1" t="s">
        <v>3</v>
      </c>
      <c r="H1933" s="1" t="s">
        <v>4</v>
      </c>
      <c r="I1933" s="1" t="s">
        <v>92</v>
      </c>
      <c r="J1933" s="1" t="s">
        <v>1944</v>
      </c>
      <c r="K1933" s="1" t="s">
        <v>606</v>
      </c>
      <c r="L1933" s="30">
        <v>1000</v>
      </c>
      <c r="M1933" s="30">
        <v>2763</v>
      </c>
      <c r="N1933" s="30">
        <v>323</v>
      </c>
      <c r="O1933" s="30">
        <v>584</v>
      </c>
      <c r="P1933" s="27">
        <v>3</v>
      </c>
      <c r="Q1933" s="30">
        <v>151</v>
      </c>
      <c r="R1933" s="30">
        <v>98</v>
      </c>
      <c r="S1933" s="9">
        <v>18990542</v>
      </c>
      <c r="T1933" s="9">
        <v>70000000</v>
      </c>
      <c r="U1933" s="9">
        <f>IMDB4[[#This Row],[Gross Revenue]]-IMDB4[[#This Row],[Budget]]</f>
        <v>-51009458</v>
      </c>
      <c r="V1933" s="9" t="str">
        <f>IF(IMDB4[[#This Row],[Profit]]&gt;0,"Hit","Flop")</f>
        <v>Flop</v>
      </c>
      <c r="W1933" s="9" t="str" cm="1">
        <f t="array" ref="W1933">_xlfn.IFS(IMDB4[[#This Row],[IMDb Score (1-10)]]&gt;=8,"Excellent",IMDB4[[#This Row],[IMDb Score (1-10)]]&gt;=7,"Good",IMDB4[[#This Row],[IMDb Score (1-10)]]&gt;=5,"Average",TRUE,"Poor")</f>
        <v>Poor</v>
      </c>
      <c r="X1933" s="9" t="str">
        <f>IF(IMDB4[[#This Row],[Duration (min)]]&lt;90,"Short",IF(IMDB4[[#This Row],[Duration (min)]]&lt;=120,"Medium", "Long"))</f>
        <v>Medium</v>
      </c>
    </row>
    <row r="1934" spans="1:24" x14ac:dyDescent="0.25">
      <c r="A1934" s="1" t="s">
        <v>1720</v>
      </c>
      <c r="B1934" s="2">
        <v>35864</v>
      </c>
      <c r="C1934" s="30">
        <f>YEAR(IMDB4[[#This Row],[Release Date]])</f>
        <v>1998</v>
      </c>
      <c r="D1934" s="30" t="str">
        <f>FLOOR(IMDB4[[#This Row],[Year]],10)&amp;"s"</f>
        <v>1990s</v>
      </c>
      <c r="E1934" s="1" t="s">
        <v>32</v>
      </c>
      <c r="F1934" s="1" t="s">
        <v>40</v>
      </c>
      <c r="G1934" s="1" t="s">
        <v>3</v>
      </c>
      <c r="H1934" s="1" t="s">
        <v>334</v>
      </c>
      <c r="I1934" s="1" t="s">
        <v>28</v>
      </c>
      <c r="J1934" s="1" t="s">
        <v>1721</v>
      </c>
      <c r="K1934" s="1" t="s">
        <v>336</v>
      </c>
      <c r="L1934" s="30">
        <v>1000</v>
      </c>
      <c r="M1934" s="30">
        <v>2521</v>
      </c>
      <c r="N1934" s="30">
        <v>750</v>
      </c>
      <c r="O1934" s="30">
        <v>964</v>
      </c>
      <c r="P1934" s="27">
        <v>5.8</v>
      </c>
      <c r="Q1934" s="30">
        <v>61</v>
      </c>
      <c r="R1934" s="30">
        <v>97</v>
      </c>
      <c r="S1934" s="9">
        <v>18318000</v>
      </c>
      <c r="T1934" s="9">
        <v>80000000</v>
      </c>
      <c r="U1934" s="9">
        <f>IMDB4[[#This Row],[Gross Revenue]]-IMDB4[[#This Row],[Budget]]</f>
        <v>-61682000</v>
      </c>
      <c r="V1934" s="9" t="str">
        <f>IF(IMDB4[[#This Row],[Profit]]&gt;0,"Hit","Flop")</f>
        <v>Flop</v>
      </c>
      <c r="W1934" s="9" t="str" cm="1">
        <f t="array" ref="W1934">_xlfn.IFS(IMDB4[[#This Row],[IMDb Score (1-10)]]&gt;=8,"Excellent",IMDB4[[#This Row],[IMDb Score (1-10)]]&gt;=7,"Good",IMDB4[[#This Row],[IMDb Score (1-10)]]&gt;=5,"Average",TRUE,"Poor")</f>
        <v>Average</v>
      </c>
      <c r="X1934" s="9" t="str">
        <f>IF(IMDB4[[#This Row],[Duration (min)]]&lt;90,"Short",IF(IMDB4[[#This Row],[Duration (min)]]&lt;=120,"Medium", "Long"))</f>
        <v>Medium</v>
      </c>
    </row>
    <row r="1935" spans="1:24" x14ac:dyDescent="0.25">
      <c r="A1935" s="1" t="s">
        <v>1852</v>
      </c>
      <c r="B1935" s="2">
        <v>35807</v>
      </c>
      <c r="C1935" s="30">
        <f>YEAR(IMDB4[[#This Row],[Release Date]])</f>
        <v>1998</v>
      </c>
      <c r="D1935" s="30" t="str">
        <f>FLOOR(IMDB4[[#This Row],[Year]],10)&amp;"s"</f>
        <v>1990s</v>
      </c>
      <c r="E1935" s="1" t="s">
        <v>32</v>
      </c>
      <c r="F1935" s="1" t="s">
        <v>20</v>
      </c>
      <c r="G1935" s="1" t="s">
        <v>3</v>
      </c>
      <c r="H1935" s="1" t="s">
        <v>4</v>
      </c>
      <c r="I1935" s="1" t="s">
        <v>84</v>
      </c>
      <c r="J1935" s="1" t="s">
        <v>1333</v>
      </c>
      <c r="K1935" s="1" t="s">
        <v>1853</v>
      </c>
      <c r="L1935" s="30">
        <v>1000</v>
      </c>
      <c r="M1935" s="30">
        <v>1816</v>
      </c>
      <c r="N1935" s="30">
        <v>160</v>
      </c>
      <c r="O1935" s="30">
        <v>0</v>
      </c>
      <c r="P1935" s="27">
        <v>6.9</v>
      </c>
      <c r="Q1935" s="30">
        <v>60</v>
      </c>
      <c r="R1935" s="30">
        <v>114</v>
      </c>
      <c r="S1935" s="9">
        <v>18252684</v>
      </c>
      <c r="T1935" s="9">
        <v>30000000</v>
      </c>
      <c r="U1935" s="9">
        <f>IMDB4[[#This Row],[Gross Revenue]]-IMDB4[[#This Row],[Budget]]</f>
        <v>-11747316</v>
      </c>
      <c r="V1935" s="9" t="str">
        <f>IF(IMDB4[[#This Row],[Profit]]&gt;0,"Hit","Flop")</f>
        <v>Flop</v>
      </c>
      <c r="W1935" s="9" t="str" cm="1">
        <f t="array" ref="W1935">_xlfn.IFS(IMDB4[[#This Row],[IMDb Score (1-10)]]&gt;=8,"Excellent",IMDB4[[#This Row],[IMDb Score (1-10)]]&gt;=7,"Good",IMDB4[[#This Row],[IMDb Score (1-10)]]&gt;=5,"Average",TRUE,"Poor")</f>
        <v>Average</v>
      </c>
      <c r="X1935" s="9" t="str">
        <f>IF(IMDB4[[#This Row],[Duration (min)]]&lt;90,"Short",IF(IMDB4[[#This Row],[Duration (min)]]&lt;=120,"Medium", "Long"))</f>
        <v>Medium</v>
      </c>
    </row>
    <row r="1936" spans="1:24" x14ac:dyDescent="0.25">
      <c r="A1936" s="1" t="s">
        <v>6071</v>
      </c>
      <c r="B1936" s="2">
        <v>40998</v>
      </c>
      <c r="C1936" s="30">
        <f>YEAR(IMDB4[[#This Row],[Release Date]])</f>
        <v>2012</v>
      </c>
      <c r="D1936" s="30" t="str">
        <f>FLOOR(IMDB4[[#This Row],[Year]],10)&amp;"s"</f>
        <v>2010s</v>
      </c>
      <c r="E1936" s="1" t="s">
        <v>32</v>
      </c>
      <c r="F1936" s="1" t="s">
        <v>91</v>
      </c>
      <c r="G1936" s="1" t="s">
        <v>3</v>
      </c>
      <c r="H1936" s="1" t="s">
        <v>4</v>
      </c>
      <c r="I1936" s="1" t="s">
        <v>92</v>
      </c>
      <c r="J1936" s="1" t="s">
        <v>4576</v>
      </c>
      <c r="K1936" s="1" t="s">
        <v>6072</v>
      </c>
      <c r="L1936" s="30">
        <v>1000</v>
      </c>
      <c r="M1936" s="30">
        <v>2665</v>
      </c>
      <c r="N1936" s="30">
        <v>18</v>
      </c>
      <c r="O1936" s="30">
        <v>24000</v>
      </c>
      <c r="P1936" s="27">
        <v>5</v>
      </c>
      <c r="Q1936" s="30">
        <v>270</v>
      </c>
      <c r="R1936" s="30">
        <v>86</v>
      </c>
      <c r="S1936" s="9">
        <v>18112929</v>
      </c>
      <c r="T1936" s="9">
        <v>1000000</v>
      </c>
      <c r="U1936" s="9">
        <f>IMDB4[[#This Row],[Gross Revenue]]-IMDB4[[#This Row],[Budget]]</f>
        <v>17112929</v>
      </c>
      <c r="V1936" s="9" t="str">
        <f>IF(IMDB4[[#This Row],[Profit]]&gt;0,"Hit","Flop")</f>
        <v>Hit</v>
      </c>
      <c r="W1936" s="9" t="str" cm="1">
        <f t="array" ref="W1936">_xlfn.IFS(IMDB4[[#This Row],[IMDb Score (1-10)]]&gt;=8,"Excellent",IMDB4[[#This Row],[IMDb Score (1-10)]]&gt;=7,"Good",IMDB4[[#This Row],[IMDb Score (1-10)]]&gt;=5,"Average",TRUE,"Poor")</f>
        <v>Average</v>
      </c>
      <c r="X1936" s="9" t="str">
        <f>IF(IMDB4[[#This Row],[Duration (min)]]&lt;90,"Short",IF(IMDB4[[#This Row],[Duration (min)]]&lt;=120,"Medium", "Long"))</f>
        <v>Short</v>
      </c>
    </row>
    <row r="1937" spans="1:24" x14ac:dyDescent="0.25">
      <c r="A1937" s="1" t="s">
        <v>353</v>
      </c>
      <c r="B1937" s="2">
        <v>29752</v>
      </c>
      <c r="C1937" s="30">
        <f>YEAR(IMDB4[[#This Row],[Release Date]])</f>
        <v>1981</v>
      </c>
      <c r="D1937" s="30" t="str">
        <f>FLOOR(IMDB4[[#This Row],[Year]],10)&amp;"s"</f>
        <v>1980s</v>
      </c>
      <c r="E1937" s="1" t="s">
        <v>32</v>
      </c>
      <c r="F1937" s="1" t="s">
        <v>91</v>
      </c>
      <c r="G1937" s="1" t="s">
        <v>3</v>
      </c>
      <c r="H1937" s="1" t="s">
        <v>4</v>
      </c>
      <c r="I1937" s="1" t="s">
        <v>92</v>
      </c>
      <c r="J1937" s="1" t="s">
        <v>354</v>
      </c>
      <c r="K1937" s="1" t="s">
        <v>355</v>
      </c>
      <c r="L1937" s="30">
        <v>1000</v>
      </c>
      <c r="M1937" s="30">
        <v>4438</v>
      </c>
      <c r="N1937" s="30">
        <v>287</v>
      </c>
      <c r="O1937" s="30">
        <v>0</v>
      </c>
      <c r="P1937" s="27">
        <v>6.6</v>
      </c>
      <c r="Q1937" s="30">
        <v>161</v>
      </c>
      <c r="R1937" s="30">
        <v>91</v>
      </c>
      <c r="S1937" s="9">
        <v>17986000</v>
      </c>
      <c r="T1937" s="9">
        <v>1000000</v>
      </c>
      <c r="U1937" s="9">
        <f>IMDB4[[#This Row],[Gross Revenue]]-IMDB4[[#This Row],[Budget]]</f>
        <v>16986000</v>
      </c>
      <c r="V1937" s="9" t="str">
        <f>IF(IMDB4[[#This Row],[Profit]]&gt;0,"Hit","Flop")</f>
        <v>Hit</v>
      </c>
      <c r="W1937" s="9" t="str" cm="1">
        <f t="array" ref="W1937">_xlfn.IFS(IMDB4[[#This Row],[IMDb Score (1-10)]]&gt;=8,"Excellent",IMDB4[[#This Row],[IMDb Score (1-10)]]&gt;=7,"Good",IMDB4[[#This Row],[IMDb Score (1-10)]]&gt;=5,"Average",TRUE,"Poor")</f>
        <v>Average</v>
      </c>
      <c r="X1937" s="9" t="str">
        <f>IF(IMDB4[[#This Row],[Duration (min)]]&lt;90,"Short",IF(IMDB4[[#This Row],[Duration (min)]]&lt;=120,"Medium", "Long"))</f>
        <v>Medium</v>
      </c>
    </row>
    <row r="1938" spans="1:24" x14ac:dyDescent="0.25">
      <c r="A1938" s="1" t="s">
        <v>6439</v>
      </c>
      <c r="B1938" s="2">
        <v>41353</v>
      </c>
      <c r="C1938" s="30">
        <f>YEAR(IMDB4[[#This Row],[Release Date]])</f>
        <v>2013</v>
      </c>
      <c r="D1938" s="30" t="str">
        <f>FLOOR(IMDB4[[#This Row],[Year]],10)&amp;"s"</f>
        <v>2010s</v>
      </c>
      <c r="E1938" s="1" t="s">
        <v>1</v>
      </c>
      <c r="F1938" s="1" t="s">
        <v>40</v>
      </c>
      <c r="G1938" s="1" t="s">
        <v>3</v>
      </c>
      <c r="H1938" s="1" t="s">
        <v>4</v>
      </c>
      <c r="I1938" s="1" t="s">
        <v>92</v>
      </c>
      <c r="J1938" s="1" t="s">
        <v>6355</v>
      </c>
      <c r="K1938" s="1" t="s">
        <v>2046</v>
      </c>
      <c r="L1938" s="30">
        <v>1000</v>
      </c>
      <c r="M1938" s="30">
        <v>3798</v>
      </c>
      <c r="N1938" s="30">
        <v>729</v>
      </c>
      <c r="O1938" s="30">
        <v>28000</v>
      </c>
      <c r="P1938" s="27">
        <v>7.8</v>
      </c>
      <c r="Q1938" s="30">
        <v>433</v>
      </c>
      <c r="R1938" s="30">
        <v>115</v>
      </c>
      <c r="S1938" s="9">
        <v>17613460</v>
      </c>
      <c r="T1938" s="9">
        <v>12000000</v>
      </c>
      <c r="U1938" s="9">
        <f>IMDB4[[#This Row],[Gross Revenue]]-IMDB4[[#This Row],[Budget]]</f>
        <v>5613460</v>
      </c>
      <c r="V1938" s="9" t="str">
        <f>IF(IMDB4[[#This Row],[Profit]]&gt;0,"Hit","Flop")</f>
        <v>Hit</v>
      </c>
      <c r="W1938" s="9" t="str" cm="1">
        <f t="array" ref="W1938">_xlfn.IFS(IMDB4[[#This Row],[IMDb Score (1-10)]]&gt;=8,"Excellent",IMDB4[[#This Row],[IMDb Score (1-10)]]&gt;=7,"Good",IMDB4[[#This Row],[IMDb Score (1-10)]]&gt;=5,"Average",TRUE,"Poor")</f>
        <v>Good</v>
      </c>
      <c r="X1938" s="9" t="str">
        <f>IF(IMDB4[[#This Row],[Duration (min)]]&lt;90,"Short",IF(IMDB4[[#This Row],[Duration (min)]]&lt;=120,"Medium", "Long"))</f>
        <v>Medium</v>
      </c>
    </row>
    <row r="1939" spans="1:24" x14ac:dyDescent="0.25">
      <c r="A1939" s="1" t="s">
        <v>4506</v>
      </c>
      <c r="B1939" s="2">
        <v>38837</v>
      </c>
      <c r="C1939" s="30">
        <f>YEAR(IMDB4[[#This Row],[Release Date]])</f>
        <v>2006</v>
      </c>
      <c r="D1939" s="30" t="str">
        <f>FLOOR(IMDB4[[#This Row],[Year]],10)&amp;"s"</f>
        <v>2000s</v>
      </c>
      <c r="E1939" s="1" t="s">
        <v>32</v>
      </c>
      <c r="F1939" s="1" t="s">
        <v>61</v>
      </c>
      <c r="G1939" s="1" t="s">
        <v>3</v>
      </c>
      <c r="H1939" s="1" t="s">
        <v>83</v>
      </c>
      <c r="I1939" s="1" t="s">
        <v>92</v>
      </c>
      <c r="J1939" s="1" t="s">
        <v>3878</v>
      </c>
      <c r="K1939" s="1" t="s">
        <v>4507</v>
      </c>
      <c r="L1939" s="30">
        <v>1000</v>
      </c>
      <c r="M1939" s="30">
        <v>1184</v>
      </c>
      <c r="N1939" s="30">
        <v>162</v>
      </c>
      <c r="O1939" s="30">
        <v>0</v>
      </c>
      <c r="P1939" s="27">
        <v>7.7</v>
      </c>
      <c r="Q1939" s="30">
        <v>252</v>
      </c>
      <c r="R1939" s="30">
        <v>121</v>
      </c>
      <c r="S1939" s="9">
        <v>17605861</v>
      </c>
      <c r="T1939" s="9">
        <v>6000000</v>
      </c>
      <c r="U1939" s="9">
        <f>IMDB4[[#This Row],[Gross Revenue]]-IMDB4[[#This Row],[Budget]]</f>
        <v>11605861</v>
      </c>
      <c r="V1939" s="9" t="str">
        <f>IF(IMDB4[[#This Row],[Profit]]&gt;0,"Hit","Flop")</f>
        <v>Hit</v>
      </c>
      <c r="W1939" s="9" t="str" cm="1">
        <f t="array" ref="W1939">_xlfn.IFS(IMDB4[[#This Row],[IMDb Score (1-10)]]&gt;=8,"Excellent",IMDB4[[#This Row],[IMDb Score (1-10)]]&gt;=7,"Good",IMDB4[[#This Row],[IMDb Score (1-10)]]&gt;=5,"Average",TRUE,"Poor")</f>
        <v>Good</v>
      </c>
      <c r="X1939" s="9" t="str">
        <f>IF(IMDB4[[#This Row],[Duration (min)]]&lt;90,"Short",IF(IMDB4[[#This Row],[Duration (min)]]&lt;=120,"Medium", "Long"))</f>
        <v>Long</v>
      </c>
    </row>
    <row r="1940" spans="1:24" x14ac:dyDescent="0.25">
      <c r="A1940" s="1" t="s">
        <v>4658</v>
      </c>
      <c r="B1940" s="2">
        <v>39276</v>
      </c>
      <c r="C1940" s="30">
        <f>YEAR(IMDB4[[#This Row],[Release Date]])</f>
        <v>2007</v>
      </c>
      <c r="D1940" s="30" t="str">
        <f>FLOOR(IMDB4[[#This Row],[Year]],10)&amp;"s"</f>
        <v>2000s</v>
      </c>
      <c r="E1940" s="1" t="s">
        <v>32</v>
      </c>
      <c r="F1940" s="1" t="s">
        <v>91</v>
      </c>
      <c r="G1940" s="1" t="s">
        <v>3</v>
      </c>
      <c r="H1940" s="1" t="s">
        <v>4</v>
      </c>
      <c r="I1940" s="1" t="s">
        <v>92</v>
      </c>
      <c r="J1940" s="1" t="s">
        <v>3994</v>
      </c>
      <c r="K1940" s="1" t="s">
        <v>3995</v>
      </c>
      <c r="L1940" s="30">
        <v>1000</v>
      </c>
      <c r="M1940" s="30">
        <v>4707</v>
      </c>
      <c r="N1940" s="30">
        <v>0</v>
      </c>
      <c r="O1940" s="30">
        <v>0</v>
      </c>
      <c r="P1940" s="27">
        <v>5.4</v>
      </c>
      <c r="Q1940" s="30">
        <v>252</v>
      </c>
      <c r="R1940" s="30">
        <v>94</v>
      </c>
      <c r="S1940" s="9">
        <v>17544812</v>
      </c>
      <c r="T1940" s="9">
        <v>10000000</v>
      </c>
      <c r="U1940" s="9">
        <f>IMDB4[[#This Row],[Gross Revenue]]-IMDB4[[#This Row],[Budget]]</f>
        <v>7544812</v>
      </c>
      <c r="V1940" s="9" t="str">
        <f>IF(IMDB4[[#This Row],[Profit]]&gt;0,"Hit","Flop")</f>
        <v>Hit</v>
      </c>
      <c r="W1940" s="9" t="str" cm="1">
        <f t="array" ref="W1940">_xlfn.IFS(IMDB4[[#This Row],[IMDb Score (1-10)]]&gt;=8,"Excellent",IMDB4[[#This Row],[IMDb Score (1-10)]]&gt;=7,"Good",IMDB4[[#This Row],[IMDb Score (1-10)]]&gt;=5,"Average",TRUE,"Poor")</f>
        <v>Average</v>
      </c>
      <c r="X1940" s="9" t="str">
        <f>IF(IMDB4[[#This Row],[Duration (min)]]&lt;90,"Short",IF(IMDB4[[#This Row],[Duration (min)]]&lt;=120,"Medium", "Long"))</f>
        <v>Medium</v>
      </c>
    </row>
    <row r="1941" spans="1:24" x14ac:dyDescent="0.25">
      <c r="A1941" s="1" t="s">
        <v>6587</v>
      </c>
      <c r="B1941" s="2">
        <v>41735</v>
      </c>
      <c r="C1941" s="30">
        <f>YEAR(IMDB4[[#This Row],[Release Date]])</f>
        <v>2014</v>
      </c>
      <c r="D1941" s="30" t="str">
        <f>FLOOR(IMDB4[[#This Row],[Year]],10)&amp;"s"</f>
        <v>2010s</v>
      </c>
      <c r="E1941" s="1" t="s">
        <v>32</v>
      </c>
      <c r="F1941" s="1" t="s">
        <v>9</v>
      </c>
      <c r="G1941" s="1" t="s">
        <v>900</v>
      </c>
      <c r="H1941" s="1" t="s">
        <v>4</v>
      </c>
      <c r="I1941" s="1" t="s">
        <v>92</v>
      </c>
      <c r="J1941" s="1" t="s">
        <v>2984</v>
      </c>
      <c r="K1941" s="1" t="s">
        <v>3347</v>
      </c>
      <c r="L1941" s="30">
        <v>1000</v>
      </c>
      <c r="M1941" s="30">
        <v>2840</v>
      </c>
      <c r="N1941" s="30">
        <v>23</v>
      </c>
      <c r="O1941" s="30">
        <v>0</v>
      </c>
      <c r="P1941" s="27">
        <v>5.2</v>
      </c>
      <c r="Q1941" s="30">
        <v>9</v>
      </c>
      <c r="R1941" s="30">
        <v>106</v>
      </c>
      <c r="S1941" s="9">
        <v>17382982</v>
      </c>
      <c r="T1941" s="9">
        <v>5000000</v>
      </c>
      <c r="U1941" s="9">
        <f>IMDB4[[#This Row],[Gross Revenue]]-IMDB4[[#This Row],[Budget]]</f>
        <v>12382982</v>
      </c>
      <c r="V1941" s="9" t="str">
        <f>IF(IMDB4[[#This Row],[Profit]]&gt;0,"Hit","Flop")</f>
        <v>Hit</v>
      </c>
      <c r="W1941" s="9" t="str" cm="1">
        <f t="array" ref="W1941">_xlfn.IFS(IMDB4[[#This Row],[IMDb Score (1-10)]]&gt;=8,"Excellent",IMDB4[[#This Row],[IMDb Score (1-10)]]&gt;=7,"Good",IMDB4[[#This Row],[IMDb Score (1-10)]]&gt;=5,"Average",TRUE,"Poor")</f>
        <v>Average</v>
      </c>
      <c r="X1941" s="9" t="str">
        <f>IF(IMDB4[[#This Row],[Duration (min)]]&lt;90,"Short",IF(IMDB4[[#This Row],[Duration (min)]]&lt;=120,"Medium", "Long"))</f>
        <v>Medium</v>
      </c>
    </row>
    <row r="1942" spans="1:24" x14ac:dyDescent="0.25">
      <c r="A1942" s="1" t="s">
        <v>1459</v>
      </c>
      <c r="B1942" s="2">
        <v>35113</v>
      </c>
      <c r="C1942" s="30">
        <f>YEAR(IMDB4[[#This Row],[Release Date]])</f>
        <v>1996</v>
      </c>
      <c r="D1942" s="30" t="str">
        <f>FLOOR(IMDB4[[#This Row],[Year]],10)&amp;"s"</f>
        <v>1990s</v>
      </c>
      <c r="E1942" s="1" t="s">
        <v>32</v>
      </c>
      <c r="F1942" s="1" t="s">
        <v>77</v>
      </c>
      <c r="G1942" s="1" t="s">
        <v>3</v>
      </c>
      <c r="H1942" s="1" t="s">
        <v>334</v>
      </c>
      <c r="I1942" s="1" t="s">
        <v>84</v>
      </c>
      <c r="J1942" s="1" t="s">
        <v>624</v>
      </c>
      <c r="K1942" s="1" t="s">
        <v>807</v>
      </c>
      <c r="L1942" s="30">
        <v>1000</v>
      </c>
      <c r="M1942" s="30">
        <v>3855</v>
      </c>
      <c r="N1942" s="30">
        <v>23</v>
      </c>
      <c r="O1942" s="30">
        <v>0</v>
      </c>
      <c r="P1942" s="27">
        <v>4.9000000000000004</v>
      </c>
      <c r="Q1942" s="30">
        <v>60</v>
      </c>
      <c r="R1942" s="30">
        <v>100</v>
      </c>
      <c r="S1942" s="9">
        <v>17300889</v>
      </c>
      <c r="T1942" s="9">
        <v>45000000</v>
      </c>
      <c r="U1942" s="9">
        <f>IMDB4[[#This Row],[Gross Revenue]]-IMDB4[[#This Row],[Budget]]</f>
        <v>-27699111</v>
      </c>
      <c r="V1942" s="9" t="str">
        <f>IF(IMDB4[[#This Row],[Profit]]&gt;0,"Hit","Flop")</f>
        <v>Flop</v>
      </c>
      <c r="W1942" s="9" t="str" cm="1">
        <f t="array" ref="W1942">_xlfn.IFS(IMDB4[[#This Row],[IMDb Score (1-10)]]&gt;=8,"Excellent",IMDB4[[#This Row],[IMDb Score (1-10)]]&gt;=7,"Good",IMDB4[[#This Row],[IMDb Score (1-10)]]&gt;=5,"Average",TRUE,"Poor")</f>
        <v>Poor</v>
      </c>
      <c r="X1942" s="9" t="str">
        <f>IF(IMDB4[[#This Row],[Duration (min)]]&lt;90,"Short",IF(IMDB4[[#This Row],[Duration (min)]]&lt;=120,"Medium", "Long"))</f>
        <v>Medium</v>
      </c>
    </row>
    <row r="1943" spans="1:24" x14ac:dyDescent="0.25">
      <c r="A1943" s="1" t="s">
        <v>3749</v>
      </c>
      <c r="B1943" s="2">
        <v>38335</v>
      </c>
      <c r="C1943" s="30">
        <f>YEAR(IMDB4[[#This Row],[Release Date]])</f>
        <v>2004</v>
      </c>
      <c r="D1943" s="30" t="str">
        <f>FLOOR(IMDB4[[#This Row],[Year]],10)&amp;"s"</f>
        <v>2000s</v>
      </c>
      <c r="E1943" s="1" t="s">
        <v>32</v>
      </c>
      <c r="F1943" s="1" t="s">
        <v>20</v>
      </c>
      <c r="G1943" s="1" t="s">
        <v>3</v>
      </c>
      <c r="H1943" s="1" t="s">
        <v>3750</v>
      </c>
      <c r="I1943" s="1" t="s">
        <v>92</v>
      </c>
      <c r="J1943" s="1" t="s">
        <v>1633</v>
      </c>
      <c r="K1943" s="1" t="s">
        <v>3751</v>
      </c>
      <c r="L1943" s="30">
        <v>1000</v>
      </c>
      <c r="M1943" s="30">
        <v>2567</v>
      </c>
      <c r="N1943" s="30">
        <v>64</v>
      </c>
      <c r="O1943" s="30">
        <v>0</v>
      </c>
      <c r="P1943" s="27">
        <v>4.9000000000000004</v>
      </c>
      <c r="Q1943" s="30">
        <v>148</v>
      </c>
      <c r="R1943" s="30">
        <v>88</v>
      </c>
      <c r="S1943" s="9">
        <v>17016190</v>
      </c>
      <c r="T1943" s="9">
        <v>12000000</v>
      </c>
      <c r="U1943" s="9">
        <f>IMDB4[[#This Row],[Gross Revenue]]-IMDB4[[#This Row],[Budget]]</f>
        <v>5016190</v>
      </c>
      <c r="V1943" s="9" t="str">
        <f>IF(IMDB4[[#This Row],[Profit]]&gt;0,"Hit","Flop")</f>
        <v>Hit</v>
      </c>
      <c r="W1943" s="9" t="str" cm="1">
        <f t="array" ref="W1943">_xlfn.IFS(IMDB4[[#This Row],[IMDb Score (1-10)]]&gt;=8,"Excellent",IMDB4[[#This Row],[IMDb Score (1-10)]]&gt;=7,"Good",IMDB4[[#This Row],[IMDb Score (1-10)]]&gt;=5,"Average",TRUE,"Poor")</f>
        <v>Poor</v>
      </c>
      <c r="X1943" s="9" t="str">
        <f>IF(IMDB4[[#This Row],[Duration (min)]]&lt;90,"Short",IF(IMDB4[[#This Row],[Duration (min)]]&lt;=120,"Medium", "Long"))</f>
        <v>Short</v>
      </c>
    </row>
    <row r="1944" spans="1:24" x14ac:dyDescent="0.25">
      <c r="A1944" s="1" t="s">
        <v>4113</v>
      </c>
      <c r="B1944" s="2">
        <v>38427</v>
      </c>
      <c r="C1944" s="30">
        <f>YEAR(IMDB4[[#This Row],[Release Date]])</f>
        <v>2005</v>
      </c>
      <c r="D1944" s="30" t="str">
        <f>FLOOR(IMDB4[[#This Row],[Year]],10)&amp;"s"</f>
        <v>2000s</v>
      </c>
      <c r="E1944" s="1" t="s">
        <v>32</v>
      </c>
      <c r="F1944" s="1" t="s">
        <v>2</v>
      </c>
      <c r="G1944" s="1" t="s">
        <v>3</v>
      </c>
      <c r="H1944" s="1" t="s">
        <v>4</v>
      </c>
      <c r="I1944" s="1" t="s">
        <v>92</v>
      </c>
      <c r="J1944" s="1" t="s">
        <v>3349</v>
      </c>
      <c r="K1944" s="1" t="s">
        <v>3350</v>
      </c>
      <c r="L1944" s="30">
        <v>1000</v>
      </c>
      <c r="M1944" s="30">
        <v>3544</v>
      </c>
      <c r="N1944" s="30">
        <v>0</v>
      </c>
      <c r="O1944" s="30">
        <v>0</v>
      </c>
      <c r="P1944" s="27">
        <v>6.9</v>
      </c>
      <c r="Q1944" s="30">
        <v>261</v>
      </c>
      <c r="R1944" s="30">
        <v>109</v>
      </c>
      <c r="S1944" s="9">
        <v>16901126</v>
      </c>
      <c r="T1944" s="9">
        <v>7000000</v>
      </c>
      <c r="U1944" s="9">
        <f>IMDB4[[#This Row],[Gross Revenue]]-IMDB4[[#This Row],[Budget]]</f>
        <v>9901126</v>
      </c>
      <c r="V1944" s="9" t="str">
        <f>IF(IMDB4[[#This Row],[Profit]]&gt;0,"Hit","Flop")</f>
        <v>Hit</v>
      </c>
      <c r="W1944" s="9" t="str" cm="1">
        <f t="array" ref="W1944">_xlfn.IFS(IMDB4[[#This Row],[IMDb Score (1-10)]]&gt;=8,"Excellent",IMDB4[[#This Row],[IMDb Score (1-10)]]&gt;=7,"Good",IMDB4[[#This Row],[IMDb Score (1-10)]]&gt;=5,"Average",TRUE,"Poor")</f>
        <v>Average</v>
      </c>
      <c r="X1944" s="9" t="str">
        <f>IF(IMDB4[[#This Row],[Duration (min)]]&lt;90,"Short",IF(IMDB4[[#This Row],[Duration (min)]]&lt;=120,"Medium", "Long"))</f>
        <v>Medium</v>
      </c>
    </row>
    <row r="1945" spans="1:24" x14ac:dyDescent="0.25">
      <c r="A1945" s="1" t="s">
        <v>1057</v>
      </c>
      <c r="B1945" s="2">
        <v>34530</v>
      </c>
      <c r="C1945" s="30">
        <f>YEAR(IMDB4[[#This Row],[Release Date]])</f>
        <v>1994</v>
      </c>
      <c r="D1945" s="30" t="str">
        <f>FLOOR(IMDB4[[#This Row],[Year]],10)&amp;"s"</f>
        <v>1990s</v>
      </c>
      <c r="E1945" s="1" t="s">
        <v>32</v>
      </c>
      <c r="F1945" s="1" t="s">
        <v>40</v>
      </c>
      <c r="G1945" s="1" t="s">
        <v>3</v>
      </c>
      <c r="H1945" s="1" t="s">
        <v>4</v>
      </c>
      <c r="I1945" s="1" t="s">
        <v>84</v>
      </c>
      <c r="J1945" s="1" t="s">
        <v>1058</v>
      </c>
      <c r="K1945" s="1" t="s">
        <v>810</v>
      </c>
      <c r="L1945" s="30">
        <v>1000</v>
      </c>
      <c r="M1945" s="30">
        <v>2949</v>
      </c>
      <c r="N1945" s="30">
        <v>32</v>
      </c>
      <c r="O1945" s="30">
        <v>0</v>
      </c>
      <c r="P1945" s="27">
        <v>5.9</v>
      </c>
      <c r="Q1945" s="30">
        <v>22</v>
      </c>
      <c r="R1945" s="30">
        <v>99</v>
      </c>
      <c r="S1945" s="9">
        <v>16671505</v>
      </c>
      <c r="T1945" s="9">
        <v>50000000</v>
      </c>
      <c r="U1945" s="9">
        <f>IMDB4[[#This Row],[Gross Revenue]]-IMDB4[[#This Row],[Budget]]</f>
        <v>-33328495</v>
      </c>
      <c r="V1945" s="9" t="str">
        <f>IF(IMDB4[[#This Row],[Profit]]&gt;0,"Hit","Flop")</f>
        <v>Flop</v>
      </c>
      <c r="W1945" s="9" t="str" cm="1">
        <f t="array" ref="W1945">_xlfn.IFS(IMDB4[[#This Row],[IMDb Score (1-10)]]&gt;=8,"Excellent",IMDB4[[#This Row],[IMDb Score (1-10)]]&gt;=7,"Good",IMDB4[[#This Row],[IMDb Score (1-10)]]&gt;=5,"Average",TRUE,"Poor")</f>
        <v>Average</v>
      </c>
      <c r="X1945" s="9" t="str">
        <f>IF(IMDB4[[#This Row],[Duration (min)]]&lt;90,"Short",IF(IMDB4[[#This Row],[Duration (min)]]&lt;=120,"Medium", "Long"))</f>
        <v>Medium</v>
      </c>
    </row>
    <row r="1946" spans="1:24" x14ac:dyDescent="0.25">
      <c r="A1946" s="1" t="s">
        <v>518</v>
      </c>
      <c r="B1946" s="2">
        <v>31758</v>
      </c>
      <c r="C1946" s="30">
        <f>YEAR(IMDB4[[#This Row],[Release Date]])</f>
        <v>1986</v>
      </c>
      <c r="D1946" s="30" t="str">
        <f>FLOOR(IMDB4[[#This Row],[Year]],10)&amp;"s"</f>
        <v>1980s</v>
      </c>
      <c r="E1946" s="1" t="s">
        <v>32</v>
      </c>
      <c r="F1946" s="1" t="s">
        <v>77</v>
      </c>
      <c r="G1946" s="1" t="s">
        <v>3</v>
      </c>
      <c r="H1946" s="1" t="s">
        <v>4</v>
      </c>
      <c r="I1946" s="1" t="s">
        <v>84</v>
      </c>
      <c r="J1946" s="1" t="s">
        <v>479</v>
      </c>
      <c r="K1946" s="1" t="s">
        <v>519</v>
      </c>
      <c r="L1946" s="30">
        <v>1000</v>
      </c>
      <c r="M1946" s="30">
        <v>3000</v>
      </c>
      <c r="N1946" s="30">
        <v>8</v>
      </c>
      <c r="O1946" s="30">
        <v>0</v>
      </c>
      <c r="P1946" s="27">
        <v>4.5999999999999996</v>
      </c>
      <c r="Q1946" s="30">
        <v>81</v>
      </c>
      <c r="R1946" s="30">
        <v>110</v>
      </c>
      <c r="S1946" s="9">
        <v>16295774</v>
      </c>
      <c r="T1946" s="9">
        <v>35000000</v>
      </c>
      <c r="U1946" s="9">
        <f>IMDB4[[#This Row],[Gross Revenue]]-IMDB4[[#This Row],[Budget]]</f>
        <v>-18704226</v>
      </c>
      <c r="V1946" s="9" t="str">
        <f>IF(IMDB4[[#This Row],[Profit]]&gt;0,"Hit","Flop")</f>
        <v>Flop</v>
      </c>
      <c r="W1946" s="9" t="str" cm="1">
        <f t="array" ref="W1946">_xlfn.IFS(IMDB4[[#This Row],[IMDb Score (1-10)]]&gt;=8,"Excellent",IMDB4[[#This Row],[IMDb Score (1-10)]]&gt;=7,"Good",IMDB4[[#This Row],[IMDb Score (1-10)]]&gt;=5,"Average",TRUE,"Poor")</f>
        <v>Poor</v>
      </c>
      <c r="X1946" s="9" t="str">
        <f>IF(IMDB4[[#This Row],[Duration (min)]]&lt;90,"Short",IF(IMDB4[[#This Row],[Duration (min)]]&lt;=120,"Medium", "Long"))</f>
        <v>Medium</v>
      </c>
    </row>
    <row r="1947" spans="1:24" x14ac:dyDescent="0.25">
      <c r="A1947" s="1" t="s">
        <v>2122</v>
      </c>
      <c r="B1947" s="2">
        <v>36317</v>
      </c>
      <c r="C1947" s="30">
        <f>YEAR(IMDB4[[#This Row],[Release Date]])</f>
        <v>1999</v>
      </c>
      <c r="D1947" s="30" t="str">
        <f>FLOOR(IMDB4[[#This Row],[Year]],10)&amp;"s"</f>
        <v>1990s</v>
      </c>
      <c r="E1947" s="1" t="s">
        <v>32</v>
      </c>
      <c r="F1947" s="1" t="s">
        <v>40</v>
      </c>
      <c r="G1947" s="1" t="s">
        <v>3</v>
      </c>
      <c r="H1947" s="1" t="s">
        <v>4</v>
      </c>
      <c r="I1947" s="1" t="s">
        <v>28</v>
      </c>
      <c r="J1947" s="1" t="s">
        <v>2123</v>
      </c>
      <c r="K1947" s="1" t="s">
        <v>2124</v>
      </c>
      <c r="L1947" s="30">
        <v>1000</v>
      </c>
      <c r="M1947" s="30">
        <v>3243</v>
      </c>
      <c r="N1947" s="30">
        <v>25</v>
      </c>
      <c r="O1947" s="30">
        <v>619</v>
      </c>
      <c r="P1947" s="27">
        <v>6.2</v>
      </c>
      <c r="Q1947" s="30">
        <v>70</v>
      </c>
      <c r="R1947" s="30">
        <v>87</v>
      </c>
      <c r="S1947" s="9">
        <v>16290976</v>
      </c>
      <c r="T1947" s="9">
        <v>24000000</v>
      </c>
      <c r="U1947" s="9">
        <f>IMDB4[[#This Row],[Gross Revenue]]-IMDB4[[#This Row],[Budget]]</f>
        <v>-7709024</v>
      </c>
      <c r="V1947" s="9" t="str">
        <f>IF(IMDB4[[#This Row],[Profit]]&gt;0,"Hit","Flop")</f>
        <v>Flop</v>
      </c>
      <c r="W1947" s="9" t="str" cm="1">
        <f t="array" ref="W1947">_xlfn.IFS(IMDB4[[#This Row],[IMDb Score (1-10)]]&gt;=8,"Excellent",IMDB4[[#This Row],[IMDb Score (1-10)]]&gt;=7,"Good",IMDB4[[#This Row],[IMDb Score (1-10)]]&gt;=5,"Average",TRUE,"Poor")</f>
        <v>Average</v>
      </c>
      <c r="X1947" s="9" t="str">
        <f>IF(IMDB4[[#This Row],[Duration (min)]]&lt;90,"Short",IF(IMDB4[[#This Row],[Duration (min)]]&lt;=120,"Medium", "Long"))</f>
        <v>Short</v>
      </c>
    </row>
    <row r="1948" spans="1:24" x14ac:dyDescent="0.25">
      <c r="A1948" s="1" t="s">
        <v>5036</v>
      </c>
      <c r="B1948" s="2">
        <v>39617</v>
      </c>
      <c r="C1948" s="30">
        <f>YEAR(IMDB4[[#This Row],[Release Date]])</f>
        <v>2008</v>
      </c>
      <c r="D1948" s="30" t="str">
        <f>FLOOR(IMDB4[[#This Row],[Year]],10)&amp;"s"</f>
        <v>2000s</v>
      </c>
      <c r="E1948" s="1" t="s">
        <v>32</v>
      </c>
      <c r="F1948" s="1" t="s">
        <v>20</v>
      </c>
      <c r="G1948" s="1" t="s">
        <v>3</v>
      </c>
      <c r="H1948" s="1" t="s">
        <v>4</v>
      </c>
      <c r="I1948" s="1" t="s">
        <v>132</v>
      </c>
      <c r="J1948" s="1" t="s">
        <v>4547</v>
      </c>
      <c r="K1948" s="1" t="s">
        <v>5037</v>
      </c>
      <c r="L1948" s="30">
        <v>1000</v>
      </c>
      <c r="M1948" s="30">
        <v>6212</v>
      </c>
      <c r="N1948" s="30">
        <v>0</v>
      </c>
      <c r="O1948" s="30">
        <v>1000</v>
      </c>
      <c r="P1948" s="27">
        <v>6.1</v>
      </c>
      <c r="Q1948" s="30">
        <v>131</v>
      </c>
      <c r="R1948" s="30">
        <v>120</v>
      </c>
      <c r="S1948" s="9">
        <v>16284360</v>
      </c>
      <c r="T1948" s="9">
        <v>21000000</v>
      </c>
      <c r="U1948" s="9">
        <f>IMDB4[[#This Row],[Gross Revenue]]-IMDB4[[#This Row],[Budget]]</f>
        <v>-4715640</v>
      </c>
      <c r="V1948" s="9" t="str">
        <f>IF(IMDB4[[#This Row],[Profit]]&gt;0,"Hit","Flop")</f>
        <v>Flop</v>
      </c>
      <c r="W1948" s="9" t="str" cm="1">
        <f t="array" ref="W1948">_xlfn.IFS(IMDB4[[#This Row],[IMDb Score (1-10)]]&gt;=8,"Excellent",IMDB4[[#This Row],[IMDb Score (1-10)]]&gt;=7,"Good",IMDB4[[#This Row],[IMDb Score (1-10)]]&gt;=5,"Average",TRUE,"Poor")</f>
        <v>Average</v>
      </c>
      <c r="X1948" s="9" t="str">
        <f>IF(IMDB4[[#This Row],[Duration (min)]]&lt;90,"Short",IF(IMDB4[[#This Row],[Duration (min)]]&lt;=120,"Medium", "Long"))</f>
        <v>Medium</v>
      </c>
    </row>
    <row r="1949" spans="1:24" x14ac:dyDescent="0.25">
      <c r="A1949" s="1" t="s">
        <v>4141</v>
      </c>
      <c r="B1949" s="2">
        <v>38376</v>
      </c>
      <c r="C1949" s="30">
        <f>YEAR(IMDB4[[#This Row],[Release Date]])</f>
        <v>2005</v>
      </c>
      <c r="D1949" s="30" t="str">
        <f>FLOOR(IMDB4[[#This Row],[Year]],10)&amp;"s"</f>
        <v>2000s</v>
      </c>
      <c r="E1949" s="1" t="s">
        <v>32</v>
      </c>
      <c r="F1949" s="1" t="s">
        <v>20</v>
      </c>
      <c r="G1949" s="1" t="s">
        <v>3</v>
      </c>
      <c r="H1949" s="1" t="s">
        <v>4</v>
      </c>
      <c r="I1949" s="1" t="s">
        <v>84</v>
      </c>
      <c r="J1949" s="1" t="s">
        <v>4142</v>
      </c>
      <c r="K1949" s="1" t="s">
        <v>3551</v>
      </c>
      <c r="L1949" s="30">
        <v>1000</v>
      </c>
      <c r="M1949" s="30">
        <v>4789</v>
      </c>
      <c r="N1949" s="30">
        <v>15</v>
      </c>
      <c r="O1949" s="30">
        <v>767</v>
      </c>
      <c r="P1949" s="27">
        <v>5.5</v>
      </c>
      <c r="Q1949" s="30">
        <v>65</v>
      </c>
      <c r="R1949" s="30">
        <v>100</v>
      </c>
      <c r="S1949" s="9">
        <v>16247775</v>
      </c>
      <c r="T1949" s="9">
        <v>25000000</v>
      </c>
      <c r="U1949" s="9">
        <f>IMDB4[[#This Row],[Gross Revenue]]-IMDB4[[#This Row],[Budget]]</f>
        <v>-8752225</v>
      </c>
      <c r="V1949" s="9" t="str">
        <f>IF(IMDB4[[#This Row],[Profit]]&gt;0,"Hit","Flop")</f>
        <v>Flop</v>
      </c>
      <c r="W1949" s="9" t="str" cm="1">
        <f t="array" ref="W1949">_xlfn.IFS(IMDB4[[#This Row],[IMDb Score (1-10)]]&gt;=8,"Excellent",IMDB4[[#This Row],[IMDb Score (1-10)]]&gt;=7,"Good",IMDB4[[#This Row],[IMDb Score (1-10)]]&gt;=5,"Average",TRUE,"Poor")</f>
        <v>Average</v>
      </c>
      <c r="X1949" s="9" t="str">
        <f>IF(IMDB4[[#This Row],[Duration (min)]]&lt;90,"Short",IF(IMDB4[[#This Row],[Duration (min)]]&lt;=120,"Medium", "Long"))</f>
        <v>Medium</v>
      </c>
    </row>
    <row r="1950" spans="1:24" x14ac:dyDescent="0.25">
      <c r="A1950" s="1" t="s">
        <v>2778</v>
      </c>
      <c r="B1950" s="2">
        <v>36898</v>
      </c>
      <c r="C1950" s="30">
        <f>YEAR(IMDB4[[#This Row],[Release Date]])</f>
        <v>2001</v>
      </c>
      <c r="D1950" s="30" t="str">
        <f>FLOOR(IMDB4[[#This Row],[Year]],10)&amp;"s"</f>
        <v>2000s</v>
      </c>
      <c r="E1950" s="1" t="s">
        <v>32</v>
      </c>
      <c r="F1950" s="1" t="s">
        <v>9</v>
      </c>
      <c r="G1950" s="1" t="s">
        <v>3</v>
      </c>
      <c r="H1950" s="1" t="s">
        <v>4</v>
      </c>
      <c r="I1950" s="1" t="s">
        <v>92</v>
      </c>
      <c r="J1950" s="1" t="s">
        <v>2779</v>
      </c>
      <c r="K1950" s="1" t="s">
        <v>2780</v>
      </c>
      <c r="L1950" s="30">
        <v>1000</v>
      </c>
      <c r="M1950" s="30">
        <v>3300</v>
      </c>
      <c r="N1950" s="30">
        <v>596</v>
      </c>
      <c r="O1950" s="30">
        <v>0</v>
      </c>
      <c r="P1950" s="27">
        <v>6.2</v>
      </c>
      <c r="Q1950" s="30">
        <v>92</v>
      </c>
      <c r="R1950" s="30">
        <v>95</v>
      </c>
      <c r="S1950" s="9">
        <v>16017403</v>
      </c>
      <c r="T1950" s="9">
        <v>5000000</v>
      </c>
      <c r="U1950" s="9">
        <f>IMDB4[[#This Row],[Gross Revenue]]-IMDB4[[#This Row],[Budget]]</f>
        <v>11017403</v>
      </c>
      <c r="V1950" s="9" t="str">
        <f>IF(IMDB4[[#This Row],[Profit]]&gt;0,"Hit","Flop")</f>
        <v>Hit</v>
      </c>
      <c r="W1950" s="9" t="str" cm="1">
        <f t="array" ref="W1950">_xlfn.IFS(IMDB4[[#This Row],[IMDb Score (1-10)]]&gt;=8,"Excellent",IMDB4[[#This Row],[IMDb Score (1-10)]]&gt;=7,"Good",IMDB4[[#This Row],[IMDb Score (1-10)]]&gt;=5,"Average",TRUE,"Poor")</f>
        <v>Average</v>
      </c>
      <c r="X1950" s="9" t="str">
        <f>IF(IMDB4[[#This Row],[Duration (min)]]&lt;90,"Short",IF(IMDB4[[#This Row],[Duration (min)]]&lt;=120,"Medium", "Long"))</f>
        <v>Medium</v>
      </c>
    </row>
    <row r="1951" spans="1:24" x14ac:dyDescent="0.25">
      <c r="A1951" s="1" t="s">
        <v>2550</v>
      </c>
      <c r="B1951" s="2">
        <v>36565</v>
      </c>
      <c r="C1951" s="30">
        <f>YEAR(IMDB4[[#This Row],[Release Date]])</f>
        <v>2000</v>
      </c>
      <c r="D1951" s="30" t="str">
        <f>FLOOR(IMDB4[[#This Row],[Year]],10)&amp;"s"</f>
        <v>2000s</v>
      </c>
      <c r="E1951" s="1" t="s">
        <v>32</v>
      </c>
      <c r="F1951" s="1" t="s">
        <v>40</v>
      </c>
      <c r="G1951" s="1" t="s">
        <v>3</v>
      </c>
      <c r="H1951" s="1" t="s">
        <v>83</v>
      </c>
      <c r="I1951" s="1" t="s">
        <v>28</v>
      </c>
      <c r="J1951" s="1" t="s">
        <v>1486</v>
      </c>
      <c r="K1951" s="1" t="s">
        <v>2551</v>
      </c>
      <c r="L1951" s="30">
        <v>1000</v>
      </c>
      <c r="M1951" s="30">
        <v>2429</v>
      </c>
      <c r="N1951" s="30">
        <v>2</v>
      </c>
      <c r="O1951" s="30">
        <v>663</v>
      </c>
      <c r="P1951" s="27">
        <v>3.6</v>
      </c>
      <c r="Q1951" s="30">
        <v>47</v>
      </c>
      <c r="R1951" s="30">
        <v>85</v>
      </c>
      <c r="S1951" s="9">
        <v>15911333</v>
      </c>
      <c r="T1951" s="9">
        <v>19000000</v>
      </c>
      <c r="U1951" s="9">
        <f>IMDB4[[#This Row],[Gross Revenue]]-IMDB4[[#This Row],[Budget]]</f>
        <v>-3088667</v>
      </c>
      <c r="V1951" s="9" t="str">
        <f>IF(IMDB4[[#This Row],[Profit]]&gt;0,"Hit","Flop")</f>
        <v>Flop</v>
      </c>
      <c r="W1951" s="9" t="str" cm="1">
        <f t="array" ref="W1951">_xlfn.IFS(IMDB4[[#This Row],[IMDb Score (1-10)]]&gt;=8,"Excellent",IMDB4[[#This Row],[IMDb Score (1-10)]]&gt;=7,"Good",IMDB4[[#This Row],[IMDb Score (1-10)]]&gt;=5,"Average",TRUE,"Poor")</f>
        <v>Poor</v>
      </c>
      <c r="X1951" s="9" t="str">
        <f>IF(IMDB4[[#This Row],[Duration (min)]]&lt;90,"Short",IF(IMDB4[[#This Row],[Duration (min)]]&lt;=120,"Medium", "Long"))</f>
        <v>Short</v>
      </c>
    </row>
    <row r="1952" spans="1:24" x14ac:dyDescent="0.25">
      <c r="A1952" s="1" t="s">
        <v>4981</v>
      </c>
      <c r="B1952" s="2">
        <v>39672</v>
      </c>
      <c r="C1952" s="30">
        <f>YEAR(IMDB4[[#This Row],[Release Date]])</f>
        <v>2008</v>
      </c>
      <c r="D1952" s="30" t="str">
        <f>FLOOR(IMDB4[[#This Row],[Year]],10)&amp;"s"</f>
        <v>2000s</v>
      </c>
      <c r="E1952" s="1" t="s">
        <v>32</v>
      </c>
      <c r="F1952" s="1" t="s">
        <v>2</v>
      </c>
      <c r="G1952" s="1" t="s">
        <v>3</v>
      </c>
      <c r="H1952" s="1" t="s">
        <v>4</v>
      </c>
      <c r="I1952" s="1" t="s">
        <v>92</v>
      </c>
      <c r="J1952" s="1" t="s">
        <v>4982</v>
      </c>
      <c r="K1952" s="1" t="s">
        <v>2252</v>
      </c>
      <c r="L1952" s="30">
        <v>1000</v>
      </c>
      <c r="M1952" s="30">
        <v>5101</v>
      </c>
      <c r="N1952" s="30">
        <v>149</v>
      </c>
      <c r="O1952" s="30">
        <v>0</v>
      </c>
      <c r="P1952" s="27">
        <v>6.7</v>
      </c>
      <c r="Q1952" s="30">
        <v>154</v>
      </c>
      <c r="R1952" s="30">
        <v>130</v>
      </c>
      <c r="S1952" s="9">
        <v>15709385</v>
      </c>
      <c r="T1952" s="9">
        <v>30000000</v>
      </c>
      <c r="U1952" s="9">
        <f>IMDB4[[#This Row],[Gross Revenue]]-IMDB4[[#This Row],[Budget]]</f>
        <v>-14290615</v>
      </c>
      <c r="V1952" s="9" t="str">
        <f>IF(IMDB4[[#This Row],[Profit]]&gt;0,"Hit","Flop")</f>
        <v>Flop</v>
      </c>
      <c r="W1952" s="9" t="str" cm="1">
        <f t="array" ref="W1952">_xlfn.IFS(IMDB4[[#This Row],[IMDb Score (1-10)]]&gt;=8,"Excellent",IMDB4[[#This Row],[IMDb Score (1-10)]]&gt;=7,"Good",IMDB4[[#This Row],[IMDb Score (1-10)]]&gt;=5,"Average",TRUE,"Poor")</f>
        <v>Average</v>
      </c>
      <c r="X1952" s="9" t="str">
        <f>IF(IMDB4[[#This Row],[Duration (min)]]&lt;90,"Short",IF(IMDB4[[#This Row],[Duration (min)]]&lt;=120,"Medium", "Long"))</f>
        <v>Long</v>
      </c>
    </row>
    <row r="1953" spans="1:24" x14ac:dyDescent="0.25">
      <c r="A1953" s="1" t="s">
        <v>613</v>
      </c>
      <c r="B1953" s="2">
        <v>32019</v>
      </c>
      <c r="C1953" s="30">
        <f>YEAR(IMDB4[[#This Row],[Release Date]])</f>
        <v>1987</v>
      </c>
      <c r="D1953" s="30" t="str">
        <f>FLOOR(IMDB4[[#This Row],[Year]],10)&amp;"s"</f>
        <v>1980s</v>
      </c>
      <c r="E1953" s="1" t="s">
        <v>32</v>
      </c>
      <c r="F1953" s="1" t="s">
        <v>77</v>
      </c>
      <c r="G1953" s="1" t="s">
        <v>3</v>
      </c>
      <c r="H1953" s="1" t="s">
        <v>83</v>
      </c>
      <c r="I1953" s="1" t="s">
        <v>84</v>
      </c>
      <c r="J1953" s="1" t="s">
        <v>614</v>
      </c>
      <c r="K1953" s="1" t="s">
        <v>615</v>
      </c>
      <c r="L1953" s="30">
        <v>1000</v>
      </c>
      <c r="M1953" s="30">
        <v>3007</v>
      </c>
      <c r="N1953" s="30">
        <v>22</v>
      </c>
      <c r="O1953" s="30">
        <v>1000</v>
      </c>
      <c r="P1953" s="27">
        <v>3.6</v>
      </c>
      <c r="Q1953" s="30">
        <v>94</v>
      </c>
      <c r="R1953" s="30">
        <v>134</v>
      </c>
      <c r="S1953" s="9">
        <v>15681020</v>
      </c>
      <c r="T1953" s="9">
        <v>17000000</v>
      </c>
      <c r="U1953" s="9">
        <f>IMDB4[[#This Row],[Gross Revenue]]-IMDB4[[#This Row],[Budget]]</f>
        <v>-1318980</v>
      </c>
      <c r="V1953" s="9" t="str">
        <f>IF(IMDB4[[#This Row],[Profit]]&gt;0,"Hit","Flop")</f>
        <v>Flop</v>
      </c>
      <c r="W1953" s="9" t="str" cm="1">
        <f t="array" ref="W1953">_xlfn.IFS(IMDB4[[#This Row],[IMDb Score (1-10)]]&gt;=8,"Excellent",IMDB4[[#This Row],[IMDb Score (1-10)]]&gt;=7,"Good",IMDB4[[#This Row],[IMDb Score (1-10)]]&gt;=5,"Average",TRUE,"Poor")</f>
        <v>Poor</v>
      </c>
      <c r="X1953" s="9" t="str">
        <f>IF(IMDB4[[#This Row],[Duration (min)]]&lt;90,"Short",IF(IMDB4[[#This Row],[Duration (min)]]&lt;=120,"Medium", "Long"))</f>
        <v>Long</v>
      </c>
    </row>
    <row r="1954" spans="1:24" x14ac:dyDescent="0.25">
      <c r="A1954" s="1" t="s">
        <v>1461</v>
      </c>
      <c r="B1954" s="2">
        <v>35386</v>
      </c>
      <c r="C1954" s="30">
        <f>YEAR(IMDB4[[#This Row],[Release Date]])</f>
        <v>1996</v>
      </c>
      <c r="D1954" s="30" t="str">
        <f>FLOOR(IMDB4[[#This Row],[Year]],10)&amp;"s"</f>
        <v>1990s</v>
      </c>
      <c r="E1954" s="1" t="s">
        <v>32</v>
      </c>
      <c r="F1954" s="1" t="s">
        <v>315</v>
      </c>
      <c r="G1954" s="1" t="s">
        <v>3</v>
      </c>
      <c r="H1954" s="1" t="s">
        <v>4</v>
      </c>
      <c r="I1954" s="1" t="s">
        <v>92</v>
      </c>
      <c r="J1954" s="1" t="s">
        <v>1058</v>
      </c>
      <c r="K1954" s="1" t="s">
        <v>655</v>
      </c>
      <c r="L1954" s="30">
        <v>1000</v>
      </c>
      <c r="M1954" s="30">
        <v>2777</v>
      </c>
      <c r="N1954" s="30">
        <v>85</v>
      </c>
      <c r="O1954" s="30">
        <v>0</v>
      </c>
      <c r="P1954" s="27">
        <v>5.7</v>
      </c>
      <c r="Q1954" s="30">
        <v>73</v>
      </c>
      <c r="R1954" s="30">
        <v>93</v>
      </c>
      <c r="S1954" s="9">
        <v>15171475</v>
      </c>
      <c r="T1954" s="9">
        <v>8500000</v>
      </c>
      <c r="U1954" s="9">
        <f>IMDB4[[#This Row],[Gross Revenue]]-IMDB4[[#This Row],[Budget]]</f>
        <v>6671475</v>
      </c>
      <c r="V1954" s="9" t="str">
        <f>IF(IMDB4[[#This Row],[Profit]]&gt;0,"Hit","Flop")</f>
        <v>Hit</v>
      </c>
      <c r="W1954" s="9" t="str" cm="1">
        <f t="array" ref="W1954">_xlfn.IFS(IMDB4[[#This Row],[IMDb Score (1-10)]]&gt;=8,"Excellent",IMDB4[[#This Row],[IMDb Score (1-10)]]&gt;=7,"Good",IMDB4[[#This Row],[IMDb Score (1-10)]]&gt;=5,"Average",TRUE,"Poor")</f>
        <v>Average</v>
      </c>
      <c r="X1954" s="9" t="str">
        <f>IF(IMDB4[[#This Row],[Duration (min)]]&lt;90,"Short",IF(IMDB4[[#This Row],[Duration (min)]]&lt;=120,"Medium", "Long"))</f>
        <v>Medium</v>
      </c>
    </row>
    <row r="1955" spans="1:24" x14ac:dyDescent="0.25">
      <c r="A1955" s="1" t="s">
        <v>4780</v>
      </c>
      <c r="B1955" s="2">
        <v>39177</v>
      </c>
      <c r="C1955" s="30">
        <f>YEAR(IMDB4[[#This Row],[Release Date]])</f>
        <v>2007</v>
      </c>
      <c r="D1955" s="30" t="str">
        <f>FLOOR(IMDB4[[#This Row],[Year]],10)&amp;"s"</f>
        <v>2000s</v>
      </c>
      <c r="E1955" s="1" t="s">
        <v>32</v>
      </c>
      <c r="F1955" s="1" t="s">
        <v>365</v>
      </c>
      <c r="G1955" s="1" t="s">
        <v>3</v>
      </c>
      <c r="H1955" s="1" t="s">
        <v>4</v>
      </c>
      <c r="I1955" s="1" t="s">
        <v>132</v>
      </c>
      <c r="J1955" s="1" t="s">
        <v>3136</v>
      </c>
      <c r="K1955" s="1" t="s">
        <v>3631</v>
      </c>
      <c r="L1955" s="30">
        <v>1000</v>
      </c>
      <c r="M1955" s="30">
        <v>2323</v>
      </c>
      <c r="N1955" s="30">
        <v>101</v>
      </c>
      <c r="O1955" s="30">
        <v>0</v>
      </c>
      <c r="P1955" s="27">
        <v>5.9</v>
      </c>
      <c r="Q1955" s="30">
        <v>232</v>
      </c>
      <c r="R1955" s="30">
        <v>99</v>
      </c>
      <c r="S1955" s="9">
        <v>15071514</v>
      </c>
      <c r="T1955" s="9">
        <v>80000000</v>
      </c>
      <c r="U1955" s="9">
        <f>IMDB4[[#This Row],[Gross Revenue]]-IMDB4[[#This Row],[Budget]]</f>
        <v>-64928486</v>
      </c>
      <c r="V1955" s="9" t="str">
        <f>IF(IMDB4[[#This Row],[Profit]]&gt;0,"Hit","Flop")</f>
        <v>Flop</v>
      </c>
      <c r="W1955" s="9" t="str" cm="1">
        <f t="array" ref="W1955">_xlfn.IFS(IMDB4[[#This Row],[IMDb Score (1-10)]]&gt;=8,"Excellent",IMDB4[[#This Row],[IMDb Score (1-10)]]&gt;=7,"Good",IMDB4[[#This Row],[IMDb Score (1-10)]]&gt;=5,"Average",TRUE,"Poor")</f>
        <v>Average</v>
      </c>
      <c r="X1955" s="9" t="str">
        <f>IF(IMDB4[[#This Row],[Duration (min)]]&lt;90,"Short",IF(IMDB4[[#This Row],[Duration (min)]]&lt;=120,"Medium", "Long"))</f>
        <v>Medium</v>
      </c>
    </row>
    <row r="1956" spans="1:24" x14ac:dyDescent="0.25">
      <c r="A1956" s="1" t="s">
        <v>680</v>
      </c>
      <c r="B1956" s="2">
        <v>32475</v>
      </c>
      <c r="C1956" s="30">
        <f>YEAR(IMDB4[[#This Row],[Release Date]])</f>
        <v>1988</v>
      </c>
      <c r="D1956" s="30" t="str">
        <f>FLOOR(IMDB4[[#This Row],[Year]],10)&amp;"s"</f>
        <v>1980s</v>
      </c>
      <c r="E1956" s="1" t="s">
        <v>32</v>
      </c>
      <c r="F1956" s="1" t="s">
        <v>91</v>
      </c>
      <c r="G1956" s="1" t="s">
        <v>3</v>
      </c>
      <c r="H1956" s="1" t="s">
        <v>4</v>
      </c>
      <c r="I1956" s="1" t="s">
        <v>132</v>
      </c>
      <c r="J1956" s="1" t="s">
        <v>273</v>
      </c>
      <c r="K1956" s="1" t="s">
        <v>681</v>
      </c>
      <c r="L1956" s="30">
        <v>1000</v>
      </c>
      <c r="M1956" s="30">
        <v>3827</v>
      </c>
      <c r="N1956" s="30">
        <v>17</v>
      </c>
      <c r="O1956" s="30">
        <v>616</v>
      </c>
      <c r="P1956" s="27">
        <v>4.5</v>
      </c>
      <c r="Q1956" s="30">
        <v>66</v>
      </c>
      <c r="R1956" s="30">
        <v>98</v>
      </c>
      <c r="S1956" s="9">
        <v>14114488</v>
      </c>
      <c r="T1956" s="9">
        <v>10500000</v>
      </c>
      <c r="U1956" s="9">
        <f>IMDB4[[#This Row],[Gross Revenue]]-IMDB4[[#This Row],[Budget]]</f>
        <v>3614488</v>
      </c>
      <c r="V1956" s="9" t="str">
        <f>IF(IMDB4[[#This Row],[Profit]]&gt;0,"Hit","Flop")</f>
        <v>Hit</v>
      </c>
      <c r="W1956" s="9" t="str" cm="1">
        <f t="array" ref="W1956">_xlfn.IFS(IMDB4[[#This Row],[IMDb Score (1-10)]]&gt;=8,"Excellent",IMDB4[[#This Row],[IMDb Score (1-10)]]&gt;=7,"Good",IMDB4[[#This Row],[IMDb Score (1-10)]]&gt;=5,"Average",TRUE,"Poor")</f>
        <v>Poor</v>
      </c>
      <c r="X1956" s="9" t="str">
        <f>IF(IMDB4[[#This Row],[Duration (min)]]&lt;90,"Short",IF(IMDB4[[#This Row],[Duration (min)]]&lt;=120,"Medium", "Long"))</f>
        <v>Medium</v>
      </c>
    </row>
    <row r="1957" spans="1:24" x14ac:dyDescent="0.25">
      <c r="A1957" s="1" t="s">
        <v>2085</v>
      </c>
      <c r="B1957" s="2">
        <v>36246</v>
      </c>
      <c r="C1957" s="30">
        <f>YEAR(IMDB4[[#This Row],[Release Date]])</f>
        <v>1999</v>
      </c>
      <c r="D1957" s="30" t="str">
        <f>FLOOR(IMDB4[[#This Row],[Year]],10)&amp;"s"</f>
        <v>1990s</v>
      </c>
      <c r="E1957" s="1" t="s">
        <v>32</v>
      </c>
      <c r="F1957" s="1" t="s">
        <v>2</v>
      </c>
      <c r="G1957" s="1" t="s">
        <v>3</v>
      </c>
      <c r="H1957" s="1" t="s">
        <v>4</v>
      </c>
      <c r="I1957" s="1" t="s">
        <v>92</v>
      </c>
      <c r="J1957" s="1" t="s">
        <v>1944</v>
      </c>
      <c r="K1957" s="1" t="s">
        <v>2086</v>
      </c>
      <c r="L1957" s="30">
        <v>1000</v>
      </c>
      <c r="M1957" s="30">
        <v>4837</v>
      </c>
      <c r="N1957" s="30">
        <v>48</v>
      </c>
      <c r="O1957" s="30">
        <v>375</v>
      </c>
      <c r="P1957" s="27">
        <v>6.1</v>
      </c>
      <c r="Q1957" s="30">
        <v>28</v>
      </c>
      <c r="R1957" s="30">
        <v>95</v>
      </c>
      <c r="S1957" s="9">
        <v>14003141</v>
      </c>
      <c r="T1957" s="9">
        <v>7000000</v>
      </c>
      <c r="U1957" s="9">
        <f>IMDB4[[#This Row],[Gross Revenue]]-IMDB4[[#This Row],[Budget]]</f>
        <v>7003141</v>
      </c>
      <c r="V1957" s="9" t="str">
        <f>IF(IMDB4[[#This Row],[Profit]]&gt;0,"Hit","Flop")</f>
        <v>Hit</v>
      </c>
      <c r="W1957" s="9" t="str" cm="1">
        <f t="array" ref="W1957">_xlfn.IFS(IMDB4[[#This Row],[IMDb Score (1-10)]]&gt;=8,"Excellent",IMDB4[[#This Row],[IMDb Score (1-10)]]&gt;=7,"Good",IMDB4[[#This Row],[IMDb Score (1-10)]]&gt;=5,"Average",TRUE,"Poor")</f>
        <v>Average</v>
      </c>
      <c r="X1957" s="9" t="str">
        <f>IF(IMDB4[[#This Row],[Duration (min)]]&lt;90,"Short",IF(IMDB4[[#This Row],[Duration (min)]]&lt;=120,"Medium", "Long"))</f>
        <v>Medium</v>
      </c>
    </row>
    <row r="1958" spans="1:24" x14ac:dyDescent="0.25">
      <c r="A1958" s="1" t="s">
        <v>1084</v>
      </c>
      <c r="B1958" s="2">
        <v>34594</v>
      </c>
      <c r="C1958" s="30">
        <f>YEAR(IMDB4[[#This Row],[Release Date]])</f>
        <v>1994</v>
      </c>
      <c r="D1958" s="30" t="str">
        <f>FLOOR(IMDB4[[#This Row],[Year]],10)&amp;"s"</f>
        <v>1990s</v>
      </c>
      <c r="E1958" s="1" t="s">
        <v>32</v>
      </c>
      <c r="F1958" s="1" t="s">
        <v>77</v>
      </c>
      <c r="G1958" s="1" t="s">
        <v>3</v>
      </c>
      <c r="H1958" s="1" t="s">
        <v>338</v>
      </c>
      <c r="I1958" s="1" t="s">
        <v>132</v>
      </c>
      <c r="J1958" s="1" t="s">
        <v>516</v>
      </c>
      <c r="K1958" s="1" t="s">
        <v>1085</v>
      </c>
      <c r="L1958" s="30">
        <v>1000</v>
      </c>
      <c r="M1958" s="30">
        <v>2960</v>
      </c>
      <c r="N1958" s="30">
        <v>5</v>
      </c>
      <c r="O1958" s="30">
        <v>319</v>
      </c>
      <c r="P1958" s="27">
        <v>4.3</v>
      </c>
      <c r="Q1958" s="30">
        <v>32</v>
      </c>
      <c r="R1958" s="30">
        <v>99</v>
      </c>
      <c r="S1958" s="9">
        <v>13829734</v>
      </c>
      <c r="T1958" s="9">
        <v>26000000</v>
      </c>
      <c r="U1958" s="9">
        <f>IMDB4[[#This Row],[Gross Revenue]]-IMDB4[[#This Row],[Budget]]</f>
        <v>-12170266</v>
      </c>
      <c r="V1958" s="9" t="str">
        <f>IF(IMDB4[[#This Row],[Profit]]&gt;0,"Hit","Flop")</f>
        <v>Flop</v>
      </c>
      <c r="W1958" s="9" t="str" cm="1">
        <f t="array" ref="W1958">_xlfn.IFS(IMDB4[[#This Row],[IMDb Score (1-10)]]&gt;=8,"Excellent",IMDB4[[#This Row],[IMDb Score (1-10)]]&gt;=7,"Good",IMDB4[[#This Row],[IMDb Score (1-10)]]&gt;=5,"Average",TRUE,"Poor")</f>
        <v>Poor</v>
      </c>
      <c r="X1958" s="9" t="str">
        <f>IF(IMDB4[[#This Row],[Duration (min)]]&lt;90,"Short",IF(IMDB4[[#This Row],[Duration (min)]]&lt;=120,"Medium", "Long"))</f>
        <v>Medium</v>
      </c>
    </row>
    <row r="1959" spans="1:24" x14ac:dyDescent="0.25">
      <c r="A1959" s="1" t="s">
        <v>5624</v>
      </c>
      <c r="B1959" s="2">
        <v>40186</v>
      </c>
      <c r="C1959" s="30">
        <f>YEAR(IMDB4[[#This Row],[Release Date]])</f>
        <v>2010</v>
      </c>
      <c r="D1959" s="30" t="str">
        <f>FLOOR(IMDB4[[#This Row],[Year]],10)&amp;"s"</f>
        <v>2010s</v>
      </c>
      <c r="E1959" s="1" t="s">
        <v>32</v>
      </c>
      <c r="F1959" s="1" t="s">
        <v>77</v>
      </c>
      <c r="G1959" s="1" t="s">
        <v>3</v>
      </c>
      <c r="H1959" s="1" t="s">
        <v>4</v>
      </c>
      <c r="I1959" s="1" t="s">
        <v>92</v>
      </c>
      <c r="J1959" s="1" t="s">
        <v>2995</v>
      </c>
      <c r="K1959" s="1" t="s">
        <v>5625</v>
      </c>
      <c r="L1959" s="30">
        <v>1000</v>
      </c>
      <c r="M1959" s="30">
        <v>2925</v>
      </c>
      <c r="N1959" s="30">
        <v>238</v>
      </c>
      <c r="O1959" s="30">
        <v>12000</v>
      </c>
      <c r="P1959" s="27">
        <v>6.3</v>
      </c>
      <c r="Q1959" s="30">
        <v>197</v>
      </c>
      <c r="R1959" s="30">
        <v>119</v>
      </c>
      <c r="S1959" s="9">
        <v>13763130</v>
      </c>
      <c r="T1959" s="9">
        <v>32000000</v>
      </c>
      <c r="U1959" s="9">
        <f>IMDB4[[#This Row],[Gross Revenue]]-IMDB4[[#This Row],[Budget]]</f>
        <v>-18236870</v>
      </c>
      <c r="V1959" s="9" t="str">
        <f>IF(IMDB4[[#This Row],[Profit]]&gt;0,"Hit","Flop")</f>
        <v>Flop</v>
      </c>
      <c r="W1959" s="9" t="str" cm="1">
        <f t="array" ref="W1959">_xlfn.IFS(IMDB4[[#This Row],[IMDb Score (1-10)]]&gt;=8,"Excellent",IMDB4[[#This Row],[IMDb Score (1-10)]]&gt;=7,"Good",IMDB4[[#This Row],[IMDb Score (1-10)]]&gt;=5,"Average",TRUE,"Poor")</f>
        <v>Average</v>
      </c>
      <c r="X1959" s="9" t="str">
        <f>IF(IMDB4[[#This Row],[Duration (min)]]&lt;90,"Short",IF(IMDB4[[#This Row],[Duration (min)]]&lt;=120,"Medium", "Long"))</f>
        <v>Medium</v>
      </c>
    </row>
    <row r="1960" spans="1:24" x14ac:dyDescent="0.25">
      <c r="A1960" s="1" t="s">
        <v>3054</v>
      </c>
      <c r="B1960" s="2">
        <v>37620</v>
      </c>
      <c r="C1960" s="30">
        <f>YEAR(IMDB4[[#This Row],[Release Date]])</f>
        <v>2002</v>
      </c>
      <c r="D1960" s="30" t="str">
        <f>FLOOR(IMDB4[[#This Row],[Year]],10)&amp;"s"</f>
        <v>2000s</v>
      </c>
      <c r="E1960" s="1" t="s">
        <v>32</v>
      </c>
      <c r="F1960" s="1" t="s">
        <v>40</v>
      </c>
      <c r="G1960" s="1" t="s">
        <v>3</v>
      </c>
      <c r="H1960" s="1" t="s">
        <v>4</v>
      </c>
      <c r="I1960" s="1" t="s">
        <v>84</v>
      </c>
      <c r="J1960" s="1" t="s">
        <v>1126</v>
      </c>
      <c r="K1960" s="1" t="s">
        <v>3055</v>
      </c>
      <c r="L1960" s="30">
        <v>1000</v>
      </c>
      <c r="M1960" s="30">
        <v>3752</v>
      </c>
      <c r="N1960" s="30">
        <v>14</v>
      </c>
      <c r="O1960" s="30">
        <v>227</v>
      </c>
      <c r="P1960" s="27">
        <v>5.9</v>
      </c>
      <c r="Q1960" s="30">
        <v>33</v>
      </c>
      <c r="R1960" s="30">
        <v>76</v>
      </c>
      <c r="S1960" s="9">
        <v>13684949</v>
      </c>
      <c r="T1960" s="9">
        <v>3000000</v>
      </c>
      <c r="U1960" s="9">
        <f>IMDB4[[#This Row],[Gross Revenue]]-IMDB4[[#This Row],[Budget]]</f>
        <v>10684949</v>
      </c>
      <c r="V1960" s="9" t="str">
        <f>IF(IMDB4[[#This Row],[Profit]]&gt;0,"Hit","Flop")</f>
        <v>Hit</v>
      </c>
      <c r="W1960" s="9" t="str" cm="1">
        <f t="array" ref="W1960">_xlfn.IFS(IMDB4[[#This Row],[IMDb Score (1-10)]]&gt;=8,"Excellent",IMDB4[[#This Row],[IMDb Score (1-10)]]&gt;=7,"Good",IMDB4[[#This Row],[IMDb Score (1-10)]]&gt;=5,"Average",TRUE,"Poor")</f>
        <v>Average</v>
      </c>
      <c r="X1960" s="9" t="str">
        <f>IF(IMDB4[[#This Row],[Duration (min)]]&lt;90,"Short",IF(IMDB4[[#This Row],[Duration (min)]]&lt;=120,"Medium", "Long"))</f>
        <v>Short</v>
      </c>
    </row>
    <row r="1961" spans="1:24" x14ac:dyDescent="0.25">
      <c r="A1961" s="1" t="s">
        <v>1066</v>
      </c>
      <c r="B1961" s="2">
        <v>34382</v>
      </c>
      <c r="C1961" s="30">
        <f>YEAR(IMDB4[[#This Row],[Release Date]])</f>
        <v>1994</v>
      </c>
      <c r="D1961" s="30" t="str">
        <f>FLOOR(IMDB4[[#This Row],[Year]],10)&amp;"s"</f>
        <v>1990s</v>
      </c>
      <c r="E1961" s="1" t="s">
        <v>32</v>
      </c>
      <c r="F1961" s="1" t="s">
        <v>20</v>
      </c>
      <c r="G1961" s="1" t="s">
        <v>3</v>
      </c>
      <c r="H1961" s="1" t="s">
        <v>4</v>
      </c>
      <c r="I1961" s="1" t="s">
        <v>132</v>
      </c>
      <c r="J1961" s="1" t="s">
        <v>1067</v>
      </c>
      <c r="K1961" s="1" t="s">
        <v>539</v>
      </c>
      <c r="L1961" s="30">
        <v>1000</v>
      </c>
      <c r="M1961" s="30">
        <v>3267</v>
      </c>
      <c r="N1961" s="30">
        <v>0</v>
      </c>
      <c r="O1961" s="30">
        <v>905</v>
      </c>
      <c r="P1961" s="27">
        <v>6.9</v>
      </c>
      <c r="Q1961" s="30">
        <v>25</v>
      </c>
      <c r="R1961" s="30">
        <v>115</v>
      </c>
      <c r="S1961" s="9">
        <v>13640000</v>
      </c>
      <c r="T1961" s="9">
        <v>14000000</v>
      </c>
      <c r="U1961" s="9">
        <f>IMDB4[[#This Row],[Gross Revenue]]-IMDB4[[#This Row],[Budget]]</f>
        <v>-360000</v>
      </c>
      <c r="V1961" s="9" t="str">
        <f>IF(IMDB4[[#This Row],[Profit]]&gt;0,"Hit","Flop")</f>
        <v>Flop</v>
      </c>
      <c r="W1961" s="9" t="str" cm="1">
        <f t="array" ref="W1961">_xlfn.IFS(IMDB4[[#This Row],[IMDb Score (1-10)]]&gt;=8,"Excellent",IMDB4[[#This Row],[IMDb Score (1-10)]]&gt;=7,"Good",IMDB4[[#This Row],[IMDb Score (1-10)]]&gt;=5,"Average",TRUE,"Poor")</f>
        <v>Average</v>
      </c>
      <c r="X1961" s="9" t="str">
        <f>IF(IMDB4[[#This Row],[Duration (min)]]&lt;90,"Short",IF(IMDB4[[#This Row],[Duration (min)]]&lt;=120,"Medium", "Long"))</f>
        <v>Medium</v>
      </c>
    </row>
    <row r="1962" spans="1:24" x14ac:dyDescent="0.25">
      <c r="A1962" s="1" t="s">
        <v>2906</v>
      </c>
      <c r="B1962" s="2">
        <v>37114</v>
      </c>
      <c r="C1962" s="30">
        <f>YEAR(IMDB4[[#This Row],[Release Date]])</f>
        <v>2001</v>
      </c>
      <c r="D1962" s="30" t="str">
        <f>FLOOR(IMDB4[[#This Row],[Year]],10)&amp;"s"</f>
        <v>2000s</v>
      </c>
      <c r="E1962" s="1" t="s">
        <v>32</v>
      </c>
      <c r="F1962" s="1" t="s">
        <v>20</v>
      </c>
      <c r="G1962" s="1" t="s">
        <v>3</v>
      </c>
      <c r="H1962" s="1" t="s">
        <v>4</v>
      </c>
      <c r="I1962" s="1" t="s">
        <v>92</v>
      </c>
      <c r="J1962" s="1" t="s">
        <v>2902</v>
      </c>
      <c r="K1962" s="1" t="s">
        <v>2907</v>
      </c>
      <c r="L1962" s="30">
        <v>1000</v>
      </c>
      <c r="M1962" s="30">
        <v>2729</v>
      </c>
      <c r="N1962" s="30">
        <v>5</v>
      </c>
      <c r="O1962" s="30">
        <v>449</v>
      </c>
      <c r="P1962" s="27">
        <v>5.3</v>
      </c>
      <c r="Q1962" s="30">
        <v>75</v>
      </c>
      <c r="R1962" s="30">
        <v>95</v>
      </c>
      <c r="S1962" s="9">
        <v>13558739</v>
      </c>
      <c r="T1962" s="9">
        <v>11000000</v>
      </c>
      <c r="U1962" s="9">
        <f>IMDB4[[#This Row],[Gross Revenue]]-IMDB4[[#This Row],[Budget]]</f>
        <v>2558739</v>
      </c>
      <c r="V1962" s="9" t="str">
        <f>IF(IMDB4[[#This Row],[Profit]]&gt;0,"Hit","Flop")</f>
        <v>Hit</v>
      </c>
      <c r="W1962" s="9" t="str" cm="1">
        <f t="array" ref="W1962">_xlfn.IFS(IMDB4[[#This Row],[IMDb Score (1-10)]]&gt;=8,"Excellent",IMDB4[[#This Row],[IMDb Score (1-10)]]&gt;=7,"Good",IMDB4[[#This Row],[IMDb Score (1-10)]]&gt;=5,"Average",TRUE,"Poor")</f>
        <v>Average</v>
      </c>
      <c r="X1962" s="9" t="str">
        <f>IF(IMDB4[[#This Row],[Duration (min)]]&lt;90,"Short",IF(IMDB4[[#This Row],[Duration (min)]]&lt;=120,"Medium", "Long"))</f>
        <v>Medium</v>
      </c>
    </row>
    <row r="1963" spans="1:24" x14ac:dyDescent="0.25">
      <c r="A1963" s="1" t="s">
        <v>1061</v>
      </c>
      <c r="B1963" s="2">
        <v>34563</v>
      </c>
      <c r="C1963" s="30">
        <f>YEAR(IMDB4[[#This Row],[Release Date]])</f>
        <v>1994</v>
      </c>
      <c r="D1963" s="30" t="str">
        <f>FLOOR(IMDB4[[#This Row],[Year]],10)&amp;"s"</f>
        <v>1990s</v>
      </c>
      <c r="E1963" s="1" t="s">
        <v>32</v>
      </c>
      <c r="F1963" s="1" t="s">
        <v>20</v>
      </c>
      <c r="G1963" s="1" t="s">
        <v>3</v>
      </c>
      <c r="H1963" s="1" t="s">
        <v>4</v>
      </c>
      <c r="I1963" s="1" t="s">
        <v>92</v>
      </c>
      <c r="J1963" s="1" t="s">
        <v>614</v>
      </c>
      <c r="K1963" s="1" t="s">
        <v>242</v>
      </c>
      <c r="L1963" s="30">
        <v>1000</v>
      </c>
      <c r="M1963" s="30">
        <v>4302</v>
      </c>
      <c r="N1963" s="30">
        <v>11000</v>
      </c>
      <c r="O1963" s="30">
        <v>979</v>
      </c>
      <c r="P1963" s="27">
        <v>7.5</v>
      </c>
      <c r="Q1963" s="30">
        <v>67</v>
      </c>
      <c r="R1963" s="30">
        <v>98</v>
      </c>
      <c r="S1963" s="9">
        <v>13383737</v>
      </c>
      <c r="T1963" s="9">
        <v>20000000</v>
      </c>
      <c r="U1963" s="9">
        <f>IMDB4[[#This Row],[Gross Revenue]]-IMDB4[[#This Row],[Budget]]</f>
        <v>-6616263</v>
      </c>
      <c r="V1963" s="9" t="str">
        <f>IF(IMDB4[[#This Row],[Profit]]&gt;0,"Hit","Flop")</f>
        <v>Flop</v>
      </c>
      <c r="W1963" s="9" t="str" cm="1">
        <f t="array" ref="W1963">_xlfn.IFS(IMDB4[[#This Row],[IMDb Score (1-10)]]&gt;=8,"Excellent",IMDB4[[#This Row],[IMDb Score (1-10)]]&gt;=7,"Good",IMDB4[[#This Row],[IMDb Score (1-10)]]&gt;=5,"Average",TRUE,"Poor")</f>
        <v>Good</v>
      </c>
      <c r="X1963" s="9" t="str">
        <f>IF(IMDB4[[#This Row],[Duration (min)]]&lt;90,"Short",IF(IMDB4[[#This Row],[Duration (min)]]&lt;=120,"Medium", "Long"))</f>
        <v>Medium</v>
      </c>
    </row>
    <row r="1964" spans="1:24" x14ac:dyDescent="0.25">
      <c r="A1964" s="1" t="s">
        <v>5064</v>
      </c>
      <c r="B1964" s="2">
        <v>39593</v>
      </c>
      <c r="C1964" s="30">
        <f>YEAR(IMDB4[[#This Row],[Release Date]])</f>
        <v>2008</v>
      </c>
      <c r="D1964" s="30" t="str">
        <f>FLOOR(IMDB4[[#This Row],[Year]],10)&amp;"s"</f>
        <v>2000s</v>
      </c>
      <c r="E1964" s="1" t="s">
        <v>32</v>
      </c>
      <c r="F1964" s="1" t="s">
        <v>9</v>
      </c>
      <c r="G1964" s="1" t="s">
        <v>3</v>
      </c>
      <c r="H1964" s="1" t="s">
        <v>4</v>
      </c>
      <c r="I1964" s="1" t="s">
        <v>132</v>
      </c>
      <c r="J1964" s="1" t="s">
        <v>5065</v>
      </c>
      <c r="K1964" s="1" t="s">
        <v>5066</v>
      </c>
      <c r="L1964" s="30">
        <v>1000</v>
      </c>
      <c r="M1964" s="30">
        <v>4856</v>
      </c>
      <c r="N1964" s="30">
        <v>7</v>
      </c>
      <c r="O1964" s="30">
        <v>562</v>
      </c>
      <c r="P1964" s="27">
        <v>3.8</v>
      </c>
      <c r="Q1964" s="30">
        <v>74</v>
      </c>
      <c r="R1964" s="30">
        <v>82</v>
      </c>
      <c r="S1964" s="9">
        <v>13350177</v>
      </c>
      <c r="T1964" s="9">
        <v>5000000</v>
      </c>
      <c r="U1964" s="9">
        <f>IMDB4[[#This Row],[Gross Revenue]]-IMDB4[[#This Row],[Budget]]</f>
        <v>8350177</v>
      </c>
      <c r="V1964" s="9" t="str">
        <f>IF(IMDB4[[#This Row],[Profit]]&gt;0,"Hit","Flop")</f>
        <v>Hit</v>
      </c>
      <c r="W1964" s="9" t="str" cm="1">
        <f t="array" ref="W1964">_xlfn.IFS(IMDB4[[#This Row],[IMDb Score (1-10)]]&gt;=8,"Excellent",IMDB4[[#This Row],[IMDb Score (1-10)]]&gt;=7,"Good",IMDB4[[#This Row],[IMDb Score (1-10)]]&gt;=5,"Average",TRUE,"Poor")</f>
        <v>Poor</v>
      </c>
      <c r="X1964" s="9" t="str">
        <f>IF(IMDB4[[#This Row],[Duration (min)]]&lt;90,"Short",IF(IMDB4[[#This Row],[Duration (min)]]&lt;=120,"Medium", "Long"))</f>
        <v>Short</v>
      </c>
    </row>
    <row r="1965" spans="1:24" x14ac:dyDescent="0.25">
      <c r="A1965" s="1" t="s">
        <v>1808</v>
      </c>
      <c r="B1965" s="2">
        <v>35801</v>
      </c>
      <c r="C1965" s="30">
        <f>YEAR(IMDB4[[#This Row],[Release Date]])</f>
        <v>1998</v>
      </c>
      <c r="D1965" s="30" t="str">
        <f>FLOOR(IMDB4[[#This Row],[Year]],10)&amp;"s"</f>
        <v>1990s</v>
      </c>
      <c r="E1965" s="1" t="s">
        <v>32</v>
      </c>
      <c r="F1965" s="1" t="s">
        <v>20</v>
      </c>
      <c r="G1965" s="1" t="s">
        <v>3</v>
      </c>
      <c r="H1965" s="1" t="s">
        <v>4</v>
      </c>
      <c r="I1965" s="1" t="s">
        <v>92</v>
      </c>
      <c r="J1965" s="1" t="s">
        <v>1038</v>
      </c>
      <c r="K1965" s="1" t="s">
        <v>1809</v>
      </c>
      <c r="L1965" s="30">
        <v>1000</v>
      </c>
      <c r="M1965" s="30">
        <v>3250</v>
      </c>
      <c r="N1965" s="30">
        <v>98</v>
      </c>
      <c r="O1965" s="30">
        <v>242</v>
      </c>
      <c r="P1965" s="27">
        <v>6.6</v>
      </c>
      <c r="Q1965" s="30">
        <v>24</v>
      </c>
      <c r="R1965" s="30">
        <v>100</v>
      </c>
      <c r="S1965" s="9">
        <v>12902790</v>
      </c>
      <c r="T1965" s="9">
        <v>12000000</v>
      </c>
      <c r="U1965" s="9">
        <f>IMDB4[[#This Row],[Gross Revenue]]-IMDB4[[#This Row],[Budget]]</f>
        <v>902790</v>
      </c>
      <c r="V1965" s="9" t="str">
        <f>IF(IMDB4[[#This Row],[Profit]]&gt;0,"Hit","Flop")</f>
        <v>Hit</v>
      </c>
      <c r="W1965" s="9" t="str" cm="1">
        <f t="array" ref="W1965">_xlfn.IFS(IMDB4[[#This Row],[IMDb Score (1-10)]]&gt;=8,"Excellent",IMDB4[[#This Row],[IMDb Score (1-10)]]&gt;=7,"Good",IMDB4[[#This Row],[IMDb Score (1-10)]]&gt;=5,"Average",TRUE,"Poor")</f>
        <v>Average</v>
      </c>
      <c r="X1965" s="9" t="str">
        <f>IF(IMDB4[[#This Row],[Duration (min)]]&lt;90,"Short",IF(IMDB4[[#This Row],[Duration (min)]]&lt;=120,"Medium", "Long"))</f>
        <v>Medium</v>
      </c>
    </row>
    <row r="1966" spans="1:24" x14ac:dyDescent="0.25">
      <c r="A1966" s="1" t="s">
        <v>2384</v>
      </c>
      <c r="B1966" s="2">
        <v>36651</v>
      </c>
      <c r="C1966" s="30">
        <f>YEAR(IMDB4[[#This Row],[Release Date]])</f>
        <v>2000</v>
      </c>
      <c r="D1966" s="30" t="str">
        <f>FLOOR(IMDB4[[#This Row],[Year]],10)&amp;"s"</f>
        <v>2000s</v>
      </c>
      <c r="E1966" s="1" t="s">
        <v>32</v>
      </c>
      <c r="F1966" s="1" t="s">
        <v>77</v>
      </c>
      <c r="G1966" s="1" t="s">
        <v>3</v>
      </c>
      <c r="H1966" s="1" t="s">
        <v>4</v>
      </c>
      <c r="I1966" s="1" t="s">
        <v>92</v>
      </c>
      <c r="J1966" s="1" t="s">
        <v>516</v>
      </c>
      <c r="K1966" s="1" t="s">
        <v>2385</v>
      </c>
      <c r="L1966" s="30">
        <v>1000</v>
      </c>
      <c r="M1966" s="30">
        <v>2764</v>
      </c>
      <c r="N1966" s="30">
        <v>36</v>
      </c>
      <c r="O1966" s="30">
        <v>356</v>
      </c>
      <c r="P1966" s="27">
        <v>4.5999999999999996</v>
      </c>
      <c r="Q1966" s="30">
        <v>90</v>
      </c>
      <c r="R1966" s="30">
        <v>101</v>
      </c>
      <c r="S1966" s="9">
        <v>12801190</v>
      </c>
      <c r="T1966" s="9">
        <v>15000000</v>
      </c>
      <c r="U1966" s="9">
        <f>IMDB4[[#This Row],[Gross Revenue]]-IMDB4[[#This Row],[Budget]]</f>
        <v>-2198810</v>
      </c>
      <c r="V1966" s="9" t="str">
        <f>IF(IMDB4[[#This Row],[Profit]]&gt;0,"Hit","Flop")</f>
        <v>Flop</v>
      </c>
      <c r="W1966" s="9" t="str" cm="1">
        <f t="array" ref="W1966">_xlfn.IFS(IMDB4[[#This Row],[IMDb Score (1-10)]]&gt;=8,"Excellent",IMDB4[[#This Row],[IMDb Score (1-10)]]&gt;=7,"Good",IMDB4[[#This Row],[IMDb Score (1-10)]]&gt;=5,"Average",TRUE,"Poor")</f>
        <v>Poor</v>
      </c>
      <c r="X1966" s="9" t="str">
        <f>IF(IMDB4[[#This Row],[Duration (min)]]&lt;90,"Short",IF(IMDB4[[#This Row],[Duration (min)]]&lt;=120,"Medium", "Long"))</f>
        <v>Medium</v>
      </c>
    </row>
    <row r="1967" spans="1:24" x14ac:dyDescent="0.25">
      <c r="A1967" s="1" t="s">
        <v>3243</v>
      </c>
      <c r="B1967" s="2">
        <v>37559</v>
      </c>
      <c r="C1967" s="30">
        <f>YEAR(IMDB4[[#This Row],[Release Date]])</f>
        <v>2002</v>
      </c>
      <c r="D1967" s="30" t="str">
        <f>FLOOR(IMDB4[[#This Row],[Year]],10)&amp;"s"</f>
        <v>2000s</v>
      </c>
      <c r="E1967" s="1" t="s">
        <v>32</v>
      </c>
      <c r="F1967" s="1" t="s">
        <v>91</v>
      </c>
      <c r="G1967" s="1" t="s">
        <v>3</v>
      </c>
      <c r="H1967" s="1" t="s">
        <v>4</v>
      </c>
      <c r="I1967" s="1" t="s">
        <v>132</v>
      </c>
      <c r="J1967" s="1" t="s">
        <v>3244</v>
      </c>
      <c r="K1967" s="1" t="s">
        <v>998</v>
      </c>
      <c r="L1967" s="30">
        <v>1000</v>
      </c>
      <c r="M1967" s="30">
        <v>4060</v>
      </c>
      <c r="N1967" s="30">
        <v>11</v>
      </c>
      <c r="O1967" s="30">
        <v>814</v>
      </c>
      <c r="P1967" s="27">
        <v>4.8</v>
      </c>
      <c r="Q1967" s="30">
        <v>81</v>
      </c>
      <c r="R1967" s="30">
        <v>89</v>
      </c>
      <c r="S1967" s="9">
        <v>12693621</v>
      </c>
      <c r="T1967" s="9">
        <v>17000000</v>
      </c>
      <c r="U1967" s="9">
        <f>IMDB4[[#This Row],[Gross Revenue]]-IMDB4[[#This Row],[Budget]]</f>
        <v>-4306379</v>
      </c>
      <c r="V1967" s="9" t="str">
        <f>IF(IMDB4[[#This Row],[Profit]]&gt;0,"Hit","Flop")</f>
        <v>Flop</v>
      </c>
      <c r="W1967" s="9" t="str" cm="1">
        <f t="array" ref="W1967">_xlfn.IFS(IMDB4[[#This Row],[IMDb Score (1-10)]]&gt;=8,"Excellent",IMDB4[[#This Row],[IMDb Score (1-10)]]&gt;=7,"Good",IMDB4[[#This Row],[IMDb Score (1-10)]]&gt;=5,"Average",TRUE,"Poor")</f>
        <v>Poor</v>
      </c>
      <c r="X1967" s="9" t="str">
        <f>IF(IMDB4[[#This Row],[Duration (min)]]&lt;90,"Short",IF(IMDB4[[#This Row],[Duration (min)]]&lt;=120,"Medium", "Long"))</f>
        <v>Short</v>
      </c>
    </row>
    <row r="1968" spans="1:24" x14ac:dyDescent="0.25">
      <c r="A1968" s="1" t="s">
        <v>2709</v>
      </c>
      <c r="B1968" s="2">
        <v>36896</v>
      </c>
      <c r="C1968" s="30">
        <f>YEAR(IMDB4[[#This Row],[Release Date]])</f>
        <v>2001</v>
      </c>
      <c r="D1968" s="30" t="str">
        <f>FLOOR(IMDB4[[#This Row],[Year]],10)&amp;"s"</f>
        <v>2000s</v>
      </c>
      <c r="E1968" s="1" t="s">
        <v>32</v>
      </c>
      <c r="F1968" s="1" t="s">
        <v>77</v>
      </c>
      <c r="G1968" s="1" t="s">
        <v>3</v>
      </c>
      <c r="H1968" s="1" t="s">
        <v>4</v>
      </c>
      <c r="I1968" s="1" t="s">
        <v>92</v>
      </c>
      <c r="J1968" s="1" t="s">
        <v>2710</v>
      </c>
      <c r="K1968" s="1" t="s">
        <v>2711</v>
      </c>
      <c r="L1968" s="30">
        <v>1000</v>
      </c>
      <c r="M1968" s="30">
        <v>3050</v>
      </c>
      <c r="N1968" s="30">
        <v>52</v>
      </c>
      <c r="O1968" s="30">
        <v>0</v>
      </c>
      <c r="P1968" s="27">
        <v>4.4000000000000004</v>
      </c>
      <c r="Q1968" s="30">
        <v>205</v>
      </c>
      <c r="R1968" s="30">
        <v>85</v>
      </c>
      <c r="S1968" s="9">
        <v>12610731</v>
      </c>
      <c r="T1968" s="9">
        <v>11000000</v>
      </c>
      <c r="U1968" s="9">
        <f>IMDB4[[#This Row],[Gross Revenue]]-IMDB4[[#This Row],[Budget]]</f>
        <v>1610731</v>
      </c>
      <c r="V1968" s="9" t="str">
        <f>IF(IMDB4[[#This Row],[Profit]]&gt;0,"Hit","Flop")</f>
        <v>Hit</v>
      </c>
      <c r="W1968" s="9" t="str" cm="1">
        <f t="array" ref="W1968">_xlfn.IFS(IMDB4[[#This Row],[IMDb Score (1-10)]]&gt;=8,"Excellent",IMDB4[[#This Row],[IMDb Score (1-10)]]&gt;=7,"Good",IMDB4[[#This Row],[IMDb Score (1-10)]]&gt;=5,"Average",TRUE,"Poor")</f>
        <v>Poor</v>
      </c>
      <c r="X1968" s="9" t="str">
        <f>IF(IMDB4[[#This Row],[Duration (min)]]&lt;90,"Short",IF(IMDB4[[#This Row],[Duration (min)]]&lt;=120,"Medium", "Long"))</f>
        <v>Short</v>
      </c>
    </row>
    <row r="1969" spans="1:24" x14ac:dyDescent="0.25">
      <c r="A1969" s="1" t="s">
        <v>3348</v>
      </c>
      <c r="B1969" s="2">
        <v>37642</v>
      </c>
      <c r="C1969" s="30">
        <f>YEAR(IMDB4[[#This Row],[Release Date]])</f>
        <v>2003</v>
      </c>
      <c r="D1969" s="30" t="str">
        <f>FLOOR(IMDB4[[#This Row],[Year]],10)&amp;"s"</f>
        <v>2000s</v>
      </c>
      <c r="E1969" s="1" t="s">
        <v>1</v>
      </c>
      <c r="F1969" s="1" t="s">
        <v>91</v>
      </c>
      <c r="G1969" s="1" t="s">
        <v>3</v>
      </c>
      <c r="H1969" s="1" t="s">
        <v>4</v>
      </c>
      <c r="I1969" s="1" t="s">
        <v>92</v>
      </c>
      <c r="J1969" s="1" t="s">
        <v>3349</v>
      </c>
      <c r="K1969" s="1" t="s">
        <v>3350</v>
      </c>
      <c r="L1969" s="30">
        <v>1000</v>
      </c>
      <c r="M1969" s="30">
        <v>2444</v>
      </c>
      <c r="N1969" s="30">
        <v>0</v>
      </c>
      <c r="O1969" s="30">
        <v>0</v>
      </c>
      <c r="P1969" s="27">
        <v>6</v>
      </c>
      <c r="Q1969" s="30">
        <v>202</v>
      </c>
      <c r="R1969" s="30">
        <v>105</v>
      </c>
      <c r="S1969" s="9">
        <v>12583510</v>
      </c>
      <c r="T1969" s="9">
        <v>7000000</v>
      </c>
      <c r="U1969" s="9">
        <f>IMDB4[[#This Row],[Gross Revenue]]-IMDB4[[#This Row],[Budget]]</f>
        <v>5583510</v>
      </c>
      <c r="V1969" s="9" t="str">
        <f>IF(IMDB4[[#This Row],[Profit]]&gt;0,"Hit","Flop")</f>
        <v>Hit</v>
      </c>
      <c r="W1969" s="9" t="str" cm="1">
        <f t="array" ref="W1969">_xlfn.IFS(IMDB4[[#This Row],[IMDb Score (1-10)]]&gt;=8,"Excellent",IMDB4[[#This Row],[IMDb Score (1-10)]]&gt;=7,"Good",IMDB4[[#This Row],[IMDb Score (1-10)]]&gt;=5,"Average",TRUE,"Poor")</f>
        <v>Average</v>
      </c>
      <c r="X1969" s="9" t="str">
        <f>IF(IMDB4[[#This Row],[Duration (min)]]&lt;90,"Short",IF(IMDB4[[#This Row],[Duration (min)]]&lt;=120,"Medium", "Long"))</f>
        <v>Medium</v>
      </c>
    </row>
    <row r="1970" spans="1:24" x14ac:dyDescent="0.25">
      <c r="A1970" s="1" t="s">
        <v>2446</v>
      </c>
      <c r="B1970" s="2">
        <v>36674</v>
      </c>
      <c r="C1970" s="30">
        <f>YEAR(IMDB4[[#This Row],[Release Date]])</f>
        <v>2000</v>
      </c>
      <c r="D1970" s="30" t="str">
        <f>FLOOR(IMDB4[[#This Row],[Year]],10)&amp;"s"</f>
        <v>2000s</v>
      </c>
      <c r="E1970" s="1" t="s">
        <v>32</v>
      </c>
      <c r="F1970" s="1" t="s">
        <v>20</v>
      </c>
      <c r="G1970" s="1" t="s">
        <v>3</v>
      </c>
      <c r="H1970" s="1" t="s">
        <v>4</v>
      </c>
      <c r="I1970" s="1" t="s">
        <v>132</v>
      </c>
      <c r="J1970" s="1" t="s">
        <v>1333</v>
      </c>
      <c r="K1970" s="1" t="s">
        <v>2259</v>
      </c>
      <c r="L1970" s="30">
        <v>1000</v>
      </c>
      <c r="M1970" s="30">
        <v>4971</v>
      </c>
      <c r="N1970" s="30">
        <v>48</v>
      </c>
      <c r="O1970" s="30">
        <v>650</v>
      </c>
      <c r="P1970" s="27">
        <v>5.3</v>
      </c>
      <c r="Q1970" s="30">
        <v>51</v>
      </c>
      <c r="R1970" s="30">
        <v>107</v>
      </c>
      <c r="S1970" s="9">
        <v>12372410</v>
      </c>
      <c r="T1970" s="9">
        <v>24000000</v>
      </c>
      <c r="U1970" s="9">
        <f>IMDB4[[#This Row],[Gross Revenue]]-IMDB4[[#This Row],[Budget]]</f>
        <v>-11627590</v>
      </c>
      <c r="V1970" s="9" t="str">
        <f>IF(IMDB4[[#This Row],[Profit]]&gt;0,"Hit","Flop")</f>
        <v>Flop</v>
      </c>
      <c r="W1970" s="9" t="str" cm="1">
        <f t="array" ref="W1970">_xlfn.IFS(IMDB4[[#This Row],[IMDb Score (1-10)]]&gt;=8,"Excellent",IMDB4[[#This Row],[IMDb Score (1-10)]]&gt;=7,"Good",IMDB4[[#This Row],[IMDb Score (1-10)]]&gt;=5,"Average",TRUE,"Poor")</f>
        <v>Average</v>
      </c>
      <c r="X1970" s="9" t="str">
        <f>IF(IMDB4[[#This Row],[Duration (min)]]&lt;90,"Short",IF(IMDB4[[#This Row],[Duration (min)]]&lt;=120,"Medium", "Long"))</f>
        <v>Medium</v>
      </c>
    </row>
    <row r="1971" spans="1:24" x14ac:dyDescent="0.25">
      <c r="A1971" s="1" t="s">
        <v>3633</v>
      </c>
      <c r="B1971" s="2">
        <v>38106</v>
      </c>
      <c r="C1971" s="30">
        <f>YEAR(IMDB4[[#This Row],[Release Date]])</f>
        <v>2004</v>
      </c>
      <c r="D1971" s="30" t="str">
        <f>FLOOR(IMDB4[[#This Row],[Year]],10)&amp;"s"</f>
        <v>2000s</v>
      </c>
      <c r="E1971" s="1" t="s">
        <v>32</v>
      </c>
      <c r="F1971" s="1" t="s">
        <v>20</v>
      </c>
      <c r="G1971" s="1" t="s">
        <v>3</v>
      </c>
      <c r="H1971" s="1" t="s">
        <v>4</v>
      </c>
      <c r="I1971" s="1" t="s">
        <v>132</v>
      </c>
      <c r="J1971" s="1" t="s">
        <v>2024</v>
      </c>
      <c r="K1971" s="1" t="s">
        <v>370</v>
      </c>
      <c r="L1971" s="30">
        <v>1000</v>
      </c>
      <c r="M1971" s="30">
        <v>1189</v>
      </c>
      <c r="N1971" s="30">
        <v>272</v>
      </c>
      <c r="O1971" s="30">
        <v>713</v>
      </c>
      <c r="P1971" s="27">
        <v>4.8</v>
      </c>
      <c r="Q1971" s="30">
        <v>76</v>
      </c>
      <c r="R1971" s="30">
        <v>99</v>
      </c>
      <c r="S1971" s="9">
        <v>12181484</v>
      </c>
      <c r="T1971" s="9">
        <v>40000000</v>
      </c>
      <c r="U1971" s="9">
        <f>IMDB4[[#This Row],[Gross Revenue]]-IMDB4[[#This Row],[Budget]]</f>
        <v>-27818516</v>
      </c>
      <c r="V1971" s="9" t="str">
        <f>IF(IMDB4[[#This Row],[Profit]]&gt;0,"Hit","Flop")</f>
        <v>Flop</v>
      </c>
      <c r="W1971" s="9" t="str" cm="1">
        <f t="array" ref="W1971">_xlfn.IFS(IMDB4[[#This Row],[IMDb Score (1-10)]]&gt;=8,"Excellent",IMDB4[[#This Row],[IMDb Score (1-10)]]&gt;=7,"Good",IMDB4[[#This Row],[IMDb Score (1-10)]]&gt;=5,"Average",TRUE,"Poor")</f>
        <v>Poor</v>
      </c>
      <c r="X1971" s="9" t="str">
        <f>IF(IMDB4[[#This Row],[Duration (min)]]&lt;90,"Short",IF(IMDB4[[#This Row],[Duration (min)]]&lt;=120,"Medium", "Long"))</f>
        <v>Medium</v>
      </c>
    </row>
    <row r="1972" spans="1:24" x14ac:dyDescent="0.25">
      <c r="A1972" s="1" t="s">
        <v>5356</v>
      </c>
      <c r="B1972" s="2">
        <v>40118</v>
      </c>
      <c r="C1972" s="30">
        <f>YEAR(IMDB4[[#This Row],[Release Date]])</f>
        <v>2009</v>
      </c>
      <c r="D1972" s="30" t="str">
        <f>FLOOR(IMDB4[[#This Row],[Year]],10)&amp;"s"</f>
        <v>2000s</v>
      </c>
      <c r="E1972" s="1" t="s">
        <v>32</v>
      </c>
      <c r="F1972" s="1" t="s">
        <v>91</v>
      </c>
      <c r="G1972" s="1" t="s">
        <v>3</v>
      </c>
      <c r="H1972" s="1" t="s">
        <v>4</v>
      </c>
      <c r="I1972" s="1" t="s">
        <v>92</v>
      </c>
      <c r="J1972" s="1" t="s">
        <v>3923</v>
      </c>
      <c r="K1972" s="1" t="s">
        <v>5357</v>
      </c>
      <c r="L1972" s="30">
        <v>1000</v>
      </c>
      <c r="M1972" s="30">
        <v>3142</v>
      </c>
      <c r="N1972" s="30">
        <v>10</v>
      </c>
      <c r="O1972" s="30">
        <v>0</v>
      </c>
      <c r="P1972" s="27">
        <v>5.0999999999999996</v>
      </c>
      <c r="Q1972" s="30">
        <v>167</v>
      </c>
      <c r="R1972" s="30">
        <v>101</v>
      </c>
      <c r="S1972" s="9">
        <v>11956207</v>
      </c>
      <c r="T1972" s="9">
        <v>16000000</v>
      </c>
      <c r="U1972" s="9">
        <f>IMDB4[[#This Row],[Gross Revenue]]-IMDB4[[#This Row],[Budget]]</f>
        <v>-4043793</v>
      </c>
      <c r="V1972" s="9" t="str">
        <f>IF(IMDB4[[#This Row],[Profit]]&gt;0,"Hit","Flop")</f>
        <v>Flop</v>
      </c>
      <c r="W1972" s="9" t="str" cm="1">
        <f t="array" ref="W1972">_xlfn.IFS(IMDB4[[#This Row],[IMDb Score (1-10)]]&gt;=8,"Excellent",IMDB4[[#This Row],[IMDb Score (1-10)]]&gt;=7,"Good",IMDB4[[#This Row],[IMDb Score (1-10)]]&gt;=5,"Average",TRUE,"Poor")</f>
        <v>Average</v>
      </c>
      <c r="X1972" s="9" t="str">
        <f>IF(IMDB4[[#This Row],[Duration (min)]]&lt;90,"Short",IF(IMDB4[[#This Row],[Duration (min)]]&lt;=120,"Medium", "Long"))</f>
        <v>Medium</v>
      </c>
    </row>
    <row r="1973" spans="1:24" x14ac:dyDescent="0.25">
      <c r="A1973" s="1" t="s">
        <v>1253</v>
      </c>
      <c r="B1973" s="2">
        <v>35026</v>
      </c>
      <c r="C1973" s="30">
        <f>YEAR(IMDB4[[#This Row],[Release Date]])</f>
        <v>1995</v>
      </c>
      <c r="D1973" s="30" t="str">
        <f>FLOOR(IMDB4[[#This Row],[Year]],10)&amp;"s"</f>
        <v>1990s</v>
      </c>
      <c r="E1973" s="1" t="s">
        <v>32</v>
      </c>
      <c r="F1973" s="1" t="s">
        <v>20</v>
      </c>
      <c r="G1973" s="1" t="s">
        <v>3</v>
      </c>
      <c r="H1973" s="1" t="s">
        <v>4</v>
      </c>
      <c r="I1973" s="1" t="s">
        <v>92</v>
      </c>
      <c r="J1973" s="1" t="s">
        <v>730</v>
      </c>
      <c r="K1973" s="1" t="s">
        <v>1254</v>
      </c>
      <c r="L1973" s="30">
        <v>1000</v>
      </c>
      <c r="M1973" s="30">
        <v>3221</v>
      </c>
      <c r="N1973" s="30">
        <v>38</v>
      </c>
      <c r="O1973" s="30">
        <v>985</v>
      </c>
      <c r="P1973" s="27">
        <v>6.1</v>
      </c>
      <c r="Q1973" s="30">
        <v>25</v>
      </c>
      <c r="R1973" s="30">
        <v>98</v>
      </c>
      <c r="S1973" s="9">
        <v>11797927</v>
      </c>
      <c r="T1973" s="9">
        <v>6000000</v>
      </c>
      <c r="U1973" s="9">
        <f>IMDB4[[#This Row],[Gross Revenue]]-IMDB4[[#This Row],[Budget]]</f>
        <v>5797927</v>
      </c>
      <c r="V1973" s="9" t="str">
        <f>IF(IMDB4[[#This Row],[Profit]]&gt;0,"Hit","Flop")</f>
        <v>Hit</v>
      </c>
      <c r="W1973" s="9" t="str" cm="1">
        <f t="array" ref="W1973">_xlfn.IFS(IMDB4[[#This Row],[IMDb Score (1-10)]]&gt;=8,"Excellent",IMDB4[[#This Row],[IMDb Score (1-10)]]&gt;=7,"Good",IMDB4[[#This Row],[IMDb Score (1-10)]]&gt;=5,"Average",TRUE,"Poor")</f>
        <v>Average</v>
      </c>
      <c r="X1973" s="9" t="str">
        <f>IF(IMDB4[[#This Row],[Duration (min)]]&lt;90,"Short",IF(IMDB4[[#This Row],[Duration (min)]]&lt;=120,"Medium", "Long"))</f>
        <v>Medium</v>
      </c>
    </row>
    <row r="1974" spans="1:24" x14ac:dyDescent="0.25">
      <c r="A1974" s="1" t="s">
        <v>2177</v>
      </c>
      <c r="B1974" s="2">
        <v>36322</v>
      </c>
      <c r="C1974" s="30">
        <f>YEAR(IMDB4[[#This Row],[Release Date]])</f>
        <v>1999</v>
      </c>
      <c r="D1974" s="30" t="str">
        <f>FLOOR(IMDB4[[#This Row],[Year]],10)&amp;"s"</f>
        <v>1990s</v>
      </c>
      <c r="E1974" s="1" t="s">
        <v>32</v>
      </c>
      <c r="F1974" s="1" t="s">
        <v>40</v>
      </c>
      <c r="G1974" s="1" t="s">
        <v>3</v>
      </c>
      <c r="H1974" s="1" t="s">
        <v>4</v>
      </c>
      <c r="I1974" s="1" t="s">
        <v>28</v>
      </c>
      <c r="J1974" s="1" t="s">
        <v>838</v>
      </c>
      <c r="K1974" s="1" t="s">
        <v>2178</v>
      </c>
      <c r="L1974" s="30">
        <v>1000</v>
      </c>
      <c r="M1974" s="30">
        <v>2020</v>
      </c>
      <c r="N1974" s="30">
        <v>11</v>
      </c>
      <c r="O1974" s="30">
        <v>339</v>
      </c>
      <c r="P1974" s="27">
        <v>5.8</v>
      </c>
      <c r="Q1974" s="30">
        <v>44</v>
      </c>
      <c r="R1974" s="30">
        <v>73</v>
      </c>
      <c r="S1974" s="9">
        <v>11634458</v>
      </c>
      <c r="T1974" s="9">
        <v>17000000</v>
      </c>
      <c r="U1974" s="9">
        <f>IMDB4[[#This Row],[Gross Revenue]]-IMDB4[[#This Row],[Budget]]</f>
        <v>-5365542</v>
      </c>
      <c r="V1974" s="9" t="str">
        <f>IF(IMDB4[[#This Row],[Profit]]&gt;0,"Hit","Flop")</f>
        <v>Flop</v>
      </c>
      <c r="W1974" s="9" t="str" cm="1">
        <f t="array" ref="W1974">_xlfn.IFS(IMDB4[[#This Row],[IMDb Score (1-10)]]&gt;=8,"Excellent",IMDB4[[#This Row],[IMDb Score (1-10)]]&gt;=7,"Good",IMDB4[[#This Row],[IMDb Score (1-10)]]&gt;=5,"Average",TRUE,"Poor")</f>
        <v>Average</v>
      </c>
      <c r="X1974" s="9" t="str">
        <f>IF(IMDB4[[#This Row],[Duration (min)]]&lt;90,"Short",IF(IMDB4[[#This Row],[Duration (min)]]&lt;=120,"Medium", "Long"))</f>
        <v>Short</v>
      </c>
    </row>
    <row r="1975" spans="1:24" x14ac:dyDescent="0.25">
      <c r="A1975" s="1" t="s">
        <v>1187</v>
      </c>
      <c r="B1975" s="2">
        <v>34853</v>
      </c>
      <c r="C1975" s="30">
        <f>YEAR(IMDB4[[#This Row],[Release Date]])</f>
        <v>1995</v>
      </c>
      <c r="D1975" s="30" t="str">
        <f>FLOOR(IMDB4[[#This Row],[Year]],10)&amp;"s"</f>
        <v>1990s</v>
      </c>
      <c r="E1975" s="1" t="s">
        <v>32</v>
      </c>
      <c r="F1975" s="1" t="s">
        <v>77</v>
      </c>
      <c r="G1975" s="1" t="s">
        <v>3</v>
      </c>
      <c r="H1975" s="1" t="s">
        <v>4</v>
      </c>
      <c r="I1975" s="1" t="s">
        <v>132</v>
      </c>
      <c r="J1975" s="1" t="s">
        <v>1188</v>
      </c>
      <c r="K1975" s="1" t="s">
        <v>609</v>
      </c>
      <c r="L1975" s="30">
        <v>1000</v>
      </c>
      <c r="M1975" s="30">
        <v>3611</v>
      </c>
      <c r="N1975" s="30">
        <v>212</v>
      </c>
      <c r="O1975" s="30">
        <v>1000</v>
      </c>
      <c r="P1975" s="27">
        <v>5.6</v>
      </c>
      <c r="Q1975" s="30">
        <v>61</v>
      </c>
      <c r="R1975" s="30">
        <v>124</v>
      </c>
      <c r="S1975" s="9">
        <v>11000000</v>
      </c>
      <c r="T1975" s="9">
        <v>98000000</v>
      </c>
      <c r="U1975" s="9">
        <f>IMDB4[[#This Row],[Gross Revenue]]-IMDB4[[#This Row],[Budget]]</f>
        <v>-87000000</v>
      </c>
      <c r="V1975" s="9" t="str">
        <f>IF(IMDB4[[#This Row],[Profit]]&gt;0,"Hit","Flop")</f>
        <v>Flop</v>
      </c>
      <c r="W1975" s="9" t="str" cm="1">
        <f t="array" ref="W1975">_xlfn.IFS(IMDB4[[#This Row],[IMDb Score (1-10)]]&gt;=8,"Excellent",IMDB4[[#This Row],[IMDb Score (1-10)]]&gt;=7,"Good",IMDB4[[#This Row],[IMDb Score (1-10)]]&gt;=5,"Average",TRUE,"Poor")</f>
        <v>Average</v>
      </c>
      <c r="X1975" s="9" t="str">
        <f>IF(IMDB4[[#This Row],[Duration (min)]]&lt;90,"Short",IF(IMDB4[[#This Row],[Duration (min)]]&lt;=120,"Medium", "Long"))</f>
        <v>Long</v>
      </c>
    </row>
    <row r="1976" spans="1:24" x14ac:dyDescent="0.25">
      <c r="A1976" s="1" t="s">
        <v>1004</v>
      </c>
      <c r="B1976" s="2">
        <v>34148</v>
      </c>
      <c r="C1976" s="30">
        <f>YEAR(IMDB4[[#This Row],[Release Date]])</f>
        <v>1993</v>
      </c>
      <c r="D1976" s="30" t="str">
        <f>FLOOR(IMDB4[[#This Row],[Year]],10)&amp;"s"</f>
        <v>1990s</v>
      </c>
      <c r="E1976" s="1" t="s">
        <v>32</v>
      </c>
      <c r="F1976" s="1" t="s">
        <v>77</v>
      </c>
      <c r="G1976" s="1" t="s">
        <v>3</v>
      </c>
      <c r="H1976" s="1" t="s">
        <v>4</v>
      </c>
      <c r="I1976" s="1" t="s">
        <v>132</v>
      </c>
      <c r="J1976" s="1" t="s">
        <v>1005</v>
      </c>
      <c r="K1976" s="1" t="s">
        <v>1006</v>
      </c>
      <c r="L1976" s="30">
        <v>1000</v>
      </c>
      <c r="M1976" s="30">
        <v>3148</v>
      </c>
      <c r="N1976" s="30">
        <v>87</v>
      </c>
      <c r="O1976" s="30">
        <v>716</v>
      </c>
      <c r="P1976" s="27">
        <v>3.9</v>
      </c>
      <c r="Q1976" s="30">
        <v>75</v>
      </c>
      <c r="R1976" s="30">
        <v>104</v>
      </c>
      <c r="S1976" s="9">
        <v>10696210</v>
      </c>
      <c r="T1976" s="9">
        <v>23500000</v>
      </c>
      <c r="U1976" s="9">
        <f>IMDB4[[#This Row],[Gross Revenue]]-IMDB4[[#This Row],[Budget]]</f>
        <v>-12803790</v>
      </c>
      <c r="V1976" s="9" t="str">
        <f>IF(IMDB4[[#This Row],[Profit]]&gt;0,"Hit","Flop")</f>
        <v>Flop</v>
      </c>
      <c r="W1976" s="9" t="str" cm="1">
        <f t="array" ref="W1976">_xlfn.IFS(IMDB4[[#This Row],[IMDb Score (1-10)]]&gt;=8,"Excellent",IMDB4[[#This Row],[IMDb Score (1-10)]]&gt;=7,"Good",IMDB4[[#This Row],[IMDb Score (1-10)]]&gt;=5,"Average",TRUE,"Poor")</f>
        <v>Poor</v>
      </c>
      <c r="X1976" s="9" t="str">
        <f>IF(IMDB4[[#This Row],[Duration (min)]]&lt;90,"Short",IF(IMDB4[[#This Row],[Duration (min)]]&lt;=120,"Medium", "Long"))</f>
        <v>Medium</v>
      </c>
    </row>
    <row r="1977" spans="1:24" x14ac:dyDescent="0.25">
      <c r="A1977" s="1" t="s">
        <v>6970</v>
      </c>
      <c r="B1977" s="2">
        <v>42243</v>
      </c>
      <c r="C1977" s="30">
        <f>YEAR(IMDB4[[#This Row],[Release Date]])</f>
        <v>2015</v>
      </c>
      <c r="D1977" s="30" t="str">
        <f>FLOOR(IMDB4[[#This Row],[Year]],10)&amp;"s"</f>
        <v>2010s</v>
      </c>
      <c r="E1977" s="1" t="s">
        <v>32</v>
      </c>
      <c r="F1977" s="1" t="s">
        <v>77</v>
      </c>
      <c r="G1977" s="1" t="s">
        <v>3</v>
      </c>
      <c r="H1977" s="1" t="s">
        <v>4</v>
      </c>
      <c r="I1977" s="1" t="s">
        <v>92</v>
      </c>
      <c r="J1977" s="1" t="s">
        <v>4149</v>
      </c>
      <c r="K1977" s="1" t="s">
        <v>3626</v>
      </c>
      <c r="L1977" s="30">
        <v>1000</v>
      </c>
      <c r="M1977" s="30">
        <v>1686</v>
      </c>
      <c r="N1977" s="30">
        <v>180</v>
      </c>
      <c r="O1977" s="30">
        <v>0</v>
      </c>
      <c r="P1977" s="27">
        <v>5.8</v>
      </c>
      <c r="Q1977" s="30">
        <v>224</v>
      </c>
      <c r="R1977" s="30">
        <v>115</v>
      </c>
      <c r="S1977" s="9">
        <v>10640645</v>
      </c>
      <c r="T1977" s="9">
        <v>40000000</v>
      </c>
      <c r="U1977" s="9">
        <f>IMDB4[[#This Row],[Gross Revenue]]-IMDB4[[#This Row],[Budget]]</f>
        <v>-29359355</v>
      </c>
      <c r="V1977" s="9" t="str">
        <f>IF(IMDB4[[#This Row],[Profit]]&gt;0,"Hit","Flop")</f>
        <v>Flop</v>
      </c>
      <c r="W1977" s="9" t="str" cm="1">
        <f t="array" ref="W1977">_xlfn.IFS(IMDB4[[#This Row],[IMDb Score (1-10)]]&gt;=8,"Excellent",IMDB4[[#This Row],[IMDb Score (1-10)]]&gt;=7,"Good",IMDB4[[#This Row],[IMDb Score (1-10)]]&gt;=5,"Average",TRUE,"Poor")</f>
        <v>Average</v>
      </c>
      <c r="X1977" s="9" t="str">
        <f>IF(IMDB4[[#This Row],[Duration (min)]]&lt;90,"Short",IF(IMDB4[[#This Row],[Duration (min)]]&lt;=120,"Medium", "Long"))</f>
        <v>Medium</v>
      </c>
    </row>
    <row r="1978" spans="1:24" x14ac:dyDescent="0.25">
      <c r="A1978" s="1" t="s">
        <v>6720</v>
      </c>
      <c r="B1978" s="2">
        <v>41901</v>
      </c>
      <c r="C1978" s="30">
        <f>YEAR(IMDB4[[#This Row],[Release Date]])</f>
        <v>2014</v>
      </c>
      <c r="D1978" s="30" t="str">
        <f>FLOOR(IMDB4[[#This Row],[Year]],10)&amp;"s"</f>
        <v>2010s</v>
      </c>
      <c r="E1978" s="1" t="s">
        <v>32</v>
      </c>
      <c r="F1978" s="1" t="s">
        <v>77</v>
      </c>
      <c r="G1978" s="1" t="s">
        <v>3</v>
      </c>
      <c r="H1978" s="1" t="s">
        <v>4</v>
      </c>
      <c r="I1978" s="1" t="s">
        <v>92</v>
      </c>
      <c r="J1978" s="1" t="s">
        <v>6721</v>
      </c>
      <c r="K1978" s="1" t="s">
        <v>3983</v>
      </c>
      <c r="L1978" s="30">
        <v>1000</v>
      </c>
      <c r="M1978" s="30">
        <v>1458</v>
      </c>
      <c r="N1978" s="30">
        <v>453</v>
      </c>
      <c r="O1978" s="30">
        <v>10000</v>
      </c>
      <c r="P1978" s="27">
        <v>5.7</v>
      </c>
      <c r="Q1978" s="30">
        <v>233</v>
      </c>
      <c r="R1978" s="30">
        <v>109</v>
      </c>
      <c r="S1978" s="9">
        <v>10499968</v>
      </c>
      <c r="T1978" s="9">
        <v>35000000</v>
      </c>
      <c r="U1978" s="9">
        <f>IMDB4[[#This Row],[Gross Revenue]]-IMDB4[[#This Row],[Budget]]</f>
        <v>-24500032</v>
      </c>
      <c r="V1978" s="9" t="str">
        <f>IF(IMDB4[[#This Row],[Profit]]&gt;0,"Hit","Flop")</f>
        <v>Flop</v>
      </c>
      <c r="W1978" s="9" t="str" cm="1">
        <f t="array" ref="W1978">_xlfn.IFS(IMDB4[[#This Row],[IMDb Score (1-10)]]&gt;=8,"Excellent",IMDB4[[#This Row],[IMDb Score (1-10)]]&gt;=7,"Good",IMDB4[[#This Row],[IMDb Score (1-10)]]&gt;=5,"Average",TRUE,"Poor")</f>
        <v>Average</v>
      </c>
      <c r="X1978" s="9" t="str">
        <f>IF(IMDB4[[#This Row],[Duration (min)]]&lt;90,"Short",IF(IMDB4[[#This Row],[Duration (min)]]&lt;=120,"Medium", "Long"))</f>
        <v>Medium</v>
      </c>
    </row>
    <row r="1979" spans="1:24" x14ac:dyDescent="0.25">
      <c r="A1979" s="1" t="s">
        <v>3731</v>
      </c>
      <c r="B1979" s="2">
        <v>38085</v>
      </c>
      <c r="C1979" s="30">
        <f>YEAR(IMDB4[[#This Row],[Release Date]])</f>
        <v>2004</v>
      </c>
      <c r="D1979" s="30" t="str">
        <f>FLOOR(IMDB4[[#This Row],[Year]],10)&amp;"s"</f>
        <v>2000s</v>
      </c>
      <c r="E1979" s="1" t="s">
        <v>32</v>
      </c>
      <c r="F1979" s="1" t="s">
        <v>372</v>
      </c>
      <c r="G1979" s="1" t="s">
        <v>3</v>
      </c>
      <c r="H1979" s="1" t="s">
        <v>4</v>
      </c>
      <c r="I1979" s="1" t="s">
        <v>84</v>
      </c>
      <c r="J1979" s="1" t="s">
        <v>3732</v>
      </c>
      <c r="K1979" s="1" t="s">
        <v>3733</v>
      </c>
      <c r="L1979" s="30">
        <v>1000</v>
      </c>
      <c r="M1979" s="30">
        <v>4676</v>
      </c>
      <c r="N1979" s="30">
        <v>80</v>
      </c>
      <c r="O1979" s="30">
        <v>1000</v>
      </c>
      <c r="P1979" s="27">
        <v>5.9</v>
      </c>
      <c r="Q1979" s="30">
        <v>46</v>
      </c>
      <c r="R1979" s="30">
        <v>103</v>
      </c>
      <c r="S1979" s="9">
        <v>10411980</v>
      </c>
      <c r="T1979" s="9">
        <v>15000000</v>
      </c>
      <c r="U1979" s="9">
        <f>IMDB4[[#This Row],[Gross Revenue]]-IMDB4[[#This Row],[Budget]]</f>
        <v>-4588020</v>
      </c>
      <c r="V1979" s="9" t="str">
        <f>IF(IMDB4[[#This Row],[Profit]]&gt;0,"Hit","Flop")</f>
        <v>Flop</v>
      </c>
      <c r="W1979" s="9" t="str" cm="1">
        <f t="array" ref="W1979">_xlfn.IFS(IMDB4[[#This Row],[IMDb Score (1-10)]]&gt;=8,"Excellent",IMDB4[[#This Row],[IMDb Score (1-10)]]&gt;=7,"Good",IMDB4[[#This Row],[IMDb Score (1-10)]]&gt;=5,"Average",TRUE,"Poor")</f>
        <v>Average</v>
      </c>
      <c r="X1979" s="9" t="str">
        <f>IF(IMDB4[[#This Row],[Duration (min)]]&lt;90,"Short",IF(IMDB4[[#This Row],[Duration (min)]]&lt;=120,"Medium", "Long"))</f>
        <v>Medium</v>
      </c>
    </row>
    <row r="1980" spans="1:24" x14ac:dyDescent="0.25">
      <c r="A1980" s="1" t="s">
        <v>5463</v>
      </c>
      <c r="B1980" s="2">
        <v>40171</v>
      </c>
      <c r="C1980" s="30">
        <f>YEAR(IMDB4[[#This Row],[Release Date]])</f>
        <v>2009</v>
      </c>
      <c r="D1980" s="30" t="str">
        <f>FLOOR(IMDB4[[#This Row],[Year]],10)&amp;"s"</f>
        <v>2000s</v>
      </c>
      <c r="E1980" s="1" t="s">
        <v>32</v>
      </c>
      <c r="F1980" s="1" t="s">
        <v>77</v>
      </c>
      <c r="G1980" s="1" t="s">
        <v>3</v>
      </c>
      <c r="H1980" s="1" t="s">
        <v>4</v>
      </c>
      <c r="I1980" s="1" t="s">
        <v>92</v>
      </c>
      <c r="J1980" s="1" t="s">
        <v>273</v>
      </c>
      <c r="K1980" s="1" t="s">
        <v>2368</v>
      </c>
      <c r="L1980" s="30">
        <v>1000</v>
      </c>
      <c r="M1980" s="30">
        <v>1947</v>
      </c>
      <c r="N1980" s="30">
        <v>57</v>
      </c>
      <c r="O1980" s="30">
        <v>0</v>
      </c>
      <c r="P1980" s="27">
        <v>5.5</v>
      </c>
      <c r="Q1980" s="30">
        <v>166</v>
      </c>
      <c r="R1980" s="30">
        <v>101</v>
      </c>
      <c r="S1980" s="9">
        <v>10268846</v>
      </c>
      <c r="T1980" s="9">
        <v>35000000</v>
      </c>
      <c r="U1980" s="9">
        <f>IMDB4[[#This Row],[Gross Revenue]]-IMDB4[[#This Row],[Budget]]</f>
        <v>-24731154</v>
      </c>
      <c r="V1980" s="9" t="str">
        <f>IF(IMDB4[[#This Row],[Profit]]&gt;0,"Hit","Flop")</f>
        <v>Flop</v>
      </c>
      <c r="W1980" s="9" t="str" cm="1">
        <f t="array" ref="W1980">_xlfn.IFS(IMDB4[[#This Row],[IMDb Score (1-10)]]&gt;=8,"Excellent",IMDB4[[#This Row],[IMDb Score (1-10)]]&gt;=7,"Good",IMDB4[[#This Row],[IMDb Score (1-10)]]&gt;=5,"Average",TRUE,"Poor")</f>
        <v>Average</v>
      </c>
      <c r="X1980" s="9" t="str">
        <f>IF(IMDB4[[#This Row],[Duration (min)]]&lt;90,"Short",IF(IMDB4[[#This Row],[Duration (min)]]&lt;=120,"Medium", "Long"))</f>
        <v>Medium</v>
      </c>
    </row>
    <row r="1981" spans="1:24" x14ac:dyDescent="0.25">
      <c r="A1981" s="1" t="s">
        <v>7008</v>
      </c>
      <c r="B1981" s="2">
        <v>42060</v>
      </c>
      <c r="C1981" s="30">
        <f>YEAR(IMDB4[[#This Row],[Release Date]])</f>
        <v>2015</v>
      </c>
      <c r="D1981" s="30" t="str">
        <f>FLOOR(IMDB4[[#This Row],[Year]],10)&amp;"s"</f>
        <v>2010s</v>
      </c>
      <c r="E1981" s="1" t="s">
        <v>32</v>
      </c>
      <c r="F1981" s="1" t="s">
        <v>20</v>
      </c>
      <c r="G1981" s="1" t="s">
        <v>3</v>
      </c>
      <c r="H1981" s="1" t="s">
        <v>4</v>
      </c>
      <c r="I1981" s="1" t="s">
        <v>92</v>
      </c>
      <c r="J1981" s="1" t="s">
        <v>1445</v>
      </c>
      <c r="K1981" s="1" t="s">
        <v>6378</v>
      </c>
      <c r="L1981" s="30">
        <v>1000</v>
      </c>
      <c r="M1981" s="30">
        <v>1564</v>
      </c>
      <c r="N1981" s="30">
        <v>31</v>
      </c>
      <c r="O1981" s="30">
        <v>0</v>
      </c>
      <c r="P1981" s="27">
        <v>5.4</v>
      </c>
      <c r="Q1981" s="30">
        <v>90</v>
      </c>
      <c r="R1981" s="30">
        <v>91</v>
      </c>
      <c r="S1981" s="9">
        <v>10214013</v>
      </c>
      <c r="T1981" s="9">
        <v>35000000</v>
      </c>
      <c r="U1981" s="9">
        <f>IMDB4[[#This Row],[Gross Revenue]]-IMDB4[[#This Row],[Budget]]</f>
        <v>-24785987</v>
      </c>
      <c r="V1981" s="9" t="str">
        <f>IF(IMDB4[[#This Row],[Profit]]&gt;0,"Hit","Flop")</f>
        <v>Flop</v>
      </c>
      <c r="W1981" s="9" t="str" cm="1">
        <f t="array" ref="W1981">_xlfn.IFS(IMDB4[[#This Row],[IMDb Score (1-10)]]&gt;=8,"Excellent",IMDB4[[#This Row],[IMDb Score (1-10)]]&gt;=7,"Good",IMDB4[[#This Row],[IMDb Score (1-10)]]&gt;=5,"Average",TRUE,"Poor")</f>
        <v>Average</v>
      </c>
      <c r="X1981" s="9" t="str">
        <f>IF(IMDB4[[#This Row],[Duration (min)]]&lt;90,"Short",IF(IMDB4[[#This Row],[Duration (min)]]&lt;=120,"Medium", "Long"))</f>
        <v>Medium</v>
      </c>
    </row>
    <row r="1982" spans="1:24" x14ac:dyDescent="0.25">
      <c r="A1982" s="1" t="s">
        <v>5835</v>
      </c>
      <c r="B1982" s="2">
        <v>40549</v>
      </c>
      <c r="C1982" s="30">
        <f>YEAR(IMDB4[[#This Row],[Release Date]])</f>
        <v>2011</v>
      </c>
      <c r="D1982" s="30" t="str">
        <f>FLOOR(IMDB4[[#This Row],[Year]],10)&amp;"s"</f>
        <v>2010s</v>
      </c>
      <c r="E1982" s="1" t="s">
        <v>32</v>
      </c>
      <c r="F1982" s="1" t="s">
        <v>33</v>
      </c>
      <c r="G1982" s="1" t="s">
        <v>3</v>
      </c>
      <c r="H1982" s="1" t="s">
        <v>4</v>
      </c>
      <c r="I1982" s="1" t="s">
        <v>84</v>
      </c>
      <c r="J1982" s="1" t="s">
        <v>2024</v>
      </c>
      <c r="K1982" s="1" t="s">
        <v>5836</v>
      </c>
      <c r="L1982" s="30">
        <v>1000</v>
      </c>
      <c r="M1982" s="30">
        <v>5393</v>
      </c>
      <c r="N1982" s="30">
        <v>6</v>
      </c>
      <c r="O1982" s="30">
        <v>0</v>
      </c>
      <c r="P1982" s="27">
        <v>4.8</v>
      </c>
      <c r="Q1982" s="30">
        <v>77</v>
      </c>
      <c r="R1982" s="30">
        <v>86</v>
      </c>
      <c r="S1982" s="9">
        <v>10134754</v>
      </c>
      <c r="T1982" s="9">
        <v>30000000</v>
      </c>
      <c r="U1982" s="9">
        <f>IMDB4[[#This Row],[Gross Revenue]]-IMDB4[[#This Row],[Budget]]</f>
        <v>-19865246</v>
      </c>
      <c r="V1982" s="9" t="str">
        <f>IF(IMDB4[[#This Row],[Profit]]&gt;0,"Hit","Flop")</f>
        <v>Flop</v>
      </c>
      <c r="W1982" s="9" t="str" cm="1">
        <f t="array" ref="W1982">_xlfn.IFS(IMDB4[[#This Row],[IMDb Score (1-10)]]&gt;=8,"Excellent",IMDB4[[#This Row],[IMDb Score (1-10)]]&gt;=7,"Good",IMDB4[[#This Row],[IMDb Score (1-10)]]&gt;=5,"Average",TRUE,"Poor")</f>
        <v>Poor</v>
      </c>
      <c r="X1982" s="9" t="str">
        <f>IF(IMDB4[[#This Row],[Duration (min)]]&lt;90,"Short",IF(IMDB4[[#This Row],[Duration (min)]]&lt;=120,"Medium", "Long"))</f>
        <v>Short</v>
      </c>
    </row>
    <row r="1983" spans="1:24" x14ac:dyDescent="0.25">
      <c r="A1983" s="1" t="s">
        <v>5907</v>
      </c>
      <c r="B1983" s="2">
        <v>40731</v>
      </c>
      <c r="C1983" s="30">
        <f>YEAR(IMDB4[[#This Row],[Release Date]])</f>
        <v>2011</v>
      </c>
      <c r="D1983" s="30" t="str">
        <f>FLOOR(IMDB4[[#This Row],[Year]],10)&amp;"s"</f>
        <v>2010s</v>
      </c>
      <c r="E1983" s="1" t="s">
        <v>32</v>
      </c>
      <c r="F1983" s="1" t="s">
        <v>20</v>
      </c>
      <c r="G1983" s="1" t="s">
        <v>3</v>
      </c>
      <c r="H1983" s="1" t="s">
        <v>4</v>
      </c>
      <c r="I1983" s="1" t="s">
        <v>84</v>
      </c>
      <c r="J1983" s="1" t="s">
        <v>5908</v>
      </c>
      <c r="K1983" s="1" t="s">
        <v>3768</v>
      </c>
      <c r="L1983" s="30">
        <v>1000</v>
      </c>
      <c r="M1983" s="30">
        <v>5190</v>
      </c>
      <c r="N1983" s="30">
        <v>18</v>
      </c>
      <c r="O1983" s="30">
        <v>0</v>
      </c>
      <c r="P1983" s="27">
        <v>5.4</v>
      </c>
      <c r="Q1983" s="30">
        <v>83</v>
      </c>
      <c r="R1983" s="30">
        <v>104</v>
      </c>
      <c r="S1983" s="9">
        <v>10106233</v>
      </c>
      <c r="T1983" s="9">
        <v>8000000</v>
      </c>
      <c r="U1983" s="9">
        <f>IMDB4[[#This Row],[Gross Revenue]]-IMDB4[[#This Row],[Budget]]</f>
        <v>2106233</v>
      </c>
      <c r="V1983" s="9" t="str">
        <f>IF(IMDB4[[#This Row],[Profit]]&gt;0,"Hit","Flop")</f>
        <v>Hit</v>
      </c>
      <c r="W1983" s="9" t="str" cm="1">
        <f t="array" ref="W1983">_xlfn.IFS(IMDB4[[#This Row],[IMDb Score (1-10)]]&gt;=8,"Excellent",IMDB4[[#This Row],[IMDb Score (1-10)]]&gt;=7,"Good",IMDB4[[#This Row],[IMDb Score (1-10)]]&gt;=5,"Average",TRUE,"Poor")</f>
        <v>Average</v>
      </c>
      <c r="X1983" s="9" t="str">
        <f>IF(IMDB4[[#This Row],[Duration (min)]]&lt;90,"Short",IF(IMDB4[[#This Row],[Duration (min)]]&lt;=120,"Medium", "Long"))</f>
        <v>Medium</v>
      </c>
    </row>
    <row r="1984" spans="1:24" x14ac:dyDescent="0.25">
      <c r="A1984" s="1" t="s">
        <v>3922</v>
      </c>
      <c r="B1984" s="2">
        <v>38556</v>
      </c>
      <c r="C1984" s="30">
        <f>YEAR(IMDB4[[#This Row],[Release Date]])</f>
        <v>2005</v>
      </c>
      <c r="D1984" s="30" t="str">
        <f>FLOOR(IMDB4[[#This Row],[Year]],10)&amp;"s"</f>
        <v>2000s</v>
      </c>
      <c r="E1984" s="1" t="s">
        <v>32</v>
      </c>
      <c r="F1984" s="1" t="s">
        <v>9</v>
      </c>
      <c r="G1984" s="1" t="s">
        <v>3</v>
      </c>
      <c r="H1984" s="1" t="s">
        <v>4</v>
      </c>
      <c r="I1984" s="1" t="s">
        <v>132</v>
      </c>
      <c r="J1984" s="1" t="s">
        <v>3923</v>
      </c>
      <c r="K1984" s="1" t="s">
        <v>3924</v>
      </c>
      <c r="L1984" s="30">
        <v>1000</v>
      </c>
      <c r="M1984" s="30">
        <v>3155</v>
      </c>
      <c r="N1984" s="30">
        <v>65</v>
      </c>
      <c r="O1984" s="30">
        <v>816</v>
      </c>
      <c r="P1984" s="27">
        <v>5.9</v>
      </c>
      <c r="Q1984" s="30">
        <v>137</v>
      </c>
      <c r="R1984" s="30">
        <v>90</v>
      </c>
      <c r="S1984" s="9">
        <v>10042266</v>
      </c>
      <c r="T1984" s="9">
        <v>1000000</v>
      </c>
      <c r="U1984" s="9">
        <f>IMDB4[[#This Row],[Gross Revenue]]-IMDB4[[#This Row],[Budget]]</f>
        <v>9042266</v>
      </c>
      <c r="V1984" s="9" t="str">
        <f>IF(IMDB4[[#This Row],[Profit]]&gt;0,"Hit","Flop")</f>
        <v>Hit</v>
      </c>
      <c r="W1984" s="9" t="str" cm="1">
        <f t="array" ref="W1984">_xlfn.IFS(IMDB4[[#This Row],[IMDb Score (1-10)]]&gt;=8,"Excellent",IMDB4[[#This Row],[IMDb Score (1-10)]]&gt;=7,"Good",IMDB4[[#This Row],[IMDb Score (1-10)]]&gt;=5,"Average",TRUE,"Poor")</f>
        <v>Average</v>
      </c>
      <c r="X1984" s="9" t="str">
        <f>IF(IMDB4[[#This Row],[Duration (min)]]&lt;90,"Short",IF(IMDB4[[#This Row],[Duration (min)]]&lt;=120,"Medium", "Long"))</f>
        <v>Medium</v>
      </c>
    </row>
    <row r="1985" spans="1:24" x14ac:dyDescent="0.25">
      <c r="A1985" s="1" t="s">
        <v>5315</v>
      </c>
      <c r="B1985" s="2">
        <v>40010</v>
      </c>
      <c r="C1985" s="30">
        <f>YEAR(IMDB4[[#This Row],[Release Date]])</f>
        <v>2009</v>
      </c>
      <c r="D1985" s="30" t="str">
        <f>FLOOR(IMDB4[[#This Row],[Year]],10)&amp;"s"</f>
        <v>2000s</v>
      </c>
      <c r="E1985" s="1" t="s">
        <v>32</v>
      </c>
      <c r="F1985" s="1" t="s">
        <v>77</v>
      </c>
      <c r="G1985" s="1" t="s">
        <v>3</v>
      </c>
      <c r="H1985" s="1" t="s">
        <v>4</v>
      </c>
      <c r="I1985" s="1" t="s">
        <v>92</v>
      </c>
      <c r="J1985" s="1" t="s">
        <v>5316</v>
      </c>
      <c r="K1985" s="1" t="s">
        <v>5317</v>
      </c>
      <c r="L1985" s="30">
        <v>1000</v>
      </c>
      <c r="M1985" s="30">
        <v>4815</v>
      </c>
      <c r="N1985" s="30">
        <v>23</v>
      </c>
      <c r="O1985" s="30">
        <v>545</v>
      </c>
      <c r="P1985" s="27">
        <v>5.9</v>
      </c>
      <c r="Q1985" s="30">
        <v>49</v>
      </c>
      <c r="R1985" s="30">
        <v>84</v>
      </c>
      <c r="S1985" s="9">
        <v>10017041</v>
      </c>
      <c r="T1985" s="9">
        <v>3000000</v>
      </c>
      <c r="U1985" s="9">
        <f>IMDB4[[#This Row],[Gross Revenue]]-IMDB4[[#This Row],[Budget]]</f>
        <v>7017041</v>
      </c>
      <c r="V1985" s="9" t="str">
        <f>IF(IMDB4[[#This Row],[Profit]]&gt;0,"Hit","Flop")</f>
        <v>Hit</v>
      </c>
      <c r="W1985" s="9" t="str" cm="1">
        <f t="array" ref="W1985">_xlfn.IFS(IMDB4[[#This Row],[IMDb Score (1-10)]]&gt;=8,"Excellent",IMDB4[[#This Row],[IMDb Score (1-10)]]&gt;=7,"Good",IMDB4[[#This Row],[IMDb Score (1-10)]]&gt;=5,"Average",TRUE,"Poor")</f>
        <v>Average</v>
      </c>
      <c r="X1985" s="9" t="str">
        <f>IF(IMDB4[[#This Row],[Duration (min)]]&lt;90,"Short",IF(IMDB4[[#This Row],[Duration (min)]]&lt;=120,"Medium", "Long"))</f>
        <v>Short</v>
      </c>
    </row>
    <row r="1986" spans="1:24" x14ac:dyDescent="0.25">
      <c r="A1986" s="1" t="s">
        <v>1327</v>
      </c>
      <c r="B1986" s="2">
        <v>35318</v>
      </c>
      <c r="C1986" s="30">
        <f>YEAR(IMDB4[[#This Row],[Release Date]])</f>
        <v>1996</v>
      </c>
      <c r="D1986" s="30" t="str">
        <f>FLOOR(IMDB4[[#This Row],[Year]],10)&amp;"s"</f>
        <v>1990s</v>
      </c>
      <c r="E1986" s="1" t="s">
        <v>32</v>
      </c>
      <c r="F1986" s="1" t="s">
        <v>20</v>
      </c>
      <c r="G1986" s="1" t="s">
        <v>3</v>
      </c>
      <c r="H1986" s="1" t="s">
        <v>4</v>
      </c>
      <c r="I1986" s="1" t="s">
        <v>92</v>
      </c>
      <c r="J1986" s="1" t="s">
        <v>1328</v>
      </c>
      <c r="K1986" s="1" t="s">
        <v>242</v>
      </c>
      <c r="L1986" s="30">
        <v>1000</v>
      </c>
      <c r="M1986" s="30">
        <v>1614</v>
      </c>
      <c r="N1986" s="30">
        <v>11000</v>
      </c>
      <c r="O1986" s="30">
        <v>0</v>
      </c>
      <c r="P1986" s="27">
        <v>6.8</v>
      </c>
      <c r="Q1986" s="30">
        <v>69</v>
      </c>
      <c r="R1986" s="30">
        <v>101</v>
      </c>
      <c r="S1986" s="9">
        <v>9714482</v>
      </c>
      <c r="T1986" s="9">
        <v>20000000</v>
      </c>
      <c r="U1986" s="9">
        <f>IMDB4[[#This Row],[Gross Revenue]]-IMDB4[[#This Row],[Budget]]</f>
        <v>-10285518</v>
      </c>
      <c r="V1986" s="9" t="str">
        <f>IF(IMDB4[[#This Row],[Profit]]&gt;0,"Hit","Flop")</f>
        <v>Flop</v>
      </c>
      <c r="W1986" s="9" t="str" cm="1">
        <f t="array" ref="W1986">_xlfn.IFS(IMDB4[[#This Row],[IMDb Score (1-10)]]&gt;=8,"Excellent",IMDB4[[#This Row],[IMDb Score (1-10)]]&gt;=7,"Good",IMDB4[[#This Row],[IMDb Score (1-10)]]&gt;=5,"Average",TRUE,"Poor")</f>
        <v>Average</v>
      </c>
      <c r="X1986" s="9" t="str">
        <f>IF(IMDB4[[#This Row],[Duration (min)]]&lt;90,"Short",IF(IMDB4[[#This Row],[Duration (min)]]&lt;=120,"Medium", "Long"))</f>
        <v>Medium</v>
      </c>
    </row>
    <row r="1987" spans="1:24" x14ac:dyDescent="0.25">
      <c r="A1987" s="1" t="s">
        <v>3312</v>
      </c>
      <c r="B1987" s="2">
        <v>37669</v>
      </c>
      <c r="C1987" s="30">
        <f>YEAR(IMDB4[[#This Row],[Release Date]])</f>
        <v>2003</v>
      </c>
      <c r="D1987" s="30" t="str">
        <f>FLOOR(IMDB4[[#This Row],[Year]],10)&amp;"s"</f>
        <v>2000s</v>
      </c>
      <c r="E1987" s="1" t="s">
        <v>32</v>
      </c>
      <c r="F1987" s="1" t="s">
        <v>20</v>
      </c>
      <c r="G1987" s="1" t="s">
        <v>3</v>
      </c>
      <c r="H1987" s="1" t="s">
        <v>4</v>
      </c>
      <c r="I1987" s="1" t="s">
        <v>132</v>
      </c>
      <c r="J1987" s="1" t="s">
        <v>2495</v>
      </c>
      <c r="K1987" s="1" t="s">
        <v>910</v>
      </c>
      <c r="L1987" s="30">
        <v>1000</v>
      </c>
      <c r="M1987" s="30">
        <v>3096</v>
      </c>
      <c r="N1987" s="30">
        <v>0</v>
      </c>
      <c r="O1987" s="30">
        <v>0</v>
      </c>
      <c r="P1987" s="27">
        <v>5.8</v>
      </c>
      <c r="Q1987" s="30">
        <v>78</v>
      </c>
      <c r="R1987" s="30">
        <v>89</v>
      </c>
      <c r="S1987" s="9">
        <v>9652000</v>
      </c>
      <c r="T1987" s="9">
        <v>40000000</v>
      </c>
      <c r="U1987" s="9">
        <f>IMDB4[[#This Row],[Gross Revenue]]-IMDB4[[#This Row],[Budget]]</f>
        <v>-30348000</v>
      </c>
      <c r="V1987" s="9" t="str">
        <f>IF(IMDB4[[#This Row],[Profit]]&gt;0,"Hit","Flop")</f>
        <v>Flop</v>
      </c>
      <c r="W1987" s="9" t="str" cm="1">
        <f t="array" ref="W1987">_xlfn.IFS(IMDB4[[#This Row],[IMDb Score (1-10)]]&gt;=8,"Excellent",IMDB4[[#This Row],[IMDb Score (1-10)]]&gt;=7,"Good",IMDB4[[#This Row],[IMDb Score (1-10)]]&gt;=5,"Average",TRUE,"Poor")</f>
        <v>Average</v>
      </c>
      <c r="X1987" s="9" t="str">
        <f>IF(IMDB4[[#This Row],[Duration (min)]]&lt;90,"Short",IF(IMDB4[[#This Row],[Duration (min)]]&lt;=120,"Medium", "Long"))</f>
        <v>Short</v>
      </c>
    </row>
    <row r="1988" spans="1:24" x14ac:dyDescent="0.25">
      <c r="A1988" s="1" t="s">
        <v>5587</v>
      </c>
      <c r="B1988" s="2">
        <v>40281</v>
      </c>
      <c r="C1988" s="30">
        <f>YEAR(IMDB4[[#This Row],[Release Date]])</f>
        <v>2010</v>
      </c>
      <c r="D1988" s="30" t="str">
        <f>FLOOR(IMDB4[[#This Row],[Year]],10)&amp;"s"</f>
        <v>2010s</v>
      </c>
      <c r="E1988" s="1" t="s">
        <v>32</v>
      </c>
      <c r="F1988" s="1" t="s">
        <v>77</v>
      </c>
      <c r="G1988" s="1" t="s">
        <v>3</v>
      </c>
      <c r="H1988" s="1" t="s">
        <v>4</v>
      </c>
      <c r="I1988" s="1" t="s">
        <v>92</v>
      </c>
      <c r="J1988" s="1" t="s">
        <v>5588</v>
      </c>
      <c r="K1988" s="1" t="s">
        <v>5589</v>
      </c>
      <c r="L1988" s="30">
        <v>1000</v>
      </c>
      <c r="M1988" s="30">
        <v>2618</v>
      </c>
      <c r="N1988" s="30">
        <v>434</v>
      </c>
      <c r="O1988" s="30">
        <v>0</v>
      </c>
      <c r="P1988" s="27">
        <v>5.5</v>
      </c>
      <c r="Q1988" s="30">
        <v>163</v>
      </c>
      <c r="R1988" s="30">
        <v>95</v>
      </c>
      <c r="S1988" s="9">
        <v>8460995</v>
      </c>
      <c r="T1988" s="9">
        <v>10000000</v>
      </c>
      <c r="U1988" s="9">
        <f>IMDB4[[#This Row],[Gross Revenue]]-IMDB4[[#This Row],[Budget]]</f>
        <v>-1539005</v>
      </c>
      <c r="V1988" s="9" t="str">
        <f>IF(IMDB4[[#This Row],[Profit]]&gt;0,"Hit","Flop")</f>
        <v>Flop</v>
      </c>
      <c r="W1988" s="9" t="str" cm="1">
        <f t="array" ref="W1988">_xlfn.IFS(IMDB4[[#This Row],[IMDb Score (1-10)]]&gt;=8,"Excellent",IMDB4[[#This Row],[IMDb Score (1-10)]]&gt;=7,"Good",IMDB4[[#This Row],[IMDb Score (1-10)]]&gt;=5,"Average",TRUE,"Poor")</f>
        <v>Average</v>
      </c>
      <c r="X1988" s="9" t="str">
        <f>IF(IMDB4[[#This Row],[Duration (min)]]&lt;90,"Short",IF(IMDB4[[#This Row],[Duration (min)]]&lt;=120,"Medium", "Long"))</f>
        <v>Medium</v>
      </c>
    </row>
    <row r="1989" spans="1:24" x14ac:dyDescent="0.25">
      <c r="A1989" s="1" t="s">
        <v>1485</v>
      </c>
      <c r="B1989" s="2">
        <v>35519</v>
      </c>
      <c r="C1989" s="30">
        <f>YEAR(IMDB4[[#This Row],[Release Date]])</f>
        <v>1997</v>
      </c>
      <c r="D1989" s="30" t="str">
        <f>FLOOR(IMDB4[[#This Row],[Year]],10)&amp;"s"</f>
        <v>1990s</v>
      </c>
      <c r="E1989" s="1" t="s">
        <v>32</v>
      </c>
      <c r="F1989" s="1" t="s">
        <v>20</v>
      </c>
      <c r="G1989" s="1" t="s">
        <v>3</v>
      </c>
      <c r="H1989" s="1" t="s">
        <v>4</v>
      </c>
      <c r="I1989" s="1" t="s">
        <v>84</v>
      </c>
      <c r="J1989" s="1" t="s">
        <v>1486</v>
      </c>
      <c r="K1989" s="1" t="s">
        <v>549</v>
      </c>
      <c r="L1989" s="30">
        <v>1000</v>
      </c>
      <c r="M1989" s="30">
        <v>5535</v>
      </c>
      <c r="N1989" s="30">
        <v>23</v>
      </c>
      <c r="O1989" s="30">
        <v>517</v>
      </c>
      <c r="P1989" s="27">
        <v>5.4</v>
      </c>
      <c r="Q1989" s="30">
        <v>21</v>
      </c>
      <c r="R1989" s="30">
        <v>89</v>
      </c>
      <c r="S1989" s="9">
        <v>8119205</v>
      </c>
      <c r="T1989" s="9">
        <v>28000000</v>
      </c>
      <c r="U1989" s="9">
        <f>IMDB4[[#This Row],[Gross Revenue]]-IMDB4[[#This Row],[Budget]]</f>
        <v>-19880795</v>
      </c>
      <c r="V1989" s="9" t="str">
        <f>IF(IMDB4[[#This Row],[Profit]]&gt;0,"Hit","Flop")</f>
        <v>Flop</v>
      </c>
      <c r="W1989" s="9" t="str" cm="1">
        <f t="array" ref="W1989">_xlfn.IFS(IMDB4[[#This Row],[IMDb Score (1-10)]]&gt;=8,"Excellent",IMDB4[[#This Row],[IMDb Score (1-10)]]&gt;=7,"Good",IMDB4[[#This Row],[IMDb Score (1-10)]]&gt;=5,"Average",TRUE,"Poor")</f>
        <v>Average</v>
      </c>
      <c r="X1989" s="9" t="str">
        <f>IF(IMDB4[[#This Row],[Duration (min)]]&lt;90,"Short",IF(IMDB4[[#This Row],[Duration (min)]]&lt;=120,"Medium", "Long"))</f>
        <v>Short</v>
      </c>
    </row>
    <row r="1990" spans="1:24" x14ac:dyDescent="0.25">
      <c r="A1990" s="1" t="s">
        <v>1943</v>
      </c>
      <c r="B1990" s="2">
        <v>35969</v>
      </c>
      <c r="C1990" s="30">
        <f>YEAR(IMDB4[[#This Row],[Release Date]])</f>
        <v>1998</v>
      </c>
      <c r="D1990" s="30" t="str">
        <f>FLOOR(IMDB4[[#This Row],[Year]],10)&amp;"s"</f>
        <v>1990s</v>
      </c>
      <c r="E1990" s="1" t="s">
        <v>32</v>
      </c>
      <c r="F1990" s="1" t="s">
        <v>20</v>
      </c>
      <c r="G1990" s="1" t="s">
        <v>3</v>
      </c>
      <c r="H1990" s="1" t="s">
        <v>4</v>
      </c>
      <c r="I1990" s="1" t="s">
        <v>92</v>
      </c>
      <c r="J1990" s="1" t="s">
        <v>1944</v>
      </c>
      <c r="K1990" s="1" t="s">
        <v>1945</v>
      </c>
      <c r="L1990" s="30">
        <v>1000</v>
      </c>
      <c r="M1990" s="30">
        <v>3352</v>
      </c>
      <c r="N1990" s="30">
        <v>18</v>
      </c>
      <c r="O1990" s="30">
        <v>204</v>
      </c>
      <c r="P1990" s="27">
        <v>3.8</v>
      </c>
      <c r="Q1990" s="30">
        <v>23</v>
      </c>
      <c r="R1990" s="30">
        <v>84</v>
      </c>
      <c r="S1990" s="9">
        <v>8026971</v>
      </c>
      <c r="T1990" s="9">
        <v>13000000</v>
      </c>
      <c r="U1990" s="9">
        <f>IMDB4[[#This Row],[Gross Revenue]]-IMDB4[[#This Row],[Budget]]</f>
        <v>-4973029</v>
      </c>
      <c r="V1990" s="9" t="str">
        <f>IF(IMDB4[[#This Row],[Profit]]&gt;0,"Hit","Flop")</f>
        <v>Flop</v>
      </c>
      <c r="W1990" s="9" t="str" cm="1">
        <f t="array" ref="W1990">_xlfn.IFS(IMDB4[[#This Row],[IMDb Score (1-10)]]&gt;=8,"Excellent",IMDB4[[#This Row],[IMDb Score (1-10)]]&gt;=7,"Good",IMDB4[[#This Row],[IMDb Score (1-10)]]&gt;=5,"Average",TRUE,"Poor")</f>
        <v>Poor</v>
      </c>
      <c r="X1990" s="9" t="str">
        <f>IF(IMDB4[[#This Row],[Duration (min)]]&lt;90,"Short",IF(IMDB4[[#This Row],[Duration (min)]]&lt;=120,"Medium", "Long"))</f>
        <v>Short</v>
      </c>
    </row>
    <row r="1991" spans="1:24" x14ac:dyDescent="0.25">
      <c r="A1991" s="1" t="s">
        <v>5632</v>
      </c>
      <c r="B1991" s="2">
        <v>40398</v>
      </c>
      <c r="C1991" s="30">
        <f>YEAR(IMDB4[[#This Row],[Release Date]])</f>
        <v>2010</v>
      </c>
      <c r="D1991" s="30" t="str">
        <f>FLOOR(IMDB4[[#This Row],[Year]],10)&amp;"s"</f>
        <v>2010s</v>
      </c>
      <c r="E1991" s="1" t="s">
        <v>32</v>
      </c>
      <c r="F1991" s="1" t="s">
        <v>9</v>
      </c>
      <c r="G1991" s="1" t="s">
        <v>160</v>
      </c>
      <c r="H1991" s="1" t="s">
        <v>161</v>
      </c>
      <c r="I1991" s="1" t="s">
        <v>132</v>
      </c>
      <c r="J1991" s="1" t="s">
        <v>1079</v>
      </c>
      <c r="K1991" s="1" t="s">
        <v>5633</v>
      </c>
      <c r="L1991" s="30">
        <v>1000</v>
      </c>
      <c r="M1991" s="30">
        <v>2140</v>
      </c>
      <c r="N1991" s="30">
        <v>15</v>
      </c>
      <c r="O1991" s="30">
        <v>0</v>
      </c>
      <c r="P1991" s="27">
        <v>7.5</v>
      </c>
      <c r="Q1991" s="30">
        <v>136</v>
      </c>
      <c r="R1991" s="30">
        <v>111</v>
      </c>
      <c r="S1991" s="9">
        <v>7691700</v>
      </c>
      <c r="T1991" s="9">
        <v>10000000</v>
      </c>
      <c r="U1991" s="9">
        <f>IMDB4[[#This Row],[Gross Revenue]]-IMDB4[[#This Row],[Budget]]</f>
        <v>-2308300</v>
      </c>
      <c r="V1991" s="9" t="str">
        <f>IF(IMDB4[[#This Row],[Profit]]&gt;0,"Hit","Flop")</f>
        <v>Flop</v>
      </c>
      <c r="W1991" s="9" t="str" cm="1">
        <f t="array" ref="W1991">_xlfn.IFS(IMDB4[[#This Row],[IMDb Score (1-10)]]&gt;=8,"Excellent",IMDB4[[#This Row],[IMDb Score (1-10)]]&gt;=7,"Good",IMDB4[[#This Row],[IMDb Score (1-10)]]&gt;=5,"Average",TRUE,"Poor")</f>
        <v>Good</v>
      </c>
      <c r="X1991" s="9" t="str">
        <f>IF(IMDB4[[#This Row],[Duration (min)]]&lt;90,"Short",IF(IMDB4[[#This Row],[Duration (min)]]&lt;=120,"Medium", "Long"))</f>
        <v>Medium</v>
      </c>
    </row>
    <row r="1992" spans="1:24" x14ac:dyDescent="0.25">
      <c r="A1992" s="1" t="s">
        <v>2994</v>
      </c>
      <c r="B1992" s="2">
        <v>37503</v>
      </c>
      <c r="C1992" s="30">
        <f>YEAR(IMDB4[[#This Row],[Release Date]])</f>
        <v>2002</v>
      </c>
      <c r="D1992" s="30" t="str">
        <f>FLOOR(IMDB4[[#This Row],[Year]],10)&amp;"s"</f>
        <v>2000s</v>
      </c>
      <c r="E1992" s="1" t="s">
        <v>32</v>
      </c>
      <c r="F1992" s="1" t="s">
        <v>2</v>
      </c>
      <c r="G1992" s="1" t="s">
        <v>1742</v>
      </c>
      <c r="H1992" s="1" t="s">
        <v>481</v>
      </c>
      <c r="I1992" s="1" t="s">
        <v>92</v>
      </c>
      <c r="J1992" s="1" t="s">
        <v>2995</v>
      </c>
      <c r="K1992" s="1" t="s">
        <v>2996</v>
      </c>
      <c r="L1992" s="30">
        <v>1000</v>
      </c>
      <c r="M1992" s="30">
        <v>1211</v>
      </c>
      <c r="N1992" s="30">
        <v>353</v>
      </c>
      <c r="O1992" s="30">
        <v>28000</v>
      </c>
      <c r="P1992" s="27">
        <v>8.6999999999999993</v>
      </c>
      <c r="Q1992" s="30">
        <v>214</v>
      </c>
      <c r="R1992" s="30">
        <v>135</v>
      </c>
      <c r="S1992" s="9">
        <v>7563397</v>
      </c>
      <c r="T1992" s="9">
        <v>3300000</v>
      </c>
      <c r="U1992" s="9">
        <f>IMDB4[[#This Row],[Gross Revenue]]-IMDB4[[#This Row],[Budget]]</f>
        <v>4263397</v>
      </c>
      <c r="V1992" s="9" t="str">
        <f>IF(IMDB4[[#This Row],[Profit]]&gt;0,"Hit","Flop")</f>
        <v>Hit</v>
      </c>
      <c r="W1992" s="9" t="str" cm="1">
        <f t="array" ref="W1992">_xlfn.IFS(IMDB4[[#This Row],[IMDb Score (1-10)]]&gt;=8,"Excellent",IMDB4[[#This Row],[IMDb Score (1-10)]]&gt;=7,"Good",IMDB4[[#This Row],[IMDb Score (1-10)]]&gt;=5,"Average",TRUE,"Poor")</f>
        <v>Excellent</v>
      </c>
      <c r="X1992" s="9" t="str">
        <f>IF(IMDB4[[#This Row],[Duration (min)]]&lt;90,"Short",IF(IMDB4[[#This Row],[Duration (min)]]&lt;=120,"Medium", "Long"))</f>
        <v>Long</v>
      </c>
    </row>
    <row r="1993" spans="1:24" x14ac:dyDescent="0.25">
      <c r="A1993" s="1" t="s">
        <v>4686</v>
      </c>
      <c r="B1993" s="2">
        <v>39311</v>
      </c>
      <c r="C1993" s="30">
        <f>YEAR(IMDB4[[#This Row],[Release Date]])</f>
        <v>2007</v>
      </c>
      <c r="D1993" s="30" t="str">
        <f>FLOOR(IMDB4[[#This Row],[Year]],10)&amp;"s"</f>
        <v>2000s</v>
      </c>
      <c r="E1993" s="1" t="s">
        <v>32</v>
      </c>
      <c r="F1993" s="1" t="s">
        <v>20</v>
      </c>
      <c r="G1993" s="1" t="s">
        <v>3</v>
      </c>
      <c r="H1993" s="1" t="s">
        <v>4</v>
      </c>
      <c r="I1993" s="1" t="s">
        <v>84</v>
      </c>
      <c r="J1993" s="1" t="s">
        <v>1333</v>
      </c>
      <c r="K1993" s="1" t="s">
        <v>4687</v>
      </c>
      <c r="L1993" s="30">
        <v>1000</v>
      </c>
      <c r="M1993" s="30">
        <v>2495</v>
      </c>
      <c r="N1993" s="30">
        <v>43</v>
      </c>
      <c r="O1993" s="30">
        <v>0</v>
      </c>
      <c r="P1993" s="27">
        <v>6.8</v>
      </c>
      <c r="Q1993" s="30">
        <v>118</v>
      </c>
      <c r="R1993" s="30">
        <v>106</v>
      </c>
      <c r="S1993" s="9">
        <v>7486906</v>
      </c>
      <c r="T1993" s="9">
        <v>27000000</v>
      </c>
      <c r="U1993" s="9">
        <f>IMDB4[[#This Row],[Gross Revenue]]-IMDB4[[#This Row],[Budget]]</f>
        <v>-19513094</v>
      </c>
      <c r="V1993" s="9" t="str">
        <f>IF(IMDB4[[#This Row],[Profit]]&gt;0,"Hit","Flop")</f>
        <v>Flop</v>
      </c>
      <c r="W1993" s="9" t="str" cm="1">
        <f t="array" ref="W1993">_xlfn.IFS(IMDB4[[#This Row],[IMDb Score (1-10)]]&gt;=8,"Excellent",IMDB4[[#This Row],[IMDb Score (1-10)]]&gt;=7,"Good",IMDB4[[#This Row],[IMDb Score (1-10)]]&gt;=5,"Average",TRUE,"Poor")</f>
        <v>Average</v>
      </c>
      <c r="X1993" s="9" t="str">
        <f>IF(IMDB4[[#This Row],[Duration (min)]]&lt;90,"Short",IF(IMDB4[[#This Row],[Duration (min)]]&lt;=120,"Medium", "Long"))</f>
        <v>Medium</v>
      </c>
    </row>
    <row r="1994" spans="1:24" x14ac:dyDescent="0.25">
      <c r="A1994" s="1" t="s">
        <v>837</v>
      </c>
      <c r="B1994" s="2">
        <v>33494</v>
      </c>
      <c r="C1994" s="30">
        <f>YEAR(IMDB4[[#This Row],[Release Date]])</f>
        <v>1991</v>
      </c>
      <c r="D1994" s="30" t="str">
        <f>FLOOR(IMDB4[[#This Row],[Year]],10)&amp;"s"</f>
        <v>1990s</v>
      </c>
      <c r="E1994" s="1" t="s">
        <v>32</v>
      </c>
      <c r="F1994" s="1" t="s">
        <v>77</v>
      </c>
      <c r="G1994" s="1" t="s">
        <v>3</v>
      </c>
      <c r="H1994" s="1" t="s">
        <v>4</v>
      </c>
      <c r="I1994" s="1" t="s">
        <v>92</v>
      </c>
      <c r="J1994" s="1" t="s">
        <v>838</v>
      </c>
      <c r="K1994" s="1" t="s">
        <v>807</v>
      </c>
      <c r="L1994" s="30">
        <v>1000</v>
      </c>
      <c r="M1994" s="30">
        <v>3671</v>
      </c>
      <c r="N1994" s="30">
        <v>23</v>
      </c>
      <c r="O1994" s="30">
        <v>0</v>
      </c>
      <c r="P1994" s="27">
        <v>6</v>
      </c>
      <c r="Q1994" s="30">
        <v>30</v>
      </c>
      <c r="R1994" s="30">
        <v>98</v>
      </c>
      <c r="S1994" s="9">
        <v>7434726</v>
      </c>
      <c r="T1994" s="9">
        <v>23000000</v>
      </c>
      <c r="U1994" s="9">
        <f>IMDB4[[#This Row],[Gross Revenue]]-IMDB4[[#This Row],[Budget]]</f>
        <v>-15565274</v>
      </c>
      <c r="V1994" s="9" t="str">
        <f>IF(IMDB4[[#This Row],[Profit]]&gt;0,"Hit","Flop")</f>
        <v>Flop</v>
      </c>
      <c r="W1994" s="9" t="str" cm="1">
        <f t="array" ref="W1994">_xlfn.IFS(IMDB4[[#This Row],[IMDb Score (1-10)]]&gt;=8,"Excellent",IMDB4[[#This Row],[IMDb Score (1-10)]]&gt;=7,"Good",IMDB4[[#This Row],[IMDb Score (1-10)]]&gt;=5,"Average",TRUE,"Poor")</f>
        <v>Average</v>
      </c>
      <c r="X1994" s="9" t="str">
        <f>IF(IMDB4[[#This Row],[Duration (min)]]&lt;90,"Short",IF(IMDB4[[#This Row],[Duration (min)]]&lt;=120,"Medium", "Long"))</f>
        <v>Medium</v>
      </c>
    </row>
    <row r="1995" spans="1:24" x14ac:dyDescent="0.25">
      <c r="A1995" s="1" t="s">
        <v>6914</v>
      </c>
      <c r="B1995" s="2">
        <v>42283</v>
      </c>
      <c r="C1995" s="30">
        <f>YEAR(IMDB4[[#This Row],[Release Date]])</f>
        <v>2015</v>
      </c>
      <c r="D1995" s="30" t="str">
        <f>FLOOR(IMDB4[[#This Row],[Year]],10)&amp;"s"</f>
        <v>2010s</v>
      </c>
      <c r="E1995" s="1" t="s">
        <v>32</v>
      </c>
      <c r="F1995" s="1" t="s">
        <v>20</v>
      </c>
      <c r="G1995" s="1" t="s">
        <v>3</v>
      </c>
      <c r="H1995" s="1" t="s">
        <v>4</v>
      </c>
      <c r="I1995" s="1" t="s">
        <v>92</v>
      </c>
      <c r="J1995" s="1" t="s">
        <v>6915</v>
      </c>
      <c r="K1995" s="1" t="s">
        <v>2364</v>
      </c>
      <c r="L1995" s="30">
        <v>1000</v>
      </c>
      <c r="M1995" s="30">
        <v>3944</v>
      </c>
      <c r="N1995" s="30">
        <v>234</v>
      </c>
      <c r="O1995" s="30">
        <v>0</v>
      </c>
      <c r="P1995" s="27">
        <v>6.1</v>
      </c>
      <c r="Q1995" s="30">
        <v>125</v>
      </c>
      <c r="R1995" s="30">
        <v>107</v>
      </c>
      <c r="S1995" s="9">
        <v>6998324</v>
      </c>
      <c r="T1995" s="9">
        <v>28000000</v>
      </c>
      <c r="U1995" s="9">
        <f>IMDB4[[#This Row],[Gross Revenue]]-IMDB4[[#This Row],[Budget]]</f>
        <v>-21001676</v>
      </c>
      <c r="V1995" s="9" t="str">
        <f>IF(IMDB4[[#This Row],[Profit]]&gt;0,"Hit","Flop")</f>
        <v>Flop</v>
      </c>
      <c r="W1995" s="9" t="str" cm="1">
        <f t="array" ref="W1995">_xlfn.IFS(IMDB4[[#This Row],[IMDb Score (1-10)]]&gt;=8,"Excellent",IMDB4[[#This Row],[IMDb Score (1-10)]]&gt;=7,"Good",IMDB4[[#This Row],[IMDb Score (1-10)]]&gt;=5,"Average",TRUE,"Poor")</f>
        <v>Average</v>
      </c>
      <c r="X1995" s="9" t="str">
        <f>IF(IMDB4[[#This Row],[Duration (min)]]&lt;90,"Short",IF(IMDB4[[#This Row],[Duration (min)]]&lt;=120,"Medium", "Long"))</f>
        <v>Medium</v>
      </c>
    </row>
    <row r="1996" spans="1:24" x14ac:dyDescent="0.25">
      <c r="A1996" s="1" t="s">
        <v>1953</v>
      </c>
      <c r="B1996" s="2">
        <v>36288</v>
      </c>
      <c r="C1996" s="30">
        <f>YEAR(IMDB4[[#This Row],[Release Date]])</f>
        <v>1999</v>
      </c>
      <c r="D1996" s="30" t="str">
        <f>FLOOR(IMDB4[[#This Row],[Year]],10)&amp;"s"</f>
        <v>1990s</v>
      </c>
      <c r="E1996" s="1" t="s">
        <v>32</v>
      </c>
      <c r="F1996" s="1" t="s">
        <v>20</v>
      </c>
      <c r="G1996" s="1" t="s">
        <v>3</v>
      </c>
      <c r="H1996" s="1" t="s">
        <v>4</v>
      </c>
      <c r="I1996" s="1" t="s">
        <v>92</v>
      </c>
      <c r="J1996" s="1" t="s">
        <v>1750</v>
      </c>
      <c r="K1996" s="1" t="s">
        <v>1954</v>
      </c>
      <c r="L1996" s="30">
        <v>1000</v>
      </c>
      <c r="M1996" s="30">
        <v>2697</v>
      </c>
      <c r="N1996" s="30">
        <v>112</v>
      </c>
      <c r="O1996" s="30">
        <v>0</v>
      </c>
      <c r="P1996" s="27">
        <v>5.9</v>
      </c>
      <c r="Q1996" s="30">
        <v>67</v>
      </c>
      <c r="R1996" s="30">
        <v>101</v>
      </c>
      <c r="S1996" s="9">
        <v>6851636</v>
      </c>
      <c r="T1996" s="9">
        <v>6000000</v>
      </c>
      <c r="U1996" s="9">
        <f>IMDB4[[#This Row],[Gross Revenue]]-IMDB4[[#This Row],[Budget]]</f>
        <v>851636</v>
      </c>
      <c r="V1996" s="9" t="str">
        <f>IF(IMDB4[[#This Row],[Profit]]&gt;0,"Hit","Flop")</f>
        <v>Hit</v>
      </c>
      <c r="W1996" s="9" t="str" cm="1">
        <f t="array" ref="W1996">_xlfn.IFS(IMDB4[[#This Row],[IMDb Score (1-10)]]&gt;=8,"Excellent",IMDB4[[#This Row],[IMDb Score (1-10)]]&gt;=7,"Good",IMDB4[[#This Row],[IMDb Score (1-10)]]&gt;=5,"Average",TRUE,"Poor")</f>
        <v>Average</v>
      </c>
      <c r="X1996" s="9" t="str">
        <f>IF(IMDB4[[#This Row],[Duration (min)]]&lt;90,"Short",IF(IMDB4[[#This Row],[Duration (min)]]&lt;=120,"Medium", "Long"))</f>
        <v>Medium</v>
      </c>
    </row>
    <row r="1997" spans="1:24" x14ac:dyDescent="0.25">
      <c r="A1997" s="1" t="s">
        <v>6232</v>
      </c>
      <c r="B1997" s="2">
        <v>41053</v>
      </c>
      <c r="C1997" s="30">
        <f>YEAR(IMDB4[[#This Row],[Release Date]])</f>
        <v>2012</v>
      </c>
      <c r="D1997" s="30" t="str">
        <f>FLOOR(IMDB4[[#This Row],[Year]],10)&amp;"s"</f>
        <v>2010s</v>
      </c>
      <c r="E1997" s="1" t="s">
        <v>32</v>
      </c>
      <c r="F1997" s="1" t="s">
        <v>77</v>
      </c>
      <c r="G1997" s="1" t="s">
        <v>3</v>
      </c>
      <c r="H1997" s="1" t="s">
        <v>4</v>
      </c>
      <c r="I1997" s="1" t="s">
        <v>92</v>
      </c>
      <c r="J1997" s="1" t="s">
        <v>6233</v>
      </c>
      <c r="K1997" s="1" t="s">
        <v>6234</v>
      </c>
      <c r="L1997" s="30">
        <v>1000</v>
      </c>
      <c r="M1997" s="30">
        <v>3818</v>
      </c>
      <c r="N1997" s="30">
        <v>87</v>
      </c>
      <c r="O1997" s="30">
        <v>14000</v>
      </c>
      <c r="P1997" s="27">
        <v>6.1</v>
      </c>
      <c r="Q1997" s="30">
        <v>147</v>
      </c>
      <c r="R1997" s="30">
        <v>82</v>
      </c>
      <c r="S1997" s="9">
        <v>6842058</v>
      </c>
      <c r="T1997" s="9">
        <v>10000000</v>
      </c>
      <c r="U1997" s="9">
        <f>IMDB4[[#This Row],[Gross Revenue]]-IMDB4[[#This Row],[Budget]]</f>
        <v>-3157942</v>
      </c>
      <c r="V1997" s="9" t="str">
        <f>IF(IMDB4[[#This Row],[Profit]]&gt;0,"Hit","Flop")</f>
        <v>Flop</v>
      </c>
      <c r="W1997" s="9" t="str" cm="1">
        <f t="array" ref="W1997">_xlfn.IFS(IMDB4[[#This Row],[IMDb Score (1-10)]]&gt;=8,"Excellent",IMDB4[[#This Row],[IMDb Score (1-10)]]&gt;=7,"Good",IMDB4[[#This Row],[IMDb Score (1-10)]]&gt;=5,"Average",TRUE,"Poor")</f>
        <v>Average</v>
      </c>
      <c r="X1997" s="9" t="str">
        <f>IF(IMDB4[[#This Row],[Duration (min)]]&lt;90,"Short",IF(IMDB4[[#This Row],[Duration (min)]]&lt;=120,"Medium", "Long"))</f>
        <v>Short</v>
      </c>
    </row>
    <row r="1998" spans="1:24" x14ac:dyDescent="0.25">
      <c r="A1998" s="1" t="s">
        <v>903</v>
      </c>
      <c r="B1998" s="2">
        <v>33822</v>
      </c>
      <c r="C1998" s="30">
        <f>YEAR(IMDB4[[#This Row],[Release Date]])</f>
        <v>1992</v>
      </c>
      <c r="D1998" s="30" t="str">
        <f>FLOOR(IMDB4[[#This Row],[Year]],10)&amp;"s"</f>
        <v>1990s</v>
      </c>
      <c r="E1998" s="1" t="s">
        <v>32</v>
      </c>
      <c r="F1998" s="1" t="s">
        <v>77</v>
      </c>
      <c r="G1998" s="1" t="s">
        <v>3</v>
      </c>
      <c r="H1998" s="1" t="s">
        <v>334</v>
      </c>
      <c r="I1998" s="1" t="s">
        <v>92</v>
      </c>
      <c r="J1998" s="1" t="s">
        <v>516</v>
      </c>
      <c r="K1998" s="1" t="s">
        <v>904</v>
      </c>
      <c r="L1998" s="30">
        <v>1000</v>
      </c>
      <c r="M1998" s="30">
        <v>4755</v>
      </c>
      <c r="N1998" s="30">
        <v>216</v>
      </c>
      <c r="O1998" s="30">
        <v>1000</v>
      </c>
      <c r="P1998" s="27">
        <v>5.9</v>
      </c>
      <c r="Q1998" s="30">
        <v>58</v>
      </c>
      <c r="R1998" s="30">
        <v>95</v>
      </c>
      <c r="S1998" s="9">
        <v>6739141</v>
      </c>
      <c r="T1998" s="9">
        <v>8000000</v>
      </c>
      <c r="U1998" s="9">
        <f>IMDB4[[#This Row],[Gross Revenue]]-IMDB4[[#This Row],[Budget]]</f>
        <v>-1260859</v>
      </c>
      <c r="V1998" s="9" t="str">
        <f>IF(IMDB4[[#This Row],[Profit]]&gt;0,"Hit","Flop")</f>
        <v>Flop</v>
      </c>
      <c r="W1998" s="9" t="str" cm="1">
        <f t="array" ref="W1998">_xlfn.IFS(IMDB4[[#This Row],[IMDb Score (1-10)]]&gt;=8,"Excellent",IMDB4[[#This Row],[IMDb Score (1-10)]]&gt;=7,"Good",IMDB4[[#This Row],[IMDb Score (1-10)]]&gt;=5,"Average",TRUE,"Poor")</f>
        <v>Average</v>
      </c>
      <c r="X1998" s="9" t="str">
        <f>IF(IMDB4[[#This Row],[Duration (min)]]&lt;90,"Short",IF(IMDB4[[#This Row],[Duration (min)]]&lt;=120,"Medium", "Long"))</f>
        <v>Medium</v>
      </c>
    </row>
    <row r="1999" spans="1:24" x14ac:dyDescent="0.25">
      <c r="A1999" s="1" t="s">
        <v>1712</v>
      </c>
      <c r="B1999" s="2">
        <v>35976</v>
      </c>
      <c r="C1999" s="30">
        <f>YEAR(IMDB4[[#This Row],[Release Date]])</f>
        <v>1998</v>
      </c>
      <c r="D1999" s="30" t="str">
        <f>FLOOR(IMDB4[[#This Row],[Year]],10)&amp;"s"</f>
        <v>1990s</v>
      </c>
      <c r="E1999" s="1" t="s">
        <v>1</v>
      </c>
      <c r="F1999" s="1" t="s">
        <v>2</v>
      </c>
      <c r="G1999" s="1" t="s">
        <v>3</v>
      </c>
      <c r="H1999" s="1" t="s">
        <v>4</v>
      </c>
      <c r="I1999" s="1" t="s">
        <v>92</v>
      </c>
      <c r="J1999" s="1" t="s">
        <v>1225</v>
      </c>
      <c r="K1999" s="1" t="s">
        <v>1713</v>
      </c>
      <c r="L1999" s="30">
        <v>1000</v>
      </c>
      <c r="M1999" s="30">
        <v>3858</v>
      </c>
      <c r="N1999" s="30">
        <v>194</v>
      </c>
      <c r="O1999" s="30">
        <v>35000</v>
      </c>
      <c r="P1999" s="27">
        <v>8.6</v>
      </c>
      <c r="Q1999" s="30">
        <v>162</v>
      </c>
      <c r="R1999" s="30">
        <v>101</v>
      </c>
      <c r="S1999" s="9">
        <v>6712241</v>
      </c>
      <c r="T1999" s="9">
        <v>7500000</v>
      </c>
      <c r="U1999" s="9">
        <f>IMDB4[[#This Row],[Gross Revenue]]-IMDB4[[#This Row],[Budget]]</f>
        <v>-787759</v>
      </c>
      <c r="V1999" s="9" t="str">
        <f>IF(IMDB4[[#This Row],[Profit]]&gt;0,"Hit","Flop")</f>
        <v>Flop</v>
      </c>
      <c r="W1999" s="9" t="str" cm="1">
        <f t="array" ref="W1999">_xlfn.IFS(IMDB4[[#This Row],[IMDb Score (1-10)]]&gt;=8,"Excellent",IMDB4[[#This Row],[IMDb Score (1-10)]]&gt;=7,"Good",IMDB4[[#This Row],[IMDb Score (1-10)]]&gt;=5,"Average",TRUE,"Poor")</f>
        <v>Excellent</v>
      </c>
      <c r="X1999" s="9" t="str">
        <f>IF(IMDB4[[#This Row],[Duration (min)]]&lt;90,"Short",IF(IMDB4[[#This Row],[Duration (min)]]&lt;=120,"Medium", "Long"))</f>
        <v>Medium</v>
      </c>
    </row>
    <row r="2000" spans="1:24" x14ac:dyDescent="0.25">
      <c r="A2000" s="1" t="s">
        <v>5027</v>
      </c>
      <c r="B2000" s="2">
        <v>39503</v>
      </c>
      <c r="C2000" s="30">
        <f>YEAR(IMDB4[[#This Row],[Release Date]])</f>
        <v>2008</v>
      </c>
      <c r="D2000" s="30" t="str">
        <f>FLOOR(IMDB4[[#This Row],[Year]],10)&amp;"s"</f>
        <v>2000s</v>
      </c>
      <c r="E2000" s="1" t="s">
        <v>32</v>
      </c>
      <c r="F2000" s="1" t="s">
        <v>40</v>
      </c>
      <c r="G2000" s="1" t="s">
        <v>3</v>
      </c>
      <c r="H2000" s="1" t="s">
        <v>4</v>
      </c>
      <c r="I2000" s="1" t="s">
        <v>92</v>
      </c>
      <c r="J2000" s="1" t="s">
        <v>5028</v>
      </c>
      <c r="K2000" s="1" t="s">
        <v>5029</v>
      </c>
      <c r="L2000" s="30">
        <v>1000</v>
      </c>
      <c r="M2000" s="30">
        <v>4218</v>
      </c>
      <c r="N2000" s="30">
        <v>29</v>
      </c>
      <c r="O2000" s="30">
        <v>847</v>
      </c>
      <c r="P2000" s="27">
        <v>5.3</v>
      </c>
      <c r="Q2000" s="30">
        <v>58</v>
      </c>
      <c r="R2000" s="30">
        <v>87</v>
      </c>
      <c r="S2000" s="9">
        <v>6563357</v>
      </c>
      <c r="T2000" s="9">
        <v>20000000</v>
      </c>
      <c r="U2000" s="9">
        <f>IMDB4[[#This Row],[Gross Revenue]]-IMDB4[[#This Row],[Budget]]</f>
        <v>-13436643</v>
      </c>
      <c r="V2000" s="9" t="str">
        <f>IF(IMDB4[[#This Row],[Profit]]&gt;0,"Hit","Flop")</f>
        <v>Flop</v>
      </c>
      <c r="W2000" s="9" t="str" cm="1">
        <f t="array" ref="W2000">_xlfn.IFS(IMDB4[[#This Row],[IMDb Score (1-10)]]&gt;=8,"Excellent",IMDB4[[#This Row],[IMDb Score (1-10)]]&gt;=7,"Good",IMDB4[[#This Row],[IMDb Score (1-10)]]&gt;=5,"Average",TRUE,"Poor")</f>
        <v>Average</v>
      </c>
      <c r="X2000" s="9" t="str">
        <f>IF(IMDB4[[#This Row],[Duration (min)]]&lt;90,"Short",IF(IMDB4[[#This Row],[Duration (min)]]&lt;=120,"Medium", "Long"))</f>
        <v>Short</v>
      </c>
    </row>
    <row r="2001" spans="1:24" x14ac:dyDescent="0.25">
      <c r="A2001" s="1" t="s">
        <v>6895</v>
      </c>
      <c r="B2001" s="2">
        <v>42059</v>
      </c>
      <c r="C2001" s="30">
        <f>YEAR(IMDB4[[#This Row],[Release Date]])</f>
        <v>2015</v>
      </c>
      <c r="D2001" s="30" t="str">
        <f>FLOOR(IMDB4[[#This Row],[Year]],10)&amp;"s"</f>
        <v>2010s</v>
      </c>
      <c r="E2001" s="1" t="s">
        <v>32</v>
      </c>
      <c r="F2001" s="1" t="s">
        <v>9</v>
      </c>
      <c r="G2001" s="1" t="s">
        <v>3</v>
      </c>
      <c r="H2001" s="1" t="s">
        <v>1802</v>
      </c>
      <c r="I2001" s="1" t="s">
        <v>132</v>
      </c>
      <c r="J2001" s="1" t="s">
        <v>1445</v>
      </c>
      <c r="K2001" s="1" t="s">
        <v>4250</v>
      </c>
      <c r="L2001" s="30">
        <v>1000</v>
      </c>
      <c r="M2001" s="30">
        <v>5705</v>
      </c>
      <c r="N2001" s="30">
        <v>38</v>
      </c>
      <c r="O2001" s="30">
        <v>15000</v>
      </c>
      <c r="P2001" s="27">
        <v>7.4</v>
      </c>
      <c r="Q2001" s="30">
        <v>45</v>
      </c>
      <c r="R2001" s="30">
        <v>106</v>
      </c>
      <c r="S2001" s="9">
        <v>6420319</v>
      </c>
      <c r="T2001" s="9">
        <v>20000000</v>
      </c>
      <c r="U2001" s="9">
        <f>IMDB4[[#This Row],[Gross Revenue]]-IMDB4[[#This Row],[Budget]]</f>
        <v>-13579681</v>
      </c>
      <c r="V2001" s="9" t="str">
        <f>IF(IMDB4[[#This Row],[Profit]]&gt;0,"Hit","Flop")</f>
        <v>Flop</v>
      </c>
      <c r="W2001" s="9" t="str" cm="1">
        <f t="array" ref="W2001">_xlfn.IFS(IMDB4[[#This Row],[IMDb Score (1-10)]]&gt;=8,"Excellent",IMDB4[[#This Row],[IMDb Score (1-10)]]&gt;=7,"Good",IMDB4[[#This Row],[IMDb Score (1-10)]]&gt;=5,"Average",TRUE,"Poor")</f>
        <v>Good</v>
      </c>
      <c r="X2001" s="9" t="str">
        <f>IF(IMDB4[[#This Row],[Duration (min)]]&lt;90,"Short",IF(IMDB4[[#This Row],[Duration (min)]]&lt;=120,"Medium", "Long"))</f>
        <v>Medium</v>
      </c>
    </row>
    <row r="2002" spans="1:24" x14ac:dyDescent="0.25">
      <c r="A2002" s="1" t="s">
        <v>4129</v>
      </c>
      <c r="B2002" s="2">
        <v>38636</v>
      </c>
      <c r="C2002" s="30">
        <f>YEAR(IMDB4[[#This Row],[Release Date]])</f>
        <v>2005</v>
      </c>
      <c r="D2002" s="30" t="str">
        <f>FLOOR(IMDB4[[#This Row],[Year]],10)&amp;"s"</f>
        <v>2000s</v>
      </c>
      <c r="E2002" s="1" t="s">
        <v>32</v>
      </c>
      <c r="F2002" s="1" t="s">
        <v>9</v>
      </c>
      <c r="G2002" s="1" t="s">
        <v>3</v>
      </c>
      <c r="H2002" s="1" t="s">
        <v>4</v>
      </c>
      <c r="I2002" s="1" t="s">
        <v>92</v>
      </c>
      <c r="J2002" s="1" t="s">
        <v>1126</v>
      </c>
      <c r="K2002" s="1" t="s">
        <v>4130</v>
      </c>
      <c r="L2002" s="30">
        <v>1000</v>
      </c>
      <c r="M2002" s="30">
        <v>5085</v>
      </c>
      <c r="N2002" s="30">
        <v>11</v>
      </c>
      <c r="O2002" s="30">
        <v>0</v>
      </c>
      <c r="P2002" s="27">
        <v>7.1</v>
      </c>
      <c r="Q2002" s="30">
        <v>161</v>
      </c>
      <c r="R2002" s="30">
        <v>94</v>
      </c>
      <c r="S2002" s="9">
        <v>6301131</v>
      </c>
      <c r="T2002" s="9">
        <v>29000000</v>
      </c>
      <c r="U2002" s="9">
        <f>IMDB4[[#This Row],[Gross Revenue]]-IMDB4[[#This Row],[Budget]]</f>
        <v>-22698869</v>
      </c>
      <c r="V2002" s="9" t="str">
        <f>IF(IMDB4[[#This Row],[Profit]]&gt;0,"Hit","Flop")</f>
        <v>Flop</v>
      </c>
      <c r="W2002" s="9" t="str" cm="1">
        <f t="array" ref="W2002">_xlfn.IFS(IMDB4[[#This Row],[IMDb Score (1-10)]]&gt;=8,"Excellent",IMDB4[[#This Row],[IMDb Score (1-10)]]&gt;=7,"Good",IMDB4[[#This Row],[IMDb Score (1-10)]]&gt;=5,"Average",TRUE,"Poor")</f>
        <v>Good</v>
      </c>
      <c r="X2002" s="9" t="str">
        <f>IF(IMDB4[[#This Row],[Duration (min)]]&lt;90,"Short",IF(IMDB4[[#This Row],[Duration (min)]]&lt;=120,"Medium", "Long"))</f>
        <v>Medium</v>
      </c>
    </row>
    <row r="2003" spans="1:24" x14ac:dyDescent="0.25">
      <c r="A2003" s="1" t="s">
        <v>2247</v>
      </c>
      <c r="B2003" s="2">
        <v>36173</v>
      </c>
      <c r="C2003" s="30">
        <f>YEAR(IMDB4[[#This Row],[Release Date]])</f>
        <v>1999</v>
      </c>
      <c r="D2003" s="30" t="str">
        <f>FLOOR(IMDB4[[#This Row],[Year]],10)&amp;"s"</f>
        <v>1990s</v>
      </c>
      <c r="E2003" s="1" t="s">
        <v>32</v>
      </c>
      <c r="F2003" s="1" t="s">
        <v>61</v>
      </c>
      <c r="G2003" s="1" t="s">
        <v>3</v>
      </c>
      <c r="H2003" s="1" t="s">
        <v>83</v>
      </c>
      <c r="I2003" s="1" t="s">
        <v>92</v>
      </c>
      <c r="J2003" s="1" t="s">
        <v>614</v>
      </c>
      <c r="K2003" s="1" t="s">
        <v>2248</v>
      </c>
      <c r="L2003" s="30">
        <v>1000</v>
      </c>
      <c r="M2003" s="30">
        <v>1690</v>
      </c>
      <c r="N2003" s="30">
        <v>608</v>
      </c>
      <c r="O2003" s="30">
        <v>608</v>
      </c>
      <c r="P2003" s="27">
        <v>7.4</v>
      </c>
      <c r="Q2003" s="30">
        <v>103</v>
      </c>
      <c r="R2003" s="30">
        <v>154</v>
      </c>
      <c r="S2003" s="9">
        <v>6201757</v>
      </c>
      <c r="T2003" s="9">
        <v>10000000</v>
      </c>
      <c r="U2003" s="9">
        <f>IMDB4[[#This Row],[Gross Revenue]]-IMDB4[[#This Row],[Budget]]</f>
        <v>-3798243</v>
      </c>
      <c r="V2003" s="9" t="str">
        <f>IF(IMDB4[[#This Row],[Profit]]&gt;0,"Hit","Flop")</f>
        <v>Flop</v>
      </c>
      <c r="W2003" s="9" t="str" cm="1">
        <f t="array" ref="W2003">_xlfn.IFS(IMDB4[[#This Row],[IMDb Score (1-10)]]&gt;=8,"Excellent",IMDB4[[#This Row],[IMDb Score (1-10)]]&gt;=7,"Good",IMDB4[[#This Row],[IMDb Score (1-10)]]&gt;=5,"Average",TRUE,"Poor")</f>
        <v>Good</v>
      </c>
      <c r="X2003" s="9" t="str">
        <f>IF(IMDB4[[#This Row],[Duration (min)]]&lt;90,"Short",IF(IMDB4[[#This Row],[Duration (min)]]&lt;=120,"Medium", "Long"))</f>
        <v>Long</v>
      </c>
    </row>
    <row r="2004" spans="1:24" x14ac:dyDescent="0.25">
      <c r="A2004" s="1" t="s">
        <v>2704</v>
      </c>
      <c r="B2004" s="2">
        <v>37167</v>
      </c>
      <c r="C2004" s="30">
        <f>YEAR(IMDB4[[#This Row],[Release Date]])</f>
        <v>2001</v>
      </c>
      <c r="D2004" s="30" t="str">
        <f>FLOOR(IMDB4[[#This Row],[Year]],10)&amp;"s"</f>
        <v>2000s</v>
      </c>
      <c r="E2004" s="1" t="s">
        <v>32</v>
      </c>
      <c r="F2004" s="1" t="s">
        <v>9</v>
      </c>
      <c r="G2004" s="1" t="s">
        <v>3</v>
      </c>
      <c r="H2004" s="1" t="s">
        <v>4</v>
      </c>
      <c r="I2004" s="1" t="s">
        <v>92</v>
      </c>
      <c r="J2004" s="1" t="s">
        <v>1493</v>
      </c>
      <c r="K2004" s="1" t="s">
        <v>1283</v>
      </c>
      <c r="L2004" s="30">
        <v>1000</v>
      </c>
      <c r="M2004" s="30">
        <v>2664</v>
      </c>
      <c r="N2004" s="30">
        <v>39</v>
      </c>
      <c r="O2004" s="30">
        <v>892</v>
      </c>
      <c r="P2004" s="27">
        <v>6.2</v>
      </c>
      <c r="Q2004" s="30">
        <v>83</v>
      </c>
      <c r="R2004" s="30">
        <v>102</v>
      </c>
      <c r="S2004" s="9">
        <v>6114237</v>
      </c>
      <c r="T2004" s="9">
        <v>40000000</v>
      </c>
      <c r="U2004" s="9">
        <f>IMDB4[[#This Row],[Gross Revenue]]-IMDB4[[#This Row],[Budget]]</f>
        <v>-33885763</v>
      </c>
      <c r="V2004" s="9" t="str">
        <f>IF(IMDB4[[#This Row],[Profit]]&gt;0,"Hit","Flop")</f>
        <v>Flop</v>
      </c>
      <c r="W2004" s="9" t="str" cm="1">
        <f t="array" ref="W2004">_xlfn.IFS(IMDB4[[#This Row],[IMDb Score (1-10)]]&gt;=8,"Excellent",IMDB4[[#This Row],[IMDb Score (1-10)]]&gt;=7,"Good",IMDB4[[#This Row],[IMDb Score (1-10)]]&gt;=5,"Average",TRUE,"Poor")</f>
        <v>Average</v>
      </c>
      <c r="X2004" s="9" t="str">
        <f>IF(IMDB4[[#This Row],[Duration (min)]]&lt;90,"Short",IF(IMDB4[[#This Row],[Duration (min)]]&lt;=120,"Medium", "Long"))</f>
        <v>Medium</v>
      </c>
    </row>
    <row r="2005" spans="1:24" x14ac:dyDescent="0.25">
      <c r="A2005" s="1" t="s">
        <v>323</v>
      </c>
      <c r="B2005" s="2">
        <v>29705</v>
      </c>
      <c r="C2005" s="30">
        <f>YEAR(IMDB4[[#This Row],[Release Date]])</f>
        <v>1981</v>
      </c>
      <c r="D2005" s="30" t="str">
        <f>FLOOR(IMDB4[[#This Row],[Year]],10)&amp;"s"</f>
        <v>1980s</v>
      </c>
      <c r="E2005" s="1" t="s">
        <v>32</v>
      </c>
      <c r="F2005" s="1" t="s">
        <v>77</v>
      </c>
      <c r="G2005" s="1" t="s">
        <v>3</v>
      </c>
      <c r="H2005" s="1" t="s">
        <v>4</v>
      </c>
      <c r="I2005" s="1" t="s">
        <v>84</v>
      </c>
      <c r="J2005" s="1" t="s">
        <v>324</v>
      </c>
      <c r="K2005" s="1" t="s">
        <v>325</v>
      </c>
      <c r="L2005" s="30">
        <v>1000</v>
      </c>
      <c r="M2005" s="30">
        <v>1263</v>
      </c>
      <c r="N2005" s="30">
        <v>25</v>
      </c>
      <c r="O2005" s="30">
        <v>0</v>
      </c>
      <c r="P2005" s="27">
        <v>6.7</v>
      </c>
      <c r="Q2005" s="30">
        <v>60</v>
      </c>
      <c r="R2005" s="30">
        <v>108</v>
      </c>
      <c r="S2005" s="9">
        <v>6000000</v>
      </c>
      <c r="T2005" s="9">
        <v>18000000</v>
      </c>
      <c r="U2005" s="9">
        <f>IMDB4[[#This Row],[Gross Revenue]]-IMDB4[[#This Row],[Budget]]</f>
        <v>-12000000</v>
      </c>
      <c r="V2005" s="9" t="str">
        <f>IF(IMDB4[[#This Row],[Profit]]&gt;0,"Hit","Flop")</f>
        <v>Flop</v>
      </c>
      <c r="W2005" s="9" t="str" cm="1">
        <f t="array" ref="W2005">_xlfn.IFS(IMDB4[[#This Row],[IMDb Score (1-10)]]&gt;=8,"Excellent",IMDB4[[#This Row],[IMDb Score (1-10)]]&gt;=7,"Good",IMDB4[[#This Row],[IMDb Score (1-10)]]&gt;=5,"Average",TRUE,"Poor")</f>
        <v>Average</v>
      </c>
      <c r="X2005" s="9" t="str">
        <f>IF(IMDB4[[#This Row],[Duration (min)]]&lt;90,"Short",IF(IMDB4[[#This Row],[Duration (min)]]&lt;=120,"Medium", "Long"))</f>
        <v>Medium</v>
      </c>
    </row>
    <row r="2006" spans="1:24" x14ac:dyDescent="0.25">
      <c r="A2006" s="1" t="s">
        <v>515</v>
      </c>
      <c r="B2006" s="2">
        <v>31648</v>
      </c>
      <c r="C2006" s="30">
        <f>YEAR(IMDB4[[#This Row],[Release Date]])</f>
        <v>1986</v>
      </c>
      <c r="D2006" s="30" t="str">
        <f>FLOOR(IMDB4[[#This Row],[Year]],10)&amp;"s"</f>
        <v>1980s</v>
      </c>
      <c r="E2006" s="1" t="s">
        <v>32</v>
      </c>
      <c r="F2006" s="1" t="s">
        <v>77</v>
      </c>
      <c r="G2006" s="1" t="s">
        <v>3</v>
      </c>
      <c r="H2006" s="1" t="s">
        <v>83</v>
      </c>
      <c r="I2006" s="1" t="s">
        <v>92</v>
      </c>
      <c r="J2006" s="1" t="s">
        <v>516</v>
      </c>
      <c r="K2006" s="1" t="s">
        <v>517</v>
      </c>
      <c r="L2006" s="30">
        <v>1000</v>
      </c>
      <c r="M2006" s="30">
        <v>1852</v>
      </c>
      <c r="N2006" s="30">
        <v>85</v>
      </c>
      <c r="O2006" s="30">
        <v>0</v>
      </c>
      <c r="P2006" s="27">
        <v>7.2</v>
      </c>
      <c r="Q2006" s="30">
        <v>112</v>
      </c>
      <c r="R2006" s="30">
        <v>110</v>
      </c>
      <c r="S2006" s="9">
        <v>5900000</v>
      </c>
      <c r="T2006" s="9">
        <v>16000000</v>
      </c>
      <c r="U2006" s="9">
        <f>IMDB4[[#This Row],[Gross Revenue]]-IMDB4[[#This Row],[Budget]]</f>
        <v>-10100000</v>
      </c>
      <c r="V2006" s="9" t="str">
        <f>IF(IMDB4[[#This Row],[Profit]]&gt;0,"Hit","Flop")</f>
        <v>Flop</v>
      </c>
      <c r="W2006" s="9" t="str" cm="1">
        <f t="array" ref="W2006">_xlfn.IFS(IMDB4[[#This Row],[IMDb Score (1-10)]]&gt;=8,"Excellent",IMDB4[[#This Row],[IMDb Score (1-10)]]&gt;=7,"Good",IMDB4[[#This Row],[IMDb Score (1-10)]]&gt;=5,"Average",TRUE,"Poor")</f>
        <v>Good</v>
      </c>
      <c r="X2006" s="9" t="str">
        <f>IF(IMDB4[[#This Row],[Duration (min)]]&lt;90,"Short",IF(IMDB4[[#This Row],[Duration (min)]]&lt;=120,"Medium", "Long"))</f>
        <v>Medium</v>
      </c>
    </row>
    <row r="2007" spans="1:24" x14ac:dyDescent="0.25">
      <c r="A2007" s="1" t="s">
        <v>5480</v>
      </c>
      <c r="B2007" s="2">
        <v>40331</v>
      </c>
      <c r="C2007" s="30">
        <f>YEAR(IMDB4[[#This Row],[Release Date]])</f>
        <v>2010</v>
      </c>
      <c r="D2007" s="30" t="str">
        <f>FLOOR(IMDB4[[#This Row],[Year]],10)&amp;"s"</f>
        <v>2010s</v>
      </c>
      <c r="E2007" s="1" t="s">
        <v>32</v>
      </c>
      <c r="F2007" s="1" t="s">
        <v>20</v>
      </c>
      <c r="G2007" s="1" t="s">
        <v>3</v>
      </c>
      <c r="H2007" s="1" t="s">
        <v>4</v>
      </c>
      <c r="I2007" s="1" t="s">
        <v>92</v>
      </c>
      <c r="J2007" s="1" t="s">
        <v>1836</v>
      </c>
      <c r="K2007" s="1" t="s">
        <v>4185</v>
      </c>
      <c r="L2007" s="30">
        <v>1000</v>
      </c>
      <c r="M2007" s="30">
        <v>2016</v>
      </c>
      <c r="N2007" s="30">
        <v>101</v>
      </c>
      <c r="O2007" s="30">
        <v>15000</v>
      </c>
      <c r="P2007" s="27">
        <v>7.2</v>
      </c>
      <c r="Q2007" s="30">
        <v>261</v>
      </c>
      <c r="R2007" s="30">
        <v>105</v>
      </c>
      <c r="S2007" s="9">
        <v>5776314</v>
      </c>
      <c r="T2007" s="9">
        <v>3200000</v>
      </c>
      <c r="U2007" s="9">
        <f>IMDB4[[#This Row],[Gross Revenue]]-IMDB4[[#This Row],[Budget]]</f>
        <v>2576314</v>
      </c>
      <c r="V2007" s="9" t="str">
        <f>IF(IMDB4[[#This Row],[Profit]]&gt;0,"Hit","Flop")</f>
        <v>Hit</v>
      </c>
      <c r="W2007" s="9" t="str" cm="1">
        <f t="array" ref="W2007">_xlfn.IFS(IMDB4[[#This Row],[IMDb Score (1-10)]]&gt;=8,"Excellent",IMDB4[[#This Row],[IMDb Score (1-10)]]&gt;=7,"Good",IMDB4[[#This Row],[IMDb Score (1-10)]]&gt;=5,"Average",TRUE,"Poor")</f>
        <v>Good</v>
      </c>
      <c r="X2007" s="9" t="str">
        <f>IF(IMDB4[[#This Row],[Duration (min)]]&lt;90,"Short",IF(IMDB4[[#This Row],[Duration (min)]]&lt;=120,"Medium", "Long"))</f>
        <v>Medium</v>
      </c>
    </row>
    <row r="2008" spans="1:24" x14ac:dyDescent="0.25">
      <c r="A2008" s="1" t="s">
        <v>6582</v>
      </c>
      <c r="B2008" s="2">
        <v>41868</v>
      </c>
      <c r="C2008" s="30">
        <f>YEAR(IMDB4[[#This Row],[Release Date]])</f>
        <v>2014</v>
      </c>
      <c r="D2008" s="30" t="str">
        <f>FLOOR(IMDB4[[#This Row],[Year]],10)&amp;"s"</f>
        <v>2010s</v>
      </c>
      <c r="E2008" s="1" t="s">
        <v>32</v>
      </c>
      <c r="F2008" s="1" t="s">
        <v>77</v>
      </c>
      <c r="G2008" s="1" t="s">
        <v>3</v>
      </c>
      <c r="H2008" s="1" t="s">
        <v>4</v>
      </c>
      <c r="I2008" s="1" t="s">
        <v>92</v>
      </c>
      <c r="J2008" s="1" t="s">
        <v>3878</v>
      </c>
      <c r="K2008" s="1" t="s">
        <v>5878</v>
      </c>
      <c r="L2008" s="30">
        <v>1000</v>
      </c>
      <c r="M2008" s="30">
        <v>3979</v>
      </c>
      <c r="N2008" s="30">
        <v>78</v>
      </c>
      <c r="O2008" s="30">
        <v>0</v>
      </c>
      <c r="P2008" s="27">
        <v>7</v>
      </c>
      <c r="Q2008" s="30">
        <v>350</v>
      </c>
      <c r="R2008" s="30">
        <v>125</v>
      </c>
      <c r="S2008" s="9">
        <v>5749134</v>
      </c>
      <c r="T2008" s="9">
        <v>20000000</v>
      </c>
      <c r="U2008" s="9">
        <f>IMDB4[[#This Row],[Gross Revenue]]-IMDB4[[#This Row],[Budget]]</f>
        <v>-14250866</v>
      </c>
      <c r="V2008" s="9" t="str">
        <f>IF(IMDB4[[#This Row],[Profit]]&gt;0,"Hit","Flop")</f>
        <v>Flop</v>
      </c>
      <c r="W2008" s="9" t="str" cm="1">
        <f t="array" ref="W2008">_xlfn.IFS(IMDB4[[#This Row],[IMDb Score (1-10)]]&gt;=8,"Excellent",IMDB4[[#This Row],[IMDb Score (1-10)]]&gt;=7,"Good",IMDB4[[#This Row],[IMDb Score (1-10)]]&gt;=5,"Average",TRUE,"Poor")</f>
        <v>Good</v>
      </c>
      <c r="X2008" s="9" t="str">
        <f>IF(IMDB4[[#This Row],[Duration (min)]]&lt;90,"Short",IF(IMDB4[[#This Row],[Duration (min)]]&lt;=120,"Medium", "Long"))</f>
        <v>Long</v>
      </c>
    </row>
    <row r="2009" spans="1:24" x14ac:dyDescent="0.25">
      <c r="A2009" s="1" t="s">
        <v>1351</v>
      </c>
      <c r="B2009" s="2">
        <v>35290</v>
      </c>
      <c r="C2009" s="30">
        <f>YEAR(IMDB4[[#This Row],[Release Date]])</f>
        <v>1996</v>
      </c>
      <c r="D2009" s="30" t="str">
        <f>FLOOR(IMDB4[[#This Row],[Year]],10)&amp;"s"</f>
        <v>1990s</v>
      </c>
      <c r="E2009" s="1" t="s">
        <v>32</v>
      </c>
      <c r="F2009" s="1" t="s">
        <v>9</v>
      </c>
      <c r="G2009" s="1" t="s">
        <v>3</v>
      </c>
      <c r="H2009" s="1" t="s">
        <v>4</v>
      </c>
      <c r="I2009" s="1" t="s">
        <v>92</v>
      </c>
      <c r="J2009" s="1" t="s">
        <v>1352</v>
      </c>
      <c r="K2009" s="1" t="s">
        <v>539</v>
      </c>
      <c r="L2009" s="30">
        <v>1000</v>
      </c>
      <c r="M2009" s="30">
        <v>5963</v>
      </c>
      <c r="N2009" s="30">
        <v>0</v>
      </c>
      <c r="O2009" s="30">
        <v>352</v>
      </c>
      <c r="P2009" s="27">
        <v>6.8</v>
      </c>
      <c r="Q2009" s="30">
        <v>28</v>
      </c>
      <c r="R2009" s="30">
        <v>120</v>
      </c>
      <c r="S2009" s="9">
        <v>5731103</v>
      </c>
      <c r="T2009" s="9">
        <v>2400000</v>
      </c>
      <c r="U2009" s="9">
        <f>IMDB4[[#This Row],[Gross Revenue]]-IMDB4[[#This Row],[Budget]]</f>
        <v>3331103</v>
      </c>
      <c r="V2009" s="9" t="str">
        <f>IF(IMDB4[[#This Row],[Profit]]&gt;0,"Hit","Flop")</f>
        <v>Hit</v>
      </c>
      <c r="W2009" s="9" t="str" cm="1">
        <f t="array" ref="W2009">_xlfn.IFS(IMDB4[[#This Row],[IMDb Score (1-10)]]&gt;=8,"Excellent",IMDB4[[#This Row],[IMDb Score (1-10)]]&gt;=7,"Good",IMDB4[[#This Row],[IMDb Score (1-10)]]&gt;=5,"Average",TRUE,"Poor")</f>
        <v>Average</v>
      </c>
      <c r="X2009" s="9" t="str">
        <f>IF(IMDB4[[#This Row],[Duration (min)]]&lt;90,"Short",IF(IMDB4[[#This Row],[Duration (min)]]&lt;=120,"Medium", "Long"))</f>
        <v>Medium</v>
      </c>
    </row>
    <row r="2010" spans="1:24" x14ac:dyDescent="0.25">
      <c r="A2010" s="1" t="s">
        <v>1863</v>
      </c>
      <c r="B2010" s="2">
        <v>36157</v>
      </c>
      <c r="C2010" s="30">
        <f>YEAR(IMDB4[[#This Row],[Release Date]])</f>
        <v>1998</v>
      </c>
      <c r="D2010" s="30" t="str">
        <f>FLOOR(IMDB4[[#This Row],[Year]],10)&amp;"s"</f>
        <v>1990s</v>
      </c>
      <c r="E2010" s="1" t="s">
        <v>32</v>
      </c>
      <c r="F2010" s="1" t="s">
        <v>20</v>
      </c>
      <c r="G2010" s="1" t="s">
        <v>3</v>
      </c>
      <c r="H2010" s="1" t="s">
        <v>4</v>
      </c>
      <c r="I2010" s="1" t="s">
        <v>92</v>
      </c>
      <c r="J2010" s="1" t="s">
        <v>1328</v>
      </c>
      <c r="K2010" s="1" t="s">
        <v>1864</v>
      </c>
      <c r="L2010" s="30">
        <v>1000</v>
      </c>
      <c r="M2010" s="30">
        <v>2691</v>
      </c>
      <c r="N2010" s="30">
        <v>84</v>
      </c>
      <c r="O2010" s="30">
        <v>462</v>
      </c>
      <c r="P2010" s="27">
        <v>6.6</v>
      </c>
      <c r="Q2010" s="30">
        <v>60</v>
      </c>
      <c r="R2010" s="30">
        <v>91</v>
      </c>
      <c r="S2010" s="9">
        <v>5480318</v>
      </c>
      <c r="T2010" s="9">
        <v>5000000</v>
      </c>
      <c r="U2010" s="9">
        <f>IMDB4[[#This Row],[Gross Revenue]]-IMDB4[[#This Row],[Budget]]</f>
        <v>480318</v>
      </c>
      <c r="V2010" s="9" t="str">
        <f>IF(IMDB4[[#This Row],[Profit]]&gt;0,"Hit","Flop")</f>
        <v>Hit</v>
      </c>
      <c r="W2010" s="9" t="str" cm="1">
        <f t="array" ref="W2010">_xlfn.IFS(IMDB4[[#This Row],[IMDb Score (1-10)]]&gt;=8,"Excellent",IMDB4[[#This Row],[IMDb Score (1-10)]]&gt;=7,"Good",IMDB4[[#This Row],[IMDb Score (1-10)]]&gt;=5,"Average",TRUE,"Poor")</f>
        <v>Average</v>
      </c>
      <c r="X2010" s="9" t="str">
        <f>IF(IMDB4[[#This Row],[Duration (min)]]&lt;90,"Short",IF(IMDB4[[#This Row],[Duration (min)]]&lt;=120,"Medium", "Long"))</f>
        <v>Medium</v>
      </c>
    </row>
    <row r="2011" spans="1:24" x14ac:dyDescent="0.25">
      <c r="A2011" s="1" t="s">
        <v>2577</v>
      </c>
      <c r="B2011" s="2">
        <v>36851</v>
      </c>
      <c r="C2011" s="30">
        <f>YEAR(IMDB4[[#This Row],[Release Date]])</f>
        <v>2000</v>
      </c>
      <c r="D2011" s="30" t="str">
        <f>FLOOR(IMDB4[[#This Row],[Year]],10)&amp;"s"</f>
        <v>2000s</v>
      </c>
      <c r="E2011" s="1" t="s">
        <v>32</v>
      </c>
      <c r="F2011" s="1" t="s">
        <v>20</v>
      </c>
      <c r="G2011" s="1" t="s">
        <v>3</v>
      </c>
      <c r="H2011" s="1" t="s">
        <v>4</v>
      </c>
      <c r="I2011" s="1" t="s">
        <v>92</v>
      </c>
      <c r="J2011" s="1" t="s">
        <v>1307</v>
      </c>
      <c r="K2011" s="1" t="s">
        <v>2578</v>
      </c>
      <c r="L2011" s="30">
        <v>1000</v>
      </c>
      <c r="M2011" s="30">
        <v>2687</v>
      </c>
      <c r="N2011" s="30">
        <v>26</v>
      </c>
      <c r="O2011" s="30">
        <v>859</v>
      </c>
      <c r="P2011" s="27">
        <v>5.3</v>
      </c>
      <c r="Q2011" s="30">
        <v>72</v>
      </c>
      <c r="R2011" s="30">
        <v>92</v>
      </c>
      <c r="S2011" s="9">
        <v>5018450</v>
      </c>
      <c r="T2011" s="9">
        <v>8000000</v>
      </c>
      <c r="U2011" s="9">
        <f>IMDB4[[#This Row],[Gross Revenue]]-IMDB4[[#This Row],[Budget]]</f>
        <v>-2981550</v>
      </c>
      <c r="V2011" s="9" t="str">
        <f>IF(IMDB4[[#This Row],[Profit]]&gt;0,"Hit","Flop")</f>
        <v>Flop</v>
      </c>
      <c r="W2011" s="9" t="str" cm="1">
        <f t="array" ref="W2011">_xlfn.IFS(IMDB4[[#This Row],[IMDb Score (1-10)]]&gt;=8,"Excellent",IMDB4[[#This Row],[IMDb Score (1-10)]]&gt;=7,"Good",IMDB4[[#This Row],[IMDb Score (1-10)]]&gt;=5,"Average",TRUE,"Poor")</f>
        <v>Average</v>
      </c>
      <c r="X2011" s="9" t="str">
        <f>IF(IMDB4[[#This Row],[Duration (min)]]&lt;90,"Short",IF(IMDB4[[#This Row],[Duration (min)]]&lt;=120,"Medium", "Long"))</f>
        <v>Medium</v>
      </c>
    </row>
    <row r="2012" spans="1:24" x14ac:dyDescent="0.25">
      <c r="A2012" s="1" t="s">
        <v>4911</v>
      </c>
      <c r="B2012" s="2">
        <v>39552</v>
      </c>
      <c r="C2012" s="30">
        <f>YEAR(IMDB4[[#This Row],[Release Date]])</f>
        <v>2008</v>
      </c>
      <c r="D2012" s="30" t="str">
        <f>FLOOR(IMDB4[[#This Row],[Year]],10)&amp;"s"</f>
        <v>2000s</v>
      </c>
      <c r="E2012" s="1" t="s">
        <v>32</v>
      </c>
      <c r="F2012" s="1" t="s">
        <v>20</v>
      </c>
      <c r="G2012" s="1" t="s">
        <v>3</v>
      </c>
      <c r="H2012" s="1" t="s">
        <v>4</v>
      </c>
      <c r="I2012" s="1" t="s">
        <v>92</v>
      </c>
      <c r="J2012" s="1" t="s">
        <v>1267</v>
      </c>
      <c r="K2012" s="1" t="s">
        <v>1434</v>
      </c>
      <c r="L2012" s="30">
        <v>1000</v>
      </c>
      <c r="M2012" s="30">
        <v>3767</v>
      </c>
      <c r="N2012" s="30">
        <v>26</v>
      </c>
      <c r="O2012" s="30">
        <v>1000</v>
      </c>
      <c r="P2012" s="27">
        <v>6.4</v>
      </c>
      <c r="Q2012" s="30">
        <v>129</v>
      </c>
      <c r="R2012" s="30">
        <v>92</v>
      </c>
      <c r="S2012" s="9">
        <v>4881867</v>
      </c>
      <c r="T2012" s="9">
        <v>9000000</v>
      </c>
      <c r="U2012" s="9">
        <f>IMDB4[[#This Row],[Gross Revenue]]-IMDB4[[#This Row],[Budget]]</f>
        <v>-4118133</v>
      </c>
      <c r="V2012" s="9" t="str">
        <f>IF(IMDB4[[#This Row],[Profit]]&gt;0,"Hit","Flop")</f>
        <v>Flop</v>
      </c>
      <c r="W2012" s="9" t="str" cm="1">
        <f t="array" ref="W2012">_xlfn.IFS(IMDB4[[#This Row],[IMDb Score (1-10)]]&gt;=8,"Excellent",IMDB4[[#This Row],[IMDb Score (1-10)]]&gt;=7,"Good",IMDB4[[#This Row],[IMDb Score (1-10)]]&gt;=5,"Average",TRUE,"Poor")</f>
        <v>Average</v>
      </c>
      <c r="X2012" s="9" t="str">
        <f>IF(IMDB4[[#This Row],[Duration (min)]]&lt;90,"Short",IF(IMDB4[[#This Row],[Duration (min)]]&lt;=120,"Medium", "Long"))</f>
        <v>Medium</v>
      </c>
    </row>
    <row r="2013" spans="1:24" x14ac:dyDescent="0.25">
      <c r="A2013" s="1" t="s">
        <v>3361</v>
      </c>
      <c r="B2013" s="2">
        <v>37677</v>
      </c>
      <c r="C2013" s="30">
        <f>YEAR(IMDB4[[#This Row],[Release Date]])</f>
        <v>2003</v>
      </c>
      <c r="D2013" s="30" t="str">
        <f>FLOOR(IMDB4[[#This Row],[Year]],10)&amp;"s"</f>
        <v>2000s</v>
      </c>
      <c r="E2013" s="1" t="s">
        <v>32</v>
      </c>
      <c r="F2013" s="1" t="s">
        <v>294</v>
      </c>
      <c r="G2013" s="1" t="s">
        <v>3</v>
      </c>
      <c r="H2013" s="1" t="s">
        <v>334</v>
      </c>
      <c r="I2013" s="1" t="s">
        <v>92</v>
      </c>
      <c r="J2013" s="1" t="s">
        <v>1126</v>
      </c>
      <c r="K2013" s="1" t="s">
        <v>1039</v>
      </c>
      <c r="L2013" s="30">
        <v>1000</v>
      </c>
      <c r="M2013" s="30">
        <v>1171</v>
      </c>
      <c r="N2013" s="30">
        <v>319</v>
      </c>
      <c r="O2013" s="30">
        <v>656</v>
      </c>
      <c r="P2013" s="27">
        <v>5.3</v>
      </c>
      <c r="Q2013" s="30">
        <v>138</v>
      </c>
      <c r="R2013" s="30">
        <v>113</v>
      </c>
      <c r="S2013" s="9">
        <v>4717455</v>
      </c>
      <c r="T2013" s="9">
        <v>12000000</v>
      </c>
      <c r="U2013" s="9">
        <f>IMDB4[[#This Row],[Gross Revenue]]-IMDB4[[#This Row],[Budget]]</f>
        <v>-7282545</v>
      </c>
      <c r="V2013" s="9" t="str">
        <f>IF(IMDB4[[#This Row],[Profit]]&gt;0,"Hit","Flop")</f>
        <v>Flop</v>
      </c>
      <c r="W2013" s="9" t="str" cm="1">
        <f t="array" ref="W2013">_xlfn.IFS(IMDB4[[#This Row],[IMDb Score (1-10)]]&gt;=8,"Excellent",IMDB4[[#This Row],[IMDb Score (1-10)]]&gt;=7,"Good",IMDB4[[#This Row],[IMDb Score (1-10)]]&gt;=5,"Average",TRUE,"Poor")</f>
        <v>Average</v>
      </c>
      <c r="X2013" s="9" t="str">
        <f>IF(IMDB4[[#This Row],[Duration (min)]]&lt;90,"Short",IF(IMDB4[[#This Row],[Duration (min)]]&lt;=120,"Medium", "Long"))</f>
        <v>Medium</v>
      </c>
    </row>
    <row r="2014" spans="1:24" x14ac:dyDescent="0.25">
      <c r="A2014" s="1" t="s">
        <v>4865</v>
      </c>
      <c r="B2014" s="2">
        <v>39608</v>
      </c>
      <c r="C2014" s="30">
        <f>YEAR(IMDB4[[#This Row],[Release Date]])</f>
        <v>2008</v>
      </c>
      <c r="D2014" s="30" t="str">
        <f>FLOOR(IMDB4[[#This Row],[Year]],10)&amp;"s"</f>
        <v>2000s</v>
      </c>
      <c r="E2014" s="1" t="s">
        <v>32</v>
      </c>
      <c r="F2014" s="1" t="s">
        <v>20</v>
      </c>
      <c r="G2014" s="1" t="s">
        <v>3</v>
      </c>
      <c r="H2014" s="1" t="s">
        <v>4</v>
      </c>
      <c r="I2014" s="1" t="s">
        <v>92</v>
      </c>
      <c r="J2014" s="1" t="s">
        <v>2383</v>
      </c>
      <c r="K2014" s="1" t="s">
        <v>4866</v>
      </c>
      <c r="L2014" s="30">
        <v>1000</v>
      </c>
      <c r="M2014" s="30">
        <v>4484</v>
      </c>
      <c r="N2014" s="30">
        <v>0</v>
      </c>
      <c r="O2014" s="30">
        <v>422</v>
      </c>
      <c r="P2014" s="27">
        <v>4.5999999999999996</v>
      </c>
      <c r="Q2014" s="30">
        <v>42</v>
      </c>
      <c r="R2014" s="30">
        <v>94</v>
      </c>
      <c r="S2014" s="9">
        <v>4693919</v>
      </c>
      <c r="T2014" s="9">
        <v>6500000</v>
      </c>
      <c r="U2014" s="9">
        <f>IMDB4[[#This Row],[Gross Revenue]]-IMDB4[[#This Row],[Budget]]</f>
        <v>-1806081</v>
      </c>
      <c r="V2014" s="9" t="str">
        <f>IF(IMDB4[[#This Row],[Profit]]&gt;0,"Hit","Flop")</f>
        <v>Flop</v>
      </c>
      <c r="W2014" s="9" t="str" cm="1">
        <f t="array" ref="W2014">_xlfn.IFS(IMDB4[[#This Row],[IMDb Score (1-10)]]&gt;=8,"Excellent",IMDB4[[#This Row],[IMDb Score (1-10)]]&gt;=7,"Good",IMDB4[[#This Row],[IMDb Score (1-10)]]&gt;=5,"Average",TRUE,"Poor")</f>
        <v>Poor</v>
      </c>
      <c r="X2014" s="9" t="str">
        <f>IF(IMDB4[[#This Row],[Duration (min)]]&lt;90,"Short",IF(IMDB4[[#This Row],[Duration (min)]]&lt;=120,"Medium", "Long"))</f>
        <v>Medium</v>
      </c>
    </row>
    <row r="2015" spans="1:24" x14ac:dyDescent="0.25">
      <c r="A2015" s="1" t="s">
        <v>3061</v>
      </c>
      <c r="B2015" s="2">
        <v>37477</v>
      </c>
      <c r="C2015" s="30">
        <f>YEAR(IMDB4[[#This Row],[Release Date]])</f>
        <v>2002</v>
      </c>
      <c r="D2015" s="30" t="str">
        <f>FLOOR(IMDB4[[#This Row],[Year]],10)&amp;"s"</f>
        <v>2000s</v>
      </c>
      <c r="E2015" s="1" t="s">
        <v>32</v>
      </c>
      <c r="F2015" s="1" t="s">
        <v>20</v>
      </c>
      <c r="G2015" s="1" t="s">
        <v>3</v>
      </c>
      <c r="H2015" s="1" t="s">
        <v>4</v>
      </c>
      <c r="I2015" s="1" t="s">
        <v>92</v>
      </c>
      <c r="J2015" s="1" t="s">
        <v>997</v>
      </c>
      <c r="K2015" s="1" t="s">
        <v>3062</v>
      </c>
      <c r="L2015" s="30">
        <v>1000</v>
      </c>
      <c r="M2015" s="30">
        <v>2478</v>
      </c>
      <c r="N2015" s="30">
        <v>23</v>
      </c>
      <c r="O2015" s="30">
        <v>838</v>
      </c>
      <c r="P2015" s="27">
        <v>7</v>
      </c>
      <c r="Q2015" s="30">
        <v>136</v>
      </c>
      <c r="R2015" s="30">
        <v>99</v>
      </c>
      <c r="S2015" s="9">
        <v>4681503</v>
      </c>
      <c r="T2015" s="9">
        <v>9000000</v>
      </c>
      <c r="U2015" s="9">
        <f>IMDB4[[#This Row],[Gross Revenue]]-IMDB4[[#This Row],[Budget]]</f>
        <v>-4318497</v>
      </c>
      <c r="V2015" s="9" t="str">
        <f>IF(IMDB4[[#This Row],[Profit]]&gt;0,"Hit","Flop")</f>
        <v>Flop</v>
      </c>
      <c r="W2015" s="9" t="str" cm="1">
        <f t="array" ref="W2015">_xlfn.IFS(IMDB4[[#This Row],[IMDb Score (1-10)]]&gt;=8,"Excellent",IMDB4[[#This Row],[IMDb Score (1-10)]]&gt;=7,"Good",IMDB4[[#This Row],[IMDb Score (1-10)]]&gt;=5,"Average",TRUE,"Poor")</f>
        <v>Good</v>
      </c>
      <c r="X2015" s="9" t="str">
        <f>IF(IMDB4[[#This Row],[Duration (min)]]&lt;90,"Short",IF(IMDB4[[#This Row],[Duration (min)]]&lt;=120,"Medium", "Long"))</f>
        <v>Medium</v>
      </c>
    </row>
    <row r="2016" spans="1:24" x14ac:dyDescent="0.25">
      <c r="A2016" s="1" t="s">
        <v>3518</v>
      </c>
      <c r="B2016" s="2">
        <v>37698</v>
      </c>
      <c r="C2016" s="30">
        <f>YEAR(IMDB4[[#This Row],[Release Date]])</f>
        <v>2003</v>
      </c>
      <c r="D2016" s="30" t="str">
        <f>FLOOR(IMDB4[[#This Row],[Year]],10)&amp;"s"</f>
        <v>2000s</v>
      </c>
      <c r="E2016" s="1" t="s">
        <v>32</v>
      </c>
      <c r="F2016" s="1" t="s">
        <v>9</v>
      </c>
      <c r="G2016" s="1" t="s">
        <v>3</v>
      </c>
      <c r="H2016" s="1" t="s">
        <v>4</v>
      </c>
      <c r="I2016" s="1" t="s">
        <v>92</v>
      </c>
      <c r="J2016" s="1" t="s">
        <v>1038</v>
      </c>
      <c r="K2016" s="1" t="s">
        <v>3519</v>
      </c>
      <c r="L2016" s="30">
        <v>1000</v>
      </c>
      <c r="M2016" s="30">
        <v>2186</v>
      </c>
      <c r="N2016" s="30">
        <v>308</v>
      </c>
      <c r="O2016" s="30">
        <v>0</v>
      </c>
      <c r="P2016" s="27">
        <v>6.8</v>
      </c>
      <c r="Q2016" s="30">
        <v>126</v>
      </c>
      <c r="R2016" s="30">
        <v>100</v>
      </c>
      <c r="S2016" s="9">
        <v>4599680</v>
      </c>
      <c r="T2016" s="9">
        <v>1500000</v>
      </c>
      <c r="U2016" s="9">
        <f>IMDB4[[#This Row],[Gross Revenue]]-IMDB4[[#This Row],[Budget]]</f>
        <v>3099680</v>
      </c>
      <c r="V2016" s="9" t="str">
        <f>IF(IMDB4[[#This Row],[Profit]]&gt;0,"Hit","Flop")</f>
        <v>Hit</v>
      </c>
      <c r="W2016" s="9" t="str" cm="1">
        <f t="array" ref="W2016">_xlfn.IFS(IMDB4[[#This Row],[IMDb Score (1-10)]]&gt;=8,"Excellent",IMDB4[[#This Row],[IMDb Score (1-10)]]&gt;=7,"Good",IMDB4[[#This Row],[IMDb Score (1-10)]]&gt;=5,"Average",TRUE,"Poor")</f>
        <v>Average</v>
      </c>
      <c r="X2016" s="9" t="str">
        <f>IF(IMDB4[[#This Row],[Duration (min)]]&lt;90,"Short",IF(IMDB4[[#This Row],[Duration (min)]]&lt;=120,"Medium", "Long"))</f>
        <v>Medium</v>
      </c>
    </row>
    <row r="2017" spans="1:24" x14ac:dyDescent="0.25">
      <c r="A2017" s="1" t="s">
        <v>3704</v>
      </c>
      <c r="B2017" s="2">
        <v>37989</v>
      </c>
      <c r="C2017" s="30">
        <f>YEAR(IMDB4[[#This Row],[Release Date]])</f>
        <v>2004</v>
      </c>
      <c r="D2017" s="30" t="str">
        <f>FLOOR(IMDB4[[#This Row],[Year]],10)&amp;"s"</f>
        <v>2000s</v>
      </c>
      <c r="E2017" s="1" t="s">
        <v>32</v>
      </c>
      <c r="F2017" s="1" t="s">
        <v>2</v>
      </c>
      <c r="G2017" s="1" t="s">
        <v>3</v>
      </c>
      <c r="H2017" s="1" t="s">
        <v>4</v>
      </c>
      <c r="I2017" s="1" t="s">
        <v>92</v>
      </c>
      <c r="J2017" s="1" t="s">
        <v>1944</v>
      </c>
      <c r="K2017" s="1" t="s">
        <v>609</v>
      </c>
      <c r="L2017" s="30">
        <v>1000</v>
      </c>
      <c r="M2017" s="30">
        <v>4186</v>
      </c>
      <c r="N2017" s="30">
        <v>212</v>
      </c>
      <c r="O2017" s="30">
        <v>2000</v>
      </c>
      <c r="P2017" s="27">
        <v>6.4</v>
      </c>
      <c r="Q2017" s="30">
        <v>127</v>
      </c>
      <c r="R2017" s="30">
        <v>101</v>
      </c>
      <c r="S2017" s="9">
        <v>4476235</v>
      </c>
      <c r="T2017" s="9">
        <v>27000000</v>
      </c>
      <c r="U2017" s="9">
        <f>IMDB4[[#This Row],[Gross Revenue]]-IMDB4[[#This Row],[Budget]]</f>
        <v>-22523765</v>
      </c>
      <c r="V2017" s="9" t="str">
        <f>IF(IMDB4[[#This Row],[Profit]]&gt;0,"Hit","Flop")</f>
        <v>Flop</v>
      </c>
      <c r="W2017" s="9" t="str" cm="1">
        <f t="array" ref="W2017">_xlfn.IFS(IMDB4[[#This Row],[IMDb Score (1-10)]]&gt;=8,"Excellent",IMDB4[[#This Row],[IMDb Score (1-10)]]&gt;=7,"Good",IMDB4[[#This Row],[IMDb Score (1-10)]]&gt;=5,"Average",TRUE,"Poor")</f>
        <v>Average</v>
      </c>
      <c r="X2017" s="9" t="str">
        <f>IF(IMDB4[[#This Row],[Duration (min)]]&lt;90,"Short",IF(IMDB4[[#This Row],[Duration (min)]]&lt;=120,"Medium", "Long"))</f>
        <v>Medium</v>
      </c>
    </row>
    <row r="2018" spans="1:24" x14ac:dyDescent="0.25">
      <c r="A2018" s="1" t="s">
        <v>2021</v>
      </c>
      <c r="B2018" s="2">
        <v>36326</v>
      </c>
      <c r="C2018" s="30">
        <f>YEAR(IMDB4[[#This Row],[Release Date]])</f>
        <v>1999</v>
      </c>
      <c r="D2018" s="30" t="str">
        <f>FLOOR(IMDB4[[#This Row],[Year]],10)&amp;"s"</f>
        <v>1990s</v>
      </c>
      <c r="E2018" s="1" t="s">
        <v>32</v>
      </c>
      <c r="F2018" s="1" t="s">
        <v>20</v>
      </c>
      <c r="G2018" s="1" t="s">
        <v>3</v>
      </c>
      <c r="H2018" s="1" t="s">
        <v>4</v>
      </c>
      <c r="I2018" s="1" t="s">
        <v>92</v>
      </c>
      <c r="J2018" s="1" t="s">
        <v>1328</v>
      </c>
      <c r="K2018" s="1" t="s">
        <v>2022</v>
      </c>
      <c r="L2018" s="30">
        <v>1000</v>
      </c>
      <c r="M2018" s="30">
        <v>2518</v>
      </c>
      <c r="N2018" s="30">
        <v>89</v>
      </c>
      <c r="O2018" s="30">
        <v>0</v>
      </c>
      <c r="P2018" s="27">
        <v>6.8</v>
      </c>
      <c r="Q2018" s="30">
        <v>42</v>
      </c>
      <c r="R2018" s="30">
        <v>95</v>
      </c>
      <c r="S2018" s="9">
        <v>4193025</v>
      </c>
      <c r="T2018" s="9">
        <v>15000000</v>
      </c>
      <c r="U2018" s="9">
        <f>IMDB4[[#This Row],[Gross Revenue]]-IMDB4[[#This Row],[Budget]]</f>
        <v>-10806975</v>
      </c>
      <c r="V2018" s="9" t="str">
        <f>IF(IMDB4[[#This Row],[Profit]]&gt;0,"Hit","Flop")</f>
        <v>Flop</v>
      </c>
      <c r="W2018" s="9" t="str" cm="1">
        <f t="array" ref="W2018">_xlfn.IFS(IMDB4[[#This Row],[IMDb Score (1-10)]]&gt;=8,"Excellent",IMDB4[[#This Row],[IMDb Score (1-10)]]&gt;=7,"Good",IMDB4[[#This Row],[IMDb Score (1-10)]]&gt;=5,"Average",TRUE,"Poor")</f>
        <v>Average</v>
      </c>
      <c r="X2018" s="9" t="str">
        <f>IF(IMDB4[[#This Row],[Duration (min)]]&lt;90,"Short",IF(IMDB4[[#This Row],[Duration (min)]]&lt;=120,"Medium", "Long"))</f>
        <v>Medium</v>
      </c>
    </row>
    <row r="2019" spans="1:24" x14ac:dyDescent="0.25">
      <c r="A2019" s="1" t="s">
        <v>5993</v>
      </c>
      <c r="B2019" s="2">
        <v>40652</v>
      </c>
      <c r="C2019" s="30">
        <f>YEAR(IMDB4[[#This Row],[Release Date]])</f>
        <v>2011</v>
      </c>
      <c r="D2019" s="30" t="str">
        <f>FLOOR(IMDB4[[#This Row],[Year]],10)&amp;"s"</f>
        <v>2010s</v>
      </c>
      <c r="E2019" s="1" t="s">
        <v>32</v>
      </c>
      <c r="F2019" s="1" t="s">
        <v>77</v>
      </c>
      <c r="G2019" s="1" t="s">
        <v>5994</v>
      </c>
      <c r="H2019" s="1" t="s">
        <v>5995</v>
      </c>
      <c r="I2019" s="1" t="s">
        <v>92</v>
      </c>
      <c r="J2019" s="1" t="s">
        <v>5996</v>
      </c>
      <c r="K2019" s="1" t="s">
        <v>5997</v>
      </c>
      <c r="L2019" s="30">
        <v>1000</v>
      </c>
      <c r="M2019" s="30">
        <v>1445</v>
      </c>
      <c r="N2019" s="30">
        <v>338</v>
      </c>
      <c r="O2019" s="30">
        <v>51000</v>
      </c>
      <c r="P2019" s="27">
        <v>7.6</v>
      </c>
      <c r="Q2019" s="30">
        <v>481</v>
      </c>
      <c r="R2019" s="30">
        <v>102</v>
      </c>
      <c r="S2019" s="9">
        <v>4105123</v>
      </c>
      <c r="T2019" s="9">
        <v>1100000</v>
      </c>
      <c r="U2019" s="9">
        <f>IMDB4[[#This Row],[Gross Revenue]]-IMDB4[[#This Row],[Budget]]</f>
        <v>3005123</v>
      </c>
      <c r="V2019" s="9" t="str">
        <f>IF(IMDB4[[#This Row],[Profit]]&gt;0,"Hit","Flop")</f>
        <v>Hit</v>
      </c>
      <c r="W2019" s="9" t="str" cm="1">
        <f t="array" ref="W2019">_xlfn.IFS(IMDB4[[#This Row],[IMDb Score (1-10)]]&gt;=8,"Excellent",IMDB4[[#This Row],[IMDb Score (1-10)]]&gt;=7,"Good",IMDB4[[#This Row],[IMDb Score (1-10)]]&gt;=5,"Average",TRUE,"Poor")</f>
        <v>Good</v>
      </c>
      <c r="X2019" s="9" t="str">
        <f>IF(IMDB4[[#This Row],[Duration (min)]]&lt;90,"Short",IF(IMDB4[[#This Row],[Duration (min)]]&lt;=120,"Medium", "Long"))</f>
        <v>Medium</v>
      </c>
    </row>
    <row r="2020" spans="1:24" x14ac:dyDescent="0.25">
      <c r="A2020" s="1" t="s">
        <v>2454</v>
      </c>
      <c r="B2020" s="2">
        <v>36701</v>
      </c>
      <c r="C2020" s="30">
        <f>YEAR(IMDB4[[#This Row],[Release Date]])</f>
        <v>2000</v>
      </c>
      <c r="D2020" s="30" t="str">
        <f>FLOOR(IMDB4[[#This Row],[Year]],10)&amp;"s"</f>
        <v>2000s</v>
      </c>
      <c r="E2020" s="1" t="s">
        <v>32</v>
      </c>
      <c r="F2020" s="1" t="s">
        <v>9</v>
      </c>
      <c r="G2020" s="1" t="s">
        <v>3</v>
      </c>
      <c r="H2020" s="1" t="s">
        <v>4</v>
      </c>
      <c r="I2020" s="1" t="s">
        <v>92</v>
      </c>
      <c r="J2020" s="1" t="s">
        <v>206</v>
      </c>
      <c r="K2020" s="1" t="s">
        <v>1834</v>
      </c>
      <c r="L2020" s="30">
        <v>1000</v>
      </c>
      <c r="M2020" s="30">
        <v>2235</v>
      </c>
      <c r="N2020" s="30">
        <v>0</v>
      </c>
      <c r="O2020" s="30">
        <v>38000</v>
      </c>
      <c r="P2020" s="27">
        <v>8.4</v>
      </c>
      <c r="Q2020" s="30">
        <v>234</v>
      </c>
      <c r="R2020" s="30">
        <v>102</v>
      </c>
      <c r="S2020" s="9">
        <v>3609278</v>
      </c>
      <c r="T2020" s="9">
        <v>4500000</v>
      </c>
      <c r="U2020" s="9">
        <f>IMDB4[[#This Row],[Gross Revenue]]-IMDB4[[#This Row],[Budget]]</f>
        <v>-890722</v>
      </c>
      <c r="V2020" s="9" t="str">
        <f>IF(IMDB4[[#This Row],[Profit]]&gt;0,"Hit","Flop")</f>
        <v>Flop</v>
      </c>
      <c r="W2020" s="9" t="str" cm="1">
        <f t="array" ref="W2020">_xlfn.IFS(IMDB4[[#This Row],[IMDb Score (1-10)]]&gt;=8,"Excellent",IMDB4[[#This Row],[IMDb Score (1-10)]]&gt;=7,"Good",IMDB4[[#This Row],[IMDb Score (1-10)]]&gt;=5,"Average",TRUE,"Poor")</f>
        <v>Excellent</v>
      </c>
      <c r="X2020" s="9" t="str">
        <f>IF(IMDB4[[#This Row],[Duration (min)]]&lt;90,"Short",IF(IMDB4[[#This Row],[Duration (min)]]&lt;=120,"Medium", "Long"))</f>
        <v>Medium</v>
      </c>
    </row>
    <row r="2021" spans="1:24" x14ac:dyDescent="0.25">
      <c r="A2021" s="1" t="s">
        <v>552</v>
      </c>
      <c r="B2021" s="2">
        <v>31773</v>
      </c>
      <c r="C2021" s="30">
        <f>YEAR(IMDB4[[#This Row],[Release Date]])</f>
        <v>1986</v>
      </c>
      <c r="D2021" s="30" t="str">
        <f>FLOOR(IMDB4[[#This Row],[Year]],10)&amp;"s"</f>
        <v>1980s</v>
      </c>
      <c r="E2021" s="1" t="s">
        <v>32</v>
      </c>
      <c r="F2021" s="1" t="s">
        <v>77</v>
      </c>
      <c r="G2021" s="1" t="s">
        <v>3</v>
      </c>
      <c r="H2021" s="1" t="s">
        <v>4</v>
      </c>
      <c r="I2021" s="1" t="s">
        <v>92</v>
      </c>
      <c r="J2021" s="1" t="s">
        <v>553</v>
      </c>
      <c r="K2021" s="1" t="s">
        <v>554</v>
      </c>
      <c r="L2021" s="30">
        <v>1000</v>
      </c>
      <c r="M2021" s="30">
        <v>2319</v>
      </c>
      <c r="N2021" s="30">
        <v>28</v>
      </c>
      <c r="O2021" s="30">
        <v>0</v>
      </c>
      <c r="P2021" s="27">
        <v>5.9</v>
      </c>
      <c r="Q2021" s="30">
        <v>70</v>
      </c>
      <c r="R2021" s="30">
        <v>93</v>
      </c>
      <c r="S2021" s="9">
        <v>3500000</v>
      </c>
      <c r="T2021" s="9">
        <v>2700000</v>
      </c>
      <c r="U2021" s="9">
        <f>IMDB4[[#This Row],[Gross Revenue]]-IMDB4[[#This Row],[Budget]]</f>
        <v>800000</v>
      </c>
      <c r="V2021" s="9" t="str">
        <f>IF(IMDB4[[#This Row],[Profit]]&gt;0,"Hit","Flop")</f>
        <v>Hit</v>
      </c>
      <c r="W2021" s="9" t="str" cm="1">
        <f t="array" ref="W2021">_xlfn.IFS(IMDB4[[#This Row],[IMDb Score (1-10)]]&gt;=8,"Excellent",IMDB4[[#This Row],[IMDb Score (1-10)]]&gt;=7,"Good",IMDB4[[#This Row],[IMDb Score (1-10)]]&gt;=5,"Average",TRUE,"Poor")</f>
        <v>Average</v>
      </c>
      <c r="X2021" s="9" t="str">
        <f>IF(IMDB4[[#This Row],[Duration (min)]]&lt;90,"Short",IF(IMDB4[[#This Row],[Duration (min)]]&lt;=120,"Medium", "Long"))</f>
        <v>Medium</v>
      </c>
    </row>
    <row r="2022" spans="1:24" x14ac:dyDescent="0.25">
      <c r="A2022" s="1" t="s">
        <v>6815</v>
      </c>
      <c r="B2022" s="2">
        <v>42205</v>
      </c>
      <c r="C2022" s="30">
        <f>YEAR(IMDB4[[#This Row],[Release Date]])</f>
        <v>2015</v>
      </c>
      <c r="D2022" s="30" t="str">
        <f>FLOOR(IMDB4[[#This Row],[Year]],10)&amp;"s"</f>
        <v>2010s</v>
      </c>
      <c r="E2022" s="1" t="s">
        <v>32</v>
      </c>
      <c r="F2022" s="1" t="s">
        <v>33</v>
      </c>
      <c r="G2022" s="1" t="s">
        <v>3</v>
      </c>
      <c r="H2022" s="1" t="s">
        <v>4</v>
      </c>
      <c r="I2022" s="1" t="s">
        <v>92</v>
      </c>
      <c r="J2022" s="1" t="s">
        <v>1126</v>
      </c>
      <c r="K2022" s="1" t="s">
        <v>6816</v>
      </c>
      <c r="L2022" s="30">
        <v>1000</v>
      </c>
      <c r="M2022" s="30">
        <v>1442</v>
      </c>
      <c r="N2022" s="30">
        <v>26</v>
      </c>
      <c r="O2022" s="30">
        <v>0</v>
      </c>
      <c r="P2022" s="27">
        <v>7.3</v>
      </c>
      <c r="Q2022" s="30">
        <v>328</v>
      </c>
      <c r="R2022" s="30">
        <v>90</v>
      </c>
      <c r="S2022" s="9">
        <v>3442820</v>
      </c>
      <c r="T2022" s="9">
        <v>8000000</v>
      </c>
      <c r="U2022" s="9">
        <f>IMDB4[[#This Row],[Gross Revenue]]-IMDB4[[#This Row],[Budget]]</f>
        <v>-4557180</v>
      </c>
      <c r="V2022" s="9" t="str">
        <f>IF(IMDB4[[#This Row],[Profit]]&gt;0,"Hit","Flop")</f>
        <v>Flop</v>
      </c>
      <c r="W2022" s="9" t="str" cm="1">
        <f t="array" ref="W2022">_xlfn.IFS(IMDB4[[#This Row],[IMDb Score (1-10)]]&gt;=8,"Excellent",IMDB4[[#This Row],[IMDb Score (1-10)]]&gt;=7,"Good",IMDB4[[#This Row],[IMDb Score (1-10)]]&gt;=5,"Average",TRUE,"Poor")</f>
        <v>Good</v>
      </c>
      <c r="X2022" s="9" t="str">
        <f>IF(IMDB4[[#This Row],[Duration (min)]]&lt;90,"Short",IF(IMDB4[[#This Row],[Duration (min)]]&lt;=120,"Medium", "Long"))</f>
        <v>Medium</v>
      </c>
    </row>
    <row r="2023" spans="1:24" x14ac:dyDescent="0.25">
      <c r="A2023" s="1" t="s">
        <v>1832</v>
      </c>
      <c r="B2023" s="2">
        <v>36113</v>
      </c>
      <c r="C2023" s="30">
        <f>YEAR(IMDB4[[#This Row],[Release Date]])</f>
        <v>1998</v>
      </c>
      <c r="D2023" s="30" t="str">
        <f>FLOOR(IMDB4[[#This Row],[Year]],10)&amp;"s"</f>
        <v>1990s</v>
      </c>
      <c r="E2023" s="1" t="s">
        <v>1</v>
      </c>
      <c r="F2023" s="1" t="s">
        <v>9</v>
      </c>
      <c r="G2023" s="1" t="s">
        <v>3</v>
      </c>
      <c r="H2023" s="1" t="s">
        <v>4</v>
      </c>
      <c r="I2023" s="1" t="s">
        <v>92</v>
      </c>
      <c r="J2023" s="1" t="s">
        <v>1833</v>
      </c>
      <c r="K2023" s="1" t="s">
        <v>1834</v>
      </c>
      <c r="L2023" s="30">
        <v>1000</v>
      </c>
      <c r="M2023" s="30">
        <v>2065</v>
      </c>
      <c r="N2023" s="30">
        <v>0</v>
      </c>
      <c r="O2023" s="30">
        <v>24000</v>
      </c>
      <c r="P2023" s="27">
        <v>7.5</v>
      </c>
      <c r="Q2023" s="30">
        <v>138</v>
      </c>
      <c r="R2023" s="30">
        <v>84</v>
      </c>
      <c r="S2023" s="9">
        <v>3216970</v>
      </c>
      <c r="T2023" s="9">
        <v>60000</v>
      </c>
      <c r="U2023" s="9">
        <f>IMDB4[[#This Row],[Gross Revenue]]-IMDB4[[#This Row],[Budget]]</f>
        <v>3156970</v>
      </c>
      <c r="V2023" s="9" t="str">
        <f>IF(IMDB4[[#This Row],[Profit]]&gt;0,"Hit","Flop")</f>
        <v>Hit</v>
      </c>
      <c r="W2023" s="9" t="str" cm="1">
        <f t="array" ref="W2023">_xlfn.IFS(IMDB4[[#This Row],[IMDb Score (1-10)]]&gt;=8,"Excellent",IMDB4[[#This Row],[IMDb Score (1-10)]]&gt;=7,"Good",IMDB4[[#This Row],[IMDb Score (1-10)]]&gt;=5,"Average",TRUE,"Poor")</f>
        <v>Good</v>
      </c>
      <c r="X2023" s="9" t="str">
        <f>IF(IMDB4[[#This Row],[Duration (min)]]&lt;90,"Short",IF(IMDB4[[#This Row],[Duration (min)]]&lt;=120,"Medium", "Long"))</f>
        <v>Short</v>
      </c>
    </row>
    <row r="2024" spans="1:24" x14ac:dyDescent="0.25">
      <c r="A2024" s="1" t="s">
        <v>5479</v>
      </c>
      <c r="B2024" s="2">
        <v>40446</v>
      </c>
      <c r="C2024" s="30">
        <f>YEAR(IMDB4[[#This Row],[Release Date]])</f>
        <v>2010</v>
      </c>
      <c r="D2024" s="30" t="str">
        <f>FLOOR(IMDB4[[#This Row],[Year]],10)&amp;"s"</f>
        <v>2010s</v>
      </c>
      <c r="E2024" s="1" t="s">
        <v>32</v>
      </c>
      <c r="F2024" s="1" t="s">
        <v>20</v>
      </c>
      <c r="G2024" s="1" t="s">
        <v>3</v>
      </c>
      <c r="H2024" s="1" t="s">
        <v>83</v>
      </c>
      <c r="I2024" s="1" t="s">
        <v>132</v>
      </c>
      <c r="J2024" s="1" t="s">
        <v>614</v>
      </c>
      <c r="K2024" s="1" t="s">
        <v>2248</v>
      </c>
      <c r="L2024" s="30">
        <v>1000</v>
      </c>
      <c r="M2024" s="30">
        <v>2265</v>
      </c>
      <c r="N2024" s="30">
        <v>608</v>
      </c>
      <c r="O2024" s="30">
        <v>0</v>
      </c>
      <c r="P2024" s="27">
        <v>7.3</v>
      </c>
      <c r="Q2024" s="30">
        <v>248</v>
      </c>
      <c r="R2024" s="30">
        <v>129</v>
      </c>
      <c r="S2024" s="9">
        <v>3205244</v>
      </c>
      <c r="T2024" s="9">
        <v>10000000</v>
      </c>
      <c r="U2024" s="9">
        <f>IMDB4[[#This Row],[Gross Revenue]]-IMDB4[[#This Row],[Budget]]</f>
        <v>-6794756</v>
      </c>
      <c r="V2024" s="9" t="str">
        <f>IF(IMDB4[[#This Row],[Profit]]&gt;0,"Hit","Flop")</f>
        <v>Flop</v>
      </c>
      <c r="W2024" s="9" t="str" cm="1">
        <f t="array" ref="W2024">_xlfn.IFS(IMDB4[[#This Row],[IMDb Score (1-10)]]&gt;=8,"Excellent",IMDB4[[#This Row],[IMDb Score (1-10)]]&gt;=7,"Good",IMDB4[[#This Row],[IMDb Score (1-10)]]&gt;=5,"Average",TRUE,"Poor")</f>
        <v>Good</v>
      </c>
      <c r="X2024" s="9" t="str">
        <f>IF(IMDB4[[#This Row],[Duration (min)]]&lt;90,"Short",IF(IMDB4[[#This Row],[Duration (min)]]&lt;=120,"Medium", "Long"))</f>
        <v>Long</v>
      </c>
    </row>
    <row r="2025" spans="1:24" x14ac:dyDescent="0.25">
      <c r="A2025" s="1" t="s">
        <v>4860</v>
      </c>
      <c r="B2025" s="2">
        <v>39715</v>
      </c>
      <c r="C2025" s="30">
        <f>YEAR(IMDB4[[#This Row],[Release Date]])</f>
        <v>2008</v>
      </c>
      <c r="D2025" s="30" t="str">
        <f>FLOOR(IMDB4[[#This Row],[Year]],10)&amp;"s"</f>
        <v>2000s</v>
      </c>
      <c r="E2025" s="1" t="s">
        <v>32</v>
      </c>
      <c r="F2025" s="1" t="s">
        <v>20</v>
      </c>
      <c r="G2025" s="1" t="s">
        <v>3</v>
      </c>
      <c r="H2025" s="1" t="s">
        <v>4</v>
      </c>
      <c r="I2025" s="1" t="s">
        <v>92</v>
      </c>
      <c r="J2025" s="1" t="s">
        <v>871</v>
      </c>
      <c r="K2025" s="1" t="s">
        <v>4861</v>
      </c>
      <c r="L2025" s="30">
        <v>1000</v>
      </c>
      <c r="M2025" s="30">
        <v>3608</v>
      </c>
      <c r="N2025" s="30">
        <v>0</v>
      </c>
      <c r="O2025" s="30">
        <v>0</v>
      </c>
      <c r="P2025" s="27">
        <v>6.5</v>
      </c>
      <c r="Q2025" s="30">
        <v>159</v>
      </c>
      <c r="R2025" s="30">
        <v>92</v>
      </c>
      <c r="S2025" s="9">
        <v>2926565</v>
      </c>
      <c r="T2025" s="9">
        <v>3000000</v>
      </c>
      <c r="U2025" s="9">
        <f>IMDB4[[#This Row],[Gross Revenue]]-IMDB4[[#This Row],[Budget]]</f>
        <v>-73435</v>
      </c>
      <c r="V2025" s="9" t="str">
        <f>IF(IMDB4[[#This Row],[Profit]]&gt;0,"Hit","Flop")</f>
        <v>Flop</v>
      </c>
      <c r="W2025" s="9" t="str" cm="1">
        <f t="array" ref="W2025">_xlfn.IFS(IMDB4[[#This Row],[IMDb Score (1-10)]]&gt;=8,"Excellent",IMDB4[[#This Row],[IMDb Score (1-10)]]&gt;=7,"Good",IMDB4[[#This Row],[IMDb Score (1-10)]]&gt;=5,"Average",TRUE,"Poor")</f>
        <v>Average</v>
      </c>
      <c r="X2025" s="9" t="str">
        <f>IF(IMDB4[[#This Row],[Duration (min)]]&lt;90,"Short",IF(IMDB4[[#This Row],[Duration (min)]]&lt;=120,"Medium", "Long"))</f>
        <v>Medium</v>
      </c>
    </row>
    <row r="2026" spans="1:24" x14ac:dyDescent="0.25">
      <c r="A2026" s="1" t="s">
        <v>1125</v>
      </c>
      <c r="B2026" s="2">
        <v>34504</v>
      </c>
      <c r="C2026" s="30">
        <f>YEAR(IMDB4[[#This Row],[Release Date]])</f>
        <v>1994</v>
      </c>
      <c r="D2026" s="30" t="str">
        <f>FLOOR(IMDB4[[#This Row],[Year]],10)&amp;"s"</f>
        <v>1990s</v>
      </c>
      <c r="E2026" s="1" t="s">
        <v>1</v>
      </c>
      <c r="F2026" s="1" t="s">
        <v>20</v>
      </c>
      <c r="G2026" s="1" t="s">
        <v>3</v>
      </c>
      <c r="H2026" s="1" t="s">
        <v>83</v>
      </c>
      <c r="I2026" s="1" t="s">
        <v>84</v>
      </c>
      <c r="J2026" s="1" t="s">
        <v>1126</v>
      </c>
      <c r="K2026" s="1" t="s">
        <v>1127</v>
      </c>
      <c r="L2026" s="30">
        <v>1000</v>
      </c>
      <c r="M2026" s="30">
        <v>2612</v>
      </c>
      <c r="N2026" s="30">
        <v>0</v>
      </c>
      <c r="O2026" s="30">
        <v>0</v>
      </c>
      <c r="P2026" s="27">
        <v>7.3</v>
      </c>
      <c r="Q2026" s="30">
        <v>77</v>
      </c>
      <c r="R2026" s="30">
        <v>111</v>
      </c>
      <c r="S2026" s="9">
        <v>2869369</v>
      </c>
      <c r="T2026" s="9">
        <v>30000000</v>
      </c>
      <c r="U2026" s="9">
        <f>IMDB4[[#This Row],[Gross Revenue]]-IMDB4[[#This Row],[Budget]]</f>
        <v>-27130631</v>
      </c>
      <c r="V2026" s="9" t="str">
        <f>IF(IMDB4[[#This Row],[Profit]]&gt;0,"Hit","Flop")</f>
        <v>Flop</v>
      </c>
      <c r="W2026" s="9" t="str" cm="1">
        <f t="array" ref="W2026">_xlfn.IFS(IMDB4[[#This Row],[IMDb Score (1-10)]]&gt;=8,"Excellent",IMDB4[[#This Row],[IMDb Score (1-10)]]&gt;=7,"Good",IMDB4[[#This Row],[IMDb Score (1-10)]]&gt;=5,"Average",TRUE,"Poor")</f>
        <v>Good</v>
      </c>
      <c r="X2026" s="9" t="str">
        <f>IF(IMDB4[[#This Row],[Duration (min)]]&lt;90,"Short",IF(IMDB4[[#This Row],[Duration (min)]]&lt;=120,"Medium", "Long"))</f>
        <v>Medium</v>
      </c>
    </row>
    <row r="2027" spans="1:24" x14ac:dyDescent="0.25">
      <c r="A2027" s="1" t="s">
        <v>4809</v>
      </c>
      <c r="B2027" s="2">
        <v>39149</v>
      </c>
      <c r="C2027" s="30">
        <f>YEAR(IMDB4[[#This Row],[Release Date]])</f>
        <v>2007</v>
      </c>
      <c r="D2027" s="30" t="str">
        <f>FLOOR(IMDB4[[#This Row],[Year]],10)&amp;"s"</f>
        <v>2000s</v>
      </c>
      <c r="E2027" s="1" t="s">
        <v>32</v>
      </c>
      <c r="F2027" s="1" t="s">
        <v>9</v>
      </c>
      <c r="G2027" s="1" t="s">
        <v>3</v>
      </c>
      <c r="H2027" s="1" t="s">
        <v>4</v>
      </c>
      <c r="I2027" s="1" t="s">
        <v>92</v>
      </c>
      <c r="J2027" s="1" t="s">
        <v>4319</v>
      </c>
      <c r="K2027" s="1" t="s">
        <v>4810</v>
      </c>
      <c r="L2027" s="30">
        <v>1000</v>
      </c>
      <c r="M2027" s="30">
        <v>1889</v>
      </c>
      <c r="N2027" s="30">
        <v>369</v>
      </c>
      <c r="O2027" s="30">
        <v>0</v>
      </c>
      <c r="P2027" s="27">
        <v>7.2</v>
      </c>
      <c r="Q2027" s="30">
        <v>146</v>
      </c>
      <c r="R2027" s="30">
        <v>118</v>
      </c>
      <c r="S2027" s="9">
        <v>2849142</v>
      </c>
      <c r="T2027" s="9">
        <v>16000000</v>
      </c>
      <c r="U2027" s="9">
        <f>IMDB4[[#This Row],[Gross Revenue]]-IMDB4[[#This Row],[Budget]]</f>
        <v>-13150858</v>
      </c>
      <c r="V2027" s="9" t="str">
        <f>IF(IMDB4[[#This Row],[Profit]]&gt;0,"Hit","Flop")</f>
        <v>Flop</v>
      </c>
      <c r="W2027" s="9" t="str" cm="1">
        <f t="array" ref="W2027">_xlfn.IFS(IMDB4[[#This Row],[IMDb Score (1-10)]]&gt;=8,"Excellent",IMDB4[[#This Row],[IMDb Score (1-10)]]&gt;=7,"Good",IMDB4[[#This Row],[IMDb Score (1-10)]]&gt;=5,"Average",TRUE,"Poor")</f>
        <v>Good</v>
      </c>
      <c r="X2027" s="9" t="str">
        <f>IF(IMDB4[[#This Row],[Duration (min)]]&lt;90,"Short",IF(IMDB4[[#This Row],[Duration (min)]]&lt;=120,"Medium", "Long"))</f>
        <v>Medium</v>
      </c>
    </row>
    <row r="2028" spans="1:24" x14ac:dyDescent="0.25">
      <c r="A2028" s="1" t="s">
        <v>2050</v>
      </c>
      <c r="B2028" s="2">
        <v>36172</v>
      </c>
      <c r="C2028" s="30">
        <f>YEAR(IMDB4[[#This Row],[Release Date]])</f>
        <v>1999</v>
      </c>
      <c r="D2028" s="30" t="str">
        <f>FLOOR(IMDB4[[#This Row],[Year]],10)&amp;"s"</f>
        <v>1990s</v>
      </c>
      <c r="E2028" s="1" t="s">
        <v>32</v>
      </c>
      <c r="F2028" s="1" t="s">
        <v>91</v>
      </c>
      <c r="G2028" s="1" t="s">
        <v>3</v>
      </c>
      <c r="H2028" s="1" t="s">
        <v>338</v>
      </c>
      <c r="I2028" s="1" t="s">
        <v>92</v>
      </c>
      <c r="J2028" s="1" t="s">
        <v>1126</v>
      </c>
      <c r="K2028" s="1" t="s">
        <v>2051</v>
      </c>
      <c r="L2028" s="30">
        <v>1000</v>
      </c>
      <c r="M2028" s="30">
        <v>2990</v>
      </c>
      <c r="N2028" s="30">
        <v>0</v>
      </c>
      <c r="O2028" s="30">
        <v>6000</v>
      </c>
      <c r="P2028" s="27">
        <v>6.8</v>
      </c>
      <c r="Q2028" s="30">
        <v>196</v>
      </c>
      <c r="R2028" s="30">
        <v>115</v>
      </c>
      <c r="S2028" s="9">
        <v>2840417</v>
      </c>
      <c r="T2028" s="9">
        <v>31000000</v>
      </c>
      <c r="U2028" s="9">
        <f>IMDB4[[#This Row],[Gross Revenue]]-IMDB4[[#This Row],[Budget]]</f>
        <v>-28159583</v>
      </c>
      <c r="V2028" s="9" t="str">
        <f>IF(IMDB4[[#This Row],[Profit]]&gt;0,"Hit","Flop")</f>
        <v>Flop</v>
      </c>
      <c r="W2028" s="9" t="str" cm="1">
        <f t="array" ref="W2028">_xlfn.IFS(IMDB4[[#This Row],[IMDb Score (1-10)]]&gt;=8,"Excellent",IMDB4[[#This Row],[IMDb Score (1-10)]]&gt;=7,"Good",IMDB4[[#This Row],[IMDb Score (1-10)]]&gt;=5,"Average",TRUE,"Poor")</f>
        <v>Average</v>
      </c>
      <c r="X2028" s="9" t="str">
        <f>IF(IMDB4[[#This Row],[Duration (min)]]&lt;90,"Short",IF(IMDB4[[#This Row],[Duration (min)]]&lt;=120,"Medium", "Long"))</f>
        <v>Medium</v>
      </c>
    </row>
    <row r="2029" spans="1:24" x14ac:dyDescent="0.25">
      <c r="A2029" s="1" t="s">
        <v>1271</v>
      </c>
      <c r="B2029" s="2">
        <v>34709</v>
      </c>
      <c r="C2029" s="30">
        <f>YEAR(IMDB4[[#This Row],[Release Date]])</f>
        <v>1995</v>
      </c>
      <c r="D2029" s="30" t="str">
        <f>FLOOR(IMDB4[[#This Row],[Year]],10)&amp;"s"</f>
        <v>1990s</v>
      </c>
      <c r="E2029" s="1" t="s">
        <v>32</v>
      </c>
      <c r="F2029" s="1" t="s">
        <v>20</v>
      </c>
      <c r="G2029" s="1" t="s">
        <v>3</v>
      </c>
      <c r="H2029" s="1" t="s">
        <v>4</v>
      </c>
      <c r="I2029" s="1" t="s">
        <v>92</v>
      </c>
      <c r="J2029" s="1" t="s">
        <v>871</v>
      </c>
      <c r="K2029" s="1" t="s">
        <v>1272</v>
      </c>
      <c r="L2029" s="30">
        <v>1000</v>
      </c>
      <c r="M2029" s="30">
        <v>3072</v>
      </c>
      <c r="N2029" s="30">
        <v>300</v>
      </c>
      <c r="O2029" s="30">
        <v>174</v>
      </c>
      <c r="P2029" s="27">
        <v>6.2</v>
      </c>
      <c r="Q2029" s="30">
        <v>15</v>
      </c>
      <c r="R2029" s="30">
        <v>113</v>
      </c>
      <c r="S2029" s="9">
        <v>2832826</v>
      </c>
      <c r="T2029" s="9">
        <v>11000000</v>
      </c>
      <c r="U2029" s="9">
        <f>IMDB4[[#This Row],[Gross Revenue]]-IMDB4[[#This Row],[Budget]]</f>
        <v>-8167174</v>
      </c>
      <c r="V2029" s="9" t="str">
        <f>IF(IMDB4[[#This Row],[Profit]]&gt;0,"Hit","Flop")</f>
        <v>Flop</v>
      </c>
      <c r="W2029" s="9" t="str" cm="1">
        <f t="array" ref="W2029">_xlfn.IFS(IMDB4[[#This Row],[IMDb Score (1-10)]]&gt;=8,"Excellent",IMDB4[[#This Row],[IMDb Score (1-10)]]&gt;=7,"Good",IMDB4[[#This Row],[IMDb Score (1-10)]]&gt;=5,"Average",TRUE,"Poor")</f>
        <v>Average</v>
      </c>
      <c r="X2029" s="9" t="str">
        <f>IF(IMDB4[[#This Row],[Duration (min)]]&lt;90,"Short",IF(IMDB4[[#This Row],[Duration (min)]]&lt;=120,"Medium", "Long"))</f>
        <v>Medium</v>
      </c>
    </row>
    <row r="2030" spans="1:24" x14ac:dyDescent="0.25">
      <c r="A2030" s="1" t="s">
        <v>6836</v>
      </c>
      <c r="B2030" s="2">
        <v>42358</v>
      </c>
      <c r="C2030" s="30">
        <f>YEAR(IMDB4[[#This Row],[Release Date]])</f>
        <v>2015</v>
      </c>
      <c r="D2030" s="30" t="str">
        <f>FLOOR(IMDB4[[#This Row],[Year]],10)&amp;"s"</f>
        <v>2010s</v>
      </c>
      <c r="E2030" s="1" t="s">
        <v>32</v>
      </c>
      <c r="F2030" s="1" t="s">
        <v>2</v>
      </c>
      <c r="G2030" s="1" t="s">
        <v>3</v>
      </c>
      <c r="H2030" s="1" t="s">
        <v>4</v>
      </c>
      <c r="I2030" s="1" t="s">
        <v>132</v>
      </c>
      <c r="J2030" s="1" t="s">
        <v>3878</v>
      </c>
      <c r="K2030" s="1" t="s">
        <v>308</v>
      </c>
      <c r="L2030" s="30">
        <v>1000</v>
      </c>
      <c r="M2030" s="30">
        <v>2739</v>
      </c>
      <c r="N2030" s="30">
        <v>5</v>
      </c>
      <c r="O2030" s="30">
        <v>0</v>
      </c>
      <c r="P2030" s="27">
        <v>5.3</v>
      </c>
      <c r="Q2030" s="30">
        <v>39</v>
      </c>
      <c r="R2030" s="30">
        <v>97</v>
      </c>
      <c r="S2030" s="9">
        <v>2557668</v>
      </c>
      <c r="T2030" s="9">
        <v>2000000</v>
      </c>
      <c r="U2030" s="9">
        <f>IMDB4[[#This Row],[Gross Revenue]]-IMDB4[[#This Row],[Budget]]</f>
        <v>557668</v>
      </c>
      <c r="V2030" s="9" t="str">
        <f>IF(IMDB4[[#This Row],[Profit]]&gt;0,"Hit","Flop")</f>
        <v>Hit</v>
      </c>
      <c r="W2030" s="9" t="str" cm="1">
        <f t="array" ref="W2030">_xlfn.IFS(IMDB4[[#This Row],[IMDb Score (1-10)]]&gt;=8,"Excellent",IMDB4[[#This Row],[IMDb Score (1-10)]]&gt;=7,"Good",IMDB4[[#This Row],[IMDb Score (1-10)]]&gt;=5,"Average",TRUE,"Poor")</f>
        <v>Average</v>
      </c>
      <c r="X2030" s="9" t="str">
        <f>IF(IMDB4[[#This Row],[Duration (min)]]&lt;90,"Short",IF(IMDB4[[#This Row],[Duration (min)]]&lt;=120,"Medium", "Long"))</f>
        <v>Medium</v>
      </c>
    </row>
    <row r="2031" spans="1:24" x14ac:dyDescent="0.25">
      <c r="A2031" s="1" t="s">
        <v>1733</v>
      </c>
      <c r="B2031" s="2">
        <v>35983</v>
      </c>
      <c r="C2031" s="30">
        <f>YEAR(IMDB4[[#This Row],[Release Date]])</f>
        <v>1998</v>
      </c>
      <c r="D2031" s="30" t="str">
        <f>FLOOR(IMDB4[[#This Row],[Year]],10)&amp;"s"</f>
        <v>1990s</v>
      </c>
      <c r="E2031" s="1" t="s">
        <v>32</v>
      </c>
      <c r="F2031" s="1" t="s">
        <v>20</v>
      </c>
      <c r="G2031" s="1" t="s">
        <v>3</v>
      </c>
      <c r="H2031" s="1" t="s">
        <v>4</v>
      </c>
      <c r="I2031" s="1" t="s">
        <v>92</v>
      </c>
      <c r="J2031" s="1" t="s">
        <v>871</v>
      </c>
      <c r="K2031" s="1" t="s">
        <v>1734</v>
      </c>
      <c r="L2031" s="30">
        <v>1000</v>
      </c>
      <c r="M2031" s="30">
        <v>4762</v>
      </c>
      <c r="N2031" s="30">
        <v>787</v>
      </c>
      <c r="O2031" s="30">
        <v>0</v>
      </c>
      <c r="P2031" s="27">
        <v>7.5</v>
      </c>
      <c r="Q2031" s="30">
        <v>106</v>
      </c>
      <c r="R2031" s="30">
        <v>110</v>
      </c>
      <c r="S2031" s="9">
        <v>2365931</v>
      </c>
      <c r="T2031" s="9">
        <v>1500000</v>
      </c>
      <c r="U2031" s="9">
        <f>IMDB4[[#This Row],[Gross Revenue]]-IMDB4[[#This Row],[Budget]]</f>
        <v>865931</v>
      </c>
      <c r="V2031" s="9" t="str">
        <f>IF(IMDB4[[#This Row],[Profit]]&gt;0,"Hit","Flop")</f>
        <v>Hit</v>
      </c>
      <c r="W2031" s="9" t="str" cm="1">
        <f t="array" ref="W2031">_xlfn.IFS(IMDB4[[#This Row],[IMDb Score (1-10)]]&gt;=8,"Excellent",IMDB4[[#This Row],[IMDb Score (1-10)]]&gt;=7,"Good",IMDB4[[#This Row],[IMDb Score (1-10)]]&gt;=5,"Average",TRUE,"Poor")</f>
        <v>Good</v>
      </c>
      <c r="X2031" s="9" t="str">
        <f>IF(IMDB4[[#This Row],[Duration (min)]]&lt;90,"Short",IF(IMDB4[[#This Row],[Duration (min)]]&lt;=120,"Medium", "Long"))</f>
        <v>Medium</v>
      </c>
    </row>
    <row r="2032" spans="1:24" x14ac:dyDescent="0.25">
      <c r="A2032" s="1" t="s">
        <v>3421</v>
      </c>
      <c r="B2032" s="2">
        <v>37760</v>
      </c>
      <c r="C2032" s="30">
        <f>YEAR(IMDB4[[#This Row],[Release Date]])</f>
        <v>2003</v>
      </c>
      <c r="D2032" s="30" t="str">
        <f>FLOOR(IMDB4[[#This Row],[Year]],10)&amp;"s"</f>
        <v>2000s</v>
      </c>
      <c r="E2032" s="1" t="s">
        <v>32</v>
      </c>
      <c r="F2032" s="1" t="s">
        <v>20</v>
      </c>
      <c r="G2032" s="1" t="s">
        <v>3</v>
      </c>
      <c r="H2032" s="1" t="s">
        <v>4</v>
      </c>
      <c r="I2032" s="1" t="s">
        <v>132</v>
      </c>
      <c r="J2032" s="1" t="s">
        <v>1333</v>
      </c>
      <c r="K2032" s="1" t="s">
        <v>3422</v>
      </c>
      <c r="L2032" s="30">
        <v>1000</v>
      </c>
      <c r="M2032" s="30">
        <v>3010</v>
      </c>
      <c r="N2032" s="30">
        <v>54</v>
      </c>
      <c r="O2032" s="30">
        <v>0</v>
      </c>
      <c r="P2032" s="27">
        <v>7.1</v>
      </c>
      <c r="Q2032" s="30">
        <v>131</v>
      </c>
      <c r="R2032" s="30">
        <v>80</v>
      </c>
      <c r="S2032" s="9">
        <v>2360184</v>
      </c>
      <c r="T2032" s="9">
        <v>300000</v>
      </c>
      <c r="U2032" s="9">
        <f>IMDB4[[#This Row],[Gross Revenue]]-IMDB4[[#This Row],[Budget]]</f>
        <v>2060184</v>
      </c>
      <c r="V2032" s="9" t="str">
        <f>IF(IMDB4[[#This Row],[Profit]]&gt;0,"Hit","Flop")</f>
        <v>Hit</v>
      </c>
      <c r="W2032" s="9" t="str" cm="1">
        <f t="array" ref="W2032">_xlfn.IFS(IMDB4[[#This Row],[IMDb Score (1-10)]]&gt;=8,"Excellent",IMDB4[[#This Row],[IMDb Score (1-10)]]&gt;=7,"Good",IMDB4[[#This Row],[IMDb Score (1-10)]]&gt;=5,"Average",TRUE,"Poor")</f>
        <v>Good</v>
      </c>
      <c r="X2032" s="9" t="str">
        <f>IF(IMDB4[[#This Row],[Duration (min)]]&lt;90,"Short",IF(IMDB4[[#This Row],[Duration (min)]]&lt;=120,"Medium", "Long"))</f>
        <v>Short</v>
      </c>
    </row>
    <row r="2033" spans="1:24" x14ac:dyDescent="0.25">
      <c r="A2033" s="1" t="s">
        <v>4993</v>
      </c>
      <c r="B2033" s="2">
        <v>39644</v>
      </c>
      <c r="C2033" s="30">
        <f>YEAR(IMDB4[[#This Row],[Release Date]])</f>
        <v>2008</v>
      </c>
      <c r="D2033" s="30" t="str">
        <f>FLOOR(IMDB4[[#This Row],[Year]],10)&amp;"s"</f>
        <v>2000s</v>
      </c>
      <c r="E2033" s="1" t="s">
        <v>32</v>
      </c>
      <c r="F2033" s="1" t="s">
        <v>9</v>
      </c>
      <c r="G2033" s="1" t="s">
        <v>3</v>
      </c>
      <c r="H2033" s="1" t="s">
        <v>4</v>
      </c>
      <c r="I2033" s="1" t="s">
        <v>92</v>
      </c>
      <c r="J2033" s="1" t="s">
        <v>2995</v>
      </c>
      <c r="K2033" s="1" t="s">
        <v>1674</v>
      </c>
      <c r="L2033" s="30">
        <v>1000</v>
      </c>
      <c r="M2033" s="30">
        <v>2158</v>
      </c>
      <c r="N2033" s="30">
        <v>342</v>
      </c>
      <c r="O2033" s="30">
        <v>0</v>
      </c>
      <c r="P2033" s="27">
        <v>6.8</v>
      </c>
      <c r="Q2033" s="30">
        <v>158</v>
      </c>
      <c r="R2033" s="30">
        <v>99</v>
      </c>
      <c r="S2033" s="9">
        <v>2344847</v>
      </c>
      <c r="T2033" s="9">
        <v>7000000</v>
      </c>
      <c r="U2033" s="9">
        <f>IMDB4[[#This Row],[Gross Revenue]]-IMDB4[[#This Row],[Budget]]</f>
        <v>-4655153</v>
      </c>
      <c r="V2033" s="9" t="str">
        <f>IF(IMDB4[[#This Row],[Profit]]&gt;0,"Hit","Flop")</f>
        <v>Flop</v>
      </c>
      <c r="W2033" s="9" t="str" cm="1">
        <f t="array" ref="W2033">_xlfn.IFS(IMDB4[[#This Row],[IMDb Score (1-10)]]&gt;=8,"Excellent",IMDB4[[#This Row],[IMDb Score (1-10)]]&gt;=7,"Good",IMDB4[[#This Row],[IMDb Score (1-10)]]&gt;=5,"Average",TRUE,"Poor")</f>
        <v>Average</v>
      </c>
      <c r="X2033" s="9" t="str">
        <f>IF(IMDB4[[#This Row],[Duration (min)]]&lt;90,"Short",IF(IMDB4[[#This Row],[Duration (min)]]&lt;=120,"Medium", "Long"))</f>
        <v>Medium</v>
      </c>
    </row>
    <row r="2034" spans="1:24" x14ac:dyDescent="0.25">
      <c r="A2034" s="1" t="s">
        <v>855</v>
      </c>
      <c r="B2034" s="2">
        <v>33322</v>
      </c>
      <c r="C2034" s="30">
        <f>YEAR(IMDB4[[#This Row],[Release Date]])</f>
        <v>1991</v>
      </c>
      <c r="D2034" s="30" t="str">
        <f>FLOOR(IMDB4[[#This Row],[Year]],10)&amp;"s"</f>
        <v>1990s</v>
      </c>
      <c r="E2034" s="1" t="s">
        <v>32</v>
      </c>
      <c r="F2034" s="1" t="s">
        <v>77</v>
      </c>
      <c r="G2034" s="1" t="s">
        <v>3</v>
      </c>
      <c r="H2034" s="1" t="s">
        <v>4</v>
      </c>
      <c r="I2034" s="1" t="s">
        <v>92</v>
      </c>
      <c r="J2034" s="1" t="s">
        <v>624</v>
      </c>
      <c r="K2034" s="1" t="s">
        <v>441</v>
      </c>
      <c r="L2034" s="30">
        <v>1000</v>
      </c>
      <c r="M2034" s="30">
        <v>2404</v>
      </c>
      <c r="N2034" s="30">
        <v>73</v>
      </c>
      <c r="O2034" s="30">
        <v>0</v>
      </c>
      <c r="P2034" s="27">
        <v>6</v>
      </c>
      <c r="Q2034" s="30">
        <v>45</v>
      </c>
      <c r="R2034" s="30">
        <v>79</v>
      </c>
      <c r="S2034" s="9">
        <v>2275557</v>
      </c>
      <c r="T2034" s="9">
        <v>8000000</v>
      </c>
      <c r="U2034" s="9">
        <f>IMDB4[[#This Row],[Gross Revenue]]-IMDB4[[#This Row],[Budget]]</f>
        <v>-5724443</v>
      </c>
      <c r="V2034" s="9" t="str">
        <f>IF(IMDB4[[#This Row],[Profit]]&gt;0,"Hit","Flop")</f>
        <v>Flop</v>
      </c>
      <c r="W2034" s="9" t="str" cm="1">
        <f t="array" ref="W2034">_xlfn.IFS(IMDB4[[#This Row],[IMDb Score (1-10)]]&gt;=8,"Excellent",IMDB4[[#This Row],[IMDb Score (1-10)]]&gt;=7,"Good",IMDB4[[#This Row],[IMDb Score (1-10)]]&gt;=5,"Average",TRUE,"Poor")</f>
        <v>Average</v>
      </c>
      <c r="X2034" s="9" t="str">
        <f>IF(IMDB4[[#This Row],[Duration (min)]]&lt;90,"Short",IF(IMDB4[[#This Row],[Duration (min)]]&lt;=120,"Medium", "Long"))</f>
        <v>Short</v>
      </c>
    </row>
    <row r="2035" spans="1:24" x14ac:dyDescent="0.25">
      <c r="A2035" s="1" t="s">
        <v>1622</v>
      </c>
      <c r="B2035" s="2">
        <v>35790</v>
      </c>
      <c r="C2035" s="30">
        <f>YEAR(IMDB4[[#This Row],[Release Date]])</f>
        <v>1997</v>
      </c>
      <c r="D2035" s="30" t="str">
        <f>FLOOR(IMDB4[[#This Row],[Year]],10)&amp;"s"</f>
        <v>1990s</v>
      </c>
      <c r="E2035" s="1" t="s">
        <v>32</v>
      </c>
      <c r="F2035" s="1" t="s">
        <v>77</v>
      </c>
      <c r="G2035" s="1" t="s">
        <v>3</v>
      </c>
      <c r="H2035" s="1" t="s">
        <v>1623</v>
      </c>
      <c r="I2035" s="1" t="s">
        <v>92</v>
      </c>
      <c r="J2035" s="1" t="s">
        <v>614</v>
      </c>
      <c r="K2035" s="1" t="s">
        <v>1624</v>
      </c>
      <c r="L2035" s="30">
        <v>1000</v>
      </c>
      <c r="M2035" s="30">
        <v>3125</v>
      </c>
      <c r="N2035" s="30">
        <v>55</v>
      </c>
      <c r="O2035" s="30">
        <v>561</v>
      </c>
      <c r="P2035" s="27">
        <v>6.4</v>
      </c>
      <c r="Q2035" s="30">
        <v>50</v>
      </c>
      <c r="R2035" s="30">
        <v>121</v>
      </c>
      <c r="S2035" s="9">
        <v>2221994</v>
      </c>
      <c r="T2035" s="9">
        <v>35000000</v>
      </c>
      <c r="U2035" s="9">
        <f>IMDB4[[#This Row],[Gross Revenue]]-IMDB4[[#This Row],[Budget]]</f>
        <v>-32778006</v>
      </c>
      <c r="V2035" s="9" t="str">
        <f>IF(IMDB4[[#This Row],[Profit]]&gt;0,"Hit","Flop")</f>
        <v>Flop</v>
      </c>
      <c r="W2035" s="9" t="str" cm="1">
        <f t="array" ref="W2035">_xlfn.IFS(IMDB4[[#This Row],[IMDb Score (1-10)]]&gt;=8,"Excellent",IMDB4[[#This Row],[IMDb Score (1-10)]]&gt;=7,"Good",IMDB4[[#This Row],[IMDb Score (1-10)]]&gt;=5,"Average",TRUE,"Poor")</f>
        <v>Average</v>
      </c>
      <c r="X2035" s="9" t="str">
        <f>IF(IMDB4[[#This Row],[Duration (min)]]&lt;90,"Short",IF(IMDB4[[#This Row],[Duration (min)]]&lt;=120,"Medium", "Long"))</f>
        <v>Long</v>
      </c>
    </row>
    <row r="2036" spans="1:24" x14ac:dyDescent="0.25">
      <c r="A2036" s="1" t="s">
        <v>2005</v>
      </c>
      <c r="B2036" s="2">
        <v>36330</v>
      </c>
      <c r="C2036" s="30">
        <f>YEAR(IMDB4[[#This Row],[Release Date]])</f>
        <v>1999</v>
      </c>
      <c r="D2036" s="30" t="str">
        <f>FLOOR(IMDB4[[#This Row],[Year]],10)&amp;"s"</f>
        <v>1990s</v>
      </c>
      <c r="E2036" s="1" t="s">
        <v>32</v>
      </c>
      <c r="F2036" s="1" t="s">
        <v>20</v>
      </c>
      <c r="G2036" s="1" t="s">
        <v>3</v>
      </c>
      <c r="H2036" s="1" t="s">
        <v>4</v>
      </c>
      <c r="I2036" s="1" t="s">
        <v>92</v>
      </c>
      <c r="J2036" s="1" t="s">
        <v>1328</v>
      </c>
      <c r="K2036" s="1" t="s">
        <v>2006</v>
      </c>
      <c r="L2036" s="30">
        <v>1000</v>
      </c>
      <c r="M2036" s="30">
        <v>4289</v>
      </c>
      <c r="N2036" s="30">
        <v>91</v>
      </c>
      <c r="O2036" s="30">
        <v>0</v>
      </c>
      <c r="P2036" s="27">
        <v>6.6</v>
      </c>
      <c r="Q2036" s="30">
        <v>99</v>
      </c>
      <c r="R2036" s="30">
        <v>85</v>
      </c>
      <c r="S2036" s="9">
        <v>2199853</v>
      </c>
      <c r="T2036" s="9">
        <v>1200000</v>
      </c>
      <c r="U2036" s="9">
        <f>IMDB4[[#This Row],[Gross Revenue]]-IMDB4[[#This Row],[Budget]]</f>
        <v>999853</v>
      </c>
      <c r="V2036" s="9" t="str">
        <f>IF(IMDB4[[#This Row],[Profit]]&gt;0,"Hit","Flop")</f>
        <v>Hit</v>
      </c>
      <c r="W2036" s="9" t="str" cm="1">
        <f t="array" ref="W2036">_xlfn.IFS(IMDB4[[#This Row],[IMDb Score (1-10)]]&gt;=8,"Excellent",IMDB4[[#This Row],[IMDb Score (1-10)]]&gt;=7,"Good",IMDB4[[#This Row],[IMDb Score (1-10)]]&gt;=5,"Average",TRUE,"Poor")</f>
        <v>Average</v>
      </c>
      <c r="X2036" s="9" t="str">
        <f>IF(IMDB4[[#This Row],[Duration (min)]]&lt;90,"Short",IF(IMDB4[[#This Row],[Duration (min)]]&lt;=120,"Medium", "Long"))</f>
        <v>Short</v>
      </c>
    </row>
    <row r="2037" spans="1:24" x14ac:dyDescent="0.25">
      <c r="A2037" s="1" t="s">
        <v>2287</v>
      </c>
      <c r="B2037" s="2">
        <v>36721</v>
      </c>
      <c r="C2037" s="30">
        <f>YEAR(IMDB4[[#This Row],[Release Date]])</f>
        <v>2000</v>
      </c>
      <c r="D2037" s="30" t="str">
        <f>FLOOR(IMDB4[[#This Row],[Year]],10)&amp;"s"</f>
        <v>2000s</v>
      </c>
      <c r="E2037" s="1" t="s">
        <v>32</v>
      </c>
      <c r="F2037" s="1" t="s">
        <v>20</v>
      </c>
      <c r="G2037" s="1" t="s">
        <v>3</v>
      </c>
      <c r="H2037" s="1" t="s">
        <v>4</v>
      </c>
      <c r="I2037" s="1" t="s">
        <v>92</v>
      </c>
      <c r="J2037" s="1" t="s">
        <v>2288</v>
      </c>
      <c r="K2037" s="1" t="s">
        <v>539</v>
      </c>
      <c r="L2037" s="30">
        <v>1000</v>
      </c>
      <c r="M2037" s="30">
        <v>4266</v>
      </c>
      <c r="N2037" s="30">
        <v>0</v>
      </c>
      <c r="O2037" s="30">
        <v>1000</v>
      </c>
      <c r="P2037" s="27">
        <v>6.5</v>
      </c>
      <c r="Q2037" s="30">
        <v>57</v>
      </c>
      <c r="R2037" s="30">
        <v>135</v>
      </c>
      <c r="S2037" s="9">
        <v>2185266</v>
      </c>
      <c r="T2037" s="9">
        <v>10000000</v>
      </c>
      <c r="U2037" s="9">
        <f>IMDB4[[#This Row],[Gross Revenue]]-IMDB4[[#This Row],[Budget]]</f>
        <v>-7814734</v>
      </c>
      <c r="V2037" s="9" t="str">
        <f>IF(IMDB4[[#This Row],[Profit]]&gt;0,"Hit","Flop")</f>
        <v>Flop</v>
      </c>
      <c r="W2037" s="9" t="str" cm="1">
        <f t="array" ref="W2037">_xlfn.IFS(IMDB4[[#This Row],[IMDb Score (1-10)]]&gt;=8,"Excellent",IMDB4[[#This Row],[IMDb Score (1-10)]]&gt;=7,"Good",IMDB4[[#This Row],[IMDb Score (1-10)]]&gt;=5,"Average",TRUE,"Poor")</f>
        <v>Average</v>
      </c>
      <c r="X2037" s="9" t="str">
        <f>IF(IMDB4[[#This Row],[Duration (min)]]&lt;90,"Short",IF(IMDB4[[#This Row],[Duration (min)]]&lt;=120,"Medium", "Long"))</f>
        <v>Long</v>
      </c>
    </row>
    <row r="2038" spans="1:24" x14ac:dyDescent="0.25">
      <c r="A2038" s="1" t="s">
        <v>1224</v>
      </c>
      <c r="B2038" s="2">
        <v>34790</v>
      </c>
      <c r="C2038" s="30">
        <f>YEAR(IMDB4[[#This Row],[Release Date]])</f>
        <v>1995</v>
      </c>
      <c r="D2038" s="30" t="str">
        <f>FLOOR(IMDB4[[#This Row],[Year]],10)&amp;"s"</f>
        <v>1990s</v>
      </c>
      <c r="E2038" s="1" t="s">
        <v>32</v>
      </c>
      <c r="F2038" s="1" t="s">
        <v>20</v>
      </c>
      <c r="G2038" s="1" t="s">
        <v>3</v>
      </c>
      <c r="H2038" s="1" t="s">
        <v>4</v>
      </c>
      <c r="I2038" s="1" t="s">
        <v>92</v>
      </c>
      <c r="J2038" s="1" t="s">
        <v>1225</v>
      </c>
      <c r="K2038" s="1" t="s">
        <v>1065</v>
      </c>
      <c r="L2038" s="30">
        <v>1000</v>
      </c>
      <c r="M2038" s="30">
        <v>3254</v>
      </c>
      <c r="N2038" s="30">
        <v>0</v>
      </c>
      <c r="O2038" s="30">
        <v>0</v>
      </c>
      <c r="P2038" s="27">
        <v>7.2</v>
      </c>
      <c r="Q2038" s="30">
        <v>93</v>
      </c>
      <c r="R2038" s="30">
        <v>123</v>
      </c>
      <c r="S2038" s="9">
        <v>2122561</v>
      </c>
      <c r="T2038" s="9">
        <v>6000000</v>
      </c>
      <c r="U2038" s="9">
        <f>IMDB4[[#This Row],[Gross Revenue]]-IMDB4[[#This Row],[Budget]]</f>
        <v>-3877439</v>
      </c>
      <c r="V2038" s="9" t="str">
        <f>IF(IMDB4[[#This Row],[Profit]]&gt;0,"Hit","Flop")</f>
        <v>Flop</v>
      </c>
      <c r="W2038" s="9" t="str" cm="1">
        <f t="array" ref="W2038">_xlfn.IFS(IMDB4[[#This Row],[IMDb Score (1-10)]]&gt;=8,"Excellent",IMDB4[[#This Row],[IMDb Score (1-10)]]&gt;=7,"Good",IMDB4[[#This Row],[IMDb Score (1-10)]]&gt;=5,"Average",TRUE,"Poor")</f>
        <v>Good</v>
      </c>
      <c r="X2038" s="9" t="str">
        <f>IF(IMDB4[[#This Row],[Duration (min)]]&lt;90,"Short",IF(IMDB4[[#This Row],[Duration (min)]]&lt;=120,"Medium", "Long"))</f>
        <v>Long</v>
      </c>
    </row>
    <row r="2039" spans="1:24" x14ac:dyDescent="0.25">
      <c r="A2039" s="1" t="s">
        <v>4176</v>
      </c>
      <c r="B2039" s="2">
        <v>38420</v>
      </c>
      <c r="C2039" s="30">
        <f>YEAR(IMDB4[[#This Row],[Release Date]])</f>
        <v>2005</v>
      </c>
      <c r="D2039" s="30" t="str">
        <f>FLOOR(IMDB4[[#This Row],[Year]],10)&amp;"s"</f>
        <v>2000s</v>
      </c>
      <c r="E2039" s="1" t="s">
        <v>32</v>
      </c>
      <c r="F2039" s="1" t="s">
        <v>9</v>
      </c>
      <c r="G2039" s="1" t="s">
        <v>3</v>
      </c>
      <c r="H2039" s="1" t="s">
        <v>4</v>
      </c>
      <c r="I2039" s="1" t="s">
        <v>132</v>
      </c>
      <c r="J2039" s="1" t="s">
        <v>4177</v>
      </c>
      <c r="K2039" s="1" t="s">
        <v>4178</v>
      </c>
      <c r="L2039" s="30">
        <v>1000</v>
      </c>
      <c r="M2039" s="30">
        <v>1942</v>
      </c>
      <c r="N2039" s="30">
        <v>0</v>
      </c>
      <c r="O2039" s="30">
        <v>19</v>
      </c>
      <c r="P2039" s="27">
        <v>6.6</v>
      </c>
      <c r="Q2039" s="30">
        <v>4</v>
      </c>
      <c r="R2039" s="30">
        <v>100</v>
      </c>
      <c r="S2039" s="9">
        <v>2024854</v>
      </c>
      <c r="T2039" s="9">
        <v>6500000</v>
      </c>
      <c r="U2039" s="9">
        <f>IMDB4[[#This Row],[Gross Revenue]]-IMDB4[[#This Row],[Budget]]</f>
        <v>-4475146</v>
      </c>
      <c r="V2039" s="9" t="str">
        <f>IF(IMDB4[[#This Row],[Profit]]&gt;0,"Hit","Flop")</f>
        <v>Flop</v>
      </c>
      <c r="W2039" s="9" t="str" cm="1">
        <f t="array" ref="W2039">_xlfn.IFS(IMDB4[[#This Row],[IMDb Score (1-10)]]&gt;=8,"Excellent",IMDB4[[#This Row],[IMDb Score (1-10)]]&gt;=7,"Good",IMDB4[[#This Row],[IMDb Score (1-10)]]&gt;=5,"Average",TRUE,"Poor")</f>
        <v>Average</v>
      </c>
      <c r="X2039" s="9" t="str">
        <f>IF(IMDB4[[#This Row],[Duration (min)]]&lt;90,"Short",IF(IMDB4[[#This Row],[Duration (min)]]&lt;=120,"Medium", "Long"))</f>
        <v>Medium</v>
      </c>
    </row>
    <row r="2040" spans="1:24" x14ac:dyDescent="0.25">
      <c r="A2040" s="1" t="s">
        <v>4148</v>
      </c>
      <c r="B2040" s="2">
        <v>38563</v>
      </c>
      <c r="C2040" s="30">
        <f>YEAR(IMDB4[[#This Row],[Release Date]])</f>
        <v>2005</v>
      </c>
      <c r="D2040" s="30" t="str">
        <f>FLOOR(IMDB4[[#This Row],[Year]],10)&amp;"s"</f>
        <v>2000s</v>
      </c>
      <c r="E2040" s="1" t="s">
        <v>32</v>
      </c>
      <c r="F2040" s="1" t="s">
        <v>2</v>
      </c>
      <c r="G2040" s="1" t="s">
        <v>3</v>
      </c>
      <c r="H2040" s="1" t="s">
        <v>334</v>
      </c>
      <c r="I2040" s="1" t="s">
        <v>92</v>
      </c>
      <c r="J2040" s="1" t="s">
        <v>4149</v>
      </c>
      <c r="K2040" s="1" t="s">
        <v>4150</v>
      </c>
      <c r="L2040" s="30">
        <v>1000</v>
      </c>
      <c r="M2040" s="30">
        <v>2129</v>
      </c>
      <c r="N2040" s="30">
        <v>214</v>
      </c>
      <c r="O2040" s="30">
        <v>0</v>
      </c>
      <c r="P2040" s="27">
        <v>7.4</v>
      </c>
      <c r="Q2040" s="30">
        <v>168</v>
      </c>
      <c r="R2040" s="30">
        <v>104</v>
      </c>
      <c r="S2040" s="9">
        <v>1900725</v>
      </c>
      <c r="T2040" s="9">
        <v>2000000</v>
      </c>
      <c r="U2040" s="9">
        <f>IMDB4[[#This Row],[Gross Revenue]]-IMDB4[[#This Row],[Budget]]</f>
        <v>-99275</v>
      </c>
      <c r="V2040" s="9" t="str">
        <f>IF(IMDB4[[#This Row],[Profit]]&gt;0,"Hit","Flop")</f>
        <v>Flop</v>
      </c>
      <c r="W2040" s="9" t="str" cm="1">
        <f t="array" ref="W2040">_xlfn.IFS(IMDB4[[#This Row],[IMDb Score (1-10)]]&gt;=8,"Excellent",IMDB4[[#This Row],[IMDb Score (1-10)]]&gt;=7,"Good",IMDB4[[#This Row],[IMDb Score (1-10)]]&gt;=5,"Average",TRUE,"Poor")</f>
        <v>Good</v>
      </c>
      <c r="X2040" s="9" t="str">
        <f>IF(IMDB4[[#This Row],[Duration (min)]]&lt;90,"Short",IF(IMDB4[[#This Row],[Duration (min)]]&lt;=120,"Medium", "Long"))</f>
        <v>Medium</v>
      </c>
    </row>
    <row r="2041" spans="1:24" x14ac:dyDescent="0.25">
      <c r="A2041" s="1" t="s">
        <v>3877</v>
      </c>
      <c r="B2041" s="2">
        <v>38401</v>
      </c>
      <c r="C2041" s="30">
        <f>YEAR(IMDB4[[#This Row],[Release Date]])</f>
        <v>2005</v>
      </c>
      <c r="D2041" s="30" t="str">
        <f>FLOOR(IMDB4[[#This Row],[Year]],10)&amp;"s"</f>
        <v>2000s</v>
      </c>
      <c r="E2041" s="1" t="s">
        <v>32</v>
      </c>
      <c r="F2041" s="1" t="s">
        <v>77</v>
      </c>
      <c r="G2041" s="1" t="s">
        <v>3</v>
      </c>
      <c r="H2041" s="1" t="s">
        <v>83</v>
      </c>
      <c r="I2041" s="1" t="s">
        <v>132</v>
      </c>
      <c r="J2041" s="1" t="s">
        <v>3878</v>
      </c>
      <c r="K2041" s="1" t="s">
        <v>1152</v>
      </c>
      <c r="L2041" s="30">
        <v>1000</v>
      </c>
      <c r="M2041" s="30">
        <v>1890</v>
      </c>
      <c r="N2041" s="30">
        <v>0</v>
      </c>
      <c r="O2041" s="30">
        <v>785</v>
      </c>
      <c r="P2041" s="27">
        <v>4.2</v>
      </c>
      <c r="Q2041" s="30">
        <v>113</v>
      </c>
      <c r="R2041" s="30">
        <v>102</v>
      </c>
      <c r="S2041" s="9">
        <v>1891821</v>
      </c>
      <c r="T2041" s="9">
        <v>52000000</v>
      </c>
      <c r="U2041" s="9">
        <f>IMDB4[[#This Row],[Gross Revenue]]-IMDB4[[#This Row],[Budget]]</f>
        <v>-50108179</v>
      </c>
      <c r="V2041" s="9" t="str">
        <f>IF(IMDB4[[#This Row],[Profit]]&gt;0,"Hit","Flop")</f>
        <v>Flop</v>
      </c>
      <c r="W2041" s="9" t="str" cm="1">
        <f t="array" ref="W2041">_xlfn.IFS(IMDB4[[#This Row],[IMDb Score (1-10)]]&gt;=8,"Excellent",IMDB4[[#This Row],[IMDb Score (1-10)]]&gt;=7,"Good",IMDB4[[#This Row],[IMDb Score (1-10)]]&gt;=5,"Average",TRUE,"Poor")</f>
        <v>Poor</v>
      </c>
      <c r="X2041" s="9" t="str">
        <f>IF(IMDB4[[#This Row],[Duration (min)]]&lt;90,"Short",IF(IMDB4[[#This Row],[Duration (min)]]&lt;=120,"Medium", "Long"))</f>
        <v>Medium</v>
      </c>
    </row>
    <row r="2042" spans="1:24" x14ac:dyDescent="0.25">
      <c r="A2042" s="1" t="s">
        <v>5417</v>
      </c>
      <c r="B2042" s="2">
        <v>40153</v>
      </c>
      <c r="C2042" s="30">
        <f>YEAR(IMDB4[[#This Row],[Release Date]])</f>
        <v>2009</v>
      </c>
      <c r="D2042" s="30" t="str">
        <f>FLOOR(IMDB4[[#This Row],[Year]],10)&amp;"s"</f>
        <v>2000s</v>
      </c>
      <c r="E2042" s="1" t="s">
        <v>32</v>
      </c>
      <c r="F2042" s="1" t="s">
        <v>9</v>
      </c>
      <c r="G2042" s="1" t="s">
        <v>3</v>
      </c>
      <c r="H2042" s="1" t="s">
        <v>4</v>
      </c>
      <c r="I2042" s="1" t="s">
        <v>28</v>
      </c>
      <c r="J2042" s="1" t="s">
        <v>206</v>
      </c>
      <c r="K2042" s="1" t="s">
        <v>5418</v>
      </c>
      <c r="L2042" s="30">
        <v>1000</v>
      </c>
      <c r="M2042" s="30">
        <v>2589</v>
      </c>
      <c r="N2042" s="30">
        <v>2</v>
      </c>
      <c r="O2042" s="30">
        <v>797</v>
      </c>
      <c r="P2042" s="27">
        <v>6.5</v>
      </c>
      <c r="Q2042" s="30">
        <v>34</v>
      </c>
      <c r="R2042" s="30">
        <v>99</v>
      </c>
      <c r="S2042" s="9">
        <v>1889522</v>
      </c>
      <c r="T2042" s="9">
        <v>7000000</v>
      </c>
      <c r="U2042" s="9">
        <f>IMDB4[[#This Row],[Gross Revenue]]-IMDB4[[#This Row],[Budget]]</f>
        <v>-5110478</v>
      </c>
      <c r="V2042" s="9" t="str">
        <f>IF(IMDB4[[#This Row],[Profit]]&gt;0,"Hit","Flop")</f>
        <v>Flop</v>
      </c>
      <c r="W2042" s="9" t="str" cm="1">
        <f t="array" ref="W2042">_xlfn.IFS(IMDB4[[#This Row],[IMDb Score (1-10)]]&gt;=8,"Excellent",IMDB4[[#This Row],[IMDb Score (1-10)]]&gt;=7,"Good",IMDB4[[#This Row],[IMDb Score (1-10)]]&gt;=5,"Average",TRUE,"Poor")</f>
        <v>Average</v>
      </c>
      <c r="X2042" s="9" t="str">
        <f>IF(IMDB4[[#This Row],[Duration (min)]]&lt;90,"Short",IF(IMDB4[[#This Row],[Duration (min)]]&lt;=120,"Medium", "Long"))</f>
        <v>Medium</v>
      </c>
    </row>
    <row r="2043" spans="1:24" x14ac:dyDescent="0.25">
      <c r="A2043" s="1" t="s">
        <v>1749</v>
      </c>
      <c r="B2043" s="2">
        <v>35921</v>
      </c>
      <c r="C2043" s="30">
        <f>YEAR(IMDB4[[#This Row],[Release Date]])</f>
        <v>1998</v>
      </c>
      <c r="D2043" s="30" t="str">
        <f>FLOOR(IMDB4[[#This Row],[Year]],10)&amp;"s"</f>
        <v>1990s</v>
      </c>
      <c r="E2043" s="1" t="s">
        <v>32</v>
      </c>
      <c r="F2043" s="1" t="s">
        <v>20</v>
      </c>
      <c r="G2043" s="1" t="s">
        <v>3</v>
      </c>
      <c r="H2043" s="1" t="s">
        <v>11</v>
      </c>
      <c r="I2043" s="1" t="s">
        <v>92</v>
      </c>
      <c r="J2043" s="1" t="s">
        <v>1750</v>
      </c>
      <c r="K2043" s="1" t="s">
        <v>1751</v>
      </c>
      <c r="L2043" s="30">
        <v>1000</v>
      </c>
      <c r="M2043" s="30">
        <v>1795</v>
      </c>
      <c r="N2043" s="30">
        <v>71</v>
      </c>
      <c r="O2043" s="30">
        <v>515</v>
      </c>
      <c r="P2043" s="27">
        <v>6.6</v>
      </c>
      <c r="Q2043" s="30">
        <v>49</v>
      </c>
      <c r="R2043" s="30">
        <v>104</v>
      </c>
      <c r="S2043" s="9">
        <v>1789892</v>
      </c>
      <c r="T2043" s="9">
        <v>8000000</v>
      </c>
      <c r="U2043" s="9">
        <f>IMDB4[[#This Row],[Gross Revenue]]-IMDB4[[#This Row],[Budget]]</f>
        <v>-6210108</v>
      </c>
      <c r="V2043" s="9" t="str">
        <f>IF(IMDB4[[#This Row],[Profit]]&gt;0,"Hit","Flop")</f>
        <v>Flop</v>
      </c>
      <c r="W2043" s="9" t="str" cm="1">
        <f t="array" ref="W2043">_xlfn.IFS(IMDB4[[#This Row],[IMDb Score (1-10)]]&gt;=8,"Excellent",IMDB4[[#This Row],[IMDb Score (1-10)]]&gt;=7,"Good",IMDB4[[#This Row],[IMDb Score (1-10)]]&gt;=5,"Average",TRUE,"Poor")</f>
        <v>Average</v>
      </c>
      <c r="X2043" s="9" t="str">
        <f>IF(IMDB4[[#This Row],[Duration (min)]]&lt;90,"Short",IF(IMDB4[[#This Row],[Duration (min)]]&lt;=120,"Medium", "Long"))</f>
        <v>Medium</v>
      </c>
    </row>
    <row r="2044" spans="1:24" x14ac:dyDescent="0.25">
      <c r="A2044" s="1" t="s">
        <v>3191</v>
      </c>
      <c r="B2044" s="2">
        <v>37401</v>
      </c>
      <c r="C2044" s="30">
        <f>YEAR(IMDB4[[#This Row],[Release Date]])</f>
        <v>2002</v>
      </c>
      <c r="D2044" s="30" t="str">
        <f>FLOOR(IMDB4[[#This Row],[Year]],10)&amp;"s"</f>
        <v>2000s</v>
      </c>
      <c r="E2044" s="1" t="s">
        <v>32</v>
      </c>
      <c r="F2044" s="1" t="s">
        <v>20</v>
      </c>
      <c r="G2044" s="1" t="s">
        <v>3</v>
      </c>
      <c r="H2044" s="1" t="s">
        <v>4</v>
      </c>
      <c r="I2044" s="1" t="s">
        <v>92</v>
      </c>
      <c r="J2044" s="1" t="s">
        <v>997</v>
      </c>
      <c r="K2044" s="1" t="s">
        <v>3192</v>
      </c>
      <c r="L2044" s="30">
        <v>1000</v>
      </c>
      <c r="M2044" s="30">
        <v>1292</v>
      </c>
      <c r="N2044" s="30">
        <v>0</v>
      </c>
      <c r="O2044" s="30">
        <v>677</v>
      </c>
      <c r="P2044" s="27">
        <v>7.1</v>
      </c>
      <c r="Q2044" s="30">
        <v>78</v>
      </c>
      <c r="R2044" s="30">
        <v>104</v>
      </c>
      <c r="S2044" s="9">
        <v>1779284</v>
      </c>
      <c r="T2044" s="9">
        <v>12000000</v>
      </c>
      <c r="U2044" s="9">
        <f>IMDB4[[#This Row],[Gross Revenue]]-IMDB4[[#This Row],[Budget]]</f>
        <v>-10220716</v>
      </c>
      <c r="V2044" s="9" t="str">
        <f>IF(IMDB4[[#This Row],[Profit]]&gt;0,"Hit","Flop")</f>
        <v>Flop</v>
      </c>
      <c r="W2044" s="9" t="str" cm="1">
        <f t="array" ref="W2044">_xlfn.IFS(IMDB4[[#This Row],[IMDb Score (1-10)]]&gt;=8,"Excellent",IMDB4[[#This Row],[IMDb Score (1-10)]]&gt;=7,"Good",IMDB4[[#This Row],[IMDb Score (1-10)]]&gt;=5,"Average",TRUE,"Poor")</f>
        <v>Good</v>
      </c>
      <c r="X2044" s="9" t="str">
        <f>IF(IMDB4[[#This Row],[Duration (min)]]&lt;90,"Short",IF(IMDB4[[#This Row],[Duration (min)]]&lt;=120,"Medium", "Long"))</f>
        <v>Medium</v>
      </c>
    </row>
    <row r="2045" spans="1:24" x14ac:dyDescent="0.25">
      <c r="A2045" s="1" t="s">
        <v>5527</v>
      </c>
      <c r="B2045" s="2">
        <v>40266</v>
      </c>
      <c r="C2045" s="30">
        <f>YEAR(IMDB4[[#This Row],[Release Date]])</f>
        <v>2010</v>
      </c>
      <c r="D2045" s="30" t="str">
        <f>FLOOR(IMDB4[[#This Row],[Year]],10)&amp;"s"</f>
        <v>2010s</v>
      </c>
      <c r="E2045" s="1" t="s">
        <v>32</v>
      </c>
      <c r="F2045" s="1" t="s">
        <v>20</v>
      </c>
      <c r="G2045" s="1" t="s">
        <v>3</v>
      </c>
      <c r="H2045" s="1" t="s">
        <v>4</v>
      </c>
      <c r="I2045" s="1" t="s">
        <v>84</v>
      </c>
      <c r="J2045" s="1" t="s">
        <v>4547</v>
      </c>
      <c r="K2045" s="1" t="s">
        <v>542</v>
      </c>
      <c r="L2045" s="30">
        <v>1000</v>
      </c>
      <c r="M2045" s="30">
        <v>4377</v>
      </c>
      <c r="N2045" s="30">
        <v>0</v>
      </c>
      <c r="O2045" s="30">
        <v>14000</v>
      </c>
      <c r="P2045" s="27">
        <v>7.7</v>
      </c>
      <c r="Q2045" s="30">
        <v>87</v>
      </c>
      <c r="R2045" s="30">
        <v>90</v>
      </c>
      <c r="S2045" s="9">
        <v>1752214</v>
      </c>
      <c r="T2045" s="9">
        <v>14000000</v>
      </c>
      <c r="U2045" s="9">
        <f>IMDB4[[#This Row],[Gross Revenue]]-IMDB4[[#This Row],[Budget]]</f>
        <v>-12247786</v>
      </c>
      <c r="V2045" s="9" t="str">
        <f>IF(IMDB4[[#This Row],[Profit]]&gt;0,"Hit","Flop")</f>
        <v>Flop</v>
      </c>
      <c r="W2045" s="9" t="str" cm="1">
        <f t="array" ref="W2045">_xlfn.IFS(IMDB4[[#This Row],[IMDb Score (1-10)]]&gt;=8,"Excellent",IMDB4[[#This Row],[IMDb Score (1-10)]]&gt;=7,"Good",IMDB4[[#This Row],[IMDb Score (1-10)]]&gt;=5,"Average",TRUE,"Poor")</f>
        <v>Good</v>
      </c>
      <c r="X2045" s="9" t="str">
        <f>IF(IMDB4[[#This Row],[Duration (min)]]&lt;90,"Short",IF(IMDB4[[#This Row],[Duration (min)]]&lt;=120,"Medium", "Long"))</f>
        <v>Medium</v>
      </c>
    </row>
    <row r="2046" spans="1:24" x14ac:dyDescent="0.25">
      <c r="A2046" s="1" t="s">
        <v>2494</v>
      </c>
      <c r="B2046" s="2">
        <v>36589</v>
      </c>
      <c r="C2046" s="30">
        <f>YEAR(IMDB4[[#This Row],[Release Date]])</f>
        <v>2000</v>
      </c>
      <c r="D2046" s="30" t="str">
        <f>FLOOR(IMDB4[[#This Row],[Year]],10)&amp;"s"</f>
        <v>2000s</v>
      </c>
      <c r="E2046" s="1" t="s">
        <v>32</v>
      </c>
      <c r="F2046" s="1" t="s">
        <v>20</v>
      </c>
      <c r="G2046" s="1" t="s">
        <v>3</v>
      </c>
      <c r="H2046" s="1" t="s">
        <v>4</v>
      </c>
      <c r="I2046" s="1" t="s">
        <v>92</v>
      </c>
      <c r="J2046" s="1" t="s">
        <v>2495</v>
      </c>
      <c r="K2046" s="1" t="s">
        <v>2496</v>
      </c>
      <c r="L2046" s="30">
        <v>1000</v>
      </c>
      <c r="M2046" s="30">
        <v>3085</v>
      </c>
      <c r="N2046" s="30">
        <v>112</v>
      </c>
      <c r="O2046" s="30">
        <v>671</v>
      </c>
      <c r="P2046" s="27">
        <v>7</v>
      </c>
      <c r="Q2046" s="30">
        <v>51</v>
      </c>
      <c r="R2046" s="30">
        <v>94</v>
      </c>
      <c r="S2046" s="9">
        <v>1744858</v>
      </c>
      <c r="T2046" s="9">
        <v>1000000</v>
      </c>
      <c r="U2046" s="9">
        <f>IMDB4[[#This Row],[Gross Revenue]]-IMDB4[[#This Row],[Budget]]</f>
        <v>744858</v>
      </c>
      <c r="V2046" s="9" t="str">
        <f>IF(IMDB4[[#This Row],[Profit]]&gt;0,"Hit","Flop")</f>
        <v>Hit</v>
      </c>
      <c r="W2046" s="9" t="str" cm="1">
        <f t="array" ref="W2046">_xlfn.IFS(IMDB4[[#This Row],[IMDb Score (1-10)]]&gt;=8,"Excellent",IMDB4[[#This Row],[IMDb Score (1-10)]]&gt;=7,"Good",IMDB4[[#This Row],[IMDb Score (1-10)]]&gt;=5,"Average",TRUE,"Poor")</f>
        <v>Good</v>
      </c>
      <c r="X2046" s="9" t="str">
        <f>IF(IMDB4[[#This Row],[Duration (min)]]&lt;90,"Short",IF(IMDB4[[#This Row],[Duration (min)]]&lt;=120,"Medium", "Long"))</f>
        <v>Medium</v>
      </c>
    </row>
    <row r="2047" spans="1:24" x14ac:dyDescent="0.25">
      <c r="A2047" s="1" t="s">
        <v>1606</v>
      </c>
      <c r="B2047" s="2">
        <v>35479</v>
      </c>
      <c r="C2047" s="30">
        <f>YEAR(IMDB4[[#This Row],[Release Date]])</f>
        <v>1997</v>
      </c>
      <c r="D2047" s="30" t="str">
        <f>FLOOR(IMDB4[[#This Row],[Year]],10)&amp;"s"</f>
        <v>1990s</v>
      </c>
      <c r="E2047" s="1" t="s">
        <v>32</v>
      </c>
      <c r="F2047" s="1" t="s">
        <v>9</v>
      </c>
      <c r="G2047" s="1" t="s">
        <v>3</v>
      </c>
      <c r="H2047" s="1" t="s">
        <v>4</v>
      </c>
      <c r="I2047" s="1" t="s">
        <v>92</v>
      </c>
      <c r="J2047" s="1" t="s">
        <v>1445</v>
      </c>
      <c r="K2047" s="1" t="s">
        <v>1093</v>
      </c>
      <c r="L2047" s="30">
        <v>1000</v>
      </c>
      <c r="M2047" s="30">
        <v>2004</v>
      </c>
      <c r="N2047" s="30">
        <v>44</v>
      </c>
      <c r="O2047" s="30">
        <v>329</v>
      </c>
      <c r="P2047" s="27">
        <v>6.7</v>
      </c>
      <c r="Q2047" s="30">
        <v>28</v>
      </c>
      <c r="R2047" s="30">
        <v>132</v>
      </c>
      <c r="S2047" s="9">
        <v>1508689</v>
      </c>
      <c r="T2047" s="9">
        <v>16000000</v>
      </c>
      <c r="U2047" s="9">
        <f>IMDB4[[#This Row],[Gross Revenue]]-IMDB4[[#This Row],[Budget]]</f>
        <v>-14491311</v>
      </c>
      <c r="V2047" s="9" t="str">
        <f>IF(IMDB4[[#This Row],[Profit]]&gt;0,"Hit","Flop")</f>
        <v>Flop</v>
      </c>
      <c r="W2047" s="9" t="str" cm="1">
        <f t="array" ref="W2047">_xlfn.IFS(IMDB4[[#This Row],[IMDb Score (1-10)]]&gt;=8,"Excellent",IMDB4[[#This Row],[IMDb Score (1-10)]]&gt;=7,"Good",IMDB4[[#This Row],[IMDb Score (1-10)]]&gt;=5,"Average",TRUE,"Poor")</f>
        <v>Average</v>
      </c>
      <c r="X2047" s="9" t="str">
        <f>IF(IMDB4[[#This Row],[Duration (min)]]&lt;90,"Short",IF(IMDB4[[#This Row],[Duration (min)]]&lt;=120,"Medium", "Long"))</f>
        <v>Long</v>
      </c>
    </row>
    <row r="2048" spans="1:24" x14ac:dyDescent="0.25">
      <c r="A2048" s="1" t="s">
        <v>5296</v>
      </c>
      <c r="B2048" s="2">
        <v>40128</v>
      </c>
      <c r="C2048" s="30">
        <f>YEAR(IMDB4[[#This Row],[Release Date]])</f>
        <v>2009</v>
      </c>
      <c r="D2048" s="30" t="str">
        <f>FLOOR(IMDB4[[#This Row],[Year]],10)&amp;"s"</f>
        <v>2000s</v>
      </c>
      <c r="E2048" s="1" t="s">
        <v>32</v>
      </c>
      <c r="F2048" s="1" t="s">
        <v>77</v>
      </c>
      <c r="G2048" s="1" t="s">
        <v>160</v>
      </c>
      <c r="H2048" s="1" t="s">
        <v>161</v>
      </c>
      <c r="I2048" s="1" t="s">
        <v>92</v>
      </c>
      <c r="J2048" s="1" t="s">
        <v>5297</v>
      </c>
      <c r="K2048" s="1" t="s">
        <v>1494</v>
      </c>
      <c r="L2048" s="30">
        <v>1000</v>
      </c>
      <c r="M2048" s="30">
        <v>1342</v>
      </c>
      <c r="N2048" s="30">
        <v>0</v>
      </c>
      <c r="O2048" s="30">
        <v>0</v>
      </c>
      <c r="P2048" s="27">
        <v>7.2</v>
      </c>
      <c r="Q2048" s="30">
        <v>213</v>
      </c>
      <c r="R2048" s="30">
        <v>105</v>
      </c>
      <c r="S2048" s="9">
        <v>1260917</v>
      </c>
      <c r="T2048" s="9">
        <v>27000000</v>
      </c>
      <c r="U2048" s="9">
        <f>IMDB4[[#This Row],[Gross Revenue]]-IMDB4[[#This Row],[Budget]]</f>
        <v>-25739083</v>
      </c>
      <c r="V2048" s="9" t="str">
        <f>IF(IMDB4[[#This Row],[Profit]]&gt;0,"Hit","Flop")</f>
        <v>Flop</v>
      </c>
      <c r="W2048" s="9" t="str" cm="1">
        <f t="array" ref="W2048">_xlfn.IFS(IMDB4[[#This Row],[IMDb Score (1-10)]]&gt;=8,"Excellent",IMDB4[[#This Row],[IMDb Score (1-10)]]&gt;=7,"Good",IMDB4[[#This Row],[IMDb Score (1-10)]]&gt;=5,"Average",TRUE,"Poor")</f>
        <v>Good</v>
      </c>
      <c r="X2048" s="9" t="str">
        <f>IF(IMDB4[[#This Row],[Duration (min)]]&lt;90,"Short",IF(IMDB4[[#This Row],[Duration (min)]]&lt;=120,"Medium", "Long"))</f>
        <v>Medium</v>
      </c>
    </row>
    <row r="2049" spans="1:24" x14ac:dyDescent="0.25">
      <c r="A2049" s="1" t="s">
        <v>4189</v>
      </c>
      <c r="B2049" s="2">
        <v>38592</v>
      </c>
      <c r="C2049" s="30">
        <f>YEAR(IMDB4[[#This Row],[Release Date]])</f>
        <v>2005</v>
      </c>
      <c r="D2049" s="30" t="str">
        <f>FLOOR(IMDB4[[#This Row],[Year]],10)&amp;"s"</f>
        <v>2000s</v>
      </c>
      <c r="E2049" s="1" t="s">
        <v>32</v>
      </c>
      <c r="F2049" s="1" t="s">
        <v>20</v>
      </c>
      <c r="G2049" s="1" t="s">
        <v>3</v>
      </c>
      <c r="H2049" s="1" t="s">
        <v>83</v>
      </c>
      <c r="I2049" s="1" t="s">
        <v>92</v>
      </c>
      <c r="J2049" s="1" t="s">
        <v>1267</v>
      </c>
      <c r="K2049" s="1" t="s">
        <v>2504</v>
      </c>
      <c r="L2049" s="30">
        <v>1000</v>
      </c>
      <c r="M2049" s="30">
        <v>3690</v>
      </c>
      <c r="N2049" s="30">
        <v>187</v>
      </c>
      <c r="O2049" s="30">
        <v>750</v>
      </c>
      <c r="P2049" s="27">
        <v>6.8</v>
      </c>
      <c r="Q2049" s="30">
        <v>122</v>
      </c>
      <c r="R2049" s="30">
        <v>94</v>
      </c>
      <c r="S2049" s="9">
        <v>1247453</v>
      </c>
      <c r="T2049" s="9">
        <v>2800000</v>
      </c>
      <c r="U2049" s="9">
        <f>IMDB4[[#This Row],[Gross Revenue]]-IMDB4[[#This Row],[Budget]]</f>
        <v>-1552547</v>
      </c>
      <c r="V2049" s="9" t="str">
        <f>IF(IMDB4[[#This Row],[Profit]]&gt;0,"Hit","Flop")</f>
        <v>Flop</v>
      </c>
      <c r="W2049" s="9" t="str" cm="1">
        <f t="array" ref="W2049">_xlfn.IFS(IMDB4[[#This Row],[IMDb Score (1-10)]]&gt;=8,"Excellent",IMDB4[[#This Row],[IMDb Score (1-10)]]&gt;=7,"Good",IMDB4[[#This Row],[IMDb Score (1-10)]]&gt;=5,"Average",TRUE,"Poor")</f>
        <v>Average</v>
      </c>
      <c r="X2049" s="9" t="str">
        <f>IF(IMDB4[[#This Row],[Duration (min)]]&lt;90,"Short",IF(IMDB4[[#This Row],[Duration (min)]]&lt;=120,"Medium", "Long"))</f>
        <v>Medium</v>
      </c>
    </row>
    <row r="2050" spans="1:24" x14ac:dyDescent="0.25">
      <c r="A2050" s="1" t="s">
        <v>4083</v>
      </c>
      <c r="B2050" s="2">
        <v>38376</v>
      </c>
      <c r="C2050" s="30">
        <f>YEAR(IMDB4[[#This Row],[Release Date]])</f>
        <v>2005</v>
      </c>
      <c r="D2050" s="30" t="str">
        <f>FLOOR(IMDB4[[#This Row],[Year]],10)&amp;"s"</f>
        <v>2000s</v>
      </c>
      <c r="E2050" s="1" t="s">
        <v>32</v>
      </c>
      <c r="F2050" s="1" t="s">
        <v>9</v>
      </c>
      <c r="G2050" s="1" t="s">
        <v>3</v>
      </c>
      <c r="H2050" s="1" t="s">
        <v>4</v>
      </c>
      <c r="I2050" s="1" t="s">
        <v>92</v>
      </c>
      <c r="J2050" s="1" t="s">
        <v>2779</v>
      </c>
      <c r="K2050" s="1" t="s">
        <v>4084</v>
      </c>
      <c r="L2050" s="30">
        <v>1000</v>
      </c>
      <c r="M2050" s="30">
        <v>4329</v>
      </c>
      <c r="N2050" s="30">
        <v>7</v>
      </c>
      <c r="O2050" s="30">
        <v>191</v>
      </c>
      <c r="P2050" s="27">
        <v>5.9</v>
      </c>
      <c r="Q2050" s="30">
        <v>40</v>
      </c>
      <c r="R2050" s="30">
        <v>93</v>
      </c>
      <c r="S2050" s="9">
        <v>1181197</v>
      </c>
      <c r="T2050" s="9">
        <v>15500000</v>
      </c>
      <c r="U2050" s="9">
        <f>IMDB4[[#This Row],[Gross Revenue]]-IMDB4[[#This Row],[Budget]]</f>
        <v>-14318803</v>
      </c>
      <c r="V2050" s="9" t="str">
        <f>IF(IMDB4[[#This Row],[Profit]]&gt;0,"Hit","Flop")</f>
        <v>Flop</v>
      </c>
      <c r="W2050" s="9" t="str" cm="1">
        <f t="array" ref="W2050">_xlfn.IFS(IMDB4[[#This Row],[IMDb Score (1-10)]]&gt;=8,"Excellent",IMDB4[[#This Row],[IMDb Score (1-10)]]&gt;=7,"Good",IMDB4[[#This Row],[IMDb Score (1-10)]]&gt;=5,"Average",TRUE,"Poor")</f>
        <v>Average</v>
      </c>
      <c r="X2050" s="9" t="str">
        <f>IF(IMDB4[[#This Row],[Duration (min)]]&lt;90,"Short",IF(IMDB4[[#This Row],[Duration (min)]]&lt;=120,"Medium", "Long"))</f>
        <v>Medium</v>
      </c>
    </row>
    <row r="2051" spans="1:24" x14ac:dyDescent="0.25">
      <c r="A2051" s="1" t="s">
        <v>6254</v>
      </c>
      <c r="B2051" s="2">
        <v>41220</v>
      </c>
      <c r="C2051" s="30">
        <f>YEAR(IMDB4[[#This Row],[Release Date]])</f>
        <v>2012</v>
      </c>
      <c r="D2051" s="30" t="str">
        <f>FLOOR(IMDB4[[#This Row],[Year]],10)&amp;"s"</f>
        <v>2010s</v>
      </c>
      <c r="E2051" s="1" t="s">
        <v>32</v>
      </c>
      <c r="F2051" s="1" t="s">
        <v>9</v>
      </c>
      <c r="G2051" s="1" t="s">
        <v>3</v>
      </c>
      <c r="H2051" s="1" t="s">
        <v>4</v>
      </c>
      <c r="I2051" s="1" t="s">
        <v>92</v>
      </c>
      <c r="J2051" s="1" t="s">
        <v>3349</v>
      </c>
      <c r="K2051" s="1" t="s">
        <v>3350</v>
      </c>
      <c r="L2051" s="30">
        <v>1000</v>
      </c>
      <c r="M2051" s="30">
        <v>5158</v>
      </c>
      <c r="N2051" s="30">
        <v>0</v>
      </c>
      <c r="O2051" s="30">
        <v>15000</v>
      </c>
      <c r="P2051" s="27">
        <v>5.0999999999999996</v>
      </c>
      <c r="Q2051" s="30">
        <v>234</v>
      </c>
      <c r="R2051" s="30">
        <v>101</v>
      </c>
      <c r="S2051" s="9">
        <v>1163508</v>
      </c>
      <c r="T2051" s="9">
        <v>2500000</v>
      </c>
      <c r="U2051" s="9">
        <f>IMDB4[[#This Row],[Gross Revenue]]-IMDB4[[#This Row],[Budget]]</f>
        <v>-1336492</v>
      </c>
      <c r="V2051" s="9" t="str">
        <f>IF(IMDB4[[#This Row],[Profit]]&gt;0,"Hit","Flop")</f>
        <v>Flop</v>
      </c>
      <c r="W2051" s="9" t="str" cm="1">
        <f t="array" ref="W2051">_xlfn.IFS(IMDB4[[#This Row],[IMDb Score (1-10)]]&gt;=8,"Excellent",IMDB4[[#This Row],[IMDb Score (1-10)]]&gt;=7,"Good",IMDB4[[#This Row],[IMDb Score (1-10)]]&gt;=5,"Average",TRUE,"Poor")</f>
        <v>Average</v>
      </c>
      <c r="X2051" s="9" t="str">
        <f>IF(IMDB4[[#This Row],[Duration (min)]]&lt;90,"Short",IF(IMDB4[[#This Row],[Duration (min)]]&lt;=120,"Medium", "Long"))</f>
        <v>Medium</v>
      </c>
    </row>
    <row r="2052" spans="1:24" x14ac:dyDescent="0.25">
      <c r="A2052" s="1" t="s">
        <v>1306</v>
      </c>
      <c r="B2052" s="2">
        <v>35399</v>
      </c>
      <c r="C2052" s="30">
        <f>YEAR(IMDB4[[#This Row],[Release Date]])</f>
        <v>1996</v>
      </c>
      <c r="D2052" s="30" t="str">
        <f>FLOOR(IMDB4[[#This Row],[Year]],10)&amp;"s"</f>
        <v>1990s</v>
      </c>
      <c r="E2052" s="1" t="s">
        <v>32</v>
      </c>
      <c r="F2052" s="1" t="s">
        <v>2</v>
      </c>
      <c r="G2052" s="1" t="s">
        <v>3</v>
      </c>
      <c r="H2052" s="1" t="s">
        <v>4</v>
      </c>
      <c r="I2052" s="1" t="s">
        <v>92</v>
      </c>
      <c r="J2052" s="1" t="s">
        <v>1307</v>
      </c>
      <c r="K2052" s="1" t="s">
        <v>1308</v>
      </c>
      <c r="L2052" s="30">
        <v>1000</v>
      </c>
      <c r="M2052" s="30">
        <v>2228</v>
      </c>
      <c r="N2052" s="30">
        <v>30</v>
      </c>
      <c r="O2052" s="30">
        <v>145</v>
      </c>
      <c r="P2052" s="27">
        <v>6.1</v>
      </c>
      <c r="Q2052" s="30">
        <v>42</v>
      </c>
      <c r="R2052" s="30">
        <v>101</v>
      </c>
      <c r="S2052" s="9">
        <v>1075288</v>
      </c>
      <c r="T2052" s="9">
        <v>22000000</v>
      </c>
      <c r="U2052" s="9">
        <f>IMDB4[[#This Row],[Gross Revenue]]-IMDB4[[#This Row],[Budget]]</f>
        <v>-20924712</v>
      </c>
      <c r="V2052" s="9" t="str">
        <f>IF(IMDB4[[#This Row],[Profit]]&gt;0,"Hit","Flop")</f>
        <v>Flop</v>
      </c>
      <c r="W2052" s="9" t="str" cm="1">
        <f t="array" ref="W2052">_xlfn.IFS(IMDB4[[#This Row],[IMDb Score (1-10)]]&gt;=8,"Excellent",IMDB4[[#This Row],[IMDb Score (1-10)]]&gt;=7,"Good",IMDB4[[#This Row],[IMDb Score (1-10)]]&gt;=5,"Average",TRUE,"Poor")</f>
        <v>Average</v>
      </c>
      <c r="X2052" s="9" t="str">
        <f>IF(IMDB4[[#This Row],[Duration (min)]]&lt;90,"Short",IF(IMDB4[[#This Row],[Duration (min)]]&lt;=120,"Medium", "Long"))</f>
        <v>Medium</v>
      </c>
    </row>
    <row r="2053" spans="1:24" x14ac:dyDescent="0.25">
      <c r="A2053" s="1" t="s">
        <v>5779</v>
      </c>
      <c r="B2053" s="2">
        <v>40597</v>
      </c>
      <c r="C2053" s="30">
        <f>YEAR(IMDB4[[#This Row],[Release Date]])</f>
        <v>2011</v>
      </c>
      <c r="D2053" s="30" t="str">
        <f>FLOOR(IMDB4[[#This Row],[Year]],10)&amp;"s"</f>
        <v>2010s</v>
      </c>
      <c r="E2053" s="1" t="s">
        <v>32</v>
      </c>
      <c r="F2053" s="1" t="s">
        <v>77</v>
      </c>
      <c r="G2053" s="1" t="s">
        <v>3</v>
      </c>
      <c r="H2053" s="1" t="s">
        <v>83</v>
      </c>
      <c r="I2053" s="1" t="s">
        <v>92</v>
      </c>
      <c r="J2053" s="1" t="s">
        <v>5780</v>
      </c>
      <c r="K2053" s="1" t="s">
        <v>5781</v>
      </c>
      <c r="L2053" s="30">
        <v>1000</v>
      </c>
      <c r="M2053" s="30">
        <v>2011</v>
      </c>
      <c r="N2053" s="30">
        <v>115</v>
      </c>
      <c r="O2053" s="30">
        <v>18000</v>
      </c>
      <c r="P2053" s="27">
        <v>6.6</v>
      </c>
      <c r="Q2053" s="30">
        <v>399</v>
      </c>
      <c r="R2053" s="30">
        <v>88</v>
      </c>
      <c r="S2053" s="9">
        <v>1024175</v>
      </c>
      <c r="T2053" s="9">
        <v>13000000</v>
      </c>
      <c r="U2053" s="9">
        <f>IMDB4[[#This Row],[Gross Revenue]]-IMDB4[[#This Row],[Budget]]</f>
        <v>-11975825</v>
      </c>
      <c r="V2053" s="9" t="str">
        <f>IF(IMDB4[[#This Row],[Profit]]&gt;0,"Hit","Flop")</f>
        <v>Flop</v>
      </c>
      <c r="W2053" s="9" t="str" cm="1">
        <f t="array" ref="W2053">_xlfn.IFS(IMDB4[[#This Row],[IMDb Score (1-10)]]&gt;=8,"Excellent",IMDB4[[#This Row],[IMDb Score (1-10)]]&gt;=7,"Good",IMDB4[[#This Row],[IMDb Score (1-10)]]&gt;=5,"Average",TRUE,"Poor")</f>
        <v>Average</v>
      </c>
      <c r="X2053" s="9" t="str">
        <f>IF(IMDB4[[#This Row],[Duration (min)]]&lt;90,"Short",IF(IMDB4[[#This Row],[Duration (min)]]&lt;=120,"Medium", "Long"))</f>
        <v>Short</v>
      </c>
    </row>
    <row r="2054" spans="1:24" x14ac:dyDescent="0.25">
      <c r="A2054" s="1" t="s">
        <v>3219</v>
      </c>
      <c r="B2054" s="2">
        <v>37411</v>
      </c>
      <c r="C2054" s="30">
        <f>YEAR(IMDB4[[#This Row],[Release Date]])</f>
        <v>2002</v>
      </c>
      <c r="D2054" s="30" t="str">
        <f>FLOOR(IMDB4[[#This Row],[Year]],10)&amp;"s"</f>
        <v>2000s</v>
      </c>
      <c r="E2054" s="1" t="s">
        <v>32</v>
      </c>
      <c r="F2054" s="1" t="s">
        <v>2</v>
      </c>
      <c r="G2054" s="1" t="s">
        <v>3</v>
      </c>
      <c r="H2054" s="1" t="s">
        <v>4</v>
      </c>
      <c r="I2054" s="1" t="s">
        <v>92</v>
      </c>
      <c r="J2054" s="1" t="s">
        <v>1721</v>
      </c>
      <c r="K2054" s="1" t="s">
        <v>3220</v>
      </c>
      <c r="L2054" s="30">
        <v>1000</v>
      </c>
      <c r="M2054" s="30">
        <v>4094</v>
      </c>
      <c r="N2054" s="30">
        <v>154</v>
      </c>
      <c r="O2054" s="30">
        <v>2000</v>
      </c>
      <c r="P2054" s="27">
        <v>7.2</v>
      </c>
      <c r="Q2054" s="30">
        <v>79</v>
      </c>
      <c r="R2054" s="30">
        <v>103</v>
      </c>
      <c r="S2054" s="9">
        <v>676698</v>
      </c>
      <c r="T2054" s="9">
        <v>18000000</v>
      </c>
      <c r="U2054" s="9">
        <f>IMDB4[[#This Row],[Gross Revenue]]-IMDB4[[#This Row],[Budget]]</f>
        <v>-17323302</v>
      </c>
      <c r="V2054" s="9" t="str">
        <f>IF(IMDB4[[#This Row],[Profit]]&gt;0,"Hit","Flop")</f>
        <v>Flop</v>
      </c>
      <c r="W2054" s="9" t="str" cm="1">
        <f t="array" ref="W2054">_xlfn.IFS(IMDB4[[#This Row],[IMDb Score (1-10)]]&gt;=8,"Excellent",IMDB4[[#This Row],[IMDb Score (1-10)]]&gt;=7,"Good",IMDB4[[#This Row],[IMDb Score (1-10)]]&gt;=5,"Average",TRUE,"Poor")</f>
        <v>Good</v>
      </c>
      <c r="X2054" s="9" t="str">
        <f>IF(IMDB4[[#This Row],[Duration (min)]]&lt;90,"Short",IF(IMDB4[[#This Row],[Duration (min)]]&lt;=120,"Medium", "Long"))</f>
        <v>Medium</v>
      </c>
    </row>
    <row r="2055" spans="1:24" x14ac:dyDescent="0.25">
      <c r="A2055" s="1" t="s">
        <v>2847</v>
      </c>
      <c r="B2055" s="2">
        <v>37111</v>
      </c>
      <c r="C2055" s="30">
        <f>YEAR(IMDB4[[#This Row],[Release Date]])</f>
        <v>2001</v>
      </c>
      <c r="D2055" s="30" t="str">
        <f>FLOOR(IMDB4[[#This Row],[Year]],10)&amp;"s"</f>
        <v>2000s</v>
      </c>
      <c r="E2055" s="1" t="s">
        <v>32</v>
      </c>
      <c r="F2055" s="1" t="s">
        <v>77</v>
      </c>
      <c r="G2055" s="1" t="s">
        <v>3</v>
      </c>
      <c r="H2055" s="1" t="s">
        <v>4</v>
      </c>
      <c r="I2055" s="1" t="s">
        <v>132</v>
      </c>
      <c r="J2055" s="1" t="s">
        <v>273</v>
      </c>
      <c r="K2055" s="1" t="s">
        <v>332</v>
      </c>
      <c r="L2055" s="30">
        <v>1000</v>
      </c>
      <c r="M2055" s="30">
        <v>2120</v>
      </c>
      <c r="N2055" s="30">
        <v>49</v>
      </c>
      <c r="O2055" s="30">
        <v>474</v>
      </c>
      <c r="P2055" s="27">
        <v>5.2</v>
      </c>
      <c r="Q2055" s="30">
        <v>31</v>
      </c>
      <c r="R2055" s="30">
        <v>110</v>
      </c>
      <c r="S2055" s="9">
        <v>623374</v>
      </c>
      <c r="T2055" s="9">
        <v>38000000</v>
      </c>
      <c r="U2055" s="9">
        <f>IMDB4[[#This Row],[Gross Revenue]]-IMDB4[[#This Row],[Budget]]</f>
        <v>-37376626</v>
      </c>
      <c r="V2055" s="9" t="str">
        <f>IF(IMDB4[[#This Row],[Profit]]&gt;0,"Hit","Flop")</f>
        <v>Flop</v>
      </c>
      <c r="W2055" s="9" t="str" cm="1">
        <f t="array" ref="W2055">_xlfn.IFS(IMDB4[[#This Row],[IMDb Score (1-10)]]&gt;=8,"Excellent",IMDB4[[#This Row],[IMDb Score (1-10)]]&gt;=7,"Good",IMDB4[[#This Row],[IMDb Score (1-10)]]&gt;=5,"Average",TRUE,"Poor")</f>
        <v>Average</v>
      </c>
      <c r="X2055" s="9" t="str">
        <f>IF(IMDB4[[#This Row],[Duration (min)]]&lt;90,"Short",IF(IMDB4[[#This Row],[Duration (min)]]&lt;=120,"Medium", "Long"))</f>
        <v>Medium</v>
      </c>
    </row>
    <row r="2056" spans="1:24" x14ac:dyDescent="0.25">
      <c r="A2056" s="1" t="s">
        <v>6956</v>
      </c>
      <c r="B2056" s="2">
        <v>42007</v>
      </c>
      <c r="C2056" s="30">
        <f>YEAR(IMDB4[[#This Row],[Release Date]])</f>
        <v>2015</v>
      </c>
      <c r="D2056" s="30" t="str">
        <f>FLOOR(IMDB4[[#This Row],[Year]],10)&amp;"s"</f>
        <v>2010s</v>
      </c>
      <c r="E2056" s="1" t="s">
        <v>32</v>
      </c>
      <c r="F2056" s="1" t="s">
        <v>77</v>
      </c>
      <c r="G2056" s="1" t="s">
        <v>2327</v>
      </c>
      <c r="H2056" s="1" t="s">
        <v>2328</v>
      </c>
      <c r="I2056" s="1" t="s">
        <v>5</v>
      </c>
      <c r="J2056" s="1" t="s">
        <v>6957</v>
      </c>
      <c r="K2056" s="1" t="s">
        <v>6958</v>
      </c>
      <c r="L2056" s="30">
        <v>1000</v>
      </c>
      <c r="M2056" s="30">
        <v>1172</v>
      </c>
      <c r="N2056" s="30">
        <v>141</v>
      </c>
      <c r="O2056" s="30">
        <v>0</v>
      </c>
      <c r="P2056" s="27">
        <v>6.4</v>
      </c>
      <c r="Q2056" s="30">
        <v>205</v>
      </c>
      <c r="R2056" s="30">
        <v>105</v>
      </c>
      <c r="S2056" s="9">
        <v>613556</v>
      </c>
      <c r="T2056" s="9">
        <v>15000000</v>
      </c>
      <c r="U2056" s="9">
        <f>IMDB4[[#This Row],[Gross Revenue]]-IMDB4[[#This Row],[Budget]]</f>
        <v>-14386444</v>
      </c>
      <c r="V2056" s="9" t="str">
        <f>IF(IMDB4[[#This Row],[Profit]]&gt;0,"Hit","Flop")</f>
        <v>Flop</v>
      </c>
      <c r="W2056" s="9" t="str" cm="1">
        <f t="array" ref="W2056">_xlfn.IFS(IMDB4[[#This Row],[IMDb Score (1-10)]]&gt;=8,"Excellent",IMDB4[[#This Row],[IMDb Score (1-10)]]&gt;=7,"Good",IMDB4[[#This Row],[IMDb Score (1-10)]]&gt;=5,"Average",TRUE,"Poor")</f>
        <v>Average</v>
      </c>
      <c r="X2056" s="9" t="str">
        <f>IF(IMDB4[[#This Row],[Duration (min)]]&lt;90,"Short",IF(IMDB4[[#This Row],[Duration (min)]]&lt;=120,"Medium", "Long"))</f>
        <v>Medium</v>
      </c>
    </row>
    <row r="2057" spans="1:24" x14ac:dyDescent="0.25">
      <c r="A2057" s="1" t="s">
        <v>6059</v>
      </c>
      <c r="B2057" s="2">
        <v>41072</v>
      </c>
      <c r="C2057" s="30">
        <f>YEAR(IMDB4[[#This Row],[Release Date]])</f>
        <v>2012</v>
      </c>
      <c r="D2057" s="30" t="str">
        <f>FLOOR(IMDB4[[#This Row],[Year]],10)&amp;"s"</f>
        <v>2010s</v>
      </c>
      <c r="E2057" s="1" t="s">
        <v>32</v>
      </c>
      <c r="F2057" s="1" t="s">
        <v>20</v>
      </c>
      <c r="G2057" s="1" t="s">
        <v>3</v>
      </c>
      <c r="H2057" s="1" t="s">
        <v>4</v>
      </c>
      <c r="I2057" s="1" t="s">
        <v>132</v>
      </c>
      <c r="J2057" s="1" t="s">
        <v>6060</v>
      </c>
      <c r="K2057" s="1" t="s">
        <v>6061</v>
      </c>
      <c r="L2057" s="30">
        <v>1000</v>
      </c>
      <c r="M2057" s="30">
        <v>1805</v>
      </c>
      <c r="N2057" s="30">
        <v>14</v>
      </c>
      <c r="O2057" s="30">
        <v>0</v>
      </c>
      <c r="P2057" s="27">
        <v>6</v>
      </c>
      <c r="Q2057" s="30">
        <v>38</v>
      </c>
      <c r="R2057" s="30">
        <v>108</v>
      </c>
      <c r="S2057" s="9">
        <v>594904</v>
      </c>
      <c r="T2057" s="9">
        <v>1200000</v>
      </c>
      <c r="U2057" s="9">
        <f>IMDB4[[#This Row],[Gross Revenue]]-IMDB4[[#This Row],[Budget]]</f>
        <v>-605096</v>
      </c>
      <c r="V2057" s="9" t="str">
        <f>IF(IMDB4[[#This Row],[Profit]]&gt;0,"Hit","Flop")</f>
        <v>Flop</v>
      </c>
      <c r="W2057" s="9" t="str" cm="1">
        <f t="array" ref="W2057">_xlfn.IFS(IMDB4[[#This Row],[IMDb Score (1-10)]]&gt;=8,"Excellent",IMDB4[[#This Row],[IMDb Score (1-10)]]&gt;=7,"Good",IMDB4[[#This Row],[IMDb Score (1-10)]]&gt;=5,"Average",TRUE,"Poor")</f>
        <v>Average</v>
      </c>
      <c r="X2057" s="9" t="str">
        <f>IF(IMDB4[[#This Row],[Duration (min)]]&lt;90,"Short",IF(IMDB4[[#This Row],[Duration (min)]]&lt;=120,"Medium", "Long"))</f>
        <v>Medium</v>
      </c>
    </row>
    <row r="2058" spans="1:24" x14ac:dyDescent="0.25">
      <c r="A2058" s="1" t="s">
        <v>1701</v>
      </c>
      <c r="B2058" s="2">
        <v>35974</v>
      </c>
      <c r="C2058" s="30">
        <f>YEAR(IMDB4[[#This Row],[Release Date]])</f>
        <v>1998</v>
      </c>
      <c r="D2058" s="30" t="str">
        <f>FLOOR(IMDB4[[#This Row],[Year]],10)&amp;"s"</f>
        <v>1990s</v>
      </c>
      <c r="E2058" s="1" t="s">
        <v>32</v>
      </c>
      <c r="F2058" s="1" t="s">
        <v>61</v>
      </c>
      <c r="G2058" s="1" t="s">
        <v>3</v>
      </c>
      <c r="H2058" s="1" t="s">
        <v>4</v>
      </c>
      <c r="I2058" s="1" t="s">
        <v>92</v>
      </c>
      <c r="J2058" s="1" t="s">
        <v>951</v>
      </c>
      <c r="K2058" s="1" t="s">
        <v>1702</v>
      </c>
      <c r="L2058" s="30">
        <v>1000</v>
      </c>
      <c r="M2058" s="30">
        <v>1362</v>
      </c>
      <c r="N2058" s="30">
        <v>0</v>
      </c>
      <c r="O2058" s="30">
        <v>30</v>
      </c>
      <c r="P2058" s="27">
        <v>5.3</v>
      </c>
      <c r="Q2058" s="30">
        <v>32</v>
      </c>
      <c r="R2058" s="30">
        <v>87</v>
      </c>
      <c r="S2058" s="9">
        <v>536767</v>
      </c>
      <c r="T2058" s="9">
        <v>60000</v>
      </c>
      <c r="U2058" s="9">
        <f>IMDB4[[#This Row],[Gross Revenue]]-IMDB4[[#This Row],[Budget]]</f>
        <v>476767</v>
      </c>
      <c r="V2058" s="9" t="str">
        <f>IF(IMDB4[[#This Row],[Profit]]&gt;0,"Hit","Flop")</f>
        <v>Hit</v>
      </c>
      <c r="W2058" s="9" t="str" cm="1">
        <f t="array" ref="W2058">_xlfn.IFS(IMDB4[[#This Row],[IMDb Score (1-10)]]&gt;=8,"Excellent",IMDB4[[#This Row],[IMDb Score (1-10)]]&gt;=7,"Good",IMDB4[[#This Row],[IMDb Score (1-10)]]&gt;=5,"Average",TRUE,"Poor")</f>
        <v>Average</v>
      </c>
      <c r="X2058" s="9" t="str">
        <f>IF(IMDB4[[#This Row],[Duration (min)]]&lt;90,"Short",IF(IMDB4[[#This Row],[Duration (min)]]&lt;=120,"Medium", "Long"))</f>
        <v>Short</v>
      </c>
    </row>
    <row r="2059" spans="1:24" x14ac:dyDescent="0.25">
      <c r="A2059" s="1" t="s">
        <v>1607</v>
      </c>
      <c r="B2059" s="2">
        <v>35471</v>
      </c>
      <c r="C2059" s="30">
        <f>YEAR(IMDB4[[#This Row],[Release Date]])</f>
        <v>1997</v>
      </c>
      <c r="D2059" s="30" t="str">
        <f>FLOOR(IMDB4[[#This Row],[Year]],10)&amp;"s"</f>
        <v>1990s</v>
      </c>
      <c r="E2059" s="1" t="s">
        <v>32</v>
      </c>
      <c r="F2059" s="1" t="s">
        <v>61</v>
      </c>
      <c r="G2059" s="1" t="s">
        <v>3</v>
      </c>
      <c r="H2059" s="1" t="s">
        <v>4</v>
      </c>
      <c r="I2059" s="1" t="s">
        <v>132</v>
      </c>
      <c r="J2059" s="1" t="s">
        <v>1285</v>
      </c>
      <c r="K2059" s="1" t="s">
        <v>1088</v>
      </c>
      <c r="L2059" s="30">
        <v>1000</v>
      </c>
      <c r="M2059" s="30">
        <v>1610</v>
      </c>
      <c r="N2059" s="30">
        <v>23</v>
      </c>
      <c r="O2059" s="30">
        <v>0</v>
      </c>
      <c r="P2059" s="27">
        <v>6.8</v>
      </c>
      <c r="Q2059" s="30">
        <v>23</v>
      </c>
      <c r="R2059" s="30">
        <v>106</v>
      </c>
      <c r="S2059" s="9">
        <v>532190</v>
      </c>
      <c r="T2059" s="9">
        <v>8000000</v>
      </c>
      <c r="U2059" s="9">
        <f>IMDB4[[#This Row],[Gross Revenue]]-IMDB4[[#This Row],[Budget]]</f>
        <v>-7467810</v>
      </c>
      <c r="V2059" s="9" t="str">
        <f>IF(IMDB4[[#This Row],[Profit]]&gt;0,"Hit","Flop")</f>
        <v>Flop</v>
      </c>
      <c r="W2059" s="9" t="str" cm="1">
        <f t="array" ref="W2059">_xlfn.IFS(IMDB4[[#This Row],[IMDb Score (1-10)]]&gt;=8,"Excellent",IMDB4[[#This Row],[IMDb Score (1-10)]]&gt;=7,"Good",IMDB4[[#This Row],[IMDb Score (1-10)]]&gt;=5,"Average",TRUE,"Poor")</f>
        <v>Average</v>
      </c>
      <c r="X2059" s="9" t="str">
        <f>IF(IMDB4[[#This Row],[Duration (min)]]&lt;90,"Short",IF(IMDB4[[#This Row],[Duration (min)]]&lt;=120,"Medium", "Long"))</f>
        <v>Medium</v>
      </c>
    </row>
    <row r="2060" spans="1:24" x14ac:dyDescent="0.25">
      <c r="A2060" s="1" t="s">
        <v>5378</v>
      </c>
      <c r="B2060" s="2">
        <v>40155</v>
      </c>
      <c r="C2060" s="30">
        <f>YEAR(IMDB4[[#This Row],[Release Date]])</f>
        <v>2009</v>
      </c>
      <c r="D2060" s="30" t="str">
        <f>FLOOR(IMDB4[[#This Row],[Year]],10)&amp;"s"</f>
        <v>2000s</v>
      </c>
      <c r="E2060" s="1" t="s">
        <v>32</v>
      </c>
      <c r="F2060" s="1" t="s">
        <v>61</v>
      </c>
      <c r="G2060" s="1" t="s">
        <v>3</v>
      </c>
      <c r="H2060" s="1" t="s">
        <v>83</v>
      </c>
      <c r="I2060" s="1" t="s">
        <v>92</v>
      </c>
      <c r="J2060" s="1" t="s">
        <v>4532</v>
      </c>
      <c r="K2060" s="1" t="s">
        <v>5379</v>
      </c>
      <c r="L2060" s="30">
        <v>1000</v>
      </c>
      <c r="M2060" s="30">
        <v>1163</v>
      </c>
      <c r="N2060" s="30">
        <v>0</v>
      </c>
      <c r="O2060" s="30">
        <v>0</v>
      </c>
      <c r="P2060" s="27">
        <v>7.6</v>
      </c>
      <c r="Q2060" s="30">
        <v>145</v>
      </c>
      <c r="R2060" s="30">
        <v>98</v>
      </c>
      <c r="S2060" s="9">
        <v>449558</v>
      </c>
      <c r="T2060" s="9">
        <v>10000000</v>
      </c>
      <c r="U2060" s="9">
        <f>IMDB4[[#This Row],[Gross Revenue]]-IMDB4[[#This Row],[Budget]]</f>
        <v>-9550442</v>
      </c>
      <c r="V2060" s="9" t="str">
        <f>IF(IMDB4[[#This Row],[Profit]]&gt;0,"Hit","Flop")</f>
        <v>Flop</v>
      </c>
      <c r="W2060" s="9" t="str" cm="1">
        <f t="array" ref="W2060">_xlfn.IFS(IMDB4[[#This Row],[IMDb Score (1-10)]]&gt;=8,"Excellent",IMDB4[[#This Row],[IMDb Score (1-10)]]&gt;=7,"Good",IMDB4[[#This Row],[IMDb Score (1-10)]]&gt;=5,"Average",TRUE,"Poor")</f>
        <v>Good</v>
      </c>
      <c r="X2060" s="9" t="str">
        <f>IF(IMDB4[[#This Row],[Duration (min)]]&lt;90,"Short",IF(IMDB4[[#This Row],[Duration (min)]]&lt;=120,"Medium", "Long"))</f>
        <v>Medium</v>
      </c>
    </row>
    <row r="2061" spans="1:24" x14ac:dyDescent="0.25">
      <c r="A2061" s="1" t="s">
        <v>4531</v>
      </c>
      <c r="B2061" s="2">
        <v>38936</v>
      </c>
      <c r="C2061" s="30">
        <f>YEAR(IMDB4[[#This Row],[Release Date]])</f>
        <v>2006</v>
      </c>
      <c r="D2061" s="30" t="str">
        <f>FLOOR(IMDB4[[#This Row],[Year]],10)&amp;"s"</f>
        <v>2000s</v>
      </c>
      <c r="E2061" s="1" t="s">
        <v>32</v>
      </c>
      <c r="F2061" s="1" t="s">
        <v>2</v>
      </c>
      <c r="G2061" s="1" t="s">
        <v>3</v>
      </c>
      <c r="H2061" s="1" t="s">
        <v>83</v>
      </c>
      <c r="I2061" s="1" t="s">
        <v>21</v>
      </c>
      <c r="J2061" s="1" t="s">
        <v>4532</v>
      </c>
      <c r="K2061" s="1" t="s">
        <v>3620</v>
      </c>
      <c r="L2061" s="30">
        <v>1000</v>
      </c>
      <c r="M2061" s="30">
        <v>3282</v>
      </c>
      <c r="N2061" s="30">
        <v>222</v>
      </c>
      <c r="O2061" s="30">
        <v>11000</v>
      </c>
      <c r="P2061" s="27">
        <v>7.7</v>
      </c>
      <c r="Q2061" s="30">
        <v>172</v>
      </c>
      <c r="R2061" s="30">
        <v>101</v>
      </c>
      <c r="S2061" s="9">
        <v>327919</v>
      </c>
      <c r="T2061" s="9">
        <v>1500000</v>
      </c>
      <c r="U2061" s="9">
        <f>IMDB4[[#This Row],[Gross Revenue]]-IMDB4[[#This Row],[Budget]]</f>
        <v>-1172081</v>
      </c>
      <c r="V2061" s="9" t="str">
        <f>IF(IMDB4[[#This Row],[Profit]]&gt;0,"Hit","Flop")</f>
        <v>Flop</v>
      </c>
      <c r="W2061" s="9" t="str" cm="1">
        <f t="array" ref="W2061">_xlfn.IFS(IMDB4[[#This Row],[IMDb Score (1-10)]]&gt;=8,"Excellent",IMDB4[[#This Row],[IMDb Score (1-10)]]&gt;=7,"Good",IMDB4[[#This Row],[IMDb Score (1-10)]]&gt;=5,"Average",TRUE,"Poor")</f>
        <v>Good</v>
      </c>
      <c r="X2061" s="9" t="str">
        <f>IF(IMDB4[[#This Row],[Duration (min)]]&lt;90,"Short",IF(IMDB4[[#This Row],[Duration (min)]]&lt;=120,"Medium", "Long"))</f>
        <v>Medium</v>
      </c>
    </row>
    <row r="2062" spans="1:24" x14ac:dyDescent="0.25">
      <c r="A2062" s="1" t="s">
        <v>1745</v>
      </c>
      <c r="B2062" s="2">
        <v>35973</v>
      </c>
      <c r="C2062" s="30">
        <f>YEAR(IMDB4[[#This Row],[Release Date]])</f>
        <v>1998</v>
      </c>
      <c r="D2062" s="30" t="str">
        <f>FLOOR(IMDB4[[#This Row],[Year]],10)&amp;"s"</f>
        <v>1990s</v>
      </c>
      <c r="E2062" s="1" t="s">
        <v>32</v>
      </c>
      <c r="F2062" s="1" t="s">
        <v>20</v>
      </c>
      <c r="G2062" s="1" t="s">
        <v>3</v>
      </c>
      <c r="H2062" s="1" t="s">
        <v>4</v>
      </c>
      <c r="I2062" s="1" t="s">
        <v>132</v>
      </c>
      <c r="J2062" s="1" t="s">
        <v>1746</v>
      </c>
      <c r="K2062" s="1" t="s">
        <v>1747</v>
      </c>
      <c r="L2062" s="30">
        <v>1000</v>
      </c>
      <c r="M2062" s="30">
        <v>5213</v>
      </c>
      <c r="N2062" s="30">
        <v>43</v>
      </c>
      <c r="O2062" s="30">
        <v>724</v>
      </c>
      <c r="P2062" s="27">
        <v>2.2999999999999998</v>
      </c>
      <c r="Q2062" s="30">
        <v>12</v>
      </c>
      <c r="R2062" s="30">
        <v>95</v>
      </c>
      <c r="S2062" s="9">
        <v>306715</v>
      </c>
      <c r="T2062" s="9">
        <v>10000000</v>
      </c>
      <c r="U2062" s="9">
        <f>IMDB4[[#This Row],[Gross Revenue]]-IMDB4[[#This Row],[Budget]]</f>
        <v>-9693285</v>
      </c>
      <c r="V2062" s="9" t="str">
        <f>IF(IMDB4[[#This Row],[Profit]]&gt;0,"Hit","Flop")</f>
        <v>Flop</v>
      </c>
      <c r="W2062" s="9" t="str" cm="1">
        <f t="array" ref="W2062">_xlfn.IFS(IMDB4[[#This Row],[IMDb Score (1-10)]]&gt;=8,"Excellent",IMDB4[[#This Row],[IMDb Score (1-10)]]&gt;=7,"Good",IMDB4[[#This Row],[IMDb Score (1-10)]]&gt;=5,"Average",TRUE,"Poor")</f>
        <v>Poor</v>
      </c>
      <c r="X2062" s="9" t="str">
        <f>IF(IMDB4[[#This Row],[Duration (min)]]&lt;90,"Short",IF(IMDB4[[#This Row],[Duration (min)]]&lt;=120,"Medium", "Long"))</f>
        <v>Medium</v>
      </c>
    </row>
    <row r="2063" spans="1:24" x14ac:dyDescent="0.25">
      <c r="A2063" s="1" t="s">
        <v>4463</v>
      </c>
      <c r="B2063" s="2">
        <v>38928</v>
      </c>
      <c r="C2063" s="30">
        <f>YEAR(IMDB4[[#This Row],[Release Date]])</f>
        <v>2006</v>
      </c>
      <c r="D2063" s="30" t="str">
        <f>FLOOR(IMDB4[[#This Row],[Year]],10)&amp;"s"</f>
        <v>2000s</v>
      </c>
      <c r="E2063" s="1" t="s">
        <v>32</v>
      </c>
      <c r="F2063" s="1" t="s">
        <v>20</v>
      </c>
      <c r="G2063" s="1" t="s">
        <v>3</v>
      </c>
      <c r="H2063" s="1" t="s">
        <v>161</v>
      </c>
      <c r="I2063" s="1" t="s">
        <v>92</v>
      </c>
      <c r="J2063" s="1" t="s">
        <v>1750</v>
      </c>
      <c r="K2063" s="1" t="s">
        <v>2648</v>
      </c>
      <c r="L2063" s="30">
        <v>1000</v>
      </c>
      <c r="M2063" s="30">
        <v>2340</v>
      </c>
      <c r="N2063" s="30">
        <v>219</v>
      </c>
      <c r="O2063" s="30">
        <v>0</v>
      </c>
      <c r="P2063" s="27">
        <v>5.5</v>
      </c>
      <c r="Q2063" s="30">
        <v>173</v>
      </c>
      <c r="R2063" s="30">
        <v>160</v>
      </c>
      <c r="S2063" s="9">
        <v>273420</v>
      </c>
      <c r="T2063" s="9">
        <v>17000000</v>
      </c>
      <c r="U2063" s="9">
        <f>IMDB4[[#This Row],[Gross Revenue]]-IMDB4[[#This Row],[Budget]]</f>
        <v>-16726580</v>
      </c>
      <c r="V2063" s="9" t="str">
        <f>IF(IMDB4[[#This Row],[Profit]]&gt;0,"Hit","Flop")</f>
        <v>Flop</v>
      </c>
      <c r="W2063" s="9" t="str" cm="1">
        <f t="array" ref="W2063">_xlfn.IFS(IMDB4[[#This Row],[IMDb Score (1-10)]]&gt;=8,"Excellent",IMDB4[[#This Row],[IMDb Score (1-10)]]&gt;=7,"Good",IMDB4[[#This Row],[IMDb Score (1-10)]]&gt;=5,"Average",TRUE,"Poor")</f>
        <v>Average</v>
      </c>
      <c r="X2063" s="9" t="str">
        <f>IF(IMDB4[[#This Row],[Duration (min)]]&lt;90,"Short",IF(IMDB4[[#This Row],[Duration (min)]]&lt;=120,"Medium", "Long"))</f>
        <v>Long</v>
      </c>
    </row>
    <row r="2064" spans="1:24" x14ac:dyDescent="0.25">
      <c r="A2064" s="1" t="s">
        <v>6354</v>
      </c>
      <c r="B2064" s="2">
        <v>41447</v>
      </c>
      <c r="C2064" s="30">
        <f>YEAR(IMDB4[[#This Row],[Release Date]])</f>
        <v>2013</v>
      </c>
      <c r="D2064" s="30" t="str">
        <f>FLOOR(IMDB4[[#This Row],[Year]],10)&amp;"s"</f>
        <v>2010s</v>
      </c>
      <c r="E2064" s="1" t="s">
        <v>32</v>
      </c>
      <c r="F2064" s="1" t="s">
        <v>2</v>
      </c>
      <c r="G2064" s="1" t="s">
        <v>3</v>
      </c>
      <c r="H2064" s="1" t="s">
        <v>4</v>
      </c>
      <c r="I2064" s="1" t="s">
        <v>92</v>
      </c>
      <c r="J2064" s="1" t="s">
        <v>6355</v>
      </c>
      <c r="K2064" s="1" t="s">
        <v>6356</v>
      </c>
      <c r="L2064" s="30">
        <v>1000</v>
      </c>
      <c r="M2064" s="30">
        <v>1528</v>
      </c>
      <c r="N2064" s="30">
        <v>57</v>
      </c>
      <c r="O2064" s="30">
        <v>0</v>
      </c>
      <c r="P2064" s="27">
        <v>7.1</v>
      </c>
      <c r="Q2064" s="30">
        <v>279</v>
      </c>
      <c r="R2064" s="30">
        <v>90</v>
      </c>
      <c r="S2064" s="9">
        <v>258113</v>
      </c>
      <c r="T2064" s="9">
        <v>1066167</v>
      </c>
      <c r="U2064" s="9">
        <f>IMDB4[[#This Row],[Gross Revenue]]-IMDB4[[#This Row],[Budget]]</f>
        <v>-808054</v>
      </c>
      <c r="V2064" s="9" t="str">
        <f>IF(IMDB4[[#This Row],[Profit]]&gt;0,"Hit","Flop")</f>
        <v>Flop</v>
      </c>
      <c r="W2064" s="9" t="str" cm="1">
        <f t="array" ref="W2064">_xlfn.IFS(IMDB4[[#This Row],[IMDb Score (1-10)]]&gt;=8,"Excellent",IMDB4[[#This Row],[IMDb Score (1-10)]]&gt;=7,"Good",IMDB4[[#This Row],[IMDb Score (1-10)]]&gt;=5,"Average",TRUE,"Poor")</f>
        <v>Good</v>
      </c>
      <c r="X2064" s="9" t="str">
        <f>IF(IMDB4[[#This Row],[Duration (min)]]&lt;90,"Short",IF(IMDB4[[#This Row],[Duration (min)]]&lt;=120,"Medium", "Long"))</f>
        <v>Medium</v>
      </c>
    </row>
    <row r="2065" spans="1:24" x14ac:dyDescent="0.25">
      <c r="A2065" s="1" t="s">
        <v>3953</v>
      </c>
      <c r="B2065" s="2">
        <v>38628</v>
      </c>
      <c r="C2065" s="30">
        <f>YEAR(IMDB4[[#This Row],[Release Date]])</f>
        <v>2005</v>
      </c>
      <c r="D2065" s="30" t="str">
        <f>FLOOR(IMDB4[[#This Row],[Year]],10)&amp;"s"</f>
        <v>2000s</v>
      </c>
      <c r="E2065" s="1" t="s">
        <v>32</v>
      </c>
      <c r="F2065" s="1" t="s">
        <v>9</v>
      </c>
      <c r="G2065" s="1" t="s">
        <v>3</v>
      </c>
      <c r="H2065" s="1" t="s">
        <v>4</v>
      </c>
      <c r="I2065" s="1" t="s">
        <v>92</v>
      </c>
      <c r="J2065" s="1" t="s">
        <v>1058</v>
      </c>
      <c r="K2065" s="1" t="s">
        <v>904</v>
      </c>
      <c r="L2065" s="30">
        <v>1000</v>
      </c>
      <c r="M2065" s="30">
        <v>5761</v>
      </c>
      <c r="N2065" s="30">
        <v>216</v>
      </c>
      <c r="O2065" s="30">
        <v>661</v>
      </c>
      <c r="P2065" s="27">
        <v>6.3</v>
      </c>
      <c r="Q2065" s="30">
        <v>79</v>
      </c>
      <c r="R2065" s="30">
        <v>82</v>
      </c>
      <c r="S2065" s="9">
        <v>131617</v>
      </c>
      <c r="T2065" s="9">
        <v>10000000</v>
      </c>
      <c r="U2065" s="9">
        <f>IMDB4[[#This Row],[Gross Revenue]]-IMDB4[[#This Row],[Budget]]</f>
        <v>-9868383</v>
      </c>
      <c r="V2065" s="9" t="str">
        <f>IF(IMDB4[[#This Row],[Profit]]&gt;0,"Hit","Flop")</f>
        <v>Flop</v>
      </c>
      <c r="W2065" s="9" t="str" cm="1">
        <f t="array" ref="W2065">_xlfn.IFS(IMDB4[[#This Row],[IMDb Score (1-10)]]&gt;=8,"Excellent",IMDB4[[#This Row],[IMDb Score (1-10)]]&gt;=7,"Good",IMDB4[[#This Row],[IMDb Score (1-10)]]&gt;=5,"Average",TRUE,"Poor")</f>
        <v>Average</v>
      </c>
      <c r="X2065" s="9" t="str">
        <f>IF(IMDB4[[#This Row],[Duration (min)]]&lt;90,"Short",IF(IMDB4[[#This Row],[Duration (min)]]&lt;=120,"Medium", "Long"))</f>
        <v>Short</v>
      </c>
    </row>
    <row r="2066" spans="1:24" x14ac:dyDescent="0.25">
      <c r="A2066" s="1" t="s">
        <v>5391</v>
      </c>
      <c r="B2066" s="2">
        <v>40080</v>
      </c>
      <c r="C2066" s="30">
        <f>YEAR(IMDB4[[#This Row],[Release Date]])</f>
        <v>2009</v>
      </c>
      <c r="D2066" s="30" t="str">
        <f>FLOOR(IMDB4[[#This Row],[Year]],10)&amp;"s"</f>
        <v>2000s</v>
      </c>
      <c r="E2066" s="1" t="s">
        <v>32</v>
      </c>
      <c r="F2066" s="1" t="s">
        <v>9</v>
      </c>
      <c r="G2066" s="1" t="s">
        <v>3</v>
      </c>
      <c r="H2066" s="1" t="s">
        <v>4</v>
      </c>
      <c r="I2066" s="1" t="s">
        <v>92</v>
      </c>
      <c r="J2066" s="1" t="s">
        <v>4982</v>
      </c>
      <c r="K2066" s="1" t="s">
        <v>5392</v>
      </c>
      <c r="L2066" s="30">
        <v>1000</v>
      </c>
      <c r="M2066" s="30">
        <v>2163</v>
      </c>
      <c r="N2066" s="30">
        <v>19</v>
      </c>
      <c r="O2066" s="30">
        <v>0</v>
      </c>
      <c r="P2066" s="27">
        <v>6.7</v>
      </c>
      <c r="Q2066" s="30">
        <v>63</v>
      </c>
      <c r="R2066" s="30">
        <v>96</v>
      </c>
      <c r="S2066" s="9">
        <v>115862</v>
      </c>
      <c r="T2066" s="9">
        <v>6000000</v>
      </c>
      <c r="U2066" s="9">
        <f>IMDB4[[#This Row],[Gross Revenue]]-IMDB4[[#This Row],[Budget]]</f>
        <v>-5884138</v>
      </c>
      <c r="V2066" s="9" t="str">
        <f>IF(IMDB4[[#This Row],[Profit]]&gt;0,"Hit","Flop")</f>
        <v>Flop</v>
      </c>
      <c r="W2066" s="9" t="str" cm="1">
        <f t="array" ref="W2066">_xlfn.IFS(IMDB4[[#This Row],[IMDb Score (1-10)]]&gt;=8,"Excellent",IMDB4[[#This Row],[IMDb Score (1-10)]]&gt;=7,"Good",IMDB4[[#This Row],[IMDb Score (1-10)]]&gt;=5,"Average",TRUE,"Poor")</f>
        <v>Average</v>
      </c>
      <c r="X2066" s="9" t="str">
        <f>IF(IMDB4[[#This Row],[Duration (min)]]&lt;90,"Short",IF(IMDB4[[#This Row],[Duration (min)]]&lt;=120,"Medium", "Long"))</f>
        <v>Medium</v>
      </c>
    </row>
    <row r="2067" spans="1:24" x14ac:dyDescent="0.25">
      <c r="A2067" s="1" t="s">
        <v>4551</v>
      </c>
      <c r="B2067" s="2">
        <v>38781</v>
      </c>
      <c r="C2067" s="30">
        <f>YEAR(IMDB4[[#This Row],[Release Date]])</f>
        <v>2006</v>
      </c>
      <c r="D2067" s="30" t="str">
        <f>FLOOR(IMDB4[[#This Row],[Year]],10)&amp;"s"</f>
        <v>2000s</v>
      </c>
      <c r="E2067" s="1" t="s">
        <v>32</v>
      </c>
      <c r="F2067" s="1" t="s">
        <v>20</v>
      </c>
      <c r="G2067" s="1" t="s">
        <v>3</v>
      </c>
      <c r="H2067" s="1" t="s">
        <v>4</v>
      </c>
      <c r="I2067" s="1" t="s">
        <v>92</v>
      </c>
      <c r="J2067" s="1" t="s">
        <v>2816</v>
      </c>
      <c r="K2067" s="1" t="s">
        <v>4552</v>
      </c>
      <c r="L2067" s="30">
        <v>1000</v>
      </c>
      <c r="M2067" s="30">
        <v>4720</v>
      </c>
      <c r="N2067" s="30">
        <v>21</v>
      </c>
      <c r="O2067" s="30">
        <v>11000</v>
      </c>
      <c r="P2067" s="27">
        <v>7.4</v>
      </c>
      <c r="Q2067" s="30">
        <v>117</v>
      </c>
      <c r="R2067" s="30">
        <v>88</v>
      </c>
      <c r="S2067" s="9">
        <v>104077</v>
      </c>
      <c r="T2067" s="9">
        <v>1000000</v>
      </c>
      <c r="U2067" s="9">
        <f>IMDB4[[#This Row],[Gross Revenue]]-IMDB4[[#This Row],[Budget]]</f>
        <v>-895923</v>
      </c>
      <c r="V2067" s="9" t="str">
        <f>IF(IMDB4[[#This Row],[Profit]]&gt;0,"Hit","Flop")</f>
        <v>Flop</v>
      </c>
      <c r="W2067" s="9" t="str" cm="1">
        <f t="array" ref="W2067">_xlfn.IFS(IMDB4[[#This Row],[IMDb Score (1-10)]]&gt;=8,"Excellent",IMDB4[[#This Row],[IMDb Score (1-10)]]&gt;=7,"Good",IMDB4[[#This Row],[IMDb Score (1-10)]]&gt;=5,"Average",TRUE,"Poor")</f>
        <v>Good</v>
      </c>
      <c r="X2067" s="9" t="str">
        <f>IF(IMDB4[[#This Row],[Duration (min)]]&lt;90,"Short",IF(IMDB4[[#This Row],[Duration (min)]]&lt;=120,"Medium", "Long"))</f>
        <v>Short</v>
      </c>
    </row>
    <row r="2068" spans="1:24" x14ac:dyDescent="0.25">
      <c r="A2068" s="1" t="s">
        <v>1760</v>
      </c>
      <c r="B2068" s="2">
        <v>35979</v>
      </c>
      <c r="C2068" s="30">
        <f>YEAR(IMDB4[[#This Row],[Release Date]])</f>
        <v>1998</v>
      </c>
      <c r="D2068" s="30" t="str">
        <f>FLOOR(IMDB4[[#This Row],[Year]],10)&amp;"s"</f>
        <v>1990s</v>
      </c>
      <c r="E2068" s="1" t="s">
        <v>32</v>
      </c>
      <c r="F2068" s="1" t="s">
        <v>9</v>
      </c>
      <c r="G2068" s="1" t="s">
        <v>3</v>
      </c>
      <c r="H2068" s="1" t="s">
        <v>4</v>
      </c>
      <c r="I2068" s="1" t="s">
        <v>92</v>
      </c>
      <c r="J2068" s="1" t="s">
        <v>1225</v>
      </c>
      <c r="K2068" s="1" t="s">
        <v>1571</v>
      </c>
      <c r="L2068" s="30">
        <v>1000</v>
      </c>
      <c r="M2068" s="30">
        <v>3207</v>
      </c>
      <c r="N2068" s="30">
        <v>204</v>
      </c>
      <c r="O2068" s="30">
        <v>69</v>
      </c>
      <c r="P2068" s="27">
        <v>6.2</v>
      </c>
      <c r="Q2068" s="30">
        <v>31</v>
      </c>
      <c r="R2068" s="30">
        <v>90</v>
      </c>
      <c r="S2068" s="9">
        <v>99147</v>
      </c>
      <c r="T2068" s="9">
        <v>2000000</v>
      </c>
      <c r="U2068" s="9">
        <f>IMDB4[[#This Row],[Gross Revenue]]-IMDB4[[#This Row],[Budget]]</f>
        <v>-1900853</v>
      </c>
      <c r="V2068" s="9" t="str">
        <f>IF(IMDB4[[#This Row],[Profit]]&gt;0,"Hit","Flop")</f>
        <v>Flop</v>
      </c>
      <c r="W2068" s="9" t="str" cm="1">
        <f t="array" ref="W2068">_xlfn.IFS(IMDB4[[#This Row],[IMDb Score (1-10)]]&gt;=8,"Excellent",IMDB4[[#This Row],[IMDb Score (1-10)]]&gt;=7,"Good",IMDB4[[#This Row],[IMDb Score (1-10)]]&gt;=5,"Average",TRUE,"Poor")</f>
        <v>Average</v>
      </c>
      <c r="X2068" s="9" t="str">
        <f>IF(IMDB4[[#This Row],[Duration (min)]]&lt;90,"Short",IF(IMDB4[[#This Row],[Duration (min)]]&lt;=120,"Medium", "Long"))</f>
        <v>Medium</v>
      </c>
    </row>
    <row r="2069" spans="1:24" x14ac:dyDescent="0.25">
      <c r="A2069" s="1" t="s">
        <v>5306</v>
      </c>
      <c r="B2069" s="2">
        <v>39907</v>
      </c>
      <c r="C2069" s="30">
        <f>YEAR(IMDB4[[#This Row],[Release Date]])</f>
        <v>2009</v>
      </c>
      <c r="D2069" s="30" t="str">
        <f>FLOOR(IMDB4[[#This Row],[Year]],10)&amp;"s"</f>
        <v>2000s</v>
      </c>
      <c r="E2069" s="1" t="s">
        <v>32</v>
      </c>
      <c r="F2069" s="1" t="s">
        <v>20</v>
      </c>
      <c r="G2069" s="1" t="s">
        <v>3</v>
      </c>
      <c r="H2069" s="1" t="s">
        <v>4</v>
      </c>
      <c r="I2069" s="1" t="s">
        <v>132</v>
      </c>
      <c r="J2069" s="1" t="s">
        <v>5307</v>
      </c>
      <c r="K2069" s="1" t="s">
        <v>5308</v>
      </c>
      <c r="L2069" s="30">
        <v>1000</v>
      </c>
      <c r="M2069" s="30">
        <v>3146</v>
      </c>
      <c r="N2069" s="30">
        <v>8</v>
      </c>
      <c r="O2069" s="30">
        <v>546</v>
      </c>
      <c r="P2069" s="27">
        <v>4.7</v>
      </c>
      <c r="Q2069" s="30">
        <v>43</v>
      </c>
      <c r="R2069" s="30">
        <v>90</v>
      </c>
      <c r="S2069" s="9">
        <v>92900</v>
      </c>
      <c r="T2069" s="9">
        <v>5000000</v>
      </c>
      <c r="U2069" s="9">
        <f>IMDB4[[#This Row],[Gross Revenue]]-IMDB4[[#This Row],[Budget]]</f>
        <v>-4907100</v>
      </c>
      <c r="V2069" s="9" t="str">
        <f>IF(IMDB4[[#This Row],[Profit]]&gt;0,"Hit","Flop")</f>
        <v>Flop</v>
      </c>
      <c r="W2069" s="9" t="str" cm="1">
        <f t="array" ref="W2069">_xlfn.IFS(IMDB4[[#This Row],[IMDb Score (1-10)]]&gt;=8,"Excellent",IMDB4[[#This Row],[IMDb Score (1-10)]]&gt;=7,"Good",IMDB4[[#This Row],[IMDb Score (1-10)]]&gt;=5,"Average",TRUE,"Poor")</f>
        <v>Poor</v>
      </c>
      <c r="X2069" s="9" t="str">
        <f>IF(IMDB4[[#This Row],[Duration (min)]]&lt;90,"Short",IF(IMDB4[[#This Row],[Duration (min)]]&lt;=120,"Medium", "Long"))</f>
        <v>Medium</v>
      </c>
    </row>
    <row r="2070" spans="1:24" x14ac:dyDescent="0.25">
      <c r="A2070" s="1" t="s">
        <v>6155</v>
      </c>
      <c r="B2070" s="2">
        <v>40923</v>
      </c>
      <c r="C2070" s="30">
        <f>YEAR(IMDB4[[#This Row],[Release Date]])</f>
        <v>2012</v>
      </c>
      <c r="D2070" s="30" t="str">
        <f>FLOOR(IMDB4[[#This Row],[Year]],10)&amp;"s"</f>
        <v>2010s</v>
      </c>
      <c r="E2070" s="1" t="s">
        <v>32</v>
      </c>
      <c r="F2070" s="1" t="s">
        <v>9</v>
      </c>
      <c r="G2070" s="1" t="s">
        <v>3</v>
      </c>
      <c r="H2070" s="1" t="s">
        <v>4</v>
      </c>
      <c r="I2070" s="1" t="s">
        <v>92</v>
      </c>
      <c r="J2070" s="1" t="s">
        <v>5316</v>
      </c>
      <c r="K2070" s="1" t="s">
        <v>6156</v>
      </c>
      <c r="L2070" s="30">
        <v>1000</v>
      </c>
      <c r="M2070" s="30">
        <v>3021</v>
      </c>
      <c r="N2070" s="30">
        <v>151</v>
      </c>
      <c r="O2070" s="30">
        <v>569</v>
      </c>
      <c r="P2070" s="27">
        <v>6.5</v>
      </c>
      <c r="Q2070" s="30">
        <v>37</v>
      </c>
      <c r="R2070" s="30">
        <v>97</v>
      </c>
      <c r="S2070" s="9">
        <v>78030</v>
      </c>
      <c r="T2070" s="9">
        <v>200000</v>
      </c>
      <c r="U2070" s="9">
        <f>IMDB4[[#This Row],[Gross Revenue]]-IMDB4[[#This Row],[Budget]]</f>
        <v>-121970</v>
      </c>
      <c r="V2070" s="9" t="str">
        <f>IF(IMDB4[[#This Row],[Profit]]&gt;0,"Hit","Flop")</f>
        <v>Flop</v>
      </c>
      <c r="W2070" s="9" t="str" cm="1">
        <f t="array" ref="W2070">_xlfn.IFS(IMDB4[[#This Row],[IMDb Score (1-10)]]&gt;=8,"Excellent",IMDB4[[#This Row],[IMDb Score (1-10)]]&gt;=7,"Good",IMDB4[[#This Row],[IMDb Score (1-10)]]&gt;=5,"Average",TRUE,"Poor")</f>
        <v>Average</v>
      </c>
      <c r="X2070" s="9" t="str">
        <f>IF(IMDB4[[#This Row],[Duration (min)]]&lt;90,"Short",IF(IMDB4[[#This Row],[Duration (min)]]&lt;=120,"Medium", "Long"))</f>
        <v>Medium</v>
      </c>
    </row>
    <row r="2071" spans="1:24" x14ac:dyDescent="0.25">
      <c r="A2071" s="1" t="s">
        <v>4059</v>
      </c>
      <c r="B2071" s="2">
        <v>38617</v>
      </c>
      <c r="C2071" s="30">
        <f>YEAR(IMDB4[[#This Row],[Release Date]])</f>
        <v>2005</v>
      </c>
      <c r="D2071" s="30" t="str">
        <f>FLOOR(IMDB4[[#This Row],[Year]],10)&amp;"s"</f>
        <v>2000s</v>
      </c>
      <c r="E2071" s="1" t="s">
        <v>32</v>
      </c>
      <c r="F2071" s="1" t="s">
        <v>9</v>
      </c>
      <c r="G2071" s="1" t="s">
        <v>4060</v>
      </c>
      <c r="H2071" s="1" t="s">
        <v>161</v>
      </c>
      <c r="I2071" s="1" t="s">
        <v>92</v>
      </c>
      <c r="J2071" s="1" t="s">
        <v>3994</v>
      </c>
      <c r="K2071" s="1" t="s">
        <v>4061</v>
      </c>
      <c r="L2071" s="30">
        <v>1000</v>
      </c>
      <c r="M2071" s="30">
        <v>2115</v>
      </c>
      <c r="N2071" s="30">
        <v>44</v>
      </c>
      <c r="O2071" s="30">
        <v>265</v>
      </c>
      <c r="P2071" s="27">
        <v>6</v>
      </c>
      <c r="Q2071" s="30">
        <v>30</v>
      </c>
      <c r="R2071" s="30">
        <v>112</v>
      </c>
      <c r="S2071" s="9">
        <v>77231</v>
      </c>
      <c r="T2071" s="9">
        <v>25000000</v>
      </c>
      <c r="U2071" s="9">
        <f>IMDB4[[#This Row],[Gross Revenue]]-IMDB4[[#This Row],[Budget]]</f>
        <v>-24922769</v>
      </c>
      <c r="V2071" s="9" t="str">
        <f>IF(IMDB4[[#This Row],[Profit]]&gt;0,"Hit","Flop")</f>
        <v>Flop</v>
      </c>
      <c r="W2071" s="9" t="str" cm="1">
        <f t="array" ref="W2071">_xlfn.IFS(IMDB4[[#This Row],[IMDb Score (1-10)]]&gt;=8,"Excellent",IMDB4[[#This Row],[IMDb Score (1-10)]]&gt;=7,"Good",IMDB4[[#This Row],[IMDb Score (1-10)]]&gt;=5,"Average",TRUE,"Poor")</f>
        <v>Average</v>
      </c>
      <c r="X2071" s="9" t="str">
        <f>IF(IMDB4[[#This Row],[Duration (min)]]&lt;90,"Short",IF(IMDB4[[#This Row],[Duration (min)]]&lt;=120,"Medium", "Long"))</f>
        <v>Medium</v>
      </c>
    </row>
    <row r="2072" spans="1:24" x14ac:dyDescent="0.25">
      <c r="A2072" s="1" t="s">
        <v>5812</v>
      </c>
      <c r="B2072" s="2">
        <v>40891</v>
      </c>
      <c r="C2072" s="30">
        <f>YEAR(IMDB4[[#This Row],[Release Date]])</f>
        <v>2011</v>
      </c>
      <c r="D2072" s="30" t="str">
        <f>FLOOR(IMDB4[[#This Row],[Year]],10)&amp;"s"</f>
        <v>2010s</v>
      </c>
      <c r="E2072" s="1" t="s">
        <v>32</v>
      </c>
      <c r="F2072" s="1" t="s">
        <v>9</v>
      </c>
      <c r="G2072" s="1" t="s">
        <v>3</v>
      </c>
      <c r="H2072" s="1" t="s">
        <v>4</v>
      </c>
      <c r="I2072" s="1" t="s">
        <v>92</v>
      </c>
      <c r="J2072" s="1" t="s">
        <v>5813</v>
      </c>
      <c r="K2072" s="1" t="s">
        <v>5814</v>
      </c>
      <c r="L2072" s="30">
        <v>1000</v>
      </c>
      <c r="M2072" s="30">
        <v>4374</v>
      </c>
      <c r="N2072" s="30">
        <v>27</v>
      </c>
      <c r="O2072" s="30">
        <v>348</v>
      </c>
      <c r="P2072" s="27">
        <v>5.9</v>
      </c>
      <c r="Q2072" s="30">
        <v>8</v>
      </c>
      <c r="R2072" s="30">
        <v>100</v>
      </c>
      <c r="S2072" s="9">
        <v>73678</v>
      </c>
      <c r="T2072" s="9">
        <v>3000000</v>
      </c>
      <c r="U2072" s="9">
        <f>IMDB4[[#This Row],[Gross Revenue]]-IMDB4[[#This Row],[Budget]]</f>
        <v>-2926322</v>
      </c>
      <c r="V2072" s="9" t="str">
        <f>IF(IMDB4[[#This Row],[Profit]]&gt;0,"Hit","Flop")</f>
        <v>Flop</v>
      </c>
      <c r="W2072" s="9" t="str" cm="1">
        <f t="array" ref="W2072">_xlfn.IFS(IMDB4[[#This Row],[IMDb Score (1-10)]]&gt;=8,"Excellent",IMDB4[[#This Row],[IMDb Score (1-10)]]&gt;=7,"Good",IMDB4[[#This Row],[IMDb Score (1-10)]]&gt;=5,"Average",TRUE,"Poor")</f>
        <v>Average</v>
      </c>
      <c r="X2072" s="9" t="str">
        <f>IF(IMDB4[[#This Row],[Duration (min)]]&lt;90,"Short",IF(IMDB4[[#This Row],[Duration (min)]]&lt;=120,"Medium", "Long"))</f>
        <v>Medium</v>
      </c>
    </row>
    <row r="2073" spans="1:24" x14ac:dyDescent="0.25">
      <c r="A2073" s="1" t="s">
        <v>4770</v>
      </c>
      <c r="B2073" s="2">
        <v>39165</v>
      </c>
      <c r="C2073" s="30">
        <f>YEAR(IMDB4[[#This Row],[Release Date]])</f>
        <v>2007</v>
      </c>
      <c r="D2073" s="30" t="str">
        <f>FLOOR(IMDB4[[#This Row],[Year]],10)&amp;"s"</f>
        <v>2000s</v>
      </c>
      <c r="E2073" s="1" t="s">
        <v>32</v>
      </c>
      <c r="F2073" s="1" t="s">
        <v>20</v>
      </c>
      <c r="G2073" s="1" t="s">
        <v>3</v>
      </c>
      <c r="H2073" s="1" t="s">
        <v>4</v>
      </c>
      <c r="I2073" s="1" t="s">
        <v>92</v>
      </c>
      <c r="J2073" s="1" t="s">
        <v>4532</v>
      </c>
      <c r="K2073" s="1" t="s">
        <v>4771</v>
      </c>
      <c r="L2073" s="30">
        <v>1000</v>
      </c>
      <c r="M2073" s="30">
        <v>1245</v>
      </c>
      <c r="N2073" s="30">
        <v>17</v>
      </c>
      <c r="O2073" s="30">
        <v>445</v>
      </c>
      <c r="P2073" s="27">
        <v>5.9</v>
      </c>
      <c r="Q2073" s="30">
        <v>50</v>
      </c>
      <c r="R2073" s="30">
        <v>93</v>
      </c>
      <c r="S2073" s="9">
        <v>20380</v>
      </c>
      <c r="T2073" s="9">
        <v>15000000</v>
      </c>
      <c r="U2073" s="9">
        <f>IMDB4[[#This Row],[Gross Revenue]]-IMDB4[[#This Row],[Budget]]</f>
        <v>-14979620</v>
      </c>
      <c r="V2073" s="9" t="str">
        <f>IF(IMDB4[[#This Row],[Profit]]&gt;0,"Hit","Flop")</f>
        <v>Flop</v>
      </c>
      <c r="W2073" s="9" t="str" cm="1">
        <f t="array" ref="W2073">_xlfn.IFS(IMDB4[[#This Row],[IMDb Score (1-10)]]&gt;=8,"Excellent",IMDB4[[#This Row],[IMDb Score (1-10)]]&gt;=7,"Good",IMDB4[[#This Row],[IMDb Score (1-10)]]&gt;=5,"Average",TRUE,"Poor")</f>
        <v>Average</v>
      </c>
      <c r="X2073" s="9" t="str">
        <f>IF(IMDB4[[#This Row],[Duration (min)]]&lt;90,"Short",IF(IMDB4[[#This Row],[Duration (min)]]&lt;=120,"Medium", "Long"))</f>
        <v>Medium</v>
      </c>
    </row>
    <row r="2074" spans="1:24" x14ac:dyDescent="0.25">
      <c r="A2074" s="1" t="s">
        <v>2650</v>
      </c>
      <c r="B2074" s="2">
        <v>37051</v>
      </c>
      <c r="C2074" s="30">
        <f>YEAR(IMDB4[[#This Row],[Release Date]])</f>
        <v>2001</v>
      </c>
      <c r="D2074" s="30" t="str">
        <f>FLOOR(IMDB4[[#This Row],[Year]],10)&amp;"s"</f>
        <v>2000s</v>
      </c>
      <c r="E2074" s="1" t="s">
        <v>32</v>
      </c>
      <c r="F2074" s="1" t="s">
        <v>77</v>
      </c>
      <c r="G2074" s="1" t="s">
        <v>3</v>
      </c>
      <c r="H2074" s="1" t="s">
        <v>4</v>
      </c>
      <c r="I2074" s="1" t="s">
        <v>132</v>
      </c>
      <c r="J2074" s="1" t="s">
        <v>2352</v>
      </c>
      <c r="K2074" s="1" t="s">
        <v>2651</v>
      </c>
      <c r="L2074" s="30">
        <v>1000</v>
      </c>
      <c r="M2074" s="30">
        <v>2557</v>
      </c>
      <c r="N2074" s="30">
        <v>269</v>
      </c>
      <c r="O2074" s="30">
        <v>204</v>
      </c>
      <c r="P2074" s="27">
        <v>5.3</v>
      </c>
      <c r="Q2074" s="30">
        <v>45</v>
      </c>
      <c r="R2074" s="30">
        <v>88</v>
      </c>
      <c r="S2074" s="9">
        <v>20218</v>
      </c>
      <c r="T2074" s="9">
        <v>24000000</v>
      </c>
      <c r="U2074" s="9">
        <f>IMDB4[[#This Row],[Gross Revenue]]-IMDB4[[#This Row],[Budget]]</f>
        <v>-23979782</v>
      </c>
      <c r="V2074" s="9" t="str">
        <f>IF(IMDB4[[#This Row],[Profit]]&gt;0,"Hit","Flop")</f>
        <v>Flop</v>
      </c>
      <c r="W2074" s="9" t="str" cm="1">
        <f t="array" ref="W2074">_xlfn.IFS(IMDB4[[#This Row],[IMDb Score (1-10)]]&gt;=8,"Excellent",IMDB4[[#This Row],[IMDb Score (1-10)]]&gt;=7,"Good",IMDB4[[#This Row],[IMDb Score (1-10)]]&gt;=5,"Average",TRUE,"Poor")</f>
        <v>Average</v>
      </c>
      <c r="X2074" s="9" t="str">
        <f>IF(IMDB4[[#This Row],[Duration (min)]]&lt;90,"Short",IF(IMDB4[[#This Row],[Duration (min)]]&lt;=120,"Medium", "Long"))</f>
        <v>Short</v>
      </c>
    </row>
    <row r="2075" spans="1:24" x14ac:dyDescent="0.25">
      <c r="A2075" s="1" t="s">
        <v>4873</v>
      </c>
      <c r="B2075" s="2">
        <v>39750</v>
      </c>
      <c r="C2075" s="30">
        <f>YEAR(IMDB4[[#This Row],[Release Date]])</f>
        <v>2008</v>
      </c>
      <c r="D2075" s="30" t="str">
        <f>FLOOR(IMDB4[[#This Row],[Year]],10)&amp;"s"</f>
        <v>2000s</v>
      </c>
      <c r="E2075" s="1" t="s">
        <v>32</v>
      </c>
      <c r="F2075" s="1" t="s">
        <v>2</v>
      </c>
      <c r="G2075" s="1" t="s">
        <v>3</v>
      </c>
      <c r="H2075" s="1" t="s">
        <v>83</v>
      </c>
      <c r="I2075" s="1" t="s">
        <v>92</v>
      </c>
      <c r="J2075" s="1" t="s">
        <v>3923</v>
      </c>
      <c r="K2075" s="1" t="s">
        <v>4874</v>
      </c>
      <c r="L2075" s="30">
        <v>1000</v>
      </c>
      <c r="M2075" s="30">
        <v>1558</v>
      </c>
      <c r="N2075" s="30">
        <v>4</v>
      </c>
      <c r="O2075" s="30">
        <v>0</v>
      </c>
      <c r="P2075" s="27">
        <v>5.2</v>
      </c>
      <c r="Q2075" s="30">
        <v>114</v>
      </c>
      <c r="R2075" s="30">
        <v>99</v>
      </c>
      <c r="S2075" s="9">
        <v>18378</v>
      </c>
      <c r="T2075" s="9">
        <v>900000</v>
      </c>
      <c r="U2075" s="9">
        <f>IMDB4[[#This Row],[Gross Revenue]]-IMDB4[[#This Row],[Budget]]</f>
        <v>-881622</v>
      </c>
      <c r="V2075" s="9" t="str">
        <f>IF(IMDB4[[#This Row],[Profit]]&gt;0,"Hit","Flop")</f>
        <v>Flop</v>
      </c>
      <c r="W2075" s="9" t="str" cm="1">
        <f t="array" ref="W2075">_xlfn.IFS(IMDB4[[#This Row],[IMDb Score (1-10)]]&gt;=8,"Excellent",IMDB4[[#This Row],[IMDb Score (1-10)]]&gt;=7,"Good",IMDB4[[#This Row],[IMDb Score (1-10)]]&gt;=5,"Average",TRUE,"Poor")</f>
        <v>Average</v>
      </c>
      <c r="X2075" s="9" t="str">
        <f>IF(IMDB4[[#This Row],[Duration (min)]]&lt;90,"Short",IF(IMDB4[[#This Row],[Duration (min)]]&lt;=120,"Medium", "Long"))</f>
        <v>Medium</v>
      </c>
    </row>
    <row r="2076" spans="1:24" x14ac:dyDescent="0.25">
      <c r="A2076" s="1" t="s">
        <v>6810</v>
      </c>
      <c r="B2076" s="2">
        <v>42130</v>
      </c>
      <c r="C2076" s="30">
        <f>YEAR(IMDB4[[#This Row],[Release Date]])</f>
        <v>2015</v>
      </c>
      <c r="D2076" s="30" t="str">
        <f>FLOOR(IMDB4[[#This Row],[Year]],10)&amp;"s"</f>
        <v>2010s</v>
      </c>
      <c r="E2076" s="1" t="s">
        <v>32</v>
      </c>
      <c r="F2076" s="1" t="s">
        <v>9</v>
      </c>
      <c r="G2076" s="1" t="s">
        <v>3</v>
      </c>
      <c r="H2076" s="1" t="s">
        <v>4</v>
      </c>
      <c r="I2076" s="1" t="s">
        <v>92</v>
      </c>
      <c r="J2076" s="1" t="s">
        <v>516</v>
      </c>
      <c r="K2076" s="1" t="s">
        <v>6811</v>
      </c>
      <c r="L2076" s="30">
        <v>1000</v>
      </c>
      <c r="M2076" s="30">
        <v>2059</v>
      </c>
      <c r="N2076" s="30">
        <v>0</v>
      </c>
      <c r="O2076" s="30">
        <v>26000</v>
      </c>
      <c r="P2076" s="27">
        <v>7.5</v>
      </c>
      <c r="Q2076" s="30">
        <v>1</v>
      </c>
      <c r="R2076" s="30">
        <v>111</v>
      </c>
      <c r="S2076" s="9">
        <v>14616</v>
      </c>
      <c r="T2076" s="9">
        <v>12000000</v>
      </c>
      <c r="U2076" s="9">
        <f>IMDB4[[#This Row],[Gross Revenue]]-IMDB4[[#This Row],[Budget]]</f>
        <v>-11985384</v>
      </c>
      <c r="V2076" s="9" t="str">
        <f>IF(IMDB4[[#This Row],[Profit]]&gt;0,"Hit","Flop")</f>
        <v>Flop</v>
      </c>
      <c r="W2076" s="9" t="str" cm="1">
        <f t="array" ref="W2076">_xlfn.IFS(IMDB4[[#This Row],[IMDb Score (1-10)]]&gt;=8,"Excellent",IMDB4[[#This Row],[IMDb Score (1-10)]]&gt;=7,"Good",IMDB4[[#This Row],[IMDb Score (1-10)]]&gt;=5,"Average",TRUE,"Poor")</f>
        <v>Good</v>
      </c>
      <c r="X2076" s="9" t="str">
        <f>IF(IMDB4[[#This Row],[Duration (min)]]&lt;90,"Short",IF(IMDB4[[#This Row],[Duration (min)]]&lt;=120,"Medium", "Long"))</f>
        <v>Medium</v>
      </c>
    </row>
    <row r="2077" spans="1:24" x14ac:dyDescent="0.25">
      <c r="A2077" s="1" t="s">
        <v>54</v>
      </c>
      <c r="B2077" s="2">
        <v>17508</v>
      </c>
      <c r="C2077" s="30">
        <f>YEAR(IMDB4[[#This Row],[Release Date]])</f>
        <v>1947</v>
      </c>
      <c r="D2077" s="30" t="str">
        <f>FLOOR(IMDB4[[#This Row],[Year]],10)&amp;"s"</f>
        <v>1940s</v>
      </c>
      <c r="E2077" s="1" t="s">
        <v>1</v>
      </c>
      <c r="F2077" s="1" t="s">
        <v>2</v>
      </c>
      <c r="G2077" s="1" t="s">
        <v>3</v>
      </c>
      <c r="H2077" s="1" t="s">
        <v>4</v>
      </c>
      <c r="I2077" s="1" t="s">
        <v>5</v>
      </c>
      <c r="J2077" s="1" t="s">
        <v>55</v>
      </c>
      <c r="K2077" s="1" t="s">
        <v>56</v>
      </c>
      <c r="L2077" s="30">
        <v>1000</v>
      </c>
      <c r="M2077" s="30">
        <v>1055</v>
      </c>
      <c r="N2077" s="30">
        <v>0</v>
      </c>
      <c r="O2077" s="30">
        <v>0</v>
      </c>
      <c r="P2077" s="27">
        <v>7.7</v>
      </c>
      <c r="Q2077" s="30">
        <v>90</v>
      </c>
      <c r="R2077" s="30">
        <v>92</v>
      </c>
      <c r="S2077" s="9">
        <v>7927</v>
      </c>
      <c r="T2077" s="9">
        <v>2300000</v>
      </c>
      <c r="U2077" s="9">
        <f>IMDB4[[#This Row],[Gross Revenue]]-IMDB4[[#This Row],[Budget]]</f>
        <v>-2292073</v>
      </c>
      <c r="V2077" s="9" t="str">
        <f>IF(IMDB4[[#This Row],[Profit]]&gt;0,"Hit","Flop")</f>
        <v>Flop</v>
      </c>
      <c r="W2077" s="9" t="str" cm="1">
        <f t="array" ref="W2077">_xlfn.IFS(IMDB4[[#This Row],[IMDb Score (1-10)]]&gt;=8,"Excellent",IMDB4[[#This Row],[IMDb Score (1-10)]]&gt;=7,"Good",IMDB4[[#This Row],[IMDb Score (1-10)]]&gt;=5,"Average",TRUE,"Poor")</f>
        <v>Good</v>
      </c>
      <c r="X2077" s="9" t="str">
        <f>IF(IMDB4[[#This Row],[Duration (min)]]&lt;90,"Short",IF(IMDB4[[#This Row],[Duration (min)]]&lt;=120,"Medium", "Long"))</f>
        <v>Medium</v>
      </c>
    </row>
    <row r="2078" spans="1:24" x14ac:dyDescent="0.25">
      <c r="A2078" s="1" t="s">
        <v>6302</v>
      </c>
      <c r="B2078" s="2">
        <v>41072</v>
      </c>
      <c r="C2078" s="30">
        <f>YEAR(IMDB4[[#This Row],[Release Date]])</f>
        <v>2012</v>
      </c>
      <c r="D2078" s="30" t="str">
        <f>FLOOR(IMDB4[[#This Row],[Year]],10)&amp;"s"</f>
        <v>2010s</v>
      </c>
      <c r="E2078" s="1" t="s">
        <v>32</v>
      </c>
      <c r="F2078" s="1" t="s">
        <v>20</v>
      </c>
      <c r="G2078" s="1" t="s">
        <v>3</v>
      </c>
      <c r="H2078" s="1" t="s">
        <v>4</v>
      </c>
      <c r="I2078" s="1" t="s">
        <v>132</v>
      </c>
      <c r="J2078" s="1" t="s">
        <v>1746</v>
      </c>
      <c r="K2078" s="1" t="s">
        <v>1180</v>
      </c>
      <c r="L2078" s="30">
        <v>1000</v>
      </c>
      <c r="M2078" s="30">
        <v>3086</v>
      </c>
      <c r="N2078" s="30">
        <v>143</v>
      </c>
      <c r="O2078" s="30">
        <v>0</v>
      </c>
      <c r="P2078" s="27">
        <v>5.0999999999999996</v>
      </c>
      <c r="Q2078" s="30">
        <v>54</v>
      </c>
      <c r="R2078" s="30">
        <v>92</v>
      </c>
      <c r="S2078" s="9">
        <v>2964</v>
      </c>
      <c r="T2078" s="9">
        <v>16000000</v>
      </c>
      <c r="U2078" s="9">
        <f>IMDB4[[#This Row],[Gross Revenue]]-IMDB4[[#This Row],[Budget]]</f>
        <v>-15997036</v>
      </c>
      <c r="V2078" s="9" t="str">
        <f>IF(IMDB4[[#This Row],[Profit]]&gt;0,"Hit","Flop")</f>
        <v>Flop</v>
      </c>
      <c r="W2078" s="9" t="str" cm="1">
        <f t="array" ref="W2078">_xlfn.IFS(IMDB4[[#This Row],[IMDb Score (1-10)]]&gt;=8,"Excellent",IMDB4[[#This Row],[IMDb Score (1-10)]]&gt;=7,"Good",IMDB4[[#This Row],[IMDb Score (1-10)]]&gt;=5,"Average",TRUE,"Poor")</f>
        <v>Average</v>
      </c>
      <c r="X2078" s="9" t="str">
        <f>IF(IMDB4[[#This Row],[Duration (min)]]&lt;90,"Short",IF(IMDB4[[#This Row],[Duration (min)]]&lt;=120,"Medium", "Long"))</f>
        <v>Medium</v>
      </c>
    </row>
    <row r="2079" spans="1:24" x14ac:dyDescent="0.25">
      <c r="A2079" s="1" t="s">
        <v>6290</v>
      </c>
      <c r="B2079" s="2">
        <v>41119</v>
      </c>
      <c r="C2079" s="30">
        <f>YEAR(IMDB4[[#This Row],[Release Date]])</f>
        <v>2012</v>
      </c>
      <c r="D2079" s="30" t="str">
        <f>FLOOR(IMDB4[[#This Row],[Year]],10)&amp;"s"</f>
        <v>2010s</v>
      </c>
      <c r="E2079" s="1" t="s">
        <v>32</v>
      </c>
      <c r="F2079" s="1" t="s">
        <v>20</v>
      </c>
      <c r="G2079" s="1" t="s">
        <v>3</v>
      </c>
      <c r="H2079" s="1" t="s">
        <v>4</v>
      </c>
      <c r="I2079" s="1" t="s">
        <v>132</v>
      </c>
      <c r="J2079" s="1" t="s">
        <v>4746</v>
      </c>
      <c r="K2079" s="1" t="s">
        <v>2961</v>
      </c>
      <c r="L2079" s="30">
        <v>997</v>
      </c>
      <c r="M2079" s="30">
        <v>5165</v>
      </c>
      <c r="N2079" s="30">
        <v>167</v>
      </c>
      <c r="O2079" s="30">
        <v>0</v>
      </c>
      <c r="P2079" s="27">
        <v>6.6</v>
      </c>
      <c r="Q2079" s="30">
        <v>77</v>
      </c>
      <c r="R2079" s="30">
        <v>122</v>
      </c>
      <c r="S2079" s="9">
        <v>91547205</v>
      </c>
      <c r="T2079" s="9">
        <v>12000000</v>
      </c>
      <c r="U2079" s="9">
        <f>IMDB4[[#This Row],[Gross Revenue]]-IMDB4[[#This Row],[Budget]]</f>
        <v>79547205</v>
      </c>
      <c r="V2079" s="9" t="str">
        <f>IF(IMDB4[[#This Row],[Profit]]&gt;0,"Hit","Flop")</f>
        <v>Hit</v>
      </c>
      <c r="W2079" s="9" t="str" cm="1">
        <f t="array" ref="W2079">_xlfn.IFS(IMDB4[[#This Row],[IMDb Score (1-10)]]&gt;=8,"Excellent",IMDB4[[#This Row],[IMDb Score (1-10)]]&gt;=7,"Good",IMDB4[[#This Row],[IMDb Score (1-10)]]&gt;=5,"Average",TRUE,"Poor")</f>
        <v>Average</v>
      </c>
      <c r="X2079" s="9" t="str">
        <f>IF(IMDB4[[#This Row],[Duration (min)]]&lt;90,"Short",IF(IMDB4[[#This Row],[Duration (min)]]&lt;=120,"Medium", "Long"))</f>
        <v>Long</v>
      </c>
    </row>
    <row r="2080" spans="1:24" x14ac:dyDescent="0.25">
      <c r="A2080" s="1" t="s">
        <v>4745</v>
      </c>
      <c r="B2080" s="2">
        <v>39087</v>
      </c>
      <c r="C2080" s="30">
        <f>YEAR(IMDB4[[#This Row],[Release Date]])</f>
        <v>2007</v>
      </c>
      <c r="D2080" s="30" t="str">
        <f>FLOOR(IMDB4[[#This Row],[Year]],10)&amp;"s"</f>
        <v>2000s</v>
      </c>
      <c r="E2080" s="1" t="s">
        <v>32</v>
      </c>
      <c r="F2080" s="1" t="s">
        <v>9</v>
      </c>
      <c r="G2080" s="1" t="s">
        <v>3</v>
      </c>
      <c r="H2080" s="1" t="s">
        <v>4</v>
      </c>
      <c r="I2080" s="1" t="s">
        <v>132</v>
      </c>
      <c r="J2080" s="1" t="s">
        <v>4746</v>
      </c>
      <c r="K2080" s="1" t="s">
        <v>4747</v>
      </c>
      <c r="L2080" s="30">
        <v>997</v>
      </c>
      <c r="M2080" s="30">
        <v>3544</v>
      </c>
      <c r="N2080" s="30">
        <v>41</v>
      </c>
      <c r="O2080" s="30">
        <v>0</v>
      </c>
      <c r="P2080" s="27">
        <v>5.2</v>
      </c>
      <c r="Q2080" s="30">
        <v>86</v>
      </c>
      <c r="R2080" s="30">
        <v>109</v>
      </c>
      <c r="S2080" s="9">
        <v>61356221</v>
      </c>
      <c r="T2080" s="9">
        <v>14000000</v>
      </c>
      <c r="U2080" s="9">
        <f>IMDB4[[#This Row],[Gross Revenue]]-IMDB4[[#This Row],[Budget]]</f>
        <v>47356221</v>
      </c>
      <c r="V2080" s="9" t="str">
        <f>IF(IMDB4[[#This Row],[Profit]]&gt;0,"Hit","Flop")</f>
        <v>Hit</v>
      </c>
      <c r="W2080" s="9" t="str" cm="1">
        <f t="array" ref="W2080">_xlfn.IFS(IMDB4[[#This Row],[IMDb Score (1-10)]]&gt;=8,"Excellent",IMDB4[[#This Row],[IMDb Score (1-10)]]&gt;=7,"Good",IMDB4[[#This Row],[IMDb Score (1-10)]]&gt;=5,"Average",TRUE,"Poor")</f>
        <v>Average</v>
      </c>
      <c r="X2080" s="9" t="str">
        <f>IF(IMDB4[[#This Row],[Duration (min)]]&lt;90,"Short",IF(IMDB4[[#This Row],[Duration (min)]]&lt;=120,"Medium", "Long"))</f>
        <v>Medium</v>
      </c>
    </row>
    <row r="2081" spans="1:24" x14ac:dyDescent="0.25">
      <c r="A2081" s="1" t="s">
        <v>6342</v>
      </c>
      <c r="B2081" s="2">
        <v>41298</v>
      </c>
      <c r="C2081" s="30">
        <f>YEAR(IMDB4[[#This Row],[Release Date]])</f>
        <v>2013</v>
      </c>
      <c r="D2081" s="30" t="str">
        <f>FLOOR(IMDB4[[#This Row],[Year]],10)&amp;"s"</f>
        <v>2010s</v>
      </c>
      <c r="E2081" s="1" t="s">
        <v>32</v>
      </c>
      <c r="F2081" s="1" t="s">
        <v>9</v>
      </c>
      <c r="G2081" s="1" t="s">
        <v>3</v>
      </c>
      <c r="H2081" s="1" t="s">
        <v>4</v>
      </c>
      <c r="I2081" s="1" t="s">
        <v>132</v>
      </c>
      <c r="J2081" s="1" t="s">
        <v>4746</v>
      </c>
      <c r="K2081" s="1" t="s">
        <v>6343</v>
      </c>
      <c r="L2081" s="30">
        <v>997</v>
      </c>
      <c r="M2081" s="30">
        <v>3177</v>
      </c>
      <c r="N2081" s="30">
        <v>9</v>
      </c>
      <c r="O2081" s="30">
        <v>0</v>
      </c>
      <c r="P2081" s="27">
        <v>5</v>
      </c>
      <c r="Q2081" s="30">
        <v>65</v>
      </c>
      <c r="R2081" s="30">
        <v>110</v>
      </c>
      <c r="S2081" s="9">
        <v>8888355</v>
      </c>
      <c r="T2081" s="9">
        <v>20000000</v>
      </c>
      <c r="U2081" s="9">
        <f>IMDB4[[#This Row],[Gross Revenue]]-IMDB4[[#This Row],[Budget]]</f>
        <v>-11111645</v>
      </c>
      <c r="V2081" s="9" t="str">
        <f>IF(IMDB4[[#This Row],[Profit]]&gt;0,"Hit","Flop")</f>
        <v>Flop</v>
      </c>
      <c r="W2081" s="9" t="str" cm="1">
        <f t="array" ref="W2081">_xlfn.IFS(IMDB4[[#This Row],[IMDb Score (1-10)]]&gt;=8,"Excellent",IMDB4[[#This Row],[IMDb Score (1-10)]]&gt;=7,"Good",IMDB4[[#This Row],[IMDb Score (1-10)]]&gt;=5,"Average",TRUE,"Poor")</f>
        <v>Average</v>
      </c>
      <c r="X2081" s="9" t="str">
        <f>IF(IMDB4[[#This Row],[Duration (min)]]&lt;90,"Short",IF(IMDB4[[#This Row],[Duration (min)]]&lt;=120,"Medium", "Long"))</f>
        <v>Medium</v>
      </c>
    </row>
    <row r="2082" spans="1:24" x14ac:dyDescent="0.25">
      <c r="A2082" s="1" t="s">
        <v>5953</v>
      </c>
      <c r="B2082" s="2">
        <v>40579</v>
      </c>
      <c r="C2082" s="30">
        <f>YEAR(IMDB4[[#This Row],[Release Date]])</f>
        <v>2011</v>
      </c>
      <c r="D2082" s="30" t="str">
        <f>FLOOR(IMDB4[[#This Row],[Year]],10)&amp;"s"</f>
        <v>2010s</v>
      </c>
      <c r="E2082" s="1" t="s">
        <v>1</v>
      </c>
      <c r="F2082" s="1" t="s">
        <v>20</v>
      </c>
      <c r="G2082" s="1" t="s">
        <v>3</v>
      </c>
      <c r="H2082" s="1" t="s">
        <v>161</v>
      </c>
      <c r="I2082" s="1" t="s">
        <v>132</v>
      </c>
      <c r="J2082" s="1" t="s">
        <v>5954</v>
      </c>
      <c r="K2082" s="1" t="s">
        <v>5955</v>
      </c>
      <c r="L2082" s="30">
        <v>996</v>
      </c>
      <c r="M2082" s="30">
        <v>4606</v>
      </c>
      <c r="N2082" s="30">
        <v>405</v>
      </c>
      <c r="O2082" s="30">
        <v>30000</v>
      </c>
      <c r="P2082" s="27">
        <v>8</v>
      </c>
      <c r="Q2082" s="30">
        <v>576</v>
      </c>
      <c r="R2082" s="30">
        <v>100</v>
      </c>
      <c r="S2082" s="9">
        <v>44667095</v>
      </c>
      <c r="T2082" s="9">
        <v>15000000</v>
      </c>
      <c r="U2082" s="9">
        <f>IMDB4[[#This Row],[Gross Revenue]]-IMDB4[[#This Row],[Budget]]</f>
        <v>29667095</v>
      </c>
      <c r="V2082" s="9" t="str">
        <f>IF(IMDB4[[#This Row],[Profit]]&gt;0,"Hit","Flop")</f>
        <v>Hit</v>
      </c>
      <c r="W2082" s="9" t="str" cm="1">
        <f t="array" ref="W2082">_xlfn.IFS(IMDB4[[#This Row],[IMDb Score (1-10)]]&gt;=8,"Excellent",IMDB4[[#This Row],[IMDb Score (1-10)]]&gt;=7,"Good",IMDB4[[#This Row],[IMDb Score (1-10)]]&gt;=5,"Average",TRUE,"Poor")</f>
        <v>Excellent</v>
      </c>
      <c r="X2082" s="9" t="str">
        <f>IF(IMDB4[[#This Row],[Duration (min)]]&lt;90,"Short",IF(IMDB4[[#This Row],[Duration (min)]]&lt;=120,"Medium", "Long"))</f>
        <v>Medium</v>
      </c>
    </row>
    <row r="2083" spans="1:24" x14ac:dyDescent="0.25">
      <c r="A2083" s="1" t="s">
        <v>2700</v>
      </c>
      <c r="B2083" s="2">
        <v>37067</v>
      </c>
      <c r="C2083" s="30">
        <f>YEAR(IMDB4[[#This Row],[Release Date]])</f>
        <v>2001</v>
      </c>
      <c r="D2083" s="30" t="str">
        <f>FLOOR(IMDB4[[#This Row],[Year]],10)&amp;"s"</f>
        <v>2000s</v>
      </c>
      <c r="E2083" s="1" t="s">
        <v>32</v>
      </c>
      <c r="F2083" s="1" t="s">
        <v>20</v>
      </c>
      <c r="G2083" s="1" t="s">
        <v>3</v>
      </c>
      <c r="H2083" s="1" t="s">
        <v>4</v>
      </c>
      <c r="I2083" s="1" t="s">
        <v>92</v>
      </c>
      <c r="J2083" s="1" t="s">
        <v>1690</v>
      </c>
      <c r="K2083" s="1" t="s">
        <v>2701</v>
      </c>
      <c r="L2083" s="30">
        <v>995</v>
      </c>
      <c r="M2083" s="30">
        <v>6105</v>
      </c>
      <c r="N2083" s="30">
        <v>58</v>
      </c>
      <c r="O2083" s="30">
        <v>0</v>
      </c>
      <c r="P2083" s="27">
        <v>6.2</v>
      </c>
      <c r="Q2083" s="30">
        <v>34</v>
      </c>
      <c r="R2083" s="30">
        <v>93</v>
      </c>
      <c r="S2083" s="9">
        <v>31155435</v>
      </c>
      <c r="T2083" s="9">
        <v>12000000</v>
      </c>
      <c r="U2083" s="9">
        <f>IMDB4[[#This Row],[Gross Revenue]]-IMDB4[[#This Row],[Budget]]</f>
        <v>19155435</v>
      </c>
      <c r="V2083" s="9" t="str">
        <f>IF(IMDB4[[#This Row],[Profit]]&gt;0,"Hit","Flop")</f>
        <v>Hit</v>
      </c>
      <c r="W2083" s="9" t="str" cm="1">
        <f t="array" ref="W2083">_xlfn.IFS(IMDB4[[#This Row],[IMDb Score (1-10)]]&gt;=8,"Excellent",IMDB4[[#This Row],[IMDb Score (1-10)]]&gt;=7,"Good",IMDB4[[#This Row],[IMDb Score (1-10)]]&gt;=5,"Average",TRUE,"Poor")</f>
        <v>Average</v>
      </c>
      <c r="X2083" s="9" t="str">
        <f>IF(IMDB4[[#This Row],[Duration (min)]]&lt;90,"Short",IF(IMDB4[[#This Row],[Duration (min)]]&lt;=120,"Medium", "Long"))</f>
        <v>Medium</v>
      </c>
    </row>
    <row r="2084" spans="1:24" x14ac:dyDescent="0.25">
      <c r="A2084" s="1" t="s">
        <v>4644</v>
      </c>
      <c r="B2084" s="2">
        <v>39409</v>
      </c>
      <c r="C2084" s="30">
        <f>YEAR(IMDB4[[#This Row],[Release Date]])</f>
        <v>2007</v>
      </c>
      <c r="D2084" s="30" t="str">
        <f>FLOOR(IMDB4[[#This Row],[Year]],10)&amp;"s"</f>
        <v>2000s</v>
      </c>
      <c r="E2084" s="1" t="s">
        <v>32</v>
      </c>
      <c r="F2084" s="1" t="s">
        <v>20</v>
      </c>
      <c r="G2084" s="1" t="s">
        <v>3</v>
      </c>
      <c r="H2084" s="1" t="s">
        <v>4</v>
      </c>
      <c r="I2084" s="1" t="s">
        <v>92</v>
      </c>
      <c r="J2084" s="1" t="s">
        <v>1690</v>
      </c>
      <c r="K2084" s="1" t="s">
        <v>805</v>
      </c>
      <c r="L2084" s="30">
        <v>995</v>
      </c>
      <c r="M2084" s="30">
        <v>4039</v>
      </c>
      <c r="N2084" s="30">
        <v>0</v>
      </c>
      <c r="O2084" s="30">
        <v>681</v>
      </c>
      <c r="P2084" s="27">
        <v>5.9</v>
      </c>
      <c r="Q2084" s="30">
        <v>88</v>
      </c>
      <c r="R2084" s="30">
        <v>113</v>
      </c>
      <c r="S2084" s="9">
        <v>18882880</v>
      </c>
      <c r="T2084" s="9">
        <v>20000000</v>
      </c>
      <c r="U2084" s="9">
        <f>IMDB4[[#This Row],[Gross Revenue]]-IMDB4[[#This Row],[Budget]]</f>
        <v>-1117120</v>
      </c>
      <c r="V2084" s="9" t="str">
        <f>IF(IMDB4[[#This Row],[Profit]]&gt;0,"Hit","Flop")</f>
        <v>Flop</v>
      </c>
      <c r="W2084" s="9" t="str" cm="1">
        <f t="array" ref="W2084">_xlfn.IFS(IMDB4[[#This Row],[IMDb Score (1-10)]]&gt;=8,"Excellent",IMDB4[[#This Row],[IMDb Score (1-10)]]&gt;=7,"Good",IMDB4[[#This Row],[IMDb Score (1-10)]]&gt;=5,"Average",TRUE,"Poor")</f>
        <v>Average</v>
      </c>
      <c r="X2084" s="9" t="str">
        <f>IF(IMDB4[[#This Row],[Duration (min)]]&lt;90,"Short",IF(IMDB4[[#This Row],[Duration (min)]]&lt;=120,"Medium", "Long"))</f>
        <v>Medium</v>
      </c>
    </row>
    <row r="2085" spans="1:24" x14ac:dyDescent="0.25">
      <c r="A2085" s="1" t="s">
        <v>1689</v>
      </c>
      <c r="B2085" s="2">
        <v>35451</v>
      </c>
      <c r="C2085" s="30">
        <f>YEAR(IMDB4[[#This Row],[Release Date]])</f>
        <v>1997</v>
      </c>
      <c r="D2085" s="30" t="str">
        <f>FLOOR(IMDB4[[#This Row],[Year]],10)&amp;"s"</f>
        <v>1990s</v>
      </c>
      <c r="E2085" s="1" t="s">
        <v>32</v>
      </c>
      <c r="F2085" s="1" t="s">
        <v>77</v>
      </c>
      <c r="G2085" s="1" t="s">
        <v>3</v>
      </c>
      <c r="H2085" s="1" t="s">
        <v>4</v>
      </c>
      <c r="I2085" s="1" t="s">
        <v>92</v>
      </c>
      <c r="J2085" s="1" t="s">
        <v>1690</v>
      </c>
      <c r="K2085" s="1" t="s">
        <v>1691</v>
      </c>
      <c r="L2085" s="30">
        <v>995</v>
      </c>
      <c r="M2085" s="30">
        <v>3952</v>
      </c>
      <c r="N2085" s="30">
        <v>0</v>
      </c>
      <c r="O2085" s="30">
        <v>316</v>
      </c>
      <c r="P2085" s="27">
        <v>4.7</v>
      </c>
      <c r="Q2085" s="30">
        <v>44</v>
      </c>
      <c r="R2085" s="30">
        <v>100</v>
      </c>
      <c r="S2085" s="9">
        <v>11466088</v>
      </c>
      <c r="T2085" s="9">
        <v>71000000</v>
      </c>
      <c r="U2085" s="9">
        <f>IMDB4[[#This Row],[Gross Revenue]]-IMDB4[[#This Row],[Budget]]</f>
        <v>-59533912</v>
      </c>
      <c r="V2085" s="9" t="str">
        <f>IF(IMDB4[[#This Row],[Profit]]&gt;0,"Hit","Flop")</f>
        <v>Flop</v>
      </c>
      <c r="W2085" s="9" t="str" cm="1">
        <f t="array" ref="W2085">_xlfn.IFS(IMDB4[[#This Row],[IMDb Score (1-10)]]&gt;=8,"Excellent",IMDB4[[#This Row],[IMDb Score (1-10)]]&gt;=7,"Good",IMDB4[[#This Row],[IMDb Score (1-10)]]&gt;=5,"Average",TRUE,"Poor")</f>
        <v>Poor</v>
      </c>
      <c r="X2085" s="9" t="str">
        <f>IF(IMDB4[[#This Row],[Duration (min)]]&lt;90,"Short",IF(IMDB4[[#This Row],[Duration (min)]]&lt;=120,"Medium", "Long"))</f>
        <v>Medium</v>
      </c>
    </row>
    <row r="2086" spans="1:24" x14ac:dyDescent="0.25">
      <c r="A2086" s="1" t="s">
        <v>4455</v>
      </c>
      <c r="B2086" s="2">
        <v>38989</v>
      </c>
      <c r="C2086" s="30">
        <f>YEAR(IMDB4[[#This Row],[Release Date]])</f>
        <v>2006</v>
      </c>
      <c r="D2086" s="30" t="str">
        <f>FLOOR(IMDB4[[#This Row],[Year]],10)&amp;"s"</f>
        <v>2000s</v>
      </c>
      <c r="E2086" s="1" t="s">
        <v>32</v>
      </c>
      <c r="F2086" s="1" t="s">
        <v>40</v>
      </c>
      <c r="G2086" s="1" t="s">
        <v>3</v>
      </c>
      <c r="H2086" s="1" t="s">
        <v>338</v>
      </c>
      <c r="I2086" s="1" t="s">
        <v>92</v>
      </c>
      <c r="J2086" s="1" t="s">
        <v>1380</v>
      </c>
      <c r="K2086" s="1" t="s">
        <v>4456</v>
      </c>
      <c r="L2086" s="30">
        <v>992</v>
      </c>
      <c r="M2086" s="30">
        <v>1933</v>
      </c>
      <c r="N2086" s="30">
        <v>50</v>
      </c>
      <c r="O2086" s="30">
        <v>0</v>
      </c>
      <c r="P2086" s="27">
        <v>6.6</v>
      </c>
      <c r="Q2086" s="30">
        <v>267</v>
      </c>
      <c r="R2086" s="30">
        <v>132</v>
      </c>
      <c r="S2086" s="9">
        <v>46982632</v>
      </c>
      <c r="T2086" s="9">
        <v>50000000</v>
      </c>
      <c r="U2086" s="9">
        <f>IMDB4[[#This Row],[Gross Revenue]]-IMDB4[[#This Row],[Budget]]</f>
        <v>-3017368</v>
      </c>
      <c r="V2086" s="9" t="str">
        <f>IF(IMDB4[[#This Row],[Profit]]&gt;0,"Hit","Flop")</f>
        <v>Flop</v>
      </c>
      <c r="W2086" s="9" t="str" cm="1">
        <f t="array" ref="W2086">_xlfn.IFS(IMDB4[[#This Row],[IMDb Score (1-10)]]&gt;=8,"Excellent",IMDB4[[#This Row],[IMDb Score (1-10)]]&gt;=7,"Good",IMDB4[[#This Row],[IMDb Score (1-10)]]&gt;=5,"Average",TRUE,"Poor")</f>
        <v>Average</v>
      </c>
      <c r="X2086" s="9" t="str">
        <f>IF(IMDB4[[#This Row],[Duration (min)]]&lt;90,"Short",IF(IMDB4[[#This Row],[Duration (min)]]&lt;=120,"Medium", "Long"))</f>
        <v>Long</v>
      </c>
    </row>
    <row r="2087" spans="1:24" x14ac:dyDescent="0.25">
      <c r="A2087" s="1" t="s">
        <v>3117</v>
      </c>
      <c r="B2087" s="2">
        <v>37564</v>
      </c>
      <c r="C2087" s="30">
        <f>YEAR(IMDB4[[#This Row],[Release Date]])</f>
        <v>2002</v>
      </c>
      <c r="D2087" s="30" t="str">
        <f>FLOOR(IMDB4[[#This Row],[Year]],10)&amp;"s"</f>
        <v>2000s</v>
      </c>
      <c r="E2087" s="1" t="s">
        <v>32</v>
      </c>
      <c r="F2087" s="1" t="s">
        <v>2</v>
      </c>
      <c r="G2087" s="1" t="s">
        <v>3</v>
      </c>
      <c r="H2087" s="1" t="s">
        <v>4</v>
      </c>
      <c r="I2087" s="1" t="s">
        <v>92</v>
      </c>
      <c r="J2087" s="1" t="s">
        <v>1380</v>
      </c>
      <c r="K2087" s="1" t="s">
        <v>785</v>
      </c>
      <c r="L2087" s="30">
        <v>991</v>
      </c>
      <c r="M2087" s="30">
        <v>2562</v>
      </c>
      <c r="N2087" s="30">
        <v>541</v>
      </c>
      <c r="O2087" s="30">
        <v>0</v>
      </c>
      <c r="P2087" s="27">
        <v>7.1</v>
      </c>
      <c r="Q2087" s="30">
        <v>216</v>
      </c>
      <c r="R2087" s="30">
        <v>81</v>
      </c>
      <c r="S2087" s="9">
        <v>46563158</v>
      </c>
      <c r="T2087" s="9">
        <v>13000000</v>
      </c>
      <c r="U2087" s="9">
        <f>IMDB4[[#This Row],[Gross Revenue]]-IMDB4[[#This Row],[Budget]]</f>
        <v>33563158</v>
      </c>
      <c r="V2087" s="9" t="str">
        <f>IF(IMDB4[[#This Row],[Profit]]&gt;0,"Hit","Flop")</f>
        <v>Hit</v>
      </c>
      <c r="W2087" s="9" t="str" cm="1">
        <f t="array" ref="W2087">_xlfn.IFS(IMDB4[[#This Row],[IMDb Score (1-10)]]&gt;=8,"Excellent",IMDB4[[#This Row],[IMDb Score (1-10)]]&gt;=7,"Good",IMDB4[[#This Row],[IMDb Score (1-10)]]&gt;=5,"Average",TRUE,"Poor")</f>
        <v>Good</v>
      </c>
      <c r="X2087" s="9" t="str">
        <f>IF(IMDB4[[#This Row],[Duration (min)]]&lt;90,"Short",IF(IMDB4[[#This Row],[Duration (min)]]&lt;=120,"Medium", "Long"))</f>
        <v>Short</v>
      </c>
    </row>
    <row r="2088" spans="1:24" x14ac:dyDescent="0.25">
      <c r="A2088" s="1" t="s">
        <v>5673</v>
      </c>
      <c r="B2088" s="2">
        <v>40250</v>
      </c>
      <c r="C2088" s="30">
        <f>YEAR(IMDB4[[#This Row],[Release Date]])</f>
        <v>2010</v>
      </c>
      <c r="D2088" s="30" t="str">
        <f>FLOOR(IMDB4[[#This Row],[Year]],10)&amp;"s"</f>
        <v>2010s</v>
      </c>
      <c r="E2088" s="1" t="s">
        <v>32</v>
      </c>
      <c r="F2088" s="1" t="s">
        <v>91</v>
      </c>
      <c r="G2088" s="1" t="s">
        <v>3</v>
      </c>
      <c r="H2088" s="1" t="s">
        <v>4</v>
      </c>
      <c r="I2088" s="1" t="s">
        <v>92</v>
      </c>
      <c r="J2088" s="1" t="s">
        <v>1380</v>
      </c>
      <c r="K2088" s="1" t="s">
        <v>4075</v>
      </c>
      <c r="L2088" s="30">
        <v>991</v>
      </c>
      <c r="M2088" s="30">
        <v>2609</v>
      </c>
      <c r="N2088" s="30">
        <v>42</v>
      </c>
      <c r="O2088" s="30">
        <v>0</v>
      </c>
      <c r="P2088" s="27">
        <v>6.5</v>
      </c>
      <c r="Q2088" s="30">
        <v>308</v>
      </c>
      <c r="R2088" s="30">
        <v>101</v>
      </c>
      <c r="S2088" s="9">
        <v>39103378</v>
      </c>
      <c r="T2088" s="9">
        <v>20000000</v>
      </c>
      <c r="U2088" s="9">
        <f>IMDB4[[#This Row],[Gross Revenue]]-IMDB4[[#This Row],[Budget]]</f>
        <v>19103378</v>
      </c>
      <c r="V2088" s="9" t="str">
        <f>IF(IMDB4[[#This Row],[Profit]]&gt;0,"Hit","Flop")</f>
        <v>Hit</v>
      </c>
      <c r="W2088" s="9" t="str" cm="1">
        <f t="array" ref="W2088">_xlfn.IFS(IMDB4[[#This Row],[IMDb Score (1-10)]]&gt;=8,"Excellent",IMDB4[[#This Row],[IMDb Score (1-10)]]&gt;=7,"Good",IMDB4[[#This Row],[IMDb Score (1-10)]]&gt;=5,"Average",TRUE,"Poor")</f>
        <v>Average</v>
      </c>
      <c r="X2088" s="9" t="str">
        <f>IF(IMDB4[[#This Row],[Duration (min)]]&lt;90,"Short",IF(IMDB4[[#This Row],[Duration (min)]]&lt;=120,"Medium", "Long"))</f>
        <v>Medium</v>
      </c>
    </row>
    <row r="2089" spans="1:24" x14ac:dyDescent="0.25">
      <c r="A2089" s="1" t="s">
        <v>6197</v>
      </c>
      <c r="B2089" s="2">
        <v>41247</v>
      </c>
      <c r="C2089" s="30">
        <f>YEAR(IMDB4[[#This Row],[Release Date]])</f>
        <v>2012</v>
      </c>
      <c r="D2089" s="30" t="str">
        <f>FLOOR(IMDB4[[#This Row],[Year]],10)&amp;"s"</f>
        <v>2010s</v>
      </c>
      <c r="E2089" s="1" t="s">
        <v>32</v>
      </c>
      <c r="F2089" s="1" t="s">
        <v>40</v>
      </c>
      <c r="G2089" s="1" t="s">
        <v>3</v>
      </c>
      <c r="H2089" s="1" t="s">
        <v>161</v>
      </c>
      <c r="I2089" s="1" t="s">
        <v>92</v>
      </c>
      <c r="J2089" s="1" t="s">
        <v>1380</v>
      </c>
      <c r="K2089" s="1" t="s">
        <v>6198</v>
      </c>
      <c r="L2089" s="30">
        <v>991</v>
      </c>
      <c r="M2089" s="30">
        <v>2173</v>
      </c>
      <c r="N2089" s="30">
        <v>83</v>
      </c>
      <c r="O2089" s="30">
        <v>25000</v>
      </c>
      <c r="P2089" s="27">
        <v>5</v>
      </c>
      <c r="Q2089" s="30">
        <v>173</v>
      </c>
      <c r="R2089" s="30">
        <v>95</v>
      </c>
      <c r="S2089" s="9">
        <v>17529157</v>
      </c>
      <c r="T2089" s="9">
        <v>20000000</v>
      </c>
      <c r="U2089" s="9">
        <f>IMDB4[[#This Row],[Gross Revenue]]-IMDB4[[#This Row],[Budget]]</f>
        <v>-2470843</v>
      </c>
      <c r="V2089" s="9" t="str">
        <f>IF(IMDB4[[#This Row],[Profit]]&gt;0,"Hit","Flop")</f>
        <v>Flop</v>
      </c>
      <c r="W2089" s="9" t="str" cm="1">
        <f t="array" ref="W2089">_xlfn.IFS(IMDB4[[#This Row],[IMDb Score (1-10)]]&gt;=8,"Excellent",IMDB4[[#This Row],[IMDb Score (1-10)]]&gt;=7,"Good",IMDB4[[#This Row],[IMDb Score (1-10)]]&gt;=5,"Average",TRUE,"Poor")</f>
        <v>Average</v>
      </c>
      <c r="X2089" s="9" t="str">
        <f>IF(IMDB4[[#This Row],[Duration (min)]]&lt;90,"Short",IF(IMDB4[[#This Row],[Duration (min)]]&lt;=120,"Medium", "Long"))</f>
        <v>Medium</v>
      </c>
    </row>
    <row r="2090" spans="1:24" x14ac:dyDescent="0.25">
      <c r="A2090" s="1" t="s">
        <v>1074</v>
      </c>
      <c r="B2090" s="2">
        <v>34336</v>
      </c>
      <c r="C2090" s="30">
        <f>YEAR(IMDB4[[#This Row],[Release Date]])</f>
        <v>1994</v>
      </c>
      <c r="D2090" s="30" t="str">
        <f>FLOOR(IMDB4[[#This Row],[Year]],10)&amp;"s"</f>
        <v>1990s</v>
      </c>
      <c r="E2090" s="1" t="s">
        <v>32</v>
      </c>
      <c r="F2090" s="1" t="s">
        <v>9</v>
      </c>
      <c r="G2090" s="1" t="s">
        <v>3</v>
      </c>
      <c r="H2090" s="1" t="s">
        <v>338</v>
      </c>
      <c r="I2090" s="1" t="s">
        <v>92</v>
      </c>
      <c r="J2090" s="1" t="s">
        <v>1075</v>
      </c>
      <c r="K2090" s="1" t="s">
        <v>1076</v>
      </c>
      <c r="L2090" s="30">
        <v>991</v>
      </c>
      <c r="M2090" s="30">
        <v>2990</v>
      </c>
      <c r="N2090" s="30">
        <v>460</v>
      </c>
      <c r="O2090" s="30">
        <v>619</v>
      </c>
      <c r="P2090" s="27">
        <v>7.2</v>
      </c>
      <c r="Q2090" s="30">
        <v>53</v>
      </c>
      <c r="R2090" s="30">
        <v>103</v>
      </c>
      <c r="S2090" s="9">
        <v>5132222</v>
      </c>
      <c r="T2090" s="9">
        <v>2000000</v>
      </c>
      <c r="U2090" s="9">
        <f>IMDB4[[#This Row],[Gross Revenue]]-IMDB4[[#This Row],[Budget]]</f>
        <v>3132222</v>
      </c>
      <c r="V2090" s="9" t="str">
        <f>IF(IMDB4[[#This Row],[Profit]]&gt;0,"Hit","Flop")</f>
        <v>Hit</v>
      </c>
      <c r="W2090" s="9" t="str" cm="1">
        <f t="array" ref="W2090">_xlfn.IFS(IMDB4[[#This Row],[IMDb Score (1-10)]]&gt;=8,"Excellent",IMDB4[[#This Row],[IMDb Score (1-10)]]&gt;=7,"Good",IMDB4[[#This Row],[IMDb Score (1-10)]]&gt;=5,"Average",TRUE,"Poor")</f>
        <v>Good</v>
      </c>
      <c r="X2090" s="9" t="str">
        <f>IF(IMDB4[[#This Row],[Duration (min)]]&lt;90,"Short",IF(IMDB4[[#This Row],[Duration (min)]]&lt;=120,"Medium", "Long"))</f>
        <v>Medium</v>
      </c>
    </row>
    <row r="2091" spans="1:24" x14ac:dyDescent="0.25">
      <c r="A2091" s="1" t="s">
        <v>5049</v>
      </c>
      <c r="B2091" s="2">
        <v>39789</v>
      </c>
      <c r="C2091" s="30">
        <f>YEAR(IMDB4[[#This Row],[Release Date]])</f>
        <v>2008</v>
      </c>
      <c r="D2091" s="30" t="str">
        <f>FLOOR(IMDB4[[#This Row],[Year]],10)&amp;"s"</f>
        <v>2000s</v>
      </c>
      <c r="E2091" s="1" t="s">
        <v>32</v>
      </c>
      <c r="F2091" s="1" t="s">
        <v>9</v>
      </c>
      <c r="G2091" s="1" t="s">
        <v>3</v>
      </c>
      <c r="H2091" s="1" t="s">
        <v>334</v>
      </c>
      <c r="I2091" s="1" t="s">
        <v>92</v>
      </c>
      <c r="J2091" s="1" t="s">
        <v>1380</v>
      </c>
      <c r="K2091" s="1" t="s">
        <v>1685</v>
      </c>
      <c r="L2091" s="30">
        <v>991</v>
      </c>
      <c r="M2091" s="30">
        <v>1003</v>
      </c>
      <c r="N2091" s="30">
        <v>55</v>
      </c>
      <c r="O2091" s="30">
        <v>1000</v>
      </c>
      <c r="P2091" s="27">
        <v>7.1</v>
      </c>
      <c r="Q2091" s="30">
        <v>67</v>
      </c>
      <c r="R2091" s="30">
        <v>125</v>
      </c>
      <c r="S2091" s="9">
        <v>1027749</v>
      </c>
      <c r="T2091" s="9">
        <v>40000000</v>
      </c>
      <c r="U2091" s="9">
        <f>IMDB4[[#This Row],[Gross Revenue]]-IMDB4[[#This Row],[Budget]]</f>
        <v>-38972251</v>
      </c>
      <c r="V2091" s="9" t="str">
        <f>IF(IMDB4[[#This Row],[Profit]]&gt;0,"Hit","Flop")</f>
        <v>Flop</v>
      </c>
      <c r="W2091" s="9" t="str" cm="1">
        <f t="array" ref="W2091">_xlfn.IFS(IMDB4[[#This Row],[IMDb Score (1-10)]]&gt;=8,"Excellent",IMDB4[[#This Row],[IMDb Score (1-10)]]&gt;=7,"Good",IMDB4[[#This Row],[IMDb Score (1-10)]]&gt;=5,"Average",TRUE,"Poor")</f>
        <v>Good</v>
      </c>
      <c r="X2091" s="9" t="str">
        <f>IF(IMDB4[[#This Row],[Duration (min)]]&lt;90,"Short",IF(IMDB4[[#This Row],[Duration (min)]]&lt;=120,"Medium", "Long"))</f>
        <v>Long</v>
      </c>
    </row>
    <row r="2092" spans="1:24" x14ac:dyDescent="0.25">
      <c r="A2092" s="1" t="s">
        <v>1379</v>
      </c>
      <c r="B2092" s="2">
        <v>35098</v>
      </c>
      <c r="C2092" s="30">
        <f>YEAR(IMDB4[[#This Row],[Release Date]])</f>
        <v>1996</v>
      </c>
      <c r="D2092" s="30" t="str">
        <f>FLOOR(IMDB4[[#This Row],[Year]],10)&amp;"s"</f>
        <v>1990s</v>
      </c>
      <c r="E2092" s="1" t="s">
        <v>32</v>
      </c>
      <c r="F2092" s="1" t="s">
        <v>20</v>
      </c>
      <c r="G2092" s="1" t="s">
        <v>3</v>
      </c>
      <c r="H2092" s="1" t="s">
        <v>334</v>
      </c>
      <c r="I2092" s="1" t="s">
        <v>92</v>
      </c>
      <c r="J2092" s="1" t="s">
        <v>1380</v>
      </c>
      <c r="K2092" s="1" t="s">
        <v>1381</v>
      </c>
      <c r="L2092" s="30">
        <v>991</v>
      </c>
      <c r="M2092" s="30">
        <v>1661</v>
      </c>
      <c r="N2092" s="30">
        <v>0</v>
      </c>
      <c r="O2092" s="30">
        <v>46</v>
      </c>
      <c r="P2092" s="27">
        <v>6.4</v>
      </c>
      <c r="Q2092" s="30">
        <v>21</v>
      </c>
      <c r="R2092" s="30">
        <v>76</v>
      </c>
      <c r="S2092" s="9">
        <v>212285</v>
      </c>
      <c r="T2092" s="9">
        <v>250000</v>
      </c>
      <c r="U2092" s="9">
        <f>IMDB4[[#This Row],[Gross Revenue]]-IMDB4[[#This Row],[Budget]]</f>
        <v>-37715</v>
      </c>
      <c r="V2092" s="9" t="str">
        <f>IF(IMDB4[[#This Row],[Profit]]&gt;0,"Hit","Flop")</f>
        <v>Flop</v>
      </c>
      <c r="W2092" s="9" t="str" cm="1">
        <f t="array" ref="W2092">_xlfn.IFS(IMDB4[[#This Row],[IMDb Score (1-10)]]&gt;=8,"Excellent",IMDB4[[#This Row],[IMDb Score (1-10)]]&gt;=7,"Good",IMDB4[[#This Row],[IMDb Score (1-10)]]&gt;=5,"Average",TRUE,"Poor")</f>
        <v>Average</v>
      </c>
      <c r="X2092" s="9" t="str">
        <f>IF(IMDB4[[#This Row],[Duration (min)]]&lt;90,"Short",IF(IMDB4[[#This Row],[Duration (min)]]&lt;=120,"Medium", "Long"))</f>
        <v>Short</v>
      </c>
    </row>
    <row r="2093" spans="1:24" x14ac:dyDescent="0.25">
      <c r="A2093" s="1" t="s">
        <v>1678</v>
      </c>
      <c r="B2093" s="2">
        <v>35598</v>
      </c>
      <c r="C2093" s="30">
        <f>YEAR(IMDB4[[#This Row],[Release Date]])</f>
        <v>1997</v>
      </c>
      <c r="D2093" s="30" t="str">
        <f>FLOOR(IMDB4[[#This Row],[Year]],10)&amp;"s"</f>
        <v>1990s</v>
      </c>
      <c r="E2093" s="1" t="s">
        <v>32</v>
      </c>
      <c r="F2093" s="1" t="s">
        <v>9</v>
      </c>
      <c r="G2093" s="1" t="s">
        <v>3</v>
      </c>
      <c r="H2093" s="1" t="s">
        <v>338</v>
      </c>
      <c r="I2093" s="1" t="s">
        <v>92</v>
      </c>
      <c r="J2093" s="1" t="s">
        <v>1075</v>
      </c>
      <c r="K2093" s="1" t="s">
        <v>1076</v>
      </c>
      <c r="L2093" s="30">
        <v>990</v>
      </c>
      <c r="M2093" s="30">
        <v>2820</v>
      </c>
      <c r="N2093" s="30">
        <v>460</v>
      </c>
      <c r="O2093" s="30">
        <v>920</v>
      </c>
      <c r="P2093" s="27">
        <v>7.7</v>
      </c>
      <c r="Q2093" s="30">
        <v>120</v>
      </c>
      <c r="R2093" s="30">
        <v>112</v>
      </c>
      <c r="S2093" s="9">
        <v>4306697</v>
      </c>
      <c r="T2093" s="9">
        <v>5000000</v>
      </c>
      <c r="U2093" s="9">
        <f>IMDB4[[#This Row],[Gross Revenue]]-IMDB4[[#This Row],[Budget]]</f>
        <v>-693303</v>
      </c>
      <c r="V2093" s="9" t="str">
        <f>IF(IMDB4[[#This Row],[Profit]]&gt;0,"Hit","Flop")</f>
        <v>Flop</v>
      </c>
      <c r="W2093" s="9" t="str" cm="1">
        <f t="array" ref="W2093">_xlfn.IFS(IMDB4[[#This Row],[IMDb Score (1-10)]]&gt;=8,"Excellent",IMDB4[[#This Row],[IMDb Score (1-10)]]&gt;=7,"Good",IMDB4[[#This Row],[IMDb Score (1-10)]]&gt;=5,"Average",TRUE,"Poor")</f>
        <v>Good</v>
      </c>
      <c r="X2093" s="9" t="str">
        <f>IF(IMDB4[[#This Row],[Duration (min)]]&lt;90,"Short",IF(IMDB4[[#This Row],[Duration (min)]]&lt;=120,"Medium", "Long"))</f>
        <v>Medium</v>
      </c>
    </row>
    <row r="2094" spans="1:24" x14ac:dyDescent="0.25">
      <c r="A2094" s="1" t="s">
        <v>3173</v>
      </c>
      <c r="B2094" s="2">
        <v>37436</v>
      </c>
      <c r="C2094" s="30">
        <f>YEAR(IMDB4[[#This Row],[Release Date]])</f>
        <v>2002</v>
      </c>
      <c r="D2094" s="30" t="str">
        <f>FLOOR(IMDB4[[#This Row],[Year]],10)&amp;"s"</f>
        <v>2000s</v>
      </c>
      <c r="E2094" s="1" t="s">
        <v>32</v>
      </c>
      <c r="F2094" s="1" t="s">
        <v>20</v>
      </c>
      <c r="G2094" s="1" t="s">
        <v>3</v>
      </c>
      <c r="H2094" s="1" t="s">
        <v>83</v>
      </c>
      <c r="I2094" s="1" t="s">
        <v>92</v>
      </c>
      <c r="J2094" s="1" t="s">
        <v>1075</v>
      </c>
      <c r="K2094" s="1" t="s">
        <v>1812</v>
      </c>
      <c r="L2094" s="30">
        <v>990</v>
      </c>
      <c r="M2094" s="30">
        <v>2006</v>
      </c>
      <c r="N2094" s="30">
        <v>0</v>
      </c>
      <c r="O2094" s="30">
        <v>725</v>
      </c>
      <c r="P2094" s="27">
        <v>3.6</v>
      </c>
      <c r="Q2094" s="30">
        <v>71</v>
      </c>
      <c r="R2094" s="30">
        <v>89</v>
      </c>
      <c r="S2094" s="9">
        <v>598645</v>
      </c>
      <c r="T2094" s="9">
        <v>10000000</v>
      </c>
      <c r="U2094" s="9">
        <f>IMDB4[[#This Row],[Gross Revenue]]-IMDB4[[#This Row],[Budget]]</f>
        <v>-9401355</v>
      </c>
      <c r="V2094" s="9" t="str">
        <f>IF(IMDB4[[#This Row],[Profit]]&gt;0,"Hit","Flop")</f>
        <v>Flop</v>
      </c>
      <c r="W2094" s="9" t="str" cm="1">
        <f t="array" ref="W2094">_xlfn.IFS(IMDB4[[#This Row],[IMDb Score (1-10)]]&gt;=8,"Excellent",IMDB4[[#This Row],[IMDb Score (1-10)]]&gt;=7,"Good",IMDB4[[#This Row],[IMDb Score (1-10)]]&gt;=5,"Average",TRUE,"Poor")</f>
        <v>Poor</v>
      </c>
      <c r="X2094" s="9" t="str">
        <f>IF(IMDB4[[#This Row],[Duration (min)]]&lt;90,"Short",IF(IMDB4[[#This Row],[Duration (min)]]&lt;=120,"Medium", "Long"))</f>
        <v>Short</v>
      </c>
    </row>
    <row r="2095" spans="1:24" x14ac:dyDescent="0.25">
      <c r="A2095" s="1" t="s">
        <v>3627</v>
      </c>
      <c r="B2095" s="2">
        <v>38148</v>
      </c>
      <c r="C2095" s="30">
        <f>YEAR(IMDB4[[#This Row],[Release Date]])</f>
        <v>2004</v>
      </c>
      <c r="D2095" s="30" t="str">
        <f>FLOOR(IMDB4[[#This Row],[Year]],10)&amp;"s"</f>
        <v>2000s</v>
      </c>
      <c r="E2095" s="1" t="s">
        <v>1</v>
      </c>
      <c r="F2095" s="1" t="s">
        <v>20</v>
      </c>
      <c r="G2095" s="1" t="s">
        <v>3</v>
      </c>
      <c r="H2095" s="1" t="s">
        <v>4</v>
      </c>
      <c r="I2095" s="1" t="s">
        <v>132</v>
      </c>
      <c r="J2095" s="1" t="s">
        <v>1711</v>
      </c>
      <c r="K2095" s="1" t="s">
        <v>3628</v>
      </c>
      <c r="L2095" s="30">
        <v>989</v>
      </c>
      <c r="M2095" s="30">
        <v>4730</v>
      </c>
      <c r="N2095" s="30">
        <v>43</v>
      </c>
      <c r="O2095" s="30">
        <v>0</v>
      </c>
      <c r="P2095" s="27">
        <v>6.7</v>
      </c>
      <c r="Q2095" s="30">
        <v>191</v>
      </c>
      <c r="R2095" s="30">
        <v>92</v>
      </c>
      <c r="S2095" s="9">
        <v>114324072</v>
      </c>
      <c r="T2095" s="9">
        <v>20000000</v>
      </c>
      <c r="U2095" s="9">
        <f>IMDB4[[#This Row],[Gross Revenue]]-IMDB4[[#This Row],[Budget]]</f>
        <v>94324072</v>
      </c>
      <c r="V2095" s="9" t="str">
        <f>IF(IMDB4[[#This Row],[Profit]]&gt;0,"Hit","Flop")</f>
        <v>Hit</v>
      </c>
      <c r="W2095" s="9" t="str" cm="1">
        <f t="array" ref="W2095">_xlfn.IFS(IMDB4[[#This Row],[IMDb Score (1-10)]]&gt;=8,"Excellent",IMDB4[[#This Row],[IMDb Score (1-10)]]&gt;=7,"Good",IMDB4[[#This Row],[IMDb Score (1-10)]]&gt;=5,"Average",TRUE,"Poor")</f>
        <v>Average</v>
      </c>
      <c r="X2095" s="9" t="str">
        <f>IF(IMDB4[[#This Row],[Duration (min)]]&lt;90,"Short",IF(IMDB4[[#This Row],[Duration (min)]]&lt;=120,"Medium", "Long"))</f>
        <v>Medium</v>
      </c>
    </row>
    <row r="2096" spans="1:24" x14ac:dyDescent="0.25">
      <c r="A2096" s="1" t="s">
        <v>5837</v>
      </c>
      <c r="B2096" s="2">
        <v>40790</v>
      </c>
      <c r="C2096" s="30">
        <f>YEAR(IMDB4[[#This Row],[Release Date]])</f>
        <v>2011</v>
      </c>
      <c r="D2096" s="30" t="str">
        <f>FLOOR(IMDB4[[#This Row],[Year]],10)&amp;"s"</f>
        <v>2010s</v>
      </c>
      <c r="E2096" s="1" t="s">
        <v>32</v>
      </c>
      <c r="F2096" s="1" t="s">
        <v>40</v>
      </c>
      <c r="G2096" s="1" t="s">
        <v>3</v>
      </c>
      <c r="H2096" s="1" t="s">
        <v>4</v>
      </c>
      <c r="I2096" s="1" t="s">
        <v>84</v>
      </c>
      <c r="J2096" s="1" t="s">
        <v>1711</v>
      </c>
      <c r="K2096" s="1" t="s">
        <v>2124</v>
      </c>
      <c r="L2096" s="30">
        <v>989</v>
      </c>
      <c r="M2096" s="30">
        <v>2558</v>
      </c>
      <c r="N2096" s="30">
        <v>25</v>
      </c>
      <c r="O2096" s="30">
        <v>0</v>
      </c>
      <c r="P2096" s="27">
        <v>5.5</v>
      </c>
      <c r="Q2096" s="30">
        <v>156</v>
      </c>
      <c r="R2096" s="30">
        <v>95</v>
      </c>
      <c r="S2096" s="9">
        <v>108012170</v>
      </c>
      <c r="T2096" s="9">
        <v>63000000</v>
      </c>
      <c r="U2096" s="9">
        <f>IMDB4[[#This Row],[Gross Revenue]]-IMDB4[[#This Row],[Budget]]</f>
        <v>45012170</v>
      </c>
      <c r="V2096" s="9" t="str">
        <f>IF(IMDB4[[#This Row],[Profit]]&gt;0,"Hit","Flop")</f>
        <v>Hit</v>
      </c>
      <c r="W2096" s="9" t="str" cm="1">
        <f t="array" ref="W2096">_xlfn.IFS(IMDB4[[#This Row],[IMDb Score (1-10)]]&gt;=8,"Excellent",IMDB4[[#This Row],[IMDb Score (1-10)]]&gt;=7,"Good",IMDB4[[#This Row],[IMDb Score (1-10)]]&gt;=5,"Average",TRUE,"Poor")</f>
        <v>Average</v>
      </c>
      <c r="X2096" s="9" t="str">
        <f>IF(IMDB4[[#This Row],[Duration (min)]]&lt;90,"Short",IF(IMDB4[[#This Row],[Duration (min)]]&lt;=120,"Medium", "Long"))</f>
        <v>Medium</v>
      </c>
    </row>
    <row r="2097" spans="1:24" x14ac:dyDescent="0.25">
      <c r="A2097" s="1" t="s">
        <v>6738</v>
      </c>
      <c r="B2097" s="2">
        <v>41685</v>
      </c>
      <c r="C2097" s="30">
        <f>YEAR(IMDB4[[#This Row],[Release Date]])</f>
        <v>2014</v>
      </c>
      <c r="D2097" s="30" t="str">
        <f>FLOOR(IMDB4[[#This Row],[Year]],10)&amp;"s"</f>
        <v>2010s</v>
      </c>
      <c r="E2097" s="1" t="s">
        <v>32</v>
      </c>
      <c r="F2097" s="1" t="s">
        <v>20</v>
      </c>
      <c r="G2097" s="1" t="s">
        <v>3</v>
      </c>
      <c r="H2097" s="1" t="s">
        <v>4</v>
      </c>
      <c r="I2097" s="1" t="s">
        <v>92</v>
      </c>
      <c r="J2097" s="1" t="s">
        <v>1711</v>
      </c>
      <c r="K2097" s="1" t="s">
        <v>6739</v>
      </c>
      <c r="L2097" s="30">
        <v>989</v>
      </c>
      <c r="M2097" s="30">
        <v>2654</v>
      </c>
      <c r="N2097" s="30">
        <v>265</v>
      </c>
      <c r="O2097" s="30">
        <v>11000</v>
      </c>
      <c r="P2097" s="27">
        <v>4.9000000000000004</v>
      </c>
      <c r="Q2097" s="30">
        <v>148</v>
      </c>
      <c r="R2097" s="30">
        <v>100</v>
      </c>
      <c r="S2097" s="9">
        <v>84518155</v>
      </c>
      <c r="T2097" s="9">
        <v>20000000</v>
      </c>
      <c r="U2097" s="9">
        <f>IMDB4[[#This Row],[Gross Revenue]]-IMDB4[[#This Row],[Budget]]</f>
        <v>64518155</v>
      </c>
      <c r="V2097" s="9" t="str">
        <f>IF(IMDB4[[#This Row],[Profit]]&gt;0,"Hit","Flop")</f>
        <v>Hit</v>
      </c>
      <c r="W2097" s="9" t="str" cm="1">
        <f t="array" ref="W2097">_xlfn.IFS(IMDB4[[#This Row],[IMDb Score (1-10)]]&gt;=8,"Excellent",IMDB4[[#This Row],[IMDb Score (1-10)]]&gt;=7,"Good",IMDB4[[#This Row],[IMDb Score (1-10)]]&gt;=5,"Average",TRUE,"Poor")</f>
        <v>Poor</v>
      </c>
      <c r="X2097" s="9" t="str">
        <f>IF(IMDB4[[#This Row],[Duration (min)]]&lt;90,"Short",IF(IMDB4[[#This Row],[Duration (min)]]&lt;=120,"Medium", "Long"))</f>
        <v>Medium</v>
      </c>
    </row>
    <row r="2098" spans="1:24" x14ac:dyDescent="0.25">
      <c r="A2098" s="1" t="s">
        <v>6979</v>
      </c>
      <c r="B2098" s="2">
        <v>42016</v>
      </c>
      <c r="C2098" s="30">
        <f>YEAR(IMDB4[[#This Row],[Release Date]])</f>
        <v>2015</v>
      </c>
      <c r="D2098" s="30" t="str">
        <f>FLOOR(IMDB4[[#This Row],[Year]],10)&amp;"s"</f>
        <v>2010s</v>
      </c>
      <c r="E2098" s="1" t="s">
        <v>32</v>
      </c>
      <c r="F2098" s="1" t="s">
        <v>9</v>
      </c>
      <c r="G2098" s="1" t="s">
        <v>3</v>
      </c>
      <c r="H2098" s="1" t="s">
        <v>4</v>
      </c>
      <c r="I2098" s="1" t="s">
        <v>132</v>
      </c>
      <c r="J2098" s="1" t="s">
        <v>6980</v>
      </c>
      <c r="K2098" s="1" t="s">
        <v>1626</v>
      </c>
      <c r="L2098" s="30">
        <v>989</v>
      </c>
      <c r="M2098" s="30">
        <v>3386</v>
      </c>
      <c r="N2098" s="30">
        <v>88</v>
      </c>
      <c r="O2098" s="30">
        <v>23000</v>
      </c>
      <c r="P2098" s="27">
        <v>7.1</v>
      </c>
      <c r="Q2098" s="30">
        <v>117</v>
      </c>
      <c r="R2098" s="30">
        <v>128</v>
      </c>
      <c r="S2098" s="9">
        <v>37432299</v>
      </c>
      <c r="T2098" s="9">
        <v>34000000</v>
      </c>
      <c r="U2098" s="9">
        <f>IMDB4[[#This Row],[Gross Revenue]]-IMDB4[[#This Row],[Budget]]</f>
        <v>3432299</v>
      </c>
      <c r="V2098" s="9" t="str">
        <f>IF(IMDB4[[#This Row],[Profit]]&gt;0,"Hit","Flop")</f>
        <v>Hit</v>
      </c>
      <c r="W2098" s="9" t="str" cm="1">
        <f t="array" ref="W2098">_xlfn.IFS(IMDB4[[#This Row],[IMDb Score (1-10)]]&gt;=8,"Excellent",IMDB4[[#This Row],[IMDb Score (1-10)]]&gt;=7,"Good",IMDB4[[#This Row],[IMDb Score (1-10)]]&gt;=5,"Average",TRUE,"Poor")</f>
        <v>Good</v>
      </c>
      <c r="X2098" s="9" t="str">
        <f>IF(IMDB4[[#This Row],[Duration (min)]]&lt;90,"Short",IF(IMDB4[[#This Row],[Duration (min)]]&lt;=120,"Medium", "Long"))</f>
        <v>Long</v>
      </c>
    </row>
    <row r="2099" spans="1:24" x14ac:dyDescent="0.25">
      <c r="A2099" s="1" t="s">
        <v>3058</v>
      </c>
      <c r="B2099" s="2">
        <v>37561</v>
      </c>
      <c r="C2099" s="30">
        <f>YEAR(IMDB4[[#This Row],[Release Date]])</f>
        <v>2002</v>
      </c>
      <c r="D2099" s="30" t="str">
        <f>FLOOR(IMDB4[[#This Row],[Year]],10)&amp;"s"</f>
        <v>2000s</v>
      </c>
      <c r="E2099" s="1" t="s">
        <v>32</v>
      </c>
      <c r="F2099" s="1" t="s">
        <v>77</v>
      </c>
      <c r="G2099" s="1" t="s">
        <v>3</v>
      </c>
      <c r="H2099" s="1" t="s">
        <v>4</v>
      </c>
      <c r="I2099" s="1" t="s">
        <v>132</v>
      </c>
      <c r="J2099" s="1" t="s">
        <v>1711</v>
      </c>
      <c r="K2099" s="1" t="s">
        <v>1767</v>
      </c>
      <c r="L2099" s="30">
        <v>989</v>
      </c>
      <c r="M2099" s="30">
        <v>1576</v>
      </c>
      <c r="N2099" s="30">
        <v>84</v>
      </c>
      <c r="O2099" s="30">
        <v>531</v>
      </c>
      <c r="P2099" s="27">
        <v>5.4</v>
      </c>
      <c r="Q2099" s="30">
        <v>105</v>
      </c>
      <c r="R2099" s="30">
        <v>97</v>
      </c>
      <c r="S2099" s="9">
        <v>33105600</v>
      </c>
      <c r="T2099" s="9">
        <v>70000000</v>
      </c>
      <c r="U2099" s="9">
        <f>IMDB4[[#This Row],[Gross Revenue]]-IMDB4[[#This Row],[Budget]]</f>
        <v>-36894400</v>
      </c>
      <c r="V2099" s="9" t="str">
        <f>IF(IMDB4[[#This Row],[Profit]]&gt;0,"Hit","Flop")</f>
        <v>Flop</v>
      </c>
      <c r="W2099" s="9" t="str" cm="1">
        <f t="array" ref="W2099">_xlfn.IFS(IMDB4[[#This Row],[IMDb Score (1-10)]]&gt;=8,"Excellent",IMDB4[[#This Row],[IMDb Score (1-10)]]&gt;=7,"Good",IMDB4[[#This Row],[IMDb Score (1-10)]]&gt;=5,"Average",TRUE,"Poor")</f>
        <v>Average</v>
      </c>
      <c r="X2099" s="9" t="str">
        <f>IF(IMDB4[[#This Row],[Duration (min)]]&lt;90,"Short",IF(IMDB4[[#This Row],[Duration (min)]]&lt;=120,"Medium", "Long"))</f>
        <v>Medium</v>
      </c>
    </row>
    <row r="2100" spans="1:24" x14ac:dyDescent="0.25">
      <c r="A2100" s="1" t="s">
        <v>1764</v>
      </c>
      <c r="B2100" s="2">
        <v>36121</v>
      </c>
      <c r="C2100" s="30">
        <f>YEAR(IMDB4[[#This Row],[Release Date]])</f>
        <v>1998</v>
      </c>
      <c r="D2100" s="30" t="str">
        <f>FLOOR(IMDB4[[#This Row],[Year]],10)&amp;"s"</f>
        <v>1990s</v>
      </c>
      <c r="E2100" s="1" t="s">
        <v>32</v>
      </c>
      <c r="F2100" s="1" t="s">
        <v>91</v>
      </c>
      <c r="G2100" s="1" t="s">
        <v>3</v>
      </c>
      <c r="H2100" s="1" t="s">
        <v>334</v>
      </c>
      <c r="I2100" s="1" t="s">
        <v>92</v>
      </c>
      <c r="J2100" s="1" t="s">
        <v>1075</v>
      </c>
      <c r="K2100" s="1" t="s">
        <v>1765</v>
      </c>
      <c r="L2100" s="30">
        <v>989</v>
      </c>
      <c r="M2100" s="30">
        <v>4660</v>
      </c>
      <c r="N2100" s="30">
        <v>119</v>
      </c>
      <c r="O2100" s="30">
        <v>673</v>
      </c>
      <c r="P2100" s="27">
        <v>5.5</v>
      </c>
      <c r="Q2100" s="30">
        <v>96</v>
      </c>
      <c r="R2100" s="30">
        <v>84</v>
      </c>
      <c r="S2100" s="9">
        <v>17411331</v>
      </c>
      <c r="T2100" s="9">
        <v>15000000</v>
      </c>
      <c r="U2100" s="9">
        <f>IMDB4[[#This Row],[Gross Revenue]]-IMDB4[[#This Row],[Budget]]</f>
        <v>2411331</v>
      </c>
      <c r="V2100" s="9" t="str">
        <f>IF(IMDB4[[#This Row],[Profit]]&gt;0,"Hit","Flop")</f>
        <v>Hit</v>
      </c>
      <c r="W2100" s="9" t="str" cm="1">
        <f t="array" ref="W2100">_xlfn.IFS(IMDB4[[#This Row],[IMDb Score (1-10)]]&gt;=8,"Excellent",IMDB4[[#This Row],[IMDb Score (1-10)]]&gt;=7,"Good",IMDB4[[#This Row],[IMDb Score (1-10)]]&gt;=5,"Average",TRUE,"Poor")</f>
        <v>Average</v>
      </c>
      <c r="X2100" s="9" t="str">
        <f>IF(IMDB4[[#This Row],[Duration (min)]]&lt;90,"Short",IF(IMDB4[[#This Row],[Duration (min)]]&lt;=120,"Medium", "Long"))</f>
        <v>Short</v>
      </c>
    </row>
    <row r="2101" spans="1:24" x14ac:dyDescent="0.25">
      <c r="A2101" s="1" t="s">
        <v>1710</v>
      </c>
      <c r="B2101" s="2">
        <v>36076</v>
      </c>
      <c r="C2101" s="30">
        <f>YEAR(IMDB4[[#This Row],[Release Date]])</f>
        <v>1998</v>
      </c>
      <c r="D2101" s="30" t="str">
        <f>FLOOR(IMDB4[[#This Row],[Year]],10)&amp;"s"</f>
        <v>1990s</v>
      </c>
      <c r="E2101" s="1" t="s">
        <v>32</v>
      </c>
      <c r="F2101" s="1" t="s">
        <v>2</v>
      </c>
      <c r="G2101" s="1" t="s">
        <v>3</v>
      </c>
      <c r="H2101" s="1" t="s">
        <v>83</v>
      </c>
      <c r="I2101" s="1" t="s">
        <v>92</v>
      </c>
      <c r="J2101" s="1" t="s">
        <v>1711</v>
      </c>
      <c r="K2101" s="1" t="s">
        <v>577</v>
      </c>
      <c r="L2101" s="30">
        <v>989</v>
      </c>
      <c r="M2101" s="30">
        <v>2365</v>
      </c>
      <c r="N2101" s="30">
        <v>0</v>
      </c>
      <c r="O2101" s="30">
        <v>0</v>
      </c>
      <c r="P2101" s="27">
        <v>7.5</v>
      </c>
      <c r="Q2101" s="30">
        <v>125</v>
      </c>
      <c r="R2101" s="30">
        <v>121</v>
      </c>
      <c r="S2101" s="9">
        <v>16311763</v>
      </c>
      <c r="T2101" s="9">
        <v>17000000</v>
      </c>
      <c r="U2101" s="9">
        <f>IMDB4[[#This Row],[Gross Revenue]]-IMDB4[[#This Row],[Budget]]</f>
        <v>-688237</v>
      </c>
      <c r="V2101" s="9" t="str">
        <f>IF(IMDB4[[#This Row],[Profit]]&gt;0,"Hit","Flop")</f>
        <v>Flop</v>
      </c>
      <c r="W2101" s="9" t="str" cm="1">
        <f t="array" ref="W2101">_xlfn.IFS(IMDB4[[#This Row],[IMDb Score (1-10)]]&gt;=8,"Excellent",IMDB4[[#This Row],[IMDb Score (1-10)]]&gt;=7,"Good",IMDB4[[#This Row],[IMDb Score (1-10)]]&gt;=5,"Average",TRUE,"Poor")</f>
        <v>Good</v>
      </c>
      <c r="X2101" s="9" t="str">
        <f>IF(IMDB4[[#This Row],[Duration (min)]]&lt;90,"Short",IF(IMDB4[[#This Row],[Duration (min)]]&lt;=120,"Medium", "Long"))</f>
        <v>Long</v>
      </c>
    </row>
    <row r="2102" spans="1:24" x14ac:dyDescent="0.25">
      <c r="A2102" s="1" t="s">
        <v>3928</v>
      </c>
      <c r="B2102" s="2">
        <v>38387</v>
      </c>
      <c r="C2102" s="30">
        <f>YEAR(IMDB4[[#This Row],[Release Date]])</f>
        <v>2005</v>
      </c>
      <c r="D2102" s="30" t="str">
        <f>FLOOR(IMDB4[[#This Row],[Year]],10)&amp;"s"</f>
        <v>2000s</v>
      </c>
      <c r="E2102" s="1" t="s">
        <v>32</v>
      </c>
      <c r="F2102" s="1" t="s">
        <v>20</v>
      </c>
      <c r="G2102" s="1" t="s">
        <v>3</v>
      </c>
      <c r="H2102" s="1" t="s">
        <v>4</v>
      </c>
      <c r="I2102" s="1" t="s">
        <v>92</v>
      </c>
      <c r="J2102" s="1" t="s">
        <v>3929</v>
      </c>
      <c r="K2102" s="1" t="s">
        <v>3635</v>
      </c>
      <c r="L2102" s="30">
        <v>989</v>
      </c>
      <c r="M2102" s="30">
        <v>2165</v>
      </c>
      <c r="N2102" s="30">
        <v>1000</v>
      </c>
      <c r="O2102" s="30">
        <v>635</v>
      </c>
      <c r="P2102" s="27">
        <v>7.2</v>
      </c>
      <c r="Q2102" s="30">
        <v>114</v>
      </c>
      <c r="R2102" s="30">
        <v>100</v>
      </c>
      <c r="S2102" s="9">
        <v>11694528</v>
      </c>
      <c r="T2102" s="9">
        <v>3000000</v>
      </c>
      <c r="U2102" s="9">
        <f>IMDB4[[#This Row],[Gross Revenue]]-IMDB4[[#This Row],[Budget]]</f>
        <v>8694528</v>
      </c>
      <c r="V2102" s="9" t="str">
        <f>IF(IMDB4[[#This Row],[Profit]]&gt;0,"Hit","Flop")</f>
        <v>Hit</v>
      </c>
      <c r="W2102" s="9" t="str" cm="1">
        <f t="array" ref="W2102">_xlfn.IFS(IMDB4[[#This Row],[IMDb Score (1-10)]]&gt;=8,"Excellent",IMDB4[[#This Row],[IMDb Score (1-10)]]&gt;=7,"Good",IMDB4[[#This Row],[IMDb Score (1-10)]]&gt;=5,"Average",TRUE,"Poor")</f>
        <v>Good</v>
      </c>
      <c r="X2102" s="9" t="str">
        <f>IF(IMDB4[[#This Row],[Duration (min)]]&lt;90,"Short",IF(IMDB4[[#This Row],[Duration (min)]]&lt;=120,"Medium", "Long"))</f>
        <v>Medium</v>
      </c>
    </row>
    <row r="2103" spans="1:24" x14ac:dyDescent="0.25">
      <c r="A2103" s="1" t="s">
        <v>2133</v>
      </c>
      <c r="B2103" s="2">
        <v>36359</v>
      </c>
      <c r="C2103" s="30">
        <f>YEAR(IMDB4[[#This Row],[Release Date]])</f>
        <v>1999</v>
      </c>
      <c r="D2103" s="30" t="str">
        <f>FLOOR(IMDB4[[#This Row],[Year]],10)&amp;"s"</f>
        <v>1990s</v>
      </c>
      <c r="E2103" s="1" t="s">
        <v>32</v>
      </c>
      <c r="F2103" s="1" t="s">
        <v>20</v>
      </c>
      <c r="G2103" s="1" t="s">
        <v>3</v>
      </c>
      <c r="H2103" s="1" t="s">
        <v>4</v>
      </c>
      <c r="I2103" s="1" t="s">
        <v>92</v>
      </c>
      <c r="J2103" s="1" t="s">
        <v>1711</v>
      </c>
      <c r="K2103" s="1" t="s">
        <v>1305</v>
      </c>
      <c r="L2103" s="30">
        <v>989</v>
      </c>
      <c r="M2103" s="30">
        <v>3462</v>
      </c>
      <c r="N2103" s="30">
        <v>406</v>
      </c>
      <c r="O2103" s="30">
        <v>16000</v>
      </c>
      <c r="P2103" s="27">
        <v>7.8</v>
      </c>
      <c r="Q2103" s="30">
        <v>144</v>
      </c>
      <c r="R2103" s="30">
        <v>89</v>
      </c>
      <c r="S2103" s="9">
        <v>10824921</v>
      </c>
      <c r="T2103" s="9">
        <v>10000000</v>
      </c>
      <c r="U2103" s="9">
        <f>IMDB4[[#This Row],[Gross Revenue]]-IMDB4[[#This Row],[Budget]]</f>
        <v>824921</v>
      </c>
      <c r="V2103" s="9" t="str">
        <f>IF(IMDB4[[#This Row],[Profit]]&gt;0,"Hit","Flop")</f>
        <v>Hit</v>
      </c>
      <c r="W2103" s="9" t="str" cm="1">
        <f t="array" ref="W2103">_xlfn.IFS(IMDB4[[#This Row],[IMDb Score (1-10)]]&gt;=8,"Excellent",IMDB4[[#This Row],[IMDb Score (1-10)]]&gt;=7,"Good",IMDB4[[#This Row],[IMDb Score (1-10)]]&gt;=5,"Average",TRUE,"Poor")</f>
        <v>Good</v>
      </c>
      <c r="X2103" s="9" t="str">
        <f>IF(IMDB4[[#This Row],[Duration (min)]]&lt;90,"Short",IF(IMDB4[[#This Row],[Duration (min)]]&lt;=120,"Medium", "Long"))</f>
        <v>Short</v>
      </c>
    </row>
    <row r="2104" spans="1:24" x14ac:dyDescent="0.25">
      <c r="A2104" s="1" t="s">
        <v>2380</v>
      </c>
      <c r="B2104" s="2">
        <v>36537</v>
      </c>
      <c r="C2104" s="30">
        <f>YEAR(IMDB4[[#This Row],[Release Date]])</f>
        <v>2000</v>
      </c>
      <c r="D2104" s="30" t="str">
        <f>FLOOR(IMDB4[[#This Row],[Year]],10)&amp;"s"</f>
        <v>2000s</v>
      </c>
      <c r="E2104" s="1" t="s">
        <v>32</v>
      </c>
      <c r="F2104" s="1" t="s">
        <v>9</v>
      </c>
      <c r="G2104" s="1" t="s">
        <v>3</v>
      </c>
      <c r="H2104" s="1" t="s">
        <v>4</v>
      </c>
      <c r="I2104" s="1" t="s">
        <v>132</v>
      </c>
      <c r="J2104" s="1" t="s">
        <v>1075</v>
      </c>
      <c r="K2104" s="1" t="s">
        <v>2381</v>
      </c>
      <c r="L2104" s="30">
        <v>989</v>
      </c>
      <c r="M2104" s="30">
        <v>3142</v>
      </c>
      <c r="N2104" s="30">
        <v>4</v>
      </c>
      <c r="O2104" s="30">
        <v>648</v>
      </c>
      <c r="P2104" s="27">
        <v>5.0999999999999996</v>
      </c>
      <c r="Q2104" s="30">
        <v>44</v>
      </c>
      <c r="R2104" s="30">
        <v>96</v>
      </c>
      <c r="S2104" s="9">
        <v>10494147</v>
      </c>
      <c r="T2104" s="9">
        <v>15000000</v>
      </c>
      <c r="U2104" s="9">
        <f>IMDB4[[#This Row],[Gross Revenue]]-IMDB4[[#This Row],[Budget]]</f>
        <v>-4505853</v>
      </c>
      <c r="V2104" s="9" t="str">
        <f>IF(IMDB4[[#This Row],[Profit]]&gt;0,"Hit","Flop")</f>
        <v>Flop</v>
      </c>
      <c r="W2104" s="9" t="str" cm="1">
        <f t="array" ref="W2104">_xlfn.IFS(IMDB4[[#This Row],[IMDb Score (1-10)]]&gt;=8,"Excellent",IMDB4[[#This Row],[IMDb Score (1-10)]]&gt;=7,"Good",IMDB4[[#This Row],[IMDb Score (1-10)]]&gt;=5,"Average",TRUE,"Poor")</f>
        <v>Average</v>
      </c>
      <c r="X2104" s="9" t="str">
        <f>IF(IMDB4[[#This Row],[Duration (min)]]&lt;90,"Short",IF(IMDB4[[#This Row],[Duration (min)]]&lt;=120,"Medium", "Long"))</f>
        <v>Medium</v>
      </c>
    </row>
    <row r="2105" spans="1:24" x14ac:dyDescent="0.25">
      <c r="A2105" s="1" t="s">
        <v>6771</v>
      </c>
      <c r="B2105" s="2">
        <v>41898</v>
      </c>
      <c r="C2105" s="30">
        <f>YEAR(IMDB4[[#This Row],[Release Date]])</f>
        <v>2014</v>
      </c>
      <c r="D2105" s="30" t="str">
        <f>FLOOR(IMDB4[[#This Row],[Year]],10)&amp;"s"</f>
        <v>2010s</v>
      </c>
      <c r="E2105" s="1" t="s">
        <v>32</v>
      </c>
      <c r="F2105" s="1" t="s">
        <v>77</v>
      </c>
      <c r="G2105" s="1" t="s">
        <v>3</v>
      </c>
      <c r="H2105" s="1" t="s">
        <v>4</v>
      </c>
      <c r="I2105" s="1" t="s">
        <v>132</v>
      </c>
      <c r="J2105" s="1" t="s">
        <v>6772</v>
      </c>
      <c r="K2105" s="1" t="s">
        <v>6773</v>
      </c>
      <c r="L2105" s="30">
        <v>988</v>
      </c>
      <c r="M2105" s="30">
        <v>1783</v>
      </c>
      <c r="N2105" s="30">
        <v>47</v>
      </c>
      <c r="O2105" s="30">
        <v>38000</v>
      </c>
      <c r="P2105" s="27">
        <v>6.8</v>
      </c>
      <c r="Q2105" s="30">
        <v>297</v>
      </c>
      <c r="R2105" s="30">
        <v>113</v>
      </c>
      <c r="S2105" s="9">
        <v>102413606</v>
      </c>
      <c r="T2105" s="9">
        <v>34000000</v>
      </c>
      <c r="U2105" s="9">
        <f>IMDB4[[#This Row],[Gross Revenue]]-IMDB4[[#This Row],[Budget]]</f>
        <v>68413606</v>
      </c>
      <c r="V2105" s="9" t="str">
        <f>IF(IMDB4[[#This Row],[Profit]]&gt;0,"Hit","Flop")</f>
        <v>Hit</v>
      </c>
      <c r="W2105" s="9" t="str" cm="1">
        <f t="array" ref="W2105">_xlfn.IFS(IMDB4[[#This Row],[IMDb Score (1-10)]]&gt;=8,"Excellent",IMDB4[[#This Row],[IMDb Score (1-10)]]&gt;=7,"Good",IMDB4[[#This Row],[IMDb Score (1-10)]]&gt;=5,"Average",TRUE,"Poor")</f>
        <v>Average</v>
      </c>
      <c r="X2105" s="9" t="str">
        <f>IF(IMDB4[[#This Row],[Duration (min)]]&lt;90,"Short",IF(IMDB4[[#This Row],[Duration (min)]]&lt;=120,"Medium", "Long"))</f>
        <v>Medium</v>
      </c>
    </row>
    <row r="2106" spans="1:24" x14ac:dyDescent="0.25">
      <c r="A2106" s="1" t="s">
        <v>6986</v>
      </c>
      <c r="B2106" s="2">
        <v>42172</v>
      </c>
      <c r="C2106" s="30">
        <f>YEAR(IMDB4[[#This Row],[Release Date]])</f>
        <v>2015</v>
      </c>
      <c r="D2106" s="30" t="str">
        <f>FLOOR(IMDB4[[#This Row],[Year]],10)&amp;"s"</f>
        <v>2010s</v>
      </c>
      <c r="E2106" s="1" t="s">
        <v>32</v>
      </c>
      <c r="F2106" s="1" t="s">
        <v>77</v>
      </c>
      <c r="G2106" s="1" t="s">
        <v>3</v>
      </c>
      <c r="H2106" s="1" t="s">
        <v>4</v>
      </c>
      <c r="I2106" s="1" t="s">
        <v>132</v>
      </c>
      <c r="J2106" s="1" t="s">
        <v>6772</v>
      </c>
      <c r="K2106" s="1" t="s">
        <v>6773</v>
      </c>
      <c r="L2106" s="30">
        <v>988</v>
      </c>
      <c r="M2106" s="30">
        <v>2517</v>
      </c>
      <c r="N2106" s="30">
        <v>47</v>
      </c>
      <c r="O2106" s="30">
        <v>24000</v>
      </c>
      <c r="P2106" s="27">
        <v>6.4</v>
      </c>
      <c r="Q2106" s="30">
        <v>249</v>
      </c>
      <c r="R2106" s="30">
        <v>132</v>
      </c>
      <c r="S2106" s="9">
        <v>81687587</v>
      </c>
      <c r="T2106" s="9">
        <v>61000000</v>
      </c>
      <c r="U2106" s="9">
        <f>IMDB4[[#This Row],[Gross Revenue]]-IMDB4[[#This Row],[Budget]]</f>
        <v>20687587</v>
      </c>
      <c r="V2106" s="9" t="str">
        <f>IF(IMDB4[[#This Row],[Profit]]&gt;0,"Hit","Flop")</f>
        <v>Hit</v>
      </c>
      <c r="W2106" s="9" t="str" cm="1">
        <f t="array" ref="W2106">_xlfn.IFS(IMDB4[[#This Row],[IMDb Score (1-10)]]&gt;=8,"Excellent",IMDB4[[#This Row],[IMDb Score (1-10)]]&gt;=7,"Good",IMDB4[[#This Row],[IMDb Score (1-10)]]&gt;=5,"Average",TRUE,"Poor")</f>
        <v>Average</v>
      </c>
      <c r="X2106" s="9" t="str">
        <f>IF(IMDB4[[#This Row],[Duration (min)]]&lt;90,"Short",IF(IMDB4[[#This Row],[Duration (min)]]&lt;=120,"Medium", "Long"))</f>
        <v>Long</v>
      </c>
    </row>
    <row r="2107" spans="1:24" x14ac:dyDescent="0.25">
      <c r="A2107" s="1" t="s">
        <v>5456</v>
      </c>
      <c r="B2107" s="2">
        <v>39839</v>
      </c>
      <c r="C2107" s="30">
        <f>YEAR(IMDB4[[#This Row],[Release Date]])</f>
        <v>2009</v>
      </c>
      <c r="D2107" s="30" t="str">
        <f>FLOOR(IMDB4[[#This Row],[Year]],10)&amp;"s"</f>
        <v>2000s</v>
      </c>
      <c r="E2107" s="1" t="s">
        <v>32</v>
      </c>
      <c r="F2107" s="1" t="s">
        <v>77</v>
      </c>
      <c r="G2107" s="1" t="s">
        <v>3</v>
      </c>
      <c r="H2107" s="1" t="s">
        <v>4</v>
      </c>
      <c r="I2107" s="1" t="s">
        <v>92</v>
      </c>
      <c r="J2107" s="1" t="s">
        <v>5457</v>
      </c>
      <c r="K2107" s="1" t="s">
        <v>3617</v>
      </c>
      <c r="L2107" s="30">
        <v>986</v>
      </c>
      <c r="M2107" s="30">
        <v>2530</v>
      </c>
      <c r="N2107" s="30">
        <v>0</v>
      </c>
      <c r="O2107" s="30">
        <v>18000</v>
      </c>
      <c r="P2107" s="27">
        <v>7.7</v>
      </c>
      <c r="Q2107" s="30">
        <v>451</v>
      </c>
      <c r="R2107" s="30">
        <v>215</v>
      </c>
      <c r="S2107" s="9">
        <v>107503316</v>
      </c>
      <c r="T2107" s="9">
        <v>130000000</v>
      </c>
      <c r="U2107" s="9">
        <f>IMDB4[[#This Row],[Gross Revenue]]-IMDB4[[#This Row],[Budget]]</f>
        <v>-22496684</v>
      </c>
      <c r="V2107" s="9" t="str">
        <f>IF(IMDB4[[#This Row],[Profit]]&gt;0,"Hit","Flop")</f>
        <v>Flop</v>
      </c>
      <c r="W2107" s="9" t="str" cm="1">
        <f t="array" ref="W2107">_xlfn.IFS(IMDB4[[#This Row],[IMDb Score (1-10)]]&gt;=8,"Excellent",IMDB4[[#This Row],[IMDb Score (1-10)]]&gt;=7,"Good",IMDB4[[#This Row],[IMDb Score (1-10)]]&gt;=5,"Average",TRUE,"Poor")</f>
        <v>Good</v>
      </c>
      <c r="X2107" s="9" t="str">
        <f>IF(IMDB4[[#This Row],[Duration (min)]]&lt;90,"Short",IF(IMDB4[[#This Row],[Duration (min)]]&lt;=120,"Medium", "Long"))</f>
        <v>Long</v>
      </c>
    </row>
    <row r="2108" spans="1:24" x14ac:dyDescent="0.25">
      <c r="A2108" s="1" t="s">
        <v>6576</v>
      </c>
      <c r="B2108" s="2">
        <v>41770</v>
      </c>
      <c r="C2108" s="30">
        <f>YEAR(IMDB4[[#This Row],[Release Date]])</f>
        <v>2014</v>
      </c>
      <c r="D2108" s="30" t="str">
        <f>FLOOR(IMDB4[[#This Row],[Year]],10)&amp;"s"</f>
        <v>2010s</v>
      </c>
      <c r="E2108" s="1" t="s">
        <v>32</v>
      </c>
      <c r="F2108" s="1" t="s">
        <v>20</v>
      </c>
      <c r="G2108" s="1" t="s">
        <v>3</v>
      </c>
      <c r="H2108" s="1" t="s">
        <v>4</v>
      </c>
      <c r="I2108" s="1" t="s">
        <v>92</v>
      </c>
      <c r="J2108" s="1" t="s">
        <v>6577</v>
      </c>
      <c r="K2108" s="1" t="s">
        <v>6321</v>
      </c>
      <c r="L2108" s="30">
        <v>986</v>
      </c>
      <c r="M2108" s="30">
        <v>4073</v>
      </c>
      <c r="N2108" s="30">
        <v>89</v>
      </c>
      <c r="O2108" s="30">
        <v>0</v>
      </c>
      <c r="P2108" s="27">
        <v>4.7</v>
      </c>
      <c r="Q2108" s="30">
        <v>69</v>
      </c>
      <c r="R2108" s="30">
        <v>86</v>
      </c>
      <c r="S2108" s="9">
        <v>17314483</v>
      </c>
      <c r="T2108" s="9">
        <v>4000000</v>
      </c>
      <c r="U2108" s="9">
        <f>IMDB4[[#This Row],[Gross Revenue]]-IMDB4[[#This Row],[Budget]]</f>
        <v>13314483</v>
      </c>
      <c r="V2108" s="9" t="str">
        <f>IF(IMDB4[[#This Row],[Profit]]&gt;0,"Hit","Flop")</f>
        <v>Hit</v>
      </c>
      <c r="W2108" s="9" t="str" cm="1">
        <f t="array" ref="W2108">_xlfn.IFS(IMDB4[[#This Row],[IMDb Score (1-10)]]&gt;=8,"Excellent",IMDB4[[#This Row],[IMDb Score (1-10)]]&gt;=7,"Good",IMDB4[[#This Row],[IMDb Score (1-10)]]&gt;=5,"Average",TRUE,"Poor")</f>
        <v>Poor</v>
      </c>
      <c r="X2108" s="9" t="str">
        <f>IF(IMDB4[[#This Row],[Duration (min)]]&lt;90,"Short",IF(IMDB4[[#This Row],[Duration (min)]]&lt;=120,"Medium", "Long"))</f>
        <v>Short</v>
      </c>
    </row>
    <row r="2109" spans="1:24" x14ac:dyDescent="0.25">
      <c r="A2109" s="1" t="s">
        <v>3164</v>
      </c>
      <c r="B2109" s="2">
        <v>37550</v>
      </c>
      <c r="C2109" s="30">
        <f>YEAR(IMDB4[[#This Row],[Release Date]])</f>
        <v>2002</v>
      </c>
      <c r="D2109" s="30" t="str">
        <f>FLOOR(IMDB4[[#This Row],[Year]],10)&amp;"s"</f>
        <v>2000s</v>
      </c>
      <c r="E2109" s="1" t="s">
        <v>32</v>
      </c>
      <c r="F2109" s="1" t="s">
        <v>20</v>
      </c>
      <c r="G2109" s="1" t="s">
        <v>3</v>
      </c>
      <c r="H2109" s="1" t="s">
        <v>4</v>
      </c>
      <c r="I2109" s="1" t="s">
        <v>132</v>
      </c>
      <c r="J2109" s="1" t="s">
        <v>3165</v>
      </c>
      <c r="K2109" s="1" t="s">
        <v>2172</v>
      </c>
      <c r="L2109" s="30">
        <v>985</v>
      </c>
      <c r="M2109" s="30">
        <v>3065</v>
      </c>
      <c r="N2109" s="30">
        <v>54</v>
      </c>
      <c r="O2109" s="30">
        <v>215</v>
      </c>
      <c r="P2109" s="27">
        <v>5.0999999999999996</v>
      </c>
      <c r="Q2109" s="30">
        <v>52</v>
      </c>
      <c r="R2109" s="30">
        <v>85</v>
      </c>
      <c r="S2109" s="9">
        <v>13973532</v>
      </c>
      <c r="T2109" s="9">
        <v>25000000</v>
      </c>
      <c r="U2109" s="9">
        <f>IMDB4[[#This Row],[Gross Revenue]]-IMDB4[[#This Row],[Budget]]</f>
        <v>-11026468</v>
      </c>
      <c r="V2109" s="9" t="str">
        <f>IF(IMDB4[[#This Row],[Profit]]&gt;0,"Hit","Flop")</f>
        <v>Flop</v>
      </c>
      <c r="W2109" s="9" t="str" cm="1">
        <f t="array" ref="W2109">_xlfn.IFS(IMDB4[[#This Row],[IMDb Score (1-10)]]&gt;=8,"Excellent",IMDB4[[#This Row],[IMDb Score (1-10)]]&gt;=7,"Good",IMDB4[[#This Row],[IMDb Score (1-10)]]&gt;=5,"Average",TRUE,"Poor")</f>
        <v>Average</v>
      </c>
      <c r="X2109" s="9" t="str">
        <f>IF(IMDB4[[#This Row],[Duration (min)]]&lt;90,"Short",IF(IMDB4[[#This Row],[Duration (min)]]&lt;=120,"Medium", "Long"))</f>
        <v>Short</v>
      </c>
    </row>
    <row r="2110" spans="1:24" x14ac:dyDescent="0.25">
      <c r="A2110" s="1" t="s">
        <v>2029</v>
      </c>
      <c r="B2110" s="2">
        <v>36429</v>
      </c>
      <c r="C2110" s="30">
        <f>YEAR(IMDB4[[#This Row],[Release Date]])</f>
        <v>1999</v>
      </c>
      <c r="D2110" s="30" t="str">
        <f>FLOOR(IMDB4[[#This Row],[Year]],10)&amp;"s"</f>
        <v>1990s</v>
      </c>
      <c r="E2110" s="1" t="s">
        <v>32</v>
      </c>
      <c r="F2110" s="1" t="s">
        <v>2</v>
      </c>
      <c r="G2110" s="1" t="s">
        <v>3</v>
      </c>
      <c r="H2110" s="1" t="s">
        <v>4</v>
      </c>
      <c r="I2110" s="1" t="s">
        <v>92</v>
      </c>
      <c r="J2110" s="1" t="s">
        <v>1075</v>
      </c>
      <c r="K2110" s="1" t="s">
        <v>716</v>
      </c>
      <c r="L2110" s="30">
        <v>984</v>
      </c>
      <c r="M2110" s="30">
        <v>2129</v>
      </c>
      <c r="N2110" s="30">
        <v>78</v>
      </c>
      <c r="O2110" s="30">
        <v>0</v>
      </c>
      <c r="P2110" s="27">
        <v>6.4</v>
      </c>
      <c r="Q2110" s="30">
        <v>129</v>
      </c>
      <c r="R2110" s="30">
        <v>105</v>
      </c>
      <c r="S2110" s="9">
        <v>116735231</v>
      </c>
      <c r="T2110" s="9">
        <v>70000000</v>
      </c>
      <c r="U2110" s="9">
        <f>IMDB4[[#This Row],[Gross Revenue]]-IMDB4[[#This Row],[Budget]]</f>
        <v>46735231</v>
      </c>
      <c r="V2110" s="9" t="str">
        <f>IF(IMDB4[[#This Row],[Profit]]&gt;0,"Hit","Flop")</f>
        <v>Hit</v>
      </c>
      <c r="W2110" s="9" t="str" cm="1">
        <f t="array" ref="W2110">_xlfn.IFS(IMDB4[[#This Row],[IMDb Score (1-10)]]&gt;=8,"Excellent",IMDB4[[#This Row],[IMDb Score (1-10)]]&gt;=7,"Good",IMDB4[[#This Row],[IMDb Score (1-10)]]&gt;=5,"Average",TRUE,"Poor")</f>
        <v>Average</v>
      </c>
      <c r="X2110" s="9" t="str">
        <f>IF(IMDB4[[#This Row],[Duration (min)]]&lt;90,"Short",IF(IMDB4[[#This Row],[Duration (min)]]&lt;=120,"Medium", "Long"))</f>
        <v>Medium</v>
      </c>
    </row>
    <row r="2111" spans="1:24" x14ac:dyDescent="0.25">
      <c r="A2111" s="1" t="s">
        <v>3942</v>
      </c>
      <c r="B2111" s="2">
        <v>38548</v>
      </c>
      <c r="C2111" s="30">
        <f>YEAR(IMDB4[[#This Row],[Release Date]])</f>
        <v>2005</v>
      </c>
      <c r="D2111" s="30" t="str">
        <f>FLOOR(IMDB4[[#This Row],[Year]],10)&amp;"s"</f>
        <v>2000s</v>
      </c>
      <c r="E2111" s="1" t="s">
        <v>32</v>
      </c>
      <c r="F2111" s="1" t="s">
        <v>77</v>
      </c>
      <c r="G2111" s="1" t="s">
        <v>3</v>
      </c>
      <c r="H2111" s="1" t="s">
        <v>161</v>
      </c>
      <c r="I2111" s="1" t="s">
        <v>92</v>
      </c>
      <c r="J2111" s="1" t="s">
        <v>3943</v>
      </c>
      <c r="K2111" s="1" t="s">
        <v>556</v>
      </c>
      <c r="L2111" s="30">
        <v>984</v>
      </c>
      <c r="M2111" s="30">
        <v>5702</v>
      </c>
      <c r="N2111" s="30">
        <v>12000</v>
      </c>
      <c r="O2111" s="30">
        <v>0</v>
      </c>
      <c r="P2111" s="27">
        <v>6</v>
      </c>
      <c r="Q2111" s="30">
        <v>186</v>
      </c>
      <c r="R2111" s="30">
        <v>127</v>
      </c>
      <c r="S2111" s="9">
        <v>10137232</v>
      </c>
      <c r="T2111" s="9">
        <v>50000000</v>
      </c>
      <c r="U2111" s="9">
        <f>IMDB4[[#This Row],[Gross Revenue]]-IMDB4[[#This Row],[Budget]]</f>
        <v>-39862768</v>
      </c>
      <c r="V2111" s="9" t="str">
        <f>IF(IMDB4[[#This Row],[Profit]]&gt;0,"Hit","Flop")</f>
        <v>Flop</v>
      </c>
      <c r="W2111" s="9" t="str" cm="1">
        <f t="array" ref="W2111">_xlfn.IFS(IMDB4[[#This Row],[IMDb Score (1-10)]]&gt;=8,"Excellent",IMDB4[[#This Row],[IMDb Score (1-10)]]&gt;=7,"Good",IMDB4[[#This Row],[IMDb Score (1-10)]]&gt;=5,"Average",TRUE,"Poor")</f>
        <v>Average</v>
      </c>
      <c r="X2111" s="9" t="str">
        <f>IF(IMDB4[[#This Row],[Duration (min)]]&lt;90,"Short",IF(IMDB4[[#This Row],[Duration (min)]]&lt;=120,"Medium", "Long"))</f>
        <v>Long</v>
      </c>
    </row>
    <row r="2112" spans="1:24" x14ac:dyDescent="0.25">
      <c r="A2112" s="1" t="s">
        <v>5447</v>
      </c>
      <c r="B2112" s="2">
        <v>39908</v>
      </c>
      <c r="C2112" s="30">
        <f>YEAR(IMDB4[[#This Row],[Release Date]])</f>
        <v>2009</v>
      </c>
      <c r="D2112" s="30" t="str">
        <f>FLOOR(IMDB4[[#This Row],[Year]],10)&amp;"s"</f>
        <v>2000s</v>
      </c>
      <c r="E2112" s="1" t="s">
        <v>32</v>
      </c>
      <c r="F2112" s="1" t="s">
        <v>9</v>
      </c>
      <c r="G2112" s="1" t="s">
        <v>3</v>
      </c>
      <c r="H2112" s="1" t="s">
        <v>4</v>
      </c>
      <c r="I2112" s="1" t="s">
        <v>132</v>
      </c>
      <c r="J2112" s="1" t="s">
        <v>5448</v>
      </c>
      <c r="K2112" s="1" t="s">
        <v>5449</v>
      </c>
      <c r="L2112" s="30">
        <v>984</v>
      </c>
      <c r="M2112" s="30">
        <v>2563</v>
      </c>
      <c r="N2112" s="30">
        <v>3</v>
      </c>
      <c r="O2112" s="30">
        <v>0</v>
      </c>
      <c r="P2112" s="27">
        <v>7.1</v>
      </c>
      <c r="Q2112" s="30">
        <v>20</v>
      </c>
      <c r="R2112" s="30">
        <v>120</v>
      </c>
      <c r="S2112" s="9">
        <v>3773863</v>
      </c>
      <c r="T2112" s="9">
        <v>1000000</v>
      </c>
      <c r="U2112" s="9">
        <f>IMDB4[[#This Row],[Gross Revenue]]-IMDB4[[#This Row],[Budget]]</f>
        <v>2773863</v>
      </c>
      <c r="V2112" s="9" t="str">
        <f>IF(IMDB4[[#This Row],[Profit]]&gt;0,"Hit","Flop")</f>
        <v>Hit</v>
      </c>
      <c r="W2112" s="9" t="str" cm="1">
        <f t="array" ref="W2112">_xlfn.IFS(IMDB4[[#This Row],[IMDb Score (1-10)]]&gt;=8,"Excellent",IMDB4[[#This Row],[IMDb Score (1-10)]]&gt;=7,"Good",IMDB4[[#This Row],[IMDb Score (1-10)]]&gt;=5,"Average",TRUE,"Poor")</f>
        <v>Good</v>
      </c>
      <c r="X2112" s="9" t="str">
        <f>IF(IMDB4[[#This Row],[Duration (min)]]&lt;90,"Short",IF(IMDB4[[#This Row],[Duration (min)]]&lt;=120,"Medium", "Long"))</f>
        <v>Medium</v>
      </c>
    </row>
    <row r="2113" spans="1:24" x14ac:dyDescent="0.25">
      <c r="A2113" s="1" t="s">
        <v>3172</v>
      </c>
      <c r="B2113" s="2">
        <v>37289</v>
      </c>
      <c r="C2113" s="30">
        <f>YEAR(IMDB4[[#This Row],[Release Date]])</f>
        <v>2002</v>
      </c>
      <c r="D2113" s="30" t="str">
        <f>FLOOR(IMDB4[[#This Row],[Year]],10)&amp;"s"</f>
        <v>2000s</v>
      </c>
      <c r="E2113" s="1" t="s">
        <v>32</v>
      </c>
      <c r="F2113" s="1" t="s">
        <v>20</v>
      </c>
      <c r="G2113" s="1" t="s">
        <v>3</v>
      </c>
      <c r="H2113" s="1" t="s">
        <v>4</v>
      </c>
      <c r="I2113" s="1" t="s">
        <v>132</v>
      </c>
      <c r="J2113" s="1" t="s">
        <v>1737</v>
      </c>
      <c r="K2113" s="1" t="s">
        <v>1773</v>
      </c>
      <c r="L2113" s="30">
        <v>982</v>
      </c>
      <c r="M2113" s="30">
        <v>4251</v>
      </c>
      <c r="N2113" s="30">
        <v>72</v>
      </c>
      <c r="O2113" s="30">
        <v>0</v>
      </c>
      <c r="P2113" s="27">
        <v>6.1</v>
      </c>
      <c r="Q2113" s="30">
        <v>97</v>
      </c>
      <c r="R2113" s="30">
        <v>108</v>
      </c>
      <c r="S2113" s="9">
        <v>127214072</v>
      </c>
      <c r="T2113" s="9">
        <v>38000000</v>
      </c>
      <c r="U2113" s="9">
        <f>IMDB4[[#This Row],[Gross Revenue]]-IMDB4[[#This Row],[Budget]]</f>
        <v>89214072</v>
      </c>
      <c r="V2113" s="9" t="str">
        <f>IF(IMDB4[[#This Row],[Profit]]&gt;0,"Hit","Flop")</f>
        <v>Hit</v>
      </c>
      <c r="W2113" s="9" t="str" cm="1">
        <f t="array" ref="W2113">_xlfn.IFS(IMDB4[[#This Row],[IMDb Score (1-10)]]&gt;=8,"Excellent",IMDB4[[#This Row],[IMDb Score (1-10)]]&gt;=7,"Good",IMDB4[[#This Row],[IMDb Score (1-10)]]&gt;=5,"Average",TRUE,"Poor")</f>
        <v>Average</v>
      </c>
      <c r="X2113" s="9" t="str">
        <f>IF(IMDB4[[#This Row],[Duration (min)]]&lt;90,"Short",IF(IMDB4[[#This Row],[Duration (min)]]&lt;=120,"Medium", "Long"))</f>
        <v>Medium</v>
      </c>
    </row>
    <row r="2114" spans="1:24" x14ac:dyDescent="0.25">
      <c r="A2114" s="1" t="s">
        <v>6778</v>
      </c>
      <c r="B2114" s="2">
        <v>41727</v>
      </c>
      <c r="C2114" s="30">
        <f>YEAR(IMDB4[[#This Row],[Release Date]])</f>
        <v>2014</v>
      </c>
      <c r="D2114" s="30" t="str">
        <f>FLOOR(IMDB4[[#This Row],[Year]],10)&amp;"s"</f>
        <v>2010s</v>
      </c>
      <c r="E2114" s="1" t="s">
        <v>32</v>
      </c>
      <c r="F2114" s="1" t="s">
        <v>20</v>
      </c>
      <c r="G2114" s="1" t="s">
        <v>3</v>
      </c>
      <c r="H2114" s="1" t="s">
        <v>4</v>
      </c>
      <c r="I2114" s="1" t="s">
        <v>132</v>
      </c>
      <c r="J2114" s="1" t="s">
        <v>1463</v>
      </c>
      <c r="K2114" s="1" t="s">
        <v>3071</v>
      </c>
      <c r="L2114" s="30">
        <v>982</v>
      </c>
      <c r="M2114" s="30">
        <v>2357</v>
      </c>
      <c r="N2114" s="30">
        <v>415</v>
      </c>
      <c r="O2114" s="30">
        <v>16000</v>
      </c>
      <c r="P2114" s="27">
        <v>6</v>
      </c>
      <c r="Q2114" s="30">
        <v>191</v>
      </c>
      <c r="R2114" s="30">
        <v>109</v>
      </c>
      <c r="S2114" s="9">
        <v>83906114</v>
      </c>
      <c r="T2114" s="9">
        <v>40000000</v>
      </c>
      <c r="U2114" s="9">
        <f>IMDB4[[#This Row],[Gross Revenue]]-IMDB4[[#This Row],[Budget]]</f>
        <v>43906114</v>
      </c>
      <c r="V2114" s="9" t="str">
        <f>IF(IMDB4[[#This Row],[Profit]]&gt;0,"Hit","Flop")</f>
        <v>Hit</v>
      </c>
      <c r="W2114" s="9" t="str" cm="1">
        <f t="array" ref="W2114">_xlfn.IFS(IMDB4[[#This Row],[IMDb Score (1-10)]]&gt;=8,"Excellent",IMDB4[[#This Row],[IMDb Score (1-10)]]&gt;=7,"Good",IMDB4[[#This Row],[IMDb Score (1-10)]]&gt;=5,"Average",TRUE,"Poor")</f>
        <v>Average</v>
      </c>
      <c r="X2114" s="9" t="str">
        <f>IF(IMDB4[[#This Row],[Duration (min)]]&lt;90,"Short",IF(IMDB4[[#This Row],[Duration (min)]]&lt;=120,"Medium", "Long"))</f>
        <v>Medium</v>
      </c>
    </row>
    <row r="2115" spans="1:24" x14ac:dyDescent="0.25">
      <c r="A2115" s="1" t="s">
        <v>6146</v>
      </c>
      <c r="B2115" s="2">
        <v>40921</v>
      </c>
      <c r="C2115" s="30">
        <f>YEAR(IMDB4[[#This Row],[Release Date]])</f>
        <v>2012</v>
      </c>
      <c r="D2115" s="30" t="str">
        <f>FLOOR(IMDB4[[#This Row],[Year]],10)&amp;"s"</f>
        <v>2010s</v>
      </c>
      <c r="E2115" s="1" t="s">
        <v>32</v>
      </c>
      <c r="F2115" s="1" t="s">
        <v>20</v>
      </c>
      <c r="G2115" s="1" t="s">
        <v>3</v>
      </c>
      <c r="H2115" s="1" t="s">
        <v>4</v>
      </c>
      <c r="I2115" s="1" t="s">
        <v>132</v>
      </c>
      <c r="J2115" s="1" t="s">
        <v>189</v>
      </c>
      <c r="K2115" s="1" t="s">
        <v>4381</v>
      </c>
      <c r="L2115" s="30">
        <v>982</v>
      </c>
      <c r="M2115" s="30">
        <v>2753</v>
      </c>
      <c r="N2115" s="30">
        <v>0</v>
      </c>
      <c r="O2115" s="30">
        <v>0</v>
      </c>
      <c r="P2115" s="27">
        <v>4.8</v>
      </c>
      <c r="Q2115" s="30">
        <v>31</v>
      </c>
      <c r="R2115" s="30">
        <v>114</v>
      </c>
      <c r="S2115" s="9">
        <v>65623128</v>
      </c>
      <c r="T2115" s="9">
        <v>20000000</v>
      </c>
      <c r="U2115" s="9">
        <f>IMDB4[[#This Row],[Gross Revenue]]-IMDB4[[#This Row],[Budget]]</f>
        <v>45623128</v>
      </c>
      <c r="V2115" s="9" t="str">
        <f>IF(IMDB4[[#This Row],[Profit]]&gt;0,"Hit","Flop")</f>
        <v>Hit</v>
      </c>
      <c r="W2115" s="9" t="str" cm="1">
        <f t="array" ref="W2115">_xlfn.IFS(IMDB4[[#This Row],[IMDb Score (1-10)]]&gt;=8,"Excellent",IMDB4[[#This Row],[IMDb Score (1-10)]]&gt;=7,"Good",IMDB4[[#This Row],[IMDb Score (1-10)]]&gt;=5,"Average",TRUE,"Poor")</f>
        <v>Poor</v>
      </c>
      <c r="X2115" s="9" t="str">
        <f>IF(IMDB4[[#This Row],[Duration (min)]]&lt;90,"Short",IF(IMDB4[[#This Row],[Duration (min)]]&lt;=120,"Medium", "Long"))</f>
        <v>Medium</v>
      </c>
    </row>
    <row r="2116" spans="1:24" x14ac:dyDescent="0.25">
      <c r="A2116" s="1" t="s">
        <v>1462</v>
      </c>
      <c r="B2116" s="2">
        <v>35190</v>
      </c>
      <c r="C2116" s="30">
        <f>YEAR(IMDB4[[#This Row],[Release Date]])</f>
        <v>1996</v>
      </c>
      <c r="D2116" s="30" t="str">
        <f>FLOOR(IMDB4[[#This Row],[Year]],10)&amp;"s"</f>
        <v>1990s</v>
      </c>
      <c r="E2116" s="1" t="s">
        <v>32</v>
      </c>
      <c r="F2116" s="1" t="s">
        <v>20</v>
      </c>
      <c r="G2116" s="1" t="s">
        <v>3</v>
      </c>
      <c r="H2116" s="1" t="s">
        <v>4</v>
      </c>
      <c r="I2116" s="1" t="s">
        <v>92</v>
      </c>
      <c r="J2116" s="1" t="s">
        <v>1463</v>
      </c>
      <c r="K2116" s="1" t="s">
        <v>1464</v>
      </c>
      <c r="L2116" s="30">
        <v>982</v>
      </c>
      <c r="M2116" s="30">
        <v>3648</v>
      </c>
      <c r="N2116" s="30">
        <v>41</v>
      </c>
      <c r="O2116" s="30">
        <v>1000</v>
      </c>
      <c r="P2116" s="27">
        <v>6.3</v>
      </c>
      <c r="Q2116" s="30">
        <v>48</v>
      </c>
      <c r="R2116" s="30">
        <v>135</v>
      </c>
      <c r="S2116" s="9">
        <v>53854588</v>
      </c>
      <c r="T2116" s="9">
        <v>45000000</v>
      </c>
      <c r="U2116" s="9">
        <f>IMDB4[[#This Row],[Gross Revenue]]-IMDB4[[#This Row],[Budget]]</f>
        <v>8854588</v>
      </c>
      <c r="V2116" s="9" t="str">
        <f>IF(IMDB4[[#This Row],[Profit]]&gt;0,"Hit","Flop")</f>
        <v>Hit</v>
      </c>
      <c r="W2116" s="9" t="str" cm="1">
        <f t="array" ref="W2116">_xlfn.IFS(IMDB4[[#This Row],[IMDb Score (1-10)]]&gt;=8,"Excellent",IMDB4[[#This Row],[IMDb Score (1-10)]]&gt;=7,"Good",IMDB4[[#This Row],[IMDb Score (1-10)]]&gt;=5,"Average",TRUE,"Poor")</f>
        <v>Average</v>
      </c>
      <c r="X2116" s="9" t="str">
        <f>IF(IMDB4[[#This Row],[Duration (min)]]&lt;90,"Short",IF(IMDB4[[#This Row],[Duration (min)]]&lt;=120,"Medium", "Long"))</f>
        <v>Long</v>
      </c>
    </row>
    <row r="2117" spans="1:24" x14ac:dyDescent="0.25">
      <c r="A2117" s="1" t="s">
        <v>1736</v>
      </c>
      <c r="B2117" s="2">
        <v>36134</v>
      </c>
      <c r="C2117" s="30">
        <f>YEAR(IMDB4[[#This Row],[Release Date]])</f>
        <v>1998</v>
      </c>
      <c r="D2117" s="30" t="str">
        <f>FLOOR(IMDB4[[#This Row],[Year]],10)&amp;"s"</f>
        <v>1990s</v>
      </c>
      <c r="E2117" s="1" t="s">
        <v>32</v>
      </c>
      <c r="F2117" s="1" t="s">
        <v>20</v>
      </c>
      <c r="G2117" s="1" t="s">
        <v>3</v>
      </c>
      <c r="H2117" s="1" t="s">
        <v>4</v>
      </c>
      <c r="I2117" s="1" t="s">
        <v>132</v>
      </c>
      <c r="J2117" s="1" t="s">
        <v>1737</v>
      </c>
      <c r="K2117" s="1" t="s">
        <v>1738</v>
      </c>
      <c r="L2117" s="30">
        <v>982</v>
      </c>
      <c r="M2117" s="30">
        <v>4259</v>
      </c>
      <c r="N2117" s="30">
        <v>4</v>
      </c>
      <c r="O2117" s="30">
        <v>0</v>
      </c>
      <c r="P2117" s="27">
        <v>6.5</v>
      </c>
      <c r="Q2117" s="30">
        <v>76</v>
      </c>
      <c r="R2117" s="30">
        <v>100</v>
      </c>
      <c r="S2117" s="9">
        <v>25339117</v>
      </c>
      <c r="T2117" s="9">
        <v>10000000</v>
      </c>
      <c r="U2117" s="9">
        <f>IMDB4[[#This Row],[Gross Revenue]]-IMDB4[[#This Row],[Budget]]</f>
        <v>15339117</v>
      </c>
      <c r="V2117" s="9" t="str">
        <f>IF(IMDB4[[#This Row],[Profit]]&gt;0,"Hit","Flop")</f>
        <v>Hit</v>
      </c>
      <c r="W2117" s="9" t="str" cm="1">
        <f t="array" ref="W2117">_xlfn.IFS(IMDB4[[#This Row],[IMDb Score (1-10)]]&gt;=8,"Excellent",IMDB4[[#This Row],[IMDb Score (1-10)]]&gt;=7,"Good",IMDB4[[#This Row],[IMDb Score (1-10)]]&gt;=5,"Average",TRUE,"Poor")</f>
        <v>Average</v>
      </c>
      <c r="X2117" s="9" t="str">
        <f>IF(IMDB4[[#This Row],[Duration (min)]]&lt;90,"Short",IF(IMDB4[[#This Row],[Duration (min)]]&lt;=120,"Medium", "Long"))</f>
        <v>Medium</v>
      </c>
    </row>
    <row r="2118" spans="1:24" x14ac:dyDescent="0.25">
      <c r="A2118" s="1" t="s">
        <v>3658</v>
      </c>
      <c r="B2118" s="2">
        <v>38024</v>
      </c>
      <c r="C2118" s="30">
        <f>YEAR(IMDB4[[#This Row],[Release Date]])</f>
        <v>2004</v>
      </c>
      <c r="D2118" s="30" t="str">
        <f>FLOOR(IMDB4[[#This Row],[Year]],10)&amp;"s"</f>
        <v>2000s</v>
      </c>
      <c r="E2118" s="1" t="s">
        <v>32</v>
      </c>
      <c r="F2118" s="1" t="s">
        <v>40</v>
      </c>
      <c r="G2118" s="1" t="s">
        <v>3</v>
      </c>
      <c r="H2118" s="1" t="s">
        <v>4</v>
      </c>
      <c r="I2118" s="1" t="s">
        <v>92</v>
      </c>
      <c r="J2118" s="1" t="s">
        <v>1737</v>
      </c>
      <c r="K2118" s="1" t="s">
        <v>2346</v>
      </c>
      <c r="L2118" s="30">
        <v>982</v>
      </c>
      <c r="M2118" s="30">
        <v>3114</v>
      </c>
      <c r="N2118" s="30">
        <v>8</v>
      </c>
      <c r="O2118" s="30">
        <v>0</v>
      </c>
      <c r="P2118" s="27">
        <v>7.1</v>
      </c>
      <c r="Q2118" s="30">
        <v>150</v>
      </c>
      <c r="R2118" s="30">
        <v>88</v>
      </c>
      <c r="S2118" s="9">
        <v>18225165</v>
      </c>
      <c r="T2118" s="9">
        <v>9000000</v>
      </c>
      <c r="U2118" s="9">
        <f>IMDB4[[#This Row],[Gross Revenue]]-IMDB4[[#This Row],[Budget]]</f>
        <v>9225165</v>
      </c>
      <c r="V2118" s="9" t="str">
        <f>IF(IMDB4[[#This Row],[Profit]]&gt;0,"Hit","Flop")</f>
        <v>Hit</v>
      </c>
      <c r="W2118" s="9" t="str" cm="1">
        <f t="array" ref="W2118">_xlfn.IFS(IMDB4[[#This Row],[IMDb Score (1-10)]]&gt;=8,"Excellent",IMDB4[[#This Row],[IMDb Score (1-10)]]&gt;=7,"Good",IMDB4[[#This Row],[IMDb Score (1-10)]]&gt;=5,"Average",TRUE,"Poor")</f>
        <v>Good</v>
      </c>
      <c r="X2118" s="9" t="str">
        <f>IF(IMDB4[[#This Row],[Duration (min)]]&lt;90,"Short",IF(IMDB4[[#This Row],[Duration (min)]]&lt;=120,"Medium", "Long"))</f>
        <v>Short</v>
      </c>
    </row>
    <row r="2119" spans="1:24" x14ac:dyDescent="0.25">
      <c r="A2119" s="1" t="s">
        <v>188</v>
      </c>
      <c r="B2119" s="2">
        <v>26056</v>
      </c>
      <c r="C2119" s="30">
        <f>YEAR(IMDB4[[#This Row],[Release Date]])</f>
        <v>1971</v>
      </c>
      <c r="D2119" s="30" t="str">
        <f>FLOOR(IMDB4[[#This Row],[Year]],10)&amp;"s"</f>
        <v>1970s</v>
      </c>
      <c r="E2119" s="1" t="s">
        <v>32</v>
      </c>
      <c r="F2119" s="1" t="s">
        <v>2</v>
      </c>
      <c r="G2119" s="1" t="s">
        <v>3</v>
      </c>
      <c r="H2119" s="1" t="s">
        <v>4</v>
      </c>
      <c r="I2119" s="1" t="s">
        <v>92</v>
      </c>
      <c r="J2119" s="1" t="s">
        <v>189</v>
      </c>
      <c r="K2119" s="1" t="s">
        <v>190</v>
      </c>
      <c r="L2119" s="30">
        <v>982</v>
      </c>
      <c r="M2119" s="30">
        <v>1631</v>
      </c>
      <c r="N2119" s="30">
        <v>101</v>
      </c>
      <c r="O2119" s="30">
        <v>566</v>
      </c>
      <c r="P2119" s="27">
        <v>5.5</v>
      </c>
      <c r="Q2119" s="30">
        <v>38</v>
      </c>
      <c r="R2119" s="30">
        <v>97</v>
      </c>
      <c r="S2119" s="9">
        <v>15180000</v>
      </c>
      <c r="T2119" s="9">
        <v>500000</v>
      </c>
      <c r="U2119" s="9">
        <f>IMDB4[[#This Row],[Gross Revenue]]-IMDB4[[#This Row],[Budget]]</f>
        <v>14680000</v>
      </c>
      <c r="V2119" s="9" t="str">
        <f>IF(IMDB4[[#This Row],[Profit]]&gt;0,"Hit","Flop")</f>
        <v>Hit</v>
      </c>
      <c r="W2119" s="9" t="str" cm="1">
        <f t="array" ref="W2119">_xlfn.IFS(IMDB4[[#This Row],[IMDb Score (1-10)]]&gt;=8,"Excellent",IMDB4[[#This Row],[IMDb Score (1-10)]]&gt;=7,"Good",IMDB4[[#This Row],[IMDb Score (1-10)]]&gt;=5,"Average",TRUE,"Poor")</f>
        <v>Average</v>
      </c>
      <c r="X2119" s="9" t="str">
        <f>IF(IMDB4[[#This Row],[Duration (min)]]&lt;90,"Short",IF(IMDB4[[#This Row],[Duration (min)]]&lt;=120,"Medium", "Long"))</f>
        <v>Medium</v>
      </c>
    </row>
    <row r="2120" spans="1:24" x14ac:dyDescent="0.25">
      <c r="A2120" s="1" t="s">
        <v>5791</v>
      </c>
      <c r="B2120" s="2">
        <v>40727</v>
      </c>
      <c r="C2120" s="30">
        <f>YEAR(IMDB4[[#This Row],[Release Date]])</f>
        <v>2011</v>
      </c>
      <c r="D2120" s="30" t="str">
        <f>FLOOR(IMDB4[[#This Row],[Year]],10)&amp;"s"</f>
        <v>2010s</v>
      </c>
      <c r="E2120" s="1" t="s">
        <v>32</v>
      </c>
      <c r="F2120" s="1" t="s">
        <v>20</v>
      </c>
      <c r="G2120" s="1" t="s">
        <v>3</v>
      </c>
      <c r="H2120" s="1" t="s">
        <v>4</v>
      </c>
      <c r="I2120" s="1" t="s">
        <v>92</v>
      </c>
      <c r="J2120" s="1" t="s">
        <v>1463</v>
      </c>
      <c r="K2120" s="1" t="s">
        <v>5792</v>
      </c>
      <c r="L2120" s="30">
        <v>982</v>
      </c>
      <c r="M2120" s="30">
        <v>2603</v>
      </c>
      <c r="N2120" s="30">
        <v>105</v>
      </c>
      <c r="O2120" s="30">
        <v>0</v>
      </c>
      <c r="P2120" s="27">
        <v>3.3</v>
      </c>
      <c r="Q2120" s="30">
        <v>49</v>
      </c>
      <c r="R2120" s="30">
        <v>97</v>
      </c>
      <c r="S2120" s="9">
        <v>2331318</v>
      </c>
      <c r="T2120" s="9">
        <v>10000000</v>
      </c>
      <c r="U2120" s="9">
        <f>IMDB4[[#This Row],[Gross Revenue]]-IMDB4[[#This Row],[Budget]]</f>
        <v>-7668682</v>
      </c>
      <c r="V2120" s="9" t="str">
        <f>IF(IMDB4[[#This Row],[Profit]]&gt;0,"Hit","Flop")</f>
        <v>Flop</v>
      </c>
      <c r="W2120" s="9" t="str" cm="1">
        <f t="array" ref="W2120">_xlfn.IFS(IMDB4[[#This Row],[IMDb Score (1-10)]]&gt;=8,"Excellent",IMDB4[[#This Row],[IMDb Score (1-10)]]&gt;=7,"Good",IMDB4[[#This Row],[IMDb Score (1-10)]]&gt;=5,"Average",TRUE,"Poor")</f>
        <v>Poor</v>
      </c>
      <c r="X2120" s="9" t="str">
        <f>IF(IMDB4[[#This Row],[Duration (min)]]&lt;90,"Short",IF(IMDB4[[#This Row],[Duration (min)]]&lt;=120,"Medium", "Long"))</f>
        <v>Medium</v>
      </c>
    </row>
    <row r="2121" spans="1:24" x14ac:dyDescent="0.25">
      <c r="A2121" s="1" t="s">
        <v>5948</v>
      </c>
      <c r="B2121" s="2">
        <v>40829</v>
      </c>
      <c r="C2121" s="30">
        <f>YEAR(IMDB4[[#This Row],[Release Date]])</f>
        <v>2011</v>
      </c>
      <c r="D2121" s="30" t="str">
        <f>FLOOR(IMDB4[[#This Row],[Year]],10)&amp;"s"</f>
        <v>2010s</v>
      </c>
      <c r="E2121" s="1" t="s">
        <v>32</v>
      </c>
      <c r="F2121" s="1" t="s">
        <v>9</v>
      </c>
      <c r="G2121" s="1" t="s">
        <v>3</v>
      </c>
      <c r="H2121" s="1" t="s">
        <v>4</v>
      </c>
      <c r="I2121" s="1" t="s">
        <v>92</v>
      </c>
      <c r="J2121" s="1" t="s">
        <v>4158</v>
      </c>
      <c r="K2121" s="1" t="s">
        <v>5949</v>
      </c>
      <c r="L2121" s="30">
        <v>982</v>
      </c>
      <c r="M2121" s="30">
        <v>1520</v>
      </c>
      <c r="N2121" s="30">
        <v>337</v>
      </c>
      <c r="O2121" s="30">
        <v>14000</v>
      </c>
      <c r="P2121" s="27">
        <v>7.4</v>
      </c>
      <c r="Q2121" s="30">
        <v>359</v>
      </c>
      <c r="R2121" s="30">
        <v>121</v>
      </c>
      <c r="S2121" s="9">
        <v>1729969</v>
      </c>
      <c r="T2121" s="9">
        <v>5000000</v>
      </c>
      <c r="U2121" s="9">
        <f>IMDB4[[#This Row],[Gross Revenue]]-IMDB4[[#This Row],[Budget]]</f>
        <v>-3270031</v>
      </c>
      <c r="V2121" s="9" t="str">
        <f>IF(IMDB4[[#This Row],[Profit]]&gt;0,"Hit","Flop")</f>
        <v>Flop</v>
      </c>
      <c r="W2121" s="9" t="str" cm="1">
        <f t="array" ref="W2121">_xlfn.IFS(IMDB4[[#This Row],[IMDb Score (1-10)]]&gt;=8,"Excellent",IMDB4[[#This Row],[IMDb Score (1-10)]]&gt;=7,"Good",IMDB4[[#This Row],[IMDb Score (1-10)]]&gt;=5,"Average",TRUE,"Poor")</f>
        <v>Good</v>
      </c>
      <c r="X2121" s="9" t="str">
        <f>IF(IMDB4[[#This Row],[Duration (min)]]&lt;90,"Short",IF(IMDB4[[#This Row],[Duration (min)]]&lt;=120,"Medium", "Long"))</f>
        <v>Long</v>
      </c>
    </row>
    <row r="2122" spans="1:24" x14ac:dyDescent="0.25">
      <c r="A2122" s="1" t="s">
        <v>4157</v>
      </c>
      <c r="B2122" s="2">
        <v>38476</v>
      </c>
      <c r="C2122" s="30">
        <f>YEAR(IMDB4[[#This Row],[Release Date]])</f>
        <v>2005</v>
      </c>
      <c r="D2122" s="30" t="str">
        <f>FLOOR(IMDB4[[#This Row],[Year]],10)&amp;"s"</f>
        <v>2000s</v>
      </c>
      <c r="E2122" s="1" t="s">
        <v>32</v>
      </c>
      <c r="F2122" s="1" t="s">
        <v>9</v>
      </c>
      <c r="G2122" s="1" t="s">
        <v>3</v>
      </c>
      <c r="H2122" s="1" t="s">
        <v>4</v>
      </c>
      <c r="I2122" s="1" t="s">
        <v>92</v>
      </c>
      <c r="J2122" s="1" t="s">
        <v>4158</v>
      </c>
      <c r="K2122" s="1" t="s">
        <v>2006</v>
      </c>
      <c r="L2122" s="30">
        <v>982</v>
      </c>
      <c r="M2122" s="30">
        <v>3299</v>
      </c>
      <c r="N2122" s="30">
        <v>91</v>
      </c>
      <c r="O2122" s="30">
        <v>698</v>
      </c>
      <c r="P2122" s="27">
        <v>6.4</v>
      </c>
      <c r="Q2122" s="30">
        <v>65</v>
      </c>
      <c r="R2122" s="30">
        <v>91</v>
      </c>
      <c r="S2122" s="9">
        <v>381186</v>
      </c>
      <c r="T2122" s="9">
        <v>900000</v>
      </c>
      <c r="U2122" s="9">
        <f>IMDB4[[#This Row],[Gross Revenue]]-IMDB4[[#This Row],[Budget]]</f>
        <v>-518814</v>
      </c>
      <c r="V2122" s="9" t="str">
        <f>IF(IMDB4[[#This Row],[Profit]]&gt;0,"Hit","Flop")</f>
        <v>Flop</v>
      </c>
      <c r="W2122" s="9" t="str" cm="1">
        <f t="array" ref="W2122">_xlfn.IFS(IMDB4[[#This Row],[IMDb Score (1-10)]]&gt;=8,"Excellent",IMDB4[[#This Row],[IMDb Score (1-10)]]&gt;=7,"Good",IMDB4[[#This Row],[IMDb Score (1-10)]]&gt;=5,"Average",TRUE,"Poor")</f>
        <v>Average</v>
      </c>
      <c r="X2122" s="9" t="str">
        <f>IF(IMDB4[[#This Row],[Duration (min)]]&lt;90,"Short",IF(IMDB4[[#This Row],[Duration (min)]]&lt;=120,"Medium", "Long"))</f>
        <v>Medium</v>
      </c>
    </row>
    <row r="2123" spans="1:24" x14ac:dyDescent="0.25">
      <c r="A2123" s="1" t="s">
        <v>821</v>
      </c>
      <c r="B2123" s="2">
        <v>33152</v>
      </c>
      <c r="C2123" s="30">
        <f>YEAR(IMDB4[[#This Row],[Release Date]])</f>
        <v>1990</v>
      </c>
      <c r="D2123" s="30" t="str">
        <f>FLOOR(IMDB4[[#This Row],[Year]],10)&amp;"s"</f>
        <v>1990s</v>
      </c>
      <c r="E2123" s="1" t="s">
        <v>32</v>
      </c>
      <c r="F2123" s="1" t="s">
        <v>91</v>
      </c>
      <c r="G2123" s="1" t="s">
        <v>3</v>
      </c>
      <c r="H2123" s="1" t="s">
        <v>113</v>
      </c>
      <c r="I2123" s="1" t="s">
        <v>92</v>
      </c>
      <c r="J2123" s="1" t="s">
        <v>189</v>
      </c>
      <c r="K2123" s="1" t="s">
        <v>822</v>
      </c>
      <c r="L2123" s="30">
        <v>982</v>
      </c>
      <c r="M2123" s="30">
        <v>2942</v>
      </c>
      <c r="N2123" s="30">
        <v>930</v>
      </c>
      <c r="O2123" s="30">
        <v>375</v>
      </c>
      <c r="P2123" s="27">
        <v>6.1</v>
      </c>
      <c r="Q2123" s="30">
        <v>76</v>
      </c>
      <c r="R2123" s="30">
        <v>120</v>
      </c>
      <c r="S2123" s="9">
        <v>349618</v>
      </c>
      <c r="T2123" s="9">
        <v>9000000</v>
      </c>
      <c r="U2123" s="9">
        <f>IMDB4[[#This Row],[Gross Revenue]]-IMDB4[[#This Row],[Budget]]</f>
        <v>-8650382</v>
      </c>
      <c r="V2123" s="9" t="str">
        <f>IF(IMDB4[[#This Row],[Profit]]&gt;0,"Hit","Flop")</f>
        <v>Flop</v>
      </c>
      <c r="W2123" s="9" t="str" cm="1">
        <f t="array" ref="W2123">_xlfn.IFS(IMDB4[[#This Row],[IMDb Score (1-10)]]&gt;=8,"Excellent",IMDB4[[#This Row],[IMDb Score (1-10)]]&gt;=7,"Good",IMDB4[[#This Row],[IMDb Score (1-10)]]&gt;=5,"Average",TRUE,"Poor")</f>
        <v>Average</v>
      </c>
      <c r="X2123" s="9" t="str">
        <f>IF(IMDB4[[#This Row],[Duration (min)]]&lt;90,"Short",IF(IMDB4[[#This Row],[Duration (min)]]&lt;=120,"Medium", "Long"))</f>
        <v>Medium</v>
      </c>
    </row>
    <row r="2124" spans="1:24" x14ac:dyDescent="0.25">
      <c r="A2124" s="1" t="s">
        <v>2549</v>
      </c>
      <c r="B2124" s="2">
        <v>36832</v>
      </c>
      <c r="C2124" s="30">
        <f>YEAR(IMDB4[[#This Row],[Release Date]])</f>
        <v>2000</v>
      </c>
      <c r="D2124" s="30" t="str">
        <f>FLOOR(IMDB4[[#This Row],[Year]],10)&amp;"s"</f>
        <v>2000s</v>
      </c>
      <c r="E2124" s="1" t="s">
        <v>32</v>
      </c>
      <c r="F2124" s="1" t="s">
        <v>9</v>
      </c>
      <c r="G2124" s="1" t="s">
        <v>3</v>
      </c>
      <c r="H2124" s="1" t="s">
        <v>4</v>
      </c>
      <c r="I2124" s="1" t="s">
        <v>132</v>
      </c>
      <c r="J2124" s="1" t="s">
        <v>1075</v>
      </c>
      <c r="K2124" s="1" t="s">
        <v>460</v>
      </c>
      <c r="L2124" s="30">
        <v>981</v>
      </c>
      <c r="M2124" s="30">
        <v>1825</v>
      </c>
      <c r="N2124" s="30">
        <v>79</v>
      </c>
      <c r="O2124" s="30">
        <v>0</v>
      </c>
      <c r="P2124" s="27">
        <v>7.3</v>
      </c>
      <c r="Q2124" s="30">
        <v>162</v>
      </c>
      <c r="R2124" s="30">
        <v>145</v>
      </c>
      <c r="S2124" s="9">
        <v>34566746</v>
      </c>
      <c r="T2124" s="9">
        <v>80000000</v>
      </c>
      <c r="U2124" s="9">
        <f>IMDB4[[#This Row],[Gross Revenue]]-IMDB4[[#This Row],[Budget]]</f>
        <v>-45433254</v>
      </c>
      <c r="V2124" s="9" t="str">
        <f>IF(IMDB4[[#This Row],[Profit]]&gt;0,"Hit","Flop")</f>
        <v>Flop</v>
      </c>
      <c r="W2124" s="9" t="str" cm="1">
        <f t="array" ref="W2124">_xlfn.IFS(IMDB4[[#This Row],[IMDb Score (1-10)]]&gt;=8,"Excellent",IMDB4[[#This Row],[IMDb Score (1-10)]]&gt;=7,"Good",IMDB4[[#This Row],[IMDb Score (1-10)]]&gt;=5,"Average",TRUE,"Poor")</f>
        <v>Good</v>
      </c>
      <c r="X2124" s="9" t="str">
        <f>IF(IMDB4[[#This Row],[Duration (min)]]&lt;90,"Short",IF(IMDB4[[#This Row],[Duration (min)]]&lt;=120,"Medium", "Long"))</f>
        <v>Long</v>
      </c>
    </row>
    <row r="2125" spans="1:24" x14ac:dyDescent="0.25">
      <c r="A2125" s="1" t="s">
        <v>2253</v>
      </c>
      <c r="B2125" s="2">
        <v>36286</v>
      </c>
      <c r="C2125" s="30">
        <f>YEAR(IMDB4[[#This Row],[Release Date]])</f>
        <v>1999</v>
      </c>
      <c r="D2125" s="30" t="str">
        <f>FLOOR(IMDB4[[#This Row],[Year]],10)&amp;"s"</f>
        <v>1990s</v>
      </c>
      <c r="E2125" s="1" t="s">
        <v>32</v>
      </c>
      <c r="F2125" s="1" t="s">
        <v>9</v>
      </c>
      <c r="G2125" s="1" t="s">
        <v>3</v>
      </c>
      <c r="H2125" s="1" t="s">
        <v>4</v>
      </c>
      <c r="I2125" s="1" t="s">
        <v>92</v>
      </c>
      <c r="J2125" s="1" t="s">
        <v>2254</v>
      </c>
      <c r="K2125" s="1" t="s">
        <v>2255</v>
      </c>
      <c r="L2125" s="30">
        <v>980</v>
      </c>
      <c r="M2125" s="30">
        <v>3166</v>
      </c>
      <c r="N2125" s="30">
        <v>35</v>
      </c>
      <c r="O2125" s="30">
        <v>180</v>
      </c>
      <c r="P2125" s="27">
        <v>7.3</v>
      </c>
      <c r="Q2125" s="30">
        <v>54</v>
      </c>
      <c r="R2125" s="30">
        <v>111</v>
      </c>
      <c r="S2125" s="9">
        <v>985341</v>
      </c>
      <c r="T2125" s="9">
        <v>500000</v>
      </c>
      <c r="U2125" s="9">
        <f>IMDB4[[#This Row],[Gross Revenue]]-IMDB4[[#This Row],[Budget]]</f>
        <v>485341</v>
      </c>
      <c r="V2125" s="9" t="str">
        <f>IF(IMDB4[[#This Row],[Profit]]&gt;0,"Hit","Flop")</f>
        <v>Hit</v>
      </c>
      <c r="W2125" s="9" t="str" cm="1">
        <f t="array" ref="W2125">_xlfn.IFS(IMDB4[[#This Row],[IMDb Score (1-10)]]&gt;=8,"Excellent",IMDB4[[#This Row],[IMDb Score (1-10)]]&gt;=7,"Good",IMDB4[[#This Row],[IMDb Score (1-10)]]&gt;=5,"Average",TRUE,"Poor")</f>
        <v>Good</v>
      </c>
      <c r="X2125" s="9" t="str">
        <f>IF(IMDB4[[#This Row],[Duration (min)]]&lt;90,"Short",IF(IMDB4[[#This Row],[Duration (min)]]&lt;=120,"Medium", "Long"))</f>
        <v>Medium</v>
      </c>
    </row>
    <row r="2126" spans="1:24" x14ac:dyDescent="0.25">
      <c r="A2126" s="1" t="s">
        <v>2166</v>
      </c>
      <c r="B2126" s="2">
        <v>36512</v>
      </c>
      <c r="C2126" s="30">
        <f>YEAR(IMDB4[[#This Row],[Release Date]])</f>
        <v>1999</v>
      </c>
      <c r="D2126" s="30" t="str">
        <f>FLOOR(IMDB4[[#This Row],[Year]],10)&amp;"s"</f>
        <v>1990s</v>
      </c>
      <c r="E2126" s="1" t="s">
        <v>32</v>
      </c>
      <c r="F2126" s="1" t="s">
        <v>40</v>
      </c>
      <c r="G2126" s="1" t="s">
        <v>3</v>
      </c>
      <c r="H2126" s="1" t="s">
        <v>11</v>
      </c>
      <c r="I2126" s="1" t="s">
        <v>84</v>
      </c>
      <c r="J2126" s="1" t="s">
        <v>1341</v>
      </c>
      <c r="K2126" s="1" t="s">
        <v>2167</v>
      </c>
      <c r="L2126" s="30">
        <v>979</v>
      </c>
      <c r="M2126" s="30">
        <v>3382</v>
      </c>
      <c r="N2126" s="30">
        <v>50</v>
      </c>
      <c r="O2126" s="30">
        <v>0</v>
      </c>
      <c r="P2126" s="27">
        <v>5.9</v>
      </c>
      <c r="Q2126" s="30">
        <v>101</v>
      </c>
      <c r="R2126" s="30">
        <v>84</v>
      </c>
      <c r="S2126" s="9">
        <v>140015224</v>
      </c>
      <c r="T2126" s="9">
        <v>133000000</v>
      </c>
      <c r="U2126" s="9">
        <f>IMDB4[[#This Row],[Gross Revenue]]-IMDB4[[#This Row],[Budget]]</f>
        <v>7015224</v>
      </c>
      <c r="V2126" s="9" t="str">
        <f>IF(IMDB4[[#This Row],[Profit]]&gt;0,"Hit","Flop")</f>
        <v>Hit</v>
      </c>
      <c r="W2126" s="9" t="str" cm="1">
        <f t="array" ref="W2126">_xlfn.IFS(IMDB4[[#This Row],[IMDb Score (1-10)]]&gt;=8,"Excellent",IMDB4[[#This Row],[IMDb Score (1-10)]]&gt;=7,"Good",IMDB4[[#This Row],[IMDb Score (1-10)]]&gt;=5,"Average",TRUE,"Poor")</f>
        <v>Average</v>
      </c>
      <c r="X2126" s="9" t="str">
        <f>IF(IMDB4[[#This Row],[Duration (min)]]&lt;90,"Short",IF(IMDB4[[#This Row],[Duration (min)]]&lt;=120,"Medium", "Long"))</f>
        <v>Short</v>
      </c>
    </row>
    <row r="2127" spans="1:24" x14ac:dyDescent="0.25">
      <c r="A2127" s="1" t="s">
        <v>6418</v>
      </c>
      <c r="B2127" s="2">
        <v>41541</v>
      </c>
      <c r="C2127" s="30">
        <f>YEAR(IMDB4[[#This Row],[Release Date]])</f>
        <v>2013</v>
      </c>
      <c r="D2127" s="30" t="str">
        <f>FLOOR(IMDB4[[#This Row],[Year]],10)&amp;"s"</f>
        <v>2010s</v>
      </c>
      <c r="E2127" s="1" t="s">
        <v>32</v>
      </c>
      <c r="F2127" s="1" t="s">
        <v>40</v>
      </c>
      <c r="G2127" s="1" t="s">
        <v>3</v>
      </c>
      <c r="H2127" s="1" t="s">
        <v>4</v>
      </c>
      <c r="I2127" s="1" t="s">
        <v>132</v>
      </c>
      <c r="J2127" s="1" t="s">
        <v>3854</v>
      </c>
      <c r="K2127" s="1" t="s">
        <v>1280</v>
      </c>
      <c r="L2127" s="30">
        <v>979</v>
      </c>
      <c r="M2127" s="30">
        <v>1766</v>
      </c>
      <c r="N2127" s="30">
        <v>0</v>
      </c>
      <c r="O2127" s="30">
        <v>22000</v>
      </c>
      <c r="P2127" s="27">
        <v>6.3</v>
      </c>
      <c r="Q2127" s="30">
        <v>338</v>
      </c>
      <c r="R2127" s="30">
        <v>114</v>
      </c>
      <c r="S2127" s="9">
        <v>65171860</v>
      </c>
      <c r="T2127" s="9">
        <v>195000000</v>
      </c>
      <c r="U2127" s="9">
        <f>IMDB4[[#This Row],[Gross Revenue]]-IMDB4[[#This Row],[Budget]]</f>
        <v>-129828140</v>
      </c>
      <c r="V2127" s="9" t="str">
        <f>IF(IMDB4[[#This Row],[Profit]]&gt;0,"Hit","Flop")</f>
        <v>Flop</v>
      </c>
      <c r="W2127" s="9" t="str" cm="1">
        <f t="array" ref="W2127">_xlfn.IFS(IMDB4[[#This Row],[IMDb Score (1-10)]]&gt;=8,"Excellent",IMDB4[[#This Row],[IMDb Score (1-10)]]&gt;=7,"Good",IMDB4[[#This Row],[IMDb Score (1-10)]]&gt;=5,"Average",TRUE,"Poor")</f>
        <v>Average</v>
      </c>
      <c r="X2127" s="9" t="str">
        <f>IF(IMDB4[[#This Row],[Duration (min)]]&lt;90,"Short",IF(IMDB4[[#This Row],[Duration (min)]]&lt;=120,"Medium", "Long"))</f>
        <v>Medium</v>
      </c>
    </row>
    <row r="2128" spans="1:24" x14ac:dyDescent="0.25">
      <c r="A2128" s="1" t="s">
        <v>2655</v>
      </c>
      <c r="B2128" s="2">
        <v>37120</v>
      </c>
      <c r="C2128" s="30">
        <f>YEAR(IMDB4[[#This Row],[Release Date]])</f>
        <v>2001</v>
      </c>
      <c r="D2128" s="30" t="str">
        <f>FLOOR(IMDB4[[#This Row],[Year]],10)&amp;"s"</f>
        <v>2000s</v>
      </c>
      <c r="E2128" s="1" t="s">
        <v>32</v>
      </c>
      <c r="F2128" s="1" t="s">
        <v>20</v>
      </c>
      <c r="G2128" s="1" t="s">
        <v>3</v>
      </c>
      <c r="H2128" s="1" t="s">
        <v>4</v>
      </c>
      <c r="I2128" s="1" t="s">
        <v>132</v>
      </c>
      <c r="J2128" s="1" t="s">
        <v>1341</v>
      </c>
      <c r="K2128" s="1" t="s">
        <v>2656</v>
      </c>
      <c r="L2128" s="30">
        <v>979</v>
      </c>
      <c r="M2128" s="30">
        <v>2911</v>
      </c>
      <c r="N2128" s="30">
        <v>129</v>
      </c>
      <c r="O2128" s="30">
        <v>602</v>
      </c>
      <c r="P2128" s="27">
        <v>5.4</v>
      </c>
      <c r="Q2128" s="30">
        <v>61</v>
      </c>
      <c r="R2128" s="30">
        <v>87</v>
      </c>
      <c r="S2128" s="9">
        <v>64172251</v>
      </c>
      <c r="T2128" s="9">
        <v>30000000</v>
      </c>
      <c r="U2128" s="9">
        <f>IMDB4[[#This Row],[Gross Revenue]]-IMDB4[[#This Row],[Budget]]</f>
        <v>34172251</v>
      </c>
      <c r="V2128" s="9" t="str">
        <f>IF(IMDB4[[#This Row],[Profit]]&gt;0,"Hit","Flop")</f>
        <v>Hit</v>
      </c>
      <c r="W2128" s="9" t="str" cm="1">
        <f t="array" ref="W2128">_xlfn.IFS(IMDB4[[#This Row],[IMDb Score (1-10)]]&gt;=8,"Excellent",IMDB4[[#This Row],[IMDb Score (1-10)]]&gt;=7,"Good",IMDB4[[#This Row],[IMDb Score (1-10)]]&gt;=5,"Average",TRUE,"Poor")</f>
        <v>Average</v>
      </c>
      <c r="X2128" s="9" t="str">
        <f>IF(IMDB4[[#This Row],[Duration (min)]]&lt;90,"Short",IF(IMDB4[[#This Row],[Duration (min)]]&lt;=120,"Medium", "Long"))</f>
        <v>Short</v>
      </c>
    </row>
    <row r="2129" spans="1:24" x14ac:dyDescent="0.25">
      <c r="A2129" s="1" t="s">
        <v>4375</v>
      </c>
      <c r="B2129" s="2">
        <v>38898</v>
      </c>
      <c r="C2129" s="30">
        <f>YEAR(IMDB4[[#This Row],[Release Date]])</f>
        <v>2006</v>
      </c>
      <c r="D2129" s="30" t="str">
        <f>FLOOR(IMDB4[[#This Row],[Year]],10)&amp;"s"</f>
        <v>2000s</v>
      </c>
      <c r="E2129" s="1" t="s">
        <v>32</v>
      </c>
      <c r="F2129" s="1" t="s">
        <v>20</v>
      </c>
      <c r="G2129" s="1" t="s">
        <v>3</v>
      </c>
      <c r="H2129" s="1" t="s">
        <v>4</v>
      </c>
      <c r="I2129" s="1" t="s">
        <v>132</v>
      </c>
      <c r="J2129" s="1" t="s">
        <v>1341</v>
      </c>
      <c r="K2129" s="1" t="s">
        <v>1053</v>
      </c>
      <c r="L2129" s="30">
        <v>979</v>
      </c>
      <c r="M2129" s="30">
        <v>6334</v>
      </c>
      <c r="N2129" s="30">
        <v>322</v>
      </c>
      <c r="O2129" s="30">
        <v>0</v>
      </c>
      <c r="P2129" s="27">
        <v>4.3</v>
      </c>
      <c r="Q2129" s="30">
        <v>78</v>
      </c>
      <c r="R2129" s="30">
        <v>98</v>
      </c>
      <c r="S2129" s="9">
        <v>58255287</v>
      </c>
      <c r="T2129" s="9">
        <v>64000000</v>
      </c>
      <c r="U2129" s="9">
        <f>IMDB4[[#This Row],[Gross Revenue]]-IMDB4[[#This Row],[Budget]]</f>
        <v>-5744713</v>
      </c>
      <c r="V2129" s="9" t="str">
        <f>IF(IMDB4[[#This Row],[Profit]]&gt;0,"Hit","Flop")</f>
        <v>Flop</v>
      </c>
      <c r="W2129" s="9" t="str" cm="1">
        <f t="array" ref="W2129">_xlfn.IFS(IMDB4[[#This Row],[IMDb Score (1-10)]]&gt;=8,"Excellent",IMDB4[[#This Row],[IMDb Score (1-10)]]&gt;=7,"Good",IMDB4[[#This Row],[IMDb Score (1-10)]]&gt;=5,"Average",TRUE,"Poor")</f>
        <v>Poor</v>
      </c>
      <c r="X2129" s="9" t="str">
        <f>IF(IMDB4[[#This Row],[Duration (min)]]&lt;90,"Short",IF(IMDB4[[#This Row],[Duration (min)]]&lt;=120,"Medium", "Long"))</f>
        <v>Medium</v>
      </c>
    </row>
    <row r="2130" spans="1:24" x14ac:dyDescent="0.25">
      <c r="A2130" s="1" t="s">
        <v>3853</v>
      </c>
      <c r="B2130" s="2">
        <v>38163</v>
      </c>
      <c r="C2130" s="30">
        <f>YEAR(IMDB4[[#This Row],[Release Date]])</f>
        <v>2004</v>
      </c>
      <c r="D2130" s="30" t="str">
        <f>FLOOR(IMDB4[[#This Row],[Year]],10)&amp;"s"</f>
        <v>2000s</v>
      </c>
      <c r="E2130" s="1" t="s">
        <v>32</v>
      </c>
      <c r="F2130" s="1" t="s">
        <v>2</v>
      </c>
      <c r="G2130" s="1" t="s">
        <v>3</v>
      </c>
      <c r="H2130" s="1" t="s">
        <v>83</v>
      </c>
      <c r="I2130" s="1" t="s">
        <v>92</v>
      </c>
      <c r="J2130" s="1" t="s">
        <v>3854</v>
      </c>
      <c r="K2130" s="1" t="s">
        <v>2248</v>
      </c>
      <c r="L2130" s="30">
        <v>979</v>
      </c>
      <c r="M2130" s="30">
        <v>3133</v>
      </c>
      <c r="N2130" s="30">
        <v>608</v>
      </c>
      <c r="O2130" s="30">
        <v>0</v>
      </c>
      <c r="P2130" s="27">
        <v>7.7</v>
      </c>
      <c r="Q2130" s="30">
        <v>169</v>
      </c>
      <c r="R2130" s="30">
        <v>125</v>
      </c>
      <c r="S2130" s="9">
        <v>3753806</v>
      </c>
      <c r="T2130" s="9">
        <v>11000000</v>
      </c>
      <c r="U2130" s="9">
        <f>IMDB4[[#This Row],[Gross Revenue]]-IMDB4[[#This Row],[Budget]]</f>
        <v>-7246194</v>
      </c>
      <c r="V2130" s="9" t="str">
        <f>IF(IMDB4[[#This Row],[Profit]]&gt;0,"Hit","Flop")</f>
        <v>Flop</v>
      </c>
      <c r="W2130" s="9" t="str" cm="1">
        <f t="array" ref="W2130">_xlfn.IFS(IMDB4[[#This Row],[IMDb Score (1-10)]]&gt;=8,"Excellent",IMDB4[[#This Row],[IMDb Score (1-10)]]&gt;=7,"Good",IMDB4[[#This Row],[IMDb Score (1-10)]]&gt;=5,"Average",TRUE,"Poor")</f>
        <v>Good</v>
      </c>
      <c r="X2130" s="9" t="str">
        <f>IF(IMDB4[[#This Row],[Duration (min)]]&lt;90,"Short",IF(IMDB4[[#This Row],[Duration (min)]]&lt;=120,"Medium", "Long"))</f>
        <v>Long</v>
      </c>
    </row>
    <row r="2131" spans="1:24" x14ac:dyDescent="0.25">
      <c r="A2131" s="1" t="s">
        <v>1340</v>
      </c>
      <c r="B2131" s="2">
        <v>35114</v>
      </c>
      <c r="C2131" s="30">
        <f>YEAR(IMDB4[[#This Row],[Release Date]])</f>
        <v>1996</v>
      </c>
      <c r="D2131" s="30" t="str">
        <f>FLOOR(IMDB4[[#This Row],[Year]],10)&amp;"s"</f>
        <v>1990s</v>
      </c>
      <c r="E2131" s="1" t="s">
        <v>32</v>
      </c>
      <c r="F2131" s="1" t="s">
        <v>20</v>
      </c>
      <c r="G2131" s="1" t="s">
        <v>3</v>
      </c>
      <c r="H2131" s="1" t="s">
        <v>4</v>
      </c>
      <c r="I2131" s="1" t="s">
        <v>92</v>
      </c>
      <c r="J2131" s="1" t="s">
        <v>1341</v>
      </c>
      <c r="K2131" s="1" t="s">
        <v>1342</v>
      </c>
      <c r="L2131" s="30">
        <v>979</v>
      </c>
      <c r="M2131" s="30">
        <v>1679</v>
      </c>
      <c r="N2131" s="30">
        <v>150</v>
      </c>
      <c r="O2131" s="30">
        <v>69</v>
      </c>
      <c r="P2131" s="27">
        <v>5.9</v>
      </c>
      <c r="Q2131" s="30">
        <v>21</v>
      </c>
      <c r="R2131" s="30">
        <v>91</v>
      </c>
      <c r="S2131" s="9">
        <v>2104000</v>
      </c>
      <c r="T2131" s="9">
        <v>13000000</v>
      </c>
      <c r="U2131" s="9">
        <f>IMDB4[[#This Row],[Gross Revenue]]-IMDB4[[#This Row],[Budget]]</f>
        <v>-10896000</v>
      </c>
      <c r="V2131" s="9" t="str">
        <f>IF(IMDB4[[#This Row],[Profit]]&gt;0,"Hit","Flop")</f>
        <v>Flop</v>
      </c>
      <c r="W2131" s="9" t="str" cm="1">
        <f t="array" ref="W2131">_xlfn.IFS(IMDB4[[#This Row],[IMDb Score (1-10)]]&gt;=8,"Excellent",IMDB4[[#This Row],[IMDb Score (1-10)]]&gt;=7,"Good",IMDB4[[#This Row],[IMDb Score (1-10)]]&gt;=5,"Average",TRUE,"Poor")</f>
        <v>Average</v>
      </c>
      <c r="X2131" s="9" t="str">
        <f>IF(IMDB4[[#This Row],[Duration (min)]]&lt;90,"Short",IF(IMDB4[[#This Row],[Duration (min)]]&lt;=120,"Medium", "Long"))</f>
        <v>Medium</v>
      </c>
    </row>
    <row r="2132" spans="1:24" x14ac:dyDescent="0.25">
      <c r="A2132" s="1" t="s">
        <v>6262</v>
      </c>
      <c r="B2132" s="2">
        <v>41214</v>
      </c>
      <c r="C2132" s="30">
        <f>YEAR(IMDB4[[#This Row],[Release Date]])</f>
        <v>2012</v>
      </c>
      <c r="D2132" s="30" t="str">
        <f>FLOOR(IMDB4[[#This Row],[Year]],10)&amp;"s"</f>
        <v>2010s</v>
      </c>
      <c r="E2132" s="1" t="s">
        <v>32</v>
      </c>
      <c r="F2132" s="1" t="s">
        <v>40</v>
      </c>
      <c r="G2132" s="1" t="s">
        <v>3</v>
      </c>
      <c r="H2132" s="1" t="s">
        <v>4</v>
      </c>
      <c r="I2132" s="1" t="s">
        <v>28</v>
      </c>
      <c r="J2132" s="1" t="s">
        <v>1341</v>
      </c>
      <c r="K2132" s="1" t="s">
        <v>6263</v>
      </c>
      <c r="L2132" s="30">
        <v>979</v>
      </c>
      <c r="M2132" s="30">
        <v>1978</v>
      </c>
      <c r="N2132" s="30">
        <v>12</v>
      </c>
      <c r="O2132" s="30">
        <v>831</v>
      </c>
      <c r="P2132" s="27">
        <v>6.7</v>
      </c>
      <c r="Q2132" s="30">
        <v>28</v>
      </c>
      <c r="R2132" s="30">
        <v>88</v>
      </c>
      <c r="S2132" s="9">
        <v>1064277</v>
      </c>
      <c r="T2132" s="9">
        <v>20000000</v>
      </c>
      <c r="U2132" s="9">
        <f>IMDB4[[#This Row],[Gross Revenue]]-IMDB4[[#This Row],[Budget]]</f>
        <v>-18935723</v>
      </c>
      <c r="V2132" s="9" t="str">
        <f>IF(IMDB4[[#This Row],[Profit]]&gt;0,"Hit","Flop")</f>
        <v>Flop</v>
      </c>
      <c r="W2132" s="9" t="str" cm="1">
        <f t="array" ref="W2132">_xlfn.IFS(IMDB4[[#This Row],[IMDb Score (1-10)]]&gt;=8,"Excellent",IMDB4[[#This Row],[IMDb Score (1-10)]]&gt;=7,"Good",IMDB4[[#This Row],[IMDb Score (1-10)]]&gt;=5,"Average",TRUE,"Poor")</f>
        <v>Average</v>
      </c>
      <c r="X2132" s="9" t="str">
        <f>IF(IMDB4[[#This Row],[Duration (min)]]&lt;90,"Short",IF(IMDB4[[#This Row],[Duration (min)]]&lt;=120,"Medium", "Long"))</f>
        <v>Short</v>
      </c>
    </row>
    <row r="2133" spans="1:24" x14ac:dyDescent="0.25">
      <c r="A2133" s="1" t="s">
        <v>3118</v>
      </c>
      <c r="B2133" s="2">
        <v>37478</v>
      </c>
      <c r="C2133" s="30">
        <f>YEAR(IMDB4[[#This Row],[Release Date]])</f>
        <v>2002</v>
      </c>
      <c r="D2133" s="30" t="str">
        <f>FLOOR(IMDB4[[#This Row],[Year]],10)&amp;"s"</f>
        <v>2000s</v>
      </c>
      <c r="E2133" s="1" t="s">
        <v>32</v>
      </c>
      <c r="F2133" s="1" t="s">
        <v>9</v>
      </c>
      <c r="G2133" s="1" t="s">
        <v>3</v>
      </c>
      <c r="H2133" s="1" t="s">
        <v>4</v>
      </c>
      <c r="I2133" s="1" t="s">
        <v>92</v>
      </c>
      <c r="J2133" s="1" t="s">
        <v>1341</v>
      </c>
      <c r="K2133" s="1" t="s">
        <v>3119</v>
      </c>
      <c r="L2133" s="30">
        <v>979</v>
      </c>
      <c r="M2133" s="30">
        <v>3130</v>
      </c>
      <c r="N2133" s="30">
        <v>60</v>
      </c>
      <c r="O2133" s="30">
        <v>872</v>
      </c>
      <c r="P2133" s="27">
        <v>7</v>
      </c>
      <c r="Q2133" s="30">
        <v>41</v>
      </c>
      <c r="R2133" s="30">
        <v>99</v>
      </c>
      <c r="S2133" s="9">
        <v>562059</v>
      </c>
      <c r="T2133" s="9">
        <v>4000000</v>
      </c>
      <c r="U2133" s="9">
        <f>IMDB4[[#This Row],[Gross Revenue]]-IMDB4[[#This Row],[Budget]]</f>
        <v>-3437941</v>
      </c>
      <c r="V2133" s="9" t="str">
        <f>IF(IMDB4[[#This Row],[Profit]]&gt;0,"Hit","Flop")</f>
        <v>Flop</v>
      </c>
      <c r="W2133" s="9" t="str" cm="1">
        <f t="array" ref="W2133">_xlfn.IFS(IMDB4[[#This Row],[IMDb Score (1-10)]]&gt;=8,"Excellent",IMDB4[[#This Row],[IMDb Score (1-10)]]&gt;=7,"Good",IMDB4[[#This Row],[IMDb Score (1-10)]]&gt;=5,"Average",TRUE,"Poor")</f>
        <v>Good</v>
      </c>
      <c r="X2133" s="9" t="str">
        <f>IF(IMDB4[[#This Row],[Duration (min)]]&lt;90,"Short",IF(IMDB4[[#This Row],[Duration (min)]]&lt;=120,"Medium", "Long"))</f>
        <v>Medium</v>
      </c>
    </row>
    <row r="2134" spans="1:24" x14ac:dyDescent="0.25">
      <c r="A2134" s="1" t="s">
        <v>5451</v>
      </c>
      <c r="B2134" s="2">
        <v>39847</v>
      </c>
      <c r="C2134" s="30">
        <f>YEAR(IMDB4[[#This Row],[Release Date]])</f>
        <v>2009</v>
      </c>
      <c r="D2134" s="30" t="str">
        <f>FLOOR(IMDB4[[#This Row],[Year]],10)&amp;"s"</f>
        <v>2000s</v>
      </c>
      <c r="E2134" s="1" t="s">
        <v>32</v>
      </c>
      <c r="F2134" s="1" t="s">
        <v>77</v>
      </c>
      <c r="G2134" s="1" t="s">
        <v>3</v>
      </c>
      <c r="H2134" s="1" t="s">
        <v>4</v>
      </c>
      <c r="I2134" s="1" t="s">
        <v>92</v>
      </c>
      <c r="J2134" s="1" t="s">
        <v>5452</v>
      </c>
      <c r="K2134" s="1" t="s">
        <v>5453</v>
      </c>
      <c r="L2134" s="30">
        <v>978</v>
      </c>
      <c r="M2134" s="30">
        <v>2184</v>
      </c>
      <c r="N2134" s="30">
        <v>148</v>
      </c>
      <c r="O2134" s="30">
        <v>0</v>
      </c>
      <c r="P2134" s="27">
        <v>6.6</v>
      </c>
      <c r="Q2134" s="30">
        <v>164</v>
      </c>
      <c r="R2134" s="30">
        <v>92</v>
      </c>
      <c r="S2134" s="9">
        <v>45802315</v>
      </c>
      <c r="T2134" s="9">
        <v>35000000</v>
      </c>
      <c r="U2134" s="9">
        <f>IMDB4[[#This Row],[Gross Revenue]]-IMDB4[[#This Row],[Budget]]</f>
        <v>10802315</v>
      </c>
      <c r="V2134" s="9" t="str">
        <f>IF(IMDB4[[#This Row],[Profit]]&gt;0,"Hit","Flop")</f>
        <v>Hit</v>
      </c>
      <c r="W2134" s="9" t="str" cm="1">
        <f t="array" ref="W2134">_xlfn.IFS(IMDB4[[#This Row],[IMDb Score (1-10)]]&gt;=8,"Excellent",IMDB4[[#This Row],[IMDb Score (1-10)]]&gt;=7,"Good",IMDB4[[#This Row],[IMDb Score (1-10)]]&gt;=5,"Average",TRUE,"Poor")</f>
        <v>Average</v>
      </c>
      <c r="X2134" s="9" t="str">
        <f>IF(IMDB4[[#This Row],[Duration (min)]]&lt;90,"Short",IF(IMDB4[[#This Row],[Duration (min)]]&lt;=120,"Medium", "Long"))</f>
        <v>Medium</v>
      </c>
    </row>
    <row r="2135" spans="1:24" x14ac:dyDescent="0.25">
      <c r="A2135" s="1" t="s">
        <v>5665</v>
      </c>
      <c r="B2135" s="2">
        <v>40511</v>
      </c>
      <c r="C2135" s="30">
        <f>YEAR(IMDB4[[#This Row],[Release Date]])</f>
        <v>2010</v>
      </c>
      <c r="D2135" s="30" t="str">
        <f>FLOOR(IMDB4[[#This Row],[Year]],10)&amp;"s"</f>
        <v>2010s</v>
      </c>
      <c r="E2135" s="1" t="s">
        <v>32</v>
      </c>
      <c r="F2135" s="1" t="s">
        <v>2</v>
      </c>
      <c r="G2135" s="1" t="s">
        <v>3</v>
      </c>
      <c r="H2135" s="1" t="s">
        <v>4</v>
      </c>
      <c r="I2135" s="1" t="s">
        <v>92</v>
      </c>
      <c r="J2135" s="1" t="s">
        <v>5666</v>
      </c>
      <c r="K2135" s="1" t="s">
        <v>4615</v>
      </c>
      <c r="L2135" s="30">
        <v>978</v>
      </c>
      <c r="M2135" s="30">
        <v>1454</v>
      </c>
      <c r="N2135" s="30">
        <v>210</v>
      </c>
      <c r="O2135" s="30">
        <v>10000</v>
      </c>
      <c r="P2135" s="27">
        <v>6.3</v>
      </c>
      <c r="Q2135" s="30">
        <v>333</v>
      </c>
      <c r="R2135" s="30">
        <v>105</v>
      </c>
      <c r="S2135" s="9">
        <v>35596227</v>
      </c>
      <c r="T2135" s="9">
        <v>20000000</v>
      </c>
      <c r="U2135" s="9">
        <f>IMDB4[[#This Row],[Gross Revenue]]-IMDB4[[#This Row],[Budget]]</f>
        <v>15596227</v>
      </c>
      <c r="V2135" s="9" t="str">
        <f>IF(IMDB4[[#This Row],[Profit]]&gt;0,"Hit","Flop")</f>
        <v>Hit</v>
      </c>
      <c r="W2135" s="9" t="str" cm="1">
        <f t="array" ref="W2135">_xlfn.IFS(IMDB4[[#This Row],[IMDb Score (1-10)]]&gt;=8,"Excellent",IMDB4[[#This Row],[IMDb Score (1-10)]]&gt;=7,"Good",IMDB4[[#This Row],[IMDb Score (1-10)]]&gt;=5,"Average",TRUE,"Poor")</f>
        <v>Average</v>
      </c>
      <c r="X2135" s="9" t="str">
        <f>IF(IMDB4[[#This Row],[Duration (min)]]&lt;90,"Short",IF(IMDB4[[#This Row],[Duration (min)]]&lt;=120,"Medium", "Long"))</f>
        <v>Medium</v>
      </c>
    </row>
    <row r="2136" spans="1:24" x14ac:dyDescent="0.25">
      <c r="A2136" s="1" t="s">
        <v>1979</v>
      </c>
      <c r="B2136" s="2">
        <v>36284</v>
      </c>
      <c r="C2136" s="30">
        <f>YEAR(IMDB4[[#This Row],[Release Date]])</f>
        <v>1999</v>
      </c>
      <c r="D2136" s="30" t="str">
        <f>FLOOR(IMDB4[[#This Row],[Year]],10)&amp;"s"</f>
        <v>1990s</v>
      </c>
      <c r="E2136" s="1" t="s">
        <v>1</v>
      </c>
      <c r="F2136" s="1" t="s">
        <v>9</v>
      </c>
      <c r="G2136" s="1" t="s">
        <v>3</v>
      </c>
      <c r="H2136" s="1" t="s">
        <v>4</v>
      </c>
      <c r="I2136" s="1" t="s">
        <v>132</v>
      </c>
      <c r="J2136" s="1" t="s">
        <v>1911</v>
      </c>
      <c r="K2136" s="1" t="s">
        <v>1270</v>
      </c>
      <c r="L2136" s="30">
        <v>978</v>
      </c>
      <c r="M2136" s="30">
        <v>3821</v>
      </c>
      <c r="N2136" s="30">
        <v>34</v>
      </c>
      <c r="O2136" s="30">
        <v>0</v>
      </c>
      <c r="P2136" s="27">
        <v>5.9</v>
      </c>
      <c r="Q2136" s="30">
        <v>55</v>
      </c>
      <c r="R2136" s="30">
        <v>128</v>
      </c>
      <c r="S2136" s="9">
        <v>22326247</v>
      </c>
      <c r="T2136" s="9">
        <v>60000000</v>
      </c>
      <c r="U2136" s="9">
        <f>IMDB4[[#This Row],[Gross Revenue]]-IMDB4[[#This Row],[Budget]]</f>
        <v>-37673753</v>
      </c>
      <c r="V2136" s="9" t="str">
        <f>IF(IMDB4[[#This Row],[Profit]]&gt;0,"Hit","Flop")</f>
        <v>Flop</v>
      </c>
      <c r="W2136" s="9" t="str" cm="1">
        <f t="array" ref="W2136">_xlfn.IFS(IMDB4[[#This Row],[IMDb Score (1-10)]]&gt;=8,"Excellent",IMDB4[[#This Row],[IMDb Score (1-10)]]&gt;=7,"Good",IMDB4[[#This Row],[IMDb Score (1-10)]]&gt;=5,"Average",TRUE,"Poor")</f>
        <v>Average</v>
      </c>
      <c r="X2136" s="9" t="str">
        <f>IF(IMDB4[[#This Row],[Duration (min)]]&lt;90,"Short",IF(IMDB4[[#This Row],[Duration (min)]]&lt;=120,"Medium", "Long"))</f>
        <v>Long</v>
      </c>
    </row>
    <row r="2137" spans="1:24" x14ac:dyDescent="0.25">
      <c r="A2137" s="1" t="s">
        <v>2170</v>
      </c>
      <c r="B2137" s="2">
        <v>36273</v>
      </c>
      <c r="C2137" s="30">
        <f>YEAR(IMDB4[[#This Row],[Release Date]])</f>
        <v>1999</v>
      </c>
      <c r="D2137" s="30" t="str">
        <f>FLOOR(IMDB4[[#This Row],[Year]],10)&amp;"s"</f>
        <v>1990s</v>
      </c>
      <c r="E2137" s="1" t="s">
        <v>32</v>
      </c>
      <c r="F2137" s="1" t="s">
        <v>2</v>
      </c>
      <c r="G2137" s="1" t="s">
        <v>3</v>
      </c>
      <c r="H2137" s="1" t="s">
        <v>4</v>
      </c>
      <c r="I2137" s="1" t="s">
        <v>92</v>
      </c>
      <c r="J2137" s="1" t="s">
        <v>1911</v>
      </c>
      <c r="K2137" s="1" t="s">
        <v>539</v>
      </c>
      <c r="L2137" s="30">
        <v>978</v>
      </c>
      <c r="M2137" s="30">
        <v>5386</v>
      </c>
      <c r="N2137" s="30">
        <v>0</v>
      </c>
      <c r="O2137" s="30">
        <v>0</v>
      </c>
      <c r="P2137" s="27">
        <v>6.6</v>
      </c>
      <c r="Q2137" s="30">
        <v>85</v>
      </c>
      <c r="R2137" s="30">
        <v>142</v>
      </c>
      <c r="S2137" s="9">
        <v>19283782</v>
      </c>
      <c r="T2137" s="9">
        <v>22000000</v>
      </c>
      <c r="U2137" s="9">
        <f>IMDB4[[#This Row],[Gross Revenue]]-IMDB4[[#This Row],[Budget]]</f>
        <v>-2716218</v>
      </c>
      <c r="V2137" s="9" t="str">
        <f>IF(IMDB4[[#This Row],[Profit]]&gt;0,"Hit","Flop")</f>
        <v>Flop</v>
      </c>
      <c r="W2137" s="9" t="str" cm="1">
        <f t="array" ref="W2137">_xlfn.IFS(IMDB4[[#This Row],[IMDb Score (1-10)]]&gt;=8,"Excellent",IMDB4[[#This Row],[IMDb Score (1-10)]]&gt;=7,"Good",IMDB4[[#This Row],[IMDb Score (1-10)]]&gt;=5,"Average",TRUE,"Poor")</f>
        <v>Average</v>
      </c>
      <c r="X2137" s="9" t="str">
        <f>IF(IMDB4[[#This Row],[Duration (min)]]&lt;90,"Short",IF(IMDB4[[#This Row],[Duration (min)]]&lt;=120,"Medium", "Long"))</f>
        <v>Long</v>
      </c>
    </row>
    <row r="2138" spans="1:24" x14ac:dyDescent="0.25">
      <c r="A2138" s="1" t="s">
        <v>1910</v>
      </c>
      <c r="B2138" s="2">
        <v>35870</v>
      </c>
      <c r="C2138" s="30">
        <f>YEAR(IMDB4[[#This Row],[Release Date]])</f>
        <v>1998</v>
      </c>
      <c r="D2138" s="30" t="str">
        <f>FLOOR(IMDB4[[#This Row],[Year]],10)&amp;"s"</f>
        <v>1990s</v>
      </c>
      <c r="E2138" s="1" t="s">
        <v>32</v>
      </c>
      <c r="F2138" s="1" t="s">
        <v>77</v>
      </c>
      <c r="G2138" s="1" t="s">
        <v>3</v>
      </c>
      <c r="H2138" s="1" t="s">
        <v>4</v>
      </c>
      <c r="I2138" s="1" t="s">
        <v>92</v>
      </c>
      <c r="J2138" s="1" t="s">
        <v>1911</v>
      </c>
      <c r="K2138" s="1" t="s">
        <v>1912</v>
      </c>
      <c r="L2138" s="30">
        <v>978</v>
      </c>
      <c r="M2138" s="30">
        <v>3072</v>
      </c>
      <c r="N2138" s="30">
        <v>845</v>
      </c>
      <c r="O2138" s="30">
        <v>629</v>
      </c>
      <c r="P2138" s="27">
        <v>6.1</v>
      </c>
      <c r="Q2138" s="30">
        <v>105</v>
      </c>
      <c r="R2138" s="30">
        <v>96</v>
      </c>
      <c r="S2138" s="9">
        <v>18967571</v>
      </c>
      <c r="T2138" s="9">
        <v>30000000</v>
      </c>
      <c r="U2138" s="9">
        <f>IMDB4[[#This Row],[Gross Revenue]]-IMDB4[[#This Row],[Budget]]</f>
        <v>-11032429</v>
      </c>
      <c r="V2138" s="9" t="str">
        <f>IF(IMDB4[[#This Row],[Profit]]&gt;0,"Hit","Flop")</f>
        <v>Flop</v>
      </c>
      <c r="W2138" s="9" t="str" cm="1">
        <f t="array" ref="W2138">_xlfn.IFS(IMDB4[[#This Row],[IMDb Score (1-10)]]&gt;=8,"Excellent",IMDB4[[#This Row],[IMDb Score (1-10)]]&gt;=7,"Good",IMDB4[[#This Row],[IMDb Score (1-10)]]&gt;=5,"Average",TRUE,"Poor")</f>
        <v>Average</v>
      </c>
      <c r="X2138" s="9" t="str">
        <f>IF(IMDB4[[#This Row],[Duration (min)]]&lt;90,"Short",IF(IMDB4[[#This Row],[Duration (min)]]&lt;=120,"Medium", "Long"))</f>
        <v>Medium</v>
      </c>
    </row>
    <row r="2139" spans="1:24" x14ac:dyDescent="0.25">
      <c r="A2139" s="1" t="s">
        <v>3716</v>
      </c>
      <c r="B2139" s="2">
        <v>38177</v>
      </c>
      <c r="C2139" s="30">
        <f>YEAR(IMDB4[[#This Row],[Release Date]])</f>
        <v>2004</v>
      </c>
      <c r="D2139" s="30" t="str">
        <f>FLOOR(IMDB4[[#This Row],[Year]],10)&amp;"s"</f>
        <v>2000s</v>
      </c>
      <c r="E2139" s="1" t="s">
        <v>32</v>
      </c>
      <c r="F2139" s="1" t="s">
        <v>20</v>
      </c>
      <c r="G2139" s="1" t="s">
        <v>3</v>
      </c>
      <c r="H2139" s="1" t="s">
        <v>4</v>
      </c>
      <c r="I2139" s="1" t="s">
        <v>84</v>
      </c>
      <c r="J2139" s="1" t="s">
        <v>3717</v>
      </c>
      <c r="K2139" s="1" t="s">
        <v>2719</v>
      </c>
      <c r="L2139" s="30">
        <v>976</v>
      </c>
      <c r="M2139" s="30">
        <v>3974</v>
      </c>
      <c r="N2139" s="30">
        <v>29</v>
      </c>
      <c r="O2139" s="30">
        <v>849</v>
      </c>
      <c r="P2139" s="27">
        <v>4.8</v>
      </c>
      <c r="Q2139" s="30">
        <v>70</v>
      </c>
      <c r="R2139" s="30">
        <v>91</v>
      </c>
      <c r="S2139" s="9">
        <v>14018364</v>
      </c>
      <c r="T2139" s="9">
        <v>30000000</v>
      </c>
      <c r="U2139" s="9">
        <f>IMDB4[[#This Row],[Gross Revenue]]-IMDB4[[#This Row],[Budget]]</f>
        <v>-15981636</v>
      </c>
      <c r="V2139" s="9" t="str">
        <f>IF(IMDB4[[#This Row],[Profit]]&gt;0,"Hit","Flop")</f>
        <v>Flop</v>
      </c>
      <c r="W2139" s="9" t="str" cm="1">
        <f t="array" ref="W2139">_xlfn.IFS(IMDB4[[#This Row],[IMDb Score (1-10)]]&gt;=8,"Excellent",IMDB4[[#This Row],[IMDb Score (1-10)]]&gt;=7,"Good",IMDB4[[#This Row],[IMDb Score (1-10)]]&gt;=5,"Average",TRUE,"Poor")</f>
        <v>Poor</v>
      </c>
      <c r="X2139" s="9" t="str">
        <f>IF(IMDB4[[#This Row],[Duration (min)]]&lt;90,"Short",IF(IMDB4[[#This Row],[Duration (min)]]&lt;=120,"Medium", "Long"))</f>
        <v>Medium</v>
      </c>
    </row>
    <row r="2140" spans="1:24" x14ac:dyDescent="0.25">
      <c r="A2140" s="1" t="s">
        <v>5099</v>
      </c>
      <c r="B2140" s="2">
        <v>39789</v>
      </c>
      <c r="C2140" s="30">
        <f>YEAR(IMDB4[[#This Row],[Release Date]])</f>
        <v>2008</v>
      </c>
      <c r="D2140" s="30" t="str">
        <f>FLOOR(IMDB4[[#This Row],[Year]],10)&amp;"s"</f>
        <v>2000s</v>
      </c>
      <c r="E2140" s="1" t="s">
        <v>32</v>
      </c>
      <c r="F2140" s="1" t="s">
        <v>20</v>
      </c>
      <c r="G2140" s="1" t="s">
        <v>3</v>
      </c>
      <c r="H2140" s="1" t="s">
        <v>4</v>
      </c>
      <c r="I2140" s="1" t="s">
        <v>92</v>
      </c>
      <c r="J2140" s="1" t="s">
        <v>3717</v>
      </c>
      <c r="K2140" s="1" t="s">
        <v>5100</v>
      </c>
      <c r="L2140" s="30">
        <v>976</v>
      </c>
      <c r="M2140" s="30">
        <v>2748</v>
      </c>
      <c r="N2140" s="30">
        <v>129</v>
      </c>
      <c r="O2140" s="30">
        <v>0</v>
      </c>
      <c r="P2140" s="27">
        <v>7</v>
      </c>
      <c r="Q2140" s="30">
        <v>147</v>
      </c>
      <c r="R2140" s="30">
        <v>99</v>
      </c>
      <c r="S2140" s="9">
        <v>2077046</v>
      </c>
      <c r="T2140" s="9">
        <v>6000000</v>
      </c>
      <c r="U2140" s="9">
        <f>IMDB4[[#This Row],[Gross Revenue]]-IMDB4[[#This Row],[Budget]]</f>
        <v>-3922954</v>
      </c>
      <c r="V2140" s="9" t="str">
        <f>IF(IMDB4[[#This Row],[Profit]]&gt;0,"Hit","Flop")</f>
        <v>Flop</v>
      </c>
      <c r="W2140" s="9" t="str" cm="1">
        <f t="array" ref="W2140">_xlfn.IFS(IMDB4[[#This Row],[IMDb Score (1-10)]]&gt;=8,"Excellent",IMDB4[[#This Row],[IMDb Score (1-10)]]&gt;=7,"Good",IMDB4[[#This Row],[IMDb Score (1-10)]]&gt;=5,"Average",TRUE,"Poor")</f>
        <v>Good</v>
      </c>
      <c r="X2140" s="9" t="str">
        <f>IF(IMDB4[[#This Row],[Duration (min)]]&lt;90,"Short",IF(IMDB4[[#This Row],[Duration (min)]]&lt;=120,"Medium", "Long"))</f>
        <v>Medium</v>
      </c>
    </row>
    <row r="2141" spans="1:24" x14ac:dyDescent="0.25">
      <c r="A2141" s="1" t="s">
        <v>6305</v>
      </c>
      <c r="B2141" s="2">
        <v>41177</v>
      </c>
      <c r="C2141" s="30">
        <f>YEAR(IMDB4[[#This Row],[Release Date]])</f>
        <v>2012</v>
      </c>
      <c r="D2141" s="30" t="str">
        <f>FLOOR(IMDB4[[#This Row],[Year]],10)&amp;"s"</f>
        <v>2010s</v>
      </c>
      <c r="E2141" s="1" t="s">
        <v>32</v>
      </c>
      <c r="F2141" s="1" t="s">
        <v>40</v>
      </c>
      <c r="G2141" s="1" t="s">
        <v>3</v>
      </c>
      <c r="H2141" s="1" t="s">
        <v>4</v>
      </c>
      <c r="I2141" s="1" t="s">
        <v>84</v>
      </c>
      <c r="J2141" s="1" t="s">
        <v>5495</v>
      </c>
      <c r="K2141" s="1" t="s">
        <v>6306</v>
      </c>
      <c r="L2141" s="30">
        <v>975</v>
      </c>
      <c r="M2141" s="30">
        <v>4451</v>
      </c>
      <c r="N2141" s="30">
        <v>66</v>
      </c>
      <c r="O2141" s="30">
        <v>40000</v>
      </c>
      <c r="P2141" s="27">
        <v>7.8</v>
      </c>
      <c r="Q2141" s="30">
        <v>377</v>
      </c>
      <c r="R2141" s="30">
        <v>101</v>
      </c>
      <c r="S2141" s="9">
        <v>189412677</v>
      </c>
      <c r="T2141" s="9">
        <v>165000000</v>
      </c>
      <c r="U2141" s="9">
        <f>IMDB4[[#This Row],[Gross Revenue]]-IMDB4[[#This Row],[Budget]]</f>
        <v>24412677</v>
      </c>
      <c r="V2141" s="9" t="str">
        <f>IF(IMDB4[[#This Row],[Profit]]&gt;0,"Hit","Flop")</f>
        <v>Hit</v>
      </c>
      <c r="W2141" s="9" t="str" cm="1">
        <f t="array" ref="W2141">_xlfn.IFS(IMDB4[[#This Row],[IMDb Score (1-10)]]&gt;=8,"Excellent",IMDB4[[#This Row],[IMDb Score (1-10)]]&gt;=7,"Good",IMDB4[[#This Row],[IMDb Score (1-10)]]&gt;=5,"Average",TRUE,"Poor")</f>
        <v>Good</v>
      </c>
      <c r="X2141" s="9" t="str">
        <f>IF(IMDB4[[#This Row],[Duration (min)]]&lt;90,"Short",IF(IMDB4[[#This Row],[Duration (min)]]&lt;=120,"Medium", "Long"))</f>
        <v>Medium</v>
      </c>
    </row>
    <row r="2142" spans="1:24" x14ac:dyDescent="0.25">
      <c r="A2142" s="1" t="s">
        <v>6512</v>
      </c>
      <c r="B2142" s="2">
        <v>41448</v>
      </c>
      <c r="C2142" s="30">
        <f>YEAR(IMDB4[[#This Row],[Release Date]])</f>
        <v>2013</v>
      </c>
      <c r="D2142" s="30" t="str">
        <f>FLOOR(IMDB4[[#This Row],[Year]],10)&amp;"s"</f>
        <v>2010s</v>
      </c>
      <c r="E2142" s="1" t="s">
        <v>32</v>
      </c>
      <c r="F2142" s="1" t="s">
        <v>77</v>
      </c>
      <c r="G2142" s="1" t="s">
        <v>3</v>
      </c>
      <c r="H2142" s="1" t="s">
        <v>4</v>
      </c>
      <c r="I2142" s="1" t="s">
        <v>92</v>
      </c>
      <c r="J2142" s="1" t="s">
        <v>2404</v>
      </c>
      <c r="K2142" s="1" t="s">
        <v>4539</v>
      </c>
      <c r="L2142" s="30">
        <v>975</v>
      </c>
      <c r="M2142" s="30">
        <v>4825</v>
      </c>
      <c r="N2142" s="30">
        <v>176</v>
      </c>
      <c r="O2142" s="30">
        <v>24000</v>
      </c>
      <c r="P2142" s="27">
        <v>6.6</v>
      </c>
      <c r="Q2142" s="30">
        <v>270</v>
      </c>
      <c r="R2142" s="30">
        <v>123</v>
      </c>
      <c r="S2142" s="9">
        <v>159578352</v>
      </c>
      <c r="T2142" s="9">
        <v>43000000</v>
      </c>
      <c r="U2142" s="9">
        <f>IMDB4[[#This Row],[Gross Revenue]]-IMDB4[[#This Row],[Budget]]</f>
        <v>116578352</v>
      </c>
      <c r="V2142" s="9" t="str">
        <f>IF(IMDB4[[#This Row],[Profit]]&gt;0,"Hit","Flop")</f>
        <v>Hit</v>
      </c>
      <c r="W2142" s="9" t="str" cm="1">
        <f t="array" ref="W2142">_xlfn.IFS(IMDB4[[#This Row],[IMDb Score (1-10)]]&gt;=8,"Excellent",IMDB4[[#This Row],[IMDb Score (1-10)]]&gt;=7,"Good",IMDB4[[#This Row],[IMDb Score (1-10)]]&gt;=5,"Average",TRUE,"Poor")</f>
        <v>Average</v>
      </c>
      <c r="X2142" s="9" t="str">
        <f>IF(IMDB4[[#This Row],[Duration (min)]]&lt;90,"Short",IF(IMDB4[[#This Row],[Duration (min)]]&lt;=120,"Medium", "Long"))</f>
        <v>Long</v>
      </c>
    </row>
    <row r="2143" spans="1:24" x14ac:dyDescent="0.25">
      <c r="A2143" s="1" t="s">
        <v>1231</v>
      </c>
      <c r="B2143" s="2">
        <v>34946</v>
      </c>
      <c r="C2143" s="30">
        <f>YEAR(IMDB4[[#This Row],[Release Date]])</f>
        <v>1995</v>
      </c>
      <c r="D2143" s="30" t="str">
        <f>FLOOR(IMDB4[[#This Row],[Year]],10)&amp;"s"</f>
        <v>1990s</v>
      </c>
      <c r="E2143" s="1" t="s">
        <v>32</v>
      </c>
      <c r="F2143" s="1" t="s">
        <v>9</v>
      </c>
      <c r="G2143" s="1" t="s">
        <v>3</v>
      </c>
      <c r="H2143" s="1" t="s">
        <v>4</v>
      </c>
      <c r="I2143" s="1" t="s">
        <v>84</v>
      </c>
      <c r="J2143" s="1" t="s">
        <v>1232</v>
      </c>
      <c r="K2143" s="1" t="s">
        <v>707</v>
      </c>
      <c r="L2143" s="30">
        <v>975</v>
      </c>
      <c r="M2143" s="30">
        <v>2223</v>
      </c>
      <c r="N2143" s="30">
        <v>65</v>
      </c>
      <c r="O2143" s="30">
        <v>0</v>
      </c>
      <c r="P2143" s="27">
        <v>7.3</v>
      </c>
      <c r="Q2143" s="30">
        <v>42</v>
      </c>
      <c r="R2143" s="30">
        <v>143</v>
      </c>
      <c r="S2143" s="9">
        <v>82528097</v>
      </c>
      <c r="T2143" s="9">
        <v>6500000</v>
      </c>
      <c r="U2143" s="9">
        <f>IMDB4[[#This Row],[Gross Revenue]]-IMDB4[[#This Row],[Budget]]</f>
        <v>76028097</v>
      </c>
      <c r="V2143" s="9" t="str">
        <f>IF(IMDB4[[#This Row],[Profit]]&gt;0,"Hit","Flop")</f>
        <v>Hit</v>
      </c>
      <c r="W2143" s="9" t="str" cm="1">
        <f t="array" ref="W2143">_xlfn.IFS(IMDB4[[#This Row],[IMDb Score (1-10)]]&gt;=8,"Excellent",IMDB4[[#This Row],[IMDb Score (1-10)]]&gt;=7,"Good",IMDB4[[#This Row],[IMDb Score (1-10)]]&gt;=5,"Average",TRUE,"Poor")</f>
        <v>Good</v>
      </c>
      <c r="X2143" s="9" t="str">
        <f>IF(IMDB4[[#This Row],[Duration (min)]]&lt;90,"Short",IF(IMDB4[[#This Row],[Duration (min)]]&lt;=120,"Medium", "Long"))</f>
        <v>Long</v>
      </c>
    </row>
    <row r="2144" spans="1:24" x14ac:dyDescent="0.25">
      <c r="A2144" s="1" t="s">
        <v>5802</v>
      </c>
      <c r="B2144" s="2">
        <v>40864</v>
      </c>
      <c r="C2144" s="30">
        <f>YEAR(IMDB4[[#This Row],[Release Date]])</f>
        <v>2011</v>
      </c>
      <c r="D2144" s="30" t="str">
        <f>FLOOR(IMDB4[[#This Row],[Year]],10)&amp;"s"</f>
        <v>2010s</v>
      </c>
      <c r="E2144" s="1" t="s">
        <v>32</v>
      </c>
      <c r="F2144" s="1" t="s">
        <v>20</v>
      </c>
      <c r="G2144" s="1" t="s">
        <v>3</v>
      </c>
      <c r="H2144" s="1" t="s">
        <v>4</v>
      </c>
      <c r="I2144" s="1" t="s">
        <v>84</v>
      </c>
      <c r="J2144" s="1" t="s">
        <v>5047</v>
      </c>
      <c r="K2144" s="1" t="s">
        <v>4321</v>
      </c>
      <c r="L2144" s="30">
        <v>975</v>
      </c>
      <c r="M2144" s="30">
        <v>3567</v>
      </c>
      <c r="N2144" s="30">
        <v>42</v>
      </c>
      <c r="O2144" s="30">
        <v>0</v>
      </c>
      <c r="P2144" s="27">
        <v>6.6</v>
      </c>
      <c r="Q2144" s="30">
        <v>103</v>
      </c>
      <c r="R2144" s="30">
        <v>99</v>
      </c>
      <c r="S2144" s="9">
        <v>52691009</v>
      </c>
      <c r="T2144" s="9">
        <v>21000000</v>
      </c>
      <c r="U2144" s="9">
        <f>IMDB4[[#This Row],[Gross Revenue]]-IMDB4[[#This Row],[Budget]]</f>
        <v>31691009</v>
      </c>
      <c r="V2144" s="9" t="str">
        <f>IF(IMDB4[[#This Row],[Profit]]&gt;0,"Hit","Flop")</f>
        <v>Hit</v>
      </c>
      <c r="W2144" s="9" t="str" cm="1">
        <f t="array" ref="W2144">_xlfn.IFS(IMDB4[[#This Row],[IMDb Score (1-10)]]&gt;=8,"Excellent",IMDB4[[#This Row],[IMDb Score (1-10)]]&gt;=7,"Good",IMDB4[[#This Row],[IMDb Score (1-10)]]&gt;=5,"Average",TRUE,"Poor")</f>
        <v>Average</v>
      </c>
      <c r="X2144" s="9" t="str">
        <f>IF(IMDB4[[#This Row],[Duration (min)]]&lt;90,"Short",IF(IMDB4[[#This Row],[Duration (min)]]&lt;=120,"Medium", "Long"))</f>
        <v>Medium</v>
      </c>
    </row>
    <row r="2145" spans="1:24" x14ac:dyDescent="0.25">
      <c r="A2145" s="1" t="s">
        <v>6322</v>
      </c>
      <c r="B2145" s="2">
        <v>41345</v>
      </c>
      <c r="C2145" s="30">
        <f>YEAR(IMDB4[[#This Row],[Release Date]])</f>
        <v>2013</v>
      </c>
      <c r="D2145" s="30" t="str">
        <f>FLOOR(IMDB4[[#This Row],[Year]],10)&amp;"s"</f>
        <v>2010s</v>
      </c>
      <c r="E2145" s="1" t="s">
        <v>32</v>
      </c>
      <c r="F2145" s="1" t="s">
        <v>20</v>
      </c>
      <c r="G2145" s="1" t="s">
        <v>3</v>
      </c>
      <c r="H2145" s="1" t="s">
        <v>4</v>
      </c>
      <c r="I2145" s="1" t="s">
        <v>132</v>
      </c>
      <c r="J2145" s="1" t="s">
        <v>1232</v>
      </c>
      <c r="K2145" s="1" t="s">
        <v>4381</v>
      </c>
      <c r="L2145" s="30">
        <v>975</v>
      </c>
      <c r="M2145" s="30">
        <v>3202</v>
      </c>
      <c r="N2145" s="30">
        <v>0</v>
      </c>
      <c r="O2145" s="30">
        <v>0</v>
      </c>
      <c r="P2145" s="27">
        <v>4.7</v>
      </c>
      <c r="Q2145" s="30">
        <v>24</v>
      </c>
      <c r="R2145" s="30">
        <v>100</v>
      </c>
      <c r="S2145" s="9">
        <v>52528330</v>
      </c>
      <c r="T2145" s="9">
        <v>25000000</v>
      </c>
      <c r="U2145" s="9">
        <f>IMDB4[[#This Row],[Gross Revenue]]-IMDB4[[#This Row],[Budget]]</f>
        <v>27528330</v>
      </c>
      <c r="V2145" s="9" t="str">
        <f>IF(IMDB4[[#This Row],[Profit]]&gt;0,"Hit","Flop")</f>
        <v>Hit</v>
      </c>
      <c r="W2145" s="9" t="str" cm="1">
        <f t="array" ref="W2145">_xlfn.IFS(IMDB4[[#This Row],[IMDb Score (1-10)]]&gt;=8,"Excellent",IMDB4[[#This Row],[IMDb Score (1-10)]]&gt;=7,"Good",IMDB4[[#This Row],[IMDb Score (1-10)]]&gt;=5,"Average",TRUE,"Poor")</f>
        <v>Poor</v>
      </c>
      <c r="X2145" s="9" t="str">
        <f>IF(IMDB4[[#This Row],[Duration (min)]]&lt;90,"Short",IF(IMDB4[[#This Row],[Duration (min)]]&lt;=120,"Medium", "Long"))</f>
        <v>Medium</v>
      </c>
    </row>
    <row r="2146" spans="1:24" x14ac:dyDescent="0.25">
      <c r="A2146" s="1" t="s">
        <v>6088</v>
      </c>
      <c r="B2146" s="2">
        <v>41027</v>
      </c>
      <c r="C2146" s="30">
        <f>YEAR(IMDB4[[#This Row],[Release Date]])</f>
        <v>2012</v>
      </c>
      <c r="D2146" s="30" t="str">
        <f>FLOOR(IMDB4[[#This Row],[Year]],10)&amp;"s"</f>
        <v>2010s</v>
      </c>
      <c r="E2146" s="1" t="s">
        <v>32</v>
      </c>
      <c r="F2146" s="1" t="s">
        <v>20</v>
      </c>
      <c r="G2146" s="1" t="s">
        <v>3</v>
      </c>
      <c r="H2146" s="1" t="s">
        <v>4</v>
      </c>
      <c r="I2146" s="1" t="s">
        <v>84</v>
      </c>
      <c r="J2146" s="1" t="s">
        <v>5047</v>
      </c>
      <c r="K2146" s="1" t="s">
        <v>4321</v>
      </c>
      <c r="L2146" s="30">
        <v>975</v>
      </c>
      <c r="M2146" s="30">
        <v>3153</v>
      </c>
      <c r="N2146" s="30">
        <v>42</v>
      </c>
      <c r="O2146" s="30">
        <v>0</v>
      </c>
      <c r="P2146" s="27">
        <v>6.4</v>
      </c>
      <c r="Q2146" s="30">
        <v>88</v>
      </c>
      <c r="R2146" s="30">
        <v>94</v>
      </c>
      <c r="S2146" s="9">
        <v>49002815</v>
      </c>
      <c r="T2146" s="9">
        <v>22000000</v>
      </c>
      <c r="U2146" s="9">
        <f>IMDB4[[#This Row],[Gross Revenue]]-IMDB4[[#This Row],[Budget]]</f>
        <v>27002815</v>
      </c>
      <c r="V2146" s="9" t="str">
        <f>IF(IMDB4[[#This Row],[Profit]]&gt;0,"Hit","Flop")</f>
        <v>Hit</v>
      </c>
      <c r="W2146" s="9" t="str" cm="1">
        <f t="array" ref="W2146">_xlfn.IFS(IMDB4[[#This Row],[IMDb Score (1-10)]]&gt;=8,"Excellent",IMDB4[[#This Row],[IMDb Score (1-10)]]&gt;=7,"Good",IMDB4[[#This Row],[IMDb Score (1-10)]]&gt;=5,"Average",TRUE,"Poor")</f>
        <v>Average</v>
      </c>
      <c r="X2146" s="9" t="str">
        <f>IF(IMDB4[[#This Row],[Duration (min)]]&lt;90,"Short",IF(IMDB4[[#This Row],[Duration (min)]]&lt;=120,"Medium", "Long"))</f>
        <v>Medium</v>
      </c>
    </row>
    <row r="2147" spans="1:24" x14ac:dyDescent="0.25">
      <c r="A2147" s="1" t="s">
        <v>5494</v>
      </c>
      <c r="B2147" s="2">
        <v>40510</v>
      </c>
      <c r="C2147" s="30">
        <f>YEAR(IMDB4[[#This Row],[Release Date]])</f>
        <v>2010</v>
      </c>
      <c r="D2147" s="30" t="str">
        <f>FLOOR(IMDB4[[#This Row],[Year]],10)&amp;"s"</f>
        <v>2010s</v>
      </c>
      <c r="E2147" s="1" t="s">
        <v>32</v>
      </c>
      <c r="F2147" s="1" t="s">
        <v>77</v>
      </c>
      <c r="G2147" s="1" t="s">
        <v>3</v>
      </c>
      <c r="H2147" s="1" t="s">
        <v>4</v>
      </c>
      <c r="I2147" s="1" t="s">
        <v>84</v>
      </c>
      <c r="J2147" s="1" t="s">
        <v>5495</v>
      </c>
      <c r="K2147" s="1" t="s">
        <v>5496</v>
      </c>
      <c r="L2147" s="30">
        <v>975</v>
      </c>
      <c r="M2147" s="30">
        <v>3326</v>
      </c>
      <c r="N2147" s="30">
        <v>62</v>
      </c>
      <c r="O2147" s="30">
        <v>0</v>
      </c>
      <c r="P2147" s="27">
        <v>4.3</v>
      </c>
      <c r="Q2147" s="30">
        <v>91</v>
      </c>
      <c r="R2147" s="30">
        <v>82</v>
      </c>
      <c r="S2147" s="9">
        <v>43575716</v>
      </c>
      <c r="T2147" s="9">
        <v>85000000</v>
      </c>
      <c r="U2147" s="9">
        <f>IMDB4[[#This Row],[Gross Revenue]]-IMDB4[[#This Row],[Budget]]</f>
        <v>-41424284</v>
      </c>
      <c r="V2147" s="9" t="str">
        <f>IF(IMDB4[[#This Row],[Profit]]&gt;0,"Hit","Flop")</f>
        <v>Flop</v>
      </c>
      <c r="W2147" s="9" t="str" cm="1">
        <f t="array" ref="W2147">_xlfn.IFS(IMDB4[[#This Row],[IMDb Score (1-10)]]&gt;=8,"Excellent",IMDB4[[#This Row],[IMDb Score (1-10)]]&gt;=7,"Good",IMDB4[[#This Row],[IMDb Score (1-10)]]&gt;=5,"Average",TRUE,"Poor")</f>
        <v>Poor</v>
      </c>
      <c r="X2147" s="9" t="str">
        <f>IF(IMDB4[[#This Row],[Duration (min)]]&lt;90,"Short",IF(IMDB4[[#This Row],[Duration (min)]]&lt;=120,"Medium", "Long"))</f>
        <v>Short</v>
      </c>
    </row>
    <row r="2148" spans="1:24" x14ac:dyDescent="0.25">
      <c r="A2148" s="1" t="s">
        <v>1927</v>
      </c>
      <c r="B2148" s="2">
        <v>35815</v>
      </c>
      <c r="C2148" s="30">
        <f>YEAR(IMDB4[[#This Row],[Release Date]])</f>
        <v>1998</v>
      </c>
      <c r="D2148" s="30" t="str">
        <f>FLOOR(IMDB4[[#This Row],[Year]],10)&amp;"s"</f>
        <v>1990s</v>
      </c>
      <c r="E2148" s="1" t="s">
        <v>32</v>
      </c>
      <c r="F2148" s="1" t="s">
        <v>91</v>
      </c>
      <c r="G2148" s="1" t="s">
        <v>3</v>
      </c>
      <c r="H2148" s="1" t="s">
        <v>4</v>
      </c>
      <c r="I2148" s="1" t="s">
        <v>92</v>
      </c>
      <c r="J2148" s="1" t="s">
        <v>1232</v>
      </c>
      <c r="K2148" s="1" t="s">
        <v>1928</v>
      </c>
      <c r="L2148" s="30">
        <v>975</v>
      </c>
      <c r="M2148" s="30">
        <v>3500</v>
      </c>
      <c r="N2148" s="30">
        <v>9</v>
      </c>
      <c r="O2148" s="30">
        <v>0</v>
      </c>
      <c r="P2148" s="27">
        <v>5.5</v>
      </c>
      <c r="Q2148" s="30">
        <v>101</v>
      </c>
      <c r="R2148" s="30">
        <v>99</v>
      </c>
      <c r="S2148" s="9">
        <v>38048637</v>
      </c>
      <c r="T2148" s="9">
        <v>14000000</v>
      </c>
      <c r="U2148" s="9">
        <f>IMDB4[[#This Row],[Gross Revenue]]-IMDB4[[#This Row],[Budget]]</f>
        <v>24048637</v>
      </c>
      <c r="V2148" s="9" t="str">
        <f>IF(IMDB4[[#This Row],[Profit]]&gt;0,"Hit","Flop")</f>
        <v>Hit</v>
      </c>
      <c r="W2148" s="9" t="str" cm="1">
        <f t="array" ref="W2148">_xlfn.IFS(IMDB4[[#This Row],[IMDb Score (1-10)]]&gt;=8,"Excellent",IMDB4[[#This Row],[IMDb Score (1-10)]]&gt;=7,"Good",IMDB4[[#This Row],[IMDb Score (1-10)]]&gt;=5,"Average",TRUE,"Poor")</f>
        <v>Average</v>
      </c>
      <c r="X2148" s="9" t="str">
        <f>IF(IMDB4[[#This Row],[Duration (min)]]&lt;90,"Short",IF(IMDB4[[#This Row],[Duration (min)]]&lt;=120,"Medium", "Long"))</f>
        <v>Medium</v>
      </c>
    </row>
    <row r="2149" spans="1:24" x14ac:dyDescent="0.25">
      <c r="A2149" s="1" t="s">
        <v>4168</v>
      </c>
      <c r="B2149" s="2">
        <v>38584</v>
      </c>
      <c r="C2149" s="30">
        <f>YEAR(IMDB4[[#This Row],[Release Date]])</f>
        <v>2005</v>
      </c>
      <c r="D2149" s="30" t="str">
        <f>FLOOR(IMDB4[[#This Row],[Year]],10)&amp;"s"</f>
        <v>2000s</v>
      </c>
      <c r="E2149" s="1" t="s">
        <v>32</v>
      </c>
      <c r="F2149" s="1" t="s">
        <v>20</v>
      </c>
      <c r="G2149" s="1" t="s">
        <v>3</v>
      </c>
      <c r="H2149" s="1" t="s">
        <v>4</v>
      </c>
      <c r="I2149" s="1" t="s">
        <v>92</v>
      </c>
      <c r="J2149" s="1" t="s">
        <v>1232</v>
      </c>
      <c r="K2149" s="1" t="s">
        <v>4169</v>
      </c>
      <c r="L2149" s="30">
        <v>975</v>
      </c>
      <c r="M2149" s="30">
        <v>2944</v>
      </c>
      <c r="N2149" s="30">
        <v>57</v>
      </c>
      <c r="O2149" s="30">
        <v>549</v>
      </c>
      <c r="P2149" s="27">
        <v>6.9</v>
      </c>
      <c r="Q2149" s="30">
        <v>125</v>
      </c>
      <c r="R2149" s="30">
        <v>118</v>
      </c>
      <c r="S2149" s="9">
        <v>18761993</v>
      </c>
      <c r="T2149" s="9">
        <v>9000000</v>
      </c>
      <c r="U2149" s="9">
        <f>IMDB4[[#This Row],[Gross Revenue]]-IMDB4[[#This Row],[Budget]]</f>
        <v>9761993</v>
      </c>
      <c r="V2149" s="9" t="str">
        <f>IF(IMDB4[[#This Row],[Profit]]&gt;0,"Hit","Flop")</f>
        <v>Hit</v>
      </c>
      <c r="W2149" s="9" t="str" cm="1">
        <f t="array" ref="W2149">_xlfn.IFS(IMDB4[[#This Row],[IMDb Score (1-10)]]&gt;=8,"Excellent",IMDB4[[#This Row],[IMDb Score (1-10)]]&gt;=7,"Good",IMDB4[[#This Row],[IMDb Score (1-10)]]&gt;=5,"Average",TRUE,"Poor")</f>
        <v>Average</v>
      </c>
      <c r="X2149" s="9" t="str">
        <f>IF(IMDB4[[#This Row],[Duration (min)]]&lt;90,"Short",IF(IMDB4[[#This Row],[Duration (min)]]&lt;=120,"Medium", "Long"))</f>
        <v>Medium</v>
      </c>
    </row>
    <row r="2150" spans="1:24" x14ac:dyDescent="0.25">
      <c r="A2150" s="1" t="s">
        <v>2403</v>
      </c>
      <c r="B2150" s="2">
        <v>36700</v>
      </c>
      <c r="C2150" s="30">
        <f>YEAR(IMDB4[[#This Row],[Release Date]])</f>
        <v>2000</v>
      </c>
      <c r="D2150" s="30" t="str">
        <f>FLOOR(IMDB4[[#This Row],[Year]],10)&amp;"s"</f>
        <v>2000s</v>
      </c>
      <c r="E2150" s="1" t="s">
        <v>32</v>
      </c>
      <c r="F2150" s="1" t="s">
        <v>20</v>
      </c>
      <c r="G2150" s="1" t="s">
        <v>3</v>
      </c>
      <c r="H2150" s="1" t="s">
        <v>161</v>
      </c>
      <c r="I2150" s="1" t="s">
        <v>92</v>
      </c>
      <c r="J2150" s="1" t="s">
        <v>2404</v>
      </c>
      <c r="K2150" s="1" t="s">
        <v>1947</v>
      </c>
      <c r="L2150" s="30">
        <v>975</v>
      </c>
      <c r="M2150" s="30">
        <v>3580</v>
      </c>
      <c r="N2150" s="30">
        <v>0</v>
      </c>
      <c r="O2150" s="30">
        <v>177</v>
      </c>
      <c r="P2150" s="27">
        <v>5</v>
      </c>
      <c r="Q2150" s="30">
        <v>60</v>
      </c>
      <c r="R2150" s="30">
        <v>105</v>
      </c>
      <c r="S2150" s="9">
        <v>10014234</v>
      </c>
      <c r="T2150" s="9">
        <v>65000000</v>
      </c>
      <c r="U2150" s="9">
        <f>IMDB4[[#This Row],[Gross Revenue]]-IMDB4[[#This Row],[Budget]]</f>
        <v>-54985766</v>
      </c>
      <c r="V2150" s="9" t="str">
        <f>IF(IMDB4[[#This Row],[Profit]]&gt;0,"Hit","Flop")</f>
        <v>Flop</v>
      </c>
      <c r="W2150" s="9" t="str" cm="1">
        <f t="array" ref="W2150">_xlfn.IFS(IMDB4[[#This Row],[IMDb Score (1-10)]]&gt;=8,"Excellent",IMDB4[[#This Row],[IMDb Score (1-10)]]&gt;=7,"Good",IMDB4[[#This Row],[IMDb Score (1-10)]]&gt;=5,"Average",TRUE,"Poor")</f>
        <v>Average</v>
      </c>
      <c r="X2150" s="9" t="str">
        <f>IF(IMDB4[[#This Row],[Duration (min)]]&lt;90,"Short",IF(IMDB4[[#This Row],[Duration (min)]]&lt;=120,"Medium", "Long"))</f>
        <v>Medium</v>
      </c>
    </row>
    <row r="2151" spans="1:24" x14ac:dyDescent="0.25">
      <c r="A2151" s="1" t="s">
        <v>5046</v>
      </c>
      <c r="B2151" s="2">
        <v>39731</v>
      </c>
      <c r="C2151" s="30">
        <f>YEAR(IMDB4[[#This Row],[Release Date]])</f>
        <v>2008</v>
      </c>
      <c r="D2151" s="30" t="str">
        <f>FLOOR(IMDB4[[#This Row],[Year]],10)&amp;"s"</f>
        <v>2000s</v>
      </c>
      <c r="E2151" s="1" t="s">
        <v>32</v>
      </c>
      <c r="F2151" s="1" t="s">
        <v>40</v>
      </c>
      <c r="G2151" s="1" t="s">
        <v>3</v>
      </c>
      <c r="H2151" s="1" t="s">
        <v>4</v>
      </c>
      <c r="I2151" s="1" t="s">
        <v>132</v>
      </c>
      <c r="J2151" s="1" t="s">
        <v>5047</v>
      </c>
      <c r="K2151" s="1" t="s">
        <v>5048</v>
      </c>
      <c r="L2151" s="30">
        <v>975</v>
      </c>
      <c r="M2151" s="30">
        <v>3014</v>
      </c>
      <c r="N2151" s="30">
        <v>0</v>
      </c>
      <c r="O2151" s="30">
        <v>0</v>
      </c>
      <c r="P2151" s="27">
        <v>6.9</v>
      </c>
      <c r="Q2151" s="30">
        <v>182</v>
      </c>
      <c r="R2151" s="30">
        <v>114</v>
      </c>
      <c r="S2151" s="9">
        <v>3519627</v>
      </c>
      <c r="T2151" s="9">
        <v>20000000</v>
      </c>
      <c r="U2151" s="9">
        <f>IMDB4[[#This Row],[Gross Revenue]]-IMDB4[[#This Row],[Budget]]</f>
        <v>-16480373</v>
      </c>
      <c r="V2151" s="9" t="str">
        <f>IF(IMDB4[[#This Row],[Profit]]&gt;0,"Hit","Flop")</f>
        <v>Flop</v>
      </c>
      <c r="W2151" s="9" t="str" cm="1">
        <f t="array" ref="W2151">_xlfn.IFS(IMDB4[[#This Row],[IMDb Score (1-10)]]&gt;=8,"Excellent",IMDB4[[#This Row],[IMDb Score (1-10)]]&gt;=7,"Good",IMDB4[[#This Row],[IMDb Score (1-10)]]&gt;=5,"Average",TRUE,"Poor")</f>
        <v>Average</v>
      </c>
      <c r="X2151" s="9" t="str">
        <f>IF(IMDB4[[#This Row],[Duration (min)]]&lt;90,"Short",IF(IMDB4[[#This Row],[Duration (min)]]&lt;=120,"Medium", "Long"))</f>
        <v>Medium</v>
      </c>
    </row>
    <row r="2152" spans="1:24" x14ac:dyDescent="0.25">
      <c r="A2152" s="1" t="s">
        <v>2311</v>
      </c>
      <c r="B2152" s="2">
        <v>36844</v>
      </c>
      <c r="C2152" s="30">
        <f>YEAR(IMDB4[[#This Row],[Release Date]])</f>
        <v>2000</v>
      </c>
      <c r="D2152" s="30" t="str">
        <f>FLOOR(IMDB4[[#This Row],[Year]],10)&amp;"s"</f>
        <v>2000s</v>
      </c>
      <c r="E2152" s="1" t="s">
        <v>32</v>
      </c>
      <c r="F2152" s="1" t="s">
        <v>20</v>
      </c>
      <c r="G2152" s="1" t="s">
        <v>3</v>
      </c>
      <c r="H2152" s="1" t="s">
        <v>161</v>
      </c>
      <c r="I2152" s="1" t="s">
        <v>92</v>
      </c>
      <c r="J2152" s="1" t="s">
        <v>1232</v>
      </c>
      <c r="K2152" s="1" t="s">
        <v>194</v>
      </c>
      <c r="L2152" s="30">
        <v>975</v>
      </c>
      <c r="M2152" s="30">
        <v>3059</v>
      </c>
      <c r="N2152" s="30">
        <v>0</v>
      </c>
      <c r="O2152" s="30">
        <v>795</v>
      </c>
      <c r="P2152" s="27">
        <v>6.2</v>
      </c>
      <c r="Q2152" s="30">
        <v>90</v>
      </c>
      <c r="R2152" s="30">
        <v>87</v>
      </c>
      <c r="S2152" s="9">
        <v>1276984</v>
      </c>
      <c r="T2152" s="9">
        <v>10000000</v>
      </c>
      <c r="U2152" s="9">
        <f>IMDB4[[#This Row],[Gross Revenue]]-IMDB4[[#This Row],[Budget]]</f>
        <v>-8723016</v>
      </c>
      <c r="V2152" s="9" t="str">
        <f>IF(IMDB4[[#This Row],[Profit]]&gt;0,"Hit","Flop")</f>
        <v>Flop</v>
      </c>
      <c r="W2152" s="9" t="str" cm="1">
        <f t="array" ref="W2152">_xlfn.IFS(IMDB4[[#This Row],[IMDb Score (1-10)]]&gt;=8,"Excellent",IMDB4[[#This Row],[IMDb Score (1-10)]]&gt;=7,"Good",IMDB4[[#This Row],[IMDb Score (1-10)]]&gt;=5,"Average",TRUE,"Poor")</f>
        <v>Average</v>
      </c>
      <c r="X2152" s="9" t="str">
        <f>IF(IMDB4[[#This Row],[Duration (min)]]&lt;90,"Short",IF(IMDB4[[#This Row],[Duration (min)]]&lt;=120,"Medium", "Long"))</f>
        <v>Short</v>
      </c>
    </row>
    <row r="2153" spans="1:24" x14ac:dyDescent="0.25">
      <c r="A2153" s="1" t="s">
        <v>6225</v>
      </c>
      <c r="B2153" s="2">
        <v>40963</v>
      </c>
      <c r="C2153" s="30">
        <f>YEAR(IMDB4[[#This Row],[Release Date]])</f>
        <v>2012</v>
      </c>
      <c r="D2153" s="30" t="str">
        <f>FLOOR(IMDB4[[#This Row],[Year]],10)&amp;"s"</f>
        <v>2010s</v>
      </c>
      <c r="E2153" s="1" t="s">
        <v>32</v>
      </c>
      <c r="F2153" s="1" t="s">
        <v>20</v>
      </c>
      <c r="G2153" s="1" t="s">
        <v>3</v>
      </c>
      <c r="H2153" s="1" t="s">
        <v>4</v>
      </c>
      <c r="I2153" s="1" t="s">
        <v>92</v>
      </c>
      <c r="J2153" s="1" t="s">
        <v>5495</v>
      </c>
      <c r="K2153" s="1" t="s">
        <v>6226</v>
      </c>
      <c r="L2153" s="30">
        <v>975</v>
      </c>
      <c r="M2153" s="30">
        <v>4184</v>
      </c>
      <c r="N2153" s="30">
        <v>6</v>
      </c>
      <c r="O2153" s="30">
        <v>0</v>
      </c>
      <c r="P2153" s="27">
        <v>6.4</v>
      </c>
      <c r="Q2153" s="30">
        <v>62</v>
      </c>
      <c r="R2153" s="30">
        <v>101</v>
      </c>
      <c r="S2153" s="9">
        <v>6643</v>
      </c>
      <c r="T2153" s="9">
        <v>900000</v>
      </c>
      <c r="U2153" s="9">
        <f>IMDB4[[#This Row],[Gross Revenue]]-IMDB4[[#This Row],[Budget]]</f>
        <v>-893357</v>
      </c>
      <c r="V2153" s="9" t="str">
        <f>IF(IMDB4[[#This Row],[Profit]]&gt;0,"Hit","Flop")</f>
        <v>Flop</v>
      </c>
      <c r="W2153" s="9" t="str" cm="1">
        <f t="array" ref="W2153">_xlfn.IFS(IMDB4[[#This Row],[IMDb Score (1-10)]]&gt;=8,"Excellent",IMDB4[[#This Row],[IMDb Score (1-10)]]&gt;=7,"Good",IMDB4[[#This Row],[IMDb Score (1-10)]]&gt;=5,"Average",TRUE,"Poor")</f>
        <v>Average</v>
      </c>
      <c r="X2153" s="9" t="str">
        <f>IF(IMDB4[[#This Row],[Duration (min)]]&lt;90,"Short",IF(IMDB4[[#This Row],[Duration (min)]]&lt;=120,"Medium", "Long"))</f>
        <v>Medium</v>
      </c>
    </row>
    <row r="2154" spans="1:24" x14ac:dyDescent="0.25">
      <c r="A2154" s="1" t="s">
        <v>4464</v>
      </c>
      <c r="B2154" s="2">
        <v>38828</v>
      </c>
      <c r="C2154" s="30">
        <f>YEAR(IMDB4[[#This Row],[Release Date]])</f>
        <v>2006</v>
      </c>
      <c r="D2154" s="30" t="str">
        <f>FLOOR(IMDB4[[#This Row],[Year]],10)&amp;"s"</f>
        <v>2000s</v>
      </c>
      <c r="E2154" s="1" t="s">
        <v>32</v>
      </c>
      <c r="F2154" s="1" t="s">
        <v>20</v>
      </c>
      <c r="G2154" s="1" t="s">
        <v>3</v>
      </c>
      <c r="H2154" s="1" t="s">
        <v>4</v>
      </c>
      <c r="I2154" s="1" t="s">
        <v>92</v>
      </c>
      <c r="J2154" s="1" t="s">
        <v>2404</v>
      </c>
      <c r="K2154" s="1" t="s">
        <v>4465</v>
      </c>
      <c r="L2154" s="30">
        <v>975</v>
      </c>
      <c r="M2154" s="30">
        <v>2694</v>
      </c>
      <c r="N2154" s="30">
        <v>0</v>
      </c>
      <c r="O2154" s="30">
        <v>0</v>
      </c>
      <c r="P2154" s="27">
        <v>6.9</v>
      </c>
      <c r="Q2154" s="30">
        <v>56</v>
      </c>
      <c r="R2154" s="30">
        <v>81</v>
      </c>
      <c r="S2154" s="9">
        <v>6387</v>
      </c>
      <c r="T2154" s="9">
        <v>1000000</v>
      </c>
      <c r="U2154" s="9">
        <f>IMDB4[[#This Row],[Gross Revenue]]-IMDB4[[#This Row],[Budget]]</f>
        <v>-993613</v>
      </c>
      <c r="V2154" s="9" t="str">
        <f>IF(IMDB4[[#This Row],[Profit]]&gt;0,"Hit","Flop")</f>
        <v>Flop</v>
      </c>
      <c r="W2154" s="9" t="str" cm="1">
        <f t="array" ref="W2154">_xlfn.IFS(IMDB4[[#This Row],[IMDb Score (1-10)]]&gt;=8,"Excellent",IMDB4[[#This Row],[IMDb Score (1-10)]]&gt;=7,"Good",IMDB4[[#This Row],[IMDb Score (1-10)]]&gt;=5,"Average",TRUE,"Poor")</f>
        <v>Average</v>
      </c>
      <c r="X2154" s="9" t="str">
        <f>IF(IMDB4[[#This Row],[Duration (min)]]&lt;90,"Short",IF(IMDB4[[#This Row],[Duration (min)]]&lt;=120,"Medium", "Long"))</f>
        <v>Short</v>
      </c>
    </row>
    <row r="2155" spans="1:24" x14ac:dyDescent="0.25">
      <c r="A2155" s="1" t="s">
        <v>6792</v>
      </c>
      <c r="B2155" s="2">
        <v>41752</v>
      </c>
      <c r="C2155" s="30">
        <f>YEAR(IMDB4[[#This Row],[Release Date]])</f>
        <v>2014</v>
      </c>
      <c r="D2155" s="30" t="str">
        <f>FLOOR(IMDB4[[#This Row],[Year]],10)&amp;"s"</f>
        <v>2010s</v>
      </c>
      <c r="E2155" s="1" t="s">
        <v>32</v>
      </c>
      <c r="F2155" s="1" t="s">
        <v>77</v>
      </c>
      <c r="G2155" s="1" t="s">
        <v>3</v>
      </c>
      <c r="H2155" s="1" t="s">
        <v>4</v>
      </c>
      <c r="I2155" s="1" t="s">
        <v>132</v>
      </c>
      <c r="J2155" s="1" t="s">
        <v>5749</v>
      </c>
      <c r="K2155" s="1" t="s">
        <v>1168</v>
      </c>
      <c r="L2155" s="30">
        <v>974</v>
      </c>
      <c r="M2155" s="30">
        <v>3988</v>
      </c>
      <c r="N2155" s="30">
        <v>0</v>
      </c>
      <c r="O2155" s="30">
        <v>56000</v>
      </c>
      <c r="P2155" s="27">
        <v>5.7</v>
      </c>
      <c r="Q2155" s="30">
        <v>378</v>
      </c>
      <c r="R2155" s="30">
        <v>165</v>
      </c>
      <c r="S2155" s="9">
        <v>245428137</v>
      </c>
      <c r="T2155" s="9">
        <v>210000000</v>
      </c>
      <c r="U2155" s="9">
        <f>IMDB4[[#This Row],[Gross Revenue]]-IMDB4[[#This Row],[Budget]]</f>
        <v>35428137</v>
      </c>
      <c r="V2155" s="9" t="str">
        <f>IF(IMDB4[[#This Row],[Profit]]&gt;0,"Hit","Flop")</f>
        <v>Hit</v>
      </c>
      <c r="W2155" s="9" t="str" cm="1">
        <f t="array" ref="W2155">_xlfn.IFS(IMDB4[[#This Row],[IMDb Score (1-10)]]&gt;=8,"Excellent",IMDB4[[#This Row],[IMDb Score (1-10)]]&gt;=7,"Good",IMDB4[[#This Row],[IMDb Score (1-10)]]&gt;=5,"Average",TRUE,"Poor")</f>
        <v>Average</v>
      </c>
      <c r="X2155" s="9" t="str">
        <f>IF(IMDB4[[#This Row],[Duration (min)]]&lt;90,"Short",IF(IMDB4[[#This Row],[Duration (min)]]&lt;=120,"Medium", "Long"))</f>
        <v>Long</v>
      </c>
    </row>
    <row r="2156" spans="1:24" x14ac:dyDescent="0.25">
      <c r="A2156" s="1" t="s">
        <v>5936</v>
      </c>
      <c r="B2156" s="2">
        <v>40553</v>
      </c>
      <c r="C2156" s="30">
        <f>YEAR(IMDB4[[#This Row],[Release Date]])</f>
        <v>2011</v>
      </c>
      <c r="D2156" s="30" t="str">
        <f>FLOOR(IMDB4[[#This Row],[Year]],10)&amp;"s"</f>
        <v>2010s</v>
      </c>
      <c r="E2156" s="1" t="s">
        <v>32</v>
      </c>
      <c r="F2156" s="1" t="s">
        <v>9</v>
      </c>
      <c r="G2156" s="1" t="s">
        <v>3</v>
      </c>
      <c r="H2156" s="1" t="s">
        <v>623</v>
      </c>
      <c r="I2156" s="1" t="s">
        <v>132</v>
      </c>
      <c r="J2156" s="1" t="s">
        <v>5749</v>
      </c>
      <c r="K2156" s="1" t="s">
        <v>1976</v>
      </c>
      <c r="L2156" s="30">
        <v>974</v>
      </c>
      <c r="M2156" s="30">
        <v>2430</v>
      </c>
      <c r="N2156" s="30">
        <v>61</v>
      </c>
      <c r="O2156" s="30">
        <v>0</v>
      </c>
      <c r="P2156" s="27">
        <v>6.1</v>
      </c>
      <c r="Q2156" s="30">
        <v>56</v>
      </c>
      <c r="R2156" s="30">
        <v>104</v>
      </c>
      <c r="S2156" s="9">
        <v>1346503</v>
      </c>
      <c r="T2156" s="9">
        <v>6000000</v>
      </c>
      <c r="U2156" s="9">
        <f>IMDB4[[#This Row],[Gross Revenue]]-IMDB4[[#This Row],[Budget]]</f>
        <v>-4653497</v>
      </c>
      <c r="V2156" s="9" t="str">
        <f>IF(IMDB4[[#This Row],[Profit]]&gt;0,"Hit","Flop")</f>
        <v>Flop</v>
      </c>
      <c r="W2156" s="9" t="str" cm="1">
        <f t="array" ref="W2156">_xlfn.IFS(IMDB4[[#This Row],[IMDb Score (1-10)]]&gt;=8,"Excellent",IMDB4[[#This Row],[IMDb Score (1-10)]]&gt;=7,"Good",IMDB4[[#This Row],[IMDb Score (1-10)]]&gt;=5,"Average",TRUE,"Poor")</f>
        <v>Average</v>
      </c>
      <c r="X2156" s="9" t="str">
        <f>IF(IMDB4[[#This Row],[Duration (min)]]&lt;90,"Short",IF(IMDB4[[#This Row],[Duration (min)]]&lt;=120,"Medium", "Long"))</f>
        <v>Medium</v>
      </c>
    </row>
    <row r="2157" spans="1:24" x14ac:dyDescent="0.25">
      <c r="A2157" s="1" t="s">
        <v>5748</v>
      </c>
      <c r="B2157" s="2">
        <v>40858</v>
      </c>
      <c r="C2157" s="30">
        <f>YEAR(IMDB4[[#This Row],[Release Date]])</f>
        <v>2011</v>
      </c>
      <c r="D2157" s="30" t="str">
        <f>FLOOR(IMDB4[[#This Row],[Year]],10)&amp;"s"</f>
        <v>2010s</v>
      </c>
      <c r="E2157" s="1" t="s">
        <v>32</v>
      </c>
      <c r="F2157" s="1" t="s">
        <v>77</v>
      </c>
      <c r="G2157" s="1" t="s">
        <v>2327</v>
      </c>
      <c r="H2157" s="1" t="s">
        <v>623</v>
      </c>
      <c r="I2157" s="1" t="s">
        <v>92</v>
      </c>
      <c r="J2157" s="1" t="s">
        <v>5749</v>
      </c>
      <c r="K2157" s="1" t="s">
        <v>5750</v>
      </c>
      <c r="L2157" s="30">
        <v>974</v>
      </c>
      <c r="M2157" s="30">
        <v>1887</v>
      </c>
      <c r="N2157" s="30">
        <v>0</v>
      </c>
      <c r="O2157" s="30">
        <v>0</v>
      </c>
      <c r="P2157" s="27">
        <v>6</v>
      </c>
      <c r="Q2157" s="30">
        <v>63</v>
      </c>
      <c r="R2157" s="30">
        <v>121</v>
      </c>
      <c r="S2157" s="9">
        <v>127437</v>
      </c>
      <c r="T2157" s="9">
        <v>18000000</v>
      </c>
      <c r="U2157" s="9">
        <f>IMDB4[[#This Row],[Gross Revenue]]-IMDB4[[#This Row],[Budget]]</f>
        <v>-17872563</v>
      </c>
      <c r="V2157" s="9" t="str">
        <f>IF(IMDB4[[#This Row],[Profit]]&gt;0,"Hit","Flop")</f>
        <v>Flop</v>
      </c>
      <c r="W2157" s="9" t="str" cm="1">
        <f t="array" ref="W2157">_xlfn.IFS(IMDB4[[#This Row],[IMDb Score (1-10)]]&gt;=8,"Excellent",IMDB4[[#This Row],[IMDb Score (1-10)]]&gt;=7,"Good",IMDB4[[#This Row],[IMDb Score (1-10)]]&gt;=5,"Average",TRUE,"Poor")</f>
        <v>Average</v>
      </c>
      <c r="X2157" s="9" t="str">
        <f>IF(IMDB4[[#This Row],[Duration (min)]]&lt;90,"Short",IF(IMDB4[[#This Row],[Duration (min)]]&lt;=120,"Medium", "Long"))</f>
        <v>Long</v>
      </c>
    </row>
    <row r="2158" spans="1:24" x14ac:dyDescent="0.25">
      <c r="A2158" s="1" t="s">
        <v>4389</v>
      </c>
      <c r="B2158" s="2">
        <v>38872</v>
      </c>
      <c r="C2158" s="30">
        <f>YEAR(IMDB4[[#This Row],[Release Date]])</f>
        <v>2006</v>
      </c>
      <c r="D2158" s="30" t="str">
        <f>FLOOR(IMDB4[[#This Row],[Year]],10)&amp;"s"</f>
        <v>2000s</v>
      </c>
      <c r="E2158" s="1" t="s">
        <v>32</v>
      </c>
      <c r="F2158" s="1" t="s">
        <v>20</v>
      </c>
      <c r="G2158" s="1" t="s">
        <v>3</v>
      </c>
      <c r="H2158" s="1" t="s">
        <v>4</v>
      </c>
      <c r="I2158" s="1" t="s">
        <v>132</v>
      </c>
      <c r="J2158" s="1" t="s">
        <v>4390</v>
      </c>
      <c r="K2158" s="1" t="s">
        <v>349</v>
      </c>
      <c r="L2158" s="30">
        <v>973</v>
      </c>
      <c r="M2158" s="30">
        <v>2737</v>
      </c>
      <c r="N2158" s="30">
        <v>425</v>
      </c>
      <c r="O2158" s="30">
        <v>1000</v>
      </c>
      <c r="P2158" s="27">
        <v>5.0999999999999996</v>
      </c>
      <c r="Q2158" s="30">
        <v>147</v>
      </c>
      <c r="R2158" s="30">
        <v>95</v>
      </c>
      <c r="S2158" s="9">
        <v>22526144</v>
      </c>
      <c r="T2158" s="9">
        <v>30000000</v>
      </c>
      <c r="U2158" s="9">
        <f>IMDB4[[#This Row],[Gross Revenue]]-IMDB4[[#This Row],[Budget]]</f>
        <v>-7473856</v>
      </c>
      <c r="V2158" s="9" t="str">
        <f>IF(IMDB4[[#This Row],[Profit]]&gt;0,"Hit","Flop")</f>
        <v>Flop</v>
      </c>
      <c r="W2158" s="9" t="str" cm="1">
        <f t="array" ref="W2158">_xlfn.IFS(IMDB4[[#This Row],[IMDb Score (1-10)]]&gt;=8,"Excellent",IMDB4[[#This Row],[IMDb Score (1-10)]]&gt;=7,"Good",IMDB4[[#This Row],[IMDb Score (1-10)]]&gt;=5,"Average",TRUE,"Poor")</f>
        <v>Average</v>
      </c>
      <c r="X2158" s="9" t="str">
        <f>IF(IMDB4[[#This Row],[Duration (min)]]&lt;90,"Short",IF(IMDB4[[#This Row],[Duration (min)]]&lt;=120,"Medium", "Long"))</f>
        <v>Medium</v>
      </c>
    </row>
    <row r="2159" spans="1:24" x14ac:dyDescent="0.25">
      <c r="A2159" s="1" t="s">
        <v>2838</v>
      </c>
      <c r="B2159" s="2">
        <v>36912</v>
      </c>
      <c r="C2159" s="30">
        <f>YEAR(IMDB4[[#This Row],[Release Date]])</f>
        <v>2001</v>
      </c>
      <c r="D2159" s="30" t="str">
        <f>FLOOR(IMDB4[[#This Row],[Year]],10)&amp;"s"</f>
        <v>2000s</v>
      </c>
      <c r="E2159" s="1" t="s">
        <v>32</v>
      </c>
      <c r="F2159" s="1" t="s">
        <v>20</v>
      </c>
      <c r="G2159" s="1" t="s">
        <v>3</v>
      </c>
      <c r="H2159" s="1" t="s">
        <v>4</v>
      </c>
      <c r="I2159" s="1" t="s">
        <v>132</v>
      </c>
      <c r="J2159" s="1" t="s">
        <v>2839</v>
      </c>
      <c r="K2159" s="1" t="s">
        <v>2840</v>
      </c>
      <c r="L2159" s="30">
        <v>973</v>
      </c>
      <c r="M2159" s="30">
        <v>3344</v>
      </c>
      <c r="N2159" s="30">
        <v>19</v>
      </c>
      <c r="O2159" s="30">
        <v>476</v>
      </c>
      <c r="P2159" s="27">
        <v>4.9000000000000004</v>
      </c>
      <c r="Q2159" s="30">
        <v>50</v>
      </c>
      <c r="R2159" s="30">
        <v>108</v>
      </c>
      <c r="S2159" s="9">
        <v>19693891</v>
      </c>
      <c r="T2159" s="9">
        <v>34000000</v>
      </c>
      <c r="U2159" s="9">
        <f>IMDB4[[#This Row],[Gross Revenue]]-IMDB4[[#This Row],[Budget]]</f>
        <v>-14306109</v>
      </c>
      <c r="V2159" s="9" t="str">
        <f>IF(IMDB4[[#This Row],[Profit]]&gt;0,"Hit","Flop")</f>
        <v>Flop</v>
      </c>
      <c r="W2159" s="9" t="str" cm="1">
        <f t="array" ref="W2159">_xlfn.IFS(IMDB4[[#This Row],[IMDb Score (1-10)]]&gt;=8,"Excellent",IMDB4[[#This Row],[IMDb Score (1-10)]]&gt;=7,"Good",IMDB4[[#This Row],[IMDb Score (1-10)]]&gt;=5,"Average",TRUE,"Poor")</f>
        <v>Poor</v>
      </c>
      <c r="X2159" s="9" t="str">
        <f>IF(IMDB4[[#This Row],[Duration (min)]]&lt;90,"Short",IF(IMDB4[[#This Row],[Duration (min)]]&lt;=120,"Medium", "Long"))</f>
        <v>Medium</v>
      </c>
    </row>
    <row r="2160" spans="1:24" x14ac:dyDescent="0.25">
      <c r="A2160" s="1" t="s">
        <v>4954</v>
      </c>
      <c r="B2160" s="2">
        <v>39487</v>
      </c>
      <c r="C2160" s="30">
        <f>YEAR(IMDB4[[#This Row],[Release Date]])</f>
        <v>2008</v>
      </c>
      <c r="D2160" s="30" t="str">
        <f>FLOOR(IMDB4[[#This Row],[Year]],10)&amp;"s"</f>
        <v>2000s</v>
      </c>
      <c r="E2160" s="1" t="s">
        <v>32</v>
      </c>
      <c r="F2160" s="1" t="s">
        <v>40</v>
      </c>
      <c r="G2160" s="1" t="s">
        <v>3</v>
      </c>
      <c r="H2160" s="1" t="s">
        <v>4</v>
      </c>
      <c r="I2160" s="1" t="s">
        <v>84</v>
      </c>
      <c r="J2160" s="1" t="s">
        <v>2839</v>
      </c>
      <c r="K2160" s="1" t="s">
        <v>2259</v>
      </c>
      <c r="L2160" s="30">
        <v>973</v>
      </c>
      <c r="M2160" s="30">
        <v>1865</v>
      </c>
      <c r="N2160" s="30">
        <v>48</v>
      </c>
      <c r="O2160" s="30">
        <v>791</v>
      </c>
      <c r="P2160" s="27">
        <v>4.9000000000000004</v>
      </c>
      <c r="Q2160" s="30">
        <v>127</v>
      </c>
      <c r="R2160" s="30">
        <v>90</v>
      </c>
      <c r="S2160" s="9">
        <v>11802056</v>
      </c>
      <c r="T2160" s="9">
        <v>60000000</v>
      </c>
      <c r="U2160" s="9">
        <f>IMDB4[[#This Row],[Gross Revenue]]-IMDB4[[#This Row],[Budget]]</f>
        <v>-48197944</v>
      </c>
      <c r="V2160" s="9" t="str">
        <f>IF(IMDB4[[#This Row],[Profit]]&gt;0,"Hit","Flop")</f>
        <v>Flop</v>
      </c>
      <c r="W2160" s="9" t="str" cm="1">
        <f t="array" ref="W2160">_xlfn.IFS(IMDB4[[#This Row],[IMDb Score (1-10)]]&gt;=8,"Excellent",IMDB4[[#This Row],[IMDb Score (1-10)]]&gt;=7,"Good",IMDB4[[#This Row],[IMDb Score (1-10)]]&gt;=5,"Average",TRUE,"Poor")</f>
        <v>Poor</v>
      </c>
      <c r="X2160" s="9" t="str">
        <f>IF(IMDB4[[#This Row],[Duration (min)]]&lt;90,"Short",IF(IMDB4[[#This Row],[Duration (min)]]&lt;=120,"Medium", "Long"))</f>
        <v>Medium</v>
      </c>
    </row>
    <row r="2161" spans="1:24" x14ac:dyDescent="0.25">
      <c r="A2161" s="1" t="s">
        <v>4533</v>
      </c>
      <c r="B2161" s="2">
        <v>39013</v>
      </c>
      <c r="C2161" s="30">
        <f>YEAR(IMDB4[[#This Row],[Release Date]])</f>
        <v>2006</v>
      </c>
      <c r="D2161" s="30" t="str">
        <f>FLOOR(IMDB4[[#This Row],[Year]],10)&amp;"s"</f>
        <v>2000s</v>
      </c>
      <c r="E2161" s="1" t="s">
        <v>32</v>
      </c>
      <c r="F2161" s="1" t="s">
        <v>9</v>
      </c>
      <c r="G2161" s="1" t="s">
        <v>3</v>
      </c>
      <c r="H2161" s="1" t="s">
        <v>4534</v>
      </c>
      <c r="I2161" s="1" t="s">
        <v>132</v>
      </c>
      <c r="J2161" s="1" t="s">
        <v>2839</v>
      </c>
      <c r="K2161" s="1" t="s">
        <v>4535</v>
      </c>
      <c r="L2161" s="30">
        <v>973</v>
      </c>
      <c r="M2161" s="30">
        <v>2306</v>
      </c>
      <c r="N2161" s="30">
        <v>9</v>
      </c>
      <c r="O2161" s="30">
        <v>250</v>
      </c>
      <c r="P2161" s="27">
        <v>5.0999999999999996</v>
      </c>
      <c r="Q2161" s="30">
        <v>25</v>
      </c>
      <c r="R2161" s="30">
        <v>101</v>
      </c>
      <c r="S2161" s="9">
        <v>978908</v>
      </c>
      <c r="T2161" s="9">
        <v>2400000</v>
      </c>
      <c r="U2161" s="9">
        <f>IMDB4[[#This Row],[Gross Revenue]]-IMDB4[[#This Row],[Budget]]</f>
        <v>-1421092</v>
      </c>
      <c r="V2161" s="9" t="str">
        <f>IF(IMDB4[[#This Row],[Profit]]&gt;0,"Hit","Flop")</f>
        <v>Flop</v>
      </c>
      <c r="W2161" s="9" t="str" cm="1">
        <f t="array" ref="W2161">_xlfn.IFS(IMDB4[[#This Row],[IMDb Score (1-10)]]&gt;=8,"Excellent",IMDB4[[#This Row],[IMDb Score (1-10)]]&gt;=7,"Good",IMDB4[[#This Row],[IMDb Score (1-10)]]&gt;=5,"Average",TRUE,"Poor")</f>
        <v>Average</v>
      </c>
      <c r="X2161" s="9" t="str">
        <f>IF(IMDB4[[#This Row],[Duration (min)]]&lt;90,"Short",IF(IMDB4[[#This Row],[Duration (min)]]&lt;=120,"Medium", "Long"))</f>
        <v>Medium</v>
      </c>
    </row>
    <row r="2162" spans="1:24" x14ac:dyDescent="0.25">
      <c r="A2162" s="1" t="s">
        <v>6442</v>
      </c>
      <c r="B2162" s="2">
        <v>41565</v>
      </c>
      <c r="C2162" s="30">
        <f>YEAR(IMDB4[[#This Row],[Release Date]])</f>
        <v>2013</v>
      </c>
      <c r="D2162" s="30" t="str">
        <f>FLOOR(IMDB4[[#This Row],[Year]],10)&amp;"s"</f>
        <v>2010s</v>
      </c>
      <c r="E2162" s="1" t="s">
        <v>32</v>
      </c>
      <c r="F2162" s="1" t="s">
        <v>91</v>
      </c>
      <c r="G2162" s="1" t="s">
        <v>3</v>
      </c>
      <c r="H2162" s="1" t="s">
        <v>4</v>
      </c>
      <c r="I2162" s="1" t="s">
        <v>92</v>
      </c>
      <c r="J2162" s="1" t="s">
        <v>6443</v>
      </c>
      <c r="K2162" s="1" t="s">
        <v>6444</v>
      </c>
      <c r="L2162" s="30">
        <v>972</v>
      </c>
      <c r="M2162" s="30">
        <v>2071</v>
      </c>
      <c r="N2162" s="30">
        <v>59</v>
      </c>
      <c r="O2162" s="30">
        <v>23000</v>
      </c>
      <c r="P2162" s="27">
        <v>6.5</v>
      </c>
      <c r="Q2162" s="30">
        <v>336</v>
      </c>
      <c r="R2162" s="30">
        <v>104</v>
      </c>
      <c r="S2162" s="9">
        <v>27689474</v>
      </c>
      <c r="T2162" s="9">
        <v>5000000</v>
      </c>
      <c r="U2162" s="9">
        <f>IMDB4[[#This Row],[Gross Revenue]]-IMDB4[[#This Row],[Budget]]</f>
        <v>22689474</v>
      </c>
      <c r="V2162" s="9" t="str">
        <f>IF(IMDB4[[#This Row],[Profit]]&gt;0,"Hit","Flop")</f>
        <v>Hit</v>
      </c>
      <c r="W2162" s="9" t="str" cm="1">
        <f t="array" ref="W2162">_xlfn.IFS(IMDB4[[#This Row],[IMDb Score (1-10)]]&gt;=8,"Excellent",IMDB4[[#This Row],[IMDb Score (1-10)]]&gt;=7,"Good",IMDB4[[#This Row],[IMDb Score (1-10)]]&gt;=5,"Average",TRUE,"Poor")</f>
        <v>Average</v>
      </c>
      <c r="X2162" s="9" t="str">
        <f>IF(IMDB4[[#This Row],[Duration (min)]]&lt;90,"Short",IF(IMDB4[[#This Row],[Duration (min)]]&lt;=120,"Medium", "Long"))</f>
        <v>Medium</v>
      </c>
    </row>
    <row r="2163" spans="1:24" x14ac:dyDescent="0.25">
      <c r="A2163" s="1" t="s">
        <v>1591</v>
      </c>
      <c r="B2163" s="2">
        <v>35559</v>
      </c>
      <c r="C2163" s="30">
        <f>YEAR(IMDB4[[#This Row],[Release Date]])</f>
        <v>1997</v>
      </c>
      <c r="D2163" s="30" t="str">
        <f>FLOOR(IMDB4[[#This Row],[Year]],10)&amp;"s"</f>
        <v>1990s</v>
      </c>
      <c r="E2163" s="1" t="s">
        <v>32</v>
      </c>
      <c r="F2163" s="1" t="s">
        <v>2</v>
      </c>
      <c r="G2163" s="1" t="s">
        <v>3</v>
      </c>
      <c r="H2163" s="1" t="s">
        <v>4</v>
      </c>
      <c r="I2163" s="1" t="s">
        <v>132</v>
      </c>
      <c r="J2163" s="1" t="s">
        <v>1592</v>
      </c>
      <c r="K2163" s="1" t="s">
        <v>1593</v>
      </c>
      <c r="L2163" s="30">
        <v>972</v>
      </c>
      <c r="M2163" s="30">
        <v>2606</v>
      </c>
      <c r="N2163" s="30">
        <v>333</v>
      </c>
      <c r="O2163" s="30">
        <v>697</v>
      </c>
      <c r="P2163" s="27">
        <v>6.2</v>
      </c>
      <c r="Q2163" s="30">
        <v>59</v>
      </c>
      <c r="R2163" s="30">
        <v>115</v>
      </c>
      <c r="S2163" s="9">
        <v>10556196</v>
      </c>
      <c r="T2163" s="9">
        <v>50000000</v>
      </c>
      <c r="U2163" s="9">
        <f>IMDB4[[#This Row],[Gross Revenue]]-IMDB4[[#This Row],[Budget]]</f>
        <v>-39443804</v>
      </c>
      <c r="V2163" s="9" t="str">
        <f>IF(IMDB4[[#This Row],[Profit]]&gt;0,"Hit","Flop")</f>
        <v>Flop</v>
      </c>
      <c r="W2163" s="9" t="str" cm="1">
        <f t="array" ref="W2163">_xlfn.IFS(IMDB4[[#This Row],[IMDb Score (1-10)]]&gt;=8,"Excellent",IMDB4[[#This Row],[IMDb Score (1-10)]]&gt;=7,"Good",IMDB4[[#This Row],[IMDb Score (1-10)]]&gt;=5,"Average",TRUE,"Poor")</f>
        <v>Average</v>
      </c>
      <c r="X2163" s="9" t="str">
        <f>IF(IMDB4[[#This Row],[Duration (min)]]&lt;90,"Short",IF(IMDB4[[#This Row],[Duration (min)]]&lt;=120,"Medium", "Long"))</f>
        <v>Medium</v>
      </c>
    </row>
    <row r="2164" spans="1:24" x14ac:dyDescent="0.25">
      <c r="A2164" s="1" t="s">
        <v>1913</v>
      </c>
      <c r="B2164" s="2">
        <v>36146</v>
      </c>
      <c r="C2164" s="30">
        <f>YEAR(IMDB4[[#This Row],[Release Date]])</f>
        <v>1998</v>
      </c>
      <c r="D2164" s="30" t="str">
        <f>FLOOR(IMDB4[[#This Row],[Year]],10)&amp;"s"</f>
        <v>1990s</v>
      </c>
      <c r="E2164" s="1" t="s">
        <v>32</v>
      </c>
      <c r="F2164" s="1" t="s">
        <v>40</v>
      </c>
      <c r="G2164" s="1" t="s">
        <v>3</v>
      </c>
      <c r="H2164" s="1" t="s">
        <v>4</v>
      </c>
      <c r="I2164" s="1" t="s">
        <v>28</v>
      </c>
      <c r="J2164" s="1" t="s">
        <v>1914</v>
      </c>
      <c r="K2164" s="1" t="s">
        <v>1915</v>
      </c>
      <c r="L2164" s="30">
        <v>971</v>
      </c>
      <c r="M2164" s="30">
        <v>3438</v>
      </c>
      <c r="N2164" s="30">
        <v>5</v>
      </c>
      <c r="O2164" s="30">
        <v>418</v>
      </c>
      <c r="P2164" s="27">
        <v>5.9</v>
      </c>
      <c r="Q2164" s="30">
        <v>45</v>
      </c>
      <c r="R2164" s="30">
        <v>83</v>
      </c>
      <c r="S2164" s="9">
        <v>100491683</v>
      </c>
      <c r="T2164" s="9">
        <v>24000000</v>
      </c>
      <c r="U2164" s="9">
        <f>IMDB4[[#This Row],[Gross Revenue]]-IMDB4[[#This Row],[Budget]]</f>
        <v>76491683</v>
      </c>
      <c r="V2164" s="9" t="str">
        <f>IF(IMDB4[[#This Row],[Profit]]&gt;0,"Hit","Flop")</f>
        <v>Hit</v>
      </c>
      <c r="W2164" s="9" t="str" cm="1">
        <f t="array" ref="W2164">_xlfn.IFS(IMDB4[[#This Row],[IMDb Score (1-10)]]&gt;=8,"Excellent",IMDB4[[#This Row],[IMDb Score (1-10)]]&gt;=7,"Good",IMDB4[[#This Row],[IMDb Score (1-10)]]&gt;=5,"Average",TRUE,"Poor")</f>
        <v>Average</v>
      </c>
      <c r="X2164" s="9" t="str">
        <f>IF(IMDB4[[#This Row],[Duration (min)]]&lt;90,"Short",IF(IMDB4[[#This Row],[Duration (min)]]&lt;=120,"Medium", "Long"))</f>
        <v>Short</v>
      </c>
    </row>
    <row r="2165" spans="1:24" x14ac:dyDescent="0.25">
      <c r="A2165" s="1" t="s">
        <v>2461</v>
      </c>
      <c r="B2165" s="2">
        <v>36719</v>
      </c>
      <c r="C2165" s="30">
        <f>YEAR(IMDB4[[#This Row],[Release Date]])</f>
        <v>2000</v>
      </c>
      <c r="D2165" s="30" t="str">
        <f>FLOOR(IMDB4[[#This Row],[Year]],10)&amp;"s"</f>
        <v>2000s</v>
      </c>
      <c r="E2165" s="1" t="s">
        <v>32</v>
      </c>
      <c r="F2165" s="1" t="s">
        <v>40</v>
      </c>
      <c r="G2165" s="1" t="s">
        <v>3</v>
      </c>
      <c r="H2165" s="1" t="s">
        <v>11</v>
      </c>
      <c r="I2165" s="1" t="s">
        <v>28</v>
      </c>
      <c r="J2165" s="1" t="s">
        <v>1914</v>
      </c>
      <c r="K2165" s="1" t="s">
        <v>2462</v>
      </c>
      <c r="L2165" s="30">
        <v>971</v>
      </c>
      <c r="M2165" s="30">
        <v>4527</v>
      </c>
      <c r="N2165" s="30">
        <v>0</v>
      </c>
      <c r="O2165" s="30">
        <v>181</v>
      </c>
      <c r="P2165" s="27">
        <v>6.1</v>
      </c>
      <c r="Q2165" s="30">
        <v>41</v>
      </c>
      <c r="R2165" s="30">
        <v>78</v>
      </c>
      <c r="S2165" s="9">
        <v>76501438</v>
      </c>
      <c r="T2165" s="9">
        <v>30000000</v>
      </c>
      <c r="U2165" s="9">
        <f>IMDB4[[#This Row],[Gross Revenue]]-IMDB4[[#This Row],[Budget]]</f>
        <v>46501438</v>
      </c>
      <c r="V2165" s="9" t="str">
        <f>IF(IMDB4[[#This Row],[Profit]]&gt;0,"Hit","Flop")</f>
        <v>Hit</v>
      </c>
      <c r="W2165" s="9" t="str" cm="1">
        <f t="array" ref="W2165">_xlfn.IFS(IMDB4[[#This Row],[IMDb Score (1-10)]]&gt;=8,"Excellent",IMDB4[[#This Row],[IMDb Score (1-10)]]&gt;=7,"Good",IMDB4[[#This Row],[IMDb Score (1-10)]]&gt;=5,"Average",TRUE,"Poor")</f>
        <v>Average</v>
      </c>
      <c r="X2165" s="9" t="str">
        <f>IF(IMDB4[[#This Row],[Duration (min)]]&lt;90,"Short",IF(IMDB4[[#This Row],[Duration (min)]]&lt;=120,"Medium", "Long"))</f>
        <v>Short</v>
      </c>
    </row>
    <row r="2166" spans="1:24" x14ac:dyDescent="0.25">
      <c r="A2166" s="1" t="s">
        <v>6171</v>
      </c>
      <c r="B2166" s="2">
        <v>41055</v>
      </c>
      <c r="C2166" s="30">
        <f>YEAR(IMDB4[[#This Row],[Release Date]])</f>
        <v>2012</v>
      </c>
      <c r="D2166" s="30" t="str">
        <f>FLOOR(IMDB4[[#This Row],[Year]],10)&amp;"s"</f>
        <v>2010s</v>
      </c>
      <c r="E2166" s="1" t="s">
        <v>32</v>
      </c>
      <c r="F2166" s="1" t="s">
        <v>20</v>
      </c>
      <c r="G2166" s="1" t="s">
        <v>3</v>
      </c>
      <c r="H2166" s="1" t="s">
        <v>4</v>
      </c>
      <c r="I2166" s="1" t="s">
        <v>92</v>
      </c>
      <c r="J2166" s="1" t="s">
        <v>6172</v>
      </c>
      <c r="K2166" s="1" t="s">
        <v>6173</v>
      </c>
      <c r="L2166" s="30">
        <v>971</v>
      </c>
      <c r="M2166" s="30">
        <v>2043</v>
      </c>
      <c r="N2166" s="30">
        <v>166</v>
      </c>
      <c r="O2166" s="30">
        <v>29000</v>
      </c>
      <c r="P2166" s="27">
        <v>6.7</v>
      </c>
      <c r="Q2166" s="30">
        <v>229</v>
      </c>
      <c r="R2166" s="30">
        <v>93</v>
      </c>
      <c r="S2166" s="9">
        <v>54724272</v>
      </c>
      <c r="T2166" s="9">
        <v>12000000</v>
      </c>
      <c r="U2166" s="9">
        <f>IMDB4[[#This Row],[Gross Revenue]]-IMDB4[[#This Row],[Budget]]</f>
        <v>42724272</v>
      </c>
      <c r="V2166" s="9" t="str">
        <f>IF(IMDB4[[#This Row],[Profit]]&gt;0,"Hit","Flop")</f>
        <v>Hit</v>
      </c>
      <c r="W2166" s="9" t="str" cm="1">
        <f t="array" ref="W2166">_xlfn.IFS(IMDB4[[#This Row],[IMDb Score (1-10)]]&gt;=8,"Excellent",IMDB4[[#This Row],[IMDb Score (1-10)]]&gt;=7,"Good",IMDB4[[#This Row],[IMDb Score (1-10)]]&gt;=5,"Average",TRUE,"Poor")</f>
        <v>Average</v>
      </c>
      <c r="X2166" s="9" t="str">
        <f>IF(IMDB4[[#This Row],[Duration (min)]]&lt;90,"Short",IF(IMDB4[[#This Row],[Duration (min)]]&lt;=120,"Medium", "Long"))</f>
        <v>Medium</v>
      </c>
    </row>
    <row r="2167" spans="1:24" x14ac:dyDescent="0.25">
      <c r="A2167" s="1" t="s">
        <v>3428</v>
      </c>
      <c r="B2167" s="2">
        <v>37798</v>
      </c>
      <c r="C2167" s="30">
        <f>YEAR(IMDB4[[#This Row],[Release Date]])</f>
        <v>2003</v>
      </c>
      <c r="D2167" s="30" t="str">
        <f>FLOOR(IMDB4[[#This Row],[Year]],10)&amp;"s"</f>
        <v>2000s</v>
      </c>
      <c r="E2167" s="1" t="s">
        <v>32</v>
      </c>
      <c r="F2167" s="1" t="s">
        <v>40</v>
      </c>
      <c r="G2167" s="1" t="s">
        <v>3</v>
      </c>
      <c r="H2167" s="1" t="s">
        <v>4</v>
      </c>
      <c r="I2167" s="1" t="s">
        <v>84</v>
      </c>
      <c r="J2167" s="1" t="s">
        <v>1914</v>
      </c>
      <c r="K2167" s="1" t="s">
        <v>3429</v>
      </c>
      <c r="L2167" s="30">
        <v>971</v>
      </c>
      <c r="M2167" s="30">
        <v>3017</v>
      </c>
      <c r="N2167" s="30">
        <v>0</v>
      </c>
      <c r="O2167" s="30">
        <v>329</v>
      </c>
      <c r="P2167" s="27">
        <v>5.6</v>
      </c>
      <c r="Q2167" s="30">
        <v>45</v>
      </c>
      <c r="R2167" s="30">
        <v>80</v>
      </c>
      <c r="S2167" s="9">
        <v>39399750</v>
      </c>
      <c r="T2167" s="9">
        <v>25000000</v>
      </c>
      <c r="U2167" s="9">
        <f>IMDB4[[#This Row],[Gross Revenue]]-IMDB4[[#This Row],[Budget]]</f>
        <v>14399750</v>
      </c>
      <c r="V2167" s="9" t="str">
        <f>IF(IMDB4[[#This Row],[Profit]]&gt;0,"Hit","Flop")</f>
        <v>Hit</v>
      </c>
      <c r="W2167" s="9" t="str" cm="1">
        <f t="array" ref="W2167">_xlfn.IFS(IMDB4[[#This Row],[IMDb Score (1-10)]]&gt;=8,"Excellent",IMDB4[[#This Row],[IMDb Score (1-10)]]&gt;=7,"Good",IMDB4[[#This Row],[IMDb Score (1-10)]]&gt;=5,"Average",TRUE,"Poor")</f>
        <v>Average</v>
      </c>
      <c r="X2167" s="9" t="str">
        <f>IF(IMDB4[[#This Row],[Duration (min)]]&lt;90,"Short",IF(IMDB4[[#This Row],[Duration (min)]]&lt;=120,"Medium", "Long"))</f>
        <v>Short</v>
      </c>
    </row>
    <row r="2168" spans="1:24" x14ac:dyDescent="0.25">
      <c r="A2168" s="1" t="s">
        <v>6622</v>
      </c>
      <c r="B2168" s="2">
        <v>41940</v>
      </c>
      <c r="C2168" s="30">
        <f>YEAR(IMDB4[[#This Row],[Release Date]])</f>
        <v>2014</v>
      </c>
      <c r="D2168" s="30" t="str">
        <f>FLOOR(IMDB4[[#This Row],[Year]],10)&amp;"s"</f>
        <v>2010s</v>
      </c>
      <c r="E2168" s="1" t="s">
        <v>32</v>
      </c>
      <c r="F2168" s="1" t="s">
        <v>91</v>
      </c>
      <c r="G2168" s="1" t="s">
        <v>3</v>
      </c>
      <c r="H2168" s="1" t="s">
        <v>4</v>
      </c>
      <c r="I2168" s="1" t="s">
        <v>92</v>
      </c>
      <c r="J2168" s="1" t="s">
        <v>6527</v>
      </c>
      <c r="K2168" s="1" t="s">
        <v>6623</v>
      </c>
      <c r="L2168" s="30">
        <v>971</v>
      </c>
      <c r="M2168" s="30">
        <v>2517</v>
      </c>
      <c r="N2168" s="30">
        <v>14</v>
      </c>
      <c r="O2168" s="30">
        <v>0</v>
      </c>
      <c r="P2168" s="27">
        <v>4</v>
      </c>
      <c r="Q2168" s="30">
        <v>137</v>
      </c>
      <c r="R2168" s="30">
        <v>89</v>
      </c>
      <c r="S2168" s="9">
        <v>15818967</v>
      </c>
      <c r="T2168" s="9">
        <v>7000000</v>
      </c>
      <c r="U2168" s="9">
        <f>IMDB4[[#This Row],[Gross Revenue]]-IMDB4[[#This Row],[Budget]]</f>
        <v>8818967</v>
      </c>
      <c r="V2168" s="9" t="str">
        <f>IF(IMDB4[[#This Row],[Profit]]&gt;0,"Hit","Flop")</f>
        <v>Hit</v>
      </c>
      <c r="W2168" s="9" t="str" cm="1">
        <f t="array" ref="W2168">_xlfn.IFS(IMDB4[[#This Row],[IMDb Score (1-10)]]&gt;=8,"Excellent",IMDB4[[#This Row],[IMDb Score (1-10)]]&gt;=7,"Good",IMDB4[[#This Row],[IMDb Score (1-10)]]&gt;=5,"Average",TRUE,"Poor")</f>
        <v>Poor</v>
      </c>
      <c r="X2168" s="9" t="str">
        <f>IF(IMDB4[[#This Row],[Duration (min)]]&lt;90,"Short",IF(IMDB4[[#This Row],[Duration (min)]]&lt;=120,"Medium", "Long"))</f>
        <v>Short</v>
      </c>
    </row>
    <row r="2169" spans="1:24" x14ac:dyDescent="0.25">
      <c r="A2169" s="1" t="s">
        <v>6526</v>
      </c>
      <c r="B2169" s="2">
        <v>41433</v>
      </c>
      <c r="C2169" s="30">
        <f>YEAR(IMDB4[[#This Row],[Release Date]])</f>
        <v>2013</v>
      </c>
      <c r="D2169" s="30" t="str">
        <f>FLOOR(IMDB4[[#This Row],[Year]],10)&amp;"s"</f>
        <v>2010s</v>
      </c>
      <c r="E2169" s="1" t="s">
        <v>32</v>
      </c>
      <c r="F2169" s="1" t="s">
        <v>77</v>
      </c>
      <c r="G2169" s="1" t="s">
        <v>3</v>
      </c>
      <c r="H2169" s="1" t="s">
        <v>4</v>
      </c>
      <c r="I2169" s="1" t="s">
        <v>92</v>
      </c>
      <c r="J2169" s="1" t="s">
        <v>6527</v>
      </c>
      <c r="K2169" s="1" t="s">
        <v>5062</v>
      </c>
      <c r="L2169" s="30">
        <v>971</v>
      </c>
      <c r="M2169" s="30">
        <v>1643</v>
      </c>
      <c r="N2169" s="30">
        <v>419</v>
      </c>
      <c r="O2169" s="30">
        <v>24000</v>
      </c>
      <c r="P2169" s="27">
        <v>6.4</v>
      </c>
      <c r="Q2169" s="30">
        <v>376</v>
      </c>
      <c r="R2169" s="30">
        <v>107</v>
      </c>
      <c r="S2169" s="9">
        <v>12026670</v>
      </c>
      <c r="T2169" s="9">
        <v>45000000</v>
      </c>
      <c r="U2169" s="9">
        <f>IMDB4[[#This Row],[Gross Revenue]]-IMDB4[[#This Row],[Budget]]</f>
        <v>-32973330</v>
      </c>
      <c r="V2169" s="9" t="str">
        <f>IF(IMDB4[[#This Row],[Profit]]&gt;0,"Hit","Flop")</f>
        <v>Flop</v>
      </c>
      <c r="W2169" s="9" t="str" cm="1">
        <f t="array" ref="W2169">_xlfn.IFS(IMDB4[[#This Row],[IMDb Score (1-10)]]&gt;=8,"Excellent",IMDB4[[#This Row],[IMDb Score (1-10)]]&gt;=7,"Good",IMDB4[[#This Row],[IMDb Score (1-10)]]&gt;=5,"Average",TRUE,"Poor")</f>
        <v>Average</v>
      </c>
      <c r="X2169" s="9" t="str">
        <f>IF(IMDB4[[#This Row],[Duration (min)]]&lt;90,"Short",IF(IMDB4[[#This Row],[Duration (min)]]&lt;=120,"Medium", "Long"))</f>
        <v>Medium</v>
      </c>
    </row>
    <row r="2170" spans="1:24" x14ac:dyDescent="0.25">
      <c r="A2170" s="1" t="s">
        <v>934</v>
      </c>
      <c r="B2170" s="2">
        <v>33721</v>
      </c>
      <c r="C2170" s="30">
        <f>YEAR(IMDB4[[#This Row],[Release Date]])</f>
        <v>1992</v>
      </c>
      <c r="D2170" s="30" t="str">
        <f>FLOOR(IMDB4[[#This Row],[Year]],10)&amp;"s"</f>
        <v>1990s</v>
      </c>
      <c r="E2170" s="1" t="s">
        <v>32</v>
      </c>
      <c r="F2170" s="1" t="s">
        <v>77</v>
      </c>
      <c r="G2170" s="1" t="s">
        <v>3</v>
      </c>
      <c r="H2170" s="1" t="s">
        <v>4</v>
      </c>
      <c r="I2170" s="1" t="s">
        <v>92</v>
      </c>
      <c r="J2170" s="1" t="s">
        <v>935</v>
      </c>
      <c r="K2170" s="1" t="s">
        <v>936</v>
      </c>
      <c r="L2170" s="30">
        <v>970</v>
      </c>
      <c r="M2170" s="30">
        <v>2551</v>
      </c>
      <c r="N2170" s="30">
        <v>81</v>
      </c>
      <c r="O2170" s="30">
        <v>0</v>
      </c>
      <c r="P2170" s="27">
        <v>6.1</v>
      </c>
      <c r="Q2170" s="30">
        <v>48</v>
      </c>
      <c r="R2170" s="30">
        <v>129</v>
      </c>
      <c r="S2170" s="9">
        <v>121945720</v>
      </c>
      <c r="T2170" s="9">
        <v>25000000</v>
      </c>
      <c r="U2170" s="9">
        <f>IMDB4[[#This Row],[Gross Revenue]]-IMDB4[[#This Row],[Budget]]</f>
        <v>96945720</v>
      </c>
      <c r="V2170" s="9" t="str">
        <f>IF(IMDB4[[#This Row],[Profit]]&gt;0,"Hit","Flop")</f>
        <v>Hit</v>
      </c>
      <c r="W2170" s="9" t="str" cm="1">
        <f t="array" ref="W2170">_xlfn.IFS(IMDB4[[#This Row],[IMDb Score (1-10)]]&gt;=8,"Excellent",IMDB4[[#This Row],[IMDb Score (1-10)]]&gt;=7,"Good",IMDB4[[#This Row],[IMDb Score (1-10)]]&gt;=5,"Average",TRUE,"Poor")</f>
        <v>Average</v>
      </c>
      <c r="X2170" s="9" t="str">
        <f>IF(IMDB4[[#This Row],[Duration (min)]]&lt;90,"Short",IF(IMDB4[[#This Row],[Duration (min)]]&lt;=120,"Medium", "Long"))</f>
        <v>Long</v>
      </c>
    </row>
    <row r="2171" spans="1:24" x14ac:dyDescent="0.25">
      <c r="A2171" s="1" t="s">
        <v>5991</v>
      </c>
      <c r="B2171" s="2">
        <v>40782</v>
      </c>
      <c r="C2171" s="30">
        <f>YEAR(IMDB4[[#This Row],[Release Date]])</f>
        <v>2011</v>
      </c>
      <c r="D2171" s="30" t="str">
        <f>FLOOR(IMDB4[[#This Row],[Year]],10)&amp;"s"</f>
        <v>2010s</v>
      </c>
      <c r="E2171" s="1" t="s">
        <v>32</v>
      </c>
      <c r="F2171" s="1" t="s">
        <v>40</v>
      </c>
      <c r="G2171" s="1" t="s">
        <v>3</v>
      </c>
      <c r="H2171" s="1" t="s">
        <v>4</v>
      </c>
      <c r="I2171" s="1" t="s">
        <v>84</v>
      </c>
      <c r="J2171" s="1" t="s">
        <v>935</v>
      </c>
      <c r="K2171" s="1" t="s">
        <v>5992</v>
      </c>
      <c r="L2171" s="30">
        <v>970</v>
      </c>
      <c r="M2171" s="30">
        <v>1336</v>
      </c>
      <c r="N2171" s="30">
        <v>33</v>
      </c>
      <c r="O2171" s="30">
        <v>26000</v>
      </c>
      <c r="P2171" s="27">
        <v>7.1</v>
      </c>
      <c r="Q2171" s="30">
        <v>398</v>
      </c>
      <c r="R2171" s="30">
        <v>103</v>
      </c>
      <c r="S2171" s="9">
        <v>88625922</v>
      </c>
      <c r="T2171" s="9">
        <v>45000000</v>
      </c>
      <c r="U2171" s="9">
        <f>IMDB4[[#This Row],[Gross Revenue]]-IMDB4[[#This Row],[Budget]]</f>
        <v>43625922</v>
      </c>
      <c r="V2171" s="9" t="str">
        <f>IF(IMDB4[[#This Row],[Profit]]&gt;0,"Hit","Flop")</f>
        <v>Hit</v>
      </c>
      <c r="W2171" s="9" t="str" cm="1">
        <f t="array" ref="W2171">_xlfn.IFS(IMDB4[[#This Row],[IMDb Score (1-10)]]&gt;=8,"Excellent",IMDB4[[#This Row],[IMDb Score (1-10)]]&gt;=7,"Good",IMDB4[[#This Row],[IMDb Score (1-10)]]&gt;=5,"Average",TRUE,"Poor")</f>
        <v>Good</v>
      </c>
      <c r="X2171" s="9" t="str">
        <f>IF(IMDB4[[#This Row],[Duration (min)]]&lt;90,"Short",IF(IMDB4[[#This Row],[Duration (min)]]&lt;=120,"Medium", "Long"))</f>
        <v>Medium</v>
      </c>
    </row>
    <row r="2172" spans="1:24" x14ac:dyDescent="0.25">
      <c r="A2172" s="1" t="s">
        <v>1787</v>
      </c>
      <c r="B2172" s="2">
        <v>36032</v>
      </c>
      <c r="C2172" s="30">
        <f>YEAR(IMDB4[[#This Row],[Release Date]])</f>
        <v>1998</v>
      </c>
      <c r="D2172" s="30" t="str">
        <f>FLOOR(IMDB4[[#This Row],[Year]],10)&amp;"s"</f>
        <v>1990s</v>
      </c>
      <c r="E2172" s="1" t="s">
        <v>32</v>
      </c>
      <c r="F2172" s="1" t="s">
        <v>9</v>
      </c>
      <c r="G2172" s="1" t="s">
        <v>3</v>
      </c>
      <c r="H2172" s="1" t="s">
        <v>4</v>
      </c>
      <c r="I2172" s="1" t="s">
        <v>132</v>
      </c>
      <c r="J2172" s="1" t="s">
        <v>935</v>
      </c>
      <c r="K2172" s="1" t="s">
        <v>1788</v>
      </c>
      <c r="L2172" s="30">
        <v>970</v>
      </c>
      <c r="M2172" s="30">
        <v>2860</v>
      </c>
      <c r="N2172" s="30">
        <v>0</v>
      </c>
      <c r="O2172" s="30">
        <v>0</v>
      </c>
      <c r="P2172" s="27">
        <v>5.9</v>
      </c>
      <c r="Q2172" s="30">
        <v>65</v>
      </c>
      <c r="R2172" s="30">
        <v>114</v>
      </c>
      <c r="S2172" s="9">
        <v>60033780</v>
      </c>
      <c r="T2172" s="9">
        <v>30000000</v>
      </c>
      <c r="U2172" s="9">
        <f>IMDB4[[#This Row],[Gross Revenue]]-IMDB4[[#This Row],[Budget]]</f>
        <v>30033780</v>
      </c>
      <c r="V2172" s="9" t="str">
        <f>IF(IMDB4[[#This Row],[Profit]]&gt;0,"Hit","Flop")</f>
        <v>Hit</v>
      </c>
      <c r="W2172" s="9" t="str" cm="1">
        <f t="array" ref="W2172">_xlfn.IFS(IMDB4[[#This Row],[IMDb Score (1-10)]]&gt;=8,"Excellent",IMDB4[[#This Row],[IMDb Score (1-10)]]&gt;=7,"Good",IMDB4[[#This Row],[IMDb Score (1-10)]]&gt;=5,"Average",TRUE,"Poor")</f>
        <v>Average</v>
      </c>
      <c r="X2172" s="9" t="str">
        <f>IF(IMDB4[[#This Row],[Duration (min)]]&lt;90,"Short",IF(IMDB4[[#This Row],[Duration (min)]]&lt;=120,"Medium", "Long"))</f>
        <v>Medium</v>
      </c>
    </row>
    <row r="2173" spans="1:24" x14ac:dyDescent="0.25">
      <c r="A2173" s="1" t="s">
        <v>4012</v>
      </c>
      <c r="B2173" s="2">
        <v>38692</v>
      </c>
      <c r="C2173" s="30">
        <f>YEAR(IMDB4[[#This Row],[Release Date]])</f>
        <v>2005</v>
      </c>
      <c r="D2173" s="30" t="str">
        <f>FLOOR(IMDB4[[#This Row],[Year]],10)&amp;"s"</f>
        <v>2000s</v>
      </c>
      <c r="E2173" s="1" t="s">
        <v>32</v>
      </c>
      <c r="F2173" s="1" t="s">
        <v>20</v>
      </c>
      <c r="G2173" s="1" t="s">
        <v>3</v>
      </c>
      <c r="H2173" s="1" t="s">
        <v>4</v>
      </c>
      <c r="I2173" s="1" t="s">
        <v>132</v>
      </c>
      <c r="J2173" s="1" t="s">
        <v>3713</v>
      </c>
      <c r="K2173" s="1" t="s">
        <v>2692</v>
      </c>
      <c r="L2173" s="30">
        <v>970</v>
      </c>
      <c r="M2173" s="30">
        <v>2876</v>
      </c>
      <c r="N2173" s="30">
        <v>70</v>
      </c>
      <c r="O2173" s="30">
        <v>0</v>
      </c>
      <c r="P2173" s="27">
        <v>6.7</v>
      </c>
      <c r="Q2173" s="30">
        <v>142</v>
      </c>
      <c r="R2173" s="30">
        <v>95</v>
      </c>
      <c r="S2173" s="9">
        <v>48291624</v>
      </c>
      <c r="T2173" s="9">
        <v>58000000</v>
      </c>
      <c r="U2173" s="9">
        <f>IMDB4[[#This Row],[Gross Revenue]]-IMDB4[[#This Row],[Budget]]</f>
        <v>-9708376</v>
      </c>
      <c r="V2173" s="9" t="str">
        <f>IF(IMDB4[[#This Row],[Profit]]&gt;0,"Hit","Flop")</f>
        <v>Flop</v>
      </c>
      <c r="W2173" s="9" t="str" cm="1">
        <f t="array" ref="W2173">_xlfn.IFS(IMDB4[[#This Row],[IMDb Score (1-10)]]&gt;=8,"Excellent",IMDB4[[#This Row],[IMDb Score (1-10)]]&gt;=7,"Good",IMDB4[[#This Row],[IMDb Score (1-10)]]&gt;=5,"Average",TRUE,"Poor")</f>
        <v>Average</v>
      </c>
      <c r="X2173" s="9" t="str">
        <f>IF(IMDB4[[#This Row],[Duration (min)]]&lt;90,"Short",IF(IMDB4[[#This Row],[Duration (min)]]&lt;=120,"Medium", "Long"))</f>
        <v>Medium</v>
      </c>
    </row>
    <row r="2174" spans="1:24" x14ac:dyDescent="0.25">
      <c r="A2174" s="1" t="s">
        <v>3712</v>
      </c>
      <c r="B2174" s="2">
        <v>38033</v>
      </c>
      <c r="C2174" s="30">
        <f>YEAR(IMDB4[[#This Row],[Release Date]])</f>
        <v>2004</v>
      </c>
      <c r="D2174" s="30" t="str">
        <f>FLOOR(IMDB4[[#This Row],[Year]],10)&amp;"s"</f>
        <v>2000s</v>
      </c>
      <c r="E2174" s="1" t="s">
        <v>32</v>
      </c>
      <c r="F2174" s="1" t="s">
        <v>20</v>
      </c>
      <c r="G2174" s="1" t="s">
        <v>3</v>
      </c>
      <c r="H2174" s="1" t="s">
        <v>4</v>
      </c>
      <c r="I2174" s="1" t="s">
        <v>84</v>
      </c>
      <c r="J2174" s="1" t="s">
        <v>3713</v>
      </c>
      <c r="K2174" s="1" t="s">
        <v>3714</v>
      </c>
      <c r="L2174" s="30">
        <v>970</v>
      </c>
      <c r="M2174" s="30">
        <v>3950</v>
      </c>
      <c r="N2174" s="30">
        <v>100</v>
      </c>
      <c r="O2174" s="30">
        <v>0</v>
      </c>
      <c r="P2174" s="27">
        <v>6.9</v>
      </c>
      <c r="Q2174" s="30">
        <v>220</v>
      </c>
      <c r="R2174" s="30">
        <v>92</v>
      </c>
      <c r="S2174" s="9">
        <v>44540956</v>
      </c>
      <c r="T2174" s="9">
        <v>400000</v>
      </c>
      <c r="U2174" s="9">
        <f>IMDB4[[#This Row],[Gross Revenue]]-IMDB4[[#This Row],[Budget]]</f>
        <v>44140956</v>
      </c>
      <c r="V2174" s="9" t="str">
        <f>IF(IMDB4[[#This Row],[Profit]]&gt;0,"Hit","Flop")</f>
        <v>Hit</v>
      </c>
      <c r="W2174" s="9" t="str" cm="1">
        <f t="array" ref="W2174">_xlfn.IFS(IMDB4[[#This Row],[IMDb Score (1-10)]]&gt;=8,"Excellent",IMDB4[[#This Row],[IMDb Score (1-10)]]&gt;=7,"Good",IMDB4[[#This Row],[IMDb Score (1-10)]]&gt;=5,"Average",TRUE,"Poor")</f>
        <v>Average</v>
      </c>
      <c r="X2174" s="9" t="str">
        <f>IF(IMDB4[[#This Row],[Duration (min)]]&lt;90,"Short",IF(IMDB4[[#This Row],[Duration (min)]]&lt;=120,"Medium", "Long"))</f>
        <v>Medium</v>
      </c>
    </row>
    <row r="2175" spans="1:24" x14ac:dyDescent="0.25">
      <c r="A2175" s="1" t="s">
        <v>3028</v>
      </c>
      <c r="B2175" s="2">
        <v>37325</v>
      </c>
      <c r="C2175" s="30">
        <f>YEAR(IMDB4[[#This Row],[Release Date]])</f>
        <v>2002</v>
      </c>
      <c r="D2175" s="30" t="str">
        <f>FLOOR(IMDB4[[#This Row],[Year]],10)&amp;"s"</f>
        <v>2000s</v>
      </c>
      <c r="E2175" s="1" t="s">
        <v>32</v>
      </c>
      <c r="F2175" s="1" t="s">
        <v>2</v>
      </c>
      <c r="G2175" s="1" t="s">
        <v>3</v>
      </c>
      <c r="H2175" s="1" t="s">
        <v>4</v>
      </c>
      <c r="I2175" s="1" t="s">
        <v>132</v>
      </c>
      <c r="J2175" s="1" t="s">
        <v>935</v>
      </c>
      <c r="K2175" s="1" t="s">
        <v>1337</v>
      </c>
      <c r="L2175" s="30">
        <v>970</v>
      </c>
      <c r="M2175" s="30">
        <v>3770</v>
      </c>
      <c r="N2175" s="30">
        <v>150</v>
      </c>
      <c r="O2175" s="30">
        <v>0</v>
      </c>
      <c r="P2175" s="27">
        <v>5.6</v>
      </c>
      <c r="Q2175" s="30">
        <v>98</v>
      </c>
      <c r="R2175" s="30">
        <v>115</v>
      </c>
      <c r="S2175" s="9">
        <v>39177215</v>
      </c>
      <c r="T2175" s="9">
        <v>38000000</v>
      </c>
      <c r="U2175" s="9">
        <f>IMDB4[[#This Row],[Gross Revenue]]-IMDB4[[#This Row],[Budget]]</f>
        <v>1177215</v>
      </c>
      <c r="V2175" s="9" t="str">
        <f>IF(IMDB4[[#This Row],[Profit]]&gt;0,"Hit","Flop")</f>
        <v>Hit</v>
      </c>
      <c r="W2175" s="9" t="str" cm="1">
        <f t="array" ref="W2175">_xlfn.IFS(IMDB4[[#This Row],[IMDb Score (1-10)]]&gt;=8,"Excellent",IMDB4[[#This Row],[IMDb Score (1-10)]]&gt;=7,"Good",IMDB4[[#This Row],[IMDb Score (1-10)]]&gt;=5,"Average",TRUE,"Poor")</f>
        <v>Average</v>
      </c>
      <c r="X2175" s="9" t="str">
        <f>IF(IMDB4[[#This Row],[Duration (min)]]&lt;90,"Short",IF(IMDB4[[#This Row],[Duration (min)]]&lt;=120,"Medium", "Long"))</f>
        <v>Medium</v>
      </c>
    </row>
    <row r="2176" spans="1:24" x14ac:dyDescent="0.25">
      <c r="A2176" s="1" t="s">
        <v>4444</v>
      </c>
      <c r="B2176" s="2">
        <v>38916</v>
      </c>
      <c r="C2176" s="30">
        <f>YEAR(IMDB4[[#This Row],[Release Date]])</f>
        <v>2006</v>
      </c>
      <c r="D2176" s="30" t="str">
        <f>FLOOR(IMDB4[[#This Row],[Year]],10)&amp;"s"</f>
        <v>2000s</v>
      </c>
      <c r="E2176" s="1" t="s">
        <v>32</v>
      </c>
      <c r="F2176" s="1" t="s">
        <v>20</v>
      </c>
      <c r="G2176" s="1" t="s">
        <v>3</v>
      </c>
      <c r="H2176" s="1" t="s">
        <v>4</v>
      </c>
      <c r="I2176" s="1" t="s">
        <v>132</v>
      </c>
      <c r="J2176" s="1" t="s">
        <v>3713</v>
      </c>
      <c r="K2176" s="1" t="s">
        <v>2458</v>
      </c>
      <c r="L2176" s="30">
        <v>970</v>
      </c>
      <c r="M2176" s="30">
        <v>4374</v>
      </c>
      <c r="N2176" s="30">
        <v>480</v>
      </c>
      <c r="O2176" s="30">
        <v>484</v>
      </c>
      <c r="P2176" s="27">
        <v>5.9</v>
      </c>
      <c r="Q2176" s="30">
        <v>110</v>
      </c>
      <c r="R2176" s="30">
        <v>108</v>
      </c>
      <c r="S2176" s="9">
        <v>17803796</v>
      </c>
      <c r="T2176" s="9">
        <v>20000000</v>
      </c>
      <c r="U2176" s="9">
        <f>IMDB4[[#This Row],[Gross Revenue]]-IMDB4[[#This Row],[Budget]]</f>
        <v>-2196204</v>
      </c>
      <c r="V2176" s="9" t="str">
        <f>IF(IMDB4[[#This Row],[Profit]]&gt;0,"Hit","Flop")</f>
        <v>Flop</v>
      </c>
      <c r="W2176" s="9" t="str" cm="1">
        <f t="array" ref="W2176">_xlfn.IFS(IMDB4[[#This Row],[IMDb Score (1-10)]]&gt;=8,"Excellent",IMDB4[[#This Row],[IMDb Score (1-10)]]&gt;=7,"Good",IMDB4[[#This Row],[IMDb Score (1-10)]]&gt;=5,"Average",TRUE,"Poor")</f>
        <v>Average</v>
      </c>
      <c r="X2176" s="9" t="str">
        <f>IF(IMDB4[[#This Row],[Duration (min)]]&lt;90,"Short",IF(IMDB4[[#This Row],[Duration (min)]]&lt;=120,"Medium", "Long"))</f>
        <v>Medium</v>
      </c>
    </row>
    <row r="2177" spans="1:24" x14ac:dyDescent="0.25">
      <c r="A2177" s="1" t="s">
        <v>733</v>
      </c>
      <c r="B2177" s="2">
        <v>32663</v>
      </c>
      <c r="C2177" s="30">
        <f>YEAR(IMDB4[[#This Row],[Release Date]])</f>
        <v>1989</v>
      </c>
      <c r="D2177" s="30" t="str">
        <f>FLOOR(IMDB4[[#This Row],[Year]],10)&amp;"s"</f>
        <v>1980s</v>
      </c>
      <c r="E2177" s="1" t="s">
        <v>32</v>
      </c>
      <c r="F2177" s="1" t="s">
        <v>315</v>
      </c>
      <c r="G2177" s="1" t="s">
        <v>3</v>
      </c>
      <c r="H2177" s="1" t="s">
        <v>4</v>
      </c>
      <c r="I2177" s="1" t="s">
        <v>92</v>
      </c>
      <c r="J2177" s="1" t="s">
        <v>734</v>
      </c>
      <c r="K2177" s="1" t="s">
        <v>735</v>
      </c>
      <c r="L2177" s="30">
        <v>969</v>
      </c>
      <c r="M2177" s="30">
        <v>2987</v>
      </c>
      <c r="N2177" s="30">
        <v>52</v>
      </c>
      <c r="O2177" s="30">
        <v>0</v>
      </c>
      <c r="P2177" s="27">
        <v>6.6</v>
      </c>
      <c r="Q2177" s="30">
        <v>98</v>
      </c>
      <c r="R2177" s="30">
        <v>103</v>
      </c>
      <c r="S2177" s="9">
        <v>57469179</v>
      </c>
      <c r="T2177" s="9">
        <v>11500000</v>
      </c>
      <c r="U2177" s="9">
        <f>IMDB4[[#This Row],[Gross Revenue]]-IMDB4[[#This Row],[Budget]]</f>
        <v>45969179</v>
      </c>
      <c r="V2177" s="9" t="str">
        <f>IF(IMDB4[[#This Row],[Profit]]&gt;0,"Hit","Flop")</f>
        <v>Hit</v>
      </c>
      <c r="W2177" s="9" t="str" cm="1">
        <f t="array" ref="W2177">_xlfn.IFS(IMDB4[[#This Row],[IMDb Score (1-10)]]&gt;=8,"Excellent",IMDB4[[#This Row],[IMDb Score (1-10)]]&gt;=7,"Good",IMDB4[[#This Row],[IMDb Score (1-10)]]&gt;=5,"Average",TRUE,"Poor")</f>
        <v>Average</v>
      </c>
      <c r="X2177" s="9" t="str">
        <f>IF(IMDB4[[#This Row],[Duration (min)]]&lt;90,"Short",IF(IMDB4[[#This Row],[Duration (min)]]&lt;=120,"Medium", "Long"))</f>
        <v>Medium</v>
      </c>
    </row>
    <row r="2178" spans="1:24" x14ac:dyDescent="0.25">
      <c r="A2178" s="1" t="s">
        <v>5937</v>
      </c>
      <c r="B2178" s="2">
        <v>40661</v>
      </c>
      <c r="C2178" s="30">
        <f>YEAR(IMDB4[[#This Row],[Release Date]])</f>
        <v>2011</v>
      </c>
      <c r="D2178" s="30" t="str">
        <f>FLOOR(IMDB4[[#This Row],[Year]],10)&amp;"s"</f>
        <v>2010s</v>
      </c>
      <c r="E2178" s="1" t="s">
        <v>32</v>
      </c>
      <c r="F2178" s="1" t="s">
        <v>20</v>
      </c>
      <c r="G2178" s="1" t="s">
        <v>3</v>
      </c>
      <c r="H2178" s="1" t="s">
        <v>4</v>
      </c>
      <c r="I2178" s="1" t="s">
        <v>132</v>
      </c>
      <c r="J2178" s="1" t="s">
        <v>5938</v>
      </c>
      <c r="K2178" s="1" t="s">
        <v>2849</v>
      </c>
      <c r="L2178" s="30">
        <v>969</v>
      </c>
      <c r="M2178" s="30">
        <v>2371</v>
      </c>
      <c r="N2178" s="30">
        <v>42</v>
      </c>
      <c r="O2178" s="30">
        <v>13000</v>
      </c>
      <c r="P2178" s="27">
        <v>5.9</v>
      </c>
      <c r="Q2178" s="30">
        <v>128</v>
      </c>
      <c r="R2178" s="30">
        <v>112</v>
      </c>
      <c r="S2178" s="9">
        <v>39026186</v>
      </c>
      <c r="T2178" s="9">
        <v>35000000</v>
      </c>
      <c r="U2178" s="9">
        <f>IMDB4[[#This Row],[Gross Revenue]]-IMDB4[[#This Row],[Budget]]</f>
        <v>4026186</v>
      </c>
      <c r="V2178" s="9" t="str">
        <f>IF(IMDB4[[#This Row],[Profit]]&gt;0,"Hit","Flop")</f>
        <v>Hit</v>
      </c>
      <c r="W2178" s="9" t="str" cm="1">
        <f t="array" ref="W2178">_xlfn.IFS(IMDB4[[#This Row],[IMDb Score (1-10)]]&gt;=8,"Excellent",IMDB4[[#This Row],[IMDb Score (1-10)]]&gt;=7,"Good",IMDB4[[#This Row],[IMDb Score (1-10)]]&gt;=5,"Average",TRUE,"Poor")</f>
        <v>Average</v>
      </c>
      <c r="X2178" s="9" t="str">
        <f>IF(IMDB4[[#This Row],[Duration (min)]]&lt;90,"Short",IF(IMDB4[[#This Row],[Duration (min)]]&lt;=120,"Medium", "Long"))</f>
        <v>Medium</v>
      </c>
    </row>
    <row r="2179" spans="1:24" x14ac:dyDescent="0.25">
      <c r="A2179" s="1" t="s">
        <v>1096</v>
      </c>
      <c r="B2179" s="2">
        <v>34421</v>
      </c>
      <c r="C2179" s="30">
        <f>YEAR(IMDB4[[#This Row],[Release Date]])</f>
        <v>1994</v>
      </c>
      <c r="D2179" s="30" t="str">
        <f>FLOOR(IMDB4[[#This Row],[Year]],10)&amp;"s"</f>
        <v>1990s</v>
      </c>
      <c r="E2179" s="1" t="s">
        <v>32</v>
      </c>
      <c r="F2179" s="1" t="s">
        <v>315</v>
      </c>
      <c r="G2179" s="1" t="s">
        <v>3</v>
      </c>
      <c r="H2179" s="1" t="s">
        <v>4</v>
      </c>
      <c r="I2179" s="1" t="s">
        <v>92</v>
      </c>
      <c r="J2179" s="1" t="s">
        <v>734</v>
      </c>
      <c r="K2179" s="1" t="s">
        <v>427</v>
      </c>
      <c r="L2179" s="30">
        <v>969</v>
      </c>
      <c r="M2179" s="30">
        <v>1775</v>
      </c>
      <c r="N2179" s="30">
        <v>0</v>
      </c>
      <c r="O2179" s="30">
        <v>0</v>
      </c>
      <c r="P2179" s="27">
        <v>6.4</v>
      </c>
      <c r="Q2179" s="30">
        <v>109</v>
      </c>
      <c r="R2179" s="30">
        <v>107</v>
      </c>
      <c r="S2179" s="9">
        <v>18090181</v>
      </c>
      <c r="T2179" s="9">
        <v>8000000</v>
      </c>
      <c r="U2179" s="9">
        <f>IMDB4[[#This Row],[Gross Revenue]]-IMDB4[[#This Row],[Budget]]</f>
        <v>10090181</v>
      </c>
      <c r="V2179" s="9" t="str">
        <f>IF(IMDB4[[#This Row],[Profit]]&gt;0,"Hit","Flop")</f>
        <v>Hit</v>
      </c>
      <c r="W2179" s="9" t="str" cm="1">
        <f t="array" ref="W2179">_xlfn.IFS(IMDB4[[#This Row],[IMDb Score (1-10)]]&gt;=8,"Excellent",IMDB4[[#This Row],[IMDb Score (1-10)]]&gt;=7,"Good",IMDB4[[#This Row],[IMDb Score (1-10)]]&gt;=5,"Average",TRUE,"Poor")</f>
        <v>Average</v>
      </c>
      <c r="X2179" s="9" t="str">
        <f>IF(IMDB4[[#This Row],[Duration (min)]]&lt;90,"Short",IF(IMDB4[[#This Row],[Duration (min)]]&lt;=120,"Medium", "Long"))</f>
        <v>Medium</v>
      </c>
    </row>
    <row r="2180" spans="1:24" x14ac:dyDescent="0.25">
      <c r="A2180" s="1" t="s">
        <v>5146</v>
      </c>
      <c r="B2180" s="2">
        <v>40137</v>
      </c>
      <c r="C2180" s="30">
        <f>YEAR(IMDB4[[#This Row],[Release Date]])</f>
        <v>2009</v>
      </c>
      <c r="D2180" s="30" t="str">
        <f>FLOOR(IMDB4[[#This Row],[Year]],10)&amp;"s"</f>
        <v>2000s</v>
      </c>
      <c r="E2180" s="1" t="s">
        <v>32</v>
      </c>
      <c r="F2180" s="1" t="s">
        <v>77</v>
      </c>
      <c r="G2180" s="1" t="s">
        <v>3</v>
      </c>
      <c r="H2180" s="1" t="s">
        <v>4</v>
      </c>
      <c r="I2180" s="1" t="s">
        <v>132</v>
      </c>
      <c r="J2180" s="1" t="s">
        <v>5147</v>
      </c>
      <c r="K2180" s="1" t="s">
        <v>609</v>
      </c>
      <c r="L2180" s="30">
        <v>969</v>
      </c>
      <c r="M2180" s="30">
        <v>2799</v>
      </c>
      <c r="N2180" s="30">
        <v>212</v>
      </c>
      <c r="O2180" s="30">
        <v>0</v>
      </c>
      <c r="P2180" s="27">
        <v>5.6</v>
      </c>
      <c r="Q2180" s="30">
        <v>113</v>
      </c>
      <c r="R2180" s="30">
        <v>108</v>
      </c>
      <c r="S2180" s="9">
        <v>12232937</v>
      </c>
      <c r="T2180" s="9">
        <v>22000000</v>
      </c>
      <c r="U2180" s="9">
        <f>IMDB4[[#This Row],[Gross Revenue]]-IMDB4[[#This Row],[Budget]]</f>
        <v>-9767063</v>
      </c>
      <c r="V2180" s="9" t="str">
        <f>IF(IMDB4[[#This Row],[Profit]]&gt;0,"Hit","Flop")</f>
        <v>Flop</v>
      </c>
      <c r="W2180" s="9" t="str" cm="1">
        <f t="array" ref="W2180">_xlfn.IFS(IMDB4[[#This Row],[IMDb Score (1-10)]]&gt;=8,"Excellent",IMDB4[[#This Row],[IMDb Score (1-10)]]&gt;=7,"Good",IMDB4[[#This Row],[IMDb Score (1-10)]]&gt;=5,"Average",TRUE,"Poor")</f>
        <v>Average</v>
      </c>
      <c r="X2180" s="9" t="str">
        <f>IF(IMDB4[[#This Row],[Duration (min)]]&lt;90,"Short",IF(IMDB4[[#This Row],[Duration (min)]]&lt;=120,"Medium", "Long"))</f>
        <v>Medium</v>
      </c>
    </row>
    <row r="2181" spans="1:24" x14ac:dyDescent="0.25">
      <c r="A2181" s="1" t="s">
        <v>5723</v>
      </c>
      <c r="B2181" s="2">
        <v>40519</v>
      </c>
      <c r="C2181" s="30">
        <f>YEAR(IMDB4[[#This Row],[Release Date]])</f>
        <v>2010</v>
      </c>
      <c r="D2181" s="30" t="str">
        <f>FLOOR(IMDB4[[#This Row],[Year]],10)&amp;"s"</f>
        <v>2010s</v>
      </c>
      <c r="E2181" s="1" t="s">
        <v>32</v>
      </c>
      <c r="F2181" s="1" t="s">
        <v>20</v>
      </c>
      <c r="G2181" s="1" t="s">
        <v>3</v>
      </c>
      <c r="H2181" s="1" t="s">
        <v>4</v>
      </c>
      <c r="I2181" s="1" t="s">
        <v>5</v>
      </c>
      <c r="J2181" s="1" t="s">
        <v>5398</v>
      </c>
      <c r="K2181" s="1" t="s">
        <v>5398</v>
      </c>
      <c r="L2181" s="30">
        <v>969</v>
      </c>
      <c r="M2181" s="30">
        <v>2530</v>
      </c>
      <c r="N2181" s="30">
        <v>969</v>
      </c>
      <c r="O2181" s="30">
        <v>0</v>
      </c>
      <c r="P2181" s="27">
        <v>6.3</v>
      </c>
      <c r="Q2181" s="30">
        <v>113</v>
      </c>
      <c r="R2181" s="30">
        <v>98</v>
      </c>
      <c r="S2181" s="9">
        <v>389804</v>
      </c>
      <c r="T2181" s="9">
        <v>65000</v>
      </c>
      <c r="U2181" s="9">
        <f>IMDB4[[#This Row],[Gross Revenue]]-IMDB4[[#This Row],[Budget]]</f>
        <v>324804</v>
      </c>
      <c r="V2181" s="9" t="str">
        <f>IF(IMDB4[[#This Row],[Profit]]&gt;0,"Hit","Flop")</f>
        <v>Hit</v>
      </c>
      <c r="W2181" s="9" t="str" cm="1">
        <f t="array" ref="W2181">_xlfn.IFS(IMDB4[[#This Row],[IMDb Score (1-10)]]&gt;=8,"Excellent",IMDB4[[#This Row],[IMDb Score (1-10)]]&gt;=7,"Good",IMDB4[[#This Row],[IMDb Score (1-10)]]&gt;=5,"Average",TRUE,"Poor")</f>
        <v>Average</v>
      </c>
      <c r="X2181" s="9" t="str">
        <f>IF(IMDB4[[#This Row],[Duration (min)]]&lt;90,"Short",IF(IMDB4[[#This Row],[Duration (min)]]&lt;=120,"Medium", "Long"))</f>
        <v>Medium</v>
      </c>
    </row>
    <row r="2182" spans="1:24" x14ac:dyDescent="0.25">
      <c r="A2182" s="1" t="s">
        <v>5397</v>
      </c>
      <c r="B2182" s="2">
        <v>39958</v>
      </c>
      <c r="C2182" s="30">
        <f>YEAR(IMDB4[[#This Row],[Release Date]])</f>
        <v>2009</v>
      </c>
      <c r="D2182" s="30" t="str">
        <f>FLOOR(IMDB4[[#This Row],[Year]],10)&amp;"s"</f>
        <v>2000s</v>
      </c>
      <c r="E2182" s="1" t="s">
        <v>32</v>
      </c>
      <c r="F2182" s="1" t="s">
        <v>91</v>
      </c>
      <c r="G2182" s="1" t="s">
        <v>3</v>
      </c>
      <c r="H2182" s="1" t="s">
        <v>4</v>
      </c>
      <c r="I2182" s="1" t="s">
        <v>92</v>
      </c>
      <c r="J2182" s="1" t="s">
        <v>5398</v>
      </c>
      <c r="K2182" s="1" t="s">
        <v>5399</v>
      </c>
      <c r="L2182" s="30">
        <v>969</v>
      </c>
      <c r="M2182" s="30">
        <v>3833</v>
      </c>
      <c r="N2182" s="30">
        <v>243</v>
      </c>
      <c r="O2182" s="30">
        <v>0</v>
      </c>
      <c r="P2182" s="27">
        <v>6.4</v>
      </c>
      <c r="Q2182" s="30">
        <v>238</v>
      </c>
      <c r="R2182" s="30">
        <v>95</v>
      </c>
      <c r="S2182" s="9">
        <v>100659</v>
      </c>
      <c r="T2182" s="9">
        <v>900000</v>
      </c>
      <c r="U2182" s="9">
        <f>IMDB4[[#This Row],[Gross Revenue]]-IMDB4[[#This Row],[Budget]]</f>
        <v>-799341</v>
      </c>
      <c r="V2182" s="9" t="str">
        <f>IF(IMDB4[[#This Row],[Profit]]&gt;0,"Hit","Flop")</f>
        <v>Flop</v>
      </c>
      <c r="W2182" s="9" t="str" cm="1">
        <f t="array" ref="W2182">_xlfn.IFS(IMDB4[[#This Row],[IMDb Score (1-10)]]&gt;=8,"Excellent",IMDB4[[#This Row],[IMDb Score (1-10)]]&gt;=7,"Good",IMDB4[[#This Row],[IMDb Score (1-10)]]&gt;=5,"Average",TRUE,"Poor")</f>
        <v>Average</v>
      </c>
      <c r="X2182" s="9" t="str">
        <f>IF(IMDB4[[#This Row],[Duration (min)]]&lt;90,"Short",IF(IMDB4[[#This Row],[Duration (min)]]&lt;=120,"Medium", "Long"))</f>
        <v>Medium</v>
      </c>
    </row>
    <row r="2183" spans="1:24" x14ac:dyDescent="0.25">
      <c r="A2183" s="1" t="s">
        <v>5986</v>
      </c>
      <c r="B2183" s="2">
        <v>40704</v>
      </c>
      <c r="C2183" s="30">
        <f>YEAR(IMDB4[[#This Row],[Release Date]])</f>
        <v>2011</v>
      </c>
      <c r="D2183" s="30" t="str">
        <f>FLOOR(IMDB4[[#This Row],[Year]],10)&amp;"s"</f>
        <v>2010s</v>
      </c>
      <c r="E2183" s="1" t="s">
        <v>32</v>
      </c>
      <c r="F2183" s="1" t="s">
        <v>91</v>
      </c>
      <c r="G2183" s="1" t="s">
        <v>3</v>
      </c>
      <c r="H2183" s="1" t="s">
        <v>4</v>
      </c>
      <c r="I2183" s="1" t="s">
        <v>92</v>
      </c>
      <c r="J2183" s="1" t="s">
        <v>5398</v>
      </c>
      <c r="K2183" s="1" t="s">
        <v>5399</v>
      </c>
      <c r="L2183" s="30">
        <v>969</v>
      </c>
      <c r="M2183" s="30">
        <v>1252</v>
      </c>
      <c r="N2183" s="30">
        <v>243</v>
      </c>
      <c r="O2183" s="30">
        <v>0</v>
      </c>
      <c r="P2183" s="27">
        <v>5.5</v>
      </c>
      <c r="Q2183" s="30">
        <v>292</v>
      </c>
      <c r="R2183" s="30">
        <v>101</v>
      </c>
      <c r="S2183" s="9">
        <v>77501</v>
      </c>
      <c r="T2183" s="9">
        <v>750000</v>
      </c>
      <c r="U2183" s="9">
        <f>IMDB4[[#This Row],[Gross Revenue]]-IMDB4[[#This Row],[Budget]]</f>
        <v>-672499</v>
      </c>
      <c r="V2183" s="9" t="str">
        <f>IF(IMDB4[[#This Row],[Profit]]&gt;0,"Hit","Flop")</f>
        <v>Flop</v>
      </c>
      <c r="W2183" s="9" t="str" cm="1">
        <f t="array" ref="W2183">_xlfn.IFS(IMDB4[[#This Row],[IMDb Score (1-10)]]&gt;=8,"Excellent",IMDB4[[#This Row],[IMDb Score (1-10)]]&gt;=7,"Good",IMDB4[[#This Row],[IMDb Score (1-10)]]&gt;=5,"Average",TRUE,"Poor")</f>
        <v>Average</v>
      </c>
      <c r="X2183" s="9" t="str">
        <f>IF(IMDB4[[#This Row],[Duration (min)]]&lt;90,"Short",IF(IMDB4[[#This Row],[Duration (min)]]&lt;=120,"Medium", "Long"))</f>
        <v>Medium</v>
      </c>
    </row>
    <row r="2184" spans="1:24" x14ac:dyDescent="0.25">
      <c r="A2184" s="1" t="s">
        <v>2864</v>
      </c>
      <c r="B2184" s="2">
        <v>37024</v>
      </c>
      <c r="C2184" s="30">
        <f>YEAR(IMDB4[[#This Row],[Release Date]])</f>
        <v>2001</v>
      </c>
      <c r="D2184" s="30" t="str">
        <f>FLOOR(IMDB4[[#This Row],[Year]],10)&amp;"s"</f>
        <v>2000s</v>
      </c>
      <c r="E2184" s="1" t="s">
        <v>32</v>
      </c>
      <c r="F2184" s="1" t="s">
        <v>77</v>
      </c>
      <c r="G2184" s="1" t="s">
        <v>3</v>
      </c>
      <c r="H2184" s="1" t="s">
        <v>4</v>
      </c>
      <c r="I2184" s="1" t="s">
        <v>92</v>
      </c>
      <c r="J2184" s="1" t="s">
        <v>2865</v>
      </c>
      <c r="K2184" s="1" t="s">
        <v>2020</v>
      </c>
      <c r="L2184" s="30">
        <v>968</v>
      </c>
      <c r="M2184" s="30">
        <v>3012</v>
      </c>
      <c r="N2184" s="30">
        <v>37</v>
      </c>
      <c r="O2184" s="30">
        <v>0</v>
      </c>
      <c r="P2184" s="27">
        <v>6.9</v>
      </c>
      <c r="Q2184" s="30">
        <v>110</v>
      </c>
      <c r="R2184" s="30">
        <v>131</v>
      </c>
      <c r="S2184" s="9">
        <v>18208078</v>
      </c>
      <c r="T2184" s="9">
        <v>60000000</v>
      </c>
      <c r="U2184" s="9">
        <f>IMDB4[[#This Row],[Gross Revenue]]-IMDB4[[#This Row],[Budget]]</f>
        <v>-41791922</v>
      </c>
      <c r="V2184" s="9" t="str">
        <f>IF(IMDB4[[#This Row],[Profit]]&gt;0,"Hit","Flop")</f>
        <v>Flop</v>
      </c>
      <c r="W2184" s="9" t="str" cm="1">
        <f t="array" ref="W2184">_xlfn.IFS(IMDB4[[#This Row],[IMDb Score (1-10)]]&gt;=8,"Excellent",IMDB4[[#This Row],[IMDb Score (1-10)]]&gt;=7,"Good",IMDB4[[#This Row],[IMDb Score (1-10)]]&gt;=5,"Average",TRUE,"Poor")</f>
        <v>Average</v>
      </c>
      <c r="X2184" s="9" t="str">
        <f>IF(IMDB4[[#This Row],[Duration (min)]]&lt;90,"Short",IF(IMDB4[[#This Row],[Duration (min)]]&lt;=120,"Medium", "Long"))</f>
        <v>Long</v>
      </c>
    </row>
    <row r="2185" spans="1:24" x14ac:dyDescent="0.25">
      <c r="A2185" s="1" t="s">
        <v>5031</v>
      </c>
      <c r="B2185" s="2">
        <v>39651</v>
      </c>
      <c r="C2185" s="30">
        <f>YEAR(IMDB4[[#This Row],[Release Date]])</f>
        <v>2008</v>
      </c>
      <c r="D2185" s="30" t="str">
        <f>FLOOR(IMDB4[[#This Row],[Year]],10)&amp;"s"</f>
        <v>2000s</v>
      </c>
      <c r="E2185" s="1" t="s">
        <v>32</v>
      </c>
      <c r="F2185" s="1" t="s">
        <v>20</v>
      </c>
      <c r="G2185" s="1" t="s">
        <v>3</v>
      </c>
      <c r="H2185" s="1" t="s">
        <v>4</v>
      </c>
      <c r="I2185" s="1" t="s">
        <v>92</v>
      </c>
      <c r="J2185" s="1" t="s">
        <v>2865</v>
      </c>
      <c r="K2185" s="1" t="s">
        <v>5032</v>
      </c>
      <c r="L2185" s="30">
        <v>968</v>
      </c>
      <c r="M2185" s="30">
        <v>2528</v>
      </c>
      <c r="N2185" s="30">
        <v>19</v>
      </c>
      <c r="O2185" s="30">
        <v>0</v>
      </c>
      <c r="P2185" s="27">
        <v>6.9</v>
      </c>
      <c r="Q2185" s="30">
        <v>195</v>
      </c>
      <c r="R2185" s="30">
        <v>91</v>
      </c>
      <c r="S2185" s="9">
        <v>12055108</v>
      </c>
      <c r="T2185" s="9">
        <v>8000000</v>
      </c>
      <c r="U2185" s="9">
        <f>IMDB4[[#This Row],[Gross Revenue]]-IMDB4[[#This Row],[Budget]]</f>
        <v>4055108</v>
      </c>
      <c r="V2185" s="9" t="str">
        <f>IF(IMDB4[[#This Row],[Profit]]&gt;0,"Hit","Flop")</f>
        <v>Hit</v>
      </c>
      <c r="W2185" s="9" t="str" cm="1">
        <f t="array" ref="W2185">_xlfn.IFS(IMDB4[[#This Row],[IMDb Score (1-10)]]&gt;=8,"Excellent",IMDB4[[#This Row],[IMDb Score (1-10)]]&gt;=7,"Good",IMDB4[[#This Row],[IMDb Score (1-10)]]&gt;=5,"Average",TRUE,"Poor")</f>
        <v>Average</v>
      </c>
      <c r="X2185" s="9" t="str">
        <f>IF(IMDB4[[#This Row],[Duration (min)]]&lt;90,"Short",IF(IMDB4[[#This Row],[Duration (min)]]&lt;=120,"Medium", "Long"))</f>
        <v>Medium</v>
      </c>
    </row>
    <row r="2186" spans="1:24" x14ac:dyDescent="0.25">
      <c r="A2186" s="1" t="s">
        <v>667</v>
      </c>
      <c r="B2186" s="2">
        <v>32271</v>
      </c>
      <c r="C2186" s="30">
        <f>YEAR(IMDB4[[#This Row],[Release Date]])</f>
        <v>1988</v>
      </c>
      <c r="D2186" s="30" t="str">
        <f>FLOOR(IMDB4[[#This Row],[Year]],10)&amp;"s"</f>
        <v>1980s</v>
      </c>
      <c r="E2186" s="1" t="s">
        <v>32</v>
      </c>
      <c r="F2186" s="1" t="s">
        <v>315</v>
      </c>
      <c r="G2186" s="1" t="s">
        <v>3</v>
      </c>
      <c r="H2186" s="1" t="s">
        <v>4</v>
      </c>
      <c r="I2186" s="1" t="s">
        <v>92</v>
      </c>
      <c r="J2186" s="1" t="s">
        <v>668</v>
      </c>
      <c r="K2186" s="1" t="s">
        <v>669</v>
      </c>
      <c r="L2186" s="30">
        <v>968</v>
      </c>
      <c r="M2186" s="30">
        <v>2545</v>
      </c>
      <c r="N2186" s="30">
        <v>7</v>
      </c>
      <c r="O2186" s="30">
        <v>0</v>
      </c>
      <c r="P2186" s="27">
        <v>6.7</v>
      </c>
      <c r="Q2186" s="30">
        <v>130</v>
      </c>
      <c r="R2186" s="30">
        <v>118</v>
      </c>
      <c r="S2186" s="9">
        <v>1705139</v>
      </c>
      <c r="T2186" s="9">
        <v>4700000</v>
      </c>
      <c r="U2186" s="9">
        <f>IMDB4[[#This Row],[Gross Revenue]]-IMDB4[[#This Row],[Budget]]</f>
        <v>-2994861</v>
      </c>
      <c r="V2186" s="9" t="str">
        <f>IF(IMDB4[[#This Row],[Profit]]&gt;0,"Hit","Flop")</f>
        <v>Flop</v>
      </c>
      <c r="W2186" s="9" t="str" cm="1">
        <f t="array" ref="W2186">_xlfn.IFS(IMDB4[[#This Row],[IMDb Score (1-10)]]&gt;=8,"Excellent",IMDB4[[#This Row],[IMDb Score (1-10)]]&gt;=7,"Good",IMDB4[[#This Row],[IMDb Score (1-10)]]&gt;=5,"Average",TRUE,"Poor")</f>
        <v>Average</v>
      </c>
      <c r="X2186" s="9" t="str">
        <f>IF(IMDB4[[#This Row],[Duration (min)]]&lt;90,"Short",IF(IMDB4[[#This Row],[Duration (min)]]&lt;=120,"Medium", "Long"))</f>
        <v>Medium</v>
      </c>
    </row>
    <row r="2187" spans="1:24" x14ac:dyDescent="0.25">
      <c r="A2187" s="1" t="s">
        <v>5424</v>
      </c>
      <c r="B2187" s="2">
        <v>39929</v>
      </c>
      <c r="C2187" s="30">
        <f>YEAR(IMDB4[[#This Row],[Release Date]])</f>
        <v>2009</v>
      </c>
      <c r="D2187" s="30" t="str">
        <f>FLOOR(IMDB4[[#This Row],[Year]],10)&amp;"s"</f>
        <v>2000s</v>
      </c>
      <c r="E2187" s="1" t="s">
        <v>1</v>
      </c>
      <c r="F2187" s="1" t="s">
        <v>20</v>
      </c>
      <c r="G2187" s="1" t="s">
        <v>3</v>
      </c>
      <c r="H2187" s="1" t="s">
        <v>338</v>
      </c>
      <c r="I2187" s="1" t="s">
        <v>84</v>
      </c>
      <c r="J2187" s="1" t="s">
        <v>2865</v>
      </c>
      <c r="K2187" s="1" t="s">
        <v>5425</v>
      </c>
      <c r="L2187" s="30">
        <v>968</v>
      </c>
      <c r="M2187" s="30">
        <v>4270</v>
      </c>
      <c r="N2187" s="30">
        <v>50</v>
      </c>
      <c r="O2187" s="30">
        <v>0</v>
      </c>
      <c r="P2187" s="27">
        <v>7</v>
      </c>
      <c r="Q2187" s="30">
        <v>41</v>
      </c>
      <c r="R2187" s="30">
        <v>118</v>
      </c>
      <c r="S2187" s="9">
        <v>1089445</v>
      </c>
      <c r="T2187" s="9">
        <v>12500000</v>
      </c>
      <c r="U2187" s="9">
        <f>IMDB4[[#This Row],[Gross Revenue]]-IMDB4[[#This Row],[Budget]]</f>
        <v>-11410555</v>
      </c>
      <c r="V2187" s="9" t="str">
        <f>IF(IMDB4[[#This Row],[Profit]]&gt;0,"Hit","Flop")</f>
        <v>Flop</v>
      </c>
      <c r="W2187" s="9" t="str" cm="1">
        <f t="array" ref="W2187">_xlfn.IFS(IMDB4[[#This Row],[IMDb Score (1-10)]]&gt;=8,"Excellent",IMDB4[[#This Row],[IMDb Score (1-10)]]&gt;=7,"Good",IMDB4[[#This Row],[IMDb Score (1-10)]]&gt;=5,"Average",TRUE,"Poor")</f>
        <v>Good</v>
      </c>
      <c r="X2187" s="9" t="str">
        <f>IF(IMDB4[[#This Row],[Duration (min)]]&lt;90,"Short",IF(IMDB4[[#This Row],[Duration (min)]]&lt;=120,"Medium", "Long"))</f>
        <v>Medium</v>
      </c>
    </row>
    <row r="2188" spans="1:24" x14ac:dyDescent="0.25">
      <c r="A2188" s="1" t="s">
        <v>5971</v>
      </c>
      <c r="B2188" s="2">
        <v>40612</v>
      </c>
      <c r="C2188" s="30">
        <f>YEAR(IMDB4[[#This Row],[Release Date]])</f>
        <v>2011</v>
      </c>
      <c r="D2188" s="30" t="str">
        <f>FLOOR(IMDB4[[#This Row],[Year]],10)&amp;"s"</f>
        <v>2010s</v>
      </c>
      <c r="E2188" s="1" t="s">
        <v>32</v>
      </c>
      <c r="F2188" s="1" t="s">
        <v>20</v>
      </c>
      <c r="G2188" s="1" t="s">
        <v>3</v>
      </c>
      <c r="H2188" s="1" t="s">
        <v>4</v>
      </c>
      <c r="I2188" s="1" t="s">
        <v>92</v>
      </c>
      <c r="J2188" s="1" t="s">
        <v>2865</v>
      </c>
      <c r="K2188" s="1" t="s">
        <v>5972</v>
      </c>
      <c r="L2188" s="30">
        <v>968</v>
      </c>
      <c r="M2188" s="30">
        <v>2046</v>
      </c>
      <c r="N2188" s="30">
        <v>32</v>
      </c>
      <c r="O2188" s="30">
        <v>0</v>
      </c>
      <c r="P2188" s="27">
        <v>5.6</v>
      </c>
      <c r="Q2188" s="30">
        <v>66</v>
      </c>
      <c r="R2188" s="30">
        <v>82</v>
      </c>
      <c r="S2188" s="9">
        <v>40557</v>
      </c>
      <c r="T2188" s="9">
        <v>60000</v>
      </c>
      <c r="U2188" s="9">
        <f>IMDB4[[#This Row],[Gross Revenue]]-IMDB4[[#This Row],[Budget]]</f>
        <v>-19443</v>
      </c>
      <c r="V2188" s="9" t="str">
        <f>IF(IMDB4[[#This Row],[Profit]]&gt;0,"Hit","Flop")</f>
        <v>Flop</v>
      </c>
      <c r="W2188" s="9" t="str" cm="1">
        <f t="array" ref="W2188">_xlfn.IFS(IMDB4[[#This Row],[IMDb Score (1-10)]]&gt;=8,"Excellent",IMDB4[[#This Row],[IMDb Score (1-10)]]&gt;=7,"Good",IMDB4[[#This Row],[IMDb Score (1-10)]]&gt;=5,"Average",TRUE,"Poor")</f>
        <v>Average</v>
      </c>
      <c r="X2188" s="9" t="str">
        <f>IF(IMDB4[[#This Row],[Duration (min)]]&lt;90,"Short",IF(IMDB4[[#This Row],[Duration (min)]]&lt;=120,"Medium", "Long"))</f>
        <v>Short</v>
      </c>
    </row>
    <row r="2189" spans="1:24" x14ac:dyDescent="0.25">
      <c r="A2189" s="1" t="s">
        <v>977</v>
      </c>
      <c r="B2189" s="2">
        <v>34184</v>
      </c>
      <c r="C2189" s="30">
        <f>YEAR(IMDB4[[#This Row],[Release Date]])</f>
        <v>1993</v>
      </c>
      <c r="D2189" s="30" t="str">
        <f>FLOOR(IMDB4[[#This Row],[Year]],10)&amp;"s"</f>
        <v>1990s</v>
      </c>
      <c r="E2189" s="1" t="s">
        <v>32</v>
      </c>
      <c r="F2189" s="1" t="s">
        <v>40</v>
      </c>
      <c r="G2189" s="1" t="s">
        <v>3</v>
      </c>
      <c r="H2189" s="1" t="s">
        <v>4</v>
      </c>
      <c r="I2189" s="1" t="s">
        <v>132</v>
      </c>
      <c r="J2189" s="1" t="s">
        <v>978</v>
      </c>
      <c r="K2189" s="1" t="s">
        <v>225</v>
      </c>
      <c r="L2189" s="30">
        <v>967</v>
      </c>
      <c r="M2189" s="30">
        <v>2129</v>
      </c>
      <c r="N2189" s="30">
        <v>14000</v>
      </c>
      <c r="O2189" s="30">
        <v>19000</v>
      </c>
      <c r="P2189" s="27">
        <v>8.1</v>
      </c>
      <c r="Q2189" s="30">
        <v>308</v>
      </c>
      <c r="R2189" s="30">
        <v>127</v>
      </c>
      <c r="S2189" s="9">
        <v>356784000</v>
      </c>
      <c r="T2189" s="9">
        <v>63000000</v>
      </c>
      <c r="U2189" s="9">
        <f>IMDB4[[#This Row],[Gross Revenue]]-IMDB4[[#This Row],[Budget]]</f>
        <v>293784000</v>
      </c>
      <c r="V2189" s="9" t="str">
        <f>IF(IMDB4[[#This Row],[Profit]]&gt;0,"Hit","Flop")</f>
        <v>Hit</v>
      </c>
      <c r="W2189" s="9" t="str" cm="1">
        <f t="array" ref="W2189">_xlfn.IFS(IMDB4[[#This Row],[IMDb Score (1-10)]]&gt;=8,"Excellent",IMDB4[[#This Row],[IMDb Score (1-10)]]&gt;=7,"Good",IMDB4[[#This Row],[IMDb Score (1-10)]]&gt;=5,"Average",TRUE,"Poor")</f>
        <v>Excellent</v>
      </c>
      <c r="X2189" s="9" t="str">
        <f>IF(IMDB4[[#This Row],[Duration (min)]]&lt;90,"Short",IF(IMDB4[[#This Row],[Duration (min)]]&lt;=120,"Medium", "Long"))</f>
        <v>Long</v>
      </c>
    </row>
    <row r="2190" spans="1:24" x14ac:dyDescent="0.25">
      <c r="A2190" s="1" t="s">
        <v>442</v>
      </c>
      <c r="B2190" s="2">
        <v>30778</v>
      </c>
      <c r="C2190" s="30">
        <f>YEAR(IMDB4[[#This Row],[Release Date]])</f>
        <v>1984</v>
      </c>
      <c r="D2190" s="30" t="str">
        <f>FLOOR(IMDB4[[#This Row],[Year]],10)&amp;"s"</f>
        <v>1980s</v>
      </c>
      <c r="E2190" s="1" t="s">
        <v>32</v>
      </c>
      <c r="F2190" s="1" t="s">
        <v>9</v>
      </c>
      <c r="G2190" s="1" t="s">
        <v>3</v>
      </c>
      <c r="H2190" s="1" t="s">
        <v>4</v>
      </c>
      <c r="I2190" s="1" t="s">
        <v>84</v>
      </c>
      <c r="J2190" s="1" t="s">
        <v>443</v>
      </c>
      <c r="K2190" s="1" t="s">
        <v>444</v>
      </c>
      <c r="L2190" s="30">
        <v>967</v>
      </c>
      <c r="M2190" s="30">
        <v>1962</v>
      </c>
      <c r="N2190" s="30">
        <v>71</v>
      </c>
      <c r="O2190" s="30">
        <v>0</v>
      </c>
      <c r="P2190" s="27">
        <v>6.5</v>
      </c>
      <c r="Q2190" s="30">
        <v>60</v>
      </c>
      <c r="R2190" s="30">
        <v>107</v>
      </c>
      <c r="S2190" s="9">
        <v>80000000</v>
      </c>
      <c r="T2190" s="9">
        <v>8200000</v>
      </c>
      <c r="U2190" s="9">
        <f>IMDB4[[#This Row],[Gross Revenue]]-IMDB4[[#This Row],[Budget]]</f>
        <v>71800000</v>
      </c>
      <c r="V2190" s="9" t="str">
        <f>IF(IMDB4[[#This Row],[Profit]]&gt;0,"Hit","Flop")</f>
        <v>Hit</v>
      </c>
      <c r="W2190" s="9" t="str" cm="1">
        <f t="array" ref="W2190">_xlfn.IFS(IMDB4[[#This Row],[IMDb Score (1-10)]]&gt;=8,"Excellent",IMDB4[[#This Row],[IMDb Score (1-10)]]&gt;=7,"Good",IMDB4[[#This Row],[IMDb Score (1-10)]]&gt;=5,"Average",TRUE,"Poor")</f>
        <v>Average</v>
      </c>
      <c r="X2190" s="9" t="str">
        <f>IF(IMDB4[[#This Row],[Duration (min)]]&lt;90,"Short",IF(IMDB4[[#This Row],[Duration (min)]]&lt;=120,"Medium", "Long"))</f>
        <v>Medium</v>
      </c>
    </row>
    <row r="2191" spans="1:24" x14ac:dyDescent="0.25">
      <c r="A2191" s="1" t="s">
        <v>2702</v>
      </c>
      <c r="B2191" s="2">
        <v>37038</v>
      </c>
      <c r="C2191" s="30">
        <f>YEAR(IMDB4[[#This Row],[Release Date]])</f>
        <v>2001</v>
      </c>
      <c r="D2191" s="30" t="str">
        <f>FLOOR(IMDB4[[#This Row],[Year]],10)&amp;"s"</f>
        <v>2000s</v>
      </c>
      <c r="E2191" s="1" t="s">
        <v>32</v>
      </c>
      <c r="F2191" s="1" t="s">
        <v>9</v>
      </c>
      <c r="G2191" s="1" t="s">
        <v>3</v>
      </c>
      <c r="H2191" s="1" t="s">
        <v>4</v>
      </c>
      <c r="I2191" s="1" t="s">
        <v>132</v>
      </c>
      <c r="J2191" s="1" t="s">
        <v>443</v>
      </c>
      <c r="K2191" s="1" t="s">
        <v>2703</v>
      </c>
      <c r="L2191" s="30">
        <v>967</v>
      </c>
      <c r="M2191" s="30">
        <v>3152</v>
      </c>
      <c r="N2191" s="30">
        <v>24</v>
      </c>
      <c r="O2191" s="30">
        <v>15000</v>
      </c>
      <c r="P2191" s="27">
        <v>7.6</v>
      </c>
      <c r="Q2191" s="30">
        <v>129</v>
      </c>
      <c r="R2191" s="30">
        <v>132</v>
      </c>
      <c r="S2191" s="9">
        <v>40270895</v>
      </c>
      <c r="T2191" s="9">
        <v>22000000</v>
      </c>
      <c r="U2191" s="9">
        <f>IMDB4[[#This Row],[Gross Revenue]]-IMDB4[[#This Row],[Budget]]</f>
        <v>18270895</v>
      </c>
      <c r="V2191" s="9" t="str">
        <f>IF(IMDB4[[#This Row],[Profit]]&gt;0,"Hit","Flop")</f>
        <v>Hit</v>
      </c>
      <c r="W2191" s="9" t="str" cm="1">
        <f t="array" ref="W2191">_xlfn.IFS(IMDB4[[#This Row],[IMDb Score (1-10)]]&gt;=8,"Excellent",IMDB4[[#This Row],[IMDb Score (1-10)]]&gt;=7,"Good",IMDB4[[#This Row],[IMDb Score (1-10)]]&gt;=5,"Average",TRUE,"Poor")</f>
        <v>Good</v>
      </c>
      <c r="X2191" s="9" t="str">
        <f>IF(IMDB4[[#This Row],[Duration (min)]]&lt;90,"Short",IF(IMDB4[[#This Row],[Duration (min)]]&lt;=120,"Medium", "Long"))</f>
        <v>Long</v>
      </c>
    </row>
    <row r="2192" spans="1:24" x14ac:dyDescent="0.25">
      <c r="A2192" s="1" t="s">
        <v>651</v>
      </c>
      <c r="B2192" s="2">
        <v>32284</v>
      </c>
      <c r="C2192" s="30">
        <f>YEAR(IMDB4[[#This Row],[Release Date]])</f>
        <v>1988</v>
      </c>
      <c r="D2192" s="30" t="str">
        <f>FLOOR(IMDB4[[#This Row],[Year]],10)&amp;"s"</f>
        <v>1980s</v>
      </c>
      <c r="E2192" s="1" t="s">
        <v>32</v>
      </c>
      <c r="F2192" s="1" t="s">
        <v>9</v>
      </c>
      <c r="G2192" s="1" t="s">
        <v>3</v>
      </c>
      <c r="H2192" s="1" t="s">
        <v>4</v>
      </c>
      <c r="I2192" s="1" t="s">
        <v>92</v>
      </c>
      <c r="J2192" s="1" t="s">
        <v>443</v>
      </c>
      <c r="K2192" s="1" t="s">
        <v>652</v>
      </c>
      <c r="L2192" s="30">
        <v>967</v>
      </c>
      <c r="M2192" s="30">
        <v>3067</v>
      </c>
      <c r="N2192" s="30">
        <v>21</v>
      </c>
      <c r="O2192" s="30">
        <v>377</v>
      </c>
      <c r="P2192" s="27">
        <v>5.6</v>
      </c>
      <c r="Q2192" s="30">
        <v>28</v>
      </c>
      <c r="R2192" s="30">
        <v>107</v>
      </c>
      <c r="S2192" s="9">
        <v>16118077</v>
      </c>
      <c r="T2192" s="9">
        <v>25000000</v>
      </c>
      <c r="U2192" s="9">
        <f>IMDB4[[#This Row],[Gross Revenue]]-IMDB4[[#This Row],[Budget]]</f>
        <v>-8881923</v>
      </c>
      <c r="V2192" s="9" t="str">
        <f>IF(IMDB4[[#This Row],[Profit]]&gt;0,"Hit","Flop")</f>
        <v>Flop</v>
      </c>
      <c r="W2192" s="9" t="str" cm="1">
        <f t="array" ref="W2192">_xlfn.IFS(IMDB4[[#This Row],[IMDb Score (1-10)]]&gt;=8,"Excellent",IMDB4[[#This Row],[IMDb Score (1-10)]]&gt;=7,"Good",IMDB4[[#This Row],[IMDb Score (1-10)]]&gt;=5,"Average",TRUE,"Poor")</f>
        <v>Average</v>
      </c>
      <c r="X2192" s="9" t="str">
        <f>IF(IMDB4[[#This Row],[Duration (min)]]&lt;90,"Short",IF(IMDB4[[#This Row],[Duration (min)]]&lt;=120,"Medium", "Long"))</f>
        <v>Medium</v>
      </c>
    </row>
    <row r="2193" spans="1:24" x14ac:dyDescent="0.25">
      <c r="A2193" s="1" t="s">
        <v>5618</v>
      </c>
      <c r="B2193" s="2">
        <v>40322</v>
      </c>
      <c r="C2193" s="30">
        <f>YEAR(IMDB4[[#This Row],[Release Date]])</f>
        <v>2010</v>
      </c>
      <c r="D2193" s="30" t="str">
        <f>FLOOR(IMDB4[[#This Row],[Year]],10)&amp;"s"</f>
        <v>2010s</v>
      </c>
      <c r="E2193" s="1" t="s">
        <v>32</v>
      </c>
      <c r="F2193" s="1" t="s">
        <v>9</v>
      </c>
      <c r="G2193" s="1" t="s">
        <v>3</v>
      </c>
      <c r="H2193" s="1" t="s">
        <v>4</v>
      </c>
      <c r="I2193" s="1" t="s">
        <v>132</v>
      </c>
      <c r="J2193" s="1" t="s">
        <v>443</v>
      </c>
      <c r="K2193" s="1" t="s">
        <v>2697</v>
      </c>
      <c r="L2193" s="30">
        <v>967</v>
      </c>
      <c r="M2193" s="30">
        <v>1582</v>
      </c>
      <c r="N2193" s="30">
        <v>263</v>
      </c>
      <c r="O2193" s="30">
        <v>0</v>
      </c>
      <c r="P2193" s="27">
        <v>7</v>
      </c>
      <c r="Q2193" s="30">
        <v>248</v>
      </c>
      <c r="R2193" s="30">
        <v>91</v>
      </c>
      <c r="S2193" s="9">
        <v>2221809</v>
      </c>
      <c r="T2193" s="9">
        <v>5000000</v>
      </c>
      <c r="U2193" s="9">
        <f>IMDB4[[#This Row],[Gross Revenue]]-IMDB4[[#This Row],[Budget]]</f>
        <v>-2778191</v>
      </c>
      <c r="V2193" s="9" t="str">
        <f>IF(IMDB4[[#This Row],[Profit]]&gt;0,"Hit","Flop")</f>
        <v>Flop</v>
      </c>
      <c r="W2193" s="9" t="str" cm="1">
        <f t="array" ref="W2193">_xlfn.IFS(IMDB4[[#This Row],[IMDb Score (1-10)]]&gt;=8,"Excellent",IMDB4[[#This Row],[IMDb Score (1-10)]]&gt;=7,"Good",IMDB4[[#This Row],[IMDb Score (1-10)]]&gt;=5,"Average",TRUE,"Poor")</f>
        <v>Good</v>
      </c>
      <c r="X2193" s="9" t="str">
        <f>IF(IMDB4[[#This Row],[Duration (min)]]&lt;90,"Short",IF(IMDB4[[#This Row],[Duration (min)]]&lt;=120,"Medium", "Long"))</f>
        <v>Medium</v>
      </c>
    </row>
    <row r="2194" spans="1:24" x14ac:dyDescent="0.25">
      <c r="A2194" s="1" t="s">
        <v>6784</v>
      </c>
      <c r="B2194" s="2">
        <v>41927</v>
      </c>
      <c r="C2194" s="30">
        <f>YEAR(IMDB4[[#This Row],[Release Date]])</f>
        <v>2014</v>
      </c>
      <c r="D2194" s="30" t="str">
        <f>FLOOR(IMDB4[[#This Row],[Year]],10)&amp;"s"</f>
        <v>2010s</v>
      </c>
      <c r="E2194" s="1" t="s">
        <v>32</v>
      </c>
      <c r="F2194" s="1" t="s">
        <v>20</v>
      </c>
      <c r="G2194" s="1" t="s">
        <v>3</v>
      </c>
      <c r="H2194" s="1" t="s">
        <v>4</v>
      </c>
      <c r="I2194" s="1" t="s">
        <v>132</v>
      </c>
      <c r="J2194" s="1" t="s">
        <v>3239</v>
      </c>
      <c r="K2194" s="1" t="s">
        <v>2961</v>
      </c>
      <c r="L2194" s="30">
        <v>966</v>
      </c>
      <c r="M2194" s="30">
        <v>4830</v>
      </c>
      <c r="N2194" s="30">
        <v>167</v>
      </c>
      <c r="O2194" s="30">
        <v>3000</v>
      </c>
      <c r="P2194" s="27">
        <v>5.7</v>
      </c>
      <c r="Q2194" s="30">
        <v>52</v>
      </c>
      <c r="R2194" s="30">
        <v>106</v>
      </c>
      <c r="S2194" s="9">
        <v>65182182</v>
      </c>
      <c r="T2194" s="9">
        <v>24000000</v>
      </c>
      <c r="U2194" s="9">
        <f>IMDB4[[#This Row],[Gross Revenue]]-IMDB4[[#This Row],[Budget]]</f>
        <v>41182182</v>
      </c>
      <c r="V2194" s="9" t="str">
        <f>IF(IMDB4[[#This Row],[Profit]]&gt;0,"Hit","Flop")</f>
        <v>Hit</v>
      </c>
      <c r="W2194" s="9" t="str" cm="1">
        <f t="array" ref="W2194">_xlfn.IFS(IMDB4[[#This Row],[IMDb Score (1-10)]]&gt;=8,"Excellent",IMDB4[[#This Row],[IMDb Score (1-10)]]&gt;=7,"Good",IMDB4[[#This Row],[IMDb Score (1-10)]]&gt;=5,"Average",TRUE,"Poor")</f>
        <v>Average</v>
      </c>
      <c r="X2194" s="9" t="str">
        <f>IF(IMDB4[[#This Row],[Duration (min)]]&lt;90,"Short",IF(IMDB4[[#This Row],[Duration (min)]]&lt;=120,"Medium", "Long"))</f>
        <v>Medium</v>
      </c>
    </row>
    <row r="2195" spans="1:24" x14ac:dyDescent="0.25">
      <c r="A2195" s="1" t="s">
        <v>3238</v>
      </c>
      <c r="B2195" s="2">
        <v>37417</v>
      </c>
      <c r="C2195" s="30">
        <f>YEAR(IMDB4[[#This Row],[Release Date]])</f>
        <v>2002</v>
      </c>
      <c r="D2195" s="30" t="str">
        <f>FLOOR(IMDB4[[#This Row],[Year]],10)&amp;"s"</f>
        <v>2000s</v>
      </c>
      <c r="E2195" s="1" t="s">
        <v>32</v>
      </c>
      <c r="F2195" s="1" t="s">
        <v>77</v>
      </c>
      <c r="G2195" s="1" t="s">
        <v>3</v>
      </c>
      <c r="H2195" s="1" t="s">
        <v>4</v>
      </c>
      <c r="I2195" s="1" t="s">
        <v>132</v>
      </c>
      <c r="J2195" s="1" t="s">
        <v>3239</v>
      </c>
      <c r="K2195" s="1" t="s">
        <v>3240</v>
      </c>
      <c r="L2195" s="30">
        <v>966</v>
      </c>
      <c r="M2195" s="30">
        <v>2018</v>
      </c>
      <c r="N2195" s="30">
        <v>11</v>
      </c>
      <c r="O2195" s="30">
        <v>797</v>
      </c>
      <c r="P2195" s="27">
        <v>5.3</v>
      </c>
      <c r="Q2195" s="30">
        <v>81</v>
      </c>
      <c r="R2195" s="30">
        <v>98</v>
      </c>
      <c r="S2195" s="9">
        <v>50189179</v>
      </c>
      <c r="T2195" s="9">
        <v>60000000</v>
      </c>
      <c r="U2195" s="9">
        <f>IMDB4[[#This Row],[Gross Revenue]]-IMDB4[[#This Row],[Budget]]</f>
        <v>-9810821</v>
      </c>
      <c r="V2195" s="9" t="str">
        <f>IF(IMDB4[[#This Row],[Profit]]&gt;0,"Hit","Flop")</f>
        <v>Flop</v>
      </c>
      <c r="W2195" s="9" t="str" cm="1">
        <f t="array" ref="W2195">_xlfn.IFS(IMDB4[[#This Row],[IMDb Score (1-10)]]&gt;=8,"Excellent",IMDB4[[#This Row],[IMDb Score (1-10)]]&gt;=7,"Good",IMDB4[[#This Row],[IMDb Score (1-10)]]&gt;=5,"Average",TRUE,"Poor")</f>
        <v>Average</v>
      </c>
      <c r="X2195" s="9" t="str">
        <f>IF(IMDB4[[#This Row],[Duration (min)]]&lt;90,"Short",IF(IMDB4[[#This Row],[Duration (min)]]&lt;=120,"Medium", "Long"))</f>
        <v>Medium</v>
      </c>
    </row>
    <row r="2196" spans="1:24" x14ac:dyDescent="0.25">
      <c r="A2196" s="1" t="s">
        <v>5825</v>
      </c>
      <c r="B2196" s="2">
        <v>40886</v>
      </c>
      <c r="C2196" s="30">
        <f>YEAR(IMDB4[[#This Row],[Release Date]])</f>
        <v>2011</v>
      </c>
      <c r="D2196" s="30" t="str">
        <f>FLOOR(IMDB4[[#This Row],[Year]],10)&amp;"s"</f>
        <v>2010s</v>
      </c>
      <c r="E2196" s="1" t="s">
        <v>32</v>
      </c>
      <c r="F2196" s="1" t="s">
        <v>20</v>
      </c>
      <c r="G2196" s="1" t="s">
        <v>3</v>
      </c>
      <c r="H2196" s="1" t="s">
        <v>4</v>
      </c>
      <c r="I2196" s="1" t="s">
        <v>92</v>
      </c>
      <c r="J2196" s="1" t="s">
        <v>4765</v>
      </c>
      <c r="K2196" s="1" t="s">
        <v>1375</v>
      </c>
      <c r="L2196" s="30">
        <v>966</v>
      </c>
      <c r="M2196" s="30">
        <v>3393</v>
      </c>
      <c r="N2196" s="30">
        <v>101</v>
      </c>
      <c r="O2196" s="30">
        <v>10000</v>
      </c>
      <c r="P2196" s="27">
        <v>5.9</v>
      </c>
      <c r="Q2196" s="30">
        <v>237</v>
      </c>
      <c r="R2196" s="30">
        <v>111</v>
      </c>
      <c r="S2196" s="9">
        <v>45045037</v>
      </c>
      <c r="T2196" s="9">
        <v>36000000</v>
      </c>
      <c r="U2196" s="9">
        <f>IMDB4[[#This Row],[Gross Revenue]]-IMDB4[[#This Row],[Budget]]</f>
        <v>9045037</v>
      </c>
      <c r="V2196" s="9" t="str">
        <f>IF(IMDB4[[#This Row],[Profit]]&gt;0,"Hit","Flop")</f>
        <v>Hit</v>
      </c>
      <c r="W2196" s="9" t="str" cm="1">
        <f t="array" ref="W2196">_xlfn.IFS(IMDB4[[#This Row],[IMDb Score (1-10)]]&gt;=8,"Excellent",IMDB4[[#This Row],[IMDb Score (1-10)]]&gt;=7,"Good",IMDB4[[#This Row],[IMDb Score (1-10)]]&gt;=5,"Average",TRUE,"Poor")</f>
        <v>Average</v>
      </c>
      <c r="X2196" s="9" t="str">
        <f>IF(IMDB4[[#This Row],[Duration (min)]]&lt;90,"Short",IF(IMDB4[[#This Row],[Duration (min)]]&lt;=120,"Medium", "Long"))</f>
        <v>Medium</v>
      </c>
    </row>
    <row r="2197" spans="1:24" x14ac:dyDescent="0.25">
      <c r="A2197" s="1" t="s">
        <v>5354</v>
      </c>
      <c r="B2197" s="2">
        <v>40141</v>
      </c>
      <c r="C2197" s="30">
        <f>YEAR(IMDB4[[#This Row],[Release Date]])</f>
        <v>2009</v>
      </c>
      <c r="D2197" s="30" t="str">
        <f>FLOOR(IMDB4[[#This Row],[Year]],10)&amp;"s"</f>
        <v>2000s</v>
      </c>
      <c r="E2197" s="1" t="s">
        <v>32</v>
      </c>
      <c r="F2197" s="1" t="s">
        <v>20</v>
      </c>
      <c r="G2197" s="1" t="s">
        <v>3</v>
      </c>
      <c r="H2197" s="1" t="s">
        <v>4</v>
      </c>
      <c r="I2197" s="1" t="s">
        <v>92</v>
      </c>
      <c r="J2197" s="1" t="s">
        <v>4765</v>
      </c>
      <c r="K2197" s="1" t="s">
        <v>5355</v>
      </c>
      <c r="L2197" s="30">
        <v>966</v>
      </c>
      <c r="M2197" s="30">
        <v>2661</v>
      </c>
      <c r="N2197" s="30">
        <v>34</v>
      </c>
      <c r="O2197" s="30">
        <v>0</v>
      </c>
      <c r="P2197" s="27">
        <v>6.4</v>
      </c>
      <c r="Q2197" s="30">
        <v>116</v>
      </c>
      <c r="R2197" s="30">
        <v>90</v>
      </c>
      <c r="S2197" s="9">
        <v>4360548</v>
      </c>
      <c r="T2197" s="9">
        <v>15000000</v>
      </c>
      <c r="U2197" s="9">
        <f>IMDB4[[#This Row],[Gross Revenue]]-IMDB4[[#This Row],[Budget]]</f>
        <v>-10639452</v>
      </c>
      <c r="V2197" s="9" t="str">
        <f>IF(IMDB4[[#This Row],[Profit]]&gt;0,"Hit","Flop")</f>
        <v>Flop</v>
      </c>
      <c r="W2197" s="9" t="str" cm="1">
        <f t="array" ref="W2197">_xlfn.IFS(IMDB4[[#This Row],[IMDb Score (1-10)]]&gt;=8,"Excellent",IMDB4[[#This Row],[IMDb Score (1-10)]]&gt;=7,"Good",IMDB4[[#This Row],[IMDb Score (1-10)]]&gt;=5,"Average",TRUE,"Poor")</f>
        <v>Average</v>
      </c>
      <c r="X2197" s="9" t="str">
        <f>IF(IMDB4[[#This Row],[Duration (min)]]&lt;90,"Short",IF(IMDB4[[#This Row],[Duration (min)]]&lt;=120,"Medium", "Long"))</f>
        <v>Medium</v>
      </c>
    </row>
    <row r="2198" spans="1:24" x14ac:dyDescent="0.25">
      <c r="A2198" s="1" t="s">
        <v>4764</v>
      </c>
      <c r="B2198" s="2">
        <v>39259</v>
      </c>
      <c r="C2198" s="30">
        <f>YEAR(IMDB4[[#This Row],[Release Date]])</f>
        <v>2007</v>
      </c>
      <c r="D2198" s="30" t="str">
        <f>FLOOR(IMDB4[[#This Row],[Year]],10)&amp;"s"</f>
        <v>2000s</v>
      </c>
      <c r="E2198" s="1" t="s">
        <v>32</v>
      </c>
      <c r="F2198" s="1" t="s">
        <v>20</v>
      </c>
      <c r="G2198" s="1" t="s">
        <v>3</v>
      </c>
      <c r="H2198" s="1" t="s">
        <v>4</v>
      </c>
      <c r="I2198" s="1" t="s">
        <v>92</v>
      </c>
      <c r="J2198" s="1" t="s">
        <v>4765</v>
      </c>
      <c r="K2198" s="1" t="s">
        <v>4766</v>
      </c>
      <c r="L2198" s="30">
        <v>966</v>
      </c>
      <c r="M2198" s="30">
        <v>3307</v>
      </c>
      <c r="N2198" s="30">
        <v>0</v>
      </c>
      <c r="O2198" s="30">
        <v>319</v>
      </c>
      <c r="P2198" s="27">
        <v>5.3</v>
      </c>
      <c r="Q2198" s="30">
        <v>51</v>
      </c>
      <c r="R2198" s="30">
        <v>93</v>
      </c>
      <c r="S2198" s="9">
        <v>900926</v>
      </c>
      <c r="T2198" s="9">
        <v>10000000</v>
      </c>
      <c r="U2198" s="9">
        <f>IMDB4[[#This Row],[Gross Revenue]]-IMDB4[[#This Row],[Budget]]</f>
        <v>-9099074</v>
      </c>
      <c r="V2198" s="9" t="str">
        <f>IF(IMDB4[[#This Row],[Profit]]&gt;0,"Hit","Flop")</f>
        <v>Flop</v>
      </c>
      <c r="W2198" s="9" t="str" cm="1">
        <f t="array" ref="W2198">_xlfn.IFS(IMDB4[[#This Row],[IMDb Score (1-10)]]&gt;=8,"Excellent",IMDB4[[#This Row],[IMDb Score (1-10)]]&gt;=7,"Good",IMDB4[[#This Row],[IMDb Score (1-10)]]&gt;=5,"Average",TRUE,"Poor")</f>
        <v>Average</v>
      </c>
      <c r="X2198" s="9" t="str">
        <f>IF(IMDB4[[#This Row],[Duration (min)]]&lt;90,"Short",IF(IMDB4[[#This Row],[Duration (min)]]&lt;=120,"Medium", "Long"))</f>
        <v>Medium</v>
      </c>
    </row>
    <row r="2199" spans="1:24" x14ac:dyDescent="0.25">
      <c r="A2199" s="1" t="s">
        <v>2880</v>
      </c>
      <c r="B2199" s="2">
        <v>36935</v>
      </c>
      <c r="C2199" s="30">
        <f>YEAR(IMDB4[[#This Row],[Release Date]])</f>
        <v>2001</v>
      </c>
      <c r="D2199" s="30" t="str">
        <f>FLOOR(IMDB4[[#This Row],[Year]],10)&amp;"s"</f>
        <v>2000s</v>
      </c>
      <c r="E2199" s="1" t="s">
        <v>32</v>
      </c>
      <c r="F2199" s="1" t="s">
        <v>77</v>
      </c>
      <c r="G2199" s="1" t="s">
        <v>3</v>
      </c>
      <c r="H2199" s="1" t="s">
        <v>11</v>
      </c>
      <c r="I2199" s="1" t="s">
        <v>132</v>
      </c>
      <c r="J2199" s="1" t="s">
        <v>162</v>
      </c>
      <c r="K2199" s="1" t="s">
        <v>1152</v>
      </c>
      <c r="L2199" s="30">
        <v>964</v>
      </c>
      <c r="M2199" s="30">
        <v>2888</v>
      </c>
      <c r="N2199" s="30">
        <v>0</v>
      </c>
      <c r="O2199" s="30">
        <v>299</v>
      </c>
      <c r="P2199" s="27">
        <v>4.7</v>
      </c>
      <c r="Q2199" s="30">
        <v>107</v>
      </c>
      <c r="R2199" s="30">
        <v>104</v>
      </c>
      <c r="S2199" s="9">
        <v>27053815</v>
      </c>
      <c r="T2199" s="9">
        <v>40000000</v>
      </c>
      <c r="U2199" s="9">
        <f>IMDB4[[#This Row],[Gross Revenue]]-IMDB4[[#This Row],[Budget]]</f>
        <v>-12946185</v>
      </c>
      <c r="V2199" s="9" t="str">
        <f>IF(IMDB4[[#This Row],[Profit]]&gt;0,"Hit","Flop")</f>
        <v>Flop</v>
      </c>
      <c r="W2199" s="9" t="str" cm="1">
        <f t="array" ref="W2199">_xlfn.IFS(IMDB4[[#This Row],[IMDb Score (1-10)]]&gt;=8,"Excellent",IMDB4[[#This Row],[IMDb Score (1-10)]]&gt;=7,"Good",IMDB4[[#This Row],[IMDb Score (1-10)]]&gt;=5,"Average",TRUE,"Poor")</f>
        <v>Poor</v>
      </c>
      <c r="X2199" s="9" t="str">
        <f>IF(IMDB4[[#This Row],[Duration (min)]]&lt;90,"Short",IF(IMDB4[[#This Row],[Duration (min)]]&lt;=120,"Medium", "Long"))</f>
        <v>Medium</v>
      </c>
    </row>
    <row r="2200" spans="1:24" x14ac:dyDescent="0.25">
      <c r="A2200" s="1" t="s">
        <v>6073</v>
      </c>
      <c r="B2200" s="2">
        <v>41062</v>
      </c>
      <c r="C2200" s="30">
        <f>YEAR(IMDB4[[#This Row],[Release Date]])</f>
        <v>2012</v>
      </c>
      <c r="D2200" s="30" t="str">
        <f>FLOOR(IMDB4[[#This Row],[Year]],10)&amp;"s"</f>
        <v>2010s</v>
      </c>
      <c r="E2200" s="1" t="s">
        <v>32</v>
      </c>
      <c r="F2200" s="1" t="s">
        <v>9</v>
      </c>
      <c r="G2200" s="1" t="s">
        <v>3</v>
      </c>
      <c r="H2200" s="1" t="s">
        <v>4</v>
      </c>
      <c r="I2200" s="1" t="s">
        <v>132</v>
      </c>
      <c r="J2200" s="1" t="s">
        <v>5232</v>
      </c>
      <c r="K2200" s="1" t="s">
        <v>6074</v>
      </c>
      <c r="L2200" s="30">
        <v>963</v>
      </c>
      <c r="M2200" s="30">
        <v>2054</v>
      </c>
      <c r="N2200" s="30">
        <v>128</v>
      </c>
      <c r="O2200" s="30">
        <v>32000</v>
      </c>
      <c r="P2200" s="27">
        <v>7.1</v>
      </c>
      <c r="Q2200" s="30">
        <v>414</v>
      </c>
      <c r="R2200" s="30">
        <v>89</v>
      </c>
      <c r="S2200" s="9">
        <v>64572496</v>
      </c>
      <c r="T2200" s="9">
        <v>12000000</v>
      </c>
      <c r="U2200" s="9">
        <f>IMDB4[[#This Row],[Gross Revenue]]-IMDB4[[#This Row],[Budget]]</f>
        <v>52572496</v>
      </c>
      <c r="V2200" s="9" t="str">
        <f>IF(IMDB4[[#This Row],[Profit]]&gt;0,"Hit","Flop")</f>
        <v>Hit</v>
      </c>
      <c r="W2200" s="9" t="str" cm="1">
        <f t="array" ref="W2200">_xlfn.IFS(IMDB4[[#This Row],[IMDb Score (1-10)]]&gt;=8,"Excellent",IMDB4[[#This Row],[IMDb Score (1-10)]]&gt;=7,"Good",IMDB4[[#This Row],[IMDb Score (1-10)]]&gt;=5,"Average",TRUE,"Poor")</f>
        <v>Good</v>
      </c>
      <c r="X2200" s="9" t="str">
        <f>IF(IMDB4[[#This Row],[Duration (min)]]&lt;90,"Short",IF(IMDB4[[#This Row],[Duration (min)]]&lt;=120,"Medium", "Long"))</f>
        <v>Short</v>
      </c>
    </row>
    <row r="2201" spans="1:24" x14ac:dyDescent="0.25">
      <c r="A2201" s="1" t="s">
        <v>6861</v>
      </c>
      <c r="B2201" s="2">
        <v>42187</v>
      </c>
      <c r="C2201" s="30">
        <f>YEAR(IMDB4[[#This Row],[Release Date]])</f>
        <v>2015</v>
      </c>
      <c r="D2201" s="30" t="str">
        <f>FLOOR(IMDB4[[#This Row],[Year]],10)&amp;"s"</f>
        <v>2010s</v>
      </c>
      <c r="E2201" s="1" t="s">
        <v>32</v>
      </c>
      <c r="F2201" s="1" t="s">
        <v>40</v>
      </c>
      <c r="G2201" s="1" t="s">
        <v>3</v>
      </c>
      <c r="H2201" s="1" t="s">
        <v>83</v>
      </c>
      <c r="I2201" s="1" t="s">
        <v>132</v>
      </c>
      <c r="J2201" s="1" t="s">
        <v>5232</v>
      </c>
      <c r="K2201" s="1" t="s">
        <v>6080</v>
      </c>
      <c r="L2201" s="30">
        <v>963</v>
      </c>
      <c r="M2201" s="30">
        <v>2131</v>
      </c>
      <c r="N2201" s="30">
        <v>175</v>
      </c>
      <c r="O2201" s="30">
        <v>40000</v>
      </c>
      <c r="P2201" s="27">
        <v>7.1</v>
      </c>
      <c r="Q2201" s="30">
        <v>361</v>
      </c>
      <c r="R2201" s="30">
        <v>121</v>
      </c>
      <c r="S2201" s="9">
        <v>43247140</v>
      </c>
      <c r="T2201" s="9">
        <v>55000000</v>
      </c>
      <c r="U2201" s="9">
        <f>IMDB4[[#This Row],[Gross Revenue]]-IMDB4[[#This Row],[Budget]]</f>
        <v>-11752860</v>
      </c>
      <c r="V2201" s="9" t="str">
        <f>IF(IMDB4[[#This Row],[Profit]]&gt;0,"Hit","Flop")</f>
        <v>Flop</v>
      </c>
      <c r="W2201" s="9" t="str" cm="1">
        <f t="array" ref="W2201">_xlfn.IFS(IMDB4[[#This Row],[IMDb Score (1-10)]]&gt;=8,"Excellent",IMDB4[[#This Row],[IMDb Score (1-10)]]&gt;=7,"Good",IMDB4[[#This Row],[IMDb Score (1-10)]]&gt;=5,"Average",TRUE,"Poor")</f>
        <v>Good</v>
      </c>
      <c r="X2201" s="9" t="str">
        <f>IF(IMDB4[[#This Row],[Duration (min)]]&lt;90,"Short",IF(IMDB4[[#This Row],[Duration (min)]]&lt;=120,"Medium", "Long"))</f>
        <v>Long</v>
      </c>
    </row>
    <row r="2202" spans="1:24" x14ac:dyDescent="0.25">
      <c r="A2202" s="1" t="s">
        <v>5234</v>
      </c>
      <c r="B2202" s="2">
        <v>39960</v>
      </c>
      <c r="C2202" s="30">
        <f>YEAR(IMDB4[[#This Row],[Release Date]])</f>
        <v>2009</v>
      </c>
      <c r="D2202" s="30" t="str">
        <f>FLOOR(IMDB4[[#This Row],[Year]],10)&amp;"s"</f>
        <v>2000s</v>
      </c>
      <c r="E2202" s="1" t="s">
        <v>32</v>
      </c>
      <c r="F2202" s="1" t="s">
        <v>20</v>
      </c>
      <c r="G2202" s="1" t="s">
        <v>3</v>
      </c>
      <c r="H2202" s="1" t="s">
        <v>4</v>
      </c>
      <c r="I2202" s="1" t="s">
        <v>132</v>
      </c>
      <c r="J2202" s="1" t="s">
        <v>5232</v>
      </c>
      <c r="K2202" s="1" t="s">
        <v>3252</v>
      </c>
      <c r="L2202" s="30">
        <v>963</v>
      </c>
      <c r="M2202" s="30">
        <v>3150</v>
      </c>
      <c r="N2202" s="30">
        <v>30</v>
      </c>
      <c r="O2202" s="30">
        <v>0</v>
      </c>
      <c r="P2202" s="27">
        <v>4.7</v>
      </c>
      <c r="Q2202" s="30">
        <v>133</v>
      </c>
      <c r="R2202" s="30">
        <v>103</v>
      </c>
      <c r="S2202" s="9">
        <v>29580087</v>
      </c>
      <c r="T2202" s="9">
        <v>58000000</v>
      </c>
      <c r="U2202" s="9">
        <f>IMDB4[[#This Row],[Gross Revenue]]-IMDB4[[#This Row],[Budget]]</f>
        <v>-28419913</v>
      </c>
      <c r="V2202" s="9" t="str">
        <f>IF(IMDB4[[#This Row],[Profit]]&gt;0,"Hit","Flop")</f>
        <v>Flop</v>
      </c>
      <c r="W2202" s="9" t="str" cm="1">
        <f t="array" ref="W2202">_xlfn.IFS(IMDB4[[#This Row],[IMDb Score (1-10)]]&gt;=8,"Excellent",IMDB4[[#This Row],[IMDb Score (1-10)]]&gt;=7,"Good",IMDB4[[#This Row],[IMDb Score (1-10)]]&gt;=5,"Average",TRUE,"Poor")</f>
        <v>Poor</v>
      </c>
      <c r="X2202" s="9" t="str">
        <f>IF(IMDB4[[#This Row],[Duration (min)]]&lt;90,"Short",IF(IMDB4[[#This Row],[Duration (min)]]&lt;=120,"Medium", "Long"))</f>
        <v>Medium</v>
      </c>
    </row>
    <row r="2203" spans="1:24" x14ac:dyDescent="0.25">
      <c r="A2203" s="1" t="s">
        <v>5928</v>
      </c>
      <c r="B2203" s="2">
        <v>40622</v>
      </c>
      <c r="C2203" s="30">
        <f>YEAR(IMDB4[[#This Row],[Release Date]])</f>
        <v>2011</v>
      </c>
      <c r="D2203" s="30" t="str">
        <f>FLOOR(IMDB4[[#This Row],[Year]],10)&amp;"s"</f>
        <v>2010s</v>
      </c>
      <c r="E2203" s="1" t="s">
        <v>32</v>
      </c>
      <c r="F2203" s="1" t="s">
        <v>91</v>
      </c>
      <c r="G2203" s="1" t="s">
        <v>3</v>
      </c>
      <c r="H2203" s="1" t="s">
        <v>4</v>
      </c>
      <c r="I2203" s="1" t="s">
        <v>132</v>
      </c>
      <c r="J2203" s="1" t="s">
        <v>5929</v>
      </c>
      <c r="K2203" s="1" t="s">
        <v>3317</v>
      </c>
      <c r="L2203" s="30">
        <v>963</v>
      </c>
      <c r="M2203" s="30">
        <v>4952</v>
      </c>
      <c r="N2203" s="30">
        <v>160</v>
      </c>
      <c r="O2203" s="30">
        <v>0</v>
      </c>
      <c r="P2203" s="27">
        <v>4</v>
      </c>
      <c r="Q2203" s="30">
        <v>231</v>
      </c>
      <c r="R2203" s="30">
        <v>90</v>
      </c>
      <c r="S2203" s="9">
        <v>18860403</v>
      </c>
      <c r="T2203" s="9">
        <v>25000000</v>
      </c>
      <c r="U2203" s="9">
        <f>IMDB4[[#This Row],[Gross Revenue]]-IMDB4[[#This Row],[Budget]]</f>
        <v>-6139597</v>
      </c>
      <c r="V2203" s="9" t="str">
        <f>IF(IMDB4[[#This Row],[Profit]]&gt;0,"Hit","Flop")</f>
        <v>Flop</v>
      </c>
      <c r="W2203" s="9" t="str" cm="1">
        <f t="array" ref="W2203">_xlfn.IFS(IMDB4[[#This Row],[IMDb Score (1-10)]]&gt;=8,"Excellent",IMDB4[[#This Row],[IMDb Score (1-10)]]&gt;=7,"Good",IMDB4[[#This Row],[IMDb Score (1-10)]]&gt;=5,"Average",TRUE,"Poor")</f>
        <v>Poor</v>
      </c>
      <c r="X2203" s="9" t="str">
        <f>IF(IMDB4[[#This Row],[Duration (min)]]&lt;90,"Short",IF(IMDB4[[#This Row],[Duration (min)]]&lt;=120,"Medium", "Long"))</f>
        <v>Medium</v>
      </c>
    </row>
    <row r="2204" spans="1:24" x14ac:dyDescent="0.25">
      <c r="A2204" s="1" t="s">
        <v>4716</v>
      </c>
      <c r="B2204" s="2">
        <v>39240</v>
      </c>
      <c r="C2204" s="30">
        <f>YEAR(IMDB4[[#This Row],[Release Date]])</f>
        <v>2007</v>
      </c>
      <c r="D2204" s="30" t="str">
        <f>FLOOR(IMDB4[[#This Row],[Year]],10)&amp;"s"</f>
        <v>2000s</v>
      </c>
      <c r="E2204" s="1" t="s">
        <v>32</v>
      </c>
      <c r="F2204" s="1" t="s">
        <v>33</v>
      </c>
      <c r="G2204" s="1" t="s">
        <v>160</v>
      </c>
      <c r="H2204" s="1" t="s">
        <v>161</v>
      </c>
      <c r="I2204" s="1" t="s">
        <v>132</v>
      </c>
      <c r="J2204" s="1" t="s">
        <v>162</v>
      </c>
      <c r="K2204" s="1" t="s">
        <v>4717</v>
      </c>
      <c r="L2204" s="30">
        <v>963</v>
      </c>
      <c r="M2204" s="30">
        <v>1754</v>
      </c>
      <c r="N2204" s="30">
        <v>10</v>
      </c>
      <c r="O2204" s="30">
        <v>14000</v>
      </c>
      <c r="P2204" s="27">
        <v>8</v>
      </c>
      <c r="Q2204" s="30">
        <v>242</v>
      </c>
      <c r="R2204" s="30">
        <v>89</v>
      </c>
      <c r="S2204" s="9">
        <v>4443403</v>
      </c>
      <c r="T2204" s="9">
        <v>7300000</v>
      </c>
      <c r="U2204" s="9">
        <f>IMDB4[[#This Row],[Gross Revenue]]-IMDB4[[#This Row],[Budget]]</f>
        <v>-2856597</v>
      </c>
      <c r="V2204" s="9" t="str">
        <f>IF(IMDB4[[#This Row],[Profit]]&gt;0,"Hit","Flop")</f>
        <v>Flop</v>
      </c>
      <c r="W2204" s="9" t="str" cm="1">
        <f t="array" ref="W2204">_xlfn.IFS(IMDB4[[#This Row],[IMDb Score (1-10)]]&gt;=8,"Excellent",IMDB4[[#This Row],[IMDb Score (1-10)]]&gt;=7,"Good",IMDB4[[#This Row],[IMDb Score (1-10)]]&gt;=5,"Average",TRUE,"Poor")</f>
        <v>Excellent</v>
      </c>
      <c r="X2204" s="9" t="str">
        <f>IF(IMDB4[[#This Row],[Duration (min)]]&lt;90,"Short",IF(IMDB4[[#This Row],[Duration (min)]]&lt;=120,"Medium", "Long"))</f>
        <v>Short</v>
      </c>
    </row>
    <row r="2205" spans="1:24" x14ac:dyDescent="0.25">
      <c r="A2205" s="1" t="s">
        <v>2330</v>
      </c>
      <c r="B2205" s="2">
        <v>36636</v>
      </c>
      <c r="C2205" s="30">
        <f>YEAR(IMDB4[[#This Row],[Release Date]])</f>
        <v>2000</v>
      </c>
      <c r="D2205" s="30" t="str">
        <f>FLOOR(IMDB4[[#This Row],[Year]],10)&amp;"s"</f>
        <v>2000s</v>
      </c>
      <c r="E2205" s="1" t="s">
        <v>32</v>
      </c>
      <c r="F2205" s="1" t="s">
        <v>2</v>
      </c>
      <c r="G2205" s="1" t="s">
        <v>3</v>
      </c>
      <c r="H2205" s="1" t="s">
        <v>1623</v>
      </c>
      <c r="I2205" s="1" t="s">
        <v>92</v>
      </c>
      <c r="J2205" s="1" t="s">
        <v>162</v>
      </c>
      <c r="K2205" s="1" t="s">
        <v>2331</v>
      </c>
      <c r="L2205" s="30">
        <v>963</v>
      </c>
      <c r="M2205" s="30">
        <v>2894</v>
      </c>
      <c r="N2205" s="30">
        <v>3000</v>
      </c>
      <c r="O2205" s="30">
        <v>0</v>
      </c>
      <c r="P2205" s="27">
        <v>8</v>
      </c>
      <c r="Q2205" s="30">
        <v>177</v>
      </c>
      <c r="R2205" s="30">
        <v>140</v>
      </c>
      <c r="S2205" s="9">
        <v>4157491</v>
      </c>
      <c r="T2205" s="9">
        <v>12800000</v>
      </c>
      <c r="U2205" s="9">
        <f>IMDB4[[#This Row],[Gross Revenue]]-IMDB4[[#This Row],[Budget]]</f>
        <v>-8642509</v>
      </c>
      <c r="V2205" s="9" t="str">
        <f>IF(IMDB4[[#This Row],[Profit]]&gt;0,"Hit","Flop")</f>
        <v>Flop</v>
      </c>
      <c r="W2205" s="9" t="str" cm="1">
        <f t="array" ref="W2205">_xlfn.IFS(IMDB4[[#This Row],[IMDb Score (1-10)]]&gt;=8,"Excellent",IMDB4[[#This Row],[IMDb Score (1-10)]]&gt;=7,"Good",IMDB4[[#This Row],[IMDb Score (1-10)]]&gt;=5,"Average",TRUE,"Poor")</f>
        <v>Excellent</v>
      </c>
      <c r="X2205" s="9" t="str">
        <f>IF(IMDB4[[#This Row],[Duration (min)]]&lt;90,"Short",IF(IMDB4[[#This Row],[Duration (min)]]&lt;=120,"Medium", "Long"))</f>
        <v>Long</v>
      </c>
    </row>
    <row r="2206" spans="1:24" x14ac:dyDescent="0.25">
      <c r="A2206" s="1" t="s">
        <v>2932</v>
      </c>
      <c r="B2206" s="2">
        <v>37378</v>
      </c>
      <c r="C2206" s="30">
        <f>YEAR(IMDB4[[#This Row],[Release Date]])</f>
        <v>2002</v>
      </c>
      <c r="D2206" s="30" t="str">
        <f>FLOOR(IMDB4[[#This Row],[Year]],10)&amp;"s"</f>
        <v>2000s</v>
      </c>
      <c r="E2206" s="1" t="s">
        <v>32</v>
      </c>
      <c r="F2206" s="1" t="s">
        <v>20</v>
      </c>
      <c r="G2206" s="1" t="s">
        <v>160</v>
      </c>
      <c r="H2206" s="1" t="s">
        <v>161</v>
      </c>
      <c r="I2206" s="1" t="s">
        <v>92</v>
      </c>
      <c r="J2206" s="1" t="s">
        <v>162</v>
      </c>
      <c r="K2206" s="1" t="s">
        <v>2933</v>
      </c>
      <c r="L2206" s="30">
        <v>963</v>
      </c>
      <c r="M2206" s="30">
        <v>3543</v>
      </c>
      <c r="N2206" s="30">
        <v>341</v>
      </c>
      <c r="O2206" s="30">
        <v>0</v>
      </c>
      <c r="P2206" s="27">
        <v>7.1</v>
      </c>
      <c r="Q2206" s="30">
        <v>128</v>
      </c>
      <c r="R2206" s="30">
        <v>111</v>
      </c>
      <c r="S2206" s="9">
        <v>3076425</v>
      </c>
      <c r="T2206" s="9">
        <v>8000000</v>
      </c>
      <c r="U2206" s="9">
        <f>IMDB4[[#This Row],[Gross Revenue]]-IMDB4[[#This Row],[Budget]]</f>
        <v>-4923575</v>
      </c>
      <c r="V2206" s="9" t="str">
        <f>IF(IMDB4[[#This Row],[Profit]]&gt;0,"Hit","Flop")</f>
        <v>Flop</v>
      </c>
      <c r="W2206" s="9" t="str" cm="1">
        <f t="array" ref="W2206">_xlfn.IFS(IMDB4[[#This Row],[IMDb Score (1-10)]]&gt;=8,"Excellent",IMDB4[[#This Row],[IMDb Score (1-10)]]&gt;=7,"Good",IMDB4[[#This Row],[IMDb Score (1-10)]]&gt;=5,"Average",TRUE,"Poor")</f>
        <v>Good</v>
      </c>
      <c r="X2206" s="9" t="str">
        <f>IF(IMDB4[[#This Row],[Duration (min)]]&lt;90,"Short",IF(IMDB4[[#This Row],[Duration (min)]]&lt;=120,"Medium", "Long"))</f>
        <v>Medium</v>
      </c>
    </row>
    <row r="2207" spans="1:24" x14ac:dyDescent="0.25">
      <c r="A2207" s="1" t="s">
        <v>248</v>
      </c>
      <c r="B2207" s="2">
        <v>28273</v>
      </c>
      <c r="C2207" s="30">
        <f>YEAR(IMDB4[[#This Row],[Release Date]])</f>
        <v>1977</v>
      </c>
      <c r="D2207" s="30" t="str">
        <f>FLOOR(IMDB4[[#This Row],[Year]],10)&amp;"s"</f>
        <v>1970s</v>
      </c>
      <c r="E2207" s="1" t="s">
        <v>32</v>
      </c>
      <c r="F2207" s="1" t="s">
        <v>40</v>
      </c>
      <c r="G2207" s="1" t="s">
        <v>3</v>
      </c>
      <c r="H2207" s="1" t="s">
        <v>83</v>
      </c>
      <c r="I2207" s="1" t="s">
        <v>84</v>
      </c>
      <c r="J2207" s="1" t="s">
        <v>162</v>
      </c>
      <c r="K2207" s="1" t="s">
        <v>249</v>
      </c>
      <c r="L2207" s="30">
        <v>963</v>
      </c>
      <c r="M2207" s="30">
        <v>2209</v>
      </c>
      <c r="N2207" s="30">
        <v>6</v>
      </c>
      <c r="O2207" s="30">
        <v>122</v>
      </c>
      <c r="P2207" s="27">
        <v>6.3</v>
      </c>
      <c r="Q2207" s="30">
        <v>6</v>
      </c>
      <c r="R2207" s="30">
        <v>107</v>
      </c>
      <c r="S2207" s="9">
        <v>1000000</v>
      </c>
      <c r="T2207" s="9">
        <v>9000000</v>
      </c>
      <c r="U2207" s="9">
        <f>IMDB4[[#This Row],[Gross Revenue]]-IMDB4[[#This Row],[Budget]]</f>
        <v>-8000000</v>
      </c>
      <c r="V2207" s="9" t="str">
        <f>IF(IMDB4[[#This Row],[Profit]]&gt;0,"Hit","Flop")</f>
        <v>Flop</v>
      </c>
      <c r="W2207" s="9" t="str" cm="1">
        <f t="array" ref="W2207">_xlfn.IFS(IMDB4[[#This Row],[IMDb Score (1-10)]]&gt;=8,"Excellent",IMDB4[[#This Row],[IMDb Score (1-10)]]&gt;=7,"Good",IMDB4[[#This Row],[IMDb Score (1-10)]]&gt;=5,"Average",TRUE,"Poor")</f>
        <v>Average</v>
      </c>
      <c r="X2207" s="9" t="str">
        <f>IF(IMDB4[[#This Row],[Duration (min)]]&lt;90,"Short",IF(IMDB4[[#This Row],[Duration (min)]]&lt;=120,"Medium", "Long"))</f>
        <v>Medium</v>
      </c>
    </row>
    <row r="2208" spans="1:24" x14ac:dyDescent="0.25">
      <c r="A2208" s="1" t="s">
        <v>5231</v>
      </c>
      <c r="B2208" s="2">
        <v>40009</v>
      </c>
      <c r="C2208" s="30">
        <f>YEAR(IMDB4[[#This Row],[Release Date]])</f>
        <v>2009</v>
      </c>
      <c r="D2208" s="30" t="str">
        <f>FLOOR(IMDB4[[#This Row],[Year]],10)&amp;"s"</f>
        <v>2000s</v>
      </c>
      <c r="E2208" s="1" t="s">
        <v>32</v>
      </c>
      <c r="F2208" s="1" t="s">
        <v>20</v>
      </c>
      <c r="G2208" s="1" t="s">
        <v>3</v>
      </c>
      <c r="H2208" s="1" t="s">
        <v>338</v>
      </c>
      <c r="I2208" s="1" t="s">
        <v>92</v>
      </c>
      <c r="J2208" s="1" t="s">
        <v>5232</v>
      </c>
      <c r="K2208" s="1" t="s">
        <v>5233</v>
      </c>
      <c r="L2208" s="30">
        <v>963</v>
      </c>
      <c r="M2208" s="30">
        <v>2658</v>
      </c>
      <c r="N2208" s="30">
        <v>89</v>
      </c>
      <c r="O2208" s="30">
        <v>0</v>
      </c>
      <c r="P2208" s="27">
        <v>6.8</v>
      </c>
      <c r="Q2208" s="30">
        <v>78</v>
      </c>
      <c r="R2208" s="30">
        <v>95</v>
      </c>
      <c r="S2208" s="9">
        <v>37606</v>
      </c>
      <c r="T2208" s="9">
        <v>3500000</v>
      </c>
      <c r="U2208" s="9">
        <f>IMDB4[[#This Row],[Gross Revenue]]-IMDB4[[#This Row],[Budget]]</f>
        <v>-3462394</v>
      </c>
      <c r="V2208" s="9" t="str">
        <f>IF(IMDB4[[#This Row],[Profit]]&gt;0,"Hit","Flop")</f>
        <v>Flop</v>
      </c>
      <c r="W2208" s="9" t="str" cm="1">
        <f t="array" ref="W2208">_xlfn.IFS(IMDB4[[#This Row],[IMDb Score (1-10)]]&gt;=8,"Excellent",IMDB4[[#This Row],[IMDb Score (1-10)]]&gt;=7,"Good",IMDB4[[#This Row],[IMDb Score (1-10)]]&gt;=5,"Average",TRUE,"Poor")</f>
        <v>Average</v>
      </c>
      <c r="X2208" s="9" t="str">
        <f>IF(IMDB4[[#This Row],[Duration (min)]]&lt;90,"Short",IF(IMDB4[[#This Row],[Duration (min)]]&lt;=120,"Medium", "Long"))</f>
        <v>Medium</v>
      </c>
    </row>
    <row r="2209" spans="1:24" x14ac:dyDescent="0.25">
      <c r="A2209" s="1" t="s">
        <v>159</v>
      </c>
      <c r="B2209" s="2">
        <v>25489</v>
      </c>
      <c r="C2209" s="30">
        <f>YEAR(IMDB4[[#This Row],[Release Date]])</f>
        <v>1969</v>
      </c>
      <c r="D2209" s="30" t="str">
        <f>FLOOR(IMDB4[[#This Row],[Year]],10)&amp;"s"</f>
        <v>1960s</v>
      </c>
      <c r="E2209" s="1" t="s">
        <v>32</v>
      </c>
      <c r="F2209" s="1" t="s">
        <v>2</v>
      </c>
      <c r="G2209" s="1" t="s">
        <v>160</v>
      </c>
      <c r="H2209" s="1" t="s">
        <v>161</v>
      </c>
      <c r="I2209" s="1" t="s">
        <v>92</v>
      </c>
      <c r="J2209" s="1" t="s">
        <v>162</v>
      </c>
      <c r="K2209" s="1" t="s">
        <v>163</v>
      </c>
      <c r="L2209" s="30">
        <v>963</v>
      </c>
      <c r="M2209" s="30">
        <v>1694</v>
      </c>
      <c r="N2209" s="30">
        <v>0</v>
      </c>
      <c r="O2209" s="30">
        <v>278</v>
      </c>
      <c r="P2209" s="27">
        <v>7.2</v>
      </c>
      <c r="Q2209" s="30">
        <v>35</v>
      </c>
      <c r="R2209" s="30">
        <v>123</v>
      </c>
      <c r="S2209" s="9">
        <v>26893</v>
      </c>
      <c r="T2209" s="9">
        <v>1600000</v>
      </c>
      <c r="U2209" s="9">
        <f>IMDB4[[#This Row],[Gross Revenue]]-IMDB4[[#This Row],[Budget]]</f>
        <v>-1573107</v>
      </c>
      <c r="V2209" s="9" t="str">
        <f>IF(IMDB4[[#This Row],[Profit]]&gt;0,"Hit","Flop")</f>
        <v>Flop</v>
      </c>
      <c r="W2209" s="9" t="str" cm="1">
        <f t="array" ref="W2209">_xlfn.IFS(IMDB4[[#This Row],[IMDb Score (1-10)]]&gt;=8,"Excellent",IMDB4[[#This Row],[IMDb Score (1-10)]]&gt;=7,"Good",IMDB4[[#This Row],[IMDb Score (1-10)]]&gt;=5,"Average",TRUE,"Poor")</f>
        <v>Good</v>
      </c>
      <c r="X2209" s="9" t="str">
        <f>IF(IMDB4[[#This Row],[Duration (min)]]&lt;90,"Short",IF(IMDB4[[#This Row],[Duration (min)]]&lt;=120,"Medium", "Long"))</f>
        <v>Long</v>
      </c>
    </row>
    <row r="2210" spans="1:24" x14ac:dyDescent="0.25">
      <c r="A2210" s="1" t="s">
        <v>5641</v>
      </c>
      <c r="B2210" s="2">
        <v>40401</v>
      </c>
      <c r="C2210" s="30">
        <f>YEAR(IMDB4[[#This Row],[Release Date]])</f>
        <v>2010</v>
      </c>
      <c r="D2210" s="30" t="str">
        <f>FLOOR(IMDB4[[#This Row],[Year]],10)&amp;"s"</f>
        <v>2010s</v>
      </c>
      <c r="E2210" s="1" t="s">
        <v>32</v>
      </c>
      <c r="F2210" s="1" t="s">
        <v>20</v>
      </c>
      <c r="G2210" s="1" t="s">
        <v>3</v>
      </c>
      <c r="H2210" s="1" t="s">
        <v>4</v>
      </c>
      <c r="I2210" s="1" t="s">
        <v>92</v>
      </c>
      <c r="J2210" s="1" t="s">
        <v>2860</v>
      </c>
      <c r="K2210" s="1" t="s">
        <v>5642</v>
      </c>
      <c r="L2210" s="30">
        <v>962</v>
      </c>
      <c r="M2210" s="30">
        <v>4555</v>
      </c>
      <c r="N2210" s="30">
        <v>127</v>
      </c>
      <c r="O2210" s="30">
        <v>0</v>
      </c>
      <c r="P2210" s="27">
        <v>4.3</v>
      </c>
      <c r="Q2210" s="30">
        <v>221</v>
      </c>
      <c r="R2210" s="30">
        <v>146</v>
      </c>
      <c r="S2210" s="9">
        <v>95328937</v>
      </c>
      <c r="T2210" s="9">
        <v>100000000</v>
      </c>
      <c r="U2210" s="9">
        <f>IMDB4[[#This Row],[Gross Revenue]]-IMDB4[[#This Row],[Budget]]</f>
        <v>-4671063</v>
      </c>
      <c r="V2210" s="9" t="str">
        <f>IF(IMDB4[[#This Row],[Profit]]&gt;0,"Hit","Flop")</f>
        <v>Flop</v>
      </c>
      <c r="W2210" s="9" t="str" cm="1">
        <f t="array" ref="W2210">_xlfn.IFS(IMDB4[[#This Row],[IMDb Score (1-10)]]&gt;=8,"Excellent",IMDB4[[#This Row],[IMDb Score (1-10)]]&gt;=7,"Good",IMDB4[[#This Row],[IMDb Score (1-10)]]&gt;=5,"Average",TRUE,"Poor")</f>
        <v>Poor</v>
      </c>
      <c r="X2210" s="9" t="str">
        <f>IF(IMDB4[[#This Row],[Duration (min)]]&lt;90,"Short",IF(IMDB4[[#This Row],[Duration (min)]]&lt;=120,"Medium", "Long"))</f>
        <v>Long</v>
      </c>
    </row>
    <row r="2211" spans="1:24" x14ac:dyDescent="0.25">
      <c r="A2211" s="1" t="s">
        <v>3021</v>
      </c>
      <c r="B2211" s="2">
        <v>37530</v>
      </c>
      <c r="C2211" s="30">
        <f>YEAR(IMDB4[[#This Row],[Release Date]])</f>
        <v>2002</v>
      </c>
      <c r="D2211" s="30" t="str">
        <f>FLOOR(IMDB4[[#This Row],[Year]],10)&amp;"s"</f>
        <v>2000s</v>
      </c>
      <c r="E2211" s="1" t="s">
        <v>32</v>
      </c>
      <c r="F2211" s="1" t="s">
        <v>20</v>
      </c>
      <c r="G2211" s="1" t="s">
        <v>3</v>
      </c>
      <c r="H2211" s="1" t="s">
        <v>4</v>
      </c>
      <c r="I2211" s="1" t="s">
        <v>132</v>
      </c>
      <c r="J2211" s="1" t="s">
        <v>1589</v>
      </c>
      <c r="K2211" s="1" t="s">
        <v>3022</v>
      </c>
      <c r="L2211" s="30">
        <v>962</v>
      </c>
      <c r="M2211" s="30">
        <v>2390</v>
      </c>
      <c r="N2211" s="30">
        <v>30</v>
      </c>
      <c r="O2211" s="30">
        <v>2000</v>
      </c>
      <c r="P2211" s="27">
        <v>5.7</v>
      </c>
      <c r="Q2211" s="30">
        <v>64</v>
      </c>
      <c r="R2211" s="30">
        <v>118</v>
      </c>
      <c r="S2211" s="9">
        <v>56398162</v>
      </c>
      <c r="T2211" s="9">
        <v>20000000</v>
      </c>
      <c r="U2211" s="9">
        <f>IMDB4[[#This Row],[Gross Revenue]]-IMDB4[[#This Row],[Budget]]</f>
        <v>36398162</v>
      </c>
      <c r="V2211" s="9" t="str">
        <f>IF(IMDB4[[#This Row],[Profit]]&gt;0,"Hit","Flop")</f>
        <v>Hit</v>
      </c>
      <c r="W2211" s="9" t="str" cm="1">
        <f t="array" ref="W2211">_xlfn.IFS(IMDB4[[#This Row],[IMDb Score (1-10)]]&gt;=8,"Excellent",IMDB4[[#This Row],[IMDb Score (1-10)]]&gt;=7,"Good",IMDB4[[#This Row],[IMDb Score (1-10)]]&gt;=5,"Average",TRUE,"Poor")</f>
        <v>Average</v>
      </c>
      <c r="X2211" s="9" t="str">
        <f>IF(IMDB4[[#This Row],[Duration (min)]]&lt;90,"Short",IF(IMDB4[[#This Row],[Duration (min)]]&lt;=120,"Medium", "Long"))</f>
        <v>Medium</v>
      </c>
    </row>
    <row r="2212" spans="1:24" x14ac:dyDescent="0.25">
      <c r="A2212" s="1" t="s">
        <v>2859</v>
      </c>
      <c r="B2212" s="2">
        <v>36979</v>
      </c>
      <c r="C2212" s="30">
        <f>YEAR(IMDB4[[#This Row],[Release Date]])</f>
        <v>2001</v>
      </c>
      <c r="D2212" s="30" t="str">
        <f>FLOOR(IMDB4[[#This Row],[Year]],10)&amp;"s"</f>
        <v>2000s</v>
      </c>
      <c r="E2212" s="1" t="s">
        <v>32</v>
      </c>
      <c r="F2212" s="1" t="s">
        <v>2</v>
      </c>
      <c r="G2212" s="1" t="s">
        <v>3</v>
      </c>
      <c r="H2212" s="1" t="s">
        <v>4</v>
      </c>
      <c r="I2212" s="1" t="s">
        <v>132</v>
      </c>
      <c r="J2212" s="1" t="s">
        <v>2860</v>
      </c>
      <c r="K2212" s="1" t="s">
        <v>2861</v>
      </c>
      <c r="L2212" s="30">
        <v>962</v>
      </c>
      <c r="M2212" s="30">
        <v>4239</v>
      </c>
      <c r="N2212" s="30">
        <v>12</v>
      </c>
      <c r="O2212" s="30">
        <v>804</v>
      </c>
      <c r="P2212" s="27">
        <v>5.8</v>
      </c>
      <c r="Q2212" s="30">
        <v>95</v>
      </c>
      <c r="R2212" s="30">
        <v>106</v>
      </c>
      <c r="S2212" s="9">
        <v>17951431</v>
      </c>
      <c r="T2212" s="9">
        <v>30000000</v>
      </c>
      <c r="U2212" s="9">
        <f>IMDB4[[#This Row],[Gross Revenue]]-IMDB4[[#This Row],[Budget]]</f>
        <v>-12048569</v>
      </c>
      <c r="V2212" s="9" t="str">
        <f>IF(IMDB4[[#This Row],[Profit]]&gt;0,"Hit","Flop")</f>
        <v>Flop</v>
      </c>
      <c r="W2212" s="9" t="str" cm="1">
        <f t="array" ref="W2212">_xlfn.IFS(IMDB4[[#This Row],[IMDb Score (1-10)]]&gt;=8,"Excellent",IMDB4[[#This Row],[IMDb Score (1-10)]]&gt;=7,"Good",IMDB4[[#This Row],[IMDb Score (1-10)]]&gt;=5,"Average",TRUE,"Poor")</f>
        <v>Average</v>
      </c>
      <c r="X2212" s="9" t="str">
        <f>IF(IMDB4[[#This Row],[Duration (min)]]&lt;90,"Short",IF(IMDB4[[#This Row],[Duration (min)]]&lt;=120,"Medium", "Long"))</f>
        <v>Medium</v>
      </c>
    </row>
    <row r="2213" spans="1:24" x14ac:dyDescent="0.25">
      <c r="A2213" s="1" t="s">
        <v>1588</v>
      </c>
      <c r="B2213" s="2">
        <v>35477</v>
      </c>
      <c r="C2213" s="30">
        <f>YEAR(IMDB4[[#This Row],[Release Date]])</f>
        <v>1997</v>
      </c>
      <c r="D2213" s="30" t="str">
        <f>FLOOR(IMDB4[[#This Row],[Year]],10)&amp;"s"</f>
        <v>1990s</v>
      </c>
      <c r="E2213" s="1" t="s">
        <v>32</v>
      </c>
      <c r="F2213" s="1" t="s">
        <v>9</v>
      </c>
      <c r="G2213" s="1" t="s">
        <v>3</v>
      </c>
      <c r="H2213" s="1" t="s">
        <v>4</v>
      </c>
      <c r="I2213" s="1" t="s">
        <v>92</v>
      </c>
      <c r="J2213" s="1" t="s">
        <v>1589</v>
      </c>
      <c r="K2213" s="1" t="s">
        <v>1590</v>
      </c>
      <c r="L2213" s="30">
        <v>962</v>
      </c>
      <c r="M2213" s="30">
        <v>3871</v>
      </c>
      <c r="N2213" s="30">
        <v>28</v>
      </c>
      <c r="O2213" s="30">
        <v>1000</v>
      </c>
      <c r="P2213" s="27">
        <v>7.4</v>
      </c>
      <c r="Q2213" s="30">
        <v>16</v>
      </c>
      <c r="R2213" s="30">
        <v>104</v>
      </c>
      <c r="S2213" s="9">
        <v>12514138</v>
      </c>
      <c r="T2213" s="9">
        <v>10000000</v>
      </c>
      <c r="U2213" s="9">
        <f>IMDB4[[#This Row],[Gross Revenue]]-IMDB4[[#This Row],[Budget]]</f>
        <v>2514138</v>
      </c>
      <c r="V2213" s="9" t="str">
        <f>IF(IMDB4[[#This Row],[Profit]]&gt;0,"Hit","Flop")</f>
        <v>Hit</v>
      </c>
      <c r="W2213" s="9" t="str" cm="1">
        <f t="array" ref="W2213">_xlfn.IFS(IMDB4[[#This Row],[IMDb Score (1-10)]]&gt;=8,"Excellent",IMDB4[[#This Row],[IMDb Score (1-10)]]&gt;=7,"Good",IMDB4[[#This Row],[IMDb Score (1-10)]]&gt;=5,"Average",TRUE,"Poor")</f>
        <v>Good</v>
      </c>
      <c r="X2213" s="9" t="str">
        <f>IF(IMDB4[[#This Row],[Duration (min)]]&lt;90,"Short",IF(IMDB4[[#This Row],[Duration (min)]]&lt;=120,"Medium", "Long"))</f>
        <v>Medium</v>
      </c>
    </row>
    <row r="2214" spans="1:24" x14ac:dyDescent="0.25">
      <c r="A2214" s="1" t="s">
        <v>6109</v>
      </c>
      <c r="B2214" s="2">
        <v>41206</v>
      </c>
      <c r="C2214" s="30">
        <f>YEAR(IMDB4[[#This Row],[Release Date]])</f>
        <v>2012</v>
      </c>
      <c r="D2214" s="30" t="str">
        <f>FLOOR(IMDB4[[#This Row],[Year]],10)&amp;"s"</f>
        <v>2010s</v>
      </c>
      <c r="E2214" s="1" t="s">
        <v>32</v>
      </c>
      <c r="F2214" s="1" t="s">
        <v>40</v>
      </c>
      <c r="G2214" s="1" t="s">
        <v>3</v>
      </c>
      <c r="H2214" s="1" t="s">
        <v>4</v>
      </c>
      <c r="I2214" s="1" t="s">
        <v>132</v>
      </c>
      <c r="J2214" s="1" t="s">
        <v>6110</v>
      </c>
      <c r="K2214" s="1" t="s">
        <v>6111</v>
      </c>
      <c r="L2214" s="30">
        <v>962</v>
      </c>
      <c r="M2214" s="30">
        <v>3715</v>
      </c>
      <c r="N2214" s="30">
        <v>90</v>
      </c>
      <c r="O2214" s="30">
        <v>0</v>
      </c>
      <c r="P2214" s="27">
        <v>5.4</v>
      </c>
      <c r="Q2214" s="30">
        <v>77</v>
      </c>
      <c r="R2214" s="30">
        <v>86</v>
      </c>
      <c r="S2214" s="9">
        <v>9402410</v>
      </c>
      <c r="T2214" s="9">
        <v>14000000</v>
      </c>
      <c r="U2214" s="9">
        <f>IMDB4[[#This Row],[Gross Revenue]]-IMDB4[[#This Row],[Budget]]</f>
        <v>-4597590</v>
      </c>
      <c r="V2214" s="9" t="str">
        <f>IF(IMDB4[[#This Row],[Profit]]&gt;0,"Hit","Flop")</f>
        <v>Flop</v>
      </c>
      <c r="W2214" s="9" t="str" cm="1">
        <f t="array" ref="W2214">_xlfn.IFS(IMDB4[[#This Row],[IMDb Score (1-10)]]&gt;=8,"Excellent",IMDB4[[#This Row],[IMDb Score (1-10)]]&gt;=7,"Good",IMDB4[[#This Row],[IMDb Score (1-10)]]&gt;=5,"Average",TRUE,"Poor")</f>
        <v>Average</v>
      </c>
      <c r="X2214" s="9" t="str">
        <f>IF(IMDB4[[#This Row],[Duration (min)]]&lt;90,"Short",IF(IMDB4[[#This Row],[Duration (min)]]&lt;=120,"Medium", "Long"))</f>
        <v>Short</v>
      </c>
    </row>
    <row r="2215" spans="1:24" x14ac:dyDescent="0.25">
      <c r="A2215" s="1" t="s">
        <v>4952</v>
      </c>
      <c r="B2215" s="2">
        <v>39456</v>
      </c>
      <c r="C2215" s="30">
        <f>YEAR(IMDB4[[#This Row],[Release Date]])</f>
        <v>2008</v>
      </c>
      <c r="D2215" s="30" t="str">
        <f>FLOOR(IMDB4[[#This Row],[Year]],10)&amp;"s"</f>
        <v>2000s</v>
      </c>
      <c r="E2215" s="1" t="s">
        <v>32</v>
      </c>
      <c r="F2215" s="1" t="s">
        <v>9</v>
      </c>
      <c r="G2215" s="1" t="s">
        <v>3</v>
      </c>
      <c r="H2215" s="1" t="s">
        <v>83</v>
      </c>
      <c r="I2215" s="1" t="s">
        <v>132</v>
      </c>
      <c r="J2215" s="1" t="s">
        <v>4953</v>
      </c>
      <c r="K2215" s="1" t="s">
        <v>858</v>
      </c>
      <c r="L2215" s="30">
        <v>962</v>
      </c>
      <c r="M2215" s="30">
        <v>1591</v>
      </c>
      <c r="N2215" s="30">
        <v>0</v>
      </c>
      <c r="O2215" s="30">
        <v>0</v>
      </c>
      <c r="P2215" s="27">
        <v>6.8</v>
      </c>
      <c r="Q2215" s="30">
        <v>160</v>
      </c>
      <c r="R2215" s="30">
        <v>107</v>
      </c>
      <c r="S2215" s="9">
        <v>1186957</v>
      </c>
      <c r="T2215" s="9">
        <v>25000000</v>
      </c>
      <c r="U2215" s="9">
        <f>IMDB4[[#This Row],[Gross Revenue]]-IMDB4[[#This Row],[Budget]]</f>
        <v>-23813043</v>
      </c>
      <c r="V2215" s="9" t="str">
        <f>IF(IMDB4[[#This Row],[Profit]]&gt;0,"Hit","Flop")</f>
        <v>Flop</v>
      </c>
      <c r="W2215" s="9" t="str" cm="1">
        <f t="array" ref="W2215">_xlfn.IFS(IMDB4[[#This Row],[IMDb Score (1-10)]]&gt;=8,"Excellent",IMDB4[[#This Row],[IMDb Score (1-10)]]&gt;=7,"Good",IMDB4[[#This Row],[IMDb Score (1-10)]]&gt;=5,"Average",TRUE,"Poor")</f>
        <v>Average</v>
      </c>
      <c r="X2215" s="9" t="str">
        <f>IF(IMDB4[[#This Row],[Duration (min)]]&lt;90,"Short",IF(IMDB4[[#This Row],[Duration (min)]]&lt;=120,"Medium", "Long"))</f>
        <v>Medium</v>
      </c>
    </row>
    <row r="2216" spans="1:24" x14ac:dyDescent="0.25">
      <c r="A2216" s="1" t="s">
        <v>3293</v>
      </c>
      <c r="B2216" s="2">
        <v>37953</v>
      </c>
      <c r="C2216" s="30">
        <f>YEAR(IMDB4[[#This Row],[Release Date]])</f>
        <v>2003</v>
      </c>
      <c r="D2216" s="30" t="str">
        <f>FLOOR(IMDB4[[#This Row],[Year]],10)&amp;"s"</f>
        <v>2000s</v>
      </c>
      <c r="E2216" s="1" t="s">
        <v>32</v>
      </c>
      <c r="F2216" s="1" t="s">
        <v>77</v>
      </c>
      <c r="G2216" s="1" t="s">
        <v>3</v>
      </c>
      <c r="H2216" s="1" t="s">
        <v>4</v>
      </c>
      <c r="I2216" s="1" t="s">
        <v>132</v>
      </c>
      <c r="J2216" s="1" t="s">
        <v>3147</v>
      </c>
      <c r="K2216" s="1" t="s">
        <v>3294</v>
      </c>
      <c r="L2216" s="30">
        <v>961</v>
      </c>
      <c r="M2216" s="30">
        <v>2422</v>
      </c>
      <c r="N2216" s="30">
        <v>13</v>
      </c>
      <c r="O2216" s="30">
        <v>846</v>
      </c>
      <c r="P2216" s="27">
        <v>5.5</v>
      </c>
      <c r="Q2216" s="30">
        <v>127</v>
      </c>
      <c r="R2216" s="30">
        <v>104</v>
      </c>
      <c r="S2216" s="9">
        <v>23020488</v>
      </c>
      <c r="T2216" s="9">
        <v>52000000</v>
      </c>
      <c r="U2216" s="9">
        <f>IMDB4[[#This Row],[Gross Revenue]]-IMDB4[[#This Row],[Budget]]</f>
        <v>-28979512</v>
      </c>
      <c r="V2216" s="9" t="str">
        <f>IF(IMDB4[[#This Row],[Profit]]&gt;0,"Hit","Flop")</f>
        <v>Flop</v>
      </c>
      <c r="W2216" s="9" t="str" cm="1">
        <f t="array" ref="W2216">_xlfn.IFS(IMDB4[[#This Row],[IMDb Score (1-10)]]&gt;=8,"Excellent",IMDB4[[#This Row],[IMDb Score (1-10)]]&gt;=7,"Good",IMDB4[[#This Row],[IMDb Score (1-10)]]&gt;=5,"Average",TRUE,"Poor")</f>
        <v>Average</v>
      </c>
      <c r="X2216" s="9" t="str">
        <f>IF(IMDB4[[#This Row],[Duration (min)]]&lt;90,"Short",IF(IMDB4[[#This Row],[Duration (min)]]&lt;=120,"Medium", "Long"))</f>
        <v>Medium</v>
      </c>
    </row>
    <row r="2217" spans="1:24" x14ac:dyDescent="0.25">
      <c r="A2217" s="1" t="s">
        <v>1398</v>
      </c>
      <c r="B2217" s="2">
        <v>35132</v>
      </c>
      <c r="C2217" s="30">
        <f>YEAR(IMDB4[[#This Row],[Release Date]])</f>
        <v>1996</v>
      </c>
      <c r="D2217" s="30" t="str">
        <f>FLOOR(IMDB4[[#This Row],[Year]],10)&amp;"s"</f>
        <v>1990s</v>
      </c>
      <c r="E2217" s="1" t="s">
        <v>32</v>
      </c>
      <c r="F2217" s="1" t="s">
        <v>2</v>
      </c>
      <c r="G2217" s="1" t="s">
        <v>3</v>
      </c>
      <c r="H2217" s="1" t="s">
        <v>4</v>
      </c>
      <c r="I2217" s="1" t="s">
        <v>92</v>
      </c>
      <c r="J2217" s="1" t="s">
        <v>1399</v>
      </c>
      <c r="K2217" s="1" t="s">
        <v>456</v>
      </c>
      <c r="L2217" s="30">
        <v>960</v>
      </c>
      <c r="M2217" s="30">
        <v>3667</v>
      </c>
      <c r="N2217" s="30">
        <v>2000</v>
      </c>
      <c r="O2217" s="30">
        <v>1000</v>
      </c>
      <c r="P2217" s="27">
        <v>6.6</v>
      </c>
      <c r="Q2217" s="30">
        <v>79</v>
      </c>
      <c r="R2217" s="30">
        <v>139</v>
      </c>
      <c r="S2217" s="9">
        <v>136448821</v>
      </c>
      <c r="T2217" s="9">
        <v>80000000</v>
      </c>
      <c r="U2217" s="9">
        <f>IMDB4[[#This Row],[Gross Revenue]]-IMDB4[[#This Row],[Budget]]</f>
        <v>56448821</v>
      </c>
      <c r="V2217" s="9" t="str">
        <f>IF(IMDB4[[#This Row],[Profit]]&gt;0,"Hit","Flop")</f>
        <v>Hit</v>
      </c>
      <c r="W2217" s="9" t="str" cm="1">
        <f t="array" ref="W2217">_xlfn.IFS(IMDB4[[#This Row],[IMDb Score (1-10)]]&gt;=8,"Excellent",IMDB4[[#This Row],[IMDb Score (1-10)]]&gt;=7,"Good",IMDB4[[#This Row],[IMDb Score (1-10)]]&gt;=5,"Average",TRUE,"Poor")</f>
        <v>Average</v>
      </c>
      <c r="X2217" s="9" t="str">
        <f>IF(IMDB4[[#This Row],[Duration (min)]]&lt;90,"Short",IF(IMDB4[[#This Row],[Duration (min)]]&lt;=120,"Medium", "Long"))</f>
        <v>Long</v>
      </c>
    </row>
    <row r="2218" spans="1:24" x14ac:dyDescent="0.25">
      <c r="A2218" s="1" t="s">
        <v>4485</v>
      </c>
      <c r="B2218" s="2">
        <v>38778</v>
      </c>
      <c r="C2218" s="30">
        <f>YEAR(IMDB4[[#This Row],[Release Date]])</f>
        <v>2006</v>
      </c>
      <c r="D2218" s="30" t="str">
        <f>FLOOR(IMDB4[[#This Row],[Year]],10)&amp;"s"</f>
        <v>2000s</v>
      </c>
      <c r="E2218" s="1" t="s">
        <v>32</v>
      </c>
      <c r="F2218" s="1" t="s">
        <v>77</v>
      </c>
      <c r="G2218" s="1" t="s">
        <v>3</v>
      </c>
      <c r="H2218" s="1" t="s">
        <v>4</v>
      </c>
      <c r="I2218" s="1" t="s">
        <v>132</v>
      </c>
      <c r="J2218" s="1" t="s">
        <v>3504</v>
      </c>
      <c r="K2218" s="1" t="s">
        <v>609</v>
      </c>
      <c r="L2218" s="30">
        <v>960</v>
      </c>
      <c r="M2218" s="30">
        <v>3261</v>
      </c>
      <c r="N2218" s="30">
        <v>212</v>
      </c>
      <c r="O2218" s="30">
        <v>3000</v>
      </c>
      <c r="P2218" s="27">
        <v>5.3</v>
      </c>
      <c r="Q2218" s="30">
        <v>120</v>
      </c>
      <c r="R2218" s="30">
        <v>97</v>
      </c>
      <c r="S2218" s="9">
        <v>23292105</v>
      </c>
      <c r="T2218" s="9">
        <v>20000000</v>
      </c>
      <c r="U2218" s="9">
        <f>IMDB4[[#This Row],[Gross Revenue]]-IMDB4[[#This Row],[Budget]]</f>
        <v>3292105</v>
      </c>
      <c r="V2218" s="9" t="str">
        <f>IF(IMDB4[[#This Row],[Profit]]&gt;0,"Hit","Flop")</f>
        <v>Hit</v>
      </c>
      <c r="W2218" s="9" t="str" cm="1">
        <f t="array" ref="W2218">_xlfn.IFS(IMDB4[[#This Row],[IMDb Score (1-10)]]&gt;=8,"Excellent",IMDB4[[#This Row],[IMDb Score (1-10)]]&gt;=7,"Good",IMDB4[[#This Row],[IMDb Score (1-10)]]&gt;=5,"Average",TRUE,"Poor")</f>
        <v>Average</v>
      </c>
      <c r="X2218" s="9" t="str">
        <f>IF(IMDB4[[#This Row],[Duration (min)]]&lt;90,"Short",IF(IMDB4[[#This Row],[Duration (min)]]&lt;=120,"Medium", "Long"))</f>
        <v>Medium</v>
      </c>
    </row>
    <row r="2219" spans="1:24" x14ac:dyDescent="0.25">
      <c r="A2219" s="1" t="s">
        <v>5090</v>
      </c>
      <c r="B2219" s="2">
        <v>39463</v>
      </c>
      <c r="C2219" s="30">
        <f>YEAR(IMDB4[[#This Row],[Release Date]])</f>
        <v>2008</v>
      </c>
      <c r="D2219" s="30" t="str">
        <f>FLOOR(IMDB4[[#This Row],[Year]],10)&amp;"s"</f>
        <v>2000s</v>
      </c>
      <c r="E2219" s="1" t="s">
        <v>32</v>
      </c>
      <c r="F2219" s="1" t="s">
        <v>91</v>
      </c>
      <c r="G2219" s="1" t="s">
        <v>3</v>
      </c>
      <c r="H2219" s="1" t="s">
        <v>4</v>
      </c>
      <c r="I2219" s="1" t="s">
        <v>92</v>
      </c>
      <c r="J2219" s="1" t="s">
        <v>3504</v>
      </c>
      <c r="K2219" s="1" t="s">
        <v>5091</v>
      </c>
      <c r="L2219" s="30">
        <v>960</v>
      </c>
      <c r="M2219" s="30">
        <v>1749</v>
      </c>
      <c r="N2219" s="30">
        <v>27</v>
      </c>
      <c r="O2219" s="30">
        <v>0</v>
      </c>
      <c r="P2219" s="27">
        <v>5.9</v>
      </c>
      <c r="Q2219" s="30">
        <v>233</v>
      </c>
      <c r="R2219" s="30">
        <v>93</v>
      </c>
      <c r="S2219" s="9">
        <v>17427926</v>
      </c>
      <c r="T2219" s="9">
        <v>8000000</v>
      </c>
      <c r="U2219" s="9">
        <f>IMDB4[[#This Row],[Gross Revenue]]-IMDB4[[#This Row],[Budget]]</f>
        <v>9427926</v>
      </c>
      <c r="V2219" s="9" t="str">
        <f>IF(IMDB4[[#This Row],[Profit]]&gt;0,"Hit","Flop")</f>
        <v>Hit</v>
      </c>
      <c r="W2219" s="9" t="str" cm="1">
        <f t="array" ref="W2219">_xlfn.IFS(IMDB4[[#This Row],[IMDb Score (1-10)]]&gt;=8,"Excellent",IMDB4[[#This Row],[IMDb Score (1-10)]]&gt;=7,"Good",IMDB4[[#This Row],[IMDb Score (1-10)]]&gt;=5,"Average",TRUE,"Poor")</f>
        <v>Average</v>
      </c>
      <c r="X2219" s="9" t="str">
        <f>IF(IMDB4[[#This Row],[Duration (min)]]&lt;90,"Short",IF(IMDB4[[#This Row],[Duration (min)]]&lt;=120,"Medium", "Long"))</f>
        <v>Medium</v>
      </c>
    </row>
    <row r="2220" spans="1:24" x14ac:dyDescent="0.25">
      <c r="A2220" s="1" t="s">
        <v>3146</v>
      </c>
      <c r="B2220" s="2">
        <v>37311</v>
      </c>
      <c r="C2220" s="30">
        <f>YEAR(IMDB4[[#This Row],[Release Date]])</f>
        <v>2002</v>
      </c>
      <c r="D2220" s="30" t="str">
        <f>FLOOR(IMDB4[[#This Row],[Year]],10)&amp;"s"</f>
        <v>2000s</v>
      </c>
      <c r="E2220" s="1" t="s">
        <v>32</v>
      </c>
      <c r="F2220" s="1" t="s">
        <v>20</v>
      </c>
      <c r="G2220" s="1" t="s">
        <v>3</v>
      </c>
      <c r="H2220" s="1" t="s">
        <v>338</v>
      </c>
      <c r="I2220" s="1" t="s">
        <v>92</v>
      </c>
      <c r="J2220" s="1" t="s">
        <v>3147</v>
      </c>
      <c r="K2220" s="1" t="s">
        <v>3148</v>
      </c>
      <c r="L2220" s="30">
        <v>960</v>
      </c>
      <c r="M2220" s="30">
        <v>2415</v>
      </c>
      <c r="N2220" s="30">
        <v>4</v>
      </c>
      <c r="O2220" s="30">
        <v>405</v>
      </c>
      <c r="P2220" s="27">
        <v>5.3</v>
      </c>
      <c r="Q2220" s="30">
        <v>66</v>
      </c>
      <c r="R2220" s="30">
        <v>86</v>
      </c>
      <c r="S2220" s="9">
        <v>4814244</v>
      </c>
      <c r="T2220" s="9">
        <v>11000000</v>
      </c>
      <c r="U2220" s="9">
        <f>IMDB4[[#This Row],[Gross Revenue]]-IMDB4[[#This Row],[Budget]]</f>
        <v>-6185756</v>
      </c>
      <c r="V2220" s="9" t="str">
        <f>IF(IMDB4[[#This Row],[Profit]]&gt;0,"Hit","Flop")</f>
        <v>Flop</v>
      </c>
      <c r="W2220" s="9" t="str" cm="1">
        <f t="array" ref="W2220">_xlfn.IFS(IMDB4[[#This Row],[IMDb Score (1-10)]]&gt;=8,"Excellent",IMDB4[[#This Row],[IMDb Score (1-10)]]&gt;=7,"Good",IMDB4[[#This Row],[IMDb Score (1-10)]]&gt;=5,"Average",TRUE,"Poor")</f>
        <v>Average</v>
      </c>
      <c r="X2220" s="9" t="str">
        <f>IF(IMDB4[[#This Row],[Duration (min)]]&lt;90,"Short",IF(IMDB4[[#This Row],[Duration (min)]]&lt;=120,"Medium", "Long"))</f>
        <v>Short</v>
      </c>
    </row>
    <row r="2221" spans="1:24" x14ac:dyDescent="0.25">
      <c r="A2221" s="1" t="s">
        <v>3503</v>
      </c>
      <c r="B2221" s="2">
        <v>37803</v>
      </c>
      <c r="C2221" s="30">
        <f>YEAR(IMDB4[[#This Row],[Release Date]])</f>
        <v>2003</v>
      </c>
      <c r="D2221" s="30" t="str">
        <f>FLOOR(IMDB4[[#This Row],[Year]],10)&amp;"s"</f>
        <v>2000s</v>
      </c>
      <c r="E2221" s="1" t="s">
        <v>32</v>
      </c>
      <c r="F2221" s="1" t="s">
        <v>177</v>
      </c>
      <c r="G2221" s="1" t="s">
        <v>3</v>
      </c>
      <c r="H2221" s="1" t="s">
        <v>4</v>
      </c>
      <c r="I2221" s="1" t="s">
        <v>92</v>
      </c>
      <c r="J2221" s="1" t="s">
        <v>3504</v>
      </c>
      <c r="K2221" s="1" t="s">
        <v>3505</v>
      </c>
      <c r="L2221" s="30">
        <v>960</v>
      </c>
      <c r="M2221" s="30">
        <v>972</v>
      </c>
      <c r="N2221" s="30">
        <v>2</v>
      </c>
      <c r="O2221" s="30">
        <v>131</v>
      </c>
      <c r="P2221" s="27">
        <v>2.7</v>
      </c>
      <c r="Q2221" s="30">
        <v>52</v>
      </c>
      <c r="R2221" s="30">
        <v>96</v>
      </c>
      <c r="S2221" s="9">
        <v>3713002</v>
      </c>
      <c r="T2221" s="9">
        <v>8000000</v>
      </c>
      <c r="U2221" s="9">
        <f>IMDB4[[#This Row],[Gross Revenue]]-IMDB4[[#This Row],[Budget]]</f>
        <v>-4286998</v>
      </c>
      <c r="V2221" s="9" t="str">
        <f>IF(IMDB4[[#This Row],[Profit]]&gt;0,"Hit","Flop")</f>
        <v>Flop</v>
      </c>
      <c r="W2221" s="9" t="str" cm="1">
        <f t="array" ref="W2221">_xlfn.IFS(IMDB4[[#This Row],[IMDb Score (1-10)]]&gt;=8,"Excellent",IMDB4[[#This Row],[IMDb Score (1-10)]]&gt;=7,"Good",IMDB4[[#This Row],[IMDb Score (1-10)]]&gt;=5,"Average",TRUE,"Poor")</f>
        <v>Poor</v>
      </c>
      <c r="X2221" s="9" t="str">
        <f>IF(IMDB4[[#This Row],[Duration (min)]]&lt;90,"Short",IF(IMDB4[[#This Row],[Duration (min)]]&lt;=120,"Medium", "Long"))</f>
        <v>Medium</v>
      </c>
    </row>
    <row r="2222" spans="1:24" x14ac:dyDescent="0.25">
      <c r="A2222" s="1" t="s">
        <v>3969</v>
      </c>
      <c r="B2222" s="2">
        <v>38672</v>
      </c>
      <c r="C2222" s="30">
        <f>YEAR(IMDB4[[#This Row],[Release Date]])</f>
        <v>2005</v>
      </c>
      <c r="D2222" s="30" t="str">
        <f>FLOOR(IMDB4[[#This Row],[Year]],10)&amp;"s"</f>
        <v>2000s</v>
      </c>
      <c r="E2222" s="1" t="s">
        <v>32</v>
      </c>
      <c r="F2222" s="1" t="s">
        <v>20</v>
      </c>
      <c r="G2222" s="1" t="s">
        <v>3</v>
      </c>
      <c r="H2222" s="1" t="s">
        <v>4</v>
      </c>
      <c r="I2222" s="1" t="s">
        <v>132</v>
      </c>
      <c r="J2222" s="1" t="s">
        <v>2293</v>
      </c>
      <c r="K2222" s="1" t="s">
        <v>1786</v>
      </c>
      <c r="L2222" s="30">
        <v>957</v>
      </c>
      <c r="M2222" s="30">
        <v>1997</v>
      </c>
      <c r="N2222" s="30">
        <v>23</v>
      </c>
      <c r="O2222" s="30">
        <v>2000</v>
      </c>
      <c r="P2222" s="27">
        <v>6.1</v>
      </c>
      <c r="Q2222" s="30">
        <v>135</v>
      </c>
      <c r="R2222" s="30">
        <v>90</v>
      </c>
      <c r="S2222" s="9">
        <v>110332737</v>
      </c>
      <c r="T2222" s="9">
        <v>100000000</v>
      </c>
      <c r="U2222" s="9">
        <f>IMDB4[[#This Row],[Gross Revenue]]-IMDB4[[#This Row],[Budget]]</f>
        <v>10332737</v>
      </c>
      <c r="V2222" s="9" t="str">
        <f>IF(IMDB4[[#This Row],[Profit]]&gt;0,"Hit","Flop")</f>
        <v>Hit</v>
      </c>
      <c r="W2222" s="9" t="str" cm="1">
        <f t="array" ref="W2222">_xlfn.IFS(IMDB4[[#This Row],[IMDb Score (1-10)]]&gt;=8,"Excellent",IMDB4[[#This Row],[IMDb Score (1-10)]]&gt;=7,"Good",IMDB4[[#This Row],[IMDb Score (1-10)]]&gt;=5,"Average",TRUE,"Poor")</f>
        <v>Average</v>
      </c>
      <c r="X2222" s="9" t="str">
        <f>IF(IMDB4[[#This Row],[Duration (min)]]&lt;90,"Short",IF(IMDB4[[#This Row],[Duration (min)]]&lt;=120,"Medium", "Long"))</f>
        <v>Medium</v>
      </c>
    </row>
    <row r="2223" spans="1:24" x14ac:dyDescent="0.25">
      <c r="A2223" s="1" t="s">
        <v>1395</v>
      </c>
      <c r="B2223" s="2">
        <v>35323</v>
      </c>
      <c r="C2223" s="30">
        <f>YEAR(IMDB4[[#This Row],[Release Date]])</f>
        <v>1996</v>
      </c>
      <c r="D2223" s="30" t="str">
        <f>FLOOR(IMDB4[[#This Row],[Year]],10)&amp;"s"</f>
        <v>1990s</v>
      </c>
      <c r="E2223" s="1" t="s">
        <v>32</v>
      </c>
      <c r="F2223" s="1" t="s">
        <v>40</v>
      </c>
      <c r="G2223" s="1" t="s">
        <v>3</v>
      </c>
      <c r="H2223" s="1" t="s">
        <v>4</v>
      </c>
      <c r="I2223" s="1" t="s">
        <v>132</v>
      </c>
      <c r="J2223" s="1" t="s">
        <v>391</v>
      </c>
      <c r="K2223" s="1" t="s">
        <v>1095</v>
      </c>
      <c r="L2223" s="30">
        <v>957</v>
      </c>
      <c r="M2223" s="30">
        <v>4629</v>
      </c>
      <c r="N2223" s="30">
        <v>88</v>
      </c>
      <c r="O2223" s="30">
        <v>758</v>
      </c>
      <c r="P2223" s="27">
        <v>6.5</v>
      </c>
      <c r="Q2223" s="30">
        <v>27</v>
      </c>
      <c r="R2223" s="30">
        <v>101</v>
      </c>
      <c r="S2223" s="9">
        <v>22294341</v>
      </c>
      <c r="T2223" s="9">
        <v>21500000</v>
      </c>
      <c r="U2223" s="9">
        <f>IMDB4[[#This Row],[Gross Revenue]]-IMDB4[[#This Row],[Budget]]</f>
        <v>794341</v>
      </c>
      <c r="V2223" s="9" t="str">
        <f>IF(IMDB4[[#This Row],[Profit]]&gt;0,"Hit","Flop")</f>
        <v>Hit</v>
      </c>
      <c r="W2223" s="9" t="str" cm="1">
        <f t="array" ref="W2223">_xlfn.IFS(IMDB4[[#This Row],[IMDb Score (1-10)]]&gt;=8,"Excellent",IMDB4[[#This Row],[IMDb Score (1-10)]]&gt;=7,"Good",IMDB4[[#This Row],[IMDb Score (1-10)]]&gt;=5,"Average",TRUE,"Poor")</f>
        <v>Average</v>
      </c>
      <c r="X2223" s="9" t="str">
        <f>IF(IMDB4[[#This Row],[Duration (min)]]&lt;90,"Short",IF(IMDB4[[#This Row],[Duration (min)]]&lt;=120,"Medium", "Long"))</f>
        <v>Medium</v>
      </c>
    </row>
    <row r="2224" spans="1:24" x14ac:dyDescent="0.25">
      <c r="A2224" s="1" t="s">
        <v>2292</v>
      </c>
      <c r="B2224" s="2">
        <v>36640</v>
      </c>
      <c r="C2224" s="30">
        <f>YEAR(IMDB4[[#This Row],[Release Date]])</f>
        <v>2000</v>
      </c>
      <c r="D2224" s="30" t="str">
        <f>FLOOR(IMDB4[[#This Row],[Year]],10)&amp;"s"</f>
        <v>2000s</v>
      </c>
      <c r="E2224" s="1" t="s">
        <v>32</v>
      </c>
      <c r="F2224" s="1" t="s">
        <v>20</v>
      </c>
      <c r="G2224" s="1" t="s">
        <v>3</v>
      </c>
      <c r="H2224" s="1" t="s">
        <v>4</v>
      </c>
      <c r="I2224" s="1" t="s">
        <v>132</v>
      </c>
      <c r="J2224" s="1" t="s">
        <v>2293</v>
      </c>
      <c r="K2224" s="1" t="s">
        <v>1474</v>
      </c>
      <c r="L2224" s="30">
        <v>957</v>
      </c>
      <c r="M2224" s="30">
        <v>4611</v>
      </c>
      <c r="N2224" s="30">
        <v>378</v>
      </c>
      <c r="O2224" s="30">
        <v>0</v>
      </c>
      <c r="P2224" s="27">
        <v>7.5</v>
      </c>
      <c r="Q2224" s="30">
        <v>119</v>
      </c>
      <c r="R2224" s="30">
        <v>90</v>
      </c>
      <c r="S2224" s="9">
        <v>18621249</v>
      </c>
      <c r="T2224" s="9">
        <v>6000000</v>
      </c>
      <c r="U2224" s="9">
        <f>IMDB4[[#This Row],[Gross Revenue]]-IMDB4[[#This Row],[Budget]]</f>
        <v>12621249</v>
      </c>
      <c r="V2224" s="9" t="str">
        <f>IF(IMDB4[[#This Row],[Profit]]&gt;0,"Hit","Flop")</f>
        <v>Hit</v>
      </c>
      <c r="W2224" s="9" t="str" cm="1">
        <f t="array" ref="W2224">_xlfn.IFS(IMDB4[[#This Row],[IMDb Score (1-10)]]&gt;=8,"Excellent",IMDB4[[#This Row],[IMDb Score (1-10)]]&gt;=7,"Good",IMDB4[[#This Row],[IMDb Score (1-10)]]&gt;=5,"Average",TRUE,"Poor")</f>
        <v>Good</v>
      </c>
      <c r="X2224" s="9" t="str">
        <f>IF(IMDB4[[#This Row],[Duration (min)]]&lt;90,"Short",IF(IMDB4[[#This Row],[Duration (min)]]&lt;=120,"Medium", "Long"))</f>
        <v>Medium</v>
      </c>
    </row>
    <row r="2225" spans="1:24" x14ac:dyDescent="0.25">
      <c r="A2225" s="1" t="s">
        <v>390</v>
      </c>
      <c r="B2225" s="2">
        <v>30006</v>
      </c>
      <c r="C2225" s="30">
        <f>YEAR(IMDB4[[#This Row],[Release Date]])</f>
        <v>1982</v>
      </c>
      <c r="D2225" s="30" t="str">
        <f>FLOOR(IMDB4[[#This Row],[Year]],10)&amp;"s"</f>
        <v>1980s</v>
      </c>
      <c r="E2225" s="1" t="s">
        <v>32</v>
      </c>
      <c r="F2225" s="1" t="s">
        <v>91</v>
      </c>
      <c r="G2225" s="1" t="s">
        <v>3</v>
      </c>
      <c r="H2225" s="1" t="s">
        <v>4</v>
      </c>
      <c r="I2225" s="1" t="s">
        <v>92</v>
      </c>
      <c r="J2225" s="1" t="s">
        <v>391</v>
      </c>
      <c r="K2225" s="1" t="s">
        <v>264</v>
      </c>
      <c r="L2225" s="30">
        <v>957</v>
      </c>
      <c r="M2225" s="30">
        <v>1757</v>
      </c>
      <c r="N2225" s="30">
        <v>0</v>
      </c>
      <c r="O2225" s="30">
        <v>23000</v>
      </c>
      <c r="P2225" s="27">
        <v>8.1999999999999993</v>
      </c>
      <c r="Q2225" s="30">
        <v>297</v>
      </c>
      <c r="R2225" s="30">
        <v>109</v>
      </c>
      <c r="S2225" s="9">
        <v>13782838</v>
      </c>
      <c r="T2225" s="9">
        <v>15000000</v>
      </c>
      <c r="U2225" s="9">
        <f>IMDB4[[#This Row],[Gross Revenue]]-IMDB4[[#This Row],[Budget]]</f>
        <v>-1217162</v>
      </c>
      <c r="V2225" s="9" t="str">
        <f>IF(IMDB4[[#This Row],[Profit]]&gt;0,"Hit","Flop")</f>
        <v>Flop</v>
      </c>
      <c r="W2225" s="9" t="str" cm="1">
        <f t="array" ref="W2225">_xlfn.IFS(IMDB4[[#This Row],[IMDb Score (1-10)]]&gt;=8,"Excellent",IMDB4[[#This Row],[IMDb Score (1-10)]]&gt;=7,"Good",IMDB4[[#This Row],[IMDb Score (1-10)]]&gt;=5,"Average",TRUE,"Poor")</f>
        <v>Excellent</v>
      </c>
      <c r="X2225" s="9" t="str">
        <f>IF(IMDB4[[#This Row],[Duration (min)]]&lt;90,"Short",IF(IMDB4[[#This Row],[Duration (min)]]&lt;=120,"Medium", "Long"))</f>
        <v>Medium</v>
      </c>
    </row>
    <row r="2226" spans="1:24" x14ac:dyDescent="0.25">
      <c r="A2226" s="1" t="s">
        <v>4324</v>
      </c>
      <c r="B2226" s="2">
        <v>38729</v>
      </c>
      <c r="C2226" s="30">
        <f>YEAR(IMDB4[[#This Row],[Release Date]])</f>
        <v>2006</v>
      </c>
      <c r="D2226" s="30" t="str">
        <f>FLOOR(IMDB4[[#This Row],[Year]],10)&amp;"s"</f>
        <v>2000s</v>
      </c>
      <c r="E2226" s="1" t="s">
        <v>32</v>
      </c>
      <c r="F2226" s="1" t="s">
        <v>20</v>
      </c>
      <c r="G2226" s="1" t="s">
        <v>3</v>
      </c>
      <c r="H2226" s="1" t="s">
        <v>4</v>
      </c>
      <c r="I2226" s="1" t="s">
        <v>132</v>
      </c>
      <c r="J2226" s="1" t="s">
        <v>2293</v>
      </c>
      <c r="K2226" s="1" t="s">
        <v>1474</v>
      </c>
      <c r="L2226" s="30">
        <v>957</v>
      </c>
      <c r="M2226" s="30">
        <v>3535</v>
      </c>
      <c r="N2226" s="30">
        <v>378</v>
      </c>
      <c r="O2226" s="30">
        <v>650</v>
      </c>
      <c r="P2226" s="27">
        <v>6.3</v>
      </c>
      <c r="Q2226" s="30">
        <v>144</v>
      </c>
      <c r="R2226" s="30">
        <v>86</v>
      </c>
      <c r="S2226" s="9">
        <v>5542025</v>
      </c>
      <c r="T2226" s="9">
        <v>12000000</v>
      </c>
      <c r="U2226" s="9">
        <f>IMDB4[[#This Row],[Gross Revenue]]-IMDB4[[#This Row],[Budget]]</f>
        <v>-6457975</v>
      </c>
      <c r="V2226" s="9" t="str">
        <f>IF(IMDB4[[#This Row],[Profit]]&gt;0,"Hit","Flop")</f>
        <v>Flop</v>
      </c>
      <c r="W2226" s="9" t="str" cm="1">
        <f t="array" ref="W2226">_xlfn.IFS(IMDB4[[#This Row],[IMDb Score (1-10)]]&gt;=8,"Excellent",IMDB4[[#This Row],[IMDb Score (1-10)]]&gt;=7,"Good",IMDB4[[#This Row],[IMDb Score (1-10)]]&gt;=5,"Average",TRUE,"Poor")</f>
        <v>Average</v>
      </c>
      <c r="X2226" s="9" t="str">
        <f>IF(IMDB4[[#This Row],[Duration (min)]]&lt;90,"Short",IF(IMDB4[[#This Row],[Duration (min)]]&lt;=120,"Medium", "Long"))</f>
        <v>Short</v>
      </c>
    </row>
    <row r="2227" spans="1:24" x14ac:dyDescent="0.25">
      <c r="A2227" s="1" t="s">
        <v>2629</v>
      </c>
      <c r="B2227" s="2">
        <v>37032</v>
      </c>
      <c r="C2227" s="30">
        <f>YEAR(IMDB4[[#This Row],[Release Date]])</f>
        <v>2001</v>
      </c>
      <c r="D2227" s="30" t="str">
        <f>FLOOR(IMDB4[[#This Row],[Year]],10)&amp;"s"</f>
        <v>2000s</v>
      </c>
      <c r="E2227" s="1" t="s">
        <v>32</v>
      </c>
      <c r="F2227" s="1" t="s">
        <v>2</v>
      </c>
      <c r="G2227" s="1" t="s">
        <v>3</v>
      </c>
      <c r="H2227" s="1" t="s">
        <v>4</v>
      </c>
      <c r="I2227" s="1" t="s">
        <v>132</v>
      </c>
      <c r="J2227" s="1" t="s">
        <v>391</v>
      </c>
      <c r="K2227" s="1" t="s">
        <v>2630</v>
      </c>
      <c r="L2227" s="30">
        <v>957</v>
      </c>
      <c r="M2227" s="30">
        <v>1107</v>
      </c>
      <c r="N2227" s="30">
        <v>13</v>
      </c>
      <c r="O2227" s="30">
        <v>100</v>
      </c>
      <c r="P2227" s="27">
        <v>7.2</v>
      </c>
      <c r="Q2227" s="30">
        <v>12</v>
      </c>
      <c r="R2227" s="30">
        <v>119</v>
      </c>
      <c r="S2227" s="9">
        <v>798341</v>
      </c>
      <c r="T2227" s="9">
        <v>1000000</v>
      </c>
      <c r="U2227" s="9">
        <f>IMDB4[[#This Row],[Gross Revenue]]-IMDB4[[#This Row],[Budget]]</f>
        <v>-201659</v>
      </c>
      <c r="V2227" s="9" t="str">
        <f>IF(IMDB4[[#This Row],[Profit]]&gt;0,"Hit","Flop")</f>
        <v>Flop</v>
      </c>
      <c r="W2227" s="9" t="str" cm="1">
        <f t="array" ref="W2227">_xlfn.IFS(IMDB4[[#This Row],[IMDb Score (1-10)]]&gt;=8,"Excellent",IMDB4[[#This Row],[IMDb Score (1-10)]]&gt;=7,"Good",IMDB4[[#This Row],[IMDb Score (1-10)]]&gt;=5,"Average",TRUE,"Poor")</f>
        <v>Good</v>
      </c>
      <c r="X2227" s="9" t="str">
        <f>IF(IMDB4[[#This Row],[Duration (min)]]&lt;90,"Short",IF(IMDB4[[#This Row],[Duration (min)]]&lt;=120,"Medium", "Long"))</f>
        <v>Medium</v>
      </c>
    </row>
    <row r="2228" spans="1:24" x14ac:dyDescent="0.25">
      <c r="A2228" s="1" t="s">
        <v>4540</v>
      </c>
      <c r="B2228" s="2">
        <v>38790</v>
      </c>
      <c r="C2228" s="30">
        <f>YEAR(IMDB4[[#This Row],[Release Date]])</f>
        <v>2006</v>
      </c>
      <c r="D2228" s="30" t="str">
        <f>FLOOR(IMDB4[[#This Row],[Year]],10)&amp;"s"</f>
        <v>2000s</v>
      </c>
      <c r="E2228" s="1" t="s">
        <v>32</v>
      </c>
      <c r="F2228" s="1" t="s">
        <v>77</v>
      </c>
      <c r="G2228" s="1" t="s">
        <v>3</v>
      </c>
      <c r="H2228" s="1" t="s">
        <v>4</v>
      </c>
      <c r="I2228" s="1" t="s">
        <v>92</v>
      </c>
      <c r="J2228" s="1" t="s">
        <v>3529</v>
      </c>
      <c r="K2228" s="1" t="s">
        <v>3530</v>
      </c>
      <c r="L2228" s="30">
        <v>956</v>
      </c>
      <c r="M2228" s="30">
        <v>2998</v>
      </c>
      <c r="N2228" s="30">
        <v>235</v>
      </c>
      <c r="O2228" s="30">
        <v>0</v>
      </c>
      <c r="P2228" s="27">
        <v>6.8</v>
      </c>
      <c r="Q2228" s="30">
        <v>206</v>
      </c>
      <c r="R2228" s="30">
        <v>102</v>
      </c>
      <c r="S2228" s="9">
        <v>62318875</v>
      </c>
      <c r="T2228" s="9">
        <v>50000000</v>
      </c>
      <c r="U2228" s="9">
        <f>IMDB4[[#This Row],[Gross Revenue]]-IMDB4[[#This Row],[Budget]]</f>
        <v>12318875</v>
      </c>
      <c r="V2228" s="9" t="str">
        <f>IF(IMDB4[[#This Row],[Profit]]&gt;0,"Hit","Flop")</f>
        <v>Hit</v>
      </c>
      <c r="W2228" s="9" t="str" cm="1">
        <f t="array" ref="W2228">_xlfn.IFS(IMDB4[[#This Row],[IMDb Score (1-10)]]&gt;=8,"Excellent",IMDB4[[#This Row],[IMDb Score (1-10)]]&gt;=7,"Good",IMDB4[[#This Row],[IMDb Score (1-10)]]&gt;=5,"Average",TRUE,"Poor")</f>
        <v>Average</v>
      </c>
      <c r="X2228" s="9" t="str">
        <f>IF(IMDB4[[#This Row],[Duration (min)]]&lt;90,"Short",IF(IMDB4[[#This Row],[Duration (min)]]&lt;=120,"Medium", "Long"))</f>
        <v>Medium</v>
      </c>
    </row>
    <row r="2229" spans="1:24" x14ac:dyDescent="0.25">
      <c r="A2229" s="1" t="s">
        <v>5408</v>
      </c>
      <c r="B2229" s="2">
        <v>39974</v>
      </c>
      <c r="C2229" s="30">
        <f>YEAR(IMDB4[[#This Row],[Release Date]])</f>
        <v>2009</v>
      </c>
      <c r="D2229" s="30" t="str">
        <f>FLOOR(IMDB4[[#This Row],[Year]],10)&amp;"s"</f>
        <v>2000s</v>
      </c>
      <c r="E2229" s="1" t="s">
        <v>32</v>
      </c>
      <c r="F2229" s="1" t="s">
        <v>2</v>
      </c>
      <c r="G2229" s="1" t="s">
        <v>3</v>
      </c>
      <c r="H2229" s="1" t="s">
        <v>4</v>
      </c>
      <c r="I2229" s="1" t="s">
        <v>92</v>
      </c>
      <c r="J2229" s="1" t="s">
        <v>523</v>
      </c>
      <c r="K2229" s="1" t="s">
        <v>5409</v>
      </c>
      <c r="L2229" s="30">
        <v>956</v>
      </c>
      <c r="M2229" s="30">
        <v>3861</v>
      </c>
      <c r="N2229" s="30">
        <v>29</v>
      </c>
      <c r="O2229" s="30">
        <v>0</v>
      </c>
      <c r="P2229" s="27">
        <v>6.6</v>
      </c>
      <c r="Q2229" s="30">
        <v>241</v>
      </c>
      <c r="R2229" s="30">
        <v>114</v>
      </c>
      <c r="S2229" s="9">
        <v>32721635</v>
      </c>
      <c r="T2229" s="9">
        <v>15000000</v>
      </c>
      <c r="U2229" s="9">
        <f>IMDB4[[#This Row],[Gross Revenue]]-IMDB4[[#This Row],[Budget]]</f>
        <v>17721635</v>
      </c>
      <c r="V2229" s="9" t="str">
        <f>IF(IMDB4[[#This Row],[Profit]]&gt;0,"Hit","Flop")</f>
        <v>Hit</v>
      </c>
      <c r="W2229" s="9" t="str" cm="1">
        <f t="array" ref="W2229">_xlfn.IFS(IMDB4[[#This Row],[IMDb Score (1-10)]]&gt;=8,"Excellent",IMDB4[[#This Row],[IMDb Score (1-10)]]&gt;=7,"Good",IMDB4[[#This Row],[IMDb Score (1-10)]]&gt;=5,"Average",TRUE,"Poor")</f>
        <v>Average</v>
      </c>
      <c r="X2229" s="9" t="str">
        <f>IF(IMDB4[[#This Row],[Duration (min)]]&lt;90,"Short",IF(IMDB4[[#This Row],[Duration (min)]]&lt;=120,"Medium", "Long"))</f>
        <v>Medium</v>
      </c>
    </row>
    <row r="2230" spans="1:24" x14ac:dyDescent="0.25">
      <c r="A2230" s="1" t="s">
        <v>522</v>
      </c>
      <c r="B2230" s="2">
        <v>31579</v>
      </c>
      <c r="C2230" s="30">
        <f>YEAR(IMDB4[[#This Row],[Release Date]])</f>
        <v>1986</v>
      </c>
      <c r="D2230" s="30" t="str">
        <f>FLOOR(IMDB4[[#This Row],[Year]],10)&amp;"s"</f>
        <v>1980s</v>
      </c>
      <c r="E2230" s="1" t="s">
        <v>32</v>
      </c>
      <c r="F2230" s="1" t="s">
        <v>91</v>
      </c>
      <c r="G2230" s="1" t="s">
        <v>3</v>
      </c>
      <c r="H2230" s="1" t="s">
        <v>4</v>
      </c>
      <c r="I2230" s="1" t="s">
        <v>92</v>
      </c>
      <c r="J2230" s="1" t="s">
        <v>523</v>
      </c>
      <c r="K2230" s="1" t="s">
        <v>524</v>
      </c>
      <c r="L2230" s="30">
        <v>956</v>
      </c>
      <c r="M2230" s="30">
        <v>1862</v>
      </c>
      <c r="N2230" s="30">
        <v>41</v>
      </c>
      <c r="O2230" s="30">
        <v>0</v>
      </c>
      <c r="P2230" s="27">
        <v>5.9</v>
      </c>
      <c r="Q2230" s="30">
        <v>158</v>
      </c>
      <c r="R2230" s="30">
        <v>86</v>
      </c>
      <c r="S2230" s="9">
        <v>19472057</v>
      </c>
      <c r="T2230" s="9">
        <v>3000000</v>
      </c>
      <c r="U2230" s="9">
        <f>IMDB4[[#This Row],[Gross Revenue]]-IMDB4[[#This Row],[Budget]]</f>
        <v>16472057</v>
      </c>
      <c r="V2230" s="9" t="str">
        <f>IF(IMDB4[[#This Row],[Profit]]&gt;0,"Hit","Flop")</f>
        <v>Hit</v>
      </c>
      <c r="W2230" s="9" t="str" cm="1">
        <f t="array" ref="W2230">_xlfn.IFS(IMDB4[[#This Row],[IMDb Score (1-10)]]&gt;=8,"Excellent",IMDB4[[#This Row],[IMDb Score (1-10)]]&gt;=7,"Good",IMDB4[[#This Row],[IMDb Score (1-10)]]&gt;=5,"Average",TRUE,"Poor")</f>
        <v>Average</v>
      </c>
      <c r="X2230" s="9" t="str">
        <f>IF(IMDB4[[#This Row],[Duration (min)]]&lt;90,"Short",IF(IMDB4[[#This Row],[Duration (min)]]&lt;=120,"Medium", "Long"))</f>
        <v>Short</v>
      </c>
    </row>
    <row r="2231" spans="1:24" x14ac:dyDescent="0.25">
      <c r="A2231" s="1" t="s">
        <v>3841</v>
      </c>
      <c r="B2231" s="2">
        <v>38164</v>
      </c>
      <c r="C2231" s="30">
        <f>YEAR(IMDB4[[#This Row],[Release Date]])</f>
        <v>2004</v>
      </c>
      <c r="D2231" s="30" t="str">
        <f>FLOOR(IMDB4[[#This Row],[Year]],10)&amp;"s"</f>
        <v>2000s</v>
      </c>
      <c r="E2231" s="1" t="s">
        <v>32</v>
      </c>
      <c r="F2231" s="1" t="s">
        <v>77</v>
      </c>
      <c r="G2231" s="1" t="s">
        <v>3</v>
      </c>
      <c r="H2231" s="1" t="s">
        <v>83</v>
      </c>
      <c r="I2231" s="1" t="s">
        <v>84</v>
      </c>
      <c r="J2231" s="1" t="s">
        <v>3529</v>
      </c>
      <c r="K2231" s="1" t="s">
        <v>1422</v>
      </c>
      <c r="L2231" s="30">
        <v>956</v>
      </c>
      <c r="M2231" s="30">
        <v>2260</v>
      </c>
      <c r="N2231" s="30">
        <v>906</v>
      </c>
      <c r="O2231" s="30">
        <v>437</v>
      </c>
      <c r="P2231" s="27">
        <v>4.2</v>
      </c>
      <c r="Q2231" s="30">
        <v>76</v>
      </c>
      <c r="R2231" s="30">
        <v>95</v>
      </c>
      <c r="S2231" s="9">
        <v>6768055</v>
      </c>
      <c r="T2231" s="9">
        <v>57000000</v>
      </c>
      <c r="U2231" s="9">
        <f>IMDB4[[#This Row],[Gross Revenue]]-IMDB4[[#This Row],[Budget]]</f>
        <v>-50231945</v>
      </c>
      <c r="V2231" s="9" t="str">
        <f>IF(IMDB4[[#This Row],[Profit]]&gt;0,"Hit","Flop")</f>
        <v>Flop</v>
      </c>
      <c r="W2231" s="9" t="str" cm="1">
        <f t="array" ref="W2231">_xlfn.IFS(IMDB4[[#This Row],[IMDb Score (1-10)]]&gt;=8,"Excellent",IMDB4[[#This Row],[IMDb Score (1-10)]]&gt;=7,"Good",IMDB4[[#This Row],[IMDb Score (1-10)]]&gt;=5,"Average",TRUE,"Poor")</f>
        <v>Poor</v>
      </c>
      <c r="X2231" s="9" t="str">
        <f>IF(IMDB4[[#This Row],[Duration (min)]]&lt;90,"Short",IF(IMDB4[[#This Row],[Duration (min)]]&lt;=120,"Medium", "Long"))</f>
        <v>Medium</v>
      </c>
    </row>
    <row r="2232" spans="1:24" x14ac:dyDescent="0.25">
      <c r="A2232" s="1" t="s">
        <v>3528</v>
      </c>
      <c r="B2232" s="2">
        <v>37861</v>
      </c>
      <c r="C2232" s="30">
        <f>YEAR(IMDB4[[#This Row],[Release Date]])</f>
        <v>2003</v>
      </c>
      <c r="D2232" s="30" t="str">
        <f>FLOOR(IMDB4[[#This Row],[Year]],10)&amp;"s"</f>
        <v>2000s</v>
      </c>
      <c r="E2232" s="1" t="s">
        <v>32</v>
      </c>
      <c r="F2232" s="1" t="s">
        <v>77</v>
      </c>
      <c r="G2232" s="1" t="s">
        <v>3</v>
      </c>
      <c r="H2232" s="1" t="s">
        <v>83</v>
      </c>
      <c r="I2232" s="1" t="s">
        <v>92</v>
      </c>
      <c r="J2232" s="1" t="s">
        <v>3529</v>
      </c>
      <c r="K2232" s="1" t="s">
        <v>3530</v>
      </c>
      <c r="L2232" s="30">
        <v>955</v>
      </c>
      <c r="M2232" s="30">
        <v>1777</v>
      </c>
      <c r="N2232" s="30">
        <v>235</v>
      </c>
      <c r="O2232" s="30">
        <v>0</v>
      </c>
      <c r="P2232" s="27">
        <v>7</v>
      </c>
      <c r="Q2232" s="30">
        <v>226</v>
      </c>
      <c r="R2232" s="30">
        <v>133</v>
      </c>
      <c r="S2232" s="9">
        <v>51483949</v>
      </c>
      <c r="T2232" s="9">
        <v>22000000</v>
      </c>
      <c r="U2232" s="9">
        <f>IMDB4[[#This Row],[Gross Revenue]]-IMDB4[[#This Row],[Budget]]</f>
        <v>29483949</v>
      </c>
      <c r="V2232" s="9" t="str">
        <f>IF(IMDB4[[#This Row],[Profit]]&gt;0,"Hit","Flop")</f>
        <v>Hit</v>
      </c>
      <c r="W2232" s="9" t="str" cm="1">
        <f t="array" ref="W2232">_xlfn.IFS(IMDB4[[#This Row],[IMDb Score (1-10)]]&gt;=8,"Excellent",IMDB4[[#This Row],[IMDb Score (1-10)]]&gt;=7,"Good",IMDB4[[#This Row],[IMDb Score (1-10)]]&gt;=5,"Average",TRUE,"Poor")</f>
        <v>Good</v>
      </c>
      <c r="X2232" s="9" t="str">
        <f>IF(IMDB4[[#This Row],[Duration (min)]]&lt;90,"Short",IF(IMDB4[[#This Row],[Duration (min)]]&lt;=120,"Medium", "Long"))</f>
        <v>Long</v>
      </c>
    </row>
    <row r="2233" spans="1:24" x14ac:dyDescent="0.25">
      <c r="A2233" s="1" t="s">
        <v>2391</v>
      </c>
      <c r="B2233" s="2">
        <v>36651</v>
      </c>
      <c r="C2233" s="30">
        <f>YEAR(IMDB4[[#This Row],[Release Date]])</f>
        <v>2000</v>
      </c>
      <c r="D2233" s="30" t="str">
        <f>FLOOR(IMDB4[[#This Row],[Year]],10)&amp;"s"</f>
        <v>2000s</v>
      </c>
      <c r="E2233" s="1" t="s">
        <v>32</v>
      </c>
      <c r="F2233" s="1" t="s">
        <v>20</v>
      </c>
      <c r="G2233" s="1" t="s">
        <v>3</v>
      </c>
      <c r="H2233" s="1" t="s">
        <v>4</v>
      </c>
      <c r="I2233" s="1" t="s">
        <v>132</v>
      </c>
      <c r="J2233" s="1" t="s">
        <v>2392</v>
      </c>
      <c r="K2233" s="1" t="s">
        <v>2393</v>
      </c>
      <c r="L2233" s="30">
        <v>955</v>
      </c>
      <c r="M2233" s="30">
        <v>5404</v>
      </c>
      <c r="N2233" s="30">
        <v>0</v>
      </c>
      <c r="O2233" s="30">
        <v>0</v>
      </c>
      <c r="P2233" s="27">
        <v>6.4</v>
      </c>
      <c r="Q2233" s="30">
        <v>148</v>
      </c>
      <c r="R2233" s="30">
        <v>128</v>
      </c>
      <c r="S2233" s="9">
        <v>37036404</v>
      </c>
      <c r="T2233" s="9">
        <v>30000000</v>
      </c>
      <c r="U2233" s="9">
        <f>IMDB4[[#This Row],[Gross Revenue]]-IMDB4[[#This Row],[Budget]]</f>
        <v>7036404</v>
      </c>
      <c r="V2233" s="9" t="str">
        <f>IF(IMDB4[[#This Row],[Profit]]&gt;0,"Hit","Flop")</f>
        <v>Hit</v>
      </c>
      <c r="W2233" s="9" t="str" cm="1">
        <f t="array" ref="W2233">_xlfn.IFS(IMDB4[[#This Row],[IMDb Score (1-10)]]&gt;=8,"Excellent",IMDB4[[#This Row],[IMDb Score (1-10)]]&gt;=7,"Good",IMDB4[[#This Row],[IMDb Score (1-10)]]&gt;=5,"Average",TRUE,"Poor")</f>
        <v>Average</v>
      </c>
      <c r="X2233" s="9" t="str">
        <f>IF(IMDB4[[#This Row],[Duration (min)]]&lt;90,"Short",IF(IMDB4[[#This Row],[Duration (min)]]&lt;=120,"Medium", "Long"))</f>
        <v>Long</v>
      </c>
    </row>
    <row r="2234" spans="1:24" x14ac:dyDescent="0.25">
      <c r="A2234" s="1" t="s">
        <v>525</v>
      </c>
      <c r="B2234" s="2">
        <v>31632</v>
      </c>
      <c r="C2234" s="30">
        <f>YEAR(IMDB4[[#This Row],[Release Date]])</f>
        <v>1986</v>
      </c>
      <c r="D2234" s="30" t="str">
        <f>FLOOR(IMDB4[[#This Row],[Year]],10)&amp;"s"</f>
        <v>1980s</v>
      </c>
      <c r="E2234" s="1" t="s">
        <v>32</v>
      </c>
      <c r="F2234" s="1" t="s">
        <v>20</v>
      </c>
      <c r="G2234" s="1" t="s">
        <v>3</v>
      </c>
      <c r="H2234" s="1" t="s">
        <v>4</v>
      </c>
      <c r="I2234" s="1" t="s">
        <v>84</v>
      </c>
      <c r="J2234" s="1" t="s">
        <v>526</v>
      </c>
      <c r="K2234" s="1" t="s">
        <v>349</v>
      </c>
      <c r="L2234" s="30">
        <v>954</v>
      </c>
      <c r="M2234" s="30">
        <v>2179</v>
      </c>
      <c r="N2234" s="30">
        <v>425</v>
      </c>
      <c r="O2234" s="30">
        <v>263</v>
      </c>
      <c r="P2234" s="27">
        <v>5.9</v>
      </c>
      <c r="Q2234" s="30">
        <v>16</v>
      </c>
      <c r="R2234" s="30">
        <v>116</v>
      </c>
      <c r="S2234" s="9">
        <v>49851591</v>
      </c>
      <c r="T2234" s="9">
        <v>40000000</v>
      </c>
      <c r="U2234" s="9">
        <f>IMDB4[[#This Row],[Gross Revenue]]-IMDB4[[#This Row],[Budget]]</f>
        <v>9851591</v>
      </c>
      <c r="V2234" s="9" t="str">
        <f>IF(IMDB4[[#This Row],[Profit]]&gt;0,"Hit","Flop")</f>
        <v>Hit</v>
      </c>
      <c r="W2234" s="9" t="str" cm="1">
        <f t="array" ref="W2234">_xlfn.IFS(IMDB4[[#This Row],[IMDb Score (1-10)]]&gt;=8,"Excellent",IMDB4[[#This Row],[IMDb Score (1-10)]]&gt;=7,"Good",IMDB4[[#This Row],[IMDb Score (1-10)]]&gt;=5,"Average",TRUE,"Poor")</f>
        <v>Average</v>
      </c>
      <c r="X2234" s="9" t="str">
        <f>IF(IMDB4[[#This Row],[Duration (min)]]&lt;90,"Short",IF(IMDB4[[#This Row],[Duration (min)]]&lt;=120,"Medium", "Long"))</f>
        <v>Medium</v>
      </c>
    </row>
    <row r="2235" spans="1:24" x14ac:dyDescent="0.25">
      <c r="A2235" s="1" t="s">
        <v>3888</v>
      </c>
      <c r="B2235" s="2">
        <v>38390</v>
      </c>
      <c r="C2235" s="30">
        <f>YEAR(IMDB4[[#This Row],[Release Date]])</f>
        <v>2005</v>
      </c>
      <c r="D2235" s="30" t="str">
        <f>FLOOR(IMDB4[[#This Row],[Year]],10)&amp;"s"</f>
        <v>2000s</v>
      </c>
      <c r="E2235" s="1" t="s">
        <v>32</v>
      </c>
      <c r="F2235" s="1" t="s">
        <v>77</v>
      </c>
      <c r="G2235" s="1" t="s">
        <v>3</v>
      </c>
      <c r="H2235" s="1" t="s">
        <v>4</v>
      </c>
      <c r="I2235" s="1" t="s">
        <v>92</v>
      </c>
      <c r="J2235" s="1" t="s">
        <v>526</v>
      </c>
      <c r="K2235" s="1" t="s">
        <v>3889</v>
      </c>
      <c r="L2235" s="30">
        <v>954</v>
      </c>
      <c r="M2235" s="30">
        <v>3148</v>
      </c>
      <c r="N2235" s="30">
        <v>25</v>
      </c>
      <c r="O2235" s="30">
        <v>999</v>
      </c>
      <c r="P2235" s="27">
        <v>6.3</v>
      </c>
      <c r="Q2235" s="30">
        <v>152</v>
      </c>
      <c r="R2235" s="30">
        <v>109</v>
      </c>
      <c r="S2235" s="9">
        <v>19976073</v>
      </c>
      <c r="T2235" s="9">
        <v>20000000</v>
      </c>
      <c r="U2235" s="9">
        <f>IMDB4[[#This Row],[Gross Revenue]]-IMDB4[[#This Row],[Budget]]</f>
        <v>-23927</v>
      </c>
      <c r="V2235" s="9" t="str">
        <f>IF(IMDB4[[#This Row],[Profit]]&gt;0,"Hit","Flop")</f>
        <v>Flop</v>
      </c>
      <c r="W2235" s="9" t="str" cm="1">
        <f t="array" ref="W2235">_xlfn.IFS(IMDB4[[#This Row],[IMDb Score (1-10)]]&gt;=8,"Excellent",IMDB4[[#This Row],[IMDb Score (1-10)]]&gt;=7,"Good",IMDB4[[#This Row],[IMDb Score (1-10)]]&gt;=5,"Average",TRUE,"Poor")</f>
        <v>Average</v>
      </c>
      <c r="X2235" s="9" t="str">
        <f>IF(IMDB4[[#This Row],[Duration (min)]]&lt;90,"Short",IF(IMDB4[[#This Row],[Duration (min)]]&lt;=120,"Medium", "Long"))</f>
        <v>Medium</v>
      </c>
    </row>
    <row r="2236" spans="1:24" x14ac:dyDescent="0.25">
      <c r="A2236" s="1" t="s">
        <v>3166</v>
      </c>
      <c r="B2236" s="2">
        <v>37390</v>
      </c>
      <c r="C2236" s="30">
        <f>YEAR(IMDB4[[#This Row],[Release Date]])</f>
        <v>2002</v>
      </c>
      <c r="D2236" s="30" t="str">
        <f>FLOOR(IMDB4[[#This Row],[Year]],10)&amp;"s"</f>
        <v>2000s</v>
      </c>
      <c r="E2236" s="1" t="s">
        <v>32</v>
      </c>
      <c r="F2236" s="1" t="s">
        <v>9</v>
      </c>
      <c r="G2236" s="1" t="s">
        <v>3</v>
      </c>
      <c r="H2236" s="1" t="s">
        <v>4</v>
      </c>
      <c r="I2236" s="1" t="s">
        <v>84</v>
      </c>
      <c r="J2236" s="1" t="s">
        <v>526</v>
      </c>
      <c r="K2236" s="1" t="s">
        <v>3167</v>
      </c>
      <c r="L2236" s="30">
        <v>954</v>
      </c>
      <c r="M2236" s="30">
        <v>3901</v>
      </c>
      <c r="N2236" s="30">
        <v>18</v>
      </c>
      <c r="O2236" s="30">
        <v>304</v>
      </c>
      <c r="P2236" s="27">
        <v>6.5</v>
      </c>
      <c r="Q2236" s="30">
        <v>31</v>
      </c>
      <c r="R2236" s="30">
        <v>91</v>
      </c>
      <c r="S2236" s="9">
        <v>119841</v>
      </c>
      <c r="T2236" s="9">
        <v>1500000</v>
      </c>
      <c r="U2236" s="9">
        <f>IMDB4[[#This Row],[Gross Revenue]]-IMDB4[[#This Row],[Budget]]</f>
        <v>-1380159</v>
      </c>
      <c r="V2236" s="9" t="str">
        <f>IF(IMDB4[[#This Row],[Profit]]&gt;0,"Hit","Flop")</f>
        <v>Flop</v>
      </c>
      <c r="W2236" s="9" t="str" cm="1">
        <f t="array" ref="W2236">_xlfn.IFS(IMDB4[[#This Row],[IMDb Score (1-10)]]&gt;=8,"Excellent",IMDB4[[#This Row],[IMDb Score (1-10)]]&gt;=7,"Good",IMDB4[[#This Row],[IMDb Score (1-10)]]&gt;=5,"Average",TRUE,"Poor")</f>
        <v>Average</v>
      </c>
      <c r="X2236" s="9" t="str">
        <f>IF(IMDB4[[#This Row],[Duration (min)]]&lt;90,"Short",IF(IMDB4[[#This Row],[Duration (min)]]&lt;=120,"Medium", "Long"))</f>
        <v>Medium</v>
      </c>
    </row>
    <row r="2237" spans="1:24" x14ac:dyDescent="0.25">
      <c r="A2237" s="1" t="s">
        <v>4218</v>
      </c>
      <c r="B2237" s="2">
        <v>38850</v>
      </c>
      <c r="C2237" s="30">
        <f>YEAR(IMDB4[[#This Row],[Release Date]])</f>
        <v>2006</v>
      </c>
      <c r="D2237" s="30" t="str">
        <f>FLOOR(IMDB4[[#This Row],[Year]],10)&amp;"s"</f>
        <v>2000s</v>
      </c>
      <c r="E2237" s="1" t="s">
        <v>32</v>
      </c>
      <c r="F2237" s="1" t="s">
        <v>2</v>
      </c>
      <c r="G2237" s="1" t="s">
        <v>3</v>
      </c>
      <c r="H2237" s="1" t="s">
        <v>4</v>
      </c>
      <c r="I2237" s="1" t="s">
        <v>92</v>
      </c>
      <c r="J2237" s="1" t="s">
        <v>526</v>
      </c>
      <c r="K2237" s="1" t="s">
        <v>4219</v>
      </c>
      <c r="L2237" s="30">
        <v>954</v>
      </c>
      <c r="M2237" s="30">
        <v>2512</v>
      </c>
      <c r="N2237" s="30">
        <v>53</v>
      </c>
      <c r="O2237" s="30">
        <v>294</v>
      </c>
      <c r="P2237" s="27">
        <v>6.4</v>
      </c>
      <c r="Q2237" s="30">
        <v>26</v>
      </c>
      <c r="R2237" s="30">
        <v>107</v>
      </c>
      <c r="S2237" s="9">
        <v>53481</v>
      </c>
      <c r="T2237" s="9">
        <v>8000000</v>
      </c>
      <c r="U2237" s="9">
        <f>IMDB4[[#This Row],[Gross Revenue]]-IMDB4[[#This Row],[Budget]]</f>
        <v>-7946519</v>
      </c>
      <c r="V2237" s="9" t="str">
        <f>IF(IMDB4[[#This Row],[Profit]]&gt;0,"Hit","Flop")</f>
        <v>Flop</v>
      </c>
      <c r="W2237" s="9" t="str" cm="1">
        <f t="array" ref="W2237">_xlfn.IFS(IMDB4[[#This Row],[IMDb Score (1-10)]]&gt;=8,"Excellent",IMDB4[[#This Row],[IMDb Score (1-10)]]&gt;=7,"Good",IMDB4[[#This Row],[IMDb Score (1-10)]]&gt;=5,"Average",TRUE,"Poor")</f>
        <v>Average</v>
      </c>
      <c r="X2237" s="9" t="str">
        <f>IF(IMDB4[[#This Row],[Duration (min)]]&lt;90,"Short",IF(IMDB4[[#This Row],[Duration (min)]]&lt;=120,"Medium", "Long"))</f>
        <v>Medium</v>
      </c>
    </row>
    <row r="2238" spans="1:24" x14ac:dyDescent="0.25">
      <c r="A2238" s="1" t="s">
        <v>961</v>
      </c>
      <c r="B2238" s="2">
        <v>34244</v>
      </c>
      <c r="C2238" s="30">
        <f>YEAR(IMDB4[[#This Row],[Release Date]])</f>
        <v>1993</v>
      </c>
      <c r="D2238" s="30" t="str">
        <f>FLOOR(IMDB4[[#This Row],[Year]],10)&amp;"s"</f>
        <v>1990s</v>
      </c>
      <c r="E2238" s="1" t="s">
        <v>1</v>
      </c>
      <c r="F2238" s="1" t="s">
        <v>40</v>
      </c>
      <c r="G2238" s="1" t="s">
        <v>3</v>
      </c>
      <c r="H2238" s="1" t="s">
        <v>4</v>
      </c>
      <c r="I2238" s="1" t="s">
        <v>84</v>
      </c>
      <c r="J2238" s="1" t="s">
        <v>962</v>
      </c>
      <c r="K2238" s="1" t="s">
        <v>963</v>
      </c>
      <c r="L2238" s="30">
        <v>953</v>
      </c>
      <c r="M2238" s="30">
        <v>2496</v>
      </c>
      <c r="N2238" s="30">
        <v>226</v>
      </c>
      <c r="O2238" s="30">
        <v>0</v>
      </c>
      <c r="P2238" s="27">
        <v>6.9</v>
      </c>
      <c r="Q2238" s="30">
        <v>39</v>
      </c>
      <c r="R2238" s="30">
        <v>98</v>
      </c>
      <c r="S2238" s="9">
        <v>68856263</v>
      </c>
      <c r="T2238" s="9">
        <v>15000000</v>
      </c>
      <c r="U2238" s="9">
        <f>IMDB4[[#This Row],[Gross Revenue]]-IMDB4[[#This Row],[Budget]]</f>
        <v>53856263</v>
      </c>
      <c r="V2238" s="9" t="str">
        <f>IF(IMDB4[[#This Row],[Profit]]&gt;0,"Hit","Flop")</f>
        <v>Hit</v>
      </c>
      <c r="W2238" s="9" t="str" cm="1">
        <f t="array" ref="W2238">_xlfn.IFS(IMDB4[[#This Row],[IMDb Score (1-10)]]&gt;=8,"Excellent",IMDB4[[#This Row],[IMDb Score (1-10)]]&gt;=7,"Good",IMDB4[[#This Row],[IMDb Score (1-10)]]&gt;=5,"Average",TRUE,"Poor")</f>
        <v>Average</v>
      </c>
      <c r="X2238" s="9" t="str">
        <f>IF(IMDB4[[#This Row],[Duration (min)]]&lt;90,"Short",IF(IMDB4[[#This Row],[Duration (min)]]&lt;=120,"Medium", "Long"))</f>
        <v>Medium</v>
      </c>
    </row>
    <row r="2239" spans="1:24" x14ac:dyDescent="0.25">
      <c r="A2239" s="1" t="s">
        <v>5610</v>
      </c>
      <c r="B2239" s="2">
        <v>40389</v>
      </c>
      <c r="C2239" s="30">
        <f>YEAR(IMDB4[[#This Row],[Release Date]])</f>
        <v>2010</v>
      </c>
      <c r="D2239" s="30" t="str">
        <f>FLOOR(IMDB4[[#This Row],[Year]],10)&amp;"s"</f>
        <v>2010s</v>
      </c>
      <c r="E2239" s="1" t="s">
        <v>32</v>
      </c>
      <c r="F2239" s="1" t="s">
        <v>20</v>
      </c>
      <c r="G2239" s="1" t="s">
        <v>3</v>
      </c>
      <c r="H2239" s="1" t="s">
        <v>4</v>
      </c>
      <c r="I2239" s="1" t="s">
        <v>132</v>
      </c>
      <c r="J2239" s="1" t="s">
        <v>3130</v>
      </c>
      <c r="K2239" s="1" t="s">
        <v>2239</v>
      </c>
      <c r="L2239" s="30">
        <v>953</v>
      </c>
      <c r="M2239" s="30">
        <v>3299</v>
      </c>
      <c r="N2239" s="30">
        <v>44</v>
      </c>
      <c r="O2239" s="30">
        <v>1000</v>
      </c>
      <c r="P2239" s="27">
        <v>4.9000000000000004</v>
      </c>
      <c r="Q2239" s="30">
        <v>71</v>
      </c>
      <c r="R2239" s="30">
        <v>103</v>
      </c>
      <c r="S2239" s="9">
        <v>20246959</v>
      </c>
      <c r="T2239" s="9">
        <v>14000000</v>
      </c>
      <c r="U2239" s="9">
        <f>IMDB4[[#This Row],[Gross Revenue]]-IMDB4[[#This Row],[Budget]]</f>
        <v>6246959</v>
      </c>
      <c r="V2239" s="9" t="str">
        <f>IF(IMDB4[[#This Row],[Profit]]&gt;0,"Hit","Flop")</f>
        <v>Hit</v>
      </c>
      <c r="W2239" s="9" t="str" cm="1">
        <f t="array" ref="W2239">_xlfn.IFS(IMDB4[[#This Row],[IMDb Score (1-10)]]&gt;=8,"Excellent",IMDB4[[#This Row],[IMDb Score (1-10)]]&gt;=7,"Good",IMDB4[[#This Row],[IMDb Score (1-10)]]&gt;=5,"Average",TRUE,"Poor")</f>
        <v>Poor</v>
      </c>
      <c r="X2239" s="9" t="str">
        <f>IF(IMDB4[[#This Row],[Duration (min)]]&lt;90,"Short",IF(IMDB4[[#This Row],[Duration (min)]]&lt;=120,"Medium", "Long"))</f>
        <v>Medium</v>
      </c>
    </row>
    <row r="2240" spans="1:24" x14ac:dyDescent="0.25">
      <c r="A2240" s="1" t="s">
        <v>3129</v>
      </c>
      <c r="B2240" s="2">
        <v>37416</v>
      </c>
      <c r="C2240" s="30">
        <f>YEAR(IMDB4[[#This Row],[Release Date]])</f>
        <v>2002</v>
      </c>
      <c r="D2240" s="30" t="str">
        <f>FLOOR(IMDB4[[#This Row],[Year]],10)&amp;"s"</f>
        <v>2000s</v>
      </c>
      <c r="E2240" s="1" t="s">
        <v>32</v>
      </c>
      <c r="F2240" s="1" t="s">
        <v>20</v>
      </c>
      <c r="G2240" s="1" t="s">
        <v>3</v>
      </c>
      <c r="H2240" s="1" t="s">
        <v>4</v>
      </c>
      <c r="I2240" s="1" t="s">
        <v>132</v>
      </c>
      <c r="J2240" s="1" t="s">
        <v>3130</v>
      </c>
      <c r="K2240" s="1" t="s">
        <v>3131</v>
      </c>
      <c r="L2240" s="30">
        <v>953</v>
      </c>
      <c r="M2240" s="30">
        <v>2510</v>
      </c>
      <c r="N2240" s="30">
        <v>15</v>
      </c>
      <c r="O2240" s="30">
        <v>595</v>
      </c>
      <c r="P2240" s="27">
        <v>7</v>
      </c>
      <c r="Q2240" s="30">
        <v>75</v>
      </c>
      <c r="R2240" s="30">
        <v>90</v>
      </c>
      <c r="S2240" s="9">
        <v>5844929</v>
      </c>
      <c r="T2240" s="9">
        <v>3000000</v>
      </c>
      <c r="U2240" s="9">
        <f>IMDB4[[#This Row],[Gross Revenue]]-IMDB4[[#This Row],[Budget]]</f>
        <v>2844929</v>
      </c>
      <c r="V2240" s="9" t="str">
        <f>IF(IMDB4[[#This Row],[Profit]]&gt;0,"Hit","Flop")</f>
        <v>Hit</v>
      </c>
      <c r="W2240" s="9" t="str" cm="1">
        <f t="array" ref="W2240">_xlfn.IFS(IMDB4[[#This Row],[IMDb Score (1-10)]]&gt;=8,"Excellent",IMDB4[[#This Row],[IMDb Score (1-10)]]&gt;=7,"Good",IMDB4[[#This Row],[IMDb Score (1-10)]]&gt;=5,"Average",TRUE,"Poor")</f>
        <v>Good</v>
      </c>
      <c r="X2240" s="9" t="str">
        <f>IF(IMDB4[[#This Row],[Duration (min)]]&lt;90,"Short",IF(IMDB4[[#This Row],[Duration (min)]]&lt;=120,"Medium", "Long"))</f>
        <v>Medium</v>
      </c>
    </row>
    <row r="2241" spans="1:24" x14ac:dyDescent="0.25">
      <c r="A2241" s="1" t="s">
        <v>5006</v>
      </c>
      <c r="B2241" s="2">
        <v>39551</v>
      </c>
      <c r="C2241" s="30">
        <f>YEAR(IMDB4[[#This Row],[Release Date]])</f>
        <v>2008</v>
      </c>
      <c r="D2241" s="30" t="str">
        <f>FLOOR(IMDB4[[#This Row],[Year]],10)&amp;"s"</f>
        <v>2000s</v>
      </c>
      <c r="E2241" s="1" t="s">
        <v>32</v>
      </c>
      <c r="F2241" s="1" t="s">
        <v>40</v>
      </c>
      <c r="G2241" s="1" t="s">
        <v>3</v>
      </c>
      <c r="H2241" s="1" t="s">
        <v>4</v>
      </c>
      <c r="I2241" s="1" t="s">
        <v>92</v>
      </c>
      <c r="J2241" s="1" t="s">
        <v>5007</v>
      </c>
      <c r="K2241" s="1" t="s">
        <v>5008</v>
      </c>
      <c r="L2241" s="30">
        <v>948</v>
      </c>
      <c r="M2241" s="30">
        <v>4324</v>
      </c>
      <c r="N2241" s="30">
        <v>51</v>
      </c>
      <c r="O2241" s="30">
        <v>0</v>
      </c>
      <c r="P2241" s="27">
        <v>6.5</v>
      </c>
      <c r="Q2241" s="30">
        <v>102</v>
      </c>
      <c r="R2241" s="30">
        <v>129</v>
      </c>
      <c r="S2241" s="9">
        <v>8396942</v>
      </c>
      <c r="T2241" s="9">
        <v>19000000</v>
      </c>
      <c r="U2241" s="9">
        <f>IMDB4[[#This Row],[Gross Revenue]]-IMDB4[[#This Row],[Budget]]</f>
        <v>-10603058</v>
      </c>
      <c r="V2241" s="9" t="str">
        <f>IF(IMDB4[[#This Row],[Profit]]&gt;0,"Hit","Flop")</f>
        <v>Flop</v>
      </c>
      <c r="W2241" s="9" t="str" cm="1">
        <f t="array" ref="W2241">_xlfn.IFS(IMDB4[[#This Row],[IMDb Score (1-10)]]&gt;=8,"Excellent",IMDB4[[#This Row],[IMDb Score (1-10)]]&gt;=7,"Good",IMDB4[[#This Row],[IMDb Score (1-10)]]&gt;=5,"Average",TRUE,"Poor")</f>
        <v>Average</v>
      </c>
      <c r="X2241" s="9" t="str">
        <f>IF(IMDB4[[#This Row],[Duration (min)]]&lt;90,"Short",IF(IMDB4[[#This Row],[Duration (min)]]&lt;=120,"Medium", "Long"))</f>
        <v>Long</v>
      </c>
    </row>
    <row r="2242" spans="1:24" x14ac:dyDescent="0.25">
      <c r="A2242" s="1" t="s">
        <v>4082</v>
      </c>
      <c r="B2242" s="2">
        <v>38370</v>
      </c>
      <c r="C2242" s="30">
        <f>YEAR(IMDB4[[#This Row],[Release Date]])</f>
        <v>2005</v>
      </c>
      <c r="D2242" s="30" t="str">
        <f>FLOOR(IMDB4[[#This Row],[Year]],10)&amp;"s"</f>
        <v>2000s</v>
      </c>
      <c r="E2242" s="1" t="s">
        <v>32</v>
      </c>
      <c r="F2242" s="1" t="s">
        <v>40</v>
      </c>
      <c r="G2242" s="1" t="s">
        <v>3</v>
      </c>
      <c r="H2242" s="1" t="s">
        <v>4</v>
      </c>
      <c r="I2242" s="1" t="s">
        <v>84</v>
      </c>
      <c r="J2242" s="1" t="s">
        <v>3622</v>
      </c>
      <c r="K2242" s="1" t="s">
        <v>2025</v>
      </c>
      <c r="L2242" s="30">
        <v>947</v>
      </c>
      <c r="M2242" s="30">
        <v>2968</v>
      </c>
      <c r="N2242" s="30">
        <v>31</v>
      </c>
      <c r="O2242" s="30">
        <v>0</v>
      </c>
      <c r="P2242" s="27">
        <v>6.2</v>
      </c>
      <c r="Q2242" s="30">
        <v>127</v>
      </c>
      <c r="R2242" s="30">
        <v>100</v>
      </c>
      <c r="S2242" s="9">
        <v>63939454</v>
      </c>
      <c r="T2242" s="9">
        <v>35000000</v>
      </c>
      <c r="U2242" s="9">
        <f>IMDB4[[#This Row],[Gross Revenue]]-IMDB4[[#This Row],[Budget]]</f>
        <v>28939454</v>
      </c>
      <c r="V2242" s="9" t="str">
        <f>IF(IMDB4[[#This Row],[Profit]]&gt;0,"Hit","Flop")</f>
        <v>Hit</v>
      </c>
      <c r="W2242" s="9" t="str" cm="1">
        <f t="array" ref="W2242">_xlfn.IFS(IMDB4[[#This Row],[IMDb Score (1-10)]]&gt;=8,"Excellent",IMDB4[[#This Row],[IMDb Score (1-10)]]&gt;=7,"Good",IMDB4[[#This Row],[IMDb Score (1-10)]]&gt;=5,"Average",TRUE,"Poor")</f>
        <v>Average</v>
      </c>
      <c r="X2242" s="9" t="str">
        <f>IF(IMDB4[[#This Row],[Duration (min)]]&lt;90,"Short",IF(IMDB4[[#This Row],[Duration (min)]]&lt;=120,"Medium", "Long"))</f>
        <v>Medium</v>
      </c>
    </row>
    <row r="2243" spans="1:24" x14ac:dyDescent="0.25">
      <c r="A2243" s="1" t="s">
        <v>3621</v>
      </c>
      <c r="B2243" s="2">
        <v>38012</v>
      </c>
      <c r="C2243" s="30">
        <f>YEAR(IMDB4[[#This Row],[Release Date]])</f>
        <v>2004</v>
      </c>
      <c r="D2243" s="30" t="str">
        <f>FLOOR(IMDB4[[#This Row],[Year]],10)&amp;"s"</f>
        <v>2000s</v>
      </c>
      <c r="E2243" s="1" t="s">
        <v>32</v>
      </c>
      <c r="F2243" s="1" t="s">
        <v>20</v>
      </c>
      <c r="G2243" s="1" t="s">
        <v>3</v>
      </c>
      <c r="H2243" s="1" t="s">
        <v>113</v>
      </c>
      <c r="I2243" s="1" t="s">
        <v>21</v>
      </c>
      <c r="J2243" s="1" t="s">
        <v>3622</v>
      </c>
      <c r="K2243" s="1" t="s">
        <v>1887</v>
      </c>
      <c r="L2243" s="30">
        <v>947</v>
      </c>
      <c r="M2243" s="30">
        <v>2572</v>
      </c>
      <c r="N2243" s="30">
        <v>346</v>
      </c>
      <c r="O2243" s="30">
        <v>532</v>
      </c>
      <c r="P2243" s="27">
        <v>6.6</v>
      </c>
      <c r="Q2243" s="30">
        <v>100</v>
      </c>
      <c r="R2243" s="30">
        <v>102</v>
      </c>
      <c r="S2243" s="9">
        <v>23106</v>
      </c>
      <c r="T2243" s="9">
        <v>50000000</v>
      </c>
      <c r="U2243" s="9">
        <f>IMDB4[[#This Row],[Gross Revenue]]-IMDB4[[#This Row],[Budget]]</f>
        <v>-49976894</v>
      </c>
      <c r="V2243" s="9" t="str">
        <f>IF(IMDB4[[#This Row],[Profit]]&gt;0,"Hit","Flop")</f>
        <v>Flop</v>
      </c>
      <c r="W2243" s="9" t="str" cm="1">
        <f t="array" ref="W2243">_xlfn.IFS(IMDB4[[#This Row],[IMDb Score (1-10)]]&gt;=8,"Excellent",IMDB4[[#This Row],[IMDb Score (1-10)]]&gt;=7,"Good",IMDB4[[#This Row],[IMDb Score (1-10)]]&gt;=5,"Average",TRUE,"Poor")</f>
        <v>Average</v>
      </c>
      <c r="X2243" s="9" t="str">
        <f>IF(IMDB4[[#This Row],[Duration (min)]]&lt;90,"Short",IF(IMDB4[[#This Row],[Duration (min)]]&lt;=120,"Medium", "Long"))</f>
        <v>Medium</v>
      </c>
    </row>
    <row r="2244" spans="1:24" x14ac:dyDescent="0.25">
      <c r="A2244" s="1" t="s">
        <v>5279</v>
      </c>
      <c r="B2244" s="2">
        <v>40131</v>
      </c>
      <c r="C2244" s="30">
        <f>YEAR(IMDB4[[#This Row],[Release Date]])</f>
        <v>2009</v>
      </c>
      <c r="D2244" s="30" t="str">
        <f>FLOOR(IMDB4[[#This Row],[Year]],10)&amp;"s"</f>
        <v>2000s</v>
      </c>
      <c r="E2244" s="1" t="s">
        <v>32</v>
      </c>
      <c r="F2244" s="1" t="s">
        <v>20</v>
      </c>
      <c r="G2244" s="1" t="s">
        <v>3</v>
      </c>
      <c r="H2244" s="1" t="s">
        <v>338</v>
      </c>
      <c r="I2244" s="1" t="s">
        <v>132</v>
      </c>
      <c r="J2244" s="1" t="s">
        <v>5280</v>
      </c>
      <c r="K2244" s="1" t="s">
        <v>793</v>
      </c>
      <c r="L2244" s="30">
        <v>946</v>
      </c>
      <c r="M2244" s="30">
        <v>4072</v>
      </c>
      <c r="N2244" s="30">
        <v>0</v>
      </c>
      <c r="O2244" s="30">
        <v>0</v>
      </c>
      <c r="P2244" s="27">
        <v>5.3</v>
      </c>
      <c r="Q2244" s="30">
        <v>107</v>
      </c>
      <c r="R2244" s="30">
        <v>102</v>
      </c>
      <c r="S2244" s="9">
        <v>14793904</v>
      </c>
      <c r="T2244" s="9">
        <v>18000000</v>
      </c>
      <c r="U2244" s="9">
        <f>IMDB4[[#This Row],[Gross Revenue]]-IMDB4[[#This Row],[Budget]]</f>
        <v>-3206096</v>
      </c>
      <c r="V2244" s="9" t="str">
        <f>IF(IMDB4[[#This Row],[Profit]]&gt;0,"Hit","Flop")</f>
        <v>Flop</v>
      </c>
      <c r="W2244" s="9" t="str" cm="1">
        <f t="array" ref="W2244">_xlfn.IFS(IMDB4[[#This Row],[IMDb Score (1-10)]]&gt;=8,"Excellent",IMDB4[[#This Row],[IMDb Score (1-10)]]&gt;=7,"Good",IMDB4[[#This Row],[IMDb Score (1-10)]]&gt;=5,"Average",TRUE,"Poor")</f>
        <v>Average</v>
      </c>
      <c r="X2244" s="9" t="str">
        <f>IF(IMDB4[[#This Row],[Duration (min)]]&lt;90,"Short",IF(IMDB4[[#This Row],[Duration (min)]]&lt;=120,"Medium", "Long"))</f>
        <v>Medium</v>
      </c>
    </row>
    <row r="2245" spans="1:24" x14ac:dyDescent="0.25">
      <c r="A2245" s="1" t="s">
        <v>2442</v>
      </c>
      <c r="B2245" s="2">
        <v>36766</v>
      </c>
      <c r="C2245" s="30">
        <f>YEAR(IMDB4[[#This Row],[Release Date]])</f>
        <v>2000</v>
      </c>
      <c r="D2245" s="30" t="str">
        <f>FLOOR(IMDB4[[#This Row],[Year]],10)&amp;"s"</f>
        <v>2000s</v>
      </c>
      <c r="E2245" s="1" t="s">
        <v>32</v>
      </c>
      <c r="F2245" s="1" t="s">
        <v>20</v>
      </c>
      <c r="G2245" s="1" t="s">
        <v>3</v>
      </c>
      <c r="H2245" s="1" t="s">
        <v>334</v>
      </c>
      <c r="I2245" s="1" t="s">
        <v>21</v>
      </c>
      <c r="J2245" s="1" t="s">
        <v>2443</v>
      </c>
      <c r="K2245" s="1" t="s">
        <v>2444</v>
      </c>
      <c r="L2245" s="30">
        <v>945</v>
      </c>
      <c r="M2245" s="30">
        <v>2282</v>
      </c>
      <c r="N2245" s="30">
        <v>0</v>
      </c>
      <c r="O2245" s="30">
        <v>614</v>
      </c>
      <c r="P2245" s="27">
        <v>6.3</v>
      </c>
      <c r="Q2245" s="30">
        <v>51</v>
      </c>
      <c r="R2245" s="30">
        <v>85</v>
      </c>
      <c r="S2245" s="9">
        <v>265107</v>
      </c>
      <c r="T2245" s="9">
        <v>1500000</v>
      </c>
      <c r="U2245" s="9">
        <f>IMDB4[[#This Row],[Gross Revenue]]-IMDB4[[#This Row],[Budget]]</f>
        <v>-1234893</v>
      </c>
      <c r="V2245" s="9" t="str">
        <f>IF(IMDB4[[#This Row],[Profit]]&gt;0,"Hit","Flop")</f>
        <v>Flop</v>
      </c>
      <c r="W2245" s="9" t="str" cm="1">
        <f t="array" ref="W2245">_xlfn.IFS(IMDB4[[#This Row],[IMDb Score (1-10)]]&gt;=8,"Excellent",IMDB4[[#This Row],[IMDb Score (1-10)]]&gt;=7,"Good",IMDB4[[#This Row],[IMDb Score (1-10)]]&gt;=5,"Average",TRUE,"Poor")</f>
        <v>Average</v>
      </c>
      <c r="X2245" s="9" t="str">
        <f>IF(IMDB4[[#This Row],[Duration (min)]]&lt;90,"Short",IF(IMDB4[[#This Row],[Duration (min)]]&lt;=120,"Medium", "Long"))</f>
        <v>Short</v>
      </c>
    </row>
    <row r="2246" spans="1:24" x14ac:dyDescent="0.25">
      <c r="A2246" s="1" t="s">
        <v>5865</v>
      </c>
      <c r="B2246" s="2">
        <v>40825</v>
      </c>
      <c r="C2246" s="30">
        <f>YEAR(IMDB4[[#This Row],[Release Date]])</f>
        <v>2011</v>
      </c>
      <c r="D2246" s="30" t="str">
        <f>FLOOR(IMDB4[[#This Row],[Year]],10)&amp;"s"</f>
        <v>2010s</v>
      </c>
      <c r="E2246" s="1" t="s">
        <v>32</v>
      </c>
      <c r="F2246" s="1" t="s">
        <v>20</v>
      </c>
      <c r="G2246" s="1" t="s">
        <v>3</v>
      </c>
      <c r="H2246" s="1" t="s">
        <v>4</v>
      </c>
      <c r="I2246" s="1" t="s">
        <v>92</v>
      </c>
      <c r="J2246" s="1" t="s">
        <v>5866</v>
      </c>
      <c r="K2246" s="1" t="s">
        <v>5867</v>
      </c>
      <c r="L2246" s="30">
        <v>945</v>
      </c>
      <c r="M2246" s="30">
        <v>2924</v>
      </c>
      <c r="N2246" s="30">
        <v>28</v>
      </c>
      <c r="O2246" s="30">
        <v>995</v>
      </c>
      <c r="P2246" s="27">
        <v>5.7</v>
      </c>
      <c r="Q2246" s="30">
        <v>18</v>
      </c>
      <c r="R2246" s="30">
        <v>100</v>
      </c>
      <c r="S2246" s="9">
        <v>20186</v>
      </c>
      <c r="T2246" s="9">
        <v>930000</v>
      </c>
      <c r="U2246" s="9">
        <f>IMDB4[[#This Row],[Gross Revenue]]-IMDB4[[#This Row],[Budget]]</f>
        <v>-909814</v>
      </c>
      <c r="V2246" s="9" t="str">
        <f>IF(IMDB4[[#This Row],[Profit]]&gt;0,"Hit","Flop")</f>
        <v>Flop</v>
      </c>
      <c r="W2246" s="9" t="str" cm="1">
        <f t="array" ref="W2246">_xlfn.IFS(IMDB4[[#This Row],[IMDb Score (1-10)]]&gt;=8,"Excellent",IMDB4[[#This Row],[IMDb Score (1-10)]]&gt;=7,"Good",IMDB4[[#This Row],[IMDb Score (1-10)]]&gt;=5,"Average",TRUE,"Poor")</f>
        <v>Average</v>
      </c>
      <c r="X2246" s="9" t="str">
        <f>IF(IMDB4[[#This Row],[Duration (min)]]&lt;90,"Short",IF(IMDB4[[#This Row],[Duration (min)]]&lt;=120,"Medium", "Long"))</f>
        <v>Medium</v>
      </c>
    </row>
    <row r="2247" spans="1:24" x14ac:dyDescent="0.25">
      <c r="A2247" s="1" t="s">
        <v>1439</v>
      </c>
      <c r="B2247" s="2">
        <v>35392</v>
      </c>
      <c r="C2247" s="30">
        <f>YEAR(IMDB4[[#This Row],[Release Date]])</f>
        <v>1996</v>
      </c>
      <c r="D2247" s="30" t="str">
        <f>FLOOR(IMDB4[[#This Row],[Year]],10)&amp;"s"</f>
        <v>1990s</v>
      </c>
      <c r="E2247" s="1" t="s">
        <v>32</v>
      </c>
      <c r="F2247" s="1" t="s">
        <v>20</v>
      </c>
      <c r="G2247" s="1" t="s">
        <v>3</v>
      </c>
      <c r="H2247" s="1" t="s">
        <v>4</v>
      </c>
      <c r="I2247" s="1" t="s">
        <v>84</v>
      </c>
      <c r="J2247" s="1" t="s">
        <v>1440</v>
      </c>
      <c r="K2247" s="1" t="s">
        <v>453</v>
      </c>
      <c r="L2247" s="30">
        <v>944</v>
      </c>
      <c r="M2247" s="30">
        <v>3143</v>
      </c>
      <c r="N2247" s="30">
        <v>37</v>
      </c>
      <c r="O2247" s="30">
        <v>0</v>
      </c>
      <c r="P2247" s="27">
        <v>6.2</v>
      </c>
      <c r="Q2247" s="30">
        <v>50</v>
      </c>
      <c r="R2247" s="30">
        <v>103</v>
      </c>
      <c r="S2247" s="9">
        <v>105444419</v>
      </c>
      <c r="T2247" s="9">
        <v>26000000</v>
      </c>
      <c r="U2247" s="9">
        <f>IMDB4[[#This Row],[Gross Revenue]]-IMDB4[[#This Row],[Budget]]</f>
        <v>79444419</v>
      </c>
      <c r="V2247" s="9" t="str">
        <f>IF(IMDB4[[#This Row],[Profit]]&gt;0,"Hit","Flop")</f>
        <v>Hit</v>
      </c>
      <c r="W2247" s="9" t="str" cm="1">
        <f t="array" ref="W2247">_xlfn.IFS(IMDB4[[#This Row],[IMDb Score (1-10)]]&gt;=8,"Excellent",IMDB4[[#This Row],[IMDb Score (1-10)]]&gt;=7,"Good",IMDB4[[#This Row],[IMDb Score (1-10)]]&gt;=5,"Average",TRUE,"Poor")</f>
        <v>Average</v>
      </c>
      <c r="X2247" s="9" t="str">
        <f>IF(IMDB4[[#This Row],[Duration (min)]]&lt;90,"Short",IF(IMDB4[[#This Row],[Duration (min)]]&lt;=120,"Medium", "Long"))</f>
        <v>Medium</v>
      </c>
    </row>
    <row r="2248" spans="1:24" x14ac:dyDescent="0.25">
      <c r="A2248" s="1" t="s">
        <v>4053</v>
      </c>
      <c r="B2248" s="2">
        <v>38568</v>
      </c>
      <c r="C2248" s="30">
        <f>YEAR(IMDB4[[#This Row],[Release Date]])</f>
        <v>2005</v>
      </c>
      <c r="D2248" s="30" t="str">
        <f>FLOOR(IMDB4[[#This Row],[Year]],10)&amp;"s"</f>
        <v>2000s</v>
      </c>
      <c r="E2248" s="1" t="s">
        <v>32</v>
      </c>
      <c r="F2248" s="1" t="s">
        <v>20</v>
      </c>
      <c r="G2248" s="1" t="s">
        <v>3</v>
      </c>
      <c r="H2248" s="1" t="s">
        <v>4</v>
      </c>
      <c r="I2248" s="1" t="s">
        <v>132</v>
      </c>
      <c r="J2248" s="1" t="s">
        <v>1440</v>
      </c>
      <c r="K2248" s="1" t="s">
        <v>4054</v>
      </c>
      <c r="L2248" s="30">
        <v>944</v>
      </c>
      <c r="M2248" s="30">
        <v>4879</v>
      </c>
      <c r="N2248" s="30">
        <v>30</v>
      </c>
      <c r="O2248" s="30">
        <v>0</v>
      </c>
      <c r="P2248" s="27">
        <v>5.9</v>
      </c>
      <c r="Q2248" s="30">
        <v>120</v>
      </c>
      <c r="R2248" s="30">
        <v>98</v>
      </c>
      <c r="S2248" s="9">
        <v>43894863</v>
      </c>
      <c r="T2248" s="9">
        <v>30000000</v>
      </c>
      <c r="U2248" s="9">
        <f>IMDB4[[#This Row],[Gross Revenue]]-IMDB4[[#This Row],[Budget]]</f>
        <v>13894863</v>
      </c>
      <c r="V2248" s="9" t="str">
        <f>IF(IMDB4[[#This Row],[Profit]]&gt;0,"Hit","Flop")</f>
        <v>Hit</v>
      </c>
      <c r="W2248" s="9" t="str" cm="1">
        <f t="array" ref="W2248">_xlfn.IFS(IMDB4[[#This Row],[IMDb Score (1-10)]]&gt;=8,"Excellent",IMDB4[[#This Row],[IMDb Score (1-10)]]&gt;=7,"Good",IMDB4[[#This Row],[IMDb Score (1-10)]]&gt;=5,"Average",TRUE,"Poor")</f>
        <v>Average</v>
      </c>
      <c r="X2248" s="9" t="str">
        <f>IF(IMDB4[[#This Row],[Duration (min)]]&lt;90,"Short",IF(IMDB4[[#This Row],[Duration (min)]]&lt;=120,"Medium", "Long"))</f>
        <v>Medium</v>
      </c>
    </row>
    <row r="2249" spans="1:24" x14ac:dyDescent="0.25">
      <c r="A2249" s="1" t="s">
        <v>2390</v>
      </c>
      <c r="B2249" s="2">
        <v>36734</v>
      </c>
      <c r="C2249" s="30">
        <f>YEAR(IMDB4[[#This Row],[Release Date]])</f>
        <v>2000</v>
      </c>
      <c r="D2249" s="30" t="str">
        <f>FLOOR(IMDB4[[#This Row],[Year]],10)&amp;"s"</f>
        <v>2000s</v>
      </c>
      <c r="E2249" s="1" t="s">
        <v>32</v>
      </c>
      <c r="F2249" s="1" t="s">
        <v>61</v>
      </c>
      <c r="G2249" s="1" t="s">
        <v>3</v>
      </c>
      <c r="H2249" s="1" t="s">
        <v>4</v>
      </c>
      <c r="I2249" s="1" t="s">
        <v>92</v>
      </c>
      <c r="J2249" s="1" t="s">
        <v>1440</v>
      </c>
      <c r="K2249" s="1" t="s">
        <v>1424</v>
      </c>
      <c r="L2249" s="30">
        <v>944</v>
      </c>
      <c r="M2249" s="30">
        <v>2928</v>
      </c>
      <c r="N2249" s="30">
        <v>31</v>
      </c>
      <c r="O2249" s="30">
        <v>133</v>
      </c>
      <c r="P2249" s="27">
        <v>5.3</v>
      </c>
      <c r="Q2249" s="30">
        <v>63</v>
      </c>
      <c r="R2249" s="30">
        <v>95</v>
      </c>
      <c r="S2249" s="9">
        <v>2954405</v>
      </c>
      <c r="T2249" s="9">
        <v>36000000</v>
      </c>
      <c r="U2249" s="9">
        <f>IMDB4[[#This Row],[Gross Revenue]]-IMDB4[[#This Row],[Budget]]</f>
        <v>-33045595</v>
      </c>
      <c r="V2249" s="9" t="str">
        <f>IF(IMDB4[[#This Row],[Profit]]&gt;0,"Hit","Flop")</f>
        <v>Flop</v>
      </c>
      <c r="W2249" s="9" t="str" cm="1">
        <f t="array" ref="W2249">_xlfn.IFS(IMDB4[[#This Row],[IMDb Score (1-10)]]&gt;=8,"Excellent",IMDB4[[#This Row],[IMDb Score (1-10)]]&gt;=7,"Good",IMDB4[[#This Row],[IMDb Score (1-10)]]&gt;=5,"Average",TRUE,"Poor")</f>
        <v>Average</v>
      </c>
      <c r="X2249" s="9" t="str">
        <f>IF(IMDB4[[#This Row],[Duration (min)]]&lt;90,"Short",IF(IMDB4[[#This Row],[Duration (min)]]&lt;=120,"Medium", "Long"))</f>
        <v>Medium</v>
      </c>
    </row>
    <row r="2250" spans="1:24" x14ac:dyDescent="0.25">
      <c r="A2250" s="1" t="s">
        <v>4706</v>
      </c>
      <c r="B2250" s="2">
        <v>39212</v>
      </c>
      <c r="C2250" s="30">
        <f>YEAR(IMDB4[[#This Row],[Release Date]])</f>
        <v>2007</v>
      </c>
      <c r="D2250" s="30" t="str">
        <f>FLOOR(IMDB4[[#This Row],[Year]],10)&amp;"s"</f>
        <v>2000s</v>
      </c>
      <c r="E2250" s="1" t="s">
        <v>32</v>
      </c>
      <c r="F2250" s="1" t="s">
        <v>20</v>
      </c>
      <c r="G2250" s="1" t="s">
        <v>3</v>
      </c>
      <c r="H2250" s="1" t="s">
        <v>4</v>
      </c>
      <c r="I2250" s="1" t="s">
        <v>84</v>
      </c>
      <c r="J2250" s="1" t="s">
        <v>4707</v>
      </c>
      <c r="K2250" s="1" t="s">
        <v>1412</v>
      </c>
      <c r="L2250" s="30">
        <v>943</v>
      </c>
      <c r="M2250" s="30">
        <v>3497</v>
      </c>
      <c r="N2250" s="30">
        <v>96</v>
      </c>
      <c r="O2250" s="30">
        <v>0</v>
      </c>
      <c r="P2250" s="27">
        <v>6.3</v>
      </c>
      <c r="Q2250" s="30">
        <v>171</v>
      </c>
      <c r="R2250" s="30">
        <v>104</v>
      </c>
      <c r="S2250" s="9">
        <v>43097652</v>
      </c>
      <c r="T2250" s="9">
        <v>28000000</v>
      </c>
      <c r="U2250" s="9">
        <f>IMDB4[[#This Row],[Gross Revenue]]-IMDB4[[#This Row],[Budget]]</f>
        <v>15097652</v>
      </c>
      <c r="V2250" s="9" t="str">
        <f>IF(IMDB4[[#This Row],[Profit]]&gt;0,"Hit","Flop")</f>
        <v>Hit</v>
      </c>
      <c r="W2250" s="9" t="str" cm="1">
        <f t="array" ref="W2250">_xlfn.IFS(IMDB4[[#This Row],[IMDb Score (1-10)]]&gt;=8,"Excellent",IMDB4[[#This Row],[IMDb Score (1-10)]]&gt;=7,"Good",IMDB4[[#This Row],[IMDb Score (1-10)]]&gt;=5,"Average",TRUE,"Poor")</f>
        <v>Average</v>
      </c>
      <c r="X2250" s="9" t="str">
        <f>IF(IMDB4[[#This Row],[Duration (min)]]&lt;90,"Short",IF(IMDB4[[#This Row],[Duration (min)]]&lt;=120,"Medium", "Long"))</f>
        <v>Medium</v>
      </c>
    </row>
    <row r="2251" spans="1:24" x14ac:dyDescent="0.25">
      <c r="A2251" s="1" t="s">
        <v>5560</v>
      </c>
      <c r="B2251" s="2">
        <v>40388</v>
      </c>
      <c r="C2251" s="30">
        <f>YEAR(IMDB4[[#This Row],[Release Date]])</f>
        <v>2010</v>
      </c>
      <c r="D2251" s="30" t="str">
        <f>FLOOR(IMDB4[[#This Row],[Year]],10)&amp;"s"</f>
        <v>2010s</v>
      </c>
      <c r="E2251" s="1" t="s">
        <v>32</v>
      </c>
      <c r="F2251" s="1" t="s">
        <v>20</v>
      </c>
      <c r="G2251" s="1" t="s">
        <v>3</v>
      </c>
      <c r="H2251" s="1" t="s">
        <v>4</v>
      </c>
      <c r="I2251" s="1" t="s">
        <v>132</v>
      </c>
      <c r="J2251" s="1" t="s">
        <v>4707</v>
      </c>
      <c r="K2251" s="1" t="s">
        <v>5561</v>
      </c>
      <c r="L2251" s="30">
        <v>943</v>
      </c>
      <c r="M2251" s="30">
        <v>2786</v>
      </c>
      <c r="N2251" s="30">
        <v>16</v>
      </c>
      <c r="O2251" s="30">
        <v>20000</v>
      </c>
      <c r="P2251" s="27">
        <v>7.2</v>
      </c>
      <c r="Q2251" s="30">
        <v>163</v>
      </c>
      <c r="R2251" s="30">
        <v>101</v>
      </c>
      <c r="S2251" s="9">
        <v>6350058</v>
      </c>
      <c r="T2251" s="9">
        <v>8000000</v>
      </c>
      <c r="U2251" s="9">
        <f>IMDB4[[#This Row],[Gross Revenue]]-IMDB4[[#This Row],[Budget]]</f>
        <v>-1649942</v>
      </c>
      <c r="V2251" s="9" t="str">
        <f>IF(IMDB4[[#This Row],[Profit]]&gt;0,"Hit","Flop")</f>
        <v>Flop</v>
      </c>
      <c r="W2251" s="9" t="str" cm="1">
        <f t="array" ref="W2251">_xlfn.IFS(IMDB4[[#This Row],[IMDb Score (1-10)]]&gt;=8,"Excellent",IMDB4[[#This Row],[IMDb Score (1-10)]]&gt;=7,"Good",IMDB4[[#This Row],[IMDb Score (1-10)]]&gt;=5,"Average",TRUE,"Poor")</f>
        <v>Good</v>
      </c>
      <c r="X2251" s="9" t="str">
        <f>IF(IMDB4[[#This Row],[Duration (min)]]&lt;90,"Short",IF(IMDB4[[#This Row],[Duration (min)]]&lt;=120,"Medium", "Long"))</f>
        <v>Medium</v>
      </c>
    </row>
    <row r="2252" spans="1:24" x14ac:dyDescent="0.25">
      <c r="A2252" s="1" t="s">
        <v>6533</v>
      </c>
      <c r="B2252" s="2">
        <v>41611</v>
      </c>
      <c r="C2252" s="30">
        <f>YEAR(IMDB4[[#This Row],[Release Date]])</f>
        <v>2013</v>
      </c>
      <c r="D2252" s="30" t="str">
        <f>FLOOR(IMDB4[[#This Row],[Year]],10)&amp;"s"</f>
        <v>2010s</v>
      </c>
      <c r="E2252" s="1" t="s">
        <v>32</v>
      </c>
      <c r="F2252" s="1" t="s">
        <v>91</v>
      </c>
      <c r="G2252" s="1" t="s">
        <v>3</v>
      </c>
      <c r="H2252" s="1" t="s">
        <v>4</v>
      </c>
      <c r="I2252" s="1" t="s">
        <v>92</v>
      </c>
      <c r="J2252" s="1" t="s">
        <v>6534</v>
      </c>
      <c r="K2252" s="1" t="s">
        <v>6535</v>
      </c>
      <c r="L2252" s="30">
        <v>942</v>
      </c>
      <c r="M2252" s="30">
        <v>3708</v>
      </c>
      <c r="N2252" s="30">
        <v>65</v>
      </c>
      <c r="O2252" s="30">
        <v>31000</v>
      </c>
      <c r="P2252" s="27">
        <v>5.7</v>
      </c>
      <c r="Q2252" s="30">
        <v>361</v>
      </c>
      <c r="R2252" s="30">
        <v>85</v>
      </c>
      <c r="S2252" s="9">
        <v>64423650</v>
      </c>
      <c r="T2252" s="9">
        <v>3000000</v>
      </c>
      <c r="U2252" s="9">
        <f>IMDB4[[#This Row],[Gross Revenue]]-IMDB4[[#This Row],[Budget]]</f>
        <v>61423650</v>
      </c>
      <c r="V2252" s="9" t="str">
        <f>IF(IMDB4[[#This Row],[Profit]]&gt;0,"Hit","Flop")</f>
        <v>Hit</v>
      </c>
      <c r="W2252" s="9" t="str" cm="1">
        <f t="array" ref="W2252">_xlfn.IFS(IMDB4[[#This Row],[IMDb Score (1-10)]]&gt;=8,"Excellent",IMDB4[[#This Row],[IMDb Score (1-10)]]&gt;=7,"Good",IMDB4[[#This Row],[IMDb Score (1-10)]]&gt;=5,"Average",TRUE,"Poor")</f>
        <v>Average</v>
      </c>
      <c r="X2252" s="9" t="str">
        <f>IF(IMDB4[[#This Row],[Duration (min)]]&lt;90,"Short",IF(IMDB4[[#This Row],[Duration (min)]]&lt;=120,"Medium", "Long"))</f>
        <v>Short</v>
      </c>
    </row>
    <row r="2253" spans="1:24" x14ac:dyDescent="0.25">
      <c r="A2253" s="1" t="s">
        <v>6271</v>
      </c>
      <c r="B2253" s="2">
        <v>41185</v>
      </c>
      <c r="C2253" s="30">
        <f>YEAR(IMDB4[[#This Row],[Release Date]])</f>
        <v>2012</v>
      </c>
      <c r="D2253" s="30" t="str">
        <f>FLOOR(IMDB4[[#This Row],[Year]],10)&amp;"s"</f>
        <v>2010s</v>
      </c>
      <c r="E2253" s="1" t="s">
        <v>32</v>
      </c>
      <c r="F2253" s="1" t="s">
        <v>91</v>
      </c>
      <c r="G2253" s="1" t="s">
        <v>3</v>
      </c>
      <c r="H2253" s="1" t="s">
        <v>4</v>
      </c>
      <c r="I2253" s="1" t="s">
        <v>132</v>
      </c>
      <c r="J2253" s="1" t="s">
        <v>1535</v>
      </c>
      <c r="K2253" s="1" t="s">
        <v>6272</v>
      </c>
      <c r="L2253" s="30">
        <v>941</v>
      </c>
      <c r="M2253" s="30">
        <v>2348</v>
      </c>
      <c r="N2253" s="30">
        <v>30</v>
      </c>
      <c r="O2253" s="30">
        <v>17000</v>
      </c>
      <c r="P2253" s="27">
        <v>5.9</v>
      </c>
      <c r="Q2253" s="30">
        <v>264</v>
      </c>
      <c r="R2253" s="30">
        <v>92</v>
      </c>
      <c r="S2253" s="9">
        <v>49122319</v>
      </c>
      <c r="T2253" s="9">
        <v>14000000</v>
      </c>
      <c r="U2253" s="9">
        <f>IMDB4[[#This Row],[Gross Revenue]]-IMDB4[[#This Row],[Budget]]</f>
        <v>35122319</v>
      </c>
      <c r="V2253" s="9" t="str">
        <f>IF(IMDB4[[#This Row],[Profit]]&gt;0,"Hit","Flop")</f>
        <v>Hit</v>
      </c>
      <c r="W2253" s="9" t="str" cm="1">
        <f t="array" ref="W2253">_xlfn.IFS(IMDB4[[#This Row],[IMDb Score (1-10)]]&gt;=8,"Excellent",IMDB4[[#This Row],[IMDb Score (1-10)]]&gt;=7,"Good",IMDB4[[#This Row],[IMDb Score (1-10)]]&gt;=5,"Average",TRUE,"Poor")</f>
        <v>Average</v>
      </c>
      <c r="X2253" s="9" t="str">
        <f>IF(IMDB4[[#This Row],[Duration (min)]]&lt;90,"Short",IF(IMDB4[[#This Row],[Duration (min)]]&lt;=120,"Medium", "Long"))</f>
        <v>Medium</v>
      </c>
    </row>
    <row r="2254" spans="1:24" x14ac:dyDescent="0.25">
      <c r="A2254" s="1" t="s">
        <v>1534</v>
      </c>
      <c r="B2254" s="2">
        <v>35496</v>
      </c>
      <c r="C2254" s="30">
        <f>YEAR(IMDB4[[#This Row],[Release Date]])</f>
        <v>1997</v>
      </c>
      <c r="D2254" s="30" t="str">
        <f>FLOOR(IMDB4[[#This Row],[Year]],10)&amp;"s"</f>
        <v>1990s</v>
      </c>
      <c r="E2254" s="1" t="s">
        <v>32</v>
      </c>
      <c r="F2254" s="1" t="s">
        <v>20</v>
      </c>
      <c r="G2254" s="1" t="s">
        <v>3</v>
      </c>
      <c r="H2254" s="1" t="s">
        <v>334</v>
      </c>
      <c r="I2254" s="1" t="s">
        <v>92</v>
      </c>
      <c r="J2254" s="1" t="s">
        <v>1535</v>
      </c>
      <c r="K2254" s="1" t="s">
        <v>271</v>
      </c>
      <c r="L2254" s="30">
        <v>941</v>
      </c>
      <c r="M2254" s="30">
        <v>3099</v>
      </c>
      <c r="N2254" s="30">
        <v>0</v>
      </c>
      <c r="O2254" s="30">
        <v>88</v>
      </c>
      <c r="P2254" s="27">
        <v>6</v>
      </c>
      <c r="Q2254" s="30">
        <v>25</v>
      </c>
      <c r="R2254" s="30">
        <v>107</v>
      </c>
      <c r="S2254" s="9">
        <v>141853</v>
      </c>
      <c r="T2254" s="9">
        <v>12000000</v>
      </c>
      <c r="U2254" s="9">
        <f>IMDB4[[#This Row],[Gross Revenue]]-IMDB4[[#This Row],[Budget]]</f>
        <v>-11858147</v>
      </c>
      <c r="V2254" s="9" t="str">
        <f>IF(IMDB4[[#This Row],[Profit]]&gt;0,"Hit","Flop")</f>
        <v>Flop</v>
      </c>
      <c r="W2254" s="9" t="str" cm="1">
        <f t="array" ref="W2254">_xlfn.IFS(IMDB4[[#This Row],[IMDb Score (1-10)]]&gt;=8,"Excellent",IMDB4[[#This Row],[IMDb Score (1-10)]]&gt;=7,"Good",IMDB4[[#This Row],[IMDb Score (1-10)]]&gt;=5,"Average",TRUE,"Poor")</f>
        <v>Average</v>
      </c>
      <c r="X2254" s="9" t="str">
        <f>IF(IMDB4[[#This Row],[Duration (min)]]&lt;90,"Short",IF(IMDB4[[#This Row],[Duration (min)]]&lt;=120,"Medium", "Long"))</f>
        <v>Medium</v>
      </c>
    </row>
    <row r="2255" spans="1:24" x14ac:dyDescent="0.25">
      <c r="A2255" s="1" t="s">
        <v>1924</v>
      </c>
      <c r="B2255" s="2">
        <v>36082</v>
      </c>
      <c r="C2255" s="30">
        <f>YEAR(IMDB4[[#This Row],[Release Date]])</f>
        <v>1998</v>
      </c>
      <c r="D2255" s="30" t="str">
        <f>FLOOR(IMDB4[[#This Row],[Year]],10)&amp;"s"</f>
        <v>1990s</v>
      </c>
      <c r="E2255" s="1" t="s">
        <v>32</v>
      </c>
      <c r="F2255" s="1" t="s">
        <v>9</v>
      </c>
      <c r="G2255" s="1" t="s">
        <v>3</v>
      </c>
      <c r="H2255" s="1" t="s">
        <v>4</v>
      </c>
      <c r="I2255" s="1" t="s">
        <v>132</v>
      </c>
      <c r="J2255" s="1" t="s">
        <v>104</v>
      </c>
      <c r="K2255" s="1" t="s">
        <v>955</v>
      </c>
      <c r="L2255" s="30">
        <v>940</v>
      </c>
      <c r="M2255" s="30">
        <v>4230</v>
      </c>
      <c r="N2255" s="30">
        <v>38</v>
      </c>
      <c r="O2255" s="30">
        <v>0</v>
      </c>
      <c r="P2255" s="27">
        <v>7</v>
      </c>
      <c r="Q2255" s="30">
        <v>142</v>
      </c>
      <c r="R2255" s="30">
        <v>121</v>
      </c>
      <c r="S2255" s="9">
        <v>83892374</v>
      </c>
      <c r="T2255" s="9">
        <v>66000000</v>
      </c>
      <c r="U2255" s="9">
        <f>IMDB4[[#This Row],[Gross Revenue]]-IMDB4[[#This Row],[Budget]]</f>
        <v>17892374</v>
      </c>
      <c r="V2255" s="9" t="str">
        <f>IF(IMDB4[[#This Row],[Profit]]&gt;0,"Hit","Flop")</f>
        <v>Hit</v>
      </c>
      <c r="W2255" s="9" t="str" cm="1">
        <f t="array" ref="W2255">_xlfn.IFS(IMDB4[[#This Row],[IMDb Score (1-10)]]&gt;=8,"Excellent",IMDB4[[#This Row],[IMDb Score (1-10)]]&gt;=7,"Good",IMDB4[[#This Row],[IMDb Score (1-10)]]&gt;=5,"Average",TRUE,"Poor")</f>
        <v>Good</v>
      </c>
      <c r="X2255" s="9" t="str">
        <f>IF(IMDB4[[#This Row],[Duration (min)]]&lt;90,"Short",IF(IMDB4[[#This Row],[Duration (min)]]&lt;=120,"Medium", "Long"))</f>
        <v>Long</v>
      </c>
    </row>
    <row r="2256" spans="1:24" x14ac:dyDescent="0.25">
      <c r="A2256" s="1" t="s">
        <v>103</v>
      </c>
      <c r="B2256" s="2">
        <v>23359</v>
      </c>
      <c r="C2256" s="30">
        <f>YEAR(IMDB4[[#This Row],[Release Date]])</f>
        <v>1963</v>
      </c>
      <c r="D2256" s="30" t="str">
        <f>FLOOR(IMDB4[[#This Row],[Year]],10)&amp;"s"</f>
        <v>1960s</v>
      </c>
      <c r="E2256" s="1" t="s">
        <v>32</v>
      </c>
      <c r="F2256" s="1" t="s">
        <v>61</v>
      </c>
      <c r="G2256" s="1" t="s">
        <v>3</v>
      </c>
      <c r="H2256" s="1" t="s">
        <v>83</v>
      </c>
      <c r="I2256" s="1" t="s">
        <v>25</v>
      </c>
      <c r="J2256" s="1" t="s">
        <v>104</v>
      </c>
      <c r="K2256" s="1" t="s">
        <v>105</v>
      </c>
      <c r="L2256" s="30">
        <v>940</v>
      </c>
      <c r="M2256" s="30">
        <v>2957</v>
      </c>
      <c r="N2256" s="30">
        <v>311</v>
      </c>
      <c r="O2256" s="30">
        <v>0</v>
      </c>
      <c r="P2256" s="27">
        <v>7</v>
      </c>
      <c r="Q2256" s="30">
        <v>72</v>
      </c>
      <c r="R2256" s="30">
        <v>251</v>
      </c>
      <c r="S2256" s="9">
        <v>57750000</v>
      </c>
      <c r="T2256" s="9">
        <v>31115000</v>
      </c>
      <c r="U2256" s="9">
        <f>IMDB4[[#This Row],[Gross Revenue]]-IMDB4[[#This Row],[Budget]]</f>
        <v>26635000</v>
      </c>
      <c r="V2256" s="9" t="str">
        <f>IF(IMDB4[[#This Row],[Profit]]&gt;0,"Hit","Flop")</f>
        <v>Hit</v>
      </c>
      <c r="W2256" s="9" t="str" cm="1">
        <f t="array" ref="W2256">_xlfn.IFS(IMDB4[[#This Row],[IMDb Score (1-10)]]&gt;=8,"Excellent",IMDB4[[#This Row],[IMDb Score (1-10)]]&gt;=7,"Good",IMDB4[[#This Row],[IMDb Score (1-10)]]&gt;=5,"Average",TRUE,"Poor")</f>
        <v>Good</v>
      </c>
      <c r="X2256" s="9" t="str">
        <f>IF(IMDB4[[#This Row],[Duration (min)]]&lt;90,"Short",IF(IMDB4[[#This Row],[Duration (min)]]&lt;=120,"Medium", "Long"))</f>
        <v>Long</v>
      </c>
    </row>
    <row r="2257" spans="1:24" x14ac:dyDescent="0.25">
      <c r="A2257" s="1" t="s">
        <v>5341</v>
      </c>
      <c r="B2257" s="2">
        <v>40048</v>
      </c>
      <c r="C2257" s="30">
        <f>YEAR(IMDB4[[#This Row],[Release Date]])</f>
        <v>2009</v>
      </c>
      <c r="D2257" s="30" t="str">
        <f>FLOOR(IMDB4[[#This Row],[Year]],10)&amp;"s"</f>
        <v>2000s</v>
      </c>
      <c r="E2257" s="1" t="s">
        <v>32</v>
      </c>
      <c r="F2257" s="1" t="s">
        <v>9</v>
      </c>
      <c r="G2257" s="1" t="s">
        <v>3</v>
      </c>
      <c r="H2257" s="1" t="s">
        <v>4</v>
      </c>
      <c r="I2257" s="1" t="s">
        <v>92</v>
      </c>
      <c r="J2257" s="1" t="s">
        <v>2269</v>
      </c>
      <c r="K2257" s="1" t="s">
        <v>5342</v>
      </c>
      <c r="L2257" s="30">
        <v>940</v>
      </c>
      <c r="M2257" s="30">
        <v>3277</v>
      </c>
      <c r="N2257" s="30">
        <v>304</v>
      </c>
      <c r="O2257" s="30">
        <v>12000</v>
      </c>
      <c r="P2257" s="27">
        <v>7.3</v>
      </c>
      <c r="Q2257" s="30">
        <v>323</v>
      </c>
      <c r="R2257" s="30">
        <v>109</v>
      </c>
      <c r="S2257" s="9">
        <v>47536959</v>
      </c>
      <c r="T2257" s="9">
        <v>10000000</v>
      </c>
      <c r="U2257" s="9">
        <f>IMDB4[[#This Row],[Gross Revenue]]-IMDB4[[#This Row],[Budget]]</f>
        <v>37536959</v>
      </c>
      <c r="V2257" s="9" t="str">
        <f>IF(IMDB4[[#This Row],[Profit]]&gt;0,"Hit","Flop")</f>
        <v>Hit</v>
      </c>
      <c r="W2257" s="9" t="str" cm="1">
        <f t="array" ref="W2257">_xlfn.IFS(IMDB4[[#This Row],[IMDb Score (1-10)]]&gt;=8,"Excellent",IMDB4[[#This Row],[IMDb Score (1-10)]]&gt;=7,"Good",IMDB4[[#This Row],[IMDb Score (1-10)]]&gt;=5,"Average",TRUE,"Poor")</f>
        <v>Good</v>
      </c>
      <c r="X2257" s="9" t="str">
        <f>IF(IMDB4[[#This Row],[Duration (min)]]&lt;90,"Short",IF(IMDB4[[#This Row],[Duration (min)]]&lt;=120,"Medium", "Long"))</f>
        <v>Medium</v>
      </c>
    </row>
    <row r="2258" spans="1:24" x14ac:dyDescent="0.25">
      <c r="A2258" s="1" t="s">
        <v>5128</v>
      </c>
      <c r="B2258" s="2">
        <v>39467</v>
      </c>
      <c r="C2258" s="30">
        <f>YEAR(IMDB4[[#This Row],[Release Date]])</f>
        <v>2008</v>
      </c>
      <c r="D2258" s="30" t="str">
        <f>FLOOR(IMDB4[[#This Row],[Year]],10)&amp;"s"</f>
        <v>2000s</v>
      </c>
      <c r="E2258" s="1" t="s">
        <v>32</v>
      </c>
      <c r="F2258" s="1" t="s">
        <v>20</v>
      </c>
      <c r="G2258" s="1" t="s">
        <v>3</v>
      </c>
      <c r="H2258" s="1" t="s">
        <v>4</v>
      </c>
      <c r="I2258" s="1" t="s">
        <v>132</v>
      </c>
      <c r="J2258" s="1" t="s">
        <v>2269</v>
      </c>
      <c r="K2258" s="1" t="s">
        <v>2185</v>
      </c>
      <c r="L2258" s="30">
        <v>940</v>
      </c>
      <c r="M2258" s="30">
        <v>3565</v>
      </c>
      <c r="N2258" s="30">
        <v>92</v>
      </c>
      <c r="O2258" s="30">
        <v>464</v>
      </c>
      <c r="P2258" s="27">
        <v>5.3</v>
      </c>
      <c r="Q2258" s="30">
        <v>76</v>
      </c>
      <c r="R2258" s="30">
        <v>114</v>
      </c>
      <c r="S2258" s="9">
        <v>42168445</v>
      </c>
      <c r="T2258" s="9">
        <v>35000000</v>
      </c>
      <c r="U2258" s="9">
        <f>IMDB4[[#This Row],[Gross Revenue]]-IMDB4[[#This Row],[Budget]]</f>
        <v>7168445</v>
      </c>
      <c r="V2258" s="9" t="str">
        <f>IF(IMDB4[[#This Row],[Profit]]&gt;0,"Hit","Flop")</f>
        <v>Hit</v>
      </c>
      <c r="W2258" s="9" t="str" cm="1">
        <f t="array" ref="W2258">_xlfn.IFS(IMDB4[[#This Row],[IMDb Score (1-10)]]&gt;=8,"Excellent",IMDB4[[#This Row],[IMDb Score (1-10)]]&gt;=7,"Good",IMDB4[[#This Row],[IMDb Score (1-10)]]&gt;=5,"Average",TRUE,"Poor")</f>
        <v>Average</v>
      </c>
      <c r="X2258" s="9" t="str">
        <f>IF(IMDB4[[#This Row],[Duration (min)]]&lt;90,"Short",IF(IMDB4[[#This Row],[Duration (min)]]&lt;=120,"Medium", "Long"))</f>
        <v>Medium</v>
      </c>
    </row>
    <row r="2259" spans="1:24" x14ac:dyDescent="0.25">
      <c r="A2259" s="1" t="s">
        <v>6108</v>
      </c>
      <c r="B2259" s="2">
        <v>40926</v>
      </c>
      <c r="C2259" s="30">
        <f>YEAR(IMDB4[[#This Row],[Release Date]])</f>
        <v>2012</v>
      </c>
      <c r="D2259" s="30" t="str">
        <f>FLOOR(IMDB4[[#This Row],[Year]],10)&amp;"s"</f>
        <v>2010s</v>
      </c>
      <c r="E2259" s="1" t="s">
        <v>1</v>
      </c>
      <c r="F2259" s="1" t="s">
        <v>33</v>
      </c>
      <c r="G2259" s="1" t="s">
        <v>3</v>
      </c>
      <c r="H2259" s="1" t="s">
        <v>4</v>
      </c>
      <c r="I2259" s="1" t="s">
        <v>84</v>
      </c>
      <c r="J2259" s="1" t="s">
        <v>104</v>
      </c>
      <c r="K2259" s="1" t="s">
        <v>645</v>
      </c>
      <c r="L2259" s="30">
        <v>940</v>
      </c>
      <c r="M2259" s="30">
        <v>4774</v>
      </c>
      <c r="N2259" s="30">
        <v>13000</v>
      </c>
      <c r="O2259" s="30">
        <v>25000</v>
      </c>
      <c r="P2259" s="27">
        <v>7</v>
      </c>
      <c r="Q2259" s="30">
        <v>370</v>
      </c>
      <c r="R2259" s="30">
        <v>87</v>
      </c>
      <c r="S2259" s="9">
        <v>35287788</v>
      </c>
      <c r="T2259" s="9">
        <v>39000000</v>
      </c>
      <c r="U2259" s="9">
        <f>IMDB4[[#This Row],[Gross Revenue]]-IMDB4[[#This Row],[Budget]]</f>
        <v>-3712212</v>
      </c>
      <c r="V2259" s="9" t="str">
        <f>IF(IMDB4[[#This Row],[Profit]]&gt;0,"Hit","Flop")</f>
        <v>Flop</v>
      </c>
      <c r="W2259" s="9" t="str" cm="1">
        <f t="array" ref="W2259">_xlfn.IFS(IMDB4[[#This Row],[IMDb Score (1-10)]]&gt;=8,"Excellent",IMDB4[[#This Row],[IMDb Score (1-10)]]&gt;=7,"Good",IMDB4[[#This Row],[IMDb Score (1-10)]]&gt;=5,"Average",TRUE,"Poor")</f>
        <v>Good</v>
      </c>
      <c r="X2259" s="9" t="str">
        <f>IF(IMDB4[[#This Row],[Duration (min)]]&lt;90,"Short",IF(IMDB4[[#This Row],[Duration (min)]]&lt;=120,"Medium", "Long"))</f>
        <v>Short</v>
      </c>
    </row>
    <row r="2260" spans="1:24" x14ac:dyDescent="0.25">
      <c r="A2260" s="1" t="s">
        <v>5152</v>
      </c>
      <c r="B2260" s="2">
        <v>39954</v>
      </c>
      <c r="C2260" s="30">
        <f>YEAR(IMDB4[[#This Row],[Release Date]])</f>
        <v>2009</v>
      </c>
      <c r="D2260" s="30" t="str">
        <f>FLOOR(IMDB4[[#This Row],[Year]],10)&amp;"s"</f>
        <v>2000s</v>
      </c>
      <c r="E2260" s="1" t="s">
        <v>32</v>
      </c>
      <c r="F2260" s="1" t="s">
        <v>77</v>
      </c>
      <c r="G2260" s="1" t="s">
        <v>3</v>
      </c>
      <c r="H2260" s="1" t="s">
        <v>4</v>
      </c>
      <c r="I2260" s="1" t="s">
        <v>132</v>
      </c>
      <c r="J2260" s="1" t="s">
        <v>104</v>
      </c>
      <c r="K2260" s="1" t="s">
        <v>5153</v>
      </c>
      <c r="L2260" s="30">
        <v>940</v>
      </c>
      <c r="M2260" s="30">
        <v>1594</v>
      </c>
      <c r="N2260" s="30">
        <v>30</v>
      </c>
      <c r="O2260" s="30">
        <v>13000</v>
      </c>
      <c r="P2260" s="27">
        <v>7.1</v>
      </c>
      <c r="Q2260" s="30">
        <v>263</v>
      </c>
      <c r="R2260" s="30">
        <v>79</v>
      </c>
      <c r="S2260" s="9">
        <v>31743332</v>
      </c>
      <c r="T2260" s="9">
        <v>30000000</v>
      </c>
      <c r="U2260" s="9">
        <f>IMDB4[[#This Row],[Gross Revenue]]-IMDB4[[#This Row],[Budget]]</f>
        <v>1743332</v>
      </c>
      <c r="V2260" s="9" t="str">
        <f>IF(IMDB4[[#This Row],[Profit]]&gt;0,"Hit","Flop")</f>
        <v>Hit</v>
      </c>
      <c r="W2260" s="9" t="str" cm="1">
        <f t="array" ref="W2260">_xlfn.IFS(IMDB4[[#This Row],[IMDb Score (1-10)]]&gt;=8,"Excellent",IMDB4[[#This Row],[IMDb Score (1-10)]]&gt;=7,"Good",IMDB4[[#This Row],[IMDb Score (1-10)]]&gt;=5,"Average",TRUE,"Poor")</f>
        <v>Good</v>
      </c>
      <c r="X2260" s="9" t="str">
        <f>IF(IMDB4[[#This Row],[Duration (min)]]&lt;90,"Short",IF(IMDB4[[#This Row],[Duration (min)]]&lt;=120,"Medium", "Long"))</f>
        <v>Short</v>
      </c>
    </row>
    <row r="2261" spans="1:24" x14ac:dyDescent="0.25">
      <c r="A2261" s="1" t="s">
        <v>2875</v>
      </c>
      <c r="B2261" s="2">
        <v>37225</v>
      </c>
      <c r="C2261" s="30">
        <f>YEAR(IMDB4[[#This Row],[Release Date]])</f>
        <v>2001</v>
      </c>
      <c r="D2261" s="30" t="str">
        <f>FLOOR(IMDB4[[#This Row],[Year]],10)&amp;"s"</f>
        <v>2000s</v>
      </c>
      <c r="E2261" s="1" t="s">
        <v>32</v>
      </c>
      <c r="F2261" s="1" t="s">
        <v>9</v>
      </c>
      <c r="G2261" s="1" t="s">
        <v>3</v>
      </c>
      <c r="H2261" s="1" t="s">
        <v>4</v>
      </c>
      <c r="I2261" s="1" t="s">
        <v>84</v>
      </c>
      <c r="J2261" s="1" t="s">
        <v>104</v>
      </c>
      <c r="K2261" s="1" t="s">
        <v>1143</v>
      </c>
      <c r="L2261" s="30">
        <v>940</v>
      </c>
      <c r="M2261" s="30">
        <v>4310</v>
      </c>
      <c r="N2261" s="30">
        <v>0</v>
      </c>
      <c r="O2261" s="30">
        <v>0</v>
      </c>
      <c r="P2261" s="27">
        <v>6.9</v>
      </c>
      <c r="Q2261" s="30">
        <v>128</v>
      </c>
      <c r="R2261" s="30">
        <v>152</v>
      </c>
      <c r="S2261" s="9">
        <v>27796042</v>
      </c>
      <c r="T2261" s="9">
        <v>72000000</v>
      </c>
      <c r="U2261" s="9">
        <f>IMDB4[[#This Row],[Gross Revenue]]-IMDB4[[#This Row],[Budget]]</f>
        <v>-44203958</v>
      </c>
      <c r="V2261" s="9" t="str">
        <f>IF(IMDB4[[#This Row],[Profit]]&gt;0,"Hit","Flop")</f>
        <v>Flop</v>
      </c>
      <c r="W2261" s="9" t="str" cm="1">
        <f t="array" ref="W2261">_xlfn.IFS(IMDB4[[#This Row],[IMDb Score (1-10)]]&gt;=8,"Excellent",IMDB4[[#This Row],[IMDb Score (1-10)]]&gt;=7,"Good",IMDB4[[#This Row],[IMDb Score (1-10)]]&gt;=5,"Average",TRUE,"Poor")</f>
        <v>Average</v>
      </c>
      <c r="X2261" s="9" t="str">
        <f>IF(IMDB4[[#This Row],[Duration (min)]]&lt;90,"Short",IF(IMDB4[[#This Row],[Duration (min)]]&lt;=120,"Medium", "Long"))</f>
        <v>Long</v>
      </c>
    </row>
    <row r="2262" spans="1:24" x14ac:dyDescent="0.25">
      <c r="A2262" s="1" t="s">
        <v>1428</v>
      </c>
      <c r="B2262" s="2">
        <v>35171</v>
      </c>
      <c r="C2262" s="30">
        <f>YEAR(IMDB4[[#This Row],[Release Date]])</f>
        <v>1996</v>
      </c>
      <c r="D2262" s="30" t="str">
        <f>FLOOR(IMDB4[[#This Row],[Year]],10)&amp;"s"</f>
        <v>1990s</v>
      </c>
      <c r="E2262" s="1" t="s">
        <v>32</v>
      </c>
      <c r="F2262" s="1" t="s">
        <v>40</v>
      </c>
      <c r="G2262" s="1" t="s">
        <v>112</v>
      </c>
      <c r="H2262" s="1" t="s">
        <v>83</v>
      </c>
      <c r="I2262" s="1" t="s">
        <v>28</v>
      </c>
      <c r="J2262" s="1" t="s">
        <v>104</v>
      </c>
      <c r="K2262" s="1" t="s">
        <v>1429</v>
      </c>
      <c r="L2262" s="30">
        <v>940</v>
      </c>
      <c r="M2262" s="30">
        <v>2465</v>
      </c>
      <c r="N2262" s="30">
        <v>48</v>
      </c>
      <c r="O2262" s="30">
        <v>246</v>
      </c>
      <c r="P2262" s="27">
        <v>5.3</v>
      </c>
      <c r="Q2262" s="30">
        <v>19</v>
      </c>
      <c r="R2262" s="30">
        <v>90</v>
      </c>
      <c r="S2262" s="9">
        <v>15091542</v>
      </c>
      <c r="T2262" s="9">
        <v>25000000</v>
      </c>
      <c r="U2262" s="9">
        <f>IMDB4[[#This Row],[Gross Revenue]]-IMDB4[[#This Row],[Budget]]</f>
        <v>-9908458</v>
      </c>
      <c r="V2262" s="9" t="str">
        <f>IF(IMDB4[[#This Row],[Profit]]&gt;0,"Hit","Flop")</f>
        <v>Flop</v>
      </c>
      <c r="W2262" s="9" t="str" cm="1">
        <f t="array" ref="W2262">_xlfn.IFS(IMDB4[[#This Row],[IMDb Score (1-10)]]&gt;=8,"Excellent",IMDB4[[#This Row],[IMDb Score (1-10)]]&gt;=7,"Good",IMDB4[[#This Row],[IMDb Score (1-10)]]&gt;=5,"Average",TRUE,"Poor")</f>
        <v>Average</v>
      </c>
      <c r="X2262" s="9" t="str">
        <f>IF(IMDB4[[#This Row],[Duration (min)]]&lt;90,"Short",IF(IMDB4[[#This Row],[Duration (min)]]&lt;=120,"Medium", "Long"))</f>
        <v>Medium</v>
      </c>
    </row>
    <row r="2263" spans="1:24" x14ac:dyDescent="0.25">
      <c r="A2263" s="1" t="s">
        <v>137</v>
      </c>
      <c r="B2263" s="2">
        <v>23850</v>
      </c>
      <c r="C2263" s="30">
        <f>YEAR(IMDB4[[#This Row],[Release Date]])</f>
        <v>1965</v>
      </c>
      <c r="D2263" s="30" t="str">
        <f>FLOOR(IMDB4[[#This Row],[Year]],10)&amp;"s"</f>
        <v>1960s</v>
      </c>
      <c r="E2263" s="1" t="s">
        <v>32</v>
      </c>
      <c r="F2263" s="1" t="s">
        <v>61</v>
      </c>
      <c r="G2263" s="1" t="s">
        <v>3</v>
      </c>
      <c r="H2263" s="1" t="s">
        <v>4</v>
      </c>
      <c r="I2263" s="1" t="s">
        <v>28</v>
      </c>
      <c r="J2263" s="1" t="s">
        <v>104</v>
      </c>
      <c r="K2263" s="1" t="s">
        <v>138</v>
      </c>
      <c r="L2263" s="30">
        <v>940</v>
      </c>
      <c r="M2263" s="30">
        <v>1934</v>
      </c>
      <c r="N2263" s="30">
        <v>126</v>
      </c>
      <c r="O2263" s="30">
        <v>1000</v>
      </c>
      <c r="P2263" s="27">
        <v>6.6</v>
      </c>
      <c r="Q2263" s="30">
        <v>27</v>
      </c>
      <c r="R2263" s="30">
        <v>225</v>
      </c>
      <c r="S2263" s="9">
        <v>8000000</v>
      </c>
      <c r="T2263" s="9">
        <v>20000000</v>
      </c>
      <c r="U2263" s="9">
        <f>IMDB4[[#This Row],[Gross Revenue]]-IMDB4[[#This Row],[Budget]]</f>
        <v>-12000000</v>
      </c>
      <c r="V2263" s="9" t="str">
        <f>IF(IMDB4[[#This Row],[Profit]]&gt;0,"Hit","Flop")</f>
        <v>Flop</v>
      </c>
      <c r="W2263" s="9" t="str" cm="1">
        <f t="array" ref="W2263">_xlfn.IFS(IMDB4[[#This Row],[IMDb Score (1-10)]]&gt;=8,"Excellent",IMDB4[[#This Row],[IMDb Score (1-10)]]&gt;=7,"Good",IMDB4[[#This Row],[IMDb Score (1-10)]]&gt;=5,"Average",TRUE,"Poor")</f>
        <v>Average</v>
      </c>
      <c r="X2263" s="9" t="str">
        <f>IF(IMDB4[[#This Row],[Duration (min)]]&lt;90,"Short",IF(IMDB4[[#This Row],[Duration (min)]]&lt;=120,"Medium", "Long"))</f>
        <v>Long</v>
      </c>
    </row>
    <row r="2264" spans="1:24" x14ac:dyDescent="0.25">
      <c r="A2264" s="1" t="s">
        <v>708</v>
      </c>
      <c r="B2264" s="2">
        <v>32790</v>
      </c>
      <c r="C2264" s="30">
        <f>YEAR(IMDB4[[#This Row],[Release Date]])</f>
        <v>1989</v>
      </c>
      <c r="D2264" s="30" t="str">
        <f>FLOOR(IMDB4[[#This Row],[Year]],10)&amp;"s"</f>
        <v>1980s</v>
      </c>
      <c r="E2264" s="1" t="s">
        <v>32</v>
      </c>
      <c r="F2264" s="1" t="s">
        <v>77</v>
      </c>
      <c r="G2264" s="1" t="s">
        <v>3</v>
      </c>
      <c r="H2264" s="1" t="s">
        <v>4</v>
      </c>
      <c r="I2264" s="1" t="s">
        <v>92</v>
      </c>
      <c r="J2264" s="1" t="s">
        <v>709</v>
      </c>
      <c r="K2264" s="1" t="s">
        <v>274</v>
      </c>
      <c r="L2264" s="30">
        <v>939</v>
      </c>
      <c r="M2264" s="30">
        <v>1748</v>
      </c>
      <c r="N2264" s="30">
        <v>0</v>
      </c>
      <c r="O2264" s="30">
        <v>0</v>
      </c>
      <c r="P2264" s="27">
        <v>6.6</v>
      </c>
      <c r="Q2264" s="30">
        <v>63</v>
      </c>
      <c r="R2264" s="30">
        <v>125</v>
      </c>
      <c r="S2264" s="9">
        <v>45645204</v>
      </c>
      <c r="T2264" s="9">
        <v>30000000</v>
      </c>
      <c r="U2264" s="9">
        <f>IMDB4[[#This Row],[Gross Revenue]]-IMDB4[[#This Row],[Budget]]</f>
        <v>15645204</v>
      </c>
      <c r="V2264" s="9" t="str">
        <f>IF(IMDB4[[#This Row],[Profit]]&gt;0,"Hit","Flop")</f>
        <v>Hit</v>
      </c>
      <c r="W2264" s="9" t="str" cm="1">
        <f t="array" ref="W2264">_xlfn.IFS(IMDB4[[#This Row],[IMDb Score (1-10)]]&gt;=8,"Excellent",IMDB4[[#This Row],[IMDb Score (1-10)]]&gt;=7,"Good",IMDB4[[#This Row],[IMDb Score (1-10)]]&gt;=5,"Average",TRUE,"Poor")</f>
        <v>Average</v>
      </c>
      <c r="X2264" s="9" t="str">
        <f>IF(IMDB4[[#This Row],[Duration (min)]]&lt;90,"Short",IF(IMDB4[[#This Row],[Duration (min)]]&lt;=120,"Medium", "Long"))</f>
        <v>Long</v>
      </c>
    </row>
    <row r="2265" spans="1:24" x14ac:dyDescent="0.25">
      <c r="A2265" s="1" t="s">
        <v>2615</v>
      </c>
      <c r="B2265" s="2">
        <v>37100</v>
      </c>
      <c r="C2265" s="30">
        <f>YEAR(IMDB4[[#This Row],[Release Date]])</f>
        <v>2001</v>
      </c>
      <c r="D2265" s="30" t="str">
        <f>FLOOR(IMDB4[[#This Row],[Year]],10)&amp;"s"</f>
        <v>2000s</v>
      </c>
      <c r="E2265" s="1" t="s">
        <v>1</v>
      </c>
      <c r="F2265" s="1" t="s">
        <v>2</v>
      </c>
      <c r="G2265" s="1" t="s">
        <v>3</v>
      </c>
      <c r="H2265" s="1" t="s">
        <v>4</v>
      </c>
      <c r="I2265" s="1" t="s">
        <v>92</v>
      </c>
      <c r="J2265" s="1" t="s">
        <v>2269</v>
      </c>
      <c r="K2265" s="1" t="s">
        <v>829</v>
      </c>
      <c r="L2265" s="30">
        <v>939</v>
      </c>
      <c r="M2265" s="30">
        <v>3107</v>
      </c>
      <c r="N2265" s="30">
        <v>309</v>
      </c>
      <c r="O2265" s="30">
        <v>1000</v>
      </c>
      <c r="P2265" s="27">
        <v>6.4</v>
      </c>
      <c r="Q2265" s="30">
        <v>41</v>
      </c>
      <c r="R2265" s="30">
        <v>130</v>
      </c>
      <c r="S2265" s="9">
        <v>28734552</v>
      </c>
      <c r="T2265" s="9">
        <v>16000000</v>
      </c>
      <c r="U2265" s="9">
        <f>IMDB4[[#This Row],[Gross Revenue]]-IMDB4[[#This Row],[Budget]]</f>
        <v>12734552</v>
      </c>
      <c r="V2265" s="9" t="str">
        <f>IF(IMDB4[[#This Row],[Profit]]&gt;0,"Hit","Flop")</f>
        <v>Hit</v>
      </c>
      <c r="W2265" s="9" t="str" cm="1">
        <f t="array" ref="W2265">_xlfn.IFS(IMDB4[[#This Row],[IMDb Score (1-10)]]&gt;=8,"Excellent",IMDB4[[#This Row],[IMDb Score (1-10)]]&gt;=7,"Good",IMDB4[[#This Row],[IMDb Score (1-10)]]&gt;=5,"Average",TRUE,"Poor")</f>
        <v>Average</v>
      </c>
      <c r="X2265" s="9" t="str">
        <f>IF(IMDB4[[#This Row],[Duration (min)]]&lt;90,"Short",IF(IMDB4[[#This Row],[Duration (min)]]&lt;=120,"Medium", "Long"))</f>
        <v>Long</v>
      </c>
    </row>
    <row r="2266" spans="1:24" x14ac:dyDescent="0.25">
      <c r="A2266" s="1" t="s">
        <v>3680</v>
      </c>
      <c r="B2266" s="2">
        <v>38209</v>
      </c>
      <c r="C2266" s="30">
        <f>YEAR(IMDB4[[#This Row],[Release Date]])</f>
        <v>2004</v>
      </c>
      <c r="D2266" s="30" t="str">
        <f>FLOOR(IMDB4[[#This Row],[Year]],10)&amp;"s"</f>
        <v>2000s</v>
      </c>
      <c r="E2266" s="1" t="s">
        <v>32</v>
      </c>
      <c r="F2266" s="1" t="s">
        <v>20</v>
      </c>
      <c r="G2266" s="1" t="s">
        <v>3</v>
      </c>
      <c r="H2266" s="1" t="s">
        <v>4</v>
      </c>
      <c r="I2266" s="1" t="s">
        <v>132</v>
      </c>
      <c r="J2266" s="1" t="s">
        <v>709</v>
      </c>
      <c r="K2266" s="1" t="s">
        <v>1065</v>
      </c>
      <c r="L2266" s="30">
        <v>939</v>
      </c>
      <c r="M2266" s="30">
        <v>3592</v>
      </c>
      <c r="N2266" s="30">
        <v>0</v>
      </c>
      <c r="O2266" s="30">
        <v>0</v>
      </c>
      <c r="P2266" s="27">
        <v>6.2</v>
      </c>
      <c r="Q2266" s="30">
        <v>164</v>
      </c>
      <c r="R2266" s="30">
        <v>102</v>
      </c>
      <c r="S2266" s="9">
        <v>25266129</v>
      </c>
      <c r="T2266" s="9">
        <v>35000000</v>
      </c>
      <c r="U2266" s="9">
        <f>IMDB4[[#This Row],[Gross Revenue]]-IMDB4[[#This Row],[Budget]]</f>
        <v>-9733871</v>
      </c>
      <c r="V2266" s="9" t="str">
        <f>IF(IMDB4[[#This Row],[Profit]]&gt;0,"Hit","Flop")</f>
        <v>Flop</v>
      </c>
      <c r="W2266" s="9" t="str" cm="1">
        <f t="array" ref="W2266">_xlfn.IFS(IMDB4[[#This Row],[IMDb Score (1-10)]]&gt;=8,"Excellent",IMDB4[[#This Row],[IMDb Score (1-10)]]&gt;=7,"Good",IMDB4[[#This Row],[IMDb Score (1-10)]]&gt;=5,"Average",TRUE,"Poor")</f>
        <v>Average</v>
      </c>
      <c r="X2266" s="9" t="str">
        <f>IF(IMDB4[[#This Row],[Duration (min)]]&lt;90,"Short",IF(IMDB4[[#This Row],[Duration (min)]]&lt;=120,"Medium", "Long"))</f>
        <v>Medium</v>
      </c>
    </row>
    <row r="2267" spans="1:24" x14ac:dyDescent="0.25">
      <c r="A2267" s="1" t="s">
        <v>2912</v>
      </c>
      <c r="B2267" s="2">
        <v>36934</v>
      </c>
      <c r="C2267" s="30">
        <f>YEAR(IMDB4[[#This Row],[Release Date]])</f>
        <v>2001</v>
      </c>
      <c r="D2267" s="30" t="str">
        <f>FLOOR(IMDB4[[#This Row],[Year]],10)&amp;"s"</f>
        <v>2000s</v>
      </c>
      <c r="E2267" s="1" t="s">
        <v>32</v>
      </c>
      <c r="F2267" s="1" t="s">
        <v>20</v>
      </c>
      <c r="G2267" s="1" t="s">
        <v>3</v>
      </c>
      <c r="H2267" s="1" t="s">
        <v>4</v>
      </c>
      <c r="I2267" s="1" t="s">
        <v>92</v>
      </c>
      <c r="J2267" s="1" t="s">
        <v>2269</v>
      </c>
      <c r="K2267" s="1" t="s">
        <v>2913</v>
      </c>
      <c r="L2267" s="30">
        <v>939</v>
      </c>
      <c r="M2267" s="30">
        <v>2815</v>
      </c>
      <c r="N2267" s="30">
        <v>7</v>
      </c>
      <c r="O2267" s="30">
        <v>593</v>
      </c>
      <c r="P2267" s="27">
        <v>6.1</v>
      </c>
      <c r="Q2267" s="30">
        <v>40</v>
      </c>
      <c r="R2267" s="30">
        <v>90</v>
      </c>
      <c r="S2267" s="9">
        <v>22235901</v>
      </c>
      <c r="T2267" s="9">
        <v>6000000</v>
      </c>
      <c r="U2267" s="9">
        <f>IMDB4[[#This Row],[Gross Revenue]]-IMDB4[[#This Row],[Budget]]</f>
        <v>16235901</v>
      </c>
      <c r="V2267" s="9" t="str">
        <f>IF(IMDB4[[#This Row],[Profit]]&gt;0,"Hit","Flop")</f>
        <v>Hit</v>
      </c>
      <c r="W2267" s="9" t="str" cm="1">
        <f t="array" ref="W2267">_xlfn.IFS(IMDB4[[#This Row],[IMDb Score (1-10)]]&gt;=8,"Excellent",IMDB4[[#This Row],[IMDb Score (1-10)]]&gt;=7,"Good",IMDB4[[#This Row],[IMDb Score (1-10)]]&gt;=5,"Average",TRUE,"Poor")</f>
        <v>Average</v>
      </c>
      <c r="X2267" s="9" t="str">
        <f>IF(IMDB4[[#This Row],[Duration (min)]]&lt;90,"Short",IF(IMDB4[[#This Row],[Duration (min)]]&lt;=120,"Medium", "Long"))</f>
        <v>Medium</v>
      </c>
    </row>
    <row r="2268" spans="1:24" x14ac:dyDescent="0.25">
      <c r="A2268" s="1" t="s">
        <v>4941</v>
      </c>
      <c r="B2268" s="2">
        <v>39619</v>
      </c>
      <c r="C2268" s="30">
        <f>YEAR(IMDB4[[#This Row],[Release Date]])</f>
        <v>2008</v>
      </c>
      <c r="D2268" s="30" t="str">
        <f>FLOOR(IMDB4[[#This Row],[Year]],10)&amp;"s"</f>
        <v>2000s</v>
      </c>
      <c r="E2268" s="1" t="s">
        <v>32</v>
      </c>
      <c r="F2268" s="1" t="s">
        <v>20</v>
      </c>
      <c r="G2268" s="1" t="s">
        <v>3</v>
      </c>
      <c r="H2268" s="1" t="s">
        <v>4</v>
      </c>
      <c r="I2268" s="1" t="s">
        <v>132</v>
      </c>
      <c r="J2268" s="1" t="s">
        <v>709</v>
      </c>
      <c r="K2268" s="1" t="s">
        <v>3016</v>
      </c>
      <c r="L2268" s="30">
        <v>939</v>
      </c>
      <c r="M2268" s="30">
        <v>2453</v>
      </c>
      <c r="N2268" s="30">
        <v>144</v>
      </c>
      <c r="O2268" s="30">
        <v>687</v>
      </c>
      <c r="P2268" s="27">
        <v>5.8</v>
      </c>
      <c r="Q2268" s="30">
        <v>98</v>
      </c>
      <c r="R2268" s="30">
        <v>104</v>
      </c>
      <c r="S2268" s="9">
        <v>20668843</v>
      </c>
      <c r="T2268" s="9">
        <v>22000000</v>
      </c>
      <c r="U2268" s="9">
        <f>IMDB4[[#This Row],[Gross Revenue]]-IMDB4[[#This Row],[Budget]]</f>
        <v>-1331157</v>
      </c>
      <c r="V2268" s="9" t="str">
        <f>IF(IMDB4[[#This Row],[Profit]]&gt;0,"Hit","Flop")</f>
        <v>Flop</v>
      </c>
      <c r="W2268" s="9" t="str" cm="1">
        <f t="array" ref="W2268">_xlfn.IFS(IMDB4[[#This Row],[IMDb Score (1-10)]]&gt;=8,"Excellent",IMDB4[[#This Row],[IMDb Score (1-10)]]&gt;=7,"Good",IMDB4[[#This Row],[IMDb Score (1-10)]]&gt;=5,"Average",TRUE,"Poor")</f>
        <v>Average</v>
      </c>
      <c r="X2268" s="9" t="str">
        <f>IF(IMDB4[[#This Row],[Duration (min)]]&lt;90,"Short",IF(IMDB4[[#This Row],[Duration (min)]]&lt;=120,"Medium", "Long"))</f>
        <v>Medium</v>
      </c>
    </row>
    <row r="2269" spans="1:24" x14ac:dyDescent="0.25">
      <c r="A2269" s="1" t="s">
        <v>5283</v>
      </c>
      <c r="B2269" s="2">
        <v>40166</v>
      </c>
      <c r="C2269" s="30">
        <f>YEAR(IMDB4[[#This Row],[Release Date]])</f>
        <v>2009</v>
      </c>
      <c r="D2269" s="30" t="str">
        <f>FLOOR(IMDB4[[#This Row],[Year]],10)&amp;"s"</f>
        <v>2000s</v>
      </c>
      <c r="E2269" s="1" t="s">
        <v>32</v>
      </c>
      <c r="F2269" s="1" t="s">
        <v>20</v>
      </c>
      <c r="G2269" s="1" t="s">
        <v>3</v>
      </c>
      <c r="H2269" s="1" t="s">
        <v>4</v>
      </c>
      <c r="I2269" s="1" t="s">
        <v>84</v>
      </c>
      <c r="J2269" s="1" t="s">
        <v>709</v>
      </c>
      <c r="K2269" s="1" t="s">
        <v>5284</v>
      </c>
      <c r="L2269" s="30">
        <v>939</v>
      </c>
      <c r="M2269" s="30">
        <v>3742</v>
      </c>
      <c r="N2269" s="30">
        <v>11</v>
      </c>
      <c r="O2269" s="30">
        <v>610</v>
      </c>
      <c r="P2269" s="27">
        <v>5.6</v>
      </c>
      <c r="Q2269" s="30">
        <v>93</v>
      </c>
      <c r="R2269" s="30">
        <v>107</v>
      </c>
      <c r="S2269" s="9">
        <v>16088610</v>
      </c>
      <c r="T2269" s="9">
        <v>55000000</v>
      </c>
      <c r="U2269" s="9">
        <f>IMDB4[[#This Row],[Gross Revenue]]-IMDB4[[#This Row],[Budget]]</f>
        <v>-38911390</v>
      </c>
      <c r="V2269" s="9" t="str">
        <f>IF(IMDB4[[#This Row],[Profit]]&gt;0,"Hit","Flop")</f>
        <v>Flop</v>
      </c>
      <c r="W2269" s="9" t="str" cm="1">
        <f t="array" ref="W2269">_xlfn.IFS(IMDB4[[#This Row],[IMDb Score (1-10)]]&gt;=8,"Excellent",IMDB4[[#This Row],[IMDb Score (1-10)]]&gt;=7,"Good",IMDB4[[#This Row],[IMDb Score (1-10)]]&gt;=5,"Average",TRUE,"Poor")</f>
        <v>Average</v>
      </c>
      <c r="X2269" s="9" t="str">
        <f>IF(IMDB4[[#This Row],[Duration (min)]]&lt;90,"Short",IF(IMDB4[[#This Row],[Duration (min)]]&lt;=120,"Medium", "Long"))</f>
        <v>Medium</v>
      </c>
    </row>
    <row r="2270" spans="1:24" x14ac:dyDescent="0.25">
      <c r="A2270" s="1" t="s">
        <v>3769</v>
      </c>
      <c r="B2270" s="2">
        <v>38153</v>
      </c>
      <c r="C2270" s="30">
        <f>YEAR(IMDB4[[#This Row],[Release Date]])</f>
        <v>2004</v>
      </c>
      <c r="D2270" s="30" t="str">
        <f>FLOOR(IMDB4[[#This Row],[Year]],10)&amp;"s"</f>
        <v>2000s</v>
      </c>
      <c r="E2270" s="1" t="s">
        <v>32</v>
      </c>
      <c r="F2270" s="1" t="s">
        <v>20</v>
      </c>
      <c r="G2270" s="1" t="s">
        <v>3</v>
      </c>
      <c r="H2270" s="1" t="s">
        <v>4</v>
      </c>
      <c r="I2270" s="1" t="s">
        <v>92</v>
      </c>
      <c r="J2270" s="1" t="s">
        <v>2269</v>
      </c>
      <c r="K2270" s="1" t="s">
        <v>3770</v>
      </c>
      <c r="L2270" s="30">
        <v>939</v>
      </c>
      <c r="M2270" s="30">
        <v>3935</v>
      </c>
      <c r="N2270" s="30">
        <v>29</v>
      </c>
      <c r="O2270" s="30">
        <v>0</v>
      </c>
      <c r="P2270" s="27">
        <v>4.4000000000000004</v>
      </c>
      <c r="Q2270" s="30">
        <v>75</v>
      </c>
      <c r="R2270" s="30">
        <v>92</v>
      </c>
      <c r="S2270" s="9">
        <v>13922211</v>
      </c>
      <c r="T2270" s="9">
        <v>16000000</v>
      </c>
      <c r="U2270" s="9">
        <f>IMDB4[[#This Row],[Gross Revenue]]-IMDB4[[#This Row],[Budget]]</f>
        <v>-2077789</v>
      </c>
      <c r="V2270" s="9" t="str">
        <f>IF(IMDB4[[#This Row],[Profit]]&gt;0,"Hit","Flop")</f>
        <v>Flop</v>
      </c>
      <c r="W2270" s="9" t="str" cm="1">
        <f t="array" ref="W2270">_xlfn.IFS(IMDB4[[#This Row],[IMDb Score (1-10)]]&gt;=8,"Excellent",IMDB4[[#This Row],[IMDb Score (1-10)]]&gt;=7,"Good",IMDB4[[#This Row],[IMDb Score (1-10)]]&gt;=5,"Average",TRUE,"Poor")</f>
        <v>Poor</v>
      </c>
      <c r="X2270" s="9" t="str">
        <f>IF(IMDB4[[#This Row],[Duration (min)]]&lt;90,"Short",IF(IMDB4[[#This Row],[Duration (min)]]&lt;=120,"Medium", "Long"))</f>
        <v>Medium</v>
      </c>
    </row>
    <row r="2271" spans="1:24" x14ac:dyDescent="0.25">
      <c r="A2271" s="1" t="s">
        <v>2268</v>
      </c>
      <c r="B2271" s="2">
        <v>36835</v>
      </c>
      <c r="C2271" s="30">
        <f>YEAR(IMDB4[[#This Row],[Release Date]])</f>
        <v>2000</v>
      </c>
      <c r="D2271" s="30" t="str">
        <f>FLOOR(IMDB4[[#This Row],[Year]],10)&amp;"s"</f>
        <v>2000s</v>
      </c>
      <c r="E2271" s="1" t="s">
        <v>32</v>
      </c>
      <c r="F2271" s="1" t="s">
        <v>20</v>
      </c>
      <c r="G2271" s="1" t="s">
        <v>3</v>
      </c>
      <c r="H2271" s="1" t="s">
        <v>4</v>
      </c>
      <c r="I2271" s="1" t="s">
        <v>92</v>
      </c>
      <c r="J2271" s="1" t="s">
        <v>2269</v>
      </c>
      <c r="K2271" s="1" t="s">
        <v>2270</v>
      </c>
      <c r="L2271" s="30">
        <v>939</v>
      </c>
      <c r="M2271" s="30">
        <v>3354</v>
      </c>
      <c r="N2271" s="30">
        <v>69</v>
      </c>
      <c r="O2271" s="30">
        <v>118</v>
      </c>
      <c r="P2271" s="27">
        <v>4</v>
      </c>
      <c r="Q2271" s="30">
        <v>22</v>
      </c>
      <c r="R2271" s="30">
        <v>82</v>
      </c>
      <c r="S2271" s="9">
        <v>9821335</v>
      </c>
      <c r="T2271" s="9">
        <v>6000000</v>
      </c>
      <c r="U2271" s="9">
        <f>IMDB4[[#This Row],[Gross Revenue]]-IMDB4[[#This Row],[Budget]]</f>
        <v>3821335</v>
      </c>
      <c r="V2271" s="9" t="str">
        <f>IF(IMDB4[[#This Row],[Profit]]&gt;0,"Hit","Flop")</f>
        <v>Hit</v>
      </c>
      <c r="W2271" s="9" t="str" cm="1">
        <f t="array" ref="W2271">_xlfn.IFS(IMDB4[[#This Row],[IMDb Score (1-10)]]&gt;=8,"Excellent",IMDB4[[#This Row],[IMDb Score (1-10)]]&gt;=7,"Good",IMDB4[[#This Row],[IMDb Score (1-10)]]&gt;=5,"Average",TRUE,"Poor")</f>
        <v>Poor</v>
      </c>
      <c r="X2271" s="9" t="str">
        <f>IF(IMDB4[[#This Row],[Duration (min)]]&lt;90,"Short",IF(IMDB4[[#This Row],[Duration (min)]]&lt;=120,"Medium", "Long"))</f>
        <v>Short</v>
      </c>
    </row>
    <row r="2272" spans="1:24" x14ac:dyDescent="0.25">
      <c r="A2272" s="1" t="s">
        <v>4971</v>
      </c>
      <c r="B2272" s="2">
        <v>39494</v>
      </c>
      <c r="C2272" s="30">
        <f>YEAR(IMDB4[[#This Row],[Release Date]])</f>
        <v>2008</v>
      </c>
      <c r="D2272" s="30" t="str">
        <f>FLOOR(IMDB4[[#This Row],[Year]],10)&amp;"s"</f>
        <v>2000s</v>
      </c>
      <c r="E2272" s="1" t="s">
        <v>32</v>
      </c>
      <c r="F2272" s="1" t="s">
        <v>20</v>
      </c>
      <c r="G2272" s="1" t="s">
        <v>3</v>
      </c>
      <c r="H2272" s="1" t="s">
        <v>4</v>
      </c>
      <c r="I2272" s="1" t="s">
        <v>132</v>
      </c>
      <c r="J2272" s="1" t="s">
        <v>709</v>
      </c>
      <c r="K2272" s="1" t="s">
        <v>4972</v>
      </c>
      <c r="L2272" s="30">
        <v>939</v>
      </c>
      <c r="M2272" s="30">
        <v>3651</v>
      </c>
      <c r="N2272" s="30">
        <v>4</v>
      </c>
      <c r="O2272" s="30">
        <v>518</v>
      </c>
      <c r="P2272" s="27">
        <v>5.2</v>
      </c>
      <c r="Q2272" s="30">
        <v>100</v>
      </c>
      <c r="R2272" s="30">
        <v>95</v>
      </c>
      <c r="S2272" s="9">
        <v>7563670</v>
      </c>
      <c r="T2272" s="9">
        <v>10000000</v>
      </c>
      <c r="U2272" s="9">
        <f>IMDB4[[#This Row],[Gross Revenue]]-IMDB4[[#This Row],[Budget]]</f>
        <v>-2436330</v>
      </c>
      <c r="V2272" s="9" t="str">
        <f>IF(IMDB4[[#This Row],[Profit]]&gt;0,"Hit","Flop")</f>
        <v>Flop</v>
      </c>
      <c r="W2272" s="9" t="str" cm="1">
        <f t="array" ref="W2272">_xlfn.IFS(IMDB4[[#This Row],[IMDb Score (1-10)]]&gt;=8,"Excellent",IMDB4[[#This Row],[IMDb Score (1-10)]]&gt;=7,"Good",IMDB4[[#This Row],[IMDb Score (1-10)]]&gt;=5,"Average",TRUE,"Poor")</f>
        <v>Average</v>
      </c>
      <c r="X2272" s="9" t="str">
        <f>IF(IMDB4[[#This Row],[Duration (min)]]&lt;90,"Short",IF(IMDB4[[#This Row],[Duration (min)]]&lt;=120,"Medium", "Long"))</f>
        <v>Medium</v>
      </c>
    </row>
    <row r="2273" spans="1:24" x14ac:dyDescent="0.25">
      <c r="A2273" s="1" t="s">
        <v>4420</v>
      </c>
      <c r="B2273" s="2">
        <v>39014</v>
      </c>
      <c r="C2273" s="30">
        <f>YEAR(IMDB4[[#This Row],[Release Date]])</f>
        <v>2006</v>
      </c>
      <c r="D2273" s="30" t="str">
        <f>FLOOR(IMDB4[[#This Row],[Year]],10)&amp;"s"</f>
        <v>2000s</v>
      </c>
      <c r="E2273" s="1" t="s">
        <v>32</v>
      </c>
      <c r="F2273" s="1" t="s">
        <v>20</v>
      </c>
      <c r="G2273" s="1" t="s">
        <v>3</v>
      </c>
      <c r="H2273" s="1" t="s">
        <v>4</v>
      </c>
      <c r="I2273" s="1" t="s">
        <v>132</v>
      </c>
      <c r="J2273" s="1" t="s">
        <v>2269</v>
      </c>
      <c r="K2273" s="1" t="s">
        <v>4421</v>
      </c>
      <c r="L2273" s="30">
        <v>939</v>
      </c>
      <c r="M2273" s="30">
        <v>2321</v>
      </c>
      <c r="N2273" s="30">
        <v>18</v>
      </c>
      <c r="O2273" s="30">
        <v>837</v>
      </c>
      <c r="P2273" s="27">
        <v>3</v>
      </c>
      <c r="Q2273" s="30">
        <v>37</v>
      </c>
      <c r="R2273" s="30">
        <v>99</v>
      </c>
      <c r="S2273" s="9">
        <v>7059537</v>
      </c>
      <c r="T2273" s="9">
        <v>3000000</v>
      </c>
      <c r="U2273" s="9">
        <f>IMDB4[[#This Row],[Gross Revenue]]-IMDB4[[#This Row],[Budget]]</f>
        <v>4059537</v>
      </c>
      <c r="V2273" s="9" t="str">
        <f>IF(IMDB4[[#This Row],[Profit]]&gt;0,"Hit","Flop")</f>
        <v>Hit</v>
      </c>
      <c r="W2273" s="9" t="str" cm="1">
        <f t="array" ref="W2273">_xlfn.IFS(IMDB4[[#This Row],[IMDb Score (1-10)]]&gt;=8,"Excellent",IMDB4[[#This Row],[IMDb Score (1-10)]]&gt;=7,"Good",IMDB4[[#This Row],[IMDb Score (1-10)]]&gt;=5,"Average",TRUE,"Poor")</f>
        <v>Poor</v>
      </c>
      <c r="X2273" s="9" t="str">
        <f>IF(IMDB4[[#This Row],[Duration (min)]]&lt;90,"Short",IF(IMDB4[[#This Row],[Duration (min)]]&lt;=120,"Medium", "Long"))</f>
        <v>Medium</v>
      </c>
    </row>
    <row r="2274" spans="1:24" x14ac:dyDescent="0.25">
      <c r="A2274" s="1" t="s">
        <v>6102</v>
      </c>
      <c r="B2274" s="2">
        <v>41193</v>
      </c>
      <c r="C2274" s="30">
        <f>YEAR(IMDB4[[#This Row],[Release Date]])</f>
        <v>2012</v>
      </c>
      <c r="D2274" s="30" t="str">
        <f>FLOOR(IMDB4[[#This Row],[Year]],10)&amp;"s"</f>
        <v>2010s</v>
      </c>
      <c r="E2274" s="1" t="s">
        <v>32</v>
      </c>
      <c r="F2274" s="1" t="s">
        <v>20</v>
      </c>
      <c r="G2274" s="1" t="s">
        <v>3</v>
      </c>
      <c r="H2274" s="1" t="s">
        <v>4</v>
      </c>
      <c r="I2274" s="1" t="s">
        <v>92</v>
      </c>
      <c r="J2274" s="1" t="s">
        <v>6103</v>
      </c>
      <c r="K2274" s="1" t="s">
        <v>6104</v>
      </c>
      <c r="L2274" s="30">
        <v>938</v>
      </c>
      <c r="M2274" s="30">
        <v>3770</v>
      </c>
      <c r="N2274" s="30">
        <v>15</v>
      </c>
      <c r="O2274" s="30">
        <v>0</v>
      </c>
      <c r="P2274" s="27">
        <v>6</v>
      </c>
      <c r="Q2274" s="30">
        <v>115</v>
      </c>
      <c r="R2274" s="30">
        <v>88</v>
      </c>
      <c r="S2274" s="9">
        <v>1243961</v>
      </c>
      <c r="T2274" s="9">
        <v>850000</v>
      </c>
      <c r="U2274" s="9">
        <f>IMDB4[[#This Row],[Gross Revenue]]-IMDB4[[#This Row],[Budget]]</f>
        <v>393961</v>
      </c>
      <c r="V2274" s="9" t="str">
        <f>IF(IMDB4[[#This Row],[Profit]]&gt;0,"Hit","Flop")</f>
        <v>Hit</v>
      </c>
      <c r="W2274" s="9" t="str" cm="1">
        <f t="array" ref="W2274">_xlfn.IFS(IMDB4[[#This Row],[IMDb Score (1-10)]]&gt;=8,"Excellent",IMDB4[[#This Row],[IMDb Score (1-10)]]&gt;=7,"Good",IMDB4[[#This Row],[IMDb Score (1-10)]]&gt;=5,"Average",TRUE,"Poor")</f>
        <v>Average</v>
      </c>
      <c r="X2274" s="9" t="str">
        <f>IF(IMDB4[[#This Row],[Duration (min)]]&lt;90,"Short",IF(IMDB4[[#This Row],[Duration (min)]]&lt;=120,"Medium", "Long"))</f>
        <v>Short</v>
      </c>
    </row>
    <row r="2275" spans="1:24" x14ac:dyDescent="0.25">
      <c r="A2275" s="1" t="s">
        <v>568</v>
      </c>
      <c r="B2275" s="2">
        <v>31959</v>
      </c>
      <c r="C2275" s="30">
        <f>YEAR(IMDB4[[#This Row],[Release Date]])</f>
        <v>1987</v>
      </c>
      <c r="D2275" s="30" t="str">
        <f>FLOOR(IMDB4[[#This Row],[Year]],10)&amp;"s"</f>
        <v>1980s</v>
      </c>
      <c r="E2275" s="1" t="s">
        <v>32</v>
      </c>
      <c r="F2275" s="1" t="s">
        <v>77</v>
      </c>
      <c r="G2275" s="1" t="s">
        <v>3</v>
      </c>
      <c r="H2275" s="1" t="s">
        <v>4</v>
      </c>
      <c r="I2275" s="1" t="s">
        <v>92</v>
      </c>
      <c r="J2275" s="1" t="s">
        <v>569</v>
      </c>
      <c r="K2275" s="1" t="s">
        <v>556</v>
      </c>
      <c r="L2275" s="30">
        <v>936</v>
      </c>
      <c r="M2275" s="30">
        <v>4121</v>
      </c>
      <c r="N2275" s="30">
        <v>12000</v>
      </c>
      <c r="O2275" s="30">
        <v>0</v>
      </c>
      <c r="P2275" s="27">
        <v>6.4</v>
      </c>
      <c r="Q2275" s="30">
        <v>50</v>
      </c>
      <c r="R2275" s="30">
        <v>100</v>
      </c>
      <c r="S2275" s="9">
        <v>153665036</v>
      </c>
      <c r="T2275" s="9">
        <v>28000000</v>
      </c>
      <c r="U2275" s="9">
        <f>IMDB4[[#This Row],[Gross Revenue]]-IMDB4[[#This Row],[Budget]]</f>
        <v>125665036</v>
      </c>
      <c r="V2275" s="9" t="str">
        <f>IF(IMDB4[[#This Row],[Profit]]&gt;0,"Hit","Flop")</f>
        <v>Hit</v>
      </c>
      <c r="W2275" s="9" t="str" cm="1">
        <f t="array" ref="W2275">_xlfn.IFS(IMDB4[[#This Row],[IMDb Score (1-10)]]&gt;=8,"Excellent",IMDB4[[#This Row],[IMDb Score (1-10)]]&gt;=7,"Good",IMDB4[[#This Row],[IMDb Score (1-10)]]&gt;=5,"Average",TRUE,"Poor")</f>
        <v>Average</v>
      </c>
      <c r="X2275" s="9" t="str">
        <f>IF(IMDB4[[#This Row],[Duration (min)]]&lt;90,"Short",IF(IMDB4[[#This Row],[Duration (min)]]&lt;=120,"Medium", "Long"))</f>
        <v>Medium</v>
      </c>
    </row>
    <row r="2276" spans="1:24" x14ac:dyDescent="0.25">
      <c r="A2276" s="1" t="s">
        <v>2634</v>
      </c>
      <c r="B2276" s="2">
        <v>36959</v>
      </c>
      <c r="C2276" s="30">
        <f>YEAR(IMDB4[[#This Row],[Release Date]])</f>
        <v>2001</v>
      </c>
      <c r="D2276" s="30" t="str">
        <f>FLOOR(IMDB4[[#This Row],[Year]],10)&amp;"s"</f>
        <v>2000s</v>
      </c>
      <c r="E2276" s="1" t="s">
        <v>32</v>
      </c>
      <c r="F2276" s="1" t="s">
        <v>20</v>
      </c>
      <c r="G2276" s="1" t="s">
        <v>3</v>
      </c>
      <c r="H2276" s="1" t="s">
        <v>83</v>
      </c>
      <c r="I2276" s="1" t="s">
        <v>92</v>
      </c>
      <c r="J2276" s="1" t="s">
        <v>569</v>
      </c>
      <c r="K2276" s="1" t="s">
        <v>2635</v>
      </c>
      <c r="L2276" s="30">
        <v>936</v>
      </c>
      <c r="M2276" s="30">
        <v>3578</v>
      </c>
      <c r="N2276" s="30">
        <v>34</v>
      </c>
      <c r="O2276" s="30">
        <v>664</v>
      </c>
      <c r="P2276" s="27">
        <v>6.9</v>
      </c>
      <c r="Q2276" s="30">
        <v>109</v>
      </c>
      <c r="R2276" s="30">
        <v>98</v>
      </c>
      <c r="S2276" s="9">
        <v>353743</v>
      </c>
      <c r="T2276" s="9">
        <v>15000000</v>
      </c>
      <c r="U2276" s="9">
        <f>IMDB4[[#This Row],[Gross Revenue]]-IMDB4[[#This Row],[Budget]]</f>
        <v>-14646257</v>
      </c>
      <c r="V2276" s="9" t="str">
        <f>IF(IMDB4[[#This Row],[Profit]]&gt;0,"Hit","Flop")</f>
        <v>Flop</v>
      </c>
      <c r="W2276" s="9" t="str" cm="1">
        <f t="array" ref="W2276">_xlfn.IFS(IMDB4[[#This Row],[IMDb Score (1-10)]]&gt;=8,"Excellent",IMDB4[[#This Row],[IMDb Score (1-10)]]&gt;=7,"Good",IMDB4[[#This Row],[IMDb Score (1-10)]]&gt;=5,"Average",TRUE,"Poor")</f>
        <v>Average</v>
      </c>
      <c r="X2276" s="9" t="str">
        <f>IF(IMDB4[[#This Row],[Duration (min)]]&lt;90,"Short",IF(IMDB4[[#This Row],[Duration (min)]]&lt;=120,"Medium", "Long"))</f>
        <v>Medium</v>
      </c>
    </row>
    <row r="2277" spans="1:24" x14ac:dyDescent="0.25">
      <c r="A2277" s="1" t="s">
        <v>662</v>
      </c>
      <c r="B2277" s="2">
        <v>32309</v>
      </c>
      <c r="C2277" s="30">
        <f>YEAR(IMDB4[[#This Row],[Release Date]])</f>
        <v>1988</v>
      </c>
      <c r="D2277" s="30" t="str">
        <f>FLOOR(IMDB4[[#This Row],[Year]],10)&amp;"s"</f>
        <v>1980s</v>
      </c>
      <c r="E2277" s="1" t="s">
        <v>32</v>
      </c>
      <c r="F2277" s="1" t="s">
        <v>91</v>
      </c>
      <c r="G2277" s="1" t="s">
        <v>3</v>
      </c>
      <c r="H2277" s="1" t="s">
        <v>4</v>
      </c>
      <c r="I2277" s="1" t="s">
        <v>92</v>
      </c>
      <c r="J2277" s="1" t="s">
        <v>663</v>
      </c>
      <c r="K2277" s="1" t="s">
        <v>664</v>
      </c>
      <c r="L2277" s="30">
        <v>935</v>
      </c>
      <c r="M2277" s="30">
        <v>1855</v>
      </c>
      <c r="N2277" s="30">
        <v>152</v>
      </c>
      <c r="O2277" s="30">
        <v>0</v>
      </c>
      <c r="P2277" s="27">
        <v>5.3</v>
      </c>
      <c r="Q2277" s="30">
        <v>110</v>
      </c>
      <c r="R2277" s="30">
        <v>88</v>
      </c>
      <c r="S2277" s="9">
        <v>19170001</v>
      </c>
      <c r="T2277" s="9">
        <v>2800000</v>
      </c>
      <c r="U2277" s="9">
        <f>IMDB4[[#This Row],[Gross Revenue]]-IMDB4[[#This Row],[Budget]]</f>
        <v>16370001</v>
      </c>
      <c r="V2277" s="9" t="str">
        <f>IF(IMDB4[[#This Row],[Profit]]&gt;0,"Hit","Flop")</f>
        <v>Hit</v>
      </c>
      <c r="W2277" s="9" t="str" cm="1">
        <f t="array" ref="W2277">_xlfn.IFS(IMDB4[[#This Row],[IMDb Score (1-10)]]&gt;=8,"Excellent",IMDB4[[#This Row],[IMDb Score (1-10)]]&gt;=7,"Good",IMDB4[[#This Row],[IMDb Score (1-10)]]&gt;=5,"Average",TRUE,"Poor")</f>
        <v>Average</v>
      </c>
      <c r="X2277" s="9" t="str">
        <f>IF(IMDB4[[#This Row],[Duration (min)]]&lt;90,"Short",IF(IMDB4[[#This Row],[Duration (min)]]&lt;=120,"Medium", "Long"))</f>
        <v>Short</v>
      </c>
    </row>
    <row r="2278" spans="1:24" x14ac:dyDescent="0.25">
      <c r="A2278" s="1" t="s">
        <v>975</v>
      </c>
      <c r="B2278" s="2">
        <v>34170</v>
      </c>
      <c r="C2278" s="30">
        <f>YEAR(IMDB4[[#This Row],[Release Date]])</f>
        <v>1993</v>
      </c>
      <c r="D2278" s="30" t="str">
        <f>FLOOR(IMDB4[[#This Row],[Year]],10)&amp;"s"</f>
        <v>1990s</v>
      </c>
      <c r="E2278" s="1" t="s">
        <v>32</v>
      </c>
      <c r="F2278" s="1" t="s">
        <v>315</v>
      </c>
      <c r="G2278" s="1" t="s">
        <v>3</v>
      </c>
      <c r="H2278" s="1" t="s">
        <v>4</v>
      </c>
      <c r="I2278" s="1" t="s">
        <v>92</v>
      </c>
      <c r="J2278" s="1" t="s">
        <v>663</v>
      </c>
      <c r="K2278" s="1" t="s">
        <v>976</v>
      </c>
      <c r="L2278" s="30">
        <v>935</v>
      </c>
      <c r="M2278" s="30">
        <v>2899</v>
      </c>
      <c r="N2278" s="30">
        <v>18</v>
      </c>
      <c r="O2278" s="30">
        <v>949</v>
      </c>
      <c r="P2278" s="27">
        <v>4.3</v>
      </c>
      <c r="Q2278" s="30">
        <v>112</v>
      </c>
      <c r="R2278" s="30">
        <v>91</v>
      </c>
      <c r="S2278" s="9">
        <v>15935068</v>
      </c>
      <c r="T2278" s="9">
        <v>2500000</v>
      </c>
      <c r="U2278" s="9">
        <f>IMDB4[[#This Row],[Gross Revenue]]-IMDB4[[#This Row],[Budget]]</f>
        <v>13435068</v>
      </c>
      <c r="V2278" s="9" t="str">
        <f>IF(IMDB4[[#This Row],[Profit]]&gt;0,"Hit","Flop")</f>
        <v>Hit</v>
      </c>
      <c r="W2278" s="9" t="str" cm="1">
        <f t="array" ref="W2278">_xlfn.IFS(IMDB4[[#This Row],[IMDb Score (1-10)]]&gt;=8,"Excellent",IMDB4[[#This Row],[IMDb Score (1-10)]]&gt;=7,"Good",IMDB4[[#This Row],[IMDb Score (1-10)]]&gt;=5,"Average",TRUE,"Poor")</f>
        <v>Poor</v>
      </c>
      <c r="X2278" s="9" t="str">
        <f>IF(IMDB4[[#This Row],[Duration (min)]]&lt;90,"Short",IF(IMDB4[[#This Row],[Duration (min)]]&lt;=120,"Medium", "Long"))</f>
        <v>Medium</v>
      </c>
    </row>
    <row r="2279" spans="1:24" x14ac:dyDescent="0.25">
      <c r="A2279" s="1" t="s">
        <v>717</v>
      </c>
      <c r="B2279" s="2">
        <v>32590</v>
      </c>
      <c r="C2279" s="30">
        <f>YEAR(IMDB4[[#This Row],[Release Date]])</f>
        <v>1989</v>
      </c>
      <c r="D2279" s="30" t="str">
        <f>FLOOR(IMDB4[[#This Row],[Year]],10)&amp;"s"</f>
        <v>1980s</v>
      </c>
      <c r="E2279" s="1" t="s">
        <v>32</v>
      </c>
      <c r="F2279" s="1" t="s">
        <v>40</v>
      </c>
      <c r="G2279" s="1" t="s">
        <v>3</v>
      </c>
      <c r="H2279" s="1" t="s">
        <v>4</v>
      </c>
      <c r="I2279" s="1" t="s">
        <v>92</v>
      </c>
      <c r="J2279" s="1" t="s">
        <v>663</v>
      </c>
      <c r="K2279" s="1" t="s">
        <v>718</v>
      </c>
      <c r="L2279" s="30">
        <v>935</v>
      </c>
      <c r="M2279" s="30">
        <v>1327</v>
      </c>
      <c r="N2279" s="30">
        <v>6</v>
      </c>
      <c r="O2279" s="30">
        <v>1000</v>
      </c>
      <c r="P2279" s="27">
        <v>4.5</v>
      </c>
      <c r="Q2279" s="30">
        <v>129</v>
      </c>
      <c r="R2279" s="30">
        <v>100</v>
      </c>
      <c r="S2279" s="9">
        <v>14343976</v>
      </c>
      <c r="T2279" s="9">
        <v>5000000</v>
      </c>
      <c r="U2279" s="9">
        <f>IMDB4[[#This Row],[Gross Revenue]]-IMDB4[[#This Row],[Budget]]</f>
        <v>9343976</v>
      </c>
      <c r="V2279" s="9" t="str">
        <f>IF(IMDB4[[#This Row],[Profit]]&gt;0,"Hit","Flop")</f>
        <v>Hit</v>
      </c>
      <c r="W2279" s="9" t="str" cm="1">
        <f t="array" ref="W2279">_xlfn.IFS(IMDB4[[#This Row],[IMDb Score (1-10)]]&gt;=8,"Excellent",IMDB4[[#This Row],[IMDb Score (1-10)]]&gt;=7,"Good",IMDB4[[#This Row],[IMDb Score (1-10)]]&gt;=5,"Average",TRUE,"Poor")</f>
        <v>Poor</v>
      </c>
      <c r="X2279" s="9" t="str">
        <f>IF(IMDB4[[#This Row],[Duration (min)]]&lt;90,"Short",IF(IMDB4[[#This Row],[Duration (min)]]&lt;=120,"Medium", "Long"))</f>
        <v>Medium</v>
      </c>
    </row>
    <row r="2280" spans="1:24" x14ac:dyDescent="0.25">
      <c r="A2280" s="1" t="s">
        <v>3376</v>
      </c>
      <c r="B2280" s="2">
        <v>37670</v>
      </c>
      <c r="C2280" s="30">
        <f>YEAR(IMDB4[[#This Row],[Release Date]])</f>
        <v>2003</v>
      </c>
      <c r="D2280" s="30" t="str">
        <f>FLOOR(IMDB4[[#This Row],[Year]],10)&amp;"s"</f>
        <v>2000s</v>
      </c>
      <c r="E2280" s="1" t="s">
        <v>32</v>
      </c>
      <c r="F2280" s="1" t="s">
        <v>20</v>
      </c>
      <c r="G2280" s="1" t="s">
        <v>3</v>
      </c>
      <c r="H2280" s="1" t="s">
        <v>4</v>
      </c>
      <c r="I2280" s="1" t="s">
        <v>132</v>
      </c>
      <c r="J2280" s="1" t="s">
        <v>3377</v>
      </c>
      <c r="K2280" s="1" t="s">
        <v>2733</v>
      </c>
      <c r="L2280" s="30">
        <v>934</v>
      </c>
      <c r="M2280" s="30">
        <v>3500</v>
      </c>
      <c r="N2280" s="30">
        <v>0</v>
      </c>
      <c r="O2280" s="30">
        <v>660</v>
      </c>
      <c r="P2280" s="27">
        <v>4.5999999999999996</v>
      </c>
      <c r="Q2280" s="30">
        <v>133</v>
      </c>
      <c r="R2280" s="30">
        <v>95</v>
      </c>
      <c r="S2280" s="9">
        <v>89808372</v>
      </c>
      <c r="T2280" s="9">
        <v>45000000</v>
      </c>
      <c r="U2280" s="9">
        <f>IMDB4[[#This Row],[Gross Revenue]]-IMDB4[[#This Row],[Budget]]</f>
        <v>44808372</v>
      </c>
      <c r="V2280" s="9" t="str">
        <f>IF(IMDB4[[#This Row],[Profit]]&gt;0,"Hit","Flop")</f>
        <v>Hit</v>
      </c>
      <c r="W2280" s="9" t="str" cm="1">
        <f t="array" ref="W2280">_xlfn.IFS(IMDB4[[#This Row],[IMDb Score (1-10)]]&gt;=8,"Excellent",IMDB4[[#This Row],[IMDb Score (1-10)]]&gt;=7,"Good",IMDB4[[#This Row],[IMDb Score (1-10)]]&gt;=5,"Average",TRUE,"Poor")</f>
        <v>Poor</v>
      </c>
      <c r="X2280" s="9" t="str">
        <f>IF(IMDB4[[#This Row],[Duration (min)]]&lt;90,"Short",IF(IMDB4[[#This Row],[Duration (min)]]&lt;=120,"Medium", "Long"))</f>
        <v>Medium</v>
      </c>
    </row>
    <row r="2281" spans="1:24" x14ac:dyDescent="0.25">
      <c r="A2281" s="1" t="s">
        <v>2967</v>
      </c>
      <c r="B2281" s="2">
        <v>37372</v>
      </c>
      <c r="C2281" s="30">
        <f>YEAR(IMDB4[[#This Row],[Release Date]])</f>
        <v>2002</v>
      </c>
      <c r="D2281" s="30" t="str">
        <f>FLOOR(IMDB4[[#This Row],[Year]],10)&amp;"s"</f>
        <v>2000s</v>
      </c>
      <c r="E2281" s="1" t="s">
        <v>32</v>
      </c>
      <c r="F2281" s="1" t="s">
        <v>40</v>
      </c>
      <c r="G2281" s="1" t="s">
        <v>3</v>
      </c>
      <c r="H2281" s="1" t="s">
        <v>4</v>
      </c>
      <c r="I2281" s="1" t="s">
        <v>84</v>
      </c>
      <c r="J2281" s="1" t="s">
        <v>2968</v>
      </c>
      <c r="K2281" s="1" t="s">
        <v>2969</v>
      </c>
      <c r="L2281" s="30">
        <v>934</v>
      </c>
      <c r="M2281" s="30">
        <v>3707</v>
      </c>
      <c r="N2281" s="30">
        <v>189</v>
      </c>
      <c r="O2281" s="30">
        <v>896</v>
      </c>
      <c r="P2281" s="27">
        <v>5.4</v>
      </c>
      <c r="Q2281" s="30">
        <v>69</v>
      </c>
      <c r="R2281" s="30">
        <v>88</v>
      </c>
      <c r="S2281" s="9">
        <v>47811275</v>
      </c>
      <c r="T2281" s="9">
        <v>15000000</v>
      </c>
      <c r="U2281" s="9">
        <f>IMDB4[[#This Row],[Gross Revenue]]-IMDB4[[#This Row],[Budget]]</f>
        <v>32811275</v>
      </c>
      <c r="V2281" s="9" t="str">
        <f>IF(IMDB4[[#This Row],[Profit]]&gt;0,"Hit","Flop")</f>
        <v>Hit</v>
      </c>
      <c r="W2281" s="9" t="str" cm="1">
        <f t="array" ref="W2281">_xlfn.IFS(IMDB4[[#This Row],[IMDb Score (1-10)]]&gt;=8,"Excellent",IMDB4[[#This Row],[IMDb Score (1-10)]]&gt;=7,"Good",IMDB4[[#This Row],[IMDb Score (1-10)]]&gt;=5,"Average",TRUE,"Poor")</f>
        <v>Average</v>
      </c>
      <c r="X2281" s="9" t="str">
        <f>IF(IMDB4[[#This Row],[Duration (min)]]&lt;90,"Short",IF(IMDB4[[#This Row],[Duration (min)]]&lt;=120,"Medium", "Long"))</f>
        <v>Short</v>
      </c>
    </row>
    <row r="2282" spans="1:24" x14ac:dyDescent="0.25">
      <c r="A2282" s="1" t="s">
        <v>6191</v>
      </c>
      <c r="B2282" s="2">
        <v>41080</v>
      </c>
      <c r="C2282" s="30">
        <f>YEAR(IMDB4[[#This Row],[Release Date]])</f>
        <v>2012</v>
      </c>
      <c r="D2282" s="30" t="str">
        <f>FLOOR(IMDB4[[#This Row],[Year]],10)&amp;"s"</f>
        <v>2010s</v>
      </c>
      <c r="E2282" s="1" t="s">
        <v>32</v>
      </c>
      <c r="F2282" s="1" t="s">
        <v>20</v>
      </c>
      <c r="G2282" s="1" t="s">
        <v>3</v>
      </c>
      <c r="H2282" s="1" t="s">
        <v>4</v>
      </c>
      <c r="I2282" s="1" t="s">
        <v>92</v>
      </c>
      <c r="J2282" s="1" t="s">
        <v>3377</v>
      </c>
      <c r="K2282" s="1" t="s">
        <v>6192</v>
      </c>
      <c r="L2282" s="30">
        <v>934</v>
      </c>
      <c r="M2282" s="30">
        <v>2714</v>
      </c>
      <c r="N2282" s="30">
        <v>365</v>
      </c>
      <c r="O2282" s="30">
        <v>31000</v>
      </c>
      <c r="P2282" s="27">
        <v>7</v>
      </c>
      <c r="Q2282" s="30">
        <v>271</v>
      </c>
      <c r="R2282" s="30">
        <v>86</v>
      </c>
      <c r="S2282" s="9">
        <v>4007792</v>
      </c>
      <c r="T2282" s="9">
        <v>750000</v>
      </c>
      <c r="U2282" s="9">
        <f>IMDB4[[#This Row],[Gross Revenue]]-IMDB4[[#This Row],[Budget]]</f>
        <v>3257792</v>
      </c>
      <c r="V2282" s="9" t="str">
        <f>IF(IMDB4[[#This Row],[Profit]]&gt;0,"Hit","Flop")</f>
        <v>Hit</v>
      </c>
      <c r="W2282" s="9" t="str" cm="1">
        <f t="array" ref="W2282">_xlfn.IFS(IMDB4[[#This Row],[IMDb Score (1-10)]]&gt;=8,"Excellent",IMDB4[[#This Row],[IMDb Score (1-10)]]&gt;=7,"Good",IMDB4[[#This Row],[IMDb Score (1-10)]]&gt;=5,"Average",TRUE,"Poor")</f>
        <v>Good</v>
      </c>
      <c r="X2282" s="9" t="str">
        <f>IF(IMDB4[[#This Row],[Duration (min)]]&lt;90,"Short",IF(IMDB4[[#This Row],[Duration (min)]]&lt;=120,"Medium", "Long"))</f>
        <v>Short</v>
      </c>
    </row>
    <row r="2283" spans="1:24" x14ac:dyDescent="0.25">
      <c r="A2283" s="1" t="s">
        <v>774</v>
      </c>
      <c r="B2283" s="2">
        <v>33146</v>
      </c>
      <c r="C2283" s="30">
        <f>YEAR(IMDB4[[#This Row],[Release Date]])</f>
        <v>1990</v>
      </c>
      <c r="D2283" s="30" t="str">
        <f>FLOOR(IMDB4[[#This Row],[Year]],10)&amp;"s"</f>
        <v>1990s</v>
      </c>
      <c r="E2283" s="1" t="s">
        <v>32</v>
      </c>
      <c r="F2283" s="1" t="s">
        <v>40</v>
      </c>
      <c r="G2283" s="1" t="s">
        <v>3</v>
      </c>
      <c r="H2283" s="1" t="s">
        <v>4</v>
      </c>
      <c r="I2283" s="1" t="s">
        <v>132</v>
      </c>
      <c r="J2283" s="1" t="s">
        <v>775</v>
      </c>
      <c r="K2283" s="1" t="s">
        <v>776</v>
      </c>
      <c r="L2283" s="30">
        <v>933</v>
      </c>
      <c r="M2283" s="30">
        <v>2398</v>
      </c>
      <c r="N2283" s="30">
        <v>0</v>
      </c>
      <c r="O2283" s="30">
        <v>0</v>
      </c>
      <c r="P2283" s="27">
        <v>8</v>
      </c>
      <c r="Q2283" s="30">
        <v>92</v>
      </c>
      <c r="R2283" s="30">
        <v>236</v>
      </c>
      <c r="S2283" s="9">
        <v>184208848</v>
      </c>
      <c r="T2283" s="9">
        <v>22000000</v>
      </c>
      <c r="U2283" s="9">
        <f>IMDB4[[#This Row],[Gross Revenue]]-IMDB4[[#This Row],[Budget]]</f>
        <v>162208848</v>
      </c>
      <c r="V2283" s="9" t="str">
        <f>IF(IMDB4[[#This Row],[Profit]]&gt;0,"Hit","Flop")</f>
        <v>Hit</v>
      </c>
      <c r="W2283" s="9" t="str" cm="1">
        <f t="array" ref="W2283">_xlfn.IFS(IMDB4[[#This Row],[IMDb Score (1-10)]]&gt;=8,"Excellent",IMDB4[[#This Row],[IMDb Score (1-10)]]&gt;=7,"Good",IMDB4[[#This Row],[IMDb Score (1-10)]]&gt;=5,"Average",TRUE,"Poor")</f>
        <v>Excellent</v>
      </c>
      <c r="X2283" s="9" t="str">
        <f>IF(IMDB4[[#This Row],[Duration (min)]]&lt;90,"Short",IF(IMDB4[[#This Row],[Duration (min)]]&lt;=120,"Medium", "Long"))</f>
        <v>Long</v>
      </c>
    </row>
    <row r="2284" spans="1:24" x14ac:dyDescent="0.25">
      <c r="A2284" s="1" t="s">
        <v>3483</v>
      </c>
      <c r="B2284" s="2">
        <v>37703</v>
      </c>
      <c r="C2284" s="30">
        <f>YEAR(IMDB4[[#This Row],[Release Date]])</f>
        <v>2003</v>
      </c>
      <c r="D2284" s="30" t="str">
        <f>FLOOR(IMDB4[[#This Row],[Year]],10)&amp;"s"</f>
        <v>2000s</v>
      </c>
      <c r="E2284" s="1" t="s">
        <v>32</v>
      </c>
      <c r="F2284" s="1" t="s">
        <v>77</v>
      </c>
      <c r="G2284" s="1" t="s">
        <v>3</v>
      </c>
      <c r="H2284" s="1" t="s">
        <v>4</v>
      </c>
      <c r="I2284" s="1" t="s">
        <v>92</v>
      </c>
      <c r="J2284" s="1" t="s">
        <v>1871</v>
      </c>
      <c r="K2284" s="1" t="s">
        <v>207</v>
      </c>
      <c r="L2284" s="30">
        <v>933</v>
      </c>
      <c r="M2284" s="30">
        <v>2248</v>
      </c>
      <c r="N2284" s="30">
        <v>607</v>
      </c>
      <c r="O2284" s="30">
        <v>0</v>
      </c>
      <c r="P2284" s="27">
        <v>6</v>
      </c>
      <c r="Q2284" s="30">
        <v>135</v>
      </c>
      <c r="R2284" s="30">
        <v>94</v>
      </c>
      <c r="S2284" s="9">
        <v>34238611</v>
      </c>
      <c r="T2284" s="9">
        <v>55000000</v>
      </c>
      <c r="U2284" s="9">
        <f>IMDB4[[#This Row],[Gross Revenue]]-IMDB4[[#This Row],[Budget]]</f>
        <v>-20761389</v>
      </c>
      <c r="V2284" s="9" t="str">
        <f>IF(IMDB4[[#This Row],[Profit]]&gt;0,"Hit","Flop")</f>
        <v>Flop</v>
      </c>
      <c r="W2284" s="9" t="str" cm="1">
        <f t="array" ref="W2284">_xlfn.IFS(IMDB4[[#This Row],[IMDb Score (1-10)]]&gt;=8,"Excellent",IMDB4[[#This Row],[IMDb Score (1-10)]]&gt;=7,"Good",IMDB4[[#This Row],[IMDb Score (1-10)]]&gt;=5,"Average",TRUE,"Poor")</f>
        <v>Average</v>
      </c>
      <c r="X2284" s="9" t="str">
        <f>IF(IMDB4[[#This Row],[Duration (min)]]&lt;90,"Short",IF(IMDB4[[#This Row],[Duration (min)]]&lt;=120,"Medium", "Long"))</f>
        <v>Medium</v>
      </c>
    </row>
    <row r="2285" spans="1:24" x14ac:dyDescent="0.25">
      <c r="A2285" s="1" t="s">
        <v>6573</v>
      </c>
      <c r="B2285" s="2">
        <v>41815</v>
      </c>
      <c r="C2285" s="30">
        <f>YEAR(IMDB4[[#This Row],[Release Date]])</f>
        <v>2014</v>
      </c>
      <c r="D2285" s="30" t="str">
        <f>FLOOR(IMDB4[[#This Row],[Year]],10)&amp;"s"</f>
        <v>2010s</v>
      </c>
      <c r="E2285" s="1" t="s">
        <v>32</v>
      </c>
      <c r="F2285" s="1" t="s">
        <v>77</v>
      </c>
      <c r="G2285" s="1" t="s">
        <v>3</v>
      </c>
      <c r="H2285" s="1" t="s">
        <v>4</v>
      </c>
      <c r="I2285" s="1" t="s">
        <v>132</v>
      </c>
      <c r="J2285" s="1" t="s">
        <v>1871</v>
      </c>
      <c r="K2285" s="1" t="s">
        <v>2315</v>
      </c>
      <c r="L2285" s="30">
        <v>933</v>
      </c>
      <c r="M2285" s="30">
        <v>1286</v>
      </c>
      <c r="N2285" s="30">
        <v>368</v>
      </c>
      <c r="O2285" s="30">
        <v>10000</v>
      </c>
      <c r="P2285" s="27">
        <v>6.2</v>
      </c>
      <c r="Q2285" s="30">
        <v>211</v>
      </c>
      <c r="R2285" s="30">
        <v>123</v>
      </c>
      <c r="S2285" s="9">
        <v>30688364</v>
      </c>
      <c r="T2285" s="9">
        <v>28000000</v>
      </c>
      <c r="U2285" s="9">
        <f>IMDB4[[#This Row],[Gross Revenue]]-IMDB4[[#This Row],[Budget]]</f>
        <v>2688364</v>
      </c>
      <c r="V2285" s="9" t="str">
        <f>IF(IMDB4[[#This Row],[Profit]]&gt;0,"Hit","Flop")</f>
        <v>Hit</v>
      </c>
      <c r="W2285" s="9" t="str" cm="1">
        <f t="array" ref="W2285">_xlfn.IFS(IMDB4[[#This Row],[IMDb Score (1-10)]]&gt;=8,"Excellent",IMDB4[[#This Row],[IMDb Score (1-10)]]&gt;=7,"Good",IMDB4[[#This Row],[IMDb Score (1-10)]]&gt;=5,"Average",TRUE,"Poor")</f>
        <v>Average</v>
      </c>
      <c r="X2285" s="9" t="str">
        <f>IF(IMDB4[[#This Row],[Duration (min)]]&lt;90,"Short",IF(IMDB4[[#This Row],[Duration (min)]]&lt;=120,"Medium", "Long"))</f>
        <v>Long</v>
      </c>
    </row>
    <row r="2286" spans="1:24" x14ac:dyDescent="0.25">
      <c r="A2286" s="1" t="s">
        <v>3284</v>
      </c>
      <c r="B2286" s="2">
        <v>37817</v>
      </c>
      <c r="C2286" s="30">
        <f>YEAR(IMDB4[[#This Row],[Release Date]])</f>
        <v>2003</v>
      </c>
      <c r="D2286" s="30" t="str">
        <f>FLOOR(IMDB4[[#This Row],[Year]],10)&amp;"s"</f>
        <v>2000s</v>
      </c>
      <c r="E2286" s="1" t="s">
        <v>32</v>
      </c>
      <c r="F2286" s="1" t="s">
        <v>77</v>
      </c>
      <c r="G2286" s="1" t="s">
        <v>3</v>
      </c>
      <c r="H2286" s="1" t="s">
        <v>11</v>
      </c>
      <c r="I2286" s="1" t="s">
        <v>92</v>
      </c>
      <c r="J2286" s="1" t="s">
        <v>1871</v>
      </c>
      <c r="K2286" s="1" t="s">
        <v>606</v>
      </c>
      <c r="L2286" s="30">
        <v>933</v>
      </c>
      <c r="M2286" s="30">
        <v>3357</v>
      </c>
      <c r="N2286" s="30">
        <v>323</v>
      </c>
      <c r="O2286" s="30">
        <v>0</v>
      </c>
      <c r="P2286" s="27">
        <v>6.5</v>
      </c>
      <c r="Q2286" s="30">
        <v>131</v>
      </c>
      <c r="R2286" s="30">
        <v>98</v>
      </c>
      <c r="S2286" s="9">
        <v>26536120</v>
      </c>
      <c r="T2286" s="9">
        <v>50000000</v>
      </c>
      <c r="U2286" s="9">
        <f>IMDB4[[#This Row],[Gross Revenue]]-IMDB4[[#This Row],[Budget]]</f>
        <v>-23463880</v>
      </c>
      <c r="V2286" s="9" t="str">
        <f>IF(IMDB4[[#This Row],[Profit]]&gt;0,"Hit","Flop")</f>
        <v>Flop</v>
      </c>
      <c r="W2286" s="9" t="str" cm="1">
        <f t="array" ref="W2286">_xlfn.IFS(IMDB4[[#This Row],[IMDb Score (1-10)]]&gt;=8,"Excellent",IMDB4[[#This Row],[IMDb Score (1-10)]]&gt;=7,"Good",IMDB4[[#This Row],[IMDb Score (1-10)]]&gt;=5,"Average",TRUE,"Poor")</f>
        <v>Average</v>
      </c>
      <c r="X2286" s="9" t="str">
        <f>IF(IMDB4[[#This Row],[Duration (min)]]&lt;90,"Short",IF(IMDB4[[#This Row],[Duration (min)]]&lt;=120,"Medium", "Long"))</f>
        <v>Medium</v>
      </c>
    </row>
    <row r="2287" spans="1:24" x14ac:dyDescent="0.25">
      <c r="A2287" s="1" t="s">
        <v>1870</v>
      </c>
      <c r="B2287" s="2">
        <v>35961</v>
      </c>
      <c r="C2287" s="30">
        <f>YEAR(IMDB4[[#This Row],[Release Date]])</f>
        <v>1998</v>
      </c>
      <c r="D2287" s="30" t="str">
        <f>FLOOR(IMDB4[[#This Row],[Year]],10)&amp;"s"</f>
        <v>1990s</v>
      </c>
      <c r="E2287" s="1" t="s">
        <v>32</v>
      </c>
      <c r="F2287" s="1" t="s">
        <v>77</v>
      </c>
      <c r="G2287" s="1" t="s">
        <v>3</v>
      </c>
      <c r="H2287" s="1" t="s">
        <v>83</v>
      </c>
      <c r="I2287" s="1" t="s">
        <v>92</v>
      </c>
      <c r="J2287" s="1" t="s">
        <v>1871</v>
      </c>
      <c r="K2287" s="1" t="s">
        <v>1230</v>
      </c>
      <c r="L2287" s="30">
        <v>933</v>
      </c>
      <c r="M2287" s="30">
        <v>2542</v>
      </c>
      <c r="N2287" s="30">
        <v>545</v>
      </c>
      <c r="O2287" s="30">
        <v>0</v>
      </c>
      <c r="P2287" s="27">
        <v>6</v>
      </c>
      <c r="Q2287" s="30">
        <v>67</v>
      </c>
      <c r="R2287" s="30">
        <v>99</v>
      </c>
      <c r="S2287" s="9">
        <v>14567883</v>
      </c>
      <c r="T2287" s="9">
        <v>75000000</v>
      </c>
      <c r="U2287" s="9">
        <f>IMDB4[[#This Row],[Gross Revenue]]-IMDB4[[#This Row],[Budget]]</f>
        <v>-60432117</v>
      </c>
      <c r="V2287" s="9" t="str">
        <f>IF(IMDB4[[#This Row],[Profit]]&gt;0,"Hit","Flop")</f>
        <v>Flop</v>
      </c>
      <c r="W2287" s="9" t="str" cm="1">
        <f t="array" ref="W2287">_xlfn.IFS(IMDB4[[#This Row],[IMDb Score (1-10)]]&gt;=8,"Excellent",IMDB4[[#This Row],[IMDb Score (1-10)]]&gt;=7,"Good",IMDB4[[#This Row],[IMDb Score (1-10)]]&gt;=5,"Average",TRUE,"Poor")</f>
        <v>Average</v>
      </c>
      <c r="X2287" s="9" t="str">
        <f>IF(IMDB4[[#This Row],[Duration (min)]]&lt;90,"Short",IF(IMDB4[[#This Row],[Duration (min)]]&lt;=120,"Medium", "Long"))</f>
        <v>Medium</v>
      </c>
    </row>
    <row r="2288" spans="1:24" x14ac:dyDescent="0.25">
      <c r="A2288" s="1" t="s">
        <v>1925</v>
      </c>
      <c r="B2288" s="2">
        <v>36055</v>
      </c>
      <c r="C2288" s="30">
        <f>YEAR(IMDB4[[#This Row],[Release Date]])</f>
        <v>1998</v>
      </c>
      <c r="D2288" s="30" t="str">
        <f>FLOOR(IMDB4[[#This Row],[Year]],10)&amp;"s"</f>
        <v>1990s</v>
      </c>
      <c r="E2288" s="1" t="s">
        <v>32</v>
      </c>
      <c r="F2288" s="1" t="s">
        <v>20</v>
      </c>
      <c r="G2288" s="1" t="s">
        <v>3</v>
      </c>
      <c r="H2288" s="1" t="s">
        <v>4</v>
      </c>
      <c r="I2288" s="1" t="s">
        <v>92</v>
      </c>
      <c r="J2288" s="1" t="s">
        <v>1926</v>
      </c>
      <c r="K2288" s="1" t="s">
        <v>1375</v>
      </c>
      <c r="L2288" s="30">
        <v>931</v>
      </c>
      <c r="M2288" s="30">
        <v>4664</v>
      </c>
      <c r="N2288" s="30">
        <v>101</v>
      </c>
      <c r="O2288" s="30">
        <v>0</v>
      </c>
      <c r="P2288" s="27">
        <v>7.1</v>
      </c>
      <c r="Q2288" s="30">
        <v>171</v>
      </c>
      <c r="R2288" s="30">
        <v>107</v>
      </c>
      <c r="S2288" s="9">
        <v>176483808</v>
      </c>
      <c r="T2288" s="9">
        <v>23000000</v>
      </c>
      <c r="U2288" s="9">
        <f>IMDB4[[#This Row],[Gross Revenue]]-IMDB4[[#This Row],[Budget]]</f>
        <v>153483808</v>
      </c>
      <c r="V2288" s="9" t="str">
        <f>IF(IMDB4[[#This Row],[Profit]]&gt;0,"Hit","Flop")</f>
        <v>Hit</v>
      </c>
      <c r="W2288" s="9" t="str" cm="1">
        <f t="array" ref="W2288">_xlfn.IFS(IMDB4[[#This Row],[IMDb Score (1-10)]]&gt;=8,"Excellent",IMDB4[[#This Row],[IMDb Score (1-10)]]&gt;=7,"Good",IMDB4[[#This Row],[IMDb Score (1-10)]]&gt;=5,"Average",TRUE,"Poor")</f>
        <v>Good</v>
      </c>
      <c r="X2288" s="9" t="str">
        <f>IF(IMDB4[[#This Row],[Duration (min)]]&lt;90,"Short",IF(IMDB4[[#This Row],[Duration (min)]]&lt;=120,"Medium", "Long"))</f>
        <v>Medium</v>
      </c>
    </row>
    <row r="2289" spans="1:24" x14ac:dyDescent="0.25">
      <c r="A2289" s="1" t="s">
        <v>3966</v>
      </c>
      <c r="B2289" s="2">
        <v>38519</v>
      </c>
      <c r="C2289" s="30">
        <f>YEAR(IMDB4[[#This Row],[Release Date]])</f>
        <v>2005</v>
      </c>
      <c r="D2289" s="30" t="str">
        <f>FLOOR(IMDB4[[#This Row],[Year]],10)&amp;"s"</f>
        <v>2000s</v>
      </c>
      <c r="E2289" s="1" t="s">
        <v>32</v>
      </c>
      <c r="F2289" s="1" t="s">
        <v>9</v>
      </c>
      <c r="G2289" s="1" t="s">
        <v>3</v>
      </c>
      <c r="H2289" s="1" t="s">
        <v>4</v>
      </c>
      <c r="I2289" s="1" t="s">
        <v>132</v>
      </c>
      <c r="J2289" s="1" t="s">
        <v>3175</v>
      </c>
      <c r="K2289" s="1" t="s">
        <v>3967</v>
      </c>
      <c r="L2289" s="30">
        <v>931</v>
      </c>
      <c r="M2289" s="30">
        <v>2287</v>
      </c>
      <c r="N2289" s="30">
        <v>124</v>
      </c>
      <c r="O2289" s="30">
        <v>0</v>
      </c>
      <c r="P2289" s="27">
        <v>6.2</v>
      </c>
      <c r="Q2289" s="30">
        <v>231</v>
      </c>
      <c r="R2289" s="30">
        <v>98</v>
      </c>
      <c r="S2289" s="9">
        <v>89706988</v>
      </c>
      <c r="T2289" s="9">
        <v>55000000</v>
      </c>
      <c r="U2289" s="9">
        <f>IMDB4[[#This Row],[Gross Revenue]]-IMDB4[[#This Row],[Budget]]</f>
        <v>34706988</v>
      </c>
      <c r="V2289" s="9" t="str">
        <f>IF(IMDB4[[#This Row],[Profit]]&gt;0,"Hit","Flop")</f>
        <v>Hit</v>
      </c>
      <c r="W2289" s="9" t="str" cm="1">
        <f t="array" ref="W2289">_xlfn.IFS(IMDB4[[#This Row],[IMDb Score (1-10)]]&gt;=8,"Excellent",IMDB4[[#This Row],[IMDb Score (1-10)]]&gt;=7,"Good",IMDB4[[#This Row],[IMDb Score (1-10)]]&gt;=5,"Average",TRUE,"Poor")</f>
        <v>Average</v>
      </c>
      <c r="X2289" s="9" t="str">
        <f>IF(IMDB4[[#This Row],[Duration (min)]]&lt;90,"Short",IF(IMDB4[[#This Row],[Duration (min)]]&lt;=120,"Medium", "Long"))</f>
        <v>Medium</v>
      </c>
    </row>
    <row r="2290" spans="1:24" x14ac:dyDescent="0.25">
      <c r="A2290" s="1" t="s">
        <v>2693</v>
      </c>
      <c r="B2290" s="2">
        <v>37120</v>
      </c>
      <c r="C2290" s="30">
        <f>YEAR(IMDB4[[#This Row],[Release Date]])</f>
        <v>2001</v>
      </c>
      <c r="D2290" s="30" t="str">
        <f>FLOOR(IMDB4[[#This Row],[Year]],10)&amp;"s"</f>
        <v>2000s</v>
      </c>
      <c r="E2290" s="1" t="s">
        <v>32</v>
      </c>
      <c r="F2290" s="1" t="s">
        <v>20</v>
      </c>
      <c r="G2290" s="1" t="s">
        <v>3</v>
      </c>
      <c r="H2290" s="1" t="s">
        <v>4</v>
      </c>
      <c r="I2290" s="1" t="s">
        <v>132</v>
      </c>
      <c r="J2290" s="1" t="s">
        <v>1926</v>
      </c>
      <c r="K2290" s="1" t="s">
        <v>2694</v>
      </c>
      <c r="L2290" s="30">
        <v>931</v>
      </c>
      <c r="M2290" s="30">
        <v>2912</v>
      </c>
      <c r="N2290" s="30">
        <v>7</v>
      </c>
      <c r="O2290" s="30">
        <v>989</v>
      </c>
      <c r="P2290" s="27">
        <v>6.2</v>
      </c>
      <c r="Q2290" s="30">
        <v>116</v>
      </c>
      <c r="R2290" s="30">
        <v>123</v>
      </c>
      <c r="S2290" s="9">
        <v>40334024</v>
      </c>
      <c r="T2290" s="9">
        <v>35000000</v>
      </c>
      <c r="U2290" s="9">
        <f>IMDB4[[#This Row],[Gross Revenue]]-IMDB4[[#This Row],[Budget]]</f>
        <v>5334024</v>
      </c>
      <c r="V2290" s="9" t="str">
        <f>IF(IMDB4[[#This Row],[Profit]]&gt;0,"Hit","Flop")</f>
        <v>Hit</v>
      </c>
      <c r="W2290" s="9" t="str" cm="1">
        <f t="array" ref="W2290">_xlfn.IFS(IMDB4[[#This Row],[IMDb Score (1-10)]]&gt;=8,"Excellent",IMDB4[[#This Row],[IMDb Score (1-10)]]&gt;=7,"Good",IMDB4[[#This Row],[IMDb Score (1-10)]]&gt;=5,"Average",TRUE,"Poor")</f>
        <v>Average</v>
      </c>
      <c r="X2290" s="9" t="str">
        <f>IF(IMDB4[[#This Row],[Duration (min)]]&lt;90,"Short",IF(IMDB4[[#This Row],[Duration (min)]]&lt;=120,"Medium", "Long"))</f>
        <v>Long</v>
      </c>
    </row>
    <row r="2291" spans="1:24" x14ac:dyDescent="0.25">
      <c r="A2291" s="1" t="s">
        <v>3178</v>
      </c>
      <c r="B2291" s="2">
        <v>37432</v>
      </c>
      <c r="C2291" s="30">
        <f>YEAR(IMDB4[[#This Row],[Release Date]])</f>
        <v>2002</v>
      </c>
      <c r="D2291" s="30" t="str">
        <f>FLOOR(IMDB4[[#This Row],[Year]],10)&amp;"s"</f>
        <v>2000s</v>
      </c>
      <c r="E2291" s="1" t="s">
        <v>32</v>
      </c>
      <c r="F2291" s="1" t="s">
        <v>20</v>
      </c>
      <c r="G2291" s="1" t="s">
        <v>3</v>
      </c>
      <c r="H2291" s="1" t="s">
        <v>4</v>
      </c>
      <c r="I2291" s="1" t="s">
        <v>92</v>
      </c>
      <c r="J2291" s="1" t="s">
        <v>3175</v>
      </c>
      <c r="K2291" s="1" t="s">
        <v>3179</v>
      </c>
      <c r="L2291" s="30">
        <v>931</v>
      </c>
      <c r="M2291" s="30">
        <v>1917</v>
      </c>
      <c r="N2291" s="30">
        <v>7</v>
      </c>
      <c r="O2291" s="30">
        <v>744</v>
      </c>
      <c r="P2291" s="27">
        <v>5.6</v>
      </c>
      <c r="Q2291" s="30">
        <v>92</v>
      </c>
      <c r="R2291" s="30">
        <v>98</v>
      </c>
      <c r="S2291" s="9">
        <v>30306281</v>
      </c>
      <c r="T2291" s="9">
        <v>10000000</v>
      </c>
      <c r="U2291" s="9">
        <f>IMDB4[[#This Row],[Gross Revenue]]-IMDB4[[#This Row],[Budget]]</f>
        <v>20306281</v>
      </c>
      <c r="V2291" s="9" t="str">
        <f>IF(IMDB4[[#This Row],[Profit]]&gt;0,"Hit","Flop")</f>
        <v>Hit</v>
      </c>
      <c r="W2291" s="9" t="str" cm="1">
        <f t="array" ref="W2291">_xlfn.IFS(IMDB4[[#This Row],[IMDb Score (1-10)]]&gt;=8,"Excellent",IMDB4[[#This Row],[IMDb Score (1-10)]]&gt;=7,"Good",IMDB4[[#This Row],[IMDb Score (1-10)]]&gt;=5,"Average",TRUE,"Poor")</f>
        <v>Average</v>
      </c>
      <c r="X2291" s="9" t="str">
        <f>IF(IMDB4[[#This Row],[Duration (min)]]&lt;90,"Short",IF(IMDB4[[#This Row],[Duration (min)]]&lt;=120,"Medium", "Long"))</f>
        <v>Medium</v>
      </c>
    </row>
    <row r="2292" spans="1:24" x14ac:dyDescent="0.25">
      <c r="A2292" s="1" t="s">
        <v>3174</v>
      </c>
      <c r="B2292" s="2">
        <v>37606</v>
      </c>
      <c r="C2292" s="30">
        <f>YEAR(IMDB4[[#This Row],[Release Date]])</f>
        <v>2002</v>
      </c>
      <c r="D2292" s="30" t="str">
        <f>FLOOR(IMDB4[[#This Row],[Year]],10)&amp;"s"</f>
        <v>2000s</v>
      </c>
      <c r="E2292" s="1" t="s">
        <v>32</v>
      </c>
      <c r="F2292" s="1" t="s">
        <v>9</v>
      </c>
      <c r="G2292" s="1" t="s">
        <v>3</v>
      </c>
      <c r="H2292" s="1" t="s">
        <v>4</v>
      </c>
      <c r="I2292" s="1" t="s">
        <v>132</v>
      </c>
      <c r="J2292" s="1" t="s">
        <v>3175</v>
      </c>
      <c r="K2292" s="1" t="s">
        <v>3176</v>
      </c>
      <c r="L2292" s="30">
        <v>931</v>
      </c>
      <c r="M2292" s="30">
        <v>3819</v>
      </c>
      <c r="N2292" s="30">
        <v>21</v>
      </c>
      <c r="O2292" s="30">
        <v>720</v>
      </c>
      <c r="P2292" s="27">
        <v>5</v>
      </c>
      <c r="Q2292" s="30">
        <v>86</v>
      </c>
      <c r="R2292" s="30">
        <v>85</v>
      </c>
      <c r="S2292" s="9">
        <v>28563926</v>
      </c>
      <c r="T2292" s="9">
        <v>8500000</v>
      </c>
      <c r="U2292" s="9">
        <f>IMDB4[[#This Row],[Gross Revenue]]-IMDB4[[#This Row],[Budget]]</f>
        <v>20063926</v>
      </c>
      <c r="V2292" s="9" t="str">
        <f>IF(IMDB4[[#This Row],[Profit]]&gt;0,"Hit","Flop")</f>
        <v>Hit</v>
      </c>
      <c r="W2292" s="9" t="str" cm="1">
        <f t="array" ref="W2292">_xlfn.IFS(IMDB4[[#This Row],[IMDb Score (1-10)]]&gt;=8,"Excellent",IMDB4[[#This Row],[IMDb Score (1-10)]]&gt;=7,"Good",IMDB4[[#This Row],[IMDb Score (1-10)]]&gt;=5,"Average",TRUE,"Poor")</f>
        <v>Average</v>
      </c>
      <c r="X2292" s="9" t="str">
        <f>IF(IMDB4[[#This Row],[Duration (min)]]&lt;90,"Short",IF(IMDB4[[#This Row],[Duration (min)]]&lt;=120,"Medium", "Long"))</f>
        <v>Short</v>
      </c>
    </row>
    <row r="2293" spans="1:24" x14ac:dyDescent="0.25">
      <c r="A2293" s="1" t="s">
        <v>4537</v>
      </c>
      <c r="B2293" s="2">
        <v>38920</v>
      </c>
      <c r="C2293" s="30">
        <f>YEAR(IMDB4[[#This Row],[Release Date]])</f>
        <v>2006</v>
      </c>
      <c r="D2293" s="30" t="str">
        <f>FLOOR(IMDB4[[#This Row],[Year]],10)&amp;"s"</f>
        <v>2000s</v>
      </c>
      <c r="E2293" s="1" t="s">
        <v>32</v>
      </c>
      <c r="F2293" s="1" t="s">
        <v>40</v>
      </c>
      <c r="G2293" s="1" t="s">
        <v>3</v>
      </c>
      <c r="H2293" s="1" t="s">
        <v>4</v>
      </c>
      <c r="I2293" s="1" t="s">
        <v>84</v>
      </c>
      <c r="J2293" s="1" t="s">
        <v>4538</v>
      </c>
      <c r="K2293" s="1" t="s">
        <v>4539</v>
      </c>
      <c r="L2293" s="30">
        <v>931</v>
      </c>
      <c r="M2293" s="30">
        <v>4431</v>
      </c>
      <c r="N2293" s="30">
        <v>176</v>
      </c>
      <c r="O2293" s="30">
        <v>498</v>
      </c>
      <c r="P2293" s="27">
        <v>5.0999999999999996</v>
      </c>
      <c r="Q2293" s="30">
        <v>73</v>
      </c>
      <c r="R2293" s="30">
        <v>90</v>
      </c>
      <c r="S2293" s="9">
        <v>16647384</v>
      </c>
      <c r="T2293" s="9">
        <v>26000000</v>
      </c>
      <c r="U2293" s="9">
        <f>IMDB4[[#This Row],[Gross Revenue]]-IMDB4[[#This Row],[Budget]]</f>
        <v>-9352616</v>
      </c>
      <c r="V2293" s="9" t="str">
        <f>IF(IMDB4[[#This Row],[Profit]]&gt;0,"Hit","Flop")</f>
        <v>Flop</v>
      </c>
      <c r="W2293" s="9" t="str" cm="1">
        <f t="array" ref="W2293">_xlfn.IFS(IMDB4[[#This Row],[IMDb Score (1-10)]]&gt;=8,"Excellent",IMDB4[[#This Row],[IMDb Score (1-10)]]&gt;=7,"Good",IMDB4[[#This Row],[IMDb Score (1-10)]]&gt;=5,"Average",TRUE,"Poor")</f>
        <v>Average</v>
      </c>
      <c r="X2293" s="9" t="str">
        <f>IF(IMDB4[[#This Row],[Duration (min)]]&lt;90,"Short",IF(IMDB4[[#This Row],[Duration (min)]]&lt;=120,"Medium", "Long"))</f>
        <v>Medium</v>
      </c>
    </row>
    <row r="2294" spans="1:24" x14ac:dyDescent="0.25">
      <c r="A2294" s="1" t="s">
        <v>6459</v>
      </c>
      <c r="B2294" s="2">
        <v>41306</v>
      </c>
      <c r="C2294" s="30">
        <f>YEAR(IMDB4[[#This Row],[Release Date]])</f>
        <v>2013</v>
      </c>
      <c r="D2294" s="30" t="str">
        <f>FLOOR(IMDB4[[#This Row],[Year]],10)&amp;"s"</f>
        <v>2010s</v>
      </c>
      <c r="E2294" s="1" t="s">
        <v>32</v>
      </c>
      <c r="F2294" s="1" t="s">
        <v>20</v>
      </c>
      <c r="G2294" s="1" t="s">
        <v>3</v>
      </c>
      <c r="H2294" s="1" t="s">
        <v>4</v>
      </c>
      <c r="I2294" s="1" t="s">
        <v>132</v>
      </c>
      <c r="J2294" s="1" t="s">
        <v>4538</v>
      </c>
      <c r="K2294" s="1" t="s">
        <v>6460</v>
      </c>
      <c r="L2294" s="30">
        <v>931</v>
      </c>
      <c r="M2294" s="30">
        <v>3322</v>
      </c>
      <c r="N2294" s="30">
        <v>24</v>
      </c>
      <c r="O2294" s="30">
        <v>0</v>
      </c>
      <c r="P2294" s="27">
        <v>5.3</v>
      </c>
      <c r="Q2294" s="30">
        <v>43</v>
      </c>
      <c r="R2294" s="30">
        <v>95</v>
      </c>
      <c r="S2294" s="9">
        <v>9123834</v>
      </c>
      <c r="T2294" s="9">
        <v>15000000</v>
      </c>
      <c r="U2294" s="9">
        <f>IMDB4[[#This Row],[Gross Revenue]]-IMDB4[[#This Row],[Budget]]</f>
        <v>-5876166</v>
      </c>
      <c r="V2294" s="9" t="str">
        <f>IF(IMDB4[[#This Row],[Profit]]&gt;0,"Hit","Flop")</f>
        <v>Flop</v>
      </c>
      <c r="W2294" s="9" t="str" cm="1">
        <f t="array" ref="W2294">_xlfn.IFS(IMDB4[[#This Row],[IMDb Score (1-10)]]&gt;=8,"Excellent",IMDB4[[#This Row],[IMDb Score (1-10)]]&gt;=7,"Good",IMDB4[[#This Row],[IMDb Score (1-10)]]&gt;=5,"Average",TRUE,"Poor")</f>
        <v>Average</v>
      </c>
      <c r="X2294" s="9" t="str">
        <f>IF(IMDB4[[#This Row],[Duration (min)]]&lt;90,"Short",IF(IMDB4[[#This Row],[Duration (min)]]&lt;=120,"Medium", "Long"))</f>
        <v>Medium</v>
      </c>
    </row>
    <row r="2295" spans="1:24" x14ac:dyDescent="0.25">
      <c r="A2295" s="1" t="s">
        <v>2465</v>
      </c>
      <c r="B2295" s="2">
        <v>36686</v>
      </c>
      <c r="C2295" s="30">
        <f>YEAR(IMDB4[[#This Row],[Release Date]])</f>
        <v>2000</v>
      </c>
      <c r="D2295" s="30" t="str">
        <f>FLOOR(IMDB4[[#This Row],[Year]],10)&amp;"s"</f>
        <v>2000s</v>
      </c>
      <c r="E2295" s="1" t="s">
        <v>32</v>
      </c>
      <c r="F2295" s="1" t="s">
        <v>20</v>
      </c>
      <c r="G2295" s="1" t="s">
        <v>3</v>
      </c>
      <c r="H2295" s="1" t="s">
        <v>4</v>
      </c>
      <c r="I2295" s="1" t="s">
        <v>132</v>
      </c>
      <c r="J2295" s="1" t="s">
        <v>1926</v>
      </c>
      <c r="K2295" s="1" t="s">
        <v>2466</v>
      </c>
      <c r="L2295" s="30">
        <v>931</v>
      </c>
      <c r="M2295" s="30">
        <v>3848</v>
      </c>
      <c r="N2295" s="30">
        <v>25</v>
      </c>
      <c r="O2295" s="30">
        <v>262</v>
      </c>
      <c r="P2295" s="27">
        <v>5.7</v>
      </c>
      <c r="Q2295" s="30">
        <v>29</v>
      </c>
      <c r="R2295" s="30">
        <v>81</v>
      </c>
      <c r="S2295" s="9">
        <v>6982680</v>
      </c>
      <c r="T2295" s="9">
        <v>10000000</v>
      </c>
      <c r="U2295" s="9">
        <f>IMDB4[[#This Row],[Gross Revenue]]-IMDB4[[#This Row],[Budget]]</f>
        <v>-3017320</v>
      </c>
      <c r="V2295" s="9" t="str">
        <f>IF(IMDB4[[#This Row],[Profit]]&gt;0,"Hit","Flop")</f>
        <v>Flop</v>
      </c>
      <c r="W2295" s="9" t="str" cm="1">
        <f t="array" ref="W2295">_xlfn.IFS(IMDB4[[#This Row],[IMDb Score (1-10)]]&gt;=8,"Excellent",IMDB4[[#This Row],[IMDb Score (1-10)]]&gt;=7,"Good",IMDB4[[#This Row],[IMDb Score (1-10)]]&gt;=5,"Average",TRUE,"Poor")</f>
        <v>Average</v>
      </c>
      <c r="X2295" s="9" t="str">
        <f>IF(IMDB4[[#This Row],[Duration (min)]]&lt;90,"Short",IF(IMDB4[[#This Row],[Duration (min)]]&lt;=120,"Medium", "Long"))</f>
        <v>Short</v>
      </c>
    </row>
    <row r="2296" spans="1:24" x14ac:dyDescent="0.25">
      <c r="A2296" s="1" t="s">
        <v>5647</v>
      </c>
      <c r="B2296" s="2">
        <v>40401</v>
      </c>
      <c r="C2296" s="30">
        <f>YEAR(IMDB4[[#This Row],[Release Date]])</f>
        <v>2010</v>
      </c>
      <c r="D2296" s="30" t="str">
        <f>FLOOR(IMDB4[[#This Row],[Year]],10)&amp;"s"</f>
        <v>2010s</v>
      </c>
      <c r="E2296" s="1" t="s">
        <v>32</v>
      </c>
      <c r="F2296" s="1" t="s">
        <v>77</v>
      </c>
      <c r="G2296" s="1" t="s">
        <v>3</v>
      </c>
      <c r="H2296" s="1" t="s">
        <v>4</v>
      </c>
      <c r="I2296" s="1" t="s">
        <v>132</v>
      </c>
      <c r="J2296" s="1" t="s">
        <v>5648</v>
      </c>
      <c r="K2296" s="1" t="s">
        <v>4574</v>
      </c>
      <c r="L2296" s="30">
        <v>929</v>
      </c>
      <c r="M2296" s="30">
        <v>3679</v>
      </c>
      <c r="N2296" s="30">
        <v>25</v>
      </c>
      <c r="O2296" s="30">
        <v>13000</v>
      </c>
      <c r="P2296" s="27">
        <v>4.4000000000000004</v>
      </c>
      <c r="Q2296" s="30">
        <v>221</v>
      </c>
      <c r="R2296" s="30">
        <v>97</v>
      </c>
      <c r="S2296" s="9">
        <v>21371425</v>
      </c>
      <c r="T2296" s="9">
        <v>10000000</v>
      </c>
      <c r="U2296" s="9">
        <f>IMDB4[[#This Row],[Gross Revenue]]-IMDB4[[#This Row],[Budget]]</f>
        <v>11371425</v>
      </c>
      <c r="V2296" s="9" t="str">
        <f>IF(IMDB4[[#This Row],[Profit]]&gt;0,"Hit","Flop")</f>
        <v>Hit</v>
      </c>
      <c r="W2296" s="9" t="str" cm="1">
        <f t="array" ref="W2296">_xlfn.IFS(IMDB4[[#This Row],[IMDb Score (1-10)]]&gt;=8,"Excellent",IMDB4[[#This Row],[IMDb Score (1-10)]]&gt;=7,"Good",IMDB4[[#This Row],[IMDb Score (1-10)]]&gt;=5,"Average",TRUE,"Poor")</f>
        <v>Poor</v>
      </c>
      <c r="X2296" s="9" t="str">
        <f>IF(IMDB4[[#This Row],[Duration (min)]]&lt;90,"Short",IF(IMDB4[[#This Row],[Duration (min)]]&lt;=120,"Medium", "Long"))</f>
        <v>Medium</v>
      </c>
    </row>
    <row r="2297" spans="1:24" x14ac:dyDescent="0.25">
      <c r="A2297" s="1" t="s">
        <v>1178</v>
      </c>
      <c r="B2297" s="2">
        <v>35021</v>
      </c>
      <c r="C2297" s="30">
        <f>YEAR(IMDB4[[#This Row],[Release Date]])</f>
        <v>1995</v>
      </c>
      <c r="D2297" s="30" t="str">
        <f>FLOOR(IMDB4[[#This Row],[Year]],10)&amp;"s"</f>
        <v>1990s</v>
      </c>
      <c r="E2297" s="1" t="s">
        <v>32</v>
      </c>
      <c r="F2297" s="1" t="s">
        <v>20</v>
      </c>
      <c r="G2297" s="1" t="s">
        <v>3</v>
      </c>
      <c r="H2297" s="1" t="s">
        <v>4</v>
      </c>
      <c r="I2297" s="1" t="s">
        <v>132</v>
      </c>
      <c r="J2297" s="1" t="s">
        <v>1179</v>
      </c>
      <c r="K2297" s="1" t="s">
        <v>1180</v>
      </c>
      <c r="L2297" s="30">
        <v>927</v>
      </c>
      <c r="M2297" s="30">
        <v>1724</v>
      </c>
      <c r="N2297" s="30">
        <v>143</v>
      </c>
      <c r="O2297" s="30">
        <v>0</v>
      </c>
      <c r="P2297" s="27">
        <v>6.8</v>
      </c>
      <c r="Q2297" s="30">
        <v>88</v>
      </c>
      <c r="R2297" s="30">
        <v>97</v>
      </c>
      <c r="S2297" s="9">
        <v>56631572</v>
      </c>
      <c r="T2297" s="9">
        <v>12000000</v>
      </c>
      <c r="U2297" s="9">
        <f>IMDB4[[#This Row],[Gross Revenue]]-IMDB4[[#This Row],[Budget]]</f>
        <v>44631572</v>
      </c>
      <c r="V2297" s="9" t="str">
        <f>IF(IMDB4[[#This Row],[Profit]]&gt;0,"Hit","Flop")</f>
        <v>Hit</v>
      </c>
      <c r="W2297" s="9" t="str" cm="1">
        <f t="array" ref="W2297">_xlfn.IFS(IMDB4[[#This Row],[IMDb Score (1-10)]]&gt;=8,"Excellent",IMDB4[[#This Row],[IMDb Score (1-10)]]&gt;=7,"Good",IMDB4[[#This Row],[IMDb Score (1-10)]]&gt;=5,"Average",TRUE,"Poor")</f>
        <v>Average</v>
      </c>
      <c r="X2297" s="9" t="str">
        <f>IF(IMDB4[[#This Row],[Duration (min)]]&lt;90,"Short",IF(IMDB4[[#This Row],[Duration (min)]]&lt;=120,"Medium", "Long"))</f>
        <v>Medium</v>
      </c>
    </row>
    <row r="2298" spans="1:24" x14ac:dyDescent="0.25">
      <c r="A2298" s="1" t="s">
        <v>4017</v>
      </c>
      <c r="B2298" s="2">
        <v>38495</v>
      </c>
      <c r="C2298" s="30">
        <f>YEAR(IMDB4[[#This Row],[Release Date]])</f>
        <v>2005</v>
      </c>
      <c r="D2298" s="30" t="str">
        <f>FLOOR(IMDB4[[#This Row],[Year]],10)&amp;"s"</f>
        <v>2000s</v>
      </c>
      <c r="E2298" s="1" t="s">
        <v>32</v>
      </c>
      <c r="F2298" s="1" t="s">
        <v>20</v>
      </c>
      <c r="G2298" s="1" t="s">
        <v>3</v>
      </c>
      <c r="H2298" s="1" t="s">
        <v>4</v>
      </c>
      <c r="I2298" s="1" t="s">
        <v>132</v>
      </c>
      <c r="J2298" s="1" t="s">
        <v>1179</v>
      </c>
      <c r="K2298" s="1" t="s">
        <v>4018</v>
      </c>
      <c r="L2298" s="30">
        <v>927</v>
      </c>
      <c r="M2298" s="30">
        <v>4990</v>
      </c>
      <c r="N2298" s="30">
        <v>2</v>
      </c>
      <c r="O2298" s="30">
        <v>83</v>
      </c>
      <c r="P2298" s="27">
        <v>4.0999999999999996</v>
      </c>
      <c r="Q2298" s="30">
        <v>23</v>
      </c>
      <c r="R2298" s="30">
        <v>95</v>
      </c>
      <c r="S2298" s="9">
        <v>4006906</v>
      </c>
      <c r="T2298" s="9">
        <v>15000000</v>
      </c>
      <c r="U2298" s="9">
        <f>IMDB4[[#This Row],[Gross Revenue]]-IMDB4[[#This Row],[Budget]]</f>
        <v>-10993094</v>
      </c>
      <c r="V2298" s="9" t="str">
        <f>IF(IMDB4[[#This Row],[Profit]]&gt;0,"Hit","Flop")</f>
        <v>Flop</v>
      </c>
      <c r="W2298" s="9" t="str" cm="1">
        <f t="array" ref="W2298">_xlfn.IFS(IMDB4[[#This Row],[IMDb Score (1-10)]]&gt;=8,"Excellent",IMDB4[[#This Row],[IMDb Score (1-10)]]&gt;=7,"Good",IMDB4[[#This Row],[IMDb Score (1-10)]]&gt;=5,"Average",TRUE,"Poor")</f>
        <v>Poor</v>
      </c>
      <c r="X2298" s="9" t="str">
        <f>IF(IMDB4[[#This Row],[Duration (min)]]&lt;90,"Short",IF(IMDB4[[#This Row],[Duration (min)]]&lt;=120,"Medium", "Long"))</f>
        <v>Medium</v>
      </c>
    </row>
    <row r="2299" spans="1:24" x14ac:dyDescent="0.25">
      <c r="A2299" s="1" t="s">
        <v>3372</v>
      </c>
      <c r="B2299" s="2">
        <v>37958</v>
      </c>
      <c r="C2299" s="30">
        <f>YEAR(IMDB4[[#This Row],[Release Date]])</f>
        <v>2003</v>
      </c>
      <c r="D2299" s="30" t="str">
        <f>FLOOR(IMDB4[[#This Row],[Year]],10)&amp;"s"</f>
        <v>2000s</v>
      </c>
      <c r="E2299" s="1" t="s">
        <v>1</v>
      </c>
      <c r="F2299" s="1" t="s">
        <v>77</v>
      </c>
      <c r="G2299" s="1" t="s">
        <v>3</v>
      </c>
      <c r="H2299" s="1" t="s">
        <v>4</v>
      </c>
      <c r="I2299" s="1" t="s">
        <v>92</v>
      </c>
      <c r="J2299" s="1" t="s">
        <v>400</v>
      </c>
      <c r="K2299" s="1" t="s">
        <v>930</v>
      </c>
      <c r="L2299" s="30">
        <v>926</v>
      </c>
      <c r="M2299" s="30">
        <v>3983</v>
      </c>
      <c r="N2299" s="30">
        <v>16000</v>
      </c>
      <c r="O2299" s="30">
        <v>13000</v>
      </c>
      <c r="P2299" s="27">
        <v>8.1</v>
      </c>
      <c r="Q2299" s="30">
        <v>354</v>
      </c>
      <c r="R2299" s="30">
        <v>111</v>
      </c>
      <c r="S2299" s="9">
        <v>70098138</v>
      </c>
      <c r="T2299" s="9">
        <v>30000000</v>
      </c>
      <c r="U2299" s="9">
        <f>IMDB4[[#This Row],[Gross Revenue]]-IMDB4[[#This Row],[Budget]]</f>
        <v>40098138</v>
      </c>
      <c r="V2299" s="9" t="str">
        <f>IF(IMDB4[[#This Row],[Profit]]&gt;0,"Hit","Flop")</f>
        <v>Hit</v>
      </c>
      <c r="W2299" s="9" t="str" cm="1">
        <f t="array" ref="W2299">_xlfn.IFS(IMDB4[[#This Row],[IMDb Score (1-10)]]&gt;=8,"Excellent",IMDB4[[#This Row],[IMDb Score (1-10)]]&gt;=7,"Good",IMDB4[[#This Row],[IMDb Score (1-10)]]&gt;=5,"Average",TRUE,"Poor")</f>
        <v>Excellent</v>
      </c>
      <c r="X2299" s="9" t="str">
        <f>IF(IMDB4[[#This Row],[Duration (min)]]&lt;90,"Short",IF(IMDB4[[#This Row],[Duration (min)]]&lt;=120,"Medium", "Long"))</f>
        <v>Medium</v>
      </c>
    </row>
    <row r="2300" spans="1:24" x14ac:dyDescent="0.25">
      <c r="A2300" s="1" t="s">
        <v>4635</v>
      </c>
      <c r="B2300" s="2">
        <v>39362</v>
      </c>
      <c r="C2300" s="30">
        <f>YEAR(IMDB4[[#This Row],[Release Date]])</f>
        <v>2007</v>
      </c>
      <c r="D2300" s="30" t="str">
        <f>FLOOR(IMDB4[[#This Row],[Year]],10)&amp;"s"</f>
        <v>2000s</v>
      </c>
      <c r="E2300" s="1" t="s">
        <v>32</v>
      </c>
      <c r="F2300" s="1" t="s">
        <v>40</v>
      </c>
      <c r="G2300" s="1" t="s">
        <v>3</v>
      </c>
      <c r="H2300" s="1" t="s">
        <v>4</v>
      </c>
      <c r="I2300" s="1" t="s">
        <v>132</v>
      </c>
      <c r="J2300" s="1" t="s">
        <v>400</v>
      </c>
      <c r="K2300" s="1" t="s">
        <v>4636</v>
      </c>
      <c r="L2300" s="30">
        <v>926</v>
      </c>
      <c r="M2300" s="30">
        <v>4293</v>
      </c>
      <c r="N2300" s="30">
        <v>82</v>
      </c>
      <c r="O2300" s="30">
        <v>0</v>
      </c>
      <c r="P2300" s="27">
        <v>2.2999999999999998</v>
      </c>
      <c r="Q2300" s="30">
        <v>112</v>
      </c>
      <c r="R2300" s="30">
        <v>93</v>
      </c>
      <c r="S2300" s="9">
        <v>39737645</v>
      </c>
      <c r="T2300" s="9">
        <v>20000000</v>
      </c>
      <c r="U2300" s="9">
        <f>IMDB4[[#This Row],[Gross Revenue]]-IMDB4[[#This Row],[Budget]]</f>
        <v>19737645</v>
      </c>
      <c r="V2300" s="9" t="str">
        <f>IF(IMDB4[[#This Row],[Profit]]&gt;0,"Hit","Flop")</f>
        <v>Hit</v>
      </c>
      <c r="W2300" s="9" t="str" cm="1">
        <f t="array" ref="W2300">_xlfn.IFS(IMDB4[[#This Row],[IMDb Score (1-10)]]&gt;=8,"Excellent",IMDB4[[#This Row],[IMDb Score (1-10)]]&gt;=7,"Good",IMDB4[[#This Row],[IMDb Score (1-10)]]&gt;=5,"Average",TRUE,"Poor")</f>
        <v>Poor</v>
      </c>
      <c r="X2300" s="9" t="str">
        <f>IF(IMDB4[[#This Row],[Duration (min)]]&lt;90,"Short",IF(IMDB4[[#This Row],[Duration (min)]]&lt;=120,"Medium", "Long"))</f>
        <v>Medium</v>
      </c>
    </row>
    <row r="2301" spans="1:24" x14ac:dyDescent="0.25">
      <c r="A2301" s="1" t="s">
        <v>399</v>
      </c>
      <c r="B2301" s="2">
        <v>30517</v>
      </c>
      <c r="C2301" s="30">
        <f>YEAR(IMDB4[[#This Row],[Release Date]])</f>
        <v>1983</v>
      </c>
      <c r="D2301" s="30" t="str">
        <f>FLOOR(IMDB4[[#This Row],[Year]],10)&amp;"s"</f>
        <v>1980s</v>
      </c>
      <c r="E2301" s="1" t="s">
        <v>32</v>
      </c>
      <c r="F2301" s="1" t="s">
        <v>77</v>
      </c>
      <c r="G2301" s="1" t="s">
        <v>3</v>
      </c>
      <c r="H2301" s="1" t="s">
        <v>4</v>
      </c>
      <c r="I2301" s="1" t="s">
        <v>84</v>
      </c>
      <c r="J2301" s="1" t="s">
        <v>400</v>
      </c>
      <c r="K2301" s="1" t="s">
        <v>401</v>
      </c>
      <c r="L2301" s="30">
        <v>926</v>
      </c>
      <c r="M2301" s="30">
        <v>2383</v>
      </c>
      <c r="N2301" s="30">
        <v>8</v>
      </c>
      <c r="O2301" s="30">
        <v>0</v>
      </c>
      <c r="P2301" s="27">
        <v>6.3</v>
      </c>
      <c r="Q2301" s="30">
        <v>29</v>
      </c>
      <c r="R2301" s="30">
        <v>107</v>
      </c>
      <c r="S2301" s="9">
        <v>12200000</v>
      </c>
      <c r="T2301" s="9">
        <v>5000000</v>
      </c>
      <c r="U2301" s="9">
        <f>IMDB4[[#This Row],[Gross Revenue]]-IMDB4[[#This Row],[Budget]]</f>
        <v>7200000</v>
      </c>
      <c r="V2301" s="9" t="str">
        <f>IF(IMDB4[[#This Row],[Profit]]&gt;0,"Hit","Flop")</f>
        <v>Hit</v>
      </c>
      <c r="W2301" s="9" t="str" cm="1">
        <f t="array" ref="W2301">_xlfn.IFS(IMDB4[[#This Row],[IMDb Score (1-10)]]&gt;=8,"Excellent",IMDB4[[#This Row],[IMDb Score (1-10)]]&gt;=7,"Good",IMDB4[[#This Row],[IMDb Score (1-10)]]&gt;=5,"Average",TRUE,"Poor")</f>
        <v>Average</v>
      </c>
      <c r="X2301" s="9" t="str">
        <f>IF(IMDB4[[#This Row],[Duration (min)]]&lt;90,"Short",IF(IMDB4[[#This Row],[Duration (min)]]&lt;=120,"Medium", "Long"))</f>
        <v>Medium</v>
      </c>
    </row>
    <row r="2302" spans="1:24" x14ac:dyDescent="0.25">
      <c r="A2302" s="1" t="s">
        <v>3911</v>
      </c>
      <c r="B2302" s="2">
        <v>38652</v>
      </c>
      <c r="C2302" s="30">
        <f>YEAR(IMDB4[[#This Row],[Release Date]])</f>
        <v>2005</v>
      </c>
      <c r="D2302" s="30" t="str">
        <f>FLOOR(IMDB4[[#This Row],[Year]],10)&amp;"s"</f>
        <v>2000s</v>
      </c>
      <c r="E2302" s="1" t="s">
        <v>32</v>
      </c>
      <c r="F2302" s="1" t="s">
        <v>40</v>
      </c>
      <c r="G2302" s="1" t="s">
        <v>3</v>
      </c>
      <c r="H2302" s="1" t="s">
        <v>4</v>
      </c>
      <c r="I2302" s="1" t="s">
        <v>28</v>
      </c>
      <c r="J2302" s="1" t="s">
        <v>644</v>
      </c>
      <c r="K2302" s="1" t="s">
        <v>1516</v>
      </c>
      <c r="L2302" s="30">
        <v>925</v>
      </c>
      <c r="M2302" s="30">
        <v>2252</v>
      </c>
      <c r="N2302" s="30">
        <v>10</v>
      </c>
      <c r="O2302" s="30">
        <v>912</v>
      </c>
      <c r="P2302" s="27">
        <v>5.8</v>
      </c>
      <c r="Q2302" s="30">
        <v>161</v>
      </c>
      <c r="R2302" s="30">
        <v>81</v>
      </c>
      <c r="S2302" s="9">
        <v>135381507</v>
      </c>
      <c r="T2302" s="9">
        <v>150000000</v>
      </c>
      <c r="U2302" s="9">
        <f>IMDB4[[#This Row],[Gross Revenue]]-IMDB4[[#This Row],[Budget]]</f>
        <v>-14618493</v>
      </c>
      <c r="V2302" s="9" t="str">
        <f>IF(IMDB4[[#This Row],[Profit]]&gt;0,"Hit","Flop")</f>
        <v>Flop</v>
      </c>
      <c r="W2302" s="9" t="str" cm="1">
        <f t="array" ref="W2302">_xlfn.IFS(IMDB4[[#This Row],[IMDb Score (1-10)]]&gt;=8,"Excellent",IMDB4[[#This Row],[IMDb Score (1-10)]]&gt;=7,"Good",IMDB4[[#This Row],[IMDb Score (1-10)]]&gt;=5,"Average",TRUE,"Poor")</f>
        <v>Average</v>
      </c>
      <c r="X2302" s="9" t="str">
        <f>IF(IMDB4[[#This Row],[Duration (min)]]&lt;90,"Short",IF(IMDB4[[#This Row],[Duration (min)]]&lt;=120,"Medium", "Long"))</f>
        <v>Short</v>
      </c>
    </row>
    <row r="2303" spans="1:24" x14ac:dyDescent="0.25">
      <c r="A2303" s="1" t="s">
        <v>6336</v>
      </c>
      <c r="B2303" s="2">
        <v>41438</v>
      </c>
      <c r="C2303" s="30">
        <f>YEAR(IMDB4[[#This Row],[Release Date]])</f>
        <v>2013</v>
      </c>
      <c r="D2303" s="30" t="str">
        <f>FLOOR(IMDB4[[#This Row],[Year]],10)&amp;"s"</f>
        <v>2010s</v>
      </c>
      <c r="E2303" s="1" t="s">
        <v>32</v>
      </c>
      <c r="F2303" s="1" t="s">
        <v>20</v>
      </c>
      <c r="G2303" s="1" t="s">
        <v>3</v>
      </c>
      <c r="H2303" s="1" t="s">
        <v>4</v>
      </c>
      <c r="I2303" s="1" t="s">
        <v>92</v>
      </c>
      <c r="J2303" s="1" t="s">
        <v>6337</v>
      </c>
      <c r="K2303" s="1" t="s">
        <v>3069</v>
      </c>
      <c r="L2303" s="30">
        <v>925</v>
      </c>
      <c r="M2303" s="30">
        <v>1018</v>
      </c>
      <c r="N2303" s="30">
        <v>79</v>
      </c>
      <c r="O2303" s="30">
        <v>26000</v>
      </c>
      <c r="P2303" s="27">
        <v>6.6</v>
      </c>
      <c r="Q2303" s="30">
        <v>157</v>
      </c>
      <c r="R2303" s="30">
        <v>102</v>
      </c>
      <c r="S2303" s="9">
        <v>101978840</v>
      </c>
      <c r="T2303" s="9">
        <v>15000000</v>
      </c>
      <c r="U2303" s="9">
        <f>IMDB4[[#This Row],[Gross Revenue]]-IMDB4[[#This Row],[Budget]]</f>
        <v>86978840</v>
      </c>
      <c r="V2303" s="9" t="str">
        <f>IF(IMDB4[[#This Row],[Profit]]&gt;0,"Hit","Flop")</f>
        <v>Hit</v>
      </c>
      <c r="W2303" s="9" t="str" cm="1">
        <f t="array" ref="W2303">_xlfn.IFS(IMDB4[[#This Row],[IMDb Score (1-10)]]&gt;=8,"Excellent",IMDB4[[#This Row],[IMDb Score (1-10)]]&gt;=7,"Good",IMDB4[[#This Row],[IMDb Score (1-10)]]&gt;=5,"Average",TRUE,"Poor")</f>
        <v>Average</v>
      </c>
      <c r="X2303" s="9" t="str">
        <f>IF(IMDB4[[#This Row],[Duration (min)]]&lt;90,"Short",IF(IMDB4[[#This Row],[Duration (min)]]&lt;=120,"Medium", "Long"))</f>
        <v>Medium</v>
      </c>
    </row>
    <row r="2304" spans="1:24" x14ac:dyDescent="0.25">
      <c r="A2304" s="1" t="s">
        <v>5459</v>
      </c>
      <c r="B2304" s="2">
        <v>39895</v>
      </c>
      <c r="C2304" s="30">
        <f>YEAR(IMDB4[[#This Row],[Release Date]])</f>
        <v>2009</v>
      </c>
      <c r="D2304" s="30" t="str">
        <f>FLOOR(IMDB4[[#This Row],[Year]],10)&amp;"s"</f>
        <v>2000s</v>
      </c>
      <c r="E2304" s="1" t="s">
        <v>32</v>
      </c>
      <c r="F2304" s="1" t="s">
        <v>40</v>
      </c>
      <c r="G2304" s="1" t="s">
        <v>3</v>
      </c>
      <c r="H2304" s="1" t="s">
        <v>11</v>
      </c>
      <c r="I2304" s="1" t="s">
        <v>84</v>
      </c>
      <c r="J2304" s="1" t="s">
        <v>644</v>
      </c>
      <c r="K2304" s="1" t="s">
        <v>1987</v>
      </c>
      <c r="L2304" s="30">
        <v>925</v>
      </c>
      <c r="M2304" s="30">
        <v>1738</v>
      </c>
      <c r="N2304" s="30">
        <v>0</v>
      </c>
      <c r="O2304" s="30">
        <v>11000</v>
      </c>
      <c r="P2304" s="27">
        <v>6.8</v>
      </c>
      <c r="Q2304" s="30">
        <v>333</v>
      </c>
      <c r="R2304" s="30">
        <v>101</v>
      </c>
      <c r="S2304" s="9">
        <v>77222184</v>
      </c>
      <c r="T2304" s="9">
        <v>100000000</v>
      </c>
      <c r="U2304" s="9">
        <f>IMDB4[[#This Row],[Gross Revenue]]-IMDB4[[#This Row],[Budget]]</f>
        <v>-22777816</v>
      </c>
      <c r="V2304" s="9" t="str">
        <f>IF(IMDB4[[#This Row],[Profit]]&gt;0,"Hit","Flop")</f>
        <v>Flop</v>
      </c>
      <c r="W2304" s="9" t="str" cm="1">
        <f t="array" ref="W2304">_xlfn.IFS(IMDB4[[#This Row],[IMDb Score (1-10)]]&gt;=8,"Excellent",IMDB4[[#This Row],[IMDb Score (1-10)]]&gt;=7,"Good",IMDB4[[#This Row],[IMDb Score (1-10)]]&gt;=5,"Average",TRUE,"Poor")</f>
        <v>Average</v>
      </c>
      <c r="X2304" s="9" t="str">
        <f>IF(IMDB4[[#This Row],[Duration (min)]]&lt;90,"Short",IF(IMDB4[[#This Row],[Duration (min)]]&lt;=120,"Medium", "Long"))</f>
        <v>Medium</v>
      </c>
    </row>
    <row r="2305" spans="1:24" x14ac:dyDescent="0.25">
      <c r="A2305" s="1" t="s">
        <v>643</v>
      </c>
      <c r="B2305" s="2">
        <v>32444</v>
      </c>
      <c r="C2305" s="30">
        <f>YEAR(IMDB4[[#This Row],[Release Date]])</f>
        <v>1988</v>
      </c>
      <c r="D2305" s="30" t="str">
        <f>FLOOR(IMDB4[[#This Row],[Year]],10)&amp;"s"</f>
        <v>1980s</v>
      </c>
      <c r="E2305" s="1" t="s">
        <v>32</v>
      </c>
      <c r="F2305" s="1" t="s">
        <v>20</v>
      </c>
      <c r="G2305" s="1" t="s">
        <v>3</v>
      </c>
      <c r="H2305" s="1" t="s">
        <v>4</v>
      </c>
      <c r="I2305" s="1" t="s">
        <v>84</v>
      </c>
      <c r="J2305" s="1" t="s">
        <v>644</v>
      </c>
      <c r="K2305" s="1" t="s">
        <v>645</v>
      </c>
      <c r="L2305" s="30">
        <v>925</v>
      </c>
      <c r="M2305" s="30">
        <v>1953</v>
      </c>
      <c r="N2305" s="30">
        <v>13000</v>
      </c>
      <c r="O2305" s="30">
        <v>15000</v>
      </c>
      <c r="P2305" s="27">
        <v>7.5</v>
      </c>
      <c r="Q2305" s="30">
        <v>109</v>
      </c>
      <c r="R2305" s="30">
        <v>92</v>
      </c>
      <c r="S2305" s="9">
        <v>73326666</v>
      </c>
      <c r="T2305" s="9">
        <v>15000000</v>
      </c>
      <c r="U2305" s="9">
        <f>IMDB4[[#This Row],[Gross Revenue]]-IMDB4[[#This Row],[Budget]]</f>
        <v>58326666</v>
      </c>
      <c r="V2305" s="9" t="str">
        <f>IF(IMDB4[[#This Row],[Profit]]&gt;0,"Hit","Flop")</f>
        <v>Hit</v>
      </c>
      <c r="W2305" s="9" t="str" cm="1">
        <f t="array" ref="W2305">_xlfn.IFS(IMDB4[[#This Row],[IMDb Score (1-10)]]&gt;=8,"Excellent",IMDB4[[#This Row],[IMDb Score (1-10)]]&gt;=7,"Good",IMDB4[[#This Row],[IMDb Score (1-10)]]&gt;=5,"Average",TRUE,"Poor")</f>
        <v>Good</v>
      </c>
      <c r="X2305" s="9" t="str">
        <f>IF(IMDB4[[#This Row],[Duration (min)]]&lt;90,"Short",IF(IMDB4[[#This Row],[Duration (min)]]&lt;=120,"Medium", "Long"))</f>
        <v>Medium</v>
      </c>
    </row>
    <row r="2306" spans="1:24" x14ac:dyDescent="0.25">
      <c r="A2306" s="1" t="s">
        <v>3490</v>
      </c>
      <c r="B2306" s="2">
        <v>37718</v>
      </c>
      <c r="C2306" s="30">
        <f>YEAR(IMDB4[[#This Row],[Release Date]])</f>
        <v>2003</v>
      </c>
      <c r="D2306" s="30" t="str">
        <f>FLOOR(IMDB4[[#This Row],[Year]],10)&amp;"s"</f>
        <v>2000s</v>
      </c>
      <c r="E2306" s="1" t="s">
        <v>32</v>
      </c>
      <c r="F2306" s="1" t="s">
        <v>40</v>
      </c>
      <c r="G2306" s="1" t="s">
        <v>3</v>
      </c>
      <c r="H2306" s="1" t="s">
        <v>4</v>
      </c>
      <c r="I2306" s="1" t="s">
        <v>84</v>
      </c>
      <c r="J2306" s="1" t="s">
        <v>3491</v>
      </c>
      <c r="K2306" s="1" t="s">
        <v>3492</v>
      </c>
      <c r="L2306" s="30">
        <v>925</v>
      </c>
      <c r="M2306" s="30">
        <v>3423</v>
      </c>
      <c r="N2306" s="30">
        <v>13</v>
      </c>
      <c r="O2306" s="30">
        <v>0</v>
      </c>
      <c r="P2306" s="27">
        <v>5.3</v>
      </c>
      <c r="Q2306" s="30">
        <v>66</v>
      </c>
      <c r="R2306" s="30">
        <v>94</v>
      </c>
      <c r="S2306" s="9">
        <v>42672630</v>
      </c>
      <c r="T2306" s="9">
        <v>17000000</v>
      </c>
      <c r="U2306" s="9">
        <f>IMDB4[[#This Row],[Gross Revenue]]-IMDB4[[#This Row],[Budget]]</f>
        <v>25672630</v>
      </c>
      <c r="V2306" s="9" t="str">
        <f>IF(IMDB4[[#This Row],[Profit]]&gt;0,"Hit","Flop")</f>
        <v>Hit</v>
      </c>
      <c r="W2306" s="9" t="str" cm="1">
        <f t="array" ref="W2306">_xlfn.IFS(IMDB4[[#This Row],[IMDb Score (1-10)]]&gt;=8,"Excellent",IMDB4[[#This Row],[IMDb Score (1-10)]]&gt;=7,"Good",IMDB4[[#This Row],[IMDb Score (1-10)]]&gt;=5,"Average",TRUE,"Poor")</f>
        <v>Average</v>
      </c>
      <c r="X2306" s="9" t="str">
        <f>IF(IMDB4[[#This Row],[Duration (min)]]&lt;90,"Short",IF(IMDB4[[#This Row],[Duration (min)]]&lt;=120,"Medium", "Long"))</f>
        <v>Medium</v>
      </c>
    </row>
    <row r="2307" spans="1:24" x14ac:dyDescent="0.25">
      <c r="A2307" s="1" t="s">
        <v>1785</v>
      </c>
      <c r="B2307" s="2">
        <v>36088</v>
      </c>
      <c r="C2307" s="30">
        <f>YEAR(IMDB4[[#This Row],[Release Date]])</f>
        <v>1998</v>
      </c>
      <c r="D2307" s="30" t="str">
        <f>FLOOR(IMDB4[[#This Row],[Year]],10)&amp;"s"</f>
        <v>1990s</v>
      </c>
      <c r="E2307" s="1" t="s">
        <v>32</v>
      </c>
      <c r="F2307" s="1" t="s">
        <v>20</v>
      </c>
      <c r="G2307" s="1" t="s">
        <v>3</v>
      </c>
      <c r="H2307" s="1" t="s">
        <v>4</v>
      </c>
      <c r="I2307" s="1" t="s">
        <v>132</v>
      </c>
      <c r="J2307" s="1" t="s">
        <v>644</v>
      </c>
      <c r="K2307" s="1" t="s">
        <v>1786</v>
      </c>
      <c r="L2307" s="30">
        <v>925</v>
      </c>
      <c r="M2307" s="30">
        <v>2913</v>
      </c>
      <c r="N2307" s="30">
        <v>23</v>
      </c>
      <c r="O2307" s="30">
        <v>247</v>
      </c>
      <c r="P2307" s="27">
        <v>5</v>
      </c>
      <c r="Q2307" s="30">
        <v>42</v>
      </c>
      <c r="R2307" s="30">
        <v>91</v>
      </c>
      <c r="S2307" s="9">
        <v>10443316</v>
      </c>
      <c r="T2307" s="9">
        <v>15000000</v>
      </c>
      <c r="U2307" s="9">
        <f>IMDB4[[#This Row],[Gross Revenue]]-IMDB4[[#This Row],[Budget]]</f>
        <v>-4556684</v>
      </c>
      <c r="V2307" s="9" t="str">
        <f>IF(IMDB4[[#This Row],[Profit]]&gt;0,"Hit","Flop")</f>
        <v>Flop</v>
      </c>
      <c r="W2307" s="9" t="str" cm="1">
        <f t="array" ref="W2307">_xlfn.IFS(IMDB4[[#This Row],[IMDb Score (1-10)]]&gt;=8,"Excellent",IMDB4[[#This Row],[IMDb Score (1-10)]]&gt;=7,"Good",IMDB4[[#This Row],[IMDb Score (1-10)]]&gt;=5,"Average",TRUE,"Poor")</f>
        <v>Average</v>
      </c>
      <c r="X2307" s="9" t="str">
        <f>IF(IMDB4[[#This Row],[Duration (min)]]&lt;90,"Short",IF(IMDB4[[#This Row],[Duration (min)]]&lt;=120,"Medium", "Long"))</f>
        <v>Medium</v>
      </c>
    </row>
    <row r="2308" spans="1:24" x14ac:dyDescent="0.25">
      <c r="A2308" s="1" t="s">
        <v>5177</v>
      </c>
      <c r="B2308" s="2">
        <v>40118</v>
      </c>
      <c r="C2308" s="30">
        <f>YEAR(IMDB4[[#This Row],[Release Date]])</f>
        <v>2009</v>
      </c>
      <c r="D2308" s="30" t="str">
        <f>FLOOR(IMDB4[[#This Row],[Year]],10)&amp;"s"</f>
        <v>2000s</v>
      </c>
      <c r="E2308" s="1" t="s">
        <v>32</v>
      </c>
      <c r="F2308" s="1" t="s">
        <v>20</v>
      </c>
      <c r="G2308" s="1" t="s">
        <v>3</v>
      </c>
      <c r="H2308" s="1" t="s">
        <v>4</v>
      </c>
      <c r="I2308" s="1" t="s">
        <v>92</v>
      </c>
      <c r="J2308" s="1" t="s">
        <v>644</v>
      </c>
      <c r="K2308" s="1" t="s">
        <v>1964</v>
      </c>
      <c r="L2308" s="30">
        <v>925</v>
      </c>
      <c r="M2308" s="30">
        <v>1997</v>
      </c>
      <c r="N2308" s="30">
        <v>0</v>
      </c>
      <c r="O2308" s="30">
        <v>7000</v>
      </c>
      <c r="P2308" s="27">
        <v>7.1</v>
      </c>
      <c r="Q2308" s="30">
        <v>217</v>
      </c>
      <c r="R2308" s="30">
        <v>98</v>
      </c>
      <c r="S2308" s="9">
        <v>9430988</v>
      </c>
      <c r="T2308" s="9">
        <v>17000000</v>
      </c>
      <c r="U2308" s="9">
        <f>IMDB4[[#This Row],[Gross Revenue]]-IMDB4[[#This Row],[Budget]]</f>
        <v>-7569012</v>
      </c>
      <c r="V2308" s="9" t="str">
        <f>IF(IMDB4[[#This Row],[Profit]]&gt;0,"Hit","Flop")</f>
        <v>Flop</v>
      </c>
      <c r="W2308" s="9" t="str" cm="1">
        <f t="array" ref="W2308">_xlfn.IFS(IMDB4[[#This Row],[IMDb Score (1-10)]]&gt;=8,"Excellent",IMDB4[[#This Row],[IMDb Score (1-10)]]&gt;=7,"Good",IMDB4[[#This Row],[IMDb Score (1-10)]]&gt;=5,"Average",TRUE,"Poor")</f>
        <v>Good</v>
      </c>
      <c r="X2308" s="9" t="str">
        <f>IF(IMDB4[[#This Row],[Duration (min)]]&lt;90,"Short",IF(IMDB4[[#This Row],[Duration (min)]]&lt;=120,"Medium", "Long"))</f>
        <v>Medium</v>
      </c>
    </row>
    <row r="2309" spans="1:24" x14ac:dyDescent="0.25">
      <c r="A2309" s="1" t="s">
        <v>1473</v>
      </c>
      <c r="B2309" s="2">
        <v>35428</v>
      </c>
      <c r="C2309" s="30">
        <f>YEAR(IMDB4[[#This Row],[Release Date]])</f>
        <v>1996</v>
      </c>
      <c r="D2309" s="30" t="str">
        <f>FLOOR(IMDB4[[#This Row],[Year]],10)&amp;"s"</f>
        <v>1990s</v>
      </c>
      <c r="E2309" s="1" t="s">
        <v>32</v>
      </c>
      <c r="F2309" s="1" t="s">
        <v>20</v>
      </c>
      <c r="G2309" s="1" t="s">
        <v>3</v>
      </c>
      <c r="H2309" s="1" t="s">
        <v>4</v>
      </c>
      <c r="I2309" s="1" t="s">
        <v>92</v>
      </c>
      <c r="J2309" s="1" t="s">
        <v>644</v>
      </c>
      <c r="K2309" s="1" t="s">
        <v>1474</v>
      </c>
      <c r="L2309" s="30">
        <v>925</v>
      </c>
      <c r="M2309" s="30">
        <v>3559</v>
      </c>
      <c r="N2309" s="30">
        <v>378</v>
      </c>
      <c r="O2309" s="30">
        <v>0</v>
      </c>
      <c r="P2309" s="27">
        <v>7.6</v>
      </c>
      <c r="Q2309" s="30">
        <v>50</v>
      </c>
      <c r="R2309" s="30">
        <v>84</v>
      </c>
      <c r="S2309" s="9">
        <v>2892582</v>
      </c>
      <c r="T2309" s="9">
        <v>4000000</v>
      </c>
      <c r="U2309" s="9">
        <f>IMDB4[[#This Row],[Gross Revenue]]-IMDB4[[#This Row],[Budget]]</f>
        <v>-1107418</v>
      </c>
      <c r="V2309" s="9" t="str">
        <f>IF(IMDB4[[#This Row],[Profit]]&gt;0,"Hit","Flop")</f>
        <v>Flop</v>
      </c>
      <c r="W2309" s="9" t="str" cm="1">
        <f t="array" ref="W2309">_xlfn.IFS(IMDB4[[#This Row],[IMDb Score (1-10)]]&gt;=8,"Excellent",IMDB4[[#This Row],[IMDb Score (1-10)]]&gt;=7,"Good",IMDB4[[#This Row],[IMDb Score (1-10)]]&gt;=5,"Average",TRUE,"Poor")</f>
        <v>Good</v>
      </c>
      <c r="X2309" s="9" t="str">
        <f>IF(IMDB4[[#This Row],[Duration (min)]]&lt;90,"Short",IF(IMDB4[[#This Row],[Duration (min)]]&lt;=120,"Medium", "Long"))</f>
        <v>Short</v>
      </c>
    </row>
    <row r="2310" spans="1:24" x14ac:dyDescent="0.25">
      <c r="A2310" s="1" t="s">
        <v>1123</v>
      </c>
      <c r="B2310" s="2">
        <v>34553</v>
      </c>
      <c r="C2310" s="30">
        <f>YEAR(IMDB4[[#This Row],[Release Date]])</f>
        <v>1994</v>
      </c>
      <c r="D2310" s="30" t="str">
        <f>FLOOR(IMDB4[[#This Row],[Year]],10)&amp;"s"</f>
        <v>1990s</v>
      </c>
      <c r="E2310" s="1" t="s">
        <v>32</v>
      </c>
      <c r="F2310" s="1" t="s">
        <v>20</v>
      </c>
      <c r="G2310" s="1" t="s">
        <v>3</v>
      </c>
      <c r="H2310" s="1" t="s">
        <v>4</v>
      </c>
      <c r="I2310" s="1" t="s">
        <v>84</v>
      </c>
      <c r="J2310" s="1" t="s">
        <v>109</v>
      </c>
      <c r="K2310" s="1" t="s">
        <v>1124</v>
      </c>
      <c r="L2310" s="30">
        <v>924</v>
      </c>
      <c r="M2310" s="30">
        <v>3244</v>
      </c>
      <c r="N2310" s="30">
        <v>32</v>
      </c>
      <c r="O2310" s="30">
        <v>0</v>
      </c>
      <c r="P2310" s="27">
        <v>4.8</v>
      </c>
      <c r="Q2310" s="30">
        <v>35</v>
      </c>
      <c r="R2310" s="30">
        <v>91</v>
      </c>
      <c r="S2310" s="9">
        <v>130512915</v>
      </c>
      <c r="T2310" s="9">
        <v>45000000</v>
      </c>
      <c r="U2310" s="9">
        <f>IMDB4[[#This Row],[Gross Revenue]]-IMDB4[[#This Row],[Budget]]</f>
        <v>85512915</v>
      </c>
      <c r="V2310" s="9" t="str">
        <f>IF(IMDB4[[#This Row],[Profit]]&gt;0,"Hit","Flop")</f>
        <v>Hit</v>
      </c>
      <c r="W2310" s="9" t="str" cm="1">
        <f t="array" ref="W2310">_xlfn.IFS(IMDB4[[#This Row],[IMDb Score (1-10)]]&gt;=8,"Excellent",IMDB4[[#This Row],[IMDb Score (1-10)]]&gt;=7,"Good",IMDB4[[#This Row],[IMDb Score (1-10)]]&gt;=5,"Average",TRUE,"Poor")</f>
        <v>Poor</v>
      </c>
      <c r="X2310" s="9" t="str">
        <f>IF(IMDB4[[#This Row],[Duration (min)]]&lt;90,"Short",IF(IMDB4[[#This Row],[Duration (min)]]&lt;=120,"Medium", "Long"))</f>
        <v>Medium</v>
      </c>
    </row>
    <row r="2311" spans="1:24" x14ac:dyDescent="0.25">
      <c r="A2311" s="1" t="s">
        <v>108</v>
      </c>
      <c r="B2311" s="2">
        <v>23342</v>
      </c>
      <c r="C2311" s="30">
        <f>YEAR(IMDB4[[#This Row],[Release Date]])</f>
        <v>1963</v>
      </c>
      <c r="D2311" s="30" t="str">
        <f>FLOOR(IMDB4[[#This Row],[Year]],10)&amp;"s"</f>
        <v>1960s</v>
      </c>
      <c r="E2311" s="1" t="s">
        <v>32</v>
      </c>
      <c r="F2311" s="1" t="s">
        <v>77</v>
      </c>
      <c r="G2311" s="1" t="s">
        <v>3</v>
      </c>
      <c r="H2311" s="1" t="s">
        <v>4</v>
      </c>
      <c r="I2311" s="1" t="s">
        <v>25</v>
      </c>
      <c r="J2311" s="1" t="s">
        <v>109</v>
      </c>
      <c r="K2311" s="1" t="s">
        <v>110</v>
      </c>
      <c r="L2311" s="30">
        <v>924</v>
      </c>
      <c r="M2311" s="30">
        <v>4109</v>
      </c>
      <c r="N2311" s="30">
        <v>176</v>
      </c>
      <c r="O2311" s="30">
        <v>0</v>
      </c>
      <c r="P2311" s="27">
        <v>7.6</v>
      </c>
      <c r="Q2311" s="30">
        <v>61</v>
      </c>
      <c r="R2311" s="30">
        <v>197</v>
      </c>
      <c r="S2311" s="9">
        <v>46300000</v>
      </c>
      <c r="T2311" s="9">
        <v>9400000</v>
      </c>
      <c r="U2311" s="9">
        <f>IMDB4[[#This Row],[Gross Revenue]]-IMDB4[[#This Row],[Budget]]</f>
        <v>36900000</v>
      </c>
      <c r="V2311" s="9" t="str">
        <f>IF(IMDB4[[#This Row],[Profit]]&gt;0,"Hit","Flop")</f>
        <v>Hit</v>
      </c>
      <c r="W2311" s="9" t="str" cm="1">
        <f t="array" ref="W2311">_xlfn.IFS(IMDB4[[#This Row],[IMDb Score (1-10)]]&gt;=8,"Excellent",IMDB4[[#This Row],[IMDb Score (1-10)]]&gt;=7,"Good",IMDB4[[#This Row],[IMDb Score (1-10)]]&gt;=5,"Average",TRUE,"Poor")</f>
        <v>Good</v>
      </c>
      <c r="X2311" s="9" t="str">
        <f>IF(IMDB4[[#This Row],[Duration (min)]]&lt;90,"Short",IF(IMDB4[[#This Row],[Duration (min)]]&lt;=120,"Medium", "Long"))</f>
        <v>Long</v>
      </c>
    </row>
    <row r="2312" spans="1:24" x14ac:dyDescent="0.25">
      <c r="A2312" s="1" t="s">
        <v>1141</v>
      </c>
      <c r="B2312" s="2">
        <v>34602</v>
      </c>
      <c r="C2312" s="30">
        <f>YEAR(IMDB4[[#This Row],[Release Date]])</f>
        <v>1994</v>
      </c>
      <c r="D2312" s="30" t="str">
        <f>FLOOR(IMDB4[[#This Row],[Year]],10)&amp;"s"</f>
        <v>1990s</v>
      </c>
      <c r="E2312" s="1" t="s">
        <v>32</v>
      </c>
      <c r="F2312" s="1" t="s">
        <v>77</v>
      </c>
      <c r="G2312" s="1" t="s">
        <v>3</v>
      </c>
      <c r="H2312" s="1" t="s">
        <v>4</v>
      </c>
      <c r="I2312" s="1" t="s">
        <v>132</v>
      </c>
      <c r="J2312" s="1" t="s">
        <v>109</v>
      </c>
      <c r="K2312" s="1" t="s">
        <v>517</v>
      </c>
      <c r="L2312" s="30">
        <v>924</v>
      </c>
      <c r="M2312" s="30">
        <v>2711</v>
      </c>
      <c r="N2312" s="30">
        <v>85</v>
      </c>
      <c r="O2312" s="30">
        <v>0</v>
      </c>
      <c r="P2312" s="27">
        <v>6</v>
      </c>
      <c r="Q2312" s="30">
        <v>70</v>
      </c>
      <c r="R2312" s="30">
        <v>93</v>
      </c>
      <c r="S2312" s="9">
        <v>32055248</v>
      </c>
      <c r="T2312" s="9">
        <v>25000000</v>
      </c>
      <c r="U2312" s="9">
        <f>IMDB4[[#This Row],[Gross Revenue]]-IMDB4[[#This Row],[Budget]]</f>
        <v>7055248</v>
      </c>
      <c r="V2312" s="9" t="str">
        <f>IF(IMDB4[[#This Row],[Profit]]&gt;0,"Hit","Flop")</f>
        <v>Hit</v>
      </c>
      <c r="W2312" s="9" t="str" cm="1">
        <f t="array" ref="W2312">_xlfn.IFS(IMDB4[[#This Row],[IMDb Score (1-10)]]&gt;=8,"Excellent",IMDB4[[#This Row],[IMDb Score (1-10)]]&gt;=7,"Good",IMDB4[[#This Row],[IMDb Score (1-10)]]&gt;=5,"Average",TRUE,"Poor")</f>
        <v>Average</v>
      </c>
      <c r="X2312" s="9" t="str">
        <f>IF(IMDB4[[#This Row],[Duration (min)]]&lt;90,"Short",IF(IMDB4[[#This Row],[Duration (min)]]&lt;=120,"Medium", "Long"))</f>
        <v>Medium</v>
      </c>
    </row>
    <row r="2313" spans="1:24" x14ac:dyDescent="0.25">
      <c r="A2313" s="1" t="s">
        <v>6497</v>
      </c>
      <c r="B2313" s="2">
        <v>41590</v>
      </c>
      <c r="C2313" s="30">
        <f>YEAR(IMDB4[[#This Row],[Release Date]])</f>
        <v>2013</v>
      </c>
      <c r="D2313" s="30" t="str">
        <f>FLOOR(IMDB4[[#This Row],[Year]],10)&amp;"s"</f>
        <v>2010s</v>
      </c>
      <c r="E2313" s="1" t="s">
        <v>32</v>
      </c>
      <c r="F2313" s="1" t="s">
        <v>9</v>
      </c>
      <c r="G2313" s="1" t="s">
        <v>3</v>
      </c>
      <c r="H2313" s="1" t="s">
        <v>4</v>
      </c>
      <c r="I2313" s="1" t="s">
        <v>92</v>
      </c>
      <c r="J2313" s="1" t="s">
        <v>6498</v>
      </c>
      <c r="K2313" s="1" t="s">
        <v>916</v>
      </c>
      <c r="L2313" s="30">
        <v>924</v>
      </c>
      <c r="M2313" s="30">
        <v>2862</v>
      </c>
      <c r="N2313" s="30">
        <v>261</v>
      </c>
      <c r="O2313" s="30">
        <v>0</v>
      </c>
      <c r="P2313" s="27">
        <v>3.9</v>
      </c>
      <c r="Q2313" s="30">
        <v>162</v>
      </c>
      <c r="R2313" s="30">
        <v>99</v>
      </c>
      <c r="S2313" s="9">
        <v>49494</v>
      </c>
      <c r="T2313" s="9">
        <v>250000</v>
      </c>
      <c r="U2313" s="9">
        <f>IMDB4[[#This Row],[Gross Revenue]]-IMDB4[[#This Row],[Budget]]</f>
        <v>-200506</v>
      </c>
      <c r="V2313" s="9" t="str">
        <f>IF(IMDB4[[#This Row],[Profit]]&gt;0,"Hit","Flop")</f>
        <v>Flop</v>
      </c>
      <c r="W2313" s="9" t="str" cm="1">
        <f t="array" ref="W2313">_xlfn.IFS(IMDB4[[#This Row],[IMDb Score (1-10)]]&gt;=8,"Excellent",IMDB4[[#This Row],[IMDb Score (1-10)]]&gt;=7,"Good",IMDB4[[#This Row],[IMDb Score (1-10)]]&gt;=5,"Average",TRUE,"Poor")</f>
        <v>Poor</v>
      </c>
      <c r="X2313" s="9" t="str">
        <f>IF(IMDB4[[#This Row],[Duration (min)]]&lt;90,"Short",IF(IMDB4[[#This Row],[Duration (min)]]&lt;=120,"Medium", "Long"))</f>
        <v>Medium</v>
      </c>
    </row>
    <row r="2314" spans="1:24" x14ac:dyDescent="0.25">
      <c r="A2314" s="1" t="s">
        <v>6161</v>
      </c>
      <c r="B2314" s="2">
        <v>41124</v>
      </c>
      <c r="C2314" s="30">
        <f>YEAR(IMDB4[[#This Row],[Release Date]])</f>
        <v>2012</v>
      </c>
      <c r="D2314" s="30" t="str">
        <f>FLOOR(IMDB4[[#This Row],[Year]],10)&amp;"s"</f>
        <v>2010s</v>
      </c>
      <c r="E2314" s="1" t="s">
        <v>32</v>
      </c>
      <c r="F2314" s="1" t="s">
        <v>77</v>
      </c>
      <c r="G2314" s="1" t="s">
        <v>3</v>
      </c>
      <c r="H2314" s="1" t="s">
        <v>4</v>
      </c>
      <c r="I2314" s="1" t="s">
        <v>132</v>
      </c>
      <c r="J2314" s="1" t="s">
        <v>3255</v>
      </c>
      <c r="K2314" s="1" t="s">
        <v>5694</v>
      </c>
      <c r="L2314" s="30">
        <v>922</v>
      </c>
      <c r="M2314" s="30">
        <v>3301</v>
      </c>
      <c r="N2314" s="30">
        <v>30</v>
      </c>
      <c r="O2314" s="30">
        <v>19000</v>
      </c>
      <c r="P2314" s="27">
        <v>5.3</v>
      </c>
      <c r="Q2314" s="30">
        <v>127</v>
      </c>
      <c r="R2314" s="30">
        <v>91</v>
      </c>
      <c r="S2314" s="9">
        <v>26404753</v>
      </c>
      <c r="T2314" s="9">
        <v>40000000</v>
      </c>
      <c r="U2314" s="9">
        <f>IMDB4[[#This Row],[Gross Revenue]]-IMDB4[[#This Row],[Budget]]</f>
        <v>-13595247</v>
      </c>
      <c r="V2314" s="9" t="str">
        <f>IF(IMDB4[[#This Row],[Profit]]&gt;0,"Hit","Flop")</f>
        <v>Flop</v>
      </c>
      <c r="W2314" s="9" t="str" cm="1">
        <f t="array" ref="W2314">_xlfn.IFS(IMDB4[[#This Row],[IMDb Score (1-10)]]&gt;=8,"Excellent",IMDB4[[#This Row],[IMDb Score (1-10)]]&gt;=7,"Good",IMDB4[[#This Row],[IMDb Score (1-10)]]&gt;=5,"Average",TRUE,"Poor")</f>
        <v>Average</v>
      </c>
      <c r="X2314" s="9" t="str">
        <f>IF(IMDB4[[#This Row],[Duration (min)]]&lt;90,"Short",IF(IMDB4[[#This Row],[Duration (min)]]&lt;=120,"Medium", "Long"))</f>
        <v>Medium</v>
      </c>
    </row>
    <row r="2315" spans="1:24" x14ac:dyDescent="0.25">
      <c r="A2315" s="1" t="s">
        <v>3254</v>
      </c>
      <c r="B2315" s="2">
        <v>37431</v>
      </c>
      <c r="C2315" s="30">
        <f>YEAR(IMDB4[[#This Row],[Release Date]])</f>
        <v>2002</v>
      </c>
      <c r="D2315" s="30" t="str">
        <f>FLOOR(IMDB4[[#This Row],[Year]],10)&amp;"s"</f>
        <v>2000s</v>
      </c>
      <c r="E2315" s="1" t="s">
        <v>1</v>
      </c>
      <c r="F2315" s="1" t="s">
        <v>77</v>
      </c>
      <c r="G2315" s="1" t="s">
        <v>3</v>
      </c>
      <c r="H2315" s="1" t="s">
        <v>4</v>
      </c>
      <c r="I2315" s="1" t="s">
        <v>92</v>
      </c>
      <c r="J2315" s="1" t="s">
        <v>3255</v>
      </c>
      <c r="K2315" s="1" t="s">
        <v>2484</v>
      </c>
      <c r="L2315" s="30">
        <v>922</v>
      </c>
      <c r="M2315" s="30">
        <v>2880</v>
      </c>
      <c r="N2315" s="30">
        <v>394</v>
      </c>
      <c r="O2315" s="30">
        <v>977</v>
      </c>
      <c r="P2315" s="27">
        <v>6.1</v>
      </c>
      <c r="Q2315" s="30">
        <v>64</v>
      </c>
      <c r="R2315" s="30">
        <v>94</v>
      </c>
      <c r="S2315" s="9">
        <v>12398628</v>
      </c>
      <c r="T2315" s="9">
        <v>20000000</v>
      </c>
      <c r="U2315" s="9">
        <f>IMDB4[[#This Row],[Gross Revenue]]-IMDB4[[#This Row],[Budget]]</f>
        <v>-7601372</v>
      </c>
      <c r="V2315" s="9" t="str">
        <f>IF(IMDB4[[#This Row],[Profit]]&gt;0,"Hit","Flop")</f>
        <v>Flop</v>
      </c>
      <c r="W2315" s="9" t="str" cm="1">
        <f t="array" ref="W2315">_xlfn.IFS(IMDB4[[#This Row],[IMDb Score (1-10)]]&gt;=8,"Excellent",IMDB4[[#This Row],[IMDb Score (1-10)]]&gt;=7,"Good",IMDB4[[#This Row],[IMDb Score (1-10)]]&gt;=5,"Average",TRUE,"Poor")</f>
        <v>Average</v>
      </c>
      <c r="X2315" s="9" t="str">
        <f>IF(IMDB4[[#This Row],[Duration (min)]]&lt;90,"Short",IF(IMDB4[[#This Row],[Duration (min)]]&lt;=120,"Medium", "Long"))</f>
        <v>Medium</v>
      </c>
    </row>
    <row r="2316" spans="1:24" x14ac:dyDescent="0.25">
      <c r="A2316" s="1" t="s">
        <v>4197</v>
      </c>
      <c r="B2316" s="2">
        <v>38397</v>
      </c>
      <c r="C2316" s="30">
        <f>YEAR(IMDB4[[#This Row],[Release Date]])</f>
        <v>2005</v>
      </c>
      <c r="D2316" s="30" t="str">
        <f>FLOOR(IMDB4[[#This Row],[Year]],10)&amp;"s"</f>
        <v>2000s</v>
      </c>
      <c r="E2316" s="1" t="s">
        <v>32</v>
      </c>
      <c r="F2316" s="1" t="s">
        <v>20</v>
      </c>
      <c r="G2316" s="1" t="s">
        <v>3</v>
      </c>
      <c r="H2316" s="1" t="s">
        <v>11</v>
      </c>
      <c r="I2316" s="1" t="s">
        <v>132</v>
      </c>
      <c r="J2316" s="1" t="s">
        <v>3255</v>
      </c>
      <c r="K2316" s="1" t="s">
        <v>4198</v>
      </c>
      <c r="L2316" s="30">
        <v>922</v>
      </c>
      <c r="M2316" s="30">
        <v>1835</v>
      </c>
      <c r="N2316" s="30">
        <v>0</v>
      </c>
      <c r="O2316" s="30">
        <v>128</v>
      </c>
      <c r="P2316" s="27">
        <v>4.2</v>
      </c>
      <c r="Q2316" s="30">
        <v>41</v>
      </c>
      <c r="R2316" s="30">
        <v>97</v>
      </c>
      <c r="S2316" s="9">
        <v>1046166</v>
      </c>
      <c r="T2316" s="9">
        <v>9000000</v>
      </c>
      <c r="U2316" s="9">
        <f>IMDB4[[#This Row],[Gross Revenue]]-IMDB4[[#This Row],[Budget]]</f>
        <v>-7953834</v>
      </c>
      <c r="V2316" s="9" t="str">
        <f>IF(IMDB4[[#This Row],[Profit]]&gt;0,"Hit","Flop")</f>
        <v>Flop</v>
      </c>
      <c r="W2316" s="9" t="str" cm="1">
        <f t="array" ref="W2316">_xlfn.IFS(IMDB4[[#This Row],[IMDb Score (1-10)]]&gt;=8,"Excellent",IMDB4[[#This Row],[IMDb Score (1-10)]]&gt;=7,"Good",IMDB4[[#This Row],[IMDb Score (1-10)]]&gt;=5,"Average",TRUE,"Poor")</f>
        <v>Poor</v>
      </c>
      <c r="X2316" s="9" t="str">
        <f>IF(IMDB4[[#This Row],[Duration (min)]]&lt;90,"Short",IF(IMDB4[[#This Row],[Duration (min)]]&lt;=120,"Medium", "Long"))</f>
        <v>Medium</v>
      </c>
    </row>
    <row r="2317" spans="1:24" x14ac:dyDescent="0.25">
      <c r="A2317" s="1" t="s">
        <v>5879</v>
      </c>
      <c r="B2317" s="2">
        <v>40709</v>
      </c>
      <c r="C2317" s="30">
        <f>YEAR(IMDB4[[#This Row],[Release Date]])</f>
        <v>2011</v>
      </c>
      <c r="D2317" s="30" t="str">
        <f>FLOOR(IMDB4[[#This Row],[Year]],10)&amp;"s"</f>
        <v>2010s</v>
      </c>
      <c r="E2317" s="1" t="s">
        <v>32</v>
      </c>
      <c r="F2317" s="1" t="s">
        <v>77</v>
      </c>
      <c r="G2317" s="1" t="s">
        <v>3</v>
      </c>
      <c r="H2317" s="1" t="s">
        <v>4</v>
      </c>
      <c r="I2317" s="1" t="s">
        <v>84</v>
      </c>
      <c r="J2317" s="1" t="s">
        <v>5880</v>
      </c>
      <c r="K2317" s="1" t="s">
        <v>3235</v>
      </c>
      <c r="L2317" s="30">
        <v>921</v>
      </c>
      <c r="M2317" s="30">
        <v>2652</v>
      </c>
      <c r="N2317" s="30">
        <v>25</v>
      </c>
      <c r="O2317" s="30">
        <v>0</v>
      </c>
      <c r="P2317" s="27">
        <v>5.4</v>
      </c>
      <c r="Q2317" s="30">
        <v>132</v>
      </c>
      <c r="R2317" s="30">
        <v>88</v>
      </c>
      <c r="S2317" s="9">
        <v>21379315</v>
      </c>
      <c r="T2317" s="9">
        <v>150000000</v>
      </c>
      <c r="U2317" s="9">
        <f>IMDB4[[#This Row],[Gross Revenue]]-IMDB4[[#This Row],[Budget]]</f>
        <v>-128620685</v>
      </c>
      <c r="V2317" s="9" t="str">
        <f>IF(IMDB4[[#This Row],[Profit]]&gt;0,"Hit","Flop")</f>
        <v>Flop</v>
      </c>
      <c r="W2317" s="9" t="str" cm="1">
        <f t="array" ref="W2317">_xlfn.IFS(IMDB4[[#This Row],[IMDb Score (1-10)]]&gt;=8,"Excellent",IMDB4[[#This Row],[IMDb Score (1-10)]]&gt;=7,"Good",IMDB4[[#This Row],[IMDb Score (1-10)]]&gt;=5,"Average",TRUE,"Poor")</f>
        <v>Average</v>
      </c>
      <c r="X2317" s="9" t="str">
        <f>IF(IMDB4[[#This Row],[Duration (min)]]&lt;90,"Short",IF(IMDB4[[#This Row],[Duration (min)]]&lt;=120,"Medium", "Long"))</f>
        <v>Short</v>
      </c>
    </row>
    <row r="2318" spans="1:24" x14ac:dyDescent="0.25">
      <c r="A2318" s="1" t="s">
        <v>704</v>
      </c>
      <c r="B2318" s="2">
        <v>32619</v>
      </c>
      <c r="C2318" s="30">
        <f>YEAR(IMDB4[[#This Row],[Release Date]])</f>
        <v>1989</v>
      </c>
      <c r="D2318" s="30" t="str">
        <f>FLOOR(IMDB4[[#This Row],[Year]],10)&amp;"s"</f>
        <v>1980s</v>
      </c>
      <c r="E2318" s="1" t="s">
        <v>32</v>
      </c>
      <c r="F2318" s="1" t="s">
        <v>77</v>
      </c>
      <c r="G2318" s="1" t="s">
        <v>3</v>
      </c>
      <c r="H2318" s="1" t="s">
        <v>4</v>
      </c>
      <c r="I2318" s="1" t="s">
        <v>132</v>
      </c>
      <c r="J2318" s="1" t="s">
        <v>705</v>
      </c>
      <c r="K2318" s="1" t="s">
        <v>645</v>
      </c>
      <c r="L2318" s="30">
        <v>920</v>
      </c>
      <c r="M2318" s="30">
        <v>2725</v>
      </c>
      <c r="N2318" s="30">
        <v>13000</v>
      </c>
      <c r="O2318" s="30">
        <v>12000</v>
      </c>
      <c r="P2318" s="27">
        <v>7.6</v>
      </c>
      <c r="Q2318" s="30">
        <v>186</v>
      </c>
      <c r="R2318" s="30">
        <v>126</v>
      </c>
      <c r="S2318" s="9">
        <v>251188924</v>
      </c>
      <c r="T2318" s="9">
        <v>35000000</v>
      </c>
      <c r="U2318" s="9">
        <f>IMDB4[[#This Row],[Gross Revenue]]-IMDB4[[#This Row],[Budget]]</f>
        <v>216188924</v>
      </c>
      <c r="V2318" s="9" t="str">
        <f>IF(IMDB4[[#This Row],[Profit]]&gt;0,"Hit","Flop")</f>
        <v>Hit</v>
      </c>
      <c r="W2318" s="9" t="str" cm="1">
        <f t="array" ref="W2318">_xlfn.IFS(IMDB4[[#This Row],[IMDb Score (1-10)]]&gt;=8,"Excellent",IMDB4[[#This Row],[IMDb Score (1-10)]]&gt;=7,"Good",IMDB4[[#This Row],[IMDb Score (1-10)]]&gt;=5,"Average",TRUE,"Poor")</f>
        <v>Good</v>
      </c>
      <c r="X2318" s="9" t="str">
        <f>IF(IMDB4[[#This Row],[Duration (min)]]&lt;90,"Short",IF(IMDB4[[#This Row],[Duration (min)]]&lt;=120,"Medium", "Long"))</f>
        <v>Long</v>
      </c>
    </row>
    <row r="2319" spans="1:24" x14ac:dyDescent="0.25">
      <c r="A2319" s="1" t="s">
        <v>1169</v>
      </c>
      <c r="B2319" s="2">
        <v>34782</v>
      </c>
      <c r="C2319" s="30">
        <f>YEAR(IMDB4[[#This Row],[Release Date]])</f>
        <v>1995</v>
      </c>
      <c r="D2319" s="30" t="str">
        <f>FLOOR(IMDB4[[#This Row],[Year]],10)&amp;"s"</f>
        <v>1990s</v>
      </c>
      <c r="E2319" s="1" t="s">
        <v>32</v>
      </c>
      <c r="F2319" s="1" t="s">
        <v>77</v>
      </c>
      <c r="G2319" s="1" t="s">
        <v>3</v>
      </c>
      <c r="H2319" s="1" t="s">
        <v>4</v>
      </c>
      <c r="I2319" s="1" t="s">
        <v>132</v>
      </c>
      <c r="J2319" s="1" t="s">
        <v>705</v>
      </c>
      <c r="K2319" s="1" t="s">
        <v>785</v>
      </c>
      <c r="L2319" s="30">
        <v>920</v>
      </c>
      <c r="M2319" s="30">
        <v>2880</v>
      </c>
      <c r="N2319" s="30">
        <v>541</v>
      </c>
      <c r="O2319" s="30">
        <v>0</v>
      </c>
      <c r="P2319" s="27">
        <v>5.4</v>
      </c>
      <c r="Q2319" s="30">
        <v>144</v>
      </c>
      <c r="R2319" s="30">
        <v>121</v>
      </c>
      <c r="S2319" s="9">
        <v>184031112</v>
      </c>
      <c r="T2319" s="9">
        <v>100000000</v>
      </c>
      <c r="U2319" s="9">
        <f>IMDB4[[#This Row],[Gross Revenue]]-IMDB4[[#This Row],[Budget]]</f>
        <v>84031112</v>
      </c>
      <c r="V2319" s="9" t="str">
        <f>IF(IMDB4[[#This Row],[Profit]]&gt;0,"Hit","Flop")</f>
        <v>Hit</v>
      </c>
      <c r="W2319" s="9" t="str" cm="1">
        <f t="array" ref="W2319">_xlfn.IFS(IMDB4[[#This Row],[IMDb Score (1-10)]]&gt;=8,"Excellent",IMDB4[[#This Row],[IMDb Score (1-10)]]&gt;=7,"Good",IMDB4[[#This Row],[IMDb Score (1-10)]]&gt;=5,"Average",TRUE,"Poor")</f>
        <v>Average</v>
      </c>
      <c r="X2319" s="9" t="str">
        <f>IF(IMDB4[[#This Row],[Duration (min)]]&lt;90,"Short",IF(IMDB4[[#This Row],[Duration (min)]]&lt;=120,"Medium", "Long"))</f>
        <v>Long</v>
      </c>
    </row>
    <row r="2320" spans="1:24" x14ac:dyDescent="0.25">
      <c r="A2320" s="1" t="s">
        <v>893</v>
      </c>
      <c r="B2320" s="2">
        <v>33644</v>
      </c>
      <c r="C2320" s="30">
        <f>YEAR(IMDB4[[#This Row],[Release Date]])</f>
        <v>1992</v>
      </c>
      <c r="D2320" s="30" t="str">
        <f>FLOOR(IMDB4[[#This Row],[Year]],10)&amp;"s"</f>
        <v>1990s</v>
      </c>
      <c r="E2320" s="1" t="s">
        <v>32</v>
      </c>
      <c r="F2320" s="1" t="s">
        <v>77</v>
      </c>
      <c r="G2320" s="1" t="s">
        <v>3</v>
      </c>
      <c r="H2320" s="1" t="s">
        <v>4</v>
      </c>
      <c r="I2320" s="1" t="s">
        <v>132</v>
      </c>
      <c r="J2320" s="1" t="s">
        <v>705</v>
      </c>
      <c r="K2320" s="1" t="s">
        <v>645</v>
      </c>
      <c r="L2320" s="30">
        <v>920</v>
      </c>
      <c r="M2320" s="30">
        <v>2899</v>
      </c>
      <c r="N2320" s="30">
        <v>13000</v>
      </c>
      <c r="O2320" s="30">
        <v>0</v>
      </c>
      <c r="P2320" s="27">
        <v>7</v>
      </c>
      <c r="Q2320" s="30">
        <v>153</v>
      </c>
      <c r="R2320" s="30">
        <v>126</v>
      </c>
      <c r="S2320" s="9">
        <v>162831698</v>
      </c>
      <c r="T2320" s="9">
        <v>80000000</v>
      </c>
      <c r="U2320" s="9">
        <f>IMDB4[[#This Row],[Gross Revenue]]-IMDB4[[#This Row],[Budget]]</f>
        <v>82831698</v>
      </c>
      <c r="V2320" s="9" t="str">
        <f>IF(IMDB4[[#This Row],[Profit]]&gt;0,"Hit","Flop")</f>
        <v>Hit</v>
      </c>
      <c r="W2320" s="9" t="str" cm="1">
        <f t="array" ref="W2320">_xlfn.IFS(IMDB4[[#This Row],[IMDb Score (1-10)]]&gt;=8,"Excellent",IMDB4[[#This Row],[IMDb Score (1-10)]]&gt;=7,"Good",IMDB4[[#This Row],[IMDb Score (1-10)]]&gt;=5,"Average",TRUE,"Poor")</f>
        <v>Good</v>
      </c>
      <c r="X2320" s="9" t="str">
        <f>IF(IMDB4[[#This Row],[Duration (min)]]&lt;90,"Short",IF(IMDB4[[#This Row],[Duration (min)]]&lt;=120,"Medium", "Long"))</f>
        <v>Long</v>
      </c>
    </row>
    <row r="2321" spans="1:24" x14ac:dyDescent="0.25">
      <c r="A2321" s="1" t="s">
        <v>6692</v>
      </c>
      <c r="B2321" s="2">
        <v>41695</v>
      </c>
      <c r="C2321" s="30">
        <f>YEAR(IMDB4[[#This Row],[Release Date]])</f>
        <v>2014</v>
      </c>
      <c r="D2321" s="30" t="str">
        <f>FLOOR(IMDB4[[#This Row],[Year]],10)&amp;"s"</f>
        <v>2010s</v>
      </c>
      <c r="E2321" s="1" t="s">
        <v>32</v>
      </c>
      <c r="F2321" s="1" t="s">
        <v>20</v>
      </c>
      <c r="G2321" s="1" t="s">
        <v>3</v>
      </c>
      <c r="H2321" s="1" t="s">
        <v>4</v>
      </c>
      <c r="I2321" s="1" t="s">
        <v>92</v>
      </c>
      <c r="J2321" s="1" t="s">
        <v>6693</v>
      </c>
      <c r="K2321" s="1" t="s">
        <v>4891</v>
      </c>
      <c r="L2321" s="30">
        <v>920</v>
      </c>
      <c r="M2321" s="30">
        <v>2771</v>
      </c>
      <c r="N2321" s="30">
        <v>89</v>
      </c>
      <c r="O2321" s="30">
        <v>21000</v>
      </c>
      <c r="P2321" s="27">
        <v>6.4</v>
      </c>
      <c r="Q2321" s="30">
        <v>351</v>
      </c>
      <c r="R2321" s="30">
        <v>97</v>
      </c>
      <c r="S2321" s="9">
        <v>150056505</v>
      </c>
      <c r="T2321" s="9">
        <v>18000000</v>
      </c>
      <c r="U2321" s="9">
        <f>IMDB4[[#This Row],[Gross Revenue]]-IMDB4[[#This Row],[Budget]]</f>
        <v>132056505</v>
      </c>
      <c r="V2321" s="9" t="str">
        <f>IF(IMDB4[[#This Row],[Profit]]&gt;0,"Hit","Flop")</f>
        <v>Hit</v>
      </c>
      <c r="W2321" s="9" t="str" cm="1">
        <f t="array" ref="W2321">_xlfn.IFS(IMDB4[[#This Row],[IMDb Score (1-10)]]&gt;=8,"Excellent",IMDB4[[#This Row],[IMDb Score (1-10)]]&gt;=7,"Good",IMDB4[[#This Row],[IMDb Score (1-10)]]&gt;=5,"Average",TRUE,"Poor")</f>
        <v>Average</v>
      </c>
      <c r="X2321" s="9" t="str">
        <f>IF(IMDB4[[#This Row],[Duration (min)]]&lt;90,"Short",IF(IMDB4[[#This Row],[Duration (min)]]&lt;=120,"Medium", "Long"))</f>
        <v>Medium</v>
      </c>
    </row>
    <row r="2322" spans="1:24" x14ac:dyDescent="0.25">
      <c r="A2322" s="1" t="s">
        <v>1508</v>
      </c>
      <c r="B2322" s="2">
        <v>35754</v>
      </c>
      <c r="C2322" s="30">
        <f>YEAR(IMDB4[[#This Row],[Release Date]])</f>
        <v>1997</v>
      </c>
      <c r="D2322" s="30" t="str">
        <f>FLOOR(IMDB4[[#This Row],[Year]],10)&amp;"s"</f>
        <v>1990s</v>
      </c>
      <c r="E2322" s="1" t="s">
        <v>32</v>
      </c>
      <c r="F2322" s="1" t="s">
        <v>77</v>
      </c>
      <c r="G2322" s="1" t="s">
        <v>3</v>
      </c>
      <c r="H2322" s="1" t="s">
        <v>4</v>
      </c>
      <c r="I2322" s="1" t="s">
        <v>132</v>
      </c>
      <c r="J2322" s="1" t="s">
        <v>705</v>
      </c>
      <c r="K2322" s="1" t="s">
        <v>785</v>
      </c>
      <c r="L2322" s="30">
        <v>920</v>
      </c>
      <c r="M2322" s="30">
        <v>2699</v>
      </c>
      <c r="N2322" s="30">
        <v>541</v>
      </c>
      <c r="O2322" s="30">
        <v>0</v>
      </c>
      <c r="P2322" s="27">
        <v>3.7</v>
      </c>
      <c r="Q2322" s="30">
        <v>183</v>
      </c>
      <c r="R2322" s="30">
        <v>125</v>
      </c>
      <c r="S2322" s="9">
        <v>107285004</v>
      </c>
      <c r="T2322" s="9">
        <v>125000000</v>
      </c>
      <c r="U2322" s="9">
        <f>IMDB4[[#This Row],[Gross Revenue]]-IMDB4[[#This Row],[Budget]]</f>
        <v>-17714996</v>
      </c>
      <c r="V2322" s="9" t="str">
        <f>IF(IMDB4[[#This Row],[Profit]]&gt;0,"Hit","Flop")</f>
        <v>Flop</v>
      </c>
      <c r="W2322" s="9" t="str" cm="1">
        <f t="array" ref="W2322">_xlfn.IFS(IMDB4[[#This Row],[IMDb Score (1-10)]]&gt;=8,"Excellent",IMDB4[[#This Row],[IMDb Score (1-10)]]&gt;=7,"Good",IMDB4[[#This Row],[IMDb Score (1-10)]]&gt;=5,"Average",TRUE,"Poor")</f>
        <v>Poor</v>
      </c>
      <c r="X2322" s="9" t="str">
        <f>IF(IMDB4[[#This Row],[Duration (min)]]&lt;90,"Short",IF(IMDB4[[#This Row],[Duration (min)]]&lt;=120,"Medium", "Long"))</f>
        <v>Long</v>
      </c>
    </row>
    <row r="2323" spans="1:24" x14ac:dyDescent="0.25">
      <c r="A2323" s="1" t="s">
        <v>1194</v>
      </c>
      <c r="B2323" s="2">
        <v>34708</v>
      </c>
      <c r="C2323" s="30">
        <f>YEAR(IMDB4[[#This Row],[Release Date]])</f>
        <v>1995</v>
      </c>
      <c r="D2323" s="30" t="str">
        <f>FLOOR(IMDB4[[#This Row],[Year]],10)&amp;"s"</f>
        <v>1990s</v>
      </c>
      <c r="E2323" s="1" t="s">
        <v>32</v>
      </c>
      <c r="F2323" s="1" t="s">
        <v>77</v>
      </c>
      <c r="G2323" s="1" t="s">
        <v>3</v>
      </c>
      <c r="H2323" s="1" t="s">
        <v>4</v>
      </c>
      <c r="I2323" s="1" t="s">
        <v>132</v>
      </c>
      <c r="J2323" s="1" t="s">
        <v>1195</v>
      </c>
      <c r="K2323" s="1" t="s">
        <v>788</v>
      </c>
      <c r="L2323" s="30">
        <v>919</v>
      </c>
      <c r="M2323" s="30">
        <v>1695</v>
      </c>
      <c r="N2323" s="30">
        <v>109</v>
      </c>
      <c r="O2323" s="30">
        <v>0</v>
      </c>
      <c r="P2323" s="27">
        <v>5.9</v>
      </c>
      <c r="Q2323" s="30">
        <v>53</v>
      </c>
      <c r="R2323" s="30">
        <v>134</v>
      </c>
      <c r="S2323" s="9">
        <v>37600435</v>
      </c>
      <c r="T2323" s="9">
        <v>55000000</v>
      </c>
      <c r="U2323" s="9">
        <f>IMDB4[[#This Row],[Gross Revenue]]-IMDB4[[#This Row],[Budget]]</f>
        <v>-17399565</v>
      </c>
      <c r="V2323" s="9" t="str">
        <f>IF(IMDB4[[#This Row],[Profit]]&gt;0,"Hit","Flop")</f>
        <v>Flop</v>
      </c>
      <c r="W2323" s="9" t="str" cm="1">
        <f t="array" ref="W2323">_xlfn.IFS(IMDB4[[#This Row],[IMDb Score (1-10)]]&gt;=8,"Excellent",IMDB4[[#This Row],[IMDb Score (1-10)]]&gt;=7,"Good",IMDB4[[#This Row],[IMDb Score (1-10)]]&gt;=5,"Average",TRUE,"Poor")</f>
        <v>Average</v>
      </c>
      <c r="X2323" s="9" t="str">
        <f>IF(IMDB4[[#This Row],[Duration (min)]]&lt;90,"Short",IF(IMDB4[[#This Row],[Duration (min)]]&lt;=120,"Medium", "Long"))</f>
        <v>Long</v>
      </c>
    </row>
    <row r="2324" spans="1:24" x14ac:dyDescent="0.25">
      <c r="A2324" s="1" t="s">
        <v>366</v>
      </c>
      <c r="B2324" s="2">
        <v>30175</v>
      </c>
      <c r="C2324" s="30">
        <f>YEAR(IMDB4[[#This Row],[Release Date]])</f>
        <v>1982</v>
      </c>
      <c r="D2324" s="30" t="str">
        <f>FLOOR(IMDB4[[#This Row],[Year]],10)&amp;"s"</f>
        <v>1980s</v>
      </c>
      <c r="E2324" s="1" t="s">
        <v>32</v>
      </c>
      <c r="F2324" s="1" t="s">
        <v>40</v>
      </c>
      <c r="G2324" s="1" t="s">
        <v>3</v>
      </c>
      <c r="H2324" s="1" t="s">
        <v>4</v>
      </c>
      <c r="I2324" s="1" t="s">
        <v>92</v>
      </c>
      <c r="J2324" s="1" t="s">
        <v>367</v>
      </c>
      <c r="K2324" s="1" t="s">
        <v>368</v>
      </c>
      <c r="L2324" s="30">
        <v>919</v>
      </c>
      <c r="M2324" s="30">
        <v>2024</v>
      </c>
      <c r="N2324" s="30">
        <v>468</v>
      </c>
      <c r="O2324" s="30">
        <v>0</v>
      </c>
      <c r="P2324" s="27">
        <v>6.9</v>
      </c>
      <c r="Q2324" s="30">
        <v>166</v>
      </c>
      <c r="R2324" s="30">
        <v>129</v>
      </c>
      <c r="S2324" s="9">
        <v>37567440</v>
      </c>
      <c r="T2324" s="9">
        <v>20000000</v>
      </c>
      <c r="U2324" s="9">
        <f>IMDB4[[#This Row],[Gross Revenue]]-IMDB4[[#This Row],[Budget]]</f>
        <v>17567440</v>
      </c>
      <c r="V2324" s="9" t="str">
        <f>IF(IMDB4[[#This Row],[Profit]]&gt;0,"Hit","Flop")</f>
        <v>Hit</v>
      </c>
      <c r="W2324" s="9" t="str" cm="1">
        <f t="array" ref="W2324">_xlfn.IFS(IMDB4[[#This Row],[IMDb Score (1-10)]]&gt;=8,"Excellent",IMDB4[[#This Row],[IMDb Score (1-10)]]&gt;=7,"Good",IMDB4[[#This Row],[IMDb Score (1-10)]]&gt;=5,"Average",TRUE,"Poor")</f>
        <v>Average</v>
      </c>
      <c r="X2324" s="9" t="str">
        <f>IF(IMDB4[[#This Row],[Duration (min)]]&lt;90,"Short",IF(IMDB4[[#This Row],[Duration (min)]]&lt;=120,"Medium", "Long"))</f>
        <v>Long</v>
      </c>
    </row>
    <row r="2325" spans="1:24" x14ac:dyDescent="0.25">
      <c r="A2325" s="1" t="s">
        <v>2801</v>
      </c>
      <c r="B2325" s="2">
        <v>37096</v>
      </c>
      <c r="C2325" s="30">
        <f>YEAR(IMDB4[[#This Row],[Release Date]])</f>
        <v>2001</v>
      </c>
      <c r="D2325" s="30" t="str">
        <f>FLOOR(IMDB4[[#This Row],[Year]],10)&amp;"s"</f>
        <v>2000s</v>
      </c>
      <c r="E2325" s="1" t="s">
        <v>32</v>
      </c>
      <c r="F2325" s="1" t="s">
        <v>61</v>
      </c>
      <c r="G2325" s="1" t="s">
        <v>3</v>
      </c>
      <c r="H2325" s="1" t="s">
        <v>4</v>
      </c>
      <c r="I2325" s="1" t="s">
        <v>132</v>
      </c>
      <c r="J2325" s="1" t="s">
        <v>2802</v>
      </c>
      <c r="K2325" s="1" t="s">
        <v>647</v>
      </c>
      <c r="L2325" s="30">
        <v>919</v>
      </c>
      <c r="M2325" s="30">
        <v>4796</v>
      </c>
      <c r="N2325" s="30">
        <v>545</v>
      </c>
      <c r="O2325" s="30">
        <v>0</v>
      </c>
      <c r="P2325" s="27">
        <v>6.4</v>
      </c>
      <c r="Q2325" s="30">
        <v>89</v>
      </c>
      <c r="R2325" s="30">
        <v>132</v>
      </c>
      <c r="S2325" s="9">
        <v>29781453</v>
      </c>
      <c r="T2325" s="9">
        <v>48000000</v>
      </c>
      <c r="U2325" s="9">
        <f>IMDB4[[#This Row],[Gross Revenue]]-IMDB4[[#This Row],[Budget]]</f>
        <v>-18218547</v>
      </c>
      <c r="V2325" s="9" t="str">
        <f>IF(IMDB4[[#This Row],[Profit]]&gt;0,"Hit","Flop")</f>
        <v>Flop</v>
      </c>
      <c r="W2325" s="9" t="str" cm="1">
        <f t="array" ref="W2325">_xlfn.IFS(IMDB4[[#This Row],[IMDb Score (1-10)]]&gt;=8,"Excellent",IMDB4[[#This Row],[IMDb Score (1-10)]]&gt;=7,"Good",IMDB4[[#This Row],[IMDb Score (1-10)]]&gt;=5,"Average",TRUE,"Poor")</f>
        <v>Average</v>
      </c>
      <c r="X2325" s="9" t="str">
        <f>IF(IMDB4[[#This Row],[Duration (min)]]&lt;90,"Short",IF(IMDB4[[#This Row],[Duration (min)]]&lt;=120,"Medium", "Long"))</f>
        <v>Long</v>
      </c>
    </row>
    <row r="2326" spans="1:24" x14ac:dyDescent="0.25">
      <c r="A2326" s="1" t="s">
        <v>4775</v>
      </c>
      <c r="B2326" s="2">
        <v>39167</v>
      </c>
      <c r="C2326" s="30">
        <f>YEAR(IMDB4[[#This Row],[Release Date]])</f>
        <v>2007</v>
      </c>
      <c r="D2326" s="30" t="str">
        <f>FLOOR(IMDB4[[#This Row],[Year]],10)&amp;"s"</f>
        <v>2000s</v>
      </c>
      <c r="E2326" s="1" t="s">
        <v>32</v>
      </c>
      <c r="F2326" s="1" t="s">
        <v>91</v>
      </c>
      <c r="G2326" s="1" t="s">
        <v>3</v>
      </c>
      <c r="H2326" s="1" t="s">
        <v>4</v>
      </c>
      <c r="I2326" s="1" t="s">
        <v>92</v>
      </c>
      <c r="J2326" s="1" t="s">
        <v>4776</v>
      </c>
      <c r="K2326" s="1" t="s">
        <v>4777</v>
      </c>
      <c r="L2326" s="30">
        <v>919</v>
      </c>
      <c r="M2326" s="30">
        <v>2559</v>
      </c>
      <c r="N2326" s="30">
        <v>7</v>
      </c>
      <c r="O2326" s="30">
        <v>0</v>
      </c>
      <c r="P2326" s="27">
        <v>5.0999999999999996</v>
      </c>
      <c r="Q2326" s="30">
        <v>161</v>
      </c>
      <c r="R2326" s="30">
        <v>89</v>
      </c>
      <c r="S2326" s="9">
        <v>20801344</v>
      </c>
      <c r="T2326" s="9">
        <v>15000000</v>
      </c>
      <c r="U2326" s="9">
        <f>IMDB4[[#This Row],[Gross Revenue]]-IMDB4[[#This Row],[Budget]]</f>
        <v>5801344</v>
      </c>
      <c r="V2326" s="9" t="str">
        <f>IF(IMDB4[[#This Row],[Profit]]&gt;0,"Hit","Flop")</f>
        <v>Hit</v>
      </c>
      <c r="W2326" s="9" t="str" cm="1">
        <f t="array" ref="W2326">_xlfn.IFS(IMDB4[[#This Row],[IMDb Score (1-10)]]&gt;=8,"Excellent",IMDB4[[#This Row],[IMDb Score (1-10)]]&gt;=7,"Good",IMDB4[[#This Row],[IMDb Score (1-10)]]&gt;=5,"Average",TRUE,"Poor")</f>
        <v>Average</v>
      </c>
      <c r="X2326" s="9" t="str">
        <f>IF(IMDB4[[#This Row],[Duration (min)]]&lt;90,"Short",IF(IMDB4[[#This Row],[Duration (min)]]&lt;=120,"Medium", "Long"))</f>
        <v>Short</v>
      </c>
    </row>
    <row r="2327" spans="1:24" x14ac:dyDescent="0.25">
      <c r="A2327" s="1" t="s">
        <v>1731</v>
      </c>
      <c r="B2327" s="2">
        <v>35804</v>
      </c>
      <c r="C2327" s="30">
        <f>YEAR(IMDB4[[#This Row],[Release Date]])</f>
        <v>1998</v>
      </c>
      <c r="D2327" s="30" t="str">
        <f>FLOOR(IMDB4[[#This Row],[Year]],10)&amp;"s"</f>
        <v>1990s</v>
      </c>
      <c r="E2327" s="1" t="s">
        <v>32</v>
      </c>
      <c r="F2327" s="1" t="s">
        <v>9</v>
      </c>
      <c r="G2327" s="1" t="s">
        <v>3</v>
      </c>
      <c r="H2327" s="1" t="s">
        <v>4</v>
      </c>
      <c r="I2327" s="1" t="s">
        <v>92</v>
      </c>
      <c r="J2327" s="1" t="s">
        <v>367</v>
      </c>
      <c r="K2327" s="1" t="s">
        <v>1732</v>
      </c>
      <c r="L2327" s="30">
        <v>919</v>
      </c>
      <c r="M2327" s="30">
        <v>2288</v>
      </c>
      <c r="N2327" s="30">
        <v>4</v>
      </c>
      <c r="O2327" s="30">
        <v>51</v>
      </c>
      <c r="P2327" s="27">
        <v>6.6</v>
      </c>
      <c r="Q2327" s="30">
        <v>18</v>
      </c>
      <c r="R2327" s="30">
        <v>90</v>
      </c>
      <c r="S2327" s="9">
        <v>13493</v>
      </c>
      <c r="T2327" s="9">
        <v>600000</v>
      </c>
      <c r="U2327" s="9">
        <f>IMDB4[[#This Row],[Gross Revenue]]-IMDB4[[#This Row],[Budget]]</f>
        <v>-586507</v>
      </c>
      <c r="V2327" s="9" t="str">
        <f>IF(IMDB4[[#This Row],[Profit]]&gt;0,"Hit","Flop")</f>
        <v>Flop</v>
      </c>
      <c r="W2327" s="9" t="str" cm="1">
        <f t="array" ref="W2327">_xlfn.IFS(IMDB4[[#This Row],[IMDb Score (1-10)]]&gt;=8,"Excellent",IMDB4[[#This Row],[IMDb Score (1-10)]]&gt;=7,"Good",IMDB4[[#This Row],[IMDb Score (1-10)]]&gt;=5,"Average",TRUE,"Poor")</f>
        <v>Average</v>
      </c>
      <c r="X2327" s="9" t="str">
        <f>IF(IMDB4[[#This Row],[Duration (min)]]&lt;90,"Short",IF(IMDB4[[#This Row],[Duration (min)]]&lt;=120,"Medium", "Long"))</f>
        <v>Medium</v>
      </c>
    </row>
    <row r="2328" spans="1:24" x14ac:dyDescent="0.25">
      <c r="A2328" s="1" t="s">
        <v>3321</v>
      </c>
      <c r="B2328" s="2">
        <v>37801</v>
      </c>
      <c r="C2328" s="30">
        <f>YEAR(IMDB4[[#This Row],[Release Date]])</f>
        <v>2003</v>
      </c>
      <c r="D2328" s="30" t="str">
        <f>FLOOR(IMDB4[[#This Row],[Year]],10)&amp;"s"</f>
        <v>2000s</v>
      </c>
      <c r="E2328" s="1" t="s">
        <v>32</v>
      </c>
      <c r="F2328" s="1" t="s">
        <v>77</v>
      </c>
      <c r="G2328" s="1" t="s">
        <v>3</v>
      </c>
      <c r="H2328" s="1" t="s">
        <v>4</v>
      </c>
      <c r="I2328" s="1" t="s">
        <v>92</v>
      </c>
      <c r="J2328" s="1" t="s">
        <v>3322</v>
      </c>
      <c r="K2328" s="1" t="s">
        <v>1700</v>
      </c>
      <c r="L2328" s="30">
        <v>918</v>
      </c>
      <c r="M2328" s="30">
        <v>4692</v>
      </c>
      <c r="N2328" s="30">
        <v>31</v>
      </c>
      <c r="O2328" s="30">
        <v>3000</v>
      </c>
      <c r="P2328" s="27">
        <v>5.8</v>
      </c>
      <c r="Q2328" s="30">
        <v>273</v>
      </c>
      <c r="R2328" s="30">
        <v>97</v>
      </c>
      <c r="S2328" s="9">
        <v>82163317</v>
      </c>
      <c r="T2328" s="9">
        <v>30000000</v>
      </c>
      <c r="U2328" s="9">
        <f>IMDB4[[#This Row],[Gross Revenue]]-IMDB4[[#This Row],[Budget]]</f>
        <v>52163317</v>
      </c>
      <c r="V2328" s="9" t="str">
        <f>IF(IMDB4[[#This Row],[Profit]]&gt;0,"Hit","Flop")</f>
        <v>Hit</v>
      </c>
      <c r="W2328" s="9" t="str" cm="1">
        <f t="array" ref="W2328">_xlfn.IFS(IMDB4[[#This Row],[IMDb Score (1-10)]]&gt;=8,"Excellent",IMDB4[[#This Row],[IMDb Score (1-10)]]&gt;=7,"Good",IMDB4[[#This Row],[IMDb Score (1-10)]]&gt;=5,"Average",TRUE,"Poor")</f>
        <v>Average</v>
      </c>
      <c r="X2328" s="9" t="str">
        <f>IF(IMDB4[[#This Row],[Duration (min)]]&lt;90,"Short",IF(IMDB4[[#This Row],[Duration (min)]]&lt;=120,"Medium", "Long"))</f>
        <v>Medium</v>
      </c>
    </row>
    <row r="2329" spans="1:24" x14ac:dyDescent="0.25">
      <c r="A2329" s="1" t="s">
        <v>5787</v>
      </c>
      <c r="B2329" s="2">
        <v>40752</v>
      </c>
      <c r="C2329" s="30">
        <f>YEAR(IMDB4[[#This Row],[Release Date]])</f>
        <v>2011</v>
      </c>
      <c r="D2329" s="30" t="str">
        <f>FLOOR(IMDB4[[#This Row],[Year]],10)&amp;"s"</f>
        <v>2010s</v>
      </c>
      <c r="E2329" s="1" t="s">
        <v>32</v>
      </c>
      <c r="F2329" s="1" t="s">
        <v>77</v>
      </c>
      <c r="G2329" s="1" t="s">
        <v>3</v>
      </c>
      <c r="H2329" s="1" t="s">
        <v>4</v>
      </c>
      <c r="I2329" s="1" t="s">
        <v>132</v>
      </c>
      <c r="J2329" s="1" t="s">
        <v>5788</v>
      </c>
      <c r="K2329" s="1" t="s">
        <v>2817</v>
      </c>
      <c r="L2329" s="30">
        <v>918</v>
      </c>
      <c r="M2329" s="30">
        <v>3500</v>
      </c>
      <c r="N2329" s="30">
        <v>14</v>
      </c>
      <c r="O2329" s="30">
        <v>0</v>
      </c>
      <c r="P2329" s="27">
        <v>4.4000000000000004</v>
      </c>
      <c r="Q2329" s="30">
        <v>88</v>
      </c>
      <c r="R2329" s="30">
        <v>113</v>
      </c>
      <c r="S2329" s="9">
        <v>37911876</v>
      </c>
      <c r="T2329" s="9">
        <v>32000000</v>
      </c>
      <c r="U2329" s="9">
        <f>IMDB4[[#This Row],[Gross Revenue]]-IMDB4[[#This Row],[Budget]]</f>
        <v>5911876</v>
      </c>
      <c r="V2329" s="9" t="str">
        <f>IF(IMDB4[[#This Row],[Profit]]&gt;0,"Hit","Flop")</f>
        <v>Hit</v>
      </c>
      <c r="W2329" s="9" t="str" cm="1">
        <f t="array" ref="W2329">_xlfn.IFS(IMDB4[[#This Row],[IMDb Score (1-10)]]&gt;=8,"Excellent",IMDB4[[#This Row],[IMDb Score (1-10)]]&gt;=7,"Good",IMDB4[[#This Row],[IMDb Score (1-10)]]&gt;=5,"Average",TRUE,"Poor")</f>
        <v>Poor</v>
      </c>
      <c r="X2329" s="9" t="str">
        <f>IF(IMDB4[[#This Row],[Duration (min)]]&lt;90,"Short",IF(IMDB4[[#This Row],[Duration (min)]]&lt;=120,"Medium", "Long"))</f>
        <v>Medium</v>
      </c>
    </row>
    <row r="2330" spans="1:24" x14ac:dyDescent="0.25">
      <c r="A2330" s="1" t="s">
        <v>4932</v>
      </c>
      <c r="B2330" s="2">
        <v>39782</v>
      </c>
      <c r="C2330" s="30">
        <f>YEAR(IMDB4[[#This Row],[Release Date]])</f>
        <v>2008</v>
      </c>
      <c r="D2330" s="30" t="str">
        <f>FLOOR(IMDB4[[#This Row],[Year]],10)&amp;"s"</f>
        <v>2000s</v>
      </c>
      <c r="E2330" s="1" t="s">
        <v>32</v>
      </c>
      <c r="F2330" s="1" t="s">
        <v>9</v>
      </c>
      <c r="G2330" s="1" t="s">
        <v>3</v>
      </c>
      <c r="H2330" s="1" t="s">
        <v>4</v>
      </c>
      <c r="I2330" s="1" t="s">
        <v>28</v>
      </c>
      <c r="J2330" s="1" t="s">
        <v>1195</v>
      </c>
      <c r="K2330" s="1" t="s">
        <v>4933</v>
      </c>
      <c r="L2330" s="30">
        <v>918</v>
      </c>
      <c r="M2330" s="30">
        <v>3317</v>
      </c>
      <c r="N2330" s="30">
        <v>22</v>
      </c>
      <c r="O2330" s="30">
        <v>851</v>
      </c>
      <c r="P2330" s="27">
        <v>6.7</v>
      </c>
      <c r="Q2330" s="30">
        <v>73</v>
      </c>
      <c r="R2330" s="30">
        <v>101</v>
      </c>
      <c r="S2330" s="9">
        <v>17655201</v>
      </c>
      <c r="T2330" s="9">
        <v>10000000</v>
      </c>
      <c r="U2330" s="9">
        <f>IMDB4[[#This Row],[Gross Revenue]]-IMDB4[[#This Row],[Budget]]</f>
        <v>7655201</v>
      </c>
      <c r="V2330" s="9" t="str">
        <f>IF(IMDB4[[#This Row],[Profit]]&gt;0,"Hit","Flop")</f>
        <v>Hit</v>
      </c>
      <c r="W2330" s="9" t="str" cm="1">
        <f t="array" ref="W2330">_xlfn.IFS(IMDB4[[#This Row],[IMDb Score (1-10)]]&gt;=8,"Excellent",IMDB4[[#This Row],[IMDb Score (1-10)]]&gt;=7,"Good",IMDB4[[#This Row],[IMDb Score (1-10)]]&gt;=5,"Average",TRUE,"Poor")</f>
        <v>Average</v>
      </c>
      <c r="X2330" s="9" t="str">
        <f>IF(IMDB4[[#This Row],[Duration (min)]]&lt;90,"Short",IF(IMDB4[[#This Row],[Duration (min)]]&lt;=120,"Medium", "Long"))</f>
        <v>Medium</v>
      </c>
    </row>
    <row r="2331" spans="1:24" x14ac:dyDescent="0.25">
      <c r="A2331" s="1" t="s">
        <v>3629</v>
      </c>
      <c r="B2331" s="2">
        <v>38310</v>
      </c>
      <c r="C2331" s="30">
        <f>YEAR(IMDB4[[#This Row],[Release Date]])</f>
        <v>2004</v>
      </c>
      <c r="D2331" s="30" t="str">
        <f>FLOOR(IMDB4[[#This Row],[Year]],10)&amp;"s"</f>
        <v>2000s</v>
      </c>
      <c r="E2331" s="1" t="s">
        <v>32</v>
      </c>
      <c r="F2331" s="1" t="s">
        <v>61</v>
      </c>
      <c r="G2331" s="1" t="s">
        <v>10</v>
      </c>
      <c r="H2331" s="1" t="s">
        <v>11</v>
      </c>
      <c r="I2331" s="1" t="s">
        <v>92</v>
      </c>
      <c r="J2331" s="1" t="s">
        <v>3630</v>
      </c>
      <c r="K2331" s="1" t="s">
        <v>3631</v>
      </c>
      <c r="L2331" s="30">
        <v>918</v>
      </c>
      <c r="M2331" s="30">
        <v>2334</v>
      </c>
      <c r="N2331" s="30">
        <v>101</v>
      </c>
      <c r="O2331" s="30">
        <v>14000</v>
      </c>
      <c r="P2331" s="27">
        <v>8.3000000000000007</v>
      </c>
      <c r="Q2331" s="30">
        <v>192</v>
      </c>
      <c r="R2331" s="30">
        <v>178</v>
      </c>
      <c r="S2331" s="9">
        <v>5501940</v>
      </c>
      <c r="T2331" s="9">
        <v>13500000</v>
      </c>
      <c r="U2331" s="9">
        <f>IMDB4[[#This Row],[Gross Revenue]]-IMDB4[[#This Row],[Budget]]</f>
        <v>-7998060</v>
      </c>
      <c r="V2331" s="9" t="str">
        <f>IF(IMDB4[[#This Row],[Profit]]&gt;0,"Hit","Flop")</f>
        <v>Flop</v>
      </c>
      <c r="W2331" s="9" t="str" cm="1">
        <f t="array" ref="W2331">_xlfn.IFS(IMDB4[[#This Row],[IMDb Score (1-10)]]&gt;=8,"Excellent",IMDB4[[#This Row],[IMDb Score (1-10)]]&gt;=7,"Good",IMDB4[[#This Row],[IMDb Score (1-10)]]&gt;=5,"Average",TRUE,"Poor")</f>
        <v>Excellent</v>
      </c>
      <c r="X2331" s="9" t="str">
        <f>IF(IMDB4[[#This Row],[Duration (min)]]&lt;90,"Short",IF(IMDB4[[#This Row],[Duration (min)]]&lt;=120,"Medium", "Long"))</f>
        <v>Long</v>
      </c>
    </row>
    <row r="2332" spans="1:24" x14ac:dyDescent="0.25">
      <c r="A2332" s="1" t="s">
        <v>5109</v>
      </c>
      <c r="B2332" s="2">
        <v>39697</v>
      </c>
      <c r="C2332" s="30">
        <f>YEAR(IMDB4[[#This Row],[Release Date]])</f>
        <v>2008</v>
      </c>
      <c r="D2332" s="30" t="str">
        <f>FLOOR(IMDB4[[#This Row],[Year]],10)&amp;"s"</f>
        <v>2000s</v>
      </c>
      <c r="E2332" s="1" t="s">
        <v>32</v>
      </c>
      <c r="F2332" s="1" t="s">
        <v>2</v>
      </c>
      <c r="G2332" s="1" t="s">
        <v>3</v>
      </c>
      <c r="H2332" s="1" t="s">
        <v>1877</v>
      </c>
      <c r="I2332" s="1" t="s">
        <v>92</v>
      </c>
      <c r="J2332" s="1" t="s">
        <v>3630</v>
      </c>
      <c r="K2332" s="1" t="s">
        <v>1827</v>
      </c>
      <c r="L2332" s="30">
        <v>918</v>
      </c>
      <c r="M2332" s="30">
        <v>1252</v>
      </c>
      <c r="N2332" s="30">
        <v>122</v>
      </c>
      <c r="O2332" s="30">
        <v>0</v>
      </c>
      <c r="P2332" s="27">
        <v>6.7</v>
      </c>
      <c r="Q2332" s="30">
        <v>150</v>
      </c>
      <c r="R2332" s="30">
        <v>111</v>
      </c>
      <c r="S2332" s="9">
        <v>2203641</v>
      </c>
      <c r="T2332" s="9">
        <v>15000000</v>
      </c>
      <c r="U2332" s="9">
        <f>IMDB4[[#This Row],[Gross Revenue]]-IMDB4[[#This Row],[Budget]]</f>
        <v>-12796359</v>
      </c>
      <c r="V2332" s="9" t="str">
        <f>IF(IMDB4[[#This Row],[Profit]]&gt;0,"Hit","Flop")</f>
        <v>Flop</v>
      </c>
      <c r="W2332" s="9" t="str" cm="1">
        <f t="array" ref="W2332">_xlfn.IFS(IMDB4[[#This Row],[IMDb Score (1-10)]]&gt;=8,"Excellent",IMDB4[[#This Row],[IMDb Score (1-10)]]&gt;=7,"Good",IMDB4[[#This Row],[IMDb Score (1-10)]]&gt;=5,"Average",TRUE,"Poor")</f>
        <v>Average</v>
      </c>
      <c r="X2332" s="9" t="str">
        <f>IF(IMDB4[[#This Row],[Duration (min)]]&lt;90,"Short",IF(IMDB4[[#This Row],[Duration (min)]]&lt;=120,"Medium", "Long"))</f>
        <v>Medium</v>
      </c>
    </row>
    <row r="2333" spans="1:24" x14ac:dyDescent="0.25">
      <c r="A2333" s="1" t="s">
        <v>436</v>
      </c>
      <c r="B2333" s="2">
        <v>30935</v>
      </c>
      <c r="C2333" s="30">
        <f>YEAR(IMDB4[[#This Row],[Release Date]])</f>
        <v>1984</v>
      </c>
      <c r="D2333" s="30" t="str">
        <f>FLOOR(IMDB4[[#This Row],[Year]],10)&amp;"s"</f>
        <v>1980s</v>
      </c>
      <c r="E2333" s="1" t="s">
        <v>32</v>
      </c>
      <c r="F2333" s="1" t="s">
        <v>77</v>
      </c>
      <c r="G2333" s="1" t="s">
        <v>3</v>
      </c>
      <c r="H2333" s="1" t="s">
        <v>4</v>
      </c>
      <c r="I2333" s="1" t="s">
        <v>132</v>
      </c>
      <c r="J2333" s="1" t="s">
        <v>437</v>
      </c>
      <c r="K2333" s="1" t="s">
        <v>438</v>
      </c>
      <c r="L2333" s="30">
        <v>913</v>
      </c>
      <c r="M2333" s="30">
        <v>2449</v>
      </c>
      <c r="N2333" s="30">
        <v>0</v>
      </c>
      <c r="O2333" s="30">
        <v>11000</v>
      </c>
      <c r="P2333" s="27">
        <v>6.6</v>
      </c>
      <c r="Q2333" s="30">
        <v>144</v>
      </c>
      <c r="R2333" s="30">
        <v>177</v>
      </c>
      <c r="S2333" s="9">
        <v>27400000</v>
      </c>
      <c r="T2333" s="9">
        <v>40000000</v>
      </c>
      <c r="U2333" s="9">
        <f>IMDB4[[#This Row],[Gross Revenue]]-IMDB4[[#This Row],[Budget]]</f>
        <v>-12600000</v>
      </c>
      <c r="V2333" s="9" t="str">
        <f>IF(IMDB4[[#This Row],[Profit]]&gt;0,"Hit","Flop")</f>
        <v>Flop</v>
      </c>
      <c r="W2333" s="9" t="str" cm="1">
        <f t="array" ref="W2333">_xlfn.IFS(IMDB4[[#This Row],[IMDb Score (1-10)]]&gt;=8,"Excellent",IMDB4[[#This Row],[IMDb Score (1-10)]]&gt;=7,"Good",IMDB4[[#This Row],[IMDb Score (1-10)]]&gt;=5,"Average",TRUE,"Poor")</f>
        <v>Average</v>
      </c>
      <c r="X2333" s="9" t="str">
        <f>IF(IMDB4[[#This Row],[Duration (min)]]&lt;90,"Short",IF(IMDB4[[#This Row],[Duration (min)]]&lt;=120,"Medium", "Long"))</f>
        <v>Long</v>
      </c>
    </row>
    <row r="2334" spans="1:24" x14ac:dyDescent="0.25">
      <c r="A2334" s="1" t="s">
        <v>4293</v>
      </c>
      <c r="B2334" s="2">
        <v>39054</v>
      </c>
      <c r="C2334" s="30">
        <f>YEAR(IMDB4[[#This Row],[Release Date]])</f>
        <v>2006</v>
      </c>
      <c r="D2334" s="30" t="str">
        <f>FLOOR(IMDB4[[#This Row],[Year]],10)&amp;"s"</f>
        <v>2000s</v>
      </c>
      <c r="E2334" s="1" t="s">
        <v>32</v>
      </c>
      <c r="F2334" s="1" t="s">
        <v>9</v>
      </c>
      <c r="G2334" s="1" t="s">
        <v>3</v>
      </c>
      <c r="H2334" s="1" t="s">
        <v>4</v>
      </c>
      <c r="I2334" s="1" t="s">
        <v>132</v>
      </c>
      <c r="J2334" s="1" t="s">
        <v>2558</v>
      </c>
      <c r="K2334" s="1" t="s">
        <v>1776</v>
      </c>
      <c r="L2334" s="30">
        <v>912</v>
      </c>
      <c r="M2334" s="30">
        <v>2856</v>
      </c>
      <c r="N2334" s="30">
        <v>386</v>
      </c>
      <c r="O2334" s="30">
        <v>0</v>
      </c>
      <c r="P2334" s="27">
        <v>6.5</v>
      </c>
      <c r="Q2334" s="30">
        <v>241</v>
      </c>
      <c r="R2334" s="30">
        <v>130</v>
      </c>
      <c r="S2334" s="9">
        <v>103338338</v>
      </c>
      <c r="T2334" s="9">
        <v>70000000</v>
      </c>
      <c r="U2334" s="9">
        <f>IMDB4[[#This Row],[Gross Revenue]]-IMDB4[[#This Row],[Budget]]</f>
        <v>33338338</v>
      </c>
      <c r="V2334" s="9" t="str">
        <f>IF(IMDB4[[#This Row],[Profit]]&gt;0,"Hit","Flop")</f>
        <v>Hit</v>
      </c>
      <c r="W2334" s="9" t="str" cm="1">
        <f t="array" ref="W2334">_xlfn.IFS(IMDB4[[#This Row],[IMDb Score (1-10)]]&gt;=8,"Excellent",IMDB4[[#This Row],[IMDb Score (1-10)]]&gt;=7,"Good",IMDB4[[#This Row],[IMDb Score (1-10)]]&gt;=5,"Average",TRUE,"Poor")</f>
        <v>Average</v>
      </c>
      <c r="X2334" s="9" t="str">
        <f>IF(IMDB4[[#This Row],[Duration (min)]]&lt;90,"Short",IF(IMDB4[[#This Row],[Duration (min)]]&lt;=120,"Medium", "Long"))</f>
        <v>Long</v>
      </c>
    </row>
    <row r="2335" spans="1:24" x14ac:dyDescent="0.25">
      <c r="A2335" s="1" t="s">
        <v>3763</v>
      </c>
      <c r="B2335" s="2">
        <v>38306</v>
      </c>
      <c r="C2335" s="30">
        <f>YEAR(IMDB4[[#This Row],[Release Date]])</f>
        <v>2004</v>
      </c>
      <c r="D2335" s="30" t="str">
        <f>FLOOR(IMDB4[[#This Row],[Year]],10)&amp;"s"</f>
        <v>2000s</v>
      </c>
      <c r="E2335" s="1" t="s">
        <v>32</v>
      </c>
      <c r="F2335" s="1" t="s">
        <v>40</v>
      </c>
      <c r="G2335" s="1" t="s">
        <v>3</v>
      </c>
      <c r="H2335" s="1" t="s">
        <v>4</v>
      </c>
      <c r="I2335" s="1" t="s">
        <v>92</v>
      </c>
      <c r="J2335" s="1" t="s">
        <v>437</v>
      </c>
      <c r="K2335" s="1" t="s">
        <v>2046</v>
      </c>
      <c r="L2335" s="30">
        <v>912</v>
      </c>
      <c r="M2335" s="30">
        <v>2170</v>
      </c>
      <c r="N2335" s="30">
        <v>729</v>
      </c>
      <c r="O2335" s="30">
        <v>0</v>
      </c>
      <c r="P2335" s="27">
        <v>7.5</v>
      </c>
      <c r="Q2335" s="30">
        <v>285</v>
      </c>
      <c r="R2335" s="30">
        <v>126</v>
      </c>
      <c r="S2335" s="9">
        <v>71502303</v>
      </c>
      <c r="T2335" s="9">
        <v>12000000</v>
      </c>
      <c r="U2335" s="9">
        <f>IMDB4[[#This Row],[Gross Revenue]]-IMDB4[[#This Row],[Budget]]</f>
        <v>59502303</v>
      </c>
      <c r="V2335" s="9" t="str">
        <f>IF(IMDB4[[#This Row],[Profit]]&gt;0,"Hit","Flop")</f>
        <v>Hit</v>
      </c>
      <c r="W2335" s="9" t="str" cm="1">
        <f t="array" ref="W2335">_xlfn.IFS(IMDB4[[#This Row],[IMDb Score (1-10)]]&gt;=8,"Excellent",IMDB4[[#This Row],[IMDb Score (1-10)]]&gt;=7,"Good",IMDB4[[#This Row],[IMDb Score (1-10)]]&gt;=5,"Average",TRUE,"Poor")</f>
        <v>Good</v>
      </c>
      <c r="X2335" s="9" t="str">
        <f>IF(IMDB4[[#This Row],[Duration (min)]]&lt;90,"Short",IF(IMDB4[[#This Row],[Duration (min)]]&lt;=120,"Medium", "Long"))</f>
        <v>Long</v>
      </c>
    </row>
    <row r="2336" spans="1:24" x14ac:dyDescent="0.25">
      <c r="A2336" s="1" t="s">
        <v>690</v>
      </c>
      <c r="B2336" s="2">
        <v>32195</v>
      </c>
      <c r="C2336" s="30">
        <f>YEAR(IMDB4[[#This Row],[Release Date]])</f>
        <v>1988</v>
      </c>
      <c r="D2336" s="30" t="str">
        <f>FLOOR(IMDB4[[#This Row],[Year]],10)&amp;"s"</f>
        <v>1980s</v>
      </c>
      <c r="E2336" s="1" t="s">
        <v>32</v>
      </c>
      <c r="F2336" s="1" t="s">
        <v>40</v>
      </c>
      <c r="G2336" s="1" t="s">
        <v>3</v>
      </c>
      <c r="H2336" s="1" t="s">
        <v>4</v>
      </c>
      <c r="I2336" s="1" t="s">
        <v>28</v>
      </c>
      <c r="J2336" s="1" t="s">
        <v>594</v>
      </c>
      <c r="K2336" s="1" t="s">
        <v>691</v>
      </c>
      <c r="L2336" s="30">
        <v>912</v>
      </c>
      <c r="M2336" s="30">
        <v>1833</v>
      </c>
      <c r="N2336" s="30">
        <v>383</v>
      </c>
      <c r="O2336" s="30">
        <v>5000</v>
      </c>
      <c r="P2336" s="27">
        <v>7.3</v>
      </c>
      <c r="Q2336" s="30">
        <v>24</v>
      </c>
      <c r="R2336" s="30">
        <v>69</v>
      </c>
      <c r="S2336" s="9">
        <v>48092846</v>
      </c>
      <c r="T2336" s="9">
        <v>12500000</v>
      </c>
      <c r="U2336" s="9">
        <f>IMDB4[[#This Row],[Gross Revenue]]-IMDB4[[#This Row],[Budget]]</f>
        <v>35592846</v>
      </c>
      <c r="V2336" s="9" t="str">
        <f>IF(IMDB4[[#This Row],[Profit]]&gt;0,"Hit","Flop")</f>
        <v>Hit</v>
      </c>
      <c r="W2336" s="9" t="str" cm="1">
        <f t="array" ref="W2336">_xlfn.IFS(IMDB4[[#This Row],[IMDb Score (1-10)]]&gt;=8,"Excellent",IMDB4[[#This Row],[IMDb Score (1-10)]]&gt;=7,"Good",IMDB4[[#This Row],[IMDb Score (1-10)]]&gt;=5,"Average",TRUE,"Poor")</f>
        <v>Good</v>
      </c>
      <c r="X2336" s="9" t="str">
        <f>IF(IMDB4[[#This Row],[Duration (min)]]&lt;90,"Short",IF(IMDB4[[#This Row],[Duration (min)]]&lt;=120,"Medium", "Long"))</f>
        <v>Short</v>
      </c>
    </row>
    <row r="2337" spans="1:24" x14ac:dyDescent="0.25">
      <c r="A2337" s="1" t="s">
        <v>2557</v>
      </c>
      <c r="B2337" s="2">
        <v>36527</v>
      </c>
      <c r="C2337" s="30">
        <f>YEAR(IMDB4[[#This Row],[Release Date]])</f>
        <v>2000</v>
      </c>
      <c r="D2337" s="30" t="str">
        <f>FLOOR(IMDB4[[#This Row],[Year]],10)&amp;"s"</f>
        <v>2000s</v>
      </c>
      <c r="E2337" s="1" t="s">
        <v>32</v>
      </c>
      <c r="F2337" s="1" t="s">
        <v>91</v>
      </c>
      <c r="G2337" s="1" t="s">
        <v>3</v>
      </c>
      <c r="H2337" s="1" t="s">
        <v>4</v>
      </c>
      <c r="I2337" s="1" t="s">
        <v>92</v>
      </c>
      <c r="J2337" s="1" t="s">
        <v>2558</v>
      </c>
      <c r="K2337" s="1" t="s">
        <v>2559</v>
      </c>
      <c r="L2337" s="30">
        <v>912</v>
      </c>
      <c r="M2337" s="30">
        <v>2682</v>
      </c>
      <c r="N2337" s="30">
        <v>83</v>
      </c>
      <c r="O2337" s="30">
        <v>243</v>
      </c>
      <c r="P2337" s="27">
        <v>4.0999999999999996</v>
      </c>
      <c r="Q2337" s="30">
        <v>108</v>
      </c>
      <c r="R2337" s="30">
        <v>97</v>
      </c>
      <c r="S2337" s="9">
        <v>21468807</v>
      </c>
      <c r="T2337" s="9">
        <v>14000000</v>
      </c>
      <c r="U2337" s="9">
        <f>IMDB4[[#This Row],[Gross Revenue]]-IMDB4[[#This Row],[Budget]]</f>
        <v>7468807</v>
      </c>
      <c r="V2337" s="9" t="str">
        <f>IF(IMDB4[[#This Row],[Profit]]&gt;0,"Hit","Flop")</f>
        <v>Hit</v>
      </c>
      <c r="W2337" s="9" t="str" cm="1">
        <f t="array" ref="W2337">_xlfn.IFS(IMDB4[[#This Row],[IMDb Score (1-10)]]&gt;=8,"Excellent",IMDB4[[#This Row],[IMDb Score (1-10)]]&gt;=7,"Good",IMDB4[[#This Row],[IMDb Score (1-10)]]&gt;=5,"Average",TRUE,"Poor")</f>
        <v>Poor</v>
      </c>
      <c r="X2337" s="9" t="str">
        <f>IF(IMDB4[[#This Row],[Duration (min)]]&lt;90,"Short",IF(IMDB4[[#This Row],[Duration (min)]]&lt;=120,"Medium", "Long"))</f>
        <v>Medium</v>
      </c>
    </row>
    <row r="2338" spans="1:24" x14ac:dyDescent="0.25">
      <c r="A2338" s="1" t="s">
        <v>593</v>
      </c>
      <c r="B2338" s="2">
        <v>31813</v>
      </c>
      <c r="C2338" s="30">
        <f>YEAR(IMDB4[[#This Row],[Release Date]])</f>
        <v>1987</v>
      </c>
      <c r="D2338" s="30" t="str">
        <f>FLOOR(IMDB4[[#This Row],[Year]],10)&amp;"s"</f>
        <v>1980s</v>
      </c>
      <c r="E2338" s="1" t="s">
        <v>32</v>
      </c>
      <c r="F2338" s="1" t="s">
        <v>40</v>
      </c>
      <c r="G2338" s="1" t="s">
        <v>3</v>
      </c>
      <c r="H2338" s="1" t="s">
        <v>4</v>
      </c>
      <c r="I2338" s="1" t="s">
        <v>132</v>
      </c>
      <c r="J2338" s="1" t="s">
        <v>594</v>
      </c>
      <c r="K2338" s="1" t="s">
        <v>595</v>
      </c>
      <c r="L2338" s="30">
        <v>912</v>
      </c>
      <c r="M2338" s="30">
        <v>2355</v>
      </c>
      <c r="N2338" s="30">
        <v>114</v>
      </c>
      <c r="O2338" s="30">
        <v>0</v>
      </c>
      <c r="P2338" s="27">
        <v>2.8</v>
      </c>
      <c r="Q2338" s="30">
        <v>80</v>
      </c>
      <c r="R2338" s="30">
        <v>92</v>
      </c>
      <c r="S2338" s="9">
        <v>20763013</v>
      </c>
      <c r="T2338" s="9">
        <v>23000000</v>
      </c>
      <c r="U2338" s="9">
        <f>IMDB4[[#This Row],[Gross Revenue]]-IMDB4[[#This Row],[Budget]]</f>
        <v>-2236987</v>
      </c>
      <c r="V2338" s="9" t="str">
        <f>IF(IMDB4[[#This Row],[Profit]]&gt;0,"Hit","Flop")</f>
        <v>Flop</v>
      </c>
      <c r="W2338" s="9" t="str" cm="1">
        <f t="array" ref="W2338">_xlfn.IFS(IMDB4[[#This Row],[IMDb Score (1-10)]]&gt;=8,"Excellent",IMDB4[[#This Row],[IMDb Score (1-10)]]&gt;=7,"Good",IMDB4[[#This Row],[IMDb Score (1-10)]]&gt;=5,"Average",TRUE,"Poor")</f>
        <v>Poor</v>
      </c>
      <c r="X2338" s="9" t="str">
        <f>IF(IMDB4[[#This Row],[Duration (min)]]&lt;90,"Short",IF(IMDB4[[#This Row],[Duration (min)]]&lt;=120,"Medium", "Long"))</f>
        <v>Medium</v>
      </c>
    </row>
    <row r="2339" spans="1:24" x14ac:dyDescent="0.25">
      <c r="A2339" s="1" t="s">
        <v>1866</v>
      </c>
      <c r="B2339" s="2">
        <v>36119</v>
      </c>
      <c r="C2339" s="30">
        <f>YEAR(IMDB4[[#This Row],[Release Date]])</f>
        <v>1998</v>
      </c>
      <c r="D2339" s="30" t="str">
        <f>FLOOR(IMDB4[[#This Row],[Year]],10)&amp;"s"</f>
        <v>1990s</v>
      </c>
      <c r="E2339" s="1" t="s">
        <v>32</v>
      </c>
      <c r="F2339" s="1" t="s">
        <v>20</v>
      </c>
      <c r="G2339" s="1" t="s">
        <v>3</v>
      </c>
      <c r="H2339" s="1" t="s">
        <v>338</v>
      </c>
      <c r="I2339" s="1" t="s">
        <v>132</v>
      </c>
      <c r="J2339" s="1" t="s">
        <v>1867</v>
      </c>
      <c r="K2339" s="1" t="s">
        <v>1868</v>
      </c>
      <c r="L2339" s="30">
        <v>912</v>
      </c>
      <c r="M2339" s="30">
        <v>3163</v>
      </c>
      <c r="N2339" s="30">
        <v>149</v>
      </c>
      <c r="O2339" s="30">
        <v>0</v>
      </c>
      <c r="P2339" s="27">
        <v>7.2</v>
      </c>
      <c r="Q2339" s="30">
        <v>56</v>
      </c>
      <c r="R2339" s="30">
        <v>89</v>
      </c>
      <c r="S2339" s="9">
        <v>6719300</v>
      </c>
      <c r="T2339" s="9">
        <v>2000000</v>
      </c>
      <c r="U2339" s="9">
        <f>IMDB4[[#This Row],[Gross Revenue]]-IMDB4[[#This Row],[Budget]]</f>
        <v>4719300</v>
      </c>
      <c r="V2339" s="9" t="str">
        <f>IF(IMDB4[[#This Row],[Profit]]&gt;0,"Hit","Flop")</f>
        <v>Hit</v>
      </c>
      <c r="W2339" s="9" t="str" cm="1">
        <f t="array" ref="W2339">_xlfn.IFS(IMDB4[[#This Row],[IMDb Score (1-10)]]&gt;=8,"Excellent",IMDB4[[#This Row],[IMDb Score (1-10)]]&gt;=7,"Good",IMDB4[[#This Row],[IMDb Score (1-10)]]&gt;=5,"Average",TRUE,"Poor")</f>
        <v>Good</v>
      </c>
      <c r="X2339" s="9" t="str">
        <f>IF(IMDB4[[#This Row],[Duration (min)]]&lt;90,"Short",IF(IMDB4[[#This Row],[Duration (min)]]&lt;=120,"Medium", "Long"))</f>
        <v>Short</v>
      </c>
    </row>
    <row r="2340" spans="1:24" x14ac:dyDescent="0.25">
      <c r="A2340" s="1" t="s">
        <v>3206</v>
      </c>
      <c r="B2340" s="2">
        <v>37532</v>
      </c>
      <c r="C2340" s="30">
        <f>YEAR(IMDB4[[#This Row],[Release Date]])</f>
        <v>2002</v>
      </c>
      <c r="D2340" s="30" t="str">
        <f>FLOOR(IMDB4[[#This Row],[Year]],10)&amp;"s"</f>
        <v>2000s</v>
      </c>
      <c r="E2340" s="1" t="s">
        <v>32</v>
      </c>
      <c r="F2340" s="1" t="s">
        <v>20</v>
      </c>
      <c r="G2340" s="1" t="s">
        <v>3</v>
      </c>
      <c r="H2340" s="1" t="s">
        <v>4</v>
      </c>
      <c r="I2340" s="1" t="s">
        <v>84</v>
      </c>
      <c r="J2340" s="1" t="s">
        <v>3207</v>
      </c>
      <c r="K2340" s="1" t="s">
        <v>3208</v>
      </c>
      <c r="L2340" s="30">
        <v>911</v>
      </c>
      <c r="M2340" s="30">
        <v>3058</v>
      </c>
      <c r="N2340" s="30">
        <v>11</v>
      </c>
      <c r="O2340" s="30">
        <v>1000</v>
      </c>
      <c r="P2340" s="27">
        <v>3.3</v>
      </c>
      <c r="Q2340" s="30">
        <v>56</v>
      </c>
      <c r="R2340" s="30">
        <v>80</v>
      </c>
      <c r="S2340" s="9">
        <v>40363530</v>
      </c>
      <c r="T2340" s="9">
        <v>16000000</v>
      </c>
      <c r="U2340" s="9">
        <f>IMDB4[[#This Row],[Gross Revenue]]-IMDB4[[#This Row],[Budget]]</f>
        <v>24363530</v>
      </c>
      <c r="V2340" s="9" t="str">
        <f>IF(IMDB4[[#This Row],[Profit]]&gt;0,"Hit","Flop")</f>
        <v>Hit</v>
      </c>
      <c r="W2340" s="9" t="str" cm="1">
        <f t="array" ref="W2340">_xlfn.IFS(IMDB4[[#This Row],[IMDb Score (1-10)]]&gt;=8,"Excellent",IMDB4[[#This Row],[IMDb Score (1-10)]]&gt;=7,"Good",IMDB4[[#This Row],[IMDb Score (1-10)]]&gt;=5,"Average",TRUE,"Poor")</f>
        <v>Poor</v>
      </c>
      <c r="X2340" s="9" t="str">
        <f>IF(IMDB4[[#This Row],[Duration (min)]]&lt;90,"Short",IF(IMDB4[[#This Row],[Duration (min)]]&lt;=120,"Medium", "Long"))</f>
        <v>Short</v>
      </c>
    </row>
    <row r="2341" spans="1:24" x14ac:dyDescent="0.25">
      <c r="A2341" s="1" t="s">
        <v>4742</v>
      </c>
      <c r="B2341" s="2">
        <v>39409</v>
      </c>
      <c r="C2341" s="30">
        <f>YEAR(IMDB4[[#This Row],[Release Date]])</f>
        <v>2007</v>
      </c>
      <c r="D2341" s="30" t="str">
        <f>FLOOR(IMDB4[[#This Row],[Year]],10)&amp;"s"</f>
        <v>2000s</v>
      </c>
      <c r="E2341" s="1" t="s">
        <v>32</v>
      </c>
      <c r="F2341" s="1" t="s">
        <v>177</v>
      </c>
      <c r="G2341" s="1" t="s">
        <v>3</v>
      </c>
      <c r="H2341" s="1" t="s">
        <v>4</v>
      </c>
      <c r="I2341" s="1" t="s">
        <v>132</v>
      </c>
      <c r="J2341" s="1" t="s">
        <v>740</v>
      </c>
      <c r="K2341" s="1" t="s">
        <v>740</v>
      </c>
      <c r="L2341" s="30">
        <v>909</v>
      </c>
      <c r="M2341" s="30">
        <v>1633</v>
      </c>
      <c r="N2341" s="30">
        <v>909</v>
      </c>
      <c r="O2341" s="30">
        <v>0</v>
      </c>
      <c r="P2341" s="27">
        <v>8</v>
      </c>
      <c r="Q2341" s="30">
        <v>263</v>
      </c>
      <c r="R2341" s="30">
        <v>123</v>
      </c>
      <c r="S2341" s="9">
        <v>24530513</v>
      </c>
      <c r="T2341" s="9">
        <v>9000000</v>
      </c>
      <c r="U2341" s="9">
        <f>IMDB4[[#This Row],[Gross Revenue]]-IMDB4[[#This Row],[Budget]]</f>
        <v>15530513</v>
      </c>
      <c r="V2341" s="9" t="str">
        <f>IF(IMDB4[[#This Row],[Profit]]&gt;0,"Hit","Flop")</f>
        <v>Hit</v>
      </c>
      <c r="W2341" s="9" t="str" cm="1">
        <f t="array" ref="W2341">_xlfn.IFS(IMDB4[[#This Row],[IMDb Score (1-10)]]&gt;=8,"Excellent",IMDB4[[#This Row],[IMDb Score (1-10)]]&gt;=7,"Good",IMDB4[[#This Row],[IMDb Score (1-10)]]&gt;=5,"Average",TRUE,"Poor")</f>
        <v>Excellent</v>
      </c>
      <c r="X2341" s="9" t="str">
        <f>IF(IMDB4[[#This Row],[Duration (min)]]&lt;90,"Short",IF(IMDB4[[#This Row],[Duration (min)]]&lt;=120,"Medium", "Long"))</f>
        <v>Long</v>
      </c>
    </row>
    <row r="2342" spans="1:24" x14ac:dyDescent="0.25">
      <c r="A2342" s="1" t="s">
        <v>2982</v>
      </c>
      <c r="B2342" s="2">
        <v>37578</v>
      </c>
      <c r="C2342" s="30">
        <f>YEAR(IMDB4[[#This Row],[Release Date]])</f>
        <v>2002</v>
      </c>
      <c r="D2342" s="30" t="str">
        <f>FLOOR(IMDB4[[#This Row],[Year]],10)&amp;"s"</f>
        <v>2000s</v>
      </c>
      <c r="E2342" s="1" t="s">
        <v>1</v>
      </c>
      <c r="F2342" s="1" t="s">
        <v>2</v>
      </c>
      <c r="G2342" s="1" t="s">
        <v>3</v>
      </c>
      <c r="H2342" s="1" t="s">
        <v>11</v>
      </c>
      <c r="I2342" s="1" t="s">
        <v>92</v>
      </c>
      <c r="J2342" s="1" t="s">
        <v>740</v>
      </c>
      <c r="K2342" s="1" t="s">
        <v>740</v>
      </c>
      <c r="L2342" s="30">
        <v>909</v>
      </c>
      <c r="M2342" s="30">
        <v>1779</v>
      </c>
      <c r="N2342" s="30">
        <v>909</v>
      </c>
      <c r="O2342" s="30">
        <v>4000</v>
      </c>
      <c r="P2342" s="27">
        <v>8</v>
      </c>
      <c r="Q2342" s="30">
        <v>215</v>
      </c>
      <c r="R2342" s="30">
        <v>120</v>
      </c>
      <c r="S2342" s="9">
        <v>21244913</v>
      </c>
      <c r="T2342" s="9">
        <v>4000000</v>
      </c>
      <c r="U2342" s="9">
        <f>IMDB4[[#This Row],[Gross Revenue]]-IMDB4[[#This Row],[Budget]]</f>
        <v>17244913</v>
      </c>
      <c r="V2342" s="9" t="str">
        <f>IF(IMDB4[[#This Row],[Profit]]&gt;0,"Hit","Flop")</f>
        <v>Hit</v>
      </c>
      <c r="W2342" s="9" t="str" cm="1">
        <f t="array" ref="W2342">_xlfn.IFS(IMDB4[[#This Row],[IMDb Score (1-10)]]&gt;=8,"Excellent",IMDB4[[#This Row],[IMDb Score (1-10)]]&gt;=7,"Good",IMDB4[[#This Row],[IMDb Score (1-10)]]&gt;=5,"Average",TRUE,"Poor")</f>
        <v>Excellent</v>
      </c>
      <c r="X2342" s="9" t="str">
        <f>IF(IMDB4[[#This Row],[Duration (min)]]&lt;90,"Short",IF(IMDB4[[#This Row],[Duration (min)]]&lt;=120,"Medium", "Long"))</f>
        <v>Medium</v>
      </c>
    </row>
    <row r="2343" spans="1:24" x14ac:dyDescent="0.25">
      <c r="A2343" s="1" t="s">
        <v>739</v>
      </c>
      <c r="B2343" s="2">
        <v>32794</v>
      </c>
      <c r="C2343" s="30">
        <f>YEAR(IMDB4[[#This Row],[Release Date]])</f>
        <v>1989</v>
      </c>
      <c r="D2343" s="30" t="str">
        <f>FLOOR(IMDB4[[#This Row],[Year]],10)&amp;"s"</f>
        <v>1980s</v>
      </c>
      <c r="E2343" s="1" t="s">
        <v>32</v>
      </c>
      <c r="F2343" s="1" t="s">
        <v>177</v>
      </c>
      <c r="G2343" s="1" t="s">
        <v>3</v>
      </c>
      <c r="H2343" s="1" t="s">
        <v>4</v>
      </c>
      <c r="I2343" s="1" t="s">
        <v>92</v>
      </c>
      <c r="J2343" s="1" t="s">
        <v>740</v>
      </c>
      <c r="K2343" s="1" t="s">
        <v>740</v>
      </c>
      <c r="L2343" s="30">
        <v>909</v>
      </c>
      <c r="M2343" s="30">
        <v>1048</v>
      </c>
      <c r="N2343" s="30">
        <v>909</v>
      </c>
      <c r="O2343" s="30">
        <v>667</v>
      </c>
      <c r="P2343" s="27">
        <v>7.5</v>
      </c>
      <c r="Q2343" s="30">
        <v>40</v>
      </c>
      <c r="R2343" s="30">
        <v>91</v>
      </c>
      <c r="S2343" s="9">
        <v>6706368</v>
      </c>
      <c r="T2343" s="9">
        <v>160000</v>
      </c>
      <c r="U2343" s="9">
        <f>IMDB4[[#This Row],[Gross Revenue]]-IMDB4[[#This Row],[Budget]]</f>
        <v>6546368</v>
      </c>
      <c r="V2343" s="9" t="str">
        <f>IF(IMDB4[[#This Row],[Profit]]&gt;0,"Hit","Flop")</f>
        <v>Hit</v>
      </c>
      <c r="W2343" s="9" t="str" cm="1">
        <f t="array" ref="W2343">_xlfn.IFS(IMDB4[[#This Row],[IMDb Score (1-10)]]&gt;=8,"Excellent",IMDB4[[#This Row],[IMDb Score (1-10)]]&gt;=7,"Good",IMDB4[[#This Row],[IMDb Score (1-10)]]&gt;=5,"Average",TRUE,"Poor")</f>
        <v>Good</v>
      </c>
      <c r="X2343" s="9" t="str">
        <f>IF(IMDB4[[#This Row],[Duration (min)]]&lt;90,"Short",IF(IMDB4[[#This Row],[Duration (min)]]&lt;=120,"Medium", "Long"))</f>
        <v>Medium</v>
      </c>
    </row>
    <row r="2344" spans="1:24" x14ac:dyDescent="0.25">
      <c r="A2344" s="1" t="s">
        <v>5259</v>
      </c>
      <c r="B2344" s="2">
        <v>40063</v>
      </c>
      <c r="C2344" s="30">
        <f>YEAR(IMDB4[[#This Row],[Release Date]])</f>
        <v>2009</v>
      </c>
      <c r="D2344" s="30" t="str">
        <f>FLOOR(IMDB4[[#This Row],[Year]],10)&amp;"s"</f>
        <v>2000s</v>
      </c>
      <c r="E2344" s="1" t="s">
        <v>32</v>
      </c>
      <c r="F2344" s="1" t="s">
        <v>91</v>
      </c>
      <c r="G2344" s="1" t="s">
        <v>3</v>
      </c>
      <c r="H2344" s="1" t="s">
        <v>4</v>
      </c>
      <c r="I2344" s="1" t="s">
        <v>92</v>
      </c>
      <c r="J2344" s="1" t="s">
        <v>5260</v>
      </c>
      <c r="K2344" s="1" t="s">
        <v>3350</v>
      </c>
      <c r="L2344" s="30">
        <v>908</v>
      </c>
      <c r="M2344" s="30">
        <v>3226</v>
      </c>
      <c r="N2344" s="30">
        <v>0</v>
      </c>
      <c r="O2344" s="30">
        <v>3000</v>
      </c>
      <c r="P2344" s="27">
        <v>4.9000000000000004</v>
      </c>
      <c r="Q2344" s="30">
        <v>220</v>
      </c>
      <c r="R2344" s="30">
        <v>119</v>
      </c>
      <c r="S2344" s="9">
        <v>33386128</v>
      </c>
      <c r="T2344" s="9">
        <v>15000000</v>
      </c>
      <c r="U2344" s="9">
        <f>IMDB4[[#This Row],[Gross Revenue]]-IMDB4[[#This Row],[Budget]]</f>
        <v>18386128</v>
      </c>
      <c r="V2344" s="9" t="str">
        <f>IF(IMDB4[[#This Row],[Profit]]&gt;0,"Hit","Flop")</f>
        <v>Hit</v>
      </c>
      <c r="W2344" s="9" t="str" cm="1">
        <f t="array" ref="W2344">_xlfn.IFS(IMDB4[[#This Row],[IMDb Score (1-10)]]&gt;=8,"Excellent",IMDB4[[#This Row],[IMDb Score (1-10)]]&gt;=7,"Good",IMDB4[[#This Row],[IMDb Score (1-10)]]&gt;=5,"Average",TRUE,"Poor")</f>
        <v>Poor</v>
      </c>
      <c r="X2344" s="9" t="str">
        <f>IF(IMDB4[[#This Row],[Duration (min)]]&lt;90,"Short",IF(IMDB4[[#This Row],[Duration (min)]]&lt;=120,"Medium", "Long"))</f>
        <v>Medium</v>
      </c>
    </row>
    <row r="2345" spans="1:24" x14ac:dyDescent="0.25">
      <c r="A2345" s="1" t="s">
        <v>5586</v>
      </c>
      <c r="B2345" s="2">
        <v>40190</v>
      </c>
      <c r="C2345" s="30">
        <f>YEAR(IMDB4[[#This Row],[Release Date]])</f>
        <v>2010</v>
      </c>
      <c r="D2345" s="30" t="str">
        <f>FLOOR(IMDB4[[#This Row],[Year]],10)&amp;"s"</f>
        <v>2010s</v>
      </c>
      <c r="E2345" s="1" t="s">
        <v>32</v>
      </c>
      <c r="F2345" s="1" t="s">
        <v>20</v>
      </c>
      <c r="G2345" s="1" t="s">
        <v>3</v>
      </c>
      <c r="H2345" s="1" t="s">
        <v>4</v>
      </c>
      <c r="I2345" s="1" t="s">
        <v>92</v>
      </c>
      <c r="J2345" s="1" t="s">
        <v>5260</v>
      </c>
      <c r="K2345" s="1" t="s">
        <v>959</v>
      </c>
      <c r="L2345" s="30">
        <v>908</v>
      </c>
      <c r="M2345" s="30">
        <v>3204</v>
      </c>
      <c r="N2345" s="30">
        <v>138</v>
      </c>
      <c r="O2345" s="30">
        <v>636</v>
      </c>
      <c r="P2345" s="27">
        <v>5.7</v>
      </c>
      <c r="Q2345" s="30">
        <v>49</v>
      </c>
      <c r="R2345" s="30">
        <v>117</v>
      </c>
      <c r="S2345" s="9">
        <v>134904</v>
      </c>
      <c r="T2345" s="9">
        <v>25000000</v>
      </c>
      <c r="U2345" s="9">
        <f>IMDB4[[#This Row],[Gross Revenue]]-IMDB4[[#This Row],[Budget]]</f>
        <v>-24865096</v>
      </c>
      <c r="V2345" s="9" t="str">
        <f>IF(IMDB4[[#This Row],[Profit]]&gt;0,"Hit","Flop")</f>
        <v>Flop</v>
      </c>
      <c r="W2345" s="9" t="str" cm="1">
        <f t="array" ref="W2345">_xlfn.IFS(IMDB4[[#This Row],[IMDb Score (1-10)]]&gt;=8,"Excellent",IMDB4[[#This Row],[IMDb Score (1-10)]]&gt;=7,"Good",IMDB4[[#This Row],[IMDb Score (1-10)]]&gt;=5,"Average",TRUE,"Poor")</f>
        <v>Average</v>
      </c>
      <c r="X2345" s="9" t="str">
        <f>IF(IMDB4[[#This Row],[Duration (min)]]&lt;90,"Short",IF(IMDB4[[#This Row],[Duration (min)]]&lt;=120,"Medium", "Long"))</f>
        <v>Medium</v>
      </c>
    </row>
    <row r="2346" spans="1:24" x14ac:dyDescent="0.25">
      <c r="A2346" s="1" t="s">
        <v>3936</v>
      </c>
      <c r="B2346" s="2">
        <v>38650</v>
      </c>
      <c r="C2346" s="30">
        <f>YEAR(IMDB4[[#This Row],[Release Date]])</f>
        <v>2005</v>
      </c>
      <c r="D2346" s="30" t="str">
        <f>FLOOR(IMDB4[[#This Row],[Year]],10)&amp;"s"</f>
        <v>2000s</v>
      </c>
      <c r="E2346" s="1" t="s">
        <v>32</v>
      </c>
      <c r="F2346" s="1" t="s">
        <v>20</v>
      </c>
      <c r="G2346" s="1" t="s">
        <v>3</v>
      </c>
      <c r="H2346" s="1" t="s">
        <v>4</v>
      </c>
      <c r="I2346" s="1" t="s">
        <v>132</v>
      </c>
      <c r="J2346" s="1" t="s">
        <v>3893</v>
      </c>
      <c r="K2346" s="1" t="s">
        <v>3937</v>
      </c>
      <c r="L2346" s="30">
        <v>907</v>
      </c>
      <c r="M2346" s="30">
        <v>2723</v>
      </c>
      <c r="N2346" s="30">
        <v>0</v>
      </c>
      <c r="O2346" s="30">
        <v>0</v>
      </c>
      <c r="P2346" s="27">
        <v>5.6</v>
      </c>
      <c r="Q2346" s="30">
        <v>62</v>
      </c>
      <c r="R2346" s="30">
        <v>116</v>
      </c>
      <c r="S2346" s="9">
        <v>50382128</v>
      </c>
      <c r="T2346" s="9">
        <v>5500000</v>
      </c>
      <c r="U2346" s="9">
        <f>IMDB4[[#This Row],[Gross Revenue]]-IMDB4[[#This Row],[Budget]]</f>
        <v>44882128</v>
      </c>
      <c r="V2346" s="9" t="str">
        <f>IF(IMDB4[[#This Row],[Profit]]&gt;0,"Hit","Flop")</f>
        <v>Hit</v>
      </c>
      <c r="W2346" s="9" t="str" cm="1">
        <f t="array" ref="W2346">_xlfn.IFS(IMDB4[[#This Row],[IMDb Score (1-10)]]&gt;=8,"Excellent",IMDB4[[#This Row],[IMDb Score (1-10)]]&gt;=7,"Good",IMDB4[[#This Row],[IMDb Score (1-10)]]&gt;=5,"Average",TRUE,"Poor")</f>
        <v>Average</v>
      </c>
      <c r="X2346" s="9" t="str">
        <f>IF(IMDB4[[#This Row],[Duration (min)]]&lt;90,"Short",IF(IMDB4[[#This Row],[Duration (min)]]&lt;=120,"Medium", "Long"))</f>
        <v>Medium</v>
      </c>
    </row>
    <row r="2347" spans="1:24" x14ac:dyDescent="0.25">
      <c r="A2347" s="1" t="s">
        <v>3892</v>
      </c>
      <c r="B2347" s="2">
        <v>38621</v>
      </c>
      <c r="C2347" s="30">
        <f>YEAR(IMDB4[[#This Row],[Release Date]])</f>
        <v>2005</v>
      </c>
      <c r="D2347" s="30" t="str">
        <f>FLOOR(IMDB4[[#This Row],[Year]],10)&amp;"s"</f>
        <v>2000s</v>
      </c>
      <c r="E2347" s="1" t="s">
        <v>32</v>
      </c>
      <c r="F2347" s="1" t="s">
        <v>20</v>
      </c>
      <c r="G2347" s="1" t="s">
        <v>3</v>
      </c>
      <c r="H2347" s="1" t="s">
        <v>4</v>
      </c>
      <c r="I2347" s="1" t="s">
        <v>84</v>
      </c>
      <c r="J2347" s="1" t="s">
        <v>3893</v>
      </c>
      <c r="K2347" s="1" t="s">
        <v>1976</v>
      </c>
      <c r="L2347" s="30">
        <v>907</v>
      </c>
      <c r="M2347" s="30">
        <v>3462</v>
      </c>
      <c r="N2347" s="30">
        <v>61</v>
      </c>
      <c r="O2347" s="30">
        <v>1000</v>
      </c>
      <c r="P2347" s="27">
        <v>6.4</v>
      </c>
      <c r="Q2347" s="30">
        <v>96</v>
      </c>
      <c r="R2347" s="30">
        <v>106</v>
      </c>
      <c r="S2347" s="9">
        <v>32645546</v>
      </c>
      <c r="T2347" s="9">
        <v>14000000</v>
      </c>
      <c r="U2347" s="9">
        <f>IMDB4[[#This Row],[Gross Revenue]]-IMDB4[[#This Row],[Budget]]</f>
        <v>18645546</v>
      </c>
      <c r="V2347" s="9" t="str">
        <f>IF(IMDB4[[#This Row],[Profit]]&gt;0,"Hit","Flop")</f>
        <v>Hit</v>
      </c>
      <c r="W2347" s="9" t="str" cm="1">
        <f t="array" ref="W2347">_xlfn.IFS(IMDB4[[#This Row],[IMDb Score (1-10)]]&gt;=8,"Excellent",IMDB4[[#This Row],[IMDb Score (1-10)]]&gt;=7,"Good",IMDB4[[#This Row],[IMDb Score (1-10)]]&gt;=5,"Average",TRUE,"Poor")</f>
        <v>Average</v>
      </c>
      <c r="X2347" s="9" t="str">
        <f>IF(IMDB4[[#This Row],[Duration (min)]]&lt;90,"Short",IF(IMDB4[[#This Row],[Duration (min)]]&lt;=120,"Medium", "Long"))</f>
        <v>Medium</v>
      </c>
    </row>
    <row r="2348" spans="1:24" x14ac:dyDescent="0.25">
      <c r="A2348" s="1" t="s">
        <v>6042</v>
      </c>
      <c r="B2348" s="2">
        <v>41154</v>
      </c>
      <c r="C2348" s="30">
        <f>YEAR(IMDB4[[#This Row],[Release Date]])</f>
        <v>2012</v>
      </c>
      <c r="D2348" s="30" t="str">
        <f>FLOOR(IMDB4[[#This Row],[Year]],10)&amp;"s"</f>
        <v>2010s</v>
      </c>
      <c r="E2348" s="1" t="s">
        <v>32</v>
      </c>
      <c r="F2348" s="1" t="s">
        <v>77</v>
      </c>
      <c r="G2348" s="1" t="s">
        <v>3</v>
      </c>
      <c r="H2348" s="1" t="s">
        <v>4</v>
      </c>
      <c r="I2348" s="1" t="s">
        <v>132</v>
      </c>
      <c r="J2348" s="1" t="s">
        <v>3893</v>
      </c>
      <c r="K2348" s="1" t="s">
        <v>1323</v>
      </c>
      <c r="L2348" s="30">
        <v>907</v>
      </c>
      <c r="M2348" s="30">
        <v>2471</v>
      </c>
      <c r="N2348" s="30">
        <v>357</v>
      </c>
      <c r="O2348" s="30">
        <v>11000</v>
      </c>
      <c r="P2348" s="27">
        <v>5.0999999999999996</v>
      </c>
      <c r="Q2348" s="30">
        <v>211</v>
      </c>
      <c r="R2348" s="30">
        <v>101</v>
      </c>
      <c r="S2348" s="9">
        <v>25863915</v>
      </c>
      <c r="T2348" s="9">
        <v>35000000</v>
      </c>
      <c r="U2348" s="9">
        <f>IMDB4[[#This Row],[Gross Revenue]]-IMDB4[[#This Row],[Budget]]</f>
        <v>-9136085</v>
      </c>
      <c r="V2348" s="9" t="str">
        <f>IF(IMDB4[[#This Row],[Profit]]&gt;0,"Hit","Flop")</f>
        <v>Flop</v>
      </c>
      <c r="W2348" s="9" t="str" cm="1">
        <f t="array" ref="W2348">_xlfn.IFS(IMDB4[[#This Row],[IMDb Score (1-10)]]&gt;=8,"Excellent",IMDB4[[#This Row],[IMDb Score (1-10)]]&gt;=7,"Good",IMDB4[[#This Row],[IMDb Score (1-10)]]&gt;=5,"Average",TRUE,"Poor")</f>
        <v>Average</v>
      </c>
      <c r="X2348" s="9" t="str">
        <f>IF(IMDB4[[#This Row],[Duration (min)]]&lt;90,"Short",IF(IMDB4[[#This Row],[Duration (min)]]&lt;=120,"Medium", "Long"))</f>
        <v>Medium</v>
      </c>
    </row>
    <row r="2349" spans="1:24" x14ac:dyDescent="0.25">
      <c r="A2349" s="1" t="s">
        <v>4347</v>
      </c>
      <c r="B2349" s="2">
        <v>38952</v>
      </c>
      <c r="C2349" s="30">
        <f>YEAR(IMDB4[[#This Row],[Release Date]])</f>
        <v>2006</v>
      </c>
      <c r="D2349" s="30" t="str">
        <f>FLOOR(IMDB4[[#This Row],[Year]],10)&amp;"s"</f>
        <v>2000s</v>
      </c>
      <c r="E2349" s="1" t="s">
        <v>32</v>
      </c>
      <c r="F2349" s="1" t="s">
        <v>2</v>
      </c>
      <c r="G2349" s="1" t="s">
        <v>3</v>
      </c>
      <c r="H2349" s="1" t="s">
        <v>4</v>
      </c>
      <c r="I2349" s="1" t="s">
        <v>92</v>
      </c>
      <c r="J2349" s="1" t="s">
        <v>3893</v>
      </c>
      <c r="K2349" s="1" t="s">
        <v>4348</v>
      </c>
      <c r="L2349" s="30">
        <v>907</v>
      </c>
      <c r="M2349" s="30">
        <v>3633</v>
      </c>
      <c r="N2349" s="30">
        <v>16</v>
      </c>
      <c r="O2349" s="30">
        <v>489</v>
      </c>
      <c r="P2349" s="27">
        <v>6.2</v>
      </c>
      <c r="Q2349" s="30">
        <v>81</v>
      </c>
      <c r="R2349" s="30">
        <v>121</v>
      </c>
      <c r="S2349" s="9">
        <v>12549485</v>
      </c>
      <c r="T2349" s="9">
        <v>15000000</v>
      </c>
      <c r="U2349" s="9">
        <f>IMDB4[[#This Row],[Gross Revenue]]-IMDB4[[#This Row],[Budget]]</f>
        <v>-2450515</v>
      </c>
      <c r="V2349" s="9" t="str">
        <f>IF(IMDB4[[#This Row],[Profit]]&gt;0,"Hit","Flop")</f>
        <v>Flop</v>
      </c>
      <c r="W2349" s="9" t="str" cm="1">
        <f t="array" ref="W2349">_xlfn.IFS(IMDB4[[#This Row],[IMDb Score (1-10)]]&gt;=8,"Excellent",IMDB4[[#This Row],[IMDb Score (1-10)]]&gt;=7,"Good",IMDB4[[#This Row],[IMDb Score (1-10)]]&gt;=5,"Average",TRUE,"Poor")</f>
        <v>Average</v>
      </c>
      <c r="X2349" s="9" t="str">
        <f>IF(IMDB4[[#This Row],[Duration (min)]]&lt;90,"Short",IF(IMDB4[[#This Row],[Duration (min)]]&lt;=120,"Medium", "Long"))</f>
        <v>Long</v>
      </c>
    </row>
    <row r="2350" spans="1:24" x14ac:dyDescent="0.25">
      <c r="A2350" s="1" t="s">
        <v>4424</v>
      </c>
      <c r="B2350" s="2">
        <v>38839</v>
      </c>
      <c r="C2350" s="30">
        <f>YEAR(IMDB4[[#This Row],[Release Date]])</f>
        <v>2006</v>
      </c>
      <c r="D2350" s="30" t="str">
        <f>FLOOR(IMDB4[[#This Row],[Year]],10)&amp;"s"</f>
        <v>2000s</v>
      </c>
      <c r="E2350" s="1" t="s">
        <v>32</v>
      </c>
      <c r="F2350" s="1" t="s">
        <v>20</v>
      </c>
      <c r="G2350" s="1" t="s">
        <v>3</v>
      </c>
      <c r="H2350" s="1" t="s">
        <v>4</v>
      </c>
      <c r="I2350" s="1" t="s">
        <v>21</v>
      </c>
      <c r="J2350" s="1" t="s">
        <v>4425</v>
      </c>
      <c r="K2350" s="1" t="s">
        <v>4426</v>
      </c>
      <c r="L2350" s="30">
        <v>907</v>
      </c>
      <c r="M2350" s="30">
        <v>1411</v>
      </c>
      <c r="N2350" s="30">
        <v>365</v>
      </c>
      <c r="O2350" s="30">
        <v>0</v>
      </c>
      <c r="P2350" s="27">
        <v>6.2</v>
      </c>
      <c r="Q2350" s="30">
        <v>88</v>
      </c>
      <c r="R2350" s="30">
        <v>103</v>
      </c>
      <c r="S2350" s="9">
        <v>23000</v>
      </c>
      <c r="T2350" s="9">
        <v>500000</v>
      </c>
      <c r="U2350" s="9">
        <f>IMDB4[[#This Row],[Gross Revenue]]-IMDB4[[#This Row],[Budget]]</f>
        <v>-477000</v>
      </c>
      <c r="V2350" s="9" t="str">
        <f>IF(IMDB4[[#This Row],[Profit]]&gt;0,"Hit","Flop")</f>
        <v>Flop</v>
      </c>
      <c r="W2350" s="9" t="str" cm="1">
        <f t="array" ref="W2350">_xlfn.IFS(IMDB4[[#This Row],[IMDb Score (1-10)]]&gt;=8,"Excellent",IMDB4[[#This Row],[IMDb Score (1-10)]]&gt;=7,"Good",IMDB4[[#This Row],[IMDb Score (1-10)]]&gt;=5,"Average",TRUE,"Poor")</f>
        <v>Average</v>
      </c>
      <c r="X2350" s="9" t="str">
        <f>IF(IMDB4[[#This Row],[Duration (min)]]&lt;90,"Short",IF(IMDB4[[#This Row],[Duration (min)]]&lt;=120,"Medium", "Long"))</f>
        <v>Medium</v>
      </c>
    </row>
    <row r="2351" spans="1:24" x14ac:dyDescent="0.25">
      <c r="A2351" s="1" t="s">
        <v>1172</v>
      </c>
      <c r="B2351" s="2">
        <v>34755</v>
      </c>
      <c r="C2351" s="30">
        <f>YEAR(IMDB4[[#This Row],[Release Date]])</f>
        <v>1995</v>
      </c>
      <c r="D2351" s="30" t="str">
        <f>FLOOR(IMDB4[[#This Row],[Year]],10)&amp;"s"</f>
        <v>1990s</v>
      </c>
      <c r="E2351" s="1" t="s">
        <v>32</v>
      </c>
      <c r="F2351" s="1" t="s">
        <v>61</v>
      </c>
      <c r="G2351" s="1" t="s">
        <v>3</v>
      </c>
      <c r="H2351" s="1" t="s">
        <v>4</v>
      </c>
      <c r="I2351" s="1" t="s">
        <v>92</v>
      </c>
      <c r="J2351" s="1" t="s">
        <v>1173</v>
      </c>
      <c r="K2351" s="1" t="s">
        <v>1174</v>
      </c>
      <c r="L2351" s="30">
        <v>906</v>
      </c>
      <c r="M2351" s="30">
        <v>1976</v>
      </c>
      <c r="N2351" s="30">
        <v>0</v>
      </c>
      <c r="O2351" s="30">
        <v>17000</v>
      </c>
      <c r="P2351" s="27">
        <v>8.4</v>
      </c>
      <c r="Q2351" s="30">
        <v>132</v>
      </c>
      <c r="R2351" s="30">
        <v>178</v>
      </c>
      <c r="S2351" s="9">
        <v>75600000</v>
      </c>
      <c r="T2351" s="9">
        <v>72000000</v>
      </c>
      <c r="U2351" s="9">
        <f>IMDB4[[#This Row],[Gross Revenue]]-IMDB4[[#This Row],[Budget]]</f>
        <v>3600000</v>
      </c>
      <c r="V2351" s="9" t="str">
        <f>IF(IMDB4[[#This Row],[Profit]]&gt;0,"Hit","Flop")</f>
        <v>Hit</v>
      </c>
      <c r="W2351" s="9" t="str" cm="1">
        <f t="array" ref="W2351">_xlfn.IFS(IMDB4[[#This Row],[IMDb Score (1-10)]]&gt;=8,"Excellent",IMDB4[[#This Row],[IMDb Score (1-10)]]&gt;=7,"Good",IMDB4[[#This Row],[IMDb Score (1-10)]]&gt;=5,"Average",TRUE,"Poor")</f>
        <v>Excellent</v>
      </c>
      <c r="X2351" s="9" t="str">
        <f>IF(IMDB4[[#This Row],[Duration (min)]]&lt;90,"Short",IF(IMDB4[[#This Row],[Duration (min)]]&lt;=120,"Medium", "Long"))</f>
        <v>Long</v>
      </c>
    </row>
    <row r="2352" spans="1:24" x14ac:dyDescent="0.25">
      <c r="A2352" s="1" t="s">
        <v>4596</v>
      </c>
      <c r="B2352" s="2">
        <v>39190</v>
      </c>
      <c r="C2352" s="30">
        <f>YEAR(IMDB4[[#This Row],[Release Date]])</f>
        <v>2007</v>
      </c>
      <c r="D2352" s="30" t="str">
        <f>FLOOR(IMDB4[[#This Row],[Year]],10)&amp;"s"</f>
        <v>2000s</v>
      </c>
      <c r="E2352" s="1" t="s">
        <v>32</v>
      </c>
      <c r="F2352" s="1" t="s">
        <v>20</v>
      </c>
      <c r="G2352" s="1" t="s">
        <v>3</v>
      </c>
      <c r="H2352" s="1" t="s">
        <v>4</v>
      </c>
      <c r="I2352" s="1" t="s">
        <v>132</v>
      </c>
      <c r="J2352" s="1" t="s">
        <v>4597</v>
      </c>
      <c r="K2352" s="1" t="s">
        <v>4598</v>
      </c>
      <c r="L2352" s="30">
        <v>906</v>
      </c>
      <c r="M2352" s="30">
        <v>4725</v>
      </c>
      <c r="N2352" s="30">
        <v>7</v>
      </c>
      <c r="O2352" s="30">
        <v>160</v>
      </c>
      <c r="P2352" s="27">
        <v>3.9</v>
      </c>
      <c r="Q2352" s="30">
        <v>20</v>
      </c>
      <c r="R2352" s="30">
        <v>93</v>
      </c>
      <c r="S2352" s="9">
        <v>5561</v>
      </c>
      <c r="T2352" s="9">
        <v>10000000</v>
      </c>
      <c r="U2352" s="9">
        <f>IMDB4[[#This Row],[Gross Revenue]]-IMDB4[[#This Row],[Budget]]</f>
        <v>-9994439</v>
      </c>
      <c r="V2352" s="9" t="str">
        <f>IF(IMDB4[[#This Row],[Profit]]&gt;0,"Hit","Flop")</f>
        <v>Flop</v>
      </c>
      <c r="W2352" s="9" t="str" cm="1">
        <f t="array" ref="W2352">_xlfn.IFS(IMDB4[[#This Row],[IMDb Score (1-10)]]&gt;=8,"Excellent",IMDB4[[#This Row],[IMDb Score (1-10)]]&gt;=7,"Good",IMDB4[[#This Row],[IMDb Score (1-10)]]&gt;=5,"Average",TRUE,"Poor")</f>
        <v>Poor</v>
      </c>
      <c r="X2352" s="9" t="str">
        <f>IF(IMDB4[[#This Row],[Duration (min)]]&lt;90,"Short",IF(IMDB4[[#This Row],[Duration (min)]]&lt;=120,"Medium", "Long"))</f>
        <v>Medium</v>
      </c>
    </row>
    <row r="2353" spans="1:24" x14ac:dyDescent="0.25">
      <c r="A2353" s="1" t="s">
        <v>1393</v>
      </c>
      <c r="B2353" s="2">
        <v>35326</v>
      </c>
      <c r="C2353" s="30">
        <f>YEAR(IMDB4[[#This Row],[Release Date]])</f>
        <v>1996</v>
      </c>
      <c r="D2353" s="30" t="str">
        <f>FLOOR(IMDB4[[#This Row],[Year]],10)&amp;"s"</f>
        <v>1990s</v>
      </c>
      <c r="E2353" s="1" t="s">
        <v>32</v>
      </c>
      <c r="F2353" s="1" t="s">
        <v>20</v>
      </c>
      <c r="G2353" s="1" t="s">
        <v>3</v>
      </c>
      <c r="H2353" s="1" t="s">
        <v>4</v>
      </c>
      <c r="I2353" s="1" t="s">
        <v>132</v>
      </c>
      <c r="J2353" s="1" t="s">
        <v>1394</v>
      </c>
      <c r="K2353" s="1" t="s">
        <v>289</v>
      </c>
      <c r="L2353" s="30">
        <v>905</v>
      </c>
      <c r="M2353" s="30">
        <v>2348</v>
      </c>
      <c r="N2353" s="30">
        <v>11000</v>
      </c>
      <c r="O2353" s="30">
        <v>0</v>
      </c>
      <c r="P2353" s="27">
        <v>6</v>
      </c>
      <c r="Q2353" s="30">
        <v>43</v>
      </c>
      <c r="R2353" s="30">
        <v>117</v>
      </c>
      <c r="S2353" s="9">
        <v>20101861</v>
      </c>
      <c r="T2353" s="9">
        <v>45000000</v>
      </c>
      <c r="U2353" s="9">
        <f>IMDB4[[#This Row],[Gross Revenue]]-IMDB4[[#This Row],[Budget]]</f>
        <v>-24898139</v>
      </c>
      <c r="V2353" s="9" t="str">
        <f>IF(IMDB4[[#This Row],[Profit]]&gt;0,"Hit","Flop")</f>
        <v>Flop</v>
      </c>
      <c r="W2353" s="9" t="str" cm="1">
        <f t="array" ref="W2353">_xlfn.IFS(IMDB4[[#This Row],[IMDb Score (1-10)]]&gt;=8,"Excellent",IMDB4[[#This Row],[IMDb Score (1-10)]]&gt;=7,"Good",IMDB4[[#This Row],[IMDb Score (1-10)]]&gt;=5,"Average",TRUE,"Poor")</f>
        <v>Average</v>
      </c>
      <c r="X2353" s="9" t="str">
        <f>IF(IMDB4[[#This Row],[Duration (min)]]&lt;90,"Short",IF(IMDB4[[#This Row],[Duration (min)]]&lt;=120,"Medium", "Long"))</f>
        <v>Medium</v>
      </c>
    </row>
    <row r="2354" spans="1:24" x14ac:dyDescent="0.25">
      <c r="A2354" s="1" t="s">
        <v>4973</v>
      </c>
      <c r="B2354" s="2">
        <v>39570</v>
      </c>
      <c r="C2354" s="30">
        <f>YEAR(IMDB4[[#This Row],[Release Date]])</f>
        <v>2008</v>
      </c>
      <c r="D2354" s="30" t="str">
        <f>FLOOR(IMDB4[[#This Row],[Year]],10)&amp;"s"</f>
        <v>2000s</v>
      </c>
      <c r="E2354" s="1" t="s">
        <v>32</v>
      </c>
      <c r="F2354" s="1" t="s">
        <v>2</v>
      </c>
      <c r="G2354" s="1" t="s">
        <v>3</v>
      </c>
      <c r="H2354" s="1" t="s">
        <v>4</v>
      </c>
      <c r="I2354" s="1" t="s">
        <v>92</v>
      </c>
      <c r="J2354" s="1" t="s">
        <v>1394</v>
      </c>
      <c r="K2354" s="1" t="s">
        <v>4974</v>
      </c>
      <c r="L2354" s="30">
        <v>905</v>
      </c>
      <c r="M2354" s="30">
        <v>3185</v>
      </c>
      <c r="N2354" s="30">
        <v>3</v>
      </c>
      <c r="O2354" s="30">
        <v>3000</v>
      </c>
      <c r="P2354" s="27">
        <v>6</v>
      </c>
      <c r="Q2354" s="30">
        <v>79</v>
      </c>
      <c r="R2354" s="30">
        <v>95</v>
      </c>
      <c r="S2354" s="9">
        <v>108662</v>
      </c>
      <c r="T2354" s="9">
        <v>8000000</v>
      </c>
      <c r="U2354" s="9">
        <f>IMDB4[[#This Row],[Gross Revenue]]-IMDB4[[#This Row],[Budget]]</f>
        <v>-7891338</v>
      </c>
      <c r="V2354" s="9" t="str">
        <f>IF(IMDB4[[#This Row],[Profit]]&gt;0,"Hit","Flop")</f>
        <v>Flop</v>
      </c>
      <c r="W2354" s="9" t="str" cm="1">
        <f t="array" ref="W2354">_xlfn.IFS(IMDB4[[#This Row],[IMDb Score (1-10)]]&gt;=8,"Excellent",IMDB4[[#This Row],[IMDb Score (1-10)]]&gt;=7,"Good",IMDB4[[#This Row],[IMDb Score (1-10)]]&gt;=5,"Average",TRUE,"Poor")</f>
        <v>Average</v>
      </c>
      <c r="X2354" s="9" t="str">
        <f>IF(IMDB4[[#This Row],[Duration (min)]]&lt;90,"Short",IF(IMDB4[[#This Row],[Duration (min)]]&lt;=120,"Medium", "Long"))</f>
        <v>Medium</v>
      </c>
    </row>
    <row r="2355" spans="1:24" x14ac:dyDescent="0.25">
      <c r="A2355" s="1" t="s">
        <v>3736</v>
      </c>
      <c r="B2355" s="2">
        <v>38146</v>
      </c>
      <c r="C2355" s="30">
        <f>YEAR(IMDB4[[#This Row],[Release Date]])</f>
        <v>2004</v>
      </c>
      <c r="D2355" s="30" t="str">
        <f>FLOOR(IMDB4[[#This Row],[Year]],10)&amp;"s"</f>
        <v>2000s</v>
      </c>
      <c r="E2355" s="1" t="s">
        <v>32</v>
      </c>
      <c r="F2355" s="1" t="s">
        <v>61</v>
      </c>
      <c r="G2355" s="1" t="s">
        <v>3</v>
      </c>
      <c r="H2355" s="1" t="s">
        <v>4</v>
      </c>
      <c r="I2355" s="1" t="s">
        <v>132</v>
      </c>
      <c r="J2355" s="1" t="s">
        <v>1881</v>
      </c>
      <c r="K2355" s="1" t="s">
        <v>959</v>
      </c>
      <c r="L2355" s="30">
        <v>904</v>
      </c>
      <c r="M2355" s="30">
        <v>5074</v>
      </c>
      <c r="N2355" s="30">
        <v>138</v>
      </c>
      <c r="O2355" s="30">
        <v>0</v>
      </c>
      <c r="P2355" s="27">
        <v>7.7</v>
      </c>
      <c r="Q2355" s="30">
        <v>209</v>
      </c>
      <c r="R2355" s="30">
        <v>178</v>
      </c>
      <c r="S2355" s="9">
        <v>75305995</v>
      </c>
      <c r="T2355" s="9">
        <v>40000000</v>
      </c>
      <c r="U2355" s="9">
        <f>IMDB4[[#This Row],[Gross Revenue]]-IMDB4[[#This Row],[Budget]]</f>
        <v>35305995</v>
      </c>
      <c r="V2355" s="9" t="str">
        <f>IF(IMDB4[[#This Row],[Profit]]&gt;0,"Hit","Flop")</f>
        <v>Hit</v>
      </c>
      <c r="W2355" s="9" t="str" cm="1">
        <f t="array" ref="W2355">_xlfn.IFS(IMDB4[[#This Row],[IMDb Score (1-10)]]&gt;=8,"Excellent",IMDB4[[#This Row],[IMDb Score (1-10)]]&gt;=7,"Good",IMDB4[[#This Row],[IMDb Score (1-10)]]&gt;=5,"Average",TRUE,"Poor")</f>
        <v>Good</v>
      </c>
      <c r="X2355" s="9" t="str">
        <f>IF(IMDB4[[#This Row],[Duration (min)]]&lt;90,"Short",IF(IMDB4[[#This Row],[Duration (min)]]&lt;=120,"Medium", "Long"))</f>
        <v>Long</v>
      </c>
    </row>
    <row r="2356" spans="1:24" x14ac:dyDescent="0.25">
      <c r="A2356" s="1" t="s">
        <v>4961</v>
      </c>
      <c r="B2356" s="2">
        <v>39602</v>
      </c>
      <c r="C2356" s="30">
        <f>YEAR(IMDB4[[#This Row],[Release Date]])</f>
        <v>2008</v>
      </c>
      <c r="D2356" s="30" t="str">
        <f>FLOOR(IMDB4[[#This Row],[Year]],10)&amp;"s"</f>
        <v>2000s</v>
      </c>
      <c r="E2356" s="1" t="s">
        <v>32</v>
      </c>
      <c r="F2356" s="1" t="s">
        <v>20</v>
      </c>
      <c r="G2356" s="1" t="s">
        <v>3</v>
      </c>
      <c r="H2356" s="1" t="s">
        <v>4</v>
      </c>
      <c r="I2356" s="1" t="s">
        <v>132</v>
      </c>
      <c r="J2356" s="1" t="s">
        <v>4962</v>
      </c>
      <c r="K2356" s="1" t="s">
        <v>3128</v>
      </c>
      <c r="L2356" s="30">
        <v>904</v>
      </c>
      <c r="M2356" s="30">
        <v>2807</v>
      </c>
      <c r="N2356" s="30">
        <v>6</v>
      </c>
      <c r="O2356" s="30">
        <v>0</v>
      </c>
      <c r="P2356" s="27">
        <v>6.7</v>
      </c>
      <c r="Q2356" s="30">
        <v>166</v>
      </c>
      <c r="R2356" s="30">
        <v>90</v>
      </c>
      <c r="S2356" s="9">
        <v>31487293</v>
      </c>
      <c r="T2356" s="9">
        <v>9000000</v>
      </c>
      <c r="U2356" s="9">
        <f>IMDB4[[#This Row],[Gross Revenue]]-IMDB4[[#This Row],[Budget]]</f>
        <v>22487293</v>
      </c>
      <c r="V2356" s="9" t="str">
        <f>IF(IMDB4[[#This Row],[Profit]]&gt;0,"Hit","Flop")</f>
        <v>Hit</v>
      </c>
      <c r="W2356" s="9" t="str" cm="1">
        <f t="array" ref="W2356">_xlfn.IFS(IMDB4[[#This Row],[IMDb Score (1-10)]]&gt;=8,"Excellent",IMDB4[[#This Row],[IMDb Score (1-10)]]&gt;=7,"Good",IMDB4[[#This Row],[IMDb Score (1-10)]]&gt;=5,"Average",TRUE,"Poor")</f>
        <v>Average</v>
      </c>
      <c r="X2356" s="9" t="str">
        <f>IF(IMDB4[[#This Row],[Duration (min)]]&lt;90,"Short",IF(IMDB4[[#This Row],[Duration (min)]]&lt;=120,"Medium", "Long"))</f>
        <v>Medium</v>
      </c>
    </row>
    <row r="2357" spans="1:24" x14ac:dyDescent="0.25">
      <c r="A2357" s="1" t="s">
        <v>1880</v>
      </c>
      <c r="B2357" s="2">
        <v>36030</v>
      </c>
      <c r="C2357" s="30">
        <f>YEAR(IMDB4[[#This Row],[Release Date]])</f>
        <v>1998</v>
      </c>
      <c r="D2357" s="30" t="str">
        <f>FLOOR(IMDB4[[#This Row],[Year]],10)&amp;"s"</f>
        <v>1990s</v>
      </c>
      <c r="E2357" s="1" t="s">
        <v>32</v>
      </c>
      <c r="F2357" s="1" t="s">
        <v>77</v>
      </c>
      <c r="G2357" s="1" t="s">
        <v>3</v>
      </c>
      <c r="H2357" s="1" t="s">
        <v>4</v>
      </c>
      <c r="I2357" s="1" t="s">
        <v>92</v>
      </c>
      <c r="J2357" s="1" t="s">
        <v>1881</v>
      </c>
      <c r="K2357" s="1" t="s">
        <v>1882</v>
      </c>
      <c r="L2357" s="30">
        <v>904</v>
      </c>
      <c r="M2357" s="30">
        <v>3353</v>
      </c>
      <c r="N2357" s="30">
        <v>6</v>
      </c>
      <c r="O2357" s="30">
        <v>934</v>
      </c>
      <c r="P2357" s="27">
        <v>6.1</v>
      </c>
      <c r="Q2357" s="30">
        <v>57</v>
      </c>
      <c r="R2357" s="30">
        <v>91</v>
      </c>
      <c r="S2357" s="9">
        <v>27052167</v>
      </c>
      <c r="T2357" s="9">
        <v>13000000</v>
      </c>
      <c r="U2357" s="9">
        <f>IMDB4[[#This Row],[Gross Revenue]]-IMDB4[[#This Row],[Budget]]</f>
        <v>14052167</v>
      </c>
      <c r="V2357" s="9" t="str">
        <f>IF(IMDB4[[#This Row],[Profit]]&gt;0,"Hit","Flop")</f>
        <v>Hit</v>
      </c>
      <c r="W2357" s="9" t="str" cm="1">
        <f t="array" ref="W2357">_xlfn.IFS(IMDB4[[#This Row],[IMDb Score (1-10)]]&gt;=8,"Excellent",IMDB4[[#This Row],[IMDb Score (1-10)]]&gt;=7,"Good",IMDB4[[#This Row],[IMDb Score (1-10)]]&gt;=5,"Average",TRUE,"Poor")</f>
        <v>Average</v>
      </c>
      <c r="X2357" s="9" t="str">
        <f>IF(IMDB4[[#This Row],[Duration (min)]]&lt;90,"Short",IF(IMDB4[[#This Row],[Duration (min)]]&lt;=120,"Medium", "Long"))</f>
        <v>Medium</v>
      </c>
    </row>
    <row r="2358" spans="1:24" x14ac:dyDescent="0.25">
      <c r="A2358" s="1" t="s">
        <v>5738</v>
      </c>
      <c r="B2358" s="2">
        <v>40256</v>
      </c>
      <c r="C2358" s="30">
        <f>YEAR(IMDB4[[#This Row],[Release Date]])</f>
        <v>2010</v>
      </c>
      <c r="D2358" s="30" t="str">
        <f>FLOOR(IMDB4[[#This Row],[Year]],10)&amp;"s"</f>
        <v>2010s</v>
      </c>
      <c r="E2358" s="1" t="s">
        <v>32</v>
      </c>
      <c r="F2358" s="1" t="s">
        <v>9</v>
      </c>
      <c r="G2358" s="1" t="s">
        <v>3</v>
      </c>
      <c r="H2358" s="1" t="s">
        <v>4</v>
      </c>
      <c r="I2358" s="1" t="s">
        <v>132</v>
      </c>
      <c r="J2358" s="1" t="s">
        <v>346</v>
      </c>
      <c r="K2358" s="1" t="s">
        <v>531</v>
      </c>
      <c r="L2358" s="30">
        <v>903</v>
      </c>
      <c r="M2358" s="30">
        <v>1579</v>
      </c>
      <c r="N2358" s="30">
        <v>0</v>
      </c>
      <c r="O2358" s="30">
        <v>13000</v>
      </c>
      <c r="P2358" s="27">
        <v>6.3</v>
      </c>
      <c r="Q2358" s="30">
        <v>297</v>
      </c>
      <c r="R2358" s="30">
        <v>136</v>
      </c>
      <c r="S2358" s="9">
        <v>52474616</v>
      </c>
      <c r="T2358" s="9">
        <v>70000000</v>
      </c>
      <c r="U2358" s="9">
        <f>IMDB4[[#This Row],[Gross Revenue]]-IMDB4[[#This Row],[Budget]]</f>
        <v>-17525384</v>
      </c>
      <c r="V2358" s="9" t="str">
        <f>IF(IMDB4[[#This Row],[Profit]]&gt;0,"Hit","Flop")</f>
        <v>Flop</v>
      </c>
      <c r="W2358" s="9" t="str" cm="1">
        <f t="array" ref="W2358">_xlfn.IFS(IMDB4[[#This Row],[IMDb Score (1-10)]]&gt;=8,"Excellent",IMDB4[[#This Row],[IMDb Score (1-10)]]&gt;=7,"Good",IMDB4[[#This Row],[IMDb Score (1-10)]]&gt;=5,"Average",TRUE,"Poor")</f>
        <v>Average</v>
      </c>
      <c r="X2358" s="9" t="str">
        <f>IF(IMDB4[[#This Row],[Duration (min)]]&lt;90,"Short",IF(IMDB4[[#This Row],[Duration (min)]]&lt;=120,"Medium", "Long"))</f>
        <v>Long</v>
      </c>
    </row>
    <row r="2359" spans="1:24" x14ac:dyDescent="0.25">
      <c r="A2359" s="1" t="s">
        <v>5377</v>
      </c>
      <c r="B2359" s="2">
        <v>40057</v>
      </c>
      <c r="C2359" s="30">
        <f>YEAR(IMDB4[[#This Row],[Release Date]])</f>
        <v>2009</v>
      </c>
      <c r="D2359" s="30" t="str">
        <f>FLOOR(IMDB4[[#This Row],[Year]],10)&amp;"s"</f>
        <v>2000s</v>
      </c>
      <c r="E2359" s="1" t="s">
        <v>32</v>
      </c>
      <c r="F2359" s="1" t="s">
        <v>9</v>
      </c>
      <c r="G2359" s="1" t="s">
        <v>3</v>
      </c>
      <c r="H2359" s="1" t="s">
        <v>4</v>
      </c>
      <c r="I2359" s="1" t="s">
        <v>132</v>
      </c>
      <c r="J2359" s="1" t="s">
        <v>346</v>
      </c>
      <c r="K2359" s="1" t="s">
        <v>2648</v>
      </c>
      <c r="L2359" s="30">
        <v>902</v>
      </c>
      <c r="M2359" s="30">
        <v>2466</v>
      </c>
      <c r="N2359" s="30">
        <v>219</v>
      </c>
      <c r="O2359" s="30">
        <v>0</v>
      </c>
      <c r="P2359" s="27">
        <v>5.6</v>
      </c>
      <c r="Q2359" s="30">
        <v>287</v>
      </c>
      <c r="R2359" s="30">
        <v>115</v>
      </c>
      <c r="S2359" s="9">
        <v>15045676</v>
      </c>
      <c r="T2359" s="9">
        <v>16000000</v>
      </c>
      <c r="U2359" s="9">
        <f>IMDB4[[#This Row],[Gross Revenue]]-IMDB4[[#This Row],[Budget]]</f>
        <v>-954324</v>
      </c>
      <c r="V2359" s="9" t="str">
        <f>IF(IMDB4[[#This Row],[Profit]]&gt;0,"Hit","Flop")</f>
        <v>Flop</v>
      </c>
      <c r="W2359" s="9" t="str" cm="1">
        <f t="array" ref="W2359">_xlfn.IFS(IMDB4[[#This Row],[IMDb Score (1-10)]]&gt;=8,"Excellent",IMDB4[[#This Row],[IMDb Score (1-10)]]&gt;=7,"Good",IMDB4[[#This Row],[IMDb Score (1-10)]]&gt;=5,"Average",TRUE,"Poor")</f>
        <v>Average</v>
      </c>
      <c r="X2359" s="9" t="str">
        <f>IF(IMDB4[[#This Row],[Duration (min)]]&lt;90,"Short",IF(IMDB4[[#This Row],[Duration (min)]]&lt;=120,"Medium", "Long"))</f>
        <v>Medium</v>
      </c>
    </row>
    <row r="2360" spans="1:24" x14ac:dyDescent="0.25">
      <c r="A2360" s="1" t="s">
        <v>6184</v>
      </c>
      <c r="B2360" s="2">
        <v>41251</v>
      </c>
      <c r="C2360" s="30">
        <f>YEAR(IMDB4[[#This Row],[Release Date]])</f>
        <v>2012</v>
      </c>
      <c r="D2360" s="30" t="str">
        <f>FLOOR(IMDB4[[#This Row],[Year]],10)&amp;"s"</f>
        <v>2010s</v>
      </c>
      <c r="E2360" s="1" t="s">
        <v>32</v>
      </c>
      <c r="F2360" s="1" t="s">
        <v>20</v>
      </c>
      <c r="G2360" s="1" t="s">
        <v>3</v>
      </c>
      <c r="H2360" s="1" t="s">
        <v>4</v>
      </c>
      <c r="I2360" s="1" t="s">
        <v>132</v>
      </c>
      <c r="J2360" s="1" t="s">
        <v>346</v>
      </c>
      <c r="K2360" s="1" t="s">
        <v>6185</v>
      </c>
      <c r="L2360" s="30">
        <v>902</v>
      </c>
      <c r="M2360" s="30">
        <v>1980</v>
      </c>
      <c r="N2360" s="30">
        <v>14</v>
      </c>
      <c r="O2360" s="30">
        <v>13000</v>
      </c>
      <c r="P2360" s="27">
        <v>7.1</v>
      </c>
      <c r="Q2360" s="30">
        <v>252</v>
      </c>
      <c r="R2360" s="30">
        <v>89</v>
      </c>
      <c r="S2360" s="9">
        <v>3325638</v>
      </c>
      <c r="T2360" s="9">
        <v>2500000</v>
      </c>
      <c r="U2360" s="9">
        <f>IMDB4[[#This Row],[Gross Revenue]]-IMDB4[[#This Row],[Budget]]</f>
        <v>825638</v>
      </c>
      <c r="V2360" s="9" t="str">
        <f>IF(IMDB4[[#This Row],[Profit]]&gt;0,"Hit","Flop")</f>
        <v>Hit</v>
      </c>
      <c r="W2360" s="9" t="str" cm="1">
        <f t="array" ref="W2360">_xlfn.IFS(IMDB4[[#This Row],[IMDb Score (1-10)]]&gt;=8,"Excellent",IMDB4[[#This Row],[IMDb Score (1-10)]]&gt;=7,"Good",IMDB4[[#This Row],[IMDb Score (1-10)]]&gt;=5,"Average",TRUE,"Poor")</f>
        <v>Good</v>
      </c>
      <c r="X2360" s="9" t="str">
        <f>IF(IMDB4[[#This Row],[Duration (min)]]&lt;90,"Short",IF(IMDB4[[#This Row],[Duration (min)]]&lt;=120,"Medium", "Long"))</f>
        <v>Short</v>
      </c>
    </row>
    <row r="2361" spans="1:24" x14ac:dyDescent="0.25">
      <c r="A2361" s="1" t="s">
        <v>2512</v>
      </c>
      <c r="B2361" s="2">
        <v>36545</v>
      </c>
      <c r="C2361" s="30">
        <f>YEAR(IMDB4[[#This Row],[Release Date]])</f>
        <v>2000</v>
      </c>
      <c r="D2361" s="30" t="str">
        <f>FLOOR(IMDB4[[#This Row],[Year]],10)&amp;"s"</f>
        <v>2000s</v>
      </c>
      <c r="E2361" s="1" t="s">
        <v>32</v>
      </c>
      <c r="F2361" s="1" t="s">
        <v>9</v>
      </c>
      <c r="G2361" s="1" t="s">
        <v>3</v>
      </c>
      <c r="H2361" s="1" t="s">
        <v>83</v>
      </c>
      <c r="I2361" s="1" t="s">
        <v>84</v>
      </c>
      <c r="J2361" s="1" t="s">
        <v>980</v>
      </c>
      <c r="K2361" s="1" t="s">
        <v>2513</v>
      </c>
      <c r="L2361" s="30">
        <v>902</v>
      </c>
      <c r="M2361" s="30">
        <v>2735</v>
      </c>
      <c r="N2361" s="30">
        <v>25</v>
      </c>
      <c r="O2361" s="30">
        <v>345</v>
      </c>
      <c r="P2361" s="27">
        <v>7.1</v>
      </c>
      <c r="Q2361" s="30">
        <v>96</v>
      </c>
      <c r="R2361" s="30">
        <v>135</v>
      </c>
      <c r="S2361" s="9">
        <v>3041803</v>
      </c>
      <c r="T2361" s="9">
        <v>10000000</v>
      </c>
      <c r="U2361" s="9">
        <f>IMDB4[[#This Row],[Gross Revenue]]-IMDB4[[#This Row],[Budget]]</f>
        <v>-6958197</v>
      </c>
      <c r="V2361" s="9" t="str">
        <f>IF(IMDB4[[#This Row],[Profit]]&gt;0,"Hit","Flop")</f>
        <v>Flop</v>
      </c>
      <c r="W2361" s="9" t="str" cm="1">
        <f t="array" ref="W2361">_xlfn.IFS(IMDB4[[#This Row],[IMDb Score (1-10)]]&gt;=8,"Excellent",IMDB4[[#This Row],[IMDb Score (1-10)]]&gt;=7,"Good",IMDB4[[#This Row],[IMDb Score (1-10)]]&gt;=5,"Average",TRUE,"Poor")</f>
        <v>Good</v>
      </c>
      <c r="X2361" s="9" t="str">
        <f>IF(IMDB4[[#This Row],[Duration (min)]]&lt;90,"Short",IF(IMDB4[[#This Row],[Duration (min)]]&lt;=120,"Medium", "Long"))</f>
        <v>Long</v>
      </c>
    </row>
    <row r="2362" spans="1:24" x14ac:dyDescent="0.25">
      <c r="A2362" s="1" t="s">
        <v>345</v>
      </c>
      <c r="B2362" s="2">
        <v>29719</v>
      </c>
      <c r="C2362" s="30">
        <f>YEAR(IMDB4[[#This Row],[Release Date]])</f>
        <v>1981</v>
      </c>
      <c r="D2362" s="30" t="str">
        <f>FLOOR(IMDB4[[#This Row],[Year]],10)&amp;"s"</f>
        <v>1980s</v>
      </c>
      <c r="E2362" s="1" t="s">
        <v>32</v>
      </c>
      <c r="F2362" s="1" t="s">
        <v>40</v>
      </c>
      <c r="G2362" s="1" t="s">
        <v>3</v>
      </c>
      <c r="H2362" s="1" t="s">
        <v>4</v>
      </c>
      <c r="I2362" s="1" t="s">
        <v>84</v>
      </c>
      <c r="J2362" s="1" t="s">
        <v>346</v>
      </c>
      <c r="K2362" s="1" t="s">
        <v>347</v>
      </c>
      <c r="L2362" s="30">
        <v>902</v>
      </c>
      <c r="M2362" s="30">
        <v>2079</v>
      </c>
      <c r="N2362" s="30">
        <v>76</v>
      </c>
      <c r="O2362" s="30">
        <v>106</v>
      </c>
      <c r="P2362" s="27">
        <v>5.2</v>
      </c>
      <c r="Q2362" s="30">
        <v>2</v>
      </c>
      <c r="R2362" s="30">
        <v>118</v>
      </c>
      <c r="S2362" s="9">
        <v>800000</v>
      </c>
      <c r="T2362" s="9">
        <v>14000000</v>
      </c>
      <c r="U2362" s="9">
        <f>IMDB4[[#This Row],[Gross Revenue]]-IMDB4[[#This Row],[Budget]]</f>
        <v>-13200000</v>
      </c>
      <c r="V2362" s="9" t="str">
        <f>IF(IMDB4[[#This Row],[Profit]]&gt;0,"Hit","Flop")</f>
        <v>Flop</v>
      </c>
      <c r="W2362" s="9" t="str" cm="1">
        <f t="array" ref="W2362">_xlfn.IFS(IMDB4[[#This Row],[IMDb Score (1-10)]]&gt;=8,"Excellent",IMDB4[[#This Row],[IMDb Score (1-10)]]&gt;=7,"Good",IMDB4[[#This Row],[IMDb Score (1-10)]]&gt;=5,"Average",TRUE,"Poor")</f>
        <v>Average</v>
      </c>
      <c r="X2362" s="9" t="str">
        <f>IF(IMDB4[[#This Row],[Duration (min)]]&lt;90,"Short",IF(IMDB4[[#This Row],[Duration (min)]]&lt;=120,"Medium", "Long"))</f>
        <v>Medium</v>
      </c>
    </row>
    <row r="2363" spans="1:24" x14ac:dyDescent="0.25">
      <c r="A2363" s="1" t="s">
        <v>979</v>
      </c>
      <c r="B2363" s="2">
        <v>34054</v>
      </c>
      <c r="C2363" s="30">
        <f>YEAR(IMDB4[[#This Row],[Release Date]])</f>
        <v>1993</v>
      </c>
      <c r="D2363" s="30" t="str">
        <f>FLOOR(IMDB4[[#This Row],[Year]],10)&amp;"s"</f>
        <v>1990s</v>
      </c>
      <c r="E2363" s="1" t="s">
        <v>32</v>
      </c>
      <c r="F2363" s="1" t="s">
        <v>2</v>
      </c>
      <c r="G2363" s="1" t="s">
        <v>3</v>
      </c>
      <c r="H2363" s="1" t="s">
        <v>161</v>
      </c>
      <c r="I2363" s="1" t="s">
        <v>92</v>
      </c>
      <c r="J2363" s="1" t="s">
        <v>980</v>
      </c>
      <c r="K2363" s="1" t="s">
        <v>981</v>
      </c>
      <c r="L2363" s="30">
        <v>902</v>
      </c>
      <c r="M2363" s="30">
        <v>1582</v>
      </c>
      <c r="N2363" s="30">
        <v>675</v>
      </c>
      <c r="O2363" s="30">
        <v>853</v>
      </c>
      <c r="P2363" s="27">
        <v>6.5</v>
      </c>
      <c r="Q2363" s="30">
        <v>37</v>
      </c>
      <c r="R2363" s="30">
        <v>99</v>
      </c>
      <c r="S2363" s="9">
        <v>418953</v>
      </c>
      <c r="T2363" s="9">
        <v>1500000</v>
      </c>
      <c r="U2363" s="9">
        <f>IMDB4[[#This Row],[Gross Revenue]]-IMDB4[[#This Row],[Budget]]</f>
        <v>-1081047</v>
      </c>
      <c r="V2363" s="9" t="str">
        <f>IF(IMDB4[[#This Row],[Profit]]&gt;0,"Hit","Flop")</f>
        <v>Flop</v>
      </c>
      <c r="W2363" s="9" t="str" cm="1">
        <f t="array" ref="W2363">_xlfn.IFS(IMDB4[[#This Row],[IMDb Score (1-10)]]&gt;=8,"Excellent",IMDB4[[#This Row],[IMDb Score (1-10)]]&gt;=7,"Good",IMDB4[[#This Row],[IMDb Score (1-10)]]&gt;=5,"Average",TRUE,"Poor")</f>
        <v>Average</v>
      </c>
      <c r="X2363" s="9" t="str">
        <f>IF(IMDB4[[#This Row],[Duration (min)]]&lt;90,"Short",IF(IMDB4[[#This Row],[Duration (min)]]&lt;=120,"Medium", "Long"))</f>
        <v>Medium</v>
      </c>
    </row>
    <row r="2364" spans="1:24" x14ac:dyDescent="0.25">
      <c r="A2364" s="1" t="s">
        <v>432</v>
      </c>
      <c r="B2364" s="2">
        <v>30716</v>
      </c>
      <c r="C2364" s="30">
        <f>YEAR(IMDB4[[#This Row],[Release Date]])</f>
        <v>1984</v>
      </c>
      <c r="D2364" s="30" t="str">
        <f>FLOOR(IMDB4[[#This Row],[Year]],10)&amp;"s"</f>
        <v>1980s</v>
      </c>
      <c r="E2364" s="1" t="s">
        <v>32</v>
      </c>
      <c r="F2364" s="1" t="s">
        <v>77</v>
      </c>
      <c r="G2364" s="1" t="s">
        <v>3</v>
      </c>
      <c r="H2364" s="1" t="s">
        <v>4</v>
      </c>
      <c r="I2364" s="1" t="s">
        <v>92</v>
      </c>
      <c r="J2364" s="1" t="s">
        <v>433</v>
      </c>
      <c r="K2364" s="1" t="s">
        <v>434</v>
      </c>
      <c r="L2364" s="30">
        <v>901</v>
      </c>
      <c r="M2364" s="30">
        <v>3464</v>
      </c>
      <c r="N2364" s="30">
        <v>102</v>
      </c>
      <c r="O2364" s="30">
        <v>0</v>
      </c>
      <c r="P2364" s="27">
        <v>7.3</v>
      </c>
      <c r="Q2364" s="30">
        <v>94</v>
      </c>
      <c r="R2364" s="30">
        <v>105</v>
      </c>
      <c r="S2364" s="9">
        <v>234760500</v>
      </c>
      <c r="T2364" s="9">
        <v>14000000</v>
      </c>
      <c r="U2364" s="9">
        <f>IMDB4[[#This Row],[Gross Revenue]]-IMDB4[[#This Row],[Budget]]</f>
        <v>220760500</v>
      </c>
      <c r="V2364" s="9" t="str">
        <f>IF(IMDB4[[#This Row],[Profit]]&gt;0,"Hit","Flop")</f>
        <v>Hit</v>
      </c>
      <c r="W2364" s="9" t="str" cm="1">
        <f t="array" ref="W2364">_xlfn.IFS(IMDB4[[#This Row],[IMDb Score (1-10)]]&gt;=8,"Excellent",IMDB4[[#This Row],[IMDb Score (1-10)]]&gt;=7,"Good",IMDB4[[#This Row],[IMDb Score (1-10)]]&gt;=5,"Average",TRUE,"Poor")</f>
        <v>Good</v>
      </c>
      <c r="X2364" s="9" t="str">
        <f>IF(IMDB4[[#This Row],[Duration (min)]]&lt;90,"Short",IF(IMDB4[[#This Row],[Duration (min)]]&lt;=120,"Medium", "Long"))</f>
        <v>Medium</v>
      </c>
    </row>
    <row r="2365" spans="1:24" x14ac:dyDescent="0.25">
      <c r="A2365" s="1" t="s">
        <v>1139</v>
      </c>
      <c r="B2365" s="2">
        <v>34350</v>
      </c>
      <c r="C2365" s="30">
        <f>YEAR(IMDB4[[#This Row],[Release Date]])</f>
        <v>1994</v>
      </c>
      <c r="D2365" s="30" t="str">
        <f>FLOOR(IMDB4[[#This Row],[Year]],10)&amp;"s"</f>
        <v>1990s</v>
      </c>
      <c r="E2365" s="1" t="s">
        <v>32</v>
      </c>
      <c r="F2365" s="1" t="s">
        <v>20</v>
      </c>
      <c r="G2365" s="1" t="s">
        <v>3</v>
      </c>
      <c r="H2365" s="1" t="s">
        <v>4</v>
      </c>
      <c r="I2365" s="1" t="s">
        <v>84</v>
      </c>
      <c r="J2365" s="1" t="s">
        <v>433</v>
      </c>
      <c r="K2365" s="1" t="s">
        <v>1140</v>
      </c>
      <c r="L2365" s="30">
        <v>901</v>
      </c>
      <c r="M2365" s="30">
        <v>2790</v>
      </c>
      <c r="N2365" s="30">
        <v>11</v>
      </c>
      <c r="O2365" s="30">
        <v>0</v>
      </c>
      <c r="P2365" s="27">
        <v>6.4</v>
      </c>
      <c r="Q2365" s="30">
        <v>64</v>
      </c>
      <c r="R2365" s="30">
        <v>97</v>
      </c>
      <c r="S2365" s="9">
        <v>144833357</v>
      </c>
      <c r="T2365" s="9">
        <v>22000000</v>
      </c>
      <c r="U2365" s="9">
        <f>IMDB4[[#This Row],[Gross Revenue]]-IMDB4[[#This Row],[Budget]]</f>
        <v>122833357</v>
      </c>
      <c r="V2365" s="9" t="str">
        <f>IF(IMDB4[[#This Row],[Profit]]&gt;0,"Hit","Flop")</f>
        <v>Hit</v>
      </c>
      <c r="W2365" s="9" t="str" cm="1">
        <f t="array" ref="W2365">_xlfn.IFS(IMDB4[[#This Row],[IMDb Score (1-10)]]&gt;=8,"Excellent",IMDB4[[#This Row],[IMDb Score (1-10)]]&gt;=7,"Good",IMDB4[[#This Row],[IMDb Score (1-10)]]&gt;=5,"Average",TRUE,"Poor")</f>
        <v>Average</v>
      </c>
      <c r="X2365" s="9" t="str">
        <f>IF(IMDB4[[#This Row],[Duration (min)]]&lt;90,"Short",IF(IMDB4[[#This Row],[Duration (min)]]&lt;=120,"Medium", "Long"))</f>
        <v>Medium</v>
      </c>
    </row>
    <row r="2366" spans="1:24" x14ac:dyDescent="0.25">
      <c r="A2366" s="1" t="s">
        <v>3221</v>
      </c>
      <c r="B2366" s="2">
        <v>37276</v>
      </c>
      <c r="C2366" s="30">
        <f>YEAR(IMDB4[[#This Row],[Release Date]])</f>
        <v>2002</v>
      </c>
      <c r="D2366" s="30" t="str">
        <f>FLOOR(IMDB4[[#This Row],[Year]],10)&amp;"s"</f>
        <v>2000s</v>
      </c>
      <c r="E2366" s="1" t="s">
        <v>32</v>
      </c>
      <c r="F2366" s="1" t="s">
        <v>20</v>
      </c>
      <c r="G2366" s="1" t="s">
        <v>3</v>
      </c>
      <c r="H2366" s="1" t="s">
        <v>4</v>
      </c>
      <c r="I2366" s="1" t="s">
        <v>28</v>
      </c>
      <c r="J2366" s="1" t="s">
        <v>433</v>
      </c>
      <c r="K2366" s="1" t="s">
        <v>3222</v>
      </c>
      <c r="L2366" s="30">
        <v>901</v>
      </c>
      <c r="M2366" s="30">
        <v>5265</v>
      </c>
      <c r="N2366" s="30">
        <v>54</v>
      </c>
      <c r="O2366" s="30">
        <v>1000</v>
      </c>
      <c r="P2366" s="27">
        <v>5.5</v>
      </c>
      <c r="Q2366" s="30">
        <v>80</v>
      </c>
      <c r="R2366" s="30">
        <v>104</v>
      </c>
      <c r="S2366" s="9">
        <v>139225854</v>
      </c>
      <c r="T2366" s="9">
        <v>60000000</v>
      </c>
      <c r="U2366" s="9">
        <f>IMDB4[[#This Row],[Gross Revenue]]-IMDB4[[#This Row],[Budget]]</f>
        <v>79225854</v>
      </c>
      <c r="V2366" s="9" t="str">
        <f>IF(IMDB4[[#This Row],[Profit]]&gt;0,"Hit","Flop")</f>
        <v>Hit</v>
      </c>
      <c r="W2366" s="9" t="str" cm="1">
        <f t="array" ref="W2366">_xlfn.IFS(IMDB4[[#This Row],[IMDb Score (1-10)]]&gt;=8,"Excellent",IMDB4[[#This Row],[IMDb Score (1-10)]]&gt;=7,"Good",IMDB4[[#This Row],[IMDb Score (1-10)]]&gt;=5,"Average",TRUE,"Poor")</f>
        <v>Average</v>
      </c>
      <c r="X2366" s="9" t="str">
        <f>IF(IMDB4[[#This Row],[Duration (min)]]&lt;90,"Short",IF(IMDB4[[#This Row],[Duration (min)]]&lt;=120,"Medium", "Long"))</f>
        <v>Medium</v>
      </c>
    </row>
    <row r="2367" spans="1:24" x14ac:dyDescent="0.25">
      <c r="A2367" s="1" t="s">
        <v>840</v>
      </c>
      <c r="B2367" s="2">
        <v>33275</v>
      </c>
      <c r="C2367" s="30">
        <f>YEAR(IMDB4[[#This Row],[Release Date]])</f>
        <v>1991</v>
      </c>
      <c r="D2367" s="30" t="str">
        <f>FLOOR(IMDB4[[#This Row],[Year]],10)&amp;"s"</f>
        <v>1990s</v>
      </c>
      <c r="E2367" s="1" t="s">
        <v>32</v>
      </c>
      <c r="F2367" s="1" t="s">
        <v>20</v>
      </c>
      <c r="G2367" s="1" t="s">
        <v>3</v>
      </c>
      <c r="H2367" s="1" t="s">
        <v>4</v>
      </c>
      <c r="I2367" s="1" t="s">
        <v>92</v>
      </c>
      <c r="J2367" s="1" t="s">
        <v>841</v>
      </c>
      <c r="K2367" s="1" t="s">
        <v>842</v>
      </c>
      <c r="L2367" s="30">
        <v>901</v>
      </c>
      <c r="M2367" s="30">
        <v>2523</v>
      </c>
      <c r="N2367" s="30">
        <v>0</v>
      </c>
      <c r="O2367" s="30">
        <v>232</v>
      </c>
      <c r="P2367" s="27">
        <v>5.0999999999999996</v>
      </c>
      <c r="Q2367" s="30">
        <v>12</v>
      </c>
      <c r="R2367" s="30">
        <v>94</v>
      </c>
      <c r="S2367" s="9">
        <v>19281235</v>
      </c>
      <c r="T2367" s="9">
        <v>5000000</v>
      </c>
      <c r="U2367" s="9">
        <f>IMDB4[[#This Row],[Gross Revenue]]-IMDB4[[#This Row],[Budget]]</f>
        <v>14281235</v>
      </c>
      <c r="V2367" s="9" t="str">
        <f>IF(IMDB4[[#This Row],[Profit]]&gt;0,"Hit","Flop")</f>
        <v>Hit</v>
      </c>
      <c r="W2367" s="9" t="str" cm="1">
        <f t="array" ref="W2367">_xlfn.IFS(IMDB4[[#This Row],[IMDb Score (1-10)]]&gt;=8,"Excellent",IMDB4[[#This Row],[IMDb Score (1-10)]]&gt;=7,"Good",IMDB4[[#This Row],[IMDb Score (1-10)]]&gt;=5,"Average",TRUE,"Poor")</f>
        <v>Average</v>
      </c>
      <c r="X2367" s="9" t="str">
        <f>IF(IMDB4[[#This Row],[Duration (min)]]&lt;90,"Short",IF(IMDB4[[#This Row],[Duration (min)]]&lt;=120,"Medium", "Long"))</f>
        <v>Medium</v>
      </c>
    </row>
    <row r="2368" spans="1:24" x14ac:dyDescent="0.25">
      <c r="A2368" s="1" t="s">
        <v>891</v>
      </c>
      <c r="B2368" s="2">
        <v>33605</v>
      </c>
      <c r="C2368" s="30">
        <f>YEAR(IMDB4[[#This Row],[Release Date]])</f>
        <v>1992</v>
      </c>
      <c r="D2368" s="30" t="str">
        <f>FLOOR(IMDB4[[#This Row],[Year]],10)&amp;"s"</f>
        <v>1990s</v>
      </c>
      <c r="E2368" s="1" t="s">
        <v>32</v>
      </c>
      <c r="F2368" s="1" t="s">
        <v>20</v>
      </c>
      <c r="G2368" s="1" t="s">
        <v>3</v>
      </c>
      <c r="H2368" s="1" t="s">
        <v>4</v>
      </c>
      <c r="I2368" s="1" t="s">
        <v>92</v>
      </c>
      <c r="J2368" s="1" t="s">
        <v>892</v>
      </c>
      <c r="K2368" s="1" t="s">
        <v>577</v>
      </c>
      <c r="L2368" s="30">
        <v>901</v>
      </c>
      <c r="M2368" s="30">
        <v>3913</v>
      </c>
      <c r="N2368" s="30">
        <v>0</v>
      </c>
      <c r="O2368" s="30">
        <v>10000</v>
      </c>
      <c r="P2368" s="27">
        <v>7.6</v>
      </c>
      <c r="Q2368" s="30">
        <v>221</v>
      </c>
      <c r="R2368" s="30">
        <v>88</v>
      </c>
      <c r="S2368" s="9">
        <v>11501093</v>
      </c>
      <c r="T2368" s="9">
        <v>13000000</v>
      </c>
      <c r="U2368" s="9">
        <f>IMDB4[[#This Row],[Gross Revenue]]-IMDB4[[#This Row],[Budget]]</f>
        <v>-1498907</v>
      </c>
      <c r="V2368" s="9" t="str">
        <f>IF(IMDB4[[#This Row],[Profit]]&gt;0,"Hit","Flop")</f>
        <v>Flop</v>
      </c>
      <c r="W2368" s="9" t="str" cm="1">
        <f t="array" ref="W2368">_xlfn.IFS(IMDB4[[#This Row],[IMDb Score (1-10)]]&gt;=8,"Excellent",IMDB4[[#This Row],[IMDb Score (1-10)]]&gt;=7,"Good",IMDB4[[#This Row],[IMDb Score (1-10)]]&gt;=5,"Average",TRUE,"Poor")</f>
        <v>Good</v>
      </c>
      <c r="X2368" s="9" t="str">
        <f>IF(IMDB4[[#This Row],[Duration (min)]]&lt;90,"Short",IF(IMDB4[[#This Row],[Duration (min)]]&lt;=120,"Medium", "Long"))</f>
        <v>Short</v>
      </c>
    </row>
    <row r="2369" spans="1:24" x14ac:dyDescent="0.25">
      <c r="A2369" s="1" t="s">
        <v>1249</v>
      </c>
      <c r="B2369" s="2">
        <v>34890</v>
      </c>
      <c r="C2369" s="30">
        <f>YEAR(IMDB4[[#This Row],[Release Date]])</f>
        <v>1995</v>
      </c>
      <c r="D2369" s="30" t="str">
        <f>FLOOR(IMDB4[[#This Row],[Year]],10)&amp;"s"</f>
        <v>1990s</v>
      </c>
      <c r="E2369" s="1" t="s">
        <v>32</v>
      </c>
      <c r="F2369" s="1" t="s">
        <v>77</v>
      </c>
      <c r="G2369" s="1" t="s">
        <v>3</v>
      </c>
      <c r="H2369" s="1" t="s">
        <v>4</v>
      </c>
      <c r="I2369" s="1" t="s">
        <v>92</v>
      </c>
      <c r="J2369" s="1" t="s">
        <v>1250</v>
      </c>
      <c r="K2369" s="1" t="s">
        <v>460</v>
      </c>
      <c r="L2369" s="30">
        <v>900</v>
      </c>
      <c r="M2369" s="30">
        <v>1715</v>
      </c>
      <c r="N2369" s="30">
        <v>79</v>
      </c>
      <c r="O2369" s="30">
        <v>0</v>
      </c>
      <c r="P2369" s="27">
        <v>5.8</v>
      </c>
      <c r="Q2369" s="30">
        <v>97</v>
      </c>
      <c r="R2369" s="30">
        <v>108</v>
      </c>
      <c r="S2369" s="9">
        <v>60054449</v>
      </c>
      <c r="T2369" s="9">
        <v>35000000</v>
      </c>
      <c r="U2369" s="9">
        <f>IMDB4[[#This Row],[Gross Revenue]]-IMDB4[[#This Row],[Budget]]</f>
        <v>25054449</v>
      </c>
      <c r="V2369" s="9" t="str">
        <f>IF(IMDB4[[#This Row],[Profit]]&gt;0,"Hit","Flop")</f>
        <v>Hit</v>
      </c>
      <c r="W2369" s="9" t="str" cm="1">
        <f t="array" ref="W2369">_xlfn.IFS(IMDB4[[#This Row],[IMDb Score (1-10)]]&gt;=8,"Excellent",IMDB4[[#This Row],[IMDb Score (1-10)]]&gt;=7,"Good",IMDB4[[#This Row],[IMDb Score (1-10)]]&gt;=5,"Average",TRUE,"Poor")</f>
        <v>Average</v>
      </c>
      <c r="X2369" s="9" t="str">
        <f>IF(IMDB4[[#This Row],[Duration (min)]]&lt;90,"Short",IF(IMDB4[[#This Row],[Duration (min)]]&lt;=120,"Medium", "Long"))</f>
        <v>Medium</v>
      </c>
    </row>
    <row r="2370" spans="1:24" x14ac:dyDescent="0.25">
      <c r="A2370" s="1" t="s">
        <v>5361</v>
      </c>
      <c r="B2370" s="2">
        <v>40135</v>
      </c>
      <c r="C2370" s="30">
        <f>YEAR(IMDB4[[#This Row],[Release Date]])</f>
        <v>2009</v>
      </c>
      <c r="D2370" s="30" t="str">
        <f>FLOOR(IMDB4[[#This Row],[Year]],10)&amp;"s"</f>
        <v>2000s</v>
      </c>
      <c r="E2370" s="1" t="s">
        <v>32</v>
      </c>
      <c r="F2370" s="1" t="s">
        <v>9</v>
      </c>
      <c r="G2370" s="1" t="s">
        <v>3</v>
      </c>
      <c r="H2370" s="1" t="s">
        <v>338</v>
      </c>
      <c r="I2370" s="1" t="s">
        <v>92</v>
      </c>
      <c r="J2370" s="1" t="s">
        <v>2067</v>
      </c>
      <c r="K2370" s="1" t="s">
        <v>1538</v>
      </c>
      <c r="L2370" s="30">
        <v>900</v>
      </c>
      <c r="M2370" s="30">
        <v>2222</v>
      </c>
      <c r="N2370" s="30">
        <v>165</v>
      </c>
      <c r="O2370" s="30">
        <v>12000</v>
      </c>
      <c r="P2370" s="27">
        <v>5.8</v>
      </c>
      <c r="Q2370" s="30">
        <v>368</v>
      </c>
      <c r="R2370" s="30">
        <v>104</v>
      </c>
      <c r="S2370" s="9">
        <v>16999046</v>
      </c>
      <c r="T2370" s="9">
        <v>26000000</v>
      </c>
      <c r="U2370" s="9">
        <f>IMDB4[[#This Row],[Gross Revenue]]-IMDB4[[#This Row],[Budget]]</f>
        <v>-9000954</v>
      </c>
      <c r="V2370" s="9" t="str">
        <f>IF(IMDB4[[#This Row],[Profit]]&gt;0,"Hit","Flop")</f>
        <v>Flop</v>
      </c>
      <c r="W2370" s="9" t="str" cm="1">
        <f t="array" ref="W2370">_xlfn.IFS(IMDB4[[#This Row],[IMDb Score (1-10)]]&gt;=8,"Excellent",IMDB4[[#This Row],[IMDb Score (1-10)]]&gt;=7,"Good",IMDB4[[#This Row],[IMDb Score (1-10)]]&gt;=5,"Average",TRUE,"Poor")</f>
        <v>Average</v>
      </c>
      <c r="X2370" s="9" t="str">
        <f>IF(IMDB4[[#This Row],[Duration (min)]]&lt;90,"Short",IF(IMDB4[[#This Row],[Duration (min)]]&lt;=120,"Medium", "Long"))</f>
        <v>Medium</v>
      </c>
    </row>
    <row r="2371" spans="1:24" x14ac:dyDescent="0.25">
      <c r="A2371" s="1" t="s">
        <v>2066</v>
      </c>
      <c r="B2371" s="2">
        <v>36254</v>
      </c>
      <c r="C2371" s="30">
        <f>YEAR(IMDB4[[#This Row],[Release Date]])</f>
        <v>1999</v>
      </c>
      <c r="D2371" s="30" t="str">
        <f>FLOOR(IMDB4[[#This Row],[Year]],10)&amp;"s"</f>
        <v>1990s</v>
      </c>
      <c r="E2371" s="1" t="s">
        <v>32</v>
      </c>
      <c r="F2371" s="1" t="s">
        <v>20</v>
      </c>
      <c r="G2371" s="1" t="s">
        <v>3</v>
      </c>
      <c r="H2371" s="1" t="s">
        <v>4</v>
      </c>
      <c r="I2371" s="1" t="s">
        <v>92</v>
      </c>
      <c r="J2371" s="1" t="s">
        <v>2067</v>
      </c>
      <c r="K2371" s="1" t="s">
        <v>1426</v>
      </c>
      <c r="L2371" s="30">
        <v>900</v>
      </c>
      <c r="M2371" s="30">
        <v>2475</v>
      </c>
      <c r="N2371" s="30">
        <v>218</v>
      </c>
      <c r="O2371" s="30">
        <v>0</v>
      </c>
      <c r="P2371" s="27">
        <v>7.3</v>
      </c>
      <c r="Q2371" s="30">
        <v>137</v>
      </c>
      <c r="R2371" s="30">
        <v>102</v>
      </c>
      <c r="S2371" s="9">
        <v>16842303</v>
      </c>
      <c r="T2371" s="9">
        <v>6500000</v>
      </c>
      <c r="U2371" s="9">
        <f>IMDB4[[#This Row],[Gross Revenue]]-IMDB4[[#This Row],[Budget]]</f>
        <v>10342303</v>
      </c>
      <c r="V2371" s="9" t="str">
        <f>IF(IMDB4[[#This Row],[Profit]]&gt;0,"Hit","Flop")</f>
        <v>Hit</v>
      </c>
      <c r="W2371" s="9" t="str" cm="1">
        <f t="array" ref="W2371">_xlfn.IFS(IMDB4[[#This Row],[IMDb Score (1-10)]]&gt;=8,"Excellent",IMDB4[[#This Row],[IMDb Score (1-10)]]&gt;=7,"Good",IMDB4[[#This Row],[IMDb Score (1-10)]]&gt;=5,"Average",TRUE,"Poor")</f>
        <v>Good</v>
      </c>
      <c r="X2371" s="9" t="str">
        <f>IF(IMDB4[[#This Row],[Duration (min)]]&lt;90,"Short",IF(IMDB4[[#This Row],[Duration (min)]]&lt;=120,"Medium", "Long"))</f>
        <v>Medium</v>
      </c>
    </row>
    <row r="2372" spans="1:24" x14ac:dyDescent="0.25">
      <c r="A2372" s="1" t="s">
        <v>1387</v>
      </c>
      <c r="B2372" s="2">
        <v>35195</v>
      </c>
      <c r="C2372" s="30">
        <f>YEAR(IMDB4[[#This Row],[Release Date]])</f>
        <v>1996</v>
      </c>
      <c r="D2372" s="30" t="str">
        <f>FLOOR(IMDB4[[#This Row],[Year]],10)&amp;"s"</f>
        <v>1990s</v>
      </c>
      <c r="E2372" s="1" t="s">
        <v>32</v>
      </c>
      <c r="F2372" s="1" t="s">
        <v>77</v>
      </c>
      <c r="G2372" s="1" t="s">
        <v>3</v>
      </c>
      <c r="H2372" s="1" t="s">
        <v>4</v>
      </c>
      <c r="I2372" s="1" t="s">
        <v>92</v>
      </c>
      <c r="J2372" s="1" t="s">
        <v>1250</v>
      </c>
      <c r="K2372" s="1" t="s">
        <v>1388</v>
      </c>
      <c r="L2372" s="30">
        <v>900</v>
      </c>
      <c r="M2372" s="30">
        <v>1634</v>
      </c>
      <c r="N2372" s="30">
        <v>17</v>
      </c>
      <c r="O2372" s="30">
        <v>503</v>
      </c>
      <c r="P2372" s="27">
        <v>5.4</v>
      </c>
      <c r="Q2372" s="30">
        <v>50</v>
      </c>
      <c r="R2372" s="30">
        <v>101</v>
      </c>
      <c r="S2372" s="9">
        <v>14095303</v>
      </c>
      <c r="T2372" s="9">
        <v>25000000</v>
      </c>
      <c r="U2372" s="9">
        <f>IMDB4[[#This Row],[Gross Revenue]]-IMDB4[[#This Row],[Budget]]</f>
        <v>-10904697</v>
      </c>
      <c r="V2372" s="9" t="str">
        <f>IF(IMDB4[[#This Row],[Profit]]&gt;0,"Hit","Flop")</f>
        <v>Flop</v>
      </c>
      <c r="W2372" s="9" t="str" cm="1">
        <f t="array" ref="W2372">_xlfn.IFS(IMDB4[[#This Row],[IMDb Score (1-10)]]&gt;=8,"Excellent",IMDB4[[#This Row],[IMDb Score (1-10)]]&gt;=7,"Good",IMDB4[[#This Row],[IMDb Score (1-10)]]&gt;=5,"Average",TRUE,"Poor")</f>
        <v>Average</v>
      </c>
      <c r="X2372" s="9" t="str">
        <f>IF(IMDB4[[#This Row],[Duration (min)]]&lt;90,"Short",IF(IMDB4[[#This Row],[Duration (min)]]&lt;=120,"Medium", "Long"))</f>
        <v>Medium</v>
      </c>
    </row>
    <row r="2373" spans="1:24" x14ac:dyDescent="0.25">
      <c r="A2373" s="1" t="s">
        <v>3394</v>
      </c>
      <c r="B2373" s="2">
        <v>37808</v>
      </c>
      <c r="C2373" s="30">
        <f>YEAR(IMDB4[[#This Row],[Release Date]])</f>
        <v>2003</v>
      </c>
      <c r="D2373" s="30" t="str">
        <f>FLOOR(IMDB4[[#This Row],[Year]],10)&amp;"s"</f>
        <v>2000s</v>
      </c>
      <c r="E2373" s="1" t="s">
        <v>32</v>
      </c>
      <c r="F2373" s="1" t="s">
        <v>9</v>
      </c>
      <c r="G2373" s="1" t="s">
        <v>3</v>
      </c>
      <c r="H2373" s="1" t="s">
        <v>1877</v>
      </c>
      <c r="I2373" s="1" t="s">
        <v>92</v>
      </c>
      <c r="J2373" s="1" t="s">
        <v>2067</v>
      </c>
      <c r="K2373" s="1" t="s">
        <v>3395</v>
      </c>
      <c r="L2373" s="30">
        <v>900</v>
      </c>
      <c r="M2373" s="30">
        <v>2972</v>
      </c>
      <c r="N2373" s="30">
        <v>148</v>
      </c>
      <c r="O2373" s="30">
        <v>0</v>
      </c>
      <c r="P2373" s="27">
        <v>7.6</v>
      </c>
      <c r="Q2373" s="30">
        <v>72</v>
      </c>
      <c r="R2373" s="30">
        <v>106</v>
      </c>
      <c r="S2373" s="9">
        <v>395592</v>
      </c>
      <c r="T2373" s="9">
        <v>2000000</v>
      </c>
      <c r="U2373" s="9">
        <f>IMDB4[[#This Row],[Gross Revenue]]-IMDB4[[#This Row],[Budget]]</f>
        <v>-1604408</v>
      </c>
      <c r="V2373" s="9" t="str">
        <f>IF(IMDB4[[#This Row],[Profit]]&gt;0,"Hit","Flop")</f>
        <v>Flop</v>
      </c>
      <c r="W2373" s="9" t="str" cm="1">
        <f t="array" ref="W2373">_xlfn.IFS(IMDB4[[#This Row],[IMDb Score (1-10)]]&gt;=8,"Excellent",IMDB4[[#This Row],[IMDb Score (1-10)]]&gt;=7,"Good",IMDB4[[#This Row],[IMDb Score (1-10)]]&gt;=5,"Average",TRUE,"Poor")</f>
        <v>Good</v>
      </c>
      <c r="X2373" s="9" t="str">
        <f>IF(IMDB4[[#This Row],[Duration (min)]]&lt;90,"Short",IF(IMDB4[[#This Row],[Duration (min)]]&lt;=120,"Medium", "Long"))</f>
        <v>Medium</v>
      </c>
    </row>
    <row r="2374" spans="1:24" x14ac:dyDescent="0.25">
      <c r="A2374" s="1" t="s">
        <v>1981</v>
      </c>
      <c r="B2374" s="2">
        <v>36362</v>
      </c>
      <c r="C2374" s="30">
        <f>YEAR(IMDB4[[#This Row],[Release Date]])</f>
        <v>1999</v>
      </c>
      <c r="D2374" s="30" t="str">
        <f>FLOOR(IMDB4[[#This Row],[Year]],10)&amp;"s"</f>
        <v>1990s</v>
      </c>
      <c r="E2374" s="1" t="s">
        <v>32</v>
      </c>
      <c r="F2374" s="1" t="s">
        <v>20</v>
      </c>
      <c r="G2374" s="1" t="s">
        <v>3</v>
      </c>
      <c r="H2374" s="1" t="s">
        <v>4</v>
      </c>
      <c r="I2374" s="1" t="s">
        <v>84</v>
      </c>
      <c r="J2374" s="1" t="s">
        <v>1110</v>
      </c>
      <c r="K2374" s="1" t="s">
        <v>340</v>
      </c>
      <c r="L2374" s="30">
        <v>899</v>
      </c>
      <c r="M2374" s="30">
        <v>2936</v>
      </c>
      <c r="N2374" s="30">
        <v>84</v>
      </c>
      <c r="O2374" s="30">
        <v>0</v>
      </c>
      <c r="P2374" s="27">
        <v>2.5</v>
      </c>
      <c r="Q2374" s="30">
        <v>45</v>
      </c>
      <c r="R2374" s="30">
        <v>97</v>
      </c>
      <c r="S2374" s="9">
        <v>27141959</v>
      </c>
      <c r="T2374" s="9">
        <v>18000000</v>
      </c>
      <c r="U2374" s="9">
        <f>IMDB4[[#This Row],[Gross Revenue]]-IMDB4[[#This Row],[Budget]]</f>
        <v>9141959</v>
      </c>
      <c r="V2374" s="9" t="str">
        <f>IF(IMDB4[[#This Row],[Profit]]&gt;0,"Hit","Flop")</f>
        <v>Hit</v>
      </c>
      <c r="W2374" s="9" t="str" cm="1">
        <f t="array" ref="W2374">_xlfn.IFS(IMDB4[[#This Row],[IMDb Score (1-10)]]&gt;=8,"Excellent",IMDB4[[#This Row],[IMDb Score (1-10)]]&gt;=7,"Good",IMDB4[[#This Row],[IMDb Score (1-10)]]&gt;=5,"Average",TRUE,"Poor")</f>
        <v>Poor</v>
      </c>
      <c r="X2374" s="9" t="str">
        <f>IF(IMDB4[[#This Row],[Duration (min)]]&lt;90,"Short",IF(IMDB4[[#This Row],[Duration (min)]]&lt;=120,"Medium", "Long"))</f>
        <v>Medium</v>
      </c>
    </row>
    <row r="2375" spans="1:24" x14ac:dyDescent="0.25">
      <c r="A2375" s="1" t="s">
        <v>1109</v>
      </c>
      <c r="B2375" s="2">
        <v>34381</v>
      </c>
      <c r="C2375" s="30">
        <f>YEAR(IMDB4[[#This Row],[Release Date]])</f>
        <v>1994</v>
      </c>
      <c r="D2375" s="30" t="str">
        <f>FLOOR(IMDB4[[#This Row],[Year]],10)&amp;"s"</f>
        <v>1990s</v>
      </c>
      <c r="E2375" s="1" t="s">
        <v>32</v>
      </c>
      <c r="F2375" s="1" t="s">
        <v>20</v>
      </c>
      <c r="G2375" s="1" t="s">
        <v>3</v>
      </c>
      <c r="H2375" s="1" t="s">
        <v>4</v>
      </c>
      <c r="I2375" s="1" t="s">
        <v>92</v>
      </c>
      <c r="J2375" s="1" t="s">
        <v>1110</v>
      </c>
      <c r="K2375" s="1" t="s">
        <v>194</v>
      </c>
      <c r="L2375" s="30">
        <v>899</v>
      </c>
      <c r="M2375" s="30">
        <v>3092</v>
      </c>
      <c r="N2375" s="30">
        <v>0</v>
      </c>
      <c r="O2375" s="30">
        <v>3000</v>
      </c>
      <c r="P2375" s="27">
        <v>6.7</v>
      </c>
      <c r="Q2375" s="30">
        <v>52</v>
      </c>
      <c r="R2375" s="30">
        <v>95</v>
      </c>
      <c r="S2375" s="9">
        <v>7881335</v>
      </c>
      <c r="T2375" s="9">
        <v>13000000</v>
      </c>
      <c r="U2375" s="9">
        <f>IMDB4[[#This Row],[Gross Revenue]]-IMDB4[[#This Row],[Budget]]</f>
        <v>-5118665</v>
      </c>
      <c r="V2375" s="9" t="str">
        <f>IF(IMDB4[[#This Row],[Profit]]&gt;0,"Hit","Flop")</f>
        <v>Flop</v>
      </c>
      <c r="W2375" s="9" t="str" cm="1">
        <f t="array" ref="W2375">_xlfn.IFS(IMDB4[[#This Row],[IMDb Score (1-10)]]&gt;=8,"Excellent",IMDB4[[#This Row],[IMDb Score (1-10)]]&gt;=7,"Good",IMDB4[[#This Row],[IMDb Score (1-10)]]&gt;=5,"Average",TRUE,"Poor")</f>
        <v>Average</v>
      </c>
      <c r="X2375" s="9" t="str">
        <f>IF(IMDB4[[#This Row],[Duration (min)]]&lt;90,"Short",IF(IMDB4[[#This Row],[Duration (min)]]&lt;=120,"Medium", "Long"))</f>
        <v>Medium</v>
      </c>
    </row>
    <row r="2376" spans="1:24" x14ac:dyDescent="0.25">
      <c r="A2376" s="1" t="s">
        <v>5580</v>
      </c>
      <c r="B2376" s="2">
        <v>40494</v>
      </c>
      <c r="C2376" s="30">
        <f>YEAR(IMDB4[[#This Row],[Release Date]])</f>
        <v>2010</v>
      </c>
      <c r="D2376" s="30" t="str">
        <f>FLOOR(IMDB4[[#This Row],[Year]],10)&amp;"s"</f>
        <v>2010s</v>
      </c>
      <c r="E2376" s="1" t="s">
        <v>32</v>
      </c>
      <c r="F2376" s="1" t="s">
        <v>20</v>
      </c>
      <c r="G2376" s="1" t="s">
        <v>3</v>
      </c>
      <c r="H2376" s="1" t="s">
        <v>4</v>
      </c>
      <c r="I2376" s="1" t="s">
        <v>84</v>
      </c>
      <c r="J2376" s="1" t="s">
        <v>4175</v>
      </c>
      <c r="K2376" s="1" t="s">
        <v>2487</v>
      </c>
      <c r="L2376" s="30">
        <v>898</v>
      </c>
      <c r="M2376" s="30">
        <v>1026</v>
      </c>
      <c r="N2376" s="30">
        <v>56</v>
      </c>
      <c r="O2376" s="30">
        <v>13000</v>
      </c>
      <c r="P2376" s="27">
        <v>6.5</v>
      </c>
      <c r="Q2376" s="30">
        <v>159</v>
      </c>
      <c r="R2376" s="30">
        <v>105</v>
      </c>
      <c r="S2376" s="9">
        <v>53021560</v>
      </c>
      <c r="T2376" s="9">
        <v>30000000</v>
      </c>
      <c r="U2376" s="9">
        <f>IMDB4[[#This Row],[Gross Revenue]]-IMDB4[[#This Row],[Budget]]</f>
        <v>23021560</v>
      </c>
      <c r="V2376" s="9" t="str">
        <f>IF(IMDB4[[#This Row],[Profit]]&gt;0,"Hit","Flop")</f>
        <v>Hit</v>
      </c>
      <c r="W2376" s="9" t="str" cm="1">
        <f t="array" ref="W2376">_xlfn.IFS(IMDB4[[#This Row],[IMDb Score (1-10)]]&gt;=8,"Excellent",IMDB4[[#This Row],[IMDb Score (1-10)]]&gt;=7,"Good",IMDB4[[#This Row],[IMDb Score (1-10)]]&gt;=5,"Average",TRUE,"Poor")</f>
        <v>Average</v>
      </c>
      <c r="X2376" s="9" t="str">
        <f>IF(IMDB4[[#This Row],[Duration (min)]]&lt;90,"Short",IF(IMDB4[[#This Row],[Duration (min)]]&lt;=120,"Medium", "Long"))</f>
        <v>Medium</v>
      </c>
    </row>
    <row r="2377" spans="1:24" x14ac:dyDescent="0.25">
      <c r="A2377" s="1" t="s">
        <v>5770</v>
      </c>
      <c r="B2377" s="2">
        <v>40594</v>
      </c>
      <c r="C2377" s="30">
        <f>YEAR(IMDB4[[#This Row],[Release Date]])</f>
        <v>2011</v>
      </c>
      <c r="D2377" s="30" t="str">
        <f>FLOOR(IMDB4[[#This Row],[Year]],10)&amp;"s"</f>
        <v>2010s</v>
      </c>
      <c r="E2377" s="1" t="s">
        <v>32</v>
      </c>
      <c r="F2377" s="1" t="s">
        <v>9</v>
      </c>
      <c r="G2377" s="1" t="s">
        <v>3</v>
      </c>
      <c r="H2377" s="1" t="s">
        <v>83</v>
      </c>
      <c r="I2377" s="1" t="s">
        <v>132</v>
      </c>
      <c r="J2377" s="1" t="s">
        <v>4175</v>
      </c>
      <c r="K2377" s="1" t="s">
        <v>1365</v>
      </c>
      <c r="L2377" s="30">
        <v>898</v>
      </c>
      <c r="M2377" s="30">
        <v>2452</v>
      </c>
      <c r="N2377" s="30">
        <v>776</v>
      </c>
      <c r="O2377" s="30">
        <v>15000</v>
      </c>
      <c r="P2377" s="27">
        <v>6.9</v>
      </c>
      <c r="Q2377" s="30">
        <v>288</v>
      </c>
      <c r="R2377" s="30">
        <v>130</v>
      </c>
      <c r="S2377" s="9">
        <v>4463292</v>
      </c>
      <c r="T2377" s="9">
        <v>30000000</v>
      </c>
      <c r="U2377" s="9">
        <f>IMDB4[[#This Row],[Gross Revenue]]-IMDB4[[#This Row],[Budget]]</f>
        <v>-25536708</v>
      </c>
      <c r="V2377" s="9" t="str">
        <f>IF(IMDB4[[#This Row],[Profit]]&gt;0,"Hit","Flop")</f>
        <v>Flop</v>
      </c>
      <c r="W2377" s="9" t="str" cm="1">
        <f t="array" ref="W2377">_xlfn.IFS(IMDB4[[#This Row],[IMDb Score (1-10)]]&gt;=8,"Excellent",IMDB4[[#This Row],[IMDb Score (1-10)]]&gt;=7,"Good",IMDB4[[#This Row],[IMDb Score (1-10)]]&gt;=5,"Average",TRUE,"Poor")</f>
        <v>Average</v>
      </c>
      <c r="X2377" s="9" t="str">
        <f>IF(IMDB4[[#This Row],[Duration (min)]]&lt;90,"Short",IF(IMDB4[[#This Row],[Duration (min)]]&lt;=120,"Medium", "Long"))</f>
        <v>Long</v>
      </c>
    </row>
    <row r="2378" spans="1:24" x14ac:dyDescent="0.25">
      <c r="A2378" s="1" t="s">
        <v>1063</v>
      </c>
      <c r="B2378" s="2">
        <v>34470</v>
      </c>
      <c r="C2378" s="30">
        <f>YEAR(IMDB4[[#This Row],[Release Date]])</f>
        <v>1994</v>
      </c>
      <c r="D2378" s="30" t="str">
        <f>FLOOR(IMDB4[[#This Row],[Year]],10)&amp;"s"</f>
        <v>1990s</v>
      </c>
      <c r="E2378" s="1" t="s">
        <v>1</v>
      </c>
      <c r="F2378" s="1" t="s">
        <v>20</v>
      </c>
      <c r="G2378" s="1" t="s">
        <v>3</v>
      </c>
      <c r="H2378" s="1" t="s">
        <v>4</v>
      </c>
      <c r="I2378" s="1" t="s">
        <v>92</v>
      </c>
      <c r="J2378" s="1" t="s">
        <v>1064</v>
      </c>
      <c r="K2378" s="1" t="s">
        <v>1065</v>
      </c>
      <c r="L2378" s="30">
        <v>898</v>
      </c>
      <c r="M2378" s="30">
        <v>2103</v>
      </c>
      <c r="N2378" s="30">
        <v>0</v>
      </c>
      <c r="O2378" s="30">
        <v>0</v>
      </c>
      <c r="P2378" s="27">
        <v>7.8</v>
      </c>
      <c r="Q2378" s="30">
        <v>136</v>
      </c>
      <c r="R2378" s="30">
        <v>102</v>
      </c>
      <c r="S2378" s="9">
        <v>3151130</v>
      </c>
      <c r="T2378" s="9">
        <v>230000</v>
      </c>
      <c r="U2378" s="9">
        <f>IMDB4[[#This Row],[Gross Revenue]]-IMDB4[[#This Row],[Budget]]</f>
        <v>2921130</v>
      </c>
      <c r="V2378" s="9" t="str">
        <f>IF(IMDB4[[#This Row],[Profit]]&gt;0,"Hit","Flop")</f>
        <v>Hit</v>
      </c>
      <c r="W2378" s="9" t="str" cm="1">
        <f t="array" ref="W2378">_xlfn.IFS(IMDB4[[#This Row],[IMDb Score (1-10)]]&gt;=8,"Excellent",IMDB4[[#This Row],[IMDb Score (1-10)]]&gt;=7,"Good",IMDB4[[#This Row],[IMDb Score (1-10)]]&gt;=5,"Average",TRUE,"Poor")</f>
        <v>Good</v>
      </c>
      <c r="X2378" s="9" t="str">
        <f>IF(IMDB4[[#This Row],[Duration (min)]]&lt;90,"Short",IF(IMDB4[[#This Row],[Duration (min)]]&lt;=120,"Medium", "Long"))</f>
        <v>Medium</v>
      </c>
    </row>
    <row r="2379" spans="1:24" x14ac:dyDescent="0.25">
      <c r="A2379" s="1" t="s">
        <v>4174</v>
      </c>
      <c r="B2379" s="2">
        <v>38511</v>
      </c>
      <c r="C2379" s="30">
        <f>YEAR(IMDB4[[#This Row],[Release Date]])</f>
        <v>2005</v>
      </c>
      <c r="D2379" s="30" t="str">
        <f>FLOOR(IMDB4[[#This Row],[Year]],10)&amp;"s"</f>
        <v>2000s</v>
      </c>
      <c r="E2379" s="1" t="s">
        <v>32</v>
      </c>
      <c r="F2379" s="1" t="s">
        <v>9</v>
      </c>
      <c r="G2379" s="1" t="s">
        <v>3</v>
      </c>
      <c r="H2379" s="1" t="s">
        <v>83</v>
      </c>
      <c r="I2379" s="1" t="s">
        <v>132</v>
      </c>
      <c r="J2379" s="1" t="s">
        <v>4175</v>
      </c>
      <c r="K2379" s="1" t="s">
        <v>476</v>
      </c>
      <c r="L2379" s="30">
        <v>898</v>
      </c>
      <c r="M2379" s="30">
        <v>2096</v>
      </c>
      <c r="N2379" s="30">
        <v>133</v>
      </c>
      <c r="O2379" s="30">
        <v>356</v>
      </c>
      <c r="P2379" s="27">
        <v>6.7</v>
      </c>
      <c r="Q2379" s="30">
        <v>64</v>
      </c>
      <c r="R2379" s="30">
        <v>135</v>
      </c>
      <c r="S2379" s="9">
        <v>1666262</v>
      </c>
      <c r="T2379" s="9">
        <v>16000000</v>
      </c>
      <c r="U2379" s="9">
        <f>IMDB4[[#This Row],[Gross Revenue]]-IMDB4[[#This Row],[Budget]]</f>
        <v>-14333738</v>
      </c>
      <c r="V2379" s="9" t="str">
        <f>IF(IMDB4[[#This Row],[Profit]]&gt;0,"Hit","Flop")</f>
        <v>Flop</v>
      </c>
      <c r="W2379" s="9" t="str" cm="1">
        <f t="array" ref="W2379">_xlfn.IFS(IMDB4[[#This Row],[IMDb Score (1-10)]]&gt;=8,"Excellent",IMDB4[[#This Row],[IMDb Score (1-10)]]&gt;=7,"Good",IMDB4[[#This Row],[IMDb Score (1-10)]]&gt;=5,"Average",TRUE,"Poor")</f>
        <v>Average</v>
      </c>
      <c r="X2379" s="9" t="str">
        <f>IF(IMDB4[[#This Row],[Duration (min)]]&lt;90,"Short",IF(IMDB4[[#This Row],[Duration (min)]]&lt;=120,"Medium", "Long"))</f>
        <v>Long</v>
      </c>
    </row>
    <row r="2380" spans="1:24" x14ac:dyDescent="0.25">
      <c r="A2380" s="1" t="s">
        <v>5692</v>
      </c>
      <c r="B2380" s="2">
        <v>40446</v>
      </c>
      <c r="C2380" s="30">
        <f>YEAR(IMDB4[[#This Row],[Release Date]])</f>
        <v>2010</v>
      </c>
      <c r="D2380" s="30" t="str">
        <f>FLOOR(IMDB4[[#This Row],[Year]],10)&amp;"s"</f>
        <v>2010s</v>
      </c>
      <c r="E2380" s="1" t="s">
        <v>32</v>
      </c>
      <c r="F2380" s="1" t="s">
        <v>20</v>
      </c>
      <c r="G2380" s="1" t="s">
        <v>3</v>
      </c>
      <c r="H2380" s="1" t="s">
        <v>3402</v>
      </c>
      <c r="I2380" s="1" t="s">
        <v>132</v>
      </c>
      <c r="J2380" s="1" t="s">
        <v>1064</v>
      </c>
      <c r="K2380" s="1" t="s">
        <v>4626</v>
      </c>
      <c r="L2380" s="30">
        <v>898</v>
      </c>
      <c r="M2380" s="30">
        <v>2895</v>
      </c>
      <c r="N2380" s="30">
        <v>26</v>
      </c>
      <c r="O2380" s="30">
        <v>502</v>
      </c>
      <c r="P2380" s="27">
        <v>3.6</v>
      </c>
      <c r="Q2380" s="30">
        <v>4</v>
      </c>
      <c r="R2380" s="30">
        <v>100</v>
      </c>
      <c r="S2380" s="9">
        <v>163591</v>
      </c>
      <c r="T2380" s="9">
        <v>13400000</v>
      </c>
      <c r="U2380" s="9">
        <f>IMDB4[[#This Row],[Gross Revenue]]-IMDB4[[#This Row],[Budget]]</f>
        <v>-13236409</v>
      </c>
      <c r="V2380" s="9" t="str">
        <f>IF(IMDB4[[#This Row],[Profit]]&gt;0,"Hit","Flop")</f>
        <v>Flop</v>
      </c>
      <c r="W2380" s="9" t="str" cm="1">
        <f t="array" ref="W2380">_xlfn.IFS(IMDB4[[#This Row],[IMDb Score (1-10)]]&gt;=8,"Excellent",IMDB4[[#This Row],[IMDb Score (1-10)]]&gt;=7,"Good",IMDB4[[#This Row],[IMDb Score (1-10)]]&gt;=5,"Average",TRUE,"Poor")</f>
        <v>Poor</v>
      </c>
      <c r="X2380" s="9" t="str">
        <f>IF(IMDB4[[#This Row],[Duration (min)]]&lt;90,"Short",IF(IMDB4[[#This Row],[Duration (min)]]&lt;=120,"Medium", "Long"))</f>
        <v>Medium</v>
      </c>
    </row>
    <row r="2381" spans="1:24" x14ac:dyDescent="0.25">
      <c r="A2381" s="1" t="s">
        <v>3930</v>
      </c>
      <c r="B2381" s="2">
        <v>38548</v>
      </c>
      <c r="C2381" s="30">
        <f>YEAR(IMDB4[[#This Row],[Release Date]])</f>
        <v>2005</v>
      </c>
      <c r="D2381" s="30" t="str">
        <f>FLOOR(IMDB4[[#This Row],[Year]],10)&amp;"s"</f>
        <v>2000s</v>
      </c>
      <c r="E2381" s="1" t="s">
        <v>32</v>
      </c>
      <c r="F2381" s="1" t="s">
        <v>9</v>
      </c>
      <c r="G2381" s="1" t="s">
        <v>3</v>
      </c>
      <c r="H2381" s="1" t="s">
        <v>4</v>
      </c>
      <c r="I2381" s="1" t="s">
        <v>92</v>
      </c>
      <c r="J2381" s="1" t="s">
        <v>3931</v>
      </c>
      <c r="K2381" s="1" t="s">
        <v>3932</v>
      </c>
      <c r="L2381" s="30">
        <v>896</v>
      </c>
      <c r="M2381" s="30">
        <v>2019</v>
      </c>
      <c r="N2381" s="30">
        <v>101</v>
      </c>
      <c r="O2381" s="30">
        <v>0</v>
      </c>
      <c r="P2381" s="27">
        <v>6.6</v>
      </c>
      <c r="Q2381" s="30">
        <v>116</v>
      </c>
      <c r="R2381" s="30">
        <v>112</v>
      </c>
      <c r="S2381" s="9">
        <v>36020063</v>
      </c>
      <c r="T2381" s="9">
        <v>22000000</v>
      </c>
      <c r="U2381" s="9">
        <f>IMDB4[[#This Row],[Gross Revenue]]-IMDB4[[#This Row],[Budget]]</f>
        <v>14020063</v>
      </c>
      <c r="V2381" s="9" t="str">
        <f>IF(IMDB4[[#This Row],[Profit]]&gt;0,"Hit","Flop")</f>
        <v>Hit</v>
      </c>
      <c r="W2381" s="9" t="str" cm="1">
        <f t="array" ref="W2381">_xlfn.IFS(IMDB4[[#This Row],[IMDb Score (1-10)]]&gt;=8,"Excellent",IMDB4[[#This Row],[IMDb Score (1-10)]]&gt;=7,"Good",IMDB4[[#This Row],[IMDb Score (1-10)]]&gt;=5,"Average",TRUE,"Poor")</f>
        <v>Average</v>
      </c>
      <c r="X2381" s="9" t="str">
        <f>IF(IMDB4[[#This Row],[Duration (min)]]&lt;90,"Short",IF(IMDB4[[#This Row],[Duration (min)]]&lt;=120,"Medium", "Long"))</f>
        <v>Medium</v>
      </c>
    </row>
    <row r="2382" spans="1:24" x14ac:dyDescent="0.25">
      <c r="A2382" s="1" t="s">
        <v>5450</v>
      </c>
      <c r="B2382" s="2">
        <v>39868</v>
      </c>
      <c r="C2382" s="30">
        <f>YEAR(IMDB4[[#This Row],[Release Date]])</f>
        <v>2009</v>
      </c>
      <c r="D2382" s="30" t="str">
        <f>FLOOR(IMDB4[[#This Row],[Year]],10)&amp;"s"</f>
        <v>2000s</v>
      </c>
      <c r="E2382" s="1" t="s">
        <v>32</v>
      </c>
      <c r="F2382" s="1" t="s">
        <v>77</v>
      </c>
      <c r="G2382" s="1" t="s">
        <v>3</v>
      </c>
      <c r="H2382" s="1" t="s">
        <v>4</v>
      </c>
      <c r="I2382" s="1" t="s">
        <v>132</v>
      </c>
      <c r="J2382" s="1" t="s">
        <v>3478</v>
      </c>
      <c r="K2382" s="1" t="s">
        <v>1168</v>
      </c>
      <c r="L2382" s="30">
        <v>894</v>
      </c>
      <c r="M2382" s="30">
        <v>3218</v>
      </c>
      <c r="N2382" s="30">
        <v>0</v>
      </c>
      <c r="O2382" s="30">
        <v>0</v>
      </c>
      <c r="P2382" s="27">
        <v>6</v>
      </c>
      <c r="Q2382" s="30">
        <v>366</v>
      </c>
      <c r="R2382" s="30">
        <v>150</v>
      </c>
      <c r="S2382" s="9">
        <v>402076689</v>
      </c>
      <c r="T2382" s="9">
        <v>200000000</v>
      </c>
      <c r="U2382" s="9">
        <f>IMDB4[[#This Row],[Gross Revenue]]-IMDB4[[#This Row],[Budget]]</f>
        <v>202076689</v>
      </c>
      <c r="V2382" s="9" t="str">
        <f>IF(IMDB4[[#This Row],[Profit]]&gt;0,"Hit","Flop")</f>
        <v>Hit</v>
      </c>
      <c r="W2382" s="9" t="str" cm="1">
        <f t="array" ref="W2382">_xlfn.IFS(IMDB4[[#This Row],[IMDb Score (1-10)]]&gt;=8,"Excellent",IMDB4[[#This Row],[IMDb Score (1-10)]]&gt;=7,"Good",IMDB4[[#This Row],[IMDb Score (1-10)]]&gt;=5,"Average",TRUE,"Poor")</f>
        <v>Average</v>
      </c>
      <c r="X2382" s="9" t="str">
        <f>IF(IMDB4[[#This Row],[Duration (min)]]&lt;90,"Short",IF(IMDB4[[#This Row],[Duration (min)]]&lt;=120,"Medium", "Long"))</f>
        <v>Long</v>
      </c>
    </row>
    <row r="2383" spans="1:24" x14ac:dyDescent="0.25">
      <c r="A2383" s="1" t="s">
        <v>6012</v>
      </c>
      <c r="B2383" s="2">
        <v>40588</v>
      </c>
      <c r="C2383" s="30">
        <f>YEAR(IMDB4[[#This Row],[Release Date]])</f>
        <v>2011</v>
      </c>
      <c r="D2383" s="30" t="str">
        <f>FLOOR(IMDB4[[#This Row],[Year]],10)&amp;"s"</f>
        <v>2010s</v>
      </c>
      <c r="E2383" s="1" t="s">
        <v>32</v>
      </c>
      <c r="F2383" s="1" t="s">
        <v>77</v>
      </c>
      <c r="G2383" s="1" t="s">
        <v>3</v>
      </c>
      <c r="H2383" s="1" t="s">
        <v>4</v>
      </c>
      <c r="I2383" s="1" t="s">
        <v>132</v>
      </c>
      <c r="J2383" s="1" t="s">
        <v>3478</v>
      </c>
      <c r="K2383" s="1" t="s">
        <v>1168</v>
      </c>
      <c r="L2383" s="30">
        <v>894</v>
      </c>
      <c r="M2383" s="30">
        <v>2593</v>
      </c>
      <c r="N2383" s="30">
        <v>0</v>
      </c>
      <c r="O2383" s="30">
        <v>46000</v>
      </c>
      <c r="P2383" s="27">
        <v>6.3</v>
      </c>
      <c r="Q2383" s="30">
        <v>428</v>
      </c>
      <c r="R2383" s="30">
        <v>154</v>
      </c>
      <c r="S2383" s="9">
        <v>352358779</v>
      </c>
      <c r="T2383" s="9">
        <v>195000000</v>
      </c>
      <c r="U2383" s="9">
        <f>IMDB4[[#This Row],[Gross Revenue]]-IMDB4[[#This Row],[Budget]]</f>
        <v>157358779</v>
      </c>
      <c r="V2383" s="9" t="str">
        <f>IF(IMDB4[[#This Row],[Profit]]&gt;0,"Hit","Flop")</f>
        <v>Hit</v>
      </c>
      <c r="W2383" s="9" t="str" cm="1">
        <f t="array" ref="W2383">_xlfn.IFS(IMDB4[[#This Row],[IMDb Score (1-10)]]&gt;=8,"Excellent",IMDB4[[#This Row],[IMDb Score (1-10)]]&gt;=7,"Good",IMDB4[[#This Row],[IMDb Score (1-10)]]&gt;=5,"Average",TRUE,"Poor")</f>
        <v>Average</v>
      </c>
      <c r="X2383" s="9" t="str">
        <f>IF(IMDB4[[#This Row],[Duration (min)]]&lt;90,"Short",IF(IMDB4[[#This Row],[Duration (min)]]&lt;=120,"Medium", "Long"))</f>
        <v>Long</v>
      </c>
    </row>
    <row r="2384" spans="1:24" x14ac:dyDescent="0.25">
      <c r="A2384" s="1" t="s">
        <v>3477</v>
      </c>
      <c r="B2384" s="2">
        <v>37765</v>
      </c>
      <c r="C2384" s="30">
        <f>YEAR(IMDB4[[#This Row],[Release Date]])</f>
        <v>2003</v>
      </c>
      <c r="D2384" s="30" t="str">
        <f>FLOOR(IMDB4[[#This Row],[Year]],10)&amp;"s"</f>
        <v>2000s</v>
      </c>
      <c r="E2384" s="1" t="s">
        <v>32</v>
      </c>
      <c r="F2384" s="1" t="s">
        <v>77</v>
      </c>
      <c r="G2384" s="1" t="s">
        <v>3</v>
      </c>
      <c r="H2384" s="1" t="s">
        <v>4</v>
      </c>
      <c r="I2384" s="1" t="s">
        <v>132</v>
      </c>
      <c r="J2384" s="1" t="s">
        <v>3478</v>
      </c>
      <c r="K2384" s="1" t="s">
        <v>1185</v>
      </c>
      <c r="L2384" s="30">
        <v>894</v>
      </c>
      <c r="M2384" s="30">
        <v>1439</v>
      </c>
      <c r="N2384" s="30">
        <v>36</v>
      </c>
      <c r="O2384" s="30">
        <v>0</v>
      </c>
      <c r="P2384" s="27">
        <v>5.4</v>
      </c>
      <c r="Q2384" s="30">
        <v>149</v>
      </c>
      <c r="R2384" s="30">
        <v>135</v>
      </c>
      <c r="S2384" s="9">
        <v>31111260</v>
      </c>
      <c r="T2384" s="9">
        <v>60000000</v>
      </c>
      <c r="U2384" s="9">
        <f>IMDB4[[#This Row],[Gross Revenue]]-IMDB4[[#This Row],[Budget]]</f>
        <v>-28888740</v>
      </c>
      <c r="V2384" s="9" t="str">
        <f>IF(IMDB4[[#This Row],[Profit]]&gt;0,"Hit","Flop")</f>
        <v>Flop</v>
      </c>
      <c r="W2384" s="9" t="str" cm="1">
        <f t="array" ref="W2384">_xlfn.IFS(IMDB4[[#This Row],[IMDb Score (1-10)]]&gt;=8,"Excellent",IMDB4[[#This Row],[IMDb Score (1-10)]]&gt;=7,"Good",IMDB4[[#This Row],[IMDb Score (1-10)]]&gt;=5,"Average",TRUE,"Poor")</f>
        <v>Average</v>
      </c>
      <c r="X2384" s="9" t="str">
        <f>IF(IMDB4[[#This Row],[Duration (min)]]&lt;90,"Short",IF(IMDB4[[#This Row],[Duration (min)]]&lt;=120,"Medium", "Long"))</f>
        <v>Long</v>
      </c>
    </row>
    <row r="2385" spans="1:24" x14ac:dyDescent="0.25">
      <c r="A2385" s="1" t="s">
        <v>2160</v>
      </c>
      <c r="B2385" s="2">
        <v>36322</v>
      </c>
      <c r="C2385" s="30">
        <f>YEAR(IMDB4[[#This Row],[Release Date]])</f>
        <v>1999</v>
      </c>
      <c r="D2385" s="30" t="str">
        <f>FLOOR(IMDB4[[#This Row],[Year]],10)&amp;"s"</f>
        <v>1990s</v>
      </c>
      <c r="E2385" s="1" t="s">
        <v>32</v>
      </c>
      <c r="F2385" s="1" t="s">
        <v>33</v>
      </c>
      <c r="G2385" s="1" t="s">
        <v>3</v>
      </c>
      <c r="H2385" s="1" t="s">
        <v>4</v>
      </c>
      <c r="I2385" s="1" t="s">
        <v>92</v>
      </c>
      <c r="J2385" s="1" t="s">
        <v>1564</v>
      </c>
      <c r="K2385" s="1" t="s">
        <v>1605</v>
      </c>
      <c r="L2385" s="30">
        <v>893</v>
      </c>
      <c r="M2385" s="30">
        <v>3003</v>
      </c>
      <c r="N2385" s="30">
        <v>406</v>
      </c>
      <c r="O2385" s="30">
        <v>0</v>
      </c>
      <c r="P2385" s="27">
        <v>7.8</v>
      </c>
      <c r="Q2385" s="30">
        <v>163</v>
      </c>
      <c r="R2385" s="30">
        <v>81</v>
      </c>
      <c r="S2385" s="9">
        <v>52008288</v>
      </c>
      <c r="T2385" s="9">
        <v>21000000</v>
      </c>
      <c r="U2385" s="9">
        <f>IMDB4[[#This Row],[Gross Revenue]]-IMDB4[[#This Row],[Budget]]</f>
        <v>31008288</v>
      </c>
      <c r="V2385" s="9" t="str">
        <f>IF(IMDB4[[#This Row],[Profit]]&gt;0,"Hit","Flop")</f>
        <v>Hit</v>
      </c>
      <c r="W2385" s="9" t="str" cm="1">
        <f t="array" ref="W2385">_xlfn.IFS(IMDB4[[#This Row],[IMDb Score (1-10)]]&gt;=8,"Excellent",IMDB4[[#This Row],[IMDb Score (1-10)]]&gt;=7,"Good",IMDB4[[#This Row],[IMDb Score (1-10)]]&gt;=5,"Average",TRUE,"Poor")</f>
        <v>Good</v>
      </c>
      <c r="X2385" s="9" t="str">
        <f>IF(IMDB4[[#This Row],[Duration (min)]]&lt;90,"Short",IF(IMDB4[[#This Row],[Duration (min)]]&lt;=120,"Medium", "Long"))</f>
        <v>Short</v>
      </c>
    </row>
    <row r="2386" spans="1:24" x14ac:dyDescent="0.25">
      <c r="A2386" s="1" t="s">
        <v>2455</v>
      </c>
      <c r="B2386" s="2">
        <v>36719</v>
      </c>
      <c r="C2386" s="30">
        <f>YEAR(IMDB4[[#This Row],[Release Date]])</f>
        <v>2000</v>
      </c>
      <c r="D2386" s="30" t="str">
        <f>FLOOR(IMDB4[[#This Row],[Year]],10)&amp;"s"</f>
        <v>2000s</v>
      </c>
      <c r="E2386" s="1" t="s">
        <v>32</v>
      </c>
      <c r="F2386" s="1" t="s">
        <v>20</v>
      </c>
      <c r="G2386" s="1" t="s">
        <v>3</v>
      </c>
      <c r="H2386" s="1" t="s">
        <v>4</v>
      </c>
      <c r="I2386" s="1" t="s">
        <v>84</v>
      </c>
      <c r="J2386" s="1" t="s">
        <v>1564</v>
      </c>
      <c r="K2386" s="1" t="s">
        <v>2456</v>
      </c>
      <c r="L2386" s="30">
        <v>893</v>
      </c>
      <c r="M2386" s="30">
        <v>3946</v>
      </c>
      <c r="N2386" s="30">
        <v>597</v>
      </c>
      <c r="O2386" s="30">
        <v>0</v>
      </c>
      <c r="P2386" s="27">
        <v>6.9</v>
      </c>
      <c r="Q2386" s="30">
        <v>106</v>
      </c>
      <c r="R2386" s="30">
        <v>115</v>
      </c>
      <c r="S2386" s="9">
        <v>32662299</v>
      </c>
      <c r="T2386" s="9">
        <v>24000000</v>
      </c>
      <c r="U2386" s="9">
        <f>IMDB4[[#This Row],[Gross Revenue]]-IMDB4[[#This Row],[Budget]]</f>
        <v>8662299</v>
      </c>
      <c r="V2386" s="9" t="str">
        <f>IF(IMDB4[[#This Row],[Profit]]&gt;0,"Hit","Flop")</f>
        <v>Hit</v>
      </c>
      <c r="W2386" s="9" t="str" cm="1">
        <f t="array" ref="W2386">_xlfn.IFS(IMDB4[[#This Row],[IMDb Score (1-10)]]&gt;=8,"Excellent",IMDB4[[#This Row],[IMDb Score (1-10)]]&gt;=7,"Good",IMDB4[[#This Row],[IMDb Score (1-10)]]&gt;=5,"Average",TRUE,"Poor")</f>
        <v>Average</v>
      </c>
      <c r="X2386" s="9" t="str">
        <f>IF(IMDB4[[#This Row],[Duration (min)]]&lt;90,"Short",IF(IMDB4[[#This Row],[Duration (min)]]&lt;=120,"Medium", "Long"))</f>
        <v>Medium</v>
      </c>
    </row>
    <row r="2387" spans="1:24" x14ac:dyDescent="0.25">
      <c r="A2387" s="1" t="s">
        <v>1563</v>
      </c>
      <c r="B2387" s="2">
        <v>35621</v>
      </c>
      <c r="C2387" s="30">
        <f>YEAR(IMDB4[[#This Row],[Release Date]])</f>
        <v>1997</v>
      </c>
      <c r="D2387" s="30" t="str">
        <f>FLOOR(IMDB4[[#This Row],[Year]],10)&amp;"s"</f>
        <v>1990s</v>
      </c>
      <c r="E2387" s="1" t="s">
        <v>32</v>
      </c>
      <c r="F2387" s="1" t="s">
        <v>77</v>
      </c>
      <c r="G2387" s="1" t="s">
        <v>3</v>
      </c>
      <c r="H2387" s="1" t="s">
        <v>4</v>
      </c>
      <c r="I2387" s="1" t="s">
        <v>92</v>
      </c>
      <c r="J2387" s="1" t="s">
        <v>1564</v>
      </c>
      <c r="K2387" s="1" t="s">
        <v>1565</v>
      </c>
      <c r="L2387" s="30">
        <v>893</v>
      </c>
      <c r="M2387" s="30">
        <v>2044</v>
      </c>
      <c r="N2387" s="30">
        <v>5</v>
      </c>
      <c r="O2387" s="30">
        <v>0</v>
      </c>
      <c r="P2387" s="27">
        <v>7.4</v>
      </c>
      <c r="Q2387" s="30">
        <v>111</v>
      </c>
      <c r="R2387" s="30">
        <v>107</v>
      </c>
      <c r="S2387" s="9">
        <v>28014536</v>
      </c>
      <c r="T2387" s="9">
        <v>15000000</v>
      </c>
      <c r="U2387" s="9">
        <f>IMDB4[[#This Row],[Gross Revenue]]-IMDB4[[#This Row],[Budget]]</f>
        <v>13014536</v>
      </c>
      <c r="V2387" s="9" t="str">
        <f>IF(IMDB4[[#This Row],[Profit]]&gt;0,"Hit","Flop")</f>
        <v>Hit</v>
      </c>
      <c r="W2387" s="9" t="str" cm="1">
        <f t="array" ref="W2387">_xlfn.IFS(IMDB4[[#This Row],[IMDb Score (1-10)]]&gt;=8,"Excellent",IMDB4[[#This Row],[IMDb Score (1-10)]]&gt;=7,"Good",IMDB4[[#This Row],[IMDb Score (1-10)]]&gt;=5,"Average",TRUE,"Poor")</f>
        <v>Good</v>
      </c>
      <c r="X2387" s="9" t="str">
        <f>IF(IMDB4[[#This Row],[Duration (min)]]&lt;90,"Short",IF(IMDB4[[#This Row],[Duration (min)]]&lt;=120,"Medium", "Long"))</f>
        <v>Medium</v>
      </c>
    </row>
    <row r="2388" spans="1:24" x14ac:dyDescent="0.25">
      <c r="A2388" s="1" t="s">
        <v>1967</v>
      </c>
      <c r="B2388" s="2">
        <v>36251</v>
      </c>
      <c r="C2388" s="30">
        <f>YEAR(IMDB4[[#This Row],[Release Date]])</f>
        <v>1999</v>
      </c>
      <c r="D2388" s="30" t="str">
        <f>FLOOR(IMDB4[[#This Row],[Year]],10)&amp;"s"</f>
        <v>1990s</v>
      </c>
      <c r="E2388" s="1" t="s">
        <v>32</v>
      </c>
      <c r="F2388" s="1" t="s">
        <v>20</v>
      </c>
      <c r="G2388" s="1" t="s">
        <v>3</v>
      </c>
      <c r="H2388" s="1" t="s">
        <v>83</v>
      </c>
      <c r="I2388" s="1" t="s">
        <v>132</v>
      </c>
      <c r="J2388" s="1" t="s">
        <v>1564</v>
      </c>
      <c r="K2388" s="1" t="s">
        <v>1968</v>
      </c>
      <c r="L2388" s="30">
        <v>893</v>
      </c>
      <c r="M2388" s="30">
        <v>2640</v>
      </c>
      <c r="N2388" s="30">
        <v>32</v>
      </c>
      <c r="O2388" s="30">
        <v>646</v>
      </c>
      <c r="P2388" s="27">
        <v>6.9</v>
      </c>
      <c r="Q2388" s="30">
        <v>105</v>
      </c>
      <c r="R2388" s="30">
        <v>97</v>
      </c>
      <c r="S2388" s="9">
        <v>18535191</v>
      </c>
      <c r="T2388" s="9">
        <v>14000000</v>
      </c>
      <c r="U2388" s="9">
        <f>IMDB4[[#This Row],[Gross Revenue]]-IMDB4[[#This Row],[Budget]]</f>
        <v>4535191</v>
      </c>
      <c r="V2388" s="9" t="str">
        <f>IF(IMDB4[[#This Row],[Profit]]&gt;0,"Hit","Flop")</f>
        <v>Hit</v>
      </c>
      <c r="W2388" s="9" t="str" cm="1">
        <f t="array" ref="W2388">_xlfn.IFS(IMDB4[[#This Row],[IMDb Score (1-10)]]&gt;=8,"Excellent",IMDB4[[#This Row],[IMDb Score (1-10)]]&gt;=7,"Good",IMDB4[[#This Row],[IMDb Score (1-10)]]&gt;=5,"Average",TRUE,"Poor")</f>
        <v>Average</v>
      </c>
      <c r="X2388" s="9" t="str">
        <f>IF(IMDB4[[#This Row],[Duration (min)]]&lt;90,"Short",IF(IMDB4[[#This Row],[Duration (min)]]&lt;=120,"Medium", "Long"))</f>
        <v>Medium</v>
      </c>
    </row>
    <row r="2389" spans="1:24" x14ac:dyDescent="0.25">
      <c r="A2389" s="1" t="s">
        <v>6603</v>
      </c>
      <c r="B2389" s="2">
        <v>41817</v>
      </c>
      <c r="C2389" s="30">
        <f>YEAR(IMDB4[[#This Row],[Release Date]])</f>
        <v>2014</v>
      </c>
      <c r="D2389" s="30" t="str">
        <f>FLOOR(IMDB4[[#This Row],[Year]],10)&amp;"s"</f>
        <v>2010s</v>
      </c>
      <c r="E2389" s="1" t="s">
        <v>32</v>
      </c>
      <c r="F2389" s="1" t="s">
        <v>9</v>
      </c>
      <c r="G2389" s="1" t="s">
        <v>3</v>
      </c>
      <c r="H2389" s="1" t="s">
        <v>4</v>
      </c>
      <c r="I2389" s="1" t="s">
        <v>132</v>
      </c>
      <c r="J2389" s="1" t="s">
        <v>1564</v>
      </c>
      <c r="K2389" s="1" t="s">
        <v>2402</v>
      </c>
      <c r="L2389" s="30">
        <v>893</v>
      </c>
      <c r="M2389" s="30">
        <v>3110</v>
      </c>
      <c r="N2389" s="30">
        <v>107</v>
      </c>
      <c r="O2389" s="30">
        <v>0</v>
      </c>
      <c r="P2389" s="27">
        <v>6.9</v>
      </c>
      <c r="Q2389" s="30">
        <v>71</v>
      </c>
      <c r="R2389" s="30">
        <v>116</v>
      </c>
      <c r="S2389" s="9">
        <v>14612840</v>
      </c>
      <c r="T2389" s="9">
        <v>7000000</v>
      </c>
      <c r="U2389" s="9">
        <f>IMDB4[[#This Row],[Gross Revenue]]-IMDB4[[#This Row],[Budget]]</f>
        <v>7612840</v>
      </c>
      <c r="V2389" s="9" t="str">
        <f>IF(IMDB4[[#This Row],[Profit]]&gt;0,"Hit","Flop")</f>
        <v>Hit</v>
      </c>
      <c r="W2389" s="9" t="str" cm="1">
        <f t="array" ref="W2389">_xlfn.IFS(IMDB4[[#This Row],[IMDb Score (1-10)]]&gt;=8,"Excellent",IMDB4[[#This Row],[IMDb Score (1-10)]]&gt;=7,"Good",IMDB4[[#This Row],[IMDb Score (1-10)]]&gt;=5,"Average",TRUE,"Poor")</f>
        <v>Average</v>
      </c>
      <c r="X2389" s="9" t="str">
        <f>IF(IMDB4[[#This Row],[Duration (min)]]&lt;90,"Short",IF(IMDB4[[#This Row],[Duration (min)]]&lt;=120,"Medium", "Long"))</f>
        <v>Medium</v>
      </c>
    </row>
    <row r="2390" spans="1:24" x14ac:dyDescent="0.25">
      <c r="A2390" s="1" t="s">
        <v>1608</v>
      </c>
      <c r="B2390" s="2">
        <v>35629</v>
      </c>
      <c r="C2390" s="30">
        <f>YEAR(IMDB4[[#This Row],[Release Date]])</f>
        <v>1997</v>
      </c>
      <c r="D2390" s="30" t="str">
        <f>FLOOR(IMDB4[[#This Row],[Year]],10)&amp;"s"</f>
        <v>1990s</v>
      </c>
      <c r="E2390" s="1" t="s">
        <v>32</v>
      </c>
      <c r="F2390" s="1" t="s">
        <v>40</v>
      </c>
      <c r="G2390" s="1" t="s">
        <v>78</v>
      </c>
      <c r="H2390" s="1" t="s">
        <v>79</v>
      </c>
      <c r="I2390" s="1" t="s">
        <v>132</v>
      </c>
      <c r="J2390" s="1" t="s">
        <v>1564</v>
      </c>
      <c r="K2390" s="1" t="s">
        <v>1609</v>
      </c>
      <c r="L2390" s="30">
        <v>893</v>
      </c>
      <c r="M2390" s="30">
        <v>2710</v>
      </c>
      <c r="N2390" s="30">
        <v>6000</v>
      </c>
      <c r="O2390" s="30">
        <v>11000</v>
      </c>
      <c r="P2390" s="27">
        <v>8.4</v>
      </c>
      <c r="Q2390" s="30">
        <v>174</v>
      </c>
      <c r="R2390" s="30">
        <v>134</v>
      </c>
      <c r="S2390" s="9">
        <v>2298191</v>
      </c>
      <c r="T2390" s="9">
        <v>2400000000</v>
      </c>
      <c r="U2390" s="9">
        <f>IMDB4[[#This Row],[Gross Revenue]]-IMDB4[[#This Row],[Budget]]</f>
        <v>-2397701809</v>
      </c>
      <c r="V2390" s="9" t="str">
        <f>IF(IMDB4[[#This Row],[Profit]]&gt;0,"Hit","Flop")</f>
        <v>Flop</v>
      </c>
      <c r="W2390" s="9" t="str" cm="1">
        <f t="array" ref="W2390">_xlfn.IFS(IMDB4[[#This Row],[IMDb Score (1-10)]]&gt;=8,"Excellent",IMDB4[[#This Row],[IMDb Score (1-10)]]&gt;=7,"Good",IMDB4[[#This Row],[IMDb Score (1-10)]]&gt;=5,"Average",TRUE,"Poor")</f>
        <v>Excellent</v>
      </c>
      <c r="X2390" s="9" t="str">
        <f>IF(IMDB4[[#This Row],[Duration (min)]]&lt;90,"Short",IF(IMDB4[[#This Row],[Duration (min)]]&lt;=120,"Medium", "Long"))</f>
        <v>Long</v>
      </c>
    </row>
    <row r="2391" spans="1:24" x14ac:dyDescent="0.25">
      <c r="A2391" s="1" t="s">
        <v>2698</v>
      </c>
      <c r="B2391" s="2">
        <v>37181</v>
      </c>
      <c r="C2391" s="30">
        <f>YEAR(IMDB4[[#This Row],[Release Date]])</f>
        <v>2001</v>
      </c>
      <c r="D2391" s="30" t="str">
        <f>FLOOR(IMDB4[[#This Row],[Year]],10)&amp;"s"</f>
        <v>2000s</v>
      </c>
      <c r="E2391" s="1" t="s">
        <v>32</v>
      </c>
      <c r="F2391" s="1" t="s">
        <v>77</v>
      </c>
      <c r="G2391" s="1" t="s">
        <v>3</v>
      </c>
      <c r="H2391" s="1" t="s">
        <v>83</v>
      </c>
      <c r="I2391" s="1" t="s">
        <v>92</v>
      </c>
      <c r="J2391" s="1" t="s">
        <v>1564</v>
      </c>
      <c r="K2391" s="1" t="s">
        <v>2699</v>
      </c>
      <c r="L2391" s="30">
        <v>893</v>
      </c>
      <c r="M2391" s="30">
        <v>3049</v>
      </c>
      <c r="N2391" s="30">
        <v>302</v>
      </c>
      <c r="O2391" s="30">
        <v>117</v>
      </c>
      <c r="P2391" s="27">
        <v>6.2</v>
      </c>
      <c r="Q2391" s="30">
        <v>43</v>
      </c>
      <c r="R2391" s="30">
        <v>86</v>
      </c>
      <c r="S2391" s="9">
        <v>226792</v>
      </c>
      <c r="T2391" s="9">
        <v>10000000</v>
      </c>
      <c r="U2391" s="9">
        <f>IMDB4[[#This Row],[Gross Revenue]]-IMDB4[[#This Row],[Budget]]</f>
        <v>-9773208</v>
      </c>
      <c r="V2391" s="9" t="str">
        <f>IF(IMDB4[[#This Row],[Profit]]&gt;0,"Hit","Flop")</f>
        <v>Flop</v>
      </c>
      <c r="W2391" s="9" t="str" cm="1">
        <f t="array" ref="W2391">_xlfn.IFS(IMDB4[[#This Row],[IMDb Score (1-10)]]&gt;=8,"Excellent",IMDB4[[#This Row],[IMDb Score (1-10)]]&gt;=7,"Good",IMDB4[[#This Row],[IMDb Score (1-10)]]&gt;=5,"Average",TRUE,"Poor")</f>
        <v>Average</v>
      </c>
      <c r="X2391" s="9" t="str">
        <f>IF(IMDB4[[#This Row],[Duration (min)]]&lt;90,"Short",IF(IMDB4[[#This Row],[Duration (min)]]&lt;=120,"Medium", "Long"))</f>
        <v>Short</v>
      </c>
    </row>
    <row r="2392" spans="1:24" x14ac:dyDescent="0.25">
      <c r="A2392" s="1" t="s">
        <v>5627</v>
      </c>
      <c r="B2392" s="2">
        <v>40444</v>
      </c>
      <c r="C2392" s="30">
        <f>YEAR(IMDB4[[#This Row],[Release Date]])</f>
        <v>2010</v>
      </c>
      <c r="D2392" s="30" t="str">
        <f>FLOOR(IMDB4[[#This Row],[Year]],10)&amp;"s"</f>
        <v>2010s</v>
      </c>
      <c r="E2392" s="1" t="s">
        <v>32</v>
      </c>
      <c r="F2392" s="1" t="s">
        <v>77</v>
      </c>
      <c r="G2392" s="1" t="s">
        <v>3</v>
      </c>
      <c r="H2392" s="1" t="s">
        <v>4</v>
      </c>
      <c r="I2392" s="1" t="s">
        <v>132</v>
      </c>
      <c r="J2392" s="1" t="s">
        <v>3234</v>
      </c>
      <c r="K2392" s="1" t="s">
        <v>274</v>
      </c>
      <c r="L2392" s="30">
        <v>891</v>
      </c>
      <c r="M2392" s="30">
        <v>3244</v>
      </c>
      <c r="N2392" s="30">
        <v>0</v>
      </c>
      <c r="O2392" s="30">
        <v>17000</v>
      </c>
      <c r="P2392" s="27">
        <v>6.7</v>
      </c>
      <c r="Q2392" s="30">
        <v>343</v>
      </c>
      <c r="R2392" s="30">
        <v>156</v>
      </c>
      <c r="S2392" s="9">
        <v>105219735</v>
      </c>
      <c r="T2392" s="9">
        <v>200000000</v>
      </c>
      <c r="U2392" s="9">
        <f>IMDB4[[#This Row],[Gross Revenue]]-IMDB4[[#This Row],[Budget]]</f>
        <v>-94780265</v>
      </c>
      <c r="V2392" s="9" t="str">
        <f>IF(IMDB4[[#This Row],[Profit]]&gt;0,"Hit","Flop")</f>
        <v>Flop</v>
      </c>
      <c r="W2392" s="9" t="str" cm="1">
        <f t="array" ref="W2392">_xlfn.IFS(IMDB4[[#This Row],[IMDb Score (1-10)]]&gt;=8,"Excellent",IMDB4[[#This Row],[IMDb Score (1-10)]]&gt;=7,"Good",IMDB4[[#This Row],[IMDb Score (1-10)]]&gt;=5,"Average",TRUE,"Poor")</f>
        <v>Average</v>
      </c>
      <c r="X2392" s="9" t="str">
        <f>IF(IMDB4[[#This Row],[Duration (min)]]&lt;90,"Short",IF(IMDB4[[#This Row],[Duration (min)]]&lt;=120,"Medium", "Long"))</f>
        <v>Long</v>
      </c>
    </row>
    <row r="2393" spans="1:24" x14ac:dyDescent="0.25">
      <c r="A2393" s="1" t="s">
        <v>3233</v>
      </c>
      <c r="B2393" s="2">
        <v>37333</v>
      </c>
      <c r="C2393" s="30">
        <f>YEAR(IMDB4[[#This Row],[Release Date]])</f>
        <v>2002</v>
      </c>
      <c r="D2393" s="30" t="str">
        <f>FLOOR(IMDB4[[#This Row],[Year]],10)&amp;"s"</f>
        <v>2000s</v>
      </c>
      <c r="E2393" s="1" t="s">
        <v>32</v>
      </c>
      <c r="F2393" s="1" t="s">
        <v>77</v>
      </c>
      <c r="G2393" s="1" t="s">
        <v>3</v>
      </c>
      <c r="H2393" s="1" t="s">
        <v>4</v>
      </c>
      <c r="I2393" s="1" t="s">
        <v>132</v>
      </c>
      <c r="J2393" s="1" t="s">
        <v>3234</v>
      </c>
      <c r="K2393" s="1" t="s">
        <v>3235</v>
      </c>
      <c r="L2393" s="30">
        <v>891</v>
      </c>
      <c r="M2393" s="30">
        <v>1919</v>
      </c>
      <c r="N2393" s="30">
        <v>25</v>
      </c>
      <c r="O2393" s="30">
        <v>3000</v>
      </c>
      <c r="P2393" s="27">
        <v>5.9</v>
      </c>
      <c r="Q2393" s="30">
        <v>124</v>
      </c>
      <c r="R2393" s="30">
        <v>96</v>
      </c>
      <c r="S2393" s="9">
        <v>56684819</v>
      </c>
      <c r="T2393" s="9">
        <v>80000000</v>
      </c>
      <c r="U2393" s="9">
        <f>IMDB4[[#This Row],[Gross Revenue]]-IMDB4[[#This Row],[Budget]]</f>
        <v>-23315181</v>
      </c>
      <c r="V2393" s="9" t="str">
        <f>IF(IMDB4[[#This Row],[Profit]]&gt;0,"Hit","Flop")</f>
        <v>Flop</v>
      </c>
      <c r="W2393" s="9" t="str" cm="1">
        <f t="array" ref="W2393">_xlfn.IFS(IMDB4[[#This Row],[IMDb Score (1-10)]]&gt;=8,"Excellent",IMDB4[[#This Row],[IMDb Score (1-10)]]&gt;=7,"Good",IMDB4[[#This Row],[IMDb Score (1-10)]]&gt;=5,"Average",TRUE,"Poor")</f>
        <v>Average</v>
      </c>
      <c r="X2393" s="9" t="str">
        <f>IF(IMDB4[[#This Row],[Duration (min)]]&lt;90,"Short",IF(IMDB4[[#This Row],[Duration (min)]]&lt;=120,"Medium", "Long"))</f>
        <v>Medium</v>
      </c>
    </row>
    <row r="2394" spans="1:24" x14ac:dyDescent="0.25">
      <c r="A2394" s="1" t="s">
        <v>3683</v>
      </c>
      <c r="B2394" s="2">
        <v>38168</v>
      </c>
      <c r="C2394" s="30">
        <f>YEAR(IMDB4[[#This Row],[Release Date]])</f>
        <v>2004</v>
      </c>
      <c r="D2394" s="30" t="str">
        <f>FLOOR(IMDB4[[#This Row],[Year]],10)&amp;"s"</f>
        <v>2000s</v>
      </c>
      <c r="E2394" s="1" t="s">
        <v>1</v>
      </c>
      <c r="F2394" s="1" t="s">
        <v>77</v>
      </c>
      <c r="G2394" s="1" t="s">
        <v>3</v>
      </c>
      <c r="H2394" s="1" t="s">
        <v>4</v>
      </c>
      <c r="I2394" s="1" t="s">
        <v>92</v>
      </c>
      <c r="J2394" s="1" t="s">
        <v>1405</v>
      </c>
      <c r="K2394" s="1" t="s">
        <v>930</v>
      </c>
      <c r="L2394" s="30">
        <v>890</v>
      </c>
      <c r="M2394" s="30">
        <v>1959</v>
      </c>
      <c r="N2394" s="30">
        <v>16000</v>
      </c>
      <c r="O2394" s="30">
        <v>0</v>
      </c>
      <c r="P2394" s="27">
        <v>8</v>
      </c>
      <c r="Q2394" s="30">
        <v>304</v>
      </c>
      <c r="R2394" s="30">
        <v>137</v>
      </c>
      <c r="S2394" s="9">
        <v>66207920</v>
      </c>
      <c r="T2394" s="9">
        <v>30000000</v>
      </c>
      <c r="U2394" s="9">
        <f>IMDB4[[#This Row],[Gross Revenue]]-IMDB4[[#This Row],[Budget]]</f>
        <v>36207920</v>
      </c>
      <c r="V2394" s="9" t="str">
        <f>IF(IMDB4[[#This Row],[Profit]]&gt;0,"Hit","Flop")</f>
        <v>Hit</v>
      </c>
      <c r="W2394" s="9" t="str" cm="1">
        <f t="array" ref="W2394">_xlfn.IFS(IMDB4[[#This Row],[IMDb Score (1-10)]]&gt;=8,"Excellent",IMDB4[[#This Row],[IMDb Score (1-10)]]&gt;=7,"Good",IMDB4[[#This Row],[IMDb Score (1-10)]]&gt;=5,"Average",TRUE,"Poor")</f>
        <v>Excellent</v>
      </c>
      <c r="X2394" s="9" t="str">
        <f>IF(IMDB4[[#This Row],[Duration (min)]]&lt;90,"Short",IF(IMDB4[[#This Row],[Duration (min)]]&lt;=120,"Medium", "Long"))</f>
        <v>Long</v>
      </c>
    </row>
    <row r="2395" spans="1:24" x14ac:dyDescent="0.25">
      <c r="A2395" s="1" t="s">
        <v>1404</v>
      </c>
      <c r="B2395" s="2">
        <v>35234</v>
      </c>
      <c r="C2395" s="30">
        <f>YEAR(IMDB4[[#This Row],[Release Date]])</f>
        <v>1996</v>
      </c>
      <c r="D2395" s="30" t="str">
        <f>FLOOR(IMDB4[[#This Row],[Year]],10)&amp;"s"</f>
        <v>1990s</v>
      </c>
      <c r="E2395" s="1" t="s">
        <v>32</v>
      </c>
      <c r="F2395" s="1" t="s">
        <v>77</v>
      </c>
      <c r="G2395" s="1" t="s">
        <v>3</v>
      </c>
      <c r="H2395" s="1" t="s">
        <v>4</v>
      </c>
      <c r="I2395" s="1" t="s">
        <v>92</v>
      </c>
      <c r="J2395" s="1" t="s">
        <v>1405</v>
      </c>
      <c r="K2395" s="1" t="s">
        <v>1201</v>
      </c>
      <c r="L2395" s="30">
        <v>890</v>
      </c>
      <c r="M2395" s="30">
        <v>3661</v>
      </c>
      <c r="N2395" s="30">
        <v>473</v>
      </c>
      <c r="O2395" s="30">
        <v>0</v>
      </c>
      <c r="P2395" s="27">
        <v>6.8</v>
      </c>
      <c r="Q2395" s="30">
        <v>29</v>
      </c>
      <c r="R2395" s="30">
        <v>123</v>
      </c>
      <c r="S2395" s="9">
        <v>36049108</v>
      </c>
      <c r="T2395" s="9">
        <v>9000000</v>
      </c>
      <c r="U2395" s="9">
        <f>IMDB4[[#This Row],[Gross Revenue]]-IMDB4[[#This Row],[Budget]]</f>
        <v>27049108</v>
      </c>
      <c r="V2395" s="9" t="str">
        <f>IF(IMDB4[[#This Row],[Profit]]&gt;0,"Hit","Flop")</f>
        <v>Hit</v>
      </c>
      <c r="W2395" s="9" t="str" cm="1">
        <f t="array" ref="W2395">_xlfn.IFS(IMDB4[[#This Row],[IMDb Score (1-10)]]&gt;=8,"Excellent",IMDB4[[#This Row],[IMDb Score (1-10)]]&gt;=7,"Good",IMDB4[[#This Row],[IMDb Score (1-10)]]&gt;=5,"Average",TRUE,"Poor")</f>
        <v>Average</v>
      </c>
      <c r="X2395" s="9" t="str">
        <f>IF(IMDB4[[#This Row],[Duration (min)]]&lt;90,"Short",IF(IMDB4[[#This Row],[Duration (min)]]&lt;=120,"Medium", "Long"))</f>
        <v>Long</v>
      </c>
    </row>
    <row r="2396" spans="1:24" x14ac:dyDescent="0.25">
      <c r="A2396" s="1" t="s">
        <v>3075</v>
      </c>
      <c r="B2396" s="2">
        <v>37281</v>
      </c>
      <c r="C2396" s="30">
        <f>YEAR(IMDB4[[#This Row],[Release Date]])</f>
        <v>2002</v>
      </c>
      <c r="D2396" s="30" t="str">
        <f>FLOOR(IMDB4[[#This Row],[Year]],10)&amp;"s"</f>
        <v>2000s</v>
      </c>
      <c r="E2396" s="1" t="s">
        <v>32</v>
      </c>
      <c r="F2396" s="1" t="s">
        <v>20</v>
      </c>
      <c r="G2396" s="1" t="s">
        <v>3</v>
      </c>
      <c r="H2396" s="1" t="s">
        <v>4</v>
      </c>
      <c r="I2396" s="1" t="s">
        <v>132</v>
      </c>
      <c r="J2396" s="1" t="s">
        <v>1405</v>
      </c>
      <c r="K2396" s="1" t="s">
        <v>3076</v>
      </c>
      <c r="L2396" s="30">
        <v>890</v>
      </c>
      <c r="M2396" s="30">
        <v>3104</v>
      </c>
      <c r="N2396" s="30">
        <v>10</v>
      </c>
      <c r="O2396" s="30">
        <v>939</v>
      </c>
      <c r="P2396" s="27">
        <v>4.5</v>
      </c>
      <c r="Q2396" s="30">
        <v>32</v>
      </c>
      <c r="R2396" s="30">
        <v>91</v>
      </c>
      <c r="S2396" s="9">
        <v>13571817</v>
      </c>
      <c r="T2396" s="9">
        <v>15600000</v>
      </c>
      <c r="U2396" s="9">
        <f>IMDB4[[#This Row],[Gross Revenue]]-IMDB4[[#This Row],[Budget]]</f>
        <v>-2028183</v>
      </c>
      <c r="V2396" s="9" t="str">
        <f>IF(IMDB4[[#This Row],[Profit]]&gt;0,"Hit","Flop")</f>
        <v>Flop</v>
      </c>
      <c r="W2396" s="9" t="str" cm="1">
        <f t="array" ref="W2396">_xlfn.IFS(IMDB4[[#This Row],[IMDb Score (1-10)]]&gt;=8,"Excellent",IMDB4[[#This Row],[IMDb Score (1-10)]]&gt;=7,"Good",IMDB4[[#This Row],[IMDb Score (1-10)]]&gt;=5,"Average",TRUE,"Poor")</f>
        <v>Poor</v>
      </c>
      <c r="X2396" s="9" t="str">
        <f>IF(IMDB4[[#This Row],[Duration (min)]]&lt;90,"Short",IF(IMDB4[[#This Row],[Duration (min)]]&lt;=120,"Medium", "Long"))</f>
        <v>Medium</v>
      </c>
    </row>
    <row r="2397" spans="1:24" x14ac:dyDescent="0.25">
      <c r="A2397" s="1" t="s">
        <v>2980</v>
      </c>
      <c r="B2397" s="2">
        <v>37527</v>
      </c>
      <c r="C2397" s="30">
        <f>YEAR(IMDB4[[#This Row],[Release Date]])</f>
        <v>2002</v>
      </c>
      <c r="D2397" s="30" t="str">
        <f>FLOOR(IMDB4[[#This Row],[Year]],10)&amp;"s"</f>
        <v>2000s</v>
      </c>
      <c r="E2397" s="1" t="s">
        <v>32</v>
      </c>
      <c r="F2397" s="1" t="s">
        <v>20</v>
      </c>
      <c r="G2397" s="1" t="s">
        <v>3</v>
      </c>
      <c r="H2397" s="1" t="s">
        <v>4</v>
      </c>
      <c r="I2397" s="1" t="s">
        <v>92</v>
      </c>
      <c r="J2397" s="1" t="s">
        <v>1405</v>
      </c>
      <c r="K2397" s="1" t="s">
        <v>2981</v>
      </c>
      <c r="L2397" s="30">
        <v>890</v>
      </c>
      <c r="M2397" s="30">
        <v>3161</v>
      </c>
      <c r="N2397" s="30">
        <v>2</v>
      </c>
      <c r="O2397" s="30">
        <v>1000</v>
      </c>
      <c r="P2397" s="27">
        <v>4.9000000000000004</v>
      </c>
      <c r="Q2397" s="30">
        <v>63</v>
      </c>
      <c r="R2397" s="30">
        <v>97</v>
      </c>
      <c r="S2397" s="9">
        <v>8586376</v>
      </c>
      <c r="T2397" s="9">
        <v>20000000</v>
      </c>
      <c r="U2397" s="9">
        <f>IMDB4[[#This Row],[Gross Revenue]]-IMDB4[[#This Row],[Budget]]</f>
        <v>-11413624</v>
      </c>
      <c r="V2397" s="9" t="str">
        <f>IF(IMDB4[[#This Row],[Profit]]&gt;0,"Hit","Flop")</f>
        <v>Flop</v>
      </c>
      <c r="W2397" s="9" t="str" cm="1">
        <f t="array" ref="W2397">_xlfn.IFS(IMDB4[[#This Row],[IMDb Score (1-10)]]&gt;=8,"Excellent",IMDB4[[#This Row],[IMDb Score (1-10)]]&gt;=7,"Good",IMDB4[[#This Row],[IMDb Score (1-10)]]&gt;=5,"Average",TRUE,"Poor")</f>
        <v>Poor</v>
      </c>
      <c r="X2397" s="9" t="str">
        <f>IF(IMDB4[[#This Row],[Duration (min)]]&lt;90,"Short",IF(IMDB4[[#This Row],[Duration (min)]]&lt;=120,"Medium", "Long"))</f>
        <v>Medium</v>
      </c>
    </row>
    <row r="2398" spans="1:24" x14ac:dyDescent="0.25">
      <c r="A2398" s="1" t="s">
        <v>2082</v>
      </c>
      <c r="B2398" s="2">
        <v>36476</v>
      </c>
      <c r="C2398" s="30">
        <f>YEAR(IMDB4[[#This Row],[Release Date]])</f>
        <v>1999</v>
      </c>
      <c r="D2398" s="30" t="str">
        <f>FLOOR(IMDB4[[#This Row],[Year]],10)&amp;"s"</f>
        <v>1990s</v>
      </c>
      <c r="E2398" s="1" t="s">
        <v>32</v>
      </c>
      <c r="F2398" s="1" t="s">
        <v>20</v>
      </c>
      <c r="G2398" s="1" t="s">
        <v>3</v>
      </c>
      <c r="H2398" s="1" t="s">
        <v>4</v>
      </c>
      <c r="I2398" s="1" t="s">
        <v>92</v>
      </c>
      <c r="J2398" s="1" t="s">
        <v>1405</v>
      </c>
      <c r="K2398" s="1" t="s">
        <v>2083</v>
      </c>
      <c r="L2398" s="30">
        <v>890</v>
      </c>
      <c r="M2398" s="30">
        <v>3654</v>
      </c>
      <c r="N2398" s="30">
        <v>6</v>
      </c>
      <c r="O2398" s="30">
        <v>0</v>
      </c>
      <c r="P2398" s="27">
        <v>6.2</v>
      </c>
      <c r="Q2398" s="30">
        <v>59</v>
      </c>
      <c r="R2398" s="30">
        <v>92</v>
      </c>
      <c r="S2398" s="9">
        <v>4002955</v>
      </c>
      <c r="T2398" s="9">
        <v>20000000</v>
      </c>
      <c r="U2398" s="9">
        <f>IMDB4[[#This Row],[Gross Revenue]]-IMDB4[[#This Row],[Budget]]</f>
        <v>-15997045</v>
      </c>
      <c r="V2398" s="9" t="str">
        <f>IF(IMDB4[[#This Row],[Profit]]&gt;0,"Hit","Flop")</f>
        <v>Flop</v>
      </c>
      <c r="W2398" s="9" t="str" cm="1">
        <f t="array" ref="W2398">_xlfn.IFS(IMDB4[[#This Row],[IMDb Score (1-10)]]&gt;=8,"Excellent",IMDB4[[#This Row],[IMDb Score (1-10)]]&gt;=7,"Good",IMDB4[[#This Row],[IMDb Score (1-10)]]&gt;=5,"Average",TRUE,"Poor")</f>
        <v>Average</v>
      </c>
      <c r="X2398" s="9" t="str">
        <f>IF(IMDB4[[#This Row],[Duration (min)]]&lt;90,"Short",IF(IMDB4[[#This Row],[Duration (min)]]&lt;=120,"Medium", "Long"))</f>
        <v>Medium</v>
      </c>
    </row>
    <row r="2399" spans="1:24" x14ac:dyDescent="0.25">
      <c r="A2399" s="1" t="s">
        <v>6409</v>
      </c>
      <c r="B2399" s="2">
        <v>41532</v>
      </c>
      <c r="C2399" s="30">
        <f>YEAR(IMDB4[[#This Row],[Release Date]])</f>
        <v>2013</v>
      </c>
      <c r="D2399" s="30" t="str">
        <f>FLOOR(IMDB4[[#This Row],[Year]],10)&amp;"s"</f>
        <v>2010s</v>
      </c>
      <c r="E2399" s="1" t="s">
        <v>32</v>
      </c>
      <c r="F2399" s="1" t="s">
        <v>9</v>
      </c>
      <c r="G2399" s="1" t="s">
        <v>3</v>
      </c>
      <c r="H2399" s="1" t="s">
        <v>4</v>
      </c>
      <c r="I2399" s="1" t="s">
        <v>132</v>
      </c>
      <c r="J2399" s="1" t="s">
        <v>1405</v>
      </c>
      <c r="K2399" s="1" t="s">
        <v>6410</v>
      </c>
      <c r="L2399" s="30">
        <v>890</v>
      </c>
      <c r="M2399" s="30">
        <v>2681</v>
      </c>
      <c r="N2399" s="30">
        <v>29</v>
      </c>
      <c r="O2399" s="30">
        <v>0</v>
      </c>
      <c r="P2399" s="27">
        <v>6</v>
      </c>
      <c r="Q2399" s="30">
        <v>10</v>
      </c>
      <c r="R2399" s="30">
        <v>113</v>
      </c>
      <c r="S2399" s="9">
        <v>2859955</v>
      </c>
      <c r="T2399" s="9">
        <v>1200000</v>
      </c>
      <c r="U2399" s="9">
        <f>IMDB4[[#This Row],[Gross Revenue]]-IMDB4[[#This Row],[Budget]]</f>
        <v>1659955</v>
      </c>
      <c r="V2399" s="9" t="str">
        <f>IF(IMDB4[[#This Row],[Profit]]&gt;0,"Hit","Flop")</f>
        <v>Hit</v>
      </c>
      <c r="W2399" s="9" t="str" cm="1">
        <f t="array" ref="W2399">_xlfn.IFS(IMDB4[[#This Row],[IMDb Score (1-10)]]&gt;=8,"Excellent",IMDB4[[#This Row],[IMDb Score (1-10)]]&gt;=7,"Good",IMDB4[[#This Row],[IMDb Score (1-10)]]&gt;=5,"Average",TRUE,"Poor")</f>
        <v>Average</v>
      </c>
      <c r="X2399" s="9" t="str">
        <f>IF(IMDB4[[#This Row],[Duration (min)]]&lt;90,"Short",IF(IMDB4[[#This Row],[Duration (min)]]&lt;=120,"Medium", "Long"))</f>
        <v>Medium</v>
      </c>
    </row>
    <row r="2400" spans="1:24" x14ac:dyDescent="0.25">
      <c r="A2400" s="1" t="s">
        <v>4159</v>
      </c>
      <c r="B2400" s="2">
        <v>38628</v>
      </c>
      <c r="C2400" s="30">
        <f>YEAR(IMDB4[[#This Row],[Release Date]])</f>
        <v>2005</v>
      </c>
      <c r="D2400" s="30" t="str">
        <f>FLOOR(IMDB4[[#This Row],[Year]],10)&amp;"s"</f>
        <v>2000s</v>
      </c>
      <c r="E2400" s="1" t="s">
        <v>32</v>
      </c>
      <c r="F2400" s="1" t="s">
        <v>20</v>
      </c>
      <c r="G2400" s="1" t="s">
        <v>3</v>
      </c>
      <c r="H2400" s="1" t="s">
        <v>4</v>
      </c>
      <c r="I2400" s="1" t="s">
        <v>132</v>
      </c>
      <c r="J2400" s="1" t="s">
        <v>1405</v>
      </c>
      <c r="K2400" s="1" t="s">
        <v>2913</v>
      </c>
      <c r="L2400" s="30">
        <v>890</v>
      </c>
      <c r="M2400" s="30">
        <v>3138</v>
      </c>
      <c r="N2400" s="30">
        <v>7</v>
      </c>
      <c r="O2400" s="30">
        <v>68</v>
      </c>
      <c r="P2400" s="27">
        <v>4.3</v>
      </c>
      <c r="Q2400" s="30">
        <v>14</v>
      </c>
      <c r="R2400" s="30">
        <v>90</v>
      </c>
      <c r="S2400" s="9">
        <v>92362</v>
      </c>
      <c r="T2400" s="9">
        <v>1500000</v>
      </c>
      <c r="U2400" s="9">
        <f>IMDB4[[#This Row],[Gross Revenue]]-IMDB4[[#This Row],[Budget]]</f>
        <v>-1407638</v>
      </c>
      <c r="V2400" s="9" t="str">
        <f>IF(IMDB4[[#This Row],[Profit]]&gt;0,"Hit","Flop")</f>
        <v>Flop</v>
      </c>
      <c r="W2400" s="9" t="str" cm="1">
        <f t="array" ref="W2400">_xlfn.IFS(IMDB4[[#This Row],[IMDb Score (1-10)]]&gt;=8,"Excellent",IMDB4[[#This Row],[IMDb Score (1-10)]]&gt;=7,"Good",IMDB4[[#This Row],[IMDb Score (1-10)]]&gt;=5,"Average",TRUE,"Poor")</f>
        <v>Poor</v>
      </c>
      <c r="X2400" s="9" t="str">
        <f>IF(IMDB4[[#This Row],[Duration (min)]]&lt;90,"Short",IF(IMDB4[[#This Row],[Duration (min)]]&lt;=120,"Medium", "Long"))</f>
        <v>Medium</v>
      </c>
    </row>
    <row r="2401" spans="1:24" x14ac:dyDescent="0.25">
      <c r="A2401" s="1" t="s">
        <v>2408</v>
      </c>
      <c r="B2401" s="2">
        <v>36581</v>
      </c>
      <c r="C2401" s="30">
        <f>YEAR(IMDB4[[#This Row],[Release Date]])</f>
        <v>2000</v>
      </c>
      <c r="D2401" s="30" t="str">
        <f>FLOOR(IMDB4[[#This Row],[Year]],10)&amp;"s"</f>
        <v>2000s</v>
      </c>
      <c r="E2401" s="1" t="s">
        <v>32</v>
      </c>
      <c r="F2401" s="1" t="s">
        <v>20</v>
      </c>
      <c r="G2401" s="1" t="s">
        <v>3</v>
      </c>
      <c r="H2401" s="1" t="s">
        <v>4</v>
      </c>
      <c r="I2401" s="1" t="s">
        <v>92</v>
      </c>
      <c r="J2401" s="1" t="s">
        <v>2409</v>
      </c>
      <c r="K2401" s="1" t="s">
        <v>1375</v>
      </c>
      <c r="L2401" s="30">
        <v>889</v>
      </c>
      <c r="M2401" s="30">
        <v>1711</v>
      </c>
      <c r="N2401" s="30">
        <v>101</v>
      </c>
      <c r="O2401" s="30">
        <v>0</v>
      </c>
      <c r="P2401" s="27">
        <v>6.5</v>
      </c>
      <c r="Q2401" s="30">
        <v>155</v>
      </c>
      <c r="R2401" s="30">
        <v>116</v>
      </c>
      <c r="S2401" s="9">
        <v>90567722</v>
      </c>
      <c r="T2401" s="9">
        <v>51000000</v>
      </c>
      <c r="U2401" s="9">
        <f>IMDB4[[#This Row],[Gross Revenue]]-IMDB4[[#This Row],[Budget]]</f>
        <v>39567722</v>
      </c>
      <c r="V2401" s="9" t="str">
        <f>IF(IMDB4[[#This Row],[Profit]]&gt;0,"Hit","Flop")</f>
        <v>Hit</v>
      </c>
      <c r="W2401" s="9" t="str" cm="1">
        <f t="array" ref="W2401">_xlfn.IFS(IMDB4[[#This Row],[IMDb Score (1-10)]]&gt;=8,"Excellent",IMDB4[[#This Row],[IMDb Score (1-10)]]&gt;=7,"Good",IMDB4[[#This Row],[IMDb Score (1-10)]]&gt;=5,"Average",TRUE,"Poor")</f>
        <v>Average</v>
      </c>
      <c r="X2401" s="9" t="str">
        <f>IF(IMDB4[[#This Row],[Duration (min)]]&lt;90,"Short",IF(IMDB4[[#This Row],[Duration (min)]]&lt;=120,"Medium", "Long"))</f>
        <v>Medium</v>
      </c>
    </row>
    <row r="2402" spans="1:24" x14ac:dyDescent="0.25">
      <c r="A2402" s="1" t="s">
        <v>2483</v>
      </c>
      <c r="B2402" s="2">
        <v>36796</v>
      </c>
      <c r="C2402" s="30">
        <f>YEAR(IMDB4[[#This Row],[Release Date]])</f>
        <v>2000</v>
      </c>
      <c r="D2402" s="30" t="str">
        <f>FLOOR(IMDB4[[#This Row],[Year]],10)&amp;"s"</f>
        <v>2000s</v>
      </c>
      <c r="E2402" s="1" t="s">
        <v>32</v>
      </c>
      <c r="F2402" s="1" t="s">
        <v>91</v>
      </c>
      <c r="G2402" s="1" t="s">
        <v>3</v>
      </c>
      <c r="H2402" s="1" t="s">
        <v>4</v>
      </c>
      <c r="I2402" s="1" t="s">
        <v>132</v>
      </c>
      <c r="J2402" s="1" t="s">
        <v>2409</v>
      </c>
      <c r="K2402" s="1" t="s">
        <v>2484</v>
      </c>
      <c r="L2402" s="30">
        <v>889</v>
      </c>
      <c r="M2402" s="30">
        <v>1262</v>
      </c>
      <c r="N2402" s="30">
        <v>394</v>
      </c>
      <c r="O2402" s="30">
        <v>589</v>
      </c>
      <c r="P2402" s="27">
        <v>4.8</v>
      </c>
      <c r="Q2402" s="30">
        <v>100</v>
      </c>
      <c r="R2402" s="30">
        <v>91</v>
      </c>
      <c r="S2402" s="9">
        <v>14218868</v>
      </c>
      <c r="T2402" s="9">
        <v>65000000</v>
      </c>
      <c r="U2402" s="9">
        <f>IMDB4[[#This Row],[Gross Revenue]]-IMDB4[[#This Row],[Budget]]</f>
        <v>-50781132</v>
      </c>
      <c r="V2402" s="9" t="str">
        <f>IF(IMDB4[[#This Row],[Profit]]&gt;0,"Hit","Flop")</f>
        <v>Flop</v>
      </c>
      <c r="W2402" s="9" t="str" cm="1">
        <f t="array" ref="W2402">_xlfn.IFS(IMDB4[[#This Row],[IMDb Score (1-10)]]&gt;=8,"Excellent",IMDB4[[#This Row],[IMDb Score (1-10)]]&gt;=7,"Good",IMDB4[[#This Row],[IMDb Score (1-10)]]&gt;=5,"Average",TRUE,"Poor")</f>
        <v>Poor</v>
      </c>
      <c r="X2402" s="9" t="str">
        <f>IF(IMDB4[[#This Row],[Duration (min)]]&lt;90,"Short",IF(IMDB4[[#This Row],[Duration (min)]]&lt;=120,"Medium", "Long"))</f>
        <v>Medium</v>
      </c>
    </row>
    <row r="2403" spans="1:24" x14ac:dyDescent="0.25">
      <c r="A2403" s="1" t="s">
        <v>4625</v>
      </c>
      <c r="B2403" s="2">
        <v>39226</v>
      </c>
      <c r="C2403" s="30">
        <f>YEAR(IMDB4[[#This Row],[Release Date]])</f>
        <v>2007</v>
      </c>
      <c r="D2403" s="30" t="str">
        <f>FLOOR(IMDB4[[#This Row],[Year]],10)&amp;"s"</f>
        <v>2000s</v>
      </c>
      <c r="E2403" s="1" t="s">
        <v>32</v>
      </c>
      <c r="F2403" s="1" t="s">
        <v>77</v>
      </c>
      <c r="G2403" s="1" t="s">
        <v>3</v>
      </c>
      <c r="H2403" s="1" t="s">
        <v>3402</v>
      </c>
      <c r="I2403" s="1" t="s">
        <v>132</v>
      </c>
      <c r="J2403" s="1" t="s">
        <v>2409</v>
      </c>
      <c r="K2403" s="1" t="s">
        <v>4626</v>
      </c>
      <c r="L2403" s="30">
        <v>889</v>
      </c>
      <c r="M2403" s="30">
        <v>3274</v>
      </c>
      <c r="N2403" s="30">
        <v>26</v>
      </c>
      <c r="O2403" s="30">
        <v>0</v>
      </c>
      <c r="P2403" s="27">
        <v>3.6</v>
      </c>
      <c r="Q2403" s="30">
        <v>93</v>
      </c>
      <c r="R2403" s="30">
        <v>107</v>
      </c>
      <c r="S2403" s="9">
        <v>10956379</v>
      </c>
      <c r="T2403" s="9">
        <v>35000000</v>
      </c>
      <c r="U2403" s="9">
        <f>IMDB4[[#This Row],[Gross Revenue]]-IMDB4[[#This Row],[Budget]]</f>
        <v>-24043621</v>
      </c>
      <c r="V2403" s="9" t="str">
        <f>IF(IMDB4[[#This Row],[Profit]]&gt;0,"Hit","Flop")</f>
        <v>Flop</v>
      </c>
      <c r="W2403" s="9" t="str" cm="1">
        <f t="array" ref="W2403">_xlfn.IFS(IMDB4[[#This Row],[IMDb Score (1-10)]]&gt;=8,"Excellent",IMDB4[[#This Row],[IMDb Score (1-10)]]&gt;=7,"Good",IMDB4[[#This Row],[IMDb Score (1-10)]]&gt;=5,"Average",TRUE,"Poor")</f>
        <v>Poor</v>
      </c>
      <c r="X2403" s="9" t="str">
        <f>IF(IMDB4[[#This Row],[Duration (min)]]&lt;90,"Short",IF(IMDB4[[#This Row],[Duration (min)]]&lt;=120,"Medium", "Long"))</f>
        <v>Medium</v>
      </c>
    </row>
    <row r="2404" spans="1:24" x14ac:dyDescent="0.25">
      <c r="A2404" s="1" t="s">
        <v>229</v>
      </c>
      <c r="B2404" s="2">
        <v>27544</v>
      </c>
      <c r="C2404" s="30">
        <f>YEAR(IMDB4[[#This Row],[Release Date]])</f>
        <v>1975</v>
      </c>
      <c r="D2404" s="30" t="str">
        <f>FLOOR(IMDB4[[#This Row],[Year]],10)&amp;"s"</f>
        <v>1970s</v>
      </c>
      <c r="E2404" s="1" t="s">
        <v>32</v>
      </c>
      <c r="F2404" s="1" t="s">
        <v>9</v>
      </c>
      <c r="G2404" s="1" t="s">
        <v>3</v>
      </c>
      <c r="H2404" s="1" t="s">
        <v>4</v>
      </c>
      <c r="I2404" s="1" t="s">
        <v>92</v>
      </c>
      <c r="J2404" s="1" t="s">
        <v>230</v>
      </c>
      <c r="K2404" s="1" t="s">
        <v>231</v>
      </c>
      <c r="L2404" s="30">
        <v>888</v>
      </c>
      <c r="M2404" s="30">
        <v>2176</v>
      </c>
      <c r="N2404" s="30">
        <v>869</v>
      </c>
      <c r="O2404" s="30">
        <v>32000</v>
      </c>
      <c r="P2404" s="27">
        <v>8.6999999999999993</v>
      </c>
      <c r="Q2404" s="30">
        <v>149</v>
      </c>
      <c r="R2404" s="30">
        <v>133</v>
      </c>
      <c r="S2404" s="9">
        <v>112000000</v>
      </c>
      <c r="T2404" s="9">
        <v>4400000</v>
      </c>
      <c r="U2404" s="9">
        <f>IMDB4[[#This Row],[Gross Revenue]]-IMDB4[[#This Row],[Budget]]</f>
        <v>107600000</v>
      </c>
      <c r="V2404" s="9" t="str">
        <f>IF(IMDB4[[#This Row],[Profit]]&gt;0,"Hit","Flop")</f>
        <v>Hit</v>
      </c>
      <c r="W2404" s="9" t="str" cm="1">
        <f t="array" ref="W2404">_xlfn.IFS(IMDB4[[#This Row],[IMDb Score (1-10)]]&gt;=8,"Excellent",IMDB4[[#This Row],[IMDb Score (1-10)]]&gt;=7,"Good",IMDB4[[#This Row],[IMDb Score (1-10)]]&gt;=5,"Average",TRUE,"Poor")</f>
        <v>Excellent</v>
      </c>
      <c r="X2404" s="9" t="str">
        <f>IF(IMDB4[[#This Row],[Duration (min)]]&lt;90,"Short",IF(IMDB4[[#This Row],[Duration (min)]]&lt;=120,"Medium", "Long"))</f>
        <v>Long</v>
      </c>
    </row>
    <row r="2405" spans="1:24" x14ac:dyDescent="0.25">
      <c r="A2405" s="1" t="s">
        <v>383</v>
      </c>
      <c r="B2405" s="2">
        <v>30148</v>
      </c>
      <c r="C2405" s="30">
        <f>YEAR(IMDB4[[#This Row],[Release Date]])</f>
        <v>1982</v>
      </c>
      <c r="D2405" s="30" t="str">
        <f>FLOOR(IMDB4[[#This Row],[Year]],10)&amp;"s"</f>
        <v>1980s</v>
      </c>
      <c r="E2405" s="1" t="s">
        <v>32</v>
      </c>
      <c r="F2405" s="1" t="s">
        <v>315</v>
      </c>
      <c r="G2405" s="1" t="s">
        <v>3</v>
      </c>
      <c r="H2405" s="1" t="s">
        <v>4</v>
      </c>
      <c r="I2405" s="1" t="s">
        <v>84</v>
      </c>
      <c r="J2405" s="1" t="s">
        <v>384</v>
      </c>
      <c r="K2405" s="1" t="s">
        <v>221</v>
      </c>
      <c r="L2405" s="30">
        <v>887</v>
      </c>
      <c r="M2405" s="30">
        <v>3876</v>
      </c>
      <c r="N2405" s="30">
        <v>365</v>
      </c>
      <c r="O2405" s="30">
        <v>11000</v>
      </c>
      <c r="P2405" s="27">
        <v>7.4</v>
      </c>
      <c r="Q2405" s="30">
        <v>223</v>
      </c>
      <c r="R2405" s="30">
        <v>120</v>
      </c>
      <c r="S2405" s="9">
        <v>76600000</v>
      </c>
      <c r="T2405" s="9">
        <v>10700000</v>
      </c>
      <c r="U2405" s="9">
        <f>IMDB4[[#This Row],[Gross Revenue]]-IMDB4[[#This Row],[Budget]]</f>
        <v>65900000</v>
      </c>
      <c r="V2405" s="9" t="str">
        <f>IF(IMDB4[[#This Row],[Profit]]&gt;0,"Hit","Flop")</f>
        <v>Hit</v>
      </c>
      <c r="W2405" s="9" t="str" cm="1">
        <f t="array" ref="W2405">_xlfn.IFS(IMDB4[[#This Row],[IMDb Score (1-10)]]&gt;=8,"Excellent",IMDB4[[#This Row],[IMDb Score (1-10)]]&gt;=7,"Good",IMDB4[[#This Row],[IMDb Score (1-10)]]&gt;=5,"Average",TRUE,"Poor")</f>
        <v>Good</v>
      </c>
      <c r="X2405" s="9" t="str">
        <f>IF(IMDB4[[#This Row],[Duration (min)]]&lt;90,"Short",IF(IMDB4[[#This Row],[Duration (min)]]&lt;=120,"Medium", "Long"))</f>
        <v>Medium</v>
      </c>
    </row>
    <row r="2406" spans="1:24" x14ac:dyDescent="0.25">
      <c r="A2406" s="1" t="s">
        <v>3867</v>
      </c>
      <c r="B2406" s="2">
        <v>38065</v>
      </c>
      <c r="C2406" s="30">
        <f>YEAR(IMDB4[[#This Row],[Release Date]])</f>
        <v>2004</v>
      </c>
      <c r="D2406" s="30" t="str">
        <f>FLOOR(IMDB4[[#This Row],[Year]],10)&amp;"s"</f>
        <v>2000s</v>
      </c>
      <c r="E2406" s="1" t="s">
        <v>32</v>
      </c>
      <c r="F2406" s="1" t="s">
        <v>9</v>
      </c>
      <c r="G2406" s="1" t="s">
        <v>3</v>
      </c>
      <c r="H2406" s="1" t="s">
        <v>83</v>
      </c>
      <c r="I2406" s="1" t="s">
        <v>92</v>
      </c>
      <c r="J2406" s="1" t="s">
        <v>3868</v>
      </c>
      <c r="K2406" s="1" t="s">
        <v>3869</v>
      </c>
      <c r="L2406" s="30">
        <v>887</v>
      </c>
      <c r="M2406" s="30">
        <v>2721</v>
      </c>
      <c r="N2406" s="30">
        <v>87</v>
      </c>
      <c r="O2406" s="30">
        <v>305</v>
      </c>
      <c r="P2406" s="27">
        <v>6.9</v>
      </c>
      <c r="Q2406" s="30">
        <v>76</v>
      </c>
      <c r="R2406" s="30">
        <v>100</v>
      </c>
      <c r="S2406" s="9">
        <v>396035</v>
      </c>
      <c r="T2406" s="9">
        <v>1000000</v>
      </c>
      <c r="U2406" s="9">
        <f>IMDB4[[#This Row],[Gross Revenue]]-IMDB4[[#This Row],[Budget]]</f>
        <v>-603965</v>
      </c>
      <c r="V2406" s="9" t="str">
        <f>IF(IMDB4[[#This Row],[Profit]]&gt;0,"Hit","Flop")</f>
        <v>Flop</v>
      </c>
      <c r="W2406" s="9" t="str" cm="1">
        <f t="array" ref="W2406">_xlfn.IFS(IMDB4[[#This Row],[IMDb Score (1-10)]]&gt;=8,"Excellent",IMDB4[[#This Row],[IMDb Score (1-10)]]&gt;=7,"Good",IMDB4[[#This Row],[IMDb Score (1-10)]]&gt;=5,"Average",TRUE,"Poor")</f>
        <v>Average</v>
      </c>
      <c r="X2406" s="9" t="str">
        <f>IF(IMDB4[[#This Row],[Duration (min)]]&lt;90,"Short",IF(IMDB4[[#This Row],[Duration (min)]]&lt;=120,"Medium", "Long"))</f>
        <v>Medium</v>
      </c>
    </row>
    <row r="2407" spans="1:24" x14ac:dyDescent="0.25">
      <c r="A2407" s="1" t="s">
        <v>5700</v>
      </c>
      <c r="B2407" s="2">
        <v>40369</v>
      </c>
      <c r="C2407" s="30">
        <f>YEAR(IMDB4[[#This Row],[Release Date]])</f>
        <v>2010</v>
      </c>
      <c r="D2407" s="30" t="str">
        <f>FLOOR(IMDB4[[#This Row],[Year]],10)&amp;"s"</f>
        <v>2010s</v>
      </c>
      <c r="E2407" s="1" t="s">
        <v>32</v>
      </c>
      <c r="F2407" s="1" t="s">
        <v>77</v>
      </c>
      <c r="G2407" s="1" t="s">
        <v>3</v>
      </c>
      <c r="H2407" s="1" t="s">
        <v>83</v>
      </c>
      <c r="I2407" s="1" t="s">
        <v>84</v>
      </c>
      <c r="J2407" s="1" t="s">
        <v>3868</v>
      </c>
      <c r="K2407" s="1" t="s">
        <v>749</v>
      </c>
      <c r="L2407" s="30">
        <v>887</v>
      </c>
      <c r="M2407" s="30">
        <v>2728</v>
      </c>
      <c r="N2407" s="30">
        <v>96</v>
      </c>
      <c r="O2407" s="30">
        <v>788</v>
      </c>
      <c r="P2407" s="27">
        <v>4.4000000000000004</v>
      </c>
      <c r="Q2407" s="30">
        <v>47</v>
      </c>
      <c r="R2407" s="30">
        <v>110</v>
      </c>
      <c r="S2407" s="9">
        <v>190562</v>
      </c>
      <c r="T2407" s="9">
        <v>90000000</v>
      </c>
      <c r="U2407" s="9">
        <f>IMDB4[[#This Row],[Gross Revenue]]-IMDB4[[#This Row],[Budget]]</f>
        <v>-89809438</v>
      </c>
      <c r="V2407" s="9" t="str">
        <f>IF(IMDB4[[#This Row],[Profit]]&gt;0,"Hit","Flop")</f>
        <v>Flop</v>
      </c>
      <c r="W2407" s="9" t="str" cm="1">
        <f t="array" ref="W2407">_xlfn.IFS(IMDB4[[#This Row],[IMDb Score (1-10)]]&gt;=8,"Excellent",IMDB4[[#This Row],[IMDb Score (1-10)]]&gt;=7,"Good",IMDB4[[#This Row],[IMDb Score (1-10)]]&gt;=5,"Average",TRUE,"Poor")</f>
        <v>Poor</v>
      </c>
      <c r="X2407" s="9" t="str">
        <f>IF(IMDB4[[#This Row],[Duration (min)]]&lt;90,"Short",IF(IMDB4[[#This Row],[Duration (min)]]&lt;=120,"Medium", "Long"))</f>
        <v>Medium</v>
      </c>
    </row>
    <row r="2408" spans="1:24" x14ac:dyDescent="0.25">
      <c r="A2408" s="1" t="s">
        <v>578</v>
      </c>
      <c r="B2408" s="2">
        <v>32003</v>
      </c>
      <c r="C2408" s="30">
        <f>YEAR(IMDB4[[#This Row],[Release Date]])</f>
        <v>1987</v>
      </c>
      <c r="D2408" s="30" t="str">
        <f>FLOOR(IMDB4[[#This Row],[Year]],10)&amp;"s"</f>
        <v>1980s</v>
      </c>
      <c r="E2408" s="1" t="s">
        <v>32</v>
      </c>
      <c r="F2408" s="1" t="s">
        <v>9</v>
      </c>
      <c r="G2408" s="1" t="s">
        <v>3</v>
      </c>
      <c r="H2408" s="1" t="s">
        <v>4</v>
      </c>
      <c r="I2408" s="1" t="s">
        <v>92</v>
      </c>
      <c r="J2408" s="1" t="s">
        <v>579</v>
      </c>
      <c r="K2408" s="1" t="s">
        <v>398</v>
      </c>
      <c r="L2408" s="30">
        <v>886</v>
      </c>
      <c r="M2408" s="30">
        <v>1639</v>
      </c>
      <c r="N2408" s="30">
        <v>213</v>
      </c>
      <c r="O2408" s="30">
        <v>3000</v>
      </c>
      <c r="P2408" s="27">
        <v>6.9</v>
      </c>
      <c r="Q2408" s="30">
        <v>94</v>
      </c>
      <c r="R2408" s="30">
        <v>119</v>
      </c>
      <c r="S2408" s="9">
        <v>156645693</v>
      </c>
      <c r="T2408" s="9">
        <v>14000000</v>
      </c>
      <c r="U2408" s="9">
        <f>IMDB4[[#This Row],[Gross Revenue]]-IMDB4[[#This Row],[Budget]]</f>
        <v>142645693</v>
      </c>
      <c r="V2408" s="9" t="str">
        <f>IF(IMDB4[[#This Row],[Profit]]&gt;0,"Hit","Flop")</f>
        <v>Hit</v>
      </c>
      <c r="W2408" s="9" t="str" cm="1">
        <f t="array" ref="W2408">_xlfn.IFS(IMDB4[[#This Row],[IMDb Score (1-10)]]&gt;=8,"Excellent",IMDB4[[#This Row],[IMDb Score (1-10)]]&gt;=7,"Good",IMDB4[[#This Row],[IMDb Score (1-10)]]&gt;=5,"Average",TRUE,"Poor")</f>
        <v>Average</v>
      </c>
      <c r="X2408" s="9" t="str">
        <f>IF(IMDB4[[#This Row],[Duration (min)]]&lt;90,"Short",IF(IMDB4[[#This Row],[Duration (min)]]&lt;=120,"Medium", "Long"))</f>
        <v>Medium</v>
      </c>
    </row>
    <row r="2409" spans="1:24" x14ac:dyDescent="0.25">
      <c r="A2409" s="1" t="s">
        <v>3574</v>
      </c>
      <c r="B2409" s="2">
        <v>38102</v>
      </c>
      <c r="C2409" s="30">
        <f>YEAR(IMDB4[[#This Row],[Release Date]])</f>
        <v>2004</v>
      </c>
      <c r="D2409" s="30" t="str">
        <f>FLOOR(IMDB4[[#This Row],[Year]],10)&amp;"s"</f>
        <v>2000s</v>
      </c>
      <c r="E2409" s="1" t="s">
        <v>32</v>
      </c>
      <c r="F2409" s="1" t="s">
        <v>77</v>
      </c>
      <c r="G2409" s="1" t="s">
        <v>3</v>
      </c>
      <c r="H2409" s="1" t="s">
        <v>4</v>
      </c>
      <c r="I2409" s="1" t="s">
        <v>132</v>
      </c>
      <c r="J2409" s="1" t="s">
        <v>1727</v>
      </c>
      <c r="K2409" s="1" t="s">
        <v>1230</v>
      </c>
      <c r="L2409" s="30">
        <v>886</v>
      </c>
      <c r="M2409" s="30">
        <v>3222</v>
      </c>
      <c r="N2409" s="30">
        <v>545</v>
      </c>
      <c r="O2409" s="30">
        <v>0</v>
      </c>
      <c r="P2409" s="27">
        <v>5.6</v>
      </c>
      <c r="Q2409" s="30">
        <v>247</v>
      </c>
      <c r="R2409" s="30">
        <v>109</v>
      </c>
      <c r="S2409" s="9">
        <v>80281096</v>
      </c>
      <c r="T2409" s="9">
        <v>60000000</v>
      </c>
      <c r="U2409" s="9">
        <f>IMDB4[[#This Row],[Gross Revenue]]-IMDB4[[#This Row],[Budget]]</f>
        <v>20281096</v>
      </c>
      <c r="V2409" s="9" t="str">
        <f>IF(IMDB4[[#This Row],[Profit]]&gt;0,"Hit","Flop")</f>
        <v>Hit</v>
      </c>
      <c r="W2409" s="9" t="str" cm="1">
        <f t="array" ref="W2409">_xlfn.IFS(IMDB4[[#This Row],[IMDb Score (1-10)]]&gt;=8,"Excellent",IMDB4[[#This Row],[IMDb Score (1-10)]]&gt;=7,"Good",IMDB4[[#This Row],[IMDb Score (1-10)]]&gt;=5,"Average",TRUE,"Poor")</f>
        <v>Average</v>
      </c>
      <c r="X2409" s="9" t="str">
        <f>IF(IMDB4[[#This Row],[Duration (min)]]&lt;90,"Short",IF(IMDB4[[#This Row],[Duration (min)]]&lt;=120,"Medium", "Long"))</f>
        <v>Medium</v>
      </c>
    </row>
    <row r="2410" spans="1:24" x14ac:dyDescent="0.25">
      <c r="A2410" s="1" t="s">
        <v>1726</v>
      </c>
      <c r="B2410" s="2">
        <v>36152</v>
      </c>
      <c r="C2410" s="30">
        <f>YEAR(IMDB4[[#This Row],[Release Date]])</f>
        <v>1998</v>
      </c>
      <c r="D2410" s="30" t="str">
        <f>FLOOR(IMDB4[[#This Row],[Year]],10)&amp;"s"</f>
        <v>1990s</v>
      </c>
      <c r="E2410" s="1" t="s">
        <v>32</v>
      </c>
      <c r="F2410" s="1" t="s">
        <v>77</v>
      </c>
      <c r="G2410" s="1" t="s">
        <v>3</v>
      </c>
      <c r="H2410" s="1" t="s">
        <v>4</v>
      </c>
      <c r="I2410" s="1" t="s">
        <v>92</v>
      </c>
      <c r="J2410" s="1" t="s">
        <v>1727</v>
      </c>
      <c r="K2410" s="1" t="s">
        <v>1728</v>
      </c>
      <c r="L2410" s="30">
        <v>886</v>
      </c>
      <c r="M2410" s="30">
        <v>3174</v>
      </c>
      <c r="N2410" s="30">
        <v>45</v>
      </c>
      <c r="O2410" s="30">
        <v>0</v>
      </c>
      <c r="P2410" s="27">
        <v>7.1</v>
      </c>
      <c r="Q2410" s="30">
        <v>184</v>
      </c>
      <c r="R2410" s="30">
        <v>110</v>
      </c>
      <c r="S2410" s="9">
        <v>70001065</v>
      </c>
      <c r="T2410" s="9">
        <v>45000000</v>
      </c>
      <c r="U2410" s="9">
        <f>IMDB4[[#This Row],[Gross Revenue]]-IMDB4[[#This Row],[Budget]]</f>
        <v>25001065</v>
      </c>
      <c r="V2410" s="9" t="str">
        <f>IF(IMDB4[[#This Row],[Profit]]&gt;0,"Hit","Flop")</f>
        <v>Hit</v>
      </c>
      <c r="W2410" s="9" t="str" cm="1">
        <f t="array" ref="W2410">_xlfn.IFS(IMDB4[[#This Row],[IMDb Score (1-10)]]&gt;=8,"Excellent",IMDB4[[#This Row],[IMDb Score (1-10)]]&gt;=7,"Good",IMDB4[[#This Row],[IMDb Score (1-10)]]&gt;=5,"Average",TRUE,"Poor")</f>
        <v>Good</v>
      </c>
      <c r="X2410" s="9" t="str">
        <f>IF(IMDB4[[#This Row],[Duration (min)]]&lt;90,"Short",IF(IMDB4[[#This Row],[Duration (min)]]&lt;=120,"Medium", "Long"))</f>
        <v>Medium</v>
      </c>
    </row>
    <row r="2411" spans="1:24" x14ac:dyDescent="0.25">
      <c r="A2411" s="1" t="s">
        <v>3168</v>
      </c>
      <c r="B2411" s="2">
        <v>37264</v>
      </c>
      <c r="C2411" s="30">
        <f>YEAR(IMDB4[[#This Row],[Release Date]])</f>
        <v>2002</v>
      </c>
      <c r="D2411" s="30" t="str">
        <f>FLOOR(IMDB4[[#This Row],[Year]],10)&amp;"s"</f>
        <v>2000s</v>
      </c>
      <c r="E2411" s="1" t="s">
        <v>32</v>
      </c>
      <c r="F2411" s="1" t="s">
        <v>40</v>
      </c>
      <c r="G2411" s="1" t="s">
        <v>3</v>
      </c>
      <c r="H2411" s="1" t="s">
        <v>4</v>
      </c>
      <c r="I2411" s="1" t="s">
        <v>84</v>
      </c>
      <c r="J2411" s="1" t="s">
        <v>3169</v>
      </c>
      <c r="K2411" s="1" t="s">
        <v>2167</v>
      </c>
      <c r="L2411" s="30">
        <v>886</v>
      </c>
      <c r="M2411" s="30">
        <v>2682</v>
      </c>
      <c r="N2411" s="30">
        <v>50</v>
      </c>
      <c r="O2411" s="30">
        <v>459</v>
      </c>
      <c r="P2411" s="27">
        <v>5.4</v>
      </c>
      <c r="Q2411" s="30">
        <v>71</v>
      </c>
      <c r="R2411" s="30">
        <v>77</v>
      </c>
      <c r="S2411" s="9">
        <v>64736114</v>
      </c>
      <c r="T2411" s="9">
        <v>120000000</v>
      </c>
      <c r="U2411" s="9">
        <f>IMDB4[[#This Row],[Gross Revenue]]-IMDB4[[#This Row],[Budget]]</f>
        <v>-55263886</v>
      </c>
      <c r="V2411" s="9" t="str">
        <f>IF(IMDB4[[#This Row],[Profit]]&gt;0,"Hit","Flop")</f>
        <v>Flop</v>
      </c>
      <c r="W2411" s="9" t="str" cm="1">
        <f t="array" ref="W2411">_xlfn.IFS(IMDB4[[#This Row],[IMDb Score (1-10)]]&gt;=8,"Excellent",IMDB4[[#This Row],[IMDb Score (1-10)]]&gt;=7,"Good",IMDB4[[#This Row],[IMDb Score (1-10)]]&gt;=5,"Average",TRUE,"Poor")</f>
        <v>Average</v>
      </c>
      <c r="X2411" s="9" t="str">
        <f>IF(IMDB4[[#This Row],[Duration (min)]]&lt;90,"Short",IF(IMDB4[[#This Row],[Duration (min)]]&lt;=120,"Medium", "Long"))</f>
        <v>Short</v>
      </c>
    </row>
    <row r="2412" spans="1:24" x14ac:dyDescent="0.25">
      <c r="A2412" s="1" t="s">
        <v>922</v>
      </c>
      <c r="B2412" s="2">
        <v>33773</v>
      </c>
      <c r="C2412" s="30">
        <f>YEAR(IMDB4[[#This Row],[Release Date]])</f>
        <v>1992</v>
      </c>
      <c r="D2412" s="30" t="str">
        <f>FLOOR(IMDB4[[#This Row],[Year]],10)&amp;"s"</f>
        <v>1990s</v>
      </c>
      <c r="E2412" s="1" t="s">
        <v>32</v>
      </c>
      <c r="F2412" s="1" t="s">
        <v>20</v>
      </c>
      <c r="G2412" s="1" t="s">
        <v>3</v>
      </c>
      <c r="H2412" s="1" t="s">
        <v>4</v>
      </c>
      <c r="I2412" s="1" t="s">
        <v>92</v>
      </c>
      <c r="J2412" s="1" t="s">
        <v>579</v>
      </c>
      <c r="K2412" s="1" t="s">
        <v>923</v>
      </c>
      <c r="L2412" s="30">
        <v>886</v>
      </c>
      <c r="M2412" s="30">
        <v>3280</v>
      </c>
      <c r="N2412" s="30">
        <v>36</v>
      </c>
      <c r="O2412" s="30">
        <v>7000</v>
      </c>
      <c r="P2412" s="27">
        <v>7.5</v>
      </c>
      <c r="Q2412" s="30">
        <v>54</v>
      </c>
      <c r="R2412" s="30">
        <v>120</v>
      </c>
      <c r="S2412" s="9">
        <v>52929168</v>
      </c>
      <c r="T2412" s="9">
        <v>11000000</v>
      </c>
      <c r="U2412" s="9">
        <f>IMDB4[[#This Row],[Gross Revenue]]-IMDB4[[#This Row],[Budget]]</f>
        <v>41929168</v>
      </c>
      <c r="V2412" s="9" t="str">
        <f>IF(IMDB4[[#This Row],[Profit]]&gt;0,"Hit","Flop")</f>
        <v>Hit</v>
      </c>
      <c r="W2412" s="9" t="str" cm="1">
        <f t="array" ref="W2412">_xlfn.IFS(IMDB4[[#This Row],[IMDb Score (1-10)]]&gt;=8,"Excellent",IMDB4[[#This Row],[IMDb Score (1-10)]]&gt;=7,"Good",IMDB4[[#This Row],[IMDb Score (1-10)]]&gt;=5,"Average",TRUE,"Poor")</f>
        <v>Good</v>
      </c>
      <c r="X2412" s="9" t="str">
        <f>IF(IMDB4[[#This Row],[Duration (min)]]&lt;90,"Short",IF(IMDB4[[#This Row],[Duration (min)]]&lt;=120,"Medium", "Long"))</f>
        <v>Medium</v>
      </c>
    </row>
    <row r="2413" spans="1:24" x14ac:dyDescent="0.25">
      <c r="A2413" s="1" t="s">
        <v>3788</v>
      </c>
      <c r="B2413" s="2">
        <v>38101</v>
      </c>
      <c r="C2413" s="30">
        <f>YEAR(IMDB4[[#This Row],[Release Date]])</f>
        <v>2004</v>
      </c>
      <c r="D2413" s="30" t="str">
        <f>FLOOR(IMDB4[[#This Row],[Year]],10)&amp;"s"</f>
        <v>2000s</v>
      </c>
      <c r="E2413" s="1" t="s">
        <v>32</v>
      </c>
      <c r="F2413" s="1" t="s">
        <v>33</v>
      </c>
      <c r="G2413" s="1" t="s">
        <v>3</v>
      </c>
      <c r="H2413" s="1" t="s">
        <v>4</v>
      </c>
      <c r="I2413" s="1" t="s">
        <v>84</v>
      </c>
      <c r="J2413" s="1" t="s">
        <v>3169</v>
      </c>
      <c r="K2413" s="1" t="s">
        <v>3789</v>
      </c>
      <c r="L2413" s="30">
        <v>886</v>
      </c>
      <c r="M2413" s="30">
        <v>5139</v>
      </c>
      <c r="N2413" s="30">
        <v>0</v>
      </c>
      <c r="O2413" s="30">
        <v>49</v>
      </c>
      <c r="P2413" s="27">
        <v>5.8</v>
      </c>
      <c r="Q2413" s="30">
        <v>33</v>
      </c>
      <c r="R2413" s="30">
        <v>74</v>
      </c>
      <c r="S2413" s="9">
        <v>6491350</v>
      </c>
      <c r="T2413" s="9">
        <v>10000000</v>
      </c>
      <c r="U2413" s="9">
        <f>IMDB4[[#This Row],[Gross Revenue]]-IMDB4[[#This Row],[Budget]]</f>
        <v>-3508650</v>
      </c>
      <c r="V2413" s="9" t="str">
        <f>IF(IMDB4[[#This Row],[Profit]]&gt;0,"Hit","Flop")</f>
        <v>Flop</v>
      </c>
      <c r="W2413" s="9" t="str" cm="1">
        <f t="array" ref="W2413">_xlfn.IFS(IMDB4[[#This Row],[IMDb Score (1-10)]]&gt;=8,"Excellent",IMDB4[[#This Row],[IMDb Score (1-10)]]&gt;=7,"Good",IMDB4[[#This Row],[IMDb Score (1-10)]]&gt;=5,"Average",TRUE,"Poor")</f>
        <v>Average</v>
      </c>
      <c r="X2413" s="9" t="str">
        <f>IF(IMDB4[[#This Row],[Duration (min)]]&lt;90,"Short",IF(IMDB4[[#This Row],[Duration (min)]]&lt;=120,"Medium", "Long"))</f>
        <v>Short</v>
      </c>
    </row>
    <row r="2414" spans="1:24" x14ac:dyDescent="0.25">
      <c r="A2414" s="1" t="s">
        <v>2076</v>
      </c>
      <c r="B2414" s="2">
        <v>36249</v>
      </c>
      <c r="C2414" s="30">
        <f>YEAR(IMDB4[[#This Row],[Release Date]])</f>
        <v>1999</v>
      </c>
      <c r="D2414" s="30" t="str">
        <f>FLOOR(IMDB4[[#This Row],[Year]],10)&amp;"s"</f>
        <v>1990s</v>
      </c>
      <c r="E2414" s="1" t="s">
        <v>32</v>
      </c>
      <c r="F2414" s="1" t="s">
        <v>91</v>
      </c>
      <c r="G2414" s="1" t="s">
        <v>3</v>
      </c>
      <c r="H2414" s="1" t="s">
        <v>4</v>
      </c>
      <c r="I2414" s="1" t="s">
        <v>92</v>
      </c>
      <c r="J2414" s="1" t="s">
        <v>2077</v>
      </c>
      <c r="K2414" s="1" t="s">
        <v>2078</v>
      </c>
      <c r="L2414" s="30">
        <v>885</v>
      </c>
      <c r="M2414" s="30">
        <v>2872</v>
      </c>
      <c r="N2414" s="30">
        <v>37</v>
      </c>
      <c r="O2414" s="30">
        <v>0</v>
      </c>
      <c r="P2414" s="27">
        <v>5.6</v>
      </c>
      <c r="Q2414" s="30">
        <v>147</v>
      </c>
      <c r="R2414" s="30">
        <v>93</v>
      </c>
      <c r="S2414" s="9">
        <v>40846082</v>
      </c>
      <c r="T2414" s="9">
        <v>19000000</v>
      </c>
      <c r="U2414" s="9">
        <f>IMDB4[[#This Row],[Gross Revenue]]-IMDB4[[#This Row],[Budget]]</f>
        <v>21846082</v>
      </c>
      <c r="V2414" s="9" t="str">
        <f>IF(IMDB4[[#This Row],[Profit]]&gt;0,"Hit","Flop")</f>
        <v>Hit</v>
      </c>
      <c r="W2414" s="9" t="str" cm="1">
        <f t="array" ref="W2414">_xlfn.IFS(IMDB4[[#This Row],[IMDb Score (1-10)]]&gt;=8,"Excellent",IMDB4[[#This Row],[IMDb Score (1-10)]]&gt;=7,"Good",IMDB4[[#This Row],[IMDb Score (1-10)]]&gt;=5,"Average",TRUE,"Poor")</f>
        <v>Average</v>
      </c>
      <c r="X2414" s="9" t="str">
        <f>IF(IMDB4[[#This Row],[Duration (min)]]&lt;90,"Short",IF(IMDB4[[#This Row],[Duration (min)]]&lt;=120,"Medium", "Long"))</f>
        <v>Medium</v>
      </c>
    </row>
    <row r="2415" spans="1:24" x14ac:dyDescent="0.25">
      <c r="A2415" s="1" t="s">
        <v>4836</v>
      </c>
      <c r="B2415" s="2">
        <v>39585</v>
      </c>
      <c r="C2415" s="30">
        <f>YEAR(IMDB4[[#This Row],[Release Date]])</f>
        <v>2008</v>
      </c>
      <c r="D2415" s="30" t="str">
        <f>FLOOR(IMDB4[[#This Row],[Year]],10)&amp;"s"</f>
        <v>2000s</v>
      </c>
      <c r="E2415" s="1" t="s">
        <v>32</v>
      </c>
      <c r="F2415" s="1" t="s">
        <v>20</v>
      </c>
      <c r="G2415" s="1" t="s">
        <v>3</v>
      </c>
      <c r="H2415" s="1" t="s">
        <v>4</v>
      </c>
      <c r="I2415" s="1" t="s">
        <v>132</v>
      </c>
      <c r="J2415" s="1" t="s">
        <v>4837</v>
      </c>
      <c r="K2415" s="1" t="s">
        <v>876</v>
      </c>
      <c r="L2415" s="30">
        <v>885</v>
      </c>
      <c r="M2415" s="30">
        <v>2907</v>
      </c>
      <c r="N2415" s="30">
        <v>119</v>
      </c>
      <c r="O2415" s="30">
        <v>797</v>
      </c>
      <c r="P2415" s="27">
        <v>4.3</v>
      </c>
      <c r="Q2415" s="30">
        <v>45</v>
      </c>
      <c r="R2415" s="30">
        <v>83</v>
      </c>
      <c r="S2415" s="9">
        <v>7001720</v>
      </c>
      <c r="T2415" s="9">
        <v>12000000</v>
      </c>
      <c r="U2415" s="9">
        <f>IMDB4[[#This Row],[Gross Revenue]]-IMDB4[[#This Row],[Budget]]</f>
        <v>-4998280</v>
      </c>
      <c r="V2415" s="9" t="str">
        <f>IF(IMDB4[[#This Row],[Profit]]&gt;0,"Hit","Flop")</f>
        <v>Flop</v>
      </c>
      <c r="W2415" s="9" t="str" cm="1">
        <f t="array" ref="W2415">_xlfn.IFS(IMDB4[[#This Row],[IMDb Score (1-10)]]&gt;=8,"Excellent",IMDB4[[#This Row],[IMDb Score (1-10)]]&gt;=7,"Good",IMDB4[[#This Row],[IMDb Score (1-10)]]&gt;=5,"Average",TRUE,"Poor")</f>
        <v>Poor</v>
      </c>
      <c r="X2415" s="9" t="str">
        <f>IF(IMDB4[[#This Row],[Duration (min)]]&lt;90,"Short",IF(IMDB4[[#This Row],[Duration (min)]]&lt;=120,"Medium", "Long"))</f>
        <v>Short</v>
      </c>
    </row>
    <row r="2416" spans="1:24" x14ac:dyDescent="0.25">
      <c r="A2416" s="1" t="s">
        <v>4623</v>
      </c>
      <c r="B2416" s="2">
        <v>39153</v>
      </c>
      <c r="C2416" s="30">
        <f>YEAR(IMDB4[[#This Row],[Release Date]])</f>
        <v>2007</v>
      </c>
      <c r="D2416" s="30" t="str">
        <f>FLOOR(IMDB4[[#This Row],[Year]],10)&amp;"s"</f>
        <v>2000s</v>
      </c>
      <c r="E2416" s="1" t="s">
        <v>32</v>
      </c>
      <c r="F2416" s="1" t="s">
        <v>9</v>
      </c>
      <c r="G2416" s="1" t="s">
        <v>3</v>
      </c>
      <c r="H2416" s="1" t="s">
        <v>4</v>
      </c>
      <c r="I2416" s="1" t="s">
        <v>132</v>
      </c>
      <c r="J2416" s="1" t="s">
        <v>4624</v>
      </c>
      <c r="K2416" s="1" t="s">
        <v>3220</v>
      </c>
      <c r="L2416" s="30">
        <v>884</v>
      </c>
      <c r="M2416" s="30">
        <v>2288</v>
      </c>
      <c r="N2416" s="30">
        <v>154</v>
      </c>
      <c r="O2416" s="30">
        <v>0</v>
      </c>
      <c r="P2416" s="27">
        <v>6.9</v>
      </c>
      <c r="Q2416" s="30">
        <v>253</v>
      </c>
      <c r="R2416" s="30">
        <v>105</v>
      </c>
      <c r="S2416" s="9">
        <v>80050171</v>
      </c>
      <c r="T2416" s="9">
        <v>20000000</v>
      </c>
      <c r="U2416" s="9">
        <f>IMDB4[[#This Row],[Gross Revenue]]-IMDB4[[#This Row],[Budget]]</f>
        <v>60050171</v>
      </c>
      <c r="V2416" s="9" t="str">
        <f>IF(IMDB4[[#This Row],[Profit]]&gt;0,"Hit","Flop")</f>
        <v>Hit</v>
      </c>
      <c r="W2416" s="9" t="str" cm="1">
        <f t="array" ref="W2416">_xlfn.IFS(IMDB4[[#This Row],[IMDb Score (1-10)]]&gt;=8,"Excellent",IMDB4[[#This Row],[IMDb Score (1-10)]]&gt;=7,"Good",IMDB4[[#This Row],[IMDb Score (1-10)]]&gt;=5,"Average",TRUE,"Poor")</f>
        <v>Average</v>
      </c>
      <c r="X2416" s="9" t="str">
        <f>IF(IMDB4[[#This Row],[Duration (min)]]&lt;90,"Short",IF(IMDB4[[#This Row],[Duration (min)]]&lt;=120,"Medium", "Long"))</f>
        <v>Medium</v>
      </c>
    </row>
    <row r="2417" spans="1:24" x14ac:dyDescent="0.25">
      <c r="A2417" s="1" t="s">
        <v>6202</v>
      </c>
      <c r="B2417" s="2">
        <v>41057</v>
      </c>
      <c r="C2417" s="30">
        <f>YEAR(IMDB4[[#This Row],[Release Date]])</f>
        <v>2012</v>
      </c>
      <c r="D2417" s="30" t="str">
        <f>FLOOR(IMDB4[[#This Row],[Year]],10)&amp;"s"</f>
        <v>2010s</v>
      </c>
      <c r="E2417" s="1" t="s">
        <v>32</v>
      </c>
      <c r="F2417" s="1" t="s">
        <v>77</v>
      </c>
      <c r="G2417" s="1" t="s">
        <v>3</v>
      </c>
      <c r="H2417" s="1" t="s">
        <v>83</v>
      </c>
      <c r="I2417" s="1" t="s">
        <v>132</v>
      </c>
      <c r="J2417" s="1" t="s">
        <v>6203</v>
      </c>
      <c r="K2417" s="1" t="s">
        <v>1964</v>
      </c>
      <c r="L2417" s="30">
        <v>883</v>
      </c>
      <c r="M2417" s="30">
        <v>2039</v>
      </c>
      <c r="N2417" s="30">
        <v>0</v>
      </c>
      <c r="O2417" s="30">
        <v>80000</v>
      </c>
      <c r="P2417" s="27">
        <v>7.8</v>
      </c>
      <c r="Q2417" s="30">
        <v>750</v>
      </c>
      <c r="R2417" s="30">
        <v>143</v>
      </c>
      <c r="S2417" s="9">
        <v>304360277</v>
      </c>
      <c r="T2417" s="9">
        <v>200000000</v>
      </c>
      <c r="U2417" s="9">
        <f>IMDB4[[#This Row],[Gross Revenue]]-IMDB4[[#This Row],[Budget]]</f>
        <v>104360277</v>
      </c>
      <c r="V2417" s="9" t="str">
        <f>IF(IMDB4[[#This Row],[Profit]]&gt;0,"Hit","Flop")</f>
        <v>Hit</v>
      </c>
      <c r="W2417" s="9" t="str" cm="1">
        <f t="array" ref="W2417">_xlfn.IFS(IMDB4[[#This Row],[IMDb Score (1-10)]]&gt;=8,"Excellent",IMDB4[[#This Row],[IMDb Score (1-10)]]&gt;=7,"Good",IMDB4[[#This Row],[IMDb Score (1-10)]]&gt;=5,"Average",TRUE,"Poor")</f>
        <v>Good</v>
      </c>
      <c r="X2417" s="9" t="str">
        <f>IF(IMDB4[[#This Row],[Duration (min)]]&lt;90,"Short",IF(IMDB4[[#This Row],[Duration (min)]]&lt;=120,"Medium", "Long"))</f>
        <v>Long</v>
      </c>
    </row>
    <row r="2418" spans="1:24" x14ac:dyDescent="0.25">
      <c r="A2418" s="1" t="s">
        <v>4107</v>
      </c>
      <c r="B2418" s="2">
        <v>38577</v>
      </c>
      <c r="C2418" s="30">
        <f>YEAR(IMDB4[[#This Row],[Release Date]])</f>
        <v>2005</v>
      </c>
      <c r="D2418" s="30" t="str">
        <f>FLOOR(IMDB4[[#This Row],[Year]],10)&amp;"s"</f>
        <v>2000s</v>
      </c>
      <c r="E2418" s="1" t="s">
        <v>32</v>
      </c>
      <c r="F2418" s="1" t="s">
        <v>9</v>
      </c>
      <c r="G2418" s="1" t="s">
        <v>3</v>
      </c>
      <c r="H2418" s="1" t="s">
        <v>83</v>
      </c>
      <c r="I2418" s="1" t="s">
        <v>92</v>
      </c>
      <c r="J2418" s="1" t="s">
        <v>2042</v>
      </c>
      <c r="K2418" s="1" t="s">
        <v>2996</v>
      </c>
      <c r="L2418" s="30">
        <v>883</v>
      </c>
      <c r="M2418" s="30">
        <v>1565</v>
      </c>
      <c r="N2418" s="30">
        <v>353</v>
      </c>
      <c r="O2418" s="30">
        <v>0</v>
      </c>
      <c r="P2418" s="27">
        <v>7.5</v>
      </c>
      <c r="Q2418" s="30">
        <v>226</v>
      </c>
      <c r="R2418" s="30">
        <v>129</v>
      </c>
      <c r="S2418" s="9">
        <v>33565375</v>
      </c>
      <c r="T2418" s="9">
        <v>15000000</v>
      </c>
      <c r="U2418" s="9">
        <f>IMDB4[[#This Row],[Gross Revenue]]-IMDB4[[#This Row],[Budget]]</f>
        <v>18565375</v>
      </c>
      <c r="V2418" s="9" t="str">
        <f>IF(IMDB4[[#This Row],[Profit]]&gt;0,"Hit","Flop")</f>
        <v>Hit</v>
      </c>
      <c r="W2418" s="9" t="str" cm="1">
        <f t="array" ref="W2418">_xlfn.IFS(IMDB4[[#This Row],[IMDb Score (1-10)]]&gt;=8,"Excellent",IMDB4[[#This Row],[IMDb Score (1-10)]]&gt;=7,"Good",IMDB4[[#This Row],[IMDb Score (1-10)]]&gt;=5,"Average",TRUE,"Poor")</f>
        <v>Good</v>
      </c>
      <c r="X2418" s="9" t="str">
        <f>IF(IMDB4[[#This Row],[Duration (min)]]&lt;90,"Short",IF(IMDB4[[#This Row],[Duration (min)]]&lt;=120,"Medium", "Long"))</f>
        <v>Long</v>
      </c>
    </row>
    <row r="2419" spans="1:24" x14ac:dyDescent="0.25">
      <c r="A2419" s="1" t="s">
        <v>2962</v>
      </c>
      <c r="B2419" s="2">
        <v>37326</v>
      </c>
      <c r="C2419" s="30">
        <f>YEAR(IMDB4[[#This Row],[Release Date]])</f>
        <v>2002</v>
      </c>
      <c r="D2419" s="30" t="str">
        <f>FLOOR(IMDB4[[#This Row],[Year]],10)&amp;"s"</f>
        <v>2000s</v>
      </c>
      <c r="E2419" s="1" t="s">
        <v>32</v>
      </c>
      <c r="F2419" s="1" t="s">
        <v>20</v>
      </c>
      <c r="G2419" s="1" t="s">
        <v>3</v>
      </c>
      <c r="H2419" s="1" t="s">
        <v>83</v>
      </c>
      <c r="I2419" s="1" t="s">
        <v>132</v>
      </c>
      <c r="J2419" s="1" t="s">
        <v>2042</v>
      </c>
      <c r="K2419" s="1" t="s">
        <v>2963</v>
      </c>
      <c r="L2419" s="30">
        <v>883</v>
      </c>
      <c r="M2419" s="30">
        <v>2201</v>
      </c>
      <c r="N2419" s="30">
        <v>98</v>
      </c>
      <c r="O2419" s="30">
        <v>0</v>
      </c>
      <c r="P2419" s="27">
        <v>6.7</v>
      </c>
      <c r="Q2419" s="30">
        <v>161</v>
      </c>
      <c r="R2419" s="30">
        <v>112</v>
      </c>
      <c r="S2419" s="9">
        <v>32541719</v>
      </c>
      <c r="T2419" s="9">
        <v>3500159</v>
      </c>
      <c r="U2419" s="9">
        <f>IMDB4[[#This Row],[Gross Revenue]]-IMDB4[[#This Row],[Budget]]</f>
        <v>29041560</v>
      </c>
      <c r="V2419" s="9" t="str">
        <f>IF(IMDB4[[#This Row],[Profit]]&gt;0,"Hit","Flop")</f>
        <v>Hit</v>
      </c>
      <c r="W2419" s="9" t="str" cm="1">
        <f t="array" ref="W2419">_xlfn.IFS(IMDB4[[#This Row],[IMDb Score (1-10)]]&gt;=8,"Excellent",IMDB4[[#This Row],[IMDb Score (1-10)]]&gt;=7,"Good",IMDB4[[#This Row],[IMDb Score (1-10)]]&gt;=5,"Average",TRUE,"Poor")</f>
        <v>Average</v>
      </c>
      <c r="X2419" s="9" t="str">
        <f>IF(IMDB4[[#This Row],[Duration (min)]]&lt;90,"Short",IF(IMDB4[[#This Row],[Duration (min)]]&lt;=120,"Medium", "Long"))</f>
        <v>Medium</v>
      </c>
    </row>
    <row r="2420" spans="1:24" x14ac:dyDescent="0.25">
      <c r="A2420" s="1" t="s">
        <v>692</v>
      </c>
      <c r="B2420" s="2">
        <v>32235</v>
      </c>
      <c r="C2420" s="30">
        <f>YEAR(IMDB4[[#This Row],[Release Date]])</f>
        <v>1988</v>
      </c>
      <c r="D2420" s="30" t="str">
        <f>FLOOR(IMDB4[[#This Row],[Year]],10)&amp;"s"</f>
        <v>1980s</v>
      </c>
      <c r="E2420" s="1" t="s">
        <v>32</v>
      </c>
      <c r="F2420" s="1" t="s">
        <v>9</v>
      </c>
      <c r="G2420" s="1" t="s">
        <v>3</v>
      </c>
      <c r="H2420" s="1" t="s">
        <v>4</v>
      </c>
      <c r="I2420" s="1" t="s">
        <v>92</v>
      </c>
      <c r="J2420" s="1" t="s">
        <v>310</v>
      </c>
      <c r="K2420" s="1" t="s">
        <v>204</v>
      </c>
      <c r="L2420" s="30">
        <v>883</v>
      </c>
      <c r="M2420" s="30">
        <v>1934</v>
      </c>
      <c r="N2420" s="30">
        <v>17000</v>
      </c>
      <c r="O2420" s="30">
        <v>0</v>
      </c>
      <c r="P2420" s="27">
        <v>7.6</v>
      </c>
      <c r="Q2420" s="30">
        <v>114</v>
      </c>
      <c r="R2420" s="30">
        <v>164</v>
      </c>
      <c r="S2420" s="9">
        <v>8373585</v>
      </c>
      <c r="T2420" s="9">
        <v>7000000</v>
      </c>
      <c r="U2420" s="9">
        <f>IMDB4[[#This Row],[Gross Revenue]]-IMDB4[[#This Row],[Budget]]</f>
        <v>1373585</v>
      </c>
      <c r="V2420" s="9" t="str">
        <f>IF(IMDB4[[#This Row],[Profit]]&gt;0,"Hit","Flop")</f>
        <v>Hit</v>
      </c>
      <c r="W2420" s="9" t="str" cm="1">
        <f t="array" ref="W2420">_xlfn.IFS(IMDB4[[#This Row],[IMDb Score (1-10)]]&gt;=8,"Excellent",IMDB4[[#This Row],[IMDb Score (1-10)]]&gt;=7,"Good",IMDB4[[#This Row],[IMDb Score (1-10)]]&gt;=5,"Average",TRUE,"Poor")</f>
        <v>Good</v>
      </c>
      <c r="X2420" s="9" t="str">
        <f>IF(IMDB4[[#This Row],[Duration (min)]]&lt;90,"Short",IF(IMDB4[[#This Row],[Duration (min)]]&lt;=120,"Medium", "Long"))</f>
        <v>Long</v>
      </c>
    </row>
    <row r="2421" spans="1:24" x14ac:dyDescent="0.25">
      <c r="A2421" s="1" t="s">
        <v>4222</v>
      </c>
      <c r="B2421" s="2">
        <v>38756</v>
      </c>
      <c r="C2421" s="30">
        <f>YEAR(IMDB4[[#This Row],[Release Date]])</f>
        <v>2006</v>
      </c>
      <c r="D2421" s="30" t="str">
        <f>FLOOR(IMDB4[[#This Row],[Year]],10)&amp;"s"</f>
        <v>2000s</v>
      </c>
      <c r="E2421" s="1" t="s">
        <v>32</v>
      </c>
      <c r="F2421" s="1" t="s">
        <v>20</v>
      </c>
      <c r="G2421" s="1" t="s">
        <v>3</v>
      </c>
      <c r="H2421" s="1" t="s">
        <v>4</v>
      </c>
      <c r="I2421" s="1" t="s">
        <v>132</v>
      </c>
      <c r="J2421" s="1" t="s">
        <v>2042</v>
      </c>
      <c r="K2421" s="1" t="s">
        <v>274</v>
      </c>
      <c r="L2421" s="30">
        <v>883</v>
      </c>
      <c r="M2421" s="30">
        <v>3611</v>
      </c>
      <c r="N2421" s="30">
        <v>0</v>
      </c>
      <c r="O2421" s="30">
        <v>9000</v>
      </c>
      <c r="P2421" s="27">
        <v>6.9</v>
      </c>
      <c r="Q2421" s="30">
        <v>147</v>
      </c>
      <c r="R2421" s="30">
        <v>117</v>
      </c>
      <c r="S2421" s="9">
        <v>7458269</v>
      </c>
      <c r="T2421" s="9">
        <v>35000000</v>
      </c>
      <c r="U2421" s="9">
        <f>IMDB4[[#This Row],[Gross Revenue]]-IMDB4[[#This Row],[Budget]]</f>
        <v>-27541731</v>
      </c>
      <c r="V2421" s="9" t="str">
        <f>IF(IMDB4[[#This Row],[Profit]]&gt;0,"Hit","Flop")</f>
        <v>Flop</v>
      </c>
      <c r="W2421" s="9" t="str" cm="1">
        <f t="array" ref="W2421">_xlfn.IFS(IMDB4[[#This Row],[IMDb Score (1-10)]]&gt;=8,"Excellent",IMDB4[[#This Row],[IMDb Score (1-10)]]&gt;=7,"Good",IMDB4[[#This Row],[IMDb Score (1-10)]]&gt;=5,"Average",TRUE,"Poor")</f>
        <v>Average</v>
      </c>
      <c r="X2421" s="9" t="str">
        <f>IF(IMDB4[[#This Row],[Duration (min)]]&lt;90,"Short",IF(IMDB4[[#This Row],[Duration (min)]]&lt;=120,"Medium", "Long"))</f>
        <v>Medium</v>
      </c>
    </row>
    <row r="2422" spans="1:24" x14ac:dyDescent="0.25">
      <c r="A2422" s="1" t="s">
        <v>2074</v>
      </c>
      <c r="B2422" s="2">
        <v>36482</v>
      </c>
      <c r="C2422" s="30">
        <f>YEAR(IMDB4[[#This Row],[Release Date]])</f>
        <v>1999</v>
      </c>
      <c r="D2422" s="30" t="str">
        <f>FLOOR(IMDB4[[#This Row],[Year]],10)&amp;"s"</f>
        <v>1990s</v>
      </c>
      <c r="E2422" s="1" t="s">
        <v>32</v>
      </c>
      <c r="F2422" s="1" t="s">
        <v>20</v>
      </c>
      <c r="G2422" s="1" t="s">
        <v>3</v>
      </c>
      <c r="H2422" s="1" t="s">
        <v>4</v>
      </c>
      <c r="I2422" s="1" t="s">
        <v>132</v>
      </c>
      <c r="J2422" s="1" t="s">
        <v>2075</v>
      </c>
      <c r="K2422" s="1" t="s">
        <v>363</v>
      </c>
      <c r="L2422" s="30">
        <v>883</v>
      </c>
      <c r="M2422" s="30">
        <v>3291</v>
      </c>
      <c r="N2422" s="30">
        <v>15</v>
      </c>
      <c r="O2422" s="30">
        <v>77</v>
      </c>
      <c r="P2422" s="27">
        <v>5.0999999999999996</v>
      </c>
      <c r="Q2422" s="30">
        <v>11</v>
      </c>
      <c r="R2422" s="30">
        <v>89</v>
      </c>
      <c r="S2422" s="9">
        <v>4692814</v>
      </c>
      <c r="T2422" s="9">
        <v>8000000</v>
      </c>
      <c r="U2422" s="9">
        <f>IMDB4[[#This Row],[Gross Revenue]]-IMDB4[[#This Row],[Budget]]</f>
        <v>-3307186</v>
      </c>
      <c r="V2422" s="9" t="str">
        <f>IF(IMDB4[[#This Row],[Profit]]&gt;0,"Hit","Flop")</f>
        <v>Flop</v>
      </c>
      <c r="W2422" s="9" t="str" cm="1">
        <f t="array" ref="W2422">_xlfn.IFS(IMDB4[[#This Row],[IMDb Score (1-10)]]&gt;=8,"Excellent",IMDB4[[#This Row],[IMDb Score (1-10)]]&gt;=7,"Good",IMDB4[[#This Row],[IMDb Score (1-10)]]&gt;=5,"Average",TRUE,"Poor")</f>
        <v>Average</v>
      </c>
      <c r="X2422" s="9" t="str">
        <f>IF(IMDB4[[#This Row],[Duration (min)]]&lt;90,"Short",IF(IMDB4[[#This Row],[Duration (min)]]&lt;=120,"Medium", "Long"))</f>
        <v>Short</v>
      </c>
    </row>
    <row r="2423" spans="1:24" x14ac:dyDescent="0.25">
      <c r="A2423" s="1" t="s">
        <v>2041</v>
      </c>
      <c r="B2423" s="2">
        <v>36239</v>
      </c>
      <c r="C2423" s="30">
        <f>YEAR(IMDB4[[#This Row],[Release Date]])</f>
        <v>1999</v>
      </c>
      <c r="D2423" s="30" t="str">
        <f>FLOOR(IMDB4[[#This Row],[Year]],10)&amp;"s"</f>
        <v>1990s</v>
      </c>
      <c r="E2423" s="1" t="s">
        <v>32</v>
      </c>
      <c r="F2423" s="1" t="s">
        <v>20</v>
      </c>
      <c r="G2423" s="1" t="s">
        <v>3</v>
      </c>
      <c r="H2423" s="1" t="s">
        <v>83</v>
      </c>
      <c r="I2423" s="1" t="s">
        <v>92</v>
      </c>
      <c r="J2423" s="1" t="s">
        <v>2042</v>
      </c>
      <c r="K2423" s="1" t="s">
        <v>2043</v>
      </c>
      <c r="L2423" s="30">
        <v>883</v>
      </c>
      <c r="M2423" s="30">
        <v>1616</v>
      </c>
      <c r="N2423" s="30">
        <v>70</v>
      </c>
      <c r="O2423" s="30">
        <v>1000</v>
      </c>
      <c r="P2423" s="27">
        <v>6.9</v>
      </c>
      <c r="Q2423" s="30">
        <v>82</v>
      </c>
      <c r="R2423" s="30">
        <v>96</v>
      </c>
      <c r="S2423" s="9">
        <v>4170647</v>
      </c>
      <c r="T2423" s="9">
        <v>1900000</v>
      </c>
      <c r="U2423" s="9">
        <f>IMDB4[[#This Row],[Gross Revenue]]-IMDB4[[#This Row],[Budget]]</f>
        <v>2270647</v>
      </c>
      <c r="V2423" s="9" t="str">
        <f>IF(IMDB4[[#This Row],[Profit]]&gt;0,"Hit","Flop")</f>
        <v>Hit</v>
      </c>
      <c r="W2423" s="9" t="str" cm="1">
        <f t="array" ref="W2423">_xlfn.IFS(IMDB4[[#This Row],[IMDb Score (1-10)]]&gt;=8,"Excellent",IMDB4[[#This Row],[IMDb Score (1-10)]]&gt;=7,"Good",IMDB4[[#This Row],[IMDb Score (1-10)]]&gt;=5,"Average",TRUE,"Poor")</f>
        <v>Average</v>
      </c>
      <c r="X2423" s="9" t="str">
        <f>IF(IMDB4[[#This Row],[Duration (min)]]&lt;90,"Short",IF(IMDB4[[#This Row],[Duration (min)]]&lt;=120,"Medium", "Long"))</f>
        <v>Medium</v>
      </c>
    </row>
    <row r="2424" spans="1:24" x14ac:dyDescent="0.25">
      <c r="A2424" s="1" t="s">
        <v>6761</v>
      </c>
      <c r="B2424" s="2">
        <v>41673</v>
      </c>
      <c r="C2424" s="30">
        <f>YEAR(IMDB4[[#This Row],[Release Date]])</f>
        <v>2014</v>
      </c>
      <c r="D2424" s="30" t="str">
        <f>FLOOR(IMDB4[[#This Row],[Year]],10)&amp;"s"</f>
        <v>2010s</v>
      </c>
      <c r="E2424" s="1" t="s">
        <v>32</v>
      </c>
      <c r="F2424" s="1" t="s">
        <v>9</v>
      </c>
      <c r="G2424" s="1" t="s">
        <v>3</v>
      </c>
      <c r="H2424" s="1" t="s">
        <v>4</v>
      </c>
      <c r="I2424" s="1" t="s">
        <v>92</v>
      </c>
      <c r="J2424" s="1" t="s">
        <v>2075</v>
      </c>
      <c r="K2424" s="1" t="s">
        <v>4182</v>
      </c>
      <c r="L2424" s="30">
        <v>883</v>
      </c>
      <c r="M2424" s="30">
        <v>2896</v>
      </c>
      <c r="N2424" s="30">
        <v>0</v>
      </c>
      <c r="O2424" s="30">
        <v>0</v>
      </c>
      <c r="P2424" s="27">
        <v>6.6</v>
      </c>
      <c r="Q2424" s="30">
        <v>208</v>
      </c>
      <c r="R2424" s="30">
        <v>122</v>
      </c>
      <c r="S2424" s="9">
        <v>2428883</v>
      </c>
      <c r="T2424" s="9">
        <v>16000000</v>
      </c>
      <c r="U2424" s="9">
        <f>IMDB4[[#This Row],[Gross Revenue]]-IMDB4[[#This Row],[Budget]]</f>
        <v>-13571117</v>
      </c>
      <c r="V2424" s="9" t="str">
        <f>IF(IMDB4[[#This Row],[Profit]]&gt;0,"Hit","Flop")</f>
        <v>Flop</v>
      </c>
      <c r="W2424" s="9" t="str" cm="1">
        <f t="array" ref="W2424">_xlfn.IFS(IMDB4[[#This Row],[IMDb Score (1-10)]]&gt;=8,"Excellent",IMDB4[[#This Row],[IMDb Score (1-10)]]&gt;=7,"Good",IMDB4[[#This Row],[IMDb Score (1-10)]]&gt;=5,"Average",TRUE,"Poor")</f>
        <v>Average</v>
      </c>
      <c r="X2424" s="9" t="str">
        <f>IF(IMDB4[[#This Row],[Duration (min)]]&lt;90,"Short",IF(IMDB4[[#This Row],[Duration (min)]]&lt;=120,"Medium", "Long"))</f>
        <v>Long</v>
      </c>
    </row>
    <row r="2425" spans="1:24" x14ac:dyDescent="0.25">
      <c r="A2425" s="1" t="s">
        <v>6562</v>
      </c>
      <c r="B2425" s="2">
        <v>41584</v>
      </c>
      <c r="C2425" s="30">
        <f>YEAR(IMDB4[[#This Row],[Release Date]])</f>
        <v>2013</v>
      </c>
      <c r="D2425" s="30" t="str">
        <f>FLOOR(IMDB4[[#This Row],[Year]],10)&amp;"s"</f>
        <v>2010s</v>
      </c>
      <c r="E2425" s="1" t="s">
        <v>32</v>
      </c>
      <c r="F2425" s="1" t="s">
        <v>40</v>
      </c>
      <c r="G2425" s="1" t="s">
        <v>3</v>
      </c>
      <c r="H2425" s="1" t="s">
        <v>4</v>
      </c>
      <c r="I2425" s="1" t="s">
        <v>84</v>
      </c>
      <c r="J2425" s="1" t="s">
        <v>6563</v>
      </c>
      <c r="K2425" s="1" t="s">
        <v>6564</v>
      </c>
      <c r="L2425" s="30">
        <v>882</v>
      </c>
      <c r="M2425" s="30">
        <v>1971</v>
      </c>
      <c r="N2425" s="30">
        <v>43</v>
      </c>
      <c r="O2425" s="30">
        <v>0</v>
      </c>
      <c r="P2425" s="27">
        <v>5.2</v>
      </c>
      <c r="Q2425" s="30">
        <v>113</v>
      </c>
      <c r="R2425" s="30">
        <v>87</v>
      </c>
      <c r="S2425" s="9">
        <v>36073232</v>
      </c>
      <c r="T2425" s="9">
        <v>80000000</v>
      </c>
      <c r="U2425" s="9">
        <f>IMDB4[[#This Row],[Gross Revenue]]-IMDB4[[#This Row],[Budget]]</f>
        <v>-43926768</v>
      </c>
      <c r="V2425" s="9" t="str">
        <f>IF(IMDB4[[#This Row],[Profit]]&gt;0,"Hit","Flop")</f>
        <v>Flop</v>
      </c>
      <c r="W2425" s="9" t="str" cm="1">
        <f t="array" ref="W2425">_xlfn.IFS(IMDB4[[#This Row],[IMDb Score (1-10)]]&gt;=8,"Excellent",IMDB4[[#This Row],[IMDb Score (1-10)]]&gt;=7,"Good",IMDB4[[#This Row],[IMDb Score (1-10)]]&gt;=5,"Average",TRUE,"Poor")</f>
        <v>Average</v>
      </c>
      <c r="X2425" s="9" t="str">
        <f>IF(IMDB4[[#This Row],[Duration (min)]]&lt;90,"Short",IF(IMDB4[[#This Row],[Duration (min)]]&lt;=120,"Medium", "Long"))</f>
        <v>Short</v>
      </c>
    </row>
    <row r="2426" spans="1:24" x14ac:dyDescent="0.25">
      <c r="A2426" s="1" t="s">
        <v>3249</v>
      </c>
      <c r="B2426" s="2">
        <v>37555</v>
      </c>
      <c r="C2426" s="30">
        <f>YEAR(IMDB4[[#This Row],[Release Date]])</f>
        <v>2002</v>
      </c>
      <c r="D2426" s="30" t="str">
        <f>FLOOR(IMDB4[[#This Row],[Year]],10)&amp;"s"</f>
        <v>2000s</v>
      </c>
      <c r="E2426" s="1" t="s">
        <v>32</v>
      </c>
      <c r="F2426" s="1" t="s">
        <v>9</v>
      </c>
      <c r="G2426" s="1" t="s">
        <v>3</v>
      </c>
      <c r="H2426" s="1" t="s">
        <v>4</v>
      </c>
      <c r="I2426" s="1" t="s">
        <v>84</v>
      </c>
      <c r="J2426" s="1" t="s">
        <v>797</v>
      </c>
      <c r="K2426" s="1" t="s">
        <v>2423</v>
      </c>
      <c r="L2426" s="30">
        <v>882</v>
      </c>
      <c r="M2426" s="30">
        <v>2661</v>
      </c>
      <c r="N2426" s="30">
        <v>13</v>
      </c>
      <c r="O2426" s="30">
        <v>0</v>
      </c>
      <c r="P2426" s="27">
        <v>6.7</v>
      </c>
      <c r="Q2426" s="30">
        <v>69</v>
      </c>
      <c r="R2426" s="30">
        <v>90</v>
      </c>
      <c r="S2426" s="9">
        <v>19158074</v>
      </c>
      <c r="T2426" s="9">
        <v>15000000</v>
      </c>
      <c r="U2426" s="9">
        <f>IMDB4[[#This Row],[Gross Revenue]]-IMDB4[[#This Row],[Budget]]</f>
        <v>4158074</v>
      </c>
      <c r="V2426" s="9" t="str">
        <f>IF(IMDB4[[#This Row],[Profit]]&gt;0,"Hit","Flop")</f>
        <v>Hit</v>
      </c>
      <c r="W2426" s="9" t="str" cm="1">
        <f t="array" ref="W2426">_xlfn.IFS(IMDB4[[#This Row],[IMDb Score (1-10)]]&gt;=8,"Excellent",IMDB4[[#This Row],[IMDb Score (1-10)]]&gt;=7,"Good",IMDB4[[#This Row],[IMDb Score (1-10)]]&gt;=5,"Average",TRUE,"Poor")</f>
        <v>Average</v>
      </c>
      <c r="X2426" s="9" t="str">
        <f>IF(IMDB4[[#This Row],[Duration (min)]]&lt;90,"Short",IF(IMDB4[[#This Row],[Duration (min)]]&lt;=120,"Medium", "Long"))</f>
        <v>Medium</v>
      </c>
    </row>
    <row r="2427" spans="1:24" x14ac:dyDescent="0.25">
      <c r="A2427" s="1" t="s">
        <v>796</v>
      </c>
      <c r="B2427" s="2">
        <v>32889</v>
      </c>
      <c r="C2427" s="30">
        <f>YEAR(IMDB4[[#This Row],[Release Date]])</f>
        <v>1990</v>
      </c>
      <c r="D2427" s="30" t="str">
        <f>FLOOR(IMDB4[[#This Row],[Year]],10)&amp;"s"</f>
        <v>1990s</v>
      </c>
      <c r="E2427" s="1" t="s">
        <v>32</v>
      </c>
      <c r="F2427" s="1" t="s">
        <v>20</v>
      </c>
      <c r="G2427" s="1" t="s">
        <v>3</v>
      </c>
      <c r="H2427" s="1" t="s">
        <v>4</v>
      </c>
      <c r="I2427" s="21" t="s">
        <v>5</v>
      </c>
      <c r="J2427" s="1" t="s">
        <v>797</v>
      </c>
      <c r="K2427" s="1" t="s">
        <v>798</v>
      </c>
      <c r="L2427" s="30">
        <v>882</v>
      </c>
      <c r="M2427" s="30">
        <v>1967</v>
      </c>
      <c r="N2427" s="30">
        <v>19</v>
      </c>
      <c r="O2427" s="30">
        <v>16</v>
      </c>
      <c r="P2427" s="27">
        <v>7.1</v>
      </c>
      <c r="Q2427" s="30">
        <v>1</v>
      </c>
      <c r="R2427" s="30">
        <v>34</v>
      </c>
      <c r="S2427" s="9">
        <v>333658</v>
      </c>
      <c r="T2427" s="9">
        <v>34000</v>
      </c>
      <c r="U2427" s="9">
        <f>IMDB4[[#This Row],[Gross Revenue]]-IMDB4[[#This Row],[Budget]]</f>
        <v>299658</v>
      </c>
      <c r="V2427" s="9" t="str">
        <f>IF(IMDB4[[#This Row],[Profit]]&gt;0,"Hit","Flop")</f>
        <v>Hit</v>
      </c>
      <c r="W2427" s="9" t="str" cm="1">
        <f t="array" ref="W2427">_xlfn.IFS(IMDB4[[#This Row],[IMDb Score (1-10)]]&gt;=8,"Excellent",IMDB4[[#This Row],[IMDb Score (1-10)]]&gt;=7,"Good",IMDB4[[#This Row],[IMDb Score (1-10)]]&gt;=5,"Average",TRUE,"Poor")</f>
        <v>Good</v>
      </c>
      <c r="X2427" s="9" t="str">
        <f>IF(IMDB4[[#This Row],[Duration (min)]]&lt;90,"Short",IF(IMDB4[[#This Row],[Duration (min)]]&lt;=120,"Medium", "Long"))</f>
        <v>Short</v>
      </c>
    </row>
    <row r="2428" spans="1:24" x14ac:dyDescent="0.25">
      <c r="A2428" s="1" t="s">
        <v>3773</v>
      </c>
      <c r="B2428" s="2">
        <v>38011</v>
      </c>
      <c r="C2428" s="30">
        <f>YEAR(IMDB4[[#This Row],[Release Date]])</f>
        <v>2004</v>
      </c>
      <c r="D2428" s="30" t="str">
        <f>FLOOR(IMDB4[[#This Row],[Year]],10)&amp;"s"</f>
        <v>2000s</v>
      </c>
      <c r="E2428" s="1" t="s">
        <v>32</v>
      </c>
      <c r="F2428" s="1" t="s">
        <v>20</v>
      </c>
      <c r="G2428" s="1" t="s">
        <v>3</v>
      </c>
      <c r="H2428" s="1" t="s">
        <v>4</v>
      </c>
      <c r="I2428" s="1" t="s">
        <v>132</v>
      </c>
      <c r="J2428" s="1" t="s">
        <v>3774</v>
      </c>
      <c r="K2428" s="1" t="s">
        <v>2458</v>
      </c>
      <c r="L2428" s="30">
        <v>881</v>
      </c>
      <c r="M2428" s="30">
        <v>3943</v>
      </c>
      <c r="N2428" s="30">
        <v>480</v>
      </c>
      <c r="O2428" s="30">
        <v>0</v>
      </c>
      <c r="P2428" s="27">
        <v>6.1</v>
      </c>
      <c r="Q2428" s="30">
        <v>173</v>
      </c>
      <c r="R2428" s="30">
        <v>101</v>
      </c>
      <c r="S2428" s="9">
        <v>88200225</v>
      </c>
      <c r="T2428" s="9">
        <v>60000000</v>
      </c>
      <c r="U2428" s="9">
        <f>IMDB4[[#This Row],[Gross Revenue]]-IMDB4[[#This Row],[Budget]]</f>
        <v>28200225</v>
      </c>
      <c r="V2428" s="9" t="str">
        <f>IF(IMDB4[[#This Row],[Profit]]&gt;0,"Hit","Flop")</f>
        <v>Hit</v>
      </c>
      <c r="W2428" s="9" t="str" cm="1">
        <f t="array" ref="W2428">_xlfn.IFS(IMDB4[[#This Row],[IMDb Score (1-10)]]&gt;=8,"Excellent",IMDB4[[#This Row],[IMDb Score (1-10)]]&gt;=7,"Good",IMDB4[[#This Row],[IMDb Score (1-10)]]&gt;=5,"Average",TRUE,"Poor")</f>
        <v>Average</v>
      </c>
      <c r="X2428" s="9" t="str">
        <f>IF(IMDB4[[#This Row],[Duration (min)]]&lt;90,"Short",IF(IMDB4[[#This Row],[Duration (min)]]&lt;=120,"Medium", "Long"))</f>
        <v>Medium</v>
      </c>
    </row>
    <row r="2429" spans="1:24" x14ac:dyDescent="0.25">
      <c r="A2429" s="1" t="s">
        <v>6668</v>
      </c>
      <c r="B2429" s="2">
        <v>41711</v>
      </c>
      <c r="C2429" s="30">
        <f>YEAR(IMDB4[[#This Row],[Release Date]])</f>
        <v>2014</v>
      </c>
      <c r="D2429" s="30" t="str">
        <f>FLOOR(IMDB4[[#This Row],[Year]],10)&amp;"s"</f>
        <v>2010s</v>
      </c>
      <c r="E2429" s="1" t="s">
        <v>32</v>
      </c>
      <c r="F2429" s="1" t="s">
        <v>61</v>
      </c>
      <c r="G2429" s="1" t="s">
        <v>3</v>
      </c>
      <c r="H2429" s="1" t="s">
        <v>4</v>
      </c>
      <c r="I2429" s="1" t="s">
        <v>92</v>
      </c>
      <c r="J2429" s="1" t="s">
        <v>6669</v>
      </c>
      <c r="K2429" s="1" t="s">
        <v>114</v>
      </c>
      <c r="L2429" s="30">
        <v>880</v>
      </c>
      <c r="M2429" s="30">
        <v>2281</v>
      </c>
      <c r="N2429" s="30">
        <v>16000</v>
      </c>
      <c r="O2429" s="30">
        <v>16000</v>
      </c>
      <c r="P2429" s="27">
        <v>6.9</v>
      </c>
      <c r="Q2429" s="30">
        <v>249</v>
      </c>
      <c r="R2429" s="30">
        <v>134</v>
      </c>
      <c r="S2429" s="9">
        <v>47034272</v>
      </c>
      <c r="T2429" s="9">
        <v>40000000</v>
      </c>
      <c r="U2429" s="9">
        <f>IMDB4[[#This Row],[Gross Revenue]]-IMDB4[[#This Row],[Budget]]</f>
        <v>7034272</v>
      </c>
      <c r="V2429" s="9" t="str">
        <f>IF(IMDB4[[#This Row],[Profit]]&gt;0,"Hit","Flop")</f>
        <v>Hit</v>
      </c>
      <c r="W2429" s="9" t="str" cm="1">
        <f t="array" ref="W2429">_xlfn.IFS(IMDB4[[#This Row],[IMDb Score (1-10)]]&gt;=8,"Excellent",IMDB4[[#This Row],[IMDb Score (1-10)]]&gt;=7,"Good",IMDB4[[#This Row],[IMDb Score (1-10)]]&gt;=5,"Average",TRUE,"Poor")</f>
        <v>Average</v>
      </c>
      <c r="X2429" s="9" t="str">
        <f>IF(IMDB4[[#This Row],[Duration (min)]]&lt;90,"Short",IF(IMDB4[[#This Row],[Duration (min)]]&lt;=120,"Medium", "Long"))</f>
        <v>Long</v>
      </c>
    </row>
    <row r="2430" spans="1:24" x14ac:dyDescent="0.25">
      <c r="A2430" s="1" t="s">
        <v>1071</v>
      </c>
      <c r="B2430" s="2">
        <v>34598</v>
      </c>
      <c r="C2430" s="30">
        <f>YEAR(IMDB4[[#This Row],[Release Date]])</f>
        <v>1994</v>
      </c>
      <c r="D2430" s="30" t="str">
        <f>FLOOR(IMDB4[[#This Row],[Year]],10)&amp;"s"</f>
        <v>1990s</v>
      </c>
      <c r="E2430" s="1" t="s">
        <v>32</v>
      </c>
      <c r="F2430" s="1" t="s">
        <v>20</v>
      </c>
      <c r="G2430" s="1" t="s">
        <v>3</v>
      </c>
      <c r="H2430" s="1" t="s">
        <v>4</v>
      </c>
      <c r="I2430" s="1" t="s">
        <v>132</v>
      </c>
      <c r="J2430" s="1" t="s">
        <v>812</v>
      </c>
      <c r="K2430" s="1" t="s">
        <v>1072</v>
      </c>
      <c r="L2430" s="30">
        <v>879</v>
      </c>
      <c r="M2430" s="30">
        <v>2985</v>
      </c>
      <c r="N2430" s="30">
        <v>137</v>
      </c>
      <c r="O2430" s="30">
        <v>0</v>
      </c>
      <c r="P2430" s="27">
        <v>7.3</v>
      </c>
      <c r="Q2430" s="30">
        <v>84</v>
      </c>
      <c r="R2430" s="30">
        <v>113</v>
      </c>
      <c r="S2430" s="9">
        <v>127175354</v>
      </c>
      <c r="T2430" s="9">
        <v>16000000</v>
      </c>
      <c r="U2430" s="9">
        <f>IMDB4[[#This Row],[Gross Revenue]]-IMDB4[[#This Row],[Budget]]</f>
        <v>111175354</v>
      </c>
      <c r="V2430" s="9" t="str">
        <f>IF(IMDB4[[#This Row],[Profit]]&gt;0,"Hit","Flop")</f>
        <v>Hit</v>
      </c>
      <c r="W2430" s="9" t="str" cm="1">
        <f t="array" ref="W2430">_xlfn.IFS(IMDB4[[#This Row],[IMDb Score (1-10)]]&gt;=8,"Excellent",IMDB4[[#This Row],[IMDb Score (1-10)]]&gt;=7,"Good",IMDB4[[#This Row],[IMDb Score (1-10)]]&gt;=5,"Average",TRUE,"Poor")</f>
        <v>Good</v>
      </c>
      <c r="X2430" s="9" t="str">
        <f>IF(IMDB4[[#This Row],[Duration (min)]]&lt;90,"Short",IF(IMDB4[[#This Row],[Duration (min)]]&lt;=120,"Medium", "Long"))</f>
        <v>Medium</v>
      </c>
    </row>
    <row r="2431" spans="1:24" x14ac:dyDescent="0.25">
      <c r="A2431" s="1" t="s">
        <v>4039</v>
      </c>
      <c r="B2431" s="2">
        <v>38491</v>
      </c>
      <c r="C2431" s="30">
        <f>YEAR(IMDB4[[#This Row],[Release Date]])</f>
        <v>2005</v>
      </c>
      <c r="D2431" s="30" t="str">
        <f>FLOOR(IMDB4[[#This Row],[Year]],10)&amp;"s"</f>
        <v>2000s</v>
      </c>
      <c r="E2431" s="1" t="s">
        <v>32</v>
      </c>
      <c r="F2431" s="1" t="s">
        <v>9</v>
      </c>
      <c r="G2431" s="1" t="s">
        <v>3</v>
      </c>
      <c r="H2431" s="1" t="s">
        <v>4</v>
      </c>
      <c r="I2431" s="1" t="s">
        <v>132</v>
      </c>
      <c r="J2431" s="1" t="s">
        <v>3546</v>
      </c>
      <c r="K2431" s="1" t="s">
        <v>2989</v>
      </c>
      <c r="L2431" s="30">
        <v>879</v>
      </c>
      <c r="M2431" s="30">
        <v>2380</v>
      </c>
      <c r="N2431" s="30">
        <v>252</v>
      </c>
      <c r="O2431" s="30">
        <v>0</v>
      </c>
      <c r="P2431" s="27">
        <v>7.3</v>
      </c>
      <c r="Q2431" s="30">
        <v>229</v>
      </c>
      <c r="R2431" s="30">
        <v>145</v>
      </c>
      <c r="S2431" s="9">
        <v>57010853</v>
      </c>
      <c r="T2431" s="9">
        <v>85000000</v>
      </c>
      <c r="U2431" s="9">
        <f>IMDB4[[#This Row],[Gross Revenue]]-IMDB4[[#This Row],[Budget]]</f>
        <v>-27989147</v>
      </c>
      <c r="V2431" s="9" t="str">
        <f>IF(IMDB4[[#This Row],[Profit]]&gt;0,"Hit","Flop")</f>
        <v>Flop</v>
      </c>
      <c r="W2431" s="9" t="str" cm="1">
        <f t="array" ref="W2431">_xlfn.IFS(IMDB4[[#This Row],[IMDb Score (1-10)]]&gt;=8,"Excellent",IMDB4[[#This Row],[IMDb Score (1-10)]]&gt;=7,"Good",IMDB4[[#This Row],[IMDb Score (1-10)]]&gt;=5,"Average",TRUE,"Poor")</f>
        <v>Good</v>
      </c>
      <c r="X2431" s="9" t="str">
        <f>IF(IMDB4[[#This Row],[Duration (min)]]&lt;90,"Short",IF(IMDB4[[#This Row],[Duration (min)]]&lt;=120,"Medium", "Long"))</f>
        <v>Long</v>
      </c>
    </row>
    <row r="2432" spans="1:24" x14ac:dyDescent="0.25">
      <c r="A2432" s="1" t="s">
        <v>4652</v>
      </c>
      <c r="B2432" s="2">
        <v>39337</v>
      </c>
      <c r="C2432" s="30">
        <f>YEAR(IMDB4[[#This Row],[Release Date]])</f>
        <v>2007</v>
      </c>
      <c r="D2432" s="30" t="str">
        <f>FLOOR(IMDB4[[#This Row],[Year]],10)&amp;"s"</f>
        <v>2000s</v>
      </c>
      <c r="E2432" s="1" t="s">
        <v>32</v>
      </c>
      <c r="F2432" s="1" t="s">
        <v>2</v>
      </c>
      <c r="G2432" s="1" t="s">
        <v>3</v>
      </c>
      <c r="H2432" s="1" t="s">
        <v>83</v>
      </c>
      <c r="I2432" s="1" t="s">
        <v>92</v>
      </c>
      <c r="J2432" s="1" t="s">
        <v>3546</v>
      </c>
      <c r="K2432" s="1" t="s">
        <v>4653</v>
      </c>
      <c r="L2432" s="30">
        <v>879</v>
      </c>
      <c r="M2432" s="30">
        <v>1344</v>
      </c>
      <c r="N2432" s="30">
        <v>73</v>
      </c>
      <c r="O2432" s="30">
        <v>3000</v>
      </c>
      <c r="P2432" s="27">
        <v>6.2</v>
      </c>
      <c r="Q2432" s="30">
        <v>209</v>
      </c>
      <c r="R2432" s="30">
        <v>131</v>
      </c>
      <c r="S2432" s="9">
        <v>27667947</v>
      </c>
      <c r="T2432" s="9">
        <v>50000000</v>
      </c>
      <c r="U2432" s="9">
        <f>IMDB4[[#This Row],[Gross Revenue]]-IMDB4[[#This Row],[Budget]]</f>
        <v>-22332053</v>
      </c>
      <c r="V2432" s="9" t="str">
        <f>IF(IMDB4[[#This Row],[Profit]]&gt;0,"Hit","Flop")</f>
        <v>Flop</v>
      </c>
      <c r="W2432" s="9" t="str" cm="1">
        <f t="array" ref="W2432">_xlfn.IFS(IMDB4[[#This Row],[IMDb Score (1-10)]]&gt;=8,"Excellent",IMDB4[[#This Row],[IMDb Score (1-10)]]&gt;=7,"Good",IMDB4[[#This Row],[IMDb Score (1-10)]]&gt;=5,"Average",TRUE,"Poor")</f>
        <v>Average</v>
      </c>
      <c r="X2432" s="9" t="str">
        <f>IF(IMDB4[[#This Row],[Duration (min)]]&lt;90,"Short",IF(IMDB4[[#This Row],[Duration (min)]]&lt;=120,"Medium", "Long"))</f>
        <v>Long</v>
      </c>
    </row>
    <row r="2433" spans="1:24" x14ac:dyDescent="0.25">
      <c r="A2433" s="1" t="s">
        <v>811</v>
      </c>
      <c r="B2433" s="2">
        <v>33150</v>
      </c>
      <c r="C2433" s="30">
        <f>YEAR(IMDB4[[#This Row],[Release Date]])</f>
        <v>1990</v>
      </c>
      <c r="D2433" s="30" t="str">
        <f>FLOOR(IMDB4[[#This Row],[Year]],10)&amp;"s"</f>
        <v>1990s</v>
      </c>
      <c r="E2433" s="1" t="s">
        <v>32</v>
      </c>
      <c r="F2433" s="1" t="s">
        <v>77</v>
      </c>
      <c r="G2433" s="1" t="s">
        <v>3</v>
      </c>
      <c r="H2433" s="1" t="s">
        <v>4</v>
      </c>
      <c r="I2433" s="1" t="s">
        <v>92</v>
      </c>
      <c r="J2433" s="1" t="s">
        <v>812</v>
      </c>
      <c r="K2433" s="1" t="s">
        <v>609</v>
      </c>
      <c r="L2433" s="30">
        <v>879</v>
      </c>
      <c r="M2433" s="30">
        <v>2795</v>
      </c>
      <c r="N2433" s="30">
        <v>212</v>
      </c>
      <c r="O2433" s="30">
        <v>2000</v>
      </c>
      <c r="P2433" s="27">
        <v>6.3</v>
      </c>
      <c r="Q2433" s="30">
        <v>48</v>
      </c>
      <c r="R2433" s="30">
        <v>104</v>
      </c>
      <c r="S2433" s="9">
        <v>21413502</v>
      </c>
      <c r="T2433" s="9">
        <v>40000000</v>
      </c>
      <c r="U2433" s="9">
        <f>IMDB4[[#This Row],[Gross Revenue]]-IMDB4[[#This Row],[Budget]]</f>
        <v>-18586498</v>
      </c>
      <c r="V2433" s="9" t="str">
        <f>IF(IMDB4[[#This Row],[Profit]]&gt;0,"Hit","Flop")</f>
        <v>Flop</v>
      </c>
      <c r="W2433" s="9" t="str" cm="1">
        <f t="array" ref="W2433">_xlfn.IFS(IMDB4[[#This Row],[IMDb Score (1-10)]]&gt;=8,"Excellent",IMDB4[[#This Row],[IMDb Score (1-10)]]&gt;=7,"Good",IMDB4[[#This Row],[IMDb Score (1-10)]]&gt;=5,"Average",TRUE,"Poor")</f>
        <v>Average</v>
      </c>
      <c r="X2433" s="9" t="str">
        <f>IF(IMDB4[[#This Row],[Duration (min)]]&lt;90,"Short",IF(IMDB4[[#This Row],[Duration (min)]]&lt;=120,"Medium", "Long"))</f>
        <v>Medium</v>
      </c>
    </row>
    <row r="2434" spans="1:24" x14ac:dyDescent="0.25">
      <c r="A2434" s="1" t="s">
        <v>4285</v>
      </c>
      <c r="B2434" s="2">
        <v>38793</v>
      </c>
      <c r="C2434" s="30">
        <f>YEAR(IMDB4[[#This Row],[Release Date]])</f>
        <v>2006</v>
      </c>
      <c r="D2434" s="30" t="str">
        <f>FLOOR(IMDB4[[#This Row],[Year]],10)&amp;"s"</f>
        <v>2000s</v>
      </c>
      <c r="E2434" s="1" t="s">
        <v>32</v>
      </c>
      <c r="F2434" s="1" t="s">
        <v>9</v>
      </c>
      <c r="G2434" s="1" t="s">
        <v>2327</v>
      </c>
      <c r="H2434" s="1" t="s">
        <v>623</v>
      </c>
      <c r="I2434" s="1" t="s">
        <v>92</v>
      </c>
      <c r="J2434" s="1" t="s">
        <v>3546</v>
      </c>
      <c r="K2434" s="1" t="s">
        <v>3053</v>
      </c>
      <c r="L2434" s="30">
        <v>879</v>
      </c>
      <c r="M2434" s="30">
        <v>949</v>
      </c>
      <c r="N2434" s="30">
        <v>611</v>
      </c>
      <c r="O2434" s="30">
        <v>0</v>
      </c>
      <c r="P2434" s="27">
        <v>7</v>
      </c>
      <c r="Q2434" s="30">
        <v>189</v>
      </c>
      <c r="R2434" s="30">
        <v>114</v>
      </c>
      <c r="S2434" s="9">
        <v>6565495</v>
      </c>
      <c r="T2434" s="9">
        <v>45000000</v>
      </c>
      <c r="U2434" s="9">
        <f>IMDB4[[#This Row],[Gross Revenue]]-IMDB4[[#This Row],[Budget]]</f>
        <v>-38434505</v>
      </c>
      <c r="V2434" s="9" t="str">
        <f>IF(IMDB4[[#This Row],[Profit]]&gt;0,"Hit","Flop")</f>
        <v>Flop</v>
      </c>
      <c r="W2434" s="9" t="str" cm="1">
        <f t="array" ref="W2434">_xlfn.IFS(IMDB4[[#This Row],[IMDb Score (1-10)]]&gt;=8,"Excellent",IMDB4[[#This Row],[IMDb Score (1-10)]]&gt;=7,"Good",IMDB4[[#This Row],[IMDb Score (1-10)]]&gt;=5,"Average",TRUE,"Poor")</f>
        <v>Good</v>
      </c>
      <c r="X2434" s="9" t="str">
        <f>IF(IMDB4[[#This Row],[Duration (min)]]&lt;90,"Short",IF(IMDB4[[#This Row],[Duration (min)]]&lt;=120,"Medium", "Long"))</f>
        <v>Medium</v>
      </c>
    </row>
    <row r="2435" spans="1:24" x14ac:dyDescent="0.25">
      <c r="A2435" s="1" t="s">
        <v>2690</v>
      </c>
      <c r="B2435" s="2">
        <v>37019</v>
      </c>
      <c r="C2435" s="30">
        <f>YEAR(IMDB4[[#This Row],[Release Date]])</f>
        <v>2001</v>
      </c>
      <c r="D2435" s="30" t="str">
        <f>FLOOR(IMDB4[[#This Row],[Year]],10)&amp;"s"</f>
        <v>2000s</v>
      </c>
      <c r="E2435" s="1" t="s">
        <v>32</v>
      </c>
      <c r="F2435" s="1" t="s">
        <v>20</v>
      </c>
      <c r="G2435" s="1" t="s">
        <v>3</v>
      </c>
      <c r="H2435" s="1" t="s">
        <v>4</v>
      </c>
      <c r="I2435" s="1" t="s">
        <v>132</v>
      </c>
      <c r="J2435" s="1" t="s">
        <v>2691</v>
      </c>
      <c r="K2435" s="1" t="s">
        <v>2692</v>
      </c>
      <c r="L2435" s="30">
        <v>878</v>
      </c>
      <c r="M2435" s="30">
        <v>2165</v>
      </c>
      <c r="N2435" s="30">
        <v>70</v>
      </c>
      <c r="O2435" s="30">
        <v>613</v>
      </c>
      <c r="P2435" s="27">
        <v>5.4</v>
      </c>
      <c r="Q2435" s="30">
        <v>61</v>
      </c>
      <c r="R2435" s="30">
        <v>86</v>
      </c>
      <c r="S2435" s="9">
        <v>10397365</v>
      </c>
      <c r="T2435" s="9">
        <v>14000000</v>
      </c>
      <c r="U2435" s="9">
        <f>IMDB4[[#This Row],[Gross Revenue]]-IMDB4[[#This Row],[Budget]]</f>
        <v>-3602635</v>
      </c>
      <c r="V2435" s="9" t="str">
        <f>IF(IMDB4[[#This Row],[Profit]]&gt;0,"Hit","Flop")</f>
        <v>Flop</v>
      </c>
      <c r="W2435" s="9" t="str" cm="1">
        <f t="array" ref="W2435">_xlfn.IFS(IMDB4[[#This Row],[IMDb Score (1-10)]]&gt;=8,"Excellent",IMDB4[[#This Row],[IMDb Score (1-10)]]&gt;=7,"Good",IMDB4[[#This Row],[IMDb Score (1-10)]]&gt;=5,"Average",TRUE,"Poor")</f>
        <v>Average</v>
      </c>
      <c r="X2435" s="9" t="str">
        <f>IF(IMDB4[[#This Row],[Duration (min)]]&lt;90,"Short",IF(IMDB4[[#This Row],[Duration (min)]]&lt;=120,"Medium", "Long"))</f>
        <v>Short</v>
      </c>
    </row>
    <row r="2436" spans="1:24" x14ac:dyDescent="0.25">
      <c r="A2436" s="1" t="s">
        <v>3545</v>
      </c>
      <c r="B2436" s="2">
        <v>38325</v>
      </c>
      <c r="C2436" s="30">
        <f>YEAR(IMDB4[[#This Row],[Release Date]])</f>
        <v>2004</v>
      </c>
      <c r="D2436" s="30" t="str">
        <f>FLOOR(IMDB4[[#This Row],[Year]],10)&amp;"s"</f>
        <v>2000s</v>
      </c>
      <c r="E2436" s="1" t="s">
        <v>1</v>
      </c>
      <c r="F2436" s="1" t="s">
        <v>9</v>
      </c>
      <c r="G2436" s="1" t="s">
        <v>1129</v>
      </c>
      <c r="H2436" s="1" t="s">
        <v>1130</v>
      </c>
      <c r="I2436" s="1" t="s">
        <v>92</v>
      </c>
      <c r="J2436" s="1" t="s">
        <v>3546</v>
      </c>
      <c r="K2436" s="1" t="s">
        <v>3547</v>
      </c>
      <c r="L2436" s="30">
        <v>878</v>
      </c>
      <c r="M2436" s="30">
        <v>2378</v>
      </c>
      <c r="N2436" s="30">
        <v>0</v>
      </c>
      <c r="O2436" s="30">
        <v>0</v>
      </c>
      <c r="P2436" s="27">
        <v>7.5</v>
      </c>
      <c r="Q2436" s="30">
        <v>194</v>
      </c>
      <c r="R2436" s="30">
        <v>129</v>
      </c>
      <c r="S2436" s="9">
        <v>261481</v>
      </c>
      <c r="T2436" s="9">
        <v>12000000</v>
      </c>
      <c r="U2436" s="9">
        <f>IMDB4[[#This Row],[Gross Revenue]]-IMDB4[[#This Row],[Budget]]</f>
        <v>-11738519</v>
      </c>
      <c r="V2436" s="9" t="str">
        <f>IF(IMDB4[[#This Row],[Profit]]&gt;0,"Hit","Flop")</f>
        <v>Flop</v>
      </c>
      <c r="W2436" s="9" t="str" cm="1">
        <f t="array" ref="W2436">_xlfn.IFS(IMDB4[[#This Row],[IMDb Score (1-10)]]&gt;=8,"Excellent",IMDB4[[#This Row],[IMDb Score (1-10)]]&gt;=7,"Good",IMDB4[[#This Row],[IMDb Score (1-10)]]&gt;=5,"Average",TRUE,"Poor")</f>
        <v>Good</v>
      </c>
      <c r="X2436" s="9" t="str">
        <f>IF(IMDB4[[#This Row],[Duration (min)]]&lt;90,"Short",IF(IMDB4[[#This Row],[Duration (min)]]&lt;=120,"Medium", "Long"))</f>
        <v>Long</v>
      </c>
    </row>
    <row r="2437" spans="1:24" x14ac:dyDescent="0.25">
      <c r="A2437" s="1" t="s">
        <v>5795</v>
      </c>
      <c r="B2437" s="2">
        <v>40554</v>
      </c>
      <c r="C2437" s="30">
        <f>YEAR(IMDB4[[#This Row],[Release Date]])</f>
        <v>2011</v>
      </c>
      <c r="D2437" s="30" t="str">
        <f>FLOOR(IMDB4[[#This Row],[Year]],10)&amp;"s"</f>
        <v>2010s</v>
      </c>
      <c r="E2437" s="1" t="s">
        <v>32</v>
      </c>
      <c r="F2437" s="1" t="s">
        <v>77</v>
      </c>
      <c r="G2437" s="1" t="s">
        <v>3</v>
      </c>
      <c r="H2437" s="1" t="s">
        <v>161</v>
      </c>
      <c r="I2437" s="1" t="s">
        <v>132</v>
      </c>
      <c r="J2437" s="1" t="s">
        <v>5796</v>
      </c>
      <c r="K2437" s="1" t="s">
        <v>5797</v>
      </c>
      <c r="L2437" s="30">
        <v>877</v>
      </c>
      <c r="M2437" s="30">
        <v>3432</v>
      </c>
      <c r="N2437" s="30">
        <v>118</v>
      </c>
      <c r="O2437" s="30">
        <v>15000</v>
      </c>
      <c r="P2437" s="27">
        <v>6.4</v>
      </c>
      <c r="Q2437" s="30">
        <v>201</v>
      </c>
      <c r="R2437" s="30">
        <v>112</v>
      </c>
      <c r="S2437" s="9">
        <v>36665854</v>
      </c>
      <c r="T2437" s="9">
        <v>40000000</v>
      </c>
      <c r="U2437" s="9">
        <f>IMDB4[[#This Row],[Gross Revenue]]-IMDB4[[#This Row],[Budget]]</f>
        <v>-3334146</v>
      </c>
      <c r="V2437" s="9" t="str">
        <f>IF(IMDB4[[#This Row],[Profit]]&gt;0,"Hit","Flop")</f>
        <v>Flop</v>
      </c>
      <c r="W2437" s="9" t="str" cm="1">
        <f t="array" ref="W2437">_xlfn.IFS(IMDB4[[#This Row],[IMDb Score (1-10)]]&gt;=8,"Excellent",IMDB4[[#This Row],[IMDb Score (1-10)]]&gt;=7,"Good",IMDB4[[#This Row],[IMDb Score (1-10)]]&gt;=5,"Average",TRUE,"Poor")</f>
        <v>Average</v>
      </c>
      <c r="X2437" s="9" t="str">
        <f>IF(IMDB4[[#This Row],[Duration (min)]]&lt;90,"Short",IF(IMDB4[[#This Row],[Duration (min)]]&lt;=120,"Medium", "Long"))</f>
        <v>Medium</v>
      </c>
    </row>
    <row r="2438" spans="1:24" x14ac:dyDescent="0.25">
      <c r="A2438" s="1" t="s">
        <v>6007</v>
      </c>
      <c r="B2438" s="2">
        <v>40551</v>
      </c>
      <c r="C2438" s="30">
        <f>YEAR(IMDB4[[#This Row],[Release Date]])</f>
        <v>2011</v>
      </c>
      <c r="D2438" s="30" t="str">
        <f>FLOOR(IMDB4[[#This Row],[Year]],10)&amp;"s"</f>
        <v>2010s</v>
      </c>
      <c r="E2438" s="1" t="s">
        <v>32</v>
      </c>
      <c r="F2438" s="1" t="s">
        <v>61</v>
      </c>
      <c r="G2438" s="1" t="s">
        <v>3</v>
      </c>
      <c r="H2438" s="1" t="s">
        <v>1877</v>
      </c>
      <c r="I2438" s="1" t="s">
        <v>132</v>
      </c>
      <c r="J2438" s="1" t="s">
        <v>5796</v>
      </c>
      <c r="K2438" s="1" t="s">
        <v>1278</v>
      </c>
      <c r="L2438" s="30">
        <v>877</v>
      </c>
      <c r="M2438" s="30">
        <v>3497</v>
      </c>
      <c r="N2438" s="30">
        <v>596</v>
      </c>
      <c r="O2438" s="30">
        <v>2000</v>
      </c>
      <c r="P2438" s="27">
        <v>5.9</v>
      </c>
      <c r="Q2438" s="30">
        <v>77</v>
      </c>
      <c r="R2438" s="30">
        <v>102</v>
      </c>
      <c r="S2438" s="9">
        <v>1068392</v>
      </c>
      <c r="T2438" s="9">
        <v>36000000</v>
      </c>
      <c r="U2438" s="9">
        <f>IMDB4[[#This Row],[Gross Revenue]]-IMDB4[[#This Row],[Budget]]</f>
        <v>-34931608</v>
      </c>
      <c r="V2438" s="9" t="str">
        <f>IF(IMDB4[[#This Row],[Profit]]&gt;0,"Hit","Flop")</f>
        <v>Flop</v>
      </c>
      <c r="W2438" s="9" t="str" cm="1">
        <f t="array" ref="W2438">_xlfn.IFS(IMDB4[[#This Row],[IMDb Score (1-10)]]&gt;=8,"Excellent",IMDB4[[#This Row],[IMDb Score (1-10)]]&gt;=7,"Good",IMDB4[[#This Row],[IMDb Score (1-10)]]&gt;=5,"Average",TRUE,"Poor")</f>
        <v>Average</v>
      </c>
      <c r="X2438" s="9" t="str">
        <f>IF(IMDB4[[#This Row],[Duration (min)]]&lt;90,"Short",IF(IMDB4[[#This Row],[Duration (min)]]&lt;=120,"Medium", "Long"))</f>
        <v>Medium</v>
      </c>
    </row>
    <row r="2439" spans="1:24" x14ac:dyDescent="0.25">
      <c r="A2439" s="1" t="s">
        <v>1024</v>
      </c>
      <c r="B2439" s="2">
        <v>34248</v>
      </c>
      <c r="C2439" s="30">
        <f>YEAR(IMDB4[[#This Row],[Release Date]])</f>
        <v>1993</v>
      </c>
      <c r="D2439" s="30" t="str">
        <f>FLOOR(IMDB4[[#This Row],[Year]],10)&amp;"s"</f>
        <v>1990s</v>
      </c>
      <c r="E2439" s="1" t="s">
        <v>32</v>
      </c>
      <c r="F2439" s="1" t="s">
        <v>40</v>
      </c>
      <c r="G2439" s="1" t="s">
        <v>3</v>
      </c>
      <c r="H2439" s="1" t="s">
        <v>4</v>
      </c>
      <c r="I2439" s="1" t="s">
        <v>84</v>
      </c>
      <c r="J2439" s="1" t="s">
        <v>545</v>
      </c>
      <c r="K2439" s="1" t="s">
        <v>1025</v>
      </c>
      <c r="L2439" s="30">
        <v>876</v>
      </c>
      <c r="M2439" s="30">
        <v>4840</v>
      </c>
      <c r="N2439" s="30">
        <v>208</v>
      </c>
      <c r="O2439" s="30">
        <v>391</v>
      </c>
      <c r="P2439" s="27">
        <v>6.2</v>
      </c>
      <c r="Q2439" s="30">
        <v>14</v>
      </c>
      <c r="R2439" s="30">
        <v>108</v>
      </c>
      <c r="S2439" s="9">
        <v>24103594</v>
      </c>
      <c r="T2439" s="9">
        <v>6500000</v>
      </c>
      <c r="U2439" s="9">
        <f>IMDB4[[#This Row],[Gross Revenue]]-IMDB4[[#This Row],[Budget]]</f>
        <v>17603594</v>
      </c>
      <c r="V2439" s="9" t="str">
        <f>IF(IMDB4[[#This Row],[Profit]]&gt;0,"Hit","Flop")</f>
        <v>Hit</v>
      </c>
      <c r="W2439" s="9" t="str" cm="1">
        <f t="array" ref="W2439">_xlfn.IFS(IMDB4[[#This Row],[IMDb Score (1-10)]]&gt;=8,"Excellent",IMDB4[[#This Row],[IMDb Score (1-10)]]&gt;=7,"Good",IMDB4[[#This Row],[IMDb Score (1-10)]]&gt;=5,"Average",TRUE,"Poor")</f>
        <v>Average</v>
      </c>
      <c r="X2439" s="9" t="str">
        <f>IF(IMDB4[[#This Row],[Duration (min)]]&lt;90,"Short",IF(IMDB4[[#This Row],[Duration (min)]]&lt;=120,"Medium", "Long"))</f>
        <v>Medium</v>
      </c>
    </row>
    <row r="2440" spans="1:24" x14ac:dyDescent="0.25">
      <c r="A2440" s="1" t="s">
        <v>6494</v>
      </c>
      <c r="B2440" s="2">
        <v>41403</v>
      </c>
      <c r="C2440" s="30">
        <f>YEAR(IMDB4[[#This Row],[Release Date]])</f>
        <v>2013</v>
      </c>
      <c r="D2440" s="30" t="str">
        <f>FLOOR(IMDB4[[#This Row],[Year]],10)&amp;"s"</f>
        <v>2010s</v>
      </c>
      <c r="E2440" s="1" t="s">
        <v>32</v>
      </c>
      <c r="F2440" s="1" t="s">
        <v>9</v>
      </c>
      <c r="G2440" s="1" t="s">
        <v>3</v>
      </c>
      <c r="H2440" s="1" t="s">
        <v>4</v>
      </c>
      <c r="I2440" s="1" t="s">
        <v>132</v>
      </c>
      <c r="J2440" s="1" t="s">
        <v>1971</v>
      </c>
      <c r="K2440" s="1" t="s">
        <v>6495</v>
      </c>
      <c r="L2440" s="30">
        <v>876</v>
      </c>
      <c r="M2440" s="30">
        <v>1985</v>
      </c>
      <c r="N2440" s="30">
        <v>33</v>
      </c>
      <c r="O2440" s="30">
        <v>53000</v>
      </c>
      <c r="P2440" s="27">
        <v>7.6</v>
      </c>
      <c r="Q2440" s="30">
        <v>252</v>
      </c>
      <c r="R2440" s="30">
        <v>131</v>
      </c>
      <c r="S2440" s="9">
        <v>21483154</v>
      </c>
      <c r="T2440" s="9">
        <v>19000000</v>
      </c>
      <c r="U2440" s="9">
        <f>IMDB4[[#This Row],[Gross Revenue]]-IMDB4[[#This Row],[Budget]]</f>
        <v>2483154</v>
      </c>
      <c r="V2440" s="9" t="str">
        <f>IF(IMDB4[[#This Row],[Profit]]&gt;0,"Hit","Flop")</f>
        <v>Hit</v>
      </c>
      <c r="W2440" s="9" t="str" cm="1">
        <f t="array" ref="W2440">_xlfn.IFS(IMDB4[[#This Row],[IMDb Score (1-10)]]&gt;=8,"Excellent",IMDB4[[#This Row],[IMDb Score (1-10)]]&gt;=7,"Good",IMDB4[[#This Row],[IMDb Score (1-10)]]&gt;=5,"Average",TRUE,"Poor")</f>
        <v>Good</v>
      </c>
      <c r="X2440" s="9" t="str">
        <f>IF(IMDB4[[#This Row],[Duration (min)]]&lt;90,"Short",IF(IMDB4[[#This Row],[Duration (min)]]&lt;=120,"Medium", "Long"))</f>
        <v>Long</v>
      </c>
    </row>
    <row r="2441" spans="1:24" x14ac:dyDescent="0.25">
      <c r="A2441" s="1" t="s">
        <v>1970</v>
      </c>
      <c r="B2441" s="2">
        <v>36462</v>
      </c>
      <c r="C2441" s="30">
        <f>YEAR(IMDB4[[#This Row],[Release Date]])</f>
        <v>1999</v>
      </c>
      <c r="D2441" s="30" t="str">
        <f>FLOOR(IMDB4[[#This Row],[Year]],10)&amp;"s"</f>
        <v>1990s</v>
      </c>
      <c r="E2441" s="1" t="s">
        <v>32</v>
      </c>
      <c r="F2441" s="1" t="s">
        <v>9</v>
      </c>
      <c r="G2441" s="1" t="s">
        <v>3</v>
      </c>
      <c r="H2441" s="1" t="s">
        <v>4</v>
      </c>
      <c r="I2441" s="1" t="s">
        <v>92</v>
      </c>
      <c r="J2441" s="1" t="s">
        <v>1971</v>
      </c>
      <c r="K2441" s="1" t="s">
        <v>1331</v>
      </c>
      <c r="L2441" s="30">
        <v>876</v>
      </c>
      <c r="M2441" s="30">
        <v>1282</v>
      </c>
      <c r="N2441" s="30">
        <v>317</v>
      </c>
      <c r="O2441" s="30">
        <v>0</v>
      </c>
      <c r="P2441" s="27">
        <v>7.3</v>
      </c>
      <c r="Q2441" s="30">
        <v>99</v>
      </c>
      <c r="R2441" s="30">
        <v>145</v>
      </c>
      <c r="S2441" s="9">
        <v>13038660</v>
      </c>
      <c r="T2441" s="9">
        <v>25000000</v>
      </c>
      <c r="U2441" s="9">
        <f>IMDB4[[#This Row],[Gross Revenue]]-IMDB4[[#This Row],[Budget]]</f>
        <v>-11961340</v>
      </c>
      <c r="V2441" s="9" t="str">
        <f>IF(IMDB4[[#This Row],[Profit]]&gt;0,"Hit","Flop")</f>
        <v>Flop</v>
      </c>
      <c r="W2441" s="9" t="str" cm="1">
        <f t="array" ref="W2441">_xlfn.IFS(IMDB4[[#This Row],[IMDb Score (1-10)]]&gt;=8,"Excellent",IMDB4[[#This Row],[IMDb Score (1-10)]]&gt;=7,"Good",IMDB4[[#This Row],[IMDb Score (1-10)]]&gt;=5,"Average",TRUE,"Poor")</f>
        <v>Good</v>
      </c>
      <c r="X2441" s="9" t="str">
        <f>IF(IMDB4[[#This Row],[Duration (min)]]&lt;90,"Short",IF(IMDB4[[#This Row],[Duration (min)]]&lt;=120,"Medium", "Long"))</f>
        <v>Long</v>
      </c>
    </row>
    <row r="2442" spans="1:24" x14ac:dyDescent="0.25">
      <c r="A2442" s="1" t="s">
        <v>4384</v>
      </c>
      <c r="B2442" s="2">
        <v>38745</v>
      </c>
      <c r="C2442" s="30">
        <f>YEAR(IMDB4[[#This Row],[Release Date]])</f>
        <v>2006</v>
      </c>
      <c r="D2442" s="30" t="str">
        <f>FLOOR(IMDB4[[#This Row],[Year]],10)&amp;"s"</f>
        <v>2000s</v>
      </c>
      <c r="E2442" s="1" t="s">
        <v>32</v>
      </c>
      <c r="F2442" s="1" t="s">
        <v>61</v>
      </c>
      <c r="G2442" s="1" t="s">
        <v>3</v>
      </c>
      <c r="H2442" s="1" t="s">
        <v>83</v>
      </c>
      <c r="I2442" s="1" t="s">
        <v>84</v>
      </c>
      <c r="J2442" s="1" t="s">
        <v>1971</v>
      </c>
      <c r="K2442" s="1" t="s">
        <v>1165</v>
      </c>
      <c r="L2442" s="30">
        <v>876</v>
      </c>
      <c r="M2442" s="30">
        <v>1518</v>
      </c>
      <c r="N2442" s="30">
        <v>108</v>
      </c>
      <c r="O2442" s="30">
        <v>0</v>
      </c>
      <c r="P2442" s="27">
        <v>7</v>
      </c>
      <c r="Q2442" s="30">
        <v>124</v>
      </c>
      <c r="R2442" s="30">
        <v>88</v>
      </c>
      <c r="S2442" s="9">
        <v>2975649</v>
      </c>
      <c r="T2442" s="9">
        <v>30000000</v>
      </c>
      <c r="U2442" s="9">
        <f>IMDB4[[#This Row],[Gross Revenue]]-IMDB4[[#This Row],[Budget]]</f>
        <v>-27024351</v>
      </c>
      <c r="V2442" s="9" t="str">
        <f>IF(IMDB4[[#This Row],[Profit]]&gt;0,"Hit","Flop")</f>
        <v>Flop</v>
      </c>
      <c r="W2442" s="9" t="str" cm="1">
        <f t="array" ref="W2442">_xlfn.IFS(IMDB4[[#This Row],[IMDb Score (1-10)]]&gt;=8,"Excellent",IMDB4[[#This Row],[IMDb Score (1-10)]]&gt;=7,"Good",IMDB4[[#This Row],[IMDb Score (1-10)]]&gt;=5,"Average",TRUE,"Poor")</f>
        <v>Good</v>
      </c>
      <c r="X2442" s="9" t="str">
        <f>IF(IMDB4[[#This Row],[Duration (min)]]&lt;90,"Short",IF(IMDB4[[#This Row],[Duration (min)]]&lt;=120,"Medium", "Long"))</f>
        <v>Short</v>
      </c>
    </row>
    <row r="2443" spans="1:24" x14ac:dyDescent="0.25">
      <c r="A2443" s="1" t="s">
        <v>544</v>
      </c>
      <c r="B2443" s="2">
        <v>31507</v>
      </c>
      <c r="C2443" s="30">
        <f>YEAR(IMDB4[[#This Row],[Release Date]])</f>
        <v>1986</v>
      </c>
      <c r="D2443" s="30" t="str">
        <f>FLOOR(IMDB4[[#This Row],[Year]],10)&amp;"s"</f>
        <v>1980s</v>
      </c>
      <c r="E2443" s="1" t="s">
        <v>32</v>
      </c>
      <c r="F2443" s="1" t="s">
        <v>40</v>
      </c>
      <c r="G2443" s="1" t="s">
        <v>3</v>
      </c>
      <c r="H2443" s="1" t="s">
        <v>4</v>
      </c>
      <c r="I2443" s="1" t="s">
        <v>92</v>
      </c>
      <c r="J2443" s="1" t="s">
        <v>545</v>
      </c>
      <c r="K2443" s="1" t="s">
        <v>546</v>
      </c>
      <c r="L2443" s="30">
        <v>876</v>
      </c>
      <c r="M2443" s="30">
        <v>1351</v>
      </c>
      <c r="N2443" s="30">
        <v>70</v>
      </c>
      <c r="O2443" s="30">
        <v>843</v>
      </c>
      <c r="P2443" s="27">
        <v>5.3</v>
      </c>
      <c r="Q2443" s="30">
        <v>21</v>
      </c>
      <c r="R2443" s="30">
        <v>98</v>
      </c>
      <c r="S2443" s="9">
        <v>1953732</v>
      </c>
      <c r="T2443" s="9">
        <v>15000000</v>
      </c>
      <c r="U2443" s="9">
        <f>IMDB4[[#This Row],[Gross Revenue]]-IMDB4[[#This Row],[Budget]]</f>
        <v>-13046268</v>
      </c>
      <c r="V2443" s="9" t="str">
        <f>IF(IMDB4[[#This Row],[Profit]]&gt;0,"Hit","Flop")</f>
        <v>Flop</v>
      </c>
      <c r="W2443" s="9" t="str" cm="1">
        <f t="array" ref="W2443">_xlfn.IFS(IMDB4[[#This Row],[IMDb Score (1-10)]]&gt;=8,"Excellent",IMDB4[[#This Row],[IMDb Score (1-10)]]&gt;=7,"Good",IMDB4[[#This Row],[IMDb Score (1-10)]]&gt;=5,"Average",TRUE,"Poor")</f>
        <v>Average</v>
      </c>
      <c r="X2443" s="9" t="str">
        <f>IF(IMDB4[[#This Row],[Duration (min)]]&lt;90,"Short",IF(IMDB4[[#This Row],[Duration (min)]]&lt;=120,"Medium", "Long"))</f>
        <v>Medium</v>
      </c>
    </row>
    <row r="2444" spans="1:24" x14ac:dyDescent="0.25">
      <c r="A2444" s="1" t="s">
        <v>4204</v>
      </c>
      <c r="B2444" s="2">
        <v>38421</v>
      </c>
      <c r="C2444" s="30">
        <f>YEAR(IMDB4[[#This Row],[Release Date]])</f>
        <v>2005</v>
      </c>
      <c r="D2444" s="30" t="str">
        <f>FLOOR(IMDB4[[#This Row],[Year]],10)&amp;"s"</f>
        <v>2000s</v>
      </c>
      <c r="E2444" s="1" t="s">
        <v>32</v>
      </c>
      <c r="F2444" s="1" t="s">
        <v>9</v>
      </c>
      <c r="G2444" s="1" t="s">
        <v>3</v>
      </c>
      <c r="H2444" s="1" t="s">
        <v>83</v>
      </c>
      <c r="I2444" s="1" t="s">
        <v>92</v>
      </c>
      <c r="J2444" s="1" t="s">
        <v>1971</v>
      </c>
      <c r="K2444" s="1" t="s">
        <v>1027</v>
      </c>
      <c r="L2444" s="30">
        <v>876</v>
      </c>
      <c r="M2444" s="30">
        <v>2544</v>
      </c>
      <c r="N2444" s="30">
        <v>554</v>
      </c>
      <c r="O2444" s="30">
        <v>311</v>
      </c>
      <c r="P2444" s="27">
        <v>6.9</v>
      </c>
      <c r="Q2444" s="30">
        <v>49</v>
      </c>
      <c r="R2444" s="30">
        <v>97</v>
      </c>
      <c r="S2444" s="9">
        <v>233103</v>
      </c>
      <c r="T2444" s="9">
        <v>7000000</v>
      </c>
      <c r="U2444" s="9">
        <f>IMDB4[[#This Row],[Gross Revenue]]-IMDB4[[#This Row],[Budget]]</f>
        <v>-6766897</v>
      </c>
      <c r="V2444" s="9" t="str">
        <f>IF(IMDB4[[#This Row],[Profit]]&gt;0,"Hit","Flop")</f>
        <v>Flop</v>
      </c>
      <c r="W2444" s="9" t="str" cm="1">
        <f t="array" ref="W2444">_xlfn.IFS(IMDB4[[#This Row],[IMDb Score (1-10)]]&gt;=8,"Excellent",IMDB4[[#This Row],[IMDb Score (1-10)]]&gt;=7,"Good",IMDB4[[#This Row],[IMDb Score (1-10)]]&gt;=5,"Average",TRUE,"Poor")</f>
        <v>Average</v>
      </c>
      <c r="X2444" s="9" t="str">
        <f>IF(IMDB4[[#This Row],[Duration (min)]]&lt;90,"Short",IF(IMDB4[[#This Row],[Duration (min)]]&lt;=120,"Medium", "Long"))</f>
        <v>Medium</v>
      </c>
    </row>
    <row r="2445" spans="1:24" x14ac:dyDescent="0.25">
      <c r="A2445" s="1" t="s">
        <v>6057</v>
      </c>
      <c r="B2445" s="2">
        <v>41269</v>
      </c>
      <c r="C2445" s="30">
        <f>YEAR(IMDB4[[#This Row],[Release Date]])</f>
        <v>2012</v>
      </c>
      <c r="D2445" s="30" t="str">
        <f>FLOOR(IMDB4[[#This Row],[Year]],10)&amp;"s"</f>
        <v>2010s</v>
      </c>
      <c r="E2445" s="1" t="s">
        <v>32</v>
      </c>
      <c r="F2445" s="1" t="s">
        <v>61</v>
      </c>
      <c r="G2445" s="1" t="s">
        <v>3</v>
      </c>
      <c r="H2445" s="1" t="s">
        <v>4</v>
      </c>
      <c r="I2445" s="1" t="s">
        <v>84</v>
      </c>
      <c r="J2445" s="1" t="s">
        <v>6058</v>
      </c>
      <c r="K2445" s="1" t="s">
        <v>4162</v>
      </c>
      <c r="L2445" s="30">
        <v>875</v>
      </c>
      <c r="M2445" s="30">
        <v>1702</v>
      </c>
      <c r="N2445" s="30">
        <v>42</v>
      </c>
      <c r="O2445" s="30">
        <v>0</v>
      </c>
      <c r="P2445" s="27">
        <v>6.5</v>
      </c>
      <c r="Q2445" s="30">
        <v>125</v>
      </c>
      <c r="R2445" s="30">
        <v>107</v>
      </c>
      <c r="S2445" s="9">
        <v>20113965</v>
      </c>
      <c r="T2445" s="9">
        <v>40000000</v>
      </c>
      <c r="U2445" s="9">
        <f>IMDB4[[#This Row],[Gross Revenue]]-IMDB4[[#This Row],[Budget]]</f>
        <v>-19886035</v>
      </c>
      <c r="V2445" s="9" t="str">
        <f>IF(IMDB4[[#This Row],[Profit]]&gt;0,"Hit","Flop")</f>
        <v>Flop</v>
      </c>
      <c r="W2445" s="9" t="str" cm="1">
        <f t="array" ref="W2445">_xlfn.IFS(IMDB4[[#This Row],[IMDb Score (1-10)]]&gt;=8,"Excellent",IMDB4[[#This Row],[IMDb Score (1-10)]]&gt;=7,"Good",IMDB4[[#This Row],[IMDb Score (1-10)]]&gt;=5,"Average",TRUE,"Poor")</f>
        <v>Average</v>
      </c>
      <c r="X2445" s="9" t="str">
        <f>IF(IMDB4[[#This Row],[Duration (min)]]&lt;90,"Short",IF(IMDB4[[#This Row],[Duration (min)]]&lt;=120,"Medium", "Long"))</f>
        <v>Medium</v>
      </c>
    </row>
    <row r="2446" spans="1:24" x14ac:dyDescent="0.25">
      <c r="A2446" s="1" t="s">
        <v>5528</v>
      </c>
      <c r="B2446" s="2">
        <v>40456</v>
      </c>
      <c r="C2446" s="30">
        <f>YEAR(IMDB4[[#This Row],[Release Date]])</f>
        <v>2010</v>
      </c>
      <c r="D2446" s="30" t="str">
        <f>FLOOR(IMDB4[[#This Row],[Year]],10)&amp;"s"</f>
        <v>2010s</v>
      </c>
      <c r="E2446" s="1" t="s">
        <v>32</v>
      </c>
      <c r="F2446" s="1" t="s">
        <v>177</v>
      </c>
      <c r="G2446" s="1" t="s">
        <v>3</v>
      </c>
      <c r="H2446" s="1" t="s">
        <v>4</v>
      </c>
      <c r="I2446" s="1" t="s">
        <v>132</v>
      </c>
      <c r="J2446" s="1" t="s">
        <v>5529</v>
      </c>
      <c r="K2446" s="1" t="s">
        <v>5530</v>
      </c>
      <c r="L2446" s="30">
        <v>875</v>
      </c>
      <c r="M2446" s="30">
        <v>2305</v>
      </c>
      <c r="N2446" s="30">
        <v>4</v>
      </c>
      <c r="O2446" s="30">
        <v>0</v>
      </c>
      <c r="P2446" s="27">
        <v>6.4</v>
      </c>
      <c r="Q2446" s="30">
        <v>73</v>
      </c>
      <c r="R2446" s="30">
        <v>93</v>
      </c>
      <c r="S2446" s="9">
        <v>100675</v>
      </c>
      <c r="T2446" s="9">
        <v>3000000</v>
      </c>
      <c r="U2446" s="9">
        <f>IMDB4[[#This Row],[Gross Revenue]]-IMDB4[[#This Row],[Budget]]</f>
        <v>-2899325</v>
      </c>
      <c r="V2446" s="9" t="str">
        <f>IF(IMDB4[[#This Row],[Profit]]&gt;0,"Hit","Flop")</f>
        <v>Flop</v>
      </c>
      <c r="W2446" s="9" t="str" cm="1">
        <f t="array" ref="W2446">_xlfn.IFS(IMDB4[[#This Row],[IMDb Score (1-10)]]&gt;=8,"Excellent",IMDB4[[#This Row],[IMDb Score (1-10)]]&gt;=7,"Good",IMDB4[[#This Row],[IMDb Score (1-10)]]&gt;=5,"Average",TRUE,"Poor")</f>
        <v>Average</v>
      </c>
      <c r="X2446" s="9" t="str">
        <f>IF(IMDB4[[#This Row],[Duration (min)]]&lt;90,"Short",IF(IMDB4[[#This Row],[Duration (min)]]&lt;=120,"Medium", "Long"))</f>
        <v>Medium</v>
      </c>
    </row>
    <row r="2447" spans="1:24" x14ac:dyDescent="0.25">
      <c r="A2447" s="1" t="s">
        <v>6749</v>
      </c>
      <c r="B2447" s="2">
        <v>41888</v>
      </c>
      <c r="C2447" s="30">
        <f>YEAR(IMDB4[[#This Row],[Release Date]])</f>
        <v>2014</v>
      </c>
      <c r="D2447" s="30" t="str">
        <f>FLOOR(IMDB4[[#This Row],[Year]],10)&amp;"s"</f>
        <v>2010s</v>
      </c>
      <c r="E2447" s="1" t="s">
        <v>32</v>
      </c>
      <c r="F2447" s="1" t="s">
        <v>40</v>
      </c>
      <c r="G2447" s="1" t="s">
        <v>3</v>
      </c>
      <c r="H2447" s="1" t="s">
        <v>4</v>
      </c>
      <c r="I2447" s="1" t="s">
        <v>84</v>
      </c>
      <c r="J2447" s="1" t="s">
        <v>6750</v>
      </c>
      <c r="K2447" s="1" t="s">
        <v>6751</v>
      </c>
      <c r="L2447" s="30">
        <v>874</v>
      </c>
      <c r="M2447" s="30">
        <v>3151</v>
      </c>
      <c r="N2447" s="30">
        <v>7</v>
      </c>
      <c r="O2447" s="30">
        <v>11000</v>
      </c>
      <c r="P2447" s="27">
        <v>6.8</v>
      </c>
      <c r="Q2447" s="30">
        <v>219</v>
      </c>
      <c r="R2447" s="30">
        <v>96</v>
      </c>
      <c r="S2447" s="9">
        <v>50807639</v>
      </c>
      <c r="T2447" s="9">
        <v>60000000</v>
      </c>
      <c r="U2447" s="9">
        <f>IMDB4[[#This Row],[Gross Revenue]]-IMDB4[[#This Row],[Budget]]</f>
        <v>-9192361</v>
      </c>
      <c r="V2447" s="9" t="str">
        <f>IF(IMDB4[[#This Row],[Profit]]&gt;0,"Hit","Flop")</f>
        <v>Flop</v>
      </c>
      <c r="W2447" s="9" t="str" cm="1">
        <f t="array" ref="W2447">_xlfn.IFS(IMDB4[[#This Row],[IMDb Score (1-10)]]&gt;=8,"Excellent",IMDB4[[#This Row],[IMDb Score (1-10)]]&gt;=7,"Good",IMDB4[[#This Row],[IMDb Score (1-10)]]&gt;=5,"Average",TRUE,"Poor")</f>
        <v>Average</v>
      </c>
      <c r="X2447" s="9" t="str">
        <f>IF(IMDB4[[#This Row],[Duration (min)]]&lt;90,"Short",IF(IMDB4[[#This Row],[Duration (min)]]&lt;=120,"Medium", "Long"))</f>
        <v>Medium</v>
      </c>
    </row>
    <row r="2448" spans="1:24" x14ac:dyDescent="0.25">
      <c r="A2448" s="1" t="s">
        <v>3884</v>
      </c>
      <c r="B2448" s="2">
        <v>38684</v>
      </c>
      <c r="C2448" s="30">
        <f>YEAR(IMDB4[[#This Row],[Release Date]])</f>
        <v>2005</v>
      </c>
      <c r="D2448" s="30" t="str">
        <f>FLOOR(IMDB4[[#This Row],[Year]],10)&amp;"s"</f>
        <v>2000s</v>
      </c>
      <c r="E2448" s="1" t="s">
        <v>32</v>
      </c>
      <c r="F2448" s="1" t="s">
        <v>91</v>
      </c>
      <c r="G2448" s="1" t="s">
        <v>3</v>
      </c>
      <c r="H2448" s="1" t="s">
        <v>83</v>
      </c>
      <c r="I2448" s="1" t="s">
        <v>132</v>
      </c>
      <c r="J2448" s="1" t="s">
        <v>2228</v>
      </c>
      <c r="K2448" s="1" t="s">
        <v>3885</v>
      </c>
      <c r="L2448" s="30">
        <v>874</v>
      </c>
      <c r="M2448" s="30">
        <v>1608</v>
      </c>
      <c r="N2448" s="30">
        <v>31</v>
      </c>
      <c r="O2448" s="30">
        <v>0</v>
      </c>
      <c r="P2448" s="27">
        <v>5</v>
      </c>
      <c r="Q2448" s="30">
        <v>125</v>
      </c>
      <c r="R2448" s="30">
        <v>91</v>
      </c>
      <c r="S2448" s="9">
        <v>16298046</v>
      </c>
      <c r="T2448" s="9">
        <v>14000000</v>
      </c>
      <c r="U2448" s="9">
        <f>IMDB4[[#This Row],[Gross Revenue]]-IMDB4[[#This Row],[Budget]]</f>
        <v>2298046</v>
      </c>
      <c r="V2448" s="9" t="str">
        <f>IF(IMDB4[[#This Row],[Profit]]&gt;0,"Hit","Flop")</f>
        <v>Hit</v>
      </c>
      <c r="W2448" s="9" t="str" cm="1">
        <f t="array" ref="W2448">_xlfn.IFS(IMDB4[[#This Row],[IMDb Score (1-10)]]&gt;=8,"Excellent",IMDB4[[#This Row],[IMDb Score (1-10)]]&gt;=7,"Good",IMDB4[[#This Row],[IMDb Score (1-10)]]&gt;=5,"Average",TRUE,"Poor")</f>
        <v>Average</v>
      </c>
      <c r="X2448" s="9" t="str">
        <f>IF(IMDB4[[#This Row],[Duration (min)]]&lt;90,"Short",IF(IMDB4[[#This Row],[Duration (min)]]&lt;=120,"Medium", "Long"))</f>
        <v>Medium</v>
      </c>
    </row>
    <row r="2449" spans="1:24" x14ac:dyDescent="0.25">
      <c r="A2449" s="1" t="s">
        <v>2227</v>
      </c>
      <c r="B2449" s="2">
        <v>36432</v>
      </c>
      <c r="C2449" s="30">
        <f>YEAR(IMDB4[[#This Row],[Release Date]])</f>
        <v>1999</v>
      </c>
      <c r="D2449" s="30" t="str">
        <f>FLOOR(IMDB4[[#This Row],[Year]],10)&amp;"s"</f>
        <v>1990s</v>
      </c>
      <c r="E2449" s="1" t="s">
        <v>32</v>
      </c>
      <c r="F2449" s="1" t="s">
        <v>61</v>
      </c>
      <c r="G2449" s="1" t="s">
        <v>3</v>
      </c>
      <c r="H2449" s="1" t="s">
        <v>161</v>
      </c>
      <c r="I2449" s="1" t="s">
        <v>28</v>
      </c>
      <c r="J2449" s="1" t="s">
        <v>2228</v>
      </c>
      <c r="K2449" s="1" t="s">
        <v>438</v>
      </c>
      <c r="L2449" s="30">
        <v>874</v>
      </c>
      <c r="M2449" s="30">
        <v>1351</v>
      </c>
      <c r="N2449" s="30">
        <v>0</v>
      </c>
      <c r="O2449" s="30">
        <v>0</v>
      </c>
      <c r="P2449" s="27">
        <v>8</v>
      </c>
      <c r="Q2449" s="30">
        <v>143</v>
      </c>
      <c r="R2449" s="30">
        <v>112</v>
      </c>
      <c r="S2449" s="9">
        <v>6197866</v>
      </c>
      <c r="T2449" s="9">
        <v>10000000</v>
      </c>
      <c r="U2449" s="9">
        <f>IMDB4[[#This Row],[Gross Revenue]]-IMDB4[[#This Row],[Budget]]</f>
        <v>-3802134</v>
      </c>
      <c r="V2449" s="9" t="str">
        <f>IF(IMDB4[[#This Row],[Profit]]&gt;0,"Hit","Flop")</f>
        <v>Flop</v>
      </c>
      <c r="W2449" s="9" t="str" cm="1">
        <f t="array" ref="W2449">_xlfn.IFS(IMDB4[[#This Row],[IMDb Score (1-10)]]&gt;=8,"Excellent",IMDB4[[#This Row],[IMDb Score (1-10)]]&gt;=7,"Good",IMDB4[[#This Row],[IMDb Score (1-10)]]&gt;=5,"Average",TRUE,"Poor")</f>
        <v>Excellent</v>
      </c>
      <c r="X2449" s="9" t="str">
        <f>IF(IMDB4[[#This Row],[Duration (min)]]&lt;90,"Short",IF(IMDB4[[#This Row],[Duration (min)]]&lt;=120,"Medium", "Long"))</f>
        <v>Medium</v>
      </c>
    </row>
    <row r="2450" spans="1:24" x14ac:dyDescent="0.25">
      <c r="A2450" s="1" t="s">
        <v>6496</v>
      </c>
      <c r="B2450" s="2">
        <v>41418</v>
      </c>
      <c r="C2450" s="30">
        <f>YEAR(IMDB4[[#This Row],[Release Date]])</f>
        <v>2013</v>
      </c>
      <c r="D2450" s="30" t="str">
        <f>FLOOR(IMDB4[[#This Row],[Year]],10)&amp;"s"</f>
        <v>2010s</v>
      </c>
      <c r="E2450" s="1" t="s">
        <v>32</v>
      </c>
      <c r="F2450" s="1" t="s">
        <v>2</v>
      </c>
      <c r="G2450" s="1" t="s">
        <v>3</v>
      </c>
      <c r="H2450" s="1" t="s">
        <v>4</v>
      </c>
      <c r="I2450" s="1" t="s">
        <v>92</v>
      </c>
      <c r="J2450" s="1" t="s">
        <v>1356</v>
      </c>
      <c r="K2450" s="1" t="s">
        <v>1827</v>
      </c>
      <c r="L2450" s="30">
        <v>873</v>
      </c>
      <c r="M2450" s="30">
        <v>2812</v>
      </c>
      <c r="N2450" s="30">
        <v>122</v>
      </c>
      <c r="O2450" s="30">
        <v>23000</v>
      </c>
      <c r="P2450" s="27">
        <v>6.7</v>
      </c>
      <c r="Q2450" s="30">
        <v>285</v>
      </c>
      <c r="R2450" s="30">
        <v>94</v>
      </c>
      <c r="S2450" s="9">
        <v>51872378</v>
      </c>
      <c r="T2450" s="9">
        <v>13000000</v>
      </c>
      <c r="U2450" s="9">
        <f>IMDB4[[#This Row],[Gross Revenue]]-IMDB4[[#This Row],[Budget]]</f>
        <v>38872378</v>
      </c>
      <c r="V2450" s="9" t="str">
        <f>IF(IMDB4[[#This Row],[Profit]]&gt;0,"Hit","Flop")</f>
        <v>Hit</v>
      </c>
      <c r="W2450" s="9" t="str" cm="1">
        <f t="array" ref="W2450">_xlfn.IFS(IMDB4[[#This Row],[IMDb Score (1-10)]]&gt;=8,"Excellent",IMDB4[[#This Row],[IMDb Score (1-10)]]&gt;=7,"Good",IMDB4[[#This Row],[IMDb Score (1-10)]]&gt;=5,"Average",TRUE,"Poor")</f>
        <v>Average</v>
      </c>
      <c r="X2450" s="9" t="str">
        <f>IF(IMDB4[[#This Row],[Duration (min)]]&lt;90,"Short",IF(IMDB4[[#This Row],[Duration (min)]]&lt;=120,"Medium", "Long"))</f>
        <v>Medium</v>
      </c>
    </row>
    <row r="2451" spans="1:24" x14ac:dyDescent="0.25">
      <c r="A2451" s="1" t="s">
        <v>5412</v>
      </c>
      <c r="B2451" s="2">
        <v>40043</v>
      </c>
      <c r="C2451" s="30">
        <f>YEAR(IMDB4[[#This Row],[Release Date]])</f>
        <v>2009</v>
      </c>
      <c r="D2451" s="30" t="str">
        <f>FLOOR(IMDB4[[#This Row],[Year]],10)&amp;"s"</f>
        <v>2000s</v>
      </c>
      <c r="E2451" s="1" t="s">
        <v>32</v>
      </c>
      <c r="F2451" s="1" t="s">
        <v>9</v>
      </c>
      <c r="G2451" s="1" t="s">
        <v>3</v>
      </c>
      <c r="H2451" s="1" t="s">
        <v>4</v>
      </c>
      <c r="I2451" s="1" t="s">
        <v>132</v>
      </c>
      <c r="J2451" s="1" t="s">
        <v>1356</v>
      </c>
      <c r="K2451" s="1" t="s">
        <v>1083</v>
      </c>
      <c r="L2451" s="30">
        <v>873</v>
      </c>
      <c r="M2451" s="30">
        <v>2370</v>
      </c>
      <c r="N2451" s="30">
        <v>0</v>
      </c>
      <c r="O2451" s="30">
        <v>16000</v>
      </c>
      <c r="P2451" s="27">
        <v>6.7</v>
      </c>
      <c r="Q2451" s="30">
        <v>308</v>
      </c>
      <c r="R2451" s="30">
        <v>135</v>
      </c>
      <c r="S2451" s="9">
        <v>43982842</v>
      </c>
      <c r="T2451" s="9">
        <v>65000000</v>
      </c>
      <c r="U2451" s="9">
        <f>IMDB4[[#This Row],[Gross Revenue]]-IMDB4[[#This Row],[Budget]]</f>
        <v>-21017158</v>
      </c>
      <c r="V2451" s="9" t="str">
        <f>IF(IMDB4[[#This Row],[Profit]]&gt;0,"Hit","Flop")</f>
        <v>Flop</v>
      </c>
      <c r="W2451" s="9" t="str" cm="1">
        <f t="array" ref="W2451">_xlfn.IFS(IMDB4[[#This Row],[IMDb Score (1-10)]]&gt;=8,"Excellent",IMDB4[[#This Row],[IMDb Score (1-10)]]&gt;=7,"Good",IMDB4[[#This Row],[IMDb Score (1-10)]]&gt;=5,"Average",TRUE,"Poor")</f>
        <v>Average</v>
      </c>
      <c r="X2451" s="9" t="str">
        <f>IF(IMDB4[[#This Row],[Duration (min)]]&lt;90,"Short",IF(IMDB4[[#This Row],[Duration (min)]]&lt;=120,"Medium", "Long"))</f>
        <v>Long</v>
      </c>
    </row>
    <row r="2452" spans="1:24" x14ac:dyDescent="0.25">
      <c r="A2452" s="1" t="s">
        <v>1355</v>
      </c>
      <c r="B2452" s="2">
        <v>35230</v>
      </c>
      <c r="C2452" s="30">
        <f>YEAR(IMDB4[[#This Row],[Release Date]])</f>
        <v>1996</v>
      </c>
      <c r="D2452" s="30" t="str">
        <f>FLOOR(IMDB4[[#This Row],[Year]],10)&amp;"s"</f>
        <v>1990s</v>
      </c>
      <c r="E2452" s="1" t="s">
        <v>32</v>
      </c>
      <c r="F2452" s="1" t="s">
        <v>20</v>
      </c>
      <c r="G2452" s="1" t="s">
        <v>3</v>
      </c>
      <c r="H2452" s="1" t="s">
        <v>4</v>
      </c>
      <c r="I2452" s="1" t="s">
        <v>92</v>
      </c>
      <c r="J2452" s="1" t="s">
        <v>1356</v>
      </c>
      <c r="K2452" s="1" t="s">
        <v>539</v>
      </c>
      <c r="L2452" s="30">
        <v>873</v>
      </c>
      <c r="M2452" s="30">
        <v>4497</v>
      </c>
      <c r="N2452" s="30">
        <v>0</v>
      </c>
      <c r="O2452" s="30">
        <v>251</v>
      </c>
      <c r="P2452" s="27">
        <v>5</v>
      </c>
      <c r="Q2452" s="30">
        <v>30</v>
      </c>
      <c r="R2452" s="30">
        <v>108</v>
      </c>
      <c r="S2452" s="9">
        <v>4903000</v>
      </c>
      <c r="T2452" s="9">
        <v>12000000</v>
      </c>
      <c r="U2452" s="9">
        <f>IMDB4[[#This Row],[Gross Revenue]]-IMDB4[[#This Row],[Budget]]</f>
        <v>-7097000</v>
      </c>
      <c r="V2452" s="9" t="str">
        <f>IF(IMDB4[[#This Row],[Profit]]&gt;0,"Hit","Flop")</f>
        <v>Flop</v>
      </c>
      <c r="W2452" s="9" t="str" cm="1">
        <f t="array" ref="W2452">_xlfn.IFS(IMDB4[[#This Row],[IMDb Score (1-10)]]&gt;=8,"Excellent",IMDB4[[#This Row],[IMDb Score (1-10)]]&gt;=7,"Good",IMDB4[[#This Row],[IMDb Score (1-10)]]&gt;=5,"Average",TRUE,"Poor")</f>
        <v>Average</v>
      </c>
      <c r="X2452" s="9" t="str">
        <f>IF(IMDB4[[#This Row],[Duration (min)]]&lt;90,"Short",IF(IMDB4[[#This Row],[Duration (min)]]&lt;=120,"Medium", "Long"))</f>
        <v>Medium</v>
      </c>
    </row>
    <row r="2453" spans="1:24" x14ac:dyDescent="0.25">
      <c r="A2453" s="1" t="s">
        <v>6033</v>
      </c>
      <c r="B2453" s="2">
        <v>41014</v>
      </c>
      <c r="C2453" s="30">
        <f>YEAR(IMDB4[[#This Row],[Release Date]])</f>
        <v>2012</v>
      </c>
      <c r="D2453" s="30" t="str">
        <f>FLOOR(IMDB4[[#This Row],[Year]],10)&amp;"s"</f>
        <v>2010s</v>
      </c>
      <c r="E2453" s="1" t="s">
        <v>32</v>
      </c>
      <c r="F2453" s="1" t="s">
        <v>177</v>
      </c>
      <c r="G2453" s="1" t="s">
        <v>3</v>
      </c>
      <c r="H2453" s="1" t="s">
        <v>4</v>
      </c>
      <c r="I2453" s="1" t="s">
        <v>84</v>
      </c>
      <c r="J2453" s="1" t="s">
        <v>6034</v>
      </c>
      <c r="K2453" s="1" t="s">
        <v>6035</v>
      </c>
      <c r="L2453" s="30">
        <v>871</v>
      </c>
      <c r="M2453" s="30">
        <v>1111</v>
      </c>
      <c r="N2453" s="30">
        <v>67</v>
      </c>
      <c r="O2453" s="30">
        <v>0</v>
      </c>
      <c r="P2453" s="27">
        <v>5.0999999999999996</v>
      </c>
      <c r="Q2453" s="30">
        <v>30</v>
      </c>
      <c r="R2453" s="30">
        <v>87</v>
      </c>
      <c r="S2453" s="9">
        <v>33349949</v>
      </c>
      <c r="T2453" s="9">
        <v>2500000</v>
      </c>
      <c r="U2453" s="9">
        <f>IMDB4[[#This Row],[Gross Revenue]]-IMDB4[[#This Row],[Budget]]</f>
        <v>30849949</v>
      </c>
      <c r="V2453" s="9" t="str">
        <f>IF(IMDB4[[#This Row],[Profit]]&gt;0,"Hit","Flop")</f>
        <v>Hit</v>
      </c>
      <c r="W2453" s="9" t="str" cm="1">
        <f t="array" ref="W2453">_xlfn.IFS(IMDB4[[#This Row],[IMDb Score (1-10)]]&gt;=8,"Excellent",IMDB4[[#This Row],[IMDb Score (1-10)]]&gt;=7,"Good",IMDB4[[#This Row],[IMDb Score (1-10)]]&gt;=5,"Average",TRUE,"Poor")</f>
        <v>Average</v>
      </c>
      <c r="X2453" s="9" t="str">
        <f>IF(IMDB4[[#This Row],[Duration (min)]]&lt;90,"Short",IF(IMDB4[[#This Row],[Duration (min)]]&lt;=120,"Medium", "Long"))</f>
        <v>Short</v>
      </c>
    </row>
    <row r="2454" spans="1:24" x14ac:dyDescent="0.25">
      <c r="A2454" s="1" t="s">
        <v>6992</v>
      </c>
      <c r="B2454" s="2">
        <v>42119</v>
      </c>
      <c r="C2454" s="30">
        <f>YEAR(IMDB4[[#This Row],[Release Date]])</f>
        <v>2015</v>
      </c>
      <c r="D2454" s="30" t="str">
        <f>FLOOR(IMDB4[[#This Row],[Year]],10)&amp;"s"</f>
        <v>2010s</v>
      </c>
      <c r="E2454" s="1" t="s">
        <v>32</v>
      </c>
      <c r="F2454" s="1" t="s">
        <v>40</v>
      </c>
      <c r="G2454" s="1" t="s">
        <v>3</v>
      </c>
      <c r="H2454" s="1" t="s">
        <v>4</v>
      </c>
      <c r="I2454" s="1" t="s">
        <v>84</v>
      </c>
      <c r="J2454" s="1" t="s">
        <v>6993</v>
      </c>
      <c r="K2454" s="1" t="s">
        <v>6994</v>
      </c>
      <c r="L2454" s="30">
        <v>870</v>
      </c>
      <c r="M2454" s="30">
        <v>5217</v>
      </c>
      <c r="N2454" s="30">
        <v>5</v>
      </c>
      <c r="O2454" s="30">
        <v>16000</v>
      </c>
      <c r="P2454" s="27">
        <v>6</v>
      </c>
      <c r="Q2454" s="30">
        <v>147</v>
      </c>
      <c r="R2454" s="30">
        <v>92</v>
      </c>
      <c r="S2454" s="9">
        <v>162495848</v>
      </c>
      <c r="T2454" s="9">
        <v>74000000</v>
      </c>
      <c r="U2454" s="9">
        <f>IMDB4[[#This Row],[Gross Revenue]]-IMDB4[[#This Row],[Budget]]</f>
        <v>88495848</v>
      </c>
      <c r="V2454" s="9" t="str">
        <f>IF(IMDB4[[#This Row],[Profit]]&gt;0,"Hit","Flop")</f>
        <v>Hit</v>
      </c>
      <c r="W2454" s="9" t="str" cm="1">
        <f t="array" ref="W2454">_xlfn.IFS(IMDB4[[#This Row],[IMDb Score (1-10)]]&gt;=8,"Excellent",IMDB4[[#This Row],[IMDb Score (1-10)]]&gt;=7,"Good",IMDB4[[#This Row],[IMDb Score (1-10)]]&gt;=5,"Average",TRUE,"Poor")</f>
        <v>Average</v>
      </c>
      <c r="X2454" s="9" t="str">
        <f>IF(IMDB4[[#This Row],[Duration (min)]]&lt;90,"Short",IF(IMDB4[[#This Row],[Duration (min)]]&lt;=120,"Medium", "Long"))</f>
        <v>Medium</v>
      </c>
    </row>
    <row r="2455" spans="1:24" x14ac:dyDescent="0.25">
      <c r="A2455" s="1" t="s">
        <v>4955</v>
      </c>
      <c r="B2455" s="2">
        <v>39577</v>
      </c>
      <c r="C2455" s="30">
        <f>YEAR(IMDB4[[#This Row],[Release Date]])</f>
        <v>2008</v>
      </c>
      <c r="D2455" s="30" t="str">
        <f>FLOOR(IMDB4[[#This Row],[Year]],10)&amp;"s"</f>
        <v>2000s</v>
      </c>
      <c r="E2455" s="1" t="s">
        <v>32</v>
      </c>
      <c r="F2455" s="1" t="s">
        <v>20</v>
      </c>
      <c r="G2455" s="1" t="s">
        <v>3</v>
      </c>
      <c r="H2455" s="1" t="s">
        <v>4</v>
      </c>
      <c r="I2455" s="1" t="s">
        <v>132</v>
      </c>
      <c r="J2455" s="1" t="s">
        <v>3393</v>
      </c>
      <c r="K2455" s="1" t="s">
        <v>4636</v>
      </c>
      <c r="L2455" s="30">
        <v>869</v>
      </c>
      <c r="M2455" s="30">
        <v>3854</v>
      </c>
      <c r="N2455" s="30">
        <v>82</v>
      </c>
      <c r="O2455" s="30">
        <v>0</v>
      </c>
      <c r="P2455" s="27">
        <v>2.7</v>
      </c>
      <c r="Q2455" s="30">
        <v>111</v>
      </c>
      <c r="R2455" s="30">
        <v>86</v>
      </c>
      <c r="S2455" s="9">
        <v>38232624</v>
      </c>
      <c r="T2455" s="9">
        <v>30000000</v>
      </c>
      <c r="U2455" s="9">
        <f>IMDB4[[#This Row],[Gross Revenue]]-IMDB4[[#This Row],[Budget]]</f>
        <v>8232624</v>
      </c>
      <c r="V2455" s="9" t="str">
        <f>IF(IMDB4[[#This Row],[Profit]]&gt;0,"Hit","Flop")</f>
        <v>Hit</v>
      </c>
      <c r="W2455" s="9" t="str" cm="1">
        <f t="array" ref="W2455">_xlfn.IFS(IMDB4[[#This Row],[IMDb Score (1-10)]]&gt;=8,"Excellent",IMDB4[[#This Row],[IMDb Score (1-10)]]&gt;=7,"Good",IMDB4[[#This Row],[IMDb Score (1-10)]]&gt;=5,"Average",TRUE,"Poor")</f>
        <v>Poor</v>
      </c>
      <c r="X2455" s="9" t="str">
        <f>IF(IMDB4[[#This Row],[Duration (min)]]&lt;90,"Short",IF(IMDB4[[#This Row],[Duration (min)]]&lt;=120,"Medium", "Long"))</f>
        <v>Short</v>
      </c>
    </row>
    <row r="2456" spans="1:24" x14ac:dyDescent="0.25">
      <c r="A2456" s="1" t="s">
        <v>3392</v>
      </c>
      <c r="B2456" s="2">
        <v>37751</v>
      </c>
      <c r="C2456" s="30">
        <f>YEAR(IMDB4[[#This Row],[Release Date]])</f>
        <v>2003</v>
      </c>
      <c r="D2456" s="30" t="str">
        <f>FLOOR(IMDB4[[#This Row],[Year]],10)&amp;"s"</f>
        <v>2000s</v>
      </c>
      <c r="E2456" s="1" t="s">
        <v>32</v>
      </c>
      <c r="F2456" s="1" t="s">
        <v>20</v>
      </c>
      <c r="G2456" s="1" t="s">
        <v>3</v>
      </c>
      <c r="H2456" s="1" t="s">
        <v>4</v>
      </c>
      <c r="I2456" s="1" t="s">
        <v>132</v>
      </c>
      <c r="J2456" s="1" t="s">
        <v>3393</v>
      </c>
      <c r="K2456" s="1" t="s">
        <v>876</v>
      </c>
      <c r="L2456" s="30">
        <v>869</v>
      </c>
      <c r="M2456" s="30">
        <v>3007</v>
      </c>
      <c r="N2456" s="30">
        <v>119</v>
      </c>
      <c r="O2456" s="30">
        <v>411</v>
      </c>
      <c r="P2456" s="27">
        <v>4.5999999999999996</v>
      </c>
      <c r="Q2456" s="30">
        <v>56</v>
      </c>
      <c r="R2456" s="30">
        <v>90</v>
      </c>
      <c r="S2456" s="9">
        <v>15549702</v>
      </c>
      <c r="T2456" s="9">
        <v>14000000</v>
      </c>
      <c r="U2456" s="9">
        <f>IMDB4[[#This Row],[Gross Revenue]]-IMDB4[[#This Row],[Budget]]</f>
        <v>1549702</v>
      </c>
      <c r="V2456" s="9" t="str">
        <f>IF(IMDB4[[#This Row],[Profit]]&gt;0,"Hit","Flop")</f>
        <v>Hit</v>
      </c>
      <c r="W2456" s="9" t="str" cm="1">
        <f t="array" ref="W2456">_xlfn.IFS(IMDB4[[#This Row],[IMDb Score (1-10)]]&gt;=8,"Excellent",IMDB4[[#This Row],[IMDb Score (1-10)]]&gt;=7,"Good",IMDB4[[#This Row],[IMDb Score (1-10)]]&gt;=5,"Average",TRUE,"Poor")</f>
        <v>Poor</v>
      </c>
      <c r="X2456" s="9" t="str">
        <f>IF(IMDB4[[#This Row],[Duration (min)]]&lt;90,"Short",IF(IMDB4[[#This Row],[Duration (min)]]&lt;=120,"Medium", "Long"))</f>
        <v>Medium</v>
      </c>
    </row>
    <row r="2457" spans="1:24" x14ac:dyDescent="0.25">
      <c r="A2457" s="1" t="s">
        <v>4870</v>
      </c>
      <c r="B2457" s="2">
        <v>39500</v>
      </c>
      <c r="C2457" s="30">
        <f>YEAR(IMDB4[[#This Row],[Release Date]])</f>
        <v>2008</v>
      </c>
      <c r="D2457" s="30" t="str">
        <f>FLOOR(IMDB4[[#This Row],[Year]],10)&amp;"s"</f>
        <v>2000s</v>
      </c>
      <c r="E2457" s="1" t="s">
        <v>32</v>
      </c>
      <c r="F2457" s="1" t="s">
        <v>20</v>
      </c>
      <c r="G2457" s="1" t="s">
        <v>3</v>
      </c>
      <c r="H2457" s="1" t="s">
        <v>4</v>
      </c>
      <c r="I2457" s="1" t="s">
        <v>132</v>
      </c>
      <c r="J2457" s="1" t="s">
        <v>3393</v>
      </c>
      <c r="K2457" s="1" t="s">
        <v>4636</v>
      </c>
      <c r="L2457" s="30">
        <v>869</v>
      </c>
      <c r="M2457" s="30">
        <v>2857</v>
      </c>
      <c r="N2457" s="30">
        <v>82</v>
      </c>
      <c r="O2457" s="30">
        <v>0</v>
      </c>
      <c r="P2457" s="27">
        <v>1.9</v>
      </c>
      <c r="Q2457" s="30">
        <v>111</v>
      </c>
      <c r="R2457" s="30">
        <v>88</v>
      </c>
      <c r="S2457" s="9">
        <v>14174654</v>
      </c>
      <c r="T2457" s="9">
        <v>25000000</v>
      </c>
      <c r="U2457" s="9">
        <f>IMDB4[[#This Row],[Gross Revenue]]-IMDB4[[#This Row],[Budget]]</f>
        <v>-10825346</v>
      </c>
      <c r="V2457" s="9" t="str">
        <f>IF(IMDB4[[#This Row],[Profit]]&gt;0,"Hit","Flop")</f>
        <v>Flop</v>
      </c>
      <c r="W2457" s="9" t="str" cm="1">
        <f t="array" ref="W2457">_xlfn.IFS(IMDB4[[#This Row],[IMDb Score (1-10)]]&gt;=8,"Excellent",IMDB4[[#This Row],[IMDb Score (1-10)]]&gt;=7,"Good",IMDB4[[#This Row],[IMDb Score (1-10)]]&gt;=5,"Average",TRUE,"Poor")</f>
        <v>Poor</v>
      </c>
      <c r="X2457" s="9" t="str">
        <f>IF(IMDB4[[#This Row],[Duration (min)]]&lt;90,"Short",IF(IMDB4[[#This Row],[Duration (min)]]&lt;=120,"Medium", "Long"))</f>
        <v>Short</v>
      </c>
    </row>
    <row r="2458" spans="1:24" x14ac:dyDescent="0.25">
      <c r="A2458" s="1" t="s">
        <v>2563</v>
      </c>
      <c r="B2458" s="2">
        <v>36800</v>
      </c>
      <c r="C2458" s="30">
        <f>YEAR(IMDB4[[#This Row],[Release Date]])</f>
        <v>2000</v>
      </c>
      <c r="D2458" s="30" t="str">
        <f>FLOOR(IMDB4[[#This Row],[Year]],10)&amp;"s"</f>
        <v>2000s</v>
      </c>
      <c r="E2458" s="1" t="s">
        <v>32</v>
      </c>
      <c r="F2458" s="1" t="s">
        <v>77</v>
      </c>
      <c r="G2458" s="1" t="s">
        <v>3</v>
      </c>
      <c r="H2458" s="1" t="s">
        <v>4</v>
      </c>
      <c r="I2458" s="1" t="s">
        <v>132</v>
      </c>
      <c r="J2458" s="1" t="s">
        <v>2564</v>
      </c>
      <c r="K2458" s="1" t="s">
        <v>1205</v>
      </c>
      <c r="L2458" s="30">
        <v>867</v>
      </c>
      <c r="M2458" s="30">
        <v>3424</v>
      </c>
      <c r="N2458" s="30">
        <v>258</v>
      </c>
      <c r="O2458" s="30">
        <v>0</v>
      </c>
      <c r="P2458" s="27">
        <v>5.9</v>
      </c>
      <c r="Q2458" s="30">
        <v>134</v>
      </c>
      <c r="R2458" s="30">
        <v>124</v>
      </c>
      <c r="S2458" s="9">
        <v>68473360</v>
      </c>
      <c r="T2458" s="9">
        <v>75000000</v>
      </c>
      <c r="U2458" s="9">
        <f>IMDB4[[#This Row],[Gross Revenue]]-IMDB4[[#This Row],[Budget]]</f>
        <v>-6526640</v>
      </c>
      <c r="V2458" s="9" t="str">
        <f>IF(IMDB4[[#This Row],[Profit]]&gt;0,"Hit","Flop")</f>
        <v>Flop</v>
      </c>
      <c r="W2458" s="9" t="str" cm="1">
        <f t="array" ref="W2458">_xlfn.IFS(IMDB4[[#This Row],[IMDb Score (1-10)]]&gt;=8,"Excellent",IMDB4[[#This Row],[IMDb Score (1-10)]]&gt;=7,"Good",IMDB4[[#This Row],[IMDb Score (1-10)]]&gt;=5,"Average",TRUE,"Poor")</f>
        <v>Average</v>
      </c>
      <c r="X2458" s="9" t="str">
        <f>IF(IMDB4[[#This Row],[Duration (min)]]&lt;90,"Short",IF(IMDB4[[#This Row],[Duration (min)]]&lt;=120,"Medium", "Long"))</f>
        <v>Long</v>
      </c>
    </row>
    <row r="2459" spans="1:24" x14ac:dyDescent="0.25">
      <c r="A2459" s="1" t="s">
        <v>4656</v>
      </c>
      <c r="B2459" s="2">
        <v>39131</v>
      </c>
      <c r="C2459" s="30">
        <f>YEAR(IMDB4[[#This Row],[Release Date]])</f>
        <v>2007</v>
      </c>
      <c r="D2459" s="30" t="str">
        <f>FLOOR(IMDB4[[#This Row],[Year]],10)&amp;"s"</f>
        <v>2000s</v>
      </c>
      <c r="E2459" s="1" t="s">
        <v>32</v>
      </c>
      <c r="F2459" s="1" t="s">
        <v>77</v>
      </c>
      <c r="G2459" s="1" t="s">
        <v>3</v>
      </c>
      <c r="H2459" s="1" t="s">
        <v>161</v>
      </c>
      <c r="I2459" s="1" t="s">
        <v>92</v>
      </c>
      <c r="J2459" s="1" t="s">
        <v>3516</v>
      </c>
      <c r="K2459" s="1" t="s">
        <v>4657</v>
      </c>
      <c r="L2459" s="30">
        <v>866</v>
      </c>
      <c r="M2459" s="30">
        <v>2124</v>
      </c>
      <c r="N2459" s="30">
        <v>87</v>
      </c>
      <c r="O2459" s="30">
        <v>0</v>
      </c>
      <c r="P2459" s="27">
        <v>6.3</v>
      </c>
      <c r="Q2459" s="30">
        <v>193</v>
      </c>
      <c r="R2459" s="30">
        <v>94</v>
      </c>
      <c r="S2459" s="9">
        <v>39687528</v>
      </c>
      <c r="T2459" s="9">
        <v>24000000</v>
      </c>
      <c r="U2459" s="9">
        <f>IMDB4[[#This Row],[Gross Revenue]]-IMDB4[[#This Row],[Budget]]</f>
        <v>15687528</v>
      </c>
      <c r="V2459" s="9" t="str">
        <f>IF(IMDB4[[#This Row],[Profit]]&gt;0,"Hit","Flop")</f>
        <v>Hit</v>
      </c>
      <c r="W2459" s="9" t="str" cm="1">
        <f t="array" ref="W2459">_xlfn.IFS(IMDB4[[#This Row],[IMDb Score (1-10)]]&gt;=8,"Excellent",IMDB4[[#This Row],[IMDb Score (1-10)]]&gt;=7,"Good",IMDB4[[#This Row],[IMDb Score (1-10)]]&gt;=5,"Average",TRUE,"Poor")</f>
        <v>Average</v>
      </c>
      <c r="X2459" s="9" t="str">
        <f>IF(IMDB4[[#This Row],[Duration (min)]]&lt;90,"Short",IF(IMDB4[[#This Row],[Duration (min)]]&lt;=120,"Medium", "Long"))</f>
        <v>Medium</v>
      </c>
    </row>
    <row r="2460" spans="1:24" x14ac:dyDescent="0.25">
      <c r="A2460" s="1" t="s">
        <v>3515</v>
      </c>
      <c r="B2460" s="2">
        <v>37759</v>
      </c>
      <c r="C2460" s="30">
        <f>YEAR(IMDB4[[#This Row],[Release Date]])</f>
        <v>2003</v>
      </c>
      <c r="D2460" s="30" t="str">
        <f>FLOOR(IMDB4[[#This Row],[Year]],10)&amp;"s"</f>
        <v>2000s</v>
      </c>
      <c r="E2460" s="1" t="s">
        <v>32</v>
      </c>
      <c r="F2460" s="1" t="s">
        <v>61</v>
      </c>
      <c r="G2460" s="1" t="s">
        <v>3</v>
      </c>
      <c r="H2460" s="1" t="s">
        <v>338</v>
      </c>
      <c r="I2460" s="1" t="s">
        <v>132</v>
      </c>
      <c r="J2460" s="1" t="s">
        <v>3516</v>
      </c>
      <c r="K2460" s="1" t="s">
        <v>3517</v>
      </c>
      <c r="L2460" s="30">
        <v>866</v>
      </c>
      <c r="M2460" s="30">
        <v>1281</v>
      </c>
      <c r="N2460" s="30">
        <v>10</v>
      </c>
      <c r="O2460" s="30">
        <v>0</v>
      </c>
      <c r="P2460" s="27">
        <v>7.7</v>
      </c>
      <c r="Q2460" s="30">
        <v>25</v>
      </c>
      <c r="R2460" s="30">
        <v>125</v>
      </c>
      <c r="S2460" s="9">
        <v>4068087</v>
      </c>
      <c r="T2460" s="9">
        <v>17000000</v>
      </c>
      <c r="U2460" s="9">
        <f>IMDB4[[#This Row],[Gross Revenue]]-IMDB4[[#This Row],[Budget]]</f>
        <v>-12931913</v>
      </c>
      <c r="V2460" s="9" t="str">
        <f>IF(IMDB4[[#This Row],[Profit]]&gt;0,"Hit","Flop")</f>
        <v>Flop</v>
      </c>
      <c r="W2460" s="9" t="str" cm="1">
        <f t="array" ref="W2460">_xlfn.IFS(IMDB4[[#This Row],[IMDb Score (1-10)]]&gt;=8,"Excellent",IMDB4[[#This Row],[IMDb Score (1-10)]]&gt;=7,"Good",IMDB4[[#This Row],[IMDb Score (1-10)]]&gt;=5,"Average",TRUE,"Poor")</f>
        <v>Good</v>
      </c>
      <c r="X2460" s="9" t="str">
        <f>IF(IMDB4[[#This Row],[Duration (min)]]&lt;90,"Short",IF(IMDB4[[#This Row],[Duration (min)]]&lt;=120,"Medium", "Long"))</f>
        <v>Long</v>
      </c>
    </row>
    <row r="2461" spans="1:24" x14ac:dyDescent="0.25">
      <c r="A2461" s="1" t="s">
        <v>1610</v>
      </c>
      <c r="B2461" s="2">
        <v>35652</v>
      </c>
      <c r="C2461" s="30">
        <f>YEAR(IMDB4[[#This Row],[Release Date]])</f>
        <v>1997</v>
      </c>
      <c r="D2461" s="30" t="str">
        <f>FLOOR(IMDB4[[#This Row],[Year]],10)&amp;"s"</f>
        <v>1990s</v>
      </c>
      <c r="E2461" s="1" t="s">
        <v>32</v>
      </c>
      <c r="F2461" s="1" t="s">
        <v>91</v>
      </c>
      <c r="G2461" s="1" t="s">
        <v>3</v>
      </c>
      <c r="H2461" s="1" t="s">
        <v>4</v>
      </c>
      <c r="I2461" s="1" t="s">
        <v>92</v>
      </c>
      <c r="J2461" s="1" t="s">
        <v>1611</v>
      </c>
      <c r="K2461" s="1" t="s">
        <v>427</v>
      </c>
      <c r="L2461" s="30">
        <v>865</v>
      </c>
      <c r="M2461" s="30">
        <v>2321</v>
      </c>
      <c r="N2461" s="30">
        <v>0</v>
      </c>
      <c r="O2461" s="30">
        <v>0</v>
      </c>
      <c r="P2461" s="27">
        <v>6.1</v>
      </c>
      <c r="Q2461" s="30">
        <v>195</v>
      </c>
      <c r="R2461" s="30">
        <v>120</v>
      </c>
      <c r="S2461" s="9">
        <v>101334374</v>
      </c>
      <c r="T2461" s="9">
        <v>24000000</v>
      </c>
      <c r="U2461" s="9">
        <f>IMDB4[[#This Row],[Gross Revenue]]-IMDB4[[#This Row],[Budget]]</f>
        <v>77334374</v>
      </c>
      <c r="V2461" s="9" t="str">
        <f>IF(IMDB4[[#This Row],[Profit]]&gt;0,"Hit","Flop")</f>
        <v>Hit</v>
      </c>
      <c r="W2461" s="9" t="str" cm="1">
        <f t="array" ref="W2461">_xlfn.IFS(IMDB4[[#This Row],[IMDb Score (1-10)]]&gt;=8,"Excellent",IMDB4[[#This Row],[IMDb Score (1-10)]]&gt;=7,"Good",IMDB4[[#This Row],[IMDb Score (1-10)]]&gt;=5,"Average",TRUE,"Poor")</f>
        <v>Average</v>
      </c>
      <c r="X2461" s="9" t="str">
        <f>IF(IMDB4[[#This Row],[Duration (min)]]&lt;90,"Short",IF(IMDB4[[#This Row],[Duration (min)]]&lt;=120,"Medium", "Long"))</f>
        <v>Medium</v>
      </c>
    </row>
    <row r="2462" spans="1:24" x14ac:dyDescent="0.25">
      <c r="A2462" s="1" t="s">
        <v>5905</v>
      </c>
      <c r="B2462" s="2">
        <v>40631</v>
      </c>
      <c r="C2462" s="30">
        <f>YEAR(IMDB4[[#This Row],[Release Date]])</f>
        <v>2011</v>
      </c>
      <c r="D2462" s="30" t="str">
        <f>FLOOR(IMDB4[[#This Row],[Year]],10)&amp;"s"</f>
        <v>2010s</v>
      </c>
      <c r="E2462" s="1" t="s">
        <v>32</v>
      </c>
      <c r="F2462" s="1" t="s">
        <v>77</v>
      </c>
      <c r="G2462" s="1" t="s">
        <v>3</v>
      </c>
      <c r="H2462" s="1" t="s">
        <v>4</v>
      </c>
      <c r="I2462" s="1" t="s">
        <v>132</v>
      </c>
      <c r="J2462" s="1" t="s">
        <v>5906</v>
      </c>
      <c r="K2462" s="1" t="s">
        <v>5575</v>
      </c>
      <c r="L2462" s="30">
        <v>865</v>
      </c>
      <c r="M2462" s="30">
        <v>1417</v>
      </c>
      <c r="N2462" s="30">
        <v>124</v>
      </c>
      <c r="O2462" s="30">
        <v>20000</v>
      </c>
      <c r="P2462" s="27">
        <v>5.7</v>
      </c>
      <c r="Q2462" s="30">
        <v>225</v>
      </c>
      <c r="R2462" s="30">
        <v>87</v>
      </c>
      <c r="S2462" s="9">
        <v>29136626</v>
      </c>
      <c r="T2462" s="9">
        <v>60000000</v>
      </c>
      <c r="U2462" s="9">
        <f>IMDB4[[#This Row],[Gross Revenue]]-IMDB4[[#This Row],[Budget]]</f>
        <v>-30863374</v>
      </c>
      <c r="V2462" s="9" t="str">
        <f>IF(IMDB4[[#This Row],[Profit]]&gt;0,"Hit","Flop")</f>
        <v>Flop</v>
      </c>
      <c r="W2462" s="9" t="str" cm="1">
        <f t="array" ref="W2462">_xlfn.IFS(IMDB4[[#This Row],[IMDb Score (1-10)]]&gt;=8,"Excellent",IMDB4[[#This Row],[IMDb Score (1-10)]]&gt;=7,"Good",IMDB4[[#This Row],[IMDb Score (1-10)]]&gt;=5,"Average",TRUE,"Poor")</f>
        <v>Average</v>
      </c>
      <c r="X2462" s="9" t="str">
        <f>IF(IMDB4[[#This Row],[Duration (min)]]&lt;90,"Short",IF(IMDB4[[#This Row],[Duration (min)]]&lt;=120,"Medium", "Long"))</f>
        <v>Short</v>
      </c>
    </row>
    <row r="2463" spans="1:24" x14ac:dyDescent="0.25">
      <c r="A2463" s="1" t="s">
        <v>2238</v>
      </c>
      <c r="B2463" s="2">
        <v>36236</v>
      </c>
      <c r="C2463" s="30">
        <f>YEAR(IMDB4[[#This Row],[Release Date]])</f>
        <v>1999</v>
      </c>
      <c r="D2463" s="30" t="str">
        <f>FLOOR(IMDB4[[#This Row],[Year]],10)&amp;"s"</f>
        <v>1990s</v>
      </c>
      <c r="E2463" s="1" t="s">
        <v>32</v>
      </c>
      <c r="F2463" s="1" t="s">
        <v>20</v>
      </c>
      <c r="G2463" s="1" t="s">
        <v>3</v>
      </c>
      <c r="H2463" s="1" t="s">
        <v>4</v>
      </c>
      <c r="I2463" s="1" t="s">
        <v>92</v>
      </c>
      <c r="J2463" s="1" t="s">
        <v>1611</v>
      </c>
      <c r="K2463" s="1" t="s">
        <v>2239</v>
      </c>
      <c r="L2463" s="30">
        <v>865</v>
      </c>
      <c r="M2463" s="30">
        <v>2724</v>
      </c>
      <c r="N2463" s="30">
        <v>44</v>
      </c>
      <c r="O2463" s="30">
        <v>990</v>
      </c>
      <c r="P2463" s="27">
        <v>6.9</v>
      </c>
      <c r="Q2463" s="30">
        <v>18</v>
      </c>
      <c r="R2463" s="30">
        <v>106</v>
      </c>
      <c r="S2463" s="9">
        <v>25047631</v>
      </c>
      <c r="T2463" s="9">
        <v>6000000</v>
      </c>
      <c r="U2463" s="9">
        <f>IMDB4[[#This Row],[Gross Revenue]]-IMDB4[[#This Row],[Budget]]</f>
        <v>19047631</v>
      </c>
      <c r="V2463" s="9" t="str">
        <f>IF(IMDB4[[#This Row],[Profit]]&gt;0,"Hit","Flop")</f>
        <v>Hit</v>
      </c>
      <c r="W2463" s="9" t="str" cm="1">
        <f t="array" ref="W2463">_xlfn.IFS(IMDB4[[#This Row],[IMDb Score (1-10)]]&gt;=8,"Excellent",IMDB4[[#This Row],[IMDb Score (1-10)]]&gt;=7,"Good",IMDB4[[#This Row],[IMDb Score (1-10)]]&gt;=5,"Average",TRUE,"Poor")</f>
        <v>Average</v>
      </c>
      <c r="X2463" s="9" t="str">
        <f>IF(IMDB4[[#This Row],[Duration (min)]]&lt;90,"Short",IF(IMDB4[[#This Row],[Duration (min)]]&lt;=120,"Medium", "Long"))</f>
        <v>Medium</v>
      </c>
    </row>
    <row r="2464" spans="1:24" x14ac:dyDescent="0.25">
      <c r="A2464" s="1" t="s">
        <v>3560</v>
      </c>
      <c r="B2464" s="2">
        <v>38318</v>
      </c>
      <c r="C2464" s="30">
        <f>YEAR(IMDB4[[#This Row],[Release Date]])</f>
        <v>2004</v>
      </c>
      <c r="D2464" s="30" t="str">
        <f>FLOOR(IMDB4[[#This Row],[Year]],10)&amp;"s"</f>
        <v>2000s</v>
      </c>
      <c r="E2464" s="1" t="s">
        <v>32</v>
      </c>
      <c r="F2464" s="1" t="s">
        <v>20</v>
      </c>
      <c r="G2464" s="1" t="s">
        <v>3</v>
      </c>
      <c r="H2464" s="1" t="s">
        <v>83</v>
      </c>
      <c r="I2464" s="1" t="s">
        <v>92</v>
      </c>
      <c r="J2464" s="1" t="s">
        <v>1611</v>
      </c>
      <c r="K2464" s="1" t="s">
        <v>3561</v>
      </c>
      <c r="L2464" s="30">
        <v>865</v>
      </c>
      <c r="M2464" s="30">
        <v>3639</v>
      </c>
      <c r="N2464" s="30">
        <v>14</v>
      </c>
      <c r="O2464" s="30">
        <v>0</v>
      </c>
      <c r="P2464" s="27">
        <v>6.2</v>
      </c>
      <c r="Q2464" s="30">
        <v>135</v>
      </c>
      <c r="R2464" s="30">
        <v>103</v>
      </c>
      <c r="S2464" s="9">
        <v>13395939</v>
      </c>
      <c r="T2464" s="9">
        <v>60000000</v>
      </c>
      <c r="U2464" s="9">
        <f>IMDB4[[#This Row],[Gross Revenue]]-IMDB4[[#This Row],[Budget]]</f>
        <v>-46604061</v>
      </c>
      <c r="V2464" s="9" t="str">
        <f>IF(IMDB4[[#This Row],[Profit]]&gt;0,"Hit","Flop")</f>
        <v>Flop</v>
      </c>
      <c r="W2464" s="9" t="str" cm="1">
        <f t="array" ref="W2464">_xlfn.IFS(IMDB4[[#This Row],[IMDb Score (1-10)]]&gt;=8,"Excellent",IMDB4[[#This Row],[IMDb Score (1-10)]]&gt;=7,"Good",IMDB4[[#This Row],[IMDb Score (1-10)]]&gt;=5,"Average",TRUE,"Poor")</f>
        <v>Average</v>
      </c>
      <c r="X2464" s="9" t="str">
        <f>IF(IMDB4[[#This Row],[Duration (min)]]&lt;90,"Short",IF(IMDB4[[#This Row],[Duration (min)]]&lt;=120,"Medium", "Long"))</f>
        <v>Medium</v>
      </c>
    </row>
    <row r="2465" spans="1:24" x14ac:dyDescent="0.25">
      <c r="A2465" s="1" t="s">
        <v>3557</v>
      </c>
      <c r="B2465" s="2">
        <v>38072</v>
      </c>
      <c r="C2465" s="30">
        <f>YEAR(IMDB4[[#This Row],[Release Date]])</f>
        <v>2004</v>
      </c>
      <c r="D2465" s="30" t="str">
        <f>FLOOR(IMDB4[[#This Row],[Year]],10)&amp;"s"</f>
        <v>2000s</v>
      </c>
      <c r="E2465" s="1" t="s">
        <v>32</v>
      </c>
      <c r="F2465" s="1" t="s">
        <v>61</v>
      </c>
      <c r="G2465" s="1" t="s">
        <v>3</v>
      </c>
      <c r="H2465" s="1" t="s">
        <v>4</v>
      </c>
      <c r="I2465" s="1" t="s">
        <v>132</v>
      </c>
      <c r="J2465" s="1" t="s">
        <v>1611</v>
      </c>
      <c r="K2465" s="1" t="s">
        <v>889</v>
      </c>
      <c r="L2465" s="30">
        <v>865</v>
      </c>
      <c r="M2465" s="30">
        <v>2972</v>
      </c>
      <c r="N2465" s="30">
        <v>534</v>
      </c>
      <c r="O2465" s="30">
        <v>177</v>
      </c>
      <c r="P2465" s="27">
        <v>5.3</v>
      </c>
      <c r="Q2465" s="30">
        <v>76</v>
      </c>
      <c r="R2465" s="30">
        <v>110</v>
      </c>
      <c r="S2465" s="9">
        <v>5881504</v>
      </c>
      <c r="T2465" s="9">
        <v>39000000</v>
      </c>
      <c r="U2465" s="9">
        <f>IMDB4[[#This Row],[Gross Revenue]]-IMDB4[[#This Row],[Budget]]</f>
        <v>-33118496</v>
      </c>
      <c r="V2465" s="9" t="str">
        <f>IF(IMDB4[[#This Row],[Profit]]&gt;0,"Hit","Flop")</f>
        <v>Flop</v>
      </c>
      <c r="W2465" s="9" t="str" cm="1">
        <f t="array" ref="W2465">_xlfn.IFS(IMDB4[[#This Row],[IMDb Score (1-10)]]&gt;=8,"Excellent",IMDB4[[#This Row],[IMDb Score (1-10)]]&gt;=7,"Good",IMDB4[[#This Row],[IMDb Score (1-10)]]&gt;=5,"Average",TRUE,"Poor")</f>
        <v>Average</v>
      </c>
      <c r="X2465" s="9" t="str">
        <f>IF(IMDB4[[#This Row],[Duration (min)]]&lt;90,"Short",IF(IMDB4[[#This Row],[Duration (min)]]&lt;=120,"Medium", "Long"))</f>
        <v>Medium</v>
      </c>
    </row>
    <row r="2466" spans="1:24" x14ac:dyDescent="0.25">
      <c r="A2466" s="1" t="s">
        <v>2308</v>
      </c>
      <c r="B2466" s="2">
        <v>36807</v>
      </c>
      <c r="C2466" s="30">
        <f>YEAR(IMDB4[[#This Row],[Release Date]])</f>
        <v>2000</v>
      </c>
      <c r="D2466" s="30" t="str">
        <f>FLOOR(IMDB4[[#This Row],[Year]],10)&amp;"s"</f>
        <v>2000s</v>
      </c>
      <c r="E2466" s="1" t="s">
        <v>32</v>
      </c>
      <c r="F2466" s="1" t="s">
        <v>2</v>
      </c>
      <c r="G2466" s="1" t="s">
        <v>3</v>
      </c>
      <c r="H2466" s="1" t="s">
        <v>4</v>
      </c>
      <c r="I2466" s="1" t="s">
        <v>92</v>
      </c>
      <c r="J2466" s="1" t="s">
        <v>1611</v>
      </c>
      <c r="K2466" s="1" t="s">
        <v>2309</v>
      </c>
      <c r="L2466" s="30">
        <v>865</v>
      </c>
      <c r="M2466" s="30">
        <v>2126</v>
      </c>
      <c r="N2466" s="30">
        <v>0</v>
      </c>
      <c r="O2466" s="30">
        <v>0</v>
      </c>
      <c r="P2466" s="27">
        <v>7.2</v>
      </c>
      <c r="Q2466" s="30">
        <v>81</v>
      </c>
      <c r="R2466" s="30">
        <v>114</v>
      </c>
      <c r="S2466" s="9">
        <v>447750</v>
      </c>
      <c r="T2466" s="9">
        <v>10000000</v>
      </c>
      <c r="U2466" s="9">
        <f>IMDB4[[#This Row],[Gross Revenue]]-IMDB4[[#This Row],[Budget]]</f>
        <v>-9552250</v>
      </c>
      <c r="V2466" s="9" t="str">
        <f>IF(IMDB4[[#This Row],[Profit]]&gt;0,"Hit","Flop")</f>
        <v>Flop</v>
      </c>
      <c r="W2466" s="9" t="str" cm="1">
        <f t="array" ref="W2466">_xlfn.IFS(IMDB4[[#This Row],[IMDb Score (1-10)]]&gt;=8,"Excellent",IMDB4[[#This Row],[IMDb Score (1-10)]]&gt;=7,"Good",IMDB4[[#This Row],[IMDb Score (1-10)]]&gt;=5,"Average",TRUE,"Poor")</f>
        <v>Good</v>
      </c>
      <c r="X2466" s="9" t="str">
        <f>IF(IMDB4[[#This Row],[Duration (min)]]&lt;90,"Short",IF(IMDB4[[#This Row],[Duration (min)]]&lt;=120,"Medium", "Long"))</f>
        <v>Medium</v>
      </c>
    </row>
    <row r="2467" spans="1:24" x14ac:dyDescent="0.25">
      <c r="A2467" s="1" t="s">
        <v>371</v>
      </c>
      <c r="B2467" s="2">
        <v>30248</v>
      </c>
      <c r="C2467" s="30">
        <f>YEAR(IMDB4[[#This Row],[Release Date]])</f>
        <v>1982</v>
      </c>
      <c r="D2467" s="30" t="str">
        <f>FLOOR(IMDB4[[#This Row],[Year]],10)&amp;"s"</f>
        <v>1980s</v>
      </c>
      <c r="E2467" s="1" t="s">
        <v>32</v>
      </c>
      <c r="F2467" s="1" t="s">
        <v>372</v>
      </c>
      <c r="G2467" s="1" t="s">
        <v>3</v>
      </c>
      <c r="H2467" s="1" t="s">
        <v>4</v>
      </c>
      <c r="I2467" s="1" t="s">
        <v>84</v>
      </c>
      <c r="J2467" s="1" t="s">
        <v>373</v>
      </c>
      <c r="K2467" s="1" t="s">
        <v>225</v>
      </c>
      <c r="L2467" s="30">
        <v>861</v>
      </c>
      <c r="M2467" s="30">
        <v>2811</v>
      </c>
      <c r="N2467" s="30">
        <v>14000</v>
      </c>
      <c r="O2467" s="30">
        <v>34000</v>
      </c>
      <c r="P2467" s="27">
        <v>7.9</v>
      </c>
      <c r="Q2467" s="30">
        <v>215</v>
      </c>
      <c r="R2467" s="30">
        <v>120</v>
      </c>
      <c r="S2467" s="9">
        <v>434949459</v>
      </c>
      <c r="T2467" s="9">
        <v>10500000</v>
      </c>
      <c r="U2467" s="9">
        <f>IMDB4[[#This Row],[Gross Revenue]]-IMDB4[[#This Row],[Budget]]</f>
        <v>424449459</v>
      </c>
      <c r="V2467" s="9" t="str">
        <f>IF(IMDB4[[#This Row],[Profit]]&gt;0,"Hit","Flop")</f>
        <v>Hit</v>
      </c>
      <c r="W2467" s="9" t="str" cm="1">
        <f t="array" ref="W2467">_xlfn.IFS(IMDB4[[#This Row],[IMDb Score (1-10)]]&gt;=8,"Excellent",IMDB4[[#This Row],[IMDb Score (1-10)]]&gt;=7,"Good",IMDB4[[#This Row],[IMDb Score (1-10)]]&gt;=5,"Average",TRUE,"Poor")</f>
        <v>Good</v>
      </c>
      <c r="X2467" s="9" t="str">
        <f>IF(IMDB4[[#This Row],[Duration (min)]]&lt;90,"Short",IF(IMDB4[[#This Row],[Duration (min)]]&lt;=120,"Medium", "Long"))</f>
        <v>Medium</v>
      </c>
    </row>
    <row r="2468" spans="1:24" x14ac:dyDescent="0.25">
      <c r="A2468" s="1" t="s">
        <v>2717</v>
      </c>
      <c r="B2468" s="2">
        <v>36945</v>
      </c>
      <c r="C2468" s="30">
        <f>YEAR(IMDB4[[#This Row],[Release Date]])</f>
        <v>2001</v>
      </c>
      <c r="D2468" s="30" t="str">
        <f>FLOOR(IMDB4[[#This Row],[Year]],10)&amp;"s"</f>
        <v>2000s</v>
      </c>
      <c r="E2468" s="1" t="s">
        <v>32</v>
      </c>
      <c r="F2468" s="1" t="s">
        <v>40</v>
      </c>
      <c r="G2468" s="1" t="s">
        <v>3</v>
      </c>
      <c r="H2468" s="1" t="s">
        <v>4</v>
      </c>
      <c r="I2468" s="1" t="s">
        <v>132</v>
      </c>
      <c r="J2468" s="1" t="s">
        <v>2718</v>
      </c>
      <c r="K2468" s="1" t="s">
        <v>2719</v>
      </c>
      <c r="L2468" s="30">
        <v>861</v>
      </c>
      <c r="M2468" s="30">
        <v>2543</v>
      </c>
      <c r="N2468" s="30">
        <v>29</v>
      </c>
      <c r="O2468" s="30">
        <v>0</v>
      </c>
      <c r="P2468" s="27">
        <v>5.9</v>
      </c>
      <c r="Q2468" s="30">
        <v>78</v>
      </c>
      <c r="R2468" s="30">
        <v>91</v>
      </c>
      <c r="S2468" s="9">
        <v>27087695</v>
      </c>
      <c r="T2468" s="9">
        <v>17700000</v>
      </c>
      <c r="U2468" s="9">
        <f>IMDB4[[#This Row],[Gross Revenue]]-IMDB4[[#This Row],[Budget]]</f>
        <v>9387695</v>
      </c>
      <c r="V2468" s="9" t="str">
        <f>IF(IMDB4[[#This Row],[Profit]]&gt;0,"Hit","Flop")</f>
        <v>Hit</v>
      </c>
      <c r="W2468" s="9" t="str" cm="1">
        <f t="array" ref="W2468">_xlfn.IFS(IMDB4[[#This Row],[IMDb Score (1-10)]]&gt;=8,"Excellent",IMDB4[[#This Row],[IMDb Score (1-10)]]&gt;=7,"Good",IMDB4[[#This Row],[IMDb Score (1-10)]]&gt;=5,"Average",TRUE,"Poor")</f>
        <v>Average</v>
      </c>
      <c r="X2468" s="9" t="str">
        <f>IF(IMDB4[[#This Row],[Duration (min)]]&lt;90,"Short",IF(IMDB4[[#This Row],[Duration (min)]]&lt;=120,"Medium", "Long"))</f>
        <v>Medium</v>
      </c>
    </row>
    <row r="2469" spans="1:24" x14ac:dyDescent="0.25">
      <c r="A2469" s="1" t="s">
        <v>3605</v>
      </c>
      <c r="B2469" s="2">
        <v>38217</v>
      </c>
      <c r="C2469" s="30">
        <f>YEAR(IMDB4[[#This Row],[Release Date]])</f>
        <v>2004</v>
      </c>
      <c r="D2469" s="30" t="str">
        <f>FLOOR(IMDB4[[#This Row],[Year]],10)&amp;"s"</f>
        <v>2000s</v>
      </c>
      <c r="E2469" s="1" t="s">
        <v>32</v>
      </c>
      <c r="F2469" s="1" t="s">
        <v>20</v>
      </c>
      <c r="G2469" s="1" t="s">
        <v>3</v>
      </c>
      <c r="H2469" s="1" t="s">
        <v>4</v>
      </c>
      <c r="I2469" s="1" t="s">
        <v>92</v>
      </c>
      <c r="J2469" s="1" t="s">
        <v>2718</v>
      </c>
      <c r="K2469" s="1" t="s">
        <v>2843</v>
      </c>
      <c r="L2469" s="30">
        <v>861</v>
      </c>
      <c r="M2469" s="30">
        <v>3306</v>
      </c>
      <c r="N2469" s="30">
        <v>422</v>
      </c>
      <c r="O2469" s="30">
        <v>713</v>
      </c>
      <c r="P2469" s="27">
        <v>5.6</v>
      </c>
      <c r="Q2469" s="30">
        <v>66</v>
      </c>
      <c r="R2469" s="30">
        <v>119</v>
      </c>
      <c r="S2469" s="9">
        <v>4992159</v>
      </c>
      <c r="T2469" s="9">
        <v>8550000</v>
      </c>
      <c r="U2469" s="9">
        <f>IMDB4[[#This Row],[Gross Revenue]]-IMDB4[[#This Row],[Budget]]</f>
        <v>-3557841</v>
      </c>
      <c r="V2469" s="9" t="str">
        <f>IF(IMDB4[[#This Row],[Profit]]&gt;0,"Hit","Flop")</f>
        <v>Flop</v>
      </c>
      <c r="W2469" s="9" t="str" cm="1">
        <f t="array" ref="W2469">_xlfn.IFS(IMDB4[[#This Row],[IMDb Score (1-10)]]&gt;=8,"Excellent",IMDB4[[#This Row],[IMDb Score (1-10)]]&gt;=7,"Good",IMDB4[[#This Row],[IMDb Score (1-10)]]&gt;=5,"Average",TRUE,"Poor")</f>
        <v>Average</v>
      </c>
      <c r="X2469" s="9" t="str">
        <f>IF(IMDB4[[#This Row],[Duration (min)]]&lt;90,"Short",IF(IMDB4[[#This Row],[Duration (min)]]&lt;=120,"Medium", "Long"))</f>
        <v>Medium</v>
      </c>
    </row>
    <row r="2470" spans="1:24" x14ac:dyDescent="0.25">
      <c r="A2470" s="1" t="s">
        <v>4786</v>
      </c>
      <c r="B2470" s="2">
        <v>39370</v>
      </c>
      <c r="C2470" s="30">
        <f>YEAR(IMDB4[[#This Row],[Release Date]])</f>
        <v>2007</v>
      </c>
      <c r="D2470" s="30" t="str">
        <f>FLOOR(IMDB4[[#This Row],[Year]],10)&amp;"s"</f>
        <v>2000s</v>
      </c>
      <c r="E2470" s="1" t="s">
        <v>32</v>
      </c>
      <c r="F2470" s="1" t="s">
        <v>9</v>
      </c>
      <c r="G2470" s="1" t="s">
        <v>3</v>
      </c>
      <c r="H2470" s="1" t="s">
        <v>4</v>
      </c>
      <c r="I2470" s="1" t="s">
        <v>132</v>
      </c>
      <c r="J2470" s="1" t="s">
        <v>373</v>
      </c>
      <c r="K2470" s="1" t="s">
        <v>4378</v>
      </c>
      <c r="L2470" s="30">
        <v>861</v>
      </c>
      <c r="M2470" s="30">
        <v>2161</v>
      </c>
      <c r="N2470" s="30">
        <v>84</v>
      </c>
      <c r="O2470" s="30">
        <v>285</v>
      </c>
      <c r="P2470" s="27">
        <v>5.9</v>
      </c>
      <c r="Q2470" s="30">
        <v>18</v>
      </c>
      <c r="R2470" s="30">
        <v>117</v>
      </c>
      <c r="S2470" s="9">
        <v>379643</v>
      </c>
      <c r="T2470" s="9">
        <v>2200000</v>
      </c>
      <c r="U2470" s="9">
        <f>IMDB4[[#This Row],[Gross Revenue]]-IMDB4[[#This Row],[Budget]]</f>
        <v>-1820357</v>
      </c>
      <c r="V2470" s="9" t="str">
        <f>IF(IMDB4[[#This Row],[Profit]]&gt;0,"Hit","Flop")</f>
        <v>Flop</v>
      </c>
      <c r="W2470" s="9" t="str" cm="1">
        <f t="array" ref="W2470">_xlfn.IFS(IMDB4[[#This Row],[IMDb Score (1-10)]]&gt;=8,"Excellent",IMDB4[[#This Row],[IMDb Score (1-10)]]&gt;=7,"Good",IMDB4[[#This Row],[IMDb Score (1-10)]]&gt;=5,"Average",TRUE,"Poor")</f>
        <v>Average</v>
      </c>
      <c r="X2470" s="9" t="str">
        <f>IF(IMDB4[[#This Row],[Duration (min)]]&lt;90,"Short",IF(IMDB4[[#This Row],[Duration (min)]]&lt;=120,"Medium", "Long"))</f>
        <v>Medium</v>
      </c>
    </row>
    <row r="2471" spans="1:24" x14ac:dyDescent="0.25">
      <c r="A2471" s="1" t="s">
        <v>3790</v>
      </c>
      <c r="B2471" s="2">
        <v>38033</v>
      </c>
      <c r="C2471" s="30">
        <f>YEAR(IMDB4[[#This Row],[Release Date]])</f>
        <v>2004</v>
      </c>
      <c r="D2471" s="30" t="str">
        <f>FLOOR(IMDB4[[#This Row],[Year]],10)&amp;"s"</f>
        <v>2000s</v>
      </c>
      <c r="E2471" s="1" t="s">
        <v>32</v>
      </c>
      <c r="F2471" s="1" t="s">
        <v>77</v>
      </c>
      <c r="G2471" s="1" t="s">
        <v>3</v>
      </c>
      <c r="H2471" s="1" t="s">
        <v>4</v>
      </c>
      <c r="I2471" s="1" t="s">
        <v>92</v>
      </c>
      <c r="J2471" s="1" t="s">
        <v>3791</v>
      </c>
      <c r="K2471" s="1" t="s">
        <v>1605</v>
      </c>
      <c r="L2471" s="30">
        <v>860</v>
      </c>
      <c r="M2471" s="30">
        <v>2609</v>
      </c>
      <c r="N2471" s="30">
        <v>406</v>
      </c>
      <c r="O2471" s="30">
        <v>0</v>
      </c>
      <c r="P2471" s="27">
        <v>7.2</v>
      </c>
      <c r="Q2471" s="30">
        <v>233</v>
      </c>
      <c r="R2471" s="30">
        <v>98</v>
      </c>
      <c r="S2471" s="9">
        <v>32774834</v>
      </c>
      <c r="T2471" s="9">
        <v>30000000</v>
      </c>
      <c r="U2471" s="9">
        <f>IMDB4[[#This Row],[Gross Revenue]]-IMDB4[[#This Row],[Budget]]</f>
        <v>2774834</v>
      </c>
      <c r="V2471" s="9" t="str">
        <f>IF(IMDB4[[#This Row],[Profit]]&gt;0,"Hit","Flop")</f>
        <v>Hit</v>
      </c>
      <c r="W2471" s="9" t="str" cm="1">
        <f t="array" ref="W2471">_xlfn.IFS(IMDB4[[#This Row],[IMDb Score (1-10)]]&gt;=8,"Excellent",IMDB4[[#This Row],[IMDb Score (1-10)]]&gt;=7,"Good",IMDB4[[#This Row],[IMDb Score (1-10)]]&gt;=5,"Average",TRUE,"Poor")</f>
        <v>Good</v>
      </c>
      <c r="X2471" s="9" t="str">
        <f>IF(IMDB4[[#This Row],[Duration (min)]]&lt;90,"Short",IF(IMDB4[[#This Row],[Duration (min)]]&lt;=120,"Medium", "Long"))</f>
        <v>Medium</v>
      </c>
    </row>
    <row r="2472" spans="1:24" x14ac:dyDescent="0.25">
      <c r="A2472" s="1" t="s">
        <v>5458</v>
      </c>
      <c r="B2472" s="2">
        <v>39966</v>
      </c>
      <c r="C2472" s="30">
        <f>YEAR(IMDB4[[#This Row],[Release Date]])</f>
        <v>2009</v>
      </c>
      <c r="D2472" s="30" t="str">
        <f>FLOOR(IMDB4[[#This Row],[Year]],10)&amp;"s"</f>
        <v>2000s</v>
      </c>
      <c r="E2472" s="1" t="s">
        <v>32</v>
      </c>
      <c r="F2472" s="1" t="s">
        <v>20</v>
      </c>
      <c r="G2472" s="1" t="s">
        <v>3</v>
      </c>
      <c r="H2472" s="1" t="s">
        <v>4</v>
      </c>
      <c r="I2472" s="1" t="s">
        <v>132</v>
      </c>
      <c r="J2472" s="1" t="s">
        <v>4899</v>
      </c>
      <c r="K2472" s="1" t="s">
        <v>242</v>
      </c>
      <c r="L2472" s="30">
        <v>860</v>
      </c>
      <c r="M2472" s="30">
        <v>2717</v>
      </c>
      <c r="N2472" s="30">
        <v>11000</v>
      </c>
      <c r="O2472" s="30">
        <v>10000</v>
      </c>
      <c r="P2472" s="27">
        <v>7.2</v>
      </c>
      <c r="Q2472" s="30">
        <v>218</v>
      </c>
      <c r="R2472" s="30">
        <v>92</v>
      </c>
      <c r="S2472" s="9">
        <v>5306447</v>
      </c>
      <c r="T2472" s="9">
        <v>15000000</v>
      </c>
      <c r="U2472" s="9">
        <f>IMDB4[[#This Row],[Gross Revenue]]-IMDB4[[#This Row],[Budget]]</f>
        <v>-9693553</v>
      </c>
      <c r="V2472" s="9" t="str">
        <f>IF(IMDB4[[#This Row],[Profit]]&gt;0,"Hit","Flop")</f>
        <v>Flop</v>
      </c>
      <c r="W2472" s="9" t="str" cm="1">
        <f t="array" ref="W2472">_xlfn.IFS(IMDB4[[#This Row],[IMDb Score (1-10)]]&gt;=8,"Excellent",IMDB4[[#This Row],[IMDb Score (1-10)]]&gt;=7,"Good",IMDB4[[#This Row],[IMDb Score (1-10)]]&gt;=5,"Average",TRUE,"Poor")</f>
        <v>Good</v>
      </c>
      <c r="X2472" s="9" t="str">
        <f>IF(IMDB4[[#This Row],[Duration (min)]]&lt;90,"Short",IF(IMDB4[[#This Row],[Duration (min)]]&lt;=120,"Medium", "Long"))</f>
        <v>Medium</v>
      </c>
    </row>
    <row r="2473" spans="1:24" x14ac:dyDescent="0.25">
      <c r="A2473" s="1" t="s">
        <v>4898</v>
      </c>
      <c r="B2473" s="2">
        <v>39812</v>
      </c>
      <c r="C2473" s="30">
        <f>YEAR(IMDB4[[#This Row],[Release Date]])</f>
        <v>2008</v>
      </c>
      <c r="D2473" s="30" t="str">
        <f>FLOOR(IMDB4[[#This Row],[Year]],10)&amp;"s"</f>
        <v>2000s</v>
      </c>
      <c r="E2473" s="1" t="s">
        <v>32</v>
      </c>
      <c r="F2473" s="1" t="s">
        <v>177</v>
      </c>
      <c r="G2473" s="1" t="s">
        <v>3</v>
      </c>
      <c r="H2473" s="1" t="s">
        <v>4</v>
      </c>
      <c r="I2473" s="1" t="s">
        <v>5</v>
      </c>
      <c r="J2473" s="1" t="s">
        <v>4899</v>
      </c>
      <c r="K2473" s="1" t="s">
        <v>4900</v>
      </c>
      <c r="L2473" s="30">
        <v>860</v>
      </c>
      <c r="M2473" s="30">
        <v>1252</v>
      </c>
      <c r="N2473" s="30">
        <v>9</v>
      </c>
      <c r="O2473" s="30">
        <v>588</v>
      </c>
      <c r="P2473" s="27">
        <v>7.6</v>
      </c>
      <c r="Q2473" s="30">
        <v>14</v>
      </c>
      <c r="R2473" s="30">
        <v>112</v>
      </c>
      <c r="S2473" s="9">
        <v>173783</v>
      </c>
      <c r="T2473" s="9">
        <v>2500000</v>
      </c>
      <c r="U2473" s="9">
        <f>IMDB4[[#This Row],[Gross Revenue]]-IMDB4[[#This Row],[Budget]]</f>
        <v>-2326217</v>
      </c>
      <c r="V2473" s="9" t="str">
        <f>IF(IMDB4[[#This Row],[Profit]]&gt;0,"Hit","Flop")</f>
        <v>Flop</v>
      </c>
      <c r="W2473" s="9" t="str" cm="1">
        <f t="array" ref="W2473">_xlfn.IFS(IMDB4[[#This Row],[IMDb Score (1-10)]]&gt;=8,"Excellent",IMDB4[[#This Row],[IMDb Score (1-10)]]&gt;=7,"Good",IMDB4[[#This Row],[IMDb Score (1-10)]]&gt;=5,"Average",TRUE,"Poor")</f>
        <v>Good</v>
      </c>
      <c r="X2473" s="9" t="str">
        <f>IF(IMDB4[[#This Row],[Duration (min)]]&lt;90,"Short",IF(IMDB4[[#This Row],[Duration (min)]]&lt;=120,"Medium", "Long"))</f>
        <v>Medium</v>
      </c>
    </row>
    <row r="2474" spans="1:24" x14ac:dyDescent="0.25">
      <c r="A2474" s="1" t="s">
        <v>760</v>
      </c>
      <c r="B2474" s="2">
        <v>32597</v>
      </c>
      <c r="C2474" s="30">
        <f>YEAR(IMDB4[[#This Row],[Release Date]])</f>
        <v>1989</v>
      </c>
      <c r="D2474" s="30" t="str">
        <f>FLOOR(IMDB4[[#This Row],[Year]],10)&amp;"s"</f>
        <v>1980s</v>
      </c>
      <c r="E2474" s="1" t="s">
        <v>32</v>
      </c>
      <c r="F2474" s="1" t="s">
        <v>20</v>
      </c>
      <c r="G2474" s="1" t="s">
        <v>3</v>
      </c>
      <c r="H2474" s="1" t="s">
        <v>4</v>
      </c>
      <c r="I2474" s="1" t="s">
        <v>132</v>
      </c>
      <c r="J2474" s="1" t="s">
        <v>761</v>
      </c>
      <c r="K2474" s="1" t="s">
        <v>762</v>
      </c>
      <c r="L2474" s="30">
        <v>859</v>
      </c>
      <c r="M2474" s="30">
        <v>3942</v>
      </c>
      <c r="N2474" s="30">
        <v>3</v>
      </c>
      <c r="O2474" s="30">
        <v>0</v>
      </c>
      <c r="P2474" s="27">
        <v>7</v>
      </c>
      <c r="Q2474" s="30">
        <v>59</v>
      </c>
      <c r="R2474" s="30">
        <v>150</v>
      </c>
      <c r="S2474" s="9">
        <v>6157157</v>
      </c>
      <c r="T2474" s="9">
        <v>5000000</v>
      </c>
      <c r="U2474" s="9">
        <f>IMDB4[[#This Row],[Gross Revenue]]-IMDB4[[#This Row],[Budget]]</f>
        <v>1157157</v>
      </c>
      <c r="V2474" s="9" t="str">
        <f>IF(IMDB4[[#This Row],[Profit]]&gt;0,"Hit","Flop")</f>
        <v>Hit</v>
      </c>
      <c r="W2474" s="9" t="str" cm="1">
        <f t="array" ref="W2474">_xlfn.IFS(IMDB4[[#This Row],[IMDb Score (1-10)]]&gt;=8,"Excellent",IMDB4[[#This Row],[IMDb Score (1-10)]]&gt;=7,"Good",IMDB4[[#This Row],[IMDb Score (1-10)]]&gt;=5,"Average",TRUE,"Poor")</f>
        <v>Good</v>
      </c>
      <c r="X2474" s="9" t="str">
        <f>IF(IMDB4[[#This Row],[Duration (min)]]&lt;90,"Short",IF(IMDB4[[#This Row],[Duration (min)]]&lt;=120,"Medium", "Long"))</f>
        <v>Long</v>
      </c>
    </row>
    <row r="2475" spans="1:24" x14ac:dyDescent="0.25">
      <c r="A2475" s="1" t="s">
        <v>4619</v>
      </c>
      <c r="B2475" s="2">
        <v>39123</v>
      </c>
      <c r="C2475" s="30">
        <f>YEAR(IMDB4[[#This Row],[Release Date]])</f>
        <v>2007</v>
      </c>
      <c r="D2475" s="30" t="str">
        <f>FLOOR(IMDB4[[#This Row],[Year]],10)&amp;"s"</f>
        <v>2000s</v>
      </c>
      <c r="E2475" s="1" t="s">
        <v>32</v>
      </c>
      <c r="F2475" s="1" t="s">
        <v>77</v>
      </c>
      <c r="G2475" s="1" t="s">
        <v>3</v>
      </c>
      <c r="H2475" s="1" t="s">
        <v>4</v>
      </c>
      <c r="I2475" s="1" t="s">
        <v>92</v>
      </c>
      <c r="J2475" s="1" t="s">
        <v>4620</v>
      </c>
      <c r="K2475" s="1" t="s">
        <v>3746</v>
      </c>
      <c r="L2475" s="30">
        <v>856</v>
      </c>
      <c r="M2475" s="30">
        <v>3309</v>
      </c>
      <c r="N2475" s="30">
        <v>0</v>
      </c>
      <c r="O2475" s="30">
        <v>0</v>
      </c>
      <c r="P2475" s="27">
        <v>6.8</v>
      </c>
      <c r="Q2475" s="30">
        <v>166</v>
      </c>
      <c r="R2475" s="30">
        <v>111</v>
      </c>
      <c r="S2475" s="9">
        <v>9525276</v>
      </c>
      <c r="T2475" s="9">
        <v>20000000</v>
      </c>
      <c r="U2475" s="9">
        <f>IMDB4[[#This Row],[Gross Revenue]]-IMDB4[[#This Row],[Budget]]</f>
        <v>-10474724</v>
      </c>
      <c r="V2475" s="9" t="str">
        <f>IF(IMDB4[[#This Row],[Profit]]&gt;0,"Hit","Flop")</f>
        <v>Flop</v>
      </c>
      <c r="W2475" s="9" t="str" cm="1">
        <f t="array" ref="W2475">_xlfn.IFS(IMDB4[[#This Row],[IMDb Score (1-10)]]&gt;=8,"Excellent",IMDB4[[#This Row],[IMDb Score (1-10)]]&gt;=7,"Good",IMDB4[[#This Row],[IMDb Score (1-10)]]&gt;=5,"Average",TRUE,"Poor")</f>
        <v>Average</v>
      </c>
      <c r="X2475" s="9" t="str">
        <f>IF(IMDB4[[#This Row],[Duration (min)]]&lt;90,"Short",IF(IMDB4[[#This Row],[Duration (min)]]&lt;=120,"Medium", "Long"))</f>
        <v>Medium</v>
      </c>
    </row>
    <row r="2476" spans="1:24" x14ac:dyDescent="0.25">
      <c r="A2476" s="1" t="s">
        <v>938</v>
      </c>
      <c r="B2476" s="2">
        <v>33861</v>
      </c>
      <c r="C2476" s="30">
        <f>YEAR(IMDB4[[#This Row],[Release Date]])</f>
        <v>1992</v>
      </c>
      <c r="D2476" s="30" t="str">
        <f>FLOOR(IMDB4[[#This Row],[Year]],10)&amp;"s"</f>
        <v>1990s</v>
      </c>
      <c r="E2476" s="1" t="s">
        <v>32</v>
      </c>
      <c r="F2476" s="1" t="s">
        <v>77</v>
      </c>
      <c r="G2476" s="1" t="s">
        <v>3</v>
      </c>
      <c r="H2476" s="1" t="s">
        <v>4</v>
      </c>
      <c r="I2476" s="1" t="s">
        <v>92</v>
      </c>
      <c r="J2476" s="1" t="s">
        <v>939</v>
      </c>
      <c r="K2476" s="1" t="s">
        <v>940</v>
      </c>
      <c r="L2476" s="30">
        <v>855</v>
      </c>
      <c r="M2476" s="30">
        <v>2144</v>
      </c>
      <c r="N2476" s="30">
        <v>0</v>
      </c>
      <c r="O2476" s="30">
        <v>0</v>
      </c>
      <c r="P2476" s="27">
        <v>7.8</v>
      </c>
      <c r="Q2476" s="30">
        <v>89</v>
      </c>
      <c r="R2476" s="30">
        <v>117</v>
      </c>
      <c r="S2476" s="9">
        <v>72455275</v>
      </c>
      <c r="T2476" s="9">
        <v>40000000</v>
      </c>
      <c r="U2476" s="9">
        <f>IMDB4[[#This Row],[Gross Revenue]]-IMDB4[[#This Row],[Budget]]</f>
        <v>32455275</v>
      </c>
      <c r="V2476" s="9" t="str">
        <f>IF(IMDB4[[#This Row],[Profit]]&gt;0,"Hit","Flop")</f>
        <v>Hit</v>
      </c>
      <c r="W2476" s="9" t="str" cm="1">
        <f t="array" ref="W2476">_xlfn.IFS(IMDB4[[#This Row],[IMDb Score (1-10)]]&gt;=8,"Excellent",IMDB4[[#This Row],[IMDb Score (1-10)]]&gt;=7,"Good",IMDB4[[#This Row],[IMDb Score (1-10)]]&gt;=5,"Average",TRUE,"Poor")</f>
        <v>Good</v>
      </c>
      <c r="X2476" s="9" t="str">
        <f>IF(IMDB4[[#This Row],[Duration (min)]]&lt;90,"Short",IF(IMDB4[[#This Row],[Duration (min)]]&lt;=120,"Medium", "Long"))</f>
        <v>Medium</v>
      </c>
    </row>
    <row r="2477" spans="1:24" x14ac:dyDescent="0.25">
      <c r="A2477" s="1" t="s">
        <v>3465</v>
      </c>
      <c r="B2477" s="2">
        <v>37937</v>
      </c>
      <c r="C2477" s="30">
        <f>YEAR(IMDB4[[#This Row],[Release Date]])</f>
        <v>2003</v>
      </c>
      <c r="D2477" s="30" t="str">
        <f>FLOOR(IMDB4[[#This Row],[Year]],10)&amp;"s"</f>
        <v>2000s</v>
      </c>
      <c r="E2477" s="1" t="s">
        <v>32</v>
      </c>
      <c r="F2477" s="1" t="s">
        <v>20</v>
      </c>
      <c r="G2477" s="1" t="s">
        <v>3</v>
      </c>
      <c r="H2477" s="1" t="s">
        <v>4</v>
      </c>
      <c r="I2477" s="1" t="s">
        <v>132</v>
      </c>
      <c r="J2477" s="1" t="s">
        <v>3466</v>
      </c>
      <c r="K2477" s="1" t="s">
        <v>3467</v>
      </c>
      <c r="L2477" s="30">
        <v>855</v>
      </c>
      <c r="M2477" s="30">
        <v>2489</v>
      </c>
      <c r="N2477" s="30">
        <v>2</v>
      </c>
      <c r="O2477" s="30">
        <v>150</v>
      </c>
      <c r="P2477" s="27">
        <v>6.1</v>
      </c>
      <c r="Q2477" s="30">
        <v>29</v>
      </c>
      <c r="R2477" s="30">
        <v>79</v>
      </c>
      <c r="S2477" s="9">
        <v>279282</v>
      </c>
      <c r="T2477" s="9">
        <v>1000000</v>
      </c>
      <c r="U2477" s="9">
        <f>IMDB4[[#This Row],[Gross Revenue]]-IMDB4[[#This Row],[Budget]]</f>
        <v>-720718</v>
      </c>
      <c r="V2477" s="9" t="str">
        <f>IF(IMDB4[[#This Row],[Profit]]&gt;0,"Hit","Flop")</f>
        <v>Flop</v>
      </c>
      <c r="W2477" s="9" t="str" cm="1">
        <f t="array" ref="W2477">_xlfn.IFS(IMDB4[[#This Row],[IMDb Score (1-10)]]&gt;=8,"Excellent",IMDB4[[#This Row],[IMDb Score (1-10)]]&gt;=7,"Good",IMDB4[[#This Row],[IMDb Score (1-10)]]&gt;=5,"Average",TRUE,"Poor")</f>
        <v>Average</v>
      </c>
      <c r="X2477" s="9" t="str">
        <f>IF(IMDB4[[#This Row],[Duration (min)]]&lt;90,"Short",IF(IMDB4[[#This Row],[Duration (min)]]&lt;=120,"Medium", "Long"))</f>
        <v>Short</v>
      </c>
    </row>
    <row r="2478" spans="1:24" x14ac:dyDescent="0.25">
      <c r="A2478" s="1" t="s">
        <v>1368</v>
      </c>
      <c r="B2478" s="2">
        <v>35203</v>
      </c>
      <c r="C2478" s="30">
        <f>YEAR(IMDB4[[#This Row],[Release Date]])</f>
        <v>1996</v>
      </c>
      <c r="D2478" s="30" t="str">
        <f>FLOOR(IMDB4[[#This Row],[Year]],10)&amp;"s"</f>
        <v>1990s</v>
      </c>
      <c r="E2478" s="1" t="s">
        <v>32</v>
      </c>
      <c r="F2478" s="1" t="s">
        <v>20</v>
      </c>
      <c r="G2478" s="1" t="s">
        <v>3</v>
      </c>
      <c r="H2478" s="1" t="s">
        <v>4</v>
      </c>
      <c r="I2478" s="1" t="s">
        <v>84</v>
      </c>
      <c r="J2478" s="1" t="s">
        <v>1369</v>
      </c>
      <c r="K2478" s="1" t="s">
        <v>1124</v>
      </c>
      <c r="L2478" s="30">
        <v>854</v>
      </c>
      <c r="M2478" s="30">
        <v>4530</v>
      </c>
      <c r="N2478" s="30">
        <v>32</v>
      </c>
      <c r="O2478" s="30">
        <v>0</v>
      </c>
      <c r="P2478" s="27">
        <v>5.4</v>
      </c>
      <c r="Q2478" s="30">
        <v>81</v>
      </c>
      <c r="R2478" s="30">
        <v>94</v>
      </c>
      <c r="S2478" s="9">
        <v>60573641</v>
      </c>
      <c r="T2478" s="9">
        <v>60000000</v>
      </c>
      <c r="U2478" s="9">
        <f>IMDB4[[#This Row],[Gross Revenue]]-IMDB4[[#This Row],[Budget]]</f>
        <v>573641</v>
      </c>
      <c r="V2478" s="9" t="str">
        <f>IF(IMDB4[[#This Row],[Profit]]&gt;0,"Hit","Flop")</f>
        <v>Hit</v>
      </c>
      <c r="W2478" s="9" t="str" cm="1">
        <f t="array" ref="W2478">_xlfn.IFS(IMDB4[[#This Row],[IMDb Score (1-10)]]&gt;=8,"Excellent",IMDB4[[#This Row],[IMDb Score (1-10)]]&gt;=7,"Good",IMDB4[[#This Row],[IMDb Score (1-10)]]&gt;=5,"Average",TRUE,"Poor")</f>
        <v>Average</v>
      </c>
      <c r="X2478" s="9" t="str">
        <f>IF(IMDB4[[#This Row],[Duration (min)]]&lt;90,"Short",IF(IMDB4[[#This Row],[Duration (min)]]&lt;=120,"Medium", "Long"))</f>
        <v>Medium</v>
      </c>
    </row>
    <row r="2479" spans="1:24" x14ac:dyDescent="0.25">
      <c r="A2479" s="1" t="s">
        <v>1097</v>
      </c>
      <c r="B2479" s="2">
        <v>34610</v>
      </c>
      <c r="C2479" s="30">
        <f>YEAR(IMDB4[[#This Row],[Release Date]])</f>
        <v>1994</v>
      </c>
      <c r="D2479" s="30" t="str">
        <f>FLOOR(IMDB4[[#This Row],[Year]],10)&amp;"s"</f>
        <v>1990s</v>
      </c>
      <c r="E2479" s="1" t="s">
        <v>32</v>
      </c>
      <c r="F2479" s="1" t="s">
        <v>77</v>
      </c>
      <c r="G2479" s="1" t="s">
        <v>3</v>
      </c>
      <c r="H2479" s="1" t="s">
        <v>4</v>
      </c>
      <c r="I2479" s="1" t="s">
        <v>92</v>
      </c>
      <c r="J2479" s="1" t="s">
        <v>498</v>
      </c>
      <c r="K2479" s="1" t="s">
        <v>1098</v>
      </c>
      <c r="L2479" s="30">
        <v>854</v>
      </c>
      <c r="M2479" s="30">
        <v>1860</v>
      </c>
      <c r="N2479" s="30">
        <v>0</v>
      </c>
      <c r="O2479" s="30">
        <v>812</v>
      </c>
      <c r="P2479" s="27">
        <v>4.4000000000000004</v>
      </c>
      <c r="Q2479" s="30">
        <v>47</v>
      </c>
      <c r="R2479" s="30">
        <v>101</v>
      </c>
      <c r="S2479" s="9">
        <v>38590500</v>
      </c>
      <c r="T2479" s="9">
        <v>50000000</v>
      </c>
      <c r="U2479" s="9">
        <f>IMDB4[[#This Row],[Gross Revenue]]-IMDB4[[#This Row],[Budget]]</f>
        <v>-11409500</v>
      </c>
      <c r="V2479" s="9" t="str">
        <f>IF(IMDB4[[#This Row],[Profit]]&gt;0,"Hit","Flop")</f>
        <v>Flop</v>
      </c>
      <c r="W2479" s="9" t="str" cm="1">
        <f t="array" ref="W2479">_xlfn.IFS(IMDB4[[#This Row],[IMDb Score (1-10)]]&gt;=8,"Excellent",IMDB4[[#This Row],[IMDb Score (1-10)]]&gt;=7,"Good",IMDB4[[#This Row],[IMDb Score (1-10)]]&gt;=5,"Average",TRUE,"Poor")</f>
        <v>Poor</v>
      </c>
      <c r="X2479" s="9" t="str">
        <f>IF(IMDB4[[#This Row],[Duration (min)]]&lt;90,"Short",IF(IMDB4[[#This Row],[Duration (min)]]&lt;=120,"Medium", "Long"))</f>
        <v>Medium</v>
      </c>
    </row>
    <row r="2480" spans="1:24" x14ac:dyDescent="0.25">
      <c r="A2480" s="1" t="s">
        <v>497</v>
      </c>
      <c r="B2480" s="2">
        <v>31254</v>
      </c>
      <c r="C2480" s="30">
        <f>YEAR(IMDB4[[#This Row],[Release Date]])</f>
        <v>1985</v>
      </c>
      <c r="D2480" s="30" t="str">
        <f>FLOOR(IMDB4[[#This Row],[Year]],10)&amp;"s"</f>
        <v>1980s</v>
      </c>
      <c r="E2480" s="1" t="s">
        <v>32</v>
      </c>
      <c r="F2480" s="1" t="s">
        <v>77</v>
      </c>
      <c r="G2480" s="1" t="s">
        <v>3</v>
      </c>
      <c r="H2480" s="1" t="s">
        <v>4</v>
      </c>
      <c r="I2480" s="1" t="s">
        <v>132</v>
      </c>
      <c r="J2480" s="1" t="s">
        <v>498</v>
      </c>
      <c r="K2480" s="1" t="s">
        <v>499</v>
      </c>
      <c r="L2480" s="30">
        <v>854</v>
      </c>
      <c r="M2480" s="30">
        <v>3394</v>
      </c>
      <c r="N2480" s="30">
        <v>78</v>
      </c>
      <c r="O2480" s="30">
        <v>0</v>
      </c>
      <c r="P2480" s="27">
        <v>6.9</v>
      </c>
      <c r="Q2480" s="30">
        <v>55</v>
      </c>
      <c r="R2480" s="30">
        <v>109</v>
      </c>
      <c r="S2480" s="9">
        <v>33000000</v>
      </c>
      <c r="T2480" s="9">
        <v>10000000</v>
      </c>
      <c r="U2480" s="9">
        <f>IMDB4[[#This Row],[Gross Revenue]]-IMDB4[[#This Row],[Budget]]</f>
        <v>23000000</v>
      </c>
      <c r="V2480" s="9" t="str">
        <f>IF(IMDB4[[#This Row],[Profit]]&gt;0,"Hit","Flop")</f>
        <v>Hit</v>
      </c>
      <c r="W2480" s="9" t="str" cm="1">
        <f t="array" ref="W2480">_xlfn.IFS(IMDB4[[#This Row],[IMDb Score (1-10)]]&gt;=8,"Excellent",IMDB4[[#This Row],[IMDb Score (1-10)]]&gt;=7,"Good",IMDB4[[#This Row],[IMDb Score (1-10)]]&gt;=5,"Average",TRUE,"Poor")</f>
        <v>Average</v>
      </c>
      <c r="X2480" s="9" t="str">
        <f>IF(IMDB4[[#This Row],[Duration (min)]]&lt;90,"Short",IF(IMDB4[[#This Row],[Duration (min)]]&lt;=120,"Medium", "Long"))</f>
        <v>Medium</v>
      </c>
    </row>
    <row r="2481" spans="1:24" x14ac:dyDescent="0.25">
      <c r="A2481" s="1" t="s">
        <v>2720</v>
      </c>
      <c r="B2481" s="2">
        <v>36953</v>
      </c>
      <c r="C2481" s="30">
        <f>YEAR(IMDB4[[#This Row],[Release Date]])</f>
        <v>2001</v>
      </c>
      <c r="D2481" s="30" t="str">
        <f>FLOOR(IMDB4[[#This Row],[Year]],10)&amp;"s"</f>
        <v>2000s</v>
      </c>
      <c r="E2481" s="1" t="s">
        <v>32</v>
      </c>
      <c r="F2481" s="1" t="s">
        <v>20</v>
      </c>
      <c r="G2481" s="1" t="s">
        <v>3</v>
      </c>
      <c r="H2481" s="1" t="s">
        <v>4</v>
      </c>
      <c r="I2481" s="1" t="s">
        <v>84</v>
      </c>
      <c r="J2481" s="1" t="s">
        <v>1369</v>
      </c>
      <c r="K2481" s="1" t="s">
        <v>1140</v>
      </c>
      <c r="L2481" s="30">
        <v>854</v>
      </c>
      <c r="M2481" s="30">
        <v>2765</v>
      </c>
      <c r="N2481" s="30">
        <v>11</v>
      </c>
      <c r="O2481" s="30">
        <v>168</v>
      </c>
      <c r="P2481" s="27">
        <v>5.5</v>
      </c>
      <c r="Q2481" s="30">
        <v>55</v>
      </c>
      <c r="R2481" s="30">
        <v>98</v>
      </c>
      <c r="S2481" s="9">
        <v>22770864</v>
      </c>
      <c r="T2481" s="9">
        <v>38000000</v>
      </c>
      <c r="U2481" s="9">
        <f>IMDB4[[#This Row],[Gross Revenue]]-IMDB4[[#This Row],[Budget]]</f>
        <v>-15229136</v>
      </c>
      <c r="V2481" s="9" t="str">
        <f>IF(IMDB4[[#This Row],[Profit]]&gt;0,"Hit","Flop")</f>
        <v>Flop</v>
      </c>
      <c r="W2481" s="9" t="str" cm="1">
        <f t="array" ref="W2481">_xlfn.IFS(IMDB4[[#This Row],[IMDb Score (1-10)]]&gt;=8,"Excellent",IMDB4[[#This Row],[IMDb Score (1-10)]]&gt;=7,"Good",IMDB4[[#This Row],[IMDb Score (1-10)]]&gt;=5,"Average",TRUE,"Poor")</f>
        <v>Average</v>
      </c>
      <c r="X2481" s="9" t="str">
        <f>IF(IMDB4[[#This Row],[Duration (min)]]&lt;90,"Short",IF(IMDB4[[#This Row],[Duration (min)]]&lt;=120,"Medium", "Long"))</f>
        <v>Medium</v>
      </c>
    </row>
    <row r="2482" spans="1:24" x14ac:dyDescent="0.25">
      <c r="A2482" s="1" t="s">
        <v>5679</v>
      </c>
      <c r="B2482" s="2">
        <v>40384</v>
      </c>
      <c r="C2482" s="30">
        <f>YEAR(IMDB4[[#This Row],[Release Date]])</f>
        <v>2010</v>
      </c>
      <c r="D2482" s="30" t="str">
        <f>FLOOR(IMDB4[[#This Row],[Year]],10)&amp;"s"</f>
        <v>2010s</v>
      </c>
      <c r="E2482" s="1" t="s">
        <v>32</v>
      </c>
      <c r="F2482" s="1" t="s">
        <v>294</v>
      </c>
      <c r="G2482" s="1" t="s">
        <v>3</v>
      </c>
      <c r="H2482" s="1" t="s">
        <v>161</v>
      </c>
      <c r="I2482" s="1" t="s">
        <v>132</v>
      </c>
      <c r="J2482" s="1" t="s">
        <v>1369</v>
      </c>
      <c r="K2482" s="1" t="s">
        <v>2215</v>
      </c>
      <c r="L2482" s="30">
        <v>854</v>
      </c>
      <c r="M2482" s="30">
        <v>2507</v>
      </c>
      <c r="N2482" s="30">
        <v>2000</v>
      </c>
      <c r="O2482" s="30">
        <v>15000</v>
      </c>
      <c r="P2482" s="27">
        <v>7.2</v>
      </c>
      <c r="Q2482" s="30">
        <v>343</v>
      </c>
      <c r="R2482" s="30">
        <v>128</v>
      </c>
      <c r="S2482" s="9">
        <v>15523168</v>
      </c>
      <c r="T2482" s="9">
        <v>45000000</v>
      </c>
      <c r="U2482" s="9">
        <f>IMDB4[[#This Row],[Gross Revenue]]-IMDB4[[#This Row],[Budget]]</f>
        <v>-29476832</v>
      </c>
      <c r="V2482" s="9" t="str">
        <f>IF(IMDB4[[#This Row],[Profit]]&gt;0,"Hit","Flop")</f>
        <v>Flop</v>
      </c>
      <c r="W2482" s="9" t="str" cm="1">
        <f t="array" ref="W2482">_xlfn.IFS(IMDB4[[#This Row],[IMDb Score (1-10)]]&gt;=8,"Excellent",IMDB4[[#This Row],[IMDb Score (1-10)]]&gt;=7,"Good",IMDB4[[#This Row],[IMDb Score (1-10)]]&gt;=5,"Average",TRUE,"Poor")</f>
        <v>Good</v>
      </c>
      <c r="X2482" s="9" t="str">
        <f>IF(IMDB4[[#This Row],[Duration (min)]]&lt;90,"Short",IF(IMDB4[[#This Row],[Duration (min)]]&lt;=120,"Medium", "Long"))</f>
        <v>Long</v>
      </c>
    </row>
    <row r="2483" spans="1:24" x14ac:dyDescent="0.25">
      <c r="A2483" s="1" t="s">
        <v>610</v>
      </c>
      <c r="B2483" s="2">
        <v>31980</v>
      </c>
      <c r="C2483" s="30">
        <f>YEAR(IMDB4[[#This Row],[Release Date]])</f>
        <v>1987</v>
      </c>
      <c r="D2483" s="30" t="str">
        <f>FLOOR(IMDB4[[#This Row],[Year]],10)&amp;"s"</f>
        <v>1980s</v>
      </c>
      <c r="E2483" s="1" t="s">
        <v>32</v>
      </c>
      <c r="F2483" s="1" t="s">
        <v>20</v>
      </c>
      <c r="G2483" s="1" t="s">
        <v>3</v>
      </c>
      <c r="H2483" s="1" t="s">
        <v>4</v>
      </c>
      <c r="I2483" s="1" t="s">
        <v>84</v>
      </c>
      <c r="J2483" s="1" t="s">
        <v>498</v>
      </c>
      <c r="K2483" s="1" t="s">
        <v>242</v>
      </c>
      <c r="L2483" s="30">
        <v>854</v>
      </c>
      <c r="M2483" s="30">
        <v>1653</v>
      </c>
      <c r="N2483" s="30">
        <v>11000</v>
      </c>
      <c r="O2483" s="30">
        <v>0</v>
      </c>
      <c r="P2483" s="27">
        <v>7.6</v>
      </c>
      <c r="Q2483" s="30">
        <v>64</v>
      </c>
      <c r="R2483" s="30">
        <v>88</v>
      </c>
      <c r="S2483" s="9">
        <v>14792779</v>
      </c>
      <c r="T2483" s="9">
        <v>16000000</v>
      </c>
      <c r="U2483" s="9">
        <f>IMDB4[[#This Row],[Gross Revenue]]-IMDB4[[#This Row],[Budget]]</f>
        <v>-1207221</v>
      </c>
      <c r="V2483" s="9" t="str">
        <f>IF(IMDB4[[#This Row],[Profit]]&gt;0,"Hit","Flop")</f>
        <v>Flop</v>
      </c>
      <c r="W2483" s="9" t="str" cm="1">
        <f t="array" ref="W2483">_xlfn.IFS(IMDB4[[#This Row],[IMDb Score (1-10)]]&gt;=8,"Excellent",IMDB4[[#This Row],[IMDb Score (1-10)]]&gt;=7,"Good",IMDB4[[#This Row],[IMDb Score (1-10)]]&gt;=5,"Average",TRUE,"Poor")</f>
        <v>Good</v>
      </c>
      <c r="X2483" s="9" t="str">
        <f>IF(IMDB4[[#This Row],[Duration (min)]]&lt;90,"Short",IF(IMDB4[[#This Row],[Duration (min)]]&lt;=120,"Medium", "Long"))</f>
        <v>Short</v>
      </c>
    </row>
    <row r="2484" spans="1:24" x14ac:dyDescent="0.25">
      <c r="A2484" s="1" t="s">
        <v>968</v>
      </c>
      <c r="B2484" s="2">
        <v>34146</v>
      </c>
      <c r="C2484" s="30">
        <f>YEAR(IMDB4[[#This Row],[Release Date]])</f>
        <v>1993</v>
      </c>
      <c r="D2484" s="30" t="str">
        <f>FLOOR(IMDB4[[#This Row],[Year]],10)&amp;"s"</f>
        <v>1990s</v>
      </c>
      <c r="E2484" s="1" t="s">
        <v>32</v>
      </c>
      <c r="F2484" s="1" t="s">
        <v>9</v>
      </c>
      <c r="G2484" s="1" t="s">
        <v>3</v>
      </c>
      <c r="H2484" s="1" t="s">
        <v>4</v>
      </c>
      <c r="I2484" s="1" t="s">
        <v>84</v>
      </c>
      <c r="J2484" s="1" t="s">
        <v>969</v>
      </c>
      <c r="K2484" s="1" t="s">
        <v>970</v>
      </c>
      <c r="L2484" s="30">
        <v>854</v>
      </c>
      <c r="M2484" s="30">
        <v>2107</v>
      </c>
      <c r="N2484" s="30">
        <v>33</v>
      </c>
      <c r="O2484" s="30">
        <v>0</v>
      </c>
      <c r="P2484" s="27">
        <v>7.7</v>
      </c>
      <c r="Q2484" s="30">
        <v>22</v>
      </c>
      <c r="R2484" s="30">
        <v>271</v>
      </c>
      <c r="S2484" s="9">
        <v>10769960</v>
      </c>
      <c r="T2484" s="9">
        <v>25000000</v>
      </c>
      <c r="U2484" s="9">
        <f>IMDB4[[#This Row],[Gross Revenue]]-IMDB4[[#This Row],[Budget]]</f>
        <v>-14230040</v>
      </c>
      <c r="V2484" s="9" t="str">
        <f>IF(IMDB4[[#This Row],[Profit]]&gt;0,"Hit","Flop")</f>
        <v>Flop</v>
      </c>
      <c r="W2484" s="9" t="str" cm="1">
        <f t="array" ref="W2484">_xlfn.IFS(IMDB4[[#This Row],[IMDb Score (1-10)]]&gt;=8,"Excellent",IMDB4[[#This Row],[IMDb Score (1-10)]]&gt;=7,"Good",IMDB4[[#This Row],[IMDb Score (1-10)]]&gt;=5,"Average",TRUE,"Poor")</f>
        <v>Good</v>
      </c>
      <c r="X2484" s="9" t="str">
        <f>IF(IMDB4[[#This Row],[Duration (min)]]&lt;90,"Short",IF(IMDB4[[#This Row],[Duration (min)]]&lt;=120,"Medium", "Long"))</f>
        <v>Long</v>
      </c>
    </row>
    <row r="2485" spans="1:24" x14ac:dyDescent="0.25">
      <c r="A2485" s="1" t="s">
        <v>2134</v>
      </c>
      <c r="B2485" s="2">
        <v>36347</v>
      </c>
      <c r="C2485" s="30">
        <f>YEAR(IMDB4[[#This Row],[Release Date]])</f>
        <v>1999</v>
      </c>
      <c r="D2485" s="30" t="str">
        <f>FLOOR(IMDB4[[#This Row],[Year]],10)&amp;"s"</f>
        <v>1990s</v>
      </c>
      <c r="E2485" s="1" t="s">
        <v>32</v>
      </c>
      <c r="F2485" s="1" t="s">
        <v>77</v>
      </c>
      <c r="G2485" s="1" t="s">
        <v>3</v>
      </c>
      <c r="H2485" s="1" t="s">
        <v>1877</v>
      </c>
      <c r="I2485" s="1" t="s">
        <v>92</v>
      </c>
      <c r="J2485" s="1" t="s">
        <v>969</v>
      </c>
      <c r="K2485" s="1" t="s">
        <v>2135</v>
      </c>
      <c r="L2485" s="30">
        <v>854</v>
      </c>
      <c r="M2485" s="30">
        <v>2705</v>
      </c>
      <c r="N2485" s="30">
        <v>0</v>
      </c>
      <c r="O2485" s="30">
        <v>271</v>
      </c>
      <c r="P2485" s="27">
        <v>6.2</v>
      </c>
      <c r="Q2485" s="30">
        <v>10</v>
      </c>
      <c r="R2485" s="30">
        <v>121</v>
      </c>
      <c r="S2485" s="9">
        <v>229311</v>
      </c>
      <c r="T2485" s="9">
        <v>11350000</v>
      </c>
      <c r="U2485" s="9">
        <f>IMDB4[[#This Row],[Gross Revenue]]-IMDB4[[#This Row],[Budget]]</f>
        <v>-11120689</v>
      </c>
      <c r="V2485" s="9" t="str">
        <f>IF(IMDB4[[#This Row],[Profit]]&gt;0,"Hit","Flop")</f>
        <v>Flop</v>
      </c>
      <c r="W2485" s="9" t="str" cm="1">
        <f t="array" ref="W2485">_xlfn.IFS(IMDB4[[#This Row],[IMDb Score (1-10)]]&gt;=8,"Excellent",IMDB4[[#This Row],[IMDb Score (1-10)]]&gt;=7,"Good",IMDB4[[#This Row],[IMDb Score (1-10)]]&gt;=5,"Average",TRUE,"Poor")</f>
        <v>Average</v>
      </c>
      <c r="X2485" s="9" t="str">
        <f>IF(IMDB4[[#This Row],[Duration (min)]]&lt;90,"Short",IF(IMDB4[[#This Row],[Duration (min)]]&lt;=120,"Medium", "Long"))</f>
        <v>Long</v>
      </c>
    </row>
    <row r="2486" spans="1:24" x14ac:dyDescent="0.25">
      <c r="A2486" s="1" t="s">
        <v>5426</v>
      </c>
      <c r="B2486" s="2">
        <v>40171</v>
      </c>
      <c r="C2486" s="30">
        <f>YEAR(IMDB4[[#This Row],[Release Date]])</f>
        <v>2009</v>
      </c>
      <c r="D2486" s="30" t="str">
        <f>FLOOR(IMDB4[[#This Row],[Year]],10)&amp;"s"</f>
        <v>2000s</v>
      </c>
      <c r="E2486" s="1" t="s">
        <v>32</v>
      </c>
      <c r="F2486" s="1" t="s">
        <v>33</v>
      </c>
      <c r="G2486" s="1" t="s">
        <v>3</v>
      </c>
      <c r="H2486" s="1" t="s">
        <v>4</v>
      </c>
      <c r="I2486" s="1" t="s">
        <v>28</v>
      </c>
      <c r="J2486" s="1" t="s">
        <v>496</v>
      </c>
      <c r="K2486" s="1" t="s">
        <v>887</v>
      </c>
      <c r="L2486" s="30">
        <v>852</v>
      </c>
      <c r="M2486" s="30">
        <v>2480</v>
      </c>
      <c r="N2486" s="30">
        <v>63</v>
      </c>
      <c r="O2486" s="30">
        <v>5000</v>
      </c>
      <c r="P2486" s="27">
        <v>7.1</v>
      </c>
      <c r="Q2486" s="30">
        <v>228</v>
      </c>
      <c r="R2486" s="30">
        <v>97</v>
      </c>
      <c r="S2486" s="9">
        <v>104374107</v>
      </c>
      <c r="T2486" s="9">
        <v>105000000</v>
      </c>
      <c r="U2486" s="9">
        <f>IMDB4[[#This Row],[Gross Revenue]]-IMDB4[[#This Row],[Budget]]</f>
        <v>-625893</v>
      </c>
      <c r="V2486" s="9" t="str">
        <f>IF(IMDB4[[#This Row],[Profit]]&gt;0,"Hit","Flop")</f>
        <v>Flop</v>
      </c>
      <c r="W2486" s="9" t="str" cm="1">
        <f t="array" ref="W2486">_xlfn.IFS(IMDB4[[#This Row],[IMDb Score (1-10)]]&gt;=8,"Excellent",IMDB4[[#This Row],[IMDb Score (1-10)]]&gt;=7,"Good",IMDB4[[#This Row],[IMDb Score (1-10)]]&gt;=5,"Average",TRUE,"Poor")</f>
        <v>Good</v>
      </c>
      <c r="X2486" s="9" t="str">
        <f>IF(IMDB4[[#This Row],[Duration (min)]]&lt;90,"Short",IF(IMDB4[[#This Row],[Duration (min)]]&lt;=120,"Medium", "Long"))</f>
        <v>Medium</v>
      </c>
    </row>
    <row r="2487" spans="1:24" x14ac:dyDescent="0.25">
      <c r="A2487" s="1" t="s">
        <v>495</v>
      </c>
      <c r="B2487" s="2">
        <v>31242</v>
      </c>
      <c r="C2487" s="30">
        <f>YEAR(IMDB4[[#This Row],[Release Date]])</f>
        <v>1985</v>
      </c>
      <c r="D2487" s="30" t="str">
        <f>FLOOR(IMDB4[[#This Row],[Year]],10)&amp;"s"</f>
        <v>1980s</v>
      </c>
      <c r="E2487" s="1" t="s">
        <v>32</v>
      </c>
      <c r="F2487" s="1" t="s">
        <v>9</v>
      </c>
      <c r="G2487" s="1" t="s">
        <v>3</v>
      </c>
      <c r="H2487" s="1" t="s">
        <v>4</v>
      </c>
      <c r="I2487" s="1" t="s">
        <v>132</v>
      </c>
      <c r="J2487" s="1" t="s">
        <v>496</v>
      </c>
      <c r="K2487" s="1" t="s">
        <v>225</v>
      </c>
      <c r="L2487" s="30">
        <v>852</v>
      </c>
      <c r="M2487" s="30">
        <v>2592</v>
      </c>
      <c r="N2487" s="30">
        <v>14000</v>
      </c>
      <c r="O2487" s="30">
        <v>6000</v>
      </c>
      <c r="P2487" s="27">
        <v>7.8</v>
      </c>
      <c r="Q2487" s="30">
        <v>70</v>
      </c>
      <c r="R2487" s="30">
        <v>154</v>
      </c>
      <c r="S2487" s="9">
        <v>94175854</v>
      </c>
      <c r="T2487" s="9">
        <v>15000000</v>
      </c>
      <c r="U2487" s="9">
        <f>IMDB4[[#This Row],[Gross Revenue]]-IMDB4[[#This Row],[Budget]]</f>
        <v>79175854</v>
      </c>
      <c r="V2487" s="9" t="str">
        <f>IF(IMDB4[[#This Row],[Profit]]&gt;0,"Hit","Flop")</f>
        <v>Hit</v>
      </c>
      <c r="W2487" s="9" t="str" cm="1">
        <f t="array" ref="W2487">_xlfn.IFS(IMDB4[[#This Row],[IMDb Score (1-10)]]&gt;=8,"Excellent",IMDB4[[#This Row],[IMDb Score (1-10)]]&gt;=7,"Good",IMDB4[[#This Row],[IMDb Score (1-10)]]&gt;=5,"Average",TRUE,"Poor")</f>
        <v>Good</v>
      </c>
      <c r="X2487" s="9" t="str">
        <f>IF(IMDB4[[#This Row],[Duration (min)]]&lt;90,"Short",IF(IMDB4[[#This Row],[Duration (min)]]&lt;=120,"Medium", "Long"))</f>
        <v>Long</v>
      </c>
    </row>
    <row r="2488" spans="1:24" x14ac:dyDescent="0.25">
      <c r="A2488" s="1" t="s">
        <v>6414</v>
      </c>
      <c r="B2488" s="2">
        <v>41463</v>
      </c>
      <c r="C2488" s="30">
        <f>YEAR(IMDB4[[#This Row],[Release Date]])</f>
        <v>2013</v>
      </c>
      <c r="D2488" s="30" t="str">
        <f>FLOOR(IMDB4[[#This Row],[Year]],10)&amp;"s"</f>
        <v>2010s</v>
      </c>
      <c r="E2488" s="1" t="s">
        <v>32</v>
      </c>
      <c r="F2488" s="1" t="s">
        <v>315</v>
      </c>
      <c r="G2488" s="1" t="s">
        <v>3</v>
      </c>
      <c r="H2488" s="1" t="s">
        <v>4</v>
      </c>
      <c r="I2488" s="1" t="s">
        <v>132</v>
      </c>
      <c r="J2488" s="1" t="s">
        <v>4462</v>
      </c>
      <c r="K2488" s="1" t="s">
        <v>3746</v>
      </c>
      <c r="L2488" s="30">
        <v>852</v>
      </c>
      <c r="M2488" s="30">
        <v>2975</v>
      </c>
      <c r="N2488" s="30">
        <v>0</v>
      </c>
      <c r="O2488" s="30">
        <v>35000</v>
      </c>
      <c r="P2488" s="27">
        <v>6.6</v>
      </c>
      <c r="Q2488" s="30">
        <v>318</v>
      </c>
      <c r="R2488" s="30">
        <v>106</v>
      </c>
      <c r="S2488" s="9">
        <v>83574831</v>
      </c>
      <c r="T2488" s="9">
        <v>5000000</v>
      </c>
      <c r="U2488" s="9">
        <f>IMDB4[[#This Row],[Gross Revenue]]-IMDB4[[#This Row],[Budget]]</f>
        <v>78574831</v>
      </c>
      <c r="V2488" s="9" t="str">
        <f>IF(IMDB4[[#This Row],[Profit]]&gt;0,"Hit","Flop")</f>
        <v>Hit</v>
      </c>
      <c r="W2488" s="9" t="str" cm="1">
        <f t="array" ref="W2488">_xlfn.IFS(IMDB4[[#This Row],[IMDb Score (1-10)]]&gt;=8,"Excellent",IMDB4[[#This Row],[IMDb Score (1-10)]]&gt;=7,"Good",IMDB4[[#This Row],[IMDb Score (1-10)]]&gt;=5,"Average",TRUE,"Poor")</f>
        <v>Average</v>
      </c>
      <c r="X2488" s="9" t="str">
        <f>IF(IMDB4[[#This Row],[Duration (min)]]&lt;90,"Short",IF(IMDB4[[#This Row],[Duration (min)]]&lt;=120,"Medium", "Long"))</f>
        <v>Medium</v>
      </c>
    </row>
    <row r="2489" spans="1:24" x14ac:dyDescent="0.25">
      <c r="A2489" s="1" t="s">
        <v>5558</v>
      </c>
      <c r="B2489" s="2">
        <v>40422</v>
      </c>
      <c r="C2489" s="30">
        <f>YEAR(IMDB4[[#This Row],[Release Date]])</f>
        <v>2010</v>
      </c>
      <c r="D2489" s="30" t="str">
        <f>FLOOR(IMDB4[[#This Row],[Year]],10)&amp;"s"</f>
        <v>2010s</v>
      </c>
      <c r="E2489" s="1" t="s">
        <v>32</v>
      </c>
      <c r="F2489" s="1" t="s">
        <v>315</v>
      </c>
      <c r="G2489" s="1" t="s">
        <v>3</v>
      </c>
      <c r="H2489" s="1" t="s">
        <v>4</v>
      </c>
      <c r="I2489" s="1" t="s">
        <v>132</v>
      </c>
      <c r="J2489" s="1" t="s">
        <v>4462</v>
      </c>
      <c r="K2489" s="1" t="s">
        <v>3746</v>
      </c>
      <c r="L2489" s="30">
        <v>852</v>
      </c>
      <c r="M2489" s="30">
        <v>3030</v>
      </c>
      <c r="N2489" s="30">
        <v>0</v>
      </c>
      <c r="O2489" s="30">
        <v>60000</v>
      </c>
      <c r="P2489" s="27">
        <v>6.8</v>
      </c>
      <c r="Q2489" s="30">
        <v>445</v>
      </c>
      <c r="R2489" s="30">
        <v>103</v>
      </c>
      <c r="S2489" s="9">
        <v>53991137</v>
      </c>
      <c r="T2489" s="9">
        <v>1500000</v>
      </c>
      <c r="U2489" s="9">
        <f>IMDB4[[#This Row],[Gross Revenue]]-IMDB4[[#This Row],[Budget]]</f>
        <v>52491137</v>
      </c>
      <c r="V2489" s="9" t="str">
        <f>IF(IMDB4[[#This Row],[Profit]]&gt;0,"Hit","Flop")</f>
        <v>Hit</v>
      </c>
      <c r="W2489" s="9" t="str" cm="1">
        <f t="array" ref="W2489">_xlfn.IFS(IMDB4[[#This Row],[IMDb Score (1-10)]]&gt;=8,"Excellent",IMDB4[[#This Row],[IMDb Score (1-10)]]&gt;=7,"Good",IMDB4[[#This Row],[IMDb Score (1-10)]]&gt;=5,"Average",TRUE,"Poor")</f>
        <v>Average</v>
      </c>
      <c r="X2489" s="9" t="str">
        <f>IF(IMDB4[[#This Row],[Duration (min)]]&lt;90,"Short",IF(IMDB4[[#This Row],[Duration (min)]]&lt;=120,"Medium", "Long"))</f>
        <v>Medium</v>
      </c>
    </row>
    <row r="2490" spans="1:24" x14ac:dyDescent="0.25">
      <c r="A2490" s="1" t="s">
        <v>6883</v>
      </c>
      <c r="B2490" s="2">
        <v>42310</v>
      </c>
      <c r="C2490" s="30">
        <f>YEAR(IMDB4[[#This Row],[Release Date]])</f>
        <v>2015</v>
      </c>
      <c r="D2490" s="30" t="str">
        <f>FLOOR(IMDB4[[#This Row],[Year]],10)&amp;"s"</f>
        <v>2010s</v>
      </c>
      <c r="E2490" s="1" t="s">
        <v>32</v>
      </c>
      <c r="F2490" s="1" t="s">
        <v>315</v>
      </c>
      <c r="G2490" s="1" t="s">
        <v>3</v>
      </c>
      <c r="H2490" s="1" t="s">
        <v>338</v>
      </c>
      <c r="I2490" s="1" t="s">
        <v>132</v>
      </c>
      <c r="J2490" s="1" t="s">
        <v>4462</v>
      </c>
      <c r="K2490" s="1" t="s">
        <v>6884</v>
      </c>
      <c r="L2490" s="30">
        <v>852</v>
      </c>
      <c r="M2490" s="30">
        <v>2426</v>
      </c>
      <c r="N2490" s="30">
        <v>482</v>
      </c>
      <c r="O2490" s="30">
        <v>29000</v>
      </c>
      <c r="P2490" s="27">
        <v>6.1</v>
      </c>
      <c r="Q2490" s="30">
        <v>242</v>
      </c>
      <c r="R2490" s="30">
        <v>97</v>
      </c>
      <c r="S2490" s="9">
        <v>52200504</v>
      </c>
      <c r="T2490" s="9">
        <v>10000000</v>
      </c>
      <c r="U2490" s="9">
        <f>IMDB4[[#This Row],[Gross Revenue]]-IMDB4[[#This Row],[Budget]]</f>
        <v>42200504</v>
      </c>
      <c r="V2490" s="9" t="str">
        <f>IF(IMDB4[[#This Row],[Profit]]&gt;0,"Hit","Flop")</f>
        <v>Hit</v>
      </c>
      <c r="W2490" s="9" t="str" cm="1">
        <f t="array" ref="W2490">_xlfn.IFS(IMDB4[[#This Row],[IMDb Score (1-10)]]&gt;=8,"Excellent",IMDB4[[#This Row],[IMDb Score (1-10)]]&gt;=7,"Good",IMDB4[[#This Row],[IMDb Score (1-10)]]&gt;=5,"Average",TRUE,"Poor")</f>
        <v>Average</v>
      </c>
      <c r="X2490" s="9" t="str">
        <f>IF(IMDB4[[#This Row],[Duration (min)]]&lt;90,"Short",IF(IMDB4[[#This Row],[Duration (min)]]&lt;=120,"Medium", "Long"))</f>
        <v>Medium</v>
      </c>
    </row>
    <row r="2491" spans="1:24" x14ac:dyDescent="0.25">
      <c r="A2491" s="1" t="s">
        <v>6702</v>
      </c>
      <c r="B2491" s="2">
        <v>41918</v>
      </c>
      <c r="C2491" s="30">
        <f>YEAR(IMDB4[[#This Row],[Release Date]])</f>
        <v>2014</v>
      </c>
      <c r="D2491" s="30" t="str">
        <f>FLOOR(IMDB4[[#This Row],[Year]],10)&amp;"s"</f>
        <v>2010s</v>
      </c>
      <c r="E2491" s="1" t="s">
        <v>32</v>
      </c>
      <c r="F2491" s="1" t="s">
        <v>315</v>
      </c>
      <c r="G2491" s="1" t="s">
        <v>3</v>
      </c>
      <c r="H2491" s="1" t="s">
        <v>4</v>
      </c>
      <c r="I2491" s="1" t="s">
        <v>132</v>
      </c>
      <c r="J2491" s="1" t="s">
        <v>4462</v>
      </c>
      <c r="K2491" s="1" t="s">
        <v>6703</v>
      </c>
      <c r="L2491" s="30">
        <v>852</v>
      </c>
      <c r="M2491" s="30">
        <v>5056</v>
      </c>
      <c r="N2491" s="30">
        <v>10</v>
      </c>
      <c r="O2491" s="30">
        <v>18000</v>
      </c>
      <c r="P2491" s="27">
        <v>4.4000000000000004</v>
      </c>
      <c r="Q2491" s="30">
        <v>183</v>
      </c>
      <c r="R2491" s="30">
        <v>89</v>
      </c>
      <c r="S2491" s="9">
        <v>50820940</v>
      </c>
      <c r="T2491" s="9">
        <v>5000000</v>
      </c>
      <c r="U2491" s="9">
        <f>IMDB4[[#This Row],[Gross Revenue]]-IMDB4[[#This Row],[Budget]]</f>
        <v>45820940</v>
      </c>
      <c r="V2491" s="9" t="str">
        <f>IF(IMDB4[[#This Row],[Profit]]&gt;0,"Hit","Flop")</f>
        <v>Hit</v>
      </c>
      <c r="W2491" s="9" t="str" cm="1">
        <f t="array" ref="W2491">_xlfn.IFS(IMDB4[[#This Row],[IMDb Score (1-10)]]&gt;=8,"Excellent",IMDB4[[#This Row],[IMDb Score (1-10)]]&gt;=7,"Good",IMDB4[[#This Row],[IMDb Score (1-10)]]&gt;=5,"Average",TRUE,"Poor")</f>
        <v>Poor</v>
      </c>
      <c r="X2491" s="9" t="str">
        <f>IF(IMDB4[[#This Row],[Duration (min)]]&lt;90,"Short",IF(IMDB4[[#This Row],[Duration (min)]]&lt;=120,"Medium", "Long"))</f>
        <v>Short</v>
      </c>
    </row>
    <row r="2492" spans="1:24" x14ac:dyDescent="0.25">
      <c r="A2492" s="1" t="s">
        <v>4461</v>
      </c>
      <c r="B2492" s="2">
        <v>38858</v>
      </c>
      <c r="C2492" s="30">
        <f>YEAR(IMDB4[[#This Row],[Release Date]])</f>
        <v>2006</v>
      </c>
      <c r="D2492" s="30" t="str">
        <f>FLOOR(IMDB4[[#This Row],[Year]],10)&amp;"s"</f>
        <v>2000s</v>
      </c>
      <c r="E2492" s="1" t="s">
        <v>32</v>
      </c>
      <c r="F2492" s="1" t="s">
        <v>77</v>
      </c>
      <c r="G2492" s="1" t="s">
        <v>3</v>
      </c>
      <c r="H2492" s="1" t="s">
        <v>11</v>
      </c>
      <c r="I2492" s="1" t="s">
        <v>92</v>
      </c>
      <c r="J2492" s="1" t="s">
        <v>4462</v>
      </c>
      <c r="K2492" s="1" t="s">
        <v>3317</v>
      </c>
      <c r="L2492" s="30">
        <v>852</v>
      </c>
      <c r="M2492" s="30">
        <v>2604</v>
      </c>
      <c r="N2492" s="30">
        <v>160</v>
      </c>
      <c r="O2492" s="30">
        <v>4000</v>
      </c>
      <c r="P2492" s="27">
        <v>5.6</v>
      </c>
      <c r="Q2492" s="30">
        <v>285</v>
      </c>
      <c r="R2492" s="30">
        <v>105</v>
      </c>
      <c r="S2492" s="9">
        <v>34014398</v>
      </c>
      <c r="T2492" s="9">
        <v>33000000</v>
      </c>
      <c r="U2492" s="9">
        <f>IMDB4[[#This Row],[Gross Revenue]]-IMDB4[[#This Row],[Budget]]</f>
        <v>1014398</v>
      </c>
      <c r="V2492" s="9" t="str">
        <f>IF(IMDB4[[#This Row],[Profit]]&gt;0,"Hit","Flop")</f>
        <v>Hit</v>
      </c>
      <c r="W2492" s="9" t="str" cm="1">
        <f t="array" ref="W2492">_xlfn.IFS(IMDB4[[#This Row],[IMDb Score (1-10)]]&gt;=8,"Excellent",IMDB4[[#This Row],[IMDb Score (1-10)]]&gt;=7,"Good",IMDB4[[#This Row],[IMDb Score (1-10)]]&gt;=5,"Average",TRUE,"Poor")</f>
        <v>Average</v>
      </c>
      <c r="X2492" s="9" t="str">
        <f>IF(IMDB4[[#This Row],[Duration (min)]]&lt;90,"Short",IF(IMDB4[[#This Row],[Duration (min)]]&lt;=120,"Medium", "Long"))</f>
        <v>Medium</v>
      </c>
    </row>
    <row r="2493" spans="1:24" x14ac:dyDescent="0.25">
      <c r="A2493" s="1" t="s">
        <v>1725</v>
      </c>
      <c r="B2493" s="2">
        <v>36095</v>
      </c>
      <c r="C2493" s="30">
        <f>YEAR(IMDB4[[#This Row],[Release Date]])</f>
        <v>1998</v>
      </c>
      <c r="D2493" s="30" t="str">
        <f>FLOOR(IMDB4[[#This Row],[Year]],10)&amp;"s"</f>
        <v>1990s</v>
      </c>
      <c r="E2493" s="1" t="s">
        <v>32</v>
      </c>
      <c r="F2493" s="1" t="s">
        <v>9</v>
      </c>
      <c r="G2493" s="1" t="s">
        <v>3</v>
      </c>
      <c r="H2493" s="1" t="s">
        <v>4</v>
      </c>
      <c r="I2493" s="1" t="s">
        <v>92</v>
      </c>
      <c r="J2493" s="1" t="s">
        <v>496</v>
      </c>
      <c r="K2493" s="1" t="s">
        <v>881</v>
      </c>
      <c r="L2493" s="30">
        <v>852</v>
      </c>
      <c r="M2493" s="30">
        <v>2397</v>
      </c>
      <c r="N2493" s="30">
        <v>438</v>
      </c>
      <c r="O2493" s="30">
        <v>853</v>
      </c>
      <c r="P2493" s="27">
        <v>5.9</v>
      </c>
      <c r="Q2493" s="30">
        <v>78</v>
      </c>
      <c r="R2493" s="30">
        <v>172</v>
      </c>
      <c r="S2493" s="9">
        <v>22843047</v>
      </c>
      <c r="T2493" s="9">
        <v>55000000</v>
      </c>
      <c r="U2493" s="9">
        <f>IMDB4[[#This Row],[Gross Revenue]]-IMDB4[[#This Row],[Budget]]</f>
        <v>-32156953</v>
      </c>
      <c r="V2493" s="9" t="str">
        <f>IF(IMDB4[[#This Row],[Profit]]&gt;0,"Hit","Flop")</f>
        <v>Flop</v>
      </c>
      <c r="W2493" s="9" t="str" cm="1">
        <f t="array" ref="W2493">_xlfn.IFS(IMDB4[[#This Row],[IMDb Score (1-10)]]&gt;=8,"Excellent",IMDB4[[#This Row],[IMDb Score (1-10)]]&gt;=7,"Good",IMDB4[[#This Row],[IMDb Score (1-10)]]&gt;=5,"Average",TRUE,"Poor")</f>
        <v>Average</v>
      </c>
      <c r="X2493" s="9" t="str">
        <f>IF(IMDB4[[#This Row],[Duration (min)]]&lt;90,"Short",IF(IMDB4[[#This Row],[Duration (min)]]&lt;=120,"Medium", "Long"))</f>
        <v>Long</v>
      </c>
    </row>
    <row r="2494" spans="1:24" x14ac:dyDescent="0.25">
      <c r="A2494" s="1" t="s">
        <v>6145</v>
      </c>
      <c r="B2494" s="2">
        <v>41165</v>
      </c>
      <c r="C2494" s="30">
        <f>YEAR(IMDB4[[#This Row],[Release Date]])</f>
        <v>2012</v>
      </c>
      <c r="D2494" s="30" t="str">
        <f>FLOOR(IMDB4[[#This Row],[Year]],10)&amp;"s"</f>
        <v>2010s</v>
      </c>
      <c r="E2494" s="1" t="s">
        <v>32</v>
      </c>
      <c r="F2494" s="1" t="s">
        <v>40</v>
      </c>
      <c r="G2494" s="1" t="s">
        <v>3</v>
      </c>
      <c r="H2494" s="1" t="s">
        <v>4</v>
      </c>
      <c r="I2494" s="1" t="s">
        <v>84</v>
      </c>
      <c r="J2494" s="1" t="s">
        <v>992</v>
      </c>
      <c r="K2494" s="1" t="s">
        <v>1718</v>
      </c>
      <c r="L2494" s="30">
        <v>851</v>
      </c>
      <c r="M2494" s="30">
        <v>2444</v>
      </c>
      <c r="N2494" s="30">
        <v>35</v>
      </c>
      <c r="O2494" s="30">
        <v>17000</v>
      </c>
      <c r="P2494" s="27">
        <v>6.9</v>
      </c>
      <c r="Q2494" s="30">
        <v>211</v>
      </c>
      <c r="R2494" s="30">
        <v>93</v>
      </c>
      <c r="S2494" s="9">
        <v>216366733</v>
      </c>
      <c r="T2494" s="9">
        <v>145000000</v>
      </c>
      <c r="U2494" s="9">
        <f>IMDB4[[#This Row],[Gross Revenue]]-IMDB4[[#This Row],[Budget]]</f>
        <v>71366733</v>
      </c>
      <c r="V2494" s="9" t="str">
        <f>IF(IMDB4[[#This Row],[Profit]]&gt;0,"Hit","Flop")</f>
        <v>Hit</v>
      </c>
      <c r="W2494" s="9" t="str" cm="1">
        <f t="array" ref="W2494">_xlfn.IFS(IMDB4[[#This Row],[IMDb Score (1-10)]]&gt;=8,"Excellent",IMDB4[[#This Row],[IMDb Score (1-10)]]&gt;=7,"Good",IMDB4[[#This Row],[IMDb Score (1-10)]]&gt;=5,"Average",TRUE,"Poor")</f>
        <v>Average</v>
      </c>
      <c r="X2494" s="9" t="str">
        <f>IF(IMDB4[[#This Row],[Duration (min)]]&lt;90,"Short",IF(IMDB4[[#This Row],[Duration (min)]]&lt;=120,"Medium", "Long"))</f>
        <v>Medium</v>
      </c>
    </row>
    <row r="2495" spans="1:24" x14ac:dyDescent="0.25">
      <c r="A2495" s="1" t="s">
        <v>4029</v>
      </c>
      <c r="B2495" s="2">
        <v>38434</v>
      </c>
      <c r="C2495" s="30">
        <f>YEAR(IMDB4[[#This Row],[Release Date]])</f>
        <v>2005</v>
      </c>
      <c r="D2495" s="30" t="str">
        <f>FLOOR(IMDB4[[#This Row],[Year]],10)&amp;"s"</f>
        <v>2000s</v>
      </c>
      <c r="E2495" s="1" t="s">
        <v>32</v>
      </c>
      <c r="F2495" s="1" t="s">
        <v>40</v>
      </c>
      <c r="G2495" s="1" t="s">
        <v>3</v>
      </c>
      <c r="H2495" s="1" t="s">
        <v>4</v>
      </c>
      <c r="I2495" s="1" t="s">
        <v>84</v>
      </c>
      <c r="J2495" s="1" t="s">
        <v>992</v>
      </c>
      <c r="K2495" s="1" t="s">
        <v>1718</v>
      </c>
      <c r="L2495" s="30">
        <v>851</v>
      </c>
      <c r="M2495" s="30">
        <v>1777</v>
      </c>
      <c r="N2495" s="30">
        <v>35</v>
      </c>
      <c r="O2495" s="30">
        <v>0</v>
      </c>
      <c r="P2495" s="27">
        <v>6.9</v>
      </c>
      <c r="Q2495" s="30">
        <v>181</v>
      </c>
      <c r="R2495" s="30">
        <v>86</v>
      </c>
      <c r="S2495" s="9">
        <v>193136719</v>
      </c>
      <c r="T2495" s="9">
        <v>75000000</v>
      </c>
      <c r="U2495" s="9">
        <f>IMDB4[[#This Row],[Gross Revenue]]-IMDB4[[#This Row],[Budget]]</f>
        <v>118136719</v>
      </c>
      <c r="V2495" s="9" t="str">
        <f>IF(IMDB4[[#This Row],[Profit]]&gt;0,"Hit","Flop")</f>
        <v>Hit</v>
      </c>
      <c r="W2495" s="9" t="str" cm="1">
        <f t="array" ref="W2495">_xlfn.IFS(IMDB4[[#This Row],[IMDb Score (1-10)]]&gt;=8,"Excellent",IMDB4[[#This Row],[IMDb Score (1-10)]]&gt;=7,"Good",IMDB4[[#This Row],[IMDb Score (1-10)]]&gt;=5,"Average",TRUE,"Poor")</f>
        <v>Average</v>
      </c>
      <c r="X2495" s="9" t="str">
        <f>IF(IMDB4[[#This Row],[Duration (min)]]&lt;90,"Short",IF(IMDB4[[#This Row],[Duration (min)]]&lt;=120,"Medium", "Long"))</f>
        <v>Short</v>
      </c>
    </row>
    <row r="2496" spans="1:24" x14ac:dyDescent="0.25">
      <c r="A2496" s="1" t="s">
        <v>1458</v>
      </c>
      <c r="B2496" s="2">
        <v>35322</v>
      </c>
      <c r="C2496" s="30">
        <f>YEAR(IMDB4[[#This Row],[Release Date]])</f>
        <v>1996</v>
      </c>
      <c r="D2496" s="30" t="str">
        <f>FLOOR(IMDB4[[#This Row],[Year]],10)&amp;"s"</f>
        <v>1990s</v>
      </c>
      <c r="E2496" s="1" t="s">
        <v>32</v>
      </c>
      <c r="F2496" s="1" t="s">
        <v>20</v>
      </c>
      <c r="G2496" s="1" t="s">
        <v>3</v>
      </c>
      <c r="H2496" s="1" t="s">
        <v>4</v>
      </c>
      <c r="I2496" s="1" t="s">
        <v>132</v>
      </c>
      <c r="J2496" s="1" t="s">
        <v>992</v>
      </c>
      <c r="K2496" s="1" t="s">
        <v>1056</v>
      </c>
      <c r="L2496" s="30">
        <v>851</v>
      </c>
      <c r="M2496" s="30">
        <v>3155</v>
      </c>
      <c r="N2496" s="30">
        <v>293</v>
      </c>
      <c r="O2496" s="30">
        <v>960</v>
      </c>
      <c r="P2496" s="27">
        <v>5.6</v>
      </c>
      <c r="Q2496" s="30">
        <v>57</v>
      </c>
      <c r="R2496" s="30">
        <v>95</v>
      </c>
      <c r="S2496" s="9">
        <v>128769345</v>
      </c>
      <c r="T2496" s="9">
        <v>54000000</v>
      </c>
      <c r="U2496" s="9">
        <f>IMDB4[[#This Row],[Gross Revenue]]-IMDB4[[#This Row],[Budget]]</f>
        <v>74769345</v>
      </c>
      <c r="V2496" s="9" t="str">
        <f>IF(IMDB4[[#This Row],[Profit]]&gt;0,"Hit","Flop")</f>
        <v>Hit</v>
      </c>
      <c r="W2496" s="9" t="str" cm="1">
        <f t="array" ref="W2496">_xlfn.IFS(IMDB4[[#This Row],[IMDb Score (1-10)]]&gt;=8,"Excellent",IMDB4[[#This Row],[IMDb Score (1-10)]]&gt;=7,"Good",IMDB4[[#This Row],[IMDb Score (1-10)]]&gt;=5,"Average",TRUE,"Poor")</f>
        <v>Average</v>
      </c>
      <c r="X2496" s="9" t="str">
        <f>IF(IMDB4[[#This Row],[Duration (min)]]&lt;90,"Short",IF(IMDB4[[#This Row],[Duration (min)]]&lt;=120,"Medium", "Long"))</f>
        <v>Medium</v>
      </c>
    </row>
    <row r="2497" spans="1:24" x14ac:dyDescent="0.25">
      <c r="A2497" s="1" t="s">
        <v>1052</v>
      </c>
      <c r="B2497" s="2">
        <v>34364</v>
      </c>
      <c r="C2497" s="30">
        <f>YEAR(IMDB4[[#This Row],[Release Date]])</f>
        <v>1994</v>
      </c>
      <c r="D2497" s="30" t="str">
        <f>FLOOR(IMDB4[[#This Row],[Year]],10)&amp;"s"</f>
        <v>1990s</v>
      </c>
      <c r="E2497" s="1" t="s">
        <v>32</v>
      </c>
      <c r="F2497" s="1" t="s">
        <v>77</v>
      </c>
      <c r="G2497" s="1" t="s">
        <v>3</v>
      </c>
      <c r="H2497" s="1" t="s">
        <v>4</v>
      </c>
      <c r="I2497" s="1" t="s">
        <v>92</v>
      </c>
      <c r="J2497" s="1" t="s">
        <v>992</v>
      </c>
      <c r="K2497" s="1" t="s">
        <v>1053</v>
      </c>
      <c r="L2497" s="30">
        <v>851</v>
      </c>
      <c r="M2497" s="30">
        <v>3190</v>
      </c>
      <c r="N2497" s="30">
        <v>322</v>
      </c>
      <c r="O2497" s="30">
        <v>368</v>
      </c>
      <c r="P2497" s="27">
        <v>5.8</v>
      </c>
      <c r="Q2497" s="30">
        <v>8</v>
      </c>
      <c r="R2497" s="30">
        <v>100</v>
      </c>
      <c r="S2497" s="9">
        <v>29392418</v>
      </c>
      <c r="T2497" s="9">
        <v>10000000</v>
      </c>
      <c r="U2497" s="9">
        <f>IMDB4[[#This Row],[Gross Revenue]]-IMDB4[[#This Row],[Budget]]</f>
        <v>19392418</v>
      </c>
      <c r="V2497" s="9" t="str">
        <f>IF(IMDB4[[#This Row],[Profit]]&gt;0,"Hit","Flop")</f>
        <v>Hit</v>
      </c>
      <c r="W2497" s="9" t="str" cm="1">
        <f t="array" ref="W2497">_xlfn.IFS(IMDB4[[#This Row],[IMDb Score (1-10)]]&gt;=8,"Excellent",IMDB4[[#This Row],[IMDb Score (1-10)]]&gt;=7,"Good",IMDB4[[#This Row],[IMDb Score (1-10)]]&gt;=5,"Average",TRUE,"Poor")</f>
        <v>Average</v>
      </c>
      <c r="X2497" s="9" t="str">
        <f>IF(IMDB4[[#This Row],[Duration (min)]]&lt;90,"Short",IF(IMDB4[[#This Row],[Duration (min)]]&lt;=120,"Medium", "Long"))</f>
        <v>Medium</v>
      </c>
    </row>
    <row r="2498" spans="1:24" x14ac:dyDescent="0.25">
      <c r="A2498" s="1" t="s">
        <v>991</v>
      </c>
      <c r="B2498" s="2">
        <v>34195</v>
      </c>
      <c r="C2498" s="30">
        <f>YEAR(IMDB4[[#This Row],[Release Date]])</f>
        <v>1993</v>
      </c>
      <c r="D2498" s="30" t="str">
        <f>FLOOR(IMDB4[[#This Row],[Year]],10)&amp;"s"</f>
        <v>1990s</v>
      </c>
      <c r="E2498" s="1" t="s">
        <v>32</v>
      </c>
      <c r="F2498" s="1" t="s">
        <v>2</v>
      </c>
      <c r="G2498" s="1" t="s">
        <v>3</v>
      </c>
      <c r="H2498" s="1" t="s">
        <v>4</v>
      </c>
      <c r="I2498" s="1" t="s">
        <v>92</v>
      </c>
      <c r="J2498" s="1" t="s">
        <v>992</v>
      </c>
      <c r="K2498" s="1" t="s">
        <v>993</v>
      </c>
      <c r="L2498" s="30">
        <v>851</v>
      </c>
      <c r="M2498" s="30">
        <v>3036</v>
      </c>
      <c r="N2498" s="30">
        <v>117</v>
      </c>
      <c r="O2498" s="30">
        <v>0</v>
      </c>
      <c r="P2498" s="27">
        <v>7.5</v>
      </c>
      <c r="Q2498" s="30">
        <v>28</v>
      </c>
      <c r="R2498" s="30">
        <v>97</v>
      </c>
      <c r="S2498" s="9">
        <v>27900000</v>
      </c>
      <c r="T2498" s="9">
        <v>3500000</v>
      </c>
      <c r="U2498" s="9">
        <f>IMDB4[[#This Row],[Gross Revenue]]-IMDB4[[#This Row],[Budget]]</f>
        <v>24400000</v>
      </c>
      <c r="V2498" s="9" t="str">
        <f>IF(IMDB4[[#This Row],[Profit]]&gt;0,"Hit","Flop")</f>
        <v>Hit</v>
      </c>
      <c r="W2498" s="9" t="str" cm="1">
        <f t="array" ref="W2498">_xlfn.IFS(IMDB4[[#This Row],[IMDb Score (1-10)]]&gt;=8,"Excellent",IMDB4[[#This Row],[IMDb Score (1-10)]]&gt;=7,"Good",IMDB4[[#This Row],[IMDb Score (1-10)]]&gt;=5,"Average",TRUE,"Poor")</f>
        <v>Good</v>
      </c>
      <c r="X2498" s="9" t="str">
        <f>IF(IMDB4[[#This Row],[Duration (min)]]&lt;90,"Short",IF(IMDB4[[#This Row],[Duration (min)]]&lt;=120,"Medium", "Long"))</f>
        <v>Medium</v>
      </c>
    </row>
    <row r="2499" spans="1:24" x14ac:dyDescent="0.25">
      <c r="A2499" s="1" t="s">
        <v>5101</v>
      </c>
      <c r="B2499" s="2">
        <v>39566</v>
      </c>
      <c r="C2499" s="30">
        <f>YEAR(IMDB4[[#This Row],[Release Date]])</f>
        <v>2008</v>
      </c>
      <c r="D2499" s="30" t="str">
        <f>FLOOR(IMDB4[[#This Row],[Year]],10)&amp;"s"</f>
        <v>2000s</v>
      </c>
      <c r="E2499" s="1" t="s">
        <v>32</v>
      </c>
      <c r="F2499" s="1" t="s">
        <v>20</v>
      </c>
      <c r="G2499" s="1" t="s">
        <v>3</v>
      </c>
      <c r="H2499" s="1" t="s">
        <v>4</v>
      </c>
      <c r="I2499" s="1" t="s">
        <v>132</v>
      </c>
      <c r="J2499" s="1" t="s">
        <v>992</v>
      </c>
      <c r="K2499" s="1" t="s">
        <v>5102</v>
      </c>
      <c r="L2499" s="30">
        <v>851</v>
      </c>
      <c r="M2499" s="30">
        <v>3485</v>
      </c>
      <c r="N2499" s="30">
        <v>15</v>
      </c>
      <c r="O2499" s="30">
        <v>0</v>
      </c>
      <c r="P2499" s="27">
        <v>4.9000000000000004</v>
      </c>
      <c r="Q2499" s="30">
        <v>124</v>
      </c>
      <c r="R2499" s="30">
        <v>114</v>
      </c>
      <c r="S2499" s="9">
        <v>26896744</v>
      </c>
      <c r="T2499" s="9">
        <v>16500000</v>
      </c>
      <c r="U2499" s="9">
        <f>IMDB4[[#This Row],[Gross Revenue]]-IMDB4[[#This Row],[Budget]]</f>
        <v>10396744</v>
      </c>
      <c r="V2499" s="9" t="str">
        <f>IF(IMDB4[[#This Row],[Profit]]&gt;0,"Hit","Flop")</f>
        <v>Hit</v>
      </c>
      <c r="W2499" s="9" t="str" cm="1">
        <f t="array" ref="W2499">_xlfn.IFS(IMDB4[[#This Row],[IMDb Score (1-10)]]&gt;=8,"Excellent",IMDB4[[#This Row],[IMDb Score (1-10)]]&gt;=7,"Good",IMDB4[[#This Row],[IMDb Score (1-10)]]&gt;=5,"Average",TRUE,"Poor")</f>
        <v>Poor</v>
      </c>
      <c r="X2499" s="9" t="str">
        <f>IF(IMDB4[[#This Row],[Duration (min)]]&lt;90,"Short",IF(IMDB4[[#This Row],[Duration (min)]]&lt;=120,"Medium", "Long"))</f>
        <v>Medium</v>
      </c>
    </row>
    <row r="2500" spans="1:24" x14ac:dyDescent="0.25">
      <c r="A2500" s="1" t="s">
        <v>4102</v>
      </c>
      <c r="B2500" s="2">
        <v>38602</v>
      </c>
      <c r="C2500" s="30">
        <f>YEAR(IMDB4[[#This Row],[Release Date]])</f>
        <v>2005</v>
      </c>
      <c r="D2500" s="30" t="str">
        <f>FLOOR(IMDB4[[#This Row],[Year]],10)&amp;"s"</f>
        <v>2000s</v>
      </c>
      <c r="E2500" s="1" t="s">
        <v>32</v>
      </c>
      <c r="F2500" s="1" t="s">
        <v>40</v>
      </c>
      <c r="G2500" s="1" t="s">
        <v>3</v>
      </c>
      <c r="H2500" s="1" t="s">
        <v>4</v>
      </c>
      <c r="I2500" s="1" t="s">
        <v>132</v>
      </c>
      <c r="J2500" s="1" t="s">
        <v>2813</v>
      </c>
      <c r="K2500" s="1" t="s">
        <v>4103</v>
      </c>
      <c r="L2500" s="30">
        <v>849</v>
      </c>
      <c r="M2500" s="30">
        <v>2178</v>
      </c>
      <c r="N2500" s="30">
        <v>2</v>
      </c>
      <c r="O2500" s="30">
        <v>0</v>
      </c>
      <c r="P2500" s="27">
        <v>5.0999999999999996</v>
      </c>
      <c r="Q2500" s="30">
        <v>140</v>
      </c>
      <c r="R2500" s="30">
        <v>93</v>
      </c>
      <c r="S2500" s="9">
        <v>14888028</v>
      </c>
      <c r="T2500" s="9">
        <v>30000000</v>
      </c>
      <c r="U2500" s="9">
        <f>IMDB4[[#This Row],[Gross Revenue]]-IMDB4[[#This Row],[Budget]]</f>
        <v>-15111972</v>
      </c>
      <c r="V2500" s="9" t="str">
        <f>IF(IMDB4[[#This Row],[Profit]]&gt;0,"Hit","Flop")</f>
        <v>Flop</v>
      </c>
      <c r="W2500" s="9" t="str" cm="1">
        <f t="array" ref="W2500">_xlfn.IFS(IMDB4[[#This Row],[IMDb Score (1-10)]]&gt;=8,"Excellent",IMDB4[[#This Row],[IMDb Score (1-10)]]&gt;=7,"Good",IMDB4[[#This Row],[IMDb Score (1-10)]]&gt;=5,"Average",TRUE,"Poor")</f>
        <v>Average</v>
      </c>
      <c r="X2500" s="9" t="str">
        <f>IF(IMDB4[[#This Row],[Duration (min)]]&lt;90,"Short",IF(IMDB4[[#This Row],[Duration (min)]]&lt;=120,"Medium", "Long"))</f>
        <v>Medium</v>
      </c>
    </row>
    <row r="2501" spans="1:24" x14ac:dyDescent="0.25">
      <c r="A2501" s="1" t="s">
        <v>5323</v>
      </c>
      <c r="B2501" s="2">
        <v>39934</v>
      </c>
      <c r="C2501" s="30">
        <f>YEAR(IMDB4[[#This Row],[Release Date]])</f>
        <v>2009</v>
      </c>
      <c r="D2501" s="30" t="str">
        <f>FLOOR(IMDB4[[#This Row],[Year]],10)&amp;"s"</f>
        <v>2000s</v>
      </c>
      <c r="E2501" s="1" t="s">
        <v>32</v>
      </c>
      <c r="F2501" s="1" t="s">
        <v>9</v>
      </c>
      <c r="G2501" s="1" t="s">
        <v>3</v>
      </c>
      <c r="H2501" s="1" t="s">
        <v>4</v>
      </c>
      <c r="I2501" s="1" t="s">
        <v>132</v>
      </c>
      <c r="J2501" s="1" t="s">
        <v>2813</v>
      </c>
      <c r="K2501" s="1" t="s">
        <v>638</v>
      </c>
      <c r="L2501" s="30">
        <v>849</v>
      </c>
      <c r="M2501" s="30">
        <v>2269</v>
      </c>
      <c r="N2501" s="30">
        <v>1000</v>
      </c>
      <c r="O2501" s="30">
        <v>738</v>
      </c>
      <c r="P2501" s="27">
        <v>6.1</v>
      </c>
      <c r="Q2501" s="30">
        <v>45</v>
      </c>
      <c r="R2501" s="30">
        <v>99</v>
      </c>
      <c r="S2501" s="9">
        <v>10572742</v>
      </c>
      <c r="T2501" s="9">
        <v>8000000</v>
      </c>
      <c r="U2501" s="9">
        <f>IMDB4[[#This Row],[Gross Revenue]]-IMDB4[[#This Row],[Budget]]</f>
        <v>2572742</v>
      </c>
      <c r="V2501" s="9" t="str">
        <f>IF(IMDB4[[#This Row],[Profit]]&gt;0,"Hit","Flop")</f>
        <v>Hit</v>
      </c>
      <c r="W2501" s="9" t="str" cm="1">
        <f t="array" ref="W2501">_xlfn.IFS(IMDB4[[#This Row],[IMDb Score (1-10)]]&gt;=8,"Excellent",IMDB4[[#This Row],[IMDb Score (1-10)]]&gt;=7,"Good",IMDB4[[#This Row],[IMDb Score (1-10)]]&gt;=5,"Average",TRUE,"Poor")</f>
        <v>Average</v>
      </c>
      <c r="X2501" s="9" t="str">
        <f>IF(IMDB4[[#This Row],[Duration (min)]]&lt;90,"Short",IF(IMDB4[[#This Row],[Duration (min)]]&lt;=120,"Medium", "Long"))</f>
        <v>Medium</v>
      </c>
    </row>
    <row r="2502" spans="1:24" x14ac:dyDescent="0.25">
      <c r="A2502" s="1" t="s">
        <v>2812</v>
      </c>
      <c r="B2502" s="2">
        <v>37002</v>
      </c>
      <c r="C2502" s="30">
        <f>YEAR(IMDB4[[#This Row],[Release Date]])</f>
        <v>2001</v>
      </c>
      <c r="D2502" s="30" t="str">
        <f>FLOOR(IMDB4[[#This Row],[Year]],10)&amp;"s"</f>
        <v>2000s</v>
      </c>
      <c r="E2502" s="1" t="s">
        <v>32</v>
      </c>
      <c r="F2502" s="1" t="s">
        <v>20</v>
      </c>
      <c r="G2502" s="1" t="s">
        <v>3</v>
      </c>
      <c r="H2502" s="1" t="s">
        <v>4</v>
      </c>
      <c r="I2502" s="1" t="s">
        <v>92</v>
      </c>
      <c r="J2502" s="1" t="s">
        <v>2813</v>
      </c>
      <c r="K2502" s="1" t="s">
        <v>2605</v>
      </c>
      <c r="L2502" s="30">
        <v>849</v>
      </c>
      <c r="M2502" s="30">
        <v>2413</v>
      </c>
      <c r="N2502" s="30">
        <v>6</v>
      </c>
      <c r="O2502" s="30">
        <v>295</v>
      </c>
      <c r="P2502" s="27">
        <v>4.9000000000000004</v>
      </c>
      <c r="Q2502" s="30">
        <v>87</v>
      </c>
      <c r="R2502" s="30">
        <v>95</v>
      </c>
      <c r="S2502" s="9">
        <v>5516708</v>
      </c>
      <c r="T2502" s="9">
        <v>25000000</v>
      </c>
      <c r="U2502" s="9">
        <f>IMDB4[[#This Row],[Gross Revenue]]-IMDB4[[#This Row],[Budget]]</f>
        <v>-19483292</v>
      </c>
      <c r="V2502" s="9" t="str">
        <f>IF(IMDB4[[#This Row],[Profit]]&gt;0,"Hit","Flop")</f>
        <v>Flop</v>
      </c>
      <c r="W2502" s="9" t="str" cm="1">
        <f t="array" ref="W2502">_xlfn.IFS(IMDB4[[#This Row],[IMDb Score (1-10)]]&gt;=8,"Excellent",IMDB4[[#This Row],[IMDb Score (1-10)]]&gt;=7,"Good",IMDB4[[#This Row],[IMDb Score (1-10)]]&gt;=5,"Average",TRUE,"Poor")</f>
        <v>Poor</v>
      </c>
      <c r="X2502" s="9" t="str">
        <f>IF(IMDB4[[#This Row],[Duration (min)]]&lt;90,"Short",IF(IMDB4[[#This Row],[Duration (min)]]&lt;=120,"Medium", "Long"))</f>
        <v>Medium</v>
      </c>
    </row>
    <row r="2503" spans="1:24" x14ac:dyDescent="0.25">
      <c r="A2503" s="1" t="s">
        <v>1617</v>
      </c>
      <c r="B2503" s="2">
        <v>35496</v>
      </c>
      <c r="C2503" s="30">
        <f>YEAR(IMDB4[[#This Row],[Release Date]])</f>
        <v>1997</v>
      </c>
      <c r="D2503" s="30" t="str">
        <f>FLOOR(IMDB4[[#This Row],[Year]],10)&amp;"s"</f>
        <v>1990s</v>
      </c>
      <c r="E2503" s="1" t="s">
        <v>32</v>
      </c>
      <c r="F2503" s="1" t="s">
        <v>77</v>
      </c>
      <c r="G2503" s="1" t="s">
        <v>3</v>
      </c>
      <c r="H2503" s="1" t="s">
        <v>4</v>
      </c>
      <c r="I2503" s="1" t="s">
        <v>92</v>
      </c>
      <c r="J2503" s="1" t="s">
        <v>1618</v>
      </c>
      <c r="K2503" s="1" t="s">
        <v>491</v>
      </c>
      <c r="L2503" s="30">
        <v>849</v>
      </c>
      <c r="M2503" s="30">
        <v>2457</v>
      </c>
      <c r="N2503" s="30">
        <v>170</v>
      </c>
      <c r="O2503" s="30">
        <v>68</v>
      </c>
      <c r="P2503" s="27">
        <v>4.9000000000000004</v>
      </c>
      <c r="Q2503" s="30">
        <v>24</v>
      </c>
      <c r="R2503" s="30">
        <v>103</v>
      </c>
      <c r="S2503" s="9">
        <v>2154540</v>
      </c>
      <c r="T2503" s="9">
        <v>45000000</v>
      </c>
      <c r="U2503" s="9">
        <f>IMDB4[[#This Row],[Gross Revenue]]-IMDB4[[#This Row],[Budget]]</f>
        <v>-42845460</v>
      </c>
      <c r="V2503" s="9" t="str">
        <f>IF(IMDB4[[#This Row],[Profit]]&gt;0,"Hit","Flop")</f>
        <v>Flop</v>
      </c>
      <c r="W2503" s="9" t="str" cm="1">
        <f t="array" ref="W2503">_xlfn.IFS(IMDB4[[#This Row],[IMDb Score (1-10)]]&gt;=8,"Excellent",IMDB4[[#This Row],[IMDb Score (1-10)]]&gt;=7,"Good",IMDB4[[#This Row],[IMDb Score (1-10)]]&gt;=5,"Average",TRUE,"Poor")</f>
        <v>Poor</v>
      </c>
      <c r="X2503" s="9" t="str">
        <f>IF(IMDB4[[#This Row],[Duration (min)]]&lt;90,"Short",IF(IMDB4[[#This Row],[Duration (min)]]&lt;=120,"Medium", "Long"))</f>
        <v>Medium</v>
      </c>
    </row>
    <row r="2504" spans="1:24" x14ac:dyDescent="0.25">
      <c r="A2504" s="1" t="s">
        <v>1202</v>
      </c>
      <c r="B2504" s="2">
        <v>34738</v>
      </c>
      <c r="C2504" s="30">
        <f>YEAR(IMDB4[[#This Row],[Release Date]])</f>
        <v>1995</v>
      </c>
      <c r="D2504" s="30" t="str">
        <f>FLOOR(IMDB4[[#This Row],[Year]],10)&amp;"s"</f>
        <v>1990s</v>
      </c>
      <c r="E2504" s="1" t="s">
        <v>32</v>
      </c>
      <c r="F2504" s="1" t="s">
        <v>20</v>
      </c>
      <c r="G2504" s="1" t="s">
        <v>3</v>
      </c>
      <c r="H2504" s="1" t="s">
        <v>4</v>
      </c>
      <c r="I2504" s="1" t="s">
        <v>92</v>
      </c>
      <c r="J2504" s="1" t="s">
        <v>752</v>
      </c>
      <c r="K2504" s="1" t="s">
        <v>872</v>
      </c>
      <c r="L2504" s="30">
        <v>848</v>
      </c>
      <c r="M2504" s="30">
        <v>3439</v>
      </c>
      <c r="N2504" s="30">
        <v>188</v>
      </c>
      <c r="O2504" s="30">
        <v>0</v>
      </c>
      <c r="P2504" s="27">
        <v>6.9</v>
      </c>
      <c r="Q2504" s="30">
        <v>96</v>
      </c>
      <c r="R2504" s="30">
        <v>105</v>
      </c>
      <c r="S2504" s="9">
        <v>72077000</v>
      </c>
      <c r="T2504" s="9">
        <v>30250000</v>
      </c>
      <c r="U2504" s="9">
        <f>IMDB4[[#This Row],[Gross Revenue]]-IMDB4[[#This Row],[Budget]]</f>
        <v>41827000</v>
      </c>
      <c r="V2504" s="9" t="str">
        <f>IF(IMDB4[[#This Row],[Profit]]&gt;0,"Hit","Flop")</f>
        <v>Hit</v>
      </c>
      <c r="W2504" s="9" t="str" cm="1">
        <f t="array" ref="W2504">_xlfn.IFS(IMDB4[[#This Row],[IMDb Score (1-10)]]&gt;=8,"Excellent",IMDB4[[#This Row],[IMDb Score (1-10)]]&gt;=7,"Good",IMDB4[[#This Row],[IMDb Score (1-10)]]&gt;=5,"Average",TRUE,"Poor")</f>
        <v>Average</v>
      </c>
      <c r="X2504" s="9" t="str">
        <f>IF(IMDB4[[#This Row],[Duration (min)]]&lt;90,"Short",IF(IMDB4[[#This Row],[Duration (min)]]&lt;=120,"Medium", "Long"))</f>
        <v>Medium</v>
      </c>
    </row>
    <row r="2505" spans="1:24" x14ac:dyDescent="0.25">
      <c r="A2505" s="1" t="s">
        <v>1317</v>
      </c>
      <c r="B2505" s="2">
        <v>35138</v>
      </c>
      <c r="C2505" s="30">
        <f>YEAR(IMDB4[[#This Row],[Release Date]])</f>
        <v>1996</v>
      </c>
      <c r="D2505" s="30" t="str">
        <f>FLOOR(IMDB4[[#This Row],[Year]],10)&amp;"s"</f>
        <v>1990s</v>
      </c>
      <c r="E2505" s="1" t="s">
        <v>32</v>
      </c>
      <c r="F2505" s="1" t="s">
        <v>77</v>
      </c>
      <c r="G2505" s="1" t="s">
        <v>3</v>
      </c>
      <c r="H2505" s="1" t="s">
        <v>4</v>
      </c>
      <c r="I2505" s="1" t="s">
        <v>92</v>
      </c>
      <c r="J2505" s="1" t="s">
        <v>752</v>
      </c>
      <c r="K2505" s="1" t="s">
        <v>1318</v>
      </c>
      <c r="L2505" s="30">
        <v>848</v>
      </c>
      <c r="M2505" s="30">
        <v>2913</v>
      </c>
      <c r="N2505" s="30">
        <v>610</v>
      </c>
      <c r="O2505" s="30">
        <v>0</v>
      </c>
      <c r="P2505" s="27">
        <v>6</v>
      </c>
      <c r="Q2505" s="30">
        <v>72</v>
      </c>
      <c r="R2505" s="30">
        <v>108</v>
      </c>
      <c r="S2505" s="9">
        <v>70450000</v>
      </c>
      <c r="T2505" s="9">
        <v>50000000</v>
      </c>
      <c r="U2505" s="9">
        <f>IMDB4[[#This Row],[Gross Revenue]]-IMDB4[[#This Row],[Budget]]</f>
        <v>20450000</v>
      </c>
      <c r="V2505" s="9" t="str">
        <f>IF(IMDB4[[#This Row],[Profit]]&gt;0,"Hit","Flop")</f>
        <v>Hit</v>
      </c>
      <c r="W2505" s="9" t="str" cm="1">
        <f t="array" ref="W2505">_xlfn.IFS(IMDB4[[#This Row],[IMDb Score (1-10)]]&gt;=8,"Excellent",IMDB4[[#This Row],[IMDb Score (1-10)]]&gt;=7,"Good",IMDB4[[#This Row],[IMDb Score (1-10)]]&gt;=5,"Average",TRUE,"Poor")</f>
        <v>Average</v>
      </c>
      <c r="X2505" s="9" t="str">
        <f>IF(IMDB4[[#This Row],[Duration (min)]]&lt;90,"Short",IF(IMDB4[[#This Row],[Duration (min)]]&lt;=120,"Medium", "Long"))</f>
        <v>Medium</v>
      </c>
    </row>
    <row r="2506" spans="1:24" x14ac:dyDescent="0.25">
      <c r="A2506" s="1" t="s">
        <v>4881</v>
      </c>
      <c r="B2506" s="2">
        <v>39587</v>
      </c>
      <c r="C2506" s="30">
        <f>YEAR(IMDB4[[#This Row],[Release Date]])</f>
        <v>2008</v>
      </c>
      <c r="D2506" s="30" t="str">
        <f>FLOOR(IMDB4[[#This Row],[Year]],10)&amp;"s"</f>
        <v>2000s</v>
      </c>
      <c r="E2506" s="1" t="s">
        <v>32</v>
      </c>
      <c r="F2506" s="1" t="s">
        <v>9</v>
      </c>
      <c r="G2506" s="1" t="s">
        <v>3</v>
      </c>
      <c r="H2506" s="1" t="s">
        <v>4</v>
      </c>
      <c r="I2506" s="1" t="s">
        <v>84</v>
      </c>
      <c r="J2506" s="1" t="s">
        <v>4882</v>
      </c>
      <c r="K2506" s="1" t="s">
        <v>4305</v>
      </c>
      <c r="L2506" s="30">
        <v>848</v>
      </c>
      <c r="M2506" s="30">
        <v>1164</v>
      </c>
      <c r="N2506" s="30">
        <v>589</v>
      </c>
      <c r="O2506" s="30">
        <v>0</v>
      </c>
      <c r="P2506" s="27">
        <v>6.5</v>
      </c>
      <c r="Q2506" s="30">
        <v>50</v>
      </c>
      <c r="R2506" s="30">
        <v>122</v>
      </c>
      <c r="S2506" s="9">
        <v>33451479</v>
      </c>
      <c r="T2506" s="9">
        <v>500000</v>
      </c>
      <c r="U2506" s="9">
        <f>IMDB4[[#This Row],[Gross Revenue]]-IMDB4[[#This Row],[Budget]]</f>
        <v>32951479</v>
      </c>
      <c r="V2506" s="9" t="str">
        <f>IF(IMDB4[[#This Row],[Profit]]&gt;0,"Hit","Flop")</f>
        <v>Hit</v>
      </c>
      <c r="W2506" s="9" t="str" cm="1">
        <f t="array" ref="W2506">_xlfn.IFS(IMDB4[[#This Row],[IMDb Score (1-10)]]&gt;=8,"Excellent",IMDB4[[#This Row],[IMDb Score (1-10)]]&gt;=7,"Good",IMDB4[[#This Row],[IMDb Score (1-10)]]&gt;=5,"Average",TRUE,"Poor")</f>
        <v>Average</v>
      </c>
      <c r="X2506" s="9" t="str">
        <f>IF(IMDB4[[#This Row],[Duration (min)]]&lt;90,"Short",IF(IMDB4[[#This Row],[Duration (min)]]&lt;=120,"Medium", "Long"))</f>
        <v>Long</v>
      </c>
    </row>
    <row r="2507" spans="1:24" x14ac:dyDescent="0.25">
      <c r="A2507" s="1" t="s">
        <v>958</v>
      </c>
      <c r="B2507" s="2">
        <v>34071</v>
      </c>
      <c r="C2507" s="30">
        <f>YEAR(IMDB4[[#This Row],[Release Date]])</f>
        <v>1993</v>
      </c>
      <c r="D2507" s="30" t="str">
        <f>FLOOR(IMDB4[[#This Row],[Year]],10)&amp;"s"</f>
        <v>1990s</v>
      </c>
      <c r="E2507" s="1" t="s">
        <v>32</v>
      </c>
      <c r="F2507" s="1" t="s">
        <v>2</v>
      </c>
      <c r="G2507" s="1" t="s">
        <v>3</v>
      </c>
      <c r="H2507" s="1" t="s">
        <v>4</v>
      </c>
      <c r="I2507" s="1" t="s">
        <v>92</v>
      </c>
      <c r="J2507" s="1" t="s">
        <v>752</v>
      </c>
      <c r="K2507" s="1" t="s">
        <v>959</v>
      </c>
      <c r="L2507" s="30">
        <v>848</v>
      </c>
      <c r="M2507" s="30">
        <v>3227</v>
      </c>
      <c r="N2507" s="30">
        <v>138</v>
      </c>
      <c r="O2507" s="30">
        <v>6000</v>
      </c>
      <c r="P2507" s="27">
        <v>8</v>
      </c>
      <c r="Q2507" s="30">
        <v>12</v>
      </c>
      <c r="R2507" s="30">
        <v>330</v>
      </c>
      <c r="S2507" s="9">
        <v>4496583</v>
      </c>
      <c r="T2507" s="9">
        <v>35000000</v>
      </c>
      <c r="U2507" s="9">
        <f>IMDB4[[#This Row],[Gross Revenue]]-IMDB4[[#This Row],[Budget]]</f>
        <v>-30503417</v>
      </c>
      <c r="V2507" s="9" t="str">
        <f>IF(IMDB4[[#This Row],[Profit]]&gt;0,"Hit","Flop")</f>
        <v>Flop</v>
      </c>
      <c r="W2507" s="9" t="str" cm="1">
        <f t="array" ref="W2507">_xlfn.IFS(IMDB4[[#This Row],[IMDb Score (1-10)]]&gt;=8,"Excellent",IMDB4[[#This Row],[IMDb Score (1-10)]]&gt;=7,"Good",IMDB4[[#This Row],[IMDb Score (1-10)]]&gt;=5,"Average",TRUE,"Poor")</f>
        <v>Excellent</v>
      </c>
      <c r="X2507" s="9" t="str">
        <f>IF(IMDB4[[#This Row],[Duration (min)]]&lt;90,"Short",IF(IMDB4[[#This Row],[Duration (min)]]&lt;=120,"Medium", "Long"))</f>
        <v>Long</v>
      </c>
    </row>
    <row r="2508" spans="1:24" x14ac:dyDescent="0.25">
      <c r="A2508" s="1" t="s">
        <v>751</v>
      </c>
      <c r="B2508" s="2">
        <v>32514</v>
      </c>
      <c r="C2508" s="30">
        <f>YEAR(IMDB4[[#This Row],[Release Date]])</f>
        <v>1989</v>
      </c>
      <c r="D2508" s="30" t="str">
        <f>FLOOR(IMDB4[[#This Row],[Year]],10)&amp;"s"</f>
        <v>1980s</v>
      </c>
      <c r="E2508" s="1" t="s">
        <v>32</v>
      </c>
      <c r="F2508" s="1" t="s">
        <v>77</v>
      </c>
      <c r="G2508" s="1" t="s">
        <v>3</v>
      </c>
      <c r="H2508" s="1" t="s">
        <v>334</v>
      </c>
      <c r="I2508" s="1" t="s">
        <v>92</v>
      </c>
      <c r="J2508" s="1" t="s">
        <v>752</v>
      </c>
      <c r="K2508" s="1" t="s">
        <v>753</v>
      </c>
      <c r="L2508" s="30">
        <v>848</v>
      </c>
      <c r="M2508" s="30">
        <v>1526</v>
      </c>
      <c r="N2508" s="30">
        <v>73</v>
      </c>
      <c r="O2508" s="30">
        <v>999</v>
      </c>
      <c r="P2508" s="27">
        <v>6.5</v>
      </c>
      <c r="Q2508" s="30">
        <v>21</v>
      </c>
      <c r="R2508" s="30">
        <v>90</v>
      </c>
      <c r="S2508" s="9">
        <v>882290</v>
      </c>
      <c r="T2508" s="9">
        <v>10000000</v>
      </c>
      <c r="U2508" s="9">
        <f>IMDB4[[#This Row],[Gross Revenue]]-IMDB4[[#This Row],[Budget]]</f>
        <v>-9117710</v>
      </c>
      <c r="V2508" s="9" t="str">
        <f>IF(IMDB4[[#This Row],[Profit]]&gt;0,"Hit","Flop")</f>
        <v>Flop</v>
      </c>
      <c r="W2508" s="9" t="str" cm="1">
        <f t="array" ref="W2508">_xlfn.IFS(IMDB4[[#This Row],[IMDb Score (1-10)]]&gt;=8,"Excellent",IMDB4[[#This Row],[IMDb Score (1-10)]]&gt;=7,"Good",IMDB4[[#This Row],[IMDb Score (1-10)]]&gt;=5,"Average",TRUE,"Poor")</f>
        <v>Average</v>
      </c>
      <c r="X2508" s="9" t="str">
        <f>IF(IMDB4[[#This Row],[Duration (min)]]&lt;90,"Short",IF(IMDB4[[#This Row],[Duration (min)]]&lt;=120,"Medium", "Long"))</f>
        <v>Medium</v>
      </c>
    </row>
    <row r="2509" spans="1:24" x14ac:dyDescent="0.25">
      <c r="A2509" s="1" t="s">
        <v>2856</v>
      </c>
      <c r="B2509" s="2">
        <v>37070</v>
      </c>
      <c r="C2509" s="30">
        <f>YEAR(IMDB4[[#This Row],[Release Date]])</f>
        <v>2001</v>
      </c>
      <c r="D2509" s="30" t="str">
        <f>FLOOR(IMDB4[[#This Row],[Year]],10)&amp;"s"</f>
        <v>2000s</v>
      </c>
      <c r="E2509" s="1" t="s">
        <v>32</v>
      </c>
      <c r="F2509" s="1" t="s">
        <v>91</v>
      </c>
      <c r="G2509" s="1" t="s">
        <v>3</v>
      </c>
      <c r="H2509" s="1" t="s">
        <v>4</v>
      </c>
      <c r="I2509" s="1" t="s">
        <v>92</v>
      </c>
      <c r="J2509" s="1" t="s">
        <v>2857</v>
      </c>
      <c r="K2509" s="1" t="s">
        <v>2858</v>
      </c>
      <c r="L2509" s="30">
        <v>847</v>
      </c>
      <c r="M2509" s="30">
        <v>3004</v>
      </c>
      <c r="N2509" s="30">
        <v>23</v>
      </c>
      <c r="O2509" s="30">
        <v>327</v>
      </c>
      <c r="P2509" s="27">
        <v>5.3</v>
      </c>
      <c r="Q2509" s="30">
        <v>56</v>
      </c>
      <c r="R2509" s="30">
        <v>90</v>
      </c>
      <c r="S2509" s="9">
        <v>6755271</v>
      </c>
      <c r="T2509" s="9">
        <v>5000000</v>
      </c>
      <c r="U2509" s="9">
        <f>IMDB4[[#This Row],[Gross Revenue]]-IMDB4[[#This Row],[Budget]]</f>
        <v>1755271</v>
      </c>
      <c r="V2509" s="9" t="str">
        <f>IF(IMDB4[[#This Row],[Profit]]&gt;0,"Hit","Flop")</f>
        <v>Hit</v>
      </c>
      <c r="W2509" s="9" t="str" cm="1">
        <f t="array" ref="W2509">_xlfn.IFS(IMDB4[[#This Row],[IMDb Score (1-10)]]&gt;=8,"Excellent",IMDB4[[#This Row],[IMDb Score (1-10)]]&gt;=7,"Good",IMDB4[[#This Row],[IMDb Score (1-10)]]&gt;=5,"Average",TRUE,"Poor")</f>
        <v>Average</v>
      </c>
      <c r="X2509" s="9" t="str">
        <f>IF(IMDB4[[#This Row],[Duration (min)]]&lt;90,"Short",IF(IMDB4[[#This Row],[Duration (min)]]&lt;=120,"Medium", "Long"))</f>
        <v>Medium</v>
      </c>
    </row>
    <row r="2510" spans="1:24" x14ac:dyDescent="0.25">
      <c r="A2510" s="1" t="s">
        <v>5821</v>
      </c>
      <c r="B2510" s="2">
        <v>40875</v>
      </c>
      <c r="C2510" s="30">
        <f>YEAR(IMDB4[[#This Row],[Release Date]])</f>
        <v>2011</v>
      </c>
      <c r="D2510" s="30" t="str">
        <f>FLOOR(IMDB4[[#This Row],[Year]],10)&amp;"s"</f>
        <v>2010s</v>
      </c>
      <c r="E2510" s="1" t="s">
        <v>32</v>
      </c>
      <c r="F2510" s="1" t="s">
        <v>9</v>
      </c>
      <c r="G2510" s="1" t="s">
        <v>3</v>
      </c>
      <c r="H2510" s="1" t="s">
        <v>4</v>
      </c>
      <c r="I2510" s="1" t="s">
        <v>132</v>
      </c>
      <c r="J2510" s="1" t="s">
        <v>5822</v>
      </c>
      <c r="K2510" s="1" t="s">
        <v>5823</v>
      </c>
      <c r="L2510" s="30">
        <v>847</v>
      </c>
      <c r="M2510" s="30">
        <v>1668</v>
      </c>
      <c r="N2510" s="30">
        <v>29</v>
      </c>
      <c r="O2510" s="30">
        <v>566</v>
      </c>
      <c r="P2510" s="27">
        <v>3.9</v>
      </c>
      <c r="Q2510" s="30">
        <v>8</v>
      </c>
      <c r="R2510" s="30">
        <v>105</v>
      </c>
      <c r="S2510" s="9">
        <v>178739</v>
      </c>
      <c r="T2510" s="9">
        <v>2450000</v>
      </c>
      <c r="U2510" s="9">
        <f>IMDB4[[#This Row],[Gross Revenue]]-IMDB4[[#This Row],[Budget]]</f>
        <v>-2271261</v>
      </c>
      <c r="V2510" s="9" t="str">
        <f>IF(IMDB4[[#This Row],[Profit]]&gt;0,"Hit","Flop")</f>
        <v>Flop</v>
      </c>
      <c r="W2510" s="9" t="str" cm="1">
        <f t="array" ref="W2510">_xlfn.IFS(IMDB4[[#This Row],[IMDb Score (1-10)]]&gt;=8,"Excellent",IMDB4[[#This Row],[IMDb Score (1-10)]]&gt;=7,"Good",IMDB4[[#This Row],[IMDb Score (1-10)]]&gt;=5,"Average",TRUE,"Poor")</f>
        <v>Poor</v>
      </c>
      <c r="X2510" s="9" t="str">
        <f>IF(IMDB4[[#This Row],[Duration (min)]]&lt;90,"Short",IF(IMDB4[[#This Row],[Duration (min)]]&lt;=120,"Medium", "Long"))</f>
        <v>Medium</v>
      </c>
    </row>
    <row r="2511" spans="1:24" x14ac:dyDescent="0.25">
      <c r="A2511" s="1" t="s">
        <v>2175</v>
      </c>
      <c r="B2511" s="2">
        <v>36209</v>
      </c>
      <c r="C2511" s="30">
        <f>YEAR(IMDB4[[#This Row],[Release Date]])</f>
        <v>1999</v>
      </c>
      <c r="D2511" s="30" t="str">
        <f>FLOOR(IMDB4[[#This Row],[Year]],10)&amp;"s"</f>
        <v>1990s</v>
      </c>
      <c r="E2511" s="1" t="s">
        <v>32</v>
      </c>
      <c r="F2511" s="1" t="s">
        <v>77</v>
      </c>
      <c r="G2511" s="1" t="s">
        <v>3</v>
      </c>
      <c r="H2511" s="1" t="s">
        <v>4</v>
      </c>
      <c r="I2511" s="1" t="s">
        <v>92</v>
      </c>
      <c r="J2511" s="1" t="s">
        <v>2176</v>
      </c>
      <c r="K2511" s="1" t="s">
        <v>606</v>
      </c>
      <c r="L2511" s="30">
        <v>845</v>
      </c>
      <c r="M2511" s="30">
        <v>1815</v>
      </c>
      <c r="N2511" s="30">
        <v>323</v>
      </c>
      <c r="O2511" s="30">
        <v>0</v>
      </c>
      <c r="P2511" s="27">
        <v>6.6</v>
      </c>
      <c r="Q2511" s="30">
        <v>85</v>
      </c>
      <c r="R2511" s="30">
        <v>102</v>
      </c>
      <c r="S2511" s="9">
        <v>32694788</v>
      </c>
      <c r="T2511" s="9">
        <v>85000000</v>
      </c>
      <c r="U2511" s="9">
        <f>IMDB4[[#This Row],[Gross Revenue]]-IMDB4[[#This Row],[Budget]]</f>
        <v>-52305212</v>
      </c>
      <c r="V2511" s="9" t="str">
        <f>IF(IMDB4[[#This Row],[Profit]]&gt;0,"Hit","Flop")</f>
        <v>Flop</v>
      </c>
      <c r="W2511" s="9" t="str" cm="1">
        <f t="array" ref="W2511">_xlfn.IFS(IMDB4[[#This Row],[IMDb Score (1-10)]]&gt;=8,"Excellent",IMDB4[[#This Row],[IMDb Score (1-10)]]&gt;=7,"Good",IMDB4[[#This Row],[IMDb Score (1-10)]]&gt;=5,"Average",TRUE,"Poor")</f>
        <v>Average</v>
      </c>
      <c r="X2511" s="9" t="str">
        <f>IF(IMDB4[[#This Row],[Duration (min)]]&lt;90,"Short",IF(IMDB4[[#This Row],[Duration (min)]]&lt;=120,"Medium", "Long"))</f>
        <v>Medium</v>
      </c>
    </row>
    <row r="2512" spans="1:24" x14ac:dyDescent="0.25">
      <c r="A2512" s="1" t="s">
        <v>4493</v>
      </c>
      <c r="B2512" s="2">
        <v>39053</v>
      </c>
      <c r="C2512" s="30">
        <f>YEAR(IMDB4[[#This Row],[Release Date]])</f>
        <v>2006</v>
      </c>
      <c r="D2512" s="30" t="str">
        <f>FLOOR(IMDB4[[#This Row],[Year]],10)&amp;"s"</f>
        <v>2000s</v>
      </c>
      <c r="E2512" s="1" t="s">
        <v>1</v>
      </c>
      <c r="F2512" s="1" t="s">
        <v>9</v>
      </c>
      <c r="G2512" s="1" t="s">
        <v>3</v>
      </c>
      <c r="H2512" s="1" t="s">
        <v>4</v>
      </c>
      <c r="I2512" s="1" t="s">
        <v>92</v>
      </c>
      <c r="J2512" s="1" t="s">
        <v>2176</v>
      </c>
      <c r="K2512" s="1" t="s">
        <v>745</v>
      </c>
      <c r="L2512" s="30">
        <v>845</v>
      </c>
      <c r="M2512" s="30">
        <v>2355</v>
      </c>
      <c r="N2512" s="30">
        <v>0</v>
      </c>
      <c r="O2512" s="30">
        <v>559</v>
      </c>
      <c r="P2512" s="27">
        <v>6.1</v>
      </c>
      <c r="Q2512" s="30">
        <v>183</v>
      </c>
      <c r="R2512" s="30">
        <v>105</v>
      </c>
      <c r="S2512" s="9">
        <v>1304837</v>
      </c>
      <c r="T2512" s="9">
        <v>32000000</v>
      </c>
      <c r="U2512" s="9">
        <f>IMDB4[[#This Row],[Gross Revenue]]-IMDB4[[#This Row],[Budget]]</f>
        <v>-30695163</v>
      </c>
      <c r="V2512" s="9" t="str">
        <f>IF(IMDB4[[#This Row],[Profit]]&gt;0,"Hit","Flop")</f>
        <v>Flop</v>
      </c>
      <c r="W2512" s="9" t="str" cm="1">
        <f t="array" ref="W2512">_xlfn.IFS(IMDB4[[#This Row],[IMDb Score (1-10)]]&gt;=8,"Excellent",IMDB4[[#This Row],[IMDb Score (1-10)]]&gt;=7,"Good",IMDB4[[#This Row],[IMDb Score (1-10)]]&gt;=5,"Average",TRUE,"Poor")</f>
        <v>Average</v>
      </c>
      <c r="X2512" s="9" t="str">
        <f>IF(IMDB4[[#This Row],[Duration (min)]]&lt;90,"Short",IF(IMDB4[[#This Row],[Duration (min)]]&lt;=120,"Medium", "Long"))</f>
        <v>Medium</v>
      </c>
    </row>
    <row r="2513" spans="1:24" x14ac:dyDescent="0.25">
      <c r="A2513" s="1" t="s">
        <v>4613</v>
      </c>
      <c r="B2513" s="2">
        <v>39445</v>
      </c>
      <c r="C2513" s="30">
        <f>YEAR(IMDB4[[#This Row],[Release Date]])</f>
        <v>2007</v>
      </c>
      <c r="D2513" s="30" t="str">
        <f>FLOOR(IMDB4[[#This Row],[Year]],10)&amp;"s"</f>
        <v>2000s</v>
      </c>
      <c r="E2513" s="1" t="s">
        <v>1</v>
      </c>
      <c r="F2513" s="1" t="s">
        <v>61</v>
      </c>
      <c r="G2513" s="1" t="s">
        <v>3</v>
      </c>
      <c r="H2513" s="1" t="s">
        <v>83</v>
      </c>
      <c r="I2513" s="1" t="s">
        <v>92</v>
      </c>
      <c r="J2513" s="1" t="s">
        <v>4614</v>
      </c>
      <c r="K2513" s="1" t="s">
        <v>4615</v>
      </c>
      <c r="L2513" s="30">
        <v>845</v>
      </c>
      <c r="M2513" s="30">
        <v>2614</v>
      </c>
      <c r="N2513" s="30">
        <v>210</v>
      </c>
      <c r="O2513" s="30">
        <v>13000</v>
      </c>
      <c r="P2513" s="27">
        <v>7.7</v>
      </c>
      <c r="Q2513" s="30">
        <v>183</v>
      </c>
      <c r="R2513" s="30">
        <v>122</v>
      </c>
      <c r="S2513" s="9">
        <v>871577</v>
      </c>
      <c r="T2513" s="9">
        <v>4500000</v>
      </c>
      <c r="U2513" s="9">
        <f>IMDB4[[#This Row],[Gross Revenue]]-IMDB4[[#This Row],[Budget]]</f>
        <v>-3628423</v>
      </c>
      <c r="V2513" s="9" t="str">
        <f>IF(IMDB4[[#This Row],[Profit]]&gt;0,"Hit","Flop")</f>
        <v>Flop</v>
      </c>
      <c r="W2513" s="9" t="str" cm="1">
        <f t="array" ref="W2513">_xlfn.IFS(IMDB4[[#This Row],[IMDb Score (1-10)]]&gt;=8,"Excellent",IMDB4[[#This Row],[IMDb Score (1-10)]]&gt;=7,"Good",IMDB4[[#This Row],[IMDb Score (1-10)]]&gt;=5,"Average",TRUE,"Poor")</f>
        <v>Good</v>
      </c>
      <c r="X2513" s="9" t="str">
        <f>IF(IMDB4[[#This Row],[Duration (min)]]&lt;90,"Short",IF(IMDB4[[#This Row],[Duration (min)]]&lt;=120,"Medium", "Long"))</f>
        <v>Long</v>
      </c>
    </row>
    <row r="2514" spans="1:24" x14ac:dyDescent="0.25">
      <c r="A2514" s="1" t="s">
        <v>5330</v>
      </c>
      <c r="B2514" s="2">
        <v>40122</v>
      </c>
      <c r="C2514" s="30">
        <f>YEAR(IMDB4[[#This Row],[Release Date]])</f>
        <v>2009</v>
      </c>
      <c r="D2514" s="30" t="str">
        <f>FLOOR(IMDB4[[#This Row],[Year]],10)&amp;"s"</f>
        <v>2000s</v>
      </c>
      <c r="E2514" s="1" t="s">
        <v>32</v>
      </c>
      <c r="F2514" s="1" t="s">
        <v>9</v>
      </c>
      <c r="G2514" s="1" t="s">
        <v>3</v>
      </c>
      <c r="H2514" s="1" t="s">
        <v>3532</v>
      </c>
      <c r="I2514" s="1" t="s">
        <v>132</v>
      </c>
      <c r="J2514" s="1" t="s">
        <v>2176</v>
      </c>
      <c r="K2514" s="1" t="s">
        <v>765</v>
      </c>
      <c r="L2514" s="30">
        <v>845</v>
      </c>
      <c r="M2514" s="30">
        <v>1554</v>
      </c>
      <c r="N2514" s="30">
        <v>277</v>
      </c>
      <c r="O2514" s="30">
        <v>0</v>
      </c>
      <c r="P2514" s="27">
        <v>6.8</v>
      </c>
      <c r="Q2514" s="30">
        <v>123</v>
      </c>
      <c r="R2514" s="30">
        <v>111</v>
      </c>
      <c r="S2514" s="9">
        <v>548934</v>
      </c>
      <c r="T2514" s="9">
        <v>12000000</v>
      </c>
      <c r="U2514" s="9">
        <f>IMDB4[[#This Row],[Gross Revenue]]-IMDB4[[#This Row],[Budget]]</f>
        <v>-11451066</v>
      </c>
      <c r="V2514" s="9" t="str">
        <f>IF(IMDB4[[#This Row],[Profit]]&gt;0,"Hit","Flop")</f>
        <v>Flop</v>
      </c>
      <c r="W2514" s="9" t="str" cm="1">
        <f t="array" ref="W2514">_xlfn.IFS(IMDB4[[#This Row],[IMDb Score (1-10)]]&gt;=8,"Excellent",IMDB4[[#This Row],[IMDb Score (1-10)]]&gt;=7,"Good",IMDB4[[#This Row],[IMDb Score (1-10)]]&gt;=5,"Average",TRUE,"Poor")</f>
        <v>Average</v>
      </c>
      <c r="X2514" s="9" t="str">
        <f>IF(IMDB4[[#This Row],[Duration (min)]]&lt;90,"Short",IF(IMDB4[[#This Row],[Duration (min)]]&lt;=120,"Medium", "Long"))</f>
        <v>Medium</v>
      </c>
    </row>
    <row r="2515" spans="1:24" x14ac:dyDescent="0.25">
      <c r="A2515" s="1" t="s">
        <v>327</v>
      </c>
      <c r="B2515" s="2">
        <v>29663</v>
      </c>
      <c r="C2515" s="30">
        <f>YEAR(IMDB4[[#This Row],[Release Date]])</f>
        <v>1981</v>
      </c>
      <c r="D2515" s="30" t="str">
        <f>FLOOR(IMDB4[[#This Row],[Year]],10)&amp;"s"</f>
        <v>1980s</v>
      </c>
      <c r="E2515" s="1" t="s">
        <v>32</v>
      </c>
      <c r="F2515" s="1" t="s">
        <v>77</v>
      </c>
      <c r="G2515" s="1" t="s">
        <v>3</v>
      </c>
      <c r="H2515" s="1" t="s">
        <v>83</v>
      </c>
      <c r="I2515" s="1" t="s">
        <v>84</v>
      </c>
      <c r="J2515" s="1" t="s">
        <v>328</v>
      </c>
      <c r="K2515" s="1" t="s">
        <v>329</v>
      </c>
      <c r="L2515" s="30">
        <v>844</v>
      </c>
      <c r="M2515" s="30">
        <v>2118</v>
      </c>
      <c r="N2515" s="30">
        <v>46</v>
      </c>
      <c r="O2515" s="30">
        <v>2000</v>
      </c>
      <c r="P2515" s="27">
        <v>6.8</v>
      </c>
      <c r="Q2515" s="30">
        <v>112</v>
      </c>
      <c r="R2515" s="30">
        <v>127</v>
      </c>
      <c r="S2515" s="9">
        <v>62300000</v>
      </c>
      <c r="T2515" s="9">
        <v>28000000</v>
      </c>
      <c r="U2515" s="9">
        <f>IMDB4[[#This Row],[Gross Revenue]]-IMDB4[[#This Row],[Budget]]</f>
        <v>34300000</v>
      </c>
      <c r="V2515" s="9" t="str">
        <f>IF(IMDB4[[#This Row],[Profit]]&gt;0,"Hit","Flop")</f>
        <v>Hit</v>
      </c>
      <c r="W2515" s="9" t="str" cm="1">
        <f t="array" ref="W2515">_xlfn.IFS(IMDB4[[#This Row],[IMDb Score (1-10)]]&gt;=8,"Excellent",IMDB4[[#This Row],[IMDb Score (1-10)]]&gt;=7,"Good",IMDB4[[#This Row],[IMDb Score (1-10)]]&gt;=5,"Average",TRUE,"Poor")</f>
        <v>Average</v>
      </c>
      <c r="X2515" s="9" t="str">
        <f>IF(IMDB4[[#This Row],[Duration (min)]]&lt;90,"Short",IF(IMDB4[[#This Row],[Duration (min)]]&lt;=120,"Medium", "Long"))</f>
        <v>Long</v>
      </c>
    </row>
    <row r="2516" spans="1:24" x14ac:dyDescent="0.25">
      <c r="A2516" s="1" t="s">
        <v>392</v>
      </c>
      <c r="B2516" s="2">
        <v>29993</v>
      </c>
      <c r="C2516" s="30">
        <f>YEAR(IMDB4[[#This Row],[Release Date]])</f>
        <v>1982</v>
      </c>
      <c r="D2516" s="30" t="str">
        <f>FLOOR(IMDB4[[#This Row],[Year]],10)&amp;"s"</f>
        <v>1980s</v>
      </c>
      <c r="E2516" s="1" t="s">
        <v>32</v>
      </c>
      <c r="F2516" s="1" t="s">
        <v>9</v>
      </c>
      <c r="G2516" s="1" t="s">
        <v>3</v>
      </c>
      <c r="H2516" s="1" t="s">
        <v>4</v>
      </c>
      <c r="I2516" s="1" t="s">
        <v>92</v>
      </c>
      <c r="J2516" s="1" t="s">
        <v>393</v>
      </c>
      <c r="K2516" s="1" t="s">
        <v>271</v>
      </c>
      <c r="L2516" s="30">
        <v>844</v>
      </c>
      <c r="M2516" s="30">
        <v>2330</v>
      </c>
      <c r="N2516" s="30">
        <v>0</v>
      </c>
      <c r="O2516" s="30">
        <v>0</v>
      </c>
      <c r="P2516" s="27">
        <v>7.8</v>
      </c>
      <c r="Q2516" s="30">
        <v>79</v>
      </c>
      <c r="R2516" s="30">
        <v>129</v>
      </c>
      <c r="S2516" s="9">
        <v>54000000</v>
      </c>
      <c r="T2516" s="9">
        <v>16000000</v>
      </c>
      <c r="U2516" s="9">
        <f>IMDB4[[#This Row],[Gross Revenue]]-IMDB4[[#This Row],[Budget]]</f>
        <v>38000000</v>
      </c>
      <c r="V2516" s="9" t="str">
        <f>IF(IMDB4[[#This Row],[Profit]]&gt;0,"Hit","Flop")</f>
        <v>Hit</v>
      </c>
      <c r="W2516" s="9" t="str" cm="1">
        <f t="array" ref="W2516">_xlfn.IFS(IMDB4[[#This Row],[IMDb Score (1-10)]]&gt;=8,"Excellent",IMDB4[[#This Row],[IMDb Score (1-10)]]&gt;=7,"Good",IMDB4[[#This Row],[IMDb Score (1-10)]]&gt;=5,"Average",TRUE,"Poor")</f>
        <v>Good</v>
      </c>
      <c r="X2516" s="9" t="str">
        <f>IF(IMDB4[[#This Row],[Duration (min)]]&lt;90,"Short",IF(IMDB4[[#This Row],[Duration (min)]]&lt;=120,"Medium", "Long"))</f>
        <v>Long</v>
      </c>
    </row>
    <row r="2517" spans="1:24" x14ac:dyDescent="0.25">
      <c r="A2517" s="1" t="s">
        <v>1418</v>
      </c>
      <c r="B2517" s="2">
        <v>35341</v>
      </c>
      <c r="C2517" s="30">
        <f>YEAR(IMDB4[[#This Row],[Release Date]])</f>
        <v>1996</v>
      </c>
      <c r="D2517" s="30" t="str">
        <f>FLOOR(IMDB4[[#This Row],[Year]],10)&amp;"s"</f>
        <v>1990s</v>
      </c>
      <c r="E2517" s="1" t="s">
        <v>32</v>
      </c>
      <c r="F2517" s="1" t="s">
        <v>77</v>
      </c>
      <c r="G2517" s="1" t="s">
        <v>3</v>
      </c>
      <c r="H2517" s="1" t="s">
        <v>4</v>
      </c>
      <c r="I2517" s="1" t="s">
        <v>132</v>
      </c>
      <c r="J2517" s="1" t="s">
        <v>1419</v>
      </c>
      <c r="K2517" s="1" t="s">
        <v>1420</v>
      </c>
      <c r="L2517" s="30">
        <v>844</v>
      </c>
      <c r="M2517" s="30">
        <v>2653</v>
      </c>
      <c r="N2517" s="30">
        <v>8</v>
      </c>
      <c r="O2517" s="30">
        <v>588</v>
      </c>
      <c r="P2517" s="27">
        <v>5.3</v>
      </c>
      <c r="Q2517" s="30">
        <v>27</v>
      </c>
      <c r="R2517" s="30">
        <v>81</v>
      </c>
      <c r="S2517" s="9">
        <v>26906039</v>
      </c>
      <c r="T2517" s="9">
        <v>18000000</v>
      </c>
      <c r="U2517" s="9">
        <f>IMDB4[[#This Row],[Gross Revenue]]-IMDB4[[#This Row],[Budget]]</f>
        <v>8906039</v>
      </c>
      <c r="V2517" s="9" t="str">
        <f>IF(IMDB4[[#This Row],[Profit]]&gt;0,"Hit","Flop")</f>
        <v>Hit</v>
      </c>
      <c r="W2517" s="9" t="str" cm="1">
        <f t="array" ref="W2517">_xlfn.IFS(IMDB4[[#This Row],[IMDb Score (1-10)]]&gt;=8,"Excellent",IMDB4[[#This Row],[IMDb Score (1-10)]]&gt;=7,"Good",IMDB4[[#This Row],[IMDb Score (1-10)]]&gt;=5,"Average",TRUE,"Poor")</f>
        <v>Average</v>
      </c>
      <c r="X2517" s="9" t="str">
        <f>IF(IMDB4[[#This Row],[Duration (min)]]&lt;90,"Short",IF(IMDB4[[#This Row],[Duration (min)]]&lt;=120,"Medium", "Long"))</f>
        <v>Short</v>
      </c>
    </row>
    <row r="2518" spans="1:24" x14ac:dyDescent="0.25">
      <c r="A2518" s="1" t="s">
        <v>4871</v>
      </c>
      <c r="B2518" s="2">
        <v>39622</v>
      </c>
      <c r="C2518" s="30">
        <f>YEAR(IMDB4[[#This Row],[Release Date]])</f>
        <v>2008</v>
      </c>
      <c r="D2518" s="30" t="str">
        <f>FLOOR(IMDB4[[#This Row],[Year]],10)&amp;"s"</f>
        <v>2000s</v>
      </c>
      <c r="E2518" s="1" t="s">
        <v>32</v>
      </c>
      <c r="F2518" s="1" t="s">
        <v>40</v>
      </c>
      <c r="G2518" s="1" t="s">
        <v>3</v>
      </c>
      <c r="H2518" s="1" t="s">
        <v>83</v>
      </c>
      <c r="I2518" s="21" t="s">
        <v>5</v>
      </c>
      <c r="J2518" s="1" t="s">
        <v>393</v>
      </c>
      <c r="K2518" s="1" t="s">
        <v>4872</v>
      </c>
      <c r="L2518" s="30">
        <v>844</v>
      </c>
      <c r="M2518" s="30">
        <v>844</v>
      </c>
      <c r="N2518" s="30">
        <v>0</v>
      </c>
      <c r="O2518" s="30">
        <v>28</v>
      </c>
      <c r="P2518" s="27">
        <v>6.5</v>
      </c>
      <c r="Q2518" s="30">
        <v>9</v>
      </c>
      <c r="R2518" s="30">
        <v>42</v>
      </c>
      <c r="S2518" s="9">
        <v>7518876</v>
      </c>
      <c r="T2518" s="9">
        <v>6000000</v>
      </c>
      <c r="U2518" s="9">
        <f>IMDB4[[#This Row],[Gross Revenue]]-IMDB4[[#This Row],[Budget]]</f>
        <v>1518876</v>
      </c>
      <c r="V2518" s="9" t="str">
        <f>IF(IMDB4[[#This Row],[Profit]]&gt;0,"Hit","Flop")</f>
        <v>Hit</v>
      </c>
      <c r="W2518" s="9" t="str" cm="1">
        <f t="array" ref="W2518">_xlfn.IFS(IMDB4[[#This Row],[IMDb Score (1-10)]]&gt;=8,"Excellent",IMDB4[[#This Row],[IMDb Score (1-10)]]&gt;=7,"Good",IMDB4[[#This Row],[IMDb Score (1-10)]]&gt;=5,"Average",TRUE,"Poor")</f>
        <v>Average</v>
      </c>
      <c r="X2518" s="9" t="str">
        <f>IF(IMDB4[[#This Row],[Duration (min)]]&lt;90,"Short",IF(IMDB4[[#This Row],[Duration (min)]]&lt;=120,"Medium", "Long"))</f>
        <v>Short</v>
      </c>
    </row>
    <row r="2519" spans="1:24" x14ac:dyDescent="0.25">
      <c r="A2519" s="1" t="s">
        <v>4243</v>
      </c>
      <c r="B2519" s="2">
        <v>39048</v>
      </c>
      <c r="C2519" s="30">
        <f>YEAR(IMDB4[[#This Row],[Release Date]])</f>
        <v>2006</v>
      </c>
      <c r="D2519" s="30" t="str">
        <f>FLOOR(IMDB4[[#This Row],[Year]],10)&amp;"s"</f>
        <v>2000s</v>
      </c>
      <c r="E2519" s="1" t="s">
        <v>32</v>
      </c>
      <c r="F2519" s="1" t="s">
        <v>2</v>
      </c>
      <c r="G2519" s="1" t="s">
        <v>3</v>
      </c>
      <c r="H2519" s="1" t="s">
        <v>83</v>
      </c>
      <c r="I2519" s="1" t="s">
        <v>92</v>
      </c>
      <c r="J2519" s="1" t="s">
        <v>393</v>
      </c>
      <c r="K2519" s="1" t="s">
        <v>1240</v>
      </c>
      <c r="L2519" s="30">
        <v>844</v>
      </c>
      <c r="M2519" s="30">
        <v>1899</v>
      </c>
      <c r="N2519" s="30">
        <v>105</v>
      </c>
      <c r="O2519" s="30">
        <v>764</v>
      </c>
      <c r="P2519" s="27">
        <v>4.2</v>
      </c>
      <c r="Q2519" s="30">
        <v>159</v>
      </c>
      <c r="R2519" s="30">
        <v>116</v>
      </c>
      <c r="S2519" s="9">
        <v>5851188</v>
      </c>
      <c r="T2519" s="9">
        <v>70000000</v>
      </c>
      <c r="U2519" s="9">
        <f>IMDB4[[#This Row],[Gross Revenue]]-IMDB4[[#This Row],[Budget]]</f>
        <v>-64148812</v>
      </c>
      <c r="V2519" s="9" t="str">
        <f>IF(IMDB4[[#This Row],[Profit]]&gt;0,"Hit","Flop")</f>
        <v>Flop</v>
      </c>
      <c r="W2519" s="9" t="str" cm="1">
        <f t="array" ref="W2519">_xlfn.IFS(IMDB4[[#This Row],[IMDb Score (1-10)]]&gt;=8,"Excellent",IMDB4[[#This Row],[IMDb Score (1-10)]]&gt;=7,"Good",IMDB4[[#This Row],[IMDb Score (1-10)]]&gt;=5,"Average",TRUE,"Poor")</f>
        <v>Poor</v>
      </c>
      <c r="X2519" s="9" t="str">
        <f>IF(IMDB4[[#This Row],[Duration (min)]]&lt;90,"Short",IF(IMDB4[[#This Row],[Duration (min)]]&lt;=120,"Medium", "Long"))</f>
        <v>Medium</v>
      </c>
    </row>
    <row r="2520" spans="1:24" x14ac:dyDescent="0.25">
      <c r="A2520" s="1" t="s">
        <v>3509</v>
      </c>
      <c r="B2520" s="2">
        <v>37762</v>
      </c>
      <c r="C2520" s="30">
        <f>YEAR(IMDB4[[#This Row],[Release Date]])</f>
        <v>2003</v>
      </c>
      <c r="D2520" s="30" t="str">
        <f>FLOOR(IMDB4[[#This Row],[Year]],10)&amp;"s"</f>
        <v>2000s</v>
      </c>
      <c r="E2520" s="1" t="s">
        <v>1</v>
      </c>
      <c r="F2520" s="1" t="s">
        <v>9</v>
      </c>
      <c r="G2520" s="1" t="s">
        <v>3</v>
      </c>
      <c r="H2520" s="1" t="s">
        <v>338</v>
      </c>
      <c r="I2520" s="1" t="s">
        <v>92</v>
      </c>
      <c r="J2520" s="1" t="s">
        <v>393</v>
      </c>
      <c r="K2520" s="1" t="s">
        <v>184</v>
      </c>
      <c r="L2520" s="30">
        <v>844</v>
      </c>
      <c r="M2520" s="30">
        <v>3286</v>
      </c>
      <c r="N2520" s="30">
        <v>278</v>
      </c>
      <c r="O2520" s="30">
        <v>188</v>
      </c>
      <c r="P2520" s="27">
        <v>6.2</v>
      </c>
      <c r="Q2520" s="30">
        <v>54</v>
      </c>
      <c r="R2520" s="30">
        <v>120</v>
      </c>
      <c r="S2520" s="9">
        <v>763044</v>
      </c>
      <c r="T2520" s="9">
        <v>23000000</v>
      </c>
      <c r="U2520" s="9">
        <f>IMDB4[[#This Row],[Gross Revenue]]-IMDB4[[#This Row],[Budget]]</f>
        <v>-22236956</v>
      </c>
      <c r="V2520" s="9" t="str">
        <f>IF(IMDB4[[#This Row],[Profit]]&gt;0,"Hit","Flop")</f>
        <v>Flop</v>
      </c>
      <c r="W2520" s="9" t="str" cm="1">
        <f t="array" ref="W2520">_xlfn.IFS(IMDB4[[#This Row],[IMDb Score (1-10)]]&gt;=8,"Excellent",IMDB4[[#This Row],[IMDb Score (1-10)]]&gt;=7,"Good",IMDB4[[#This Row],[IMDb Score (1-10)]]&gt;=5,"Average",TRUE,"Poor")</f>
        <v>Average</v>
      </c>
      <c r="X2520" s="9" t="str">
        <f>IF(IMDB4[[#This Row],[Duration (min)]]&lt;90,"Short",IF(IMDB4[[#This Row],[Duration (min)]]&lt;=120,"Medium", "Long"))</f>
        <v>Medium</v>
      </c>
    </row>
    <row r="2521" spans="1:24" x14ac:dyDescent="0.25">
      <c r="A2521" s="1" t="s">
        <v>2405</v>
      </c>
      <c r="B2521" s="2">
        <v>36868</v>
      </c>
      <c r="C2521" s="30">
        <f>YEAR(IMDB4[[#This Row],[Release Date]])</f>
        <v>2000</v>
      </c>
      <c r="D2521" s="30" t="str">
        <f>FLOOR(IMDB4[[#This Row],[Year]],10)&amp;"s"</f>
        <v>2000s</v>
      </c>
      <c r="E2521" s="1" t="s">
        <v>32</v>
      </c>
      <c r="F2521" s="1" t="s">
        <v>20</v>
      </c>
      <c r="G2521" s="1" t="s">
        <v>3</v>
      </c>
      <c r="H2521" s="1" t="s">
        <v>4</v>
      </c>
      <c r="I2521" s="1" t="s">
        <v>92</v>
      </c>
      <c r="J2521" s="1" t="s">
        <v>2406</v>
      </c>
      <c r="K2521" s="1" t="s">
        <v>2407</v>
      </c>
      <c r="L2521" s="30">
        <v>844</v>
      </c>
      <c r="M2521" s="30">
        <v>2289</v>
      </c>
      <c r="N2521" s="30">
        <v>0</v>
      </c>
      <c r="O2521" s="30">
        <v>24</v>
      </c>
      <c r="P2521" s="27">
        <v>3.6</v>
      </c>
      <c r="Q2521" s="30">
        <v>13</v>
      </c>
      <c r="R2521" s="30">
        <v>100</v>
      </c>
      <c r="S2521" s="9">
        <v>428535</v>
      </c>
      <c r="T2521" s="9">
        <v>1000000</v>
      </c>
      <c r="U2521" s="9">
        <f>IMDB4[[#This Row],[Gross Revenue]]-IMDB4[[#This Row],[Budget]]</f>
        <v>-571465</v>
      </c>
      <c r="V2521" s="9" t="str">
        <f>IF(IMDB4[[#This Row],[Profit]]&gt;0,"Hit","Flop")</f>
        <v>Flop</v>
      </c>
      <c r="W2521" s="9" t="str" cm="1">
        <f t="array" ref="W2521">_xlfn.IFS(IMDB4[[#This Row],[IMDb Score (1-10)]]&gt;=8,"Excellent",IMDB4[[#This Row],[IMDb Score (1-10)]]&gt;=7,"Good",IMDB4[[#This Row],[IMDb Score (1-10)]]&gt;=5,"Average",TRUE,"Poor")</f>
        <v>Poor</v>
      </c>
      <c r="X2521" s="9" t="str">
        <f>IF(IMDB4[[#This Row],[Duration (min)]]&lt;90,"Short",IF(IMDB4[[#This Row],[Duration (min)]]&lt;=120,"Medium", "Long"))</f>
        <v>Medium</v>
      </c>
    </row>
    <row r="2522" spans="1:24" x14ac:dyDescent="0.25">
      <c r="A2522" s="1" t="s">
        <v>2271</v>
      </c>
      <c r="B2522" s="2">
        <v>36567</v>
      </c>
      <c r="C2522" s="30">
        <f>YEAR(IMDB4[[#This Row],[Release Date]])</f>
        <v>2000</v>
      </c>
      <c r="D2522" s="30" t="str">
        <f>FLOOR(IMDB4[[#This Row],[Year]],10)&amp;"s"</f>
        <v>2000s</v>
      </c>
      <c r="E2522" s="1" t="s">
        <v>32</v>
      </c>
      <c r="F2522" s="1" t="s">
        <v>9</v>
      </c>
      <c r="G2522" s="1" t="s">
        <v>3</v>
      </c>
      <c r="H2522" s="1" t="s">
        <v>83</v>
      </c>
      <c r="I2522" s="21" t="s">
        <v>5</v>
      </c>
      <c r="J2522" s="1" t="s">
        <v>393</v>
      </c>
      <c r="K2522" s="1" t="s">
        <v>2272</v>
      </c>
      <c r="L2522" s="30">
        <v>844</v>
      </c>
      <c r="M2522" s="30">
        <v>846</v>
      </c>
      <c r="N2522" s="30">
        <v>19</v>
      </c>
      <c r="O2522" s="30">
        <v>260</v>
      </c>
      <c r="P2522" s="27">
        <v>7.3</v>
      </c>
      <c r="Q2522" s="30">
        <v>28</v>
      </c>
      <c r="R2522" s="30">
        <v>106</v>
      </c>
      <c r="S2522" s="9">
        <v>64148</v>
      </c>
      <c r="T2522" s="9">
        <v>6500000</v>
      </c>
      <c r="U2522" s="9">
        <f>IMDB4[[#This Row],[Gross Revenue]]-IMDB4[[#This Row],[Budget]]</f>
        <v>-6435852</v>
      </c>
      <c r="V2522" s="9" t="str">
        <f>IF(IMDB4[[#This Row],[Profit]]&gt;0,"Hit","Flop")</f>
        <v>Flop</v>
      </c>
      <c r="W2522" s="9" t="str" cm="1">
        <f t="array" ref="W2522">_xlfn.IFS(IMDB4[[#This Row],[IMDb Score (1-10)]]&gt;=8,"Excellent",IMDB4[[#This Row],[IMDb Score (1-10)]]&gt;=7,"Good",IMDB4[[#This Row],[IMDb Score (1-10)]]&gt;=5,"Average",TRUE,"Poor")</f>
        <v>Good</v>
      </c>
      <c r="X2522" s="9" t="str">
        <f>IF(IMDB4[[#This Row],[Duration (min)]]&lt;90,"Short",IF(IMDB4[[#This Row],[Duration (min)]]&lt;=120,"Medium", "Long"))</f>
        <v>Medium</v>
      </c>
    </row>
    <row r="2523" spans="1:24" x14ac:dyDescent="0.25">
      <c r="A2523" s="1" t="s">
        <v>4195</v>
      </c>
      <c r="B2523" s="2">
        <v>38616</v>
      </c>
      <c r="C2523" s="30">
        <f>YEAR(IMDB4[[#This Row],[Release Date]])</f>
        <v>2005</v>
      </c>
      <c r="D2523" s="30" t="str">
        <f>FLOOR(IMDB4[[#This Row],[Year]],10)&amp;"s"</f>
        <v>2000s</v>
      </c>
      <c r="E2523" s="1" t="s">
        <v>32</v>
      </c>
      <c r="F2523" s="1" t="s">
        <v>77</v>
      </c>
      <c r="G2523" s="1" t="s">
        <v>3</v>
      </c>
      <c r="H2523" s="1" t="s">
        <v>4</v>
      </c>
      <c r="I2523" s="1" t="s">
        <v>132</v>
      </c>
      <c r="J2523" s="1" t="s">
        <v>2406</v>
      </c>
      <c r="K2523" s="1" t="s">
        <v>4196</v>
      </c>
      <c r="L2523" s="30">
        <v>843</v>
      </c>
      <c r="M2523" s="30">
        <v>2165</v>
      </c>
      <c r="N2523" s="30">
        <v>32</v>
      </c>
      <c r="O2523" s="30">
        <v>206</v>
      </c>
      <c r="P2523" s="27">
        <v>4.0999999999999996</v>
      </c>
      <c r="Q2523" s="30">
        <v>31</v>
      </c>
      <c r="R2523" s="30">
        <v>95</v>
      </c>
      <c r="S2523" s="9">
        <v>5654777</v>
      </c>
      <c r="T2523" s="9">
        <v>25000000</v>
      </c>
      <c r="U2523" s="9">
        <f>IMDB4[[#This Row],[Gross Revenue]]-IMDB4[[#This Row],[Budget]]</f>
        <v>-19345223</v>
      </c>
      <c r="V2523" s="9" t="str">
        <f>IF(IMDB4[[#This Row],[Profit]]&gt;0,"Hit","Flop")</f>
        <v>Flop</v>
      </c>
      <c r="W2523" s="9" t="str" cm="1">
        <f t="array" ref="W2523">_xlfn.IFS(IMDB4[[#This Row],[IMDb Score (1-10)]]&gt;=8,"Excellent",IMDB4[[#This Row],[IMDb Score (1-10)]]&gt;=7,"Good",IMDB4[[#This Row],[IMDb Score (1-10)]]&gt;=5,"Average",TRUE,"Poor")</f>
        <v>Poor</v>
      </c>
      <c r="X2523" s="9" t="str">
        <f>IF(IMDB4[[#This Row],[Duration (min)]]&lt;90,"Short",IF(IMDB4[[#This Row],[Duration (min)]]&lt;=120,"Medium", "Long"))</f>
        <v>Medium</v>
      </c>
    </row>
    <row r="2524" spans="1:24" x14ac:dyDescent="0.25">
      <c r="A2524" s="1" t="s">
        <v>5363</v>
      </c>
      <c r="B2524" s="2">
        <v>40172</v>
      </c>
      <c r="C2524" s="30">
        <f>YEAR(IMDB4[[#This Row],[Release Date]])</f>
        <v>2009</v>
      </c>
      <c r="D2524" s="30" t="str">
        <f>FLOOR(IMDB4[[#This Row],[Year]],10)&amp;"s"</f>
        <v>2000s</v>
      </c>
      <c r="E2524" s="1" t="s">
        <v>32</v>
      </c>
      <c r="F2524" s="1" t="s">
        <v>77</v>
      </c>
      <c r="G2524" s="1" t="s">
        <v>3</v>
      </c>
      <c r="H2524" s="1" t="s">
        <v>338</v>
      </c>
      <c r="I2524" s="1" t="s">
        <v>132</v>
      </c>
      <c r="J2524" s="1" t="s">
        <v>5364</v>
      </c>
      <c r="K2524" s="1" t="s">
        <v>2460</v>
      </c>
      <c r="L2524" s="30">
        <v>841</v>
      </c>
      <c r="M2524" s="30">
        <v>1385</v>
      </c>
      <c r="N2524" s="30">
        <v>43</v>
      </c>
      <c r="O2524" s="30">
        <v>0</v>
      </c>
      <c r="P2524" s="27">
        <v>3.7</v>
      </c>
      <c r="Q2524" s="30">
        <v>103</v>
      </c>
      <c r="R2524" s="30">
        <v>96</v>
      </c>
      <c r="S2524" s="9">
        <v>8742261</v>
      </c>
      <c r="T2524" s="9">
        <v>18000000</v>
      </c>
      <c r="U2524" s="9">
        <f>IMDB4[[#This Row],[Gross Revenue]]-IMDB4[[#This Row],[Budget]]</f>
        <v>-9257739</v>
      </c>
      <c r="V2524" s="9" t="str">
        <f>IF(IMDB4[[#This Row],[Profit]]&gt;0,"Hit","Flop")</f>
        <v>Flop</v>
      </c>
      <c r="W2524" s="9" t="str" cm="1">
        <f t="array" ref="W2524">_xlfn.IFS(IMDB4[[#This Row],[IMDb Score (1-10)]]&gt;=8,"Excellent",IMDB4[[#This Row],[IMDb Score (1-10)]]&gt;=7,"Good",IMDB4[[#This Row],[IMDb Score (1-10)]]&gt;=5,"Average",TRUE,"Poor")</f>
        <v>Poor</v>
      </c>
      <c r="X2524" s="9" t="str">
        <f>IF(IMDB4[[#This Row],[Duration (min)]]&lt;90,"Short",IF(IMDB4[[#This Row],[Duration (min)]]&lt;=120,"Medium", "Long"))</f>
        <v>Medium</v>
      </c>
    </row>
    <row r="2525" spans="1:24" x14ac:dyDescent="0.25">
      <c r="A2525" s="1" t="s">
        <v>6676</v>
      </c>
      <c r="B2525" s="2">
        <v>41874</v>
      </c>
      <c r="C2525" s="30">
        <f>YEAR(IMDB4[[#This Row],[Release Date]])</f>
        <v>2014</v>
      </c>
      <c r="D2525" s="30" t="str">
        <f>FLOOR(IMDB4[[#This Row],[Year]],10)&amp;"s"</f>
        <v>2010s</v>
      </c>
      <c r="E2525" s="1" t="s">
        <v>32</v>
      </c>
      <c r="F2525" s="1" t="s">
        <v>20</v>
      </c>
      <c r="G2525" s="1" t="s">
        <v>3</v>
      </c>
      <c r="H2525" s="1" t="s">
        <v>4</v>
      </c>
      <c r="I2525" s="1" t="s">
        <v>92</v>
      </c>
      <c r="J2525" s="1" t="s">
        <v>5535</v>
      </c>
      <c r="K2525" s="1" t="s">
        <v>2849</v>
      </c>
      <c r="L2525" s="30">
        <v>839</v>
      </c>
      <c r="M2525" s="30">
        <v>3627</v>
      </c>
      <c r="N2525" s="30">
        <v>42</v>
      </c>
      <c r="O2525" s="30">
        <v>14000</v>
      </c>
      <c r="P2525" s="27">
        <v>6.5</v>
      </c>
      <c r="Q2525" s="30">
        <v>129</v>
      </c>
      <c r="R2525" s="30">
        <v>104</v>
      </c>
      <c r="S2525" s="9">
        <v>82389560</v>
      </c>
      <c r="T2525" s="9">
        <v>17000000</v>
      </c>
      <c r="U2525" s="9">
        <f>IMDB4[[#This Row],[Gross Revenue]]-IMDB4[[#This Row],[Budget]]</f>
        <v>65389560</v>
      </c>
      <c r="V2525" s="9" t="str">
        <f>IF(IMDB4[[#This Row],[Profit]]&gt;0,"Hit","Flop")</f>
        <v>Hit</v>
      </c>
      <c r="W2525" s="9" t="str" cm="1">
        <f t="array" ref="W2525">_xlfn.IFS(IMDB4[[#This Row],[IMDb Score (1-10)]]&gt;=8,"Excellent",IMDB4[[#This Row],[IMDb Score (1-10)]]&gt;=7,"Good",IMDB4[[#This Row],[IMDb Score (1-10)]]&gt;=5,"Average",TRUE,"Poor")</f>
        <v>Average</v>
      </c>
      <c r="X2525" s="9" t="str">
        <f>IF(IMDB4[[#This Row],[Duration (min)]]&lt;90,"Short",IF(IMDB4[[#This Row],[Duration (min)]]&lt;=120,"Medium", "Long"))</f>
        <v>Medium</v>
      </c>
    </row>
    <row r="2526" spans="1:24" x14ac:dyDescent="0.25">
      <c r="A2526" s="1" t="s">
        <v>5534</v>
      </c>
      <c r="B2526" s="2">
        <v>40319</v>
      </c>
      <c r="C2526" s="30">
        <f>YEAR(IMDB4[[#This Row],[Release Date]])</f>
        <v>2010</v>
      </c>
      <c r="D2526" s="30" t="str">
        <f>FLOOR(IMDB4[[#This Row],[Year]],10)&amp;"s"</f>
        <v>2010s</v>
      </c>
      <c r="E2526" s="1" t="s">
        <v>32</v>
      </c>
      <c r="F2526" s="1" t="s">
        <v>20</v>
      </c>
      <c r="G2526" s="1" t="s">
        <v>3</v>
      </c>
      <c r="H2526" s="1" t="s">
        <v>4</v>
      </c>
      <c r="I2526" s="1" t="s">
        <v>92</v>
      </c>
      <c r="J2526" s="1" t="s">
        <v>5535</v>
      </c>
      <c r="K2526" s="1" t="s">
        <v>5536</v>
      </c>
      <c r="L2526" s="30">
        <v>839</v>
      </c>
      <c r="M2526" s="30">
        <v>2961</v>
      </c>
      <c r="N2526" s="30">
        <v>8</v>
      </c>
      <c r="O2526" s="30">
        <v>0</v>
      </c>
      <c r="P2526" s="27">
        <v>6.3</v>
      </c>
      <c r="Q2526" s="30">
        <v>167</v>
      </c>
      <c r="R2526" s="30">
        <v>102</v>
      </c>
      <c r="S2526" s="9">
        <v>17797316</v>
      </c>
      <c r="T2526" s="9">
        <v>32000000</v>
      </c>
      <c r="U2526" s="9">
        <f>IMDB4[[#This Row],[Gross Revenue]]-IMDB4[[#This Row],[Budget]]</f>
        <v>-14202684</v>
      </c>
      <c r="V2526" s="9" t="str">
        <f>IF(IMDB4[[#This Row],[Profit]]&gt;0,"Hit","Flop")</f>
        <v>Flop</v>
      </c>
      <c r="W2526" s="9" t="str" cm="1">
        <f t="array" ref="W2526">_xlfn.IFS(IMDB4[[#This Row],[IMDb Score (1-10)]]&gt;=8,"Excellent",IMDB4[[#This Row],[IMDb Score (1-10)]]&gt;=7,"Good",IMDB4[[#This Row],[IMDb Score (1-10)]]&gt;=5,"Average",TRUE,"Poor")</f>
        <v>Average</v>
      </c>
      <c r="X2526" s="9" t="str">
        <f>IF(IMDB4[[#This Row],[Duration (min)]]&lt;90,"Short",IF(IMDB4[[#This Row],[Duration (min)]]&lt;=120,"Medium", "Long"))</f>
        <v>Medium</v>
      </c>
    </row>
    <row r="2527" spans="1:24" x14ac:dyDescent="0.25">
      <c r="A2527" s="1" t="s">
        <v>6704</v>
      </c>
      <c r="B2527" s="2">
        <v>41697</v>
      </c>
      <c r="C2527" s="30">
        <f>YEAR(IMDB4[[#This Row],[Release Date]])</f>
        <v>2014</v>
      </c>
      <c r="D2527" s="30" t="str">
        <f>FLOOR(IMDB4[[#This Row],[Year]],10)&amp;"s"</f>
        <v>2010s</v>
      </c>
      <c r="E2527" s="1" t="s">
        <v>32</v>
      </c>
      <c r="F2527" s="1" t="s">
        <v>33</v>
      </c>
      <c r="G2527" s="1" t="s">
        <v>3</v>
      </c>
      <c r="H2527" s="1" t="s">
        <v>83</v>
      </c>
      <c r="I2527" s="1" t="s">
        <v>84</v>
      </c>
      <c r="J2527" s="1" t="s">
        <v>2297</v>
      </c>
      <c r="K2527" s="1" t="s">
        <v>6705</v>
      </c>
      <c r="L2527" s="30">
        <v>838</v>
      </c>
      <c r="M2527" s="30">
        <v>3697</v>
      </c>
      <c r="N2527" s="30">
        <v>17</v>
      </c>
      <c r="O2527" s="30">
        <v>30000</v>
      </c>
      <c r="P2527" s="27">
        <v>7.2</v>
      </c>
      <c r="Q2527" s="30">
        <v>224</v>
      </c>
      <c r="R2527" s="30">
        <v>95</v>
      </c>
      <c r="S2527" s="9">
        <v>76137505</v>
      </c>
      <c r="T2527" s="9">
        <v>55000000</v>
      </c>
      <c r="U2527" s="9">
        <f>IMDB4[[#This Row],[Gross Revenue]]-IMDB4[[#This Row],[Budget]]</f>
        <v>21137505</v>
      </c>
      <c r="V2527" s="9" t="str">
        <f>IF(IMDB4[[#This Row],[Profit]]&gt;0,"Hit","Flop")</f>
        <v>Hit</v>
      </c>
      <c r="W2527" s="9" t="str" cm="1">
        <f t="array" ref="W2527">_xlfn.IFS(IMDB4[[#This Row],[IMDb Score (1-10)]]&gt;=8,"Excellent",IMDB4[[#This Row],[IMDb Score (1-10)]]&gt;=7,"Good",IMDB4[[#This Row],[IMDb Score (1-10)]]&gt;=5,"Average",TRUE,"Poor")</f>
        <v>Good</v>
      </c>
      <c r="X2527" s="9" t="str">
        <f>IF(IMDB4[[#This Row],[Duration (min)]]&lt;90,"Short",IF(IMDB4[[#This Row],[Duration (min)]]&lt;=120,"Medium", "Long"))</f>
        <v>Medium</v>
      </c>
    </row>
    <row r="2528" spans="1:24" x14ac:dyDescent="0.25">
      <c r="A2528" s="1" t="s">
        <v>3256</v>
      </c>
      <c r="B2528" s="2">
        <v>37553</v>
      </c>
      <c r="C2528" s="30">
        <f>YEAR(IMDB4[[#This Row],[Release Date]])</f>
        <v>2002</v>
      </c>
      <c r="D2528" s="30" t="str">
        <f>FLOOR(IMDB4[[#This Row],[Year]],10)&amp;"s"</f>
        <v>2000s</v>
      </c>
      <c r="E2528" s="1" t="s">
        <v>32</v>
      </c>
      <c r="F2528" s="1" t="s">
        <v>9</v>
      </c>
      <c r="G2528" s="1" t="s">
        <v>3</v>
      </c>
      <c r="H2528" s="1" t="s">
        <v>4</v>
      </c>
      <c r="I2528" s="1" t="s">
        <v>92</v>
      </c>
      <c r="J2528" s="1" t="s">
        <v>3257</v>
      </c>
      <c r="K2528" s="1" t="s">
        <v>398</v>
      </c>
      <c r="L2528" s="30">
        <v>838</v>
      </c>
      <c r="M2528" s="30">
        <v>2583</v>
      </c>
      <c r="N2528" s="30">
        <v>213</v>
      </c>
      <c r="O2528" s="30">
        <v>0</v>
      </c>
      <c r="P2528" s="27">
        <v>6.7</v>
      </c>
      <c r="Q2528" s="30">
        <v>152</v>
      </c>
      <c r="R2528" s="30">
        <v>124</v>
      </c>
      <c r="S2528" s="9">
        <v>52752475</v>
      </c>
      <c r="T2528" s="9">
        <v>50000000</v>
      </c>
      <c r="U2528" s="9">
        <f>IMDB4[[#This Row],[Gross Revenue]]-IMDB4[[#This Row],[Budget]]</f>
        <v>2752475</v>
      </c>
      <c r="V2528" s="9" t="str">
        <f>IF(IMDB4[[#This Row],[Profit]]&gt;0,"Hit","Flop")</f>
        <v>Hit</v>
      </c>
      <c r="W2528" s="9" t="str" cm="1">
        <f t="array" ref="W2528">_xlfn.IFS(IMDB4[[#This Row],[IMDb Score (1-10)]]&gt;=8,"Excellent",IMDB4[[#This Row],[IMDb Score (1-10)]]&gt;=7,"Good",IMDB4[[#This Row],[IMDb Score (1-10)]]&gt;=5,"Average",TRUE,"Poor")</f>
        <v>Average</v>
      </c>
      <c r="X2528" s="9" t="str">
        <f>IF(IMDB4[[#This Row],[Duration (min)]]&lt;90,"Short",IF(IMDB4[[#This Row],[Duration (min)]]&lt;=120,"Medium", "Long"))</f>
        <v>Long</v>
      </c>
    </row>
    <row r="2529" spans="1:24" x14ac:dyDescent="0.25">
      <c r="A2529" s="1" t="s">
        <v>6829</v>
      </c>
      <c r="B2529" s="2">
        <v>42164</v>
      </c>
      <c r="C2529" s="30">
        <f>YEAR(IMDB4[[#This Row],[Release Date]])</f>
        <v>2015</v>
      </c>
      <c r="D2529" s="30" t="str">
        <f>FLOOR(IMDB4[[#This Row],[Year]],10)&amp;"s"</f>
        <v>2010s</v>
      </c>
      <c r="E2529" s="1" t="s">
        <v>32</v>
      </c>
      <c r="F2529" s="1" t="s">
        <v>9</v>
      </c>
      <c r="G2529" s="1" t="s">
        <v>3</v>
      </c>
      <c r="H2529" s="1" t="s">
        <v>83</v>
      </c>
      <c r="I2529" s="1" t="s">
        <v>132</v>
      </c>
      <c r="J2529" s="1" t="s">
        <v>2297</v>
      </c>
      <c r="K2529" s="1" t="s">
        <v>6830</v>
      </c>
      <c r="L2529" s="30">
        <v>838</v>
      </c>
      <c r="M2529" s="30">
        <v>995</v>
      </c>
      <c r="N2529" s="30">
        <v>34</v>
      </c>
      <c r="O2529" s="30">
        <v>36000</v>
      </c>
      <c r="P2529" s="27">
        <v>7.5</v>
      </c>
      <c r="Q2529" s="30">
        <v>351</v>
      </c>
      <c r="R2529" s="30">
        <v>111</v>
      </c>
      <c r="S2529" s="9">
        <v>38317535</v>
      </c>
      <c r="T2529" s="9">
        <v>11000000</v>
      </c>
      <c r="U2529" s="9">
        <f>IMDB4[[#This Row],[Gross Revenue]]-IMDB4[[#This Row],[Budget]]</f>
        <v>27317535</v>
      </c>
      <c r="V2529" s="9" t="str">
        <f>IF(IMDB4[[#This Row],[Profit]]&gt;0,"Hit","Flop")</f>
        <v>Hit</v>
      </c>
      <c r="W2529" s="9" t="str" cm="1">
        <f t="array" ref="W2529">_xlfn.IFS(IMDB4[[#This Row],[IMDb Score (1-10)]]&gt;=8,"Excellent",IMDB4[[#This Row],[IMDb Score (1-10)]]&gt;=7,"Good",IMDB4[[#This Row],[IMDb Score (1-10)]]&gt;=5,"Average",TRUE,"Poor")</f>
        <v>Good</v>
      </c>
      <c r="X2529" s="9" t="str">
        <f>IF(IMDB4[[#This Row],[Duration (min)]]&lt;90,"Short",IF(IMDB4[[#This Row],[Duration (min)]]&lt;=120,"Medium", "Long"))</f>
        <v>Medium</v>
      </c>
    </row>
    <row r="2530" spans="1:24" x14ac:dyDescent="0.25">
      <c r="A2530" s="1" t="s">
        <v>1432</v>
      </c>
      <c r="B2530" s="2">
        <v>35130</v>
      </c>
      <c r="C2530" s="30">
        <f>YEAR(IMDB4[[#This Row],[Release Date]])</f>
        <v>1996</v>
      </c>
      <c r="D2530" s="30" t="str">
        <f>FLOOR(IMDB4[[#This Row],[Year]],10)&amp;"s"</f>
        <v>1990s</v>
      </c>
      <c r="E2530" s="1" t="s">
        <v>32</v>
      </c>
      <c r="F2530" s="1" t="s">
        <v>9</v>
      </c>
      <c r="G2530" s="1" t="s">
        <v>3</v>
      </c>
      <c r="H2530" s="1" t="s">
        <v>4</v>
      </c>
      <c r="I2530" s="1" t="s">
        <v>92</v>
      </c>
      <c r="J2530" s="1" t="s">
        <v>1433</v>
      </c>
      <c r="K2530" s="1" t="s">
        <v>1434</v>
      </c>
      <c r="L2530" s="30">
        <v>838</v>
      </c>
      <c r="M2530" s="30">
        <v>1812</v>
      </c>
      <c r="N2530" s="30">
        <v>26</v>
      </c>
      <c r="O2530" s="30">
        <v>6000</v>
      </c>
      <c r="P2530" s="27">
        <v>6.2</v>
      </c>
      <c r="Q2530" s="30">
        <v>93</v>
      </c>
      <c r="R2530" s="30">
        <v>101</v>
      </c>
      <c r="S2530" s="9">
        <v>24881000</v>
      </c>
      <c r="T2530" s="9">
        <v>15000000</v>
      </c>
      <c r="U2530" s="9">
        <f>IMDB4[[#This Row],[Gross Revenue]]-IMDB4[[#This Row],[Budget]]</f>
        <v>9881000</v>
      </c>
      <c r="V2530" s="9" t="str">
        <f>IF(IMDB4[[#This Row],[Profit]]&gt;0,"Hit","Flop")</f>
        <v>Hit</v>
      </c>
      <c r="W2530" s="9" t="str" cm="1">
        <f t="array" ref="W2530">_xlfn.IFS(IMDB4[[#This Row],[IMDb Score (1-10)]]&gt;=8,"Excellent",IMDB4[[#This Row],[IMDb Score (1-10)]]&gt;=7,"Good",IMDB4[[#This Row],[IMDb Score (1-10)]]&gt;=5,"Average",TRUE,"Poor")</f>
        <v>Average</v>
      </c>
      <c r="X2530" s="9" t="str">
        <f>IF(IMDB4[[#This Row],[Duration (min)]]&lt;90,"Short",IF(IMDB4[[#This Row],[Duration (min)]]&lt;=120,"Medium", "Long"))</f>
        <v>Medium</v>
      </c>
    </row>
    <row r="2531" spans="1:24" x14ac:dyDescent="0.25">
      <c r="A2531" s="1" t="s">
        <v>2296</v>
      </c>
      <c r="B2531" s="2">
        <v>36779</v>
      </c>
      <c r="C2531" s="30">
        <f>YEAR(IMDB4[[#This Row],[Release Date]])</f>
        <v>2000</v>
      </c>
      <c r="D2531" s="30" t="str">
        <f>FLOOR(IMDB4[[#This Row],[Year]],10)&amp;"s"</f>
        <v>2000s</v>
      </c>
      <c r="E2531" s="1" t="s">
        <v>32</v>
      </c>
      <c r="F2531" s="1" t="s">
        <v>9</v>
      </c>
      <c r="G2531" s="1" t="s">
        <v>3</v>
      </c>
      <c r="H2531" s="1" t="s">
        <v>83</v>
      </c>
      <c r="I2531" s="1" t="s">
        <v>92</v>
      </c>
      <c r="J2531" s="1" t="s">
        <v>2297</v>
      </c>
      <c r="K2531" s="1" t="s">
        <v>2298</v>
      </c>
      <c r="L2531" s="30">
        <v>838</v>
      </c>
      <c r="M2531" s="30">
        <v>1122</v>
      </c>
      <c r="N2531" s="30">
        <v>335</v>
      </c>
      <c r="O2531" s="30">
        <v>0</v>
      </c>
      <c r="P2531" s="27">
        <v>7.7</v>
      </c>
      <c r="Q2531" s="30">
        <v>151</v>
      </c>
      <c r="R2531" s="30">
        <v>110</v>
      </c>
      <c r="S2531" s="9">
        <v>21994911</v>
      </c>
      <c r="T2531" s="9">
        <v>5000000</v>
      </c>
      <c r="U2531" s="9">
        <f>IMDB4[[#This Row],[Gross Revenue]]-IMDB4[[#This Row],[Budget]]</f>
        <v>16994911</v>
      </c>
      <c r="V2531" s="9" t="str">
        <f>IF(IMDB4[[#This Row],[Profit]]&gt;0,"Hit","Flop")</f>
        <v>Hit</v>
      </c>
      <c r="W2531" s="9" t="str" cm="1">
        <f t="array" ref="W2531">_xlfn.IFS(IMDB4[[#This Row],[IMDb Score (1-10)]]&gt;=8,"Excellent",IMDB4[[#This Row],[IMDb Score (1-10)]]&gt;=7,"Good",IMDB4[[#This Row],[IMDb Score (1-10)]]&gt;=5,"Average",TRUE,"Poor")</f>
        <v>Good</v>
      </c>
      <c r="X2531" s="9" t="str">
        <f>IF(IMDB4[[#This Row],[Duration (min)]]&lt;90,"Short",IF(IMDB4[[#This Row],[Duration (min)]]&lt;=120,"Medium", "Long"))</f>
        <v>Medium</v>
      </c>
    </row>
    <row r="2532" spans="1:24" x14ac:dyDescent="0.25">
      <c r="A2532" s="1" t="s">
        <v>4235</v>
      </c>
      <c r="B2532" s="2">
        <v>38740</v>
      </c>
      <c r="C2532" s="30">
        <f>YEAR(IMDB4[[#This Row],[Release Date]])</f>
        <v>2006</v>
      </c>
      <c r="D2532" s="30" t="str">
        <f>FLOOR(IMDB4[[#This Row],[Year]],10)&amp;"s"</f>
        <v>2000s</v>
      </c>
      <c r="E2532" s="1" t="s">
        <v>32</v>
      </c>
      <c r="F2532" s="1" t="s">
        <v>20</v>
      </c>
      <c r="G2532" s="1" t="s">
        <v>3</v>
      </c>
      <c r="H2532" s="1" t="s">
        <v>4</v>
      </c>
      <c r="I2532" s="1" t="s">
        <v>84</v>
      </c>
      <c r="J2532" s="1" t="s">
        <v>4236</v>
      </c>
      <c r="K2532" s="1" t="s">
        <v>4237</v>
      </c>
      <c r="L2532" s="30">
        <v>836</v>
      </c>
      <c r="M2532" s="30">
        <v>3963</v>
      </c>
      <c r="N2532" s="30">
        <v>20</v>
      </c>
      <c r="O2532" s="30">
        <v>0</v>
      </c>
      <c r="P2532" s="27">
        <v>5.3</v>
      </c>
      <c r="Q2532" s="30">
        <v>66</v>
      </c>
      <c r="R2532" s="30">
        <v>104</v>
      </c>
      <c r="S2532" s="9">
        <v>18595716</v>
      </c>
      <c r="T2532" s="9">
        <v>12000000</v>
      </c>
      <c r="U2532" s="9">
        <f>IMDB4[[#This Row],[Gross Revenue]]-IMDB4[[#This Row],[Budget]]</f>
        <v>6595716</v>
      </c>
      <c r="V2532" s="9" t="str">
        <f>IF(IMDB4[[#This Row],[Profit]]&gt;0,"Hit","Flop")</f>
        <v>Hit</v>
      </c>
      <c r="W2532" s="9" t="str" cm="1">
        <f t="array" ref="W2532">_xlfn.IFS(IMDB4[[#This Row],[IMDb Score (1-10)]]&gt;=8,"Excellent",IMDB4[[#This Row],[IMDb Score (1-10)]]&gt;=7,"Good",IMDB4[[#This Row],[IMDb Score (1-10)]]&gt;=5,"Average",TRUE,"Poor")</f>
        <v>Average</v>
      </c>
      <c r="X2532" s="9" t="str">
        <f>IF(IMDB4[[#This Row],[Duration (min)]]&lt;90,"Short",IF(IMDB4[[#This Row],[Duration (min)]]&lt;=120,"Medium", "Long"))</f>
        <v>Medium</v>
      </c>
    </row>
    <row r="2533" spans="1:24" x14ac:dyDescent="0.25">
      <c r="A2533" s="1" t="s">
        <v>3385</v>
      </c>
      <c r="B2533" s="2">
        <v>37966</v>
      </c>
      <c r="C2533" s="30">
        <f>YEAR(IMDB4[[#This Row],[Release Date]])</f>
        <v>2003</v>
      </c>
      <c r="D2533" s="30" t="str">
        <f>FLOOR(IMDB4[[#This Row],[Year]],10)&amp;"s"</f>
        <v>2000s</v>
      </c>
      <c r="E2533" s="1" t="s">
        <v>32</v>
      </c>
      <c r="F2533" s="1" t="s">
        <v>20</v>
      </c>
      <c r="G2533" s="1" t="s">
        <v>3</v>
      </c>
      <c r="H2533" s="1" t="s">
        <v>4</v>
      </c>
      <c r="I2533" s="1" t="s">
        <v>92</v>
      </c>
      <c r="J2533" s="1" t="s">
        <v>3386</v>
      </c>
      <c r="K2533" s="1" t="s">
        <v>673</v>
      </c>
      <c r="L2533" s="30">
        <v>836</v>
      </c>
      <c r="M2533" s="30">
        <v>2467</v>
      </c>
      <c r="N2533" s="30">
        <v>121</v>
      </c>
      <c r="O2533" s="30">
        <v>241</v>
      </c>
      <c r="P2533" s="27">
        <v>2.8</v>
      </c>
      <c r="Q2533" s="30">
        <v>28</v>
      </c>
      <c r="R2533" s="30">
        <v>80</v>
      </c>
      <c r="S2533" s="9">
        <v>1646664</v>
      </c>
      <c r="T2533" s="9">
        <v>20000000</v>
      </c>
      <c r="U2533" s="9">
        <f>IMDB4[[#This Row],[Gross Revenue]]-IMDB4[[#This Row],[Budget]]</f>
        <v>-18353336</v>
      </c>
      <c r="V2533" s="9" t="str">
        <f>IF(IMDB4[[#This Row],[Profit]]&gt;0,"Hit","Flop")</f>
        <v>Flop</v>
      </c>
      <c r="W2533" s="9" t="str" cm="1">
        <f t="array" ref="W2533">_xlfn.IFS(IMDB4[[#This Row],[IMDb Score (1-10)]]&gt;=8,"Excellent",IMDB4[[#This Row],[IMDb Score (1-10)]]&gt;=7,"Good",IMDB4[[#This Row],[IMDb Score (1-10)]]&gt;=5,"Average",TRUE,"Poor")</f>
        <v>Poor</v>
      </c>
      <c r="X2533" s="9" t="str">
        <f>IF(IMDB4[[#This Row],[Duration (min)]]&lt;90,"Short",IF(IMDB4[[#This Row],[Duration (min)]]&lt;=120,"Medium", "Long"))</f>
        <v>Short</v>
      </c>
    </row>
    <row r="2534" spans="1:24" x14ac:dyDescent="0.25">
      <c r="A2534" s="1" t="s">
        <v>5282</v>
      </c>
      <c r="B2534" s="2">
        <v>40096</v>
      </c>
      <c r="C2534" s="30">
        <f>YEAR(IMDB4[[#This Row],[Release Date]])</f>
        <v>2009</v>
      </c>
      <c r="D2534" s="30" t="str">
        <f>FLOOR(IMDB4[[#This Row],[Year]],10)&amp;"s"</f>
        <v>2000s</v>
      </c>
      <c r="E2534" s="1" t="s">
        <v>32</v>
      </c>
      <c r="F2534" s="1" t="s">
        <v>77</v>
      </c>
      <c r="G2534" s="1" t="s">
        <v>3</v>
      </c>
      <c r="H2534" s="1" t="s">
        <v>4</v>
      </c>
      <c r="I2534" s="1" t="s">
        <v>84</v>
      </c>
      <c r="J2534" s="1" t="s">
        <v>4345</v>
      </c>
      <c r="K2534" s="1" t="s">
        <v>4346</v>
      </c>
      <c r="L2534" s="30">
        <v>835</v>
      </c>
      <c r="M2534" s="30">
        <v>1258</v>
      </c>
      <c r="N2534" s="30">
        <v>107</v>
      </c>
      <c r="O2534" s="30">
        <v>0</v>
      </c>
      <c r="P2534" s="27">
        <v>7</v>
      </c>
      <c r="Q2534" s="30">
        <v>188</v>
      </c>
      <c r="R2534" s="30">
        <v>94</v>
      </c>
      <c r="S2534" s="9">
        <v>196573705</v>
      </c>
      <c r="T2534" s="9">
        <v>90000000</v>
      </c>
      <c r="U2534" s="9">
        <f>IMDB4[[#This Row],[Gross Revenue]]-IMDB4[[#This Row],[Budget]]</f>
        <v>106573705</v>
      </c>
      <c r="V2534" s="9" t="str">
        <f>IF(IMDB4[[#This Row],[Profit]]&gt;0,"Hit","Flop")</f>
        <v>Hit</v>
      </c>
      <c r="W2534" s="9" t="str" cm="1">
        <f t="array" ref="W2534">_xlfn.IFS(IMDB4[[#This Row],[IMDb Score (1-10)]]&gt;=8,"Excellent",IMDB4[[#This Row],[IMDb Score (1-10)]]&gt;=7,"Good",IMDB4[[#This Row],[IMDb Score (1-10)]]&gt;=5,"Average",TRUE,"Poor")</f>
        <v>Good</v>
      </c>
      <c r="X2534" s="9" t="str">
        <f>IF(IMDB4[[#This Row],[Duration (min)]]&lt;90,"Short",IF(IMDB4[[#This Row],[Duration (min)]]&lt;=120,"Medium", "Long"))</f>
        <v>Medium</v>
      </c>
    </row>
    <row r="2535" spans="1:24" x14ac:dyDescent="0.25">
      <c r="A2535" s="1" t="s">
        <v>4344</v>
      </c>
      <c r="B2535" s="2">
        <v>39080</v>
      </c>
      <c r="C2535" s="30">
        <f>YEAR(IMDB4[[#This Row],[Release Date]])</f>
        <v>2006</v>
      </c>
      <c r="D2535" s="30" t="str">
        <f>FLOOR(IMDB4[[#This Row],[Year]],10)&amp;"s"</f>
        <v>2000s</v>
      </c>
      <c r="E2535" s="1" t="s">
        <v>32</v>
      </c>
      <c r="F2535" s="1" t="s">
        <v>77</v>
      </c>
      <c r="G2535" s="1" t="s">
        <v>3</v>
      </c>
      <c r="H2535" s="1" t="s">
        <v>4</v>
      </c>
      <c r="I2535" s="1" t="s">
        <v>84</v>
      </c>
      <c r="J2535" s="1" t="s">
        <v>4345</v>
      </c>
      <c r="K2535" s="1" t="s">
        <v>4346</v>
      </c>
      <c r="L2535" s="30">
        <v>835</v>
      </c>
      <c r="M2535" s="30">
        <v>1815</v>
      </c>
      <c r="N2535" s="30">
        <v>107</v>
      </c>
      <c r="O2535" s="30">
        <v>0</v>
      </c>
      <c r="P2535" s="27">
        <v>6.9</v>
      </c>
      <c r="Q2535" s="30">
        <v>164</v>
      </c>
      <c r="R2535" s="30">
        <v>115</v>
      </c>
      <c r="S2535" s="9">
        <v>195329763</v>
      </c>
      <c r="T2535" s="9">
        <v>80000000</v>
      </c>
      <c r="U2535" s="9">
        <f>IMDB4[[#This Row],[Gross Revenue]]-IMDB4[[#This Row],[Budget]]</f>
        <v>115329763</v>
      </c>
      <c r="V2535" s="9" t="str">
        <f>IF(IMDB4[[#This Row],[Profit]]&gt;0,"Hit","Flop")</f>
        <v>Hit</v>
      </c>
      <c r="W2535" s="9" t="str" cm="1">
        <f t="array" ref="W2535">_xlfn.IFS(IMDB4[[#This Row],[IMDb Score (1-10)]]&gt;=8,"Excellent",IMDB4[[#This Row],[IMDb Score (1-10)]]&gt;=7,"Good",IMDB4[[#This Row],[IMDb Score (1-10)]]&gt;=5,"Average",TRUE,"Poor")</f>
        <v>Average</v>
      </c>
      <c r="X2535" s="9" t="str">
        <f>IF(IMDB4[[#This Row],[Duration (min)]]&lt;90,"Short",IF(IMDB4[[#This Row],[Duration (min)]]&lt;=120,"Medium", "Long"))</f>
        <v>Medium</v>
      </c>
    </row>
    <row r="2536" spans="1:24" x14ac:dyDescent="0.25">
      <c r="A2536" s="1" t="s">
        <v>6645</v>
      </c>
      <c r="B2536" s="2">
        <v>41836</v>
      </c>
      <c r="C2536" s="30">
        <f>YEAR(IMDB4[[#This Row],[Release Date]])</f>
        <v>2014</v>
      </c>
      <c r="D2536" s="30" t="str">
        <f>FLOOR(IMDB4[[#This Row],[Year]],10)&amp;"s"</f>
        <v>2010s</v>
      </c>
      <c r="E2536" s="1" t="s">
        <v>32</v>
      </c>
      <c r="F2536" s="1" t="s">
        <v>2</v>
      </c>
      <c r="G2536" s="1" t="s">
        <v>3</v>
      </c>
      <c r="H2536" s="1" t="s">
        <v>4</v>
      </c>
      <c r="I2536" s="1" t="s">
        <v>92</v>
      </c>
      <c r="J2536" s="1" t="s">
        <v>3158</v>
      </c>
      <c r="K2536" s="1" t="s">
        <v>890</v>
      </c>
      <c r="L2536" s="30">
        <v>835</v>
      </c>
      <c r="M2536" s="30">
        <v>4348</v>
      </c>
      <c r="N2536" s="30">
        <v>21000</v>
      </c>
      <c r="O2536" s="30">
        <v>146000</v>
      </c>
      <c r="P2536" s="27">
        <v>8.1</v>
      </c>
      <c r="Q2536" s="30">
        <v>568</v>
      </c>
      <c r="R2536" s="30">
        <v>149</v>
      </c>
      <c r="S2536" s="9">
        <v>167735396</v>
      </c>
      <c r="T2536" s="9">
        <v>61000000</v>
      </c>
      <c r="U2536" s="9">
        <f>IMDB4[[#This Row],[Gross Revenue]]-IMDB4[[#This Row],[Budget]]</f>
        <v>106735396</v>
      </c>
      <c r="V2536" s="9" t="str">
        <f>IF(IMDB4[[#This Row],[Profit]]&gt;0,"Hit","Flop")</f>
        <v>Hit</v>
      </c>
      <c r="W2536" s="9" t="str" cm="1">
        <f t="array" ref="W2536">_xlfn.IFS(IMDB4[[#This Row],[IMDb Score (1-10)]]&gt;=8,"Excellent",IMDB4[[#This Row],[IMDb Score (1-10)]]&gt;=7,"Good",IMDB4[[#This Row],[IMDb Score (1-10)]]&gt;=5,"Average",TRUE,"Poor")</f>
        <v>Excellent</v>
      </c>
      <c r="X2536" s="9" t="str">
        <f>IF(IMDB4[[#This Row],[Duration (min)]]&lt;90,"Short",IF(IMDB4[[#This Row],[Duration (min)]]&lt;=120,"Medium", "Long"))</f>
        <v>Long</v>
      </c>
    </row>
    <row r="2537" spans="1:24" x14ac:dyDescent="0.25">
      <c r="A2537" s="1" t="s">
        <v>3267</v>
      </c>
      <c r="B2537" s="2">
        <v>37443</v>
      </c>
      <c r="C2537" s="30">
        <f>YEAR(IMDB4[[#This Row],[Release Date]])</f>
        <v>2002</v>
      </c>
      <c r="D2537" s="30" t="str">
        <f>FLOOR(IMDB4[[#This Row],[Year]],10)&amp;"s"</f>
        <v>2000s</v>
      </c>
      <c r="E2537" s="1" t="s">
        <v>32</v>
      </c>
      <c r="F2537" s="1" t="s">
        <v>9</v>
      </c>
      <c r="G2537" s="1" t="s">
        <v>3</v>
      </c>
      <c r="H2537" s="1" t="s">
        <v>4</v>
      </c>
      <c r="I2537" s="1" t="s">
        <v>132</v>
      </c>
      <c r="J2537" s="1" t="s">
        <v>3158</v>
      </c>
      <c r="K2537" s="1" t="s">
        <v>3268</v>
      </c>
      <c r="L2537" s="30">
        <v>835</v>
      </c>
      <c r="M2537" s="30">
        <v>2572</v>
      </c>
      <c r="N2537" s="30">
        <v>7</v>
      </c>
      <c r="O2537" s="30">
        <v>0</v>
      </c>
      <c r="P2537" s="27">
        <v>7.2</v>
      </c>
      <c r="Q2537" s="30">
        <v>103</v>
      </c>
      <c r="R2537" s="30">
        <v>109</v>
      </c>
      <c r="S2537" s="9">
        <v>16346122</v>
      </c>
      <c r="T2537" s="9">
        <v>16000000</v>
      </c>
      <c r="U2537" s="9">
        <f>IMDB4[[#This Row],[Gross Revenue]]-IMDB4[[#This Row],[Budget]]</f>
        <v>346122</v>
      </c>
      <c r="V2537" s="9" t="str">
        <f>IF(IMDB4[[#This Row],[Profit]]&gt;0,"Hit","Flop")</f>
        <v>Hit</v>
      </c>
      <c r="W2537" s="9" t="str" cm="1">
        <f t="array" ref="W2537">_xlfn.IFS(IMDB4[[#This Row],[IMDb Score (1-10)]]&gt;=8,"Excellent",IMDB4[[#This Row],[IMDb Score (1-10)]]&gt;=7,"Good",IMDB4[[#This Row],[IMDb Score (1-10)]]&gt;=5,"Average",TRUE,"Poor")</f>
        <v>Good</v>
      </c>
      <c r="X2537" s="9" t="str">
        <f>IF(IMDB4[[#This Row],[Duration (min)]]&lt;90,"Short",IF(IMDB4[[#This Row],[Duration (min)]]&lt;=120,"Medium", "Long"))</f>
        <v>Medium</v>
      </c>
    </row>
    <row r="2538" spans="1:24" x14ac:dyDescent="0.25">
      <c r="A2538" s="1" t="s">
        <v>3157</v>
      </c>
      <c r="B2538" s="2">
        <v>37527</v>
      </c>
      <c r="C2538" s="30">
        <f>YEAR(IMDB4[[#This Row],[Release Date]])</f>
        <v>2002</v>
      </c>
      <c r="D2538" s="30" t="str">
        <f>FLOOR(IMDB4[[#This Row],[Year]],10)&amp;"s"</f>
        <v>2000s</v>
      </c>
      <c r="E2538" s="1" t="s">
        <v>32</v>
      </c>
      <c r="F2538" s="1" t="s">
        <v>20</v>
      </c>
      <c r="G2538" s="1" t="s">
        <v>3</v>
      </c>
      <c r="H2538" s="1" t="s">
        <v>4</v>
      </c>
      <c r="I2538" s="1" t="s">
        <v>92</v>
      </c>
      <c r="J2538" s="1" t="s">
        <v>3158</v>
      </c>
      <c r="K2538" s="1" t="s">
        <v>3159</v>
      </c>
      <c r="L2538" s="30">
        <v>835</v>
      </c>
      <c r="M2538" s="30">
        <v>2110</v>
      </c>
      <c r="N2538" s="30">
        <v>68</v>
      </c>
      <c r="O2538" s="30">
        <v>3000</v>
      </c>
      <c r="P2538" s="27">
        <v>6.8</v>
      </c>
      <c r="Q2538" s="30">
        <v>92</v>
      </c>
      <c r="R2538" s="30">
        <v>106</v>
      </c>
      <c r="S2538" s="9">
        <v>410241</v>
      </c>
      <c r="T2538" s="9">
        <v>2000000</v>
      </c>
      <c r="U2538" s="9">
        <f>IMDB4[[#This Row],[Gross Revenue]]-IMDB4[[#This Row],[Budget]]</f>
        <v>-1589759</v>
      </c>
      <c r="V2538" s="9" t="str">
        <f>IF(IMDB4[[#This Row],[Profit]]&gt;0,"Hit","Flop")</f>
        <v>Flop</v>
      </c>
      <c r="W2538" s="9" t="str" cm="1">
        <f t="array" ref="W2538">_xlfn.IFS(IMDB4[[#This Row],[IMDb Score (1-10)]]&gt;=8,"Excellent",IMDB4[[#This Row],[IMDb Score (1-10)]]&gt;=7,"Good",IMDB4[[#This Row],[IMDb Score (1-10)]]&gt;=5,"Average",TRUE,"Poor")</f>
        <v>Average</v>
      </c>
      <c r="X2538" s="9" t="str">
        <f>IF(IMDB4[[#This Row],[Duration (min)]]&lt;90,"Short",IF(IMDB4[[#This Row],[Duration (min)]]&lt;=120,"Medium", "Long"))</f>
        <v>Medium</v>
      </c>
    </row>
    <row r="2539" spans="1:24" x14ac:dyDescent="0.25">
      <c r="A2539" s="1" t="s">
        <v>3420</v>
      </c>
      <c r="B2539" s="2">
        <v>37665</v>
      </c>
      <c r="C2539" s="30">
        <f>YEAR(IMDB4[[#This Row],[Release Date]])</f>
        <v>2003</v>
      </c>
      <c r="D2539" s="30" t="str">
        <f>FLOOR(IMDB4[[#This Row],[Year]],10)&amp;"s"</f>
        <v>2000s</v>
      </c>
      <c r="E2539" s="1" t="s">
        <v>32</v>
      </c>
      <c r="F2539" s="1" t="s">
        <v>77</v>
      </c>
      <c r="G2539" s="1" t="s">
        <v>3</v>
      </c>
      <c r="H2539" s="1" t="s">
        <v>4</v>
      </c>
      <c r="I2539" s="1" t="s">
        <v>132</v>
      </c>
      <c r="J2539" s="1" t="s">
        <v>2107</v>
      </c>
      <c r="K2539" s="1" t="s">
        <v>1318</v>
      </c>
      <c r="L2539" s="30">
        <v>834</v>
      </c>
      <c r="M2539" s="30">
        <v>3637</v>
      </c>
      <c r="N2539" s="30">
        <v>610</v>
      </c>
      <c r="O2539" s="30">
        <v>0</v>
      </c>
      <c r="P2539" s="27">
        <v>6.3</v>
      </c>
      <c r="Q2539" s="30">
        <v>196</v>
      </c>
      <c r="R2539" s="30">
        <v>119</v>
      </c>
      <c r="S2539" s="9">
        <v>53789313</v>
      </c>
      <c r="T2539" s="9">
        <v>60000000</v>
      </c>
      <c r="U2539" s="9">
        <f>IMDB4[[#This Row],[Gross Revenue]]-IMDB4[[#This Row],[Budget]]</f>
        <v>-6210687</v>
      </c>
      <c r="V2539" s="9" t="str">
        <f>IF(IMDB4[[#This Row],[Profit]]&gt;0,"Hit","Flop")</f>
        <v>Flop</v>
      </c>
      <c r="W2539" s="9" t="str" cm="1">
        <f t="array" ref="W2539">_xlfn.IFS(IMDB4[[#This Row],[IMDb Score (1-10)]]&gt;=8,"Excellent",IMDB4[[#This Row],[IMDb Score (1-10)]]&gt;=7,"Good",IMDB4[[#This Row],[IMDb Score (1-10)]]&gt;=5,"Average",TRUE,"Poor")</f>
        <v>Average</v>
      </c>
      <c r="X2539" s="9" t="str">
        <f>IF(IMDB4[[#This Row],[Duration (min)]]&lt;90,"Short",IF(IMDB4[[#This Row],[Duration (min)]]&lt;=120,"Medium", "Long"))</f>
        <v>Medium</v>
      </c>
    </row>
    <row r="2540" spans="1:24" x14ac:dyDescent="0.25">
      <c r="A2540" s="1" t="s">
        <v>5138</v>
      </c>
      <c r="B2540" s="2">
        <v>39489</v>
      </c>
      <c r="C2540" s="30">
        <f>YEAR(IMDB4[[#This Row],[Release Date]])</f>
        <v>2008</v>
      </c>
      <c r="D2540" s="30" t="str">
        <f>FLOOR(IMDB4[[#This Row],[Year]],10)&amp;"s"</f>
        <v>2000s</v>
      </c>
      <c r="E2540" s="1" t="s">
        <v>32</v>
      </c>
      <c r="F2540" s="1" t="s">
        <v>20</v>
      </c>
      <c r="G2540" s="1" t="s">
        <v>3</v>
      </c>
      <c r="H2540" s="1" t="s">
        <v>4</v>
      </c>
      <c r="I2540" s="1" t="s">
        <v>132</v>
      </c>
      <c r="J2540" s="1" t="s">
        <v>2107</v>
      </c>
      <c r="K2540" s="1" t="s">
        <v>5139</v>
      </c>
      <c r="L2540" s="30">
        <v>834</v>
      </c>
      <c r="M2540" s="30">
        <v>4091</v>
      </c>
      <c r="N2540" s="30">
        <v>18</v>
      </c>
      <c r="O2540" s="30">
        <v>140</v>
      </c>
      <c r="P2540" s="27">
        <v>3.1</v>
      </c>
      <c r="Q2540" s="30">
        <v>35</v>
      </c>
      <c r="R2540" s="30">
        <v>97</v>
      </c>
      <c r="S2540" s="9">
        <v>4131640</v>
      </c>
      <c r="T2540" s="9">
        <v>7500000</v>
      </c>
      <c r="U2540" s="9">
        <f>IMDB4[[#This Row],[Gross Revenue]]-IMDB4[[#This Row],[Budget]]</f>
        <v>-3368360</v>
      </c>
      <c r="V2540" s="9" t="str">
        <f>IF(IMDB4[[#This Row],[Profit]]&gt;0,"Hit","Flop")</f>
        <v>Flop</v>
      </c>
      <c r="W2540" s="9" t="str" cm="1">
        <f t="array" ref="W2540">_xlfn.IFS(IMDB4[[#This Row],[IMDb Score (1-10)]]&gt;=8,"Excellent",IMDB4[[#This Row],[IMDb Score (1-10)]]&gt;=7,"Good",IMDB4[[#This Row],[IMDb Score (1-10)]]&gt;=5,"Average",TRUE,"Poor")</f>
        <v>Poor</v>
      </c>
      <c r="X2540" s="9" t="str">
        <f>IF(IMDB4[[#This Row],[Duration (min)]]&lt;90,"Short",IF(IMDB4[[#This Row],[Duration (min)]]&lt;=120,"Medium", "Long"))</f>
        <v>Medium</v>
      </c>
    </row>
    <row r="2541" spans="1:24" x14ac:dyDescent="0.25">
      <c r="A2541" s="1" t="s">
        <v>2106</v>
      </c>
      <c r="B2541" s="2">
        <v>36405</v>
      </c>
      <c r="C2541" s="30">
        <f>YEAR(IMDB4[[#This Row],[Release Date]])</f>
        <v>1999</v>
      </c>
      <c r="D2541" s="30" t="str">
        <f>FLOOR(IMDB4[[#This Row],[Year]],10)&amp;"s"</f>
        <v>1990s</v>
      </c>
      <c r="E2541" s="1" t="s">
        <v>32</v>
      </c>
      <c r="F2541" s="1" t="s">
        <v>20</v>
      </c>
      <c r="G2541" s="1" t="s">
        <v>3</v>
      </c>
      <c r="H2541" s="1" t="s">
        <v>4</v>
      </c>
      <c r="I2541" s="1" t="s">
        <v>92</v>
      </c>
      <c r="J2541" s="1" t="s">
        <v>2107</v>
      </c>
      <c r="K2541" s="1" t="s">
        <v>2108</v>
      </c>
      <c r="L2541" s="30">
        <v>834</v>
      </c>
      <c r="M2541" s="30">
        <v>2662</v>
      </c>
      <c r="N2541" s="30">
        <v>24</v>
      </c>
      <c r="O2541" s="30">
        <v>309</v>
      </c>
      <c r="P2541" s="27">
        <v>5.8</v>
      </c>
      <c r="Q2541" s="30">
        <v>45</v>
      </c>
      <c r="R2541" s="30">
        <v>94</v>
      </c>
      <c r="S2541" s="9">
        <v>2800000</v>
      </c>
      <c r="T2541" s="9">
        <v>4000000</v>
      </c>
      <c r="U2541" s="9">
        <f>IMDB4[[#This Row],[Gross Revenue]]-IMDB4[[#This Row],[Budget]]</f>
        <v>-1200000</v>
      </c>
      <c r="V2541" s="9" t="str">
        <f>IF(IMDB4[[#This Row],[Profit]]&gt;0,"Hit","Flop")</f>
        <v>Flop</v>
      </c>
      <c r="W2541" s="9" t="str" cm="1">
        <f t="array" ref="W2541">_xlfn.IFS(IMDB4[[#This Row],[IMDb Score (1-10)]]&gt;=8,"Excellent",IMDB4[[#This Row],[IMDb Score (1-10)]]&gt;=7,"Good",IMDB4[[#This Row],[IMDb Score (1-10)]]&gt;=5,"Average",TRUE,"Poor")</f>
        <v>Average</v>
      </c>
      <c r="X2541" s="9" t="str">
        <f>IF(IMDB4[[#This Row],[Duration (min)]]&lt;90,"Short",IF(IMDB4[[#This Row],[Duration (min)]]&lt;=120,"Medium", "Long"))</f>
        <v>Medium</v>
      </c>
    </row>
    <row r="2542" spans="1:24" x14ac:dyDescent="0.25">
      <c r="A2542" s="1" t="s">
        <v>6740</v>
      </c>
      <c r="B2542" s="2">
        <v>41816</v>
      </c>
      <c r="C2542" s="30">
        <f>YEAR(IMDB4[[#This Row],[Release Date]])</f>
        <v>2014</v>
      </c>
      <c r="D2542" s="30" t="str">
        <f>FLOOR(IMDB4[[#This Row],[Year]],10)&amp;"s"</f>
        <v>2010s</v>
      </c>
      <c r="E2542" s="1" t="s">
        <v>32</v>
      </c>
      <c r="F2542" s="1" t="s">
        <v>77</v>
      </c>
      <c r="G2542" s="1" t="s">
        <v>3</v>
      </c>
      <c r="H2542" s="1" t="s">
        <v>4</v>
      </c>
      <c r="I2542" s="1" t="s">
        <v>132</v>
      </c>
      <c r="J2542" s="1" t="s">
        <v>2751</v>
      </c>
      <c r="K2542" s="1" t="s">
        <v>3305</v>
      </c>
      <c r="L2542" s="30">
        <v>833</v>
      </c>
      <c r="M2542" s="30">
        <v>2690</v>
      </c>
      <c r="N2542" s="30">
        <v>473</v>
      </c>
      <c r="O2542" s="30">
        <v>62000</v>
      </c>
      <c r="P2542" s="27">
        <v>5.9</v>
      </c>
      <c r="Q2542" s="30">
        <v>348</v>
      </c>
      <c r="R2542" s="30">
        <v>101</v>
      </c>
      <c r="S2542" s="9">
        <v>190871240</v>
      </c>
      <c r="T2542" s="9">
        <v>125000000</v>
      </c>
      <c r="U2542" s="9">
        <f>IMDB4[[#This Row],[Gross Revenue]]-IMDB4[[#This Row],[Budget]]</f>
        <v>65871240</v>
      </c>
      <c r="V2542" s="9" t="str">
        <f>IF(IMDB4[[#This Row],[Profit]]&gt;0,"Hit","Flop")</f>
        <v>Hit</v>
      </c>
      <c r="W2542" s="9" t="str" cm="1">
        <f t="array" ref="W2542">_xlfn.IFS(IMDB4[[#This Row],[IMDb Score (1-10)]]&gt;=8,"Excellent",IMDB4[[#This Row],[IMDb Score (1-10)]]&gt;=7,"Good",IMDB4[[#This Row],[IMDb Score (1-10)]]&gt;=5,"Average",TRUE,"Poor")</f>
        <v>Average</v>
      </c>
      <c r="X2542" s="9" t="str">
        <f>IF(IMDB4[[#This Row],[Duration (min)]]&lt;90,"Short",IF(IMDB4[[#This Row],[Duration (min)]]&lt;=120,"Medium", "Long"))</f>
        <v>Medium</v>
      </c>
    </row>
    <row r="2543" spans="1:24" x14ac:dyDescent="0.25">
      <c r="A2543" s="1" t="s">
        <v>5783</v>
      </c>
      <c r="B2543" s="2">
        <v>40579</v>
      </c>
      <c r="C2543" s="30">
        <f>YEAR(IMDB4[[#This Row],[Release Date]])</f>
        <v>2011</v>
      </c>
      <c r="D2543" s="30" t="str">
        <f>FLOOR(IMDB4[[#This Row],[Year]],10)&amp;"s"</f>
        <v>2010s</v>
      </c>
      <c r="E2543" s="1" t="s">
        <v>32</v>
      </c>
      <c r="F2543" s="1" t="s">
        <v>77</v>
      </c>
      <c r="G2543" s="1" t="s">
        <v>3</v>
      </c>
      <c r="H2543" s="1" t="s">
        <v>4</v>
      </c>
      <c r="I2543" s="1" t="s">
        <v>132</v>
      </c>
      <c r="J2543" s="1" t="s">
        <v>2751</v>
      </c>
      <c r="K2543" s="1" t="s">
        <v>3305</v>
      </c>
      <c r="L2543" s="30">
        <v>833</v>
      </c>
      <c r="M2543" s="30">
        <v>4001</v>
      </c>
      <c r="N2543" s="30">
        <v>473</v>
      </c>
      <c r="O2543" s="30">
        <v>25000</v>
      </c>
      <c r="P2543" s="27">
        <v>5.8</v>
      </c>
      <c r="Q2543" s="30">
        <v>355</v>
      </c>
      <c r="R2543" s="30">
        <v>116</v>
      </c>
      <c r="S2543" s="9">
        <v>83552429</v>
      </c>
      <c r="T2543" s="9">
        <v>70000000</v>
      </c>
      <c r="U2543" s="9">
        <f>IMDB4[[#This Row],[Gross Revenue]]-IMDB4[[#This Row],[Budget]]</f>
        <v>13552429</v>
      </c>
      <c r="V2543" s="9" t="str">
        <f>IF(IMDB4[[#This Row],[Profit]]&gt;0,"Hit","Flop")</f>
        <v>Hit</v>
      </c>
      <c r="W2543" s="9" t="str" cm="1">
        <f t="array" ref="W2543">_xlfn.IFS(IMDB4[[#This Row],[IMDb Score (1-10)]]&gt;=8,"Excellent",IMDB4[[#This Row],[IMDb Score (1-10)]]&gt;=7,"Good",IMDB4[[#This Row],[IMDb Score (1-10)]]&gt;=5,"Average",TRUE,"Poor")</f>
        <v>Average</v>
      </c>
      <c r="X2543" s="9" t="str">
        <f>IF(IMDB4[[#This Row],[Duration (min)]]&lt;90,"Short",IF(IMDB4[[#This Row],[Duration (min)]]&lt;=120,"Medium", "Long"))</f>
        <v>Medium</v>
      </c>
    </row>
    <row r="2544" spans="1:24" x14ac:dyDescent="0.25">
      <c r="A2544" s="1" t="s">
        <v>2386</v>
      </c>
      <c r="B2544" s="2">
        <v>36814</v>
      </c>
      <c r="C2544" s="30">
        <f>YEAR(IMDB4[[#This Row],[Release Date]])</f>
        <v>2000</v>
      </c>
      <c r="D2544" s="30" t="str">
        <f>FLOOR(IMDB4[[#This Row],[Year]],10)&amp;"s"</f>
        <v>2000s</v>
      </c>
      <c r="E2544" s="1" t="s">
        <v>32</v>
      </c>
      <c r="F2544" s="1" t="s">
        <v>77</v>
      </c>
      <c r="G2544" s="1" t="s">
        <v>3</v>
      </c>
      <c r="H2544" s="1" t="s">
        <v>4</v>
      </c>
      <c r="I2544" s="1" t="s">
        <v>92</v>
      </c>
      <c r="J2544" s="1" t="s">
        <v>2387</v>
      </c>
      <c r="K2544" s="1" t="s">
        <v>817</v>
      </c>
      <c r="L2544" s="30">
        <v>833</v>
      </c>
      <c r="M2544" s="30">
        <v>2356</v>
      </c>
      <c r="N2544" s="30">
        <v>719</v>
      </c>
      <c r="O2544" s="30">
        <v>0</v>
      </c>
      <c r="P2544" s="27">
        <v>5.7</v>
      </c>
      <c r="Q2544" s="30">
        <v>180</v>
      </c>
      <c r="R2544" s="30">
        <v>119</v>
      </c>
      <c r="S2544" s="9">
        <v>73209340</v>
      </c>
      <c r="T2544" s="9">
        <v>95000000</v>
      </c>
      <c r="U2544" s="9">
        <f>IMDB4[[#This Row],[Gross Revenue]]-IMDB4[[#This Row],[Budget]]</f>
        <v>-21790660</v>
      </c>
      <c r="V2544" s="9" t="str">
        <f>IF(IMDB4[[#This Row],[Profit]]&gt;0,"Hit","Flop")</f>
        <v>Flop</v>
      </c>
      <c r="W2544" s="9" t="str" cm="1">
        <f t="array" ref="W2544">_xlfn.IFS(IMDB4[[#This Row],[IMDb Score (1-10)]]&gt;=8,"Excellent",IMDB4[[#This Row],[IMDb Score (1-10)]]&gt;=7,"Good",IMDB4[[#This Row],[IMDb Score (1-10)]]&gt;=5,"Average",TRUE,"Poor")</f>
        <v>Average</v>
      </c>
      <c r="X2544" s="9" t="str">
        <f>IF(IMDB4[[#This Row],[Duration (min)]]&lt;90,"Short",IF(IMDB4[[#This Row],[Duration (min)]]&lt;=120,"Medium", "Long"))</f>
        <v>Medium</v>
      </c>
    </row>
    <row r="2545" spans="1:24" x14ac:dyDescent="0.25">
      <c r="A2545" s="1" t="s">
        <v>5000</v>
      </c>
      <c r="B2545" s="2">
        <v>39642</v>
      </c>
      <c r="C2545" s="30">
        <f>YEAR(IMDB4[[#This Row],[Release Date]])</f>
        <v>2008</v>
      </c>
      <c r="D2545" s="30" t="str">
        <f>FLOOR(IMDB4[[#This Row],[Year]],10)&amp;"s"</f>
        <v>2000s</v>
      </c>
      <c r="E2545" s="1" t="s">
        <v>32</v>
      </c>
      <c r="F2545" s="1" t="s">
        <v>20</v>
      </c>
      <c r="G2545" s="1" t="s">
        <v>3</v>
      </c>
      <c r="H2545" s="1" t="s">
        <v>11</v>
      </c>
      <c r="I2545" s="1" t="s">
        <v>92</v>
      </c>
      <c r="J2545" s="1" t="s">
        <v>4245</v>
      </c>
      <c r="K2545" s="1" t="s">
        <v>4804</v>
      </c>
      <c r="L2545" s="30">
        <v>833</v>
      </c>
      <c r="M2545" s="30">
        <v>3400</v>
      </c>
      <c r="N2545" s="30">
        <v>136</v>
      </c>
      <c r="O2545" s="30">
        <v>0</v>
      </c>
      <c r="P2545" s="27">
        <v>6.9</v>
      </c>
      <c r="Q2545" s="30">
        <v>173</v>
      </c>
      <c r="R2545" s="30">
        <v>101</v>
      </c>
      <c r="S2545" s="9">
        <v>67266300</v>
      </c>
      <c r="T2545" s="9">
        <v>28000000</v>
      </c>
      <c r="U2545" s="9">
        <f>IMDB4[[#This Row],[Gross Revenue]]-IMDB4[[#This Row],[Budget]]</f>
        <v>39266300</v>
      </c>
      <c r="V2545" s="9" t="str">
        <f>IF(IMDB4[[#This Row],[Profit]]&gt;0,"Hit","Flop")</f>
        <v>Hit</v>
      </c>
      <c r="W2545" s="9" t="str" cm="1">
        <f t="array" ref="W2545">_xlfn.IFS(IMDB4[[#This Row],[IMDb Score (1-10)]]&gt;=8,"Excellent",IMDB4[[#This Row],[IMDb Score (1-10)]]&gt;=7,"Good",IMDB4[[#This Row],[IMDb Score (1-10)]]&gt;=5,"Average",TRUE,"Poor")</f>
        <v>Average</v>
      </c>
      <c r="X2545" s="9" t="str">
        <f>IF(IMDB4[[#This Row],[Duration (min)]]&lt;90,"Short",IF(IMDB4[[#This Row],[Duration (min)]]&lt;=120,"Medium", "Long"))</f>
        <v>Medium</v>
      </c>
    </row>
    <row r="2546" spans="1:24" x14ac:dyDescent="0.25">
      <c r="A2546" s="1" t="s">
        <v>6586</v>
      </c>
      <c r="B2546" s="2">
        <v>41713</v>
      </c>
      <c r="C2546" s="30">
        <f>YEAR(IMDB4[[#This Row],[Release Date]])</f>
        <v>2014</v>
      </c>
      <c r="D2546" s="30" t="str">
        <f>FLOOR(IMDB4[[#This Row],[Year]],10)&amp;"s"</f>
        <v>2010s</v>
      </c>
      <c r="E2546" s="1" t="s">
        <v>32</v>
      </c>
      <c r="F2546" s="1" t="s">
        <v>20</v>
      </c>
      <c r="G2546" s="1" t="s">
        <v>3</v>
      </c>
      <c r="H2546" s="1" t="s">
        <v>4</v>
      </c>
      <c r="I2546" s="1" t="s">
        <v>92</v>
      </c>
      <c r="J2546" s="1" t="s">
        <v>4245</v>
      </c>
      <c r="K2546" s="1" t="s">
        <v>5544</v>
      </c>
      <c r="L2546" s="30">
        <v>833</v>
      </c>
      <c r="M2546" s="30">
        <v>2800</v>
      </c>
      <c r="N2546" s="30">
        <v>38</v>
      </c>
      <c r="O2546" s="30">
        <v>0</v>
      </c>
      <c r="P2546" s="27">
        <v>6.1</v>
      </c>
      <c r="Q2546" s="30">
        <v>90</v>
      </c>
      <c r="R2546" s="30">
        <v>100</v>
      </c>
      <c r="S2546" s="9">
        <v>48637684</v>
      </c>
      <c r="T2546" s="9">
        <v>12500000</v>
      </c>
      <c r="U2546" s="9">
        <f>IMDB4[[#This Row],[Gross Revenue]]-IMDB4[[#This Row],[Budget]]</f>
        <v>36137684</v>
      </c>
      <c r="V2546" s="9" t="str">
        <f>IF(IMDB4[[#This Row],[Profit]]&gt;0,"Hit","Flop")</f>
        <v>Hit</v>
      </c>
      <c r="W2546" s="9" t="str" cm="1">
        <f t="array" ref="W2546">_xlfn.IFS(IMDB4[[#This Row],[IMDb Score (1-10)]]&gt;=8,"Excellent",IMDB4[[#This Row],[IMDb Score (1-10)]]&gt;=7,"Good",IMDB4[[#This Row],[IMDb Score (1-10)]]&gt;=5,"Average",TRUE,"Poor")</f>
        <v>Average</v>
      </c>
      <c r="X2546" s="9" t="str">
        <f>IF(IMDB4[[#This Row],[Duration (min)]]&lt;90,"Short",IF(IMDB4[[#This Row],[Duration (min)]]&lt;=120,"Medium", "Long"))</f>
        <v>Medium</v>
      </c>
    </row>
    <row r="2547" spans="1:24" x14ac:dyDescent="0.25">
      <c r="A2547" s="1" t="s">
        <v>3382</v>
      </c>
      <c r="B2547" s="2">
        <v>37919</v>
      </c>
      <c r="C2547" s="30">
        <f>YEAR(IMDB4[[#This Row],[Release Date]])</f>
        <v>2003</v>
      </c>
      <c r="D2547" s="30" t="str">
        <f>FLOOR(IMDB4[[#This Row],[Year]],10)&amp;"s"</f>
        <v>2000s</v>
      </c>
      <c r="E2547" s="1" t="s">
        <v>32</v>
      </c>
      <c r="F2547" s="1" t="s">
        <v>20</v>
      </c>
      <c r="G2547" s="1" t="s">
        <v>3</v>
      </c>
      <c r="H2547" s="1" t="s">
        <v>4</v>
      </c>
      <c r="I2547" s="1" t="s">
        <v>132</v>
      </c>
      <c r="J2547" s="1" t="s">
        <v>2387</v>
      </c>
      <c r="K2547" s="1" t="s">
        <v>2817</v>
      </c>
      <c r="L2547" s="30">
        <v>833</v>
      </c>
      <c r="M2547" s="30">
        <v>4435</v>
      </c>
      <c r="N2547" s="30">
        <v>14</v>
      </c>
      <c r="O2547" s="30">
        <v>0</v>
      </c>
      <c r="P2547" s="27">
        <v>5.0999999999999996</v>
      </c>
      <c r="Q2547" s="30">
        <v>37</v>
      </c>
      <c r="R2547" s="30">
        <v>86</v>
      </c>
      <c r="S2547" s="9">
        <v>34308901</v>
      </c>
      <c r="T2547" s="9">
        <v>16000000</v>
      </c>
      <c r="U2547" s="9">
        <f>IMDB4[[#This Row],[Gross Revenue]]-IMDB4[[#This Row],[Budget]]</f>
        <v>18308901</v>
      </c>
      <c r="V2547" s="9" t="str">
        <f>IF(IMDB4[[#This Row],[Profit]]&gt;0,"Hit","Flop")</f>
        <v>Hit</v>
      </c>
      <c r="W2547" s="9" t="str" cm="1">
        <f t="array" ref="W2547">_xlfn.IFS(IMDB4[[#This Row],[IMDb Score (1-10)]]&gt;=8,"Excellent",IMDB4[[#This Row],[IMDb Score (1-10)]]&gt;=7,"Good",IMDB4[[#This Row],[IMDb Score (1-10)]]&gt;=5,"Average",TRUE,"Poor")</f>
        <v>Average</v>
      </c>
      <c r="X2547" s="9" t="str">
        <f>IF(IMDB4[[#This Row],[Duration (min)]]&lt;90,"Short",IF(IMDB4[[#This Row],[Duration (min)]]&lt;=120,"Medium", "Long"))</f>
        <v>Short</v>
      </c>
    </row>
    <row r="2548" spans="1:24" x14ac:dyDescent="0.25">
      <c r="A2548" s="1" t="s">
        <v>2750</v>
      </c>
      <c r="B2548" s="2">
        <v>37142</v>
      </c>
      <c r="C2548" s="30">
        <f>YEAR(IMDB4[[#This Row],[Release Date]])</f>
        <v>2001</v>
      </c>
      <c r="D2548" s="30" t="str">
        <f>FLOOR(IMDB4[[#This Row],[Year]],10)&amp;"s"</f>
        <v>2000s</v>
      </c>
      <c r="E2548" s="1" t="s">
        <v>32</v>
      </c>
      <c r="F2548" s="1" t="s">
        <v>20</v>
      </c>
      <c r="G2548" s="1" t="s">
        <v>3</v>
      </c>
      <c r="H2548" s="1" t="s">
        <v>4</v>
      </c>
      <c r="I2548" s="1" t="s">
        <v>84</v>
      </c>
      <c r="J2548" s="1" t="s">
        <v>2751</v>
      </c>
      <c r="K2548" s="1" t="s">
        <v>2124</v>
      </c>
      <c r="L2548" s="30">
        <v>833</v>
      </c>
      <c r="M2548" s="30">
        <v>4551</v>
      </c>
      <c r="N2548" s="30">
        <v>25</v>
      </c>
      <c r="O2548" s="30">
        <v>371</v>
      </c>
      <c r="P2548" s="27">
        <v>5.3</v>
      </c>
      <c r="Q2548" s="30">
        <v>37</v>
      </c>
      <c r="R2548" s="30">
        <v>91</v>
      </c>
      <c r="S2548" s="9">
        <v>17292381</v>
      </c>
      <c r="T2548" s="9">
        <v>12000000</v>
      </c>
      <c r="U2548" s="9">
        <f>IMDB4[[#This Row],[Gross Revenue]]-IMDB4[[#This Row],[Budget]]</f>
        <v>5292381</v>
      </c>
      <c r="V2548" s="9" t="str">
        <f>IF(IMDB4[[#This Row],[Profit]]&gt;0,"Hit","Flop")</f>
        <v>Hit</v>
      </c>
      <c r="W2548" s="9" t="str" cm="1">
        <f t="array" ref="W2548">_xlfn.IFS(IMDB4[[#This Row],[IMDb Score (1-10)]]&gt;=8,"Excellent",IMDB4[[#This Row],[IMDb Score (1-10)]]&gt;=7,"Good",IMDB4[[#This Row],[IMDb Score (1-10)]]&gt;=5,"Average",TRUE,"Poor")</f>
        <v>Average</v>
      </c>
      <c r="X2548" s="9" t="str">
        <f>IF(IMDB4[[#This Row],[Duration (min)]]&lt;90,"Short",IF(IMDB4[[#This Row],[Duration (min)]]&lt;=120,"Medium", "Long"))</f>
        <v>Medium</v>
      </c>
    </row>
    <row r="2549" spans="1:24" x14ac:dyDescent="0.25">
      <c r="A2549" s="1" t="s">
        <v>4244</v>
      </c>
      <c r="B2549" s="2">
        <v>38990</v>
      </c>
      <c r="C2549" s="30">
        <f>YEAR(IMDB4[[#This Row],[Release Date]])</f>
        <v>2006</v>
      </c>
      <c r="D2549" s="30" t="str">
        <f>FLOOR(IMDB4[[#This Row],[Year]],10)&amp;"s"</f>
        <v>2000s</v>
      </c>
      <c r="E2549" s="1" t="s">
        <v>32</v>
      </c>
      <c r="F2549" s="1" t="s">
        <v>20</v>
      </c>
      <c r="G2549" s="1" t="s">
        <v>3</v>
      </c>
      <c r="H2549" s="1" t="s">
        <v>4</v>
      </c>
      <c r="I2549" s="1" t="s">
        <v>92</v>
      </c>
      <c r="J2549" s="1" t="s">
        <v>4245</v>
      </c>
      <c r="K2549" s="1" t="s">
        <v>4246</v>
      </c>
      <c r="L2549" s="30">
        <v>833</v>
      </c>
      <c r="M2549" s="30">
        <v>2753</v>
      </c>
      <c r="N2549" s="30">
        <v>3</v>
      </c>
      <c r="O2549" s="30">
        <v>323</v>
      </c>
      <c r="P2549" s="27">
        <v>6</v>
      </c>
      <c r="Q2549" s="30">
        <v>20</v>
      </c>
      <c r="R2549" s="30">
        <v>86</v>
      </c>
      <c r="S2549" s="9">
        <v>475000</v>
      </c>
      <c r="T2549" s="9">
        <v>2800000</v>
      </c>
      <c r="U2549" s="9">
        <f>IMDB4[[#This Row],[Gross Revenue]]-IMDB4[[#This Row],[Budget]]</f>
        <v>-2325000</v>
      </c>
      <c r="V2549" s="9" t="str">
        <f>IF(IMDB4[[#This Row],[Profit]]&gt;0,"Hit","Flop")</f>
        <v>Flop</v>
      </c>
      <c r="W2549" s="9" t="str" cm="1">
        <f t="array" ref="W2549">_xlfn.IFS(IMDB4[[#This Row],[IMDb Score (1-10)]]&gt;=8,"Excellent",IMDB4[[#This Row],[IMDb Score (1-10)]]&gt;=7,"Good",IMDB4[[#This Row],[IMDb Score (1-10)]]&gt;=5,"Average",TRUE,"Poor")</f>
        <v>Average</v>
      </c>
      <c r="X2549" s="9" t="str">
        <f>IF(IMDB4[[#This Row],[Duration (min)]]&lt;90,"Short",IF(IMDB4[[#This Row],[Duration (min)]]&lt;=120,"Medium", "Long"))</f>
        <v>Short</v>
      </c>
    </row>
    <row r="2550" spans="1:24" x14ac:dyDescent="0.25">
      <c r="A2550" s="1" t="s">
        <v>6030</v>
      </c>
      <c r="B2550" s="2">
        <v>40596</v>
      </c>
      <c r="C2550" s="30">
        <f>YEAR(IMDB4[[#This Row],[Release Date]])</f>
        <v>2011</v>
      </c>
      <c r="D2550" s="30" t="str">
        <f>FLOOR(IMDB4[[#This Row],[Year]],10)&amp;"s"</f>
        <v>2010s</v>
      </c>
      <c r="E2550" s="1" t="s">
        <v>32</v>
      </c>
      <c r="F2550" s="1" t="s">
        <v>20</v>
      </c>
      <c r="G2550" s="1" t="s">
        <v>3</v>
      </c>
      <c r="H2550" s="1" t="s">
        <v>4</v>
      </c>
      <c r="I2550" s="1" t="s">
        <v>92</v>
      </c>
      <c r="J2550" s="1" t="s">
        <v>4155</v>
      </c>
      <c r="K2550" s="1" t="s">
        <v>6031</v>
      </c>
      <c r="L2550" s="30">
        <v>830</v>
      </c>
      <c r="M2550" s="30">
        <v>973</v>
      </c>
      <c r="N2550" s="30">
        <v>100</v>
      </c>
      <c r="O2550" s="30">
        <v>3000</v>
      </c>
      <c r="P2550" s="27">
        <v>6.7</v>
      </c>
      <c r="Q2550" s="30">
        <v>171</v>
      </c>
      <c r="R2550" s="30">
        <v>90</v>
      </c>
      <c r="S2550" s="9">
        <v>1573712</v>
      </c>
      <c r="T2550" s="9">
        <v>125000</v>
      </c>
      <c r="U2550" s="9">
        <f>IMDB4[[#This Row],[Gross Revenue]]-IMDB4[[#This Row],[Budget]]</f>
        <v>1448712</v>
      </c>
      <c r="V2550" s="9" t="str">
        <f>IF(IMDB4[[#This Row],[Profit]]&gt;0,"Hit","Flop")</f>
        <v>Hit</v>
      </c>
      <c r="W2550" s="9" t="str" cm="1">
        <f t="array" ref="W2550">_xlfn.IFS(IMDB4[[#This Row],[IMDb Score (1-10)]]&gt;=8,"Excellent",IMDB4[[#This Row],[IMDb Score (1-10)]]&gt;=7,"Good",IMDB4[[#This Row],[IMDb Score (1-10)]]&gt;=5,"Average",TRUE,"Poor")</f>
        <v>Average</v>
      </c>
      <c r="X2550" s="9" t="str">
        <f>IF(IMDB4[[#This Row],[Duration (min)]]&lt;90,"Short",IF(IMDB4[[#This Row],[Duration (min)]]&lt;=120,"Medium", "Long"))</f>
        <v>Medium</v>
      </c>
    </row>
    <row r="2551" spans="1:24" x14ac:dyDescent="0.25">
      <c r="A2551" s="1" t="s">
        <v>4154</v>
      </c>
      <c r="B2551" s="2">
        <v>38648</v>
      </c>
      <c r="C2551" s="30">
        <f>YEAR(IMDB4[[#This Row],[Release Date]])</f>
        <v>2005</v>
      </c>
      <c r="D2551" s="30" t="str">
        <f>FLOOR(IMDB4[[#This Row],[Year]],10)&amp;"s"</f>
        <v>2000s</v>
      </c>
      <c r="E2551" s="1" t="s">
        <v>32</v>
      </c>
      <c r="F2551" s="1" t="s">
        <v>20</v>
      </c>
      <c r="G2551" s="1" t="s">
        <v>3</v>
      </c>
      <c r="H2551" s="1" t="s">
        <v>4</v>
      </c>
      <c r="I2551" s="1" t="s">
        <v>92</v>
      </c>
      <c r="J2551" s="1" t="s">
        <v>4155</v>
      </c>
      <c r="K2551" s="1" t="s">
        <v>4156</v>
      </c>
      <c r="L2551" s="30">
        <v>830</v>
      </c>
      <c r="M2551" s="30">
        <v>1064</v>
      </c>
      <c r="N2551" s="30">
        <v>157</v>
      </c>
      <c r="O2551" s="30">
        <v>297</v>
      </c>
      <c r="P2551" s="27">
        <v>6.6</v>
      </c>
      <c r="Q2551" s="30">
        <v>51</v>
      </c>
      <c r="R2551" s="30">
        <v>85</v>
      </c>
      <c r="S2551" s="9">
        <v>192467</v>
      </c>
      <c r="T2551" s="9">
        <v>15000</v>
      </c>
      <c r="U2551" s="9">
        <f>IMDB4[[#This Row],[Gross Revenue]]-IMDB4[[#This Row],[Budget]]</f>
        <v>177467</v>
      </c>
      <c r="V2551" s="9" t="str">
        <f>IF(IMDB4[[#This Row],[Profit]]&gt;0,"Hit","Flop")</f>
        <v>Hit</v>
      </c>
      <c r="W2551" s="9" t="str" cm="1">
        <f t="array" ref="W2551">_xlfn.IFS(IMDB4[[#This Row],[IMDb Score (1-10)]]&gt;=8,"Excellent",IMDB4[[#This Row],[IMDb Score (1-10)]]&gt;=7,"Good",IMDB4[[#This Row],[IMDb Score (1-10)]]&gt;=5,"Average",TRUE,"Poor")</f>
        <v>Average</v>
      </c>
      <c r="X2551" s="9" t="str">
        <f>IF(IMDB4[[#This Row],[Duration (min)]]&lt;90,"Short",IF(IMDB4[[#This Row],[Duration (min)]]&lt;=120,"Medium", "Long"))</f>
        <v>Short</v>
      </c>
    </row>
    <row r="2552" spans="1:24" x14ac:dyDescent="0.25">
      <c r="A2552" s="1" t="s">
        <v>3582</v>
      </c>
      <c r="B2552" s="2">
        <v>38267</v>
      </c>
      <c r="C2552" s="30">
        <f>YEAR(IMDB4[[#This Row],[Release Date]])</f>
        <v>2004</v>
      </c>
      <c r="D2552" s="30" t="str">
        <f>FLOOR(IMDB4[[#This Row],[Year]],10)&amp;"s"</f>
        <v>2000s</v>
      </c>
      <c r="E2552" s="1" t="s">
        <v>32</v>
      </c>
      <c r="F2552" s="1" t="s">
        <v>9</v>
      </c>
      <c r="G2552" s="1" t="s">
        <v>3</v>
      </c>
      <c r="H2552" s="1" t="s">
        <v>4</v>
      </c>
      <c r="I2552" s="1" t="s">
        <v>92</v>
      </c>
      <c r="J2552" s="1" t="s">
        <v>3583</v>
      </c>
      <c r="K2552" s="1" t="s">
        <v>3584</v>
      </c>
      <c r="L2552" s="30">
        <v>829</v>
      </c>
      <c r="M2552" s="30">
        <v>2295</v>
      </c>
      <c r="N2552" s="30">
        <v>143</v>
      </c>
      <c r="O2552" s="30">
        <v>0</v>
      </c>
      <c r="P2552" s="27">
        <v>6.1</v>
      </c>
      <c r="Q2552" s="30">
        <v>167</v>
      </c>
      <c r="R2552" s="30">
        <v>100</v>
      </c>
      <c r="S2552" s="9">
        <v>5005883</v>
      </c>
      <c r="T2552" s="9">
        <v>20000000</v>
      </c>
      <c r="U2552" s="9">
        <f>IMDB4[[#This Row],[Gross Revenue]]-IMDB4[[#This Row],[Budget]]</f>
        <v>-14994117</v>
      </c>
      <c r="V2552" s="9" t="str">
        <f>IF(IMDB4[[#This Row],[Profit]]&gt;0,"Hit","Flop")</f>
        <v>Flop</v>
      </c>
      <c r="W2552" s="9" t="str" cm="1">
        <f t="array" ref="W2552">_xlfn.IFS(IMDB4[[#This Row],[IMDb Score (1-10)]]&gt;=8,"Excellent",IMDB4[[#This Row],[IMDb Score (1-10)]]&gt;=7,"Good",IMDB4[[#This Row],[IMDb Score (1-10)]]&gt;=5,"Average",TRUE,"Poor")</f>
        <v>Average</v>
      </c>
      <c r="X2552" s="9" t="str">
        <f>IF(IMDB4[[#This Row],[Duration (min)]]&lt;90,"Short",IF(IMDB4[[#This Row],[Duration (min)]]&lt;=120,"Medium", "Long"))</f>
        <v>Medium</v>
      </c>
    </row>
    <row r="2553" spans="1:24" x14ac:dyDescent="0.25">
      <c r="A2553" s="1" t="s">
        <v>743</v>
      </c>
      <c r="B2553" s="2">
        <v>32757</v>
      </c>
      <c r="C2553" s="30">
        <f>YEAR(IMDB4[[#This Row],[Release Date]])</f>
        <v>1989</v>
      </c>
      <c r="D2553" s="30" t="str">
        <f>FLOOR(IMDB4[[#This Row],[Year]],10)&amp;"s"</f>
        <v>1980s</v>
      </c>
      <c r="E2553" s="1" t="s">
        <v>32</v>
      </c>
      <c r="F2553" s="1" t="s">
        <v>9</v>
      </c>
      <c r="G2553" s="1" t="s">
        <v>3</v>
      </c>
      <c r="H2553" s="1" t="s">
        <v>4</v>
      </c>
      <c r="I2553" s="1" t="s">
        <v>92</v>
      </c>
      <c r="J2553" s="1" t="s">
        <v>744</v>
      </c>
      <c r="K2553" s="1" t="s">
        <v>745</v>
      </c>
      <c r="L2553" s="30">
        <v>828</v>
      </c>
      <c r="M2553" s="30">
        <v>1431</v>
      </c>
      <c r="N2553" s="30">
        <v>0</v>
      </c>
      <c r="O2553" s="30">
        <v>2000</v>
      </c>
      <c r="P2553" s="27">
        <v>7.2</v>
      </c>
      <c r="Q2553" s="30">
        <v>58</v>
      </c>
      <c r="R2553" s="30">
        <v>100</v>
      </c>
      <c r="S2553" s="9">
        <v>24741700</v>
      </c>
      <c r="T2553" s="9">
        <v>1200000</v>
      </c>
      <c r="U2553" s="9">
        <f>IMDB4[[#This Row],[Gross Revenue]]-IMDB4[[#This Row],[Budget]]</f>
        <v>23541700</v>
      </c>
      <c r="V2553" s="9" t="str">
        <f>IF(IMDB4[[#This Row],[Profit]]&gt;0,"Hit","Flop")</f>
        <v>Hit</v>
      </c>
      <c r="W2553" s="9" t="str" cm="1">
        <f t="array" ref="W2553">_xlfn.IFS(IMDB4[[#This Row],[IMDb Score (1-10)]]&gt;=8,"Excellent",IMDB4[[#This Row],[IMDb Score (1-10)]]&gt;=7,"Good",IMDB4[[#This Row],[IMDb Score (1-10)]]&gt;=5,"Average",TRUE,"Poor")</f>
        <v>Good</v>
      </c>
      <c r="X2553" s="9" t="str">
        <f>IF(IMDB4[[#This Row],[Duration (min)]]&lt;90,"Short",IF(IMDB4[[#This Row],[Duration (min)]]&lt;=120,"Medium", "Long"))</f>
        <v>Medium</v>
      </c>
    </row>
    <row r="2554" spans="1:24" x14ac:dyDescent="0.25">
      <c r="A2554" s="1" t="s">
        <v>3592</v>
      </c>
      <c r="B2554" s="2">
        <v>38290</v>
      </c>
      <c r="C2554" s="30">
        <f>YEAR(IMDB4[[#This Row],[Release Date]])</f>
        <v>2004</v>
      </c>
      <c r="D2554" s="30" t="str">
        <f>FLOOR(IMDB4[[#This Row],[Year]],10)&amp;"s"</f>
        <v>2000s</v>
      </c>
      <c r="E2554" s="1" t="s">
        <v>32</v>
      </c>
      <c r="F2554" s="1" t="s">
        <v>77</v>
      </c>
      <c r="G2554" s="1" t="s">
        <v>3</v>
      </c>
      <c r="H2554" s="1" t="s">
        <v>4</v>
      </c>
      <c r="I2554" s="1" t="s">
        <v>132</v>
      </c>
      <c r="J2554" s="1" t="s">
        <v>3593</v>
      </c>
      <c r="K2554" s="1" t="s">
        <v>3594</v>
      </c>
      <c r="L2554" s="30">
        <v>827</v>
      </c>
      <c r="M2554" s="30">
        <v>3144</v>
      </c>
      <c r="N2554" s="30">
        <v>26</v>
      </c>
      <c r="O2554" s="30">
        <v>0</v>
      </c>
      <c r="P2554" s="27">
        <v>3.3</v>
      </c>
      <c r="Q2554" s="30">
        <v>212</v>
      </c>
      <c r="R2554" s="30">
        <v>87</v>
      </c>
      <c r="S2554" s="9">
        <v>40198710</v>
      </c>
      <c r="T2554" s="9">
        <v>100000000</v>
      </c>
      <c r="U2554" s="9">
        <f>IMDB4[[#This Row],[Gross Revenue]]-IMDB4[[#This Row],[Budget]]</f>
        <v>-59801290</v>
      </c>
      <c r="V2554" s="9" t="str">
        <f>IF(IMDB4[[#This Row],[Profit]]&gt;0,"Hit","Flop")</f>
        <v>Flop</v>
      </c>
      <c r="W2554" s="9" t="str" cm="1">
        <f t="array" ref="W2554">_xlfn.IFS(IMDB4[[#This Row],[IMDb Score (1-10)]]&gt;=8,"Excellent",IMDB4[[#This Row],[IMDb Score (1-10)]]&gt;=7,"Good",IMDB4[[#This Row],[IMDb Score (1-10)]]&gt;=5,"Average",TRUE,"Poor")</f>
        <v>Poor</v>
      </c>
      <c r="X2554" s="9" t="str">
        <f>IF(IMDB4[[#This Row],[Duration (min)]]&lt;90,"Short",IF(IMDB4[[#This Row],[Duration (min)]]&lt;=120,"Medium", "Long"))</f>
        <v>Short</v>
      </c>
    </row>
    <row r="2555" spans="1:24" x14ac:dyDescent="0.25">
      <c r="A2555" s="1" t="s">
        <v>5429</v>
      </c>
      <c r="B2555" s="2">
        <v>39979</v>
      </c>
      <c r="C2555" s="30">
        <f>YEAR(IMDB4[[#This Row],[Release Date]])</f>
        <v>2009</v>
      </c>
      <c r="D2555" s="30" t="str">
        <f>FLOOR(IMDB4[[#This Row],[Year]],10)&amp;"s"</f>
        <v>2000s</v>
      </c>
      <c r="E2555" s="1" t="s">
        <v>32</v>
      </c>
      <c r="F2555" s="1" t="s">
        <v>9</v>
      </c>
      <c r="G2555" s="1" t="s">
        <v>900</v>
      </c>
      <c r="H2555" s="1" t="s">
        <v>2427</v>
      </c>
      <c r="I2555" s="1" t="s">
        <v>92</v>
      </c>
      <c r="J2555" s="1" t="s">
        <v>2428</v>
      </c>
      <c r="K2555" s="1" t="s">
        <v>5430</v>
      </c>
      <c r="L2555" s="30">
        <v>827</v>
      </c>
      <c r="M2555" s="30">
        <v>1044</v>
      </c>
      <c r="N2555" s="30">
        <v>195</v>
      </c>
      <c r="O2555" s="30">
        <v>33000</v>
      </c>
      <c r="P2555" s="27">
        <v>8.1999999999999993</v>
      </c>
      <c r="Q2555" s="30">
        <v>262</v>
      </c>
      <c r="R2555" s="30">
        <v>129</v>
      </c>
      <c r="S2555" s="9">
        <v>20167424</v>
      </c>
      <c r="T2555" s="9">
        <v>2000000</v>
      </c>
      <c r="U2555" s="9">
        <f>IMDB4[[#This Row],[Gross Revenue]]-IMDB4[[#This Row],[Budget]]</f>
        <v>18167424</v>
      </c>
      <c r="V2555" s="9" t="str">
        <f>IF(IMDB4[[#This Row],[Profit]]&gt;0,"Hit","Flop")</f>
        <v>Hit</v>
      </c>
      <c r="W2555" s="9" t="str" cm="1">
        <f t="array" ref="W2555">_xlfn.IFS(IMDB4[[#This Row],[IMDb Score (1-10)]]&gt;=8,"Excellent",IMDB4[[#This Row],[IMDb Score (1-10)]]&gt;=7,"Good",IMDB4[[#This Row],[IMDb Score (1-10)]]&gt;=5,"Average",TRUE,"Poor")</f>
        <v>Excellent</v>
      </c>
      <c r="X2555" s="9" t="str">
        <f>IF(IMDB4[[#This Row],[Duration (min)]]&lt;90,"Short",IF(IMDB4[[#This Row],[Duration (min)]]&lt;=120,"Medium", "Long"))</f>
        <v>Long</v>
      </c>
    </row>
    <row r="2556" spans="1:24" x14ac:dyDescent="0.25">
      <c r="A2556" s="1" t="s">
        <v>2426</v>
      </c>
      <c r="B2556" s="2">
        <v>36828</v>
      </c>
      <c r="C2556" s="30">
        <f>YEAR(IMDB4[[#This Row],[Release Date]])</f>
        <v>2000</v>
      </c>
      <c r="D2556" s="30" t="str">
        <f>FLOOR(IMDB4[[#This Row],[Year]],10)&amp;"s"</f>
        <v>2000s</v>
      </c>
      <c r="E2556" s="1" t="s">
        <v>32</v>
      </c>
      <c r="F2556" s="1" t="s">
        <v>2</v>
      </c>
      <c r="G2556" s="1" t="s">
        <v>900</v>
      </c>
      <c r="H2556" s="1" t="s">
        <v>2427</v>
      </c>
      <c r="I2556" s="1" t="s">
        <v>92</v>
      </c>
      <c r="J2556" s="1" t="s">
        <v>2428</v>
      </c>
      <c r="K2556" s="1" t="s">
        <v>2429</v>
      </c>
      <c r="L2556" s="30">
        <v>827</v>
      </c>
      <c r="M2556" s="30">
        <v>856</v>
      </c>
      <c r="N2556" s="30">
        <v>44</v>
      </c>
      <c r="O2556" s="30">
        <v>0</v>
      </c>
      <c r="P2556" s="27">
        <v>7.9</v>
      </c>
      <c r="Q2556" s="30">
        <v>94</v>
      </c>
      <c r="R2556" s="30">
        <v>114</v>
      </c>
      <c r="S2556" s="9">
        <v>1221261</v>
      </c>
      <c r="T2556" s="9">
        <v>1500000</v>
      </c>
      <c r="U2556" s="9">
        <f>IMDB4[[#This Row],[Gross Revenue]]-IMDB4[[#This Row],[Budget]]</f>
        <v>-278739</v>
      </c>
      <c r="V2556" s="9" t="str">
        <f>IF(IMDB4[[#This Row],[Profit]]&gt;0,"Hit","Flop")</f>
        <v>Flop</v>
      </c>
      <c r="W2556" s="9" t="str" cm="1">
        <f t="array" ref="W2556">_xlfn.IFS(IMDB4[[#This Row],[IMDb Score (1-10)]]&gt;=8,"Excellent",IMDB4[[#This Row],[IMDb Score (1-10)]]&gt;=7,"Good",IMDB4[[#This Row],[IMDb Score (1-10)]]&gt;=5,"Average",TRUE,"Poor")</f>
        <v>Good</v>
      </c>
      <c r="X2556" s="9" t="str">
        <f>IF(IMDB4[[#This Row],[Duration (min)]]&lt;90,"Short",IF(IMDB4[[#This Row],[Duration (min)]]&lt;=120,"Medium", "Long"))</f>
        <v>Medium</v>
      </c>
    </row>
    <row r="2557" spans="1:24" x14ac:dyDescent="0.25">
      <c r="A2557" s="1" t="s">
        <v>4353</v>
      </c>
      <c r="B2557" s="2">
        <v>38914</v>
      </c>
      <c r="C2557" s="30">
        <f>YEAR(IMDB4[[#This Row],[Release Date]])</f>
        <v>2006</v>
      </c>
      <c r="D2557" s="30" t="str">
        <f>FLOOR(IMDB4[[#This Row],[Year]],10)&amp;"s"</f>
        <v>2000s</v>
      </c>
      <c r="E2557" s="1" t="s">
        <v>32</v>
      </c>
      <c r="F2557" s="1" t="s">
        <v>20</v>
      </c>
      <c r="G2557" s="1" t="s">
        <v>3</v>
      </c>
      <c r="H2557" s="1" t="s">
        <v>4</v>
      </c>
      <c r="I2557" s="1" t="s">
        <v>92</v>
      </c>
      <c r="J2557" s="1" t="s">
        <v>3593</v>
      </c>
      <c r="K2557" s="1" t="s">
        <v>4354</v>
      </c>
      <c r="L2557" s="30">
        <v>827</v>
      </c>
      <c r="M2557" s="30">
        <v>3574</v>
      </c>
      <c r="N2557" s="30">
        <v>0</v>
      </c>
      <c r="O2557" s="30">
        <v>360</v>
      </c>
      <c r="P2557" s="27">
        <v>6.5</v>
      </c>
      <c r="Q2557" s="30">
        <v>30</v>
      </c>
      <c r="R2557" s="30">
        <v>101</v>
      </c>
      <c r="S2557" s="9">
        <v>220234</v>
      </c>
      <c r="T2557" s="9">
        <v>3500000</v>
      </c>
      <c r="U2557" s="9">
        <f>IMDB4[[#This Row],[Gross Revenue]]-IMDB4[[#This Row],[Budget]]</f>
        <v>-3279766</v>
      </c>
      <c r="V2557" s="9" t="str">
        <f>IF(IMDB4[[#This Row],[Profit]]&gt;0,"Hit","Flop")</f>
        <v>Flop</v>
      </c>
      <c r="W2557" s="9" t="str" cm="1">
        <f t="array" ref="W2557">_xlfn.IFS(IMDB4[[#This Row],[IMDb Score (1-10)]]&gt;=8,"Excellent",IMDB4[[#This Row],[IMDb Score (1-10)]]&gt;=7,"Good",IMDB4[[#This Row],[IMDb Score (1-10)]]&gt;=5,"Average",TRUE,"Poor")</f>
        <v>Average</v>
      </c>
      <c r="X2557" s="9" t="str">
        <f>IF(IMDB4[[#This Row],[Duration (min)]]&lt;90,"Short",IF(IMDB4[[#This Row],[Duration (min)]]&lt;=120,"Medium", "Long"))</f>
        <v>Medium</v>
      </c>
    </row>
    <row r="2558" spans="1:24" x14ac:dyDescent="0.25">
      <c r="A2558" s="1" t="s">
        <v>814</v>
      </c>
      <c r="B2558" s="2">
        <v>32993</v>
      </c>
      <c r="C2558" s="30">
        <f>YEAR(IMDB4[[#This Row],[Release Date]])</f>
        <v>1990</v>
      </c>
      <c r="D2558" s="30" t="str">
        <f>FLOOR(IMDB4[[#This Row],[Year]],10)&amp;"s"</f>
        <v>1990s</v>
      </c>
      <c r="E2558" s="1" t="s">
        <v>32</v>
      </c>
      <c r="F2558" s="1" t="s">
        <v>77</v>
      </c>
      <c r="G2558" s="1" t="s">
        <v>3</v>
      </c>
      <c r="H2558" s="1" t="s">
        <v>4</v>
      </c>
      <c r="I2558" s="1" t="s">
        <v>84</v>
      </c>
      <c r="J2558" s="1" t="s">
        <v>493</v>
      </c>
      <c r="K2558" s="1" t="s">
        <v>606</v>
      </c>
      <c r="L2558" s="30">
        <v>826</v>
      </c>
      <c r="M2558" s="30">
        <v>2575</v>
      </c>
      <c r="N2558" s="30">
        <v>323</v>
      </c>
      <c r="O2558" s="30">
        <v>0</v>
      </c>
      <c r="P2558" s="27">
        <v>7.6</v>
      </c>
      <c r="Q2558" s="30">
        <v>104</v>
      </c>
      <c r="R2558" s="30">
        <v>135</v>
      </c>
      <c r="S2558" s="9">
        <v>122012643</v>
      </c>
      <c r="T2558" s="9">
        <v>30000000</v>
      </c>
      <c r="U2558" s="9">
        <f>IMDB4[[#This Row],[Gross Revenue]]-IMDB4[[#This Row],[Budget]]</f>
        <v>92012643</v>
      </c>
      <c r="V2558" s="9" t="str">
        <f>IF(IMDB4[[#This Row],[Profit]]&gt;0,"Hit","Flop")</f>
        <v>Hit</v>
      </c>
      <c r="W2558" s="9" t="str" cm="1">
        <f t="array" ref="W2558">_xlfn.IFS(IMDB4[[#This Row],[IMDb Score (1-10)]]&gt;=8,"Excellent",IMDB4[[#This Row],[IMDb Score (1-10)]]&gt;=7,"Good",IMDB4[[#This Row],[IMDb Score (1-10)]]&gt;=5,"Average",TRUE,"Poor")</f>
        <v>Good</v>
      </c>
      <c r="X2558" s="9" t="str">
        <f>IF(IMDB4[[#This Row],[Duration (min)]]&lt;90,"Short",IF(IMDB4[[#This Row],[Duration (min)]]&lt;=120,"Medium", "Long"))</f>
        <v>Long</v>
      </c>
    </row>
    <row r="2559" spans="1:24" x14ac:dyDescent="0.25">
      <c r="A2559" s="1" t="s">
        <v>2294</v>
      </c>
      <c r="B2559" s="2">
        <v>36736</v>
      </c>
      <c r="C2559" s="30">
        <f>YEAR(IMDB4[[#This Row],[Release Date]])</f>
        <v>2000</v>
      </c>
      <c r="D2559" s="30" t="str">
        <f>FLOOR(IMDB4[[#This Row],[Year]],10)&amp;"s"</f>
        <v>2000s</v>
      </c>
      <c r="E2559" s="1" t="s">
        <v>32</v>
      </c>
      <c r="F2559" s="1" t="s">
        <v>77</v>
      </c>
      <c r="G2559" s="1" t="s">
        <v>3</v>
      </c>
      <c r="H2559" s="1" t="s">
        <v>4</v>
      </c>
      <c r="I2559" s="1" t="s">
        <v>132</v>
      </c>
      <c r="J2559" s="1" t="s">
        <v>1200</v>
      </c>
      <c r="K2559" s="1" t="s">
        <v>2295</v>
      </c>
      <c r="L2559" s="30">
        <v>826</v>
      </c>
      <c r="M2559" s="30">
        <v>1790</v>
      </c>
      <c r="N2559" s="30">
        <v>67</v>
      </c>
      <c r="O2559" s="30">
        <v>1000</v>
      </c>
      <c r="P2559" s="27">
        <v>5.0999999999999996</v>
      </c>
      <c r="Q2559" s="30">
        <v>100</v>
      </c>
      <c r="R2559" s="30">
        <v>99</v>
      </c>
      <c r="S2559" s="9">
        <v>117559438</v>
      </c>
      <c r="T2559" s="9">
        <v>30000000</v>
      </c>
      <c r="U2559" s="9">
        <f>IMDB4[[#This Row],[Gross Revenue]]-IMDB4[[#This Row],[Budget]]</f>
        <v>87559438</v>
      </c>
      <c r="V2559" s="9" t="str">
        <f>IF(IMDB4[[#This Row],[Profit]]&gt;0,"Hit","Flop")</f>
        <v>Hit</v>
      </c>
      <c r="W2559" s="9" t="str" cm="1">
        <f t="array" ref="W2559">_xlfn.IFS(IMDB4[[#This Row],[IMDb Score (1-10)]]&gt;=8,"Excellent",IMDB4[[#This Row],[IMDb Score (1-10)]]&gt;=7,"Good",IMDB4[[#This Row],[IMDb Score (1-10)]]&gt;=5,"Average",TRUE,"Poor")</f>
        <v>Average</v>
      </c>
      <c r="X2559" s="9" t="str">
        <f>IF(IMDB4[[#This Row],[Duration (min)]]&lt;90,"Short",IF(IMDB4[[#This Row],[Duration (min)]]&lt;=120,"Medium", "Long"))</f>
        <v>Medium</v>
      </c>
    </row>
    <row r="2560" spans="1:24" x14ac:dyDescent="0.25">
      <c r="A2560" s="1" t="s">
        <v>3887</v>
      </c>
      <c r="B2560" s="2">
        <v>38548</v>
      </c>
      <c r="C2560" s="30">
        <f>YEAR(IMDB4[[#This Row],[Release Date]])</f>
        <v>2005</v>
      </c>
      <c r="D2560" s="30" t="str">
        <f>FLOOR(IMDB4[[#This Row],[Year]],10)&amp;"s"</f>
        <v>2000s</v>
      </c>
      <c r="E2560" s="1" t="s">
        <v>32</v>
      </c>
      <c r="F2560" s="1" t="s">
        <v>40</v>
      </c>
      <c r="G2560" s="1" t="s">
        <v>3</v>
      </c>
      <c r="H2560" s="1" t="s">
        <v>4</v>
      </c>
      <c r="I2560" s="1" t="s">
        <v>84</v>
      </c>
      <c r="J2560" s="1" t="s">
        <v>1200</v>
      </c>
      <c r="K2560" s="1" t="s">
        <v>1124</v>
      </c>
      <c r="L2560" s="30">
        <v>826</v>
      </c>
      <c r="M2560" s="30">
        <v>3558</v>
      </c>
      <c r="N2560" s="30">
        <v>32</v>
      </c>
      <c r="O2560" s="30">
        <v>773</v>
      </c>
      <c r="P2560" s="27">
        <v>4.5999999999999996</v>
      </c>
      <c r="Q2560" s="30">
        <v>75</v>
      </c>
      <c r="R2560" s="30">
        <v>95</v>
      </c>
      <c r="S2560" s="9">
        <v>82301521</v>
      </c>
      <c r="T2560" s="9">
        <v>32000000</v>
      </c>
      <c r="U2560" s="9">
        <f>IMDB4[[#This Row],[Gross Revenue]]-IMDB4[[#This Row],[Budget]]</f>
        <v>50301521</v>
      </c>
      <c r="V2560" s="9" t="str">
        <f>IF(IMDB4[[#This Row],[Profit]]&gt;0,"Hit","Flop")</f>
        <v>Hit</v>
      </c>
      <c r="W2560" s="9" t="str" cm="1">
        <f t="array" ref="W2560">_xlfn.IFS(IMDB4[[#This Row],[IMDb Score (1-10)]]&gt;=8,"Excellent",IMDB4[[#This Row],[IMDb Score (1-10)]]&gt;=7,"Good",IMDB4[[#This Row],[IMDb Score (1-10)]]&gt;=5,"Average",TRUE,"Poor")</f>
        <v>Poor</v>
      </c>
      <c r="X2560" s="9" t="str">
        <f>IF(IMDB4[[#This Row],[Duration (min)]]&lt;90,"Short",IF(IMDB4[[#This Row],[Duration (min)]]&lt;=120,"Medium", "Long"))</f>
        <v>Medium</v>
      </c>
    </row>
    <row r="2561" spans="1:24" x14ac:dyDescent="0.25">
      <c r="A2561" s="1" t="s">
        <v>5640</v>
      </c>
      <c r="B2561" s="2">
        <v>40459</v>
      </c>
      <c r="C2561" s="30">
        <f>YEAR(IMDB4[[#This Row],[Release Date]])</f>
        <v>2010</v>
      </c>
      <c r="D2561" s="30" t="str">
        <f>FLOOR(IMDB4[[#This Row],[Year]],10)&amp;"s"</f>
        <v>2010s</v>
      </c>
      <c r="E2561" s="1" t="s">
        <v>32</v>
      </c>
      <c r="F2561" s="1" t="s">
        <v>61</v>
      </c>
      <c r="G2561" s="1" t="s">
        <v>3</v>
      </c>
      <c r="H2561" s="1" t="s">
        <v>4</v>
      </c>
      <c r="I2561" s="1" t="s">
        <v>84</v>
      </c>
      <c r="J2561" s="1" t="s">
        <v>493</v>
      </c>
      <c r="K2561" s="1" t="s">
        <v>1895</v>
      </c>
      <c r="L2561" s="30">
        <v>826</v>
      </c>
      <c r="M2561" s="30">
        <v>2259</v>
      </c>
      <c r="N2561" s="30">
        <v>130</v>
      </c>
      <c r="O2561" s="30">
        <v>0</v>
      </c>
      <c r="P2561" s="27">
        <v>7.2</v>
      </c>
      <c r="Q2561" s="30">
        <v>160</v>
      </c>
      <c r="R2561" s="30">
        <v>123</v>
      </c>
      <c r="S2561" s="9">
        <v>59699513</v>
      </c>
      <c r="T2561" s="9">
        <v>35000000</v>
      </c>
      <c r="U2561" s="9">
        <f>IMDB4[[#This Row],[Gross Revenue]]-IMDB4[[#This Row],[Budget]]</f>
        <v>24699513</v>
      </c>
      <c r="V2561" s="9" t="str">
        <f>IF(IMDB4[[#This Row],[Profit]]&gt;0,"Hit","Flop")</f>
        <v>Hit</v>
      </c>
      <c r="W2561" s="9" t="str" cm="1">
        <f t="array" ref="W2561">_xlfn.IFS(IMDB4[[#This Row],[IMDb Score (1-10)]]&gt;=8,"Excellent",IMDB4[[#This Row],[IMDb Score (1-10)]]&gt;=7,"Good",IMDB4[[#This Row],[IMDb Score (1-10)]]&gt;=5,"Average",TRUE,"Poor")</f>
        <v>Good</v>
      </c>
      <c r="X2561" s="9" t="str">
        <f>IF(IMDB4[[#This Row],[Duration (min)]]&lt;90,"Short",IF(IMDB4[[#This Row],[Duration (min)]]&lt;=120,"Medium", "Long"))</f>
        <v>Long</v>
      </c>
    </row>
    <row r="2562" spans="1:24" x14ac:dyDescent="0.25">
      <c r="A2562" s="1" t="s">
        <v>2162</v>
      </c>
      <c r="B2562" s="2">
        <v>36519</v>
      </c>
      <c r="C2562" s="30">
        <f>YEAR(IMDB4[[#This Row],[Release Date]])</f>
        <v>1999</v>
      </c>
      <c r="D2562" s="30" t="str">
        <f>FLOOR(IMDB4[[#This Row],[Year]],10)&amp;"s"</f>
        <v>1990s</v>
      </c>
      <c r="E2562" s="1" t="s">
        <v>32</v>
      </c>
      <c r="F2562" s="1" t="s">
        <v>91</v>
      </c>
      <c r="G2562" s="1" t="s">
        <v>3</v>
      </c>
      <c r="H2562" s="1" t="s">
        <v>4</v>
      </c>
      <c r="I2562" s="1" t="s">
        <v>92</v>
      </c>
      <c r="J2562" s="1" t="s">
        <v>1200</v>
      </c>
      <c r="K2562" s="1" t="s">
        <v>2163</v>
      </c>
      <c r="L2562" s="30">
        <v>826</v>
      </c>
      <c r="M2562" s="30">
        <v>3004</v>
      </c>
      <c r="N2562" s="30">
        <v>9</v>
      </c>
      <c r="O2562" s="30">
        <v>0</v>
      </c>
      <c r="P2562" s="27">
        <v>6.2</v>
      </c>
      <c r="Q2562" s="30">
        <v>131</v>
      </c>
      <c r="R2562" s="30">
        <v>103</v>
      </c>
      <c r="S2562" s="9">
        <v>50041732</v>
      </c>
      <c r="T2562" s="9">
        <v>29000000</v>
      </c>
      <c r="U2562" s="9">
        <f>IMDB4[[#This Row],[Gross Revenue]]-IMDB4[[#This Row],[Budget]]</f>
        <v>21041732</v>
      </c>
      <c r="V2562" s="9" t="str">
        <f>IF(IMDB4[[#This Row],[Profit]]&gt;0,"Hit","Flop")</f>
        <v>Hit</v>
      </c>
      <c r="W2562" s="9" t="str" cm="1">
        <f t="array" ref="W2562">_xlfn.IFS(IMDB4[[#This Row],[IMDb Score (1-10)]]&gt;=8,"Excellent",IMDB4[[#This Row],[IMDb Score (1-10)]]&gt;=7,"Good",IMDB4[[#This Row],[IMDb Score (1-10)]]&gt;=5,"Average",TRUE,"Poor")</f>
        <v>Average</v>
      </c>
      <c r="X2562" s="9" t="str">
        <f>IF(IMDB4[[#This Row],[Duration (min)]]&lt;90,"Short",IF(IMDB4[[#This Row],[Duration (min)]]&lt;=120,"Medium", "Long"))</f>
        <v>Medium</v>
      </c>
    </row>
    <row r="2563" spans="1:24" x14ac:dyDescent="0.25">
      <c r="A2563" s="1" t="s">
        <v>4719</v>
      </c>
      <c r="B2563" s="2">
        <v>39377</v>
      </c>
      <c r="C2563" s="30">
        <f>YEAR(IMDB4[[#This Row],[Release Date]])</f>
        <v>2007</v>
      </c>
      <c r="D2563" s="30" t="str">
        <f>FLOOR(IMDB4[[#This Row],[Year]],10)&amp;"s"</f>
        <v>2000s</v>
      </c>
      <c r="E2563" s="1" t="s">
        <v>32</v>
      </c>
      <c r="F2563" s="1" t="s">
        <v>9</v>
      </c>
      <c r="G2563" s="1" t="s">
        <v>3</v>
      </c>
      <c r="H2563" s="1" t="s">
        <v>4</v>
      </c>
      <c r="I2563" s="1" t="s">
        <v>132</v>
      </c>
      <c r="J2563" s="1" t="s">
        <v>1200</v>
      </c>
      <c r="K2563" s="1" t="s">
        <v>4720</v>
      </c>
      <c r="L2563" s="30">
        <v>826</v>
      </c>
      <c r="M2563" s="30">
        <v>1825</v>
      </c>
      <c r="N2563" s="30">
        <v>9</v>
      </c>
      <c r="O2563" s="30">
        <v>0</v>
      </c>
      <c r="P2563" s="27">
        <v>5.9</v>
      </c>
      <c r="Q2563" s="30">
        <v>184</v>
      </c>
      <c r="R2563" s="30">
        <v>96</v>
      </c>
      <c r="S2563" s="9">
        <v>47852604</v>
      </c>
      <c r="T2563" s="9">
        <v>20000000</v>
      </c>
      <c r="U2563" s="9">
        <f>IMDB4[[#This Row],[Gross Revenue]]-IMDB4[[#This Row],[Budget]]</f>
        <v>27852604</v>
      </c>
      <c r="V2563" s="9" t="str">
        <f>IF(IMDB4[[#This Row],[Profit]]&gt;0,"Hit","Flop")</f>
        <v>Hit</v>
      </c>
      <c r="W2563" s="9" t="str" cm="1">
        <f t="array" ref="W2563">_xlfn.IFS(IMDB4[[#This Row],[IMDb Score (1-10)]]&gt;=8,"Excellent",IMDB4[[#This Row],[IMDb Score (1-10)]]&gt;=7,"Good",IMDB4[[#This Row],[IMDb Score (1-10)]]&gt;=5,"Average",TRUE,"Poor")</f>
        <v>Average</v>
      </c>
      <c r="X2563" s="9" t="str">
        <f>IF(IMDB4[[#This Row],[Duration (min)]]&lt;90,"Short",IF(IMDB4[[#This Row],[Duration (min)]]&lt;=120,"Medium", "Long"))</f>
        <v>Medium</v>
      </c>
    </row>
    <row r="2564" spans="1:24" x14ac:dyDescent="0.25">
      <c r="A2564" s="1" t="s">
        <v>633</v>
      </c>
      <c r="B2564" s="2">
        <v>31870</v>
      </c>
      <c r="C2564" s="30">
        <f>YEAR(IMDB4[[#This Row],[Release Date]])</f>
        <v>1987</v>
      </c>
      <c r="D2564" s="30" t="str">
        <f>FLOOR(IMDB4[[#This Row],[Year]],10)&amp;"s"</f>
        <v>1980s</v>
      </c>
      <c r="E2564" s="1" t="s">
        <v>32</v>
      </c>
      <c r="F2564" s="1" t="s">
        <v>2</v>
      </c>
      <c r="G2564" s="1" t="s">
        <v>3</v>
      </c>
      <c r="H2564" s="1" t="s">
        <v>4</v>
      </c>
      <c r="I2564" s="1" t="s">
        <v>92</v>
      </c>
      <c r="J2564" s="1" t="s">
        <v>634</v>
      </c>
      <c r="K2564" s="1" t="s">
        <v>531</v>
      </c>
      <c r="L2564" s="30">
        <v>826</v>
      </c>
      <c r="M2564" s="30">
        <v>1607</v>
      </c>
      <c r="N2564" s="30">
        <v>0</v>
      </c>
      <c r="O2564" s="30">
        <v>0</v>
      </c>
      <c r="P2564" s="27">
        <v>7.4</v>
      </c>
      <c r="Q2564" s="30">
        <v>114</v>
      </c>
      <c r="R2564" s="30">
        <v>126</v>
      </c>
      <c r="S2564" s="9">
        <v>43848100</v>
      </c>
      <c r="T2564" s="9">
        <v>15000000</v>
      </c>
      <c r="U2564" s="9">
        <f>IMDB4[[#This Row],[Gross Revenue]]-IMDB4[[#This Row],[Budget]]</f>
        <v>28848100</v>
      </c>
      <c r="V2564" s="9" t="str">
        <f>IF(IMDB4[[#This Row],[Profit]]&gt;0,"Hit","Flop")</f>
        <v>Hit</v>
      </c>
      <c r="W2564" s="9" t="str" cm="1">
        <f t="array" ref="W2564">_xlfn.IFS(IMDB4[[#This Row],[IMDb Score (1-10)]]&gt;=8,"Excellent",IMDB4[[#This Row],[IMDb Score (1-10)]]&gt;=7,"Good",IMDB4[[#This Row],[IMDb Score (1-10)]]&gt;=5,"Average",TRUE,"Poor")</f>
        <v>Good</v>
      </c>
      <c r="X2564" s="9" t="str">
        <f>IF(IMDB4[[#This Row],[Duration (min)]]&lt;90,"Short",IF(IMDB4[[#This Row],[Duration (min)]]&lt;=120,"Medium", "Long"))</f>
        <v>Long</v>
      </c>
    </row>
    <row r="2565" spans="1:24" x14ac:dyDescent="0.25">
      <c r="A2565" s="1" t="s">
        <v>492</v>
      </c>
      <c r="B2565" s="2">
        <v>31399</v>
      </c>
      <c r="C2565" s="30">
        <f>YEAR(IMDB4[[#This Row],[Release Date]])</f>
        <v>1985</v>
      </c>
      <c r="D2565" s="30" t="str">
        <f>FLOOR(IMDB4[[#This Row],[Year]],10)&amp;"s"</f>
        <v>1980s</v>
      </c>
      <c r="E2565" s="1" t="s">
        <v>32</v>
      </c>
      <c r="F2565" s="1" t="s">
        <v>77</v>
      </c>
      <c r="G2565" s="1" t="s">
        <v>3</v>
      </c>
      <c r="H2565" s="1" t="s">
        <v>4</v>
      </c>
      <c r="I2565" s="1" t="s">
        <v>132</v>
      </c>
      <c r="J2565" s="1" t="s">
        <v>493</v>
      </c>
      <c r="K2565" s="1" t="s">
        <v>494</v>
      </c>
      <c r="L2565" s="30">
        <v>826</v>
      </c>
      <c r="M2565" s="30">
        <v>1154</v>
      </c>
      <c r="N2565" s="30">
        <v>759</v>
      </c>
      <c r="O2565" s="30">
        <v>0</v>
      </c>
      <c r="P2565" s="27">
        <v>7.2</v>
      </c>
      <c r="Q2565" s="30">
        <v>46</v>
      </c>
      <c r="R2565" s="30">
        <v>133</v>
      </c>
      <c r="S2565" s="9">
        <v>33200000</v>
      </c>
      <c r="T2565" s="9">
        <v>26000000</v>
      </c>
      <c r="U2565" s="9">
        <f>IMDB4[[#This Row],[Gross Revenue]]-IMDB4[[#This Row],[Budget]]</f>
        <v>7200000</v>
      </c>
      <c r="V2565" s="9" t="str">
        <f>IF(IMDB4[[#This Row],[Profit]]&gt;0,"Hit","Flop")</f>
        <v>Hit</v>
      </c>
      <c r="W2565" s="9" t="str" cm="1">
        <f t="array" ref="W2565">_xlfn.IFS(IMDB4[[#This Row],[IMDb Score (1-10)]]&gt;=8,"Excellent",IMDB4[[#This Row],[IMDb Score (1-10)]]&gt;=7,"Good",IMDB4[[#This Row],[IMDb Score (1-10)]]&gt;=5,"Average",TRUE,"Poor")</f>
        <v>Good</v>
      </c>
      <c r="X2565" s="9" t="str">
        <f>IF(IMDB4[[#This Row],[Duration (min)]]&lt;90,"Short",IF(IMDB4[[#This Row],[Duration (min)]]&lt;=120,"Medium", "Long"))</f>
        <v>Long</v>
      </c>
    </row>
    <row r="2566" spans="1:24" x14ac:dyDescent="0.25">
      <c r="A2566" s="1" t="s">
        <v>1199</v>
      </c>
      <c r="B2566" s="2">
        <v>34898</v>
      </c>
      <c r="C2566" s="30">
        <f>YEAR(IMDB4[[#This Row],[Release Date]])</f>
        <v>1995</v>
      </c>
      <c r="D2566" s="30" t="str">
        <f>FLOOR(IMDB4[[#This Row],[Year]],10)&amp;"s"</f>
        <v>1990s</v>
      </c>
      <c r="E2566" s="1" t="s">
        <v>1</v>
      </c>
      <c r="F2566" s="1" t="s">
        <v>20</v>
      </c>
      <c r="G2566" s="1" t="s">
        <v>3</v>
      </c>
      <c r="H2566" s="1" t="s">
        <v>4</v>
      </c>
      <c r="I2566" s="1" t="s">
        <v>92</v>
      </c>
      <c r="J2566" s="1" t="s">
        <v>1200</v>
      </c>
      <c r="K2566" s="1" t="s">
        <v>1201</v>
      </c>
      <c r="L2566" s="30">
        <v>826</v>
      </c>
      <c r="M2566" s="30">
        <v>3455</v>
      </c>
      <c r="N2566" s="30">
        <v>473</v>
      </c>
      <c r="O2566" s="30">
        <v>8000</v>
      </c>
      <c r="P2566" s="27">
        <v>7.3</v>
      </c>
      <c r="Q2566" s="30">
        <v>20</v>
      </c>
      <c r="R2566" s="30">
        <v>97</v>
      </c>
      <c r="S2566" s="9">
        <v>27900000</v>
      </c>
      <c r="T2566" s="9">
        <v>3500000</v>
      </c>
      <c r="U2566" s="9">
        <f>IMDB4[[#This Row],[Gross Revenue]]-IMDB4[[#This Row],[Budget]]</f>
        <v>24400000</v>
      </c>
      <c r="V2566" s="9" t="str">
        <f>IF(IMDB4[[#This Row],[Profit]]&gt;0,"Hit","Flop")</f>
        <v>Hit</v>
      </c>
      <c r="W2566" s="9" t="str" cm="1">
        <f t="array" ref="W2566">_xlfn.IFS(IMDB4[[#This Row],[IMDb Score (1-10)]]&gt;=8,"Excellent",IMDB4[[#This Row],[IMDb Score (1-10)]]&gt;=7,"Good",IMDB4[[#This Row],[IMDb Score (1-10)]]&gt;=5,"Average",TRUE,"Poor")</f>
        <v>Good</v>
      </c>
      <c r="X2566" s="9" t="str">
        <f>IF(IMDB4[[#This Row],[Duration (min)]]&lt;90,"Short",IF(IMDB4[[#This Row],[Duration (min)]]&lt;=120,"Medium", "Long"))</f>
        <v>Medium</v>
      </c>
    </row>
    <row r="2567" spans="1:24" x14ac:dyDescent="0.25">
      <c r="A2567" s="1" t="s">
        <v>5104</v>
      </c>
      <c r="B2567" s="2">
        <v>39793</v>
      </c>
      <c r="C2567" s="30">
        <f>YEAR(IMDB4[[#This Row],[Release Date]])</f>
        <v>2008</v>
      </c>
      <c r="D2567" s="30" t="str">
        <f>FLOOR(IMDB4[[#This Row],[Year]],10)&amp;"s"</f>
        <v>2000s</v>
      </c>
      <c r="E2567" s="1" t="s">
        <v>32</v>
      </c>
      <c r="F2567" s="1" t="s">
        <v>9</v>
      </c>
      <c r="G2567" s="1" t="s">
        <v>3</v>
      </c>
      <c r="H2567" s="1" t="s">
        <v>4</v>
      </c>
      <c r="I2567" s="1" t="s">
        <v>132</v>
      </c>
      <c r="J2567" s="1" t="s">
        <v>5105</v>
      </c>
      <c r="K2567" s="1" t="s">
        <v>5106</v>
      </c>
      <c r="L2567" s="30">
        <v>826</v>
      </c>
      <c r="M2567" s="30">
        <v>2351</v>
      </c>
      <c r="N2567" s="30">
        <v>251</v>
      </c>
      <c r="O2567" s="30">
        <v>0</v>
      </c>
      <c r="P2567" s="27">
        <v>5.9</v>
      </c>
      <c r="Q2567" s="30">
        <v>270</v>
      </c>
      <c r="R2567" s="30">
        <v>108</v>
      </c>
      <c r="S2567" s="9">
        <v>20981633</v>
      </c>
      <c r="T2567" s="9">
        <v>30000000</v>
      </c>
      <c r="U2567" s="9">
        <f>IMDB4[[#This Row],[Gross Revenue]]-IMDB4[[#This Row],[Budget]]</f>
        <v>-9018367</v>
      </c>
      <c r="V2567" s="9" t="str">
        <f>IF(IMDB4[[#This Row],[Profit]]&gt;0,"Hit","Flop")</f>
        <v>Flop</v>
      </c>
      <c r="W2567" s="9" t="str" cm="1">
        <f t="array" ref="W2567">_xlfn.IFS(IMDB4[[#This Row],[IMDb Score (1-10)]]&gt;=8,"Excellent",IMDB4[[#This Row],[IMDb Score (1-10)]]&gt;=7,"Good",IMDB4[[#This Row],[IMDb Score (1-10)]]&gt;=5,"Average",TRUE,"Poor")</f>
        <v>Average</v>
      </c>
      <c r="X2567" s="9" t="str">
        <f>IF(IMDB4[[#This Row],[Duration (min)]]&lt;90,"Short",IF(IMDB4[[#This Row],[Duration (min)]]&lt;=120,"Medium", "Long"))</f>
        <v>Medium</v>
      </c>
    </row>
    <row r="2568" spans="1:24" x14ac:dyDescent="0.25">
      <c r="A2568" s="1" t="s">
        <v>3856</v>
      </c>
      <c r="B2568" s="2">
        <v>38218</v>
      </c>
      <c r="C2568" s="30">
        <f>YEAR(IMDB4[[#This Row],[Release Date]])</f>
        <v>2004</v>
      </c>
      <c r="D2568" s="30" t="str">
        <f>FLOOR(IMDB4[[#This Row],[Year]],10)&amp;"s"</f>
        <v>2000s</v>
      </c>
      <c r="E2568" s="1" t="s">
        <v>32</v>
      </c>
      <c r="F2568" s="1" t="s">
        <v>20</v>
      </c>
      <c r="G2568" s="1" t="s">
        <v>3</v>
      </c>
      <c r="H2568" s="1" t="s">
        <v>4</v>
      </c>
      <c r="I2568" s="1" t="s">
        <v>132</v>
      </c>
      <c r="J2568" s="1" t="s">
        <v>2673</v>
      </c>
      <c r="K2568" s="1" t="s">
        <v>676</v>
      </c>
      <c r="L2568" s="30">
        <v>826</v>
      </c>
      <c r="M2568" s="30">
        <v>2466</v>
      </c>
      <c r="N2568" s="30">
        <v>80</v>
      </c>
      <c r="O2568" s="30">
        <v>260</v>
      </c>
      <c r="P2568" s="27">
        <v>5.2</v>
      </c>
      <c r="Q2568" s="30">
        <v>82</v>
      </c>
      <c r="R2568" s="30">
        <v>110</v>
      </c>
      <c r="S2568" s="9">
        <v>14469428</v>
      </c>
      <c r="T2568" s="9">
        <v>26000000</v>
      </c>
      <c r="U2568" s="9">
        <f>IMDB4[[#This Row],[Gross Revenue]]-IMDB4[[#This Row],[Budget]]</f>
        <v>-11530572</v>
      </c>
      <c r="V2568" s="9" t="str">
        <f>IF(IMDB4[[#This Row],[Profit]]&gt;0,"Hit","Flop")</f>
        <v>Flop</v>
      </c>
      <c r="W2568" s="9" t="str" cm="1">
        <f t="array" ref="W2568">_xlfn.IFS(IMDB4[[#This Row],[IMDb Score (1-10)]]&gt;=8,"Excellent",IMDB4[[#This Row],[IMDb Score (1-10)]]&gt;=7,"Good",IMDB4[[#This Row],[IMDb Score (1-10)]]&gt;=5,"Average",TRUE,"Poor")</f>
        <v>Average</v>
      </c>
      <c r="X2568" s="9" t="str">
        <f>IF(IMDB4[[#This Row],[Duration (min)]]&lt;90,"Short",IF(IMDB4[[#This Row],[Duration (min)]]&lt;=120,"Medium", "Long"))</f>
        <v>Medium</v>
      </c>
    </row>
    <row r="2569" spans="1:24" x14ac:dyDescent="0.25">
      <c r="A2569" s="1" t="s">
        <v>2672</v>
      </c>
      <c r="B2569" s="2">
        <v>37128</v>
      </c>
      <c r="C2569" s="30">
        <f>YEAR(IMDB4[[#This Row],[Release Date]])</f>
        <v>2001</v>
      </c>
      <c r="D2569" s="30" t="str">
        <f>FLOOR(IMDB4[[#This Row],[Year]],10)&amp;"s"</f>
        <v>2000s</v>
      </c>
      <c r="E2569" s="1" t="s">
        <v>32</v>
      </c>
      <c r="F2569" s="1" t="s">
        <v>20</v>
      </c>
      <c r="G2569" s="1" t="s">
        <v>3</v>
      </c>
      <c r="H2569" s="1" t="s">
        <v>4</v>
      </c>
      <c r="I2569" s="1" t="s">
        <v>92</v>
      </c>
      <c r="J2569" s="1" t="s">
        <v>2673</v>
      </c>
      <c r="K2569" s="1" t="s">
        <v>2674</v>
      </c>
      <c r="L2569" s="30">
        <v>826</v>
      </c>
      <c r="M2569" s="30">
        <v>2689</v>
      </c>
      <c r="N2569" s="30">
        <v>374</v>
      </c>
      <c r="O2569" s="30">
        <v>0</v>
      </c>
      <c r="P2569" s="27">
        <v>4.5</v>
      </c>
      <c r="Q2569" s="30">
        <v>97</v>
      </c>
      <c r="R2569" s="30">
        <v>87</v>
      </c>
      <c r="S2569" s="9">
        <v>14249005</v>
      </c>
      <c r="T2569" s="9">
        <v>15000000</v>
      </c>
      <c r="U2569" s="9">
        <f>IMDB4[[#This Row],[Gross Revenue]]-IMDB4[[#This Row],[Budget]]</f>
        <v>-750995</v>
      </c>
      <c r="V2569" s="9" t="str">
        <f>IF(IMDB4[[#This Row],[Profit]]&gt;0,"Hit","Flop")</f>
        <v>Flop</v>
      </c>
      <c r="W2569" s="9" t="str" cm="1">
        <f t="array" ref="W2569">_xlfn.IFS(IMDB4[[#This Row],[IMDb Score (1-10)]]&gt;=8,"Excellent",IMDB4[[#This Row],[IMDb Score (1-10)]]&gt;=7,"Good",IMDB4[[#This Row],[IMDb Score (1-10)]]&gt;=5,"Average",TRUE,"Poor")</f>
        <v>Poor</v>
      </c>
      <c r="X2569" s="9" t="str">
        <f>IF(IMDB4[[#This Row],[Duration (min)]]&lt;90,"Short",IF(IMDB4[[#This Row],[Duration (min)]]&lt;=120,"Medium", "Long"))</f>
        <v>Short</v>
      </c>
    </row>
    <row r="2570" spans="1:24" x14ac:dyDescent="0.25">
      <c r="A2570" s="1" t="s">
        <v>4288</v>
      </c>
      <c r="B2570" s="2">
        <v>38972</v>
      </c>
      <c r="C2570" s="30">
        <f>YEAR(IMDB4[[#This Row],[Release Date]])</f>
        <v>2006</v>
      </c>
      <c r="D2570" s="30" t="str">
        <f>FLOOR(IMDB4[[#This Row],[Year]],10)&amp;"s"</f>
        <v>2000s</v>
      </c>
      <c r="E2570" s="1" t="s">
        <v>32</v>
      </c>
      <c r="F2570" s="1" t="s">
        <v>77</v>
      </c>
      <c r="G2570" s="1" t="s">
        <v>3</v>
      </c>
      <c r="H2570" s="1" t="s">
        <v>4</v>
      </c>
      <c r="I2570" s="1" t="s">
        <v>132</v>
      </c>
      <c r="J2570" s="1" t="s">
        <v>4289</v>
      </c>
      <c r="K2570" s="1" t="s">
        <v>4290</v>
      </c>
      <c r="L2570" s="30">
        <v>826</v>
      </c>
      <c r="M2570" s="30">
        <v>4473</v>
      </c>
      <c r="N2570" s="30">
        <v>23</v>
      </c>
      <c r="O2570" s="30">
        <v>0</v>
      </c>
      <c r="P2570" s="27">
        <v>4.8</v>
      </c>
      <c r="Q2570" s="30">
        <v>110</v>
      </c>
      <c r="R2570" s="30">
        <v>87</v>
      </c>
      <c r="S2570" s="9">
        <v>480314</v>
      </c>
      <c r="T2570" s="9">
        <v>21000000</v>
      </c>
      <c r="U2570" s="9">
        <f>IMDB4[[#This Row],[Gross Revenue]]-IMDB4[[#This Row],[Budget]]</f>
        <v>-20519686</v>
      </c>
      <c r="V2570" s="9" t="str">
        <f>IF(IMDB4[[#This Row],[Profit]]&gt;0,"Hit","Flop")</f>
        <v>Flop</v>
      </c>
      <c r="W2570" s="9" t="str" cm="1">
        <f t="array" ref="W2570">_xlfn.IFS(IMDB4[[#This Row],[IMDb Score (1-10)]]&gt;=8,"Excellent",IMDB4[[#This Row],[IMDb Score (1-10)]]&gt;=7,"Good",IMDB4[[#This Row],[IMDb Score (1-10)]]&gt;=5,"Average",TRUE,"Poor")</f>
        <v>Poor</v>
      </c>
      <c r="X2570" s="9" t="str">
        <f>IF(IMDB4[[#This Row],[Duration (min)]]&lt;90,"Short",IF(IMDB4[[#This Row],[Duration (min)]]&lt;=120,"Medium", "Long"))</f>
        <v>Short</v>
      </c>
    </row>
    <row r="2571" spans="1:24" x14ac:dyDescent="0.25">
      <c r="A2571" s="1" t="s">
        <v>6048</v>
      </c>
      <c r="B2571" s="2">
        <v>41026</v>
      </c>
      <c r="C2571" s="30">
        <f>YEAR(IMDB4[[#This Row],[Release Date]])</f>
        <v>2012</v>
      </c>
      <c r="D2571" s="30" t="str">
        <f>FLOOR(IMDB4[[#This Row],[Year]],10)&amp;"s"</f>
        <v>2010s</v>
      </c>
      <c r="E2571" s="1" t="s">
        <v>32</v>
      </c>
      <c r="F2571" s="1" t="s">
        <v>9</v>
      </c>
      <c r="G2571" s="1" t="s">
        <v>3</v>
      </c>
      <c r="H2571" s="1" t="s">
        <v>4</v>
      </c>
      <c r="I2571" s="1" t="s">
        <v>132</v>
      </c>
      <c r="J2571" s="1" t="s">
        <v>6049</v>
      </c>
      <c r="K2571" s="1" t="s">
        <v>6050</v>
      </c>
      <c r="L2571" s="30">
        <v>823</v>
      </c>
      <c r="M2571" s="30">
        <v>5262</v>
      </c>
      <c r="N2571" s="30">
        <v>60</v>
      </c>
      <c r="O2571" s="30">
        <v>0</v>
      </c>
      <c r="P2571" s="27">
        <v>5.5</v>
      </c>
      <c r="Q2571" s="30">
        <v>23</v>
      </c>
      <c r="R2571" s="30">
        <v>111</v>
      </c>
      <c r="S2571" s="9">
        <v>3333823</v>
      </c>
      <c r="T2571" s="9">
        <v>10000000</v>
      </c>
      <c r="U2571" s="9">
        <f>IMDB4[[#This Row],[Gross Revenue]]-IMDB4[[#This Row],[Budget]]</f>
        <v>-6666177</v>
      </c>
      <c r="V2571" s="9" t="str">
        <f>IF(IMDB4[[#This Row],[Profit]]&gt;0,"Hit","Flop")</f>
        <v>Flop</v>
      </c>
      <c r="W2571" s="9" t="str" cm="1">
        <f t="array" ref="W2571">_xlfn.IFS(IMDB4[[#This Row],[IMDb Score (1-10)]]&gt;=8,"Excellent",IMDB4[[#This Row],[IMDb Score (1-10)]]&gt;=7,"Good",IMDB4[[#This Row],[IMDb Score (1-10)]]&gt;=5,"Average",TRUE,"Poor")</f>
        <v>Average</v>
      </c>
      <c r="X2571" s="9" t="str">
        <f>IF(IMDB4[[#This Row],[Duration (min)]]&lt;90,"Short",IF(IMDB4[[#This Row],[Duration (min)]]&lt;=120,"Medium", "Long"))</f>
        <v>Medium</v>
      </c>
    </row>
    <row r="2572" spans="1:24" x14ac:dyDescent="0.25">
      <c r="A2572" s="1" t="s">
        <v>1119</v>
      </c>
      <c r="B2572" s="2">
        <v>34537</v>
      </c>
      <c r="C2572" s="30">
        <f>YEAR(IMDB4[[#This Row],[Release Date]])</f>
        <v>1994</v>
      </c>
      <c r="D2572" s="30" t="str">
        <f>FLOOR(IMDB4[[#This Row],[Year]],10)&amp;"s"</f>
        <v>1990s</v>
      </c>
      <c r="E2572" s="1" t="s">
        <v>32</v>
      </c>
      <c r="F2572" s="1" t="s">
        <v>2</v>
      </c>
      <c r="G2572" s="1" t="s">
        <v>3</v>
      </c>
      <c r="H2572" s="1" t="s">
        <v>4</v>
      </c>
      <c r="I2572" s="1" t="s">
        <v>132</v>
      </c>
      <c r="J2572" s="1" t="s">
        <v>1120</v>
      </c>
      <c r="K2572" s="1" t="s">
        <v>785</v>
      </c>
      <c r="L2572" s="30">
        <v>821</v>
      </c>
      <c r="M2572" s="30">
        <v>4043</v>
      </c>
      <c r="N2572" s="30">
        <v>541</v>
      </c>
      <c r="O2572" s="30">
        <v>1000</v>
      </c>
      <c r="P2572" s="27">
        <v>6.7</v>
      </c>
      <c r="Q2572" s="30">
        <v>39</v>
      </c>
      <c r="R2572" s="30">
        <v>119</v>
      </c>
      <c r="S2572" s="9">
        <v>92115211</v>
      </c>
      <c r="T2572" s="9">
        <v>45000000</v>
      </c>
      <c r="U2572" s="9">
        <f>IMDB4[[#This Row],[Gross Revenue]]-IMDB4[[#This Row],[Budget]]</f>
        <v>47115211</v>
      </c>
      <c r="V2572" s="9" t="str">
        <f>IF(IMDB4[[#This Row],[Profit]]&gt;0,"Hit","Flop")</f>
        <v>Hit</v>
      </c>
      <c r="W2572" s="9" t="str" cm="1">
        <f t="array" ref="W2572">_xlfn.IFS(IMDB4[[#This Row],[IMDb Score (1-10)]]&gt;=8,"Excellent",IMDB4[[#This Row],[IMDb Score (1-10)]]&gt;=7,"Good",IMDB4[[#This Row],[IMDb Score (1-10)]]&gt;=5,"Average",TRUE,"Poor")</f>
        <v>Average</v>
      </c>
      <c r="X2572" s="9" t="str">
        <f>IF(IMDB4[[#This Row],[Duration (min)]]&lt;90,"Short",IF(IMDB4[[#This Row],[Duration (min)]]&lt;=120,"Medium", "Long"))</f>
        <v>Medium</v>
      </c>
    </row>
    <row r="2573" spans="1:24" x14ac:dyDescent="0.25">
      <c r="A2573" s="1" t="s">
        <v>3356</v>
      </c>
      <c r="B2573" s="2">
        <v>37793</v>
      </c>
      <c r="C2573" s="30">
        <f>YEAR(IMDB4[[#This Row],[Release Date]])</f>
        <v>2003</v>
      </c>
      <c r="D2573" s="30" t="str">
        <f>FLOOR(IMDB4[[#This Row],[Year]],10)&amp;"s"</f>
        <v>2000s</v>
      </c>
      <c r="E2573" s="1" t="s">
        <v>32</v>
      </c>
      <c r="F2573" s="1" t="s">
        <v>77</v>
      </c>
      <c r="G2573" s="1" t="s">
        <v>3</v>
      </c>
      <c r="H2573" s="1" t="s">
        <v>4</v>
      </c>
      <c r="I2573" s="1" t="s">
        <v>132</v>
      </c>
      <c r="J2573" s="1" t="s">
        <v>3357</v>
      </c>
      <c r="K2573" s="1" t="s">
        <v>1246</v>
      </c>
      <c r="L2573" s="30">
        <v>820</v>
      </c>
      <c r="M2573" s="30">
        <v>1814</v>
      </c>
      <c r="N2573" s="30">
        <v>0</v>
      </c>
      <c r="O2573" s="30">
        <v>0</v>
      </c>
      <c r="P2573" s="27">
        <v>5.7</v>
      </c>
      <c r="Q2573" s="30">
        <v>267</v>
      </c>
      <c r="R2573" s="30">
        <v>138</v>
      </c>
      <c r="S2573" s="9">
        <v>132122995</v>
      </c>
      <c r="T2573" s="9">
        <v>137000000</v>
      </c>
      <c r="U2573" s="9">
        <f>IMDB4[[#This Row],[Gross Revenue]]-IMDB4[[#This Row],[Budget]]</f>
        <v>-4877005</v>
      </c>
      <c r="V2573" s="9" t="str">
        <f>IF(IMDB4[[#This Row],[Profit]]&gt;0,"Hit","Flop")</f>
        <v>Flop</v>
      </c>
      <c r="W2573" s="9" t="str" cm="1">
        <f t="array" ref="W2573">_xlfn.IFS(IMDB4[[#This Row],[IMDb Score (1-10)]]&gt;=8,"Excellent",IMDB4[[#This Row],[IMDb Score (1-10)]]&gt;=7,"Good",IMDB4[[#This Row],[IMDb Score (1-10)]]&gt;=5,"Average",TRUE,"Poor")</f>
        <v>Average</v>
      </c>
      <c r="X2573" s="9" t="str">
        <f>IF(IMDB4[[#This Row],[Duration (min)]]&lt;90,"Short",IF(IMDB4[[#This Row],[Duration (min)]]&lt;=120,"Medium", "Long"))</f>
        <v>Long</v>
      </c>
    </row>
    <row r="2574" spans="1:24" x14ac:dyDescent="0.25">
      <c r="A2574" s="1" t="s">
        <v>6762</v>
      </c>
      <c r="B2574" s="2">
        <v>41912</v>
      </c>
      <c r="C2574" s="30">
        <f>YEAR(IMDB4[[#This Row],[Release Date]])</f>
        <v>2014</v>
      </c>
      <c r="D2574" s="30" t="str">
        <f>FLOOR(IMDB4[[#This Row],[Year]],10)&amp;"s"</f>
        <v>2010s</v>
      </c>
      <c r="E2574" s="1" t="s">
        <v>32</v>
      </c>
      <c r="F2574" s="1" t="s">
        <v>20</v>
      </c>
      <c r="G2574" s="1" t="s">
        <v>3</v>
      </c>
      <c r="H2574" s="1" t="s">
        <v>4</v>
      </c>
      <c r="I2574" s="1" t="s">
        <v>84</v>
      </c>
      <c r="J2574" s="1" t="s">
        <v>6763</v>
      </c>
      <c r="K2574" s="1" t="s">
        <v>1049</v>
      </c>
      <c r="L2574" s="30">
        <v>820</v>
      </c>
      <c r="M2574" s="30">
        <v>1484</v>
      </c>
      <c r="N2574" s="30">
        <v>529</v>
      </c>
      <c r="O2574" s="30">
        <v>55000</v>
      </c>
      <c r="P2574" s="27">
        <v>7.3</v>
      </c>
      <c r="Q2574" s="30">
        <v>180</v>
      </c>
      <c r="R2574" s="30">
        <v>122</v>
      </c>
      <c r="S2574" s="9">
        <v>54235441</v>
      </c>
      <c r="T2574" s="9">
        <v>22000000</v>
      </c>
      <c r="U2574" s="9">
        <f>IMDB4[[#This Row],[Gross Revenue]]-IMDB4[[#This Row],[Budget]]</f>
        <v>32235441</v>
      </c>
      <c r="V2574" s="9" t="str">
        <f>IF(IMDB4[[#This Row],[Profit]]&gt;0,"Hit","Flop")</f>
        <v>Hit</v>
      </c>
      <c r="W2574" s="9" t="str" cm="1">
        <f t="array" ref="W2574">_xlfn.IFS(IMDB4[[#This Row],[IMDb Score (1-10)]]&gt;=8,"Excellent",IMDB4[[#This Row],[IMDb Score (1-10)]]&gt;=7,"Good",IMDB4[[#This Row],[IMDb Score (1-10)]]&gt;=5,"Average",TRUE,"Poor")</f>
        <v>Good</v>
      </c>
      <c r="X2574" s="9" t="str">
        <f>IF(IMDB4[[#This Row],[Duration (min)]]&lt;90,"Short",IF(IMDB4[[#This Row],[Duration (min)]]&lt;=120,"Medium", "Long"))</f>
        <v>Long</v>
      </c>
    </row>
    <row r="2575" spans="1:24" x14ac:dyDescent="0.25">
      <c r="A2575" s="1" t="s">
        <v>4088</v>
      </c>
      <c r="B2575" s="2">
        <v>38419</v>
      </c>
      <c r="C2575" s="30">
        <f>YEAR(IMDB4[[#This Row],[Release Date]])</f>
        <v>2005</v>
      </c>
      <c r="D2575" s="30" t="str">
        <f>FLOOR(IMDB4[[#This Row],[Year]],10)&amp;"s"</f>
        <v>2000s</v>
      </c>
      <c r="E2575" s="1" t="s">
        <v>32</v>
      </c>
      <c r="F2575" s="1" t="s">
        <v>77</v>
      </c>
      <c r="G2575" s="1" t="s">
        <v>3</v>
      </c>
      <c r="H2575" s="1" t="s">
        <v>4</v>
      </c>
      <c r="I2575" s="1" t="s">
        <v>132</v>
      </c>
      <c r="J2575" s="1" t="s">
        <v>4089</v>
      </c>
      <c r="K2575" s="1" t="s">
        <v>1323</v>
      </c>
      <c r="L2575" s="30">
        <v>820</v>
      </c>
      <c r="M2575" s="30">
        <v>2705</v>
      </c>
      <c r="N2575" s="30">
        <v>357</v>
      </c>
      <c r="O2575" s="30">
        <v>0</v>
      </c>
      <c r="P2575" s="27">
        <v>5</v>
      </c>
      <c r="Q2575" s="30">
        <v>145</v>
      </c>
      <c r="R2575" s="30">
        <v>121</v>
      </c>
      <c r="S2575" s="9">
        <v>31704416</v>
      </c>
      <c r="T2575" s="9">
        <v>135000000</v>
      </c>
      <c r="U2575" s="9">
        <f>IMDB4[[#This Row],[Gross Revenue]]-IMDB4[[#This Row],[Budget]]</f>
        <v>-103295584</v>
      </c>
      <c r="V2575" s="9" t="str">
        <f>IF(IMDB4[[#This Row],[Profit]]&gt;0,"Hit","Flop")</f>
        <v>Flop</v>
      </c>
      <c r="W2575" s="9" t="str" cm="1">
        <f t="array" ref="W2575">_xlfn.IFS(IMDB4[[#This Row],[IMDb Score (1-10)]]&gt;=8,"Excellent",IMDB4[[#This Row],[IMDb Score (1-10)]]&gt;=7,"Good",IMDB4[[#This Row],[IMDb Score (1-10)]]&gt;=5,"Average",TRUE,"Poor")</f>
        <v>Average</v>
      </c>
      <c r="X2575" s="9" t="str">
        <f>IF(IMDB4[[#This Row],[Duration (min)]]&lt;90,"Short",IF(IMDB4[[#This Row],[Duration (min)]]&lt;=120,"Medium", "Long"))</f>
        <v>Long</v>
      </c>
    </row>
    <row r="2576" spans="1:24" x14ac:dyDescent="0.25">
      <c r="A2576" s="1" t="s">
        <v>3329</v>
      </c>
      <c r="B2576" s="2">
        <v>37936</v>
      </c>
      <c r="C2576" s="30">
        <f>YEAR(IMDB4[[#This Row],[Release Date]])</f>
        <v>2003</v>
      </c>
      <c r="D2576" s="30" t="str">
        <f>FLOOR(IMDB4[[#This Row],[Year]],10)&amp;"s"</f>
        <v>2000s</v>
      </c>
      <c r="E2576" s="1" t="s">
        <v>32</v>
      </c>
      <c r="F2576" s="1" t="s">
        <v>20</v>
      </c>
      <c r="G2576" s="1" t="s">
        <v>3</v>
      </c>
      <c r="H2576" s="1" t="s">
        <v>4</v>
      </c>
      <c r="I2576" s="1" t="s">
        <v>84</v>
      </c>
      <c r="J2576" s="1" t="s">
        <v>1900</v>
      </c>
      <c r="K2576" s="1" t="s">
        <v>3330</v>
      </c>
      <c r="L2576" s="30">
        <v>818</v>
      </c>
      <c r="M2576" s="30">
        <v>2164</v>
      </c>
      <c r="N2576" s="30">
        <v>9</v>
      </c>
      <c r="O2576" s="30">
        <v>309</v>
      </c>
      <c r="P2576" s="27">
        <v>5.0999999999999996</v>
      </c>
      <c r="Q2576" s="30">
        <v>52</v>
      </c>
      <c r="R2576" s="30">
        <v>87</v>
      </c>
      <c r="S2576" s="9">
        <v>37566230</v>
      </c>
      <c r="T2576" s="9">
        <v>17000000</v>
      </c>
      <c r="U2576" s="9">
        <f>IMDB4[[#This Row],[Gross Revenue]]-IMDB4[[#This Row],[Budget]]</f>
        <v>20566230</v>
      </c>
      <c r="V2576" s="9" t="str">
        <f>IF(IMDB4[[#This Row],[Profit]]&gt;0,"Hit","Flop")</f>
        <v>Hit</v>
      </c>
      <c r="W2576" s="9" t="str" cm="1">
        <f t="array" ref="W2576">_xlfn.IFS(IMDB4[[#This Row],[IMDb Score (1-10)]]&gt;=8,"Excellent",IMDB4[[#This Row],[IMDb Score (1-10)]]&gt;=7,"Good",IMDB4[[#This Row],[IMDb Score (1-10)]]&gt;=5,"Average",TRUE,"Poor")</f>
        <v>Average</v>
      </c>
      <c r="X2576" s="9" t="str">
        <f>IF(IMDB4[[#This Row],[Duration (min)]]&lt;90,"Short",IF(IMDB4[[#This Row],[Duration (min)]]&lt;=120,"Medium", "Long"))</f>
        <v>Short</v>
      </c>
    </row>
    <row r="2577" spans="1:24" x14ac:dyDescent="0.25">
      <c r="A2577" s="1" t="s">
        <v>1899</v>
      </c>
      <c r="B2577" s="2">
        <v>35925</v>
      </c>
      <c r="C2577" s="30">
        <f>YEAR(IMDB4[[#This Row],[Release Date]])</f>
        <v>1998</v>
      </c>
      <c r="D2577" s="30" t="str">
        <f>FLOOR(IMDB4[[#This Row],[Year]],10)&amp;"s"</f>
        <v>1990s</v>
      </c>
      <c r="E2577" s="1" t="s">
        <v>32</v>
      </c>
      <c r="F2577" s="1" t="s">
        <v>20</v>
      </c>
      <c r="G2577" s="1" t="s">
        <v>3</v>
      </c>
      <c r="H2577" s="1" t="s">
        <v>4</v>
      </c>
      <c r="I2577" s="1" t="s">
        <v>92</v>
      </c>
      <c r="J2577" s="1" t="s">
        <v>1900</v>
      </c>
      <c r="K2577" s="1" t="s">
        <v>1901</v>
      </c>
      <c r="L2577" s="30">
        <v>818</v>
      </c>
      <c r="M2577" s="30">
        <v>1450</v>
      </c>
      <c r="N2577" s="30">
        <v>13</v>
      </c>
      <c r="O2577" s="30">
        <v>849</v>
      </c>
      <c r="P2577" s="27">
        <v>6</v>
      </c>
      <c r="Q2577" s="30">
        <v>65</v>
      </c>
      <c r="R2577" s="30">
        <v>111</v>
      </c>
      <c r="S2577" s="9">
        <v>29106737</v>
      </c>
      <c r="T2577" s="9">
        <v>15000000</v>
      </c>
      <c r="U2577" s="9">
        <f>IMDB4[[#This Row],[Gross Revenue]]-IMDB4[[#This Row],[Budget]]</f>
        <v>14106737</v>
      </c>
      <c r="V2577" s="9" t="str">
        <f>IF(IMDB4[[#This Row],[Profit]]&gt;0,"Hit","Flop")</f>
        <v>Hit</v>
      </c>
      <c r="W2577" s="9" t="str" cm="1">
        <f t="array" ref="W2577">_xlfn.IFS(IMDB4[[#This Row],[IMDb Score (1-10)]]&gt;=8,"Excellent",IMDB4[[#This Row],[IMDb Score (1-10)]]&gt;=7,"Good",IMDB4[[#This Row],[IMDb Score (1-10)]]&gt;=5,"Average",TRUE,"Poor")</f>
        <v>Average</v>
      </c>
      <c r="X2577" s="9" t="str">
        <f>IF(IMDB4[[#This Row],[Duration (min)]]&lt;90,"Short",IF(IMDB4[[#This Row],[Duration (min)]]&lt;=120,"Medium", "Long"))</f>
        <v>Medium</v>
      </c>
    </row>
    <row r="2578" spans="1:24" x14ac:dyDescent="0.25">
      <c r="A2578" s="1" t="s">
        <v>2389</v>
      </c>
      <c r="B2578" s="2">
        <v>36792</v>
      </c>
      <c r="C2578" s="30">
        <f>YEAR(IMDB4[[#This Row],[Release Date]])</f>
        <v>2000</v>
      </c>
      <c r="D2578" s="30" t="str">
        <f>FLOOR(IMDB4[[#This Row],[Year]],10)&amp;"s"</f>
        <v>2000s</v>
      </c>
      <c r="E2578" s="1" t="s">
        <v>32</v>
      </c>
      <c r="F2578" s="1" t="s">
        <v>40</v>
      </c>
      <c r="G2578" s="1" t="s">
        <v>3</v>
      </c>
      <c r="H2578" s="1" t="s">
        <v>4</v>
      </c>
      <c r="I2578" s="1" t="s">
        <v>132</v>
      </c>
      <c r="J2578" s="1" t="s">
        <v>1900</v>
      </c>
      <c r="K2578" s="1" t="s">
        <v>318</v>
      </c>
      <c r="L2578" s="30">
        <v>818</v>
      </c>
      <c r="M2578" s="30">
        <v>1778</v>
      </c>
      <c r="N2578" s="30">
        <v>46</v>
      </c>
      <c r="O2578" s="30">
        <v>314</v>
      </c>
      <c r="P2578" s="27">
        <v>5.6</v>
      </c>
      <c r="Q2578" s="30">
        <v>52</v>
      </c>
      <c r="R2578" s="30">
        <v>114</v>
      </c>
      <c r="S2578" s="9">
        <v>6543194</v>
      </c>
      <c r="T2578" s="9">
        <v>34000000</v>
      </c>
      <c r="U2578" s="9">
        <f>IMDB4[[#This Row],[Gross Revenue]]-IMDB4[[#This Row],[Budget]]</f>
        <v>-27456806</v>
      </c>
      <c r="V2578" s="9" t="str">
        <f>IF(IMDB4[[#This Row],[Profit]]&gt;0,"Hit","Flop")</f>
        <v>Flop</v>
      </c>
      <c r="W2578" s="9" t="str" cm="1">
        <f t="array" ref="W2578">_xlfn.IFS(IMDB4[[#This Row],[IMDb Score (1-10)]]&gt;=8,"Excellent",IMDB4[[#This Row],[IMDb Score (1-10)]]&gt;=7,"Good",IMDB4[[#This Row],[IMDb Score (1-10)]]&gt;=5,"Average",TRUE,"Poor")</f>
        <v>Average</v>
      </c>
      <c r="X2578" s="9" t="str">
        <f>IF(IMDB4[[#This Row],[Duration (min)]]&lt;90,"Short",IF(IMDB4[[#This Row],[Duration (min)]]&lt;=120,"Medium", "Long"))</f>
        <v>Medium</v>
      </c>
    </row>
    <row r="2579" spans="1:24" x14ac:dyDescent="0.25">
      <c r="A2579" s="1" t="s">
        <v>5685</v>
      </c>
      <c r="B2579" s="2">
        <v>40497</v>
      </c>
      <c r="C2579" s="30">
        <f>YEAR(IMDB4[[#This Row],[Release Date]])</f>
        <v>2010</v>
      </c>
      <c r="D2579" s="30" t="str">
        <f>FLOOR(IMDB4[[#This Row],[Year]],10)&amp;"s"</f>
        <v>2010s</v>
      </c>
      <c r="E2579" s="1" t="s">
        <v>32</v>
      </c>
      <c r="F2579" s="1" t="s">
        <v>2</v>
      </c>
      <c r="G2579" s="1" t="s">
        <v>3</v>
      </c>
      <c r="H2579" s="1" t="s">
        <v>4</v>
      </c>
      <c r="I2579" s="1" t="s">
        <v>92</v>
      </c>
      <c r="J2579" s="1" t="s">
        <v>1900</v>
      </c>
      <c r="K2579" s="1" t="s">
        <v>2504</v>
      </c>
      <c r="L2579" s="30">
        <v>818</v>
      </c>
      <c r="M2579" s="30">
        <v>1813</v>
      </c>
      <c r="N2579" s="30">
        <v>187</v>
      </c>
      <c r="O2579" s="30">
        <v>0</v>
      </c>
      <c r="P2579" s="27">
        <v>6.1</v>
      </c>
      <c r="Q2579" s="30">
        <v>225</v>
      </c>
      <c r="R2579" s="30">
        <v>109</v>
      </c>
      <c r="S2579" s="9">
        <v>214966</v>
      </c>
      <c r="T2579" s="9">
        <v>13000000</v>
      </c>
      <c r="U2579" s="9">
        <f>IMDB4[[#This Row],[Gross Revenue]]-IMDB4[[#This Row],[Budget]]</f>
        <v>-12785034</v>
      </c>
      <c r="V2579" s="9" t="str">
        <f>IF(IMDB4[[#This Row],[Profit]]&gt;0,"Hit","Flop")</f>
        <v>Flop</v>
      </c>
      <c r="W2579" s="9" t="str" cm="1">
        <f t="array" ref="W2579">_xlfn.IFS(IMDB4[[#This Row],[IMDb Score (1-10)]]&gt;=8,"Excellent",IMDB4[[#This Row],[IMDb Score (1-10)]]&gt;=7,"Good",IMDB4[[#This Row],[IMDb Score (1-10)]]&gt;=5,"Average",TRUE,"Poor")</f>
        <v>Average</v>
      </c>
      <c r="X2579" s="9" t="str">
        <f>IF(IMDB4[[#This Row],[Duration (min)]]&lt;90,"Short",IF(IMDB4[[#This Row],[Duration (min)]]&lt;=120,"Medium", "Long"))</f>
        <v>Medium</v>
      </c>
    </row>
    <row r="2580" spans="1:24" x14ac:dyDescent="0.25">
      <c r="A2580" s="1" t="s">
        <v>402</v>
      </c>
      <c r="B2580" s="2">
        <v>30494</v>
      </c>
      <c r="C2580" s="30">
        <f>YEAR(IMDB4[[#This Row],[Release Date]])</f>
        <v>1983</v>
      </c>
      <c r="D2580" s="30" t="str">
        <f>FLOOR(IMDB4[[#This Row],[Year]],10)&amp;"s"</f>
        <v>1980s</v>
      </c>
      <c r="E2580" s="1" t="s">
        <v>32</v>
      </c>
      <c r="F2580" s="1" t="s">
        <v>40</v>
      </c>
      <c r="G2580" s="1" t="s">
        <v>3</v>
      </c>
      <c r="H2580" s="1" t="s">
        <v>4</v>
      </c>
      <c r="I2580" s="1" t="s">
        <v>92</v>
      </c>
      <c r="J2580" s="1" t="s">
        <v>403</v>
      </c>
      <c r="K2580" s="1" t="s">
        <v>289</v>
      </c>
      <c r="L2580" s="30">
        <v>816</v>
      </c>
      <c r="M2580" s="30">
        <v>3617</v>
      </c>
      <c r="N2580" s="30">
        <v>11000</v>
      </c>
      <c r="O2580" s="30">
        <v>0</v>
      </c>
      <c r="P2580" s="27">
        <v>7.4</v>
      </c>
      <c r="Q2580" s="30">
        <v>55</v>
      </c>
      <c r="R2580" s="30">
        <v>98</v>
      </c>
      <c r="S2580" s="9">
        <v>61400000</v>
      </c>
      <c r="T2580" s="9">
        <v>15000000</v>
      </c>
      <c r="U2580" s="9">
        <f>IMDB4[[#This Row],[Gross Revenue]]-IMDB4[[#This Row],[Budget]]</f>
        <v>46400000</v>
      </c>
      <c r="V2580" s="9" t="str">
        <f>IF(IMDB4[[#This Row],[Profit]]&gt;0,"Hit","Flop")</f>
        <v>Hit</v>
      </c>
      <c r="W2580" s="9" t="str" cm="1">
        <f t="array" ref="W2580">_xlfn.IFS(IMDB4[[#This Row],[IMDb Score (1-10)]]&gt;=8,"Excellent",IMDB4[[#This Row],[IMDb Score (1-10)]]&gt;=7,"Good",IMDB4[[#This Row],[IMDb Score (1-10)]]&gt;=5,"Average",TRUE,"Poor")</f>
        <v>Good</v>
      </c>
      <c r="X2580" s="9" t="str">
        <f>IF(IMDB4[[#This Row],[Duration (min)]]&lt;90,"Short",IF(IMDB4[[#This Row],[Duration (min)]]&lt;=120,"Medium", "Long"))</f>
        <v>Medium</v>
      </c>
    </row>
    <row r="2581" spans="1:24" x14ac:dyDescent="0.25">
      <c r="A2581" s="1" t="s">
        <v>2841</v>
      </c>
      <c r="B2581" s="2">
        <v>37116</v>
      </c>
      <c r="C2581" s="30">
        <f>YEAR(IMDB4[[#This Row],[Release Date]])</f>
        <v>2001</v>
      </c>
      <c r="D2581" s="30" t="str">
        <f>FLOOR(IMDB4[[#This Row],[Year]],10)&amp;"s"</f>
        <v>2000s</v>
      </c>
      <c r="E2581" s="1" t="s">
        <v>32</v>
      </c>
      <c r="F2581" s="1" t="s">
        <v>20</v>
      </c>
      <c r="G2581" s="1" t="s">
        <v>3</v>
      </c>
      <c r="H2581" s="1" t="s">
        <v>4</v>
      </c>
      <c r="I2581" s="1" t="s">
        <v>92</v>
      </c>
      <c r="J2581" s="1" t="s">
        <v>2842</v>
      </c>
      <c r="K2581" s="1" t="s">
        <v>2843</v>
      </c>
      <c r="L2581" s="30">
        <v>816</v>
      </c>
      <c r="M2581" s="30">
        <v>2893</v>
      </c>
      <c r="N2581" s="30">
        <v>422</v>
      </c>
      <c r="O2581" s="30">
        <v>0</v>
      </c>
      <c r="P2581" s="27">
        <v>7.1</v>
      </c>
      <c r="Q2581" s="30">
        <v>100</v>
      </c>
      <c r="R2581" s="30">
        <v>100</v>
      </c>
      <c r="S2581" s="9">
        <v>18488314</v>
      </c>
      <c r="T2581" s="9">
        <v>1200000</v>
      </c>
      <c r="U2581" s="9">
        <f>IMDB4[[#This Row],[Gross Revenue]]-IMDB4[[#This Row],[Budget]]</f>
        <v>17288314</v>
      </c>
      <c r="V2581" s="9" t="str">
        <f>IF(IMDB4[[#This Row],[Profit]]&gt;0,"Hit","Flop")</f>
        <v>Hit</v>
      </c>
      <c r="W2581" s="9" t="str" cm="1">
        <f t="array" ref="W2581">_xlfn.IFS(IMDB4[[#This Row],[IMDb Score (1-10)]]&gt;=8,"Excellent",IMDB4[[#This Row],[IMDb Score (1-10)]]&gt;=7,"Good",IMDB4[[#This Row],[IMDb Score (1-10)]]&gt;=5,"Average",TRUE,"Poor")</f>
        <v>Good</v>
      </c>
      <c r="X2581" s="9" t="str">
        <f>IF(IMDB4[[#This Row],[Duration (min)]]&lt;90,"Short",IF(IMDB4[[#This Row],[Duration (min)]]&lt;=120,"Medium", "Long"))</f>
        <v>Medium</v>
      </c>
    </row>
    <row r="2582" spans="1:24" x14ac:dyDescent="0.25">
      <c r="A2582" s="1" t="s">
        <v>5157</v>
      </c>
      <c r="B2582" s="2">
        <v>39859</v>
      </c>
      <c r="C2582" s="30">
        <f>YEAR(IMDB4[[#This Row],[Release Date]])</f>
        <v>2009</v>
      </c>
      <c r="D2582" s="30" t="str">
        <f>FLOOR(IMDB4[[#This Row],[Year]],10)&amp;"s"</f>
        <v>2000s</v>
      </c>
      <c r="E2582" s="1" t="s">
        <v>32</v>
      </c>
      <c r="F2582" s="1" t="s">
        <v>20</v>
      </c>
      <c r="G2582" s="1" t="s">
        <v>3</v>
      </c>
      <c r="H2582" s="1" t="s">
        <v>4</v>
      </c>
      <c r="I2582" s="1" t="s">
        <v>92</v>
      </c>
      <c r="J2582" s="1" t="s">
        <v>5158</v>
      </c>
      <c r="K2582" s="1" t="s">
        <v>3814</v>
      </c>
      <c r="L2582" s="30">
        <v>816</v>
      </c>
      <c r="M2582" s="30">
        <v>1120</v>
      </c>
      <c r="N2582" s="30">
        <v>1000</v>
      </c>
      <c r="O2582" s="30">
        <v>10000</v>
      </c>
      <c r="P2582" s="27">
        <v>7</v>
      </c>
      <c r="Q2582" s="30">
        <v>341</v>
      </c>
      <c r="R2582" s="30">
        <v>106</v>
      </c>
      <c r="S2582" s="9">
        <v>9190525</v>
      </c>
      <c r="T2582" s="9">
        <v>7000000</v>
      </c>
      <c r="U2582" s="9">
        <f>IMDB4[[#This Row],[Gross Revenue]]-IMDB4[[#This Row],[Budget]]</f>
        <v>2190525</v>
      </c>
      <c r="V2582" s="9" t="str">
        <f>IF(IMDB4[[#This Row],[Profit]]&gt;0,"Hit","Flop")</f>
        <v>Hit</v>
      </c>
      <c r="W2582" s="9" t="str" cm="1">
        <f t="array" ref="W2582">_xlfn.IFS(IMDB4[[#This Row],[IMDb Score (1-10)]]&gt;=8,"Excellent",IMDB4[[#This Row],[IMDb Score (1-10)]]&gt;=7,"Good",IMDB4[[#This Row],[IMDb Score (1-10)]]&gt;=5,"Average",TRUE,"Poor")</f>
        <v>Good</v>
      </c>
      <c r="X2582" s="9" t="str">
        <f>IF(IMDB4[[#This Row],[Duration (min)]]&lt;90,"Short",IF(IMDB4[[#This Row],[Duration (min)]]&lt;=120,"Medium", "Long"))</f>
        <v>Medium</v>
      </c>
    </row>
    <row r="2583" spans="1:24" x14ac:dyDescent="0.25">
      <c r="A2583" s="1" t="s">
        <v>223</v>
      </c>
      <c r="B2583" s="2">
        <v>27441</v>
      </c>
      <c r="C2583" s="30">
        <f>YEAR(IMDB4[[#This Row],[Release Date]])</f>
        <v>1975</v>
      </c>
      <c r="D2583" s="30" t="str">
        <f>FLOOR(IMDB4[[#This Row],[Year]],10)&amp;"s"</f>
        <v>1970s</v>
      </c>
      <c r="E2583" s="1" t="s">
        <v>32</v>
      </c>
      <c r="F2583" s="1" t="s">
        <v>40</v>
      </c>
      <c r="G2583" s="1" t="s">
        <v>3</v>
      </c>
      <c r="H2583" s="1" t="s">
        <v>4</v>
      </c>
      <c r="I2583" s="1" t="s">
        <v>84</v>
      </c>
      <c r="J2583" s="1" t="s">
        <v>224</v>
      </c>
      <c r="K2583" s="1" t="s">
        <v>225</v>
      </c>
      <c r="L2583" s="30">
        <v>813</v>
      </c>
      <c r="M2583" s="30">
        <v>2047</v>
      </c>
      <c r="N2583" s="30">
        <v>14000</v>
      </c>
      <c r="O2583" s="30">
        <v>21000</v>
      </c>
      <c r="P2583" s="27">
        <v>8</v>
      </c>
      <c r="Q2583" s="30">
        <v>385</v>
      </c>
      <c r="R2583" s="30">
        <v>130</v>
      </c>
      <c r="S2583" s="9">
        <v>260000000</v>
      </c>
      <c r="T2583" s="9">
        <v>8000000</v>
      </c>
      <c r="U2583" s="9">
        <f>IMDB4[[#This Row],[Gross Revenue]]-IMDB4[[#This Row],[Budget]]</f>
        <v>252000000</v>
      </c>
      <c r="V2583" s="9" t="str">
        <f>IF(IMDB4[[#This Row],[Profit]]&gt;0,"Hit","Flop")</f>
        <v>Hit</v>
      </c>
      <c r="W2583" s="9" t="str" cm="1">
        <f t="array" ref="W2583">_xlfn.IFS(IMDB4[[#This Row],[IMDb Score (1-10)]]&gt;=8,"Excellent",IMDB4[[#This Row],[IMDb Score (1-10)]]&gt;=7,"Good",IMDB4[[#This Row],[IMDb Score (1-10)]]&gt;=5,"Average",TRUE,"Poor")</f>
        <v>Excellent</v>
      </c>
      <c r="X2583" s="9" t="str">
        <f>IF(IMDB4[[#This Row],[Duration (min)]]&lt;90,"Short",IF(IMDB4[[#This Row],[Duration (min)]]&lt;=120,"Medium", "Long"))</f>
        <v>Long</v>
      </c>
    </row>
    <row r="2584" spans="1:24" x14ac:dyDescent="0.25">
      <c r="A2584" s="1" t="s">
        <v>265</v>
      </c>
      <c r="B2584" s="2">
        <v>28647</v>
      </c>
      <c r="C2584" s="30">
        <f>YEAR(IMDB4[[#This Row],[Release Date]])</f>
        <v>1978</v>
      </c>
      <c r="D2584" s="30" t="str">
        <f>FLOOR(IMDB4[[#This Row],[Year]],10)&amp;"s"</f>
        <v>1970s</v>
      </c>
      <c r="E2584" s="1" t="s">
        <v>32</v>
      </c>
      <c r="F2584" s="1" t="s">
        <v>40</v>
      </c>
      <c r="G2584" s="1" t="s">
        <v>3</v>
      </c>
      <c r="H2584" s="1" t="s">
        <v>4</v>
      </c>
      <c r="I2584" s="1" t="s">
        <v>84</v>
      </c>
      <c r="J2584" s="1" t="s">
        <v>224</v>
      </c>
      <c r="K2584" s="1" t="s">
        <v>266</v>
      </c>
      <c r="L2584" s="30">
        <v>813</v>
      </c>
      <c r="M2584" s="30">
        <v>1520</v>
      </c>
      <c r="N2584" s="30">
        <v>82</v>
      </c>
      <c r="O2584" s="30">
        <v>0</v>
      </c>
      <c r="P2584" s="27">
        <v>5.7</v>
      </c>
      <c r="Q2584" s="30">
        <v>75</v>
      </c>
      <c r="R2584" s="30">
        <v>131</v>
      </c>
      <c r="S2584" s="9">
        <v>102922376</v>
      </c>
      <c r="T2584" s="9">
        <v>20000000</v>
      </c>
      <c r="U2584" s="9">
        <f>IMDB4[[#This Row],[Gross Revenue]]-IMDB4[[#This Row],[Budget]]</f>
        <v>82922376</v>
      </c>
      <c r="V2584" s="9" t="str">
        <f>IF(IMDB4[[#This Row],[Profit]]&gt;0,"Hit","Flop")</f>
        <v>Hit</v>
      </c>
      <c r="W2584" s="9" t="str" cm="1">
        <f t="array" ref="W2584">_xlfn.IFS(IMDB4[[#This Row],[IMDb Score (1-10)]]&gt;=8,"Excellent",IMDB4[[#This Row],[IMDb Score (1-10)]]&gt;=7,"Good",IMDB4[[#This Row],[IMDb Score (1-10)]]&gt;=5,"Average",TRUE,"Poor")</f>
        <v>Average</v>
      </c>
      <c r="X2584" s="9" t="str">
        <f>IF(IMDB4[[#This Row],[Duration (min)]]&lt;90,"Short",IF(IMDB4[[#This Row],[Duration (min)]]&lt;=120,"Medium", "Long"))</f>
        <v>Long</v>
      </c>
    </row>
    <row r="2585" spans="1:24" x14ac:dyDescent="0.25">
      <c r="A2585" s="1" t="s">
        <v>4341</v>
      </c>
      <c r="B2585" s="2">
        <v>38811</v>
      </c>
      <c r="C2585" s="30">
        <f>YEAR(IMDB4[[#This Row],[Release Date]])</f>
        <v>2006</v>
      </c>
      <c r="D2585" s="30" t="str">
        <f>FLOOR(IMDB4[[#This Row],[Year]],10)&amp;"s"</f>
        <v>2000s</v>
      </c>
      <c r="E2585" s="1" t="s">
        <v>32</v>
      </c>
      <c r="F2585" s="1" t="s">
        <v>20</v>
      </c>
      <c r="G2585" s="1" t="s">
        <v>3</v>
      </c>
      <c r="H2585" s="1" t="s">
        <v>4</v>
      </c>
      <c r="I2585" s="1" t="s">
        <v>92</v>
      </c>
      <c r="J2585" s="1" t="s">
        <v>4342</v>
      </c>
      <c r="K2585" s="1" t="s">
        <v>4343</v>
      </c>
      <c r="L2585" s="30">
        <v>813</v>
      </c>
      <c r="M2585" s="30">
        <v>2179</v>
      </c>
      <c r="N2585" s="30">
        <v>522</v>
      </c>
      <c r="O2585" s="30">
        <v>0</v>
      </c>
      <c r="P2585" s="27">
        <v>6.2</v>
      </c>
      <c r="Q2585" s="30">
        <v>32</v>
      </c>
      <c r="R2585" s="30">
        <v>80</v>
      </c>
      <c r="S2585" s="9">
        <v>194568</v>
      </c>
      <c r="T2585" s="9">
        <v>1500000</v>
      </c>
      <c r="U2585" s="9">
        <f>IMDB4[[#This Row],[Gross Revenue]]-IMDB4[[#This Row],[Budget]]</f>
        <v>-1305432</v>
      </c>
      <c r="V2585" s="9" t="str">
        <f>IF(IMDB4[[#This Row],[Profit]]&gt;0,"Hit","Flop")</f>
        <v>Flop</v>
      </c>
      <c r="W2585" s="9" t="str" cm="1">
        <f t="array" ref="W2585">_xlfn.IFS(IMDB4[[#This Row],[IMDb Score (1-10)]]&gt;=8,"Excellent",IMDB4[[#This Row],[IMDb Score (1-10)]]&gt;=7,"Good",IMDB4[[#This Row],[IMDb Score (1-10)]]&gt;=5,"Average",TRUE,"Poor")</f>
        <v>Average</v>
      </c>
      <c r="X2585" s="9" t="str">
        <f>IF(IMDB4[[#This Row],[Duration (min)]]&lt;90,"Short",IF(IMDB4[[#This Row],[Duration (min)]]&lt;=120,"Medium", "Long"))</f>
        <v>Short</v>
      </c>
    </row>
    <row r="2586" spans="1:24" x14ac:dyDescent="0.25">
      <c r="A2586" s="1" t="s">
        <v>2497</v>
      </c>
      <c r="B2586" s="2">
        <v>36676</v>
      </c>
      <c r="C2586" s="30">
        <f>YEAR(IMDB4[[#This Row],[Release Date]])</f>
        <v>2000</v>
      </c>
      <c r="D2586" s="30" t="str">
        <f>FLOOR(IMDB4[[#This Row],[Year]],10)&amp;"s"</f>
        <v>2000s</v>
      </c>
      <c r="E2586" s="1" t="s">
        <v>32</v>
      </c>
      <c r="F2586" s="1" t="s">
        <v>91</v>
      </c>
      <c r="G2586" s="1" t="s">
        <v>3</v>
      </c>
      <c r="H2586" s="1" t="s">
        <v>4</v>
      </c>
      <c r="I2586" s="1" t="s">
        <v>92</v>
      </c>
      <c r="J2586" s="1" t="s">
        <v>2498</v>
      </c>
      <c r="K2586" s="1" t="s">
        <v>2499</v>
      </c>
      <c r="L2586" s="30">
        <v>812</v>
      </c>
      <c r="M2586" s="30">
        <v>2474</v>
      </c>
      <c r="N2586" s="30">
        <v>763</v>
      </c>
      <c r="O2586" s="30">
        <v>0</v>
      </c>
      <c r="P2586" s="27">
        <v>6.3</v>
      </c>
      <c r="Q2586" s="30">
        <v>225</v>
      </c>
      <c r="R2586" s="30">
        <v>109</v>
      </c>
      <c r="S2586" s="9">
        <v>61280963</v>
      </c>
      <c r="T2586" s="9">
        <v>33000000</v>
      </c>
      <c r="U2586" s="9">
        <f>IMDB4[[#This Row],[Gross Revenue]]-IMDB4[[#This Row],[Budget]]</f>
        <v>28280963</v>
      </c>
      <c r="V2586" s="9" t="str">
        <f>IF(IMDB4[[#This Row],[Profit]]&gt;0,"Hit","Flop")</f>
        <v>Hit</v>
      </c>
      <c r="W2586" s="9" t="str" cm="1">
        <f t="array" ref="W2586">_xlfn.IFS(IMDB4[[#This Row],[IMDb Score (1-10)]]&gt;=8,"Excellent",IMDB4[[#This Row],[IMDb Score (1-10)]]&gt;=7,"Good",IMDB4[[#This Row],[IMDb Score (1-10)]]&gt;=5,"Average",TRUE,"Poor")</f>
        <v>Average</v>
      </c>
      <c r="X2586" s="9" t="str">
        <f>IF(IMDB4[[#This Row],[Duration (min)]]&lt;90,"Short",IF(IMDB4[[#This Row],[Duration (min)]]&lt;=120,"Medium", "Long"))</f>
        <v>Medium</v>
      </c>
    </row>
    <row r="2587" spans="1:24" x14ac:dyDescent="0.25">
      <c r="A2587" s="1" t="s">
        <v>3353</v>
      </c>
      <c r="B2587" s="2">
        <v>37911</v>
      </c>
      <c r="C2587" s="30">
        <f>YEAR(IMDB4[[#This Row],[Release Date]])</f>
        <v>2003</v>
      </c>
      <c r="D2587" s="30" t="str">
        <f>FLOOR(IMDB4[[#This Row],[Year]],10)&amp;"s"</f>
        <v>2000s</v>
      </c>
      <c r="E2587" s="1" t="s">
        <v>32</v>
      </c>
      <c r="F2587" s="1" t="s">
        <v>20</v>
      </c>
      <c r="G2587" s="1" t="s">
        <v>3</v>
      </c>
      <c r="H2587" s="1" t="s">
        <v>4</v>
      </c>
      <c r="I2587" s="1" t="s">
        <v>132</v>
      </c>
      <c r="J2587" s="1" t="s">
        <v>2498</v>
      </c>
      <c r="K2587" s="1" t="s">
        <v>3354</v>
      </c>
      <c r="L2587" s="30">
        <v>812</v>
      </c>
      <c r="M2587" s="30">
        <v>1882</v>
      </c>
      <c r="N2587" s="30">
        <v>6</v>
      </c>
      <c r="O2587" s="30">
        <v>371</v>
      </c>
      <c r="P2587" s="27">
        <v>5.7</v>
      </c>
      <c r="Q2587" s="30">
        <v>46</v>
      </c>
      <c r="R2587" s="30">
        <v>101</v>
      </c>
      <c r="S2587" s="9">
        <v>14108518</v>
      </c>
      <c r="T2587" s="9">
        <v>16000000</v>
      </c>
      <c r="U2587" s="9">
        <f>IMDB4[[#This Row],[Gross Revenue]]-IMDB4[[#This Row],[Budget]]</f>
        <v>-1891482</v>
      </c>
      <c r="V2587" s="9" t="str">
        <f>IF(IMDB4[[#This Row],[Profit]]&gt;0,"Hit","Flop")</f>
        <v>Flop</v>
      </c>
      <c r="W2587" s="9" t="str" cm="1">
        <f t="array" ref="W2587">_xlfn.IFS(IMDB4[[#This Row],[IMDb Score (1-10)]]&gt;=8,"Excellent",IMDB4[[#This Row],[IMDb Score (1-10)]]&gt;=7,"Good",IMDB4[[#This Row],[IMDb Score (1-10)]]&gt;=5,"Average",TRUE,"Poor")</f>
        <v>Average</v>
      </c>
      <c r="X2587" s="9" t="str">
        <f>IF(IMDB4[[#This Row],[Duration (min)]]&lt;90,"Short",IF(IMDB4[[#This Row],[Duration (min)]]&lt;=120,"Medium", "Long"))</f>
        <v>Medium</v>
      </c>
    </row>
    <row r="2588" spans="1:24" x14ac:dyDescent="0.25">
      <c r="A2588" s="1" t="s">
        <v>5114</v>
      </c>
      <c r="B2588" s="2">
        <v>39719</v>
      </c>
      <c r="C2588" s="30">
        <f>YEAR(IMDB4[[#This Row],[Release Date]])</f>
        <v>2008</v>
      </c>
      <c r="D2588" s="30" t="str">
        <f>FLOOR(IMDB4[[#This Row],[Year]],10)&amp;"s"</f>
        <v>2000s</v>
      </c>
      <c r="E2588" s="1" t="s">
        <v>32</v>
      </c>
      <c r="F2588" s="1" t="s">
        <v>9</v>
      </c>
      <c r="G2588" s="1" t="s">
        <v>3</v>
      </c>
      <c r="H2588" s="1" t="s">
        <v>4</v>
      </c>
      <c r="I2588" s="1" t="s">
        <v>92</v>
      </c>
      <c r="J2588" s="1" t="s">
        <v>1442</v>
      </c>
      <c r="K2588" s="1" t="s">
        <v>2548</v>
      </c>
      <c r="L2588" s="30">
        <v>812</v>
      </c>
      <c r="M2588" s="30">
        <v>1540</v>
      </c>
      <c r="N2588" s="30">
        <v>115</v>
      </c>
      <c r="O2588" s="30">
        <v>0</v>
      </c>
      <c r="P2588" s="27">
        <v>7.1</v>
      </c>
      <c r="Q2588" s="30">
        <v>190</v>
      </c>
      <c r="R2588" s="30">
        <v>110</v>
      </c>
      <c r="S2588" s="9">
        <v>3148482</v>
      </c>
      <c r="T2588" s="9">
        <v>12000000</v>
      </c>
      <c r="U2588" s="9">
        <f>IMDB4[[#This Row],[Gross Revenue]]-IMDB4[[#This Row],[Budget]]</f>
        <v>-8851518</v>
      </c>
      <c r="V2588" s="9" t="str">
        <f>IF(IMDB4[[#This Row],[Profit]]&gt;0,"Hit","Flop")</f>
        <v>Flop</v>
      </c>
      <c r="W2588" s="9" t="str" cm="1">
        <f t="array" ref="W2588">_xlfn.IFS(IMDB4[[#This Row],[IMDb Score (1-10)]]&gt;=8,"Excellent",IMDB4[[#This Row],[IMDb Score (1-10)]]&gt;=7,"Good",IMDB4[[#This Row],[IMDb Score (1-10)]]&gt;=5,"Average",TRUE,"Poor")</f>
        <v>Good</v>
      </c>
      <c r="X2588" s="9" t="str">
        <f>IF(IMDB4[[#This Row],[Duration (min)]]&lt;90,"Short",IF(IMDB4[[#This Row],[Duration (min)]]&lt;=120,"Medium", "Long"))</f>
        <v>Medium</v>
      </c>
    </row>
    <row r="2589" spans="1:24" x14ac:dyDescent="0.25">
      <c r="A2589" s="1" t="s">
        <v>1441</v>
      </c>
      <c r="B2589" s="2">
        <v>35395</v>
      </c>
      <c r="C2589" s="30">
        <f>YEAR(IMDB4[[#This Row],[Release Date]])</f>
        <v>1996</v>
      </c>
      <c r="D2589" s="30" t="str">
        <f>FLOOR(IMDB4[[#This Row],[Year]],10)&amp;"s"</f>
        <v>1990s</v>
      </c>
      <c r="E2589" s="1" t="s">
        <v>32</v>
      </c>
      <c r="F2589" s="1" t="s">
        <v>2</v>
      </c>
      <c r="G2589" s="1" t="s">
        <v>3</v>
      </c>
      <c r="H2589" s="1" t="s">
        <v>4</v>
      </c>
      <c r="I2589" s="1" t="s">
        <v>92</v>
      </c>
      <c r="J2589" s="1" t="s">
        <v>1442</v>
      </c>
      <c r="K2589" s="1" t="s">
        <v>1443</v>
      </c>
      <c r="L2589" s="30">
        <v>812</v>
      </c>
      <c r="M2589" s="30">
        <v>3337</v>
      </c>
      <c r="N2589" s="30">
        <v>220</v>
      </c>
      <c r="O2589" s="30">
        <v>344</v>
      </c>
      <c r="P2589" s="27">
        <v>6.6</v>
      </c>
      <c r="Q2589" s="30">
        <v>48</v>
      </c>
      <c r="R2589" s="30">
        <v>99</v>
      </c>
      <c r="S2589" s="9">
        <v>1227324</v>
      </c>
      <c r="T2589" s="9">
        <v>12500000</v>
      </c>
      <c r="U2589" s="9">
        <f>IMDB4[[#This Row],[Gross Revenue]]-IMDB4[[#This Row],[Budget]]</f>
        <v>-11272676</v>
      </c>
      <c r="V2589" s="9" t="str">
        <f>IF(IMDB4[[#This Row],[Profit]]&gt;0,"Hit","Flop")</f>
        <v>Flop</v>
      </c>
      <c r="W2589" s="9" t="str" cm="1">
        <f t="array" ref="W2589">_xlfn.IFS(IMDB4[[#This Row],[IMDb Score (1-10)]]&gt;=8,"Excellent",IMDB4[[#This Row],[IMDb Score (1-10)]]&gt;=7,"Good",IMDB4[[#This Row],[IMDb Score (1-10)]]&gt;=5,"Average",TRUE,"Poor")</f>
        <v>Average</v>
      </c>
      <c r="X2589" s="9" t="str">
        <f>IF(IMDB4[[#This Row],[Duration (min)]]&lt;90,"Short",IF(IMDB4[[#This Row],[Duration (min)]]&lt;=120,"Medium", "Long"))</f>
        <v>Medium</v>
      </c>
    </row>
    <row r="2590" spans="1:24" x14ac:dyDescent="0.25">
      <c r="A2590" s="1" t="s">
        <v>1683</v>
      </c>
      <c r="B2590" s="2">
        <v>35462</v>
      </c>
      <c r="C2590" s="30">
        <f>YEAR(IMDB4[[#This Row],[Release Date]])</f>
        <v>1997</v>
      </c>
      <c r="D2590" s="30" t="str">
        <f>FLOOR(IMDB4[[#This Row],[Year]],10)&amp;"s"</f>
        <v>1990s</v>
      </c>
      <c r="E2590" s="1" t="s">
        <v>32</v>
      </c>
      <c r="F2590" s="1" t="s">
        <v>77</v>
      </c>
      <c r="G2590" s="1" t="s">
        <v>3</v>
      </c>
      <c r="H2590" s="1" t="s">
        <v>83</v>
      </c>
      <c r="I2590" s="1" t="s">
        <v>132</v>
      </c>
      <c r="J2590" s="1" t="s">
        <v>1684</v>
      </c>
      <c r="K2590" s="1" t="s">
        <v>1685</v>
      </c>
      <c r="L2590" s="30">
        <v>811</v>
      </c>
      <c r="M2590" s="30">
        <v>2958</v>
      </c>
      <c r="N2590" s="30">
        <v>55</v>
      </c>
      <c r="O2590" s="30">
        <v>0</v>
      </c>
      <c r="P2590" s="27">
        <v>6.5</v>
      </c>
      <c r="Q2590" s="30">
        <v>160</v>
      </c>
      <c r="R2590" s="30">
        <v>119</v>
      </c>
      <c r="S2590" s="9">
        <v>125332007</v>
      </c>
      <c r="T2590" s="9">
        <v>110000000</v>
      </c>
      <c r="U2590" s="9">
        <f>IMDB4[[#This Row],[Gross Revenue]]-IMDB4[[#This Row],[Budget]]</f>
        <v>15332007</v>
      </c>
      <c r="V2590" s="9" t="str">
        <f>IF(IMDB4[[#This Row],[Profit]]&gt;0,"Hit","Flop")</f>
        <v>Hit</v>
      </c>
      <c r="W2590" s="9" t="str" cm="1">
        <f t="array" ref="W2590">_xlfn.IFS(IMDB4[[#This Row],[IMDb Score (1-10)]]&gt;=8,"Excellent",IMDB4[[#This Row],[IMDb Score (1-10)]]&gt;=7,"Good",IMDB4[[#This Row],[IMDb Score (1-10)]]&gt;=5,"Average",TRUE,"Poor")</f>
        <v>Average</v>
      </c>
      <c r="X2590" s="9" t="str">
        <f>IF(IMDB4[[#This Row],[Duration (min)]]&lt;90,"Short",IF(IMDB4[[#This Row],[Duration (min)]]&lt;=120,"Medium", "Long"))</f>
        <v>Medium</v>
      </c>
    </row>
    <row r="2591" spans="1:24" x14ac:dyDescent="0.25">
      <c r="A2591" s="1" t="s">
        <v>2323</v>
      </c>
      <c r="B2591" s="2">
        <v>36871</v>
      </c>
      <c r="C2591" s="30">
        <f>YEAR(IMDB4[[#This Row],[Release Date]])</f>
        <v>2000</v>
      </c>
      <c r="D2591" s="30" t="str">
        <f>FLOOR(IMDB4[[#This Row],[Year]],10)&amp;"s"</f>
        <v>2000s</v>
      </c>
      <c r="E2591" s="1" t="s">
        <v>32</v>
      </c>
      <c r="F2591" s="1" t="s">
        <v>20</v>
      </c>
      <c r="G2591" s="1" t="s">
        <v>3</v>
      </c>
      <c r="H2591" s="1" t="s">
        <v>4</v>
      </c>
      <c r="I2591" s="1" t="s">
        <v>132</v>
      </c>
      <c r="J2591" s="1" t="s">
        <v>2324</v>
      </c>
      <c r="K2591" s="1" t="s">
        <v>2325</v>
      </c>
      <c r="L2591" s="30">
        <v>811</v>
      </c>
      <c r="M2591" s="30">
        <v>3106</v>
      </c>
      <c r="N2591" s="30">
        <v>18</v>
      </c>
      <c r="O2591" s="30">
        <v>0</v>
      </c>
      <c r="P2591" s="27">
        <v>5.6</v>
      </c>
      <c r="Q2591" s="30">
        <v>155</v>
      </c>
      <c r="R2591" s="30">
        <v>107</v>
      </c>
      <c r="S2591" s="9">
        <v>60786269</v>
      </c>
      <c r="T2591" s="9">
        <v>45000000</v>
      </c>
      <c r="U2591" s="9">
        <f>IMDB4[[#This Row],[Gross Revenue]]-IMDB4[[#This Row],[Budget]]</f>
        <v>15786269</v>
      </c>
      <c r="V2591" s="9" t="str">
        <f>IF(IMDB4[[#This Row],[Profit]]&gt;0,"Hit","Flop")</f>
        <v>Hit</v>
      </c>
      <c r="W2591" s="9" t="str" cm="1">
        <f t="array" ref="W2591">_xlfn.IFS(IMDB4[[#This Row],[IMDb Score (1-10)]]&gt;=8,"Excellent",IMDB4[[#This Row],[IMDb Score (1-10)]]&gt;=7,"Good",IMDB4[[#This Row],[IMDb Score (1-10)]]&gt;=5,"Average",TRUE,"Poor")</f>
        <v>Average</v>
      </c>
      <c r="X2591" s="9" t="str">
        <f>IF(IMDB4[[#This Row],[Duration (min)]]&lt;90,"Short",IF(IMDB4[[#This Row],[Duration (min)]]&lt;=120,"Medium", "Long"))</f>
        <v>Medium</v>
      </c>
    </row>
    <row r="2592" spans="1:24" x14ac:dyDescent="0.25">
      <c r="A2592" s="1" t="s">
        <v>3607</v>
      </c>
      <c r="B2592" s="2">
        <v>38280</v>
      </c>
      <c r="C2592" s="30">
        <f>YEAR(IMDB4[[#This Row],[Release Date]])</f>
        <v>2004</v>
      </c>
      <c r="D2592" s="30" t="str">
        <f>FLOOR(IMDB4[[#This Row],[Year]],10)&amp;"s"</f>
        <v>2000s</v>
      </c>
      <c r="E2592" s="1" t="s">
        <v>32</v>
      </c>
      <c r="F2592" s="1" t="s">
        <v>20</v>
      </c>
      <c r="G2592" s="1" t="s">
        <v>3</v>
      </c>
      <c r="H2592" s="1" t="s">
        <v>11</v>
      </c>
      <c r="I2592" s="1" t="s">
        <v>84</v>
      </c>
      <c r="J2592" s="1" t="s">
        <v>2324</v>
      </c>
      <c r="K2592" s="1" t="s">
        <v>3608</v>
      </c>
      <c r="L2592" s="30">
        <v>811</v>
      </c>
      <c r="M2592" s="30">
        <v>2167</v>
      </c>
      <c r="N2592" s="30">
        <v>10</v>
      </c>
      <c r="O2592" s="30">
        <v>810</v>
      </c>
      <c r="P2592" s="27">
        <v>4.5999999999999996</v>
      </c>
      <c r="Q2592" s="30">
        <v>74</v>
      </c>
      <c r="R2592" s="30">
        <v>89</v>
      </c>
      <c r="S2592" s="9">
        <v>29302097</v>
      </c>
      <c r="T2592" s="9">
        <v>15000000</v>
      </c>
      <c r="U2592" s="9">
        <f>IMDB4[[#This Row],[Gross Revenue]]-IMDB4[[#This Row],[Budget]]</f>
        <v>14302097</v>
      </c>
      <c r="V2592" s="9" t="str">
        <f>IF(IMDB4[[#This Row],[Profit]]&gt;0,"Hit","Flop")</f>
        <v>Hit</v>
      </c>
      <c r="W2592" s="9" t="str" cm="1">
        <f t="array" ref="W2592">_xlfn.IFS(IMDB4[[#This Row],[IMDb Score (1-10)]]&gt;=8,"Excellent",IMDB4[[#This Row],[IMDb Score (1-10)]]&gt;=7,"Good",IMDB4[[#This Row],[IMDb Score (1-10)]]&gt;=5,"Average",TRUE,"Poor")</f>
        <v>Poor</v>
      </c>
      <c r="X2592" s="9" t="str">
        <f>IF(IMDB4[[#This Row],[Duration (min)]]&lt;90,"Short",IF(IMDB4[[#This Row],[Duration (min)]]&lt;=120,"Medium", "Long"))</f>
        <v>Short</v>
      </c>
    </row>
    <row r="2593" spans="1:24" x14ac:dyDescent="0.25">
      <c r="A2593" s="1" t="s">
        <v>2261</v>
      </c>
      <c r="B2593" s="2">
        <v>36477</v>
      </c>
      <c r="C2593" s="30">
        <f>YEAR(IMDB4[[#This Row],[Release Date]])</f>
        <v>1999</v>
      </c>
      <c r="D2593" s="30" t="str">
        <f>FLOOR(IMDB4[[#This Row],[Year]],10)&amp;"s"</f>
        <v>1990s</v>
      </c>
      <c r="E2593" s="1" t="s">
        <v>32</v>
      </c>
      <c r="F2593" s="1" t="s">
        <v>77</v>
      </c>
      <c r="G2593" s="1" t="s">
        <v>3</v>
      </c>
      <c r="H2593" s="1" t="s">
        <v>4</v>
      </c>
      <c r="I2593" s="1" t="s">
        <v>132</v>
      </c>
      <c r="J2593" s="1" t="s">
        <v>2262</v>
      </c>
      <c r="K2593" s="1" t="s">
        <v>2263</v>
      </c>
      <c r="L2593" s="30">
        <v>811</v>
      </c>
      <c r="M2593" s="30">
        <v>2497</v>
      </c>
      <c r="N2593" s="30">
        <v>38</v>
      </c>
      <c r="O2593" s="30">
        <v>858</v>
      </c>
      <c r="P2593" s="27">
        <v>4.0999999999999996</v>
      </c>
      <c r="Q2593" s="30">
        <v>85</v>
      </c>
      <c r="R2593" s="30">
        <v>100</v>
      </c>
      <c r="S2593" s="9">
        <v>11576087</v>
      </c>
      <c r="T2593" s="9">
        <v>30000000</v>
      </c>
      <c r="U2593" s="9">
        <f>IMDB4[[#This Row],[Gross Revenue]]-IMDB4[[#This Row],[Budget]]</f>
        <v>-18423913</v>
      </c>
      <c r="V2593" s="9" t="str">
        <f>IF(IMDB4[[#This Row],[Profit]]&gt;0,"Hit","Flop")</f>
        <v>Flop</v>
      </c>
      <c r="W2593" s="9" t="str" cm="1">
        <f t="array" ref="W2593">_xlfn.IFS(IMDB4[[#This Row],[IMDb Score (1-10)]]&gt;=8,"Excellent",IMDB4[[#This Row],[IMDb Score (1-10)]]&gt;=7,"Good",IMDB4[[#This Row],[IMDb Score (1-10)]]&gt;=5,"Average",TRUE,"Poor")</f>
        <v>Poor</v>
      </c>
      <c r="X2593" s="9" t="str">
        <f>IF(IMDB4[[#This Row],[Duration (min)]]&lt;90,"Short",IF(IMDB4[[#This Row],[Duration (min)]]&lt;=120,"Medium", "Long"))</f>
        <v>Medium</v>
      </c>
    </row>
    <row r="2594" spans="1:24" x14ac:dyDescent="0.25">
      <c r="A2594" s="1" t="s">
        <v>3643</v>
      </c>
      <c r="B2594" s="2">
        <v>38050</v>
      </c>
      <c r="C2594" s="30">
        <f>YEAR(IMDB4[[#This Row],[Release Date]])</f>
        <v>2004</v>
      </c>
      <c r="D2594" s="30" t="str">
        <f>FLOOR(IMDB4[[#This Row],[Year]],10)&amp;"s"</f>
        <v>2000s</v>
      </c>
      <c r="E2594" s="1" t="s">
        <v>32</v>
      </c>
      <c r="F2594" s="1" t="s">
        <v>294</v>
      </c>
      <c r="G2594" s="1" t="s">
        <v>3</v>
      </c>
      <c r="H2594" s="1" t="s">
        <v>11</v>
      </c>
      <c r="I2594" s="1" t="s">
        <v>92</v>
      </c>
      <c r="J2594" s="1" t="s">
        <v>2324</v>
      </c>
      <c r="K2594" s="1" t="s">
        <v>3644</v>
      </c>
      <c r="L2594" s="30">
        <v>811</v>
      </c>
      <c r="M2594" s="30">
        <v>1789</v>
      </c>
      <c r="N2594" s="30">
        <v>34</v>
      </c>
      <c r="O2594" s="30">
        <v>40</v>
      </c>
      <c r="P2594" s="27">
        <v>3.3</v>
      </c>
      <c r="Q2594" s="30">
        <v>13</v>
      </c>
      <c r="R2594" s="30">
        <v>103</v>
      </c>
      <c r="S2594" s="9">
        <v>16066</v>
      </c>
      <c r="T2594" s="9">
        <v>5000000</v>
      </c>
      <c r="U2594" s="9">
        <f>IMDB4[[#This Row],[Gross Revenue]]-IMDB4[[#This Row],[Budget]]</f>
        <v>-4983934</v>
      </c>
      <c r="V2594" s="9" t="str">
        <f>IF(IMDB4[[#This Row],[Profit]]&gt;0,"Hit","Flop")</f>
        <v>Flop</v>
      </c>
      <c r="W2594" s="9" t="str" cm="1">
        <f t="array" ref="W2594">_xlfn.IFS(IMDB4[[#This Row],[IMDb Score (1-10)]]&gt;=8,"Excellent",IMDB4[[#This Row],[IMDb Score (1-10)]]&gt;=7,"Good",IMDB4[[#This Row],[IMDb Score (1-10)]]&gt;=5,"Average",TRUE,"Poor")</f>
        <v>Poor</v>
      </c>
      <c r="X2594" s="9" t="str">
        <f>IF(IMDB4[[#This Row],[Duration (min)]]&lt;90,"Short",IF(IMDB4[[#This Row],[Duration (min)]]&lt;=120,"Medium", "Long"))</f>
        <v>Medium</v>
      </c>
    </row>
    <row r="2595" spans="1:24" x14ac:dyDescent="0.25">
      <c r="A2595" s="1" t="s">
        <v>3080</v>
      </c>
      <c r="B2595" s="2">
        <v>37391</v>
      </c>
      <c r="C2595" s="30">
        <f>YEAR(IMDB4[[#This Row],[Release Date]])</f>
        <v>2002</v>
      </c>
      <c r="D2595" s="30" t="str">
        <f>FLOOR(IMDB4[[#This Row],[Year]],10)&amp;"s"</f>
        <v>2000s</v>
      </c>
      <c r="E2595" s="1" t="s">
        <v>32</v>
      </c>
      <c r="F2595" s="1" t="s">
        <v>20</v>
      </c>
      <c r="G2595" s="1" t="s">
        <v>160</v>
      </c>
      <c r="H2595" s="1" t="s">
        <v>161</v>
      </c>
      <c r="I2595" s="1" t="s">
        <v>92</v>
      </c>
      <c r="J2595" s="1" t="s">
        <v>3081</v>
      </c>
      <c r="K2595" s="1" t="s">
        <v>1480</v>
      </c>
      <c r="L2595" s="30">
        <v>809</v>
      </c>
      <c r="M2595" s="30">
        <v>1858</v>
      </c>
      <c r="N2595" s="30">
        <v>82</v>
      </c>
      <c r="O2595" s="30">
        <v>0</v>
      </c>
      <c r="P2595" s="27">
        <v>7.3</v>
      </c>
      <c r="Q2595" s="30">
        <v>88</v>
      </c>
      <c r="R2595" s="30">
        <v>111</v>
      </c>
      <c r="S2595" s="9">
        <v>3895664</v>
      </c>
      <c r="T2595" s="9">
        <v>5300000</v>
      </c>
      <c r="U2595" s="9">
        <f>IMDB4[[#This Row],[Gross Revenue]]-IMDB4[[#This Row],[Budget]]</f>
        <v>-1404336</v>
      </c>
      <c r="V2595" s="9" t="str">
        <f>IF(IMDB4[[#This Row],[Profit]]&gt;0,"Hit","Flop")</f>
        <v>Flop</v>
      </c>
      <c r="W2595" s="9" t="str" cm="1">
        <f t="array" ref="W2595">_xlfn.IFS(IMDB4[[#This Row],[IMDb Score (1-10)]]&gt;=8,"Excellent",IMDB4[[#This Row],[IMDb Score (1-10)]]&gt;=7,"Good",IMDB4[[#This Row],[IMDb Score (1-10)]]&gt;=5,"Average",TRUE,"Poor")</f>
        <v>Good</v>
      </c>
      <c r="X2595" s="9" t="str">
        <f>IF(IMDB4[[#This Row],[Duration (min)]]&lt;90,"Short",IF(IMDB4[[#This Row],[Duration (min)]]&lt;=120,"Medium", "Long"))</f>
        <v>Medium</v>
      </c>
    </row>
    <row r="2596" spans="1:24" x14ac:dyDescent="0.25">
      <c r="A2596" s="1" t="s">
        <v>4690</v>
      </c>
      <c r="B2596" s="2">
        <v>39319</v>
      </c>
      <c r="C2596" s="30">
        <f>YEAR(IMDB4[[#This Row],[Release Date]])</f>
        <v>2007</v>
      </c>
      <c r="D2596" s="30" t="str">
        <f>FLOOR(IMDB4[[#This Row],[Year]],10)&amp;"s"</f>
        <v>2000s</v>
      </c>
      <c r="E2596" s="1" t="s">
        <v>32</v>
      </c>
      <c r="F2596" s="1" t="s">
        <v>20</v>
      </c>
      <c r="G2596" s="1" t="s">
        <v>160</v>
      </c>
      <c r="H2596" s="1" t="s">
        <v>161</v>
      </c>
      <c r="I2596" s="1" t="s">
        <v>132</v>
      </c>
      <c r="J2596" s="1" t="s">
        <v>3081</v>
      </c>
      <c r="K2596" s="1" t="s">
        <v>4691</v>
      </c>
      <c r="L2596" s="30">
        <v>809</v>
      </c>
      <c r="M2596" s="30">
        <v>1651</v>
      </c>
      <c r="N2596" s="30">
        <v>2</v>
      </c>
      <c r="O2596" s="30">
        <v>815</v>
      </c>
      <c r="P2596" s="27">
        <v>7.3</v>
      </c>
      <c r="Q2596" s="30">
        <v>78</v>
      </c>
      <c r="R2596" s="30">
        <v>120</v>
      </c>
      <c r="S2596" s="9">
        <v>634277</v>
      </c>
      <c r="T2596" s="9">
        <v>16000000</v>
      </c>
      <c r="U2596" s="9">
        <f>IMDB4[[#This Row],[Gross Revenue]]-IMDB4[[#This Row],[Budget]]</f>
        <v>-15365723</v>
      </c>
      <c r="V2596" s="9" t="str">
        <f>IF(IMDB4[[#This Row],[Profit]]&gt;0,"Hit","Flop")</f>
        <v>Flop</v>
      </c>
      <c r="W2596" s="9" t="str" cm="1">
        <f t="array" ref="W2596">_xlfn.IFS(IMDB4[[#This Row],[IMDb Score (1-10)]]&gt;=8,"Excellent",IMDB4[[#This Row],[IMDb Score (1-10)]]&gt;=7,"Good",IMDB4[[#This Row],[IMDb Score (1-10)]]&gt;=5,"Average",TRUE,"Poor")</f>
        <v>Good</v>
      </c>
      <c r="X2596" s="9" t="str">
        <f>IF(IMDB4[[#This Row],[Duration (min)]]&lt;90,"Short",IF(IMDB4[[#This Row],[Duration (min)]]&lt;=120,"Medium", "Long"))</f>
        <v>Medium</v>
      </c>
    </row>
    <row r="2597" spans="1:24" x14ac:dyDescent="0.25">
      <c r="A2597" s="1" t="s">
        <v>912</v>
      </c>
      <c r="B2597" s="2">
        <v>33883</v>
      </c>
      <c r="C2597" s="30">
        <f>YEAR(IMDB4[[#This Row],[Release Date]])</f>
        <v>1992</v>
      </c>
      <c r="D2597" s="30" t="str">
        <f>FLOOR(IMDB4[[#This Row],[Year]],10)&amp;"s"</f>
        <v>1990s</v>
      </c>
      <c r="E2597" s="1" t="s">
        <v>32</v>
      </c>
      <c r="F2597" s="1" t="s">
        <v>77</v>
      </c>
      <c r="G2597" s="1" t="s">
        <v>3</v>
      </c>
      <c r="H2597" s="1" t="s">
        <v>4</v>
      </c>
      <c r="I2597" s="1" t="s">
        <v>92</v>
      </c>
      <c r="J2597" s="1" t="s">
        <v>913</v>
      </c>
      <c r="K2597" s="1" t="s">
        <v>268</v>
      </c>
      <c r="L2597" s="30">
        <v>808</v>
      </c>
      <c r="M2597" s="30">
        <v>1446</v>
      </c>
      <c r="N2597" s="30">
        <v>503</v>
      </c>
      <c r="O2597" s="30">
        <v>0</v>
      </c>
      <c r="P2597" s="27">
        <v>6.7</v>
      </c>
      <c r="Q2597" s="30">
        <v>68</v>
      </c>
      <c r="R2597" s="30">
        <v>121</v>
      </c>
      <c r="S2597" s="9">
        <v>144731527</v>
      </c>
      <c r="T2597" s="9">
        <v>35000000</v>
      </c>
      <c r="U2597" s="9">
        <f>IMDB4[[#This Row],[Gross Revenue]]-IMDB4[[#This Row],[Budget]]</f>
        <v>109731527</v>
      </c>
      <c r="V2597" s="9" t="str">
        <f>IF(IMDB4[[#This Row],[Profit]]&gt;0,"Hit","Flop")</f>
        <v>Hit</v>
      </c>
      <c r="W2597" s="9" t="str" cm="1">
        <f t="array" ref="W2597">_xlfn.IFS(IMDB4[[#This Row],[IMDb Score (1-10)]]&gt;=8,"Excellent",IMDB4[[#This Row],[IMDb Score (1-10)]]&gt;=7,"Good",IMDB4[[#This Row],[IMDb Score (1-10)]]&gt;=5,"Average",TRUE,"Poor")</f>
        <v>Average</v>
      </c>
      <c r="X2597" s="9" t="str">
        <f>IF(IMDB4[[#This Row],[Duration (min)]]&lt;90,"Short",IF(IMDB4[[#This Row],[Duration (min)]]&lt;=120,"Medium", "Long"))</f>
        <v>Long</v>
      </c>
    </row>
    <row r="2598" spans="1:24" x14ac:dyDescent="0.25">
      <c r="A2598" s="1" t="s">
        <v>5248</v>
      </c>
      <c r="B2598" s="2">
        <v>39840</v>
      </c>
      <c r="C2598" s="30">
        <f>YEAR(IMDB4[[#This Row],[Release Date]])</f>
        <v>2009</v>
      </c>
      <c r="D2598" s="30" t="str">
        <f>FLOOR(IMDB4[[#This Row],[Year]],10)&amp;"s"</f>
        <v>2000s</v>
      </c>
      <c r="E2598" s="1" t="s">
        <v>32</v>
      </c>
      <c r="F2598" s="1" t="s">
        <v>20</v>
      </c>
      <c r="G2598" s="1" t="s">
        <v>3</v>
      </c>
      <c r="H2598" s="1" t="s">
        <v>4</v>
      </c>
      <c r="I2598" s="1" t="s">
        <v>84</v>
      </c>
      <c r="J2598" s="1" t="s">
        <v>5249</v>
      </c>
      <c r="K2598" s="1" t="s">
        <v>5250</v>
      </c>
      <c r="L2598" s="30">
        <v>808</v>
      </c>
      <c r="M2598" s="30">
        <v>5734</v>
      </c>
      <c r="N2598" s="30">
        <v>64</v>
      </c>
      <c r="O2598" s="30">
        <v>0</v>
      </c>
      <c r="P2598" s="27">
        <v>5</v>
      </c>
      <c r="Q2598" s="30">
        <v>134</v>
      </c>
      <c r="R2598" s="30">
        <v>123</v>
      </c>
      <c r="S2598" s="9">
        <v>22452209</v>
      </c>
      <c r="T2598" s="9">
        <v>18000000</v>
      </c>
      <c r="U2598" s="9">
        <f>IMDB4[[#This Row],[Gross Revenue]]-IMDB4[[#This Row],[Budget]]</f>
        <v>4452209</v>
      </c>
      <c r="V2598" s="9" t="str">
        <f>IF(IMDB4[[#This Row],[Profit]]&gt;0,"Hit","Flop")</f>
        <v>Hit</v>
      </c>
      <c r="W2598" s="9" t="str" cm="1">
        <f t="array" ref="W2598">_xlfn.IFS(IMDB4[[#This Row],[IMDb Score (1-10)]]&gt;=8,"Excellent",IMDB4[[#This Row],[IMDb Score (1-10)]]&gt;=7,"Good",IMDB4[[#This Row],[IMDb Score (1-10)]]&gt;=5,"Average",TRUE,"Poor")</f>
        <v>Average</v>
      </c>
      <c r="X2598" s="9" t="str">
        <f>IF(IMDB4[[#This Row],[Duration (min)]]&lt;90,"Short",IF(IMDB4[[#This Row],[Duration (min)]]&lt;=120,"Medium", "Long"))</f>
        <v>Long</v>
      </c>
    </row>
    <row r="2599" spans="1:24" x14ac:dyDescent="0.25">
      <c r="A2599" s="1" t="s">
        <v>3436</v>
      </c>
      <c r="B2599" s="2">
        <v>37940</v>
      </c>
      <c r="C2599" s="30">
        <f>YEAR(IMDB4[[#This Row],[Release Date]])</f>
        <v>2003</v>
      </c>
      <c r="D2599" s="30" t="str">
        <f>FLOOR(IMDB4[[#This Row],[Year]],10)&amp;"s"</f>
        <v>2000s</v>
      </c>
      <c r="E2599" s="1" t="s">
        <v>32</v>
      </c>
      <c r="F2599" s="1" t="s">
        <v>20</v>
      </c>
      <c r="G2599" s="1" t="s">
        <v>3</v>
      </c>
      <c r="H2599" s="1" t="s">
        <v>4</v>
      </c>
      <c r="I2599" s="1" t="s">
        <v>132</v>
      </c>
      <c r="J2599" s="1" t="s">
        <v>3437</v>
      </c>
      <c r="K2599" s="1" t="s">
        <v>876</v>
      </c>
      <c r="L2599" s="30">
        <v>807</v>
      </c>
      <c r="M2599" s="30">
        <v>3629</v>
      </c>
      <c r="N2599" s="30">
        <v>119</v>
      </c>
      <c r="O2599" s="30">
        <v>0</v>
      </c>
      <c r="P2599" s="27">
        <v>5.5</v>
      </c>
      <c r="Q2599" s="30">
        <v>151</v>
      </c>
      <c r="R2599" s="30">
        <v>84</v>
      </c>
      <c r="S2599" s="9">
        <v>110000082</v>
      </c>
      <c r="T2599" s="9">
        <v>48000000</v>
      </c>
      <c r="U2599" s="9">
        <f>IMDB4[[#This Row],[Gross Revenue]]-IMDB4[[#This Row],[Budget]]</f>
        <v>62000082</v>
      </c>
      <c r="V2599" s="9" t="str">
        <f>IF(IMDB4[[#This Row],[Profit]]&gt;0,"Hit","Flop")</f>
        <v>Hit</v>
      </c>
      <c r="W2599" s="9" t="str" cm="1">
        <f t="array" ref="W2599">_xlfn.IFS(IMDB4[[#This Row],[IMDb Score (1-10)]]&gt;=8,"Excellent",IMDB4[[#This Row],[IMDb Score (1-10)]]&gt;=7,"Good",IMDB4[[#This Row],[IMDb Score (1-10)]]&gt;=5,"Average",TRUE,"Poor")</f>
        <v>Average</v>
      </c>
      <c r="X2599" s="9" t="str">
        <f>IF(IMDB4[[#This Row],[Duration (min)]]&lt;90,"Short",IF(IMDB4[[#This Row],[Duration (min)]]&lt;=120,"Medium", "Long"))</f>
        <v>Short</v>
      </c>
    </row>
    <row r="2600" spans="1:24" x14ac:dyDescent="0.25">
      <c r="A2600" s="1" t="s">
        <v>4362</v>
      </c>
      <c r="B2600" s="2">
        <v>38963</v>
      </c>
      <c r="C2600" s="30">
        <f>YEAR(IMDB4[[#This Row],[Release Date]])</f>
        <v>2006</v>
      </c>
      <c r="D2600" s="30" t="str">
        <f>FLOOR(IMDB4[[#This Row],[Year]],10)&amp;"s"</f>
        <v>2000s</v>
      </c>
      <c r="E2600" s="1" t="s">
        <v>32</v>
      </c>
      <c r="F2600" s="1" t="s">
        <v>20</v>
      </c>
      <c r="G2600" s="1" t="s">
        <v>3</v>
      </c>
      <c r="H2600" s="1" t="s">
        <v>4</v>
      </c>
      <c r="I2600" s="1" t="s">
        <v>132</v>
      </c>
      <c r="J2600" s="1" t="s">
        <v>4363</v>
      </c>
      <c r="K2600" s="1" t="s">
        <v>676</v>
      </c>
      <c r="L2600" s="30">
        <v>806</v>
      </c>
      <c r="M2600" s="30">
        <v>3211</v>
      </c>
      <c r="N2600" s="30">
        <v>80</v>
      </c>
      <c r="O2600" s="30">
        <v>0</v>
      </c>
      <c r="P2600" s="27">
        <v>5.3</v>
      </c>
      <c r="Q2600" s="30">
        <v>98</v>
      </c>
      <c r="R2600" s="30">
        <v>103</v>
      </c>
      <c r="S2600" s="9">
        <v>17324744</v>
      </c>
      <c r="T2600" s="9">
        <v>28000000</v>
      </c>
      <c r="U2600" s="9">
        <f>IMDB4[[#This Row],[Gross Revenue]]-IMDB4[[#This Row],[Budget]]</f>
        <v>-10675256</v>
      </c>
      <c r="V2600" s="9" t="str">
        <f>IF(IMDB4[[#This Row],[Profit]]&gt;0,"Hit","Flop")</f>
        <v>Flop</v>
      </c>
      <c r="W2600" s="9" t="str" cm="1">
        <f t="array" ref="W2600">_xlfn.IFS(IMDB4[[#This Row],[IMDb Score (1-10)]]&gt;=8,"Excellent",IMDB4[[#This Row],[IMDb Score (1-10)]]&gt;=7,"Good",IMDB4[[#This Row],[IMDb Score (1-10)]]&gt;=5,"Average",TRUE,"Poor")</f>
        <v>Average</v>
      </c>
      <c r="X2600" s="9" t="str">
        <f>IF(IMDB4[[#This Row],[Duration (min)]]&lt;90,"Short",IF(IMDB4[[#This Row],[Duration (min)]]&lt;=120,"Medium", "Long"))</f>
        <v>Medium</v>
      </c>
    </row>
    <row r="2601" spans="1:24" x14ac:dyDescent="0.25">
      <c r="A2601" s="1" t="s">
        <v>5384</v>
      </c>
      <c r="B2601" s="2">
        <v>40159</v>
      </c>
      <c r="C2601" s="30">
        <f>YEAR(IMDB4[[#This Row],[Release Date]])</f>
        <v>2009</v>
      </c>
      <c r="D2601" s="30" t="str">
        <f>FLOOR(IMDB4[[#This Row],[Year]],10)&amp;"s"</f>
        <v>2000s</v>
      </c>
      <c r="E2601" s="1" t="s">
        <v>32</v>
      </c>
      <c r="F2601" s="1" t="s">
        <v>20</v>
      </c>
      <c r="G2601" s="1" t="s">
        <v>3</v>
      </c>
      <c r="H2601" s="1" t="s">
        <v>4</v>
      </c>
      <c r="I2601" s="1" t="s">
        <v>92</v>
      </c>
      <c r="J2601" s="1" t="s">
        <v>5385</v>
      </c>
      <c r="K2601" s="1" t="s">
        <v>5386</v>
      </c>
      <c r="L2601" s="30">
        <v>806</v>
      </c>
      <c r="M2601" s="30">
        <v>3124</v>
      </c>
      <c r="N2601" s="30">
        <v>0</v>
      </c>
      <c r="O2601" s="30">
        <v>1000</v>
      </c>
      <c r="P2601" s="27">
        <v>5.9</v>
      </c>
      <c r="Q2601" s="30">
        <v>22</v>
      </c>
      <c r="R2601" s="30">
        <v>90</v>
      </c>
      <c r="S2601" s="9">
        <v>100503</v>
      </c>
      <c r="T2601" s="9">
        <v>8000000</v>
      </c>
      <c r="U2601" s="9">
        <f>IMDB4[[#This Row],[Gross Revenue]]-IMDB4[[#This Row],[Budget]]</f>
        <v>-7899497</v>
      </c>
      <c r="V2601" s="9" t="str">
        <f>IF(IMDB4[[#This Row],[Profit]]&gt;0,"Hit","Flop")</f>
        <v>Flop</v>
      </c>
      <c r="W2601" s="9" t="str" cm="1">
        <f t="array" ref="W2601">_xlfn.IFS(IMDB4[[#This Row],[IMDb Score (1-10)]]&gt;=8,"Excellent",IMDB4[[#This Row],[IMDb Score (1-10)]]&gt;=7,"Good",IMDB4[[#This Row],[IMDb Score (1-10)]]&gt;=5,"Average",TRUE,"Poor")</f>
        <v>Average</v>
      </c>
      <c r="X2601" s="9" t="str">
        <f>IF(IMDB4[[#This Row],[Duration (min)]]&lt;90,"Short",IF(IMDB4[[#This Row],[Duration (min)]]&lt;=120,"Medium", "Long"))</f>
        <v>Medium</v>
      </c>
    </row>
    <row r="2602" spans="1:24" x14ac:dyDescent="0.25">
      <c r="A2602" s="1" t="s">
        <v>3848</v>
      </c>
      <c r="B2602" s="2">
        <v>38209</v>
      </c>
      <c r="C2602" s="30">
        <f>YEAR(IMDB4[[#This Row],[Release Date]])</f>
        <v>2004</v>
      </c>
      <c r="D2602" s="30" t="str">
        <f>FLOOR(IMDB4[[#This Row],[Year]],10)&amp;"s"</f>
        <v>2000s</v>
      </c>
      <c r="E2602" s="1" t="s">
        <v>32</v>
      </c>
      <c r="F2602" s="1" t="s">
        <v>9</v>
      </c>
      <c r="G2602" s="1" t="s">
        <v>3</v>
      </c>
      <c r="H2602" s="1" t="s">
        <v>4</v>
      </c>
      <c r="I2602" s="1" t="s">
        <v>132</v>
      </c>
      <c r="J2602" s="1" t="s">
        <v>3849</v>
      </c>
      <c r="K2602" s="1" t="s">
        <v>1272</v>
      </c>
      <c r="L2602" s="30">
        <v>805</v>
      </c>
      <c r="M2602" s="30">
        <v>1618</v>
      </c>
      <c r="N2602" s="30">
        <v>300</v>
      </c>
      <c r="O2602" s="30">
        <v>767</v>
      </c>
      <c r="P2602" s="27">
        <v>6.2</v>
      </c>
      <c r="Q2602" s="30">
        <v>118</v>
      </c>
      <c r="R2602" s="30">
        <v>141</v>
      </c>
      <c r="S2602" s="9">
        <v>16123851</v>
      </c>
      <c r="T2602" s="9">
        <v>23000000</v>
      </c>
      <c r="U2602" s="9">
        <f>IMDB4[[#This Row],[Gross Revenue]]-IMDB4[[#This Row],[Budget]]</f>
        <v>-6876149</v>
      </c>
      <c r="V2602" s="9" t="str">
        <f>IF(IMDB4[[#This Row],[Profit]]&gt;0,"Hit","Flop")</f>
        <v>Flop</v>
      </c>
      <c r="W2602" s="9" t="str" cm="1">
        <f t="array" ref="W2602">_xlfn.IFS(IMDB4[[#This Row],[IMDb Score (1-10)]]&gt;=8,"Excellent",IMDB4[[#This Row],[IMDb Score (1-10)]]&gt;=7,"Good",IMDB4[[#This Row],[IMDb Score (1-10)]]&gt;=5,"Average",TRUE,"Poor")</f>
        <v>Average</v>
      </c>
      <c r="X2602" s="9" t="str">
        <f>IF(IMDB4[[#This Row],[Duration (min)]]&lt;90,"Short",IF(IMDB4[[#This Row],[Duration (min)]]&lt;=120,"Medium", "Long"))</f>
        <v>Long</v>
      </c>
    </row>
    <row r="2603" spans="1:24" x14ac:dyDescent="0.25">
      <c r="A2603" s="1" t="s">
        <v>6995</v>
      </c>
      <c r="B2603" s="2">
        <v>42064</v>
      </c>
      <c r="C2603" s="30">
        <f>YEAR(IMDB4[[#This Row],[Release Date]])</f>
        <v>2015</v>
      </c>
      <c r="D2603" s="30" t="str">
        <f>FLOOR(IMDB4[[#This Row],[Year]],10)&amp;"s"</f>
        <v>2010s</v>
      </c>
      <c r="E2603" s="1" t="s">
        <v>32</v>
      </c>
      <c r="F2603" s="1" t="s">
        <v>77</v>
      </c>
      <c r="G2603" s="1" t="s">
        <v>3</v>
      </c>
      <c r="H2603" s="1" t="s">
        <v>161</v>
      </c>
      <c r="I2603" s="1" t="s">
        <v>132</v>
      </c>
      <c r="J2603" s="1" t="s">
        <v>6996</v>
      </c>
      <c r="K2603" s="1" t="s">
        <v>6616</v>
      </c>
      <c r="L2603" s="30">
        <v>805</v>
      </c>
      <c r="M2603" s="30">
        <v>1411</v>
      </c>
      <c r="N2603" s="30">
        <v>11</v>
      </c>
      <c r="O2603" s="30">
        <v>0</v>
      </c>
      <c r="P2603" s="27">
        <v>5.0999999999999996</v>
      </c>
      <c r="Q2603" s="30">
        <v>148</v>
      </c>
      <c r="R2603" s="30">
        <v>96</v>
      </c>
      <c r="S2603" s="9">
        <v>16027866</v>
      </c>
      <c r="T2603" s="9">
        <v>25000000</v>
      </c>
      <c r="U2603" s="9">
        <f>IMDB4[[#This Row],[Gross Revenue]]-IMDB4[[#This Row],[Budget]]</f>
        <v>-8972134</v>
      </c>
      <c r="V2603" s="9" t="str">
        <f>IF(IMDB4[[#This Row],[Profit]]&gt;0,"Hit","Flop")</f>
        <v>Flop</v>
      </c>
      <c r="W2603" s="9" t="str" cm="1">
        <f t="array" ref="W2603">_xlfn.IFS(IMDB4[[#This Row],[IMDb Score (1-10)]]&gt;=8,"Excellent",IMDB4[[#This Row],[IMDb Score (1-10)]]&gt;=7,"Good",IMDB4[[#This Row],[IMDb Score (1-10)]]&gt;=5,"Average",TRUE,"Poor")</f>
        <v>Average</v>
      </c>
      <c r="X2603" s="9" t="str">
        <f>IF(IMDB4[[#This Row],[Duration (min)]]&lt;90,"Short",IF(IMDB4[[#This Row],[Duration (min)]]&lt;=120,"Medium", "Long"))</f>
        <v>Medium</v>
      </c>
    </row>
    <row r="2604" spans="1:24" x14ac:dyDescent="0.25">
      <c r="A2604" s="1" t="s">
        <v>6931</v>
      </c>
      <c r="B2604" s="2">
        <v>42194</v>
      </c>
      <c r="C2604" s="30">
        <f>YEAR(IMDB4[[#This Row],[Release Date]])</f>
        <v>2015</v>
      </c>
      <c r="D2604" s="30" t="str">
        <f>FLOOR(IMDB4[[#This Row],[Year]],10)&amp;"s"</f>
        <v>2010s</v>
      </c>
      <c r="E2604" s="1" t="s">
        <v>32</v>
      </c>
      <c r="F2604" s="1" t="s">
        <v>9</v>
      </c>
      <c r="G2604" s="1" t="s">
        <v>3</v>
      </c>
      <c r="H2604" s="1" t="s">
        <v>3532</v>
      </c>
      <c r="I2604" s="1" t="s">
        <v>92</v>
      </c>
      <c r="J2604" s="1" t="s">
        <v>1657</v>
      </c>
      <c r="K2604" s="1" t="s">
        <v>6932</v>
      </c>
      <c r="L2604" s="30">
        <v>805</v>
      </c>
      <c r="M2604" s="30">
        <v>2499</v>
      </c>
      <c r="N2604" s="30">
        <v>412</v>
      </c>
      <c r="O2604" s="30">
        <v>72000</v>
      </c>
      <c r="P2604" s="27">
        <v>8.3000000000000007</v>
      </c>
      <c r="Q2604" s="30">
        <v>421</v>
      </c>
      <c r="R2604" s="30">
        <v>118</v>
      </c>
      <c r="S2604" s="9">
        <v>14677654</v>
      </c>
      <c r="T2604" s="9">
        <v>13000000</v>
      </c>
      <c r="U2604" s="9">
        <f>IMDB4[[#This Row],[Gross Revenue]]-IMDB4[[#This Row],[Budget]]</f>
        <v>1677654</v>
      </c>
      <c r="V2604" s="9" t="str">
        <f>IF(IMDB4[[#This Row],[Profit]]&gt;0,"Hit","Flop")</f>
        <v>Hit</v>
      </c>
      <c r="W2604" s="9" t="str" cm="1">
        <f t="array" ref="W2604">_xlfn.IFS(IMDB4[[#This Row],[IMDb Score (1-10)]]&gt;=8,"Excellent",IMDB4[[#This Row],[IMDb Score (1-10)]]&gt;=7,"Good",IMDB4[[#This Row],[IMDb Score (1-10)]]&gt;=5,"Average",TRUE,"Poor")</f>
        <v>Excellent</v>
      </c>
      <c r="X2604" s="9" t="str">
        <f>IF(IMDB4[[#This Row],[Duration (min)]]&lt;90,"Short",IF(IMDB4[[#This Row],[Duration (min)]]&lt;=120,"Medium", "Long"))</f>
        <v>Medium</v>
      </c>
    </row>
    <row r="2605" spans="1:24" x14ac:dyDescent="0.25">
      <c r="A2605" s="1" t="s">
        <v>1656</v>
      </c>
      <c r="B2605" s="2">
        <v>35545</v>
      </c>
      <c r="C2605" s="30">
        <f>YEAR(IMDB4[[#This Row],[Release Date]])</f>
        <v>1997</v>
      </c>
      <c r="D2605" s="30" t="str">
        <f>FLOOR(IMDB4[[#This Row],[Year]],10)&amp;"s"</f>
        <v>1990s</v>
      </c>
      <c r="E2605" s="1" t="s">
        <v>32</v>
      </c>
      <c r="F2605" s="1" t="s">
        <v>9</v>
      </c>
      <c r="G2605" s="1" t="s">
        <v>3</v>
      </c>
      <c r="H2605" s="1" t="s">
        <v>4</v>
      </c>
      <c r="I2605" s="1" t="s">
        <v>92</v>
      </c>
      <c r="J2605" s="1" t="s">
        <v>1657</v>
      </c>
      <c r="K2605" s="1" t="s">
        <v>1246</v>
      </c>
      <c r="L2605" s="30">
        <v>805</v>
      </c>
      <c r="M2605" s="30">
        <v>1466</v>
      </c>
      <c r="N2605" s="30">
        <v>0</v>
      </c>
      <c r="O2605" s="30">
        <v>0</v>
      </c>
      <c r="P2605" s="27">
        <v>7.5</v>
      </c>
      <c r="Q2605" s="30">
        <v>124</v>
      </c>
      <c r="R2605" s="30">
        <v>112</v>
      </c>
      <c r="S2605" s="9">
        <v>7837632</v>
      </c>
      <c r="T2605" s="9">
        <v>18000000</v>
      </c>
      <c r="U2605" s="9">
        <f>IMDB4[[#This Row],[Gross Revenue]]-IMDB4[[#This Row],[Budget]]</f>
        <v>-10162368</v>
      </c>
      <c r="V2605" s="9" t="str">
        <f>IF(IMDB4[[#This Row],[Profit]]&gt;0,"Hit","Flop")</f>
        <v>Flop</v>
      </c>
      <c r="W2605" s="9" t="str" cm="1">
        <f t="array" ref="W2605">_xlfn.IFS(IMDB4[[#This Row],[IMDb Score (1-10)]]&gt;=8,"Excellent",IMDB4[[#This Row],[IMDb Score (1-10)]]&gt;=7,"Good",IMDB4[[#This Row],[IMDb Score (1-10)]]&gt;=5,"Average",TRUE,"Poor")</f>
        <v>Good</v>
      </c>
      <c r="X2605" s="9" t="str">
        <f>IF(IMDB4[[#This Row],[Duration (min)]]&lt;90,"Short",IF(IMDB4[[#This Row],[Duration (min)]]&lt;=120,"Medium", "Long"))</f>
        <v>Medium</v>
      </c>
    </row>
    <row r="2606" spans="1:24" x14ac:dyDescent="0.25">
      <c r="A2606" s="1" t="s">
        <v>4432</v>
      </c>
      <c r="B2606" s="2">
        <v>38779</v>
      </c>
      <c r="C2606" s="30">
        <f>YEAR(IMDB4[[#This Row],[Release Date]])</f>
        <v>2006</v>
      </c>
      <c r="D2606" s="30" t="str">
        <f>FLOOR(IMDB4[[#This Row],[Year]],10)&amp;"s"</f>
        <v>2000s</v>
      </c>
      <c r="E2606" s="1" t="s">
        <v>32</v>
      </c>
      <c r="F2606" s="1" t="s">
        <v>77</v>
      </c>
      <c r="G2606" s="1" t="s">
        <v>3</v>
      </c>
      <c r="H2606" s="1" t="s">
        <v>161</v>
      </c>
      <c r="I2606" s="1" t="s">
        <v>92</v>
      </c>
      <c r="J2606" s="1" t="s">
        <v>3849</v>
      </c>
      <c r="K2606" s="1" t="s">
        <v>4433</v>
      </c>
      <c r="L2606" s="30">
        <v>805</v>
      </c>
      <c r="M2606" s="30">
        <v>1185</v>
      </c>
      <c r="N2606" s="30">
        <v>2</v>
      </c>
      <c r="O2606" s="30">
        <v>0</v>
      </c>
      <c r="P2606" s="27">
        <v>6.7</v>
      </c>
      <c r="Q2606" s="30">
        <v>112</v>
      </c>
      <c r="R2606" s="30">
        <v>105</v>
      </c>
      <c r="S2606" s="9">
        <v>63260</v>
      </c>
      <c r="T2606" s="9">
        <v>14000000</v>
      </c>
      <c r="U2606" s="9">
        <f>IMDB4[[#This Row],[Gross Revenue]]-IMDB4[[#This Row],[Budget]]</f>
        <v>-13936740</v>
      </c>
      <c r="V2606" s="9" t="str">
        <f>IF(IMDB4[[#This Row],[Profit]]&gt;0,"Hit","Flop")</f>
        <v>Flop</v>
      </c>
      <c r="W2606" s="9" t="str" cm="1">
        <f t="array" ref="W2606">_xlfn.IFS(IMDB4[[#This Row],[IMDb Score (1-10)]]&gt;=8,"Excellent",IMDB4[[#This Row],[IMDb Score (1-10)]]&gt;=7,"Good",IMDB4[[#This Row],[IMDb Score (1-10)]]&gt;=5,"Average",TRUE,"Poor")</f>
        <v>Average</v>
      </c>
      <c r="X2606" s="9" t="str">
        <f>IF(IMDB4[[#This Row],[Duration (min)]]&lt;90,"Short",IF(IMDB4[[#This Row],[Duration (min)]]&lt;=120,"Medium", "Long"))</f>
        <v>Medium</v>
      </c>
    </row>
    <row r="2607" spans="1:24" x14ac:dyDescent="0.25">
      <c r="A2607" s="1" t="s">
        <v>6522</v>
      </c>
      <c r="B2607" s="2">
        <v>41420</v>
      </c>
      <c r="C2607" s="30">
        <f>YEAR(IMDB4[[#This Row],[Release Date]])</f>
        <v>2013</v>
      </c>
      <c r="D2607" s="30" t="str">
        <f>FLOOR(IMDB4[[#This Row],[Year]],10)&amp;"s"</f>
        <v>2010s</v>
      </c>
      <c r="E2607" s="1" t="s">
        <v>32</v>
      </c>
      <c r="F2607" s="1" t="s">
        <v>91</v>
      </c>
      <c r="G2607" s="1" t="s">
        <v>3</v>
      </c>
      <c r="H2607" s="1" t="s">
        <v>83</v>
      </c>
      <c r="I2607" s="1" t="s">
        <v>92</v>
      </c>
      <c r="J2607" s="1" t="s">
        <v>3849</v>
      </c>
      <c r="K2607" s="1" t="s">
        <v>6523</v>
      </c>
      <c r="L2607" s="30">
        <v>805</v>
      </c>
      <c r="M2607" s="30">
        <v>2271</v>
      </c>
      <c r="N2607" s="30">
        <v>7</v>
      </c>
      <c r="O2607" s="30">
        <v>0</v>
      </c>
      <c r="P2607" s="27">
        <v>5.5</v>
      </c>
      <c r="Q2607" s="30">
        <v>120</v>
      </c>
      <c r="R2607" s="30">
        <v>98</v>
      </c>
      <c r="S2607" s="9">
        <v>23838</v>
      </c>
      <c r="T2607" s="9">
        <v>7000000</v>
      </c>
      <c r="U2607" s="9">
        <f>IMDB4[[#This Row],[Gross Revenue]]-IMDB4[[#This Row],[Budget]]</f>
        <v>-6976162</v>
      </c>
      <c r="V2607" s="9" t="str">
        <f>IF(IMDB4[[#This Row],[Profit]]&gt;0,"Hit","Flop")</f>
        <v>Flop</v>
      </c>
      <c r="W2607" s="9" t="str" cm="1">
        <f t="array" ref="W2607">_xlfn.IFS(IMDB4[[#This Row],[IMDb Score (1-10)]]&gt;=8,"Excellent",IMDB4[[#This Row],[IMDb Score (1-10)]]&gt;=7,"Good",IMDB4[[#This Row],[IMDb Score (1-10)]]&gt;=5,"Average",TRUE,"Poor")</f>
        <v>Average</v>
      </c>
      <c r="X2607" s="9" t="str">
        <f>IF(IMDB4[[#This Row],[Duration (min)]]&lt;90,"Short",IF(IMDB4[[#This Row],[Duration (min)]]&lt;=120,"Medium", "Long"))</f>
        <v>Medium</v>
      </c>
    </row>
    <row r="2608" spans="1:24" x14ac:dyDescent="0.25">
      <c r="A2608" s="1" t="s">
        <v>95</v>
      </c>
      <c r="B2608" s="2">
        <v>22404</v>
      </c>
      <c r="C2608" s="30">
        <f>YEAR(IMDB4[[#This Row],[Release Date]])</f>
        <v>1961</v>
      </c>
      <c r="D2608" s="30" t="str">
        <f>FLOOR(IMDB4[[#This Row],[Year]],10)&amp;"s"</f>
        <v>1960s</v>
      </c>
      <c r="E2608" s="1" t="s">
        <v>32</v>
      </c>
      <c r="F2608" s="1" t="s">
        <v>2</v>
      </c>
      <c r="G2608" s="1" t="s">
        <v>3</v>
      </c>
      <c r="H2608" s="1" t="s">
        <v>4</v>
      </c>
      <c r="I2608" s="1" t="s">
        <v>21</v>
      </c>
      <c r="J2608" s="1" t="s">
        <v>96</v>
      </c>
      <c r="K2608" s="1" t="s">
        <v>97</v>
      </c>
      <c r="L2608" s="30">
        <v>804</v>
      </c>
      <c r="M2608" s="30">
        <v>1802</v>
      </c>
      <c r="N2608" s="30">
        <v>34</v>
      </c>
      <c r="O2608" s="30">
        <v>0</v>
      </c>
      <c r="P2608" s="27">
        <v>7.6</v>
      </c>
      <c r="Q2608" s="30">
        <v>120</v>
      </c>
      <c r="R2608" s="30">
        <v>152</v>
      </c>
      <c r="S2608" s="9">
        <v>43650000</v>
      </c>
      <c r="T2608" s="9">
        <v>6000000</v>
      </c>
      <c r="U2608" s="9">
        <f>IMDB4[[#This Row],[Gross Revenue]]-IMDB4[[#This Row],[Budget]]</f>
        <v>37650000</v>
      </c>
      <c r="V2608" s="9" t="str">
        <f>IF(IMDB4[[#This Row],[Profit]]&gt;0,"Hit","Flop")</f>
        <v>Hit</v>
      </c>
      <c r="W2608" s="9" t="str" cm="1">
        <f t="array" ref="W2608">_xlfn.IFS(IMDB4[[#This Row],[IMDb Score (1-10)]]&gt;=8,"Excellent",IMDB4[[#This Row],[IMDb Score (1-10)]]&gt;=7,"Good",IMDB4[[#This Row],[IMDb Score (1-10)]]&gt;=5,"Average",TRUE,"Poor")</f>
        <v>Good</v>
      </c>
      <c r="X2608" s="9" t="str">
        <f>IF(IMDB4[[#This Row],[Duration (min)]]&lt;90,"Short",IF(IMDB4[[#This Row],[Duration (min)]]&lt;=120,"Medium", "Long"))</f>
        <v>Long</v>
      </c>
    </row>
    <row r="2609" spans="1:24" x14ac:dyDescent="0.25">
      <c r="A2609" s="1" t="s">
        <v>7012</v>
      </c>
      <c r="B2609" s="2">
        <v>42138</v>
      </c>
      <c r="C2609" s="30">
        <f>YEAR(IMDB4[[#This Row],[Release Date]])</f>
        <v>2015</v>
      </c>
      <c r="D2609" s="30" t="str">
        <f>FLOOR(IMDB4[[#This Row],[Year]],10)&amp;"s"</f>
        <v>2010s</v>
      </c>
      <c r="E2609" s="1" t="s">
        <v>32</v>
      </c>
      <c r="F2609" s="1" t="s">
        <v>9</v>
      </c>
      <c r="G2609" s="1" t="s">
        <v>3</v>
      </c>
      <c r="H2609" s="1" t="s">
        <v>83</v>
      </c>
      <c r="I2609" s="1" t="s">
        <v>92</v>
      </c>
      <c r="J2609" s="1" t="s">
        <v>7013</v>
      </c>
      <c r="K2609" s="1" t="s">
        <v>7014</v>
      </c>
      <c r="L2609" s="30">
        <v>804</v>
      </c>
      <c r="M2609" s="30">
        <v>3013</v>
      </c>
      <c r="N2609" s="30">
        <v>31</v>
      </c>
      <c r="O2609" s="30">
        <v>0</v>
      </c>
      <c r="P2609" s="27">
        <v>6.1</v>
      </c>
      <c r="Q2609" s="30">
        <v>158</v>
      </c>
      <c r="R2609" s="30">
        <v>96</v>
      </c>
      <c r="S2609" s="9">
        <v>3590010</v>
      </c>
      <c r="T2609" s="9">
        <v>2000000</v>
      </c>
      <c r="U2609" s="9">
        <f>IMDB4[[#This Row],[Gross Revenue]]-IMDB4[[#This Row],[Budget]]</f>
        <v>1590010</v>
      </c>
      <c r="V2609" s="9" t="str">
        <f>IF(IMDB4[[#This Row],[Profit]]&gt;0,"Hit","Flop")</f>
        <v>Hit</v>
      </c>
      <c r="W2609" s="9" t="str" cm="1">
        <f t="array" ref="W2609">_xlfn.IFS(IMDB4[[#This Row],[IMDb Score (1-10)]]&gt;=8,"Excellent",IMDB4[[#This Row],[IMDb Score (1-10)]]&gt;=7,"Good",IMDB4[[#This Row],[IMDb Score (1-10)]]&gt;=5,"Average",TRUE,"Poor")</f>
        <v>Average</v>
      </c>
      <c r="X2609" s="9" t="str">
        <f>IF(IMDB4[[#This Row],[Duration (min)]]&lt;90,"Short",IF(IMDB4[[#This Row],[Duration (min)]]&lt;=120,"Medium", "Long"))</f>
        <v>Medium</v>
      </c>
    </row>
    <row r="2610" spans="1:24" x14ac:dyDescent="0.25">
      <c r="A2610" s="1" t="s">
        <v>6630</v>
      </c>
      <c r="B2610" s="2">
        <v>41777</v>
      </c>
      <c r="C2610" s="30">
        <f>YEAR(IMDB4[[#This Row],[Release Date]])</f>
        <v>2014</v>
      </c>
      <c r="D2610" s="30" t="str">
        <f>FLOOR(IMDB4[[#This Row],[Year]],10)&amp;"s"</f>
        <v>2010s</v>
      </c>
      <c r="E2610" s="1" t="s">
        <v>32</v>
      </c>
      <c r="F2610" s="1" t="s">
        <v>40</v>
      </c>
      <c r="G2610" s="1" t="s">
        <v>3</v>
      </c>
      <c r="H2610" s="1" t="s">
        <v>4</v>
      </c>
      <c r="I2610" s="1" t="s">
        <v>84</v>
      </c>
      <c r="J2610" s="1" t="s">
        <v>6631</v>
      </c>
      <c r="K2610" s="1" t="s">
        <v>6632</v>
      </c>
      <c r="L2610" s="30">
        <v>803</v>
      </c>
      <c r="M2610" s="30">
        <v>1921</v>
      </c>
      <c r="N2610" s="30">
        <v>13</v>
      </c>
      <c r="O2610" s="30">
        <v>0</v>
      </c>
      <c r="P2610" s="27">
        <v>5.8</v>
      </c>
      <c r="Q2610" s="30">
        <v>112</v>
      </c>
      <c r="R2610" s="30">
        <v>91</v>
      </c>
      <c r="S2610" s="9">
        <v>38916903</v>
      </c>
      <c r="T2610" s="9">
        <v>13000000</v>
      </c>
      <c r="U2610" s="9">
        <f>IMDB4[[#This Row],[Gross Revenue]]-IMDB4[[#This Row],[Budget]]</f>
        <v>25916903</v>
      </c>
      <c r="V2610" s="9" t="str">
        <f>IF(IMDB4[[#This Row],[Profit]]&gt;0,"Hit","Flop")</f>
        <v>Hit</v>
      </c>
      <c r="W2610" s="9" t="str" cm="1">
        <f t="array" ref="W2610">_xlfn.IFS(IMDB4[[#This Row],[IMDb Score (1-10)]]&gt;=8,"Excellent",IMDB4[[#This Row],[IMDb Score (1-10)]]&gt;=7,"Good",IMDB4[[#This Row],[IMDb Score (1-10)]]&gt;=5,"Average",TRUE,"Poor")</f>
        <v>Average</v>
      </c>
      <c r="X2610" s="9" t="str">
        <f>IF(IMDB4[[#This Row],[Duration (min)]]&lt;90,"Short",IF(IMDB4[[#This Row],[Duration (min)]]&lt;=120,"Medium", "Long"))</f>
        <v>Medium</v>
      </c>
    </row>
    <row r="2611" spans="1:24" x14ac:dyDescent="0.25">
      <c r="A2611" s="1" t="s">
        <v>164</v>
      </c>
      <c r="B2611" s="2">
        <v>25233</v>
      </c>
      <c r="C2611" s="30">
        <f>YEAR(IMDB4[[#This Row],[Release Date]])</f>
        <v>1969</v>
      </c>
      <c r="D2611" s="30" t="str">
        <f>FLOOR(IMDB4[[#This Row],[Year]],10)&amp;"s"</f>
        <v>1960s</v>
      </c>
      <c r="E2611" s="1" t="s">
        <v>32</v>
      </c>
      <c r="F2611" s="1" t="s">
        <v>77</v>
      </c>
      <c r="G2611" s="1" t="s">
        <v>3</v>
      </c>
      <c r="H2611" s="1" t="s">
        <v>83</v>
      </c>
      <c r="I2611" s="1" t="s">
        <v>156</v>
      </c>
      <c r="J2611" s="1" t="s">
        <v>165</v>
      </c>
      <c r="K2611" s="1" t="s">
        <v>166</v>
      </c>
      <c r="L2611" s="30">
        <v>803</v>
      </c>
      <c r="M2611" s="30">
        <v>1769</v>
      </c>
      <c r="N2611" s="30">
        <v>13</v>
      </c>
      <c r="O2611" s="30">
        <v>0</v>
      </c>
      <c r="P2611" s="27">
        <v>6.8</v>
      </c>
      <c r="Q2611" s="30">
        <v>143</v>
      </c>
      <c r="R2611" s="30">
        <v>142</v>
      </c>
      <c r="S2611" s="9">
        <v>22800000</v>
      </c>
      <c r="T2611" s="9">
        <v>7000000</v>
      </c>
      <c r="U2611" s="9">
        <f>IMDB4[[#This Row],[Gross Revenue]]-IMDB4[[#This Row],[Budget]]</f>
        <v>15800000</v>
      </c>
      <c r="V2611" s="9" t="str">
        <f>IF(IMDB4[[#This Row],[Profit]]&gt;0,"Hit","Flop")</f>
        <v>Hit</v>
      </c>
      <c r="W2611" s="9" t="str" cm="1">
        <f t="array" ref="W2611">_xlfn.IFS(IMDB4[[#This Row],[IMDb Score (1-10)]]&gt;=8,"Excellent",IMDB4[[#This Row],[IMDb Score (1-10)]]&gt;=7,"Good",IMDB4[[#This Row],[IMDb Score (1-10)]]&gt;=5,"Average",TRUE,"Poor")</f>
        <v>Average</v>
      </c>
      <c r="X2611" s="9" t="str">
        <f>IF(IMDB4[[#This Row],[Duration (min)]]&lt;90,"Short",IF(IMDB4[[#This Row],[Duration (min)]]&lt;=120,"Medium", "Long"))</f>
        <v>Long</v>
      </c>
    </row>
    <row r="2612" spans="1:24" x14ac:dyDescent="0.25">
      <c r="A2612" s="1" t="s">
        <v>452</v>
      </c>
      <c r="B2612" s="2">
        <v>30777</v>
      </c>
      <c r="C2612" s="30">
        <f>YEAR(IMDB4[[#This Row],[Release Date]])</f>
        <v>1984</v>
      </c>
      <c r="D2612" s="30" t="str">
        <f>FLOOR(IMDB4[[#This Row],[Year]],10)&amp;"s"</f>
        <v>1980s</v>
      </c>
      <c r="E2612" s="1" t="s">
        <v>32</v>
      </c>
      <c r="F2612" s="1" t="s">
        <v>20</v>
      </c>
      <c r="G2612" s="1" t="s">
        <v>3</v>
      </c>
      <c r="H2612" s="1" t="s">
        <v>4</v>
      </c>
      <c r="I2612" s="1" t="s">
        <v>92</v>
      </c>
      <c r="J2612" s="1" t="s">
        <v>291</v>
      </c>
      <c r="K2612" s="1" t="s">
        <v>453</v>
      </c>
      <c r="L2612" s="30">
        <v>801</v>
      </c>
      <c r="M2612" s="30">
        <v>3113</v>
      </c>
      <c r="N2612" s="30">
        <v>37</v>
      </c>
      <c r="O2612" s="30">
        <v>0</v>
      </c>
      <c r="P2612" s="27">
        <v>6.7</v>
      </c>
      <c r="Q2612" s="30">
        <v>45</v>
      </c>
      <c r="R2612" s="30">
        <v>96</v>
      </c>
      <c r="S2612" s="9">
        <v>81200000</v>
      </c>
      <c r="T2612" s="9">
        <v>4500000</v>
      </c>
      <c r="U2612" s="9">
        <f>IMDB4[[#This Row],[Gross Revenue]]-IMDB4[[#This Row],[Budget]]</f>
        <v>76700000</v>
      </c>
      <c r="V2612" s="9" t="str">
        <f>IF(IMDB4[[#This Row],[Profit]]&gt;0,"Hit","Flop")</f>
        <v>Hit</v>
      </c>
      <c r="W2612" s="9" t="str" cm="1">
        <f t="array" ref="W2612">_xlfn.IFS(IMDB4[[#This Row],[IMDb Score (1-10)]]&gt;=8,"Excellent",IMDB4[[#This Row],[IMDb Score (1-10)]]&gt;=7,"Good",IMDB4[[#This Row],[IMDb Score (1-10)]]&gt;=5,"Average",TRUE,"Poor")</f>
        <v>Average</v>
      </c>
      <c r="X2612" s="9" t="str">
        <f>IF(IMDB4[[#This Row],[Duration (min)]]&lt;90,"Short",IF(IMDB4[[#This Row],[Duration (min)]]&lt;=120,"Medium", "Long"))</f>
        <v>Medium</v>
      </c>
    </row>
    <row r="2613" spans="1:24" x14ac:dyDescent="0.25">
      <c r="A2613" s="1" t="s">
        <v>369</v>
      </c>
      <c r="B2613" s="2">
        <v>30068</v>
      </c>
      <c r="C2613" s="30">
        <f>YEAR(IMDB4[[#This Row],[Release Date]])</f>
        <v>1982</v>
      </c>
      <c r="D2613" s="30" t="str">
        <f>FLOOR(IMDB4[[#This Row],[Year]],10)&amp;"s"</f>
        <v>1980s</v>
      </c>
      <c r="E2613" s="1" t="s">
        <v>32</v>
      </c>
      <c r="F2613" s="1" t="s">
        <v>20</v>
      </c>
      <c r="G2613" s="1" t="s">
        <v>3</v>
      </c>
      <c r="H2613" s="1" t="s">
        <v>4</v>
      </c>
      <c r="I2613" s="1" t="s">
        <v>92</v>
      </c>
      <c r="J2613" s="1" t="s">
        <v>291</v>
      </c>
      <c r="K2613" s="1" t="s">
        <v>370</v>
      </c>
      <c r="L2613" s="30">
        <v>801</v>
      </c>
      <c r="M2613" s="30">
        <v>2943</v>
      </c>
      <c r="N2613" s="30">
        <v>272</v>
      </c>
      <c r="O2613" s="30">
        <v>0</v>
      </c>
      <c r="P2613" s="27">
        <v>7.2</v>
      </c>
      <c r="Q2613" s="30">
        <v>42</v>
      </c>
      <c r="R2613" s="30">
        <v>110</v>
      </c>
      <c r="S2613" s="9">
        <v>14100000</v>
      </c>
      <c r="T2613" s="9">
        <v>5000000</v>
      </c>
      <c r="U2613" s="9">
        <f>IMDB4[[#This Row],[Gross Revenue]]-IMDB4[[#This Row],[Budget]]</f>
        <v>9100000</v>
      </c>
      <c r="V2613" s="9" t="str">
        <f>IF(IMDB4[[#This Row],[Profit]]&gt;0,"Hit","Flop")</f>
        <v>Hit</v>
      </c>
      <c r="W2613" s="9" t="str" cm="1">
        <f t="array" ref="W2613">_xlfn.IFS(IMDB4[[#This Row],[IMDb Score (1-10)]]&gt;=8,"Excellent",IMDB4[[#This Row],[IMDb Score (1-10)]]&gt;=7,"Good",IMDB4[[#This Row],[IMDb Score (1-10)]]&gt;=5,"Average",TRUE,"Poor")</f>
        <v>Good</v>
      </c>
      <c r="X2613" s="9" t="str">
        <f>IF(IMDB4[[#This Row],[Duration (min)]]&lt;90,"Short",IF(IMDB4[[#This Row],[Duration (min)]]&lt;=120,"Medium", "Long"))</f>
        <v>Medium</v>
      </c>
    </row>
    <row r="2614" spans="1:24" x14ac:dyDescent="0.25">
      <c r="A2614" s="1" t="s">
        <v>6543</v>
      </c>
      <c r="B2614" s="2">
        <v>41409</v>
      </c>
      <c r="C2614" s="30">
        <f>YEAR(IMDB4[[#This Row],[Release Date]])</f>
        <v>2013</v>
      </c>
      <c r="D2614" s="30" t="str">
        <f>FLOOR(IMDB4[[#This Row],[Year]],10)&amp;"s"</f>
        <v>2010s</v>
      </c>
      <c r="E2614" s="1" t="s">
        <v>32</v>
      </c>
      <c r="F2614" s="1" t="s">
        <v>20</v>
      </c>
      <c r="G2614" s="1" t="s">
        <v>3</v>
      </c>
      <c r="H2614" s="1" t="s">
        <v>4</v>
      </c>
      <c r="I2614" s="1" t="s">
        <v>92</v>
      </c>
      <c r="J2614" s="1" t="s">
        <v>6544</v>
      </c>
      <c r="K2614" s="1" t="s">
        <v>6545</v>
      </c>
      <c r="L2614" s="30">
        <v>801</v>
      </c>
      <c r="M2614" s="30">
        <v>2667</v>
      </c>
      <c r="N2614" s="30">
        <v>38</v>
      </c>
      <c r="O2614" s="30">
        <v>0</v>
      </c>
      <c r="P2614" s="27">
        <v>5.8</v>
      </c>
      <c r="Q2614" s="30">
        <v>97</v>
      </c>
      <c r="R2614" s="30">
        <v>104</v>
      </c>
      <c r="S2614" s="9">
        <v>3447339</v>
      </c>
      <c r="T2614" s="9">
        <v>1500000</v>
      </c>
      <c r="U2614" s="9">
        <f>IMDB4[[#This Row],[Gross Revenue]]-IMDB4[[#This Row],[Budget]]</f>
        <v>1947339</v>
      </c>
      <c r="V2614" s="9" t="str">
        <f>IF(IMDB4[[#This Row],[Profit]]&gt;0,"Hit","Flop")</f>
        <v>Hit</v>
      </c>
      <c r="W2614" s="9" t="str" cm="1">
        <f t="array" ref="W2614">_xlfn.IFS(IMDB4[[#This Row],[IMDb Score (1-10)]]&gt;=8,"Excellent",IMDB4[[#This Row],[IMDb Score (1-10)]]&gt;=7,"Good",IMDB4[[#This Row],[IMDb Score (1-10)]]&gt;=5,"Average",TRUE,"Poor")</f>
        <v>Average</v>
      </c>
      <c r="X2614" s="9" t="str">
        <f>IF(IMDB4[[#This Row],[Duration (min)]]&lt;90,"Short",IF(IMDB4[[#This Row],[Duration (min)]]&lt;=120,"Medium", "Long"))</f>
        <v>Medium</v>
      </c>
    </row>
    <row r="2615" spans="1:24" x14ac:dyDescent="0.25">
      <c r="A2615" s="1" t="s">
        <v>290</v>
      </c>
      <c r="B2615" s="2">
        <v>29535</v>
      </c>
      <c r="C2615" s="30">
        <f>YEAR(IMDB4[[#This Row],[Release Date]])</f>
        <v>1980</v>
      </c>
      <c r="D2615" s="30" t="str">
        <f>FLOOR(IMDB4[[#This Row],[Year]],10)&amp;"s"</f>
        <v>1980s</v>
      </c>
      <c r="E2615" s="1" t="s">
        <v>32</v>
      </c>
      <c r="F2615" s="1" t="s">
        <v>61</v>
      </c>
      <c r="G2615" s="1" t="s">
        <v>3</v>
      </c>
      <c r="H2615" s="1" t="s">
        <v>4</v>
      </c>
      <c r="I2615" s="1" t="s">
        <v>84</v>
      </c>
      <c r="J2615" s="1" t="s">
        <v>291</v>
      </c>
      <c r="K2615" s="1" t="s">
        <v>292</v>
      </c>
      <c r="L2615" s="30">
        <v>801</v>
      </c>
      <c r="M2615" s="30">
        <v>1462</v>
      </c>
      <c r="N2615" s="30">
        <v>42</v>
      </c>
      <c r="O2615" s="30">
        <v>1000</v>
      </c>
      <c r="P2615" s="27">
        <v>4.5</v>
      </c>
      <c r="Q2615" s="30">
        <v>26</v>
      </c>
      <c r="R2615" s="30">
        <v>124</v>
      </c>
      <c r="S2615" s="9">
        <v>2000000</v>
      </c>
      <c r="T2615" s="9">
        <v>20000000</v>
      </c>
      <c r="U2615" s="9">
        <f>IMDB4[[#This Row],[Gross Revenue]]-IMDB4[[#This Row],[Budget]]</f>
        <v>-18000000</v>
      </c>
      <c r="V2615" s="9" t="str">
        <f>IF(IMDB4[[#This Row],[Profit]]&gt;0,"Hit","Flop")</f>
        <v>Flop</v>
      </c>
      <c r="W2615" s="9" t="str" cm="1">
        <f t="array" ref="W2615">_xlfn.IFS(IMDB4[[#This Row],[IMDb Score (1-10)]]&gt;=8,"Excellent",IMDB4[[#This Row],[IMDb Score (1-10)]]&gt;=7,"Good",IMDB4[[#This Row],[IMDb Score (1-10)]]&gt;=5,"Average",TRUE,"Poor")</f>
        <v>Poor</v>
      </c>
      <c r="X2615" s="9" t="str">
        <f>IF(IMDB4[[#This Row],[Duration (min)]]&lt;90,"Short",IF(IMDB4[[#This Row],[Duration (min)]]&lt;=120,"Medium", "Long"))</f>
        <v>Long</v>
      </c>
    </row>
    <row r="2616" spans="1:24" x14ac:dyDescent="0.25">
      <c r="A2616" s="1" t="s">
        <v>5660</v>
      </c>
      <c r="B2616" s="2">
        <v>40192</v>
      </c>
      <c r="C2616" s="30">
        <f>YEAR(IMDB4[[#This Row],[Release Date]])</f>
        <v>2010</v>
      </c>
      <c r="D2616" s="30" t="str">
        <f>FLOOR(IMDB4[[#This Row],[Year]],10)&amp;"s"</f>
        <v>2010s</v>
      </c>
      <c r="E2616" s="1" t="s">
        <v>32</v>
      </c>
      <c r="F2616" s="1" t="s">
        <v>40</v>
      </c>
      <c r="G2616" s="1" t="s">
        <v>3</v>
      </c>
      <c r="H2616" s="1" t="s">
        <v>4</v>
      </c>
      <c r="I2616" s="1" t="s">
        <v>84</v>
      </c>
      <c r="J2616" s="1" t="s">
        <v>5661</v>
      </c>
      <c r="K2616" s="1" t="s">
        <v>5662</v>
      </c>
      <c r="L2616" s="30">
        <v>799</v>
      </c>
      <c r="M2616" s="30">
        <v>2036</v>
      </c>
      <c r="N2616" s="30">
        <v>15</v>
      </c>
      <c r="O2616" s="30">
        <v>29000</v>
      </c>
      <c r="P2616" s="27">
        <v>7.8</v>
      </c>
      <c r="Q2616" s="30">
        <v>324</v>
      </c>
      <c r="R2616" s="30">
        <v>100</v>
      </c>
      <c r="S2616" s="9">
        <v>200807262</v>
      </c>
      <c r="T2616" s="9">
        <v>260000000</v>
      </c>
      <c r="U2616" s="9">
        <f>IMDB4[[#This Row],[Gross Revenue]]-IMDB4[[#This Row],[Budget]]</f>
        <v>-59192738</v>
      </c>
      <c r="V2616" s="9" t="str">
        <f>IF(IMDB4[[#This Row],[Profit]]&gt;0,"Hit","Flop")</f>
        <v>Flop</v>
      </c>
      <c r="W2616" s="9" t="str" cm="1">
        <f t="array" ref="W2616">_xlfn.IFS(IMDB4[[#This Row],[IMDb Score (1-10)]]&gt;=8,"Excellent",IMDB4[[#This Row],[IMDb Score (1-10)]]&gt;=7,"Good",IMDB4[[#This Row],[IMDb Score (1-10)]]&gt;=5,"Average",TRUE,"Poor")</f>
        <v>Good</v>
      </c>
      <c r="X2616" s="9" t="str">
        <f>IF(IMDB4[[#This Row],[Duration (min)]]&lt;90,"Short",IF(IMDB4[[#This Row],[Duration (min)]]&lt;=120,"Medium", "Long"))</f>
        <v>Medium</v>
      </c>
    </row>
    <row r="2617" spans="1:24" x14ac:dyDescent="0.25">
      <c r="A2617" s="1" t="s">
        <v>2788</v>
      </c>
      <c r="B2617" s="2">
        <v>36947</v>
      </c>
      <c r="C2617" s="30">
        <f>YEAR(IMDB4[[#This Row],[Release Date]])</f>
        <v>2001</v>
      </c>
      <c r="D2617" s="30" t="str">
        <f>FLOOR(IMDB4[[#This Row],[Year]],10)&amp;"s"</f>
        <v>2000s</v>
      </c>
      <c r="E2617" s="1" t="s">
        <v>32</v>
      </c>
      <c r="F2617" s="1" t="s">
        <v>20</v>
      </c>
      <c r="G2617" s="1" t="s">
        <v>3</v>
      </c>
      <c r="H2617" s="1" t="s">
        <v>4</v>
      </c>
      <c r="I2617" s="1" t="s">
        <v>132</v>
      </c>
      <c r="J2617" s="1" t="s">
        <v>2789</v>
      </c>
      <c r="K2617" s="1" t="s">
        <v>2790</v>
      </c>
      <c r="L2617" s="30">
        <v>799</v>
      </c>
      <c r="M2617" s="30">
        <v>4291</v>
      </c>
      <c r="N2617" s="30">
        <v>2</v>
      </c>
      <c r="O2617" s="30">
        <v>0</v>
      </c>
      <c r="P2617" s="27">
        <v>6.3</v>
      </c>
      <c r="Q2617" s="30">
        <v>37</v>
      </c>
      <c r="R2617" s="30">
        <v>89</v>
      </c>
      <c r="S2617" s="9">
        <v>13903262</v>
      </c>
      <c r="T2617" s="9">
        <v>11000000</v>
      </c>
      <c r="U2617" s="9">
        <f>IMDB4[[#This Row],[Gross Revenue]]-IMDB4[[#This Row],[Budget]]</f>
        <v>2903262</v>
      </c>
      <c r="V2617" s="9" t="str">
        <f>IF(IMDB4[[#This Row],[Profit]]&gt;0,"Hit","Flop")</f>
        <v>Hit</v>
      </c>
      <c r="W2617" s="9" t="str" cm="1">
        <f t="array" ref="W2617">_xlfn.IFS(IMDB4[[#This Row],[IMDb Score (1-10)]]&gt;=8,"Excellent",IMDB4[[#This Row],[IMDb Score (1-10)]]&gt;=7,"Good",IMDB4[[#This Row],[IMDb Score (1-10)]]&gt;=5,"Average",TRUE,"Poor")</f>
        <v>Average</v>
      </c>
      <c r="X2617" s="9" t="str">
        <f>IF(IMDB4[[#This Row],[Duration (min)]]&lt;90,"Short",IF(IMDB4[[#This Row],[Duration (min)]]&lt;=120,"Medium", "Long"))</f>
        <v>Short</v>
      </c>
    </row>
    <row r="2618" spans="1:24" x14ac:dyDescent="0.25">
      <c r="A2618" s="1" t="s">
        <v>5601</v>
      </c>
      <c r="B2618" s="2">
        <v>40476</v>
      </c>
      <c r="C2618" s="30">
        <f>YEAR(IMDB4[[#This Row],[Release Date]])</f>
        <v>2010</v>
      </c>
      <c r="D2618" s="30" t="str">
        <f>FLOOR(IMDB4[[#This Row],[Year]],10)&amp;"s"</f>
        <v>2010s</v>
      </c>
      <c r="E2618" s="1" t="s">
        <v>32</v>
      </c>
      <c r="F2618" s="1" t="s">
        <v>91</v>
      </c>
      <c r="G2618" s="1" t="s">
        <v>3</v>
      </c>
      <c r="H2618" s="1" t="s">
        <v>4</v>
      </c>
      <c r="I2618" s="1" t="s">
        <v>92</v>
      </c>
      <c r="J2618" s="1" t="s">
        <v>5602</v>
      </c>
      <c r="K2618" s="1" t="s">
        <v>427</v>
      </c>
      <c r="L2618" s="30">
        <v>798</v>
      </c>
      <c r="M2618" s="30">
        <v>2537</v>
      </c>
      <c r="N2618" s="30">
        <v>0</v>
      </c>
      <c r="O2618" s="30">
        <v>0</v>
      </c>
      <c r="P2618" s="27">
        <v>4.8</v>
      </c>
      <c r="Q2618" s="30">
        <v>160</v>
      </c>
      <c r="R2618" s="30">
        <v>107</v>
      </c>
      <c r="S2618" s="9">
        <v>14637490</v>
      </c>
      <c r="T2618" s="9">
        <v>25000000</v>
      </c>
      <c r="U2618" s="9">
        <f>IMDB4[[#This Row],[Gross Revenue]]-IMDB4[[#This Row],[Budget]]</f>
        <v>-10362510</v>
      </c>
      <c r="V2618" s="9" t="str">
        <f>IF(IMDB4[[#This Row],[Profit]]&gt;0,"Hit","Flop")</f>
        <v>Flop</v>
      </c>
      <c r="W2618" s="9" t="str" cm="1">
        <f t="array" ref="W2618">_xlfn.IFS(IMDB4[[#This Row],[IMDb Score (1-10)]]&gt;=8,"Excellent",IMDB4[[#This Row],[IMDb Score (1-10)]]&gt;=7,"Good",IMDB4[[#This Row],[IMDb Score (1-10)]]&gt;=5,"Average",TRUE,"Poor")</f>
        <v>Poor</v>
      </c>
      <c r="X2618" s="9" t="str">
        <f>IF(IMDB4[[#This Row],[Duration (min)]]&lt;90,"Short",IF(IMDB4[[#This Row],[Duration (min)]]&lt;=120,"Medium", "Long"))</f>
        <v>Medium</v>
      </c>
    </row>
    <row r="2619" spans="1:24" x14ac:dyDescent="0.25">
      <c r="A2619" s="1" t="s">
        <v>4446</v>
      </c>
      <c r="B2619" s="2">
        <v>39003</v>
      </c>
      <c r="C2619" s="30">
        <f>YEAR(IMDB4[[#This Row],[Release Date]])</f>
        <v>2006</v>
      </c>
      <c r="D2619" s="30" t="str">
        <f>FLOOR(IMDB4[[#This Row],[Year]],10)&amp;"s"</f>
        <v>2000s</v>
      </c>
      <c r="E2619" s="1" t="s">
        <v>32</v>
      </c>
      <c r="F2619" s="1" t="s">
        <v>20</v>
      </c>
      <c r="G2619" s="1" t="s">
        <v>3</v>
      </c>
      <c r="H2619" s="1" t="s">
        <v>83</v>
      </c>
      <c r="I2619" s="1" t="s">
        <v>92</v>
      </c>
      <c r="J2619" s="1" t="s">
        <v>2080</v>
      </c>
      <c r="K2619" s="1" t="s">
        <v>4447</v>
      </c>
      <c r="L2619" s="30">
        <v>798</v>
      </c>
      <c r="M2619" s="30">
        <v>2217</v>
      </c>
      <c r="N2619" s="30">
        <v>76</v>
      </c>
      <c r="O2619" s="30">
        <v>0</v>
      </c>
      <c r="P2619" s="27">
        <v>6.6</v>
      </c>
      <c r="Q2619" s="30">
        <v>200</v>
      </c>
      <c r="R2619" s="30">
        <v>90</v>
      </c>
      <c r="S2619" s="9">
        <v>136432</v>
      </c>
      <c r="T2619" s="9">
        <v>5000000</v>
      </c>
      <c r="U2619" s="9">
        <f>IMDB4[[#This Row],[Gross Revenue]]-IMDB4[[#This Row],[Budget]]</f>
        <v>-4863568</v>
      </c>
      <c r="V2619" s="9" t="str">
        <f>IF(IMDB4[[#This Row],[Profit]]&gt;0,"Hit","Flop")</f>
        <v>Flop</v>
      </c>
      <c r="W2619" s="9" t="str" cm="1">
        <f t="array" ref="W2619">_xlfn.IFS(IMDB4[[#This Row],[IMDb Score (1-10)]]&gt;=8,"Excellent",IMDB4[[#This Row],[IMDb Score (1-10)]]&gt;=7,"Good",IMDB4[[#This Row],[IMDb Score (1-10)]]&gt;=5,"Average",TRUE,"Poor")</f>
        <v>Average</v>
      </c>
      <c r="X2619" s="9" t="str">
        <f>IF(IMDB4[[#This Row],[Duration (min)]]&lt;90,"Short",IF(IMDB4[[#This Row],[Duration (min)]]&lt;=120,"Medium", "Long"))</f>
        <v>Medium</v>
      </c>
    </row>
    <row r="2620" spans="1:24" x14ac:dyDescent="0.25">
      <c r="A2620" s="1" t="s">
        <v>2079</v>
      </c>
      <c r="B2620" s="2">
        <v>36473</v>
      </c>
      <c r="C2620" s="30">
        <f>YEAR(IMDB4[[#This Row],[Release Date]])</f>
        <v>1999</v>
      </c>
      <c r="D2620" s="30" t="str">
        <f>FLOOR(IMDB4[[#This Row],[Year]],10)&amp;"s"</f>
        <v>1990s</v>
      </c>
      <c r="E2620" s="1" t="s">
        <v>32</v>
      </c>
      <c r="F2620" s="1" t="s">
        <v>20</v>
      </c>
      <c r="G2620" s="1" t="s">
        <v>3</v>
      </c>
      <c r="H2620" s="1" t="s">
        <v>83</v>
      </c>
      <c r="I2620" s="1" t="s">
        <v>92</v>
      </c>
      <c r="J2620" s="1" t="s">
        <v>2080</v>
      </c>
      <c r="K2620" s="1" t="s">
        <v>2081</v>
      </c>
      <c r="L2620" s="30">
        <v>798</v>
      </c>
      <c r="M2620" s="30">
        <v>1430</v>
      </c>
      <c r="N2620" s="30">
        <v>8</v>
      </c>
      <c r="O2620" s="30">
        <v>0</v>
      </c>
      <c r="P2620" s="27">
        <v>7.1</v>
      </c>
      <c r="Q2620" s="30">
        <v>47</v>
      </c>
      <c r="R2620" s="30">
        <v>99</v>
      </c>
      <c r="S2620" s="9">
        <v>104257</v>
      </c>
      <c r="T2620" s="9">
        <v>2200000</v>
      </c>
      <c r="U2620" s="9">
        <f>IMDB4[[#This Row],[Gross Revenue]]-IMDB4[[#This Row],[Budget]]</f>
        <v>-2095743</v>
      </c>
      <c r="V2620" s="9" t="str">
        <f>IF(IMDB4[[#This Row],[Profit]]&gt;0,"Hit","Flop")</f>
        <v>Flop</v>
      </c>
      <c r="W2620" s="9" t="str" cm="1">
        <f t="array" ref="W2620">_xlfn.IFS(IMDB4[[#This Row],[IMDb Score (1-10)]]&gt;=8,"Excellent",IMDB4[[#This Row],[IMDb Score (1-10)]]&gt;=7,"Good",IMDB4[[#This Row],[IMDb Score (1-10)]]&gt;=5,"Average",TRUE,"Poor")</f>
        <v>Good</v>
      </c>
      <c r="X2620" s="9" t="str">
        <f>IF(IMDB4[[#This Row],[Duration (min)]]&lt;90,"Short",IF(IMDB4[[#This Row],[Duration (min)]]&lt;=120,"Medium", "Long"))</f>
        <v>Medium</v>
      </c>
    </row>
    <row r="2621" spans="1:24" x14ac:dyDescent="0.25">
      <c r="A2621" s="1" t="s">
        <v>4790</v>
      </c>
      <c r="B2621" s="2">
        <v>39276</v>
      </c>
      <c r="C2621" s="30">
        <f>YEAR(IMDB4[[#This Row],[Release Date]])</f>
        <v>2007</v>
      </c>
      <c r="D2621" s="30" t="str">
        <f>FLOOR(IMDB4[[#This Row],[Year]],10)&amp;"s"</f>
        <v>2000s</v>
      </c>
      <c r="E2621" s="1" t="s">
        <v>32</v>
      </c>
      <c r="F2621" s="1" t="s">
        <v>9</v>
      </c>
      <c r="G2621" s="1" t="s">
        <v>3</v>
      </c>
      <c r="H2621" s="1" t="s">
        <v>4</v>
      </c>
      <c r="I2621" s="1" t="s">
        <v>92</v>
      </c>
      <c r="J2621" s="1" t="s">
        <v>4791</v>
      </c>
      <c r="K2621" s="1" t="s">
        <v>3352</v>
      </c>
      <c r="L2621" s="30">
        <v>797</v>
      </c>
      <c r="M2621" s="30">
        <v>2073</v>
      </c>
      <c r="N2621" s="30">
        <v>26</v>
      </c>
      <c r="O2621" s="30">
        <v>1000</v>
      </c>
      <c r="P2621" s="27">
        <v>6.4</v>
      </c>
      <c r="Q2621" s="30">
        <v>78</v>
      </c>
      <c r="R2621" s="30">
        <v>90</v>
      </c>
      <c r="S2621" s="9">
        <v>303439</v>
      </c>
      <c r="T2621" s="9">
        <v>8000000</v>
      </c>
      <c r="U2621" s="9">
        <f>IMDB4[[#This Row],[Gross Revenue]]-IMDB4[[#This Row],[Budget]]</f>
        <v>-7696561</v>
      </c>
      <c r="V2621" s="9" t="str">
        <f>IF(IMDB4[[#This Row],[Profit]]&gt;0,"Hit","Flop")</f>
        <v>Flop</v>
      </c>
      <c r="W2621" s="9" t="str" cm="1">
        <f t="array" ref="W2621">_xlfn.IFS(IMDB4[[#This Row],[IMDb Score (1-10)]]&gt;=8,"Excellent",IMDB4[[#This Row],[IMDb Score (1-10)]]&gt;=7,"Good",IMDB4[[#This Row],[IMDb Score (1-10)]]&gt;=5,"Average",TRUE,"Poor")</f>
        <v>Average</v>
      </c>
      <c r="X2621" s="9" t="str">
        <f>IF(IMDB4[[#This Row],[Duration (min)]]&lt;90,"Short",IF(IMDB4[[#This Row],[Duration (min)]]&lt;=120,"Medium", "Long"))</f>
        <v>Medium</v>
      </c>
    </row>
    <row r="2622" spans="1:24" x14ac:dyDescent="0.25">
      <c r="A2622" s="1" t="s">
        <v>5460</v>
      </c>
      <c r="B2622" s="2">
        <v>39899</v>
      </c>
      <c r="C2622" s="30">
        <f>YEAR(IMDB4[[#This Row],[Release Date]])</f>
        <v>2009</v>
      </c>
      <c r="D2622" s="30" t="str">
        <f>FLOOR(IMDB4[[#This Row],[Year]],10)&amp;"s"</f>
        <v>2000s</v>
      </c>
      <c r="E2622" s="1" t="s">
        <v>32</v>
      </c>
      <c r="F2622" s="1" t="s">
        <v>9</v>
      </c>
      <c r="G2622" s="1" t="s">
        <v>3</v>
      </c>
      <c r="H2622" s="1" t="s">
        <v>4</v>
      </c>
      <c r="I2622" s="1" t="s">
        <v>132</v>
      </c>
      <c r="J2622" s="1" t="s">
        <v>5461</v>
      </c>
      <c r="K2622" s="1" t="s">
        <v>5462</v>
      </c>
      <c r="L2622" s="30">
        <v>796</v>
      </c>
      <c r="M2622" s="30">
        <v>2633</v>
      </c>
      <c r="N2622" s="30">
        <v>0</v>
      </c>
      <c r="O2622" s="30">
        <v>10000</v>
      </c>
      <c r="P2622" s="27">
        <v>6.9</v>
      </c>
      <c r="Q2622" s="30">
        <v>230</v>
      </c>
      <c r="R2622" s="30">
        <v>111</v>
      </c>
      <c r="S2622" s="9">
        <v>13034417</v>
      </c>
      <c r="T2622" s="9">
        <v>15000000</v>
      </c>
      <c r="U2622" s="9">
        <f>IMDB4[[#This Row],[Gross Revenue]]-IMDB4[[#This Row],[Budget]]</f>
        <v>-1965583</v>
      </c>
      <c r="V2622" s="9" t="str">
        <f>IF(IMDB4[[#This Row],[Profit]]&gt;0,"Hit","Flop")</f>
        <v>Flop</v>
      </c>
      <c r="W2622" s="9" t="str" cm="1">
        <f t="array" ref="W2622">_xlfn.IFS(IMDB4[[#This Row],[IMDb Score (1-10)]]&gt;=8,"Excellent",IMDB4[[#This Row],[IMDb Score (1-10)]]&gt;=7,"Good",IMDB4[[#This Row],[IMDb Score (1-10)]]&gt;=5,"Average",TRUE,"Poor")</f>
        <v>Average</v>
      </c>
      <c r="X2622" s="9" t="str">
        <f>IF(IMDB4[[#This Row],[Duration (min)]]&lt;90,"Short",IF(IMDB4[[#This Row],[Duration (min)]]&lt;=120,"Medium", "Long"))</f>
        <v>Medium</v>
      </c>
    </row>
    <row r="2623" spans="1:24" x14ac:dyDescent="0.25">
      <c r="A2623" s="1" t="s">
        <v>1176</v>
      </c>
      <c r="B2623" s="2">
        <v>34888</v>
      </c>
      <c r="C2623" s="30">
        <f>YEAR(IMDB4[[#This Row],[Release Date]])</f>
        <v>1995</v>
      </c>
      <c r="D2623" s="30" t="str">
        <f>FLOOR(IMDB4[[#This Row],[Year]],10)&amp;"s"</f>
        <v>1990s</v>
      </c>
      <c r="E2623" s="1" t="s">
        <v>32</v>
      </c>
      <c r="F2623" s="1" t="s">
        <v>20</v>
      </c>
      <c r="G2623" s="1" t="s">
        <v>3</v>
      </c>
      <c r="H2623" s="1" t="s">
        <v>4</v>
      </c>
      <c r="I2623" s="1" t="s">
        <v>84</v>
      </c>
      <c r="J2623" s="1" t="s">
        <v>227</v>
      </c>
      <c r="K2623" s="1" t="s">
        <v>1177</v>
      </c>
      <c r="L2623" s="30">
        <v>795</v>
      </c>
      <c r="M2623" s="30">
        <v>2638</v>
      </c>
      <c r="N2623" s="30">
        <v>52</v>
      </c>
      <c r="O2623" s="30">
        <v>0</v>
      </c>
      <c r="P2623" s="27">
        <v>6</v>
      </c>
      <c r="Q2623" s="30">
        <v>26</v>
      </c>
      <c r="R2623" s="30">
        <v>100</v>
      </c>
      <c r="S2623" s="9">
        <v>100328194</v>
      </c>
      <c r="T2623" s="9">
        <v>50000000</v>
      </c>
      <c r="U2623" s="9">
        <f>IMDB4[[#This Row],[Gross Revenue]]-IMDB4[[#This Row],[Budget]]</f>
        <v>50328194</v>
      </c>
      <c r="V2623" s="9" t="str">
        <f>IF(IMDB4[[#This Row],[Profit]]&gt;0,"Hit","Flop")</f>
        <v>Hit</v>
      </c>
      <c r="W2623" s="9" t="str" cm="1">
        <f t="array" ref="W2623">_xlfn.IFS(IMDB4[[#This Row],[IMDb Score (1-10)]]&gt;=8,"Excellent",IMDB4[[#This Row],[IMDb Score (1-10)]]&gt;=7,"Good",IMDB4[[#This Row],[IMDb Score (1-10)]]&gt;=5,"Average",TRUE,"Poor")</f>
        <v>Average</v>
      </c>
      <c r="X2623" s="9" t="str">
        <f>IF(IMDB4[[#This Row],[Duration (min)]]&lt;90,"Short",IF(IMDB4[[#This Row],[Duration (min)]]&lt;=120,"Medium", "Long"))</f>
        <v>Medium</v>
      </c>
    </row>
    <row r="2624" spans="1:24" x14ac:dyDescent="0.25">
      <c r="A2624" s="1" t="s">
        <v>6710</v>
      </c>
      <c r="B2624" s="2">
        <v>41794</v>
      </c>
      <c r="C2624" s="30">
        <f>YEAR(IMDB4[[#This Row],[Release Date]])</f>
        <v>2014</v>
      </c>
      <c r="D2624" s="30" t="str">
        <f>FLOOR(IMDB4[[#This Row],[Year]],10)&amp;"s"</f>
        <v>2010s</v>
      </c>
      <c r="E2624" s="1" t="s">
        <v>32</v>
      </c>
      <c r="F2624" s="1" t="s">
        <v>77</v>
      </c>
      <c r="G2624" s="1" t="s">
        <v>3</v>
      </c>
      <c r="H2624" s="1" t="s">
        <v>338</v>
      </c>
      <c r="I2624" s="1" t="s">
        <v>132</v>
      </c>
      <c r="J2624" s="1" t="s">
        <v>6711</v>
      </c>
      <c r="K2624" s="1" t="s">
        <v>1230</v>
      </c>
      <c r="L2624" s="30">
        <v>795</v>
      </c>
      <c r="M2624" s="30">
        <v>1099</v>
      </c>
      <c r="N2624" s="30">
        <v>545</v>
      </c>
      <c r="O2624" s="30">
        <v>20000</v>
      </c>
      <c r="P2624" s="27">
        <v>5.6</v>
      </c>
      <c r="Q2624" s="30">
        <v>272</v>
      </c>
      <c r="R2624" s="30">
        <v>105</v>
      </c>
      <c r="S2624" s="9">
        <v>23219748</v>
      </c>
      <c r="T2624" s="9">
        <v>80000000</v>
      </c>
      <c r="U2624" s="9">
        <f>IMDB4[[#This Row],[Gross Revenue]]-IMDB4[[#This Row],[Budget]]</f>
        <v>-56780252</v>
      </c>
      <c r="V2624" s="9" t="str">
        <f>IF(IMDB4[[#This Row],[Profit]]&gt;0,"Hit","Flop")</f>
        <v>Flop</v>
      </c>
      <c r="W2624" s="9" t="str" cm="1">
        <f t="array" ref="W2624">_xlfn.IFS(IMDB4[[#This Row],[IMDb Score (1-10)]]&gt;=8,"Excellent",IMDB4[[#This Row],[IMDb Score (1-10)]]&gt;=7,"Good",IMDB4[[#This Row],[IMDb Score (1-10)]]&gt;=5,"Average",TRUE,"Poor")</f>
        <v>Average</v>
      </c>
      <c r="X2624" s="9" t="str">
        <f>IF(IMDB4[[#This Row],[Duration (min)]]&lt;90,"Short",IF(IMDB4[[#This Row],[Duration (min)]]&lt;=120,"Medium", "Long"))</f>
        <v>Medium</v>
      </c>
    </row>
    <row r="2625" spans="1:24" x14ac:dyDescent="0.25">
      <c r="A2625" s="1" t="s">
        <v>226</v>
      </c>
      <c r="B2625" s="2">
        <v>27566</v>
      </c>
      <c r="C2625" s="30">
        <f>YEAR(IMDB4[[#This Row],[Release Date]])</f>
        <v>1975</v>
      </c>
      <c r="D2625" s="30" t="str">
        <f>FLOOR(IMDB4[[#This Row],[Year]],10)&amp;"s"</f>
        <v>1970s</v>
      </c>
      <c r="E2625" s="1" t="s">
        <v>32</v>
      </c>
      <c r="F2625" s="1" t="s">
        <v>40</v>
      </c>
      <c r="G2625" s="1" t="s">
        <v>3</v>
      </c>
      <c r="H2625" s="1" t="s">
        <v>83</v>
      </c>
      <c r="I2625" s="1" t="s">
        <v>84</v>
      </c>
      <c r="J2625" s="1" t="s">
        <v>227</v>
      </c>
      <c r="K2625" s="1" t="s">
        <v>228</v>
      </c>
      <c r="L2625" s="30">
        <v>795</v>
      </c>
      <c r="M2625" s="30">
        <v>2158</v>
      </c>
      <c r="N2625" s="30">
        <v>0</v>
      </c>
      <c r="O2625" s="30">
        <v>14000</v>
      </c>
      <c r="P2625" s="27">
        <v>8.3000000000000007</v>
      </c>
      <c r="Q2625" s="30">
        <v>131</v>
      </c>
      <c r="R2625" s="30">
        <v>91</v>
      </c>
      <c r="S2625" s="9">
        <v>1229197</v>
      </c>
      <c r="T2625" s="9">
        <v>229575</v>
      </c>
      <c r="U2625" s="9">
        <f>IMDB4[[#This Row],[Gross Revenue]]-IMDB4[[#This Row],[Budget]]</f>
        <v>999622</v>
      </c>
      <c r="V2625" s="9" t="str">
        <f>IF(IMDB4[[#This Row],[Profit]]&gt;0,"Hit","Flop")</f>
        <v>Hit</v>
      </c>
      <c r="W2625" s="9" t="str" cm="1">
        <f t="array" ref="W2625">_xlfn.IFS(IMDB4[[#This Row],[IMDb Score (1-10)]]&gt;=8,"Excellent",IMDB4[[#This Row],[IMDb Score (1-10)]]&gt;=7,"Good",IMDB4[[#This Row],[IMDb Score (1-10)]]&gt;=5,"Average",TRUE,"Poor")</f>
        <v>Excellent</v>
      </c>
      <c r="X2625" s="9" t="str">
        <f>IF(IMDB4[[#This Row],[Duration (min)]]&lt;90,"Short",IF(IMDB4[[#This Row],[Duration (min)]]&lt;=120,"Medium", "Long"))</f>
        <v>Medium</v>
      </c>
    </row>
    <row r="2626" spans="1:24" x14ac:dyDescent="0.25">
      <c r="A2626" s="1" t="s">
        <v>4868</v>
      </c>
      <c r="B2626" s="2">
        <v>39677</v>
      </c>
      <c r="C2626" s="30">
        <f>YEAR(IMDB4[[#This Row],[Release Date]])</f>
        <v>2008</v>
      </c>
      <c r="D2626" s="30" t="str">
        <f>FLOOR(IMDB4[[#This Row],[Year]],10)&amp;"s"</f>
        <v>2000s</v>
      </c>
      <c r="E2626" s="1" t="s">
        <v>32</v>
      </c>
      <c r="F2626" s="1" t="s">
        <v>40</v>
      </c>
      <c r="G2626" s="1" t="s">
        <v>3</v>
      </c>
      <c r="H2626" s="1" t="s">
        <v>4</v>
      </c>
      <c r="I2626" s="1" t="s">
        <v>84</v>
      </c>
      <c r="J2626" s="1" t="s">
        <v>227</v>
      </c>
      <c r="K2626" s="1" t="s">
        <v>4869</v>
      </c>
      <c r="L2626" s="30">
        <v>795</v>
      </c>
      <c r="M2626" s="30">
        <v>2449</v>
      </c>
      <c r="N2626" s="30">
        <v>0</v>
      </c>
      <c r="O2626" s="30">
        <v>211</v>
      </c>
      <c r="P2626" s="27">
        <v>4.4000000000000004</v>
      </c>
      <c r="Q2626" s="30">
        <v>41</v>
      </c>
      <c r="R2626" s="30">
        <v>94</v>
      </c>
      <c r="S2626" s="9">
        <v>511920</v>
      </c>
      <c r="T2626" s="9">
        <v>40000000</v>
      </c>
      <c r="U2626" s="9">
        <f>IMDB4[[#This Row],[Gross Revenue]]-IMDB4[[#This Row],[Budget]]</f>
        <v>-39488080</v>
      </c>
      <c r="V2626" s="9" t="str">
        <f>IF(IMDB4[[#This Row],[Profit]]&gt;0,"Hit","Flop")</f>
        <v>Flop</v>
      </c>
      <c r="W2626" s="9" t="str" cm="1">
        <f t="array" ref="W2626">_xlfn.IFS(IMDB4[[#This Row],[IMDb Score (1-10)]]&gt;=8,"Excellent",IMDB4[[#This Row],[IMDb Score (1-10)]]&gt;=7,"Good",IMDB4[[#This Row],[IMDb Score (1-10)]]&gt;=5,"Average",TRUE,"Poor")</f>
        <v>Poor</v>
      </c>
      <c r="X2626" s="9" t="str">
        <f>IF(IMDB4[[#This Row],[Duration (min)]]&lt;90,"Short",IF(IMDB4[[#This Row],[Duration (min)]]&lt;=120,"Medium", "Long"))</f>
        <v>Medium</v>
      </c>
    </row>
    <row r="2627" spans="1:24" x14ac:dyDescent="0.25">
      <c r="A2627" s="1" t="s">
        <v>1496</v>
      </c>
      <c r="B2627" s="2">
        <v>35558</v>
      </c>
      <c r="C2627" s="30">
        <f>YEAR(IMDB4[[#This Row],[Release Date]])</f>
        <v>1997</v>
      </c>
      <c r="D2627" s="30" t="str">
        <f>FLOOR(IMDB4[[#This Row],[Year]],10)&amp;"s"</f>
        <v>1990s</v>
      </c>
      <c r="E2627" s="1" t="s">
        <v>32</v>
      </c>
      <c r="F2627" s="1" t="s">
        <v>20</v>
      </c>
      <c r="G2627" s="1" t="s">
        <v>3</v>
      </c>
      <c r="H2627" s="1" t="s">
        <v>4</v>
      </c>
      <c r="I2627" s="1" t="s">
        <v>92</v>
      </c>
      <c r="J2627" s="1" t="s">
        <v>227</v>
      </c>
      <c r="K2627" s="1" t="s">
        <v>1497</v>
      </c>
      <c r="L2627" s="30">
        <v>795</v>
      </c>
      <c r="M2627" s="30">
        <v>2655</v>
      </c>
      <c r="N2627" s="30">
        <v>71</v>
      </c>
      <c r="O2627" s="30">
        <v>89</v>
      </c>
      <c r="P2627" s="27">
        <v>3.5</v>
      </c>
      <c r="Q2627" s="30">
        <v>29</v>
      </c>
      <c r="R2627" s="30">
        <v>86</v>
      </c>
      <c r="S2627" s="9">
        <v>15447</v>
      </c>
      <c r="T2627" s="9">
        <v>10000000</v>
      </c>
      <c r="U2627" s="9">
        <f>IMDB4[[#This Row],[Gross Revenue]]-IMDB4[[#This Row],[Budget]]</f>
        <v>-9984553</v>
      </c>
      <c r="V2627" s="9" t="str">
        <f>IF(IMDB4[[#This Row],[Profit]]&gt;0,"Hit","Flop")</f>
        <v>Flop</v>
      </c>
      <c r="W2627" s="9" t="str" cm="1">
        <f t="array" ref="W2627">_xlfn.IFS(IMDB4[[#This Row],[IMDb Score (1-10)]]&gt;=8,"Excellent",IMDB4[[#This Row],[IMDb Score (1-10)]]&gt;=7,"Good",IMDB4[[#This Row],[IMDb Score (1-10)]]&gt;=5,"Average",TRUE,"Poor")</f>
        <v>Poor</v>
      </c>
      <c r="X2627" s="9" t="str">
        <f>IF(IMDB4[[#This Row],[Duration (min)]]&lt;90,"Short",IF(IMDB4[[#This Row],[Duration (min)]]&lt;=120,"Medium", "Long"))</f>
        <v>Short</v>
      </c>
    </row>
    <row r="2628" spans="1:24" x14ac:dyDescent="0.25">
      <c r="A2628" s="1" t="s">
        <v>485</v>
      </c>
      <c r="B2628" s="2">
        <v>31355</v>
      </c>
      <c r="C2628" s="30">
        <f>YEAR(IMDB4[[#This Row],[Release Date]])</f>
        <v>1985</v>
      </c>
      <c r="D2628" s="30" t="str">
        <f>FLOOR(IMDB4[[#This Row],[Year]],10)&amp;"s"</f>
        <v>1980s</v>
      </c>
      <c r="E2628" s="1" t="s">
        <v>32</v>
      </c>
      <c r="F2628" s="1" t="s">
        <v>77</v>
      </c>
      <c r="G2628" s="1" t="s">
        <v>3</v>
      </c>
      <c r="H2628" s="1" t="s">
        <v>334</v>
      </c>
      <c r="I2628" s="1" t="s">
        <v>132</v>
      </c>
      <c r="J2628" s="1" t="s">
        <v>486</v>
      </c>
      <c r="K2628" s="1" t="s">
        <v>336</v>
      </c>
      <c r="L2628" s="30">
        <v>794</v>
      </c>
      <c r="M2628" s="30">
        <v>1529</v>
      </c>
      <c r="N2628" s="30">
        <v>750</v>
      </c>
      <c r="O2628" s="30">
        <v>0</v>
      </c>
      <c r="P2628" s="27">
        <v>6.2</v>
      </c>
      <c r="Q2628" s="30">
        <v>117</v>
      </c>
      <c r="R2628" s="30">
        <v>107</v>
      </c>
      <c r="S2628" s="9">
        <v>36200000</v>
      </c>
      <c r="T2628" s="9">
        <v>12305523</v>
      </c>
      <c r="U2628" s="9">
        <f>IMDB4[[#This Row],[Gross Revenue]]-IMDB4[[#This Row],[Budget]]</f>
        <v>23894477</v>
      </c>
      <c r="V2628" s="9" t="str">
        <f>IF(IMDB4[[#This Row],[Profit]]&gt;0,"Hit","Flop")</f>
        <v>Hit</v>
      </c>
      <c r="W2628" s="9" t="str" cm="1">
        <f t="array" ref="W2628">_xlfn.IFS(IMDB4[[#This Row],[IMDb Score (1-10)]]&gt;=8,"Excellent",IMDB4[[#This Row],[IMDb Score (1-10)]]&gt;=7,"Good",IMDB4[[#This Row],[IMDb Score (1-10)]]&gt;=5,"Average",TRUE,"Poor")</f>
        <v>Average</v>
      </c>
      <c r="X2628" s="9" t="str">
        <f>IF(IMDB4[[#This Row],[Duration (min)]]&lt;90,"Short",IF(IMDB4[[#This Row],[Duration (min)]]&lt;=120,"Medium", "Long"))</f>
        <v>Medium</v>
      </c>
    </row>
    <row r="2629" spans="1:24" x14ac:dyDescent="0.25">
      <c r="A2629" s="1" t="s">
        <v>3926</v>
      </c>
      <c r="B2629" s="2">
        <v>38571</v>
      </c>
      <c r="C2629" s="30">
        <f>YEAR(IMDB4[[#This Row],[Release Date]])</f>
        <v>2005</v>
      </c>
      <c r="D2629" s="30" t="str">
        <f>FLOOR(IMDB4[[#This Row],[Year]],10)&amp;"s"</f>
        <v>2000s</v>
      </c>
      <c r="E2629" s="1" t="s">
        <v>32</v>
      </c>
      <c r="F2629" s="1" t="s">
        <v>9</v>
      </c>
      <c r="G2629" s="1" t="s">
        <v>3</v>
      </c>
      <c r="H2629" s="1" t="s">
        <v>4</v>
      </c>
      <c r="I2629" s="1" t="s">
        <v>132</v>
      </c>
      <c r="J2629" s="1" t="s">
        <v>3927</v>
      </c>
      <c r="K2629" s="1" t="s">
        <v>1744</v>
      </c>
      <c r="L2629" s="30">
        <v>794</v>
      </c>
      <c r="M2629" s="30">
        <v>1467</v>
      </c>
      <c r="N2629" s="30">
        <v>179</v>
      </c>
      <c r="O2629" s="30">
        <v>0</v>
      </c>
      <c r="P2629" s="27">
        <v>5.6</v>
      </c>
      <c r="Q2629" s="30">
        <v>196</v>
      </c>
      <c r="R2629" s="30">
        <v>103</v>
      </c>
      <c r="S2629" s="9">
        <v>25472967</v>
      </c>
      <c r="T2629" s="9">
        <v>30000000</v>
      </c>
      <c r="U2629" s="9">
        <f>IMDB4[[#This Row],[Gross Revenue]]-IMDB4[[#This Row],[Budget]]</f>
        <v>-4527033</v>
      </c>
      <c r="V2629" s="9" t="str">
        <f>IF(IMDB4[[#This Row],[Profit]]&gt;0,"Hit","Flop")</f>
        <v>Flop</v>
      </c>
      <c r="W2629" s="9" t="str" cm="1">
        <f t="array" ref="W2629">_xlfn.IFS(IMDB4[[#This Row],[IMDb Score (1-10)]]&gt;=8,"Excellent",IMDB4[[#This Row],[IMDb Score (1-10)]]&gt;=7,"Good",IMDB4[[#This Row],[IMDb Score (1-10)]]&gt;=5,"Average",TRUE,"Poor")</f>
        <v>Average</v>
      </c>
      <c r="X2629" s="9" t="str">
        <f>IF(IMDB4[[#This Row],[Duration (min)]]&lt;90,"Short",IF(IMDB4[[#This Row],[Duration (min)]]&lt;=120,"Medium", "Long"))</f>
        <v>Medium</v>
      </c>
    </row>
    <row r="2630" spans="1:24" x14ac:dyDescent="0.25">
      <c r="A2630" s="1" t="s">
        <v>2168</v>
      </c>
      <c r="B2630" s="2">
        <v>36519</v>
      </c>
      <c r="C2630" s="30">
        <f>YEAR(IMDB4[[#This Row],[Release Date]])</f>
        <v>1999</v>
      </c>
      <c r="D2630" s="30" t="str">
        <f>FLOOR(IMDB4[[#This Row],[Year]],10)&amp;"s"</f>
        <v>1990s</v>
      </c>
      <c r="E2630" s="1" t="s">
        <v>32</v>
      </c>
      <c r="F2630" s="1" t="s">
        <v>20</v>
      </c>
      <c r="G2630" s="1" t="s">
        <v>3</v>
      </c>
      <c r="H2630" s="1" t="s">
        <v>83</v>
      </c>
      <c r="I2630" s="1" t="s">
        <v>92</v>
      </c>
      <c r="J2630" s="1" t="s">
        <v>2169</v>
      </c>
      <c r="K2630" s="1" t="s">
        <v>1198</v>
      </c>
      <c r="L2630" s="30">
        <v>793</v>
      </c>
      <c r="M2630" s="30">
        <v>1987</v>
      </c>
      <c r="N2630" s="30">
        <v>99</v>
      </c>
      <c r="O2630" s="30">
        <v>93</v>
      </c>
      <c r="P2630" s="27">
        <v>6.1</v>
      </c>
      <c r="Q2630" s="30">
        <v>29</v>
      </c>
      <c r="R2630" s="30">
        <v>92</v>
      </c>
      <c r="S2630" s="9">
        <v>177840</v>
      </c>
      <c r="T2630" s="9">
        <v>250000</v>
      </c>
      <c r="U2630" s="9">
        <f>IMDB4[[#This Row],[Gross Revenue]]-IMDB4[[#This Row],[Budget]]</f>
        <v>-72160</v>
      </c>
      <c r="V2630" s="9" t="str">
        <f>IF(IMDB4[[#This Row],[Profit]]&gt;0,"Hit","Flop")</f>
        <v>Flop</v>
      </c>
      <c r="W2630" s="9" t="str" cm="1">
        <f t="array" ref="W2630">_xlfn.IFS(IMDB4[[#This Row],[IMDb Score (1-10)]]&gt;=8,"Excellent",IMDB4[[#This Row],[IMDb Score (1-10)]]&gt;=7,"Good",IMDB4[[#This Row],[IMDb Score (1-10)]]&gt;=5,"Average",TRUE,"Poor")</f>
        <v>Average</v>
      </c>
      <c r="X2630" s="9" t="str">
        <f>IF(IMDB4[[#This Row],[Duration (min)]]&lt;90,"Short",IF(IMDB4[[#This Row],[Duration (min)]]&lt;=120,"Medium", "Long"))</f>
        <v>Medium</v>
      </c>
    </row>
    <row r="2631" spans="1:24" x14ac:dyDescent="0.25">
      <c r="A2631" s="1" t="s">
        <v>1135</v>
      </c>
      <c r="B2631" s="2">
        <v>34352</v>
      </c>
      <c r="C2631" s="30">
        <f>YEAR(IMDB4[[#This Row],[Release Date]])</f>
        <v>1994</v>
      </c>
      <c r="D2631" s="30" t="str">
        <f>FLOOR(IMDB4[[#This Row],[Year]],10)&amp;"s"</f>
        <v>1990s</v>
      </c>
      <c r="E2631" s="1" t="s">
        <v>32</v>
      </c>
      <c r="F2631" s="1" t="s">
        <v>77</v>
      </c>
      <c r="G2631" s="1" t="s">
        <v>3</v>
      </c>
      <c r="H2631" s="1" t="s">
        <v>4</v>
      </c>
      <c r="I2631" s="1" t="s">
        <v>132</v>
      </c>
      <c r="J2631" s="1" t="s">
        <v>1136</v>
      </c>
      <c r="K2631" s="1" t="s">
        <v>564</v>
      </c>
      <c r="L2631" s="30">
        <v>789</v>
      </c>
      <c r="M2631" s="30">
        <v>2085</v>
      </c>
      <c r="N2631" s="30">
        <v>55</v>
      </c>
      <c r="O2631" s="30">
        <v>0</v>
      </c>
      <c r="P2631" s="27">
        <v>6.9</v>
      </c>
      <c r="Q2631" s="30">
        <v>57</v>
      </c>
      <c r="R2631" s="30">
        <v>114</v>
      </c>
      <c r="S2631" s="9">
        <v>119938730</v>
      </c>
      <c r="T2631" s="9">
        <v>18000000</v>
      </c>
      <c r="U2631" s="9">
        <f>IMDB4[[#This Row],[Gross Revenue]]-IMDB4[[#This Row],[Budget]]</f>
        <v>101938730</v>
      </c>
      <c r="V2631" s="9" t="str">
        <f>IF(IMDB4[[#This Row],[Profit]]&gt;0,"Hit","Flop")</f>
        <v>Hit</v>
      </c>
      <c r="W2631" s="9" t="str" cm="1">
        <f t="array" ref="W2631">_xlfn.IFS(IMDB4[[#This Row],[IMDb Score (1-10)]]&gt;=8,"Excellent",IMDB4[[#This Row],[IMDb Score (1-10)]]&gt;=7,"Good",IMDB4[[#This Row],[IMDb Score (1-10)]]&gt;=5,"Average",TRUE,"Poor")</f>
        <v>Average</v>
      </c>
      <c r="X2631" s="9" t="str">
        <f>IF(IMDB4[[#This Row],[Duration (min)]]&lt;90,"Short",IF(IMDB4[[#This Row],[Duration (min)]]&lt;=120,"Medium", "Long"))</f>
        <v>Medium</v>
      </c>
    </row>
    <row r="2632" spans="1:24" x14ac:dyDescent="0.25">
      <c r="A2632" s="1" t="s">
        <v>1994</v>
      </c>
      <c r="B2632" s="2">
        <v>36337</v>
      </c>
      <c r="C2632" s="30">
        <f>YEAR(IMDB4[[#This Row],[Release Date]])</f>
        <v>1999</v>
      </c>
      <c r="D2632" s="30" t="str">
        <f>FLOOR(IMDB4[[#This Row],[Year]],10)&amp;"s"</f>
        <v>1990s</v>
      </c>
      <c r="E2632" s="1" t="s">
        <v>32</v>
      </c>
      <c r="F2632" s="1" t="s">
        <v>77</v>
      </c>
      <c r="G2632" s="1" t="s">
        <v>3</v>
      </c>
      <c r="H2632" s="1" t="s">
        <v>4</v>
      </c>
      <c r="I2632" s="1" t="s">
        <v>132</v>
      </c>
      <c r="J2632" s="1" t="s">
        <v>1136</v>
      </c>
      <c r="K2632" s="1" t="s">
        <v>1555</v>
      </c>
      <c r="L2632" s="30">
        <v>789</v>
      </c>
      <c r="M2632" s="30">
        <v>2986</v>
      </c>
      <c r="N2632" s="30">
        <v>10</v>
      </c>
      <c r="O2632" s="30">
        <v>0</v>
      </c>
      <c r="P2632" s="27">
        <v>6.3</v>
      </c>
      <c r="Q2632" s="30">
        <v>40</v>
      </c>
      <c r="R2632" s="30">
        <v>93</v>
      </c>
      <c r="S2632" s="9">
        <v>68208190</v>
      </c>
      <c r="T2632" s="9">
        <v>65000000</v>
      </c>
      <c r="U2632" s="9">
        <f>IMDB4[[#This Row],[Gross Revenue]]-IMDB4[[#This Row],[Budget]]</f>
        <v>3208190</v>
      </c>
      <c r="V2632" s="9" t="str">
        <f>IF(IMDB4[[#This Row],[Profit]]&gt;0,"Hit","Flop")</f>
        <v>Hit</v>
      </c>
      <c r="W2632" s="9" t="str" cm="1">
        <f t="array" ref="W2632">_xlfn.IFS(IMDB4[[#This Row],[IMDb Score (1-10)]]&gt;=8,"Excellent",IMDB4[[#This Row],[IMDb Score (1-10)]]&gt;=7,"Good",IMDB4[[#This Row],[IMDb Score (1-10)]]&gt;=5,"Average",TRUE,"Poor")</f>
        <v>Average</v>
      </c>
      <c r="X2632" s="9" t="str">
        <f>IF(IMDB4[[#This Row],[Duration (min)]]&lt;90,"Short",IF(IMDB4[[#This Row],[Duration (min)]]&lt;=120,"Medium", "Long"))</f>
        <v>Medium</v>
      </c>
    </row>
    <row r="2633" spans="1:24" x14ac:dyDescent="0.25">
      <c r="A2633" s="1" t="s">
        <v>1288</v>
      </c>
      <c r="B2633" s="2">
        <v>34745</v>
      </c>
      <c r="C2633" s="30">
        <f>YEAR(IMDB4[[#This Row],[Release Date]])</f>
        <v>1995</v>
      </c>
      <c r="D2633" s="30" t="str">
        <f>FLOOR(IMDB4[[#This Row],[Year]],10)&amp;"s"</f>
        <v>1990s</v>
      </c>
      <c r="E2633" s="1" t="s">
        <v>32</v>
      </c>
      <c r="F2633" s="1" t="s">
        <v>77</v>
      </c>
      <c r="G2633" s="1" t="s">
        <v>3</v>
      </c>
      <c r="H2633" s="1" t="s">
        <v>4</v>
      </c>
      <c r="I2633" s="1" t="s">
        <v>92</v>
      </c>
      <c r="J2633" s="1" t="s">
        <v>1136</v>
      </c>
      <c r="K2633" s="1" t="s">
        <v>1289</v>
      </c>
      <c r="L2633" s="30">
        <v>789</v>
      </c>
      <c r="M2633" s="30">
        <v>2318</v>
      </c>
      <c r="N2633" s="30">
        <v>14</v>
      </c>
      <c r="O2633" s="30">
        <v>1000</v>
      </c>
      <c r="P2633" s="27">
        <v>5.4</v>
      </c>
      <c r="Q2633" s="30">
        <v>47</v>
      </c>
      <c r="R2633" s="30">
        <v>92</v>
      </c>
      <c r="S2633" s="9">
        <v>50024083</v>
      </c>
      <c r="T2633" s="9">
        <v>60000000</v>
      </c>
      <c r="U2633" s="9">
        <f>IMDB4[[#This Row],[Gross Revenue]]-IMDB4[[#This Row],[Budget]]</f>
        <v>-9975917</v>
      </c>
      <c r="V2633" s="9" t="str">
        <f>IF(IMDB4[[#This Row],[Profit]]&gt;0,"Hit","Flop")</f>
        <v>Flop</v>
      </c>
      <c r="W2633" s="9" t="str" cm="1">
        <f t="array" ref="W2633">_xlfn.IFS(IMDB4[[#This Row],[IMDb Score (1-10)]]&gt;=8,"Excellent",IMDB4[[#This Row],[IMDb Score (1-10)]]&gt;=7,"Good",IMDB4[[#This Row],[IMDb Score (1-10)]]&gt;=5,"Average",TRUE,"Poor")</f>
        <v>Average</v>
      </c>
      <c r="X2633" s="9" t="str">
        <f>IF(IMDB4[[#This Row],[Duration (min)]]&lt;90,"Short",IF(IMDB4[[#This Row],[Duration (min)]]&lt;=120,"Medium", "Long"))</f>
        <v>Medium</v>
      </c>
    </row>
    <row r="2634" spans="1:24" x14ac:dyDescent="0.25">
      <c r="A2634" s="1" t="s">
        <v>3327</v>
      </c>
      <c r="B2634" s="2">
        <v>37865</v>
      </c>
      <c r="C2634" s="30">
        <f>YEAR(IMDB4[[#This Row],[Release Date]])</f>
        <v>2003</v>
      </c>
      <c r="D2634" s="30" t="str">
        <f>FLOOR(IMDB4[[#This Row],[Year]],10)&amp;"s"</f>
        <v>2000s</v>
      </c>
      <c r="E2634" s="1" t="s">
        <v>32</v>
      </c>
      <c r="F2634" s="1" t="s">
        <v>9</v>
      </c>
      <c r="G2634" s="1" t="s">
        <v>3</v>
      </c>
      <c r="H2634" s="1" t="s">
        <v>4</v>
      </c>
      <c r="I2634" s="1" t="s">
        <v>132</v>
      </c>
      <c r="J2634" s="1" t="s">
        <v>3328</v>
      </c>
      <c r="K2634" s="1" t="s">
        <v>970</v>
      </c>
      <c r="L2634" s="30">
        <v>789</v>
      </c>
      <c r="M2634" s="30">
        <v>1671</v>
      </c>
      <c r="N2634" s="30">
        <v>33</v>
      </c>
      <c r="O2634" s="30">
        <v>953</v>
      </c>
      <c r="P2634" s="27">
        <v>6.3</v>
      </c>
      <c r="Q2634" s="30">
        <v>84</v>
      </c>
      <c r="R2634" s="30">
        <v>280</v>
      </c>
      <c r="S2634" s="9">
        <v>12870569</v>
      </c>
      <c r="T2634" s="9">
        <v>56000000</v>
      </c>
      <c r="U2634" s="9">
        <f>IMDB4[[#This Row],[Gross Revenue]]-IMDB4[[#This Row],[Budget]]</f>
        <v>-43129431</v>
      </c>
      <c r="V2634" s="9" t="str">
        <f>IF(IMDB4[[#This Row],[Profit]]&gt;0,"Hit","Flop")</f>
        <v>Flop</v>
      </c>
      <c r="W2634" s="9" t="str" cm="1">
        <f t="array" ref="W2634">_xlfn.IFS(IMDB4[[#This Row],[IMDb Score (1-10)]]&gt;=8,"Excellent",IMDB4[[#This Row],[IMDb Score (1-10)]]&gt;=7,"Good",IMDB4[[#This Row],[IMDb Score (1-10)]]&gt;=5,"Average",TRUE,"Poor")</f>
        <v>Average</v>
      </c>
      <c r="X2634" s="9" t="str">
        <f>IF(IMDB4[[#This Row],[Duration (min)]]&lt;90,"Short",IF(IMDB4[[#This Row],[Duration (min)]]&lt;=120,"Medium", "Long"))</f>
        <v>Long</v>
      </c>
    </row>
    <row r="2635" spans="1:24" x14ac:dyDescent="0.25">
      <c r="A2635" s="1" t="s">
        <v>6142</v>
      </c>
      <c r="B2635" s="2">
        <v>41244</v>
      </c>
      <c r="C2635" s="30">
        <f>YEAR(IMDB4[[#This Row],[Release Date]])</f>
        <v>2012</v>
      </c>
      <c r="D2635" s="30" t="str">
        <f>FLOOR(IMDB4[[#This Row],[Year]],10)&amp;"s"</f>
        <v>2010s</v>
      </c>
      <c r="E2635" s="1" t="s">
        <v>32</v>
      </c>
      <c r="F2635" s="1" t="s">
        <v>77</v>
      </c>
      <c r="G2635" s="1" t="s">
        <v>3</v>
      </c>
      <c r="H2635" s="1" t="s">
        <v>161</v>
      </c>
      <c r="I2635" s="1" t="s">
        <v>132</v>
      </c>
      <c r="J2635" s="1" t="s">
        <v>5264</v>
      </c>
      <c r="K2635" s="1" t="s">
        <v>6143</v>
      </c>
      <c r="L2635" s="30">
        <v>788</v>
      </c>
      <c r="M2635" s="30">
        <v>1414</v>
      </c>
      <c r="N2635" s="30">
        <v>4</v>
      </c>
      <c r="O2635" s="30">
        <v>10000</v>
      </c>
      <c r="P2635" s="27">
        <v>6.1</v>
      </c>
      <c r="Q2635" s="30">
        <v>289</v>
      </c>
      <c r="R2635" s="30">
        <v>95</v>
      </c>
      <c r="S2635" s="9">
        <v>14291570</v>
      </c>
      <c r="T2635" s="9">
        <v>20000000</v>
      </c>
      <c r="U2635" s="9">
        <f>IMDB4[[#This Row],[Gross Revenue]]-IMDB4[[#This Row],[Budget]]</f>
        <v>-5708430</v>
      </c>
      <c r="V2635" s="9" t="str">
        <f>IF(IMDB4[[#This Row],[Profit]]&gt;0,"Hit","Flop")</f>
        <v>Flop</v>
      </c>
      <c r="W2635" s="9" t="str" cm="1">
        <f t="array" ref="W2635">_xlfn.IFS(IMDB4[[#This Row],[IMDb Score (1-10)]]&gt;=8,"Excellent",IMDB4[[#This Row],[IMDb Score (1-10)]]&gt;=7,"Good",IMDB4[[#This Row],[IMDb Score (1-10)]]&gt;=5,"Average",TRUE,"Poor")</f>
        <v>Average</v>
      </c>
      <c r="X2635" s="9" t="str">
        <f>IF(IMDB4[[#This Row],[Duration (min)]]&lt;90,"Short",IF(IMDB4[[#This Row],[Duration (min)]]&lt;=120,"Medium", "Long"))</f>
        <v>Medium</v>
      </c>
    </row>
    <row r="2636" spans="1:24" x14ac:dyDescent="0.25">
      <c r="A2636" s="1" t="s">
        <v>5263</v>
      </c>
      <c r="B2636" s="2">
        <v>39899</v>
      </c>
      <c r="C2636" s="30">
        <f>YEAR(IMDB4[[#This Row],[Release Date]])</f>
        <v>2009</v>
      </c>
      <c r="D2636" s="30" t="str">
        <f>FLOOR(IMDB4[[#This Row],[Year]],10)&amp;"s"</f>
        <v>2000s</v>
      </c>
      <c r="E2636" s="1" t="s">
        <v>32</v>
      </c>
      <c r="F2636" s="1" t="s">
        <v>77</v>
      </c>
      <c r="G2636" s="1" t="s">
        <v>3</v>
      </c>
      <c r="H2636" s="1" t="s">
        <v>83</v>
      </c>
      <c r="I2636" s="1" t="s">
        <v>92</v>
      </c>
      <c r="J2636" s="1" t="s">
        <v>5264</v>
      </c>
      <c r="K2636" s="1" t="s">
        <v>5265</v>
      </c>
      <c r="L2636" s="30">
        <v>788</v>
      </c>
      <c r="M2636" s="30">
        <v>2486</v>
      </c>
      <c r="N2636" s="30">
        <v>12</v>
      </c>
      <c r="O2636" s="30">
        <v>0</v>
      </c>
      <c r="P2636" s="27">
        <v>7.2</v>
      </c>
      <c r="Q2636" s="30">
        <v>224</v>
      </c>
      <c r="R2636" s="30">
        <v>97</v>
      </c>
      <c r="S2636" s="9">
        <v>1818681</v>
      </c>
      <c r="T2636" s="9">
        <v>7300000</v>
      </c>
      <c r="U2636" s="9">
        <f>IMDB4[[#This Row],[Gross Revenue]]-IMDB4[[#This Row],[Budget]]</f>
        <v>-5481319</v>
      </c>
      <c r="V2636" s="9" t="str">
        <f>IF(IMDB4[[#This Row],[Profit]]&gt;0,"Hit","Flop")</f>
        <v>Flop</v>
      </c>
      <c r="W2636" s="9" t="str" cm="1">
        <f t="array" ref="W2636">_xlfn.IFS(IMDB4[[#This Row],[IMDb Score (1-10)]]&gt;=8,"Excellent",IMDB4[[#This Row],[IMDb Score (1-10)]]&gt;=7,"Good",IMDB4[[#This Row],[IMDb Score (1-10)]]&gt;=5,"Average",TRUE,"Poor")</f>
        <v>Good</v>
      </c>
      <c r="X2636" s="9" t="str">
        <f>IF(IMDB4[[#This Row],[Duration (min)]]&lt;90,"Short",IF(IMDB4[[#This Row],[Duration (min)]]&lt;=120,"Medium", "Long"))</f>
        <v>Medium</v>
      </c>
    </row>
    <row r="2637" spans="1:24" x14ac:dyDescent="0.25">
      <c r="A2637" s="1" t="s">
        <v>3964</v>
      </c>
      <c r="B2637" s="2">
        <v>38555</v>
      </c>
      <c r="C2637" s="30">
        <f>YEAR(IMDB4[[#This Row],[Release Date]])</f>
        <v>2005</v>
      </c>
      <c r="D2637" s="30" t="str">
        <f>FLOOR(IMDB4[[#This Row],[Year]],10)&amp;"s"</f>
        <v>2000s</v>
      </c>
      <c r="E2637" s="1" t="s">
        <v>32</v>
      </c>
      <c r="F2637" s="1" t="s">
        <v>20</v>
      </c>
      <c r="G2637" s="1" t="s">
        <v>3</v>
      </c>
      <c r="H2637" s="1" t="s">
        <v>4</v>
      </c>
      <c r="I2637" s="1" t="s">
        <v>132</v>
      </c>
      <c r="J2637" s="1" t="s">
        <v>3965</v>
      </c>
      <c r="K2637" s="1" t="s">
        <v>1375</v>
      </c>
      <c r="L2637" s="30">
        <v>787</v>
      </c>
      <c r="M2637" s="30">
        <v>1827</v>
      </c>
      <c r="N2637" s="30">
        <v>101</v>
      </c>
      <c r="O2637" s="30">
        <v>0</v>
      </c>
      <c r="P2637" s="27">
        <v>6.2</v>
      </c>
      <c r="Q2637" s="30">
        <v>124</v>
      </c>
      <c r="R2637" s="30">
        <v>104</v>
      </c>
      <c r="S2637" s="9">
        <v>42071069</v>
      </c>
      <c r="T2637" s="9">
        <v>30000000</v>
      </c>
      <c r="U2637" s="9">
        <f>IMDB4[[#This Row],[Gross Revenue]]-IMDB4[[#This Row],[Budget]]</f>
        <v>12071069</v>
      </c>
      <c r="V2637" s="9" t="str">
        <f>IF(IMDB4[[#This Row],[Profit]]&gt;0,"Hit","Flop")</f>
        <v>Hit</v>
      </c>
      <c r="W2637" s="9" t="str" cm="1">
        <f t="array" ref="W2637">_xlfn.IFS(IMDB4[[#This Row],[IMDb Score (1-10)]]&gt;=8,"Excellent",IMDB4[[#This Row],[IMDb Score (1-10)]]&gt;=7,"Good",IMDB4[[#This Row],[IMDb Score (1-10)]]&gt;=5,"Average",TRUE,"Poor")</f>
        <v>Average</v>
      </c>
      <c r="X2637" s="9" t="str">
        <f>IF(IMDB4[[#This Row],[Duration (min)]]&lt;90,"Short",IF(IMDB4[[#This Row],[Duration (min)]]&lt;=120,"Medium", "Long"))</f>
        <v>Medium</v>
      </c>
    </row>
    <row r="2638" spans="1:24" x14ac:dyDescent="0.25">
      <c r="A2638" s="1" t="s">
        <v>3726</v>
      </c>
      <c r="B2638" s="2">
        <v>38327</v>
      </c>
      <c r="C2638" s="30">
        <f>YEAR(IMDB4[[#This Row],[Release Date]])</f>
        <v>2004</v>
      </c>
      <c r="D2638" s="30" t="str">
        <f>FLOOR(IMDB4[[#This Row],[Year]],10)&amp;"s"</f>
        <v>2000s</v>
      </c>
      <c r="E2638" s="1" t="s">
        <v>32</v>
      </c>
      <c r="F2638" s="1" t="s">
        <v>77</v>
      </c>
      <c r="G2638" s="1" t="s">
        <v>3</v>
      </c>
      <c r="H2638" s="1" t="s">
        <v>4</v>
      </c>
      <c r="I2638" s="1" t="s">
        <v>132</v>
      </c>
      <c r="J2638" s="1" t="s">
        <v>3727</v>
      </c>
      <c r="K2638" s="1" t="s">
        <v>3728</v>
      </c>
      <c r="L2638" s="30">
        <v>787</v>
      </c>
      <c r="M2638" s="30">
        <v>2915</v>
      </c>
      <c r="N2638" s="30">
        <v>2</v>
      </c>
      <c r="O2638" s="30">
        <v>269</v>
      </c>
      <c r="P2638" s="27">
        <v>5.8</v>
      </c>
      <c r="Q2638" s="30">
        <v>77</v>
      </c>
      <c r="R2638" s="30">
        <v>84</v>
      </c>
      <c r="S2638" s="9">
        <v>15712072</v>
      </c>
      <c r="T2638" s="9">
        <v>20000000</v>
      </c>
      <c r="U2638" s="9">
        <f>IMDB4[[#This Row],[Gross Revenue]]-IMDB4[[#This Row],[Budget]]</f>
        <v>-4287928</v>
      </c>
      <c r="V2638" s="9" t="str">
        <f>IF(IMDB4[[#This Row],[Profit]]&gt;0,"Hit","Flop")</f>
        <v>Flop</v>
      </c>
      <c r="W2638" s="9" t="str" cm="1">
        <f t="array" ref="W2638">_xlfn.IFS(IMDB4[[#This Row],[IMDb Score (1-10)]]&gt;=8,"Excellent",IMDB4[[#This Row],[IMDb Score (1-10)]]&gt;=7,"Good",IMDB4[[#This Row],[IMDb Score (1-10)]]&gt;=5,"Average",TRUE,"Poor")</f>
        <v>Average</v>
      </c>
      <c r="X2638" s="9" t="str">
        <f>IF(IMDB4[[#This Row],[Duration (min)]]&lt;90,"Short",IF(IMDB4[[#This Row],[Duration (min)]]&lt;=120,"Medium", "Long"))</f>
        <v>Short</v>
      </c>
    </row>
    <row r="2639" spans="1:24" x14ac:dyDescent="0.25">
      <c r="A2639" s="1" t="s">
        <v>4291</v>
      </c>
      <c r="B2639" s="2">
        <v>38752</v>
      </c>
      <c r="C2639" s="30">
        <f>YEAR(IMDB4[[#This Row],[Release Date]])</f>
        <v>2006</v>
      </c>
      <c r="D2639" s="30" t="str">
        <f>FLOOR(IMDB4[[#This Row],[Year]],10)&amp;"s"</f>
        <v>2000s</v>
      </c>
      <c r="E2639" s="1" t="s">
        <v>32</v>
      </c>
      <c r="F2639" s="1" t="s">
        <v>40</v>
      </c>
      <c r="G2639" s="1" t="s">
        <v>3</v>
      </c>
      <c r="H2639" s="1" t="s">
        <v>4</v>
      </c>
      <c r="I2639" s="1" t="s">
        <v>28</v>
      </c>
      <c r="J2639" s="1" t="s">
        <v>3965</v>
      </c>
      <c r="K2639" s="1" t="s">
        <v>4292</v>
      </c>
      <c r="L2639" s="30">
        <v>787</v>
      </c>
      <c r="M2639" s="30">
        <v>2185</v>
      </c>
      <c r="N2639" s="30">
        <v>3</v>
      </c>
      <c r="O2639" s="30">
        <v>346</v>
      </c>
      <c r="P2639" s="27">
        <v>2.8</v>
      </c>
      <c r="Q2639" s="30">
        <v>31</v>
      </c>
      <c r="R2639" s="30">
        <v>77</v>
      </c>
      <c r="S2639" s="9">
        <v>7382993</v>
      </c>
      <c r="T2639" s="9">
        <v>20000000</v>
      </c>
      <c r="U2639" s="9">
        <f>IMDB4[[#This Row],[Gross Revenue]]-IMDB4[[#This Row],[Budget]]</f>
        <v>-12617007</v>
      </c>
      <c r="V2639" s="9" t="str">
        <f>IF(IMDB4[[#This Row],[Profit]]&gt;0,"Hit","Flop")</f>
        <v>Flop</v>
      </c>
      <c r="W2639" s="9" t="str" cm="1">
        <f t="array" ref="W2639">_xlfn.IFS(IMDB4[[#This Row],[IMDb Score (1-10)]]&gt;=8,"Excellent",IMDB4[[#This Row],[IMDb Score (1-10)]]&gt;=7,"Good",IMDB4[[#This Row],[IMDb Score (1-10)]]&gt;=5,"Average",TRUE,"Poor")</f>
        <v>Poor</v>
      </c>
      <c r="X2639" s="9" t="str">
        <f>IF(IMDB4[[#This Row],[Duration (min)]]&lt;90,"Short",IF(IMDB4[[#This Row],[Duration (min)]]&lt;=120,"Medium", "Long"))</f>
        <v>Short</v>
      </c>
    </row>
    <row r="2640" spans="1:24" x14ac:dyDescent="0.25">
      <c r="A2640" s="1" t="s">
        <v>3471</v>
      </c>
      <c r="B2640" s="2">
        <v>37749</v>
      </c>
      <c r="C2640" s="30">
        <f>YEAR(IMDB4[[#This Row],[Release Date]])</f>
        <v>2003</v>
      </c>
      <c r="D2640" s="30" t="str">
        <f>FLOOR(IMDB4[[#This Row],[Year]],10)&amp;"s"</f>
        <v>2000s</v>
      </c>
      <c r="E2640" s="1" t="s">
        <v>32</v>
      </c>
      <c r="F2640" s="1" t="s">
        <v>9</v>
      </c>
      <c r="G2640" s="1" t="s">
        <v>3</v>
      </c>
      <c r="H2640" s="1" t="s">
        <v>4</v>
      </c>
      <c r="I2640" s="1" t="s">
        <v>5</v>
      </c>
      <c r="J2640" s="1" t="s">
        <v>1734</v>
      </c>
      <c r="K2640" s="1" t="s">
        <v>1734</v>
      </c>
      <c r="L2640" s="30">
        <v>787</v>
      </c>
      <c r="M2640" s="30">
        <v>883</v>
      </c>
      <c r="N2640" s="30">
        <v>787</v>
      </c>
      <c r="O2640" s="30">
        <v>952</v>
      </c>
      <c r="P2640" s="27">
        <v>5</v>
      </c>
      <c r="Q2640" s="30">
        <v>115</v>
      </c>
      <c r="R2640" s="30">
        <v>93</v>
      </c>
      <c r="S2640" s="9">
        <v>365734</v>
      </c>
      <c r="T2640" s="9">
        <v>10000000</v>
      </c>
      <c r="U2640" s="9">
        <f>IMDB4[[#This Row],[Gross Revenue]]-IMDB4[[#This Row],[Budget]]</f>
        <v>-9634266</v>
      </c>
      <c r="V2640" s="9" t="str">
        <f>IF(IMDB4[[#This Row],[Profit]]&gt;0,"Hit","Flop")</f>
        <v>Flop</v>
      </c>
      <c r="W2640" s="9" t="str" cm="1">
        <f t="array" ref="W2640">_xlfn.IFS(IMDB4[[#This Row],[IMDb Score (1-10)]]&gt;=8,"Excellent",IMDB4[[#This Row],[IMDb Score (1-10)]]&gt;=7,"Good",IMDB4[[#This Row],[IMDb Score (1-10)]]&gt;=5,"Average",TRUE,"Poor")</f>
        <v>Average</v>
      </c>
      <c r="X2640" s="9" t="str">
        <f>IF(IMDB4[[#This Row],[Duration (min)]]&lt;90,"Short",IF(IMDB4[[#This Row],[Duration (min)]]&lt;=120,"Medium", "Long"))</f>
        <v>Medium</v>
      </c>
    </row>
    <row r="2641" spans="1:24" x14ac:dyDescent="0.25">
      <c r="A2641" s="1" t="s">
        <v>5763</v>
      </c>
      <c r="B2641" s="2">
        <v>40557</v>
      </c>
      <c r="C2641" s="30">
        <f>YEAR(IMDB4[[#This Row],[Release Date]])</f>
        <v>2011</v>
      </c>
      <c r="D2641" s="30" t="str">
        <f>FLOOR(IMDB4[[#This Row],[Year]],10)&amp;"s"</f>
        <v>2010s</v>
      </c>
      <c r="E2641" s="1" t="s">
        <v>32</v>
      </c>
      <c r="F2641" s="1" t="s">
        <v>40</v>
      </c>
      <c r="G2641" s="1" t="s">
        <v>3</v>
      </c>
      <c r="H2641" s="1" t="s">
        <v>4</v>
      </c>
      <c r="I2641" s="1" t="s">
        <v>92</v>
      </c>
      <c r="J2641" s="1" t="s">
        <v>2110</v>
      </c>
      <c r="K2641" s="1" t="s">
        <v>5764</v>
      </c>
      <c r="L2641" s="30">
        <v>786</v>
      </c>
      <c r="M2641" s="30">
        <v>2462</v>
      </c>
      <c r="N2641" s="30">
        <v>12</v>
      </c>
      <c r="O2641" s="30">
        <v>21000</v>
      </c>
      <c r="P2641" s="27">
        <v>6.3</v>
      </c>
      <c r="Q2641" s="30">
        <v>161</v>
      </c>
      <c r="R2641" s="30">
        <v>90</v>
      </c>
      <c r="S2641" s="9">
        <v>35033759</v>
      </c>
      <c r="T2641" s="9">
        <v>19000000</v>
      </c>
      <c r="U2641" s="9">
        <f>IMDB4[[#This Row],[Gross Revenue]]-IMDB4[[#This Row],[Budget]]</f>
        <v>16033759</v>
      </c>
      <c r="V2641" s="9" t="str">
        <f>IF(IMDB4[[#This Row],[Profit]]&gt;0,"Hit","Flop")</f>
        <v>Hit</v>
      </c>
      <c r="W2641" s="9" t="str" cm="1">
        <f t="array" ref="W2641">_xlfn.IFS(IMDB4[[#This Row],[IMDb Score (1-10)]]&gt;=8,"Excellent",IMDB4[[#This Row],[IMDb Score (1-10)]]&gt;=7,"Good",IMDB4[[#This Row],[IMDb Score (1-10)]]&gt;=5,"Average",TRUE,"Poor")</f>
        <v>Average</v>
      </c>
      <c r="X2641" s="9" t="str">
        <f>IF(IMDB4[[#This Row],[Duration (min)]]&lt;90,"Short",IF(IMDB4[[#This Row],[Duration (min)]]&lt;=120,"Medium", "Long"))</f>
        <v>Medium</v>
      </c>
    </row>
    <row r="2642" spans="1:24" x14ac:dyDescent="0.25">
      <c r="A2642" s="1" t="s">
        <v>2109</v>
      </c>
      <c r="B2642" s="2">
        <v>36523</v>
      </c>
      <c r="C2642" s="30">
        <f>YEAR(IMDB4[[#This Row],[Release Date]])</f>
        <v>1999</v>
      </c>
      <c r="D2642" s="30" t="str">
        <f>FLOOR(IMDB4[[#This Row],[Year]],10)&amp;"s"</f>
        <v>1990s</v>
      </c>
      <c r="E2642" s="1" t="s">
        <v>32</v>
      </c>
      <c r="F2642" s="1" t="s">
        <v>9</v>
      </c>
      <c r="G2642" s="1" t="s">
        <v>3</v>
      </c>
      <c r="H2642" s="1" t="s">
        <v>4</v>
      </c>
      <c r="I2642" s="1" t="s">
        <v>92</v>
      </c>
      <c r="J2642" s="1" t="s">
        <v>2110</v>
      </c>
      <c r="K2642" s="1" t="s">
        <v>1511</v>
      </c>
      <c r="L2642" s="30">
        <v>786</v>
      </c>
      <c r="M2642" s="30">
        <v>1906</v>
      </c>
      <c r="N2642" s="30">
        <v>0</v>
      </c>
      <c r="O2642" s="30">
        <v>13000</v>
      </c>
      <c r="P2642" s="27">
        <v>8</v>
      </c>
      <c r="Q2642" s="30">
        <v>224</v>
      </c>
      <c r="R2642" s="30">
        <v>188</v>
      </c>
      <c r="S2642" s="9">
        <v>22450975</v>
      </c>
      <c r="T2642" s="9">
        <v>37000000</v>
      </c>
      <c r="U2642" s="9">
        <f>IMDB4[[#This Row],[Gross Revenue]]-IMDB4[[#This Row],[Budget]]</f>
        <v>-14549025</v>
      </c>
      <c r="V2642" s="9" t="str">
        <f>IF(IMDB4[[#This Row],[Profit]]&gt;0,"Hit","Flop")</f>
        <v>Flop</v>
      </c>
      <c r="W2642" s="9" t="str" cm="1">
        <f t="array" ref="W2642">_xlfn.IFS(IMDB4[[#This Row],[IMDb Score (1-10)]]&gt;=8,"Excellent",IMDB4[[#This Row],[IMDb Score (1-10)]]&gt;=7,"Good",IMDB4[[#This Row],[IMDb Score (1-10)]]&gt;=5,"Average",TRUE,"Poor")</f>
        <v>Excellent</v>
      </c>
      <c r="X2642" s="9" t="str">
        <f>IF(IMDB4[[#This Row],[Duration (min)]]&lt;90,"Short",IF(IMDB4[[#This Row],[Duration (min)]]&lt;=120,"Medium", "Long"))</f>
        <v>Long</v>
      </c>
    </row>
    <row r="2643" spans="1:24" x14ac:dyDescent="0.25">
      <c r="A2643" s="1" t="s">
        <v>3609</v>
      </c>
      <c r="B2643" s="2">
        <v>38253</v>
      </c>
      <c r="C2643" s="30">
        <f>YEAR(IMDB4[[#This Row],[Release Date]])</f>
        <v>2004</v>
      </c>
      <c r="D2643" s="30" t="str">
        <f>FLOOR(IMDB4[[#This Row],[Year]],10)&amp;"s"</f>
        <v>2000s</v>
      </c>
      <c r="E2643" s="1" t="s">
        <v>32</v>
      </c>
      <c r="F2643" s="1" t="s">
        <v>20</v>
      </c>
      <c r="G2643" s="1" t="s">
        <v>3</v>
      </c>
      <c r="H2643" s="1" t="s">
        <v>4</v>
      </c>
      <c r="I2643" s="1" t="s">
        <v>132</v>
      </c>
      <c r="J2643" s="1" t="s">
        <v>3610</v>
      </c>
      <c r="K2643" s="1" t="s">
        <v>3222</v>
      </c>
      <c r="L2643" s="30">
        <v>786</v>
      </c>
      <c r="M2643" s="30">
        <v>2730</v>
      </c>
      <c r="N2643" s="30">
        <v>54</v>
      </c>
      <c r="O2643" s="30">
        <v>924</v>
      </c>
      <c r="P2643" s="27">
        <v>6.3</v>
      </c>
      <c r="Q2643" s="30">
        <v>76</v>
      </c>
      <c r="R2643" s="30">
        <v>108</v>
      </c>
      <c r="S2643" s="9">
        <v>8054280</v>
      </c>
      <c r="T2643" s="9">
        <v>20000000</v>
      </c>
      <c r="U2643" s="9">
        <f>IMDB4[[#This Row],[Gross Revenue]]-IMDB4[[#This Row],[Budget]]</f>
        <v>-11945720</v>
      </c>
      <c r="V2643" s="9" t="str">
        <f>IF(IMDB4[[#This Row],[Profit]]&gt;0,"Hit","Flop")</f>
        <v>Flop</v>
      </c>
      <c r="W2643" s="9" t="str" cm="1">
        <f t="array" ref="W2643">_xlfn.IFS(IMDB4[[#This Row],[IMDb Score (1-10)]]&gt;=8,"Excellent",IMDB4[[#This Row],[IMDb Score (1-10)]]&gt;=7,"Good",IMDB4[[#This Row],[IMDb Score (1-10)]]&gt;=5,"Average",TRUE,"Poor")</f>
        <v>Average</v>
      </c>
      <c r="X2643" s="9" t="str">
        <f>IF(IMDB4[[#This Row],[Duration (min)]]&lt;90,"Short",IF(IMDB4[[#This Row],[Duration (min)]]&lt;=120,"Medium", "Long"))</f>
        <v>Medium</v>
      </c>
    </row>
    <row r="2644" spans="1:24" x14ac:dyDescent="0.25">
      <c r="A2644" s="1" t="s">
        <v>5760</v>
      </c>
      <c r="B2644" s="2">
        <v>40738</v>
      </c>
      <c r="C2644" s="30">
        <f>YEAR(IMDB4[[#This Row],[Release Date]])</f>
        <v>2011</v>
      </c>
      <c r="D2644" s="30" t="str">
        <f>FLOOR(IMDB4[[#This Row],[Year]],10)&amp;"s"</f>
        <v>2010s</v>
      </c>
      <c r="E2644" s="1" t="s">
        <v>32</v>
      </c>
      <c r="F2644" s="1" t="s">
        <v>9</v>
      </c>
      <c r="G2644" s="1" t="s">
        <v>1525</v>
      </c>
      <c r="H2644" s="1" t="s">
        <v>257</v>
      </c>
      <c r="I2644" s="1" t="s">
        <v>132</v>
      </c>
      <c r="J2644" s="1" t="s">
        <v>5761</v>
      </c>
      <c r="K2644" s="1" t="s">
        <v>5762</v>
      </c>
      <c r="L2644" s="30">
        <v>786</v>
      </c>
      <c r="M2644" s="30">
        <v>2501</v>
      </c>
      <c r="N2644" s="30">
        <v>0</v>
      </c>
      <c r="O2644" s="30">
        <v>48000</v>
      </c>
      <c r="P2644" s="27">
        <v>8.4</v>
      </c>
      <c r="Q2644" s="30">
        <v>354</v>
      </c>
      <c r="R2644" s="30">
        <v>123</v>
      </c>
      <c r="S2644" s="9">
        <v>7098492</v>
      </c>
      <c r="T2644" s="9">
        <v>500000</v>
      </c>
      <c r="U2644" s="9">
        <f>IMDB4[[#This Row],[Gross Revenue]]-IMDB4[[#This Row],[Budget]]</f>
        <v>6598492</v>
      </c>
      <c r="V2644" s="9" t="str">
        <f>IF(IMDB4[[#This Row],[Profit]]&gt;0,"Hit","Flop")</f>
        <v>Hit</v>
      </c>
      <c r="W2644" s="9" t="str" cm="1">
        <f t="array" ref="W2644">_xlfn.IFS(IMDB4[[#This Row],[IMDb Score (1-10)]]&gt;=8,"Excellent",IMDB4[[#This Row],[IMDb Score (1-10)]]&gt;=7,"Good",IMDB4[[#This Row],[IMDb Score (1-10)]]&gt;=5,"Average",TRUE,"Poor")</f>
        <v>Excellent</v>
      </c>
      <c r="X2644" s="9" t="str">
        <f>IF(IMDB4[[#This Row],[Duration (min)]]&lt;90,"Short",IF(IMDB4[[#This Row],[Duration (min)]]&lt;=120,"Medium", "Long"))</f>
        <v>Long</v>
      </c>
    </row>
    <row r="2645" spans="1:24" x14ac:dyDescent="0.25">
      <c r="A2645" s="1" t="s">
        <v>4133</v>
      </c>
      <c r="B2645" s="2">
        <v>38436</v>
      </c>
      <c r="C2645" s="30">
        <f>YEAR(IMDB4[[#This Row],[Release Date]])</f>
        <v>2005</v>
      </c>
      <c r="D2645" s="30" t="str">
        <f>FLOOR(IMDB4[[#This Row],[Year]],10)&amp;"s"</f>
        <v>2000s</v>
      </c>
      <c r="E2645" s="1" t="s">
        <v>32</v>
      </c>
      <c r="F2645" s="1" t="s">
        <v>9</v>
      </c>
      <c r="G2645" s="1" t="s">
        <v>3</v>
      </c>
      <c r="H2645" s="1" t="s">
        <v>4</v>
      </c>
      <c r="I2645" s="1" t="s">
        <v>92</v>
      </c>
      <c r="J2645" s="1" t="s">
        <v>4134</v>
      </c>
      <c r="K2645" s="1" t="s">
        <v>4135</v>
      </c>
      <c r="L2645" s="30">
        <v>786</v>
      </c>
      <c r="M2645" s="30">
        <v>1674</v>
      </c>
      <c r="N2645" s="30">
        <v>0</v>
      </c>
      <c r="O2645" s="30">
        <v>957</v>
      </c>
      <c r="P2645" s="27">
        <v>6.7</v>
      </c>
      <c r="Q2645" s="30">
        <v>52</v>
      </c>
      <c r="R2645" s="30">
        <v>144</v>
      </c>
      <c r="S2645" s="9">
        <v>2483955</v>
      </c>
      <c r="T2645" s="9">
        <v>9600000</v>
      </c>
      <c r="U2645" s="9">
        <f>IMDB4[[#This Row],[Gross Revenue]]-IMDB4[[#This Row],[Budget]]</f>
        <v>-7116045</v>
      </c>
      <c r="V2645" s="9" t="str">
        <f>IF(IMDB4[[#This Row],[Profit]]&gt;0,"Hit","Flop")</f>
        <v>Flop</v>
      </c>
      <c r="W2645" s="9" t="str" cm="1">
        <f t="array" ref="W2645">_xlfn.IFS(IMDB4[[#This Row],[IMDb Score (1-10)]]&gt;=8,"Excellent",IMDB4[[#This Row],[IMDb Score (1-10)]]&gt;=7,"Good",IMDB4[[#This Row],[IMDb Score (1-10)]]&gt;=5,"Average",TRUE,"Poor")</f>
        <v>Average</v>
      </c>
      <c r="X2645" s="9" t="str">
        <f>IF(IMDB4[[#This Row],[Duration (min)]]&lt;90,"Short",IF(IMDB4[[#This Row],[Duration (min)]]&lt;=120,"Medium", "Long"))</f>
        <v>Long</v>
      </c>
    </row>
    <row r="2646" spans="1:24" x14ac:dyDescent="0.25">
      <c r="A2646" s="1" t="s">
        <v>116</v>
      </c>
      <c r="B2646" s="2">
        <v>23519</v>
      </c>
      <c r="C2646" s="30">
        <f>YEAR(IMDB4[[#This Row],[Release Date]])</f>
        <v>1964</v>
      </c>
      <c r="D2646" s="30" t="str">
        <f>FLOOR(IMDB4[[#This Row],[Year]],10)&amp;"s"</f>
        <v>1960s</v>
      </c>
      <c r="E2646" s="1" t="s">
        <v>1</v>
      </c>
      <c r="F2646" s="1" t="s">
        <v>20</v>
      </c>
      <c r="G2646" s="1" t="s">
        <v>3</v>
      </c>
      <c r="H2646" s="1" t="s">
        <v>83</v>
      </c>
      <c r="I2646" s="1" t="s">
        <v>25</v>
      </c>
      <c r="J2646" s="1" t="s">
        <v>117</v>
      </c>
      <c r="K2646" s="1" t="s">
        <v>118</v>
      </c>
      <c r="L2646" s="30">
        <v>785</v>
      </c>
      <c r="M2646" s="30">
        <v>2538</v>
      </c>
      <c r="N2646" s="30">
        <v>44</v>
      </c>
      <c r="O2646" s="30">
        <v>0</v>
      </c>
      <c r="P2646" s="27">
        <v>7.7</v>
      </c>
      <c r="Q2646" s="30">
        <v>105</v>
      </c>
      <c r="R2646" s="30">
        <v>87</v>
      </c>
      <c r="S2646" s="9">
        <v>515005</v>
      </c>
      <c r="T2646" s="9">
        <v>560000</v>
      </c>
      <c r="U2646" s="9">
        <f>IMDB4[[#This Row],[Gross Revenue]]-IMDB4[[#This Row],[Budget]]</f>
        <v>-44995</v>
      </c>
      <c r="V2646" s="9" t="str">
        <f>IF(IMDB4[[#This Row],[Profit]]&gt;0,"Hit","Flop")</f>
        <v>Flop</v>
      </c>
      <c r="W2646" s="9" t="str" cm="1">
        <f t="array" ref="W2646">_xlfn.IFS(IMDB4[[#This Row],[IMDb Score (1-10)]]&gt;=8,"Excellent",IMDB4[[#This Row],[IMDb Score (1-10)]]&gt;=7,"Good",IMDB4[[#This Row],[IMDb Score (1-10)]]&gt;=5,"Average",TRUE,"Poor")</f>
        <v>Good</v>
      </c>
      <c r="X2646" s="9" t="str">
        <f>IF(IMDB4[[#This Row],[Duration (min)]]&lt;90,"Short",IF(IMDB4[[#This Row],[Duration (min)]]&lt;=120,"Medium", "Long"))</f>
        <v>Short</v>
      </c>
    </row>
    <row r="2647" spans="1:24" x14ac:dyDescent="0.25">
      <c r="A2647" s="1" t="s">
        <v>2526</v>
      </c>
      <c r="B2647" s="2">
        <v>36542</v>
      </c>
      <c r="C2647" s="30">
        <f>YEAR(IMDB4[[#This Row],[Release Date]])</f>
        <v>2000</v>
      </c>
      <c r="D2647" s="30" t="str">
        <f>FLOOR(IMDB4[[#This Row],[Year]],10)&amp;"s"</f>
        <v>2000s</v>
      </c>
      <c r="E2647" s="1" t="s">
        <v>32</v>
      </c>
      <c r="F2647" s="1" t="s">
        <v>77</v>
      </c>
      <c r="G2647" s="1" t="s">
        <v>3</v>
      </c>
      <c r="H2647" s="1" t="s">
        <v>4</v>
      </c>
      <c r="I2647" s="1" t="s">
        <v>132</v>
      </c>
      <c r="J2647" s="1" t="s">
        <v>2527</v>
      </c>
      <c r="K2647" s="1" t="s">
        <v>322</v>
      </c>
      <c r="L2647" s="30">
        <v>784</v>
      </c>
      <c r="M2647" s="30">
        <v>2684</v>
      </c>
      <c r="N2647" s="30">
        <v>249</v>
      </c>
      <c r="O2647" s="30">
        <v>0</v>
      </c>
      <c r="P2647" s="27">
        <v>6.4</v>
      </c>
      <c r="Q2647" s="30">
        <v>231</v>
      </c>
      <c r="R2647" s="30">
        <v>130</v>
      </c>
      <c r="S2647" s="9">
        <v>182618434</v>
      </c>
      <c r="T2647" s="9">
        <v>140000000</v>
      </c>
      <c r="U2647" s="9">
        <f>IMDB4[[#This Row],[Gross Revenue]]-IMDB4[[#This Row],[Budget]]</f>
        <v>42618434</v>
      </c>
      <c r="V2647" s="9" t="str">
        <f>IF(IMDB4[[#This Row],[Profit]]&gt;0,"Hit","Flop")</f>
        <v>Hit</v>
      </c>
      <c r="W2647" s="9" t="str" cm="1">
        <f t="array" ref="W2647">_xlfn.IFS(IMDB4[[#This Row],[IMDb Score (1-10)]]&gt;=8,"Excellent",IMDB4[[#This Row],[IMDb Score (1-10)]]&gt;=7,"Good",IMDB4[[#This Row],[IMDb Score (1-10)]]&gt;=5,"Average",TRUE,"Poor")</f>
        <v>Average</v>
      </c>
      <c r="X2647" s="9" t="str">
        <f>IF(IMDB4[[#This Row],[Duration (min)]]&lt;90,"Short",IF(IMDB4[[#This Row],[Duration (min)]]&lt;=120,"Medium", "Long"))</f>
        <v>Long</v>
      </c>
    </row>
    <row r="2648" spans="1:24" x14ac:dyDescent="0.25">
      <c r="A2648" s="1" t="s">
        <v>1106</v>
      </c>
      <c r="B2648" s="2">
        <v>34498</v>
      </c>
      <c r="C2648" s="30">
        <f>YEAR(IMDB4[[#This Row],[Release Date]])</f>
        <v>1994</v>
      </c>
      <c r="D2648" s="30" t="str">
        <f>FLOOR(IMDB4[[#This Row],[Year]],10)&amp;"s"</f>
        <v>1990s</v>
      </c>
      <c r="E2648" s="1" t="s">
        <v>32</v>
      </c>
      <c r="F2648" s="1" t="s">
        <v>20</v>
      </c>
      <c r="G2648" s="1" t="s">
        <v>3</v>
      </c>
      <c r="H2648" s="1" t="s">
        <v>4</v>
      </c>
      <c r="I2648" s="1" t="s">
        <v>132</v>
      </c>
      <c r="J2648" s="1" t="s">
        <v>1107</v>
      </c>
      <c r="K2648" s="1" t="s">
        <v>647</v>
      </c>
      <c r="L2648" s="30">
        <v>783</v>
      </c>
      <c r="M2648" s="30">
        <v>3126</v>
      </c>
      <c r="N2648" s="30">
        <v>545</v>
      </c>
      <c r="O2648" s="30">
        <v>680</v>
      </c>
      <c r="P2648" s="27">
        <v>6.1</v>
      </c>
      <c r="Q2648" s="30">
        <v>12</v>
      </c>
      <c r="R2648" s="30">
        <v>128</v>
      </c>
      <c r="S2648" s="9">
        <v>24332324</v>
      </c>
      <c r="T2648" s="9">
        <v>40000000</v>
      </c>
      <c r="U2648" s="9">
        <f>IMDB4[[#This Row],[Gross Revenue]]-IMDB4[[#This Row],[Budget]]</f>
        <v>-15667676</v>
      </c>
      <c r="V2648" s="9" t="str">
        <f>IF(IMDB4[[#This Row],[Profit]]&gt;0,"Hit","Flop")</f>
        <v>Flop</v>
      </c>
      <c r="W2648" s="9" t="str" cm="1">
        <f t="array" ref="W2648">_xlfn.IFS(IMDB4[[#This Row],[IMDb Score (1-10)]]&gt;=8,"Excellent",IMDB4[[#This Row],[IMDb Score (1-10)]]&gt;=7,"Good",IMDB4[[#This Row],[IMDb Score (1-10)]]&gt;=5,"Average",TRUE,"Poor")</f>
        <v>Average</v>
      </c>
      <c r="X2648" s="9" t="str">
        <f>IF(IMDB4[[#This Row],[Duration (min)]]&lt;90,"Short",IF(IMDB4[[#This Row],[Duration (min)]]&lt;=120,"Medium", "Long"))</f>
        <v>Long</v>
      </c>
    </row>
    <row r="2649" spans="1:24" x14ac:dyDescent="0.25">
      <c r="A2649" s="1" t="s">
        <v>2669</v>
      </c>
      <c r="B2649" s="2">
        <v>37217</v>
      </c>
      <c r="C2649" s="30">
        <f>YEAR(IMDB4[[#This Row],[Release Date]])</f>
        <v>2001</v>
      </c>
      <c r="D2649" s="30" t="str">
        <f>FLOOR(IMDB4[[#This Row],[Year]],10)&amp;"s"</f>
        <v>2000s</v>
      </c>
      <c r="E2649" s="1" t="s">
        <v>32</v>
      </c>
      <c r="F2649" s="1" t="s">
        <v>77</v>
      </c>
      <c r="G2649" s="1" t="s">
        <v>3</v>
      </c>
      <c r="H2649" s="1" t="s">
        <v>83</v>
      </c>
      <c r="I2649" s="1" t="s">
        <v>92</v>
      </c>
      <c r="J2649" s="1" t="s">
        <v>2012</v>
      </c>
      <c r="K2649" s="1" t="s">
        <v>1700</v>
      </c>
      <c r="L2649" s="30">
        <v>783</v>
      </c>
      <c r="M2649" s="30">
        <v>1044</v>
      </c>
      <c r="N2649" s="30">
        <v>31</v>
      </c>
      <c r="O2649" s="30">
        <v>0</v>
      </c>
      <c r="P2649" s="27">
        <v>6.3</v>
      </c>
      <c r="Q2649" s="30">
        <v>95</v>
      </c>
      <c r="R2649" s="30">
        <v>93</v>
      </c>
      <c r="S2649" s="9">
        <v>5204007</v>
      </c>
      <c r="T2649" s="9">
        <v>28000000</v>
      </c>
      <c r="U2649" s="9">
        <f>IMDB4[[#This Row],[Gross Revenue]]-IMDB4[[#This Row],[Budget]]</f>
        <v>-22795993</v>
      </c>
      <c r="V2649" s="9" t="str">
        <f>IF(IMDB4[[#This Row],[Profit]]&gt;0,"Hit","Flop")</f>
        <v>Flop</v>
      </c>
      <c r="W2649" s="9" t="str" cm="1">
        <f t="array" ref="W2649">_xlfn.IFS(IMDB4[[#This Row],[IMDb Score (1-10)]]&gt;=8,"Excellent",IMDB4[[#This Row],[IMDb Score (1-10)]]&gt;=7,"Good",IMDB4[[#This Row],[IMDb Score (1-10)]]&gt;=5,"Average",TRUE,"Poor")</f>
        <v>Average</v>
      </c>
      <c r="X2649" s="9" t="str">
        <f>IF(IMDB4[[#This Row],[Duration (min)]]&lt;90,"Short",IF(IMDB4[[#This Row],[Duration (min)]]&lt;=120,"Medium", "Long"))</f>
        <v>Medium</v>
      </c>
    </row>
    <row r="2650" spans="1:24" x14ac:dyDescent="0.25">
      <c r="A2650" s="1" t="s">
        <v>2955</v>
      </c>
      <c r="B2650" s="2">
        <v>37375</v>
      </c>
      <c r="C2650" s="30">
        <f>YEAR(IMDB4[[#This Row],[Release Date]])</f>
        <v>2002</v>
      </c>
      <c r="D2650" s="30" t="str">
        <f>FLOOR(IMDB4[[#This Row],[Year]],10)&amp;"s"</f>
        <v>2000s</v>
      </c>
      <c r="E2650" s="1" t="s">
        <v>32</v>
      </c>
      <c r="F2650" s="1" t="s">
        <v>61</v>
      </c>
      <c r="G2650" s="1" t="s">
        <v>3</v>
      </c>
      <c r="H2650" s="1" t="s">
        <v>4</v>
      </c>
      <c r="I2650" s="1" t="s">
        <v>92</v>
      </c>
      <c r="J2650" s="1" t="s">
        <v>1107</v>
      </c>
      <c r="K2650" s="1" t="s">
        <v>916</v>
      </c>
      <c r="L2650" s="30">
        <v>783</v>
      </c>
      <c r="M2650" s="30">
        <v>2684</v>
      </c>
      <c r="N2650" s="30">
        <v>261</v>
      </c>
      <c r="O2650" s="30">
        <v>357</v>
      </c>
      <c r="P2650" s="27">
        <v>6.6</v>
      </c>
      <c r="Q2650" s="30">
        <v>97</v>
      </c>
      <c r="R2650" s="30">
        <v>105</v>
      </c>
      <c r="S2650" s="9">
        <v>2062066</v>
      </c>
      <c r="T2650" s="9">
        <v>7000000</v>
      </c>
      <c r="U2650" s="9">
        <f>IMDB4[[#This Row],[Gross Revenue]]-IMDB4[[#This Row],[Budget]]</f>
        <v>-4937934</v>
      </c>
      <c r="V2650" s="9" t="str">
        <f>IF(IMDB4[[#This Row],[Profit]]&gt;0,"Hit","Flop")</f>
        <v>Flop</v>
      </c>
      <c r="W2650" s="9" t="str" cm="1">
        <f t="array" ref="W2650">_xlfn.IFS(IMDB4[[#This Row],[IMDb Score (1-10)]]&gt;=8,"Excellent",IMDB4[[#This Row],[IMDb Score (1-10)]]&gt;=7,"Good",IMDB4[[#This Row],[IMDb Score (1-10)]]&gt;=5,"Average",TRUE,"Poor")</f>
        <v>Average</v>
      </c>
      <c r="X2650" s="9" t="str">
        <f>IF(IMDB4[[#This Row],[Duration (min)]]&lt;90,"Short",IF(IMDB4[[#This Row],[Duration (min)]]&lt;=120,"Medium", "Long"))</f>
        <v>Medium</v>
      </c>
    </row>
    <row r="2651" spans="1:24" x14ac:dyDescent="0.25">
      <c r="A2651" s="1" t="s">
        <v>2011</v>
      </c>
      <c r="B2651" s="2">
        <v>36277</v>
      </c>
      <c r="C2651" s="30">
        <f>YEAR(IMDB4[[#This Row],[Release Date]])</f>
        <v>1999</v>
      </c>
      <c r="D2651" s="30" t="str">
        <f>FLOOR(IMDB4[[#This Row],[Year]],10)&amp;"s"</f>
        <v>1990s</v>
      </c>
      <c r="E2651" s="1" t="s">
        <v>32</v>
      </c>
      <c r="F2651" s="1" t="s">
        <v>20</v>
      </c>
      <c r="G2651" s="1" t="s">
        <v>3</v>
      </c>
      <c r="H2651" s="1" t="s">
        <v>4</v>
      </c>
      <c r="I2651" s="1" t="s">
        <v>132</v>
      </c>
      <c r="J2651" s="1" t="s">
        <v>2012</v>
      </c>
      <c r="K2651" s="1" t="s">
        <v>2013</v>
      </c>
      <c r="L2651" s="30">
        <v>783</v>
      </c>
      <c r="M2651" s="30">
        <v>4834</v>
      </c>
      <c r="N2651" s="30">
        <v>0</v>
      </c>
      <c r="O2651" s="30">
        <v>391</v>
      </c>
      <c r="P2651" s="27">
        <v>6.3</v>
      </c>
      <c r="Q2651" s="30">
        <v>28</v>
      </c>
      <c r="R2651" s="30">
        <v>111</v>
      </c>
      <c r="S2651" s="9">
        <v>1954202</v>
      </c>
      <c r="T2651" s="9">
        <v>15000000</v>
      </c>
      <c r="U2651" s="9">
        <f>IMDB4[[#This Row],[Gross Revenue]]-IMDB4[[#This Row],[Budget]]</f>
        <v>-13045798</v>
      </c>
      <c r="V2651" s="9" t="str">
        <f>IF(IMDB4[[#This Row],[Profit]]&gt;0,"Hit","Flop")</f>
        <v>Flop</v>
      </c>
      <c r="W2651" s="9" t="str" cm="1">
        <f t="array" ref="W2651">_xlfn.IFS(IMDB4[[#This Row],[IMDb Score (1-10)]]&gt;=8,"Excellent",IMDB4[[#This Row],[IMDb Score (1-10)]]&gt;=7,"Good",IMDB4[[#This Row],[IMDb Score (1-10)]]&gt;=5,"Average",TRUE,"Poor")</f>
        <v>Average</v>
      </c>
      <c r="X2651" s="9" t="str">
        <f>IF(IMDB4[[#This Row],[Duration (min)]]&lt;90,"Short",IF(IMDB4[[#This Row],[Duration (min)]]&lt;=120,"Medium", "Long"))</f>
        <v>Medium</v>
      </c>
    </row>
    <row r="2652" spans="1:24" x14ac:dyDescent="0.25">
      <c r="A2652" s="1" t="s">
        <v>4548</v>
      </c>
      <c r="B2652" s="2">
        <v>38860</v>
      </c>
      <c r="C2652" s="30">
        <f>YEAR(IMDB4[[#This Row],[Release Date]])</f>
        <v>2006</v>
      </c>
      <c r="D2652" s="30" t="str">
        <f>FLOOR(IMDB4[[#This Row],[Year]],10)&amp;"s"</f>
        <v>2000s</v>
      </c>
      <c r="E2652" s="1" t="s">
        <v>32</v>
      </c>
      <c r="F2652" s="1" t="s">
        <v>177</v>
      </c>
      <c r="G2652" s="1" t="s">
        <v>3</v>
      </c>
      <c r="H2652" s="1" t="s">
        <v>4</v>
      </c>
      <c r="I2652" s="1" t="s">
        <v>84</v>
      </c>
      <c r="J2652" s="1" t="s">
        <v>1107</v>
      </c>
      <c r="K2652" s="1" t="s">
        <v>4549</v>
      </c>
      <c r="L2652" s="30">
        <v>783</v>
      </c>
      <c r="M2652" s="30">
        <v>1447</v>
      </c>
      <c r="N2652" s="30">
        <v>2</v>
      </c>
      <c r="O2652" s="30">
        <v>0</v>
      </c>
      <c r="P2652" s="27">
        <v>7.7</v>
      </c>
      <c r="Q2652" s="30">
        <v>87</v>
      </c>
      <c r="R2652" s="30">
        <v>92</v>
      </c>
      <c r="S2652" s="9">
        <v>1677838</v>
      </c>
      <c r="T2652" s="9">
        <v>1000000</v>
      </c>
      <c r="U2652" s="9">
        <f>IMDB4[[#This Row],[Gross Revenue]]-IMDB4[[#This Row],[Budget]]</f>
        <v>677838</v>
      </c>
      <c r="V2652" s="9" t="str">
        <f>IF(IMDB4[[#This Row],[Profit]]&gt;0,"Hit","Flop")</f>
        <v>Hit</v>
      </c>
      <c r="W2652" s="9" t="str" cm="1">
        <f t="array" ref="W2652">_xlfn.IFS(IMDB4[[#This Row],[IMDb Score (1-10)]]&gt;=8,"Excellent",IMDB4[[#This Row],[IMDb Score (1-10)]]&gt;=7,"Good",IMDB4[[#This Row],[IMDb Score (1-10)]]&gt;=5,"Average",TRUE,"Poor")</f>
        <v>Good</v>
      </c>
      <c r="X2652" s="9" t="str">
        <f>IF(IMDB4[[#This Row],[Duration (min)]]&lt;90,"Short",IF(IMDB4[[#This Row],[Duration (min)]]&lt;=120,"Medium", "Long"))</f>
        <v>Medium</v>
      </c>
    </row>
    <row r="2653" spans="1:24" x14ac:dyDescent="0.25">
      <c r="A2653" s="1" t="s">
        <v>3894</v>
      </c>
      <c r="B2653" s="2">
        <v>38586</v>
      </c>
      <c r="C2653" s="30">
        <f>YEAR(IMDB4[[#This Row],[Release Date]])</f>
        <v>2005</v>
      </c>
      <c r="D2653" s="30" t="str">
        <f>FLOOR(IMDB4[[#This Row],[Year]],10)&amp;"s"</f>
        <v>2000s</v>
      </c>
      <c r="E2653" s="1" t="s">
        <v>32</v>
      </c>
      <c r="F2653" s="1" t="s">
        <v>77</v>
      </c>
      <c r="G2653" s="1" t="s">
        <v>3</v>
      </c>
      <c r="H2653" s="1" t="s">
        <v>4</v>
      </c>
      <c r="I2653" s="1" t="s">
        <v>92</v>
      </c>
      <c r="J2653" s="1" t="s">
        <v>2012</v>
      </c>
      <c r="K2653" s="1" t="s">
        <v>3883</v>
      </c>
      <c r="L2653" s="30">
        <v>783</v>
      </c>
      <c r="M2653" s="30">
        <v>2930</v>
      </c>
      <c r="N2653" s="30">
        <v>892</v>
      </c>
      <c r="O2653" s="30">
        <v>937</v>
      </c>
      <c r="P2653" s="27">
        <v>2.9</v>
      </c>
      <c r="Q2653" s="30">
        <v>143</v>
      </c>
      <c r="R2653" s="30">
        <v>92</v>
      </c>
      <c r="S2653" s="9">
        <v>1550000</v>
      </c>
      <c r="T2653" s="9">
        <v>25000000</v>
      </c>
      <c r="U2653" s="9">
        <f>IMDB4[[#This Row],[Gross Revenue]]-IMDB4[[#This Row],[Budget]]</f>
        <v>-23450000</v>
      </c>
      <c r="V2653" s="9" t="str">
        <f>IF(IMDB4[[#This Row],[Profit]]&gt;0,"Hit","Flop")</f>
        <v>Flop</v>
      </c>
      <c r="W2653" s="9" t="str" cm="1">
        <f t="array" ref="W2653">_xlfn.IFS(IMDB4[[#This Row],[IMDb Score (1-10)]]&gt;=8,"Excellent",IMDB4[[#This Row],[IMDb Score (1-10)]]&gt;=7,"Good",IMDB4[[#This Row],[IMDb Score (1-10)]]&gt;=5,"Average",TRUE,"Poor")</f>
        <v>Poor</v>
      </c>
      <c r="X2653" s="9" t="str">
        <f>IF(IMDB4[[#This Row],[Duration (min)]]&lt;90,"Short",IF(IMDB4[[#This Row],[Duration (min)]]&lt;=120,"Medium", "Long"))</f>
        <v>Medium</v>
      </c>
    </row>
    <row r="2654" spans="1:24" x14ac:dyDescent="0.25">
      <c r="A2654" s="1" t="s">
        <v>712</v>
      </c>
      <c r="B2654" s="2">
        <v>32801</v>
      </c>
      <c r="C2654" s="30">
        <f>YEAR(IMDB4[[#This Row],[Release Date]])</f>
        <v>1989</v>
      </c>
      <c r="D2654" s="30" t="str">
        <f>FLOOR(IMDB4[[#This Row],[Year]],10)&amp;"s"</f>
        <v>1980s</v>
      </c>
      <c r="E2654" s="1" t="s">
        <v>32</v>
      </c>
      <c r="F2654" s="1" t="s">
        <v>9</v>
      </c>
      <c r="G2654" s="1" t="s">
        <v>3</v>
      </c>
      <c r="H2654" s="1" t="s">
        <v>4</v>
      </c>
      <c r="I2654" s="1" t="s">
        <v>92</v>
      </c>
      <c r="J2654" s="1" t="s">
        <v>713</v>
      </c>
      <c r="K2654" s="1" t="s">
        <v>539</v>
      </c>
      <c r="L2654" s="30">
        <v>782</v>
      </c>
      <c r="M2654" s="30">
        <v>2892</v>
      </c>
      <c r="N2654" s="30">
        <v>0</v>
      </c>
      <c r="O2654" s="30">
        <v>0</v>
      </c>
      <c r="P2654" s="27">
        <v>7.9</v>
      </c>
      <c r="Q2654" s="30">
        <v>103</v>
      </c>
      <c r="R2654" s="30">
        <v>120</v>
      </c>
      <c r="S2654" s="9">
        <v>27545445</v>
      </c>
      <c r="T2654" s="9">
        <v>6500000</v>
      </c>
      <c r="U2654" s="9">
        <f>IMDB4[[#This Row],[Gross Revenue]]-IMDB4[[#This Row],[Budget]]</f>
        <v>21045445</v>
      </c>
      <c r="V2654" s="9" t="str">
        <f>IF(IMDB4[[#This Row],[Profit]]&gt;0,"Hit","Flop")</f>
        <v>Hit</v>
      </c>
      <c r="W2654" s="9" t="str" cm="1">
        <f t="array" ref="W2654">_xlfn.IFS(IMDB4[[#This Row],[IMDb Score (1-10)]]&gt;=8,"Excellent",IMDB4[[#This Row],[IMDb Score (1-10)]]&gt;=7,"Good",IMDB4[[#This Row],[IMDb Score (1-10)]]&gt;=5,"Average",TRUE,"Poor")</f>
        <v>Good</v>
      </c>
      <c r="X2654" s="9" t="str">
        <f>IF(IMDB4[[#This Row],[Duration (min)]]&lt;90,"Short",IF(IMDB4[[#This Row],[Duration (min)]]&lt;=120,"Medium", "Long"))</f>
        <v>Medium</v>
      </c>
    </row>
    <row r="2655" spans="1:24" x14ac:dyDescent="0.25">
      <c r="A2655" s="1" t="s">
        <v>920</v>
      </c>
      <c r="B2655" s="2">
        <v>33803</v>
      </c>
      <c r="C2655" s="30">
        <f>YEAR(IMDB4[[#This Row],[Release Date]])</f>
        <v>1992</v>
      </c>
      <c r="D2655" s="30" t="str">
        <f>FLOOR(IMDB4[[#This Row],[Year]],10)&amp;"s"</f>
        <v>1990s</v>
      </c>
      <c r="E2655" s="1" t="s">
        <v>32</v>
      </c>
      <c r="F2655" s="1" t="s">
        <v>20</v>
      </c>
      <c r="G2655" s="1" t="s">
        <v>3</v>
      </c>
      <c r="H2655" s="1" t="s">
        <v>4</v>
      </c>
      <c r="I2655" s="1" t="s">
        <v>132</v>
      </c>
      <c r="J2655" s="1" t="s">
        <v>921</v>
      </c>
      <c r="K2655" s="1" t="s">
        <v>264</v>
      </c>
      <c r="L2655" s="30">
        <v>782</v>
      </c>
      <c r="M2655" s="30">
        <v>2125</v>
      </c>
      <c r="N2655" s="30">
        <v>0</v>
      </c>
      <c r="O2655" s="30">
        <v>630</v>
      </c>
      <c r="P2655" s="27">
        <v>5.9</v>
      </c>
      <c r="Q2655" s="30">
        <v>40</v>
      </c>
      <c r="R2655" s="30">
        <v>99</v>
      </c>
      <c r="S2655" s="9">
        <v>14358033</v>
      </c>
      <c r="T2655" s="9">
        <v>40000000</v>
      </c>
      <c r="U2655" s="9">
        <f>IMDB4[[#This Row],[Gross Revenue]]-IMDB4[[#This Row],[Budget]]</f>
        <v>-25641967</v>
      </c>
      <c r="V2655" s="9" t="str">
        <f>IF(IMDB4[[#This Row],[Profit]]&gt;0,"Hit","Flop")</f>
        <v>Flop</v>
      </c>
      <c r="W2655" s="9" t="str" cm="1">
        <f t="array" ref="W2655">_xlfn.IFS(IMDB4[[#This Row],[IMDb Score (1-10)]]&gt;=8,"Excellent",IMDB4[[#This Row],[IMDb Score (1-10)]]&gt;=7,"Good",IMDB4[[#This Row],[IMDb Score (1-10)]]&gt;=5,"Average",TRUE,"Poor")</f>
        <v>Average</v>
      </c>
      <c r="X2655" s="9" t="str">
        <f>IF(IMDB4[[#This Row],[Duration (min)]]&lt;90,"Short",IF(IMDB4[[#This Row],[Duration (min)]]&lt;=120,"Medium", "Long"))</f>
        <v>Medium</v>
      </c>
    </row>
    <row r="2656" spans="1:24" x14ac:dyDescent="0.25">
      <c r="A2656" s="1" t="s">
        <v>868</v>
      </c>
      <c r="B2656" s="2">
        <v>33335</v>
      </c>
      <c r="C2656" s="30">
        <f>YEAR(IMDB4[[#This Row],[Release Date]])</f>
        <v>1991</v>
      </c>
      <c r="D2656" s="30" t="str">
        <f>FLOOR(IMDB4[[#This Row],[Year]],10)&amp;"s"</f>
        <v>1990s</v>
      </c>
      <c r="E2656" s="1" t="s">
        <v>32</v>
      </c>
      <c r="F2656" s="1" t="s">
        <v>77</v>
      </c>
      <c r="G2656" s="1" t="s">
        <v>3</v>
      </c>
      <c r="H2656" s="1" t="s">
        <v>4</v>
      </c>
      <c r="I2656" s="1" t="s">
        <v>92</v>
      </c>
      <c r="J2656" s="1" t="s">
        <v>869</v>
      </c>
      <c r="K2656" s="1" t="s">
        <v>470</v>
      </c>
      <c r="L2656" s="30">
        <v>780</v>
      </c>
      <c r="M2656" s="30">
        <v>2829</v>
      </c>
      <c r="N2656" s="30">
        <v>0</v>
      </c>
      <c r="O2656" s="30">
        <v>13000</v>
      </c>
      <c r="P2656" s="27">
        <v>8.5</v>
      </c>
      <c r="Q2656" s="30">
        <v>210</v>
      </c>
      <c r="R2656" s="30">
        <v>153</v>
      </c>
      <c r="S2656" s="9">
        <v>204843350</v>
      </c>
      <c r="T2656" s="9">
        <v>102000000</v>
      </c>
      <c r="U2656" s="9">
        <f>IMDB4[[#This Row],[Gross Revenue]]-IMDB4[[#This Row],[Budget]]</f>
        <v>102843350</v>
      </c>
      <c r="V2656" s="9" t="str">
        <f>IF(IMDB4[[#This Row],[Profit]]&gt;0,"Hit","Flop")</f>
        <v>Hit</v>
      </c>
      <c r="W2656" s="9" t="str" cm="1">
        <f t="array" ref="W2656">_xlfn.IFS(IMDB4[[#This Row],[IMDb Score (1-10)]]&gt;=8,"Excellent",IMDB4[[#This Row],[IMDb Score (1-10)]]&gt;=7,"Good",IMDB4[[#This Row],[IMDb Score (1-10)]]&gt;=5,"Average",TRUE,"Poor")</f>
        <v>Excellent</v>
      </c>
      <c r="X2656" s="9" t="str">
        <f>IF(IMDB4[[#This Row],[Duration (min)]]&lt;90,"Short",IF(IMDB4[[#This Row],[Duration (min)]]&lt;=120,"Medium", "Long"))</f>
        <v>Long</v>
      </c>
    </row>
    <row r="2657" spans="1:24" x14ac:dyDescent="0.25">
      <c r="A2657" s="1" t="s">
        <v>3020</v>
      </c>
      <c r="B2657" s="2">
        <v>37483</v>
      </c>
      <c r="C2657" s="30">
        <f>YEAR(IMDB4[[#This Row],[Release Date]])</f>
        <v>2002</v>
      </c>
      <c r="D2657" s="30" t="str">
        <f>FLOOR(IMDB4[[#This Row],[Year]],10)&amp;"s"</f>
        <v>2000s</v>
      </c>
      <c r="E2657" s="1" t="s">
        <v>32</v>
      </c>
      <c r="F2657" s="1" t="s">
        <v>9</v>
      </c>
      <c r="G2657" s="1" t="s">
        <v>3</v>
      </c>
      <c r="H2657" s="1" t="s">
        <v>4</v>
      </c>
      <c r="I2657" s="1" t="s">
        <v>132</v>
      </c>
      <c r="J2657" s="1" t="s">
        <v>869</v>
      </c>
      <c r="K2657" s="1" t="s">
        <v>1056</v>
      </c>
      <c r="L2657" s="30">
        <v>780</v>
      </c>
      <c r="M2657" s="30">
        <v>2109</v>
      </c>
      <c r="N2657" s="30">
        <v>293</v>
      </c>
      <c r="O2657" s="30">
        <v>0</v>
      </c>
      <c r="P2657" s="27">
        <v>6.1</v>
      </c>
      <c r="Q2657" s="30">
        <v>117</v>
      </c>
      <c r="R2657" s="30">
        <v>104</v>
      </c>
      <c r="S2657" s="9">
        <v>30063805</v>
      </c>
      <c r="T2657" s="9">
        <v>60000000</v>
      </c>
      <c r="U2657" s="9">
        <f>IMDB4[[#This Row],[Gross Revenue]]-IMDB4[[#This Row],[Budget]]</f>
        <v>-29936195</v>
      </c>
      <c r="V2657" s="9" t="str">
        <f>IF(IMDB4[[#This Row],[Profit]]&gt;0,"Hit","Flop")</f>
        <v>Flop</v>
      </c>
      <c r="W2657" s="9" t="str" cm="1">
        <f t="array" ref="W2657">_xlfn.IFS(IMDB4[[#This Row],[IMDb Score (1-10)]]&gt;=8,"Excellent",IMDB4[[#This Row],[IMDb Score (1-10)]]&gt;=7,"Good",IMDB4[[#This Row],[IMDb Score (1-10)]]&gt;=5,"Average",TRUE,"Poor")</f>
        <v>Average</v>
      </c>
      <c r="X2657" s="9" t="str">
        <f>IF(IMDB4[[#This Row],[Duration (min)]]&lt;90,"Short",IF(IMDB4[[#This Row],[Duration (min)]]&lt;=120,"Medium", "Long"))</f>
        <v>Medium</v>
      </c>
    </row>
    <row r="2658" spans="1:24" x14ac:dyDescent="0.25">
      <c r="A2658" s="1" t="s">
        <v>2796</v>
      </c>
      <c r="B2658" s="2">
        <v>36975</v>
      </c>
      <c r="C2658" s="30">
        <f>YEAR(IMDB4[[#This Row],[Release Date]])</f>
        <v>2001</v>
      </c>
      <c r="D2658" s="30" t="str">
        <f>FLOOR(IMDB4[[#This Row],[Year]],10)&amp;"s"</f>
        <v>2000s</v>
      </c>
      <c r="E2658" s="1" t="s">
        <v>32</v>
      </c>
      <c r="F2658" s="1" t="s">
        <v>40</v>
      </c>
      <c r="G2658" s="1" t="s">
        <v>3</v>
      </c>
      <c r="H2658" s="1" t="s">
        <v>338</v>
      </c>
      <c r="I2658" s="1" t="s">
        <v>132</v>
      </c>
      <c r="J2658" s="1" t="s">
        <v>2797</v>
      </c>
      <c r="K2658" s="1" t="s">
        <v>788</v>
      </c>
      <c r="L2658" s="30">
        <v>779</v>
      </c>
      <c r="M2658" s="30">
        <v>1823</v>
      </c>
      <c r="N2658" s="30">
        <v>109</v>
      </c>
      <c r="O2658" s="30">
        <v>0</v>
      </c>
      <c r="P2658" s="27">
        <v>6.4</v>
      </c>
      <c r="Q2658" s="30">
        <v>103</v>
      </c>
      <c r="R2658" s="30">
        <v>112</v>
      </c>
      <c r="S2658" s="9">
        <v>56607223</v>
      </c>
      <c r="T2658" s="9">
        <v>48000000</v>
      </c>
      <c r="U2658" s="9">
        <f>IMDB4[[#This Row],[Gross Revenue]]-IMDB4[[#This Row],[Budget]]</f>
        <v>8607223</v>
      </c>
      <c r="V2658" s="9" t="str">
        <f>IF(IMDB4[[#This Row],[Profit]]&gt;0,"Hit","Flop")</f>
        <v>Hit</v>
      </c>
      <c r="W2658" s="9" t="str" cm="1">
        <f t="array" ref="W2658">_xlfn.IFS(IMDB4[[#This Row],[IMDb Score (1-10)]]&gt;=8,"Excellent",IMDB4[[#This Row],[IMDb Score (1-10)]]&gt;=7,"Good",IMDB4[[#This Row],[IMDb Score (1-10)]]&gt;=5,"Average",TRUE,"Poor")</f>
        <v>Average</v>
      </c>
      <c r="X2658" s="9" t="str">
        <f>IF(IMDB4[[#This Row],[Duration (min)]]&lt;90,"Short",IF(IMDB4[[#This Row],[Duration (min)]]&lt;=120,"Medium", "Long"))</f>
        <v>Medium</v>
      </c>
    </row>
    <row r="2659" spans="1:24" x14ac:dyDescent="0.25">
      <c r="A2659" s="1" t="s">
        <v>2610</v>
      </c>
      <c r="B2659" s="2">
        <v>36914</v>
      </c>
      <c r="C2659" s="30">
        <f>YEAR(IMDB4[[#This Row],[Release Date]])</f>
        <v>2001</v>
      </c>
      <c r="D2659" s="30" t="str">
        <f>FLOOR(IMDB4[[#This Row],[Year]],10)&amp;"s"</f>
        <v>2000s</v>
      </c>
      <c r="E2659" s="1" t="s">
        <v>32</v>
      </c>
      <c r="F2659" s="1" t="s">
        <v>77</v>
      </c>
      <c r="G2659" s="1" t="s">
        <v>3</v>
      </c>
      <c r="H2659" s="1" t="s">
        <v>4</v>
      </c>
      <c r="I2659" s="1" t="s">
        <v>132</v>
      </c>
      <c r="J2659" s="1" t="s">
        <v>2611</v>
      </c>
      <c r="K2659" s="1" t="s">
        <v>1862</v>
      </c>
      <c r="L2659" s="30">
        <v>779</v>
      </c>
      <c r="M2659" s="30">
        <v>1297</v>
      </c>
      <c r="N2659" s="30">
        <v>29</v>
      </c>
      <c r="O2659" s="30">
        <v>0</v>
      </c>
      <c r="P2659" s="27">
        <v>6.1</v>
      </c>
      <c r="Q2659" s="30">
        <v>123</v>
      </c>
      <c r="R2659" s="30">
        <v>109</v>
      </c>
      <c r="S2659" s="9">
        <v>10965209</v>
      </c>
      <c r="T2659" s="9">
        <v>30000000</v>
      </c>
      <c r="U2659" s="9">
        <f>IMDB4[[#This Row],[Gross Revenue]]-IMDB4[[#This Row],[Budget]]</f>
        <v>-19034791</v>
      </c>
      <c r="V2659" s="9" t="str">
        <f>IF(IMDB4[[#This Row],[Profit]]&gt;0,"Hit","Flop")</f>
        <v>Flop</v>
      </c>
      <c r="W2659" s="9" t="str" cm="1">
        <f t="array" ref="W2659">_xlfn.IFS(IMDB4[[#This Row],[IMDb Score (1-10)]]&gt;=8,"Excellent",IMDB4[[#This Row],[IMDb Score (1-10)]]&gt;=7,"Good",IMDB4[[#This Row],[IMDb Score (1-10)]]&gt;=5,"Average",TRUE,"Poor")</f>
        <v>Average</v>
      </c>
      <c r="X2659" s="9" t="str">
        <f>IF(IMDB4[[#This Row],[Duration (min)]]&lt;90,"Short",IF(IMDB4[[#This Row],[Duration (min)]]&lt;=120,"Medium", "Long"))</f>
        <v>Medium</v>
      </c>
    </row>
    <row r="2660" spans="1:24" x14ac:dyDescent="0.25">
      <c r="A2660" s="1" t="s">
        <v>4151</v>
      </c>
      <c r="B2660" s="2">
        <v>38701</v>
      </c>
      <c r="C2660" s="30">
        <f>YEAR(IMDB4[[#This Row],[Release Date]])</f>
        <v>2005</v>
      </c>
      <c r="D2660" s="30" t="str">
        <f>FLOOR(IMDB4[[#This Row],[Year]],10)&amp;"s"</f>
        <v>2000s</v>
      </c>
      <c r="E2660" s="1" t="s">
        <v>32</v>
      </c>
      <c r="F2660" s="1" t="s">
        <v>77</v>
      </c>
      <c r="G2660" s="1" t="s">
        <v>2867</v>
      </c>
      <c r="H2660" s="1" t="s">
        <v>2868</v>
      </c>
      <c r="I2660" s="1" t="s">
        <v>92</v>
      </c>
      <c r="J2660" s="1" t="s">
        <v>4152</v>
      </c>
      <c r="K2660" s="1" t="s">
        <v>4153</v>
      </c>
      <c r="L2660" s="30">
        <v>778</v>
      </c>
      <c r="M2660" s="30">
        <v>2205</v>
      </c>
      <c r="N2660" s="30">
        <v>64</v>
      </c>
      <c r="O2660" s="30">
        <v>0</v>
      </c>
      <c r="P2660" s="27">
        <v>7.1</v>
      </c>
      <c r="Q2660" s="30">
        <v>112</v>
      </c>
      <c r="R2660" s="30">
        <v>111</v>
      </c>
      <c r="S2660" s="9">
        <v>11905519</v>
      </c>
      <c r="T2660" s="9">
        <v>200000000</v>
      </c>
      <c r="U2660" s="9">
        <f>IMDB4[[#This Row],[Gross Revenue]]-IMDB4[[#This Row],[Budget]]</f>
        <v>-188094481</v>
      </c>
      <c r="V2660" s="9" t="str">
        <f>IF(IMDB4[[#This Row],[Profit]]&gt;0,"Hit","Flop")</f>
        <v>Flop</v>
      </c>
      <c r="W2660" s="9" t="str" cm="1">
        <f t="array" ref="W2660">_xlfn.IFS(IMDB4[[#This Row],[IMDb Score (1-10)]]&gt;=8,"Excellent",IMDB4[[#This Row],[IMDb Score (1-10)]]&gt;=7,"Good",IMDB4[[#This Row],[IMDb Score (1-10)]]&gt;=5,"Average",TRUE,"Poor")</f>
        <v>Good</v>
      </c>
      <c r="X2660" s="9" t="str">
        <f>IF(IMDB4[[#This Row],[Duration (min)]]&lt;90,"Short",IF(IMDB4[[#This Row],[Duration (min)]]&lt;=120,"Medium", "Long"))</f>
        <v>Medium</v>
      </c>
    </row>
    <row r="2661" spans="1:24" x14ac:dyDescent="0.25">
      <c r="A2661" s="1" t="s">
        <v>1475</v>
      </c>
      <c r="B2661" s="2">
        <v>35375</v>
      </c>
      <c r="C2661" s="30">
        <f>YEAR(IMDB4[[#This Row],[Release Date]])</f>
        <v>1996</v>
      </c>
      <c r="D2661" s="30" t="str">
        <f>FLOOR(IMDB4[[#This Row],[Year]],10)&amp;"s"</f>
        <v>1990s</v>
      </c>
      <c r="E2661" s="1" t="s">
        <v>32</v>
      </c>
      <c r="F2661" s="1" t="s">
        <v>20</v>
      </c>
      <c r="G2661" s="1" t="s">
        <v>3</v>
      </c>
      <c r="H2661" s="1" t="s">
        <v>83</v>
      </c>
      <c r="I2661" s="1" t="s">
        <v>92</v>
      </c>
      <c r="J2661" s="1" t="s">
        <v>1476</v>
      </c>
      <c r="K2661" s="1" t="s">
        <v>1477</v>
      </c>
      <c r="L2661" s="30">
        <v>778</v>
      </c>
      <c r="M2661" s="30">
        <v>2400</v>
      </c>
      <c r="N2661" s="30">
        <v>132</v>
      </c>
      <c r="O2661" s="30">
        <v>227</v>
      </c>
      <c r="P2661" s="27">
        <v>6.8</v>
      </c>
      <c r="Q2661" s="30">
        <v>18</v>
      </c>
      <c r="R2661" s="30">
        <v>86</v>
      </c>
      <c r="S2661" s="9">
        <v>1277257</v>
      </c>
      <c r="T2661" s="9">
        <v>1000000</v>
      </c>
      <c r="U2661" s="9">
        <f>IMDB4[[#This Row],[Gross Revenue]]-IMDB4[[#This Row],[Budget]]</f>
        <v>277257</v>
      </c>
      <c r="V2661" s="9" t="str">
        <f>IF(IMDB4[[#This Row],[Profit]]&gt;0,"Hit","Flop")</f>
        <v>Hit</v>
      </c>
      <c r="W2661" s="9" t="str" cm="1">
        <f t="array" ref="W2661">_xlfn.IFS(IMDB4[[#This Row],[IMDb Score (1-10)]]&gt;=8,"Excellent",IMDB4[[#This Row],[IMDb Score (1-10)]]&gt;=7,"Good",IMDB4[[#This Row],[IMDb Score (1-10)]]&gt;=5,"Average",TRUE,"Poor")</f>
        <v>Average</v>
      </c>
      <c r="X2661" s="9" t="str">
        <f>IF(IMDB4[[#This Row],[Duration (min)]]&lt;90,"Short",IF(IMDB4[[#This Row],[Duration (min)]]&lt;=120,"Medium", "Long"))</f>
        <v>Short</v>
      </c>
    </row>
    <row r="2662" spans="1:24" x14ac:dyDescent="0.25">
      <c r="A2662" s="1" t="s">
        <v>4026</v>
      </c>
      <c r="B2662" s="2">
        <v>38409</v>
      </c>
      <c r="C2662" s="30">
        <f>YEAR(IMDB4[[#This Row],[Release Date]])</f>
        <v>2005</v>
      </c>
      <c r="D2662" s="30" t="str">
        <f>FLOOR(IMDB4[[#This Row],[Year]],10)&amp;"s"</f>
        <v>2000s</v>
      </c>
      <c r="E2662" s="1" t="s">
        <v>32</v>
      </c>
      <c r="F2662" s="1" t="s">
        <v>20</v>
      </c>
      <c r="G2662" s="1" t="s">
        <v>3</v>
      </c>
      <c r="H2662" s="1" t="s">
        <v>4</v>
      </c>
      <c r="I2662" s="1" t="s">
        <v>92</v>
      </c>
      <c r="J2662" s="1" t="s">
        <v>1476</v>
      </c>
      <c r="K2662" s="1" t="s">
        <v>1282</v>
      </c>
      <c r="L2662" s="30">
        <v>778</v>
      </c>
      <c r="M2662" s="30">
        <v>1440</v>
      </c>
      <c r="N2662" s="30">
        <v>12000</v>
      </c>
      <c r="O2662" s="30">
        <v>238</v>
      </c>
      <c r="P2662" s="27">
        <v>6.6</v>
      </c>
      <c r="Q2662" s="30">
        <v>81</v>
      </c>
      <c r="R2662" s="30">
        <v>91</v>
      </c>
      <c r="S2662" s="9">
        <v>154077</v>
      </c>
      <c r="T2662" s="9">
        <v>500000</v>
      </c>
      <c r="U2662" s="9">
        <f>IMDB4[[#This Row],[Gross Revenue]]-IMDB4[[#This Row],[Budget]]</f>
        <v>-345923</v>
      </c>
      <c r="V2662" s="9" t="str">
        <f>IF(IMDB4[[#This Row],[Profit]]&gt;0,"Hit","Flop")</f>
        <v>Flop</v>
      </c>
      <c r="W2662" s="9" t="str" cm="1">
        <f t="array" ref="W2662">_xlfn.IFS(IMDB4[[#This Row],[IMDb Score (1-10)]]&gt;=8,"Excellent",IMDB4[[#This Row],[IMDb Score (1-10)]]&gt;=7,"Good",IMDB4[[#This Row],[IMDb Score (1-10)]]&gt;=5,"Average",TRUE,"Poor")</f>
        <v>Average</v>
      </c>
      <c r="X2662" s="9" t="str">
        <f>IF(IMDB4[[#This Row],[Duration (min)]]&lt;90,"Short",IF(IMDB4[[#This Row],[Duration (min)]]&lt;=120,"Medium", "Long"))</f>
        <v>Medium</v>
      </c>
    </row>
    <row r="2663" spans="1:24" x14ac:dyDescent="0.25">
      <c r="A2663" s="1" t="s">
        <v>2467</v>
      </c>
      <c r="B2663" s="2">
        <v>36629</v>
      </c>
      <c r="C2663" s="30">
        <f>YEAR(IMDB4[[#This Row],[Release Date]])</f>
        <v>2000</v>
      </c>
      <c r="D2663" s="30" t="str">
        <f>FLOOR(IMDB4[[#This Row],[Year]],10)&amp;"s"</f>
        <v>2000s</v>
      </c>
      <c r="E2663" s="1" t="s">
        <v>1</v>
      </c>
      <c r="F2663" s="1" t="s">
        <v>9</v>
      </c>
      <c r="G2663" s="1" t="s">
        <v>3</v>
      </c>
      <c r="H2663" s="1" t="s">
        <v>83</v>
      </c>
      <c r="I2663" s="1" t="s">
        <v>92</v>
      </c>
      <c r="J2663" s="1" t="s">
        <v>2468</v>
      </c>
      <c r="K2663" s="1" t="s">
        <v>2469</v>
      </c>
      <c r="L2663" s="30">
        <v>776</v>
      </c>
      <c r="M2663" s="30">
        <v>1761</v>
      </c>
      <c r="N2663" s="30">
        <v>54</v>
      </c>
      <c r="O2663" s="30">
        <v>0</v>
      </c>
      <c r="P2663" s="27">
        <v>6.9</v>
      </c>
      <c r="Q2663" s="30">
        <v>196</v>
      </c>
      <c r="R2663" s="30">
        <v>92</v>
      </c>
      <c r="S2663" s="9">
        <v>8279017</v>
      </c>
      <c r="T2663" s="9">
        <v>8000000</v>
      </c>
      <c r="U2663" s="9">
        <f>IMDB4[[#This Row],[Gross Revenue]]-IMDB4[[#This Row],[Budget]]</f>
        <v>279017</v>
      </c>
      <c r="V2663" s="9" t="str">
        <f>IF(IMDB4[[#This Row],[Profit]]&gt;0,"Hit","Flop")</f>
        <v>Hit</v>
      </c>
      <c r="W2663" s="9" t="str" cm="1">
        <f t="array" ref="W2663">_xlfn.IFS(IMDB4[[#This Row],[IMDb Score (1-10)]]&gt;=8,"Excellent",IMDB4[[#This Row],[IMDb Score (1-10)]]&gt;=7,"Good",IMDB4[[#This Row],[IMDb Score (1-10)]]&gt;=5,"Average",TRUE,"Poor")</f>
        <v>Average</v>
      </c>
      <c r="X2663" s="9" t="str">
        <f>IF(IMDB4[[#This Row],[Duration (min)]]&lt;90,"Short",IF(IMDB4[[#This Row],[Duration (min)]]&lt;=120,"Medium", "Long"))</f>
        <v>Medium</v>
      </c>
    </row>
    <row r="2664" spans="1:24" x14ac:dyDescent="0.25">
      <c r="A2664" s="1" t="s">
        <v>2595</v>
      </c>
      <c r="B2664" s="2">
        <v>37243</v>
      </c>
      <c r="C2664" s="30">
        <f>YEAR(IMDB4[[#This Row],[Release Date]])</f>
        <v>2001</v>
      </c>
      <c r="D2664" s="30" t="str">
        <f>FLOOR(IMDB4[[#This Row],[Year]],10)&amp;"s"</f>
        <v>2000s</v>
      </c>
      <c r="E2664" s="1" t="s">
        <v>32</v>
      </c>
      <c r="F2664" s="1" t="s">
        <v>77</v>
      </c>
      <c r="G2664" s="1" t="s">
        <v>3</v>
      </c>
      <c r="H2664" s="1" t="s">
        <v>11</v>
      </c>
      <c r="I2664" s="1" t="s">
        <v>132</v>
      </c>
      <c r="J2664" s="1" t="s">
        <v>2468</v>
      </c>
      <c r="K2664" s="1" t="s">
        <v>2284</v>
      </c>
      <c r="L2664" s="30">
        <v>776</v>
      </c>
      <c r="M2664" s="30">
        <v>1732</v>
      </c>
      <c r="N2664" s="30">
        <v>24</v>
      </c>
      <c r="O2664" s="30">
        <v>193</v>
      </c>
      <c r="P2664" s="27">
        <v>4.5</v>
      </c>
      <c r="Q2664" s="30">
        <v>19</v>
      </c>
      <c r="R2664" s="30">
        <v>105</v>
      </c>
      <c r="S2664" s="9">
        <v>22723</v>
      </c>
      <c r="T2664" s="9">
        <v>25000000</v>
      </c>
      <c r="U2664" s="9">
        <f>IMDB4[[#This Row],[Gross Revenue]]-IMDB4[[#This Row],[Budget]]</f>
        <v>-24977277</v>
      </c>
      <c r="V2664" s="9" t="str">
        <f>IF(IMDB4[[#This Row],[Profit]]&gt;0,"Hit","Flop")</f>
        <v>Flop</v>
      </c>
      <c r="W2664" s="9" t="str" cm="1">
        <f t="array" ref="W2664">_xlfn.IFS(IMDB4[[#This Row],[IMDb Score (1-10)]]&gt;=8,"Excellent",IMDB4[[#This Row],[IMDb Score (1-10)]]&gt;=7,"Good",IMDB4[[#This Row],[IMDb Score (1-10)]]&gt;=5,"Average",TRUE,"Poor")</f>
        <v>Poor</v>
      </c>
      <c r="X2664" s="9" t="str">
        <f>IF(IMDB4[[#This Row],[Duration (min)]]&lt;90,"Short",IF(IMDB4[[#This Row],[Duration (min)]]&lt;=120,"Medium", "Long"))</f>
        <v>Medium</v>
      </c>
    </row>
    <row r="2665" spans="1:24" x14ac:dyDescent="0.25">
      <c r="A2665" s="1" t="s">
        <v>3121</v>
      </c>
      <c r="B2665" s="2">
        <v>37405</v>
      </c>
      <c r="C2665" s="30">
        <f>YEAR(IMDB4[[#This Row],[Release Date]])</f>
        <v>2002</v>
      </c>
      <c r="D2665" s="30" t="str">
        <f>FLOOR(IMDB4[[#This Row],[Year]],10)&amp;"s"</f>
        <v>2000s</v>
      </c>
      <c r="E2665" s="1" t="s">
        <v>32</v>
      </c>
      <c r="F2665" s="1" t="s">
        <v>9</v>
      </c>
      <c r="G2665" s="1" t="s">
        <v>3</v>
      </c>
      <c r="H2665" s="1" t="s">
        <v>4</v>
      </c>
      <c r="I2665" s="1" t="s">
        <v>92</v>
      </c>
      <c r="J2665" s="1" t="s">
        <v>3122</v>
      </c>
      <c r="K2665" s="1" t="s">
        <v>2086</v>
      </c>
      <c r="L2665" s="30">
        <v>775</v>
      </c>
      <c r="M2665" s="30">
        <v>3001</v>
      </c>
      <c r="N2665" s="30">
        <v>48</v>
      </c>
      <c r="O2665" s="30">
        <v>0</v>
      </c>
      <c r="P2665" s="27">
        <v>5.2</v>
      </c>
      <c r="Q2665" s="30">
        <v>137</v>
      </c>
      <c r="R2665" s="30">
        <v>101</v>
      </c>
      <c r="S2665" s="9">
        <v>30307804</v>
      </c>
      <c r="T2665" s="9">
        <v>35000000</v>
      </c>
      <c r="U2665" s="9">
        <f>IMDB4[[#This Row],[Gross Revenue]]-IMDB4[[#This Row],[Budget]]</f>
        <v>-4692196</v>
      </c>
      <c r="V2665" s="9" t="str">
        <f>IF(IMDB4[[#This Row],[Profit]]&gt;0,"Hit","Flop")</f>
        <v>Flop</v>
      </c>
      <c r="W2665" s="9" t="str" cm="1">
        <f t="array" ref="W2665">_xlfn.IFS(IMDB4[[#This Row],[IMDb Score (1-10)]]&gt;=8,"Excellent",IMDB4[[#This Row],[IMDb Score (1-10)]]&gt;=7,"Good",IMDB4[[#This Row],[IMDb Score (1-10)]]&gt;=5,"Average",TRUE,"Poor")</f>
        <v>Average</v>
      </c>
      <c r="X2665" s="9" t="str">
        <f>IF(IMDB4[[#This Row],[Duration (min)]]&lt;90,"Short",IF(IMDB4[[#This Row],[Duration (min)]]&lt;=120,"Medium", "Long"))</f>
        <v>Medium</v>
      </c>
    </row>
    <row r="2666" spans="1:24" x14ac:dyDescent="0.25">
      <c r="A2666" s="1" t="s">
        <v>6745</v>
      </c>
      <c r="B2666" s="2">
        <v>41951</v>
      </c>
      <c r="C2666" s="30">
        <f>YEAR(IMDB4[[#This Row],[Release Date]])</f>
        <v>2014</v>
      </c>
      <c r="D2666" s="30" t="str">
        <f>FLOOR(IMDB4[[#This Row],[Year]],10)&amp;"s"</f>
        <v>2010s</v>
      </c>
      <c r="E2666" s="1" t="s">
        <v>32</v>
      </c>
      <c r="F2666" s="1" t="s">
        <v>9</v>
      </c>
      <c r="G2666" s="1" t="s">
        <v>3</v>
      </c>
      <c r="H2666" s="1" t="s">
        <v>4</v>
      </c>
      <c r="I2666" s="1" t="s">
        <v>132</v>
      </c>
      <c r="J2666" s="1" t="s">
        <v>6746</v>
      </c>
      <c r="K2666" s="1" t="s">
        <v>3195</v>
      </c>
      <c r="L2666" s="30">
        <v>775</v>
      </c>
      <c r="M2666" s="30">
        <v>3197</v>
      </c>
      <c r="N2666" s="30">
        <v>97</v>
      </c>
      <c r="O2666" s="30">
        <v>19000</v>
      </c>
      <c r="P2666" s="27">
        <v>6.7</v>
      </c>
      <c r="Q2666" s="30">
        <v>85</v>
      </c>
      <c r="R2666" s="30">
        <v>118</v>
      </c>
      <c r="S2666" s="9">
        <v>26761283</v>
      </c>
      <c r="T2666" s="9">
        <v>26000000</v>
      </c>
      <c r="U2666" s="9">
        <f>IMDB4[[#This Row],[Gross Revenue]]-IMDB4[[#This Row],[Budget]]</f>
        <v>761283</v>
      </c>
      <c r="V2666" s="9" t="str">
        <f>IF(IMDB4[[#This Row],[Profit]]&gt;0,"Hit","Flop")</f>
        <v>Hit</v>
      </c>
      <c r="W2666" s="9" t="str" cm="1">
        <f t="array" ref="W2666">_xlfn.IFS(IMDB4[[#This Row],[IMDb Score (1-10)]]&gt;=8,"Excellent",IMDB4[[#This Row],[IMDb Score (1-10)]]&gt;=7,"Good",IMDB4[[#This Row],[IMDb Score (1-10)]]&gt;=5,"Average",TRUE,"Poor")</f>
        <v>Average</v>
      </c>
      <c r="X2666" s="9" t="str">
        <f>IF(IMDB4[[#This Row],[Duration (min)]]&lt;90,"Short",IF(IMDB4[[#This Row],[Duration (min)]]&lt;=120,"Medium", "Long"))</f>
        <v>Medium</v>
      </c>
    </row>
    <row r="2667" spans="1:24" x14ac:dyDescent="0.25">
      <c r="A2667" s="1" t="s">
        <v>6775</v>
      </c>
      <c r="B2667" s="2">
        <v>41689</v>
      </c>
      <c r="C2667" s="30">
        <f>YEAR(IMDB4[[#This Row],[Release Date]])</f>
        <v>2014</v>
      </c>
      <c r="D2667" s="30" t="str">
        <f>FLOOR(IMDB4[[#This Row],[Year]],10)&amp;"s"</f>
        <v>2010s</v>
      </c>
      <c r="E2667" s="1" t="s">
        <v>32</v>
      </c>
      <c r="F2667" s="1" t="s">
        <v>77</v>
      </c>
      <c r="G2667" s="1" t="s">
        <v>3</v>
      </c>
      <c r="H2667" s="1" t="s">
        <v>4</v>
      </c>
      <c r="I2667" s="1" t="s">
        <v>92</v>
      </c>
      <c r="J2667" s="1" t="s">
        <v>6746</v>
      </c>
      <c r="K2667" s="1" t="s">
        <v>460</v>
      </c>
      <c r="L2667" s="30">
        <v>775</v>
      </c>
      <c r="M2667" s="30">
        <v>3033</v>
      </c>
      <c r="N2667" s="30">
        <v>79</v>
      </c>
      <c r="O2667" s="30">
        <v>0</v>
      </c>
      <c r="P2667" s="27">
        <v>6.3</v>
      </c>
      <c r="Q2667" s="30">
        <v>172</v>
      </c>
      <c r="R2667" s="30">
        <v>108</v>
      </c>
      <c r="S2667" s="9">
        <v>24984868</v>
      </c>
      <c r="T2667" s="9">
        <v>15000000</v>
      </c>
      <c r="U2667" s="9">
        <f>IMDB4[[#This Row],[Gross Revenue]]-IMDB4[[#This Row],[Budget]]</f>
        <v>9984868</v>
      </c>
      <c r="V2667" s="9" t="str">
        <f>IF(IMDB4[[#This Row],[Profit]]&gt;0,"Hit","Flop")</f>
        <v>Hit</v>
      </c>
      <c r="W2667" s="9" t="str" cm="1">
        <f t="array" ref="W2667">_xlfn.IFS(IMDB4[[#This Row],[IMDb Score (1-10)]]&gt;=8,"Excellent",IMDB4[[#This Row],[IMDb Score (1-10)]]&gt;=7,"Good",IMDB4[[#This Row],[IMDb Score (1-10)]]&gt;=5,"Average",TRUE,"Poor")</f>
        <v>Average</v>
      </c>
      <c r="X2667" s="9" t="str">
        <f>IF(IMDB4[[#This Row],[Duration (min)]]&lt;90,"Short",IF(IMDB4[[#This Row],[Duration (min)]]&lt;=120,"Medium", "Long"))</f>
        <v>Medium</v>
      </c>
    </row>
    <row r="2668" spans="1:24" x14ac:dyDescent="0.25">
      <c r="A2668" s="1" t="s">
        <v>6139</v>
      </c>
      <c r="B2668" s="2">
        <v>41184</v>
      </c>
      <c r="C2668" s="30">
        <f>YEAR(IMDB4[[#This Row],[Release Date]])</f>
        <v>2012</v>
      </c>
      <c r="D2668" s="30" t="str">
        <f>FLOOR(IMDB4[[#This Row],[Year]],10)&amp;"s"</f>
        <v>2010s</v>
      </c>
      <c r="E2668" s="1" t="s">
        <v>32</v>
      </c>
      <c r="F2668" s="1" t="s">
        <v>40</v>
      </c>
      <c r="G2668" s="1" t="s">
        <v>3</v>
      </c>
      <c r="H2668" s="1" t="s">
        <v>4</v>
      </c>
      <c r="I2668" s="1" t="s">
        <v>84</v>
      </c>
      <c r="J2668" s="1" t="s">
        <v>6140</v>
      </c>
      <c r="K2668" s="1" t="s">
        <v>1246</v>
      </c>
      <c r="L2668" s="30">
        <v>774</v>
      </c>
      <c r="M2668" s="30">
        <v>2121</v>
      </c>
      <c r="N2668" s="30">
        <v>0</v>
      </c>
      <c r="O2668" s="30">
        <v>122000</v>
      </c>
      <c r="P2668" s="27">
        <v>8</v>
      </c>
      <c r="Q2668" s="30">
        <v>552</v>
      </c>
      <c r="R2668" s="30">
        <v>127</v>
      </c>
      <c r="S2668" s="9">
        <v>124976634</v>
      </c>
      <c r="T2668" s="9">
        <v>120000000</v>
      </c>
      <c r="U2668" s="9">
        <f>IMDB4[[#This Row],[Gross Revenue]]-IMDB4[[#This Row],[Budget]]</f>
        <v>4976634</v>
      </c>
      <c r="V2668" s="9" t="str">
        <f>IF(IMDB4[[#This Row],[Profit]]&gt;0,"Hit","Flop")</f>
        <v>Hit</v>
      </c>
      <c r="W2668" s="9" t="str" cm="1">
        <f t="array" ref="W2668">_xlfn.IFS(IMDB4[[#This Row],[IMDb Score (1-10)]]&gt;=8,"Excellent",IMDB4[[#This Row],[IMDb Score (1-10)]]&gt;=7,"Good",IMDB4[[#This Row],[IMDb Score (1-10)]]&gt;=5,"Average",TRUE,"Poor")</f>
        <v>Excellent</v>
      </c>
      <c r="X2668" s="9" t="str">
        <f>IF(IMDB4[[#This Row],[Duration (min)]]&lt;90,"Short",IF(IMDB4[[#This Row],[Duration (min)]]&lt;=120,"Medium", "Long"))</f>
        <v>Long</v>
      </c>
    </row>
    <row r="2669" spans="1:24" x14ac:dyDescent="0.25">
      <c r="A2669" s="1" t="s">
        <v>2521</v>
      </c>
      <c r="B2669" s="2">
        <v>36627</v>
      </c>
      <c r="C2669" s="30">
        <f>YEAR(IMDB4[[#This Row],[Release Date]])</f>
        <v>2000</v>
      </c>
      <c r="D2669" s="30" t="str">
        <f>FLOOR(IMDB4[[#This Row],[Year]],10)&amp;"s"</f>
        <v>2000s</v>
      </c>
      <c r="E2669" s="1" t="s">
        <v>32</v>
      </c>
      <c r="F2669" s="1" t="s">
        <v>20</v>
      </c>
      <c r="G2669" s="1" t="s">
        <v>3</v>
      </c>
      <c r="H2669" s="1" t="s">
        <v>4</v>
      </c>
      <c r="I2669" s="1" t="s">
        <v>132</v>
      </c>
      <c r="J2669" s="1" t="s">
        <v>2522</v>
      </c>
      <c r="K2669" s="1" t="s">
        <v>1339</v>
      </c>
      <c r="L2669" s="30">
        <v>774</v>
      </c>
      <c r="M2669" s="30">
        <v>2498</v>
      </c>
      <c r="N2669" s="30">
        <v>154</v>
      </c>
      <c r="O2669" s="30">
        <v>378</v>
      </c>
      <c r="P2669" s="27">
        <v>4.7</v>
      </c>
      <c r="Q2669" s="30">
        <v>86</v>
      </c>
      <c r="R2669" s="30">
        <v>99</v>
      </c>
      <c r="S2669" s="9">
        <v>14983572</v>
      </c>
      <c r="T2669" s="9">
        <v>25000000</v>
      </c>
      <c r="U2669" s="9">
        <f>IMDB4[[#This Row],[Gross Revenue]]-IMDB4[[#This Row],[Budget]]</f>
        <v>-10016428</v>
      </c>
      <c r="V2669" s="9" t="str">
        <f>IF(IMDB4[[#This Row],[Profit]]&gt;0,"Hit","Flop")</f>
        <v>Flop</v>
      </c>
      <c r="W2669" s="9" t="str" cm="1">
        <f t="array" ref="W2669">_xlfn.IFS(IMDB4[[#This Row],[IMDb Score (1-10)]]&gt;=8,"Excellent",IMDB4[[#This Row],[IMDb Score (1-10)]]&gt;=7,"Good",IMDB4[[#This Row],[IMDb Score (1-10)]]&gt;=5,"Average",TRUE,"Poor")</f>
        <v>Poor</v>
      </c>
      <c r="X2669" s="9" t="str">
        <f>IF(IMDB4[[#This Row],[Duration (min)]]&lt;90,"Short",IF(IMDB4[[#This Row],[Duration (min)]]&lt;=120,"Medium", "Long"))</f>
        <v>Medium</v>
      </c>
    </row>
    <row r="2670" spans="1:24" x14ac:dyDescent="0.25">
      <c r="A2670" s="1" t="s">
        <v>3149</v>
      </c>
      <c r="B2670" s="2">
        <v>37324</v>
      </c>
      <c r="C2670" s="30">
        <f>YEAR(IMDB4[[#This Row],[Release Date]])</f>
        <v>2002</v>
      </c>
      <c r="D2670" s="30" t="str">
        <f>FLOOR(IMDB4[[#This Row],[Year]],10)&amp;"s"</f>
        <v>2000s</v>
      </c>
      <c r="E2670" s="1" t="s">
        <v>32</v>
      </c>
      <c r="F2670" s="1" t="s">
        <v>40</v>
      </c>
      <c r="G2670" s="1" t="s">
        <v>3</v>
      </c>
      <c r="H2670" s="1" t="s">
        <v>338</v>
      </c>
      <c r="I2670" s="1" t="s">
        <v>84</v>
      </c>
      <c r="J2670" s="1" t="s">
        <v>135</v>
      </c>
      <c r="K2670" s="1" t="s">
        <v>1124</v>
      </c>
      <c r="L2670" s="30">
        <v>773</v>
      </c>
      <c r="M2670" s="30">
        <v>2916</v>
      </c>
      <c r="N2670" s="30">
        <v>32</v>
      </c>
      <c r="O2670" s="30">
        <v>0</v>
      </c>
      <c r="P2670" s="27">
        <v>5.0999999999999996</v>
      </c>
      <c r="Q2670" s="30">
        <v>67</v>
      </c>
      <c r="R2670" s="30">
        <v>99</v>
      </c>
      <c r="S2670" s="9">
        <v>81150692</v>
      </c>
      <c r="T2670" s="9">
        <v>35000000</v>
      </c>
      <c r="U2670" s="9">
        <f>IMDB4[[#This Row],[Gross Revenue]]-IMDB4[[#This Row],[Budget]]</f>
        <v>46150692</v>
      </c>
      <c r="V2670" s="9" t="str">
        <f>IF(IMDB4[[#This Row],[Profit]]&gt;0,"Hit","Flop")</f>
        <v>Hit</v>
      </c>
      <c r="W2670" s="9" t="str" cm="1">
        <f t="array" ref="W2670">_xlfn.IFS(IMDB4[[#This Row],[IMDb Score (1-10)]]&gt;=8,"Excellent",IMDB4[[#This Row],[IMDb Score (1-10)]]&gt;=7,"Good",IMDB4[[#This Row],[IMDb Score (1-10)]]&gt;=5,"Average",TRUE,"Poor")</f>
        <v>Average</v>
      </c>
      <c r="X2670" s="9" t="str">
        <f>IF(IMDB4[[#This Row],[Duration (min)]]&lt;90,"Short",IF(IMDB4[[#This Row],[Duration (min)]]&lt;=120,"Medium", "Long"))</f>
        <v>Medium</v>
      </c>
    </row>
    <row r="2671" spans="1:24" x14ac:dyDescent="0.25">
      <c r="A2671" s="1" t="s">
        <v>6450</v>
      </c>
      <c r="B2671" s="2">
        <v>41513</v>
      </c>
      <c r="C2671" s="30">
        <f>YEAR(IMDB4[[#This Row],[Release Date]])</f>
        <v>2013</v>
      </c>
      <c r="D2671" s="30" t="str">
        <f>FLOOR(IMDB4[[#This Row],[Year]],10)&amp;"s"</f>
        <v>2010s</v>
      </c>
      <c r="E2671" s="1" t="s">
        <v>32</v>
      </c>
      <c r="F2671" s="1" t="s">
        <v>177</v>
      </c>
      <c r="G2671" s="1" t="s">
        <v>3</v>
      </c>
      <c r="H2671" s="1" t="s">
        <v>4</v>
      </c>
      <c r="I2671" s="1" t="s">
        <v>84</v>
      </c>
      <c r="J2671" s="1" t="s">
        <v>6451</v>
      </c>
      <c r="K2671" s="1" t="s">
        <v>3782</v>
      </c>
      <c r="L2671" s="30">
        <v>773</v>
      </c>
      <c r="M2671" s="30">
        <v>2787</v>
      </c>
      <c r="N2671" s="30">
        <v>293</v>
      </c>
      <c r="O2671" s="30">
        <v>0</v>
      </c>
      <c r="P2671" s="27">
        <v>4.0999999999999996</v>
      </c>
      <c r="Q2671" s="30">
        <v>83</v>
      </c>
      <c r="R2671" s="30">
        <v>106</v>
      </c>
      <c r="S2671" s="9">
        <v>28873374</v>
      </c>
      <c r="T2671" s="9">
        <v>10000000</v>
      </c>
      <c r="U2671" s="9">
        <f>IMDB4[[#This Row],[Gross Revenue]]-IMDB4[[#This Row],[Budget]]</f>
        <v>18873374</v>
      </c>
      <c r="V2671" s="9" t="str">
        <f>IF(IMDB4[[#This Row],[Profit]]&gt;0,"Hit","Flop")</f>
        <v>Hit</v>
      </c>
      <c r="W2671" s="9" t="str" cm="1">
        <f t="array" ref="W2671">_xlfn.IFS(IMDB4[[#This Row],[IMDb Score (1-10)]]&gt;=8,"Excellent",IMDB4[[#This Row],[IMDb Score (1-10)]]&gt;=7,"Good",IMDB4[[#This Row],[IMDb Score (1-10)]]&gt;=5,"Average",TRUE,"Poor")</f>
        <v>Poor</v>
      </c>
      <c r="X2671" s="9" t="str">
        <f>IF(IMDB4[[#This Row],[Duration (min)]]&lt;90,"Short",IF(IMDB4[[#This Row],[Duration (min)]]&lt;=120,"Medium", "Long"))</f>
        <v>Medium</v>
      </c>
    </row>
    <row r="2672" spans="1:24" x14ac:dyDescent="0.25">
      <c r="A2672" s="1" t="s">
        <v>1933</v>
      </c>
      <c r="B2672" s="2">
        <v>36139</v>
      </c>
      <c r="C2672" s="30">
        <f>YEAR(IMDB4[[#This Row],[Release Date]])</f>
        <v>1998</v>
      </c>
      <c r="D2672" s="30" t="str">
        <f>FLOOR(IMDB4[[#This Row],[Year]],10)&amp;"s"</f>
        <v>1990s</v>
      </c>
      <c r="E2672" s="1" t="s">
        <v>32</v>
      </c>
      <c r="F2672" s="1" t="s">
        <v>20</v>
      </c>
      <c r="G2672" s="1" t="s">
        <v>3</v>
      </c>
      <c r="H2672" s="1" t="s">
        <v>83</v>
      </c>
      <c r="I2672" s="1" t="s">
        <v>84</v>
      </c>
      <c r="J2672" s="1" t="s">
        <v>1934</v>
      </c>
      <c r="K2672" s="1" t="s">
        <v>1935</v>
      </c>
      <c r="L2672" s="30">
        <v>773</v>
      </c>
      <c r="M2672" s="30">
        <v>1965</v>
      </c>
      <c r="N2672" s="30">
        <v>52</v>
      </c>
      <c r="O2672" s="30">
        <v>0</v>
      </c>
      <c r="P2672" s="27">
        <v>7.4</v>
      </c>
      <c r="Q2672" s="30">
        <v>94</v>
      </c>
      <c r="R2672" s="30">
        <v>91</v>
      </c>
      <c r="S2672" s="9">
        <v>24788807</v>
      </c>
      <c r="T2672" s="9">
        <v>3000000</v>
      </c>
      <c r="U2672" s="9">
        <f>IMDB4[[#This Row],[Gross Revenue]]-IMDB4[[#This Row],[Budget]]</f>
        <v>21788807</v>
      </c>
      <c r="V2672" s="9" t="str">
        <f>IF(IMDB4[[#This Row],[Profit]]&gt;0,"Hit","Flop")</f>
        <v>Hit</v>
      </c>
      <c r="W2672" s="9" t="str" cm="1">
        <f t="array" ref="W2672">_xlfn.IFS(IMDB4[[#This Row],[IMDb Score (1-10)]]&gt;=8,"Excellent",IMDB4[[#This Row],[IMDb Score (1-10)]]&gt;=7,"Good",IMDB4[[#This Row],[IMDb Score (1-10)]]&gt;=5,"Average",TRUE,"Poor")</f>
        <v>Good</v>
      </c>
      <c r="X2672" s="9" t="str">
        <f>IF(IMDB4[[#This Row],[Duration (min)]]&lt;90,"Short",IF(IMDB4[[#This Row],[Duration (min)]]&lt;=120,"Medium", "Long"))</f>
        <v>Medium</v>
      </c>
    </row>
    <row r="2673" spans="1:24" x14ac:dyDescent="0.25">
      <c r="A2673" s="1" t="s">
        <v>2974</v>
      </c>
      <c r="B2673" s="2">
        <v>37356</v>
      </c>
      <c r="C2673" s="30">
        <f>YEAR(IMDB4[[#This Row],[Release Date]])</f>
        <v>2002</v>
      </c>
      <c r="D2673" s="30" t="str">
        <f>FLOOR(IMDB4[[#This Row],[Year]],10)&amp;"s"</f>
        <v>2000s</v>
      </c>
      <c r="E2673" s="1" t="s">
        <v>32</v>
      </c>
      <c r="F2673" s="1" t="s">
        <v>9</v>
      </c>
      <c r="G2673" s="1" t="s">
        <v>3</v>
      </c>
      <c r="H2673" s="1" t="s">
        <v>83</v>
      </c>
      <c r="I2673" s="1" t="s">
        <v>92</v>
      </c>
      <c r="J2673" s="1" t="s">
        <v>1934</v>
      </c>
      <c r="K2673" s="1" t="s">
        <v>2975</v>
      </c>
      <c r="L2673" s="30">
        <v>773</v>
      </c>
      <c r="M2673" s="30">
        <v>976</v>
      </c>
      <c r="N2673" s="30">
        <v>521</v>
      </c>
      <c r="O2673" s="30">
        <v>0</v>
      </c>
      <c r="P2673" s="27">
        <v>7.7</v>
      </c>
      <c r="Q2673" s="30">
        <v>92</v>
      </c>
      <c r="R2673" s="30">
        <v>107</v>
      </c>
      <c r="S2673" s="9">
        <v>768045</v>
      </c>
      <c r="T2673" s="9">
        <v>2000000</v>
      </c>
      <c r="U2673" s="9">
        <f>IMDB4[[#This Row],[Gross Revenue]]-IMDB4[[#This Row],[Budget]]</f>
        <v>-1231955</v>
      </c>
      <c r="V2673" s="9" t="str">
        <f>IF(IMDB4[[#This Row],[Profit]]&gt;0,"Hit","Flop")</f>
        <v>Flop</v>
      </c>
      <c r="W2673" s="9" t="str" cm="1">
        <f t="array" ref="W2673">_xlfn.IFS(IMDB4[[#This Row],[IMDb Score (1-10)]]&gt;=8,"Excellent",IMDB4[[#This Row],[IMDb Score (1-10)]]&gt;=7,"Good",IMDB4[[#This Row],[IMDb Score (1-10)]]&gt;=5,"Average",TRUE,"Poor")</f>
        <v>Good</v>
      </c>
      <c r="X2673" s="9" t="str">
        <f>IF(IMDB4[[#This Row],[Duration (min)]]&lt;90,"Short",IF(IMDB4[[#This Row],[Duration (min)]]&lt;=120,"Medium", "Long"))</f>
        <v>Medium</v>
      </c>
    </row>
    <row r="2674" spans="1:24" x14ac:dyDescent="0.25">
      <c r="A2674" s="1" t="s">
        <v>2748</v>
      </c>
      <c r="B2674" s="2">
        <v>37092</v>
      </c>
      <c r="C2674" s="30">
        <f>YEAR(IMDB4[[#This Row],[Release Date]])</f>
        <v>2001</v>
      </c>
      <c r="D2674" s="30" t="str">
        <f>FLOOR(IMDB4[[#This Row],[Year]],10)&amp;"s"</f>
        <v>2000s</v>
      </c>
      <c r="E2674" s="1" t="s">
        <v>32</v>
      </c>
      <c r="F2674" s="1" t="s">
        <v>20</v>
      </c>
      <c r="G2674" s="1" t="s">
        <v>3</v>
      </c>
      <c r="H2674" s="1" t="s">
        <v>83</v>
      </c>
      <c r="I2674" s="1" t="s">
        <v>132</v>
      </c>
      <c r="J2674" s="1" t="s">
        <v>1934</v>
      </c>
      <c r="K2674" s="1" t="s">
        <v>1653</v>
      </c>
      <c r="L2674" s="30">
        <v>773</v>
      </c>
      <c r="M2674" s="30">
        <v>2440</v>
      </c>
      <c r="N2674" s="30">
        <v>11</v>
      </c>
      <c r="O2674" s="30">
        <v>30</v>
      </c>
      <c r="P2674" s="27">
        <v>6.2</v>
      </c>
      <c r="Q2674" s="30">
        <v>47</v>
      </c>
      <c r="R2674" s="30">
        <v>107</v>
      </c>
      <c r="S2674" s="9">
        <v>54606</v>
      </c>
      <c r="T2674" s="9">
        <v>6000000</v>
      </c>
      <c r="U2674" s="9">
        <f>IMDB4[[#This Row],[Gross Revenue]]-IMDB4[[#This Row],[Budget]]</f>
        <v>-5945394</v>
      </c>
      <c r="V2674" s="9" t="str">
        <f>IF(IMDB4[[#This Row],[Profit]]&gt;0,"Hit","Flop")</f>
        <v>Flop</v>
      </c>
      <c r="W2674" s="9" t="str" cm="1">
        <f t="array" ref="W2674">_xlfn.IFS(IMDB4[[#This Row],[IMDb Score (1-10)]]&gt;=8,"Excellent",IMDB4[[#This Row],[IMDb Score (1-10)]]&gt;=7,"Good",IMDB4[[#This Row],[IMDb Score (1-10)]]&gt;=5,"Average",TRUE,"Poor")</f>
        <v>Average</v>
      </c>
      <c r="X2674" s="9" t="str">
        <f>IF(IMDB4[[#This Row],[Duration (min)]]&lt;90,"Short",IF(IMDB4[[#This Row],[Duration (min)]]&lt;=120,"Medium", "Long"))</f>
        <v>Medium</v>
      </c>
    </row>
    <row r="2675" spans="1:24" x14ac:dyDescent="0.25">
      <c r="A2675" s="1" t="s">
        <v>134</v>
      </c>
      <c r="B2675" s="2">
        <v>24071</v>
      </c>
      <c r="C2675" s="30">
        <f>YEAR(IMDB4[[#This Row],[Release Date]])</f>
        <v>1965</v>
      </c>
      <c r="D2675" s="30" t="str">
        <f>FLOOR(IMDB4[[#This Row],[Year]],10)&amp;"s"</f>
        <v>1960s</v>
      </c>
      <c r="E2675" s="1" t="s">
        <v>32</v>
      </c>
      <c r="F2675" s="1" t="s">
        <v>40</v>
      </c>
      <c r="G2675" s="1" t="s">
        <v>3</v>
      </c>
      <c r="H2675" s="1" t="s">
        <v>4</v>
      </c>
      <c r="I2675" s="1" t="s">
        <v>25</v>
      </c>
      <c r="J2675" s="1" t="s">
        <v>135</v>
      </c>
      <c r="K2675" s="1" t="s">
        <v>136</v>
      </c>
      <c r="L2675" s="30">
        <v>773</v>
      </c>
      <c r="M2675" s="30">
        <v>2888</v>
      </c>
      <c r="N2675" s="30">
        <v>541</v>
      </c>
      <c r="O2675" s="30">
        <v>251</v>
      </c>
      <c r="P2675" s="27">
        <v>6.8</v>
      </c>
      <c r="Q2675" s="30">
        <v>53</v>
      </c>
      <c r="R2675" s="30">
        <v>152</v>
      </c>
      <c r="S2675" s="9">
        <v>14873</v>
      </c>
      <c r="T2675" s="9">
        <v>3800000</v>
      </c>
      <c r="U2675" s="9">
        <f>IMDB4[[#This Row],[Gross Revenue]]-IMDB4[[#This Row],[Budget]]</f>
        <v>-3785127</v>
      </c>
      <c r="V2675" s="9" t="str">
        <f>IF(IMDB4[[#This Row],[Profit]]&gt;0,"Hit","Flop")</f>
        <v>Flop</v>
      </c>
      <c r="W2675" s="9" t="str" cm="1">
        <f t="array" ref="W2675">_xlfn.IFS(IMDB4[[#This Row],[IMDb Score (1-10)]]&gt;=8,"Excellent",IMDB4[[#This Row],[IMDb Score (1-10)]]&gt;=7,"Good",IMDB4[[#This Row],[IMDb Score (1-10)]]&gt;=5,"Average",TRUE,"Poor")</f>
        <v>Average</v>
      </c>
      <c r="X2675" s="9" t="str">
        <f>IF(IMDB4[[#This Row],[Duration (min)]]&lt;90,"Short",IF(IMDB4[[#This Row],[Duration (min)]]&lt;=120,"Medium", "Long"))</f>
        <v>Long</v>
      </c>
    </row>
    <row r="2676" spans="1:24" x14ac:dyDescent="0.25">
      <c r="A2676" s="1" t="s">
        <v>3956</v>
      </c>
      <c r="B2676" s="2">
        <v>38387</v>
      </c>
      <c r="C2676" s="30">
        <f>YEAR(IMDB4[[#This Row],[Release Date]])</f>
        <v>2005</v>
      </c>
      <c r="D2676" s="30" t="str">
        <f>FLOOR(IMDB4[[#This Row],[Year]],10)&amp;"s"</f>
        <v>2000s</v>
      </c>
      <c r="E2676" s="1" t="s">
        <v>32</v>
      </c>
      <c r="F2676" s="1" t="s">
        <v>40</v>
      </c>
      <c r="G2676" s="1" t="s">
        <v>3</v>
      </c>
      <c r="H2676" s="1" t="s">
        <v>4</v>
      </c>
      <c r="I2676" s="1" t="s">
        <v>132</v>
      </c>
      <c r="J2676" s="1" t="s">
        <v>3957</v>
      </c>
      <c r="K2676" s="1" t="s">
        <v>3958</v>
      </c>
      <c r="L2676" s="30">
        <v>772</v>
      </c>
      <c r="M2676" s="30">
        <v>1058</v>
      </c>
      <c r="N2676" s="30">
        <v>2</v>
      </c>
      <c r="O2676" s="30">
        <v>1000</v>
      </c>
      <c r="P2676" s="27">
        <v>7</v>
      </c>
      <c r="Q2676" s="30">
        <v>47</v>
      </c>
      <c r="R2676" s="30">
        <v>108</v>
      </c>
      <c r="S2676" s="9">
        <v>11703287</v>
      </c>
      <c r="T2676" s="9">
        <v>10000000</v>
      </c>
      <c r="U2676" s="9">
        <f>IMDB4[[#This Row],[Gross Revenue]]-IMDB4[[#This Row],[Budget]]</f>
        <v>1703287</v>
      </c>
      <c r="V2676" s="9" t="str">
        <f>IF(IMDB4[[#This Row],[Profit]]&gt;0,"Hit","Flop")</f>
        <v>Hit</v>
      </c>
      <c r="W2676" s="9" t="str" cm="1">
        <f t="array" ref="W2676">_xlfn.IFS(IMDB4[[#This Row],[IMDb Score (1-10)]]&gt;=8,"Excellent",IMDB4[[#This Row],[IMDb Score (1-10)]]&gt;=7,"Good",IMDB4[[#This Row],[IMDb Score (1-10)]]&gt;=5,"Average",TRUE,"Poor")</f>
        <v>Good</v>
      </c>
      <c r="X2676" s="9" t="str">
        <f>IF(IMDB4[[#This Row],[Duration (min)]]&lt;90,"Short",IF(IMDB4[[#This Row],[Duration (min)]]&lt;=120,"Medium", "Long"))</f>
        <v>Medium</v>
      </c>
    </row>
    <row r="2677" spans="1:24" x14ac:dyDescent="0.25">
      <c r="A2677" s="1" t="s">
        <v>6273</v>
      </c>
      <c r="B2677" s="2">
        <v>41176</v>
      </c>
      <c r="C2677" s="30">
        <f>YEAR(IMDB4[[#This Row],[Release Date]])</f>
        <v>2012</v>
      </c>
      <c r="D2677" s="30" t="str">
        <f>FLOOR(IMDB4[[#This Row],[Year]],10)&amp;"s"</f>
        <v>2010s</v>
      </c>
      <c r="E2677" s="1" t="s">
        <v>32</v>
      </c>
      <c r="F2677" s="1" t="s">
        <v>2</v>
      </c>
      <c r="G2677" s="1" t="s">
        <v>3</v>
      </c>
      <c r="H2677" s="1" t="s">
        <v>4</v>
      </c>
      <c r="I2677" s="1" t="s">
        <v>92</v>
      </c>
      <c r="J2677" s="1" t="s">
        <v>6274</v>
      </c>
      <c r="K2677" s="1" t="s">
        <v>4201</v>
      </c>
      <c r="L2677" s="30">
        <v>771</v>
      </c>
      <c r="M2677" s="30">
        <v>2356</v>
      </c>
      <c r="N2677" s="30">
        <v>160</v>
      </c>
      <c r="O2677" s="30">
        <v>35000</v>
      </c>
      <c r="P2677" s="27">
        <v>6.4</v>
      </c>
      <c r="Q2677" s="30">
        <v>265</v>
      </c>
      <c r="R2677" s="30">
        <v>110</v>
      </c>
      <c r="S2677" s="9">
        <v>16005978</v>
      </c>
      <c r="T2677" s="9">
        <v>26000000</v>
      </c>
      <c r="U2677" s="9">
        <f>IMDB4[[#This Row],[Gross Revenue]]-IMDB4[[#This Row],[Budget]]</f>
        <v>-9994022</v>
      </c>
      <c r="V2677" s="9" t="str">
        <f>IF(IMDB4[[#This Row],[Profit]]&gt;0,"Hit","Flop")</f>
        <v>Flop</v>
      </c>
      <c r="W2677" s="9" t="str" cm="1">
        <f t="array" ref="W2677">_xlfn.IFS(IMDB4[[#This Row],[IMDb Score (1-10)]]&gt;=8,"Excellent",IMDB4[[#This Row],[IMDb Score (1-10)]]&gt;=7,"Good",IMDB4[[#This Row],[IMDb Score (1-10)]]&gt;=5,"Average",TRUE,"Poor")</f>
        <v>Average</v>
      </c>
      <c r="X2677" s="9" t="str">
        <f>IF(IMDB4[[#This Row],[Duration (min)]]&lt;90,"Short",IF(IMDB4[[#This Row],[Duration (min)]]&lt;=120,"Medium", "Long"))</f>
        <v>Medium</v>
      </c>
    </row>
    <row r="2678" spans="1:24" x14ac:dyDescent="0.25">
      <c r="A2678" s="1" t="s">
        <v>1904</v>
      </c>
      <c r="B2678" s="2">
        <v>35964</v>
      </c>
      <c r="C2678" s="30">
        <f>YEAR(IMDB4[[#This Row],[Release Date]])</f>
        <v>1998</v>
      </c>
      <c r="D2678" s="30" t="str">
        <f>FLOOR(IMDB4[[#This Row],[Year]],10)&amp;"s"</f>
        <v>1990s</v>
      </c>
      <c r="E2678" s="1" t="s">
        <v>32</v>
      </c>
      <c r="F2678" s="1" t="s">
        <v>40</v>
      </c>
      <c r="G2678" s="1" t="s">
        <v>3</v>
      </c>
      <c r="H2678" s="1" t="s">
        <v>4</v>
      </c>
      <c r="I2678" s="1" t="s">
        <v>84</v>
      </c>
      <c r="J2678" s="1" t="s">
        <v>1905</v>
      </c>
      <c r="K2678" s="1" t="s">
        <v>1906</v>
      </c>
      <c r="L2678" s="30">
        <v>770</v>
      </c>
      <c r="M2678" s="30">
        <v>1195</v>
      </c>
      <c r="N2678" s="30">
        <v>59</v>
      </c>
      <c r="O2678" s="30">
        <v>0</v>
      </c>
      <c r="P2678" s="27">
        <v>7</v>
      </c>
      <c r="Q2678" s="30">
        <v>120</v>
      </c>
      <c r="R2678" s="30">
        <v>99</v>
      </c>
      <c r="S2678" s="9">
        <v>101217900</v>
      </c>
      <c r="T2678" s="9">
        <v>70000000</v>
      </c>
      <c r="U2678" s="9">
        <f>IMDB4[[#This Row],[Gross Revenue]]-IMDB4[[#This Row],[Budget]]</f>
        <v>31217900</v>
      </c>
      <c r="V2678" s="9" t="str">
        <f>IF(IMDB4[[#This Row],[Profit]]&gt;0,"Hit","Flop")</f>
        <v>Hit</v>
      </c>
      <c r="W2678" s="9" t="str" cm="1">
        <f t="array" ref="W2678">_xlfn.IFS(IMDB4[[#This Row],[IMDb Score (1-10)]]&gt;=8,"Excellent",IMDB4[[#This Row],[IMDb Score (1-10)]]&gt;=7,"Good",IMDB4[[#This Row],[IMDb Score (1-10)]]&gt;=5,"Average",TRUE,"Poor")</f>
        <v>Good</v>
      </c>
      <c r="X2678" s="9" t="str">
        <f>IF(IMDB4[[#This Row],[Duration (min)]]&lt;90,"Short",IF(IMDB4[[#This Row],[Duration (min)]]&lt;=120,"Medium", "Long"))</f>
        <v>Medium</v>
      </c>
    </row>
    <row r="2679" spans="1:24" x14ac:dyDescent="0.25">
      <c r="A2679" s="1" t="s">
        <v>2715</v>
      </c>
      <c r="B2679" s="2">
        <v>36911</v>
      </c>
      <c r="C2679" s="30">
        <f>YEAR(IMDB4[[#This Row],[Release Date]])</f>
        <v>2001</v>
      </c>
      <c r="D2679" s="30" t="str">
        <f>FLOOR(IMDB4[[#This Row],[Year]],10)&amp;"s"</f>
        <v>2000s</v>
      </c>
      <c r="E2679" s="1" t="s">
        <v>32</v>
      </c>
      <c r="F2679" s="1" t="s">
        <v>77</v>
      </c>
      <c r="G2679" s="1" t="s">
        <v>3</v>
      </c>
      <c r="H2679" s="1" t="s">
        <v>4</v>
      </c>
      <c r="I2679" s="1" t="s">
        <v>28</v>
      </c>
      <c r="J2679" s="1" t="s">
        <v>1905</v>
      </c>
      <c r="K2679" s="1" t="s">
        <v>2716</v>
      </c>
      <c r="L2679" s="30">
        <v>770</v>
      </c>
      <c r="M2679" s="30">
        <v>2251</v>
      </c>
      <c r="N2679" s="30">
        <v>8</v>
      </c>
      <c r="O2679" s="30">
        <v>425</v>
      </c>
      <c r="P2679" s="27">
        <v>6</v>
      </c>
      <c r="Q2679" s="30">
        <v>66</v>
      </c>
      <c r="R2679" s="30">
        <v>82</v>
      </c>
      <c r="S2679" s="9">
        <v>80920948</v>
      </c>
      <c r="T2679" s="9">
        <v>30000000</v>
      </c>
      <c r="U2679" s="9">
        <f>IMDB4[[#This Row],[Gross Revenue]]-IMDB4[[#This Row],[Budget]]</f>
        <v>50920948</v>
      </c>
      <c r="V2679" s="9" t="str">
        <f>IF(IMDB4[[#This Row],[Profit]]&gt;0,"Hit","Flop")</f>
        <v>Hit</v>
      </c>
      <c r="W2679" s="9" t="str" cm="1">
        <f t="array" ref="W2679">_xlfn.IFS(IMDB4[[#This Row],[IMDb Score (1-10)]]&gt;=8,"Excellent",IMDB4[[#This Row],[IMDb Score (1-10)]]&gt;=7,"Good",IMDB4[[#This Row],[IMDb Score (1-10)]]&gt;=5,"Average",TRUE,"Poor")</f>
        <v>Average</v>
      </c>
      <c r="X2679" s="9" t="str">
        <f>IF(IMDB4[[#This Row],[Duration (min)]]&lt;90,"Short",IF(IMDB4[[#This Row],[Duration (min)]]&lt;=120,"Medium", "Long"))</f>
        <v>Short</v>
      </c>
    </row>
    <row r="2680" spans="1:24" x14ac:dyDescent="0.25">
      <c r="A2680" s="1" t="s">
        <v>5094</v>
      </c>
      <c r="B2680" s="2">
        <v>39465</v>
      </c>
      <c r="C2680" s="30">
        <f>YEAR(IMDB4[[#This Row],[Release Date]])</f>
        <v>2008</v>
      </c>
      <c r="D2680" s="30" t="str">
        <f>FLOOR(IMDB4[[#This Row],[Year]],10)&amp;"s"</f>
        <v>2000s</v>
      </c>
      <c r="E2680" s="1" t="s">
        <v>32</v>
      </c>
      <c r="F2680" s="1" t="s">
        <v>40</v>
      </c>
      <c r="G2680" s="1" t="s">
        <v>3</v>
      </c>
      <c r="H2680" s="1" t="s">
        <v>4</v>
      </c>
      <c r="I2680" s="1" t="s">
        <v>84</v>
      </c>
      <c r="J2680" s="1" t="s">
        <v>1905</v>
      </c>
      <c r="K2680" s="1" t="s">
        <v>2692</v>
      </c>
      <c r="L2680" s="30">
        <v>770</v>
      </c>
      <c r="M2680" s="30">
        <v>1614</v>
      </c>
      <c r="N2680" s="30">
        <v>70</v>
      </c>
      <c r="O2680" s="30">
        <v>0</v>
      </c>
      <c r="P2680" s="27">
        <v>6.6</v>
      </c>
      <c r="Q2680" s="30">
        <v>198</v>
      </c>
      <c r="R2680" s="30">
        <v>107</v>
      </c>
      <c r="S2680" s="9">
        <v>71148699</v>
      </c>
      <c r="T2680" s="9">
        <v>90000000</v>
      </c>
      <c r="U2680" s="9">
        <f>IMDB4[[#This Row],[Gross Revenue]]-IMDB4[[#This Row],[Budget]]</f>
        <v>-18851301</v>
      </c>
      <c r="V2680" s="9" t="str">
        <f>IF(IMDB4[[#This Row],[Profit]]&gt;0,"Hit","Flop")</f>
        <v>Flop</v>
      </c>
      <c r="W2680" s="9" t="str" cm="1">
        <f t="array" ref="W2680">_xlfn.IFS(IMDB4[[#This Row],[IMDb Score (1-10)]]&gt;=8,"Excellent",IMDB4[[#This Row],[IMDb Score (1-10)]]&gt;=7,"Good",IMDB4[[#This Row],[IMDb Score (1-10)]]&gt;=5,"Average",TRUE,"Poor")</f>
        <v>Average</v>
      </c>
      <c r="X2680" s="9" t="str">
        <f>IF(IMDB4[[#This Row],[Duration (min)]]&lt;90,"Short",IF(IMDB4[[#This Row],[Duration (min)]]&lt;=120,"Medium", "Long"))</f>
        <v>Medium</v>
      </c>
    </row>
    <row r="2681" spans="1:24" x14ac:dyDescent="0.25">
      <c r="A2681" s="1" t="s">
        <v>3011</v>
      </c>
      <c r="B2681" s="2">
        <v>37434</v>
      </c>
      <c r="C2681" s="30">
        <f>YEAR(IMDB4[[#This Row],[Release Date]])</f>
        <v>2002</v>
      </c>
      <c r="D2681" s="30" t="str">
        <f>FLOOR(IMDB4[[#This Row],[Year]],10)&amp;"s"</f>
        <v>2000s</v>
      </c>
      <c r="E2681" s="1" t="s">
        <v>1</v>
      </c>
      <c r="F2681" s="1" t="s">
        <v>77</v>
      </c>
      <c r="G2681" s="1" t="s">
        <v>3</v>
      </c>
      <c r="H2681" s="1" t="s">
        <v>83</v>
      </c>
      <c r="I2681" s="1" t="s">
        <v>132</v>
      </c>
      <c r="J2681" s="1" t="s">
        <v>3012</v>
      </c>
      <c r="K2681" s="1" t="s">
        <v>2597</v>
      </c>
      <c r="L2681" s="30">
        <v>769</v>
      </c>
      <c r="M2681" s="30">
        <v>2538</v>
      </c>
      <c r="N2681" s="30">
        <v>93</v>
      </c>
      <c r="O2681" s="30">
        <v>0</v>
      </c>
      <c r="P2681" s="27">
        <v>6.1</v>
      </c>
      <c r="Q2681" s="30">
        <v>264</v>
      </c>
      <c r="R2681" s="30">
        <v>133</v>
      </c>
      <c r="S2681" s="9">
        <v>160201106</v>
      </c>
      <c r="T2681" s="9">
        <v>142000000</v>
      </c>
      <c r="U2681" s="9">
        <f>IMDB4[[#This Row],[Gross Revenue]]-IMDB4[[#This Row],[Budget]]</f>
        <v>18201106</v>
      </c>
      <c r="V2681" s="9" t="str">
        <f>IF(IMDB4[[#This Row],[Profit]]&gt;0,"Hit","Flop")</f>
        <v>Hit</v>
      </c>
      <c r="W2681" s="9" t="str" cm="1">
        <f t="array" ref="W2681">_xlfn.IFS(IMDB4[[#This Row],[IMDb Score (1-10)]]&gt;=8,"Excellent",IMDB4[[#This Row],[IMDb Score (1-10)]]&gt;=7,"Good",IMDB4[[#This Row],[IMDb Score (1-10)]]&gt;=5,"Average",TRUE,"Poor")</f>
        <v>Average</v>
      </c>
      <c r="X2681" s="9" t="str">
        <f>IF(IMDB4[[#This Row],[Duration (min)]]&lt;90,"Short",IF(IMDB4[[#This Row],[Duration (min)]]&lt;=120,"Medium", "Long"))</f>
        <v>Long</v>
      </c>
    </row>
    <row r="2682" spans="1:24" x14ac:dyDescent="0.25">
      <c r="A2682" s="1" t="s">
        <v>6794</v>
      </c>
      <c r="B2682" s="2">
        <v>41767</v>
      </c>
      <c r="C2682" s="30">
        <f>YEAR(IMDB4[[#This Row],[Release Date]])</f>
        <v>2014</v>
      </c>
      <c r="D2682" s="30" t="str">
        <f>FLOOR(IMDB4[[#This Row],[Year]],10)&amp;"s"</f>
        <v>2010s</v>
      </c>
      <c r="E2682" s="1" t="s">
        <v>32</v>
      </c>
      <c r="F2682" s="1" t="s">
        <v>61</v>
      </c>
      <c r="G2682" s="1" t="s">
        <v>3</v>
      </c>
      <c r="H2682" s="1" t="s">
        <v>4</v>
      </c>
      <c r="I2682" s="1" t="s">
        <v>132</v>
      </c>
      <c r="J2682" s="1" t="s">
        <v>6795</v>
      </c>
      <c r="K2682" s="1" t="s">
        <v>1207</v>
      </c>
      <c r="L2682" s="30">
        <v>769</v>
      </c>
      <c r="M2682" s="30">
        <v>2938</v>
      </c>
      <c r="N2682" s="30">
        <v>11000</v>
      </c>
      <c r="O2682" s="30">
        <v>35000</v>
      </c>
      <c r="P2682" s="27">
        <v>7.2</v>
      </c>
      <c r="Q2682" s="30">
        <v>322</v>
      </c>
      <c r="R2682" s="30">
        <v>137</v>
      </c>
      <c r="S2682" s="9">
        <v>115603980</v>
      </c>
      <c r="T2682" s="9">
        <v>65000000</v>
      </c>
      <c r="U2682" s="9">
        <f>IMDB4[[#This Row],[Gross Revenue]]-IMDB4[[#This Row],[Budget]]</f>
        <v>50603980</v>
      </c>
      <c r="V2682" s="9" t="str">
        <f>IF(IMDB4[[#This Row],[Profit]]&gt;0,"Hit","Flop")</f>
        <v>Hit</v>
      </c>
      <c r="W2682" s="9" t="str" cm="1">
        <f t="array" ref="W2682">_xlfn.IFS(IMDB4[[#This Row],[IMDb Score (1-10)]]&gt;=8,"Excellent",IMDB4[[#This Row],[IMDb Score (1-10)]]&gt;=7,"Good",IMDB4[[#This Row],[IMDb Score (1-10)]]&gt;=5,"Average",TRUE,"Poor")</f>
        <v>Good</v>
      </c>
      <c r="X2682" s="9" t="str">
        <f>IF(IMDB4[[#This Row],[Duration (min)]]&lt;90,"Short",IF(IMDB4[[#This Row],[Duration (min)]]&lt;=120,"Medium", "Long"))</f>
        <v>Long</v>
      </c>
    </row>
    <row r="2683" spans="1:24" x14ac:dyDescent="0.25">
      <c r="A2683" s="1" t="s">
        <v>877</v>
      </c>
      <c r="B2683" s="2">
        <v>33322</v>
      </c>
      <c r="C2683" s="30">
        <f>YEAR(IMDB4[[#This Row],[Release Date]])</f>
        <v>1991</v>
      </c>
      <c r="D2683" s="30" t="str">
        <f>FLOOR(IMDB4[[#This Row],[Year]],10)&amp;"s"</f>
        <v>1990s</v>
      </c>
      <c r="E2683" s="1" t="s">
        <v>32</v>
      </c>
      <c r="F2683" s="1" t="s">
        <v>9</v>
      </c>
      <c r="G2683" s="1" t="s">
        <v>3</v>
      </c>
      <c r="H2683" s="1" t="s">
        <v>4</v>
      </c>
      <c r="I2683" s="1" t="s">
        <v>92</v>
      </c>
      <c r="J2683" s="1" t="s">
        <v>878</v>
      </c>
      <c r="K2683" s="1" t="s">
        <v>424</v>
      </c>
      <c r="L2683" s="30">
        <v>769</v>
      </c>
      <c r="M2683" s="30">
        <v>1936</v>
      </c>
      <c r="N2683" s="30">
        <v>0</v>
      </c>
      <c r="O2683" s="30">
        <v>883</v>
      </c>
      <c r="P2683" s="27">
        <v>6.6</v>
      </c>
      <c r="Q2683" s="30">
        <v>30</v>
      </c>
      <c r="R2683" s="30">
        <v>132</v>
      </c>
      <c r="S2683" s="9">
        <v>74787599</v>
      </c>
      <c r="T2683" s="9">
        <v>30000000</v>
      </c>
      <c r="U2683" s="9">
        <f>IMDB4[[#This Row],[Gross Revenue]]-IMDB4[[#This Row],[Budget]]</f>
        <v>44787599</v>
      </c>
      <c r="V2683" s="9" t="str">
        <f>IF(IMDB4[[#This Row],[Profit]]&gt;0,"Hit","Flop")</f>
        <v>Hit</v>
      </c>
      <c r="W2683" s="9" t="str" cm="1">
        <f t="array" ref="W2683">_xlfn.IFS(IMDB4[[#This Row],[IMDb Score (1-10)]]&gt;=8,"Excellent",IMDB4[[#This Row],[IMDb Score (1-10)]]&gt;=7,"Good",IMDB4[[#This Row],[IMDb Score (1-10)]]&gt;=5,"Average",TRUE,"Poor")</f>
        <v>Average</v>
      </c>
      <c r="X2683" s="9" t="str">
        <f>IF(IMDB4[[#This Row],[Duration (min)]]&lt;90,"Short",IF(IMDB4[[#This Row],[Duration (min)]]&lt;=120,"Medium", "Long"))</f>
        <v>Long</v>
      </c>
    </row>
    <row r="2684" spans="1:24" x14ac:dyDescent="0.25">
      <c r="A2684" s="1" t="s">
        <v>3141</v>
      </c>
      <c r="B2684" s="2">
        <v>37487</v>
      </c>
      <c r="C2684" s="30">
        <f>YEAR(IMDB4[[#This Row],[Release Date]])</f>
        <v>2002</v>
      </c>
      <c r="D2684" s="30" t="str">
        <f>FLOOR(IMDB4[[#This Row],[Year]],10)&amp;"s"</f>
        <v>2000s</v>
      </c>
      <c r="E2684" s="1" t="s">
        <v>32</v>
      </c>
      <c r="F2684" s="1" t="s">
        <v>20</v>
      </c>
      <c r="G2684" s="1" t="s">
        <v>3</v>
      </c>
      <c r="H2684" s="1" t="s">
        <v>4</v>
      </c>
      <c r="I2684" s="1" t="s">
        <v>92</v>
      </c>
      <c r="J2684" s="1" t="s">
        <v>2146</v>
      </c>
      <c r="K2684" s="1" t="s">
        <v>3142</v>
      </c>
      <c r="L2684" s="30">
        <v>769</v>
      </c>
      <c r="M2684" s="30">
        <v>2251</v>
      </c>
      <c r="N2684" s="30">
        <v>30</v>
      </c>
      <c r="O2684" s="30">
        <v>15000</v>
      </c>
      <c r="P2684" s="27">
        <v>7.1</v>
      </c>
      <c r="Q2684" s="30">
        <v>163</v>
      </c>
      <c r="R2684" s="30">
        <v>104</v>
      </c>
      <c r="S2684" s="9">
        <v>4046737</v>
      </c>
      <c r="T2684" s="9">
        <v>4000000</v>
      </c>
      <c r="U2684" s="9">
        <f>IMDB4[[#This Row],[Gross Revenue]]-IMDB4[[#This Row],[Budget]]</f>
        <v>46737</v>
      </c>
      <c r="V2684" s="9" t="str">
        <f>IF(IMDB4[[#This Row],[Profit]]&gt;0,"Hit","Flop")</f>
        <v>Hit</v>
      </c>
      <c r="W2684" s="9" t="str" cm="1">
        <f t="array" ref="W2684">_xlfn.IFS(IMDB4[[#This Row],[IMDb Score (1-10)]]&gt;=8,"Excellent",IMDB4[[#This Row],[IMDb Score (1-10)]]&gt;=7,"Good",IMDB4[[#This Row],[IMDb Score (1-10)]]&gt;=5,"Average",TRUE,"Poor")</f>
        <v>Good</v>
      </c>
      <c r="X2684" s="9" t="str">
        <f>IF(IMDB4[[#This Row],[Duration (min)]]&lt;90,"Short",IF(IMDB4[[#This Row],[Duration (min)]]&lt;=120,"Medium", "Long"))</f>
        <v>Medium</v>
      </c>
    </row>
    <row r="2685" spans="1:24" x14ac:dyDescent="0.25">
      <c r="A2685" s="1" t="s">
        <v>2144</v>
      </c>
      <c r="B2685" s="2">
        <v>36256</v>
      </c>
      <c r="C2685" s="30">
        <f>YEAR(IMDB4[[#This Row],[Release Date]])</f>
        <v>1999</v>
      </c>
      <c r="D2685" s="30" t="str">
        <f>FLOOR(IMDB4[[#This Row],[Year]],10)&amp;"s"</f>
        <v>1990s</v>
      </c>
      <c r="E2685" s="1" t="s">
        <v>32</v>
      </c>
      <c r="F2685" s="1" t="s">
        <v>315</v>
      </c>
      <c r="G2685" s="1" t="s">
        <v>3</v>
      </c>
      <c r="H2685" s="1" t="s">
        <v>2145</v>
      </c>
      <c r="I2685" s="1" t="s">
        <v>92</v>
      </c>
      <c r="J2685" s="1" t="s">
        <v>2146</v>
      </c>
      <c r="K2685" s="1" t="s">
        <v>2147</v>
      </c>
      <c r="L2685" s="30">
        <v>769</v>
      </c>
      <c r="M2685" s="30">
        <v>2543</v>
      </c>
      <c r="N2685" s="30">
        <v>61</v>
      </c>
      <c r="O2685" s="30">
        <v>0</v>
      </c>
      <c r="P2685" s="27">
        <v>7.1</v>
      </c>
      <c r="Q2685" s="30">
        <v>131</v>
      </c>
      <c r="R2685" s="30">
        <v>101</v>
      </c>
      <c r="S2685" s="9">
        <v>2060953</v>
      </c>
      <c r="T2685" s="9">
        <v>12000000</v>
      </c>
      <c r="U2685" s="9">
        <f>IMDB4[[#This Row],[Gross Revenue]]-IMDB4[[#This Row],[Budget]]</f>
        <v>-9939047</v>
      </c>
      <c r="V2685" s="9" t="str">
        <f>IF(IMDB4[[#This Row],[Profit]]&gt;0,"Hit","Flop")</f>
        <v>Flop</v>
      </c>
      <c r="W2685" s="9" t="str" cm="1">
        <f t="array" ref="W2685">_xlfn.IFS(IMDB4[[#This Row],[IMDb Score (1-10)]]&gt;=8,"Excellent",IMDB4[[#This Row],[IMDb Score (1-10)]]&gt;=7,"Good",IMDB4[[#This Row],[IMDb Score (1-10)]]&gt;=5,"Average",TRUE,"Poor")</f>
        <v>Good</v>
      </c>
      <c r="X2685" s="9" t="str">
        <f>IF(IMDB4[[#This Row],[Duration (min)]]&lt;90,"Short",IF(IMDB4[[#This Row],[Duration (min)]]&lt;=120,"Medium", "Long"))</f>
        <v>Medium</v>
      </c>
    </row>
    <row r="2686" spans="1:24" x14ac:dyDescent="0.25">
      <c r="A2686" s="1" t="s">
        <v>5373</v>
      </c>
      <c r="B2686" s="2">
        <v>40069</v>
      </c>
      <c r="C2686" s="30">
        <f>YEAR(IMDB4[[#This Row],[Release Date]])</f>
        <v>2009</v>
      </c>
      <c r="D2686" s="30" t="str">
        <f>FLOOR(IMDB4[[#This Row],[Year]],10)&amp;"s"</f>
        <v>2000s</v>
      </c>
      <c r="E2686" s="1" t="s">
        <v>32</v>
      </c>
      <c r="F2686" s="1" t="s">
        <v>61</v>
      </c>
      <c r="G2686" s="1" t="s">
        <v>3</v>
      </c>
      <c r="H2686" s="1" t="s">
        <v>4</v>
      </c>
      <c r="I2686" s="1" t="s">
        <v>132</v>
      </c>
      <c r="J2686" s="1" t="s">
        <v>5374</v>
      </c>
      <c r="K2686" s="1" t="s">
        <v>3217</v>
      </c>
      <c r="L2686" s="30">
        <v>768</v>
      </c>
      <c r="M2686" s="30">
        <v>3389</v>
      </c>
      <c r="N2686" s="30">
        <v>102</v>
      </c>
      <c r="O2686" s="30">
        <v>38000</v>
      </c>
      <c r="P2686" s="27">
        <v>7.7</v>
      </c>
      <c r="Q2686" s="30">
        <v>261</v>
      </c>
      <c r="R2686" s="30">
        <v>129</v>
      </c>
      <c r="S2686" s="9">
        <v>255950375</v>
      </c>
      <c r="T2686" s="9">
        <v>29000000</v>
      </c>
      <c r="U2686" s="9">
        <f>IMDB4[[#This Row],[Gross Revenue]]-IMDB4[[#This Row],[Budget]]</f>
        <v>226950375</v>
      </c>
      <c r="V2686" s="9" t="str">
        <f>IF(IMDB4[[#This Row],[Profit]]&gt;0,"Hit","Flop")</f>
        <v>Hit</v>
      </c>
      <c r="W2686" s="9" t="str" cm="1">
        <f t="array" ref="W2686">_xlfn.IFS(IMDB4[[#This Row],[IMDb Score (1-10)]]&gt;=8,"Excellent",IMDB4[[#This Row],[IMDb Score (1-10)]]&gt;=7,"Good",IMDB4[[#This Row],[IMDb Score (1-10)]]&gt;=5,"Average",TRUE,"Poor")</f>
        <v>Good</v>
      </c>
      <c r="X2686" s="9" t="str">
        <f>IF(IMDB4[[#This Row],[Duration (min)]]&lt;90,"Short",IF(IMDB4[[#This Row],[Duration (min)]]&lt;=120,"Medium", "Long"))</f>
        <v>Long</v>
      </c>
    </row>
    <row r="2687" spans="1:24" x14ac:dyDescent="0.25">
      <c r="A2687" s="1" t="s">
        <v>448</v>
      </c>
      <c r="B2687" s="2">
        <v>30980</v>
      </c>
      <c r="C2687" s="30">
        <f>YEAR(IMDB4[[#This Row],[Release Date]])</f>
        <v>1984</v>
      </c>
      <c r="D2687" s="30" t="str">
        <f>FLOOR(IMDB4[[#This Row],[Year]],10)&amp;"s"</f>
        <v>1980s</v>
      </c>
      <c r="E2687" s="1" t="s">
        <v>32</v>
      </c>
      <c r="F2687" s="1" t="s">
        <v>20</v>
      </c>
      <c r="G2687" s="1" t="s">
        <v>3</v>
      </c>
      <c r="H2687" s="1" t="s">
        <v>4</v>
      </c>
      <c r="I2687" s="1" t="s">
        <v>84</v>
      </c>
      <c r="J2687" s="1" t="s">
        <v>449</v>
      </c>
      <c r="K2687" s="1" t="s">
        <v>355</v>
      </c>
      <c r="L2687" s="30">
        <v>767</v>
      </c>
      <c r="M2687" s="30">
        <v>2053</v>
      </c>
      <c r="N2687" s="30">
        <v>287</v>
      </c>
      <c r="O2687" s="30">
        <v>14000</v>
      </c>
      <c r="P2687" s="27">
        <v>7.2</v>
      </c>
      <c r="Q2687" s="30">
        <v>183</v>
      </c>
      <c r="R2687" s="30">
        <v>106</v>
      </c>
      <c r="S2687" s="9">
        <v>148170000</v>
      </c>
      <c r="T2687" s="9">
        <v>11000000</v>
      </c>
      <c r="U2687" s="9">
        <f>IMDB4[[#This Row],[Gross Revenue]]-IMDB4[[#This Row],[Budget]]</f>
        <v>137170000</v>
      </c>
      <c r="V2687" s="9" t="str">
        <f>IF(IMDB4[[#This Row],[Profit]]&gt;0,"Hit","Flop")</f>
        <v>Hit</v>
      </c>
      <c r="W2687" s="9" t="str" cm="1">
        <f t="array" ref="W2687">_xlfn.IFS(IMDB4[[#This Row],[IMDb Score (1-10)]]&gt;=8,"Excellent",IMDB4[[#This Row],[IMDb Score (1-10)]]&gt;=7,"Good",IMDB4[[#This Row],[IMDb Score (1-10)]]&gt;=5,"Average",TRUE,"Poor")</f>
        <v>Good</v>
      </c>
      <c r="X2687" s="9" t="str">
        <f>IF(IMDB4[[#This Row],[Duration (min)]]&lt;90,"Short",IF(IMDB4[[#This Row],[Duration (min)]]&lt;=120,"Medium", "Long"))</f>
        <v>Medium</v>
      </c>
    </row>
    <row r="2688" spans="1:24" x14ac:dyDescent="0.25">
      <c r="A2688" s="1" t="s">
        <v>2479</v>
      </c>
      <c r="B2688" s="2">
        <v>36780</v>
      </c>
      <c r="C2688" s="30">
        <f>YEAR(IMDB4[[#This Row],[Release Date]])</f>
        <v>2000</v>
      </c>
      <c r="D2688" s="30" t="str">
        <f>FLOOR(IMDB4[[#This Row],[Year]],10)&amp;"s"</f>
        <v>2000s</v>
      </c>
      <c r="E2688" s="1" t="s">
        <v>32</v>
      </c>
      <c r="F2688" s="1" t="s">
        <v>9</v>
      </c>
      <c r="G2688" s="1" t="s">
        <v>3</v>
      </c>
      <c r="H2688" s="1" t="s">
        <v>4</v>
      </c>
      <c r="I2688" s="1" t="s">
        <v>132</v>
      </c>
      <c r="J2688" s="1" t="s">
        <v>2480</v>
      </c>
      <c r="K2688" s="1" t="s">
        <v>2481</v>
      </c>
      <c r="L2688" s="30">
        <v>767</v>
      </c>
      <c r="M2688" s="30">
        <v>2187</v>
      </c>
      <c r="N2688" s="30">
        <v>9</v>
      </c>
      <c r="O2688" s="30">
        <v>0</v>
      </c>
      <c r="P2688" s="27">
        <v>7.3</v>
      </c>
      <c r="Q2688" s="30">
        <v>39</v>
      </c>
      <c r="R2688" s="30">
        <v>109</v>
      </c>
      <c r="S2688" s="9">
        <v>3050934</v>
      </c>
      <c r="T2688" s="9">
        <v>1800000</v>
      </c>
      <c r="U2688" s="9">
        <f>IMDB4[[#This Row],[Gross Revenue]]-IMDB4[[#This Row],[Budget]]</f>
        <v>1250934</v>
      </c>
      <c r="V2688" s="9" t="str">
        <f>IF(IMDB4[[#This Row],[Profit]]&gt;0,"Hit","Flop")</f>
        <v>Hit</v>
      </c>
      <c r="W2688" s="9" t="str" cm="1">
        <f t="array" ref="W2688">_xlfn.IFS(IMDB4[[#This Row],[IMDb Score (1-10)]]&gt;=8,"Excellent",IMDB4[[#This Row],[IMDb Score (1-10)]]&gt;=7,"Good",IMDB4[[#This Row],[IMDb Score (1-10)]]&gt;=5,"Average",TRUE,"Poor")</f>
        <v>Good</v>
      </c>
      <c r="X2688" s="9" t="str">
        <f>IF(IMDB4[[#This Row],[Duration (min)]]&lt;90,"Short",IF(IMDB4[[#This Row],[Duration (min)]]&lt;=120,"Medium", "Long"))</f>
        <v>Medium</v>
      </c>
    </row>
    <row r="2689" spans="1:24" x14ac:dyDescent="0.25">
      <c r="A2689" s="1" t="s">
        <v>5663</v>
      </c>
      <c r="B2689" s="2">
        <v>40485</v>
      </c>
      <c r="C2689" s="30">
        <f>YEAR(IMDB4[[#This Row],[Release Date]])</f>
        <v>2010</v>
      </c>
      <c r="D2689" s="30" t="str">
        <f>FLOOR(IMDB4[[#This Row],[Year]],10)&amp;"s"</f>
        <v>2010s</v>
      </c>
      <c r="E2689" s="1" t="s">
        <v>32</v>
      </c>
      <c r="F2689" s="1" t="s">
        <v>61</v>
      </c>
      <c r="G2689" s="1" t="s">
        <v>3</v>
      </c>
      <c r="H2689" s="1" t="s">
        <v>4</v>
      </c>
      <c r="I2689" s="1" t="s">
        <v>84</v>
      </c>
      <c r="J2689" s="1" t="s">
        <v>2480</v>
      </c>
      <c r="K2689" s="1" t="s">
        <v>5664</v>
      </c>
      <c r="L2689" s="30">
        <v>767</v>
      </c>
      <c r="M2689" s="30">
        <v>2370</v>
      </c>
      <c r="N2689" s="30">
        <v>11</v>
      </c>
      <c r="O2689" s="30">
        <v>0</v>
      </c>
      <c r="P2689" s="27">
        <v>5.7</v>
      </c>
      <c r="Q2689" s="30">
        <v>16</v>
      </c>
      <c r="R2689" s="30">
        <v>90</v>
      </c>
      <c r="S2689" s="9">
        <v>399611</v>
      </c>
      <c r="T2689" s="9">
        <v>6000000</v>
      </c>
      <c r="U2689" s="9">
        <f>IMDB4[[#This Row],[Gross Revenue]]-IMDB4[[#This Row],[Budget]]</f>
        <v>-5600389</v>
      </c>
      <c r="V2689" s="9" t="str">
        <f>IF(IMDB4[[#This Row],[Profit]]&gt;0,"Hit","Flop")</f>
        <v>Flop</v>
      </c>
      <c r="W2689" s="9" t="str" cm="1">
        <f t="array" ref="W2689">_xlfn.IFS(IMDB4[[#This Row],[IMDb Score (1-10)]]&gt;=8,"Excellent",IMDB4[[#This Row],[IMDb Score (1-10)]]&gt;=7,"Good",IMDB4[[#This Row],[IMDb Score (1-10)]]&gt;=5,"Average",TRUE,"Poor")</f>
        <v>Average</v>
      </c>
      <c r="X2689" s="9" t="str">
        <f>IF(IMDB4[[#This Row],[Duration (min)]]&lt;90,"Short",IF(IMDB4[[#This Row],[Duration (min)]]&lt;=120,"Medium", "Long"))</f>
        <v>Medium</v>
      </c>
    </row>
    <row r="2690" spans="1:24" x14ac:dyDescent="0.25">
      <c r="A2690" s="1" t="s">
        <v>2240</v>
      </c>
      <c r="B2690" s="2">
        <v>36299</v>
      </c>
      <c r="C2690" s="30">
        <f>YEAR(IMDB4[[#This Row],[Release Date]])</f>
        <v>1999</v>
      </c>
      <c r="D2690" s="30" t="str">
        <f>FLOOR(IMDB4[[#This Row],[Year]],10)&amp;"s"</f>
        <v>1990s</v>
      </c>
      <c r="E2690" s="1" t="s">
        <v>32</v>
      </c>
      <c r="F2690" s="1" t="s">
        <v>77</v>
      </c>
      <c r="G2690" s="1" t="s">
        <v>3</v>
      </c>
      <c r="H2690" s="1" t="s">
        <v>83</v>
      </c>
      <c r="I2690" s="1" t="s">
        <v>132</v>
      </c>
      <c r="J2690" s="1" t="s">
        <v>2241</v>
      </c>
      <c r="K2690" s="1" t="s">
        <v>1337</v>
      </c>
      <c r="L2690" s="30">
        <v>766</v>
      </c>
      <c r="M2690" s="30">
        <v>2037</v>
      </c>
      <c r="N2690" s="30">
        <v>150</v>
      </c>
      <c r="O2690" s="30">
        <v>2000</v>
      </c>
      <c r="P2690" s="27">
        <v>6.4</v>
      </c>
      <c r="Q2690" s="30">
        <v>197</v>
      </c>
      <c r="R2690" s="30">
        <v>128</v>
      </c>
      <c r="S2690" s="9">
        <v>126930660</v>
      </c>
      <c r="T2690" s="9">
        <v>135000000</v>
      </c>
      <c r="U2690" s="9">
        <f>IMDB4[[#This Row],[Gross Revenue]]-IMDB4[[#This Row],[Budget]]</f>
        <v>-8069340</v>
      </c>
      <c r="V2690" s="9" t="str">
        <f>IF(IMDB4[[#This Row],[Profit]]&gt;0,"Hit","Flop")</f>
        <v>Flop</v>
      </c>
      <c r="W2690" s="9" t="str" cm="1">
        <f t="array" ref="W2690">_xlfn.IFS(IMDB4[[#This Row],[IMDb Score (1-10)]]&gt;=8,"Excellent",IMDB4[[#This Row],[IMDb Score (1-10)]]&gt;=7,"Good",IMDB4[[#This Row],[IMDb Score (1-10)]]&gt;=5,"Average",TRUE,"Poor")</f>
        <v>Average</v>
      </c>
      <c r="X2690" s="9" t="str">
        <f>IF(IMDB4[[#This Row],[Duration (min)]]&lt;90,"Short",IF(IMDB4[[#This Row],[Duration (min)]]&lt;=120,"Medium", "Long"))</f>
        <v>Long</v>
      </c>
    </row>
    <row r="2691" spans="1:24" x14ac:dyDescent="0.25">
      <c r="A2691" s="1" t="s">
        <v>1666</v>
      </c>
      <c r="B2691" s="2">
        <v>35670</v>
      </c>
      <c r="C2691" s="30">
        <f>YEAR(IMDB4[[#This Row],[Release Date]])</f>
        <v>1997</v>
      </c>
      <c r="D2691" s="30" t="str">
        <f>FLOOR(IMDB4[[#This Row],[Year]],10)&amp;"s"</f>
        <v>1990s</v>
      </c>
      <c r="E2691" s="1" t="s">
        <v>32</v>
      </c>
      <c r="F2691" s="1" t="s">
        <v>77</v>
      </c>
      <c r="G2691" s="1" t="s">
        <v>3</v>
      </c>
      <c r="H2691" s="1" t="s">
        <v>4</v>
      </c>
      <c r="I2691" s="1" t="s">
        <v>92</v>
      </c>
      <c r="J2691" s="1" t="s">
        <v>1667</v>
      </c>
      <c r="K2691" s="1" t="s">
        <v>776</v>
      </c>
      <c r="L2691" s="30">
        <v>766</v>
      </c>
      <c r="M2691" s="30">
        <v>4346</v>
      </c>
      <c r="N2691" s="30">
        <v>0</v>
      </c>
      <c r="O2691" s="30">
        <v>0</v>
      </c>
      <c r="P2691" s="27">
        <v>6</v>
      </c>
      <c r="Q2691" s="30">
        <v>79</v>
      </c>
      <c r="R2691" s="30">
        <v>177</v>
      </c>
      <c r="S2691" s="9">
        <v>17593391</v>
      </c>
      <c r="T2691" s="9">
        <v>80000000</v>
      </c>
      <c r="U2691" s="9">
        <f>IMDB4[[#This Row],[Gross Revenue]]-IMDB4[[#This Row],[Budget]]</f>
        <v>-62406609</v>
      </c>
      <c r="V2691" s="9" t="str">
        <f>IF(IMDB4[[#This Row],[Profit]]&gt;0,"Hit","Flop")</f>
        <v>Flop</v>
      </c>
      <c r="W2691" s="9" t="str" cm="1">
        <f t="array" ref="W2691">_xlfn.IFS(IMDB4[[#This Row],[IMDb Score (1-10)]]&gt;=8,"Excellent",IMDB4[[#This Row],[IMDb Score (1-10)]]&gt;=7,"Good",IMDB4[[#This Row],[IMDb Score (1-10)]]&gt;=5,"Average",TRUE,"Poor")</f>
        <v>Average</v>
      </c>
      <c r="X2691" s="9" t="str">
        <f>IF(IMDB4[[#This Row],[Duration (min)]]&lt;90,"Short",IF(IMDB4[[#This Row],[Duration (min)]]&lt;=120,"Medium", "Long"))</f>
        <v>Long</v>
      </c>
    </row>
    <row r="2692" spans="1:24" x14ac:dyDescent="0.25">
      <c r="A2692" s="1" t="s">
        <v>3201</v>
      </c>
      <c r="B2692" s="2">
        <v>37425</v>
      </c>
      <c r="C2692" s="30">
        <f>YEAR(IMDB4[[#This Row],[Release Date]])</f>
        <v>2002</v>
      </c>
      <c r="D2692" s="30" t="str">
        <f>FLOOR(IMDB4[[#This Row],[Year]],10)&amp;"s"</f>
        <v>2000s</v>
      </c>
      <c r="E2692" s="1" t="s">
        <v>32</v>
      </c>
      <c r="F2692" s="1" t="s">
        <v>9</v>
      </c>
      <c r="G2692" s="1" t="s">
        <v>3</v>
      </c>
      <c r="H2692" s="1" t="s">
        <v>83</v>
      </c>
      <c r="I2692" s="1" t="s">
        <v>92</v>
      </c>
      <c r="J2692" s="1" t="s">
        <v>1667</v>
      </c>
      <c r="K2692" s="1" t="s">
        <v>3202</v>
      </c>
      <c r="L2692" s="30">
        <v>766</v>
      </c>
      <c r="M2692" s="30">
        <v>1251</v>
      </c>
      <c r="N2692" s="30">
        <v>5</v>
      </c>
      <c r="O2692" s="30">
        <v>97</v>
      </c>
      <c r="P2692" s="27">
        <v>6.7</v>
      </c>
      <c r="Q2692" s="30">
        <v>39</v>
      </c>
      <c r="R2692" s="30">
        <v>96</v>
      </c>
      <c r="S2692" s="9">
        <v>196067</v>
      </c>
      <c r="T2692" s="9">
        <v>7000000</v>
      </c>
      <c r="U2692" s="9">
        <f>IMDB4[[#This Row],[Gross Revenue]]-IMDB4[[#This Row],[Budget]]</f>
        <v>-6803933</v>
      </c>
      <c r="V2692" s="9" t="str">
        <f>IF(IMDB4[[#This Row],[Profit]]&gt;0,"Hit","Flop")</f>
        <v>Flop</v>
      </c>
      <c r="W2692" s="9" t="str" cm="1">
        <f t="array" ref="W2692">_xlfn.IFS(IMDB4[[#This Row],[IMDb Score (1-10)]]&gt;=8,"Excellent",IMDB4[[#This Row],[IMDb Score (1-10)]]&gt;=7,"Good",IMDB4[[#This Row],[IMDb Score (1-10)]]&gt;=5,"Average",TRUE,"Poor")</f>
        <v>Average</v>
      </c>
      <c r="X2692" s="9" t="str">
        <f>IF(IMDB4[[#This Row],[Duration (min)]]&lt;90,"Short",IF(IMDB4[[#This Row],[Duration (min)]]&lt;=120,"Medium", "Long"))</f>
        <v>Medium</v>
      </c>
    </row>
    <row r="2693" spans="1:24" x14ac:dyDescent="0.25">
      <c r="A2693" s="1" t="s">
        <v>2136</v>
      </c>
      <c r="B2693" s="2">
        <v>36495</v>
      </c>
      <c r="C2693" s="30">
        <f>YEAR(IMDB4[[#This Row],[Release Date]])</f>
        <v>1999</v>
      </c>
      <c r="D2693" s="30" t="str">
        <f>FLOOR(IMDB4[[#This Row],[Year]],10)&amp;"s"</f>
        <v>1990s</v>
      </c>
      <c r="E2693" s="1" t="s">
        <v>32</v>
      </c>
      <c r="F2693" s="1" t="s">
        <v>20</v>
      </c>
      <c r="G2693" s="1" t="s">
        <v>3</v>
      </c>
      <c r="H2693" s="1" t="s">
        <v>4</v>
      </c>
      <c r="I2693" s="1" t="s">
        <v>92</v>
      </c>
      <c r="J2693" s="1" t="s">
        <v>2137</v>
      </c>
      <c r="K2693" s="1" t="s">
        <v>2138</v>
      </c>
      <c r="L2693" s="30">
        <v>761</v>
      </c>
      <c r="M2693" s="30">
        <v>2018</v>
      </c>
      <c r="N2693" s="30">
        <v>30</v>
      </c>
      <c r="O2693" s="30">
        <v>0</v>
      </c>
      <c r="P2693" s="27">
        <v>6.4</v>
      </c>
      <c r="Q2693" s="30">
        <v>72</v>
      </c>
      <c r="R2693" s="30">
        <v>96</v>
      </c>
      <c r="S2693" s="9">
        <v>7292175</v>
      </c>
      <c r="T2693" s="9">
        <v>7000000</v>
      </c>
      <c r="U2693" s="9">
        <f>IMDB4[[#This Row],[Gross Revenue]]-IMDB4[[#This Row],[Budget]]</f>
        <v>292175</v>
      </c>
      <c r="V2693" s="9" t="str">
        <f>IF(IMDB4[[#This Row],[Profit]]&gt;0,"Hit","Flop")</f>
        <v>Hit</v>
      </c>
      <c r="W2693" s="9" t="str" cm="1">
        <f t="array" ref="W2693">_xlfn.IFS(IMDB4[[#This Row],[IMDb Score (1-10)]]&gt;=8,"Excellent",IMDB4[[#This Row],[IMDb Score (1-10)]]&gt;=7,"Good",IMDB4[[#This Row],[IMDb Score (1-10)]]&gt;=5,"Average",TRUE,"Poor")</f>
        <v>Average</v>
      </c>
      <c r="X2693" s="9" t="str">
        <f>IF(IMDB4[[#This Row],[Duration (min)]]&lt;90,"Short",IF(IMDB4[[#This Row],[Duration (min)]]&lt;=120,"Medium", "Long"))</f>
        <v>Medium</v>
      </c>
    </row>
    <row r="2694" spans="1:24" x14ac:dyDescent="0.25">
      <c r="A2694" s="1" t="s">
        <v>3472</v>
      </c>
      <c r="B2694" s="2">
        <v>37813</v>
      </c>
      <c r="C2694" s="30">
        <f>YEAR(IMDB4[[#This Row],[Release Date]])</f>
        <v>2003</v>
      </c>
      <c r="D2694" s="30" t="str">
        <f>FLOOR(IMDB4[[#This Row],[Year]],10)&amp;"s"</f>
        <v>2000s</v>
      </c>
      <c r="E2694" s="1" t="s">
        <v>32</v>
      </c>
      <c r="F2694" s="1" t="s">
        <v>40</v>
      </c>
      <c r="G2694" s="1" t="s">
        <v>3</v>
      </c>
      <c r="H2694" s="1" t="s">
        <v>4</v>
      </c>
      <c r="I2694" s="1" t="s">
        <v>84</v>
      </c>
      <c r="J2694" s="1" t="s">
        <v>3473</v>
      </c>
      <c r="K2694" s="1" t="s">
        <v>3474</v>
      </c>
      <c r="L2694" s="30">
        <v>760</v>
      </c>
      <c r="M2694" s="30">
        <v>2762</v>
      </c>
      <c r="N2694" s="30">
        <v>34</v>
      </c>
      <c r="O2694" s="30">
        <v>946</v>
      </c>
      <c r="P2694" s="27">
        <v>3.8</v>
      </c>
      <c r="Q2694" s="30">
        <v>109</v>
      </c>
      <c r="R2694" s="30">
        <v>82</v>
      </c>
      <c r="S2694" s="9">
        <v>100446895</v>
      </c>
      <c r="T2694" s="9">
        <v>109000000</v>
      </c>
      <c r="U2694" s="9">
        <f>IMDB4[[#This Row],[Gross Revenue]]-IMDB4[[#This Row],[Budget]]</f>
        <v>-8553105</v>
      </c>
      <c r="V2694" s="9" t="str">
        <f>IF(IMDB4[[#This Row],[Profit]]&gt;0,"Hit","Flop")</f>
        <v>Flop</v>
      </c>
      <c r="W2694" s="9" t="str" cm="1">
        <f t="array" ref="W2694">_xlfn.IFS(IMDB4[[#This Row],[IMDb Score (1-10)]]&gt;=8,"Excellent",IMDB4[[#This Row],[IMDb Score (1-10)]]&gt;=7,"Good",IMDB4[[#This Row],[IMDb Score (1-10)]]&gt;=5,"Average",TRUE,"Poor")</f>
        <v>Poor</v>
      </c>
      <c r="X2694" s="9" t="str">
        <f>IF(IMDB4[[#This Row],[Duration (min)]]&lt;90,"Short",IF(IMDB4[[#This Row],[Duration (min)]]&lt;=120,"Medium", "Long"))</f>
        <v>Short</v>
      </c>
    </row>
    <row r="2695" spans="1:24" x14ac:dyDescent="0.25">
      <c r="A2695" s="1" t="s">
        <v>1054</v>
      </c>
      <c r="B2695" s="2">
        <v>34608</v>
      </c>
      <c r="C2695" s="30">
        <f>YEAR(IMDB4[[#This Row],[Release Date]])</f>
        <v>1994</v>
      </c>
      <c r="D2695" s="30" t="str">
        <f>FLOOR(IMDB4[[#This Row],[Year]],10)&amp;"s"</f>
        <v>1990s</v>
      </c>
      <c r="E2695" s="1" t="s">
        <v>32</v>
      </c>
      <c r="F2695" s="1" t="s">
        <v>20</v>
      </c>
      <c r="G2695" s="1" t="s">
        <v>3</v>
      </c>
      <c r="H2695" s="1" t="s">
        <v>4</v>
      </c>
      <c r="I2695" s="1" t="s">
        <v>132</v>
      </c>
      <c r="J2695" s="1" t="s">
        <v>1055</v>
      </c>
      <c r="K2695" s="1" t="s">
        <v>1056</v>
      </c>
      <c r="L2695" s="30">
        <v>759</v>
      </c>
      <c r="M2695" s="30">
        <v>2462</v>
      </c>
      <c r="N2695" s="30">
        <v>293</v>
      </c>
      <c r="O2695" s="30">
        <v>0</v>
      </c>
      <c r="P2695" s="27">
        <v>6.9</v>
      </c>
      <c r="Q2695" s="30">
        <v>61</v>
      </c>
      <c r="R2695" s="30">
        <v>78</v>
      </c>
      <c r="S2695" s="9">
        <v>72217000</v>
      </c>
      <c r="T2695" s="9">
        <v>12000000</v>
      </c>
      <c r="U2695" s="9">
        <f>IMDB4[[#This Row],[Gross Revenue]]-IMDB4[[#This Row],[Budget]]</f>
        <v>60217000</v>
      </c>
      <c r="V2695" s="9" t="str">
        <f>IF(IMDB4[[#This Row],[Profit]]&gt;0,"Hit","Flop")</f>
        <v>Hit</v>
      </c>
      <c r="W2695" s="9" t="str" cm="1">
        <f t="array" ref="W2695">_xlfn.IFS(IMDB4[[#This Row],[IMDb Score (1-10)]]&gt;=8,"Excellent",IMDB4[[#This Row],[IMDb Score (1-10)]]&gt;=7,"Good",IMDB4[[#This Row],[IMDb Score (1-10)]]&gt;=5,"Average",TRUE,"Poor")</f>
        <v>Average</v>
      </c>
      <c r="X2695" s="9" t="str">
        <f>IF(IMDB4[[#This Row],[Duration (min)]]&lt;90,"Short",IF(IMDB4[[#This Row],[Duration (min)]]&lt;=120,"Medium", "Long"))</f>
        <v>Short</v>
      </c>
    </row>
    <row r="2696" spans="1:24" x14ac:dyDescent="0.25">
      <c r="A2696" s="1" t="s">
        <v>2798</v>
      </c>
      <c r="B2696" s="2">
        <v>36905</v>
      </c>
      <c r="C2696" s="30">
        <f>YEAR(IMDB4[[#This Row],[Release Date]])</f>
        <v>2001</v>
      </c>
      <c r="D2696" s="30" t="str">
        <f>FLOOR(IMDB4[[#This Row],[Year]],10)&amp;"s"</f>
        <v>2000s</v>
      </c>
      <c r="E2696" s="1" t="s">
        <v>32</v>
      </c>
      <c r="F2696" s="1" t="s">
        <v>33</v>
      </c>
      <c r="G2696" s="1" t="s">
        <v>3</v>
      </c>
      <c r="H2696" s="1" t="s">
        <v>4</v>
      </c>
      <c r="I2696" s="1" t="s">
        <v>28</v>
      </c>
      <c r="J2696" s="1" t="s">
        <v>2799</v>
      </c>
      <c r="K2696" s="1" t="s">
        <v>2800</v>
      </c>
      <c r="L2696" s="30">
        <v>759</v>
      </c>
      <c r="M2696" s="30">
        <v>2197</v>
      </c>
      <c r="N2696" s="30">
        <v>6</v>
      </c>
      <c r="O2696" s="30">
        <v>227</v>
      </c>
      <c r="P2696" s="27">
        <v>6.5</v>
      </c>
      <c r="Q2696" s="30">
        <v>44</v>
      </c>
      <c r="R2696" s="30">
        <v>82</v>
      </c>
      <c r="S2696" s="9">
        <v>36696761</v>
      </c>
      <c r="T2696" s="9">
        <v>23000000</v>
      </c>
      <c r="U2696" s="9">
        <f>IMDB4[[#This Row],[Gross Revenue]]-IMDB4[[#This Row],[Budget]]</f>
        <v>13696761</v>
      </c>
      <c r="V2696" s="9" t="str">
        <f>IF(IMDB4[[#This Row],[Profit]]&gt;0,"Hit","Flop")</f>
        <v>Hit</v>
      </c>
      <c r="W2696" s="9" t="str" cm="1">
        <f t="array" ref="W2696">_xlfn.IFS(IMDB4[[#This Row],[IMDb Score (1-10)]]&gt;=8,"Excellent",IMDB4[[#This Row],[IMDb Score (1-10)]]&gt;=7,"Good",IMDB4[[#This Row],[IMDb Score (1-10)]]&gt;=5,"Average",TRUE,"Poor")</f>
        <v>Average</v>
      </c>
      <c r="X2696" s="9" t="str">
        <f>IF(IMDB4[[#This Row],[Duration (min)]]&lt;90,"Short",IF(IMDB4[[#This Row],[Duration (min)]]&lt;=120,"Medium", "Long"))</f>
        <v>Short</v>
      </c>
    </row>
    <row r="2697" spans="1:24" x14ac:dyDescent="0.25">
      <c r="A2697" s="1" t="s">
        <v>5737</v>
      </c>
      <c r="B2697" s="2">
        <v>40528</v>
      </c>
      <c r="C2697" s="30">
        <f>YEAR(IMDB4[[#This Row],[Release Date]])</f>
        <v>2010</v>
      </c>
      <c r="D2697" s="30" t="str">
        <f>FLOOR(IMDB4[[#This Row],[Year]],10)&amp;"s"</f>
        <v>2010s</v>
      </c>
      <c r="E2697" s="1" t="s">
        <v>32</v>
      </c>
      <c r="F2697" s="1" t="s">
        <v>20</v>
      </c>
      <c r="G2697" s="1" t="s">
        <v>3</v>
      </c>
      <c r="H2697" s="1" t="s">
        <v>4</v>
      </c>
      <c r="I2697" s="1" t="s">
        <v>132</v>
      </c>
      <c r="J2697" s="1" t="s">
        <v>2799</v>
      </c>
      <c r="K2697" s="1" t="s">
        <v>4636</v>
      </c>
      <c r="L2697" s="30">
        <v>759</v>
      </c>
      <c r="M2697" s="30">
        <v>2898</v>
      </c>
      <c r="N2697" s="30">
        <v>82</v>
      </c>
      <c r="O2697" s="30">
        <v>16000</v>
      </c>
      <c r="P2697" s="27">
        <v>3.5</v>
      </c>
      <c r="Q2697" s="30">
        <v>122</v>
      </c>
      <c r="R2697" s="30">
        <v>82</v>
      </c>
      <c r="S2697" s="9">
        <v>36658108</v>
      </c>
      <c r="T2697" s="9">
        <v>20000000</v>
      </c>
      <c r="U2697" s="9">
        <f>IMDB4[[#This Row],[Gross Revenue]]-IMDB4[[#This Row],[Budget]]</f>
        <v>16658108</v>
      </c>
      <c r="V2697" s="9" t="str">
        <f>IF(IMDB4[[#This Row],[Profit]]&gt;0,"Hit","Flop")</f>
        <v>Hit</v>
      </c>
      <c r="W2697" s="9" t="str" cm="1">
        <f t="array" ref="W2697">_xlfn.IFS(IMDB4[[#This Row],[IMDb Score (1-10)]]&gt;=8,"Excellent",IMDB4[[#This Row],[IMDb Score (1-10)]]&gt;=7,"Good",IMDB4[[#This Row],[IMDb Score (1-10)]]&gt;=5,"Average",TRUE,"Poor")</f>
        <v>Poor</v>
      </c>
      <c r="X2697" s="9" t="str">
        <f>IF(IMDB4[[#This Row],[Duration (min)]]&lt;90,"Short",IF(IMDB4[[#This Row],[Duration (min)]]&lt;=120,"Medium", "Long"))</f>
        <v>Short</v>
      </c>
    </row>
    <row r="2698" spans="1:24" x14ac:dyDescent="0.25">
      <c r="A2698" s="1" t="s">
        <v>6025</v>
      </c>
      <c r="B2698" s="2">
        <v>40774</v>
      </c>
      <c r="C2698" s="30">
        <f>YEAR(IMDB4[[#This Row],[Release Date]])</f>
        <v>2011</v>
      </c>
      <c r="D2698" s="30" t="str">
        <f>FLOOR(IMDB4[[#This Row],[Year]],10)&amp;"s"</f>
        <v>2010s</v>
      </c>
      <c r="E2698" s="1" t="s">
        <v>32</v>
      </c>
      <c r="F2698" s="1" t="s">
        <v>40</v>
      </c>
      <c r="G2698" s="1" t="s">
        <v>3</v>
      </c>
      <c r="H2698" s="1" t="s">
        <v>4</v>
      </c>
      <c r="I2698" s="1" t="s">
        <v>28</v>
      </c>
      <c r="J2698" s="1" t="s">
        <v>2187</v>
      </c>
      <c r="K2698" s="1" t="s">
        <v>6026</v>
      </c>
      <c r="L2698" s="30">
        <v>759</v>
      </c>
      <c r="M2698" s="30">
        <v>1002</v>
      </c>
      <c r="N2698" s="30">
        <v>15</v>
      </c>
      <c r="O2698" s="30">
        <v>0</v>
      </c>
      <c r="P2698" s="27">
        <v>7.3</v>
      </c>
      <c r="Q2698" s="30">
        <v>162</v>
      </c>
      <c r="R2698" s="30">
        <v>63</v>
      </c>
      <c r="S2698" s="9">
        <v>26687172</v>
      </c>
      <c r="T2698" s="9">
        <v>30000000</v>
      </c>
      <c r="U2698" s="9">
        <f>IMDB4[[#This Row],[Gross Revenue]]-IMDB4[[#This Row],[Budget]]</f>
        <v>-3312828</v>
      </c>
      <c r="V2698" s="9" t="str">
        <f>IF(IMDB4[[#This Row],[Profit]]&gt;0,"Hit","Flop")</f>
        <v>Flop</v>
      </c>
      <c r="W2698" s="9" t="str" cm="1">
        <f t="array" ref="W2698">_xlfn.IFS(IMDB4[[#This Row],[IMDb Score (1-10)]]&gt;=8,"Excellent",IMDB4[[#This Row],[IMDb Score (1-10)]]&gt;=7,"Good",IMDB4[[#This Row],[IMDb Score (1-10)]]&gt;=5,"Average",TRUE,"Poor")</f>
        <v>Good</v>
      </c>
      <c r="X2698" s="9" t="str">
        <f>IF(IMDB4[[#This Row],[Duration (min)]]&lt;90,"Short",IF(IMDB4[[#This Row],[Duration (min)]]&lt;=120,"Medium", "Long"))</f>
        <v>Short</v>
      </c>
    </row>
    <row r="2699" spans="1:24" x14ac:dyDescent="0.25">
      <c r="A2699" s="1" t="s">
        <v>2186</v>
      </c>
      <c r="B2699" s="2">
        <v>36293</v>
      </c>
      <c r="C2699" s="30">
        <f>YEAR(IMDB4[[#This Row],[Release Date]])</f>
        <v>1999</v>
      </c>
      <c r="D2699" s="30" t="str">
        <f>FLOOR(IMDB4[[#This Row],[Year]],10)&amp;"s"</f>
        <v>1990s</v>
      </c>
      <c r="E2699" s="1" t="s">
        <v>32</v>
      </c>
      <c r="F2699" s="1" t="s">
        <v>20</v>
      </c>
      <c r="G2699" s="1" t="s">
        <v>3</v>
      </c>
      <c r="H2699" s="1" t="s">
        <v>83</v>
      </c>
      <c r="I2699" s="1" t="s">
        <v>92</v>
      </c>
      <c r="J2699" s="1" t="s">
        <v>2187</v>
      </c>
      <c r="K2699" s="1" t="s">
        <v>2188</v>
      </c>
      <c r="L2699" s="30">
        <v>759</v>
      </c>
      <c r="M2699" s="30">
        <v>2805</v>
      </c>
      <c r="N2699" s="30">
        <v>8</v>
      </c>
      <c r="O2699" s="30">
        <v>182</v>
      </c>
      <c r="P2699" s="27">
        <v>6.3</v>
      </c>
      <c r="Q2699" s="30">
        <v>33</v>
      </c>
      <c r="R2699" s="30">
        <v>86</v>
      </c>
      <c r="S2699" s="9">
        <v>185577</v>
      </c>
      <c r="T2699" s="9">
        <v>4000000</v>
      </c>
      <c r="U2699" s="9">
        <f>IMDB4[[#This Row],[Gross Revenue]]-IMDB4[[#This Row],[Budget]]</f>
        <v>-3814423</v>
      </c>
      <c r="V2699" s="9" t="str">
        <f>IF(IMDB4[[#This Row],[Profit]]&gt;0,"Hit","Flop")</f>
        <v>Flop</v>
      </c>
      <c r="W2699" s="9" t="str" cm="1">
        <f t="array" ref="W2699">_xlfn.IFS(IMDB4[[#This Row],[IMDb Score (1-10)]]&gt;=8,"Excellent",IMDB4[[#This Row],[IMDb Score (1-10)]]&gt;=7,"Good",IMDB4[[#This Row],[IMDb Score (1-10)]]&gt;=5,"Average",TRUE,"Poor")</f>
        <v>Average</v>
      </c>
      <c r="X2699" s="9" t="str">
        <f>IF(IMDB4[[#This Row],[Duration (min)]]&lt;90,"Short",IF(IMDB4[[#This Row],[Duration (min)]]&lt;=120,"Medium", "Long"))</f>
        <v>Short</v>
      </c>
    </row>
    <row r="2700" spans="1:24" x14ac:dyDescent="0.25">
      <c r="A2700" s="1" t="s">
        <v>2312</v>
      </c>
      <c r="B2700" s="2">
        <v>36568</v>
      </c>
      <c r="C2700" s="30">
        <f>YEAR(IMDB4[[#This Row],[Release Date]])</f>
        <v>2000</v>
      </c>
      <c r="D2700" s="30" t="str">
        <f>FLOOR(IMDB4[[#This Row],[Year]],10)&amp;"s"</f>
        <v>2000s</v>
      </c>
      <c r="E2700" s="1" t="s">
        <v>32</v>
      </c>
      <c r="F2700" s="1" t="s">
        <v>9</v>
      </c>
      <c r="G2700" s="1" t="s">
        <v>3</v>
      </c>
      <c r="H2700" s="1" t="s">
        <v>4</v>
      </c>
      <c r="I2700" s="1" t="s">
        <v>132</v>
      </c>
      <c r="J2700" s="1" t="s">
        <v>2313</v>
      </c>
      <c r="K2700" s="1" t="s">
        <v>1901</v>
      </c>
      <c r="L2700" s="30">
        <v>757</v>
      </c>
      <c r="M2700" s="30">
        <v>1201</v>
      </c>
      <c r="N2700" s="30">
        <v>13</v>
      </c>
      <c r="O2700" s="30">
        <v>0</v>
      </c>
      <c r="P2700" s="27">
        <v>6.7</v>
      </c>
      <c r="Q2700" s="30">
        <v>68</v>
      </c>
      <c r="R2700" s="30">
        <v>115</v>
      </c>
      <c r="S2700" s="9">
        <v>17174870</v>
      </c>
      <c r="T2700" s="9">
        <v>18000000</v>
      </c>
      <c r="U2700" s="9">
        <f>IMDB4[[#This Row],[Gross Revenue]]-IMDB4[[#This Row],[Budget]]</f>
        <v>-825130</v>
      </c>
      <c r="V2700" s="9" t="str">
        <f>IF(IMDB4[[#This Row],[Profit]]&gt;0,"Hit","Flop")</f>
        <v>Flop</v>
      </c>
      <c r="W2700" s="9" t="str" cm="1">
        <f t="array" ref="W2700">_xlfn.IFS(IMDB4[[#This Row],[IMDb Score (1-10)]]&gt;=8,"Excellent",IMDB4[[#This Row],[IMDb Score (1-10)]]&gt;=7,"Good",IMDB4[[#This Row],[IMDb Score (1-10)]]&gt;=5,"Average",TRUE,"Poor")</f>
        <v>Average</v>
      </c>
      <c r="X2700" s="9" t="str">
        <f>IF(IMDB4[[#This Row],[Duration (min)]]&lt;90,"Short",IF(IMDB4[[#This Row],[Duration (min)]]&lt;=120,"Medium", "Long"))</f>
        <v>Medium</v>
      </c>
    </row>
    <row r="2701" spans="1:24" x14ac:dyDescent="0.25">
      <c r="A2701" s="1" t="s">
        <v>6605</v>
      </c>
      <c r="B2701" s="2">
        <v>41768</v>
      </c>
      <c r="C2701" s="30">
        <f>YEAR(IMDB4[[#This Row],[Release Date]])</f>
        <v>2014</v>
      </c>
      <c r="D2701" s="30" t="str">
        <f>FLOOR(IMDB4[[#This Row],[Year]],10)&amp;"s"</f>
        <v>2010s</v>
      </c>
      <c r="E2701" s="1" t="s">
        <v>32</v>
      </c>
      <c r="F2701" s="1" t="s">
        <v>77</v>
      </c>
      <c r="G2701" s="1" t="s">
        <v>3</v>
      </c>
      <c r="H2701" s="1" t="s">
        <v>4</v>
      </c>
      <c r="I2701" s="1" t="s">
        <v>84</v>
      </c>
      <c r="J2701" s="1" t="s">
        <v>5223</v>
      </c>
      <c r="K2701" s="1" t="s">
        <v>6606</v>
      </c>
      <c r="L2701" s="30">
        <v>756</v>
      </c>
      <c r="M2701" s="30">
        <v>2963</v>
      </c>
      <c r="N2701" s="30">
        <v>38</v>
      </c>
      <c r="O2701" s="30">
        <v>41000</v>
      </c>
      <c r="P2701" s="27">
        <v>7.9</v>
      </c>
      <c r="Q2701" s="30">
        <v>384</v>
      </c>
      <c r="R2701" s="30">
        <v>102</v>
      </c>
      <c r="S2701" s="9">
        <v>222487711</v>
      </c>
      <c r="T2701" s="9">
        <v>165000000</v>
      </c>
      <c r="U2701" s="9">
        <f>IMDB4[[#This Row],[Gross Revenue]]-IMDB4[[#This Row],[Budget]]</f>
        <v>57487711</v>
      </c>
      <c r="V2701" s="9" t="str">
        <f>IF(IMDB4[[#This Row],[Profit]]&gt;0,"Hit","Flop")</f>
        <v>Hit</v>
      </c>
      <c r="W2701" s="9" t="str" cm="1">
        <f t="array" ref="W2701">_xlfn.IFS(IMDB4[[#This Row],[IMDb Score (1-10)]]&gt;=8,"Excellent",IMDB4[[#This Row],[IMDb Score (1-10)]]&gt;=7,"Good",IMDB4[[#This Row],[IMDb Score (1-10)]]&gt;=5,"Average",TRUE,"Poor")</f>
        <v>Good</v>
      </c>
      <c r="X2701" s="9" t="str">
        <f>IF(IMDB4[[#This Row],[Duration (min)]]&lt;90,"Short",IF(IMDB4[[#This Row],[Duration (min)]]&lt;=120,"Medium", "Long"))</f>
        <v>Medium</v>
      </c>
    </row>
    <row r="2702" spans="1:24" x14ac:dyDescent="0.25">
      <c r="A2702" s="1" t="s">
        <v>5222</v>
      </c>
      <c r="B2702" s="2">
        <v>39927</v>
      </c>
      <c r="C2702" s="30">
        <f>YEAR(IMDB4[[#This Row],[Release Date]])</f>
        <v>2009</v>
      </c>
      <c r="D2702" s="30" t="str">
        <f>FLOOR(IMDB4[[#This Row],[Year]],10)&amp;"s"</f>
        <v>2000s</v>
      </c>
      <c r="E2702" s="1" t="s">
        <v>32</v>
      </c>
      <c r="F2702" s="1" t="s">
        <v>77</v>
      </c>
      <c r="G2702" s="1" t="s">
        <v>3</v>
      </c>
      <c r="H2702" s="1" t="s">
        <v>4</v>
      </c>
      <c r="I2702" s="1" t="s">
        <v>132</v>
      </c>
      <c r="J2702" s="1" t="s">
        <v>5223</v>
      </c>
      <c r="K2702" s="1" t="s">
        <v>5224</v>
      </c>
      <c r="L2702" s="30">
        <v>756</v>
      </c>
      <c r="M2702" s="30">
        <v>4378</v>
      </c>
      <c r="N2702" s="30">
        <v>82</v>
      </c>
      <c r="O2702" s="30">
        <v>657</v>
      </c>
      <c r="P2702" s="27">
        <v>3.5</v>
      </c>
      <c r="Q2702" s="30">
        <v>83</v>
      </c>
      <c r="R2702" s="30">
        <v>88</v>
      </c>
      <c r="S2702" s="9">
        <v>25615792</v>
      </c>
      <c r="T2702" s="9">
        <v>25000000</v>
      </c>
      <c r="U2702" s="9">
        <f>IMDB4[[#This Row],[Gross Revenue]]-IMDB4[[#This Row],[Budget]]</f>
        <v>615792</v>
      </c>
      <c r="V2702" s="9" t="str">
        <f>IF(IMDB4[[#This Row],[Profit]]&gt;0,"Hit","Flop")</f>
        <v>Hit</v>
      </c>
      <c r="W2702" s="9" t="str" cm="1">
        <f t="array" ref="W2702">_xlfn.IFS(IMDB4[[#This Row],[IMDb Score (1-10)]]&gt;=8,"Excellent",IMDB4[[#This Row],[IMDb Score (1-10)]]&gt;=7,"Good",IMDB4[[#This Row],[IMDb Score (1-10)]]&gt;=5,"Average",TRUE,"Poor")</f>
        <v>Poor</v>
      </c>
      <c r="X2702" s="9" t="str">
        <f>IF(IMDB4[[#This Row],[Duration (min)]]&lt;90,"Short",IF(IMDB4[[#This Row],[Duration (min)]]&lt;=120,"Medium", "Long"))</f>
        <v>Short</v>
      </c>
    </row>
    <row r="2703" spans="1:24" x14ac:dyDescent="0.25">
      <c r="A2703" s="1" t="s">
        <v>4918</v>
      </c>
      <c r="B2703" s="2">
        <v>39700</v>
      </c>
      <c r="C2703" s="30">
        <f>YEAR(IMDB4[[#This Row],[Release Date]])</f>
        <v>2008</v>
      </c>
      <c r="D2703" s="30" t="str">
        <f>FLOOR(IMDB4[[#This Row],[Year]],10)&amp;"s"</f>
        <v>2000s</v>
      </c>
      <c r="E2703" s="1" t="s">
        <v>32</v>
      </c>
      <c r="F2703" s="1" t="s">
        <v>20</v>
      </c>
      <c r="G2703" s="1" t="s">
        <v>3</v>
      </c>
      <c r="H2703" s="1" t="s">
        <v>4</v>
      </c>
      <c r="I2703" s="1" t="s">
        <v>28</v>
      </c>
      <c r="J2703" s="1" t="s">
        <v>4919</v>
      </c>
      <c r="K2703" s="1" t="s">
        <v>974</v>
      </c>
      <c r="L2703" s="30">
        <v>755</v>
      </c>
      <c r="M2703" s="30">
        <v>3507</v>
      </c>
      <c r="N2703" s="30">
        <v>197</v>
      </c>
      <c r="O2703" s="30">
        <v>0</v>
      </c>
      <c r="P2703" s="27">
        <v>4.5</v>
      </c>
      <c r="Q2703" s="30">
        <v>128</v>
      </c>
      <c r="R2703" s="30">
        <v>112</v>
      </c>
      <c r="S2703" s="9">
        <v>90556401</v>
      </c>
      <c r="T2703" s="9">
        <v>11000000</v>
      </c>
      <c r="U2703" s="9">
        <f>IMDB4[[#This Row],[Gross Revenue]]-IMDB4[[#This Row],[Budget]]</f>
        <v>79556401</v>
      </c>
      <c r="V2703" s="9" t="str">
        <f>IF(IMDB4[[#This Row],[Profit]]&gt;0,"Hit","Flop")</f>
        <v>Hit</v>
      </c>
      <c r="W2703" s="9" t="str" cm="1">
        <f t="array" ref="W2703">_xlfn.IFS(IMDB4[[#This Row],[IMDb Score (1-10)]]&gt;=8,"Excellent",IMDB4[[#This Row],[IMDb Score (1-10)]]&gt;=7,"Good",IMDB4[[#This Row],[IMDb Score (1-10)]]&gt;=5,"Average",TRUE,"Poor")</f>
        <v>Poor</v>
      </c>
      <c r="X2703" s="9" t="str">
        <f>IF(IMDB4[[#This Row],[Duration (min)]]&lt;90,"Short",IF(IMDB4[[#This Row],[Duration (min)]]&lt;=120,"Medium", "Long"))</f>
        <v>Medium</v>
      </c>
    </row>
    <row r="2704" spans="1:24" x14ac:dyDescent="0.25">
      <c r="A2704" s="1" t="s">
        <v>3669</v>
      </c>
      <c r="B2704" s="2">
        <v>38335</v>
      </c>
      <c r="C2704" s="30">
        <f>YEAR(IMDB4[[#This Row],[Release Date]])</f>
        <v>2004</v>
      </c>
      <c r="D2704" s="30" t="str">
        <f>FLOOR(IMDB4[[#This Row],[Year]],10)&amp;"s"</f>
        <v>2000s</v>
      </c>
      <c r="E2704" s="1" t="s">
        <v>32</v>
      </c>
      <c r="F2704" s="1" t="s">
        <v>77</v>
      </c>
      <c r="G2704" s="1" t="s">
        <v>2327</v>
      </c>
      <c r="H2704" s="1" t="s">
        <v>623</v>
      </c>
      <c r="I2704" s="1" t="s">
        <v>132</v>
      </c>
      <c r="J2704" s="1" t="s">
        <v>3670</v>
      </c>
      <c r="K2704" s="1" t="s">
        <v>3053</v>
      </c>
      <c r="L2704" s="30">
        <v>755</v>
      </c>
      <c r="M2704" s="30">
        <v>1244</v>
      </c>
      <c r="N2704" s="30">
        <v>611</v>
      </c>
      <c r="O2704" s="30">
        <v>0</v>
      </c>
      <c r="P2704" s="27">
        <v>7.6</v>
      </c>
      <c r="Q2704" s="30">
        <v>248</v>
      </c>
      <c r="R2704" s="30">
        <v>119</v>
      </c>
      <c r="S2704" s="9">
        <v>11041228</v>
      </c>
      <c r="T2704" s="9">
        <v>100000000</v>
      </c>
      <c r="U2704" s="9">
        <f>IMDB4[[#This Row],[Gross Revenue]]-IMDB4[[#This Row],[Budget]]</f>
        <v>-88958772</v>
      </c>
      <c r="V2704" s="9" t="str">
        <f>IF(IMDB4[[#This Row],[Profit]]&gt;0,"Hit","Flop")</f>
        <v>Flop</v>
      </c>
      <c r="W2704" s="9" t="str" cm="1">
        <f t="array" ref="W2704">_xlfn.IFS(IMDB4[[#This Row],[IMDb Score (1-10)]]&gt;=8,"Excellent",IMDB4[[#This Row],[IMDb Score (1-10)]]&gt;=7,"Good",IMDB4[[#This Row],[IMDb Score (1-10)]]&gt;=5,"Average",TRUE,"Poor")</f>
        <v>Good</v>
      </c>
      <c r="X2704" s="9" t="str">
        <f>IF(IMDB4[[#This Row],[Duration (min)]]&lt;90,"Short",IF(IMDB4[[#This Row],[Duration (min)]]&lt;=120,"Medium", "Long"))</f>
        <v>Medium</v>
      </c>
    </row>
    <row r="2705" spans="1:24" x14ac:dyDescent="0.25">
      <c r="A2705" s="1" t="s">
        <v>4992</v>
      </c>
      <c r="B2705" s="2">
        <v>39719</v>
      </c>
      <c r="C2705" s="30">
        <f>YEAR(IMDB4[[#This Row],[Release Date]])</f>
        <v>2008</v>
      </c>
      <c r="D2705" s="30" t="str">
        <f>FLOOR(IMDB4[[#This Row],[Year]],10)&amp;"s"</f>
        <v>2000s</v>
      </c>
      <c r="E2705" s="1" t="s">
        <v>32</v>
      </c>
      <c r="F2705" s="1" t="s">
        <v>77</v>
      </c>
      <c r="G2705" s="1" t="s">
        <v>2327</v>
      </c>
      <c r="H2705" s="1" t="s">
        <v>623</v>
      </c>
      <c r="I2705" s="1" t="s">
        <v>92</v>
      </c>
      <c r="J2705" s="1" t="s">
        <v>3670</v>
      </c>
      <c r="K2705" s="1" t="s">
        <v>1318</v>
      </c>
      <c r="L2705" s="30">
        <v>755</v>
      </c>
      <c r="M2705" s="30">
        <v>2172</v>
      </c>
      <c r="N2705" s="30">
        <v>610</v>
      </c>
      <c r="O2705" s="30">
        <v>0</v>
      </c>
      <c r="P2705" s="27">
        <v>7.4</v>
      </c>
      <c r="Q2705" s="30">
        <v>160</v>
      </c>
      <c r="R2705" s="30">
        <v>150</v>
      </c>
      <c r="S2705" s="9">
        <v>626809</v>
      </c>
      <c r="T2705" s="9">
        <v>553632000</v>
      </c>
      <c r="U2705" s="9">
        <f>IMDB4[[#This Row],[Gross Revenue]]-IMDB4[[#This Row],[Budget]]</f>
        <v>-553005191</v>
      </c>
      <c r="V2705" s="9" t="str">
        <f>IF(IMDB4[[#This Row],[Profit]]&gt;0,"Hit","Flop")</f>
        <v>Flop</v>
      </c>
      <c r="W2705" s="9" t="str" cm="1">
        <f t="array" ref="W2705">_xlfn.IFS(IMDB4[[#This Row],[IMDb Score (1-10)]]&gt;=8,"Excellent",IMDB4[[#This Row],[IMDb Score (1-10)]]&gt;=7,"Good",IMDB4[[#This Row],[IMDb Score (1-10)]]&gt;=5,"Average",TRUE,"Poor")</f>
        <v>Good</v>
      </c>
      <c r="X2705" s="9" t="str">
        <f>IF(IMDB4[[#This Row],[Duration (min)]]&lt;90,"Short",IF(IMDB4[[#This Row],[Duration (min)]]&lt;=120,"Medium", "Long"))</f>
        <v>Long</v>
      </c>
    </row>
    <row r="2706" spans="1:24" x14ac:dyDescent="0.25">
      <c r="A2706" s="1" t="s">
        <v>293</v>
      </c>
      <c r="B2706" s="2">
        <v>29388</v>
      </c>
      <c r="C2706" s="30">
        <f>YEAR(IMDB4[[#This Row],[Release Date]])</f>
        <v>1980</v>
      </c>
      <c r="D2706" s="30" t="str">
        <f>FLOOR(IMDB4[[#This Row],[Year]],10)&amp;"s"</f>
        <v>1980s</v>
      </c>
      <c r="E2706" s="1" t="s">
        <v>32</v>
      </c>
      <c r="F2706" s="1" t="s">
        <v>294</v>
      </c>
      <c r="G2706" s="1" t="s">
        <v>3</v>
      </c>
      <c r="H2706" s="1" t="s">
        <v>4</v>
      </c>
      <c r="I2706" s="1" t="s">
        <v>168</v>
      </c>
      <c r="J2706" s="1" t="s">
        <v>295</v>
      </c>
      <c r="K2706" s="1" t="s">
        <v>296</v>
      </c>
      <c r="L2706" s="30">
        <v>754</v>
      </c>
      <c r="M2706" s="30">
        <v>2442</v>
      </c>
      <c r="N2706" s="30">
        <v>0</v>
      </c>
      <c r="O2706" s="30">
        <v>0</v>
      </c>
      <c r="P2706" s="27">
        <v>7.1</v>
      </c>
      <c r="Q2706" s="30">
        <v>121</v>
      </c>
      <c r="R2706" s="30">
        <v>104</v>
      </c>
      <c r="S2706" s="9">
        <v>31899000</v>
      </c>
      <c r="T2706" s="9">
        <v>6500000</v>
      </c>
      <c r="U2706" s="9">
        <f>IMDB4[[#This Row],[Gross Revenue]]-IMDB4[[#This Row],[Budget]]</f>
        <v>25399000</v>
      </c>
      <c r="V2706" s="9" t="str">
        <f>IF(IMDB4[[#This Row],[Profit]]&gt;0,"Hit","Flop")</f>
        <v>Hit</v>
      </c>
      <c r="W2706" s="9" t="str" cm="1">
        <f t="array" ref="W2706">_xlfn.IFS(IMDB4[[#This Row],[IMDb Score (1-10)]]&gt;=8,"Excellent",IMDB4[[#This Row],[IMDb Score (1-10)]]&gt;=7,"Good",IMDB4[[#This Row],[IMDb Score (1-10)]]&gt;=5,"Average",TRUE,"Poor")</f>
        <v>Good</v>
      </c>
      <c r="X2706" s="9" t="str">
        <f>IF(IMDB4[[#This Row],[Duration (min)]]&lt;90,"Short",IF(IMDB4[[#This Row],[Duration (min)]]&lt;=120,"Medium", "Long"))</f>
        <v>Medium</v>
      </c>
    </row>
    <row r="2707" spans="1:24" x14ac:dyDescent="0.25">
      <c r="A2707" s="1" t="s">
        <v>599</v>
      </c>
      <c r="B2707" s="2">
        <v>31823</v>
      </c>
      <c r="C2707" s="30">
        <f>YEAR(IMDB4[[#This Row],[Release Date]])</f>
        <v>1987</v>
      </c>
      <c r="D2707" s="30" t="str">
        <f>FLOOR(IMDB4[[#This Row],[Year]],10)&amp;"s"</f>
        <v>1980s</v>
      </c>
      <c r="E2707" s="1" t="s">
        <v>32</v>
      </c>
      <c r="F2707" s="1" t="s">
        <v>77</v>
      </c>
      <c r="G2707" s="1" t="s">
        <v>3</v>
      </c>
      <c r="H2707" s="1" t="s">
        <v>4</v>
      </c>
      <c r="I2707" s="1" t="s">
        <v>92</v>
      </c>
      <c r="J2707" s="1" t="s">
        <v>600</v>
      </c>
      <c r="K2707" s="1" t="s">
        <v>601</v>
      </c>
      <c r="L2707" s="30">
        <v>754</v>
      </c>
      <c r="M2707" s="30">
        <v>1891</v>
      </c>
      <c r="N2707" s="30">
        <v>4</v>
      </c>
      <c r="O2707" s="30">
        <v>208</v>
      </c>
      <c r="P2707" s="27">
        <v>5.6</v>
      </c>
      <c r="Q2707" s="30">
        <v>27</v>
      </c>
      <c r="R2707" s="30">
        <v>92</v>
      </c>
      <c r="S2707" s="9">
        <v>3060858</v>
      </c>
      <c r="T2707" s="9">
        <v>10000000</v>
      </c>
      <c r="U2707" s="9">
        <f>IMDB4[[#This Row],[Gross Revenue]]-IMDB4[[#This Row],[Budget]]</f>
        <v>-6939142</v>
      </c>
      <c r="V2707" s="9" t="str">
        <f>IF(IMDB4[[#This Row],[Profit]]&gt;0,"Hit","Flop")</f>
        <v>Flop</v>
      </c>
      <c r="W2707" s="9" t="str" cm="1">
        <f t="array" ref="W2707">_xlfn.IFS(IMDB4[[#This Row],[IMDb Score (1-10)]]&gt;=8,"Excellent",IMDB4[[#This Row],[IMDb Score (1-10)]]&gt;=7,"Good",IMDB4[[#This Row],[IMDb Score (1-10)]]&gt;=5,"Average",TRUE,"Poor")</f>
        <v>Average</v>
      </c>
      <c r="X2707" s="9" t="str">
        <f>IF(IMDB4[[#This Row],[Duration (min)]]&lt;90,"Short",IF(IMDB4[[#This Row],[Duration (min)]]&lt;=120,"Medium", "Long"))</f>
        <v>Medium</v>
      </c>
    </row>
    <row r="2708" spans="1:24" x14ac:dyDescent="0.25">
      <c r="A2708" s="1" t="s">
        <v>2908</v>
      </c>
      <c r="B2708" s="2">
        <v>36961</v>
      </c>
      <c r="C2708" s="30">
        <f>YEAR(IMDB4[[#This Row],[Release Date]])</f>
        <v>2001</v>
      </c>
      <c r="D2708" s="30" t="str">
        <f>FLOOR(IMDB4[[#This Row],[Year]],10)&amp;"s"</f>
        <v>2000s</v>
      </c>
      <c r="E2708" s="1" t="s">
        <v>32</v>
      </c>
      <c r="F2708" s="1" t="s">
        <v>20</v>
      </c>
      <c r="G2708" s="1" t="s">
        <v>3</v>
      </c>
      <c r="H2708" s="1" t="s">
        <v>2909</v>
      </c>
      <c r="I2708" s="1" t="s">
        <v>92</v>
      </c>
      <c r="J2708" s="1" t="s">
        <v>2910</v>
      </c>
      <c r="K2708" s="1" t="s">
        <v>2820</v>
      </c>
      <c r="L2708" s="30">
        <v>752</v>
      </c>
      <c r="M2708" s="30">
        <v>3133</v>
      </c>
      <c r="N2708" s="30">
        <v>23</v>
      </c>
      <c r="O2708" s="30">
        <v>53</v>
      </c>
      <c r="P2708" s="27">
        <v>4.4000000000000004</v>
      </c>
      <c r="Q2708" s="30">
        <v>62</v>
      </c>
      <c r="R2708" s="30">
        <v>104</v>
      </c>
      <c r="S2708" s="9">
        <v>6712451</v>
      </c>
      <c r="T2708" s="9">
        <v>90000000</v>
      </c>
      <c r="U2708" s="9">
        <f>IMDB4[[#This Row],[Gross Revenue]]-IMDB4[[#This Row],[Budget]]</f>
        <v>-83287549</v>
      </c>
      <c r="V2708" s="9" t="str">
        <f>IF(IMDB4[[#This Row],[Profit]]&gt;0,"Hit","Flop")</f>
        <v>Flop</v>
      </c>
      <c r="W2708" s="9" t="str" cm="1">
        <f t="array" ref="W2708">_xlfn.IFS(IMDB4[[#This Row],[IMDb Score (1-10)]]&gt;=8,"Excellent",IMDB4[[#This Row],[IMDb Score (1-10)]]&gt;=7,"Good",IMDB4[[#This Row],[IMDb Score (1-10)]]&gt;=5,"Average",TRUE,"Poor")</f>
        <v>Poor</v>
      </c>
      <c r="X2708" s="9" t="str">
        <f>IF(IMDB4[[#This Row],[Duration (min)]]&lt;90,"Short",IF(IMDB4[[#This Row],[Duration (min)]]&lt;=120,"Medium", "Long"))</f>
        <v>Medium</v>
      </c>
    </row>
    <row r="2709" spans="1:24" x14ac:dyDescent="0.25">
      <c r="A2709" s="1" t="s">
        <v>1823</v>
      </c>
      <c r="B2709" s="2">
        <v>35850</v>
      </c>
      <c r="C2709" s="30">
        <f>YEAR(IMDB4[[#This Row],[Release Date]])</f>
        <v>1998</v>
      </c>
      <c r="D2709" s="30" t="str">
        <f>FLOOR(IMDB4[[#This Row],[Year]],10)&amp;"s"</f>
        <v>1990s</v>
      </c>
      <c r="E2709" s="1" t="s">
        <v>32</v>
      </c>
      <c r="F2709" s="1" t="s">
        <v>9</v>
      </c>
      <c r="G2709" s="1" t="s">
        <v>3</v>
      </c>
      <c r="H2709" s="1" t="s">
        <v>4</v>
      </c>
      <c r="I2709" s="1" t="s">
        <v>132</v>
      </c>
      <c r="J2709" s="1" t="s">
        <v>1824</v>
      </c>
      <c r="K2709" s="1" t="s">
        <v>1825</v>
      </c>
      <c r="L2709" s="30">
        <v>752</v>
      </c>
      <c r="M2709" s="30">
        <v>1763</v>
      </c>
      <c r="N2709" s="30">
        <v>0</v>
      </c>
      <c r="O2709" s="30">
        <v>102</v>
      </c>
      <c r="P2709" s="27">
        <v>6.5</v>
      </c>
      <c r="Q2709" s="30">
        <v>2</v>
      </c>
      <c r="R2709" s="30">
        <v>107</v>
      </c>
      <c r="S2709" s="9">
        <v>10508</v>
      </c>
      <c r="T2709" s="9">
        <v>700000</v>
      </c>
      <c r="U2709" s="9">
        <f>IMDB4[[#This Row],[Gross Revenue]]-IMDB4[[#This Row],[Budget]]</f>
        <v>-689492</v>
      </c>
      <c r="V2709" s="9" t="str">
        <f>IF(IMDB4[[#This Row],[Profit]]&gt;0,"Hit","Flop")</f>
        <v>Flop</v>
      </c>
      <c r="W2709" s="9" t="str" cm="1">
        <f t="array" ref="W2709">_xlfn.IFS(IMDB4[[#This Row],[IMDb Score (1-10)]]&gt;=8,"Excellent",IMDB4[[#This Row],[IMDb Score (1-10)]]&gt;=7,"Good",IMDB4[[#This Row],[IMDb Score (1-10)]]&gt;=5,"Average",TRUE,"Poor")</f>
        <v>Average</v>
      </c>
      <c r="X2709" s="9" t="str">
        <f>IF(IMDB4[[#This Row],[Duration (min)]]&lt;90,"Short",IF(IMDB4[[#This Row],[Duration (min)]]&lt;=120,"Medium", "Long"))</f>
        <v>Medium</v>
      </c>
    </row>
    <row r="2710" spans="1:24" x14ac:dyDescent="0.25">
      <c r="A2710" s="1" t="s">
        <v>6193</v>
      </c>
      <c r="B2710" s="2">
        <v>41036</v>
      </c>
      <c r="C2710" s="30">
        <f>YEAR(IMDB4[[#This Row],[Release Date]])</f>
        <v>2012</v>
      </c>
      <c r="D2710" s="30" t="str">
        <f>FLOOR(IMDB4[[#This Row],[Year]],10)&amp;"s"</f>
        <v>2010s</v>
      </c>
      <c r="E2710" s="1" t="s">
        <v>1</v>
      </c>
      <c r="F2710" s="1" t="s">
        <v>2</v>
      </c>
      <c r="G2710" s="1" t="s">
        <v>3</v>
      </c>
      <c r="H2710" s="1" t="s">
        <v>4</v>
      </c>
      <c r="I2710" s="1" t="s">
        <v>92</v>
      </c>
      <c r="J2710" s="1" t="s">
        <v>5758</v>
      </c>
      <c r="K2710" s="1" t="s">
        <v>531</v>
      </c>
      <c r="L2710" s="30">
        <v>749</v>
      </c>
      <c r="M2710" s="30">
        <v>1948</v>
      </c>
      <c r="N2710" s="30">
        <v>0</v>
      </c>
      <c r="O2710" s="30">
        <v>28000</v>
      </c>
      <c r="P2710" s="27">
        <v>6.5</v>
      </c>
      <c r="Q2710" s="30">
        <v>339</v>
      </c>
      <c r="R2710" s="30">
        <v>141</v>
      </c>
      <c r="S2710" s="9">
        <v>47307550</v>
      </c>
      <c r="T2710" s="9">
        <v>45000000</v>
      </c>
      <c r="U2710" s="9">
        <f>IMDB4[[#This Row],[Gross Revenue]]-IMDB4[[#This Row],[Budget]]</f>
        <v>2307550</v>
      </c>
      <c r="V2710" s="9" t="str">
        <f>IF(IMDB4[[#This Row],[Profit]]&gt;0,"Hit","Flop")</f>
        <v>Hit</v>
      </c>
      <c r="W2710" s="9" t="str" cm="1">
        <f t="array" ref="W2710">_xlfn.IFS(IMDB4[[#This Row],[IMDb Score (1-10)]]&gt;=8,"Excellent",IMDB4[[#This Row],[IMDb Score (1-10)]]&gt;=7,"Good",IMDB4[[#This Row],[IMDb Score (1-10)]]&gt;=5,"Average",TRUE,"Poor")</f>
        <v>Average</v>
      </c>
      <c r="X2710" s="9" t="str">
        <f>IF(IMDB4[[#This Row],[Duration (min)]]&lt;90,"Short",IF(IMDB4[[#This Row],[Duration (min)]]&lt;=120,"Medium", "Long"))</f>
        <v>Long</v>
      </c>
    </row>
    <row r="2711" spans="1:24" x14ac:dyDescent="0.25">
      <c r="A2711" s="1" t="s">
        <v>51</v>
      </c>
      <c r="B2711" s="2">
        <v>16918</v>
      </c>
      <c r="C2711" s="30">
        <f>YEAR(IMDB4[[#This Row],[Release Date]])</f>
        <v>1946</v>
      </c>
      <c r="D2711" s="30" t="str">
        <f>FLOOR(IMDB4[[#This Row],[Year]],10)&amp;"s"</f>
        <v>1940s</v>
      </c>
      <c r="E2711" s="1" t="s">
        <v>1</v>
      </c>
      <c r="F2711" s="1" t="s">
        <v>9</v>
      </c>
      <c r="G2711" s="1" t="s">
        <v>3</v>
      </c>
      <c r="H2711" s="1" t="s">
        <v>4</v>
      </c>
      <c r="I2711" s="1" t="s">
        <v>5</v>
      </c>
      <c r="J2711" s="1" t="s">
        <v>52</v>
      </c>
      <c r="K2711" s="1" t="s">
        <v>53</v>
      </c>
      <c r="L2711" s="30">
        <v>749</v>
      </c>
      <c r="M2711" s="30">
        <v>1941</v>
      </c>
      <c r="N2711" s="30">
        <v>355</v>
      </c>
      <c r="O2711" s="30">
        <v>0</v>
      </c>
      <c r="P2711" s="27">
        <v>8.1</v>
      </c>
      <c r="Q2711" s="30">
        <v>97</v>
      </c>
      <c r="R2711" s="30">
        <v>172</v>
      </c>
      <c r="S2711" s="9">
        <v>23650000</v>
      </c>
      <c r="T2711" s="9">
        <v>2100000</v>
      </c>
      <c r="U2711" s="9">
        <f>IMDB4[[#This Row],[Gross Revenue]]-IMDB4[[#This Row],[Budget]]</f>
        <v>21550000</v>
      </c>
      <c r="V2711" s="9" t="str">
        <f>IF(IMDB4[[#This Row],[Profit]]&gt;0,"Hit","Flop")</f>
        <v>Hit</v>
      </c>
      <c r="W2711" s="9" t="str" cm="1">
        <f t="array" ref="W2711">_xlfn.IFS(IMDB4[[#This Row],[IMDb Score (1-10)]]&gt;=8,"Excellent",IMDB4[[#This Row],[IMDb Score (1-10)]]&gt;=7,"Good",IMDB4[[#This Row],[IMDb Score (1-10)]]&gt;=5,"Average",TRUE,"Poor")</f>
        <v>Excellent</v>
      </c>
      <c r="X2711" s="9" t="str">
        <f>IF(IMDB4[[#This Row],[Duration (min)]]&lt;90,"Short",IF(IMDB4[[#This Row],[Duration (min)]]&lt;=120,"Medium", "Long"))</f>
        <v>Long</v>
      </c>
    </row>
    <row r="2712" spans="1:24" x14ac:dyDescent="0.25">
      <c r="A2712" s="1" t="s">
        <v>5757</v>
      </c>
      <c r="B2712" s="2">
        <v>40805</v>
      </c>
      <c r="C2712" s="30">
        <f>YEAR(IMDB4[[#This Row],[Release Date]])</f>
        <v>2011</v>
      </c>
      <c r="D2712" s="30" t="str">
        <f>FLOOR(IMDB4[[#This Row],[Year]],10)&amp;"s"</f>
        <v>2010s</v>
      </c>
      <c r="E2712" s="1" t="s">
        <v>32</v>
      </c>
      <c r="F2712" s="1" t="s">
        <v>9</v>
      </c>
      <c r="G2712" s="1" t="s">
        <v>3</v>
      </c>
      <c r="H2712" s="1" t="s">
        <v>4</v>
      </c>
      <c r="I2712" s="1" t="s">
        <v>132</v>
      </c>
      <c r="J2712" s="1" t="s">
        <v>5758</v>
      </c>
      <c r="K2712" s="1" t="s">
        <v>2656</v>
      </c>
      <c r="L2712" s="30">
        <v>749</v>
      </c>
      <c r="M2712" s="30">
        <v>2214</v>
      </c>
      <c r="N2712" s="30">
        <v>129</v>
      </c>
      <c r="O2712" s="30">
        <v>0</v>
      </c>
      <c r="P2712" s="27">
        <v>7.2</v>
      </c>
      <c r="Q2712" s="30">
        <v>94</v>
      </c>
      <c r="R2712" s="30">
        <v>98</v>
      </c>
      <c r="S2712" s="9">
        <v>1754319</v>
      </c>
      <c r="T2712" s="9">
        <v>10000000</v>
      </c>
      <c r="U2712" s="9">
        <f>IMDB4[[#This Row],[Gross Revenue]]-IMDB4[[#This Row],[Budget]]</f>
        <v>-8245681</v>
      </c>
      <c r="V2712" s="9" t="str">
        <f>IF(IMDB4[[#This Row],[Profit]]&gt;0,"Hit","Flop")</f>
        <v>Flop</v>
      </c>
      <c r="W2712" s="9" t="str" cm="1">
        <f t="array" ref="W2712">_xlfn.IFS(IMDB4[[#This Row],[IMDb Score (1-10)]]&gt;=8,"Excellent",IMDB4[[#This Row],[IMDb Score (1-10)]]&gt;=7,"Good",IMDB4[[#This Row],[IMDb Score (1-10)]]&gt;=5,"Average",TRUE,"Poor")</f>
        <v>Good</v>
      </c>
      <c r="X2712" s="9" t="str">
        <f>IF(IMDB4[[#This Row],[Duration (min)]]&lt;90,"Short",IF(IMDB4[[#This Row],[Duration (min)]]&lt;=120,"Medium", "Long"))</f>
        <v>Medium</v>
      </c>
    </row>
    <row r="2713" spans="1:24" x14ac:dyDescent="0.25">
      <c r="A2713" s="1" t="s">
        <v>3575</v>
      </c>
      <c r="B2713" s="2">
        <v>38012</v>
      </c>
      <c r="C2713" s="30">
        <f>YEAR(IMDB4[[#This Row],[Release Date]])</f>
        <v>2004</v>
      </c>
      <c r="D2713" s="30" t="str">
        <f>FLOOR(IMDB4[[#This Row],[Year]],10)&amp;"s"</f>
        <v>2000s</v>
      </c>
      <c r="E2713" s="1" t="s">
        <v>1</v>
      </c>
      <c r="F2713" s="1" t="s">
        <v>20</v>
      </c>
      <c r="G2713" s="1" t="s">
        <v>3</v>
      </c>
      <c r="H2713" s="1" t="s">
        <v>4</v>
      </c>
      <c r="I2713" s="1" t="s">
        <v>132</v>
      </c>
      <c r="J2713" s="1" t="s">
        <v>3576</v>
      </c>
      <c r="K2713" s="1" t="s">
        <v>1791</v>
      </c>
      <c r="L2713" s="30">
        <v>748</v>
      </c>
      <c r="M2713" s="30">
        <v>3956</v>
      </c>
      <c r="N2713" s="30">
        <v>8</v>
      </c>
      <c r="O2713" s="30">
        <v>265</v>
      </c>
      <c r="P2713" s="27">
        <v>5.7</v>
      </c>
      <c r="Q2713" s="30">
        <v>50</v>
      </c>
      <c r="R2713" s="30">
        <v>106</v>
      </c>
      <c r="S2713" s="9">
        <v>64955956</v>
      </c>
      <c r="T2713" s="9">
        <v>18000000</v>
      </c>
      <c r="U2713" s="9">
        <f>IMDB4[[#This Row],[Gross Revenue]]-IMDB4[[#This Row],[Budget]]</f>
        <v>46955956</v>
      </c>
      <c r="V2713" s="9" t="str">
        <f>IF(IMDB4[[#This Row],[Profit]]&gt;0,"Hit","Flop")</f>
        <v>Hit</v>
      </c>
      <c r="W2713" s="9" t="str" cm="1">
        <f t="array" ref="W2713">_xlfn.IFS(IMDB4[[#This Row],[IMDb Score (1-10)]]&gt;=8,"Excellent",IMDB4[[#This Row],[IMDb Score (1-10)]]&gt;=7,"Good",IMDB4[[#This Row],[IMDb Score (1-10)]]&gt;=5,"Average",TRUE,"Poor")</f>
        <v>Average</v>
      </c>
      <c r="X2713" s="9" t="str">
        <f>IF(IMDB4[[#This Row],[Duration (min)]]&lt;90,"Short",IF(IMDB4[[#This Row],[Duration (min)]]&lt;=120,"Medium", "Long"))</f>
        <v>Medium</v>
      </c>
    </row>
    <row r="2714" spans="1:24" x14ac:dyDescent="0.25">
      <c r="A2714" s="1" t="s">
        <v>3315</v>
      </c>
      <c r="B2714" s="2">
        <v>37868</v>
      </c>
      <c r="C2714" s="30">
        <f>YEAR(IMDB4[[#This Row],[Release Date]])</f>
        <v>2003</v>
      </c>
      <c r="D2714" s="30" t="str">
        <f>FLOOR(IMDB4[[#This Row],[Year]],10)&amp;"s"</f>
        <v>2000s</v>
      </c>
      <c r="E2714" s="1" t="s">
        <v>32</v>
      </c>
      <c r="F2714" s="1" t="s">
        <v>91</v>
      </c>
      <c r="G2714" s="1" t="s">
        <v>3</v>
      </c>
      <c r="H2714" s="1" t="s">
        <v>4</v>
      </c>
      <c r="I2714" s="1" t="s">
        <v>92</v>
      </c>
      <c r="J2714" s="1" t="s">
        <v>3316</v>
      </c>
      <c r="K2714" s="1" t="s">
        <v>3317</v>
      </c>
      <c r="L2714" s="30">
        <v>748</v>
      </c>
      <c r="M2714" s="30">
        <v>3172</v>
      </c>
      <c r="N2714" s="30">
        <v>160</v>
      </c>
      <c r="O2714" s="30">
        <v>0</v>
      </c>
      <c r="P2714" s="27">
        <v>6.2</v>
      </c>
      <c r="Q2714" s="30">
        <v>175</v>
      </c>
      <c r="R2714" s="30">
        <v>90</v>
      </c>
      <c r="S2714" s="9">
        <v>46455802</v>
      </c>
      <c r="T2714" s="9">
        <v>26000000</v>
      </c>
      <c r="U2714" s="9">
        <f>IMDB4[[#This Row],[Gross Revenue]]-IMDB4[[#This Row],[Budget]]</f>
        <v>20455802</v>
      </c>
      <c r="V2714" s="9" t="str">
        <f>IF(IMDB4[[#This Row],[Profit]]&gt;0,"Hit","Flop")</f>
        <v>Hit</v>
      </c>
      <c r="W2714" s="9" t="str" cm="1">
        <f t="array" ref="W2714">_xlfn.IFS(IMDB4[[#This Row],[IMDb Score (1-10)]]&gt;=8,"Excellent",IMDB4[[#This Row],[IMDb Score (1-10)]]&gt;=7,"Good",IMDB4[[#This Row],[IMDb Score (1-10)]]&gt;=5,"Average",TRUE,"Poor")</f>
        <v>Average</v>
      </c>
      <c r="X2714" s="9" t="str">
        <f>IF(IMDB4[[#This Row],[Duration (min)]]&lt;90,"Short",IF(IMDB4[[#This Row],[Duration (min)]]&lt;=120,"Medium", "Long"))</f>
        <v>Medium</v>
      </c>
    </row>
    <row r="2715" spans="1:24" x14ac:dyDescent="0.25">
      <c r="A2715" s="1" t="s">
        <v>3785</v>
      </c>
      <c r="B2715" s="2">
        <v>38063</v>
      </c>
      <c r="C2715" s="30">
        <f>YEAR(IMDB4[[#This Row],[Release Date]])</f>
        <v>2004</v>
      </c>
      <c r="D2715" s="30" t="str">
        <f>FLOOR(IMDB4[[#This Row],[Year]],10)&amp;"s"</f>
        <v>2000s</v>
      </c>
      <c r="E2715" s="1" t="s">
        <v>32</v>
      </c>
      <c r="F2715" s="1" t="s">
        <v>2</v>
      </c>
      <c r="G2715" s="1" t="s">
        <v>3</v>
      </c>
      <c r="H2715" s="1" t="s">
        <v>4</v>
      </c>
      <c r="I2715" s="1" t="s">
        <v>92</v>
      </c>
      <c r="J2715" s="1" t="s">
        <v>3576</v>
      </c>
      <c r="K2715" s="1" t="s">
        <v>2469</v>
      </c>
      <c r="L2715" s="30">
        <v>748</v>
      </c>
      <c r="M2715" s="30">
        <v>1721</v>
      </c>
      <c r="N2715" s="30">
        <v>54</v>
      </c>
      <c r="O2715" s="30">
        <v>817</v>
      </c>
      <c r="P2715" s="27">
        <v>5.9</v>
      </c>
      <c r="Q2715" s="30">
        <v>101</v>
      </c>
      <c r="R2715" s="30">
        <v>99</v>
      </c>
      <c r="S2715" s="9">
        <v>8712564</v>
      </c>
      <c r="T2715" s="9">
        <v>27000000</v>
      </c>
      <c r="U2715" s="9">
        <f>IMDB4[[#This Row],[Gross Revenue]]-IMDB4[[#This Row],[Budget]]</f>
        <v>-18287436</v>
      </c>
      <c r="V2715" s="9" t="str">
        <f>IF(IMDB4[[#This Row],[Profit]]&gt;0,"Hit","Flop")</f>
        <v>Flop</v>
      </c>
      <c r="W2715" s="9" t="str" cm="1">
        <f t="array" ref="W2715">_xlfn.IFS(IMDB4[[#This Row],[IMDb Score (1-10)]]&gt;=8,"Excellent",IMDB4[[#This Row],[IMDb Score (1-10)]]&gt;=7,"Good",IMDB4[[#This Row],[IMDb Score (1-10)]]&gt;=5,"Average",TRUE,"Poor")</f>
        <v>Average</v>
      </c>
      <c r="X2715" s="9" t="str">
        <f>IF(IMDB4[[#This Row],[Duration (min)]]&lt;90,"Short",IF(IMDB4[[#This Row],[Duration (min)]]&lt;=120,"Medium", "Long"))</f>
        <v>Medium</v>
      </c>
    </row>
    <row r="2716" spans="1:24" x14ac:dyDescent="0.25">
      <c r="A2716" s="1" t="s">
        <v>4730</v>
      </c>
      <c r="B2716" s="2">
        <v>39357</v>
      </c>
      <c r="C2716" s="30">
        <f>YEAR(IMDB4[[#This Row],[Release Date]])</f>
        <v>2007</v>
      </c>
      <c r="D2716" s="30" t="str">
        <f>FLOOR(IMDB4[[#This Row],[Year]],10)&amp;"s"</f>
        <v>2000s</v>
      </c>
      <c r="E2716" s="1" t="s">
        <v>32</v>
      </c>
      <c r="F2716" s="1" t="s">
        <v>9</v>
      </c>
      <c r="G2716" s="1" t="s">
        <v>3</v>
      </c>
      <c r="H2716" s="1" t="s">
        <v>4</v>
      </c>
      <c r="I2716" s="1" t="s">
        <v>132</v>
      </c>
      <c r="J2716" s="1" t="s">
        <v>3576</v>
      </c>
      <c r="K2716" s="1" t="s">
        <v>2020</v>
      </c>
      <c r="L2716" s="30">
        <v>748</v>
      </c>
      <c r="M2716" s="30">
        <v>2417</v>
      </c>
      <c r="N2716" s="30">
        <v>37</v>
      </c>
      <c r="O2716" s="30">
        <v>689</v>
      </c>
      <c r="P2716" s="27">
        <v>6.8</v>
      </c>
      <c r="Q2716" s="30">
        <v>104</v>
      </c>
      <c r="R2716" s="30">
        <v>112</v>
      </c>
      <c r="S2716" s="9">
        <v>3169424</v>
      </c>
      <c r="T2716" s="9">
        <v>13000000</v>
      </c>
      <c r="U2716" s="9">
        <f>IMDB4[[#This Row],[Gross Revenue]]-IMDB4[[#This Row],[Budget]]</f>
        <v>-9830576</v>
      </c>
      <c r="V2716" s="9" t="str">
        <f>IF(IMDB4[[#This Row],[Profit]]&gt;0,"Hit","Flop")</f>
        <v>Flop</v>
      </c>
      <c r="W2716" s="9" t="str" cm="1">
        <f t="array" ref="W2716">_xlfn.IFS(IMDB4[[#This Row],[IMDb Score (1-10)]]&gt;=8,"Excellent",IMDB4[[#This Row],[IMDb Score (1-10)]]&gt;=7,"Good",IMDB4[[#This Row],[IMDb Score (1-10)]]&gt;=5,"Average",TRUE,"Poor")</f>
        <v>Average</v>
      </c>
      <c r="X2716" s="9" t="str">
        <f>IF(IMDB4[[#This Row],[Duration (min)]]&lt;90,"Short",IF(IMDB4[[#This Row],[Duration (min)]]&lt;=120,"Medium", "Long"))</f>
        <v>Medium</v>
      </c>
    </row>
    <row r="2717" spans="1:24" x14ac:dyDescent="0.25">
      <c r="A2717" s="1" t="s">
        <v>6257</v>
      </c>
      <c r="B2717" s="2">
        <v>41098</v>
      </c>
      <c r="C2717" s="30">
        <f>YEAR(IMDB4[[#This Row],[Release Date]])</f>
        <v>2012</v>
      </c>
      <c r="D2717" s="30" t="str">
        <f>FLOOR(IMDB4[[#This Row],[Year]],10)&amp;"s"</f>
        <v>2010s</v>
      </c>
      <c r="E2717" s="1" t="s">
        <v>32</v>
      </c>
      <c r="F2717" s="1" t="s">
        <v>77</v>
      </c>
      <c r="G2717" s="1" t="s">
        <v>3</v>
      </c>
      <c r="H2717" s="1" t="s">
        <v>4</v>
      </c>
      <c r="I2717" s="1" t="s">
        <v>92</v>
      </c>
      <c r="J2717" s="1" t="s">
        <v>2159</v>
      </c>
      <c r="K2717" s="1" t="s">
        <v>6258</v>
      </c>
      <c r="L2717" s="30">
        <v>746</v>
      </c>
      <c r="M2717" s="30">
        <v>2377</v>
      </c>
      <c r="N2717" s="30">
        <v>561</v>
      </c>
      <c r="O2717" s="30">
        <v>29000</v>
      </c>
      <c r="P2717" s="27">
        <v>5.4</v>
      </c>
      <c r="Q2717" s="30">
        <v>208</v>
      </c>
      <c r="R2717" s="30">
        <v>107</v>
      </c>
      <c r="S2717" s="9">
        <v>15608545</v>
      </c>
      <c r="T2717" s="9">
        <v>15000000</v>
      </c>
      <c r="U2717" s="9">
        <f>IMDB4[[#This Row],[Gross Revenue]]-IMDB4[[#This Row],[Budget]]</f>
        <v>608545</v>
      </c>
      <c r="V2717" s="9" t="str">
        <f>IF(IMDB4[[#This Row],[Profit]]&gt;0,"Hit","Flop")</f>
        <v>Hit</v>
      </c>
      <c r="W2717" s="9" t="str" cm="1">
        <f t="array" ref="W2717">_xlfn.IFS(IMDB4[[#This Row],[IMDb Score (1-10)]]&gt;=8,"Excellent",IMDB4[[#This Row],[IMDb Score (1-10)]]&gt;=7,"Good",IMDB4[[#This Row],[IMDb Score (1-10)]]&gt;=5,"Average",TRUE,"Poor")</f>
        <v>Average</v>
      </c>
      <c r="X2717" s="9" t="str">
        <f>IF(IMDB4[[#This Row],[Duration (min)]]&lt;90,"Short",IF(IMDB4[[#This Row],[Duration (min)]]&lt;=120,"Medium", "Long"))</f>
        <v>Medium</v>
      </c>
    </row>
    <row r="2718" spans="1:24" x14ac:dyDescent="0.25">
      <c r="A2718" s="1" t="s">
        <v>2158</v>
      </c>
      <c r="B2718" s="2">
        <v>36507</v>
      </c>
      <c r="C2718" s="30">
        <f>YEAR(IMDB4[[#This Row],[Release Date]])</f>
        <v>1999</v>
      </c>
      <c r="D2718" s="30" t="str">
        <f>FLOOR(IMDB4[[#This Row],[Year]],10)&amp;"s"</f>
        <v>1990s</v>
      </c>
      <c r="E2718" s="1" t="s">
        <v>32</v>
      </c>
      <c r="F2718" s="1" t="s">
        <v>9</v>
      </c>
      <c r="G2718" s="1" t="s">
        <v>3</v>
      </c>
      <c r="H2718" s="1" t="s">
        <v>4</v>
      </c>
      <c r="I2718" s="1" t="s">
        <v>132</v>
      </c>
      <c r="J2718" s="1" t="s">
        <v>2159</v>
      </c>
      <c r="K2718" s="1" t="s">
        <v>1412</v>
      </c>
      <c r="L2718" s="30">
        <v>746</v>
      </c>
      <c r="M2718" s="30">
        <v>2393</v>
      </c>
      <c r="N2718" s="30">
        <v>96</v>
      </c>
      <c r="O2718" s="30">
        <v>846</v>
      </c>
      <c r="P2718" s="27">
        <v>6.8</v>
      </c>
      <c r="Q2718" s="30">
        <v>95</v>
      </c>
      <c r="R2718" s="30">
        <v>127</v>
      </c>
      <c r="S2718" s="9">
        <v>14378353</v>
      </c>
      <c r="T2718" s="9">
        <v>36000000</v>
      </c>
      <c r="U2718" s="9">
        <f>IMDB4[[#This Row],[Gross Revenue]]-IMDB4[[#This Row],[Budget]]</f>
        <v>-21621647</v>
      </c>
      <c r="V2718" s="9" t="str">
        <f>IF(IMDB4[[#This Row],[Profit]]&gt;0,"Hit","Flop")</f>
        <v>Flop</v>
      </c>
      <c r="W2718" s="9" t="str" cm="1">
        <f t="array" ref="W2718">_xlfn.IFS(IMDB4[[#This Row],[IMDb Score (1-10)]]&gt;=8,"Excellent",IMDB4[[#This Row],[IMDb Score (1-10)]]&gt;=7,"Good",IMDB4[[#This Row],[IMDb Score (1-10)]]&gt;=5,"Average",TRUE,"Poor")</f>
        <v>Average</v>
      </c>
      <c r="X2718" s="9" t="str">
        <f>IF(IMDB4[[#This Row],[Duration (min)]]&lt;90,"Short",IF(IMDB4[[#This Row],[Duration (min)]]&lt;=120,"Medium", "Long"))</f>
        <v>Long</v>
      </c>
    </row>
    <row r="2719" spans="1:24" x14ac:dyDescent="0.25">
      <c r="A2719" s="1" t="s">
        <v>4801</v>
      </c>
      <c r="B2719" s="2">
        <v>39316</v>
      </c>
      <c r="C2719" s="30">
        <f>YEAR(IMDB4[[#This Row],[Release Date]])</f>
        <v>2007</v>
      </c>
      <c r="D2719" s="30" t="str">
        <f>FLOOR(IMDB4[[#This Row],[Year]],10)&amp;"s"</f>
        <v>2000s</v>
      </c>
      <c r="E2719" s="1" t="s">
        <v>32</v>
      </c>
      <c r="F2719" s="1" t="s">
        <v>40</v>
      </c>
      <c r="G2719" s="1" t="s">
        <v>3</v>
      </c>
      <c r="H2719" s="1" t="s">
        <v>4</v>
      </c>
      <c r="I2719" s="1" t="s">
        <v>132</v>
      </c>
      <c r="J2719" s="1" t="s">
        <v>418</v>
      </c>
      <c r="K2719" s="1" t="s">
        <v>4802</v>
      </c>
      <c r="L2719" s="30">
        <v>745</v>
      </c>
      <c r="M2719" s="30">
        <v>3086</v>
      </c>
      <c r="N2719" s="30">
        <v>30</v>
      </c>
      <c r="O2719" s="30">
        <v>0</v>
      </c>
      <c r="P2719" s="27">
        <v>7.4</v>
      </c>
      <c r="Q2719" s="30">
        <v>299</v>
      </c>
      <c r="R2719" s="30">
        <v>87</v>
      </c>
      <c r="S2719" s="9">
        <v>183132370</v>
      </c>
      <c r="T2719" s="9">
        <v>75000000</v>
      </c>
      <c r="U2719" s="9">
        <f>IMDB4[[#This Row],[Gross Revenue]]-IMDB4[[#This Row],[Budget]]</f>
        <v>108132370</v>
      </c>
      <c r="V2719" s="9" t="str">
        <f>IF(IMDB4[[#This Row],[Profit]]&gt;0,"Hit","Flop")</f>
        <v>Hit</v>
      </c>
      <c r="W2719" s="9" t="str" cm="1">
        <f t="array" ref="W2719">_xlfn.IFS(IMDB4[[#This Row],[IMDb Score (1-10)]]&gt;=8,"Excellent",IMDB4[[#This Row],[IMDb Score (1-10)]]&gt;=7,"Good",IMDB4[[#This Row],[IMDb Score (1-10)]]&gt;=5,"Average",TRUE,"Poor")</f>
        <v>Good</v>
      </c>
      <c r="X2719" s="9" t="str">
        <f>IF(IMDB4[[#This Row],[Duration (min)]]&lt;90,"Short",IF(IMDB4[[#This Row],[Duration (min)]]&lt;=120,"Medium", "Long"))</f>
        <v>Short</v>
      </c>
    </row>
    <row r="2720" spans="1:24" x14ac:dyDescent="0.25">
      <c r="A2720" s="1" t="s">
        <v>4048</v>
      </c>
      <c r="B2720" s="2">
        <v>38365</v>
      </c>
      <c r="C2720" s="30">
        <f>YEAR(IMDB4[[#This Row],[Release Date]])</f>
        <v>2005</v>
      </c>
      <c r="D2720" s="30" t="str">
        <f>FLOOR(IMDB4[[#This Row],[Year]],10)&amp;"s"</f>
        <v>2000s</v>
      </c>
      <c r="E2720" s="1" t="s">
        <v>32</v>
      </c>
      <c r="F2720" s="1" t="s">
        <v>9</v>
      </c>
      <c r="G2720" s="1" t="s">
        <v>3</v>
      </c>
      <c r="H2720" s="1" t="s">
        <v>161</v>
      </c>
      <c r="I2720" s="1" t="s">
        <v>92</v>
      </c>
      <c r="J2720" s="1" t="s">
        <v>4049</v>
      </c>
      <c r="K2720" s="1" t="s">
        <v>225</v>
      </c>
      <c r="L2720" s="30">
        <v>745</v>
      </c>
      <c r="M2720" s="30">
        <v>2529</v>
      </c>
      <c r="N2720" s="30">
        <v>14000</v>
      </c>
      <c r="O2720" s="30">
        <v>0</v>
      </c>
      <c r="P2720" s="27">
        <v>7.6</v>
      </c>
      <c r="Q2720" s="30">
        <v>298</v>
      </c>
      <c r="R2720" s="30">
        <v>163</v>
      </c>
      <c r="S2720" s="9">
        <v>47379090</v>
      </c>
      <c r="T2720" s="9">
        <v>70000000</v>
      </c>
      <c r="U2720" s="9">
        <f>IMDB4[[#This Row],[Gross Revenue]]-IMDB4[[#This Row],[Budget]]</f>
        <v>-22620910</v>
      </c>
      <c r="V2720" s="9" t="str">
        <f>IF(IMDB4[[#This Row],[Profit]]&gt;0,"Hit","Flop")</f>
        <v>Flop</v>
      </c>
      <c r="W2720" s="9" t="str" cm="1">
        <f t="array" ref="W2720">_xlfn.IFS(IMDB4[[#This Row],[IMDb Score (1-10)]]&gt;=8,"Excellent",IMDB4[[#This Row],[IMDb Score (1-10)]]&gt;=7,"Good",IMDB4[[#This Row],[IMDb Score (1-10)]]&gt;=5,"Average",TRUE,"Poor")</f>
        <v>Good</v>
      </c>
      <c r="X2720" s="9" t="str">
        <f>IF(IMDB4[[#This Row],[Duration (min)]]&lt;90,"Short",IF(IMDB4[[#This Row],[Duration (min)]]&lt;=120,"Medium", "Long"))</f>
        <v>Long</v>
      </c>
    </row>
    <row r="2721" spans="1:24" x14ac:dyDescent="0.25">
      <c r="A2721" s="1" t="s">
        <v>6943</v>
      </c>
      <c r="B2721" s="2">
        <v>42097</v>
      </c>
      <c r="C2721" s="30">
        <f>YEAR(IMDB4[[#This Row],[Release Date]])</f>
        <v>2015</v>
      </c>
      <c r="D2721" s="30" t="str">
        <f>FLOOR(IMDB4[[#This Row],[Year]],10)&amp;"s"</f>
        <v>2010s</v>
      </c>
      <c r="E2721" s="1" t="s">
        <v>32</v>
      </c>
      <c r="F2721" s="1" t="s">
        <v>61</v>
      </c>
      <c r="G2721" s="1" t="s">
        <v>3</v>
      </c>
      <c r="H2721" s="1" t="s">
        <v>4</v>
      </c>
      <c r="I2721" s="1" t="s">
        <v>92</v>
      </c>
      <c r="J2721" s="1" t="s">
        <v>2096</v>
      </c>
      <c r="K2721" s="1" t="s">
        <v>3511</v>
      </c>
      <c r="L2721" s="30">
        <v>745</v>
      </c>
      <c r="M2721" s="30">
        <v>1058</v>
      </c>
      <c r="N2721" s="30">
        <v>310</v>
      </c>
      <c r="O2721" s="30">
        <v>80000</v>
      </c>
      <c r="P2721" s="27">
        <v>8.1</v>
      </c>
      <c r="Q2721" s="30">
        <v>474</v>
      </c>
      <c r="R2721" s="30">
        <v>128</v>
      </c>
      <c r="S2721" s="9">
        <v>44988180</v>
      </c>
      <c r="T2721" s="9">
        <v>20000000</v>
      </c>
      <c r="U2721" s="9">
        <f>IMDB4[[#This Row],[Gross Revenue]]-IMDB4[[#This Row],[Budget]]</f>
        <v>24988180</v>
      </c>
      <c r="V2721" s="9" t="str">
        <f>IF(IMDB4[[#This Row],[Profit]]&gt;0,"Hit","Flop")</f>
        <v>Hit</v>
      </c>
      <c r="W2721" s="9" t="str" cm="1">
        <f t="array" ref="W2721">_xlfn.IFS(IMDB4[[#This Row],[IMDb Score (1-10)]]&gt;=8,"Excellent",IMDB4[[#This Row],[IMDb Score (1-10)]]&gt;=7,"Good",IMDB4[[#This Row],[IMDb Score (1-10)]]&gt;=5,"Average",TRUE,"Poor")</f>
        <v>Excellent</v>
      </c>
      <c r="X2721" s="9" t="str">
        <f>IF(IMDB4[[#This Row],[Duration (min)]]&lt;90,"Short",IF(IMDB4[[#This Row],[Duration (min)]]&lt;=120,"Medium", "Long"))</f>
        <v>Long</v>
      </c>
    </row>
    <row r="2722" spans="1:24" x14ac:dyDescent="0.25">
      <c r="A2722" s="1" t="s">
        <v>417</v>
      </c>
      <c r="B2722" s="2">
        <v>30328</v>
      </c>
      <c r="C2722" s="30">
        <f>YEAR(IMDB4[[#This Row],[Release Date]])</f>
        <v>1983</v>
      </c>
      <c r="D2722" s="30" t="str">
        <f>FLOOR(IMDB4[[#This Row],[Year]],10)&amp;"s"</f>
        <v>1980s</v>
      </c>
      <c r="E2722" s="1" t="s">
        <v>32</v>
      </c>
      <c r="F2722" s="1" t="s">
        <v>315</v>
      </c>
      <c r="G2722" s="1" t="s">
        <v>3</v>
      </c>
      <c r="H2722" s="1" t="s">
        <v>4</v>
      </c>
      <c r="I2722" s="1" t="s">
        <v>84</v>
      </c>
      <c r="J2722" s="1" t="s">
        <v>418</v>
      </c>
      <c r="K2722" s="1" t="s">
        <v>355</v>
      </c>
      <c r="L2722" s="30">
        <v>745</v>
      </c>
      <c r="M2722" s="30">
        <v>1954</v>
      </c>
      <c r="N2722" s="30">
        <v>287</v>
      </c>
      <c r="O2722" s="30">
        <v>0</v>
      </c>
      <c r="P2722" s="27">
        <v>6.5</v>
      </c>
      <c r="Q2722" s="30">
        <v>78</v>
      </c>
      <c r="R2722" s="30">
        <v>101</v>
      </c>
      <c r="S2722" s="9">
        <v>29500000</v>
      </c>
      <c r="T2722" s="9">
        <v>10000000</v>
      </c>
      <c r="U2722" s="9">
        <f>IMDB4[[#This Row],[Gross Revenue]]-IMDB4[[#This Row],[Budget]]</f>
        <v>19500000</v>
      </c>
      <c r="V2722" s="9" t="str">
        <f>IF(IMDB4[[#This Row],[Profit]]&gt;0,"Hit","Flop")</f>
        <v>Hit</v>
      </c>
      <c r="W2722" s="9" t="str" cm="1">
        <f t="array" ref="W2722">_xlfn.IFS(IMDB4[[#This Row],[IMDb Score (1-10)]]&gt;=8,"Excellent",IMDB4[[#This Row],[IMDb Score (1-10)]]&gt;=7,"Good",IMDB4[[#This Row],[IMDb Score (1-10)]]&gt;=5,"Average",TRUE,"Poor")</f>
        <v>Average</v>
      </c>
      <c r="X2722" s="9" t="str">
        <f>IF(IMDB4[[#This Row],[Duration (min)]]&lt;90,"Short",IF(IMDB4[[#This Row],[Duration (min)]]&lt;=120,"Medium", "Long"))</f>
        <v>Medium</v>
      </c>
    </row>
    <row r="2723" spans="1:24" x14ac:dyDescent="0.25">
      <c r="A2723" s="1" t="s">
        <v>333</v>
      </c>
      <c r="B2723" s="2">
        <v>29840</v>
      </c>
      <c r="C2723" s="30">
        <f>YEAR(IMDB4[[#This Row],[Release Date]])</f>
        <v>1981</v>
      </c>
      <c r="D2723" s="30" t="str">
        <f>FLOOR(IMDB4[[#This Row],[Year]],10)&amp;"s"</f>
        <v>1980s</v>
      </c>
      <c r="E2723" s="1" t="s">
        <v>1</v>
      </c>
      <c r="F2723" s="1" t="s">
        <v>77</v>
      </c>
      <c r="G2723" s="1" t="s">
        <v>3</v>
      </c>
      <c r="H2723" s="1" t="s">
        <v>334</v>
      </c>
      <c r="I2723" s="1" t="s">
        <v>92</v>
      </c>
      <c r="J2723" s="1" t="s">
        <v>335</v>
      </c>
      <c r="K2723" s="1" t="s">
        <v>336</v>
      </c>
      <c r="L2723" s="30">
        <v>745</v>
      </c>
      <c r="M2723" s="30">
        <v>1396</v>
      </c>
      <c r="N2723" s="30">
        <v>750</v>
      </c>
      <c r="O2723" s="30">
        <v>0</v>
      </c>
      <c r="P2723" s="27">
        <v>7.6</v>
      </c>
      <c r="Q2723" s="30">
        <v>177</v>
      </c>
      <c r="R2723" s="30">
        <v>87</v>
      </c>
      <c r="S2723" s="9">
        <v>9003011</v>
      </c>
      <c r="T2723" s="9">
        <v>2000000</v>
      </c>
      <c r="U2723" s="9">
        <f>IMDB4[[#This Row],[Gross Revenue]]-IMDB4[[#This Row],[Budget]]</f>
        <v>7003011</v>
      </c>
      <c r="V2723" s="9" t="str">
        <f>IF(IMDB4[[#This Row],[Profit]]&gt;0,"Hit","Flop")</f>
        <v>Hit</v>
      </c>
      <c r="W2723" s="9" t="str" cm="1">
        <f t="array" ref="W2723">_xlfn.IFS(IMDB4[[#This Row],[IMDb Score (1-10)]]&gt;=8,"Excellent",IMDB4[[#This Row],[IMDb Score (1-10)]]&gt;=7,"Good",IMDB4[[#This Row],[IMDb Score (1-10)]]&gt;=5,"Average",TRUE,"Poor")</f>
        <v>Good</v>
      </c>
      <c r="X2723" s="9" t="str">
        <f>IF(IMDB4[[#This Row],[Duration (min)]]&lt;90,"Short",IF(IMDB4[[#This Row],[Duration (min)]]&lt;=120,"Medium", "Long"))</f>
        <v>Short</v>
      </c>
    </row>
    <row r="2724" spans="1:24" x14ac:dyDescent="0.25">
      <c r="A2724" s="1" t="s">
        <v>4190</v>
      </c>
      <c r="B2724" s="2">
        <v>38534</v>
      </c>
      <c r="C2724" s="30">
        <f>YEAR(IMDB4[[#This Row],[Release Date]])</f>
        <v>2005</v>
      </c>
      <c r="D2724" s="30" t="str">
        <f>FLOOR(IMDB4[[#This Row],[Year]],10)&amp;"s"</f>
        <v>2000s</v>
      </c>
      <c r="E2724" s="1" t="s">
        <v>32</v>
      </c>
      <c r="F2724" s="1" t="s">
        <v>20</v>
      </c>
      <c r="G2724" s="1" t="s">
        <v>3</v>
      </c>
      <c r="H2724" s="1" t="s">
        <v>4</v>
      </c>
      <c r="I2724" s="1" t="s">
        <v>92</v>
      </c>
      <c r="J2724" s="1" t="s">
        <v>2096</v>
      </c>
      <c r="K2724" s="1" t="s">
        <v>3591</v>
      </c>
      <c r="L2724" s="30">
        <v>745</v>
      </c>
      <c r="M2724" s="30">
        <v>1721</v>
      </c>
      <c r="N2724" s="30">
        <v>38</v>
      </c>
      <c r="O2724" s="30">
        <v>215</v>
      </c>
      <c r="P2724" s="27">
        <v>5.7</v>
      </c>
      <c r="Q2724" s="30">
        <v>100</v>
      </c>
      <c r="R2724" s="30">
        <v>103</v>
      </c>
      <c r="S2724" s="9">
        <v>1530535</v>
      </c>
      <c r="T2724" s="9">
        <v>9000000</v>
      </c>
      <c r="U2724" s="9">
        <f>IMDB4[[#This Row],[Gross Revenue]]-IMDB4[[#This Row],[Budget]]</f>
        <v>-7469465</v>
      </c>
      <c r="V2724" s="9" t="str">
        <f>IF(IMDB4[[#This Row],[Profit]]&gt;0,"Hit","Flop")</f>
        <v>Flop</v>
      </c>
      <c r="W2724" s="9" t="str" cm="1">
        <f t="array" ref="W2724">_xlfn.IFS(IMDB4[[#This Row],[IMDb Score (1-10)]]&gt;=8,"Excellent",IMDB4[[#This Row],[IMDb Score (1-10)]]&gt;=7,"Good",IMDB4[[#This Row],[IMDb Score (1-10)]]&gt;=5,"Average",TRUE,"Poor")</f>
        <v>Average</v>
      </c>
      <c r="X2724" s="9" t="str">
        <f>IF(IMDB4[[#This Row],[Duration (min)]]&lt;90,"Short",IF(IMDB4[[#This Row],[Duration (min)]]&lt;=120,"Medium", "Long"))</f>
        <v>Medium</v>
      </c>
    </row>
    <row r="2725" spans="1:24" x14ac:dyDescent="0.25">
      <c r="A2725" s="1" t="s">
        <v>2095</v>
      </c>
      <c r="B2725" s="2">
        <v>36298</v>
      </c>
      <c r="C2725" s="30">
        <f>YEAR(IMDB4[[#This Row],[Release Date]])</f>
        <v>1999</v>
      </c>
      <c r="D2725" s="30" t="str">
        <f>FLOOR(IMDB4[[#This Row],[Year]],10)&amp;"s"</f>
        <v>1990s</v>
      </c>
      <c r="E2725" s="1" t="s">
        <v>32</v>
      </c>
      <c r="F2725" s="1" t="s">
        <v>9</v>
      </c>
      <c r="G2725" s="1" t="s">
        <v>3</v>
      </c>
      <c r="H2725" s="1" t="s">
        <v>4</v>
      </c>
      <c r="I2725" s="1" t="s">
        <v>92</v>
      </c>
      <c r="J2725" s="1" t="s">
        <v>2096</v>
      </c>
      <c r="K2725" s="1" t="s">
        <v>2097</v>
      </c>
      <c r="L2725" s="30">
        <v>745</v>
      </c>
      <c r="M2725" s="30">
        <v>2125</v>
      </c>
      <c r="N2725" s="30">
        <v>7</v>
      </c>
      <c r="O2725" s="30">
        <v>500</v>
      </c>
      <c r="P2725" s="27">
        <v>7</v>
      </c>
      <c r="Q2725" s="30">
        <v>74</v>
      </c>
      <c r="R2725" s="30">
        <v>107</v>
      </c>
      <c r="S2725" s="9">
        <v>1282084</v>
      </c>
      <c r="T2725" s="9">
        <v>2500000</v>
      </c>
      <c r="U2725" s="9">
        <f>IMDB4[[#This Row],[Gross Revenue]]-IMDB4[[#This Row],[Budget]]</f>
        <v>-1217916</v>
      </c>
      <c r="V2725" s="9" t="str">
        <f>IF(IMDB4[[#This Row],[Profit]]&gt;0,"Hit","Flop")</f>
        <v>Flop</v>
      </c>
      <c r="W2725" s="9" t="str" cm="1">
        <f t="array" ref="W2725">_xlfn.IFS(IMDB4[[#This Row],[IMDb Score (1-10)]]&gt;=8,"Excellent",IMDB4[[#This Row],[IMDb Score (1-10)]]&gt;=7,"Good",IMDB4[[#This Row],[IMDb Score (1-10)]]&gt;=5,"Average",TRUE,"Poor")</f>
        <v>Good</v>
      </c>
      <c r="X2725" s="9" t="str">
        <f>IF(IMDB4[[#This Row],[Duration (min)]]&lt;90,"Short",IF(IMDB4[[#This Row],[Duration (min)]]&lt;=120,"Medium", "Long"))</f>
        <v>Medium</v>
      </c>
    </row>
    <row r="2726" spans="1:24" x14ac:dyDescent="0.25">
      <c r="A2726" s="1" t="s">
        <v>6718</v>
      </c>
      <c r="B2726" s="2">
        <v>41894</v>
      </c>
      <c r="C2726" s="30">
        <f>YEAR(IMDB4[[#This Row],[Release Date]])</f>
        <v>2014</v>
      </c>
      <c r="D2726" s="30" t="str">
        <f>FLOOR(IMDB4[[#This Row],[Year]],10)&amp;"s"</f>
        <v>2010s</v>
      </c>
      <c r="E2726" s="1" t="s">
        <v>32</v>
      </c>
      <c r="F2726" s="1" t="s">
        <v>20</v>
      </c>
      <c r="G2726" s="1" t="s">
        <v>3</v>
      </c>
      <c r="H2726" s="1" t="s">
        <v>4</v>
      </c>
      <c r="I2726" s="1" t="s">
        <v>92</v>
      </c>
      <c r="J2726" s="1" t="s">
        <v>2096</v>
      </c>
      <c r="K2726" s="1" t="s">
        <v>6719</v>
      </c>
      <c r="L2726" s="30">
        <v>745</v>
      </c>
      <c r="M2726" s="30">
        <v>1986</v>
      </c>
      <c r="N2726" s="30">
        <v>0</v>
      </c>
      <c r="O2726" s="30">
        <v>0</v>
      </c>
      <c r="P2726" s="27">
        <v>7.5</v>
      </c>
      <c r="Q2726" s="30">
        <v>44</v>
      </c>
      <c r="R2726" s="30">
        <v>105</v>
      </c>
      <c r="S2726" s="9">
        <v>37440</v>
      </c>
      <c r="T2726" s="9">
        <v>5000000</v>
      </c>
      <c r="U2726" s="9">
        <f>IMDB4[[#This Row],[Gross Revenue]]-IMDB4[[#This Row],[Budget]]</f>
        <v>-4962560</v>
      </c>
      <c r="V2726" s="9" t="str">
        <f>IF(IMDB4[[#This Row],[Profit]]&gt;0,"Hit","Flop")</f>
        <v>Flop</v>
      </c>
      <c r="W2726" s="9" t="str" cm="1">
        <f t="array" ref="W2726">_xlfn.IFS(IMDB4[[#This Row],[IMDb Score (1-10)]]&gt;=8,"Excellent",IMDB4[[#This Row],[IMDb Score (1-10)]]&gt;=7,"Good",IMDB4[[#This Row],[IMDb Score (1-10)]]&gt;=5,"Average",TRUE,"Poor")</f>
        <v>Good</v>
      </c>
      <c r="X2726" s="9" t="str">
        <f>IF(IMDB4[[#This Row],[Duration (min)]]&lt;90,"Short",IF(IMDB4[[#This Row],[Duration (min)]]&lt;=120,"Medium", "Long"))</f>
        <v>Medium</v>
      </c>
    </row>
    <row r="2727" spans="1:24" x14ac:dyDescent="0.25">
      <c r="A2727" s="1" t="s">
        <v>3253</v>
      </c>
      <c r="B2727" s="2">
        <v>37490</v>
      </c>
      <c r="C2727" s="30">
        <f>YEAR(IMDB4[[#This Row],[Release Date]])</f>
        <v>2002</v>
      </c>
      <c r="D2727" s="30" t="str">
        <f>FLOOR(IMDB4[[#This Row],[Year]],10)&amp;"s"</f>
        <v>2000s</v>
      </c>
      <c r="E2727" s="1" t="s">
        <v>32</v>
      </c>
      <c r="F2727" s="1" t="s">
        <v>77</v>
      </c>
      <c r="G2727" s="1" t="s">
        <v>3</v>
      </c>
      <c r="H2727" s="1" t="s">
        <v>4</v>
      </c>
      <c r="I2727" s="1" t="s">
        <v>132</v>
      </c>
      <c r="J2727" s="1" t="s">
        <v>1778</v>
      </c>
      <c r="K2727" s="1" t="s">
        <v>2185</v>
      </c>
      <c r="L2727" s="30">
        <v>744</v>
      </c>
      <c r="M2727" s="30">
        <v>3001</v>
      </c>
      <c r="N2727" s="30">
        <v>92</v>
      </c>
      <c r="O2727" s="30">
        <v>0</v>
      </c>
      <c r="P2727" s="27">
        <v>5.8</v>
      </c>
      <c r="Q2727" s="30">
        <v>81</v>
      </c>
      <c r="R2727" s="30">
        <v>86</v>
      </c>
      <c r="S2727" s="9">
        <v>38230435</v>
      </c>
      <c r="T2727" s="9">
        <v>25000000</v>
      </c>
      <c r="U2727" s="9">
        <f>IMDB4[[#This Row],[Gross Revenue]]-IMDB4[[#This Row],[Budget]]</f>
        <v>13230435</v>
      </c>
      <c r="V2727" s="9" t="str">
        <f>IF(IMDB4[[#This Row],[Profit]]&gt;0,"Hit","Flop")</f>
        <v>Hit</v>
      </c>
      <c r="W2727" s="9" t="str" cm="1">
        <f t="array" ref="W2727">_xlfn.IFS(IMDB4[[#This Row],[IMDb Score (1-10)]]&gt;=8,"Excellent",IMDB4[[#This Row],[IMDb Score (1-10)]]&gt;=7,"Good",IMDB4[[#This Row],[IMDb Score (1-10)]]&gt;=5,"Average",TRUE,"Poor")</f>
        <v>Average</v>
      </c>
      <c r="X2727" s="9" t="str">
        <f>IF(IMDB4[[#This Row],[Duration (min)]]&lt;90,"Short",IF(IMDB4[[#This Row],[Duration (min)]]&lt;=120,"Medium", "Long"))</f>
        <v>Short</v>
      </c>
    </row>
    <row r="2728" spans="1:24" x14ac:dyDescent="0.25">
      <c r="A2728" s="1" t="s">
        <v>1777</v>
      </c>
      <c r="B2728" s="2">
        <v>35980</v>
      </c>
      <c r="C2728" s="30">
        <f>YEAR(IMDB4[[#This Row],[Release Date]])</f>
        <v>1998</v>
      </c>
      <c r="D2728" s="30" t="str">
        <f>FLOOR(IMDB4[[#This Row],[Year]],10)&amp;"s"</f>
        <v>1990s</v>
      </c>
      <c r="E2728" s="1" t="s">
        <v>32</v>
      </c>
      <c r="F2728" s="1" t="s">
        <v>20</v>
      </c>
      <c r="G2728" s="1" t="s">
        <v>3</v>
      </c>
      <c r="H2728" s="1" t="s">
        <v>4</v>
      </c>
      <c r="I2728" s="1" t="s">
        <v>92</v>
      </c>
      <c r="J2728" s="1" t="s">
        <v>1778</v>
      </c>
      <c r="K2728" s="1" t="s">
        <v>1779</v>
      </c>
      <c r="L2728" s="30">
        <v>744</v>
      </c>
      <c r="M2728" s="30">
        <v>2400</v>
      </c>
      <c r="N2728" s="30">
        <v>33</v>
      </c>
      <c r="O2728" s="30">
        <v>0</v>
      </c>
      <c r="P2728" s="27">
        <v>6.7</v>
      </c>
      <c r="Q2728" s="30">
        <v>40</v>
      </c>
      <c r="R2728" s="30">
        <v>82</v>
      </c>
      <c r="S2728" s="9">
        <v>17278980</v>
      </c>
      <c r="T2728" s="9">
        <v>8000000</v>
      </c>
      <c r="U2728" s="9">
        <f>IMDB4[[#This Row],[Gross Revenue]]-IMDB4[[#This Row],[Budget]]</f>
        <v>9278980</v>
      </c>
      <c r="V2728" s="9" t="str">
        <f>IF(IMDB4[[#This Row],[Profit]]&gt;0,"Hit","Flop")</f>
        <v>Hit</v>
      </c>
      <c r="W2728" s="9" t="str" cm="1">
        <f t="array" ref="W2728">_xlfn.IFS(IMDB4[[#This Row],[IMDb Score (1-10)]]&gt;=8,"Excellent",IMDB4[[#This Row],[IMDb Score (1-10)]]&gt;=7,"Good",IMDB4[[#This Row],[IMDb Score (1-10)]]&gt;=5,"Average",TRUE,"Poor")</f>
        <v>Average</v>
      </c>
      <c r="X2728" s="9" t="str">
        <f>IF(IMDB4[[#This Row],[Duration (min)]]&lt;90,"Short",IF(IMDB4[[#This Row],[Duration (min)]]&lt;=120,"Medium", "Long"))</f>
        <v>Short</v>
      </c>
    </row>
    <row r="2729" spans="1:24" x14ac:dyDescent="0.25">
      <c r="A2729" s="1" t="s">
        <v>794</v>
      </c>
      <c r="B2729" s="2">
        <v>33211</v>
      </c>
      <c r="C2729" s="30">
        <f>YEAR(IMDB4[[#This Row],[Release Date]])</f>
        <v>1990</v>
      </c>
      <c r="D2729" s="30" t="str">
        <f>FLOOR(IMDB4[[#This Row],[Year]],10)&amp;"s"</f>
        <v>1990s</v>
      </c>
      <c r="E2729" s="1" t="s">
        <v>32</v>
      </c>
      <c r="F2729" s="1" t="s">
        <v>77</v>
      </c>
      <c r="G2729" s="1" t="s">
        <v>3</v>
      </c>
      <c r="H2729" s="1" t="s">
        <v>4</v>
      </c>
      <c r="I2729" s="1" t="s">
        <v>132</v>
      </c>
      <c r="J2729" s="1" t="s">
        <v>795</v>
      </c>
      <c r="K2729" s="1" t="s">
        <v>349</v>
      </c>
      <c r="L2729" s="30">
        <v>743</v>
      </c>
      <c r="M2729" s="30">
        <v>2403</v>
      </c>
      <c r="N2729" s="30">
        <v>425</v>
      </c>
      <c r="O2729" s="30">
        <v>0</v>
      </c>
      <c r="P2729" s="27">
        <v>6</v>
      </c>
      <c r="Q2729" s="30">
        <v>46</v>
      </c>
      <c r="R2729" s="30">
        <v>111</v>
      </c>
      <c r="S2729" s="9">
        <v>91457688</v>
      </c>
      <c r="T2729" s="9">
        <v>26000000</v>
      </c>
      <c r="U2729" s="9">
        <f>IMDB4[[#This Row],[Gross Revenue]]-IMDB4[[#This Row],[Budget]]</f>
        <v>65457688</v>
      </c>
      <c r="V2729" s="9" t="str">
        <f>IF(IMDB4[[#This Row],[Profit]]&gt;0,"Hit","Flop")</f>
        <v>Hit</v>
      </c>
      <c r="W2729" s="9" t="str" cm="1">
        <f t="array" ref="W2729">_xlfn.IFS(IMDB4[[#This Row],[IMDb Score (1-10)]]&gt;=8,"Excellent",IMDB4[[#This Row],[IMDb Score (1-10)]]&gt;=7,"Good",IMDB4[[#This Row],[IMDb Score (1-10)]]&gt;=5,"Average",TRUE,"Poor")</f>
        <v>Average</v>
      </c>
      <c r="X2729" s="9" t="str">
        <f>IF(IMDB4[[#This Row],[Duration (min)]]&lt;90,"Short",IF(IMDB4[[#This Row],[Duration (min)]]&lt;=120,"Medium", "Long"))</f>
        <v>Medium</v>
      </c>
    </row>
    <row r="2730" spans="1:24" x14ac:dyDescent="0.25">
      <c r="A2730" s="1" t="s">
        <v>2289</v>
      </c>
      <c r="B2730" s="2">
        <v>36587</v>
      </c>
      <c r="C2730" s="30">
        <f>YEAR(IMDB4[[#This Row],[Release Date]])</f>
        <v>2000</v>
      </c>
      <c r="D2730" s="30" t="str">
        <f>FLOOR(IMDB4[[#This Row],[Year]],10)&amp;"s"</f>
        <v>2000s</v>
      </c>
      <c r="E2730" s="1" t="s">
        <v>32</v>
      </c>
      <c r="F2730" s="1" t="s">
        <v>77</v>
      </c>
      <c r="G2730" s="1" t="s">
        <v>3</v>
      </c>
      <c r="H2730" s="1" t="s">
        <v>4</v>
      </c>
      <c r="I2730" s="1" t="s">
        <v>132</v>
      </c>
      <c r="J2730" s="1" t="s">
        <v>795</v>
      </c>
      <c r="K2730" s="1" t="s">
        <v>2290</v>
      </c>
      <c r="L2730" s="30">
        <v>743</v>
      </c>
      <c r="M2730" s="30">
        <v>971</v>
      </c>
      <c r="N2730" s="30">
        <v>64</v>
      </c>
      <c r="O2730" s="30">
        <v>0</v>
      </c>
      <c r="P2730" s="27">
        <v>2.4</v>
      </c>
      <c r="Q2730" s="30">
        <v>174</v>
      </c>
      <c r="R2730" s="30">
        <v>119</v>
      </c>
      <c r="S2730" s="9">
        <v>21471685</v>
      </c>
      <c r="T2730" s="9">
        <v>44000000</v>
      </c>
      <c r="U2730" s="9">
        <f>IMDB4[[#This Row],[Gross Revenue]]-IMDB4[[#This Row],[Budget]]</f>
        <v>-22528315</v>
      </c>
      <c r="V2730" s="9" t="str">
        <f>IF(IMDB4[[#This Row],[Profit]]&gt;0,"Hit","Flop")</f>
        <v>Flop</v>
      </c>
      <c r="W2730" s="9" t="str" cm="1">
        <f t="array" ref="W2730">_xlfn.IFS(IMDB4[[#This Row],[IMDb Score (1-10)]]&gt;=8,"Excellent",IMDB4[[#This Row],[IMDb Score (1-10)]]&gt;=7,"Good",IMDB4[[#This Row],[IMDb Score (1-10)]]&gt;=5,"Average",TRUE,"Poor")</f>
        <v>Poor</v>
      </c>
      <c r="X2730" s="9" t="str">
        <f>IF(IMDB4[[#This Row],[Duration (min)]]&lt;90,"Short",IF(IMDB4[[#This Row],[Duration (min)]]&lt;=120,"Medium", "Long"))</f>
        <v>Medium</v>
      </c>
    </row>
    <row r="2731" spans="1:24" x14ac:dyDescent="0.25">
      <c r="A2731" s="1" t="s">
        <v>1784</v>
      </c>
      <c r="B2731" s="2">
        <v>35985</v>
      </c>
      <c r="C2731" s="30">
        <f>YEAR(IMDB4[[#This Row],[Release Date]])</f>
        <v>1998</v>
      </c>
      <c r="D2731" s="30" t="str">
        <f>FLOOR(IMDB4[[#This Row],[Year]],10)&amp;"s"</f>
        <v>1990s</v>
      </c>
      <c r="E2731" s="1" t="s">
        <v>32</v>
      </c>
      <c r="F2731" s="1" t="s">
        <v>20</v>
      </c>
      <c r="G2731" s="1" t="s">
        <v>3</v>
      </c>
      <c r="H2731" s="1" t="s">
        <v>4</v>
      </c>
      <c r="I2731" s="1" t="s">
        <v>84</v>
      </c>
      <c r="J2731" s="1" t="s">
        <v>696</v>
      </c>
      <c r="K2731" s="1" t="s">
        <v>707</v>
      </c>
      <c r="L2731" s="30">
        <v>743</v>
      </c>
      <c r="M2731" s="30">
        <v>2367</v>
      </c>
      <c r="N2731" s="30">
        <v>65</v>
      </c>
      <c r="O2731" s="30">
        <v>296</v>
      </c>
      <c r="P2731" s="27">
        <v>4.9000000000000004</v>
      </c>
      <c r="Q2731" s="30">
        <v>56</v>
      </c>
      <c r="R2731" s="30">
        <v>114</v>
      </c>
      <c r="S2731" s="9">
        <v>12065985</v>
      </c>
      <c r="T2731" s="9">
        <v>60000000</v>
      </c>
      <c r="U2731" s="9">
        <f>IMDB4[[#This Row],[Gross Revenue]]-IMDB4[[#This Row],[Budget]]</f>
        <v>-47934015</v>
      </c>
      <c r="V2731" s="9" t="str">
        <f>IF(IMDB4[[#This Row],[Profit]]&gt;0,"Hit","Flop")</f>
        <v>Flop</v>
      </c>
      <c r="W2731" s="9" t="str" cm="1">
        <f t="array" ref="W2731">_xlfn.IFS(IMDB4[[#This Row],[IMDb Score (1-10)]]&gt;=8,"Excellent",IMDB4[[#This Row],[IMDb Score (1-10)]]&gt;=7,"Good",IMDB4[[#This Row],[IMDb Score (1-10)]]&gt;=5,"Average",TRUE,"Poor")</f>
        <v>Poor</v>
      </c>
      <c r="X2731" s="9" t="str">
        <f>IF(IMDB4[[#This Row],[Duration (min)]]&lt;90,"Short",IF(IMDB4[[#This Row],[Duration (min)]]&lt;=120,"Medium", "Long"))</f>
        <v>Medium</v>
      </c>
    </row>
    <row r="2732" spans="1:24" x14ac:dyDescent="0.25">
      <c r="A2732" s="1" t="s">
        <v>695</v>
      </c>
      <c r="B2732" s="2">
        <v>32479</v>
      </c>
      <c r="C2732" s="30">
        <f>YEAR(IMDB4[[#This Row],[Release Date]])</f>
        <v>1988</v>
      </c>
      <c r="D2732" s="30" t="str">
        <f>FLOOR(IMDB4[[#This Row],[Year]],10)&amp;"s"</f>
        <v>1980s</v>
      </c>
      <c r="E2732" s="1" t="s">
        <v>32</v>
      </c>
      <c r="F2732" s="1" t="s">
        <v>20</v>
      </c>
      <c r="G2732" s="1" t="s">
        <v>3</v>
      </c>
      <c r="H2732" s="1" t="s">
        <v>4</v>
      </c>
      <c r="I2732" s="1" t="s">
        <v>84</v>
      </c>
      <c r="J2732" s="1" t="s">
        <v>696</v>
      </c>
      <c r="K2732" s="1" t="s">
        <v>349</v>
      </c>
      <c r="L2732" s="30">
        <v>742</v>
      </c>
      <c r="M2732" s="30">
        <v>2151</v>
      </c>
      <c r="N2732" s="30">
        <v>425</v>
      </c>
      <c r="O2732" s="30">
        <v>0</v>
      </c>
      <c r="P2732" s="27">
        <v>6</v>
      </c>
      <c r="Q2732" s="30">
        <v>27</v>
      </c>
      <c r="R2732" s="30">
        <v>107</v>
      </c>
      <c r="S2732" s="9">
        <v>111936400</v>
      </c>
      <c r="T2732" s="9">
        <v>15000000</v>
      </c>
      <c r="U2732" s="9">
        <f>IMDB4[[#This Row],[Gross Revenue]]-IMDB4[[#This Row],[Budget]]</f>
        <v>96936400</v>
      </c>
      <c r="V2732" s="9" t="str">
        <f>IF(IMDB4[[#This Row],[Profit]]&gt;0,"Hit","Flop")</f>
        <v>Hit</v>
      </c>
      <c r="W2732" s="9" t="str" cm="1">
        <f t="array" ref="W2732">_xlfn.IFS(IMDB4[[#This Row],[IMDb Score (1-10)]]&gt;=8,"Excellent",IMDB4[[#This Row],[IMDb Score (1-10)]]&gt;=7,"Good",IMDB4[[#This Row],[IMDb Score (1-10)]]&gt;=5,"Average",TRUE,"Poor")</f>
        <v>Average</v>
      </c>
      <c r="X2732" s="9" t="str">
        <f>IF(IMDB4[[#This Row],[Duration (min)]]&lt;90,"Short",IF(IMDB4[[#This Row],[Duration (min)]]&lt;=120,"Medium", "Long"))</f>
        <v>Medium</v>
      </c>
    </row>
    <row r="2733" spans="1:24" x14ac:dyDescent="0.25">
      <c r="A2733" s="1" t="s">
        <v>5693</v>
      </c>
      <c r="B2733" s="2">
        <v>40477</v>
      </c>
      <c r="C2733" s="30">
        <f>YEAR(IMDB4[[#This Row],[Release Date]])</f>
        <v>2010</v>
      </c>
      <c r="D2733" s="30" t="str">
        <f>FLOOR(IMDB4[[#This Row],[Year]],10)&amp;"s"</f>
        <v>2010s</v>
      </c>
      <c r="E2733" s="1" t="s">
        <v>32</v>
      </c>
      <c r="F2733" s="1" t="s">
        <v>9</v>
      </c>
      <c r="G2733" s="1" t="s">
        <v>3</v>
      </c>
      <c r="H2733" s="1" t="s">
        <v>4</v>
      </c>
      <c r="I2733" s="1" t="s">
        <v>84</v>
      </c>
      <c r="J2733" s="1" t="s">
        <v>696</v>
      </c>
      <c r="K2733" s="1" t="s">
        <v>5694</v>
      </c>
      <c r="L2733" s="30">
        <v>742</v>
      </c>
      <c r="M2733" s="30">
        <v>2341</v>
      </c>
      <c r="N2733" s="30">
        <v>30</v>
      </c>
      <c r="O2733" s="30">
        <v>10000</v>
      </c>
      <c r="P2733" s="27">
        <v>5.8</v>
      </c>
      <c r="Q2733" s="30">
        <v>123</v>
      </c>
      <c r="R2733" s="30">
        <v>107</v>
      </c>
      <c r="S2733" s="9">
        <v>62933793</v>
      </c>
      <c r="T2733" s="9">
        <v>20000000</v>
      </c>
      <c r="U2733" s="9">
        <f>IMDB4[[#This Row],[Gross Revenue]]-IMDB4[[#This Row],[Budget]]</f>
        <v>42933793</v>
      </c>
      <c r="V2733" s="9" t="str">
        <f>IF(IMDB4[[#This Row],[Profit]]&gt;0,"Hit","Flop")</f>
        <v>Hit</v>
      </c>
      <c r="W2733" s="9" t="str" cm="1">
        <f t="array" ref="W2733">_xlfn.IFS(IMDB4[[#This Row],[IMDb Score (1-10)]]&gt;=8,"Excellent",IMDB4[[#This Row],[IMDb Score (1-10)]]&gt;=7,"Good",IMDB4[[#This Row],[IMDb Score (1-10)]]&gt;=5,"Average",TRUE,"Poor")</f>
        <v>Average</v>
      </c>
      <c r="X2733" s="9" t="str">
        <f>IF(IMDB4[[#This Row],[Duration (min)]]&lt;90,"Short",IF(IMDB4[[#This Row],[Duration (min)]]&lt;=120,"Medium", "Long"))</f>
        <v>Medium</v>
      </c>
    </row>
    <row r="2734" spans="1:24" x14ac:dyDescent="0.25">
      <c r="A2734" s="1" t="s">
        <v>1603</v>
      </c>
      <c r="B2734" s="2">
        <v>35505</v>
      </c>
      <c r="C2734" s="30">
        <f>YEAR(IMDB4[[#This Row],[Release Date]])</f>
        <v>1997</v>
      </c>
      <c r="D2734" s="30" t="str">
        <f>FLOOR(IMDB4[[#This Row],[Year]],10)&amp;"s"</f>
        <v>1990s</v>
      </c>
      <c r="E2734" s="1" t="s">
        <v>32</v>
      </c>
      <c r="F2734" s="1" t="s">
        <v>77</v>
      </c>
      <c r="G2734" s="1" t="s">
        <v>3</v>
      </c>
      <c r="H2734" s="1" t="s">
        <v>4</v>
      </c>
      <c r="I2734" s="1" t="s">
        <v>92</v>
      </c>
      <c r="J2734" s="1" t="s">
        <v>696</v>
      </c>
      <c r="K2734" s="1" t="s">
        <v>1160</v>
      </c>
      <c r="L2734" s="30">
        <v>742</v>
      </c>
      <c r="M2734" s="30">
        <v>2457</v>
      </c>
      <c r="N2734" s="30">
        <v>176</v>
      </c>
      <c r="O2734" s="30">
        <v>0</v>
      </c>
      <c r="P2734" s="27">
        <v>6.7</v>
      </c>
      <c r="Q2734" s="30">
        <v>49</v>
      </c>
      <c r="R2734" s="30">
        <v>98</v>
      </c>
      <c r="S2734" s="9">
        <v>44455658</v>
      </c>
      <c r="T2734" s="9">
        <v>25000000</v>
      </c>
      <c r="U2734" s="9">
        <f>IMDB4[[#This Row],[Gross Revenue]]-IMDB4[[#This Row],[Budget]]</f>
        <v>19455658</v>
      </c>
      <c r="V2734" s="9" t="str">
        <f>IF(IMDB4[[#This Row],[Profit]]&gt;0,"Hit","Flop")</f>
        <v>Hit</v>
      </c>
      <c r="W2734" s="9" t="str" cm="1">
        <f t="array" ref="W2734">_xlfn.IFS(IMDB4[[#This Row],[IMDb Score (1-10)]]&gt;=8,"Excellent",IMDB4[[#This Row],[IMDb Score (1-10)]]&gt;=7,"Good",IMDB4[[#This Row],[IMDb Score (1-10)]]&gt;=5,"Average",TRUE,"Poor")</f>
        <v>Average</v>
      </c>
      <c r="X2734" s="9" t="str">
        <f>IF(IMDB4[[#This Row],[Duration (min)]]&lt;90,"Short",IF(IMDB4[[#This Row],[Duration (min)]]&lt;=120,"Medium", "Long"))</f>
        <v>Medium</v>
      </c>
    </row>
    <row r="2735" spans="1:24" x14ac:dyDescent="0.25">
      <c r="A2735" s="1" t="s">
        <v>146</v>
      </c>
      <c r="B2735" s="2">
        <v>24526</v>
      </c>
      <c r="C2735" s="30">
        <f>YEAR(IMDB4[[#This Row],[Release Date]])</f>
        <v>1967</v>
      </c>
      <c r="D2735" s="30" t="str">
        <f>FLOOR(IMDB4[[#This Row],[Year]],10)&amp;"s"</f>
        <v>1960s</v>
      </c>
      <c r="E2735" s="1" t="s">
        <v>32</v>
      </c>
      <c r="F2735" s="1" t="s">
        <v>77</v>
      </c>
      <c r="G2735" s="1" t="s">
        <v>3</v>
      </c>
      <c r="H2735" s="1" t="s">
        <v>83</v>
      </c>
      <c r="I2735" s="1" t="s">
        <v>25</v>
      </c>
      <c r="J2735" s="1" t="s">
        <v>147</v>
      </c>
      <c r="K2735" s="1" t="s">
        <v>148</v>
      </c>
      <c r="L2735" s="30">
        <v>742</v>
      </c>
      <c r="M2735" s="30">
        <v>2127</v>
      </c>
      <c r="N2735" s="30">
        <v>43</v>
      </c>
      <c r="O2735" s="30">
        <v>0</v>
      </c>
      <c r="P2735" s="27">
        <v>6.9</v>
      </c>
      <c r="Q2735" s="30">
        <v>130</v>
      </c>
      <c r="R2735" s="30">
        <v>117</v>
      </c>
      <c r="S2735" s="9">
        <v>43100000</v>
      </c>
      <c r="T2735" s="9">
        <v>9500000</v>
      </c>
      <c r="U2735" s="9">
        <f>IMDB4[[#This Row],[Gross Revenue]]-IMDB4[[#This Row],[Budget]]</f>
        <v>33600000</v>
      </c>
      <c r="V2735" s="9" t="str">
        <f>IF(IMDB4[[#This Row],[Profit]]&gt;0,"Hit","Flop")</f>
        <v>Hit</v>
      </c>
      <c r="W2735" s="9" t="str" cm="1">
        <f t="array" ref="W2735">_xlfn.IFS(IMDB4[[#This Row],[IMDb Score (1-10)]]&gt;=8,"Excellent",IMDB4[[#This Row],[IMDb Score (1-10)]]&gt;=7,"Good",IMDB4[[#This Row],[IMDb Score (1-10)]]&gt;=5,"Average",TRUE,"Poor")</f>
        <v>Average</v>
      </c>
      <c r="X2735" s="9" t="str">
        <f>IF(IMDB4[[#This Row],[Duration (min)]]&lt;90,"Short",IF(IMDB4[[#This Row],[Duration (min)]]&lt;=120,"Medium", "Long"))</f>
        <v>Medium</v>
      </c>
    </row>
    <row r="2736" spans="1:24" x14ac:dyDescent="0.25">
      <c r="A2736" s="1" t="s">
        <v>326</v>
      </c>
      <c r="B2736" s="2">
        <v>29857</v>
      </c>
      <c r="C2736" s="30">
        <f>YEAR(IMDB4[[#This Row],[Release Date]])</f>
        <v>1981</v>
      </c>
      <c r="D2736" s="30" t="str">
        <f>FLOOR(IMDB4[[#This Row],[Year]],10)&amp;"s"</f>
        <v>1980s</v>
      </c>
      <c r="E2736" s="1" t="s">
        <v>32</v>
      </c>
      <c r="F2736" s="1" t="s">
        <v>77</v>
      </c>
      <c r="G2736" s="1" t="s">
        <v>3</v>
      </c>
      <c r="H2736" s="1" t="s">
        <v>83</v>
      </c>
      <c r="I2736" s="1" t="s">
        <v>92</v>
      </c>
      <c r="J2736" s="1" t="s">
        <v>147</v>
      </c>
      <c r="K2736" s="1" t="s">
        <v>264</v>
      </c>
      <c r="L2736" s="30">
        <v>742</v>
      </c>
      <c r="M2736" s="30">
        <v>2270</v>
      </c>
      <c r="N2736" s="30">
        <v>0</v>
      </c>
      <c r="O2736" s="30">
        <v>0</v>
      </c>
      <c r="P2736" s="27">
        <v>7.2</v>
      </c>
      <c r="Q2736" s="30">
        <v>201</v>
      </c>
      <c r="R2736" s="30">
        <v>106</v>
      </c>
      <c r="S2736" s="9">
        <v>25244700</v>
      </c>
      <c r="T2736" s="9">
        <v>6000000</v>
      </c>
      <c r="U2736" s="9">
        <f>IMDB4[[#This Row],[Gross Revenue]]-IMDB4[[#This Row],[Budget]]</f>
        <v>19244700</v>
      </c>
      <c r="V2736" s="9" t="str">
        <f>IF(IMDB4[[#This Row],[Profit]]&gt;0,"Hit","Flop")</f>
        <v>Hit</v>
      </c>
      <c r="W2736" s="9" t="str" cm="1">
        <f t="array" ref="W2736">_xlfn.IFS(IMDB4[[#This Row],[IMDb Score (1-10)]]&gt;=8,"Excellent",IMDB4[[#This Row],[IMDb Score (1-10)]]&gt;=7,"Good",IMDB4[[#This Row],[IMDb Score (1-10)]]&gt;=5,"Average",TRUE,"Poor")</f>
        <v>Good</v>
      </c>
      <c r="X2736" s="9" t="str">
        <f>IF(IMDB4[[#This Row],[Duration (min)]]&lt;90,"Short",IF(IMDB4[[#This Row],[Duration (min)]]&lt;=120,"Medium", "Long"))</f>
        <v>Medium</v>
      </c>
    </row>
    <row r="2737" spans="1:24" x14ac:dyDescent="0.25">
      <c r="A2737" s="1" t="s">
        <v>665</v>
      </c>
      <c r="B2737" s="2">
        <v>32241</v>
      </c>
      <c r="C2737" s="30">
        <f>YEAR(IMDB4[[#This Row],[Release Date]])</f>
        <v>1988</v>
      </c>
      <c r="D2737" s="30" t="str">
        <f>FLOOR(IMDB4[[#This Row],[Year]],10)&amp;"s"</f>
        <v>1980s</v>
      </c>
      <c r="E2737" s="1" t="s">
        <v>32</v>
      </c>
      <c r="F2737" s="1" t="s">
        <v>91</v>
      </c>
      <c r="G2737" s="1" t="s">
        <v>3</v>
      </c>
      <c r="H2737" s="1" t="s">
        <v>4</v>
      </c>
      <c r="I2737" s="1" t="s">
        <v>92</v>
      </c>
      <c r="J2737" s="1" t="s">
        <v>147</v>
      </c>
      <c r="K2737" s="1" t="s">
        <v>666</v>
      </c>
      <c r="L2737" s="30">
        <v>742</v>
      </c>
      <c r="M2737" s="30">
        <v>1136</v>
      </c>
      <c r="N2737" s="30">
        <v>27</v>
      </c>
      <c r="O2737" s="30">
        <v>0</v>
      </c>
      <c r="P2737" s="27">
        <v>5.9</v>
      </c>
      <c r="Q2737" s="30">
        <v>144</v>
      </c>
      <c r="R2737" s="30">
        <v>88</v>
      </c>
      <c r="S2737" s="9">
        <v>17768000</v>
      </c>
      <c r="T2737" s="9">
        <v>5000000</v>
      </c>
      <c r="U2737" s="9">
        <f>IMDB4[[#This Row],[Gross Revenue]]-IMDB4[[#This Row],[Budget]]</f>
        <v>12768000</v>
      </c>
      <c r="V2737" s="9" t="str">
        <f>IF(IMDB4[[#This Row],[Profit]]&gt;0,"Hit","Flop")</f>
        <v>Hit</v>
      </c>
      <c r="W2737" s="9" t="str" cm="1">
        <f t="array" ref="W2737">_xlfn.IFS(IMDB4[[#This Row],[IMDb Score (1-10)]]&gt;=8,"Excellent",IMDB4[[#This Row],[IMDb Score (1-10)]]&gt;=7,"Good",IMDB4[[#This Row],[IMDb Score (1-10)]]&gt;=5,"Average",TRUE,"Poor")</f>
        <v>Average</v>
      </c>
      <c r="X2737" s="9" t="str">
        <f>IF(IMDB4[[#This Row],[Duration (min)]]&lt;90,"Short",IF(IMDB4[[#This Row],[Duration (min)]]&lt;=120,"Medium", "Long"))</f>
        <v>Short</v>
      </c>
    </row>
    <row r="2738" spans="1:24" x14ac:dyDescent="0.25">
      <c r="A2738" s="1" t="s">
        <v>1209</v>
      </c>
      <c r="B2738" s="2">
        <v>34833</v>
      </c>
      <c r="C2738" s="30">
        <f>YEAR(IMDB4[[#This Row],[Release Date]])</f>
        <v>1995</v>
      </c>
      <c r="D2738" s="30" t="str">
        <f>FLOOR(IMDB4[[#This Row],[Year]],10)&amp;"s"</f>
        <v>1990s</v>
      </c>
      <c r="E2738" s="1" t="s">
        <v>32</v>
      </c>
      <c r="F2738" s="1" t="s">
        <v>91</v>
      </c>
      <c r="G2738" s="1" t="s">
        <v>3</v>
      </c>
      <c r="H2738" s="1" t="s">
        <v>4</v>
      </c>
      <c r="I2738" s="1" t="s">
        <v>92</v>
      </c>
      <c r="J2738" s="1" t="s">
        <v>147</v>
      </c>
      <c r="K2738" s="1" t="s">
        <v>1210</v>
      </c>
      <c r="L2738" s="30">
        <v>742</v>
      </c>
      <c r="M2738" s="30">
        <v>1227</v>
      </c>
      <c r="N2738" s="30">
        <v>13</v>
      </c>
      <c r="O2738" s="30">
        <v>0</v>
      </c>
      <c r="P2738" s="27">
        <v>4.9000000000000004</v>
      </c>
      <c r="Q2738" s="30">
        <v>123</v>
      </c>
      <c r="R2738" s="30">
        <v>93</v>
      </c>
      <c r="S2738" s="9">
        <v>15126948</v>
      </c>
      <c r="T2738" s="9">
        <v>5000000</v>
      </c>
      <c r="U2738" s="9">
        <f>IMDB4[[#This Row],[Gross Revenue]]-IMDB4[[#This Row],[Budget]]</f>
        <v>10126948</v>
      </c>
      <c r="V2738" s="9" t="str">
        <f>IF(IMDB4[[#This Row],[Profit]]&gt;0,"Hit","Flop")</f>
        <v>Hit</v>
      </c>
      <c r="W2738" s="9" t="str" cm="1">
        <f t="array" ref="W2738">_xlfn.IFS(IMDB4[[#This Row],[IMDb Score (1-10)]]&gt;=8,"Excellent",IMDB4[[#This Row],[IMDb Score (1-10)]]&gt;=7,"Good",IMDB4[[#This Row],[IMDb Score (1-10)]]&gt;=5,"Average",TRUE,"Poor")</f>
        <v>Poor</v>
      </c>
      <c r="X2738" s="9" t="str">
        <f>IF(IMDB4[[#This Row],[Duration (min)]]&lt;90,"Short",IF(IMDB4[[#This Row],[Duration (min)]]&lt;=120,"Medium", "Long"))</f>
        <v>Medium</v>
      </c>
    </row>
    <row r="2739" spans="1:24" x14ac:dyDescent="0.25">
      <c r="A2739" s="1" t="s">
        <v>721</v>
      </c>
      <c r="B2739" s="2">
        <v>32537</v>
      </c>
      <c r="C2739" s="30">
        <f>YEAR(IMDB4[[#This Row],[Release Date]])</f>
        <v>1989</v>
      </c>
      <c r="D2739" s="30" t="str">
        <f>FLOOR(IMDB4[[#This Row],[Year]],10)&amp;"s"</f>
        <v>1980s</v>
      </c>
      <c r="E2739" s="1" t="s">
        <v>32</v>
      </c>
      <c r="F2739" s="1" t="s">
        <v>91</v>
      </c>
      <c r="G2739" s="1" t="s">
        <v>3</v>
      </c>
      <c r="H2739" s="1" t="s">
        <v>4</v>
      </c>
      <c r="I2739" s="1" t="s">
        <v>168</v>
      </c>
      <c r="J2739" s="1" t="s">
        <v>147</v>
      </c>
      <c r="K2739" s="1" t="s">
        <v>722</v>
      </c>
      <c r="L2739" s="30">
        <v>742</v>
      </c>
      <c r="M2739" s="30">
        <v>1308</v>
      </c>
      <c r="N2739" s="30">
        <v>2</v>
      </c>
      <c r="O2739" s="30">
        <v>926</v>
      </c>
      <c r="P2739" s="27">
        <v>5.2</v>
      </c>
      <c r="Q2739" s="30">
        <v>137</v>
      </c>
      <c r="R2739" s="30">
        <v>96</v>
      </c>
      <c r="S2739" s="9">
        <v>11642254</v>
      </c>
      <c r="T2739" s="9">
        <v>3000000</v>
      </c>
      <c r="U2739" s="9">
        <f>IMDB4[[#This Row],[Gross Revenue]]-IMDB4[[#This Row],[Budget]]</f>
        <v>8642254</v>
      </c>
      <c r="V2739" s="9" t="str">
        <f>IF(IMDB4[[#This Row],[Profit]]&gt;0,"Hit","Flop")</f>
        <v>Hit</v>
      </c>
      <c r="W2739" s="9" t="str" cm="1">
        <f t="array" ref="W2739">_xlfn.IFS(IMDB4[[#This Row],[IMDb Score (1-10)]]&gt;=8,"Excellent",IMDB4[[#This Row],[IMDb Score (1-10)]]&gt;=7,"Good",IMDB4[[#This Row],[IMDb Score (1-10)]]&gt;=5,"Average",TRUE,"Poor")</f>
        <v>Average</v>
      </c>
      <c r="X2739" s="9" t="str">
        <f>IF(IMDB4[[#This Row],[Duration (min)]]&lt;90,"Short",IF(IMDB4[[#This Row],[Duration (min)]]&lt;=120,"Medium", "Long"))</f>
        <v>Medium</v>
      </c>
    </row>
    <row r="2740" spans="1:24" x14ac:dyDescent="0.25">
      <c r="A2740" s="1" t="s">
        <v>1040</v>
      </c>
      <c r="B2740" s="2">
        <v>34137</v>
      </c>
      <c r="C2740" s="30">
        <f>YEAR(IMDB4[[#This Row],[Release Date]])</f>
        <v>1993</v>
      </c>
      <c r="D2740" s="30" t="str">
        <f>FLOOR(IMDB4[[#This Row],[Year]],10)&amp;"s"</f>
        <v>1990s</v>
      </c>
      <c r="E2740" s="1" t="s">
        <v>32</v>
      </c>
      <c r="F2740" s="1" t="s">
        <v>77</v>
      </c>
      <c r="G2740" s="1" t="s">
        <v>3</v>
      </c>
      <c r="H2740" s="1" t="s">
        <v>83</v>
      </c>
      <c r="I2740" s="1" t="s">
        <v>28</v>
      </c>
      <c r="J2740" s="1" t="s">
        <v>147</v>
      </c>
      <c r="K2740" s="1" t="s">
        <v>1041</v>
      </c>
      <c r="L2740" s="30">
        <v>742</v>
      </c>
      <c r="M2740" s="30">
        <v>1088</v>
      </c>
      <c r="N2740" s="30">
        <v>18</v>
      </c>
      <c r="O2740" s="30">
        <v>408</v>
      </c>
      <c r="P2740" s="27">
        <v>7.2</v>
      </c>
      <c r="Q2740" s="30">
        <v>10</v>
      </c>
      <c r="R2740" s="30">
        <v>80</v>
      </c>
      <c r="S2740" s="9">
        <v>669276</v>
      </c>
      <c r="T2740" s="9">
        <v>28000000</v>
      </c>
      <c r="U2740" s="9">
        <f>IMDB4[[#This Row],[Gross Revenue]]-IMDB4[[#This Row],[Budget]]</f>
        <v>-27330724</v>
      </c>
      <c r="V2740" s="9" t="str">
        <f>IF(IMDB4[[#This Row],[Profit]]&gt;0,"Hit","Flop")</f>
        <v>Flop</v>
      </c>
      <c r="W2740" s="9" t="str" cm="1">
        <f t="array" ref="W2740">_xlfn.IFS(IMDB4[[#This Row],[IMDb Score (1-10)]]&gt;=8,"Excellent",IMDB4[[#This Row],[IMDb Score (1-10)]]&gt;=7,"Good",IMDB4[[#This Row],[IMDb Score (1-10)]]&gt;=5,"Average",TRUE,"Poor")</f>
        <v>Good</v>
      </c>
      <c r="X2740" s="9" t="str">
        <f>IF(IMDB4[[#This Row],[Duration (min)]]&lt;90,"Short",IF(IMDB4[[#This Row],[Duration (min)]]&lt;=120,"Medium", "Long"))</f>
        <v>Short</v>
      </c>
    </row>
    <row r="2741" spans="1:24" x14ac:dyDescent="0.25">
      <c r="A2741" s="1" t="s">
        <v>4965</v>
      </c>
      <c r="B2741" s="2">
        <v>39687</v>
      </c>
      <c r="C2741" s="30">
        <f>YEAR(IMDB4[[#This Row],[Release Date]])</f>
        <v>2008</v>
      </c>
      <c r="D2741" s="30" t="str">
        <f>FLOOR(IMDB4[[#This Row],[Year]],10)&amp;"s"</f>
        <v>2000s</v>
      </c>
      <c r="E2741" s="1" t="s">
        <v>32</v>
      </c>
      <c r="F2741" s="1" t="s">
        <v>91</v>
      </c>
      <c r="G2741" s="1" t="s">
        <v>3</v>
      </c>
      <c r="H2741" s="1" t="s">
        <v>79</v>
      </c>
      <c r="I2741" s="1" t="s">
        <v>132</v>
      </c>
      <c r="J2741" s="1" t="s">
        <v>4966</v>
      </c>
      <c r="K2741" s="1" t="s">
        <v>4967</v>
      </c>
      <c r="L2741" s="30">
        <v>741</v>
      </c>
      <c r="M2741" s="30">
        <v>1834</v>
      </c>
      <c r="N2741" s="30">
        <v>2</v>
      </c>
      <c r="O2741" s="30">
        <v>0</v>
      </c>
      <c r="P2741" s="27">
        <v>3.9</v>
      </c>
      <c r="Q2741" s="30">
        <v>141</v>
      </c>
      <c r="R2741" s="30">
        <v>87</v>
      </c>
      <c r="S2741" s="9">
        <v>26876529</v>
      </c>
      <c r="T2741" s="9">
        <v>27000000</v>
      </c>
      <c r="U2741" s="9">
        <f>IMDB4[[#This Row],[Gross Revenue]]-IMDB4[[#This Row],[Budget]]</f>
        <v>-123471</v>
      </c>
      <c r="V2741" s="9" t="str">
        <f>IF(IMDB4[[#This Row],[Profit]]&gt;0,"Hit","Flop")</f>
        <v>Flop</v>
      </c>
      <c r="W2741" s="9" t="str" cm="1">
        <f t="array" ref="W2741">_xlfn.IFS(IMDB4[[#This Row],[IMDb Score (1-10)]]&gt;=8,"Excellent",IMDB4[[#This Row],[IMDb Score (1-10)]]&gt;=7,"Good",IMDB4[[#This Row],[IMDb Score (1-10)]]&gt;=5,"Average",TRUE,"Poor")</f>
        <v>Poor</v>
      </c>
      <c r="X2741" s="9" t="str">
        <f>IF(IMDB4[[#This Row],[Duration (min)]]&lt;90,"Short",IF(IMDB4[[#This Row],[Duration (min)]]&lt;=120,"Medium", "Long"))</f>
        <v>Short</v>
      </c>
    </row>
    <row r="2742" spans="1:24" x14ac:dyDescent="0.25">
      <c r="A2742" s="1" t="s">
        <v>6567</v>
      </c>
      <c r="B2742" s="2">
        <v>41508</v>
      </c>
      <c r="C2742" s="30">
        <f>YEAR(IMDB4[[#This Row],[Release Date]])</f>
        <v>2013</v>
      </c>
      <c r="D2742" s="30" t="str">
        <f>FLOOR(IMDB4[[#This Row],[Year]],10)&amp;"s"</f>
        <v>2010s</v>
      </c>
      <c r="E2742" s="1" t="s">
        <v>32</v>
      </c>
      <c r="F2742" s="1" t="s">
        <v>20</v>
      </c>
      <c r="G2742" s="1" t="s">
        <v>3</v>
      </c>
      <c r="H2742" s="1" t="s">
        <v>4</v>
      </c>
      <c r="I2742" s="1" t="s">
        <v>92</v>
      </c>
      <c r="J2742" s="1" t="s">
        <v>6568</v>
      </c>
      <c r="K2742" s="1" t="s">
        <v>3628</v>
      </c>
      <c r="L2742" s="30">
        <v>740</v>
      </c>
      <c r="M2742" s="30">
        <v>3425</v>
      </c>
      <c r="N2742" s="30">
        <v>43</v>
      </c>
      <c r="O2742" s="30">
        <v>35000</v>
      </c>
      <c r="P2742" s="27">
        <v>7</v>
      </c>
      <c r="Q2742" s="30">
        <v>289</v>
      </c>
      <c r="R2742" s="30">
        <v>118</v>
      </c>
      <c r="S2742" s="9">
        <v>150368971</v>
      </c>
      <c r="T2742" s="9">
        <v>37000000</v>
      </c>
      <c r="U2742" s="9">
        <f>IMDB4[[#This Row],[Gross Revenue]]-IMDB4[[#This Row],[Budget]]</f>
        <v>113368971</v>
      </c>
      <c r="V2742" s="9" t="str">
        <f>IF(IMDB4[[#This Row],[Profit]]&gt;0,"Hit","Flop")</f>
        <v>Hit</v>
      </c>
      <c r="W2742" s="9" t="str" cm="1">
        <f t="array" ref="W2742">_xlfn.IFS(IMDB4[[#This Row],[IMDb Score (1-10)]]&gt;=8,"Excellent",IMDB4[[#This Row],[IMDb Score (1-10)]]&gt;=7,"Good",IMDB4[[#This Row],[IMDb Score (1-10)]]&gt;=5,"Average",TRUE,"Poor")</f>
        <v>Good</v>
      </c>
      <c r="X2742" s="9" t="str">
        <f>IF(IMDB4[[#This Row],[Duration (min)]]&lt;90,"Short",IF(IMDB4[[#This Row],[Duration (min)]]&lt;=120,"Medium", "Long"))</f>
        <v>Medium</v>
      </c>
    </row>
    <row r="2743" spans="1:24" x14ac:dyDescent="0.25">
      <c r="A2743" s="1" t="s">
        <v>269</v>
      </c>
      <c r="B2743" s="2">
        <v>28688</v>
      </c>
      <c r="C2743" s="30">
        <f>YEAR(IMDB4[[#This Row],[Release Date]])</f>
        <v>1978</v>
      </c>
      <c r="D2743" s="30" t="str">
        <f>FLOOR(IMDB4[[#This Row],[Year]],10)&amp;"s"</f>
        <v>1970s</v>
      </c>
      <c r="E2743" s="1" t="s">
        <v>32</v>
      </c>
      <c r="F2743" s="1" t="s">
        <v>40</v>
      </c>
      <c r="G2743" s="1" t="s">
        <v>3</v>
      </c>
      <c r="H2743" s="1" t="s">
        <v>4</v>
      </c>
      <c r="I2743" s="1" t="s">
        <v>28</v>
      </c>
      <c r="J2743" s="1" t="s">
        <v>270</v>
      </c>
      <c r="K2743" s="1" t="s">
        <v>271</v>
      </c>
      <c r="L2743" s="30">
        <v>738</v>
      </c>
      <c r="M2743" s="30">
        <v>1458</v>
      </c>
      <c r="N2743" s="30">
        <v>0</v>
      </c>
      <c r="O2743" s="30">
        <v>0</v>
      </c>
      <c r="P2743" s="27">
        <v>5.2</v>
      </c>
      <c r="Q2743" s="30">
        <v>32</v>
      </c>
      <c r="R2743" s="30">
        <v>118</v>
      </c>
      <c r="S2743" s="9">
        <v>13000000</v>
      </c>
      <c r="T2743" s="9">
        <v>24000000</v>
      </c>
      <c r="U2743" s="9">
        <f>IMDB4[[#This Row],[Gross Revenue]]-IMDB4[[#This Row],[Budget]]</f>
        <v>-11000000</v>
      </c>
      <c r="V2743" s="9" t="str">
        <f>IF(IMDB4[[#This Row],[Profit]]&gt;0,"Hit","Flop")</f>
        <v>Flop</v>
      </c>
      <c r="W2743" s="9" t="str" cm="1">
        <f t="array" ref="W2743">_xlfn.IFS(IMDB4[[#This Row],[IMDb Score (1-10)]]&gt;=8,"Excellent",IMDB4[[#This Row],[IMDb Score (1-10)]]&gt;=7,"Good",IMDB4[[#This Row],[IMDb Score (1-10)]]&gt;=5,"Average",TRUE,"Poor")</f>
        <v>Average</v>
      </c>
      <c r="X2743" s="9" t="str">
        <f>IF(IMDB4[[#This Row],[Duration (min)]]&lt;90,"Short",IF(IMDB4[[#This Row],[Duration (min)]]&lt;=120,"Medium", "Long"))</f>
        <v>Medium</v>
      </c>
    </row>
    <row r="2744" spans="1:24" x14ac:dyDescent="0.25">
      <c r="A2744" s="1" t="s">
        <v>2129</v>
      </c>
      <c r="B2744" s="2">
        <v>36426</v>
      </c>
      <c r="C2744" s="30">
        <f>YEAR(IMDB4[[#This Row],[Release Date]])</f>
        <v>1999</v>
      </c>
      <c r="D2744" s="30" t="str">
        <f>FLOOR(IMDB4[[#This Row],[Year]],10)&amp;"s"</f>
        <v>1990s</v>
      </c>
      <c r="E2744" s="1" t="s">
        <v>32</v>
      </c>
      <c r="F2744" s="1" t="s">
        <v>20</v>
      </c>
      <c r="G2744" s="1" t="s">
        <v>3</v>
      </c>
      <c r="H2744" s="1" t="s">
        <v>338</v>
      </c>
      <c r="I2744" s="1" t="s">
        <v>92</v>
      </c>
      <c r="J2744" s="1" t="s">
        <v>2130</v>
      </c>
      <c r="K2744" s="1" t="s">
        <v>1507</v>
      </c>
      <c r="L2744" s="30">
        <v>738</v>
      </c>
      <c r="M2744" s="30">
        <v>2171</v>
      </c>
      <c r="N2744" s="30">
        <v>116</v>
      </c>
      <c r="O2744" s="30">
        <v>913</v>
      </c>
      <c r="P2744" s="27">
        <v>6.7</v>
      </c>
      <c r="Q2744" s="30">
        <v>74</v>
      </c>
      <c r="R2744" s="30">
        <v>119</v>
      </c>
      <c r="S2744" s="9">
        <v>8888143</v>
      </c>
      <c r="T2744" s="9">
        <v>28000000</v>
      </c>
      <c r="U2744" s="9">
        <f>IMDB4[[#This Row],[Gross Revenue]]-IMDB4[[#This Row],[Budget]]</f>
        <v>-19111857</v>
      </c>
      <c r="V2744" s="9" t="str">
        <f>IF(IMDB4[[#This Row],[Profit]]&gt;0,"Hit","Flop")</f>
        <v>Flop</v>
      </c>
      <c r="W2744" s="9" t="str" cm="1">
        <f t="array" ref="W2744">_xlfn.IFS(IMDB4[[#This Row],[IMDb Score (1-10)]]&gt;=8,"Excellent",IMDB4[[#This Row],[IMDb Score (1-10)]]&gt;=7,"Good",IMDB4[[#This Row],[IMDb Score (1-10)]]&gt;=5,"Average",TRUE,"Poor")</f>
        <v>Average</v>
      </c>
      <c r="X2744" s="9" t="str">
        <f>IF(IMDB4[[#This Row],[Duration (min)]]&lt;90,"Short",IF(IMDB4[[#This Row],[Duration (min)]]&lt;=120,"Medium", "Long"))</f>
        <v>Medium</v>
      </c>
    </row>
    <row r="2745" spans="1:24" x14ac:dyDescent="0.25">
      <c r="A2745" s="1" t="s">
        <v>2682</v>
      </c>
      <c r="B2745" s="2">
        <v>36928</v>
      </c>
      <c r="C2745" s="30">
        <f>YEAR(IMDB4[[#This Row],[Release Date]])</f>
        <v>2001</v>
      </c>
      <c r="D2745" s="30" t="str">
        <f>FLOOR(IMDB4[[#This Row],[Year]],10)&amp;"s"</f>
        <v>2000s</v>
      </c>
      <c r="E2745" s="1" t="s">
        <v>32</v>
      </c>
      <c r="F2745" s="1" t="s">
        <v>9</v>
      </c>
      <c r="G2745" s="1" t="s">
        <v>3</v>
      </c>
      <c r="H2745" s="1" t="s">
        <v>4</v>
      </c>
      <c r="I2745" s="1" t="s">
        <v>132</v>
      </c>
      <c r="J2745" s="1" t="s">
        <v>2683</v>
      </c>
      <c r="K2745" s="1" t="s">
        <v>2684</v>
      </c>
      <c r="L2745" s="30">
        <v>736</v>
      </c>
      <c r="M2745" s="30">
        <v>1854</v>
      </c>
      <c r="N2745" s="30">
        <v>170</v>
      </c>
      <c r="O2745" s="30">
        <v>0</v>
      </c>
      <c r="P2745" s="27">
        <v>2.1</v>
      </c>
      <c r="Q2745" s="30">
        <v>66</v>
      </c>
      <c r="R2745" s="30">
        <v>104</v>
      </c>
      <c r="S2745" s="9">
        <v>4273372</v>
      </c>
      <c r="T2745" s="9">
        <v>22000000</v>
      </c>
      <c r="U2745" s="9">
        <f>IMDB4[[#This Row],[Gross Revenue]]-IMDB4[[#This Row],[Budget]]</f>
        <v>-17726628</v>
      </c>
      <c r="V2745" s="9" t="str">
        <f>IF(IMDB4[[#This Row],[Profit]]&gt;0,"Hit","Flop")</f>
        <v>Flop</v>
      </c>
      <c r="W2745" s="9" t="str" cm="1">
        <f t="array" ref="W2745">_xlfn.IFS(IMDB4[[#This Row],[IMDb Score (1-10)]]&gt;=8,"Excellent",IMDB4[[#This Row],[IMDb Score (1-10)]]&gt;=7,"Good",IMDB4[[#This Row],[IMDb Score (1-10)]]&gt;=5,"Average",TRUE,"Poor")</f>
        <v>Poor</v>
      </c>
      <c r="X2745" s="9" t="str">
        <f>IF(IMDB4[[#This Row],[Duration (min)]]&lt;90,"Short",IF(IMDB4[[#This Row],[Duration (min)]]&lt;=120,"Medium", "Long"))</f>
        <v>Medium</v>
      </c>
    </row>
    <row r="2746" spans="1:24" x14ac:dyDescent="0.25">
      <c r="A2746" s="1" t="s">
        <v>2280</v>
      </c>
      <c r="B2746" s="2">
        <v>36837</v>
      </c>
      <c r="C2746" s="30">
        <f>YEAR(IMDB4[[#This Row],[Release Date]])</f>
        <v>2000</v>
      </c>
      <c r="D2746" s="30" t="str">
        <f>FLOOR(IMDB4[[#This Row],[Year]],10)&amp;"s"</f>
        <v>2000s</v>
      </c>
      <c r="E2746" s="1" t="s">
        <v>32</v>
      </c>
      <c r="F2746" s="1" t="s">
        <v>20</v>
      </c>
      <c r="G2746" s="1" t="s">
        <v>3</v>
      </c>
      <c r="H2746" s="1" t="s">
        <v>4</v>
      </c>
      <c r="I2746" s="1" t="s">
        <v>92</v>
      </c>
      <c r="J2746" s="1" t="s">
        <v>2281</v>
      </c>
      <c r="K2746" s="1" t="s">
        <v>370</v>
      </c>
      <c r="L2746" s="30">
        <v>736</v>
      </c>
      <c r="M2746" s="30">
        <v>1403</v>
      </c>
      <c r="N2746" s="30">
        <v>272</v>
      </c>
      <c r="O2746" s="30">
        <v>132</v>
      </c>
      <c r="P2746" s="27">
        <v>6.3</v>
      </c>
      <c r="Q2746" s="30">
        <v>34</v>
      </c>
      <c r="R2746" s="30">
        <v>103</v>
      </c>
      <c r="S2746" s="9">
        <v>75078</v>
      </c>
      <c r="T2746" s="9">
        <v>14000000</v>
      </c>
      <c r="U2746" s="9">
        <f>IMDB4[[#This Row],[Gross Revenue]]-IMDB4[[#This Row],[Budget]]</f>
        <v>-13924922</v>
      </c>
      <c r="V2746" s="9" t="str">
        <f>IF(IMDB4[[#This Row],[Profit]]&gt;0,"Hit","Flop")</f>
        <v>Flop</v>
      </c>
      <c r="W2746" s="9" t="str" cm="1">
        <f t="array" ref="W2746">_xlfn.IFS(IMDB4[[#This Row],[IMDb Score (1-10)]]&gt;=8,"Excellent",IMDB4[[#This Row],[IMDb Score (1-10)]]&gt;=7,"Good",IMDB4[[#This Row],[IMDb Score (1-10)]]&gt;=5,"Average",TRUE,"Poor")</f>
        <v>Average</v>
      </c>
      <c r="X2746" s="9" t="str">
        <f>IF(IMDB4[[#This Row],[Duration (min)]]&lt;90,"Short",IF(IMDB4[[#This Row],[Duration (min)]]&lt;=120,"Medium", "Long"))</f>
        <v>Medium</v>
      </c>
    </row>
    <row r="2747" spans="1:24" x14ac:dyDescent="0.25">
      <c r="A2747" s="1" t="s">
        <v>4843</v>
      </c>
      <c r="B2747" s="2">
        <v>39569</v>
      </c>
      <c r="C2747" s="30">
        <f>YEAR(IMDB4[[#This Row],[Release Date]])</f>
        <v>2008</v>
      </c>
      <c r="D2747" s="30" t="str">
        <f>FLOOR(IMDB4[[#This Row],[Year]],10)&amp;"s"</f>
        <v>2000s</v>
      </c>
      <c r="E2747" s="1" t="s">
        <v>32</v>
      </c>
      <c r="F2747" s="1" t="s">
        <v>20</v>
      </c>
      <c r="G2747" s="1" t="s">
        <v>3</v>
      </c>
      <c r="H2747" s="1" t="s">
        <v>83</v>
      </c>
      <c r="I2747" s="1" t="s">
        <v>132</v>
      </c>
      <c r="J2747" s="1" t="s">
        <v>4844</v>
      </c>
      <c r="K2747" s="1" t="s">
        <v>3635</v>
      </c>
      <c r="L2747" s="30">
        <v>734</v>
      </c>
      <c r="M2747" s="30">
        <v>1778</v>
      </c>
      <c r="N2747" s="30">
        <v>1000</v>
      </c>
      <c r="O2747" s="30">
        <v>0</v>
      </c>
      <c r="P2747" s="27">
        <v>6.4</v>
      </c>
      <c r="Q2747" s="30">
        <v>248</v>
      </c>
      <c r="R2747" s="30">
        <v>102</v>
      </c>
      <c r="S2747" s="9">
        <v>11169531</v>
      </c>
      <c r="T2747" s="9">
        <v>20000000</v>
      </c>
      <c r="U2747" s="9">
        <f>IMDB4[[#This Row],[Gross Revenue]]-IMDB4[[#This Row],[Budget]]</f>
        <v>-8830469</v>
      </c>
      <c r="V2747" s="9" t="str">
        <f>IF(IMDB4[[#This Row],[Profit]]&gt;0,"Hit","Flop")</f>
        <v>Flop</v>
      </c>
      <c r="W2747" s="9" t="str" cm="1">
        <f t="array" ref="W2747">_xlfn.IFS(IMDB4[[#This Row],[IMDb Score (1-10)]]&gt;=8,"Excellent",IMDB4[[#This Row],[IMDb Score (1-10)]]&gt;=7,"Good",IMDB4[[#This Row],[IMDb Score (1-10)]]&gt;=5,"Average",TRUE,"Poor")</f>
        <v>Average</v>
      </c>
      <c r="X2747" s="9" t="str">
        <f>IF(IMDB4[[#This Row],[Duration (min)]]&lt;90,"Short",IF(IMDB4[[#This Row],[Duration (min)]]&lt;=120,"Medium", "Long"))</f>
        <v>Medium</v>
      </c>
    </row>
    <row r="2748" spans="1:24" x14ac:dyDescent="0.25">
      <c r="A2748" s="1" t="s">
        <v>5958</v>
      </c>
      <c r="B2748" s="2">
        <v>40563</v>
      </c>
      <c r="C2748" s="30">
        <f>YEAR(IMDB4[[#This Row],[Release Date]])</f>
        <v>2011</v>
      </c>
      <c r="D2748" s="30" t="str">
        <f>FLOOR(IMDB4[[#This Row],[Year]],10)&amp;"s"</f>
        <v>2010s</v>
      </c>
      <c r="E2748" s="1" t="s">
        <v>32</v>
      </c>
      <c r="F2748" s="1" t="s">
        <v>20</v>
      </c>
      <c r="G2748" s="1" t="s">
        <v>3</v>
      </c>
      <c r="H2748" s="1" t="s">
        <v>4</v>
      </c>
      <c r="I2748" s="1" t="s">
        <v>84</v>
      </c>
      <c r="J2748" s="1" t="s">
        <v>5959</v>
      </c>
      <c r="K2748" s="1" t="s">
        <v>4489</v>
      </c>
      <c r="L2748" s="30">
        <v>734</v>
      </c>
      <c r="M2748" s="30">
        <v>2085</v>
      </c>
      <c r="N2748" s="30">
        <v>64</v>
      </c>
      <c r="O2748" s="30">
        <v>11000</v>
      </c>
      <c r="P2748" s="27">
        <v>6.2</v>
      </c>
      <c r="Q2748" s="30">
        <v>108</v>
      </c>
      <c r="R2748" s="30">
        <v>100</v>
      </c>
      <c r="S2748" s="9">
        <v>7204138</v>
      </c>
      <c r="T2748" s="9">
        <v>41000000</v>
      </c>
      <c r="U2748" s="9">
        <f>IMDB4[[#This Row],[Gross Revenue]]-IMDB4[[#This Row],[Budget]]</f>
        <v>-33795862</v>
      </c>
      <c r="V2748" s="9" t="str">
        <f>IF(IMDB4[[#This Row],[Profit]]&gt;0,"Hit","Flop")</f>
        <v>Flop</v>
      </c>
      <c r="W2748" s="9" t="str" cm="1">
        <f t="array" ref="W2748">_xlfn.IFS(IMDB4[[#This Row],[IMDb Score (1-10)]]&gt;=8,"Excellent",IMDB4[[#This Row],[IMDb Score (1-10)]]&gt;=7,"Good",IMDB4[[#This Row],[IMDb Score (1-10)]]&gt;=5,"Average",TRUE,"Poor")</f>
        <v>Average</v>
      </c>
      <c r="X2748" s="9" t="str">
        <f>IF(IMDB4[[#This Row],[Duration (min)]]&lt;90,"Short",IF(IMDB4[[#This Row],[Duration (min)]]&lt;=120,"Medium", "Long"))</f>
        <v>Medium</v>
      </c>
    </row>
    <row r="2749" spans="1:24" x14ac:dyDescent="0.25">
      <c r="A2749" s="1" t="s">
        <v>6917</v>
      </c>
      <c r="B2749" s="2">
        <v>42290</v>
      </c>
      <c r="C2749" s="30">
        <f>YEAR(IMDB4[[#This Row],[Release Date]])</f>
        <v>2015</v>
      </c>
      <c r="D2749" s="30" t="str">
        <f>FLOOR(IMDB4[[#This Row],[Year]],10)&amp;"s"</f>
        <v>2010s</v>
      </c>
      <c r="E2749" s="1" t="s">
        <v>32</v>
      </c>
      <c r="F2749" s="1" t="s">
        <v>9</v>
      </c>
      <c r="G2749" s="1" t="s">
        <v>3</v>
      </c>
      <c r="H2749" s="1" t="s">
        <v>4</v>
      </c>
      <c r="I2749" s="1" t="s">
        <v>132</v>
      </c>
      <c r="J2749" s="1" t="s">
        <v>6918</v>
      </c>
      <c r="K2749" s="1" t="s">
        <v>6185</v>
      </c>
      <c r="L2749" s="30">
        <v>733</v>
      </c>
      <c r="M2749" s="30">
        <v>2753</v>
      </c>
      <c r="N2749" s="30">
        <v>14</v>
      </c>
      <c r="O2749" s="30">
        <v>0</v>
      </c>
      <c r="P2749" s="27">
        <v>6.4</v>
      </c>
      <c r="Q2749" s="30">
        <v>191</v>
      </c>
      <c r="R2749" s="30">
        <v>109</v>
      </c>
      <c r="S2749" s="9">
        <v>31990064</v>
      </c>
      <c r="T2749" s="9">
        <v>12000000</v>
      </c>
      <c r="U2749" s="9">
        <f>IMDB4[[#This Row],[Gross Revenue]]-IMDB4[[#This Row],[Budget]]</f>
        <v>19990064</v>
      </c>
      <c r="V2749" s="9" t="str">
        <f>IF(IMDB4[[#This Row],[Profit]]&gt;0,"Hit","Flop")</f>
        <v>Hit</v>
      </c>
      <c r="W2749" s="9" t="str" cm="1">
        <f t="array" ref="W2749">_xlfn.IFS(IMDB4[[#This Row],[IMDb Score (1-10)]]&gt;=8,"Excellent",IMDB4[[#This Row],[IMDb Score (1-10)]]&gt;=7,"Good",IMDB4[[#This Row],[IMDb Score (1-10)]]&gt;=5,"Average",TRUE,"Poor")</f>
        <v>Average</v>
      </c>
      <c r="X2749" s="9" t="str">
        <f>IF(IMDB4[[#This Row],[Duration (min)]]&lt;90,"Short",IF(IMDB4[[#This Row],[Duration (min)]]&lt;=120,"Medium", "Long"))</f>
        <v>Medium</v>
      </c>
    </row>
    <row r="2750" spans="1:24" x14ac:dyDescent="0.25">
      <c r="A2750" s="1" t="s">
        <v>5751</v>
      </c>
      <c r="B2750" s="2">
        <v>40817</v>
      </c>
      <c r="C2750" s="30">
        <f>YEAR(IMDB4[[#This Row],[Release Date]])</f>
        <v>2011</v>
      </c>
      <c r="D2750" s="30" t="str">
        <f>FLOOR(IMDB4[[#This Row],[Year]],10)&amp;"s"</f>
        <v>2010s</v>
      </c>
      <c r="E2750" s="1" t="s">
        <v>32</v>
      </c>
      <c r="F2750" s="1" t="s">
        <v>77</v>
      </c>
      <c r="G2750" s="1" t="s">
        <v>3</v>
      </c>
      <c r="H2750" s="1" t="s">
        <v>11</v>
      </c>
      <c r="I2750" s="1" t="s">
        <v>92</v>
      </c>
      <c r="J2750" s="1" t="s">
        <v>5752</v>
      </c>
      <c r="K2750" s="1" t="s">
        <v>5468</v>
      </c>
      <c r="L2750" s="30">
        <v>731</v>
      </c>
      <c r="M2750" s="30">
        <v>1987</v>
      </c>
      <c r="N2750" s="30">
        <v>181</v>
      </c>
      <c r="O2750" s="30">
        <v>0</v>
      </c>
      <c r="P2750" s="27">
        <v>6.1</v>
      </c>
      <c r="Q2750" s="30">
        <v>220</v>
      </c>
      <c r="R2750" s="30">
        <v>83</v>
      </c>
      <c r="S2750" s="9">
        <v>37053924</v>
      </c>
      <c r="T2750" s="9">
        <v>28000000</v>
      </c>
      <c r="U2750" s="9">
        <f>IMDB4[[#This Row],[Gross Revenue]]-IMDB4[[#This Row],[Budget]]</f>
        <v>9053924</v>
      </c>
      <c r="V2750" s="9" t="str">
        <f>IF(IMDB4[[#This Row],[Profit]]&gt;0,"Hit","Flop")</f>
        <v>Hit</v>
      </c>
      <c r="W2750" s="9" t="str" cm="1">
        <f t="array" ref="W2750">_xlfn.IFS(IMDB4[[#This Row],[IMDb Score (1-10)]]&gt;=8,"Excellent",IMDB4[[#This Row],[IMDb Score (1-10)]]&gt;=7,"Good",IMDB4[[#This Row],[IMDb Score (1-10)]]&gt;=5,"Average",TRUE,"Poor")</f>
        <v>Average</v>
      </c>
      <c r="X2750" s="9" t="str">
        <f>IF(IMDB4[[#This Row],[Duration (min)]]&lt;90,"Short",IF(IMDB4[[#This Row],[Duration (min)]]&lt;=120,"Medium", "Long"))</f>
        <v>Short</v>
      </c>
    </row>
    <row r="2751" spans="1:24" x14ac:dyDescent="0.25">
      <c r="A2751" s="1" t="s">
        <v>5257</v>
      </c>
      <c r="B2751" s="2">
        <v>40090</v>
      </c>
      <c r="C2751" s="30">
        <f>YEAR(IMDB4[[#This Row],[Release Date]])</f>
        <v>2009</v>
      </c>
      <c r="D2751" s="30" t="str">
        <f>FLOOR(IMDB4[[#This Row],[Year]],10)&amp;"s"</f>
        <v>2000s</v>
      </c>
      <c r="E2751" s="1" t="s">
        <v>32</v>
      </c>
      <c r="F2751" s="1" t="s">
        <v>77</v>
      </c>
      <c r="G2751" s="1" t="s">
        <v>3</v>
      </c>
      <c r="H2751" s="1" t="s">
        <v>4</v>
      </c>
      <c r="I2751" s="1" t="s">
        <v>84</v>
      </c>
      <c r="J2751" s="1" t="s">
        <v>4184</v>
      </c>
      <c r="K2751" s="1" t="s">
        <v>5258</v>
      </c>
      <c r="L2751" s="30">
        <v>730</v>
      </c>
      <c r="M2751" s="30">
        <v>2217</v>
      </c>
      <c r="N2751" s="30">
        <v>12</v>
      </c>
      <c r="O2751" s="30">
        <v>0</v>
      </c>
      <c r="P2751" s="27">
        <v>5.0999999999999996</v>
      </c>
      <c r="Q2751" s="30">
        <v>145</v>
      </c>
      <c r="R2751" s="30">
        <v>88</v>
      </c>
      <c r="S2751" s="9">
        <v>119420252</v>
      </c>
      <c r="T2751" s="9">
        <v>150000000</v>
      </c>
      <c r="U2751" s="9">
        <f>IMDB4[[#This Row],[Gross Revenue]]-IMDB4[[#This Row],[Budget]]</f>
        <v>-30579748</v>
      </c>
      <c r="V2751" s="9" t="str">
        <f>IF(IMDB4[[#This Row],[Profit]]&gt;0,"Hit","Flop")</f>
        <v>Flop</v>
      </c>
      <c r="W2751" s="9" t="str" cm="1">
        <f t="array" ref="W2751">_xlfn.IFS(IMDB4[[#This Row],[IMDb Score (1-10)]]&gt;=8,"Excellent",IMDB4[[#This Row],[IMDb Score (1-10)]]&gt;=7,"Good",IMDB4[[#This Row],[IMDb Score (1-10)]]&gt;=5,"Average",TRUE,"Poor")</f>
        <v>Average</v>
      </c>
      <c r="X2751" s="9" t="str">
        <f>IF(IMDB4[[#This Row],[Duration (min)]]&lt;90,"Short",IF(IMDB4[[#This Row],[Duration (min)]]&lt;=120,"Medium", "Long"))</f>
        <v>Short</v>
      </c>
    </row>
    <row r="2752" spans="1:24" x14ac:dyDescent="0.25">
      <c r="A2752" s="1" t="s">
        <v>3996</v>
      </c>
      <c r="B2752" s="2">
        <v>38381</v>
      </c>
      <c r="C2752" s="30">
        <f>YEAR(IMDB4[[#This Row],[Release Date]])</f>
        <v>2005</v>
      </c>
      <c r="D2752" s="30" t="str">
        <f>FLOOR(IMDB4[[#This Row],[Year]],10)&amp;"s"</f>
        <v>2000s</v>
      </c>
      <c r="E2752" s="1" t="s">
        <v>32</v>
      </c>
      <c r="F2752" s="1" t="s">
        <v>91</v>
      </c>
      <c r="G2752" s="1" t="s">
        <v>3</v>
      </c>
      <c r="H2752" s="1" t="s">
        <v>334</v>
      </c>
      <c r="I2752" s="1" t="s">
        <v>92</v>
      </c>
      <c r="J2752" s="1" t="s">
        <v>3997</v>
      </c>
      <c r="K2752" s="1" t="s">
        <v>3998</v>
      </c>
      <c r="L2752" s="30">
        <v>730</v>
      </c>
      <c r="M2752" s="30">
        <v>2178</v>
      </c>
      <c r="N2752" s="30">
        <v>174</v>
      </c>
      <c r="O2752" s="30">
        <v>0</v>
      </c>
      <c r="P2752" s="27">
        <v>5.3</v>
      </c>
      <c r="Q2752" s="30">
        <v>228</v>
      </c>
      <c r="R2752" s="30">
        <v>108</v>
      </c>
      <c r="S2752" s="9">
        <v>32048809</v>
      </c>
      <c r="T2752" s="9">
        <v>30000000</v>
      </c>
      <c r="U2752" s="9">
        <f>IMDB4[[#This Row],[Gross Revenue]]-IMDB4[[#This Row],[Budget]]</f>
        <v>2048809</v>
      </c>
      <c r="V2752" s="9" t="str">
        <f>IF(IMDB4[[#This Row],[Profit]]&gt;0,"Hit","Flop")</f>
        <v>Hit</v>
      </c>
      <c r="W2752" s="9" t="str" cm="1">
        <f t="array" ref="W2752">_xlfn.IFS(IMDB4[[#This Row],[IMDb Score (1-10)]]&gt;=8,"Excellent",IMDB4[[#This Row],[IMDb Score (1-10)]]&gt;=7,"Good",IMDB4[[#This Row],[IMDb Score (1-10)]]&gt;=5,"Average",TRUE,"Poor")</f>
        <v>Average</v>
      </c>
      <c r="X2752" s="9" t="str">
        <f>IF(IMDB4[[#This Row],[Duration (min)]]&lt;90,"Short",IF(IMDB4[[#This Row],[Duration (min)]]&lt;=120,"Medium", "Long"))</f>
        <v>Medium</v>
      </c>
    </row>
    <row r="2753" spans="1:24" x14ac:dyDescent="0.25">
      <c r="A2753" s="1" t="s">
        <v>1982</v>
      </c>
      <c r="B2753" s="2">
        <v>36299</v>
      </c>
      <c r="C2753" s="30">
        <f>YEAR(IMDB4[[#This Row],[Release Date]])</f>
        <v>1999</v>
      </c>
      <c r="D2753" s="30" t="str">
        <f>FLOOR(IMDB4[[#This Row],[Year]],10)&amp;"s"</f>
        <v>1990s</v>
      </c>
      <c r="E2753" s="1" t="s">
        <v>32</v>
      </c>
      <c r="F2753" s="1" t="s">
        <v>91</v>
      </c>
      <c r="G2753" s="1" t="s">
        <v>3</v>
      </c>
      <c r="H2753" s="1" t="s">
        <v>4</v>
      </c>
      <c r="I2753" s="1" t="s">
        <v>132</v>
      </c>
      <c r="J2753" s="1" t="s">
        <v>1983</v>
      </c>
      <c r="K2753" s="1" t="s">
        <v>1984</v>
      </c>
      <c r="L2753" s="30">
        <v>730</v>
      </c>
      <c r="M2753" s="30">
        <v>1405</v>
      </c>
      <c r="N2753" s="30">
        <v>38</v>
      </c>
      <c r="O2753" s="30">
        <v>342</v>
      </c>
      <c r="P2753" s="27">
        <v>3.6</v>
      </c>
      <c r="Q2753" s="30">
        <v>97</v>
      </c>
      <c r="R2753" s="30">
        <v>91</v>
      </c>
      <c r="S2753" s="9">
        <v>10149779</v>
      </c>
      <c r="T2753" s="9">
        <v>6500000</v>
      </c>
      <c r="U2753" s="9">
        <f>IMDB4[[#This Row],[Gross Revenue]]-IMDB4[[#This Row],[Budget]]</f>
        <v>3649779</v>
      </c>
      <c r="V2753" s="9" t="str">
        <f>IF(IMDB4[[#This Row],[Profit]]&gt;0,"Hit","Flop")</f>
        <v>Hit</v>
      </c>
      <c r="W2753" s="9" t="str" cm="1">
        <f t="array" ref="W2753">_xlfn.IFS(IMDB4[[#This Row],[IMDb Score (1-10)]]&gt;=8,"Excellent",IMDB4[[#This Row],[IMDb Score (1-10)]]&gt;=7,"Good",IMDB4[[#This Row],[IMDb Score (1-10)]]&gt;=5,"Average",TRUE,"Poor")</f>
        <v>Poor</v>
      </c>
      <c r="X2753" s="9" t="str">
        <f>IF(IMDB4[[#This Row],[Duration (min)]]&lt;90,"Short",IF(IMDB4[[#This Row],[Duration (min)]]&lt;=120,"Medium", "Long"))</f>
        <v>Medium</v>
      </c>
    </row>
    <row r="2754" spans="1:24" x14ac:dyDescent="0.25">
      <c r="A2754" s="1" t="s">
        <v>4183</v>
      </c>
      <c r="B2754" s="2">
        <v>38669</v>
      </c>
      <c r="C2754" s="30">
        <f>YEAR(IMDB4[[#This Row],[Release Date]])</f>
        <v>2005</v>
      </c>
      <c r="D2754" s="30" t="str">
        <f>FLOOR(IMDB4[[#This Row],[Year]],10)&amp;"s"</f>
        <v>2000s</v>
      </c>
      <c r="E2754" s="1" t="s">
        <v>32</v>
      </c>
      <c r="F2754" s="1" t="s">
        <v>20</v>
      </c>
      <c r="G2754" s="1" t="s">
        <v>3</v>
      </c>
      <c r="H2754" s="1" t="s">
        <v>4</v>
      </c>
      <c r="I2754" s="1" t="s">
        <v>92</v>
      </c>
      <c r="J2754" s="1" t="s">
        <v>4184</v>
      </c>
      <c r="K2754" s="1" t="s">
        <v>4185</v>
      </c>
      <c r="L2754" s="30">
        <v>730</v>
      </c>
      <c r="M2754" s="30">
        <v>1208</v>
      </c>
      <c r="N2754" s="30">
        <v>101</v>
      </c>
      <c r="O2754" s="30">
        <v>708</v>
      </c>
      <c r="P2754" s="27">
        <v>6.6</v>
      </c>
      <c r="Q2754" s="30">
        <v>114</v>
      </c>
      <c r="R2754" s="30">
        <v>96</v>
      </c>
      <c r="S2754" s="9">
        <v>1325073</v>
      </c>
      <c r="T2754" s="9">
        <v>4000000</v>
      </c>
      <c r="U2754" s="9">
        <f>IMDB4[[#This Row],[Gross Revenue]]-IMDB4[[#This Row],[Budget]]</f>
        <v>-2674927</v>
      </c>
      <c r="V2754" s="9" t="str">
        <f>IF(IMDB4[[#This Row],[Profit]]&gt;0,"Hit","Flop")</f>
        <v>Flop</v>
      </c>
      <c r="W2754" s="9" t="str" cm="1">
        <f t="array" ref="W2754">_xlfn.IFS(IMDB4[[#This Row],[IMDb Score (1-10)]]&gt;=8,"Excellent",IMDB4[[#This Row],[IMDb Score (1-10)]]&gt;=7,"Good",IMDB4[[#This Row],[IMDb Score (1-10)]]&gt;=5,"Average",TRUE,"Poor")</f>
        <v>Average</v>
      </c>
      <c r="X2754" s="9" t="str">
        <f>IF(IMDB4[[#This Row],[Duration (min)]]&lt;90,"Short",IF(IMDB4[[#This Row],[Duration (min)]]&lt;=120,"Medium", "Long"))</f>
        <v>Medium</v>
      </c>
    </row>
    <row r="2755" spans="1:24" x14ac:dyDescent="0.25">
      <c r="A2755" s="1" t="s">
        <v>3587</v>
      </c>
      <c r="B2755" s="2">
        <v>38124</v>
      </c>
      <c r="C2755" s="30">
        <f>YEAR(IMDB4[[#This Row],[Release Date]])</f>
        <v>2004</v>
      </c>
      <c r="D2755" s="30" t="str">
        <f>FLOOR(IMDB4[[#This Row],[Year]],10)&amp;"s"</f>
        <v>2000s</v>
      </c>
      <c r="E2755" s="1" t="s">
        <v>32</v>
      </c>
      <c r="F2755" s="1" t="s">
        <v>20</v>
      </c>
      <c r="G2755" s="1" t="s">
        <v>3</v>
      </c>
      <c r="H2755" s="1" t="s">
        <v>83</v>
      </c>
      <c r="I2755" s="1" t="s">
        <v>132</v>
      </c>
      <c r="J2755" s="1" t="s">
        <v>1371</v>
      </c>
      <c r="K2755" s="1" t="s">
        <v>2963</v>
      </c>
      <c r="L2755" s="30">
        <v>729</v>
      </c>
      <c r="M2755" s="30">
        <v>2321</v>
      </c>
      <c r="N2755" s="30">
        <v>98</v>
      </c>
      <c r="O2755" s="30">
        <v>0</v>
      </c>
      <c r="P2755" s="27">
        <v>6.2</v>
      </c>
      <c r="Q2755" s="30">
        <v>119</v>
      </c>
      <c r="R2755" s="30">
        <v>122</v>
      </c>
      <c r="S2755" s="9">
        <v>6601079</v>
      </c>
      <c r="T2755" s="9">
        <v>7000000</v>
      </c>
      <c r="U2755" s="9">
        <f>IMDB4[[#This Row],[Gross Revenue]]-IMDB4[[#This Row],[Budget]]</f>
        <v>-398921</v>
      </c>
      <c r="V2755" s="9" t="str">
        <f>IF(IMDB4[[#This Row],[Profit]]&gt;0,"Hit","Flop")</f>
        <v>Flop</v>
      </c>
      <c r="W2755" s="9" t="str" cm="1">
        <f t="array" ref="W2755">_xlfn.IFS(IMDB4[[#This Row],[IMDb Score (1-10)]]&gt;=8,"Excellent",IMDB4[[#This Row],[IMDb Score (1-10)]]&gt;=7,"Good",IMDB4[[#This Row],[IMDb Score (1-10)]]&gt;=5,"Average",TRUE,"Poor")</f>
        <v>Average</v>
      </c>
      <c r="X2755" s="9" t="str">
        <f>IF(IMDB4[[#This Row],[Duration (min)]]&lt;90,"Short",IF(IMDB4[[#This Row],[Duration (min)]]&lt;=120,"Medium", "Long"))</f>
        <v>Long</v>
      </c>
    </row>
    <row r="2756" spans="1:24" x14ac:dyDescent="0.25">
      <c r="A2756" s="1" t="s">
        <v>1370</v>
      </c>
      <c r="B2756" s="2">
        <v>35180</v>
      </c>
      <c r="C2756" s="30">
        <f>YEAR(IMDB4[[#This Row],[Release Date]])</f>
        <v>1996</v>
      </c>
      <c r="D2756" s="30" t="str">
        <f>FLOOR(IMDB4[[#This Row],[Year]],10)&amp;"s"</f>
        <v>1990s</v>
      </c>
      <c r="E2756" s="1" t="s">
        <v>32</v>
      </c>
      <c r="F2756" s="1" t="s">
        <v>2</v>
      </c>
      <c r="G2756" s="1" t="s">
        <v>3</v>
      </c>
      <c r="H2756" s="1" t="s">
        <v>4</v>
      </c>
      <c r="I2756" s="1" t="s">
        <v>92</v>
      </c>
      <c r="J2756" s="1" t="s">
        <v>1371</v>
      </c>
      <c r="K2756" s="1" t="s">
        <v>1272</v>
      </c>
      <c r="L2756" s="30">
        <v>729</v>
      </c>
      <c r="M2756" s="30">
        <v>1292</v>
      </c>
      <c r="N2756" s="30">
        <v>300</v>
      </c>
      <c r="O2756" s="30">
        <v>0</v>
      </c>
      <c r="P2756" s="27">
        <v>6</v>
      </c>
      <c r="Q2756" s="30">
        <v>33</v>
      </c>
      <c r="R2756" s="30">
        <v>109</v>
      </c>
      <c r="S2756" s="9">
        <v>4109095</v>
      </c>
      <c r="T2756" s="9">
        <v>3000000</v>
      </c>
      <c r="U2756" s="9">
        <f>IMDB4[[#This Row],[Gross Revenue]]-IMDB4[[#This Row],[Budget]]</f>
        <v>1109095</v>
      </c>
      <c r="V2756" s="9" t="str">
        <f>IF(IMDB4[[#This Row],[Profit]]&gt;0,"Hit","Flop")</f>
        <v>Hit</v>
      </c>
      <c r="W2756" s="9" t="str" cm="1">
        <f t="array" ref="W2756">_xlfn.IFS(IMDB4[[#This Row],[IMDb Score (1-10)]]&gt;=8,"Excellent",IMDB4[[#This Row],[IMDb Score (1-10)]]&gt;=7,"Good",IMDB4[[#This Row],[IMDb Score (1-10)]]&gt;=5,"Average",TRUE,"Poor")</f>
        <v>Average</v>
      </c>
      <c r="X2756" s="9" t="str">
        <f>IF(IMDB4[[#This Row],[Duration (min)]]&lt;90,"Short",IF(IMDB4[[#This Row],[Duration (min)]]&lt;=120,"Medium", "Long"))</f>
        <v>Medium</v>
      </c>
    </row>
    <row r="2757" spans="1:24" x14ac:dyDescent="0.25">
      <c r="A2757" s="1" t="s">
        <v>3525</v>
      </c>
      <c r="B2757" s="2">
        <v>37818</v>
      </c>
      <c r="C2757" s="30">
        <f>YEAR(IMDB4[[#This Row],[Release Date]])</f>
        <v>2003</v>
      </c>
      <c r="D2757" s="30" t="str">
        <f>FLOOR(IMDB4[[#This Row],[Year]],10)&amp;"s"</f>
        <v>2000s</v>
      </c>
      <c r="E2757" s="1" t="s">
        <v>32</v>
      </c>
      <c r="F2757" s="1" t="s">
        <v>20</v>
      </c>
      <c r="G2757" s="1" t="s">
        <v>3</v>
      </c>
      <c r="H2757" s="1" t="s">
        <v>4</v>
      </c>
      <c r="I2757" s="1" t="s">
        <v>132</v>
      </c>
      <c r="J2757" s="1" t="s">
        <v>3526</v>
      </c>
      <c r="K2757" s="1" t="s">
        <v>3527</v>
      </c>
      <c r="L2757" s="30">
        <v>727</v>
      </c>
      <c r="M2757" s="30">
        <v>1310</v>
      </c>
      <c r="N2757" s="30">
        <v>22</v>
      </c>
      <c r="O2757" s="30">
        <v>0</v>
      </c>
      <c r="P2757" s="27">
        <v>6.7</v>
      </c>
      <c r="Q2757" s="30">
        <v>111</v>
      </c>
      <c r="R2757" s="30">
        <v>113</v>
      </c>
      <c r="S2757" s="9">
        <v>43601508</v>
      </c>
      <c r="T2757" s="9">
        <v>18000000</v>
      </c>
      <c r="U2757" s="9">
        <f>IMDB4[[#This Row],[Gross Revenue]]-IMDB4[[#This Row],[Budget]]</f>
        <v>25601508</v>
      </c>
      <c r="V2757" s="9" t="str">
        <f>IF(IMDB4[[#This Row],[Profit]]&gt;0,"Hit","Flop")</f>
        <v>Hit</v>
      </c>
      <c r="W2757" s="9" t="str" cm="1">
        <f t="array" ref="W2757">_xlfn.IFS(IMDB4[[#This Row],[IMDb Score (1-10)]]&gt;=8,"Excellent",IMDB4[[#This Row],[IMDb Score (1-10)]]&gt;=7,"Good",IMDB4[[#This Row],[IMDb Score (1-10)]]&gt;=5,"Average",TRUE,"Poor")</f>
        <v>Average</v>
      </c>
      <c r="X2757" s="9" t="str">
        <f>IF(IMDB4[[#This Row],[Duration (min)]]&lt;90,"Short",IF(IMDB4[[#This Row],[Duration (min)]]&lt;=120,"Medium", "Long"))</f>
        <v>Medium</v>
      </c>
    </row>
    <row r="2758" spans="1:24" x14ac:dyDescent="0.25">
      <c r="A2758" s="1" t="s">
        <v>6875</v>
      </c>
      <c r="B2758" s="2">
        <v>42230</v>
      </c>
      <c r="C2758" s="30">
        <f>YEAR(IMDB4[[#This Row],[Release Date]])</f>
        <v>2015</v>
      </c>
      <c r="D2758" s="30" t="str">
        <f>FLOOR(IMDB4[[#This Row],[Year]],10)&amp;"s"</f>
        <v>2010s</v>
      </c>
      <c r="E2758" s="1" t="s">
        <v>32</v>
      </c>
      <c r="F2758" s="1" t="s">
        <v>2</v>
      </c>
      <c r="G2758" s="1" t="s">
        <v>3</v>
      </c>
      <c r="H2758" s="1" t="s">
        <v>4</v>
      </c>
      <c r="I2758" s="1" t="s">
        <v>92</v>
      </c>
      <c r="J2758" s="1" t="s">
        <v>6876</v>
      </c>
      <c r="K2758" s="1" t="s">
        <v>6356</v>
      </c>
      <c r="L2758" s="30">
        <v>727</v>
      </c>
      <c r="M2758" s="30">
        <v>1836</v>
      </c>
      <c r="N2758" s="30">
        <v>57</v>
      </c>
      <c r="O2758" s="30">
        <v>10000</v>
      </c>
      <c r="P2758" s="27">
        <v>7.1</v>
      </c>
      <c r="Q2758" s="30">
        <v>322</v>
      </c>
      <c r="R2758" s="30">
        <v>95</v>
      </c>
      <c r="S2758" s="9">
        <v>3219029</v>
      </c>
      <c r="T2758" s="9">
        <v>5000000</v>
      </c>
      <c r="U2758" s="9">
        <f>IMDB4[[#This Row],[Gross Revenue]]-IMDB4[[#This Row],[Budget]]</f>
        <v>-1780971</v>
      </c>
      <c r="V2758" s="9" t="str">
        <f>IF(IMDB4[[#This Row],[Profit]]&gt;0,"Hit","Flop")</f>
        <v>Flop</v>
      </c>
      <c r="W2758" s="9" t="str" cm="1">
        <f t="array" ref="W2758">_xlfn.IFS(IMDB4[[#This Row],[IMDb Score (1-10)]]&gt;=8,"Excellent",IMDB4[[#This Row],[IMDb Score (1-10)]]&gt;=7,"Good",IMDB4[[#This Row],[IMDb Score (1-10)]]&gt;=5,"Average",TRUE,"Poor")</f>
        <v>Good</v>
      </c>
      <c r="X2758" s="9" t="str">
        <f>IF(IMDB4[[#This Row],[Duration (min)]]&lt;90,"Short",IF(IMDB4[[#This Row],[Duration (min)]]&lt;=120,"Medium", "Long"))</f>
        <v>Medium</v>
      </c>
    </row>
    <row r="2759" spans="1:24" x14ac:dyDescent="0.25">
      <c r="A2759" s="1" t="s">
        <v>70</v>
      </c>
      <c r="B2759" s="2">
        <v>19494</v>
      </c>
      <c r="C2759" s="30">
        <f>YEAR(IMDB4[[#This Row],[Release Date]])</f>
        <v>1953</v>
      </c>
      <c r="D2759" s="30" t="str">
        <f>FLOOR(IMDB4[[#This Row],[Year]],10)&amp;"s"</f>
        <v>1950s</v>
      </c>
      <c r="E2759" s="1" t="s">
        <v>32</v>
      </c>
      <c r="F2759" s="1" t="s">
        <v>9</v>
      </c>
      <c r="G2759" s="1" t="s">
        <v>3</v>
      </c>
      <c r="H2759" s="1" t="s">
        <v>4</v>
      </c>
      <c r="I2759" s="1" t="s">
        <v>21</v>
      </c>
      <c r="J2759" s="1" t="s">
        <v>71</v>
      </c>
      <c r="K2759" s="1" t="s">
        <v>72</v>
      </c>
      <c r="L2759" s="30">
        <v>726</v>
      </c>
      <c r="M2759" s="30">
        <v>1920</v>
      </c>
      <c r="N2759" s="30">
        <v>28</v>
      </c>
      <c r="O2759" s="30">
        <v>0</v>
      </c>
      <c r="P2759" s="27">
        <v>6.8</v>
      </c>
      <c r="Q2759" s="30">
        <v>42</v>
      </c>
      <c r="R2759" s="30">
        <v>135</v>
      </c>
      <c r="S2759" s="9">
        <v>36000000</v>
      </c>
      <c r="T2759" s="9">
        <v>5000000</v>
      </c>
      <c r="U2759" s="9">
        <f>IMDB4[[#This Row],[Gross Revenue]]-IMDB4[[#This Row],[Budget]]</f>
        <v>31000000</v>
      </c>
      <c r="V2759" s="9" t="str">
        <f>IF(IMDB4[[#This Row],[Profit]]&gt;0,"Hit","Flop")</f>
        <v>Hit</v>
      </c>
      <c r="W2759" s="9" t="str" cm="1">
        <f t="array" ref="W2759">_xlfn.IFS(IMDB4[[#This Row],[IMDb Score (1-10)]]&gt;=8,"Excellent",IMDB4[[#This Row],[IMDb Score (1-10)]]&gt;=7,"Good",IMDB4[[#This Row],[IMDb Score (1-10)]]&gt;=5,"Average",TRUE,"Poor")</f>
        <v>Average</v>
      </c>
      <c r="X2759" s="9" t="str">
        <f>IF(IMDB4[[#This Row],[Duration (min)]]&lt;90,"Short",IF(IMDB4[[#This Row],[Duration (min)]]&lt;=120,"Medium", "Long"))</f>
        <v>Long</v>
      </c>
    </row>
    <row r="2760" spans="1:24" x14ac:dyDescent="0.25">
      <c r="A2760" s="1" t="s">
        <v>3912</v>
      </c>
      <c r="B2760" s="2">
        <v>38425</v>
      </c>
      <c r="C2760" s="30">
        <f>YEAR(IMDB4[[#This Row],[Release Date]])</f>
        <v>2005</v>
      </c>
      <c r="D2760" s="30" t="str">
        <f>FLOOR(IMDB4[[#This Row],[Year]],10)&amp;"s"</f>
        <v>2000s</v>
      </c>
      <c r="E2760" s="1" t="s">
        <v>32</v>
      </c>
      <c r="F2760" s="1" t="s">
        <v>3904</v>
      </c>
      <c r="G2760" s="1" t="s">
        <v>2356</v>
      </c>
      <c r="H2760" s="1" t="s">
        <v>2357</v>
      </c>
      <c r="I2760" s="21" t="s">
        <v>5</v>
      </c>
      <c r="J2760" s="1" t="s">
        <v>3913</v>
      </c>
      <c r="K2760" s="1" t="s">
        <v>3914</v>
      </c>
      <c r="L2760" s="30">
        <v>724</v>
      </c>
      <c r="M2760" s="30">
        <v>2024</v>
      </c>
      <c r="N2760" s="30">
        <v>5</v>
      </c>
      <c r="O2760" s="30">
        <v>31</v>
      </c>
      <c r="P2760" s="27">
        <v>4.8</v>
      </c>
      <c r="Q2760" s="30">
        <v>4</v>
      </c>
      <c r="R2760" s="30">
        <v>160</v>
      </c>
      <c r="S2760" s="9">
        <v>49000</v>
      </c>
      <c r="T2760" s="9">
        <v>1500000</v>
      </c>
      <c r="U2760" s="9">
        <f>IMDB4[[#This Row],[Gross Revenue]]-IMDB4[[#This Row],[Budget]]</f>
        <v>-1451000</v>
      </c>
      <c r="V2760" s="9" t="str">
        <f>IF(IMDB4[[#This Row],[Profit]]&gt;0,"Hit","Flop")</f>
        <v>Flop</v>
      </c>
      <c r="W2760" s="9" t="str" cm="1">
        <f t="array" ref="W2760">_xlfn.IFS(IMDB4[[#This Row],[IMDb Score (1-10)]]&gt;=8,"Excellent",IMDB4[[#This Row],[IMDb Score (1-10)]]&gt;=7,"Good",IMDB4[[#This Row],[IMDb Score (1-10)]]&gt;=5,"Average",TRUE,"Poor")</f>
        <v>Poor</v>
      </c>
      <c r="X2760" s="9" t="str">
        <f>IF(IMDB4[[#This Row],[Duration (min)]]&lt;90,"Short",IF(IMDB4[[#This Row],[Duration (min)]]&lt;=120,"Medium", "Long"))</f>
        <v>Long</v>
      </c>
    </row>
    <row r="2761" spans="1:24" x14ac:dyDescent="0.25">
      <c r="A2761" s="1" t="s">
        <v>4441</v>
      </c>
      <c r="B2761" s="2">
        <v>38787</v>
      </c>
      <c r="C2761" s="30">
        <f>YEAR(IMDB4[[#This Row],[Release Date]])</f>
        <v>2006</v>
      </c>
      <c r="D2761" s="30" t="str">
        <f>FLOOR(IMDB4[[#This Row],[Year]],10)&amp;"s"</f>
        <v>2000s</v>
      </c>
      <c r="E2761" s="1" t="s">
        <v>32</v>
      </c>
      <c r="F2761" s="1" t="s">
        <v>91</v>
      </c>
      <c r="G2761" s="1" t="s">
        <v>3</v>
      </c>
      <c r="H2761" s="1" t="s">
        <v>4</v>
      </c>
      <c r="I2761" s="1" t="s">
        <v>92</v>
      </c>
      <c r="J2761" s="1" t="s">
        <v>2889</v>
      </c>
      <c r="K2761" s="1" t="s">
        <v>4077</v>
      </c>
      <c r="L2761" s="30">
        <v>723</v>
      </c>
      <c r="M2761" s="30">
        <v>3189</v>
      </c>
      <c r="N2761" s="30">
        <v>163</v>
      </c>
      <c r="O2761" s="30">
        <v>0</v>
      </c>
      <c r="P2761" s="27">
        <v>6.2</v>
      </c>
      <c r="Q2761" s="30">
        <v>210</v>
      </c>
      <c r="R2761" s="30">
        <v>121</v>
      </c>
      <c r="S2761" s="9">
        <v>80150343</v>
      </c>
      <c r="T2761" s="9">
        <v>10000000</v>
      </c>
      <c r="U2761" s="9">
        <f>IMDB4[[#This Row],[Gross Revenue]]-IMDB4[[#This Row],[Budget]]</f>
        <v>70150343</v>
      </c>
      <c r="V2761" s="9" t="str">
        <f>IF(IMDB4[[#This Row],[Profit]]&gt;0,"Hit","Flop")</f>
        <v>Hit</v>
      </c>
      <c r="W2761" s="9" t="str" cm="1">
        <f t="array" ref="W2761">_xlfn.IFS(IMDB4[[#This Row],[IMDb Score (1-10)]]&gt;=8,"Excellent",IMDB4[[#This Row],[IMDb Score (1-10)]]&gt;=7,"Good",IMDB4[[#This Row],[IMDb Score (1-10)]]&gt;=5,"Average",TRUE,"Poor")</f>
        <v>Average</v>
      </c>
      <c r="X2761" s="9" t="str">
        <f>IF(IMDB4[[#This Row],[Duration (min)]]&lt;90,"Short",IF(IMDB4[[#This Row],[Duration (min)]]&lt;=120,"Medium", "Long"))</f>
        <v>Long</v>
      </c>
    </row>
    <row r="2762" spans="1:24" x14ac:dyDescent="0.25">
      <c r="A2762" s="1" t="s">
        <v>894</v>
      </c>
      <c r="B2762" s="2">
        <v>33952</v>
      </c>
      <c r="C2762" s="30">
        <f>YEAR(IMDB4[[#This Row],[Release Date]])</f>
        <v>1992</v>
      </c>
      <c r="D2762" s="30" t="str">
        <f>FLOOR(IMDB4[[#This Row],[Year]],10)&amp;"s"</f>
        <v>1990s</v>
      </c>
      <c r="E2762" s="1" t="s">
        <v>32</v>
      </c>
      <c r="F2762" s="1" t="s">
        <v>20</v>
      </c>
      <c r="G2762" s="1" t="s">
        <v>3</v>
      </c>
      <c r="H2762" s="1" t="s">
        <v>4</v>
      </c>
      <c r="I2762" s="1" t="s">
        <v>92</v>
      </c>
      <c r="J2762" s="1" t="s">
        <v>895</v>
      </c>
      <c r="K2762" s="1" t="s">
        <v>896</v>
      </c>
      <c r="L2762" s="30">
        <v>723</v>
      </c>
      <c r="M2762" s="30">
        <v>3841</v>
      </c>
      <c r="N2762" s="30">
        <v>71</v>
      </c>
      <c r="O2762" s="30">
        <v>0</v>
      </c>
      <c r="P2762" s="27">
        <v>5.4</v>
      </c>
      <c r="Q2762" s="30">
        <v>21</v>
      </c>
      <c r="R2762" s="30">
        <v>117</v>
      </c>
      <c r="S2762" s="9">
        <v>70100000</v>
      </c>
      <c r="T2762" s="9">
        <v>40000000</v>
      </c>
      <c r="U2762" s="9">
        <f>IMDB4[[#This Row],[Gross Revenue]]-IMDB4[[#This Row],[Budget]]</f>
        <v>30100000</v>
      </c>
      <c r="V2762" s="9" t="str">
        <f>IF(IMDB4[[#This Row],[Profit]]&gt;0,"Hit","Flop")</f>
        <v>Hit</v>
      </c>
      <c r="W2762" s="9" t="str" cm="1">
        <f t="array" ref="W2762">_xlfn.IFS(IMDB4[[#This Row],[IMDb Score (1-10)]]&gt;=8,"Excellent",IMDB4[[#This Row],[IMDb Score (1-10)]]&gt;=7,"Good",IMDB4[[#This Row],[IMDb Score (1-10)]]&gt;=5,"Average",TRUE,"Poor")</f>
        <v>Average</v>
      </c>
      <c r="X2762" s="9" t="str">
        <f>IF(IMDB4[[#This Row],[Duration (min)]]&lt;90,"Short",IF(IMDB4[[#This Row],[Duration (min)]]&lt;=120,"Medium", "Long"))</f>
        <v>Medium</v>
      </c>
    </row>
    <row r="2763" spans="1:24" x14ac:dyDescent="0.25">
      <c r="A2763" s="1" t="s">
        <v>4735</v>
      </c>
      <c r="B2763" s="2">
        <v>39290</v>
      </c>
      <c r="C2763" s="30">
        <f>YEAR(IMDB4[[#This Row],[Release Date]])</f>
        <v>2007</v>
      </c>
      <c r="D2763" s="30" t="str">
        <f>FLOOR(IMDB4[[#This Row],[Year]],10)&amp;"s"</f>
        <v>2000s</v>
      </c>
      <c r="E2763" s="1" t="s">
        <v>32</v>
      </c>
      <c r="F2763" s="1" t="s">
        <v>91</v>
      </c>
      <c r="G2763" s="1" t="s">
        <v>3</v>
      </c>
      <c r="H2763" s="1" t="s">
        <v>4</v>
      </c>
      <c r="I2763" s="1" t="s">
        <v>92</v>
      </c>
      <c r="J2763" s="1" t="s">
        <v>2889</v>
      </c>
      <c r="K2763" s="1" t="s">
        <v>4077</v>
      </c>
      <c r="L2763" s="30">
        <v>723</v>
      </c>
      <c r="M2763" s="30">
        <v>3492</v>
      </c>
      <c r="N2763" s="30">
        <v>163</v>
      </c>
      <c r="O2763" s="30">
        <v>0</v>
      </c>
      <c r="P2763" s="27">
        <v>5.9</v>
      </c>
      <c r="Q2763" s="30">
        <v>190</v>
      </c>
      <c r="R2763" s="30">
        <v>96</v>
      </c>
      <c r="S2763" s="9">
        <v>63270259</v>
      </c>
      <c r="T2763" s="9">
        <v>10000000</v>
      </c>
      <c r="U2763" s="9">
        <f>IMDB4[[#This Row],[Gross Revenue]]-IMDB4[[#This Row],[Budget]]</f>
        <v>53270259</v>
      </c>
      <c r="V2763" s="9" t="str">
        <f>IF(IMDB4[[#This Row],[Profit]]&gt;0,"Hit","Flop")</f>
        <v>Hit</v>
      </c>
      <c r="W2763" s="9" t="str" cm="1">
        <f t="array" ref="W2763">_xlfn.IFS(IMDB4[[#This Row],[IMDb Score (1-10)]]&gt;=8,"Excellent",IMDB4[[#This Row],[IMDb Score (1-10)]]&gt;=7,"Good",IMDB4[[#This Row],[IMDb Score (1-10)]]&gt;=5,"Average",TRUE,"Poor")</f>
        <v>Average</v>
      </c>
      <c r="X2763" s="9" t="str">
        <f>IF(IMDB4[[#This Row],[Duration (min)]]&lt;90,"Short",IF(IMDB4[[#This Row],[Duration (min)]]&lt;=120,"Medium", "Long"))</f>
        <v>Medium</v>
      </c>
    </row>
    <row r="2764" spans="1:24" x14ac:dyDescent="0.25">
      <c r="A2764" s="1" t="s">
        <v>2424</v>
      </c>
      <c r="B2764" s="2">
        <v>36663</v>
      </c>
      <c r="C2764" s="30">
        <f>YEAR(IMDB4[[#This Row],[Release Date]])</f>
        <v>2000</v>
      </c>
      <c r="D2764" s="30" t="str">
        <f>FLOOR(IMDB4[[#This Row],[Year]],10)&amp;"s"</f>
        <v>2000s</v>
      </c>
      <c r="E2764" s="1" t="s">
        <v>32</v>
      </c>
      <c r="F2764" s="1" t="s">
        <v>20</v>
      </c>
      <c r="G2764" s="1" t="s">
        <v>3</v>
      </c>
      <c r="H2764" s="1" t="s">
        <v>4</v>
      </c>
      <c r="I2764" s="1" t="s">
        <v>92</v>
      </c>
      <c r="J2764" s="1" t="s">
        <v>895</v>
      </c>
      <c r="K2764" s="1" t="s">
        <v>2425</v>
      </c>
      <c r="L2764" s="30">
        <v>723</v>
      </c>
      <c r="M2764" s="30">
        <v>3939</v>
      </c>
      <c r="N2764" s="30">
        <v>41</v>
      </c>
      <c r="O2764" s="30">
        <v>0</v>
      </c>
      <c r="P2764" s="27">
        <v>6.1</v>
      </c>
      <c r="Q2764" s="30">
        <v>55</v>
      </c>
      <c r="R2764" s="30">
        <v>98</v>
      </c>
      <c r="S2764" s="9">
        <v>57176582</v>
      </c>
      <c r="T2764" s="9">
        <v>9500000</v>
      </c>
      <c r="U2764" s="9">
        <f>IMDB4[[#This Row],[Gross Revenue]]-IMDB4[[#This Row],[Budget]]</f>
        <v>47676582</v>
      </c>
      <c r="V2764" s="9" t="str">
        <f>IF(IMDB4[[#This Row],[Profit]]&gt;0,"Hit","Flop")</f>
        <v>Hit</v>
      </c>
      <c r="W2764" s="9" t="str" cm="1">
        <f t="array" ref="W2764">_xlfn.IFS(IMDB4[[#This Row],[IMDb Score (1-10)]]&gt;=8,"Excellent",IMDB4[[#This Row],[IMDb Score (1-10)]]&gt;=7,"Good",IMDB4[[#This Row],[IMDb Score (1-10)]]&gt;=5,"Average",TRUE,"Poor")</f>
        <v>Average</v>
      </c>
      <c r="X2764" s="9" t="str">
        <f>IF(IMDB4[[#This Row],[Duration (min)]]&lt;90,"Short",IF(IMDB4[[#This Row],[Duration (min)]]&lt;=120,"Medium", "Long"))</f>
        <v>Medium</v>
      </c>
    </row>
    <row r="2765" spans="1:24" x14ac:dyDescent="0.25">
      <c r="A2765" s="1" t="s">
        <v>5634</v>
      </c>
      <c r="B2765" s="2">
        <v>40444</v>
      </c>
      <c r="C2765" s="30">
        <f>YEAR(IMDB4[[#This Row],[Release Date]])</f>
        <v>2010</v>
      </c>
      <c r="D2765" s="30" t="str">
        <f>FLOOR(IMDB4[[#This Row],[Year]],10)&amp;"s"</f>
        <v>2010s</v>
      </c>
      <c r="E2765" s="1" t="s">
        <v>32</v>
      </c>
      <c r="F2765" s="1" t="s">
        <v>91</v>
      </c>
      <c r="G2765" s="1" t="s">
        <v>3</v>
      </c>
      <c r="H2765" s="1" t="s">
        <v>338</v>
      </c>
      <c r="I2765" s="1" t="s">
        <v>92</v>
      </c>
      <c r="J2765" s="1" t="s">
        <v>2889</v>
      </c>
      <c r="K2765" s="1" t="s">
        <v>5351</v>
      </c>
      <c r="L2765" s="30">
        <v>723</v>
      </c>
      <c r="M2765" s="30">
        <v>1978</v>
      </c>
      <c r="N2765" s="30">
        <v>52</v>
      </c>
      <c r="O2765" s="30">
        <v>12000</v>
      </c>
      <c r="P2765" s="27">
        <v>5.6</v>
      </c>
      <c r="Q2765" s="30">
        <v>178</v>
      </c>
      <c r="R2765" s="30">
        <v>90</v>
      </c>
      <c r="S2765" s="9">
        <v>45670855</v>
      </c>
      <c r="T2765" s="9">
        <v>20000000</v>
      </c>
      <c r="U2765" s="9">
        <f>IMDB4[[#This Row],[Gross Revenue]]-IMDB4[[#This Row],[Budget]]</f>
        <v>25670855</v>
      </c>
      <c r="V2765" s="9" t="str">
        <f>IF(IMDB4[[#This Row],[Profit]]&gt;0,"Hit","Flop")</f>
        <v>Hit</v>
      </c>
      <c r="W2765" s="9" t="str" cm="1">
        <f t="array" ref="W2765">_xlfn.IFS(IMDB4[[#This Row],[IMDb Score (1-10)]]&gt;=8,"Excellent",IMDB4[[#This Row],[IMDb Score (1-10)]]&gt;=7,"Good",IMDB4[[#This Row],[IMDb Score (1-10)]]&gt;=5,"Average",TRUE,"Poor")</f>
        <v>Average</v>
      </c>
      <c r="X2765" s="9" t="str">
        <f>IF(IMDB4[[#This Row],[Duration (min)]]&lt;90,"Short",IF(IMDB4[[#This Row],[Duration (min)]]&lt;=120,"Medium", "Long"))</f>
        <v>Medium</v>
      </c>
    </row>
    <row r="2766" spans="1:24" x14ac:dyDescent="0.25">
      <c r="A2766" s="1" t="s">
        <v>3038</v>
      </c>
      <c r="B2766" s="2">
        <v>37311</v>
      </c>
      <c r="C2766" s="30">
        <f>YEAR(IMDB4[[#This Row],[Release Date]])</f>
        <v>2002</v>
      </c>
      <c r="D2766" s="30" t="str">
        <f>FLOOR(IMDB4[[#This Row],[Year]],10)&amp;"s"</f>
        <v>2000s</v>
      </c>
      <c r="E2766" s="1" t="s">
        <v>32</v>
      </c>
      <c r="F2766" s="1" t="s">
        <v>20</v>
      </c>
      <c r="G2766" s="1" t="s">
        <v>3</v>
      </c>
      <c r="H2766" s="1" t="s">
        <v>4</v>
      </c>
      <c r="I2766" s="1" t="s">
        <v>92</v>
      </c>
      <c r="J2766" s="1" t="s">
        <v>895</v>
      </c>
      <c r="K2766" s="1" t="s">
        <v>3039</v>
      </c>
      <c r="L2766" s="30">
        <v>723</v>
      </c>
      <c r="M2766" s="30">
        <v>3712</v>
      </c>
      <c r="N2766" s="30">
        <v>7</v>
      </c>
      <c r="O2766" s="30">
        <v>981</v>
      </c>
      <c r="P2766" s="27">
        <v>5.8</v>
      </c>
      <c r="Q2766" s="30">
        <v>26</v>
      </c>
      <c r="R2766" s="30">
        <v>85</v>
      </c>
      <c r="S2766" s="9">
        <v>32983713</v>
      </c>
      <c r="T2766" s="9">
        <v>20000000</v>
      </c>
      <c r="U2766" s="9">
        <f>IMDB4[[#This Row],[Gross Revenue]]-IMDB4[[#This Row],[Budget]]</f>
        <v>12983713</v>
      </c>
      <c r="V2766" s="9" t="str">
        <f>IF(IMDB4[[#This Row],[Profit]]&gt;0,"Hit","Flop")</f>
        <v>Hit</v>
      </c>
      <c r="W2766" s="9" t="str" cm="1">
        <f t="array" ref="W2766">_xlfn.IFS(IMDB4[[#This Row],[IMDb Score (1-10)]]&gt;=8,"Excellent",IMDB4[[#This Row],[IMDb Score (1-10)]]&gt;=7,"Good",IMDB4[[#This Row],[IMDb Score (1-10)]]&gt;=5,"Average",TRUE,"Poor")</f>
        <v>Average</v>
      </c>
      <c r="X2766" s="9" t="str">
        <f>IF(IMDB4[[#This Row],[Duration (min)]]&lt;90,"Short",IF(IMDB4[[#This Row],[Duration (min)]]&lt;=120,"Medium", "Long"))</f>
        <v>Short</v>
      </c>
    </row>
    <row r="2767" spans="1:24" x14ac:dyDescent="0.25">
      <c r="A2767" s="1" t="s">
        <v>5350</v>
      </c>
      <c r="B2767" s="2">
        <v>40051</v>
      </c>
      <c r="C2767" s="30">
        <f>YEAR(IMDB4[[#This Row],[Release Date]])</f>
        <v>2009</v>
      </c>
      <c r="D2767" s="30" t="str">
        <f>FLOOR(IMDB4[[#This Row],[Year]],10)&amp;"s"</f>
        <v>2000s</v>
      </c>
      <c r="E2767" s="1" t="s">
        <v>32</v>
      </c>
      <c r="F2767" s="1" t="s">
        <v>91</v>
      </c>
      <c r="G2767" s="1" t="s">
        <v>3</v>
      </c>
      <c r="H2767" s="1" t="s">
        <v>338</v>
      </c>
      <c r="I2767" s="1" t="s">
        <v>92</v>
      </c>
      <c r="J2767" s="1" t="s">
        <v>2889</v>
      </c>
      <c r="K2767" s="1" t="s">
        <v>5351</v>
      </c>
      <c r="L2767" s="30">
        <v>723</v>
      </c>
      <c r="M2767" s="30">
        <v>3101</v>
      </c>
      <c r="N2767" s="30">
        <v>52</v>
      </c>
      <c r="O2767" s="30">
        <v>0</v>
      </c>
      <c r="P2767" s="27">
        <v>6</v>
      </c>
      <c r="Q2767" s="30">
        <v>156</v>
      </c>
      <c r="R2767" s="30">
        <v>92</v>
      </c>
      <c r="S2767" s="9">
        <v>27669413</v>
      </c>
      <c r="T2767" s="9">
        <v>11000000</v>
      </c>
      <c r="U2767" s="9">
        <f>IMDB4[[#This Row],[Gross Revenue]]-IMDB4[[#This Row],[Budget]]</f>
        <v>16669413</v>
      </c>
      <c r="V2767" s="9" t="str">
        <f>IF(IMDB4[[#This Row],[Profit]]&gt;0,"Hit","Flop")</f>
        <v>Hit</v>
      </c>
      <c r="W2767" s="9" t="str" cm="1">
        <f t="array" ref="W2767">_xlfn.IFS(IMDB4[[#This Row],[IMDb Score (1-10)]]&gt;=8,"Excellent",IMDB4[[#This Row],[IMDb Score (1-10)]]&gt;=7,"Good",IMDB4[[#This Row],[IMDb Score (1-10)]]&gt;=5,"Average",TRUE,"Poor")</f>
        <v>Average</v>
      </c>
      <c r="X2767" s="9" t="str">
        <f>IF(IMDB4[[#This Row],[Duration (min)]]&lt;90,"Short",IF(IMDB4[[#This Row],[Duration (min)]]&lt;=120,"Medium", "Long"))</f>
        <v>Medium</v>
      </c>
    </row>
    <row r="2768" spans="1:24" x14ac:dyDescent="0.25">
      <c r="A2768" s="1" t="s">
        <v>1290</v>
      </c>
      <c r="B2768" s="2">
        <v>34918</v>
      </c>
      <c r="C2768" s="30">
        <f>YEAR(IMDB4[[#This Row],[Release Date]])</f>
        <v>1995</v>
      </c>
      <c r="D2768" s="30" t="str">
        <f>FLOOR(IMDB4[[#This Row],[Year]],10)&amp;"s"</f>
        <v>1990s</v>
      </c>
      <c r="E2768" s="1" t="s">
        <v>32</v>
      </c>
      <c r="F2768" s="1" t="s">
        <v>20</v>
      </c>
      <c r="G2768" s="1" t="s">
        <v>3</v>
      </c>
      <c r="H2768" s="1" t="s">
        <v>4</v>
      </c>
      <c r="I2768" s="1" t="s">
        <v>92</v>
      </c>
      <c r="J2768" s="1" t="s">
        <v>895</v>
      </c>
      <c r="K2768" s="1" t="s">
        <v>427</v>
      </c>
      <c r="L2768" s="30">
        <v>723</v>
      </c>
      <c r="M2768" s="30">
        <v>2348</v>
      </c>
      <c r="N2768" s="30">
        <v>0</v>
      </c>
      <c r="O2768" s="30">
        <v>1000</v>
      </c>
      <c r="P2768" s="27">
        <v>4.5</v>
      </c>
      <c r="Q2768" s="30">
        <v>34</v>
      </c>
      <c r="R2768" s="30">
        <v>100</v>
      </c>
      <c r="S2768" s="9">
        <v>19900000</v>
      </c>
      <c r="T2768" s="9">
        <v>20000000</v>
      </c>
      <c r="U2768" s="9">
        <f>IMDB4[[#This Row],[Gross Revenue]]-IMDB4[[#This Row],[Budget]]</f>
        <v>-100000</v>
      </c>
      <c r="V2768" s="9" t="str">
        <f>IF(IMDB4[[#This Row],[Profit]]&gt;0,"Hit","Flop")</f>
        <v>Flop</v>
      </c>
      <c r="W2768" s="9" t="str" cm="1">
        <f t="array" ref="W2768">_xlfn.IFS(IMDB4[[#This Row],[IMDb Score (1-10)]]&gt;=8,"Excellent",IMDB4[[#This Row],[IMDb Score (1-10)]]&gt;=7,"Good",IMDB4[[#This Row],[IMDb Score (1-10)]]&gt;=5,"Average",TRUE,"Poor")</f>
        <v>Poor</v>
      </c>
      <c r="X2768" s="9" t="str">
        <f>IF(IMDB4[[#This Row],[Duration (min)]]&lt;90,"Short",IF(IMDB4[[#This Row],[Duration (min)]]&lt;=120,"Medium", "Long"))</f>
        <v>Medium</v>
      </c>
    </row>
    <row r="2769" spans="1:24" x14ac:dyDescent="0.25">
      <c r="A2769" s="1" t="s">
        <v>2888</v>
      </c>
      <c r="B2769" s="2">
        <v>36933</v>
      </c>
      <c r="C2769" s="30">
        <f>YEAR(IMDB4[[#This Row],[Release Date]])</f>
        <v>2001</v>
      </c>
      <c r="D2769" s="30" t="str">
        <f>FLOOR(IMDB4[[#This Row],[Year]],10)&amp;"s"</f>
        <v>2000s</v>
      </c>
      <c r="E2769" s="1" t="s">
        <v>32</v>
      </c>
      <c r="F2769" s="1" t="s">
        <v>2</v>
      </c>
      <c r="G2769" s="1" t="s">
        <v>3</v>
      </c>
      <c r="H2769" s="1" t="s">
        <v>4</v>
      </c>
      <c r="I2769" s="1" t="s">
        <v>92</v>
      </c>
      <c r="J2769" s="1" t="s">
        <v>2889</v>
      </c>
      <c r="K2769" s="1" t="s">
        <v>2890</v>
      </c>
      <c r="L2769" s="30">
        <v>723</v>
      </c>
      <c r="M2769" s="30">
        <v>793</v>
      </c>
      <c r="N2769" s="30">
        <v>0</v>
      </c>
      <c r="O2769" s="30">
        <v>0</v>
      </c>
      <c r="P2769" s="27">
        <v>6.8</v>
      </c>
      <c r="Q2769" s="30">
        <v>150</v>
      </c>
      <c r="R2769" s="30">
        <v>124</v>
      </c>
      <c r="S2769" s="9">
        <v>19719930</v>
      </c>
      <c r="T2769" s="9">
        <v>45000000</v>
      </c>
      <c r="U2769" s="9">
        <f>IMDB4[[#This Row],[Gross Revenue]]-IMDB4[[#This Row],[Budget]]</f>
        <v>-25280070</v>
      </c>
      <c r="V2769" s="9" t="str">
        <f>IF(IMDB4[[#This Row],[Profit]]&gt;0,"Hit","Flop")</f>
        <v>Flop</v>
      </c>
      <c r="W2769" s="9" t="str" cm="1">
        <f t="array" ref="W2769">_xlfn.IFS(IMDB4[[#This Row],[IMDb Score (1-10)]]&gt;=8,"Excellent",IMDB4[[#This Row],[IMDb Score (1-10)]]&gt;=7,"Good",IMDB4[[#This Row],[IMDb Score (1-10)]]&gt;=5,"Average",TRUE,"Poor")</f>
        <v>Average</v>
      </c>
      <c r="X2769" s="9" t="str">
        <f>IF(IMDB4[[#This Row],[Duration (min)]]&lt;90,"Short",IF(IMDB4[[#This Row],[Duration (min)]]&lt;=120,"Medium", "Long"))</f>
        <v>Long</v>
      </c>
    </row>
    <row r="2770" spans="1:24" x14ac:dyDescent="0.25">
      <c r="A2770" s="1" t="s">
        <v>757</v>
      </c>
      <c r="B2770" s="2">
        <v>32596</v>
      </c>
      <c r="C2770" s="30">
        <f>YEAR(IMDB4[[#This Row],[Release Date]])</f>
        <v>1989</v>
      </c>
      <c r="D2770" s="30" t="str">
        <f>FLOOR(IMDB4[[#This Row],[Year]],10)&amp;"s"</f>
        <v>1980s</v>
      </c>
      <c r="E2770" s="1" t="s">
        <v>32</v>
      </c>
      <c r="F2770" s="1" t="s">
        <v>40</v>
      </c>
      <c r="G2770" s="1" t="s">
        <v>3</v>
      </c>
      <c r="H2770" s="1" t="s">
        <v>4</v>
      </c>
      <c r="I2770" s="1" t="s">
        <v>84</v>
      </c>
      <c r="J2770" s="1" t="s">
        <v>758</v>
      </c>
      <c r="K2770" s="1" t="s">
        <v>759</v>
      </c>
      <c r="L2770" s="30">
        <v>723</v>
      </c>
      <c r="M2770" s="30">
        <v>2368</v>
      </c>
      <c r="N2770" s="30">
        <v>6</v>
      </c>
      <c r="O2770" s="30">
        <v>0</v>
      </c>
      <c r="P2770" s="27">
        <v>5.5</v>
      </c>
      <c r="Q2770" s="30">
        <v>11</v>
      </c>
      <c r="R2770" s="30">
        <v>105</v>
      </c>
      <c r="S2770" s="9">
        <v>8508843</v>
      </c>
      <c r="T2770" s="9">
        <v>18000000</v>
      </c>
      <c r="U2770" s="9">
        <f>IMDB4[[#This Row],[Gross Revenue]]-IMDB4[[#This Row],[Budget]]</f>
        <v>-9491157</v>
      </c>
      <c r="V2770" s="9" t="str">
        <f>IF(IMDB4[[#This Row],[Profit]]&gt;0,"Hit","Flop")</f>
        <v>Flop</v>
      </c>
      <c r="W2770" s="9" t="str" cm="1">
        <f t="array" ref="W2770">_xlfn.IFS(IMDB4[[#This Row],[IMDb Score (1-10)]]&gt;=8,"Excellent",IMDB4[[#This Row],[IMDb Score (1-10)]]&gt;=7,"Good",IMDB4[[#This Row],[IMDb Score (1-10)]]&gt;=5,"Average",TRUE,"Poor")</f>
        <v>Average</v>
      </c>
      <c r="X2770" s="9" t="str">
        <f>IF(IMDB4[[#This Row],[Duration (min)]]&lt;90,"Short",IF(IMDB4[[#This Row],[Duration (min)]]&lt;=120,"Medium", "Long"))</f>
        <v>Medium</v>
      </c>
    </row>
    <row r="2771" spans="1:24" x14ac:dyDescent="0.25">
      <c r="A2771" s="1" t="s">
        <v>4118</v>
      </c>
      <c r="B2771" s="2">
        <v>38633</v>
      </c>
      <c r="C2771" s="30">
        <f>YEAR(IMDB4[[#This Row],[Release Date]])</f>
        <v>2005</v>
      </c>
      <c r="D2771" s="30" t="str">
        <f>FLOOR(IMDB4[[#This Row],[Year]],10)&amp;"s"</f>
        <v>2000s</v>
      </c>
      <c r="E2771" s="1" t="s">
        <v>32</v>
      </c>
      <c r="F2771" s="1" t="s">
        <v>20</v>
      </c>
      <c r="G2771" s="1" t="s">
        <v>3</v>
      </c>
      <c r="H2771" s="1" t="s">
        <v>4</v>
      </c>
      <c r="I2771" s="1" t="s">
        <v>132</v>
      </c>
      <c r="J2771" s="1" t="s">
        <v>758</v>
      </c>
      <c r="K2771" s="1" t="s">
        <v>4119</v>
      </c>
      <c r="L2771" s="30">
        <v>723</v>
      </c>
      <c r="M2771" s="30">
        <v>1615</v>
      </c>
      <c r="N2771" s="30">
        <v>15</v>
      </c>
      <c r="O2771" s="30">
        <v>0</v>
      </c>
      <c r="P2771" s="27">
        <v>6.3</v>
      </c>
      <c r="Q2771" s="30">
        <v>142</v>
      </c>
      <c r="R2771" s="30">
        <v>103</v>
      </c>
      <c r="S2771" s="9">
        <v>6061759</v>
      </c>
      <c r="T2771" s="9">
        <v>17000000</v>
      </c>
      <c r="U2771" s="9">
        <f>IMDB4[[#This Row],[Gross Revenue]]-IMDB4[[#This Row],[Budget]]</f>
        <v>-10938241</v>
      </c>
      <c r="V2771" s="9" t="str">
        <f>IF(IMDB4[[#This Row],[Profit]]&gt;0,"Hit","Flop")</f>
        <v>Flop</v>
      </c>
      <c r="W2771" s="9" t="str" cm="1">
        <f t="array" ref="W2771">_xlfn.IFS(IMDB4[[#This Row],[IMDb Score (1-10)]]&gt;=8,"Excellent",IMDB4[[#This Row],[IMDb Score (1-10)]]&gt;=7,"Good",IMDB4[[#This Row],[IMDb Score (1-10)]]&gt;=5,"Average",TRUE,"Poor")</f>
        <v>Average</v>
      </c>
      <c r="X2771" s="9" t="str">
        <f>IF(IMDB4[[#This Row],[Duration (min)]]&lt;90,"Short",IF(IMDB4[[#This Row],[Duration (min)]]&lt;=120,"Medium", "Long"))</f>
        <v>Medium</v>
      </c>
    </row>
    <row r="2772" spans="1:24" x14ac:dyDescent="0.25">
      <c r="A2772" s="1" t="s">
        <v>5789</v>
      </c>
      <c r="B2772" s="2">
        <v>40846</v>
      </c>
      <c r="C2772" s="30">
        <f>YEAR(IMDB4[[#This Row],[Release Date]])</f>
        <v>2011</v>
      </c>
      <c r="D2772" s="30" t="str">
        <f>FLOOR(IMDB4[[#This Row],[Year]],10)&amp;"s"</f>
        <v>2010s</v>
      </c>
      <c r="E2772" s="1" t="s">
        <v>32</v>
      </c>
      <c r="F2772" s="1" t="s">
        <v>20</v>
      </c>
      <c r="G2772" s="1" t="s">
        <v>3</v>
      </c>
      <c r="H2772" s="1" t="s">
        <v>4</v>
      </c>
      <c r="I2772" s="1" t="s">
        <v>92</v>
      </c>
      <c r="J2772" s="1" t="s">
        <v>5790</v>
      </c>
      <c r="K2772" s="1" t="s">
        <v>4539</v>
      </c>
      <c r="L2772" s="30">
        <v>722</v>
      </c>
      <c r="M2772" s="30">
        <v>3229</v>
      </c>
      <c r="N2772" s="30">
        <v>176</v>
      </c>
      <c r="O2772" s="30">
        <v>27000</v>
      </c>
      <c r="P2772" s="27">
        <v>6.8</v>
      </c>
      <c r="Q2772" s="30">
        <v>371</v>
      </c>
      <c r="R2772" s="30">
        <v>131</v>
      </c>
      <c r="S2772" s="9">
        <v>169076745</v>
      </c>
      <c r="T2772" s="9">
        <v>32500000</v>
      </c>
      <c r="U2772" s="9">
        <f>IMDB4[[#This Row],[Gross Revenue]]-IMDB4[[#This Row],[Budget]]</f>
        <v>136576745</v>
      </c>
      <c r="V2772" s="9" t="str">
        <f>IF(IMDB4[[#This Row],[Profit]]&gt;0,"Hit","Flop")</f>
        <v>Hit</v>
      </c>
      <c r="W2772" s="9" t="str" cm="1">
        <f t="array" ref="W2772">_xlfn.IFS(IMDB4[[#This Row],[IMDb Score (1-10)]]&gt;=8,"Excellent",IMDB4[[#This Row],[IMDb Score (1-10)]]&gt;=7,"Good",IMDB4[[#This Row],[IMDb Score (1-10)]]&gt;=5,"Average",TRUE,"Poor")</f>
        <v>Average</v>
      </c>
      <c r="X2772" s="9" t="str">
        <f>IF(IMDB4[[#This Row],[Duration (min)]]&lt;90,"Short",IF(IMDB4[[#This Row],[Duration (min)]]&lt;=120,"Medium", "Long"))</f>
        <v>Long</v>
      </c>
    </row>
    <row r="2773" spans="1:24" x14ac:dyDescent="0.25">
      <c r="A2773" s="1" t="s">
        <v>1545</v>
      </c>
      <c r="B2773" s="2">
        <v>35643</v>
      </c>
      <c r="C2773" s="30">
        <f>YEAR(IMDB4[[#This Row],[Release Date]])</f>
        <v>1997</v>
      </c>
      <c r="D2773" s="30" t="str">
        <f>FLOOR(IMDB4[[#This Row],[Year]],10)&amp;"s"</f>
        <v>1990s</v>
      </c>
      <c r="E2773" s="1" t="s">
        <v>32</v>
      </c>
      <c r="F2773" s="1" t="s">
        <v>91</v>
      </c>
      <c r="G2773" s="1" t="s">
        <v>3</v>
      </c>
      <c r="H2773" s="1" t="s">
        <v>83</v>
      </c>
      <c r="I2773" s="1" t="s">
        <v>92</v>
      </c>
      <c r="J2773" s="1" t="s">
        <v>1546</v>
      </c>
      <c r="K2773" s="1" t="s">
        <v>1230</v>
      </c>
      <c r="L2773" s="30">
        <v>722</v>
      </c>
      <c r="M2773" s="30">
        <v>2525</v>
      </c>
      <c r="N2773" s="30">
        <v>545</v>
      </c>
      <c r="O2773" s="30">
        <v>10000</v>
      </c>
      <c r="P2773" s="27">
        <v>6.7</v>
      </c>
      <c r="Q2773" s="30">
        <v>172</v>
      </c>
      <c r="R2773" s="30">
        <v>130</v>
      </c>
      <c r="S2773" s="9">
        <v>26616590</v>
      </c>
      <c r="T2773" s="9">
        <v>60000000</v>
      </c>
      <c r="U2773" s="9">
        <f>IMDB4[[#This Row],[Gross Revenue]]-IMDB4[[#This Row],[Budget]]</f>
        <v>-33383410</v>
      </c>
      <c r="V2773" s="9" t="str">
        <f>IF(IMDB4[[#This Row],[Profit]]&gt;0,"Hit","Flop")</f>
        <v>Flop</v>
      </c>
      <c r="W2773" s="9" t="str" cm="1">
        <f t="array" ref="W2773">_xlfn.IFS(IMDB4[[#This Row],[IMDb Score (1-10)]]&gt;=8,"Excellent",IMDB4[[#This Row],[IMDb Score (1-10)]]&gt;=7,"Good",IMDB4[[#This Row],[IMDb Score (1-10)]]&gt;=5,"Average",TRUE,"Poor")</f>
        <v>Average</v>
      </c>
      <c r="X2773" s="9" t="str">
        <f>IF(IMDB4[[#This Row],[Duration (min)]]&lt;90,"Short",IF(IMDB4[[#This Row],[Duration (min)]]&lt;=120,"Medium", "Long"))</f>
        <v>Long</v>
      </c>
    </row>
    <row r="2774" spans="1:24" x14ac:dyDescent="0.25">
      <c r="A2774" s="1" t="s">
        <v>3973</v>
      </c>
      <c r="B2774" s="2">
        <v>38508</v>
      </c>
      <c r="C2774" s="30">
        <f>YEAR(IMDB4[[#This Row],[Release Date]])</f>
        <v>2005</v>
      </c>
      <c r="D2774" s="30" t="str">
        <f>FLOOR(IMDB4[[#This Row],[Year]],10)&amp;"s"</f>
        <v>2000s</v>
      </c>
      <c r="E2774" s="1" t="s">
        <v>32</v>
      </c>
      <c r="F2774" s="1" t="s">
        <v>9</v>
      </c>
      <c r="G2774" s="1" t="s">
        <v>3</v>
      </c>
      <c r="H2774" s="1" t="s">
        <v>4</v>
      </c>
      <c r="I2774" s="1" t="s">
        <v>132</v>
      </c>
      <c r="J2774" s="1" t="s">
        <v>1546</v>
      </c>
      <c r="K2774" s="1" t="s">
        <v>1796</v>
      </c>
      <c r="L2774" s="30">
        <v>722</v>
      </c>
      <c r="M2774" s="30">
        <v>2859</v>
      </c>
      <c r="N2774" s="30">
        <v>41</v>
      </c>
      <c r="O2774" s="30">
        <v>0</v>
      </c>
      <c r="P2774" s="27">
        <v>6.8</v>
      </c>
      <c r="Q2774" s="30">
        <v>90</v>
      </c>
      <c r="R2774" s="30">
        <v>118</v>
      </c>
      <c r="S2774" s="9">
        <v>4280577</v>
      </c>
      <c r="T2774" s="9">
        <v>10000000</v>
      </c>
      <c r="U2774" s="9">
        <f>IMDB4[[#This Row],[Gross Revenue]]-IMDB4[[#This Row],[Budget]]</f>
        <v>-5719423</v>
      </c>
      <c r="V2774" s="9" t="str">
        <f>IF(IMDB4[[#This Row],[Profit]]&gt;0,"Hit","Flop")</f>
        <v>Flop</v>
      </c>
      <c r="W2774" s="9" t="str" cm="1">
        <f t="array" ref="W2774">_xlfn.IFS(IMDB4[[#This Row],[IMDb Score (1-10)]]&gt;=8,"Excellent",IMDB4[[#This Row],[IMDb Score (1-10)]]&gt;=7,"Good",IMDB4[[#This Row],[IMDb Score (1-10)]]&gt;=5,"Average",TRUE,"Poor")</f>
        <v>Average</v>
      </c>
      <c r="X2774" s="9" t="str">
        <f>IF(IMDB4[[#This Row],[Duration (min)]]&lt;90,"Short",IF(IMDB4[[#This Row],[Duration (min)]]&lt;=120,"Medium", "Long"))</f>
        <v>Medium</v>
      </c>
    </row>
    <row r="2775" spans="1:24" x14ac:dyDescent="0.25">
      <c r="A2775" s="1" t="s">
        <v>914</v>
      </c>
      <c r="B2775" s="2">
        <v>33865</v>
      </c>
      <c r="C2775" s="30">
        <f>YEAR(IMDB4[[#This Row],[Release Date]])</f>
        <v>1992</v>
      </c>
      <c r="D2775" s="30" t="str">
        <f>FLOOR(IMDB4[[#This Row],[Year]],10)&amp;"s"</f>
        <v>1990s</v>
      </c>
      <c r="E2775" s="1" t="s">
        <v>32</v>
      </c>
      <c r="F2775" s="1" t="s">
        <v>2</v>
      </c>
      <c r="G2775" s="1" t="s">
        <v>3</v>
      </c>
      <c r="H2775" s="1" t="s">
        <v>4</v>
      </c>
      <c r="I2775" s="1" t="s">
        <v>92</v>
      </c>
      <c r="J2775" s="1" t="s">
        <v>915</v>
      </c>
      <c r="K2775" s="1" t="s">
        <v>916</v>
      </c>
      <c r="L2775" s="30">
        <v>722</v>
      </c>
      <c r="M2775" s="30">
        <v>1201</v>
      </c>
      <c r="N2775" s="30">
        <v>261</v>
      </c>
      <c r="O2775" s="30">
        <v>247</v>
      </c>
      <c r="P2775" s="27">
        <v>6.8</v>
      </c>
      <c r="Q2775" s="30">
        <v>19</v>
      </c>
      <c r="R2775" s="30">
        <v>103</v>
      </c>
      <c r="S2775" s="9">
        <v>1100000</v>
      </c>
      <c r="T2775" s="9">
        <v>5000000</v>
      </c>
      <c r="U2775" s="9">
        <f>IMDB4[[#This Row],[Gross Revenue]]-IMDB4[[#This Row],[Budget]]</f>
        <v>-3900000</v>
      </c>
      <c r="V2775" s="9" t="str">
        <f>IF(IMDB4[[#This Row],[Profit]]&gt;0,"Hit","Flop")</f>
        <v>Flop</v>
      </c>
      <c r="W2775" s="9" t="str" cm="1">
        <f t="array" ref="W2775">_xlfn.IFS(IMDB4[[#This Row],[IMDb Score (1-10)]]&gt;=8,"Excellent",IMDB4[[#This Row],[IMDb Score (1-10)]]&gt;=7,"Good",IMDB4[[#This Row],[IMDb Score (1-10)]]&gt;=5,"Average",TRUE,"Poor")</f>
        <v>Average</v>
      </c>
      <c r="X2775" s="9" t="str">
        <f>IF(IMDB4[[#This Row],[Duration (min)]]&lt;90,"Short",IF(IMDB4[[#This Row],[Duration (min)]]&lt;=120,"Medium", "Long"))</f>
        <v>Medium</v>
      </c>
    </row>
    <row r="2776" spans="1:24" x14ac:dyDescent="0.25">
      <c r="A2776" s="1" t="s">
        <v>5070</v>
      </c>
      <c r="B2776" s="2">
        <v>39525</v>
      </c>
      <c r="C2776" s="30">
        <f>YEAR(IMDB4[[#This Row],[Release Date]])</f>
        <v>2008</v>
      </c>
      <c r="D2776" s="30" t="str">
        <f>FLOOR(IMDB4[[#This Row],[Year]],10)&amp;"s"</f>
        <v>2000s</v>
      </c>
      <c r="E2776" s="1" t="s">
        <v>32</v>
      </c>
      <c r="F2776" s="1" t="s">
        <v>61</v>
      </c>
      <c r="G2776" s="1" t="s">
        <v>3</v>
      </c>
      <c r="H2776" s="1" t="s">
        <v>4</v>
      </c>
      <c r="I2776" s="1" t="s">
        <v>84</v>
      </c>
      <c r="J2776" s="1" t="s">
        <v>5071</v>
      </c>
      <c r="K2776" s="1" t="s">
        <v>5072</v>
      </c>
      <c r="L2776" s="30">
        <v>721</v>
      </c>
      <c r="M2776" s="30">
        <v>2453</v>
      </c>
      <c r="N2776" s="30">
        <v>258</v>
      </c>
      <c r="O2776" s="30">
        <v>376</v>
      </c>
      <c r="P2776" s="27">
        <v>5.0999999999999996</v>
      </c>
      <c r="Q2776" s="30">
        <v>47</v>
      </c>
      <c r="R2776" s="30">
        <v>94</v>
      </c>
      <c r="S2776" s="9">
        <v>11508423</v>
      </c>
      <c r="T2776" s="9">
        <v>23000000</v>
      </c>
      <c r="U2776" s="9">
        <f>IMDB4[[#This Row],[Gross Revenue]]-IMDB4[[#This Row],[Budget]]</f>
        <v>-11491577</v>
      </c>
      <c r="V2776" s="9" t="str">
        <f>IF(IMDB4[[#This Row],[Profit]]&gt;0,"Hit","Flop")</f>
        <v>Flop</v>
      </c>
      <c r="W2776" s="9" t="str" cm="1">
        <f t="array" ref="W2776">_xlfn.IFS(IMDB4[[#This Row],[IMDb Score (1-10)]]&gt;=8,"Excellent",IMDB4[[#This Row],[IMDb Score (1-10)]]&gt;=7,"Good",IMDB4[[#This Row],[IMDb Score (1-10)]]&gt;=5,"Average",TRUE,"Poor")</f>
        <v>Average</v>
      </c>
      <c r="X2776" s="9" t="str">
        <f>IF(IMDB4[[#This Row],[Duration (min)]]&lt;90,"Short",IF(IMDB4[[#This Row],[Duration (min)]]&lt;=120,"Medium", "Long"))</f>
        <v>Medium</v>
      </c>
    </row>
    <row r="2777" spans="1:24" x14ac:dyDescent="0.25">
      <c r="A2777" s="1" t="s">
        <v>1761</v>
      </c>
      <c r="B2777" s="2">
        <v>35940</v>
      </c>
      <c r="C2777" s="30">
        <f>YEAR(IMDB4[[#This Row],[Release Date]])</f>
        <v>1998</v>
      </c>
      <c r="D2777" s="30" t="str">
        <f>FLOOR(IMDB4[[#This Row],[Year]],10)&amp;"s"</f>
        <v>1990s</v>
      </c>
      <c r="E2777" s="1" t="s">
        <v>32</v>
      </c>
      <c r="F2777" s="1" t="s">
        <v>20</v>
      </c>
      <c r="G2777" s="1" t="s">
        <v>3</v>
      </c>
      <c r="H2777" s="1" t="s">
        <v>338</v>
      </c>
      <c r="I2777" s="1" t="s">
        <v>132</v>
      </c>
      <c r="J2777" s="1" t="s">
        <v>1762</v>
      </c>
      <c r="K2777" s="1" t="s">
        <v>1763</v>
      </c>
      <c r="L2777" s="30">
        <v>721</v>
      </c>
      <c r="M2777" s="30">
        <v>1805</v>
      </c>
      <c r="N2777" s="30">
        <v>799</v>
      </c>
      <c r="O2777" s="30">
        <v>679</v>
      </c>
      <c r="P2777" s="27">
        <v>6.4</v>
      </c>
      <c r="Q2777" s="30">
        <v>32</v>
      </c>
      <c r="R2777" s="30">
        <v>82</v>
      </c>
      <c r="S2777" s="9">
        <v>9975684</v>
      </c>
      <c r="T2777" s="9">
        <v>13000000</v>
      </c>
      <c r="U2777" s="9">
        <f>IMDB4[[#This Row],[Gross Revenue]]-IMDB4[[#This Row],[Budget]]</f>
        <v>-3024316</v>
      </c>
      <c r="V2777" s="9" t="str">
        <f>IF(IMDB4[[#This Row],[Profit]]&gt;0,"Hit","Flop")</f>
        <v>Flop</v>
      </c>
      <c r="W2777" s="9" t="str" cm="1">
        <f t="array" ref="W2777">_xlfn.IFS(IMDB4[[#This Row],[IMDb Score (1-10)]]&gt;=8,"Excellent",IMDB4[[#This Row],[IMDb Score (1-10)]]&gt;=7,"Good",IMDB4[[#This Row],[IMDb Score (1-10)]]&gt;=5,"Average",TRUE,"Poor")</f>
        <v>Average</v>
      </c>
      <c r="X2777" s="9" t="str">
        <f>IF(IMDB4[[#This Row],[Duration (min)]]&lt;90,"Short",IF(IMDB4[[#This Row],[Duration (min)]]&lt;=120,"Medium", "Long"))</f>
        <v>Short</v>
      </c>
    </row>
    <row r="2778" spans="1:24" x14ac:dyDescent="0.25">
      <c r="A2778" s="1" t="s">
        <v>688</v>
      </c>
      <c r="B2778" s="2">
        <v>32228</v>
      </c>
      <c r="C2778" s="30">
        <f>YEAR(IMDB4[[#This Row],[Release Date]])</f>
        <v>1988</v>
      </c>
      <c r="D2778" s="30" t="str">
        <f>FLOOR(IMDB4[[#This Row],[Year]],10)&amp;"s"</f>
        <v>1980s</v>
      </c>
      <c r="E2778" s="1" t="s">
        <v>32</v>
      </c>
      <c r="F2778" s="1" t="s">
        <v>9</v>
      </c>
      <c r="G2778" s="1" t="s">
        <v>3</v>
      </c>
      <c r="H2778" s="1" t="s">
        <v>4</v>
      </c>
      <c r="I2778" s="1" t="s">
        <v>92</v>
      </c>
      <c r="J2778" s="1" t="s">
        <v>689</v>
      </c>
      <c r="K2778" s="1" t="s">
        <v>531</v>
      </c>
      <c r="L2778" s="30">
        <v>721</v>
      </c>
      <c r="M2778" s="30">
        <v>1966</v>
      </c>
      <c r="N2778" s="30">
        <v>0</v>
      </c>
      <c r="O2778" s="30">
        <v>816</v>
      </c>
      <c r="P2778" s="27">
        <v>7.3</v>
      </c>
      <c r="Q2778" s="30">
        <v>40</v>
      </c>
      <c r="R2778" s="30">
        <v>110</v>
      </c>
      <c r="S2778" s="9">
        <v>3468572</v>
      </c>
      <c r="T2778" s="9">
        <v>4000000</v>
      </c>
      <c r="U2778" s="9">
        <f>IMDB4[[#This Row],[Gross Revenue]]-IMDB4[[#This Row],[Budget]]</f>
        <v>-531428</v>
      </c>
      <c r="V2778" s="9" t="str">
        <f>IF(IMDB4[[#This Row],[Profit]]&gt;0,"Hit","Flop")</f>
        <v>Flop</v>
      </c>
      <c r="W2778" s="9" t="str" cm="1">
        <f t="array" ref="W2778">_xlfn.IFS(IMDB4[[#This Row],[IMDb Score (1-10)]]&gt;=8,"Excellent",IMDB4[[#This Row],[IMDb Score (1-10)]]&gt;=7,"Good",IMDB4[[#This Row],[IMDb Score (1-10)]]&gt;=5,"Average",TRUE,"Poor")</f>
        <v>Good</v>
      </c>
      <c r="X2778" s="9" t="str">
        <f>IF(IMDB4[[#This Row],[Duration (min)]]&lt;90,"Short",IF(IMDB4[[#This Row],[Duration (min)]]&lt;=120,"Medium", "Long"))</f>
        <v>Medium</v>
      </c>
    </row>
    <row r="2779" spans="1:24" x14ac:dyDescent="0.25">
      <c r="A2779" s="1" t="s">
        <v>823</v>
      </c>
      <c r="B2779" s="2">
        <v>33505</v>
      </c>
      <c r="C2779" s="30">
        <f>YEAR(IMDB4[[#This Row],[Release Date]])</f>
        <v>1991</v>
      </c>
      <c r="D2779" s="30" t="str">
        <f>FLOOR(IMDB4[[#This Row],[Year]],10)&amp;"s"</f>
        <v>1990s</v>
      </c>
      <c r="E2779" s="1" t="s">
        <v>32</v>
      </c>
      <c r="F2779" s="1" t="s">
        <v>77</v>
      </c>
      <c r="G2779" s="1" t="s">
        <v>3</v>
      </c>
      <c r="H2779" s="1" t="s">
        <v>4</v>
      </c>
      <c r="I2779" s="1" t="s">
        <v>132</v>
      </c>
      <c r="J2779" s="1" t="s">
        <v>620</v>
      </c>
      <c r="K2779" s="1" t="s">
        <v>824</v>
      </c>
      <c r="L2779" s="30">
        <v>721</v>
      </c>
      <c r="M2779" s="30">
        <v>2000</v>
      </c>
      <c r="N2779" s="30">
        <v>0</v>
      </c>
      <c r="O2779" s="30">
        <v>125</v>
      </c>
      <c r="P2779" s="27">
        <v>3.8</v>
      </c>
      <c r="Q2779" s="30">
        <v>17</v>
      </c>
      <c r="R2779" s="30">
        <v>107</v>
      </c>
      <c r="S2779" s="9">
        <v>869325</v>
      </c>
      <c r="T2779" s="9">
        <v>6000000</v>
      </c>
      <c r="U2779" s="9">
        <f>IMDB4[[#This Row],[Gross Revenue]]-IMDB4[[#This Row],[Budget]]</f>
        <v>-5130675</v>
      </c>
      <c r="V2779" s="9" t="str">
        <f>IF(IMDB4[[#This Row],[Profit]]&gt;0,"Hit","Flop")</f>
        <v>Flop</v>
      </c>
      <c r="W2779" s="9" t="str" cm="1">
        <f t="array" ref="W2779">_xlfn.IFS(IMDB4[[#This Row],[IMDb Score (1-10)]]&gt;=8,"Excellent",IMDB4[[#This Row],[IMDb Score (1-10)]]&gt;=7,"Good",IMDB4[[#This Row],[IMDb Score (1-10)]]&gt;=5,"Average",TRUE,"Poor")</f>
        <v>Poor</v>
      </c>
      <c r="X2779" s="9" t="str">
        <f>IF(IMDB4[[#This Row],[Duration (min)]]&lt;90,"Short",IF(IMDB4[[#This Row],[Duration (min)]]&lt;=120,"Medium", "Long"))</f>
        <v>Medium</v>
      </c>
    </row>
    <row r="2780" spans="1:24" x14ac:dyDescent="0.25">
      <c r="A2780" s="1" t="s">
        <v>619</v>
      </c>
      <c r="B2780" s="2">
        <v>32120</v>
      </c>
      <c r="C2780" s="30">
        <f>YEAR(IMDB4[[#This Row],[Release Date]])</f>
        <v>1987</v>
      </c>
      <c r="D2780" s="30" t="str">
        <f>FLOOR(IMDB4[[#This Row],[Year]],10)&amp;"s"</f>
        <v>1980s</v>
      </c>
      <c r="E2780" s="1" t="s">
        <v>32</v>
      </c>
      <c r="F2780" s="1" t="s">
        <v>40</v>
      </c>
      <c r="G2780" s="1" t="s">
        <v>3</v>
      </c>
      <c r="H2780" s="1" t="s">
        <v>4</v>
      </c>
      <c r="I2780" s="1" t="s">
        <v>92</v>
      </c>
      <c r="J2780" s="1" t="s">
        <v>620</v>
      </c>
      <c r="K2780" s="1" t="s">
        <v>621</v>
      </c>
      <c r="L2780" s="30">
        <v>721</v>
      </c>
      <c r="M2780" s="30">
        <v>1700</v>
      </c>
      <c r="N2780" s="30">
        <v>101</v>
      </c>
      <c r="O2780" s="30">
        <v>550</v>
      </c>
      <c r="P2780" s="27">
        <v>4.8</v>
      </c>
      <c r="Q2780" s="30">
        <v>15</v>
      </c>
      <c r="R2780" s="30">
        <v>87</v>
      </c>
      <c r="S2780" s="9">
        <v>800000</v>
      </c>
      <c r="T2780" s="9">
        <v>4000000</v>
      </c>
      <c r="U2780" s="9">
        <f>IMDB4[[#This Row],[Gross Revenue]]-IMDB4[[#This Row],[Budget]]</f>
        <v>-3200000</v>
      </c>
      <c r="V2780" s="9" t="str">
        <f>IF(IMDB4[[#This Row],[Profit]]&gt;0,"Hit","Flop")</f>
        <v>Flop</v>
      </c>
      <c r="W2780" s="9" t="str" cm="1">
        <f t="array" ref="W2780">_xlfn.IFS(IMDB4[[#This Row],[IMDb Score (1-10)]]&gt;=8,"Excellent",IMDB4[[#This Row],[IMDb Score (1-10)]]&gt;=7,"Good",IMDB4[[#This Row],[IMDb Score (1-10)]]&gt;=5,"Average",TRUE,"Poor")</f>
        <v>Poor</v>
      </c>
      <c r="X2780" s="9" t="str">
        <f>IF(IMDB4[[#This Row],[Duration (min)]]&lt;90,"Short",IF(IMDB4[[#This Row],[Duration (min)]]&lt;=120,"Medium", "Long"))</f>
        <v>Short</v>
      </c>
    </row>
    <row r="2781" spans="1:24" x14ac:dyDescent="0.25">
      <c r="A2781" s="1" t="s">
        <v>1121</v>
      </c>
      <c r="B2781" s="2">
        <v>34381</v>
      </c>
      <c r="C2781" s="30">
        <f>YEAR(IMDB4[[#This Row],[Release Date]])</f>
        <v>1994</v>
      </c>
      <c r="D2781" s="30" t="str">
        <f>FLOOR(IMDB4[[#This Row],[Year]],10)&amp;"s"</f>
        <v>1990s</v>
      </c>
      <c r="E2781" s="1" t="s">
        <v>32</v>
      </c>
      <c r="F2781" s="1" t="s">
        <v>77</v>
      </c>
      <c r="G2781" s="1" t="s">
        <v>3</v>
      </c>
      <c r="H2781" s="1" t="s">
        <v>4</v>
      </c>
      <c r="I2781" s="1" t="s">
        <v>92</v>
      </c>
      <c r="J2781" s="1" t="s">
        <v>689</v>
      </c>
      <c r="K2781" s="1" t="s">
        <v>1122</v>
      </c>
      <c r="L2781" s="30">
        <v>720</v>
      </c>
      <c r="M2781" s="30">
        <v>2630</v>
      </c>
      <c r="N2781" s="30">
        <v>295</v>
      </c>
      <c r="O2781" s="30">
        <v>15000</v>
      </c>
      <c r="P2781" s="27">
        <v>7.6</v>
      </c>
      <c r="Q2781" s="30">
        <v>118</v>
      </c>
      <c r="R2781" s="30">
        <v>98</v>
      </c>
      <c r="S2781" s="9">
        <v>50693162</v>
      </c>
      <c r="T2781" s="9">
        <v>23000000</v>
      </c>
      <c r="U2781" s="9">
        <f>IMDB4[[#This Row],[Gross Revenue]]-IMDB4[[#This Row],[Budget]]</f>
        <v>27693162</v>
      </c>
      <c r="V2781" s="9" t="str">
        <f>IF(IMDB4[[#This Row],[Profit]]&gt;0,"Hit","Flop")</f>
        <v>Hit</v>
      </c>
      <c r="W2781" s="9" t="str" cm="1">
        <f t="array" ref="W2781">_xlfn.IFS(IMDB4[[#This Row],[IMDb Score (1-10)]]&gt;=8,"Excellent",IMDB4[[#This Row],[IMDb Score (1-10)]]&gt;=7,"Good",IMDB4[[#This Row],[IMDb Score (1-10)]]&gt;=5,"Average",TRUE,"Poor")</f>
        <v>Good</v>
      </c>
      <c r="X2781" s="9" t="str">
        <f>IF(IMDB4[[#This Row],[Duration (min)]]&lt;90,"Short",IF(IMDB4[[#This Row],[Duration (min)]]&lt;=120,"Medium", "Long"))</f>
        <v>Medium</v>
      </c>
    </row>
    <row r="2782" spans="1:24" x14ac:dyDescent="0.25">
      <c r="A2782" s="1" t="s">
        <v>873</v>
      </c>
      <c r="B2782" s="2">
        <v>33420</v>
      </c>
      <c r="C2782" s="30">
        <f>YEAR(IMDB4[[#This Row],[Release Date]])</f>
        <v>1991</v>
      </c>
      <c r="D2782" s="30" t="str">
        <f>FLOOR(IMDB4[[#This Row],[Year]],10)&amp;"s"</f>
        <v>1990s</v>
      </c>
      <c r="E2782" s="1" t="s">
        <v>32</v>
      </c>
      <c r="F2782" s="1" t="s">
        <v>61</v>
      </c>
      <c r="G2782" s="1" t="s">
        <v>3</v>
      </c>
      <c r="H2782" s="1" t="s">
        <v>4</v>
      </c>
      <c r="I2782" s="1" t="s">
        <v>92</v>
      </c>
      <c r="J2782" s="1" t="s">
        <v>689</v>
      </c>
      <c r="K2782" s="1" t="s">
        <v>531</v>
      </c>
      <c r="L2782" s="30">
        <v>720</v>
      </c>
      <c r="M2782" s="30">
        <v>3044</v>
      </c>
      <c r="N2782" s="30">
        <v>0</v>
      </c>
      <c r="O2782" s="30">
        <v>0</v>
      </c>
      <c r="P2782" s="27">
        <v>7.2</v>
      </c>
      <c r="Q2782" s="30">
        <v>82</v>
      </c>
      <c r="R2782" s="30">
        <v>140</v>
      </c>
      <c r="S2782" s="9">
        <v>35183792</v>
      </c>
      <c r="T2782" s="9">
        <v>38000000</v>
      </c>
      <c r="U2782" s="9">
        <f>IMDB4[[#This Row],[Gross Revenue]]-IMDB4[[#This Row],[Budget]]</f>
        <v>-2816208</v>
      </c>
      <c r="V2782" s="9" t="str">
        <f>IF(IMDB4[[#This Row],[Profit]]&gt;0,"Hit","Flop")</f>
        <v>Flop</v>
      </c>
      <c r="W2782" s="9" t="str" cm="1">
        <f t="array" ref="W2782">_xlfn.IFS(IMDB4[[#This Row],[IMDb Score (1-10)]]&gt;=8,"Excellent",IMDB4[[#This Row],[IMDb Score (1-10)]]&gt;=7,"Good",IMDB4[[#This Row],[IMDb Score (1-10)]]&gt;=5,"Average",TRUE,"Poor")</f>
        <v>Good</v>
      </c>
      <c r="X2782" s="9" t="str">
        <f>IF(IMDB4[[#This Row],[Duration (min)]]&lt;90,"Short",IF(IMDB4[[#This Row],[Duration (min)]]&lt;=120,"Medium", "Long"))</f>
        <v>Long</v>
      </c>
    </row>
    <row r="2783" spans="1:24" x14ac:dyDescent="0.25">
      <c r="A2783" s="1" t="s">
        <v>4701</v>
      </c>
      <c r="B2783" s="2">
        <v>39357</v>
      </c>
      <c r="C2783" s="30">
        <f>YEAR(IMDB4[[#This Row],[Release Date]])</f>
        <v>2007</v>
      </c>
      <c r="D2783" s="30" t="str">
        <f>FLOOR(IMDB4[[#This Row],[Year]],10)&amp;"s"</f>
        <v>2000s</v>
      </c>
      <c r="E2783" s="1" t="s">
        <v>32</v>
      </c>
      <c r="F2783" s="1" t="s">
        <v>20</v>
      </c>
      <c r="G2783" s="1" t="s">
        <v>3</v>
      </c>
      <c r="H2783" s="1" t="s">
        <v>4</v>
      </c>
      <c r="I2783" s="1" t="s">
        <v>84</v>
      </c>
      <c r="J2783" s="1" t="s">
        <v>4702</v>
      </c>
      <c r="K2783" s="1" t="s">
        <v>1434</v>
      </c>
      <c r="L2783" s="30">
        <v>720</v>
      </c>
      <c r="M2783" s="30">
        <v>3327</v>
      </c>
      <c r="N2783" s="30">
        <v>26</v>
      </c>
      <c r="O2783" s="30">
        <v>590</v>
      </c>
      <c r="P2783" s="27">
        <v>5.9</v>
      </c>
      <c r="Q2783" s="30">
        <v>93</v>
      </c>
      <c r="R2783" s="30">
        <v>99</v>
      </c>
      <c r="S2783" s="9">
        <v>25584685</v>
      </c>
      <c r="T2783" s="9">
        <v>20000000</v>
      </c>
      <c r="U2783" s="9">
        <f>IMDB4[[#This Row],[Gross Revenue]]-IMDB4[[#This Row],[Budget]]</f>
        <v>5584685</v>
      </c>
      <c r="V2783" s="9" t="str">
        <f>IF(IMDB4[[#This Row],[Profit]]&gt;0,"Hit","Flop")</f>
        <v>Hit</v>
      </c>
      <c r="W2783" s="9" t="str" cm="1">
        <f t="array" ref="W2783">_xlfn.IFS(IMDB4[[#This Row],[IMDb Score (1-10)]]&gt;=8,"Excellent",IMDB4[[#This Row],[IMDb Score (1-10)]]&gt;=7,"Good",IMDB4[[#This Row],[IMDb Score (1-10)]]&gt;=5,"Average",TRUE,"Poor")</f>
        <v>Average</v>
      </c>
      <c r="X2783" s="9" t="str">
        <f>IF(IMDB4[[#This Row],[Duration (min)]]&lt;90,"Short",IF(IMDB4[[#This Row],[Duration (min)]]&lt;=120,"Medium", "Long"))</f>
        <v>Medium</v>
      </c>
    </row>
    <row r="2784" spans="1:24" x14ac:dyDescent="0.25">
      <c r="A2784" s="1" t="s">
        <v>4651</v>
      </c>
      <c r="B2784" s="2">
        <v>39371</v>
      </c>
      <c r="C2784" s="30">
        <f>YEAR(IMDB4[[#This Row],[Release Date]])</f>
        <v>2007</v>
      </c>
      <c r="D2784" s="30" t="str">
        <f>FLOOR(IMDB4[[#This Row],[Year]],10)&amp;"s"</f>
        <v>2000s</v>
      </c>
      <c r="E2784" s="1" t="s">
        <v>32</v>
      </c>
      <c r="F2784" s="1" t="s">
        <v>20</v>
      </c>
      <c r="G2784" s="1" t="s">
        <v>3</v>
      </c>
      <c r="H2784" s="1" t="s">
        <v>4</v>
      </c>
      <c r="I2784" s="1" t="s">
        <v>84</v>
      </c>
      <c r="J2784" s="1" t="s">
        <v>2783</v>
      </c>
      <c r="K2784" s="1" t="s">
        <v>2900</v>
      </c>
      <c r="L2784" s="30">
        <v>719</v>
      </c>
      <c r="M2784" s="30">
        <v>1673</v>
      </c>
      <c r="N2784" s="30">
        <v>163</v>
      </c>
      <c r="O2784" s="30">
        <v>0</v>
      </c>
      <c r="P2784" s="27">
        <v>6.7</v>
      </c>
      <c r="Q2784" s="30">
        <v>219</v>
      </c>
      <c r="R2784" s="30">
        <v>117</v>
      </c>
      <c r="S2784" s="9">
        <v>118823091</v>
      </c>
      <c r="T2784" s="9">
        <v>75000000</v>
      </c>
      <c r="U2784" s="9">
        <f>IMDB4[[#This Row],[Gross Revenue]]-IMDB4[[#This Row],[Budget]]</f>
        <v>43823091</v>
      </c>
      <c r="V2784" s="9" t="str">
        <f>IF(IMDB4[[#This Row],[Profit]]&gt;0,"Hit","Flop")</f>
        <v>Hit</v>
      </c>
      <c r="W2784" s="9" t="str" cm="1">
        <f t="array" ref="W2784">_xlfn.IFS(IMDB4[[#This Row],[IMDb Score (1-10)]]&gt;=8,"Excellent",IMDB4[[#This Row],[IMDb Score (1-10)]]&gt;=7,"Good",IMDB4[[#This Row],[IMDb Score (1-10)]]&gt;=5,"Average",TRUE,"Poor")</f>
        <v>Average</v>
      </c>
      <c r="X2784" s="9" t="str">
        <f>IF(IMDB4[[#This Row],[Duration (min)]]&lt;90,"Short",IF(IMDB4[[#This Row],[Duration (min)]]&lt;=120,"Medium", "Long"))</f>
        <v>Medium</v>
      </c>
    </row>
    <row r="2785" spans="1:24" x14ac:dyDescent="0.25">
      <c r="A2785" s="1" t="s">
        <v>2782</v>
      </c>
      <c r="B2785" s="2">
        <v>37110</v>
      </c>
      <c r="C2785" s="30">
        <f>YEAR(IMDB4[[#This Row],[Release Date]])</f>
        <v>2001</v>
      </c>
      <c r="D2785" s="30" t="str">
        <f>FLOOR(IMDB4[[#This Row],[Year]],10)&amp;"s"</f>
        <v>2000s</v>
      </c>
      <c r="E2785" s="1" t="s">
        <v>32</v>
      </c>
      <c r="F2785" s="1" t="s">
        <v>20</v>
      </c>
      <c r="G2785" s="1" t="s">
        <v>3</v>
      </c>
      <c r="H2785" s="1" t="s">
        <v>4</v>
      </c>
      <c r="I2785" s="1" t="s">
        <v>84</v>
      </c>
      <c r="J2785" s="1" t="s">
        <v>2783</v>
      </c>
      <c r="K2785" s="1" t="s">
        <v>2784</v>
      </c>
      <c r="L2785" s="30">
        <v>719</v>
      </c>
      <c r="M2785" s="30">
        <v>2446</v>
      </c>
      <c r="N2785" s="30">
        <v>49</v>
      </c>
      <c r="O2785" s="30">
        <v>0</v>
      </c>
      <c r="P2785" s="27">
        <v>4.0999999999999996</v>
      </c>
      <c r="Q2785" s="30">
        <v>46</v>
      </c>
      <c r="R2785" s="30">
        <v>85</v>
      </c>
      <c r="S2785" s="9">
        <v>4356743</v>
      </c>
      <c r="T2785" s="9">
        <v>16000000</v>
      </c>
      <c r="U2785" s="9">
        <f>IMDB4[[#This Row],[Gross Revenue]]-IMDB4[[#This Row],[Budget]]</f>
        <v>-11643257</v>
      </c>
      <c r="V2785" s="9" t="str">
        <f>IF(IMDB4[[#This Row],[Profit]]&gt;0,"Hit","Flop")</f>
        <v>Flop</v>
      </c>
      <c r="W2785" s="9" t="str" cm="1">
        <f t="array" ref="W2785">_xlfn.IFS(IMDB4[[#This Row],[IMDb Score (1-10)]]&gt;=8,"Excellent",IMDB4[[#This Row],[IMDb Score (1-10)]]&gt;=7,"Good",IMDB4[[#This Row],[IMDb Score (1-10)]]&gt;=5,"Average",TRUE,"Poor")</f>
        <v>Poor</v>
      </c>
      <c r="X2785" s="9" t="str">
        <f>IF(IMDB4[[#This Row],[Duration (min)]]&lt;90,"Short",IF(IMDB4[[#This Row],[Duration (min)]]&lt;=120,"Medium", "Long"))</f>
        <v>Short</v>
      </c>
    </row>
    <row r="2786" spans="1:24" x14ac:dyDescent="0.25">
      <c r="A2786" s="1" t="s">
        <v>1347</v>
      </c>
      <c r="B2786" s="2">
        <v>35320</v>
      </c>
      <c r="C2786" s="30">
        <f>YEAR(IMDB4[[#This Row],[Release Date]])</f>
        <v>1996</v>
      </c>
      <c r="D2786" s="30" t="str">
        <f>FLOOR(IMDB4[[#This Row],[Year]],10)&amp;"s"</f>
        <v>1990s</v>
      </c>
      <c r="E2786" s="1" t="s">
        <v>32</v>
      </c>
      <c r="F2786" s="1" t="s">
        <v>20</v>
      </c>
      <c r="G2786" s="1" t="s">
        <v>3</v>
      </c>
      <c r="H2786" s="1" t="s">
        <v>4</v>
      </c>
      <c r="I2786" s="1" t="s">
        <v>92</v>
      </c>
      <c r="J2786" s="1" t="s">
        <v>1348</v>
      </c>
      <c r="K2786" s="1" t="s">
        <v>1349</v>
      </c>
      <c r="L2786" s="30">
        <v>718</v>
      </c>
      <c r="M2786" s="30">
        <v>2240</v>
      </c>
      <c r="N2786" s="30">
        <v>737</v>
      </c>
      <c r="O2786" s="30">
        <v>824</v>
      </c>
      <c r="P2786" s="27">
        <v>6.8</v>
      </c>
      <c r="Q2786" s="30">
        <v>50</v>
      </c>
      <c r="R2786" s="30">
        <v>92</v>
      </c>
      <c r="S2786" s="9">
        <v>14891000</v>
      </c>
      <c r="T2786" s="9">
        <v>7000000</v>
      </c>
      <c r="U2786" s="9">
        <f>IMDB4[[#This Row],[Gross Revenue]]-IMDB4[[#This Row],[Budget]]</f>
        <v>7891000</v>
      </c>
      <c r="V2786" s="9" t="str">
        <f>IF(IMDB4[[#This Row],[Profit]]&gt;0,"Hit","Flop")</f>
        <v>Hit</v>
      </c>
      <c r="W2786" s="9" t="str" cm="1">
        <f t="array" ref="W2786">_xlfn.IFS(IMDB4[[#This Row],[IMDb Score (1-10)]]&gt;=8,"Excellent",IMDB4[[#This Row],[IMDb Score (1-10)]]&gt;=7,"Good",IMDB4[[#This Row],[IMDb Score (1-10)]]&gt;=5,"Average",TRUE,"Poor")</f>
        <v>Average</v>
      </c>
      <c r="X2786" s="9" t="str">
        <f>IF(IMDB4[[#This Row],[Duration (min)]]&lt;90,"Short",IF(IMDB4[[#This Row],[Duration (min)]]&lt;=120,"Medium", "Long"))</f>
        <v>Medium</v>
      </c>
    </row>
    <row r="2787" spans="1:24" x14ac:dyDescent="0.25">
      <c r="A2787" s="1" t="s">
        <v>2173</v>
      </c>
      <c r="B2787" s="2">
        <v>36201</v>
      </c>
      <c r="C2787" s="30">
        <f>YEAR(IMDB4[[#This Row],[Release Date]])</f>
        <v>1999</v>
      </c>
      <c r="D2787" s="30" t="str">
        <f>FLOOR(IMDB4[[#This Row],[Year]],10)&amp;"s"</f>
        <v>1990s</v>
      </c>
      <c r="E2787" s="1" t="s">
        <v>32</v>
      </c>
      <c r="F2787" s="1" t="s">
        <v>20</v>
      </c>
      <c r="G2787" s="1" t="s">
        <v>3</v>
      </c>
      <c r="H2787" s="1" t="s">
        <v>113</v>
      </c>
      <c r="I2787" s="1" t="s">
        <v>84</v>
      </c>
      <c r="J2787" s="1" t="s">
        <v>1348</v>
      </c>
      <c r="K2787" s="1" t="s">
        <v>2174</v>
      </c>
      <c r="L2787" s="30">
        <v>718</v>
      </c>
      <c r="M2787" s="30">
        <v>1148</v>
      </c>
      <c r="N2787" s="30">
        <v>160</v>
      </c>
      <c r="O2787" s="30">
        <v>970</v>
      </c>
      <c r="P2787" s="27">
        <v>6.9</v>
      </c>
      <c r="Q2787" s="30">
        <v>62</v>
      </c>
      <c r="R2787" s="30">
        <v>117</v>
      </c>
      <c r="S2787" s="9">
        <v>14348123</v>
      </c>
      <c r="T2787" s="9">
        <v>12000000</v>
      </c>
      <c r="U2787" s="9">
        <f>IMDB4[[#This Row],[Gross Revenue]]-IMDB4[[#This Row],[Budget]]</f>
        <v>2348123</v>
      </c>
      <c r="V2787" s="9" t="str">
        <f>IF(IMDB4[[#This Row],[Profit]]&gt;0,"Hit","Flop")</f>
        <v>Hit</v>
      </c>
      <c r="W2787" s="9" t="str" cm="1">
        <f t="array" ref="W2787">_xlfn.IFS(IMDB4[[#This Row],[IMDb Score (1-10)]]&gt;=8,"Excellent",IMDB4[[#This Row],[IMDb Score (1-10)]]&gt;=7,"Good",IMDB4[[#This Row],[IMDb Score (1-10)]]&gt;=5,"Average",TRUE,"Poor")</f>
        <v>Average</v>
      </c>
      <c r="X2787" s="9" t="str">
        <f>IF(IMDB4[[#This Row],[Duration (min)]]&lt;90,"Short",IF(IMDB4[[#This Row],[Duration (min)]]&lt;=120,"Medium", "Long"))</f>
        <v>Medium</v>
      </c>
    </row>
    <row r="2788" spans="1:24" x14ac:dyDescent="0.25">
      <c r="A2788" s="1" t="s">
        <v>3400</v>
      </c>
      <c r="B2788" s="2">
        <v>37628</v>
      </c>
      <c r="C2788" s="30">
        <f>YEAR(IMDB4[[#This Row],[Release Date]])</f>
        <v>2003</v>
      </c>
      <c r="D2788" s="30" t="str">
        <f>FLOOR(IMDB4[[#This Row],[Year]],10)&amp;"s"</f>
        <v>2000s</v>
      </c>
      <c r="E2788" s="1" t="s">
        <v>32</v>
      </c>
      <c r="F2788" s="1" t="s">
        <v>9</v>
      </c>
      <c r="G2788" s="1" t="s">
        <v>3401</v>
      </c>
      <c r="H2788" s="1" t="s">
        <v>3402</v>
      </c>
      <c r="I2788" s="1" t="s">
        <v>92</v>
      </c>
      <c r="J2788" s="1" t="s">
        <v>3403</v>
      </c>
      <c r="K2788" s="1" t="s">
        <v>3404</v>
      </c>
      <c r="L2788" s="30">
        <v>717</v>
      </c>
      <c r="M2788" s="30">
        <v>852</v>
      </c>
      <c r="N2788" s="30">
        <v>0</v>
      </c>
      <c r="O2788" s="30">
        <v>43000</v>
      </c>
      <c r="P2788" s="27">
        <v>8.4</v>
      </c>
      <c r="Q2788" s="30">
        <v>305</v>
      </c>
      <c r="R2788" s="30">
        <v>120</v>
      </c>
      <c r="S2788" s="9">
        <v>2181290</v>
      </c>
      <c r="T2788" s="9">
        <v>3000000</v>
      </c>
      <c r="U2788" s="9">
        <f>IMDB4[[#This Row],[Gross Revenue]]-IMDB4[[#This Row],[Budget]]</f>
        <v>-818710</v>
      </c>
      <c r="V2788" s="9" t="str">
        <f>IF(IMDB4[[#This Row],[Profit]]&gt;0,"Hit","Flop")</f>
        <v>Flop</v>
      </c>
      <c r="W2788" s="9" t="str" cm="1">
        <f t="array" ref="W2788">_xlfn.IFS(IMDB4[[#This Row],[IMDb Score (1-10)]]&gt;=8,"Excellent",IMDB4[[#This Row],[IMDb Score (1-10)]]&gt;=7,"Good",IMDB4[[#This Row],[IMDb Score (1-10)]]&gt;=5,"Average",TRUE,"Poor")</f>
        <v>Excellent</v>
      </c>
      <c r="X2788" s="9" t="str">
        <f>IF(IMDB4[[#This Row],[Duration (min)]]&lt;90,"Short",IF(IMDB4[[#This Row],[Duration (min)]]&lt;=120,"Medium", "Long"))</f>
        <v>Medium</v>
      </c>
    </row>
    <row r="2789" spans="1:24" x14ac:dyDescent="0.25">
      <c r="A2789" s="1" t="s">
        <v>3786</v>
      </c>
      <c r="B2789" s="2">
        <v>38035</v>
      </c>
      <c r="C2789" s="30">
        <f>YEAR(IMDB4[[#This Row],[Release Date]])</f>
        <v>2004</v>
      </c>
      <c r="D2789" s="30" t="str">
        <f>FLOOR(IMDB4[[#This Row],[Year]],10)&amp;"s"</f>
        <v>2000s</v>
      </c>
      <c r="E2789" s="1" t="s">
        <v>32</v>
      </c>
      <c r="F2789" s="1" t="s">
        <v>77</v>
      </c>
      <c r="G2789" s="1" t="s">
        <v>3401</v>
      </c>
      <c r="H2789" s="1" t="s">
        <v>3402</v>
      </c>
      <c r="I2789" s="1" t="s">
        <v>92</v>
      </c>
      <c r="J2789" s="1" t="s">
        <v>3403</v>
      </c>
      <c r="K2789" s="1" t="s">
        <v>3787</v>
      </c>
      <c r="L2789" s="30">
        <v>717</v>
      </c>
      <c r="M2789" s="30">
        <v>1730</v>
      </c>
      <c r="N2789" s="30">
        <v>16</v>
      </c>
      <c r="O2789" s="30">
        <v>0</v>
      </c>
      <c r="P2789" s="27">
        <v>8.1</v>
      </c>
      <c r="Q2789" s="30">
        <v>86</v>
      </c>
      <c r="R2789" s="30">
        <v>148</v>
      </c>
      <c r="S2789" s="9">
        <v>1110186</v>
      </c>
      <c r="T2789" s="9">
        <v>12800000</v>
      </c>
      <c r="U2789" s="9">
        <f>IMDB4[[#This Row],[Gross Revenue]]-IMDB4[[#This Row],[Budget]]</f>
        <v>-11689814</v>
      </c>
      <c r="V2789" s="9" t="str">
        <f>IF(IMDB4[[#This Row],[Profit]]&gt;0,"Hit","Flop")</f>
        <v>Flop</v>
      </c>
      <c r="W2789" s="9" t="str" cm="1">
        <f t="array" ref="W2789">_xlfn.IFS(IMDB4[[#This Row],[IMDb Score (1-10)]]&gt;=8,"Excellent",IMDB4[[#This Row],[IMDb Score (1-10)]]&gt;=7,"Good",IMDB4[[#This Row],[IMDb Score (1-10)]]&gt;=5,"Average",TRUE,"Poor")</f>
        <v>Excellent</v>
      </c>
      <c r="X2789" s="9" t="str">
        <f>IF(IMDB4[[#This Row],[Duration (min)]]&lt;90,"Short",IF(IMDB4[[#This Row],[Duration (min)]]&lt;=120,"Medium", "Long"))</f>
        <v>Long</v>
      </c>
    </row>
    <row r="2790" spans="1:24" x14ac:dyDescent="0.25">
      <c r="A2790" s="1" t="s">
        <v>4020</v>
      </c>
      <c r="B2790" s="2">
        <v>38563</v>
      </c>
      <c r="C2790" s="30">
        <f>YEAR(IMDB4[[#This Row],[Release Date]])</f>
        <v>2005</v>
      </c>
      <c r="D2790" s="30" t="str">
        <f>FLOOR(IMDB4[[#This Row],[Year]],10)&amp;"s"</f>
        <v>2000s</v>
      </c>
      <c r="E2790" s="1" t="s">
        <v>32</v>
      </c>
      <c r="F2790" s="1" t="s">
        <v>2</v>
      </c>
      <c r="G2790" s="1" t="s">
        <v>3401</v>
      </c>
      <c r="H2790" s="1" t="s">
        <v>3402</v>
      </c>
      <c r="I2790" s="1" t="s">
        <v>92</v>
      </c>
      <c r="J2790" s="1" t="s">
        <v>3403</v>
      </c>
      <c r="K2790" s="1" t="s">
        <v>3404</v>
      </c>
      <c r="L2790" s="30">
        <v>717</v>
      </c>
      <c r="M2790" s="30">
        <v>907</v>
      </c>
      <c r="N2790" s="30">
        <v>0</v>
      </c>
      <c r="O2790" s="30">
        <v>4000</v>
      </c>
      <c r="P2790" s="27">
        <v>7.7</v>
      </c>
      <c r="Q2790" s="30">
        <v>202</v>
      </c>
      <c r="R2790" s="30">
        <v>112</v>
      </c>
      <c r="S2790" s="9">
        <v>211667</v>
      </c>
      <c r="T2790" s="9">
        <v>4200000000</v>
      </c>
      <c r="U2790" s="9">
        <f>IMDB4[[#This Row],[Gross Revenue]]-IMDB4[[#This Row],[Budget]]</f>
        <v>-4199788333</v>
      </c>
      <c r="V2790" s="9" t="str">
        <f>IF(IMDB4[[#This Row],[Profit]]&gt;0,"Hit","Flop")</f>
        <v>Flop</v>
      </c>
      <c r="W2790" s="9" t="str" cm="1">
        <f t="array" ref="W2790">_xlfn.IFS(IMDB4[[#This Row],[IMDb Score (1-10)]]&gt;=8,"Excellent",IMDB4[[#This Row],[IMDb Score (1-10)]]&gt;=7,"Good",IMDB4[[#This Row],[IMDb Score (1-10)]]&gt;=5,"Average",TRUE,"Poor")</f>
        <v>Good</v>
      </c>
      <c r="X2790" s="9" t="str">
        <f>IF(IMDB4[[#This Row],[Duration (min)]]&lt;90,"Short",IF(IMDB4[[#This Row],[Duration (min)]]&lt;=120,"Medium", "Long"))</f>
        <v>Medium</v>
      </c>
    </row>
    <row r="2791" spans="1:24" x14ac:dyDescent="0.25">
      <c r="A2791" s="1" t="s">
        <v>2411</v>
      </c>
      <c r="B2791" s="2">
        <v>36787</v>
      </c>
      <c r="C2791" s="30">
        <f>YEAR(IMDB4[[#This Row],[Release Date]])</f>
        <v>2000</v>
      </c>
      <c r="D2791" s="30" t="str">
        <f>FLOOR(IMDB4[[#This Row],[Year]],10)&amp;"s"</f>
        <v>2000s</v>
      </c>
      <c r="E2791" s="1" t="s">
        <v>1</v>
      </c>
      <c r="F2791" s="1" t="s">
        <v>294</v>
      </c>
      <c r="G2791" s="1" t="s">
        <v>3</v>
      </c>
      <c r="H2791" s="1" t="s">
        <v>4</v>
      </c>
      <c r="I2791" s="1" t="s">
        <v>92</v>
      </c>
      <c r="J2791" s="1" t="s">
        <v>2412</v>
      </c>
      <c r="K2791" s="1" t="s">
        <v>2413</v>
      </c>
      <c r="L2791" s="30">
        <v>716</v>
      </c>
      <c r="M2791" s="30">
        <v>1997</v>
      </c>
      <c r="N2791" s="30">
        <v>22000</v>
      </c>
      <c r="O2791" s="30">
        <v>40000</v>
      </c>
      <c r="P2791" s="27">
        <v>8.5</v>
      </c>
      <c r="Q2791" s="30">
        <v>274</v>
      </c>
      <c r="R2791" s="30">
        <v>113</v>
      </c>
      <c r="S2791" s="9">
        <v>25530884</v>
      </c>
      <c r="T2791" s="9">
        <v>9000000</v>
      </c>
      <c r="U2791" s="9">
        <f>IMDB4[[#This Row],[Gross Revenue]]-IMDB4[[#This Row],[Budget]]</f>
        <v>16530884</v>
      </c>
      <c r="V2791" s="9" t="str">
        <f>IF(IMDB4[[#This Row],[Profit]]&gt;0,"Hit","Flop")</f>
        <v>Hit</v>
      </c>
      <c r="W2791" s="9" t="str" cm="1">
        <f t="array" ref="W2791">_xlfn.IFS(IMDB4[[#This Row],[IMDb Score (1-10)]]&gt;=8,"Excellent",IMDB4[[#This Row],[IMDb Score (1-10)]]&gt;=7,"Good",IMDB4[[#This Row],[IMDb Score (1-10)]]&gt;=5,"Average",TRUE,"Poor")</f>
        <v>Excellent</v>
      </c>
      <c r="X2791" s="9" t="str">
        <f>IF(IMDB4[[#This Row],[Duration (min)]]&lt;90,"Short",IF(IMDB4[[#This Row],[Duration (min)]]&lt;=120,"Medium", "Long"))</f>
        <v>Medium</v>
      </c>
    </row>
    <row r="2792" spans="1:24" x14ac:dyDescent="0.25">
      <c r="A2792" s="1" t="s">
        <v>4612</v>
      </c>
      <c r="B2792" s="2">
        <v>39385</v>
      </c>
      <c r="C2792" s="30">
        <f>YEAR(IMDB4[[#This Row],[Release Date]])</f>
        <v>2007</v>
      </c>
      <c r="D2792" s="30" t="str">
        <f>FLOOR(IMDB4[[#This Row],[Year]],10)&amp;"s"</f>
        <v>2000s</v>
      </c>
      <c r="E2792" s="1" t="s">
        <v>32</v>
      </c>
      <c r="F2792" s="1" t="s">
        <v>77</v>
      </c>
      <c r="G2792" s="1" t="s">
        <v>3</v>
      </c>
      <c r="H2792" s="1" t="s">
        <v>4</v>
      </c>
      <c r="I2792" s="1" t="s">
        <v>132</v>
      </c>
      <c r="J2792" s="1" t="s">
        <v>2412</v>
      </c>
      <c r="K2792" s="1" t="s">
        <v>1555</v>
      </c>
      <c r="L2792" s="30">
        <v>716</v>
      </c>
      <c r="M2792" s="30">
        <v>2700</v>
      </c>
      <c r="N2792" s="30">
        <v>10</v>
      </c>
      <c r="O2792" s="30">
        <v>233</v>
      </c>
      <c r="P2792" s="27">
        <v>4.5</v>
      </c>
      <c r="Q2792" s="30">
        <v>53</v>
      </c>
      <c r="R2792" s="30">
        <v>91</v>
      </c>
      <c r="S2792" s="9">
        <v>8104069</v>
      </c>
      <c r="T2792" s="9">
        <v>20000000</v>
      </c>
      <c r="U2792" s="9">
        <f>IMDB4[[#This Row],[Gross Revenue]]-IMDB4[[#This Row],[Budget]]</f>
        <v>-11895931</v>
      </c>
      <c r="V2792" s="9" t="str">
        <f>IF(IMDB4[[#This Row],[Profit]]&gt;0,"Hit","Flop")</f>
        <v>Flop</v>
      </c>
      <c r="W2792" s="9" t="str" cm="1">
        <f t="array" ref="W2792">_xlfn.IFS(IMDB4[[#This Row],[IMDb Score (1-10)]]&gt;=8,"Excellent",IMDB4[[#This Row],[IMDb Score (1-10)]]&gt;=7,"Good",IMDB4[[#This Row],[IMDb Score (1-10)]]&gt;=5,"Average",TRUE,"Poor")</f>
        <v>Poor</v>
      </c>
      <c r="X2792" s="9" t="str">
        <f>IF(IMDB4[[#This Row],[Duration (min)]]&lt;90,"Short",IF(IMDB4[[#This Row],[Duration (min)]]&lt;=120,"Medium", "Long"))</f>
        <v>Medium</v>
      </c>
    </row>
    <row r="2793" spans="1:24" x14ac:dyDescent="0.25">
      <c r="A2793" s="1" t="s">
        <v>6551</v>
      </c>
      <c r="B2793" s="2">
        <v>41478</v>
      </c>
      <c r="C2793" s="30">
        <f>YEAR(IMDB4[[#This Row],[Release Date]])</f>
        <v>2013</v>
      </c>
      <c r="D2793" s="30" t="str">
        <f>FLOOR(IMDB4[[#This Row],[Year]],10)&amp;"s"</f>
        <v>2010s</v>
      </c>
      <c r="E2793" s="1" t="s">
        <v>32</v>
      </c>
      <c r="F2793" s="1" t="s">
        <v>77</v>
      </c>
      <c r="G2793" s="1" t="s">
        <v>3</v>
      </c>
      <c r="H2793" s="1" t="s">
        <v>161</v>
      </c>
      <c r="I2793" s="1" t="s">
        <v>84</v>
      </c>
      <c r="J2793" s="1" t="s">
        <v>2412</v>
      </c>
      <c r="K2793" s="1" t="s">
        <v>1494</v>
      </c>
      <c r="L2793" s="30">
        <v>716</v>
      </c>
      <c r="M2793" s="30">
        <v>1843</v>
      </c>
      <c r="N2793" s="30">
        <v>0</v>
      </c>
      <c r="O2793" s="30">
        <v>5000</v>
      </c>
      <c r="P2793" s="27">
        <v>7.1</v>
      </c>
      <c r="Q2793" s="30">
        <v>122</v>
      </c>
      <c r="R2793" s="30">
        <v>105</v>
      </c>
      <c r="S2793" s="9">
        <v>99462</v>
      </c>
      <c r="T2793" s="9">
        <v>33000000</v>
      </c>
      <c r="U2793" s="9">
        <f>IMDB4[[#This Row],[Gross Revenue]]-IMDB4[[#This Row],[Budget]]</f>
        <v>-32900538</v>
      </c>
      <c r="V2793" s="9" t="str">
        <f>IF(IMDB4[[#This Row],[Profit]]&gt;0,"Hit","Flop")</f>
        <v>Flop</v>
      </c>
      <c r="W2793" s="9" t="str" cm="1">
        <f t="array" ref="W2793">_xlfn.IFS(IMDB4[[#This Row],[IMDb Score (1-10)]]&gt;=8,"Excellent",IMDB4[[#This Row],[IMDb Score (1-10)]]&gt;=7,"Good",IMDB4[[#This Row],[IMDb Score (1-10)]]&gt;=5,"Average",TRUE,"Poor")</f>
        <v>Good</v>
      </c>
      <c r="X2793" s="9" t="str">
        <f>IF(IMDB4[[#This Row],[Duration (min)]]&lt;90,"Short",IF(IMDB4[[#This Row],[Duration (min)]]&lt;=120,"Medium", "Long"))</f>
        <v>Medium</v>
      </c>
    </row>
    <row r="2794" spans="1:24" x14ac:dyDescent="0.25">
      <c r="A2794" s="1" t="s">
        <v>3538</v>
      </c>
      <c r="B2794" s="2">
        <v>37771</v>
      </c>
      <c r="C2794" s="30">
        <f>YEAR(IMDB4[[#This Row],[Release Date]])</f>
        <v>2003</v>
      </c>
      <c r="D2794" s="30" t="str">
        <f>FLOOR(IMDB4[[#This Row],[Year]],10)&amp;"s"</f>
        <v>2000s</v>
      </c>
      <c r="E2794" s="1" t="s">
        <v>32</v>
      </c>
      <c r="F2794" s="1" t="s">
        <v>2</v>
      </c>
      <c r="G2794" s="1" t="s">
        <v>3</v>
      </c>
      <c r="H2794" s="1" t="s">
        <v>4</v>
      </c>
      <c r="I2794" s="1" t="s">
        <v>92</v>
      </c>
      <c r="J2794" s="1" t="s">
        <v>3539</v>
      </c>
      <c r="K2794" s="1" t="s">
        <v>3540</v>
      </c>
      <c r="L2794" s="30">
        <v>715</v>
      </c>
      <c r="M2794" s="30">
        <v>1315</v>
      </c>
      <c r="N2794" s="30">
        <v>10</v>
      </c>
      <c r="O2794" s="30">
        <v>1000</v>
      </c>
      <c r="P2794" s="27">
        <v>6.6</v>
      </c>
      <c r="Q2794" s="30">
        <v>91</v>
      </c>
      <c r="R2794" s="30">
        <v>104</v>
      </c>
      <c r="S2794" s="9">
        <v>1056102</v>
      </c>
      <c r="T2794" s="9">
        <v>5000000</v>
      </c>
      <c r="U2794" s="9">
        <f>IMDB4[[#This Row],[Gross Revenue]]-IMDB4[[#This Row],[Budget]]</f>
        <v>-3943898</v>
      </c>
      <c r="V2794" s="9" t="str">
        <f>IF(IMDB4[[#This Row],[Profit]]&gt;0,"Hit","Flop")</f>
        <v>Flop</v>
      </c>
      <c r="W2794" s="9" t="str" cm="1">
        <f t="array" ref="W2794">_xlfn.IFS(IMDB4[[#This Row],[IMDb Score (1-10)]]&gt;=8,"Excellent",IMDB4[[#This Row],[IMDb Score (1-10)]]&gt;=7,"Good",IMDB4[[#This Row],[IMDb Score (1-10)]]&gt;=5,"Average",TRUE,"Poor")</f>
        <v>Average</v>
      </c>
      <c r="X2794" s="9" t="str">
        <f>IF(IMDB4[[#This Row],[Duration (min)]]&lt;90,"Short",IF(IMDB4[[#This Row],[Duration (min)]]&lt;=120,"Medium", "Long"))</f>
        <v>Medium</v>
      </c>
    </row>
    <row r="2795" spans="1:24" x14ac:dyDescent="0.25">
      <c r="A2795" s="1" t="s">
        <v>4754</v>
      </c>
      <c r="B2795" s="2">
        <v>39344</v>
      </c>
      <c r="C2795" s="30">
        <f>YEAR(IMDB4[[#This Row],[Release Date]])</f>
        <v>2007</v>
      </c>
      <c r="D2795" s="30" t="str">
        <f>FLOOR(IMDB4[[#This Row],[Year]],10)&amp;"s"</f>
        <v>2000s</v>
      </c>
      <c r="E2795" s="1" t="s">
        <v>32</v>
      </c>
      <c r="F2795" s="1" t="s">
        <v>20</v>
      </c>
      <c r="G2795" s="1" t="s">
        <v>3</v>
      </c>
      <c r="H2795" s="1" t="s">
        <v>4</v>
      </c>
      <c r="I2795" s="1" t="s">
        <v>132</v>
      </c>
      <c r="J2795" s="1" t="s">
        <v>4755</v>
      </c>
      <c r="K2795" s="1" t="s">
        <v>3768</v>
      </c>
      <c r="L2795" s="30">
        <v>714</v>
      </c>
      <c r="M2795" s="30">
        <v>2785</v>
      </c>
      <c r="N2795" s="30">
        <v>18</v>
      </c>
      <c r="O2795" s="30">
        <v>0</v>
      </c>
      <c r="P2795" s="27">
        <v>6.3</v>
      </c>
      <c r="Q2795" s="30">
        <v>72</v>
      </c>
      <c r="R2795" s="30">
        <v>108</v>
      </c>
      <c r="S2795" s="9">
        <v>11702090</v>
      </c>
      <c r="T2795" s="9">
        <v>16500000</v>
      </c>
      <c r="U2795" s="9">
        <f>IMDB4[[#This Row],[Gross Revenue]]-IMDB4[[#This Row],[Budget]]</f>
        <v>-4797910</v>
      </c>
      <c r="V2795" s="9" t="str">
        <f>IF(IMDB4[[#This Row],[Profit]]&gt;0,"Hit","Flop")</f>
        <v>Flop</v>
      </c>
      <c r="W2795" s="9" t="str" cm="1">
        <f t="array" ref="W2795">_xlfn.IFS(IMDB4[[#This Row],[IMDb Score (1-10)]]&gt;=8,"Excellent",IMDB4[[#This Row],[IMDb Score (1-10)]]&gt;=7,"Good",IMDB4[[#This Row],[IMDb Score (1-10)]]&gt;=5,"Average",TRUE,"Poor")</f>
        <v>Average</v>
      </c>
      <c r="X2795" s="9" t="str">
        <f>IF(IMDB4[[#This Row],[Duration (min)]]&lt;90,"Short",IF(IMDB4[[#This Row],[Duration (min)]]&lt;=120,"Medium", "Long"))</f>
        <v>Medium</v>
      </c>
    </row>
    <row r="2796" spans="1:24" x14ac:dyDescent="0.25">
      <c r="A2796" s="1" t="s">
        <v>6255</v>
      </c>
      <c r="B2796" s="2">
        <v>41048</v>
      </c>
      <c r="C2796" s="30">
        <f>YEAR(IMDB4[[#This Row],[Release Date]])</f>
        <v>2012</v>
      </c>
      <c r="D2796" s="30" t="str">
        <f>FLOOR(IMDB4[[#This Row],[Year]],10)&amp;"s"</f>
        <v>2010s</v>
      </c>
      <c r="E2796" s="1" t="s">
        <v>32</v>
      </c>
      <c r="F2796" s="1" t="s">
        <v>9</v>
      </c>
      <c r="G2796" s="1" t="s">
        <v>3</v>
      </c>
      <c r="H2796" s="1" t="s">
        <v>4</v>
      </c>
      <c r="I2796" s="1" t="s">
        <v>132</v>
      </c>
      <c r="J2796" s="1" t="s">
        <v>6256</v>
      </c>
      <c r="K2796" s="1" t="s">
        <v>1412</v>
      </c>
      <c r="L2796" s="30">
        <v>713</v>
      </c>
      <c r="M2796" s="30">
        <v>1852</v>
      </c>
      <c r="N2796" s="30">
        <v>96</v>
      </c>
      <c r="O2796" s="30">
        <v>29000</v>
      </c>
      <c r="P2796" s="27">
        <v>6.5</v>
      </c>
      <c r="Q2796" s="30">
        <v>170</v>
      </c>
      <c r="R2796" s="30">
        <v>101</v>
      </c>
      <c r="S2796" s="9">
        <v>60443237</v>
      </c>
      <c r="T2796" s="9">
        <v>25000000</v>
      </c>
      <c r="U2796" s="9">
        <f>IMDB4[[#This Row],[Gross Revenue]]-IMDB4[[#This Row],[Budget]]</f>
        <v>35443237</v>
      </c>
      <c r="V2796" s="9" t="str">
        <f>IF(IMDB4[[#This Row],[Profit]]&gt;0,"Hit","Flop")</f>
        <v>Hit</v>
      </c>
      <c r="W2796" s="9" t="str" cm="1">
        <f t="array" ref="W2796">_xlfn.IFS(IMDB4[[#This Row],[IMDb Score (1-10)]]&gt;=8,"Excellent",IMDB4[[#This Row],[IMDb Score (1-10)]]&gt;=7,"Good",IMDB4[[#This Row],[IMDb Score (1-10)]]&gt;=5,"Average",TRUE,"Poor")</f>
        <v>Average</v>
      </c>
      <c r="X2796" s="9" t="str">
        <f>IF(IMDB4[[#This Row],[Duration (min)]]&lt;90,"Short",IF(IMDB4[[#This Row],[Duration (min)]]&lt;=120,"Medium", "Long"))</f>
        <v>Medium</v>
      </c>
    </row>
    <row r="2797" spans="1:24" x14ac:dyDescent="0.25">
      <c r="A2797" s="1" t="s">
        <v>6319</v>
      </c>
      <c r="B2797" s="2">
        <v>41366</v>
      </c>
      <c r="C2797" s="30">
        <f>YEAR(IMDB4[[#This Row],[Release Date]])</f>
        <v>2013</v>
      </c>
      <c r="D2797" s="30" t="str">
        <f>FLOOR(IMDB4[[#This Row],[Year]],10)&amp;"s"</f>
        <v>2010s</v>
      </c>
      <c r="E2797" s="1" t="s">
        <v>32</v>
      </c>
      <c r="F2797" s="1" t="s">
        <v>20</v>
      </c>
      <c r="G2797" s="1" t="s">
        <v>3</v>
      </c>
      <c r="H2797" s="1" t="s">
        <v>4</v>
      </c>
      <c r="I2797" s="1" t="s">
        <v>92</v>
      </c>
      <c r="J2797" s="1" t="s">
        <v>6320</v>
      </c>
      <c r="K2797" s="1" t="s">
        <v>6321</v>
      </c>
      <c r="L2797" s="30">
        <v>713</v>
      </c>
      <c r="M2797" s="30">
        <v>3421</v>
      </c>
      <c r="N2797" s="30">
        <v>89</v>
      </c>
      <c r="O2797" s="30">
        <v>0</v>
      </c>
      <c r="P2797" s="27">
        <v>5.0999999999999996</v>
      </c>
      <c r="Q2797" s="30">
        <v>129</v>
      </c>
      <c r="R2797" s="30">
        <v>86</v>
      </c>
      <c r="S2797" s="9">
        <v>40041683</v>
      </c>
      <c r="T2797" s="9">
        <v>2500000</v>
      </c>
      <c r="U2797" s="9">
        <f>IMDB4[[#This Row],[Gross Revenue]]-IMDB4[[#This Row],[Budget]]</f>
        <v>37541683</v>
      </c>
      <c r="V2797" s="9" t="str">
        <f>IF(IMDB4[[#This Row],[Profit]]&gt;0,"Hit","Flop")</f>
        <v>Hit</v>
      </c>
      <c r="W2797" s="9" t="str" cm="1">
        <f t="array" ref="W2797">_xlfn.IFS(IMDB4[[#This Row],[IMDb Score (1-10)]]&gt;=8,"Excellent",IMDB4[[#This Row],[IMDb Score (1-10)]]&gt;=7,"Good",IMDB4[[#This Row],[IMDb Score (1-10)]]&gt;=5,"Average",TRUE,"Poor")</f>
        <v>Average</v>
      </c>
      <c r="X2797" s="9" t="str">
        <f>IF(IMDB4[[#This Row],[Duration (min)]]&lt;90,"Short",IF(IMDB4[[#This Row],[Duration (min)]]&lt;=120,"Medium", "Long"))</f>
        <v>Short</v>
      </c>
    </row>
    <row r="2798" spans="1:24" x14ac:dyDescent="0.25">
      <c r="A2798" s="1" t="s">
        <v>6594</v>
      </c>
      <c r="B2798" s="2">
        <v>41660</v>
      </c>
      <c r="C2798" s="30">
        <f>YEAR(IMDB4[[#This Row],[Release Date]])</f>
        <v>2014</v>
      </c>
      <c r="D2798" s="30" t="str">
        <f>FLOOR(IMDB4[[#This Row],[Year]],10)&amp;"s"</f>
        <v>2010s</v>
      </c>
      <c r="E2798" s="1" t="s">
        <v>32</v>
      </c>
      <c r="F2798" s="1" t="s">
        <v>20</v>
      </c>
      <c r="G2798" s="1" t="s">
        <v>3</v>
      </c>
      <c r="H2798" s="1" t="s">
        <v>4</v>
      </c>
      <c r="I2798" s="1" t="s">
        <v>132</v>
      </c>
      <c r="J2798" s="1" t="s">
        <v>6595</v>
      </c>
      <c r="K2798" s="1" t="s">
        <v>542</v>
      </c>
      <c r="L2798" s="30">
        <v>712</v>
      </c>
      <c r="M2798" s="30">
        <v>1673</v>
      </c>
      <c r="N2798" s="30">
        <v>0</v>
      </c>
      <c r="O2798" s="30">
        <v>3000</v>
      </c>
      <c r="P2798" s="27">
        <v>5.7</v>
      </c>
      <c r="Q2798" s="30">
        <v>107</v>
      </c>
      <c r="R2798" s="30">
        <v>94</v>
      </c>
      <c r="S2798" s="9">
        <v>15155772</v>
      </c>
      <c r="T2798" s="9">
        <v>18000000</v>
      </c>
      <c r="U2798" s="9">
        <f>IMDB4[[#This Row],[Gross Revenue]]-IMDB4[[#This Row],[Budget]]</f>
        <v>-2844228</v>
      </c>
      <c r="V2798" s="9" t="str">
        <f>IF(IMDB4[[#This Row],[Profit]]&gt;0,"Hit","Flop")</f>
        <v>Flop</v>
      </c>
      <c r="W2798" s="9" t="str" cm="1">
        <f t="array" ref="W2798">_xlfn.IFS(IMDB4[[#This Row],[IMDb Score (1-10)]]&gt;=8,"Excellent",IMDB4[[#This Row],[IMDb Score (1-10)]]&gt;=7,"Good",IMDB4[[#This Row],[IMDb Score (1-10)]]&gt;=5,"Average",TRUE,"Poor")</f>
        <v>Average</v>
      </c>
      <c r="X2798" s="9" t="str">
        <f>IF(IMDB4[[#This Row],[Duration (min)]]&lt;90,"Short",IF(IMDB4[[#This Row],[Duration (min)]]&lt;=120,"Medium", "Long"))</f>
        <v>Medium</v>
      </c>
    </row>
    <row r="2799" spans="1:24" x14ac:dyDescent="0.25">
      <c r="A2799" s="1" t="s">
        <v>1292</v>
      </c>
      <c r="B2799" s="2">
        <v>34979</v>
      </c>
      <c r="C2799" s="30">
        <f>YEAR(IMDB4[[#This Row],[Release Date]])</f>
        <v>1995</v>
      </c>
      <c r="D2799" s="30" t="str">
        <f>FLOOR(IMDB4[[#This Row],[Year]],10)&amp;"s"</f>
        <v>1990s</v>
      </c>
      <c r="E2799" s="1" t="s">
        <v>32</v>
      </c>
      <c r="F2799" s="1" t="s">
        <v>77</v>
      </c>
      <c r="G2799" s="1" t="s">
        <v>3</v>
      </c>
      <c r="H2799" s="1" t="s">
        <v>4</v>
      </c>
      <c r="I2799" s="1" t="s">
        <v>132</v>
      </c>
      <c r="J2799" s="1" t="s">
        <v>1293</v>
      </c>
      <c r="K2799" s="1" t="s">
        <v>854</v>
      </c>
      <c r="L2799" s="30">
        <v>711</v>
      </c>
      <c r="M2799" s="30">
        <v>1004</v>
      </c>
      <c r="N2799" s="30">
        <v>58</v>
      </c>
      <c r="O2799" s="30">
        <v>0</v>
      </c>
      <c r="P2799" s="27">
        <v>6.1</v>
      </c>
      <c r="Q2799" s="30">
        <v>91</v>
      </c>
      <c r="R2799" s="30">
        <v>176</v>
      </c>
      <c r="S2799" s="9">
        <v>88246220</v>
      </c>
      <c r="T2799" s="9">
        <v>175000000</v>
      </c>
      <c r="U2799" s="9">
        <f>IMDB4[[#This Row],[Gross Revenue]]-IMDB4[[#This Row],[Budget]]</f>
        <v>-86753780</v>
      </c>
      <c r="V2799" s="9" t="str">
        <f>IF(IMDB4[[#This Row],[Profit]]&gt;0,"Hit","Flop")</f>
        <v>Flop</v>
      </c>
      <c r="W2799" s="9" t="str" cm="1">
        <f t="array" ref="W2799">_xlfn.IFS(IMDB4[[#This Row],[IMDb Score (1-10)]]&gt;=8,"Excellent",IMDB4[[#This Row],[IMDb Score (1-10)]]&gt;=7,"Good",IMDB4[[#This Row],[IMDb Score (1-10)]]&gt;=5,"Average",TRUE,"Poor")</f>
        <v>Average</v>
      </c>
      <c r="X2799" s="9" t="str">
        <f>IF(IMDB4[[#This Row],[Duration (min)]]&lt;90,"Short",IF(IMDB4[[#This Row],[Duration (min)]]&lt;=120,"Medium", "Long"))</f>
        <v>Long</v>
      </c>
    </row>
    <row r="2800" spans="1:24" x14ac:dyDescent="0.25">
      <c r="A2800" s="1" t="s">
        <v>2115</v>
      </c>
      <c r="B2800" s="2">
        <v>36165</v>
      </c>
      <c r="C2800" s="30">
        <f>YEAR(IMDB4[[#This Row],[Release Date]])</f>
        <v>1999</v>
      </c>
      <c r="D2800" s="30" t="str">
        <f>FLOOR(IMDB4[[#This Row],[Year]],10)&amp;"s"</f>
        <v>1990s</v>
      </c>
      <c r="E2800" s="1" t="s">
        <v>32</v>
      </c>
      <c r="F2800" s="1" t="s">
        <v>20</v>
      </c>
      <c r="G2800" s="1" t="s">
        <v>3</v>
      </c>
      <c r="H2800" s="1" t="s">
        <v>83</v>
      </c>
      <c r="I2800" s="1" t="s">
        <v>132</v>
      </c>
      <c r="J2800" s="1" t="s">
        <v>1293</v>
      </c>
      <c r="K2800" s="1" t="s">
        <v>2116</v>
      </c>
      <c r="L2800" s="30">
        <v>711</v>
      </c>
      <c r="M2800" s="30">
        <v>2913</v>
      </c>
      <c r="N2800" s="30">
        <v>6</v>
      </c>
      <c r="O2800" s="30">
        <v>445</v>
      </c>
      <c r="P2800" s="27">
        <v>5.8</v>
      </c>
      <c r="Q2800" s="30">
        <v>90</v>
      </c>
      <c r="R2800" s="30">
        <v>102</v>
      </c>
      <c r="S2800" s="9">
        <v>33864342</v>
      </c>
      <c r="T2800" s="9">
        <v>40000000</v>
      </c>
      <c r="U2800" s="9">
        <f>IMDB4[[#This Row],[Gross Revenue]]-IMDB4[[#This Row],[Budget]]</f>
        <v>-6135658</v>
      </c>
      <c r="V2800" s="9" t="str">
        <f>IF(IMDB4[[#This Row],[Profit]]&gt;0,"Hit","Flop")</f>
        <v>Flop</v>
      </c>
      <c r="W2800" s="9" t="str" cm="1">
        <f t="array" ref="W2800">_xlfn.IFS(IMDB4[[#This Row],[IMDb Score (1-10)]]&gt;=8,"Excellent",IMDB4[[#This Row],[IMDb Score (1-10)]]&gt;=7,"Good",IMDB4[[#This Row],[IMDb Score (1-10)]]&gt;=5,"Average",TRUE,"Poor")</f>
        <v>Average</v>
      </c>
      <c r="X2800" s="9" t="str">
        <f>IF(IMDB4[[#This Row],[Duration (min)]]&lt;90,"Short",IF(IMDB4[[#This Row],[Duration (min)]]&lt;=120,"Medium", "Long"))</f>
        <v>Medium</v>
      </c>
    </row>
    <row r="2801" spans="1:24" x14ac:dyDescent="0.25">
      <c r="A2801" s="1" t="s">
        <v>2221</v>
      </c>
      <c r="B2801" s="2">
        <v>36325</v>
      </c>
      <c r="C2801" s="30">
        <f>YEAR(IMDB4[[#This Row],[Release Date]])</f>
        <v>1999</v>
      </c>
      <c r="D2801" s="30" t="str">
        <f>FLOOR(IMDB4[[#This Row],[Year]],10)&amp;"s"</f>
        <v>1990s</v>
      </c>
      <c r="E2801" s="1" t="s">
        <v>1</v>
      </c>
      <c r="F2801" s="1" t="s">
        <v>91</v>
      </c>
      <c r="G2801" s="1" t="s">
        <v>3</v>
      </c>
      <c r="H2801" s="1" t="s">
        <v>4</v>
      </c>
      <c r="I2801" s="1" t="s">
        <v>92</v>
      </c>
      <c r="J2801" s="1" t="s">
        <v>2222</v>
      </c>
      <c r="K2801" s="1" t="s">
        <v>2223</v>
      </c>
      <c r="L2801" s="30">
        <v>711</v>
      </c>
      <c r="M2801" s="30">
        <v>3162</v>
      </c>
      <c r="N2801" s="30">
        <v>52</v>
      </c>
      <c r="O2801" s="30">
        <v>897</v>
      </c>
      <c r="P2801" s="27">
        <v>4.5999999999999996</v>
      </c>
      <c r="Q2801" s="30">
        <v>85</v>
      </c>
      <c r="R2801" s="30">
        <v>104</v>
      </c>
      <c r="S2801" s="9">
        <v>17757087</v>
      </c>
      <c r="T2801" s="9">
        <v>21000000</v>
      </c>
      <c r="U2801" s="9">
        <f>IMDB4[[#This Row],[Gross Revenue]]-IMDB4[[#This Row],[Budget]]</f>
        <v>-3242913</v>
      </c>
      <c r="V2801" s="9" t="str">
        <f>IF(IMDB4[[#This Row],[Profit]]&gt;0,"Hit","Flop")</f>
        <v>Flop</v>
      </c>
      <c r="W2801" s="9" t="str" cm="1">
        <f t="array" ref="W2801">_xlfn.IFS(IMDB4[[#This Row],[IMDb Score (1-10)]]&gt;=8,"Excellent",IMDB4[[#This Row],[IMDb Score (1-10)]]&gt;=7,"Good",IMDB4[[#This Row],[IMDb Score (1-10)]]&gt;=5,"Average",TRUE,"Poor")</f>
        <v>Poor</v>
      </c>
      <c r="X2801" s="9" t="str">
        <f>IF(IMDB4[[#This Row],[Duration (min)]]&lt;90,"Short",IF(IMDB4[[#This Row],[Duration (min)]]&lt;=120,"Medium", "Long"))</f>
        <v>Medium</v>
      </c>
    </row>
    <row r="2802" spans="1:24" x14ac:dyDescent="0.25">
      <c r="A2802" s="1" t="s">
        <v>1861</v>
      </c>
      <c r="B2802" s="2">
        <v>35911</v>
      </c>
      <c r="C2802" s="30">
        <f>YEAR(IMDB4[[#This Row],[Release Date]])</f>
        <v>1998</v>
      </c>
      <c r="D2802" s="30" t="str">
        <f>FLOOR(IMDB4[[#This Row],[Year]],10)&amp;"s"</f>
        <v>1990s</v>
      </c>
      <c r="E2802" s="1" t="s">
        <v>32</v>
      </c>
      <c r="F2802" s="1" t="s">
        <v>20</v>
      </c>
      <c r="G2802" s="1" t="s">
        <v>3</v>
      </c>
      <c r="H2802" s="1" t="s">
        <v>83</v>
      </c>
      <c r="I2802" s="1" t="s">
        <v>92</v>
      </c>
      <c r="J2802" s="1" t="s">
        <v>1293</v>
      </c>
      <c r="K2802" s="1" t="s">
        <v>1862</v>
      </c>
      <c r="L2802" s="30">
        <v>711</v>
      </c>
      <c r="M2802" s="30">
        <v>1462</v>
      </c>
      <c r="N2802" s="30">
        <v>29</v>
      </c>
      <c r="O2802" s="30">
        <v>0</v>
      </c>
      <c r="P2802" s="27">
        <v>6.8</v>
      </c>
      <c r="Q2802" s="30">
        <v>88</v>
      </c>
      <c r="R2802" s="30">
        <v>99</v>
      </c>
      <c r="S2802" s="9">
        <v>11883495</v>
      </c>
      <c r="T2802" s="9">
        <v>9000000</v>
      </c>
      <c r="U2802" s="9">
        <f>IMDB4[[#This Row],[Gross Revenue]]-IMDB4[[#This Row],[Budget]]</f>
        <v>2883495</v>
      </c>
      <c r="V2802" s="9" t="str">
        <f>IF(IMDB4[[#This Row],[Profit]]&gt;0,"Hit","Flop")</f>
        <v>Hit</v>
      </c>
      <c r="W2802" s="9" t="str" cm="1">
        <f t="array" ref="W2802">_xlfn.IFS(IMDB4[[#This Row],[IMDb Score (1-10)]]&gt;=8,"Excellent",IMDB4[[#This Row],[IMDb Score (1-10)]]&gt;=7,"Good",IMDB4[[#This Row],[IMDb Score (1-10)]]&gt;=5,"Average",TRUE,"Poor")</f>
        <v>Average</v>
      </c>
      <c r="X2802" s="9" t="str">
        <f>IF(IMDB4[[#This Row],[Duration (min)]]&lt;90,"Short",IF(IMDB4[[#This Row],[Duration (min)]]&lt;=120,"Medium", "Long"))</f>
        <v>Medium</v>
      </c>
    </row>
    <row r="2803" spans="1:24" x14ac:dyDescent="0.25">
      <c r="A2803" s="1" t="s">
        <v>3144</v>
      </c>
      <c r="B2803" s="2">
        <v>37331</v>
      </c>
      <c r="C2803" s="30">
        <f>YEAR(IMDB4[[#This Row],[Release Date]])</f>
        <v>2002</v>
      </c>
      <c r="D2803" s="30" t="str">
        <f>FLOOR(IMDB4[[#This Row],[Year]],10)&amp;"s"</f>
        <v>2000s</v>
      </c>
      <c r="E2803" s="1" t="s">
        <v>32</v>
      </c>
      <c r="F2803" s="1" t="s">
        <v>9</v>
      </c>
      <c r="G2803" s="1" t="s">
        <v>3</v>
      </c>
      <c r="H2803" s="1" t="s">
        <v>4</v>
      </c>
      <c r="I2803" s="1" t="s">
        <v>132</v>
      </c>
      <c r="J2803" s="1" t="s">
        <v>3145</v>
      </c>
      <c r="K2803" s="1" t="s">
        <v>2225</v>
      </c>
      <c r="L2803" s="30">
        <v>710</v>
      </c>
      <c r="M2803" s="30">
        <v>1675</v>
      </c>
      <c r="N2803" s="30">
        <v>0</v>
      </c>
      <c r="O2803" s="30">
        <v>0</v>
      </c>
      <c r="P2803" s="27">
        <v>6.7</v>
      </c>
      <c r="Q2803" s="30">
        <v>208</v>
      </c>
      <c r="R2803" s="30">
        <v>106</v>
      </c>
      <c r="S2803" s="9">
        <v>227965690</v>
      </c>
      <c r="T2803" s="9">
        <v>72000000</v>
      </c>
      <c r="U2803" s="9">
        <f>IMDB4[[#This Row],[Gross Revenue]]-IMDB4[[#This Row],[Budget]]</f>
        <v>155965690</v>
      </c>
      <c r="V2803" s="9" t="str">
        <f>IF(IMDB4[[#This Row],[Profit]]&gt;0,"Hit","Flop")</f>
        <v>Hit</v>
      </c>
      <c r="W2803" s="9" t="str" cm="1">
        <f t="array" ref="W2803">_xlfn.IFS(IMDB4[[#This Row],[IMDb Score (1-10)]]&gt;=8,"Excellent",IMDB4[[#This Row],[IMDb Score (1-10)]]&gt;=7,"Good",IMDB4[[#This Row],[IMDb Score (1-10)]]&gt;=5,"Average",TRUE,"Poor")</f>
        <v>Average</v>
      </c>
      <c r="X2803" s="9" t="str">
        <f>IF(IMDB4[[#This Row],[Duration (min)]]&lt;90,"Short",IF(IMDB4[[#This Row],[Duration (min)]]&lt;=120,"Medium", "Long"))</f>
        <v>Medium</v>
      </c>
    </row>
    <row r="2804" spans="1:24" x14ac:dyDescent="0.25">
      <c r="A2804" s="1" t="s">
        <v>3698</v>
      </c>
      <c r="B2804" s="2">
        <v>38242</v>
      </c>
      <c r="C2804" s="30">
        <f>YEAR(IMDB4[[#This Row],[Release Date]])</f>
        <v>2004</v>
      </c>
      <c r="D2804" s="30" t="str">
        <f>FLOOR(IMDB4[[#This Row],[Year]],10)&amp;"s"</f>
        <v>2000s</v>
      </c>
      <c r="E2804" s="1" t="s">
        <v>32</v>
      </c>
      <c r="F2804" s="1" t="s">
        <v>2</v>
      </c>
      <c r="G2804" s="1" t="s">
        <v>3</v>
      </c>
      <c r="H2804" s="1" t="s">
        <v>4</v>
      </c>
      <c r="I2804" s="1" t="s">
        <v>92</v>
      </c>
      <c r="J2804" s="1" t="s">
        <v>3145</v>
      </c>
      <c r="K2804" s="1" t="s">
        <v>3699</v>
      </c>
      <c r="L2804" s="30">
        <v>710</v>
      </c>
      <c r="M2804" s="30">
        <v>2655</v>
      </c>
      <c r="N2804" s="30">
        <v>9</v>
      </c>
      <c r="O2804" s="30">
        <v>1000</v>
      </c>
      <c r="P2804" s="27">
        <v>7.3</v>
      </c>
      <c r="Q2804" s="30">
        <v>126</v>
      </c>
      <c r="R2804" s="30">
        <v>90</v>
      </c>
      <c r="S2804" s="9">
        <v>603943</v>
      </c>
      <c r="T2804" s="9">
        <v>500000</v>
      </c>
      <c r="U2804" s="9">
        <f>IMDB4[[#This Row],[Gross Revenue]]-IMDB4[[#This Row],[Budget]]</f>
        <v>103943</v>
      </c>
      <c r="V2804" s="9" t="str">
        <f>IF(IMDB4[[#This Row],[Profit]]&gt;0,"Hit","Flop")</f>
        <v>Hit</v>
      </c>
      <c r="W2804" s="9" t="str" cm="1">
        <f t="array" ref="W2804">_xlfn.IFS(IMDB4[[#This Row],[IMDb Score (1-10)]]&gt;=8,"Excellent",IMDB4[[#This Row],[IMDb Score (1-10)]]&gt;=7,"Good",IMDB4[[#This Row],[IMDb Score (1-10)]]&gt;=5,"Average",TRUE,"Poor")</f>
        <v>Good</v>
      </c>
      <c r="X2804" s="9" t="str">
        <f>IF(IMDB4[[#This Row],[Duration (min)]]&lt;90,"Short",IF(IMDB4[[#This Row],[Duration (min)]]&lt;=120,"Medium", "Long"))</f>
        <v>Medium</v>
      </c>
    </row>
    <row r="2805" spans="1:24" x14ac:dyDescent="0.25">
      <c r="A2805" s="1" t="s">
        <v>4105</v>
      </c>
      <c r="B2805" s="2">
        <v>38543</v>
      </c>
      <c r="C2805" s="30">
        <f>YEAR(IMDB4[[#This Row],[Release Date]])</f>
        <v>2005</v>
      </c>
      <c r="D2805" s="30" t="str">
        <f>FLOOR(IMDB4[[#This Row],[Year]],10)&amp;"s"</f>
        <v>2000s</v>
      </c>
      <c r="E2805" s="1" t="s">
        <v>32</v>
      </c>
      <c r="F2805" s="1" t="s">
        <v>20</v>
      </c>
      <c r="G2805" s="1" t="s">
        <v>3</v>
      </c>
      <c r="H2805" s="1" t="s">
        <v>4</v>
      </c>
      <c r="I2805" s="1" t="s">
        <v>92</v>
      </c>
      <c r="J2805" s="1" t="s">
        <v>3145</v>
      </c>
      <c r="K2805" s="1" t="s">
        <v>4106</v>
      </c>
      <c r="L2805" s="30">
        <v>710</v>
      </c>
      <c r="M2805" s="30">
        <v>2119</v>
      </c>
      <c r="N2805" s="30">
        <v>3</v>
      </c>
      <c r="O2805" s="30">
        <v>1000</v>
      </c>
      <c r="P2805" s="27">
        <v>7</v>
      </c>
      <c r="Q2805" s="30">
        <v>74</v>
      </c>
      <c r="R2805" s="30">
        <v>108</v>
      </c>
      <c r="S2805" s="9">
        <v>49526</v>
      </c>
      <c r="T2805" s="9">
        <v>6800000</v>
      </c>
      <c r="U2805" s="9">
        <f>IMDB4[[#This Row],[Gross Revenue]]-IMDB4[[#This Row],[Budget]]</f>
        <v>-6750474</v>
      </c>
      <c r="V2805" s="9" t="str">
        <f>IF(IMDB4[[#This Row],[Profit]]&gt;0,"Hit","Flop")</f>
        <v>Flop</v>
      </c>
      <c r="W2805" s="9" t="str" cm="1">
        <f t="array" ref="W2805">_xlfn.IFS(IMDB4[[#This Row],[IMDb Score (1-10)]]&gt;=8,"Excellent",IMDB4[[#This Row],[IMDb Score (1-10)]]&gt;=7,"Good",IMDB4[[#This Row],[IMDb Score (1-10)]]&gt;=5,"Average",TRUE,"Poor")</f>
        <v>Good</v>
      </c>
      <c r="X2805" s="9" t="str">
        <f>IF(IMDB4[[#This Row],[Duration (min)]]&lt;90,"Short",IF(IMDB4[[#This Row],[Duration (min)]]&lt;=120,"Medium", "Long"))</f>
        <v>Medium</v>
      </c>
    </row>
    <row r="2806" spans="1:24" x14ac:dyDescent="0.25">
      <c r="A2806" s="1" t="s">
        <v>4232</v>
      </c>
      <c r="B2806" s="2">
        <v>38850</v>
      </c>
      <c r="C2806" s="30">
        <f>YEAR(IMDB4[[#This Row],[Release Date]])</f>
        <v>2006</v>
      </c>
      <c r="D2806" s="30" t="str">
        <f>FLOOR(IMDB4[[#This Row],[Year]],10)&amp;"s"</f>
        <v>2000s</v>
      </c>
      <c r="E2806" s="1" t="s">
        <v>32</v>
      </c>
      <c r="F2806" s="1" t="s">
        <v>77</v>
      </c>
      <c r="G2806" s="1" t="s">
        <v>4233</v>
      </c>
      <c r="H2806" s="1" t="s">
        <v>4</v>
      </c>
      <c r="I2806" s="1" t="s">
        <v>92</v>
      </c>
      <c r="J2806" s="1" t="s">
        <v>4234</v>
      </c>
      <c r="K2806" s="1" t="s">
        <v>1174</v>
      </c>
      <c r="L2806" s="30">
        <v>708</v>
      </c>
      <c r="M2806" s="30">
        <v>848</v>
      </c>
      <c r="N2806" s="30">
        <v>0</v>
      </c>
      <c r="O2806" s="30">
        <v>14000</v>
      </c>
      <c r="P2806" s="27">
        <v>7.8</v>
      </c>
      <c r="Q2806" s="30">
        <v>283</v>
      </c>
      <c r="R2806" s="30">
        <v>139</v>
      </c>
      <c r="S2806" s="9">
        <v>50859889</v>
      </c>
      <c r="T2806" s="9">
        <v>40000000</v>
      </c>
      <c r="U2806" s="9">
        <f>IMDB4[[#This Row],[Gross Revenue]]-IMDB4[[#This Row],[Budget]]</f>
        <v>10859889</v>
      </c>
      <c r="V2806" s="9" t="str">
        <f>IF(IMDB4[[#This Row],[Profit]]&gt;0,"Hit","Flop")</f>
        <v>Hit</v>
      </c>
      <c r="W2806" s="9" t="str" cm="1">
        <f t="array" ref="W2806">_xlfn.IFS(IMDB4[[#This Row],[IMDb Score (1-10)]]&gt;=8,"Excellent",IMDB4[[#This Row],[IMDb Score (1-10)]]&gt;=7,"Good",IMDB4[[#This Row],[IMDb Score (1-10)]]&gt;=5,"Average",TRUE,"Poor")</f>
        <v>Good</v>
      </c>
      <c r="X2806" s="9" t="str">
        <f>IF(IMDB4[[#This Row],[Duration (min)]]&lt;90,"Short",IF(IMDB4[[#This Row],[Duration (min)]]&lt;=120,"Medium", "Long"))</f>
        <v>Long</v>
      </c>
    </row>
    <row r="2807" spans="1:24" x14ac:dyDescent="0.25">
      <c r="A2807" s="1" t="s">
        <v>6796</v>
      </c>
      <c r="B2807" s="2">
        <v>41830</v>
      </c>
      <c r="C2807" s="30">
        <f>YEAR(IMDB4[[#This Row],[Release Date]])</f>
        <v>2014</v>
      </c>
      <c r="D2807" s="30" t="str">
        <f>FLOOR(IMDB4[[#This Row],[Year]],10)&amp;"s"</f>
        <v>2010s</v>
      </c>
      <c r="E2807" s="1" t="s">
        <v>32</v>
      </c>
      <c r="F2807" s="1" t="s">
        <v>91</v>
      </c>
      <c r="G2807" s="1" t="s">
        <v>3</v>
      </c>
      <c r="H2807" s="1" t="s">
        <v>4</v>
      </c>
      <c r="I2807" s="1" t="s">
        <v>92</v>
      </c>
      <c r="J2807" s="1" t="s">
        <v>6797</v>
      </c>
      <c r="K2807" s="1" t="s">
        <v>6798</v>
      </c>
      <c r="L2807" s="30">
        <v>707</v>
      </c>
      <c r="M2807" s="30">
        <v>1565</v>
      </c>
      <c r="N2807" s="30">
        <v>6</v>
      </c>
      <c r="O2807" s="30">
        <v>13000</v>
      </c>
      <c r="P2807" s="27">
        <v>5.7</v>
      </c>
      <c r="Q2807" s="30">
        <v>270</v>
      </c>
      <c r="R2807" s="30">
        <v>83</v>
      </c>
      <c r="S2807" s="9">
        <v>31537320</v>
      </c>
      <c r="T2807" s="9">
        <v>1000000</v>
      </c>
      <c r="U2807" s="9">
        <f>IMDB4[[#This Row],[Gross Revenue]]-IMDB4[[#This Row],[Budget]]</f>
        <v>30537320</v>
      </c>
      <c r="V2807" s="9" t="str">
        <f>IF(IMDB4[[#This Row],[Profit]]&gt;0,"Hit","Flop")</f>
        <v>Hit</v>
      </c>
      <c r="W2807" s="9" t="str" cm="1">
        <f t="array" ref="W2807">_xlfn.IFS(IMDB4[[#This Row],[IMDb Score (1-10)]]&gt;=8,"Excellent",IMDB4[[#This Row],[IMDb Score (1-10)]]&gt;=7,"Good",IMDB4[[#This Row],[IMDb Score (1-10)]]&gt;=5,"Average",TRUE,"Poor")</f>
        <v>Average</v>
      </c>
      <c r="X2807" s="9" t="str">
        <f>IF(IMDB4[[#This Row],[Duration (min)]]&lt;90,"Short",IF(IMDB4[[#This Row],[Duration (min)]]&lt;=120,"Medium", "Long"))</f>
        <v>Short</v>
      </c>
    </row>
    <row r="2808" spans="1:24" x14ac:dyDescent="0.25">
      <c r="A2808" s="1" t="s">
        <v>2944</v>
      </c>
      <c r="B2808" s="2">
        <v>37539</v>
      </c>
      <c r="C2808" s="30">
        <f>YEAR(IMDB4[[#This Row],[Release Date]])</f>
        <v>2002</v>
      </c>
      <c r="D2808" s="30" t="str">
        <f>FLOOR(IMDB4[[#This Row],[Year]],10)&amp;"s"</f>
        <v>2000s</v>
      </c>
      <c r="E2808" s="1" t="s">
        <v>32</v>
      </c>
      <c r="F2808" s="1" t="s">
        <v>77</v>
      </c>
      <c r="G2808" s="1" t="s">
        <v>3</v>
      </c>
      <c r="H2808" s="1" t="s">
        <v>4</v>
      </c>
      <c r="I2808" s="1" t="s">
        <v>92</v>
      </c>
      <c r="J2808" s="1" t="s">
        <v>2945</v>
      </c>
      <c r="K2808" s="1" t="s">
        <v>2946</v>
      </c>
      <c r="L2808" s="30">
        <v>706</v>
      </c>
      <c r="M2808" s="30">
        <v>1421</v>
      </c>
      <c r="N2808" s="30">
        <v>10</v>
      </c>
      <c r="O2808" s="30">
        <v>530</v>
      </c>
      <c r="P2808" s="27">
        <v>5.7</v>
      </c>
      <c r="Q2808" s="30">
        <v>40</v>
      </c>
      <c r="R2808" s="30">
        <v>95</v>
      </c>
      <c r="S2808" s="9">
        <v>25482931</v>
      </c>
      <c r="T2808" s="9">
        <v>14000000</v>
      </c>
      <c r="U2808" s="9">
        <f>IMDB4[[#This Row],[Gross Revenue]]-IMDB4[[#This Row],[Budget]]</f>
        <v>11482931</v>
      </c>
      <c r="V2808" s="9" t="str">
        <f>IF(IMDB4[[#This Row],[Profit]]&gt;0,"Hit","Flop")</f>
        <v>Hit</v>
      </c>
      <c r="W2808" s="9" t="str" cm="1">
        <f t="array" ref="W2808">_xlfn.IFS(IMDB4[[#This Row],[IMDb Score (1-10)]]&gt;=8,"Excellent",IMDB4[[#This Row],[IMDb Score (1-10)]]&gt;=7,"Good",IMDB4[[#This Row],[IMDb Score (1-10)]]&gt;=5,"Average",TRUE,"Poor")</f>
        <v>Average</v>
      </c>
      <c r="X2808" s="9" t="str">
        <f>IF(IMDB4[[#This Row],[Duration (min)]]&lt;90,"Short",IF(IMDB4[[#This Row],[Duration (min)]]&lt;=120,"Medium", "Long"))</f>
        <v>Medium</v>
      </c>
    </row>
    <row r="2809" spans="1:24" x14ac:dyDescent="0.25">
      <c r="A2809" s="1" t="s">
        <v>3950</v>
      </c>
      <c r="B2809" s="2">
        <v>38397</v>
      </c>
      <c r="C2809" s="30">
        <f>YEAR(IMDB4[[#This Row],[Release Date]])</f>
        <v>2005</v>
      </c>
      <c r="D2809" s="30" t="str">
        <f>FLOOR(IMDB4[[#This Row],[Year]],10)&amp;"s"</f>
        <v>2000s</v>
      </c>
      <c r="E2809" s="1" t="s">
        <v>32</v>
      </c>
      <c r="F2809" s="1" t="s">
        <v>40</v>
      </c>
      <c r="G2809" s="1" t="s">
        <v>3</v>
      </c>
      <c r="H2809" s="1" t="s">
        <v>4</v>
      </c>
      <c r="I2809" s="1" t="s">
        <v>84</v>
      </c>
      <c r="J2809" s="1" t="s">
        <v>3951</v>
      </c>
      <c r="K2809" s="1" t="s">
        <v>3952</v>
      </c>
      <c r="L2809" s="30">
        <v>706</v>
      </c>
      <c r="M2809" s="30">
        <v>1579</v>
      </c>
      <c r="N2809" s="30">
        <v>19</v>
      </c>
      <c r="O2809" s="30">
        <v>0</v>
      </c>
      <c r="P2809" s="27">
        <v>7.3</v>
      </c>
      <c r="Q2809" s="30">
        <v>38</v>
      </c>
      <c r="R2809" s="30">
        <v>100</v>
      </c>
      <c r="S2809" s="9">
        <v>860002</v>
      </c>
      <c r="T2809" s="9">
        <v>12000000</v>
      </c>
      <c r="U2809" s="9">
        <f>IMDB4[[#This Row],[Gross Revenue]]-IMDB4[[#This Row],[Budget]]</f>
        <v>-11139998</v>
      </c>
      <c r="V2809" s="9" t="str">
        <f>IF(IMDB4[[#This Row],[Profit]]&gt;0,"Hit","Flop")</f>
        <v>Flop</v>
      </c>
      <c r="W2809" s="9" t="str" cm="1">
        <f t="array" ref="W2809">_xlfn.IFS(IMDB4[[#This Row],[IMDb Score (1-10)]]&gt;=8,"Excellent",IMDB4[[#This Row],[IMDb Score (1-10)]]&gt;=7,"Good",IMDB4[[#This Row],[IMDb Score (1-10)]]&gt;=5,"Average",TRUE,"Poor")</f>
        <v>Good</v>
      </c>
      <c r="X2809" s="9" t="str">
        <f>IF(IMDB4[[#This Row],[Duration (min)]]&lt;90,"Short",IF(IMDB4[[#This Row],[Duration (min)]]&lt;=120,"Medium", "Long"))</f>
        <v>Medium</v>
      </c>
    </row>
    <row r="2810" spans="1:24" x14ac:dyDescent="0.25">
      <c r="A2810" s="1" t="s">
        <v>5810</v>
      </c>
      <c r="B2810" s="2">
        <v>40727</v>
      </c>
      <c r="C2810" s="30">
        <f>YEAR(IMDB4[[#This Row],[Release Date]])</f>
        <v>2011</v>
      </c>
      <c r="D2810" s="30" t="str">
        <f>FLOOR(IMDB4[[#This Row],[Year]],10)&amp;"s"</f>
        <v>2010s</v>
      </c>
      <c r="E2810" s="1" t="s">
        <v>32</v>
      </c>
      <c r="F2810" s="1" t="s">
        <v>91</v>
      </c>
      <c r="G2810" s="1" t="s">
        <v>3</v>
      </c>
      <c r="H2810" s="1" t="s">
        <v>4</v>
      </c>
      <c r="I2810" s="1" t="s">
        <v>92</v>
      </c>
      <c r="J2810" s="1" t="s">
        <v>4649</v>
      </c>
      <c r="K2810" s="1" t="s">
        <v>5811</v>
      </c>
      <c r="L2810" s="30">
        <v>703</v>
      </c>
      <c r="M2810" s="30">
        <v>3074</v>
      </c>
      <c r="N2810" s="30">
        <v>77</v>
      </c>
      <c r="O2810" s="30">
        <v>20000</v>
      </c>
      <c r="P2810" s="27">
        <v>5.9</v>
      </c>
      <c r="Q2810" s="30">
        <v>277</v>
      </c>
      <c r="R2810" s="30">
        <v>92</v>
      </c>
      <c r="S2810" s="9">
        <v>42575718</v>
      </c>
      <c r="T2810" s="9">
        <v>40000000</v>
      </c>
      <c r="U2810" s="9">
        <f>IMDB4[[#This Row],[Gross Revenue]]-IMDB4[[#This Row],[Budget]]</f>
        <v>2575718</v>
      </c>
      <c r="V2810" s="9" t="str">
        <f>IF(IMDB4[[#This Row],[Profit]]&gt;0,"Hit","Flop")</f>
        <v>Hit</v>
      </c>
      <c r="W2810" s="9" t="str" cm="1">
        <f t="array" ref="W2810">_xlfn.IFS(IMDB4[[#This Row],[IMDb Score (1-10)]]&gt;=8,"Excellent",IMDB4[[#This Row],[IMDb Score (1-10)]]&gt;=7,"Good",IMDB4[[#This Row],[IMDb Score (1-10)]]&gt;=5,"Average",TRUE,"Poor")</f>
        <v>Average</v>
      </c>
      <c r="X2810" s="9" t="str">
        <f>IF(IMDB4[[#This Row],[Duration (min)]]&lt;90,"Short",IF(IMDB4[[#This Row],[Duration (min)]]&lt;=120,"Medium", "Long"))</f>
        <v>Medium</v>
      </c>
    </row>
    <row r="2811" spans="1:24" x14ac:dyDescent="0.25">
      <c r="A2811" s="1" t="s">
        <v>4648</v>
      </c>
      <c r="B2811" s="2">
        <v>39086</v>
      </c>
      <c r="C2811" s="30">
        <f>YEAR(IMDB4[[#This Row],[Release Date]])</f>
        <v>2007</v>
      </c>
      <c r="D2811" s="30" t="str">
        <f>FLOOR(IMDB4[[#This Row],[Year]],10)&amp;"s"</f>
        <v>2000s</v>
      </c>
      <c r="E2811" s="1" t="s">
        <v>32</v>
      </c>
      <c r="F2811" s="1" t="s">
        <v>61</v>
      </c>
      <c r="G2811" s="1" t="s">
        <v>3</v>
      </c>
      <c r="H2811" s="1" t="s">
        <v>4</v>
      </c>
      <c r="I2811" s="1" t="s">
        <v>132</v>
      </c>
      <c r="J2811" s="1" t="s">
        <v>4649</v>
      </c>
      <c r="K2811" s="1" t="s">
        <v>2371</v>
      </c>
      <c r="L2811" s="30">
        <v>702</v>
      </c>
      <c r="M2811" s="30">
        <v>2007</v>
      </c>
      <c r="N2811" s="30">
        <v>49</v>
      </c>
      <c r="O2811" s="30">
        <v>313</v>
      </c>
      <c r="P2811" s="27">
        <v>6.2</v>
      </c>
      <c r="Q2811" s="30">
        <v>65</v>
      </c>
      <c r="R2811" s="30">
        <v>95</v>
      </c>
      <c r="S2811" s="9">
        <v>2955039</v>
      </c>
      <c r="T2811" s="9">
        <v>9000000</v>
      </c>
      <c r="U2811" s="9">
        <f>IMDB4[[#This Row],[Gross Revenue]]-IMDB4[[#This Row],[Budget]]</f>
        <v>-6044961</v>
      </c>
      <c r="V2811" s="9" t="str">
        <f>IF(IMDB4[[#This Row],[Profit]]&gt;0,"Hit","Flop")</f>
        <v>Flop</v>
      </c>
      <c r="W2811" s="9" t="str" cm="1">
        <f t="array" ref="W2811">_xlfn.IFS(IMDB4[[#This Row],[IMDb Score (1-10)]]&gt;=8,"Excellent",IMDB4[[#This Row],[IMDb Score (1-10)]]&gt;=7,"Good",IMDB4[[#This Row],[IMDb Score (1-10)]]&gt;=5,"Average",TRUE,"Poor")</f>
        <v>Average</v>
      </c>
      <c r="X2811" s="9" t="str">
        <f>IF(IMDB4[[#This Row],[Duration (min)]]&lt;90,"Short",IF(IMDB4[[#This Row],[Duration (min)]]&lt;=120,"Medium", "Long"))</f>
        <v>Medium</v>
      </c>
    </row>
    <row r="2812" spans="1:24" x14ac:dyDescent="0.25">
      <c r="A2812" s="1" t="s">
        <v>4376</v>
      </c>
      <c r="B2812" s="2">
        <v>38892</v>
      </c>
      <c r="C2812" s="30">
        <f>YEAR(IMDB4[[#This Row],[Release Date]])</f>
        <v>2006</v>
      </c>
      <c r="D2812" s="30" t="str">
        <f>FLOOR(IMDB4[[#This Row],[Year]],10)&amp;"s"</f>
        <v>2000s</v>
      </c>
      <c r="E2812" s="1" t="s">
        <v>32</v>
      </c>
      <c r="F2812" s="1" t="s">
        <v>9</v>
      </c>
      <c r="G2812" s="21" t="s">
        <v>6013</v>
      </c>
      <c r="H2812" s="1" t="s">
        <v>4</v>
      </c>
      <c r="I2812" s="1" t="s">
        <v>84</v>
      </c>
      <c r="J2812" s="1" t="s">
        <v>4377</v>
      </c>
      <c r="K2812" s="1" t="s">
        <v>4378</v>
      </c>
      <c r="L2812" s="30">
        <v>702</v>
      </c>
      <c r="M2812" s="30">
        <v>2715</v>
      </c>
      <c r="N2812" s="30">
        <v>84</v>
      </c>
      <c r="O2812" s="30">
        <v>76</v>
      </c>
      <c r="P2812" s="27">
        <v>7.2</v>
      </c>
      <c r="Q2812" s="30">
        <v>5</v>
      </c>
      <c r="R2812" s="30">
        <v>87</v>
      </c>
      <c r="S2812" s="9">
        <v>252726</v>
      </c>
      <c r="T2812" s="9">
        <v>3000000</v>
      </c>
      <c r="U2812" s="9">
        <f>IMDB4[[#This Row],[Gross Revenue]]-IMDB4[[#This Row],[Budget]]</f>
        <v>-2747274</v>
      </c>
      <c r="V2812" s="9" t="str">
        <f>IF(IMDB4[[#This Row],[Profit]]&gt;0,"Hit","Flop")</f>
        <v>Flop</v>
      </c>
      <c r="W2812" s="9" t="str" cm="1">
        <f t="array" ref="W2812">_xlfn.IFS(IMDB4[[#This Row],[IMDb Score (1-10)]]&gt;=8,"Excellent",IMDB4[[#This Row],[IMDb Score (1-10)]]&gt;=7,"Good",IMDB4[[#This Row],[IMDb Score (1-10)]]&gt;=5,"Average",TRUE,"Poor")</f>
        <v>Good</v>
      </c>
      <c r="X2812" s="9" t="str">
        <f>IF(IMDB4[[#This Row],[Duration (min)]]&lt;90,"Short",IF(IMDB4[[#This Row],[Duration (min)]]&lt;=120,"Medium", "Long"))</f>
        <v>Short</v>
      </c>
    </row>
    <row r="2813" spans="1:24" x14ac:dyDescent="0.25">
      <c r="A2813" s="1" t="s">
        <v>3090</v>
      </c>
      <c r="B2813" s="2">
        <v>37331</v>
      </c>
      <c r="C2813" s="30">
        <f>YEAR(IMDB4[[#This Row],[Release Date]])</f>
        <v>2002</v>
      </c>
      <c r="D2813" s="30" t="str">
        <f>FLOOR(IMDB4[[#This Row],[Year]],10)&amp;"s"</f>
        <v>2000s</v>
      </c>
      <c r="E2813" s="1" t="s">
        <v>32</v>
      </c>
      <c r="F2813" s="1" t="s">
        <v>9</v>
      </c>
      <c r="G2813" s="1" t="s">
        <v>3</v>
      </c>
      <c r="H2813" s="1" t="s">
        <v>4</v>
      </c>
      <c r="I2813" s="1" t="s">
        <v>92</v>
      </c>
      <c r="J2813" s="1" t="s">
        <v>3091</v>
      </c>
      <c r="K2813" s="1" t="s">
        <v>3092</v>
      </c>
      <c r="L2813" s="30">
        <v>701</v>
      </c>
      <c r="M2813" s="30">
        <v>2489</v>
      </c>
      <c r="N2813" s="30">
        <v>75</v>
      </c>
      <c r="O2813" s="30">
        <v>0</v>
      </c>
      <c r="P2813" s="27">
        <v>6.7</v>
      </c>
      <c r="Q2813" s="30">
        <v>114</v>
      </c>
      <c r="R2813" s="30">
        <v>93</v>
      </c>
      <c r="S2813" s="9">
        <v>145540</v>
      </c>
      <c r="T2813" s="9">
        <v>500000</v>
      </c>
      <c r="U2813" s="9">
        <f>IMDB4[[#This Row],[Gross Revenue]]-IMDB4[[#This Row],[Budget]]</f>
        <v>-354460</v>
      </c>
      <c r="V2813" s="9" t="str">
        <f>IF(IMDB4[[#This Row],[Profit]]&gt;0,"Hit","Flop")</f>
        <v>Flop</v>
      </c>
      <c r="W2813" s="9" t="str" cm="1">
        <f t="array" ref="W2813">_xlfn.IFS(IMDB4[[#This Row],[IMDb Score (1-10)]]&gt;=8,"Excellent",IMDB4[[#This Row],[IMDb Score (1-10)]]&gt;=7,"Good",IMDB4[[#This Row],[IMDb Score (1-10)]]&gt;=5,"Average",TRUE,"Poor")</f>
        <v>Average</v>
      </c>
      <c r="X2813" s="9" t="str">
        <f>IF(IMDB4[[#This Row],[Duration (min)]]&lt;90,"Short",IF(IMDB4[[#This Row],[Duration (min)]]&lt;=120,"Medium", "Long"))</f>
        <v>Medium</v>
      </c>
    </row>
    <row r="2814" spans="1:24" x14ac:dyDescent="0.25">
      <c r="A2814" s="1" t="s">
        <v>2823</v>
      </c>
      <c r="B2814" s="2">
        <v>37086</v>
      </c>
      <c r="C2814" s="30">
        <f>YEAR(IMDB4[[#This Row],[Release Date]])</f>
        <v>2001</v>
      </c>
      <c r="D2814" s="30" t="str">
        <f>FLOOR(IMDB4[[#This Row],[Year]],10)&amp;"s"</f>
        <v>2000s</v>
      </c>
      <c r="E2814" s="1" t="s">
        <v>32</v>
      </c>
      <c r="F2814" s="1" t="s">
        <v>20</v>
      </c>
      <c r="G2814" s="1" t="s">
        <v>3</v>
      </c>
      <c r="H2814" s="1" t="s">
        <v>4</v>
      </c>
      <c r="I2814" s="1" t="s">
        <v>132</v>
      </c>
      <c r="J2814" s="1" t="s">
        <v>2100</v>
      </c>
      <c r="K2814" s="1" t="s">
        <v>1375</v>
      </c>
      <c r="L2814" s="30">
        <v>700</v>
      </c>
      <c r="M2814" s="30">
        <v>2842</v>
      </c>
      <c r="N2814" s="30">
        <v>101</v>
      </c>
      <c r="O2814" s="30">
        <v>0</v>
      </c>
      <c r="P2814" s="27">
        <v>5.9</v>
      </c>
      <c r="Q2814" s="30">
        <v>109</v>
      </c>
      <c r="R2814" s="30">
        <v>114</v>
      </c>
      <c r="S2814" s="9">
        <v>70836296</v>
      </c>
      <c r="T2814" s="9">
        <v>40000000</v>
      </c>
      <c r="U2814" s="9">
        <f>IMDB4[[#This Row],[Gross Revenue]]-IMDB4[[#This Row],[Budget]]</f>
        <v>30836296</v>
      </c>
      <c r="V2814" s="9" t="str">
        <f>IF(IMDB4[[#This Row],[Profit]]&gt;0,"Hit","Flop")</f>
        <v>Hit</v>
      </c>
      <c r="W2814" s="9" t="str" cm="1">
        <f t="array" ref="W2814">_xlfn.IFS(IMDB4[[#This Row],[IMDb Score (1-10)]]&gt;=8,"Excellent",IMDB4[[#This Row],[IMDb Score (1-10)]]&gt;=7,"Good",IMDB4[[#This Row],[IMDb Score (1-10)]]&gt;=5,"Average",TRUE,"Poor")</f>
        <v>Average</v>
      </c>
      <c r="X2814" s="9" t="str">
        <f>IF(IMDB4[[#This Row],[Duration (min)]]&lt;90,"Short",IF(IMDB4[[#This Row],[Duration (min)]]&lt;=120,"Medium", "Long"))</f>
        <v>Medium</v>
      </c>
    </row>
    <row r="2815" spans="1:24" x14ac:dyDescent="0.25">
      <c r="A2815" s="1" t="s">
        <v>596</v>
      </c>
      <c r="B2815" s="2">
        <v>32086</v>
      </c>
      <c r="C2815" s="30">
        <f>YEAR(IMDB4[[#This Row],[Release Date]])</f>
        <v>1987</v>
      </c>
      <c r="D2815" s="30" t="str">
        <f>FLOOR(IMDB4[[#This Row],[Year]],10)&amp;"s"</f>
        <v>1980s</v>
      </c>
      <c r="E2815" s="1" t="s">
        <v>32</v>
      </c>
      <c r="F2815" s="1" t="s">
        <v>61</v>
      </c>
      <c r="G2815" s="1" t="s">
        <v>3</v>
      </c>
      <c r="H2815" s="1" t="s">
        <v>4</v>
      </c>
      <c r="I2815" s="1" t="s">
        <v>132</v>
      </c>
      <c r="J2815" s="1" t="s">
        <v>597</v>
      </c>
      <c r="K2815" s="1" t="s">
        <v>598</v>
      </c>
      <c r="L2815" s="30">
        <v>699</v>
      </c>
      <c r="M2815" s="30">
        <v>936</v>
      </c>
      <c r="N2815" s="30">
        <v>7</v>
      </c>
      <c r="O2815" s="30">
        <v>0</v>
      </c>
      <c r="P2815" s="27">
        <v>6.8</v>
      </c>
      <c r="Q2815" s="30">
        <v>18</v>
      </c>
      <c r="R2815" s="30">
        <v>108</v>
      </c>
      <c r="S2815" s="9">
        <v>54215416</v>
      </c>
      <c r="T2815" s="9">
        <v>6500000</v>
      </c>
      <c r="U2815" s="9">
        <f>IMDB4[[#This Row],[Gross Revenue]]-IMDB4[[#This Row],[Budget]]</f>
        <v>47715416</v>
      </c>
      <c r="V2815" s="9" t="str">
        <f>IF(IMDB4[[#This Row],[Profit]]&gt;0,"Hit","Flop")</f>
        <v>Hit</v>
      </c>
      <c r="W2815" s="9" t="str" cm="1">
        <f t="array" ref="W2815">_xlfn.IFS(IMDB4[[#This Row],[IMDb Score (1-10)]]&gt;=8,"Excellent",IMDB4[[#This Row],[IMDb Score (1-10)]]&gt;=7,"Good",IMDB4[[#This Row],[IMDb Score (1-10)]]&gt;=5,"Average",TRUE,"Poor")</f>
        <v>Average</v>
      </c>
      <c r="X2815" s="9" t="str">
        <f>IF(IMDB4[[#This Row],[Duration (min)]]&lt;90,"Short",IF(IMDB4[[#This Row],[Duration (min)]]&lt;=120,"Medium", "Long"))</f>
        <v>Medium</v>
      </c>
    </row>
    <row r="2816" spans="1:24" x14ac:dyDescent="0.25">
      <c r="A2816" s="1" t="s">
        <v>1105</v>
      </c>
      <c r="B2816" s="2">
        <v>34417</v>
      </c>
      <c r="C2816" s="30">
        <f>YEAR(IMDB4[[#This Row],[Release Date]])</f>
        <v>1994</v>
      </c>
      <c r="D2816" s="30" t="str">
        <f>FLOOR(IMDB4[[#This Row],[Year]],10)&amp;"s"</f>
        <v>1990s</v>
      </c>
      <c r="E2816" s="1" t="s">
        <v>32</v>
      </c>
      <c r="F2816" s="1" t="s">
        <v>77</v>
      </c>
      <c r="G2816" s="1" t="s">
        <v>3</v>
      </c>
      <c r="H2816" s="1" t="s">
        <v>4</v>
      </c>
      <c r="I2816" s="1" t="s">
        <v>92</v>
      </c>
      <c r="J2816" s="1" t="s">
        <v>597</v>
      </c>
      <c r="K2816" s="1" t="s">
        <v>854</v>
      </c>
      <c r="L2816" s="30">
        <v>699</v>
      </c>
      <c r="M2816" s="30">
        <v>1592</v>
      </c>
      <c r="N2816" s="30">
        <v>58</v>
      </c>
      <c r="O2816" s="30">
        <v>399</v>
      </c>
      <c r="P2816" s="27">
        <v>6.4</v>
      </c>
      <c r="Q2816" s="30">
        <v>9</v>
      </c>
      <c r="R2816" s="30">
        <v>107</v>
      </c>
      <c r="S2816" s="9">
        <v>305070</v>
      </c>
      <c r="T2816" s="9">
        <v>20000000</v>
      </c>
      <c r="U2816" s="9">
        <f>IMDB4[[#This Row],[Gross Revenue]]-IMDB4[[#This Row],[Budget]]</f>
        <v>-19694930</v>
      </c>
      <c r="V2816" s="9" t="str">
        <f>IF(IMDB4[[#This Row],[Profit]]&gt;0,"Hit","Flop")</f>
        <v>Flop</v>
      </c>
      <c r="W2816" s="9" t="str" cm="1">
        <f t="array" ref="W2816">_xlfn.IFS(IMDB4[[#This Row],[IMDb Score (1-10)]]&gt;=8,"Excellent",IMDB4[[#This Row],[IMDb Score (1-10)]]&gt;=7,"Good",IMDB4[[#This Row],[IMDb Score (1-10)]]&gt;=5,"Average",TRUE,"Poor")</f>
        <v>Average</v>
      </c>
      <c r="X2816" s="9" t="str">
        <f>IF(IMDB4[[#This Row],[Duration (min)]]&lt;90,"Short",IF(IMDB4[[#This Row],[Duration (min)]]&lt;=120,"Medium", "Long"))</f>
        <v>Medium</v>
      </c>
    </row>
    <row r="2817" spans="1:24" x14ac:dyDescent="0.25">
      <c r="A2817" s="1" t="s">
        <v>2437</v>
      </c>
      <c r="B2817" s="2">
        <v>36885</v>
      </c>
      <c r="C2817" s="30">
        <f>YEAR(IMDB4[[#This Row],[Release Date]])</f>
        <v>2000</v>
      </c>
      <c r="D2817" s="30" t="str">
        <f>FLOOR(IMDB4[[#This Row],[Year]],10)&amp;"s"</f>
        <v>2000s</v>
      </c>
      <c r="E2817" s="1" t="s">
        <v>32</v>
      </c>
      <c r="F2817" s="1" t="s">
        <v>61</v>
      </c>
      <c r="G2817" s="1" t="s">
        <v>3</v>
      </c>
      <c r="H2817" s="1" t="s">
        <v>4</v>
      </c>
      <c r="I2817" s="1" t="s">
        <v>92</v>
      </c>
      <c r="J2817" s="1" t="s">
        <v>2438</v>
      </c>
      <c r="K2817" s="1" t="s">
        <v>2439</v>
      </c>
      <c r="L2817" s="30">
        <v>697</v>
      </c>
      <c r="M2817" s="30">
        <v>1517</v>
      </c>
      <c r="N2817" s="30">
        <v>0</v>
      </c>
      <c r="O2817" s="30">
        <v>0</v>
      </c>
      <c r="P2817" s="27">
        <v>7</v>
      </c>
      <c r="Q2817" s="30">
        <v>115</v>
      </c>
      <c r="R2817" s="30">
        <v>122</v>
      </c>
      <c r="S2817" s="9">
        <v>8596914</v>
      </c>
      <c r="T2817" s="9">
        <v>6000000</v>
      </c>
      <c r="U2817" s="9">
        <f>IMDB4[[#This Row],[Gross Revenue]]-IMDB4[[#This Row],[Budget]]</f>
        <v>2596914</v>
      </c>
      <c r="V2817" s="9" t="str">
        <f>IF(IMDB4[[#This Row],[Profit]]&gt;0,"Hit","Flop")</f>
        <v>Hit</v>
      </c>
      <c r="W2817" s="9" t="str" cm="1">
        <f t="array" ref="W2817">_xlfn.IFS(IMDB4[[#This Row],[IMDb Score (1-10)]]&gt;=8,"Excellent",IMDB4[[#This Row],[IMDb Score (1-10)]]&gt;=7,"Good",IMDB4[[#This Row],[IMDb Score (1-10)]]&gt;=5,"Average",TRUE,"Poor")</f>
        <v>Good</v>
      </c>
      <c r="X2817" s="9" t="str">
        <f>IF(IMDB4[[#This Row],[Duration (min)]]&lt;90,"Short",IF(IMDB4[[#This Row],[Duration (min)]]&lt;=120,"Medium", "Long"))</f>
        <v>Long</v>
      </c>
    </row>
    <row r="2818" spans="1:24" x14ac:dyDescent="0.25">
      <c r="A2818" s="1" t="s">
        <v>5075</v>
      </c>
      <c r="B2818" s="2">
        <v>39637</v>
      </c>
      <c r="C2818" s="30">
        <f>YEAR(IMDB4[[#This Row],[Release Date]])</f>
        <v>2008</v>
      </c>
      <c r="D2818" s="30" t="str">
        <f>FLOOR(IMDB4[[#This Row],[Year]],10)&amp;"s"</f>
        <v>2000s</v>
      </c>
      <c r="E2818" s="1" t="s">
        <v>32</v>
      </c>
      <c r="F2818" s="1" t="s">
        <v>20</v>
      </c>
      <c r="G2818" s="1" t="s">
        <v>3</v>
      </c>
      <c r="H2818" s="1" t="s">
        <v>4</v>
      </c>
      <c r="I2818" s="1" t="s">
        <v>92</v>
      </c>
      <c r="J2818" s="1" t="s">
        <v>2438</v>
      </c>
      <c r="K2818" s="1" t="s">
        <v>3066</v>
      </c>
      <c r="L2818" s="30">
        <v>697</v>
      </c>
      <c r="M2818" s="30">
        <v>2243</v>
      </c>
      <c r="N2818" s="30">
        <v>168</v>
      </c>
      <c r="O2818" s="30">
        <v>702</v>
      </c>
      <c r="P2818" s="27">
        <v>7</v>
      </c>
      <c r="Q2818" s="30">
        <v>57</v>
      </c>
      <c r="R2818" s="30">
        <v>115</v>
      </c>
      <c r="S2818" s="9">
        <v>183088</v>
      </c>
      <c r="T2818" s="9">
        <v>15000000</v>
      </c>
      <c r="U2818" s="9">
        <f>IMDB4[[#This Row],[Gross Revenue]]-IMDB4[[#This Row],[Budget]]</f>
        <v>-14816912</v>
      </c>
      <c r="V2818" s="9" t="str">
        <f>IF(IMDB4[[#This Row],[Profit]]&gt;0,"Hit","Flop")</f>
        <v>Flop</v>
      </c>
      <c r="W2818" s="9" t="str" cm="1">
        <f t="array" ref="W2818">_xlfn.IFS(IMDB4[[#This Row],[IMDb Score (1-10)]]&gt;=8,"Excellent",IMDB4[[#This Row],[IMDb Score (1-10)]]&gt;=7,"Good",IMDB4[[#This Row],[IMDb Score (1-10)]]&gt;=5,"Average",TRUE,"Poor")</f>
        <v>Good</v>
      </c>
      <c r="X2818" s="9" t="str">
        <f>IF(IMDB4[[#This Row],[Duration (min)]]&lt;90,"Short",IF(IMDB4[[#This Row],[Duration (min)]]&lt;=120,"Medium", "Long"))</f>
        <v>Medium</v>
      </c>
    </row>
    <row r="2819" spans="1:24" x14ac:dyDescent="0.25">
      <c r="A2819" s="1" t="s">
        <v>1596</v>
      </c>
      <c r="B2819" s="2">
        <v>35502</v>
      </c>
      <c r="C2819" s="30">
        <f>YEAR(IMDB4[[#This Row],[Release Date]])</f>
        <v>1997</v>
      </c>
      <c r="D2819" s="30" t="str">
        <f>FLOOR(IMDB4[[#This Row],[Year]],10)&amp;"s"</f>
        <v>1990s</v>
      </c>
      <c r="E2819" s="1" t="s">
        <v>32</v>
      </c>
      <c r="F2819" s="1" t="s">
        <v>77</v>
      </c>
      <c r="G2819" s="1" t="s">
        <v>3</v>
      </c>
      <c r="H2819" s="1" t="s">
        <v>4</v>
      </c>
      <c r="I2819" s="1" t="s">
        <v>92</v>
      </c>
      <c r="J2819" s="1" t="s">
        <v>440</v>
      </c>
      <c r="K2819" s="1" t="s">
        <v>1597</v>
      </c>
      <c r="L2819" s="30">
        <v>695</v>
      </c>
      <c r="M2819" s="30">
        <v>2530</v>
      </c>
      <c r="N2819" s="30">
        <v>420</v>
      </c>
      <c r="O2819" s="30">
        <v>666</v>
      </c>
      <c r="P2819" s="27">
        <v>6.1</v>
      </c>
      <c r="Q2819" s="30">
        <v>29</v>
      </c>
      <c r="R2819" s="30">
        <v>97</v>
      </c>
      <c r="S2819" s="9">
        <v>41067398</v>
      </c>
      <c r="T2819" s="9">
        <v>25000000</v>
      </c>
      <c r="U2819" s="9">
        <f>IMDB4[[#This Row],[Gross Revenue]]-IMDB4[[#This Row],[Budget]]</f>
        <v>16067398</v>
      </c>
      <c r="V2819" s="9" t="str">
        <f>IF(IMDB4[[#This Row],[Profit]]&gt;0,"Hit","Flop")</f>
        <v>Hit</v>
      </c>
      <c r="W2819" s="9" t="str" cm="1">
        <f t="array" ref="W2819">_xlfn.IFS(IMDB4[[#This Row],[IMDb Score (1-10)]]&gt;=8,"Excellent",IMDB4[[#This Row],[IMDb Score (1-10)]]&gt;=7,"Good",IMDB4[[#This Row],[IMDb Score (1-10)]]&gt;=5,"Average",TRUE,"Poor")</f>
        <v>Average</v>
      </c>
      <c r="X2819" s="9" t="str">
        <f>IF(IMDB4[[#This Row],[Duration (min)]]&lt;90,"Short",IF(IMDB4[[#This Row],[Duration (min)]]&lt;=120,"Medium", "Long"))</f>
        <v>Medium</v>
      </c>
    </row>
    <row r="2820" spans="1:24" x14ac:dyDescent="0.25">
      <c r="A2820" s="1" t="s">
        <v>39</v>
      </c>
      <c r="B2820" s="2">
        <v>14344</v>
      </c>
      <c r="C2820" s="30">
        <f>YEAR(IMDB4[[#This Row],[Release Date]])</f>
        <v>1939</v>
      </c>
      <c r="D2820" s="30" t="str">
        <f>FLOOR(IMDB4[[#This Row],[Year]],10)&amp;"s"</f>
        <v>1930s</v>
      </c>
      <c r="E2820" s="1" t="s">
        <v>1</v>
      </c>
      <c r="F2820" s="1" t="s">
        <v>40</v>
      </c>
      <c r="G2820" s="1" t="s">
        <v>3</v>
      </c>
      <c r="H2820" s="1" t="s">
        <v>4</v>
      </c>
      <c r="I2820" s="1" t="s">
        <v>16</v>
      </c>
      <c r="J2820" s="1" t="s">
        <v>41</v>
      </c>
      <c r="K2820" s="1" t="s">
        <v>38</v>
      </c>
      <c r="L2820" s="30">
        <v>695</v>
      </c>
      <c r="M2820" s="30">
        <v>2509</v>
      </c>
      <c r="N2820" s="30">
        <v>149</v>
      </c>
      <c r="O2820" s="30">
        <v>14000</v>
      </c>
      <c r="P2820" s="27">
        <v>8.1</v>
      </c>
      <c r="Q2820" s="30">
        <v>213</v>
      </c>
      <c r="R2820" s="30">
        <v>102</v>
      </c>
      <c r="S2820" s="9">
        <v>22202612</v>
      </c>
      <c r="T2820" s="9">
        <v>2800000</v>
      </c>
      <c r="U2820" s="9">
        <f>IMDB4[[#This Row],[Gross Revenue]]-IMDB4[[#This Row],[Budget]]</f>
        <v>19402612</v>
      </c>
      <c r="V2820" s="9" t="str">
        <f>IF(IMDB4[[#This Row],[Profit]]&gt;0,"Hit","Flop")</f>
        <v>Hit</v>
      </c>
      <c r="W2820" s="9" t="str" cm="1">
        <f t="array" ref="W2820">_xlfn.IFS(IMDB4[[#This Row],[IMDb Score (1-10)]]&gt;=8,"Excellent",IMDB4[[#This Row],[IMDb Score (1-10)]]&gt;=7,"Good",IMDB4[[#This Row],[IMDb Score (1-10)]]&gt;=5,"Average",TRUE,"Poor")</f>
        <v>Excellent</v>
      </c>
      <c r="X2820" s="9" t="str">
        <f>IF(IMDB4[[#This Row],[Duration (min)]]&lt;90,"Short",IF(IMDB4[[#This Row],[Duration (min)]]&lt;=120,"Medium", "Long"))</f>
        <v>Medium</v>
      </c>
    </row>
    <row r="2821" spans="1:24" x14ac:dyDescent="0.25">
      <c r="A2821" s="1" t="s">
        <v>152</v>
      </c>
      <c r="B2821" s="2">
        <v>25069</v>
      </c>
      <c r="C2821" s="30">
        <f>YEAR(IMDB4[[#This Row],[Release Date]])</f>
        <v>1968</v>
      </c>
      <c r="D2821" s="30" t="str">
        <f>FLOOR(IMDB4[[#This Row],[Year]],10)&amp;"s"</f>
        <v>1960s</v>
      </c>
      <c r="E2821" s="1" t="s">
        <v>32</v>
      </c>
      <c r="F2821" s="1" t="s">
        <v>9</v>
      </c>
      <c r="G2821" s="1" t="s">
        <v>3</v>
      </c>
      <c r="H2821" s="1" t="s">
        <v>83</v>
      </c>
      <c r="I2821" s="1" t="s">
        <v>28</v>
      </c>
      <c r="J2821" s="1" t="s">
        <v>153</v>
      </c>
      <c r="K2821" s="1" t="s">
        <v>154</v>
      </c>
      <c r="L2821" s="30">
        <v>695</v>
      </c>
      <c r="M2821" s="30">
        <v>1593</v>
      </c>
      <c r="N2821" s="30">
        <v>82</v>
      </c>
      <c r="O2821" s="30">
        <v>0</v>
      </c>
      <c r="P2821" s="27">
        <v>7.5</v>
      </c>
      <c r="Q2821" s="30">
        <v>56</v>
      </c>
      <c r="R2821" s="30">
        <v>153</v>
      </c>
      <c r="S2821" s="9">
        <v>16800000</v>
      </c>
      <c r="T2821" s="9">
        <v>10000000</v>
      </c>
      <c r="U2821" s="9">
        <f>IMDB4[[#This Row],[Gross Revenue]]-IMDB4[[#This Row],[Budget]]</f>
        <v>6800000</v>
      </c>
      <c r="V2821" s="9" t="str">
        <f>IF(IMDB4[[#This Row],[Profit]]&gt;0,"Hit","Flop")</f>
        <v>Hit</v>
      </c>
      <c r="W2821" s="9" t="str" cm="1">
        <f t="array" ref="W2821">_xlfn.IFS(IMDB4[[#This Row],[IMDb Score (1-10)]]&gt;=8,"Excellent",IMDB4[[#This Row],[IMDb Score (1-10)]]&gt;=7,"Good",IMDB4[[#This Row],[IMDb Score (1-10)]]&gt;=5,"Average",TRUE,"Poor")</f>
        <v>Good</v>
      </c>
      <c r="X2821" s="9" t="str">
        <f>IF(IMDB4[[#This Row],[Duration (min)]]&lt;90,"Short",IF(IMDB4[[#This Row],[Duration (min)]]&lt;=120,"Medium", "Long"))</f>
        <v>Long</v>
      </c>
    </row>
    <row r="2822" spans="1:24" x14ac:dyDescent="0.25">
      <c r="A2822" s="1" t="s">
        <v>439</v>
      </c>
      <c r="B2822" s="2">
        <v>30945</v>
      </c>
      <c r="C2822" s="30">
        <f>YEAR(IMDB4[[#This Row],[Release Date]])</f>
        <v>1984</v>
      </c>
      <c r="D2822" s="30" t="str">
        <f>FLOOR(IMDB4[[#This Row],[Year]],10)&amp;"s"</f>
        <v>1980s</v>
      </c>
      <c r="E2822" s="1" t="s">
        <v>32</v>
      </c>
      <c r="F2822" s="1" t="s">
        <v>77</v>
      </c>
      <c r="G2822" s="1" t="s">
        <v>3</v>
      </c>
      <c r="H2822" s="1" t="s">
        <v>4</v>
      </c>
      <c r="I2822" s="1" t="s">
        <v>92</v>
      </c>
      <c r="J2822" s="1" t="s">
        <v>440</v>
      </c>
      <c r="K2822" s="1" t="s">
        <v>441</v>
      </c>
      <c r="L2822" s="30">
        <v>695</v>
      </c>
      <c r="M2822" s="30">
        <v>3444</v>
      </c>
      <c r="N2822" s="30">
        <v>73</v>
      </c>
      <c r="O2822" s="30">
        <v>0</v>
      </c>
      <c r="P2822" s="27">
        <v>6</v>
      </c>
      <c r="Q2822" s="30">
        <v>45</v>
      </c>
      <c r="R2822" s="30">
        <v>114</v>
      </c>
      <c r="S2822" s="9">
        <v>15100000</v>
      </c>
      <c r="T2822" s="9">
        <v>15000000</v>
      </c>
      <c r="U2822" s="9">
        <f>IMDB4[[#This Row],[Gross Revenue]]-IMDB4[[#This Row],[Budget]]</f>
        <v>100000</v>
      </c>
      <c r="V2822" s="9" t="str">
        <f>IF(IMDB4[[#This Row],[Profit]]&gt;0,"Hit","Flop")</f>
        <v>Hit</v>
      </c>
      <c r="W2822" s="9" t="str" cm="1">
        <f t="array" ref="W2822">_xlfn.IFS(IMDB4[[#This Row],[IMDb Score (1-10)]]&gt;=8,"Excellent",IMDB4[[#This Row],[IMDb Score (1-10)]]&gt;=7,"Good",IMDB4[[#This Row],[IMDb Score (1-10)]]&gt;=5,"Average",TRUE,"Poor")</f>
        <v>Average</v>
      </c>
      <c r="X2822" s="9" t="str">
        <f>IF(IMDB4[[#This Row],[Duration (min)]]&lt;90,"Short",IF(IMDB4[[#This Row],[Duration (min)]]&lt;=120,"Medium", "Long"))</f>
        <v>Medium</v>
      </c>
    </row>
    <row r="2823" spans="1:24" x14ac:dyDescent="0.25">
      <c r="A2823" s="1" t="s">
        <v>1361</v>
      </c>
      <c r="B2823" s="2">
        <v>35142</v>
      </c>
      <c r="C2823" s="30">
        <f>YEAR(IMDB4[[#This Row],[Release Date]])</f>
        <v>1996</v>
      </c>
      <c r="D2823" s="30" t="str">
        <f>FLOOR(IMDB4[[#This Row],[Year]],10)&amp;"s"</f>
        <v>1990s</v>
      </c>
      <c r="E2823" s="1" t="s">
        <v>32</v>
      </c>
      <c r="F2823" s="1" t="s">
        <v>20</v>
      </c>
      <c r="G2823" s="1" t="s">
        <v>3</v>
      </c>
      <c r="H2823" s="1" t="s">
        <v>4</v>
      </c>
      <c r="I2823" s="1" t="s">
        <v>84</v>
      </c>
      <c r="J2823" s="1" t="s">
        <v>1362</v>
      </c>
      <c r="K2823" s="1" t="s">
        <v>1363</v>
      </c>
      <c r="L2823" s="30">
        <v>694</v>
      </c>
      <c r="M2823" s="30">
        <v>2486</v>
      </c>
      <c r="N2823" s="30">
        <v>15</v>
      </c>
      <c r="O2823" s="30">
        <v>833</v>
      </c>
      <c r="P2823" s="27">
        <v>5.9</v>
      </c>
      <c r="Q2823" s="30">
        <v>25</v>
      </c>
      <c r="R2823" s="30">
        <v>100</v>
      </c>
      <c r="S2823" s="9">
        <v>26539321</v>
      </c>
      <c r="T2823" s="9">
        <v>13000000</v>
      </c>
      <c r="U2823" s="9">
        <f>IMDB4[[#This Row],[Gross Revenue]]-IMDB4[[#This Row],[Budget]]</f>
        <v>13539321</v>
      </c>
      <c r="V2823" s="9" t="str">
        <f>IF(IMDB4[[#This Row],[Profit]]&gt;0,"Hit","Flop")</f>
        <v>Hit</v>
      </c>
      <c r="W2823" s="9" t="str" cm="1">
        <f t="array" ref="W2823">_xlfn.IFS(IMDB4[[#This Row],[IMDb Score (1-10)]]&gt;=8,"Excellent",IMDB4[[#This Row],[IMDb Score (1-10)]]&gt;=7,"Good",IMDB4[[#This Row],[IMDb Score (1-10)]]&gt;=5,"Average",TRUE,"Poor")</f>
        <v>Average</v>
      </c>
      <c r="X2823" s="9" t="str">
        <f>IF(IMDB4[[#This Row],[Duration (min)]]&lt;90,"Short",IF(IMDB4[[#This Row],[Duration (min)]]&lt;=120,"Medium", "Long"))</f>
        <v>Medium</v>
      </c>
    </row>
    <row r="2824" spans="1:24" x14ac:dyDescent="0.25">
      <c r="A2824" s="1" t="s">
        <v>2603</v>
      </c>
      <c r="B2824" s="2">
        <v>37193</v>
      </c>
      <c r="C2824" s="30">
        <f>YEAR(IMDB4[[#This Row],[Release Date]])</f>
        <v>2001</v>
      </c>
      <c r="D2824" s="30" t="str">
        <f>FLOOR(IMDB4[[#This Row],[Year]],10)&amp;"s"</f>
        <v>2000s</v>
      </c>
      <c r="E2824" s="1" t="s">
        <v>32</v>
      </c>
      <c r="F2824" s="1" t="s">
        <v>77</v>
      </c>
      <c r="G2824" s="1" t="s">
        <v>3</v>
      </c>
      <c r="H2824" s="1" t="s">
        <v>4</v>
      </c>
      <c r="I2824" s="1" t="s">
        <v>132</v>
      </c>
      <c r="J2824" s="1" t="s">
        <v>1362</v>
      </c>
      <c r="K2824" s="1" t="s">
        <v>1555</v>
      </c>
      <c r="L2824" s="30">
        <v>694</v>
      </c>
      <c r="M2824" s="30">
        <v>1668</v>
      </c>
      <c r="N2824" s="30">
        <v>10</v>
      </c>
      <c r="O2824" s="30">
        <v>433</v>
      </c>
      <c r="P2824" s="27">
        <v>6</v>
      </c>
      <c r="Q2824" s="30">
        <v>44</v>
      </c>
      <c r="R2824" s="30">
        <v>94</v>
      </c>
      <c r="S2824" s="9">
        <v>13264986</v>
      </c>
      <c r="T2824" s="9">
        <v>35000000</v>
      </c>
      <c r="U2824" s="9">
        <f>IMDB4[[#This Row],[Gross Revenue]]-IMDB4[[#This Row],[Budget]]</f>
        <v>-21735014</v>
      </c>
      <c r="V2824" s="9" t="str">
        <f>IF(IMDB4[[#This Row],[Profit]]&gt;0,"Hit","Flop")</f>
        <v>Flop</v>
      </c>
      <c r="W2824" s="9" t="str" cm="1">
        <f t="array" ref="W2824">_xlfn.IFS(IMDB4[[#This Row],[IMDb Score (1-10)]]&gt;=8,"Excellent",IMDB4[[#This Row],[IMDb Score (1-10)]]&gt;=7,"Good",IMDB4[[#This Row],[IMDb Score (1-10)]]&gt;=5,"Average",TRUE,"Poor")</f>
        <v>Average</v>
      </c>
      <c r="X2824" s="9" t="str">
        <f>IF(IMDB4[[#This Row],[Duration (min)]]&lt;90,"Short",IF(IMDB4[[#This Row],[Duration (min)]]&lt;=120,"Medium", "Long"))</f>
        <v>Medium</v>
      </c>
    </row>
    <row r="2825" spans="1:24" x14ac:dyDescent="0.25">
      <c r="A2825" s="1" t="s">
        <v>5833</v>
      </c>
      <c r="B2825" s="2">
        <v>40711</v>
      </c>
      <c r="C2825" s="30">
        <f>YEAR(IMDB4[[#This Row],[Release Date]])</f>
        <v>2011</v>
      </c>
      <c r="D2825" s="30" t="str">
        <f>FLOOR(IMDB4[[#This Row],[Year]],10)&amp;"s"</f>
        <v>2010s</v>
      </c>
      <c r="E2825" s="1" t="s">
        <v>32</v>
      </c>
      <c r="F2825" s="1" t="s">
        <v>77</v>
      </c>
      <c r="G2825" s="1" t="s">
        <v>3</v>
      </c>
      <c r="H2825" s="1" t="s">
        <v>338</v>
      </c>
      <c r="I2825" s="1" t="s">
        <v>5</v>
      </c>
      <c r="J2825" s="1" t="s">
        <v>1362</v>
      </c>
      <c r="K2825" s="1" t="s">
        <v>5834</v>
      </c>
      <c r="L2825" s="30">
        <v>694</v>
      </c>
      <c r="M2825" s="30">
        <v>1249</v>
      </c>
      <c r="N2825" s="30">
        <v>59</v>
      </c>
      <c r="O2825" s="30">
        <v>37000</v>
      </c>
      <c r="P2825" s="27">
        <v>6.1</v>
      </c>
      <c r="Q2825" s="30">
        <v>272</v>
      </c>
      <c r="R2825" s="30">
        <v>86</v>
      </c>
      <c r="S2825" s="9">
        <v>703002</v>
      </c>
      <c r="T2825" s="9">
        <v>3000000</v>
      </c>
      <c r="U2825" s="9">
        <f>IMDB4[[#This Row],[Gross Revenue]]-IMDB4[[#This Row],[Budget]]</f>
        <v>-2296998</v>
      </c>
      <c r="V2825" s="9" t="str">
        <f>IF(IMDB4[[#This Row],[Profit]]&gt;0,"Hit","Flop")</f>
        <v>Flop</v>
      </c>
      <c r="W2825" s="9" t="str" cm="1">
        <f t="array" ref="W2825">_xlfn.IFS(IMDB4[[#This Row],[IMDb Score (1-10)]]&gt;=8,"Excellent",IMDB4[[#This Row],[IMDb Score (1-10)]]&gt;=7,"Good",IMDB4[[#This Row],[IMDb Score (1-10)]]&gt;=5,"Average",TRUE,"Poor")</f>
        <v>Average</v>
      </c>
      <c r="X2825" s="9" t="str">
        <f>IF(IMDB4[[#This Row],[Duration (min)]]&lt;90,"Short",IF(IMDB4[[#This Row],[Duration (min)]]&lt;=120,"Medium", "Long"))</f>
        <v>Short</v>
      </c>
    </row>
    <row r="2826" spans="1:24" x14ac:dyDescent="0.25">
      <c r="A2826" s="1" t="s">
        <v>2723</v>
      </c>
      <c r="B2826" s="2">
        <v>37191</v>
      </c>
      <c r="C2826" s="30">
        <f>YEAR(IMDB4[[#This Row],[Release Date]])</f>
        <v>2001</v>
      </c>
      <c r="D2826" s="30" t="str">
        <f>FLOOR(IMDB4[[#This Row],[Year]],10)&amp;"s"</f>
        <v>2000s</v>
      </c>
      <c r="E2826" s="1" t="s">
        <v>32</v>
      </c>
      <c r="F2826" s="1" t="s">
        <v>77</v>
      </c>
      <c r="G2826" s="1" t="s">
        <v>3</v>
      </c>
      <c r="H2826" s="1" t="s">
        <v>4</v>
      </c>
      <c r="I2826" s="1" t="s">
        <v>132</v>
      </c>
      <c r="J2826" s="1" t="s">
        <v>2724</v>
      </c>
      <c r="K2826" s="1" t="s">
        <v>2725</v>
      </c>
      <c r="L2826" s="30">
        <v>693</v>
      </c>
      <c r="M2826" s="30">
        <v>2574</v>
      </c>
      <c r="N2826" s="30">
        <v>394</v>
      </c>
      <c r="O2826" s="30">
        <v>0</v>
      </c>
      <c r="P2826" s="27">
        <v>5.9</v>
      </c>
      <c r="Q2826" s="30">
        <v>198</v>
      </c>
      <c r="R2826" s="30">
        <v>92</v>
      </c>
      <c r="S2826" s="9">
        <v>181166115</v>
      </c>
      <c r="T2826" s="9">
        <v>93000000</v>
      </c>
      <c r="U2826" s="9">
        <f>IMDB4[[#This Row],[Gross Revenue]]-IMDB4[[#This Row],[Budget]]</f>
        <v>88166115</v>
      </c>
      <c r="V2826" s="9" t="str">
        <f>IF(IMDB4[[#This Row],[Profit]]&gt;0,"Hit","Flop")</f>
        <v>Hit</v>
      </c>
      <c r="W2826" s="9" t="str" cm="1">
        <f t="array" ref="W2826">_xlfn.IFS(IMDB4[[#This Row],[IMDb Score (1-10)]]&gt;=8,"Excellent",IMDB4[[#This Row],[IMDb Score (1-10)]]&gt;=7,"Good",IMDB4[[#This Row],[IMDb Score (1-10)]]&gt;=5,"Average",TRUE,"Poor")</f>
        <v>Average</v>
      </c>
      <c r="X2826" s="9" t="str">
        <f>IF(IMDB4[[#This Row],[Duration (min)]]&lt;90,"Short",IF(IMDB4[[#This Row],[Duration (min)]]&lt;=120,"Medium", "Long"))</f>
        <v>Medium</v>
      </c>
    </row>
    <row r="2827" spans="1:24" x14ac:dyDescent="0.25">
      <c r="A2827" s="1" t="s">
        <v>3262</v>
      </c>
      <c r="B2827" s="2">
        <v>37290</v>
      </c>
      <c r="C2827" s="30">
        <f>YEAR(IMDB4[[#This Row],[Release Date]])</f>
        <v>2002</v>
      </c>
      <c r="D2827" s="30" t="str">
        <f>FLOOR(IMDB4[[#This Row],[Year]],10)&amp;"s"</f>
        <v>2000s</v>
      </c>
      <c r="E2827" s="1" t="s">
        <v>32</v>
      </c>
      <c r="F2827" s="1" t="s">
        <v>20</v>
      </c>
      <c r="G2827" s="1" t="s">
        <v>3</v>
      </c>
      <c r="H2827" s="1" t="s">
        <v>4</v>
      </c>
      <c r="I2827" s="1" t="s">
        <v>92</v>
      </c>
      <c r="J2827" s="1" t="s">
        <v>2724</v>
      </c>
      <c r="K2827" s="1" t="s">
        <v>3263</v>
      </c>
      <c r="L2827" s="30">
        <v>693</v>
      </c>
      <c r="M2827" s="30">
        <v>1373</v>
      </c>
      <c r="N2827" s="30">
        <v>94</v>
      </c>
      <c r="O2827" s="30">
        <v>423</v>
      </c>
      <c r="P2827" s="27">
        <v>6.4</v>
      </c>
      <c r="Q2827" s="30">
        <v>72</v>
      </c>
      <c r="R2827" s="30">
        <v>86</v>
      </c>
      <c r="S2827" s="9">
        <v>333976</v>
      </c>
      <c r="T2827" s="9">
        <v>12000000</v>
      </c>
      <c r="U2827" s="9">
        <f>IMDB4[[#This Row],[Gross Revenue]]-IMDB4[[#This Row],[Budget]]</f>
        <v>-11666024</v>
      </c>
      <c r="V2827" s="9" t="str">
        <f>IF(IMDB4[[#This Row],[Profit]]&gt;0,"Hit","Flop")</f>
        <v>Flop</v>
      </c>
      <c r="W2827" s="9" t="str" cm="1">
        <f t="array" ref="W2827">_xlfn.IFS(IMDB4[[#This Row],[IMDb Score (1-10)]]&gt;=8,"Excellent",IMDB4[[#This Row],[IMDb Score (1-10)]]&gt;=7,"Good",IMDB4[[#This Row],[IMDb Score (1-10)]]&gt;=5,"Average",TRUE,"Poor")</f>
        <v>Average</v>
      </c>
      <c r="X2827" s="9" t="str">
        <f>IF(IMDB4[[#This Row],[Duration (min)]]&lt;90,"Short",IF(IMDB4[[#This Row],[Duration (min)]]&lt;=120,"Medium", "Long"))</f>
        <v>Short</v>
      </c>
    </row>
    <row r="2828" spans="1:24" x14ac:dyDescent="0.25">
      <c r="A2828" s="1" t="s">
        <v>3761</v>
      </c>
      <c r="B2828" s="2">
        <v>38076</v>
      </c>
      <c r="C2828" s="30">
        <f>YEAR(IMDB4[[#This Row],[Release Date]])</f>
        <v>2004</v>
      </c>
      <c r="D2828" s="30" t="str">
        <f>FLOOR(IMDB4[[#This Row],[Year]],10)&amp;"s"</f>
        <v>2000s</v>
      </c>
      <c r="E2828" s="1" t="s">
        <v>32</v>
      </c>
      <c r="F2828" s="1" t="s">
        <v>40</v>
      </c>
      <c r="G2828" s="1" t="s">
        <v>3</v>
      </c>
      <c r="H2828" s="1" t="s">
        <v>4</v>
      </c>
      <c r="I2828" s="1" t="s">
        <v>84</v>
      </c>
      <c r="J2828" s="1" t="s">
        <v>3762</v>
      </c>
      <c r="K2828" s="1" t="s">
        <v>2829</v>
      </c>
      <c r="L2828" s="30">
        <v>692</v>
      </c>
      <c r="M2828" s="30">
        <v>1148</v>
      </c>
      <c r="N2828" s="30">
        <v>80</v>
      </c>
      <c r="O2828" s="30">
        <v>0</v>
      </c>
      <c r="P2828" s="27">
        <v>7.2</v>
      </c>
      <c r="Q2828" s="30">
        <v>205</v>
      </c>
      <c r="R2828" s="30">
        <v>93</v>
      </c>
      <c r="S2828" s="9">
        <v>436471036</v>
      </c>
      <c r="T2828" s="9">
        <v>150000000</v>
      </c>
      <c r="U2828" s="9">
        <f>IMDB4[[#This Row],[Gross Revenue]]-IMDB4[[#This Row],[Budget]]</f>
        <v>286471036</v>
      </c>
      <c r="V2828" s="9" t="str">
        <f>IF(IMDB4[[#This Row],[Profit]]&gt;0,"Hit","Flop")</f>
        <v>Hit</v>
      </c>
      <c r="W2828" s="9" t="str" cm="1">
        <f t="array" ref="W2828">_xlfn.IFS(IMDB4[[#This Row],[IMDb Score (1-10)]]&gt;=8,"Excellent",IMDB4[[#This Row],[IMDb Score (1-10)]]&gt;=7,"Good",IMDB4[[#This Row],[IMDb Score (1-10)]]&gt;=5,"Average",TRUE,"Poor")</f>
        <v>Good</v>
      </c>
      <c r="X2828" s="9" t="str">
        <f>IF(IMDB4[[#This Row],[Duration (min)]]&lt;90,"Short",IF(IMDB4[[#This Row],[Duration (min)]]&lt;=120,"Medium", "Long"))</f>
        <v>Medium</v>
      </c>
    </row>
    <row r="2829" spans="1:24" x14ac:dyDescent="0.25">
      <c r="A2829" s="1" t="s">
        <v>430</v>
      </c>
      <c r="B2829" s="2">
        <v>30731</v>
      </c>
      <c r="C2829" s="30">
        <f>YEAR(IMDB4[[#This Row],[Release Date]])</f>
        <v>1984</v>
      </c>
      <c r="D2829" s="30" t="str">
        <f>FLOOR(IMDB4[[#This Row],[Year]],10)&amp;"s"</f>
        <v>1980s</v>
      </c>
      <c r="E2829" s="1" t="s">
        <v>32</v>
      </c>
      <c r="F2829" s="1" t="s">
        <v>61</v>
      </c>
      <c r="G2829" s="1" t="s">
        <v>3</v>
      </c>
      <c r="H2829" s="1" t="s">
        <v>4</v>
      </c>
      <c r="I2829" s="1" t="s">
        <v>92</v>
      </c>
      <c r="J2829" s="1" t="s">
        <v>431</v>
      </c>
      <c r="K2829" s="1" t="s">
        <v>231</v>
      </c>
      <c r="L2829" s="30">
        <v>692</v>
      </c>
      <c r="M2829" s="30">
        <v>3076</v>
      </c>
      <c r="N2829" s="30">
        <v>869</v>
      </c>
      <c r="O2829" s="30">
        <v>16000</v>
      </c>
      <c r="P2829" s="27">
        <v>8.3000000000000007</v>
      </c>
      <c r="Q2829" s="30">
        <v>134</v>
      </c>
      <c r="R2829" s="30">
        <v>180</v>
      </c>
      <c r="S2829" s="9">
        <v>51600000</v>
      </c>
      <c r="T2829" s="9">
        <v>18000000</v>
      </c>
      <c r="U2829" s="9">
        <f>IMDB4[[#This Row],[Gross Revenue]]-IMDB4[[#This Row],[Budget]]</f>
        <v>33600000</v>
      </c>
      <c r="V2829" s="9" t="str">
        <f>IF(IMDB4[[#This Row],[Profit]]&gt;0,"Hit","Flop")</f>
        <v>Hit</v>
      </c>
      <c r="W2829" s="9" t="str" cm="1">
        <f t="array" ref="W2829">_xlfn.IFS(IMDB4[[#This Row],[IMDb Score (1-10)]]&gt;=8,"Excellent",IMDB4[[#This Row],[IMDb Score (1-10)]]&gt;=7,"Good",IMDB4[[#This Row],[IMDb Score (1-10)]]&gt;=5,"Average",TRUE,"Poor")</f>
        <v>Excellent</v>
      </c>
      <c r="X2829" s="9" t="str">
        <f>IF(IMDB4[[#This Row],[Duration (min)]]&lt;90,"Short",IF(IMDB4[[#This Row],[Duration (min)]]&lt;=120,"Medium", "Long"))</f>
        <v>Long</v>
      </c>
    </row>
    <row r="2830" spans="1:24" x14ac:dyDescent="0.25">
      <c r="A2830" s="1" t="s">
        <v>4830</v>
      </c>
      <c r="B2830" s="2">
        <v>39417</v>
      </c>
      <c r="C2830" s="30">
        <f>YEAR(IMDB4[[#This Row],[Release Date]])</f>
        <v>2007</v>
      </c>
      <c r="D2830" s="30" t="str">
        <f>FLOOR(IMDB4[[#This Row],[Year]],10)&amp;"s"</f>
        <v>2000s</v>
      </c>
      <c r="E2830" s="1" t="s">
        <v>32</v>
      </c>
      <c r="F2830" s="1" t="s">
        <v>20</v>
      </c>
      <c r="G2830" s="1" t="s">
        <v>3</v>
      </c>
      <c r="H2830" s="1" t="s">
        <v>4</v>
      </c>
      <c r="I2830" s="1" t="s">
        <v>132</v>
      </c>
      <c r="J2830" s="1" t="s">
        <v>431</v>
      </c>
      <c r="K2830" s="1" t="s">
        <v>3047</v>
      </c>
      <c r="L2830" s="30">
        <v>692</v>
      </c>
      <c r="M2830" s="30">
        <v>3128</v>
      </c>
      <c r="N2830" s="30">
        <v>70</v>
      </c>
      <c r="O2830" s="30">
        <v>446</v>
      </c>
      <c r="P2830" s="27">
        <v>2</v>
      </c>
      <c r="Q2830" s="30">
        <v>25</v>
      </c>
      <c r="R2830" s="30">
        <v>93</v>
      </c>
      <c r="S2830" s="9">
        <v>5694308</v>
      </c>
      <c r="T2830" s="9">
        <v>7000000</v>
      </c>
      <c r="U2830" s="9">
        <f>IMDB4[[#This Row],[Gross Revenue]]-IMDB4[[#This Row],[Budget]]</f>
        <v>-1305692</v>
      </c>
      <c r="V2830" s="9" t="str">
        <f>IF(IMDB4[[#This Row],[Profit]]&gt;0,"Hit","Flop")</f>
        <v>Flop</v>
      </c>
      <c r="W2830" s="9" t="str" cm="1">
        <f t="array" ref="W2830">_xlfn.IFS(IMDB4[[#This Row],[IMDb Score (1-10)]]&gt;=8,"Excellent",IMDB4[[#This Row],[IMDb Score (1-10)]]&gt;=7,"Good",IMDB4[[#This Row],[IMDb Score (1-10)]]&gt;=5,"Average",TRUE,"Poor")</f>
        <v>Poor</v>
      </c>
      <c r="X2830" s="9" t="str">
        <f>IF(IMDB4[[#This Row],[Duration (min)]]&lt;90,"Short",IF(IMDB4[[#This Row],[Duration (min)]]&lt;=120,"Medium", "Long"))</f>
        <v>Medium</v>
      </c>
    </row>
    <row r="2831" spans="1:24" x14ac:dyDescent="0.25">
      <c r="A2831" s="1" t="s">
        <v>3479</v>
      </c>
      <c r="B2831" s="2">
        <v>37748</v>
      </c>
      <c r="C2831" s="30">
        <f>YEAR(IMDB4[[#This Row],[Release Date]])</f>
        <v>2003</v>
      </c>
      <c r="D2831" s="30" t="str">
        <f>FLOOR(IMDB4[[#This Row],[Year]],10)&amp;"s"</f>
        <v>2000s</v>
      </c>
      <c r="E2831" s="1" t="s">
        <v>32</v>
      </c>
      <c r="F2831" s="1" t="s">
        <v>20</v>
      </c>
      <c r="G2831" s="1" t="s">
        <v>3</v>
      </c>
      <c r="H2831" s="1" t="s">
        <v>4</v>
      </c>
      <c r="I2831" s="1" t="s">
        <v>84</v>
      </c>
      <c r="J2831" s="1" t="s">
        <v>3480</v>
      </c>
      <c r="K2831" s="1" t="s">
        <v>2167</v>
      </c>
      <c r="L2831" s="30">
        <v>691</v>
      </c>
      <c r="M2831" s="30">
        <v>2622</v>
      </c>
      <c r="N2831" s="30">
        <v>50</v>
      </c>
      <c r="O2831" s="30">
        <v>988</v>
      </c>
      <c r="P2831" s="27">
        <v>4.9000000000000004</v>
      </c>
      <c r="Q2831" s="30">
        <v>122</v>
      </c>
      <c r="R2831" s="30">
        <v>88</v>
      </c>
      <c r="S2831" s="9">
        <v>75817994</v>
      </c>
      <c r="T2831" s="9">
        <v>90000000</v>
      </c>
      <c r="U2831" s="9">
        <f>IMDB4[[#This Row],[Gross Revenue]]-IMDB4[[#This Row],[Budget]]</f>
        <v>-14182006</v>
      </c>
      <c r="V2831" s="9" t="str">
        <f>IF(IMDB4[[#This Row],[Profit]]&gt;0,"Hit","Flop")</f>
        <v>Flop</v>
      </c>
      <c r="W2831" s="9" t="str" cm="1">
        <f t="array" ref="W2831">_xlfn.IFS(IMDB4[[#This Row],[IMDb Score (1-10)]]&gt;=8,"Excellent",IMDB4[[#This Row],[IMDb Score (1-10)]]&gt;=7,"Good",IMDB4[[#This Row],[IMDb Score (1-10)]]&gt;=5,"Average",TRUE,"Poor")</f>
        <v>Poor</v>
      </c>
      <c r="X2831" s="9" t="str">
        <f>IF(IMDB4[[#This Row],[Duration (min)]]&lt;90,"Short",IF(IMDB4[[#This Row],[Duration (min)]]&lt;=120,"Medium", "Long"))</f>
        <v>Short</v>
      </c>
    </row>
    <row r="2832" spans="1:24" x14ac:dyDescent="0.25">
      <c r="A2832" s="1" t="s">
        <v>435</v>
      </c>
      <c r="B2832" s="2">
        <v>30847</v>
      </c>
      <c r="C2832" s="30">
        <f>YEAR(IMDB4[[#This Row],[Release Date]])</f>
        <v>1984</v>
      </c>
      <c r="D2832" s="30" t="str">
        <f>FLOOR(IMDB4[[#This Row],[Year]],10)&amp;"s"</f>
        <v>1980s</v>
      </c>
      <c r="E2832" s="1" t="s">
        <v>32</v>
      </c>
      <c r="F2832" s="1" t="s">
        <v>77</v>
      </c>
      <c r="G2832" s="1" t="s">
        <v>3</v>
      </c>
      <c r="H2832" s="1" t="s">
        <v>4</v>
      </c>
      <c r="I2832" s="1" t="s">
        <v>84</v>
      </c>
      <c r="J2832" s="1" t="s">
        <v>362</v>
      </c>
      <c r="K2832" s="1" t="s">
        <v>175</v>
      </c>
      <c r="L2832" s="30">
        <v>691</v>
      </c>
      <c r="M2832" s="30">
        <v>2481</v>
      </c>
      <c r="N2832" s="30">
        <v>130</v>
      </c>
      <c r="O2832" s="30">
        <v>2000</v>
      </c>
      <c r="P2832" s="27">
        <v>5.8</v>
      </c>
      <c r="Q2832" s="30">
        <v>77</v>
      </c>
      <c r="R2832" s="30">
        <v>103</v>
      </c>
      <c r="S2832" s="9">
        <v>26400000</v>
      </c>
      <c r="T2832" s="9">
        <v>18000000</v>
      </c>
      <c r="U2832" s="9">
        <f>IMDB4[[#This Row],[Gross Revenue]]-IMDB4[[#This Row],[Budget]]</f>
        <v>8400000</v>
      </c>
      <c r="V2832" s="9" t="str">
        <f>IF(IMDB4[[#This Row],[Profit]]&gt;0,"Hit","Flop")</f>
        <v>Hit</v>
      </c>
      <c r="W2832" s="9" t="str" cm="1">
        <f t="array" ref="W2832">_xlfn.IFS(IMDB4[[#This Row],[IMDb Score (1-10)]]&gt;=8,"Excellent",IMDB4[[#This Row],[IMDb Score (1-10)]]&gt;=7,"Good",IMDB4[[#This Row],[IMDb Score (1-10)]]&gt;=5,"Average",TRUE,"Poor")</f>
        <v>Average</v>
      </c>
      <c r="X2832" s="9" t="str">
        <f>IF(IMDB4[[#This Row],[Duration (min)]]&lt;90,"Short",IF(IMDB4[[#This Row],[Duration (min)]]&lt;=120,"Medium", "Long"))</f>
        <v>Medium</v>
      </c>
    </row>
    <row r="2833" spans="1:24" x14ac:dyDescent="0.25">
      <c r="A2833" s="1" t="s">
        <v>361</v>
      </c>
      <c r="B2833" s="2">
        <v>29776</v>
      </c>
      <c r="C2833" s="30">
        <f>YEAR(IMDB4[[#This Row],[Release Date]])</f>
        <v>1981</v>
      </c>
      <c r="D2833" s="30" t="str">
        <f>FLOOR(IMDB4[[#This Row],[Year]],10)&amp;"s"</f>
        <v>1980s</v>
      </c>
      <c r="E2833" s="1" t="s">
        <v>32</v>
      </c>
      <c r="F2833" s="1" t="s">
        <v>20</v>
      </c>
      <c r="G2833" s="1" t="s">
        <v>3</v>
      </c>
      <c r="H2833" s="1" t="s">
        <v>4</v>
      </c>
      <c r="I2833" s="1" t="s">
        <v>84</v>
      </c>
      <c r="J2833" s="1" t="s">
        <v>362</v>
      </c>
      <c r="K2833" s="1" t="s">
        <v>363</v>
      </c>
      <c r="L2833" s="30">
        <v>691</v>
      </c>
      <c r="M2833" s="30">
        <v>1761</v>
      </c>
      <c r="N2833" s="30">
        <v>15</v>
      </c>
      <c r="O2833" s="30">
        <v>501</v>
      </c>
      <c r="P2833" s="27">
        <v>5.4</v>
      </c>
      <c r="Q2833" s="30">
        <v>13</v>
      </c>
      <c r="R2833" s="30">
        <v>98</v>
      </c>
      <c r="S2833" s="9">
        <v>8500000</v>
      </c>
      <c r="T2833" s="9">
        <v>20000000</v>
      </c>
      <c r="U2833" s="9">
        <f>IMDB4[[#This Row],[Gross Revenue]]-IMDB4[[#This Row],[Budget]]</f>
        <v>-11500000</v>
      </c>
      <c r="V2833" s="9" t="str">
        <f>IF(IMDB4[[#This Row],[Profit]]&gt;0,"Hit","Flop")</f>
        <v>Flop</v>
      </c>
      <c r="W2833" s="9" t="str" cm="1">
        <f t="array" ref="W2833">_xlfn.IFS(IMDB4[[#This Row],[IMDb Score (1-10)]]&gt;=8,"Excellent",IMDB4[[#This Row],[IMDb Score (1-10)]]&gt;=7,"Good",IMDB4[[#This Row],[IMDb Score (1-10)]]&gt;=5,"Average",TRUE,"Poor")</f>
        <v>Average</v>
      </c>
      <c r="X2833" s="9" t="str">
        <f>IF(IMDB4[[#This Row],[Duration (min)]]&lt;90,"Short",IF(IMDB4[[#This Row],[Duration (min)]]&lt;=120,"Medium", "Long"))</f>
        <v>Medium</v>
      </c>
    </row>
    <row r="2834" spans="1:24" x14ac:dyDescent="0.25">
      <c r="A2834" s="1" t="s">
        <v>5020</v>
      </c>
      <c r="B2834" s="2">
        <v>39536</v>
      </c>
      <c r="C2834" s="30">
        <f>YEAR(IMDB4[[#This Row],[Release Date]])</f>
        <v>2008</v>
      </c>
      <c r="D2834" s="30" t="str">
        <f>FLOOR(IMDB4[[#This Row],[Year]],10)&amp;"s"</f>
        <v>2000s</v>
      </c>
      <c r="E2834" s="1" t="s">
        <v>32</v>
      </c>
      <c r="F2834" s="1" t="s">
        <v>77</v>
      </c>
      <c r="G2834" s="1" t="s">
        <v>3</v>
      </c>
      <c r="H2834" s="1" t="s">
        <v>4</v>
      </c>
      <c r="I2834" s="1" t="s">
        <v>84</v>
      </c>
      <c r="J2834" s="1" t="s">
        <v>5021</v>
      </c>
      <c r="K2834" s="1" t="s">
        <v>1316</v>
      </c>
      <c r="L2834" s="30">
        <v>690</v>
      </c>
      <c r="M2834" s="30">
        <v>902</v>
      </c>
      <c r="N2834" s="30">
        <v>0</v>
      </c>
      <c r="O2834" s="30">
        <v>0</v>
      </c>
      <c r="P2834" s="27">
        <v>6.1</v>
      </c>
      <c r="Q2834" s="30">
        <v>284</v>
      </c>
      <c r="R2834" s="30">
        <v>135</v>
      </c>
      <c r="S2834" s="9">
        <v>43929341</v>
      </c>
      <c r="T2834" s="9">
        <v>120000000</v>
      </c>
      <c r="U2834" s="9">
        <f>IMDB4[[#This Row],[Gross Revenue]]-IMDB4[[#This Row],[Budget]]</f>
        <v>-76070659</v>
      </c>
      <c r="V2834" s="9" t="str">
        <f>IF(IMDB4[[#This Row],[Profit]]&gt;0,"Hit","Flop")</f>
        <v>Flop</v>
      </c>
      <c r="W2834" s="9" t="str" cm="1">
        <f t="array" ref="W2834">_xlfn.IFS(IMDB4[[#This Row],[IMDb Score (1-10)]]&gt;=8,"Excellent",IMDB4[[#This Row],[IMDb Score (1-10)]]&gt;=7,"Good",IMDB4[[#This Row],[IMDb Score (1-10)]]&gt;=5,"Average",TRUE,"Poor")</f>
        <v>Average</v>
      </c>
      <c r="X2834" s="9" t="str">
        <f>IF(IMDB4[[#This Row],[Duration (min)]]&lt;90,"Short",IF(IMDB4[[#This Row],[Duration (min)]]&lt;=120,"Medium", "Long"))</f>
        <v>Long</v>
      </c>
    </row>
    <row r="2835" spans="1:24" x14ac:dyDescent="0.25">
      <c r="A2835" s="1" t="s">
        <v>5799</v>
      </c>
      <c r="B2835" s="2">
        <v>40705</v>
      </c>
      <c r="C2835" s="30">
        <f>YEAR(IMDB4[[#This Row],[Release Date]])</f>
        <v>2011</v>
      </c>
      <c r="D2835" s="30" t="str">
        <f>FLOOR(IMDB4[[#This Row],[Year]],10)&amp;"s"</f>
        <v>2010s</v>
      </c>
      <c r="E2835" s="1" t="s">
        <v>32</v>
      </c>
      <c r="F2835" s="1" t="s">
        <v>9</v>
      </c>
      <c r="G2835" s="1" t="s">
        <v>3</v>
      </c>
      <c r="H2835" s="1" t="s">
        <v>4</v>
      </c>
      <c r="I2835" s="1" t="s">
        <v>132</v>
      </c>
      <c r="J2835" s="1" t="s">
        <v>5800</v>
      </c>
      <c r="K2835" s="1" t="s">
        <v>4305</v>
      </c>
      <c r="L2835" s="30">
        <v>690</v>
      </c>
      <c r="M2835" s="30">
        <v>2300</v>
      </c>
      <c r="N2835" s="30">
        <v>589</v>
      </c>
      <c r="O2835" s="30">
        <v>10000</v>
      </c>
      <c r="P2835" s="27">
        <v>7</v>
      </c>
      <c r="Q2835" s="30">
        <v>34</v>
      </c>
      <c r="R2835" s="30">
        <v>129</v>
      </c>
      <c r="S2835" s="9">
        <v>34522221</v>
      </c>
      <c r="T2835" s="9">
        <v>2000000</v>
      </c>
      <c r="U2835" s="9">
        <f>IMDB4[[#This Row],[Gross Revenue]]-IMDB4[[#This Row],[Budget]]</f>
        <v>32522221</v>
      </c>
      <c r="V2835" s="9" t="str">
        <f>IF(IMDB4[[#This Row],[Profit]]&gt;0,"Hit","Flop")</f>
        <v>Hit</v>
      </c>
      <c r="W2835" s="9" t="str" cm="1">
        <f t="array" ref="W2835">_xlfn.IFS(IMDB4[[#This Row],[IMDb Score (1-10)]]&gt;=8,"Excellent",IMDB4[[#This Row],[IMDb Score (1-10)]]&gt;=7,"Good",IMDB4[[#This Row],[IMDb Score (1-10)]]&gt;=5,"Average",TRUE,"Poor")</f>
        <v>Good</v>
      </c>
      <c r="X2835" s="9" t="str">
        <f>IF(IMDB4[[#This Row],[Duration (min)]]&lt;90,"Short",IF(IMDB4[[#This Row],[Duration (min)]]&lt;=120,"Medium", "Long"))</f>
        <v>Long</v>
      </c>
    </row>
    <row r="2836" spans="1:24" x14ac:dyDescent="0.25">
      <c r="A2836" s="1" t="s">
        <v>2914</v>
      </c>
      <c r="B2836" s="2">
        <v>36895</v>
      </c>
      <c r="C2836" s="30">
        <f>YEAR(IMDB4[[#This Row],[Release Date]])</f>
        <v>2001</v>
      </c>
      <c r="D2836" s="30" t="str">
        <f>FLOOR(IMDB4[[#This Row],[Year]],10)&amp;"s"</f>
        <v>2000s</v>
      </c>
      <c r="E2836" s="1" t="s">
        <v>32</v>
      </c>
      <c r="F2836" s="1" t="s">
        <v>91</v>
      </c>
      <c r="G2836" s="1" t="s">
        <v>3</v>
      </c>
      <c r="H2836" s="1" t="s">
        <v>4</v>
      </c>
      <c r="I2836" s="1" t="s">
        <v>92</v>
      </c>
      <c r="J2836" s="1" t="s">
        <v>1699</v>
      </c>
      <c r="K2836" s="1" t="s">
        <v>1928</v>
      </c>
      <c r="L2836" s="30">
        <v>690</v>
      </c>
      <c r="M2836" s="30">
        <v>2402</v>
      </c>
      <c r="N2836" s="30">
        <v>9</v>
      </c>
      <c r="O2836" s="30">
        <v>0</v>
      </c>
      <c r="P2836" s="27">
        <v>4.7</v>
      </c>
      <c r="Q2836" s="30">
        <v>120</v>
      </c>
      <c r="R2836" s="30">
        <v>96</v>
      </c>
      <c r="S2836" s="9">
        <v>20384136</v>
      </c>
      <c r="T2836" s="9">
        <v>10000000</v>
      </c>
      <c r="U2836" s="9">
        <f>IMDB4[[#This Row],[Gross Revenue]]-IMDB4[[#This Row],[Budget]]</f>
        <v>10384136</v>
      </c>
      <c r="V2836" s="9" t="str">
        <f>IF(IMDB4[[#This Row],[Profit]]&gt;0,"Hit","Flop")</f>
        <v>Hit</v>
      </c>
      <c r="W2836" s="9" t="str" cm="1">
        <f t="array" ref="W2836">_xlfn.IFS(IMDB4[[#This Row],[IMDb Score (1-10)]]&gt;=8,"Excellent",IMDB4[[#This Row],[IMDb Score (1-10)]]&gt;=7,"Good",IMDB4[[#This Row],[IMDb Score (1-10)]]&gt;=5,"Average",TRUE,"Poor")</f>
        <v>Poor</v>
      </c>
      <c r="X2836" s="9" t="str">
        <f>IF(IMDB4[[#This Row],[Duration (min)]]&lt;90,"Short",IF(IMDB4[[#This Row],[Duration (min)]]&lt;=120,"Medium", "Long"))</f>
        <v>Medium</v>
      </c>
    </row>
    <row r="2837" spans="1:24" x14ac:dyDescent="0.25">
      <c r="A2837" s="1" t="s">
        <v>4367</v>
      </c>
      <c r="B2837" s="2">
        <v>39032</v>
      </c>
      <c r="C2837" s="30">
        <f>YEAR(IMDB4[[#This Row],[Release Date]])</f>
        <v>2006</v>
      </c>
      <c r="D2837" s="30" t="str">
        <f>FLOOR(IMDB4[[#This Row],[Year]],10)&amp;"s"</f>
        <v>2000s</v>
      </c>
      <c r="E2837" s="1" t="s">
        <v>32</v>
      </c>
      <c r="F2837" s="1" t="s">
        <v>20</v>
      </c>
      <c r="G2837" s="1" t="s">
        <v>3</v>
      </c>
      <c r="H2837" s="1" t="s">
        <v>4</v>
      </c>
      <c r="I2837" s="1" t="s">
        <v>132</v>
      </c>
      <c r="J2837" s="1" t="s">
        <v>508</v>
      </c>
      <c r="K2837" s="1" t="s">
        <v>4368</v>
      </c>
      <c r="L2837" s="30">
        <v>690</v>
      </c>
      <c r="M2837" s="30">
        <v>2135</v>
      </c>
      <c r="N2837" s="30">
        <v>0</v>
      </c>
      <c r="O2837" s="30">
        <v>110</v>
      </c>
      <c r="P2837" s="27">
        <v>3.1</v>
      </c>
      <c r="Q2837" s="30">
        <v>37</v>
      </c>
      <c r="R2837" s="30">
        <v>89</v>
      </c>
      <c r="S2837" s="9">
        <v>15655665</v>
      </c>
      <c r="T2837" s="9">
        <v>4000000</v>
      </c>
      <c r="U2837" s="9">
        <f>IMDB4[[#This Row],[Gross Revenue]]-IMDB4[[#This Row],[Budget]]</f>
        <v>11655665</v>
      </c>
      <c r="V2837" s="9" t="str">
        <f>IF(IMDB4[[#This Row],[Profit]]&gt;0,"Hit","Flop")</f>
        <v>Hit</v>
      </c>
      <c r="W2837" s="9" t="str" cm="1">
        <f t="array" ref="W2837">_xlfn.IFS(IMDB4[[#This Row],[IMDb Score (1-10)]]&gt;=8,"Excellent",IMDB4[[#This Row],[IMDb Score (1-10)]]&gt;=7,"Good",IMDB4[[#This Row],[IMDb Score (1-10)]]&gt;=5,"Average",TRUE,"Poor")</f>
        <v>Poor</v>
      </c>
      <c r="X2837" s="9" t="str">
        <f>IF(IMDB4[[#This Row],[Duration (min)]]&lt;90,"Short",IF(IMDB4[[#This Row],[Duration (min)]]&lt;=120,"Medium", "Long"))</f>
        <v>Short</v>
      </c>
    </row>
    <row r="2838" spans="1:24" x14ac:dyDescent="0.25">
      <c r="A2838" s="1" t="s">
        <v>507</v>
      </c>
      <c r="B2838" s="2">
        <v>31662</v>
      </c>
      <c r="C2838" s="30">
        <f>YEAR(IMDB4[[#This Row],[Release Date]])</f>
        <v>1986</v>
      </c>
      <c r="D2838" s="30" t="str">
        <f>FLOOR(IMDB4[[#This Row],[Year]],10)&amp;"s"</f>
        <v>1980s</v>
      </c>
      <c r="E2838" s="1" t="s">
        <v>32</v>
      </c>
      <c r="F2838" s="1" t="s">
        <v>91</v>
      </c>
      <c r="G2838" s="1" t="s">
        <v>3</v>
      </c>
      <c r="H2838" s="1" t="s">
        <v>4</v>
      </c>
      <c r="I2838" s="1" t="s">
        <v>92</v>
      </c>
      <c r="J2838" s="1" t="s">
        <v>508</v>
      </c>
      <c r="K2838" s="1" t="s">
        <v>509</v>
      </c>
      <c r="L2838" s="30">
        <v>690</v>
      </c>
      <c r="M2838" s="30">
        <v>1160</v>
      </c>
      <c r="N2838" s="30">
        <v>17</v>
      </c>
      <c r="O2838" s="30">
        <v>0</v>
      </c>
      <c r="P2838" s="27">
        <v>6.2</v>
      </c>
      <c r="Q2838" s="30">
        <v>96</v>
      </c>
      <c r="R2838" s="30">
        <v>89</v>
      </c>
      <c r="S2838" s="9">
        <v>12947763</v>
      </c>
      <c r="T2838" s="9">
        <v>5000000</v>
      </c>
      <c r="U2838" s="9">
        <f>IMDB4[[#This Row],[Gross Revenue]]-IMDB4[[#This Row],[Budget]]</f>
        <v>7947763</v>
      </c>
      <c r="V2838" s="9" t="str">
        <f>IF(IMDB4[[#This Row],[Profit]]&gt;0,"Hit","Flop")</f>
        <v>Hit</v>
      </c>
      <c r="W2838" s="9" t="str" cm="1">
        <f t="array" ref="W2838">_xlfn.IFS(IMDB4[[#This Row],[IMDb Score (1-10)]]&gt;=8,"Excellent",IMDB4[[#This Row],[IMDb Score (1-10)]]&gt;=7,"Good",IMDB4[[#This Row],[IMDb Score (1-10)]]&gt;=5,"Average",TRUE,"Poor")</f>
        <v>Average</v>
      </c>
      <c r="X2838" s="9" t="str">
        <f>IF(IMDB4[[#This Row],[Duration (min)]]&lt;90,"Short",IF(IMDB4[[#This Row],[Duration (min)]]&lt;=120,"Medium", "Long"))</f>
        <v>Short</v>
      </c>
    </row>
    <row r="2839" spans="1:24" x14ac:dyDescent="0.25">
      <c r="A2839" s="1" t="s">
        <v>1698</v>
      </c>
      <c r="B2839" s="2">
        <v>35431</v>
      </c>
      <c r="C2839" s="30">
        <f>YEAR(IMDB4[[#This Row],[Release Date]])</f>
        <v>1997</v>
      </c>
      <c r="D2839" s="30" t="str">
        <f>FLOOR(IMDB4[[#This Row],[Year]],10)&amp;"s"</f>
        <v>1990s</v>
      </c>
      <c r="E2839" s="1" t="s">
        <v>32</v>
      </c>
      <c r="F2839" s="1" t="s">
        <v>77</v>
      </c>
      <c r="G2839" s="1" t="s">
        <v>3</v>
      </c>
      <c r="H2839" s="1" t="s">
        <v>4</v>
      </c>
      <c r="I2839" s="1" t="s">
        <v>84</v>
      </c>
      <c r="J2839" s="1" t="s">
        <v>1699</v>
      </c>
      <c r="K2839" s="1" t="s">
        <v>1700</v>
      </c>
      <c r="L2839" s="30">
        <v>690</v>
      </c>
      <c r="M2839" s="30">
        <v>1993</v>
      </c>
      <c r="N2839" s="30">
        <v>31</v>
      </c>
      <c r="O2839" s="30">
        <v>0</v>
      </c>
      <c r="P2839" s="27">
        <v>4.5999999999999996</v>
      </c>
      <c r="Q2839" s="30">
        <v>24</v>
      </c>
      <c r="R2839" s="30">
        <v>101</v>
      </c>
      <c r="S2839" s="9">
        <v>6448817</v>
      </c>
      <c r="T2839" s="9">
        <v>35000000</v>
      </c>
      <c r="U2839" s="9">
        <f>IMDB4[[#This Row],[Gross Revenue]]-IMDB4[[#This Row],[Budget]]</f>
        <v>-28551183</v>
      </c>
      <c r="V2839" s="9" t="str">
        <f>IF(IMDB4[[#This Row],[Profit]]&gt;0,"Hit","Flop")</f>
        <v>Flop</v>
      </c>
      <c r="W2839" s="9" t="str" cm="1">
        <f t="array" ref="W2839">_xlfn.IFS(IMDB4[[#This Row],[IMDb Score (1-10)]]&gt;=8,"Excellent",IMDB4[[#This Row],[IMDb Score (1-10)]]&gt;=7,"Good",IMDB4[[#This Row],[IMDb Score (1-10)]]&gt;=5,"Average",TRUE,"Poor")</f>
        <v>Poor</v>
      </c>
      <c r="X2839" s="9" t="str">
        <f>IF(IMDB4[[#This Row],[Duration (min)]]&lt;90,"Short",IF(IMDB4[[#This Row],[Duration (min)]]&lt;=120,"Medium", "Long"))</f>
        <v>Medium</v>
      </c>
    </row>
    <row r="2840" spans="1:24" x14ac:dyDescent="0.25">
      <c r="A2840" s="1" t="s">
        <v>5179</v>
      </c>
      <c r="B2840" s="2">
        <v>39956</v>
      </c>
      <c r="C2840" s="30">
        <f>YEAR(IMDB4[[#This Row],[Release Date]])</f>
        <v>2009</v>
      </c>
      <c r="D2840" s="30" t="str">
        <f>FLOOR(IMDB4[[#This Row],[Year]],10)&amp;"s"</f>
        <v>2000s</v>
      </c>
      <c r="E2840" s="1" t="s">
        <v>32</v>
      </c>
      <c r="F2840" s="1" t="s">
        <v>20</v>
      </c>
      <c r="G2840" s="1" t="s">
        <v>3</v>
      </c>
      <c r="H2840" s="1" t="s">
        <v>4</v>
      </c>
      <c r="I2840" s="1" t="s">
        <v>84</v>
      </c>
      <c r="J2840" s="1" t="s">
        <v>5021</v>
      </c>
      <c r="K2840" s="1" t="s">
        <v>5180</v>
      </c>
      <c r="L2840" s="30">
        <v>690</v>
      </c>
      <c r="M2840" s="30">
        <v>1573</v>
      </c>
      <c r="N2840" s="30">
        <v>650</v>
      </c>
      <c r="O2840" s="30">
        <v>1000</v>
      </c>
      <c r="P2840" s="27">
        <v>6.4</v>
      </c>
      <c r="Q2840" s="30">
        <v>79</v>
      </c>
      <c r="R2840" s="30">
        <v>111</v>
      </c>
      <c r="S2840" s="9">
        <v>5205343</v>
      </c>
      <c r="T2840" s="9">
        <v>20000000</v>
      </c>
      <c r="U2840" s="9">
        <f>IMDB4[[#This Row],[Gross Revenue]]-IMDB4[[#This Row],[Budget]]</f>
        <v>-14794657</v>
      </c>
      <c r="V2840" s="9" t="str">
        <f>IF(IMDB4[[#This Row],[Profit]]&gt;0,"Hit","Flop")</f>
        <v>Flop</v>
      </c>
      <c r="W2840" s="9" t="str" cm="1">
        <f t="array" ref="W2840">_xlfn.IFS(IMDB4[[#This Row],[IMDb Score (1-10)]]&gt;=8,"Excellent",IMDB4[[#This Row],[IMDb Score (1-10)]]&gt;=7,"Good",IMDB4[[#This Row],[IMDb Score (1-10)]]&gt;=5,"Average",TRUE,"Poor")</f>
        <v>Average</v>
      </c>
      <c r="X2840" s="9" t="str">
        <f>IF(IMDB4[[#This Row],[Duration (min)]]&lt;90,"Short",IF(IMDB4[[#This Row],[Duration (min)]]&lt;=120,"Medium", "Long"))</f>
        <v>Medium</v>
      </c>
    </row>
    <row r="2841" spans="1:24" x14ac:dyDescent="0.25">
      <c r="A2841" s="1" t="s">
        <v>3569</v>
      </c>
      <c r="B2841" s="2">
        <v>38117</v>
      </c>
      <c r="C2841" s="30">
        <f>YEAR(IMDB4[[#This Row],[Release Date]])</f>
        <v>2004</v>
      </c>
      <c r="D2841" s="30" t="str">
        <f>FLOOR(IMDB4[[#This Row],[Year]],10)&amp;"s"</f>
        <v>2000s</v>
      </c>
      <c r="E2841" s="1" t="s">
        <v>32</v>
      </c>
      <c r="F2841" s="1" t="s">
        <v>20</v>
      </c>
      <c r="G2841" s="1" t="s">
        <v>3570</v>
      </c>
      <c r="H2841" s="1" t="s">
        <v>3571</v>
      </c>
      <c r="I2841" s="21" t="s">
        <v>5</v>
      </c>
      <c r="J2841" s="1" t="s">
        <v>3572</v>
      </c>
      <c r="K2841" s="1" t="s">
        <v>3573</v>
      </c>
      <c r="L2841" s="30">
        <v>690</v>
      </c>
      <c r="M2841" s="30">
        <v>774</v>
      </c>
      <c r="N2841" s="30">
        <v>10</v>
      </c>
      <c r="O2841" s="30">
        <v>0</v>
      </c>
      <c r="P2841" s="27">
        <v>7.6</v>
      </c>
      <c r="Q2841" s="30">
        <v>34</v>
      </c>
      <c r="R2841" s="30">
        <v>133</v>
      </c>
      <c r="S2841" s="9">
        <v>9910</v>
      </c>
      <c r="T2841" s="9">
        <v>25000000</v>
      </c>
      <c r="U2841" s="9">
        <f>IMDB4[[#This Row],[Gross Revenue]]-IMDB4[[#This Row],[Budget]]</f>
        <v>-24990090</v>
      </c>
      <c r="V2841" s="9" t="str">
        <f>IF(IMDB4[[#This Row],[Profit]]&gt;0,"Hit","Flop")</f>
        <v>Flop</v>
      </c>
      <c r="W2841" s="9" t="str" cm="1">
        <f t="array" ref="W2841">_xlfn.IFS(IMDB4[[#This Row],[IMDb Score (1-10)]]&gt;=8,"Excellent",IMDB4[[#This Row],[IMDb Score (1-10)]]&gt;=7,"Good",IMDB4[[#This Row],[IMDb Score (1-10)]]&gt;=5,"Average",TRUE,"Poor")</f>
        <v>Good</v>
      </c>
      <c r="X2841" s="9" t="str">
        <f>IF(IMDB4[[#This Row],[Duration (min)]]&lt;90,"Short",IF(IMDB4[[#This Row],[Duration (min)]]&lt;=120,"Medium", "Long"))</f>
        <v>Long</v>
      </c>
    </row>
    <row r="2842" spans="1:24" x14ac:dyDescent="0.25">
      <c r="A2842" s="1" t="s">
        <v>6713</v>
      </c>
      <c r="B2842" s="2">
        <v>41660</v>
      </c>
      <c r="C2842" s="30">
        <f>YEAR(IMDB4[[#This Row],[Release Date]])</f>
        <v>2014</v>
      </c>
      <c r="D2842" s="30" t="str">
        <f>FLOOR(IMDB4[[#This Row],[Year]],10)&amp;"s"</f>
        <v>2010s</v>
      </c>
      <c r="E2842" s="1" t="s">
        <v>32</v>
      </c>
      <c r="F2842" s="1" t="s">
        <v>40</v>
      </c>
      <c r="G2842" s="1" t="s">
        <v>3</v>
      </c>
      <c r="H2842" s="1" t="s">
        <v>4</v>
      </c>
      <c r="I2842" s="1" t="s">
        <v>28</v>
      </c>
      <c r="J2842" s="1" t="s">
        <v>3171</v>
      </c>
      <c r="K2842" s="1" t="s">
        <v>4346</v>
      </c>
      <c r="L2842" s="30">
        <v>688</v>
      </c>
      <c r="M2842" s="30">
        <v>1031</v>
      </c>
      <c r="N2842" s="30">
        <v>107</v>
      </c>
      <c r="O2842" s="30">
        <v>0</v>
      </c>
      <c r="P2842" s="27">
        <v>6.4</v>
      </c>
      <c r="Q2842" s="30">
        <v>159</v>
      </c>
      <c r="R2842" s="30">
        <v>101</v>
      </c>
      <c r="S2842" s="9">
        <v>131536019</v>
      </c>
      <c r="T2842" s="9">
        <v>103000000</v>
      </c>
      <c r="U2842" s="9">
        <f>IMDB4[[#This Row],[Gross Revenue]]-IMDB4[[#This Row],[Budget]]</f>
        <v>28536019</v>
      </c>
      <c r="V2842" s="9" t="str">
        <f>IF(IMDB4[[#This Row],[Profit]]&gt;0,"Hit","Flop")</f>
        <v>Hit</v>
      </c>
      <c r="W2842" s="9" t="str" cm="1">
        <f t="array" ref="W2842">_xlfn.IFS(IMDB4[[#This Row],[IMDb Score (1-10)]]&gt;=8,"Excellent",IMDB4[[#This Row],[IMDb Score (1-10)]]&gt;=7,"Good",IMDB4[[#This Row],[IMDb Score (1-10)]]&gt;=5,"Average",TRUE,"Poor")</f>
        <v>Average</v>
      </c>
      <c r="X2842" s="9" t="str">
        <f>IF(IMDB4[[#This Row],[Duration (min)]]&lt;90,"Short",IF(IMDB4[[#This Row],[Duration (min)]]&lt;=120,"Medium", "Long"))</f>
        <v>Medium</v>
      </c>
    </row>
    <row r="2843" spans="1:24" x14ac:dyDescent="0.25">
      <c r="A2843" s="1" t="s">
        <v>4136</v>
      </c>
      <c r="B2843" s="2">
        <v>38557</v>
      </c>
      <c r="C2843" s="30">
        <f>YEAR(IMDB4[[#This Row],[Release Date]])</f>
        <v>2005</v>
      </c>
      <c r="D2843" s="30" t="str">
        <f>FLOOR(IMDB4[[#This Row],[Year]],10)&amp;"s"</f>
        <v>2000s</v>
      </c>
      <c r="E2843" s="1" t="s">
        <v>32</v>
      </c>
      <c r="F2843" s="1" t="s">
        <v>77</v>
      </c>
      <c r="G2843" s="1" t="s">
        <v>3</v>
      </c>
      <c r="H2843" s="1" t="s">
        <v>11</v>
      </c>
      <c r="I2843" s="1" t="s">
        <v>132</v>
      </c>
      <c r="J2843" s="1" t="s">
        <v>3171</v>
      </c>
      <c r="K2843" s="1" t="s">
        <v>1555</v>
      </c>
      <c r="L2843" s="30">
        <v>688</v>
      </c>
      <c r="M2843" s="30">
        <v>1019</v>
      </c>
      <c r="N2843" s="30">
        <v>10</v>
      </c>
      <c r="O2843" s="30">
        <v>676</v>
      </c>
      <c r="P2843" s="27">
        <v>5.5</v>
      </c>
      <c r="Q2843" s="30">
        <v>72</v>
      </c>
      <c r="R2843" s="30">
        <v>83</v>
      </c>
      <c r="S2843" s="9">
        <v>8326035</v>
      </c>
      <c r="T2843" s="9">
        <v>33000000</v>
      </c>
      <c r="U2843" s="9">
        <f>IMDB4[[#This Row],[Gross Revenue]]-IMDB4[[#This Row],[Budget]]</f>
        <v>-24673965</v>
      </c>
      <c r="V2843" s="9" t="str">
        <f>IF(IMDB4[[#This Row],[Profit]]&gt;0,"Hit","Flop")</f>
        <v>Flop</v>
      </c>
      <c r="W2843" s="9" t="str" cm="1">
        <f t="array" ref="W2843">_xlfn.IFS(IMDB4[[#This Row],[IMDb Score (1-10)]]&gt;=8,"Excellent",IMDB4[[#This Row],[IMDb Score (1-10)]]&gt;=7,"Good",IMDB4[[#This Row],[IMDb Score (1-10)]]&gt;=5,"Average",TRUE,"Poor")</f>
        <v>Average</v>
      </c>
      <c r="X2843" s="9" t="str">
        <f>IF(IMDB4[[#This Row],[Duration (min)]]&lt;90,"Short",IF(IMDB4[[#This Row],[Duration (min)]]&lt;=120,"Medium", "Long"))</f>
        <v>Short</v>
      </c>
    </row>
    <row r="2844" spans="1:24" x14ac:dyDescent="0.25">
      <c r="A2844" s="1" t="s">
        <v>3170</v>
      </c>
      <c r="B2844" s="2">
        <v>37302</v>
      </c>
      <c r="C2844" s="30">
        <f>YEAR(IMDB4[[#This Row],[Release Date]])</f>
        <v>2002</v>
      </c>
      <c r="D2844" s="30" t="str">
        <f>FLOOR(IMDB4[[#This Row],[Year]],10)&amp;"s"</f>
        <v>2000s</v>
      </c>
      <c r="E2844" s="1" t="s">
        <v>32</v>
      </c>
      <c r="F2844" s="1" t="s">
        <v>9</v>
      </c>
      <c r="G2844" s="1" t="s">
        <v>3</v>
      </c>
      <c r="H2844" s="1" t="s">
        <v>4</v>
      </c>
      <c r="I2844" s="1" t="s">
        <v>132</v>
      </c>
      <c r="J2844" s="1" t="s">
        <v>3171</v>
      </c>
      <c r="K2844" s="1" t="s">
        <v>1378</v>
      </c>
      <c r="L2844" s="30">
        <v>688</v>
      </c>
      <c r="M2844" s="30">
        <v>2584</v>
      </c>
      <c r="N2844" s="30">
        <v>407</v>
      </c>
      <c r="O2844" s="30">
        <v>160</v>
      </c>
      <c r="P2844" s="27">
        <v>6.9</v>
      </c>
      <c r="Q2844" s="30">
        <v>68</v>
      </c>
      <c r="R2844" s="30">
        <v>141</v>
      </c>
      <c r="S2844" s="9">
        <v>3064356</v>
      </c>
      <c r="T2844" s="9">
        <v>5600000</v>
      </c>
      <c r="U2844" s="9">
        <f>IMDB4[[#This Row],[Gross Revenue]]-IMDB4[[#This Row],[Budget]]</f>
        <v>-2535644</v>
      </c>
      <c r="V2844" s="9" t="str">
        <f>IF(IMDB4[[#This Row],[Profit]]&gt;0,"Hit","Flop")</f>
        <v>Flop</v>
      </c>
      <c r="W2844" s="9" t="str" cm="1">
        <f t="array" ref="W2844">_xlfn.IFS(IMDB4[[#This Row],[IMDb Score (1-10)]]&gt;=8,"Excellent",IMDB4[[#This Row],[IMDb Score (1-10)]]&gt;=7,"Good",IMDB4[[#This Row],[IMDb Score (1-10)]]&gt;=5,"Average",TRUE,"Poor")</f>
        <v>Average</v>
      </c>
      <c r="X2844" s="9" t="str">
        <f>IF(IMDB4[[#This Row],[Duration (min)]]&lt;90,"Short",IF(IMDB4[[#This Row],[Duration (min)]]&lt;=120,"Medium", "Long"))</f>
        <v>Long</v>
      </c>
    </row>
    <row r="2845" spans="1:24" x14ac:dyDescent="0.25">
      <c r="A2845" s="1" t="s">
        <v>768</v>
      </c>
      <c r="B2845" s="2">
        <v>33065</v>
      </c>
      <c r="C2845" s="30">
        <f>YEAR(IMDB4[[#This Row],[Release Date]])</f>
        <v>1990</v>
      </c>
      <c r="D2845" s="30" t="str">
        <f>FLOOR(IMDB4[[#This Row],[Year]],10)&amp;"s"</f>
        <v>1990s</v>
      </c>
      <c r="E2845" s="1" t="s">
        <v>32</v>
      </c>
      <c r="F2845" s="1" t="s">
        <v>20</v>
      </c>
      <c r="G2845" s="1" t="s">
        <v>3</v>
      </c>
      <c r="H2845" s="1" t="s">
        <v>4</v>
      </c>
      <c r="I2845" s="1" t="s">
        <v>132</v>
      </c>
      <c r="J2845" s="1" t="s">
        <v>475</v>
      </c>
      <c r="K2845" s="1" t="s">
        <v>769</v>
      </c>
      <c r="L2845" s="30">
        <v>687</v>
      </c>
      <c r="M2845" s="30">
        <v>1440</v>
      </c>
      <c r="N2845" s="30">
        <v>155</v>
      </c>
      <c r="O2845" s="30">
        <v>0</v>
      </c>
      <c r="P2845" s="27">
        <v>6.3</v>
      </c>
      <c r="Q2845" s="30">
        <v>74</v>
      </c>
      <c r="R2845" s="30">
        <v>103</v>
      </c>
      <c r="S2845" s="9">
        <v>53133888</v>
      </c>
      <c r="T2845" s="9">
        <v>31000000</v>
      </c>
      <c r="U2845" s="9">
        <f>IMDB4[[#This Row],[Gross Revenue]]-IMDB4[[#This Row],[Budget]]</f>
        <v>22133888</v>
      </c>
      <c r="V2845" s="9" t="str">
        <f>IF(IMDB4[[#This Row],[Profit]]&gt;0,"Hit","Flop")</f>
        <v>Hit</v>
      </c>
      <c r="W2845" s="9" t="str" cm="1">
        <f t="array" ref="W2845">_xlfn.IFS(IMDB4[[#This Row],[IMDb Score (1-10)]]&gt;=8,"Excellent",IMDB4[[#This Row],[IMDb Score (1-10)]]&gt;=7,"Good",IMDB4[[#This Row],[IMDb Score (1-10)]]&gt;=5,"Average",TRUE,"Poor")</f>
        <v>Average</v>
      </c>
      <c r="X2845" s="9" t="str">
        <f>IF(IMDB4[[#This Row],[Duration (min)]]&lt;90,"Short",IF(IMDB4[[#This Row],[Duration (min)]]&lt;=120,"Medium", "Long"))</f>
        <v>Medium</v>
      </c>
    </row>
    <row r="2846" spans="1:24" x14ac:dyDescent="0.25">
      <c r="A2846" s="1" t="s">
        <v>3499</v>
      </c>
      <c r="B2846" s="2">
        <v>37758</v>
      </c>
      <c r="C2846" s="30">
        <f>YEAR(IMDB4[[#This Row],[Release Date]])</f>
        <v>2003</v>
      </c>
      <c r="D2846" s="30" t="str">
        <f>FLOOR(IMDB4[[#This Row],[Year]],10)&amp;"s"</f>
        <v>2000s</v>
      </c>
      <c r="E2846" s="1" t="s">
        <v>32</v>
      </c>
      <c r="F2846" s="1" t="s">
        <v>77</v>
      </c>
      <c r="G2846" s="1" t="s">
        <v>3</v>
      </c>
      <c r="H2846" s="1" t="s">
        <v>1130</v>
      </c>
      <c r="I2846" s="1" t="s">
        <v>132</v>
      </c>
      <c r="J2846" s="1" t="s">
        <v>475</v>
      </c>
      <c r="K2846" s="1" t="s">
        <v>3500</v>
      </c>
      <c r="L2846" s="30">
        <v>687</v>
      </c>
      <c r="M2846" s="30">
        <v>1134</v>
      </c>
      <c r="N2846" s="30">
        <v>4</v>
      </c>
      <c r="O2846" s="30">
        <v>505</v>
      </c>
      <c r="P2846" s="27">
        <v>5.2</v>
      </c>
      <c r="Q2846" s="30">
        <v>98</v>
      </c>
      <c r="R2846" s="30">
        <v>108</v>
      </c>
      <c r="S2846" s="9">
        <v>22108977</v>
      </c>
      <c r="T2846" s="9">
        <v>41000000</v>
      </c>
      <c r="U2846" s="9">
        <f>IMDB4[[#This Row],[Gross Revenue]]-IMDB4[[#This Row],[Budget]]</f>
        <v>-18891023</v>
      </c>
      <c r="V2846" s="9" t="str">
        <f>IF(IMDB4[[#This Row],[Profit]]&gt;0,"Hit","Flop")</f>
        <v>Flop</v>
      </c>
      <c r="W2846" s="9" t="str" cm="1">
        <f t="array" ref="W2846">_xlfn.IFS(IMDB4[[#This Row],[IMDb Score (1-10)]]&gt;=8,"Excellent",IMDB4[[#This Row],[IMDb Score (1-10)]]&gt;=7,"Good",IMDB4[[#This Row],[IMDb Score (1-10)]]&gt;=5,"Average",TRUE,"Poor")</f>
        <v>Average</v>
      </c>
      <c r="X2846" s="9" t="str">
        <f>IF(IMDB4[[#This Row],[Duration (min)]]&lt;90,"Short",IF(IMDB4[[#This Row],[Duration (min)]]&lt;=120,"Medium", "Long"))</f>
        <v>Medium</v>
      </c>
    </row>
    <row r="2847" spans="1:24" x14ac:dyDescent="0.25">
      <c r="A2847" s="1" t="s">
        <v>474</v>
      </c>
      <c r="B2847" s="2">
        <v>31367</v>
      </c>
      <c r="C2847" s="30">
        <f>YEAR(IMDB4[[#This Row],[Release Date]])</f>
        <v>1985</v>
      </c>
      <c r="D2847" s="30" t="str">
        <f>FLOOR(IMDB4[[#This Row],[Year]],10)&amp;"s"</f>
        <v>1980s</v>
      </c>
      <c r="E2847" s="1" t="s">
        <v>32</v>
      </c>
      <c r="F2847" s="1" t="s">
        <v>9</v>
      </c>
      <c r="G2847" s="1" t="s">
        <v>3</v>
      </c>
      <c r="H2847" s="1" t="s">
        <v>83</v>
      </c>
      <c r="I2847" s="1" t="s">
        <v>21</v>
      </c>
      <c r="J2847" s="1" t="s">
        <v>475</v>
      </c>
      <c r="K2847" s="1" t="s">
        <v>476</v>
      </c>
      <c r="L2847" s="30">
        <v>687</v>
      </c>
      <c r="M2847" s="30">
        <v>1665</v>
      </c>
      <c r="N2847" s="30">
        <v>133</v>
      </c>
      <c r="O2847" s="30">
        <v>0</v>
      </c>
      <c r="P2847" s="27">
        <v>7.4</v>
      </c>
      <c r="Q2847" s="30">
        <v>55</v>
      </c>
      <c r="R2847" s="30">
        <v>117</v>
      </c>
      <c r="S2847" s="9">
        <v>20966644</v>
      </c>
      <c r="T2847" s="9">
        <v>3000000</v>
      </c>
      <c r="U2847" s="9">
        <f>IMDB4[[#This Row],[Gross Revenue]]-IMDB4[[#This Row],[Budget]]</f>
        <v>17966644</v>
      </c>
      <c r="V2847" s="9" t="str">
        <f>IF(IMDB4[[#This Row],[Profit]]&gt;0,"Hit","Flop")</f>
        <v>Hit</v>
      </c>
      <c r="W2847" s="9" t="str" cm="1">
        <f t="array" ref="W2847">_xlfn.IFS(IMDB4[[#This Row],[IMDb Score (1-10)]]&gt;=8,"Excellent",IMDB4[[#This Row],[IMDb Score (1-10)]]&gt;=7,"Good",IMDB4[[#This Row],[IMDb Score (1-10)]]&gt;=5,"Average",TRUE,"Poor")</f>
        <v>Good</v>
      </c>
      <c r="X2847" s="9" t="str">
        <f>IF(IMDB4[[#This Row],[Duration (min)]]&lt;90,"Short",IF(IMDB4[[#This Row],[Duration (min)]]&lt;=120,"Medium", "Long"))</f>
        <v>Medium</v>
      </c>
    </row>
    <row r="2848" spans="1:24" x14ac:dyDescent="0.25">
      <c r="A2848" s="1" t="s">
        <v>763</v>
      </c>
      <c r="B2848" s="2">
        <v>32695</v>
      </c>
      <c r="C2848" s="30">
        <f>YEAR(IMDB4[[#This Row],[Release Date]])</f>
        <v>1989</v>
      </c>
      <c r="D2848" s="30" t="str">
        <f>FLOOR(IMDB4[[#This Row],[Year]],10)&amp;"s"</f>
        <v>1980s</v>
      </c>
      <c r="E2848" s="1" t="s">
        <v>32</v>
      </c>
      <c r="F2848" s="1" t="s">
        <v>77</v>
      </c>
      <c r="G2848" s="1" t="s">
        <v>3</v>
      </c>
      <c r="H2848" s="1" t="s">
        <v>4</v>
      </c>
      <c r="I2848" s="1" t="s">
        <v>92</v>
      </c>
      <c r="J2848" s="1" t="s">
        <v>475</v>
      </c>
      <c r="K2848" s="1" t="s">
        <v>332</v>
      </c>
      <c r="L2848" s="30">
        <v>687</v>
      </c>
      <c r="M2848" s="30">
        <v>1990</v>
      </c>
      <c r="N2848" s="30">
        <v>49</v>
      </c>
      <c r="O2848" s="30">
        <v>0</v>
      </c>
      <c r="P2848" s="27">
        <v>6.2</v>
      </c>
      <c r="Q2848" s="30">
        <v>31</v>
      </c>
      <c r="R2848" s="30">
        <v>103</v>
      </c>
      <c r="S2848" s="9">
        <v>9094451</v>
      </c>
      <c r="T2848" s="9">
        <v>7000000</v>
      </c>
      <c r="U2848" s="9">
        <f>IMDB4[[#This Row],[Gross Revenue]]-IMDB4[[#This Row],[Budget]]</f>
        <v>2094451</v>
      </c>
      <c r="V2848" s="9" t="str">
        <f>IF(IMDB4[[#This Row],[Profit]]&gt;0,"Hit","Flop")</f>
        <v>Hit</v>
      </c>
      <c r="W2848" s="9" t="str" cm="1">
        <f t="array" ref="W2848">_xlfn.IFS(IMDB4[[#This Row],[IMDb Score (1-10)]]&gt;=8,"Excellent",IMDB4[[#This Row],[IMDb Score (1-10)]]&gt;=7,"Good",IMDB4[[#This Row],[IMDb Score (1-10)]]&gt;=5,"Average",TRUE,"Poor")</f>
        <v>Average</v>
      </c>
      <c r="X2848" s="9" t="str">
        <f>IF(IMDB4[[#This Row],[Duration (min)]]&lt;90,"Short",IF(IMDB4[[#This Row],[Duration (min)]]&lt;=120,"Medium", "Long"))</f>
        <v>Medium</v>
      </c>
    </row>
    <row r="2849" spans="1:24" x14ac:dyDescent="0.25">
      <c r="A2849" s="1" t="s">
        <v>1046</v>
      </c>
      <c r="B2849" s="2">
        <v>34007</v>
      </c>
      <c r="C2849" s="30">
        <f>YEAR(IMDB4[[#This Row],[Release Date]])</f>
        <v>1993</v>
      </c>
      <c r="D2849" s="30" t="str">
        <f>FLOOR(IMDB4[[#This Row],[Year]],10)&amp;"s"</f>
        <v>1990s</v>
      </c>
      <c r="E2849" s="1" t="s">
        <v>32</v>
      </c>
      <c r="F2849" s="1" t="s">
        <v>315</v>
      </c>
      <c r="G2849" s="1" t="s">
        <v>3</v>
      </c>
      <c r="H2849" s="1" t="s">
        <v>4</v>
      </c>
      <c r="I2849" s="1" t="s">
        <v>92</v>
      </c>
      <c r="J2849" s="1" t="s">
        <v>475</v>
      </c>
      <c r="K2849" s="1" t="s">
        <v>1047</v>
      </c>
      <c r="L2849" s="30">
        <v>687</v>
      </c>
      <c r="M2849" s="30">
        <v>1806</v>
      </c>
      <c r="N2849" s="30">
        <v>16</v>
      </c>
      <c r="O2849" s="30">
        <v>217</v>
      </c>
      <c r="P2849" s="27">
        <v>5.3</v>
      </c>
      <c r="Q2849" s="30">
        <v>22</v>
      </c>
      <c r="R2849" s="30">
        <v>98</v>
      </c>
      <c r="S2849" s="9">
        <v>3902679</v>
      </c>
      <c r="T2849" s="9">
        <v>3000000</v>
      </c>
      <c r="U2849" s="9">
        <f>IMDB4[[#This Row],[Gross Revenue]]-IMDB4[[#This Row],[Budget]]</f>
        <v>902679</v>
      </c>
      <c r="V2849" s="9" t="str">
        <f>IF(IMDB4[[#This Row],[Profit]]&gt;0,"Hit","Flop")</f>
        <v>Hit</v>
      </c>
      <c r="W2849" s="9" t="str" cm="1">
        <f t="array" ref="W2849">_xlfn.IFS(IMDB4[[#This Row],[IMDb Score (1-10)]]&gt;=8,"Excellent",IMDB4[[#This Row],[IMDb Score (1-10)]]&gt;=7,"Good",IMDB4[[#This Row],[IMDb Score (1-10)]]&gt;=5,"Average",TRUE,"Poor")</f>
        <v>Average</v>
      </c>
      <c r="X2849" s="9" t="str">
        <f>IF(IMDB4[[#This Row],[Duration (min)]]&lt;90,"Short",IF(IMDB4[[#This Row],[Duration (min)]]&lt;=120,"Medium", "Long"))</f>
        <v>Medium</v>
      </c>
    </row>
    <row r="2850" spans="1:24" x14ac:dyDescent="0.25">
      <c r="A2850" s="1" t="s">
        <v>1536</v>
      </c>
      <c r="B2850" s="2">
        <v>35507</v>
      </c>
      <c r="C2850" s="30">
        <f>YEAR(IMDB4[[#This Row],[Release Date]])</f>
        <v>1997</v>
      </c>
      <c r="D2850" s="30" t="str">
        <f>FLOOR(IMDB4[[#This Row],[Year]],10)&amp;"s"</f>
        <v>1990s</v>
      </c>
      <c r="E2850" s="1" t="s">
        <v>32</v>
      </c>
      <c r="F2850" s="1" t="s">
        <v>294</v>
      </c>
      <c r="G2850" s="1" t="s">
        <v>3</v>
      </c>
      <c r="H2850" s="1" t="s">
        <v>338</v>
      </c>
      <c r="I2850" s="1" t="s">
        <v>92</v>
      </c>
      <c r="J2850" s="1" t="s">
        <v>1537</v>
      </c>
      <c r="K2850" s="1" t="s">
        <v>1538</v>
      </c>
      <c r="L2850" s="30">
        <v>686</v>
      </c>
      <c r="M2850" s="30">
        <v>1743</v>
      </c>
      <c r="N2850" s="30">
        <v>165</v>
      </c>
      <c r="O2850" s="30">
        <v>11000</v>
      </c>
      <c r="P2850" s="27">
        <v>7.3</v>
      </c>
      <c r="Q2850" s="30">
        <v>99</v>
      </c>
      <c r="R2850" s="30">
        <v>90</v>
      </c>
      <c r="S2850" s="9">
        <v>489220</v>
      </c>
      <c r="T2850" s="9">
        <v>365000</v>
      </c>
      <c r="U2850" s="9">
        <f>IMDB4[[#This Row],[Gross Revenue]]-IMDB4[[#This Row],[Budget]]</f>
        <v>124220</v>
      </c>
      <c r="V2850" s="9" t="str">
        <f>IF(IMDB4[[#This Row],[Profit]]&gt;0,"Hit","Flop")</f>
        <v>Hit</v>
      </c>
      <c r="W2850" s="9" t="str" cm="1">
        <f t="array" ref="W2850">_xlfn.IFS(IMDB4[[#This Row],[IMDb Score (1-10)]]&gt;=8,"Excellent",IMDB4[[#This Row],[IMDb Score (1-10)]]&gt;=7,"Good",IMDB4[[#This Row],[IMDb Score (1-10)]]&gt;=5,"Average",TRUE,"Poor")</f>
        <v>Good</v>
      </c>
      <c r="X2850" s="9" t="str">
        <f>IF(IMDB4[[#This Row],[Duration (min)]]&lt;90,"Short",IF(IMDB4[[#This Row],[Duration (min)]]&lt;=120,"Medium", "Long"))</f>
        <v>Medium</v>
      </c>
    </row>
    <row r="2851" spans="1:24" x14ac:dyDescent="0.25">
      <c r="A2851" s="1" t="s">
        <v>1557</v>
      </c>
      <c r="B2851" s="2">
        <v>35601</v>
      </c>
      <c r="C2851" s="30">
        <f>YEAR(IMDB4[[#This Row],[Release Date]])</f>
        <v>1997</v>
      </c>
      <c r="D2851" s="30" t="str">
        <f>FLOOR(IMDB4[[#This Row],[Year]],10)&amp;"s"</f>
        <v>1990s</v>
      </c>
      <c r="E2851" s="1" t="s">
        <v>32</v>
      </c>
      <c r="F2851" s="1" t="s">
        <v>9</v>
      </c>
      <c r="G2851" s="1" t="s">
        <v>3</v>
      </c>
      <c r="H2851" s="1" t="s">
        <v>4</v>
      </c>
      <c r="I2851" s="1" t="s">
        <v>132</v>
      </c>
      <c r="J2851" s="1" t="s">
        <v>1558</v>
      </c>
      <c r="K2851" s="1" t="s">
        <v>1559</v>
      </c>
      <c r="L2851" s="30">
        <v>685</v>
      </c>
      <c r="M2851" s="30">
        <v>1942</v>
      </c>
      <c r="N2851" s="30">
        <v>487</v>
      </c>
      <c r="O2851" s="30">
        <v>17000</v>
      </c>
      <c r="P2851" s="27">
        <v>7.8</v>
      </c>
      <c r="Q2851" s="30">
        <v>175</v>
      </c>
      <c r="R2851" s="30">
        <v>106</v>
      </c>
      <c r="S2851" s="9">
        <v>12339633</v>
      </c>
      <c r="T2851" s="9">
        <v>36000000</v>
      </c>
      <c r="U2851" s="9">
        <f>IMDB4[[#This Row],[Gross Revenue]]-IMDB4[[#This Row],[Budget]]</f>
        <v>-23660367</v>
      </c>
      <c r="V2851" s="9" t="str">
        <f>IF(IMDB4[[#This Row],[Profit]]&gt;0,"Hit","Flop")</f>
        <v>Flop</v>
      </c>
      <c r="W2851" s="9" t="str" cm="1">
        <f t="array" ref="W2851">_xlfn.IFS(IMDB4[[#This Row],[IMDb Score (1-10)]]&gt;=8,"Excellent",IMDB4[[#This Row],[IMDb Score (1-10)]]&gt;=7,"Good",IMDB4[[#This Row],[IMDb Score (1-10)]]&gt;=5,"Average",TRUE,"Poor")</f>
        <v>Good</v>
      </c>
      <c r="X2851" s="9" t="str">
        <f>IF(IMDB4[[#This Row],[Duration (min)]]&lt;90,"Short",IF(IMDB4[[#This Row],[Duration (min)]]&lt;=120,"Medium", "Long"))</f>
        <v>Medium</v>
      </c>
    </row>
    <row r="2852" spans="1:24" x14ac:dyDescent="0.25">
      <c r="A2852" s="1" t="s">
        <v>6677</v>
      </c>
      <c r="B2852" s="2">
        <v>41971</v>
      </c>
      <c r="C2852" s="30">
        <f>YEAR(IMDB4[[#This Row],[Release Date]])</f>
        <v>2014</v>
      </c>
      <c r="D2852" s="30" t="str">
        <f>FLOOR(IMDB4[[#This Row],[Year]],10)&amp;"s"</f>
        <v>2010s</v>
      </c>
      <c r="E2852" s="1" t="s">
        <v>32</v>
      </c>
      <c r="F2852" s="1" t="s">
        <v>3904</v>
      </c>
      <c r="G2852" s="1" t="s">
        <v>3</v>
      </c>
      <c r="H2852" s="1" t="s">
        <v>4</v>
      </c>
      <c r="I2852" s="1" t="s">
        <v>92</v>
      </c>
      <c r="J2852" s="1" t="s">
        <v>6678</v>
      </c>
      <c r="K2852" s="1" t="s">
        <v>6679</v>
      </c>
      <c r="L2852" s="30">
        <v>685</v>
      </c>
      <c r="M2852" s="30">
        <v>2048</v>
      </c>
      <c r="N2852" s="30">
        <v>0</v>
      </c>
      <c r="O2852" s="30">
        <v>261</v>
      </c>
      <c r="P2852" s="27">
        <v>4.8</v>
      </c>
      <c r="Q2852" s="30">
        <v>10</v>
      </c>
      <c r="R2852" s="30">
        <v>95</v>
      </c>
      <c r="S2852" s="9">
        <v>2468</v>
      </c>
      <c r="T2852" s="9">
        <v>300000</v>
      </c>
      <c r="U2852" s="9">
        <f>IMDB4[[#This Row],[Gross Revenue]]-IMDB4[[#This Row],[Budget]]</f>
        <v>-297532</v>
      </c>
      <c r="V2852" s="9" t="str">
        <f>IF(IMDB4[[#This Row],[Profit]]&gt;0,"Hit","Flop")</f>
        <v>Flop</v>
      </c>
      <c r="W2852" s="9" t="str" cm="1">
        <f t="array" ref="W2852">_xlfn.IFS(IMDB4[[#This Row],[IMDb Score (1-10)]]&gt;=8,"Excellent",IMDB4[[#This Row],[IMDb Score (1-10)]]&gt;=7,"Good",IMDB4[[#This Row],[IMDb Score (1-10)]]&gt;=5,"Average",TRUE,"Poor")</f>
        <v>Poor</v>
      </c>
      <c r="X2852" s="9" t="str">
        <f>IF(IMDB4[[#This Row],[Duration (min)]]&lt;90,"Short",IF(IMDB4[[#This Row],[Duration (min)]]&lt;=120,"Medium", "Long"))</f>
        <v>Medium</v>
      </c>
    </row>
    <row r="2853" spans="1:24" x14ac:dyDescent="0.25">
      <c r="A2853" s="1" t="s">
        <v>2934</v>
      </c>
      <c r="B2853" s="2">
        <v>37594</v>
      </c>
      <c r="C2853" s="30">
        <f>YEAR(IMDB4[[#This Row],[Release Date]])</f>
        <v>2002</v>
      </c>
      <c r="D2853" s="30" t="str">
        <f>FLOOR(IMDB4[[#This Row],[Year]],10)&amp;"s"</f>
        <v>2000s</v>
      </c>
      <c r="E2853" s="1" t="s">
        <v>32</v>
      </c>
      <c r="F2853" s="1" t="s">
        <v>9</v>
      </c>
      <c r="G2853" s="1" t="s">
        <v>3</v>
      </c>
      <c r="H2853" s="1" t="s">
        <v>4</v>
      </c>
      <c r="I2853" s="1" t="s">
        <v>84</v>
      </c>
      <c r="J2853" s="1" t="s">
        <v>2935</v>
      </c>
      <c r="K2853" s="1" t="s">
        <v>2900</v>
      </c>
      <c r="L2853" s="30">
        <v>683</v>
      </c>
      <c r="M2853" s="30">
        <v>2436</v>
      </c>
      <c r="N2853" s="30">
        <v>163</v>
      </c>
      <c r="O2853" s="30">
        <v>19000</v>
      </c>
      <c r="P2853" s="27">
        <v>7.4</v>
      </c>
      <c r="Q2853" s="30">
        <v>80</v>
      </c>
      <c r="R2853" s="30">
        <v>101</v>
      </c>
      <c r="S2853" s="9">
        <v>41227069</v>
      </c>
      <c r="T2853" s="9">
        <v>11000000</v>
      </c>
      <c r="U2853" s="9">
        <f>IMDB4[[#This Row],[Gross Revenue]]-IMDB4[[#This Row],[Budget]]</f>
        <v>30227069</v>
      </c>
      <c r="V2853" s="9" t="str">
        <f>IF(IMDB4[[#This Row],[Profit]]&gt;0,"Hit","Flop")</f>
        <v>Hit</v>
      </c>
      <c r="W2853" s="9" t="str" cm="1">
        <f t="array" ref="W2853">_xlfn.IFS(IMDB4[[#This Row],[IMDb Score (1-10)]]&gt;=8,"Excellent",IMDB4[[#This Row],[IMDb Score (1-10)]]&gt;=7,"Good",IMDB4[[#This Row],[IMDb Score (1-10)]]&gt;=5,"Average",TRUE,"Poor")</f>
        <v>Good</v>
      </c>
      <c r="X2853" s="9" t="str">
        <f>IF(IMDB4[[#This Row],[Duration (min)]]&lt;90,"Short",IF(IMDB4[[#This Row],[Duration (min)]]&lt;=120,"Medium", "Long"))</f>
        <v>Medium</v>
      </c>
    </row>
    <row r="2854" spans="1:24" x14ac:dyDescent="0.25">
      <c r="A2854" s="1" t="s">
        <v>6724</v>
      </c>
      <c r="B2854" s="2">
        <v>41756</v>
      </c>
      <c r="C2854" s="30">
        <f>YEAR(IMDB4[[#This Row],[Release Date]])</f>
        <v>2014</v>
      </c>
      <c r="D2854" s="30" t="str">
        <f>FLOOR(IMDB4[[#This Row],[Year]],10)&amp;"s"</f>
        <v>2010s</v>
      </c>
      <c r="E2854" s="1" t="s">
        <v>32</v>
      </c>
      <c r="F2854" s="1" t="s">
        <v>20</v>
      </c>
      <c r="G2854" s="1" t="s">
        <v>3</v>
      </c>
      <c r="H2854" s="1" t="s">
        <v>4</v>
      </c>
      <c r="I2854" s="1" t="s">
        <v>92</v>
      </c>
      <c r="J2854" s="1" t="s">
        <v>6725</v>
      </c>
      <c r="K2854" s="1" t="s">
        <v>1950</v>
      </c>
      <c r="L2854" s="30">
        <v>683</v>
      </c>
      <c r="M2854" s="30">
        <v>1488</v>
      </c>
      <c r="N2854" s="30">
        <v>52</v>
      </c>
      <c r="O2854" s="30">
        <v>0</v>
      </c>
      <c r="P2854" s="27">
        <v>5.0999999999999996</v>
      </c>
      <c r="Q2854" s="30">
        <v>201</v>
      </c>
      <c r="R2854" s="30">
        <v>94</v>
      </c>
      <c r="S2854" s="9">
        <v>38543473</v>
      </c>
      <c r="T2854" s="9">
        <v>40000000</v>
      </c>
      <c r="U2854" s="9">
        <f>IMDB4[[#This Row],[Gross Revenue]]-IMDB4[[#This Row],[Budget]]</f>
        <v>-1456527</v>
      </c>
      <c r="V2854" s="9" t="str">
        <f>IF(IMDB4[[#This Row],[Profit]]&gt;0,"Hit","Flop")</f>
        <v>Flop</v>
      </c>
      <c r="W2854" s="9" t="str" cm="1">
        <f t="array" ref="W2854">_xlfn.IFS(IMDB4[[#This Row],[IMDb Score (1-10)]]&gt;=8,"Excellent",IMDB4[[#This Row],[IMDb Score (1-10)]]&gt;=7,"Good",IMDB4[[#This Row],[IMDb Score (1-10)]]&gt;=5,"Average",TRUE,"Poor")</f>
        <v>Average</v>
      </c>
      <c r="X2854" s="9" t="str">
        <f>IF(IMDB4[[#This Row],[Duration (min)]]&lt;90,"Short",IF(IMDB4[[#This Row],[Duration (min)]]&lt;=120,"Medium", "Long"))</f>
        <v>Medium</v>
      </c>
    </row>
    <row r="2855" spans="1:24" x14ac:dyDescent="0.25">
      <c r="A2855" s="1" t="s">
        <v>727</v>
      </c>
      <c r="B2855" s="2">
        <v>32829</v>
      </c>
      <c r="C2855" s="30">
        <f>YEAR(IMDB4[[#This Row],[Release Date]])</f>
        <v>1989</v>
      </c>
      <c r="D2855" s="30" t="str">
        <f>FLOOR(IMDB4[[#This Row],[Year]],10)&amp;"s"</f>
        <v>1980s</v>
      </c>
      <c r="E2855" s="1" t="s">
        <v>32</v>
      </c>
      <c r="F2855" s="1" t="s">
        <v>77</v>
      </c>
      <c r="G2855" s="1" t="s">
        <v>3</v>
      </c>
      <c r="H2855" s="1" t="s">
        <v>83</v>
      </c>
      <c r="I2855" s="1" t="s">
        <v>132</v>
      </c>
      <c r="J2855" s="1" t="s">
        <v>728</v>
      </c>
      <c r="K2855" s="1" t="s">
        <v>329</v>
      </c>
      <c r="L2855" s="30">
        <v>683</v>
      </c>
      <c r="M2855" s="30">
        <v>2371</v>
      </c>
      <c r="N2855" s="30">
        <v>46</v>
      </c>
      <c r="O2855" s="30">
        <v>0</v>
      </c>
      <c r="P2855" s="27">
        <v>6.6</v>
      </c>
      <c r="Q2855" s="30">
        <v>117</v>
      </c>
      <c r="R2855" s="30">
        <v>133</v>
      </c>
      <c r="S2855" s="9">
        <v>34667015</v>
      </c>
      <c r="T2855" s="9">
        <v>32000000</v>
      </c>
      <c r="U2855" s="9">
        <f>IMDB4[[#This Row],[Gross Revenue]]-IMDB4[[#This Row],[Budget]]</f>
        <v>2667015</v>
      </c>
      <c r="V2855" s="9" t="str">
        <f>IF(IMDB4[[#This Row],[Profit]]&gt;0,"Hit","Flop")</f>
        <v>Hit</v>
      </c>
      <c r="W2855" s="9" t="str" cm="1">
        <f t="array" ref="W2855">_xlfn.IFS(IMDB4[[#This Row],[IMDb Score (1-10)]]&gt;=8,"Excellent",IMDB4[[#This Row],[IMDb Score (1-10)]]&gt;=7,"Good",IMDB4[[#This Row],[IMDb Score (1-10)]]&gt;=5,"Average",TRUE,"Poor")</f>
        <v>Average</v>
      </c>
      <c r="X2855" s="9" t="str">
        <f>IF(IMDB4[[#This Row],[Duration (min)]]&lt;90,"Short",IF(IMDB4[[#This Row],[Duration (min)]]&lt;=120,"Medium", "Long"))</f>
        <v>Long</v>
      </c>
    </row>
    <row r="2856" spans="1:24" x14ac:dyDescent="0.25">
      <c r="A2856" s="1" t="s">
        <v>965</v>
      </c>
      <c r="B2856" s="2">
        <v>34169</v>
      </c>
      <c r="C2856" s="30">
        <f>YEAR(IMDB4[[#This Row],[Release Date]])</f>
        <v>1993</v>
      </c>
      <c r="D2856" s="30" t="str">
        <f>FLOOR(IMDB4[[#This Row],[Year]],10)&amp;"s"</f>
        <v>1990s</v>
      </c>
      <c r="E2856" s="1" t="s">
        <v>32</v>
      </c>
      <c r="F2856" s="1" t="s">
        <v>77</v>
      </c>
      <c r="G2856" s="1" t="s">
        <v>3</v>
      </c>
      <c r="H2856" s="1" t="s">
        <v>4</v>
      </c>
      <c r="I2856" s="1" t="s">
        <v>92</v>
      </c>
      <c r="J2856" s="1" t="s">
        <v>966</v>
      </c>
      <c r="K2856" s="1" t="s">
        <v>967</v>
      </c>
      <c r="L2856" s="30">
        <v>683</v>
      </c>
      <c r="M2856" s="30">
        <v>1139</v>
      </c>
      <c r="N2856" s="30">
        <v>29</v>
      </c>
      <c r="O2856" s="30">
        <v>107</v>
      </c>
      <c r="P2856" s="27">
        <v>5.0999999999999996</v>
      </c>
      <c r="Q2856" s="30">
        <v>19</v>
      </c>
      <c r="R2856" s="30">
        <v>87</v>
      </c>
      <c r="S2856" s="9">
        <v>1200000</v>
      </c>
      <c r="T2856" s="9">
        <v>3000000</v>
      </c>
      <c r="U2856" s="9">
        <f>IMDB4[[#This Row],[Gross Revenue]]-IMDB4[[#This Row],[Budget]]</f>
        <v>-1800000</v>
      </c>
      <c r="V2856" s="9" t="str">
        <f>IF(IMDB4[[#This Row],[Profit]]&gt;0,"Hit","Flop")</f>
        <v>Flop</v>
      </c>
      <c r="W2856" s="9" t="str" cm="1">
        <f t="array" ref="W2856">_xlfn.IFS(IMDB4[[#This Row],[IMDb Score (1-10)]]&gt;=8,"Excellent",IMDB4[[#This Row],[IMDb Score (1-10)]]&gt;=7,"Good",IMDB4[[#This Row],[IMDb Score (1-10)]]&gt;=5,"Average",TRUE,"Poor")</f>
        <v>Average</v>
      </c>
      <c r="X2856" s="9" t="str">
        <f>IF(IMDB4[[#This Row],[Duration (min)]]&lt;90,"Short",IF(IMDB4[[#This Row],[Duration (min)]]&lt;=120,"Medium", "Long"))</f>
        <v>Short</v>
      </c>
    </row>
    <row r="2857" spans="1:24" x14ac:dyDescent="0.25">
      <c r="A2857" s="1" t="s">
        <v>82</v>
      </c>
      <c r="B2857" s="2">
        <v>21087</v>
      </c>
      <c r="C2857" s="30">
        <f>YEAR(IMDB4[[#This Row],[Release Date]])</f>
        <v>1957</v>
      </c>
      <c r="D2857" s="30" t="str">
        <f>FLOOR(IMDB4[[#This Row],[Year]],10)&amp;"s"</f>
        <v>1950s</v>
      </c>
      <c r="E2857" s="1" t="s">
        <v>32</v>
      </c>
      <c r="F2857" s="1" t="s">
        <v>40</v>
      </c>
      <c r="G2857" s="1" t="s">
        <v>3</v>
      </c>
      <c r="H2857" s="1" t="s">
        <v>83</v>
      </c>
      <c r="I2857" s="1" t="s">
        <v>84</v>
      </c>
      <c r="J2857" s="1" t="s">
        <v>85</v>
      </c>
      <c r="K2857" s="1" t="s">
        <v>86</v>
      </c>
      <c r="L2857" s="30">
        <v>682</v>
      </c>
      <c r="M2857" s="30">
        <v>1035</v>
      </c>
      <c r="N2857" s="30">
        <v>767</v>
      </c>
      <c r="O2857" s="30">
        <v>0</v>
      </c>
      <c r="P2857" s="27">
        <v>8.1999999999999993</v>
      </c>
      <c r="Q2857" s="30">
        <v>122</v>
      </c>
      <c r="R2857" s="30">
        <v>161</v>
      </c>
      <c r="S2857" s="9">
        <v>27200000</v>
      </c>
      <c r="T2857" s="9">
        <v>3000000</v>
      </c>
      <c r="U2857" s="9">
        <f>IMDB4[[#This Row],[Gross Revenue]]-IMDB4[[#This Row],[Budget]]</f>
        <v>24200000</v>
      </c>
      <c r="V2857" s="9" t="str">
        <f>IF(IMDB4[[#This Row],[Profit]]&gt;0,"Hit","Flop")</f>
        <v>Hit</v>
      </c>
      <c r="W2857" s="9" t="str" cm="1">
        <f t="array" ref="W2857">_xlfn.IFS(IMDB4[[#This Row],[IMDb Score (1-10)]]&gt;=8,"Excellent",IMDB4[[#This Row],[IMDb Score (1-10)]]&gt;=7,"Good",IMDB4[[#This Row],[IMDb Score (1-10)]]&gt;=5,"Average",TRUE,"Poor")</f>
        <v>Excellent</v>
      </c>
      <c r="X2857" s="9" t="str">
        <f>IF(IMDB4[[#This Row],[Duration (min)]]&lt;90,"Short",IF(IMDB4[[#This Row],[Duration (min)]]&lt;=120,"Medium", "Long"))</f>
        <v>Long</v>
      </c>
    </row>
    <row r="2858" spans="1:24" x14ac:dyDescent="0.25">
      <c r="A2858" s="1" t="s">
        <v>6539</v>
      </c>
      <c r="B2858" s="2">
        <v>41437</v>
      </c>
      <c r="C2858" s="30">
        <f>YEAR(IMDB4[[#This Row],[Release Date]])</f>
        <v>2013</v>
      </c>
      <c r="D2858" s="30" t="str">
        <f>FLOOR(IMDB4[[#This Row],[Year]],10)&amp;"s"</f>
        <v>2010s</v>
      </c>
      <c r="E2858" s="1" t="s">
        <v>32</v>
      </c>
      <c r="F2858" s="1" t="s">
        <v>40</v>
      </c>
      <c r="G2858" s="1" t="s">
        <v>3</v>
      </c>
      <c r="H2858" s="1" t="s">
        <v>4</v>
      </c>
      <c r="I2858" s="1" t="s">
        <v>84</v>
      </c>
      <c r="J2858" s="1" t="s">
        <v>6540</v>
      </c>
      <c r="K2858" s="1" t="s">
        <v>2295</v>
      </c>
      <c r="L2858" s="30">
        <v>681</v>
      </c>
      <c r="M2858" s="30">
        <v>914</v>
      </c>
      <c r="N2858" s="30">
        <v>67</v>
      </c>
      <c r="O2858" s="30">
        <v>0</v>
      </c>
      <c r="P2858" s="27">
        <v>5.4</v>
      </c>
      <c r="Q2858" s="30">
        <v>125</v>
      </c>
      <c r="R2858" s="30">
        <v>105</v>
      </c>
      <c r="S2858" s="9">
        <v>71017784</v>
      </c>
      <c r="T2858" s="9">
        <v>105000000</v>
      </c>
      <c r="U2858" s="9">
        <f>IMDB4[[#This Row],[Gross Revenue]]-IMDB4[[#This Row],[Budget]]</f>
        <v>-33982216</v>
      </c>
      <c r="V2858" s="9" t="str">
        <f>IF(IMDB4[[#This Row],[Profit]]&gt;0,"Hit","Flop")</f>
        <v>Flop</v>
      </c>
      <c r="W2858" s="9" t="str" cm="1">
        <f t="array" ref="W2858">_xlfn.IFS(IMDB4[[#This Row],[IMDb Score (1-10)]]&gt;=8,"Excellent",IMDB4[[#This Row],[IMDb Score (1-10)]]&gt;=7,"Good",IMDB4[[#This Row],[IMDb Score (1-10)]]&gt;=5,"Average",TRUE,"Poor")</f>
        <v>Average</v>
      </c>
      <c r="X2858" s="9" t="str">
        <f>IF(IMDB4[[#This Row],[Duration (min)]]&lt;90,"Short",IF(IMDB4[[#This Row],[Duration (min)]]&lt;=120,"Medium", "Long"))</f>
        <v>Medium</v>
      </c>
    </row>
    <row r="2859" spans="1:24" x14ac:dyDescent="0.25">
      <c r="A2859" s="1" t="s">
        <v>5474</v>
      </c>
      <c r="B2859" s="2">
        <v>40225</v>
      </c>
      <c r="C2859" s="30">
        <f>YEAR(IMDB4[[#This Row],[Release Date]])</f>
        <v>2010</v>
      </c>
      <c r="D2859" s="30" t="str">
        <f>FLOOR(IMDB4[[#This Row],[Year]],10)&amp;"s"</f>
        <v>2010s</v>
      </c>
      <c r="E2859" s="1" t="s">
        <v>32</v>
      </c>
      <c r="F2859" s="1" t="s">
        <v>40</v>
      </c>
      <c r="G2859" s="1" t="s">
        <v>3</v>
      </c>
      <c r="H2859" s="1" t="s">
        <v>4</v>
      </c>
      <c r="I2859" s="1" t="s">
        <v>84</v>
      </c>
      <c r="J2859" s="1" t="s">
        <v>5475</v>
      </c>
      <c r="K2859" s="1" t="s">
        <v>5476</v>
      </c>
      <c r="L2859" s="30">
        <v>681</v>
      </c>
      <c r="M2859" s="30">
        <v>2486</v>
      </c>
      <c r="N2859" s="30">
        <v>0</v>
      </c>
      <c r="O2859" s="30">
        <v>0</v>
      </c>
      <c r="P2859" s="27">
        <v>5.3</v>
      </c>
      <c r="Q2859" s="30">
        <v>84</v>
      </c>
      <c r="R2859" s="30">
        <v>90</v>
      </c>
      <c r="S2859" s="9">
        <v>25077977</v>
      </c>
      <c r="T2859" s="9">
        <v>20000000</v>
      </c>
      <c r="U2859" s="9">
        <f>IMDB4[[#This Row],[Gross Revenue]]-IMDB4[[#This Row],[Budget]]</f>
        <v>5077977</v>
      </c>
      <c r="V2859" s="9" t="str">
        <f>IF(IMDB4[[#This Row],[Profit]]&gt;0,"Hit","Flop")</f>
        <v>Hit</v>
      </c>
      <c r="W2859" s="9" t="str" cm="1">
        <f t="array" ref="W2859">_xlfn.IFS(IMDB4[[#This Row],[IMDb Score (1-10)]]&gt;=8,"Excellent",IMDB4[[#This Row],[IMDb Score (1-10)]]&gt;=7,"Good",IMDB4[[#This Row],[IMDb Score (1-10)]]&gt;=5,"Average",TRUE,"Poor")</f>
        <v>Average</v>
      </c>
      <c r="X2859" s="9" t="str">
        <f>IF(IMDB4[[#This Row],[Duration (min)]]&lt;90,"Short",IF(IMDB4[[#This Row],[Duration (min)]]&lt;=120,"Medium", "Long"))</f>
        <v>Medium</v>
      </c>
    </row>
    <row r="2860" spans="1:24" x14ac:dyDescent="0.25">
      <c r="A2860" s="1" t="s">
        <v>3915</v>
      </c>
      <c r="B2860" s="2">
        <v>38651</v>
      </c>
      <c r="C2860" s="30">
        <f>YEAR(IMDB4[[#This Row],[Release Date]])</f>
        <v>2005</v>
      </c>
      <c r="D2860" s="30" t="str">
        <f>FLOOR(IMDB4[[#This Row],[Year]],10)&amp;"s"</f>
        <v>2000s</v>
      </c>
      <c r="E2860" s="1" t="s">
        <v>32</v>
      </c>
      <c r="F2860" s="1" t="s">
        <v>61</v>
      </c>
      <c r="G2860" s="1" t="s">
        <v>3</v>
      </c>
      <c r="H2860" s="1" t="s">
        <v>4</v>
      </c>
      <c r="I2860" s="1" t="s">
        <v>132</v>
      </c>
      <c r="J2860" s="1" t="s">
        <v>3619</v>
      </c>
      <c r="K2860" s="1" t="s">
        <v>456</v>
      </c>
      <c r="L2860" s="30">
        <v>680</v>
      </c>
      <c r="M2860" s="30">
        <v>2523</v>
      </c>
      <c r="N2860" s="30">
        <v>2000</v>
      </c>
      <c r="O2860" s="30">
        <v>0</v>
      </c>
      <c r="P2860" s="27">
        <v>8</v>
      </c>
      <c r="Q2860" s="30">
        <v>201</v>
      </c>
      <c r="R2860" s="30">
        <v>144</v>
      </c>
      <c r="S2860" s="9">
        <v>61644321</v>
      </c>
      <c r="T2860" s="9">
        <v>88000000</v>
      </c>
      <c r="U2860" s="9">
        <f>IMDB4[[#This Row],[Gross Revenue]]-IMDB4[[#This Row],[Budget]]</f>
        <v>-26355679</v>
      </c>
      <c r="V2860" s="9" t="str">
        <f>IF(IMDB4[[#This Row],[Profit]]&gt;0,"Hit","Flop")</f>
        <v>Flop</v>
      </c>
      <c r="W2860" s="9" t="str" cm="1">
        <f t="array" ref="W2860">_xlfn.IFS(IMDB4[[#This Row],[IMDb Score (1-10)]]&gt;=8,"Excellent",IMDB4[[#This Row],[IMDb Score (1-10)]]&gt;=7,"Good",IMDB4[[#This Row],[IMDb Score (1-10)]]&gt;=5,"Average",TRUE,"Poor")</f>
        <v>Excellent</v>
      </c>
      <c r="X2860" s="9" t="str">
        <f>IF(IMDB4[[#This Row],[Duration (min)]]&lt;90,"Short",IF(IMDB4[[#This Row],[Duration (min)]]&lt;=120,"Medium", "Long"))</f>
        <v>Long</v>
      </c>
    </row>
    <row r="2861" spans="1:24" x14ac:dyDescent="0.25">
      <c r="A2861" s="1" t="s">
        <v>3710</v>
      </c>
      <c r="B2861" s="2">
        <v>38058</v>
      </c>
      <c r="C2861" s="30">
        <f>YEAR(IMDB4[[#This Row],[Release Date]])</f>
        <v>2004</v>
      </c>
      <c r="D2861" s="30" t="str">
        <f>FLOOR(IMDB4[[#This Row],[Year]],10)&amp;"s"</f>
        <v>2000s</v>
      </c>
      <c r="E2861" s="1" t="s">
        <v>32</v>
      </c>
      <c r="F2861" s="1" t="s">
        <v>9</v>
      </c>
      <c r="G2861" s="1" t="s">
        <v>3</v>
      </c>
      <c r="H2861" s="1" t="s">
        <v>83</v>
      </c>
      <c r="I2861" s="1" t="s">
        <v>92</v>
      </c>
      <c r="J2861" s="1" t="s">
        <v>3619</v>
      </c>
      <c r="K2861" s="1" t="s">
        <v>3711</v>
      </c>
      <c r="L2861" s="30">
        <v>680</v>
      </c>
      <c r="M2861" s="30">
        <v>763</v>
      </c>
      <c r="N2861" s="30">
        <v>84</v>
      </c>
      <c r="O2861" s="30">
        <v>869</v>
      </c>
      <c r="P2861" s="27">
        <v>6.8</v>
      </c>
      <c r="Q2861" s="30">
        <v>124</v>
      </c>
      <c r="R2861" s="30">
        <v>86</v>
      </c>
      <c r="S2861" s="9">
        <v>992238</v>
      </c>
      <c r="T2861" s="9">
        <v>1700000</v>
      </c>
      <c r="U2861" s="9">
        <f>IMDB4[[#This Row],[Gross Revenue]]-IMDB4[[#This Row],[Budget]]</f>
        <v>-707762</v>
      </c>
      <c r="V2861" s="9" t="str">
        <f>IF(IMDB4[[#This Row],[Profit]]&gt;0,"Hit","Flop")</f>
        <v>Flop</v>
      </c>
      <c r="W2861" s="9" t="str" cm="1">
        <f t="array" ref="W2861">_xlfn.IFS(IMDB4[[#This Row],[IMDb Score (1-10)]]&gt;=8,"Excellent",IMDB4[[#This Row],[IMDb Score (1-10)]]&gt;=7,"Good",IMDB4[[#This Row],[IMDb Score (1-10)]]&gt;=5,"Average",TRUE,"Poor")</f>
        <v>Average</v>
      </c>
      <c r="X2861" s="9" t="str">
        <f>IF(IMDB4[[#This Row],[Duration (min)]]&lt;90,"Short",IF(IMDB4[[#This Row],[Duration (min)]]&lt;=120,"Medium", "Long"))</f>
        <v>Short</v>
      </c>
    </row>
    <row r="2862" spans="1:24" x14ac:dyDescent="0.25">
      <c r="A2862" s="1" t="s">
        <v>3618</v>
      </c>
      <c r="B2862" s="2">
        <v>38222</v>
      </c>
      <c r="C2862" s="30">
        <f>YEAR(IMDB4[[#This Row],[Release Date]])</f>
        <v>2004</v>
      </c>
      <c r="D2862" s="30" t="str">
        <f>FLOOR(IMDB4[[#This Row],[Year]],10)&amp;"s"</f>
        <v>2000s</v>
      </c>
      <c r="E2862" s="1" t="s">
        <v>1</v>
      </c>
      <c r="F2862" s="1" t="s">
        <v>2</v>
      </c>
      <c r="G2862" s="1" t="s">
        <v>3</v>
      </c>
      <c r="H2862" s="1" t="s">
        <v>83</v>
      </c>
      <c r="I2862" s="21" t="s">
        <v>5</v>
      </c>
      <c r="J2862" s="1" t="s">
        <v>3619</v>
      </c>
      <c r="K2862" s="1" t="s">
        <v>3620</v>
      </c>
      <c r="L2862" s="30">
        <v>680</v>
      </c>
      <c r="M2862" s="30">
        <v>1311</v>
      </c>
      <c r="N2862" s="30">
        <v>222</v>
      </c>
      <c r="O2862" s="30">
        <v>0</v>
      </c>
      <c r="P2862" s="27">
        <v>7.7</v>
      </c>
      <c r="Q2862" s="30">
        <v>99</v>
      </c>
      <c r="R2862" s="30">
        <v>90</v>
      </c>
      <c r="S2862" s="9">
        <v>6013</v>
      </c>
      <c r="T2862" s="9">
        <v>695393</v>
      </c>
      <c r="U2862" s="9">
        <f>IMDB4[[#This Row],[Gross Revenue]]-IMDB4[[#This Row],[Budget]]</f>
        <v>-689380</v>
      </c>
      <c r="V2862" s="9" t="str">
        <f>IF(IMDB4[[#This Row],[Profit]]&gt;0,"Hit","Flop")</f>
        <v>Flop</v>
      </c>
      <c r="W2862" s="9" t="str" cm="1">
        <f t="array" ref="W2862">_xlfn.IFS(IMDB4[[#This Row],[IMDb Score (1-10)]]&gt;=8,"Excellent",IMDB4[[#This Row],[IMDb Score (1-10)]]&gt;=7,"Good",IMDB4[[#This Row],[IMDb Score (1-10)]]&gt;=5,"Average",TRUE,"Poor")</f>
        <v>Good</v>
      </c>
      <c r="X2862" s="9" t="str">
        <f>IF(IMDB4[[#This Row],[Duration (min)]]&lt;90,"Short",IF(IMDB4[[#This Row],[Duration (min)]]&lt;=120,"Medium", "Long"))</f>
        <v>Medium</v>
      </c>
    </row>
    <row r="2863" spans="1:24" x14ac:dyDescent="0.25">
      <c r="A2863" s="1" t="s">
        <v>5343</v>
      </c>
      <c r="B2863" s="2">
        <v>39899</v>
      </c>
      <c r="C2863" s="30">
        <f>YEAR(IMDB4[[#This Row],[Release Date]])</f>
        <v>2009</v>
      </c>
      <c r="D2863" s="30" t="str">
        <f>FLOOR(IMDB4[[#This Row],[Year]],10)&amp;"s"</f>
        <v>2000s</v>
      </c>
      <c r="E2863" s="1" t="s">
        <v>32</v>
      </c>
      <c r="F2863" s="1" t="s">
        <v>9</v>
      </c>
      <c r="G2863" s="1" t="s">
        <v>3</v>
      </c>
      <c r="H2863" s="1" t="s">
        <v>4</v>
      </c>
      <c r="I2863" s="1" t="s">
        <v>84</v>
      </c>
      <c r="J2863" s="1" t="s">
        <v>5344</v>
      </c>
      <c r="K2863" s="1" t="s">
        <v>5345</v>
      </c>
      <c r="L2863" s="30">
        <v>679</v>
      </c>
      <c r="M2863" s="30">
        <v>1426</v>
      </c>
      <c r="N2863" s="30">
        <v>3</v>
      </c>
      <c r="O2863" s="30">
        <v>0</v>
      </c>
      <c r="P2863" s="27">
        <v>6.2</v>
      </c>
      <c r="Q2863" s="30">
        <v>26</v>
      </c>
      <c r="R2863" s="30">
        <v>97</v>
      </c>
      <c r="S2863" s="9">
        <v>883887</v>
      </c>
      <c r="T2863" s="9">
        <v>9000000</v>
      </c>
      <c r="U2863" s="9">
        <f>IMDB4[[#This Row],[Gross Revenue]]-IMDB4[[#This Row],[Budget]]</f>
        <v>-8116113</v>
      </c>
      <c r="V2863" s="9" t="str">
        <f>IF(IMDB4[[#This Row],[Profit]]&gt;0,"Hit","Flop")</f>
        <v>Flop</v>
      </c>
      <c r="W2863" s="9" t="str" cm="1">
        <f t="array" ref="W2863">_xlfn.IFS(IMDB4[[#This Row],[IMDb Score (1-10)]]&gt;=8,"Excellent",IMDB4[[#This Row],[IMDb Score (1-10)]]&gt;=7,"Good",IMDB4[[#This Row],[IMDb Score (1-10)]]&gt;=5,"Average",TRUE,"Poor")</f>
        <v>Average</v>
      </c>
      <c r="X2863" s="9" t="str">
        <f>IF(IMDB4[[#This Row],[Duration (min)]]&lt;90,"Short",IF(IMDB4[[#This Row],[Duration (min)]]&lt;=120,"Medium", "Long"))</f>
        <v>Medium</v>
      </c>
    </row>
    <row r="2864" spans="1:24" x14ac:dyDescent="0.25">
      <c r="A2864" s="1" t="s">
        <v>778</v>
      </c>
      <c r="B2864" s="2">
        <v>33210</v>
      </c>
      <c r="C2864" s="30">
        <f>YEAR(IMDB4[[#This Row],[Release Date]])</f>
        <v>1990</v>
      </c>
      <c r="D2864" s="30" t="str">
        <f>FLOOR(IMDB4[[#This Row],[Year]],10)&amp;"s"</f>
        <v>1990s</v>
      </c>
      <c r="E2864" s="1" t="s">
        <v>32</v>
      </c>
      <c r="F2864" s="1" t="s">
        <v>77</v>
      </c>
      <c r="G2864" s="1" t="s">
        <v>3</v>
      </c>
      <c r="H2864" s="1" t="s">
        <v>4</v>
      </c>
      <c r="I2864" s="1" t="s">
        <v>84</v>
      </c>
      <c r="J2864" s="1" t="s">
        <v>779</v>
      </c>
      <c r="K2864" s="1" t="s">
        <v>780</v>
      </c>
      <c r="L2864" s="30">
        <v>678</v>
      </c>
      <c r="M2864" s="30">
        <v>2096</v>
      </c>
      <c r="N2864" s="30">
        <v>631</v>
      </c>
      <c r="O2864" s="30">
        <v>2000</v>
      </c>
      <c r="P2864" s="27">
        <v>6.1</v>
      </c>
      <c r="Q2864" s="30">
        <v>72</v>
      </c>
      <c r="R2864" s="30">
        <v>105</v>
      </c>
      <c r="S2864" s="9">
        <v>103738726</v>
      </c>
      <c r="T2864" s="9">
        <v>100000000</v>
      </c>
      <c r="U2864" s="9">
        <f>IMDB4[[#This Row],[Gross Revenue]]-IMDB4[[#This Row],[Budget]]</f>
        <v>3738726</v>
      </c>
      <c r="V2864" s="9" t="str">
        <f>IF(IMDB4[[#This Row],[Profit]]&gt;0,"Hit","Flop")</f>
        <v>Hit</v>
      </c>
      <c r="W2864" s="9" t="str" cm="1">
        <f t="array" ref="W2864">_xlfn.IFS(IMDB4[[#This Row],[IMDb Score (1-10)]]&gt;=8,"Excellent",IMDB4[[#This Row],[IMDb Score (1-10)]]&gt;=7,"Good",IMDB4[[#This Row],[IMDb Score (1-10)]]&gt;=5,"Average",TRUE,"Poor")</f>
        <v>Average</v>
      </c>
      <c r="X2864" s="9" t="str">
        <f>IF(IMDB4[[#This Row],[Duration (min)]]&lt;90,"Short",IF(IMDB4[[#This Row],[Duration (min)]]&lt;=120,"Medium", "Long"))</f>
        <v>Medium</v>
      </c>
    </row>
    <row r="2865" spans="1:24" x14ac:dyDescent="0.25">
      <c r="A2865" s="1" t="s">
        <v>4391</v>
      </c>
      <c r="B2865" s="2">
        <v>38853</v>
      </c>
      <c r="C2865" s="30">
        <f>YEAR(IMDB4[[#This Row],[Release Date]])</f>
        <v>2006</v>
      </c>
      <c r="D2865" s="30" t="str">
        <f>FLOOR(IMDB4[[#This Row],[Year]],10)&amp;"s"</f>
        <v>2000s</v>
      </c>
      <c r="E2865" s="1" t="s">
        <v>32</v>
      </c>
      <c r="F2865" s="1" t="s">
        <v>20</v>
      </c>
      <c r="G2865" s="1" t="s">
        <v>3</v>
      </c>
      <c r="H2865" s="1" t="s">
        <v>11</v>
      </c>
      <c r="I2865" s="1" t="s">
        <v>84</v>
      </c>
      <c r="J2865" s="1" t="s">
        <v>4392</v>
      </c>
      <c r="K2865" s="1" t="s">
        <v>3714</v>
      </c>
      <c r="L2865" s="30">
        <v>678</v>
      </c>
      <c r="M2865" s="30">
        <v>1729</v>
      </c>
      <c r="N2865" s="30">
        <v>100</v>
      </c>
      <c r="O2865" s="30">
        <v>0</v>
      </c>
      <c r="P2865" s="27">
        <v>5.7</v>
      </c>
      <c r="Q2865" s="30">
        <v>163</v>
      </c>
      <c r="R2865" s="30">
        <v>92</v>
      </c>
      <c r="S2865" s="9">
        <v>80197993</v>
      </c>
      <c r="T2865" s="9">
        <v>32000000</v>
      </c>
      <c r="U2865" s="9">
        <f>IMDB4[[#This Row],[Gross Revenue]]-IMDB4[[#This Row],[Budget]]</f>
        <v>48197993</v>
      </c>
      <c r="V2865" s="9" t="str">
        <f>IF(IMDB4[[#This Row],[Profit]]&gt;0,"Hit","Flop")</f>
        <v>Hit</v>
      </c>
      <c r="W2865" s="9" t="str" cm="1">
        <f t="array" ref="W2865">_xlfn.IFS(IMDB4[[#This Row],[IMDb Score (1-10)]]&gt;=8,"Excellent",IMDB4[[#This Row],[IMDb Score (1-10)]]&gt;=7,"Good",IMDB4[[#This Row],[IMDb Score (1-10)]]&gt;=5,"Average",TRUE,"Poor")</f>
        <v>Average</v>
      </c>
      <c r="X2865" s="9" t="str">
        <f>IF(IMDB4[[#This Row],[Duration (min)]]&lt;90,"Short",IF(IMDB4[[#This Row],[Duration (min)]]&lt;=120,"Medium", "Long"))</f>
        <v>Medium</v>
      </c>
    </row>
    <row r="2866" spans="1:24" x14ac:dyDescent="0.25">
      <c r="A2866" s="1" t="s">
        <v>1679</v>
      </c>
      <c r="B2866" s="2">
        <v>35791</v>
      </c>
      <c r="C2866" s="30">
        <f>YEAR(IMDB4[[#This Row],[Release Date]])</f>
        <v>1997</v>
      </c>
      <c r="D2866" s="30" t="str">
        <f>FLOOR(IMDB4[[#This Row],[Year]],10)&amp;"s"</f>
        <v>1990s</v>
      </c>
      <c r="E2866" s="1" t="s">
        <v>32</v>
      </c>
      <c r="F2866" s="1" t="s">
        <v>20</v>
      </c>
      <c r="G2866" s="1" t="s">
        <v>160</v>
      </c>
      <c r="H2866" s="1" t="s">
        <v>161</v>
      </c>
      <c r="I2866" s="21" t="s">
        <v>5</v>
      </c>
      <c r="J2866" s="1" t="s">
        <v>1680</v>
      </c>
      <c r="K2866" s="1" t="s">
        <v>1681</v>
      </c>
      <c r="L2866" s="30">
        <v>678</v>
      </c>
      <c r="M2866" s="30">
        <v>1256</v>
      </c>
      <c r="N2866" s="30">
        <v>324</v>
      </c>
      <c r="O2866" s="30">
        <v>33</v>
      </c>
      <c r="P2866" s="27">
        <v>6.6</v>
      </c>
      <c r="Q2866" s="30">
        <v>34</v>
      </c>
      <c r="R2866" s="30">
        <v>101</v>
      </c>
      <c r="S2866" s="9">
        <v>231417</v>
      </c>
      <c r="T2866" s="9">
        <v>60000000</v>
      </c>
      <c r="U2866" s="9">
        <f>IMDB4[[#This Row],[Gross Revenue]]-IMDB4[[#This Row],[Budget]]</f>
        <v>-59768583</v>
      </c>
      <c r="V2866" s="9" t="str">
        <f>IF(IMDB4[[#This Row],[Profit]]&gt;0,"Hit","Flop")</f>
        <v>Flop</v>
      </c>
      <c r="W2866" s="9" t="str" cm="1">
        <f t="array" ref="W2866">_xlfn.IFS(IMDB4[[#This Row],[IMDb Score (1-10)]]&gt;=8,"Excellent",IMDB4[[#This Row],[IMDb Score (1-10)]]&gt;=7,"Good",IMDB4[[#This Row],[IMDb Score (1-10)]]&gt;=5,"Average",TRUE,"Poor")</f>
        <v>Average</v>
      </c>
      <c r="X2866" s="9" t="str">
        <f>IF(IMDB4[[#This Row],[Duration (min)]]&lt;90,"Short",IF(IMDB4[[#This Row],[Duration (min)]]&lt;=120,"Medium", "Long"))</f>
        <v>Medium</v>
      </c>
    </row>
    <row r="2867" spans="1:24" x14ac:dyDescent="0.25">
      <c r="A2867" s="1" t="s">
        <v>6044</v>
      </c>
      <c r="B2867" s="2">
        <v>41064</v>
      </c>
      <c r="C2867" s="30">
        <f>YEAR(IMDB4[[#This Row],[Release Date]])</f>
        <v>2012</v>
      </c>
      <c r="D2867" s="30" t="str">
        <f>FLOOR(IMDB4[[#This Row],[Year]],10)&amp;"s"</f>
        <v>2010s</v>
      </c>
      <c r="E2867" s="1" t="s">
        <v>32</v>
      </c>
      <c r="F2867" s="1" t="s">
        <v>9</v>
      </c>
      <c r="G2867" s="1" t="s">
        <v>160</v>
      </c>
      <c r="H2867" s="1" t="s">
        <v>161</v>
      </c>
      <c r="I2867" s="1" t="s">
        <v>132</v>
      </c>
      <c r="J2867" s="1" t="s">
        <v>1680</v>
      </c>
      <c r="K2867" s="1" t="s">
        <v>4643</v>
      </c>
      <c r="L2867" s="30">
        <v>678</v>
      </c>
      <c r="M2867" s="30">
        <v>1557</v>
      </c>
      <c r="N2867" s="30">
        <v>0</v>
      </c>
      <c r="O2867" s="30">
        <v>33000</v>
      </c>
      <c r="P2867" s="27">
        <v>7.9</v>
      </c>
      <c r="Q2867" s="30">
        <v>447</v>
      </c>
      <c r="R2867" s="30">
        <v>127</v>
      </c>
      <c r="S2867" s="9">
        <v>225377</v>
      </c>
      <c r="T2867" s="9">
        <v>8900000</v>
      </c>
      <c r="U2867" s="9">
        <f>IMDB4[[#This Row],[Gross Revenue]]-IMDB4[[#This Row],[Budget]]</f>
        <v>-8674623</v>
      </c>
      <c r="V2867" s="9" t="str">
        <f>IF(IMDB4[[#This Row],[Profit]]&gt;0,"Hit","Flop")</f>
        <v>Flop</v>
      </c>
      <c r="W2867" s="9" t="str" cm="1">
        <f t="array" ref="W2867">_xlfn.IFS(IMDB4[[#This Row],[IMDb Score (1-10)]]&gt;=8,"Excellent",IMDB4[[#This Row],[IMDb Score (1-10)]]&gt;=7,"Good",IMDB4[[#This Row],[IMDb Score (1-10)]]&gt;=5,"Average",TRUE,"Poor")</f>
        <v>Good</v>
      </c>
      <c r="X2867" s="9" t="str">
        <f>IF(IMDB4[[#This Row],[Duration (min)]]&lt;90,"Short",IF(IMDB4[[#This Row],[Duration (min)]]&lt;=120,"Medium", "Long"))</f>
        <v>Long</v>
      </c>
    </row>
    <row r="2868" spans="1:24" x14ac:dyDescent="0.25">
      <c r="A2868" s="1" t="s">
        <v>4241</v>
      </c>
      <c r="B2868" s="2">
        <v>38784</v>
      </c>
      <c r="C2868" s="30">
        <f>YEAR(IMDB4[[#This Row],[Release Date]])</f>
        <v>2006</v>
      </c>
      <c r="D2868" s="30" t="str">
        <f>FLOOR(IMDB4[[#This Row],[Year]],10)&amp;"s"</f>
        <v>2000s</v>
      </c>
      <c r="E2868" s="1" t="s">
        <v>32</v>
      </c>
      <c r="F2868" s="1" t="s">
        <v>33</v>
      </c>
      <c r="G2868" s="1" t="s">
        <v>3</v>
      </c>
      <c r="H2868" s="1" t="s">
        <v>11</v>
      </c>
      <c r="I2868" s="1" t="s">
        <v>84</v>
      </c>
      <c r="J2868" s="1" t="s">
        <v>4242</v>
      </c>
      <c r="K2868" s="1" t="s">
        <v>1160</v>
      </c>
      <c r="L2868" s="30">
        <v>677</v>
      </c>
      <c r="M2868" s="30">
        <v>2055</v>
      </c>
      <c r="N2868" s="30">
        <v>176</v>
      </c>
      <c r="O2868" s="30">
        <v>605</v>
      </c>
      <c r="P2868" s="27">
        <v>5.6</v>
      </c>
      <c r="Q2868" s="30">
        <v>98</v>
      </c>
      <c r="R2868" s="30">
        <v>90</v>
      </c>
      <c r="S2868" s="9">
        <v>72601713</v>
      </c>
      <c r="T2868" s="9">
        <v>51000000</v>
      </c>
      <c r="U2868" s="9">
        <f>IMDB4[[#This Row],[Gross Revenue]]-IMDB4[[#This Row],[Budget]]</f>
        <v>21601713</v>
      </c>
      <c r="V2868" s="9" t="str">
        <f>IF(IMDB4[[#This Row],[Profit]]&gt;0,"Hit","Flop")</f>
        <v>Hit</v>
      </c>
      <c r="W2868" s="9" t="str" cm="1">
        <f t="array" ref="W2868">_xlfn.IFS(IMDB4[[#This Row],[IMDb Score (1-10)]]&gt;=8,"Excellent",IMDB4[[#This Row],[IMDb Score (1-10)]]&gt;=7,"Good",IMDB4[[#This Row],[IMDb Score (1-10)]]&gt;=5,"Average",TRUE,"Poor")</f>
        <v>Average</v>
      </c>
      <c r="X2868" s="9" t="str">
        <f>IF(IMDB4[[#This Row],[Duration (min)]]&lt;90,"Short",IF(IMDB4[[#This Row],[Duration (min)]]&lt;=120,"Medium", "Long"))</f>
        <v>Medium</v>
      </c>
    </row>
    <row r="2869" spans="1:24" x14ac:dyDescent="0.25">
      <c r="A2869" s="1" t="s">
        <v>677</v>
      </c>
      <c r="B2869" s="2">
        <v>32228</v>
      </c>
      <c r="C2869" s="30">
        <f>YEAR(IMDB4[[#This Row],[Release Date]])</f>
        <v>1988</v>
      </c>
      <c r="D2869" s="30" t="str">
        <f>FLOOR(IMDB4[[#This Row],[Year]],10)&amp;"s"</f>
        <v>1980s</v>
      </c>
      <c r="E2869" s="1" t="s">
        <v>32</v>
      </c>
      <c r="F2869" s="1" t="s">
        <v>77</v>
      </c>
      <c r="G2869" s="1" t="s">
        <v>3</v>
      </c>
      <c r="H2869" s="1" t="s">
        <v>4</v>
      </c>
      <c r="I2869" s="1" t="s">
        <v>92</v>
      </c>
      <c r="J2869" s="1" t="s">
        <v>678</v>
      </c>
      <c r="K2869" s="1" t="s">
        <v>679</v>
      </c>
      <c r="L2869" s="30">
        <v>674</v>
      </c>
      <c r="M2869" s="30">
        <v>1395</v>
      </c>
      <c r="N2869" s="30">
        <v>152</v>
      </c>
      <c r="O2869" s="30">
        <v>812</v>
      </c>
      <c r="P2869" s="27">
        <v>6.5</v>
      </c>
      <c r="Q2869" s="30">
        <v>81</v>
      </c>
      <c r="R2869" s="30">
        <v>97</v>
      </c>
      <c r="S2869" s="9">
        <v>7282851</v>
      </c>
      <c r="T2869" s="9">
        <v>3000000</v>
      </c>
      <c r="U2869" s="9">
        <f>IMDB4[[#This Row],[Gross Revenue]]-IMDB4[[#This Row],[Budget]]</f>
        <v>4282851</v>
      </c>
      <c r="V2869" s="9" t="str">
        <f>IF(IMDB4[[#This Row],[Profit]]&gt;0,"Hit","Flop")</f>
        <v>Hit</v>
      </c>
      <c r="W2869" s="9" t="str" cm="1">
        <f t="array" ref="W2869">_xlfn.IFS(IMDB4[[#This Row],[IMDb Score (1-10)]]&gt;=8,"Excellent",IMDB4[[#This Row],[IMDb Score (1-10)]]&gt;=7,"Good",IMDB4[[#This Row],[IMDb Score (1-10)]]&gt;=5,"Average",TRUE,"Poor")</f>
        <v>Average</v>
      </c>
      <c r="X2869" s="9" t="str">
        <f>IF(IMDB4[[#This Row],[Duration (min)]]&lt;90,"Short",IF(IMDB4[[#This Row],[Duration (min)]]&lt;=120,"Medium", "Long"))</f>
        <v>Medium</v>
      </c>
    </row>
    <row r="2870" spans="1:24" x14ac:dyDescent="0.25">
      <c r="A2870" s="1" t="s">
        <v>5312</v>
      </c>
      <c r="B2870" s="2">
        <v>39871</v>
      </c>
      <c r="C2870" s="30">
        <f>YEAR(IMDB4[[#This Row],[Release Date]])</f>
        <v>2009</v>
      </c>
      <c r="D2870" s="30" t="str">
        <f>FLOOR(IMDB4[[#This Row],[Year]],10)&amp;"s"</f>
        <v>2000s</v>
      </c>
      <c r="E2870" s="1" t="s">
        <v>32</v>
      </c>
      <c r="F2870" s="1" t="s">
        <v>9</v>
      </c>
      <c r="G2870" s="1" t="s">
        <v>3</v>
      </c>
      <c r="H2870" s="1" t="s">
        <v>4</v>
      </c>
      <c r="I2870" s="1" t="s">
        <v>132</v>
      </c>
      <c r="J2870" s="1" t="s">
        <v>1631</v>
      </c>
      <c r="K2870" s="1" t="s">
        <v>3071</v>
      </c>
      <c r="L2870" s="30">
        <v>673</v>
      </c>
      <c r="M2870" s="30">
        <v>1775</v>
      </c>
      <c r="N2870" s="30">
        <v>415</v>
      </c>
      <c r="O2870" s="30">
        <v>15000</v>
      </c>
      <c r="P2870" s="27">
        <v>7.4</v>
      </c>
      <c r="Q2870" s="30">
        <v>148</v>
      </c>
      <c r="R2870" s="30">
        <v>109</v>
      </c>
      <c r="S2870" s="9">
        <v>49185998</v>
      </c>
      <c r="T2870" s="9">
        <v>30000000</v>
      </c>
      <c r="U2870" s="9">
        <f>IMDB4[[#This Row],[Gross Revenue]]-IMDB4[[#This Row],[Budget]]</f>
        <v>19185998</v>
      </c>
      <c r="V2870" s="9" t="str">
        <f>IF(IMDB4[[#This Row],[Profit]]&gt;0,"Hit","Flop")</f>
        <v>Hit</v>
      </c>
      <c r="W2870" s="9" t="str" cm="1">
        <f t="array" ref="W2870">_xlfn.IFS(IMDB4[[#This Row],[IMDb Score (1-10)]]&gt;=8,"Excellent",IMDB4[[#This Row],[IMDb Score (1-10)]]&gt;=7,"Good",IMDB4[[#This Row],[IMDb Score (1-10)]]&gt;=5,"Average",TRUE,"Poor")</f>
        <v>Good</v>
      </c>
      <c r="X2870" s="9" t="str">
        <f>IF(IMDB4[[#This Row],[Duration (min)]]&lt;90,"Short",IF(IMDB4[[#This Row],[Duration (min)]]&lt;=120,"Medium", "Long"))</f>
        <v>Medium</v>
      </c>
    </row>
    <row r="2871" spans="1:24" x14ac:dyDescent="0.25">
      <c r="A2871" s="1" t="s">
        <v>1630</v>
      </c>
      <c r="B2871" s="2">
        <v>35731</v>
      </c>
      <c r="C2871" s="30">
        <f>YEAR(IMDB4[[#This Row],[Release Date]])</f>
        <v>1997</v>
      </c>
      <c r="D2871" s="30" t="str">
        <f>FLOOR(IMDB4[[#This Row],[Year]],10)&amp;"s"</f>
        <v>1990s</v>
      </c>
      <c r="E2871" s="1" t="s">
        <v>32</v>
      </c>
      <c r="F2871" s="1" t="s">
        <v>77</v>
      </c>
      <c r="G2871" s="1" t="s">
        <v>3</v>
      </c>
      <c r="H2871" s="1" t="s">
        <v>4</v>
      </c>
      <c r="I2871" s="1" t="s">
        <v>132</v>
      </c>
      <c r="J2871" s="1" t="s">
        <v>1631</v>
      </c>
      <c r="K2871" s="1" t="s">
        <v>1112</v>
      </c>
      <c r="L2871" s="30">
        <v>673</v>
      </c>
      <c r="M2871" s="30">
        <v>2027</v>
      </c>
      <c r="N2871" s="30">
        <v>101</v>
      </c>
      <c r="O2871" s="30">
        <v>894</v>
      </c>
      <c r="P2871" s="27">
        <v>3.7</v>
      </c>
      <c r="Q2871" s="30">
        <v>79</v>
      </c>
      <c r="R2871" s="30">
        <v>121</v>
      </c>
      <c r="S2871" s="9">
        <v>48068396</v>
      </c>
      <c r="T2871" s="9">
        <v>160000000</v>
      </c>
      <c r="U2871" s="9">
        <f>IMDB4[[#This Row],[Gross Revenue]]-IMDB4[[#This Row],[Budget]]</f>
        <v>-111931604</v>
      </c>
      <c r="V2871" s="9" t="str">
        <f>IF(IMDB4[[#This Row],[Profit]]&gt;0,"Hit","Flop")</f>
        <v>Flop</v>
      </c>
      <c r="W2871" s="9" t="str" cm="1">
        <f t="array" ref="W2871">_xlfn.IFS(IMDB4[[#This Row],[IMDb Score (1-10)]]&gt;=8,"Excellent",IMDB4[[#This Row],[IMDb Score (1-10)]]&gt;=7,"Good",IMDB4[[#This Row],[IMDb Score (1-10)]]&gt;=5,"Average",TRUE,"Poor")</f>
        <v>Poor</v>
      </c>
      <c r="X2871" s="9" t="str">
        <f>IF(IMDB4[[#This Row],[Duration (min)]]&lt;90,"Short",IF(IMDB4[[#This Row],[Duration (min)]]&lt;=120,"Medium", "Long"))</f>
        <v>Long</v>
      </c>
    </row>
    <row r="2872" spans="1:24" x14ac:dyDescent="0.25">
      <c r="A2872" s="1" t="s">
        <v>3107</v>
      </c>
      <c r="B2872" s="2">
        <v>37394</v>
      </c>
      <c r="C2872" s="30">
        <f>YEAR(IMDB4[[#This Row],[Release Date]])</f>
        <v>2002</v>
      </c>
      <c r="D2872" s="30" t="str">
        <f>FLOOR(IMDB4[[#This Row],[Year]],10)&amp;"s"</f>
        <v>2000s</v>
      </c>
      <c r="E2872" s="1" t="s">
        <v>32</v>
      </c>
      <c r="F2872" s="1" t="s">
        <v>2</v>
      </c>
      <c r="G2872" s="1" t="s">
        <v>3</v>
      </c>
      <c r="H2872" s="1" t="s">
        <v>4</v>
      </c>
      <c r="I2872" s="1" t="s">
        <v>92</v>
      </c>
      <c r="J2872" s="1" t="s">
        <v>1631</v>
      </c>
      <c r="K2872" s="1" t="s">
        <v>3108</v>
      </c>
      <c r="L2872" s="30">
        <v>673</v>
      </c>
      <c r="M2872" s="30">
        <v>1442</v>
      </c>
      <c r="N2872" s="30">
        <v>248</v>
      </c>
      <c r="O2872" s="30">
        <v>1000</v>
      </c>
      <c r="P2872" s="27">
        <v>7.2</v>
      </c>
      <c r="Q2872" s="30">
        <v>127</v>
      </c>
      <c r="R2872" s="30">
        <v>105</v>
      </c>
      <c r="S2872" s="9">
        <v>10460089</v>
      </c>
      <c r="T2872" s="9">
        <v>7500000</v>
      </c>
      <c r="U2872" s="9">
        <f>IMDB4[[#This Row],[Gross Revenue]]-IMDB4[[#This Row],[Budget]]</f>
        <v>2960089</v>
      </c>
      <c r="V2872" s="9" t="str">
        <f>IF(IMDB4[[#This Row],[Profit]]&gt;0,"Hit","Flop")</f>
        <v>Hit</v>
      </c>
      <c r="W2872" s="9" t="str" cm="1">
        <f t="array" ref="W2872">_xlfn.IFS(IMDB4[[#This Row],[IMDb Score (1-10)]]&gt;=8,"Excellent",IMDB4[[#This Row],[IMDb Score (1-10)]]&gt;=7,"Good",IMDB4[[#This Row],[IMDb Score (1-10)]]&gt;=5,"Average",TRUE,"Poor")</f>
        <v>Good</v>
      </c>
      <c r="X2872" s="9" t="str">
        <f>IF(IMDB4[[#This Row],[Duration (min)]]&lt;90,"Short",IF(IMDB4[[#This Row],[Duration (min)]]&lt;=120,"Medium", "Long"))</f>
        <v>Medium</v>
      </c>
    </row>
    <row r="2873" spans="1:24" x14ac:dyDescent="0.25">
      <c r="A2873" s="1" t="s">
        <v>3001</v>
      </c>
      <c r="B2873" s="2">
        <v>37502</v>
      </c>
      <c r="C2873" s="30">
        <f>YEAR(IMDB4[[#This Row],[Release Date]])</f>
        <v>2002</v>
      </c>
      <c r="D2873" s="30" t="str">
        <f>FLOOR(IMDB4[[#This Row],[Year]],10)&amp;"s"</f>
        <v>2000s</v>
      </c>
      <c r="E2873" s="1" t="s">
        <v>32</v>
      </c>
      <c r="F2873" s="1" t="s">
        <v>77</v>
      </c>
      <c r="G2873" s="1" t="s">
        <v>3</v>
      </c>
      <c r="H2873" s="1" t="s">
        <v>4</v>
      </c>
      <c r="I2873" s="1" t="s">
        <v>92</v>
      </c>
      <c r="J2873" s="1" t="s">
        <v>3002</v>
      </c>
      <c r="K2873" s="1" t="s">
        <v>1030</v>
      </c>
      <c r="L2873" s="30">
        <v>672</v>
      </c>
      <c r="M2873" s="30">
        <v>1460</v>
      </c>
      <c r="N2873" s="30">
        <v>99</v>
      </c>
      <c r="O2873" s="30">
        <v>941</v>
      </c>
      <c r="P2873" s="27">
        <v>5.5</v>
      </c>
      <c r="Q2873" s="30">
        <v>135</v>
      </c>
      <c r="R2873" s="30">
        <v>108</v>
      </c>
      <c r="S2873" s="9">
        <v>40048332</v>
      </c>
      <c r="T2873" s="9">
        <v>85000000</v>
      </c>
      <c r="U2873" s="9">
        <f>IMDB4[[#This Row],[Gross Revenue]]-IMDB4[[#This Row],[Budget]]</f>
        <v>-44951668</v>
      </c>
      <c r="V2873" s="9" t="str">
        <f>IF(IMDB4[[#This Row],[Profit]]&gt;0,"Hit","Flop")</f>
        <v>Flop</v>
      </c>
      <c r="W2873" s="9" t="str" cm="1">
        <f t="array" ref="W2873">_xlfn.IFS(IMDB4[[#This Row],[IMDb Score (1-10)]]&gt;=8,"Excellent",IMDB4[[#This Row],[IMDb Score (1-10)]]&gt;=7,"Good",IMDB4[[#This Row],[IMDb Score (1-10)]]&gt;=5,"Average",TRUE,"Poor")</f>
        <v>Average</v>
      </c>
      <c r="X2873" s="9" t="str">
        <f>IF(IMDB4[[#This Row],[Duration (min)]]&lt;90,"Short",IF(IMDB4[[#This Row],[Duration (min)]]&lt;=120,"Medium", "Long"))</f>
        <v>Medium</v>
      </c>
    </row>
    <row r="2874" spans="1:24" x14ac:dyDescent="0.25">
      <c r="A2874" s="1" t="s">
        <v>2354</v>
      </c>
      <c r="B2874" s="2">
        <v>36601</v>
      </c>
      <c r="C2874" s="30">
        <f>YEAR(IMDB4[[#This Row],[Release Date]])</f>
        <v>2000</v>
      </c>
      <c r="D2874" s="30" t="str">
        <f>FLOOR(IMDB4[[#This Row],[Year]],10)&amp;"s"</f>
        <v>2000s</v>
      </c>
      <c r="E2874" s="1" t="s">
        <v>32</v>
      </c>
      <c r="F2874" s="1" t="s">
        <v>9</v>
      </c>
      <c r="G2874" s="1" t="s">
        <v>3</v>
      </c>
      <c r="H2874" s="1" t="s">
        <v>4</v>
      </c>
      <c r="I2874" s="1" t="s">
        <v>132</v>
      </c>
      <c r="J2874" s="1" t="s">
        <v>983</v>
      </c>
      <c r="K2874" s="1" t="s">
        <v>849</v>
      </c>
      <c r="L2874" s="30">
        <v>670</v>
      </c>
      <c r="M2874" s="30">
        <v>1801</v>
      </c>
      <c r="N2874" s="30">
        <v>835</v>
      </c>
      <c r="O2874" s="30">
        <v>0</v>
      </c>
      <c r="P2874" s="27">
        <v>7.3</v>
      </c>
      <c r="Q2874" s="30">
        <v>137</v>
      </c>
      <c r="R2874" s="30">
        <v>136</v>
      </c>
      <c r="S2874" s="9">
        <v>51768623</v>
      </c>
      <c r="T2874" s="9">
        <v>43000000</v>
      </c>
      <c r="U2874" s="9">
        <f>IMDB4[[#This Row],[Gross Revenue]]-IMDB4[[#This Row],[Budget]]</f>
        <v>8768623</v>
      </c>
      <c r="V2874" s="9" t="str">
        <f>IF(IMDB4[[#This Row],[Profit]]&gt;0,"Hit","Flop")</f>
        <v>Hit</v>
      </c>
      <c r="W2874" s="9" t="str" cm="1">
        <f t="array" ref="W2874">_xlfn.IFS(IMDB4[[#This Row],[IMDb Score (1-10)]]&gt;=8,"Excellent",IMDB4[[#This Row],[IMDb Score (1-10)]]&gt;=7,"Good",IMDB4[[#This Row],[IMDb Score (1-10)]]&gt;=5,"Average",TRUE,"Poor")</f>
        <v>Good</v>
      </c>
      <c r="X2874" s="9" t="str">
        <f>IF(IMDB4[[#This Row],[Duration (min)]]&lt;90,"Short",IF(IMDB4[[#This Row],[Duration (min)]]&lt;=120,"Medium", "Long"))</f>
        <v>Long</v>
      </c>
    </row>
    <row r="2875" spans="1:24" x14ac:dyDescent="0.25">
      <c r="A2875" s="1" t="s">
        <v>982</v>
      </c>
      <c r="B2875" s="2">
        <v>34199</v>
      </c>
      <c r="C2875" s="30">
        <f>YEAR(IMDB4[[#This Row],[Release Date]])</f>
        <v>1993</v>
      </c>
      <c r="D2875" s="30" t="str">
        <f>FLOOR(IMDB4[[#This Row],[Year]],10)&amp;"s"</f>
        <v>1990s</v>
      </c>
      <c r="E2875" s="1" t="s">
        <v>32</v>
      </c>
      <c r="F2875" s="1" t="s">
        <v>77</v>
      </c>
      <c r="G2875" s="1" t="s">
        <v>3</v>
      </c>
      <c r="H2875" s="1" t="s">
        <v>4</v>
      </c>
      <c r="I2875" s="1" t="s">
        <v>132</v>
      </c>
      <c r="J2875" s="1" t="s">
        <v>983</v>
      </c>
      <c r="K2875" s="1" t="s">
        <v>606</v>
      </c>
      <c r="L2875" s="30">
        <v>670</v>
      </c>
      <c r="M2875" s="30">
        <v>2407</v>
      </c>
      <c r="N2875" s="30">
        <v>323</v>
      </c>
      <c r="O2875" s="30">
        <v>0</v>
      </c>
      <c r="P2875" s="27">
        <v>6.2</v>
      </c>
      <c r="Q2875" s="30">
        <v>80</v>
      </c>
      <c r="R2875" s="30">
        <v>130</v>
      </c>
      <c r="S2875" s="9">
        <v>50016394</v>
      </c>
      <c r="T2875" s="9">
        <v>70000000</v>
      </c>
      <c r="U2875" s="9">
        <f>IMDB4[[#This Row],[Gross Revenue]]-IMDB4[[#This Row],[Budget]]</f>
        <v>-19983606</v>
      </c>
      <c r="V2875" s="9" t="str">
        <f>IF(IMDB4[[#This Row],[Profit]]&gt;0,"Hit","Flop")</f>
        <v>Flop</v>
      </c>
      <c r="W2875" s="9" t="str" cm="1">
        <f t="array" ref="W2875">_xlfn.IFS(IMDB4[[#This Row],[IMDb Score (1-10)]]&gt;=8,"Excellent",IMDB4[[#This Row],[IMDb Score (1-10)]]&gt;=7,"Good",IMDB4[[#This Row],[IMDb Score (1-10)]]&gt;=5,"Average",TRUE,"Poor")</f>
        <v>Average</v>
      </c>
      <c r="X2875" s="9" t="str">
        <f>IF(IMDB4[[#This Row],[Duration (min)]]&lt;90,"Short",IF(IMDB4[[#This Row],[Duration (min)]]&lt;=120,"Medium", "Long"))</f>
        <v>Long</v>
      </c>
    </row>
    <row r="2876" spans="1:24" x14ac:dyDescent="0.25">
      <c r="A2876" s="1" t="s">
        <v>2117</v>
      </c>
      <c r="B2876" s="2">
        <v>36394</v>
      </c>
      <c r="C2876" s="30">
        <f>YEAR(IMDB4[[#This Row],[Release Date]])</f>
        <v>1999</v>
      </c>
      <c r="D2876" s="30" t="str">
        <f>FLOOR(IMDB4[[#This Row],[Year]],10)&amp;"s"</f>
        <v>1990s</v>
      </c>
      <c r="E2876" s="1" t="s">
        <v>32</v>
      </c>
      <c r="F2876" s="1" t="s">
        <v>20</v>
      </c>
      <c r="G2876" s="1" t="s">
        <v>3</v>
      </c>
      <c r="H2876" s="1" t="s">
        <v>4</v>
      </c>
      <c r="I2876" s="1" t="s">
        <v>132</v>
      </c>
      <c r="J2876" s="1" t="s">
        <v>2118</v>
      </c>
      <c r="K2876" s="1" t="s">
        <v>2119</v>
      </c>
      <c r="L2876" s="30">
        <v>670</v>
      </c>
      <c r="M2876" s="30">
        <v>1562</v>
      </c>
      <c r="N2876" s="30">
        <v>18</v>
      </c>
      <c r="O2876" s="30">
        <v>284</v>
      </c>
      <c r="P2876" s="27">
        <v>5.8</v>
      </c>
      <c r="Q2876" s="30">
        <v>16</v>
      </c>
      <c r="R2876" s="30">
        <v>102</v>
      </c>
      <c r="S2876" s="9">
        <v>15593</v>
      </c>
      <c r="T2876" s="9">
        <v>21000000</v>
      </c>
      <c r="U2876" s="9">
        <f>IMDB4[[#This Row],[Gross Revenue]]-IMDB4[[#This Row],[Budget]]</f>
        <v>-20984407</v>
      </c>
      <c r="V2876" s="9" t="str">
        <f>IF(IMDB4[[#This Row],[Profit]]&gt;0,"Hit","Flop")</f>
        <v>Flop</v>
      </c>
      <c r="W2876" s="9" t="str" cm="1">
        <f t="array" ref="W2876">_xlfn.IFS(IMDB4[[#This Row],[IMDb Score (1-10)]]&gt;=8,"Excellent",IMDB4[[#This Row],[IMDb Score (1-10)]]&gt;=7,"Good",IMDB4[[#This Row],[IMDb Score (1-10)]]&gt;=5,"Average",TRUE,"Poor")</f>
        <v>Average</v>
      </c>
      <c r="X2876" s="9" t="str">
        <f>IF(IMDB4[[#This Row],[Duration (min)]]&lt;90,"Short",IF(IMDB4[[#This Row],[Duration (min)]]&lt;=120,"Medium", "Long"))</f>
        <v>Medium</v>
      </c>
    </row>
    <row r="2877" spans="1:24" x14ac:dyDescent="0.25">
      <c r="A2877" s="1" t="s">
        <v>3827</v>
      </c>
      <c r="B2877" s="2">
        <v>38254</v>
      </c>
      <c r="C2877" s="30">
        <f>YEAR(IMDB4[[#This Row],[Release Date]])</f>
        <v>2004</v>
      </c>
      <c r="D2877" s="30" t="str">
        <f>FLOOR(IMDB4[[#This Row],[Year]],10)&amp;"s"</f>
        <v>2000s</v>
      </c>
      <c r="E2877" s="1" t="s">
        <v>32</v>
      </c>
      <c r="F2877" s="1" t="s">
        <v>77</v>
      </c>
      <c r="G2877" s="1" t="s">
        <v>3</v>
      </c>
      <c r="H2877" s="1" t="s">
        <v>4</v>
      </c>
      <c r="I2877" s="1" t="s">
        <v>92</v>
      </c>
      <c r="J2877" s="1" t="s">
        <v>3536</v>
      </c>
      <c r="K2877" s="1" t="s">
        <v>3828</v>
      </c>
      <c r="L2877" s="30">
        <v>669</v>
      </c>
      <c r="M2877" s="30">
        <v>2114</v>
      </c>
      <c r="N2877" s="30">
        <v>36</v>
      </c>
      <c r="O2877" s="30">
        <v>4000</v>
      </c>
      <c r="P2877" s="27">
        <v>6.5</v>
      </c>
      <c r="Q2877" s="30">
        <v>192</v>
      </c>
      <c r="R2877" s="30">
        <v>140</v>
      </c>
      <c r="S2877" s="9">
        <v>33682273</v>
      </c>
      <c r="T2877" s="9">
        <v>33000000</v>
      </c>
      <c r="U2877" s="9">
        <f>IMDB4[[#This Row],[Gross Revenue]]-IMDB4[[#This Row],[Budget]]</f>
        <v>682273</v>
      </c>
      <c r="V2877" s="9" t="str">
        <f>IF(IMDB4[[#This Row],[Profit]]&gt;0,"Hit","Flop")</f>
        <v>Hit</v>
      </c>
      <c r="W2877" s="9" t="str" cm="1">
        <f t="array" ref="W2877">_xlfn.IFS(IMDB4[[#This Row],[IMDb Score (1-10)]]&gt;=8,"Excellent",IMDB4[[#This Row],[IMDb Score (1-10)]]&gt;=7,"Good",IMDB4[[#This Row],[IMDb Score (1-10)]]&gt;=5,"Average",TRUE,"Poor")</f>
        <v>Average</v>
      </c>
      <c r="X2877" s="9" t="str">
        <f>IF(IMDB4[[#This Row],[Duration (min)]]&lt;90,"Short",IF(IMDB4[[#This Row],[Duration (min)]]&lt;=120,"Medium", "Long"))</f>
        <v>Long</v>
      </c>
    </row>
    <row r="2878" spans="1:24" x14ac:dyDescent="0.25">
      <c r="A2878" s="1" t="s">
        <v>3535</v>
      </c>
      <c r="B2878" s="2">
        <v>37738</v>
      </c>
      <c r="C2878" s="30">
        <f>YEAR(IMDB4[[#This Row],[Release Date]])</f>
        <v>2003</v>
      </c>
      <c r="D2878" s="30" t="str">
        <f>FLOOR(IMDB4[[#This Row],[Year]],10)&amp;"s"</f>
        <v>2000s</v>
      </c>
      <c r="E2878" s="1" t="s">
        <v>32</v>
      </c>
      <c r="F2878" s="1" t="s">
        <v>9</v>
      </c>
      <c r="G2878" s="1" t="s">
        <v>3</v>
      </c>
      <c r="H2878" s="1" t="s">
        <v>338</v>
      </c>
      <c r="I2878" s="1" t="s">
        <v>132</v>
      </c>
      <c r="J2878" s="1" t="s">
        <v>3536</v>
      </c>
      <c r="K2878" s="1" t="s">
        <v>3537</v>
      </c>
      <c r="L2878" s="30">
        <v>669</v>
      </c>
      <c r="M2878" s="30">
        <v>1267</v>
      </c>
      <c r="N2878" s="30">
        <v>17</v>
      </c>
      <c r="O2878" s="30">
        <v>0</v>
      </c>
      <c r="P2878" s="27">
        <v>6.2</v>
      </c>
      <c r="Q2878" s="30">
        <v>129</v>
      </c>
      <c r="R2878" s="30">
        <v>100</v>
      </c>
      <c r="S2878" s="9">
        <v>6852144</v>
      </c>
      <c r="T2878" s="9">
        <v>22000000</v>
      </c>
      <c r="U2878" s="9">
        <f>IMDB4[[#This Row],[Gross Revenue]]-IMDB4[[#This Row],[Budget]]</f>
        <v>-15147856</v>
      </c>
      <c r="V2878" s="9" t="str">
        <f>IF(IMDB4[[#This Row],[Profit]]&gt;0,"Hit","Flop")</f>
        <v>Flop</v>
      </c>
      <c r="W2878" s="9" t="str" cm="1">
        <f t="array" ref="W2878">_xlfn.IFS(IMDB4[[#This Row],[IMDb Score (1-10)]]&gt;=8,"Excellent",IMDB4[[#This Row],[IMDb Score (1-10)]]&gt;=7,"Good",IMDB4[[#This Row],[IMDb Score (1-10)]]&gt;=5,"Average",TRUE,"Poor")</f>
        <v>Average</v>
      </c>
      <c r="X2878" s="9" t="str">
        <f>IF(IMDB4[[#This Row],[Duration (min)]]&lt;90,"Short",IF(IMDB4[[#This Row],[Duration (min)]]&lt;=120,"Medium", "Long"))</f>
        <v>Medium</v>
      </c>
    </row>
    <row r="2879" spans="1:24" x14ac:dyDescent="0.25">
      <c r="A2879" s="1" t="s">
        <v>5015</v>
      </c>
      <c r="B2879" s="2">
        <v>39570</v>
      </c>
      <c r="C2879" s="30">
        <f>YEAR(IMDB4[[#This Row],[Release Date]])</f>
        <v>2008</v>
      </c>
      <c r="D2879" s="30" t="str">
        <f>FLOOR(IMDB4[[#This Row],[Year]],10)&amp;"s"</f>
        <v>2000s</v>
      </c>
      <c r="E2879" s="1" t="s">
        <v>32</v>
      </c>
      <c r="F2879" s="1" t="s">
        <v>9</v>
      </c>
      <c r="G2879" s="1" t="s">
        <v>3</v>
      </c>
      <c r="H2879" s="1" t="s">
        <v>83</v>
      </c>
      <c r="I2879" s="1" t="s">
        <v>92</v>
      </c>
      <c r="J2879" s="1" t="s">
        <v>5016</v>
      </c>
      <c r="K2879" s="1" t="s">
        <v>1467</v>
      </c>
      <c r="L2879" s="30">
        <v>668</v>
      </c>
      <c r="M2879" s="30">
        <v>820</v>
      </c>
      <c r="N2879" s="30">
        <v>0</v>
      </c>
      <c r="O2879" s="30">
        <v>13000</v>
      </c>
      <c r="P2879" s="27">
        <v>8</v>
      </c>
      <c r="Q2879" s="30">
        <v>418</v>
      </c>
      <c r="R2879" s="30">
        <v>120</v>
      </c>
      <c r="S2879" s="9">
        <v>141319195</v>
      </c>
      <c r="T2879" s="9">
        <v>15000000</v>
      </c>
      <c r="U2879" s="9">
        <f>IMDB4[[#This Row],[Gross Revenue]]-IMDB4[[#This Row],[Budget]]</f>
        <v>126319195</v>
      </c>
      <c r="V2879" s="9" t="str">
        <f>IF(IMDB4[[#This Row],[Profit]]&gt;0,"Hit","Flop")</f>
        <v>Hit</v>
      </c>
      <c r="W2879" s="9" t="str" cm="1">
        <f t="array" ref="W2879">_xlfn.IFS(IMDB4[[#This Row],[IMDb Score (1-10)]]&gt;=8,"Excellent",IMDB4[[#This Row],[IMDb Score (1-10)]]&gt;=7,"Good",IMDB4[[#This Row],[IMDb Score (1-10)]]&gt;=5,"Average",TRUE,"Poor")</f>
        <v>Excellent</v>
      </c>
      <c r="X2879" s="9" t="str">
        <f>IF(IMDB4[[#This Row],[Duration (min)]]&lt;90,"Short",IF(IMDB4[[#This Row],[Duration (min)]]&lt;=120,"Medium", "Long"))</f>
        <v>Medium</v>
      </c>
    </row>
    <row r="2880" spans="1:24" x14ac:dyDescent="0.25">
      <c r="A2880" s="1" t="s">
        <v>466</v>
      </c>
      <c r="B2880" s="2">
        <v>30972</v>
      </c>
      <c r="C2880" s="30">
        <f>YEAR(IMDB4[[#This Row],[Release Date]])</f>
        <v>1984</v>
      </c>
      <c r="D2880" s="30" t="str">
        <f>FLOOR(IMDB4[[#This Row],[Year]],10)&amp;"s"</f>
        <v>1980s</v>
      </c>
      <c r="E2880" s="1" t="s">
        <v>32</v>
      </c>
      <c r="F2880" s="1" t="s">
        <v>77</v>
      </c>
      <c r="G2880" s="1" t="s">
        <v>3</v>
      </c>
      <c r="H2880" s="1" t="s">
        <v>4</v>
      </c>
      <c r="I2880" s="1" t="s">
        <v>84</v>
      </c>
      <c r="J2880" s="1" t="s">
        <v>467</v>
      </c>
      <c r="K2880" s="1" t="s">
        <v>237</v>
      </c>
      <c r="L2880" s="30">
        <v>668</v>
      </c>
      <c r="M2880" s="30">
        <v>2004</v>
      </c>
      <c r="N2880" s="30">
        <v>80</v>
      </c>
      <c r="O2880" s="30">
        <v>0</v>
      </c>
      <c r="P2880" s="27">
        <v>7.2</v>
      </c>
      <c r="Q2880" s="30">
        <v>81</v>
      </c>
      <c r="R2880" s="30">
        <v>126</v>
      </c>
      <c r="S2880" s="9">
        <v>90800000</v>
      </c>
      <c r="T2880" s="9">
        <v>8000000</v>
      </c>
      <c r="U2880" s="9">
        <f>IMDB4[[#This Row],[Gross Revenue]]-IMDB4[[#This Row],[Budget]]</f>
        <v>82800000</v>
      </c>
      <c r="V2880" s="9" t="str">
        <f>IF(IMDB4[[#This Row],[Profit]]&gt;0,"Hit","Flop")</f>
        <v>Hit</v>
      </c>
      <c r="W2880" s="9" t="str" cm="1">
        <f t="array" ref="W2880">_xlfn.IFS(IMDB4[[#This Row],[IMDb Score (1-10)]]&gt;=8,"Excellent",IMDB4[[#This Row],[IMDb Score (1-10)]]&gt;=7,"Good",IMDB4[[#This Row],[IMDb Score (1-10)]]&gt;=5,"Average",TRUE,"Poor")</f>
        <v>Good</v>
      </c>
      <c r="X2880" s="9" t="str">
        <f>IF(IMDB4[[#This Row],[Duration (min)]]&lt;90,"Short",IF(IMDB4[[#This Row],[Duration (min)]]&lt;=120,"Medium", "Long"))</f>
        <v>Long</v>
      </c>
    </row>
    <row r="2881" spans="1:24" x14ac:dyDescent="0.25">
      <c r="A2881" s="1" t="s">
        <v>1147</v>
      </c>
      <c r="B2881" s="2">
        <v>34421</v>
      </c>
      <c r="C2881" s="30">
        <f>YEAR(IMDB4[[#This Row],[Release Date]])</f>
        <v>1994</v>
      </c>
      <c r="D2881" s="30" t="str">
        <f>FLOOR(IMDB4[[#This Row],[Year]],10)&amp;"s"</f>
        <v>1990s</v>
      </c>
      <c r="E2881" s="1" t="s">
        <v>32</v>
      </c>
      <c r="F2881" s="1" t="s">
        <v>20</v>
      </c>
      <c r="G2881" s="1" t="s">
        <v>3</v>
      </c>
      <c r="H2881" s="1" t="s">
        <v>4</v>
      </c>
      <c r="I2881" s="1" t="s">
        <v>92</v>
      </c>
      <c r="J2881" s="1" t="s">
        <v>1148</v>
      </c>
      <c r="K2881" s="1" t="s">
        <v>1149</v>
      </c>
      <c r="L2881" s="30">
        <v>665</v>
      </c>
      <c r="M2881" s="30">
        <v>2272</v>
      </c>
      <c r="N2881" s="30">
        <v>11</v>
      </c>
      <c r="O2881" s="30">
        <v>119</v>
      </c>
      <c r="P2881" s="27">
        <v>6.4</v>
      </c>
      <c r="Q2881" s="30">
        <v>5</v>
      </c>
      <c r="R2881" s="30">
        <v>99</v>
      </c>
      <c r="S2881" s="9">
        <v>125169</v>
      </c>
      <c r="T2881" s="9">
        <v>10500000</v>
      </c>
      <c r="U2881" s="9">
        <f>IMDB4[[#This Row],[Gross Revenue]]-IMDB4[[#This Row],[Budget]]</f>
        <v>-10374831</v>
      </c>
      <c r="V2881" s="9" t="str">
        <f>IF(IMDB4[[#This Row],[Profit]]&gt;0,"Hit","Flop")</f>
        <v>Flop</v>
      </c>
      <c r="W2881" s="9" t="str" cm="1">
        <f t="array" ref="W2881">_xlfn.IFS(IMDB4[[#This Row],[IMDb Score (1-10)]]&gt;=8,"Excellent",IMDB4[[#This Row],[IMDb Score (1-10)]]&gt;=7,"Good",IMDB4[[#This Row],[IMDb Score (1-10)]]&gt;=5,"Average",TRUE,"Poor")</f>
        <v>Average</v>
      </c>
      <c r="X2881" s="9" t="str">
        <f>IF(IMDB4[[#This Row],[Duration (min)]]&lt;90,"Short",IF(IMDB4[[#This Row],[Duration (min)]]&lt;=120,"Medium", "Long"))</f>
        <v>Medium</v>
      </c>
    </row>
    <row r="2882" spans="1:24" x14ac:dyDescent="0.25">
      <c r="A2882" s="1" t="s">
        <v>1150</v>
      </c>
      <c r="B2882" s="2">
        <v>34418</v>
      </c>
      <c r="C2882" s="30">
        <f>YEAR(IMDB4[[#This Row],[Release Date]])</f>
        <v>1994</v>
      </c>
      <c r="D2882" s="30" t="str">
        <f>FLOOR(IMDB4[[#This Row],[Year]],10)&amp;"s"</f>
        <v>1990s</v>
      </c>
      <c r="E2882" s="1" t="s">
        <v>32</v>
      </c>
      <c r="F2882" s="1" t="s">
        <v>77</v>
      </c>
      <c r="G2882" s="1" t="s">
        <v>3</v>
      </c>
      <c r="H2882" s="1" t="s">
        <v>338</v>
      </c>
      <c r="I2882" s="1" t="s">
        <v>92</v>
      </c>
      <c r="J2882" s="1" t="s">
        <v>1151</v>
      </c>
      <c r="K2882" s="1" t="s">
        <v>1152</v>
      </c>
      <c r="L2882" s="30">
        <v>664</v>
      </c>
      <c r="M2882" s="30">
        <v>2010</v>
      </c>
      <c r="N2882" s="30">
        <v>0</v>
      </c>
      <c r="O2882" s="30">
        <v>0</v>
      </c>
      <c r="P2882" s="27">
        <v>5.8</v>
      </c>
      <c r="Q2882" s="30">
        <v>62</v>
      </c>
      <c r="R2882" s="30">
        <v>99</v>
      </c>
      <c r="S2882" s="9">
        <v>44450000</v>
      </c>
      <c r="T2882" s="9">
        <v>27000000</v>
      </c>
      <c r="U2882" s="9">
        <f>IMDB4[[#This Row],[Gross Revenue]]-IMDB4[[#This Row],[Budget]]</f>
        <v>17450000</v>
      </c>
      <c r="V2882" s="9" t="str">
        <f>IF(IMDB4[[#This Row],[Profit]]&gt;0,"Hit","Flop")</f>
        <v>Hit</v>
      </c>
      <c r="W2882" s="9" t="str" cm="1">
        <f t="array" ref="W2882">_xlfn.IFS(IMDB4[[#This Row],[IMDb Score (1-10)]]&gt;=8,"Excellent",IMDB4[[#This Row],[IMDb Score (1-10)]]&gt;=7,"Good",IMDB4[[#This Row],[IMDb Score (1-10)]]&gt;=5,"Average",TRUE,"Poor")</f>
        <v>Average</v>
      </c>
      <c r="X2882" s="9" t="str">
        <f>IF(IMDB4[[#This Row],[Duration (min)]]&lt;90,"Short",IF(IMDB4[[#This Row],[Duration (min)]]&lt;=120,"Medium", "Long"))</f>
        <v>Medium</v>
      </c>
    </row>
    <row r="2883" spans="1:24" x14ac:dyDescent="0.25">
      <c r="A2883" s="1" t="s">
        <v>5092</v>
      </c>
      <c r="B2883" s="2">
        <v>39564</v>
      </c>
      <c r="C2883" s="30">
        <f>YEAR(IMDB4[[#This Row],[Release Date]])</f>
        <v>2008</v>
      </c>
      <c r="D2883" s="30" t="str">
        <f>FLOOR(IMDB4[[#This Row],[Year]],10)&amp;"s"</f>
        <v>2000s</v>
      </c>
      <c r="E2883" s="1" t="s">
        <v>32</v>
      </c>
      <c r="F2883" s="1" t="s">
        <v>9</v>
      </c>
      <c r="G2883" s="1" t="s">
        <v>3</v>
      </c>
      <c r="H2883" s="1" t="s">
        <v>4</v>
      </c>
      <c r="I2883" s="1" t="s">
        <v>132</v>
      </c>
      <c r="J2883" s="1" t="s">
        <v>5093</v>
      </c>
      <c r="K2883" s="1" t="s">
        <v>2402</v>
      </c>
      <c r="L2883" s="30">
        <v>664</v>
      </c>
      <c r="M2883" s="30">
        <v>3376</v>
      </c>
      <c r="N2883" s="30">
        <v>107</v>
      </c>
      <c r="O2883" s="30">
        <v>0</v>
      </c>
      <c r="P2883" s="27">
        <v>7.3</v>
      </c>
      <c r="Q2883" s="30">
        <v>109</v>
      </c>
      <c r="R2883" s="30">
        <v>110</v>
      </c>
      <c r="S2883" s="9">
        <v>37766350</v>
      </c>
      <c r="T2883" s="9">
        <v>11000000</v>
      </c>
      <c r="U2883" s="9">
        <f>IMDB4[[#This Row],[Gross Revenue]]-IMDB4[[#This Row],[Budget]]</f>
        <v>26766350</v>
      </c>
      <c r="V2883" s="9" t="str">
        <f>IF(IMDB4[[#This Row],[Profit]]&gt;0,"Hit","Flop")</f>
        <v>Hit</v>
      </c>
      <c r="W2883" s="9" t="str" cm="1">
        <f t="array" ref="W2883">_xlfn.IFS(IMDB4[[#This Row],[IMDb Score (1-10)]]&gt;=8,"Excellent",IMDB4[[#This Row],[IMDb Score (1-10)]]&gt;=7,"Good",IMDB4[[#This Row],[IMDb Score (1-10)]]&gt;=5,"Average",TRUE,"Poor")</f>
        <v>Good</v>
      </c>
      <c r="X2883" s="9" t="str">
        <f>IF(IMDB4[[#This Row],[Duration (min)]]&lt;90,"Short",IF(IMDB4[[#This Row],[Duration (min)]]&lt;=120,"Medium", "Long"))</f>
        <v>Medium</v>
      </c>
    </row>
    <row r="2884" spans="1:24" x14ac:dyDescent="0.25">
      <c r="A2884" s="1" t="s">
        <v>6045</v>
      </c>
      <c r="B2884" s="2">
        <v>41053</v>
      </c>
      <c r="C2884" s="30">
        <f>YEAR(IMDB4[[#This Row],[Release Date]])</f>
        <v>2012</v>
      </c>
      <c r="D2884" s="30" t="str">
        <f>FLOOR(IMDB4[[#This Row],[Year]],10)&amp;"s"</f>
        <v>2010s</v>
      </c>
      <c r="E2884" s="1" t="s">
        <v>32</v>
      </c>
      <c r="F2884" s="1" t="s">
        <v>9</v>
      </c>
      <c r="G2884" s="1" t="s">
        <v>3</v>
      </c>
      <c r="H2884" s="1" t="s">
        <v>4</v>
      </c>
      <c r="I2884" s="1" t="s">
        <v>92</v>
      </c>
      <c r="J2884" s="1" t="s">
        <v>5093</v>
      </c>
      <c r="K2884" s="1" t="s">
        <v>6046</v>
      </c>
      <c r="L2884" s="30">
        <v>664</v>
      </c>
      <c r="M2884" s="30">
        <v>2440</v>
      </c>
      <c r="N2884" s="30">
        <v>27</v>
      </c>
      <c r="O2884" s="30">
        <v>0</v>
      </c>
      <c r="P2884" s="27">
        <v>6.6</v>
      </c>
      <c r="Q2884" s="30">
        <v>288</v>
      </c>
      <c r="R2884" s="30">
        <v>107</v>
      </c>
      <c r="S2884" s="9">
        <v>7918283</v>
      </c>
      <c r="T2884" s="9">
        <v>12000000</v>
      </c>
      <c r="U2884" s="9">
        <f>IMDB4[[#This Row],[Gross Revenue]]-IMDB4[[#This Row],[Budget]]</f>
        <v>-4081717</v>
      </c>
      <c r="V2884" s="9" t="str">
        <f>IF(IMDB4[[#This Row],[Profit]]&gt;0,"Hit","Flop")</f>
        <v>Flop</v>
      </c>
      <c r="W2884" s="9" t="str" cm="1">
        <f t="array" ref="W2884">_xlfn.IFS(IMDB4[[#This Row],[IMDb Score (1-10)]]&gt;=8,"Excellent",IMDB4[[#This Row],[IMDb Score (1-10)]]&gt;=7,"Good",IMDB4[[#This Row],[IMDb Score (1-10)]]&gt;=5,"Average",TRUE,"Poor")</f>
        <v>Average</v>
      </c>
      <c r="X2884" s="9" t="str">
        <f>IF(IMDB4[[#This Row],[Duration (min)]]&lt;90,"Short",IF(IMDB4[[#This Row],[Duration (min)]]&lt;=120,"Medium", "Long"))</f>
        <v>Medium</v>
      </c>
    </row>
    <row r="2885" spans="1:24" x14ac:dyDescent="0.25">
      <c r="A2885" s="1" t="s">
        <v>1598</v>
      </c>
      <c r="B2885" s="2">
        <v>35450</v>
      </c>
      <c r="C2885" s="30">
        <f>YEAR(IMDB4[[#This Row],[Release Date]])</f>
        <v>1997</v>
      </c>
      <c r="D2885" s="30" t="str">
        <f>FLOOR(IMDB4[[#This Row],[Year]],10)&amp;"s"</f>
        <v>1990s</v>
      </c>
      <c r="E2885" s="1" t="s">
        <v>32</v>
      </c>
      <c r="F2885" s="1" t="s">
        <v>77</v>
      </c>
      <c r="G2885" s="1" t="s">
        <v>3</v>
      </c>
      <c r="H2885" s="1" t="s">
        <v>4</v>
      </c>
      <c r="I2885" s="1" t="s">
        <v>132</v>
      </c>
      <c r="J2885" s="1" t="s">
        <v>1599</v>
      </c>
      <c r="K2885" s="1" t="s">
        <v>1600</v>
      </c>
      <c r="L2885" s="30">
        <v>663</v>
      </c>
      <c r="M2885" s="30">
        <v>2266</v>
      </c>
      <c r="N2885" s="30">
        <v>40</v>
      </c>
      <c r="O2885" s="30">
        <v>1000</v>
      </c>
      <c r="P2885" s="27">
        <v>3.7</v>
      </c>
      <c r="Q2885" s="30">
        <v>59</v>
      </c>
      <c r="R2885" s="30">
        <v>95</v>
      </c>
      <c r="S2885" s="9">
        <v>35927406</v>
      </c>
      <c r="T2885" s="9">
        <v>30000000</v>
      </c>
      <c r="U2885" s="9">
        <f>IMDB4[[#This Row],[Gross Revenue]]-IMDB4[[#This Row],[Budget]]</f>
        <v>5927406</v>
      </c>
      <c r="V2885" s="9" t="str">
        <f>IF(IMDB4[[#This Row],[Profit]]&gt;0,"Hit","Flop")</f>
        <v>Hit</v>
      </c>
      <c r="W2885" s="9" t="str" cm="1">
        <f t="array" ref="W2885">_xlfn.IFS(IMDB4[[#This Row],[IMDb Score (1-10)]]&gt;=8,"Excellent",IMDB4[[#This Row],[IMDb Score (1-10)]]&gt;=7,"Good",IMDB4[[#This Row],[IMDb Score (1-10)]]&gt;=5,"Average",TRUE,"Poor")</f>
        <v>Poor</v>
      </c>
      <c r="X2885" s="9" t="str">
        <f>IF(IMDB4[[#This Row],[Duration (min)]]&lt;90,"Short",IF(IMDB4[[#This Row],[Duration (min)]]&lt;=120,"Medium", "Long"))</f>
        <v>Medium</v>
      </c>
    </row>
    <row r="2886" spans="1:24" x14ac:dyDescent="0.25">
      <c r="A2886" s="1" t="s">
        <v>4819</v>
      </c>
      <c r="B2886" s="2">
        <v>39338</v>
      </c>
      <c r="C2886" s="30">
        <f>YEAR(IMDB4[[#This Row],[Release Date]])</f>
        <v>2007</v>
      </c>
      <c r="D2886" s="30" t="str">
        <f>FLOOR(IMDB4[[#This Row],[Year]],10)&amp;"s"</f>
        <v>2000s</v>
      </c>
      <c r="E2886" s="1" t="s">
        <v>32</v>
      </c>
      <c r="F2886" s="1" t="s">
        <v>77</v>
      </c>
      <c r="G2886" s="1" t="s">
        <v>3</v>
      </c>
      <c r="H2886" s="1" t="s">
        <v>4</v>
      </c>
      <c r="I2886" s="1" t="s">
        <v>132</v>
      </c>
      <c r="J2886" s="1" t="s">
        <v>4818</v>
      </c>
      <c r="K2886" s="1" t="s">
        <v>1168</v>
      </c>
      <c r="L2886" s="30">
        <v>662</v>
      </c>
      <c r="M2886" s="30">
        <v>2333</v>
      </c>
      <c r="N2886" s="30">
        <v>0</v>
      </c>
      <c r="O2886" s="30">
        <v>8000</v>
      </c>
      <c r="P2886" s="27">
        <v>7.1</v>
      </c>
      <c r="Q2886" s="30">
        <v>396</v>
      </c>
      <c r="R2886" s="30">
        <v>144</v>
      </c>
      <c r="S2886" s="9">
        <v>318759914</v>
      </c>
      <c r="T2886" s="9">
        <v>150000000</v>
      </c>
      <c r="U2886" s="9">
        <f>IMDB4[[#This Row],[Gross Revenue]]-IMDB4[[#This Row],[Budget]]</f>
        <v>168759914</v>
      </c>
      <c r="V2886" s="9" t="str">
        <f>IF(IMDB4[[#This Row],[Profit]]&gt;0,"Hit","Flop")</f>
        <v>Hit</v>
      </c>
      <c r="W2886" s="9" t="str" cm="1">
        <f t="array" ref="W2886">_xlfn.IFS(IMDB4[[#This Row],[IMDb Score (1-10)]]&gt;=8,"Excellent",IMDB4[[#This Row],[IMDb Score (1-10)]]&gt;=7,"Good",IMDB4[[#This Row],[IMDb Score (1-10)]]&gt;=5,"Average",TRUE,"Poor")</f>
        <v>Good</v>
      </c>
      <c r="X2886" s="9" t="str">
        <f>IF(IMDB4[[#This Row],[Duration (min)]]&lt;90,"Short",IF(IMDB4[[#This Row],[Duration (min)]]&lt;=120,"Medium", "Long"))</f>
        <v>Long</v>
      </c>
    </row>
    <row r="2887" spans="1:24" x14ac:dyDescent="0.25">
      <c r="A2887" s="1" t="s">
        <v>4817</v>
      </c>
      <c r="B2887" s="2">
        <v>39138</v>
      </c>
      <c r="C2887" s="30">
        <f>YEAR(IMDB4[[#This Row],[Release Date]])</f>
        <v>2007</v>
      </c>
      <c r="D2887" s="30" t="str">
        <f>FLOOR(IMDB4[[#This Row],[Year]],10)&amp;"s"</f>
        <v>2000s</v>
      </c>
      <c r="E2887" s="1" t="s">
        <v>32</v>
      </c>
      <c r="F2887" s="1" t="s">
        <v>2</v>
      </c>
      <c r="G2887" s="1" t="s">
        <v>3</v>
      </c>
      <c r="H2887" s="1" t="s">
        <v>11</v>
      </c>
      <c r="I2887" s="1" t="s">
        <v>92</v>
      </c>
      <c r="J2887" s="1" t="s">
        <v>4818</v>
      </c>
      <c r="K2887" s="1" t="s">
        <v>3779</v>
      </c>
      <c r="L2887" s="30">
        <v>662</v>
      </c>
      <c r="M2887" s="30">
        <v>1952</v>
      </c>
      <c r="N2887" s="30">
        <v>7</v>
      </c>
      <c r="O2887" s="30">
        <v>0</v>
      </c>
      <c r="P2887" s="27">
        <v>7.5</v>
      </c>
      <c r="Q2887" s="30">
        <v>69</v>
      </c>
      <c r="R2887" s="30">
        <v>120</v>
      </c>
      <c r="S2887" s="9">
        <v>214202</v>
      </c>
      <c r="T2887" s="9">
        <v>12000000</v>
      </c>
      <c r="U2887" s="9">
        <f>IMDB4[[#This Row],[Gross Revenue]]-IMDB4[[#This Row],[Budget]]</f>
        <v>-11785798</v>
      </c>
      <c r="V2887" s="9" t="str">
        <f>IF(IMDB4[[#This Row],[Profit]]&gt;0,"Hit","Flop")</f>
        <v>Flop</v>
      </c>
      <c r="W2887" s="9" t="str" cm="1">
        <f t="array" ref="W2887">_xlfn.IFS(IMDB4[[#This Row],[IMDb Score (1-10)]]&gt;=8,"Excellent",IMDB4[[#This Row],[IMDb Score (1-10)]]&gt;=7,"Good",IMDB4[[#This Row],[IMDb Score (1-10)]]&gt;=5,"Average",TRUE,"Poor")</f>
        <v>Good</v>
      </c>
      <c r="X2887" s="9" t="str">
        <f>IF(IMDB4[[#This Row],[Duration (min)]]&lt;90,"Short",IF(IMDB4[[#This Row],[Duration (min)]]&lt;=120,"Medium", "Long"))</f>
        <v>Medium</v>
      </c>
    </row>
    <row r="2888" spans="1:24" x14ac:dyDescent="0.25">
      <c r="A2888" s="1" t="s">
        <v>3984</v>
      </c>
      <c r="B2888" s="2">
        <v>38509</v>
      </c>
      <c r="C2888" s="30">
        <f>YEAR(IMDB4[[#This Row],[Release Date]])</f>
        <v>2005</v>
      </c>
      <c r="D2888" s="30" t="str">
        <f>FLOOR(IMDB4[[#This Row],[Year]],10)&amp;"s"</f>
        <v>2000s</v>
      </c>
      <c r="E2888" s="1" t="s">
        <v>32</v>
      </c>
      <c r="F2888" s="1" t="s">
        <v>40</v>
      </c>
      <c r="G2888" s="1" t="s">
        <v>3</v>
      </c>
      <c r="H2888" s="1" t="s">
        <v>4</v>
      </c>
      <c r="I2888" s="1" t="s">
        <v>28</v>
      </c>
      <c r="J2888" s="1" t="s">
        <v>3985</v>
      </c>
      <c r="K2888" s="1" t="s">
        <v>3614</v>
      </c>
      <c r="L2888" s="30">
        <v>660</v>
      </c>
      <c r="M2888" s="30">
        <v>2177</v>
      </c>
      <c r="N2888" s="30">
        <v>23</v>
      </c>
      <c r="O2888" s="30">
        <v>1000</v>
      </c>
      <c r="P2888" s="27">
        <v>4.7</v>
      </c>
      <c r="Q2888" s="30">
        <v>117</v>
      </c>
      <c r="R2888" s="30">
        <v>101</v>
      </c>
      <c r="S2888" s="9">
        <v>66002004</v>
      </c>
      <c r="T2888" s="9">
        <v>50000000</v>
      </c>
      <c r="U2888" s="9">
        <f>IMDB4[[#This Row],[Gross Revenue]]-IMDB4[[#This Row],[Budget]]</f>
        <v>16002004</v>
      </c>
      <c r="V2888" s="9" t="str">
        <f>IF(IMDB4[[#This Row],[Profit]]&gt;0,"Hit","Flop")</f>
        <v>Hit</v>
      </c>
      <c r="W2888" s="9" t="str" cm="1">
        <f t="array" ref="W2888">_xlfn.IFS(IMDB4[[#This Row],[IMDb Score (1-10)]]&gt;=8,"Excellent",IMDB4[[#This Row],[IMDb Score (1-10)]]&gt;=7,"Good",IMDB4[[#This Row],[IMDb Score (1-10)]]&gt;=5,"Average",TRUE,"Poor")</f>
        <v>Poor</v>
      </c>
      <c r="X2888" s="9" t="str">
        <f>IF(IMDB4[[#This Row],[Duration (min)]]&lt;90,"Short",IF(IMDB4[[#This Row],[Duration (min)]]&lt;=120,"Medium", "Long"))</f>
        <v>Medium</v>
      </c>
    </row>
    <row r="2889" spans="1:24" x14ac:dyDescent="0.25">
      <c r="A2889" s="1" t="s">
        <v>1635</v>
      </c>
      <c r="B2889" s="2">
        <v>35433</v>
      </c>
      <c r="C2889" s="30">
        <f>YEAR(IMDB4[[#This Row],[Release Date]])</f>
        <v>1997</v>
      </c>
      <c r="D2889" s="30" t="str">
        <f>FLOOR(IMDB4[[#This Row],[Year]],10)&amp;"s"</f>
        <v>1990s</v>
      </c>
      <c r="E2889" s="1" t="s">
        <v>32</v>
      </c>
      <c r="F2889" s="1" t="s">
        <v>77</v>
      </c>
      <c r="G2889" s="1" t="s">
        <v>3</v>
      </c>
      <c r="H2889" s="1" t="s">
        <v>4</v>
      </c>
      <c r="I2889" s="1" t="s">
        <v>92</v>
      </c>
      <c r="J2889" s="1" t="s">
        <v>1636</v>
      </c>
      <c r="K2889" s="1" t="s">
        <v>817</v>
      </c>
      <c r="L2889" s="30">
        <v>660</v>
      </c>
      <c r="M2889" s="30">
        <v>2031</v>
      </c>
      <c r="N2889" s="30">
        <v>719</v>
      </c>
      <c r="O2889" s="30">
        <v>0</v>
      </c>
      <c r="P2889" s="27">
        <v>7.2</v>
      </c>
      <c r="Q2889" s="30">
        <v>192</v>
      </c>
      <c r="R2889" s="30">
        <v>129</v>
      </c>
      <c r="S2889" s="9">
        <v>54700065</v>
      </c>
      <c r="T2889" s="9">
        <v>105000000</v>
      </c>
      <c r="U2889" s="9">
        <f>IMDB4[[#This Row],[Gross Revenue]]-IMDB4[[#This Row],[Budget]]</f>
        <v>-50299935</v>
      </c>
      <c r="V2889" s="9" t="str">
        <f>IF(IMDB4[[#This Row],[Profit]]&gt;0,"Hit","Flop")</f>
        <v>Flop</v>
      </c>
      <c r="W2889" s="9" t="str" cm="1">
        <f t="array" ref="W2889">_xlfn.IFS(IMDB4[[#This Row],[IMDb Score (1-10)]]&gt;=8,"Excellent",IMDB4[[#This Row],[IMDb Score (1-10)]]&gt;=7,"Good",IMDB4[[#This Row],[IMDb Score (1-10)]]&gt;=5,"Average",TRUE,"Poor")</f>
        <v>Good</v>
      </c>
      <c r="X2889" s="9" t="str">
        <f>IF(IMDB4[[#This Row],[Duration (min)]]&lt;90,"Short",IF(IMDB4[[#This Row],[Duration (min)]]&lt;=120,"Medium", "Long"))</f>
        <v>Long</v>
      </c>
    </row>
    <row r="2890" spans="1:24" x14ac:dyDescent="0.25">
      <c r="A2890" s="1" t="s">
        <v>5596</v>
      </c>
      <c r="B2890" s="2">
        <v>40490</v>
      </c>
      <c r="C2890" s="30">
        <f>YEAR(IMDB4[[#This Row],[Release Date]])</f>
        <v>2010</v>
      </c>
      <c r="D2890" s="30" t="str">
        <f>FLOOR(IMDB4[[#This Row],[Year]],10)&amp;"s"</f>
        <v>2010s</v>
      </c>
      <c r="E2890" s="1" t="s">
        <v>32</v>
      </c>
      <c r="F2890" s="1" t="s">
        <v>9</v>
      </c>
      <c r="G2890" s="1" t="s">
        <v>3</v>
      </c>
      <c r="H2890" s="1" t="s">
        <v>83</v>
      </c>
      <c r="I2890" s="1" t="s">
        <v>92</v>
      </c>
      <c r="J2890" s="1" t="s">
        <v>3985</v>
      </c>
      <c r="K2890" s="1" t="s">
        <v>5597</v>
      </c>
      <c r="L2890" s="30">
        <v>660</v>
      </c>
      <c r="M2890" s="30">
        <v>1118</v>
      </c>
      <c r="N2890" s="30">
        <v>380</v>
      </c>
      <c r="O2890" s="30">
        <v>19000</v>
      </c>
      <c r="P2890" s="27">
        <v>6.4</v>
      </c>
      <c r="Q2890" s="30">
        <v>344</v>
      </c>
      <c r="R2890" s="30">
        <v>94</v>
      </c>
      <c r="S2890" s="9">
        <v>237301</v>
      </c>
      <c r="T2890" s="9">
        <v>500000</v>
      </c>
      <c r="U2890" s="9">
        <f>IMDB4[[#This Row],[Gross Revenue]]-IMDB4[[#This Row],[Budget]]</f>
        <v>-262699</v>
      </c>
      <c r="V2890" s="9" t="str">
        <f>IF(IMDB4[[#This Row],[Profit]]&gt;0,"Hit","Flop")</f>
        <v>Flop</v>
      </c>
      <c r="W2890" s="9" t="str" cm="1">
        <f t="array" ref="W2890">_xlfn.IFS(IMDB4[[#This Row],[IMDb Score (1-10)]]&gt;=8,"Excellent",IMDB4[[#This Row],[IMDb Score (1-10)]]&gt;=7,"Good",IMDB4[[#This Row],[IMDb Score (1-10)]]&gt;=5,"Average",TRUE,"Poor")</f>
        <v>Average</v>
      </c>
      <c r="X2890" s="9" t="str">
        <f>IF(IMDB4[[#This Row],[Duration (min)]]&lt;90,"Short",IF(IMDB4[[#This Row],[Duration (min)]]&lt;=120,"Medium", "Long"))</f>
        <v>Medium</v>
      </c>
    </row>
    <row r="2891" spans="1:24" x14ac:dyDescent="0.25">
      <c r="A2891" s="1" t="s">
        <v>771</v>
      </c>
      <c r="B2891" s="2">
        <v>33089</v>
      </c>
      <c r="C2891" s="30">
        <f>YEAR(IMDB4[[#This Row],[Release Date]])</f>
        <v>1990</v>
      </c>
      <c r="D2891" s="30" t="str">
        <f>FLOOR(IMDB4[[#This Row],[Year]],10)&amp;"s"</f>
        <v>1990s</v>
      </c>
      <c r="E2891" s="1" t="s">
        <v>32</v>
      </c>
      <c r="F2891" s="1" t="s">
        <v>315</v>
      </c>
      <c r="G2891" s="1" t="s">
        <v>3</v>
      </c>
      <c r="H2891" s="1" t="s">
        <v>4</v>
      </c>
      <c r="I2891" s="1" t="s">
        <v>92</v>
      </c>
      <c r="J2891" s="1" t="s">
        <v>772</v>
      </c>
      <c r="K2891" s="1" t="s">
        <v>773</v>
      </c>
      <c r="L2891" s="30">
        <v>659</v>
      </c>
      <c r="M2891" s="30">
        <v>2646</v>
      </c>
      <c r="N2891" s="30">
        <v>5</v>
      </c>
      <c r="O2891" s="30">
        <v>0</v>
      </c>
      <c r="P2891" s="27">
        <v>5.7</v>
      </c>
      <c r="Q2891" s="30">
        <v>59</v>
      </c>
      <c r="R2891" s="30">
        <v>72</v>
      </c>
      <c r="S2891" s="9">
        <v>28501605</v>
      </c>
      <c r="T2891" s="9">
        <v>13000000</v>
      </c>
      <c r="U2891" s="9">
        <f>IMDB4[[#This Row],[Gross Revenue]]-IMDB4[[#This Row],[Budget]]</f>
        <v>15501605</v>
      </c>
      <c r="V2891" s="9" t="str">
        <f>IF(IMDB4[[#This Row],[Profit]]&gt;0,"Hit","Flop")</f>
        <v>Hit</v>
      </c>
      <c r="W2891" s="9" t="str" cm="1">
        <f t="array" ref="W2891">_xlfn.IFS(IMDB4[[#This Row],[IMDb Score (1-10)]]&gt;=8,"Excellent",IMDB4[[#This Row],[IMDb Score (1-10)]]&gt;=7,"Good",IMDB4[[#This Row],[IMDb Score (1-10)]]&gt;=5,"Average",TRUE,"Poor")</f>
        <v>Average</v>
      </c>
      <c r="X2891" s="9" t="str">
        <f>IF(IMDB4[[#This Row],[Duration (min)]]&lt;90,"Short",IF(IMDB4[[#This Row],[Duration (min)]]&lt;=120,"Medium", "Long"))</f>
        <v>Short</v>
      </c>
    </row>
    <row r="2892" spans="1:24" x14ac:dyDescent="0.25">
      <c r="A2892" s="1" t="s">
        <v>1569</v>
      </c>
      <c r="B2892" s="2">
        <v>35534</v>
      </c>
      <c r="C2892" s="30">
        <f>YEAR(IMDB4[[#This Row],[Release Date]])</f>
        <v>1997</v>
      </c>
      <c r="D2892" s="30" t="str">
        <f>FLOOR(IMDB4[[#This Row],[Year]],10)&amp;"s"</f>
        <v>1990s</v>
      </c>
      <c r="E2892" s="1" t="s">
        <v>1</v>
      </c>
      <c r="F2892" s="1" t="s">
        <v>2</v>
      </c>
      <c r="G2892" s="1" t="s">
        <v>3</v>
      </c>
      <c r="H2892" s="1" t="s">
        <v>4</v>
      </c>
      <c r="I2892" s="1" t="s">
        <v>92</v>
      </c>
      <c r="J2892" s="1" t="s">
        <v>1570</v>
      </c>
      <c r="K2892" s="1" t="s">
        <v>1571</v>
      </c>
      <c r="L2892" s="30">
        <v>659</v>
      </c>
      <c r="M2892" s="30">
        <v>2322</v>
      </c>
      <c r="N2892" s="30">
        <v>204</v>
      </c>
      <c r="O2892" s="30">
        <v>51</v>
      </c>
      <c r="P2892" s="27">
        <v>6.5</v>
      </c>
      <c r="Q2892" s="30">
        <v>17</v>
      </c>
      <c r="R2892" s="30">
        <v>86</v>
      </c>
      <c r="S2892" s="9">
        <v>334041</v>
      </c>
      <c r="T2892" s="9">
        <v>500000</v>
      </c>
      <c r="U2892" s="9">
        <f>IMDB4[[#This Row],[Gross Revenue]]-IMDB4[[#This Row],[Budget]]</f>
        <v>-165959</v>
      </c>
      <c r="V2892" s="9" t="str">
        <f>IF(IMDB4[[#This Row],[Profit]]&gt;0,"Hit","Flop")</f>
        <v>Flop</v>
      </c>
      <c r="W2892" s="9" t="str" cm="1">
        <f t="array" ref="W2892">_xlfn.IFS(IMDB4[[#This Row],[IMDb Score (1-10)]]&gt;=8,"Excellent",IMDB4[[#This Row],[IMDb Score (1-10)]]&gt;=7,"Good",IMDB4[[#This Row],[IMDb Score (1-10)]]&gt;=5,"Average",TRUE,"Poor")</f>
        <v>Average</v>
      </c>
      <c r="X2892" s="9" t="str">
        <f>IF(IMDB4[[#This Row],[Duration (min)]]&lt;90,"Short",IF(IMDB4[[#This Row],[Duration (min)]]&lt;=120,"Medium", "Long"))</f>
        <v>Short</v>
      </c>
    </row>
    <row r="2893" spans="1:24" x14ac:dyDescent="0.25">
      <c r="A2893" s="1" t="s">
        <v>3370</v>
      </c>
      <c r="B2893" s="2">
        <v>37640</v>
      </c>
      <c r="C2893" s="30">
        <f>YEAR(IMDB4[[#This Row],[Release Date]])</f>
        <v>2003</v>
      </c>
      <c r="D2893" s="30" t="str">
        <f>FLOOR(IMDB4[[#This Row],[Year]],10)&amp;"s"</f>
        <v>2000s</v>
      </c>
      <c r="E2893" s="1" t="s">
        <v>32</v>
      </c>
      <c r="F2893" s="1" t="s">
        <v>77</v>
      </c>
      <c r="G2893" s="1" t="s">
        <v>3</v>
      </c>
      <c r="H2893" s="1" t="s">
        <v>4</v>
      </c>
      <c r="I2893" s="1" t="s">
        <v>84</v>
      </c>
      <c r="J2893" s="1" t="s">
        <v>3371</v>
      </c>
      <c r="K2893" s="1" t="s">
        <v>2325</v>
      </c>
      <c r="L2893" s="30">
        <v>658</v>
      </c>
      <c r="M2893" s="30">
        <v>1233</v>
      </c>
      <c r="N2893" s="30">
        <v>18</v>
      </c>
      <c r="O2893" s="30">
        <v>858</v>
      </c>
      <c r="P2893" s="27">
        <v>4.4000000000000004</v>
      </c>
      <c r="Q2893" s="30">
        <v>73</v>
      </c>
      <c r="R2893" s="30">
        <v>89</v>
      </c>
      <c r="S2893" s="9">
        <v>66734992</v>
      </c>
      <c r="T2893" s="9">
        <v>60000000</v>
      </c>
      <c r="U2893" s="9">
        <f>IMDB4[[#This Row],[Gross Revenue]]-IMDB4[[#This Row],[Budget]]</f>
        <v>6734992</v>
      </c>
      <c r="V2893" s="9" t="str">
        <f>IF(IMDB4[[#This Row],[Profit]]&gt;0,"Hit","Flop")</f>
        <v>Hit</v>
      </c>
      <c r="W2893" s="9" t="str" cm="1">
        <f t="array" ref="W2893">_xlfn.IFS(IMDB4[[#This Row],[IMDb Score (1-10)]]&gt;=8,"Excellent",IMDB4[[#This Row],[IMDb Score (1-10)]]&gt;=7,"Good",IMDB4[[#This Row],[IMDb Score (1-10)]]&gt;=5,"Average",TRUE,"Poor")</f>
        <v>Poor</v>
      </c>
      <c r="X2893" s="9" t="str">
        <f>IF(IMDB4[[#This Row],[Duration (min)]]&lt;90,"Short",IF(IMDB4[[#This Row],[Duration (min)]]&lt;=120,"Medium", "Long"))</f>
        <v>Short</v>
      </c>
    </row>
    <row r="2894" spans="1:24" x14ac:dyDescent="0.25">
      <c r="A2894" s="1" t="s">
        <v>3475</v>
      </c>
      <c r="B2894" s="2">
        <v>37916</v>
      </c>
      <c r="C2894" s="30">
        <f>YEAR(IMDB4[[#This Row],[Release Date]])</f>
        <v>2003</v>
      </c>
      <c r="D2894" s="30" t="str">
        <f>FLOOR(IMDB4[[#This Row],[Year]],10)&amp;"s"</f>
        <v>2000s</v>
      </c>
      <c r="E2894" s="1" t="s">
        <v>32</v>
      </c>
      <c r="F2894" s="1" t="s">
        <v>2</v>
      </c>
      <c r="G2894" s="1" t="s">
        <v>3</v>
      </c>
      <c r="H2894" s="1" t="s">
        <v>4</v>
      </c>
      <c r="I2894" s="1" t="s">
        <v>92</v>
      </c>
      <c r="J2894" s="1" t="s">
        <v>3371</v>
      </c>
      <c r="K2894" s="1" t="s">
        <v>3476</v>
      </c>
      <c r="L2894" s="30">
        <v>658</v>
      </c>
      <c r="M2894" s="30">
        <v>3086</v>
      </c>
      <c r="N2894" s="30">
        <v>47</v>
      </c>
      <c r="O2894" s="30">
        <v>762</v>
      </c>
      <c r="P2894" s="27">
        <v>7</v>
      </c>
      <c r="Q2894" s="30">
        <v>157</v>
      </c>
      <c r="R2894" s="30">
        <v>101</v>
      </c>
      <c r="S2894" s="9">
        <v>8243880</v>
      </c>
      <c r="T2894" s="9">
        <v>3200000</v>
      </c>
      <c r="U2894" s="9">
        <f>IMDB4[[#This Row],[Gross Revenue]]-IMDB4[[#This Row],[Budget]]</f>
        <v>5043880</v>
      </c>
      <c r="V2894" s="9" t="str">
        <f>IF(IMDB4[[#This Row],[Profit]]&gt;0,"Hit","Flop")</f>
        <v>Hit</v>
      </c>
      <c r="W2894" s="9" t="str" cm="1">
        <f t="array" ref="W2894">_xlfn.IFS(IMDB4[[#This Row],[IMDb Score (1-10)]]&gt;=8,"Excellent",IMDB4[[#This Row],[IMDb Score (1-10)]]&gt;=7,"Good",IMDB4[[#This Row],[IMDb Score (1-10)]]&gt;=5,"Average",TRUE,"Poor")</f>
        <v>Good</v>
      </c>
      <c r="X2894" s="9" t="str">
        <f>IF(IMDB4[[#This Row],[Duration (min)]]&lt;90,"Short",IF(IMDB4[[#This Row],[Duration (min)]]&lt;=120,"Medium", "Long"))</f>
        <v>Medium</v>
      </c>
    </row>
    <row r="2895" spans="1:24" x14ac:dyDescent="0.25">
      <c r="A2895" s="1" t="s">
        <v>3199</v>
      </c>
      <c r="B2895" s="2">
        <v>37386</v>
      </c>
      <c r="C2895" s="30">
        <f>YEAR(IMDB4[[#This Row],[Release Date]])</f>
        <v>2002</v>
      </c>
      <c r="D2895" s="30" t="str">
        <f>FLOOR(IMDB4[[#This Row],[Year]],10)&amp;"s"</f>
        <v>2000s</v>
      </c>
      <c r="E2895" s="1" t="s">
        <v>32</v>
      </c>
      <c r="F2895" s="1" t="s">
        <v>20</v>
      </c>
      <c r="G2895" s="1" t="s">
        <v>3</v>
      </c>
      <c r="H2895" s="1" t="s">
        <v>83</v>
      </c>
      <c r="I2895" s="1" t="s">
        <v>92</v>
      </c>
      <c r="J2895" s="1" t="s">
        <v>3200</v>
      </c>
      <c r="K2895" s="1" t="s">
        <v>1945</v>
      </c>
      <c r="L2895" s="30">
        <v>658</v>
      </c>
      <c r="M2895" s="30">
        <v>1559</v>
      </c>
      <c r="N2895" s="30">
        <v>18</v>
      </c>
      <c r="O2895" s="30">
        <v>550</v>
      </c>
      <c r="P2895" s="27">
        <v>5.4</v>
      </c>
      <c r="Q2895" s="30">
        <v>70</v>
      </c>
      <c r="R2895" s="30">
        <v>94</v>
      </c>
      <c r="S2895" s="9">
        <v>3034181</v>
      </c>
      <c r="T2895" s="9">
        <v>11000000</v>
      </c>
      <c r="U2895" s="9">
        <f>IMDB4[[#This Row],[Gross Revenue]]-IMDB4[[#This Row],[Budget]]</f>
        <v>-7965819</v>
      </c>
      <c r="V2895" s="9" t="str">
        <f>IF(IMDB4[[#This Row],[Profit]]&gt;0,"Hit","Flop")</f>
        <v>Flop</v>
      </c>
      <c r="W2895" s="9" t="str" cm="1">
        <f t="array" ref="W2895">_xlfn.IFS(IMDB4[[#This Row],[IMDb Score (1-10)]]&gt;=8,"Excellent",IMDB4[[#This Row],[IMDb Score (1-10)]]&gt;=7,"Good",IMDB4[[#This Row],[IMDb Score (1-10)]]&gt;=5,"Average",TRUE,"Poor")</f>
        <v>Average</v>
      </c>
      <c r="X2895" s="9" t="str">
        <f>IF(IMDB4[[#This Row],[Duration (min)]]&lt;90,"Short",IF(IMDB4[[#This Row],[Duration (min)]]&lt;=120,"Medium", "Long"))</f>
        <v>Medium</v>
      </c>
    </row>
    <row r="2896" spans="1:24" x14ac:dyDescent="0.25">
      <c r="A2896" s="1" t="s">
        <v>2807</v>
      </c>
      <c r="B2896" s="2">
        <v>37237</v>
      </c>
      <c r="C2896" s="30">
        <f>YEAR(IMDB4[[#This Row],[Release Date]])</f>
        <v>2001</v>
      </c>
      <c r="D2896" s="30" t="str">
        <f>FLOOR(IMDB4[[#This Row],[Year]],10)&amp;"s"</f>
        <v>2000s</v>
      </c>
      <c r="E2896" s="1" t="s">
        <v>32</v>
      </c>
      <c r="F2896" s="1" t="s">
        <v>9</v>
      </c>
      <c r="G2896" s="1" t="s">
        <v>3</v>
      </c>
      <c r="H2896" s="1" t="s">
        <v>4</v>
      </c>
      <c r="I2896" s="1" t="s">
        <v>132</v>
      </c>
      <c r="J2896" s="1" t="s">
        <v>2808</v>
      </c>
      <c r="K2896" s="1" t="s">
        <v>2809</v>
      </c>
      <c r="L2896" s="30">
        <v>656</v>
      </c>
      <c r="M2896" s="30">
        <v>1307</v>
      </c>
      <c r="N2896" s="30">
        <v>49</v>
      </c>
      <c r="O2896" s="30">
        <v>0</v>
      </c>
      <c r="P2896" s="27">
        <v>6.1</v>
      </c>
      <c r="Q2896" s="30">
        <v>101</v>
      </c>
      <c r="R2896" s="30">
        <v>112</v>
      </c>
      <c r="S2896" s="9">
        <v>91038276</v>
      </c>
      <c r="T2896" s="9">
        <v>13000000</v>
      </c>
      <c r="U2896" s="9">
        <f>IMDB4[[#This Row],[Gross Revenue]]-IMDB4[[#This Row],[Budget]]</f>
        <v>78038276</v>
      </c>
      <c r="V2896" s="9" t="str">
        <f>IF(IMDB4[[#This Row],[Profit]]&gt;0,"Hit","Flop")</f>
        <v>Hit</v>
      </c>
      <c r="W2896" s="9" t="str" cm="1">
        <f t="array" ref="W2896">_xlfn.IFS(IMDB4[[#This Row],[IMDb Score (1-10)]]&gt;=8,"Excellent",IMDB4[[#This Row],[IMDb Score (1-10)]]&gt;=7,"Good",IMDB4[[#This Row],[IMDb Score (1-10)]]&gt;=5,"Average",TRUE,"Poor")</f>
        <v>Average</v>
      </c>
      <c r="X2896" s="9" t="str">
        <f>IF(IMDB4[[#This Row],[Duration (min)]]&lt;90,"Short",IF(IMDB4[[#This Row],[Duration (min)]]&lt;=120,"Medium", "Long"))</f>
        <v>Medium</v>
      </c>
    </row>
    <row r="2897" spans="1:24" x14ac:dyDescent="0.25">
      <c r="A2897" s="1" t="s">
        <v>2960</v>
      </c>
      <c r="B2897" s="2">
        <v>37559</v>
      </c>
      <c r="C2897" s="30">
        <f>YEAR(IMDB4[[#This Row],[Release Date]])</f>
        <v>2002</v>
      </c>
      <c r="D2897" s="30" t="str">
        <f>FLOOR(IMDB4[[#This Row],[Year]],10)&amp;"s"</f>
        <v>2000s</v>
      </c>
      <c r="E2897" s="1" t="s">
        <v>32</v>
      </c>
      <c r="F2897" s="1" t="s">
        <v>20</v>
      </c>
      <c r="G2897" s="1" t="s">
        <v>3</v>
      </c>
      <c r="H2897" s="1" t="s">
        <v>4</v>
      </c>
      <c r="I2897" s="1" t="s">
        <v>132</v>
      </c>
      <c r="J2897" s="1" t="s">
        <v>2808</v>
      </c>
      <c r="K2897" s="1" t="s">
        <v>2961</v>
      </c>
      <c r="L2897" s="30">
        <v>656</v>
      </c>
      <c r="M2897" s="30">
        <v>2754</v>
      </c>
      <c r="N2897" s="30">
        <v>167</v>
      </c>
      <c r="O2897" s="30">
        <v>770</v>
      </c>
      <c r="P2897" s="27">
        <v>6.3</v>
      </c>
      <c r="Q2897" s="30">
        <v>91</v>
      </c>
      <c r="R2897" s="30">
        <v>102</v>
      </c>
      <c r="S2897" s="9">
        <v>75074950</v>
      </c>
      <c r="T2897" s="9">
        <v>12000000</v>
      </c>
      <c r="U2897" s="9">
        <f>IMDB4[[#This Row],[Gross Revenue]]-IMDB4[[#This Row],[Budget]]</f>
        <v>63074950</v>
      </c>
      <c r="V2897" s="9" t="str">
        <f>IF(IMDB4[[#This Row],[Profit]]&gt;0,"Hit","Flop")</f>
        <v>Hit</v>
      </c>
      <c r="W2897" s="9" t="str" cm="1">
        <f t="array" ref="W2897">_xlfn.IFS(IMDB4[[#This Row],[IMDb Score (1-10)]]&gt;=8,"Excellent",IMDB4[[#This Row],[IMDb Score (1-10)]]&gt;=7,"Good",IMDB4[[#This Row],[IMDb Score (1-10)]]&gt;=5,"Average",TRUE,"Poor")</f>
        <v>Average</v>
      </c>
      <c r="X2897" s="9" t="str">
        <f>IF(IMDB4[[#This Row],[Duration (min)]]&lt;90,"Short",IF(IMDB4[[#This Row],[Duration (min)]]&lt;=120,"Medium", "Long"))</f>
        <v>Medium</v>
      </c>
    </row>
    <row r="2898" spans="1:24" x14ac:dyDescent="0.25">
      <c r="A2898" s="1" t="s">
        <v>6712</v>
      </c>
      <c r="B2898" s="2">
        <v>41950</v>
      </c>
      <c r="C2898" s="30">
        <f>YEAR(IMDB4[[#This Row],[Release Date]])</f>
        <v>2014</v>
      </c>
      <c r="D2898" s="30" t="str">
        <f>FLOOR(IMDB4[[#This Row],[Year]],10)&amp;"s"</f>
        <v>2010s</v>
      </c>
      <c r="E2898" s="1" t="s">
        <v>32</v>
      </c>
      <c r="F2898" s="1" t="s">
        <v>77</v>
      </c>
      <c r="G2898" s="1" t="s">
        <v>3</v>
      </c>
      <c r="H2898" s="1" t="s">
        <v>4</v>
      </c>
      <c r="I2898" s="1" t="s">
        <v>132</v>
      </c>
      <c r="J2898" s="1" t="s">
        <v>1957</v>
      </c>
      <c r="K2898" s="1" t="s">
        <v>2961</v>
      </c>
      <c r="L2898" s="30">
        <v>655</v>
      </c>
      <c r="M2898" s="30">
        <v>2394</v>
      </c>
      <c r="N2898" s="30">
        <v>167</v>
      </c>
      <c r="O2898" s="30">
        <v>0</v>
      </c>
      <c r="P2898" s="27">
        <v>6.2</v>
      </c>
      <c r="Q2898" s="30">
        <v>146</v>
      </c>
      <c r="R2898" s="30">
        <v>99</v>
      </c>
      <c r="S2898" s="9">
        <v>134141530</v>
      </c>
      <c r="T2898" s="9">
        <v>25000000</v>
      </c>
      <c r="U2898" s="9">
        <f>IMDB4[[#This Row],[Gross Revenue]]-IMDB4[[#This Row],[Budget]]</f>
        <v>109141530</v>
      </c>
      <c r="V2898" s="9" t="str">
        <f>IF(IMDB4[[#This Row],[Profit]]&gt;0,"Hit","Flop")</f>
        <v>Hit</v>
      </c>
      <c r="W2898" s="9" t="str" cm="1">
        <f t="array" ref="W2898">_xlfn.IFS(IMDB4[[#This Row],[IMDb Score (1-10)]]&gt;=8,"Excellent",IMDB4[[#This Row],[IMDb Score (1-10)]]&gt;=7,"Good",IMDB4[[#This Row],[IMDb Score (1-10)]]&gt;=5,"Average",TRUE,"Poor")</f>
        <v>Average</v>
      </c>
      <c r="X2898" s="9" t="str">
        <f>IF(IMDB4[[#This Row],[Duration (min)]]&lt;90,"Short",IF(IMDB4[[#This Row],[Duration (min)]]&lt;=120,"Medium", "Long"))</f>
        <v>Medium</v>
      </c>
    </row>
    <row r="2899" spans="1:24" x14ac:dyDescent="0.25">
      <c r="A2899" s="1" t="s">
        <v>4726</v>
      </c>
      <c r="B2899" s="2">
        <v>39252</v>
      </c>
      <c r="C2899" s="30">
        <f>YEAR(IMDB4[[#This Row],[Release Date]])</f>
        <v>2007</v>
      </c>
      <c r="D2899" s="30" t="str">
        <f>FLOOR(IMDB4[[#This Row],[Year]],10)&amp;"s"</f>
        <v>2000s</v>
      </c>
      <c r="E2899" s="1" t="s">
        <v>32</v>
      </c>
      <c r="F2899" s="1" t="s">
        <v>20</v>
      </c>
      <c r="G2899" s="1" t="s">
        <v>3</v>
      </c>
      <c r="H2899" s="1" t="s">
        <v>4</v>
      </c>
      <c r="I2899" s="1" t="s">
        <v>92</v>
      </c>
      <c r="J2899" s="1" t="s">
        <v>4727</v>
      </c>
      <c r="K2899" s="1" t="s">
        <v>4728</v>
      </c>
      <c r="L2899" s="30">
        <v>655</v>
      </c>
      <c r="M2899" s="30">
        <v>2737</v>
      </c>
      <c r="N2899" s="30">
        <v>134</v>
      </c>
      <c r="O2899" s="30">
        <v>441</v>
      </c>
      <c r="P2899" s="27">
        <v>5.9</v>
      </c>
      <c r="Q2899" s="30">
        <v>89</v>
      </c>
      <c r="R2899" s="30">
        <v>84</v>
      </c>
      <c r="S2899" s="9">
        <v>20339754</v>
      </c>
      <c r="T2899" s="9">
        <v>10000000</v>
      </c>
      <c r="U2899" s="9">
        <f>IMDB4[[#This Row],[Gross Revenue]]-IMDB4[[#This Row],[Budget]]</f>
        <v>10339754</v>
      </c>
      <c r="V2899" s="9" t="str">
        <f>IF(IMDB4[[#This Row],[Profit]]&gt;0,"Hit","Flop")</f>
        <v>Hit</v>
      </c>
      <c r="W2899" s="9" t="str" cm="1">
        <f t="array" ref="W2899">_xlfn.IFS(IMDB4[[#This Row],[IMDb Score (1-10)]]&gt;=8,"Excellent",IMDB4[[#This Row],[IMDb Score (1-10)]]&gt;=7,"Good",IMDB4[[#This Row],[IMDb Score (1-10)]]&gt;=5,"Average",TRUE,"Poor")</f>
        <v>Average</v>
      </c>
      <c r="X2899" s="9" t="str">
        <f>IF(IMDB4[[#This Row],[Duration (min)]]&lt;90,"Short",IF(IMDB4[[#This Row],[Duration (min)]]&lt;=120,"Medium", "Long"))</f>
        <v>Short</v>
      </c>
    </row>
    <row r="2900" spans="1:24" x14ac:dyDescent="0.25">
      <c r="A2900" s="1" t="s">
        <v>1956</v>
      </c>
      <c r="B2900" s="2">
        <v>36190</v>
      </c>
      <c r="C2900" s="30">
        <f>YEAR(IMDB4[[#This Row],[Release Date]])</f>
        <v>1999</v>
      </c>
      <c r="D2900" s="30" t="str">
        <f>FLOOR(IMDB4[[#This Row],[Year]],10)&amp;"s"</f>
        <v>1990s</v>
      </c>
      <c r="E2900" s="1" t="s">
        <v>32</v>
      </c>
      <c r="F2900" s="1" t="s">
        <v>9</v>
      </c>
      <c r="G2900" s="1" t="s">
        <v>3</v>
      </c>
      <c r="H2900" s="1" t="s">
        <v>4</v>
      </c>
      <c r="I2900" s="1" t="s">
        <v>84</v>
      </c>
      <c r="J2900" s="1" t="s">
        <v>1957</v>
      </c>
      <c r="K2900" s="1" t="s">
        <v>1958</v>
      </c>
      <c r="L2900" s="30">
        <v>655</v>
      </c>
      <c r="M2900" s="30">
        <v>1906</v>
      </c>
      <c r="N2900" s="30">
        <v>0</v>
      </c>
      <c r="O2900" s="30">
        <v>157</v>
      </c>
      <c r="P2900" s="27">
        <v>6.3</v>
      </c>
      <c r="Q2900" s="30">
        <v>25</v>
      </c>
      <c r="R2900" s="30">
        <v>100</v>
      </c>
      <c r="S2900" s="9">
        <v>2148212</v>
      </c>
      <c r="T2900" s="9">
        <v>7000000</v>
      </c>
      <c r="U2900" s="9">
        <f>IMDB4[[#This Row],[Gross Revenue]]-IMDB4[[#This Row],[Budget]]</f>
        <v>-4851788</v>
      </c>
      <c r="V2900" s="9" t="str">
        <f>IF(IMDB4[[#This Row],[Profit]]&gt;0,"Hit","Flop")</f>
        <v>Flop</v>
      </c>
      <c r="W2900" s="9" t="str" cm="1">
        <f t="array" ref="W2900">_xlfn.IFS(IMDB4[[#This Row],[IMDb Score (1-10)]]&gt;=8,"Excellent",IMDB4[[#This Row],[IMDb Score (1-10)]]&gt;=7,"Good",IMDB4[[#This Row],[IMDb Score (1-10)]]&gt;=5,"Average",TRUE,"Poor")</f>
        <v>Average</v>
      </c>
      <c r="X2900" s="9" t="str">
        <f>IF(IMDB4[[#This Row],[Duration (min)]]&lt;90,"Short",IF(IMDB4[[#This Row],[Duration (min)]]&lt;=120,"Medium", "Long"))</f>
        <v>Medium</v>
      </c>
    </row>
    <row r="2901" spans="1:24" x14ac:dyDescent="0.25">
      <c r="A2901" s="1" t="s">
        <v>4543</v>
      </c>
      <c r="B2901" s="2">
        <v>38976</v>
      </c>
      <c r="C2901" s="30">
        <f>YEAR(IMDB4[[#This Row],[Release Date]])</f>
        <v>2006</v>
      </c>
      <c r="D2901" s="30" t="str">
        <f>FLOOR(IMDB4[[#This Row],[Year]],10)&amp;"s"</f>
        <v>2000s</v>
      </c>
      <c r="E2901" s="1" t="s">
        <v>32</v>
      </c>
      <c r="F2901" s="1" t="s">
        <v>9</v>
      </c>
      <c r="G2901" s="1" t="s">
        <v>3</v>
      </c>
      <c r="H2901" s="1" t="s">
        <v>4</v>
      </c>
      <c r="I2901" s="21" t="s">
        <v>5</v>
      </c>
      <c r="J2901" s="1" t="s">
        <v>1957</v>
      </c>
      <c r="K2901" s="1" t="s">
        <v>4544</v>
      </c>
      <c r="L2901" s="30">
        <v>655</v>
      </c>
      <c r="M2901" s="30">
        <v>1064</v>
      </c>
      <c r="N2901" s="30">
        <v>10</v>
      </c>
      <c r="O2901" s="30">
        <v>144</v>
      </c>
      <c r="P2901" s="27">
        <v>6.6</v>
      </c>
      <c r="Q2901" s="30">
        <v>3</v>
      </c>
      <c r="R2901" s="30">
        <v>100</v>
      </c>
      <c r="S2901" s="9">
        <v>118666</v>
      </c>
      <c r="T2901" s="9">
        <v>2500000</v>
      </c>
      <c r="U2901" s="9">
        <f>IMDB4[[#This Row],[Gross Revenue]]-IMDB4[[#This Row],[Budget]]</f>
        <v>-2381334</v>
      </c>
      <c r="V2901" s="9" t="str">
        <f>IF(IMDB4[[#This Row],[Profit]]&gt;0,"Hit","Flop")</f>
        <v>Flop</v>
      </c>
      <c r="W2901" s="9" t="str" cm="1">
        <f t="array" ref="W2901">_xlfn.IFS(IMDB4[[#This Row],[IMDb Score (1-10)]]&gt;=8,"Excellent",IMDB4[[#This Row],[IMDb Score (1-10)]]&gt;=7,"Good",IMDB4[[#This Row],[IMDb Score (1-10)]]&gt;=5,"Average",TRUE,"Poor")</f>
        <v>Average</v>
      </c>
      <c r="X2901" s="9" t="str">
        <f>IF(IMDB4[[#This Row],[Duration (min)]]&lt;90,"Short",IF(IMDB4[[#This Row],[Duration (min)]]&lt;=120,"Medium", "Long"))</f>
        <v>Medium</v>
      </c>
    </row>
    <row r="2902" spans="1:24" x14ac:dyDescent="0.25">
      <c r="A2902" s="1" t="s">
        <v>4021</v>
      </c>
      <c r="B2902" s="2">
        <v>38679</v>
      </c>
      <c r="C2902" s="30">
        <f>YEAR(IMDB4[[#This Row],[Release Date]])</f>
        <v>2005</v>
      </c>
      <c r="D2902" s="30" t="str">
        <f>FLOOR(IMDB4[[#This Row],[Year]],10)&amp;"s"</f>
        <v>2000s</v>
      </c>
      <c r="E2902" s="1" t="s">
        <v>1</v>
      </c>
      <c r="F2902" s="1" t="s">
        <v>91</v>
      </c>
      <c r="G2902" s="1" t="s">
        <v>3</v>
      </c>
      <c r="H2902" s="1" t="s">
        <v>338</v>
      </c>
      <c r="I2902" s="1" t="s">
        <v>92</v>
      </c>
      <c r="J2902" s="1" t="s">
        <v>4022</v>
      </c>
      <c r="K2902" s="1" t="s">
        <v>4023</v>
      </c>
      <c r="L2902" s="30">
        <v>654</v>
      </c>
      <c r="M2902" s="30">
        <v>1876</v>
      </c>
      <c r="N2902" s="30">
        <v>0</v>
      </c>
      <c r="O2902" s="30">
        <v>0</v>
      </c>
      <c r="P2902" s="27">
        <v>6.2</v>
      </c>
      <c r="Q2902" s="30">
        <v>252</v>
      </c>
      <c r="R2902" s="30">
        <v>97</v>
      </c>
      <c r="S2902" s="9">
        <v>20433940</v>
      </c>
      <c r="T2902" s="9">
        <v>15000000</v>
      </c>
      <c r="U2902" s="9">
        <f>IMDB4[[#This Row],[Gross Revenue]]-IMDB4[[#This Row],[Budget]]</f>
        <v>5433940</v>
      </c>
      <c r="V2902" s="9" t="str">
        <f>IF(IMDB4[[#This Row],[Profit]]&gt;0,"Hit","Flop")</f>
        <v>Hit</v>
      </c>
      <c r="W2902" s="9" t="str" cm="1">
        <f t="array" ref="W2902">_xlfn.IFS(IMDB4[[#This Row],[IMDb Score (1-10)]]&gt;=8,"Excellent",IMDB4[[#This Row],[IMDb Score (1-10)]]&gt;=7,"Good",IMDB4[[#This Row],[IMDb Score (1-10)]]&gt;=5,"Average",TRUE,"Poor")</f>
        <v>Average</v>
      </c>
      <c r="X2902" s="9" t="str">
        <f>IF(IMDB4[[#This Row],[Duration (min)]]&lt;90,"Short",IF(IMDB4[[#This Row],[Duration (min)]]&lt;=120,"Medium", "Long"))</f>
        <v>Medium</v>
      </c>
    </row>
    <row r="2903" spans="1:24" x14ac:dyDescent="0.25">
      <c r="A2903" s="1" t="s">
        <v>818</v>
      </c>
      <c r="B2903" s="2">
        <v>33023</v>
      </c>
      <c r="C2903" s="30">
        <f>YEAR(IMDB4[[#This Row],[Release Date]])</f>
        <v>1990</v>
      </c>
      <c r="D2903" s="30" t="str">
        <f>FLOOR(IMDB4[[#This Row],[Year]],10)&amp;"s"</f>
        <v>1990s</v>
      </c>
      <c r="E2903" s="1" t="s">
        <v>32</v>
      </c>
      <c r="F2903" s="1" t="s">
        <v>20</v>
      </c>
      <c r="G2903" s="1" t="s">
        <v>3</v>
      </c>
      <c r="H2903" s="1" t="s">
        <v>4</v>
      </c>
      <c r="I2903" s="1" t="s">
        <v>132</v>
      </c>
      <c r="J2903" s="1" t="s">
        <v>819</v>
      </c>
      <c r="K2903" s="1" t="s">
        <v>820</v>
      </c>
      <c r="L2903" s="30">
        <v>651</v>
      </c>
      <c r="M2903" s="30">
        <v>3119</v>
      </c>
      <c r="N2903" s="30">
        <v>31</v>
      </c>
      <c r="O2903" s="30">
        <v>11000</v>
      </c>
      <c r="P2903" s="27">
        <v>7.1</v>
      </c>
      <c r="Q2903" s="30">
        <v>132</v>
      </c>
      <c r="R2903" s="30">
        <v>96</v>
      </c>
      <c r="S2903" s="9">
        <v>16667084</v>
      </c>
      <c r="T2903" s="9">
        <v>11000000</v>
      </c>
      <c r="U2903" s="9">
        <f>IMDB4[[#This Row],[Gross Revenue]]-IMDB4[[#This Row],[Budget]]</f>
        <v>5667084</v>
      </c>
      <c r="V2903" s="9" t="str">
        <f>IF(IMDB4[[#This Row],[Profit]]&gt;0,"Hit","Flop")</f>
        <v>Hit</v>
      </c>
      <c r="W2903" s="9" t="str" cm="1">
        <f t="array" ref="W2903">_xlfn.IFS(IMDB4[[#This Row],[IMDb Score (1-10)]]&gt;=8,"Excellent",IMDB4[[#This Row],[IMDb Score (1-10)]]&gt;=7,"Good",IMDB4[[#This Row],[IMDb Score (1-10)]]&gt;=5,"Average",TRUE,"Poor")</f>
        <v>Good</v>
      </c>
      <c r="X2903" s="9" t="str">
        <f>IF(IMDB4[[#This Row],[Duration (min)]]&lt;90,"Short",IF(IMDB4[[#This Row],[Duration (min)]]&lt;=120,"Medium", "Long"))</f>
        <v>Medium</v>
      </c>
    </row>
    <row r="2904" spans="1:24" x14ac:dyDescent="0.25">
      <c r="A2904" s="1" t="s">
        <v>3273</v>
      </c>
      <c r="B2904" s="2">
        <v>37759</v>
      </c>
      <c r="C2904" s="30">
        <f>YEAR(IMDB4[[#This Row],[Release Date]])</f>
        <v>2003</v>
      </c>
      <c r="D2904" s="30" t="str">
        <f>FLOOR(IMDB4[[#This Row],[Year]],10)&amp;"s"</f>
        <v>2000s</v>
      </c>
      <c r="E2904" s="1" t="s">
        <v>32</v>
      </c>
      <c r="F2904" s="1" t="s">
        <v>20</v>
      </c>
      <c r="G2904" s="1" t="s">
        <v>3</v>
      </c>
      <c r="H2904" s="1" t="s">
        <v>4</v>
      </c>
      <c r="I2904" s="1" t="s">
        <v>132</v>
      </c>
      <c r="J2904" s="1" t="s">
        <v>3274</v>
      </c>
      <c r="K2904" s="1" t="s">
        <v>2478</v>
      </c>
      <c r="L2904" s="30">
        <v>651</v>
      </c>
      <c r="M2904" s="30">
        <v>2698</v>
      </c>
      <c r="N2904" s="30">
        <v>13</v>
      </c>
      <c r="O2904" s="30">
        <v>401</v>
      </c>
      <c r="P2904" s="27">
        <v>5.6</v>
      </c>
      <c r="Q2904" s="30">
        <v>81</v>
      </c>
      <c r="R2904" s="30">
        <v>101</v>
      </c>
      <c r="S2904" s="9">
        <v>15408822</v>
      </c>
      <c r="T2904" s="9">
        <v>20000000</v>
      </c>
      <c r="U2904" s="9">
        <f>IMDB4[[#This Row],[Gross Revenue]]-IMDB4[[#This Row],[Budget]]</f>
        <v>-4591178</v>
      </c>
      <c r="V2904" s="9" t="str">
        <f>IF(IMDB4[[#This Row],[Profit]]&gt;0,"Hit","Flop")</f>
        <v>Flop</v>
      </c>
      <c r="W2904" s="9" t="str" cm="1">
        <f t="array" ref="W2904">_xlfn.IFS(IMDB4[[#This Row],[IMDb Score (1-10)]]&gt;=8,"Excellent",IMDB4[[#This Row],[IMDb Score (1-10)]]&gt;=7,"Good",IMDB4[[#This Row],[IMDb Score (1-10)]]&gt;=5,"Average",TRUE,"Poor")</f>
        <v>Average</v>
      </c>
      <c r="X2904" s="9" t="str">
        <f>IF(IMDB4[[#This Row],[Duration (min)]]&lt;90,"Short",IF(IMDB4[[#This Row],[Duration (min)]]&lt;=120,"Medium", "Long"))</f>
        <v>Medium</v>
      </c>
    </row>
    <row r="2905" spans="1:24" x14ac:dyDescent="0.25">
      <c r="A2905" s="1" t="s">
        <v>1539</v>
      </c>
      <c r="B2905" s="2">
        <v>35660</v>
      </c>
      <c r="C2905" s="30">
        <f>YEAR(IMDB4[[#This Row],[Release Date]])</f>
        <v>1997</v>
      </c>
      <c r="D2905" s="30" t="str">
        <f>FLOOR(IMDB4[[#This Row],[Year]],10)&amp;"s"</f>
        <v>1990s</v>
      </c>
      <c r="E2905" s="1" t="s">
        <v>32</v>
      </c>
      <c r="F2905" s="1" t="s">
        <v>77</v>
      </c>
      <c r="G2905" s="1" t="s">
        <v>3</v>
      </c>
      <c r="H2905" s="1" t="s">
        <v>4</v>
      </c>
      <c r="I2905" s="1" t="s">
        <v>132</v>
      </c>
      <c r="J2905" s="1" t="s">
        <v>1540</v>
      </c>
      <c r="K2905" s="1" t="s">
        <v>460</v>
      </c>
      <c r="L2905" s="30">
        <v>650</v>
      </c>
      <c r="M2905" s="30">
        <v>1569</v>
      </c>
      <c r="N2905" s="30">
        <v>79</v>
      </c>
      <c r="O2905" s="30">
        <v>0</v>
      </c>
      <c r="P2905" s="27">
        <v>5.8</v>
      </c>
      <c r="Q2905" s="30">
        <v>93</v>
      </c>
      <c r="R2905" s="30">
        <v>108</v>
      </c>
      <c r="S2905" s="9">
        <v>67155742</v>
      </c>
      <c r="T2905" s="9">
        <v>116000000</v>
      </c>
      <c r="U2905" s="9">
        <f>IMDB4[[#This Row],[Gross Revenue]]-IMDB4[[#This Row],[Budget]]</f>
        <v>-48844258</v>
      </c>
      <c r="V2905" s="9" t="str">
        <f>IF(IMDB4[[#This Row],[Profit]]&gt;0,"Hit","Flop")</f>
        <v>Flop</v>
      </c>
      <c r="W2905" s="9" t="str" cm="1">
        <f t="array" ref="W2905">_xlfn.IFS(IMDB4[[#This Row],[IMDb Score (1-10)]]&gt;=8,"Excellent",IMDB4[[#This Row],[IMDb Score (1-10)]]&gt;=7,"Good",IMDB4[[#This Row],[IMDb Score (1-10)]]&gt;=5,"Average",TRUE,"Poor")</f>
        <v>Average</v>
      </c>
      <c r="X2905" s="9" t="str">
        <f>IF(IMDB4[[#This Row],[Duration (min)]]&lt;90,"Short",IF(IMDB4[[#This Row],[Duration (min)]]&lt;=120,"Medium", "Long"))</f>
        <v>Medium</v>
      </c>
    </row>
    <row r="2906" spans="1:24" x14ac:dyDescent="0.25">
      <c r="A2906" s="1" t="s">
        <v>4738</v>
      </c>
      <c r="B2906" s="2">
        <v>39256</v>
      </c>
      <c r="C2906" s="30">
        <f>YEAR(IMDB4[[#This Row],[Release Date]])</f>
        <v>2007</v>
      </c>
      <c r="D2906" s="30" t="str">
        <f>FLOOR(IMDB4[[#This Row],[Year]],10)&amp;"s"</f>
        <v>2000s</v>
      </c>
      <c r="E2906" s="1" t="s">
        <v>32</v>
      </c>
      <c r="F2906" s="1" t="s">
        <v>77</v>
      </c>
      <c r="G2906" s="1" t="s">
        <v>3</v>
      </c>
      <c r="H2906" s="1" t="s">
        <v>4</v>
      </c>
      <c r="I2906" s="1" t="s">
        <v>92</v>
      </c>
      <c r="J2906" s="1" t="s">
        <v>4739</v>
      </c>
      <c r="K2906" s="1" t="s">
        <v>1912</v>
      </c>
      <c r="L2906" s="30">
        <v>650</v>
      </c>
      <c r="M2906" s="30">
        <v>1640</v>
      </c>
      <c r="N2906" s="30">
        <v>845</v>
      </c>
      <c r="O2906" s="30">
        <v>0</v>
      </c>
      <c r="P2906" s="27">
        <v>7.2</v>
      </c>
      <c r="Q2906" s="30">
        <v>198</v>
      </c>
      <c r="R2906" s="30">
        <v>124</v>
      </c>
      <c r="S2906" s="9">
        <v>46975183</v>
      </c>
      <c r="T2906" s="9">
        <v>61000000</v>
      </c>
      <c r="U2906" s="9">
        <f>IMDB4[[#This Row],[Gross Revenue]]-IMDB4[[#This Row],[Budget]]</f>
        <v>-14024817</v>
      </c>
      <c r="V2906" s="9" t="str">
        <f>IF(IMDB4[[#This Row],[Profit]]&gt;0,"Hit","Flop")</f>
        <v>Flop</v>
      </c>
      <c r="W2906" s="9" t="str" cm="1">
        <f t="array" ref="W2906">_xlfn.IFS(IMDB4[[#This Row],[IMDb Score (1-10)]]&gt;=8,"Excellent",IMDB4[[#This Row],[IMDb Score (1-10)]]&gt;=7,"Good",IMDB4[[#This Row],[IMDb Score (1-10)]]&gt;=5,"Average",TRUE,"Poor")</f>
        <v>Good</v>
      </c>
      <c r="X2906" s="9" t="str">
        <f>IF(IMDB4[[#This Row],[Duration (min)]]&lt;90,"Short",IF(IMDB4[[#This Row],[Duration (min)]]&lt;=120,"Medium", "Long"))</f>
        <v>Long</v>
      </c>
    </row>
    <row r="2907" spans="1:24" x14ac:dyDescent="0.25">
      <c r="A2907" s="1" t="s">
        <v>3209</v>
      </c>
      <c r="B2907" s="2">
        <v>37434</v>
      </c>
      <c r="C2907" s="30">
        <f>YEAR(IMDB4[[#This Row],[Release Date]])</f>
        <v>2002</v>
      </c>
      <c r="D2907" s="30" t="str">
        <f>FLOOR(IMDB4[[#This Row],[Year]],10)&amp;"s"</f>
        <v>2000s</v>
      </c>
      <c r="E2907" s="1" t="s">
        <v>32</v>
      </c>
      <c r="F2907" s="1" t="s">
        <v>9</v>
      </c>
      <c r="G2907" s="1" t="s">
        <v>3</v>
      </c>
      <c r="H2907" s="1" t="s">
        <v>4</v>
      </c>
      <c r="I2907" s="1" t="s">
        <v>132</v>
      </c>
      <c r="J2907" s="1" t="s">
        <v>3210</v>
      </c>
      <c r="K2907" s="1" t="s">
        <v>1978</v>
      </c>
      <c r="L2907" s="30">
        <v>650</v>
      </c>
      <c r="M2907" s="30">
        <v>1651</v>
      </c>
      <c r="N2907" s="30">
        <v>89</v>
      </c>
      <c r="O2907" s="30">
        <v>0</v>
      </c>
      <c r="P2907" s="27">
        <v>6.5</v>
      </c>
      <c r="Q2907" s="30">
        <v>166</v>
      </c>
      <c r="R2907" s="30">
        <v>119</v>
      </c>
      <c r="S2907" s="9">
        <v>35228696</v>
      </c>
      <c r="T2907" s="9">
        <v>32000000</v>
      </c>
      <c r="U2907" s="9">
        <f>IMDB4[[#This Row],[Gross Revenue]]-IMDB4[[#This Row],[Budget]]</f>
        <v>3228696</v>
      </c>
      <c r="V2907" s="9" t="str">
        <f>IF(IMDB4[[#This Row],[Profit]]&gt;0,"Hit","Flop")</f>
        <v>Hit</v>
      </c>
      <c r="W2907" s="9" t="str" cm="1">
        <f t="array" ref="W2907">_xlfn.IFS(IMDB4[[#This Row],[IMDb Score (1-10)]]&gt;=8,"Excellent",IMDB4[[#This Row],[IMDb Score (1-10)]]&gt;=7,"Good",IMDB4[[#This Row],[IMDb Score (1-10)]]&gt;=5,"Average",TRUE,"Poor")</f>
        <v>Average</v>
      </c>
      <c r="X2907" s="9" t="str">
        <f>IF(IMDB4[[#This Row],[Duration (min)]]&lt;90,"Short",IF(IMDB4[[#This Row],[Duration (min)]]&lt;=120,"Medium", "Long"))</f>
        <v>Medium</v>
      </c>
    </row>
    <row r="2908" spans="1:24" x14ac:dyDescent="0.25">
      <c r="A2908" s="1" t="s">
        <v>98</v>
      </c>
      <c r="B2908" s="2">
        <v>22977</v>
      </c>
      <c r="C2908" s="30">
        <f>YEAR(IMDB4[[#This Row],[Release Date]])</f>
        <v>1962</v>
      </c>
      <c r="D2908" s="30" t="str">
        <f>FLOOR(IMDB4[[#This Row],[Year]],10)&amp;"s"</f>
        <v>1960s</v>
      </c>
      <c r="E2908" s="1" t="s">
        <v>32</v>
      </c>
      <c r="F2908" s="1" t="s">
        <v>77</v>
      </c>
      <c r="G2908" s="1" t="s">
        <v>3</v>
      </c>
      <c r="H2908" s="1" t="s">
        <v>83</v>
      </c>
      <c r="I2908" s="1" t="s">
        <v>25</v>
      </c>
      <c r="J2908" s="1" t="s">
        <v>99</v>
      </c>
      <c r="K2908" s="1" t="s">
        <v>100</v>
      </c>
      <c r="L2908" s="30">
        <v>650</v>
      </c>
      <c r="M2908" s="30">
        <v>1421</v>
      </c>
      <c r="N2908" s="30">
        <v>92</v>
      </c>
      <c r="O2908" s="30">
        <v>5000</v>
      </c>
      <c r="P2908" s="27">
        <v>7.3</v>
      </c>
      <c r="Q2908" s="30">
        <v>184</v>
      </c>
      <c r="R2908" s="30">
        <v>110</v>
      </c>
      <c r="S2908" s="9">
        <v>16067035</v>
      </c>
      <c r="T2908" s="9">
        <v>1100000</v>
      </c>
      <c r="U2908" s="9">
        <f>IMDB4[[#This Row],[Gross Revenue]]-IMDB4[[#This Row],[Budget]]</f>
        <v>14967035</v>
      </c>
      <c r="V2908" s="9" t="str">
        <f>IF(IMDB4[[#This Row],[Profit]]&gt;0,"Hit","Flop")</f>
        <v>Hit</v>
      </c>
      <c r="W2908" s="9" t="str" cm="1">
        <f t="array" ref="W2908">_xlfn.IFS(IMDB4[[#This Row],[IMDb Score (1-10)]]&gt;=8,"Excellent",IMDB4[[#This Row],[IMDb Score (1-10)]]&gt;=7,"Good",IMDB4[[#This Row],[IMDb Score (1-10)]]&gt;=5,"Average",TRUE,"Poor")</f>
        <v>Good</v>
      </c>
      <c r="X2908" s="9" t="str">
        <f>IF(IMDB4[[#This Row],[Duration (min)]]&lt;90,"Short",IF(IMDB4[[#This Row],[Duration (min)]]&lt;=120,"Medium", "Long"))</f>
        <v>Medium</v>
      </c>
    </row>
    <row r="2909" spans="1:24" x14ac:dyDescent="0.25">
      <c r="A2909" s="1" t="s">
        <v>3783</v>
      </c>
      <c r="B2909" s="2">
        <v>37997</v>
      </c>
      <c r="C2909" s="30">
        <f>YEAR(IMDB4[[#This Row],[Release Date]])</f>
        <v>2004</v>
      </c>
      <c r="D2909" s="30" t="str">
        <f>FLOOR(IMDB4[[#This Row],[Year]],10)&amp;"s"</f>
        <v>2000s</v>
      </c>
      <c r="E2909" s="1" t="s">
        <v>32</v>
      </c>
      <c r="F2909" s="1" t="s">
        <v>20</v>
      </c>
      <c r="G2909" s="1" t="s">
        <v>3</v>
      </c>
      <c r="H2909" s="1" t="s">
        <v>11</v>
      </c>
      <c r="I2909" s="1" t="s">
        <v>84</v>
      </c>
      <c r="J2909" s="1" t="s">
        <v>3784</v>
      </c>
      <c r="K2909" s="1" t="s">
        <v>340</v>
      </c>
      <c r="L2909" s="30">
        <v>650</v>
      </c>
      <c r="M2909" s="30">
        <v>1343</v>
      </c>
      <c r="N2909" s="30">
        <v>84</v>
      </c>
      <c r="O2909" s="30">
        <v>0</v>
      </c>
      <c r="P2909" s="27">
        <v>1.9</v>
      </c>
      <c r="Q2909" s="30">
        <v>32</v>
      </c>
      <c r="R2909" s="30">
        <v>88</v>
      </c>
      <c r="S2909" s="9">
        <v>9109322</v>
      </c>
      <c r="T2909" s="9">
        <v>20000000</v>
      </c>
      <c r="U2909" s="9">
        <f>IMDB4[[#This Row],[Gross Revenue]]-IMDB4[[#This Row],[Budget]]</f>
        <v>-10890678</v>
      </c>
      <c r="V2909" s="9" t="str">
        <f>IF(IMDB4[[#This Row],[Profit]]&gt;0,"Hit","Flop")</f>
        <v>Flop</v>
      </c>
      <c r="W2909" s="9" t="str" cm="1">
        <f t="array" ref="W2909">_xlfn.IFS(IMDB4[[#This Row],[IMDb Score (1-10)]]&gt;=8,"Excellent",IMDB4[[#This Row],[IMDb Score (1-10)]]&gt;=7,"Good",IMDB4[[#This Row],[IMDb Score (1-10)]]&gt;=5,"Average",TRUE,"Poor")</f>
        <v>Poor</v>
      </c>
      <c r="X2909" s="9" t="str">
        <f>IF(IMDB4[[#This Row],[Duration (min)]]&lt;90,"Short",IF(IMDB4[[#This Row],[Duration (min)]]&lt;=120,"Medium", "Long"))</f>
        <v>Short</v>
      </c>
    </row>
    <row r="2910" spans="1:24" x14ac:dyDescent="0.25">
      <c r="A2910" s="1" t="s">
        <v>1268</v>
      </c>
      <c r="B2910" s="2">
        <v>34896</v>
      </c>
      <c r="C2910" s="30">
        <f>YEAR(IMDB4[[#This Row],[Release Date]])</f>
        <v>1995</v>
      </c>
      <c r="D2910" s="30" t="str">
        <f>FLOOR(IMDB4[[#This Row],[Year]],10)&amp;"s"</f>
        <v>1990s</v>
      </c>
      <c r="E2910" s="1" t="s">
        <v>32</v>
      </c>
      <c r="F2910" s="1" t="s">
        <v>77</v>
      </c>
      <c r="G2910" s="1" t="s">
        <v>3</v>
      </c>
      <c r="H2910" s="1" t="s">
        <v>4</v>
      </c>
      <c r="I2910" s="1" t="s">
        <v>132</v>
      </c>
      <c r="J2910" s="1" t="s">
        <v>1269</v>
      </c>
      <c r="K2910" s="1" t="s">
        <v>1270</v>
      </c>
      <c r="L2910" s="30">
        <v>649</v>
      </c>
      <c r="M2910" s="30">
        <v>1725</v>
      </c>
      <c r="N2910" s="30">
        <v>34</v>
      </c>
      <c r="O2910" s="30">
        <v>0</v>
      </c>
      <c r="P2910" s="27">
        <v>5.8</v>
      </c>
      <c r="Q2910" s="30">
        <v>53</v>
      </c>
      <c r="R2910" s="30">
        <v>114</v>
      </c>
      <c r="S2910" s="9">
        <v>50728000</v>
      </c>
      <c r="T2910" s="9">
        <v>22000000</v>
      </c>
      <c r="U2910" s="9">
        <f>IMDB4[[#This Row],[Gross Revenue]]-IMDB4[[#This Row],[Budget]]</f>
        <v>28728000</v>
      </c>
      <c r="V2910" s="9" t="str">
        <f>IF(IMDB4[[#This Row],[Profit]]&gt;0,"Hit","Flop")</f>
        <v>Hit</v>
      </c>
      <c r="W2910" s="9" t="str" cm="1">
        <f t="array" ref="W2910">_xlfn.IFS(IMDB4[[#This Row],[IMDb Score (1-10)]]&gt;=8,"Excellent",IMDB4[[#This Row],[IMDb Score (1-10)]]&gt;=7,"Good",IMDB4[[#This Row],[IMDb Score (1-10)]]&gt;=5,"Average",TRUE,"Poor")</f>
        <v>Average</v>
      </c>
      <c r="X2910" s="9" t="str">
        <f>IF(IMDB4[[#This Row],[Duration (min)]]&lt;90,"Short",IF(IMDB4[[#This Row],[Duration (min)]]&lt;=120,"Medium", "Long"))</f>
        <v>Medium</v>
      </c>
    </row>
    <row r="2911" spans="1:24" x14ac:dyDescent="0.25">
      <c r="A2911" s="1" t="s">
        <v>3948</v>
      </c>
      <c r="B2911" s="2">
        <v>38540</v>
      </c>
      <c r="C2911" s="30">
        <f>YEAR(IMDB4[[#This Row],[Release Date]])</f>
        <v>2005</v>
      </c>
      <c r="D2911" s="30" t="str">
        <f>FLOOR(IMDB4[[#This Row],[Year]],10)&amp;"s"</f>
        <v>2000s</v>
      </c>
      <c r="E2911" s="1" t="s">
        <v>32</v>
      </c>
      <c r="F2911" s="1" t="s">
        <v>9</v>
      </c>
      <c r="G2911" s="1" t="s">
        <v>3</v>
      </c>
      <c r="H2911" s="1" t="s">
        <v>4</v>
      </c>
      <c r="I2911" s="1" t="s">
        <v>84</v>
      </c>
      <c r="J2911" s="1" t="s">
        <v>1269</v>
      </c>
      <c r="K2911" s="1" t="s">
        <v>3949</v>
      </c>
      <c r="L2911" s="30">
        <v>649</v>
      </c>
      <c r="M2911" s="30">
        <v>1400</v>
      </c>
      <c r="N2911" s="30">
        <v>61</v>
      </c>
      <c r="O2911" s="30">
        <v>0</v>
      </c>
      <c r="P2911" s="27">
        <v>6.9</v>
      </c>
      <c r="Q2911" s="30">
        <v>75</v>
      </c>
      <c r="R2911" s="30">
        <v>98</v>
      </c>
      <c r="S2911" s="9">
        <v>32701088</v>
      </c>
      <c r="T2911" s="9">
        <v>32000000</v>
      </c>
      <c r="U2911" s="9">
        <f>IMDB4[[#This Row],[Gross Revenue]]-IMDB4[[#This Row],[Budget]]</f>
        <v>701088</v>
      </c>
      <c r="V2911" s="9" t="str">
        <f>IF(IMDB4[[#This Row],[Profit]]&gt;0,"Hit","Flop")</f>
        <v>Hit</v>
      </c>
      <c r="W2911" s="9" t="str" cm="1">
        <f t="array" ref="W2911">_xlfn.IFS(IMDB4[[#This Row],[IMDb Score (1-10)]]&gt;=8,"Excellent",IMDB4[[#This Row],[IMDb Score (1-10)]]&gt;=7,"Good",IMDB4[[#This Row],[IMDb Score (1-10)]]&gt;=5,"Average",TRUE,"Poor")</f>
        <v>Average</v>
      </c>
      <c r="X2911" s="9" t="str">
        <f>IF(IMDB4[[#This Row],[Duration (min)]]&lt;90,"Short",IF(IMDB4[[#This Row],[Duration (min)]]&lt;=120,"Medium", "Long"))</f>
        <v>Medium</v>
      </c>
    </row>
    <row r="2912" spans="1:24" x14ac:dyDescent="0.25">
      <c r="A2912" s="1" t="s">
        <v>3461</v>
      </c>
      <c r="B2912" s="2">
        <v>37785</v>
      </c>
      <c r="C2912" s="30">
        <f>YEAR(IMDB4[[#This Row],[Release Date]])</f>
        <v>2003</v>
      </c>
      <c r="D2912" s="30" t="str">
        <f>FLOOR(IMDB4[[#This Row],[Year]],10)&amp;"s"</f>
        <v>2000s</v>
      </c>
      <c r="E2912" s="1" t="s">
        <v>32</v>
      </c>
      <c r="F2912" s="1" t="s">
        <v>77</v>
      </c>
      <c r="G2912" s="1" t="s">
        <v>3</v>
      </c>
      <c r="H2912" s="1" t="s">
        <v>4</v>
      </c>
      <c r="I2912" s="1" t="s">
        <v>92</v>
      </c>
      <c r="J2912" s="1" t="s">
        <v>1918</v>
      </c>
      <c r="K2912" s="1" t="s">
        <v>1514</v>
      </c>
      <c r="L2912" s="30">
        <v>648</v>
      </c>
      <c r="M2912" s="30">
        <v>1769</v>
      </c>
      <c r="N2912" s="30">
        <v>84</v>
      </c>
      <c r="O2912" s="30">
        <v>0</v>
      </c>
      <c r="P2912" s="27">
        <v>6.4</v>
      </c>
      <c r="Q2912" s="30">
        <v>280</v>
      </c>
      <c r="R2912" s="30">
        <v>109</v>
      </c>
      <c r="S2912" s="9">
        <v>150350192</v>
      </c>
      <c r="T2912" s="9">
        <v>200000000</v>
      </c>
      <c r="U2912" s="9">
        <f>IMDB4[[#This Row],[Gross Revenue]]-IMDB4[[#This Row],[Budget]]</f>
        <v>-49649808</v>
      </c>
      <c r="V2912" s="9" t="str">
        <f>IF(IMDB4[[#This Row],[Profit]]&gt;0,"Hit","Flop")</f>
        <v>Flop</v>
      </c>
      <c r="W2912" s="9" t="str" cm="1">
        <f t="array" ref="W2912">_xlfn.IFS(IMDB4[[#This Row],[IMDb Score (1-10)]]&gt;=8,"Excellent",IMDB4[[#This Row],[IMDb Score (1-10)]]&gt;=7,"Good",IMDB4[[#This Row],[IMDb Score (1-10)]]&gt;=5,"Average",TRUE,"Poor")</f>
        <v>Average</v>
      </c>
      <c r="X2912" s="9" t="str">
        <f>IF(IMDB4[[#This Row],[Duration (min)]]&lt;90,"Short",IF(IMDB4[[#This Row],[Duration (min)]]&lt;=120,"Medium", "Long"))</f>
        <v>Medium</v>
      </c>
    </row>
    <row r="2913" spans="1:24" x14ac:dyDescent="0.25">
      <c r="A2913" s="1" t="s">
        <v>1917</v>
      </c>
      <c r="B2913" s="2">
        <v>35796</v>
      </c>
      <c r="C2913" s="30">
        <f>YEAR(IMDB4[[#This Row],[Release Date]])</f>
        <v>1998</v>
      </c>
      <c r="D2913" s="30" t="str">
        <f>FLOOR(IMDB4[[#This Row],[Year]],10)&amp;"s"</f>
        <v>1990s</v>
      </c>
      <c r="E2913" s="1" t="s">
        <v>32</v>
      </c>
      <c r="F2913" s="1" t="s">
        <v>9</v>
      </c>
      <c r="G2913" s="1" t="s">
        <v>3</v>
      </c>
      <c r="H2913" s="1" t="s">
        <v>4</v>
      </c>
      <c r="I2913" s="1" t="s">
        <v>92</v>
      </c>
      <c r="J2913" s="1" t="s">
        <v>1918</v>
      </c>
      <c r="K2913" s="1" t="s">
        <v>1919</v>
      </c>
      <c r="L2913" s="30">
        <v>648</v>
      </c>
      <c r="M2913" s="30">
        <v>1937</v>
      </c>
      <c r="N2913" s="30">
        <v>0</v>
      </c>
      <c r="O2913" s="30">
        <v>0</v>
      </c>
      <c r="P2913" s="27">
        <v>7.6</v>
      </c>
      <c r="Q2913" s="30">
        <v>156</v>
      </c>
      <c r="R2913" s="30">
        <v>215</v>
      </c>
      <c r="S2913" s="9">
        <v>36385763</v>
      </c>
      <c r="T2913" s="9">
        <v>52000000</v>
      </c>
      <c r="U2913" s="9">
        <f>IMDB4[[#This Row],[Gross Revenue]]-IMDB4[[#This Row],[Budget]]</f>
        <v>-15614237</v>
      </c>
      <c r="V2913" s="9" t="str">
        <f>IF(IMDB4[[#This Row],[Profit]]&gt;0,"Hit","Flop")</f>
        <v>Flop</v>
      </c>
      <c r="W2913" s="9" t="str" cm="1">
        <f t="array" ref="W2913">_xlfn.IFS(IMDB4[[#This Row],[IMDb Score (1-10)]]&gt;=8,"Excellent",IMDB4[[#This Row],[IMDb Score (1-10)]]&gt;=7,"Good",IMDB4[[#This Row],[IMDb Score (1-10)]]&gt;=5,"Average",TRUE,"Poor")</f>
        <v>Good</v>
      </c>
      <c r="X2913" s="9" t="str">
        <f>IF(IMDB4[[#This Row],[Duration (min)]]&lt;90,"Short",IF(IMDB4[[#This Row],[Duration (min)]]&lt;=120,"Medium", "Long"))</f>
        <v>Long</v>
      </c>
    </row>
    <row r="2914" spans="1:24" x14ac:dyDescent="0.25">
      <c r="A2914" s="1" t="s">
        <v>7001</v>
      </c>
      <c r="B2914" s="2">
        <v>42356</v>
      </c>
      <c r="C2914" s="30">
        <f>YEAR(IMDB4[[#This Row],[Release Date]])</f>
        <v>2015</v>
      </c>
      <c r="D2914" s="30" t="str">
        <f>FLOOR(IMDB4[[#This Row],[Year]],10)&amp;"s"</f>
        <v>2010s</v>
      </c>
      <c r="E2914" s="1" t="s">
        <v>32</v>
      </c>
      <c r="F2914" s="1" t="s">
        <v>91</v>
      </c>
      <c r="G2914" s="1" t="s">
        <v>3</v>
      </c>
      <c r="H2914" s="1" t="s">
        <v>4</v>
      </c>
      <c r="I2914" s="1" t="s">
        <v>92</v>
      </c>
      <c r="J2914" s="1" t="s">
        <v>5367</v>
      </c>
      <c r="K2914" s="1" t="s">
        <v>7002</v>
      </c>
      <c r="L2914" s="30">
        <v>648</v>
      </c>
      <c r="M2914" s="30">
        <v>1122</v>
      </c>
      <c r="N2914" s="30">
        <v>22</v>
      </c>
      <c r="O2914" s="30">
        <v>43000</v>
      </c>
      <c r="P2914" s="27">
        <v>6.8</v>
      </c>
      <c r="Q2914" s="30">
        <v>425</v>
      </c>
      <c r="R2914" s="30">
        <v>92</v>
      </c>
      <c r="S2914" s="9">
        <v>25138292</v>
      </c>
      <c r="T2914" s="9">
        <v>3500000</v>
      </c>
      <c r="U2914" s="9">
        <f>IMDB4[[#This Row],[Gross Revenue]]-IMDB4[[#This Row],[Budget]]</f>
        <v>21638292</v>
      </c>
      <c r="V2914" s="9" t="str">
        <f>IF(IMDB4[[#This Row],[Profit]]&gt;0,"Hit","Flop")</f>
        <v>Hit</v>
      </c>
      <c r="W2914" s="9" t="str" cm="1">
        <f t="array" ref="W2914">_xlfn.IFS(IMDB4[[#This Row],[IMDb Score (1-10)]]&gt;=8,"Excellent",IMDB4[[#This Row],[IMDb Score (1-10)]]&gt;=7,"Good",IMDB4[[#This Row],[IMDb Score (1-10)]]&gt;=5,"Average",TRUE,"Poor")</f>
        <v>Average</v>
      </c>
      <c r="X2914" s="9" t="str">
        <f>IF(IMDB4[[#This Row],[Duration (min)]]&lt;90,"Short",IF(IMDB4[[#This Row],[Duration (min)]]&lt;=120,"Medium", "Long"))</f>
        <v>Medium</v>
      </c>
    </row>
    <row r="2915" spans="1:24" x14ac:dyDescent="0.25">
      <c r="A2915" s="1" t="s">
        <v>5366</v>
      </c>
      <c r="B2915" s="2">
        <v>39863</v>
      </c>
      <c r="C2915" s="30">
        <f>YEAR(IMDB4[[#This Row],[Release Date]])</f>
        <v>2009</v>
      </c>
      <c r="D2915" s="30" t="str">
        <f>FLOOR(IMDB4[[#This Row],[Year]],10)&amp;"s"</f>
        <v>2000s</v>
      </c>
      <c r="E2915" s="1" t="s">
        <v>32</v>
      </c>
      <c r="F2915" s="1" t="s">
        <v>91</v>
      </c>
      <c r="G2915" s="1" t="s">
        <v>3</v>
      </c>
      <c r="H2915" s="1" t="s">
        <v>4</v>
      </c>
      <c r="I2915" s="1" t="s">
        <v>92</v>
      </c>
      <c r="J2915" s="1" t="s">
        <v>5367</v>
      </c>
      <c r="K2915" s="1" t="s">
        <v>4023</v>
      </c>
      <c r="L2915" s="30">
        <v>648</v>
      </c>
      <c r="M2915" s="30">
        <v>1951</v>
      </c>
      <c r="N2915" s="30">
        <v>0</v>
      </c>
      <c r="O2915" s="30">
        <v>0</v>
      </c>
      <c r="P2915" s="27">
        <v>5</v>
      </c>
      <c r="Q2915" s="30">
        <v>274</v>
      </c>
      <c r="R2915" s="30">
        <v>90</v>
      </c>
      <c r="S2915" s="9">
        <v>101055</v>
      </c>
      <c r="T2915" s="9">
        <v>4000000</v>
      </c>
      <c r="U2915" s="9">
        <f>IMDB4[[#This Row],[Gross Revenue]]-IMDB4[[#This Row],[Budget]]</f>
        <v>-3898945</v>
      </c>
      <c r="V2915" s="9" t="str">
        <f>IF(IMDB4[[#This Row],[Profit]]&gt;0,"Hit","Flop")</f>
        <v>Flop</v>
      </c>
      <c r="W2915" s="9" t="str" cm="1">
        <f t="array" ref="W2915">_xlfn.IFS(IMDB4[[#This Row],[IMDb Score (1-10)]]&gt;=8,"Excellent",IMDB4[[#This Row],[IMDb Score (1-10)]]&gt;=7,"Good",IMDB4[[#This Row],[IMDb Score (1-10)]]&gt;=5,"Average",TRUE,"Poor")</f>
        <v>Average</v>
      </c>
      <c r="X2915" s="9" t="str">
        <f>IF(IMDB4[[#This Row],[Duration (min)]]&lt;90,"Short",IF(IMDB4[[#This Row],[Duration (min)]]&lt;=120,"Medium", "Long"))</f>
        <v>Medium</v>
      </c>
    </row>
    <row r="2916" spans="1:24" x14ac:dyDescent="0.25">
      <c r="A2916" s="1" t="s">
        <v>2953</v>
      </c>
      <c r="B2916" s="2">
        <v>37423</v>
      </c>
      <c r="C2916" s="30">
        <f>YEAR(IMDB4[[#This Row],[Release Date]])</f>
        <v>2002</v>
      </c>
      <c r="D2916" s="30" t="str">
        <f>FLOOR(IMDB4[[#This Row],[Year]],10)&amp;"s"</f>
        <v>2000s</v>
      </c>
      <c r="E2916" s="1" t="s">
        <v>32</v>
      </c>
      <c r="F2916" s="1" t="s">
        <v>77</v>
      </c>
      <c r="G2916" s="1" t="s">
        <v>3</v>
      </c>
      <c r="H2916" s="1" t="s">
        <v>4</v>
      </c>
      <c r="I2916" s="1" t="s">
        <v>132</v>
      </c>
      <c r="J2916" s="1" t="s">
        <v>2954</v>
      </c>
      <c r="K2916" s="1" t="s">
        <v>1507</v>
      </c>
      <c r="L2916" s="30">
        <v>645</v>
      </c>
      <c r="M2916" s="30">
        <v>2725</v>
      </c>
      <c r="N2916" s="30">
        <v>116</v>
      </c>
      <c r="O2916" s="30">
        <v>0</v>
      </c>
      <c r="P2916" s="27">
        <v>6.2</v>
      </c>
      <c r="Q2916" s="30">
        <v>194</v>
      </c>
      <c r="R2916" s="30">
        <v>94</v>
      </c>
      <c r="S2916" s="9">
        <v>213079163</v>
      </c>
      <c r="T2916" s="9">
        <v>63000000</v>
      </c>
      <c r="U2916" s="9">
        <f>IMDB4[[#This Row],[Gross Revenue]]-IMDB4[[#This Row],[Budget]]</f>
        <v>150079163</v>
      </c>
      <c r="V2916" s="9" t="str">
        <f>IF(IMDB4[[#This Row],[Profit]]&gt;0,"Hit","Flop")</f>
        <v>Hit</v>
      </c>
      <c r="W2916" s="9" t="str" cm="1">
        <f t="array" ref="W2916">_xlfn.IFS(IMDB4[[#This Row],[IMDb Score (1-10)]]&gt;=8,"Excellent",IMDB4[[#This Row],[IMDb Score (1-10)]]&gt;=7,"Good",IMDB4[[#This Row],[IMDb Score (1-10)]]&gt;=5,"Average",TRUE,"Poor")</f>
        <v>Average</v>
      </c>
      <c r="X2916" s="9" t="str">
        <f>IF(IMDB4[[#This Row],[Duration (min)]]&lt;90,"Short",IF(IMDB4[[#This Row],[Duration (min)]]&lt;=120,"Medium", "Long"))</f>
        <v>Medium</v>
      </c>
    </row>
    <row r="2917" spans="1:24" x14ac:dyDescent="0.25">
      <c r="A2917" s="1" t="s">
        <v>6505</v>
      </c>
      <c r="B2917" s="2">
        <v>41442</v>
      </c>
      <c r="C2917" s="30">
        <f>YEAR(IMDB4[[#This Row],[Release Date]])</f>
        <v>2013</v>
      </c>
      <c r="D2917" s="30" t="str">
        <f>FLOOR(IMDB4[[#This Row],[Year]],10)&amp;"s"</f>
        <v>2010s</v>
      </c>
      <c r="E2917" s="1" t="s">
        <v>32</v>
      </c>
      <c r="F2917" s="1" t="s">
        <v>77</v>
      </c>
      <c r="G2917" s="1" t="s">
        <v>2327</v>
      </c>
      <c r="H2917" s="1" t="s">
        <v>1130</v>
      </c>
      <c r="I2917" s="1" t="s">
        <v>132</v>
      </c>
      <c r="J2917" s="1" t="s">
        <v>6506</v>
      </c>
      <c r="K2917" s="1" t="s">
        <v>3547</v>
      </c>
      <c r="L2917" s="30">
        <v>643</v>
      </c>
      <c r="M2917" s="30">
        <v>943</v>
      </c>
      <c r="N2917" s="30">
        <v>0</v>
      </c>
      <c r="O2917" s="30">
        <v>13000</v>
      </c>
      <c r="P2917" s="27">
        <v>6.5</v>
      </c>
      <c r="Q2917" s="30">
        <v>273</v>
      </c>
      <c r="R2917" s="30">
        <v>122</v>
      </c>
      <c r="S2917" s="9">
        <v>6594136</v>
      </c>
      <c r="T2917" s="9">
        <v>38600000</v>
      </c>
      <c r="U2917" s="9">
        <f>IMDB4[[#This Row],[Gross Revenue]]-IMDB4[[#This Row],[Budget]]</f>
        <v>-32005864</v>
      </c>
      <c r="V2917" s="9" t="str">
        <f>IF(IMDB4[[#This Row],[Profit]]&gt;0,"Hit","Flop")</f>
        <v>Flop</v>
      </c>
      <c r="W2917" s="9" t="str" cm="1">
        <f t="array" ref="W2917">_xlfn.IFS(IMDB4[[#This Row],[IMDb Score (1-10)]]&gt;=8,"Excellent",IMDB4[[#This Row],[IMDb Score (1-10)]]&gt;=7,"Good",IMDB4[[#This Row],[IMDb Score (1-10)]]&gt;=5,"Average",TRUE,"Poor")</f>
        <v>Average</v>
      </c>
      <c r="X2917" s="9" t="str">
        <f>IF(IMDB4[[#This Row],[Duration (min)]]&lt;90,"Short",IF(IMDB4[[#This Row],[Duration (min)]]&lt;=120,"Medium", "Long"))</f>
        <v>Long</v>
      </c>
    </row>
    <row r="2918" spans="1:24" x14ac:dyDescent="0.25">
      <c r="A2918" s="1" t="s">
        <v>1686</v>
      </c>
      <c r="B2918" s="2">
        <v>35729</v>
      </c>
      <c r="C2918" s="30">
        <f>YEAR(IMDB4[[#This Row],[Release Date]])</f>
        <v>1997</v>
      </c>
      <c r="D2918" s="30" t="str">
        <f>FLOOR(IMDB4[[#This Row],[Year]],10)&amp;"s"</f>
        <v>1990s</v>
      </c>
      <c r="E2918" s="1" t="s">
        <v>32</v>
      </c>
      <c r="F2918" s="1" t="s">
        <v>177</v>
      </c>
      <c r="G2918" s="1" t="s">
        <v>3</v>
      </c>
      <c r="H2918" s="1" t="s">
        <v>4</v>
      </c>
      <c r="I2918" s="1" t="s">
        <v>84</v>
      </c>
      <c r="J2918" s="1" t="s">
        <v>1687</v>
      </c>
      <c r="K2918" s="1" t="s">
        <v>1688</v>
      </c>
      <c r="L2918" s="30">
        <v>643</v>
      </c>
      <c r="M2918" s="30">
        <v>2864</v>
      </c>
      <c r="N2918" s="30">
        <v>3</v>
      </c>
      <c r="O2918" s="30">
        <v>672</v>
      </c>
      <c r="P2918" s="27">
        <v>7</v>
      </c>
      <c r="Q2918" s="30">
        <v>43</v>
      </c>
      <c r="R2918" s="30">
        <v>86</v>
      </c>
      <c r="S2918" s="9">
        <v>617172</v>
      </c>
      <c r="T2918" s="9">
        <v>375000</v>
      </c>
      <c r="U2918" s="9">
        <f>IMDB4[[#This Row],[Gross Revenue]]-IMDB4[[#This Row],[Budget]]</f>
        <v>242172</v>
      </c>
      <c r="V2918" s="9" t="str">
        <f>IF(IMDB4[[#This Row],[Profit]]&gt;0,"Hit","Flop")</f>
        <v>Hit</v>
      </c>
      <c r="W2918" s="9" t="str" cm="1">
        <f t="array" ref="W2918">_xlfn.IFS(IMDB4[[#This Row],[IMDb Score (1-10)]]&gt;=8,"Excellent",IMDB4[[#This Row],[IMDb Score (1-10)]]&gt;=7,"Good",IMDB4[[#This Row],[IMDb Score (1-10)]]&gt;=5,"Average",TRUE,"Poor")</f>
        <v>Good</v>
      </c>
      <c r="X2918" s="9" t="str">
        <f>IF(IMDB4[[#This Row],[Duration (min)]]&lt;90,"Short",IF(IMDB4[[#This Row],[Duration (min)]]&lt;=120,"Medium", "Long"))</f>
        <v>Short</v>
      </c>
    </row>
    <row r="2919" spans="1:24" x14ac:dyDescent="0.25">
      <c r="A2919" s="1" t="s">
        <v>5131</v>
      </c>
      <c r="B2919" s="2">
        <v>39528</v>
      </c>
      <c r="C2919" s="30">
        <f>YEAR(IMDB4[[#This Row],[Release Date]])</f>
        <v>2008</v>
      </c>
      <c r="D2919" s="30" t="str">
        <f>FLOOR(IMDB4[[#This Row],[Year]],10)&amp;"s"</f>
        <v>2000s</v>
      </c>
      <c r="E2919" s="1" t="s">
        <v>32</v>
      </c>
      <c r="F2919" s="1" t="s">
        <v>20</v>
      </c>
      <c r="G2919" s="1" t="s">
        <v>3</v>
      </c>
      <c r="H2919" s="1" t="s">
        <v>4</v>
      </c>
      <c r="I2919" s="1" t="s">
        <v>132</v>
      </c>
      <c r="J2919" s="1" t="s">
        <v>5132</v>
      </c>
      <c r="K2919" s="1" t="s">
        <v>5133</v>
      </c>
      <c r="L2919" s="30">
        <v>642</v>
      </c>
      <c r="M2919" s="30">
        <v>1026</v>
      </c>
      <c r="N2919" s="30">
        <v>12</v>
      </c>
      <c r="O2919" s="30">
        <v>0</v>
      </c>
      <c r="P2919" s="27">
        <v>6.1</v>
      </c>
      <c r="Q2919" s="30">
        <v>148</v>
      </c>
      <c r="R2919" s="30">
        <v>101</v>
      </c>
      <c r="S2919" s="9">
        <v>80276912</v>
      </c>
      <c r="T2919" s="9">
        <v>35000000</v>
      </c>
      <c r="U2919" s="9">
        <f>IMDB4[[#This Row],[Gross Revenue]]-IMDB4[[#This Row],[Budget]]</f>
        <v>45276912</v>
      </c>
      <c r="V2919" s="9" t="str">
        <f>IF(IMDB4[[#This Row],[Profit]]&gt;0,"Hit","Flop")</f>
        <v>Hit</v>
      </c>
      <c r="W2919" s="9" t="str" cm="1">
        <f t="array" ref="W2919">_xlfn.IFS(IMDB4[[#This Row],[IMDb Score (1-10)]]&gt;=8,"Excellent",IMDB4[[#This Row],[IMDb Score (1-10)]]&gt;=7,"Good",IMDB4[[#This Row],[IMDb Score (1-10)]]&gt;=5,"Average",TRUE,"Poor")</f>
        <v>Average</v>
      </c>
      <c r="X2919" s="9" t="str">
        <f>IF(IMDB4[[#This Row],[Duration (min)]]&lt;90,"Short",IF(IMDB4[[#This Row],[Duration (min)]]&lt;=120,"Medium", "Long"))</f>
        <v>Medium</v>
      </c>
    </row>
    <row r="2920" spans="1:24" x14ac:dyDescent="0.25">
      <c r="A2920" s="1" t="s">
        <v>865</v>
      </c>
      <c r="B2920" s="2">
        <v>33319</v>
      </c>
      <c r="C2920" s="30">
        <f>YEAR(IMDB4[[#This Row],[Release Date]])</f>
        <v>1991</v>
      </c>
      <c r="D2920" s="30" t="str">
        <f>FLOOR(IMDB4[[#This Row],[Year]],10)&amp;"s"</f>
        <v>1990s</v>
      </c>
      <c r="E2920" s="1" t="s">
        <v>32</v>
      </c>
      <c r="F2920" s="1" t="s">
        <v>77</v>
      </c>
      <c r="G2920" s="1" t="s">
        <v>3</v>
      </c>
      <c r="H2920" s="1" t="s">
        <v>4</v>
      </c>
      <c r="I2920" s="1" t="s">
        <v>84</v>
      </c>
      <c r="J2920" s="1" t="s">
        <v>866</v>
      </c>
      <c r="K2920" s="1" t="s">
        <v>867</v>
      </c>
      <c r="L2920" s="30">
        <v>642</v>
      </c>
      <c r="M2920" s="30">
        <v>2501</v>
      </c>
      <c r="N2920" s="30">
        <v>34</v>
      </c>
      <c r="O2920" s="30">
        <v>0</v>
      </c>
      <c r="P2920" s="27">
        <v>6</v>
      </c>
      <c r="Q2920" s="30">
        <v>68</v>
      </c>
      <c r="R2920" s="30">
        <v>88</v>
      </c>
      <c r="S2920" s="9">
        <v>78656813</v>
      </c>
      <c r="T2920" s="9">
        <v>25000000</v>
      </c>
      <c r="U2920" s="9">
        <f>IMDB4[[#This Row],[Gross Revenue]]-IMDB4[[#This Row],[Budget]]</f>
        <v>53656813</v>
      </c>
      <c r="V2920" s="9" t="str">
        <f>IF(IMDB4[[#This Row],[Profit]]&gt;0,"Hit","Flop")</f>
        <v>Hit</v>
      </c>
      <c r="W2920" s="9" t="str" cm="1">
        <f t="array" ref="W2920">_xlfn.IFS(IMDB4[[#This Row],[IMDb Score (1-10)]]&gt;=8,"Excellent",IMDB4[[#This Row],[IMDb Score (1-10)]]&gt;=7,"Good",IMDB4[[#This Row],[IMDb Score (1-10)]]&gt;=5,"Average",TRUE,"Poor")</f>
        <v>Average</v>
      </c>
      <c r="X2920" s="9" t="str">
        <f>IF(IMDB4[[#This Row],[Duration (min)]]&lt;90,"Short",IF(IMDB4[[#This Row],[Duration (min)]]&lt;=120,"Medium", "Long"))</f>
        <v>Short</v>
      </c>
    </row>
    <row r="2921" spans="1:24" x14ac:dyDescent="0.25">
      <c r="A2921" s="1" t="s">
        <v>616</v>
      </c>
      <c r="B2921" s="2">
        <v>31968</v>
      </c>
      <c r="C2921" s="30">
        <f>YEAR(IMDB4[[#This Row],[Release Date]])</f>
        <v>1987</v>
      </c>
      <c r="D2921" s="30" t="str">
        <f>FLOOR(IMDB4[[#This Row],[Year]],10)&amp;"s"</f>
        <v>1980s</v>
      </c>
      <c r="E2921" s="1" t="s">
        <v>32</v>
      </c>
      <c r="F2921" s="1" t="s">
        <v>20</v>
      </c>
      <c r="G2921" s="1" t="s">
        <v>3</v>
      </c>
      <c r="H2921" s="1" t="s">
        <v>4</v>
      </c>
      <c r="I2921" s="1" t="s">
        <v>84</v>
      </c>
      <c r="J2921" s="1" t="s">
        <v>617</v>
      </c>
      <c r="K2921" s="1" t="s">
        <v>618</v>
      </c>
      <c r="L2921" s="30">
        <v>641</v>
      </c>
      <c r="M2921" s="30">
        <v>1389</v>
      </c>
      <c r="N2921" s="30">
        <v>4</v>
      </c>
      <c r="O2921" s="30">
        <v>491</v>
      </c>
      <c r="P2921" s="27">
        <v>3.2</v>
      </c>
      <c r="Q2921" s="30">
        <v>29</v>
      </c>
      <c r="R2921" s="30">
        <v>95</v>
      </c>
      <c r="S2921" s="9">
        <v>7888703</v>
      </c>
      <c r="T2921" s="9">
        <v>3000000</v>
      </c>
      <c r="U2921" s="9">
        <f>IMDB4[[#This Row],[Gross Revenue]]-IMDB4[[#This Row],[Budget]]</f>
        <v>4888703</v>
      </c>
      <c r="V2921" s="9" t="str">
        <f>IF(IMDB4[[#This Row],[Profit]]&gt;0,"Hit","Flop")</f>
        <v>Hit</v>
      </c>
      <c r="W2921" s="9" t="str" cm="1">
        <f t="array" ref="W2921">_xlfn.IFS(IMDB4[[#This Row],[IMDb Score (1-10)]]&gt;=8,"Excellent",IMDB4[[#This Row],[IMDb Score (1-10)]]&gt;=7,"Good",IMDB4[[#This Row],[IMDb Score (1-10)]]&gt;=5,"Average",TRUE,"Poor")</f>
        <v>Poor</v>
      </c>
      <c r="X2921" s="9" t="str">
        <f>IF(IMDB4[[#This Row],[Duration (min)]]&lt;90,"Short",IF(IMDB4[[#This Row],[Duration (min)]]&lt;=120,"Medium", "Long"))</f>
        <v>Medium</v>
      </c>
    </row>
    <row r="2922" spans="1:24" x14ac:dyDescent="0.25">
      <c r="A2922" s="1" t="s">
        <v>155</v>
      </c>
      <c r="B2922" s="2">
        <v>25532</v>
      </c>
      <c r="C2922" s="30">
        <f>YEAR(IMDB4[[#This Row],[Release Date]])</f>
        <v>1969</v>
      </c>
      <c r="D2922" s="30" t="str">
        <f>FLOOR(IMDB4[[#This Row],[Year]],10)&amp;"s"</f>
        <v>1960s</v>
      </c>
      <c r="E2922" s="1" t="s">
        <v>32</v>
      </c>
      <c r="F2922" s="1" t="s">
        <v>61</v>
      </c>
      <c r="G2922" s="1" t="s">
        <v>3</v>
      </c>
      <c r="H2922" s="1" t="s">
        <v>4</v>
      </c>
      <c r="I2922" s="1" t="s">
        <v>156</v>
      </c>
      <c r="J2922" s="1" t="s">
        <v>157</v>
      </c>
      <c r="K2922" s="1" t="s">
        <v>158</v>
      </c>
      <c r="L2922" s="30">
        <v>640</v>
      </c>
      <c r="M2922" s="30">
        <v>2169</v>
      </c>
      <c r="N2922" s="30">
        <v>131</v>
      </c>
      <c r="O2922" s="30">
        <v>0</v>
      </c>
      <c r="P2922" s="27">
        <v>8.1</v>
      </c>
      <c r="Q2922" s="30">
        <v>130</v>
      </c>
      <c r="R2922" s="30">
        <v>110</v>
      </c>
      <c r="S2922" s="9">
        <v>102308900</v>
      </c>
      <c r="T2922" s="9">
        <v>6000000</v>
      </c>
      <c r="U2922" s="9">
        <f>IMDB4[[#This Row],[Gross Revenue]]-IMDB4[[#This Row],[Budget]]</f>
        <v>96308900</v>
      </c>
      <c r="V2922" s="9" t="str">
        <f>IF(IMDB4[[#This Row],[Profit]]&gt;0,"Hit","Flop")</f>
        <v>Hit</v>
      </c>
      <c r="W2922" s="9" t="str" cm="1">
        <f t="array" ref="W2922">_xlfn.IFS(IMDB4[[#This Row],[IMDb Score (1-10)]]&gt;=8,"Excellent",IMDB4[[#This Row],[IMDb Score (1-10)]]&gt;=7,"Good",IMDB4[[#This Row],[IMDb Score (1-10)]]&gt;=5,"Average",TRUE,"Poor")</f>
        <v>Excellent</v>
      </c>
      <c r="X2922" s="9" t="str">
        <f>IF(IMDB4[[#This Row],[Duration (min)]]&lt;90,"Short",IF(IMDB4[[#This Row],[Duration (min)]]&lt;=120,"Medium", "Long"))</f>
        <v>Medium</v>
      </c>
    </row>
    <row r="2923" spans="1:24" x14ac:dyDescent="0.25">
      <c r="A2923" s="1" t="s">
        <v>6130</v>
      </c>
      <c r="B2923" s="2">
        <v>41156</v>
      </c>
      <c r="C2923" s="30">
        <f>YEAR(IMDB4[[#This Row],[Release Date]])</f>
        <v>2012</v>
      </c>
      <c r="D2923" s="30" t="str">
        <f>FLOOR(IMDB4[[#This Row],[Year]],10)&amp;"s"</f>
        <v>2010s</v>
      </c>
      <c r="E2923" s="1" t="s">
        <v>32</v>
      </c>
      <c r="F2923" s="1" t="s">
        <v>77</v>
      </c>
      <c r="G2923" s="1" t="s">
        <v>3</v>
      </c>
      <c r="H2923" s="1" t="s">
        <v>4</v>
      </c>
      <c r="I2923" s="1" t="s">
        <v>132</v>
      </c>
      <c r="J2923" s="1" t="s">
        <v>6131</v>
      </c>
      <c r="K2923" s="1" t="s">
        <v>3319</v>
      </c>
      <c r="L2923" s="30">
        <v>640</v>
      </c>
      <c r="M2923" s="30">
        <v>1873</v>
      </c>
      <c r="N2923" s="30">
        <v>475</v>
      </c>
      <c r="O2923" s="30">
        <v>24000</v>
      </c>
      <c r="P2923" s="27">
        <v>6.6</v>
      </c>
      <c r="Q2923" s="30">
        <v>462</v>
      </c>
      <c r="R2923" s="30">
        <v>132</v>
      </c>
      <c r="S2923" s="9">
        <v>73058679</v>
      </c>
      <c r="T2923" s="9">
        <v>263700000</v>
      </c>
      <c r="U2923" s="9">
        <f>IMDB4[[#This Row],[Gross Revenue]]-IMDB4[[#This Row],[Budget]]</f>
        <v>-190641321</v>
      </c>
      <c r="V2923" s="9" t="str">
        <f>IF(IMDB4[[#This Row],[Profit]]&gt;0,"Hit","Flop")</f>
        <v>Flop</v>
      </c>
      <c r="W2923" s="9" t="str" cm="1">
        <f t="array" ref="W2923">_xlfn.IFS(IMDB4[[#This Row],[IMDb Score (1-10)]]&gt;=8,"Excellent",IMDB4[[#This Row],[IMDb Score (1-10)]]&gt;=7,"Good",IMDB4[[#This Row],[IMDb Score (1-10)]]&gt;=5,"Average",TRUE,"Poor")</f>
        <v>Average</v>
      </c>
      <c r="X2923" s="9" t="str">
        <f>IF(IMDB4[[#This Row],[Duration (min)]]&lt;90,"Short",IF(IMDB4[[#This Row],[Duration (min)]]&lt;=120,"Medium", "Long"))</f>
        <v>Long</v>
      </c>
    </row>
    <row r="2924" spans="1:24" x14ac:dyDescent="0.25">
      <c r="A2924" s="1" t="s">
        <v>6511</v>
      </c>
      <c r="B2924" s="2">
        <v>41292</v>
      </c>
      <c r="C2924" s="30">
        <f>YEAR(IMDB4[[#This Row],[Release Date]])</f>
        <v>2013</v>
      </c>
      <c r="D2924" s="30" t="str">
        <f>FLOOR(IMDB4[[#This Row],[Year]],10)&amp;"s"</f>
        <v>2010s</v>
      </c>
      <c r="E2924" s="1" t="s">
        <v>32</v>
      </c>
      <c r="F2924" s="1" t="s">
        <v>40</v>
      </c>
      <c r="G2924" s="1" t="s">
        <v>3</v>
      </c>
      <c r="H2924" s="1" t="s">
        <v>4</v>
      </c>
      <c r="I2924" s="1" t="s">
        <v>92</v>
      </c>
      <c r="J2924" s="1" t="s">
        <v>6131</v>
      </c>
      <c r="K2924" s="1" t="s">
        <v>3995</v>
      </c>
      <c r="L2924" s="30">
        <v>640</v>
      </c>
      <c r="M2924" s="30">
        <v>2082</v>
      </c>
      <c r="N2924" s="30">
        <v>0</v>
      </c>
      <c r="O2924" s="30">
        <v>12000</v>
      </c>
      <c r="P2924" s="27">
        <v>5.4</v>
      </c>
      <c r="Q2924" s="30">
        <v>285</v>
      </c>
      <c r="R2924" s="30">
        <v>100</v>
      </c>
      <c r="S2924" s="9">
        <v>7186670</v>
      </c>
      <c r="T2924" s="9">
        <v>6000000</v>
      </c>
      <c r="U2924" s="9">
        <f>IMDB4[[#This Row],[Gross Revenue]]-IMDB4[[#This Row],[Budget]]</f>
        <v>1186670</v>
      </c>
      <c r="V2924" s="9" t="str">
        <f>IF(IMDB4[[#This Row],[Profit]]&gt;0,"Hit","Flop")</f>
        <v>Hit</v>
      </c>
      <c r="W2924" s="9" t="str" cm="1">
        <f t="array" ref="W2924">_xlfn.IFS(IMDB4[[#This Row],[IMDb Score (1-10)]]&gt;=8,"Excellent",IMDB4[[#This Row],[IMDb Score (1-10)]]&gt;=7,"Good",IMDB4[[#This Row],[IMDb Score (1-10)]]&gt;=5,"Average",TRUE,"Poor")</f>
        <v>Average</v>
      </c>
      <c r="X2924" s="9" t="str">
        <f>IF(IMDB4[[#This Row],[Duration (min)]]&lt;90,"Short",IF(IMDB4[[#This Row],[Duration (min)]]&lt;=120,"Medium", "Long"))</f>
        <v>Medium</v>
      </c>
    </row>
    <row r="2925" spans="1:24" x14ac:dyDescent="0.25">
      <c r="A2925" s="1" t="s">
        <v>4302</v>
      </c>
      <c r="B2925" s="2">
        <v>38819</v>
      </c>
      <c r="C2925" s="30">
        <f>YEAR(IMDB4[[#This Row],[Release Date]])</f>
        <v>2006</v>
      </c>
      <c r="D2925" s="30" t="str">
        <f>FLOOR(IMDB4[[#This Row],[Year]],10)&amp;"s"</f>
        <v>2000s</v>
      </c>
      <c r="E2925" s="1" t="s">
        <v>32</v>
      </c>
      <c r="F2925" s="1" t="s">
        <v>20</v>
      </c>
      <c r="G2925" s="1" t="s">
        <v>3</v>
      </c>
      <c r="H2925" s="1" t="s">
        <v>4</v>
      </c>
      <c r="I2925" s="1" t="s">
        <v>132</v>
      </c>
      <c r="J2925" s="1" t="s">
        <v>157</v>
      </c>
      <c r="K2925" s="1" t="s">
        <v>4303</v>
      </c>
      <c r="L2925" s="30">
        <v>640</v>
      </c>
      <c r="M2925" s="30">
        <v>1491</v>
      </c>
      <c r="N2925" s="30">
        <v>0</v>
      </c>
      <c r="O2925" s="30">
        <v>140</v>
      </c>
      <c r="P2925" s="27">
        <v>5.7</v>
      </c>
      <c r="Q2925" s="30">
        <v>18</v>
      </c>
      <c r="R2925" s="30">
        <v>100</v>
      </c>
      <c r="S2925" s="9">
        <v>71904</v>
      </c>
      <c r="T2925" s="9">
        <v>2500000</v>
      </c>
      <c r="U2925" s="9">
        <f>IMDB4[[#This Row],[Gross Revenue]]-IMDB4[[#This Row],[Budget]]</f>
        <v>-2428096</v>
      </c>
      <c r="V2925" s="9" t="str">
        <f>IF(IMDB4[[#This Row],[Profit]]&gt;0,"Hit","Flop")</f>
        <v>Flop</v>
      </c>
      <c r="W2925" s="9" t="str" cm="1">
        <f t="array" ref="W2925">_xlfn.IFS(IMDB4[[#This Row],[IMDb Score (1-10)]]&gt;=8,"Excellent",IMDB4[[#This Row],[IMDb Score (1-10)]]&gt;=7,"Good",IMDB4[[#This Row],[IMDb Score (1-10)]]&gt;=5,"Average",TRUE,"Poor")</f>
        <v>Average</v>
      </c>
      <c r="X2925" s="9" t="str">
        <f>IF(IMDB4[[#This Row],[Duration (min)]]&lt;90,"Short",IF(IMDB4[[#This Row],[Duration (min)]]&lt;=120,"Medium", "Long"))</f>
        <v>Medium</v>
      </c>
    </row>
    <row r="2926" spans="1:24" x14ac:dyDescent="0.25">
      <c r="A2926" s="1" t="s">
        <v>3705</v>
      </c>
      <c r="B2926" s="2">
        <v>38275</v>
      </c>
      <c r="C2926" s="30">
        <f>YEAR(IMDB4[[#This Row],[Release Date]])</f>
        <v>2004</v>
      </c>
      <c r="D2926" s="30" t="str">
        <f>FLOOR(IMDB4[[#This Row],[Year]],10)&amp;"s"</f>
        <v>2000s</v>
      </c>
      <c r="E2926" s="1" t="s">
        <v>32</v>
      </c>
      <c r="F2926" s="1" t="s">
        <v>61</v>
      </c>
      <c r="G2926" s="1" t="s">
        <v>3</v>
      </c>
      <c r="H2926" s="1" t="s">
        <v>4</v>
      </c>
      <c r="I2926" s="1" t="s">
        <v>84</v>
      </c>
      <c r="J2926" s="1" t="s">
        <v>3706</v>
      </c>
      <c r="K2926" s="1" t="s">
        <v>2252</v>
      </c>
      <c r="L2926" s="30">
        <v>639</v>
      </c>
      <c r="M2926" s="30">
        <v>1845</v>
      </c>
      <c r="N2926" s="30">
        <v>149</v>
      </c>
      <c r="O2926" s="30">
        <v>0</v>
      </c>
      <c r="P2926" s="27">
        <v>7.5</v>
      </c>
      <c r="Q2926" s="30">
        <v>129</v>
      </c>
      <c r="R2926" s="30">
        <v>135</v>
      </c>
      <c r="S2926" s="9">
        <v>64371181</v>
      </c>
      <c r="T2926" s="9">
        <v>28000000</v>
      </c>
      <c r="U2926" s="9">
        <f>IMDB4[[#This Row],[Gross Revenue]]-IMDB4[[#This Row],[Budget]]</f>
        <v>36371181</v>
      </c>
      <c r="V2926" s="9" t="str">
        <f>IF(IMDB4[[#This Row],[Profit]]&gt;0,"Hit","Flop")</f>
        <v>Hit</v>
      </c>
      <c r="W2926" s="9" t="str" cm="1">
        <f t="array" ref="W2926">_xlfn.IFS(IMDB4[[#This Row],[IMDb Score (1-10)]]&gt;=8,"Excellent",IMDB4[[#This Row],[IMDb Score (1-10)]]&gt;=7,"Good",IMDB4[[#This Row],[IMDb Score (1-10)]]&gt;=5,"Average",TRUE,"Poor")</f>
        <v>Good</v>
      </c>
      <c r="X2926" s="9" t="str">
        <f>IF(IMDB4[[#This Row],[Duration (min)]]&lt;90,"Short",IF(IMDB4[[#This Row],[Duration (min)]]&lt;=120,"Medium", "Long"))</f>
        <v>Long</v>
      </c>
    </row>
    <row r="2927" spans="1:24" x14ac:dyDescent="0.25">
      <c r="A2927" s="1" t="s">
        <v>6105</v>
      </c>
      <c r="B2927" s="2">
        <v>41253</v>
      </c>
      <c r="C2927" s="30">
        <f>YEAR(IMDB4[[#This Row],[Release Date]])</f>
        <v>2012</v>
      </c>
      <c r="D2927" s="30" t="str">
        <f>FLOOR(IMDB4[[#This Row],[Year]],10)&amp;"s"</f>
        <v>2010s</v>
      </c>
      <c r="E2927" s="1" t="s">
        <v>32</v>
      </c>
      <c r="F2927" s="1" t="s">
        <v>9</v>
      </c>
      <c r="G2927" s="1" t="s">
        <v>900</v>
      </c>
      <c r="H2927" s="1" t="s">
        <v>1802</v>
      </c>
      <c r="I2927" s="1" t="s">
        <v>92</v>
      </c>
      <c r="J2927" s="1" t="s">
        <v>6106</v>
      </c>
      <c r="K2927" s="1" t="s">
        <v>6107</v>
      </c>
      <c r="L2927" s="30">
        <v>639</v>
      </c>
      <c r="M2927" s="30">
        <v>1807</v>
      </c>
      <c r="N2927" s="30">
        <v>0</v>
      </c>
      <c r="O2927" s="30">
        <v>0</v>
      </c>
      <c r="P2927" s="27">
        <v>6.6</v>
      </c>
      <c r="Q2927" s="30">
        <v>43</v>
      </c>
      <c r="R2927" s="30">
        <v>145</v>
      </c>
      <c r="S2927" s="9">
        <v>5669081</v>
      </c>
      <c r="T2927" s="9">
        <v>10818775</v>
      </c>
      <c r="U2927" s="9">
        <f>IMDB4[[#This Row],[Gross Revenue]]-IMDB4[[#This Row],[Budget]]</f>
        <v>-5149694</v>
      </c>
      <c r="V2927" s="9" t="str">
        <f>IF(IMDB4[[#This Row],[Profit]]&gt;0,"Hit","Flop")</f>
        <v>Flop</v>
      </c>
      <c r="W2927" s="9" t="str" cm="1">
        <f t="array" ref="W2927">_xlfn.IFS(IMDB4[[#This Row],[IMDb Score (1-10)]]&gt;=8,"Excellent",IMDB4[[#This Row],[IMDb Score (1-10)]]&gt;=7,"Good",IMDB4[[#This Row],[IMDb Score (1-10)]]&gt;=5,"Average",TRUE,"Poor")</f>
        <v>Average</v>
      </c>
      <c r="X2927" s="9" t="str">
        <f>IF(IMDB4[[#This Row],[Duration (min)]]&lt;90,"Short",IF(IMDB4[[#This Row],[Duration (min)]]&lt;=120,"Medium", "Long"))</f>
        <v>Long</v>
      </c>
    </row>
    <row r="2928" spans="1:24" x14ac:dyDescent="0.25">
      <c r="A2928" s="1" t="s">
        <v>3688</v>
      </c>
      <c r="B2928" s="2">
        <v>38157</v>
      </c>
      <c r="C2928" s="30">
        <f>YEAR(IMDB4[[#This Row],[Release Date]])</f>
        <v>2004</v>
      </c>
      <c r="D2928" s="30" t="str">
        <f>FLOOR(IMDB4[[#This Row],[Year]],10)&amp;"s"</f>
        <v>2000s</v>
      </c>
      <c r="E2928" s="1" t="s">
        <v>32</v>
      </c>
      <c r="F2928" s="1" t="s">
        <v>20</v>
      </c>
      <c r="G2928" s="1" t="s">
        <v>3</v>
      </c>
      <c r="H2928" s="1" t="s">
        <v>3532</v>
      </c>
      <c r="I2928" s="1" t="s">
        <v>132</v>
      </c>
      <c r="J2928" s="1" t="s">
        <v>2977</v>
      </c>
      <c r="K2928" s="1" t="s">
        <v>1862</v>
      </c>
      <c r="L2928" s="30">
        <v>638</v>
      </c>
      <c r="M2928" s="30">
        <v>961</v>
      </c>
      <c r="N2928" s="30">
        <v>29</v>
      </c>
      <c r="O2928" s="30">
        <v>702</v>
      </c>
      <c r="P2928" s="27">
        <v>5.9</v>
      </c>
      <c r="Q2928" s="30">
        <v>90</v>
      </c>
      <c r="R2928" s="30">
        <v>90</v>
      </c>
      <c r="S2928" s="9">
        <v>17848322</v>
      </c>
      <c r="T2928" s="9">
        <v>28000000</v>
      </c>
      <c r="U2928" s="9">
        <f>IMDB4[[#This Row],[Gross Revenue]]-IMDB4[[#This Row],[Budget]]</f>
        <v>-10151678</v>
      </c>
      <c r="V2928" s="9" t="str">
        <f>IF(IMDB4[[#This Row],[Profit]]&gt;0,"Hit","Flop")</f>
        <v>Flop</v>
      </c>
      <c r="W2928" s="9" t="str" cm="1">
        <f t="array" ref="W2928">_xlfn.IFS(IMDB4[[#This Row],[IMDb Score (1-10)]]&gt;=8,"Excellent",IMDB4[[#This Row],[IMDb Score (1-10)]]&gt;=7,"Good",IMDB4[[#This Row],[IMDb Score (1-10)]]&gt;=5,"Average",TRUE,"Poor")</f>
        <v>Average</v>
      </c>
      <c r="X2928" s="9" t="str">
        <f>IF(IMDB4[[#This Row],[Duration (min)]]&lt;90,"Short",IF(IMDB4[[#This Row],[Duration (min)]]&lt;=120,"Medium", "Long"))</f>
        <v>Medium</v>
      </c>
    </row>
    <row r="2929" spans="1:24" x14ac:dyDescent="0.25">
      <c r="A2929" s="1" t="s">
        <v>3351</v>
      </c>
      <c r="B2929" s="2">
        <v>37890</v>
      </c>
      <c r="C2929" s="30">
        <f>YEAR(IMDB4[[#This Row],[Release Date]])</f>
        <v>2003</v>
      </c>
      <c r="D2929" s="30" t="str">
        <f>FLOOR(IMDB4[[#This Row],[Year]],10)&amp;"s"</f>
        <v>2000s</v>
      </c>
      <c r="E2929" s="1" t="s">
        <v>32</v>
      </c>
      <c r="F2929" s="1" t="s">
        <v>9</v>
      </c>
      <c r="G2929" s="1" t="s">
        <v>3</v>
      </c>
      <c r="H2929" s="1" t="s">
        <v>4</v>
      </c>
      <c r="I2929" s="1" t="s">
        <v>92</v>
      </c>
      <c r="J2929" s="1" t="s">
        <v>2977</v>
      </c>
      <c r="K2929" s="1" t="s">
        <v>3352</v>
      </c>
      <c r="L2929" s="30">
        <v>638</v>
      </c>
      <c r="M2929" s="30">
        <v>2282</v>
      </c>
      <c r="N2929" s="30">
        <v>26</v>
      </c>
      <c r="O2929" s="30">
        <v>0</v>
      </c>
      <c r="P2929" s="27">
        <v>7.6</v>
      </c>
      <c r="Q2929" s="30">
        <v>158</v>
      </c>
      <c r="R2929" s="30">
        <v>126</v>
      </c>
      <c r="S2929" s="9">
        <v>13005485</v>
      </c>
      <c r="T2929" s="9">
        <v>15000000</v>
      </c>
      <c r="U2929" s="9">
        <f>IMDB4[[#This Row],[Gross Revenue]]-IMDB4[[#This Row],[Budget]]</f>
        <v>-1994515</v>
      </c>
      <c r="V2929" s="9" t="str">
        <f>IF(IMDB4[[#This Row],[Profit]]&gt;0,"Hit","Flop")</f>
        <v>Flop</v>
      </c>
      <c r="W2929" s="9" t="str" cm="1">
        <f t="array" ref="W2929">_xlfn.IFS(IMDB4[[#This Row],[IMDb Score (1-10)]]&gt;=8,"Excellent",IMDB4[[#This Row],[IMDb Score (1-10)]]&gt;=7,"Good",IMDB4[[#This Row],[IMDb Score (1-10)]]&gt;=5,"Average",TRUE,"Poor")</f>
        <v>Good</v>
      </c>
      <c r="X2929" s="9" t="str">
        <f>IF(IMDB4[[#This Row],[Duration (min)]]&lt;90,"Short",IF(IMDB4[[#This Row],[Duration (min)]]&lt;=120,"Medium", "Long"))</f>
        <v>Long</v>
      </c>
    </row>
    <row r="2930" spans="1:24" x14ac:dyDescent="0.25">
      <c r="A2930" s="1" t="s">
        <v>171</v>
      </c>
      <c r="B2930" s="2">
        <v>25888</v>
      </c>
      <c r="C2930" s="30">
        <f>YEAR(IMDB4[[#This Row],[Release Date]])</f>
        <v>1970</v>
      </c>
      <c r="D2930" s="30" t="str">
        <f>FLOOR(IMDB4[[#This Row],[Year]],10)&amp;"s"</f>
        <v>1970s</v>
      </c>
      <c r="E2930" s="1" t="s">
        <v>32</v>
      </c>
      <c r="F2930" s="1" t="s">
        <v>20</v>
      </c>
      <c r="G2930" s="1" t="s">
        <v>3</v>
      </c>
      <c r="H2930" s="1" t="s">
        <v>4</v>
      </c>
      <c r="I2930" s="1" t="s">
        <v>28</v>
      </c>
      <c r="J2930" s="1" t="s">
        <v>172</v>
      </c>
      <c r="K2930" s="1" t="s">
        <v>173</v>
      </c>
      <c r="L2930" s="30">
        <v>638</v>
      </c>
      <c r="M2930" s="30">
        <v>788</v>
      </c>
      <c r="N2930" s="30">
        <v>688</v>
      </c>
      <c r="O2930" s="30">
        <v>104</v>
      </c>
      <c r="P2930" s="27">
        <v>6.2</v>
      </c>
      <c r="Q2930" s="30">
        <v>22</v>
      </c>
      <c r="R2930" s="30">
        <v>143</v>
      </c>
      <c r="S2930" s="9">
        <v>5000000</v>
      </c>
      <c r="T2930" s="9">
        <v>25000000</v>
      </c>
      <c r="U2930" s="9">
        <f>IMDB4[[#This Row],[Gross Revenue]]-IMDB4[[#This Row],[Budget]]</f>
        <v>-20000000</v>
      </c>
      <c r="V2930" s="9" t="str">
        <f>IF(IMDB4[[#This Row],[Profit]]&gt;0,"Hit","Flop")</f>
        <v>Flop</v>
      </c>
      <c r="W2930" s="9" t="str" cm="1">
        <f t="array" ref="W2930">_xlfn.IFS(IMDB4[[#This Row],[IMDb Score (1-10)]]&gt;=8,"Excellent",IMDB4[[#This Row],[IMDb Score (1-10)]]&gt;=7,"Good",IMDB4[[#This Row],[IMDb Score (1-10)]]&gt;=5,"Average",TRUE,"Poor")</f>
        <v>Average</v>
      </c>
      <c r="X2930" s="9" t="str">
        <f>IF(IMDB4[[#This Row],[Duration (min)]]&lt;90,"Short",IF(IMDB4[[#This Row],[Duration (min)]]&lt;=120,"Medium", "Long"))</f>
        <v>Long</v>
      </c>
    </row>
    <row r="2931" spans="1:24" x14ac:dyDescent="0.25">
      <c r="A2931" s="1" t="s">
        <v>6529</v>
      </c>
      <c r="B2931" s="2">
        <v>41428</v>
      </c>
      <c r="C2931" s="30">
        <f>YEAR(IMDB4[[#This Row],[Release Date]])</f>
        <v>2013</v>
      </c>
      <c r="D2931" s="30" t="str">
        <f>FLOOR(IMDB4[[#This Row],[Year]],10)&amp;"s"</f>
        <v>2010s</v>
      </c>
      <c r="E2931" s="1" t="s">
        <v>32</v>
      </c>
      <c r="F2931" s="1" t="s">
        <v>9</v>
      </c>
      <c r="G2931" s="1" t="s">
        <v>2356</v>
      </c>
      <c r="H2931" s="1" t="s">
        <v>2357</v>
      </c>
      <c r="I2931" s="1" t="s">
        <v>84</v>
      </c>
      <c r="J2931" s="1" t="s">
        <v>6530</v>
      </c>
      <c r="K2931" s="1" t="s">
        <v>6531</v>
      </c>
      <c r="L2931" s="30">
        <v>638</v>
      </c>
      <c r="M2931" s="30">
        <v>822</v>
      </c>
      <c r="N2931" s="30">
        <v>25</v>
      </c>
      <c r="O2931" s="30">
        <v>16000</v>
      </c>
      <c r="P2931" s="27">
        <v>7.8</v>
      </c>
      <c r="Q2931" s="30">
        <v>195</v>
      </c>
      <c r="R2931" s="30">
        <v>104</v>
      </c>
      <c r="S2931" s="9">
        <v>4231500</v>
      </c>
      <c r="T2931" s="9">
        <v>1000000</v>
      </c>
      <c r="U2931" s="9">
        <f>IMDB4[[#This Row],[Gross Revenue]]-IMDB4[[#This Row],[Budget]]</f>
        <v>3231500</v>
      </c>
      <c r="V2931" s="9" t="str">
        <f>IF(IMDB4[[#This Row],[Profit]]&gt;0,"Hit","Flop")</f>
        <v>Hit</v>
      </c>
      <c r="W2931" s="9" t="str" cm="1">
        <f t="array" ref="W2931">_xlfn.IFS(IMDB4[[#This Row],[IMDb Score (1-10)]]&gt;=8,"Excellent",IMDB4[[#This Row],[IMDb Score (1-10)]]&gt;=7,"Good",IMDB4[[#This Row],[IMDb Score (1-10)]]&gt;=5,"Average",TRUE,"Poor")</f>
        <v>Good</v>
      </c>
      <c r="X2931" s="9" t="str">
        <f>IF(IMDB4[[#This Row],[Duration (min)]]&lt;90,"Short",IF(IMDB4[[#This Row],[Duration (min)]]&lt;=120,"Medium", "Long"))</f>
        <v>Medium</v>
      </c>
    </row>
    <row r="2932" spans="1:24" x14ac:dyDescent="0.25">
      <c r="A2932" s="1" t="s">
        <v>2104</v>
      </c>
      <c r="B2932" s="2">
        <v>36489</v>
      </c>
      <c r="C2932" s="30">
        <f>YEAR(IMDB4[[#This Row],[Release Date]])</f>
        <v>1999</v>
      </c>
      <c r="D2932" s="30" t="str">
        <f>FLOOR(IMDB4[[#This Row],[Year]],10)&amp;"s"</f>
        <v>1990s</v>
      </c>
      <c r="E2932" s="1" t="s">
        <v>32</v>
      </c>
      <c r="F2932" s="1" t="s">
        <v>40</v>
      </c>
      <c r="G2932" s="1" t="s">
        <v>3</v>
      </c>
      <c r="H2932" s="1" t="s">
        <v>4</v>
      </c>
      <c r="I2932" s="1" t="s">
        <v>92</v>
      </c>
      <c r="J2932" s="1" t="s">
        <v>2105</v>
      </c>
      <c r="K2932" s="1" t="s">
        <v>1378</v>
      </c>
      <c r="L2932" s="30">
        <v>638</v>
      </c>
      <c r="M2932" s="30">
        <v>823</v>
      </c>
      <c r="N2932" s="30">
        <v>407</v>
      </c>
      <c r="O2932" s="30">
        <v>196</v>
      </c>
      <c r="P2932" s="27">
        <v>7.1</v>
      </c>
      <c r="Q2932" s="30">
        <v>46</v>
      </c>
      <c r="R2932" s="30">
        <v>126</v>
      </c>
      <c r="S2932" s="9">
        <v>1997807</v>
      </c>
      <c r="T2932" s="9">
        <v>8000000</v>
      </c>
      <c r="U2932" s="9">
        <f>IMDB4[[#This Row],[Gross Revenue]]-IMDB4[[#This Row],[Budget]]</f>
        <v>-6002193</v>
      </c>
      <c r="V2932" s="9" t="str">
        <f>IF(IMDB4[[#This Row],[Profit]]&gt;0,"Hit","Flop")</f>
        <v>Flop</v>
      </c>
      <c r="W2932" s="9" t="str" cm="1">
        <f t="array" ref="W2932">_xlfn.IFS(IMDB4[[#This Row],[IMDb Score (1-10)]]&gt;=8,"Excellent",IMDB4[[#This Row],[IMDb Score (1-10)]]&gt;=7,"Good",IMDB4[[#This Row],[IMDb Score (1-10)]]&gt;=5,"Average",TRUE,"Poor")</f>
        <v>Good</v>
      </c>
      <c r="X2932" s="9" t="str">
        <f>IF(IMDB4[[#This Row],[Duration (min)]]&lt;90,"Short",IF(IMDB4[[#This Row],[Duration (min)]]&lt;=120,"Medium", "Long"))</f>
        <v>Long</v>
      </c>
    </row>
    <row r="2933" spans="1:24" x14ac:dyDescent="0.25">
      <c r="A2933" s="1" t="s">
        <v>2976</v>
      </c>
      <c r="B2933" s="2">
        <v>37523</v>
      </c>
      <c r="C2933" s="30">
        <f>YEAR(IMDB4[[#This Row],[Release Date]])</f>
        <v>2002</v>
      </c>
      <c r="D2933" s="30" t="str">
        <f>FLOOR(IMDB4[[#This Row],[Year]],10)&amp;"s"</f>
        <v>2000s</v>
      </c>
      <c r="E2933" s="1" t="s">
        <v>32</v>
      </c>
      <c r="F2933" s="1" t="s">
        <v>9</v>
      </c>
      <c r="G2933" s="1" t="s">
        <v>3</v>
      </c>
      <c r="H2933" s="1" t="s">
        <v>4</v>
      </c>
      <c r="I2933" s="1" t="s">
        <v>92</v>
      </c>
      <c r="J2933" s="1" t="s">
        <v>2977</v>
      </c>
      <c r="K2933" s="1" t="s">
        <v>2978</v>
      </c>
      <c r="L2933" s="30">
        <v>638</v>
      </c>
      <c r="M2933" s="30">
        <v>1641</v>
      </c>
      <c r="N2933" s="30">
        <v>22</v>
      </c>
      <c r="O2933" s="30">
        <v>115</v>
      </c>
      <c r="P2933" s="27">
        <v>6.7</v>
      </c>
      <c r="Q2933" s="30">
        <v>44</v>
      </c>
      <c r="R2933" s="30">
        <v>88</v>
      </c>
      <c r="S2933" s="9">
        <v>464126</v>
      </c>
      <c r="T2933" s="9">
        <v>1000000</v>
      </c>
      <c r="U2933" s="9">
        <f>IMDB4[[#This Row],[Gross Revenue]]-IMDB4[[#This Row],[Budget]]</f>
        <v>-535874</v>
      </c>
      <c r="V2933" s="9" t="str">
        <f>IF(IMDB4[[#This Row],[Profit]]&gt;0,"Hit","Flop")</f>
        <v>Flop</v>
      </c>
      <c r="W2933" s="9" t="str" cm="1">
        <f t="array" ref="W2933">_xlfn.IFS(IMDB4[[#This Row],[IMDb Score (1-10)]]&gt;=8,"Excellent",IMDB4[[#This Row],[IMDb Score (1-10)]]&gt;=7,"Good",IMDB4[[#This Row],[IMDb Score (1-10)]]&gt;=5,"Average",TRUE,"Poor")</f>
        <v>Average</v>
      </c>
      <c r="X2933" s="9" t="str">
        <f>IF(IMDB4[[#This Row],[Duration (min)]]&lt;90,"Short",IF(IMDB4[[#This Row],[Duration (min)]]&lt;=120,"Medium", "Long"))</f>
        <v>Short</v>
      </c>
    </row>
    <row r="2934" spans="1:24" x14ac:dyDescent="0.25">
      <c r="A2934" s="1" t="s">
        <v>6856</v>
      </c>
      <c r="B2934" s="2">
        <v>42061</v>
      </c>
      <c r="C2934" s="30">
        <f>YEAR(IMDB4[[#This Row],[Release Date]])</f>
        <v>2015</v>
      </c>
      <c r="D2934" s="30" t="str">
        <f>FLOOR(IMDB4[[#This Row],[Year]],10)&amp;"s"</f>
        <v>2010s</v>
      </c>
      <c r="E2934" s="1" t="s">
        <v>32</v>
      </c>
      <c r="F2934" s="1" t="s">
        <v>20</v>
      </c>
      <c r="G2934" s="1" t="s">
        <v>3</v>
      </c>
      <c r="H2934" s="1" t="s">
        <v>4</v>
      </c>
      <c r="I2934" s="1" t="s">
        <v>92</v>
      </c>
      <c r="J2934" s="1" t="s">
        <v>6857</v>
      </c>
      <c r="K2934" s="1" t="s">
        <v>2239</v>
      </c>
      <c r="L2934" s="30">
        <v>637</v>
      </c>
      <c r="M2934" s="30">
        <v>1342</v>
      </c>
      <c r="N2934" s="30">
        <v>44</v>
      </c>
      <c r="O2934" s="30">
        <v>23000</v>
      </c>
      <c r="P2934" s="27">
        <v>7.3</v>
      </c>
      <c r="Q2934" s="30">
        <v>180</v>
      </c>
      <c r="R2934" s="30">
        <v>103</v>
      </c>
      <c r="S2934" s="9">
        <v>17474107</v>
      </c>
      <c r="T2934" s="9">
        <v>7000000</v>
      </c>
      <c r="U2934" s="9">
        <f>IMDB4[[#This Row],[Gross Revenue]]-IMDB4[[#This Row],[Budget]]</f>
        <v>10474107</v>
      </c>
      <c r="V2934" s="9" t="str">
        <f>IF(IMDB4[[#This Row],[Profit]]&gt;0,"Hit","Flop")</f>
        <v>Hit</v>
      </c>
      <c r="W2934" s="9" t="str" cm="1">
        <f t="array" ref="W2934">_xlfn.IFS(IMDB4[[#This Row],[IMDb Score (1-10)]]&gt;=8,"Excellent",IMDB4[[#This Row],[IMDb Score (1-10)]]&gt;=7,"Good",IMDB4[[#This Row],[IMDb Score (1-10)]]&gt;=5,"Average",TRUE,"Poor")</f>
        <v>Good</v>
      </c>
      <c r="X2934" s="9" t="str">
        <f>IF(IMDB4[[#This Row],[Duration (min)]]&lt;90,"Short",IF(IMDB4[[#This Row],[Duration (min)]]&lt;=120,"Medium", "Long"))</f>
        <v>Medium</v>
      </c>
    </row>
    <row r="2935" spans="1:24" x14ac:dyDescent="0.25">
      <c r="A2935" s="1" t="s">
        <v>927</v>
      </c>
      <c r="B2935" s="2">
        <v>33699</v>
      </c>
      <c r="C2935" s="30">
        <f>YEAR(IMDB4[[#This Row],[Release Date]])</f>
        <v>1992</v>
      </c>
      <c r="D2935" s="30" t="str">
        <f>FLOOR(IMDB4[[#This Row],[Year]],10)&amp;"s"</f>
        <v>1990s</v>
      </c>
      <c r="E2935" s="1" t="s">
        <v>32</v>
      </c>
      <c r="F2935" s="1" t="s">
        <v>2</v>
      </c>
      <c r="G2935" s="1" t="s">
        <v>3</v>
      </c>
      <c r="H2935" s="1" t="s">
        <v>4</v>
      </c>
      <c r="I2935" s="1" t="s">
        <v>92</v>
      </c>
      <c r="J2935" s="1" t="s">
        <v>928</v>
      </c>
      <c r="K2935" s="1" t="s">
        <v>296</v>
      </c>
      <c r="L2935" s="30">
        <v>636</v>
      </c>
      <c r="M2935" s="30">
        <v>1852</v>
      </c>
      <c r="N2935" s="30">
        <v>0</v>
      </c>
      <c r="O2935" s="30">
        <v>541</v>
      </c>
      <c r="P2935" s="27">
        <v>6</v>
      </c>
      <c r="Q2935" s="30">
        <v>33</v>
      </c>
      <c r="R2935" s="30">
        <v>91</v>
      </c>
      <c r="S2935" s="9">
        <v>21370057</v>
      </c>
      <c r="T2935" s="9">
        <v>12000000</v>
      </c>
      <c r="U2935" s="9">
        <f>IMDB4[[#This Row],[Gross Revenue]]-IMDB4[[#This Row],[Budget]]</f>
        <v>9370057</v>
      </c>
      <c r="V2935" s="9" t="str">
        <f>IF(IMDB4[[#This Row],[Profit]]&gt;0,"Hit","Flop")</f>
        <v>Hit</v>
      </c>
      <c r="W2935" s="9" t="str" cm="1">
        <f t="array" ref="W2935">_xlfn.IFS(IMDB4[[#This Row],[IMDb Score (1-10)]]&gt;=8,"Excellent",IMDB4[[#This Row],[IMDb Score (1-10)]]&gt;=7,"Good",IMDB4[[#This Row],[IMDb Score (1-10)]]&gt;=5,"Average",TRUE,"Poor")</f>
        <v>Average</v>
      </c>
      <c r="X2935" s="9" t="str">
        <f>IF(IMDB4[[#This Row],[Duration (min)]]&lt;90,"Short",IF(IMDB4[[#This Row],[Duration (min)]]&lt;=120,"Medium", "Long"))</f>
        <v>Medium</v>
      </c>
    </row>
    <row r="2936" spans="1:24" x14ac:dyDescent="0.25">
      <c r="A2936" s="1" t="s">
        <v>590</v>
      </c>
      <c r="B2936" s="2">
        <v>31852</v>
      </c>
      <c r="C2936" s="30">
        <f>YEAR(IMDB4[[#This Row],[Release Date]])</f>
        <v>1987</v>
      </c>
      <c r="D2936" s="30" t="str">
        <f>FLOOR(IMDB4[[#This Row],[Year]],10)&amp;"s"</f>
        <v>1980s</v>
      </c>
      <c r="E2936" s="1" t="s">
        <v>32</v>
      </c>
      <c r="F2936" s="1" t="s">
        <v>77</v>
      </c>
      <c r="G2936" s="1" t="s">
        <v>3</v>
      </c>
      <c r="H2936" s="1" t="s">
        <v>4</v>
      </c>
      <c r="I2936" s="1" t="s">
        <v>132</v>
      </c>
      <c r="J2936" s="1" t="s">
        <v>591</v>
      </c>
      <c r="K2936" s="1" t="s">
        <v>592</v>
      </c>
      <c r="L2936" s="30">
        <v>636</v>
      </c>
      <c r="M2936" s="30">
        <v>3374</v>
      </c>
      <c r="N2936" s="30">
        <v>124</v>
      </c>
      <c r="O2936" s="30">
        <v>754</v>
      </c>
      <c r="P2936" s="27">
        <v>4.2</v>
      </c>
      <c r="Q2936" s="30">
        <v>49</v>
      </c>
      <c r="R2936" s="30">
        <v>107</v>
      </c>
      <c r="S2936" s="9">
        <v>14375181</v>
      </c>
      <c r="T2936" s="9">
        <v>51000000</v>
      </c>
      <c r="U2936" s="9">
        <f>IMDB4[[#This Row],[Gross Revenue]]-IMDB4[[#This Row],[Budget]]</f>
        <v>-36624819</v>
      </c>
      <c r="V2936" s="9" t="str">
        <f>IF(IMDB4[[#This Row],[Profit]]&gt;0,"Hit","Flop")</f>
        <v>Flop</v>
      </c>
      <c r="W2936" s="9" t="str" cm="1">
        <f t="array" ref="W2936">_xlfn.IFS(IMDB4[[#This Row],[IMDb Score (1-10)]]&gt;=8,"Excellent",IMDB4[[#This Row],[IMDb Score (1-10)]]&gt;=7,"Good",IMDB4[[#This Row],[IMDb Score (1-10)]]&gt;=5,"Average",TRUE,"Poor")</f>
        <v>Poor</v>
      </c>
      <c r="X2936" s="9" t="str">
        <f>IF(IMDB4[[#This Row],[Duration (min)]]&lt;90,"Short",IF(IMDB4[[#This Row],[Duration (min)]]&lt;=120,"Medium", "Long"))</f>
        <v>Medium</v>
      </c>
    </row>
    <row r="2937" spans="1:24" x14ac:dyDescent="0.25">
      <c r="A2937" s="1" t="s">
        <v>3383</v>
      </c>
      <c r="B2937" s="2">
        <v>37755</v>
      </c>
      <c r="C2937" s="30">
        <f>YEAR(IMDB4[[#This Row],[Release Date]])</f>
        <v>2003</v>
      </c>
      <c r="D2937" s="30" t="str">
        <f>FLOOR(IMDB4[[#This Row],[Year]],10)&amp;"s"</f>
        <v>2000s</v>
      </c>
      <c r="E2937" s="1" t="s">
        <v>32</v>
      </c>
      <c r="F2937" s="1" t="s">
        <v>20</v>
      </c>
      <c r="G2937" s="1" t="s">
        <v>3</v>
      </c>
      <c r="H2937" s="1" t="s">
        <v>338</v>
      </c>
      <c r="I2937" s="1" t="s">
        <v>92</v>
      </c>
      <c r="J2937" s="1" t="s">
        <v>1799</v>
      </c>
      <c r="K2937" s="1" t="s">
        <v>3384</v>
      </c>
      <c r="L2937" s="30">
        <v>636</v>
      </c>
      <c r="M2937" s="30">
        <v>1033</v>
      </c>
      <c r="N2937" s="30">
        <v>9</v>
      </c>
      <c r="O2937" s="30">
        <v>352</v>
      </c>
      <c r="P2937" s="27">
        <v>6.7</v>
      </c>
      <c r="Q2937" s="30">
        <v>67</v>
      </c>
      <c r="R2937" s="30">
        <v>92</v>
      </c>
      <c r="S2937" s="9">
        <v>6239558</v>
      </c>
      <c r="T2937" s="9">
        <v>5000000</v>
      </c>
      <c r="U2937" s="9">
        <f>IMDB4[[#This Row],[Gross Revenue]]-IMDB4[[#This Row],[Budget]]</f>
        <v>1239558</v>
      </c>
      <c r="V2937" s="9" t="str">
        <f>IF(IMDB4[[#This Row],[Profit]]&gt;0,"Hit","Flop")</f>
        <v>Hit</v>
      </c>
      <c r="W2937" s="9" t="str" cm="1">
        <f t="array" ref="W2937">_xlfn.IFS(IMDB4[[#This Row],[IMDb Score (1-10)]]&gt;=8,"Excellent",IMDB4[[#This Row],[IMDb Score (1-10)]]&gt;=7,"Good",IMDB4[[#This Row],[IMDb Score (1-10)]]&gt;=5,"Average",TRUE,"Poor")</f>
        <v>Average</v>
      </c>
      <c r="X2937" s="9" t="str">
        <f>IF(IMDB4[[#This Row],[Duration (min)]]&lt;90,"Short",IF(IMDB4[[#This Row],[Duration (min)]]&lt;=120,"Medium", "Long"))</f>
        <v>Medium</v>
      </c>
    </row>
    <row r="2938" spans="1:24" x14ac:dyDescent="0.25">
      <c r="A2938" s="1" t="s">
        <v>1797</v>
      </c>
      <c r="B2938" s="2">
        <v>35868</v>
      </c>
      <c r="C2938" s="30">
        <f>YEAR(IMDB4[[#This Row],[Release Date]])</f>
        <v>1998</v>
      </c>
      <c r="D2938" s="30" t="str">
        <f>FLOOR(IMDB4[[#This Row],[Year]],10)&amp;"s"</f>
        <v>1990s</v>
      </c>
      <c r="E2938" s="1" t="s">
        <v>32</v>
      </c>
      <c r="F2938" s="1" t="s">
        <v>77</v>
      </c>
      <c r="G2938" s="1" t="s">
        <v>3</v>
      </c>
      <c r="H2938" s="1" t="s">
        <v>1798</v>
      </c>
      <c r="I2938" s="1" t="s">
        <v>92</v>
      </c>
      <c r="J2938" s="1" t="s">
        <v>1799</v>
      </c>
      <c r="K2938" s="1" t="s">
        <v>1800</v>
      </c>
      <c r="L2938" s="30">
        <v>635</v>
      </c>
      <c r="M2938" s="30">
        <v>1352</v>
      </c>
      <c r="N2938" s="30">
        <v>85</v>
      </c>
      <c r="O2938" s="30">
        <v>471</v>
      </c>
      <c r="P2938" s="27">
        <v>4.8</v>
      </c>
      <c r="Q2938" s="30">
        <v>67</v>
      </c>
      <c r="R2938" s="30">
        <v>91</v>
      </c>
      <c r="S2938" s="9">
        <v>10076136</v>
      </c>
      <c r="T2938" s="9">
        <v>35000000</v>
      </c>
      <c r="U2938" s="9">
        <f>IMDB4[[#This Row],[Gross Revenue]]-IMDB4[[#This Row],[Budget]]</f>
        <v>-24923864</v>
      </c>
      <c r="V2938" s="9" t="str">
        <f>IF(IMDB4[[#This Row],[Profit]]&gt;0,"Hit","Flop")</f>
        <v>Flop</v>
      </c>
      <c r="W2938" s="9" t="str" cm="1">
        <f t="array" ref="W2938">_xlfn.IFS(IMDB4[[#This Row],[IMDb Score (1-10)]]&gt;=8,"Excellent",IMDB4[[#This Row],[IMDb Score (1-10)]]&gt;=7,"Good",IMDB4[[#This Row],[IMDb Score (1-10)]]&gt;=5,"Average",TRUE,"Poor")</f>
        <v>Poor</v>
      </c>
      <c r="X2938" s="9" t="str">
        <f>IF(IMDB4[[#This Row],[Duration (min)]]&lt;90,"Short",IF(IMDB4[[#This Row],[Duration (min)]]&lt;=120,"Medium", "Long"))</f>
        <v>Medium</v>
      </c>
    </row>
    <row r="2939" spans="1:24" x14ac:dyDescent="0.25">
      <c r="A2939" s="1" t="s">
        <v>5548</v>
      </c>
      <c r="B2939" s="2">
        <v>40231</v>
      </c>
      <c r="C2939" s="30">
        <f>YEAR(IMDB4[[#This Row],[Release Date]])</f>
        <v>2010</v>
      </c>
      <c r="D2939" s="30" t="str">
        <f>FLOOR(IMDB4[[#This Row],[Year]],10)&amp;"s"</f>
        <v>2010s</v>
      </c>
      <c r="E2939" s="1" t="s">
        <v>32</v>
      </c>
      <c r="F2939" s="1" t="s">
        <v>91</v>
      </c>
      <c r="G2939" s="1" t="s">
        <v>3</v>
      </c>
      <c r="H2939" s="1" t="s">
        <v>4</v>
      </c>
      <c r="I2939" s="1" t="s">
        <v>92</v>
      </c>
      <c r="J2939" s="1" t="s">
        <v>5549</v>
      </c>
      <c r="K2939" s="1" t="s">
        <v>5550</v>
      </c>
      <c r="L2939" s="30">
        <v>635</v>
      </c>
      <c r="M2939" s="30">
        <v>2423</v>
      </c>
      <c r="N2939" s="30">
        <v>68</v>
      </c>
      <c r="O2939" s="30">
        <v>17000</v>
      </c>
      <c r="P2939" s="27">
        <v>6.3</v>
      </c>
      <c r="Q2939" s="30">
        <v>225</v>
      </c>
      <c r="R2939" s="30">
        <v>105</v>
      </c>
      <c r="S2939" s="9">
        <v>92401</v>
      </c>
      <c r="T2939" s="9">
        <v>2000000</v>
      </c>
      <c r="U2939" s="9">
        <f>IMDB4[[#This Row],[Gross Revenue]]-IMDB4[[#This Row],[Budget]]</f>
        <v>-1907599</v>
      </c>
      <c r="V2939" s="9" t="str">
        <f>IF(IMDB4[[#This Row],[Profit]]&gt;0,"Hit","Flop")</f>
        <v>Flop</v>
      </c>
      <c r="W2939" s="9" t="str" cm="1">
        <f t="array" ref="W2939">_xlfn.IFS(IMDB4[[#This Row],[IMDb Score (1-10)]]&gt;=8,"Excellent",IMDB4[[#This Row],[IMDb Score (1-10)]]&gt;=7,"Good",IMDB4[[#This Row],[IMDb Score (1-10)]]&gt;=5,"Average",TRUE,"Poor")</f>
        <v>Average</v>
      </c>
      <c r="X2939" s="9" t="str">
        <f>IF(IMDB4[[#This Row],[Duration (min)]]&lt;90,"Short",IF(IMDB4[[#This Row],[Duration (min)]]&lt;=120,"Medium", "Long"))</f>
        <v>Medium</v>
      </c>
    </row>
    <row r="2940" spans="1:24" x14ac:dyDescent="0.25">
      <c r="A2940" s="1" t="s">
        <v>4413</v>
      </c>
      <c r="B2940" s="2">
        <v>38834</v>
      </c>
      <c r="C2940" s="30">
        <f>YEAR(IMDB4[[#This Row],[Release Date]])</f>
        <v>2006</v>
      </c>
      <c r="D2940" s="30" t="str">
        <f>FLOOR(IMDB4[[#This Row],[Year]],10)&amp;"s"</f>
        <v>2000s</v>
      </c>
      <c r="E2940" s="1" t="s">
        <v>32</v>
      </c>
      <c r="F2940" s="1" t="s">
        <v>9</v>
      </c>
      <c r="G2940" s="1" t="s">
        <v>900</v>
      </c>
      <c r="H2940" s="1" t="s">
        <v>1877</v>
      </c>
      <c r="I2940" s="1" t="s">
        <v>92</v>
      </c>
      <c r="J2940" s="1" t="s">
        <v>4414</v>
      </c>
      <c r="K2940" s="1" t="s">
        <v>2972</v>
      </c>
      <c r="L2940" s="30">
        <v>634</v>
      </c>
      <c r="M2940" s="30">
        <v>1322</v>
      </c>
      <c r="N2940" s="30">
        <v>0</v>
      </c>
      <c r="O2940" s="30">
        <v>27000</v>
      </c>
      <c r="P2940" s="27">
        <v>8.1999999999999993</v>
      </c>
      <c r="Q2940" s="30">
        <v>406</v>
      </c>
      <c r="R2940" s="30">
        <v>112</v>
      </c>
      <c r="S2940" s="9">
        <v>37623143</v>
      </c>
      <c r="T2940" s="9">
        <v>13500000</v>
      </c>
      <c r="U2940" s="9">
        <f>IMDB4[[#This Row],[Gross Revenue]]-IMDB4[[#This Row],[Budget]]</f>
        <v>24123143</v>
      </c>
      <c r="V2940" s="9" t="str">
        <f>IF(IMDB4[[#This Row],[Profit]]&gt;0,"Hit","Flop")</f>
        <v>Hit</v>
      </c>
      <c r="W2940" s="9" t="str" cm="1">
        <f t="array" ref="W2940">_xlfn.IFS(IMDB4[[#This Row],[IMDb Score (1-10)]]&gt;=8,"Excellent",IMDB4[[#This Row],[IMDb Score (1-10)]]&gt;=7,"Good",IMDB4[[#This Row],[IMDb Score (1-10)]]&gt;=5,"Average",TRUE,"Poor")</f>
        <v>Excellent</v>
      </c>
      <c r="X2940" s="9" t="str">
        <f>IF(IMDB4[[#This Row],[Duration (min)]]&lt;90,"Short",IF(IMDB4[[#This Row],[Duration (min)]]&lt;=120,"Medium", "Long"))</f>
        <v>Medium</v>
      </c>
    </row>
    <row r="2941" spans="1:24" x14ac:dyDescent="0.25">
      <c r="A2941" s="1" t="s">
        <v>575</v>
      </c>
      <c r="B2941" s="2">
        <v>31873</v>
      </c>
      <c r="C2941" s="30">
        <f>YEAR(IMDB4[[#This Row],[Release Date]])</f>
        <v>1987</v>
      </c>
      <c r="D2941" s="30" t="str">
        <f>FLOOR(IMDB4[[#This Row],[Year]],10)&amp;"s"</f>
        <v>1980s</v>
      </c>
      <c r="E2941" s="1" t="s">
        <v>32</v>
      </c>
      <c r="F2941" s="1" t="s">
        <v>20</v>
      </c>
      <c r="G2941" s="1" t="s">
        <v>3</v>
      </c>
      <c r="H2941" s="1" t="s">
        <v>4</v>
      </c>
      <c r="I2941" s="1" t="s">
        <v>168</v>
      </c>
      <c r="J2941" s="1" t="s">
        <v>576</v>
      </c>
      <c r="K2941" s="1" t="s">
        <v>577</v>
      </c>
      <c r="L2941" s="30">
        <v>634</v>
      </c>
      <c r="M2941" s="30">
        <v>1347</v>
      </c>
      <c r="N2941" s="30">
        <v>0</v>
      </c>
      <c r="O2941" s="30">
        <v>0</v>
      </c>
      <c r="P2941" s="27">
        <v>7.8</v>
      </c>
      <c r="Q2941" s="30">
        <v>252</v>
      </c>
      <c r="R2941" s="30">
        <v>37</v>
      </c>
      <c r="S2941" s="9">
        <v>5923044</v>
      </c>
      <c r="T2941" s="9">
        <v>3600000</v>
      </c>
      <c r="U2941" s="9">
        <f>IMDB4[[#This Row],[Gross Revenue]]-IMDB4[[#This Row],[Budget]]</f>
        <v>2323044</v>
      </c>
      <c r="V2941" s="9" t="str">
        <f>IF(IMDB4[[#This Row],[Profit]]&gt;0,"Hit","Flop")</f>
        <v>Hit</v>
      </c>
      <c r="W2941" s="9" t="str" cm="1">
        <f t="array" ref="W2941">_xlfn.IFS(IMDB4[[#This Row],[IMDb Score (1-10)]]&gt;=8,"Excellent",IMDB4[[#This Row],[IMDb Score (1-10)]]&gt;=7,"Good",IMDB4[[#This Row],[IMDb Score (1-10)]]&gt;=5,"Average",TRUE,"Poor")</f>
        <v>Good</v>
      </c>
      <c r="X2941" s="9" t="str">
        <f>IF(IMDB4[[#This Row],[Duration (min)]]&lt;90,"Short",IF(IMDB4[[#This Row],[Duration (min)]]&lt;=120,"Medium", "Long"))</f>
        <v>Short</v>
      </c>
    </row>
    <row r="2942" spans="1:24" x14ac:dyDescent="0.25">
      <c r="A2942" s="1" t="s">
        <v>342</v>
      </c>
      <c r="B2942" s="2">
        <v>29808</v>
      </c>
      <c r="C2942" s="30">
        <f>YEAR(IMDB4[[#This Row],[Release Date]])</f>
        <v>1981</v>
      </c>
      <c r="D2942" s="30" t="str">
        <f>FLOOR(IMDB4[[#This Row],[Year]],10)&amp;"s"</f>
        <v>1980s</v>
      </c>
      <c r="E2942" s="1" t="s">
        <v>32</v>
      </c>
      <c r="F2942" s="1" t="s">
        <v>40</v>
      </c>
      <c r="G2942" s="1" t="s">
        <v>3</v>
      </c>
      <c r="H2942" s="1" t="s">
        <v>4</v>
      </c>
      <c r="I2942" s="1" t="s">
        <v>84</v>
      </c>
      <c r="J2942" s="1" t="s">
        <v>343</v>
      </c>
      <c r="K2942" s="1" t="s">
        <v>344</v>
      </c>
      <c r="L2942" s="30">
        <v>634</v>
      </c>
      <c r="M2942" s="30">
        <v>1262</v>
      </c>
      <c r="N2942" s="30">
        <v>4</v>
      </c>
      <c r="O2942" s="30">
        <v>0</v>
      </c>
      <c r="P2942" s="27">
        <v>6.4</v>
      </c>
      <c r="Q2942" s="30">
        <v>50</v>
      </c>
      <c r="R2942" s="30">
        <v>102</v>
      </c>
      <c r="S2942" s="9">
        <v>2000000</v>
      </c>
      <c r="T2942" s="9">
        <v>17000000</v>
      </c>
      <c r="U2942" s="9">
        <f>IMDB4[[#This Row],[Gross Revenue]]-IMDB4[[#This Row],[Budget]]</f>
        <v>-15000000</v>
      </c>
      <c r="V2942" s="9" t="str">
        <f>IF(IMDB4[[#This Row],[Profit]]&gt;0,"Hit","Flop")</f>
        <v>Flop</v>
      </c>
      <c r="W2942" s="9" t="str" cm="1">
        <f t="array" ref="W2942">_xlfn.IFS(IMDB4[[#This Row],[IMDb Score (1-10)]]&gt;=8,"Excellent",IMDB4[[#This Row],[IMDb Score (1-10)]]&gt;=7,"Good",IMDB4[[#This Row],[IMDb Score (1-10)]]&gt;=5,"Average",TRUE,"Poor")</f>
        <v>Average</v>
      </c>
      <c r="X2942" s="9" t="str">
        <f>IF(IMDB4[[#This Row],[Duration (min)]]&lt;90,"Short",IF(IMDB4[[#This Row],[Duration (min)]]&lt;=120,"Medium", "Long"))</f>
        <v>Medium</v>
      </c>
    </row>
    <row r="2943" spans="1:24" x14ac:dyDescent="0.25">
      <c r="A2943" s="1" t="s">
        <v>4416</v>
      </c>
      <c r="B2943" s="2">
        <v>38890</v>
      </c>
      <c r="C2943" s="30">
        <f>YEAR(IMDB4[[#This Row],[Release Date]])</f>
        <v>2006</v>
      </c>
      <c r="D2943" s="30" t="str">
        <f>FLOOR(IMDB4[[#This Row],[Year]],10)&amp;"s"</f>
        <v>2000s</v>
      </c>
      <c r="E2943" s="1" t="s">
        <v>32</v>
      </c>
      <c r="F2943" s="1" t="s">
        <v>9</v>
      </c>
      <c r="G2943" s="1" t="s">
        <v>3</v>
      </c>
      <c r="H2943" s="1" t="s">
        <v>11</v>
      </c>
      <c r="I2943" s="1" t="s">
        <v>132</v>
      </c>
      <c r="J2943" s="1" t="s">
        <v>4417</v>
      </c>
      <c r="K2943" s="1" t="s">
        <v>2714</v>
      </c>
      <c r="L2943" s="30">
        <v>634</v>
      </c>
      <c r="M2943" s="30">
        <v>2673</v>
      </c>
      <c r="N2943" s="30">
        <v>108</v>
      </c>
      <c r="O2943" s="30">
        <v>0</v>
      </c>
      <c r="P2943" s="27">
        <v>7.3</v>
      </c>
      <c r="Q2943" s="30">
        <v>44</v>
      </c>
      <c r="R2943" s="30">
        <v>120</v>
      </c>
      <c r="S2943" s="9">
        <v>1055654</v>
      </c>
      <c r="T2943" s="9">
        <v>10000000</v>
      </c>
      <c r="U2943" s="9">
        <f>IMDB4[[#This Row],[Gross Revenue]]-IMDB4[[#This Row],[Budget]]</f>
        <v>-8944346</v>
      </c>
      <c r="V2943" s="9" t="str">
        <f>IF(IMDB4[[#This Row],[Profit]]&gt;0,"Hit","Flop")</f>
        <v>Flop</v>
      </c>
      <c r="W2943" s="9" t="str" cm="1">
        <f t="array" ref="W2943">_xlfn.IFS(IMDB4[[#This Row],[IMDb Score (1-10)]]&gt;=8,"Excellent",IMDB4[[#This Row],[IMDb Score (1-10)]]&gt;=7,"Good",IMDB4[[#This Row],[IMDb Score (1-10)]]&gt;=5,"Average",TRUE,"Poor")</f>
        <v>Good</v>
      </c>
      <c r="X2943" s="9" t="str">
        <f>IF(IMDB4[[#This Row],[Duration (min)]]&lt;90,"Short",IF(IMDB4[[#This Row],[Duration (min)]]&lt;=120,"Medium", "Long"))</f>
        <v>Medium</v>
      </c>
    </row>
    <row r="2944" spans="1:24" x14ac:dyDescent="0.25">
      <c r="A2944" s="1" t="s">
        <v>4699</v>
      </c>
      <c r="B2944" s="2">
        <v>39167</v>
      </c>
      <c r="C2944" s="30">
        <f>YEAR(IMDB4[[#This Row],[Release Date]])</f>
        <v>2007</v>
      </c>
      <c r="D2944" s="30" t="str">
        <f>FLOOR(IMDB4[[#This Row],[Year]],10)&amp;"s"</f>
        <v>2000s</v>
      </c>
      <c r="E2944" s="1" t="s">
        <v>32</v>
      </c>
      <c r="F2944" s="1" t="s">
        <v>20</v>
      </c>
      <c r="G2944" s="1" t="s">
        <v>3</v>
      </c>
      <c r="H2944" s="1" t="s">
        <v>4</v>
      </c>
      <c r="I2944" s="1" t="s">
        <v>92</v>
      </c>
      <c r="J2944" s="1" t="s">
        <v>576</v>
      </c>
      <c r="K2944" s="1" t="s">
        <v>4700</v>
      </c>
      <c r="L2944" s="30">
        <v>634</v>
      </c>
      <c r="M2944" s="30">
        <v>1238</v>
      </c>
      <c r="N2944" s="30">
        <v>0</v>
      </c>
      <c r="O2944" s="30">
        <v>0</v>
      </c>
      <c r="P2944" s="27">
        <v>6.3</v>
      </c>
      <c r="Q2944" s="30">
        <v>100</v>
      </c>
      <c r="R2944" s="30">
        <v>84</v>
      </c>
      <c r="S2944" s="9">
        <v>173066</v>
      </c>
      <c r="T2944" s="9">
        <v>1500000</v>
      </c>
      <c r="U2944" s="9">
        <f>IMDB4[[#This Row],[Gross Revenue]]-IMDB4[[#This Row],[Budget]]</f>
        <v>-1326934</v>
      </c>
      <c r="V2944" s="9" t="str">
        <f>IF(IMDB4[[#This Row],[Profit]]&gt;0,"Hit","Flop")</f>
        <v>Flop</v>
      </c>
      <c r="W2944" s="9" t="str" cm="1">
        <f t="array" ref="W2944">_xlfn.IFS(IMDB4[[#This Row],[IMDb Score (1-10)]]&gt;=8,"Excellent",IMDB4[[#This Row],[IMDb Score (1-10)]]&gt;=7,"Good",IMDB4[[#This Row],[IMDb Score (1-10)]]&gt;=5,"Average",TRUE,"Poor")</f>
        <v>Average</v>
      </c>
      <c r="X2944" s="9" t="str">
        <f>IF(IMDB4[[#This Row],[Duration (min)]]&lt;90,"Short",IF(IMDB4[[#This Row],[Duration (min)]]&lt;=120,"Medium", "Long"))</f>
        <v>Short</v>
      </c>
    </row>
    <row r="2945" spans="1:24" x14ac:dyDescent="0.25">
      <c r="A2945" s="1" t="s">
        <v>944</v>
      </c>
      <c r="B2945" s="2">
        <v>33752</v>
      </c>
      <c r="C2945" s="30">
        <f>YEAR(IMDB4[[#This Row],[Release Date]])</f>
        <v>1992</v>
      </c>
      <c r="D2945" s="30" t="str">
        <f>FLOOR(IMDB4[[#This Row],[Year]],10)&amp;"s"</f>
        <v>1990s</v>
      </c>
      <c r="E2945" s="1" t="s">
        <v>32</v>
      </c>
      <c r="F2945" s="1" t="s">
        <v>20</v>
      </c>
      <c r="G2945" s="1" t="s">
        <v>3</v>
      </c>
      <c r="H2945" s="1" t="s">
        <v>4</v>
      </c>
      <c r="I2945" s="1" t="s">
        <v>84</v>
      </c>
      <c r="J2945" s="1" t="s">
        <v>945</v>
      </c>
      <c r="K2945" s="1" t="s">
        <v>707</v>
      </c>
      <c r="L2945" s="30">
        <v>633</v>
      </c>
      <c r="M2945" s="30">
        <v>3362</v>
      </c>
      <c r="N2945" s="30">
        <v>65</v>
      </c>
      <c r="O2945" s="30">
        <v>0</v>
      </c>
      <c r="P2945" s="27">
        <v>6.4</v>
      </c>
      <c r="Q2945" s="30">
        <v>22</v>
      </c>
      <c r="R2945" s="30">
        <v>100</v>
      </c>
      <c r="S2945" s="9">
        <v>50752337</v>
      </c>
      <c r="T2945" s="9">
        <v>10000000</v>
      </c>
      <c r="U2945" s="9">
        <f>IMDB4[[#This Row],[Gross Revenue]]-IMDB4[[#This Row],[Budget]]</f>
        <v>40752337</v>
      </c>
      <c r="V2945" s="9" t="str">
        <f>IF(IMDB4[[#This Row],[Profit]]&gt;0,"Hit","Flop")</f>
        <v>Hit</v>
      </c>
      <c r="W2945" s="9" t="str" cm="1">
        <f t="array" ref="W2945">_xlfn.IFS(IMDB4[[#This Row],[IMDb Score (1-10)]]&gt;=8,"Excellent",IMDB4[[#This Row],[IMDb Score (1-10)]]&gt;=7,"Good",IMDB4[[#This Row],[IMDb Score (1-10)]]&gt;=5,"Average",TRUE,"Poor")</f>
        <v>Average</v>
      </c>
      <c r="X2945" s="9" t="str">
        <f>IF(IMDB4[[#This Row],[Duration (min)]]&lt;90,"Short",IF(IMDB4[[#This Row],[Duration (min)]]&lt;=120,"Medium", "Long"))</f>
        <v>Medium</v>
      </c>
    </row>
    <row r="2946" spans="1:24" x14ac:dyDescent="0.25">
      <c r="A2946" s="1" t="s">
        <v>831</v>
      </c>
      <c r="B2946" s="2">
        <v>33552</v>
      </c>
      <c r="C2946" s="30">
        <f>YEAR(IMDB4[[#This Row],[Release Date]])</f>
        <v>1991</v>
      </c>
      <c r="D2946" s="30" t="str">
        <f>FLOOR(IMDB4[[#This Row],[Year]],10)&amp;"s"</f>
        <v>1990s</v>
      </c>
      <c r="E2946" s="1" t="s">
        <v>32</v>
      </c>
      <c r="F2946" s="1" t="s">
        <v>77</v>
      </c>
      <c r="G2946" s="1" t="s">
        <v>3</v>
      </c>
      <c r="H2946" s="1" t="s">
        <v>4</v>
      </c>
      <c r="I2946" s="1" t="s">
        <v>92</v>
      </c>
      <c r="J2946" s="1" t="s">
        <v>649</v>
      </c>
      <c r="K2946" s="1" t="s">
        <v>832</v>
      </c>
      <c r="L2946" s="30">
        <v>633</v>
      </c>
      <c r="M2946" s="30">
        <v>874</v>
      </c>
      <c r="N2946" s="30">
        <v>23</v>
      </c>
      <c r="O2946" s="30">
        <v>0</v>
      </c>
      <c r="P2946" s="27">
        <v>5.5</v>
      </c>
      <c r="Q2946" s="30">
        <v>40</v>
      </c>
      <c r="R2946" s="30">
        <v>110</v>
      </c>
      <c r="S2946" s="9">
        <v>30102717</v>
      </c>
      <c r="T2946" s="9">
        <v>15000000</v>
      </c>
      <c r="U2946" s="9">
        <f>IMDB4[[#This Row],[Gross Revenue]]-IMDB4[[#This Row],[Budget]]</f>
        <v>15102717</v>
      </c>
      <c r="V2946" s="9" t="str">
        <f>IF(IMDB4[[#This Row],[Profit]]&gt;0,"Hit","Flop")</f>
        <v>Hit</v>
      </c>
      <c r="W2946" s="9" t="str" cm="1">
        <f t="array" ref="W2946">_xlfn.IFS(IMDB4[[#This Row],[IMDb Score (1-10)]]&gt;=8,"Excellent",IMDB4[[#This Row],[IMDb Score (1-10)]]&gt;=7,"Good",IMDB4[[#This Row],[IMDb Score (1-10)]]&gt;=5,"Average",TRUE,"Poor")</f>
        <v>Average</v>
      </c>
      <c r="X2946" s="9" t="str">
        <f>IF(IMDB4[[#This Row],[Duration (min)]]&lt;90,"Short",IF(IMDB4[[#This Row],[Duration (min)]]&lt;=120,"Medium", "Long"))</f>
        <v>Medium</v>
      </c>
    </row>
    <row r="2947" spans="1:24" x14ac:dyDescent="0.25">
      <c r="A2947" s="1" t="s">
        <v>648</v>
      </c>
      <c r="B2947" s="2">
        <v>32467</v>
      </c>
      <c r="C2947" s="30">
        <f>YEAR(IMDB4[[#This Row],[Release Date]])</f>
        <v>1988</v>
      </c>
      <c r="D2947" s="30" t="str">
        <f>FLOOR(IMDB4[[#This Row],[Year]],10)&amp;"s"</f>
        <v>1980s</v>
      </c>
      <c r="E2947" s="1" t="s">
        <v>32</v>
      </c>
      <c r="F2947" s="1" t="s">
        <v>77</v>
      </c>
      <c r="G2947" s="1" t="s">
        <v>3</v>
      </c>
      <c r="H2947" s="1" t="s">
        <v>4</v>
      </c>
      <c r="I2947" s="1" t="s">
        <v>92</v>
      </c>
      <c r="J2947" s="1" t="s">
        <v>649</v>
      </c>
      <c r="K2947" s="1" t="s">
        <v>650</v>
      </c>
      <c r="L2947" s="30">
        <v>633</v>
      </c>
      <c r="M2947" s="30">
        <v>1168</v>
      </c>
      <c r="N2947" s="30">
        <v>15</v>
      </c>
      <c r="O2947" s="30">
        <v>0</v>
      </c>
      <c r="P2947" s="27">
        <v>6.8</v>
      </c>
      <c r="Q2947" s="30">
        <v>61</v>
      </c>
      <c r="R2947" s="30">
        <v>92</v>
      </c>
      <c r="S2947" s="9">
        <v>11806119</v>
      </c>
      <c r="T2947" s="9">
        <v>1100000</v>
      </c>
      <c r="U2947" s="9">
        <f>IMDB4[[#This Row],[Gross Revenue]]-IMDB4[[#This Row],[Budget]]</f>
        <v>10706119</v>
      </c>
      <c r="V2947" s="9" t="str">
        <f>IF(IMDB4[[#This Row],[Profit]]&gt;0,"Hit","Flop")</f>
        <v>Hit</v>
      </c>
      <c r="W2947" s="9" t="str" cm="1">
        <f t="array" ref="W2947">_xlfn.IFS(IMDB4[[#This Row],[IMDb Score (1-10)]]&gt;=8,"Excellent",IMDB4[[#This Row],[IMDb Score (1-10)]]&gt;=7,"Good",IMDB4[[#This Row],[IMDb Score (1-10)]]&gt;=5,"Average",TRUE,"Poor")</f>
        <v>Average</v>
      </c>
      <c r="X2947" s="9" t="str">
        <f>IF(IMDB4[[#This Row],[Duration (min)]]&lt;90,"Short",IF(IMDB4[[#This Row],[Duration (min)]]&lt;=120,"Medium", "Long"))</f>
        <v>Medium</v>
      </c>
    </row>
    <row r="2948" spans="1:24" x14ac:dyDescent="0.25">
      <c r="A2948" s="1" t="s">
        <v>4114</v>
      </c>
      <c r="B2948" s="2">
        <v>38360</v>
      </c>
      <c r="C2948" s="30">
        <f>YEAR(IMDB4[[#This Row],[Release Date]])</f>
        <v>2005</v>
      </c>
      <c r="D2948" s="30" t="str">
        <f>FLOOR(IMDB4[[#This Row],[Year]],10)&amp;"s"</f>
        <v>2000s</v>
      </c>
      <c r="E2948" s="1" t="s">
        <v>32</v>
      </c>
      <c r="F2948" s="1" t="s">
        <v>77</v>
      </c>
      <c r="G2948" s="1" t="s">
        <v>3</v>
      </c>
      <c r="H2948" s="1" t="s">
        <v>4</v>
      </c>
      <c r="I2948" s="1" t="s">
        <v>132</v>
      </c>
      <c r="J2948" s="1" t="s">
        <v>4115</v>
      </c>
      <c r="K2948" s="1" t="s">
        <v>2843</v>
      </c>
      <c r="L2948" s="30">
        <v>631</v>
      </c>
      <c r="M2948" s="30">
        <v>2297</v>
      </c>
      <c r="N2948" s="30">
        <v>422</v>
      </c>
      <c r="O2948" s="30">
        <v>0</v>
      </c>
      <c r="P2948" s="27">
        <v>5.0999999999999996</v>
      </c>
      <c r="Q2948" s="30">
        <v>144</v>
      </c>
      <c r="R2948" s="30">
        <v>107</v>
      </c>
      <c r="S2948" s="9">
        <v>80270227</v>
      </c>
      <c r="T2948" s="9">
        <v>50000000</v>
      </c>
      <c r="U2948" s="9">
        <f>IMDB4[[#This Row],[Gross Revenue]]-IMDB4[[#This Row],[Budget]]</f>
        <v>30270227</v>
      </c>
      <c r="V2948" s="9" t="str">
        <f>IF(IMDB4[[#This Row],[Profit]]&gt;0,"Hit","Flop")</f>
        <v>Hit</v>
      </c>
      <c r="W2948" s="9" t="str" cm="1">
        <f t="array" ref="W2948">_xlfn.IFS(IMDB4[[#This Row],[IMDb Score (1-10)]]&gt;=8,"Excellent",IMDB4[[#This Row],[IMDb Score (1-10)]]&gt;=7,"Good",IMDB4[[#This Row],[IMDb Score (1-10)]]&gt;=5,"Average",TRUE,"Poor")</f>
        <v>Average</v>
      </c>
      <c r="X2948" s="9" t="str">
        <f>IF(IMDB4[[#This Row],[Duration (min)]]&lt;90,"Short",IF(IMDB4[[#This Row],[Duration (min)]]&lt;=120,"Medium", "Long"))</f>
        <v>Medium</v>
      </c>
    </row>
    <row r="2949" spans="1:24" x14ac:dyDescent="0.25">
      <c r="A2949" s="1" t="s">
        <v>1735</v>
      </c>
      <c r="B2949" s="2">
        <v>35878</v>
      </c>
      <c r="C2949" s="30">
        <f>YEAR(IMDB4[[#This Row],[Release Date]])</f>
        <v>1998</v>
      </c>
      <c r="D2949" s="30" t="str">
        <f>FLOOR(IMDB4[[#This Row],[Year]],10)&amp;"s"</f>
        <v>1990s</v>
      </c>
      <c r="E2949" s="1" t="s">
        <v>32</v>
      </c>
      <c r="F2949" s="1" t="s">
        <v>20</v>
      </c>
      <c r="G2949" s="1" t="s">
        <v>3</v>
      </c>
      <c r="H2949" s="1" t="s">
        <v>4</v>
      </c>
      <c r="I2949" s="1" t="s">
        <v>92</v>
      </c>
      <c r="J2949" s="1" t="s">
        <v>780</v>
      </c>
      <c r="K2949" s="1" t="s">
        <v>780</v>
      </c>
      <c r="L2949" s="30">
        <v>631</v>
      </c>
      <c r="M2949" s="30">
        <v>1023</v>
      </c>
      <c r="N2949" s="30">
        <v>631</v>
      </c>
      <c r="O2949" s="30">
        <v>0</v>
      </c>
      <c r="P2949" s="27">
        <v>6.8</v>
      </c>
      <c r="Q2949" s="30">
        <v>110</v>
      </c>
      <c r="R2949" s="30">
        <v>108</v>
      </c>
      <c r="S2949" s="9">
        <v>26525834</v>
      </c>
      <c r="T2949" s="9">
        <v>30000000</v>
      </c>
      <c r="U2949" s="9">
        <f>IMDB4[[#This Row],[Gross Revenue]]-IMDB4[[#This Row],[Budget]]</f>
        <v>-3474166</v>
      </c>
      <c r="V2949" s="9" t="str">
        <f>IF(IMDB4[[#This Row],[Profit]]&gt;0,"Hit","Flop")</f>
        <v>Flop</v>
      </c>
      <c r="W2949" s="9" t="str" cm="1">
        <f t="array" ref="W2949">_xlfn.IFS(IMDB4[[#This Row],[IMDb Score (1-10)]]&gt;=8,"Excellent",IMDB4[[#This Row],[IMDb Score (1-10)]]&gt;=7,"Good",IMDB4[[#This Row],[IMDb Score (1-10)]]&gt;=5,"Average",TRUE,"Poor")</f>
        <v>Average</v>
      </c>
      <c r="X2949" s="9" t="str">
        <f>IF(IMDB4[[#This Row],[Duration (min)]]&lt;90,"Short",IF(IMDB4[[#This Row],[Duration (min)]]&lt;=120,"Medium", "Long"))</f>
        <v>Medium</v>
      </c>
    </row>
    <row r="2950" spans="1:24" x14ac:dyDescent="0.25">
      <c r="A2950" s="1" t="s">
        <v>3298</v>
      </c>
      <c r="B2950" s="2">
        <v>37637</v>
      </c>
      <c r="C2950" s="30">
        <f>YEAR(IMDB4[[#This Row],[Release Date]])</f>
        <v>2003</v>
      </c>
      <c r="D2950" s="30" t="str">
        <f>FLOOR(IMDB4[[#This Row],[Year]],10)&amp;"s"</f>
        <v>2000s</v>
      </c>
      <c r="E2950" s="1" t="s">
        <v>32</v>
      </c>
      <c r="F2950" s="1" t="s">
        <v>9</v>
      </c>
      <c r="G2950" s="1" t="s">
        <v>3</v>
      </c>
      <c r="H2950" s="1" t="s">
        <v>83</v>
      </c>
      <c r="I2950" s="1" t="s">
        <v>92</v>
      </c>
      <c r="J2950" s="1" t="s">
        <v>2033</v>
      </c>
      <c r="K2950" s="1" t="s">
        <v>2504</v>
      </c>
      <c r="L2950" s="30">
        <v>631</v>
      </c>
      <c r="M2950" s="30">
        <v>1176</v>
      </c>
      <c r="N2950" s="30">
        <v>187</v>
      </c>
      <c r="O2950" s="30">
        <v>0</v>
      </c>
      <c r="P2950" s="27">
        <v>6.3</v>
      </c>
      <c r="Q2950" s="30">
        <v>133</v>
      </c>
      <c r="R2950" s="30">
        <v>93</v>
      </c>
      <c r="S2950" s="9">
        <v>197148</v>
      </c>
      <c r="T2950" s="9">
        <v>7500000</v>
      </c>
      <c r="U2950" s="9">
        <f>IMDB4[[#This Row],[Gross Revenue]]-IMDB4[[#This Row],[Budget]]</f>
        <v>-7302852</v>
      </c>
      <c r="V2950" s="9" t="str">
        <f>IF(IMDB4[[#This Row],[Profit]]&gt;0,"Hit","Flop")</f>
        <v>Flop</v>
      </c>
      <c r="W2950" s="9" t="str" cm="1">
        <f t="array" ref="W2950">_xlfn.IFS(IMDB4[[#This Row],[IMDb Score (1-10)]]&gt;=8,"Excellent",IMDB4[[#This Row],[IMDb Score (1-10)]]&gt;=7,"Good",IMDB4[[#This Row],[IMDb Score (1-10)]]&gt;=5,"Average",TRUE,"Poor")</f>
        <v>Average</v>
      </c>
      <c r="X2950" s="9" t="str">
        <f>IF(IMDB4[[#This Row],[Duration (min)]]&lt;90,"Short",IF(IMDB4[[#This Row],[Duration (min)]]&lt;=120,"Medium", "Long"))</f>
        <v>Medium</v>
      </c>
    </row>
    <row r="2951" spans="1:24" x14ac:dyDescent="0.25">
      <c r="A2951" s="1" t="s">
        <v>2032</v>
      </c>
      <c r="B2951" s="2">
        <v>36237</v>
      </c>
      <c r="C2951" s="30">
        <f>YEAR(IMDB4[[#This Row],[Release Date]])</f>
        <v>1999</v>
      </c>
      <c r="D2951" s="30" t="str">
        <f>FLOOR(IMDB4[[#This Row],[Year]],10)&amp;"s"</f>
        <v>1990s</v>
      </c>
      <c r="E2951" s="1" t="s">
        <v>32</v>
      </c>
      <c r="F2951" s="1" t="s">
        <v>9</v>
      </c>
      <c r="G2951" s="1" t="s">
        <v>3</v>
      </c>
      <c r="H2951" s="1" t="s">
        <v>4</v>
      </c>
      <c r="I2951" s="1" t="s">
        <v>92</v>
      </c>
      <c r="J2951" s="1" t="s">
        <v>2033</v>
      </c>
      <c r="K2951" s="1" t="s">
        <v>2034</v>
      </c>
      <c r="L2951" s="30">
        <v>631</v>
      </c>
      <c r="M2951" s="30">
        <v>2020</v>
      </c>
      <c r="N2951" s="30">
        <v>4</v>
      </c>
      <c r="O2951" s="30">
        <v>100</v>
      </c>
      <c r="P2951" s="27">
        <v>6.4</v>
      </c>
      <c r="Q2951" s="30">
        <v>16</v>
      </c>
      <c r="R2951" s="30">
        <v>92</v>
      </c>
      <c r="S2951" s="9">
        <v>7680</v>
      </c>
      <c r="T2951" s="9">
        <v>2000000</v>
      </c>
      <c r="U2951" s="9">
        <f>IMDB4[[#This Row],[Gross Revenue]]-IMDB4[[#This Row],[Budget]]</f>
        <v>-1992320</v>
      </c>
      <c r="V2951" s="9" t="str">
        <f>IF(IMDB4[[#This Row],[Profit]]&gt;0,"Hit","Flop")</f>
        <v>Flop</v>
      </c>
      <c r="W2951" s="9" t="str" cm="1">
        <f t="array" ref="W2951">_xlfn.IFS(IMDB4[[#This Row],[IMDb Score (1-10)]]&gt;=8,"Excellent",IMDB4[[#This Row],[IMDb Score (1-10)]]&gt;=7,"Good",IMDB4[[#This Row],[IMDb Score (1-10)]]&gt;=5,"Average",TRUE,"Poor")</f>
        <v>Average</v>
      </c>
      <c r="X2951" s="9" t="str">
        <f>IF(IMDB4[[#This Row],[Duration (min)]]&lt;90,"Short",IF(IMDB4[[#This Row],[Duration (min)]]&lt;=120,"Medium", "Long"))</f>
        <v>Medium</v>
      </c>
    </row>
    <row r="2952" spans="1:24" x14ac:dyDescent="0.25">
      <c r="A2952" s="1" t="s">
        <v>359</v>
      </c>
      <c r="B2952" s="2">
        <v>29680</v>
      </c>
      <c r="C2952" s="30">
        <f>YEAR(IMDB4[[#This Row],[Release Date]])</f>
        <v>1981</v>
      </c>
      <c r="D2952" s="30" t="str">
        <f>FLOOR(IMDB4[[#This Row],[Year]],10)&amp;"s"</f>
        <v>1980s</v>
      </c>
      <c r="E2952" s="1" t="s">
        <v>32</v>
      </c>
      <c r="F2952" s="1" t="s">
        <v>40</v>
      </c>
      <c r="G2952" s="1" t="s">
        <v>3</v>
      </c>
      <c r="H2952" s="1" t="s">
        <v>83</v>
      </c>
      <c r="I2952" s="1" t="s">
        <v>84</v>
      </c>
      <c r="J2952" s="1" t="s">
        <v>360</v>
      </c>
      <c r="K2952" s="1" t="s">
        <v>228</v>
      </c>
      <c r="L2952" s="30">
        <v>629</v>
      </c>
      <c r="M2952" s="30">
        <v>2730</v>
      </c>
      <c r="N2952" s="30">
        <v>0</v>
      </c>
      <c r="O2952" s="30">
        <v>0</v>
      </c>
      <c r="P2952" s="27">
        <v>7</v>
      </c>
      <c r="Q2952" s="30">
        <v>139</v>
      </c>
      <c r="R2952" s="30">
        <v>103</v>
      </c>
      <c r="S2952" s="9">
        <v>42365600</v>
      </c>
      <c r="T2952" s="9">
        <v>5000000</v>
      </c>
      <c r="U2952" s="9">
        <f>IMDB4[[#This Row],[Gross Revenue]]-IMDB4[[#This Row],[Budget]]</f>
        <v>37365600</v>
      </c>
      <c r="V2952" s="9" t="str">
        <f>IF(IMDB4[[#This Row],[Profit]]&gt;0,"Hit","Flop")</f>
        <v>Hit</v>
      </c>
      <c r="W2952" s="9" t="str" cm="1">
        <f t="array" ref="W2952">_xlfn.IFS(IMDB4[[#This Row],[IMDb Score (1-10)]]&gt;=8,"Excellent",IMDB4[[#This Row],[IMDb Score (1-10)]]&gt;=7,"Good",IMDB4[[#This Row],[IMDb Score (1-10)]]&gt;=5,"Average",TRUE,"Poor")</f>
        <v>Good</v>
      </c>
      <c r="X2952" s="9" t="str">
        <f>IF(IMDB4[[#This Row],[Duration (min)]]&lt;90,"Short",IF(IMDB4[[#This Row],[Duration (min)]]&lt;=120,"Medium", "Long"))</f>
        <v>Medium</v>
      </c>
    </row>
    <row r="2953" spans="1:24" x14ac:dyDescent="0.25">
      <c r="A2953" s="1" t="s">
        <v>4500</v>
      </c>
      <c r="B2953" s="2">
        <v>38752</v>
      </c>
      <c r="C2953" s="30">
        <f>YEAR(IMDB4[[#This Row],[Release Date]])</f>
        <v>2006</v>
      </c>
      <c r="D2953" s="30" t="str">
        <f>FLOOR(IMDB4[[#This Row],[Year]],10)&amp;"s"</f>
        <v>2000s</v>
      </c>
      <c r="E2953" s="1" t="s">
        <v>32</v>
      </c>
      <c r="F2953" s="1" t="s">
        <v>20</v>
      </c>
      <c r="G2953" s="1" t="s">
        <v>3401</v>
      </c>
      <c r="H2953" s="1" t="s">
        <v>3402</v>
      </c>
      <c r="I2953" s="1" t="s">
        <v>92</v>
      </c>
      <c r="J2953" s="1" t="s">
        <v>4501</v>
      </c>
      <c r="K2953" s="1" t="s">
        <v>4502</v>
      </c>
      <c r="L2953" s="30">
        <v>629</v>
      </c>
      <c r="M2953" s="30">
        <v>1173</v>
      </c>
      <c r="N2953" s="30">
        <v>584</v>
      </c>
      <c r="O2953" s="30">
        <v>7000</v>
      </c>
      <c r="P2953" s="27">
        <v>7</v>
      </c>
      <c r="Q2953" s="30">
        <v>363</v>
      </c>
      <c r="R2953" s="30">
        <v>110</v>
      </c>
      <c r="S2953" s="9">
        <v>2201412</v>
      </c>
      <c r="T2953" s="9">
        <v>12215500000</v>
      </c>
      <c r="U2953" s="9">
        <f>IMDB4[[#This Row],[Gross Revenue]]-IMDB4[[#This Row],[Budget]]</f>
        <v>-12213298588</v>
      </c>
      <c r="V2953" s="9" t="str">
        <f>IF(IMDB4[[#This Row],[Profit]]&gt;0,"Hit","Flop")</f>
        <v>Flop</v>
      </c>
      <c r="W2953" s="9" t="str" cm="1">
        <f t="array" ref="W2953">_xlfn.IFS(IMDB4[[#This Row],[IMDb Score (1-10)]]&gt;=8,"Excellent",IMDB4[[#This Row],[IMDb Score (1-10)]]&gt;=7,"Good",IMDB4[[#This Row],[IMDb Score (1-10)]]&gt;=5,"Average",TRUE,"Poor")</f>
        <v>Good</v>
      </c>
      <c r="X2953" s="9" t="str">
        <f>IF(IMDB4[[#This Row],[Duration (min)]]&lt;90,"Short",IF(IMDB4[[#This Row],[Duration (min)]]&lt;=120,"Medium", "Long"))</f>
        <v>Medium</v>
      </c>
    </row>
    <row r="2954" spans="1:24" x14ac:dyDescent="0.25">
      <c r="A2954" s="1" t="s">
        <v>284</v>
      </c>
      <c r="B2954" s="2">
        <v>29411</v>
      </c>
      <c r="C2954" s="30">
        <f>YEAR(IMDB4[[#This Row],[Release Date]])</f>
        <v>1980</v>
      </c>
      <c r="D2954" s="30" t="str">
        <f>FLOOR(IMDB4[[#This Row],[Year]],10)&amp;"s"</f>
        <v>1980s</v>
      </c>
      <c r="E2954" s="1" t="s">
        <v>32</v>
      </c>
      <c r="F2954" s="1" t="s">
        <v>20</v>
      </c>
      <c r="G2954" s="1" t="s">
        <v>3</v>
      </c>
      <c r="H2954" s="1" t="s">
        <v>4</v>
      </c>
      <c r="I2954" s="1" t="s">
        <v>84</v>
      </c>
      <c r="J2954" s="1" t="s">
        <v>285</v>
      </c>
      <c r="K2954" s="1" t="s">
        <v>286</v>
      </c>
      <c r="L2954" s="30">
        <v>628</v>
      </c>
      <c r="M2954" s="30">
        <v>2726</v>
      </c>
      <c r="N2954" s="30">
        <v>104</v>
      </c>
      <c r="O2954" s="30">
        <v>16000</v>
      </c>
      <c r="P2954" s="27">
        <v>7.8</v>
      </c>
      <c r="Q2954" s="30">
        <v>134</v>
      </c>
      <c r="R2954" s="30">
        <v>88</v>
      </c>
      <c r="S2954" s="9">
        <v>83400000</v>
      </c>
      <c r="T2954" s="9">
        <v>3500000</v>
      </c>
      <c r="U2954" s="9">
        <f>IMDB4[[#This Row],[Gross Revenue]]-IMDB4[[#This Row],[Budget]]</f>
        <v>79900000</v>
      </c>
      <c r="V2954" s="9" t="str">
        <f>IF(IMDB4[[#This Row],[Profit]]&gt;0,"Hit","Flop")</f>
        <v>Hit</v>
      </c>
      <c r="W2954" s="9" t="str" cm="1">
        <f t="array" ref="W2954">_xlfn.IFS(IMDB4[[#This Row],[IMDb Score (1-10)]]&gt;=8,"Excellent",IMDB4[[#This Row],[IMDb Score (1-10)]]&gt;=7,"Good",IMDB4[[#This Row],[IMDb Score (1-10)]]&gt;=5,"Average",TRUE,"Poor")</f>
        <v>Good</v>
      </c>
      <c r="X2954" s="9" t="str">
        <f>IF(IMDB4[[#This Row],[Duration (min)]]&lt;90,"Short",IF(IMDB4[[#This Row],[Duration (min)]]&lt;=120,"Medium", "Long"))</f>
        <v>Short</v>
      </c>
    </row>
    <row r="2955" spans="1:24" x14ac:dyDescent="0.25">
      <c r="A2955" s="1" t="s">
        <v>2803</v>
      </c>
      <c r="B2955" s="2">
        <v>37109</v>
      </c>
      <c r="C2955" s="30">
        <f>YEAR(IMDB4[[#This Row],[Release Date]])</f>
        <v>2001</v>
      </c>
      <c r="D2955" s="30" t="str">
        <f>FLOOR(IMDB4[[#This Row],[Year]],10)&amp;"s"</f>
        <v>2000s</v>
      </c>
      <c r="E2955" s="1" t="s">
        <v>32</v>
      </c>
      <c r="F2955" s="1" t="s">
        <v>9</v>
      </c>
      <c r="G2955" s="1" t="s">
        <v>3</v>
      </c>
      <c r="H2955" s="1" t="s">
        <v>4</v>
      </c>
      <c r="I2955" s="1" t="s">
        <v>92</v>
      </c>
      <c r="J2955" s="1" t="s">
        <v>2804</v>
      </c>
      <c r="K2955" s="1" t="s">
        <v>707</v>
      </c>
      <c r="L2955" s="30">
        <v>628</v>
      </c>
      <c r="M2955" s="30">
        <v>1265</v>
      </c>
      <c r="N2955" s="30">
        <v>65</v>
      </c>
      <c r="O2955" s="30">
        <v>0</v>
      </c>
      <c r="P2955" s="27">
        <v>6.2</v>
      </c>
      <c r="Q2955" s="30">
        <v>107</v>
      </c>
      <c r="R2955" s="30">
        <v>105</v>
      </c>
      <c r="S2955" s="9">
        <v>16991902</v>
      </c>
      <c r="T2955" s="9">
        <v>57000000</v>
      </c>
      <c r="U2955" s="9">
        <f>IMDB4[[#This Row],[Gross Revenue]]-IMDB4[[#This Row],[Budget]]</f>
        <v>-40008098</v>
      </c>
      <c r="V2955" s="9" t="str">
        <f>IF(IMDB4[[#This Row],[Profit]]&gt;0,"Hit","Flop")</f>
        <v>Flop</v>
      </c>
      <c r="W2955" s="9" t="str" cm="1">
        <f t="array" ref="W2955">_xlfn.IFS(IMDB4[[#This Row],[IMDb Score (1-10)]]&gt;=8,"Excellent",IMDB4[[#This Row],[IMDb Score (1-10)]]&gt;=7,"Good",IMDB4[[#This Row],[IMDb Score (1-10)]]&gt;=5,"Average",TRUE,"Poor")</f>
        <v>Average</v>
      </c>
      <c r="X2955" s="9" t="str">
        <f>IF(IMDB4[[#This Row],[Duration (min)]]&lt;90,"Short",IF(IMDB4[[#This Row],[Duration (min)]]&lt;=120,"Medium", "Long"))</f>
        <v>Medium</v>
      </c>
    </row>
    <row r="2956" spans="1:24" x14ac:dyDescent="0.25">
      <c r="A2956" s="1" t="s">
        <v>6338</v>
      </c>
      <c r="B2956" s="2">
        <v>41294</v>
      </c>
      <c r="C2956" s="30">
        <f>YEAR(IMDB4[[#This Row],[Release Date]])</f>
        <v>2013</v>
      </c>
      <c r="D2956" s="30" t="str">
        <f>FLOOR(IMDB4[[#This Row],[Year]],10)&amp;"s"</f>
        <v>2010s</v>
      </c>
      <c r="E2956" s="1" t="s">
        <v>32</v>
      </c>
      <c r="F2956" s="1" t="s">
        <v>20</v>
      </c>
      <c r="G2956" s="1" t="s">
        <v>3</v>
      </c>
      <c r="H2956" s="1" t="s">
        <v>4</v>
      </c>
      <c r="I2956" s="1" t="s">
        <v>92</v>
      </c>
      <c r="J2956" s="1" t="s">
        <v>2804</v>
      </c>
      <c r="K2956" s="1" t="s">
        <v>6339</v>
      </c>
      <c r="L2956" s="30">
        <v>628</v>
      </c>
      <c r="M2956" s="30">
        <v>2061</v>
      </c>
      <c r="N2956" s="30">
        <v>0</v>
      </c>
      <c r="O2956" s="30">
        <v>0</v>
      </c>
      <c r="P2956" s="27">
        <v>6.7</v>
      </c>
      <c r="Q2956" s="30">
        <v>126</v>
      </c>
      <c r="R2956" s="30">
        <v>89</v>
      </c>
      <c r="S2956" s="9">
        <v>7764027</v>
      </c>
      <c r="T2956" s="9">
        <v>10000000</v>
      </c>
      <c r="U2956" s="9">
        <f>IMDB4[[#This Row],[Gross Revenue]]-IMDB4[[#This Row],[Budget]]</f>
        <v>-2235973</v>
      </c>
      <c r="V2956" s="9" t="str">
        <f>IF(IMDB4[[#This Row],[Profit]]&gt;0,"Hit","Flop")</f>
        <v>Flop</v>
      </c>
      <c r="W2956" s="9" t="str" cm="1">
        <f t="array" ref="W2956">_xlfn.IFS(IMDB4[[#This Row],[IMDb Score (1-10)]]&gt;=8,"Excellent",IMDB4[[#This Row],[IMDb Score (1-10)]]&gt;=7,"Good",IMDB4[[#This Row],[IMDb Score (1-10)]]&gt;=5,"Average",TRUE,"Poor")</f>
        <v>Average</v>
      </c>
      <c r="X2956" s="9" t="str">
        <f>IF(IMDB4[[#This Row],[Duration (min)]]&lt;90,"Short",IF(IMDB4[[#This Row],[Duration (min)]]&lt;=120,"Medium", "Long"))</f>
        <v>Short</v>
      </c>
    </row>
    <row r="2957" spans="1:24" x14ac:dyDescent="0.25">
      <c r="A2957" s="1" t="s">
        <v>6831</v>
      </c>
      <c r="B2957" s="2">
        <v>42196</v>
      </c>
      <c r="C2957" s="30">
        <f>YEAR(IMDB4[[#This Row],[Release Date]])</f>
        <v>2015</v>
      </c>
      <c r="D2957" s="30" t="str">
        <f>FLOOR(IMDB4[[#This Row],[Year]],10)&amp;"s"</f>
        <v>2010s</v>
      </c>
      <c r="E2957" s="1" t="s">
        <v>32</v>
      </c>
      <c r="F2957" s="1" t="s">
        <v>9</v>
      </c>
      <c r="G2957" s="1" t="s">
        <v>3</v>
      </c>
      <c r="H2957" s="1" t="s">
        <v>4</v>
      </c>
      <c r="I2957" s="1" t="s">
        <v>92</v>
      </c>
      <c r="J2957" s="1" t="s">
        <v>6832</v>
      </c>
      <c r="K2957" s="1" t="s">
        <v>6833</v>
      </c>
      <c r="L2957" s="30">
        <v>628</v>
      </c>
      <c r="M2957" s="30">
        <v>4249</v>
      </c>
      <c r="N2957" s="30">
        <v>47</v>
      </c>
      <c r="O2957" s="30">
        <v>1000</v>
      </c>
      <c r="P2957" s="27">
        <v>7.2</v>
      </c>
      <c r="Q2957" s="30">
        <v>10</v>
      </c>
      <c r="R2957" s="30">
        <v>89</v>
      </c>
      <c r="S2957" s="9">
        <v>444044</v>
      </c>
      <c r="T2957" s="9">
        <v>1900000</v>
      </c>
      <c r="U2957" s="9">
        <f>IMDB4[[#This Row],[Gross Revenue]]-IMDB4[[#This Row],[Budget]]</f>
        <v>-1455956</v>
      </c>
      <c r="V2957" s="9" t="str">
        <f>IF(IMDB4[[#This Row],[Profit]]&gt;0,"Hit","Flop")</f>
        <v>Flop</v>
      </c>
      <c r="W2957" s="9" t="str" cm="1">
        <f t="array" ref="W2957">_xlfn.IFS(IMDB4[[#This Row],[IMDb Score (1-10)]]&gt;=8,"Excellent",IMDB4[[#This Row],[IMDb Score (1-10)]]&gt;=7,"Good",IMDB4[[#This Row],[IMDb Score (1-10)]]&gt;=5,"Average",TRUE,"Poor")</f>
        <v>Good</v>
      </c>
      <c r="X2957" s="9" t="str">
        <f>IF(IMDB4[[#This Row],[Duration (min)]]&lt;90,"Short",IF(IMDB4[[#This Row],[Duration (min)]]&lt;=120,"Medium", "Long"))</f>
        <v>Short</v>
      </c>
    </row>
    <row r="2958" spans="1:24" x14ac:dyDescent="0.25">
      <c r="A2958" s="1" t="s">
        <v>3734</v>
      </c>
      <c r="B2958" s="2">
        <v>38020</v>
      </c>
      <c r="C2958" s="30">
        <f>YEAR(IMDB4[[#This Row],[Release Date]])</f>
        <v>2004</v>
      </c>
      <c r="D2958" s="30" t="str">
        <f>FLOOR(IMDB4[[#This Row],[Year]],10)&amp;"s"</f>
        <v>2000s</v>
      </c>
      <c r="E2958" s="1" t="s">
        <v>32</v>
      </c>
      <c r="F2958" s="1" t="s">
        <v>20</v>
      </c>
      <c r="G2958" s="1" t="s">
        <v>3</v>
      </c>
      <c r="H2958" s="1" t="s">
        <v>4</v>
      </c>
      <c r="I2958" s="1" t="s">
        <v>132</v>
      </c>
      <c r="J2958" s="1" t="s">
        <v>3735</v>
      </c>
      <c r="K2958" s="1" t="s">
        <v>805</v>
      </c>
      <c r="L2958" s="30">
        <v>627</v>
      </c>
      <c r="M2958" s="30">
        <v>2052</v>
      </c>
      <c r="N2958" s="30">
        <v>0</v>
      </c>
      <c r="O2958" s="30">
        <v>718</v>
      </c>
      <c r="P2958" s="27">
        <v>6</v>
      </c>
      <c r="Q2958" s="30">
        <v>93</v>
      </c>
      <c r="R2958" s="30">
        <v>119</v>
      </c>
      <c r="S2958" s="9">
        <v>37486138</v>
      </c>
      <c r="T2958" s="9">
        <v>50000000</v>
      </c>
      <c r="U2958" s="9">
        <f>IMDB4[[#This Row],[Gross Revenue]]-IMDB4[[#This Row],[Budget]]</f>
        <v>-12513862</v>
      </c>
      <c r="V2958" s="9" t="str">
        <f>IF(IMDB4[[#This Row],[Profit]]&gt;0,"Hit","Flop")</f>
        <v>Flop</v>
      </c>
      <c r="W2958" s="9" t="str" cm="1">
        <f t="array" ref="W2958">_xlfn.IFS(IMDB4[[#This Row],[IMDb Score (1-10)]]&gt;=8,"Excellent",IMDB4[[#This Row],[IMDb Score (1-10)]]&gt;=7,"Good",IMDB4[[#This Row],[IMDb Score (1-10)]]&gt;=5,"Average",TRUE,"Poor")</f>
        <v>Average</v>
      </c>
      <c r="X2958" s="9" t="str">
        <f>IF(IMDB4[[#This Row],[Duration (min)]]&lt;90,"Short",IF(IMDB4[[#This Row],[Duration (min)]]&lt;=120,"Medium", "Long"))</f>
        <v>Medium</v>
      </c>
    </row>
    <row r="2959" spans="1:24" x14ac:dyDescent="0.25">
      <c r="A2959" s="1" t="s">
        <v>4692</v>
      </c>
      <c r="B2959" s="2">
        <v>39320</v>
      </c>
      <c r="C2959" s="30">
        <f>YEAR(IMDB4[[#This Row],[Release Date]])</f>
        <v>2007</v>
      </c>
      <c r="D2959" s="30" t="str">
        <f>FLOOR(IMDB4[[#This Row],[Year]],10)&amp;"s"</f>
        <v>2000s</v>
      </c>
      <c r="E2959" s="1" t="s">
        <v>32</v>
      </c>
      <c r="F2959" s="1" t="s">
        <v>40</v>
      </c>
      <c r="G2959" s="1" t="s">
        <v>4693</v>
      </c>
      <c r="H2959" s="1" t="s">
        <v>3720</v>
      </c>
      <c r="I2959" s="1" t="s">
        <v>92</v>
      </c>
      <c r="J2959" s="1" t="s">
        <v>4694</v>
      </c>
      <c r="K2959" s="1" t="s">
        <v>4061</v>
      </c>
      <c r="L2959" s="30">
        <v>627</v>
      </c>
      <c r="M2959" s="30">
        <v>653</v>
      </c>
      <c r="N2959" s="30">
        <v>44</v>
      </c>
      <c r="O2959" s="30">
        <v>0</v>
      </c>
      <c r="P2959" s="27">
        <v>7.3</v>
      </c>
      <c r="Q2959" s="30">
        <v>160</v>
      </c>
      <c r="R2959" s="30">
        <v>126</v>
      </c>
      <c r="S2959" s="9">
        <v>5701643</v>
      </c>
      <c r="T2959" s="9">
        <v>20000000</v>
      </c>
      <c r="U2959" s="9">
        <f>IMDB4[[#This Row],[Gross Revenue]]-IMDB4[[#This Row],[Budget]]</f>
        <v>-14298357</v>
      </c>
      <c r="V2959" s="9" t="str">
        <f>IF(IMDB4[[#This Row],[Profit]]&gt;0,"Hit","Flop")</f>
        <v>Flop</v>
      </c>
      <c r="W2959" s="9" t="str" cm="1">
        <f t="array" ref="W2959">_xlfn.IFS(IMDB4[[#This Row],[IMDb Score (1-10)]]&gt;=8,"Excellent",IMDB4[[#This Row],[IMDb Score (1-10)]]&gt;=7,"Good",IMDB4[[#This Row],[IMDb Score (1-10)]]&gt;=5,"Average",TRUE,"Poor")</f>
        <v>Good</v>
      </c>
      <c r="X2959" s="9" t="str">
        <f>IF(IMDB4[[#This Row],[Duration (min)]]&lt;90,"Short",IF(IMDB4[[#This Row],[Duration (min)]]&lt;=120,"Medium", "Long"))</f>
        <v>Long</v>
      </c>
    </row>
    <row r="2960" spans="1:24" x14ac:dyDescent="0.25">
      <c r="A2960" s="1" t="s">
        <v>1502</v>
      </c>
      <c r="B2960" s="2">
        <v>35778</v>
      </c>
      <c r="C2960" s="30">
        <f>YEAR(IMDB4[[#This Row],[Release Date]])</f>
        <v>1997</v>
      </c>
      <c r="D2960" s="30" t="str">
        <f>FLOOR(IMDB4[[#This Row],[Year]],10)&amp;"s"</f>
        <v>1990s</v>
      </c>
      <c r="E2960" s="1" t="s">
        <v>32</v>
      </c>
      <c r="F2960" s="1" t="s">
        <v>20</v>
      </c>
      <c r="G2960" s="1" t="s">
        <v>3</v>
      </c>
      <c r="H2960" s="1" t="s">
        <v>4</v>
      </c>
      <c r="I2960" s="1" t="s">
        <v>132</v>
      </c>
      <c r="J2960" s="1" t="s">
        <v>1503</v>
      </c>
      <c r="K2960" s="1" t="s">
        <v>1504</v>
      </c>
      <c r="L2960" s="30">
        <v>625</v>
      </c>
      <c r="M2960" s="30">
        <v>1474</v>
      </c>
      <c r="N2960" s="30">
        <v>274</v>
      </c>
      <c r="O2960" s="30">
        <v>11000</v>
      </c>
      <c r="P2960" s="27">
        <v>7.7</v>
      </c>
      <c r="Q2960" s="30">
        <v>156</v>
      </c>
      <c r="R2960" s="30">
        <v>139</v>
      </c>
      <c r="S2960" s="9">
        <v>147637474</v>
      </c>
      <c r="T2960" s="9">
        <v>50000000</v>
      </c>
      <c r="U2960" s="9">
        <f>IMDB4[[#This Row],[Gross Revenue]]-IMDB4[[#This Row],[Budget]]</f>
        <v>97637474</v>
      </c>
      <c r="V2960" s="9" t="str">
        <f>IF(IMDB4[[#This Row],[Profit]]&gt;0,"Hit","Flop")</f>
        <v>Hit</v>
      </c>
      <c r="W2960" s="9" t="str" cm="1">
        <f t="array" ref="W2960">_xlfn.IFS(IMDB4[[#This Row],[IMDb Score (1-10)]]&gt;=8,"Excellent",IMDB4[[#This Row],[IMDb Score (1-10)]]&gt;=7,"Good",IMDB4[[#This Row],[IMDb Score (1-10)]]&gt;=5,"Average",TRUE,"Poor")</f>
        <v>Good</v>
      </c>
      <c r="X2960" s="9" t="str">
        <f>IF(IMDB4[[#This Row],[Duration (min)]]&lt;90,"Short",IF(IMDB4[[#This Row],[Duration (min)]]&lt;=120,"Medium", "Long"))</f>
        <v>Long</v>
      </c>
    </row>
    <row r="2961" spans="1:24" x14ac:dyDescent="0.25">
      <c r="A2961" s="1" t="s">
        <v>3652</v>
      </c>
      <c r="B2961" s="2">
        <v>38088</v>
      </c>
      <c r="C2961" s="30">
        <f>YEAR(IMDB4[[#This Row],[Release Date]])</f>
        <v>2004</v>
      </c>
      <c r="D2961" s="30" t="str">
        <f>FLOOR(IMDB4[[#This Row],[Year]],10)&amp;"s"</f>
        <v>2000s</v>
      </c>
      <c r="E2961" s="1" t="s">
        <v>32</v>
      </c>
      <c r="F2961" s="1" t="s">
        <v>20</v>
      </c>
      <c r="G2961" s="1" t="s">
        <v>3</v>
      </c>
      <c r="H2961" s="1" t="s">
        <v>4</v>
      </c>
      <c r="I2961" s="1" t="s">
        <v>92</v>
      </c>
      <c r="J2961" s="1" t="s">
        <v>3653</v>
      </c>
      <c r="K2961" s="1" t="s">
        <v>3654</v>
      </c>
      <c r="L2961" s="30">
        <v>625</v>
      </c>
      <c r="M2961" s="30">
        <v>1655</v>
      </c>
      <c r="N2961" s="30">
        <v>0</v>
      </c>
      <c r="O2961" s="30">
        <v>0</v>
      </c>
      <c r="P2961" s="27">
        <v>7.6</v>
      </c>
      <c r="Q2961" s="30">
        <v>205</v>
      </c>
      <c r="R2961" s="30">
        <v>102</v>
      </c>
      <c r="S2961" s="9">
        <v>26781723</v>
      </c>
      <c r="T2961" s="9">
        <v>2500000</v>
      </c>
      <c r="U2961" s="9">
        <f>IMDB4[[#This Row],[Gross Revenue]]-IMDB4[[#This Row],[Budget]]</f>
        <v>24281723</v>
      </c>
      <c r="V2961" s="9" t="str">
        <f>IF(IMDB4[[#This Row],[Profit]]&gt;0,"Hit","Flop")</f>
        <v>Hit</v>
      </c>
      <c r="W2961" s="9" t="str" cm="1">
        <f t="array" ref="W2961">_xlfn.IFS(IMDB4[[#This Row],[IMDb Score (1-10)]]&gt;=8,"Excellent",IMDB4[[#This Row],[IMDb Score (1-10)]]&gt;=7,"Good",IMDB4[[#This Row],[IMDb Score (1-10)]]&gt;=5,"Average",TRUE,"Poor")</f>
        <v>Good</v>
      </c>
      <c r="X2961" s="9" t="str">
        <f>IF(IMDB4[[#This Row],[Duration (min)]]&lt;90,"Short",IF(IMDB4[[#This Row],[Duration (min)]]&lt;=120,"Medium", "Long"))</f>
        <v>Medium</v>
      </c>
    </row>
    <row r="2962" spans="1:24" x14ac:dyDescent="0.25">
      <c r="A2962" s="1" t="s">
        <v>1792</v>
      </c>
      <c r="B2962" s="2">
        <v>35866</v>
      </c>
      <c r="C2962" s="30">
        <f>YEAR(IMDB4[[#This Row],[Release Date]])</f>
        <v>1998</v>
      </c>
      <c r="D2962" s="30" t="str">
        <f>FLOOR(IMDB4[[#This Row],[Year]],10)&amp;"s"</f>
        <v>1990s</v>
      </c>
      <c r="E2962" s="1" t="s">
        <v>32</v>
      </c>
      <c r="F2962" s="1" t="s">
        <v>20</v>
      </c>
      <c r="G2962" s="1" t="s">
        <v>3</v>
      </c>
      <c r="H2962" s="1" t="s">
        <v>4</v>
      </c>
      <c r="I2962" s="1" t="s">
        <v>92</v>
      </c>
      <c r="J2962" s="1" t="s">
        <v>1793</v>
      </c>
      <c r="K2962" s="1" t="s">
        <v>1794</v>
      </c>
      <c r="L2962" s="30">
        <v>625</v>
      </c>
      <c r="M2962" s="30">
        <v>987</v>
      </c>
      <c r="N2962" s="30">
        <v>0</v>
      </c>
      <c r="O2962" s="30">
        <v>280</v>
      </c>
      <c r="P2962" s="27">
        <v>3.9</v>
      </c>
      <c r="Q2962" s="30">
        <v>19</v>
      </c>
      <c r="R2962" s="30">
        <v>93</v>
      </c>
      <c r="S2962" s="9">
        <v>10305534</v>
      </c>
      <c r="T2962" s="9">
        <v>3500000</v>
      </c>
      <c r="U2962" s="9">
        <f>IMDB4[[#This Row],[Gross Revenue]]-IMDB4[[#This Row],[Budget]]</f>
        <v>6805534</v>
      </c>
      <c r="V2962" s="9" t="str">
        <f>IF(IMDB4[[#This Row],[Profit]]&gt;0,"Hit","Flop")</f>
        <v>Hit</v>
      </c>
      <c r="W2962" s="9" t="str" cm="1">
        <f t="array" ref="W2962">_xlfn.IFS(IMDB4[[#This Row],[IMDb Score (1-10)]]&gt;=8,"Excellent",IMDB4[[#This Row],[IMDb Score (1-10)]]&gt;=7,"Good",IMDB4[[#This Row],[IMDb Score (1-10)]]&gt;=5,"Average",TRUE,"Poor")</f>
        <v>Poor</v>
      </c>
      <c r="X2962" s="9" t="str">
        <f>IF(IMDB4[[#This Row],[Duration (min)]]&lt;90,"Short",IF(IMDB4[[#This Row],[Duration (min)]]&lt;=120,"Medium", "Long"))</f>
        <v>Medium</v>
      </c>
    </row>
    <row r="2963" spans="1:24" x14ac:dyDescent="0.25">
      <c r="A2963" s="1" t="s">
        <v>4249</v>
      </c>
      <c r="B2963" s="2">
        <v>39010</v>
      </c>
      <c r="C2963" s="30">
        <f>YEAR(IMDB4[[#This Row],[Release Date]])</f>
        <v>2006</v>
      </c>
      <c r="D2963" s="30" t="str">
        <f>FLOOR(IMDB4[[#This Row],[Year]],10)&amp;"s"</f>
        <v>2000s</v>
      </c>
      <c r="E2963" s="1" t="s">
        <v>32</v>
      </c>
      <c r="F2963" s="1" t="s">
        <v>9</v>
      </c>
      <c r="G2963" s="1" t="s">
        <v>3</v>
      </c>
      <c r="H2963" s="1" t="s">
        <v>4</v>
      </c>
      <c r="I2963" s="1" t="s">
        <v>132</v>
      </c>
      <c r="J2963" s="1" t="s">
        <v>3653</v>
      </c>
      <c r="K2963" s="1" t="s">
        <v>4250</v>
      </c>
      <c r="L2963" s="30">
        <v>625</v>
      </c>
      <c r="M2963" s="30">
        <v>2747</v>
      </c>
      <c r="N2963" s="30">
        <v>38</v>
      </c>
      <c r="O2963" s="30">
        <v>0</v>
      </c>
      <c r="P2963" s="27">
        <v>7.4</v>
      </c>
      <c r="Q2963" s="30">
        <v>60</v>
      </c>
      <c r="R2963" s="30">
        <v>91</v>
      </c>
      <c r="S2963" s="9">
        <v>8108247</v>
      </c>
      <c r="T2963" s="9">
        <v>3300000</v>
      </c>
      <c r="U2963" s="9">
        <f>IMDB4[[#This Row],[Gross Revenue]]-IMDB4[[#This Row],[Budget]]</f>
        <v>4808247</v>
      </c>
      <c r="V2963" s="9" t="str">
        <f>IF(IMDB4[[#This Row],[Profit]]&gt;0,"Hit","Flop")</f>
        <v>Hit</v>
      </c>
      <c r="W2963" s="9" t="str" cm="1">
        <f t="array" ref="W2963">_xlfn.IFS(IMDB4[[#This Row],[IMDb Score (1-10)]]&gt;=8,"Excellent",IMDB4[[#This Row],[IMDb Score (1-10)]]&gt;=7,"Good",IMDB4[[#This Row],[IMDb Score (1-10)]]&gt;=5,"Average",TRUE,"Poor")</f>
        <v>Good</v>
      </c>
      <c r="X2963" s="9" t="str">
        <f>IF(IMDB4[[#This Row],[Duration (min)]]&lt;90,"Short",IF(IMDB4[[#This Row],[Duration (min)]]&lt;=120,"Medium", "Long"))</f>
        <v>Medium</v>
      </c>
    </row>
    <row r="2964" spans="1:24" x14ac:dyDescent="0.25">
      <c r="A2964" s="1" t="s">
        <v>2321</v>
      </c>
      <c r="B2964" s="2">
        <v>36780</v>
      </c>
      <c r="C2964" s="30">
        <f>YEAR(IMDB4[[#This Row],[Release Date]])</f>
        <v>2000</v>
      </c>
      <c r="D2964" s="30" t="str">
        <f>FLOOR(IMDB4[[#This Row],[Year]],10)&amp;"s"</f>
        <v>2000s</v>
      </c>
      <c r="E2964" s="1" t="s">
        <v>32</v>
      </c>
      <c r="F2964" s="1" t="s">
        <v>20</v>
      </c>
      <c r="G2964" s="1" t="s">
        <v>3</v>
      </c>
      <c r="H2964" s="1" t="s">
        <v>4</v>
      </c>
      <c r="I2964" s="1" t="s">
        <v>92</v>
      </c>
      <c r="J2964" s="1" t="s">
        <v>1503</v>
      </c>
      <c r="K2964" s="1" t="s">
        <v>2322</v>
      </c>
      <c r="L2964" s="30">
        <v>625</v>
      </c>
      <c r="M2964" s="30">
        <v>1378</v>
      </c>
      <c r="N2964" s="30">
        <v>44</v>
      </c>
      <c r="O2964" s="30">
        <v>170</v>
      </c>
      <c r="P2964" s="27">
        <v>6.6</v>
      </c>
      <c r="Q2964" s="30">
        <v>59</v>
      </c>
      <c r="R2964" s="30">
        <v>96</v>
      </c>
      <c r="S2964" s="9">
        <v>1050600</v>
      </c>
      <c r="T2964" s="9">
        <v>250000</v>
      </c>
      <c r="U2964" s="9">
        <f>IMDB4[[#This Row],[Gross Revenue]]-IMDB4[[#This Row],[Budget]]</f>
        <v>800600</v>
      </c>
      <c r="V2964" s="9" t="str">
        <f>IF(IMDB4[[#This Row],[Profit]]&gt;0,"Hit","Flop")</f>
        <v>Hit</v>
      </c>
      <c r="W2964" s="9" t="str" cm="1">
        <f t="array" ref="W2964">_xlfn.IFS(IMDB4[[#This Row],[IMDb Score (1-10)]]&gt;=8,"Excellent",IMDB4[[#This Row],[IMDb Score (1-10)]]&gt;=7,"Good",IMDB4[[#This Row],[IMDb Score (1-10)]]&gt;=5,"Average",TRUE,"Poor")</f>
        <v>Average</v>
      </c>
      <c r="X2964" s="9" t="str">
        <f>IF(IMDB4[[#This Row],[Duration (min)]]&lt;90,"Short",IF(IMDB4[[#This Row],[Duration (min)]]&lt;=120,"Medium", "Long"))</f>
        <v>Medium</v>
      </c>
    </row>
    <row r="2965" spans="1:24" x14ac:dyDescent="0.25">
      <c r="A2965" s="1" t="s">
        <v>5719</v>
      </c>
      <c r="B2965" s="2">
        <v>40439</v>
      </c>
      <c r="C2965" s="30">
        <f>YEAR(IMDB4[[#This Row],[Release Date]])</f>
        <v>2010</v>
      </c>
      <c r="D2965" s="30" t="str">
        <f>FLOOR(IMDB4[[#This Row],[Year]],10)&amp;"s"</f>
        <v>2010s</v>
      </c>
      <c r="E2965" s="1" t="s">
        <v>32</v>
      </c>
      <c r="F2965" s="1" t="s">
        <v>77</v>
      </c>
      <c r="G2965" s="1" t="s">
        <v>3</v>
      </c>
      <c r="H2965" s="1" t="s">
        <v>1037</v>
      </c>
      <c r="I2965" s="1" t="s">
        <v>92</v>
      </c>
      <c r="J2965" s="1" t="s">
        <v>5720</v>
      </c>
      <c r="K2965" s="1" t="s">
        <v>5721</v>
      </c>
      <c r="L2965" s="30">
        <v>624</v>
      </c>
      <c r="M2965" s="30">
        <v>2056</v>
      </c>
      <c r="N2965" s="30">
        <v>19</v>
      </c>
      <c r="O2965" s="30">
        <v>0</v>
      </c>
      <c r="P2965" s="27">
        <v>6.3</v>
      </c>
      <c r="Q2965" s="30">
        <v>95</v>
      </c>
      <c r="R2965" s="30">
        <v>100</v>
      </c>
      <c r="S2965" s="9">
        <v>5664251</v>
      </c>
      <c r="T2965" s="9">
        <v>45000000</v>
      </c>
      <c r="U2965" s="9">
        <f>IMDB4[[#This Row],[Gross Revenue]]-IMDB4[[#This Row],[Budget]]</f>
        <v>-39335749</v>
      </c>
      <c r="V2965" s="9" t="str">
        <f>IF(IMDB4[[#This Row],[Profit]]&gt;0,"Hit","Flop")</f>
        <v>Flop</v>
      </c>
      <c r="W2965" s="9" t="str" cm="1">
        <f t="array" ref="W2965">_xlfn.IFS(IMDB4[[#This Row],[IMDb Score (1-10)]]&gt;=8,"Excellent",IMDB4[[#This Row],[IMDb Score (1-10)]]&gt;=7,"Good",IMDB4[[#This Row],[IMDb Score (1-10)]]&gt;=5,"Average",TRUE,"Poor")</f>
        <v>Average</v>
      </c>
      <c r="X2965" s="9" t="str">
        <f>IF(IMDB4[[#This Row],[Duration (min)]]&lt;90,"Short",IF(IMDB4[[#This Row],[Duration (min)]]&lt;=120,"Medium", "Long"))</f>
        <v>Medium</v>
      </c>
    </row>
    <row r="2966" spans="1:24" x14ac:dyDescent="0.25">
      <c r="A2966" s="1" t="s">
        <v>1948</v>
      </c>
      <c r="B2966" s="2">
        <v>35876</v>
      </c>
      <c r="C2966" s="30">
        <f>YEAR(IMDB4[[#This Row],[Release Date]])</f>
        <v>1998</v>
      </c>
      <c r="D2966" s="30" t="str">
        <f>FLOOR(IMDB4[[#This Row],[Year]],10)&amp;"s"</f>
        <v>1990s</v>
      </c>
      <c r="E2966" s="1" t="s">
        <v>32</v>
      </c>
      <c r="F2966" s="1" t="s">
        <v>20</v>
      </c>
      <c r="G2966" s="1" t="s">
        <v>3</v>
      </c>
      <c r="H2966" s="1" t="s">
        <v>4</v>
      </c>
      <c r="I2966" s="1" t="s">
        <v>92</v>
      </c>
      <c r="J2966" s="1" t="s">
        <v>1949</v>
      </c>
      <c r="K2966" s="1" t="s">
        <v>1950</v>
      </c>
      <c r="L2966" s="30">
        <v>624</v>
      </c>
      <c r="M2966" s="30">
        <v>1209</v>
      </c>
      <c r="N2966" s="30">
        <v>52</v>
      </c>
      <c r="O2966" s="30">
        <v>507</v>
      </c>
      <c r="P2966" s="27">
        <v>7</v>
      </c>
      <c r="Q2966" s="30">
        <v>81</v>
      </c>
      <c r="R2966" s="30">
        <v>116</v>
      </c>
      <c r="S2966" s="9">
        <v>1980338</v>
      </c>
      <c r="T2966" s="9">
        <v>5000000</v>
      </c>
      <c r="U2966" s="9">
        <f>IMDB4[[#This Row],[Gross Revenue]]-IMDB4[[#This Row],[Budget]]</f>
        <v>-3019662</v>
      </c>
      <c r="V2966" s="9" t="str">
        <f>IF(IMDB4[[#This Row],[Profit]]&gt;0,"Hit","Flop")</f>
        <v>Flop</v>
      </c>
      <c r="W2966" s="9" t="str" cm="1">
        <f t="array" ref="W2966">_xlfn.IFS(IMDB4[[#This Row],[IMDb Score (1-10)]]&gt;=8,"Excellent",IMDB4[[#This Row],[IMDb Score (1-10)]]&gt;=7,"Good",IMDB4[[#This Row],[IMDb Score (1-10)]]&gt;=5,"Average",TRUE,"Poor")</f>
        <v>Good</v>
      </c>
      <c r="X2966" s="9" t="str">
        <f>IF(IMDB4[[#This Row],[Duration (min)]]&lt;90,"Short",IF(IMDB4[[#This Row],[Duration (min)]]&lt;=120,"Medium", "Long"))</f>
        <v>Medium</v>
      </c>
    </row>
    <row r="2967" spans="1:24" x14ac:dyDescent="0.25">
      <c r="A2967" s="1" t="s">
        <v>736</v>
      </c>
      <c r="B2967" s="2">
        <v>32752</v>
      </c>
      <c r="C2967" s="30">
        <f>YEAR(IMDB4[[#This Row],[Release Date]])</f>
        <v>1989</v>
      </c>
      <c r="D2967" s="30" t="str">
        <f>FLOOR(IMDB4[[#This Row],[Year]],10)&amp;"s"</f>
        <v>1980s</v>
      </c>
      <c r="E2967" s="1" t="s">
        <v>32</v>
      </c>
      <c r="F2967" s="1" t="s">
        <v>77</v>
      </c>
      <c r="G2967" s="1" t="s">
        <v>3</v>
      </c>
      <c r="H2967" s="1" t="s">
        <v>4</v>
      </c>
      <c r="I2967" s="1" t="s">
        <v>92</v>
      </c>
      <c r="J2967" s="1" t="s">
        <v>737</v>
      </c>
      <c r="K2967" s="1" t="s">
        <v>738</v>
      </c>
      <c r="L2967" s="30">
        <v>623</v>
      </c>
      <c r="M2967" s="30">
        <v>2484</v>
      </c>
      <c r="N2967" s="30">
        <v>9</v>
      </c>
      <c r="O2967" s="30">
        <v>0</v>
      </c>
      <c r="P2967" s="27">
        <v>6.5</v>
      </c>
      <c r="Q2967" s="30">
        <v>83</v>
      </c>
      <c r="R2967" s="30">
        <v>114</v>
      </c>
      <c r="S2967" s="9">
        <v>30050028</v>
      </c>
      <c r="T2967" s="9">
        <v>17000000</v>
      </c>
      <c r="U2967" s="9">
        <f>IMDB4[[#This Row],[Gross Revenue]]-IMDB4[[#This Row],[Budget]]</f>
        <v>13050028</v>
      </c>
      <c r="V2967" s="9" t="str">
        <f>IF(IMDB4[[#This Row],[Profit]]&gt;0,"Hit","Flop")</f>
        <v>Hit</v>
      </c>
      <c r="W2967" s="9" t="str" cm="1">
        <f t="array" ref="W2967">_xlfn.IFS(IMDB4[[#This Row],[IMDb Score (1-10)]]&gt;=8,"Excellent",IMDB4[[#This Row],[IMDb Score (1-10)]]&gt;=7,"Good",IMDB4[[#This Row],[IMDb Score (1-10)]]&gt;=5,"Average",TRUE,"Poor")</f>
        <v>Average</v>
      </c>
      <c r="X2967" s="9" t="str">
        <f>IF(IMDB4[[#This Row],[Duration (min)]]&lt;90,"Short",IF(IMDB4[[#This Row],[Duration (min)]]&lt;=120,"Medium", "Long"))</f>
        <v>Medium</v>
      </c>
    </row>
    <row r="2968" spans="1:24" x14ac:dyDescent="0.25">
      <c r="A2968" s="1" t="s">
        <v>6654</v>
      </c>
      <c r="B2968" s="2">
        <v>41782</v>
      </c>
      <c r="C2968" s="30">
        <f>YEAR(IMDB4[[#This Row],[Release Date]])</f>
        <v>2014</v>
      </c>
      <c r="D2968" s="30" t="str">
        <f>FLOOR(IMDB4[[#This Row],[Year]],10)&amp;"s"</f>
        <v>2010s</v>
      </c>
      <c r="E2968" s="1" t="s">
        <v>32</v>
      </c>
      <c r="F2968" s="1" t="s">
        <v>77</v>
      </c>
      <c r="G2968" s="1" t="s">
        <v>3</v>
      </c>
      <c r="H2968" s="1" t="s">
        <v>334</v>
      </c>
      <c r="I2968" s="1" t="s">
        <v>132</v>
      </c>
      <c r="J2968" s="1" t="s">
        <v>6655</v>
      </c>
      <c r="K2968" s="1" t="s">
        <v>6656</v>
      </c>
      <c r="L2968" s="30">
        <v>623</v>
      </c>
      <c r="M2968" s="30">
        <v>3165</v>
      </c>
      <c r="N2968" s="30">
        <v>72</v>
      </c>
      <c r="O2968" s="30">
        <v>15000</v>
      </c>
      <c r="P2968" s="27">
        <v>5.0999999999999996</v>
      </c>
      <c r="Q2968" s="30">
        <v>308</v>
      </c>
      <c r="R2968" s="30">
        <v>92</v>
      </c>
      <c r="S2968" s="9">
        <v>19059018</v>
      </c>
      <c r="T2968" s="9">
        <v>65000000</v>
      </c>
      <c r="U2968" s="9">
        <f>IMDB4[[#This Row],[Gross Revenue]]-IMDB4[[#This Row],[Budget]]</f>
        <v>-45940982</v>
      </c>
      <c r="V2968" s="9" t="str">
        <f>IF(IMDB4[[#This Row],[Profit]]&gt;0,"Hit","Flop")</f>
        <v>Flop</v>
      </c>
      <c r="W2968" s="9" t="str" cm="1">
        <f t="array" ref="W2968">_xlfn.IFS(IMDB4[[#This Row],[IMDb Score (1-10)]]&gt;=8,"Excellent",IMDB4[[#This Row],[IMDb Score (1-10)]]&gt;=7,"Good",IMDB4[[#This Row],[IMDb Score (1-10)]]&gt;=5,"Average",TRUE,"Poor")</f>
        <v>Average</v>
      </c>
      <c r="X2968" s="9" t="str">
        <f>IF(IMDB4[[#This Row],[Duration (min)]]&lt;90,"Short",IF(IMDB4[[#This Row],[Duration (min)]]&lt;=120,"Medium", "Long"))</f>
        <v>Medium</v>
      </c>
    </row>
    <row r="2969" spans="1:24" x14ac:dyDescent="0.25">
      <c r="A2969" s="1" t="s">
        <v>1673</v>
      </c>
      <c r="B2969" s="2">
        <v>35772</v>
      </c>
      <c r="C2969" s="30">
        <f>YEAR(IMDB4[[#This Row],[Release Date]])</f>
        <v>1997</v>
      </c>
      <c r="D2969" s="30" t="str">
        <f>FLOOR(IMDB4[[#This Row],[Year]],10)&amp;"s"</f>
        <v>1990s</v>
      </c>
      <c r="E2969" s="1" t="s">
        <v>32</v>
      </c>
      <c r="F2969" s="1" t="s">
        <v>9</v>
      </c>
      <c r="G2969" s="1" t="s">
        <v>3</v>
      </c>
      <c r="H2969" s="1" t="s">
        <v>4</v>
      </c>
      <c r="I2969" s="1" t="s">
        <v>84</v>
      </c>
      <c r="J2969" s="1" t="s">
        <v>737</v>
      </c>
      <c r="K2969" s="1" t="s">
        <v>1674</v>
      </c>
      <c r="L2969" s="30">
        <v>623</v>
      </c>
      <c r="M2969" s="30">
        <v>1722</v>
      </c>
      <c r="N2969" s="30">
        <v>342</v>
      </c>
      <c r="O2969" s="30">
        <v>578</v>
      </c>
      <c r="P2969" s="27">
        <v>7.3</v>
      </c>
      <c r="Q2969" s="30">
        <v>97</v>
      </c>
      <c r="R2969" s="30">
        <v>110</v>
      </c>
      <c r="S2969" s="9">
        <v>10200000</v>
      </c>
      <c r="T2969" s="9">
        <v>10000000</v>
      </c>
      <c r="U2969" s="9">
        <f>IMDB4[[#This Row],[Gross Revenue]]-IMDB4[[#This Row],[Budget]]</f>
        <v>200000</v>
      </c>
      <c r="V2969" s="9" t="str">
        <f>IF(IMDB4[[#This Row],[Profit]]&gt;0,"Hit","Flop")</f>
        <v>Hit</v>
      </c>
      <c r="W2969" s="9" t="str" cm="1">
        <f t="array" ref="W2969">_xlfn.IFS(IMDB4[[#This Row],[IMDb Score (1-10)]]&gt;=8,"Excellent",IMDB4[[#This Row],[IMDb Score (1-10)]]&gt;=7,"Good",IMDB4[[#This Row],[IMDb Score (1-10)]]&gt;=5,"Average",TRUE,"Poor")</f>
        <v>Good</v>
      </c>
      <c r="X2969" s="9" t="str">
        <f>IF(IMDB4[[#This Row],[Duration (min)]]&lt;90,"Short",IF(IMDB4[[#This Row],[Duration (min)]]&lt;=120,"Medium", "Long"))</f>
        <v>Medium</v>
      </c>
    </row>
    <row r="2970" spans="1:24" x14ac:dyDescent="0.25">
      <c r="A2970" s="1" t="s">
        <v>6360</v>
      </c>
      <c r="B2970" s="2">
        <v>41436</v>
      </c>
      <c r="C2970" s="30">
        <f>YEAR(IMDB4[[#This Row],[Release Date]])</f>
        <v>2013</v>
      </c>
      <c r="D2970" s="30" t="str">
        <f>FLOOR(IMDB4[[#This Row],[Year]],10)&amp;"s"</f>
        <v>2010s</v>
      </c>
      <c r="E2970" s="1" t="s">
        <v>32</v>
      </c>
      <c r="F2970" s="1" t="s">
        <v>9</v>
      </c>
      <c r="G2970" s="1" t="s">
        <v>10</v>
      </c>
      <c r="H2970" s="1" t="s">
        <v>1802</v>
      </c>
      <c r="I2970" s="1" t="s">
        <v>132</v>
      </c>
      <c r="J2970" s="1" t="s">
        <v>6361</v>
      </c>
      <c r="K2970" s="1" t="s">
        <v>6362</v>
      </c>
      <c r="L2970" s="30">
        <v>623</v>
      </c>
      <c r="M2970" s="30">
        <v>824</v>
      </c>
      <c r="N2970" s="30">
        <v>45</v>
      </c>
      <c r="O2970" s="30">
        <v>0</v>
      </c>
      <c r="P2970" s="27">
        <v>7.7</v>
      </c>
      <c r="Q2970" s="30">
        <v>26</v>
      </c>
      <c r="R2970" s="30">
        <v>120</v>
      </c>
      <c r="S2970" s="9">
        <v>100412</v>
      </c>
      <c r="T2970" s="9">
        <v>4000000</v>
      </c>
      <c r="U2970" s="9">
        <f>IMDB4[[#This Row],[Gross Revenue]]-IMDB4[[#This Row],[Budget]]</f>
        <v>-3899588</v>
      </c>
      <c r="V2970" s="9" t="str">
        <f>IF(IMDB4[[#This Row],[Profit]]&gt;0,"Hit","Flop")</f>
        <v>Flop</v>
      </c>
      <c r="W2970" s="9" t="str" cm="1">
        <f t="array" ref="W2970">_xlfn.IFS(IMDB4[[#This Row],[IMDb Score (1-10)]]&gt;=8,"Excellent",IMDB4[[#This Row],[IMDb Score (1-10)]]&gt;=7,"Good",IMDB4[[#This Row],[IMDb Score (1-10)]]&gt;=5,"Average",TRUE,"Poor")</f>
        <v>Good</v>
      </c>
      <c r="X2970" s="9" t="str">
        <f>IF(IMDB4[[#This Row],[Duration (min)]]&lt;90,"Short",IF(IMDB4[[#This Row],[Duration (min)]]&lt;=120,"Medium", "Long"))</f>
        <v>Medium</v>
      </c>
    </row>
    <row r="2971" spans="1:24" x14ac:dyDescent="0.25">
      <c r="A2971" s="1" t="s">
        <v>5209</v>
      </c>
      <c r="B2971" s="2">
        <v>39978</v>
      </c>
      <c r="C2971" s="30">
        <f>YEAR(IMDB4[[#This Row],[Release Date]])</f>
        <v>2009</v>
      </c>
      <c r="D2971" s="30" t="str">
        <f>FLOOR(IMDB4[[#This Row],[Year]],10)&amp;"s"</f>
        <v>2000s</v>
      </c>
      <c r="E2971" s="1" t="s">
        <v>32</v>
      </c>
      <c r="F2971" s="1" t="s">
        <v>33</v>
      </c>
      <c r="G2971" s="1" t="s">
        <v>3</v>
      </c>
      <c r="H2971" s="1" t="s">
        <v>4</v>
      </c>
      <c r="I2971" s="1" t="s">
        <v>84</v>
      </c>
      <c r="J2971" s="1" t="s">
        <v>5210</v>
      </c>
      <c r="K2971" s="1" t="s">
        <v>5211</v>
      </c>
      <c r="L2971" s="30">
        <v>622</v>
      </c>
      <c r="M2971" s="30">
        <v>1227</v>
      </c>
      <c r="N2971" s="30">
        <v>97</v>
      </c>
      <c r="O2971" s="30">
        <v>0</v>
      </c>
      <c r="P2971" s="27">
        <v>7</v>
      </c>
      <c r="Q2971" s="30">
        <v>191</v>
      </c>
      <c r="R2971" s="30">
        <v>90</v>
      </c>
      <c r="S2971" s="9">
        <v>124870275</v>
      </c>
      <c r="T2971" s="9">
        <v>100000000</v>
      </c>
      <c r="U2971" s="9">
        <f>IMDB4[[#This Row],[Gross Revenue]]-IMDB4[[#This Row],[Budget]]</f>
        <v>24870275</v>
      </c>
      <c r="V2971" s="9" t="str">
        <f>IF(IMDB4[[#This Row],[Profit]]&gt;0,"Hit","Flop")</f>
        <v>Hit</v>
      </c>
      <c r="W2971" s="9" t="str" cm="1">
        <f t="array" ref="W2971">_xlfn.IFS(IMDB4[[#This Row],[IMDb Score (1-10)]]&gt;=8,"Excellent",IMDB4[[#This Row],[IMDb Score (1-10)]]&gt;=7,"Good",IMDB4[[#This Row],[IMDb Score (1-10)]]&gt;=5,"Average",TRUE,"Poor")</f>
        <v>Good</v>
      </c>
      <c r="X2971" s="9" t="str">
        <f>IF(IMDB4[[#This Row],[Duration (min)]]&lt;90,"Short",IF(IMDB4[[#This Row],[Duration (min)]]&lt;=120,"Medium", "Long"))</f>
        <v>Medium</v>
      </c>
    </row>
    <row r="2972" spans="1:24" x14ac:dyDescent="0.25">
      <c r="A2972" s="1" t="s">
        <v>6371</v>
      </c>
      <c r="B2972" s="2">
        <v>41589</v>
      </c>
      <c r="C2972" s="30">
        <f>YEAR(IMDB4[[#This Row],[Release Date]])</f>
        <v>2013</v>
      </c>
      <c r="D2972" s="30" t="str">
        <f>FLOOR(IMDB4[[#This Row],[Year]],10)&amp;"s"</f>
        <v>2010s</v>
      </c>
      <c r="E2972" s="1" t="s">
        <v>32</v>
      </c>
      <c r="F2972" s="1" t="s">
        <v>33</v>
      </c>
      <c r="G2972" s="1" t="s">
        <v>3</v>
      </c>
      <c r="H2972" s="1" t="s">
        <v>4</v>
      </c>
      <c r="I2972" s="1" t="s">
        <v>84</v>
      </c>
      <c r="J2972" s="1" t="s">
        <v>5210</v>
      </c>
      <c r="K2972" s="1" t="s">
        <v>6372</v>
      </c>
      <c r="L2972" s="30">
        <v>622</v>
      </c>
      <c r="M2972" s="30">
        <v>848</v>
      </c>
      <c r="N2972" s="30">
        <v>18</v>
      </c>
      <c r="O2972" s="30">
        <v>15000</v>
      </c>
      <c r="P2972" s="27">
        <v>6.5</v>
      </c>
      <c r="Q2972" s="30">
        <v>169</v>
      </c>
      <c r="R2972" s="30">
        <v>95</v>
      </c>
      <c r="S2972" s="9">
        <v>119793567</v>
      </c>
      <c r="T2972" s="9">
        <v>78000000</v>
      </c>
      <c r="U2972" s="9">
        <f>IMDB4[[#This Row],[Gross Revenue]]-IMDB4[[#This Row],[Budget]]</f>
        <v>41793567</v>
      </c>
      <c r="V2972" s="9" t="str">
        <f>IF(IMDB4[[#This Row],[Profit]]&gt;0,"Hit","Flop")</f>
        <v>Hit</v>
      </c>
      <c r="W2972" s="9" t="str" cm="1">
        <f t="array" ref="W2972">_xlfn.IFS(IMDB4[[#This Row],[IMDb Score (1-10)]]&gt;=8,"Excellent",IMDB4[[#This Row],[IMDb Score (1-10)]]&gt;=7,"Good",IMDB4[[#This Row],[IMDb Score (1-10)]]&gt;=5,"Average",TRUE,"Poor")</f>
        <v>Average</v>
      </c>
      <c r="X2972" s="9" t="str">
        <f>IF(IMDB4[[#This Row],[Duration (min)]]&lt;90,"Short",IF(IMDB4[[#This Row],[Duration (min)]]&lt;=120,"Medium", "Long"))</f>
        <v>Medium</v>
      </c>
    </row>
    <row r="2973" spans="1:24" x14ac:dyDescent="0.25">
      <c r="A2973" s="1" t="s">
        <v>6284</v>
      </c>
      <c r="B2973" s="2">
        <v>41128</v>
      </c>
      <c r="C2973" s="30">
        <f>YEAR(IMDB4[[#This Row],[Release Date]])</f>
        <v>2012</v>
      </c>
      <c r="D2973" s="30" t="str">
        <f>FLOOR(IMDB4[[#This Row],[Year]],10)&amp;"s"</f>
        <v>2010s</v>
      </c>
      <c r="E2973" s="1" t="s">
        <v>32</v>
      </c>
      <c r="F2973" s="1" t="s">
        <v>77</v>
      </c>
      <c r="G2973" s="1" t="s">
        <v>3</v>
      </c>
      <c r="H2973" s="1" t="s">
        <v>4</v>
      </c>
      <c r="I2973" s="1" t="s">
        <v>92</v>
      </c>
      <c r="J2973" s="1" t="s">
        <v>5210</v>
      </c>
      <c r="K2973" s="1" t="s">
        <v>6285</v>
      </c>
      <c r="L2973" s="30">
        <v>622</v>
      </c>
      <c r="M2973" s="30">
        <v>2488</v>
      </c>
      <c r="N2973" s="30">
        <v>82</v>
      </c>
      <c r="O2973" s="30">
        <v>15000</v>
      </c>
      <c r="P2973" s="27">
        <v>5.7</v>
      </c>
      <c r="Q2973" s="30">
        <v>265</v>
      </c>
      <c r="R2973" s="30">
        <v>102</v>
      </c>
      <c r="S2973" s="9">
        <v>34350553</v>
      </c>
      <c r="T2973" s="9">
        <v>68000000</v>
      </c>
      <c r="U2973" s="9">
        <f>IMDB4[[#This Row],[Gross Revenue]]-IMDB4[[#This Row],[Budget]]</f>
        <v>-33649447</v>
      </c>
      <c r="V2973" s="9" t="str">
        <f>IF(IMDB4[[#This Row],[Profit]]&gt;0,"Hit","Flop")</f>
        <v>Flop</v>
      </c>
      <c r="W2973" s="9" t="str" cm="1">
        <f t="array" ref="W2973">_xlfn.IFS(IMDB4[[#This Row],[IMDb Score (1-10)]]&gt;=8,"Excellent",IMDB4[[#This Row],[IMDb Score (1-10)]]&gt;=7,"Good",IMDB4[[#This Row],[IMDb Score (1-10)]]&gt;=5,"Average",TRUE,"Poor")</f>
        <v>Average</v>
      </c>
      <c r="X2973" s="9" t="str">
        <f>IF(IMDB4[[#This Row],[Duration (min)]]&lt;90,"Short",IF(IMDB4[[#This Row],[Duration (min)]]&lt;=120,"Medium", "Long"))</f>
        <v>Medium</v>
      </c>
    </row>
    <row r="2974" spans="1:24" x14ac:dyDescent="0.25">
      <c r="A2974" s="1" t="s">
        <v>3874</v>
      </c>
      <c r="B2974" s="2">
        <v>38574</v>
      </c>
      <c r="C2974" s="30">
        <f>YEAR(IMDB4[[#This Row],[Release Date]])</f>
        <v>2005</v>
      </c>
      <c r="D2974" s="30" t="str">
        <f>FLOOR(IMDB4[[#This Row],[Year]],10)&amp;"s"</f>
        <v>2000s</v>
      </c>
      <c r="E2974" s="1" t="s">
        <v>32</v>
      </c>
      <c r="F2974" s="1" t="s">
        <v>20</v>
      </c>
      <c r="G2974" s="1" t="s">
        <v>3</v>
      </c>
      <c r="H2974" s="1" t="s">
        <v>4</v>
      </c>
      <c r="I2974" s="1" t="s">
        <v>132</v>
      </c>
      <c r="J2974" s="1" t="s">
        <v>3875</v>
      </c>
      <c r="K2974" s="1" t="s">
        <v>3876</v>
      </c>
      <c r="L2974" s="30">
        <v>618</v>
      </c>
      <c r="M2974" s="30">
        <v>1095</v>
      </c>
      <c r="N2974" s="30">
        <v>13</v>
      </c>
      <c r="O2974" s="30">
        <v>0</v>
      </c>
      <c r="P2974" s="27">
        <v>6.6</v>
      </c>
      <c r="Q2974" s="30">
        <v>112</v>
      </c>
      <c r="R2974" s="30">
        <v>107</v>
      </c>
      <c r="S2974" s="9">
        <v>21835784</v>
      </c>
      <c r="T2974" s="9">
        <v>30000000</v>
      </c>
      <c r="U2974" s="9">
        <f>IMDB4[[#This Row],[Gross Revenue]]-IMDB4[[#This Row],[Budget]]</f>
        <v>-8164216</v>
      </c>
      <c r="V2974" s="9" t="str">
        <f>IF(IMDB4[[#This Row],[Profit]]&gt;0,"Hit","Flop")</f>
        <v>Flop</v>
      </c>
      <c r="W2974" s="9" t="str" cm="1">
        <f t="array" ref="W2974">_xlfn.IFS(IMDB4[[#This Row],[IMDb Score (1-10)]]&gt;=8,"Excellent",IMDB4[[#This Row],[IMDb Score (1-10)]]&gt;=7,"Good",IMDB4[[#This Row],[IMDb Score (1-10)]]&gt;=5,"Average",TRUE,"Poor")</f>
        <v>Average</v>
      </c>
      <c r="X2974" s="9" t="str">
        <f>IF(IMDB4[[#This Row],[Duration (min)]]&lt;90,"Short",IF(IMDB4[[#This Row],[Duration (min)]]&lt;=120,"Medium", "Long"))</f>
        <v>Medium</v>
      </c>
    </row>
    <row r="2975" spans="1:24" x14ac:dyDescent="0.25">
      <c r="A2975" s="1" t="s">
        <v>5883</v>
      </c>
      <c r="B2975" s="2">
        <v>40888</v>
      </c>
      <c r="C2975" s="30">
        <f>YEAR(IMDB4[[#This Row],[Release Date]])</f>
        <v>2011</v>
      </c>
      <c r="D2975" s="30" t="str">
        <f>FLOOR(IMDB4[[#This Row],[Year]],10)&amp;"s"</f>
        <v>2010s</v>
      </c>
      <c r="E2975" s="1" t="s">
        <v>32</v>
      </c>
      <c r="F2975" s="1" t="s">
        <v>20</v>
      </c>
      <c r="G2975" s="1" t="s">
        <v>3</v>
      </c>
      <c r="H2975" s="1" t="s">
        <v>1877</v>
      </c>
      <c r="I2975" s="1" t="s">
        <v>132</v>
      </c>
      <c r="J2975" s="1" t="s">
        <v>5884</v>
      </c>
      <c r="K2975" s="1" t="s">
        <v>242</v>
      </c>
      <c r="L2975" s="30">
        <v>617</v>
      </c>
      <c r="M2975" s="30">
        <v>1289</v>
      </c>
      <c r="N2975" s="30">
        <v>11000</v>
      </c>
      <c r="O2975" s="30">
        <v>78000</v>
      </c>
      <c r="P2975" s="27">
        <v>7.7</v>
      </c>
      <c r="Q2975" s="30">
        <v>487</v>
      </c>
      <c r="R2975" s="30">
        <v>94</v>
      </c>
      <c r="S2975" s="9">
        <v>56816662</v>
      </c>
      <c r="T2975" s="9">
        <v>17000000</v>
      </c>
      <c r="U2975" s="9">
        <f>IMDB4[[#This Row],[Gross Revenue]]-IMDB4[[#This Row],[Budget]]</f>
        <v>39816662</v>
      </c>
      <c r="V2975" s="9" t="str">
        <f>IF(IMDB4[[#This Row],[Profit]]&gt;0,"Hit","Flop")</f>
        <v>Hit</v>
      </c>
      <c r="W2975" s="9" t="str" cm="1">
        <f t="array" ref="W2975">_xlfn.IFS(IMDB4[[#This Row],[IMDb Score (1-10)]]&gt;=8,"Excellent",IMDB4[[#This Row],[IMDb Score (1-10)]]&gt;=7,"Good",IMDB4[[#This Row],[IMDb Score (1-10)]]&gt;=5,"Average",TRUE,"Poor")</f>
        <v>Good</v>
      </c>
      <c r="X2975" s="9" t="str">
        <f>IF(IMDB4[[#This Row],[Duration (min)]]&lt;90,"Short",IF(IMDB4[[#This Row],[Duration (min)]]&lt;=120,"Medium", "Long"))</f>
        <v>Medium</v>
      </c>
    </row>
    <row r="2976" spans="1:24" x14ac:dyDescent="0.25">
      <c r="A2976" s="1" t="s">
        <v>5732</v>
      </c>
      <c r="B2976" s="2">
        <v>40237</v>
      </c>
      <c r="C2976" s="30">
        <f>YEAR(IMDB4[[#This Row],[Release Date]])</f>
        <v>2010</v>
      </c>
      <c r="D2976" s="30" t="str">
        <f>FLOOR(IMDB4[[#This Row],[Year]],10)&amp;"s"</f>
        <v>2010s</v>
      </c>
      <c r="E2976" s="1" t="s">
        <v>32</v>
      </c>
      <c r="F2976" s="1" t="s">
        <v>2</v>
      </c>
      <c r="G2976" s="1" t="s">
        <v>3</v>
      </c>
      <c r="H2976" s="1" t="s">
        <v>4</v>
      </c>
      <c r="I2976" s="1" t="s">
        <v>92</v>
      </c>
      <c r="J2976" s="1" t="s">
        <v>5733</v>
      </c>
      <c r="K2976" s="1" t="s">
        <v>5734</v>
      </c>
      <c r="L2976" s="30">
        <v>617</v>
      </c>
      <c r="M2976" s="30">
        <v>916</v>
      </c>
      <c r="N2976" s="30">
        <v>0</v>
      </c>
      <c r="O2976" s="30">
        <v>10000</v>
      </c>
      <c r="P2976" s="27">
        <v>7</v>
      </c>
      <c r="Q2976" s="30">
        <v>109</v>
      </c>
      <c r="R2976" s="30">
        <v>106</v>
      </c>
      <c r="S2976" s="9">
        <v>58214</v>
      </c>
      <c r="T2976" s="9">
        <v>9500000</v>
      </c>
      <c r="U2976" s="9">
        <f>IMDB4[[#This Row],[Gross Revenue]]-IMDB4[[#This Row],[Budget]]</f>
        <v>-9441786</v>
      </c>
      <c r="V2976" s="9" t="str">
        <f>IF(IMDB4[[#This Row],[Profit]]&gt;0,"Hit","Flop")</f>
        <v>Flop</v>
      </c>
      <c r="W2976" s="9" t="str" cm="1">
        <f t="array" ref="W2976">_xlfn.IFS(IMDB4[[#This Row],[IMDb Score (1-10)]]&gt;=8,"Excellent",IMDB4[[#This Row],[IMDb Score (1-10)]]&gt;=7,"Good",IMDB4[[#This Row],[IMDb Score (1-10)]]&gt;=5,"Average",TRUE,"Poor")</f>
        <v>Good</v>
      </c>
      <c r="X2976" s="9" t="str">
        <f>IF(IMDB4[[#This Row],[Duration (min)]]&lt;90,"Short",IF(IMDB4[[#This Row],[Duration (min)]]&lt;=120,"Medium", "Long"))</f>
        <v>Medium</v>
      </c>
    </row>
    <row r="2977" spans="1:24" x14ac:dyDescent="0.25">
      <c r="A2977" s="1" t="s">
        <v>3396</v>
      </c>
      <c r="B2977" s="2">
        <v>37905</v>
      </c>
      <c r="C2977" s="30">
        <f>YEAR(IMDB4[[#This Row],[Release Date]])</f>
        <v>2003</v>
      </c>
      <c r="D2977" s="30" t="str">
        <f>FLOOR(IMDB4[[#This Row],[Year]],10)&amp;"s"</f>
        <v>2000s</v>
      </c>
      <c r="E2977" s="1" t="s">
        <v>32</v>
      </c>
      <c r="F2977" s="1" t="s">
        <v>2</v>
      </c>
      <c r="G2977" s="1" t="s">
        <v>3</v>
      </c>
      <c r="H2977" s="1" t="s">
        <v>4</v>
      </c>
      <c r="I2977" s="1" t="s">
        <v>92</v>
      </c>
      <c r="J2977" s="1" t="s">
        <v>3397</v>
      </c>
      <c r="K2977" s="1" t="s">
        <v>114</v>
      </c>
      <c r="L2977" s="30">
        <v>616</v>
      </c>
      <c r="M2977" s="30">
        <v>1942</v>
      </c>
      <c r="N2977" s="30">
        <v>16000</v>
      </c>
      <c r="O2977" s="30">
        <v>12000</v>
      </c>
      <c r="P2977" s="27">
        <v>8</v>
      </c>
      <c r="Q2977" s="30">
        <v>229</v>
      </c>
      <c r="R2977" s="30">
        <v>138</v>
      </c>
      <c r="S2977" s="9">
        <v>90135191</v>
      </c>
      <c r="T2977" s="9">
        <v>25000000</v>
      </c>
      <c r="U2977" s="9">
        <f>IMDB4[[#This Row],[Gross Revenue]]-IMDB4[[#This Row],[Budget]]</f>
        <v>65135191</v>
      </c>
      <c r="V2977" s="9" t="str">
        <f>IF(IMDB4[[#This Row],[Profit]]&gt;0,"Hit","Flop")</f>
        <v>Hit</v>
      </c>
      <c r="W2977" s="9" t="str" cm="1">
        <f t="array" ref="W2977">_xlfn.IFS(IMDB4[[#This Row],[IMDb Score (1-10)]]&gt;=8,"Excellent",IMDB4[[#This Row],[IMDb Score (1-10)]]&gt;=7,"Good",IMDB4[[#This Row],[IMDb Score (1-10)]]&gt;=5,"Average",TRUE,"Poor")</f>
        <v>Excellent</v>
      </c>
      <c r="X2977" s="9" t="str">
        <f>IF(IMDB4[[#This Row],[Duration (min)]]&lt;90,"Short",IF(IMDB4[[#This Row],[Duration (min)]]&lt;=120,"Medium", "Long"))</f>
        <v>Long</v>
      </c>
    </row>
    <row r="2978" spans="1:24" x14ac:dyDescent="0.25">
      <c r="A2978" s="1" t="s">
        <v>565</v>
      </c>
      <c r="B2978" s="2">
        <v>31944</v>
      </c>
      <c r="C2978" s="30">
        <f>YEAR(IMDB4[[#This Row],[Release Date]])</f>
        <v>1987</v>
      </c>
      <c r="D2978" s="30" t="str">
        <f>FLOOR(IMDB4[[#This Row],[Year]],10)&amp;"s"</f>
        <v>1980s</v>
      </c>
      <c r="E2978" s="1" t="s">
        <v>32</v>
      </c>
      <c r="F2978" s="1" t="s">
        <v>77</v>
      </c>
      <c r="G2978" s="1" t="s">
        <v>3</v>
      </c>
      <c r="H2978" s="1" t="s">
        <v>4</v>
      </c>
      <c r="I2978" s="1" t="s">
        <v>92</v>
      </c>
      <c r="J2978" s="1" t="s">
        <v>566</v>
      </c>
      <c r="K2978" s="1" t="s">
        <v>567</v>
      </c>
      <c r="L2978" s="30">
        <v>615</v>
      </c>
      <c r="M2978" s="30">
        <v>872</v>
      </c>
      <c r="N2978" s="30">
        <v>44</v>
      </c>
      <c r="O2978" s="30">
        <v>583</v>
      </c>
      <c r="P2978" s="27">
        <v>4.7</v>
      </c>
      <c r="Q2978" s="30">
        <v>40</v>
      </c>
      <c r="R2978" s="30">
        <v>90</v>
      </c>
      <c r="S2978" s="9">
        <v>4000000</v>
      </c>
      <c r="T2978" s="9">
        <v>350000</v>
      </c>
      <c r="U2978" s="9">
        <f>IMDB4[[#This Row],[Gross Revenue]]-IMDB4[[#This Row],[Budget]]</f>
        <v>3650000</v>
      </c>
      <c r="V2978" s="9" t="str">
        <f>IF(IMDB4[[#This Row],[Profit]]&gt;0,"Hit","Flop")</f>
        <v>Hit</v>
      </c>
      <c r="W2978" s="9" t="str" cm="1">
        <f t="array" ref="W2978">_xlfn.IFS(IMDB4[[#This Row],[IMDb Score (1-10)]]&gt;=8,"Excellent",IMDB4[[#This Row],[IMDb Score (1-10)]]&gt;=7,"Good",IMDB4[[#This Row],[IMDb Score (1-10)]]&gt;=5,"Average",TRUE,"Poor")</f>
        <v>Poor</v>
      </c>
      <c r="X2978" s="9" t="str">
        <f>IF(IMDB4[[#This Row],[Duration (min)]]&lt;90,"Short",IF(IMDB4[[#This Row],[Duration (min)]]&lt;=120,"Medium", "Long"))</f>
        <v>Medium</v>
      </c>
    </row>
    <row r="2979" spans="1:24" x14ac:dyDescent="0.25">
      <c r="A2979" s="1" t="s">
        <v>5961</v>
      </c>
      <c r="B2979" s="2">
        <v>40861</v>
      </c>
      <c r="C2979" s="30">
        <f>YEAR(IMDB4[[#This Row],[Release Date]])</f>
        <v>2011</v>
      </c>
      <c r="D2979" s="30" t="str">
        <f>FLOOR(IMDB4[[#This Row],[Year]],10)&amp;"s"</f>
        <v>2010s</v>
      </c>
      <c r="E2979" s="1" t="s">
        <v>32</v>
      </c>
      <c r="F2979" s="1" t="s">
        <v>77</v>
      </c>
      <c r="G2979" s="1" t="s">
        <v>3</v>
      </c>
      <c r="H2979" s="1" t="s">
        <v>4</v>
      </c>
      <c r="I2979" s="1" t="s">
        <v>132</v>
      </c>
      <c r="J2979" s="1" t="s">
        <v>5164</v>
      </c>
      <c r="K2979" s="1" t="s">
        <v>5962</v>
      </c>
      <c r="L2979" s="30">
        <v>614</v>
      </c>
      <c r="M2979" s="30">
        <v>843</v>
      </c>
      <c r="N2979" s="30">
        <v>21</v>
      </c>
      <c r="O2979" s="30">
        <v>0</v>
      </c>
      <c r="P2979" s="27">
        <v>4.9000000000000004</v>
      </c>
      <c r="Q2979" s="30">
        <v>195</v>
      </c>
      <c r="R2979" s="30">
        <v>89</v>
      </c>
      <c r="S2979" s="9">
        <v>21426805</v>
      </c>
      <c r="T2979" s="9">
        <v>30000000</v>
      </c>
      <c r="U2979" s="9">
        <f>IMDB4[[#This Row],[Gross Revenue]]-IMDB4[[#This Row],[Budget]]</f>
        <v>-8573195</v>
      </c>
      <c r="V2979" s="9" t="str">
        <f>IF(IMDB4[[#This Row],[Profit]]&gt;0,"Hit","Flop")</f>
        <v>Flop</v>
      </c>
      <c r="W2979" s="9" t="str" cm="1">
        <f t="array" ref="W2979">_xlfn.IFS(IMDB4[[#This Row],[IMDb Score (1-10)]]&gt;=8,"Excellent",IMDB4[[#This Row],[IMDb Score (1-10)]]&gt;=7,"Good",IMDB4[[#This Row],[IMDb Score (1-10)]]&gt;=5,"Average",TRUE,"Poor")</f>
        <v>Poor</v>
      </c>
      <c r="X2979" s="9" t="str">
        <f>IF(IMDB4[[#This Row],[Duration (min)]]&lt;90,"Short",IF(IMDB4[[#This Row],[Duration (min)]]&lt;=120,"Medium", "Long"))</f>
        <v>Short</v>
      </c>
    </row>
    <row r="2980" spans="1:24" x14ac:dyDescent="0.25">
      <c r="A2980" s="1" t="s">
        <v>5163</v>
      </c>
      <c r="B2980" s="2">
        <v>39874</v>
      </c>
      <c r="C2980" s="30">
        <f>YEAR(IMDB4[[#This Row],[Release Date]])</f>
        <v>2009</v>
      </c>
      <c r="D2980" s="30" t="str">
        <f>FLOOR(IMDB4[[#This Row],[Year]],10)&amp;"s"</f>
        <v>2000s</v>
      </c>
      <c r="E2980" s="1" t="s">
        <v>32</v>
      </c>
      <c r="F2980" s="1" t="s">
        <v>40</v>
      </c>
      <c r="G2980" s="1" t="s">
        <v>3</v>
      </c>
      <c r="H2980" s="1" t="s">
        <v>1877</v>
      </c>
      <c r="I2980" s="1" t="s">
        <v>92</v>
      </c>
      <c r="J2980" s="1" t="s">
        <v>5164</v>
      </c>
      <c r="K2980" s="1" t="s">
        <v>2887</v>
      </c>
      <c r="L2980" s="30">
        <v>614</v>
      </c>
      <c r="M2980" s="30">
        <v>1829</v>
      </c>
      <c r="N2980" s="30">
        <v>448</v>
      </c>
      <c r="O2980" s="30">
        <v>29000</v>
      </c>
      <c r="P2980" s="27">
        <v>7.2</v>
      </c>
      <c r="Q2980" s="30">
        <v>180</v>
      </c>
      <c r="R2980" s="30">
        <v>141</v>
      </c>
      <c r="S2980" s="9">
        <v>617840</v>
      </c>
      <c r="T2980" s="9">
        <v>70000000</v>
      </c>
      <c r="U2980" s="9">
        <f>IMDB4[[#This Row],[Gross Revenue]]-IMDB4[[#This Row],[Budget]]</f>
        <v>-69382160</v>
      </c>
      <c r="V2980" s="9" t="str">
        <f>IF(IMDB4[[#This Row],[Profit]]&gt;0,"Hit","Flop")</f>
        <v>Flop</v>
      </c>
      <c r="W2980" s="9" t="str" cm="1">
        <f t="array" ref="W2980">_xlfn.IFS(IMDB4[[#This Row],[IMDb Score (1-10)]]&gt;=8,"Excellent",IMDB4[[#This Row],[IMDb Score (1-10)]]&gt;=7,"Good",IMDB4[[#This Row],[IMDb Score (1-10)]]&gt;=5,"Average",TRUE,"Poor")</f>
        <v>Good</v>
      </c>
      <c r="X2980" s="9" t="str">
        <f>IF(IMDB4[[#This Row],[Duration (min)]]&lt;90,"Short",IF(IMDB4[[#This Row],[Duration (min)]]&lt;=120,"Medium", "Long"))</f>
        <v>Long</v>
      </c>
    </row>
    <row r="2981" spans="1:24" x14ac:dyDescent="0.25">
      <c r="A2981" s="1" t="s">
        <v>3387</v>
      </c>
      <c r="B2981" s="2">
        <v>37972</v>
      </c>
      <c r="C2981" s="30">
        <f>YEAR(IMDB4[[#This Row],[Release Date]])</f>
        <v>2003</v>
      </c>
      <c r="D2981" s="30" t="str">
        <f>FLOOR(IMDB4[[#This Row],[Year]],10)&amp;"s"</f>
        <v>2000s</v>
      </c>
      <c r="E2981" s="1" t="s">
        <v>32</v>
      </c>
      <c r="F2981" s="1" t="s">
        <v>77</v>
      </c>
      <c r="G2981" s="1" t="s">
        <v>3</v>
      </c>
      <c r="H2981" s="1" t="s">
        <v>4</v>
      </c>
      <c r="I2981" s="1" t="s">
        <v>132</v>
      </c>
      <c r="J2981" s="1" t="s">
        <v>3388</v>
      </c>
      <c r="K2981" s="1" t="s">
        <v>501</v>
      </c>
      <c r="L2981" s="30">
        <v>613</v>
      </c>
      <c r="M2981" s="30">
        <v>1205</v>
      </c>
      <c r="N2981" s="30">
        <v>608</v>
      </c>
      <c r="O2981" s="30">
        <v>0</v>
      </c>
      <c r="P2981" s="27">
        <v>7.4</v>
      </c>
      <c r="Q2981" s="30">
        <v>244</v>
      </c>
      <c r="R2981" s="30">
        <v>138</v>
      </c>
      <c r="S2981" s="9">
        <v>93926386</v>
      </c>
      <c r="T2981" s="9">
        <v>150000000</v>
      </c>
      <c r="U2981" s="9">
        <f>IMDB4[[#This Row],[Gross Revenue]]-IMDB4[[#This Row],[Budget]]</f>
        <v>-56073614</v>
      </c>
      <c r="V2981" s="9" t="str">
        <f>IF(IMDB4[[#This Row],[Profit]]&gt;0,"Hit","Flop")</f>
        <v>Flop</v>
      </c>
      <c r="W2981" s="9" t="str" cm="1">
        <f t="array" ref="W2981">_xlfn.IFS(IMDB4[[#This Row],[IMDb Score (1-10)]]&gt;=8,"Excellent",IMDB4[[#This Row],[IMDb Score (1-10)]]&gt;=7,"Good",IMDB4[[#This Row],[IMDb Score (1-10)]]&gt;=5,"Average",TRUE,"Poor")</f>
        <v>Good</v>
      </c>
      <c r="X2981" s="9" t="str">
        <f>IF(IMDB4[[#This Row],[Duration (min)]]&lt;90,"Short",IF(IMDB4[[#This Row],[Duration (min)]]&lt;=120,"Medium", "Long"))</f>
        <v>Long</v>
      </c>
    </row>
    <row r="2982" spans="1:24" x14ac:dyDescent="0.25">
      <c r="A2982" s="1" t="s">
        <v>3640</v>
      </c>
      <c r="B2982" s="2">
        <v>37997</v>
      </c>
      <c r="C2982" s="30">
        <f>YEAR(IMDB4[[#This Row],[Release Date]])</f>
        <v>2004</v>
      </c>
      <c r="D2982" s="30" t="str">
        <f>FLOOR(IMDB4[[#This Row],[Year]],10)&amp;"s"</f>
        <v>2000s</v>
      </c>
      <c r="E2982" s="1" t="s">
        <v>32</v>
      </c>
      <c r="F2982" s="1" t="s">
        <v>91</v>
      </c>
      <c r="G2982" s="1" t="s">
        <v>3</v>
      </c>
      <c r="H2982" s="1" t="s">
        <v>4</v>
      </c>
      <c r="I2982" s="1" t="s">
        <v>92</v>
      </c>
      <c r="J2982" s="1" t="s">
        <v>3388</v>
      </c>
      <c r="K2982" s="1" t="s">
        <v>609</v>
      </c>
      <c r="L2982" s="30">
        <v>613</v>
      </c>
      <c r="M2982" s="30">
        <v>1970</v>
      </c>
      <c r="N2982" s="30">
        <v>212</v>
      </c>
      <c r="O2982" s="30">
        <v>893</v>
      </c>
      <c r="P2982" s="27">
        <v>5.0999999999999996</v>
      </c>
      <c r="Q2982" s="30">
        <v>167</v>
      </c>
      <c r="R2982" s="30">
        <v>125</v>
      </c>
      <c r="S2982" s="9">
        <v>41814863</v>
      </c>
      <c r="T2982" s="9">
        <v>50000000</v>
      </c>
      <c r="U2982" s="9">
        <f>IMDB4[[#This Row],[Gross Revenue]]-IMDB4[[#This Row],[Budget]]</f>
        <v>-8185137</v>
      </c>
      <c r="V2982" s="9" t="str">
        <f>IF(IMDB4[[#This Row],[Profit]]&gt;0,"Hit","Flop")</f>
        <v>Flop</v>
      </c>
      <c r="W2982" s="9" t="str" cm="1">
        <f t="array" ref="W2982">_xlfn.IFS(IMDB4[[#This Row],[IMDb Score (1-10)]]&gt;=8,"Excellent",IMDB4[[#This Row],[IMDb Score (1-10)]]&gt;=7,"Good",IMDB4[[#This Row],[IMDb Score (1-10)]]&gt;=5,"Average",TRUE,"Poor")</f>
        <v>Average</v>
      </c>
      <c r="X2982" s="9" t="str">
        <f>IF(IMDB4[[#This Row],[Duration (min)]]&lt;90,"Short",IF(IMDB4[[#This Row],[Duration (min)]]&lt;=120,"Medium", "Long"))</f>
        <v>Long</v>
      </c>
    </row>
    <row r="2983" spans="1:24" x14ac:dyDescent="0.25">
      <c r="A2983" s="1" t="s">
        <v>2431</v>
      </c>
      <c r="B2983" s="2">
        <v>36587</v>
      </c>
      <c r="C2983" s="30">
        <f>YEAR(IMDB4[[#This Row],[Release Date]])</f>
        <v>2000</v>
      </c>
      <c r="D2983" s="30" t="str">
        <f>FLOOR(IMDB4[[#This Row],[Year]],10)&amp;"s"</f>
        <v>2000s</v>
      </c>
      <c r="E2983" s="1" t="s">
        <v>32</v>
      </c>
      <c r="F2983" s="1" t="s">
        <v>20</v>
      </c>
      <c r="G2983" s="1" t="s">
        <v>3</v>
      </c>
      <c r="H2983" s="1" t="s">
        <v>4</v>
      </c>
      <c r="I2983" s="1" t="s">
        <v>132</v>
      </c>
      <c r="J2983" s="1" t="s">
        <v>2432</v>
      </c>
      <c r="K2983" s="1" t="s">
        <v>1095</v>
      </c>
      <c r="L2983" s="30">
        <v>611</v>
      </c>
      <c r="M2983" s="30">
        <v>2818</v>
      </c>
      <c r="N2983" s="30">
        <v>88</v>
      </c>
      <c r="O2983" s="30">
        <v>374</v>
      </c>
      <c r="P2983" s="27">
        <v>4.3</v>
      </c>
      <c r="Q2983" s="30">
        <v>94</v>
      </c>
      <c r="R2983" s="30">
        <v>109</v>
      </c>
      <c r="S2983" s="9">
        <v>123307945</v>
      </c>
      <c r="T2983" s="9">
        <v>65000000</v>
      </c>
      <c r="U2983" s="9">
        <f>IMDB4[[#This Row],[Gross Revenue]]-IMDB4[[#This Row],[Budget]]</f>
        <v>58307945</v>
      </c>
      <c r="V2983" s="9" t="str">
        <f>IF(IMDB4[[#This Row],[Profit]]&gt;0,"Hit","Flop")</f>
        <v>Hit</v>
      </c>
      <c r="W2983" s="9" t="str" cm="1">
        <f t="array" ref="W2983">_xlfn.IFS(IMDB4[[#This Row],[IMDb Score (1-10)]]&gt;=8,"Excellent",IMDB4[[#This Row],[IMDb Score (1-10)]]&gt;=7,"Good",IMDB4[[#This Row],[IMDb Score (1-10)]]&gt;=5,"Average",TRUE,"Poor")</f>
        <v>Poor</v>
      </c>
      <c r="X2983" s="9" t="str">
        <f>IF(IMDB4[[#This Row],[Duration (min)]]&lt;90,"Short",IF(IMDB4[[#This Row],[Duration (min)]]&lt;=120,"Medium", "Long"))</f>
        <v>Medium</v>
      </c>
    </row>
    <row r="2984" spans="1:24" x14ac:dyDescent="0.25">
      <c r="A2984" s="1" t="s">
        <v>1402</v>
      </c>
      <c r="B2984" s="2">
        <v>35304</v>
      </c>
      <c r="C2984" s="30">
        <f>YEAR(IMDB4[[#This Row],[Release Date]])</f>
        <v>1996</v>
      </c>
      <c r="D2984" s="30" t="str">
        <f>FLOOR(IMDB4[[#This Row],[Year]],10)&amp;"s"</f>
        <v>1990s</v>
      </c>
      <c r="E2984" s="1" t="s">
        <v>32</v>
      </c>
      <c r="F2984" s="1" t="s">
        <v>91</v>
      </c>
      <c r="G2984" s="1" t="s">
        <v>3</v>
      </c>
      <c r="H2984" s="1" t="s">
        <v>4</v>
      </c>
      <c r="I2984" s="1" t="s">
        <v>92</v>
      </c>
      <c r="J2984" s="1" t="s">
        <v>1403</v>
      </c>
      <c r="K2984" s="1" t="s">
        <v>427</v>
      </c>
      <c r="L2984" s="30">
        <v>611</v>
      </c>
      <c r="M2984" s="30">
        <v>1212</v>
      </c>
      <c r="N2984" s="30">
        <v>0</v>
      </c>
      <c r="O2984" s="30">
        <v>11000</v>
      </c>
      <c r="P2984" s="27">
        <v>7.2</v>
      </c>
      <c r="Q2984" s="30">
        <v>242</v>
      </c>
      <c r="R2984" s="30">
        <v>103</v>
      </c>
      <c r="S2984" s="9">
        <v>103001286</v>
      </c>
      <c r="T2984" s="9">
        <v>15000000</v>
      </c>
      <c r="U2984" s="9">
        <f>IMDB4[[#This Row],[Gross Revenue]]-IMDB4[[#This Row],[Budget]]</f>
        <v>88001286</v>
      </c>
      <c r="V2984" s="9" t="str">
        <f>IF(IMDB4[[#This Row],[Profit]]&gt;0,"Hit","Flop")</f>
        <v>Hit</v>
      </c>
      <c r="W2984" s="9" t="str" cm="1">
        <f t="array" ref="W2984">_xlfn.IFS(IMDB4[[#This Row],[IMDb Score (1-10)]]&gt;=8,"Excellent",IMDB4[[#This Row],[IMDb Score (1-10)]]&gt;=7,"Good",IMDB4[[#This Row],[IMDb Score (1-10)]]&gt;=5,"Average",TRUE,"Poor")</f>
        <v>Good</v>
      </c>
      <c r="X2984" s="9" t="str">
        <f>IF(IMDB4[[#This Row],[Duration (min)]]&lt;90,"Short",IF(IMDB4[[#This Row],[Duration (min)]]&lt;=120,"Medium", "Long"))</f>
        <v>Medium</v>
      </c>
    </row>
    <row r="2985" spans="1:24" x14ac:dyDescent="0.25">
      <c r="A2985" s="1" t="s">
        <v>3094</v>
      </c>
      <c r="B2985" s="2">
        <v>37402</v>
      </c>
      <c r="C2985" s="30">
        <f>YEAR(IMDB4[[#This Row],[Release Date]])</f>
        <v>2002</v>
      </c>
      <c r="D2985" s="30" t="str">
        <f>FLOOR(IMDB4[[#This Row],[Year]],10)&amp;"s"</f>
        <v>2000s</v>
      </c>
      <c r="E2985" s="1" t="s">
        <v>32</v>
      </c>
      <c r="F2985" s="1" t="s">
        <v>20</v>
      </c>
      <c r="G2985" s="1" t="s">
        <v>3</v>
      </c>
      <c r="H2985" s="1" t="s">
        <v>338</v>
      </c>
      <c r="I2985" s="1" t="s">
        <v>92</v>
      </c>
      <c r="J2985" s="1" t="s">
        <v>3095</v>
      </c>
      <c r="K2985" s="1" t="s">
        <v>3096</v>
      </c>
      <c r="L2985" s="30">
        <v>611</v>
      </c>
      <c r="M2985" s="30">
        <v>1834</v>
      </c>
      <c r="N2985" s="30">
        <v>329</v>
      </c>
      <c r="O2985" s="30">
        <v>0</v>
      </c>
      <c r="P2985" s="27">
        <v>6</v>
      </c>
      <c r="Q2985" s="30">
        <v>9</v>
      </c>
      <c r="R2985" s="30">
        <v>102</v>
      </c>
      <c r="S2985" s="9">
        <v>4239767</v>
      </c>
      <c r="T2985" s="9">
        <v>7500000</v>
      </c>
      <c r="U2985" s="9">
        <f>IMDB4[[#This Row],[Gross Revenue]]-IMDB4[[#This Row],[Budget]]</f>
        <v>-3260233</v>
      </c>
      <c r="V2985" s="9" t="str">
        <f>IF(IMDB4[[#This Row],[Profit]]&gt;0,"Hit","Flop")</f>
        <v>Flop</v>
      </c>
      <c r="W2985" s="9" t="str" cm="1">
        <f t="array" ref="W2985">_xlfn.IFS(IMDB4[[#This Row],[IMDb Score (1-10)]]&gt;=8,"Excellent",IMDB4[[#This Row],[IMDb Score (1-10)]]&gt;=7,"Good",IMDB4[[#This Row],[IMDb Score (1-10)]]&gt;=5,"Average",TRUE,"Poor")</f>
        <v>Average</v>
      </c>
      <c r="X2985" s="9" t="str">
        <f>IF(IMDB4[[#This Row],[Duration (min)]]&lt;90,"Short",IF(IMDB4[[#This Row],[Duration (min)]]&lt;=120,"Medium", "Long"))</f>
        <v>Medium</v>
      </c>
    </row>
    <row r="2986" spans="1:24" x14ac:dyDescent="0.25">
      <c r="A2986" s="1" t="s">
        <v>1543</v>
      </c>
      <c r="B2986" s="2">
        <v>35496</v>
      </c>
      <c r="C2986" s="30">
        <f>YEAR(IMDB4[[#This Row],[Release Date]])</f>
        <v>1997</v>
      </c>
      <c r="D2986" s="30" t="str">
        <f>FLOOR(IMDB4[[#This Row],[Year]],10)&amp;"s"</f>
        <v>1990s</v>
      </c>
      <c r="E2986" s="1" t="s">
        <v>32</v>
      </c>
      <c r="F2986" s="1" t="s">
        <v>20</v>
      </c>
      <c r="G2986" s="1" t="s">
        <v>3</v>
      </c>
      <c r="H2986" s="1" t="s">
        <v>4</v>
      </c>
      <c r="I2986" s="1" t="s">
        <v>92</v>
      </c>
      <c r="J2986" s="1" t="s">
        <v>1403</v>
      </c>
      <c r="K2986" s="1" t="s">
        <v>1544</v>
      </c>
      <c r="L2986" s="30">
        <v>611</v>
      </c>
      <c r="M2986" s="30">
        <v>1692</v>
      </c>
      <c r="N2986" s="30">
        <v>4</v>
      </c>
      <c r="O2986" s="30">
        <v>166</v>
      </c>
      <c r="P2986" s="27">
        <v>7</v>
      </c>
      <c r="Q2986" s="30">
        <v>28</v>
      </c>
      <c r="R2986" s="30">
        <v>97</v>
      </c>
      <c r="S2986" s="9">
        <v>464655</v>
      </c>
      <c r="T2986" s="9">
        <v>1000000</v>
      </c>
      <c r="U2986" s="9">
        <f>IMDB4[[#This Row],[Gross Revenue]]-IMDB4[[#This Row],[Budget]]</f>
        <v>-535345</v>
      </c>
      <c r="V2986" s="9" t="str">
        <f>IF(IMDB4[[#This Row],[Profit]]&gt;0,"Hit","Flop")</f>
        <v>Flop</v>
      </c>
      <c r="W2986" s="9" t="str" cm="1">
        <f t="array" ref="W2986">_xlfn.IFS(IMDB4[[#This Row],[IMDb Score (1-10)]]&gt;=8,"Excellent",IMDB4[[#This Row],[IMDb Score (1-10)]]&gt;=7,"Good",IMDB4[[#This Row],[IMDb Score (1-10)]]&gt;=5,"Average",TRUE,"Poor")</f>
        <v>Good</v>
      </c>
      <c r="X2986" s="9" t="str">
        <f>IF(IMDB4[[#This Row],[Duration (min)]]&lt;90,"Short",IF(IMDB4[[#This Row],[Duration (min)]]&lt;=120,"Medium", "Long"))</f>
        <v>Medium</v>
      </c>
    </row>
    <row r="2987" spans="1:24" x14ac:dyDescent="0.25">
      <c r="A2987" s="1" t="s">
        <v>5081</v>
      </c>
      <c r="B2987" s="2">
        <v>39806</v>
      </c>
      <c r="C2987" s="30">
        <f>YEAR(IMDB4[[#This Row],[Release Date]])</f>
        <v>2008</v>
      </c>
      <c r="D2987" s="30" t="str">
        <f>FLOOR(IMDB4[[#This Row],[Year]],10)&amp;"s"</f>
        <v>2000s</v>
      </c>
      <c r="E2987" s="1" t="s">
        <v>32</v>
      </c>
      <c r="F2987" s="1" t="s">
        <v>20</v>
      </c>
      <c r="G2987" s="1" t="s">
        <v>3</v>
      </c>
      <c r="H2987" s="1" t="s">
        <v>83</v>
      </c>
      <c r="I2987" s="1" t="s">
        <v>132</v>
      </c>
      <c r="J2987" s="1" t="s">
        <v>2432</v>
      </c>
      <c r="K2987" s="1" t="s">
        <v>5082</v>
      </c>
      <c r="L2987" s="30">
        <v>611</v>
      </c>
      <c r="M2987" s="30">
        <v>1739</v>
      </c>
      <c r="N2987" s="30">
        <v>8</v>
      </c>
      <c r="O2987" s="30">
        <v>0</v>
      </c>
      <c r="P2987" s="27">
        <v>6.2</v>
      </c>
      <c r="Q2987" s="30">
        <v>22</v>
      </c>
      <c r="R2987" s="30">
        <v>106</v>
      </c>
      <c r="S2987" s="9">
        <v>115504</v>
      </c>
      <c r="T2987" s="9">
        <v>14000000</v>
      </c>
      <c r="U2987" s="9">
        <f>IMDB4[[#This Row],[Gross Revenue]]-IMDB4[[#This Row],[Budget]]</f>
        <v>-13884496</v>
      </c>
      <c r="V2987" s="9" t="str">
        <f>IF(IMDB4[[#This Row],[Profit]]&gt;0,"Hit","Flop")</f>
        <v>Flop</v>
      </c>
      <c r="W2987" s="9" t="str" cm="1">
        <f t="array" ref="W2987">_xlfn.IFS(IMDB4[[#This Row],[IMDb Score (1-10)]]&gt;=8,"Excellent",IMDB4[[#This Row],[IMDb Score (1-10)]]&gt;=7,"Good",IMDB4[[#This Row],[IMDb Score (1-10)]]&gt;=5,"Average",TRUE,"Poor")</f>
        <v>Average</v>
      </c>
      <c r="X2987" s="9" t="str">
        <f>IF(IMDB4[[#This Row],[Duration (min)]]&lt;90,"Short",IF(IMDB4[[#This Row],[Duration (min)]]&lt;=120,"Medium", "Long"))</f>
        <v>Medium</v>
      </c>
    </row>
    <row r="2988" spans="1:24" x14ac:dyDescent="0.25">
      <c r="A2988" s="1" t="s">
        <v>1661</v>
      </c>
      <c r="B2988" s="2">
        <v>35771</v>
      </c>
      <c r="C2988" s="30">
        <f>YEAR(IMDB4[[#This Row],[Release Date]])</f>
        <v>1997</v>
      </c>
      <c r="D2988" s="30" t="str">
        <f>FLOOR(IMDB4[[#This Row],[Year]],10)&amp;"s"</f>
        <v>1990s</v>
      </c>
      <c r="E2988" s="1" t="s">
        <v>32</v>
      </c>
      <c r="F2988" s="1" t="s">
        <v>77</v>
      </c>
      <c r="G2988" s="1" t="s">
        <v>3</v>
      </c>
      <c r="H2988" s="1" t="s">
        <v>4</v>
      </c>
      <c r="I2988" s="1" t="s">
        <v>132</v>
      </c>
      <c r="J2988" s="1" t="s">
        <v>809</v>
      </c>
      <c r="K2988" s="1" t="s">
        <v>225</v>
      </c>
      <c r="L2988" s="30">
        <v>610</v>
      </c>
      <c r="M2988" s="30">
        <v>1635</v>
      </c>
      <c r="N2988" s="30">
        <v>14000</v>
      </c>
      <c r="O2988" s="30">
        <v>0</v>
      </c>
      <c r="P2988" s="27">
        <v>6.5</v>
      </c>
      <c r="Q2988" s="30">
        <v>177</v>
      </c>
      <c r="R2988" s="30">
        <v>129</v>
      </c>
      <c r="S2988" s="9">
        <v>229074524</v>
      </c>
      <c r="T2988" s="9">
        <v>73000000</v>
      </c>
      <c r="U2988" s="9">
        <f>IMDB4[[#This Row],[Gross Revenue]]-IMDB4[[#This Row],[Budget]]</f>
        <v>156074524</v>
      </c>
      <c r="V2988" s="9" t="str">
        <f>IF(IMDB4[[#This Row],[Profit]]&gt;0,"Hit","Flop")</f>
        <v>Hit</v>
      </c>
      <c r="W2988" s="9" t="str" cm="1">
        <f t="array" ref="W2988">_xlfn.IFS(IMDB4[[#This Row],[IMDb Score (1-10)]]&gt;=8,"Excellent",IMDB4[[#This Row],[IMDb Score (1-10)]]&gt;=7,"Good",IMDB4[[#This Row],[IMDb Score (1-10)]]&gt;=5,"Average",TRUE,"Poor")</f>
        <v>Average</v>
      </c>
      <c r="X2988" s="9" t="str">
        <f>IF(IMDB4[[#This Row],[Duration (min)]]&lt;90,"Short",IF(IMDB4[[#This Row],[Duration (min)]]&lt;=120,"Medium", "Long"))</f>
        <v>Long</v>
      </c>
    </row>
    <row r="2989" spans="1:24" x14ac:dyDescent="0.25">
      <c r="A2989" s="1" t="s">
        <v>808</v>
      </c>
      <c r="B2989" s="2">
        <v>33021</v>
      </c>
      <c r="C2989" s="30">
        <f>YEAR(IMDB4[[#This Row],[Release Date]])</f>
        <v>1990</v>
      </c>
      <c r="D2989" s="30" t="str">
        <f>FLOOR(IMDB4[[#This Row],[Year]],10)&amp;"s"</f>
        <v>1990s</v>
      </c>
      <c r="E2989" s="1" t="s">
        <v>32</v>
      </c>
      <c r="F2989" s="1" t="s">
        <v>40</v>
      </c>
      <c r="G2989" s="1" t="s">
        <v>3</v>
      </c>
      <c r="H2989" s="1" t="s">
        <v>4</v>
      </c>
      <c r="I2989" s="1" t="s">
        <v>84</v>
      </c>
      <c r="J2989" s="1" t="s">
        <v>809</v>
      </c>
      <c r="K2989" s="1" t="s">
        <v>810</v>
      </c>
      <c r="L2989" s="30">
        <v>610</v>
      </c>
      <c r="M2989" s="30">
        <v>1441</v>
      </c>
      <c r="N2989" s="30">
        <v>32</v>
      </c>
      <c r="O2989" s="30">
        <v>710</v>
      </c>
      <c r="P2989" s="27">
        <v>5.3</v>
      </c>
      <c r="Q2989" s="30">
        <v>16</v>
      </c>
      <c r="R2989" s="30">
        <v>100</v>
      </c>
      <c r="S2989" s="9">
        <v>15369573</v>
      </c>
      <c r="T2989" s="9">
        <v>3000000</v>
      </c>
      <c r="U2989" s="9">
        <f>IMDB4[[#This Row],[Gross Revenue]]-IMDB4[[#This Row],[Budget]]</f>
        <v>12369573</v>
      </c>
      <c r="V2989" s="9" t="str">
        <f>IF(IMDB4[[#This Row],[Profit]]&gt;0,"Hit","Flop")</f>
        <v>Hit</v>
      </c>
      <c r="W2989" s="9" t="str" cm="1">
        <f t="array" ref="W2989">_xlfn.IFS(IMDB4[[#This Row],[IMDb Score (1-10)]]&gt;=8,"Excellent",IMDB4[[#This Row],[IMDb Score (1-10)]]&gt;=7,"Good",IMDB4[[#This Row],[IMDb Score (1-10)]]&gt;=5,"Average",TRUE,"Poor")</f>
        <v>Average</v>
      </c>
      <c r="X2989" s="9" t="str">
        <f>IF(IMDB4[[#This Row],[Duration (min)]]&lt;90,"Short",IF(IMDB4[[#This Row],[Duration (min)]]&lt;=120,"Medium", "Long"))</f>
        <v>Medium</v>
      </c>
    </row>
    <row r="2990" spans="1:24" x14ac:dyDescent="0.25">
      <c r="A2990" s="1" t="s">
        <v>24</v>
      </c>
      <c r="B2990" s="2">
        <v>12889</v>
      </c>
      <c r="C2990" s="30">
        <f>YEAR(IMDB4[[#This Row],[Release Date]])</f>
        <v>1935</v>
      </c>
      <c r="D2990" s="30" t="str">
        <f>FLOOR(IMDB4[[#This Row],[Year]],10)&amp;"s"</f>
        <v>1930s</v>
      </c>
      <c r="E2990" s="1" t="s">
        <v>1</v>
      </c>
      <c r="F2990" s="1" t="s">
        <v>20</v>
      </c>
      <c r="G2990" s="1" t="s">
        <v>3</v>
      </c>
      <c r="H2990" s="1" t="s">
        <v>4</v>
      </c>
      <c r="I2990" s="1" t="s">
        <v>25</v>
      </c>
      <c r="J2990" s="1" t="s">
        <v>22</v>
      </c>
      <c r="K2990" s="1" t="s">
        <v>26</v>
      </c>
      <c r="L2990" s="30">
        <v>610</v>
      </c>
      <c r="M2990" s="30">
        <v>824</v>
      </c>
      <c r="N2990" s="30">
        <v>10</v>
      </c>
      <c r="O2990" s="30">
        <v>1000</v>
      </c>
      <c r="P2990" s="27">
        <v>7.8</v>
      </c>
      <c r="Q2990" s="30">
        <v>66</v>
      </c>
      <c r="R2990" s="30">
        <v>81</v>
      </c>
      <c r="S2990" s="9">
        <v>3000000</v>
      </c>
      <c r="T2990" s="9">
        <v>609000</v>
      </c>
      <c r="U2990" s="9">
        <f>IMDB4[[#This Row],[Gross Revenue]]-IMDB4[[#This Row],[Budget]]</f>
        <v>2391000</v>
      </c>
      <c r="V2990" s="9" t="str">
        <f>IF(IMDB4[[#This Row],[Profit]]&gt;0,"Hit","Flop")</f>
        <v>Hit</v>
      </c>
      <c r="W2990" s="9" t="str" cm="1">
        <f t="array" ref="W2990">_xlfn.IFS(IMDB4[[#This Row],[IMDb Score (1-10)]]&gt;=8,"Excellent",IMDB4[[#This Row],[IMDb Score (1-10)]]&gt;=7,"Good",IMDB4[[#This Row],[IMDb Score (1-10)]]&gt;=5,"Average",TRUE,"Poor")</f>
        <v>Good</v>
      </c>
      <c r="X2990" s="9" t="str">
        <f>IF(IMDB4[[#This Row],[Duration (min)]]&lt;90,"Short",IF(IMDB4[[#This Row],[Duration (min)]]&lt;=120,"Medium", "Long"))</f>
        <v>Short</v>
      </c>
    </row>
    <row r="2991" spans="1:24" x14ac:dyDescent="0.25">
      <c r="A2991" s="1" t="s">
        <v>19</v>
      </c>
      <c r="B2991" s="2">
        <v>12295</v>
      </c>
      <c r="C2991" s="30">
        <f>YEAR(IMDB4[[#This Row],[Release Date]])</f>
        <v>1933</v>
      </c>
      <c r="D2991" s="30" t="str">
        <f>FLOOR(IMDB4[[#This Row],[Year]],10)&amp;"s"</f>
        <v>1930s</v>
      </c>
      <c r="E2991" s="1" t="s">
        <v>1</v>
      </c>
      <c r="F2991" s="1" t="s">
        <v>20</v>
      </c>
      <c r="G2991" s="1" t="s">
        <v>3</v>
      </c>
      <c r="H2991" s="1" t="s">
        <v>4</v>
      </c>
      <c r="I2991" s="1" t="s">
        <v>21</v>
      </c>
      <c r="J2991" s="1" t="s">
        <v>22</v>
      </c>
      <c r="K2991" s="1" t="s">
        <v>23</v>
      </c>
      <c r="L2991" s="30">
        <v>610</v>
      </c>
      <c r="M2991" s="30">
        <v>995</v>
      </c>
      <c r="N2991" s="30">
        <v>24</v>
      </c>
      <c r="O2991" s="30">
        <v>439</v>
      </c>
      <c r="P2991" s="27">
        <v>7.7</v>
      </c>
      <c r="Q2991" s="30">
        <v>65</v>
      </c>
      <c r="R2991" s="30">
        <v>89</v>
      </c>
      <c r="S2991" s="9">
        <v>2300000</v>
      </c>
      <c r="T2991" s="9">
        <v>439000</v>
      </c>
      <c r="U2991" s="9">
        <f>IMDB4[[#This Row],[Gross Revenue]]-IMDB4[[#This Row],[Budget]]</f>
        <v>1861000</v>
      </c>
      <c r="V2991" s="9" t="str">
        <f>IF(IMDB4[[#This Row],[Profit]]&gt;0,"Hit","Flop")</f>
        <v>Hit</v>
      </c>
      <c r="W2991" s="9" t="str" cm="1">
        <f t="array" ref="W2991">_xlfn.IFS(IMDB4[[#This Row],[IMDb Score (1-10)]]&gt;=8,"Excellent",IMDB4[[#This Row],[IMDb Score (1-10)]]&gt;=7,"Good",IMDB4[[#This Row],[IMDb Score (1-10)]]&gt;=5,"Average",TRUE,"Poor")</f>
        <v>Good</v>
      </c>
      <c r="X2991" s="9" t="str">
        <f>IF(IMDB4[[#This Row],[Duration (min)]]&lt;90,"Short",IF(IMDB4[[#This Row],[Duration (min)]]&lt;=120,"Medium", "Long"))</f>
        <v>Short</v>
      </c>
    </row>
    <row r="2992" spans="1:24" x14ac:dyDescent="0.25">
      <c r="A2992" s="1" t="s">
        <v>5562</v>
      </c>
      <c r="B2992" s="2">
        <v>40511</v>
      </c>
      <c r="C2992" s="30">
        <f>YEAR(IMDB4[[#This Row],[Release Date]])</f>
        <v>2010</v>
      </c>
      <c r="D2992" s="30" t="str">
        <f>FLOOR(IMDB4[[#This Row],[Year]],10)&amp;"s"</f>
        <v>2010s</v>
      </c>
      <c r="E2992" s="1" t="s">
        <v>32</v>
      </c>
      <c r="F2992" s="1" t="s">
        <v>77</v>
      </c>
      <c r="G2992" s="1" t="s">
        <v>3</v>
      </c>
      <c r="H2992" s="1" t="s">
        <v>4</v>
      </c>
      <c r="I2992" s="1" t="s">
        <v>92</v>
      </c>
      <c r="J2992" s="1" t="s">
        <v>3068</v>
      </c>
      <c r="K2992" s="1" t="s">
        <v>3069</v>
      </c>
      <c r="L2992" s="30">
        <v>608</v>
      </c>
      <c r="M2992" s="30">
        <v>1787</v>
      </c>
      <c r="N2992" s="30">
        <v>79</v>
      </c>
      <c r="O2992" s="30">
        <v>0</v>
      </c>
      <c r="P2992" s="27">
        <v>7.1</v>
      </c>
      <c r="Q2992" s="30">
        <v>156</v>
      </c>
      <c r="R2992" s="30">
        <v>101</v>
      </c>
      <c r="S2992" s="9">
        <v>117224271</v>
      </c>
      <c r="T2992" s="9">
        <v>20000000</v>
      </c>
      <c r="U2992" s="9">
        <f>IMDB4[[#This Row],[Gross Revenue]]-IMDB4[[#This Row],[Budget]]</f>
        <v>97224271</v>
      </c>
      <c r="V2992" s="9" t="str">
        <f>IF(IMDB4[[#This Row],[Profit]]&gt;0,"Hit","Flop")</f>
        <v>Hit</v>
      </c>
      <c r="W2992" s="9" t="str" cm="1">
        <f t="array" ref="W2992">_xlfn.IFS(IMDB4[[#This Row],[IMDb Score (1-10)]]&gt;=8,"Excellent",IMDB4[[#This Row],[IMDb Score (1-10)]]&gt;=7,"Good",IMDB4[[#This Row],[IMDb Score (1-10)]]&gt;=5,"Average",TRUE,"Poor")</f>
        <v>Good</v>
      </c>
      <c r="X2992" s="9" t="str">
        <f>IF(IMDB4[[#This Row],[Duration (min)]]&lt;90,"Short",IF(IMDB4[[#This Row],[Duration (min)]]&lt;=120,"Medium", "Long"))</f>
        <v>Medium</v>
      </c>
    </row>
    <row r="2993" spans="1:24" x14ac:dyDescent="0.25">
      <c r="A2993" s="1" t="s">
        <v>3067</v>
      </c>
      <c r="B2993" s="2">
        <v>37288</v>
      </c>
      <c r="C2993" s="30">
        <f>YEAR(IMDB4[[#This Row],[Release Date]])</f>
        <v>2002</v>
      </c>
      <c r="D2993" s="30" t="str">
        <f>FLOOR(IMDB4[[#This Row],[Year]],10)&amp;"s"</f>
        <v>2000s</v>
      </c>
      <c r="E2993" s="1" t="s">
        <v>32</v>
      </c>
      <c r="F2993" s="1" t="s">
        <v>20</v>
      </c>
      <c r="G2993" s="1" t="s">
        <v>3</v>
      </c>
      <c r="H2993" s="1" t="s">
        <v>4</v>
      </c>
      <c r="I2993" s="1" t="s">
        <v>92</v>
      </c>
      <c r="J2993" s="1" t="s">
        <v>3068</v>
      </c>
      <c r="K2993" s="1" t="s">
        <v>3069</v>
      </c>
      <c r="L2993" s="30">
        <v>608</v>
      </c>
      <c r="M2993" s="30">
        <v>1770</v>
      </c>
      <c r="N2993" s="30">
        <v>79</v>
      </c>
      <c r="O2993" s="30">
        <v>0</v>
      </c>
      <c r="P2993" s="27">
        <v>6.6</v>
      </c>
      <c r="Q2993" s="30">
        <v>106</v>
      </c>
      <c r="R2993" s="30">
        <v>87</v>
      </c>
      <c r="S2993" s="9">
        <v>64267897</v>
      </c>
      <c r="T2993" s="9">
        <v>5000000</v>
      </c>
      <c r="U2993" s="9">
        <f>IMDB4[[#This Row],[Gross Revenue]]-IMDB4[[#This Row],[Budget]]</f>
        <v>59267897</v>
      </c>
      <c r="V2993" s="9" t="str">
        <f>IF(IMDB4[[#This Row],[Profit]]&gt;0,"Hit","Flop")</f>
        <v>Hit</v>
      </c>
      <c r="W2993" s="9" t="str" cm="1">
        <f t="array" ref="W2993">_xlfn.IFS(IMDB4[[#This Row],[IMDb Score (1-10)]]&gt;=8,"Excellent",IMDB4[[#This Row],[IMDb Score (1-10)]]&gt;=7,"Good",IMDB4[[#This Row],[IMDb Score (1-10)]]&gt;=5,"Average",TRUE,"Poor")</f>
        <v>Average</v>
      </c>
      <c r="X2993" s="9" t="str">
        <f>IF(IMDB4[[#This Row],[Duration (min)]]&lt;90,"Short",IF(IMDB4[[#This Row],[Duration (min)]]&lt;=120,"Medium", "Long"))</f>
        <v>Short</v>
      </c>
    </row>
    <row r="2994" spans="1:24" x14ac:dyDescent="0.25">
      <c r="A2994" s="1" t="s">
        <v>5274</v>
      </c>
      <c r="B2994" s="2">
        <v>40059</v>
      </c>
      <c r="C2994" s="30">
        <f>YEAR(IMDB4[[#This Row],[Release Date]])</f>
        <v>2009</v>
      </c>
      <c r="D2994" s="30" t="str">
        <f>FLOOR(IMDB4[[#This Row],[Year]],10)&amp;"s"</f>
        <v>2000s</v>
      </c>
      <c r="E2994" s="1" t="s">
        <v>32</v>
      </c>
      <c r="F2994" s="1" t="s">
        <v>20</v>
      </c>
      <c r="G2994" s="1" t="s">
        <v>3</v>
      </c>
      <c r="H2994" s="1" t="s">
        <v>4</v>
      </c>
      <c r="I2994" s="1" t="s">
        <v>132</v>
      </c>
      <c r="J2994" s="1" t="s">
        <v>5275</v>
      </c>
      <c r="K2994" s="1" t="s">
        <v>4381</v>
      </c>
      <c r="L2994" s="30">
        <v>607</v>
      </c>
      <c r="M2994" s="30">
        <v>1465</v>
      </c>
      <c r="N2994" s="30">
        <v>0</v>
      </c>
      <c r="O2994" s="30">
        <v>1000</v>
      </c>
      <c r="P2994" s="27">
        <v>4.0999999999999996</v>
      </c>
      <c r="Q2994" s="30">
        <v>36</v>
      </c>
      <c r="R2994" s="30">
        <v>113</v>
      </c>
      <c r="S2994" s="9">
        <v>51697449</v>
      </c>
      <c r="T2994" s="9">
        <v>13000000</v>
      </c>
      <c r="U2994" s="9">
        <f>IMDB4[[#This Row],[Gross Revenue]]-IMDB4[[#This Row],[Budget]]</f>
        <v>38697449</v>
      </c>
      <c r="V2994" s="9" t="str">
        <f>IF(IMDB4[[#This Row],[Profit]]&gt;0,"Hit","Flop")</f>
        <v>Hit</v>
      </c>
      <c r="W2994" s="9" t="str" cm="1">
        <f t="array" ref="W2994">_xlfn.IFS(IMDB4[[#This Row],[IMDb Score (1-10)]]&gt;=8,"Excellent",IMDB4[[#This Row],[IMDb Score (1-10)]]&gt;=7,"Good",IMDB4[[#This Row],[IMDb Score (1-10)]]&gt;=5,"Average",TRUE,"Poor")</f>
        <v>Poor</v>
      </c>
      <c r="X2994" s="9" t="str">
        <f>IF(IMDB4[[#This Row],[Duration (min)]]&lt;90,"Short",IF(IMDB4[[#This Row],[Duration (min)]]&lt;=120,"Medium", "Long"))</f>
        <v>Medium</v>
      </c>
    </row>
    <row r="2995" spans="1:24" x14ac:dyDescent="0.25">
      <c r="A2995" s="1" t="s">
        <v>2219</v>
      </c>
      <c r="B2995" s="2">
        <v>36206</v>
      </c>
      <c r="C2995" s="30">
        <f>YEAR(IMDB4[[#This Row],[Release Date]])</f>
        <v>1999</v>
      </c>
      <c r="D2995" s="30" t="str">
        <f>FLOOR(IMDB4[[#This Row],[Year]],10)&amp;"s"</f>
        <v>1990s</v>
      </c>
      <c r="E2995" s="1" t="s">
        <v>32</v>
      </c>
      <c r="F2995" s="1" t="s">
        <v>20</v>
      </c>
      <c r="G2995" s="1" t="s">
        <v>3</v>
      </c>
      <c r="H2995" s="1" t="s">
        <v>4</v>
      </c>
      <c r="I2995" s="1" t="s">
        <v>132</v>
      </c>
      <c r="J2995" s="1" t="s">
        <v>2220</v>
      </c>
      <c r="K2995" s="1" t="s">
        <v>1561</v>
      </c>
      <c r="L2995" s="30">
        <v>607</v>
      </c>
      <c r="M2995" s="30">
        <v>1335</v>
      </c>
      <c r="N2995" s="30">
        <v>39</v>
      </c>
      <c r="O2995" s="30">
        <v>279</v>
      </c>
      <c r="P2995" s="27">
        <v>5.3</v>
      </c>
      <c r="Q2995" s="30">
        <v>62</v>
      </c>
      <c r="R2995" s="30">
        <v>90</v>
      </c>
      <c r="S2995" s="9">
        <v>28535768</v>
      </c>
      <c r="T2995" s="9">
        <v>40000000</v>
      </c>
      <c r="U2995" s="9">
        <f>IMDB4[[#This Row],[Gross Revenue]]-IMDB4[[#This Row],[Budget]]</f>
        <v>-11464232</v>
      </c>
      <c r="V2995" s="9" t="str">
        <f>IF(IMDB4[[#This Row],[Profit]]&gt;0,"Hit","Flop")</f>
        <v>Flop</v>
      </c>
      <c r="W2995" s="9" t="str" cm="1">
        <f t="array" ref="W2995">_xlfn.IFS(IMDB4[[#This Row],[IMDb Score (1-10)]]&gt;=8,"Excellent",IMDB4[[#This Row],[IMDb Score (1-10)]]&gt;=7,"Good",IMDB4[[#This Row],[IMDb Score (1-10)]]&gt;=5,"Average",TRUE,"Poor")</f>
        <v>Average</v>
      </c>
      <c r="X2995" s="9" t="str">
        <f>IF(IMDB4[[#This Row],[Duration (min)]]&lt;90,"Short",IF(IMDB4[[#This Row],[Duration (min)]]&lt;=120,"Medium", "Long"))</f>
        <v>Medium</v>
      </c>
    </row>
    <row r="2996" spans="1:24" x14ac:dyDescent="0.25">
      <c r="A2996" s="1" t="s">
        <v>4255</v>
      </c>
      <c r="B2996" s="2">
        <v>38802</v>
      </c>
      <c r="C2996" s="30">
        <f>YEAR(IMDB4[[#This Row],[Release Date]])</f>
        <v>2006</v>
      </c>
      <c r="D2996" s="30" t="str">
        <f>FLOOR(IMDB4[[#This Row],[Year]],10)&amp;"s"</f>
        <v>2000s</v>
      </c>
      <c r="E2996" s="1" t="s">
        <v>32</v>
      </c>
      <c r="F2996" s="1" t="s">
        <v>91</v>
      </c>
      <c r="G2996" s="1" t="s">
        <v>3</v>
      </c>
      <c r="H2996" s="1" t="s">
        <v>4</v>
      </c>
      <c r="I2996" s="1" t="s">
        <v>92</v>
      </c>
      <c r="J2996" s="1" t="s">
        <v>2220</v>
      </c>
      <c r="K2996" s="1" t="s">
        <v>3537</v>
      </c>
      <c r="L2996" s="30">
        <v>607</v>
      </c>
      <c r="M2996" s="30">
        <v>1611</v>
      </c>
      <c r="N2996" s="30">
        <v>17</v>
      </c>
      <c r="O2996" s="30">
        <v>0</v>
      </c>
      <c r="P2996" s="27">
        <v>4.5</v>
      </c>
      <c r="Q2996" s="30">
        <v>186</v>
      </c>
      <c r="R2996" s="30">
        <v>94</v>
      </c>
      <c r="S2996" s="9">
        <v>16235293</v>
      </c>
      <c r="T2996" s="9">
        <v>9000000</v>
      </c>
      <c r="U2996" s="9">
        <f>IMDB4[[#This Row],[Gross Revenue]]-IMDB4[[#This Row],[Budget]]</f>
        <v>7235293</v>
      </c>
      <c r="V2996" s="9" t="str">
        <f>IF(IMDB4[[#This Row],[Profit]]&gt;0,"Hit","Flop")</f>
        <v>Hit</v>
      </c>
      <c r="W2996" s="9" t="str" cm="1">
        <f t="array" ref="W2996">_xlfn.IFS(IMDB4[[#This Row],[IMDb Score (1-10)]]&gt;=8,"Excellent",IMDB4[[#This Row],[IMDb Score (1-10)]]&gt;=7,"Good",IMDB4[[#This Row],[IMDb Score (1-10)]]&gt;=5,"Average",TRUE,"Poor")</f>
        <v>Poor</v>
      </c>
      <c r="X2996" s="9" t="str">
        <f>IF(IMDB4[[#This Row],[Duration (min)]]&lt;90,"Short",IF(IMDB4[[#This Row],[Duration (min)]]&lt;=120,"Medium", "Long"))</f>
        <v>Medium</v>
      </c>
    </row>
    <row r="2997" spans="1:24" x14ac:dyDescent="0.25">
      <c r="A2997" s="1" t="s">
        <v>101</v>
      </c>
      <c r="B2997" s="2">
        <v>22930</v>
      </c>
      <c r="C2997" s="30">
        <f>YEAR(IMDB4[[#This Row],[Release Date]])</f>
        <v>1962</v>
      </c>
      <c r="D2997" s="30" t="str">
        <f>FLOOR(IMDB4[[#This Row],[Year]],10)&amp;"s"</f>
        <v>1960s</v>
      </c>
      <c r="E2997" s="1" t="s">
        <v>32</v>
      </c>
      <c r="F2997" s="1" t="s">
        <v>40</v>
      </c>
      <c r="G2997" s="1" t="s">
        <v>3</v>
      </c>
      <c r="H2997" s="1" t="s">
        <v>83</v>
      </c>
      <c r="I2997" s="1" t="s">
        <v>84</v>
      </c>
      <c r="J2997" s="1" t="s">
        <v>102</v>
      </c>
      <c r="K2997" s="1" t="s">
        <v>86</v>
      </c>
      <c r="L2997" s="30">
        <v>607</v>
      </c>
      <c r="M2997" s="30">
        <v>1076</v>
      </c>
      <c r="N2997" s="30">
        <v>767</v>
      </c>
      <c r="O2997" s="30">
        <v>11000</v>
      </c>
      <c r="P2997" s="27">
        <v>8.4</v>
      </c>
      <c r="Q2997" s="30">
        <v>181</v>
      </c>
      <c r="R2997" s="30">
        <v>227</v>
      </c>
      <c r="S2997" s="9">
        <v>6000000</v>
      </c>
      <c r="T2997" s="9">
        <v>15000000</v>
      </c>
      <c r="U2997" s="9">
        <f>IMDB4[[#This Row],[Gross Revenue]]-IMDB4[[#This Row],[Budget]]</f>
        <v>-9000000</v>
      </c>
      <c r="V2997" s="9" t="str">
        <f>IF(IMDB4[[#This Row],[Profit]]&gt;0,"Hit","Flop")</f>
        <v>Flop</v>
      </c>
      <c r="W2997" s="9" t="str" cm="1">
        <f t="array" ref="W2997">_xlfn.IFS(IMDB4[[#This Row],[IMDb Score (1-10)]]&gt;=8,"Excellent",IMDB4[[#This Row],[IMDb Score (1-10)]]&gt;=7,"Good",IMDB4[[#This Row],[IMDb Score (1-10)]]&gt;=5,"Average",TRUE,"Poor")</f>
        <v>Excellent</v>
      </c>
      <c r="X2997" s="9" t="str">
        <f>IF(IMDB4[[#This Row],[Duration (min)]]&lt;90,"Short",IF(IMDB4[[#This Row],[Duration (min)]]&lt;=120,"Medium", "Long"))</f>
        <v>Long</v>
      </c>
    </row>
    <row r="2998" spans="1:24" x14ac:dyDescent="0.25">
      <c r="A2998" s="1" t="s">
        <v>90</v>
      </c>
      <c r="B2998" s="2">
        <v>22224</v>
      </c>
      <c r="C2998" s="30">
        <f>YEAR(IMDB4[[#This Row],[Release Date]])</f>
        <v>1960</v>
      </c>
      <c r="D2998" s="30" t="str">
        <f>FLOOR(IMDB4[[#This Row],[Year]],10)&amp;"s"</f>
        <v>1960s</v>
      </c>
      <c r="E2998" s="1" t="s">
        <v>1</v>
      </c>
      <c r="F2998" s="1" t="s">
        <v>91</v>
      </c>
      <c r="G2998" s="1" t="s">
        <v>3</v>
      </c>
      <c r="H2998" s="1" t="s">
        <v>4</v>
      </c>
      <c r="I2998" s="1" t="s">
        <v>92</v>
      </c>
      <c r="J2998" s="1" t="s">
        <v>93</v>
      </c>
      <c r="K2998" s="1" t="s">
        <v>94</v>
      </c>
      <c r="L2998" s="30">
        <v>606</v>
      </c>
      <c r="M2998" s="30">
        <v>1885</v>
      </c>
      <c r="N2998" s="30">
        <v>13000</v>
      </c>
      <c r="O2998" s="30">
        <v>18000</v>
      </c>
      <c r="P2998" s="27">
        <v>8.5</v>
      </c>
      <c r="Q2998" s="30">
        <v>290</v>
      </c>
      <c r="R2998" s="30">
        <v>108</v>
      </c>
      <c r="S2998" s="9">
        <v>32000000</v>
      </c>
      <c r="T2998" s="9">
        <v>806947</v>
      </c>
      <c r="U2998" s="9">
        <f>IMDB4[[#This Row],[Gross Revenue]]-IMDB4[[#This Row],[Budget]]</f>
        <v>31193053</v>
      </c>
      <c r="V2998" s="9" t="str">
        <f>IF(IMDB4[[#This Row],[Profit]]&gt;0,"Hit","Flop")</f>
        <v>Hit</v>
      </c>
      <c r="W2998" s="9" t="str" cm="1">
        <f t="array" ref="W2998">_xlfn.IFS(IMDB4[[#This Row],[IMDb Score (1-10)]]&gt;=8,"Excellent",IMDB4[[#This Row],[IMDb Score (1-10)]]&gt;=7,"Good",IMDB4[[#This Row],[IMDb Score (1-10)]]&gt;=5,"Average",TRUE,"Poor")</f>
        <v>Excellent</v>
      </c>
      <c r="X2998" s="9" t="str">
        <f>IF(IMDB4[[#This Row],[Duration (min)]]&lt;90,"Short",IF(IMDB4[[#This Row],[Duration (min)]]&lt;=120,"Medium", "Long"))</f>
        <v>Medium</v>
      </c>
    </row>
    <row r="2999" spans="1:24" x14ac:dyDescent="0.25">
      <c r="A2999" s="1" t="s">
        <v>815</v>
      </c>
      <c r="B2999" s="2">
        <v>33163</v>
      </c>
      <c r="C2999" s="30">
        <f>YEAR(IMDB4[[#This Row],[Release Date]])</f>
        <v>1990</v>
      </c>
      <c r="D2999" s="30" t="str">
        <f>FLOOR(IMDB4[[#This Row],[Year]],10)&amp;"s"</f>
        <v>1990s</v>
      </c>
      <c r="E2999" s="1" t="s">
        <v>32</v>
      </c>
      <c r="F2999" s="1" t="s">
        <v>77</v>
      </c>
      <c r="G2999" s="1" t="s">
        <v>3</v>
      </c>
      <c r="H2999" s="1" t="s">
        <v>4</v>
      </c>
      <c r="I2999" s="1" t="s">
        <v>92</v>
      </c>
      <c r="J2999" s="1" t="s">
        <v>816</v>
      </c>
      <c r="K2999" s="1" t="s">
        <v>817</v>
      </c>
      <c r="L2999" s="30">
        <v>605</v>
      </c>
      <c r="M2999" s="30">
        <v>1441</v>
      </c>
      <c r="N2999" s="30">
        <v>719</v>
      </c>
      <c r="O2999" s="30">
        <v>0</v>
      </c>
      <c r="P2999" s="27">
        <v>7.5</v>
      </c>
      <c r="Q2999" s="30">
        <v>196</v>
      </c>
      <c r="R2999" s="30">
        <v>113</v>
      </c>
      <c r="S2999" s="9">
        <v>119412921</v>
      </c>
      <c r="T2999" s="9">
        <v>65000000</v>
      </c>
      <c r="U2999" s="9">
        <f>IMDB4[[#This Row],[Gross Revenue]]-IMDB4[[#This Row],[Budget]]</f>
        <v>54412921</v>
      </c>
      <c r="V2999" s="9" t="str">
        <f>IF(IMDB4[[#This Row],[Profit]]&gt;0,"Hit","Flop")</f>
        <v>Hit</v>
      </c>
      <c r="W2999" s="9" t="str" cm="1">
        <f t="array" ref="W2999">_xlfn.IFS(IMDB4[[#This Row],[IMDb Score (1-10)]]&gt;=8,"Excellent",IMDB4[[#This Row],[IMDb Score (1-10)]]&gt;=7,"Good",IMDB4[[#This Row],[IMDb Score (1-10)]]&gt;=5,"Average",TRUE,"Poor")</f>
        <v>Good</v>
      </c>
      <c r="X2999" s="9" t="str">
        <f>IF(IMDB4[[#This Row],[Duration (min)]]&lt;90,"Short",IF(IMDB4[[#This Row],[Duration (min)]]&lt;=120,"Medium", "Long"))</f>
        <v>Medium</v>
      </c>
    </row>
    <row r="3000" spans="1:24" x14ac:dyDescent="0.25">
      <c r="A3000" s="1" t="s">
        <v>833</v>
      </c>
      <c r="B3000" s="2">
        <v>33507</v>
      </c>
      <c r="C3000" s="30">
        <f>YEAR(IMDB4[[#This Row],[Release Date]])</f>
        <v>1991</v>
      </c>
      <c r="D3000" s="30" t="str">
        <f>FLOOR(IMDB4[[#This Row],[Year]],10)&amp;"s"</f>
        <v>1990s</v>
      </c>
      <c r="E3000" s="1" t="s">
        <v>32</v>
      </c>
      <c r="F3000" s="1" t="s">
        <v>77</v>
      </c>
      <c r="G3000" s="1" t="s">
        <v>3</v>
      </c>
      <c r="H3000" s="1" t="s">
        <v>4</v>
      </c>
      <c r="I3000" s="1" t="s">
        <v>132</v>
      </c>
      <c r="J3000" s="1" t="s">
        <v>834</v>
      </c>
      <c r="K3000" s="1" t="s">
        <v>368</v>
      </c>
      <c r="L3000" s="30">
        <v>605</v>
      </c>
      <c r="M3000" s="30">
        <v>1290</v>
      </c>
      <c r="N3000" s="30">
        <v>468</v>
      </c>
      <c r="O3000" s="30">
        <v>452</v>
      </c>
      <c r="P3000" s="27">
        <v>5.7</v>
      </c>
      <c r="Q3000" s="30">
        <v>13</v>
      </c>
      <c r="R3000" s="30">
        <v>115</v>
      </c>
      <c r="S3000" s="9">
        <v>14587732</v>
      </c>
      <c r="T3000" s="9">
        <v>35000000</v>
      </c>
      <c r="U3000" s="9">
        <f>IMDB4[[#This Row],[Gross Revenue]]-IMDB4[[#This Row],[Budget]]</f>
        <v>-20412268</v>
      </c>
      <c r="V3000" s="9" t="str">
        <f>IF(IMDB4[[#This Row],[Profit]]&gt;0,"Hit","Flop")</f>
        <v>Flop</v>
      </c>
      <c r="W3000" s="9" t="str" cm="1">
        <f t="array" ref="W3000">_xlfn.IFS(IMDB4[[#This Row],[IMDb Score (1-10)]]&gt;=8,"Excellent",IMDB4[[#This Row],[IMDb Score (1-10)]]&gt;=7,"Good",IMDB4[[#This Row],[IMDb Score (1-10)]]&gt;=5,"Average",TRUE,"Poor")</f>
        <v>Average</v>
      </c>
      <c r="X3000" s="9" t="str">
        <f>IF(IMDB4[[#This Row],[Duration (min)]]&lt;90,"Short",IF(IMDB4[[#This Row],[Duration (min)]]&lt;=120,"Medium", "Long"))</f>
        <v>Medium</v>
      </c>
    </row>
    <row r="3001" spans="1:24" x14ac:dyDescent="0.25">
      <c r="A3001" s="1" t="s">
        <v>3755</v>
      </c>
      <c r="B3001" s="2">
        <v>38085</v>
      </c>
      <c r="C3001" s="30">
        <f>YEAR(IMDB4[[#This Row],[Release Date]])</f>
        <v>2004</v>
      </c>
      <c r="D3001" s="30" t="str">
        <f>FLOOR(IMDB4[[#This Row],[Year]],10)&amp;"s"</f>
        <v>2000s</v>
      </c>
      <c r="E3001" s="1" t="s">
        <v>32</v>
      </c>
      <c r="F3001" s="1" t="s">
        <v>20</v>
      </c>
      <c r="G3001" s="1" t="s">
        <v>3</v>
      </c>
      <c r="H3001" s="1" t="s">
        <v>83</v>
      </c>
      <c r="I3001" s="1" t="s">
        <v>92</v>
      </c>
      <c r="J3001" s="1" t="s">
        <v>3756</v>
      </c>
      <c r="K3001" s="1" t="s">
        <v>3757</v>
      </c>
      <c r="L3001" s="30">
        <v>605</v>
      </c>
      <c r="M3001" s="30">
        <v>1686</v>
      </c>
      <c r="N3001" s="30">
        <v>1000</v>
      </c>
      <c r="O3001" s="30">
        <v>19000</v>
      </c>
      <c r="P3001" s="27">
        <v>8</v>
      </c>
      <c r="Q3001" s="30">
        <v>246</v>
      </c>
      <c r="R3001" s="30">
        <v>99</v>
      </c>
      <c r="S3001" s="9">
        <v>13464388</v>
      </c>
      <c r="T3001" s="9">
        <v>4000000</v>
      </c>
      <c r="U3001" s="9">
        <f>IMDB4[[#This Row],[Gross Revenue]]-IMDB4[[#This Row],[Budget]]</f>
        <v>9464388</v>
      </c>
      <c r="V3001" s="9" t="str">
        <f>IF(IMDB4[[#This Row],[Profit]]&gt;0,"Hit","Flop")</f>
        <v>Hit</v>
      </c>
      <c r="W3001" s="9" t="str" cm="1">
        <f t="array" ref="W3001">_xlfn.IFS(IMDB4[[#This Row],[IMDb Score (1-10)]]&gt;=8,"Excellent",IMDB4[[#This Row],[IMDb Score (1-10)]]&gt;=7,"Good",IMDB4[[#This Row],[IMDb Score (1-10)]]&gt;=5,"Average",TRUE,"Poor")</f>
        <v>Excellent</v>
      </c>
      <c r="X3001" s="9" t="str">
        <f>IF(IMDB4[[#This Row],[Duration (min)]]&lt;90,"Short",IF(IMDB4[[#This Row],[Duration (min)]]&lt;=120,"Medium", "Long"))</f>
        <v>Medium</v>
      </c>
    </row>
    <row r="3002" spans="1:24" x14ac:dyDescent="0.25">
      <c r="A3002" s="1" t="s">
        <v>5125</v>
      </c>
      <c r="B3002" s="2">
        <v>39613</v>
      </c>
      <c r="C3002" s="30">
        <f>YEAR(IMDB4[[#This Row],[Release Date]])</f>
        <v>2008</v>
      </c>
      <c r="D3002" s="30" t="str">
        <f>FLOOR(IMDB4[[#This Row],[Year]],10)&amp;"s"</f>
        <v>2000s</v>
      </c>
      <c r="E3002" s="1" t="s">
        <v>32</v>
      </c>
      <c r="F3002" s="1" t="s">
        <v>77</v>
      </c>
      <c r="G3002" s="1" t="s">
        <v>3</v>
      </c>
      <c r="H3002" s="1" t="s">
        <v>4</v>
      </c>
      <c r="I3002" s="1" t="s">
        <v>92</v>
      </c>
      <c r="J3002" s="1" t="s">
        <v>5126</v>
      </c>
      <c r="K3002" s="1" t="s">
        <v>5127</v>
      </c>
      <c r="L3002" s="30">
        <v>603</v>
      </c>
      <c r="M3002" s="30">
        <v>988</v>
      </c>
      <c r="N3002" s="30">
        <v>0</v>
      </c>
      <c r="O3002" s="30">
        <v>883</v>
      </c>
      <c r="P3002" s="27">
        <v>5.7</v>
      </c>
      <c r="Q3002" s="30">
        <v>79</v>
      </c>
      <c r="R3002" s="30">
        <v>107</v>
      </c>
      <c r="S3002" s="9">
        <v>578527</v>
      </c>
      <c r="T3002" s="9">
        <v>10000000</v>
      </c>
      <c r="U3002" s="9">
        <f>IMDB4[[#This Row],[Gross Revenue]]-IMDB4[[#This Row],[Budget]]</f>
        <v>-9421473</v>
      </c>
      <c r="V3002" s="9" t="str">
        <f>IF(IMDB4[[#This Row],[Profit]]&gt;0,"Hit","Flop")</f>
        <v>Flop</v>
      </c>
      <c r="W3002" s="9" t="str" cm="1">
        <f t="array" ref="W3002">_xlfn.IFS(IMDB4[[#This Row],[IMDb Score (1-10)]]&gt;=8,"Excellent",IMDB4[[#This Row],[IMDb Score (1-10)]]&gt;=7,"Good",IMDB4[[#This Row],[IMDb Score (1-10)]]&gt;=5,"Average",TRUE,"Poor")</f>
        <v>Average</v>
      </c>
      <c r="X3002" s="9" t="str">
        <f>IF(IMDB4[[#This Row],[Duration (min)]]&lt;90,"Short",IF(IMDB4[[#This Row],[Duration (min)]]&lt;=120,"Medium", "Long"))</f>
        <v>Medium</v>
      </c>
    </row>
    <row r="3003" spans="1:24" x14ac:dyDescent="0.25">
      <c r="A3003" s="1" t="s">
        <v>2415</v>
      </c>
      <c r="B3003" s="2">
        <v>36655</v>
      </c>
      <c r="C3003" s="30">
        <f>YEAR(IMDB4[[#This Row],[Release Date]])</f>
        <v>2000</v>
      </c>
      <c r="D3003" s="30" t="str">
        <f>FLOOR(IMDB4[[#This Row],[Year]],10)&amp;"s"</f>
        <v>2000s</v>
      </c>
      <c r="E3003" s="1" t="s">
        <v>32</v>
      </c>
      <c r="F3003" s="1" t="s">
        <v>77</v>
      </c>
      <c r="G3003" s="1" t="s">
        <v>3</v>
      </c>
      <c r="H3003" s="1" t="s">
        <v>4</v>
      </c>
      <c r="I3003" s="1" t="s">
        <v>132</v>
      </c>
      <c r="J3003" s="1" t="s">
        <v>2416</v>
      </c>
      <c r="K3003" s="1" t="s">
        <v>2417</v>
      </c>
      <c r="L3003" s="30">
        <v>602</v>
      </c>
      <c r="M3003" s="30">
        <v>1281</v>
      </c>
      <c r="N3003" s="30">
        <v>16</v>
      </c>
      <c r="O3003" s="30">
        <v>12</v>
      </c>
      <c r="P3003" s="27">
        <v>5.6</v>
      </c>
      <c r="Q3003" s="30">
        <v>15</v>
      </c>
      <c r="R3003" s="30">
        <v>106</v>
      </c>
      <c r="S3003" s="9">
        <v>171988</v>
      </c>
      <c r="T3003" s="9">
        <v>600000</v>
      </c>
      <c r="U3003" s="9">
        <f>IMDB4[[#This Row],[Gross Revenue]]-IMDB4[[#This Row],[Budget]]</f>
        <v>-428012</v>
      </c>
      <c r="V3003" s="9" t="str">
        <f>IF(IMDB4[[#This Row],[Profit]]&gt;0,"Hit","Flop")</f>
        <v>Flop</v>
      </c>
      <c r="W3003" s="9" t="str" cm="1">
        <f t="array" ref="W3003">_xlfn.IFS(IMDB4[[#This Row],[IMDb Score (1-10)]]&gt;=8,"Excellent",IMDB4[[#This Row],[IMDb Score (1-10)]]&gt;=7,"Good",IMDB4[[#This Row],[IMDb Score (1-10)]]&gt;=5,"Average",TRUE,"Poor")</f>
        <v>Average</v>
      </c>
      <c r="X3003" s="9" t="str">
        <f>IF(IMDB4[[#This Row],[Duration (min)]]&lt;90,"Short",IF(IMDB4[[#This Row],[Duration (min)]]&lt;=120,"Medium", "Long"))</f>
        <v>Medium</v>
      </c>
    </row>
    <row r="3004" spans="1:24" x14ac:dyDescent="0.25">
      <c r="A3004" s="1" t="s">
        <v>3563</v>
      </c>
      <c r="B3004" s="2">
        <v>38282</v>
      </c>
      <c r="C3004" s="30">
        <f>YEAR(IMDB4[[#This Row],[Release Date]])</f>
        <v>2004</v>
      </c>
      <c r="D3004" s="30" t="str">
        <f>FLOOR(IMDB4[[#This Row],[Year]],10)&amp;"s"</f>
        <v>2000s</v>
      </c>
      <c r="E3004" s="1" t="s">
        <v>32</v>
      </c>
      <c r="F3004" s="1" t="s">
        <v>77</v>
      </c>
      <c r="G3004" s="1" t="s">
        <v>3</v>
      </c>
      <c r="H3004" s="1" t="s">
        <v>4</v>
      </c>
      <c r="I3004" s="1" t="s">
        <v>132</v>
      </c>
      <c r="J3004" s="1" t="s">
        <v>3564</v>
      </c>
      <c r="K3004" s="1" t="s">
        <v>666</v>
      </c>
      <c r="L3004" s="30">
        <v>601</v>
      </c>
      <c r="M3004" s="30">
        <v>2730</v>
      </c>
      <c r="N3004" s="30">
        <v>27</v>
      </c>
      <c r="O3004" s="30">
        <v>686</v>
      </c>
      <c r="P3004" s="27">
        <v>4.5999999999999996</v>
      </c>
      <c r="Q3004" s="30">
        <v>94</v>
      </c>
      <c r="R3004" s="30">
        <v>97</v>
      </c>
      <c r="S3004" s="9">
        <v>31526393</v>
      </c>
      <c r="T3004" s="9">
        <v>25000000</v>
      </c>
      <c r="U3004" s="9">
        <f>IMDB4[[#This Row],[Gross Revenue]]-IMDB4[[#This Row],[Budget]]</f>
        <v>6526393</v>
      </c>
      <c r="V3004" s="9" t="str">
        <f>IF(IMDB4[[#This Row],[Profit]]&gt;0,"Hit","Flop")</f>
        <v>Hit</v>
      </c>
      <c r="W3004" s="9" t="str" cm="1">
        <f t="array" ref="W3004">_xlfn.IFS(IMDB4[[#This Row],[IMDb Score (1-10)]]&gt;=8,"Excellent",IMDB4[[#This Row],[IMDb Score (1-10)]]&gt;=7,"Good",IMDB4[[#This Row],[IMDb Score (1-10)]]&gt;=5,"Average",TRUE,"Poor")</f>
        <v>Poor</v>
      </c>
      <c r="X3004" s="9" t="str">
        <f>IF(IMDB4[[#This Row],[Duration (min)]]&lt;90,"Short",IF(IMDB4[[#This Row],[Duration (min)]]&lt;=120,"Medium", "Long"))</f>
        <v>Medium</v>
      </c>
    </row>
    <row r="3005" spans="1:24" x14ac:dyDescent="0.25">
      <c r="A3005" s="1" t="s">
        <v>6076</v>
      </c>
      <c r="B3005" s="2">
        <v>41180</v>
      </c>
      <c r="C3005" s="30">
        <f>YEAR(IMDB4[[#This Row],[Release Date]])</f>
        <v>2012</v>
      </c>
      <c r="D3005" s="30" t="str">
        <f>FLOOR(IMDB4[[#This Row],[Year]],10)&amp;"s"</f>
        <v>2010s</v>
      </c>
      <c r="E3005" s="1" t="s">
        <v>32</v>
      </c>
      <c r="F3005" s="1" t="s">
        <v>61</v>
      </c>
      <c r="G3005" s="1" t="s">
        <v>3</v>
      </c>
      <c r="H3005" s="1" t="s">
        <v>4</v>
      </c>
      <c r="I3005" s="1" t="s">
        <v>92</v>
      </c>
      <c r="J3005" s="1" t="s">
        <v>6077</v>
      </c>
      <c r="K3005" s="1" t="s">
        <v>6078</v>
      </c>
      <c r="L3005" s="30">
        <v>601</v>
      </c>
      <c r="M3005" s="30">
        <v>1734</v>
      </c>
      <c r="N3005" s="30">
        <v>25</v>
      </c>
      <c r="O3005" s="30">
        <v>0</v>
      </c>
      <c r="P3005" s="27">
        <v>6.4</v>
      </c>
      <c r="Q3005" s="30">
        <v>286</v>
      </c>
      <c r="R3005" s="30">
        <v>90</v>
      </c>
      <c r="S3005" s="9">
        <v>318622</v>
      </c>
      <c r="T3005" s="9">
        <v>270000</v>
      </c>
      <c r="U3005" s="9">
        <f>IMDB4[[#This Row],[Gross Revenue]]-IMDB4[[#This Row],[Budget]]</f>
        <v>48622</v>
      </c>
      <c r="V3005" s="9" t="str">
        <f>IF(IMDB4[[#This Row],[Profit]]&gt;0,"Hit","Flop")</f>
        <v>Hit</v>
      </c>
      <c r="W3005" s="9" t="str" cm="1">
        <f t="array" ref="W3005">_xlfn.IFS(IMDB4[[#This Row],[IMDb Score (1-10)]]&gt;=8,"Excellent",IMDB4[[#This Row],[IMDb Score (1-10)]]&gt;=7,"Good",IMDB4[[#This Row],[IMDb Score (1-10)]]&gt;=5,"Average",TRUE,"Poor")</f>
        <v>Average</v>
      </c>
      <c r="X3005" s="9" t="str">
        <f>IF(IMDB4[[#This Row],[Duration (min)]]&lt;90,"Short",IF(IMDB4[[#This Row],[Duration (min)]]&lt;=120,"Medium", "Long"))</f>
        <v>Medium</v>
      </c>
    </row>
    <row r="3006" spans="1:24" x14ac:dyDescent="0.25">
      <c r="A3006" s="1" t="s">
        <v>6238</v>
      </c>
      <c r="B3006" s="2">
        <v>41014</v>
      </c>
      <c r="C3006" s="30">
        <f>YEAR(IMDB4[[#This Row],[Release Date]])</f>
        <v>2012</v>
      </c>
      <c r="D3006" s="30" t="str">
        <f>FLOOR(IMDB4[[#This Row],[Year]],10)&amp;"s"</f>
        <v>2010s</v>
      </c>
      <c r="E3006" s="1" t="s">
        <v>32</v>
      </c>
      <c r="F3006" s="1" t="s">
        <v>20</v>
      </c>
      <c r="G3006" s="1" t="s">
        <v>3</v>
      </c>
      <c r="H3006" s="1" t="s">
        <v>4</v>
      </c>
      <c r="I3006" s="1" t="s">
        <v>92</v>
      </c>
      <c r="J3006" s="1" t="s">
        <v>6239</v>
      </c>
      <c r="K3006" s="1" t="s">
        <v>4263</v>
      </c>
      <c r="L3006" s="30">
        <v>600</v>
      </c>
      <c r="M3006" s="30">
        <v>1375</v>
      </c>
      <c r="N3006" s="30">
        <v>119</v>
      </c>
      <c r="O3006" s="30">
        <v>59000</v>
      </c>
      <c r="P3006" s="27">
        <v>6.4</v>
      </c>
      <c r="Q3006" s="30">
        <v>313</v>
      </c>
      <c r="R3006" s="30">
        <v>99</v>
      </c>
      <c r="S3006" s="9">
        <v>59617068</v>
      </c>
      <c r="T3006" s="9">
        <v>65000000</v>
      </c>
      <c r="U3006" s="9">
        <f>IMDB4[[#This Row],[Gross Revenue]]-IMDB4[[#This Row],[Budget]]</f>
        <v>-5382932</v>
      </c>
      <c r="V3006" s="9" t="str">
        <f>IF(IMDB4[[#This Row],[Profit]]&gt;0,"Hit","Flop")</f>
        <v>Flop</v>
      </c>
      <c r="W3006" s="9" t="str" cm="1">
        <f t="array" ref="W3006">_xlfn.IFS(IMDB4[[#This Row],[IMDb Score (1-10)]]&gt;=8,"Excellent",IMDB4[[#This Row],[IMDb Score (1-10)]]&gt;=7,"Good",IMDB4[[#This Row],[IMDb Score (1-10)]]&gt;=5,"Average",TRUE,"Poor")</f>
        <v>Average</v>
      </c>
      <c r="X3006" s="9" t="str">
        <f>IF(IMDB4[[#This Row],[Duration (min)]]&lt;90,"Short",IF(IMDB4[[#This Row],[Duration (min)]]&lt;=120,"Medium", "Long"))</f>
        <v>Medium</v>
      </c>
    </row>
    <row r="3007" spans="1:24" x14ac:dyDescent="0.25">
      <c r="A3007" s="1" t="s">
        <v>2553</v>
      </c>
      <c r="B3007" s="2">
        <v>36757</v>
      </c>
      <c r="C3007" s="30">
        <f>YEAR(IMDB4[[#This Row],[Release Date]])</f>
        <v>2000</v>
      </c>
      <c r="D3007" s="30" t="str">
        <f>FLOOR(IMDB4[[#This Row],[Year]],10)&amp;"s"</f>
        <v>2000s</v>
      </c>
      <c r="E3007" s="1" t="s">
        <v>32</v>
      </c>
      <c r="F3007" s="1" t="s">
        <v>2</v>
      </c>
      <c r="G3007" s="1" t="s">
        <v>3</v>
      </c>
      <c r="H3007" s="1" t="s">
        <v>4</v>
      </c>
      <c r="I3007" s="1" t="s">
        <v>92</v>
      </c>
      <c r="J3007" s="1" t="s">
        <v>2554</v>
      </c>
      <c r="K3007" s="1" t="s">
        <v>745</v>
      </c>
      <c r="L3007" s="30">
        <v>599</v>
      </c>
      <c r="M3007" s="30">
        <v>1418</v>
      </c>
      <c r="N3007" s="30">
        <v>0</v>
      </c>
      <c r="O3007" s="30">
        <v>0</v>
      </c>
      <c r="P3007" s="27">
        <v>7.6</v>
      </c>
      <c r="Q3007" s="30">
        <v>223</v>
      </c>
      <c r="R3007" s="30">
        <v>190</v>
      </c>
      <c r="S3007" s="9">
        <v>124107476</v>
      </c>
      <c r="T3007" s="9">
        <v>48000000</v>
      </c>
      <c r="U3007" s="9">
        <f>IMDB4[[#This Row],[Gross Revenue]]-IMDB4[[#This Row],[Budget]]</f>
        <v>76107476</v>
      </c>
      <c r="V3007" s="9" t="str">
        <f>IF(IMDB4[[#This Row],[Profit]]&gt;0,"Hit","Flop")</f>
        <v>Hit</v>
      </c>
      <c r="W3007" s="9" t="str" cm="1">
        <f t="array" ref="W3007">_xlfn.IFS(IMDB4[[#This Row],[IMDb Score (1-10)]]&gt;=8,"Excellent",IMDB4[[#This Row],[IMDb Score (1-10)]]&gt;=7,"Good",IMDB4[[#This Row],[IMDb Score (1-10)]]&gt;=5,"Average",TRUE,"Poor")</f>
        <v>Good</v>
      </c>
      <c r="X3007" s="9" t="str">
        <f>IF(IMDB4[[#This Row],[Duration (min)]]&lt;90,"Short",IF(IMDB4[[#This Row],[Duration (min)]]&lt;=120,"Medium", "Long"))</f>
        <v>Long</v>
      </c>
    </row>
    <row r="3008" spans="1:24" x14ac:dyDescent="0.25">
      <c r="A3008" s="1" t="s">
        <v>2230</v>
      </c>
      <c r="B3008" s="2">
        <v>36506</v>
      </c>
      <c r="C3008" s="30">
        <f>YEAR(IMDB4[[#This Row],[Release Date]])</f>
        <v>1999</v>
      </c>
      <c r="D3008" s="30" t="str">
        <f>FLOOR(IMDB4[[#This Row],[Year]],10)&amp;"s"</f>
        <v>1990s</v>
      </c>
      <c r="E3008" s="1" t="s">
        <v>32</v>
      </c>
      <c r="F3008" s="1" t="s">
        <v>294</v>
      </c>
      <c r="G3008" s="1" t="s">
        <v>3</v>
      </c>
      <c r="H3008" s="1" t="s">
        <v>11</v>
      </c>
      <c r="I3008" s="1" t="s">
        <v>92</v>
      </c>
      <c r="J3008" s="1" t="s">
        <v>2099</v>
      </c>
      <c r="K3008" s="1" t="s">
        <v>2231</v>
      </c>
      <c r="L3008" s="30">
        <v>599</v>
      </c>
      <c r="M3008" s="30">
        <v>2389</v>
      </c>
      <c r="N3008" s="30">
        <v>9</v>
      </c>
      <c r="O3008" s="30">
        <v>0</v>
      </c>
      <c r="P3008" s="27">
        <v>7</v>
      </c>
      <c r="Q3008" s="30">
        <v>111</v>
      </c>
      <c r="R3008" s="30">
        <v>100</v>
      </c>
      <c r="S3008" s="9">
        <v>15500000</v>
      </c>
      <c r="T3008" s="9">
        <v>16000000</v>
      </c>
      <c r="U3008" s="9">
        <f>IMDB4[[#This Row],[Gross Revenue]]-IMDB4[[#This Row],[Budget]]</f>
        <v>-500000</v>
      </c>
      <c r="V3008" s="9" t="str">
        <f>IF(IMDB4[[#This Row],[Profit]]&gt;0,"Hit","Flop")</f>
        <v>Flop</v>
      </c>
      <c r="W3008" s="9" t="str" cm="1">
        <f t="array" ref="W3008">_xlfn.IFS(IMDB4[[#This Row],[IMDb Score (1-10)]]&gt;=8,"Excellent",IMDB4[[#This Row],[IMDb Score (1-10)]]&gt;=7,"Good",IMDB4[[#This Row],[IMDb Score (1-10)]]&gt;=5,"Average",TRUE,"Poor")</f>
        <v>Good</v>
      </c>
      <c r="X3008" s="9" t="str">
        <f>IF(IMDB4[[#This Row],[Duration (min)]]&lt;90,"Short",IF(IMDB4[[#This Row],[Duration (min)]]&lt;=120,"Medium", "Long"))</f>
        <v>Medium</v>
      </c>
    </row>
    <row r="3009" spans="1:24" x14ac:dyDescent="0.25">
      <c r="A3009" s="1" t="s">
        <v>2098</v>
      </c>
      <c r="B3009" s="2">
        <v>36206</v>
      </c>
      <c r="C3009" s="30">
        <f>YEAR(IMDB4[[#This Row],[Release Date]])</f>
        <v>1999</v>
      </c>
      <c r="D3009" s="30" t="str">
        <f>FLOOR(IMDB4[[#This Row],[Year]],10)&amp;"s"</f>
        <v>1990s</v>
      </c>
      <c r="E3009" s="1" t="s">
        <v>32</v>
      </c>
      <c r="F3009" s="1" t="s">
        <v>20</v>
      </c>
      <c r="G3009" s="1" t="s">
        <v>3</v>
      </c>
      <c r="H3009" s="1" t="s">
        <v>4</v>
      </c>
      <c r="I3009" s="1" t="s">
        <v>92</v>
      </c>
      <c r="J3009" s="1" t="s">
        <v>2099</v>
      </c>
      <c r="K3009" s="1" t="s">
        <v>2100</v>
      </c>
      <c r="L3009" s="30">
        <v>599</v>
      </c>
      <c r="M3009" s="30">
        <v>1030</v>
      </c>
      <c r="N3009" s="30">
        <v>700</v>
      </c>
      <c r="O3009" s="30">
        <v>117</v>
      </c>
      <c r="P3009" s="27">
        <v>6.7</v>
      </c>
      <c r="Q3009" s="30">
        <v>20</v>
      </c>
      <c r="R3009" s="30">
        <v>97</v>
      </c>
      <c r="S3009" s="9">
        <v>39852</v>
      </c>
      <c r="T3009" s="9">
        <v>3000000</v>
      </c>
      <c r="U3009" s="9">
        <f>IMDB4[[#This Row],[Gross Revenue]]-IMDB4[[#This Row],[Budget]]</f>
        <v>-2960148</v>
      </c>
      <c r="V3009" s="9" t="str">
        <f>IF(IMDB4[[#This Row],[Profit]]&gt;0,"Hit","Flop")</f>
        <v>Flop</v>
      </c>
      <c r="W3009" s="9" t="str" cm="1">
        <f t="array" ref="W3009">_xlfn.IFS(IMDB4[[#This Row],[IMDb Score (1-10)]]&gt;=8,"Excellent",IMDB4[[#This Row],[IMDb Score (1-10)]]&gt;=7,"Good",IMDB4[[#This Row],[IMDb Score (1-10)]]&gt;=5,"Average",TRUE,"Poor")</f>
        <v>Average</v>
      </c>
      <c r="X3009" s="9" t="str">
        <f>IF(IMDB4[[#This Row],[Duration (min)]]&lt;90,"Short",IF(IMDB4[[#This Row],[Duration (min)]]&lt;=120,"Medium", "Long"))</f>
        <v>Medium</v>
      </c>
    </row>
    <row r="3010" spans="1:24" x14ac:dyDescent="0.25">
      <c r="A3010" s="1" t="s">
        <v>6919</v>
      </c>
      <c r="B3010" s="2">
        <v>42350</v>
      </c>
      <c r="C3010" s="30">
        <f>YEAR(IMDB4[[#This Row],[Release Date]])</f>
        <v>2015</v>
      </c>
      <c r="D3010" s="30" t="str">
        <f>FLOOR(IMDB4[[#This Row],[Year]],10)&amp;"s"</f>
        <v>2010s</v>
      </c>
      <c r="E3010" s="1" t="s">
        <v>32</v>
      </c>
      <c r="F3010" s="1" t="s">
        <v>77</v>
      </c>
      <c r="G3010" s="1" t="s">
        <v>3</v>
      </c>
      <c r="H3010" s="1" t="s">
        <v>4</v>
      </c>
      <c r="I3010" s="1" t="s">
        <v>84</v>
      </c>
      <c r="J3010" s="1" t="s">
        <v>6920</v>
      </c>
      <c r="K3010" s="1" t="s">
        <v>4452</v>
      </c>
      <c r="L3010" s="30">
        <v>598</v>
      </c>
      <c r="M3010" s="30">
        <v>3552</v>
      </c>
      <c r="N3010" s="30">
        <v>99</v>
      </c>
      <c r="O3010" s="30">
        <v>8000</v>
      </c>
      <c r="P3010" s="27">
        <v>4.4000000000000004</v>
      </c>
      <c r="Q3010" s="30">
        <v>76</v>
      </c>
      <c r="R3010" s="30">
        <v>94</v>
      </c>
      <c r="S3010" s="9">
        <v>71038190</v>
      </c>
      <c r="T3010" s="9">
        <v>30000000</v>
      </c>
      <c r="U3010" s="9">
        <f>IMDB4[[#This Row],[Gross Revenue]]-IMDB4[[#This Row],[Budget]]</f>
        <v>41038190</v>
      </c>
      <c r="V3010" s="9" t="str">
        <f>IF(IMDB4[[#This Row],[Profit]]&gt;0,"Hit","Flop")</f>
        <v>Hit</v>
      </c>
      <c r="W3010" s="9" t="str" cm="1">
        <f t="array" ref="W3010">_xlfn.IFS(IMDB4[[#This Row],[IMDb Score (1-10)]]&gt;=8,"Excellent",IMDB4[[#This Row],[IMDb Score (1-10)]]&gt;=7,"Good",IMDB4[[#This Row],[IMDb Score (1-10)]]&gt;=5,"Average",TRUE,"Poor")</f>
        <v>Poor</v>
      </c>
      <c r="X3010" s="9" t="str">
        <f>IF(IMDB4[[#This Row],[Duration (min)]]&lt;90,"Short",IF(IMDB4[[#This Row],[Duration (min)]]&lt;=120,"Medium", "Long"))</f>
        <v>Medium</v>
      </c>
    </row>
    <row r="3011" spans="1:24" x14ac:dyDescent="0.25">
      <c r="A3011" s="1" t="s">
        <v>131</v>
      </c>
      <c r="B3011" s="2">
        <v>23922</v>
      </c>
      <c r="C3011" s="30">
        <f>YEAR(IMDB4[[#This Row],[Release Date]])</f>
        <v>1965</v>
      </c>
      <c r="D3011" s="30" t="str">
        <f>FLOOR(IMDB4[[#This Row],[Year]],10)&amp;"s"</f>
        <v>1960s</v>
      </c>
      <c r="E3011" s="1" t="s">
        <v>32</v>
      </c>
      <c r="F3011" s="1" t="s">
        <v>9</v>
      </c>
      <c r="G3011" s="1" t="s">
        <v>3</v>
      </c>
      <c r="H3011" s="1" t="s">
        <v>4</v>
      </c>
      <c r="I3011" s="1" t="s">
        <v>132</v>
      </c>
      <c r="J3011" s="1" t="s">
        <v>133</v>
      </c>
      <c r="K3011" s="1" t="s">
        <v>86</v>
      </c>
      <c r="L3011" s="30">
        <v>597</v>
      </c>
      <c r="M3011" s="30">
        <v>1966</v>
      </c>
      <c r="N3011" s="30">
        <v>767</v>
      </c>
      <c r="O3011" s="30">
        <v>7000</v>
      </c>
      <c r="P3011" s="27">
        <v>8</v>
      </c>
      <c r="Q3011" s="30">
        <v>89</v>
      </c>
      <c r="R3011" s="30">
        <v>200</v>
      </c>
      <c r="S3011" s="9">
        <v>111722000</v>
      </c>
      <c r="T3011" s="9">
        <v>11000000</v>
      </c>
      <c r="U3011" s="9">
        <f>IMDB4[[#This Row],[Gross Revenue]]-IMDB4[[#This Row],[Budget]]</f>
        <v>100722000</v>
      </c>
      <c r="V3011" s="9" t="str">
        <f>IF(IMDB4[[#This Row],[Profit]]&gt;0,"Hit","Flop")</f>
        <v>Hit</v>
      </c>
      <c r="W3011" s="9" t="str" cm="1">
        <f t="array" ref="W3011">_xlfn.IFS(IMDB4[[#This Row],[IMDb Score (1-10)]]&gt;=8,"Excellent",IMDB4[[#This Row],[IMDb Score (1-10)]]&gt;=7,"Good",IMDB4[[#This Row],[IMDb Score (1-10)]]&gt;=5,"Average",TRUE,"Poor")</f>
        <v>Excellent</v>
      </c>
      <c r="X3011" s="9" t="str">
        <f>IF(IMDB4[[#This Row],[Duration (min)]]&lt;90,"Short",IF(IMDB4[[#This Row],[Duration (min)]]&lt;=120,"Medium", "Long"))</f>
        <v>Long</v>
      </c>
    </row>
    <row r="3012" spans="1:24" x14ac:dyDescent="0.25">
      <c r="A3012" s="1" t="s">
        <v>4820</v>
      </c>
      <c r="B3012" s="2">
        <v>39437</v>
      </c>
      <c r="C3012" s="30">
        <f>YEAR(IMDB4[[#This Row],[Release Date]])</f>
        <v>2007</v>
      </c>
      <c r="D3012" s="30" t="str">
        <f>FLOOR(IMDB4[[#This Row],[Year]],10)&amp;"s"</f>
        <v>2000s</v>
      </c>
      <c r="E3012" s="1" t="s">
        <v>32</v>
      </c>
      <c r="F3012" s="1" t="s">
        <v>20</v>
      </c>
      <c r="G3012" s="1" t="s">
        <v>3</v>
      </c>
      <c r="H3012" s="1" t="s">
        <v>4</v>
      </c>
      <c r="I3012" s="1" t="s">
        <v>132</v>
      </c>
      <c r="J3012" s="1" t="s">
        <v>4821</v>
      </c>
      <c r="K3012" s="1" t="s">
        <v>4822</v>
      </c>
      <c r="L3012" s="30">
        <v>597</v>
      </c>
      <c r="M3012" s="30">
        <v>1981</v>
      </c>
      <c r="N3012" s="30">
        <v>191</v>
      </c>
      <c r="O3012" s="30">
        <v>0</v>
      </c>
      <c r="P3012" s="27">
        <v>7.1</v>
      </c>
      <c r="Q3012" s="30">
        <v>173</v>
      </c>
      <c r="R3012" s="30">
        <v>108</v>
      </c>
      <c r="S3012" s="9">
        <v>19067631</v>
      </c>
      <c r="T3012" s="9">
        <v>2000000</v>
      </c>
      <c r="U3012" s="9">
        <f>IMDB4[[#This Row],[Gross Revenue]]-IMDB4[[#This Row],[Budget]]</f>
        <v>17067631</v>
      </c>
      <c r="V3012" s="9" t="str">
        <f>IF(IMDB4[[#This Row],[Profit]]&gt;0,"Hit","Flop")</f>
        <v>Hit</v>
      </c>
      <c r="W3012" s="9" t="str" cm="1">
        <f t="array" ref="W3012">_xlfn.IFS(IMDB4[[#This Row],[IMDb Score (1-10)]]&gt;=8,"Excellent",IMDB4[[#This Row],[IMDb Score (1-10)]]&gt;=7,"Good",IMDB4[[#This Row],[IMDb Score (1-10)]]&gt;=5,"Average",TRUE,"Poor")</f>
        <v>Good</v>
      </c>
      <c r="X3012" s="9" t="str">
        <f>IF(IMDB4[[#This Row],[Duration (min)]]&lt;90,"Short",IF(IMDB4[[#This Row],[Duration (min)]]&lt;=120,"Medium", "Long"))</f>
        <v>Medium</v>
      </c>
    </row>
    <row r="3013" spans="1:24" x14ac:dyDescent="0.25">
      <c r="A3013" s="1" t="s">
        <v>1357</v>
      </c>
      <c r="B3013" s="2">
        <v>35428</v>
      </c>
      <c r="C3013" s="30">
        <f>YEAR(IMDB4[[#This Row],[Release Date]])</f>
        <v>1996</v>
      </c>
      <c r="D3013" s="30" t="str">
        <f>FLOOR(IMDB4[[#This Row],[Year]],10)&amp;"s"</f>
        <v>1990s</v>
      </c>
      <c r="E3013" s="1" t="s">
        <v>32</v>
      </c>
      <c r="F3013" s="1" t="s">
        <v>9</v>
      </c>
      <c r="G3013" s="1" t="s">
        <v>3</v>
      </c>
      <c r="H3013" s="1" t="s">
        <v>83</v>
      </c>
      <c r="I3013" s="1" t="s">
        <v>132</v>
      </c>
      <c r="J3013" s="1" t="s">
        <v>133</v>
      </c>
      <c r="K3013" s="1" t="s">
        <v>725</v>
      </c>
      <c r="L3013" s="30">
        <v>597</v>
      </c>
      <c r="M3013" s="30">
        <v>1645</v>
      </c>
      <c r="N3013" s="30">
        <v>0</v>
      </c>
      <c r="O3013" s="30">
        <v>0</v>
      </c>
      <c r="P3013" s="27">
        <v>7.8</v>
      </c>
      <c r="Q3013" s="30">
        <v>85</v>
      </c>
      <c r="R3013" s="30">
        <v>150</v>
      </c>
      <c r="S3013" s="9">
        <v>4414535</v>
      </c>
      <c r="T3013" s="9">
        <v>18000000</v>
      </c>
      <c r="U3013" s="9">
        <f>IMDB4[[#This Row],[Gross Revenue]]-IMDB4[[#This Row],[Budget]]</f>
        <v>-13585465</v>
      </c>
      <c r="V3013" s="9" t="str">
        <f>IF(IMDB4[[#This Row],[Profit]]&gt;0,"Hit","Flop")</f>
        <v>Flop</v>
      </c>
      <c r="W3013" s="9" t="str" cm="1">
        <f t="array" ref="W3013">_xlfn.IFS(IMDB4[[#This Row],[IMDb Score (1-10)]]&gt;=8,"Excellent",IMDB4[[#This Row],[IMDb Score (1-10)]]&gt;=7,"Good",IMDB4[[#This Row],[IMDb Score (1-10)]]&gt;=5,"Average",TRUE,"Poor")</f>
        <v>Good</v>
      </c>
      <c r="X3013" s="9" t="str">
        <f>IF(IMDB4[[#This Row],[Duration (min)]]&lt;90,"Short",IF(IMDB4[[#This Row],[Duration (min)]]&lt;=120,"Medium", "Long"))</f>
        <v>Long</v>
      </c>
    </row>
    <row r="3014" spans="1:24" x14ac:dyDescent="0.25">
      <c r="A3014" s="1" t="s">
        <v>2997</v>
      </c>
      <c r="B3014" s="2">
        <v>37322</v>
      </c>
      <c r="C3014" s="30">
        <f>YEAR(IMDB4[[#This Row],[Release Date]])</f>
        <v>2002</v>
      </c>
      <c r="D3014" s="30" t="str">
        <f>FLOOR(IMDB4[[#This Row],[Year]],10)&amp;"s"</f>
        <v>2000s</v>
      </c>
      <c r="E3014" s="1" t="s">
        <v>32</v>
      </c>
      <c r="F3014" s="1" t="s">
        <v>2</v>
      </c>
      <c r="G3014" s="1" t="s">
        <v>3</v>
      </c>
      <c r="H3014" s="1" t="s">
        <v>4</v>
      </c>
      <c r="I3014" s="1" t="s">
        <v>92</v>
      </c>
      <c r="J3014" s="1" t="s">
        <v>2998</v>
      </c>
      <c r="K3014" s="1" t="s">
        <v>2999</v>
      </c>
      <c r="L3014" s="30">
        <v>597</v>
      </c>
      <c r="M3014" s="30">
        <v>2555</v>
      </c>
      <c r="N3014" s="30">
        <v>21</v>
      </c>
      <c r="O3014" s="30">
        <v>86</v>
      </c>
      <c r="P3014" s="27">
        <v>5.3</v>
      </c>
      <c r="Q3014" s="30">
        <v>11</v>
      </c>
      <c r="R3014" s="30">
        <v>91</v>
      </c>
      <c r="S3014" s="9">
        <v>243347</v>
      </c>
      <c r="T3014" s="9">
        <v>500000</v>
      </c>
      <c r="U3014" s="9">
        <f>IMDB4[[#This Row],[Gross Revenue]]-IMDB4[[#This Row],[Budget]]</f>
        <v>-256653</v>
      </c>
      <c r="V3014" s="9" t="str">
        <f>IF(IMDB4[[#This Row],[Profit]]&gt;0,"Hit","Flop")</f>
        <v>Flop</v>
      </c>
      <c r="W3014" s="9" t="str" cm="1">
        <f t="array" ref="W3014">_xlfn.IFS(IMDB4[[#This Row],[IMDb Score (1-10)]]&gt;=8,"Excellent",IMDB4[[#This Row],[IMDb Score (1-10)]]&gt;=7,"Good",IMDB4[[#This Row],[IMDb Score (1-10)]]&gt;=5,"Average",TRUE,"Poor")</f>
        <v>Average</v>
      </c>
      <c r="X3014" s="9" t="str">
        <f>IF(IMDB4[[#This Row],[Duration (min)]]&lt;90,"Short",IF(IMDB4[[#This Row],[Duration (min)]]&lt;=120,"Medium", "Long"))</f>
        <v>Medium</v>
      </c>
    </row>
    <row r="3015" spans="1:24" x14ac:dyDescent="0.25">
      <c r="A3015" s="1" t="s">
        <v>3343</v>
      </c>
      <c r="B3015" s="2">
        <v>37678</v>
      </c>
      <c r="C3015" s="30">
        <f>YEAR(IMDB4[[#This Row],[Release Date]])</f>
        <v>2003</v>
      </c>
      <c r="D3015" s="30" t="str">
        <f>FLOOR(IMDB4[[#This Row],[Year]],10)&amp;"s"</f>
        <v>2000s</v>
      </c>
      <c r="E3015" s="1" t="s">
        <v>1</v>
      </c>
      <c r="F3015" s="1" t="s">
        <v>40</v>
      </c>
      <c r="G3015" s="1" t="s">
        <v>3</v>
      </c>
      <c r="H3015" s="1" t="s">
        <v>4</v>
      </c>
      <c r="I3015" s="1" t="s">
        <v>84</v>
      </c>
      <c r="J3015" s="1" t="s">
        <v>2780</v>
      </c>
      <c r="K3015" s="1" t="s">
        <v>1030</v>
      </c>
      <c r="L3015" s="30">
        <v>596</v>
      </c>
      <c r="M3015" s="30">
        <v>1293</v>
      </c>
      <c r="N3015" s="30">
        <v>99</v>
      </c>
      <c r="O3015" s="30">
        <v>0</v>
      </c>
      <c r="P3015" s="27">
        <v>7.1</v>
      </c>
      <c r="Q3015" s="30">
        <v>106</v>
      </c>
      <c r="R3015" s="30">
        <v>117</v>
      </c>
      <c r="S3015" s="9">
        <v>67325559</v>
      </c>
      <c r="T3015" s="9">
        <v>20000000</v>
      </c>
      <c r="U3015" s="9">
        <f>IMDB4[[#This Row],[Gross Revenue]]-IMDB4[[#This Row],[Budget]]</f>
        <v>47325559</v>
      </c>
      <c r="V3015" s="9" t="str">
        <f>IF(IMDB4[[#This Row],[Profit]]&gt;0,"Hit","Flop")</f>
        <v>Hit</v>
      </c>
      <c r="W3015" s="9" t="str" cm="1">
        <f t="array" ref="W3015">_xlfn.IFS(IMDB4[[#This Row],[IMDb Score (1-10)]]&gt;=8,"Excellent",IMDB4[[#This Row],[IMDb Score (1-10)]]&gt;=7,"Good",IMDB4[[#This Row],[IMDb Score (1-10)]]&gt;=5,"Average",TRUE,"Poor")</f>
        <v>Good</v>
      </c>
      <c r="X3015" s="9" t="str">
        <f>IF(IMDB4[[#This Row],[Duration (min)]]&lt;90,"Short",IF(IMDB4[[#This Row],[Duration (min)]]&lt;=120,"Medium", "Long"))</f>
        <v>Medium</v>
      </c>
    </row>
    <row r="3016" spans="1:24" x14ac:dyDescent="0.25">
      <c r="A3016" s="1" t="s">
        <v>6865</v>
      </c>
      <c r="B3016" s="2">
        <v>42069</v>
      </c>
      <c r="C3016" s="30">
        <f>YEAR(IMDB4[[#This Row],[Release Date]])</f>
        <v>2015</v>
      </c>
      <c r="D3016" s="30" t="str">
        <f>FLOOR(IMDB4[[#This Row],[Year]],10)&amp;"s"</f>
        <v>2010s</v>
      </c>
      <c r="E3016" s="1" t="s">
        <v>32</v>
      </c>
      <c r="F3016" s="1" t="s">
        <v>77</v>
      </c>
      <c r="G3016" s="1" t="s">
        <v>3</v>
      </c>
      <c r="H3016" s="1" t="s">
        <v>4</v>
      </c>
      <c r="I3016" s="1" t="s">
        <v>132</v>
      </c>
      <c r="J3016" s="1" t="s">
        <v>2780</v>
      </c>
      <c r="K3016" s="1" t="s">
        <v>6074</v>
      </c>
      <c r="L3016" s="30">
        <v>596</v>
      </c>
      <c r="M3016" s="30">
        <v>1261</v>
      </c>
      <c r="N3016" s="30">
        <v>128</v>
      </c>
      <c r="O3016" s="30">
        <v>41000</v>
      </c>
      <c r="P3016" s="27">
        <v>4.3</v>
      </c>
      <c r="Q3016" s="30">
        <v>369</v>
      </c>
      <c r="R3016" s="30">
        <v>100</v>
      </c>
      <c r="S3016" s="9">
        <v>56114221</v>
      </c>
      <c r="T3016" s="9">
        <v>120000000</v>
      </c>
      <c r="U3016" s="9">
        <f>IMDB4[[#This Row],[Gross Revenue]]-IMDB4[[#This Row],[Budget]]</f>
        <v>-63885779</v>
      </c>
      <c r="V3016" s="9" t="str">
        <f>IF(IMDB4[[#This Row],[Profit]]&gt;0,"Hit","Flop")</f>
        <v>Flop</v>
      </c>
      <c r="W3016" s="9" t="str" cm="1">
        <f t="array" ref="W3016">_xlfn.IFS(IMDB4[[#This Row],[IMDb Score (1-10)]]&gt;=8,"Excellent",IMDB4[[#This Row],[IMDb Score (1-10)]]&gt;=7,"Good",IMDB4[[#This Row],[IMDb Score (1-10)]]&gt;=5,"Average",TRUE,"Poor")</f>
        <v>Poor</v>
      </c>
      <c r="X3016" s="9" t="str">
        <f>IF(IMDB4[[#This Row],[Duration (min)]]&lt;90,"Short",IF(IMDB4[[#This Row],[Duration (min)]]&lt;=120,"Medium", "Long"))</f>
        <v>Medium</v>
      </c>
    </row>
    <row r="3017" spans="1:24" x14ac:dyDescent="0.25">
      <c r="A3017" s="1" t="s">
        <v>5816</v>
      </c>
      <c r="B3017" s="2">
        <v>40762</v>
      </c>
      <c r="C3017" s="30">
        <f>YEAR(IMDB4[[#This Row],[Release Date]])</f>
        <v>2011</v>
      </c>
      <c r="D3017" s="30" t="str">
        <f>FLOOR(IMDB4[[#This Row],[Year]],10)&amp;"s"</f>
        <v>2010s</v>
      </c>
      <c r="E3017" s="1" t="s">
        <v>32</v>
      </c>
      <c r="F3017" s="1" t="s">
        <v>20</v>
      </c>
      <c r="G3017" s="1" t="s">
        <v>3</v>
      </c>
      <c r="H3017" s="1" t="s">
        <v>4</v>
      </c>
      <c r="I3017" s="1" t="s">
        <v>92</v>
      </c>
      <c r="J3017" s="1" t="s">
        <v>5817</v>
      </c>
      <c r="K3017" s="1" t="s">
        <v>4676</v>
      </c>
      <c r="L3017" s="30">
        <v>596</v>
      </c>
      <c r="M3017" s="30">
        <v>1393</v>
      </c>
      <c r="N3017" s="30">
        <v>44</v>
      </c>
      <c r="O3017" s="30">
        <v>23000</v>
      </c>
      <c r="P3017" s="27">
        <v>6.4</v>
      </c>
      <c r="Q3017" s="30">
        <v>358</v>
      </c>
      <c r="R3017" s="30">
        <v>106</v>
      </c>
      <c r="S3017" s="9">
        <v>18298649</v>
      </c>
      <c r="T3017" s="9">
        <v>30000000</v>
      </c>
      <c r="U3017" s="9">
        <f>IMDB4[[#This Row],[Gross Revenue]]-IMDB4[[#This Row],[Budget]]</f>
        <v>-11701351</v>
      </c>
      <c r="V3017" s="9" t="str">
        <f>IF(IMDB4[[#This Row],[Profit]]&gt;0,"Hit","Flop")</f>
        <v>Flop</v>
      </c>
      <c r="W3017" s="9" t="str" cm="1">
        <f t="array" ref="W3017">_xlfn.IFS(IMDB4[[#This Row],[IMDb Score (1-10)]]&gt;=8,"Excellent",IMDB4[[#This Row],[IMDb Score (1-10)]]&gt;=7,"Good",IMDB4[[#This Row],[IMDb Score (1-10)]]&gt;=5,"Average",TRUE,"Poor")</f>
        <v>Average</v>
      </c>
      <c r="X3017" s="9" t="str">
        <f>IF(IMDB4[[#This Row],[Duration (min)]]&lt;90,"Short",IF(IMDB4[[#This Row],[Duration (min)]]&lt;=120,"Medium", "Long"))</f>
        <v>Medium</v>
      </c>
    </row>
    <row r="3018" spans="1:24" x14ac:dyDescent="0.25">
      <c r="A3018" s="1" t="s">
        <v>4273</v>
      </c>
      <c r="B3018" s="2">
        <v>38970</v>
      </c>
      <c r="C3018" s="30">
        <f>YEAR(IMDB4[[#This Row],[Release Date]])</f>
        <v>2006</v>
      </c>
      <c r="D3018" s="30" t="str">
        <f>FLOOR(IMDB4[[#This Row],[Year]],10)&amp;"s"</f>
        <v>2000s</v>
      </c>
      <c r="E3018" s="1" t="s">
        <v>32</v>
      </c>
      <c r="F3018" s="1" t="s">
        <v>9</v>
      </c>
      <c r="G3018" s="1" t="s">
        <v>3</v>
      </c>
      <c r="H3018" s="1" t="s">
        <v>4</v>
      </c>
      <c r="I3018" s="1" t="s">
        <v>92</v>
      </c>
      <c r="J3018" s="1" t="s">
        <v>2780</v>
      </c>
      <c r="K3018" s="1" t="s">
        <v>4274</v>
      </c>
      <c r="L3018" s="30">
        <v>596</v>
      </c>
      <c r="M3018" s="30">
        <v>1081</v>
      </c>
      <c r="N3018" s="30">
        <v>781</v>
      </c>
      <c r="O3018" s="30">
        <v>224</v>
      </c>
      <c r="P3018" s="27">
        <v>6.2</v>
      </c>
      <c r="Q3018" s="30">
        <v>36</v>
      </c>
      <c r="R3018" s="30">
        <v>97</v>
      </c>
      <c r="S3018" s="9">
        <v>117560</v>
      </c>
      <c r="T3018" s="9">
        <v>6000000</v>
      </c>
      <c r="U3018" s="9">
        <f>IMDB4[[#This Row],[Gross Revenue]]-IMDB4[[#This Row],[Budget]]</f>
        <v>-5882440</v>
      </c>
      <c r="V3018" s="9" t="str">
        <f>IF(IMDB4[[#This Row],[Profit]]&gt;0,"Hit","Flop")</f>
        <v>Flop</v>
      </c>
      <c r="W3018" s="9" t="str" cm="1">
        <f t="array" ref="W3018">_xlfn.IFS(IMDB4[[#This Row],[IMDb Score (1-10)]]&gt;=8,"Excellent",IMDB4[[#This Row],[IMDb Score (1-10)]]&gt;=7,"Good",IMDB4[[#This Row],[IMDb Score (1-10)]]&gt;=5,"Average",TRUE,"Poor")</f>
        <v>Average</v>
      </c>
      <c r="X3018" s="9" t="str">
        <f>IF(IMDB4[[#This Row],[Duration (min)]]&lt;90,"Short",IF(IMDB4[[#This Row],[Duration (min)]]&lt;=120,"Medium", "Long"))</f>
        <v>Medium</v>
      </c>
    </row>
    <row r="3019" spans="1:24" x14ac:dyDescent="0.25">
      <c r="A3019" s="1" t="s">
        <v>1722</v>
      </c>
      <c r="B3019" s="2">
        <v>36094</v>
      </c>
      <c r="C3019" s="30">
        <f>YEAR(IMDB4[[#This Row],[Release Date]])</f>
        <v>1998</v>
      </c>
      <c r="D3019" s="30" t="str">
        <f>FLOOR(IMDB4[[#This Row],[Year]],10)&amp;"s"</f>
        <v>1990s</v>
      </c>
      <c r="E3019" s="1" t="s">
        <v>32</v>
      </c>
      <c r="F3019" s="1" t="s">
        <v>40</v>
      </c>
      <c r="G3019" s="1" t="s">
        <v>3</v>
      </c>
      <c r="H3019" s="1" t="s">
        <v>338</v>
      </c>
      <c r="I3019" s="1" t="s">
        <v>28</v>
      </c>
      <c r="J3019" s="1" t="s">
        <v>1723</v>
      </c>
      <c r="K3019" s="1" t="s">
        <v>1724</v>
      </c>
      <c r="L3019" s="30">
        <v>595</v>
      </c>
      <c r="M3019" s="30">
        <v>1139</v>
      </c>
      <c r="N3019" s="30">
        <v>9</v>
      </c>
      <c r="O3019" s="30">
        <v>436</v>
      </c>
      <c r="P3019" s="27">
        <v>2.8</v>
      </c>
      <c r="Q3019" s="30">
        <v>24</v>
      </c>
      <c r="R3019" s="30">
        <v>76</v>
      </c>
      <c r="S3019" s="9">
        <v>11144518</v>
      </c>
      <c r="T3019" s="9">
        <v>15000000</v>
      </c>
      <c r="U3019" s="9">
        <f>IMDB4[[#This Row],[Gross Revenue]]-IMDB4[[#This Row],[Budget]]</f>
        <v>-3855482</v>
      </c>
      <c r="V3019" s="9" t="str">
        <f>IF(IMDB4[[#This Row],[Profit]]&gt;0,"Hit","Flop")</f>
        <v>Flop</v>
      </c>
      <c r="W3019" s="9" t="str" cm="1">
        <f t="array" ref="W3019">_xlfn.IFS(IMDB4[[#This Row],[IMDb Score (1-10)]]&gt;=8,"Excellent",IMDB4[[#This Row],[IMDb Score (1-10)]]&gt;=7,"Good",IMDB4[[#This Row],[IMDb Score (1-10)]]&gt;=5,"Average",TRUE,"Poor")</f>
        <v>Poor</v>
      </c>
      <c r="X3019" s="9" t="str">
        <f>IF(IMDB4[[#This Row],[Duration (min)]]&lt;90,"Short",IF(IMDB4[[#This Row],[Duration (min)]]&lt;=120,"Medium", "Long"))</f>
        <v>Short</v>
      </c>
    </row>
    <row r="3020" spans="1:24" x14ac:dyDescent="0.25">
      <c r="A3020" s="1" t="s">
        <v>5358</v>
      </c>
      <c r="B3020" s="2">
        <v>40018</v>
      </c>
      <c r="C3020" s="30">
        <f>YEAR(IMDB4[[#This Row],[Release Date]])</f>
        <v>2009</v>
      </c>
      <c r="D3020" s="30" t="str">
        <f>FLOOR(IMDB4[[#This Row],[Year]],10)&amp;"s"</f>
        <v>2000s</v>
      </c>
      <c r="E3020" s="1" t="s">
        <v>32</v>
      </c>
      <c r="F3020" s="1" t="s">
        <v>20</v>
      </c>
      <c r="G3020" s="1" t="s">
        <v>10</v>
      </c>
      <c r="H3020" s="1" t="s">
        <v>11</v>
      </c>
      <c r="I3020" s="21" t="s">
        <v>5</v>
      </c>
      <c r="J3020" s="1" t="s">
        <v>5359</v>
      </c>
      <c r="K3020" s="1" t="s">
        <v>5360</v>
      </c>
      <c r="L3020" s="30">
        <v>595</v>
      </c>
      <c r="M3020" s="30">
        <v>1519</v>
      </c>
      <c r="N3020" s="30">
        <v>766</v>
      </c>
      <c r="O3020" s="30">
        <v>0</v>
      </c>
      <c r="P3020" s="27">
        <v>7.3</v>
      </c>
      <c r="Q3020" s="30">
        <v>115</v>
      </c>
      <c r="R3020" s="30">
        <v>99</v>
      </c>
      <c r="S3020" s="9">
        <v>274385</v>
      </c>
      <c r="T3020" s="9">
        <v>4000000</v>
      </c>
      <c r="U3020" s="9">
        <f>IMDB4[[#This Row],[Gross Revenue]]-IMDB4[[#This Row],[Budget]]</f>
        <v>-3725615</v>
      </c>
      <c r="V3020" s="9" t="str">
        <f>IF(IMDB4[[#This Row],[Profit]]&gt;0,"Hit","Flop")</f>
        <v>Flop</v>
      </c>
      <c r="W3020" s="9" t="str" cm="1">
        <f t="array" ref="W3020">_xlfn.IFS(IMDB4[[#This Row],[IMDb Score (1-10)]]&gt;=8,"Excellent",IMDB4[[#This Row],[IMDb Score (1-10)]]&gt;=7,"Good",IMDB4[[#This Row],[IMDb Score (1-10)]]&gt;=5,"Average",TRUE,"Poor")</f>
        <v>Good</v>
      </c>
      <c r="X3020" s="9" t="str">
        <f>IF(IMDB4[[#This Row],[Duration (min)]]&lt;90,"Short",IF(IMDB4[[#This Row],[Duration (min)]]&lt;=120,"Medium", "Long"))</f>
        <v>Medium</v>
      </c>
    </row>
    <row r="3021" spans="1:24" x14ac:dyDescent="0.25">
      <c r="A3021" s="1" t="s">
        <v>406</v>
      </c>
      <c r="B3021" s="2">
        <v>30335</v>
      </c>
      <c r="C3021" s="30">
        <f>YEAR(IMDB4[[#This Row],[Release Date]])</f>
        <v>1983</v>
      </c>
      <c r="D3021" s="30" t="str">
        <f>FLOOR(IMDB4[[#This Row],[Year]],10)&amp;"s"</f>
        <v>1980s</v>
      </c>
      <c r="E3021" s="1" t="s">
        <v>32</v>
      </c>
      <c r="F3021" s="1" t="s">
        <v>77</v>
      </c>
      <c r="G3021" s="1" t="s">
        <v>3</v>
      </c>
      <c r="H3021" s="1" t="s">
        <v>83</v>
      </c>
      <c r="I3021" s="1" t="s">
        <v>84</v>
      </c>
      <c r="J3021" s="1" t="s">
        <v>407</v>
      </c>
      <c r="K3021" s="1" t="s">
        <v>329</v>
      </c>
      <c r="L3021" s="30">
        <v>594</v>
      </c>
      <c r="M3021" s="30">
        <v>1898</v>
      </c>
      <c r="N3021" s="30">
        <v>46</v>
      </c>
      <c r="O3021" s="30">
        <v>0</v>
      </c>
      <c r="P3021" s="27">
        <v>6.6</v>
      </c>
      <c r="Q3021" s="30">
        <v>106</v>
      </c>
      <c r="R3021" s="30">
        <v>131</v>
      </c>
      <c r="S3021" s="9">
        <v>67900000</v>
      </c>
      <c r="T3021" s="9">
        <v>27500000</v>
      </c>
      <c r="U3021" s="9">
        <f>IMDB4[[#This Row],[Gross Revenue]]-IMDB4[[#This Row],[Budget]]</f>
        <v>40400000</v>
      </c>
      <c r="V3021" s="9" t="str">
        <f>IF(IMDB4[[#This Row],[Profit]]&gt;0,"Hit","Flop")</f>
        <v>Hit</v>
      </c>
      <c r="W3021" s="9" t="str" cm="1">
        <f t="array" ref="W3021">_xlfn.IFS(IMDB4[[#This Row],[IMDb Score (1-10)]]&gt;=8,"Excellent",IMDB4[[#This Row],[IMDb Score (1-10)]]&gt;=7,"Good",IMDB4[[#This Row],[IMDb Score (1-10)]]&gt;=5,"Average",TRUE,"Poor")</f>
        <v>Average</v>
      </c>
      <c r="X3021" s="9" t="str">
        <f>IF(IMDB4[[#This Row],[Duration (min)]]&lt;90,"Short",IF(IMDB4[[#This Row],[Duration (min)]]&lt;=120,"Medium", "Long"))</f>
        <v>Long</v>
      </c>
    </row>
    <row r="3022" spans="1:24" x14ac:dyDescent="0.25">
      <c r="A3022" s="1" t="s">
        <v>6352</v>
      </c>
      <c r="B3022" s="2">
        <v>41514</v>
      </c>
      <c r="C3022" s="30">
        <f>YEAR(IMDB4[[#This Row],[Release Date]])</f>
        <v>2013</v>
      </c>
      <c r="D3022" s="30" t="str">
        <f>FLOOR(IMDB4[[#This Row],[Year]],10)&amp;"s"</f>
        <v>2010s</v>
      </c>
      <c r="E3022" s="1" t="s">
        <v>32</v>
      </c>
      <c r="F3022" s="1" t="s">
        <v>9</v>
      </c>
      <c r="G3022" s="1" t="s">
        <v>3</v>
      </c>
      <c r="H3022" s="1" t="s">
        <v>4</v>
      </c>
      <c r="I3022" s="1" t="s">
        <v>132</v>
      </c>
      <c r="J3022" s="1" t="s">
        <v>6353</v>
      </c>
      <c r="K3022" s="1" t="s">
        <v>242</v>
      </c>
      <c r="L3022" s="30">
        <v>594</v>
      </c>
      <c r="M3022" s="30">
        <v>1353</v>
      </c>
      <c r="N3022" s="30">
        <v>11000</v>
      </c>
      <c r="O3022" s="30">
        <v>36000</v>
      </c>
      <c r="P3022" s="27">
        <v>7.3</v>
      </c>
      <c r="Q3022" s="30">
        <v>415</v>
      </c>
      <c r="R3022" s="30">
        <v>98</v>
      </c>
      <c r="S3022" s="9">
        <v>33404871</v>
      </c>
      <c r="T3022" s="9">
        <v>18000000</v>
      </c>
      <c r="U3022" s="9">
        <f>IMDB4[[#This Row],[Gross Revenue]]-IMDB4[[#This Row],[Budget]]</f>
        <v>15404871</v>
      </c>
      <c r="V3022" s="9" t="str">
        <f>IF(IMDB4[[#This Row],[Profit]]&gt;0,"Hit","Flop")</f>
        <v>Hit</v>
      </c>
      <c r="W3022" s="9" t="str" cm="1">
        <f t="array" ref="W3022">_xlfn.IFS(IMDB4[[#This Row],[IMDb Score (1-10)]]&gt;=8,"Excellent",IMDB4[[#This Row],[IMDb Score (1-10)]]&gt;=7,"Good",IMDB4[[#This Row],[IMDb Score (1-10)]]&gt;=5,"Average",TRUE,"Poor")</f>
        <v>Good</v>
      </c>
      <c r="X3022" s="9" t="str">
        <f>IF(IMDB4[[#This Row],[Duration (min)]]&lt;90,"Short",IF(IMDB4[[#This Row],[Duration (min)]]&lt;=120,"Medium", "Long"))</f>
        <v>Medium</v>
      </c>
    </row>
    <row r="3023" spans="1:24" x14ac:dyDescent="0.25">
      <c r="A3023" s="1" t="s">
        <v>5568</v>
      </c>
      <c r="B3023" s="2">
        <v>40284</v>
      </c>
      <c r="C3023" s="30">
        <f>YEAR(IMDB4[[#This Row],[Release Date]])</f>
        <v>2010</v>
      </c>
      <c r="D3023" s="30" t="str">
        <f>FLOOR(IMDB4[[#This Row],[Year]],10)&amp;"s"</f>
        <v>2010s</v>
      </c>
      <c r="E3023" s="1" t="s">
        <v>32</v>
      </c>
      <c r="F3023" s="1" t="s">
        <v>77</v>
      </c>
      <c r="G3023" s="1" t="s">
        <v>3</v>
      </c>
      <c r="H3023" s="1" t="s">
        <v>2357</v>
      </c>
      <c r="I3023" s="21" t="s">
        <v>5</v>
      </c>
      <c r="J3023" s="1" t="s">
        <v>5569</v>
      </c>
      <c r="K3023" s="1" t="s">
        <v>5570</v>
      </c>
      <c r="L3023" s="30">
        <v>594</v>
      </c>
      <c r="M3023" s="30">
        <v>1836</v>
      </c>
      <c r="N3023" s="30">
        <v>116</v>
      </c>
      <c r="O3023" s="30">
        <v>0</v>
      </c>
      <c r="P3023" s="27">
        <v>6</v>
      </c>
      <c r="Q3023" s="30">
        <v>41</v>
      </c>
      <c r="R3023" s="30">
        <v>90</v>
      </c>
      <c r="S3023" s="9">
        <v>1602466</v>
      </c>
      <c r="T3023" s="9">
        <v>600000000</v>
      </c>
      <c r="U3023" s="9">
        <f>IMDB4[[#This Row],[Gross Revenue]]-IMDB4[[#This Row],[Budget]]</f>
        <v>-598397534</v>
      </c>
      <c r="V3023" s="9" t="str">
        <f>IF(IMDB4[[#This Row],[Profit]]&gt;0,"Hit","Flop")</f>
        <v>Flop</v>
      </c>
      <c r="W3023" s="9" t="str" cm="1">
        <f t="array" ref="W3023">_xlfn.IFS(IMDB4[[#This Row],[IMDb Score (1-10)]]&gt;=8,"Excellent",IMDB4[[#This Row],[IMDb Score (1-10)]]&gt;=7,"Good",IMDB4[[#This Row],[IMDb Score (1-10)]]&gt;=5,"Average",TRUE,"Poor")</f>
        <v>Average</v>
      </c>
      <c r="X3023" s="9" t="str">
        <f>IF(IMDB4[[#This Row],[Duration (min)]]&lt;90,"Short",IF(IMDB4[[#This Row],[Duration (min)]]&lt;=120,"Medium", "Long"))</f>
        <v>Medium</v>
      </c>
    </row>
    <row r="3024" spans="1:24" x14ac:dyDescent="0.25">
      <c r="A3024" s="1" t="s">
        <v>311</v>
      </c>
      <c r="B3024" s="2">
        <v>29507</v>
      </c>
      <c r="C3024" s="30">
        <f>YEAR(IMDB4[[#This Row],[Release Date]])</f>
        <v>1980</v>
      </c>
      <c r="D3024" s="30" t="str">
        <f>FLOOR(IMDB4[[#This Row],[Year]],10)&amp;"s"</f>
        <v>1980s</v>
      </c>
      <c r="E3024" s="1" t="s">
        <v>32</v>
      </c>
      <c r="F3024" s="1" t="s">
        <v>77</v>
      </c>
      <c r="G3024" s="1" t="s">
        <v>3</v>
      </c>
      <c r="H3024" s="1" t="s">
        <v>4</v>
      </c>
      <c r="I3024" s="1" t="s">
        <v>84</v>
      </c>
      <c r="J3024" s="1" t="s">
        <v>312</v>
      </c>
      <c r="K3024" s="1" t="s">
        <v>118</v>
      </c>
      <c r="L3024" s="30">
        <v>593</v>
      </c>
      <c r="M3024" s="30">
        <v>2908</v>
      </c>
      <c r="N3024" s="30">
        <v>44</v>
      </c>
      <c r="O3024" s="30">
        <v>0</v>
      </c>
      <c r="P3024" s="27">
        <v>6.8</v>
      </c>
      <c r="Q3024" s="30">
        <v>121</v>
      </c>
      <c r="R3024" s="30">
        <v>116</v>
      </c>
      <c r="S3024" s="9">
        <v>108200000</v>
      </c>
      <c r="T3024" s="9">
        <v>54000000</v>
      </c>
      <c r="U3024" s="9">
        <f>IMDB4[[#This Row],[Gross Revenue]]-IMDB4[[#This Row],[Budget]]</f>
        <v>54200000</v>
      </c>
      <c r="V3024" s="9" t="str">
        <f>IF(IMDB4[[#This Row],[Profit]]&gt;0,"Hit","Flop")</f>
        <v>Hit</v>
      </c>
      <c r="W3024" s="9" t="str" cm="1">
        <f t="array" ref="W3024">_xlfn.IFS(IMDB4[[#This Row],[IMDb Score (1-10)]]&gt;=8,"Excellent",IMDB4[[#This Row],[IMDb Score (1-10)]]&gt;=7,"Good",IMDB4[[#This Row],[IMDb Score (1-10)]]&gt;=5,"Average",TRUE,"Poor")</f>
        <v>Average</v>
      </c>
      <c r="X3024" s="9" t="str">
        <f>IF(IMDB4[[#This Row],[Duration (min)]]&lt;90,"Short",IF(IMDB4[[#This Row],[Duration (min)]]&lt;=120,"Medium", "Long"))</f>
        <v>Medium</v>
      </c>
    </row>
    <row r="3025" spans="1:24" x14ac:dyDescent="0.25">
      <c r="A3025" s="1" t="s">
        <v>411</v>
      </c>
      <c r="B3025" s="2">
        <v>30546</v>
      </c>
      <c r="C3025" s="30">
        <f>YEAR(IMDB4[[#This Row],[Release Date]])</f>
        <v>1983</v>
      </c>
      <c r="D3025" s="30" t="str">
        <f>FLOOR(IMDB4[[#This Row],[Year]],10)&amp;"s"</f>
        <v>1980s</v>
      </c>
      <c r="E3025" s="1" t="s">
        <v>32</v>
      </c>
      <c r="F3025" s="1" t="s">
        <v>77</v>
      </c>
      <c r="G3025" s="1" t="s">
        <v>3</v>
      </c>
      <c r="H3025" s="1" t="s">
        <v>83</v>
      </c>
      <c r="I3025" s="1" t="s">
        <v>84</v>
      </c>
      <c r="J3025" s="1" t="s">
        <v>312</v>
      </c>
      <c r="K3025" s="1" t="s">
        <v>118</v>
      </c>
      <c r="L3025" s="30">
        <v>593</v>
      </c>
      <c r="M3025" s="30">
        <v>2329</v>
      </c>
      <c r="N3025" s="30">
        <v>44</v>
      </c>
      <c r="O3025" s="30">
        <v>0</v>
      </c>
      <c r="P3025" s="27">
        <v>4.9000000000000004</v>
      </c>
      <c r="Q3025" s="30">
        <v>95</v>
      </c>
      <c r="R3025" s="30">
        <v>125</v>
      </c>
      <c r="S3025" s="9">
        <v>60000000</v>
      </c>
      <c r="T3025" s="9">
        <v>39000000</v>
      </c>
      <c r="U3025" s="9">
        <f>IMDB4[[#This Row],[Gross Revenue]]-IMDB4[[#This Row],[Budget]]</f>
        <v>21000000</v>
      </c>
      <c r="V3025" s="9" t="str">
        <f>IF(IMDB4[[#This Row],[Profit]]&gt;0,"Hit","Flop")</f>
        <v>Hit</v>
      </c>
      <c r="W3025" s="9" t="str" cm="1">
        <f t="array" ref="W3025">_xlfn.IFS(IMDB4[[#This Row],[IMDb Score (1-10)]]&gt;=8,"Excellent",IMDB4[[#This Row],[IMDb Score (1-10)]]&gt;=7,"Good",IMDB4[[#This Row],[IMDb Score (1-10)]]&gt;=5,"Average",TRUE,"Poor")</f>
        <v>Poor</v>
      </c>
      <c r="X3025" s="9" t="str">
        <f>IF(IMDB4[[#This Row],[Duration (min)]]&lt;90,"Short",IF(IMDB4[[#This Row],[Duration (min)]]&lt;=120,"Medium", "Long"))</f>
        <v>Long</v>
      </c>
    </row>
    <row r="3026" spans="1:24" x14ac:dyDescent="0.25">
      <c r="A3026" s="1" t="s">
        <v>3306</v>
      </c>
      <c r="B3026" s="2">
        <v>37679</v>
      </c>
      <c r="C3026" s="30">
        <f>YEAR(IMDB4[[#This Row],[Release Date]])</f>
        <v>2003</v>
      </c>
      <c r="D3026" s="30" t="str">
        <f>FLOOR(IMDB4[[#This Row],[Year]],10)&amp;"s"</f>
        <v>2000s</v>
      </c>
      <c r="E3026" s="1" t="s">
        <v>32</v>
      </c>
      <c r="F3026" s="1" t="s">
        <v>20</v>
      </c>
      <c r="G3026" s="1" t="s">
        <v>3</v>
      </c>
      <c r="H3026" s="1" t="s">
        <v>4</v>
      </c>
      <c r="I3026" s="1" t="s">
        <v>132</v>
      </c>
      <c r="J3026" s="1" t="s">
        <v>3307</v>
      </c>
      <c r="K3026" s="1" t="s">
        <v>1561</v>
      </c>
      <c r="L3026" s="30">
        <v>593</v>
      </c>
      <c r="M3026" s="30">
        <v>2713</v>
      </c>
      <c r="N3026" s="30">
        <v>39</v>
      </c>
      <c r="O3026" s="30">
        <v>320</v>
      </c>
      <c r="P3026" s="27">
        <v>5.6</v>
      </c>
      <c r="Q3026" s="30">
        <v>75</v>
      </c>
      <c r="R3026" s="30">
        <v>98</v>
      </c>
      <c r="S3026" s="9">
        <v>22734486</v>
      </c>
      <c r="T3026" s="9">
        <v>17000000</v>
      </c>
      <c r="U3026" s="9">
        <f>IMDB4[[#This Row],[Gross Revenue]]-IMDB4[[#This Row],[Budget]]</f>
        <v>5734486</v>
      </c>
      <c r="V3026" s="9" t="str">
        <f>IF(IMDB4[[#This Row],[Profit]]&gt;0,"Hit","Flop")</f>
        <v>Hit</v>
      </c>
      <c r="W3026" s="9" t="str" cm="1">
        <f t="array" ref="W3026">_xlfn.IFS(IMDB4[[#This Row],[IMDb Score (1-10)]]&gt;=8,"Excellent",IMDB4[[#This Row],[IMDb Score (1-10)]]&gt;=7,"Good",IMDB4[[#This Row],[IMDb Score (1-10)]]&gt;=5,"Average",TRUE,"Poor")</f>
        <v>Average</v>
      </c>
      <c r="X3026" s="9" t="str">
        <f>IF(IMDB4[[#This Row],[Duration (min)]]&lt;90,"Short",IF(IMDB4[[#This Row],[Duration (min)]]&lt;=120,"Medium", "Long"))</f>
        <v>Medium</v>
      </c>
    </row>
    <row r="3027" spans="1:24" x14ac:dyDescent="0.25">
      <c r="A3027" s="1" t="s">
        <v>1406</v>
      </c>
      <c r="B3027" s="2">
        <v>35346</v>
      </c>
      <c r="C3027" s="30">
        <f>YEAR(IMDB4[[#This Row],[Release Date]])</f>
        <v>1996</v>
      </c>
      <c r="D3027" s="30" t="str">
        <f>FLOOR(IMDB4[[#This Row],[Year]],10)&amp;"s"</f>
        <v>1990s</v>
      </c>
      <c r="E3027" s="1" t="s">
        <v>32</v>
      </c>
      <c r="F3027" s="1" t="s">
        <v>20</v>
      </c>
      <c r="G3027" s="1" t="s">
        <v>3</v>
      </c>
      <c r="H3027" s="1" t="s">
        <v>4</v>
      </c>
      <c r="I3027" s="1" t="s">
        <v>84</v>
      </c>
      <c r="J3027" s="1" t="s">
        <v>1407</v>
      </c>
      <c r="K3027" s="1" t="s">
        <v>923</v>
      </c>
      <c r="L3027" s="30">
        <v>592</v>
      </c>
      <c r="M3027" s="30">
        <v>2176</v>
      </c>
      <c r="N3027" s="30">
        <v>36</v>
      </c>
      <c r="O3027" s="30">
        <v>478</v>
      </c>
      <c r="P3027" s="27">
        <v>5.7</v>
      </c>
      <c r="Q3027" s="30">
        <v>23</v>
      </c>
      <c r="R3027" s="30">
        <v>93</v>
      </c>
      <c r="S3027" s="9">
        <v>30400000</v>
      </c>
      <c r="T3027" s="9">
        <v>39000000</v>
      </c>
      <c r="U3027" s="9">
        <f>IMDB4[[#This Row],[Gross Revenue]]-IMDB4[[#This Row],[Budget]]</f>
        <v>-8600000</v>
      </c>
      <c r="V3027" s="9" t="str">
        <f>IF(IMDB4[[#This Row],[Profit]]&gt;0,"Hit","Flop")</f>
        <v>Flop</v>
      </c>
      <c r="W3027" s="9" t="str" cm="1">
        <f t="array" ref="W3027">_xlfn.IFS(IMDB4[[#This Row],[IMDb Score (1-10)]]&gt;=8,"Excellent",IMDB4[[#This Row],[IMDb Score (1-10)]]&gt;=7,"Good",IMDB4[[#This Row],[IMDb Score (1-10)]]&gt;=5,"Average",TRUE,"Poor")</f>
        <v>Average</v>
      </c>
      <c r="X3027" s="9" t="str">
        <f>IF(IMDB4[[#This Row],[Duration (min)]]&lt;90,"Short",IF(IMDB4[[#This Row],[Duration (min)]]&lt;=120,"Medium", "Long"))</f>
        <v>Medium</v>
      </c>
    </row>
    <row r="3028" spans="1:24" x14ac:dyDescent="0.25">
      <c r="A3028" s="1" t="s">
        <v>1002</v>
      </c>
      <c r="B3028" s="2">
        <v>34274</v>
      </c>
      <c r="C3028" s="30">
        <f>YEAR(IMDB4[[#This Row],[Release Date]])</f>
        <v>1993</v>
      </c>
      <c r="D3028" s="30" t="str">
        <f>FLOOR(IMDB4[[#This Row],[Year]],10)&amp;"s"</f>
        <v>1990s</v>
      </c>
      <c r="E3028" s="1" t="s">
        <v>32</v>
      </c>
      <c r="F3028" s="1" t="s">
        <v>9</v>
      </c>
      <c r="G3028" s="1" t="s">
        <v>3</v>
      </c>
      <c r="H3028" s="1" t="s">
        <v>4</v>
      </c>
      <c r="I3028" s="1" t="s">
        <v>92</v>
      </c>
      <c r="J3028" s="1" t="s">
        <v>1003</v>
      </c>
      <c r="K3028" s="1" t="s">
        <v>829</v>
      </c>
      <c r="L3028" s="30">
        <v>592</v>
      </c>
      <c r="M3028" s="30">
        <v>1620</v>
      </c>
      <c r="N3028" s="30">
        <v>309</v>
      </c>
      <c r="O3028" s="30">
        <v>0</v>
      </c>
      <c r="P3028" s="27">
        <v>5.9</v>
      </c>
      <c r="Q3028" s="30">
        <v>12</v>
      </c>
      <c r="R3028" s="30">
        <v>109</v>
      </c>
      <c r="S3028" s="9">
        <v>27515786</v>
      </c>
      <c r="T3028" s="9">
        <v>14000000</v>
      </c>
      <c r="U3028" s="9">
        <f>IMDB4[[#This Row],[Gross Revenue]]-IMDB4[[#This Row],[Budget]]</f>
        <v>13515786</v>
      </c>
      <c r="V3028" s="9" t="str">
        <f>IF(IMDB4[[#This Row],[Profit]]&gt;0,"Hit","Flop")</f>
        <v>Hit</v>
      </c>
      <c r="W3028" s="9" t="str" cm="1">
        <f t="array" ref="W3028">_xlfn.IFS(IMDB4[[#This Row],[IMDb Score (1-10)]]&gt;=8,"Excellent",IMDB4[[#This Row],[IMDb Score (1-10)]]&gt;=7,"Good",IMDB4[[#This Row],[IMDb Score (1-10)]]&gt;=5,"Average",TRUE,"Poor")</f>
        <v>Average</v>
      </c>
      <c r="X3028" s="9" t="str">
        <f>IF(IMDB4[[#This Row],[Duration (min)]]&lt;90,"Short",IF(IMDB4[[#This Row],[Duration (min)]]&lt;=120,"Medium", "Long"))</f>
        <v>Medium</v>
      </c>
    </row>
    <row r="3029" spans="1:24" x14ac:dyDescent="0.25">
      <c r="A3029" s="1" t="s">
        <v>4280</v>
      </c>
      <c r="B3029" s="2">
        <v>38816</v>
      </c>
      <c r="C3029" s="30">
        <f>YEAR(IMDB4[[#This Row],[Release Date]])</f>
        <v>2006</v>
      </c>
      <c r="D3029" s="30" t="str">
        <f>FLOOR(IMDB4[[#This Row],[Year]],10)&amp;"s"</f>
        <v>2000s</v>
      </c>
      <c r="E3029" s="1" t="s">
        <v>32</v>
      </c>
      <c r="F3029" s="1" t="s">
        <v>77</v>
      </c>
      <c r="G3029" s="1" t="s">
        <v>3</v>
      </c>
      <c r="H3029" s="1" t="s">
        <v>4</v>
      </c>
      <c r="I3029" s="1" t="s">
        <v>132</v>
      </c>
      <c r="J3029" s="1" t="s">
        <v>4281</v>
      </c>
      <c r="K3029" s="1" t="s">
        <v>4282</v>
      </c>
      <c r="L3029" s="30">
        <v>592</v>
      </c>
      <c r="M3029" s="30">
        <v>2000</v>
      </c>
      <c r="N3029" s="30">
        <v>17</v>
      </c>
      <c r="O3029" s="30">
        <v>244</v>
      </c>
      <c r="P3029" s="27">
        <v>2.1</v>
      </c>
      <c r="Q3029" s="30">
        <v>25</v>
      </c>
      <c r="R3029" s="30">
        <v>95</v>
      </c>
      <c r="S3029" s="9">
        <v>7009668</v>
      </c>
      <c r="T3029" s="9">
        <v>5600000</v>
      </c>
      <c r="U3029" s="9">
        <f>IMDB4[[#This Row],[Gross Revenue]]-IMDB4[[#This Row],[Budget]]</f>
        <v>1409668</v>
      </c>
      <c r="V3029" s="9" t="str">
        <f>IF(IMDB4[[#This Row],[Profit]]&gt;0,"Hit","Flop")</f>
        <v>Hit</v>
      </c>
      <c r="W3029" s="9" t="str" cm="1">
        <f t="array" ref="W3029">_xlfn.IFS(IMDB4[[#This Row],[IMDb Score (1-10)]]&gt;=8,"Excellent",IMDB4[[#This Row],[IMDb Score (1-10)]]&gt;=7,"Good",IMDB4[[#This Row],[IMDb Score (1-10)]]&gt;=5,"Average",TRUE,"Poor")</f>
        <v>Poor</v>
      </c>
      <c r="X3029" s="9" t="str">
        <f>IF(IMDB4[[#This Row],[Duration (min)]]&lt;90,"Short",IF(IMDB4[[#This Row],[Duration (min)]]&lt;=120,"Medium", "Long"))</f>
        <v>Medium</v>
      </c>
    </row>
    <row r="3030" spans="1:24" x14ac:dyDescent="0.25">
      <c r="A3030" s="1" t="s">
        <v>4126</v>
      </c>
      <c r="B3030" s="2">
        <v>38673</v>
      </c>
      <c r="C3030" s="30">
        <f>YEAR(IMDB4[[#This Row],[Release Date]])</f>
        <v>2005</v>
      </c>
      <c r="D3030" s="30" t="str">
        <f>FLOOR(IMDB4[[#This Row],[Year]],10)&amp;"s"</f>
        <v>2000s</v>
      </c>
      <c r="E3030" s="1" t="s">
        <v>32</v>
      </c>
      <c r="F3030" s="1" t="s">
        <v>2</v>
      </c>
      <c r="G3030" s="1" t="s">
        <v>3124</v>
      </c>
      <c r="H3030" s="1" t="s">
        <v>83</v>
      </c>
      <c r="I3030" s="1" t="s">
        <v>132</v>
      </c>
      <c r="J3030" s="1" t="s">
        <v>4127</v>
      </c>
      <c r="K3030" s="1" t="s">
        <v>395</v>
      </c>
      <c r="L3030" s="30">
        <v>591</v>
      </c>
      <c r="M3030" s="30">
        <v>2100</v>
      </c>
      <c r="N3030" s="30">
        <v>521</v>
      </c>
      <c r="O3030" s="30">
        <v>0</v>
      </c>
      <c r="P3030" s="27">
        <v>6.4</v>
      </c>
      <c r="Q3030" s="30">
        <v>227</v>
      </c>
      <c r="R3030" s="30">
        <v>128</v>
      </c>
      <c r="S3030" s="9">
        <v>72515360</v>
      </c>
      <c r="T3030" s="9">
        <v>80000000</v>
      </c>
      <c r="U3030" s="9">
        <f>IMDB4[[#This Row],[Gross Revenue]]-IMDB4[[#This Row],[Budget]]</f>
        <v>-7484640</v>
      </c>
      <c r="V3030" s="9" t="str">
        <f>IF(IMDB4[[#This Row],[Profit]]&gt;0,"Hit","Flop")</f>
        <v>Flop</v>
      </c>
      <c r="W3030" s="9" t="str" cm="1">
        <f t="array" ref="W3030">_xlfn.IFS(IMDB4[[#This Row],[IMDb Score (1-10)]]&gt;=8,"Excellent",IMDB4[[#This Row],[IMDb Score (1-10)]]&gt;=7,"Good",IMDB4[[#This Row],[IMDb Score (1-10)]]&gt;=5,"Average",TRUE,"Poor")</f>
        <v>Average</v>
      </c>
      <c r="X3030" s="9" t="str">
        <f>IF(IMDB4[[#This Row],[Duration (min)]]&lt;90,"Short",IF(IMDB4[[#This Row],[Duration (min)]]&lt;=120,"Medium", "Long"))</f>
        <v>Long</v>
      </c>
    </row>
    <row r="3031" spans="1:24" x14ac:dyDescent="0.25">
      <c r="A3031" s="1" t="s">
        <v>3933</v>
      </c>
      <c r="B3031" s="2">
        <v>38629</v>
      </c>
      <c r="C3031" s="30">
        <f>YEAR(IMDB4[[#This Row],[Release Date]])</f>
        <v>2005</v>
      </c>
      <c r="D3031" s="30" t="str">
        <f>FLOOR(IMDB4[[#This Row],[Year]],10)&amp;"s"</f>
        <v>2000s</v>
      </c>
      <c r="E3031" s="1" t="s">
        <v>32</v>
      </c>
      <c r="F3031" s="1" t="s">
        <v>20</v>
      </c>
      <c r="G3031" s="1" t="s">
        <v>3</v>
      </c>
      <c r="H3031" s="1" t="s">
        <v>4</v>
      </c>
      <c r="I3031" s="1" t="s">
        <v>92</v>
      </c>
      <c r="J3031" s="1" t="s">
        <v>3934</v>
      </c>
      <c r="K3031" s="1" t="s">
        <v>3935</v>
      </c>
      <c r="L3031" s="30">
        <v>591</v>
      </c>
      <c r="M3031" s="30">
        <v>1729</v>
      </c>
      <c r="N3031" s="30">
        <v>2</v>
      </c>
      <c r="O3031" s="30">
        <v>887</v>
      </c>
      <c r="P3031" s="27">
        <v>4.5999999999999996</v>
      </c>
      <c r="Q3031" s="30">
        <v>98</v>
      </c>
      <c r="R3031" s="30">
        <v>83</v>
      </c>
      <c r="S3031" s="9">
        <v>22264487</v>
      </c>
      <c r="T3031" s="9">
        <v>22000000</v>
      </c>
      <c r="U3031" s="9">
        <f>IMDB4[[#This Row],[Gross Revenue]]-IMDB4[[#This Row],[Budget]]</f>
        <v>264487</v>
      </c>
      <c r="V3031" s="9" t="str">
        <f>IF(IMDB4[[#This Row],[Profit]]&gt;0,"Hit","Flop")</f>
        <v>Hit</v>
      </c>
      <c r="W3031" s="9" t="str" cm="1">
        <f t="array" ref="W3031">_xlfn.IFS(IMDB4[[#This Row],[IMDb Score (1-10)]]&gt;=8,"Excellent",IMDB4[[#This Row],[IMDb Score (1-10)]]&gt;=7,"Good",IMDB4[[#This Row],[IMDb Score (1-10)]]&gt;=5,"Average",TRUE,"Poor")</f>
        <v>Poor</v>
      </c>
      <c r="X3031" s="9" t="str">
        <f>IF(IMDB4[[#This Row],[Duration (min)]]&lt;90,"Short",IF(IMDB4[[#This Row],[Duration (min)]]&lt;=120,"Medium", "Long"))</f>
        <v>Short</v>
      </c>
    </row>
    <row r="3032" spans="1:24" x14ac:dyDescent="0.25">
      <c r="A3032" s="1" t="s">
        <v>723</v>
      </c>
      <c r="B3032" s="2">
        <v>32735</v>
      </c>
      <c r="C3032" s="30">
        <f>YEAR(IMDB4[[#This Row],[Release Date]])</f>
        <v>1989</v>
      </c>
      <c r="D3032" s="30" t="str">
        <f>FLOOR(IMDB4[[#This Row],[Year]],10)&amp;"s"</f>
        <v>1980s</v>
      </c>
      <c r="E3032" s="1" t="s">
        <v>32</v>
      </c>
      <c r="F3032" s="1" t="s">
        <v>77</v>
      </c>
      <c r="G3032" s="1" t="s">
        <v>3</v>
      </c>
      <c r="H3032" s="1" t="s">
        <v>83</v>
      </c>
      <c r="I3032" s="1" t="s">
        <v>132</v>
      </c>
      <c r="J3032" s="1" t="s">
        <v>724</v>
      </c>
      <c r="K3032" s="1" t="s">
        <v>725</v>
      </c>
      <c r="L3032" s="30">
        <v>591</v>
      </c>
      <c r="M3032" s="30">
        <v>1341</v>
      </c>
      <c r="N3032" s="30">
        <v>0</v>
      </c>
      <c r="O3032" s="30">
        <v>0</v>
      </c>
      <c r="P3032" s="27">
        <v>7.7</v>
      </c>
      <c r="Q3032" s="30">
        <v>46</v>
      </c>
      <c r="R3032" s="30">
        <v>137</v>
      </c>
      <c r="S3032" s="9">
        <v>10161099</v>
      </c>
      <c r="T3032" s="9">
        <v>9000000</v>
      </c>
      <c r="U3032" s="9">
        <f>IMDB4[[#This Row],[Gross Revenue]]-IMDB4[[#This Row],[Budget]]</f>
        <v>1161099</v>
      </c>
      <c r="V3032" s="9" t="str">
        <f>IF(IMDB4[[#This Row],[Profit]]&gt;0,"Hit","Flop")</f>
        <v>Hit</v>
      </c>
      <c r="W3032" s="9" t="str" cm="1">
        <f t="array" ref="W3032">_xlfn.IFS(IMDB4[[#This Row],[IMDb Score (1-10)]]&gt;=8,"Excellent",IMDB4[[#This Row],[IMDb Score (1-10)]]&gt;=7,"Good",IMDB4[[#This Row],[IMDb Score (1-10)]]&gt;=5,"Average",TRUE,"Poor")</f>
        <v>Good</v>
      </c>
      <c r="X3032" s="9" t="str">
        <f>IF(IMDB4[[#This Row],[Duration (min)]]&lt;90,"Short",IF(IMDB4[[#This Row],[Duration (min)]]&lt;=120,"Medium", "Long"))</f>
        <v>Long</v>
      </c>
    </row>
    <row r="3033" spans="1:24" x14ac:dyDescent="0.25">
      <c r="A3033" s="1" t="s">
        <v>6684</v>
      </c>
      <c r="B3033" s="2">
        <v>41951</v>
      </c>
      <c r="C3033" s="30">
        <f>YEAR(IMDB4[[#This Row],[Release Date]])</f>
        <v>2014</v>
      </c>
      <c r="D3033" s="30" t="str">
        <f>FLOOR(IMDB4[[#This Row],[Year]],10)&amp;"s"</f>
        <v>2010s</v>
      </c>
      <c r="E3033" s="1" t="s">
        <v>32</v>
      </c>
      <c r="F3033" s="1" t="s">
        <v>20</v>
      </c>
      <c r="G3033" s="1" t="s">
        <v>3</v>
      </c>
      <c r="H3033" s="1" t="s">
        <v>4</v>
      </c>
      <c r="I3033" s="1" t="s">
        <v>84</v>
      </c>
      <c r="J3033" s="1" t="s">
        <v>4305</v>
      </c>
      <c r="K3033" s="1" t="s">
        <v>6685</v>
      </c>
      <c r="L3033" s="30">
        <v>589</v>
      </c>
      <c r="M3033" s="30">
        <v>2705</v>
      </c>
      <c r="N3033" s="30">
        <v>10</v>
      </c>
      <c r="O3033" s="30">
        <v>0</v>
      </c>
      <c r="P3033" s="27">
        <v>5.4</v>
      </c>
      <c r="Q3033" s="30">
        <v>49</v>
      </c>
      <c r="R3033" s="30">
        <v>98</v>
      </c>
      <c r="S3033" s="9">
        <v>10429707</v>
      </c>
      <c r="T3033" s="9">
        <v>5000000</v>
      </c>
      <c r="U3033" s="9">
        <f>IMDB4[[#This Row],[Gross Revenue]]-IMDB4[[#This Row],[Budget]]</f>
        <v>5429707</v>
      </c>
      <c r="V3033" s="9" t="str">
        <f>IF(IMDB4[[#This Row],[Profit]]&gt;0,"Hit","Flop")</f>
        <v>Hit</v>
      </c>
      <c r="W3033" s="9" t="str" cm="1">
        <f t="array" ref="W3033">_xlfn.IFS(IMDB4[[#This Row],[IMDb Score (1-10)]]&gt;=8,"Excellent",IMDB4[[#This Row],[IMDb Score (1-10)]]&gt;=7,"Good",IMDB4[[#This Row],[IMDb Score (1-10)]]&gt;=5,"Average",TRUE,"Poor")</f>
        <v>Average</v>
      </c>
      <c r="X3033" s="9" t="str">
        <f>IF(IMDB4[[#This Row],[Duration (min)]]&lt;90,"Short",IF(IMDB4[[#This Row],[Duration (min)]]&lt;=120,"Medium", "Long"))</f>
        <v>Medium</v>
      </c>
    </row>
    <row r="3034" spans="1:24" x14ac:dyDescent="0.25">
      <c r="A3034" s="1" t="s">
        <v>4304</v>
      </c>
      <c r="B3034" s="2">
        <v>38786</v>
      </c>
      <c r="C3034" s="30">
        <f>YEAR(IMDB4[[#This Row],[Release Date]])</f>
        <v>2006</v>
      </c>
      <c r="D3034" s="30" t="str">
        <f>FLOOR(IMDB4[[#This Row],[Year]],10)&amp;"s"</f>
        <v>2000s</v>
      </c>
      <c r="E3034" s="1" t="s">
        <v>32</v>
      </c>
      <c r="F3034" s="1" t="s">
        <v>9</v>
      </c>
      <c r="G3034" s="1" t="s">
        <v>3</v>
      </c>
      <c r="H3034" s="1" t="s">
        <v>4</v>
      </c>
      <c r="I3034" s="1" t="s">
        <v>84</v>
      </c>
      <c r="J3034" s="1" t="s">
        <v>4305</v>
      </c>
      <c r="K3034" s="1" t="s">
        <v>4305</v>
      </c>
      <c r="L3034" s="30">
        <v>589</v>
      </c>
      <c r="M3034" s="30">
        <v>916</v>
      </c>
      <c r="N3034" s="30">
        <v>589</v>
      </c>
      <c r="O3034" s="30">
        <v>0</v>
      </c>
      <c r="P3034" s="27">
        <v>6.7</v>
      </c>
      <c r="Q3034" s="30">
        <v>31</v>
      </c>
      <c r="R3034" s="30">
        <v>111</v>
      </c>
      <c r="S3034" s="9">
        <v>10174663</v>
      </c>
      <c r="T3034" s="9">
        <v>100000</v>
      </c>
      <c r="U3034" s="9">
        <f>IMDB4[[#This Row],[Gross Revenue]]-IMDB4[[#This Row],[Budget]]</f>
        <v>10074663</v>
      </c>
      <c r="V3034" s="9" t="str">
        <f>IF(IMDB4[[#This Row],[Profit]]&gt;0,"Hit","Flop")</f>
        <v>Hit</v>
      </c>
      <c r="W3034" s="9" t="str" cm="1">
        <f t="array" ref="W3034">_xlfn.IFS(IMDB4[[#This Row],[IMDb Score (1-10)]]&gt;=8,"Excellent",IMDB4[[#This Row],[IMDb Score (1-10)]]&gt;=7,"Good",IMDB4[[#This Row],[IMDb Score (1-10)]]&gt;=5,"Average",TRUE,"Poor")</f>
        <v>Average</v>
      </c>
      <c r="X3034" s="9" t="str">
        <f>IF(IMDB4[[#This Row],[Duration (min)]]&lt;90,"Short",IF(IMDB4[[#This Row],[Duration (min)]]&lt;=120,"Medium", "Long"))</f>
        <v>Medium</v>
      </c>
    </row>
    <row r="3035" spans="1:24" x14ac:dyDescent="0.25">
      <c r="A3035" s="1" t="s">
        <v>2979</v>
      </c>
      <c r="B3035" s="2">
        <v>37596</v>
      </c>
      <c r="C3035" s="30">
        <f>YEAR(IMDB4[[#This Row],[Release Date]])</f>
        <v>2002</v>
      </c>
      <c r="D3035" s="30" t="str">
        <f>FLOOR(IMDB4[[#This Row],[Year]],10)&amp;"s"</f>
        <v>2000s</v>
      </c>
      <c r="E3035" s="1" t="s">
        <v>32</v>
      </c>
      <c r="F3035" s="1" t="s">
        <v>9</v>
      </c>
      <c r="G3035" s="1" t="s">
        <v>3</v>
      </c>
      <c r="H3035" s="1" t="s">
        <v>4</v>
      </c>
      <c r="I3035" s="1" t="s">
        <v>132</v>
      </c>
      <c r="J3035" s="1" t="s">
        <v>1298</v>
      </c>
      <c r="K3035" s="1" t="s">
        <v>2643</v>
      </c>
      <c r="L3035" s="30">
        <v>585</v>
      </c>
      <c r="M3035" s="30">
        <v>1165</v>
      </c>
      <c r="N3035" s="30">
        <v>134</v>
      </c>
      <c r="O3035" s="30">
        <v>0</v>
      </c>
      <c r="P3035" s="27">
        <v>5.6</v>
      </c>
      <c r="Q3035" s="30">
        <v>69</v>
      </c>
      <c r="R3035" s="30">
        <v>104</v>
      </c>
      <c r="S3035" s="9">
        <v>40118420</v>
      </c>
      <c r="T3035" s="9">
        <v>30000000</v>
      </c>
      <c r="U3035" s="9">
        <f>IMDB4[[#This Row],[Gross Revenue]]-IMDB4[[#This Row],[Budget]]</f>
        <v>10118420</v>
      </c>
      <c r="V3035" s="9" t="str">
        <f>IF(IMDB4[[#This Row],[Profit]]&gt;0,"Hit","Flop")</f>
        <v>Hit</v>
      </c>
      <c r="W3035" s="9" t="str" cm="1">
        <f t="array" ref="W3035">_xlfn.IFS(IMDB4[[#This Row],[IMDb Score (1-10)]]&gt;=8,"Excellent",IMDB4[[#This Row],[IMDb Score (1-10)]]&gt;=7,"Good",IMDB4[[#This Row],[IMDb Score (1-10)]]&gt;=5,"Average",TRUE,"Poor")</f>
        <v>Average</v>
      </c>
      <c r="X3035" s="9" t="str">
        <f>IF(IMDB4[[#This Row],[Duration (min)]]&lt;90,"Short",IF(IMDB4[[#This Row],[Duration (min)]]&lt;=120,"Medium", "Long"))</f>
        <v>Medium</v>
      </c>
    </row>
    <row r="3036" spans="1:24" x14ac:dyDescent="0.25">
      <c r="A3036" s="1" t="s">
        <v>1297</v>
      </c>
      <c r="B3036" s="2">
        <v>35240</v>
      </c>
      <c r="C3036" s="30">
        <f>YEAR(IMDB4[[#This Row],[Release Date]])</f>
        <v>1996</v>
      </c>
      <c r="D3036" s="30" t="str">
        <f>FLOOR(IMDB4[[#This Row],[Year]],10)&amp;"s"</f>
        <v>1990s</v>
      </c>
      <c r="E3036" s="1" t="s">
        <v>32</v>
      </c>
      <c r="F3036" s="1" t="s">
        <v>20</v>
      </c>
      <c r="G3036" s="1" t="s">
        <v>3</v>
      </c>
      <c r="H3036" s="1" t="s">
        <v>4</v>
      </c>
      <c r="I3036" s="1" t="s">
        <v>92</v>
      </c>
      <c r="J3036" s="1" t="s">
        <v>1298</v>
      </c>
      <c r="K3036" s="1" t="s">
        <v>1299</v>
      </c>
      <c r="L3036" s="30">
        <v>585</v>
      </c>
      <c r="M3036" s="30">
        <v>3023</v>
      </c>
      <c r="N3036" s="30">
        <v>0</v>
      </c>
      <c r="O3036" s="30">
        <v>559</v>
      </c>
      <c r="P3036" s="27">
        <v>5.6</v>
      </c>
      <c r="Q3036" s="30">
        <v>11</v>
      </c>
      <c r="R3036" s="30">
        <v>108</v>
      </c>
      <c r="S3036" s="9">
        <v>34746109</v>
      </c>
      <c r="T3036" s="9">
        <v>8000000</v>
      </c>
      <c r="U3036" s="9">
        <f>IMDB4[[#This Row],[Gross Revenue]]-IMDB4[[#This Row],[Budget]]</f>
        <v>26746109</v>
      </c>
      <c r="V3036" s="9" t="str">
        <f>IF(IMDB4[[#This Row],[Profit]]&gt;0,"Hit","Flop")</f>
        <v>Hit</v>
      </c>
      <c r="W3036" s="9" t="str" cm="1">
        <f t="array" ref="W3036">_xlfn.IFS(IMDB4[[#This Row],[IMDb Score (1-10)]]&gt;=8,"Excellent",IMDB4[[#This Row],[IMDb Score (1-10)]]&gt;=7,"Good",IMDB4[[#This Row],[IMDb Score (1-10)]]&gt;=5,"Average",TRUE,"Poor")</f>
        <v>Average</v>
      </c>
      <c r="X3036" s="9" t="str">
        <f>IF(IMDB4[[#This Row],[Duration (min)]]&lt;90,"Short",IF(IMDB4[[#This Row],[Duration (min)]]&lt;=120,"Medium", "Long"))</f>
        <v>Medium</v>
      </c>
    </row>
    <row r="3037" spans="1:24" x14ac:dyDescent="0.25">
      <c r="A3037" s="1" t="s">
        <v>6641</v>
      </c>
      <c r="B3037" s="2">
        <v>41969</v>
      </c>
      <c r="C3037" s="30">
        <f>YEAR(IMDB4[[#This Row],[Release Date]])</f>
        <v>2014</v>
      </c>
      <c r="D3037" s="30" t="str">
        <f>FLOOR(IMDB4[[#This Row],[Year]],10)&amp;"s"</f>
        <v>2010s</v>
      </c>
      <c r="E3037" s="1" t="s">
        <v>32</v>
      </c>
      <c r="F3037" s="1" t="s">
        <v>9</v>
      </c>
      <c r="G3037" s="1" t="s">
        <v>1742</v>
      </c>
      <c r="H3037" s="1" t="s">
        <v>481</v>
      </c>
      <c r="I3037" s="1" t="s">
        <v>21</v>
      </c>
      <c r="J3037" s="1" t="s">
        <v>4629</v>
      </c>
      <c r="K3037" s="1" t="s">
        <v>6642</v>
      </c>
      <c r="L3037" s="30">
        <v>585</v>
      </c>
      <c r="M3037" s="30">
        <v>629</v>
      </c>
      <c r="N3037" s="30">
        <v>19</v>
      </c>
      <c r="O3037" s="30">
        <v>278</v>
      </c>
      <c r="P3037" s="27">
        <v>6.1</v>
      </c>
      <c r="Q3037" s="30">
        <v>70</v>
      </c>
      <c r="R3037" s="30">
        <v>106</v>
      </c>
      <c r="S3037" s="9">
        <v>20262</v>
      </c>
      <c r="T3037" s="9">
        <v>4000000</v>
      </c>
      <c r="U3037" s="9">
        <f>IMDB4[[#This Row],[Gross Revenue]]-IMDB4[[#This Row],[Budget]]</f>
        <v>-3979738</v>
      </c>
      <c r="V3037" s="9" t="str">
        <f>IF(IMDB4[[#This Row],[Profit]]&gt;0,"Hit","Flop")</f>
        <v>Flop</v>
      </c>
      <c r="W3037" s="9" t="str" cm="1">
        <f t="array" ref="W3037">_xlfn.IFS(IMDB4[[#This Row],[IMDb Score (1-10)]]&gt;=8,"Excellent",IMDB4[[#This Row],[IMDb Score (1-10)]]&gt;=7,"Good",IMDB4[[#This Row],[IMDb Score (1-10)]]&gt;=5,"Average",TRUE,"Poor")</f>
        <v>Average</v>
      </c>
      <c r="X3037" s="9" t="str">
        <f>IF(IMDB4[[#This Row],[Duration (min)]]&lt;90,"Short",IF(IMDB4[[#This Row],[Duration (min)]]&lt;=120,"Medium", "Long"))</f>
        <v>Medium</v>
      </c>
    </row>
    <row r="3038" spans="1:24" x14ac:dyDescent="0.25">
      <c r="A3038" s="1" t="s">
        <v>4628</v>
      </c>
      <c r="B3038" s="2">
        <v>39150</v>
      </c>
      <c r="C3038" s="30">
        <f>YEAR(IMDB4[[#This Row],[Release Date]])</f>
        <v>2007</v>
      </c>
      <c r="D3038" s="30" t="str">
        <f>FLOOR(IMDB4[[#This Row],[Year]],10)&amp;"s"</f>
        <v>2000s</v>
      </c>
      <c r="E3038" s="1" t="s">
        <v>32</v>
      </c>
      <c r="F3038" s="1" t="s">
        <v>77</v>
      </c>
      <c r="G3038" s="1" t="s">
        <v>1742</v>
      </c>
      <c r="H3038" s="1" t="s">
        <v>481</v>
      </c>
      <c r="I3038" s="1" t="s">
        <v>92</v>
      </c>
      <c r="J3038" s="1" t="s">
        <v>4629</v>
      </c>
      <c r="K3038" s="1" t="s">
        <v>4630</v>
      </c>
      <c r="L3038" s="30">
        <v>585</v>
      </c>
      <c r="M3038" s="30">
        <v>666</v>
      </c>
      <c r="N3038" s="30">
        <v>294</v>
      </c>
      <c r="O3038" s="30">
        <v>11000</v>
      </c>
      <c r="P3038" s="27">
        <v>8.1</v>
      </c>
      <c r="Q3038" s="30">
        <v>142</v>
      </c>
      <c r="R3038" s="30">
        <v>115</v>
      </c>
      <c r="S3038" s="9">
        <v>8060</v>
      </c>
      <c r="T3038" s="9">
        <v>4000000</v>
      </c>
      <c r="U3038" s="9">
        <f>IMDB4[[#This Row],[Gross Revenue]]-IMDB4[[#This Row],[Budget]]</f>
        <v>-3991940</v>
      </c>
      <c r="V3038" s="9" t="str">
        <f>IF(IMDB4[[#This Row],[Profit]]&gt;0,"Hit","Flop")</f>
        <v>Flop</v>
      </c>
      <c r="W3038" s="9" t="str" cm="1">
        <f t="array" ref="W3038">_xlfn.IFS(IMDB4[[#This Row],[IMDb Score (1-10)]]&gt;=8,"Excellent",IMDB4[[#This Row],[IMDb Score (1-10)]]&gt;=7,"Good",IMDB4[[#This Row],[IMDb Score (1-10)]]&gt;=5,"Average",TRUE,"Poor")</f>
        <v>Excellent</v>
      </c>
      <c r="X3038" s="9" t="str">
        <f>IF(IMDB4[[#This Row],[Duration (min)]]&lt;90,"Short",IF(IMDB4[[#This Row],[Duration (min)]]&lt;=120,"Medium", "Long"))</f>
        <v>Medium</v>
      </c>
    </row>
    <row r="3039" spans="1:24" x14ac:dyDescent="0.25">
      <c r="A3039" s="1" t="s">
        <v>4490</v>
      </c>
      <c r="B3039" s="2">
        <v>39066</v>
      </c>
      <c r="C3039" s="30">
        <f>YEAR(IMDB4[[#This Row],[Release Date]])</f>
        <v>2006</v>
      </c>
      <c r="D3039" s="30" t="str">
        <f>FLOOR(IMDB4[[#This Row],[Year]],10)&amp;"s"</f>
        <v>2000s</v>
      </c>
      <c r="E3039" s="1" t="s">
        <v>32</v>
      </c>
      <c r="F3039" s="1" t="s">
        <v>77</v>
      </c>
      <c r="G3039" s="1" t="s">
        <v>3</v>
      </c>
      <c r="H3039" s="1" t="s">
        <v>4</v>
      </c>
      <c r="I3039" s="1" t="s">
        <v>132</v>
      </c>
      <c r="J3039" s="1" t="s">
        <v>4491</v>
      </c>
      <c r="K3039" s="1" t="s">
        <v>2966</v>
      </c>
      <c r="L3039" s="30">
        <v>584</v>
      </c>
      <c r="M3039" s="30">
        <v>1235</v>
      </c>
      <c r="N3039" s="30">
        <v>681</v>
      </c>
      <c r="O3039" s="30">
        <v>0</v>
      </c>
      <c r="P3039" s="27">
        <v>6</v>
      </c>
      <c r="Q3039" s="30">
        <v>158</v>
      </c>
      <c r="R3039" s="30">
        <v>104</v>
      </c>
      <c r="S3039" s="9">
        <v>62494975</v>
      </c>
      <c r="T3039" s="9">
        <v>85000000</v>
      </c>
      <c r="U3039" s="9">
        <f>IMDB4[[#This Row],[Gross Revenue]]-IMDB4[[#This Row],[Budget]]</f>
        <v>-22505025</v>
      </c>
      <c r="V3039" s="9" t="str">
        <f>IF(IMDB4[[#This Row],[Profit]]&gt;0,"Hit","Flop")</f>
        <v>Flop</v>
      </c>
      <c r="W3039" s="9" t="str" cm="1">
        <f t="array" ref="W3039">_xlfn.IFS(IMDB4[[#This Row],[IMDb Score (1-10)]]&gt;=8,"Excellent",IMDB4[[#This Row],[IMDb Score (1-10)]]&gt;=7,"Good",IMDB4[[#This Row],[IMDb Score (1-10)]]&gt;=5,"Average",TRUE,"Poor")</f>
        <v>Average</v>
      </c>
      <c r="X3039" s="9" t="str">
        <f>IF(IMDB4[[#This Row],[Duration (min)]]&lt;90,"Short",IF(IMDB4[[#This Row],[Duration (min)]]&lt;=120,"Medium", "Long"))</f>
        <v>Medium</v>
      </c>
    </row>
    <row r="3040" spans="1:24" x14ac:dyDescent="0.25">
      <c r="A3040" s="1" t="s">
        <v>1226</v>
      </c>
      <c r="B3040" s="2">
        <v>34930</v>
      </c>
      <c r="C3040" s="30">
        <f>YEAR(IMDB4[[#This Row],[Release Date]])</f>
        <v>1995</v>
      </c>
      <c r="D3040" s="30" t="str">
        <f>FLOOR(IMDB4[[#This Row],[Year]],10)&amp;"s"</f>
        <v>1990s</v>
      </c>
      <c r="E3040" s="1" t="s">
        <v>32</v>
      </c>
      <c r="F3040" s="1" t="s">
        <v>77</v>
      </c>
      <c r="G3040" s="1" t="s">
        <v>3</v>
      </c>
      <c r="H3040" s="1" t="s">
        <v>4</v>
      </c>
      <c r="I3040" s="1" t="s">
        <v>92</v>
      </c>
      <c r="J3040" s="1" t="s">
        <v>1227</v>
      </c>
      <c r="K3040" s="1" t="s">
        <v>1228</v>
      </c>
      <c r="L3040" s="30">
        <v>584</v>
      </c>
      <c r="M3040" s="30">
        <v>1132</v>
      </c>
      <c r="N3040" s="30">
        <v>29</v>
      </c>
      <c r="O3040" s="30">
        <v>617</v>
      </c>
      <c r="P3040" s="27">
        <v>5.6</v>
      </c>
      <c r="Q3040" s="30">
        <v>40</v>
      </c>
      <c r="R3040" s="30">
        <v>105</v>
      </c>
      <c r="S3040" s="9">
        <v>35324232</v>
      </c>
      <c r="T3040" s="9">
        <v>68000000</v>
      </c>
      <c r="U3040" s="9">
        <f>IMDB4[[#This Row],[Gross Revenue]]-IMDB4[[#This Row],[Budget]]</f>
        <v>-32675768</v>
      </c>
      <c r="V3040" s="9" t="str">
        <f>IF(IMDB4[[#This Row],[Profit]]&gt;0,"Hit","Flop")</f>
        <v>Flop</v>
      </c>
      <c r="W3040" s="9" t="str" cm="1">
        <f t="array" ref="W3040">_xlfn.IFS(IMDB4[[#This Row],[IMDb Score (1-10)]]&gt;=8,"Excellent",IMDB4[[#This Row],[IMDb Score (1-10)]]&gt;=7,"Good",IMDB4[[#This Row],[IMDb Score (1-10)]]&gt;=5,"Average",TRUE,"Poor")</f>
        <v>Average</v>
      </c>
      <c r="X3040" s="9" t="str">
        <f>IF(IMDB4[[#This Row],[Duration (min)]]&lt;90,"Short",IF(IMDB4[[#This Row],[Duration (min)]]&lt;=120,"Medium", "Long"))</f>
        <v>Medium</v>
      </c>
    </row>
    <row r="3041" spans="1:24" x14ac:dyDescent="0.25">
      <c r="A3041" s="1" t="s">
        <v>2640</v>
      </c>
      <c r="B3041" s="2">
        <v>37237</v>
      </c>
      <c r="C3041" s="30">
        <f>YEAR(IMDB4[[#This Row],[Release Date]])</f>
        <v>2001</v>
      </c>
      <c r="D3041" s="30" t="str">
        <f>FLOOR(IMDB4[[#This Row],[Year]],10)&amp;"s"</f>
        <v>2000s</v>
      </c>
      <c r="E3041" s="1" t="s">
        <v>32</v>
      </c>
      <c r="F3041" s="1" t="s">
        <v>20</v>
      </c>
      <c r="G3041" s="1" t="s">
        <v>3</v>
      </c>
      <c r="H3041" s="1" t="s">
        <v>4</v>
      </c>
      <c r="I3041" s="1" t="s">
        <v>132</v>
      </c>
      <c r="J3041" s="1" t="s">
        <v>1227</v>
      </c>
      <c r="K3041" s="1" t="s">
        <v>2641</v>
      </c>
      <c r="L3041" s="30">
        <v>584</v>
      </c>
      <c r="M3041" s="30">
        <v>3850</v>
      </c>
      <c r="N3041" s="30">
        <v>5</v>
      </c>
      <c r="O3041" s="30">
        <v>365</v>
      </c>
      <c r="P3041" s="27">
        <v>4.5999999999999996</v>
      </c>
      <c r="Q3041" s="30">
        <v>62</v>
      </c>
      <c r="R3041" s="30">
        <v>86</v>
      </c>
      <c r="S3041" s="9">
        <v>23978402</v>
      </c>
      <c r="T3041" s="9">
        <v>11000000</v>
      </c>
      <c r="U3041" s="9">
        <f>IMDB4[[#This Row],[Gross Revenue]]-IMDB4[[#This Row],[Budget]]</f>
        <v>12978402</v>
      </c>
      <c r="V3041" s="9" t="str">
        <f>IF(IMDB4[[#This Row],[Profit]]&gt;0,"Hit","Flop")</f>
        <v>Hit</v>
      </c>
      <c r="W3041" s="9" t="str" cm="1">
        <f t="array" ref="W3041">_xlfn.IFS(IMDB4[[#This Row],[IMDb Score (1-10)]]&gt;=8,"Excellent",IMDB4[[#This Row],[IMDb Score (1-10)]]&gt;=7,"Good",IMDB4[[#This Row],[IMDb Score (1-10)]]&gt;=5,"Average",TRUE,"Poor")</f>
        <v>Poor</v>
      </c>
      <c r="X3041" s="9" t="str">
        <f>IF(IMDB4[[#This Row],[Duration (min)]]&lt;90,"Short",IF(IMDB4[[#This Row],[Duration (min)]]&lt;=120,"Medium", "Long"))</f>
        <v>Short</v>
      </c>
    </row>
    <row r="3042" spans="1:24" x14ac:dyDescent="0.25">
      <c r="A3042" s="1" t="s">
        <v>463</v>
      </c>
      <c r="B3042" s="2">
        <v>30960</v>
      </c>
      <c r="C3042" s="30">
        <f>YEAR(IMDB4[[#This Row],[Release Date]])</f>
        <v>1984</v>
      </c>
      <c r="D3042" s="30" t="str">
        <f>FLOOR(IMDB4[[#This Row],[Year]],10)&amp;"s"</f>
        <v>1980s</v>
      </c>
      <c r="E3042" s="1" t="s">
        <v>32</v>
      </c>
      <c r="F3042" s="1" t="s">
        <v>20</v>
      </c>
      <c r="G3042" s="1" t="s">
        <v>3</v>
      </c>
      <c r="H3042" s="1" t="s">
        <v>83</v>
      </c>
      <c r="I3042" s="1" t="s">
        <v>92</v>
      </c>
      <c r="J3042" s="1" t="s">
        <v>464</v>
      </c>
      <c r="K3042" s="1" t="s">
        <v>465</v>
      </c>
      <c r="L3042" s="30">
        <v>584</v>
      </c>
      <c r="M3042" s="30">
        <v>2024</v>
      </c>
      <c r="N3042" s="30">
        <v>62</v>
      </c>
      <c r="O3042" s="30">
        <v>345</v>
      </c>
      <c r="P3042" s="27">
        <v>6</v>
      </c>
      <c r="Q3042" s="30">
        <v>9</v>
      </c>
      <c r="R3042" s="30">
        <v>109</v>
      </c>
      <c r="S3042" s="9">
        <v>5100000</v>
      </c>
      <c r="T3042" s="9">
        <v>7500000</v>
      </c>
      <c r="U3042" s="9">
        <f>IMDB4[[#This Row],[Gross Revenue]]-IMDB4[[#This Row],[Budget]]</f>
        <v>-2400000</v>
      </c>
      <c r="V3042" s="9" t="str">
        <f>IF(IMDB4[[#This Row],[Profit]]&gt;0,"Hit","Flop")</f>
        <v>Flop</v>
      </c>
      <c r="W3042" s="9" t="str" cm="1">
        <f t="array" ref="W3042">_xlfn.IFS(IMDB4[[#This Row],[IMDb Score (1-10)]]&gt;=8,"Excellent",IMDB4[[#This Row],[IMDb Score (1-10)]]&gt;=7,"Good",IMDB4[[#This Row],[IMDb Score (1-10)]]&gt;=5,"Average",TRUE,"Poor")</f>
        <v>Average</v>
      </c>
      <c r="X3042" s="9" t="str">
        <f>IF(IMDB4[[#This Row],[Duration (min)]]&lt;90,"Short",IF(IMDB4[[#This Row],[Duration (min)]]&lt;=120,"Medium", "Long"))</f>
        <v>Medium</v>
      </c>
    </row>
    <row r="3043" spans="1:24" x14ac:dyDescent="0.25">
      <c r="A3043" s="1" t="s">
        <v>953</v>
      </c>
      <c r="B3043" s="2">
        <v>34221</v>
      </c>
      <c r="C3043" s="30">
        <f>YEAR(IMDB4[[#This Row],[Release Date]])</f>
        <v>1993</v>
      </c>
      <c r="D3043" s="30" t="str">
        <f>FLOOR(IMDB4[[#This Row],[Year]],10)&amp;"s"</f>
        <v>1990s</v>
      </c>
      <c r="E3043" s="1" t="s">
        <v>32</v>
      </c>
      <c r="F3043" s="1" t="s">
        <v>40</v>
      </c>
      <c r="G3043" s="1" t="s">
        <v>3</v>
      </c>
      <c r="H3043" s="1" t="s">
        <v>4</v>
      </c>
      <c r="I3043" s="1" t="s">
        <v>84</v>
      </c>
      <c r="J3043" s="1" t="s">
        <v>954</v>
      </c>
      <c r="K3043" s="1" t="s">
        <v>955</v>
      </c>
      <c r="L3043" s="30">
        <v>584</v>
      </c>
      <c r="M3043" s="30">
        <v>1218</v>
      </c>
      <c r="N3043" s="30">
        <v>38</v>
      </c>
      <c r="O3043" s="30">
        <v>0</v>
      </c>
      <c r="P3043" s="27">
        <v>6.2</v>
      </c>
      <c r="Q3043" s="30">
        <v>9</v>
      </c>
      <c r="R3043" s="30">
        <v>91</v>
      </c>
      <c r="S3043" s="9">
        <v>2850263</v>
      </c>
      <c r="T3043" s="9">
        <v>2600000</v>
      </c>
      <c r="U3043" s="9">
        <f>IMDB4[[#This Row],[Gross Revenue]]-IMDB4[[#This Row],[Budget]]</f>
        <v>250263</v>
      </c>
      <c r="V3043" s="9" t="str">
        <f>IF(IMDB4[[#This Row],[Profit]]&gt;0,"Hit","Flop")</f>
        <v>Hit</v>
      </c>
      <c r="W3043" s="9" t="str" cm="1">
        <f t="array" ref="W3043">_xlfn.IFS(IMDB4[[#This Row],[IMDb Score (1-10)]]&gt;=8,"Excellent",IMDB4[[#This Row],[IMDb Score (1-10)]]&gt;=7,"Good",IMDB4[[#This Row],[IMDb Score (1-10)]]&gt;=5,"Average",TRUE,"Poor")</f>
        <v>Average</v>
      </c>
      <c r="X3043" s="9" t="str">
        <f>IF(IMDB4[[#This Row],[Duration (min)]]&lt;90,"Short",IF(IMDB4[[#This Row],[Duration (min)]]&lt;=120,"Medium", "Long"))</f>
        <v>Medium</v>
      </c>
    </row>
    <row r="3044" spans="1:24" x14ac:dyDescent="0.25">
      <c r="A3044" s="1" t="s">
        <v>6898</v>
      </c>
      <c r="B3044" s="2">
        <v>42320</v>
      </c>
      <c r="C3044" s="30">
        <f>YEAR(IMDB4[[#This Row],[Release Date]])</f>
        <v>2015</v>
      </c>
      <c r="D3044" s="30" t="str">
        <f>FLOOR(IMDB4[[#This Row],[Year]],10)&amp;"s"</f>
        <v>2010s</v>
      </c>
      <c r="E3044" s="1" t="s">
        <v>32</v>
      </c>
      <c r="F3044" s="1" t="s">
        <v>9</v>
      </c>
      <c r="G3044" s="1" t="s">
        <v>3</v>
      </c>
      <c r="H3044" s="1" t="s">
        <v>4</v>
      </c>
      <c r="I3044" s="1" t="s">
        <v>132</v>
      </c>
      <c r="J3044" s="1" t="s">
        <v>464</v>
      </c>
      <c r="K3044" s="1" t="s">
        <v>6899</v>
      </c>
      <c r="L3044" s="30">
        <v>584</v>
      </c>
      <c r="M3044" s="30">
        <v>1885</v>
      </c>
      <c r="N3044" s="30">
        <v>9</v>
      </c>
      <c r="O3044" s="30">
        <v>22000</v>
      </c>
      <c r="P3044" s="27">
        <v>5.6</v>
      </c>
      <c r="Q3044" s="30">
        <v>256</v>
      </c>
      <c r="R3044" s="30">
        <v>95</v>
      </c>
      <c r="S3044" s="9">
        <v>131175</v>
      </c>
      <c r="T3044" s="9">
        <v>8500000</v>
      </c>
      <c r="U3044" s="9">
        <f>IMDB4[[#This Row],[Gross Revenue]]-IMDB4[[#This Row],[Budget]]</f>
        <v>-8368825</v>
      </c>
      <c r="V3044" s="9" t="str">
        <f>IF(IMDB4[[#This Row],[Profit]]&gt;0,"Hit","Flop")</f>
        <v>Flop</v>
      </c>
      <c r="W3044" s="9" t="str" cm="1">
        <f t="array" ref="W3044">_xlfn.IFS(IMDB4[[#This Row],[IMDb Score (1-10)]]&gt;=8,"Excellent",IMDB4[[#This Row],[IMDb Score (1-10)]]&gt;=7,"Good",IMDB4[[#This Row],[IMDb Score (1-10)]]&gt;=5,"Average",TRUE,"Poor")</f>
        <v>Average</v>
      </c>
      <c r="X3044" s="9" t="str">
        <f>IF(IMDB4[[#This Row],[Duration (min)]]&lt;90,"Short",IF(IMDB4[[#This Row],[Duration (min)]]&lt;=120,"Medium", "Long"))</f>
        <v>Medium</v>
      </c>
    </row>
    <row r="3045" spans="1:24" x14ac:dyDescent="0.25">
      <c r="A3045" s="1" t="s">
        <v>1972</v>
      </c>
      <c r="B3045" s="2">
        <v>36174</v>
      </c>
      <c r="C3045" s="30">
        <f>YEAR(IMDB4[[#This Row],[Release Date]])</f>
        <v>1999</v>
      </c>
      <c r="D3045" s="30" t="str">
        <f>FLOOR(IMDB4[[#This Row],[Year]],10)&amp;"s"</f>
        <v>1990s</v>
      </c>
      <c r="E3045" s="1" t="s">
        <v>32</v>
      </c>
      <c r="F3045" s="1" t="s">
        <v>9</v>
      </c>
      <c r="G3045" s="1" t="s">
        <v>3</v>
      </c>
      <c r="H3045" s="1" t="s">
        <v>4</v>
      </c>
      <c r="I3045" s="1" t="s">
        <v>132</v>
      </c>
      <c r="J3045" s="1" t="s">
        <v>1973</v>
      </c>
      <c r="K3045" s="1" t="s">
        <v>1773</v>
      </c>
      <c r="L3045" s="30">
        <v>582</v>
      </c>
      <c r="M3045" s="30">
        <v>804</v>
      </c>
      <c r="N3045" s="30">
        <v>72</v>
      </c>
      <c r="O3045" s="30">
        <v>0</v>
      </c>
      <c r="P3045" s="27">
        <v>6.7</v>
      </c>
      <c r="Q3045" s="30">
        <v>91</v>
      </c>
      <c r="R3045" s="30">
        <v>148</v>
      </c>
      <c r="S3045" s="9">
        <v>39251128</v>
      </c>
      <c r="T3045" s="9">
        <v>75000000</v>
      </c>
      <c r="U3045" s="9">
        <f>IMDB4[[#This Row],[Gross Revenue]]-IMDB4[[#This Row],[Budget]]</f>
        <v>-35748872</v>
      </c>
      <c r="V3045" s="9" t="str">
        <f>IF(IMDB4[[#This Row],[Profit]]&gt;0,"Hit","Flop")</f>
        <v>Flop</v>
      </c>
      <c r="W3045" s="9" t="str" cm="1">
        <f t="array" ref="W3045">_xlfn.IFS(IMDB4[[#This Row],[IMDb Score (1-10)]]&gt;=8,"Excellent",IMDB4[[#This Row],[IMDb Score (1-10)]]&gt;=7,"Good",IMDB4[[#This Row],[IMDb Score (1-10)]]&gt;=5,"Average",TRUE,"Poor")</f>
        <v>Average</v>
      </c>
      <c r="X3045" s="9" t="str">
        <f>IF(IMDB4[[#This Row],[Duration (min)]]&lt;90,"Short",IF(IMDB4[[#This Row],[Duration (min)]]&lt;=120,"Medium", "Long"))</f>
        <v>Long</v>
      </c>
    </row>
    <row r="3046" spans="1:24" x14ac:dyDescent="0.25">
      <c r="A3046" s="1" t="s">
        <v>5897</v>
      </c>
      <c r="B3046" s="2">
        <v>40790</v>
      </c>
      <c r="C3046" s="30">
        <f>YEAR(IMDB4[[#This Row],[Release Date]])</f>
        <v>2011</v>
      </c>
      <c r="D3046" s="30" t="str">
        <f>FLOOR(IMDB4[[#This Row],[Year]],10)&amp;"s"</f>
        <v>2010s</v>
      </c>
      <c r="E3046" s="1" t="s">
        <v>32</v>
      </c>
      <c r="F3046" s="1" t="s">
        <v>91</v>
      </c>
      <c r="G3046" s="1" t="s">
        <v>3</v>
      </c>
      <c r="H3046" s="1" t="s">
        <v>4</v>
      </c>
      <c r="I3046" s="1" t="s">
        <v>92</v>
      </c>
      <c r="J3046" s="1" t="s">
        <v>5898</v>
      </c>
      <c r="K3046" s="1" t="s">
        <v>5899</v>
      </c>
      <c r="L3046" s="30">
        <v>581</v>
      </c>
      <c r="M3046" s="30">
        <v>2371</v>
      </c>
      <c r="N3046" s="30">
        <v>24</v>
      </c>
      <c r="O3046" s="30">
        <v>24000</v>
      </c>
      <c r="P3046" s="27">
        <v>5.8</v>
      </c>
      <c r="Q3046" s="30">
        <v>251</v>
      </c>
      <c r="R3046" s="30">
        <v>94</v>
      </c>
      <c r="S3046" s="9">
        <v>104007828</v>
      </c>
      <c r="T3046" s="9">
        <v>5000000</v>
      </c>
      <c r="U3046" s="9">
        <f>IMDB4[[#This Row],[Gross Revenue]]-IMDB4[[#This Row],[Budget]]</f>
        <v>99007828</v>
      </c>
      <c r="V3046" s="9" t="str">
        <f>IF(IMDB4[[#This Row],[Profit]]&gt;0,"Hit","Flop")</f>
        <v>Hit</v>
      </c>
      <c r="W3046" s="9" t="str" cm="1">
        <f t="array" ref="W3046">_xlfn.IFS(IMDB4[[#This Row],[IMDb Score (1-10)]]&gt;=8,"Excellent",IMDB4[[#This Row],[IMDb Score (1-10)]]&gt;=7,"Good",IMDB4[[#This Row],[IMDb Score (1-10)]]&gt;=5,"Average",TRUE,"Poor")</f>
        <v>Average</v>
      </c>
      <c r="X3046" s="9" t="str">
        <f>IF(IMDB4[[#This Row],[Duration (min)]]&lt;90,"Short",IF(IMDB4[[#This Row],[Duration (min)]]&lt;=120,"Medium", "Long"))</f>
        <v>Medium</v>
      </c>
    </row>
    <row r="3047" spans="1:24" x14ac:dyDescent="0.25">
      <c r="A3047" s="1" t="s">
        <v>630</v>
      </c>
      <c r="B3047" s="2">
        <v>31865</v>
      </c>
      <c r="C3047" s="30">
        <f>YEAR(IMDB4[[#This Row],[Release Date]])</f>
        <v>1987</v>
      </c>
      <c r="D3047" s="30" t="str">
        <f>FLOOR(IMDB4[[#This Row],[Year]],10)&amp;"s"</f>
        <v>1980s</v>
      </c>
      <c r="E3047" s="1" t="s">
        <v>32</v>
      </c>
      <c r="F3047" s="1" t="s">
        <v>77</v>
      </c>
      <c r="G3047" s="1" t="s">
        <v>3</v>
      </c>
      <c r="H3047" s="1" t="s">
        <v>4</v>
      </c>
      <c r="I3047" s="1" t="s">
        <v>92</v>
      </c>
      <c r="J3047" s="1" t="s">
        <v>129</v>
      </c>
      <c r="K3047" s="1" t="s">
        <v>631</v>
      </c>
      <c r="L3047" s="30">
        <v>581</v>
      </c>
      <c r="M3047" s="30">
        <v>2373</v>
      </c>
      <c r="N3047" s="30">
        <v>343</v>
      </c>
      <c r="O3047" s="30">
        <v>0</v>
      </c>
      <c r="P3047" s="27">
        <v>6.6</v>
      </c>
      <c r="Q3047" s="30">
        <v>120</v>
      </c>
      <c r="R3047" s="30">
        <v>101</v>
      </c>
      <c r="S3047" s="9">
        <v>38122105</v>
      </c>
      <c r="T3047" s="9">
        <v>27000000</v>
      </c>
      <c r="U3047" s="9">
        <f>IMDB4[[#This Row],[Gross Revenue]]-IMDB4[[#This Row],[Budget]]</f>
        <v>11122105</v>
      </c>
      <c r="V3047" s="9" t="str">
        <f>IF(IMDB4[[#This Row],[Profit]]&gt;0,"Hit","Flop")</f>
        <v>Hit</v>
      </c>
      <c r="W3047" s="9" t="str" cm="1">
        <f t="array" ref="W3047">_xlfn.IFS(IMDB4[[#This Row],[IMDb Score (1-10)]]&gt;=8,"Excellent",IMDB4[[#This Row],[IMDb Score (1-10)]]&gt;=7,"Good",IMDB4[[#This Row],[IMDb Score (1-10)]]&gt;=5,"Average",TRUE,"Poor")</f>
        <v>Average</v>
      </c>
      <c r="X3047" s="9" t="str">
        <f>IF(IMDB4[[#This Row],[Duration (min)]]&lt;90,"Short",IF(IMDB4[[#This Row],[Duration (min)]]&lt;=120,"Medium", "Long"))</f>
        <v>Medium</v>
      </c>
    </row>
    <row r="3048" spans="1:24" x14ac:dyDescent="0.25">
      <c r="A3048" s="1" t="s">
        <v>201</v>
      </c>
      <c r="B3048" s="2">
        <v>26885</v>
      </c>
      <c r="C3048" s="30">
        <f>YEAR(IMDB4[[#This Row],[Release Date]])</f>
        <v>1973</v>
      </c>
      <c r="D3048" s="30" t="str">
        <f>FLOOR(IMDB4[[#This Row],[Year]],10)&amp;"s"</f>
        <v>1970s</v>
      </c>
      <c r="E3048" s="1" t="s">
        <v>32</v>
      </c>
      <c r="F3048" s="1" t="s">
        <v>77</v>
      </c>
      <c r="G3048" s="1" t="s">
        <v>3</v>
      </c>
      <c r="H3048" s="1" t="s">
        <v>83</v>
      </c>
      <c r="I3048" s="1" t="s">
        <v>84</v>
      </c>
      <c r="J3048" s="1" t="s">
        <v>129</v>
      </c>
      <c r="K3048" s="1" t="s">
        <v>121</v>
      </c>
      <c r="L3048" s="30">
        <v>581</v>
      </c>
      <c r="M3048" s="30">
        <v>1865</v>
      </c>
      <c r="N3048" s="30">
        <v>82</v>
      </c>
      <c r="O3048" s="30">
        <v>0</v>
      </c>
      <c r="P3048" s="27">
        <v>6.8</v>
      </c>
      <c r="Q3048" s="30">
        <v>136</v>
      </c>
      <c r="R3048" s="30">
        <v>121</v>
      </c>
      <c r="S3048" s="9">
        <v>35400000</v>
      </c>
      <c r="T3048" s="9">
        <v>7000000</v>
      </c>
      <c r="U3048" s="9">
        <f>IMDB4[[#This Row],[Gross Revenue]]-IMDB4[[#This Row],[Budget]]</f>
        <v>28400000</v>
      </c>
      <c r="V3048" s="9" t="str">
        <f>IF(IMDB4[[#This Row],[Profit]]&gt;0,"Hit","Flop")</f>
        <v>Hit</v>
      </c>
      <c r="W3048" s="9" t="str" cm="1">
        <f t="array" ref="W3048">_xlfn.IFS(IMDB4[[#This Row],[IMDb Score (1-10)]]&gt;=8,"Excellent",IMDB4[[#This Row],[IMDb Score (1-10)]]&gt;=7,"Good",IMDB4[[#This Row],[IMDb Score (1-10)]]&gt;=5,"Average",TRUE,"Poor")</f>
        <v>Average</v>
      </c>
      <c r="X3048" s="9" t="str">
        <f>IF(IMDB4[[#This Row],[Duration (min)]]&lt;90,"Short",IF(IMDB4[[#This Row],[Duration (min)]]&lt;=120,"Medium", "Long"))</f>
        <v>Long</v>
      </c>
    </row>
    <row r="3049" spans="1:24" x14ac:dyDescent="0.25">
      <c r="A3049" s="1" t="s">
        <v>128</v>
      </c>
      <c r="B3049" s="2">
        <v>23476</v>
      </c>
      <c r="C3049" s="30">
        <f>YEAR(IMDB4[[#This Row],[Release Date]])</f>
        <v>1964</v>
      </c>
      <c r="D3049" s="30" t="str">
        <f>FLOOR(IMDB4[[#This Row],[Year]],10)&amp;"s"</f>
        <v>1960s</v>
      </c>
      <c r="E3049" s="1" t="s">
        <v>1</v>
      </c>
      <c r="F3049" s="1" t="s">
        <v>9</v>
      </c>
      <c r="G3049" s="1" t="s">
        <v>3</v>
      </c>
      <c r="H3049" s="1" t="s">
        <v>4</v>
      </c>
      <c r="I3049" s="1" t="s">
        <v>5</v>
      </c>
      <c r="J3049" s="1" t="s">
        <v>129</v>
      </c>
      <c r="K3049" s="1" t="s">
        <v>130</v>
      </c>
      <c r="L3049" s="30">
        <v>581</v>
      </c>
      <c r="M3049" s="30">
        <v>835</v>
      </c>
      <c r="N3049" s="30">
        <v>0</v>
      </c>
      <c r="O3049" s="30">
        <v>363</v>
      </c>
      <c r="P3049" s="27">
        <v>8.1</v>
      </c>
      <c r="Q3049" s="30">
        <v>24</v>
      </c>
      <c r="R3049" s="30">
        <v>95</v>
      </c>
      <c r="S3049" s="9">
        <v>12438</v>
      </c>
      <c r="T3049" s="9">
        <v>160000</v>
      </c>
      <c r="U3049" s="9">
        <f>IMDB4[[#This Row],[Gross Revenue]]-IMDB4[[#This Row],[Budget]]</f>
        <v>-147562</v>
      </c>
      <c r="V3049" s="9" t="str">
        <f>IF(IMDB4[[#This Row],[Profit]]&gt;0,"Hit","Flop")</f>
        <v>Flop</v>
      </c>
      <c r="W3049" s="9" t="str" cm="1">
        <f t="array" ref="W3049">_xlfn.IFS(IMDB4[[#This Row],[IMDb Score (1-10)]]&gt;=8,"Excellent",IMDB4[[#This Row],[IMDb Score (1-10)]]&gt;=7,"Good",IMDB4[[#This Row],[IMDb Score (1-10)]]&gt;=5,"Average",TRUE,"Poor")</f>
        <v>Excellent</v>
      </c>
      <c r="X3049" s="9" t="str">
        <f>IF(IMDB4[[#This Row],[Duration (min)]]&lt;90,"Short",IF(IMDB4[[#This Row],[Duration (min)]]&lt;=120,"Medium", "Long"))</f>
        <v>Medium</v>
      </c>
    </row>
    <row r="3050" spans="1:24" x14ac:dyDescent="0.25">
      <c r="A3050" s="1" t="s">
        <v>972</v>
      </c>
      <c r="B3050" s="2">
        <v>34139</v>
      </c>
      <c r="C3050" s="30">
        <f>YEAR(IMDB4[[#This Row],[Release Date]])</f>
        <v>1993</v>
      </c>
      <c r="D3050" s="30" t="str">
        <f>FLOOR(IMDB4[[#This Row],[Year]],10)&amp;"s"</f>
        <v>1990s</v>
      </c>
      <c r="E3050" s="1" t="s">
        <v>32</v>
      </c>
      <c r="F3050" s="1" t="s">
        <v>20</v>
      </c>
      <c r="G3050" s="1" t="s">
        <v>3</v>
      </c>
      <c r="H3050" s="1" t="s">
        <v>4</v>
      </c>
      <c r="I3050" s="1" t="s">
        <v>84</v>
      </c>
      <c r="J3050" s="1" t="s">
        <v>973</v>
      </c>
      <c r="K3050" s="1" t="s">
        <v>974</v>
      </c>
      <c r="L3050" s="30">
        <v>580</v>
      </c>
      <c r="M3050" s="30">
        <v>1275</v>
      </c>
      <c r="N3050" s="30">
        <v>197</v>
      </c>
      <c r="O3050" s="30">
        <v>16000</v>
      </c>
      <c r="P3050" s="27">
        <v>6.7</v>
      </c>
      <c r="Q3050" s="30">
        <v>36</v>
      </c>
      <c r="R3050" s="30">
        <v>96</v>
      </c>
      <c r="S3050" s="9">
        <v>39514713</v>
      </c>
      <c r="T3050" s="9">
        <v>28000000</v>
      </c>
      <c r="U3050" s="9">
        <f>IMDB4[[#This Row],[Gross Revenue]]-IMDB4[[#This Row],[Budget]]</f>
        <v>11514713</v>
      </c>
      <c r="V3050" s="9" t="str">
        <f>IF(IMDB4[[#This Row],[Profit]]&gt;0,"Hit","Flop")</f>
        <v>Hit</v>
      </c>
      <c r="W3050" s="9" t="str" cm="1">
        <f t="array" ref="W3050">_xlfn.IFS(IMDB4[[#This Row],[IMDb Score (1-10)]]&gt;=8,"Excellent",IMDB4[[#This Row],[IMDb Score (1-10)]]&gt;=7,"Good",IMDB4[[#This Row],[IMDb Score (1-10)]]&gt;=5,"Average",TRUE,"Poor")</f>
        <v>Average</v>
      </c>
      <c r="X3050" s="9" t="str">
        <f>IF(IMDB4[[#This Row],[Duration (min)]]&lt;90,"Short",IF(IMDB4[[#This Row],[Duration (min)]]&lt;=120,"Medium", "Long"))</f>
        <v>Medium</v>
      </c>
    </row>
    <row r="3051" spans="1:24" x14ac:dyDescent="0.25">
      <c r="A3051" s="1" t="s">
        <v>2316</v>
      </c>
      <c r="B3051" s="2">
        <v>36735</v>
      </c>
      <c r="C3051" s="30">
        <f>YEAR(IMDB4[[#This Row],[Release Date]])</f>
        <v>2000</v>
      </c>
      <c r="D3051" s="30" t="str">
        <f>FLOOR(IMDB4[[#This Row],[Year]],10)&amp;"s"</f>
        <v>2000s</v>
      </c>
      <c r="E3051" s="1" t="s">
        <v>32</v>
      </c>
      <c r="F3051" s="1" t="s">
        <v>40</v>
      </c>
      <c r="G3051" s="1" t="s">
        <v>3</v>
      </c>
      <c r="H3051" s="1" t="s">
        <v>83</v>
      </c>
      <c r="I3051" s="1" t="s">
        <v>28</v>
      </c>
      <c r="J3051" s="1" t="s">
        <v>2317</v>
      </c>
      <c r="K3051" s="1" t="s">
        <v>2318</v>
      </c>
      <c r="L3051" s="30">
        <v>579</v>
      </c>
      <c r="M3051" s="30">
        <v>1817</v>
      </c>
      <c r="N3051" s="30">
        <v>91</v>
      </c>
      <c r="O3051" s="30">
        <v>0</v>
      </c>
      <c r="P3051" s="27">
        <v>7</v>
      </c>
      <c r="Q3051" s="30">
        <v>187</v>
      </c>
      <c r="R3051" s="30">
        <v>84</v>
      </c>
      <c r="S3051" s="9">
        <v>106793915</v>
      </c>
      <c r="T3051" s="9">
        <v>45000000</v>
      </c>
      <c r="U3051" s="9">
        <f>IMDB4[[#This Row],[Gross Revenue]]-IMDB4[[#This Row],[Budget]]</f>
        <v>61793915</v>
      </c>
      <c r="V3051" s="9" t="str">
        <f>IF(IMDB4[[#This Row],[Profit]]&gt;0,"Hit","Flop")</f>
        <v>Hit</v>
      </c>
      <c r="W3051" s="9" t="str" cm="1">
        <f t="array" ref="W3051">_xlfn.IFS(IMDB4[[#This Row],[IMDb Score (1-10)]]&gt;=8,"Excellent",IMDB4[[#This Row],[IMDb Score (1-10)]]&gt;=7,"Good",IMDB4[[#This Row],[IMDb Score (1-10)]]&gt;=5,"Average",TRUE,"Poor")</f>
        <v>Good</v>
      </c>
      <c r="X3051" s="9" t="str">
        <f>IF(IMDB4[[#This Row],[Duration (min)]]&lt;90,"Short",IF(IMDB4[[#This Row],[Duration (min)]]&lt;=120,"Medium", "Long"))</f>
        <v>Short</v>
      </c>
    </row>
    <row r="3052" spans="1:24" x14ac:dyDescent="0.25">
      <c r="A3052" s="1" t="s">
        <v>5368</v>
      </c>
      <c r="B3052" s="2">
        <v>40127</v>
      </c>
      <c r="C3052" s="30">
        <f>YEAR(IMDB4[[#This Row],[Release Date]])</f>
        <v>2009</v>
      </c>
      <c r="D3052" s="30" t="str">
        <f>FLOOR(IMDB4[[#This Row],[Year]],10)&amp;"s"</f>
        <v>2000s</v>
      </c>
      <c r="E3052" s="1" t="s">
        <v>32</v>
      </c>
      <c r="F3052" s="1" t="s">
        <v>20</v>
      </c>
      <c r="G3052" s="1" t="s">
        <v>3</v>
      </c>
      <c r="H3052" s="1" t="s">
        <v>4</v>
      </c>
      <c r="I3052" s="1" t="s">
        <v>92</v>
      </c>
      <c r="J3052" s="1" t="s">
        <v>2317</v>
      </c>
      <c r="K3052" s="1" t="s">
        <v>1246</v>
      </c>
      <c r="L3052" s="30">
        <v>579</v>
      </c>
      <c r="M3052" s="30">
        <v>1500</v>
      </c>
      <c r="N3052" s="30">
        <v>0</v>
      </c>
      <c r="O3052" s="30">
        <v>0</v>
      </c>
      <c r="P3052" s="27">
        <v>6.7</v>
      </c>
      <c r="Q3052" s="30">
        <v>210</v>
      </c>
      <c r="R3052" s="30">
        <v>120</v>
      </c>
      <c r="S3052" s="9">
        <v>7443007</v>
      </c>
      <c r="T3052" s="9">
        <v>30000000</v>
      </c>
      <c r="U3052" s="9">
        <f>IMDB4[[#This Row],[Gross Revenue]]-IMDB4[[#This Row],[Budget]]</f>
        <v>-22556993</v>
      </c>
      <c r="V3052" s="9" t="str">
        <f>IF(IMDB4[[#This Row],[Profit]]&gt;0,"Hit","Flop")</f>
        <v>Flop</v>
      </c>
      <c r="W3052" s="9" t="str" cm="1">
        <f t="array" ref="W3052">_xlfn.IFS(IMDB4[[#This Row],[IMDb Score (1-10)]]&gt;=8,"Excellent",IMDB4[[#This Row],[IMDb Score (1-10)]]&gt;=7,"Good",IMDB4[[#This Row],[IMDb Score (1-10)]]&gt;=5,"Average",TRUE,"Poor")</f>
        <v>Average</v>
      </c>
      <c r="X3052" s="9" t="str">
        <f>IF(IMDB4[[#This Row],[Duration (min)]]&lt;90,"Short",IF(IMDB4[[#This Row],[Duration (min)]]&lt;=120,"Medium", "Long"))</f>
        <v>Medium</v>
      </c>
    </row>
    <row r="3053" spans="1:24" x14ac:dyDescent="0.25">
      <c r="A3053" s="1" t="s">
        <v>2617</v>
      </c>
      <c r="B3053" s="2">
        <v>37231</v>
      </c>
      <c r="C3053" s="30">
        <f>YEAR(IMDB4[[#This Row],[Release Date]])</f>
        <v>2001</v>
      </c>
      <c r="D3053" s="30" t="str">
        <f>FLOOR(IMDB4[[#This Row],[Year]],10)&amp;"s"</f>
        <v>2000s</v>
      </c>
      <c r="E3053" s="1" t="s">
        <v>32</v>
      </c>
      <c r="F3053" s="1" t="s">
        <v>77</v>
      </c>
      <c r="G3053" s="1" t="s">
        <v>3</v>
      </c>
      <c r="H3053" s="1" t="s">
        <v>4</v>
      </c>
      <c r="I3053" s="1" t="s">
        <v>132</v>
      </c>
      <c r="J3053" s="1" t="s">
        <v>2618</v>
      </c>
      <c r="K3053" s="1" t="s">
        <v>2619</v>
      </c>
      <c r="L3053" s="30">
        <v>578</v>
      </c>
      <c r="M3053" s="30">
        <v>2544</v>
      </c>
      <c r="N3053" s="30">
        <v>212</v>
      </c>
      <c r="O3053" s="30">
        <v>0</v>
      </c>
      <c r="P3053" s="27">
        <v>6.4</v>
      </c>
      <c r="Q3053" s="30">
        <v>131</v>
      </c>
      <c r="R3053" s="30">
        <v>106</v>
      </c>
      <c r="S3053" s="9">
        <v>59068786</v>
      </c>
      <c r="T3053" s="9">
        <v>40000000</v>
      </c>
      <c r="U3053" s="9">
        <f>IMDB4[[#This Row],[Gross Revenue]]-IMDB4[[#This Row],[Budget]]</f>
        <v>19068786</v>
      </c>
      <c r="V3053" s="9" t="str">
        <f>IF(IMDB4[[#This Row],[Profit]]&gt;0,"Hit","Flop")</f>
        <v>Hit</v>
      </c>
      <c r="W3053" s="9" t="str" cm="1">
        <f t="array" ref="W3053">_xlfn.IFS(IMDB4[[#This Row],[IMDb Score (1-10)]]&gt;=8,"Excellent",IMDB4[[#This Row],[IMDb Score (1-10)]]&gt;=7,"Good",IMDB4[[#This Row],[IMDb Score (1-10)]]&gt;=5,"Average",TRUE,"Poor")</f>
        <v>Average</v>
      </c>
      <c r="X3053" s="9" t="str">
        <f>IF(IMDB4[[#This Row],[Duration (min)]]&lt;90,"Short",IF(IMDB4[[#This Row],[Duration (min)]]&lt;=120,"Medium", "Long"))</f>
        <v>Medium</v>
      </c>
    </row>
    <row r="3054" spans="1:24" x14ac:dyDescent="0.25">
      <c r="A3054" s="1" t="s">
        <v>1482</v>
      </c>
      <c r="B3054" s="2">
        <v>35569</v>
      </c>
      <c r="C3054" s="30">
        <f>YEAR(IMDB4[[#This Row],[Release Date]])</f>
        <v>1997</v>
      </c>
      <c r="D3054" s="30" t="str">
        <f>FLOOR(IMDB4[[#This Row],[Year]],10)&amp;"s"</f>
        <v>1990s</v>
      </c>
      <c r="E3054" s="1" t="s">
        <v>32</v>
      </c>
      <c r="F3054" s="1" t="s">
        <v>20</v>
      </c>
      <c r="G3054" s="1" t="s">
        <v>3</v>
      </c>
      <c r="H3054" s="1" t="s">
        <v>4</v>
      </c>
      <c r="I3054" s="1" t="s">
        <v>92</v>
      </c>
      <c r="J3054" s="1" t="s">
        <v>1483</v>
      </c>
      <c r="K3054" s="1" t="s">
        <v>1484</v>
      </c>
      <c r="L3054" s="30">
        <v>578</v>
      </c>
      <c r="M3054" s="30">
        <v>1363</v>
      </c>
      <c r="N3054" s="30">
        <v>45</v>
      </c>
      <c r="O3054" s="30">
        <v>417</v>
      </c>
      <c r="P3054" s="27">
        <v>5.3</v>
      </c>
      <c r="Q3054" s="30">
        <v>30</v>
      </c>
      <c r="R3054" s="30">
        <v>95</v>
      </c>
      <c r="S3054" s="9">
        <v>3559990</v>
      </c>
      <c r="T3054" s="9">
        <v>3000000</v>
      </c>
      <c r="U3054" s="9">
        <f>IMDB4[[#This Row],[Gross Revenue]]-IMDB4[[#This Row],[Budget]]</f>
        <v>559990</v>
      </c>
      <c r="V3054" s="9" t="str">
        <f>IF(IMDB4[[#This Row],[Profit]]&gt;0,"Hit","Flop")</f>
        <v>Hit</v>
      </c>
      <c r="W3054" s="9" t="str" cm="1">
        <f t="array" ref="W3054">_xlfn.IFS(IMDB4[[#This Row],[IMDb Score (1-10)]]&gt;=8,"Excellent",IMDB4[[#This Row],[IMDb Score (1-10)]]&gt;=7,"Good",IMDB4[[#This Row],[IMDb Score (1-10)]]&gt;=5,"Average",TRUE,"Poor")</f>
        <v>Average</v>
      </c>
      <c r="X3054" s="9" t="str">
        <f>IF(IMDB4[[#This Row],[Duration (min)]]&lt;90,"Short",IF(IMDB4[[#This Row],[Duration (min)]]&lt;=120,"Medium", "Long"))</f>
        <v>Medium</v>
      </c>
    </row>
    <row r="3055" spans="1:24" x14ac:dyDescent="0.25">
      <c r="A3055" s="1" t="s">
        <v>6599</v>
      </c>
      <c r="B3055" s="2">
        <v>41802</v>
      </c>
      <c r="C3055" s="30">
        <f>YEAR(IMDB4[[#This Row],[Release Date]])</f>
        <v>2014</v>
      </c>
      <c r="D3055" s="30" t="str">
        <f>FLOOR(IMDB4[[#This Row],[Year]],10)&amp;"s"</f>
        <v>2010s</v>
      </c>
      <c r="E3055" s="1" t="s">
        <v>32</v>
      </c>
      <c r="F3055" s="1" t="s">
        <v>9</v>
      </c>
      <c r="G3055" s="1" t="s">
        <v>3</v>
      </c>
      <c r="H3055" s="1" t="s">
        <v>4</v>
      </c>
      <c r="I3055" s="1" t="s">
        <v>132</v>
      </c>
      <c r="J3055" s="1" t="s">
        <v>2618</v>
      </c>
      <c r="K3055" s="1" t="s">
        <v>6600</v>
      </c>
      <c r="L3055" s="30">
        <v>578</v>
      </c>
      <c r="M3055" s="30">
        <v>3382</v>
      </c>
      <c r="N3055" s="30">
        <v>0</v>
      </c>
      <c r="O3055" s="30">
        <v>0</v>
      </c>
      <c r="P3055" s="27">
        <v>4.4000000000000004</v>
      </c>
      <c r="Q3055" s="30">
        <v>12</v>
      </c>
      <c r="R3055" s="30">
        <v>99</v>
      </c>
      <c r="S3055" s="9">
        <v>830210</v>
      </c>
      <c r="T3055" s="9">
        <v>5000000</v>
      </c>
      <c r="U3055" s="9">
        <f>IMDB4[[#This Row],[Gross Revenue]]-IMDB4[[#This Row],[Budget]]</f>
        <v>-4169790</v>
      </c>
      <c r="V3055" s="9" t="str">
        <f>IF(IMDB4[[#This Row],[Profit]]&gt;0,"Hit","Flop")</f>
        <v>Flop</v>
      </c>
      <c r="W3055" s="9" t="str" cm="1">
        <f t="array" ref="W3055">_xlfn.IFS(IMDB4[[#This Row],[IMDb Score (1-10)]]&gt;=8,"Excellent",IMDB4[[#This Row],[IMDb Score (1-10)]]&gt;=7,"Good",IMDB4[[#This Row],[IMDb Score (1-10)]]&gt;=5,"Average",TRUE,"Poor")</f>
        <v>Poor</v>
      </c>
      <c r="X3055" s="9" t="str">
        <f>IF(IMDB4[[#This Row],[Duration (min)]]&lt;90,"Short",IF(IMDB4[[#This Row],[Duration (min)]]&lt;=120,"Medium", "Long"))</f>
        <v>Medium</v>
      </c>
    </row>
    <row r="3056" spans="1:24" x14ac:dyDescent="0.25">
      <c r="A3056" s="1" t="s">
        <v>1714</v>
      </c>
      <c r="B3056" s="2">
        <v>35958</v>
      </c>
      <c r="C3056" s="30">
        <f>YEAR(IMDB4[[#This Row],[Release Date]])</f>
        <v>1998</v>
      </c>
      <c r="D3056" s="30" t="str">
        <f>FLOOR(IMDB4[[#This Row],[Year]],10)&amp;"s"</f>
        <v>1990s</v>
      </c>
      <c r="E3056" s="1" t="s">
        <v>32</v>
      </c>
      <c r="F3056" s="1" t="s">
        <v>20</v>
      </c>
      <c r="G3056" s="1" t="s">
        <v>3</v>
      </c>
      <c r="H3056" s="1" t="s">
        <v>83</v>
      </c>
      <c r="I3056" s="1" t="s">
        <v>92</v>
      </c>
      <c r="J3056" s="1" t="s">
        <v>1715</v>
      </c>
      <c r="K3056" s="1" t="s">
        <v>1716</v>
      </c>
      <c r="L3056" s="30">
        <v>578</v>
      </c>
      <c r="M3056" s="30">
        <v>643</v>
      </c>
      <c r="N3056" s="30">
        <v>12</v>
      </c>
      <c r="O3056" s="30">
        <v>108</v>
      </c>
      <c r="P3056" s="27">
        <v>5.9</v>
      </c>
      <c r="Q3056" s="30">
        <v>31</v>
      </c>
      <c r="R3056" s="30">
        <v>93</v>
      </c>
      <c r="S3056" s="9">
        <v>64359</v>
      </c>
      <c r="T3056" s="9">
        <v>2500000</v>
      </c>
      <c r="U3056" s="9">
        <f>IMDB4[[#This Row],[Gross Revenue]]-IMDB4[[#This Row],[Budget]]</f>
        <v>-2435641</v>
      </c>
      <c r="V3056" s="9" t="str">
        <f>IF(IMDB4[[#This Row],[Profit]]&gt;0,"Hit","Flop")</f>
        <v>Flop</v>
      </c>
      <c r="W3056" s="9" t="str" cm="1">
        <f t="array" ref="W3056">_xlfn.IFS(IMDB4[[#This Row],[IMDb Score (1-10)]]&gt;=8,"Excellent",IMDB4[[#This Row],[IMDb Score (1-10)]]&gt;=7,"Good",IMDB4[[#This Row],[IMDb Score (1-10)]]&gt;=5,"Average",TRUE,"Poor")</f>
        <v>Average</v>
      </c>
      <c r="X3056" s="9" t="str">
        <f>IF(IMDB4[[#This Row],[Duration (min)]]&lt;90,"Short",IF(IMDB4[[#This Row],[Duration (min)]]&lt;=120,"Medium", "Long"))</f>
        <v>Medium</v>
      </c>
    </row>
    <row r="3057" spans="1:24" x14ac:dyDescent="0.25">
      <c r="A3057" s="1" t="s">
        <v>2199</v>
      </c>
      <c r="B3057" s="2">
        <v>36402</v>
      </c>
      <c r="C3057" s="30">
        <f>YEAR(IMDB4[[#This Row],[Release Date]])</f>
        <v>1999</v>
      </c>
      <c r="D3057" s="30" t="str">
        <f>FLOOR(IMDB4[[#This Row],[Year]],10)&amp;"s"</f>
        <v>1990s</v>
      </c>
      <c r="E3057" s="1" t="s">
        <v>32</v>
      </c>
      <c r="F3057" s="1" t="s">
        <v>9</v>
      </c>
      <c r="G3057" s="1" t="s">
        <v>3</v>
      </c>
      <c r="H3057" s="1" t="s">
        <v>4</v>
      </c>
      <c r="I3057" s="1" t="s">
        <v>92</v>
      </c>
      <c r="J3057" s="1" t="s">
        <v>2200</v>
      </c>
      <c r="K3057" s="1" t="s">
        <v>1529</v>
      </c>
      <c r="L3057" s="30">
        <v>577</v>
      </c>
      <c r="M3057" s="30">
        <v>2321</v>
      </c>
      <c r="N3057" s="30">
        <v>165</v>
      </c>
      <c r="O3057" s="30">
        <v>885</v>
      </c>
      <c r="P3057" s="27">
        <v>6.3</v>
      </c>
      <c r="Q3057" s="30">
        <v>113</v>
      </c>
      <c r="R3057" s="30">
        <v>116</v>
      </c>
      <c r="S3057" s="9">
        <v>102678089</v>
      </c>
      <c r="T3057" s="9">
        <v>95000000</v>
      </c>
      <c r="U3057" s="9">
        <f>IMDB4[[#This Row],[Gross Revenue]]-IMDB4[[#This Row],[Budget]]</f>
        <v>7678089</v>
      </c>
      <c r="V3057" s="9" t="str">
        <f>IF(IMDB4[[#This Row],[Profit]]&gt;0,"Hit","Flop")</f>
        <v>Hit</v>
      </c>
      <c r="W3057" s="9" t="str" cm="1">
        <f t="array" ref="W3057">_xlfn.IFS(IMDB4[[#This Row],[IMDb Score (1-10)]]&gt;=8,"Excellent",IMDB4[[#This Row],[IMDb Score (1-10)]]&gt;=7,"Good",IMDB4[[#This Row],[IMDb Score (1-10)]]&gt;=5,"Average",TRUE,"Poor")</f>
        <v>Average</v>
      </c>
      <c r="X3057" s="9" t="str">
        <f>IF(IMDB4[[#This Row],[Duration (min)]]&lt;90,"Short",IF(IMDB4[[#This Row],[Duration (min)]]&lt;=120,"Medium", "Long"))</f>
        <v>Medium</v>
      </c>
    </row>
    <row r="3058" spans="1:24" x14ac:dyDescent="0.25">
      <c r="A3058" s="1" t="s">
        <v>3309</v>
      </c>
      <c r="B3058" s="2">
        <v>37839</v>
      </c>
      <c r="C3058" s="30">
        <f>YEAR(IMDB4[[#This Row],[Release Date]])</f>
        <v>2003</v>
      </c>
      <c r="D3058" s="30" t="str">
        <f>FLOOR(IMDB4[[#This Row],[Year]],10)&amp;"s"</f>
        <v>2000s</v>
      </c>
      <c r="E3058" s="1" t="s">
        <v>32</v>
      </c>
      <c r="F3058" s="1" t="s">
        <v>20</v>
      </c>
      <c r="G3058" s="1" t="s">
        <v>3</v>
      </c>
      <c r="H3058" s="1" t="s">
        <v>4</v>
      </c>
      <c r="I3058" s="1" t="s">
        <v>132</v>
      </c>
      <c r="J3058" s="1" t="s">
        <v>3310</v>
      </c>
      <c r="K3058" s="1" t="s">
        <v>3311</v>
      </c>
      <c r="L3058" s="30">
        <v>577</v>
      </c>
      <c r="M3058" s="30">
        <v>1653</v>
      </c>
      <c r="N3058" s="30">
        <v>14</v>
      </c>
      <c r="O3058" s="30">
        <v>1000</v>
      </c>
      <c r="P3058" s="27">
        <v>3.4</v>
      </c>
      <c r="Q3058" s="30">
        <v>85</v>
      </c>
      <c r="R3058" s="30">
        <v>85</v>
      </c>
      <c r="S3058" s="9">
        <v>26096584</v>
      </c>
      <c r="T3058" s="9">
        <v>19000000</v>
      </c>
      <c r="U3058" s="9">
        <f>IMDB4[[#This Row],[Gross Revenue]]-IMDB4[[#This Row],[Budget]]</f>
        <v>7096584</v>
      </c>
      <c r="V3058" s="9" t="str">
        <f>IF(IMDB4[[#This Row],[Profit]]&gt;0,"Hit","Flop")</f>
        <v>Hit</v>
      </c>
      <c r="W3058" s="9" t="str" cm="1">
        <f t="array" ref="W3058">_xlfn.IFS(IMDB4[[#This Row],[IMDb Score (1-10)]]&gt;=8,"Excellent",IMDB4[[#This Row],[IMDb Score (1-10)]]&gt;=7,"Good",IMDB4[[#This Row],[IMDb Score (1-10)]]&gt;=5,"Average",TRUE,"Poor")</f>
        <v>Poor</v>
      </c>
      <c r="X3058" s="9" t="str">
        <f>IF(IMDB4[[#This Row],[Duration (min)]]&lt;90,"Short",IF(IMDB4[[#This Row],[Duration (min)]]&lt;=120,"Medium", "Long"))</f>
        <v>Short</v>
      </c>
    </row>
    <row r="3059" spans="1:24" x14ac:dyDescent="0.25">
      <c r="A3059" s="1" t="s">
        <v>5410</v>
      </c>
      <c r="B3059" s="2">
        <v>39904</v>
      </c>
      <c r="C3059" s="30">
        <f>YEAR(IMDB4[[#This Row],[Release Date]])</f>
        <v>2009</v>
      </c>
      <c r="D3059" s="30" t="str">
        <f>FLOOR(IMDB4[[#This Row],[Year]],10)&amp;"s"</f>
        <v>2000s</v>
      </c>
      <c r="E3059" s="1" t="s">
        <v>32</v>
      </c>
      <c r="F3059" s="1" t="s">
        <v>61</v>
      </c>
      <c r="G3059" s="1" t="s">
        <v>3</v>
      </c>
      <c r="H3059" s="1" t="s">
        <v>11</v>
      </c>
      <c r="I3059" s="1" t="s">
        <v>92</v>
      </c>
      <c r="J3059" s="1" t="s">
        <v>5411</v>
      </c>
      <c r="K3059" s="1" t="s">
        <v>3195</v>
      </c>
      <c r="L3059" s="30">
        <v>577</v>
      </c>
      <c r="M3059" s="30">
        <v>1341</v>
      </c>
      <c r="N3059" s="30">
        <v>97</v>
      </c>
      <c r="O3059" s="30">
        <v>0</v>
      </c>
      <c r="P3059" s="27">
        <v>7</v>
      </c>
      <c r="Q3059" s="30">
        <v>184</v>
      </c>
      <c r="R3059" s="30">
        <v>112</v>
      </c>
      <c r="S3059" s="9">
        <v>6615578</v>
      </c>
      <c r="T3059" s="9">
        <v>13000000</v>
      </c>
      <c r="U3059" s="9">
        <f>IMDB4[[#This Row],[Gross Revenue]]-IMDB4[[#This Row],[Budget]]</f>
        <v>-6384422</v>
      </c>
      <c r="V3059" s="9" t="str">
        <f>IF(IMDB4[[#This Row],[Profit]]&gt;0,"Hit","Flop")</f>
        <v>Flop</v>
      </c>
      <c r="W3059" s="9" t="str" cm="1">
        <f t="array" ref="W3059">_xlfn.IFS(IMDB4[[#This Row],[IMDb Score (1-10)]]&gt;=8,"Excellent",IMDB4[[#This Row],[IMDb Score (1-10)]]&gt;=7,"Good",IMDB4[[#This Row],[IMDb Score (1-10)]]&gt;=5,"Average",TRUE,"Poor")</f>
        <v>Good</v>
      </c>
      <c r="X3059" s="9" t="str">
        <f>IF(IMDB4[[#This Row],[Duration (min)]]&lt;90,"Short",IF(IMDB4[[#This Row],[Duration (min)]]&lt;=120,"Medium", "Long"))</f>
        <v>Medium</v>
      </c>
    </row>
    <row r="3060" spans="1:24" x14ac:dyDescent="0.25">
      <c r="A3060" s="1" t="s">
        <v>6472</v>
      </c>
      <c r="B3060" s="2">
        <v>41446</v>
      </c>
      <c r="C3060" s="30">
        <f>YEAR(IMDB4[[#This Row],[Release Date]])</f>
        <v>2013</v>
      </c>
      <c r="D3060" s="30" t="str">
        <f>FLOOR(IMDB4[[#This Row],[Year]],10)&amp;"s"</f>
        <v>2010s</v>
      </c>
      <c r="E3060" s="1" t="s">
        <v>32</v>
      </c>
      <c r="F3060" s="1" t="s">
        <v>9</v>
      </c>
      <c r="G3060" s="1" t="s">
        <v>3</v>
      </c>
      <c r="H3060" s="1" t="s">
        <v>4</v>
      </c>
      <c r="I3060" s="1" t="s">
        <v>132</v>
      </c>
      <c r="J3060" s="1" t="s">
        <v>6473</v>
      </c>
      <c r="K3060" s="1" t="s">
        <v>1049</v>
      </c>
      <c r="L3060" s="30">
        <v>576</v>
      </c>
      <c r="M3060" s="30">
        <v>1554</v>
      </c>
      <c r="N3060" s="30">
        <v>529</v>
      </c>
      <c r="O3060" s="30">
        <v>23000</v>
      </c>
      <c r="P3060" s="27">
        <v>6.7</v>
      </c>
      <c r="Q3060" s="30">
        <v>184</v>
      </c>
      <c r="R3060" s="30">
        <v>115</v>
      </c>
      <c r="S3060" s="9">
        <v>71346930</v>
      </c>
      <c r="T3060" s="9">
        <v>28000000</v>
      </c>
      <c r="U3060" s="9">
        <f>IMDB4[[#This Row],[Gross Revenue]]-IMDB4[[#This Row],[Budget]]</f>
        <v>43346930</v>
      </c>
      <c r="V3060" s="9" t="str">
        <f>IF(IMDB4[[#This Row],[Profit]]&gt;0,"Hit","Flop")</f>
        <v>Hit</v>
      </c>
      <c r="W3060" s="9" t="str" cm="1">
        <f t="array" ref="W3060">_xlfn.IFS(IMDB4[[#This Row],[IMDb Score (1-10)]]&gt;=8,"Excellent",IMDB4[[#This Row],[IMDb Score (1-10)]]&gt;=7,"Good",IMDB4[[#This Row],[IMDb Score (1-10)]]&gt;=5,"Average",TRUE,"Poor")</f>
        <v>Average</v>
      </c>
      <c r="X3060" s="9" t="str">
        <f>IF(IMDB4[[#This Row],[Duration (min)]]&lt;90,"Short",IF(IMDB4[[#This Row],[Duration (min)]]&lt;=120,"Medium", "Long"))</f>
        <v>Medium</v>
      </c>
    </row>
    <row r="3061" spans="1:24" x14ac:dyDescent="0.25">
      <c r="A3061" s="1" t="s">
        <v>6768</v>
      </c>
      <c r="B3061" s="2">
        <v>41941</v>
      </c>
      <c r="C3061" s="30">
        <f>YEAR(IMDB4[[#This Row],[Release Date]])</f>
        <v>2014</v>
      </c>
      <c r="D3061" s="30" t="str">
        <f>FLOOR(IMDB4[[#This Row],[Year]],10)&amp;"s"</f>
        <v>2010s</v>
      </c>
      <c r="E3061" s="1" t="s">
        <v>32</v>
      </c>
      <c r="F3061" s="1" t="s">
        <v>77</v>
      </c>
      <c r="G3061" s="1" t="s">
        <v>3</v>
      </c>
      <c r="H3061" s="1" t="s">
        <v>4</v>
      </c>
      <c r="I3061" s="1" t="s">
        <v>132</v>
      </c>
      <c r="J3061" s="1" t="s">
        <v>6769</v>
      </c>
      <c r="K3061" s="1" t="s">
        <v>609</v>
      </c>
      <c r="L3061" s="30">
        <v>576</v>
      </c>
      <c r="M3061" s="30">
        <v>1520</v>
      </c>
      <c r="N3061" s="30">
        <v>212</v>
      </c>
      <c r="O3061" s="30">
        <v>12000</v>
      </c>
      <c r="P3061" s="27">
        <v>4.2</v>
      </c>
      <c r="Q3061" s="30">
        <v>156</v>
      </c>
      <c r="R3061" s="30">
        <v>99</v>
      </c>
      <c r="S3061" s="9">
        <v>18821279</v>
      </c>
      <c r="T3061" s="9">
        <v>70000000</v>
      </c>
      <c r="U3061" s="9">
        <f>IMDB4[[#This Row],[Gross Revenue]]-IMDB4[[#This Row],[Budget]]</f>
        <v>-51178721</v>
      </c>
      <c r="V3061" s="9" t="str">
        <f>IF(IMDB4[[#This Row],[Profit]]&gt;0,"Hit","Flop")</f>
        <v>Flop</v>
      </c>
      <c r="W3061" s="9" t="str" cm="1">
        <f t="array" ref="W3061">_xlfn.IFS(IMDB4[[#This Row],[IMDb Score (1-10)]]&gt;=8,"Excellent",IMDB4[[#This Row],[IMDb Score (1-10)]]&gt;=7,"Good",IMDB4[[#This Row],[IMDb Score (1-10)]]&gt;=5,"Average",TRUE,"Poor")</f>
        <v>Poor</v>
      </c>
      <c r="X3061" s="9" t="str">
        <f>IF(IMDB4[[#This Row],[Duration (min)]]&lt;90,"Short",IF(IMDB4[[#This Row],[Duration (min)]]&lt;=120,"Medium", "Long"))</f>
        <v>Medium</v>
      </c>
    </row>
    <row r="3062" spans="1:24" x14ac:dyDescent="0.25">
      <c r="A3062" s="1" t="s">
        <v>3601</v>
      </c>
      <c r="B3062" s="2">
        <v>38290</v>
      </c>
      <c r="C3062" s="30">
        <f>YEAR(IMDB4[[#This Row],[Release Date]])</f>
        <v>2004</v>
      </c>
      <c r="D3062" s="30" t="str">
        <f>FLOOR(IMDB4[[#This Row],[Year]],10)&amp;"s"</f>
        <v>2000s</v>
      </c>
      <c r="E3062" s="1" t="s">
        <v>32</v>
      </c>
      <c r="F3062" s="1" t="s">
        <v>9</v>
      </c>
      <c r="G3062" s="1" t="s">
        <v>160</v>
      </c>
      <c r="H3062" s="1" t="s">
        <v>161</v>
      </c>
      <c r="I3062" s="1" t="s">
        <v>92</v>
      </c>
      <c r="J3062" s="1" t="s">
        <v>3602</v>
      </c>
      <c r="K3062" s="1" t="s">
        <v>3603</v>
      </c>
      <c r="L3062" s="30">
        <v>576</v>
      </c>
      <c r="M3062" s="30">
        <v>776</v>
      </c>
      <c r="N3062" s="30">
        <v>107</v>
      </c>
      <c r="O3062" s="30">
        <v>171</v>
      </c>
      <c r="P3062" s="27">
        <v>6.9</v>
      </c>
      <c r="Q3062" s="30">
        <v>81</v>
      </c>
      <c r="R3062" s="30">
        <v>110</v>
      </c>
      <c r="S3062" s="9">
        <v>136007</v>
      </c>
      <c r="T3062" s="9">
        <v>4500</v>
      </c>
      <c r="U3062" s="9">
        <f>IMDB4[[#This Row],[Gross Revenue]]-IMDB4[[#This Row],[Budget]]</f>
        <v>131507</v>
      </c>
      <c r="V3062" s="9" t="str">
        <f>IF(IMDB4[[#This Row],[Profit]]&gt;0,"Hit","Flop")</f>
        <v>Hit</v>
      </c>
      <c r="W3062" s="9" t="str" cm="1">
        <f t="array" ref="W3062">_xlfn.IFS(IMDB4[[#This Row],[IMDb Score (1-10)]]&gt;=8,"Excellent",IMDB4[[#This Row],[IMDb Score (1-10)]]&gt;=7,"Good",IMDB4[[#This Row],[IMDb Score (1-10)]]&gt;=5,"Average",TRUE,"Poor")</f>
        <v>Average</v>
      </c>
      <c r="X3062" s="9" t="str">
        <f>IF(IMDB4[[#This Row],[Duration (min)]]&lt;90,"Short",IF(IMDB4[[#This Row],[Duration (min)]]&lt;=120,"Medium", "Long"))</f>
        <v>Medium</v>
      </c>
    </row>
    <row r="3063" spans="1:24" x14ac:dyDescent="0.25">
      <c r="A3063" s="1" t="s">
        <v>5771</v>
      </c>
      <c r="B3063" s="2">
        <v>40776</v>
      </c>
      <c r="C3063" s="30">
        <f>YEAR(IMDB4[[#This Row],[Release Date]])</f>
        <v>2011</v>
      </c>
      <c r="D3063" s="30" t="str">
        <f>FLOOR(IMDB4[[#This Row],[Year]],10)&amp;"s"</f>
        <v>2010s</v>
      </c>
      <c r="E3063" s="1" t="s">
        <v>32</v>
      </c>
      <c r="F3063" s="1" t="s">
        <v>9</v>
      </c>
      <c r="G3063" s="1" t="s">
        <v>3</v>
      </c>
      <c r="H3063" s="1" t="s">
        <v>4</v>
      </c>
      <c r="I3063" s="1" t="s">
        <v>132</v>
      </c>
      <c r="J3063" s="1" t="s">
        <v>5772</v>
      </c>
      <c r="K3063" s="1" t="s">
        <v>5773</v>
      </c>
      <c r="L3063" s="30">
        <v>574</v>
      </c>
      <c r="M3063" s="30">
        <v>1303</v>
      </c>
      <c r="N3063" s="30">
        <v>135</v>
      </c>
      <c r="O3063" s="30">
        <v>21000</v>
      </c>
      <c r="P3063" s="27">
        <v>7</v>
      </c>
      <c r="Q3063" s="30">
        <v>242</v>
      </c>
      <c r="R3063" s="30">
        <v>92</v>
      </c>
      <c r="S3063" s="9">
        <v>1316074</v>
      </c>
      <c r="T3063" s="9">
        <v>100000</v>
      </c>
      <c r="U3063" s="9">
        <f>IMDB4[[#This Row],[Gross Revenue]]-IMDB4[[#This Row],[Budget]]</f>
        <v>1216074</v>
      </c>
      <c r="V3063" s="9" t="str">
        <f>IF(IMDB4[[#This Row],[Profit]]&gt;0,"Hit","Flop")</f>
        <v>Hit</v>
      </c>
      <c r="W3063" s="9" t="str" cm="1">
        <f t="array" ref="W3063">_xlfn.IFS(IMDB4[[#This Row],[IMDb Score (1-10)]]&gt;=8,"Excellent",IMDB4[[#This Row],[IMDb Score (1-10)]]&gt;=7,"Good",IMDB4[[#This Row],[IMDb Score (1-10)]]&gt;=5,"Average",TRUE,"Poor")</f>
        <v>Good</v>
      </c>
      <c r="X3063" s="9" t="str">
        <f>IF(IMDB4[[#This Row],[Duration (min)]]&lt;90,"Short",IF(IMDB4[[#This Row],[Duration (min)]]&lt;=120,"Medium", "Long"))</f>
        <v>Medium</v>
      </c>
    </row>
    <row r="3064" spans="1:24" x14ac:dyDescent="0.25">
      <c r="A3064" s="1" t="s">
        <v>2018</v>
      </c>
      <c r="B3064" s="2">
        <v>36383</v>
      </c>
      <c r="C3064" s="30">
        <f>YEAR(IMDB4[[#This Row],[Release Date]])</f>
        <v>1999</v>
      </c>
      <c r="D3064" s="30" t="str">
        <f>FLOOR(IMDB4[[#This Row],[Year]],10)&amp;"s"</f>
        <v>1990s</v>
      </c>
      <c r="E3064" s="1" t="s">
        <v>32</v>
      </c>
      <c r="F3064" s="1" t="s">
        <v>9</v>
      </c>
      <c r="G3064" s="1" t="s">
        <v>3</v>
      </c>
      <c r="H3064" s="1" t="s">
        <v>161</v>
      </c>
      <c r="I3064" s="1" t="s">
        <v>92</v>
      </c>
      <c r="J3064" s="1" t="s">
        <v>2019</v>
      </c>
      <c r="K3064" s="1" t="s">
        <v>2020</v>
      </c>
      <c r="L3064" s="30">
        <v>574</v>
      </c>
      <c r="M3064" s="30">
        <v>1983</v>
      </c>
      <c r="N3064" s="30">
        <v>37</v>
      </c>
      <c r="O3064" s="30">
        <v>130</v>
      </c>
      <c r="P3064" s="27">
        <v>6.5</v>
      </c>
      <c r="Q3064" s="30">
        <v>29</v>
      </c>
      <c r="R3064" s="30">
        <v>104</v>
      </c>
      <c r="S3064" s="9">
        <v>144583</v>
      </c>
      <c r="T3064" s="9">
        <v>800000</v>
      </c>
      <c r="U3064" s="9">
        <f>IMDB4[[#This Row],[Gross Revenue]]-IMDB4[[#This Row],[Budget]]</f>
        <v>-655417</v>
      </c>
      <c r="V3064" s="9" t="str">
        <f>IF(IMDB4[[#This Row],[Profit]]&gt;0,"Hit","Flop")</f>
        <v>Flop</v>
      </c>
      <c r="W3064" s="9" t="str" cm="1">
        <f t="array" ref="W3064">_xlfn.IFS(IMDB4[[#This Row],[IMDb Score (1-10)]]&gt;=8,"Excellent",IMDB4[[#This Row],[IMDb Score (1-10)]]&gt;=7,"Good",IMDB4[[#This Row],[IMDb Score (1-10)]]&gt;=5,"Average",TRUE,"Poor")</f>
        <v>Average</v>
      </c>
      <c r="X3064" s="9" t="str">
        <f>IF(IMDB4[[#This Row],[Duration (min)]]&lt;90,"Short",IF(IMDB4[[#This Row],[Duration (min)]]&lt;=120,"Medium", "Long"))</f>
        <v>Medium</v>
      </c>
    </row>
    <row r="3065" spans="1:24" x14ac:dyDescent="0.25">
      <c r="A3065" s="1" t="s">
        <v>4883</v>
      </c>
      <c r="B3065" s="2">
        <v>39553</v>
      </c>
      <c r="C3065" s="30">
        <f>YEAR(IMDB4[[#This Row],[Release Date]])</f>
        <v>2008</v>
      </c>
      <c r="D3065" s="30" t="str">
        <f>FLOOR(IMDB4[[#This Row],[Year]],10)&amp;"s"</f>
        <v>2000s</v>
      </c>
      <c r="E3065" s="1" t="s">
        <v>32</v>
      </c>
      <c r="F3065" s="1" t="s">
        <v>9</v>
      </c>
      <c r="G3065" s="1" t="s">
        <v>1885</v>
      </c>
      <c r="H3065" s="1" t="s">
        <v>1623</v>
      </c>
      <c r="I3065" s="1" t="s">
        <v>5</v>
      </c>
      <c r="J3065" s="1" t="s">
        <v>4884</v>
      </c>
      <c r="K3065" s="1" t="s">
        <v>4885</v>
      </c>
      <c r="L3065" s="30">
        <v>573</v>
      </c>
      <c r="M3065" s="30">
        <v>1098</v>
      </c>
      <c r="N3065" s="30">
        <v>28</v>
      </c>
      <c r="O3065" s="30">
        <v>0</v>
      </c>
      <c r="P3065" s="27">
        <v>7.3</v>
      </c>
      <c r="Q3065" s="30">
        <v>80</v>
      </c>
      <c r="R3065" s="30">
        <v>45</v>
      </c>
      <c r="S3065" s="9">
        <v>145109</v>
      </c>
      <c r="T3065" s="9">
        <v>45000000</v>
      </c>
      <c r="U3065" s="9">
        <f>IMDB4[[#This Row],[Gross Revenue]]-IMDB4[[#This Row],[Budget]]</f>
        <v>-44854891</v>
      </c>
      <c r="V3065" s="9" t="str">
        <f>IF(IMDB4[[#This Row],[Profit]]&gt;0,"Hit","Flop")</f>
        <v>Flop</v>
      </c>
      <c r="W3065" s="9" t="str" cm="1">
        <f t="array" ref="W3065">_xlfn.IFS(IMDB4[[#This Row],[IMDb Score (1-10)]]&gt;=8,"Excellent",IMDB4[[#This Row],[IMDb Score (1-10)]]&gt;=7,"Good",IMDB4[[#This Row],[IMDb Score (1-10)]]&gt;=5,"Average",TRUE,"Poor")</f>
        <v>Good</v>
      </c>
      <c r="X3065" s="9" t="str">
        <f>IF(IMDB4[[#This Row],[Duration (min)]]&lt;90,"Short",IF(IMDB4[[#This Row],[Duration (min)]]&lt;=120,"Medium", "Long"))</f>
        <v>Short</v>
      </c>
    </row>
    <row r="3066" spans="1:24" x14ac:dyDescent="0.25">
      <c r="A3066" s="1" t="s">
        <v>4180</v>
      </c>
      <c r="B3066" s="2">
        <v>38688</v>
      </c>
      <c r="C3066" s="30">
        <f>YEAR(IMDB4[[#This Row],[Release Date]])</f>
        <v>2005</v>
      </c>
      <c r="D3066" s="30" t="str">
        <f>FLOOR(IMDB4[[#This Row],[Year]],10)&amp;"s"</f>
        <v>2000s</v>
      </c>
      <c r="E3066" s="1" t="s">
        <v>32</v>
      </c>
      <c r="F3066" s="1" t="s">
        <v>40</v>
      </c>
      <c r="G3066" s="1" t="s">
        <v>3</v>
      </c>
      <c r="H3066" s="1" t="s">
        <v>161</v>
      </c>
      <c r="I3066" s="1" t="s">
        <v>92</v>
      </c>
      <c r="J3066" s="1" t="s">
        <v>4181</v>
      </c>
      <c r="K3066" s="1" t="s">
        <v>4182</v>
      </c>
      <c r="L3066" s="30">
        <v>572</v>
      </c>
      <c r="M3066" s="30">
        <v>1627</v>
      </c>
      <c r="N3066" s="30">
        <v>0</v>
      </c>
      <c r="O3066" s="30">
        <v>0</v>
      </c>
      <c r="P3066" s="27">
        <v>7.5</v>
      </c>
      <c r="Q3066" s="30">
        <v>172</v>
      </c>
      <c r="R3066" s="30">
        <v>107</v>
      </c>
      <c r="S3066" s="9">
        <v>5023275</v>
      </c>
      <c r="T3066" s="9">
        <v>15000000</v>
      </c>
      <c r="U3066" s="9">
        <f>IMDB4[[#This Row],[Gross Revenue]]-IMDB4[[#This Row],[Budget]]</f>
        <v>-9976725</v>
      </c>
      <c r="V3066" s="9" t="str">
        <f>IF(IMDB4[[#This Row],[Profit]]&gt;0,"Hit","Flop")</f>
        <v>Flop</v>
      </c>
      <c r="W3066" s="9" t="str" cm="1">
        <f t="array" ref="W3066">_xlfn.IFS(IMDB4[[#This Row],[IMDb Score (1-10)]]&gt;=8,"Excellent",IMDB4[[#This Row],[IMDb Score (1-10)]]&gt;=7,"Good",IMDB4[[#This Row],[IMDb Score (1-10)]]&gt;=5,"Average",TRUE,"Poor")</f>
        <v>Good</v>
      </c>
      <c r="X3066" s="9" t="str">
        <f>IF(IMDB4[[#This Row],[Duration (min)]]&lt;90,"Short",IF(IMDB4[[#This Row],[Duration (min)]]&lt;=120,"Medium", "Long"))</f>
        <v>Medium</v>
      </c>
    </row>
    <row r="3067" spans="1:24" x14ac:dyDescent="0.25">
      <c r="A3067" s="1" t="s">
        <v>3287</v>
      </c>
      <c r="B3067" s="2">
        <v>37848</v>
      </c>
      <c r="C3067" s="30">
        <f>YEAR(IMDB4[[#This Row],[Release Date]])</f>
        <v>2003</v>
      </c>
      <c r="D3067" s="30" t="str">
        <f>FLOOR(IMDB4[[#This Row],[Year]],10)&amp;"s"</f>
        <v>2000s</v>
      </c>
      <c r="E3067" s="1" t="s">
        <v>1</v>
      </c>
      <c r="F3067" s="1" t="s">
        <v>20</v>
      </c>
      <c r="G3067" s="1" t="s">
        <v>160</v>
      </c>
      <c r="H3067" s="1" t="s">
        <v>161</v>
      </c>
      <c r="I3067" s="1" t="s">
        <v>132</v>
      </c>
      <c r="J3067" s="1" t="s">
        <v>3288</v>
      </c>
      <c r="K3067" s="1" t="s">
        <v>3289</v>
      </c>
      <c r="L3067" s="30">
        <v>572</v>
      </c>
      <c r="M3067" s="30">
        <v>1776</v>
      </c>
      <c r="N3067" s="30">
        <v>22</v>
      </c>
      <c r="O3067" s="30">
        <v>235</v>
      </c>
      <c r="P3067" s="27">
        <v>6.9</v>
      </c>
      <c r="Q3067" s="30">
        <v>69</v>
      </c>
      <c r="R3067" s="30">
        <v>114</v>
      </c>
      <c r="S3067" s="9">
        <v>2353728</v>
      </c>
      <c r="T3067" s="9">
        <v>20000000</v>
      </c>
      <c r="U3067" s="9">
        <f>IMDB4[[#This Row],[Gross Revenue]]-IMDB4[[#This Row],[Budget]]</f>
        <v>-17646272</v>
      </c>
      <c r="V3067" s="9" t="str">
        <f>IF(IMDB4[[#This Row],[Profit]]&gt;0,"Hit","Flop")</f>
        <v>Flop</v>
      </c>
      <c r="W3067" s="9" t="str" cm="1">
        <f t="array" ref="W3067">_xlfn.IFS(IMDB4[[#This Row],[IMDb Score (1-10)]]&gt;=8,"Excellent",IMDB4[[#This Row],[IMDb Score (1-10)]]&gt;=7,"Good",IMDB4[[#This Row],[IMDb Score (1-10)]]&gt;=5,"Average",TRUE,"Poor")</f>
        <v>Average</v>
      </c>
      <c r="X3067" s="9" t="str">
        <f>IF(IMDB4[[#This Row],[Duration (min)]]&lt;90,"Short",IF(IMDB4[[#This Row],[Duration (min)]]&lt;=120,"Medium", "Long"))</f>
        <v>Medium</v>
      </c>
    </row>
    <row r="3068" spans="1:24" x14ac:dyDescent="0.25">
      <c r="A3068" s="1" t="s">
        <v>2476</v>
      </c>
      <c r="B3068" s="2">
        <v>36713</v>
      </c>
      <c r="C3068" s="30">
        <f>YEAR(IMDB4[[#This Row],[Release Date]])</f>
        <v>2000</v>
      </c>
      <c r="D3068" s="30" t="str">
        <f>FLOOR(IMDB4[[#This Row],[Year]],10)&amp;"s"</f>
        <v>2000s</v>
      </c>
      <c r="E3068" s="1" t="s">
        <v>32</v>
      </c>
      <c r="F3068" s="1" t="s">
        <v>40</v>
      </c>
      <c r="G3068" s="1" t="s">
        <v>3</v>
      </c>
      <c r="H3068" s="1" t="s">
        <v>4</v>
      </c>
      <c r="I3068" s="1" t="s">
        <v>84</v>
      </c>
      <c r="J3068" s="1" t="s">
        <v>2477</v>
      </c>
      <c r="K3068" s="1" t="s">
        <v>2478</v>
      </c>
      <c r="L3068" s="30">
        <v>571</v>
      </c>
      <c r="M3068" s="30">
        <v>2241</v>
      </c>
      <c r="N3068" s="30">
        <v>13</v>
      </c>
      <c r="O3068" s="30">
        <v>0</v>
      </c>
      <c r="P3068" s="27">
        <v>4.9000000000000004</v>
      </c>
      <c r="Q3068" s="30">
        <v>42</v>
      </c>
      <c r="R3068" s="30">
        <v>89</v>
      </c>
      <c r="S3068" s="9">
        <v>60008303</v>
      </c>
      <c r="T3068" s="9">
        <v>13000000</v>
      </c>
      <c r="U3068" s="9">
        <f>IMDB4[[#This Row],[Gross Revenue]]-IMDB4[[#This Row],[Budget]]</f>
        <v>47008303</v>
      </c>
      <c r="V3068" s="9" t="str">
        <f>IF(IMDB4[[#This Row],[Profit]]&gt;0,"Hit","Flop")</f>
        <v>Hit</v>
      </c>
      <c r="W3068" s="9" t="str" cm="1">
        <f t="array" ref="W3068">_xlfn.IFS(IMDB4[[#This Row],[IMDb Score (1-10)]]&gt;=8,"Excellent",IMDB4[[#This Row],[IMDb Score (1-10)]]&gt;=7,"Good",IMDB4[[#This Row],[IMDb Score (1-10)]]&gt;=5,"Average",TRUE,"Poor")</f>
        <v>Poor</v>
      </c>
      <c r="X3068" s="9" t="str">
        <f>IF(IMDB4[[#This Row],[Duration (min)]]&lt;90,"Short",IF(IMDB4[[#This Row],[Duration (min)]]&lt;=120,"Medium", "Long"))</f>
        <v>Short</v>
      </c>
    </row>
    <row r="3069" spans="1:24" x14ac:dyDescent="0.25">
      <c r="A3069" s="1" t="s">
        <v>5856</v>
      </c>
      <c r="B3069" s="2">
        <v>40795</v>
      </c>
      <c r="C3069" s="30">
        <f>YEAR(IMDB4[[#This Row],[Release Date]])</f>
        <v>2011</v>
      </c>
      <c r="D3069" s="30" t="str">
        <f>FLOOR(IMDB4[[#This Row],[Year]],10)&amp;"s"</f>
        <v>2010s</v>
      </c>
      <c r="E3069" s="1" t="s">
        <v>32</v>
      </c>
      <c r="F3069" s="1" t="s">
        <v>177</v>
      </c>
      <c r="G3069" s="1" t="s">
        <v>3</v>
      </c>
      <c r="H3069" s="1" t="s">
        <v>4</v>
      </c>
      <c r="I3069" s="1" t="s">
        <v>28</v>
      </c>
      <c r="J3069" s="1" t="s">
        <v>5857</v>
      </c>
      <c r="K3069" s="1" t="s">
        <v>5025</v>
      </c>
      <c r="L3069" s="30">
        <v>569</v>
      </c>
      <c r="M3069" s="30">
        <v>714</v>
      </c>
      <c r="N3069" s="30">
        <v>209</v>
      </c>
      <c r="O3069" s="30">
        <v>62000</v>
      </c>
      <c r="P3069" s="27">
        <v>1.6</v>
      </c>
      <c r="Q3069" s="30">
        <v>84</v>
      </c>
      <c r="R3069" s="30">
        <v>115</v>
      </c>
      <c r="S3069" s="9">
        <v>73000942</v>
      </c>
      <c r="T3069" s="9">
        <v>13000000</v>
      </c>
      <c r="U3069" s="9">
        <f>IMDB4[[#This Row],[Gross Revenue]]-IMDB4[[#This Row],[Budget]]</f>
        <v>60000942</v>
      </c>
      <c r="V3069" s="9" t="str">
        <f>IF(IMDB4[[#This Row],[Profit]]&gt;0,"Hit","Flop")</f>
        <v>Hit</v>
      </c>
      <c r="W3069" s="9" t="str" cm="1">
        <f t="array" ref="W3069">_xlfn.IFS(IMDB4[[#This Row],[IMDb Score (1-10)]]&gt;=8,"Excellent",IMDB4[[#This Row],[IMDb Score (1-10)]]&gt;=7,"Good",IMDB4[[#This Row],[IMDb Score (1-10)]]&gt;=5,"Average",TRUE,"Poor")</f>
        <v>Poor</v>
      </c>
      <c r="X3069" s="9" t="str">
        <f>IF(IMDB4[[#This Row],[Duration (min)]]&lt;90,"Short",IF(IMDB4[[#This Row],[Duration (min)]]&lt;=120,"Medium", "Long"))</f>
        <v>Medium</v>
      </c>
    </row>
    <row r="3070" spans="1:24" x14ac:dyDescent="0.25">
      <c r="A3070" s="1" t="s">
        <v>4621</v>
      </c>
      <c r="B3070" s="2">
        <v>39377</v>
      </c>
      <c r="C3070" s="30">
        <f>YEAR(IMDB4[[#This Row],[Release Date]])</f>
        <v>2007</v>
      </c>
      <c r="D3070" s="30" t="str">
        <f>FLOOR(IMDB4[[#This Row],[Year]],10)&amp;"s"</f>
        <v>2000s</v>
      </c>
      <c r="E3070" s="1" t="s">
        <v>32</v>
      </c>
      <c r="F3070" s="1" t="s">
        <v>91</v>
      </c>
      <c r="G3070" s="1" t="s">
        <v>3</v>
      </c>
      <c r="H3070" s="1" t="s">
        <v>4</v>
      </c>
      <c r="I3070" s="1" t="s">
        <v>92</v>
      </c>
      <c r="J3070" s="1" t="s">
        <v>4622</v>
      </c>
      <c r="K3070" s="1" t="s">
        <v>4023</v>
      </c>
      <c r="L3070" s="30">
        <v>569</v>
      </c>
      <c r="M3070" s="30">
        <v>1797</v>
      </c>
      <c r="N3070" s="30">
        <v>0</v>
      </c>
      <c r="O3070" s="30">
        <v>0</v>
      </c>
      <c r="P3070" s="27">
        <v>5.7</v>
      </c>
      <c r="Q3070" s="30">
        <v>280</v>
      </c>
      <c r="R3070" s="30">
        <v>95</v>
      </c>
      <c r="S3070" s="9">
        <v>952620</v>
      </c>
      <c r="T3070" s="9">
        <v>2000000</v>
      </c>
      <c r="U3070" s="9">
        <f>IMDB4[[#This Row],[Gross Revenue]]-IMDB4[[#This Row],[Budget]]</f>
        <v>-1047380</v>
      </c>
      <c r="V3070" s="9" t="str">
        <f>IF(IMDB4[[#This Row],[Profit]]&gt;0,"Hit","Flop")</f>
        <v>Flop</v>
      </c>
      <c r="W3070" s="9" t="str" cm="1">
        <f t="array" ref="W3070">_xlfn.IFS(IMDB4[[#This Row],[IMDb Score (1-10)]]&gt;=8,"Excellent",IMDB4[[#This Row],[IMDb Score (1-10)]]&gt;=7,"Good",IMDB4[[#This Row],[IMDb Score (1-10)]]&gt;=5,"Average",TRUE,"Poor")</f>
        <v>Average</v>
      </c>
      <c r="X3070" s="9" t="str">
        <f>IF(IMDB4[[#This Row],[Duration (min)]]&lt;90,"Short",IF(IMDB4[[#This Row],[Duration (min)]]&lt;=120,"Medium", "Long"))</f>
        <v>Medium</v>
      </c>
    </row>
    <row r="3071" spans="1:24" x14ac:dyDescent="0.25">
      <c r="A3071" s="1" t="s">
        <v>3104</v>
      </c>
      <c r="B3071" s="2">
        <v>37466</v>
      </c>
      <c r="C3071" s="30">
        <f>YEAR(IMDB4[[#This Row],[Release Date]])</f>
        <v>2002</v>
      </c>
      <c r="D3071" s="30" t="str">
        <f>FLOOR(IMDB4[[#This Row],[Year]],10)&amp;"s"</f>
        <v>2000s</v>
      </c>
      <c r="E3071" s="1" t="s">
        <v>32</v>
      </c>
      <c r="F3071" s="1" t="s">
        <v>20</v>
      </c>
      <c r="G3071" s="1" t="s">
        <v>3</v>
      </c>
      <c r="H3071" s="1" t="s">
        <v>4</v>
      </c>
      <c r="I3071" s="1" t="s">
        <v>84</v>
      </c>
      <c r="J3071" s="1" t="s">
        <v>3105</v>
      </c>
      <c r="K3071" s="1" t="s">
        <v>3106</v>
      </c>
      <c r="L3071" s="30">
        <v>567</v>
      </c>
      <c r="M3071" s="30">
        <v>1495</v>
      </c>
      <c r="N3071" s="30">
        <v>38</v>
      </c>
      <c r="O3071" s="30">
        <v>5000</v>
      </c>
      <c r="P3071" s="27">
        <v>6.6</v>
      </c>
      <c r="Q3071" s="30">
        <v>168</v>
      </c>
      <c r="R3071" s="30">
        <v>95</v>
      </c>
      <c r="S3071" s="9">
        <v>241437427</v>
      </c>
      <c r="T3071" s="9">
        <v>5000000</v>
      </c>
      <c r="U3071" s="9">
        <f>IMDB4[[#This Row],[Gross Revenue]]-IMDB4[[#This Row],[Budget]]</f>
        <v>236437427</v>
      </c>
      <c r="V3071" s="9" t="str">
        <f>IF(IMDB4[[#This Row],[Profit]]&gt;0,"Hit","Flop")</f>
        <v>Hit</v>
      </c>
      <c r="W3071" s="9" t="str" cm="1">
        <f t="array" ref="W3071">_xlfn.IFS(IMDB4[[#This Row],[IMDb Score (1-10)]]&gt;=8,"Excellent",IMDB4[[#This Row],[IMDb Score (1-10)]]&gt;=7,"Good",IMDB4[[#This Row],[IMDb Score (1-10)]]&gt;=5,"Average",TRUE,"Poor")</f>
        <v>Average</v>
      </c>
      <c r="X3071" s="9" t="str">
        <f>IF(IMDB4[[#This Row],[Duration (min)]]&lt;90,"Short",IF(IMDB4[[#This Row],[Duration (min)]]&lt;=120,"Medium", "Long"))</f>
        <v>Medium</v>
      </c>
    </row>
    <row r="3072" spans="1:24" x14ac:dyDescent="0.25">
      <c r="A3072" s="1" t="s">
        <v>4108</v>
      </c>
      <c r="B3072" s="2">
        <v>38493</v>
      </c>
      <c r="C3072" s="30">
        <f>YEAR(IMDB4[[#This Row],[Release Date]])</f>
        <v>2005</v>
      </c>
      <c r="D3072" s="30" t="str">
        <f>FLOOR(IMDB4[[#This Row],[Year]],10)&amp;"s"</f>
        <v>2000s</v>
      </c>
      <c r="E3072" s="1" t="s">
        <v>32</v>
      </c>
      <c r="F3072" s="1" t="s">
        <v>33</v>
      </c>
      <c r="G3072" s="1" t="s">
        <v>3</v>
      </c>
      <c r="H3072" s="1" t="s">
        <v>83</v>
      </c>
      <c r="I3072" s="1" t="s">
        <v>28</v>
      </c>
      <c r="J3072" s="1" t="s">
        <v>2621</v>
      </c>
      <c r="K3072" s="1" t="s">
        <v>4109</v>
      </c>
      <c r="L3072" s="30">
        <v>567</v>
      </c>
      <c r="M3072" s="30">
        <v>1145</v>
      </c>
      <c r="N3072" s="30">
        <v>9</v>
      </c>
      <c r="O3072" s="30">
        <v>0</v>
      </c>
      <c r="P3072" s="27">
        <v>7.5</v>
      </c>
      <c r="Q3072" s="30">
        <v>209</v>
      </c>
      <c r="R3072" s="30">
        <v>85</v>
      </c>
      <c r="S3072" s="9">
        <v>56068547</v>
      </c>
      <c r="T3072" s="9">
        <v>30000000</v>
      </c>
      <c r="U3072" s="9">
        <f>IMDB4[[#This Row],[Gross Revenue]]-IMDB4[[#This Row],[Budget]]</f>
        <v>26068547</v>
      </c>
      <c r="V3072" s="9" t="str">
        <f>IF(IMDB4[[#This Row],[Profit]]&gt;0,"Hit","Flop")</f>
        <v>Hit</v>
      </c>
      <c r="W3072" s="9" t="str" cm="1">
        <f t="array" ref="W3072">_xlfn.IFS(IMDB4[[#This Row],[IMDb Score (1-10)]]&gt;=8,"Excellent",IMDB4[[#This Row],[IMDb Score (1-10)]]&gt;=7,"Good",IMDB4[[#This Row],[IMDb Score (1-10)]]&gt;=5,"Average",TRUE,"Poor")</f>
        <v>Good</v>
      </c>
      <c r="X3072" s="9" t="str">
        <f>IF(IMDB4[[#This Row],[Duration (min)]]&lt;90,"Short",IF(IMDB4[[#This Row],[Duration (min)]]&lt;=120,"Medium", "Long"))</f>
        <v>Short</v>
      </c>
    </row>
    <row r="3073" spans="1:24" x14ac:dyDescent="0.25">
      <c r="A3073" s="1" t="s">
        <v>5335</v>
      </c>
      <c r="B3073" s="2">
        <v>40158</v>
      </c>
      <c r="C3073" s="30">
        <f>YEAR(IMDB4[[#This Row],[Release Date]])</f>
        <v>2009</v>
      </c>
      <c r="D3073" s="30" t="str">
        <f>FLOOR(IMDB4[[#This Row],[Year]],10)&amp;"s"</f>
        <v>2000s</v>
      </c>
      <c r="E3073" s="1" t="s">
        <v>32</v>
      </c>
      <c r="F3073" s="1" t="s">
        <v>77</v>
      </c>
      <c r="G3073" s="1" t="s">
        <v>3</v>
      </c>
      <c r="H3073" s="1" t="s">
        <v>4</v>
      </c>
      <c r="I3073" s="1" t="s">
        <v>84</v>
      </c>
      <c r="J3073" s="1" t="s">
        <v>5336</v>
      </c>
      <c r="K3073" s="1" t="s">
        <v>2425</v>
      </c>
      <c r="L3073" s="30">
        <v>567</v>
      </c>
      <c r="M3073" s="30">
        <v>2954</v>
      </c>
      <c r="N3073" s="30">
        <v>41</v>
      </c>
      <c r="O3073" s="30">
        <v>0</v>
      </c>
      <c r="P3073" s="27">
        <v>5.2</v>
      </c>
      <c r="Q3073" s="30">
        <v>167</v>
      </c>
      <c r="R3073" s="30">
        <v>91</v>
      </c>
      <c r="S3073" s="9">
        <v>20819129</v>
      </c>
      <c r="T3073" s="9">
        <v>26000000</v>
      </c>
      <c r="U3073" s="9">
        <f>IMDB4[[#This Row],[Gross Revenue]]-IMDB4[[#This Row],[Budget]]</f>
        <v>-5180871</v>
      </c>
      <c r="V3073" s="9" t="str">
        <f>IF(IMDB4[[#This Row],[Profit]]&gt;0,"Hit","Flop")</f>
        <v>Flop</v>
      </c>
      <c r="W3073" s="9" t="str" cm="1">
        <f t="array" ref="W3073">_xlfn.IFS(IMDB4[[#This Row],[IMDb Score (1-10)]]&gt;=8,"Excellent",IMDB4[[#This Row],[IMDb Score (1-10)]]&gt;=7,"Good",IMDB4[[#This Row],[IMDb Score (1-10)]]&gt;=5,"Average",TRUE,"Poor")</f>
        <v>Average</v>
      </c>
      <c r="X3073" s="9" t="str">
        <f>IF(IMDB4[[#This Row],[Duration (min)]]&lt;90,"Short",IF(IMDB4[[#This Row],[Duration (min)]]&lt;=120,"Medium", "Long"))</f>
        <v>Medium</v>
      </c>
    </row>
    <row r="3074" spans="1:24" x14ac:dyDescent="0.25">
      <c r="A3074" s="1" t="s">
        <v>5311</v>
      </c>
      <c r="B3074" s="2">
        <v>40123</v>
      </c>
      <c r="C3074" s="30">
        <f>YEAR(IMDB4[[#This Row],[Release Date]])</f>
        <v>2009</v>
      </c>
      <c r="D3074" s="30" t="str">
        <f>FLOOR(IMDB4[[#This Row],[Year]],10)&amp;"s"</f>
        <v>2000s</v>
      </c>
      <c r="E3074" s="1" t="s">
        <v>32</v>
      </c>
      <c r="F3074" s="1" t="s">
        <v>20</v>
      </c>
      <c r="G3074" s="1" t="s">
        <v>3</v>
      </c>
      <c r="H3074" s="1" t="s">
        <v>4</v>
      </c>
      <c r="I3074" s="1" t="s">
        <v>132</v>
      </c>
      <c r="J3074" s="1" t="s">
        <v>3105</v>
      </c>
      <c r="K3074" s="1" t="s">
        <v>676</v>
      </c>
      <c r="L3074" s="30">
        <v>567</v>
      </c>
      <c r="M3074" s="30">
        <v>2016</v>
      </c>
      <c r="N3074" s="30">
        <v>80</v>
      </c>
      <c r="O3074" s="30">
        <v>0</v>
      </c>
      <c r="P3074" s="27">
        <v>5.9</v>
      </c>
      <c r="Q3074" s="30">
        <v>112</v>
      </c>
      <c r="R3074" s="30">
        <v>98</v>
      </c>
      <c r="S3074" s="9">
        <v>8662318</v>
      </c>
      <c r="T3074" s="9">
        <v>17000000</v>
      </c>
      <c r="U3074" s="9">
        <f>IMDB4[[#This Row],[Gross Revenue]]-IMDB4[[#This Row],[Budget]]</f>
        <v>-8337682</v>
      </c>
      <c r="V3074" s="9" t="str">
        <f>IF(IMDB4[[#This Row],[Profit]]&gt;0,"Hit","Flop")</f>
        <v>Flop</v>
      </c>
      <c r="W3074" s="9" t="str" cm="1">
        <f t="array" ref="W3074">_xlfn.IFS(IMDB4[[#This Row],[IMDb Score (1-10)]]&gt;=8,"Excellent",IMDB4[[#This Row],[IMDb Score (1-10)]]&gt;=7,"Good",IMDB4[[#This Row],[IMDb Score (1-10)]]&gt;=5,"Average",TRUE,"Poor")</f>
        <v>Average</v>
      </c>
      <c r="X3074" s="9" t="str">
        <f>IF(IMDB4[[#This Row],[Duration (min)]]&lt;90,"Short",IF(IMDB4[[#This Row],[Duration (min)]]&lt;=120,"Medium", "Long"))</f>
        <v>Medium</v>
      </c>
    </row>
    <row r="3075" spans="1:24" x14ac:dyDescent="0.25">
      <c r="A3075" s="1" t="s">
        <v>504</v>
      </c>
      <c r="B3075" s="2">
        <v>31489</v>
      </c>
      <c r="C3075" s="30">
        <f>YEAR(IMDB4[[#This Row],[Release Date]])</f>
        <v>1986</v>
      </c>
      <c r="D3075" s="30" t="str">
        <f>FLOOR(IMDB4[[#This Row],[Year]],10)&amp;"s"</f>
        <v>1980s</v>
      </c>
      <c r="E3075" s="1" t="s">
        <v>32</v>
      </c>
      <c r="F3075" s="1" t="s">
        <v>9</v>
      </c>
      <c r="G3075" s="1" t="s">
        <v>3</v>
      </c>
      <c r="H3075" s="1" t="s">
        <v>4</v>
      </c>
      <c r="I3075" s="1" t="s">
        <v>92</v>
      </c>
      <c r="J3075" s="1" t="s">
        <v>505</v>
      </c>
      <c r="K3075" s="1" t="s">
        <v>398</v>
      </c>
      <c r="L3075" s="30">
        <v>567</v>
      </c>
      <c r="M3075" s="30">
        <v>711</v>
      </c>
      <c r="N3075" s="30">
        <v>213</v>
      </c>
      <c r="O3075" s="30">
        <v>0</v>
      </c>
      <c r="P3075" s="27">
        <v>5.9</v>
      </c>
      <c r="Q3075" s="30">
        <v>38</v>
      </c>
      <c r="R3075" s="30">
        <v>112</v>
      </c>
      <c r="S3075" s="9">
        <v>6734844</v>
      </c>
      <c r="T3075" s="9">
        <v>17000000</v>
      </c>
      <c r="U3075" s="9">
        <f>IMDB4[[#This Row],[Gross Revenue]]-IMDB4[[#This Row],[Budget]]</f>
        <v>-10265156</v>
      </c>
      <c r="V3075" s="9" t="str">
        <f>IF(IMDB4[[#This Row],[Profit]]&gt;0,"Hit","Flop")</f>
        <v>Flop</v>
      </c>
      <c r="W3075" s="9" t="str" cm="1">
        <f t="array" ref="W3075">_xlfn.IFS(IMDB4[[#This Row],[IMDb Score (1-10)]]&gt;=8,"Excellent",IMDB4[[#This Row],[IMDb Score (1-10)]]&gt;=7,"Good",IMDB4[[#This Row],[IMDb Score (1-10)]]&gt;=5,"Average",TRUE,"Poor")</f>
        <v>Average</v>
      </c>
      <c r="X3075" s="9" t="str">
        <f>IF(IMDB4[[#This Row],[Duration (min)]]&lt;90,"Short",IF(IMDB4[[#This Row],[Duration (min)]]&lt;=120,"Medium", "Long"))</f>
        <v>Medium</v>
      </c>
    </row>
    <row r="3076" spans="1:24" x14ac:dyDescent="0.25">
      <c r="A3076" s="1" t="s">
        <v>2620</v>
      </c>
      <c r="B3076" s="2">
        <v>36910</v>
      </c>
      <c r="C3076" s="30">
        <f>YEAR(IMDB4[[#This Row],[Release Date]])</f>
        <v>2001</v>
      </c>
      <c r="D3076" s="30" t="str">
        <f>FLOOR(IMDB4[[#This Row],[Year]],10)&amp;"s"</f>
        <v>2000s</v>
      </c>
      <c r="E3076" s="1" t="s">
        <v>32</v>
      </c>
      <c r="F3076" s="1" t="s">
        <v>20</v>
      </c>
      <c r="G3076" s="1" t="s">
        <v>3</v>
      </c>
      <c r="H3076" s="1" t="s">
        <v>83</v>
      </c>
      <c r="I3076" s="1" t="s">
        <v>92</v>
      </c>
      <c r="J3076" s="1" t="s">
        <v>2621</v>
      </c>
      <c r="K3076" s="1" t="s">
        <v>2622</v>
      </c>
      <c r="L3076" s="30">
        <v>567</v>
      </c>
      <c r="M3076" s="30">
        <v>1775</v>
      </c>
      <c r="N3076" s="30">
        <v>16</v>
      </c>
      <c r="O3076" s="30">
        <v>618</v>
      </c>
      <c r="P3076" s="27">
        <v>6.1</v>
      </c>
      <c r="Q3076" s="30">
        <v>111</v>
      </c>
      <c r="R3076" s="30">
        <v>93</v>
      </c>
      <c r="S3076" s="9">
        <v>4919896</v>
      </c>
      <c r="T3076" s="9">
        <v>13000000</v>
      </c>
      <c r="U3076" s="9">
        <f>IMDB4[[#This Row],[Gross Revenue]]-IMDB4[[#This Row],[Budget]]</f>
        <v>-8080104</v>
      </c>
      <c r="V3076" s="9" t="str">
        <f>IF(IMDB4[[#This Row],[Profit]]&gt;0,"Hit","Flop")</f>
        <v>Flop</v>
      </c>
      <c r="W3076" s="9" t="str" cm="1">
        <f t="array" ref="W3076">_xlfn.IFS(IMDB4[[#This Row],[IMDb Score (1-10)]]&gt;=8,"Excellent",IMDB4[[#This Row],[IMDb Score (1-10)]]&gt;=7,"Good",IMDB4[[#This Row],[IMDb Score (1-10)]]&gt;=5,"Average",TRUE,"Poor")</f>
        <v>Average</v>
      </c>
      <c r="X3076" s="9" t="str">
        <f>IF(IMDB4[[#This Row],[Duration (min)]]&lt;90,"Short",IF(IMDB4[[#This Row],[Duration (min)]]&lt;=120,"Medium", "Long"))</f>
        <v>Medium</v>
      </c>
    </row>
    <row r="3077" spans="1:24" x14ac:dyDescent="0.25">
      <c r="A3077" s="1" t="s">
        <v>5753</v>
      </c>
      <c r="B3077" s="2">
        <v>40871</v>
      </c>
      <c r="C3077" s="30">
        <f>YEAR(IMDB4[[#This Row],[Release Date]])</f>
        <v>2011</v>
      </c>
      <c r="D3077" s="30" t="str">
        <f>FLOOR(IMDB4[[#This Row],[Year]],10)&amp;"s"</f>
        <v>2010s</v>
      </c>
      <c r="E3077" s="1" t="s">
        <v>32</v>
      </c>
      <c r="F3077" s="1" t="s">
        <v>77</v>
      </c>
      <c r="G3077" s="1" t="s">
        <v>3</v>
      </c>
      <c r="H3077" s="1" t="s">
        <v>5754</v>
      </c>
      <c r="I3077" s="1" t="s">
        <v>92</v>
      </c>
      <c r="J3077" s="1" t="s">
        <v>5755</v>
      </c>
      <c r="K3077" s="1" t="s">
        <v>609</v>
      </c>
      <c r="L3077" s="30">
        <v>567</v>
      </c>
      <c r="M3077" s="30">
        <v>708</v>
      </c>
      <c r="N3077" s="30">
        <v>212</v>
      </c>
      <c r="O3077" s="30">
        <v>0</v>
      </c>
      <c r="P3077" s="27">
        <v>5.6</v>
      </c>
      <c r="Q3077" s="30">
        <v>74</v>
      </c>
      <c r="R3077" s="30">
        <v>113</v>
      </c>
      <c r="S3077" s="9">
        <v>17149</v>
      </c>
      <c r="T3077" s="9">
        <v>20000000</v>
      </c>
      <c r="U3077" s="9">
        <f>IMDB4[[#This Row],[Gross Revenue]]-IMDB4[[#This Row],[Budget]]</f>
        <v>-19982851</v>
      </c>
      <c r="V3077" s="9" t="str">
        <f>IF(IMDB4[[#This Row],[Profit]]&gt;0,"Hit","Flop")</f>
        <v>Flop</v>
      </c>
      <c r="W3077" s="9" t="str" cm="1">
        <f t="array" ref="W3077">_xlfn.IFS(IMDB4[[#This Row],[IMDb Score (1-10)]]&gt;=8,"Excellent",IMDB4[[#This Row],[IMDb Score (1-10)]]&gt;=7,"Good",IMDB4[[#This Row],[IMDb Score (1-10)]]&gt;=5,"Average",TRUE,"Poor")</f>
        <v>Average</v>
      </c>
      <c r="X3077" s="9" t="str">
        <f>IF(IMDB4[[#This Row],[Duration (min)]]&lt;90,"Short",IF(IMDB4[[#This Row],[Duration (min)]]&lt;=120,"Medium", "Long"))</f>
        <v>Medium</v>
      </c>
    </row>
    <row r="3078" spans="1:24" x14ac:dyDescent="0.25">
      <c r="A3078" s="1" t="s">
        <v>1612</v>
      </c>
      <c r="B3078" s="2">
        <v>35647</v>
      </c>
      <c r="C3078" s="30">
        <f>YEAR(IMDB4[[#This Row],[Release Date]])</f>
        <v>1997</v>
      </c>
      <c r="D3078" s="30" t="str">
        <f>FLOOR(IMDB4[[#This Row],[Year]],10)&amp;"s"</f>
        <v>1990s</v>
      </c>
      <c r="E3078" s="1" t="s">
        <v>32</v>
      </c>
      <c r="F3078" s="1" t="s">
        <v>61</v>
      </c>
      <c r="G3078" s="1" t="s">
        <v>3</v>
      </c>
      <c r="H3078" s="1" t="s">
        <v>4</v>
      </c>
      <c r="I3078" s="1" t="s">
        <v>84</v>
      </c>
      <c r="J3078" s="1" t="s">
        <v>1613</v>
      </c>
      <c r="K3078" s="1" t="s">
        <v>1614</v>
      </c>
      <c r="L3078" s="30">
        <v>565</v>
      </c>
      <c r="M3078" s="30">
        <v>1735</v>
      </c>
      <c r="N3078" s="30">
        <v>16</v>
      </c>
      <c r="O3078" s="30">
        <v>0</v>
      </c>
      <c r="P3078" s="27">
        <v>6.7</v>
      </c>
      <c r="Q3078" s="30">
        <v>37</v>
      </c>
      <c r="R3078" s="30">
        <v>127</v>
      </c>
      <c r="S3078" s="9">
        <v>35422828</v>
      </c>
      <c r="T3078" s="9">
        <v>20000000</v>
      </c>
      <c r="U3078" s="9">
        <f>IMDB4[[#This Row],[Gross Revenue]]-IMDB4[[#This Row],[Budget]]</f>
        <v>15422828</v>
      </c>
      <c r="V3078" s="9" t="str">
        <f>IF(IMDB4[[#This Row],[Profit]]&gt;0,"Hit","Flop")</f>
        <v>Hit</v>
      </c>
      <c r="W3078" s="9" t="str" cm="1">
        <f t="array" ref="W3078">_xlfn.IFS(IMDB4[[#This Row],[IMDb Score (1-10)]]&gt;=8,"Excellent",IMDB4[[#This Row],[IMDb Score (1-10)]]&gt;=7,"Good",IMDB4[[#This Row],[IMDb Score (1-10)]]&gt;=5,"Average",TRUE,"Poor")</f>
        <v>Average</v>
      </c>
      <c r="X3078" s="9" t="str">
        <f>IF(IMDB4[[#This Row],[Duration (min)]]&lt;90,"Short",IF(IMDB4[[#This Row],[Duration (min)]]&lt;=120,"Medium", "Long"))</f>
        <v>Long</v>
      </c>
    </row>
    <row r="3079" spans="1:24" x14ac:dyDescent="0.25">
      <c r="A3079" s="1" t="s">
        <v>6323</v>
      </c>
      <c r="B3079" s="2">
        <v>41385</v>
      </c>
      <c r="C3079" s="30">
        <f>YEAR(IMDB4[[#This Row],[Release Date]])</f>
        <v>2013</v>
      </c>
      <c r="D3079" s="30" t="str">
        <f>FLOOR(IMDB4[[#This Row],[Year]],10)&amp;"s"</f>
        <v>2010s</v>
      </c>
      <c r="E3079" s="1" t="s">
        <v>32</v>
      </c>
      <c r="F3079" s="1" t="s">
        <v>9</v>
      </c>
      <c r="G3079" s="1" t="s">
        <v>3</v>
      </c>
      <c r="H3079" s="1" t="s">
        <v>83</v>
      </c>
      <c r="I3079" s="1" t="s">
        <v>92</v>
      </c>
      <c r="J3079" s="1" t="s">
        <v>6324</v>
      </c>
      <c r="K3079" s="1" t="s">
        <v>3381</v>
      </c>
      <c r="L3079" s="30">
        <v>565</v>
      </c>
      <c r="M3079" s="30">
        <v>1595</v>
      </c>
      <c r="N3079" s="30">
        <v>628</v>
      </c>
      <c r="O3079" s="30">
        <v>105000</v>
      </c>
      <c r="P3079" s="27">
        <v>7.8</v>
      </c>
      <c r="Q3079" s="30">
        <v>274</v>
      </c>
      <c r="R3079" s="30">
        <v>123</v>
      </c>
      <c r="S3079" s="9">
        <v>15294553</v>
      </c>
      <c r="T3079" s="9">
        <v>12000000</v>
      </c>
      <c r="U3079" s="9">
        <f>IMDB4[[#This Row],[Gross Revenue]]-IMDB4[[#This Row],[Budget]]</f>
        <v>3294553</v>
      </c>
      <c r="V3079" s="9" t="str">
        <f>IF(IMDB4[[#This Row],[Profit]]&gt;0,"Hit","Flop")</f>
        <v>Hit</v>
      </c>
      <c r="W3079" s="9" t="str" cm="1">
        <f t="array" ref="W3079">_xlfn.IFS(IMDB4[[#This Row],[IMDb Score (1-10)]]&gt;=8,"Excellent",IMDB4[[#This Row],[IMDb Score (1-10)]]&gt;=7,"Good",IMDB4[[#This Row],[IMDb Score (1-10)]]&gt;=5,"Average",TRUE,"Poor")</f>
        <v>Good</v>
      </c>
      <c r="X3079" s="9" t="str">
        <f>IF(IMDB4[[#This Row],[Duration (min)]]&lt;90,"Short",IF(IMDB4[[#This Row],[Duration (min)]]&lt;=120,"Medium", "Long"))</f>
        <v>Long</v>
      </c>
    </row>
    <row r="3080" spans="1:24" x14ac:dyDescent="0.25">
      <c r="A3080" s="1" t="s">
        <v>281</v>
      </c>
      <c r="B3080" s="2">
        <v>28983</v>
      </c>
      <c r="C3080" s="30">
        <f>YEAR(IMDB4[[#This Row],[Release Date]])</f>
        <v>1979</v>
      </c>
      <c r="D3080" s="30" t="str">
        <f>FLOOR(IMDB4[[#This Row],[Year]],10)&amp;"s"</f>
        <v>1970s</v>
      </c>
      <c r="E3080" s="1" t="s">
        <v>32</v>
      </c>
      <c r="F3080" s="1" t="s">
        <v>9</v>
      </c>
      <c r="G3080" s="1" t="s">
        <v>3</v>
      </c>
      <c r="H3080" s="1" t="s">
        <v>4</v>
      </c>
      <c r="I3080" s="1" t="s">
        <v>92</v>
      </c>
      <c r="J3080" s="1" t="s">
        <v>282</v>
      </c>
      <c r="K3080" s="1" t="s">
        <v>283</v>
      </c>
      <c r="L3080" s="30">
        <v>563</v>
      </c>
      <c r="M3080" s="30">
        <v>1097</v>
      </c>
      <c r="N3080" s="30">
        <v>43</v>
      </c>
      <c r="O3080" s="30">
        <v>1000</v>
      </c>
      <c r="P3080" s="27">
        <v>6.9</v>
      </c>
      <c r="Q3080" s="30">
        <v>32</v>
      </c>
      <c r="R3080" s="30">
        <v>125</v>
      </c>
      <c r="S3080" s="9">
        <v>29200000</v>
      </c>
      <c r="T3080" s="9">
        <v>8500000</v>
      </c>
      <c r="U3080" s="9">
        <f>IMDB4[[#This Row],[Gross Revenue]]-IMDB4[[#This Row],[Budget]]</f>
        <v>20700000</v>
      </c>
      <c r="V3080" s="9" t="str">
        <f>IF(IMDB4[[#This Row],[Profit]]&gt;0,"Hit","Flop")</f>
        <v>Hit</v>
      </c>
      <c r="W3080" s="9" t="str" cm="1">
        <f t="array" ref="W3080">_xlfn.IFS(IMDB4[[#This Row],[IMDb Score (1-10)]]&gt;=8,"Excellent",IMDB4[[#This Row],[IMDb Score (1-10)]]&gt;=7,"Good",IMDB4[[#This Row],[IMDb Score (1-10)]]&gt;=5,"Average",TRUE,"Poor")</f>
        <v>Average</v>
      </c>
      <c r="X3080" s="9" t="str">
        <f>IF(IMDB4[[#This Row],[Duration (min)]]&lt;90,"Short",IF(IMDB4[[#This Row],[Duration (min)]]&lt;=120,"Medium", "Long"))</f>
        <v>Long</v>
      </c>
    </row>
    <row r="3081" spans="1:24" x14ac:dyDescent="0.25">
      <c r="A3081" s="1" t="s">
        <v>4238</v>
      </c>
      <c r="B3081" s="2">
        <v>39041</v>
      </c>
      <c r="C3081" s="30">
        <f>YEAR(IMDB4[[#This Row],[Release Date]])</f>
        <v>2006</v>
      </c>
      <c r="D3081" s="30" t="str">
        <f>FLOOR(IMDB4[[#This Row],[Year]],10)&amp;"s"</f>
        <v>2000s</v>
      </c>
      <c r="E3081" s="1" t="s">
        <v>32</v>
      </c>
      <c r="F3081" s="1" t="s">
        <v>40</v>
      </c>
      <c r="G3081" s="1" t="s">
        <v>3</v>
      </c>
      <c r="H3081" s="1" t="s">
        <v>161</v>
      </c>
      <c r="I3081" s="1" t="s">
        <v>84</v>
      </c>
      <c r="J3081" s="1" t="s">
        <v>4239</v>
      </c>
      <c r="K3081" s="1" t="s">
        <v>1651</v>
      </c>
      <c r="L3081" s="30">
        <v>563</v>
      </c>
      <c r="M3081" s="30">
        <v>683</v>
      </c>
      <c r="N3081" s="30">
        <v>0</v>
      </c>
      <c r="O3081" s="30">
        <v>941</v>
      </c>
      <c r="P3081" s="27">
        <v>6</v>
      </c>
      <c r="Q3081" s="30">
        <v>101</v>
      </c>
      <c r="R3081" s="30">
        <v>94</v>
      </c>
      <c r="S3081" s="9">
        <v>15131330</v>
      </c>
      <c r="T3081" s="9">
        <v>86000000</v>
      </c>
      <c r="U3081" s="9">
        <f>IMDB4[[#This Row],[Gross Revenue]]-IMDB4[[#This Row],[Budget]]</f>
        <v>-70868670</v>
      </c>
      <c r="V3081" s="9" t="str">
        <f>IF(IMDB4[[#This Row],[Profit]]&gt;0,"Hit","Flop")</f>
        <v>Flop</v>
      </c>
      <c r="W3081" s="9" t="str" cm="1">
        <f t="array" ref="W3081">_xlfn.IFS(IMDB4[[#This Row],[IMDb Score (1-10)]]&gt;=8,"Excellent",IMDB4[[#This Row],[IMDb Score (1-10)]]&gt;=7,"Good",IMDB4[[#This Row],[IMDb Score (1-10)]]&gt;=5,"Average",TRUE,"Poor")</f>
        <v>Average</v>
      </c>
      <c r="X3081" s="9" t="str">
        <f>IF(IMDB4[[#This Row],[Duration (min)]]&lt;90,"Short",IF(IMDB4[[#This Row],[Duration (min)]]&lt;=120,"Medium", "Long"))</f>
        <v>Medium</v>
      </c>
    </row>
    <row r="3082" spans="1:24" x14ac:dyDescent="0.25">
      <c r="A3082" s="1" t="s">
        <v>6928</v>
      </c>
      <c r="B3082" s="2">
        <v>42311</v>
      </c>
      <c r="C3082" s="30">
        <f>YEAR(IMDB4[[#This Row],[Release Date]])</f>
        <v>2015</v>
      </c>
      <c r="D3082" s="30" t="str">
        <f>FLOOR(IMDB4[[#This Row],[Year]],10)&amp;"s"</f>
        <v>2010s</v>
      </c>
      <c r="E3082" s="1" t="s">
        <v>32</v>
      </c>
      <c r="F3082" s="1" t="s">
        <v>20</v>
      </c>
      <c r="G3082" s="1" t="s">
        <v>3</v>
      </c>
      <c r="H3082" s="1" t="s">
        <v>4</v>
      </c>
      <c r="I3082" s="21" t="s">
        <v>5</v>
      </c>
      <c r="J3082" s="1" t="s">
        <v>6929</v>
      </c>
      <c r="K3082" s="1" t="s">
        <v>6930</v>
      </c>
      <c r="L3082" s="30">
        <v>563</v>
      </c>
      <c r="M3082" s="30">
        <v>2628</v>
      </c>
      <c r="N3082" s="30">
        <v>102</v>
      </c>
      <c r="O3082" s="30">
        <v>212</v>
      </c>
      <c r="P3082" s="27">
        <v>6.1</v>
      </c>
      <c r="Q3082" s="30">
        <v>14</v>
      </c>
      <c r="R3082" s="30">
        <v>98</v>
      </c>
      <c r="S3082" s="9">
        <v>105943</v>
      </c>
      <c r="T3082" s="9">
        <v>1500000</v>
      </c>
      <c r="U3082" s="9">
        <f>IMDB4[[#This Row],[Gross Revenue]]-IMDB4[[#This Row],[Budget]]</f>
        <v>-1394057</v>
      </c>
      <c r="V3082" s="9" t="str">
        <f>IF(IMDB4[[#This Row],[Profit]]&gt;0,"Hit","Flop")</f>
        <v>Flop</v>
      </c>
      <c r="W3082" s="9" t="str" cm="1">
        <f t="array" ref="W3082">_xlfn.IFS(IMDB4[[#This Row],[IMDb Score (1-10)]]&gt;=8,"Excellent",IMDB4[[#This Row],[IMDb Score (1-10)]]&gt;=7,"Good",IMDB4[[#This Row],[IMDb Score (1-10)]]&gt;=5,"Average",TRUE,"Poor")</f>
        <v>Average</v>
      </c>
      <c r="X3082" s="9" t="str">
        <f>IF(IMDB4[[#This Row],[Duration (min)]]&lt;90,"Short",IF(IMDB4[[#This Row],[Duration (min)]]&lt;=120,"Medium", "Long"))</f>
        <v>Medium</v>
      </c>
    </row>
    <row r="3083" spans="1:24" x14ac:dyDescent="0.25">
      <c r="A3083" s="1" t="s">
        <v>4349</v>
      </c>
      <c r="B3083" s="2">
        <v>38985</v>
      </c>
      <c r="C3083" s="30">
        <f>YEAR(IMDB4[[#This Row],[Release Date]])</f>
        <v>2006</v>
      </c>
      <c r="D3083" s="30" t="str">
        <f>FLOOR(IMDB4[[#This Row],[Year]],10)&amp;"s"</f>
        <v>2000s</v>
      </c>
      <c r="E3083" s="1" t="s">
        <v>32</v>
      </c>
      <c r="F3083" s="1" t="s">
        <v>77</v>
      </c>
      <c r="G3083" s="1" t="s">
        <v>3</v>
      </c>
      <c r="H3083" s="1" t="s">
        <v>11</v>
      </c>
      <c r="I3083" s="1" t="s">
        <v>92</v>
      </c>
      <c r="J3083" s="1" t="s">
        <v>282</v>
      </c>
      <c r="K3083" s="1" t="s">
        <v>2755</v>
      </c>
      <c r="L3083" s="30">
        <v>563</v>
      </c>
      <c r="M3083" s="30">
        <v>1284</v>
      </c>
      <c r="N3083" s="30">
        <v>53</v>
      </c>
      <c r="O3083" s="30">
        <v>42</v>
      </c>
      <c r="P3083" s="27">
        <v>4.0999999999999996</v>
      </c>
      <c r="Q3083" s="30">
        <v>8</v>
      </c>
      <c r="R3083" s="30">
        <v>88</v>
      </c>
      <c r="S3083" s="9">
        <v>721</v>
      </c>
      <c r="T3083" s="9">
        <v>1000000</v>
      </c>
      <c r="U3083" s="9">
        <f>IMDB4[[#This Row],[Gross Revenue]]-IMDB4[[#This Row],[Budget]]</f>
        <v>-999279</v>
      </c>
      <c r="V3083" s="9" t="str">
        <f>IF(IMDB4[[#This Row],[Profit]]&gt;0,"Hit","Flop")</f>
        <v>Flop</v>
      </c>
      <c r="W3083" s="9" t="str" cm="1">
        <f t="array" ref="W3083">_xlfn.IFS(IMDB4[[#This Row],[IMDb Score (1-10)]]&gt;=8,"Excellent",IMDB4[[#This Row],[IMDb Score (1-10)]]&gt;=7,"Good",IMDB4[[#This Row],[IMDb Score (1-10)]]&gt;=5,"Average",TRUE,"Poor")</f>
        <v>Poor</v>
      </c>
      <c r="X3083" s="9" t="str">
        <f>IF(IMDB4[[#This Row],[Duration (min)]]&lt;90,"Short",IF(IMDB4[[#This Row],[Duration (min)]]&lt;=120,"Medium", "Long"))</f>
        <v>Short</v>
      </c>
    </row>
    <row r="3084" spans="1:24" x14ac:dyDescent="0.25">
      <c r="A3084" s="1" t="s">
        <v>6950</v>
      </c>
      <c r="B3084" s="2">
        <v>42340</v>
      </c>
      <c r="C3084" s="30">
        <f>YEAR(IMDB4[[#This Row],[Release Date]])</f>
        <v>2015</v>
      </c>
      <c r="D3084" s="30" t="str">
        <f>FLOOR(IMDB4[[#This Row],[Year]],10)&amp;"s"</f>
        <v>2010s</v>
      </c>
      <c r="E3084" s="1" t="s">
        <v>32</v>
      </c>
      <c r="F3084" s="1" t="s">
        <v>61</v>
      </c>
      <c r="G3084" s="1" t="s">
        <v>3</v>
      </c>
      <c r="H3084" s="1" t="s">
        <v>6951</v>
      </c>
      <c r="I3084" s="1" t="s">
        <v>132</v>
      </c>
      <c r="J3084" s="1" t="s">
        <v>6952</v>
      </c>
      <c r="K3084" s="1" t="s">
        <v>6953</v>
      </c>
      <c r="L3084" s="30">
        <v>562</v>
      </c>
      <c r="M3084" s="30">
        <v>2230</v>
      </c>
      <c r="N3084" s="30">
        <v>36</v>
      </c>
      <c r="O3084" s="30">
        <v>0</v>
      </c>
      <c r="P3084" s="27">
        <v>6.9</v>
      </c>
      <c r="Q3084" s="30">
        <v>120</v>
      </c>
      <c r="R3084" s="30">
        <v>127</v>
      </c>
      <c r="S3084" s="9">
        <v>12188642</v>
      </c>
      <c r="T3084" s="9">
        <v>26000000</v>
      </c>
      <c r="U3084" s="9">
        <f>IMDB4[[#This Row],[Gross Revenue]]-IMDB4[[#This Row],[Budget]]</f>
        <v>-13811358</v>
      </c>
      <c r="V3084" s="9" t="str">
        <f>IF(IMDB4[[#This Row],[Profit]]&gt;0,"Hit","Flop")</f>
        <v>Flop</v>
      </c>
      <c r="W3084" s="9" t="str" cm="1">
        <f t="array" ref="W3084">_xlfn.IFS(IMDB4[[#This Row],[IMDb Score (1-10)]]&gt;=8,"Excellent",IMDB4[[#This Row],[IMDb Score (1-10)]]&gt;=7,"Good",IMDB4[[#This Row],[IMDb Score (1-10)]]&gt;=5,"Average",TRUE,"Poor")</f>
        <v>Average</v>
      </c>
      <c r="X3084" s="9" t="str">
        <f>IF(IMDB4[[#This Row],[Duration (min)]]&lt;90,"Short",IF(IMDB4[[#This Row],[Duration (min)]]&lt;=120,"Medium", "Long"))</f>
        <v>Long</v>
      </c>
    </row>
    <row r="3085" spans="1:24" x14ac:dyDescent="0.25">
      <c r="A3085" s="1" t="s">
        <v>2793</v>
      </c>
      <c r="B3085" s="2">
        <v>37249</v>
      </c>
      <c r="C3085" s="30">
        <f>YEAR(IMDB4[[#This Row],[Release Date]])</f>
        <v>2001</v>
      </c>
      <c r="D3085" s="30" t="str">
        <f>FLOOR(IMDB4[[#This Row],[Year]],10)&amp;"s"</f>
        <v>2000s</v>
      </c>
      <c r="E3085" s="1" t="s">
        <v>32</v>
      </c>
      <c r="F3085" s="1" t="s">
        <v>77</v>
      </c>
      <c r="G3085" s="1" t="s">
        <v>3</v>
      </c>
      <c r="H3085" s="1" t="s">
        <v>4</v>
      </c>
      <c r="I3085" s="1" t="s">
        <v>132</v>
      </c>
      <c r="J3085" s="1" t="s">
        <v>2794</v>
      </c>
      <c r="K3085" s="1" t="s">
        <v>2795</v>
      </c>
      <c r="L3085" s="30">
        <v>560</v>
      </c>
      <c r="M3085" s="30">
        <v>2238</v>
      </c>
      <c r="N3085" s="30">
        <v>0</v>
      </c>
      <c r="O3085" s="30">
        <v>0</v>
      </c>
      <c r="P3085" s="27">
        <v>5.2</v>
      </c>
      <c r="Q3085" s="30">
        <v>31</v>
      </c>
      <c r="R3085" s="30">
        <v>81</v>
      </c>
      <c r="S3085" s="9">
        <v>3293258</v>
      </c>
      <c r="T3085" s="9">
        <v>3000000</v>
      </c>
      <c r="U3085" s="9">
        <f>IMDB4[[#This Row],[Gross Revenue]]-IMDB4[[#This Row],[Budget]]</f>
        <v>293258</v>
      </c>
      <c r="V3085" s="9" t="str">
        <f>IF(IMDB4[[#This Row],[Profit]]&gt;0,"Hit","Flop")</f>
        <v>Hit</v>
      </c>
      <c r="W3085" s="9" t="str" cm="1">
        <f t="array" ref="W3085">_xlfn.IFS(IMDB4[[#This Row],[IMDb Score (1-10)]]&gt;=8,"Excellent",IMDB4[[#This Row],[IMDb Score (1-10)]]&gt;=7,"Good",IMDB4[[#This Row],[IMDb Score (1-10)]]&gt;=5,"Average",TRUE,"Poor")</f>
        <v>Average</v>
      </c>
      <c r="X3085" s="9" t="str">
        <f>IF(IMDB4[[#This Row],[Duration (min)]]&lt;90,"Short",IF(IMDB4[[#This Row],[Duration (min)]]&lt;=120,"Medium", "Long"))</f>
        <v>Short</v>
      </c>
    </row>
    <row r="3086" spans="1:24" x14ac:dyDescent="0.25">
      <c r="A3086" s="1" t="s">
        <v>6946</v>
      </c>
      <c r="B3086" s="2">
        <v>42071</v>
      </c>
      <c r="C3086" s="30">
        <f>YEAR(IMDB4[[#This Row],[Release Date]])</f>
        <v>2015</v>
      </c>
      <c r="D3086" s="30" t="str">
        <f>FLOOR(IMDB4[[#This Row],[Year]],10)&amp;"s"</f>
        <v>2010s</v>
      </c>
      <c r="E3086" s="1" t="s">
        <v>32</v>
      </c>
      <c r="F3086" s="1" t="s">
        <v>61</v>
      </c>
      <c r="G3086" s="1" t="s">
        <v>3</v>
      </c>
      <c r="H3086" s="1" t="s">
        <v>4</v>
      </c>
      <c r="I3086" s="1" t="s">
        <v>92</v>
      </c>
      <c r="J3086" s="1" t="s">
        <v>6947</v>
      </c>
      <c r="K3086" s="1" t="s">
        <v>1201</v>
      </c>
      <c r="L3086" s="30">
        <v>559</v>
      </c>
      <c r="M3086" s="30">
        <v>2702</v>
      </c>
      <c r="N3086" s="30">
        <v>473</v>
      </c>
      <c r="O3086" s="30">
        <v>76000</v>
      </c>
      <c r="P3086" s="27">
        <v>7.9</v>
      </c>
      <c r="Q3086" s="30">
        <v>349</v>
      </c>
      <c r="R3086" s="30">
        <v>167</v>
      </c>
      <c r="S3086" s="9">
        <v>161029270</v>
      </c>
      <c r="T3086" s="9">
        <v>28000000</v>
      </c>
      <c r="U3086" s="9">
        <f>IMDB4[[#This Row],[Gross Revenue]]-IMDB4[[#This Row],[Budget]]</f>
        <v>133029270</v>
      </c>
      <c r="V3086" s="9" t="str">
        <f>IF(IMDB4[[#This Row],[Profit]]&gt;0,"Hit","Flop")</f>
        <v>Hit</v>
      </c>
      <c r="W3086" s="9" t="str" cm="1">
        <f t="array" ref="W3086">_xlfn.IFS(IMDB4[[#This Row],[IMDb Score (1-10)]]&gt;=8,"Excellent",IMDB4[[#This Row],[IMDb Score (1-10)]]&gt;=7,"Good",IMDB4[[#This Row],[IMDb Score (1-10)]]&gt;=5,"Average",TRUE,"Poor")</f>
        <v>Good</v>
      </c>
      <c r="X3086" s="9" t="str">
        <f>IF(IMDB4[[#This Row],[Duration (min)]]&lt;90,"Short",IF(IMDB4[[#This Row],[Duration (min)]]&lt;=120,"Medium", "Long"))</f>
        <v>Long</v>
      </c>
    </row>
    <row r="3087" spans="1:24" x14ac:dyDescent="0.25">
      <c r="A3087" s="1" t="s">
        <v>243</v>
      </c>
      <c r="B3087" s="2">
        <v>28470</v>
      </c>
      <c r="C3087" s="30">
        <f>YEAR(IMDB4[[#This Row],[Release Date]])</f>
        <v>1977</v>
      </c>
      <c r="D3087" s="30" t="str">
        <f>FLOOR(IMDB4[[#This Row],[Year]],10)&amp;"s"</f>
        <v>1970s</v>
      </c>
      <c r="E3087" s="1" t="s">
        <v>32</v>
      </c>
      <c r="F3087" s="1" t="s">
        <v>9</v>
      </c>
      <c r="G3087" s="1" t="s">
        <v>3</v>
      </c>
      <c r="H3087" s="1" t="s">
        <v>4</v>
      </c>
      <c r="I3087" s="1" t="s">
        <v>84</v>
      </c>
      <c r="J3087" s="1" t="s">
        <v>244</v>
      </c>
      <c r="K3087" s="1" t="s">
        <v>225</v>
      </c>
      <c r="L3087" s="30">
        <v>559</v>
      </c>
      <c r="M3087" s="30">
        <v>1591</v>
      </c>
      <c r="N3087" s="30">
        <v>14000</v>
      </c>
      <c r="O3087" s="30">
        <v>0</v>
      </c>
      <c r="P3087" s="27">
        <v>7.7</v>
      </c>
      <c r="Q3087" s="30">
        <v>171</v>
      </c>
      <c r="R3087" s="30">
        <v>135</v>
      </c>
      <c r="S3087" s="9">
        <v>128300000</v>
      </c>
      <c r="T3087" s="9">
        <v>19400870</v>
      </c>
      <c r="U3087" s="9">
        <f>IMDB4[[#This Row],[Gross Revenue]]-IMDB4[[#This Row],[Budget]]</f>
        <v>108899130</v>
      </c>
      <c r="V3087" s="9" t="str">
        <f>IF(IMDB4[[#This Row],[Profit]]&gt;0,"Hit","Flop")</f>
        <v>Hit</v>
      </c>
      <c r="W3087" s="9" t="str" cm="1">
        <f t="array" ref="W3087">_xlfn.IFS(IMDB4[[#This Row],[IMDb Score (1-10)]]&gt;=8,"Excellent",IMDB4[[#This Row],[IMDb Score (1-10)]]&gt;=7,"Good",IMDB4[[#This Row],[IMDb Score (1-10)]]&gt;=5,"Average",TRUE,"Poor")</f>
        <v>Good</v>
      </c>
      <c r="X3087" s="9" t="str">
        <f>IF(IMDB4[[#This Row],[Duration (min)]]&lt;90,"Short",IF(IMDB4[[#This Row],[Duration (min)]]&lt;=120,"Medium", "Long"))</f>
        <v>Long</v>
      </c>
    </row>
    <row r="3088" spans="1:24" x14ac:dyDescent="0.25">
      <c r="A3088" s="1" t="s">
        <v>106</v>
      </c>
      <c r="B3088" s="2">
        <v>23339</v>
      </c>
      <c r="C3088" s="30">
        <f>YEAR(IMDB4[[#This Row],[Release Date]])</f>
        <v>1963</v>
      </c>
      <c r="D3088" s="30" t="str">
        <f>FLOOR(IMDB4[[#This Row],[Year]],10)&amp;"s"</f>
        <v>1960s</v>
      </c>
      <c r="E3088" s="1" t="s">
        <v>32</v>
      </c>
      <c r="F3088" s="1" t="s">
        <v>77</v>
      </c>
      <c r="G3088" s="1" t="s">
        <v>3</v>
      </c>
      <c r="H3088" s="1" t="s">
        <v>83</v>
      </c>
      <c r="I3088" s="1" t="s">
        <v>25</v>
      </c>
      <c r="J3088" s="1" t="s">
        <v>107</v>
      </c>
      <c r="K3088" s="1" t="s">
        <v>100</v>
      </c>
      <c r="L3088" s="30">
        <v>559</v>
      </c>
      <c r="M3088" s="30">
        <v>1456</v>
      </c>
      <c r="N3088" s="30">
        <v>92</v>
      </c>
      <c r="O3088" s="30">
        <v>0</v>
      </c>
      <c r="P3088" s="27">
        <v>7.5</v>
      </c>
      <c r="Q3088" s="30">
        <v>167</v>
      </c>
      <c r="R3088" s="30">
        <v>115</v>
      </c>
      <c r="S3088" s="9">
        <v>24800000</v>
      </c>
      <c r="T3088" s="9">
        <v>2000000</v>
      </c>
      <c r="U3088" s="9">
        <f>IMDB4[[#This Row],[Gross Revenue]]-IMDB4[[#This Row],[Budget]]</f>
        <v>22800000</v>
      </c>
      <c r="V3088" s="9" t="str">
        <f>IF(IMDB4[[#This Row],[Profit]]&gt;0,"Hit","Flop")</f>
        <v>Hit</v>
      </c>
      <c r="W3088" s="9" t="str" cm="1">
        <f t="array" ref="W3088">_xlfn.IFS(IMDB4[[#This Row],[IMDb Score (1-10)]]&gt;=8,"Excellent",IMDB4[[#This Row],[IMDb Score (1-10)]]&gt;=7,"Good",IMDB4[[#This Row],[IMDb Score (1-10)]]&gt;=5,"Average",TRUE,"Poor")</f>
        <v>Good</v>
      </c>
      <c r="X3088" s="9" t="str">
        <f>IF(IMDB4[[#This Row],[Duration (min)]]&lt;90,"Short",IF(IMDB4[[#This Row],[Duration (min)]]&lt;=120,"Medium", "Long"))</f>
        <v>Medium</v>
      </c>
    </row>
    <row r="3089" spans="1:24" x14ac:dyDescent="0.25">
      <c r="A3089" s="1" t="s">
        <v>2508</v>
      </c>
      <c r="B3089" s="2">
        <v>36623</v>
      </c>
      <c r="C3089" s="30">
        <f>YEAR(IMDB4[[#This Row],[Release Date]])</f>
        <v>2000</v>
      </c>
      <c r="D3089" s="30" t="str">
        <f>FLOOR(IMDB4[[#This Row],[Year]],10)&amp;"s"</f>
        <v>2000s</v>
      </c>
      <c r="E3089" s="1" t="s">
        <v>32</v>
      </c>
      <c r="F3089" s="1" t="s">
        <v>40</v>
      </c>
      <c r="G3089" s="1" t="s">
        <v>3</v>
      </c>
      <c r="H3089" s="1" t="s">
        <v>4</v>
      </c>
      <c r="I3089" s="1" t="s">
        <v>28</v>
      </c>
      <c r="J3089" s="1" t="s">
        <v>2509</v>
      </c>
      <c r="K3089" s="1" t="s">
        <v>1516</v>
      </c>
      <c r="L3089" s="30">
        <v>558</v>
      </c>
      <c r="M3089" s="30">
        <v>2039</v>
      </c>
      <c r="N3089" s="30">
        <v>10</v>
      </c>
      <c r="O3089" s="30">
        <v>0</v>
      </c>
      <c r="P3089" s="27">
        <v>7.3</v>
      </c>
      <c r="Q3089" s="30">
        <v>141</v>
      </c>
      <c r="R3089" s="30">
        <v>78</v>
      </c>
      <c r="S3089" s="9">
        <v>89296573</v>
      </c>
      <c r="T3089" s="9">
        <v>100000000</v>
      </c>
      <c r="U3089" s="9">
        <f>IMDB4[[#This Row],[Gross Revenue]]-IMDB4[[#This Row],[Budget]]</f>
        <v>-10703427</v>
      </c>
      <c r="V3089" s="9" t="str">
        <f>IF(IMDB4[[#This Row],[Profit]]&gt;0,"Hit","Flop")</f>
        <v>Flop</v>
      </c>
      <c r="W3089" s="9" t="str" cm="1">
        <f t="array" ref="W3089">_xlfn.IFS(IMDB4[[#This Row],[IMDb Score (1-10)]]&gt;=8,"Excellent",IMDB4[[#This Row],[IMDb Score (1-10)]]&gt;=7,"Good",IMDB4[[#This Row],[IMDb Score (1-10)]]&gt;=5,"Average",TRUE,"Poor")</f>
        <v>Good</v>
      </c>
      <c r="X3089" s="9" t="str">
        <f>IF(IMDB4[[#This Row],[Duration (min)]]&lt;90,"Short",IF(IMDB4[[#This Row],[Duration (min)]]&lt;=120,"Medium", "Long"))</f>
        <v>Short</v>
      </c>
    </row>
    <row r="3090" spans="1:24" x14ac:dyDescent="0.25">
      <c r="A3090" s="1" t="s">
        <v>1015</v>
      </c>
      <c r="B3090" s="2">
        <v>34086</v>
      </c>
      <c r="C3090" s="30">
        <f>YEAR(IMDB4[[#This Row],[Release Date]])</f>
        <v>1993</v>
      </c>
      <c r="D3090" s="30" t="str">
        <f>FLOOR(IMDB4[[#This Row],[Year]],10)&amp;"s"</f>
        <v>1990s</v>
      </c>
      <c r="E3090" s="1" t="s">
        <v>1</v>
      </c>
      <c r="F3090" s="1" t="s">
        <v>9</v>
      </c>
      <c r="G3090" s="1" t="s">
        <v>3</v>
      </c>
      <c r="H3090" s="1" t="s">
        <v>4</v>
      </c>
      <c r="I3090" s="1" t="s">
        <v>92</v>
      </c>
      <c r="J3090" s="1" t="s">
        <v>1016</v>
      </c>
      <c r="K3090" s="1" t="s">
        <v>1017</v>
      </c>
      <c r="L3090" s="30">
        <v>556</v>
      </c>
      <c r="M3090" s="30">
        <v>2149</v>
      </c>
      <c r="N3090" s="30">
        <v>5</v>
      </c>
      <c r="O3090" s="30">
        <v>331</v>
      </c>
      <c r="P3090" s="27">
        <v>5.9</v>
      </c>
      <c r="Q3090" s="30">
        <v>14</v>
      </c>
      <c r="R3090" s="30">
        <v>123</v>
      </c>
      <c r="S3090" s="9">
        <v>18272447</v>
      </c>
      <c r="T3090" s="9">
        <v>10000000</v>
      </c>
      <c r="U3090" s="9">
        <f>IMDB4[[#This Row],[Gross Revenue]]-IMDB4[[#This Row],[Budget]]</f>
        <v>8272447</v>
      </c>
      <c r="V3090" s="9" t="str">
        <f>IF(IMDB4[[#This Row],[Profit]]&gt;0,"Hit","Flop")</f>
        <v>Hit</v>
      </c>
      <c r="W3090" s="9" t="str" cm="1">
        <f t="array" ref="W3090">_xlfn.IFS(IMDB4[[#This Row],[IMDb Score (1-10)]]&gt;=8,"Excellent",IMDB4[[#This Row],[IMDb Score (1-10)]]&gt;=7,"Good",IMDB4[[#This Row],[IMDb Score (1-10)]]&gt;=5,"Average",TRUE,"Poor")</f>
        <v>Average</v>
      </c>
      <c r="X3090" s="9" t="str">
        <f>IF(IMDB4[[#This Row],[Duration (min)]]&lt;90,"Short",IF(IMDB4[[#This Row],[Duration (min)]]&lt;=120,"Medium", "Long"))</f>
        <v>Long</v>
      </c>
    </row>
    <row r="3091" spans="1:24" x14ac:dyDescent="0.25">
      <c r="A3091" s="1" t="s">
        <v>3005</v>
      </c>
      <c r="B3091" s="2">
        <v>37513</v>
      </c>
      <c r="C3091" s="30">
        <f>YEAR(IMDB4[[#This Row],[Release Date]])</f>
        <v>2002</v>
      </c>
      <c r="D3091" s="30" t="str">
        <f>FLOOR(IMDB4[[#This Row],[Year]],10)&amp;"s"</f>
        <v>2000s</v>
      </c>
      <c r="E3091" s="1" t="s">
        <v>32</v>
      </c>
      <c r="F3091" s="1" t="s">
        <v>2</v>
      </c>
      <c r="G3091" s="1" t="s">
        <v>3</v>
      </c>
      <c r="H3091" s="1" t="s">
        <v>4</v>
      </c>
      <c r="I3091" s="1" t="s">
        <v>92</v>
      </c>
      <c r="J3091" s="1" t="s">
        <v>1016</v>
      </c>
      <c r="K3091" s="1" t="s">
        <v>1464</v>
      </c>
      <c r="L3091" s="30">
        <v>556</v>
      </c>
      <c r="M3091" s="30">
        <v>1873</v>
      </c>
      <c r="N3091" s="30">
        <v>41</v>
      </c>
      <c r="O3091" s="30">
        <v>455</v>
      </c>
      <c r="P3091" s="27">
        <v>6.6</v>
      </c>
      <c r="Q3091" s="30">
        <v>71</v>
      </c>
      <c r="R3091" s="30">
        <v>118</v>
      </c>
      <c r="S3091" s="9">
        <v>9059588</v>
      </c>
      <c r="T3091" s="9">
        <v>15000000</v>
      </c>
      <c r="U3091" s="9">
        <f>IMDB4[[#This Row],[Gross Revenue]]-IMDB4[[#This Row],[Budget]]</f>
        <v>-5940412</v>
      </c>
      <c r="V3091" s="9" t="str">
        <f>IF(IMDB4[[#This Row],[Profit]]&gt;0,"Hit","Flop")</f>
        <v>Flop</v>
      </c>
      <c r="W3091" s="9" t="str" cm="1">
        <f t="array" ref="W3091">_xlfn.IFS(IMDB4[[#This Row],[IMDb Score (1-10)]]&gt;=8,"Excellent",IMDB4[[#This Row],[IMDb Score (1-10)]]&gt;=7,"Good",IMDB4[[#This Row],[IMDb Score (1-10)]]&gt;=5,"Average",TRUE,"Poor")</f>
        <v>Average</v>
      </c>
      <c r="X3091" s="9" t="str">
        <f>IF(IMDB4[[#This Row],[Duration (min)]]&lt;90,"Short",IF(IMDB4[[#This Row],[Duration (min)]]&lt;=120,"Medium", "Long"))</f>
        <v>Medium</v>
      </c>
    </row>
    <row r="3092" spans="1:24" x14ac:dyDescent="0.25">
      <c r="A3092" s="1" t="s">
        <v>4616</v>
      </c>
      <c r="B3092" s="2">
        <v>39145</v>
      </c>
      <c r="C3092" s="30">
        <f>YEAR(IMDB4[[#This Row],[Release Date]])</f>
        <v>2007</v>
      </c>
      <c r="D3092" s="30" t="str">
        <f>FLOOR(IMDB4[[#This Row],[Year]],10)&amp;"s"</f>
        <v>2000s</v>
      </c>
      <c r="E3092" s="1" t="s">
        <v>32</v>
      </c>
      <c r="F3092" s="1" t="s">
        <v>20</v>
      </c>
      <c r="G3092" s="1" t="s">
        <v>3</v>
      </c>
      <c r="H3092" s="1" t="s">
        <v>4</v>
      </c>
      <c r="I3092" s="1" t="s">
        <v>84</v>
      </c>
      <c r="J3092" s="1" t="s">
        <v>2348</v>
      </c>
      <c r="K3092" s="1" t="s">
        <v>4617</v>
      </c>
      <c r="L3092" s="30">
        <v>555</v>
      </c>
      <c r="M3092" s="30">
        <v>1752</v>
      </c>
      <c r="N3092" s="30">
        <v>0</v>
      </c>
      <c r="O3092" s="30">
        <v>256</v>
      </c>
      <c r="P3092" s="27">
        <v>2.9</v>
      </c>
      <c r="Q3092" s="30">
        <v>52</v>
      </c>
      <c r="R3092" s="30">
        <v>89</v>
      </c>
      <c r="S3092" s="9">
        <v>13235267</v>
      </c>
      <c r="T3092" s="9">
        <v>6000000</v>
      </c>
      <c r="U3092" s="9">
        <f>IMDB4[[#This Row],[Gross Revenue]]-IMDB4[[#This Row],[Budget]]</f>
        <v>7235267</v>
      </c>
      <c r="V3092" s="9" t="str">
        <f>IF(IMDB4[[#This Row],[Profit]]&gt;0,"Hit","Flop")</f>
        <v>Hit</v>
      </c>
      <c r="W3092" s="9" t="str" cm="1">
        <f t="array" ref="W3092">_xlfn.IFS(IMDB4[[#This Row],[IMDb Score (1-10)]]&gt;=8,"Excellent",IMDB4[[#This Row],[IMDb Score (1-10)]]&gt;=7,"Good",IMDB4[[#This Row],[IMDb Score (1-10)]]&gt;=5,"Average",TRUE,"Poor")</f>
        <v>Poor</v>
      </c>
      <c r="X3092" s="9" t="str">
        <f>IF(IMDB4[[#This Row],[Duration (min)]]&lt;90,"Short",IF(IMDB4[[#This Row],[Duration (min)]]&lt;=120,"Medium", "Long"))</f>
        <v>Short</v>
      </c>
    </row>
    <row r="3093" spans="1:24" x14ac:dyDescent="0.25">
      <c r="A3093" s="1" t="s">
        <v>2347</v>
      </c>
      <c r="B3093" s="2">
        <v>36686</v>
      </c>
      <c r="C3093" s="30">
        <f>YEAR(IMDB4[[#This Row],[Release Date]])</f>
        <v>2000</v>
      </c>
      <c r="D3093" s="30" t="str">
        <f>FLOOR(IMDB4[[#This Row],[Year]],10)&amp;"s"</f>
        <v>2000s</v>
      </c>
      <c r="E3093" s="1" t="s">
        <v>32</v>
      </c>
      <c r="F3093" s="1" t="s">
        <v>20</v>
      </c>
      <c r="G3093" s="1" t="s">
        <v>3</v>
      </c>
      <c r="H3093" s="1" t="s">
        <v>4</v>
      </c>
      <c r="I3093" s="1" t="s">
        <v>92</v>
      </c>
      <c r="J3093" s="1" t="s">
        <v>2348</v>
      </c>
      <c r="K3093" s="1" t="s">
        <v>2349</v>
      </c>
      <c r="L3093" s="30">
        <v>555</v>
      </c>
      <c r="M3093" s="30">
        <v>1227</v>
      </c>
      <c r="N3093" s="30">
        <v>28</v>
      </c>
      <c r="O3093" s="30">
        <v>573</v>
      </c>
      <c r="P3093" s="27">
        <v>6</v>
      </c>
      <c r="Q3093" s="30">
        <v>65</v>
      </c>
      <c r="R3093" s="30">
        <v>112</v>
      </c>
      <c r="S3093" s="9">
        <v>4734235</v>
      </c>
      <c r="T3093" s="9">
        <v>15000000</v>
      </c>
      <c r="U3093" s="9">
        <f>IMDB4[[#This Row],[Gross Revenue]]-IMDB4[[#This Row],[Budget]]</f>
        <v>-10265765</v>
      </c>
      <c r="V3093" s="9" t="str">
        <f>IF(IMDB4[[#This Row],[Profit]]&gt;0,"Hit","Flop")</f>
        <v>Flop</v>
      </c>
      <c r="W3093" s="9" t="str" cm="1">
        <f t="array" ref="W3093">_xlfn.IFS(IMDB4[[#This Row],[IMDb Score (1-10)]]&gt;=8,"Excellent",IMDB4[[#This Row],[IMDb Score (1-10)]]&gt;=7,"Good",IMDB4[[#This Row],[IMDb Score (1-10)]]&gt;=5,"Average",TRUE,"Poor")</f>
        <v>Average</v>
      </c>
      <c r="X3093" s="9" t="str">
        <f>IF(IMDB4[[#This Row],[Duration (min)]]&lt;90,"Short",IF(IMDB4[[#This Row],[Duration (min)]]&lt;=120,"Medium", "Long"))</f>
        <v>Medium</v>
      </c>
    </row>
    <row r="3094" spans="1:24" x14ac:dyDescent="0.25">
      <c r="A3094" s="1" t="s">
        <v>1026</v>
      </c>
      <c r="B3094" s="2">
        <v>34122</v>
      </c>
      <c r="C3094" s="30">
        <f>YEAR(IMDB4[[#This Row],[Release Date]])</f>
        <v>1993</v>
      </c>
      <c r="D3094" s="30" t="str">
        <f>FLOOR(IMDB4[[#This Row],[Year]],10)&amp;"s"</f>
        <v>1990s</v>
      </c>
      <c r="E3094" s="1" t="s">
        <v>32</v>
      </c>
      <c r="F3094" s="1" t="s">
        <v>9</v>
      </c>
      <c r="G3094" s="1" t="s">
        <v>3</v>
      </c>
      <c r="H3094" s="1" t="s">
        <v>4</v>
      </c>
      <c r="I3094" s="1" t="s">
        <v>84</v>
      </c>
      <c r="J3094" s="1" t="s">
        <v>1027</v>
      </c>
      <c r="K3094" s="1" t="s">
        <v>204</v>
      </c>
      <c r="L3094" s="30">
        <v>554</v>
      </c>
      <c r="M3094" s="30">
        <v>1068</v>
      </c>
      <c r="N3094" s="30">
        <v>17000</v>
      </c>
      <c r="O3094" s="30">
        <v>0</v>
      </c>
      <c r="P3094" s="27">
        <v>7.2</v>
      </c>
      <c r="Q3094" s="30">
        <v>56</v>
      </c>
      <c r="R3094" s="30">
        <v>139</v>
      </c>
      <c r="S3094" s="9">
        <v>32000000</v>
      </c>
      <c r="T3094" s="9">
        <v>30000000</v>
      </c>
      <c r="U3094" s="9">
        <f>IMDB4[[#This Row],[Gross Revenue]]-IMDB4[[#This Row],[Budget]]</f>
        <v>2000000</v>
      </c>
      <c r="V3094" s="9" t="str">
        <f>IF(IMDB4[[#This Row],[Profit]]&gt;0,"Hit","Flop")</f>
        <v>Hit</v>
      </c>
      <c r="W3094" s="9" t="str" cm="1">
        <f t="array" ref="W3094">_xlfn.IFS(IMDB4[[#This Row],[IMDb Score (1-10)]]&gt;=8,"Excellent",IMDB4[[#This Row],[IMDb Score (1-10)]]&gt;=7,"Good",IMDB4[[#This Row],[IMDb Score (1-10)]]&gt;=5,"Average",TRUE,"Poor")</f>
        <v>Good</v>
      </c>
      <c r="X3094" s="9" t="str">
        <f>IF(IMDB4[[#This Row],[Duration (min)]]&lt;90,"Short",IF(IMDB4[[#This Row],[Duration (min)]]&lt;=120,"Medium", "Long"))</f>
        <v>Long</v>
      </c>
    </row>
    <row r="3095" spans="1:24" x14ac:dyDescent="0.25">
      <c r="A3095" s="1" t="s">
        <v>2519</v>
      </c>
      <c r="B3095" s="2">
        <v>36724</v>
      </c>
      <c r="C3095" s="30">
        <f>YEAR(IMDB4[[#This Row],[Release Date]])</f>
        <v>2000</v>
      </c>
      <c r="D3095" s="30" t="str">
        <f>FLOOR(IMDB4[[#This Row],[Year]],10)&amp;"s"</f>
        <v>2000s</v>
      </c>
      <c r="E3095" s="1" t="s">
        <v>32</v>
      </c>
      <c r="F3095" s="1" t="s">
        <v>40</v>
      </c>
      <c r="G3095" s="1" t="s">
        <v>3</v>
      </c>
      <c r="H3095" s="1" t="s">
        <v>11</v>
      </c>
      <c r="I3095" s="1" t="s">
        <v>84</v>
      </c>
      <c r="J3095" s="1" t="s">
        <v>1027</v>
      </c>
      <c r="K3095" s="1" t="s">
        <v>2520</v>
      </c>
      <c r="L3095" s="30">
        <v>554</v>
      </c>
      <c r="M3095" s="30">
        <v>2216</v>
      </c>
      <c r="N3095" s="30">
        <v>34</v>
      </c>
      <c r="O3095" s="30">
        <v>0</v>
      </c>
      <c r="P3095" s="27">
        <v>5.7</v>
      </c>
      <c r="Q3095" s="30">
        <v>38</v>
      </c>
      <c r="R3095" s="30">
        <v>95</v>
      </c>
      <c r="S3095" s="9">
        <v>13555988</v>
      </c>
      <c r="T3095" s="9">
        <v>22000000</v>
      </c>
      <c r="U3095" s="9">
        <f>IMDB4[[#This Row],[Gross Revenue]]-IMDB4[[#This Row],[Budget]]</f>
        <v>-8444012</v>
      </c>
      <c r="V3095" s="9" t="str">
        <f>IF(IMDB4[[#This Row],[Profit]]&gt;0,"Hit","Flop")</f>
        <v>Flop</v>
      </c>
      <c r="W3095" s="9" t="str" cm="1">
        <f t="array" ref="W3095">_xlfn.IFS(IMDB4[[#This Row],[IMDb Score (1-10)]]&gt;=8,"Excellent",IMDB4[[#This Row],[IMDb Score (1-10)]]&gt;=7,"Good",IMDB4[[#This Row],[IMDb Score (1-10)]]&gt;=5,"Average",TRUE,"Poor")</f>
        <v>Average</v>
      </c>
      <c r="X3095" s="9" t="str">
        <f>IF(IMDB4[[#This Row],[Duration (min)]]&lt;90,"Short",IF(IMDB4[[#This Row],[Duration (min)]]&lt;=120,"Medium", "Long"))</f>
        <v>Medium</v>
      </c>
    </row>
    <row r="3096" spans="1:24" x14ac:dyDescent="0.25">
      <c r="A3096" s="1" t="s">
        <v>5565</v>
      </c>
      <c r="B3096" s="2">
        <v>40463</v>
      </c>
      <c r="C3096" s="30">
        <f>YEAR(IMDB4[[#This Row],[Release Date]])</f>
        <v>2010</v>
      </c>
      <c r="D3096" s="30" t="str">
        <f>FLOOR(IMDB4[[#This Row],[Year]],10)&amp;"s"</f>
        <v>2010s</v>
      </c>
      <c r="E3096" s="1" t="s">
        <v>32</v>
      </c>
      <c r="F3096" s="1" t="s">
        <v>77</v>
      </c>
      <c r="G3096" s="1" t="s">
        <v>3</v>
      </c>
      <c r="H3096" s="1" t="s">
        <v>83</v>
      </c>
      <c r="I3096" s="1" t="s">
        <v>92</v>
      </c>
      <c r="J3096" s="1" t="s">
        <v>5566</v>
      </c>
      <c r="K3096" s="1" t="s">
        <v>3690</v>
      </c>
      <c r="L3096" s="30">
        <v>553</v>
      </c>
      <c r="M3096" s="30">
        <v>2357</v>
      </c>
      <c r="N3096" s="30">
        <v>905</v>
      </c>
      <c r="O3096" s="30">
        <v>36000</v>
      </c>
      <c r="P3096" s="27">
        <v>7.7</v>
      </c>
      <c r="Q3096" s="30">
        <v>447</v>
      </c>
      <c r="R3096" s="30">
        <v>117</v>
      </c>
      <c r="S3096" s="9">
        <v>48043505</v>
      </c>
      <c r="T3096" s="9">
        <v>30000000</v>
      </c>
      <c r="U3096" s="9">
        <f>IMDB4[[#This Row],[Gross Revenue]]-IMDB4[[#This Row],[Budget]]</f>
        <v>18043505</v>
      </c>
      <c r="V3096" s="9" t="str">
        <f>IF(IMDB4[[#This Row],[Profit]]&gt;0,"Hit","Flop")</f>
        <v>Hit</v>
      </c>
      <c r="W3096" s="9" t="str" cm="1">
        <f t="array" ref="W3096">_xlfn.IFS(IMDB4[[#This Row],[IMDb Score (1-10)]]&gt;=8,"Excellent",IMDB4[[#This Row],[IMDb Score (1-10)]]&gt;=7,"Good",IMDB4[[#This Row],[IMDb Score (1-10)]]&gt;=5,"Average",TRUE,"Poor")</f>
        <v>Good</v>
      </c>
      <c r="X3096" s="9" t="str">
        <f>IF(IMDB4[[#This Row],[Duration (min)]]&lt;90,"Short",IF(IMDB4[[#This Row],[Duration (min)]]&lt;=120,"Medium", "Long"))</f>
        <v>Medium</v>
      </c>
    </row>
    <row r="3097" spans="1:24" x14ac:dyDescent="0.25">
      <c r="A3097" s="1" t="s">
        <v>4823</v>
      </c>
      <c r="B3097" s="2">
        <v>39324</v>
      </c>
      <c r="C3097" s="30">
        <f>YEAR(IMDB4[[#This Row],[Release Date]])</f>
        <v>2007</v>
      </c>
      <c r="D3097" s="30" t="str">
        <f>FLOOR(IMDB4[[#This Row],[Year]],10)&amp;"s"</f>
        <v>2000s</v>
      </c>
      <c r="E3097" s="1" t="s">
        <v>32</v>
      </c>
      <c r="F3097" s="1" t="s">
        <v>20</v>
      </c>
      <c r="G3097" s="1" t="s">
        <v>3</v>
      </c>
      <c r="H3097" s="1" t="s">
        <v>4</v>
      </c>
      <c r="I3097" s="1" t="s">
        <v>92</v>
      </c>
      <c r="J3097" s="1" t="s">
        <v>4824</v>
      </c>
      <c r="K3097" s="1" t="s">
        <v>1950</v>
      </c>
      <c r="L3097" s="30">
        <v>553</v>
      </c>
      <c r="M3097" s="30">
        <v>1082</v>
      </c>
      <c r="N3097" s="30">
        <v>52</v>
      </c>
      <c r="O3097" s="30">
        <v>0</v>
      </c>
      <c r="P3097" s="27">
        <v>6.7</v>
      </c>
      <c r="Q3097" s="30">
        <v>171</v>
      </c>
      <c r="R3097" s="30">
        <v>120</v>
      </c>
      <c r="S3097" s="9">
        <v>18317151</v>
      </c>
      <c r="T3097" s="9">
        <v>35000000</v>
      </c>
      <c r="U3097" s="9">
        <f>IMDB4[[#This Row],[Gross Revenue]]-IMDB4[[#This Row],[Budget]]</f>
        <v>-16682849</v>
      </c>
      <c r="V3097" s="9" t="str">
        <f>IF(IMDB4[[#This Row],[Profit]]&gt;0,"Hit","Flop")</f>
        <v>Flop</v>
      </c>
      <c r="W3097" s="9" t="str" cm="1">
        <f t="array" ref="W3097">_xlfn.IFS(IMDB4[[#This Row],[IMDb Score (1-10)]]&gt;=8,"Excellent",IMDB4[[#This Row],[IMDb Score (1-10)]]&gt;=7,"Good",IMDB4[[#This Row],[IMDb Score (1-10)]]&gt;=5,"Average",TRUE,"Poor")</f>
        <v>Average</v>
      </c>
      <c r="X3097" s="9" t="str">
        <f>IF(IMDB4[[#This Row],[Duration (min)]]&lt;90,"Short",IF(IMDB4[[#This Row],[Duration (min)]]&lt;=120,"Medium", "Long"))</f>
        <v>Medium</v>
      </c>
    </row>
    <row r="3098" spans="1:24" x14ac:dyDescent="0.25">
      <c r="A3098" s="1" t="s">
        <v>4310</v>
      </c>
      <c r="B3098" s="2">
        <v>39014</v>
      </c>
      <c r="C3098" s="30">
        <f>YEAR(IMDB4[[#This Row],[Release Date]])</f>
        <v>2006</v>
      </c>
      <c r="D3098" s="30" t="str">
        <f>FLOOR(IMDB4[[#This Row],[Year]],10)&amp;"s"</f>
        <v>2000s</v>
      </c>
      <c r="E3098" s="1" t="s">
        <v>1</v>
      </c>
      <c r="F3098" s="1" t="s">
        <v>20</v>
      </c>
      <c r="G3098" s="1" t="s">
        <v>3</v>
      </c>
      <c r="H3098" s="1" t="s">
        <v>338</v>
      </c>
      <c r="I3098" s="1" t="s">
        <v>92</v>
      </c>
      <c r="J3098" s="1" t="s">
        <v>4311</v>
      </c>
      <c r="K3098" s="1" t="s">
        <v>4312</v>
      </c>
      <c r="L3098" s="30">
        <v>553</v>
      </c>
      <c r="M3098" s="30">
        <v>786</v>
      </c>
      <c r="N3098" s="30">
        <v>8</v>
      </c>
      <c r="O3098" s="30">
        <v>0</v>
      </c>
      <c r="P3098" s="27">
        <v>6.8</v>
      </c>
      <c r="Q3098" s="30">
        <v>140</v>
      </c>
      <c r="R3098" s="30">
        <v>93</v>
      </c>
      <c r="S3098" s="9">
        <v>298110</v>
      </c>
      <c r="T3098" s="9">
        <v>8000000</v>
      </c>
      <c r="U3098" s="9">
        <f>IMDB4[[#This Row],[Gross Revenue]]-IMDB4[[#This Row],[Budget]]</f>
        <v>-7701890</v>
      </c>
      <c r="V3098" s="9" t="str">
        <f>IF(IMDB4[[#This Row],[Profit]]&gt;0,"Hit","Flop")</f>
        <v>Flop</v>
      </c>
      <c r="W3098" s="9" t="str" cm="1">
        <f t="array" ref="W3098">_xlfn.IFS(IMDB4[[#This Row],[IMDb Score (1-10)]]&gt;=8,"Excellent",IMDB4[[#This Row],[IMDb Score (1-10)]]&gt;=7,"Good",IMDB4[[#This Row],[IMDb Score (1-10)]]&gt;=5,"Average",TRUE,"Poor")</f>
        <v>Average</v>
      </c>
      <c r="X3098" s="9" t="str">
        <f>IF(IMDB4[[#This Row],[Duration (min)]]&lt;90,"Short",IF(IMDB4[[#This Row],[Duration (min)]]&lt;=120,"Medium", "Long"))</f>
        <v>Medium</v>
      </c>
    </row>
    <row r="3099" spans="1:24" x14ac:dyDescent="0.25">
      <c r="A3099" s="1" t="s">
        <v>6313</v>
      </c>
      <c r="B3099" s="2">
        <v>41390</v>
      </c>
      <c r="C3099" s="30">
        <f>YEAR(IMDB4[[#This Row],[Release Date]])</f>
        <v>2013</v>
      </c>
      <c r="D3099" s="30" t="str">
        <f>FLOOR(IMDB4[[#This Row],[Year]],10)&amp;"s"</f>
        <v>2010s</v>
      </c>
      <c r="E3099" s="1" t="s">
        <v>32</v>
      </c>
      <c r="F3099" s="1" t="s">
        <v>20</v>
      </c>
      <c r="G3099" s="1" t="s">
        <v>3</v>
      </c>
      <c r="H3099" s="1" t="s">
        <v>4</v>
      </c>
      <c r="I3099" s="1" t="s">
        <v>92</v>
      </c>
      <c r="J3099" s="1" t="s">
        <v>6086</v>
      </c>
      <c r="K3099" s="1" t="s">
        <v>6314</v>
      </c>
      <c r="L3099" s="30">
        <v>552</v>
      </c>
      <c r="M3099" s="30">
        <v>2730</v>
      </c>
      <c r="N3099" s="30">
        <v>24</v>
      </c>
      <c r="O3099" s="30">
        <v>11000</v>
      </c>
      <c r="P3099" s="27">
        <v>5.9</v>
      </c>
      <c r="Q3099" s="30">
        <v>168</v>
      </c>
      <c r="R3099" s="30">
        <v>93</v>
      </c>
      <c r="S3099" s="9">
        <v>25675765</v>
      </c>
      <c r="T3099" s="9">
        <v>13000000</v>
      </c>
      <c r="U3099" s="9">
        <f>IMDB4[[#This Row],[Gross Revenue]]-IMDB4[[#This Row],[Budget]]</f>
        <v>12675765</v>
      </c>
      <c r="V3099" s="9" t="str">
        <f>IF(IMDB4[[#This Row],[Profit]]&gt;0,"Hit","Flop")</f>
        <v>Hit</v>
      </c>
      <c r="W3099" s="9" t="str" cm="1">
        <f t="array" ref="W3099">_xlfn.IFS(IMDB4[[#This Row],[IMDb Score (1-10)]]&gt;=8,"Excellent",IMDB4[[#This Row],[IMDb Score (1-10)]]&gt;=7,"Good",IMDB4[[#This Row],[IMDb Score (1-10)]]&gt;=5,"Average",TRUE,"Poor")</f>
        <v>Average</v>
      </c>
      <c r="X3099" s="9" t="str">
        <f>IF(IMDB4[[#This Row],[Duration (min)]]&lt;90,"Short",IF(IMDB4[[#This Row],[Duration (min)]]&lt;=120,"Medium", "Long"))</f>
        <v>Medium</v>
      </c>
    </row>
    <row r="3100" spans="1:24" x14ac:dyDescent="0.25">
      <c r="A3100" s="1" t="s">
        <v>4098</v>
      </c>
      <c r="B3100" s="2">
        <v>38628</v>
      </c>
      <c r="C3100" s="30">
        <f>YEAR(IMDB4[[#This Row],[Release Date]])</f>
        <v>2005</v>
      </c>
      <c r="D3100" s="30" t="str">
        <f>FLOOR(IMDB4[[#This Row],[Year]],10)&amp;"s"</f>
        <v>2000s</v>
      </c>
      <c r="E3100" s="1" t="s">
        <v>32</v>
      </c>
      <c r="F3100" s="1" t="s">
        <v>9</v>
      </c>
      <c r="G3100" s="1" t="s">
        <v>3</v>
      </c>
      <c r="H3100" s="1" t="s">
        <v>4</v>
      </c>
      <c r="I3100" s="1" t="s">
        <v>92</v>
      </c>
      <c r="J3100" s="1" t="s">
        <v>4099</v>
      </c>
      <c r="K3100" s="1" t="s">
        <v>4100</v>
      </c>
      <c r="L3100" s="30">
        <v>552</v>
      </c>
      <c r="M3100" s="30">
        <v>859</v>
      </c>
      <c r="N3100" s="30">
        <v>58</v>
      </c>
      <c r="O3100" s="30">
        <v>608</v>
      </c>
      <c r="P3100" s="27">
        <v>6.7</v>
      </c>
      <c r="Q3100" s="30">
        <v>75</v>
      </c>
      <c r="R3100" s="30">
        <v>112</v>
      </c>
      <c r="S3100" s="9">
        <v>712294</v>
      </c>
      <c r="T3100" s="9">
        <v>1500000</v>
      </c>
      <c r="U3100" s="9">
        <f>IMDB4[[#This Row],[Gross Revenue]]-IMDB4[[#This Row],[Budget]]</f>
        <v>-787706</v>
      </c>
      <c r="V3100" s="9" t="str">
        <f>IF(IMDB4[[#This Row],[Profit]]&gt;0,"Hit","Flop")</f>
        <v>Flop</v>
      </c>
      <c r="W3100" s="9" t="str" cm="1">
        <f t="array" ref="W3100">_xlfn.IFS(IMDB4[[#This Row],[IMDb Score (1-10)]]&gt;=8,"Excellent",IMDB4[[#This Row],[IMDb Score (1-10)]]&gt;=7,"Good",IMDB4[[#This Row],[IMDb Score (1-10)]]&gt;=5,"Average",TRUE,"Poor")</f>
        <v>Average</v>
      </c>
      <c r="X3100" s="9" t="str">
        <f>IF(IMDB4[[#This Row],[Duration (min)]]&lt;90,"Short",IF(IMDB4[[#This Row],[Duration (min)]]&lt;=120,"Medium", "Long"))</f>
        <v>Medium</v>
      </c>
    </row>
    <row r="3101" spans="1:24" x14ac:dyDescent="0.25">
      <c r="A3101" s="1" t="s">
        <v>2362</v>
      </c>
      <c r="B3101" s="2">
        <v>36604</v>
      </c>
      <c r="C3101" s="30">
        <f>YEAR(IMDB4[[#This Row],[Release Date]])</f>
        <v>2000</v>
      </c>
      <c r="D3101" s="30" t="str">
        <f>FLOOR(IMDB4[[#This Row],[Year]],10)&amp;"s"</f>
        <v>2000s</v>
      </c>
      <c r="E3101" s="1" t="s">
        <v>32</v>
      </c>
      <c r="F3101" s="1" t="s">
        <v>9</v>
      </c>
      <c r="G3101" s="1" t="s">
        <v>3</v>
      </c>
      <c r="H3101" s="1" t="s">
        <v>4</v>
      </c>
      <c r="I3101" s="1" t="s">
        <v>21</v>
      </c>
      <c r="J3101" s="1" t="s">
        <v>2363</v>
      </c>
      <c r="K3101" s="1" t="s">
        <v>2364</v>
      </c>
      <c r="L3101" s="30">
        <v>552</v>
      </c>
      <c r="M3101" s="30">
        <v>642</v>
      </c>
      <c r="N3101" s="30">
        <v>234</v>
      </c>
      <c r="O3101" s="30">
        <v>451</v>
      </c>
      <c r="P3101" s="27">
        <v>7.5</v>
      </c>
      <c r="Q3101" s="30">
        <v>75</v>
      </c>
      <c r="R3101" s="30">
        <v>90</v>
      </c>
      <c r="S3101" s="9">
        <v>241816</v>
      </c>
      <c r="T3101" s="9">
        <v>42000</v>
      </c>
      <c r="U3101" s="9">
        <f>IMDB4[[#This Row],[Gross Revenue]]-IMDB4[[#This Row],[Budget]]</f>
        <v>199816</v>
      </c>
      <c r="V3101" s="9" t="str">
        <f>IF(IMDB4[[#This Row],[Profit]]&gt;0,"Hit","Flop")</f>
        <v>Hit</v>
      </c>
      <c r="W3101" s="9" t="str" cm="1">
        <f t="array" ref="W3101">_xlfn.IFS(IMDB4[[#This Row],[IMDb Score (1-10)]]&gt;=8,"Excellent",IMDB4[[#This Row],[IMDb Score (1-10)]]&gt;=7,"Good",IMDB4[[#This Row],[IMDb Score (1-10)]]&gt;=5,"Average",TRUE,"Poor")</f>
        <v>Good</v>
      </c>
      <c r="X3101" s="9" t="str">
        <f>IF(IMDB4[[#This Row],[Duration (min)]]&lt;90,"Short",IF(IMDB4[[#This Row],[Duration (min)]]&lt;=120,"Medium", "Long"))</f>
        <v>Medium</v>
      </c>
    </row>
    <row r="3102" spans="1:24" x14ac:dyDescent="0.25">
      <c r="A3102" s="1" t="s">
        <v>6085</v>
      </c>
      <c r="B3102" s="2">
        <v>41153</v>
      </c>
      <c r="C3102" s="30">
        <f>YEAR(IMDB4[[#This Row],[Release Date]])</f>
        <v>2012</v>
      </c>
      <c r="D3102" s="30" t="str">
        <f>FLOOR(IMDB4[[#This Row],[Year]],10)&amp;"s"</f>
        <v>2010s</v>
      </c>
      <c r="E3102" s="1" t="s">
        <v>32</v>
      </c>
      <c r="F3102" s="1" t="s">
        <v>20</v>
      </c>
      <c r="G3102" s="1" t="s">
        <v>3</v>
      </c>
      <c r="H3102" s="1" t="s">
        <v>4</v>
      </c>
      <c r="I3102" s="1" t="s">
        <v>5</v>
      </c>
      <c r="J3102" s="1" t="s">
        <v>6086</v>
      </c>
      <c r="K3102" s="1" t="s">
        <v>6087</v>
      </c>
      <c r="L3102" s="30">
        <v>552</v>
      </c>
      <c r="M3102" s="30">
        <v>2251</v>
      </c>
      <c r="N3102" s="30">
        <v>38</v>
      </c>
      <c r="O3102" s="30">
        <v>898</v>
      </c>
      <c r="P3102" s="27">
        <v>4.5999999999999996</v>
      </c>
      <c r="Q3102" s="30">
        <v>29</v>
      </c>
      <c r="R3102" s="30">
        <v>87</v>
      </c>
      <c r="S3102" s="9">
        <v>1332</v>
      </c>
      <c r="T3102" s="9">
        <v>500000</v>
      </c>
      <c r="U3102" s="9">
        <f>IMDB4[[#This Row],[Gross Revenue]]-IMDB4[[#This Row],[Budget]]</f>
        <v>-498668</v>
      </c>
      <c r="V3102" s="9" t="str">
        <f>IF(IMDB4[[#This Row],[Profit]]&gt;0,"Hit","Flop")</f>
        <v>Flop</v>
      </c>
      <c r="W3102" s="9" t="str" cm="1">
        <f t="array" ref="W3102">_xlfn.IFS(IMDB4[[#This Row],[IMDb Score (1-10)]]&gt;=8,"Excellent",IMDB4[[#This Row],[IMDb Score (1-10)]]&gt;=7,"Good",IMDB4[[#This Row],[IMDb Score (1-10)]]&gt;=5,"Average",TRUE,"Poor")</f>
        <v>Poor</v>
      </c>
      <c r="X3102" s="9" t="str">
        <f>IF(IMDB4[[#This Row],[Duration (min)]]&lt;90,"Short",IF(IMDB4[[#This Row],[Duration (min)]]&lt;=120,"Medium", "Long"))</f>
        <v>Short</v>
      </c>
    </row>
    <row r="3103" spans="1:24" x14ac:dyDescent="0.25">
      <c r="A3103" s="1" t="s">
        <v>1512</v>
      </c>
      <c r="B3103" s="2">
        <v>35748</v>
      </c>
      <c r="C3103" s="30">
        <f>YEAR(IMDB4[[#This Row],[Release Date]])</f>
        <v>1997</v>
      </c>
      <c r="D3103" s="30" t="str">
        <f>FLOOR(IMDB4[[#This Row],[Year]],10)&amp;"s"</f>
        <v>1990s</v>
      </c>
      <c r="E3103" s="1" t="s">
        <v>32</v>
      </c>
      <c r="F3103" s="1" t="s">
        <v>77</v>
      </c>
      <c r="G3103" s="1" t="s">
        <v>3</v>
      </c>
      <c r="H3103" s="1" t="s">
        <v>4</v>
      </c>
      <c r="I3103" s="1" t="s">
        <v>92</v>
      </c>
      <c r="J3103" s="1" t="s">
        <v>1513</v>
      </c>
      <c r="K3103" s="1" t="s">
        <v>1514</v>
      </c>
      <c r="L3103" s="30">
        <v>551</v>
      </c>
      <c r="M3103" s="30">
        <v>1874</v>
      </c>
      <c r="N3103" s="30">
        <v>84</v>
      </c>
      <c r="O3103" s="30">
        <v>0</v>
      </c>
      <c r="P3103" s="27">
        <v>6.9</v>
      </c>
      <c r="Q3103" s="30">
        <v>72</v>
      </c>
      <c r="R3103" s="30">
        <v>93</v>
      </c>
      <c r="S3103" s="9">
        <v>50129186</v>
      </c>
      <c r="T3103" s="9">
        <v>36000000</v>
      </c>
      <c r="U3103" s="9">
        <f>IMDB4[[#This Row],[Gross Revenue]]-IMDB4[[#This Row],[Budget]]</f>
        <v>14129186</v>
      </c>
      <c r="V3103" s="9" t="str">
        <f>IF(IMDB4[[#This Row],[Profit]]&gt;0,"Hit","Flop")</f>
        <v>Hit</v>
      </c>
      <c r="W3103" s="9" t="str" cm="1">
        <f t="array" ref="W3103">_xlfn.IFS(IMDB4[[#This Row],[IMDb Score (1-10)]]&gt;=8,"Excellent",IMDB4[[#This Row],[IMDb Score (1-10)]]&gt;=7,"Good",IMDB4[[#This Row],[IMDb Score (1-10)]]&gt;=5,"Average",TRUE,"Poor")</f>
        <v>Average</v>
      </c>
      <c r="X3103" s="9" t="str">
        <f>IF(IMDB4[[#This Row],[Duration (min)]]&lt;90,"Short",IF(IMDB4[[#This Row],[Duration (min)]]&lt;=120,"Medium", "Long"))</f>
        <v>Medium</v>
      </c>
    </row>
    <row r="3104" spans="1:24" x14ac:dyDescent="0.25">
      <c r="A3104" s="1" t="s">
        <v>3595</v>
      </c>
      <c r="B3104" s="2">
        <v>38083</v>
      </c>
      <c r="C3104" s="30">
        <f>YEAR(IMDB4[[#This Row],[Release Date]])</f>
        <v>2004</v>
      </c>
      <c r="D3104" s="30" t="str">
        <f>FLOOR(IMDB4[[#This Row],[Year]],10)&amp;"s"</f>
        <v>2000s</v>
      </c>
      <c r="E3104" s="1" t="s">
        <v>32</v>
      </c>
      <c r="F3104" s="1" t="s">
        <v>77</v>
      </c>
      <c r="G3104" s="1" t="s">
        <v>3</v>
      </c>
      <c r="H3104" s="1" t="s">
        <v>4</v>
      </c>
      <c r="I3104" s="1" t="s">
        <v>132</v>
      </c>
      <c r="J3104" s="1" t="s">
        <v>3596</v>
      </c>
      <c r="K3104" s="1" t="s">
        <v>3317</v>
      </c>
      <c r="L3104" s="30">
        <v>550</v>
      </c>
      <c r="M3104" s="30">
        <v>1102</v>
      </c>
      <c r="N3104" s="30">
        <v>160</v>
      </c>
      <c r="O3104" s="30">
        <v>2000</v>
      </c>
      <c r="P3104" s="27">
        <v>6.5</v>
      </c>
      <c r="Q3104" s="30">
        <v>127</v>
      </c>
      <c r="R3104" s="30">
        <v>94</v>
      </c>
      <c r="S3104" s="9">
        <v>32003620</v>
      </c>
      <c r="T3104" s="9">
        <v>25000000</v>
      </c>
      <c r="U3104" s="9">
        <f>IMDB4[[#This Row],[Gross Revenue]]-IMDB4[[#This Row],[Budget]]</f>
        <v>7003620</v>
      </c>
      <c r="V3104" s="9" t="str">
        <f>IF(IMDB4[[#This Row],[Profit]]&gt;0,"Hit","Flop")</f>
        <v>Hit</v>
      </c>
      <c r="W3104" s="9" t="str" cm="1">
        <f t="array" ref="W3104">_xlfn.IFS(IMDB4[[#This Row],[IMDb Score (1-10)]]&gt;=8,"Excellent",IMDB4[[#This Row],[IMDb Score (1-10)]]&gt;=7,"Good",IMDB4[[#This Row],[IMDb Score (1-10)]]&gt;=5,"Average",TRUE,"Poor")</f>
        <v>Average</v>
      </c>
      <c r="X3104" s="9" t="str">
        <f>IF(IMDB4[[#This Row],[Duration (min)]]&lt;90,"Short",IF(IMDB4[[#This Row],[Duration (min)]]&lt;=120,"Medium", "Long"))</f>
        <v>Medium</v>
      </c>
    </row>
    <row r="3105" spans="1:24" x14ac:dyDescent="0.25">
      <c r="A3105" s="1" t="s">
        <v>697</v>
      </c>
      <c r="B3105" s="2">
        <v>32319</v>
      </c>
      <c r="C3105" s="30">
        <f>YEAR(IMDB4[[#This Row],[Release Date]])</f>
        <v>1988</v>
      </c>
      <c r="D3105" s="30" t="str">
        <f>FLOOR(IMDB4[[#This Row],[Year]],10)&amp;"s"</f>
        <v>1980s</v>
      </c>
      <c r="E3105" s="1" t="s">
        <v>32</v>
      </c>
      <c r="F3105" s="1" t="s">
        <v>77</v>
      </c>
      <c r="G3105" s="1" t="s">
        <v>3</v>
      </c>
      <c r="H3105" s="1" t="s">
        <v>4</v>
      </c>
      <c r="I3105" s="1" t="s">
        <v>92</v>
      </c>
      <c r="J3105" s="1" t="s">
        <v>698</v>
      </c>
      <c r="K3105" s="1" t="s">
        <v>699</v>
      </c>
      <c r="L3105" s="30">
        <v>549</v>
      </c>
      <c r="M3105" s="30">
        <v>1747</v>
      </c>
      <c r="N3105" s="30">
        <v>58</v>
      </c>
      <c r="O3105" s="30">
        <v>0</v>
      </c>
      <c r="P3105" s="27">
        <v>6.8</v>
      </c>
      <c r="Q3105" s="30">
        <v>50</v>
      </c>
      <c r="R3105" s="30">
        <v>107</v>
      </c>
      <c r="S3105" s="9">
        <v>44726644</v>
      </c>
      <c r="T3105" s="9">
        <v>13000000</v>
      </c>
      <c r="U3105" s="9">
        <f>IMDB4[[#This Row],[Gross Revenue]]-IMDB4[[#This Row],[Budget]]</f>
        <v>31726644</v>
      </c>
      <c r="V3105" s="9" t="str">
        <f>IF(IMDB4[[#This Row],[Profit]]&gt;0,"Hit","Flop")</f>
        <v>Hit</v>
      </c>
      <c r="W3105" s="9" t="str" cm="1">
        <f t="array" ref="W3105">_xlfn.IFS(IMDB4[[#This Row],[IMDb Score (1-10)]]&gt;=8,"Excellent",IMDB4[[#This Row],[IMDb Score (1-10)]]&gt;=7,"Good",IMDB4[[#This Row],[IMDb Score (1-10)]]&gt;=5,"Average",TRUE,"Poor")</f>
        <v>Average</v>
      </c>
      <c r="X3105" s="9" t="str">
        <f>IF(IMDB4[[#This Row],[Duration (min)]]&lt;90,"Short",IF(IMDB4[[#This Row],[Duration (min)]]&lt;=120,"Medium", "Long"))</f>
        <v>Medium</v>
      </c>
    </row>
    <row r="3106" spans="1:24" x14ac:dyDescent="0.25">
      <c r="A3106" s="1" t="s">
        <v>6349</v>
      </c>
      <c r="B3106" s="2">
        <v>41275</v>
      </c>
      <c r="C3106" s="30">
        <f>YEAR(IMDB4[[#This Row],[Release Date]])</f>
        <v>2013</v>
      </c>
      <c r="D3106" s="30" t="str">
        <f>FLOOR(IMDB4[[#This Row],[Year]],10)&amp;"s"</f>
        <v>2010s</v>
      </c>
      <c r="E3106" s="1" t="s">
        <v>32</v>
      </c>
      <c r="F3106" s="1" t="s">
        <v>9</v>
      </c>
      <c r="G3106" s="1" t="s">
        <v>3</v>
      </c>
      <c r="H3106" s="1" t="s">
        <v>4</v>
      </c>
      <c r="I3106" s="1" t="s">
        <v>84</v>
      </c>
      <c r="J3106" s="1" t="s">
        <v>6350</v>
      </c>
      <c r="K3106" s="1" t="s">
        <v>1549</v>
      </c>
      <c r="L3106" s="30">
        <v>549</v>
      </c>
      <c r="M3106" s="30">
        <v>1373</v>
      </c>
      <c r="N3106" s="30">
        <v>148</v>
      </c>
      <c r="O3106" s="30">
        <v>0</v>
      </c>
      <c r="P3106" s="27">
        <v>4.4000000000000004</v>
      </c>
      <c r="Q3106" s="30">
        <v>40</v>
      </c>
      <c r="R3106" s="30">
        <v>93</v>
      </c>
      <c r="S3106" s="9">
        <v>7017178</v>
      </c>
      <c r="T3106" s="9">
        <v>17500000</v>
      </c>
      <c r="U3106" s="9">
        <f>IMDB4[[#This Row],[Gross Revenue]]-IMDB4[[#This Row],[Budget]]</f>
        <v>-10482822</v>
      </c>
      <c r="V3106" s="9" t="str">
        <f>IF(IMDB4[[#This Row],[Profit]]&gt;0,"Hit","Flop")</f>
        <v>Flop</v>
      </c>
      <c r="W3106" s="9" t="str" cm="1">
        <f t="array" ref="W3106">_xlfn.IFS(IMDB4[[#This Row],[IMDb Score (1-10)]]&gt;=8,"Excellent",IMDB4[[#This Row],[IMDb Score (1-10)]]&gt;=7,"Good",IMDB4[[#This Row],[IMDb Score (1-10)]]&gt;=5,"Average",TRUE,"Poor")</f>
        <v>Poor</v>
      </c>
      <c r="X3106" s="9" t="str">
        <f>IF(IMDB4[[#This Row],[Duration (min)]]&lt;90,"Short",IF(IMDB4[[#This Row],[Duration (min)]]&lt;=120,"Medium", "Long"))</f>
        <v>Medium</v>
      </c>
    </row>
    <row r="3107" spans="1:24" x14ac:dyDescent="0.25">
      <c r="A3107" s="1" t="s">
        <v>1872</v>
      </c>
      <c r="B3107" s="2">
        <v>36102</v>
      </c>
      <c r="C3107" s="30">
        <f>YEAR(IMDB4[[#This Row],[Release Date]])</f>
        <v>1998</v>
      </c>
      <c r="D3107" s="30" t="str">
        <f>FLOOR(IMDB4[[#This Row],[Year]],10)&amp;"s"</f>
        <v>1990s</v>
      </c>
      <c r="E3107" s="1" t="s">
        <v>32</v>
      </c>
      <c r="F3107" s="1" t="s">
        <v>9</v>
      </c>
      <c r="G3107" s="1" t="s">
        <v>3</v>
      </c>
      <c r="H3107" s="1" t="s">
        <v>4</v>
      </c>
      <c r="I3107" s="1" t="s">
        <v>132</v>
      </c>
      <c r="J3107" s="1" t="s">
        <v>1873</v>
      </c>
      <c r="K3107" s="1" t="s">
        <v>370</v>
      </c>
      <c r="L3107" s="30">
        <v>548</v>
      </c>
      <c r="M3107" s="30">
        <v>1044</v>
      </c>
      <c r="N3107" s="30">
        <v>272</v>
      </c>
      <c r="O3107" s="30">
        <v>0</v>
      </c>
      <c r="P3107" s="27">
        <v>6</v>
      </c>
      <c r="Q3107" s="30">
        <v>108</v>
      </c>
      <c r="R3107" s="30">
        <v>134</v>
      </c>
      <c r="S3107" s="9">
        <v>36976367</v>
      </c>
      <c r="T3107" s="9">
        <v>75000000</v>
      </c>
      <c r="U3107" s="9">
        <f>IMDB4[[#This Row],[Gross Revenue]]-IMDB4[[#This Row],[Budget]]</f>
        <v>-38023633</v>
      </c>
      <c r="V3107" s="9" t="str">
        <f>IF(IMDB4[[#This Row],[Profit]]&gt;0,"Hit","Flop")</f>
        <v>Flop</v>
      </c>
      <c r="W3107" s="9" t="str" cm="1">
        <f t="array" ref="W3107">_xlfn.IFS(IMDB4[[#This Row],[IMDb Score (1-10)]]&gt;=8,"Excellent",IMDB4[[#This Row],[IMDb Score (1-10)]]&gt;=7,"Good",IMDB4[[#This Row],[IMDb Score (1-10)]]&gt;=5,"Average",TRUE,"Poor")</f>
        <v>Average</v>
      </c>
      <c r="X3107" s="9" t="str">
        <f>IF(IMDB4[[#This Row],[Duration (min)]]&lt;90,"Short",IF(IMDB4[[#This Row],[Duration (min)]]&lt;=120,"Medium", "Long"))</f>
        <v>Long</v>
      </c>
    </row>
    <row r="3108" spans="1:24" x14ac:dyDescent="0.25">
      <c r="A3108" s="1" t="s">
        <v>3035</v>
      </c>
      <c r="B3108" s="2">
        <v>37509</v>
      </c>
      <c r="C3108" s="30">
        <f>YEAR(IMDB4[[#This Row],[Release Date]])</f>
        <v>2002</v>
      </c>
      <c r="D3108" s="30" t="str">
        <f>FLOOR(IMDB4[[#This Row],[Year]],10)&amp;"s"</f>
        <v>2000s</v>
      </c>
      <c r="E3108" s="1" t="s">
        <v>32</v>
      </c>
      <c r="F3108" s="1" t="s">
        <v>2</v>
      </c>
      <c r="G3108" s="1" t="s">
        <v>3</v>
      </c>
      <c r="H3108" s="1" t="s">
        <v>161</v>
      </c>
      <c r="I3108" s="1" t="s">
        <v>92</v>
      </c>
      <c r="J3108" s="1" t="s">
        <v>1873</v>
      </c>
      <c r="K3108" s="1" t="s">
        <v>296</v>
      </c>
      <c r="L3108" s="30">
        <v>548</v>
      </c>
      <c r="M3108" s="30">
        <v>1005</v>
      </c>
      <c r="N3108" s="30">
        <v>0</v>
      </c>
      <c r="O3108" s="30">
        <v>675</v>
      </c>
      <c r="P3108" s="27">
        <v>6.3</v>
      </c>
      <c r="Q3108" s="30">
        <v>149</v>
      </c>
      <c r="R3108" s="30">
        <v>114</v>
      </c>
      <c r="S3108" s="9">
        <v>6592103</v>
      </c>
      <c r="T3108" s="9">
        <v>35000000</v>
      </c>
      <c r="U3108" s="9">
        <f>IMDB4[[#This Row],[Gross Revenue]]-IMDB4[[#This Row],[Budget]]</f>
        <v>-28407897</v>
      </c>
      <c r="V3108" s="9" t="str">
        <f>IF(IMDB4[[#This Row],[Profit]]&gt;0,"Hit","Flop")</f>
        <v>Flop</v>
      </c>
      <c r="W3108" s="9" t="str" cm="1">
        <f t="array" ref="W3108">_xlfn.IFS(IMDB4[[#This Row],[IMDb Score (1-10)]]&gt;=8,"Excellent",IMDB4[[#This Row],[IMDb Score (1-10)]]&gt;=7,"Good",IMDB4[[#This Row],[IMDb Score (1-10)]]&gt;=5,"Average",TRUE,"Poor")</f>
        <v>Average</v>
      </c>
      <c r="X3108" s="9" t="str">
        <f>IF(IMDB4[[#This Row],[Duration (min)]]&lt;90,"Short",IF(IMDB4[[#This Row],[Duration (min)]]&lt;=120,"Medium", "Long"))</f>
        <v>Medium</v>
      </c>
    </row>
    <row r="3109" spans="1:24" x14ac:dyDescent="0.25">
      <c r="A3109" s="1" t="s">
        <v>3398</v>
      </c>
      <c r="B3109" s="2">
        <v>37737</v>
      </c>
      <c r="C3109" s="30">
        <f>YEAR(IMDB4[[#This Row],[Release Date]])</f>
        <v>2003</v>
      </c>
      <c r="D3109" s="30" t="str">
        <f>FLOOR(IMDB4[[#This Row],[Year]],10)&amp;"s"</f>
        <v>2000s</v>
      </c>
      <c r="E3109" s="1" t="s">
        <v>32</v>
      </c>
      <c r="F3109" s="1" t="s">
        <v>9</v>
      </c>
      <c r="G3109" s="1" t="s">
        <v>3</v>
      </c>
      <c r="H3109" s="1" t="s">
        <v>4</v>
      </c>
      <c r="I3109" s="1" t="s">
        <v>132</v>
      </c>
      <c r="J3109" s="1" t="s">
        <v>1873</v>
      </c>
      <c r="K3109" s="1" t="s">
        <v>2255</v>
      </c>
      <c r="L3109" s="30">
        <v>548</v>
      </c>
      <c r="M3109" s="30">
        <v>2389</v>
      </c>
      <c r="N3109" s="30">
        <v>35</v>
      </c>
      <c r="O3109" s="30">
        <v>298</v>
      </c>
      <c r="P3109" s="27">
        <v>6.4</v>
      </c>
      <c r="Q3109" s="30">
        <v>60</v>
      </c>
      <c r="R3109" s="30">
        <v>103</v>
      </c>
      <c r="S3109" s="9">
        <v>1420578</v>
      </c>
      <c r="T3109" s="9">
        <v>1900000</v>
      </c>
      <c r="U3109" s="9">
        <f>IMDB4[[#This Row],[Gross Revenue]]-IMDB4[[#This Row],[Budget]]</f>
        <v>-479422</v>
      </c>
      <c r="V3109" s="9" t="str">
        <f>IF(IMDB4[[#This Row],[Profit]]&gt;0,"Hit","Flop")</f>
        <v>Flop</v>
      </c>
      <c r="W3109" s="9" t="str" cm="1">
        <f t="array" ref="W3109">_xlfn.IFS(IMDB4[[#This Row],[IMDb Score (1-10)]]&gt;=8,"Excellent",IMDB4[[#This Row],[IMDb Score (1-10)]]&gt;=7,"Good",IMDB4[[#This Row],[IMDb Score (1-10)]]&gt;=5,"Average",TRUE,"Poor")</f>
        <v>Average</v>
      </c>
      <c r="X3109" s="9" t="str">
        <f>IF(IMDB4[[#This Row],[Duration (min)]]&lt;90,"Short",IF(IMDB4[[#This Row],[Duration (min)]]&lt;=120,"Medium", "Long"))</f>
        <v>Medium</v>
      </c>
    </row>
    <row r="3110" spans="1:24" x14ac:dyDescent="0.25">
      <c r="A3110" s="1" t="s">
        <v>2418</v>
      </c>
      <c r="B3110" s="2">
        <v>36583</v>
      </c>
      <c r="C3110" s="30">
        <f>YEAR(IMDB4[[#This Row],[Release Date]])</f>
        <v>2000</v>
      </c>
      <c r="D3110" s="30" t="str">
        <f>FLOOR(IMDB4[[#This Row],[Year]],10)&amp;"s"</f>
        <v>2000s</v>
      </c>
      <c r="E3110" s="1" t="s">
        <v>32</v>
      </c>
      <c r="F3110" s="1" t="s">
        <v>77</v>
      </c>
      <c r="G3110" s="1" t="s">
        <v>3</v>
      </c>
      <c r="H3110" s="1" t="s">
        <v>4</v>
      </c>
      <c r="I3110" s="1" t="s">
        <v>132</v>
      </c>
      <c r="J3110" s="1" t="s">
        <v>2419</v>
      </c>
      <c r="K3110" s="1" t="s">
        <v>676</v>
      </c>
      <c r="L3110" s="30">
        <v>545</v>
      </c>
      <c r="M3110" s="30">
        <v>1574</v>
      </c>
      <c r="N3110" s="30">
        <v>80</v>
      </c>
      <c r="O3110" s="30">
        <v>0</v>
      </c>
      <c r="P3110" s="27">
        <v>6.2</v>
      </c>
      <c r="Q3110" s="30">
        <v>140</v>
      </c>
      <c r="R3110" s="30">
        <v>109</v>
      </c>
      <c r="S3110" s="9">
        <v>106807667</v>
      </c>
      <c r="T3110" s="9">
        <v>45000000</v>
      </c>
      <c r="U3110" s="9">
        <f>IMDB4[[#This Row],[Gross Revenue]]-IMDB4[[#This Row],[Budget]]</f>
        <v>61807667</v>
      </c>
      <c r="V3110" s="9" t="str">
        <f>IF(IMDB4[[#This Row],[Profit]]&gt;0,"Hit","Flop")</f>
        <v>Hit</v>
      </c>
      <c r="W3110" s="9" t="str" cm="1">
        <f t="array" ref="W3110">_xlfn.IFS(IMDB4[[#This Row],[IMDb Score (1-10)]]&gt;=8,"Excellent",IMDB4[[#This Row],[IMDb Score (1-10)]]&gt;=7,"Good",IMDB4[[#This Row],[IMDb Score (1-10)]]&gt;=5,"Average",TRUE,"Poor")</f>
        <v>Average</v>
      </c>
      <c r="X3110" s="9" t="str">
        <f>IF(IMDB4[[#This Row],[Duration (min)]]&lt;90,"Short",IF(IMDB4[[#This Row],[Duration (min)]]&lt;=120,"Medium", "Long"))</f>
        <v>Medium</v>
      </c>
    </row>
    <row r="3111" spans="1:24" x14ac:dyDescent="0.25">
      <c r="A3111" s="1" t="s">
        <v>4163</v>
      </c>
      <c r="B3111" s="2">
        <v>38376</v>
      </c>
      <c r="C3111" s="30">
        <f>YEAR(IMDB4[[#This Row],[Release Date]])</f>
        <v>2005</v>
      </c>
      <c r="D3111" s="30" t="str">
        <f>FLOOR(IMDB4[[#This Row],[Year]],10)&amp;"s"</f>
        <v>2000s</v>
      </c>
      <c r="E3111" s="1" t="s">
        <v>1</v>
      </c>
      <c r="F3111" s="1" t="s">
        <v>91</v>
      </c>
      <c r="G3111" s="1" t="s">
        <v>3</v>
      </c>
      <c r="H3111" s="1" t="s">
        <v>4</v>
      </c>
      <c r="I3111" s="1" t="s">
        <v>132</v>
      </c>
      <c r="J3111" s="1" t="s">
        <v>4164</v>
      </c>
      <c r="K3111" s="1" t="s">
        <v>1208</v>
      </c>
      <c r="L3111" s="30">
        <v>545</v>
      </c>
      <c r="M3111" s="30">
        <v>1274</v>
      </c>
      <c r="N3111" s="30">
        <v>34</v>
      </c>
      <c r="O3111" s="30">
        <v>0</v>
      </c>
      <c r="P3111" s="27">
        <v>6.5</v>
      </c>
      <c r="Q3111" s="30">
        <v>193</v>
      </c>
      <c r="R3111" s="30">
        <v>104</v>
      </c>
      <c r="S3111" s="9">
        <v>47806295</v>
      </c>
      <c r="T3111" s="9">
        <v>43000000</v>
      </c>
      <c r="U3111" s="9">
        <f>IMDB4[[#This Row],[Gross Revenue]]-IMDB4[[#This Row],[Budget]]</f>
        <v>4806295</v>
      </c>
      <c r="V3111" s="9" t="str">
        <f>IF(IMDB4[[#This Row],[Profit]]&gt;0,"Hit","Flop")</f>
        <v>Hit</v>
      </c>
      <c r="W3111" s="9" t="str" cm="1">
        <f t="array" ref="W3111">_xlfn.IFS(IMDB4[[#This Row],[IMDb Score (1-10)]]&gt;=8,"Excellent",IMDB4[[#This Row],[IMDb Score (1-10)]]&gt;=7,"Good",IMDB4[[#This Row],[IMDb Score (1-10)]]&gt;=5,"Average",TRUE,"Poor")</f>
        <v>Average</v>
      </c>
      <c r="X3111" s="9" t="str">
        <f>IF(IMDB4[[#This Row],[Duration (min)]]&lt;90,"Short",IF(IMDB4[[#This Row],[Duration (min)]]&lt;=120,"Medium", "Long"))</f>
        <v>Medium</v>
      </c>
    </row>
    <row r="3112" spans="1:24" x14ac:dyDescent="0.25">
      <c r="A3112" s="1" t="s">
        <v>2726</v>
      </c>
      <c r="B3112" s="2">
        <v>36918</v>
      </c>
      <c r="C3112" s="30">
        <f>YEAR(IMDB4[[#This Row],[Release Date]])</f>
        <v>2001</v>
      </c>
      <c r="D3112" s="30" t="str">
        <f>FLOOR(IMDB4[[#This Row],[Year]],10)&amp;"s"</f>
        <v>2000s</v>
      </c>
      <c r="E3112" s="1" t="s">
        <v>32</v>
      </c>
      <c r="F3112" s="1" t="s">
        <v>20</v>
      </c>
      <c r="G3112" s="1" t="s">
        <v>3</v>
      </c>
      <c r="H3112" s="1" t="s">
        <v>161</v>
      </c>
      <c r="I3112" s="1" t="s">
        <v>132</v>
      </c>
      <c r="J3112" s="1" t="s">
        <v>2727</v>
      </c>
      <c r="K3112" s="1" t="s">
        <v>986</v>
      </c>
      <c r="L3112" s="30">
        <v>545</v>
      </c>
      <c r="M3112" s="30">
        <v>1149</v>
      </c>
      <c r="N3112" s="30">
        <v>8</v>
      </c>
      <c r="O3112" s="30">
        <v>565</v>
      </c>
      <c r="P3112" s="27">
        <v>5.8</v>
      </c>
      <c r="Q3112" s="30">
        <v>61</v>
      </c>
      <c r="R3112" s="30">
        <v>84</v>
      </c>
      <c r="S3112" s="9">
        <v>4777007</v>
      </c>
      <c r="T3112" s="9">
        <v>40000000</v>
      </c>
      <c r="U3112" s="9">
        <f>IMDB4[[#This Row],[Gross Revenue]]-IMDB4[[#This Row],[Budget]]</f>
        <v>-35222993</v>
      </c>
      <c r="V3112" s="9" t="str">
        <f>IF(IMDB4[[#This Row],[Profit]]&gt;0,"Hit","Flop")</f>
        <v>Flop</v>
      </c>
      <c r="W3112" s="9" t="str" cm="1">
        <f t="array" ref="W3112">_xlfn.IFS(IMDB4[[#This Row],[IMDb Score (1-10)]]&gt;=8,"Excellent",IMDB4[[#This Row],[IMDb Score (1-10)]]&gt;=7,"Good",IMDB4[[#This Row],[IMDb Score (1-10)]]&gt;=5,"Average",TRUE,"Poor")</f>
        <v>Average</v>
      </c>
      <c r="X3112" s="9" t="str">
        <f>IF(IMDB4[[#This Row],[Duration (min)]]&lt;90,"Short",IF(IMDB4[[#This Row],[Duration (min)]]&lt;=120,"Medium", "Long"))</f>
        <v>Short</v>
      </c>
    </row>
    <row r="3113" spans="1:24" x14ac:dyDescent="0.25">
      <c r="A3113" s="1" t="s">
        <v>5709</v>
      </c>
      <c r="B3113" s="2">
        <v>40331</v>
      </c>
      <c r="C3113" s="30">
        <f>YEAR(IMDB4[[#This Row],[Release Date]])</f>
        <v>2010</v>
      </c>
      <c r="D3113" s="30" t="str">
        <f>FLOOR(IMDB4[[#This Row],[Year]],10)&amp;"s"</f>
        <v>2010s</v>
      </c>
      <c r="E3113" s="1" t="s">
        <v>32</v>
      </c>
      <c r="F3113" s="1" t="s">
        <v>20</v>
      </c>
      <c r="G3113" s="1" t="s">
        <v>3</v>
      </c>
      <c r="H3113" s="1" t="s">
        <v>4</v>
      </c>
      <c r="I3113" s="1" t="s">
        <v>132</v>
      </c>
      <c r="J3113" s="1" t="s">
        <v>5710</v>
      </c>
      <c r="K3113" s="1" t="s">
        <v>4595</v>
      </c>
      <c r="L3113" s="30">
        <v>544</v>
      </c>
      <c r="M3113" s="30">
        <v>1292</v>
      </c>
      <c r="N3113" s="30">
        <v>8</v>
      </c>
      <c r="O3113" s="30">
        <v>0</v>
      </c>
      <c r="P3113" s="27">
        <v>6.1</v>
      </c>
      <c r="Q3113" s="30">
        <v>181</v>
      </c>
      <c r="R3113" s="30">
        <v>101</v>
      </c>
      <c r="S3113" s="9">
        <v>27758465</v>
      </c>
      <c r="T3113" s="9">
        <v>19000000</v>
      </c>
      <c r="U3113" s="9">
        <f>IMDB4[[#This Row],[Gross Revenue]]-IMDB4[[#This Row],[Budget]]</f>
        <v>8758465</v>
      </c>
      <c r="V3113" s="9" t="str">
        <f>IF(IMDB4[[#This Row],[Profit]]&gt;0,"Hit","Flop")</f>
        <v>Hit</v>
      </c>
      <c r="W3113" s="9" t="str" cm="1">
        <f t="array" ref="W3113">_xlfn.IFS(IMDB4[[#This Row],[IMDb Score (1-10)]]&gt;=8,"Excellent",IMDB4[[#This Row],[IMDb Score (1-10)]]&gt;=7,"Good",IMDB4[[#This Row],[IMDb Score (1-10)]]&gt;=5,"Average",TRUE,"Poor")</f>
        <v>Average</v>
      </c>
      <c r="X3113" s="9" t="str">
        <f>IF(IMDB4[[#This Row],[Duration (min)]]&lt;90,"Short",IF(IMDB4[[#This Row],[Duration (min)]]&lt;=120,"Medium", "Long"))</f>
        <v>Medium</v>
      </c>
    </row>
    <row r="3114" spans="1:24" x14ac:dyDescent="0.25">
      <c r="A3114" s="1" t="s">
        <v>4268</v>
      </c>
      <c r="B3114" s="2">
        <v>38939</v>
      </c>
      <c r="C3114" s="30">
        <f>YEAR(IMDB4[[#This Row],[Release Date]])</f>
        <v>2006</v>
      </c>
      <c r="D3114" s="30" t="str">
        <f>FLOOR(IMDB4[[#This Row],[Year]],10)&amp;"s"</f>
        <v>2000s</v>
      </c>
      <c r="E3114" s="1" t="s">
        <v>32</v>
      </c>
      <c r="F3114" s="1" t="s">
        <v>61</v>
      </c>
      <c r="G3114" s="1" t="s">
        <v>3</v>
      </c>
      <c r="H3114" s="1" t="s">
        <v>161</v>
      </c>
      <c r="I3114" s="1" t="s">
        <v>132</v>
      </c>
      <c r="J3114" s="1" t="s">
        <v>4269</v>
      </c>
      <c r="K3114" s="1" t="s">
        <v>925</v>
      </c>
      <c r="L3114" s="30">
        <v>543</v>
      </c>
      <c r="M3114" s="30">
        <v>678</v>
      </c>
      <c r="N3114" s="30">
        <v>176</v>
      </c>
      <c r="O3114" s="30">
        <v>447</v>
      </c>
      <c r="P3114" s="27">
        <v>6.7</v>
      </c>
      <c r="Q3114" s="30">
        <v>108</v>
      </c>
      <c r="R3114" s="30">
        <v>98</v>
      </c>
      <c r="S3114" s="9">
        <v>4291965</v>
      </c>
      <c r="T3114" s="9">
        <v>14000000</v>
      </c>
      <c r="U3114" s="9">
        <f>IMDB4[[#This Row],[Gross Revenue]]-IMDB4[[#This Row],[Budget]]</f>
        <v>-9708035</v>
      </c>
      <c r="V3114" s="9" t="str">
        <f>IF(IMDB4[[#This Row],[Profit]]&gt;0,"Hit","Flop")</f>
        <v>Flop</v>
      </c>
      <c r="W3114" s="9" t="str" cm="1">
        <f t="array" ref="W3114">_xlfn.IFS(IMDB4[[#This Row],[IMDb Score (1-10)]]&gt;=8,"Excellent",IMDB4[[#This Row],[IMDb Score (1-10)]]&gt;=7,"Good",IMDB4[[#This Row],[IMDb Score (1-10)]]&gt;=5,"Average",TRUE,"Poor")</f>
        <v>Average</v>
      </c>
      <c r="X3114" s="9" t="str">
        <f>IF(IMDB4[[#This Row],[Duration (min)]]&lt;90,"Short",IF(IMDB4[[#This Row],[Duration (min)]]&lt;=120,"Medium", "Long"))</f>
        <v>Medium</v>
      </c>
    </row>
    <row r="3115" spans="1:24" x14ac:dyDescent="0.25">
      <c r="A3115" s="1" t="s">
        <v>2319</v>
      </c>
      <c r="B3115" s="2">
        <v>36765</v>
      </c>
      <c r="C3115" s="30">
        <f>YEAR(IMDB4[[#This Row],[Release Date]])</f>
        <v>2000</v>
      </c>
      <c r="D3115" s="30" t="str">
        <f>FLOOR(IMDB4[[#This Row],[Year]],10)&amp;"s"</f>
        <v>2000s</v>
      </c>
      <c r="E3115" s="1" t="s">
        <v>32</v>
      </c>
      <c r="F3115" s="1" t="s">
        <v>9</v>
      </c>
      <c r="G3115" s="1" t="s">
        <v>3</v>
      </c>
      <c r="H3115" s="1" t="s">
        <v>83</v>
      </c>
      <c r="I3115" s="1" t="s">
        <v>132</v>
      </c>
      <c r="J3115" s="1" t="s">
        <v>2320</v>
      </c>
      <c r="K3115" s="1" t="s">
        <v>1049</v>
      </c>
      <c r="L3115" s="30">
        <v>541</v>
      </c>
      <c r="M3115" s="30">
        <v>1323</v>
      </c>
      <c r="N3115" s="30">
        <v>529</v>
      </c>
      <c r="O3115" s="30">
        <v>18000</v>
      </c>
      <c r="P3115" s="27">
        <v>7.3</v>
      </c>
      <c r="Q3115" s="30">
        <v>152</v>
      </c>
      <c r="R3115" s="30">
        <v>121</v>
      </c>
      <c r="S3115" s="9">
        <v>71309760</v>
      </c>
      <c r="T3115" s="9">
        <v>25000000</v>
      </c>
      <c r="U3115" s="9">
        <f>IMDB4[[#This Row],[Gross Revenue]]-IMDB4[[#This Row],[Budget]]</f>
        <v>46309760</v>
      </c>
      <c r="V3115" s="9" t="str">
        <f>IF(IMDB4[[#This Row],[Profit]]&gt;0,"Hit","Flop")</f>
        <v>Hit</v>
      </c>
      <c r="W3115" s="9" t="str" cm="1">
        <f t="array" ref="W3115">_xlfn.IFS(IMDB4[[#This Row],[IMDb Score (1-10)]]&gt;=8,"Excellent",IMDB4[[#This Row],[IMDb Score (1-10)]]&gt;=7,"Good",IMDB4[[#This Row],[IMDb Score (1-10)]]&gt;=5,"Average",TRUE,"Poor")</f>
        <v>Good</v>
      </c>
      <c r="X3115" s="9" t="str">
        <f>IF(IMDB4[[#This Row],[Duration (min)]]&lt;90,"Short",IF(IMDB4[[#This Row],[Duration (min)]]&lt;=120,"Medium", "Long"))</f>
        <v>Long</v>
      </c>
    </row>
    <row r="3116" spans="1:24" x14ac:dyDescent="0.25">
      <c r="A3116" s="1" t="s">
        <v>5017</v>
      </c>
      <c r="B3116" s="2">
        <v>39670</v>
      </c>
      <c r="C3116" s="30">
        <f>YEAR(IMDB4[[#This Row],[Release Date]])</f>
        <v>2008</v>
      </c>
      <c r="D3116" s="30" t="str">
        <f>FLOOR(IMDB4[[#This Row],[Year]],10)&amp;"s"</f>
        <v>2000s</v>
      </c>
      <c r="E3116" s="1" t="s">
        <v>32</v>
      </c>
      <c r="F3116" s="1" t="s">
        <v>40</v>
      </c>
      <c r="G3116" s="1" t="s">
        <v>3</v>
      </c>
      <c r="H3116" s="1" t="s">
        <v>4</v>
      </c>
      <c r="I3116" s="1" t="s">
        <v>28</v>
      </c>
      <c r="J3116" s="1" t="s">
        <v>5018</v>
      </c>
      <c r="K3116" s="1" t="s">
        <v>5019</v>
      </c>
      <c r="L3116" s="30">
        <v>541</v>
      </c>
      <c r="M3116" s="30">
        <v>2268</v>
      </c>
      <c r="N3116" s="30">
        <v>16</v>
      </c>
      <c r="O3116" s="30">
        <v>279</v>
      </c>
      <c r="P3116" s="27">
        <v>4.5</v>
      </c>
      <c r="Q3116" s="30">
        <v>85</v>
      </c>
      <c r="R3116" s="30">
        <v>81</v>
      </c>
      <c r="S3116" s="9">
        <v>30105968</v>
      </c>
      <c r="T3116" s="9">
        <v>37000000</v>
      </c>
      <c r="U3116" s="9">
        <f>IMDB4[[#This Row],[Gross Revenue]]-IMDB4[[#This Row],[Budget]]</f>
        <v>-6894032</v>
      </c>
      <c r="V3116" s="9" t="str">
        <f>IF(IMDB4[[#This Row],[Profit]]&gt;0,"Hit","Flop")</f>
        <v>Flop</v>
      </c>
      <c r="W3116" s="9" t="str" cm="1">
        <f t="array" ref="W3116">_xlfn.IFS(IMDB4[[#This Row],[IMDb Score (1-10)]]&gt;=8,"Excellent",IMDB4[[#This Row],[IMDb Score (1-10)]]&gt;=7,"Good",IMDB4[[#This Row],[IMDb Score (1-10)]]&gt;=5,"Average",TRUE,"Poor")</f>
        <v>Poor</v>
      </c>
      <c r="X3116" s="9" t="str">
        <f>IF(IMDB4[[#This Row],[Duration (min)]]&lt;90,"Short",IF(IMDB4[[#This Row],[Duration (min)]]&lt;=120,"Medium", "Long"))</f>
        <v>Short</v>
      </c>
    </row>
    <row r="3117" spans="1:24" x14ac:dyDescent="0.25">
      <c r="A3117" s="1" t="s">
        <v>3006</v>
      </c>
      <c r="B3117" s="2">
        <v>37604</v>
      </c>
      <c r="C3117" s="30">
        <f>YEAR(IMDB4[[#This Row],[Release Date]])</f>
        <v>2002</v>
      </c>
      <c r="D3117" s="30" t="str">
        <f>FLOOR(IMDB4[[#This Row],[Year]],10)&amp;"s"</f>
        <v>2000s</v>
      </c>
      <c r="E3117" s="1" t="s">
        <v>32</v>
      </c>
      <c r="F3117" s="1" t="s">
        <v>91</v>
      </c>
      <c r="G3117" s="1" t="s">
        <v>3</v>
      </c>
      <c r="H3117" s="1" t="s">
        <v>4</v>
      </c>
      <c r="I3117" s="1" t="s">
        <v>132</v>
      </c>
      <c r="J3117" s="1" t="s">
        <v>2320</v>
      </c>
      <c r="K3117" s="1" t="s">
        <v>3007</v>
      </c>
      <c r="L3117" s="30">
        <v>541</v>
      </c>
      <c r="M3117" s="30">
        <v>1228</v>
      </c>
      <c r="N3117" s="30">
        <v>57</v>
      </c>
      <c r="O3117" s="30">
        <v>1000</v>
      </c>
      <c r="P3117" s="27">
        <v>5.4</v>
      </c>
      <c r="Q3117" s="30">
        <v>108</v>
      </c>
      <c r="R3117" s="30">
        <v>103</v>
      </c>
      <c r="S3117" s="9">
        <v>22160085</v>
      </c>
      <c r="T3117" s="9">
        <v>10600000</v>
      </c>
      <c r="U3117" s="9">
        <f>IMDB4[[#This Row],[Gross Revenue]]-IMDB4[[#This Row],[Budget]]</f>
        <v>11560085</v>
      </c>
      <c r="V3117" s="9" t="str">
        <f>IF(IMDB4[[#This Row],[Profit]]&gt;0,"Hit","Flop")</f>
        <v>Hit</v>
      </c>
      <c r="W3117" s="9" t="str" cm="1">
        <f t="array" ref="W3117">_xlfn.IFS(IMDB4[[#This Row],[IMDb Score (1-10)]]&gt;=8,"Excellent",IMDB4[[#This Row],[IMDb Score (1-10)]]&gt;=7,"Good",IMDB4[[#This Row],[IMDb Score (1-10)]]&gt;=5,"Average",TRUE,"Poor")</f>
        <v>Average</v>
      </c>
      <c r="X3117" s="9" t="str">
        <f>IF(IMDB4[[#This Row],[Duration (min)]]&lt;90,"Short",IF(IMDB4[[#This Row],[Duration (min)]]&lt;=120,"Medium", "Long"))</f>
        <v>Medium</v>
      </c>
    </row>
    <row r="3118" spans="1:24" x14ac:dyDescent="0.25">
      <c r="A3118" s="1" t="s">
        <v>4402</v>
      </c>
      <c r="B3118" s="2">
        <v>38813</v>
      </c>
      <c r="C3118" s="30">
        <f>YEAR(IMDB4[[#This Row],[Release Date]])</f>
        <v>2006</v>
      </c>
      <c r="D3118" s="30" t="str">
        <f>FLOOR(IMDB4[[#This Row],[Year]],10)&amp;"s"</f>
        <v>2000s</v>
      </c>
      <c r="E3118" s="1" t="s">
        <v>32</v>
      </c>
      <c r="F3118" s="1" t="s">
        <v>61</v>
      </c>
      <c r="G3118" s="1" t="s">
        <v>3</v>
      </c>
      <c r="H3118" s="1" t="s">
        <v>4</v>
      </c>
      <c r="I3118" s="1" t="s">
        <v>84</v>
      </c>
      <c r="J3118" s="1" t="s">
        <v>4403</v>
      </c>
      <c r="K3118" s="1" t="s">
        <v>4404</v>
      </c>
      <c r="L3118" s="30">
        <v>541</v>
      </c>
      <c r="M3118" s="30">
        <v>908</v>
      </c>
      <c r="N3118" s="30">
        <v>6</v>
      </c>
      <c r="O3118" s="30">
        <v>0</v>
      </c>
      <c r="P3118" s="27">
        <v>6.3</v>
      </c>
      <c r="Q3118" s="30">
        <v>36</v>
      </c>
      <c r="R3118" s="30">
        <v>123</v>
      </c>
      <c r="S3118" s="9">
        <v>13391174</v>
      </c>
      <c r="T3118" s="9">
        <v>20000000</v>
      </c>
      <c r="U3118" s="9">
        <f>IMDB4[[#This Row],[Gross Revenue]]-IMDB4[[#This Row],[Budget]]</f>
        <v>-6608826</v>
      </c>
      <c r="V3118" s="9" t="str">
        <f>IF(IMDB4[[#This Row],[Profit]]&gt;0,"Hit","Flop")</f>
        <v>Flop</v>
      </c>
      <c r="W3118" s="9" t="str" cm="1">
        <f t="array" ref="W3118">_xlfn.IFS(IMDB4[[#This Row],[IMDb Score (1-10)]]&gt;=8,"Excellent",IMDB4[[#This Row],[IMDb Score (1-10)]]&gt;=7,"Good",IMDB4[[#This Row],[IMDb Score (1-10)]]&gt;=5,"Average",TRUE,"Poor")</f>
        <v>Average</v>
      </c>
      <c r="X3118" s="9" t="str">
        <f>IF(IMDB4[[#This Row],[Duration (min)]]&lt;90,"Short",IF(IMDB4[[#This Row],[Duration (min)]]&lt;=120,"Medium", "Long"))</f>
        <v>Long</v>
      </c>
    </row>
    <row r="3119" spans="1:24" x14ac:dyDescent="0.25">
      <c r="A3119" s="1" t="s">
        <v>5582</v>
      </c>
      <c r="B3119" s="2">
        <v>40316</v>
      </c>
      <c r="C3119" s="30">
        <f>YEAR(IMDB4[[#This Row],[Release Date]])</f>
        <v>2010</v>
      </c>
      <c r="D3119" s="30" t="str">
        <f>FLOOR(IMDB4[[#This Row],[Year]],10)&amp;"s"</f>
        <v>2010s</v>
      </c>
      <c r="E3119" s="1" t="s">
        <v>32</v>
      </c>
      <c r="F3119" s="1" t="s">
        <v>20</v>
      </c>
      <c r="G3119" s="1" t="s">
        <v>160</v>
      </c>
      <c r="H3119" s="1" t="s">
        <v>161</v>
      </c>
      <c r="I3119" s="1" t="s">
        <v>5</v>
      </c>
      <c r="J3119" s="1" t="s">
        <v>5583</v>
      </c>
      <c r="K3119" s="1" t="s">
        <v>5584</v>
      </c>
      <c r="L3119" s="30">
        <v>541</v>
      </c>
      <c r="M3119" s="30">
        <v>890</v>
      </c>
      <c r="N3119" s="30">
        <v>0</v>
      </c>
      <c r="O3119" s="30">
        <v>0</v>
      </c>
      <c r="P3119" s="27">
        <v>7.1</v>
      </c>
      <c r="Q3119" s="30">
        <v>118</v>
      </c>
      <c r="R3119" s="30">
        <v>134</v>
      </c>
      <c r="S3119" s="9">
        <v>183662</v>
      </c>
      <c r="T3119" s="9">
        <v>25000000</v>
      </c>
      <c r="U3119" s="9">
        <f>IMDB4[[#This Row],[Gross Revenue]]-IMDB4[[#This Row],[Budget]]</f>
        <v>-24816338</v>
      </c>
      <c r="V3119" s="9" t="str">
        <f>IF(IMDB4[[#This Row],[Profit]]&gt;0,"Hit","Flop")</f>
        <v>Flop</v>
      </c>
      <c r="W3119" s="9" t="str" cm="1">
        <f t="array" ref="W3119">_xlfn.IFS(IMDB4[[#This Row],[IMDb Score (1-10)]]&gt;=8,"Excellent",IMDB4[[#This Row],[IMDb Score (1-10)]]&gt;=7,"Good",IMDB4[[#This Row],[IMDb Score (1-10)]]&gt;=5,"Average",TRUE,"Poor")</f>
        <v>Good</v>
      </c>
      <c r="X3119" s="9" t="str">
        <f>IF(IMDB4[[#This Row],[Duration (min)]]&lt;90,"Short",IF(IMDB4[[#This Row],[Duration (min)]]&lt;=120,"Medium", "Long"))</f>
        <v>Long</v>
      </c>
    </row>
    <row r="3120" spans="1:24" x14ac:dyDescent="0.25">
      <c r="A3120" s="1" t="s">
        <v>2987</v>
      </c>
      <c r="B3120" s="2">
        <v>37492</v>
      </c>
      <c r="C3120" s="30">
        <f>YEAR(IMDB4[[#This Row],[Release Date]])</f>
        <v>2002</v>
      </c>
      <c r="D3120" s="30" t="str">
        <f>FLOOR(IMDB4[[#This Row],[Year]],10)&amp;"s"</f>
        <v>2000s</v>
      </c>
      <c r="E3120" s="1" t="s">
        <v>1</v>
      </c>
      <c r="F3120" s="1" t="s">
        <v>20</v>
      </c>
      <c r="G3120" s="1" t="s">
        <v>3</v>
      </c>
      <c r="H3120" s="1" t="s">
        <v>4</v>
      </c>
      <c r="I3120" s="1" t="s">
        <v>132</v>
      </c>
      <c r="J3120" s="1" t="s">
        <v>2988</v>
      </c>
      <c r="K3120" s="1" t="s">
        <v>2989</v>
      </c>
      <c r="L3120" s="30">
        <v>539</v>
      </c>
      <c r="M3120" s="30">
        <v>813</v>
      </c>
      <c r="N3120" s="30">
        <v>252</v>
      </c>
      <c r="O3120" s="30">
        <v>0</v>
      </c>
      <c r="P3120" s="27">
        <v>7.2</v>
      </c>
      <c r="Q3120" s="30">
        <v>223</v>
      </c>
      <c r="R3120" s="30">
        <v>113</v>
      </c>
      <c r="S3120" s="9">
        <v>170684505</v>
      </c>
      <c r="T3120" s="9">
        <v>45000000</v>
      </c>
      <c r="U3120" s="9">
        <f>IMDB4[[#This Row],[Gross Revenue]]-IMDB4[[#This Row],[Budget]]</f>
        <v>125684505</v>
      </c>
      <c r="V3120" s="9" t="str">
        <f>IF(IMDB4[[#This Row],[Profit]]&gt;0,"Hit","Flop")</f>
        <v>Hit</v>
      </c>
      <c r="W3120" s="9" t="str" cm="1">
        <f t="array" ref="W3120">_xlfn.IFS(IMDB4[[#This Row],[IMDb Score (1-10)]]&gt;=8,"Excellent",IMDB4[[#This Row],[IMDb Score (1-10)]]&gt;=7,"Good",IMDB4[[#This Row],[IMDb Score (1-10)]]&gt;=5,"Average",TRUE,"Poor")</f>
        <v>Good</v>
      </c>
      <c r="X3120" s="9" t="str">
        <f>IF(IMDB4[[#This Row],[Duration (min)]]&lt;90,"Short",IF(IMDB4[[#This Row],[Duration (min)]]&lt;=120,"Medium", "Long"))</f>
        <v>Medium</v>
      </c>
    </row>
    <row r="3121" spans="1:24" x14ac:dyDescent="0.25">
      <c r="A3121" s="1" t="s">
        <v>6667</v>
      </c>
      <c r="B3121" s="2">
        <v>41835</v>
      </c>
      <c r="C3121" s="30">
        <f>YEAR(IMDB4[[#This Row],[Release Date]])</f>
        <v>2014</v>
      </c>
      <c r="D3121" s="30" t="str">
        <f>FLOOR(IMDB4[[#This Row],[Year]],10)&amp;"s"</f>
        <v>2010s</v>
      </c>
      <c r="E3121" s="1" t="s">
        <v>32</v>
      </c>
      <c r="F3121" s="1" t="s">
        <v>77</v>
      </c>
      <c r="G3121" s="1" t="s">
        <v>3</v>
      </c>
      <c r="H3121" s="1" t="s">
        <v>4</v>
      </c>
      <c r="I3121" s="1" t="s">
        <v>132</v>
      </c>
      <c r="J3121" s="1" t="s">
        <v>2988</v>
      </c>
      <c r="K3121" s="1" t="s">
        <v>725</v>
      </c>
      <c r="L3121" s="30">
        <v>539</v>
      </c>
      <c r="M3121" s="30">
        <v>1411</v>
      </c>
      <c r="N3121" s="30">
        <v>0</v>
      </c>
      <c r="O3121" s="30">
        <v>17000</v>
      </c>
      <c r="P3121" s="27">
        <v>6.2</v>
      </c>
      <c r="Q3121" s="30">
        <v>313</v>
      </c>
      <c r="R3121" s="30">
        <v>105</v>
      </c>
      <c r="S3121" s="9">
        <v>50549107</v>
      </c>
      <c r="T3121" s="9">
        <v>60000000</v>
      </c>
      <c r="U3121" s="9">
        <f>IMDB4[[#This Row],[Gross Revenue]]-IMDB4[[#This Row],[Budget]]</f>
        <v>-9450893</v>
      </c>
      <c r="V3121" s="9" t="str">
        <f>IF(IMDB4[[#This Row],[Profit]]&gt;0,"Hit","Flop")</f>
        <v>Flop</v>
      </c>
      <c r="W3121" s="9" t="str" cm="1">
        <f t="array" ref="W3121">_xlfn.IFS(IMDB4[[#This Row],[IMDb Score (1-10)]]&gt;=8,"Excellent",IMDB4[[#This Row],[IMDb Score (1-10)]]&gt;=7,"Good",IMDB4[[#This Row],[IMDb Score (1-10)]]&gt;=5,"Average",TRUE,"Poor")</f>
        <v>Average</v>
      </c>
      <c r="X3121" s="9" t="str">
        <f>IF(IMDB4[[#This Row],[Duration (min)]]&lt;90,"Short",IF(IMDB4[[#This Row],[Duration (min)]]&lt;=120,"Medium", "Long"))</f>
        <v>Medium</v>
      </c>
    </row>
    <row r="3122" spans="1:24" x14ac:dyDescent="0.25">
      <c r="A3122" s="1" t="s">
        <v>537</v>
      </c>
      <c r="B3122" s="2">
        <v>31436</v>
      </c>
      <c r="C3122" s="30">
        <f>YEAR(IMDB4[[#This Row],[Release Date]])</f>
        <v>1986</v>
      </c>
      <c r="D3122" s="30" t="str">
        <f>FLOOR(IMDB4[[#This Row],[Year]],10)&amp;"s"</f>
        <v>1980s</v>
      </c>
      <c r="E3122" s="1" t="s">
        <v>1</v>
      </c>
      <c r="F3122" s="1" t="s">
        <v>20</v>
      </c>
      <c r="G3122" s="1" t="s">
        <v>3</v>
      </c>
      <c r="H3122" s="1" t="s">
        <v>4</v>
      </c>
      <c r="I3122" s="1" t="s">
        <v>92</v>
      </c>
      <c r="J3122" s="1" t="s">
        <v>538</v>
      </c>
      <c r="K3122" s="1" t="s">
        <v>539</v>
      </c>
      <c r="L3122" s="30">
        <v>539</v>
      </c>
      <c r="M3122" s="30">
        <v>708</v>
      </c>
      <c r="N3122" s="30">
        <v>0</v>
      </c>
      <c r="O3122" s="30">
        <v>406</v>
      </c>
      <c r="P3122" s="27">
        <v>6.5</v>
      </c>
      <c r="Q3122" s="30">
        <v>26</v>
      </c>
      <c r="R3122" s="30">
        <v>88</v>
      </c>
      <c r="S3122" s="9">
        <v>7137502</v>
      </c>
      <c r="T3122" s="9">
        <v>175000</v>
      </c>
      <c r="U3122" s="9">
        <f>IMDB4[[#This Row],[Gross Revenue]]-IMDB4[[#This Row],[Budget]]</f>
        <v>6962502</v>
      </c>
      <c r="V3122" s="9" t="str">
        <f>IF(IMDB4[[#This Row],[Profit]]&gt;0,"Hit","Flop")</f>
        <v>Hit</v>
      </c>
      <c r="W3122" s="9" t="str" cm="1">
        <f t="array" ref="W3122">_xlfn.IFS(IMDB4[[#This Row],[IMDb Score (1-10)]]&gt;=8,"Excellent",IMDB4[[#This Row],[IMDb Score (1-10)]]&gt;=7,"Good",IMDB4[[#This Row],[IMDb Score (1-10)]]&gt;=5,"Average",TRUE,"Poor")</f>
        <v>Average</v>
      </c>
      <c r="X3122" s="9" t="str">
        <f>IF(IMDB4[[#This Row],[Duration (min)]]&lt;90,"Short",IF(IMDB4[[#This Row],[Duration (min)]]&lt;=120,"Medium", "Long"))</f>
        <v>Short</v>
      </c>
    </row>
    <row r="3123" spans="1:24" x14ac:dyDescent="0.25">
      <c r="A3123" s="1" t="s">
        <v>4036</v>
      </c>
      <c r="B3123" s="2">
        <v>38686</v>
      </c>
      <c r="C3123" s="30">
        <f>YEAR(IMDB4[[#This Row],[Release Date]])</f>
        <v>2005</v>
      </c>
      <c r="D3123" s="30" t="str">
        <f>FLOOR(IMDB4[[#This Row],[Year]],10)&amp;"s"</f>
        <v>2000s</v>
      </c>
      <c r="E3123" s="1" t="s">
        <v>32</v>
      </c>
      <c r="F3123" s="1" t="s">
        <v>20</v>
      </c>
      <c r="G3123" s="1" t="s">
        <v>3</v>
      </c>
      <c r="H3123" s="1" t="s">
        <v>4</v>
      </c>
      <c r="I3123" s="1" t="s">
        <v>92</v>
      </c>
      <c r="J3123" s="1" t="s">
        <v>4037</v>
      </c>
      <c r="K3123" s="1" t="s">
        <v>4038</v>
      </c>
      <c r="L3123" s="30">
        <v>538</v>
      </c>
      <c r="M3123" s="30">
        <v>1349</v>
      </c>
      <c r="N3123" s="30">
        <v>244</v>
      </c>
      <c r="O3123" s="30">
        <v>0</v>
      </c>
      <c r="P3123" s="27">
        <v>7.4</v>
      </c>
      <c r="Q3123" s="30">
        <v>151</v>
      </c>
      <c r="R3123" s="30">
        <v>91</v>
      </c>
      <c r="S3123" s="9">
        <v>3885134</v>
      </c>
      <c r="T3123" s="9">
        <v>2000000</v>
      </c>
      <c r="U3123" s="9">
        <f>IMDB4[[#This Row],[Gross Revenue]]-IMDB4[[#This Row],[Budget]]</f>
        <v>1885134</v>
      </c>
      <c r="V3123" s="9" t="str">
        <f>IF(IMDB4[[#This Row],[Profit]]&gt;0,"Hit","Flop")</f>
        <v>Hit</v>
      </c>
      <c r="W3123" s="9" t="str" cm="1">
        <f t="array" ref="W3123">_xlfn.IFS(IMDB4[[#This Row],[IMDb Score (1-10)]]&gt;=8,"Excellent",IMDB4[[#This Row],[IMDb Score (1-10)]]&gt;=7,"Good",IMDB4[[#This Row],[IMDb Score (1-10)]]&gt;=5,"Average",TRUE,"Poor")</f>
        <v>Good</v>
      </c>
      <c r="X3123" s="9" t="str">
        <f>IF(IMDB4[[#This Row],[Duration (min)]]&lt;90,"Short",IF(IMDB4[[#This Row],[Duration (min)]]&lt;=120,"Medium", "Long"))</f>
        <v>Medium</v>
      </c>
    </row>
    <row r="3124" spans="1:24" x14ac:dyDescent="0.25">
      <c r="A3124" s="1" t="s">
        <v>2048</v>
      </c>
      <c r="B3124" s="2">
        <v>36218</v>
      </c>
      <c r="C3124" s="30">
        <f>YEAR(IMDB4[[#This Row],[Release Date]])</f>
        <v>1999</v>
      </c>
      <c r="D3124" s="30" t="str">
        <f>FLOOR(IMDB4[[#This Row],[Year]],10)&amp;"s"</f>
        <v>1990s</v>
      </c>
      <c r="E3124" s="1" t="s">
        <v>32</v>
      </c>
      <c r="F3124" s="1" t="s">
        <v>77</v>
      </c>
      <c r="G3124" s="1" t="s">
        <v>3</v>
      </c>
      <c r="H3124" s="1" t="s">
        <v>4</v>
      </c>
      <c r="I3124" s="1" t="s">
        <v>132</v>
      </c>
      <c r="J3124" s="1" t="s">
        <v>2049</v>
      </c>
      <c r="K3124" s="1" t="s">
        <v>1185</v>
      </c>
      <c r="L3124" s="30">
        <v>537</v>
      </c>
      <c r="M3124" s="30">
        <v>1302</v>
      </c>
      <c r="N3124" s="30">
        <v>36</v>
      </c>
      <c r="O3124" s="30">
        <v>0</v>
      </c>
      <c r="P3124" s="27">
        <v>6.2</v>
      </c>
      <c r="Q3124" s="30">
        <v>138</v>
      </c>
      <c r="R3124" s="30">
        <v>113</v>
      </c>
      <c r="S3124" s="9">
        <v>87704396</v>
      </c>
      <c r="T3124" s="9">
        <v>66000000</v>
      </c>
      <c r="U3124" s="9">
        <f>IMDB4[[#This Row],[Gross Revenue]]-IMDB4[[#This Row],[Budget]]</f>
        <v>21704396</v>
      </c>
      <c r="V3124" s="9" t="str">
        <f>IF(IMDB4[[#This Row],[Profit]]&gt;0,"Hit","Flop")</f>
        <v>Hit</v>
      </c>
      <c r="W3124" s="9" t="str" cm="1">
        <f t="array" ref="W3124">_xlfn.IFS(IMDB4[[#This Row],[IMDb Score (1-10)]]&gt;=8,"Excellent",IMDB4[[#This Row],[IMDb Score (1-10)]]&gt;=7,"Good",IMDB4[[#This Row],[IMDb Score (1-10)]]&gt;=5,"Average",TRUE,"Poor")</f>
        <v>Average</v>
      </c>
      <c r="X3124" s="9" t="str">
        <f>IF(IMDB4[[#This Row],[Duration (min)]]&lt;90,"Short",IF(IMDB4[[#This Row],[Duration (min)]]&lt;=120,"Medium", "Long"))</f>
        <v>Medium</v>
      </c>
    </row>
    <row r="3125" spans="1:24" x14ac:dyDescent="0.25">
      <c r="A3125" s="1" t="s">
        <v>1739</v>
      </c>
      <c r="B3125" s="2">
        <v>36107</v>
      </c>
      <c r="C3125" s="30">
        <f>YEAR(IMDB4[[#This Row],[Release Date]])</f>
        <v>1998</v>
      </c>
      <c r="D3125" s="30" t="str">
        <f>FLOOR(IMDB4[[#This Row],[Year]],10)&amp;"s"</f>
        <v>1990s</v>
      </c>
      <c r="E3125" s="1" t="s">
        <v>1</v>
      </c>
      <c r="F3125" s="1" t="s">
        <v>20</v>
      </c>
      <c r="G3125" s="1" t="s">
        <v>3</v>
      </c>
      <c r="H3125" s="1" t="s">
        <v>4</v>
      </c>
      <c r="I3125" s="1" t="s">
        <v>92</v>
      </c>
      <c r="J3125" s="1" t="s">
        <v>1740</v>
      </c>
      <c r="K3125" s="1" t="s">
        <v>242</v>
      </c>
      <c r="L3125" s="30">
        <v>537</v>
      </c>
      <c r="M3125" s="30">
        <v>943</v>
      </c>
      <c r="N3125" s="30">
        <v>11000</v>
      </c>
      <c r="O3125" s="30">
        <v>652</v>
      </c>
      <c r="P3125" s="27">
        <v>6.3</v>
      </c>
      <c r="Q3125" s="30">
        <v>114</v>
      </c>
      <c r="R3125" s="30">
        <v>113</v>
      </c>
      <c r="S3125" s="9">
        <v>5032496</v>
      </c>
      <c r="T3125" s="9">
        <v>12000000</v>
      </c>
      <c r="U3125" s="9">
        <f>IMDB4[[#This Row],[Gross Revenue]]-IMDB4[[#This Row],[Budget]]</f>
        <v>-6967504</v>
      </c>
      <c r="V3125" s="9" t="str">
        <f>IF(IMDB4[[#This Row],[Profit]]&gt;0,"Hit","Flop")</f>
        <v>Flop</v>
      </c>
      <c r="W3125" s="9" t="str" cm="1">
        <f t="array" ref="W3125">_xlfn.IFS(IMDB4[[#This Row],[IMDb Score (1-10)]]&gt;=8,"Excellent",IMDB4[[#This Row],[IMDb Score (1-10)]]&gt;=7,"Good",IMDB4[[#This Row],[IMDb Score (1-10)]]&gt;=5,"Average",TRUE,"Poor")</f>
        <v>Average</v>
      </c>
      <c r="X3125" s="9" t="str">
        <f>IF(IMDB4[[#This Row],[Duration (min)]]&lt;90,"Short",IF(IMDB4[[#This Row],[Duration (min)]]&lt;=120,"Medium", "Long"))</f>
        <v>Medium</v>
      </c>
    </row>
    <row r="3126" spans="1:24" x14ac:dyDescent="0.25">
      <c r="A3126" s="1" t="s">
        <v>6294</v>
      </c>
      <c r="B3126" s="2">
        <v>40997</v>
      </c>
      <c r="C3126" s="30">
        <f>YEAR(IMDB4[[#This Row],[Release Date]])</f>
        <v>2012</v>
      </c>
      <c r="D3126" s="30" t="str">
        <f>FLOOR(IMDB4[[#This Row],[Year]],10)&amp;"s"</f>
        <v>2010s</v>
      </c>
      <c r="E3126" s="1" t="s">
        <v>32</v>
      </c>
      <c r="F3126" s="1" t="s">
        <v>20</v>
      </c>
      <c r="G3126" s="1" t="s">
        <v>3</v>
      </c>
      <c r="H3126" s="1" t="s">
        <v>4</v>
      </c>
      <c r="I3126" s="1" t="s">
        <v>92</v>
      </c>
      <c r="J3126" s="1" t="s">
        <v>6295</v>
      </c>
      <c r="K3126" s="1" t="s">
        <v>6296</v>
      </c>
      <c r="L3126" s="30">
        <v>536</v>
      </c>
      <c r="M3126" s="30">
        <v>1467</v>
      </c>
      <c r="N3126" s="30">
        <v>78</v>
      </c>
      <c r="O3126" s="30">
        <v>0</v>
      </c>
      <c r="P3126" s="27">
        <v>5.3</v>
      </c>
      <c r="Q3126" s="30">
        <v>82</v>
      </c>
      <c r="R3126" s="30">
        <v>93</v>
      </c>
      <c r="S3126" s="9">
        <v>200803</v>
      </c>
      <c r="T3126" s="9">
        <v>3000000</v>
      </c>
      <c r="U3126" s="9">
        <f>IMDB4[[#This Row],[Gross Revenue]]-IMDB4[[#This Row],[Budget]]</f>
        <v>-2799197</v>
      </c>
      <c r="V3126" s="9" t="str">
        <f>IF(IMDB4[[#This Row],[Profit]]&gt;0,"Hit","Flop")</f>
        <v>Flop</v>
      </c>
      <c r="W3126" s="9" t="str" cm="1">
        <f t="array" ref="W3126">_xlfn.IFS(IMDB4[[#This Row],[IMDb Score (1-10)]]&gt;=8,"Excellent",IMDB4[[#This Row],[IMDb Score (1-10)]]&gt;=7,"Good",IMDB4[[#This Row],[IMDb Score (1-10)]]&gt;=5,"Average",TRUE,"Poor")</f>
        <v>Average</v>
      </c>
      <c r="X3126" s="9" t="str">
        <f>IF(IMDB4[[#This Row],[Duration (min)]]&lt;90,"Short",IF(IMDB4[[#This Row],[Duration (min)]]&lt;=120,"Medium", "Long"))</f>
        <v>Medium</v>
      </c>
    </row>
    <row r="3127" spans="1:24" x14ac:dyDescent="0.25">
      <c r="A3127" s="1" t="s">
        <v>941</v>
      </c>
      <c r="B3127" s="2">
        <v>33752</v>
      </c>
      <c r="C3127" s="30">
        <f>YEAR(IMDB4[[#This Row],[Release Date]])</f>
        <v>1992</v>
      </c>
      <c r="D3127" s="30" t="str">
        <f>FLOOR(IMDB4[[#This Row],[Year]],10)&amp;"s"</f>
        <v>1990s</v>
      </c>
      <c r="E3127" s="1" t="s">
        <v>32</v>
      </c>
      <c r="F3127" s="1" t="s">
        <v>91</v>
      </c>
      <c r="G3127" s="1" t="s">
        <v>3</v>
      </c>
      <c r="H3127" s="1" t="s">
        <v>83</v>
      </c>
      <c r="I3127" s="1" t="s">
        <v>92</v>
      </c>
      <c r="J3127" s="1" t="s">
        <v>942</v>
      </c>
      <c r="K3127" s="1" t="s">
        <v>943</v>
      </c>
      <c r="L3127" s="30">
        <v>535</v>
      </c>
      <c r="M3127" s="30">
        <v>1109</v>
      </c>
      <c r="N3127" s="30">
        <v>32</v>
      </c>
      <c r="O3127" s="30">
        <v>0</v>
      </c>
      <c r="P3127" s="27">
        <v>5.4</v>
      </c>
      <c r="Q3127" s="30">
        <v>48</v>
      </c>
      <c r="R3127" s="30">
        <v>140</v>
      </c>
      <c r="S3127" s="9">
        <v>32101000</v>
      </c>
      <c r="T3127" s="9">
        <v>10000000</v>
      </c>
      <c r="U3127" s="9">
        <f>IMDB4[[#This Row],[Gross Revenue]]-IMDB4[[#This Row],[Budget]]</f>
        <v>22101000</v>
      </c>
      <c r="V3127" s="9" t="str">
        <f>IF(IMDB4[[#This Row],[Profit]]&gt;0,"Hit","Flop")</f>
        <v>Hit</v>
      </c>
      <c r="W3127" s="9" t="str" cm="1">
        <f t="array" ref="W3127">_xlfn.IFS(IMDB4[[#This Row],[IMDb Score (1-10)]]&gt;=8,"Excellent",IMDB4[[#This Row],[IMDb Score (1-10)]]&gt;=7,"Good",IMDB4[[#This Row],[IMDb Score (1-10)]]&gt;=5,"Average",TRUE,"Poor")</f>
        <v>Average</v>
      </c>
      <c r="X3127" s="9" t="str">
        <f>IF(IMDB4[[#This Row],[Duration (min)]]&lt;90,"Short",IF(IMDB4[[#This Row],[Duration (min)]]&lt;=120,"Medium", "Long"))</f>
        <v>Long</v>
      </c>
    </row>
    <row r="3128" spans="1:24" x14ac:dyDescent="0.25">
      <c r="A3128" s="1" t="s">
        <v>888</v>
      </c>
      <c r="B3128" s="2">
        <v>33950</v>
      </c>
      <c r="C3128" s="30">
        <f>YEAR(IMDB4[[#This Row],[Release Date]])</f>
        <v>1992</v>
      </c>
      <c r="D3128" s="30" t="str">
        <f>FLOOR(IMDB4[[#This Row],[Year]],10)&amp;"s"</f>
        <v>1990s</v>
      </c>
      <c r="E3128" s="1" t="s">
        <v>32</v>
      </c>
      <c r="F3128" s="1" t="s">
        <v>77</v>
      </c>
      <c r="G3128" s="1" t="s">
        <v>3</v>
      </c>
      <c r="H3128" s="1" t="s">
        <v>4</v>
      </c>
      <c r="I3128" s="1" t="s">
        <v>92</v>
      </c>
      <c r="J3128" s="1" t="s">
        <v>889</v>
      </c>
      <c r="K3128" s="1" t="s">
        <v>890</v>
      </c>
      <c r="L3128" s="30">
        <v>534</v>
      </c>
      <c r="M3128" s="30">
        <v>1543</v>
      </c>
      <c r="N3128" s="30">
        <v>21000</v>
      </c>
      <c r="O3128" s="30">
        <v>0</v>
      </c>
      <c r="P3128" s="27">
        <v>6.4</v>
      </c>
      <c r="Q3128" s="30">
        <v>210</v>
      </c>
      <c r="R3128" s="30">
        <v>145</v>
      </c>
      <c r="S3128" s="9">
        <v>55473600</v>
      </c>
      <c r="T3128" s="9">
        <v>50000000</v>
      </c>
      <c r="U3128" s="9">
        <f>IMDB4[[#This Row],[Gross Revenue]]-IMDB4[[#This Row],[Budget]]</f>
        <v>5473600</v>
      </c>
      <c r="V3128" s="9" t="str">
        <f>IF(IMDB4[[#This Row],[Profit]]&gt;0,"Hit","Flop")</f>
        <v>Hit</v>
      </c>
      <c r="W3128" s="9" t="str" cm="1">
        <f t="array" ref="W3128">_xlfn.IFS(IMDB4[[#This Row],[IMDb Score (1-10)]]&gt;=8,"Excellent",IMDB4[[#This Row],[IMDb Score (1-10)]]&gt;=7,"Good",IMDB4[[#This Row],[IMDb Score (1-10)]]&gt;=5,"Average",TRUE,"Poor")</f>
        <v>Average</v>
      </c>
      <c r="X3128" s="9" t="str">
        <f>IF(IMDB4[[#This Row],[Duration (min)]]&lt;90,"Short",IF(IMDB4[[#This Row],[Duration (min)]]&lt;=120,"Medium", "Long"))</f>
        <v>Long</v>
      </c>
    </row>
    <row r="3129" spans="1:24" x14ac:dyDescent="0.25">
      <c r="A3129" s="1" t="s">
        <v>3043</v>
      </c>
      <c r="B3129" s="2">
        <v>37441</v>
      </c>
      <c r="C3129" s="30">
        <f>YEAR(IMDB4[[#This Row],[Release Date]])</f>
        <v>2002</v>
      </c>
      <c r="D3129" s="30" t="str">
        <f>FLOOR(IMDB4[[#This Row],[Year]],10)&amp;"s"</f>
        <v>2000s</v>
      </c>
      <c r="E3129" s="1" t="s">
        <v>32</v>
      </c>
      <c r="F3129" s="1" t="s">
        <v>91</v>
      </c>
      <c r="G3129" s="1" t="s">
        <v>3</v>
      </c>
      <c r="H3129" s="1" t="s">
        <v>4</v>
      </c>
      <c r="I3129" s="1" t="s">
        <v>92</v>
      </c>
      <c r="J3129" s="1" t="s">
        <v>3044</v>
      </c>
      <c r="K3129" s="1" t="s">
        <v>2903</v>
      </c>
      <c r="L3129" s="30">
        <v>534</v>
      </c>
      <c r="M3129" s="30">
        <v>1083</v>
      </c>
      <c r="N3129" s="30">
        <v>17</v>
      </c>
      <c r="O3129" s="30">
        <v>0</v>
      </c>
      <c r="P3129" s="27">
        <v>5.5</v>
      </c>
      <c r="Q3129" s="30">
        <v>156</v>
      </c>
      <c r="R3129" s="30">
        <v>91</v>
      </c>
      <c r="S3129" s="9">
        <v>30079316</v>
      </c>
      <c r="T3129" s="9">
        <v>35000000</v>
      </c>
      <c r="U3129" s="9">
        <f>IMDB4[[#This Row],[Gross Revenue]]-IMDB4[[#This Row],[Budget]]</f>
        <v>-4920684</v>
      </c>
      <c r="V3129" s="9" t="str">
        <f>IF(IMDB4[[#This Row],[Profit]]&gt;0,"Hit","Flop")</f>
        <v>Flop</v>
      </c>
      <c r="W3129" s="9" t="str" cm="1">
        <f t="array" ref="W3129">_xlfn.IFS(IMDB4[[#This Row],[IMDb Score (1-10)]]&gt;=8,"Excellent",IMDB4[[#This Row],[IMDb Score (1-10)]]&gt;=7,"Good",IMDB4[[#This Row],[IMDb Score (1-10)]]&gt;=5,"Average",TRUE,"Poor")</f>
        <v>Average</v>
      </c>
      <c r="X3129" s="9" t="str">
        <f>IF(IMDB4[[#This Row],[Duration (min)]]&lt;90,"Short",IF(IMDB4[[#This Row],[Duration (min)]]&lt;=120,"Medium", "Long"))</f>
        <v>Medium</v>
      </c>
    </row>
    <row r="3130" spans="1:24" x14ac:dyDescent="0.25">
      <c r="A3130" s="1" t="s">
        <v>1021</v>
      </c>
      <c r="B3130" s="2">
        <v>34107</v>
      </c>
      <c r="C3130" s="30">
        <f>YEAR(IMDB4[[#This Row],[Release Date]])</f>
        <v>1993</v>
      </c>
      <c r="D3130" s="30" t="str">
        <f>FLOOR(IMDB4[[#This Row],[Year]],10)&amp;"s"</f>
        <v>1990s</v>
      </c>
      <c r="E3130" s="1" t="s">
        <v>32</v>
      </c>
      <c r="F3130" s="1" t="s">
        <v>77</v>
      </c>
      <c r="G3130" s="1" t="s">
        <v>3</v>
      </c>
      <c r="H3130" s="1" t="s">
        <v>4</v>
      </c>
      <c r="I3130" s="1" t="s">
        <v>84</v>
      </c>
      <c r="J3130" s="1" t="s">
        <v>1022</v>
      </c>
      <c r="K3130" s="1" t="s">
        <v>1023</v>
      </c>
      <c r="L3130" s="30">
        <v>533</v>
      </c>
      <c r="M3130" s="30">
        <v>1254</v>
      </c>
      <c r="N3130" s="30">
        <v>8</v>
      </c>
      <c r="O3130" s="30">
        <v>1000</v>
      </c>
      <c r="P3130" s="27">
        <v>4.8</v>
      </c>
      <c r="Q3130" s="30">
        <v>60</v>
      </c>
      <c r="R3130" s="30">
        <v>96</v>
      </c>
      <c r="S3130" s="9">
        <v>42660000</v>
      </c>
      <c r="T3130" s="9">
        <v>17000000</v>
      </c>
      <c r="U3130" s="9">
        <f>IMDB4[[#This Row],[Gross Revenue]]-IMDB4[[#This Row],[Budget]]</f>
        <v>25660000</v>
      </c>
      <c r="V3130" s="9" t="str">
        <f>IF(IMDB4[[#This Row],[Profit]]&gt;0,"Hit","Flop")</f>
        <v>Hit</v>
      </c>
      <c r="W3130" s="9" t="str" cm="1">
        <f t="array" ref="W3130">_xlfn.IFS(IMDB4[[#This Row],[IMDb Score (1-10)]]&gt;=8,"Excellent",IMDB4[[#This Row],[IMDb Score (1-10)]]&gt;=7,"Good",IMDB4[[#This Row],[IMDb Score (1-10)]]&gt;=5,"Average",TRUE,"Poor")</f>
        <v>Poor</v>
      </c>
      <c r="X3130" s="9" t="str">
        <f>IF(IMDB4[[#This Row],[Duration (min)]]&lt;90,"Short",IF(IMDB4[[#This Row],[Duration (min)]]&lt;=120,"Medium", "Long"))</f>
        <v>Medium</v>
      </c>
    </row>
    <row r="3131" spans="1:24" x14ac:dyDescent="0.25">
      <c r="A3131" s="1" t="s">
        <v>4405</v>
      </c>
      <c r="B3131" s="2">
        <v>38776</v>
      </c>
      <c r="C3131" s="30">
        <f>YEAR(IMDB4[[#This Row],[Release Date]])</f>
        <v>2006</v>
      </c>
      <c r="D3131" s="30" t="str">
        <f>FLOOR(IMDB4[[#This Row],[Year]],10)&amp;"s"</f>
        <v>2000s</v>
      </c>
      <c r="E3131" s="1" t="s">
        <v>32</v>
      </c>
      <c r="F3131" s="1" t="s">
        <v>9</v>
      </c>
      <c r="G3131" s="1" t="s">
        <v>160</v>
      </c>
      <c r="H3131" s="1" t="s">
        <v>161</v>
      </c>
      <c r="I3131" s="1" t="s">
        <v>21</v>
      </c>
      <c r="J3131" s="1" t="s">
        <v>4406</v>
      </c>
      <c r="K3131" s="1" t="s">
        <v>4407</v>
      </c>
      <c r="L3131" s="30">
        <v>533</v>
      </c>
      <c r="M3131" s="30">
        <v>1082</v>
      </c>
      <c r="N3131" s="30">
        <v>0</v>
      </c>
      <c r="O3131" s="30">
        <v>104</v>
      </c>
      <c r="P3131" s="27">
        <v>5.8</v>
      </c>
      <c r="Q3131" s="30">
        <v>14</v>
      </c>
      <c r="R3131" s="30">
        <v>95</v>
      </c>
      <c r="S3131" s="9">
        <v>18435</v>
      </c>
      <c r="T3131" s="9">
        <v>1400000</v>
      </c>
      <c r="U3131" s="9">
        <f>IMDB4[[#This Row],[Gross Revenue]]-IMDB4[[#This Row],[Budget]]</f>
        <v>-1381565</v>
      </c>
      <c r="V3131" s="9" t="str">
        <f>IF(IMDB4[[#This Row],[Profit]]&gt;0,"Hit","Flop")</f>
        <v>Flop</v>
      </c>
      <c r="W3131" s="9" t="str" cm="1">
        <f t="array" ref="W3131">_xlfn.IFS(IMDB4[[#This Row],[IMDb Score (1-10)]]&gt;=8,"Excellent",IMDB4[[#This Row],[IMDb Score (1-10)]]&gt;=7,"Good",IMDB4[[#This Row],[IMDb Score (1-10)]]&gt;=5,"Average",TRUE,"Poor")</f>
        <v>Average</v>
      </c>
      <c r="X3131" s="9" t="str">
        <f>IF(IMDB4[[#This Row],[Duration (min)]]&lt;90,"Short",IF(IMDB4[[#This Row],[Duration (min)]]&lt;=120,"Medium", "Long"))</f>
        <v>Medium</v>
      </c>
    </row>
    <row r="3132" spans="1:24" x14ac:dyDescent="0.25">
      <c r="A3132" s="1" t="s">
        <v>4756</v>
      </c>
      <c r="B3132" s="2">
        <v>39137</v>
      </c>
      <c r="C3132" s="30">
        <f>YEAR(IMDB4[[#This Row],[Release Date]])</f>
        <v>2007</v>
      </c>
      <c r="D3132" s="30" t="str">
        <f>FLOOR(IMDB4[[#This Row],[Year]],10)&amp;"s"</f>
        <v>2000s</v>
      </c>
      <c r="E3132" s="1" t="s">
        <v>32</v>
      </c>
      <c r="F3132" s="1" t="s">
        <v>20</v>
      </c>
      <c r="G3132" s="1" t="s">
        <v>2356</v>
      </c>
      <c r="H3132" s="1" t="s">
        <v>4</v>
      </c>
      <c r="I3132" s="21" t="s">
        <v>5</v>
      </c>
      <c r="J3132" s="1" t="s">
        <v>4757</v>
      </c>
      <c r="K3132" s="1" t="s">
        <v>4758</v>
      </c>
      <c r="L3132" s="30">
        <v>532</v>
      </c>
      <c r="M3132" s="30">
        <v>902</v>
      </c>
      <c r="N3132" s="30">
        <v>5</v>
      </c>
      <c r="O3132" s="30">
        <v>108</v>
      </c>
      <c r="P3132" s="27">
        <v>5.4</v>
      </c>
      <c r="Q3132" s="30">
        <v>16</v>
      </c>
      <c r="R3132" s="30">
        <v>153</v>
      </c>
      <c r="S3132" s="9">
        <v>872643</v>
      </c>
      <c r="T3132" s="9">
        <v>6000000</v>
      </c>
      <c r="U3132" s="9">
        <f>IMDB4[[#This Row],[Gross Revenue]]-IMDB4[[#This Row],[Budget]]</f>
        <v>-5127357</v>
      </c>
      <c r="V3132" s="9" t="str">
        <f>IF(IMDB4[[#This Row],[Profit]]&gt;0,"Hit","Flop")</f>
        <v>Flop</v>
      </c>
      <c r="W3132" s="9" t="str" cm="1">
        <f t="array" ref="W3132">_xlfn.IFS(IMDB4[[#This Row],[IMDb Score (1-10)]]&gt;=8,"Excellent",IMDB4[[#This Row],[IMDb Score (1-10)]]&gt;=7,"Good",IMDB4[[#This Row],[IMDb Score (1-10)]]&gt;=5,"Average",TRUE,"Poor")</f>
        <v>Average</v>
      </c>
      <c r="X3132" s="9" t="str">
        <f>IF(IMDB4[[#This Row],[Duration (min)]]&lt;90,"Short",IF(IMDB4[[#This Row],[Duration (min)]]&lt;=120,"Medium", "Long"))</f>
        <v>Long</v>
      </c>
    </row>
    <row r="3133" spans="1:24" x14ac:dyDescent="0.25">
      <c r="A3133" s="1" t="s">
        <v>1158</v>
      </c>
      <c r="B3133" s="2">
        <v>34981</v>
      </c>
      <c r="C3133" s="30">
        <f>YEAR(IMDB4[[#This Row],[Release Date]])</f>
        <v>1995</v>
      </c>
      <c r="D3133" s="30" t="str">
        <f>FLOOR(IMDB4[[#This Row],[Year]],10)&amp;"s"</f>
        <v>1990s</v>
      </c>
      <c r="E3133" s="1" t="s">
        <v>32</v>
      </c>
      <c r="F3133" s="1" t="s">
        <v>40</v>
      </c>
      <c r="G3133" s="1" t="s">
        <v>3</v>
      </c>
      <c r="H3133" s="1" t="s">
        <v>4</v>
      </c>
      <c r="I3133" s="1" t="s">
        <v>132</v>
      </c>
      <c r="J3133" s="1" t="s">
        <v>1159</v>
      </c>
      <c r="K3133" s="1" t="s">
        <v>1160</v>
      </c>
      <c r="L3133" s="30">
        <v>531</v>
      </c>
      <c r="M3133" s="30">
        <v>2203</v>
      </c>
      <c r="N3133" s="30">
        <v>176</v>
      </c>
      <c r="O3133" s="30">
        <v>0</v>
      </c>
      <c r="P3133" s="27">
        <v>6.3</v>
      </c>
      <c r="Q3133" s="30">
        <v>59</v>
      </c>
      <c r="R3133" s="30">
        <v>90</v>
      </c>
      <c r="S3133" s="9">
        <v>108360000</v>
      </c>
      <c r="T3133" s="9">
        <v>30000000</v>
      </c>
      <c r="U3133" s="9">
        <f>IMDB4[[#This Row],[Gross Revenue]]-IMDB4[[#This Row],[Budget]]</f>
        <v>78360000</v>
      </c>
      <c r="V3133" s="9" t="str">
        <f>IF(IMDB4[[#This Row],[Profit]]&gt;0,"Hit","Flop")</f>
        <v>Hit</v>
      </c>
      <c r="W3133" s="9" t="str" cm="1">
        <f t="array" ref="W3133">_xlfn.IFS(IMDB4[[#This Row],[IMDb Score (1-10)]]&gt;=8,"Excellent",IMDB4[[#This Row],[IMDb Score (1-10)]]&gt;=7,"Good",IMDB4[[#This Row],[IMDb Score (1-10)]]&gt;=5,"Average",TRUE,"Poor")</f>
        <v>Average</v>
      </c>
      <c r="X3133" s="9" t="str">
        <f>IF(IMDB4[[#This Row],[Duration (min)]]&lt;90,"Short",IF(IMDB4[[#This Row],[Duration (min)]]&lt;=120,"Medium", "Long"))</f>
        <v>Medium</v>
      </c>
    </row>
    <row r="3134" spans="1:24" x14ac:dyDescent="0.25">
      <c r="A3134" s="1" t="s">
        <v>5671</v>
      </c>
      <c r="B3134" s="2">
        <v>40305</v>
      </c>
      <c r="C3134" s="30">
        <f>YEAR(IMDB4[[#This Row],[Release Date]])</f>
        <v>2010</v>
      </c>
      <c r="D3134" s="30" t="str">
        <f>FLOOR(IMDB4[[#This Row],[Year]],10)&amp;"s"</f>
        <v>2010s</v>
      </c>
      <c r="E3134" s="1" t="s">
        <v>32</v>
      </c>
      <c r="F3134" s="1" t="s">
        <v>40</v>
      </c>
      <c r="G3134" s="1" t="s">
        <v>3</v>
      </c>
      <c r="H3134" s="1" t="s">
        <v>4</v>
      </c>
      <c r="I3134" s="1" t="s">
        <v>84</v>
      </c>
      <c r="J3134" s="1" t="s">
        <v>1159</v>
      </c>
      <c r="K3134" s="1" t="s">
        <v>1337</v>
      </c>
      <c r="L3134" s="30">
        <v>531</v>
      </c>
      <c r="M3134" s="30">
        <v>764</v>
      </c>
      <c r="N3134" s="30">
        <v>150</v>
      </c>
      <c r="O3134" s="30">
        <v>11000</v>
      </c>
      <c r="P3134" s="27">
        <v>6.3</v>
      </c>
      <c r="Q3134" s="30">
        <v>228</v>
      </c>
      <c r="R3134" s="30">
        <v>113</v>
      </c>
      <c r="S3134" s="9">
        <v>104383624</v>
      </c>
      <c r="T3134" s="9">
        <v>155000000</v>
      </c>
      <c r="U3134" s="9">
        <f>IMDB4[[#This Row],[Gross Revenue]]-IMDB4[[#This Row],[Budget]]</f>
        <v>-50616376</v>
      </c>
      <c r="V3134" s="9" t="str">
        <f>IF(IMDB4[[#This Row],[Profit]]&gt;0,"Hit","Flop")</f>
        <v>Flop</v>
      </c>
      <c r="W3134" s="9" t="str" cm="1">
        <f t="array" ref="W3134">_xlfn.IFS(IMDB4[[#This Row],[IMDb Score (1-10)]]&gt;=8,"Excellent",IMDB4[[#This Row],[IMDb Score (1-10)]]&gt;=7,"Good",IMDB4[[#This Row],[IMDb Score (1-10)]]&gt;=5,"Average",TRUE,"Poor")</f>
        <v>Average</v>
      </c>
      <c r="X3134" s="9" t="str">
        <f>IF(IMDB4[[#This Row],[Duration (min)]]&lt;90,"Short",IF(IMDB4[[#This Row],[Duration (min)]]&lt;=120,"Medium", "Long"))</f>
        <v>Medium</v>
      </c>
    </row>
    <row r="3135" spans="1:24" x14ac:dyDescent="0.25">
      <c r="A3135" s="1" t="s">
        <v>3152</v>
      </c>
      <c r="B3135" s="2">
        <v>37335</v>
      </c>
      <c r="C3135" s="30">
        <f>YEAR(IMDB4[[#This Row],[Release Date]])</f>
        <v>2002</v>
      </c>
      <c r="D3135" s="30" t="str">
        <f>FLOOR(IMDB4[[#This Row],[Year]],10)&amp;"s"</f>
        <v>2000s</v>
      </c>
      <c r="E3135" s="1" t="s">
        <v>32</v>
      </c>
      <c r="F3135" s="1" t="s">
        <v>9</v>
      </c>
      <c r="G3135" s="1" t="s">
        <v>3</v>
      </c>
      <c r="H3135" s="1" t="s">
        <v>338</v>
      </c>
      <c r="I3135" s="1" t="s">
        <v>92</v>
      </c>
      <c r="J3135" s="1" t="s">
        <v>3153</v>
      </c>
      <c r="K3135" s="1" t="s">
        <v>2051</v>
      </c>
      <c r="L3135" s="30">
        <v>530</v>
      </c>
      <c r="M3135" s="30">
        <v>1381</v>
      </c>
      <c r="N3135" s="30">
        <v>0</v>
      </c>
      <c r="O3135" s="30">
        <v>0</v>
      </c>
      <c r="P3135" s="27">
        <v>6.8</v>
      </c>
      <c r="Q3135" s="30">
        <v>157</v>
      </c>
      <c r="R3135" s="30">
        <v>98</v>
      </c>
      <c r="S3135" s="9">
        <v>1641788</v>
      </c>
      <c r="T3135" s="9">
        <v>8000000</v>
      </c>
      <c r="U3135" s="9">
        <f>IMDB4[[#This Row],[Gross Revenue]]-IMDB4[[#This Row],[Budget]]</f>
        <v>-6358212</v>
      </c>
      <c r="V3135" s="9" t="str">
        <f>IF(IMDB4[[#This Row],[Profit]]&gt;0,"Hit","Flop")</f>
        <v>Flop</v>
      </c>
      <c r="W3135" s="9" t="str" cm="1">
        <f t="array" ref="W3135">_xlfn.IFS(IMDB4[[#This Row],[IMDb Score (1-10)]]&gt;=8,"Excellent",IMDB4[[#This Row],[IMDb Score (1-10)]]&gt;=7,"Good",IMDB4[[#This Row],[IMDb Score (1-10)]]&gt;=5,"Average",TRUE,"Poor")</f>
        <v>Average</v>
      </c>
      <c r="X3135" s="9" t="str">
        <f>IF(IMDB4[[#This Row],[Duration (min)]]&lt;90,"Short",IF(IMDB4[[#This Row],[Duration (min)]]&lt;=120,"Medium", "Long"))</f>
        <v>Medium</v>
      </c>
    </row>
    <row r="3136" spans="1:24" x14ac:dyDescent="0.25">
      <c r="A3136" s="1" t="s">
        <v>5651</v>
      </c>
      <c r="B3136" s="2">
        <v>40303</v>
      </c>
      <c r="C3136" s="30">
        <f>YEAR(IMDB4[[#This Row],[Release Date]])</f>
        <v>2010</v>
      </c>
      <c r="D3136" s="30" t="str">
        <f>FLOOR(IMDB4[[#This Row],[Year]],10)&amp;"s"</f>
        <v>2010s</v>
      </c>
      <c r="E3136" s="1" t="s">
        <v>32</v>
      </c>
      <c r="F3136" s="1" t="s">
        <v>9</v>
      </c>
      <c r="G3136" s="1" t="s">
        <v>3</v>
      </c>
      <c r="H3136" s="1" t="s">
        <v>4</v>
      </c>
      <c r="I3136" s="1" t="s">
        <v>92</v>
      </c>
      <c r="J3136" s="1" t="s">
        <v>5652</v>
      </c>
      <c r="K3136" s="1" t="s">
        <v>5653</v>
      </c>
      <c r="L3136" s="30">
        <v>530</v>
      </c>
      <c r="M3136" s="30">
        <v>1038</v>
      </c>
      <c r="N3136" s="30">
        <v>53</v>
      </c>
      <c r="O3136" s="30">
        <v>0</v>
      </c>
      <c r="P3136" s="27">
        <v>6.5</v>
      </c>
      <c r="Q3136" s="30">
        <v>215</v>
      </c>
      <c r="R3136" s="30">
        <v>98</v>
      </c>
      <c r="S3136" s="9">
        <v>18469</v>
      </c>
      <c r="T3136" s="9">
        <v>650000</v>
      </c>
      <c r="U3136" s="9">
        <f>IMDB4[[#This Row],[Gross Revenue]]-IMDB4[[#This Row],[Budget]]</f>
        <v>-631531</v>
      </c>
      <c r="V3136" s="9" t="str">
        <f>IF(IMDB4[[#This Row],[Profit]]&gt;0,"Hit","Flop")</f>
        <v>Flop</v>
      </c>
      <c r="W3136" s="9" t="str" cm="1">
        <f t="array" ref="W3136">_xlfn.IFS(IMDB4[[#This Row],[IMDb Score (1-10)]]&gt;=8,"Excellent",IMDB4[[#This Row],[IMDb Score (1-10)]]&gt;=7,"Good",IMDB4[[#This Row],[IMDb Score (1-10)]]&gt;=5,"Average",TRUE,"Poor")</f>
        <v>Average</v>
      </c>
      <c r="X3136" s="9" t="str">
        <f>IF(IMDB4[[#This Row],[Duration (min)]]&lt;90,"Short",IF(IMDB4[[#This Row],[Duration (min)]]&lt;=120,"Medium", "Long"))</f>
        <v>Medium</v>
      </c>
    </row>
    <row r="3137" spans="1:24" x14ac:dyDescent="0.25">
      <c r="A3137" s="1" t="s">
        <v>6291</v>
      </c>
      <c r="B3137" s="2">
        <v>41123</v>
      </c>
      <c r="C3137" s="30">
        <f>YEAR(IMDB4[[#This Row],[Release Date]])</f>
        <v>2012</v>
      </c>
      <c r="D3137" s="30" t="str">
        <f>FLOOR(IMDB4[[#This Row],[Year]],10)&amp;"s"</f>
        <v>2010s</v>
      </c>
      <c r="E3137" s="1" t="s">
        <v>32</v>
      </c>
      <c r="F3137" s="1" t="s">
        <v>20</v>
      </c>
      <c r="G3137" s="1" t="s">
        <v>3</v>
      </c>
      <c r="H3137" s="1" t="s">
        <v>4</v>
      </c>
      <c r="I3137" s="1" t="s">
        <v>92</v>
      </c>
      <c r="J3137" s="1" t="s">
        <v>6292</v>
      </c>
      <c r="K3137" s="1" t="s">
        <v>4094</v>
      </c>
      <c r="L3137" s="30">
        <v>529</v>
      </c>
      <c r="M3137" s="30">
        <v>1050</v>
      </c>
      <c r="N3137" s="30">
        <v>0</v>
      </c>
      <c r="O3137" s="30">
        <v>18000</v>
      </c>
      <c r="P3137" s="27">
        <v>6.2</v>
      </c>
      <c r="Q3137" s="30">
        <v>285</v>
      </c>
      <c r="R3137" s="30">
        <v>134</v>
      </c>
      <c r="S3137" s="9">
        <v>67523385</v>
      </c>
      <c r="T3137" s="9">
        <v>35000000</v>
      </c>
      <c r="U3137" s="9">
        <f>IMDB4[[#This Row],[Gross Revenue]]-IMDB4[[#This Row],[Budget]]</f>
        <v>32523385</v>
      </c>
      <c r="V3137" s="9" t="str">
        <f>IF(IMDB4[[#This Row],[Profit]]&gt;0,"Hit","Flop")</f>
        <v>Hit</v>
      </c>
      <c r="W3137" s="9" t="str" cm="1">
        <f t="array" ref="W3137">_xlfn.IFS(IMDB4[[#This Row],[IMDb Score (1-10)]]&gt;=8,"Excellent",IMDB4[[#This Row],[IMDb Score (1-10)]]&gt;=7,"Good",IMDB4[[#This Row],[IMDb Score (1-10)]]&gt;=5,"Average",TRUE,"Poor")</f>
        <v>Average</v>
      </c>
      <c r="X3137" s="9" t="str">
        <f>IF(IMDB4[[#This Row],[Duration (min)]]&lt;90,"Short",IF(IMDB4[[#This Row],[Duration (min)]]&lt;=120,"Medium", "Long"))</f>
        <v>Long</v>
      </c>
    </row>
    <row r="3138" spans="1:24" x14ac:dyDescent="0.25">
      <c r="A3138" s="1" t="s">
        <v>5319</v>
      </c>
      <c r="B3138" s="2">
        <v>40135</v>
      </c>
      <c r="C3138" s="30">
        <f>YEAR(IMDB4[[#This Row],[Release Date]])</f>
        <v>2009</v>
      </c>
      <c r="D3138" s="30" t="str">
        <f>FLOOR(IMDB4[[#This Row],[Year]],10)&amp;"s"</f>
        <v>2000s</v>
      </c>
      <c r="E3138" s="1" t="s">
        <v>1</v>
      </c>
      <c r="F3138" s="1" t="s">
        <v>9</v>
      </c>
      <c r="G3138" s="1" t="s">
        <v>3</v>
      </c>
      <c r="H3138" s="1" t="s">
        <v>4</v>
      </c>
      <c r="I3138" s="1" t="s">
        <v>132</v>
      </c>
      <c r="J3138" s="1" t="s">
        <v>5320</v>
      </c>
      <c r="K3138" s="1" t="s">
        <v>2989</v>
      </c>
      <c r="L3138" s="30">
        <v>529</v>
      </c>
      <c r="M3138" s="30">
        <v>619</v>
      </c>
      <c r="N3138" s="30">
        <v>252</v>
      </c>
      <c r="O3138" s="30">
        <v>0</v>
      </c>
      <c r="P3138" s="27">
        <v>5.8</v>
      </c>
      <c r="Q3138" s="30">
        <v>205</v>
      </c>
      <c r="R3138" s="30">
        <v>118</v>
      </c>
      <c r="S3138" s="9">
        <v>19673424</v>
      </c>
      <c r="T3138" s="9">
        <v>80000000</v>
      </c>
      <c r="U3138" s="9">
        <f>IMDB4[[#This Row],[Gross Revenue]]-IMDB4[[#This Row],[Budget]]</f>
        <v>-60326576</v>
      </c>
      <c r="V3138" s="9" t="str">
        <f>IF(IMDB4[[#This Row],[Profit]]&gt;0,"Hit","Flop")</f>
        <v>Flop</v>
      </c>
      <c r="W3138" s="9" t="str" cm="1">
        <f t="array" ref="W3138">_xlfn.IFS(IMDB4[[#This Row],[IMDb Score (1-10)]]&gt;=8,"Excellent",IMDB4[[#This Row],[IMDb Score (1-10)]]&gt;=7,"Good",IMDB4[[#This Row],[IMDb Score (1-10)]]&gt;=5,"Average",TRUE,"Poor")</f>
        <v>Average</v>
      </c>
      <c r="X3138" s="9" t="str">
        <f>IF(IMDB4[[#This Row],[Duration (min)]]&lt;90,"Short",IF(IMDB4[[#This Row],[Duration (min)]]&lt;=120,"Medium", "Long"))</f>
        <v>Medium</v>
      </c>
    </row>
    <row r="3139" spans="1:24" x14ac:dyDescent="0.25">
      <c r="A3139" s="1" t="s">
        <v>3150</v>
      </c>
      <c r="B3139" s="2">
        <v>37483</v>
      </c>
      <c r="C3139" s="30">
        <f>YEAR(IMDB4[[#This Row],[Release Date]])</f>
        <v>2002</v>
      </c>
      <c r="D3139" s="30" t="str">
        <f>FLOOR(IMDB4[[#This Row],[Year]],10)&amp;"s"</f>
        <v>2000s</v>
      </c>
      <c r="E3139" s="1" t="s">
        <v>32</v>
      </c>
      <c r="F3139" s="1" t="s">
        <v>20</v>
      </c>
      <c r="G3139" s="1" t="s">
        <v>3</v>
      </c>
      <c r="H3139" s="1" t="s">
        <v>4</v>
      </c>
      <c r="I3139" s="1" t="s">
        <v>92</v>
      </c>
      <c r="J3139" s="1" t="s">
        <v>1295</v>
      </c>
      <c r="K3139" s="1" t="s">
        <v>3151</v>
      </c>
      <c r="L3139" s="30">
        <v>529</v>
      </c>
      <c r="M3139" s="30">
        <v>2393</v>
      </c>
      <c r="N3139" s="30">
        <v>32</v>
      </c>
      <c r="O3139" s="30">
        <v>507</v>
      </c>
      <c r="P3139" s="27">
        <v>5.4</v>
      </c>
      <c r="Q3139" s="30">
        <v>53</v>
      </c>
      <c r="R3139" s="30">
        <v>93</v>
      </c>
      <c r="S3139" s="9">
        <v>10198766</v>
      </c>
      <c r="T3139" s="9">
        <v>12000000</v>
      </c>
      <c r="U3139" s="9">
        <f>IMDB4[[#This Row],[Gross Revenue]]-IMDB4[[#This Row],[Budget]]</f>
        <v>-1801234</v>
      </c>
      <c r="V3139" s="9" t="str">
        <f>IF(IMDB4[[#This Row],[Profit]]&gt;0,"Hit","Flop")</f>
        <v>Flop</v>
      </c>
      <c r="W3139" s="9" t="str" cm="1">
        <f t="array" ref="W3139">_xlfn.IFS(IMDB4[[#This Row],[IMDb Score (1-10)]]&gt;=8,"Excellent",IMDB4[[#This Row],[IMDb Score (1-10)]]&gt;=7,"Good",IMDB4[[#This Row],[IMDb Score (1-10)]]&gt;=5,"Average",TRUE,"Poor")</f>
        <v>Average</v>
      </c>
      <c r="X3139" s="9" t="str">
        <f>IF(IMDB4[[#This Row],[Duration (min)]]&lt;90,"Short",IF(IMDB4[[#This Row],[Duration (min)]]&lt;=120,"Medium", "Long"))</f>
        <v>Medium</v>
      </c>
    </row>
    <row r="3140" spans="1:24" x14ac:dyDescent="0.25">
      <c r="A3140" s="1" t="s">
        <v>1294</v>
      </c>
      <c r="B3140" s="2">
        <v>34709</v>
      </c>
      <c r="C3140" s="30">
        <f>YEAR(IMDB4[[#This Row],[Release Date]])</f>
        <v>1995</v>
      </c>
      <c r="D3140" s="30" t="str">
        <f>FLOOR(IMDB4[[#This Row],[Year]],10)&amp;"s"</f>
        <v>1990s</v>
      </c>
      <c r="E3140" s="1" t="s">
        <v>32</v>
      </c>
      <c r="F3140" s="1" t="s">
        <v>20</v>
      </c>
      <c r="G3140" s="1" t="s">
        <v>3</v>
      </c>
      <c r="H3140" s="1" t="s">
        <v>4</v>
      </c>
      <c r="I3140" s="1" t="s">
        <v>92</v>
      </c>
      <c r="J3140" s="1" t="s">
        <v>1295</v>
      </c>
      <c r="K3140" s="1" t="s">
        <v>1296</v>
      </c>
      <c r="L3140" s="30">
        <v>529</v>
      </c>
      <c r="M3140" s="30">
        <v>1502</v>
      </c>
      <c r="N3140" s="30">
        <v>377</v>
      </c>
      <c r="O3140" s="30">
        <v>0</v>
      </c>
      <c r="P3140" s="27">
        <v>7.5</v>
      </c>
      <c r="Q3140" s="30">
        <v>74</v>
      </c>
      <c r="R3140" s="30">
        <v>88</v>
      </c>
      <c r="S3140" s="9">
        <v>4771000</v>
      </c>
      <c r="T3140" s="9">
        <v>800000</v>
      </c>
      <c r="U3140" s="9">
        <f>IMDB4[[#This Row],[Gross Revenue]]-IMDB4[[#This Row],[Budget]]</f>
        <v>3971000</v>
      </c>
      <c r="V3140" s="9" t="str">
        <f>IF(IMDB4[[#This Row],[Profit]]&gt;0,"Hit","Flop")</f>
        <v>Hit</v>
      </c>
      <c r="W3140" s="9" t="str" cm="1">
        <f t="array" ref="W3140">_xlfn.IFS(IMDB4[[#This Row],[IMDb Score (1-10)]]&gt;=8,"Excellent",IMDB4[[#This Row],[IMDb Score (1-10)]]&gt;=7,"Good",IMDB4[[#This Row],[IMDb Score (1-10)]]&gt;=5,"Average",TRUE,"Poor")</f>
        <v>Good</v>
      </c>
      <c r="X3140" s="9" t="str">
        <f>IF(IMDB4[[#This Row],[Duration (min)]]&lt;90,"Short",IF(IMDB4[[#This Row],[Duration (min)]]&lt;=120,"Medium", "Long"))</f>
        <v>Short</v>
      </c>
    </row>
    <row r="3141" spans="1:24" x14ac:dyDescent="0.25">
      <c r="A3141" s="1" t="s">
        <v>5419</v>
      </c>
      <c r="B3141" s="2">
        <v>40165</v>
      </c>
      <c r="C3141" s="30">
        <f>YEAR(IMDB4[[#This Row],[Release Date]])</f>
        <v>2009</v>
      </c>
      <c r="D3141" s="30" t="str">
        <f>FLOOR(IMDB4[[#This Row],[Year]],10)&amp;"s"</f>
        <v>2000s</v>
      </c>
      <c r="E3141" s="1" t="s">
        <v>32</v>
      </c>
      <c r="F3141" s="1" t="s">
        <v>9</v>
      </c>
      <c r="G3141" s="1" t="s">
        <v>3</v>
      </c>
      <c r="H3141" s="1" t="s">
        <v>4</v>
      </c>
      <c r="I3141" s="21" t="s">
        <v>5</v>
      </c>
      <c r="J3141" s="1" t="s">
        <v>5420</v>
      </c>
      <c r="K3141" s="1" t="s">
        <v>5421</v>
      </c>
      <c r="L3141" s="30">
        <v>529</v>
      </c>
      <c r="M3141" s="30">
        <v>2749</v>
      </c>
      <c r="N3141" s="30">
        <v>8</v>
      </c>
      <c r="O3141" s="30">
        <v>195</v>
      </c>
      <c r="P3141" s="27">
        <v>6.2</v>
      </c>
      <c r="Q3141" s="30">
        <v>66</v>
      </c>
      <c r="R3141" s="30">
        <v>95</v>
      </c>
      <c r="S3141" s="9">
        <v>17580</v>
      </c>
      <c r="T3141" s="9">
        <v>1500000</v>
      </c>
      <c r="U3141" s="9">
        <f>IMDB4[[#This Row],[Gross Revenue]]-IMDB4[[#This Row],[Budget]]</f>
        <v>-1482420</v>
      </c>
      <c r="V3141" s="9" t="str">
        <f>IF(IMDB4[[#This Row],[Profit]]&gt;0,"Hit","Flop")</f>
        <v>Flop</v>
      </c>
      <c r="W3141" s="9" t="str" cm="1">
        <f t="array" ref="W3141">_xlfn.IFS(IMDB4[[#This Row],[IMDb Score (1-10)]]&gt;=8,"Excellent",IMDB4[[#This Row],[IMDb Score (1-10)]]&gt;=7,"Good",IMDB4[[#This Row],[IMDb Score (1-10)]]&gt;=5,"Average",TRUE,"Poor")</f>
        <v>Average</v>
      </c>
      <c r="X3141" s="9" t="str">
        <f>IF(IMDB4[[#This Row],[Duration (min)]]&lt;90,"Short",IF(IMDB4[[#This Row],[Duration (min)]]&lt;=120,"Medium", "Long"))</f>
        <v>Medium</v>
      </c>
    </row>
    <row r="3142" spans="1:24" x14ac:dyDescent="0.25">
      <c r="A3142" s="1" t="s">
        <v>5212</v>
      </c>
      <c r="B3142" s="2">
        <v>39918</v>
      </c>
      <c r="C3142" s="30">
        <f>YEAR(IMDB4[[#This Row],[Release Date]])</f>
        <v>2009</v>
      </c>
      <c r="D3142" s="30" t="str">
        <f>FLOOR(IMDB4[[#This Row],[Year]],10)&amp;"s"</f>
        <v>2000s</v>
      </c>
      <c r="E3142" s="1" t="s">
        <v>32</v>
      </c>
      <c r="F3142" s="1" t="s">
        <v>61</v>
      </c>
      <c r="G3142" s="1" t="s">
        <v>160</v>
      </c>
      <c r="H3142" s="1" t="s">
        <v>161</v>
      </c>
      <c r="I3142" s="1" t="s">
        <v>132</v>
      </c>
      <c r="J3142" s="1" t="s">
        <v>5213</v>
      </c>
      <c r="K3142" s="1" t="s">
        <v>5214</v>
      </c>
      <c r="L3142" s="30">
        <v>527</v>
      </c>
      <c r="M3142" s="30">
        <v>735</v>
      </c>
      <c r="N3142" s="30">
        <v>105</v>
      </c>
      <c r="O3142" s="30">
        <v>0</v>
      </c>
      <c r="P3142" s="27">
        <v>6.7</v>
      </c>
      <c r="Q3142" s="30">
        <v>165</v>
      </c>
      <c r="R3142" s="30">
        <v>111</v>
      </c>
      <c r="S3142" s="9">
        <v>6109075</v>
      </c>
      <c r="T3142" s="9">
        <v>19430000</v>
      </c>
      <c r="U3142" s="9">
        <f>IMDB4[[#This Row],[Gross Revenue]]-IMDB4[[#This Row],[Budget]]</f>
        <v>-13320925</v>
      </c>
      <c r="V3142" s="9" t="str">
        <f>IF(IMDB4[[#This Row],[Profit]]&gt;0,"Hit","Flop")</f>
        <v>Flop</v>
      </c>
      <c r="W3142" s="9" t="str" cm="1">
        <f t="array" ref="W3142">_xlfn.IFS(IMDB4[[#This Row],[IMDb Score (1-10)]]&gt;=8,"Excellent",IMDB4[[#This Row],[IMDb Score (1-10)]]&gt;=7,"Good",IMDB4[[#This Row],[IMDb Score (1-10)]]&gt;=5,"Average",TRUE,"Poor")</f>
        <v>Average</v>
      </c>
      <c r="X3142" s="9" t="str">
        <f>IF(IMDB4[[#This Row],[Duration (min)]]&lt;90,"Short",IF(IMDB4[[#This Row],[Duration (min)]]&lt;=120,"Medium", "Long"))</f>
        <v>Medium</v>
      </c>
    </row>
    <row r="3143" spans="1:24" x14ac:dyDescent="0.25">
      <c r="A3143" s="1" t="s">
        <v>3895</v>
      </c>
      <c r="B3143" s="2">
        <v>38608</v>
      </c>
      <c r="C3143" s="30">
        <f>YEAR(IMDB4[[#This Row],[Release Date]])</f>
        <v>2005</v>
      </c>
      <c r="D3143" s="30" t="str">
        <f>FLOOR(IMDB4[[#This Row],[Year]],10)&amp;"s"</f>
        <v>2000s</v>
      </c>
      <c r="E3143" s="1" t="s">
        <v>32</v>
      </c>
      <c r="F3143" s="1" t="s">
        <v>9</v>
      </c>
      <c r="G3143" s="1" t="s">
        <v>3</v>
      </c>
      <c r="H3143" s="1" t="s">
        <v>4</v>
      </c>
      <c r="I3143" s="1" t="s">
        <v>132</v>
      </c>
      <c r="J3143" s="1" t="s">
        <v>3896</v>
      </c>
      <c r="K3143" s="1" t="s">
        <v>1660</v>
      </c>
      <c r="L3143" s="30">
        <v>526</v>
      </c>
      <c r="M3143" s="30">
        <v>1383</v>
      </c>
      <c r="N3143" s="30">
        <v>19</v>
      </c>
      <c r="O3143" s="30">
        <v>1000</v>
      </c>
      <c r="P3143" s="27">
        <v>4.0999999999999996</v>
      </c>
      <c r="Q3143" s="30">
        <v>140</v>
      </c>
      <c r="R3143" s="30">
        <v>89</v>
      </c>
      <c r="S3143" s="9">
        <v>46363118</v>
      </c>
      <c r="T3143" s="9">
        <v>20000000</v>
      </c>
      <c r="U3143" s="9">
        <f>IMDB4[[#This Row],[Gross Revenue]]-IMDB4[[#This Row],[Budget]]</f>
        <v>26363118</v>
      </c>
      <c r="V3143" s="9" t="str">
        <f>IF(IMDB4[[#This Row],[Profit]]&gt;0,"Hit","Flop")</f>
        <v>Hit</v>
      </c>
      <c r="W3143" s="9" t="str" cm="1">
        <f t="array" ref="W3143">_xlfn.IFS(IMDB4[[#This Row],[IMDb Score (1-10)]]&gt;=8,"Excellent",IMDB4[[#This Row],[IMDb Score (1-10)]]&gt;=7,"Good",IMDB4[[#This Row],[IMDb Score (1-10)]]&gt;=5,"Average",TRUE,"Poor")</f>
        <v>Poor</v>
      </c>
      <c r="X3143" s="9" t="str">
        <f>IF(IMDB4[[#This Row],[Duration (min)]]&lt;90,"Short",IF(IMDB4[[#This Row],[Duration (min)]]&lt;=120,"Medium", "Long"))</f>
        <v>Short</v>
      </c>
    </row>
    <row r="3144" spans="1:24" x14ac:dyDescent="0.25">
      <c r="A3144" s="1" t="s">
        <v>3323</v>
      </c>
      <c r="B3144" s="2">
        <v>37642</v>
      </c>
      <c r="C3144" s="30">
        <f>YEAR(IMDB4[[#This Row],[Release Date]])</f>
        <v>2003</v>
      </c>
      <c r="D3144" s="30" t="str">
        <f>FLOOR(IMDB4[[#This Row],[Year]],10)&amp;"s"</f>
        <v>2000s</v>
      </c>
      <c r="E3144" s="1" t="s">
        <v>32</v>
      </c>
      <c r="F3144" s="1" t="s">
        <v>20</v>
      </c>
      <c r="G3144" s="1" t="s">
        <v>3</v>
      </c>
      <c r="H3144" s="1" t="s">
        <v>4</v>
      </c>
      <c r="I3144" s="1" t="s">
        <v>84</v>
      </c>
      <c r="J3144" s="1" t="s">
        <v>3324</v>
      </c>
      <c r="K3144" s="1" t="s">
        <v>2152</v>
      </c>
      <c r="L3144" s="30">
        <v>525</v>
      </c>
      <c r="M3144" s="30">
        <v>1445</v>
      </c>
      <c r="N3144" s="30">
        <v>7</v>
      </c>
      <c r="O3144" s="30">
        <v>0</v>
      </c>
      <c r="P3144" s="27">
        <v>2.1</v>
      </c>
      <c r="Q3144" s="30">
        <v>60</v>
      </c>
      <c r="R3144" s="30">
        <v>90</v>
      </c>
      <c r="S3144" s="9">
        <v>4922166</v>
      </c>
      <c r="T3144" s="9">
        <v>12000000</v>
      </c>
      <c r="U3144" s="9">
        <f>IMDB4[[#This Row],[Gross Revenue]]-IMDB4[[#This Row],[Budget]]</f>
        <v>-7077834</v>
      </c>
      <c r="V3144" s="9" t="str">
        <f>IF(IMDB4[[#This Row],[Profit]]&gt;0,"Hit","Flop")</f>
        <v>Flop</v>
      </c>
      <c r="W3144" s="9" t="str" cm="1">
        <f t="array" ref="W3144">_xlfn.IFS(IMDB4[[#This Row],[IMDb Score (1-10)]]&gt;=8,"Excellent",IMDB4[[#This Row],[IMDb Score (1-10)]]&gt;=7,"Good",IMDB4[[#This Row],[IMDb Score (1-10)]]&gt;=5,"Average",TRUE,"Poor")</f>
        <v>Poor</v>
      </c>
      <c r="X3144" s="9" t="str">
        <f>IF(IMDB4[[#This Row],[Duration (min)]]&lt;90,"Short",IF(IMDB4[[#This Row],[Duration (min)]]&lt;=120,"Medium", "Long"))</f>
        <v>Medium</v>
      </c>
    </row>
    <row r="3145" spans="1:24" x14ac:dyDescent="0.25">
      <c r="A3145" s="1" t="s">
        <v>1257</v>
      </c>
      <c r="B3145" s="2">
        <v>35063</v>
      </c>
      <c r="C3145" s="30">
        <f>YEAR(IMDB4[[#This Row],[Release Date]])</f>
        <v>1995</v>
      </c>
      <c r="D3145" s="30" t="str">
        <f>FLOOR(IMDB4[[#This Row],[Year]],10)&amp;"s"</f>
        <v>1990s</v>
      </c>
      <c r="E3145" s="1" t="s">
        <v>32</v>
      </c>
      <c r="F3145" s="1" t="s">
        <v>20</v>
      </c>
      <c r="G3145" s="1" t="s">
        <v>3</v>
      </c>
      <c r="H3145" s="1" t="s">
        <v>4</v>
      </c>
      <c r="I3145" s="1" t="s">
        <v>132</v>
      </c>
      <c r="J3145" s="1" t="s">
        <v>1258</v>
      </c>
      <c r="K3145" s="1" t="s">
        <v>542</v>
      </c>
      <c r="L3145" s="30">
        <v>524</v>
      </c>
      <c r="M3145" s="30">
        <v>2668</v>
      </c>
      <c r="N3145" s="30">
        <v>0</v>
      </c>
      <c r="O3145" s="30">
        <v>0</v>
      </c>
      <c r="P3145" s="27">
        <v>6.8</v>
      </c>
      <c r="Q3145" s="30">
        <v>75</v>
      </c>
      <c r="R3145" s="30">
        <v>114</v>
      </c>
      <c r="S3145" s="9">
        <v>65000000</v>
      </c>
      <c r="T3145" s="9">
        <v>62000000</v>
      </c>
      <c r="U3145" s="9">
        <f>IMDB4[[#This Row],[Gross Revenue]]-IMDB4[[#This Row],[Budget]]</f>
        <v>3000000</v>
      </c>
      <c r="V3145" s="9" t="str">
        <f>IF(IMDB4[[#This Row],[Profit]]&gt;0,"Hit","Flop")</f>
        <v>Hit</v>
      </c>
      <c r="W3145" s="9" t="str" cm="1">
        <f t="array" ref="W3145">_xlfn.IFS(IMDB4[[#This Row],[IMDb Score (1-10)]]&gt;=8,"Excellent",IMDB4[[#This Row],[IMDb Score (1-10)]]&gt;=7,"Good",IMDB4[[#This Row],[IMDb Score (1-10)]]&gt;=5,"Average",TRUE,"Poor")</f>
        <v>Average</v>
      </c>
      <c r="X3145" s="9" t="str">
        <f>IF(IMDB4[[#This Row],[Duration (min)]]&lt;90,"Short",IF(IMDB4[[#This Row],[Duration (min)]]&lt;=120,"Medium", "Long"))</f>
        <v>Medium</v>
      </c>
    </row>
    <row r="3146" spans="1:24" x14ac:dyDescent="0.25">
      <c r="A3146" s="1" t="s">
        <v>4207</v>
      </c>
      <c r="B3146" s="2">
        <v>38673</v>
      </c>
      <c r="C3146" s="30">
        <f>YEAR(IMDB4[[#This Row],[Release Date]])</f>
        <v>2005</v>
      </c>
      <c r="D3146" s="30" t="str">
        <f>FLOOR(IMDB4[[#This Row],[Year]],10)&amp;"s"</f>
        <v>2000s</v>
      </c>
      <c r="E3146" s="1" t="s">
        <v>32</v>
      </c>
      <c r="F3146" s="1" t="s">
        <v>61</v>
      </c>
      <c r="G3146" s="1" t="s">
        <v>3</v>
      </c>
      <c r="H3146" s="1" t="s">
        <v>4</v>
      </c>
      <c r="I3146" s="1" t="s">
        <v>132</v>
      </c>
      <c r="J3146" s="1" t="s">
        <v>4208</v>
      </c>
      <c r="K3146" s="1" t="s">
        <v>1533</v>
      </c>
      <c r="L3146" s="30">
        <v>523</v>
      </c>
      <c r="M3146" s="30">
        <v>1383</v>
      </c>
      <c r="N3146" s="30">
        <v>446</v>
      </c>
      <c r="O3146" s="30">
        <v>11000</v>
      </c>
      <c r="P3146" s="27">
        <v>7.9</v>
      </c>
      <c r="Q3146" s="30">
        <v>291</v>
      </c>
      <c r="R3146" s="30">
        <v>153</v>
      </c>
      <c r="S3146" s="9">
        <v>119518352</v>
      </c>
      <c r="T3146" s="9">
        <v>28000000</v>
      </c>
      <c r="U3146" s="9">
        <f>IMDB4[[#This Row],[Gross Revenue]]-IMDB4[[#This Row],[Budget]]</f>
        <v>91518352</v>
      </c>
      <c r="V3146" s="9" t="str">
        <f>IF(IMDB4[[#This Row],[Profit]]&gt;0,"Hit","Flop")</f>
        <v>Hit</v>
      </c>
      <c r="W3146" s="9" t="str" cm="1">
        <f t="array" ref="W3146">_xlfn.IFS(IMDB4[[#This Row],[IMDb Score (1-10)]]&gt;=8,"Excellent",IMDB4[[#This Row],[IMDb Score (1-10)]]&gt;=7,"Good",IMDB4[[#This Row],[IMDb Score (1-10)]]&gt;=5,"Average",TRUE,"Poor")</f>
        <v>Good</v>
      </c>
      <c r="X3146" s="9" t="str">
        <f>IF(IMDB4[[#This Row],[Duration (min)]]&lt;90,"Short",IF(IMDB4[[#This Row],[Duration (min)]]&lt;=120,"Medium", "Long"))</f>
        <v>Long</v>
      </c>
    </row>
    <row r="3147" spans="1:24" x14ac:dyDescent="0.25">
      <c r="A3147" s="1" t="s">
        <v>6781</v>
      </c>
      <c r="B3147" s="2">
        <v>41892</v>
      </c>
      <c r="C3147" s="30">
        <f>YEAR(IMDB4[[#This Row],[Release Date]])</f>
        <v>2014</v>
      </c>
      <c r="D3147" s="30" t="str">
        <f>FLOOR(IMDB4[[#This Row],[Year]],10)&amp;"s"</f>
        <v>2010s</v>
      </c>
      <c r="E3147" s="1" t="s">
        <v>32</v>
      </c>
      <c r="F3147" s="1" t="s">
        <v>9</v>
      </c>
      <c r="G3147" s="1" t="s">
        <v>3</v>
      </c>
      <c r="H3147" s="1" t="s">
        <v>334</v>
      </c>
      <c r="I3147" s="1" t="s">
        <v>92</v>
      </c>
      <c r="J3147" s="1" t="s">
        <v>6782</v>
      </c>
      <c r="K3147" s="1" t="s">
        <v>6783</v>
      </c>
      <c r="L3147" s="30">
        <v>523</v>
      </c>
      <c r="M3147" s="30">
        <v>1795</v>
      </c>
      <c r="N3147" s="30">
        <v>0</v>
      </c>
      <c r="O3147" s="30">
        <v>18000</v>
      </c>
      <c r="P3147" s="27">
        <v>7.1</v>
      </c>
      <c r="Q3147" s="30">
        <v>183</v>
      </c>
      <c r="R3147" s="30">
        <v>111</v>
      </c>
      <c r="S3147" s="9">
        <v>4190530</v>
      </c>
      <c r="T3147" s="9">
        <v>22500000</v>
      </c>
      <c r="U3147" s="9">
        <f>IMDB4[[#This Row],[Gross Revenue]]-IMDB4[[#This Row],[Budget]]</f>
        <v>-18309470</v>
      </c>
      <c r="V3147" s="9" t="str">
        <f>IF(IMDB4[[#This Row],[Profit]]&gt;0,"Hit","Flop")</f>
        <v>Flop</v>
      </c>
      <c r="W3147" s="9" t="str" cm="1">
        <f t="array" ref="W3147">_xlfn.IFS(IMDB4[[#This Row],[IMDb Score (1-10)]]&gt;=8,"Excellent",IMDB4[[#This Row],[IMDb Score (1-10)]]&gt;=7,"Good",IMDB4[[#This Row],[IMDb Score (1-10)]]&gt;=5,"Average",TRUE,"Poor")</f>
        <v>Good</v>
      </c>
      <c r="X3147" s="9" t="str">
        <f>IF(IMDB4[[#This Row],[Duration (min)]]&lt;90,"Short",IF(IMDB4[[#This Row],[Duration (min)]]&lt;=120,"Medium", "Long"))</f>
        <v>Medium</v>
      </c>
    </row>
    <row r="3148" spans="1:24" x14ac:dyDescent="0.25">
      <c r="A3148" s="1" t="s">
        <v>2897</v>
      </c>
      <c r="B3148" s="2">
        <v>37142</v>
      </c>
      <c r="C3148" s="30">
        <f>YEAR(IMDB4[[#This Row],[Release Date]])</f>
        <v>2001</v>
      </c>
      <c r="D3148" s="30" t="str">
        <f>FLOOR(IMDB4[[#This Row],[Year]],10)&amp;"s"</f>
        <v>2000s</v>
      </c>
      <c r="E3148" s="1" t="s">
        <v>32</v>
      </c>
      <c r="F3148" s="1" t="s">
        <v>20</v>
      </c>
      <c r="G3148" s="1" t="s">
        <v>3</v>
      </c>
      <c r="H3148" s="1" t="s">
        <v>4</v>
      </c>
      <c r="I3148" s="1" t="s">
        <v>92</v>
      </c>
      <c r="J3148" s="1" t="s">
        <v>2898</v>
      </c>
      <c r="K3148" s="1" t="s">
        <v>2270</v>
      </c>
      <c r="L3148" s="30">
        <v>522</v>
      </c>
      <c r="M3148" s="30">
        <v>955</v>
      </c>
      <c r="N3148" s="30">
        <v>69</v>
      </c>
      <c r="O3148" s="30">
        <v>842</v>
      </c>
      <c r="P3148" s="27">
        <v>4.5999999999999996</v>
      </c>
      <c r="Q3148" s="30">
        <v>27</v>
      </c>
      <c r="R3148" s="30">
        <v>93</v>
      </c>
      <c r="S3148" s="9">
        <v>10097096</v>
      </c>
      <c r="T3148" s="9">
        <v>4000000</v>
      </c>
      <c r="U3148" s="9">
        <f>IMDB4[[#This Row],[Gross Revenue]]-IMDB4[[#This Row],[Budget]]</f>
        <v>6097096</v>
      </c>
      <c r="V3148" s="9" t="str">
        <f>IF(IMDB4[[#This Row],[Profit]]&gt;0,"Hit","Flop")</f>
        <v>Hit</v>
      </c>
      <c r="W3148" s="9" t="str" cm="1">
        <f t="array" ref="W3148">_xlfn.IFS(IMDB4[[#This Row],[IMDb Score (1-10)]]&gt;=8,"Excellent",IMDB4[[#This Row],[IMDb Score (1-10)]]&gt;=7,"Good",IMDB4[[#This Row],[IMDb Score (1-10)]]&gt;=5,"Average",TRUE,"Poor")</f>
        <v>Poor</v>
      </c>
      <c r="X3148" s="9" t="str">
        <f>IF(IMDB4[[#This Row],[Duration (min)]]&lt;90,"Short",IF(IMDB4[[#This Row],[Duration (min)]]&lt;=120,"Medium", "Long"))</f>
        <v>Medium</v>
      </c>
    </row>
    <row r="3149" spans="1:24" x14ac:dyDescent="0.25">
      <c r="A3149" s="1" t="s">
        <v>2986</v>
      </c>
      <c r="B3149" s="2">
        <v>37263</v>
      </c>
      <c r="C3149" s="30">
        <f>YEAR(IMDB4[[#This Row],[Release Date]])</f>
        <v>2002</v>
      </c>
      <c r="D3149" s="30" t="str">
        <f>FLOOR(IMDB4[[#This Row],[Year]],10)&amp;"s"</f>
        <v>2000s</v>
      </c>
      <c r="E3149" s="1" t="s">
        <v>32</v>
      </c>
      <c r="F3149" s="1" t="s">
        <v>9</v>
      </c>
      <c r="G3149" s="1" t="s">
        <v>3</v>
      </c>
      <c r="H3149" s="1" t="s">
        <v>4</v>
      </c>
      <c r="I3149" s="1" t="s">
        <v>92</v>
      </c>
      <c r="J3149" s="1" t="s">
        <v>395</v>
      </c>
      <c r="K3149" s="1" t="s">
        <v>2132</v>
      </c>
      <c r="L3149" s="30">
        <v>521</v>
      </c>
      <c r="M3149" s="30">
        <v>758</v>
      </c>
      <c r="N3149" s="30">
        <v>50</v>
      </c>
      <c r="O3149" s="30">
        <v>0</v>
      </c>
      <c r="P3149" s="27">
        <v>6.5</v>
      </c>
      <c r="Q3149" s="30">
        <v>167</v>
      </c>
      <c r="R3149" s="30">
        <v>91</v>
      </c>
      <c r="S3149" s="9">
        <v>66790248</v>
      </c>
      <c r="T3149" s="9">
        <v>45000000</v>
      </c>
      <c r="U3149" s="9">
        <f>IMDB4[[#This Row],[Gross Revenue]]-IMDB4[[#This Row],[Budget]]</f>
        <v>21790248</v>
      </c>
      <c r="V3149" s="9" t="str">
        <f>IF(IMDB4[[#This Row],[Profit]]&gt;0,"Hit","Flop")</f>
        <v>Hit</v>
      </c>
      <c r="W3149" s="9" t="str" cm="1">
        <f t="array" ref="W3149">_xlfn.IFS(IMDB4[[#This Row],[IMDb Score (1-10)]]&gt;=8,"Excellent",IMDB4[[#This Row],[IMDb Score (1-10)]]&gt;=7,"Good",IMDB4[[#This Row],[IMDb Score (1-10)]]&gt;=5,"Average",TRUE,"Poor")</f>
        <v>Average</v>
      </c>
      <c r="X3149" s="9" t="str">
        <f>IF(IMDB4[[#This Row],[Duration (min)]]&lt;90,"Short",IF(IMDB4[[#This Row],[Duration (min)]]&lt;=120,"Medium", "Long"))</f>
        <v>Medium</v>
      </c>
    </row>
    <row r="3150" spans="1:24" x14ac:dyDescent="0.25">
      <c r="A3150" s="1" t="s">
        <v>6643</v>
      </c>
      <c r="B3150" s="2">
        <v>41746</v>
      </c>
      <c r="C3150" s="30">
        <f>YEAR(IMDB4[[#This Row],[Release Date]])</f>
        <v>2014</v>
      </c>
      <c r="D3150" s="30" t="str">
        <f>FLOOR(IMDB4[[#This Row],[Year]],10)&amp;"s"</f>
        <v>2010s</v>
      </c>
      <c r="E3150" s="1" t="s">
        <v>32</v>
      </c>
      <c r="F3150" s="1" t="s">
        <v>61</v>
      </c>
      <c r="G3150" s="1" t="s">
        <v>3</v>
      </c>
      <c r="H3150" s="1" t="s">
        <v>4</v>
      </c>
      <c r="I3150" s="1" t="s">
        <v>132</v>
      </c>
      <c r="J3150" s="1" t="s">
        <v>6644</v>
      </c>
      <c r="K3150" s="1" t="s">
        <v>5984</v>
      </c>
      <c r="L3150" s="30">
        <v>521</v>
      </c>
      <c r="M3150" s="30">
        <v>2060</v>
      </c>
      <c r="N3150" s="30">
        <v>150</v>
      </c>
      <c r="O3150" s="30">
        <v>11000</v>
      </c>
      <c r="P3150" s="27">
        <v>6.9</v>
      </c>
      <c r="Q3150" s="30">
        <v>165</v>
      </c>
      <c r="R3150" s="30">
        <v>139</v>
      </c>
      <c r="S3150" s="9">
        <v>30513940</v>
      </c>
      <c r="T3150" s="9">
        <v>30000000</v>
      </c>
      <c r="U3150" s="9">
        <f>IMDB4[[#This Row],[Gross Revenue]]-IMDB4[[#This Row],[Budget]]</f>
        <v>513940</v>
      </c>
      <c r="V3150" s="9" t="str">
        <f>IF(IMDB4[[#This Row],[Profit]]&gt;0,"Hit","Flop")</f>
        <v>Hit</v>
      </c>
      <c r="W3150" s="9" t="str" cm="1">
        <f t="array" ref="W3150">_xlfn.IFS(IMDB4[[#This Row],[IMDb Score (1-10)]]&gt;=8,"Excellent",IMDB4[[#This Row],[IMDb Score (1-10)]]&gt;=7,"Good",IMDB4[[#This Row],[IMDb Score (1-10)]]&gt;=5,"Average",TRUE,"Poor")</f>
        <v>Average</v>
      </c>
      <c r="X3150" s="9" t="str">
        <f>IF(IMDB4[[#This Row],[Duration (min)]]&lt;90,"Short",IF(IMDB4[[#This Row],[Duration (min)]]&lt;=120,"Medium", "Long"))</f>
        <v>Long</v>
      </c>
    </row>
    <row r="3151" spans="1:24" x14ac:dyDescent="0.25">
      <c r="A3151" s="1" t="s">
        <v>306</v>
      </c>
      <c r="B3151" s="2">
        <v>29480</v>
      </c>
      <c r="C3151" s="30">
        <f>YEAR(IMDB4[[#This Row],[Release Date]])</f>
        <v>1980</v>
      </c>
      <c r="D3151" s="30" t="str">
        <f>FLOOR(IMDB4[[#This Row],[Year]],10)&amp;"s"</f>
        <v>1980s</v>
      </c>
      <c r="E3151" s="1" t="s">
        <v>32</v>
      </c>
      <c r="F3151" s="1" t="s">
        <v>77</v>
      </c>
      <c r="G3151" s="1" t="s">
        <v>3</v>
      </c>
      <c r="H3151" s="1" t="s">
        <v>83</v>
      </c>
      <c r="I3151" s="1" t="s">
        <v>84</v>
      </c>
      <c r="J3151" s="1" t="s">
        <v>307</v>
      </c>
      <c r="K3151" s="1" t="s">
        <v>308</v>
      </c>
      <c r="L3151" s="30">
        <v>521</v>
      </c>
      <c r="M3151" s="30">
        <v>1883</v>
      </c>
      <c r="N3151" s="30">
        <v>5</v>
      </c>
      <c r="O3151" s="30">
        <v>328</v>
      </c>
      <c r="P3151" s="27">
        <v>4.7</v>
      </c>
      <c r="Q3151" s="30">
        <v>32</v>
      </c>
      <c r="R3151" s="30">
        <v>119</v>
      </c>
      <c r="S3151" s="9">
        <v>7000000</v>
      </c>
      <c r="T3151" s="9">
        <v>36000000</v>
      </c>
      <c r="U3151" s="9">
        <f>IMDB4[[#This Row],[Gross Revenue]]-IMDB4[[#This Row],[Budget]]</f>
        <v>-29000000</v>
      </c>
      <c r="V3151" s="9" t="str">
        <f>IF(IMDB4[[#This Row],[Profit]]&gt;0,"Hit","Flop")</f>
        <v>Flop</v>
      </c>
      <c r="W3151" s="9" t="str" cm="1">
        <f t="array" ref="W3151">_xlfn.IFS(IMDB4[[#This Row],[IMDb Score (1-10)]]&gt;=8,"Excellent",IMDB4[[#This Row],[IMDb Score (1-10)]]&gt;=7,"Good",IMDB4[[#This Row],[IMDb Score (1-10)]]&gt;=5,"Average",TRUE,"Poor")</f>
        <v>Poor</v>
      </c>
      <c r="X3151" s="9" t="str">
        <f>IF(IMDB4[[#This Row],[Duration (min)]]&lt;90,"Short",IF(IMDB4[[#This Row],[Duration (min)]]&lt;=120,"Medium", "Long"))</f>
        <v>Medium</v>
      </c>
    </row>
    <row r="3152" spans="1:24" x14ac:dyDescent="0.25">
      <c r="A3152" s="1" t="s">
        <v>5774</v>
      </c>
      <c r="B3152" s="2">
        <v>40773</v>
      </c>
      <c r="C3152" s="30">
        <f>YEAR(IMDB4[[#This Row],[Release Date]])</f>
        <v>2011</v>
      </c>
      <c r="D3152" s="30" t="str">
        <f>FLOOR(IMDB4[[#This Row],[Year]],10)&amp;"s"</f>
        <v>2010s</v>
      </c>
      <c r="E3152" s="1" t="s">
        <v>32</v>
      </c>
      <c r="F3152" s="1" t="s">
        <v>91</v>
      </c>
      <c r="G3152" s="1" t="s">
        <v>3</v>
      </c>
      <c r="H3152" s="1" t="s">
        <v>4</v>
      </c>
      <c r="I3152" s="1" t="s">
        <v>132</v>
      </c>
      <c r="J3152" s="1" t="s">
        <v>5775</v>
      </c>
      <c r="K3152" s="1" t="s">
        <v>5776</v>
      </c>
      <c r="L3152" s="30">
        <v>520</v>
      </c>
      <c r="M3152" s="30">
        <v>1520</v>
      </c>
      <c r="N3152" s="30">
        <v>17</v>
      </c>
      <c r="O3152" s="30">
        <v>0</v>
      </c>
      <c r="P3152" s="27">
        <v>5.2</v>
      </c>
      <c r="Q3152" s="30">
        <v>228</v>
      </c>
      <c r="R3152" s="30">
        <v>86</v>
      </c>
      <c r="S3152" s="9">
        <v>17683670</v>
      </c>
      <c r="T3152" s="9">
        <v>5000000</v>
      </c>
      <c r="U3152" s="9">
        <f>IMDB4[[#This Row],[Gross Revenue]]-IMDB4[[#This Row],[Budget]]</f>
        <v>12683670</v>
      </c>
      <c r="V3152" s="9" t="str">
        <f>IF(IMDB4[[#This Row],[Profit]]&gt;0,"Hit","Flop")</f>
        <v>Hit</v>
      </c>
      <c r="W3152" s="9" t="str" cm="1">
        <f t="array" ref="W3152">_xlfn.IFS(IMDB4[[#This Row],[IMDb Score (1-10)]]&gt;=8,"Excellent",IMDB4[[#This Row],[IMDb Score (1-10)]]&gt;=7,"Good",IMDB4[[#This Row],[IMDb Score (1-10)]]&gt;=5,"Average",TRUE,"Poor")</f>
        <v>Average</v>
      </c>
      <c r="X3152" s="9" t="str">
        <f>IF(IMDB4[[#This Row],[Duration (min)]]&lt;90,"Short",IF(IMDB4[[#This Row],[Duration (min)]]&lt;=120,"Medium", "Long"))</f>
        <v>Short</v>
      </c>
    </row>
    <row r="3153" spans="1:24" x14ac:dyDescent="0.25">
      <c r="A3153" s="1" t="s">
        <v>3801</v>
      </c>
      <c r="B3153" s="2">
        <v>38085</v>
      </c>
      <c r="C3153" s="30">
        <f>YEAR(IMDB4[[#This Row],[Release Date]])</f>
        <v>2004</v>
      </c>
      <c r="D3153" s="30" t="str">
        <f>FLOOR(IMDB4[[#This Row],[Year]],10)&amp;"s"</f>
        <v>2000s</v>
      </c>
      <c r="E3153" s="1" t="s">
        <v>32</v>
      </c>
      <c r="F3153" s="1" t="s">
        <v>9</v>
      </c>
      <c r="G3153" s="1" t="s">
        <v>160</v>
      </c>
      <c r="H3153" s="1" t="s">
        <v>161</v>
      </c>
      <c r="I3153" s="1" t="s">
        <v>132</v>
      </c>
      <c r="J3153" s="1" t="s">
        <v>3802</v>
      </c>
      <c r="K3153" s="1" t="s">
        <v>3803</v>
      </c>
      <c r="L3153" s="30">
        <v>517</v>
      </c>
      <c r="M3153" s="30">
        <v>745</v>
      </c>
      <c r="N3153" s="30">
        <v>25</v>
      </c>
      <c r="O3153" s="30">
        <v>0</v>
      </c>
      <c r="P3153" s="27">
        <v>7.9</v>
      </c>
      <c r="Q3153" s="30">
        <v>112</v>
      </c>
      <c r="R3153" s="30">
        <v>97</v>
      </c>
      <c r="S3153" s="9">
        <v>3629758</v>
      </c>
      <c r="T3153" s="9">
        <v>5500000</v>
      </c>
      <c r="U3153" s="9">
        <f>IMDB4[[#This Row],[Gross Revenue]]-IMDB4[[#This Row],[Budget]]</f>
        <v>-1870242</v>
      </c>
      <c r="V3153" s="9" t="str">
        <f>IF(IMDB4[[#This Row],[Profit]]&gt;0,"Hit","Flop")</f>
        <v>Flop</v>
      </c>
      <c r="W3153" s="9" t="str" cm="1">
        <f t="array" ref="W3153">_xlfn.IFS(IMDB4[[#This Row],[IMDb Score (1-10)]]&gt;=8,"Excellent",IMDB4[[#This Row],[IMDb Score (1-10)]]&gt;=7,"Good",IMDB4[[#This Row],[IMDb Score (1-10)]]&gt;=5,"Average",TRUE,"Poor")</f>
        <v>Good</v>
      </c>
      <c r="X3153" s="9" t="str">
        <f>IF(IMDB4[[#This Row],[Duration (min)]]&lt;90,"Short",IF(IMDB4[[#This Row],[Duration (min)]]&lt;=120,"Medium", "Long"))</f>
        <v>Medium</v>
      </c>
    </row>
    <row r="3154" spans="1:24" x14ac:dyDescent="0.25">
      <c r="A3154" s="1" t="s">
        <v>4110</v>
      </c>
      <c r="B3154" s="2">
        <v>38600</v>
      </c>
      <c r="C3154" s="30">
        <f>YEAR(IMDB4[[#This Row],[Release Date]])</f>
        <v>2005</v>
      </c>
      <c r="D3154" s="30" t="str">
        <f>FLOOR(IMDB4[[#This Row],[Year]],10)&amp;"s"</f>
        <v>2000s</v>
      </c>
      <c r="E3154" s="1" t="s">
        <v>32</v>
      </c>
      <c r="F3154" s="1" t="s">
        <v>40</v>
      </c>
      <c r="G3154" s="1" t="s">
        <v>3</v>
      </c>
      <c r="H3154" s="1" t="s">
        <v>83</v>
      </c>
      <c r="I3154" s="1" t="s">
        <v>92</v>
      </c>
      <c r="J3154" s="1" t="s">
        <v>4111</v>
      </c>
      <c r="K3154" s="1" t="s">
        <v>4112</v>
      </c>
      <c r="L3154" s="30">
        <v>513</v>
      </c>
      <c r="M3154" s="30">
        <v>1379</v>
      </c>
      <c r="N3154" s="30">
        <v>197</v>
      </c>
      <c r="O3154" s="30">
        <v>10000</v>
      </c>
      <c r="P3154" s="27">
        <v>7.2</v>
      </c>
      <c r="Q3154" s="30">
        <v>342</v>
      </c>
      <c r="R3154" s="30">
        <v>100</v>
      </c>
      <c r="S3154" s="9">
        <v>26005908</v>
      </c>
      <c r="T3154" s="9">
        <v>3500000</v>
      </c>
      <c r="U3154" s="9">
        <f>IMDB4[[#This Row],[Gross Revenue]]-IMDB4[[#This Row],[Budget]]</f>
        <v>22505908</v>
      </c>
      <c r="V3154" s="9" t="str">
        <f>IF(IMDB4[[#This Row],[Profit]]&gt;0,"Hit","Flop")</f>
        <v>Hit</v>
      </c>
      <c r="W3154" s="9" t="str" cm="1">
        <f t="array" ref="W3154">_xlfn.IFS(IMDB4[[#This Row],[IMDb Score (1-10)]]&gt;=8,"Excellent",IMDB4[[#This Row],[IMDb Score (1-10)]]&gt;=7,"Good",IMDB4[[#This Row],[IMDb Score (1-10)]]&gt;=5,"Average",TRUE,"Poor")</f>
        <v>Good</v>
      </c>
      <c r="X3154" s="9" t="str">
        <f>IF(IMDB4[[#This Row],[Duration (min)]]&lt;90,"Short",IF(IMDB4[[#This Row],[Duration (min)]]&lt;=120,"Medium", "Long"))</f>
        <v>Medium</v>
      </c>
    </row>
    <row r="3155" spans="1:24" x14ac:dyDescent="0.25">
      <c r="A3155" s="1" t="s">
        <v>5858</v>
      </c>
      <c r="B3155" s="2">
        <v>40705</v>
      </c>
      <c r="C3155" s="30">
        <f>YEAR(IMDB4[[#This Row],[Release Date]])</f>
        <v>2011</v>
      </c>
      <c r="D3155" s="30" t="str">
        <f>FLOOR(IMDB4[[#This Row],[Year]],10)&amp;"s"</f>
        <v>2010s</v>
      </c>
      <c r="E3155" s="1" t="s">
        <v>32</v>
      </c>
      <c r="F3155" s="1" t="s">
        <v>2</v>
      </c>
      <c r="G3155" s="1" t="s">
        <v>3</v>
      </c>
      <c r="H3155" s="1" t="s">
        <v>83</v>
      </c>
      <c r="I3155" s="1" t="s">
        <v>5</v>
      </c>
      <c r="J3155" s="1" t="s">
        <v>4111</v>
      </c>
      <c r="K3155" s="1" t="s">
        <v>5859</v>
      </c>
      <c r="L3155" s="30">
        <v>513</v>
      </c>
      <c r="M3155" s="30">
        <v>1269</v>
      </c>
      <c r="N3155" s="30">
        <v>214</v>
      </c>
      <c r="O3155" s="30">
        <v>0</v>
      </c>
      <c r="P3155" s="27">
        <v>6.3</v>
      </c>
      <c r="Q3155" s="30">
        <v>255</v>
      </c>
      <c r="R3155" s="30">
        <v>95</v>
      </c>
      <c r="S3155" s="9">
        <v>26297</v>
      </c>
      <c r="T3155" s="9">
        <v>500000</v>
      </c>
      <c r="U3155" s="9">
        <f>IMDB4[[#This Row],[Gross Revenue]]-IMDB4[[#This Row],[Budget]]</f>
        <v>-473703</v>
      </c>
      <c r="V3155" s="9" t="str">
        <f>IF(IMDB4[[#This Row],[Profit]]&gt;0,"Hit","Flop")</f>
        <v>Flop</v>
      </c>
      <c r="W3155" s="9" t="str" cm="1">
        <f t="array" ref="W3155">_xlfn.IFS(IMDB4[[#This Row],[IMDb Score (1-10)]]&gt;=8,"Excellent",IMDB4[[#This Row],[IMDb Score (1-10)]]&gt;=7,"Good",IMDB4[[#This Row],[IMDb Score (1-10)]]&gt;=5,"Average",TRUE,"Poor")</f>
        <v>Average</v>
      </c>
      <c r="X3155" s="9" t="str">
        <f>IF(IMDB4[[#This Row],[Duration (min)]]&lt;90,"Short",IF(IMDB4[[#This Row],[Duration (min)]]&lt;=120,"Medium", "Long"))</f>
        <v>Medium</v>
      </c>
    </row>
    <row r="3156" spans="1:24" x14ac:dyDescent="0.25">
      <c r="A3156" s="1" t="s">
        <v>5619</v>
      </c>
      <c r="B3156" s="2">
        <v>40291</v>
      </c>
      <c r="C3156" s="30">
        <f>YEAR(IMDB4[[#This Row],[Release Date]])</f>
        <v>2010</v>
      </c>
      <c r="D3156" s="30" t="str">
        <f>FLOOR(IMDB4[[#This Row],[Year]],10)&amp;"s"</f>
        <v>2010s</v>
      </c>
      <c r="E3156" s="1" t="s">
        <v>32</v>
      </c>
      <c r="F3156" s="1" t="s">
        <v>40</v>
      </c>
      <c r="G3156" s="1" t="s">
        <v>3</v>
      </c>
      <c r="H3156" s="1" t="s">
        <v>4</v>
      </c>
      <c r="I3156" s="1" t="s">
        <v>28</v>
      </c>
      <c r="J3156" s="1" t="s">
        <v>5620</v>
      </c>
      <c r="K3156" s="1" t="s">
        <v>4237</v>
      </c>
      <c r="L3156" s="30">
        <v>512</v>
      </c>
      <c r="M3156" s="30">
        <v>1002</v>
      </c>
      <c r="N3156" s="30">
        <v>20</v>
      </c>
      <c r="O3156" s="30">
        <v>0</v>
      </c>
      <c r="P3156" s="27">
        <v>6.7</v>
      </c>
      <c r="Q3156" s="30">
        <v>81</v>
      </c>
      <c r="R3156" s="30">
        <v>103</v>
      </c>
      <c r="S3156" s="9">
        <v>26161406</v>
      </c>
      <c r="T3156" s="9">
        <v>15000000</v>
      </c>
      <c r="U3156" s="9">
        <f>IMDB4[[#This Row],[Gross Revenue]]-IMDB4[[#This Row],[Budget]]</f>
        <v>11161406</v>
      </c>
      <c r="V3156" s="9" t="str">
        <f>IF(IMDB4[[#This Row],[Profit]]&gt;0,"Hit","Flop")</f>
        <v>Hit</v>
      </c>
      <c r="W3156" s="9" t="str" cm="1">
        <f t="array" ref="W3156">_xlfn.IFS(IMDB4[[#This Row],[IMDb Score (1-10)]]&gt;=8,"Excellent",IMDB4[[#This Row],[IMDb Score (1-10)]]&gt;=7,"Good",IMDB4[[#This Row],[IMDb Score (1-10)]]&gt;=5,"Average",TRUE,"Poor")</f>
        <v>Average</v>
      </c>
      <c r="X3156" s="9" t="str">
        <f>IF(IMDB4[[#This Row],[Duration (min)]]&lt;90,"Short",IF(IMDB4[[#This Row],[Duration (min)]]&lt;=120,"Medium", "Long"))</f>
        <v>Medium</v>
      </c>
    </row>
    <row r="3157" spans="1:24" x14ac:dyDescent="0.25">
      <c r="A3157" s="1" t="s">
        <v>1985</v>
      </c>
      <c r="B3157" s="2">
        <v>36463</v>
      </c>
      <c r="C3157" s="30">
        <f>YEAR(IMDB4[[#This Row],[Release Date]])</f>
        <v>1999</v>
      </c>
      <c r="D3157" s="30" t="str">
        <f>FLOOR(IMDB4[[#This Row],[Year]],10)&amp;"s"</f>
        <v>1990s</v>
      </c>
      <c r="E3157" s="1" t="s">
        <v>32</v>
      </c>
      <c r="F3157" s="1" t="s">
        <v>20</v>
      </c>
      <c r="G3157" s="1" t="s">
        <v>3</v>
      </c>
      <c r="H3157" s="1" t="s">
        <v>4</v>
      </c>
      <c r="I3157" s="1" t="s">
        <v>92</v>
      </c>
      <c r="J3157" s="1" t="s">
        <v>1986</v>
      </c>
      <c r="K3157" s="1" t="s">
        <v>1987</v>
      </c>
      <c r="L3157" s="30">
        <v>512</v>
      </c>
      <c r="M3157" s="30">
        <v>1171</v>
      </c>
      <c r="N3157" s="30">
        <v>0</v>
      </c>
      <c r="O3157" s="30">
        <v>0</v>
      </c>
      <c r="P3157" s="27">
        <v>7.8</v>
      </c>
      <c r="Q3157" s="30">
        <v>242</v>
      </c>
      <c r="R3157" s="30">
        <v>112</v>
      </c>
      <c r="S3157" s="9">
        <v>22858926</v>
      </c>
      <c r="T3157" s="9">
        <v>13000000</v>
      </c>
      <c r="U3157" s="9">
        <f>IMDB4[[#This Row],[Gross Revenue]]-IMDB4[[#This Row],[Budget]]</f>
        <v>9858926</v>
      </c>
      <c r="V3157" s="9" t="str">
        <f>IF(IMDB4[[#This Row],[Profit]]&gt;0,"Hit","Flop")</f>
        <v>Hit</v>
      </c>
      <c r="W3157" s="9" t="str" cm="1">
        <f t="array" ref="W3157">_xlfn.IFS(IMDB4[[#This Row],[IMDb Score (1-10)]]&gt;=8,"Excellent",IMDB4[[#This Row],[IMDb Score (1-10)]]&gt;=7,"Good",IMDB4[[#This Row],[IMDb Score (1-10)]]&gt;=5,"Average",TRUE,"Poor")</f>
        <v>Good</v>
      </c>
      <c r="X3157" s="9" t="str">
        <f>IF(IMDB4[[#This Row],[Duration (min)]]&lt;90,"Short",IF(IMDB4[[#This Row],[Duration (min)]]&lt;=120,"Medium", "Long"))</f>
        <v>Medium</v>
      </c>
    </row>
    <row r="3158" spans="1:24" x14ac:dyDescent="0.25">
      <c r="A3158" s="1" t="s">
        <v>2141</v>
      </c>
      <c r="B3158" s="2">
        <v>36269</v>
      </c>
      <c r="C3158" s="30">
        <f>YEAR(IMDB4[[#This Row],[Release Date]])</f>
        <v>1999</v>
      </c>
      <c r="D3158" s="30" t="str">
        <f>FLOOR(IMDB4[[#This Row],[Year]],10)&amp;"s"</f>
        <v>1990s</v>
      </c>
      <c r="E3158" s="1" t="s">
        <v>32</v>
      </c>
      <c r="F3158" s="1" t="s">
        <v>20</v>
      </c>
      <c r="G3158" s="1" t="s">
        <v>3</v>
      </c>
      <c r="H3158" s="1" t="s">
        <v>4</v>
      </c>
      <c r="I3158" s="1" t="s">
        <v>92</v>
      </c>
      <c r="J3158" s="1" t="s">
        <v>1986</v>
      </c>
      <c r="K3158" s="1" t="s">
        <v>1464</v>
      </c>
      <c r="L3158" s="30">
        <v>512</v>
      </c>
      <c r="M3158" s="30">
        <v>1523</v>
      </c>
      <c r="N3158" s="30">
        <v>41</v>
      </c>
      <c r="O3158" s="30">
        <v>153</v>
      </c>
      <c r="P3158" s="27">
        <v>5.4</v>
      </c>
      <c r="Q3158" s="30">
        <v>73</v>
      </c>
      <c r="R3158" s="30">
        <v>124</v>
      </c>
      <c r="S3158" s="9">
        <v>8427204</v>
      </c>
      <c r="T3158" s="9">
        <v>24000000</v>
      </c>
      <c r="U3158" s="9">
        <f>IMDB4[[#This Row],[Gross Revenue]]-IMDB4[[#This Row],[Budget]]</f>
        <v>-15572796</v>
      </c>
      <c r="V3158" s="9" t="str">
        <f>IF(IMDB4[[#This Row],[Profit]]&gt;0,"Hit","Flop")</f>
        <v>Flop</v>
      </c>
      <c r="W3158" s="9" t="str" cm="1">
        <f t="array" ref="W3158">_xlfn.IFS(IMDB4[[#This Row],[IMDb Score (1-10)]]&gt;=8,"Excellent",IMDB4[[#This Row],[IMDb Score (1-10)]]&gt;=7,"Good",IMDB4[[#This Row],[IMDb Score (1-10)]]&gt;=5,"Average",TRUE,"Poor")</f>
        <v>Average</v>
      </c>
      <c r="X3158" s="9" t="str">
        <f>IF(IMDB4[[#This Row],[Duration (min)]]&lt;90,"Short",IF(IMDB4[[#This Row],[Duration (min)]]&lt;=120,"Medium", "Long"))</f>
        <v>Long</v>
      </c>
    </row>
    <row r="3159" spans="1:24" x14ac:dyDescent="0.25">
      <c r="A3159" s="1" t="s">
        <v>1669</v>
      </c>
      <c r="B3159" s="2">
        <v>35715</v>
      </c>
      <c r="C3159" s="30">
        <f>YEAR(IMDB4[[#This Row],[Release Date]])</f>
        <v>1997</v>
      </c>
      <c r="D3159" s="30" t="str">
        <f>FLOOR(IMDB4[[#This Row],[Year]],10)&amp;"s"</f>
        <v>1990s</v>
      </c>
      <c r="E3159" s="1" t="s">
        <v>32</v>
      </c>
      <c r="F3159" s="1" t="s">
        <v>91</v>
      </c>
      <c r="G3159" s="1" t="s">
        <v>3</v>
      </c>
      <c r="H3159" s="1" t="s">
        <v>83</v>
      </c>
      <c r="I3159" s="1" t="s">
        <v>92</v>
      </c>
      <c r="J3159" s="1" t="s">
        <v>1670</v>
      </c>
      <c r="K3159" s="1" t="s">
        <v>1152</v>
      </c>
      <c r="L3159" s="30">
        <v>510</v>
      </c>
      <c r="M3159" s="30">
        <v>1976</v>
      </c>
      <c r="N3159" s="30">
        <v>0</v>
      </c>
      <c r="O3159" s="30">
        <v>956</v>
      </c>
      <c r="P3159" s="27">
        <v>5.7</v>
      </c>
      <c r="Q3159" s="30">
        <v>95</v>
      </c>
      <c r="R3159" s="30">
        <v>110</v>
      </c>
      <c r="S3159" s="9">
        <v>33927476</v>
      </c>
      <c r="T3159" s="9">
        <v>40000000</v>
      </c>
      <c r="U3159" s="9">
        <f>IMDB4[[#This Row],[Gross Revenue]]-IMDB4[[#This Row],[Budget]]</f>
        <v>-6072524</v>
      </c>
      <c r="V3159" s="9" t="str">
        <f>IF(IMDB4[[#This Row],[Profit]]&gt;0,"Hit","Flop")</f>
        <v>Flop</v>
      </c>
      <c r="W3159" s="9" t="str" cm="1">
        <f t="array" ref="W3159">_xlfn.IFS(IMDB4[[#This Row],[IMDb Score (1-10)]]&gt;=8,"Excellent",IMDB4[[#This Row],[IMDb Score (1-10)]]&gt;=7,"Good",IMDB4[[#This Row],[IMDb Score (1-10)]]&gt;=5,"Average",TRUE,"Poor")</f>
        <v>Average</v>
      </c>
      <c r="X3159" s="9" t="str">
        <f>IF(IMDB4[[#This Row],[Duration (min)]]&lt;90,"Short",IF(IMDB4[[#This Row],[Duration (min)]]&lt;=120,"Medium", "Long"))</f>
        <v>Medium</v>
      </c>
    </row>
    <row r="3160" spans="1:24" x14ac:dyDescent="0.25">
      <c r="A3160" s="1" t="s">
        <v>6706</v>
      </c>
      <c r="B3160" s="2">
        <v>41980</v>
      </c>
      <c r="C3160" s="30">
        <f>YEAR(IMDB4[[#This Row],[Release Date]])</f>
        <v>2014</v>
      </c>
      <c r="D3160" s="30" t="str">
        <f>FLOOR(IMDB4[[#This Row],[Year]],10)&amp;"s"</f>
        <v>2010s</v>
      </c>
      <c r="E3160" s="1" t="s">
        <v>32</v>
      </c>
      <c r="F3160" s="1" t="s">
        <v>315</v>
      </c>
      <c r="G3160" s="1" t="s">
        <v>3</v>
      </c>
      <c r="H3160" s="1" t="s">
        <v>4</v>
      </c>
      <c r="I3160" s="1" t="s">
        <v>92</v>
      </c>
      <c r="J3160" s="1" t="s">
        <v>6707</v>
      </c>
      <c r="K3160" s="1" t="s">
        <v>6708</v>
      </c>
      <c r="L3160" s="30">
        <v>510</v>
      </c>
      <c r="M3160" s="30">
        <v>2161</v>
      </c>
      <c r="N3160" s="30">
        <v>52</v>
      </c>
      <c r="O3160" s="30">
        <v>10000</v>
      </c>
      <c r="P3160" s="27">
        <v>5</v>
      </c>
      <c r="Q3160" s="30">
        <v>220</v>
      </c>
      <c r="R3160" s="30">
        <v>101</v>
      </c>
      <c r="S3160" s="9">
        <v>32453345</v>
      </c>
      <c r="T3160" s="9">
        <v>5000000</v>
      </c>
      <c r="U3160" s="9">
        <f>IMDB4[[#This Row],[Gross Revenue]]-IMDB4[[#This Row],[Budget]]</f>
        <v>27453345</v>
      </c>
      <c r="V3160" s="9" t="str">
        <f>IF(IMDB4[[#This Row],[Profit]]&gt;0,"Hit","Flop")</f>
        <v>Hit</v>
      </c>
      <c r="W3160" s="9" t="str" cm="1">
        <f t="array" ref="W3160">_xlfn.IFS(IMDB4[[#This Row],[IMDb Score (1-10)]]&gt;=8,"Excellent",IMDB4[[#This Row],[IMDb Score (1-10)]]&gt;=7,"Good",IMDB4[[#This Row],[IMDb Score (1-10)]]&gt;=5,"Average",TRUE,"Poor")</f>
        <v>Average</v>
      </c>
      <c r="X3160" s="9" t="str">
        <f>IF(IMDB4[[#This Row],[Duration (min)]]&lt;90,"Short",IF(IMDB4[[#This Row],[Duration (min)]]&lt;=120,"Medium", "Long"))</f>
        <v>Medium</v>
      </c>
    </row>
    <row r="3161" spans="1:24" x14ac:dyDescent="0.25">
      <c r="A3161" s="1" t="s">
        <v>3624</v>
      </c>
      <c r="B3161" s="2">
        <v>38286</v>
      </c>
      <c r="C3161" s="30">
        <f>YEAR(IMDB4[[#This Row],[Release Date]])</f>
        <v>2004</v>
      </c>
      <c r="D3161" s="30" t="str">
        <f>FLOOR(IMDB4[[#This Row],[Year]],10)&amp;"s"</f>
        <v>2000s</v>
      </c>
      <c r="E3161" s="1" t="s">
        <v>32</v>
      </c>
      <c r="F3161" s="1" t="s">
        <v>77</v>
      </c>
      <c r="G3161" s="1" t="s">
        <v>160</v>
      </c>
      <c r="H3161" s="1" t="s">
        <v>161</v>
      </c>
      <c r="I3161" s="1" t="s">
        <v>92</v>
      </c>
      <c r="J3161" s="1" t="s">
        <v>3625</v>
      </c>
      <c r="K3161" s="1" t="s">
        <v>3626</v>
      </c>
      <c r="L3161" s="30">
        <v>510</v>
      </c>
      <c r="M3161" s="30">
        <v>962</v>
      </c>
      <c r="N3161" s="30">
        <v>180</v>
      </c>
      <c r="O3161" s="30">
        <v>0</v>
      </c>
      <c r="P3161" s="27">
        <v>7.2</v>
      </c>
      <c r="Q3161" s="30">
        <v>141</v>
      </c>
      <c r="R3161" s="30">
        <v>84</v>
      </c>
      <c r="S3161" s="9">
        <v>1197786</v>
      </c>
      <c r="T3161" s="9">
        <v>12000000</v>
      </c>
      <c r="U3161" s="9">
        <f>IMDB4[[#This Row],[Gross Revenue]]-IMDB4[[#This Row],[Budget]]</f>
        <v>-10802214</v>
      </c>
      <c r="V3161" s="9" t="str">
        <f>IF(IMDB4[[#This Row],[Profit]]&gt;0,"Hit","Flop")</f>
        <v>Flop</v>
      </c>
      <c r="W3161" s="9" t="str" cm="1">
        <f t="array" ref="W3161">_xlfn.IFS(IMDB4[[#This Row],[IMDb Score (1-10)]]&gt;=8,"Excellent",IMDB4[[#This Row],[IMDb Score (1-10)]]&gt;=7,"Good",IMDB4[[#This Row],[IMDb Score (1-10)]]&gt;=5,"Average",TRUE,"Poor")</f>
        <v>Good</v>
      </c>
      <c r="X3161" s="9" t="str">
        <f>IF(IMDB4[[#This Row],[Duration (min)]]&lt;90,"Short",IF(IMDB4[[#This Row],[Duration (min)]]&lt;=120,"Medium", "Long"))</f>
        <v>Short</v>
      </c>
    </row>
    <row r="3162" spans="1:24" x14ac:dyDescent="0.25">
      <c r="A3162" s="1" t="s">
        <v>1586</v>
      </c>
      <c r="B3162" s="2">
        <v>35693</v>
      </c>
      <c r="C3162" s="30">
        <f>YEAR(IMDB4[[#This Row],[Release Date]])</f>
        <v>1997</v>
      </c>
      <c r="D3162" s="30" t="str">
        <f>FLOOR(IMDB4[[#This Row],[Year]],10)&amp;"s"</f>
        <v>1990s</v>
      </c>
      <c r="E3162" s="1" t="s">
        <v>32</v>
      </c>
      <c r="F3162" s="1" t="s">
        <v>20</v>
      </c>
      <c r="G3162" s="1" t="s">
        <v>3</v>
      </c>
      <c r="H3162" s="1" t="s">
        <v>4</v>
      </c>
      <c r="I3162" s="1" t="s">
        <v>132</v>
      </c>
      <c r="J3162" s="1" t="s">
        <v>1587</v>
      </c>
      <c r="K3162" s="1" t="s">
        <v>1056</v>
      </c>
      <c r="L3162" s="30">
        <v>509</v>
      </c>
      <c r="M3162" s="30">
        <v>2070</v>
      </c>
      <c r="N3162" s="30">
        <v>293</v>
      </c>
      <c r="O3162" s="30">
        <v>0</v>
      </c>
      <c r="P3162" s="27">
        <v>6.8</v>
      </c>
      <c r="Q3162" s="30">
        <v>73</v>
      </c>
      <c r="R3162" s="30">
        <v>86</v>
      </c>
      <c r="S3162" s="9">
        <v>181395380</v>
      </c>
      <c r="T3162" s="9">
        <v>45000000</v>
      </c>
      <c r="U3162" s="9">
        <f>IMDB4[[#This Row],[Gross Revenue]]-IMDB4[[#This Row],[Budget]]</f>
        <v>136395380</v>
      </c>
      <c r="V3162" s="9" t="str">
        <f>IF(IMDB4[[#This Row],[Profit]]&gt;0,"Hit","Flop")</f>
        <v>Hit</v>
      </c>
      <c r="W3162" s="9" t="str" cm="1">
        <f t="array" ref="W3162">_xlfn.IFS(IMDB4[[#This Row],[IMDb Score (1-10)]]&gt;=8,"Excellent",IMDB4[[#This Row],[IMDb Score (1-10)]]&gt;=7,"Good",IMDB4[[#This Row],[IMDb Score (1-10)]]&gt;=5,"Average",TRUE,"Poor")</f>
        <v>Average</v>
      </c>
      <c r="X3162" s="9" t="str">
        <f>IF(IMDB4[[#This Row],[Duration (min)]]&lt;90,"Short",IF(IMDB4[[#This Row],[Duration (min)]]&lt;=120,"Medium", "Long"))</f>
        <v>Short</v>
      </c>
    </row>
    <row r="3163" spans="1:24" x14ac:dyDescent="0.25">
      <c r="A3163" s="1" t="s">
        <v>1838</v>
      </c>
      <c r="B3163" s="2">
        <v>36125</v>
      </c>
      <c r="C3163" s="30">
        <f>YEAR(IMDB4[[#This Row],[Release Date]])</f>
        <v>1998</v>
      </c>
      <c r="D3163" s="30" t="str">
        <f>FLOOR(IMDB4[[#This Row],[Year]],10)&amp;"s"</f>
        <v>1990s</v>
      </c>
      <c r="E3163" s="1" t="s">
        <v>32</v>
      </c>
      <c r="F3163" s="1" t="s">
        <v>20</v>
      </c>
      <c r="G3163" s="1" t="s">
        <v>3</v>
      </c>
      <c r="H3163" s="1" t="s">
        <v>161</v>
      </c>
      <c r="I3163" s="1" t="s">
        <v>92</v>
      </c>
      <c r="J3163" s="1" t="s">
        <v>1587</v>
      </c>
      <c r="K3163" s="1" t="s">
        <v>1156</v>
      </c>
      <c r="L3163" s="30">
        <v>509</v>
      </c>
      <c r="M3163" s="30">
        <v>1409</v>
      </c>
      <c r="N3163" s="30">
        <v>0</v>
      </c>
      <c r="O3163" s="30">
        <v>688</v>
      </c>
      <c r="P3163" s="27">
        <v>6.7</v>
      </c>
      <c r="Q3163" s="30">
        <v>117</v>
      </c>
      <c r="R3163" s="30">
        <v>143</v>
      </c>
      <c r="S3163" s="9">
        <v>38966057</v>
      </c>
      <c r="T3163" s="9">
        <v>65000000</v>
      </c>
      <c r="U3163" s="9">
        <f>IMDB4[[#This Row],[Gross Revenue]]-IMDB4[[#This Row],[Budget]]</f>
        <v>-26033943</v>
      </c>
      <c r="V3163" s="9" t="str">
        <f>IF(IMDB4[[#This Row],[Profit]]&gt;0,"Hit","Flop")</f>
        <v>Flop</v>
      </c>
      <c r="W3163" s="9" t="str" cm="1">
        <f t="array" ref="W3163">_xlfn.IFS(IMDB4[[#This Row],[IMDb Score (1-10)]]&gt;=8,"Excellent",IMDB4[[#This Row],[IMDb Score (1-10)]]&gt;=7,"Good",IMDB4[[#This Row],[IMDb Score (1-10)]]&gt;=5,"Average",TRUE,"Poor")</f>
        <v>Average</v>
      </c>
      <c r="X3163" s="9" t="str">
        <f>IF(IMDB4[[#This Row],[Duration (min)]]&lt;90,"Short",IF(IMDB4[[#This Row],[Duration (min)]]&lt;=120,"Medium", "Long"))</f>
        <v>Long</v>
      </c>
    </row>
    <row r="3164" spans="1:24" x14ac:dyDescent="0.25">
      <c r="A3164" s="1" t="s">
        <v>1410</v>
      </c>
      <c r="B3164" s="2">
        <v>35284</v>
      </c>
      <c r="C3164" s="30">
        <f>YEAR(IMDB4[[#This Row],[Release Date]])</f>
        <v>1996</v>
      </c>
      <c r="D3164" s="30" t="str">
        <f>FLOOR(IMDB4[[#This Row],[Year]],10)&amp;"s"</f>
        <v>1990s</v>
      </c>
      <c r="E3164" s="1" t="s">
        <v>32</v>
      </c>
      <c r="F3164" s="1" t="s">
        <v>61</v>
      </c>
      <c r="G3164" s="1" t="s">
        <v>3</v>
      </c>
      <c r="H3164" s="1" t="s">
        <v>334</v>
      </c>
      <c r="I3164" s="1" t="s">
        <v>132</v>
      </c>
      <c r="J3164" s="1" t="s">
        <v>1411</v>
      </c>
      <c r="K3164" s="1" t="s">
        <v>1412</v>
      </c>
      <c r="L3164" s="30">
        <v>509</v>
      </c>
      <c r="M3164" s="30">
        <v>888</v>
      </c>
      <c r="N3164" s="30">
        <v>96</v>
      </c>
      <c r="O3164" s="30">
        <v>0</v>
      </c>
      <c r="P3164" s="27">
        <v>7.7</v>
      </c>
      <c r="Q3164" s="30">
        <v>71</v>
      </c>
      <c r="R3164" s="30">
        <v>105</v>
      </c>
      <c r="S3164" s="9">
        <v>35811509</v>
      </c>
      <c r="T3164" s="9">
        <v>5500000</v>
      </c>
      <c r="U3164" s="9">
        <f>IMDB4[[#This Row],[Gross Revenue]]-IMDB4[[#This Row],[Budget]]</f>
        <v>30311509</v>
      </c>
      <c r="V3164" s="9" t="str">
        <f>IF(IMDB4[[#This Row],[Profit]]&gt;0,"Hit","Flop")</f>
        <v>Hit</v>
      </c>
      <c r="W3164" s="9" t="str" cm="1">
        <f t="array" ref="W3164">_xlfn.IFS(IMDB4[[#This Row],[IMDb Score (1-10)]]&gt;=8,"Excellent",IMDB4[[#This Row],[IMDb Score (1-10)]]&gt;=7,"Good",IMDB4[[#This Row],[IMDb Score (1-10)]]&gt;=5,"Average",TRUE,"Poor")</f>
        <v>Good</v>
      </c>
      <c r="X3164" s="9" t="str">
        <f>IF(IMDB4[[#This Row],[Duration (min)]]&lt;90,"Short",IF(IMDB4[[#This Row],[Duration (min)]]&lt;=120,"Medium", "Long"))</f>
        <v>Medium</v>
      </c>
    </row>
    <row r="3165" spans="1:24" x14ac:dyDescent="0.25">
      <c r="A3165" s="1" t="s">
        <v>1789</v>
      </c>
      <c r="B3165" s="2">
        <v>35992</v>
      </c>
      <c r="C3165" s="30">
        <f>YEAR(IMDB4[[#This Row],[Release Date]])</f>
        <v>1998</v>
      </c>
      <c r="D3165" s="30" t="str">
        <f>FLOOR(IMDB4[[#This Row],[Year]],10)&amp;"s"</f>
        <v>1990s</v>
      </c>
      <c r="E3165" s="1" t="s">
        <v>32</v>
      </c>
      <c r="F3165" s="1" t="s">
        <v>20</v>
      </c>
      <c r="G3165" s="1" t="s">
        <v>3</v>
      </c>
      <c r="H3165" s="1" t="s">
        <v>4</v>
      </c>
      <c r="I3165" s="1" t="s">
        <v>92</v>
      </c>
      <c r="J3165" s="1" t="s">
        <v>1790</v>
      </c>
      <c r="K3165" s="1" t="s">
        <v>1791</v>
      </c>
      <c r="L3165" s="30">
        <v>508</v>
      </c>
      <c r="M3165" s="30">
        <v>1660</v>
      </c>
      <c r="N3165" s="30">
        <v>8</v>
      </c>
      <c r="O3165" s="30">
        <v>0</v>
      </c>
      <c r="P3165" s="27">
        <v>5.5</v>
      </c>
      <c r="Q3165" s="30">
        <v>29</v>
      </c>
      <c r="R3165" s="30">
        <v>124</v>
      </c>
      <c r="S3165" s="9">
        <v>37672350</v>
      </c>
      <c r="T3165" s="9">
        <v>20000000</v>
      </c>
      <c r="U3165" s="9">
        <f>IMDB4[[#This Row],[Gross Revenue]]-IMDB4[[#This Row],[Budget]]</f>
        <v>17672350</v>
      </c>
      <c r="V3165" s="9" t="str">
        <f>IF(IMDB4[[#This Row],[Profit]]&gt;0,"Hit","Flop")</f>
        <v>Hit</v>
      </c>
      <c r="W3165" s="9" t="str" cm="1">
        <f t="array" ref="W3165">_xlfn.IFS(IMDB4[[#This Row],[IMDb Score (1-10)]]&gt;=8,"Excellent",IMDB4[[#This Row],[IMDb Score (1-10)]]&gt;=7,"Good",IMDB4[[#This Row],[IMDb Score (1-10)]]&gt;=5,"Average",TRUE,"Poor")</f>
        <v>Average</v>
      </c>
      <c r="X3165" s="9" t="str">
        <f>IF(IMDB4[[#This Row],[Duration (min)]]&lt;90,"Short",IF(IMDB4[[#This Row],[Duration (min)]]&lt;=120,"Medium", "Long"))</f>
        <v>Long</v>
      </c>
    </row>
    <row r="3166" spans="1:24" x14ac:dyDescent="0.25">
      <c r="A3166" s="1" t="s">
        <v>6020</v>
      </c>
      <c r="B3166" s="2">
        <v>40856</v>
      </c>
      <c r="C3166" s="30">
        <f>YEAR(IMDB4[[#This Row],[Release Date]])</f>
        <v>2011</v>
      </c>
      <c r="D3166" s="30" t="str">
        <f>FLOOR(IMDB4[[#This Row],[Year]],10)&amp;"s"</f>
        <v>2010s</v>
      </c>
      <c r="E3166" s="1" t="s">
        <v>32</v>
      </c>
      <c r="F3166" s="1" t="s">
        <v>9</v>
      </c>
      <c r="G3166" s="1" t="s">
        <v>3</v>
      </c>
      <c r="H3166" s="1" t="s">
        <v>83</v>
      </c>
      <c r="I3166" s="1" t="s">
        <v>5</v>
      </c>
      <c r="J3166" s="1" t="s">
        <v>6021</v>
      </c>
      <c r="K3166" s="1" t="s">
        <v>6022</v>
      </c>
      <c r="L3166" s="30">
        <v>507</v>
      </c>
      <c r="M3166" s="30">
        <v>654</v>
      </c>
      <c r="N3166" s="30">
        <v>131</v>
      </c>
      <c r="O3166" s="30">
        <v>0</v>
      </c>
      <c r="P3166" s="27">
        <v>7.7</v>
      </c>
      <c r="Q3166" s="30">
        <v>143</v>
      </c>
      <c r="R3166" s="30">
        <v>97</v>
      </c>
      <c r="S3166" s="9">
        <v>469947</v>
      </c>
      <c r="T3166" s="9">
        <v>120000</v>
      </c>
      <c r="U3166" s="9">
        <f>IMDB4[[#This Row],[Gross Revenue]]-IMDB4[[#This Row],[Budget]]</f>
        <v>349947</v>
      </c>
      <c r="V3166" s="9" t="str">
        <f>IF(IMDB4[[#This Row],[Profit]]&gt;0,"Hit","Flop")</f>
        <v>Hit</v>
      </c>
      <c r="W3166" s="9" t="str" cm="1">
        <f t="array" ref="W3166">_xlfn.IFS(IMDB4[[#This Row],[IMDb Score (1-10)]]&gt;=8,"Excellent",IMDB4[[#This Row],[IMDb Score (1-10)]]&gt;=7,"Good",IMDB4[[#This Row],[IMDb Score (1-10)]]&gt;=5,"Average",TRUE,"Poor")</f>
        <v>Good</v>
      </c>
      <c r="X3166" s="9" t="str">
        <f>IF(IMDB4[[#This Row],[Duration (min)]]&lt;90,"Short",IF(IMDB4[[#This Row],[Duration (min)]]&lt;=120,"Medium", "Long"))</f>
        <v>Medium</v>
      </c>
    </row>
    <row r="3167" spans="1:24" x14ac:dyDescent="0.25">
      <c r="A3167" s="1" t="s">
        <v>6620</v>
      </c>
      <c r="B3167" s="2">
        <v>41914</v>
      </c>
      <c r="C3167" s="30">
        <f>YEAR(IMDB4[[#This Row],[Release Date]])</f>
        <v>2014</v>
      </c>
      <c r="D3167" s="30" t="str">
        <f>FLOOR(IMDB4[[#This Row],[Year]],10)&amp;"s"</f>
        <v>2010s</v>
      </c>
      <c r="E3167" s="1" t="s">
        <v>32</v>
      </c>
      <c r="F3167" s="1" t="s">
        <v>61</v>
      </c>
      <c r="G3167" s="1" t="s">
        <v>3</v>
      </c>
      <c r="H3167" s="1" t="s">
        <v>83</v>
      </c>
      <c r="I3167" s="1" t="s">
        <v>132</v>
      </c>
      <c r="J3167" s="1" t="s">
        <v>6021</v>
      </c>
      <c r="K3167" s="1" t="s">
        <v>6621</v>
      </c>
      <c r="L3167" s="30">
        <v>507</v>
      </c>
      <c r="M3167" s="30">
        <v>1281</v>
      </c>
      <c r="N3167" s="30">
        <v>10</v>
      </c>
      <c r="O3167" s="30">
        <v>0</v>
      </c>
      <c r="P3167" s="27">
        <v>6</v>
      </c>
      <c r="Q3167" s="30">
        <v>31</v>
      </c>
      <c r="R3167" s="30">
        <v>104</v>
      </c>
      <c r="S3167" s="9">
        <v>143653</v>
      </c>
      <c r="T3167" s="9">
        <v>4000000</v>
      </c>
      <c r="U3167" s="9">
        <f>IMDB4[[#This Row],[Gross Revenue]]-IMDB4[[#This Row],[Budget]]</f>
        <v>-3856347</v>
      </c>
      <c r="V3167" s="9" t="str">
        <f>IF(IMDB4[[#This Row],[Profit]]&gt;0,"Hit","Flop")</f>
        <v>Flop</v>
      </c>
      <c r="W3167" s="9" t="str" cm="1">
        <f t="array" ref="W3167">_xlfn.IFS(IMDB4[[#This Row],[IMDb Score (1-10)]]&gt;=8,"Excellent",IMDB4[[#This Row],[IMDb Score (1-10)]]&gt;=7,"Good",IMDB4[[#This Row],[IMDb Score (1-10)]]&gt;=5,"Average",TRUE,"Poor")</f>
        <v>Average</v>
      </c>
      <c r="X3167" s="9" t="str">
        <f>IF(IMDB4[[#This Row],[Duration (min)]]&lt;90,"Short",IF(IMDB4[[#This Row],[Duration (min)]]&lt;=120,"Medium", "Long"))</f>
        <v>Medium</v>
      </c>
    </row>
    <row r="3168" spans="1:24" x14ac:dyDescent="0.25">
      <c r="A3168" s="1" t="s">
        <v>3865</v>
      </c>
      <c r="B3168" s="2">
        <v>38234</v>
      </c>
      <c r="C3168" s="30">
        <f>YEAR(IMDB4[[#This Row],[Release Date]])</f>
        <v>2004</v>
      </c>
      <c r="D3168" s="30" t="str">
        <f>FLOOR(IMDB4[[#This Row],[Year]],10)&amp;"s"</f>
        <v>2000s</v>
      </c>
      <c r="E3168" s="1" t="s">
        <v>32</v>
      </c>
      <c r="F3168" s="1" t="s">
        <v>40</v>
      </c>
      <c r="G3168" s="1" t="s">
        <v>3</v>
      </c>
      <c r="H3168" s="1" t="s">
        <v>4</v>
      </c>
      <c r="I3168" s="1" t="s">
        <v>132</v>
      </c>
      <c r="J3168" s="1" t="s">
        <v>3866</v>
      </c>
      <c r="K3168" s="1" t="s">
        <v>2395</v>
      </c>
      <c r="L3168" s="30">
        <v>506</v>
      </c>
      <c r="M3168" s="30">
        <v>1266</v>
      </c>
      <c r="N3168" s="30">
        <v>65</v>
      </c>
      <c r="O3168" s="30">
        <v>0</v>
      </c>
      <c r="P3168" s="27">
        <v>5.9</v>
      </c>
      <c r="Q3168" s="30">
        <v>94</v>
      </c>
      <c r="R3168" s="30">
        <v>95</v>
      </c>
      <c r="S3168" s="9">
        <v>58156435</v>
      </c>
      <c r="T3168" s="9">
        <v>19000000</v>
      </c>
      <c r="U3168" s="9">
        <f>IMDB4[[#This Row],[Gross Revenue]]-IMDB4[[#This Row],[Budget]]</f>
        <v>39156435</v>
      </c>
      <c r="V3168" s="9" t="str">
        <f>IF(IMDB4[[#This Row],[Profit]]&gt;0,"Hit","Flop")</f>
        <v>Hit</v>
      </c>
      <c r="W3168" s="9" t="str" cm="1">
        <f t="array" ref="W3168">_xlfn.IFS(IMDB4[[#This Row],[IMDb Score (1-10)]]&gt;=8,"Excellent",IMDB4[[#This Row],[IMDb Score (1-10)]]&gt;=7,"Good",IMDB4[[#This Row],[IMDb Score (1-10)]]&gt;=5,"Average",TRUE,"Poor")</f>
        <v>Average</v>
      </c>
      <c r="X3168" s="9" t="str">
        <f>IF(IMDB4[[#This Row],[Duration (min)]]&lt;90,"Short",IF(IMDB4[[#This Row],[Duration (min)]]&lt;=120,"Medium", "Long"))</f>
        <v>Medium</v>
      </c>
    </row>
    <row r="3169" spans="1:24" x14ac:dyDescent="0.25">
      <c r="A3169" s="1" t="s">
        <v>562</v>
      </c>
      <c r="B3169" s="2">
        <v>32008</v>
      </c>
      <c r="C3169" s="30">
        <f>YEAR(IMDB4[[#This Row],[Release Date]])</f>
        <v>1987</v>
      </c>
      <c r="D3169" s="30" t="str">
        <f>FLOOR(IMDB4[[#This Row],[Year]],10)&amp;"s"</f>
        <v>1980s</v>
      </c>
      <c r="E3169" s="1" t="s">
        <v>32</v>
      </c>
      <c r="F3169" s="1" t="s">
        <v>77</v>
      </c>
      <c r="G3169" s="1" t="s">
        <v>3</v>
      </c>
      <c r="H3169" s="1" t="s">
        <v>4</v>
      </c>
      <c r="I3169" s="1" t="s">
        <v>168</v>
      </c>
      <c r="J3169" s="1" t="s">
        <v>563</v>
      </c>
      <c r="K3169" s="1" t="s">
        <v>564</v>
      </c>
      <c r="L3169" s="30">
        <v>506</v>
      </c>
      <c r="M3169" s="30">
        <v>1584</v>
      </c>
      <c r="N3169" s="30">
        <v>55</v>
      </c>
      <c r="O3169" s="30">
        <v>0</v>
      </c>
      <c r="P3169" s="27">
        <v>6.6</v>
      </c>
      <c r="Q3169" s="30">
        <v>131</v>
      </c>
      <c r="R3169" s="30">
        <v>88</v>
      </c>
      <c r="S3169" s="9">
        <v>44793200</v>
      </c>
      <c r="T3169" s="9">
        <v>4500000</v>
      </c>
      <c r="U3169" s="9">
        <f>IMDB4[[#This Row],[Gross Revenue]]-IMDB4[[#This Row],[Budget]]</f>
        <v>40293200</v>
      </c>
      <c r="V3169" s="9" t="str">
        <f>IF(IMDB4[[#This Row],[Profit]]&gt;0,"Hit","Flop")</f>
        <v>Hit</v>
      </c>
      <c r="W3169" s="9" t="str" cm="1">
        <f t="array" ref="W3169">_xlfn.IFS(IMDB4[[#This Row],[IMDb Score (1-10)]]&gt;=8,"Excellent",IMDB4[[#This Row],[IMDb Score (1-10)]]&gt;=7,"Good",IMDB4[[#This Row],[IMDb Score (1-10)]]&gt;=5,"Average",TRUE,"Poor")</f>
        <v>Average</v>
      </c>
      <c r="X3169" s="9" t="str">
        <f>IF(IMDB4[[#This Row],[Duration (min)]]&lt;90,"Short",IF(IMDB4[[#This Row],[Duration (min)]]&lt;=120,"Medium", "Long"))</f>
        <v>Short</v>
      </c>
    </row>
    <row r="3170" spans="1:24" x14ac:dyDescent="0.25">
      <c r="A3170" s="1" t="s">
        <v>36</v>
      </c>
      <c r="B3170" s="2">
        <v>14561</v>
      </c>
      <c r="C3170" s="30">
        <f>YEAR(IMDB4[[#This Row],[Release Date]])</f>
        <v>1939</v>
      </c>
      <c r="D3170" s="30" t="str">
        <f>FLOOR(IMDB4[[#This Row],[Year]],10)&amp;"s"</f>
        <v>1930s</v>
      </c>
      <c r="E3170" s="1" t="s">
        <v>32</v>
      </c>
      <c r="F3170" s="1" t="s">
        <v>9</v>
      </c>
      <c r="G3170" s="1" t="s">
        <v>3</v>
      </c>
      <c r="H3170" s="1" t="s">
        <v>4</v>
      </c>
      <c r="I3170" s="1" t="s">
        <v>28</v>
      </c>
      <c r="J3170" s="1" t="s">
        <v>37</v>
      </c>
      <c r="K3170" s="1" t="s">
        <v>38</v>
      </c>
      <c r="L3170" s="30">
        <v>503</v>
      </c>
      <c r="M3170" s="30">
        <v>1862</v>
      </c>
      <c r="N3170" s="30">
        <v>149</v>
      </c>
      <c r="O3170" s="30">
        <v>16000</v>
      </c>
      <c r="P3170" s="27">
        <v>8.1999999999999993</v>
      </c>
      <c r="Q3170" s="30">
        <v>157</v>
      </c>
      <c r="R3170" s="30">
        <v>226</v>
      </c>
      <c r="S3170" s="9">
        <v>198655278</v>
      </c>
      <c r="T3170" s="9">
        <v>3977000</v>
      </c>
      <c r="U3170" s="9">
        <f>IMDB4[[#This Row],[Gross Revenue]]-IMDB4[[#This Row],[Budget]]</f>
        <v>194678278</v>
      </c>
      <c r="V3170" s="9" t="str">
        <f>IF(IMDB4[[#This Row],[Profit]]&gt;0,"Hit","Flop")</f>
        <v>Hit</v>
      </c>
      <c r="W3170" s="9" t="str" cm="1">
        <f t="array" ref="W3170">_xlfn.IFS(IMDB4[[#This Row],[IMDb Score (1-10)]]&gt;=8,"Excellent",IMDB4[[#This Row],[IMDb Score (1-10)]]&gt;=7,"Good",IMDB4[[#This Row],[IMDb Score (1-10)]]&gt;=5,"Average",TRUE,"Poor")</f>
        <v>Excellent</v>
      </c>
      <c r="X3170" s="9" t="str">
        <f>IF(IMDB4[[#This Row],[Duration (min)]]&lt;90,"Short",IF(IMDB4[[#This Row],[Duration (min)]]&lt;=120,"Medium", "Long"))</f>
        <v>Long</v>
      </c>
    </row>
    <row r="3171" spans="1:24" x14ac:dyDescent="0.25">
      <c r="A3171" s="1" t="s">
        <v>3641</v>
      </c>
      <c r="B3171" s="2">
        <v>38249</v>
      </c>
      <c r="C3171" s="30">
        <f>YEAR(IMDB4[[#This Row],[Release Date]])</f>
        <v>2004</v>
      </c>
      <c r="D3171" s="30" t="str">
        <f>FLOOR(IMDB4[[#This Row],[Year]],10)&amp;"s"</f>
        <v>2000s</v>
      </c>
      <c r="E3171" s="1" t="s">
        <v>32</v>
      </c>
      <c r="F3171" s="1" t="s">
        <v>177</v>
      </c>
      <c r="G3171" s="1" t="s">
        <v>3</v>
      </c>
      <c r="H3171" s="1" t="s">
        <v>4</v>
      </c>
      <c r="I3171" s="1" t="s">
        <v>92</v>
      </c>
      <c r="J3171" s="1" t="s">
        <v>3642</v>
      </c>
      <c r="K3171" s="1" t="s">
        <v>740</v>
      </c>
      <c r="L3171" s="30">
        <v>503</v>
      </c>
      <c r="M3171" s="30">
        <v>1448</v>
      </c>
      <c r="N3171" s="30">
        <v>909</v>
      </c>
      <c r="O3171" s="30">
        <v>0</v>
      </c>
      <c r="P3171" s="27">
        <v>7.5</v>
      </c>
      <c r="Q3171" s="30">
        <v>288</v>
      </c>
      <c r="R3171" s="30">
        <v>122</v>
      </c>
      <c r="S3171" s="9">
        <v>119078393</v>
      </c>
      <c r="T3171" s="9">
        <v>6000000</v>
      </c>
      <c r="U3171" s="9">
        <f>IMDB4[[#This Row],[Gross Revenue]]-IMDB4[[#This Row],[Budget]]</f>
        <v>113078393</v>
      </c>
      <c r="V3171" s="9" t="str">
        <f>IF(IMDB4[[#This Row],[Profit]]&gt;0,"Hit","Flop")</f>
        <v>Hit</v>
      </c>
      <c r="W3171" s="9" t="str" cm="1">
        <f t="array" ref="W3171">_xlfn.IFS(IMDB4[[#This Row],[IMDb Score (1-10)]]&gt;=8,"Excellent",IMDB4[[#This Row],[IMDb Score (1-10)]]&gt;=7,"Good",IMDB4[[#This Row],[IMDb Score (1-10)]]&gt;=5,"Average",TRUE,"Poor")</f>
        <v>Good</v>
      </c>
      <c r="X3171" s="9" t="str">
        <f>IF(IMDB4[[#This Row],[Duration (min)]]&lt;90,"Short",IF(IMDB4[[#This Row],[Duration (min)]]&lt;=120,"Medium", "Long"))</f>
        <v>Long</v>
      </c>
    </row>
    <row r="3172" spans="1:24" x14ac:dyDescent="0.25">
      <c r="A3172" s="1" t="s">
        <v>167</v>
      </c>
      <c r="B3172" s="2">
        <v>25674</v>
      </c>
      <c r="C3172" s="30">
        <f>YEAR(IMDB4[[#This Row],[Release Date]])</f>
        <v>1970</v>
      </c>
      <c r="D3172" s="30" t="str">
        <f>FLOOR(IMDB4[[#This Row],[Year]],10)&amp;"s"</f>
        <v>1970s</v>
      </c>
      <c r="E3172" s="1" t="s">
        <v>32</v>
      </c>
      <c r="F3172" s="1" t="s">
        <v>20</v>
      </c>
      <c r="G3172" s="1" t="s">
        <v>3</v>
      </c>
      <c r="H3172" s="1" t="s">
        <v>4</v>
      </c>
      <c r="I3172" s="1" t="s">
        <v>168</v>
      </c>
      <c r="J3172" s="1" t="s">
        <v>169</v>
      </c>
      <c r="K3172" s="1" t="s">
        <v>170</v>
      </c>
      <c r="L3172" s="30">
        <v>503</v>
      </c>
      <c r="M3172" s="30">
        <v>731</v>
      </c>
      <c r="N3172" s="30">
        <v>199</v>
      </c>
      <c r="O3172" s="30">
        <v>0</v>
      </c>
      <c r="P3172" s="27">
        <v>6.2</v>
      </c>
      <c r="Q3172" s="30">
        <v>101</v>
      </c>
      <c r="R3172" s="30">
        <v>109</v>
      </c>
      <c r="S3172" s="9">
        <v>9000000</v>
      </c>
      <c r="T3172" s="9">
        <v>900000</v>
      </c>
      <c r="U3172" s="9">
        <f>IMDB4[[#This Row],[Gross Revenue]]-IMDB4[[#This Row],[Budget]]</f>
        <v>8100000</v>
      </c>
      <c r="V3172" s="9" t="str">
        <f>IF(IMDB4[[#This Row],[Profit]]&gt;0,"Hit","Flop")</f>
        <v>Hit</v>
      </c>
      <c r="W3172" s="9" t="str" cm="1">
        <f t="array" ref="W3172">_xlfn.IFS(IMDB4[[#This Row],[IMDb Score (1-10)]]&gt;=8,"Excellent",IMDB4[[#This Row],[IMDb Score (1-10)]]&gt;=7,"Good",IMDB4[[#This Row],[IMDb Score (1-10)]]&gt;=5,"Average",TRUE,"Poor")</f>
        <v>Average</v>
      </c>
      <c r="X3172" s="9" t="str">
        <f>IF(IMDB4[[#This Row],[Duration (min)]]&lt;90,"Short",IF(IMDB4[[#This Row],[Duration (min)]]&lt;=120,"Medium", "Long"))</f>
        <v>Medium</v>
      </c>
    </row>
    <row r="3173" spans="1:24" x14ac:dyDescent="0.25">
      <c r="A3173" s="1" t="s">
        <v>1637</v>
      </c>
      <c r="B3173" s="2">
        <v>35575</v>
      </c>
      <c r="C3173" s="30">
        <f>YEAR(IMDB4[[#This Row],[Release Date]])</f>
        <v>1997</v>
      </c>
      <c r="D3173" s="30" t="str">
        <f>FLOOR(IMDB4[[#This Row],[Year]],10)&amp;"s"</f>
        <v>1990s</v>
      </c>
      <c r="E3173" s="1" t="s">
        <v>32</v>
      </c>
      <c r="F3173" s="1" t="s">
        <v>77</v>
      </c>
      <c r="G3173" s="1" t="s">
        <v>3</v>
      </c>
      <c r="H3173" s="1" t="s">
        <v>4</v>
      </c>
      <c r="I3173" s="1" t="s">
        <v>132</v>
      </c>
      <c r="J3173" s="1" t="s">
        <v>169</v>
      </c>
      <c r="K3173" s="1" t="s">
        <v>1638</v>
      </c>
      <c r="L3173" s="30">
        <v>503</v>
      </c>
      <c r="M3173" s="30">
        <v>3100</v>
      </c>
      <c r="N3173" s="30">
        <v>34</v>
      </c>
      <c r="O3173" s="30">
        <v>0</v>
      </c>
      <c r="P3173" s="27">
        <v>2.8</v>
      </c>
      <c r="Q3173" s="30">
        <v>36</v>
      </c>
      <c r="R3173" s="30">
        <v>97</v>
      </c>
      <c r="S3173" s="9">
        <v>1686429</v>
      </c>
      <c r="T3173" s="9">
        <v>16000000</v>
      </c>
      <c r="U3173" s="9">
        <f>IMDB4[[#This Row],[Gross Revenue]]-IMDB4[[#This Row],[Budget]]</f>
        <v>-14313571</v>
      </c>
      <c r="V3173" s="9" t="str">
        <f>IF(IMDB4[[#This Row],[Profit]]&gt;0,"Hit","Flop")</f>
        <v>Flop</v>
      </c>
      <c r="W3173" s="9" t="str" cm="1">
        <f t="array" ref="W3173">_xlfn.IFS(IMDB4[[#This Row],[IMDb Score (1-10)]]&gt;=8,"Excellent",IMDB4[[#This Row],[IMDb Score (1-10)]]&gt;=7,"Good",IMDB4[[#This Row],[IMDb Score (1-10)]]&gt;=5,"Average",TRUE,"Poor")</f>
        <v>Poor</v>
      </c>
      <c r="X3173" s="9" t="str">
        <f>IF(IMDB4[[#This Row],[Duration (min)]]&lt;90,"Short",IF(IMDB4[[#This Row],[Duration (min)]]&lt;=120,"Medium", "Long"))</f>
        <v>Medium</v>
      </c>
    </row>
    <row r="3174" spans="1:24" x14ac:dyDescent="0.25">
      <c r="A3174" s="1" t="s">
        <v>3368</v>
      </c>
      <c r="B3174" s="2">
        <v>37831</v>
      </c>
      <c r="C3174" s="30">
        <f>YEAR(IMDB4[[#This Row],[Release Date]])</f>
        <v>2003</v>
      </c>
      <c r="D3174" s="30" t="str">
        <f>FLOOR(IMDB4[[#This Row],[Year]],10)&amp;"s"</f>
        <v>2000s</v>
      </c>
      <c r="E3174" s="1" t="s">
        <v>32</v>
      </c>
      <c r="F3174" s="1" t="s">
        <v>20</v>
      </c>
      <c r="G3174" s="1" t="s">
        <v>3</v>
      </c>
      <c r="H3174" s="1" t="s">
        <v>4</v>
      </c>
      <c r="I3174" s="1" t="s">
        <v>132</v>
      </c>
      <c r="J3174" s="1" t="s">
        <v>3369</v>
      </c>
      <c r="K3174" s="1" t="s">
        <v>2969</v>
      </c>
      <c r="L3174" s="30">
        <v>500</v>
      </c>
      <c r="M3174" s="30">
        <v>2020</v>
      </c>
      <c r="N3174" s="30">
        <v>189</v>
      </c>
      <c r="O3174" s="30">
        <v>0</v>
      </c>
      <c r="P3174" s="27">
        <v>5.4</v>
      </c>
      <c r="Q3174" s="30">
        <v>97</v>
      </c>
      <c r="R3174" s="30">
        <v>95</v>
      </c>
      <c r="S3174" s="9">
        <v>56127162</v>
      </c>
      <c r="T3174" s="9">
        <v>18000000</v>
      </c>
      <c r="U3174" s="9">
        <f>IMDB4[[#This Row],[Gross Revenue]]-IMDB4[[#This Row],[Budget]]</f>
        <v>38127162</v>
      </c>
      <c r="V3174" s="9" t="str">
        <f>IF(IMDB4[[#This Row],[Profit]]&gt;0,"Hit","Flop")</f>
        <v>Hit</v>
      </c>
      <c r="W3174" s="9" t="str" cm="1">
        <f t="array" ref="W3174">_xlfn.IFS(IMDB4[[#This Row],[IMDb Score (1-10)]]&gt;=8,"Excellent",IMDB4[[#This Row],[IMDb Score (1-10)]]&gt;=7,"Good",IMDB4[[#This Row],[IMDb Score (1-10)]]&gt;=5,"Average",TRUE,"Poor")</f>
        <v>Average</v>
      </c>
      <c r="X3174" s="9" t="str">
        <f>IF(IMDB4[[#This Row],[Duration (min)]]&lt;90,"Short",IF(IMDB4[[#This Row],[Duration (min)]]&lt;=120,"Medium", "Long"))</f>
        <v>Medium</v>
      </c>
    </row>
    <row r="3175" spans="1:24" x14ac:dyDescent="0.25">
      <c r="A3175" s="1" t="s">
        <v>4457</v>
      </c>
      <c r="B3175" s="2">
        <v>38961</v>
      </c>
      <c r="C3175" s="30">
        <f>YEAR(IMDB4[[#This Row],[Release Date]])</f>
        <v>2006</v>
      </c>
      <c r="D3175" s="30" t="str">
        <f>FLOOR(IMDB4[[#This Row],[Year]],10)&amp;"s"</f>
        <v>2000s</v>
      </c>
      <c r="E3175" s="1" t="s">
        <v>32</v>
      </c>
      <c r="F3175" s="1" t="s">
        <v>20</v>
      </c>
      <c r="G3175" s="1" t="s">
        <v>3</v>
      </c>
      <c r="H3175" s="1" t="s">
        <v>338</v>
      </c>
      <c r="I3175" s="1" t="s">
        <v>92</v>
      </c>
      <c r="J3175" s="1" t="s">
        <v>4458</v>
      </c>
      <c r="K3175" s="1" t="s">
        <v>4459</v>
      </c>
      <c r="L3175" s="30">
        <v>499</v>
      </c>
      <c r="M3175" s="30">
        <v>1120</v>
      </c>
      <c r="N3175" s="30">
        <v>571</v>
      </c>
      <c r="O3175" s="30">
        <v>0</v>
      </c>
      <c r="P3175" s="27">
        <v>6.5</v>
      </c>
      <c r="Q3175" s="30">
        <v>251</v>
      </c>
      <c r="R3175" s="30">
        <v>95</v>
      </c>
      <c r="S3175" s="9">
        <v>7774730</v>
      </c>
      <c r="T3175" s="9">
        <v>15500000</v>
      </c>
      <c r="U3175" s="9">
        <f>IMDB4[[#This Row],[Gross Revenue]]-IMDB4[[#This Row],[Budget]]</f>
        <v>-7725270</v>
      </c>
      <c r="V3175" s="9" t="str">
        <f>IF(IMDB4[[#This Row],[Profit]]&gt;0,"Hit","Flop")</f>
        <v>Flop</v>
      </c>
      <c r="W3175" s="9" t="str" cm="1">
        <f t="array" ref="W3175">_xlfn.IFS(IMDB4[[#This Row],[IMDb Score (1-10)]]&gt;=8,"Excellent",IMDB4[[#This Row],[IMDb Score (1-10)]]&gt;=7,"Good",IMDB4[[#This Row],[IMDb Score (1-10)]]&gt;=5,"Average",TRUE,"Poor")</f>
        <v>Average</v>
      </c>
      <c r="X3175" s="9" t="str">
        <f>IF(IMDB4[[#This Row],[Duration (min)]]&lt;90,"Short",IF(IMDB4[[#This Row],[Duration (min)]]&lt;=120,"Medium", "Long"))</f>
        <v>Medium</v>
      </c>
    </row>
    <row r="3176" spans="1:24" x14ac:dyDescent="0.25">
      <c r="A3176" s="1" t="s">
        <v>4778</v>
      </c>
      <c r="B3176" s="2">
        <v>39195</v>
      </c>
      <c r="C3176" s="30">
        <f>YEAR(IMDB4[[#This Row],[Release Date]])</f>
        <v>2007</v>
      </c>
      <c r="D3176" s="30" t="str">
        <f>FLOOR(IMDB4[[#This Row],[Year]],10)&amp;"s"</f>
        <v>2000s</v>
      </c>
      <c r="E3176" s="1" t="s">
        <v>32</v>
      </c>
      <c r="F3176" s="1" t="s">
        <v>40</v>
      </c>
      <c r="G3176" s="1" t="s">
        <v>3</v>
      </c>
      <c r="H3176" s="1" t="s">
        <v>4</v>
      </c>
      <c r="I3176" s="1" t="s">
        <v>92</v>
      </c>
      <c r="J3176" s="1" t="s">
        <v>4779</v>
      </c>
      <c r="K3176" s="1" t="s">
        <v>4138</v>
      </c>
      <c r="L3176" s="30">
        <v>499</v>
      </c>
      <c r="M3176" s="30">
        <v>504</v>
      </c>
      <c r="N3176" s="30">
        <v>47</v>
      </c>
      <c r="O3176" s="30">
        <v>0</v>
      </c>
      <c r="P3176" s="27">
        <v>6.9</v>
      </c>
      <c r="Q3176" s="30">
        <v>94</v>
      </c>
      <c r="R3176" s="30">
        <v>101</v>
      </c>
      <c r="S3176" s="9">
        <v>876671</v>
      </c>
      <c r="T3176" s="9">
        <v>25000000</v>
      </c>
      <c r="U3176" s="9">
        <f>IMDB4[[#This Row],[Gross Revenue]]-IMDB4[[#This Row],[Budget]]</f>
        <v>-24123329</v>
      </c>
      <c r="V3176" s="9" t="str">
        <f>IF(IMDB4[[#This Row],[Profit]]&gt;0,"Hit","Flop")</f>
        <v>Flop</v>
      </c>
      <c r="W3176" s="9" t="str" cm="1">
        <f t="array" ref="W3176">_xlfn.IFS(IMDB4[[#This Row],[IMDb Score (1-10)]]&gt;=8,"Excellent",IMDB4[[#This Row],[IMDb Score (1-10)]]&gt;=7,"Good",IMDB4[[#This Row],[IMDb Score (1-10)]]&gt;=5,"Average",TRUE,"Poor")</f>
        <v>Average</v>
      </c>
      <c r="X3176" s="9" t="str">
        <f>IF(IMDB4[[#This Row],[Duration (min)]]&lt;90,"Short",IF(IMDB4[[#This Row],[Duration (min)]]&lt;=120,"Medium", "Long"))</f>
        <v>Medium</v>
      </c>
    </row>
    <row r="3177" spans="1:24" x14ac:dyDescent="0.25">
      <c r="A3177" s="1" t="s">
        <v>1846</v>
      </c>
      <c r="B3177" s="2">
        <v>36015</v>
      </c>
      <c r="C3177" s="30">
        <f>YEAR(IMDB4[[#This Row],[Release Date]])</f>
        <v>1998</v>
      </c>
      <c r="D3177" s="30" t="str">
        <f>FLOOR(IMDB4[[#This Row],[Year]],10)&amp;"s"</f>
        <v>1990s</v>
      </c>
      <c r="E3177" s="1" t="s">
        <v>32</v>
      </c>
      <c r="F3177" s="1" t="s">
        <v>20</v>
      </c>
      <c r="G3177" s="1" t="s">
        <v>3</v>
      </c>
      <c r="H3177" s="1" t="s">
        <v>4</v>
      </c>
      <c r="I3177" s="1" t="s">
        <v>92</v>
      </c>
      <c r="J3177" s="1" t="s">
        <v>1847</v>
      </c>
      <c r="K3177" s="1" t="s">
        <v>1848</v>
      </c>
      <c r="L3177" s="30">
        <v>499</v>
      </c>
      <c r="M3177" s="30">
        <v>1141</v>
      </c>
      <c r="N3177" s="30">
        <v>29</v>
      </c>
      <c r="O3177" s="30">
        <v>157</v>
      </c>
      <c r="P3177" s="27">
        <v>6.1</v>
      </c>
      <c r="Q3177" s="30">
        <v>33</v>
      </c>
      <c r="R3177" s="30">
        <v>88</v>
      </c>
      <c r="S3177" s="9">
        <v>21210</v>
      </c>
      <c r="T3177" s="9">
        <v>1000000</v>
      </c>
      <c r="U3177" s="9">
        <f>IMDB4[[#This Row],[Gross Revenue]]-IMDB4[[#This Row],[Budget]]</f>
        <v>-978790</v>
      </c>
      <c r="V3177" s="9" t="str">
        <f>IF(IMDB4[[#This Row],[Profit]]&gt;0,"Hit","Flop")</f>
        <v>Flop</v>
      </c>
      <c r="W3177" s="9" t="str" cm="1">
        <f t="array" ref="W3177">_xlfn.IFS(IMDB4[[#This Row],[IMDb Score (1-10)]]&gt;=8,"Excellent",IMDB4[[#This Row],[IMDb Score (1-10)]]&gt;=7,"Good",IMDB4[[#This Row],[IMDb Score (1-10)]]&gt;=5,"Average",TRUE,"Poor")</f>
        <v>Average</v>
      </c>
      <c r="X3177" s="9" t="str">
        <f>IF(IMDB4[[#This Row],[Duration (min)]]&lt;90,"Short",IF(IMDB4[[#This Row],[Duration (min)]]&lt;=120,"Medium", "Long"))</f>
        <v>Short</v>
      </c>
    </row>
    <row r="3178" spans="1:24" x14ac:dyDescent="0.25">
      <c r="A3178" s="1" t="s">
        <v>2398</v>
      </c>
      <c r="B3178" s="2">
        <v>36667</v>
      </c>
      <c r="C3178" s="30">
        <f>YEAR(IMDB4[[#This Row],[Release Date]])</f>
        <v>2000</v>
      </c>
      <c r="D3178" s="30" t="str">
        <f>FLOOR(IMDB4[[#This Row],[Year]],10)&amp;"s"</f>
        <v>2000s</v>
      </c>
      <c r="E3178" s="1" t="s">
        <v>32</v>
      </c>
      <c r="F3178" s="1" t="s">
        <v>9</v>
      </c>
      <c r="G3178" s="1" t="s">
        <v>3</v>
      </c>
      <c r="H3178" s="1" t="s">
        <v>4</v>
      </c>
      <c r="I3178" s="1" t="s">
        <v>92</v>
      </c>
      <c r="J3178" s="1" t="s">
        <v>2399</v>
      </c>
      <c r="K3178" s="1" t="s">
        <v>2400</v>
      </c>
      <c r="L3178" s="30">
        <v>497</v>
      </c>
      <c r="M3178" s="30">
        <v>1805</v>
      </c>
      <c r="N3178" s="30">
        <v>710</v>
      </c>
      <c r="O3178" s="30">
        <v>209</v>
      </c>
      <c r="P3178" s="27">
        <v>4.8</v>
      </c>
      <c r="Q3178" s="30">
        <v>100</v>
      </c>
      <c r="R3178" s="30">
        <v>97</v>
      </c>
      <c r="S3178" s="9">
        <v>16779636</v>
      </c>
      <c r="T3178" s="9">
        <v>28000000</v>
      </c>
      <c r="U3178" s="9">
        <f>IMDB4[[#This Row],[Gross Revenue]]-IMDB4[[#This Row],[Budget]]</f>
        <v>-11220364</v>
      </c>
      <c r="V3178" s="9" t="str">
        <f>IF(IMDB4[[#This Row],[Profit]]&gt;0,"Hit","Flop")</f>
        <v>Flop</v>
      </c>
      <c r="W3178" s="9" t="str" cm="1">
        <f t="array" ref="W3178">_xlfn.IFS(IMDB4[[#This Row],[IMDb Score (1-10)]]&gt;=8,"Excellent",IMDB4[[#This Row],[IMDb Score (1-10)]]&gt;=7,"Good",IMDB4[[#This Row],[IMDb Score (1-10)]]&gt;=5,"Average",TRUE,"Poor")</f>
        <v>Poor</v>
      </c>
      <c r="X3178" s="9" t="str">
        <f>IF(IMDB4[[#This Row],[Duration (min)]]&lt;90,"Short",IF(IMDB4[[#This Row],[Duration (min)]]&lt;=120,"Medium", "Long"))</f>
        <v>Medium</v>
      </c>
    </row>
    <row r="3179" spans="1:24" x14ac:dyDescent="0.25">
      <c r="A3179" s="1" t="s">
        <v>4832</v>
      </c>
      <c r="B3179" s="2">
        <v>39118</v>
      </c>
      <c r="C3179" s="30">
        <f>YEAR(IMDB4[[#This Row],[Release Date]])</f>
        <v>2007</v>
      </c>
      <c r="D3179" s="30" t="str">
        <f>FLOOR(IMDB4[[#This Row],[Year]],10)&amp;"s"</f>
        <v>2000s</v>
      </c>
      <c r="E3179" s="1" t="s">
        <v>32</v>
      </c>
      <c r="F3179" s="1" t="s">
        <v>20</v>
      </c>
      <c r="G3179" s="1" t="s">
        <v>3</v>
      </c>
      <c r="H3179" s="1" t="s">
        <v>4</v>
      </c>
      <c r="I3179" s="1" t="s">
        <v>92</v>
      </c>
      <c r="J3179" s="1" t="s">
        <v>2399</v>
      </c>
      <c r="K3179" s="1" t="s">
        <v>1841</v>
      </c>
      <c r="L3179" s="30">
        <v>497</v>
      </c>
      <c r="M3179" s="30">
        <v>776</v>
      </c>
      <c r="N3179" s="30">
        <v>131</v>
      </c>
      <c r="O3179" s="30">
        <v>830</v>
      </c>
      <c r="P3179" s="27">
        <v>6.5</v>
      </c>
      <c r="Q3179" s="30">
        <v>121</v>
      </c>
      <c r="R3179" s="30">
        <v>93</v>
      </c>
      <c r="S3179" s="9">
        <v>2426851</v>
      </c>
      <c r="T3179" s="9">
        <v>4000000</v>
      </c>
      <c r="U3179" s="9">
        <f>IMDB4[[#This Row],[Gross Revenue]]-IMDB4[[#This Row],[Budget]]</f>
        <v>-1573149</v>
      </c>
      <c r="V3179" s="9" t="str">
        <f>IF(IMDB4[[#This Row],[Profit]]&gt;0,"Hit","Flop")</f>
        <v>Flop</v>
      </c>
      <c r="W3179" s="9" t="str" cm="1">
        <f t="array" ref="W3179">_xlfn.IFS(IMDB4[[#This Row],[IMDb Score (1-10)]]&gt;=8,"Excellent",IMDB4[[#This Row],[IMDb Score (1-10)]]&gt;=7,"Good",IMDB4[[#This Row],[IMDb Score (1-10)]]&gt;=5,"Average",TRUE,"Poor")</f>
        <v>Average</v>
      </c>
      <c r="X3179" s="9" t="str">
        <f>IF(IMDB4[[#This Row],[Duration (min)]]&lt;90,"Short",IF(IMDB4[[#This Row],[Duration (min)]]&lt;=120,"Medium", "Long"))</f>
        <v>Medium</v>
      </c>
    </row>
    <row r="3180" spans="1:24" x14ac:dyDescent="0.25">
      <c r="A3180" s="1" t="s">
        <v>5543</v>
      </c>
      <c r="B3180" s="2">
        <v>40295</v>
      </c>
      <c r="C3180" s="30">
        <f>YEAR(IMDB4[[#This Row],[Release Date]])</f>
        <v>2010</v>
      </c>
      <c r="D3180" s="30" t="str">
        <f>FLOOR(IMDB4[[#This Row],[Year]],10)&amp;"s"</f>
        <v>2010s</v>
      </c>
      <c r="E3180" s="1" t="s">
        <v>32</v>
      </c>
      <c r="F3180" s="1" t="s">
        <v>20</v>
      </c>
      <c r="G3180" s="1" t="s">
        <v>3</v>
      </c>
      <c r="H3180" s="1" t="s">
        <v>4</v>
      </c>
      <c r="I3180" s="1" t="s">
        <v>92</v>
      </c>
      <c r="J3180" s="1" t="s">
        <v>4896</v>
      </c>
      <c r="K3180" s="1" t="s">
        <v>5544</v>
      </c>
      <c r="L3180" s="30">
        <v>496</v>
      </c>
      <c r="M3180" s="30">
        <v>1272</v>
      </c>
      <c r="N3180" s="30">
        <v>38</v>
      </c>
      <c r="O3180" s="30">
        <v>12000</v>
      </c>
      <c r="P3180" s="27">
        <v>6.4</v>
      </c>
      <c r="Q3180" s="30">
        <v>265</v>
      </c>
      <c r="R3180" s="30">
        <v>101</v>
      </c>
      <c r="S3180" s="9">
        <v>50213619</v>
      </c>
      <c r="T3180" s="9">
        <v>36000000</v>
      </c>
      <c r="U3180" s="9">
        <f>IMDB4[[#This Row],[Gross Revenue]]-IMDB4[[#This Row],[Budget]]</f>
        <v>14213619</v>
      </c>
      <c r="V3180" s="9" t="str">
        <f>IF(IMDB4[[#This Row],[Profit]]&gt;0,"Hit","Flop")</f>
        <v>Hit</v>
      </c>
      <c r="W3180" s="9" t="str" cm="1">
        <f t="array" ref="W3180">_xlfn.IFS(IMDB4[[#This Row],[IMDb Score (1-10)]]&gt;=8,"Excellent",IMDB4[[#This Row],[IMDb Score (1-10)]]&gt;=7,"Good",IMDB4[[#This Row],[IMDb Score (1-10)]]&gt;=5,"Average",TRUE,"Poor")</f>
        <v>Average</v>
      </c>
      <c r="X3180" s="9" t="str">
        <f>IF(IMDB4[[#This Row],[Duration (min)]]&lt;90,"Short",IF(IMDB4[[#This Row],[Duration (min)]]&lt;=120,"Medium", "Long"))</f>
        <v>Medium</v>
      </c>
    </row>
    <row r="3181" spans="1:24" x14ac:dyDescent="0.25">
      <c r="A3181" s="1" t="s">
        <v>4895</v>
      </c>
      <c r="B3181" s="2">
        <v>39466</v>
      </c>
      <c r="C3181" s="30">
        <f>YEAR(IMDB4[[#This Row],[Release Date]])</f>
        <v>2008</v>
      </c>
      <c r="D3181" s="30" t="str">
        <f>FLOOR(IMDB4[[#This Row],[Year]],10)&amp;"s"</f>
        <v>2000s</v>
      </c>
      <c r="E3181" s="1" t="s">
        <v>32</v>
      </c>
      <c r="F3181" s="1" t="s">
        <v>2</v>
      </c>
      <c r="G3181" s="1" t="s">
        <v>3</v>
      </c>
      <c r="H3181" s="1" t="s">
        <v>4</v>
      </c>
      <c r="I3181" s="1" t="s">
        <v>92</v>
      </c>
      <c r="J3181" s="1" t="s">
        <v>4896</v>
      </c>
      <c r="K3181" s="1" t="s">
        <v>4897</v>
      </c>
      <c r="L3181" s="30">
        <v>496</v>
      </c>
      <c r="M3181" s="30">
        <v>994</v>
      </c>
      <c r="N3181" s="30">
        <v>33</v>
      </c>
      <c r="O3181" s="30">
        <v>0</v>
      </c>
      <c r="P3181" s="27">
        <v>7.2</v>
      </c>
      <c r="Q3181" s="30">
        <v>181</v>
      </c>
      <c r="R3181" s="30">
        <v>97</v>
      </c>
      <c r="S3181" s="9">
        <v>2508841</v>
      </c>
      <c r="T3181" s="9">
        <v>1000000</v>
      </c>
      <c r="U3181" s="9">
        <f>IMDB4[[#This Row],[Gross Revenue]]-IMDB4[[#This Row],[Budget]]</f>
        <v>1508841</v>
      </c>
      <c r="V3181" s="9" t="str">
        <f>IF(IMDB4[[#This Row],[Profit]]&gt;0,"Hit","Flop")</f>
        <v>Hit</v>
      </c>
      <c r="W3181" s="9" t="str" cm="1">
        <f t="array" ref="W3181">_xlfn.IFS(IMDB4[[#This Row],[IMDb Score (1-10)]]&gt;=8,"Excellent",IMDB4[[#This Row],[IMDb Score (1-10)]]&gt;=7,"Good",IMDB4[[#This Row],[IMDb Score (1-10)]]&gt;=5,"Average",TRUE,"Poor")</f>
        <v>Good</v>
      </c>
      <c r="X3181" s="9" t="str">
        <f>IF(IMDB4[[#This Row],[Duration (min)]]&lt;90,"Short",IF(IMDB4[[#This Row],[Duration (min)]]&lt;=120,"Medium", "Long"))</f>
        <v>Medium</v>
      </c>
    </row>
    <row r="3182" spans="1:24" x14ac:dyDescent="0.25">
      <c r="A3182" s="1" t="s">
        <v>1654</v>
      </c>
      <c r="B3182" s="2">
        <v>35665</v>
      </c>
      <c r="C3182" s="30">
        <f>YEAR(IMDB4[[#This Row],[Release Date]])</f>
        <v>1997</v>
      </c>
      <c r="D3182" s="30" t="str">
        <f>FLOOR(IMDB4[[#This Row],[Year]],10)&amp;"s"</f>
        <v>1990s</v>
      </c>
      <c r="E3182" s="1" t="s">
        <v>32</v>
      </c>
      <c r="F3182" s="1" t="s">
        <v>9</v>
      </c>
      <c r="G3182" s="1" t="s">
        <v>3</v>
      </c>
      <c r="H3182" s="1" t="s">
        <v>4</v>
      </c>
      <c r="I3182" s="1" t="s">
        <v>92</v>
      </c>
      <c r="J3182" s="1" t="s">
        <v>1655</v>
      </c>
      <c r="K3182" s="1" t="s">
        <v>890</v>
      </c>
      <c r="L3182" s="30">
        <v>495</v>
      </c>
      <c r="M3182" s="30">
        <v>1397</v>
      </c>
      <c r="N3182" s="30">
        <v>21000</v>
      </c>
      <c r="O3182" s="30">
        <v>25000</v>
      </c>
      <c r="P3182" s="27">
        <v>7.8</v>
      </c>
      <c r="Q3182" s="30">
        <v>157</v>
      </c>
      <c r="R3182" s="30">
        <v>129</v>
      </c>
      <c r="S3182" s="9">
        <v>48265581</v>
      </c>
      <c r="T3182" s="9">
        <v>50000000</v>
      </c>
      <c r="U3182" s="9">
        <f>IMDB4[[#This Row],[Gross Revenue]]-IMDB4[[#This Row],[Budget]]</f>
        <v>-1734419</v>
      </c>
      <c r="V3182" s="9" t="str">
        <f>IF(IMDB4[[#This Row],[Profit]]&gt;0,"Hit","Flop")</f>
        <v>Flop</v>
      </c>
      <c r="W3182" s="9" t="str" cm="1">
        <f t="array" ref="W3182">_xlfn.IFS(IMDB4[[#This Row],[IMDb Score (1-10)]]&gt;=8,"Excellent",IMDB4[[#This Row],[IMDb Score (1-10)]]&gt;=7,"Good",IMDB4[[#This Row],[IMDb Score (1-10)]]&gt;=5,"Average",TRUE,"Poor")</f>
        <v>Good</v>
      </c>
      <c r="X3182" s="9" t="str">
        <f>IF(IMDB4[[#This Row],[Duration (min)]]&lt;90,"Short",IF(IMDB4[[#This Row],[Duration (min)]]&lt;=120,"Medium", "Long"))</f>
        <v>Long</v>
      </c>
    </row>
    <row r="3183" spans="1:24" x14ac:dyDescent="0.25">
      <c r="A3183" s="1" t="s">
        <v>4211</v>
      </c>
      <c r="B3183" s="2">
        <v>38620</v>
      </c>
      <c r="C3183" s="30">
        <f>YEAR(IMDB4[[#This Row],[Release Date]])</f>
        <v>2005</v>
      </c>
      <c r="D3183" s="30" t="str">
        <f>FLOOR(IMDB4[[#This Row],[Year]],10)&amp;"s"</f>
        <v>2000s</v>
      </c>
      <c r="E3183" s="1" t="s">
        <v>32</v>
      </c>
      <c r="F3183" s="1" t="s">
        <v>9</v>
      </c>
      <c r="G3183" s="1" t="s">
        <v>3</v>
      </c>
      <c r="H3183" s="1" t="s">
        <v>83</v>
      </c>
      <c r="I3183" s="1" t="s">
        <v>132</v>
      </c>
      <c r="J3183" s="1" t="s">
        <v>1655</v>
      </c>
      <c r="K3183" s="1" t="s">
        <v>4212</v>
      </c>
      <c r="L3183" s="30">
        <v>494</v>
      </c>
      <c r="M3183" s="30">
        <v>2013</v>
      </c>
      <c r="N3183" s="30">
        <v>13</v>
      </c>
      <c r="O3183" s="30">
        <v>0</v>
      </c>
      <c r="P3183" s="27">
        <v>5.5</v>
      </c>
      <c r="Q3183" s="30">
        <v>173</v>
      </c>
      <c r="R3183" s="30">
        <v>101</v>
      </c>
      <c r="S3183" s="9">
        <v>55865715</v>
      </c>
      <c r="T3183" s="9">
        <v>10000000</v>
      </c>
      <c r="U3183" s="9">
        <f>IMDB4[[#This Row],[Gross Revenue]]-IMDB4[[#This Row],[Budget]]</f>
        <v>45865715</v>
      </c>
      <c r="V3183" s="9" t="str">
        <f>IF(IMDB4[[#This Row],[Profit]]&gt;0,"Hit","Flop")</f>
        <v>Hit</v>
      </c>
      <c r="W3183" s="9" t="str" cm="1">
        <f t="array" ref="W3183">_xlfn.IFS(IMDB4[[#This Row],[IMDb Score (1-10)]]&gt;=8,"Excellent",IMDB4[[#This Row],[IMDb Score (1-10)]]&gt;=7,"Good",IMDB4[[#This Row],[IMDb Score (1-10)]]&gt;=5,"Average",TRUE,"Poor")</f>
        <v>Average</v>
      </c>
      <c r="X3183" s="9" t="str">
        <f>IF(IMDB4[[#This Row],[Duration (min)]]&lt;90,"Short",IF(IMDB4[[#This Row],[Duration (min)]]&lt;=120,"Medium", "Long"))</f>
        <v>Medium</v>
      </c>
    </row>
    <row r="3184" spans="1:24" x14ac:dyDescent="0.25">
      <c r="A3184" s="1" t="s">
        <v>7006</v>
      </c>
      <c r="B3184" s="2">
        <v>42072</v>
      </c>
      <c r="C3184" s="30">
        <f>YEAR(IMDB4[[#This Row],[Release Date]])</f>
        <v>2015</v>
      </c>
      <c r="D3184" s="30" t="str">
        <f>FLOOR(IMDB4[[#This Row],[Year]],10)&amp;"s"</f>
        <v>2010s</v>
      </c>
      <c r="E3184" s="1" t="s">
        <v>32</v>
      </c>
      <c r="F3184" s="1" t="s">
        <v>20</v>
      </c>
      <c r="G3184" s="1" t="s">
        <v>3</v>
      </c>
      <c r="H3184" s="1" t="s">
        <v>79</v>
      </c>
      <c r="I3184" s="1" t="s">
        <v>92</v>
      </c>
      <c r="J3184" s="1" t="s">
        <v>7007</v>
      </c>
      <c r="K3184" s="1" t="s">
        <v>4094</v>
      </c>
      <c r="L3184" s="30">
        <v>492</v>
      </c>
      <c r="M3184" s="30">
        <v>1450</v>
      </c>
      <c r="N3184" s="30">
        <v>0</v>
      </c>
      <c r="O3184" s="30">
        <v>25000</v>
      </c>
      <c r="P3184" s="27">
        <v>6.3</v>
      </c>
      <c r="Q3184" s="30">
        <v>332</v>
      </c>
      <c r="R3184" s="30">
        <v>129</v>
      </c>
      <c r="S3184" s="9">
        <v>110008260</v>
      </c>
      <c r="T3184" s="9">
        <v>35000000</v>
      </c>
      <c r="U3184" s="9">
        <f>IMDB4[[#This Row],[Gross Revenue]]-IMDB4[[#This Row],[Budget]]</f>
        <v>75008260</v>
      </c>
      <c r="V3184" s="9" t="str">
        <f>IF(IMDB4[[#This Row],[Profit]]&gt;0,"Hit","Flop")</f>
        <v>Hit</v>
      </c>
      <c r="W3184" s="9" t="str" cm="1">
        <f t="array" ref="W3184">_xlfn.IFS(IMDB4[[#This Row],[IMDb Score (1-10)]]&gt;=8,"Excellent",IMDB4[[#This Row],[IMDb Score (1-10)]]&gt;=7,"Good",IMDB4[[#This Row],[IMDb Score (1-10)]]&gt;=5,"Average",TRUE,"Poor")</f>
        <v>Average</v>
      </c>
      <c r="X3184" s="9" t="str">
        <f>IF(IMDB4[[#This Row],[Duration (min)]]&lt;90,"Short",IF(IMDB4[[#This Row],[Duration (min)]]&lt;=120,"Medium", "Long"))</f>
        <v>Long</v>
      </c>
    </row>
    <row r="3185" spans="1:24" x14ac:dyDescent="0.25">
      <c r="A3185" s="1" t="s">
        <v>6662</v>
      </c>
      <c r="B3185" s="2">
        <v>41827</v>
      </c>
      <c r="C3185" s="30">
        <f>YEAR(IMDB4[[#This Row],[Release Date]])</f>
        <v>2014</v>
      </c>
      <c r="D3185" s="30" t="str">
        <f>FLOOR(IMDB4[[#This Row],[Year]],10)&amp;"s"</f>
        <v>2010s</v>
      </c>
      <c r="E3185" s="1" t="s">
        <v>32</v>
      </c>
      <c r="F3185" s="1" t="s">
        <v>77</v>
      </c>
      <c r="G3185" s="1" t="s">
        <v>3</v>
      </c>
      <c r="H3185" s="1" t="s">
        <v>4</v>
      </c>
      <c r="I3185" s="1" t="s">
        <v>132</v>
      </c>
      <c r="J3185" s="1" t="s">
        <v>5505</v>
      </c>
      <c r="K3185" s="1" t="s">
        <v>5811</v>
      </c>
      <c r="L3185" s="30">
        <v>490</v>
      </c>
      <c r="M3185" s="30">
        <v>1367</v>
      </c>
      <c r="N3185" s="30">
        <v>77</v>
      </c>
      <c r="O3185" s="30">
        <v>15000</v>
      </c>
      <c r="P3185" s="27">
        <v>5.8</v>
      </c>
      <c r="Q3185" s="30">
        <v>228</v>
      </c>
      <c r="R3185" s="30">
        <v>89</v>
      </c>
      <c r="S3185" s="9">
        <v>47553512</v>
      </c>
      <c r="T3185" s="9">
        <v>50000000</v>
      </c>
      <c r="U3185" s="9">
        <f>IMDB4[[#This Row],[Gross Revenue]]-IMDB4[[#This Row],[Budget]]</f>
        <v>-2446488</v>
      </c>
      <c r="V3185" s="9" t="str">
        <f>IF(IMDB4[[#This Row],[Profit]]&gt;0,"Hit","Flop")</f>
        <v>Flop</v>
      </c>
      <c r="W3185" s="9" t="str" cm="1">
        <f t="array" ref="W3185">_xlfn.IFS(IMDB4[[#This Row],[IMDb Score (1-10)]]&gt;=8,"Excellent",IMDB4[[#This Row],[IMDb Score (1-10)]]&gt;=7,"Good",IMDB4[[#This Row],[IMDb Score (1-10)]]&gt;=5,"Average",TRUE,"Poor")</f>
        <v>Average</v>
      </c>
      <c r="X3185" s="9" t="str">
        <f>IF(IMDB4[[#This Row],[Duration (min)]]&lt;90,"Short",IF(IMDB4[[#This Row],[Duration (min)]]&lt;=120,"Medium", "Long"))</f>
        <v>Short</v>
      </c>
    </row>
    <row r="3186" spans="1:24" x14ac:dyDescent="0.25">
      <c r="A3186" s="1" t="s">
        <v>4085</v>
      </c>
      <c r="B3186" s="2">
        <v>38368</v>
      </c>
      <c r="C3186" s="30">
        <f>YEAR(IMDB4[[#This Row],[Release Date]])</f>
        <v>2005</v>
      </c>
      <c r="D3186" s="30" t="str">
        <f>FLOOR(IMDB4[[#This Row],[Year]],10)&amp;"s"</f>
        <v>2000s</v>
      </c>
      <c r="E3186" s="1" t="s">
        <v>32</v>
      </c>
      <c r="F3186" s="1" t="s">
        <v>20</v>
      </c>
      <c r="G3186" s="1" t="s">
        <v>3</v>
      </c>
      <c r="H3186" s="1" t="s">
        <v>4</v>
      </c>
      <c r="I3186" s="1" t="s">
        <v>84</v>
      </c>
      <c r="J3186" s="1" t="s">
        <v>4086</v>
      </c>
      <c r="K3186" s="1" t="s">
        <v>2639</v>
      </c>
      <c r="L3186" s="30">
        <v>490</v>
      </c>
      <c r="M3186" s="30">
        <v>1195</v>
      </c>
      <c r="N3186" s="30">
        <v>6</v>
      </c>
      <c r="O3186" s="30">
        <v>881</v>
      </c>
      <c r="P3186" s="27">
        <v>2.2000000000000002</v>
      </c>
      <c r="Q3186" s="30">
        <v>78</v>
      </c>
      <c r="R3186" s="30">
        <v>94</v>
      </c>
      <c r="S3186" s="9">
        <v>17010646</v>
      </c>
      <c r="T3186" s="9">
        <v>84000000</v>
      </c>
      <c r="U3186" s="9">
        <f>IMDB4[[#This Row],[Gross Revenue]]-IMDB4[[#This Row],[Budget]]</f>
        <v>-66989354</v>
      </c>
      <c r="V3186" s="9" t="str">
        <f>IF(IMDB4[[#This Row],[Profit]]&gt;0,"Hit","Flop")</f>
        <v>Flop</v>
      </c>
      <c r="W3186" s="9" t="str" cm="1">
        <f t="array" ref="W3186">_xlfn.IFS(IMDB4[[#This Row],[IMDb Score (1-10)]]&gt;=8,"Excellent",IMDB4[[#This Row],[IMDb Score (1-10)]]&gt;=7,"Good",IMDB4[[#This Row],[IMDb Score (1-10)]]&gt;=5,"Average",TRUE,"Poor")</f>
        <v>Poor</v>
      </c>
      <c r="X3186" s="9" t="str">
        <f>IF(IMDB4[[#This Row],[Duration (min)]]&lt;90,"Short",IF(IMDB4[[#This Row],[Duration (min)]]&lt;=120,"Medium", "Long"))</f>
        <v>Medium</v>
      </c>
    </row>
    <row r="3187" spans="1:24" x14ac:dyDescent="0.25">
      <c r="A3187" s="1" t="s">
        <v>5504</v>
      </c>
      <c r="B3187" s="2">
        <v>40389</v>
      </c>
      <c r="C3187" s="30">
        <f>YEAR(IMDB4[[#This Row],[Release Date]])</f>
        <v>2010</v>
      </c>
      <c r="D3187" s="30" t="str">
        <f>FLOOR(IMDB4[[#This Row],[Year]],10)&amp;"s"</f>
        <v>2010s</v>
      </c>
      <c r="E3187" s="1" t="s">
        <v>32</v>
      </c>
      <c r="F3187" s="1" t="s">
        <v>20</v>
      </c>
      <c r="G3187" s="1" t="s">
        <v>3</v>
      </c>
      <c r="H3187" s="1" t="s">
        <v>4</v>
      </c>
      <c r="I3187" s="1" t="s">
        <v>92</v>
      </c>
      <c r="J3187" s="1" t="s">
        <v>5505</v>
      </c>
      <c r="K3187" s="1" t="s">
        <v>4156</v>
      </c>
      <c r="L3187" s="30">
        <v>490</v>
      </c>
      <c r="M3187" s="30">
        <v>1136</v>
      </c>
      <c r="N3187" s="30">
        <v>157</v>
      </c>
      <c r="O3187" s="30">
        <v>0</v>
      </c>
      <c r="P3187" s="27">
        <v>6.3</v>
      </c>
      <c r="Q3187" s="30">
        <v>223</v>
      </c>
      <c r="R3187" s="30">
        <v>91</v>
      </c>
      <c r="S3187" s="9">
        <v>7455447</v>
      </c>
      <c r="T3187" s="9">
        <v>7000000</v>
      </c>
      <c r="U3187" s="9">
        <f>IMDB4[[#This Row],[Gross Revenue]]-IMDB4[[#This Row],[Budget]]</f>
        <v>455447</v>
      </c>
      <c r="V3187" s="9" t="str">
        <f>IF(IMDB4[[#This Row],[Profit]]&gt;0,"Hit","Flop")</f>
        <v>Hit</v>
      </c>
      <c r="W3187" s="9" t="str" cm="1">
        <f t="array" ref="W3187">_xlfn.IFS(IMDB4[[#This Row],[IMDb Score (1-10)]]&gt;=8,"Excellent",IMDB4[[#This Row],[IMDb Score (1-10)]]&gt;=7,"Good",IMDB4[[#This Row],[IMDb Score (1-10)]]&gt;=5,"Average",TRUE,"Poor")</f>
        <v>Average</v>
      </c>
      <c r="X3187" s="9" t="str">
        <f>IF(IMDB4[[#This Row],[Duration (min)]]&lt;90,"Short",IF(IMDB4[[#This Row],[Duration (min)]]&lt;=120,"Medium", "Long"))</f>
        <v>Medium</v>
      </c>
    </row>
    <row r="3188" spans="1:24" x14ac:dyDescent="0.25">
      <c r="A3188" s="1" t="s">
        <v>3859</v>
      </c>
      <c r="B3188" s="2">
        <v>38143</v>
      </c>
      <c r="C3188" s="30">
        <f>YEAR(IMDB4[[#This Row],[Release Date]])</f>
        <v>2004</v>
      </c>
      <c r="D3188" s="30" t="str">
        <f>FLOOR(IMDB4[[#This Row],[Year]],10)&amp;"s"</f>
        <v>2000s</v>
      </c>
      <c r="E3188" s="1" t="s">
        <v>32</v>
      </c>
      <c r="F3188" s="1" t="s">
        <v>9</v>
      </c>
      <c r="G3188" s="1" t="s">
        <v>3</v>
      </c>
      <c r="H3188" s="1" t="s">
        <v>4</v>
      </c>
      <c r="I3188" s="1" t="s">
        <v>132</v>
      </c>
      <c r="J3188" s="1" t="s">
        <v>3860</v>
      </c>
      <c r="K3188" s="1" t="s">
        <v>3861</v>
      </c>
      <c r="L3188" s="30">
        <v>489</v>
      </c>
      <c r="M3188" s="30">
        <v>679</v>
      </c>
      <c r="N3188" s="30">
        <v>118</v>
      </c>
      <c r="O3188" s="30">
        <v>0</v>
      </c>
      <c r="P3188" s="27">
        <v>7</v>
      </c>
      <c r="Q3188" s="30">
        <v>98</v>
      </c>
      <c r="R3188" s="30">
        <v>114</v>
      </c>
      <c r="S3188" s="9">
        <v>12831121</v>
      </c>
      <c r="T3188" s="9">
        <v>30000000</v>
      </c>
      <c r="U3188" s="9">
        <f>IMDB4[[#This Row],[Gross Revenue]]-IMDB4[[#This Row],[Budget]]</f>
        <v>-17168879</v>
      </c>
      <c r="V3188" s="9" t="str">
        <f>IF(IMDB4[[#This Row],[Profit]]&gt;0,"Hit","Flop")</f>
        <v>Flop</v>
      </c>
      <c r="W3188" s="9" t="str" cm="1">
        <f t="array" ref="W3188">_xlfn.IFS(IMDB4[[#This Row],[IMDb Score (1-10)]]&gt;=8,"Excellent",IMDB4[[#This Row],[IMDb Score (1-10)]]&gt;=7,"Good",IMDB4[[#This Row],[IMDb Score (1-10)]]&gt;=5,"Average",TRUE,"Poor")</f>
        <v>Good</v>
      </c>
      <c r="X3188" s="9" t="str">
        <f>IF(IMDB4[[#This Row],[Duration (min)]]&lt;90,"Short",IF(IMDB4[[#This Row],[Duration (min)]]&lt;=120,"Medium", "Long"))</f>
        <v>Medium</v>
      </c>
    </row>
    <row r="3189" spans="1:24" x14ac:dyDescent="0.25">
      <c r="A3189" s="1" t="s">
        <v>2060</v>
      </c>
      <c r="B3189" s="2">
        <v>36497</v>
      </c>
      <c r="C3189" s="30">
        <f>YEAR(IMDB4[[#This Row],[Release Date]])</f>
        <v>1999</v>
      </c>
      <c r="D3189" s="30" t="str">
        <f>FLOOR(IMDB4[[#This Row],[Year]],10)&amp;"s"</f>
        <v>1990s</v>
      </c>
      <c r="E3189" s="1" t="s">
        <v>32</v>
      </c>
      <c r="F3189" s="1" t="s">
        <v>20</v>
      </c>
      <c r="G3189" s="1" t="s">
        <v>3</v>
      </c>
      <c r="H3189" s="1" t="s">
        <v>4</v>
      </c>
      <c r="I3189" s="1" t="s">
        <v>92</v>
      </c>
      <c r="J3189" s="1" t="s">
        <v>2061</v>
      </c>
      <c r="K3189" s="1" t="s">
        <v>2062</v>
      </c>
      <c r="L3189" s="30">
        <v>489</v>
      </c>
      <c r="M3189" s="30">
        <v>2196</v>
      </c>
      <c r="N3189" s="30">
        <v>11</v>
      </c>
      <c r="O3189" s="30">
        <v>43</v>
      </c>
      <c r="P3189" s="27">
        <v>4.3</v>
      </c>
      <c r="Q3189" s="30">
        <v>16</v>
      </c>
      <c r="R3189" s="30">
        <v>84</v>
      </c>
      <c r="S3189" s="9">
        <v>6026908</v>
      </c>
      <c r="T3189" s="9">
        <v>2000000</v>
      </c>
      <c r="U3189" s="9">
        <f>IMDB4[[#This Row],[Gross Revenue]]-IMDB4[[#This Row],[Budget]]</f>
        <v>4026908</v>
      </c>
      <c r="V3189" s="9" t="str">
        <f>IF(IMDB4[[#This Row],[Profit]]&gt;0,"Hit","Flop")</f>
        <v>Hit</v>
      </c>
      <c r="W3189" s="9" t="str" cm="1">
        <f t="array" ref="W3189">_xlfn.IFS(IMDB4[[#This Row],[IMDb Score (1-10)]]&gt;=8,"Excellent",IMDB4[[#This Row],[IMDb Score (1-10)]]&gt;=7,"Good",IMDB4[[#This Row],[IMDb Score (1-10)]]&gt;=5,"Average",TRUE,"Poor")</f>
        <v>Poor</v>
      </c>
      <c r="X3189" s="9" t="str">
        <f>IF(IMDB4[[#This Row],[Duration (min)]]&lt;90,"Short",IF(IMDB4[[#This Row],[Duration (min)]]&lt;=120,"Medium", "Long"))</f>
        <v>Short</v>
      </c>
    </row>
    <row r="3190" spans="1:24" x14ac:dyDescent="0.25">
      <c r="A3190" s="1" t="s">
        <v>3313</v>
      </c>
      <c r="B3190" s="2">
        <v>37655</v>
      </c>
      <c r="C3190" s="30">
        <f>YEAR(IMDB4[[#This Row],[Release Date]])</f>
        <v>2003</v>
      </c>
      <c r="D3190" s="30" t="str">
        <f>FLOOR(IMDB4[[#This Row],[Year]],10)&amp;"s"</f>
        <v>2000s</v>
      </c>
      <c r="E3190" s="1" t="s">
        <v>32</v>
      </c>
      <c r="F3190" s="1" t="s">
        <v>20</v>
      </c>
      <c r="G3190" s="1" t="s">
        <v>3</v>
      </c>
      <c r="H3190" s="1" t="s">
        <v>4</v>
      </c>
      <c r="I3190" s="1" t="s">
        <v>92</v>
      </c>
      <c r="J3190" s="1" t="s">
        <v>2061</v>
      </c>
      <c r="K3190" s="1" t="s">
        <v>2651</v>
      </c>
      <c r="L3190" s="30">
        <v>489</v>
      </c>
      <c r="M3190" s="30">
        <v>539</v>
      </c>
      <c r="N3190" s="30">
        <v>269</v>
      </c>
      <c r="O3190" s="30">
        <v>26</v>
      </c>
      <c r="P3190" s="27">
        <v>6.6</v>
      </c>
      <c r="Q3190" s="30">
        <v>23</v>
      </c>
      <c r="R3190" s="30">
        <v>89</v>
      </c>
      <c r="S3190" s="9">
        <v>2223990</v>
      </c>
      <c r="T3190" s="9">
        <v>3000000</v>
      </c>
      <c r="U3190" s="9">
        <f>IMDB4[[#This Row],[Gross Revenue]]-IMDB4[[#This Row],[Budget]]</f>
        <v>-776010</v>
      </c>
      <c r="V3190" s="9" t="str">
        <f>IF(IMDB4[[#This Row],[Profit]]&gt;0,"Hit","Flop")</f>
        <v>Flop</v>
      </c>
      <c r="W3190" s="9" t="str" cm="1">
        <f t="array" ref="W3190">_xlfn.IFS(IMDB4[[#This Row],[IMDb Score (1-10)]]&gt;=8,"Excellent",IMDB4[[#This Row],[IMDb Score (1-10)]]&gt;=7,"Good",IMDB4[[#This Row],[IMDb Score (1-10)]]&gt;=5,"Average",TRUE,"Poor")</f>
        <v>Average</v>
      </c>
      <c r="X3190" s="9" t="str">
        <f>IF(IMDB4[[#This Row],[Duration (min)]]&lt;90,"Short",IF(IMDB4[[#This Row],[Duration (min)]]&lt;=120,"Medium", "Long"))</f>
        <v>Short</v>
      </c>
    </row>
    <row r="3191" spans="1:24" x14ac:dyDescent="0.25">
      <c r="A3191" s="1" t="s">
        <v>4145</v>
      </c>
      <c r="B3191" s="2">
        <v>38546</v>
      </c>
      <c r="C3191" s="30">
        <f>YEAR(IMDB4[[#This Row],[Release Date]])</f>
        <v>2005</v>
      </c>
      <c r="D3191" s="30" t="str">
        <f>FLOOR(IMDB4[[#This Row],[Year]],10)&amp;"s"</f>
        <v>2000s</v>
      </c>
      <c r="E3191" s="1" t="s">
        <v>32</v>
      </c>
      <c r="F3191" s="1" t="s">
        <v>77</v>
      </c>
      <c r="G3191" s="1" t="s">
        <v>2327</v>
      </c>
      <c r="H3191" s="1" t="s">
        <v>623</v>
      </c>
      <c r="I3191" s="1" t="s">
        <v>132</v>
      </c>
      <c r="J3191" s="1" t="s">
        <v>4146</v>
      </c>
      <c r="K3191" s="1" t="s">
        <v>4147</v>
      </c>
      <c r="L3191" s="30">
        <v>489</v>
      </c>
      <c r="M3191" s="30">
        <v>949</v>
      </c>
      <c r="N3191" s="30">
        <v>45</v>
      </c>
      <c r="O3191" s="30">
        <v>445</v>
      </c>
      <c r="P3191" s="27">
        <v>5.6</v>
      </c>
      <c r="Q3191" s="30">
        <v>90</v>
      </c>
      <c r="R3191" s="30">
        <v>103</v>
      </c>
      <c r="S3191" s="9">
        <v>668171</v>
      </c>
      <c r="T3191" s="9">
        <v>60000000</v>
      </c>
      <c r="U3191" s="9">
        <f>IMDB4[[#This Row],[Gross Revenue]]-IMDB4[[#This Row],[Budget]]</f>
        <v>-59331829</v>
      </c>
      <c r="V3191" s="9" t="str">
        <f>IF(IMDB4[[#This Row],[Profit]]&gt;0,"Hit","Flop")</f>
        <v>Flop</v>
      </c>
      <c r="W3191" s="9" t="str" cm="1">
        <f t="array" ref="W3191">_xlfn.IFS(IMDB4[[#This Row],[IMDb Score (1-10)]]&gt;=8,"Excellent",IMDB4[[#This Row],[IMDb Score (1-10)]]&gt;=7,"Good",IMDB4[[#This Row],[IMDb Score (1-10)]]&gt;=5,"Average",TRUE,"Poor")</f>
        <v>Average</v>
      </c>
      <c r="X3191" s="9" t="str">
        <f>IF(IMDB4[[#This Row],[Duration (min)]]&lt;90,"Short",IF(IMDB4[[#This Row],[Duration (min)]]&lt;=120,"Medium", "Long"))</f>
        <v>Medium</v>
      </c>
    </row>
    <row r="3192" spans="1:24" x14ac:dyDescent="0.25">
      <c r="A3192" s="1" t="s">
        <v>2216</v>
      </c>
      <c r="B3192" s="2">
        <v>36453</v>
      </c>
      <c r="C3192" s="30">
        <f>YEAR(IMDB4[[#This Row],[Release Date]])</f>
        <v>1999</v>
      </c>
      <c r="D3192" s="30" t="str">
        <f>FLOOR(IMDB4[[#This Row],[Year]],10)&amp;"s"</f>
        <v>1990s</v>
      </c>
      <c r="E3192" s="1" t="s">
        <v>32</v>
      </c>
      <c r="F3192" s="1" t="s">
        <v>77</v>
      </c>
      <c r="G3192" s="1" t="s">
        <v>3</v>
      </c>
      <c r="H3192" s="1" t="s">
        <v>4</v>
      </c>
      <c r="I3192" s="1" t="s">
        <v>132</v>
      </c>
      <c r="J3192" s="1" t="s">
        <v>2217</v>
      </c>
      <c r="K3192" s="1" t="s">
        <v>2218</v>
      </c>
      <c r="L3192" s="30">
        <v>488</v>
      </c>
      <c r="M3192" s="30">
        <v>2428</v>
      </c>
      <c r="N3192" s="30">
        <v>0</v>
      </c>
      <c r="O3192" s="30">
        <v>129</v>
      </c>
      <c r="P3192" s="27">
        <v>3.5</v>
      </c>
      <c r="Q3192" s="30">
        <v>39</v>
      </c>
      <c r="R3192" s="30">
        <v>100</v>
      </c>
      <c r="S3192" s="9">
        <v>12610552</v>
      </c>
      <c r="T3192" s="9">
        <v>7500000</v>
      </c>
      <c r="U3192" s="9">
        <f>IMDB4[[#This Row],[Gross Revenue]]-IMDB4[[#This Row],[Budget]]</f>
        <v>5110552</v>
      </c>
      <c r="V3192" s="9" t="str">
        <f>IF(IMDB4[[#This Row],[Profit]]&gt;0,"Hit","Flop")</f>
        <v>Hit</v>
      </c>
      <c r="W3192" s="9" t="str" cm="1">
        <f t="array" ref="W3192">_xlfn.IFS(IMDB4[[#This Row],[IMDb Score (1-10)]]&gt;=8,"Excellent",IMDB4[[#This Row],[IMDb Score (1-10)]]&gt;=7,"Good",IMDB4[[#This Row],[IMDb Score (1-10)]]&gt;=5,"Average",TRUE,"Poor")</f>
        <v>Poor</v>
      </c>
      <c r="X3192" s="9" t="str">
        <f>IF(IMDB4[[#This Row],[Duration (min)]]&lt;90,"Short",IF(IMDB4[[#This Row],[Duration (min)]]&lt;=120,"Medium", "Long"))</f>
        <v>Medium</v>
      </c>
    </row>
    <row r="3193" spans="1:24" x14ac:dyDescent="0.25">
      <c r="A3193" s="1" t="s">
        <v>3775</v>
      </c>
      <c r="B3193" s="2">
        <v>38112</v>
      </c>
      <c r="C3193" s="30">
        <f>YEAR(IMDB4[[#This Row],[Release Date]])</f>
        <v>2004</v>
      </c>
      <c r="D3193" s="30" t="str">
        <f>FLOOR(IMDB4[[#This Row],[Year]],10)&amp;"s"</f>
        <v>2000s</v>
      </c>
      <c r="E3193" s="1" t="s">
        <v>32</v>
      </c>
      <c r="F3193" s="1" t="s">
        <v>77</v>
      </c>
      <c r="G3193" s="1" t="s">
        <v>78</v>
      </c>
      <c r="H3193" s="1" t="s">
        <v>79</v>
      </c>
      <c r="I3193" s="1" t="s">
        <v>132</v>
      </c>
      <c r="J3193" s="1" t="s">
        <v>3776</v>
      </c>
      <c r="K3193" s="1" t="s">
        <v>642</v>
      </c>
      <c r="L3193" s="30">
        <v>488</v>
      </c>
      <c r="M3193" s="30">
        <v>991</v>
      </c>
      <c r="N3193" s="30">
        <v>78</v>
      </c>
      <c r="O3193" s="30">
        <v>973</v>
      </c>
      <c r="P3193" s="27">
        <v>6.9</v>
      </c>
      <c r="Q3193" s="30">
        <v>105</v>
      </c>
      <c r="R3193" s="30">
        <v>103</v>
      </c>
      <c r="S3193" s="9">
        <v>410388</v>
      </c>
      <c r="T3193" s="9">
        <v>2127519898</v>
      </c>
      <c r="U3193" s="9">
        <f>IMDB4[[#This Row],[Gross Revenue]]-IMDB4[[#This Row],[Budget]]</f>
        <v>-2127109510</v>
      </c>
      <c r="V3193" s="9" t="str">
        <f>IF(IMDB4[[#This Row],[Profit]]&gt;0,"Hit","Flop")</f>
        <v>Flop</v>
      </c>
      <c r="W3193" s="9" t="str" cm="1">
        <f t="array" ref="W3193">_xlfn.IFS(IMDB4[[#This Row],[IMDb Score (1-10)]]&gt;=8,"Excellent",IMDB4[[#This Row],[IMDb Score (1-10)]]&gt;=7,"Good",IMDB4[[#This Row],[IMDb Score (1-10)]]&gt;=5,"Average",TRUE,"Poor")</f>
        <v>Average</v>
      </c>
      <c r="X3193" s="9" t="str">
        <f>IF(IMDB4[[#This Row],[Duration (min)]]&lt;90,"Short",IF(IMDB4[[#This Row],[Duration (min)]]&lt;=120,"Medium", "Long"))</f>
        <v>Medium</v>
      </c>
    </row>
    <row r="3194" spans="1:24" x14ac:dyDescent="0.25">
      <c r="A3194" s="1" t="s">
        <v>5243</v>
      </c>
      <c r="B3194" s="2">
        <v>39952</v>
      </c>
      <c r="C3194" s="30">
        <f>YEAR(IMDB4[[#This Row],[Release Date]])</f>
        <v>2009</v>
      </c>
      <c r="D3194" s="30" t="str">
        <f>FLOOR(IMDB4[[#This Row],[Year]],10)&amp;"s"</f>
        <v>2000s</v>
      </c>
      <c r="E3194" s="1" t="s">
        <v>32</v>
      </c>
      <c r="F3194" s="1" t="s">
        <v>9</v>
      </c>
      <c r="G3194" s="1" t="s">
        <v>3</v>
      </c>
      <c r="H3194" s="1" t="s">
        <v>161</v>
      </c>
      <c r="I3194" s="1" t="s">
        <v>5</v>
      </c>
      <c r="J3194" s="1" t="s">
        <v>5244</v>
      </c>
      <c r="K3194" s="1" t="s">
        <v>5245</v>
      </c>
      <c r="L3194" s="30">
        <v>488</v>
      </c>
      <c r="M3194" s="30">
        <v>943</v>
      </c>
      <c r="N3194" s="30">
        <v>929</v>
      </c>
      <c r="O3194" s="30">
        <v>23000</v>
      </c>
      <c r="P3194" s="27">
        <v>7.3</v>
      </c>
      <c r="Q3194" s="30">
        <v>216</v>
      </c>
      <c r="R3194" s="30">
        <v>161</v>
      </c>
      <c r="S3194" s="9">
        <v>336467</v>
      </c>
      <c r="T3194" s="9">
        <v>13000000</v>
      </c>
      <c r="U3194" s="9">
        <f>IMDB4[[#This Row],[Gross Revenue]]-IMDB4[[#This Row],[Budget]]</f>
        <v>-12663533</v>
      </c>
      <c r="V3194" s="9" t="str">
        <f>IF(IMDB4[[#This Row],[Profit]]&gt;0,"Hit","Flop")</f>
        <v>Flop</v>
      </c>
      <c r="W3194" s="9" t="str" cm="1">
        <f t="array" ref="W3194">_xlfn.IFS(IMDB4[[#This Row],[IMDb Score (1-10)]]&gt;=8,"Excellent",IMDB4[[#This Row],[IMDb Score (1-10)]]&gt;=7,"Good",IMDB4[[#This Row],[IMDb Score (1-10)]]&gt;=5,"Average",TRUE,"Poor")</f>
        <v>Good</v>
      </c>
      <c r="X3194" s="9" t="str">
        <f>IF(IMDB4[[#This Row],[Duration (min)]]&lt;90,"Short",IF(IMDB4[[#This Row],[Duration (min)]]&lt;=120,"Medium", "Long"))</f>
        <v>Long</v>
      </c>
    </row>
    <row r="3195" spans="1:24" x14ac:dyDescent="0.25">
      <c r="A3195" s="1" t="s">
        <v>5198</v>
      </c>
      <c r="B3195" s="2">
        <v>40162</v>
      </c>
      <c r="C3195" s="30">
        <f>YEAR(IMDB4[[#This Row],[Release Date]])</f>
        <v>2009</v>
      </c>
      <c r="D3195" s="30" t="str">
        <f>FLOOR(IMDB4[[#This Row],[Year]],10)&amp;"s"</f>
        <v>2000s</v>
      </c>
      <c r="E3195" s="1" t="s">
        <v>32</v>
      </c>
      <c r="F3195" s="1" t="s">
        <v>91</v>
      </c>
      <c r="G3195" s="1" t="s">
        <v>3</v>
      </c>
      <c r="H3195" s="1" t="s">
        <v>4</v>
      </c>
      <c r="I3195" s="1" t="s">
        <v>92</v>
      </c>
      <c r="J3195" s="1" t="s">
        <v>5199</v>
      </c>
      <c r="K3195" s="1" t="s">
        <v>5200</v>
      </c>
      <c r="L3195" s="30">
        <v>487</v>
      </c>
      <c r="M3195" s="30">
        <v>1495</v>
      </c>
      <c r="N3195" s="30">
        <v>26</v>
      </c>
      <c r="O3195" s="30">
        <v>0</v>
      </c>
      <c r="P3195" s="27">
        <v>4.0999999999999996</v>
      </c>
      <c r="Q3195" s="30">
        <v>63</v>
      </c>
      <c r="R3195" s="30">
        <v>88</v>
      </c>
      <c r="S3195" s="9">
        <v>143000</v>
      </c>
      <c r="T3195" s="9">
        <v>5000000</v>
      </c>
      <c r="U3195" s="9">
        <f>IMDB4[[#This Row],[Gross Revenue]]-IMDB4[[#This Row],[Budget]]</f>
        <v>-4857000</v>
      </c>
      <c r="V3195" s="9" t="str">
        <f>IF(IMDB4[[#This Row],[Profit]]&gt;0,"Hit","Flop")</f>
        <v>Flop</v>
      </c>
      <c r="W3195" s="9" t="str" cm="1">
        <f t="array" ref="W3195">_xlfn.IFS(IMDB4[[#This Row],[IMDb Score (1-10)]]&gt;=8,"Excellent",IMDB4[[#This Row],[IMDb Score (1-10)]]&gt;=7,"Good",IMDB4[[#This Row],[IMDb Score (1-10)]]&gt;=5,"Average",TRUE,"Poor")</f>
        <v>Poor</v>
      </c>
      <c r="X3195" s="9" t="str">
        <f>IF(IMDB4[[#This Row],[Duration (min)]]&lt;90,"Short",IF(IMDB4[[#This Row],[Duration (min)]]&lt;=120,"Medium", "Long"))</f>
        <v>Short</v>
      </c>
    </row>
    <row r="3196" spans="1:24" x14ac:dyDescent="0.25">
      <c r="A3196" s="1" t="s">
        <v>1842</v>
      </c>
      <c r="B3196" s="2">
        <v>35893</v>
      </c>
      <c r="C3196" s="30">
        <f>YEAR(IMDB4[[#This Row],[Release Date]])</f>
        <v>1998</v>
      </c>
      <c r="D3196" s="30" t="str">
        <f>FLOOR(IMDB4[[#This Row],[Year]],10)&amp;"s"</f>
        <v>1990s</v>
      </c>
      <c r="E3196" s="1" t="s">
        <v>1</v>
      </c>
      <c r="F3196" s="1" t="s">
        <v>2</v>
      </c>
      <c r="G3196" s="1" t="s">
        <v>10</v>
      </c>
      <c r="H3196" s="1" t="s">
        <v>11</v>
      </c>
      <c r="I3196" s="1" t="s">
        <v>92</v>
      </c>
      <c r="J3196" s="1" t="s">
        <v>1843</v>
      </c>
      <c r="K3196" s="1" t="s">
        <v>1844</v>
      </c>
      <c r="L3196" s="30">
        <v>486</v>
      </c>
      <c r="M3196" s="30">
        <v>623</v>
      </c>
      <c r="N3196" s="30">
        <v>670</v>
      </c>
      <c r="O3196" s="30">
        <v>0</v>
      </c>
      <c r="P3196" s="27">
        <v>7.8</v>
      </c>
      <c r="Q3196" s="30">
        <v>181</v>
      </c>
      <c r="R3196" s="30">
        <v>81</v>
      </c>
      <c r="S3196" s="9">
        <v>7267324</v>
      </c>
      <c r="T3196" s="9">
        <v>3500000</v>
      </c>
      <c r="U3196" s="9">
        <f>IMDB4[[#This Row],[Gross Revenue]]-IMDB4[[#This Row],[Budget]]</f>
        <v>3767324</v>
      </c>
      <c r="V3196" s="9" t="str">
        <f>IF(IMDB4[[#This Row],[Profit]]&gt;0,"Hit","Flop")</f>
        <v>Hit</v>
      </c>
      <c r="W3196" s="9" t="str" cm="1">
        <f t="array" ref="W3196">_xlfn.IFS(IMDB4[[#This Row],[IMDb Score (1-10)]]&gt;=8,"Excellent",IMDB4[[#This Row],[IMDb Score (1-10)]]&gt;=7,"Good",IMDB4[[#This Row],[IMDb Score (1-10)]]&gt;=5,"Average",TRUE,"Poor")</f>
        <v>Good</v>
      </c>
      <c r="X3196" s="9" t="str">
        <f>IF(IMDB4[[#This Row],[Duration (min)]]&lt;90,"Short",IF(IMDB4[[#This Row],[Duration (min)]]&lt;=120,"Medium", "Long"))</f>
        <v>Short</v>
      </c>
    </row>
    <row r="3197" spans="1:24" x14ac:dyDescent="0.25">
      <c r="A3197" s="1" t="s">
        <v>5041</v>
      </c>
      <c r="B3197" s="2">
        <v>39803</v>
      </c>
      <c r="C3197" s="30">
        <f>YEAR(IMDB4[[#This Row],[Release Date]])</f>
        <v>2008</v>
      </c>
      <c r="D3197" s="30" t="str">
        <f>FLOOR(IMDB4[[#This Row],[Year]],10)&amp;"s"</f>
        <v>2000s</v>
      </c>
      <c r="E3197" s="1" t="s">
        <v>32</v>
      </c>
      <c r="F3197" s="1" t="s">
        <v>77</v>
      </c>
      <c r="G3197" s="1" t="s">
        <v>10</v>
      </c>
      <c r="H3197" s="1" t="s">
        <v>11</v>
      </c>
      <c r="I3197" s="1" t="s">
        <v>92</v>
      </c>
      <c r="J3197" s="1" t="s">
        <v>1843</v>
      </c>
      <c r="K3197" s="1" t="s">
        <v>2520</v>
      </c>
      <c r="L3197" s="30">
        <v>486</v>
      </c>
      <c r="M3197" s="30">
        <v>1601</v>
      </c>
      <c r="N3197" s="30">
        <v>34</v>
      </c>
      <c r="O3197" s="30">
        <v>0</v>
      </c>
      <c r="P3197" s="27">
        <v>7.4</v>
      </c>
      <c r="Q3197" s="30">
        <v>160</v>
      </c>
      <c r="R3197" s="30">
        <v>184</v>
      </c>
      <c r="S3197" s="9">
        <v>476270</v>
      </c>
      <c r="T3197" s="9">
        <v>20000000</v>
      </c>
      <c r="U3197" s="9">
        <f>IMDB4[[#This Row],[Gross Revenue]]-IMDB4[[#This Row],[Budget]]</f>
        <v>-19523730</v>
      </c>
      <c r="V3197" s="9" t="str">
        <f>IF(IMDB4[[#This Row],[Profit]]&gt;0,"Hit","Flop")</f>
        <v>Flop</v>
      </c>
      <c r="W3197" s="9" t="str" cm="1">
        <f t="array" ref="W3197">_xlfn.IFS(IMDB4[[#This Row],[IMDb Score (1-10)]]&gt;=8,"Excellent",IMDB4[[#This Row],[IMDb Score (1-10)]]&gt;=7,"Good",IMDB4[[#This Row],[IMDb Score (1-10)]]&gt;=5,"Average",TRUE,"Poor")</f>
        <v>Good</v>
      </c>
      <c r="X3197" s="9" t="str">
        <f>IF(IMDB4[[#This Row],[Duration (min)]]&lt;90,"Short",IF(IMDB4[[#This Row],[Duration (min)]]&lt;=120,"Medium", "Long"))</f>
        <v>Long</v>
      </c>
    </row>
    <row r="3198" spans="1:24" x14ac:dyDescent="0.25">
      <c r="A3198" s="1" t="s">
        <v>2471</v>
      </c>
      <c r="B3198" s="2">
        <v>36851</v>
      </c>
      <c r="C3198" s="30">
        <f>YEAR(IMDB4[[#This Row],[Release Date]])</f>
        <v>2000</v>
      </c>
      <c r="D3198" s="30" t="str">
        <f>FLOOR(IMDB4[[#This Row],[Year]],10)&amp;"s"</f>
        <v>2000s</v>
      </c>
      <c r="E3198" s="1" t="s">
        <v>32</v>
      </c>
      <c r="F3198" s="1" t="s">
        <v>77</v>
      </c>
      <c r="G3198" s="1" t="s">
        <v>3</v>
      </c>
      <c r="H3198" s="1" t="s">
        <v>4</v>
      </c>
      <c r="I3198" s="1" t="s">
        <v>132</v>
      </c>
      <c r="J3198" s="1" t="s">
        <v>2472</v>
      </c>
      <c r="K3198" s="1" t="s">
        <v>2473</v>
      </c>
      <c r="L3198" s="30">
        <v>485</v>
      </c>
      <c r="M3198" s="30">
        <v>939</v>
      </c>
      <c r="N3198" s="30">
        <v>9</v>
      </c>
      <c r="O3198" s="30">
        <v>0</v>
      </c>
      <c r="P3198" s="27">
        <v>6.6</v>
      </c>
      <c r="Q3198" s="30">
        <v>146</v>
      </c>
      <c r="R3198" s="30">
        <v>110</v>
      </c>
      <c r="S3198" s="9">
        <v>56932305</v>
      </c>
      <c r="T3198" s="9">
        <v>55000000</v>
      </c>
      <c r="U3198" s="9">
        <f>IMDB4[[#This Row],[Gross Revenue]]-IMDB4[[#This Row],[Budget]]</f>
        <v>1932305</v>
      </c>
      <c r="V3198" s="9" t="str">
        <f>IF(IMDB4[[#This Row],[Profit]]&gt;0,"Hit","Flop")</f>
        <v>Hit</v>
      </c>
      <c r="W3198" s="9" t="str" cm="1">
        <f t="array" ref="W3198">_xlfn.IFS(IMDB4[[#This Row],[IMDb Score (1-10)]]&gt;=8,"Excellent",IMDB4[[#This Row],[IMDb Score (1-10)]]&gt;=7,"Good",IMDB4[[#This Row],[IMDb Score (1-10)]]&gt;=5,"Average",TRUE,"Poor")</f>
        <v>Average</v>
      </c>
      <c r="X3198" s="9" t="str">
        <f>IF(IMDB4[[#This Row],[Duration (min)]]&lt;90,"Short",IF(IMDB4[[#This Row],[Duration (min)]]&lt;=120,"Medium", "Long"))</f>
        <v>Medium</v>
      </c>
    </row>
    <row r="3199" spans="1:24" x14ac:dyDescent="0.25">
      <c r="A3199" s="1" t="s">
        <v>1128</v>
      </c>
      <c r="B3199" s="2">
        <v>34473</v>
      </c>
      <c r="C3199" s="30">
        <f>YEAR(IMDB4[[#This Row],[Release Date]])</f>
        <v>1994</v>
      </c>
      <c r="D3199" s="30" t="str">
        <f>FLOOR(IMDB4[[#This Row],[Year]],10)&amp;"s"</f>
        <v>1990s</v>
      </c>
      <c r="E3199" s="1" t="s">
        <v>32</v>
      </c>
      <c r="F3199" s="1" t="s">
        <v>77</v>
      </c>
      <c r="G3199" s="1" t="s">
        <v>1129</v>
      </c>
      <c r="H3199" s="1" t="s">
        <v>1130</v>
      </c>
      <c r="I3199" s="1" t="s">
        <v>92</v>
      </c>
      <c r="J3199" s="1" t="s">
        <v>1131</v>
      </c>
      <c r="K3199" s="1" t="s">
        <v>1132</v>
      </c>
      <c r="L3199" s="30">
        <v>483</v>
      </c>
      <c r="M3199" s="30">
        <v>768</v>
      </c>
      <c r="N3199" s="30">
        <v>32</v>
      </c>
      <c r="O3199" s="30">
        <v>0</v>
      </c>
      <c r="P3199" s="27">
        <v>7.6</v>
      </c>
      <c r="Q3199" s="30">
        <v>77</v>
      </c>
      <c r="R3199" s="30">
        <v>102</v>
      </c>
      <c r="S3199" s="9">
        <v>11546543</v>
      </c>
      <c r="T3199" s="9">
        <v>2000000</v>
      </c>
      <c r="U3199" s="9">
        <f>IMDB4[[#This Row],[Gross Revenue]]-IMDB4[[#This Row],[Budget]]</f>
        <v>9546543</v>
      </c>
      <c r="V3199" s="9" t="str">
        <f>IF(IMDB4[[#This Row],[Profit]]&gt;0,"Hit","Flop")</f>
        <v>Hit</v>
      </c>
      <c r="W3199" s="9" t="str" cm="1">
        <f t="array" ref="W3199">_xlfn.IFS(IMDB4[[#This Row],[IMDb Score (1-10)]]&gt;=8,"Excellent",IMDB4[[#This Row],[IMDb Score (1-10)]]&gt;=7,"Good",IMDB4[[#This Row],[IMDb Score (1-10)]]&gt;=5,"Average",TRUE,"Poor")</f>
        <v>Good</v>
      </c>
      <c r="X3199" s="9" t="str">
        <f>IF(IMDB4[[#This Row],[Duration (min)]]&lt;90,"Short",IF(IMDB4[[#This Row],[Duration (min)]]&lt;=120,"Medium", "Long"))</f>
        <v>Medium</v>
      </c>
    </row>
    <row r="3200" spans="1:24" x14ac:dyDescent="0.25">
      <c r="A3200" s="1" t="s">
        <v>2885</v>
      </c>
      <c r="B3200" s="2">
        <v>36903</v>
      </c>
      <c r="C3200" s="30">
        <f>YEAR(IMDB4[[#This Row],[Release Date]])</f>
        <v>2001</v>
      </c>
      <c r="D3200" s="30" t="str">
        <f>FLOOR(IMDB4[[#This Row],[Year]],10)&amp;"s"</f>
        <v>2000s</v>
      </c>
      <c r="E3200" s="1" t="s">
        <v>32</v>
      </c>
      <c r="F3200" s="1" t="s">
        <v>315</v>
      </c>
      <c r="G3200" s="1" t="s">
        <v>3</v>
      </c>
      <c r="H3200" s="1" t="s">
        <v>4</v>
      </c>
      <c r="I3200" s="1" t="s">
        <v>132</v>
      </c>
      <c r="J3200" s="1" t="s">
        <v>2886</v>
      </c>
      <c r="K3200" s="1" t="s">
        <v>2887</v>
      </c>
      <c r="L3200" s="30">
        <v>482</v>
      </c>
      <c r="M3200" s="30">
        <v>956</v>
      </c>
      <c r="N3200" s="30">
        <v>448</v>
      </c>
      <c r="O3200" s="30">
        <v>20000</v>
      </c>
      <c r="P3200" s="27">
        <v>7.6</v>
      </c>
      <c r="Q3200" s="30">
        <v>239</v>
      </c>
      <c r="R3200" s="30">
        <v>101</v>
      </c>
      <c r="S3200" s="9">
        <v>96471845</v>
      </c>
      <c r="T3200" s="9">
        <v>17000000</v>
      </c>
      <c r="U3200" s="9">
        <f>IMDB4[[#This Row],[Gross Revenue]]-IMDB4[[#This Row],[Budget]]</f>
        <v>79471845</v>
      </c>
      <c r="V3200" s="9" t="str">
        <f>IF(IMDB4[[#This Row],[Profit]]&gt;0,"Hit","Flop")</f>
        <v>Hit</v>
      </c>
      <c r="W3200" s="9" t="str" cm="1">
        <f t="array" ref="W3200">_xlfn.IFS(IMDB4[[#This Row],[IMDb Score (1-10)]]&gt;=8,"Excellent",IMDB4[[#This Row],[IMDb Score (1-10)]]&gt;=7,"Good",IMDB4[[#This Row],[IMDb Score (1-10)]]&gt;=5,"Average",TRUE,"Poor")</f>
        <v>Good</v>
      </c>
      <c r="X3200" s="9" t="str">
        <f>IF(IMDB4[[#This Row],[Duration (min)]]&lt;90,"Short",IF(IMDB4[[#This Row],[Duration (min)]]&lt;=120,"Medium", "Long"))</f>
        <v>Medium</v>
      </c>
    </row>
    <row r="3201" spans="1:24" x14ac:dyDescent="0.25">
      <c r="A3201" s="1" t="s">
        <v>4736</v>
      </c>
      <c r="B3201" s="2">
        <v>39397</v>
      </c>
      <c r="C3201" s="30">
        <f>YEAR(IMDB4[[#This Row],[Release Date]])</f>
        <v>2007</v>
      </c>
      <c r="D3201" s="30" t="str">
        <f>FLOOR(IMDB4[[#This Row],[Year]],10)&amp;"s"</f>
        <v>2000s</v>
      </c>
      <c r="E3201" s="1" t="s">
        <v>32</v>
      </c>
      <c r="F3201" s="1" t="s">
        <v>9</v>
      </c>
      <c r="G3201" s="21" t="s">
        <v>6013</v>
      </c>
      <c r="H3201" s="1" t="s">
        <v>4</v>
      </c>
      <c r="I3201" s="1" t="s">
        <v>92</v>
      </c>
      <c r="J3201" s="1" t="s">
        <v>4737</v>
      </c>
      <c r="K3201" s="1" t="s">
        <v>699</v>
      </c>
      <c r="L3201" s="30">
        <v>482</v>
      </c>
      <c r="M3201" s="30">
        <v>1526</v>
      </c>
      <c r="N3201" s="30">
        <v>58</v>
      </c>
      <c r="O3201" s="30">
        <v>411</v>
      </c>
      <c r="P3201" s="27">
        <v>5.8</v>
      </c>
      <c r="Q3201" s="30">
        <v>43</v>
      </c>
      <c r="R3201" s="30">
        <v>111</v>
      </c>
      <c r="S3201" s="9">
        <v>1066555</v>
      </c>
      <c r="T3201" s="9">
        <v>11000000</v>
      </c>
      <c r="U3201" s="9">
        <f>IMDB4[[#This Row],[Gross Revenue]]-IMDB4[[#This Row],[Budget]]</f>
        <v>-9933445</v>
      </c>
      <c r="V3201" s="9" t="str">
        <f>IF(IMDB4[[#This Row],[Profit]]&gt;0,"Hit","Flop")</f>
        <v>Flop</v>
      </c>
      <c r="W3201" s="9" t="str" cm="1">
        <f t="array" ref="W3201">_xlfn.IFS(IMDB4[[#This Row],[IMDb Score (1-10)]]&gt;=8,"Excellent",IMDB4[[#This Row],[IMDb Score (1-10)]]&gt;=7,"Good",IMDB4[[#This Row],[IMDb Score (1-10)]]&gt;=5,"Average",TRUE,"Poor")</f>
        <v>Average</v>
      </c>
      <c r="X3201" s="9" t="str">
        <f>IF(IMDB4[[#This Row],[Duration (min)]]&lt;90,"Short",IF(IMDB4[[#This Row],[Duration (min)]]&lt;=120,"Medium", "Long"))</f>
        <v>Medium</v>
      </c>
    </row>
    <row r="3202" spans="1:24" x14ac:dyDescent="0.25">
      <c r="A3202" s="1" t="s">
        <v>6428</v>
      </c>
      <c r="B3202" s="2">
        <v>41409</v>
      </c>
      <c r="C3202" s="30">
        <f>YEAR(IMDB4[[#This Row],[Release Date]])</f>
        <v>2013</v>
      </c>
      <c r="D3202" s="30" t="str">
        <f>FLOOR(IMDB4[[#This Row],[Year]],10)&amp;"s"</f>
        <v>2010s</v>
      </c>
      <c r="E3202" s="1" t="s">
        <v>32</v>
      </c>
      <c r="F3202" s="1" t="s">
        <v>77</v>
      </c>
      <c r="G3202" s="1" t="s">
        <v>3</v>
      </c>
      <c r="H3202" s="1" t="s">
        <v>4</v>
      </c>
      <c r="I3202" s="1" t="s">
        <v>92</v>
      </c>
      <c r="J3202" s="1" t="s">
        <v>4602</v>
      </c>
      <c r="K3202" s="1" t="s">
        <v>1932</v>
      </c>
      <c r="L3202" s="30">
        <v>480</v>
      </c>
      <c r="M3202" s="30">
        <v>1261</v>
      </c>
      <c r="N3202" s="30">
        <v>532</v>
      </c>
      <c r="O3202" s="30">
        <v>58000</v>
      </c>
      <c r="P3202" s="27">
        <v>7.6</v>
      </c>
      <c r="Q3202" s="30">
        <v>319</v>
      </c>
      <c r="R3202" s="30">
        <v>121</v>
      </c>
      <c r="S3202" s="9">
        <v>125069696</v>
      </c>
      <c r="T3202" s="9">
        <v>40000000</v>
      </c>
      <c r="U3202" s="9">
        <f>IMDB4[[#This Row],[Gross Revenue]]-IMDB4[[#This Row],[Budget]]</f>
        <v>85069696</v>
      </c>
      <c r="V3202" s="9" t="str">
        <f>IF(IMDB4[[#This Row],[Profit]]&gt;0,"Hit","Flop")</f>
        <v>Hit</v>
      </c>
      <c r="W3202" s="9" t="str" cm="1">
        <f t="array" ref="W3202">_xlfn.IFS(IMDB4[[#This Row],[IMDb Score (1-10)]]&gt;=8,"Excellent",IMDB4[[#This Row],[IMDb Score (1-10)]]&gt;=7,"Good",IMDB4[[#This Row],[IMDb Score (1-10)]]&gt;=5,"Average",TRUE,"Poor")</f>
        <v>Good</v>
      </c>
      <c r="X3202" s="9" t="str">
        <f>IF(IMDB4[[#This Row],[Duration (min)]]&lt;90,"Short",IF(IMDB4[[#This Row],[Duration (min)]]&lt;=120,"Medium", "Long"))</f>
        <v>Long</v>
      </c>
    </row>
    <row r="3203" spans="1:24" x14ac:dyDescent="0.25">
      <c r="A3203" s="1" t="s">
        <v>5539</v>
      </c>
      <c r="B3203" s="2">
        <v>40355</v>
      </c>
      <c r="C3203" s="30">
        <f>YEAR(IMDB4[[#This Row],[Release Date]])</f>
        <v>2010</v>
      </c>
      <c r="D3203" s="30" t="str">
        <f>FLOOR(IMDB4[[#This Row],[Year]],10)&amp;"s"</f>
        <v>2010s</v>
      </c>
      <c r="E3203" s="1" t="s">
        <v>32</v>
      </c>
      <c r="F3203" s="1" t="s">
        <v>40</v>
      </c>
      <c r="G3203" s="1" t="s">
        <v>3</v>
      </c>
      <c r="H3203" s="1" t="s">
        <v>4</v>
      </c>
      <c r="I3203" s="1" t="s">
        <v>84</v>
      </c>
      <c r="J3203" s="1" t="s">
        <v>4921</v>
      </c>
      <c r="K3203" s="1" t="s">
        <v>5301</v>
      </c>
      <c r="L3203" s="30">
        <v>480</v>
      </c>
      <c r="M3203" s="30">
        <v>1173</v>
      </c>
      <c r="N3203" s="30">
        <v>11</v>
      </c>
      <c r="O3203" s="30">
        <v>0</v>
      </c>
      <c r="P3203" s="27">
        <v>4.9000000000000004</v>
      </c>
      <c r="Q3203" s="30">
        <v>184</v>
      </c>
      <c r="R3203" s="30">
        <v>85</v>
      </c>
      <c r="S3203" s="9">
        <v>42776259</v>
      </c>
      <c r="T3203" s="9">
        <v>112000000</v>
      </c>
      <c r="U3203" s="9">
        <f>IMDB4[[#This Row],[Gross Revenue]]-IMDB4[[#This Row],[Budget]]</f>
        <v>-69223741</v>
      </c>
      <c r="V3203" s="9" t="str">
        <f>IF(IMDB4[[#This Row],[Profit]]&gt;0,"Hit","Flop")</f>
        <v>Flop</v>
      </c>
      <c r="W3203" s="9" t="str" cm="1">
        <f t="array" ref="W3203">_xlfn.IFS(IMDB4[[#This Row],[IMDb Score (1-10)]]&gt;=8,"Excellent",IMDB4[[#This Row],[IMDb Score (1-10)]]&gt;=7,"Good",IMDB4[[#This Row],[IMDb Score (1-10)]]&gt;=5,"Average",TRUE,"Poor")</f>
        <v>Poor</v>
      </c>
      <c r="X3203" s="9" t="str">
        <f>IF(IMDB4[[#This Row],[Duration (min)]]&lt;90,"Short",IF(IMDB4[[#This Row],[Duration (min)]]&lt;=120,"Medium", "Long"))</f>
        <v>Short</v>
      </c>
    </row>
    <row r="3204" spans="1:24" x14ac:dyDescent="0.25">
      <c r="A3204" s="1" t="s">
        <v>6348</v>
      </c>
      <c r="B3204" s="2">
        <v>41416</v>
      </c>
      <c r="C3204" s="30">
        <f>YEAR(IMDB4[[#This Row],[Release Date]])</f>
        <v>2013</v>
      </c>
      <c r="D3204" s="30" t="str">
        <f>FLOOR(IMDB4[[#This Row],[Year]],10)&amp;"s"</f>
        <v>2010s</v>
      </c>
      <c r="E3204" s="1" t="s">
        <v>32</v>
      </c>
      <c r="F3204" s="1" t="s">
        <v>9</v>
      </c>
      <c r="G3204" s="1" t="s">
        <v>3</v>
      </c>
      <c r="H3204" s="1" t="s">
        <v>4</v>
      </c>
      <c r="I3204" s="1" t="s">
        <v>92</v>
      </c>
      <c r="J3204" s="1" t="s">
        <v>4921</v>
      </c>
      <c r="K3204" s="1" t="s">
        <v>4711</v>
      </c>
      <c r="L3204" s="30">
        <v>480</v>
      </c>
      <c r="M3204" s="30">
        <v>517</v>
      </c>
      <c r="N3204" s="30">
        <v>109</v>
      </c>
      <c r="O3204" s="30">
        <v>43000</v>
      </c>
      <c r="P3204" s="27">
        <v>7.4</v>
      </c>
      <c r="Q3204" s="30">
        <v>283</v>
      </c>
      <c r="R3204" s="30">
        <v>104</v>
      </c>
      <c r="S3204" s="9">
        <v>16168741</v>
      </c>
      <c r="T3204" s="9">
        <v>8000000</v>
      </c>
      <c r="U3204" s="9">
        <f>IMDB4[[#This Row],[Gross Revenue]]-IMDB4[[#This Row],[Budget]]</f>
        <v>8168741</v>
      </c>
      <c r="V3204" s="9" t="str">
        <f>IF(IMDB4[[#This Row],[Profit]]&gt;0,"Hit","Flop")</f>
        <v>Hit</v>
      </c>
      <c r="W3204" s="9" t="str" cm="1">
        <f t="array" ref="W3204">_xlfn.IFS(IMDB4[[#This Row],[IMDb Score (1-10)]]&gt;=8,"Excellent",IMDB4[[#This Row],[IMDb Score (1-10)]]&gt;=7,"Good",IMDB4[[#This Row],[IMDb Score (1-10)]]&gt;=5,"Average",TRUE,"Poor")</f>
        <v>Good</v>
      </c>
      <c r="X3204" s="9" t="str">
        <f>IF(IMDB4[[#This Row],[Duration (min)]]&lt;90,"Short",IF(IMDB4[[#This Row],[Duration (min)]]&lt;=120,"Medium", "Long"))</f>
        <v>Medium</v>
      </c>
    </row>
    <row r="3205" spans="1:24" x14ac:dyDescent="0.25">
      <c r="A3205" s="1" t="s">
        <v>4920</v>
      </c>
      <c r="B3205" s="2">
        <v>39564</v>
      </c>
      <c r="C3205" s="30">
        <f>YEAR(IMDB4[[#This Row],[Release Date]])</f>
        <v>2008</v>
      </c>
      <c r="D3205" s="30" t="str">
        <f>FLOOR(IMDB4[[#This Row],[Year]],10)&amp;"s"</f>
        <v>2000s</v>
      </c>
      <c r="E3205" s="1" t="s">
        <v>32</v>
      </c>
      <c r="F3205" s="1" t="s">
        <v>20</v>
      </c>
      <c r="G3205" s="1" t="s">
        <v>3</v>
      </c>
      <c r="H3205" s="1" t="s">
        <v>83</v>
      </c>
      <c r="I3205" s="1" t="s">
        <v>92</v>
      </c>
      <c r="J3205" s="1" t="s">
        <v>4921</v>
      </c>
      <c r="K3205" s="1" t="s">
        <v>4922</v>
      </c>
      <c r="L3205" s="30">
        <v>480</v>
      </c>
      <c r="M3205" s="30">
        <v>858</v>
      </c>
      <c r="N3205" s="30">
        <v>53</v>
      </c>
      <c r="O3205" s="30">
        <v>0</v>
      </c>
      <c r="P3205" s="27">
        <v>6.5</v>
      </c>
      <c r="Q3205" s="30">
        <v>135</v>
      </c>
      <c r="R3205" s="30">
        <v>110</v>
      </c>
      <c r="S3205" s="9">
        <v>2775593</v>
      </c>
      <c r="T3205" s="9">
        <v>27000000</v>
      </c>
      <c r="U3205" s="9">
        <f>IMDB4[[#This Row],[Gross Revenue]]-IMDB4[[#This Row],[Budget]]</f>
        <v>-24224407</v>
      </c>
      <c r="V3205" s="9" t="str">
        <f>IF(IMDB4[[#This Row],[Profit]]&gt;0,"Hit","Flop")</f>
        <v>Flop</v>
      </c>
      <c r="W3205" s="9" t="str" cm="1">
        <f t="array" ref="W3205">_xlfn.IFS(IMDB4[[#This Row],[IMDb Score (1-10)]]&gt;=8,"Excellent",IMDB4[[#This Row],[IMDb Score (1-10)]]&gt;=7,"Good",IMDB4[[#This Row],[IMDb Score (1-10)]]&gt;=5,"Average",TRUE,"Poor")</f>
        <v>Average</v>
      </c>
      <c r="X3205" s="9" t="str">
        <f>IF(IMDB4[[#This Row],[Duration (min)]]&lt;90,"Short",IF(IMDB4[[#This Row],[Duration (min)]]&lt;=120,"Medium", "Long"))</f>
        <v>Medium</v>
      </c>
    </row>
    <row r="3206" spans="1:24" x14ac:dyDescent="0.25">
      <c r="A3206" s="1" t="s">
        <v>4601</v>
      </c>
      <c r="B3206" s="2">
        <v>39174</v>
      </c>
      <c r="C3206" s="30">
        <f>YEAR(IMDB4[[#This Row],[Release Date]])</f>
        <v>2007</v>
      </c>
      <c r="D3206" s="30" t="str">
        <f>FLOOR(IMDB4[[#This Row],[Year]],10)&amp;"s"</f>
        <v>2000s</v>
      </c>
      <c r="E3206" s="1" t="s">
        <v>32</v>
      </c>
      <c r="F3206" s="1" t="s">
        <v>2</v>
      </c>
      <c r="G3206" s="1" t="s">
        <v>3</v>
      </c>
      <c r="H3206" s="1" t="s">
        <v>4</v>
      </c>
      <c r="I3206" s="1" t="s">
        <v>92</v>
      </c>
      <c r="J3206" s="1" t="s">
        <v>4602</v>
      </c>
      <c r="K3206" s="1" t="s">
        <v>2138</v>
      </c>
      <c r="L3206" s="30">
        <v>480</v>
      </c>
      <c r="M3206" s="30">
        <v>1234</v>
      </c>
      <c r="N3206" s="30">
        <v>30</v>
      </c>
      <c r="O3206" s="30">
        <v>226</v>
      </c>
      <c r="P3206" s="27">
        <v>6.4</v>
      </c>
      <c r="Q3206" s="30">
        <v>41</v>
      </c>
      <c r="R3206" s="30">
        <v>99</v>
      </c>
      <c r="S3206" s="9">
        <v>398420</v>
      </c>
      <c r="T3206" s="9">
        <v>8000000</v>
      </c>
      <c r="U3206" s="9">
        <f>IMDB4[[#This Row],[Gross Revenue]]-IMDB4[[#This Row],[Budget]]</f>
        <v>-7601580</v>
      </c>
      <c r="V3206" s="9" t="str">
        <f>IF(IMDB4[[#This Row],[Profit]]&gt;0,"Hit","Flop")</f>
        <v>Flop</v>
      </c>
      <c r="W3206" s="9" t="str" cm="1">
        <f t="array" ref="W3206">_xlfn.IFS(IMDB4[[#This Row],[IMDb Score (1-10)]]&gt;=8,"Excellent",IMDB4[[#This Row],[IMDb Score (1-10)]]&gt;=7,"Good",IMDB4[[#This Row],[IMDb Score (1-10)]]&gt;=5,"Average",TRUE,"Poor")</f>
        <v>Average</v>
      </c>
      <c r="X3206" s="9" t="str">
        <f>IF(IMDB4[[#This Row],[Duration (min)]]&lt;90,"Short",IF(IMDB4[[#This Row],[Duration (min)]]&lt;=120,"Medium", "Long"))</f>
        <v>Medium</v>
      </c>
    </row>
    <row r="3207" spans="1:24" x14ac:dyDescent="0.25">
      <c r="A3207" s="1" t="s">
        <v>2824</v>
      </c>
      <c r="B3207" s="2">
        <v>37192</v>
      </c>
      <c r="C3207" s="30">
        <f>YEAR(IMDB4[[#This Row],[Release Date]])</f>
        <v>2001</v>
      </c>
      <c r="D3207" s="30" t="str">
        <f>FLOOR(IMDB4[[#This Row],[Year]],10)&amp;"s"</f>
        <v>2000s</v>
      </c>
      <c r="E3207" s="1" t="s">
        <v>1</v>
      </c>
      <c r="F3207" s="1" t="s">
        <v>77</v>
      </c>
      <c r="G3207" s="1" t="s">
        <v>1129</v>
      </c>
      <c r="H3207" s="1" t="s">
        <v>1130</v>
      </c>
      <c r="I3207" s="1" t="s">
        <v>84</v>
      </c>
      <c r="J3207" s="1" t="s">
        <v>2825</v>
      </c>
      <c r="K3207" s="1" t="s">
        <v>2826</v>
      </c>
      <c r="L3207" s="30">
        <v>478</v>
      </c>
      <c r="M3207" s="30">
        <v>700</v>
      </c>
      <c r="N3207" s="30">
        <v>0</v>
      </c>
      <c r="O3207" s="30">
        <v>0</v>
      </c>
      <c r="P3207" s="27">
        <v>7.3</v>
      </c>
      <c r="Q3207" s="30">
        <v>246</v>
      </c>
      <c r="R3207" s="30">
        <v>85</v>
      </c>
      <c r="S3207" s="9">
        <v>488872</v>
      </c>
      <c r="T3207" s="9">
        <v>10000000</v>
      </c>
      <c r="U3207" s="9">
        <f>IMDB4[[#This Row],[Gross Revenue]]-IMDB4[[#This Row],[Budget]]</f>
        <v>-9511128</v>
      </c>
      <c r="V3207" s="9" t="str">
        <f>IF(IMDB4[[#This Row],[Profit]]&gt;0,"Hit","Flop")</f>
        <v>Flop</v>
      </c>
      <c r="W3207" s="9" t="str" cm="1">
        <f t="array" ref="W3207">_xlfn.IFS(IMDB4[[#This Row],[IMDb Score (1-10)]]&gt;=8,"Excellent",IMDB4[[#This Row],[IMDb Score (1-10)]]&gt;=7,"Good",IMDB4[[#This Row],[IMDb Score (1-10)]]&gt;=5,"Average",TRUE,"Poor")</f>
        <v>Good</v>
      </c>
      <c r="X3207" s="9" t="str">
        <f>IF(IMDB4[[#This Row],[Duration (min)]]&lt;90,"Short",IF(IMDB4[[#This Row],[Duration (min)]]&lt;=120,"Medium", "Long"))</f>
        <v>Short</v>
      </c>
    </row>
    <row r="3208" spans="1:24" x14ac:dyDescent="0.25">
      <c r="A3208" s="1" t="s">
        <v>3188</v>
      </c>
      <c r="B3208" s="2">
        <v>37355</v>
      </c>
      <c r="C3208" s="30">
        <f>YEAR(IMDB4[[#This Row],[Release Date]])</f>
        <v>2002</v>
      </c>
      <c r="D3208" s="30" t="str">
        <f>FLOOR(IMDB4[[#This Row],[Year]],10)&amp;"s"</f>
        <v>2000s</v>
      </c>
      <c r="E3208" s="1" t="s">
        <v>32</v>
      </c>
      <c r="F3208" s="1" t="s">
        <v>77</v>
      </c>
      <c r="G3208" s="1" t="s">
        <v>3</v>
      </c>
      <c r="H3208" s="1" t="s">
        <v>334</v>
      </c>
      <c r="I3208" s="1" t="s">
        <v>84</v>
      </c>
      <c r="J3208" s="1" t="s">
        <v>3189</v>
      </c>
      <c r="K3208" s="1" t="s">
        <v>3190</v>
      </c>
      <c r="L3208" s="30">
        <v>477</v>
      </c>
      <c r="M3208" s="30">
        <v>1483</v>
      </c>
      <c r="N3208" s="30">
        <v>0</v>
      </c>
      <c r="O3208" s="30">
        <v>332</v>
      </c>
      <c r="P3208" s="27">
        <v>5.4</v>
      </c>
      <c r="Q3208" s="30">
        <v>61</v>
      </c>
      <c r="R3208" s="30">
        <v>90</v>
      </c>
      <c r="S3208" s="9">
        <v>28399192</v>
      </c>
      <c r="T3208" s="9">
        <v>13000000</v>
      </c>
      <c r="U3208" s="9">
        <f>IMDB4[[#This Row],[Gross Revenue]]-IMDB4[[#This Row],[Budget]]</f>
        <v>15399192</v>
      </c>
      <c r="V3208" s="9" t="str">
        <f>IF(IMDB4[[#This Row],[Profit]]&gt;0,"Hit","Flop")</f>
        <v>Hit</v>
      </c>
      <c r="W3208" s="9" t="str" cm="1">
        <f t="array" ref="W3208">_xlfn.IFS(IMDB4[[#This Row],[IMDb Score (1-10)]]&gt;=8,"Excellent",IMDB4[[#This Row],[IMDb Score (1-10)]]&gt;=7,"Good",IMDB4[[#This Row],[IMDb Score (1-10)]]&gt;=5,"Average",TRUE,"Poor")</f>
        <v>Average</v>
      </c>
      <c r="X3208" s="9" t="str">
        <f>IF(IMDB4[[#This Row],[Duration (min)]]&lt;90,"Short",IF(IMDB4[[#This Row],[Duration (min)]]&lt;=120,"Medium", "Long"))</f>
        <v>Medium</v>
      </c>
    </row>
    <row r="3209" spans="1:24" x14ac:dyDescent="0.25">
      <c r="A3209" s="1" t="s">
        <v>2514</v>
      </c>
      <c r="B3209" s="2">
        <v>36572</v>
      </c>
      <c r="C3209" s="30">
        <f>YEAR(IMDB4[[#This Row],[Release Date]])</f>
        <v>2000</v>
      </c>
      <c r="D3209" s="30" t="str">
        <f>FLOOR(IMDB4[[#This Row],[Year]],10)&amp;"s"</f>
        <v>2000s</v>
      </c>
      <c r="E3209" s="1" t="s">
        <v>1</v>
      </c>
      <c r="F3209" s="1" t="s">
        <v>9</v>
      </c>
      <c r="G3209" s="1" t="s">
        <v>3</v>
      </c>
      <c r="H3209" s="1" t="s">
        <v>4</v>
      </c>
      <c r="I3209" s="1" t="s">
        <v>132</v>
      </c>
      <c r="J3209" s="1" t="s">
        <v>2515</v>
      </c>
      <c r="K3209" s="1" t="s">
        <v>735</v>
      </c>
      <c r="L3209" s="30">
        <v>477</v>
      </c>
      <c r="M3209" s="30">
        <v>2312</v>
      </c>
      <c r="N3209" s="30">
        <v>52</v>
      </c>
      <c r="O3209" s="30">
        <v>157</v>
      </c>
      <c r="P3209" s="27">
        <v>4.5999999999999996</v>
      </c>
      <c r="Q3209" s="30">
        <v>49</v>
      </c>
      <c r="R3209" s="30">
        <v>105</v>
      </c>
      <c r="S3209" s="9">
        <v>5217498</v>
      </c>
      <c r="T3209" s="9">
        <v>15000000</v>
      </c>
      <c r="U3209" s="9">
        <f>IMDB4[[#This Row],[Gross Revenue]]-IMDB4[[#This Row],[Budget]]</f>
        <v>-9782502</v>
      </c>
      <c r="V3209" s="9" t="str">
        <f>IF(IMDB4[[#This Row],[Profit]]&gt;0,"Hit","Flop")</f>
        <v>Flop</v>
      </c>
      <c r="W3209" s="9" t="str" cm="1">
        <f t="array" ref="W3209">_xlfn.IFS(IMDB4[[#This Row],[IMDb Score (1-10)]]&gt;=8,"Excellent",IMDB4[[#This Row],[IMDb Score (1-10)]]&gt;=7,"Good",IMDB4[[#This Row],[IMDb Score (1-10)]]&gt;=5,"Average",TRUE,"Poor")</f>
        <v>Poor</v>
      </c>
      <c r="X3209" s="9" t="str">
        <f>IF(IMDB4[[#This Row],[Duration (min)]]&lt;90,"Short",IF(IMDB4[[#This Row],[Duration (min)]]&lt;=120,"Medium", "Long"))</f>
        <v>Medium</v>
      </c>
    </row>
    <row r="3210" spans="1:24" x14ac:dyDescent="0.25">
      <c r="A3210" s="1" t="s">
        <v>5676</v>
      </c>
      <c r="B3210" s="2">
        <v>40372</v>
      </c>
      <c r="C3210" s="30">
        <f>YEAR(IMDB4[[#This Row],[Release Date]])</f>
        <v>2010</v>
      </c>
      <c r="D3210" s="30" t="str">
        <f>FLOOR(IMDB4[[#This Row],[Year]],10)&amp;"s"</f>
        <v>2010s</v>
      </c>
      <c r="E3210" s="1" t="s">
        <v>32</v>
      </c>
      <c r="F3210" s="1" t="s">
        <v>20</v>
      </c>
      <c r="G3210" s="1" t="s">
        <v>3</v>
      </c>
      <c r="H3210" s="1" t="s">
        <v>4</v>
      </c>
      <c r="I3210" s="1" t="s">
        <v>92</v>
      </c>
      <c r="J3210" s="1" t="s">
        <v>2863</v>
      </c>
      <c r="K3210" s="1" t="s">
        <v>5677</v>
      </c>
      <c r="L3210" s="30">
        <v>474</v>
      </c>
      <c r="M3210" s="30">
        <v>2029</v>
      </c>
      <c r="N3210" s="30">
        <v>30</v>
      </c>
      <c r="O3210" s="30">
        <v>916</v>
      </c>
      <c r="P3210" s="27">
        <v>5.9</v>
      </c>
      <c r="Q3210" s="30">
        <v>104</v>
      </c>
      <c r="R3210" s="30">
        <v>108</v>
      </c>
      <c r="S3210" s="9">
        <v>453079</v>
      </c>
      <c r="T3210" s="9">
        <v>7000000</v>
      </c>
      <c r="U3210" s="9">
        <f>IMDB4[[#This Row],[Gross Revenue]]-IMDB4[[#This Row],[Budget]]</f>
        <v>-6546921</v>
      </c>
      <c r="V3210" s="9" t="str">
        <f>IF(IMDB4[[#This Row],[Profit]]&gt;0,"Hit","Flop")</f>
        <v>Flop</v>
      </c>
      <c r="W3210" s="9" t="str" cm="1">
        <f t="array" ref="W3210">_xlfn.IFS(IMDB4[[#This Row],[IMDb Score (1-10)]]&gt;=8,"Excellent",IMDB4[[#This Row],[IMDb Score (1-10)]]&gt;=7,"Good",IMDB4[[#This Row],[IMDb Score (1-10)]]&gt;=5,"Average",TRUE,"Poor")</f>
        <v>Average</v>
      </c>
      <c r="X3210" s="9" t="str">
        <f>IF(IMDB4[[#This Row],[Duration (min)]]&lt;90,"Short",IF(IMDB4[[#This Row],[Duration (min)]]&lt;=120,"Medium", "Long"))</f>
        <v>Medium</v>
      </c>
    </row>
    <row r="3211" spans="1:24" x14ac:dyDescent="0.25">
      <c r="A3211" s="1" t="s">
        <v>2862</v>
      </c>
      <c r="B3211" s="2">
        <v>37076</v>
      </c>
      <c r="C3211" s="30">
        <f>YEAR(IMDB4[[#This Row],[Release Date]])</f>
        <v>2001</v>
      </c>
      <c r="D3211" s="30" t="str">
        <f>FLOOR(IMDB4[[#This Row],[Year]],10)&amp;"s"</f>
        <v>2000s</v>
      </c>
      <c r="E3211" s="1" t="s">
        <v>32</v>
      </c>
      <c r="F3211" s="1" t="s">
        <v>20</v>
      </c>
      <c r="G3211" s="1" t="s">
        <v>3</v>
      </c>
      <c r="H3211" s="1" t="s">
        <v>4</v>
      </c>
      <c r="I3211" s="1" t="s">
        <v>92</v>
      </c>
      <c r="J3211" s="1" t="s">
        <v>2863</v>
      </c>
      <c r="K3211" s="1" t="s">
        <v>909</v>
      </c>
      <c r="L3211" s="30">
        <v>474</v>
      </c>
      <c r="M3211" s="30">
        <v>920</v>
      </c>
      <c r="N3211" s="30">
        <v>436</v>
      </c>
      <c r="O3211" s="30">
        <v>47</v>
      </c>
      <c r="P3211" s="27">
        <v>5.4</v>
      </c>
      <c r="Q3211" s="30">
        <v>9</v>
      </c>
      <c r="R3211" s="30">
        <v>96</v>
      </c>
      <c r="S3211" s="9">
        <v>703</v>
      </c>
      <c r="T3211" s="9">
        <v>1500000</v>
      </c>
      <c r="U3211" s="9">
        <f>IMDB4[[#This Row],[Gross Revenue]]-IMDB4[[#This Row],[Budget]]</f>
        <v>-1499297</v>
      </c>
      <c r="V3211" s="9" t="str">
        <f>IF(IMDB4[[#This Row],[Profit]]&gt;0,"Hit","Flop")</f>
        <v>Flop</v>
      </c>
      <c r="W3211" s="9" t="str" cm="1">
        <f t="array" ref="W3211">_xlfn.IFS(IMDB4[[#This Row],[IMDb Score (1-10)]]&gt;=8,"Excellent",IMDB4[[#This Row],[IMDb Score (1-10)]]&gt;=7,"Good",IMDB4[[#This Row],[IMDb Score (1-10)]]&gt;=5,"Average",TRUE,"Poor")</f>
        <v>Average</v>
      </c>
      <c r="X3211" s="9" t="str">
        <f>IF(IMDB4[[#This Row],[Duration (min)]]&lt;90,"Short",IF(IMDB4[[#This Row],[Duration (min)]]&lt;=120,"Medium", "Long"))</f>
        <v>Medium</v>
      </c>
    </row>
    <row r="3212" spans="1:24" x14ac:dyDescent="0.25">
      <c r="A3212" s="1" t="s">
        <v>5240</v>
      </c>
      <c r="B3212" s="2">
        <v>40154</v>
      </c>
      <c r="C3212" s="30">
        <f>YEAR(IMDB4[[#This Row],[Release Date]])</f>
        <v>2009</v>
      </c>
      <c r="D3212" s="30" t="str">
        <f>FLOOR(IMDB4[[#This Row],[Year]],10)&amp;"s"</f>
        <v>2000s</v>
      </c>
      <c r="E3212" s="1" t="s">
        <v>32</v>
      </c>
      <c r="F3212" s="1" t="s">
        <v>77</v>
      </c>
      <c r="G3212" s="1" t="s">
        <v>3</v>
      </c>
      <c r="H3212" s="1" t="s">
        <v>4</v>
      </c>
      <c r="I3212" s="1" t="s">
        <v>84</v>
      </c>
      <c r="J3212" s="1" t="s">
        <v>5241</v>
      </c>
      <c r="K3212" s="1" t="s">
        <v>2353</v>
      </c>
      <c r="L3212" s="30">
        <v>473</v>
      </c>
      <c r="M3212" s="30">
        <v>1100</v>
      </c>
      <c r="N3212" s="30">
        <v>70</v>
      </c>
      <c r="O3212" s="30">
        <v>0</v>
      </c>
      <c r="P3212" s="27">
        <v>2.7</v>
      </c>
      <c r="Q3212" s="30">
        <v>130</v>
      </c>
      <c r="R3212" s="30">
        <v>100</v>
      </c>
      <c r="S3212" s="9">
        <v>9353573</v>
      </c>
      <c r="T3212" s="9">
        <v>45000000</v>
      </c>
      <c r="U3212" s="9">
        <f>IMDB4[[#This Row],[Gross Revenue]]-IMDB4[[#This Row],[Budget]]</f>
        <v>-35646427</v>
      </c>
      <c r="V3212" s="9" t="str">
        <f>IF(IMDB4[[#This Row],[Profit]]&gt;0,"Hit","Flop")</f>
        <v>Flop</v>
      </c>
      <c r="W3212" s="9" t="str" cm="1">
        <f t="array" ref="W3212">_xlfn.IFS(IMDB4[[#This Row],[IMDb Score (1-10)]]&gt;=8,"Excellent",IMDB4[[#This Row],[IMDb Score (1-10)]]&gt;=7,"Good",IMDB4[[#This Row],[IMDb Score (1-10)]]&gt;=5,"Average",TRUE,"Poor")</f>
        <v>Poor</v>
      </c>
      <c r="X3212" s="9" t="str">
        <f>IF(IMDB4[[#This Row],[Duration (min)]]&lt;90,"Short",IF(IMDB4[[#This Row],[Duration (min)]]&lt;=120,"Medium", "Long"))</f>
        <v>Medium</v>
      </c>
    </row>
    <row r="3213" spans="1:24" x14ac:dyDescent="0.25">
      <c r="A3213" s="1" t="s">
        <v>918</v>
      </c>
      <c r="B3213" s="2">
        <v>33612</v>
      </c>
      <c r="C3213" s="30">
        <f>YEAR(IMDB4[[#This Row],[Release Date]])</f>
        <v>1992</v>
      </c>
      <c r="D3213" s="30" t="str">
        <f>FLOOR(IMDB4[[#This Row],[Year]],10)&amp;"s"</f>
        <v>1990s</v>
      </c>
      <c r="E3213" s="1" t="s">
        <v>32</v>
      </c>
      <c r="F3213" s="1" t="s">
        <v>40</v>
      </c>
      <c r="G3213" s="1" t="s">
        <v>3</v>
      </c>
      <c r="H3213" s="1" t="s">
        <v>4</v>
      </c>
      <c r="I3213" s="1" t="s">
        <v>132</v>
      </c>
      <c r="J3213" s="1" t="s">
        <v>919</v>
      </c>
      <c r="K3213" s="1" t="s">
        <v>606</v>
      </c>
      <c r="L3213" s="30">
        <v>472</v>
      </c>
      <c r="M3213" s="30">
        <v>519</v>
      </c>
      <c r="N3213" s="30">
        <v>323</v>
      </c>
      <c r="O3213" s="30">
        <v>694</v>
      </c>
      <c r="P3213" s="27">
        <v>6</v>
      </c>
      <c r="Q3213" s="30">
        <v>25</v>
      </c>
      <c r="R3213" s="30">
        <v>106</v>
      </c>
      <c r="S3213" s="9">
        <v>45500797</v>
      </c>
      <c r="T3213" s="9">
        <v>40000000</v>
      </c>
      <c r="U3213" s="9">
        <f>IMDB4[[#This Row],[Gross Revenue]]-IMDB4[[#This Row],[Budget]]</f>
        <v>5500797</v>
      </c>
      <c r="V3213" s="9" t="str">
        <f>IF(IMDB4[[#This Row],[Profit]]&gt;0,"Hit","Flop")</f>
        <v>Hit</v>
      </c>
      <c r="W3213" s="9" t="str" cm="1">
        <f t="array" ref="W3213">_xlfn.IFS(IMDB4[[#This Row],[IMDb Score (1-10)]]&gt;=8,"Excellent",IMDB4[[#This Row],[IMDb Score (1-10)]]&gt;=7,"Good",IMDB4[[#This Row],[IMDb Score (1-10)]]&gt;=5,"Average",TRUE,"Poor")</f>
        <v>Average</v>
      </c>
      <c r="X3213" s="9" t="str">
        <f>IF(IMDB4[[#This Row],[Duration (min)]]&lt;90,"Short",IF(IMDB4[[#This Row],[Duration (min)]]&lt;=120,"Medium", "Long"))</f>
        <v>Medium</v>
      </c>
    </row>
    <row r="3214" spans="1:24" x14ac:dyDescent="0.25">
      <c r="A3214" s="1" t="s">
        <v>6878</v>
      </c>
      <c r="B3214" s="2">
        <v>42031</v>
      </c>
      <c r="C3214" s="30">
        <f>YEAR(IMDB4[[#This Row],[Release Date]])</f>
        <v>2015</v>
      </c>
      <c r="D3214" s="30" t="str">
        <f>FLOOR(IMDB4[[#This Row],[Year]],10)&amp;"s"</f>
        <v>2010s</v>
      </c>
      <c r="E3214" s="1" t="s">
        <v>32</v>
      </c>
      <c r="F3214" s="1" t="s">
        <v>77</v>
      </c>
      <c r="G3214" s="1" t="s">
        <v>3</v>
      </c>
      <c r="H3214" s="1" t="s">
        <v>4</v>
      </c>
      <c r="I3214" s="1" t="s">
        <v>132</v>
      </c>
      <c r="J3214" s="1" t="s">
        <v>4793</v>
      </c>
      <c r="K3214" s="1" t="s">
        <v>4469</v>
      </c>
      <c r="L3214" s="30">
        <v>472</v>
      </c>
      <c r="M3214" s="30">
        <v>1679</v>
      </c>
      <c r="N3214" s="30">
        <v>98</v>
      </c>
      <c r="O3214" s="30">
        <v>0</v>
      </c>
      <c r="P3214" s="27">
        <v>5.0999999999999996</v>
      </c>
      <c r="Q3214" s="30">
        <v>155</v>
      </c>
      <c r="R3214" s="30">
        <v>87</v>
      </c>
      <c r="S3214" s="9">
        <v>34507079</v>
      </c>
      <c r="T3214" s="9">
        <v>35000000</v>
      </c>
      <c r="U3214" s="9">
        <f>IMDB4[[#This Row],[Gross Revenue]]-IMDB4[[#This Row],[Budget]]</f>
        <v>-492921</v>
      </c>
      <c r="V3214" s="9" t="str">
        <f>IF(IMDB4[[#This Row],[Profit]]&gt;0,"Hit","Flop")</f>
        <v>Flop</v>
      </c>
      <c r="W3214" s="9" t="str" cm="1">
        <f t="array" ref="W3214">_xlfn.IFS(IMDB4[[#This Row],[IMDb Score (1-10)]]&gt;=8,"Excellent",IMDB4[[#This Row],[IMDb Score (1-10)]]&gt;=7,"Good",IMDB4[[#This Row],[IMDb Score (1-10)]]&gt;=5,"Average",TRUE,"Poor")</f>
        <v>Average</v>
      </c>
      <c r="X3214" s="9" t="str">
        <f>IF(IMDB4[[#This Row],[Duration (min)]]&lt;90,"Short",IF(IMDB4[[#This Row],[Duration (min)]]&lt;=120,"Medium", "Long"))</f>
        <v>Short</v>
      </c>
    </row>
    <row r="3215" spans="1:24" x14ac:dyDescent="0.25">
      <c r="A3215" s="1" t="s">
        <v>4510</v>
      </c>
      <c r="B3215" s="2">
        <v>39059</v>
      </c>
      <c r="C3215" s="30">
        <f>YEAR(IMDB4[[#This Row],[Release Date]])</f>
        <v>2006</v>
      </c>
      <c r="D3215" s="30" t="str">
        <f>FLOOR(IMDB4[[#This Row],[Year]],10)&amp;"s"</f>
        <v>2000s</v>
      </c>
      <c r="E3215" s="1" t="s">
        <v>32</v>
      </c>
      <c r="F3215" s="1" t="s">
        <v>77</v>
      </c>
      <c r="G3215" s="1" t="s">
        <v>3</v>
      </c>
      <c r="H3215" s="1" t="s">
        <v>4</v>
      </c>
      <c r="I3215" s="1" t="s">
        <v>132</v>
      </c>
      <c r="J3215" s="1" t="s">
        <v>4511</v>
      </c>
      <c r="K3215" s="1" t="s">
        <v>4512</v>
      </c>
      <c r="L3215" s="30">
        <v>472</v>
      </c>
      <c r="M3215" s="30">
        <v>1045</v>
      </c>
      <c r="N3215" s="30">
        <v>8</v>
      </c>
      <c r="O3215" s="30">
        <v>0</v>
      </c>
      <c r="P3215" s="27">
        <v>4.7</v>
      </c>
      <c r="Q3215" s="30">
        <v>78</v>
      </c>
      <c r="R3215" s="30">
        <v>92</v>
      </c>
      <c r="S3215" s="9">
        <v>18843314</v>
      </c>
      <c r="T3215" s="9">
        <v>20000000</v>
      </c>
      <c r="U3215" s="9">
        <f>IMDB4[[#This Row],[Gross Revenue]]-IMDB4[[#This Row],[Budget]]</f>
        <v>-1156686</v>
      </c>
      <c r="V3215" s="9" t="str">
        <f>IF(IMDB4[[#This Row],[Profit]]&gt;0,"Hit","Flop")</f>
        <v>Flop</v>
      </c>
      <c r="W3215" s="9" t="str" cm="1">
        <f t="array" ref="W3215">_xlfn.IFS(IMDB4[[#This Row],[IMDb Score (1-10)]]&gt;=8,"Excellent",IMDB4[[#This Row],[IMDb Score (1-10)]]&gt;=7,"Good",IMDB4[[#This Row],[IMDb Score (1-10)]]&gt;=5,"Average",TRUE,"Poor")</f>
        <v>Poor</v>
      </c>
      <c r="X3215" s="9" t="str">
        <f>IF(IMDB4[[#This Row],[Duration (min)]]&lt;90,"Short",IF(IMDB4[[#This Row],[Duration (min)]]&lt;=120,"Medium", "Long"))</f>
        <v>Medium</v>
      </c>
    </row>
    <row r="3216" spans="1:24" x14ac:dyDescent="0.25">
      <c r="A3216" s="1" t="s">
        <v>2574</v>
      </c>
      <c r="B3216" s="2">
        <v>36743</v>
      </c>
      <c r="C3216" s="30">
        <f>YEAR(IMDB4[[#This Row],[Release Date]])</f>
        <v>2000</v>
      </c>
      <c r="D3216" s="30" t="str">
        <f>FLOOR(IMDB4[[#This Row],[Year]],10)&amp;"s"</f>
        <v>2000s</v>
      </c>
      <c r="E3216" s="1" t="s">
        <v>32</v>
      </c>
      <c r="F3216" s="1" t="s">
        <v>20</v>
      </c>
      <c r="G3216" s="1" t="s">
        <v>3</v>
      </c>
      <c r="H3216" s="1" t="s">
        <v>4</v>
      </c>
      <c r="I3216" s="1" t="s">
        <v>92</v>
      </c>
      <c r="J3216" s="1" t="s">
        <v>2575</v>
      </c>
      <c r="K3216" s="1" t="s">
        <v>2576</v>
      </c>
      <c r="L3216" s="30">
        <v>472</v>
      </c>
      <c r="M3216" s="30">
        <v>858</v>
      </c>
      <c r="N3216" s="30">
        <v>0</v>
      </c>
      <c r="O3216" s="30">
        <v>131</v>
      </c>
      <c r="P3216" s="27">
        <v>4.4000000000000004</v>
      </c>
      <c r="Q3216" s="30">
        <v>48</v>
      </c>
      <c r="R3216" s="30">
        <v>82</v>
      </c>
      <c r="S3216" s="9">
        <v>4142507</v>
      </c>
      <c r="T3216" s="9">
        <v>3000000</v>
      </c>
      <c r="U3216" s="9">
        <f>IMDB4[[#This Row],[Gross Revenue]]-IMDB4[[#This Row],[Budget]]</f>
        <v>1142507</v>
      </c>
      <c r="V3216" s="9" t="str">
        <f>IF(IMDB4[[#This Row],[Profit]]&gt;0,"Hit","Flop")</f>
        <v>Hit</v>
      </c>
      <c r="W3216" s="9" t="str" cm="1">
        <f t="array" ref="W3216">_xlfn.IFS(IMDB4[[#This Row],[IMDb Score (1-10)]]&gt;=8,"Excellent",IMDB4[[#This Row],[IMDb Score (1-10)]]&gt;=7,"Good",IMDB4[[#This Row],[IMDb Score (1-10)]]&gt;=5,"Average",TRUE,"Poor")</f>
        <v>Poor</v>
      </c>
      <c r="X3216" s="9" t="str">
        <f>IF(IMDB4[[#This Row],[Duration (min)]]&lt;90,"Short",IF(IMDB4[[#This Row],[Duration (min)]]&lt;=120,"Medium", "Long"))</f>
        <v>Short</v>
      </c>
    </row>
    <row r="3217" spans="1:24" x14ac:dyDescent="0.25">
      <c r="A3217" s="1" t="s">
        <v>5916</v>
      </c>
      <c r="B3217" s="2">
        <v>40903</v>
      </c>
      <c r="C3217" s="30">
        <f>YEAR(IMDB4[[#This Row],[Release Date]])</f>
        <v>2011</v>
      </c>
      <c r="D3217" s="30" t="str">
        <f>FLOOR(IMDB4[[#This Row],[Year]],10)&amp;"s"</f>
        <v>2010s</v>
      </c>
      <c r="E3217" s="1" t="s">
        <v>32</v>
      </c>
      <c r="F3217" s="1" t="s">
        <v>77</v>
      </c>
      <c r="G3217" s="1" t="s">
        <v>3</v>
      </c>
      <c r="H3217" s="1" t="s">
        <v>4</v>
      </c>
      <c r="I3217" s="1" t="s">
        <v>92</v>
      </c>
      <c r="J3217" s="1" t="s">
        <v>4793</v>
      </c>
      <c r="K3217" s="1" t="s">
        <v>5917</v>
      </c>
      <c r="L3217" s="30">
        <v>472</v>
      </c>
      <c r="M3217" s="30">
        <v>561</v>
      </c>
      <c r="N3217" s="30">
        <v>3</v>
      </c>
      <c r="O3217" s="30">
        <v>1000</v>
      </c>
      <c r="P3217" s="27">
        <v>5.3</v>
      </c>
      <c r="Q3217" s="30">
        <v>48</v>
      </c>
      <c r="R3217" s="30">
        <v>96</v>
      </c>
      <c r="S3217" s="9">
        <v>27445</v>
      </c>
      <c r="T3217" s="9">
        <v>9000000</v>
      </c>
      <c r="U3217" s="9">
        <f>IMDB4[[#This Row],[Gross Revenue]]-IMDB4[[#This Row],[Budget]]</f>
        <v>-8972555</v>
      </c>
      <c r="V3217" s="9" t="str">
        <f>IF(IMDB4[[#This Row],[Profit]]&gt;0,"Hit","Flop")</f>
        <v>Flop</v>
      </c>
      <c r="W3217" s="9" t="str" cm="1">
        <f t="array" ref="W3217">_xlfn.IFS(IMDB4[[#This Row],[IMDb Score (1-10)]]&gt;=8,"Excellent",IMDB4[[#This Row],[IMDb Score (1-10)]]&gt;=7,"Good",IMDB4[[#This Row],[IMDb Score (1-10)]]&gt;=5,"Average",TRUE,"Poor")</f>
        <v>Average</v>
      </c>
      <c r="X3217" s="9" t="str">
        <f>IF(IMDB4[[#This Row],[Duration (min)]]&lt;90,"Short",IF(IMDB4[[#This Row],[Duration (min)]]&lt;=120,"Medium", "Long"))</f>
        <v>Medium</v>
      </c>
    </row>
    <row r="3218" spans="1:24" x14ac:dyDescent="0.25">
      <c r="A3218" s="1" t="s">
        <v>4792</v>
      </c>
      <c r="B3218" s="2">
        <v>39316</v>
      </c>
      <c r="C3218" s="30">
        <f>YEAR(IMDB4[[#This Row],[Release Date]])</f>
        <v>2007</v>
      </c>
      <c r="D3218" s="30" t="str">
        <f>FLOOR(IMDB4[[#This Row],[Year]],10)&amp;"s"</f>
        <v>2000s</v>
      </c>
      <c r="E3218" s="1" t="s">
        <v>32</v>
      </c>
      <c r="F3218" s="1" t="s">
        <v>20</v>
      </c>
      <c r="G3218" s="1" t="s">
        <v>3</v>
      </c>
      <c r="H3218" s="1" t="s">
        <v>4</v>
      </c>
      <c r="I3218" s="1" t="s">
        <v>132</v>
      </c>
      <c r="J3218" s="1" t="s">
        <v>4793</v>
      </c>
      <c r="K3218" s="1" t="s">
        <v>4794</v>
      </c>
      <c r="L3218" s="30">
        <v>472</v>
      </c>
      <c r="M3218" s="30">
        <v>1047</v>
      </c>
      <c r="N3218" s="30">
        <v>0</v>
      </c>
      <c r="O3218" s="30">
        <v>339</v>
      </c>
      <c r="P3218" s="27">
        <v>6.5</v>
      </c>
      <c r="Q3218" s="30">
        <v>28</v>
      </c>
      <c r="R3218" s="30">
        <v>91</v>
      </c>
      <c r="S3218" s="9">
        <v>12055</v>
      </c>
      <c r="T3218" s="9">
        <v>500000</v>
      </c>
      <c r="U3218" s="9">
        <f>IMDB4[[#This Row],[Gross Revenue]]-IMDB4[[#This Row],[Budget]]</f>
        <v>-487945</v>
      </c>
      <c r="V3218" s="9" t="str">
        <f>IF(IMDB4[[#This Row],[Profit]]&gt;0,"Hit","Flop")</f>
        <v>Flop</v>
      </c>
      <c r="W3218" s="9" t="str" cm="1">
        <f t="array" ref="W3218">_xlfn.IFS(IMDB4[[#This Row],[IMDb Score (1-10)]]&gt;=8,"Excellent",IMDB4[[#This Row],[IMDb Score (1-10)]]&gt;=7,"Good",IMDB4[[#This Row],[IMDb Score (1-10)]]&gt;=5,"Average",TRUE,"Poor")</f>
        <v>Average</v>
      </c>
      <c r="X3218" s="9" t="str">
        <f>IF(IMDB4[[#This Row],[Duration (min)]]&lt;90,"Short",IF(IMDB4[[#This Row],[Duration (min)]]&lt;=120,"Medium", "Long"))</f>
        <v>Medium</v>
      </c>
    </row>
    <row r="3219" spans="1:24" x14ac:dyDescent="0.25">
      <c r="A3219" s="1" t="s">
        <v>2052</v>
      </c>
      <c r="B3219" s="2">
        <v>36362</v>
      </c>
      <c r="C3219" s="30">
        <f>YEAR(IMDB4[[#This Row],[Release Date]])</f>
        <v>1999</v>
      </c>
      <c r="D3219" s="30" t="str">
        <f>FLOOR(IMDB4[[#This Row],[Year]],10)&amp;"s"</f>
        <v>1990s</v>
      </c>
      <c r="E3219" s="1" t="s">
        <v>32</v>
      </c>
      <c r="F3219" s="1" t="s">
        <v>9</v>
      </c>
      <c r="G3219" s="1" t="s">
        <v>3</v>
      </c>
      <c r="H3219" s="1" t="s">
        <v>338</v>
      </c>
      <c r="I3219" s="1" t="s">
        <v>92</v>
      </c>
      <c r="J3219" s="1" t="s">
        <v>2053</v>
      </c>
      <c r="K3219" s="1" t="s">
        <v>2054</v>
      </c>
      <c r="L3219" s="30">
        <v>471</v>
      </c>
      <c r="M3219" s="30">
        <v>1069</v>
      </c>
      <c r="N3219" s="30">
        <v>11</v>
      </c>
      <c r="O3219" s="30">
        <v>327</v>
      </c>
      <c r="P3219" s="27">
        <v>4.9000000000000004</v>
      </c>
      <c r="Q3219" s="30">
        <v>88</v>
      </c>
      <c r="R3219" s="30">
        <v>109</v>
      </c>
      <c r="S3219" s="9">
        <v>16459004</v>
      </c>
      <c r="T3219" s="9">
        <v>15000000</v>
      </c>
      <c r="U3219" s="9">
        <f>IMDB4[[#This Row],[Gross Revenue]]-IMDB4[[#This Row],[Budget]]</f>
        <v>1459004</v>
      </c>
      <c r="V3219" s="9" t="str">
        <f>IF(IMDB4[[#This Row],[Profit]]&gt;0,"Hit","Flop")</f>
        <v>Hit</v>
      </c>
      <c r="W3219" s="9" t="str" cm="1">
        <f t="array" ref="W3219">_xlfn.IFS(IMDB4[[#This Row],[IMDb Score (1-10)]]&gt;=8,"Excellent",IMDB4[[#This Row],[IMDb Score (1-10)]]&gt;=7,"Good",IMDB4[[#This Row],[IMDb Score (1-10)]]&gt;=5,"Average",TRUE,"Poor")</f>
        <v>Poor</v>
      </c>
      <c r="X3219" s="9" t="str">
        <f>IF(IMDB4[[#This Row],[Duration (min)]]&lt;90,"Short",IF(IMDB4[[#This Row],[Duration (min)]]&lt;=120,"Medium", "Long"))</f>
        <v>Medium</v>
      </c>
    </row>
    <row r="3220" spans="1:24" x14ac:dyDescent="0.25">
      <c r="A3220" s="1" t="s">
        <v>6151</v>
      </c>
      <c r="B3220" s="2">
        <v>40931</v>
      </c>
      <c r="C3220" s="30">
        <f>YEAR(IMDB4[[#This Row],[Release Date]])</f>
        <v>2012</v>
      </c>
      <c r="D3220" s="30" t="str">
        <f>FLOOR(IMDB4[[#This Row],[Year]],10)&amp;"s"</f>
        <v>2010s</v>
      </c>
      <c r="E3220" s="1" t="s">
        <v>32</v>
      </c>
      <c r="F3220" s="1" t="s">
        <v>91</v>
      </c>
      <c r="G3220" s="1" t="s">
        <v>3</v>
      </c>
      <c r="H3220" s="1" t="s">
        <v>161</v>
      </c>
      <c r="I3220" s="1" t="s">
        <v>5</v>
      </c>
      <c r="J3220" s="1" t="s">
        <v>6152</v>
      </c>
      <c r="K3220" s="1" t="s">
        <v>6153</v>
      </c>
      <c r="L3220" s="30">
        <v>470</v>
      </c>
      <c r="M3220" s="30">
        <v>1233</v>
      </c>
      <c r="N3220" s="30">
        <v>33</v>
      </c>
      <c r="O3220" s="30">
        <v>0</v>
      </c>
      <c r="P3220" s="27">
        <v>6.1</v>
      </c>
      <c r="Q3220" s="30">
        <v>279</v>
      </c>
      <c r="R3220" s="30">
        <v>89</v>
      </c>
      <c r="S3220" s="9">
        <v>12843</v>
      </c>
      <c r="T3220" s="9">
        <v>6000000</v>
      </c>
      <c r="U3220" s="9">
        <f>IMDB4[[#This Row],[Gross Revenue]]-IMDB4[[#This Row],[Budget]]</f>
        <v>-5987157</v>
      </c>
      <c r="V3220" s="9" t="str">
        <f>IF(IMDB4[[#This Row],[Profit]]&gt;0,"Hit","Flop")</f>
        <v>Flop</v>
      </c>
      <c r="W3220" s="9" t="str" cm="1">
        <f t="array" ref="W3220">_xlfn.IFS(IMDB4[[#This Row],[IMDb Score (1-10)]]&gt;=8,"Excellent",IMDB4[[#This Row],[IMDb Score (1-10)]]&gt;=7,"Good",IMDB4[[#This Row],[IMDb Score (1-10)]]&gt;=5,"Average",TRUE,"Poor")</f>
        <v>Average</v>
      </c>
      <c r="X3220" s="9" t="str">
        <f>IF(IMDB4[[#This Row],[Duration (min)]]&lt;90,"Short",IF(IMDB4[[#This Row],[Duration (min)]]&lt;=120,"Medium", "Long"))</f>
        <v>Short</v>
      </c>
    </row>
    <row r="3221" spans="1:24" x14ac:dyDescent="0.25">
      <c r="A3221" s="1" t="s">
        <v>48</v>
      </c>
      <c r="B3221" s="2">
        <v>16960</v>
      </c>
      <c r="C3221" s="30">
        <f>YEAR(IMDB4[[#This Row],[Release Date]])</f>
        <v>1946</v>
      </c>
      <c r="D3221" s="30" t="str">
        <f>FLOOR(IMDB4[[#This Row],[Year]],10)&amp;"s"</f>
        <v>1940s</v>
      </c>
      <c r="E3221" s="1" t="s">
        <v>32</v>
      </c>
      <c r="F3221" s="1" t="s">
        <v>9</v>
      </c>
      <c r="G3221" s="1" t="s">
        <v>3</v>
      </c>
      <c r="H3221" s="1" t="s">
        <v>4</v>
      </c>
      <c r="I3221" s="1" t="s">
        <v>21</v>
      </c>
      <c r="J3221" s="1" t="s">
        <v>49</v>
      </c>
      <c r="K3221" s="1" t="s">
        <v>50</v>
      </c>
      <c r="L3221" s="30">
        <v>469</v>
      </c>
      <c r="M3221" s="30">
        <v>2037</v>
      </c>
      <c r="N3221" s="30">
        <v>54</v>
      </c>
      <c r="O3221" s="30">
        <v>403</v>
      </c>
      <c r="P3221" s="27">
        <v>6.9</v>
      </c>
      <c r="Q3221" s="30">
        <v>32</v>
      </c>
      <c r="R3221" s="30">
        <v>144</v>
      </c>
      <c r="S3221" s="9">
        <v>20400000</v>
      </c>
      <c r="T3221" s="9">
        <v>8000000</v>
      </c>
      <c r="U3221" s="9">
        <f>IMDB4[[#This Row],[Gross Revenue]]-IMDB4[[#This Row],[Budget]]</f>
        <v>12400000</v>
      </c>
      <c r="V3221" s="9" t="str">
        <f>IF(IMDB4[[#This Row],[Profit]]&gt;0,"Hit","Flop")</f>
        <v>Hit</v>
      </c>
      <c r="W3221" s="9" t="str" cm="1">
        <f t="array" ref="W3221">_xlfn.IFS(IMDB4[[#This Row],[IMDb Score (1-10)]]&gt;=8,"Excellent",IMDB4[[#This Row],[IMDb Score (1-10)]]&gt;=7,"Good",IMDB4[[#This Row],[IMDb Score (1-10)]]&gt;=5,"Average",TRUE,"Poor")</f>
        <v>Average</v>
      </c>
      <c r="X3221" s="9" t="str">
        <f>IF(IMDB4[[#This Row],[Duration (min)]]&lt;90,"Short",IF(IMDB4[[#This Row],[Duration (min)]]&lt;=120,"Medium", "Long"))</f>
        <v>Long</v>
      </c>
    </row>
    <row r="3222" spans="1:24" x14ac:dyDescent="0.25">
      <c r="A3222" s="1" t="s">
        <v>174</v>
      </c>
      <c r="B3222" s="2">
        <v>25742</v>
      </c>
      <c r="C3222" s="30">
        <f>YEAR(IMDB4[[#This Row],[Release Date]])</f>
        <v>1970</v>
      </c>
      <c r="D3222" s="30" t="str">
        <f>FLOOR(IMDB4[[#This Row],[Year]],10)&amp;"s"</f>
        <v>1970s</v>
      </c>
      <c r="E3222" s="1" t="s">
        <v>32</v>
      </c>
      <c r="F3222" s="1" t="s">
        <v>77</v>
      </c>
      <c r="G3222" s="1" t="s">
        <v>3</v>
      </c>
      <c r="H3222" s="1" t="s">
        <v>79</v>
      </c>
      <c r="I3222" s="1" t="s">
        <v>28</v>
      </c>
      <c r="J3222" s="1" t="s">
        <v>49</v>
      </c>
      <c r="K3222" s="1" t="s">
        <v>175</v>
      </c>
      <c r="L3222" s="30">
        <v>469</v>
      </c>
      <c r="M3222" s="30">
        <v>1548</v>
      </c>
      <c r="N3222" s="30">
        <v>130</v>
      </c>
      <c r="O3222" s="30">
        <v>0</v>
      </c>
      <c r="P3222" s="27">
        <v>7.5</v>
      </c>
      <c r="Q3222" s="30">
        <v>79</v>
      </c>
      <c r="R3222" s="30">
        <v>160</v>
      </c>
      <c r="S3222" s="9">
        <v>14500000</v>
      </c>
      <c r="T3222" s="9">
        <v>25000000</v>
      </c>
      <c r="U3222" s="9">
        <f>IMDB4[[#This Row],[Gross Revenue]]-IMDB4[[#This Row],[Budget]]</f>
        <v>-10500000</v>
      </c>
      <c r="V3222" s="9" t="str">
        <f>IF(IMDB4[[#This Row],[Profit]]&gt;0,"Hit","Flop")</f>
        <v>Flop</v>
      </c>
      <c r="W3222" s="9" t="str" cm="1">
        <f t="array" ref="W3222">_xlfn.IFS(IMDB4[[#This Row],[IMDb Score (1-10)]]&gt;=8,"Excellent",IMDB4[[#This Row],[IMDb Score (1-10)]]&gt;=7,"Good",IMDB4[[#This Row],[IMDb Score (1-10)]]&gt;=5,"Average",TRUE,"Poor")</f>
        <v>Good</v>
      </c>
      <c r="X3222" s="9" t="str">
        <f>IF(IMDB4[[#This Row],[Duration (min)]]&lt;90,"Short",IF(IMDB4[[#This Row],[Duration (min)]]&lt;=120,"Medium", "Long"))</f>
        <v>Long</v>
      </c>
    </row>
    <row r="3223" spans="1:24" x14ac:dyDescent="0.25">
      <c r="A3223" s="1" t="s">
        <v>5181</v>
      </c>
      <c r="B3223" s="2">
        <v>40089</v>
      </c>
      <c r="C3223" s="30">
        <f>YEAR(IMDB4[[#This Row],[Release Date]])</f>
        <v>2009</v>
      </c>
      <c r="D3223" s="30" t="str">
        <f>FLOOR(IMDB4[[#This Row],[Year]],10)&amp;"s"</f>
        <v>2000s</v>
      </c>
      <c r="E3223" s="1" t="s">
        <v>32</v>
      </c>
      <c r="F3223" s="1" t="s">
        <v>20</v>
      </c>
      <c r="G3223" s="1" t="s">
        <v>3</v>
      </c>
      <c r="H3223" s="1" t="s">
        <v>4</v>
      </c>
      <c r="I3223" s="1" t="s">
        <v>92</v>
      </c>
      <c r="J3223" s="1" t="s">
        <v>5182</v>
      </c>
      <c r="K3223" s="1" t="s">
        <v>4263</v>
      </c>
      <c r="L3223" s="30">
        <v>468</v>
      </c>
      <c r="M3223" s="30">
        <v>2134</v>
      </c>
      <c r="N3223" s="30">
        <v>119</v>
      </c>
      <c r="O3223" s="30">
        <v>0</v>
      </c>
      <c r="P3223" s="27">
        <v>5.8</v>
      </c>
      <c r="Q3223" s="30">
        <v>288</v>
      </c>
      <c r="R3223" s="30">
        <v>81</v>
      </c>
      <c r="S3223" s="9">
        <v>59992760</v>
      </c>
      <c r="T3223" s="9">
        <v>42000000</v>
      </c>
      <c r="U3223" s="9">
        <f>IMDB4[[#This Row],[Gross Revenue]]-IMDB4[[#This Row],[Budget]]</f>
        <v>17992760</v>
      </c>
      <c r="V3223" s="9" t="str">
        <f>IF(IMDB4[[#This Row],[Profit]]&gt;0,"Hit","Flop")</f>
        <v>Hit</v>
      </c>
      <c r="W3223" s="9" t="str" cm="1">
        <f t="array" ref="W3223">_xlfn.IFS(IMDB4[[#This Row],[IMDb Score (1-10)]]&gt;=8,"Excellent",IMDB4[[#This Row],[IMDb Score (1-10)]]&gt;=7,"Good",IMDB4[[#This Row],[IMDb Score (1-10)]]&gt;=5,"Average",TRUE,"Poor")</f>
        <v>Average</v>
      </c>
      <c r="X3223" s="9" t="str">
        <f>IF(IMDB4[[#This Row],[Duration (min)]]&lt;90,"Short",IF(IMDB4[[#This Row],[Duration (min)]]&lt;=120,"Medium", "Long"))</f>
        <v>Short</v>
      </c>
    </row>
    <row r="3224" spans="1:24" x14ac:dyDescent="0.25">
      <c r="A3224" s="1" t="s">
        <v>588</v>
      </c>
      <c r="B3224" s="2">
        <v>31888</v>
      </c>
      <c r="C3224" s="30">
        <f>YEAR(IMDB4[[#This Row],[Release Date]])</f>
        <v>1987</v>
      </c>
      <c r="D3224" s="30" t="str">
        <f>FLOOR(IMDB4[[#This Row],[Year]],10)&amp;"s"</f>
        <v>1980s</v>
      </c>
      <c r="E3224" s="1" t="s">
        <v>32</v>
      </c>
      <c r="F3224" s="1" t="s">
        <v>20</v>
      </c>
      <c r="G3224" s="1" t="s">
        <v>3</v>
      </c>
      <c r="H3224" s="1" t="s">
        <v>4</v>
      </c>
      <c r="I3224" s="1" t="s">
        <v>92</v>
      </c>
      <c r="J3224" s="1" t="s">
        <v>589</v>
      </c>
      <c r="K3224" s="1" t="s">
        <v>589</v>
      </c>
      <c r="L3224" s="30">
        <v>467</v>
      </c>
      <c r="M3224" s="30">
        <v>1431</v>
      </c>
      <c r="N3224" s="30">
        <v>467</v>
      </c>
      <c r="O3224" s="30">
        <v>471</v>
      </c>
      <c r="P3224" s="27">
        <v>7</v>
      </c>
      <c r="Q3224" s="30">
        <v>21</v>
      </c>
      <c r="R3224" s="30">
        <v>81</v>
      </c>
      <c r="S3224" s="9">
        <v>5228617</v>
      </c>
      <c r="T3224" s="9">
        <v>100000</v>
      </c>
      <c r="U3224" s="9">
        <f>IMDB4[[#This Row],[Gross Revenue]]-IMDB4[[#This Row],[Budget]]</f>
        <v>5128617</v>
      </c>
      <c r="V3224" s="9" t="str">
        <f>IF(IMDB4[[#This Row],[Profit]]&gt;0,"Hit","Flop")</f>
        <v>Hit</v>
      </c>
      <c r="W3224" s="9" t="str" cm="1">
        <f t="array" ref="W3224">_xlfn.IFS(IMDB4[[#This Row],[IMDb Score (1-10)]]&gt;=8,"Excellent",IMDB4[[#This Row],[IMDb Score (1-10)]]&gt;=7,"Good",IMDB4[[#This Row],[IMDb Score (1-10)]]&gt;=5,"Average",TRUE,"Poor")</f>
        <v>Good</v>
      </c>
      <c r="X3224" s="9" t="str">
        <f>IF(IMDB4[[#This Row],[Duration (min)]]&lt;90,"Short",IF(IMDB4[[#This Row],[Duration (min)]]&lt;=120,"Medium", "Long"))</f>
        <v>Short</v>
      </c>
    </row>
    <row r="3225" spans="1:24" x14ac:dyDescent="0.25">
      <c r="A3225" s="1" t="s">
        <v>6220</v>
      </c>
      <c r="B3225" s="2">
        <v>41047</v>
      </c>
      <c r="C3225" s="30">
        <f>YEAR(IMDB4[[#This Row],[Release Date]])</f>
        <v>2012</v>
      </c>
      <c r="D3225" s="30" t="str">
        <f>FLOOR(IMDB4[[#This Row],[Year]],10)&amp;"s"</f>
        <v>2010s</v>
      </c>
      <c r="E3225" s="1" t="s">
        <v>32</v>
      </c>
      <c r="F3225" s="1" t="s">
        <v>91</v>
      </c>
      <c r="G3225" s="1" t="s">
        <v>3</v>
      </c>
      <c r="H3225" s="1" t="s">
        <v>4</v>
      </c>
      <c r="I3225" s="1" t="s">
        <v>132</v>
      </c>
      <c r="J3225" s="1" t="s">
        <v>6221</v>
      </c>
      <c r="K3225" s="1" t="s">
        <v>6222</v>
      </c>
      <c r="L3225" s="30">
        <v>465</v>
      </c>
      <c r="M3225" s="30">
        <v>730</v>
      </c>
      <c r="N3225" s="30">
        <v>57</v>
      </c>
      <c r="O3225" s="30">
        <v>0</v>
      </c>
      <c r="P3225" s="27">
        <v>4.0999999999999996</v>
      </c>
      <c r="Q3225" s="30">
        <v>145</v>
      </c>
      <c r="R3225" s="30">
        <v>83</v>
      </c>
      <c r="S3225" s="9">
        <v>4930798</v>
      </c>
      <c r="T3225" s="9">
        <v>17000000</v>
      </c>
      <c r="U3225" s="9">
        <f>IMDB4[[#This Row],[Gross Revenue]]-IMDB4[[#This Row],[Budget]]</f>
        <v>-12069202</v>
      </c>
      <c r="V3225" s="9" t="str">
        <f>IF(IMDB4[[#This Row],[Profit]]&gt;0,"Hit","Flop")</f>
        <v>Flop</v>
      </c>
      <c r="W3225" s="9" t="str" cm="1">
        <f t="array" ref="W3225">_xlfn.IFS(IMDB4[[#This Row],[IMDb Score (1-10)]]&gt;=8,"Excellent",IMDB4[[#This Row],[IMDb Score (1-10)]]&gt;=7,"Good",IMDB4[[#This Row],[IMDb Score (1-10)]]&gt;=5,"Average",TRUE,"Poor")</f>
        <v>Poor</v>
      </c>
      <c r="X3225" s="9" t="str">
        <f>IF(IMDB4[[#This Row],[Duration (min)]]&lt;90,"Short",IF(IMDB4[[#This Row],[Duration (min)]]&lt;=120,"Medium", "Long"))</f>
        <v>Short</v>
      </c>
    </row>
    <row r="3226" spans="1:24" x14ac:dyDescent="0.25">
      <c r="A3226" s="1" t="s">
        <v>1566</v>
      </c>
      <c r="B3226" s="2">
        <v>35583</v>
      </c>
      <c r="C3226" s="30">
        <f>YEAR(IMDB4[[#This Row],[Release Date]])</f>
        <v>1997</v>
      </c>
      <c r="D3226" s="30" t="str">
        <f>FLOOR(IMDB4[[#This Row],[Year]],10)&amp;"s"</f>
        <v>1990s</v>
      </c>
      <c r="E3226" s="1" t="s">
        <v>32</v>
      </c>
      <c r="F3226" s="1" t="s">
        <v>20</v>
      </c>
      <c r="G3226" s="1" t="s">
        <v>3</v>
      </c>
      <c r="H3226" s="1" t="s">
        <v>4</v>
      </c>
      <c r="I3226" s="1" t="s">
        <v>92</v>
      </c>
      <c r="J3226" s="1" t="s">
        <v>1567</v>
      </c>
      <c r="K3226" s="1" t="s">
        <v>1568</v>
      </c>
      <c r="L3226" s="30">
        <v>465</v>
      </c>
      <c r="M3226" s="30">
        <v>714</v>
      </c>
      <c r="N3226" s="30">
        <v>21</v>
      </c>
      <c r="O3226" s="30">
        <v>161</v>
      </c>
      <c r="P3226" s="27">
        <v>6.5</v>
      </c>
      <c r="Q3226" s="30">
        <v>25</v>
      </c>
      <c r="R3226" s="30">
        <v>84</v>
      </c>
      <c r="S3226" s="9">
        <v>2301777</v>
      </c>
      <c r="T3226" s="9">
        <v>650000</v>
      </c>
      <c r="U3226" s="9">
        <f>IMDB4[[#This Row],[Gross Revenue]]-IMDB4[[#This Row],[Budget]]</f>
        <v>1651777</v>
      </c>
      <c r="V3226" s="9" t="str">
        <f>IF(IMDB4[[#This Row],[Profit]]&gt;0,"Hit","Flop")</f>
        <v>Hit</v>
      </c>
      <c r="W3226" s="9" t="str" cm="1">
        <f t="array" ref="W3226">_xlfn.IFS(IMDB4[[#This Row],[IMDb Score (1-10)]]&gt;=8,"Excellent",IMDB4[[#This Row],[IMDb Score (1-10)]]&gt;=7,"Good",IMDB4[[#This Row],[IMDb Score (1-10)]]&gt;=5,"Average",TRUE,"Poor")</f>
        <v>Average</v>
      </c>
      <c r="X3226" s="9" t="str">
        <f>IF(IMDB4[[#This Row],[Duration (min)]]&lt;90,"Short",IF(IMDB4[[#This Row],[Duration (min)]]&lt;=120,"Medium", "Long"))</f>
        <v>Short</v>
      </c>
    </row>
    <row r="3227" spans="1:24" x14ac:dyDescent="0.25">
      <c r="A3227" s="1" t="s">
        <v>4773</v>
      </c>
      <c r="B3227" s="2">
        <v>39381</v>
      </c>
      <c r="C3227" s="30">
        <f>YEAR(IMDB4[[#This Row],[Release Date]])</f>
        <v>2007</v>
      </c>
      <c r="D3227" s="30" t="str">
        <f>FLOOR(IMDB4[[#This Row],[Year]],10)&amp;"s"</f>
        <v>2000s</v>
      </c>
      <c r="E3227" s="1" t="s">
        <v>32</v>
      </c>
      <c r="F3227" s="1" t="s">
        <v>20</v>
      </c>
      <c r="G3227" s="1" t="s">
        <v>3</v>
      </c>
      <c r="H3227" s="1" t="s">
        <v>4</v>
      </c>
      <c r="I3227" s="1" t="s">
        <v>92</v>
      </c>
      <c r="J3227" s="1" t="s">
        <v>4774</v>
      </c>
      <c r="K3227" s="1" t="s">
        <v>2733</v>
      </c>
      <c r="L3227" s="30">
        <v>465</v>
      </c>
      <c r="M3227" s="30">
        <v>897</v>
      </c>
      <c r="N3227" s="30">
        <v>0</v>
      </c>
      <c r="O3227" s="30">
        <v>337</v>
      </c>
      <c r="P3227" s="27">
        <v>7.3</v>
      </c>
      <c r="Q3227" s="30">
        <v>73</v>
      </c>
      <c r="R3227" s="30">
        <v>88</v>
      </c>
      <c r="S3227" s="9">
        <v>442638</v>
      </c>
      <c r="T3227" s="9">
        <v>850000</v>
      </c>
      <c r="U3227" s="9">
        <f>IMDB4[[#This Row],[Gross Revenue]]-IMDB4[[#This Row],[Budget]]</f>
        <v>-407362</v>
      </c>
      <c r="V3227" s="9" t="str">
        <f>IF(IMDB4[[#This Row],[Profit]]&gt;0,"Hit","Flop")</f>
        <v>Flop</v>
      </c>
      <c r="W3227" s="9" t="str" cm="1">
        <f t="array" ref="W3227">_xlfn.IFS(IMDB4[[#This Row],[IMDb Score (1-10)]]&gt;=8,"Excellent",IMDB4[[#This Row],[IMDb Score (1-10)]]&gt;=7,"Good",IMDB4[[#This Row],[IMDb Score (1-10)]]&gt;=5,"Average",TRUE,"Poor")</f>
        <v>Good</v>
      </c>
      <c r="X3227" s="9" t="str">
        <f>IF(IMDB4[[#This Row],[Duration (min)]]&lt;90,"Short",IF(IMDB4[[#This Row],[Duration (min)]]&lt;=120,"Medium", "Long"))</f>
        <v>Short</v>
      </c>
    </row>
    <row r="3228" spans="1:24" x14ac:dyDescent="0.25">
      <c r="A3228" s="1" t="s">
        <v>5331</v>
      </c>
      <c r="B3228" s="2">
        <v>40119</v>
      </c>
      <c r="C3228" s="30">
        <f>YEAR(IMDB4[[#This Row],[Release Date]])</f>
        <v>2009</v>
      </c>
      <c r="D3228" s="30" t="str">
        <f>FLOOR(IMDB4[[#This Row],[Year]],10)&amp;"s"</f>
        <v>2000s</v>
      </c>
      <c r="E3228" s="1" t="s">
        <v>32</v>
      </c>
      <c r="F3228" s="1" t="s">
        <v>20</v>
      </c>
      <c r="G3228" s="1" t="s">
        <v>2356</v>
      </c>
      <c r="H3228" s="1" t="s">
        <v>2357</v>
      </c>
      <c r="I3228" s="21" t="s">
        <v>5</v>
      </c>
      <c r="J3228" s="1" t="s">
        <v>5332</v>
      </c>
      <c r="K3228" s="1" t="s">
        <v>5333</v>
      </c>
      <c r="L3228" s="30">
        <v>464</v>
      </c>
      <c r="M3228" s="30">
        <v>1045</v>
      </c>
      <c r="N3228" s="30">
        <v>12</v>
      </c>
      <c r="O3228" s="30">
        <v>504</v>
      </c>
      <c r="P3228" s="27">
        <v>7.2</v>
      </c>
      <c r="Q3228" s="30">
        <v>12</v>
      </c>
      <c r="R3228" s="30">
        <v>133</v>
      </c>
      <c r="S3228" s="9">
        <v>199228</v>
      </c>
      <c r="T3228" s="9">
        <v>150000000</v>
      </c>
      <c r="U3228" s="9">
        <f>IMDB4[[#This Row],[Gross Revenue]]-IMDB4[[#This Row],[Budget]]</f>
        <v>-149800772</v>
      </c>
      <c r="V3228" s="9" t="str">
        <f>IF(IMDB4[[#This Row],[Profit]]&gt;0,"Hit","Flop")</f>
        <v>Flop</v>
      </c>
      <c r="W3228" s="9" t="str" cm="1">
        <f t="array" ref="W3228">_xlfn.IFS(IMDB4[[#This Row],[IMDb Score (1-10)]]&gt;=8,"Excellent",IMDB4[[#This Row],[IMDb Score (1-10)]]&gt;=7,"Good",IMDB4[[#This Row],[IMDb Score (1-10)]]&gt;=5,"Average",TRUE,"Poor")</f>
        <v>Good</v>
      </c>
      <c r="X3228" s="9" t="str">
        <f>IF(IMDB4[[#This Row],[Duration (min)]]&lt;90,"Short",IF(IMDB4[[#This Row],[Duration (min)]]&lt;=120,"Medium", "Long"))</f>
        <v>Long</v>
      </c>
    </row>
    <row r="3229" spans="1:24" x14ac:dyDescent="0.25">
      <c r="A3229" s="1" t="s">
        <v>5689</v>
      </c>
      <c r="B3229" s="2">
        <v>40497</v>
      </c>
      <c r="C3229" s="30">
        <f>YEAR(IMDB4[[#This Row],[Release Date]])</f>
        <v>2010</v>
      </c>
      <c r="D3229" s="30" t="str">
        <f>FLOOR(IMDB4[[#This Row],[Year]],10)&amp;"s"</f>
        <v>2010s</v>
      </c>
      <c r="E3229" s="1" t="s">
        <v>32</v>
      </c>
      <c r="F3229" s="1" t="s">
        <v>9</v>
      </c>
      <c r="G3229" s="1" t="s">
        <v>3</v>
      </c>
      <c r="H3229" s="1" t="s">
        <v>161</v>
      </c>
      <c r="I3229" s="1" t="s">
        <v>132</v>
      </c>
      <c r="J3229" s="1" t="s">
        <v>5690</v>
      </c>
      <c r="K3229" s="1" t="s">
        <v>5691</v>
      </c>
      <c r="L3229" s="30">
        <v>463</v>
      </c>
      <c r="M3229" s="30">
        <v>1958</v>
      </c>
      <c r="N3229" s="30">
        <v>13</v>
      </c>
      <c r="O3229" s="30">
        <v>0</v>
      </c>
      <c r="P3229" s="27">
        <v>5.6</v>
      </c>
      <c r="Q3229" s="30">
        <v>311</v>
      </c>
      <c r="R3229" s="30">
        <v>87</v>
      </c>
      <c r="S3229" s="9">
        <v>40990055</v>
      </c>
      <c r="T3229" s="9">
        <v>1800000</v>
      </c>
      <c r="U3229" s="9">
        <f>IMDB4[[#This Row],[Gross Revenue]]-IMDB4[[#This Row],[Budget]]</f>
        <v>39190055</v>
      </c>
      <c r="V3229" s="9" t="str">
        <f>IF(IMDB4[[#This Row],[Profit]]&gt;0,"Hit","Flop")</f>
        <v>Hit</v>
      </c>
      <c r="W3229" s="9" t="str" cm="1">
        <f t="array" ref="W3229">_xlfn.IFS(IMDB4[[#This Row],[IMDb Score (1-10)]]&gt;=8,"Excellent",IMDB4[[#This Row],[IMDb Score (1-10)]]&gt;=7,"Good",IMDB4[[#This Row],[IMDb Score (1-10)]]&gt;=5,"Average",TRUE,"Poor")</f>
        <v>Average</v>
      </c>
      <c r="X3229" s="9" t="str">
        <f>IF(IMDB4[[#This Row],[Duration (min)]]&lt;90,"Short",IF(IMDB4[[#This Row],[Duration (min)]]&lt;=120,"Medium", "Long"))</f>
        <v>Short</v>
      </c>
    </row>
    <row r="3230" spans="1:24" x14ac:dyDescent="0.25">
      <c r="A3230" s="1" t="s">
        <v>3045</v>
      </c>
      <c r="B3230" s="2">
        <v>37285</v>
      </c>
      <c r="C3230" s="30">
        <f>YEAR(IMDB4[[#This Row],[Release Date]])</f>
        <v>2002</v>
      </c>
      <c r="D3230" s="30" t="str">
        <f>FLOOR(IMDB4[[#This Row],[Year]],10)&amp;"s"</f>
        <v>2000s</v>
      </c>
      <c r="E3230" s="1" t="s">
        <v>32</v>
      </c>
      <c r="F3230" s="1" t="s">
        <v>77</v>
      </c>
      <c r="G3230" s="1" t="s">
        <v>3</v>
      </c>
      <c r="H3230" s="1" t="s">
        <v>11</v>
      </c>
      <c r="I3230" s="1" t="s">
        <v>132</v>
      </c>
      <c r="J3230" s="1" t="s">
        <v>3046</v>
      </c>
      <c r="K3230" s="1" t="s">
        <v>3047</v>
      </c>
      <c r="L3230" s="30">
        <v>462</v>
      </c>
      <c r="M3230" s="30">
        <v>1855</v>
      </c>
      <c r="N3230" s="30">
        <v>70</v>
      </c>
      <c r="O3230" s="30">
        <v>564</v>
      </c>
      <c r="P3230" s="27">
        <v>4.5999999999999996</v>
      </c>
      <c r="Q3230" s="30">
        <v>58</v>
      </c>
      <c r="R3230" s="30">
        <v>98</v>
      </c>
      <c r="S3230" s="9">
        <v>15361537</v>
      </c>
      <c r="T3230" s="9">
        <v>13000000</v>
      </c>
      <c r="U3230" s="9">
        <f>IMDB4[[#This Row],[Gross Revenue]]-IMDB4[[#This Row],[Budget]]</f>
        <v>2361537</v>
      </c>
      <c r="V3230" s="9" t="str">
        <f>IF(IMDB4[[#This Row],[Profit]]&gt;0,"Hit","Flop")</f>
        <v>Hit</v>
      </c>
      <c r="W3230" s="9" t="str" cm="1">
        <f t="array" ref="W3230">_xlfn.IFS(IMDB4[[#This Row],[IMDb Score (1-10)]]&gt;=8,"Excellent",IMDB4[[#This Row],[IMDb Score (1-10)]]&gt;=7,"Good",IMDB4[[#This Row],[IMDb Score (1-10)]]&gt;=5,"Average",TRUE,"Poor")</f>
        <v>Poor</v>
      </c>
      <c r="X3230" s="9" t="str">
        <f>IF(IMDB4[[#This Row],[Duration (min)]]&lt;90,"Short",IF(IMDB4[[#This Row],[Duration (min)]]&lt;=120,"Medium", "Long"))</f>
        <v>Medium</v>
      </c>
    </row>
    <row r="3231" spans="1:24" x14ac:dyDescent="0.25">
      <c r="A3231" s="1" t="s">
        <v>191</v>
      </c>
      <c r="B3231" s="2">
        <v>26466</v>
      </c>
      <c r="C3231" s="30">
        <f>YEAR(IMDB4[[#This Row],[Release Date]])</f>
        <v>1972</v>
      </c>
      <c r="D3231" s="30" t="str">
        <f>FLOOR(IMDB4[[#This Row],[Year]],10)&amp;"s"</f>
        <v>1970s</v>
      </c>
      <c r="E3231" s="1" t="s">
        <v>32</v>
      </c>
      <c r="F3231" s="1" t="s">
        <v>20</v>
      </c>
      <c r="G3231" s="1" t="s">
        <v>3</v>
      </c>
      <c r="H3231" s="1" t="s">
        <v>4</v>
      </c>
      <c r="I3231" s="1" t="s">
        <v>192</v>
      </c>
      <c r="J3231" s="1" t="s">
        <v>193</v>
      </c>
      <c r="K3231" s="1" t="s">
        <v>194</v>
      </c>
      <c r="L3231" s="30">
        <v>462</v>
      </c>
      <c r="M3231" s="30">
        <v>760</v>
      </c>
      <c r="N3231" s="30">
        <v>0</v>
      </c>
      <c r="O3231" s="30">
        <v>0</v>
      </c>
      <c r="P3231" s="27">
        <v>6.1</v>
      </c>
      <c r="Q3231" s="30">
        <v>73</v>
      </c>
      <c r="R3231" s="30">
        <v>108</v>
      </c>
      <c r="S3231" s="9">
        <v>180483</v>
      </c>
      <c r="T3231" s="9">
        <v>10000</v>
      </c>
      <c r="U3231" s="9">
        <f>IMDB4[[#This Row],[Gross Revenue]]-IMDB4[[#This Row],[Budget]]</f>
        <v>170483</v>
      </c>
      <c r="V3231" s="9" t="str">
        <f>IF(IMDB4[[#This Row],[Profit]]&gt;0,"Hit","Flop")</f>
        <v>Hit</v>
      </c>
      <c r="W3231" s="9" t="str" cm="1">
        <f t="array" ref="W3231">_xlfn.IFS(IMDB4[[#This Row],[IMDb Score (1-10)]]&gt;=8,"Excellent",IMDB4[[#This Row],[IMDb Score (1-10)]]&gt;=7,"Good",IMDB4[[#This Row],[IMDb Score (1-10)]]&gt;=5,"Average",TRUE,"Poor")</f>
        <v>Average</v>
      </c>
      <c r="X3231" s="9" t="str">
        <f>IF(IMDB4[[#This Row],[Duration (min)]]&lt;90,"Short",IF(IMDB4[[#This Row],[Duration (min)]]&lt;=120,"Medium", "Long"))</f>
        <v>Medium</v>
      </c>
    </row>
    <row r="3232" spans="1:24" x14ac:dyDescent="0.25">
      <c r="A3232" s="1" t="s">
        <v>6886</v>
      </c>
      <c r="B3232" s="2">
        <v>42130</v>
      </c>
      <c r="C3232" s="30">
        <f>YEAR(IMDB4[[#This Row],[Release Date]])</f>
        <v>2015</v>
      </c>
      <c r="D3232" s="30" t="str">
        <f>FLOOR(IMDB4[[#This Row],[Year]],10)&amp;"s"</f>
        <v>2010s</v>
      </c>
      <c r="E3232" s="1" t="s">
        <v>32</v>
      </c>
      <c r="F3232" s="1" t="s">
        <v>77</v>
      </c>
      <c r="G3232" s="1" t="s">
        <v>1129</v>
      </c>
      <c r="H3232" s="1" t="s">
        <v>1130</v>
      </c>
      <c r="I3232" s="1" t="s">
        <v>132</v>
      </c>
      <c r="J3232" s="1" t="s">
        <v>6887</v>
      </c>
      <c r="K3232" s="1" t="s">
        <v>6888</v>
      </c>
      <c r="L3232" s="30">
        <v>461</v>
      </c>
      <c r="M3232" s="30">
        <v>615</v>
      </c>
      <c r="N3232" s="30">
        <v>25</v>
      </c>
      <c r="O3232" s="30">
        <v>12000</v>
      </c>
      <c r="P3232" s="27">
        <v>7.2</v>
      </c>
      <c r="Q3232" s="30">
        <v>78</v>
      </c>
      <c r="R3232" s="30">
        <v>105</v>
      </c>
      <c r="S3232" s="9">
        <v>2126511</v>
      </c>
      <c r="T3232" s="9">
        <v>36000000</v>
      </c>
      <c r="U3232" s="9">
        <f>IMDB4[[#This Row],[Gross Revenue]]-IMDB4[[#This Row],[Budget]]</f>
        <v>-33873489</v>
      </c>
      <c r="V3232" s="9" t="str">
        <f>IF(IMDB4[[#This Row],[Profit]]&gt;0,"Hit","Flop")</f>
        <v>Flop</v>
      </c>
      <c r="W3232" s="9" t="str" cm="1">
        <f t="array" ref="W3232">_xlfn.IFS(IMDB4[[#This Row],[IMDb Score (1-10)]]&gt;=8,"Excellent",IMDB4[[#This Row],[IMDb Score (1-10)]]&gt;=7,"Good",IMDB4[[#This Row],[IMDb Score (1-10)]]&gt;=5,"Average",TRUE,"Poor")</f>
        <v>Good</v>
      </c>
      <c r="X3232" s="9" t="str">
        <f>IF(IMDB4[[#This Row],[Duration (min)]]&lt;90,"Short",IF(IMDB4[[#This Row],[Duration (min)]]&lt;=120,"Medium", "Long"))</f>
        <v>Medium</v>
      </c>
    </row>
    <row r="3233" spans="1:24" x14ac:dyDescent="0.25">
      <c r="A3233" s="1" t="s">
        <v>2644</v>
      </c>
      <c r="B3233" s="2">
        <v>36985</v>
      </c>
      <c r="C3233" s="30">
        <f>YEAR(IMDB4[[#This Row],[Release Date]])</f>
        <v>2001</v>
      </c>
      <c r="D3233" s="30" t="str">
        <f>FLOOR(IMDB4[[#This Row],[Year]],10)&amp;"s"</f>
        <v>2000s</v>
      </c>
      <c r="E3233" s="1" t="s">
        <v>32</v>
      </c>
      <c r="F3233" s="1" t="s">
        <v>40</v>
      </c>
      <c r="G3233" s="1" t="s">
        <v>3</v>
      </c>
      <c r="H3233" s="1" t="s">
        <v>334</v>
      </c>
      <c r="I3233" s="1" t="s">
        <v>84</v>
      </c>
      <c r="J3233" s="1" t="s">
        <v>2645</v>
      </c>
      <c r="K3233" s="1" t="s">
        <v>807</v>
      </c>
      <c r="L3233" s="30">
        <v>460</v>
      </c>
      <c r="M3233" s="30">
        <v>1315</v>
      </c>
      <c r="N3233" s="30">
        <v>23</v>
      </c>
      <c r="O3233" s="30">
        <v>387</v>
      </c>
      <c r="P3233" s="27">
        <v>4.8</v>
      </c>
      <c r="Q3233" s="30">
        <v>71</v>
      </c>
      <c r="R3233" s="30">
        <v>92</v>
      </c>
      <c r="S3233" s="9">
        <v>25590119</v>
      </c>
      <c r="T3233" s="9">
        <v>21150000</v>
      </c>
      <c r="U3233" s="9">
        <f>IMDB4[[#This Row],[Gross Revenue]]-IMDB4[[#This Row],[Budget]]</f>
        <v>4440119</v>
      </c>
      <c r="V3233" s="9" t="str">
        <f>IF(IMDB4[[#This Row],[Profit]]&gt;0,"Hit","Flop")</f>
        <v>Hit</v>
      </c>
      <c r="W3233" s="9" t="str" cm="1">
        <f t="array" ref="W3233">_xlfn.IFS(IMDB4[[#This Row],[IMDb Score (1-10)]]&gt;=8,"Excellent",IMDB4[[#This Row],[IMDb Score (1-10)]]&gt;=7,"Good",IMDB4[[#This Row],[IMDb Score (1-10)]]&gt;=5,"Average",TRUE,"Poor")</f>
        <v>Poor</v>
      </c>
      <c r="X3233" s="9" t="str">
        <f>IF(IMDB4[[#This Row],[Duration (min)]]&lt;90,"Short",IF(IMDB4[[#This Row],[Duration (min)]]&lt;=120,"Medium", "Long"))</f>
        <v>Medium</v>
      </c>
    </row>
    <row r="3234" spans="1:24" x14ac:dyDescent="0.25">
      <c r="A3234" s="1" t="s">
        <v>3013</v>
      </c>
      <c r="B3234" s="2">
        <v>37324</v>
      </c>
      <c r="C3234" s="30">
        <f>YEAR(IMDB4[[#This Row],[Release Date]])</f>
        <v>2002</v>
      </c>
      <c r="D3234" s="30" t="str">
        <f>FLOOR(IMDB4[[#This Row],[Year]],10)&amp;"s"</f>
        <v>2000s</v>
      </c>
      <c r="E3234" s="1" t="s">
        <v>32</v>
      </c>
      <c r="F3234" s="1" t="s">
        <v>2</v>
      </c>
      <c r="G3234" s="1" t="s">
        <v>3</v>
      </c>
      <c r="H3234" s="1" t="s">
        <v>83</v>
      </c>
      <c r="I3234" s="1" t="s">
        <v>92</v>
      </c>
      <c r="J3234" s="1" t="s">
        <v>3014</v>
      </c>
      <c r="K3234" s="1" t="s">
        <v>659</v>
      </c>
      <c r="L3234" s="30">
        <v>460</v>
      </c>
      <c r="M3234" s="30">
        <v>1334</v>
      </c>
      <c r="N3234" s="30">
        <v>350</v>
      </c>
      <c r="O3234" s="30">
        <v>0</v>
      </c>
      <c r="P3234" s="27">
        <v>7.4</v>
      </c>
      <c r="Q3234" s="30">
        <v>137</v>
      </c>
      <c r="R3234" s="30">
        <v>97</v>
      </c>
      <c r="S3234" s="9">
        <v>8111360</v>
      </c>
      <c r="T3234" s="9">
        <v>10000000</v>
      </c>
      <c r="U3234" s="9">
        <f>IMDB4[[#This Row],[Gross Revenue]]-IMDB4[[#This Row],[Budget]]</f>
        <v>-1888640</v>
      </c>
      <c r="V3234" s="9" t="str">
        <f>IF(IMDB4[[#This Row],[Profit]]&gt;0,"Hit","Flop")</f>
        <v>Flop</v>
      </c>
      <c r="W3234" s="9" t="str" cm="1">
        <f t="array" ref="W3234">_xlfn.IFS(IMDB4[[#This Row],[IMDb Score (1-10)]]&gt;=8,"Excellent",IMDB4[[#This Row],[IMDb Score (1-10)]]&gt;=7,"Good",IMDB4[[#This Row],[IMDb Score (1-10)]]&gt;=5,"Average",TRUE,"Poor")</f>
        <v>Good</v>
      </c>
      <c r="X3234" s="9" t="str">
        <f>IF(IMDB4[[#This Row],[Duration (min)]]&lt;90,"Short",IF(IMDB4[[#This Row],[Duration (min)]]&lt;=120,"Medium", "Long"))</f>
        <v>Medium</v>
      </c>
    </row>
    <row r="3235" spans="1:24" x14ac:dyDescent="0.25">
      <c r="A3235" s="1" t="s">
        <v>251</v>
      </c>
      <c r="B3235" s="2">
        <v>28338</v>
      </c>
      <c r="C3235" s="30">
        <f>YEAR(IMDB4[[#This Row],[Release Date]])</f>
        <v>1977</v>
      </c>
      <c r="D3235" s="30" t="str">
        <f>FLOOR(IMDB4[[#This Row],[Year]],10)&amp;"s"</f>
        <v>1970s</v>
      </c>
      <c r="E3235" s="1" t="s">
        <v>32</v>
      </c>
      <c r="F3235" s="1" t="s">
        <v>77</v>
      </c>
      <c r="G3235" s="1" t="s">
        <v>3</v>
      </c>
      <c r="H3235" s="1" t="s">
        <v>83</v>
      </c>
      <c r="I3235" s="1" t="s">
        <v>84</v>
      </c>
      <c r="J3235" s="1" t="s">
        <v>252</v>
      </c>
      <c r="K3235" s="1" t="s">
        <v>148</v>
      </c>
      <c r="L3235" s="30">
        <v>456</v>
      </c>
      <c r="M3235" s="30">
        <v>1326</v>
      </c>
      <c r="N3235" s="30">
        <v>43</v>
      </c>
      <c r="O3235" s="30">
        <v>0</v>
      </c>
      <c r="P3235" s="27">
        <v>7.1</v>
      </c>
      <c r="Q3235" s="30">
        <v>112</v>
      </c>
      <c r="R3235" s="30">
        <v>123</v>
      </c>
      <c r="S3235" s="9">
        <v>46800000</v>
      </c>
      <c r="T3235" s="9">
        <v>14000000</v>
      </c>
      <c r="U3235" s="9">
        <f>IMDB4[[#This Row],[Gross Revenue]]-IMDB4[[#This Row],[Budget]]</f>
        <v>32800000</v>
      </c>
      <c r="V3235" s="9" t="str">
        <f>IF(IMDB4[[#This Row],[Profit]]&gt;0,"Hit","Flop")</f>
        <v>Hit</v>
      </c>
      <c r="W3235" s="9" t="str" cm="1">
        <f t="array" ref="W3235">_xlfn.IFS(IMDB4[[#This Row],[IMDb Score (1-10)]]&gt;=8,"Excellent",IMDB4[[#This Row],[IMDb Score (1-10)]]&gt;=7,"Good",IMDB4[[#This Row],[IMDb Score (1-10)]]&gt;=5,"Average",TRUE,"Poor")</f>
        <v>Good</v>
      </c>
      <c r="X3235" s="9" t="str">
        <f>IF(IMDB4[[#This Row],[Duration (min)]]&lt;90,"Short",IF(IMDB4[[#This Row],[Duration (min)]]&lt;=120,"Medium", "Long"))</f>
        <v>Long</v>
      </c>
    </row>
    <row r="3236" spans="1:24" x14ac:dyDescent="0.25">
      <c r="A3236" s="1" t="s">
        <v>380</v>
      </c>
      <c r="B3236" s="2">
        <v>30012</v>
      </c>
      <c r="C3236" s="30">
        <f>YEAR(IMDB4[[#This Row],[Release Date]])</f>
        <v>1982</v>
      </c>
      <c r="D3236" s="30" t="str">
        <f>FLOOR(IMDB4[[#This Row],[Year]],10)&amp;"s"</f>
        <v>1980s</v>
      </c>
      <c r="E3236" s="1" t="s">
        <v>32</v>
      </c>
      <c r="F3236" s="1" t="s">
        <v>77</v>
      </c>
      <c r="G3236" s="1" t="s">
        <v>3</v>
      </c>
      <c r="H3236" s="1" t="s">
        <v>4</v>
      </c>
      <c r="I3236" s="1" t="s">
        <v>84</v>
      </c>
      <c r="J3236" s="1" t="s">
        <v>381</v>
      </c>
      <c r="K3236" s="1" t="s">
        <v>382</v>
      </c>
      <c r="L3236" s="30">
        <v>456</v>
      </c>
      <c r="M3236" s="30">
        <v>1356</v>
      </c>
      <c r="N3236" s="30">
        <v>379</v>
      </c>
      <c r="O3236" s="30">
        <v>0</v>
      </c>
      <c r="P3236" s="27">
        <v>3.5</v>
      </c>
      <c r="Q3236" s="30">
        <v>40</v>
      </c>
      <c r="R3236" s="30">
        <v>99</v>
      </c>
      <c r="S3236" s="9">
        <v>5333658</v>
      </c>
      <c r="T3236" s="9">
        <v>20000000</v>
      </c>
      <c r="U3236" s="9">
        <f>IMDB4[[#This Row],[Gross Revenue]]-IMDB4[[#This Row],[Budget]]</f>
        <v>-14666342</v>
      </c>
      <c r="V3236" s="9" t="str">
        <f>IF(IMDB4[[#This Row],[Profit]]&gt;0,"Hit","Flop")</f>
        <v>Flop</v>
      </c>
      <c r="W3236" s="9" t="str" cm="1">
        <f t="array" ref="W3236">_xlfn.IFS(IMDB4[[#This Row],[IMDb Score (1-10)]]&gt;=8,"Excellent",IMDB4[[#This Row],[IMDb Score (1-10)]]&gt;=7,"Good",IMDB4[[#This Row],[IMDb Score (1-10)]]&gt;=5,"Average",TRUE,"Poor")</f>
        <v>Poor</v>
      </c>
      <c r="X3236" s="9" t="str">
        <f>IF(IMDB4[[#This Row],[Duration (min)]]&lt;90,"Short",IF(IMDB4[[#This Row],[Duration (min)]]&lt;=120,"Medium", "Long"))</f>
        <v>Medium</v>
      </c>
    </row>
    <row r="3237" spans="1:24" x14ac:dyDescent="0.25">
      <c r="A3237" s="1" t="s">
        <v>6936</v>
      </c>
      <c r="B3237" s="2">
        <v>42322</v>
      </c>
      <c r="C3237" s="30">
        <f>YEAR(IMDB4[[#This Row],[Release Date]])</f>
        <v>2015</v>
      </c>
      <c r="D3237" s="30" t="str">
        <f>FLOOR(IMDB4[[#This Row],[Year]],10)&amp;"s"</f>
        <v>2010s</v>
      </c>
      <c r="E3237" s="1" t="s">
        <v>32</v>
      </c>
      <c r="F3237" s="1" t="s">
        <v>77</v>
      </c>
      <c r="G3237" s="1" t="s">
        <v>3</v>
      </c>
      <c r="H3237" s="1" t="s">
        <v>4</v>
      </c>
      <c r="I3237" s="1" t="s">
        <v>92</v>
      </c>
      <c r="J3237" s="1" t="s">
        <v>6937</v>
      </c>
      <c r="K3237" s="1" t="s">
        <v>5556</v>
      </c>
      <c r="L3237" s="30">
        <v>455</v>
      </c>
      <c r="M3237" s="30">
        <v>1467</v>
      </c>
      <c r="N3237" s="30">
        <v>777</v>
      </c>
      <c r="O3237" s="30">
        <v>59000</v>
      </c>
      <c r="P3237" s="27">
        <v>7.6</v>
      </c>
      <c r="Q3237" s="30">
        <v>478</v>
      </c>
      <c r="R3237" s="30">
        <v>121</v>
      </c>
      <c r="S3237" s="9">
        <v>46875468</v>
      </c>
      <c r="T3237" s="9">
        <v>30000000</v>
      </c>
      <c r="U3237" s="9">
        <f>IMDB4[[#This Row],[Gross Revenue]]-IMDB4[[#This Row],[Budget]]</f>
        <v>16875468</v>
      </c>
      <c r="V3237" s="9" t="str">
        <f>IF(IMDB4[[#This Row],[Profit]]&gt;0,"Hit","Flop")</f>
        <v>Hit</v>
      </c>
      <c r="W3237" s="9" t="str" cm="1">
        <f t="array" ref="W3237">_xlfn.IFS(IMDB4[[#This Row],[IMDb Score (1-10)]]&gt;=8,"Excellent",IMDB4[[#This Row],[IMDb Score (1-10)]]&gt;=7,"Good",IMDB4[[#This Row],[IMDb Score (1-10)]]&gt;=5,"Average",TRUE,"Poor")</f>
        <v>Good</v>
      </c>
      <c r="X3237" s="9" t="str">
        <f>IF(IMDB4[[#This Row],[Duration (min)]]&lt;90,"Short",IF(IMDB4[[#This Row],[Duration (min)]]&lt;=120,"Medium", "Long"))</f>
        <v>Long</v>
      </c>
    </row>
    <row r="3238" spans="1:24" x14ac:dyDescent="0.25">
      <c r="A3238" s="1" t="s">
        <v>125</v>
      </c>
      <c r="B3238" s="2">
        <v>23573</v>
      </c>
      <c r="C3238" s="30">
        <f>YEAR(IMDB4[[#This Row],[Release Date]])</f>
        <v>1964</v>
      </c>
      <c r="D3238" s="30" t="str">
        <f>FLOOR(IMDB4[[#This Row],[Year]],10)&amp;"s"</f>
        <v>1960s</v>
      </c>
      <c r="E3238" s="1" t="s">
        <v>32</v>
      </c>
      <c r="F3238" s="1" t="s">
        <v>9</v>
      </c>
      <c r="G3238" s="1" t="s">
        <v>3</v>
      </c>
      <c r="H3238" s="1" t="s">
        <v>4</v>
      </c>
      <c r="I3238" s="1" t="s">
        <v>25</v>
      </c>
      <c r="J3238" s="1" t="s">
        <v>126</v>
      </c>
      <c r="K3238" s="1" t="s">
        <v>127</v>
      </c>
      <c r="L3238" s="30">
        <v>453</v>
      </c>
      <c r="M3238" s="30">
        <v>1164</v>
      </c>
      <c r="N3238" s="30">
        <v>165</v>
      </c>
      <c r="O3238" s="30">
        <v>0</v>
      </c>
      <c r="P3238" s="27">
        <v>7.9</v>
      </c>
      <c r="Q3238" s="30">
        <v>82</v>
      </c>
      <c r="R3238" s="30">
        <v>170</v>
      </c>
      <c r="S3238" s="9">
        <v>72000000</v>
      </c>
      <c r="T3238" s="9">
        <v>17000000</v>
      </c>
      <c r="U3238" s="9">
        <f>IMDB4[[#This Row],[Gross Revenue]]-IMDB4[[#This Row],[Budget]]</f>
        <v>55000000</v>
      </c>
      <c r="V3238" s="9" t="str">
        <f>IF(IMDB4[[#This Row],[Profit]]&gt;0,"Hit","Flop")</f>
        <v>Hit</v>
      </c>
      <c r="W3238" s="9" t="str" cm="1">
        <f t="array" ref="W3238">_xlfn.IFS(IMDB4[[#This Row],[IMDb Score (1-10)]]&gt;=8,"Excellent",IMDB4[[#This Row],[IMDb Score (1-10)]]&gt;=7,"Good",IMDB4[[#This Row],[IMDb Score (1-10)]]&gt;=5,"Average",TRUE,"Poor")</f>
        <v>Good</v>
      </c>
      <c r="X3238" s="9" t="str">
        <f>IF(IMDB4[[#This Row],[Duration (min)]]&lt;90,"Short",IF(IMDB4[[#This Row],[Duration (min)]]&lt;=120,"Medium", "Long"))</f>
        <v>Long</v>
      </c>
    </row>
    <row r="3239" spans="1:24" x14ac:dyDescent="0.25">
      <c r="A3239" s="1" t="s">
        <v>6925</v>
      </c>
      <c r="B3239" s="2">
        <v>42099</v>
      </c>
      <c r="C3239" s="30">
        <f>YEAR(IMDB4[[#This Row],[Release Date]])</f>
        <v>2015</v>
      </c>
      <c r="D3239" s="30" t="str">
        <f>FLOOR(IMDB4[[#This Row],[Year]],10)&amp;"s"</f>
        <v>2010s</v>
      </c>
      <c r="E3239" s="1" t="s">
        <v>32</v>
      </c>
      <c r="F3239" s="1" t="s">
        <v>365</v>
      </c>
      <c r="G3239" s="1" t="s">
        <v>3</v>
      </c>
      <c r="H3239" s="1" t="s">
        <v>4</v>
      </c>
      <c r="I3239" s="1" t="s">
        <v>132</v>
      </c>
      <c r="J3239" s="1" t="s">
        <v>6926</v>
      </c>
      <c r="K3239" s="1" t="s">
        <v>6927</v>
      </c>
      <c r="L3239" s="30">
        <v>452</v>
      </c>
      <c r="M3239" s="30">
        <v>1819</v>
      </c>
      <c r="N3239" s="30">
        <v>16</v>
      </c>
      <c r="O3239" s="30">
        <v>0</v>
      </c>
      <c r="P3239" s="27">
        <v>6.4</v>
      </c>
      <c r="Q3239" s="30">
        <v>177</v>
      </c>
      <c r="R3239" s="30">
        <v>106</v>
      </c>
      <c r="S3239" s="9">
        <v>22331028</v>
      </c>
      <c r="T3239" s="9">
        <v>12000000</v>
      </c>
      <c r="U3239" s="9">
        <f>IMDB4[[#This Row],[Gross Revenue]]-IMDB4[[#This Row],[Budget]]</f>
        <v>10331028</v>
      </c>
      <c r="V3239" s="9" t="str">
        <f>IF(IMDB4[[#This Row],[Profit]]&gt;0,"Hit","Flop")</f>
        <v>Hit</v>
      </c>
      <c r="W3239" s="9" t="str" cm="1">
        <f t="array" ref="W3239">_xlfn.IFS(IMDB4[[#This Row],[IMDb Score (1-10)]]&gt;=8,"Excellent",IMDB4[[#This Row],[IMDb Score (1-10)]]&gt;=7,"Good",IMDB4[[#This Row],[IMDb Score (1-10)]]&gt;=5,"Average",TRUE,"Poor")</f>
        <v>Average</v>
      </c>
      <c r="X3239" s="9" t="str">
        <f>IF(IMDB4[[#This Row],[Duration (min)]]&lt;90,"Short",IF(IMDB4[[#This Row],[Duration (min)]]&lt;=120,"Medium", "Long"))</f>
        <v>Medium</v>
      </c>
    </row>
    <row r="3240" spans="1:24" x14ac:dyDescent="0.25">
      <c r="A3240" s="1" t="s">
        <v>2035</v>
      </c>
      <c r="B3240" s="2">
        <v>36329</v>
      </c>
      <c r="C3240" s="30">
        <f>YEAR(IMDB4[[#This Row],[Release Date]])</f>
        <v>1999</v>
      </c>
      <c r="D3240" s="30" t="str">
        <f>FLOOR(IMDB4[[#This Row],[Year]],10)&amp;"s"</f>
        <v>1990s</v>
      </c>
      <c r="E3240" s="1" t="s">
        <v>32</v>
      </c>
      <c r="F3240" s="1" t="s">
        <v>20</v>
      </c>
      <c r="G3240" s="1" t="s">
        <v>3</v>
      </c>
      <c r="H3240" s="1" t="s">
        <v>4</v>
      </c>
      <c r="I3240" s="1" t="s">
        <v>132</v>
      </c>
      <c r="J3240" s="1" t="s">
        <v>2036</v>
      </c>
      <c r="K3240" s="1" t="s">
        <v>2037</v>
      </c>
      <c r="L3240" s="30">
        <v>452</v>
      </c>
      <c r="M3240" s="30">
        <v>1760</v>
      </c>
      <c r="N3240" s="30">
        <v>13</v>
      </c>
      <c r="O3240" s="30">
        <v>0</v>
      </c>
      <c r="P3240" s="27">
        <v>5.7</v>
      </c>
      <c r="Q3240" s="30">
        <v>59</v>
      </c>
      <c r="R3240" s="30">
        <v>91</v>
      </c>
      <c r="S3240" s="9">
        <v>17843379</v>
      </c>
      <c r="T3240" s="9">
        <v>8000000</v>
      </c>
      <c r="U3240" s="9">
        <f>IMDB4[[#This Row],[Gross Revenue]]-IMDB4[[#This Row],[Budget]]</f>
        <v>9843379</v>
      </c>
      <c r="V3240" s="9" t="str">
        <f>IF(IMDB4[[#This Row],[Profit]]&gt;0,"Hit","Flop")</f>
        <v>Hit</v>
      </c>
      <c r="W3240" s="9" t="str" cm="1">
        <f t="array" ref="W3240">_xlfn.IFS(IMDB4[[#This Row],[IMDb Score (1-10)]]&gt;=8,"Excellent",IMDB4[[#This Row],[IMDb Score (1-10)]]&gt;=7,"Good",IMDB4[[#This Row],[IMDb Score (1-10)]]&gt;=5,"Average",TRUE,"Poor")</f>
        <v>Average</v>
      </c>
      <c r="X3240" s="9" t="str">
        <f>IF(IMDB4[[#This Row],[Duration (min)]]&lt;90,"Short",IF(IMDB4[[#This Row],[Duration (min)]]&lt;=120,"Medium", "Long"))</f>
        <v>Medium</v>
      </c>
    </row>
    <row r="3241" spans="1:24" x14ac:dyDescent="0.25">
      <c r="A3241" s="1" t="s">
        <v>4987</v>
      </c>
      <c r="B3241" s="2">
        <v>39678</v>
      </c>
      <c r="C3241" s="30">
        <f>YEAR(IMDB4[[#This Row],[Release Date]])</f>
        <v>2008</v>
      </c>
      <c r="D3241" s="30" t="str">
        <f>FLOOR(IMDB4[[#This Row],[Year]],10)&amp;"s"</f>
        <v>2000s</v>
      </c>
      <c r="E3241" s="1" t="s">
        <v>32</v>
      </c>
      <c r="F3241" s="1" t="s">
        <v>77</v>
      </c>
      <c r="G3241" s="1" t="s">
        <v>3</v>
      </c>
      <c r="H3241" s="1" t="s">
        <v>83</v>
      </c>
      <c r="I3241" s="1" t="s">
        <v>132</v>
      </c>
      <c r="J3241" s="1" t="s">
        <v>4988</v>
      </c>
      <c r="K3241" s="1" t="s">
        <v>2761</v>
      </c>
      <c r="L3241" s="30">
        <v>451</v>
      </c>
      <c r="M3241" s="30">
        <v>2023</v>
      </c>
      <c r="N3241" s="30">
        <v>395</v>
      </c>
      <c r="O3241" s="30">
        <v>0</v>
      </c>
      <c r="P3241" s="27">
        <v>6.7</v>
      </c>
      <c r="Q3241" s="30">
        <v>403</v>
      </c>
      <c r="R3241" s="30">
        <v>106</v>
      </c>
      <c r="S3241" s="9">
        <v>168368427</v>
      </c>
      <c r="T3241" s="9">
        <v>200000000</v>
      </c>
      <c r="U3241" s="9">
        <f>IMDB4[[#This Row],[Gross Revenue]]-IMDB4[[#This Row],[Budget]]</f>
        <v>-31631573</v>
      </c>
      <c r="V3241" s="9" t="str">
        <f>IF(IMDB4[[#This Row],[Profit]]&gt;0,"Hit","Flop")</f>
        <v>Flop</v>
      </c>
      <c r="W3241" s="9" t="str" cm="1">
        <f t="array" ref="W3241">_xlfn.IFS(IMDB4[[#This Row],[IMDb Score (1-10)]]&gt;=8,"Excellent",IMDB4[[#This Row],[IMDb Score (1-10)]]&gt;=7,"Good",IMDB4[[#This Row],[IMDb Score (1-10)]]&gt;=5,"Average",TRUE,"Poor")</f>
        <v>Average</v>
      </c>
      <c r="X3241" s="9" t="str">
        <f>IF(IMDB4[[#This Row],[Duration (min)]]&lt;90,"Short",IF(IMDB4[[#This Row],[Duration (min)]]&lt;=120,"Medium", "Long"))</f>
        <v>Medium</v>
      </c>
    </row>
    <row r="3242" spans="1:24" x14ac:dyDescent="0.25">
      <c r="A3242" s="1" t="s">
        <v>5009</v>
      </c>
      <c r="B3242" s="2">
        <v>39489</v>
      </c>
      <c r="C3242" s="30">
        <f>YEAR(IMDB4[[#This Row],[Release Date]])</f>
        <v>2008</v>
      </c>
      <c r="D3242" s="30" t="str">
        <f>FLOOR(IMDB4[[#This Row],[Year]],10)&amp;"s"</f>
        <v>2000s</v>
      </c>
      <c r="E3242" s="1" t="s">
        <v>32</v>
      </c>
      <c r="F3242" s="1" t="s">
        <v>91</v>
      </c>
      <c r="G3242" s="1" t="s">
        <v>3</v>
      </c>
      <c r="H3242" s="1" t="s">
        <v>4</v>
      </c>
      <c r="I3242" s="1" t="s">
        <v>132</v>
      </c>
      <c r="J3242" s="1" t="s">
        <v>5010</v>
      </c>
      <c r="K3242" s="1" t="s">
        <v>5011</v>
      </c>
      <c r="L3242" s="30">
        <v>449</v>
      </c>
      <c r="M3242" s="30">
        <v>1534</v>
      </c>
      <c r="N3242" s="30">
        <v>5</v>
      </c>
      <c r="O3242" s="30">
        <v>0</v>
      </c>
      <c r="P3242" s="27">
        <v>5.2</v>
      </c>
      <c r="Q3242" s="30">
        <v>135</v>
      </c>
      <c r="R3242" s="30">
        <v>90</v>
      </c>
      <c r="S3242" s="9">
        <v>25926543</v>
      </c>
      <c r="T3242" s="9">
        <v>8000000</v>
      </c>
      <c r="U3242" s="9">
        <f>IMDB4[[#This Row],[Gross Revenue]]-IMDB4[[#This Row],[Budget]]</f>
        <v>17926543</v>
      </c>
      <c r="V3242" s="9" t="str">
        <f>IF(IMDB4[[#This Row],[Profit]]&gt;0,"Hit","Flop")</f>
        <v>Hit</v>
      </c>
      <c r="W3242" s="9" t="str" cm="1">
        <f t="array" ref="W3242">_xlfn.IFS(IMDB4[[#This Row],[IMDb Score (1-10)]]&gt;=8,"Excellent",IMDB4[[#This Row],[IMDb Score (1-10)]]&gt;=7,"Good",IMDB4[[#This Row],[IMDb Score (1-10)]]&gt;=5,"Average",TRUE,"Poor")</f>
        <v>Average</v>
      </c>
      <c r="X3242" s="9" t="str">
        <f>IF(IMDB4[[#This Row],[Duration (min)]]&lt;90,"Short",IF(IMDB4[[#This Row],[Duration (min)]]&lt;=120,"Medium", "Long"))</f>
        <v>Medium</v>
      </c>
    </row>
    <row r="3243" spans="1:24" x14ac:dyDescent="0.25">
      <c r="A3243" s="1" t="s">
        <v>3597</v>
      </c>
      <c r="B3243" s="2">
        <v>38185</v>
      </c>
      <c r="C3243" s="30">
        <f>YEAR(IMDB4[[#This Row],[Release Date]])</f>
        <v>2004</v>
      </c>
      <c r="D3243" s="30" t="str">
        <f>FLOOR(IMDB4[[#This Row],[Year]],10)&amp;"s"</f>
        <v>2000s</v>
      </c>
      <c r="E3243" s="1" t="s">
        <v>32</v>
      </c>
      <c r="F3243" s="1" t="s">
        <v>20</v>
      </c>
      <c r="G3243" s="1" t="s">
        <v>3</v>
      </c>
      <c r="H3243" s="1" t="s">
        <v>4</v>
      </c>
      <c r="I3243" s="1" t="s">
        <v>132</v>
      </c>
      <c r="J3243" s="1" t="s">
        <v>3598</v>
      </c>
      <c r="K3243" s="1" t="s">
        <v>3599</v>
      </c>
      <c r="L3243" s="30">
        <v>448</v>
      </c>
      <c r="M3243" s="30">
        <v>842</v>
      </c>
      <c r="N3243" s="30">
        <v>3</v>
      </c>
      <c r="O3243" s="30">
        <v>0</v>
      </c>
      <c r="P3243" s="27">
        <v>6.1</v>
      </c>
      <c r="Q3243" s="30">
        <v>65</v>
      </c>
      <c r="R3243" s="30">
        <v>101</v>
      </c>
      <c r="S3243" s="9">
        <v>12189514</v>
      </c>
      <c r="T3243" s="9">
        <v>23000000</v>
      </c>
      <c r="U3243" s="9">
        <f>IMDB4[[#This Row],[Gross Revenue]]-IMDB4[[#This Row],[Budget]]</f>
        <v>-10810486</v>
      </c>
      <c r="V3243" s="9" t="str">
        <f>IF(IMDB4[[#This Row],[Profit]]&gt;0,"Hit","Flop")</f>
        <v>Flop</v>
      </c>
      <c r="W3243" s="9" t="str" cm="1">
        <f t="array" ref="W3243">_xlfn.IFS(IMDB4[[#This Row],[IMDb Score (1-10)]]&gt;=8,"Excellent",IMDB4[[#This Row],[IMDb Score (1-10)]]&gt;=7,"Good",IMDB4[[#This Row],[IMDb Score (1-10)]]&gt;=5,"Average",TRUE,"Poor")</f>
        <v>Average</v>
      </c>
      <c r="X3243" s="9" t="str">
        <f>IF(IMDB4[[#This Row],[Duration (min)]]&lt;90,"Short",IF(IMDB4[[#This Row],[Duration (min)]]&lt;=120,"Medium", "Long"))</f>
        <v>Medium</v>
      </c>
    </row>
    <row r="3244" spans="1:24" x14ac:dyDescent="0.25">
      <c r="A3244" s="1" t="s">
        <v>580</v>
      </c>
      <c r="B3244" s="2">
        <v>31882</v>
      </c>
      <c r="C3244" s="30">
        <f>YEAR(IMDB4[[#This Row],[Release Date]])</f>
        <v>1987</v>
      </c>
      <c r="D3244" s="30" t="str">
        <f>FLOOR(IMDB4[[#This Row],[Year]],10)&amp;"s"</f>
        <v>1980s</v>
      </c>
      <c r="E3244" s="1" t="s">
        <v>32</v>
      </c>
      <c r="F3244" s="1" t="s">
        <v>77</v>
      </c>
      <c r="G3244" s="1" t="s">
        <v>3</v>
      </c>
      <c r="H3244" s="1" t="s">
        <v>4</v>
      </c>
      <c r="I3244" s="1" t="s">
        <v>92</v>
      </c>
      <c r="J3244" s="1" t="s">
        <v>581</v>
      </c>
      <c r="K3244" s="1" t="s">
        <v>582</v>
      </c>
      <c r="L3244" s="30">
        <v>448</v>
      </c>
      <c r="M3244" s="30">
        <v>1329</v>
      </c>
      <c r="N3244" s="30">
        <v>155</v>
      </c>
      <c r="O3244" s="30">
        <v>241</v>
      </c>
      <c r="P3244" s="27">
        <v>5.9</v>
      </c>
      <c r="Q3244" s="30">
        <v>57</v>
      </c>
      <c r="R3244" s="30">
        <v>92</v>
      </c>
      <c r="S3244" s="9">
        <v>1400000</v>
      </c>
      <c r="T3244" s="9">
        <v>1100000</v>
      </c>
      <c r="U3244" s="9">
        <f>IMDB4[[#This Row],[Gross Revenue]]-IMDB4[[#This Row],[Budget]]</f>
        <v>300000</v>
      </c>
      <c r="V3244" s="9" t="str">
        <f>IF(IMDB4[[#This Row],[Profit]]&gt;0,"Hit","Flop")</f>
        <v>Hit</v>
      </c>
      <c r="W3244" s="9" t="str" cm="1">
        <f t="array" ref="W3244">_xlfn.IFS(IMDB4[[#This Row],[IMDb Score (1-10)]]&gt;=8,"Excellent",IMDB4[[#This Row],[IMDb Score (1-10)]]&gt;=7,"Good",IMDB4[[#This Row],[IMDb Score (1-10)]]&gt;=5,"Average",TRUE,"Poor")</f>
        <v>Average</v>
      </c>
      <c r="X3244" s="9" t="str">
        <f>IF(IMDB4[[#This Row],[Duration (min)]]&lt;90,"Short",IF(IMDB4[[#This Row],[Duration (min)]]&lt;=120,"Medium", "Long"))</f>
        <v>Medium</v>
      </c>
    </row>
    <row r="3245" spans="1:24" x14ac:dyDescent="0.25">
      <c r="A3245" s="1" t="s">
        <v>3340</v>
      </c>
      <c r="B3245" s="2">
        <v>37707</v>
      </c>
      <c r="C3245" s="30">
        <f>YEAR(IMDB4[[#This Row],[Release Date]])</f>
        <v>2003</v>
      </c>
      <c r="D3245" s="30" t="str">
        <f>FLOOR(IMDB4[[#This Row],[Year]],10)&amp;"s"</f>
        <v>2000s</v>
      </c>
      <c r="E3245" s="1" t="s">
        <v>32</v>
      </c>
      <c r="F3245" s="1" t="s">
        <v>91</v>
      </c>
      <c r="G3245" s="1" t="s">
        <v>160</v>
      </c>
      <c r="H3245" s="1" t="s">
        <v>161</v>
      </c>
      <c r="I3245" s="1" t="s">
        <v>21</v>
      </c>
      <c r="J3245" s="1" t="s">
        <v>3341</v>
      </c>
      <c r="K3245" s="1" t="s">
        <v>3342</v>
      </c>
      <c r="L3245" s="30">
        <v>447</v>
      </c>
      <c r="M3245" s="30">
        <v>923</v>
      </c>
      <c r="N3245" s="30">
        <v>192</v>
      </c>
      <c r="O3245" s="30">
        <v>0</v>
      </c>
      <c r="P3245" s="27">
        <v>6.8</v>
      </c>
      <c r="Q3245" s="30">
        <v>251</v>
      </c>
      <c r="R3245" s="30">
        <v>89</v>
      </c>
      <c r="S3245" s="9">
        <v>3645438</v>
      </c>
      <c r="T3245" s="9">
        <v>2200000</v>
      </c>
      <c r="U3245" s="9">
        <f>IMDB4[[#This Row],[Gross Revenue]]-IMDB4[[#This Row],[Budget]]</f>
        <v>1445438</v>
      </c>
      <c r="V3245" s="9" t="str">
        <f>IF(IMDB4[[#This Row],[Profit]]&gt;0,"Hit","Flop")</f>
        <v>Hit</v>
      </c>
      <c r="W3245" s="9" t="str" cm="1">
        <f t="array" ref="W3245">_xlfn.IFS(IMDB4[[#This Row],[IMDb Score (1-10)]]&gt;=8,"Excellent",IMDB4[[#This Row],[IMDb Score (1-10)]]&gt;=7,"Good",IMDB4[[#This Row],[IMDb Score (1-10)]]&gt;=5,"Average",TRUE,"Poor")</f>
        <v>Average</v>
      </c>
      <c r="X3245" s="9" t="str">
        <f>IF(IMDB4[[#This Row],[Duration (min)]]&lt;90,"Short",IF(IMDB4[[#This Row],[Duration (min)]]&lt;=120,"Medium", "Long"))</f>
        <v>Short</v>
      </c>
    </row>
    <row r="3246" spans="1:24" x14ac:dyDescent="0.25">
      <c r="A3246" s="1" t="s">
        <v>4513</v>
      </c>
      <c r="B3246" s="2">
        <v>39029</v>
      </c>
      <c r="C3246" s="30">
        <f>YEAR(IMDB4[[#This Row],[Release Date]])</f>
        <v>2006</v>
      </c>
      <c r="D3246" s="30" t="str">
        <f>FLOOR(IMDB4[[#This Row],[Year]],10)&amp;"s"</f>
        <v>2000s</v>
      </c>
      <c r="E3246" s="1" t="s">
        <v>32</v>
      </c>
      <c r="F3246" s="1" t="s">
        <v>9</v>
      </c>
      <c r="G3246" s="1" t="s">
        <v>3</v>
      </c>
      <c r="H3246" s="1" t="s">
        <v>4</v>
      </c>
      <c r="I3246" s="1" t="s">
        <v>84</v>
      </c>
      <c r="J3246" s="1" t="s">
        <v>3265</v>
      </c>
      <c r="K3246" s="1" t="s">
        <v>3519</v>
      </c>
      <c r="L3246" s="30">
        <v>446</v>
      </c>
      <c r="M3246" s="30">
        <v>966</v>
      </c>
      <c r="N3246" s="30">
        <v>308</v>
      </c>
      <c r="O3246" s="30">
        <v>0</v>
      </c>
      <c r="P3246" s="27">
        <v>6.8</v>
      </c>
      <c r="Q3246" s="30">
        <v>122</v>
      </c>
      <c r="R3246" s="30">
        <v>101</v>
      </c>
      <c r="S3246" s="9">
        <v>37617947</v>
      </c>
      <c r="T3246" s="9">
        <v>30000000</v>
      </c>
      <c r="U3246" s="9">
        <f>IMDB4[[#This Row],[Gross Revenue]]-IMDB4[[#This Row],[Budget]]</f>
        <v>7617947</v>
      </c>
      <c r="V3246" s="9" t="str">
        <f>IF(IMDB4[[#This Row],[Profit]]&gt;0,"Hit","Flop")</f>
        <v>Hit</v>
      </c>
      <c r="W3246" s="9" t="str" cm="1">
        <f t="array" ref="W3246">_xlfn.IFS(IMDB4[[#This Row],[IMDb Score (1-10)]]&gt;=8,"Excellent",IMDB4[[#This Row],[IMDb Score (1-10)]]&gt;=7,"Good",IMDB4[[#This Row],[IMDb Score (1-10)]]&gt;=5,"Average",TRUE,"Poor")</f>
        <v>Average</v>
      </c>
      <c r="X3246" s="9" t="str">
        <f>IF(IMDB4[[#This Row],[Duration (min)]]&lt;90,"Short",IF(IMDB4[[#This Row],[Duration (min)]]&lt;=120,"Medium", "Long"))</f>
        <v>Medium</v>
      </c>
    </row>
    <row r="3247" spans="1:24" x14ac:dyDescent="0.25">
      <c r="A3247" s="1" t="s">
        <v>3264</v>
      </c>
      <c r="B3247" s="2">
        <v>37374</v>
      </c>
      <c r="C3247" s="30">
        <f>YEAR(IMDB4[[#This Row],[Release Date]])</f>
        <v>2002</v>
      </c>
      <c r="D3247" s="30" t="str">
        <f>FLOOR(IMDB4[[#This Row],[Year]],10)&amp;"s"</f>
        <v>2000s</v>
      </c>
      <c r="E3247" s="1" t="s">
        <v>32</v>
      </c>
      <c r="F3247" s="1" t="s">
        <v>9</v>
      </c>
      <c r="G3247" s="1" t="s">
        <v>3</v>
      </c>
      <c r="H3247" s="1" t="s">
        <v>1037</v>
      </c>
      <c r="I3247" s="1" t="s">
        <v>132</v>
      </c>
      <c r="J3247" s="1" t="s">
        <v>3265</v>
      </c>
      <c r="K3247" s="1" t="s">
        <v>3266</v>
      </c>
      <c r="L3247" s="30">
        <v>446</v>
      </c>
      <c r="M3247" s="30">
        <v>497</v>
      </c>
      <c r="N3247" s="30">
        <v>51</v>
      </c>
      <c r="O3247" s="30">
        <v>0</v>
      </c>
      <c r="P3247" s="27">
        <v>7.6</v>
      </c>
      <c r="Q3247" s="30">
        <v>149</v>
      </c>
      <c r="R3247" s="30">
        <v>101</v>
      </c>
      <c r="S3247" s="9">
        <v>20772796</v>
      </c>
      <c r="T3247" s="9">
        <v>6000000</v>
      </c>
      <c r="U3247" s="9">
        <f>IMDB4[[#This Row],[Gross Revenue]]-IMDB4[[#This Row],[Budget]]</f>
        <v>14772796</v>
      </c>
      <c r="V3247" s="9" t="str">
        <f>IF(IMDB4[[#This Row],[Profit]]&gt;0,"Hit","Flop")</f>
        <v>Hit</v>
      </c>
      <c r="W3247" s="9" t="str" cm="1">
        <f t="array" ref="W3247">_xlfn.IFS(IMDB4[[#This Row],[IMDb Score (1-10)]]&gt;=8,"Excellent",IMDB4[[#This Row],[IMDb Score (1-10)]]&gt;=7,"Good",IMDB4[[#This Row],[IMDb Score (1-10)]]&gt;=5,"Average",TRUE,"Poor")</f>
        <v>Good</v>
      </c>
      <c r="X3247" s="9" t="str">
        <f>IF(IMDB4[[#This Row],[Duration (min)]]&lt;90,"Short",IF(IMDB4[[#This Row],[Duration (min)]]&lt;=120,"Medium", "Long"))</f>
        <v>Medium</v>
      </c>
    </row>
    <row r="3248" spans="1:24" x14ac:dyDescent="0.25">
      <c r="A3248" s="1" t="s">
        <v>6848</v>
      </c>
      <c r="B3248" s="2">
        <v>42248</v>
      </c>
      <c r="C3248" s="30">
        <f>YEAR(IMDB4[[#This Row],[Release Date]])</f>
        <v>2015</v>
      </c>
      <c r="D3248" s="30" t="str">
        <f>FLOOR(IMDB4[[#This Row],[Year]],10)&amp;"s"</f>
        <v>2010s</v>
      </c>
      <c r="E3248" s="1" t="s">
        <v>32</v>
      </c>
      <c r="F3248" s="1" t="s">
        <v>9</v>
      </c>
      <c r="G3248" s="1" t="s">
        <v>3</v>
      </c>
      <c r="H3248" s="1" t="s">
        <v>4</v>
      </c>
      <c r="I3248" s="1" t="s">
        <v>92</v>
      </c>
      <c r="J3248" s="1" t="s">
        <v>6849</v>
      </c>
      <c r="K3248" s="1" t="s">
        <v>6850</v>
      </c>
      <c r="L3248" s="30">
        <v>446</v>
      </c>
      <c r="M3248" s="30">
        <v>928</v>
      </c>
      <c r="N3248" s="30">
        <v>4</v>
      </c>
      <c r="O3248" s="30">
        <v>793</v>
      </c>
      <c r="P3248" s="27">
        <v>5.5</v>
      </c>
      <c r="Q3248" s="30">
        <v>36</v>
      </c>
      <c r="R3248" s="30">
        <v>97</v>
      </c>
      <c r="S3248" s="9">
        <v>62480</v>
      </c>
      <c r="T3248" s="9">
        <v>1000000</v>
      </c>
      <c r="U3248" s="9">
        <f>IMDB4[[#This Row],[Gross Revenue]]-IMDB4[[#This Row],[Budget]]</f>
        <v>-937520</v>
      </c>
      <c r="V3248" s="9" t="str">
        <f>IF(IMDB4[[#This Row],[Profit]]&gt;0,"Hit","Flop")</f>
        <v>Flop</v>
      </c>
      <c r="W3248" s="9" t="str" cm="1">
        <f t="array" ref="W3248">_xlfn.IFS(IMDB4[[#This Row],[IMDb Score (1-10)]]&gt;=8,"Excellent",IMDB4[[#This Row],[IMDb Score (1-10)]]&gt;=7,"Good",IMDB4[[#This Row],[IMDb Score (1-10)]]&gt;=5,"Average",TRUE,"Poor")</f>
        <v>Average</v>
      </c>
      <c r="X3248" s="9" t="str">
        <f>IF(IMDB4[[#This Row],[Duration (min)]]&lt;90,"Short",IF(IMDB4[[#This Row],[Duration (min)]]&lt;=120,"Medium", "Long"))</f>
        <v>Medium</v>
      </c>
    </row>
    <row r="3249" spans="1:24" x14ac:dyDescent="0.25">
      <c r="A3249" s="1" t="s">
        <v>1154</v>
      </c>
      <c r="B3249" s="2">
        <v>34353</v>
      </c>
      <c r="C3249" s="30">
        <f>YEAR(IMDB4[[#This Row],[Release Date]])</f>
        <v>1994</v>
      </c>
      <c r="D3249" s="30" t="str">
        <f>FLOOR(IMDB4[[#This Row],[Year]],10)&amp;"s"</f>
        <v>1990s</v>
      </c>
      <c r="E3249" s="1" t="s">
        <v>32</v>
      </c>
      <c r="F3249" s="1" t="s">
        <v>9</v>
      </c>
      <c r="G3249" s="1" t="s">
        <v>3</v>
      </c>
      <c r="H3249" s="1" t="s">
        <v>4</v>
      </c>
      <c r="I3249" s="1" t="s">
        <v>92</v>
      </c>
      <c r="J3249" s="1" t="s">
        <v>1155</v>
      </c>
      <c r="K3249" s="1" t="s">
        <v>1156</v>
      </c>
      <c r="L3249" s="30">
        <v>443</v>
      </c>
      <c r="M3249" s="30">
        <v>1439</v>
      </c>
      <c r="N3249" s="30">
        <v>0</v>
      </c>
      <c r="O3249" s="30">
        <v>0</v>
      </c>
      <c r="P3249" s="27">
        <v>6.2</v>
      </c>
      <c r="Q3249" s="30">
        <v>59</v>
      </c>
      <c r="R3249" s="30">
        <v>125</v>
      </c>
      <c r="S3249" s="9">
        <v>65012000</v>
      </c>
      <c r="T3249" s="9">
        <v>70000000</v>
      </c>
      <c r="U3249" s="9">
        <f>IMDB4[[#This Row],[Gross Revenue]]-IMDB4[[#This Row],[Budget]]</f>
        <v>-4988000</v>
      </c>
      <c r="V3249" s="9" t="str">
        <f>IF(IMDB4[[#This Row],[Profit]]&gt;0,"Hit","Flop")</f>
        <v>Flop</v>
      </c>
      <c r="W3249" s="9" t="str" cm="1">
        <f t="array" ref="W3249">_xlfn.IFS(IMDB4[[#This Row],[IMDb Score (1-10)]]&gt;=8,"Excellent",IMDB4[[#This Row],[IMDb Score (1-10)]]&gt;=7,"Good",IMDB4[[#This Row],[IMDb Score (1-10)]]&gt;=5,"Average",TRUE,"Poor")</f>
        <v>Average</v>
      </c>
      <c r="X3249" s="9" t="str">
        <f>IF(IMDB4[[#This Row],[Duration (min)]]&lt;90,"Short",IF(IMDB4[[#This Row],[Duration (min)]]&lt;=120,"Medium", "Long"))</f>
        <v>Long</v>
      </c>
    </row>
    <row r="3250" spans="1:24" x14ac:dyDescent="0.25">
      <c r="A3250" s="1" t="s">
        <v>602</v>
      </c>
      <c r="B3250" s="2">
        <v>31819</v>
      </c>
      <c r="C3250" s="30">
        <f>YEAR(IMDB4[[#This Row],[Release Date]])</f>
        <v>1987</v>
      </c>
      <c r="D3250" s="30" t="str">
        <f>FLOOR(IMDB4[[#This Row],[Year]],10)&amp;"s"</f>
        <v>1980s</v>
      </c>
      <c r="E3250" s="1" t="s">
        <v>32</v>
      </c>
      <c r="F3250" s="1" t="s">
        <v>9</v>
      </c>
      <c r="G3250" s="1" t="s">
        <v>3</v>
      </c>
      <c r="H3250" s="1" t="s">
        <v>83</v>
      </c>
      <c r="I3250" s="1" t="s">
        <v>92</v>
      </c>
      <c r="J3250" s="1" t="s">
        <v>603</v>
      </c>
      <c r="K3250" s="1" t="s">
        <v>476</v>
      </c>
      <c r="L3250" s="30">
        <v>443</v>
      </c>
      <c r="M3250" s="30">
        <v>1269</v>
      </c>
      <c r="N3250" s="30">
        <v>133</v>
      </c>
      <c r="O3250" s="30">
        <v>963</v>
      </c>
      <c r="P3250" s="27">
        <v>7.8</v>
      </c>
      <c r="Q3250" s="30">
        <v>29</v>
      </c>
      <c r="R3250" s="30">
        <v>140</v>
      </c>
      <c r="S3250" s="9">
        <v>3130592</v>
      </c>
      <c r="T3250" s="9">
        <v>2600000</v>
      </c>
      <c r="U3250" s="9">
        <f>IMDB4[[#This Row],[Gross Revenue]]-IMDB4[[#This Row],[Budget]]</f>
        <v>530592</v>
      </c>
      <c r="V3250" s="9" t="str">
        <f>IF(IMDB4[[#This Row],[Profit]]&gt;0,"Hit","Flop")</f>
        <v>Hit</v>
      </c>
      <c r="W3250" s="9" t="str" cm="1">
        <f t="array" ref="W3250">_xlfn.IFS(IMDB4[[#This Row],[IMDb Score (1-10)]]&gt;=8,"Excellent",IMDB4[[#This Row],[IMDb Score (1-10)]]&gt;=7,"Good",IMDB4[[#This Row],[IMDb Score (1-10)]]&gt;=5,"Average",TRUE,"Poor")</f>
        <v>Good</v>
      </c>
      <c r="X3250" s="9" t="str">
        <f>IF(IMDB4[[#This Row],[Duration (min)]]&lt;90,"Short",IF(IMDB4[[#This Row],[Duration (min)]]&lt;=120,"Medium", "Long"))</f>
        <v>Long</v>
      </c>
    </row>
    <row r="3251" spans="1:24" x14ac:dyDescent="0.25">
      <c r="A3251" s="1" t="s">
        <v>5702</v>
      </c>
      <c r="B3251" s="2">
        <v>40274</v>
      </c>
      <c r="C3251" s="30">
        <f>YEAR(IMDB4[[#This Row],[Release Date]])</f>
        <v>2010</v>
      </c>
      <c r="D3251" s="30" t="str">
        <f>FLOOR(IMDB4[[#This Row],[Year]],10)&amp;"s"</f>
        <v>2010s</v>
      </c>
      <c r="E3251" s="1" t="s">
        <v>32</v>
      </c>
      <c r="F3251" s="1" t="s">
        <v>20</v>
      </c>
      <c r="G3251" s="1" t="s">
        <v>3</v>
      </c>
      <c r="H3251" s="1" t="s">
        <v>4</v>
      </c>
      <c r="I3251" s="1" t="s">
        <v>92</v>
      </c>
      <c r="J3251" s="1" t="s">
        <v>1155</v>
      </c>
      <c r="K3251" s="1" t="s">
        <v>5703</v>
      </c>
      <c r="L3251" s="30">
        <v>443</v>
      </c>
      <c r="M3251" s="30">
        <v>1452</v>
      </c>
      <c r="N3251" s="30">
        <v>11</v>
      </c>
      <c r="O3251" s="30">
        <v>0</v>
      </c>
      <c r="P3251" s="27">
        <v>6.8</v>
      </c>
      <c r="Q3251" s="30">
        <v>112</v>
      </c>
      <c r="R3251" s="30">
        <v>93</v>
      </c>
      <c r="S3251" s="9">
        <v>48430</v>
      </c>
      <c r="T3251" s="9">
        <v>500000</v>
      </c>
      <c r="U3251" s="9">
        <f>IMDB4[[#This Row],[Gross Revenue]]-IMDB4[[#This Row],[Budget]]</f>
        <v>-451570</v>
      </c>
      <c r="V3251" s="9" t="str">
        <f>IF(IMDB4[[#This Row],[Profit]]&gt;0,"Hit","Flop")</f>
        <v>Flop</v>
      </c>
      <c r="W3251" s="9" t="str" cm="1">
        <f t="array" ref="W3251">_xlfn.IFS(IMDB4[[#This Row],[IMDb Score (1-10)]]&gt;=8,"Excellent",IMDB4[[#This Row],[IMDb Score (1-10)]]&gt;=7,"Good",IMDB4[[#This Row],[IMDb Score (1-10)]]&gt;=5,"Average",TRUE,"Poor")</f>
        <v>Average</v>
      </c>
      <c r="X3251" s="9" t="str">
        <f>IF(IMDB4[[#This Row],[Duration (min)]]&lt;90,"Short",IF(IMDB4[[#This Row],[Duration (min)]]&lt;=120,"Medium", "Long"))</f>
        <v>Medium</v>
      </c>
    </row>
    <row r="3252" spans="1:24" x14ac:dyDescent="0.25">
      <c r="A3252" s="1" t="s">
        <v>512</v>
      </c>
      <c r="B3252" s="2">
        <v>31696</v>
      </c>
      <c r="C3252" s="30">
        <f>YEAR(IMDB4[[#This Row],[Release Date]])</f>
        <v>1986</v>
      </c>
      <c r="D3252" s="30" t="str">
        <f>FLOOR(IMDB4[[#This Row],[Year]],10)&amp;"s"</f>
        <v>1980s</v>
      </c>
      <c r="E3252" s="1" t="s">
        <v>32</v>
      </c>
      <c r="F3252" s="1" t="s">
        <v>40</v>
      </c>
      <c r="G3252" s="1" t="s">
        <v>3</v>
      </c>
      <c r="H3252" s="1" t="s">
        <v>334</v>
      </c>
      <c r="I3252" s="1" t="s">
        <v>132</v>
      </c>
      <c r="J3252" s="1" t="s">
        <v>513</v>
      </c>
      <c r="K3252" s="1" t="s">
        <v>514</v>
      </c>
      <c r="L3252" s="30">
        <v>442</v>
      </c>
      <c r="M3252" s="30">
        <v>822</v>
      </c>
      <c r="N3252" s="30">
        <v>4</v>
      </c>
      <c r="O3252" s="30">
        <v>0</v>
      </c>
      <c r="P3252" s="27">
        <v>6.5</v>
      </c>
      <c r="Q3252" s="30">
        <v>35</v>
      </c>
      <c r="R3252" s="30">
        <v>93</v>
      </c>
      <c r="S3252" s="9">
        <v>174635000</v>
      </c>
      <c r="T3252" s="9">
        <v>8800000</v>
      </c>
      <c r="U3252" s="9">
        <f>IMDB4[[#This Row],[Gross Revenue]]-IMDB4[[#This Row],[Budget]]</f>
        <v>165835000</v>
      </c>
      <c r="V3252" s="9" t="str">
        <f>IF(IMDB4[[#This Row],[Profit]]&gt;0,"Hit","Flop")</f>
        <v>Hit</v>
      </c>
      <c r="W3252" s="9" t="str" cm="1">
        <f t="array" ref="W3252">_xlfn.IFS(IMDB4[[#This Row],[IMDb Score (1-10)]]&gt;=8,"Excellent",IMDB4[[#This Row],[IMDb Score (1-10)]]&gt;=7,"Good",IMDB4[[#This Row],[IMDb Score (1-10)]]&gt;=5,"Average",TRUE,"Poor")</f>
        <v>Average</v>
      </c>
      <c r="X3252" s="9" t="str">
        <f>IF(IMDB4[[#This Row],[Duration (min)]]&lt;90,"Short",IF(IMDB4[[#This Row],[Duration (min)]]&lt;=120,"Medium", "Long"))</f>
        <v>Medium</v>
      </c>
    </row>
    <row r="3253" spans="1:24" x14ac:dyDescent="0.25">
      <c r="A3253" s="1" t="s">
        <v>656</v>
      </c>
      <c r="B3253" s="2">
        <v>32266</v>
      </c>
      <c r="C3253" s="30">
        <f>YEAR(IMDB4[[#This Row],[Release Date]])</f>
        <v>1988</v>
      </c>
      <c r="D3253" s="30" t="str">
        <f>FLOOR(IMDB4[[#This Row],[Year]],10)&amp;"s"</f>
        <v>1980s</v>
      </c>
      <c r="E3253" s="1" t="s">
        <v>32</v>
      </c>
      <c r="F3253" s="1" t="s">
        <v>77</v>
      </c>
      <c r="G3253" s="1" t="s">
        <v>3</v>
      </c>
      <c r="H3253" s="1" t="s">
        <v>334</v>
      </c>
      <c r="I3253" s="1" t="s">
        <v>84</v>
      </c>
      <c r="J3253" s="1" t="s">
        <v>513</v>
      </c>
      <c r="K3253" s="1" t="s">
        <v>657</v>
      </c>
      <c r="L3253" s="30">
        <v>442</v>
      </c>
      <c r="M3253" s="30">
        <v>717</v>
      </c>
      <c r="N3253" s="30">
        <v>5</v>
      </c>
      <c r="O3253" s="30">
        <v>489</v>
      </c>
      <c r="P3253" s="27">
        <v>5.5</v>
      </c>
      <c r="Q3253" s="30">
        <v>32</v>
      </c>
      <c r="R3253" s="30">
        <v>108</v>
      </c>
      <c r="S3253" s="9">
        <v>109306210</v>
      </c>
      <c r="T3253" s="9">
        <v>15800000</v>
      </c>
      <c r="U3253" s="9">
        <f>IMDB4[[#This Row],[Gross Revenue]]-IMDB4[[#This Row],[Budget]]</f>
        <v>93506210</v>
      </c>
      <c r="V3253" s="9" t="str">
        <f>IF(IMDB4[[#This Row],[Profit]]&gt;0,"Hit","Flop")</f>
        <v>Hit</v>
      </c>
      <c r="W3253" s="9" t="str" cm="1">
        <f t="array" ref="W3253">_xlfn.IFS(IMDB4[[#This Row],[IMDb Score (1-10)]]&gt;=8,"Excellent",IMDB4[[#This Row],[IMDb Score (1-10)]]&gt;=7,"Good",IMDB4[[#This Row],[IMDb Score (1-10)]]&gt;=5,"Average",TRUE,"Poor")</f>
        <v>Average</v>
      </c>
      <c r="X3253" s="9" t="str">
        <f>IF(IMDB4[[#This Row],[Duration (min)]]&lt;90,"Short",IF(IMDB4[[#This Row],[Duration (min)]]&lt;=120,"Medium", "Long"))</f>
        <v>Medium</v>
      </c>
    </row>
    <row r="3254" spans="1:24" x14ac:dyDescent="0.25">
      <c r="A3254" s="1" t="s">
        <v>2941</v>
      </c>
      <c r="B3254" s="2">
        <v>37405</v>
      </c>
      <c r="C3254" s="30">
        <f>YEAR(IMDB4[[#This Row],[Release Date]])</f>
        <v>2002</v>
      </c>
      <c r="D3254" s="30" t="str">
        <f>FLOOR(IMDB4[[#This Row],[Year]],10)&amp;"s"</f>
        <v>2000s</v>
      </c>
      <c r="E3254" s="1" t="s">
        <v>32</v>
      </c>
      <c r="F3254" s="1" t="s">
        <v>20</v>
      </c>
      <c r="G3254" s="1" t="s">
        <v>3</v>
      </c>
      <c r="H3254" s="1" t="s">
        <v>4</v>
      </c>
      <c r="I3254" s="1" t="s">
        <v>92</v>
      </c>
      <c r="J3254" s="1" t="s">
        <v>2942</v>
      </c>
      <c r="K3254" s="1" t="s">
        <v>2046</v>
      </c>
      <c r="L3254" s="30">
        <v>442</v>
      </c>
      <c r="M3254" s="30">
        <v>1556</v>
      </c>
      <c r="N3254" s="30">
        <v>729</v>
      </c>
      <c r="O3254" s="30">
        <v>0</v>
      </c>
      <c r="P3254" s="27">
        <v>7.2</v>
      </c>
      <c r="Q3254" s="30">
        <v>217</v>
      </c>
      <c r="R3254" s="30">
        <v>125</v>
      </c>
      <c r="S3254" s="9">
        <v>65010106</v>
      </c>
      <c r="T3254" s="9">
        <v>30000000</v>
      </c>
      <c r="U3254" s="9">
        <f>IMDB4[[#This Row],[Gross Revenue]]-IMDB4[[#This Row],[Budget]]</f>
        <v>35010106</v>
      </c>
      <c r="V3254" s="9" t="str">
        <f>IF(IMDB4[[#This Row],[Profit]]&gt;0,"Hit","Flop")</f>
        <v>Hit</v>
      </c>
      <c r="W3254" s="9" t="str" cm="1">
        <f t="array" ref="W3254">_xlfn.IFS(IMDB4[[#This Row],[IMDb Score (1-10)]]&gt;=8,"Excellent",IMDB4[[#This Row],[IMDb Score (1-10)]]&gt;=7,"Good",IMDB4[[#This Row],[IMDb Score (1-10)]]&gt;=5,"Average",TRUE,"Poor")</f>
        <v>Good</v>
      </c>
      <c r="X3254" s="9" t="str">
        <f>IF(IMDB4[[#This Row],[Duration (min)]]&lt;90,"Short",IF(IMDB4[[#This Row],[Duration (min)]]&lt;=120,"Medium", "Long"))</f>
        <v>Long</v>
      </c>
    </row>
    <row r="3255" spans="1:24" x14ac:dyDescent="0.25">
      <c r="A3255" s="1" t="s">
        <v>1345</v>
      </c>
      <c r="B3255" s="2">
        <v>35104</v>
      </c>
      <c r="C3255" s="30">
        <f>YEAR(IMDB4[[#This Row],[Release Date]])</f>
        <v>1996</v>
      </c>
      <c r="D3255" s="30" t="str">
        <f>FLOOR(IMDB4[[#This Row],[Year]],10)&amp;"s"</f>
        <v>1990s</v>
      </c>
      <c r="E3255" s="1" t="s">
        <v>32</v>
      </c>
      <c r="F3255" s="1" t="s">
        <v>40</v>
      </c>
      <c r="G3255" s="1" t="s">
        <v>3</v>
      </c>
      <c r="H3255" s="1" t="s">
        <v>4</v>
      </c>
      <c r="I3255" s="1" t="s">
        <v>84</v>
      </c>
      <c r="J3255" s="1" t="s">
        <v>513</v>
      </c>
      <c r="K3255" s="1" t="s">
        <v>1346</v>
      </c>
      <c r="L3255" s="30">
        <v>442</v>
      </c>
      <c r="M3255" s="30">
        <v>616</v>
      </c>
      <c r="N3255" s="30">
        <v>0</v>
      </c>
      <c r="O3255" s="30">
        <v>504</v>
      </c>
      <c r="P3255" s="27">
        <v>5.2</v>
      </c>
      <c r="Q3255" s="30">
        <v>23</v>
      </c>
      <c r="R3255" s="30">
        <v>95</v>
      </c>
      <c r="S3255" s="9">
        <v>20047715</v>
      </c>
      <c r="T3255" s="9">
        <v>25530000</v>
      </c>
      <c r="U3255" s="9">
        <f>IMDB4[[#This Row],[Gross Revenue]]-IMDB4[[#This Row],[Budget]]</f>
        <v>-5482285</v>
      </c>
      <c r="V3255" s="9" t="str">
        <f>IF(IMDB4[[#This Row],[Profit]]&gt;0,"Hit","Flop")</f>
        <v>Flop</v>
      </c>
      <c r="W3255" s="9" t="str" cm="1">
        <f t="array" ref="W3255">_xlfn.IFS(IMDB4[[#This Row],[IMDb Score (1-10)]]&gt;=8,"Excellent",IMDB4[[#This Row],[IMDb Score (1-10)]]&gt;=7,"Good",IMDB4[[#This Row],[IMDb Score (1-10)]]&gt;=5,"Average",TRUE,"Poor")</f>
        <v>Average</v>
      </c>
      <c r="X3255" s="9" t="str">
        <f>IF(IMDB4[[#This Row],[Duration (min)]]&lt;90,"Short",IF(IMDB4[[#This Row],[Duration (min)]]&lt;=120,"Medium", "Long"))</f>
        <v>Medium</v>
      </c>
    </row>
    <row r="3256" spans="1:24" x14ac:dyDescent="0.25">
      <c r="A3256" s="1" t="s">
        <v>4498</v>
      </c>
      <c r="B3256" s="2">
        <v>39025</v>
      </c>
      <c r="C3256" s="30">
        <f>YEAR(IMDB4[[#This Row],[Release Date]])</f>
        <v>2006</v>
      </c>
      <c r="D3256" s="30" t="str">
        <f>FLOOR(IMDB4[[#This Row],[Year]],10)&amp;"s"</f>
        <v>2000s</v>
      </c>
      <c r="E3256" s="1" t="s">
        <v>32</v>
      </c>
      <c r="F3256" s="1" t="s">
        <v>20</v>
      </c>
      <c r="G3256" s="1" t="s">
        <v>3</v>
      </c>
      <c r="H3256" s="1" t="s">
        <v>4</v>
      </c>
      <c r="I3256" s="1" t="s">
        <v>92</v>
      </c>
      <c r="J3256" s="1" t="s">
        <v>2942</v>
      </c>
      <c r="K3256" s="1" t="s">
        <v>1049</v>
      </c>
      <c r="L3256" s="30">
        <v>442</v>
      </c>
      <c r="M3256" s="30">
        <v>1134</v>
      </c>
      <c r="N3256" s="30">
        <v>529</v>
      </c>
      <c r="O3256" s="30">
        <v>348</v>
      </c>
      <c r="P3256" s="27">
        <v>6.7</v>
      </c>
      <c r="Q3256" s="30">
        <v>142</v>
      </c>
      <c r="R3256" s="30">
        <v>116</v>
      </c>
      <c r="S3256" s="9">
        <v>7156933</v>
      </c>
      <c r="T3256" s="9">
        <v>25000000</v>
      </c>
      <c r="U3256" s="9">
        <f>IMDB4[[#This Row],[Gross Revenue]]-IMDB4[[#This Row],[Budget]]</f>
        <v>-17843067</v>
      </c>
      <c r="V3256" s="9" t="str">
        <f>IF(IMDB4[[#This Row],[Profit]]&gt;0,"Hit","Flop")</f>
        <v>Flop</v>
      </c>
      <c r="W3256" s="9" t="str" cm="1">
        <f t="array" ref="W3256">_xlfn.IFS(IMDB4[[#This Row],[IMDb Score (1-10)]]&gt;=8,"Excellent",IMDB4[[#This Row],[IMDb Score (1-10)]]&gt;=7,"Good",IMDB4[[#This Row],[IMDb Score (1-10)]]&gt;=5,"Average",TRUE,"Poor")</f>
        <v>Average</v>
      </c>
      <c r="X3256" s="9" t="str">
        <f>IF(IMDB4[[#This Row],[Duration (min)]]&lt;90,"Short",IF(IMDB4[[#This Row],[Duration (min)]]&lt;=120,"Medium", "Long"))</f>
        <v>Medium</v>
      </c>
    </row>
    <row r="3257" spans="1:24" x14ac:dyDescent="0.25">
      <c r="A3257" s="1" t="s">
        <v>4313</v>
      </c>
      <c r="B3257" s="2">
        <v>38914</v>
      </c>
      <c r="C3257" s="30">
        <f>YEAR(IMDB4[[#This Row],[Release Date]])</f>
        <v>2006</v>
      </c>
      <c r="D3257" s="30" t="str">
        <f>FLOOR(IMDB4[[#This Row],[Year]],10)&amp;"s"</f>
        <v>2000s</v>
      </c>
      <c r="E3257" s="1" t="s">
        <v>32</v>
      </c>
      <c r="F3257" s="1" t="s">
        <v>91</v>
      </c>
      <c r="G3257" s="1" t="s">
        <v>3</v>
      </c>
      <c r="H3257" s="1" t="s">
        <v>11</v>
      </c>
      <c r="I3257" s="1" t="s">
        <v>92</v>
      </c>
      <c r="J3257" s="1" t="s">
        <v>4314</v>
      </c>
      <c r="K3257" s="1" t="s">
        <v>2353</v>
      </c>
      <c r="L3257" s="30">
        <v>440</v>
      </c>
      <c r="M3257" s="30">
        <v>2420</v>
      </c>
      <c r="N3257" s="30">
        <v>70</v>
      </c>
      <c r="O3257" s="30">
        <v>0</v>
      </c>
      <c r="P3257" s="27">
        <v>5.8</v>
      </c>
      <c r="Q3257" s="30">
        <v>216</v>
      </c>
      <c r="R3257" s="30">
        <v>86</v>
      </c>
      <c r="S3257" s="9">
        <v>54098051</v>
      </c>
      <c r="T3257" s="9">
        <v>25000000</v>
      </c>
      <c r="U3257" s="9">
        <f>IMDB4[[#This Row],[Gross Revenue]]-IMDB4[[#This Row],[Budget]]</f>
        <v>29098051</v>
      </c>
      <c r="V3257" s="9" t="str">
        <f>IF(IMDB4[[#This Row],[Profit]]&gt;0,"Hit","Flop")</f>
        <v>Hit</v>
      </c>
      <c r="W3257" s="9" t="str" cm="1">
        <f t="array" ref="W3257">_xlfn.IFS(IMDB4[[#This Row],[IMDb Score (1-10)]]&gt;=8,"Excellent",IMDB4[[#This Row],[IMDb Score (1-10)]]&gt;=7,"Good",IMDB4[[#This Row],[IMDb Score (1-10)]]&gt;=5,"Average",TRUE,"Poor")</f>
        <v>Average</v>
      </c>
      <c r="X3257" s="9" t="str">
        <f>IF(IMDB4[[#This Row],[Duration (min)]]&lt;90,"Short",IF(IMDB4[[#This Row],[Duration (min)]]&lt;=120,"Medium", "Long"))</f>
        <v>Short</v>
      </c>
    </row>
    <row r="3258" spans="1:24" x14ac:dyDescent="0.25">
      <c r="A3258" s="1" t="s">
        <v>5577</v>
      </c>
      <c r="B3258" s="2">
        <v>40511</v>
      </c>
      <c r="C3258" s="30">
        <f>YEAR(IMDB4[[#This Row],[Release Date]])</f>
        <v>2010</v>
      </c>
      <c r="D3258" s="30" t="str">
        <f>FLOOR(IMDB4[[#This Row],[Year]],10)&amp;"s"</f>
        <v>2010s</v>
      </c>
      <c r="E3258" s="1" t="s">
        <v>32</v>
      </c>
      <c r="F3258" s="1" t="s">
        <v>9</v>
      </c>
      <c r="G3258" s="1" t="s">
        <v>3</v>
      </c>
      <c r="H3258" s="1" t="s">
        <v>4</v>
      </c>
      <c r="I3258" s="1" t="s">
        <v>84</v>
      </c>
      <c r="J3258" s="1" t="s">
        <v>5578</v>
      </c>
      <c r="K3258" s="1" t="s">
        <v>5579</v>
      </c>
      <c r="L3258" s="30">
        <v>439</v>
      </c>
      <c r="M3258" s="30">
        <v>1567</v>
      </c>
      <c r="N3258" s="30">
        <v>13</v>
      </c>
      <c r="O3258" s="30">
        <v>0</v>
      </c>
      <c r="P3258" s="27">
        <v>6.3</v>
      </c>
      <c r="Q3258" s="30">
        <v>19</v>
      </c>
      <c r="R3258" s="30">
        <v>110</v>
      </c>
      <c r="S3258" s="9">
        <v>2848578</v>
      </c>
      <c r="T3258" s="9">
        <v>3500000</v>
      </c>
      <c r="U3258" s="9">
        <f>IMDB4[[#This Row],[Gross Revenue]]-IMDB4[[#This Row],[Budget]]</f>
        <v>-651422</v>
      </c>
      <c r="V3258" s="9" t="str">
        <f>IF(IMDB4[[#This Row],[Profit]]&gt;0,"Hit","Flop")</f>
        <v>Flop</v>
      </c>
      <c r="W3258" s="9" t="str" cm="1">
        <f t="array" ref="W3258">_xlfn.IFS(IMDB4[[#This Row],[IMDb Score (1-10)]]&gt;=8,"Excellent",IMDB4[[#This Row],[IMDb Score (1-10)]]&gt;=7,"Good",IMDB4[[#This Row],[IMDb Score (1-10)]]&gt;=5,"Average",TRUE,"Poor")</f>
        <v>Average</v>
      </c>
      <c r="X3258" s="9" t="str">
        <f>IF(IMDB4[[#This Row],[Duration (min)]]&lt;90,"Short",IF(IMDB4[[#This Row],[Duration (min)]]&lt;=120,"Medium", "Long"))</f>
        <v>Medium</v>
      </c>
    </row>
    <row r="3259" spans="1:24" x14ac:dyDescent="0.25">
      <c r="A3259" s="1" t="s">
        <v>5083</v>
      </c>
      <c r="B3259" s="2">
        <v>39806</v>
      </c>
      <c r="C3259" s="30">
        <f>YEAR(IMDB4[[#This Row],[Release Date]])</f>
        <v>2008</v>
      </c>
      <c r="D3259" s="30" t="str">
        <f>FLOOR(IMDB4[[#This Row],[Year]],10)&amp;"s"</f>
        <v>2000s</v>
      </c>
      <c r="E3259" s="1" t="s">
        <v>32</v>
      </c>
      <c r="F3259" s="1" t="s">
        <v>2</v>
      </c>
      <c r="G3259" s="1" t="s">
        <v>3</v>
      </c>
      <c r="H3259" s="1" t="s">
        <v>1877</v>
      </c>
      <c r="I3259" s="1" t="s">
        <v>92</v>
      </c>
      <c r="J3259" s="1" t="s">
        <v>5084</v>
      </c>
      <c r="K3259" s="1" t="s">
        <v>5085</v>
      </c>
      <c r="L3259" s="30">
        <v>439</v>
      </c>
      <c r="M3259" s="30">
        <v>940</v>
      </c>
      <c r="N3259" s="30">
        <v>275</v>
      </c>
      <c r="O3259" s="30">
        <v>0</v>
      </c>
      <c r="P3259" s="27">
        <v>6.1</v>
      </c>
      <c r="Q3259" s="30">
        <v>71</v>
      </c>
      <c r="R3259" s="30">
        <v>104</v>
      </c>
      <c r="S3259" s="9">
        <v>3607</v>
      </c>
      <c r="T3259" s="9">
        <v>10000000</v>
      </c>
      <c r="U3259" s="9">
        <f>IMDB4[[#This Row],[Gross Revenue]]-IMDB4[[#This Row],[Budget]]</f>
        <v>-9996393</v>
      </c>
      <c r="V3259" s="9" t="str">
        <f>IF(IMDB4[[#This Row],[Profit]]&gt;0,"Hit","Flop")</f>
        <v>Flop</v>
      </c>
      <c r="W3259" s="9" t="str" cm="1">
        <f t="array" ref="W3259">_xlfn.IFS(IMDB4[[#This Row],[IMDb Score (1-10)]]&gt;=8,"Excellent",IMDB4[[#This Row],[IMDb Score (1-10)]]&gt;=7,"Good",IMDB4[[#This Row],[IMDb Score (1-10)]]&gt;=5,"Average",TRUE,"Poor")</f>
        <v>Average</v>
      </c>
      <c r="X3259" s="9" t="str">
        <f>IF(IMDB4[[#This Row],[Duration (min)]]&lt;90,"Short",IF(IMDB4[[#This Row],[Duration (min)]]&lt;=120,"Medium", "Long"))</f>
        <v>Medium</v>
      </c>
    </row>
    <row r="3260" spans="1:24" x14ac:dyDescent="0.25">
      <c r="A3260" s="1" t="s">
        <v>5611</v>
      </c>
      <c r="B3260" s="2">
        <v>40507</v>
      </c>
      <c r="C3260" s="30">
        <f>YEAR(IMDB4[[#This Row],[Release Date]])</f>
        <v>2010</v>
      </c>
      <c r="D3260" s="30" t="str">
        <f>FLOOR(IMDB4[[#This Row],[Year]],10)&amp;"s"</f>
        <v>2010s</v>
      </c>
      <c r="E3260" s="1" t="s">
        <v>32</v>
      </c>
      <c r="F3260" s="1" t="s">
        <v>91</v>
      </c>
      <c r="G3260" s="1" t="s">
        <v>3</v>
      </c>
      <c r="H3260" s="1" t="s">
        <v>4</v>
      </c>
      <c r="I3260" s="1" t="s">
        <v>92</v>
      </c>
      <c r="J3260" s="1" t="s">
        <v>5612</v>
      </c>
      <c r="K3260" s="1" t="s">
        <v>5613</v>
      </c>
      <c r="L3260" s="30">
        <v>438</v>
      </c>
      <c r="M3260" s="30">
        <v>1081</v>
      </c>
      <c r="N3260" s="30">
        <v>21</v>
      </c>
      <c r="O3260" s="30">
        <v>14000</v>
      </c>
      <c r="P3260" s="27">
        <v>5.7</v>
      </c>
      <c r="Q3260" s="30">
        <v>264</v>
      </c>
      <c r="R3260" s="30">
        <v>98</v>
      </c>
      <c r="S3260" s="9">
        <v>84749884</v>
      </c>
      <c r="T3260" s="9">
        <v>3000000</v>
      </c>
      <c r="U3260" s="9">
        <f>IMDB4[[#This Row],[Gross Revenue]]-IMDB4[[#This Row],[Budget]]</f>
        <v>81749884</v>
      </c>
      <c r="V3260" s="9" t="str">
        <f>IF(IMDB4[[#This Row],[Profit]]&gt;0,"Hit","Flop")</f>
        <v>Hit</v>
      </c>
      <c r="W3260" s="9" t="str" cm="1">
        <f t="array" ref="W3260">_xlfn.IFS(IMDB4[[#This Row],[IMDb Score (1-10)]]&gt;=8,"Excellent",IMDB4[[#This Row],[IMDb Score (1-10)]]&gt;=7,"Good",IMDB4[[#This Row],[IMDb Score (1-10)]]&gt;=5,"Average",TRUE,"Poor")</f>
        <v>Average</v>
      </c>
      <c r="X3260" s="9" t="str">
        <f>IF(IMDB4[[#This Row],[Duration (min)]]&lt;90,"Short",IF(IMDB4[[#This Row],[Duration (min)]]&lt;=120,"Medium", "Long"))</f>
        <v>Medium</v>
      </c>
    </row>
    <row r="3261" spans="1:24" x14ac:dyDescent="0.25">
      <c r="A3261" s="1" t="s">
        <v>1059</v>
      </c>
      <c r="B3261" s="2">
        <v>34649</v>
      </c>
      <c r="C3261" s="30">
        <f>YEAR(IMDB4[[#This Row],[Release Date]])</f>
        <v>1994</v>
      </c>
      <c r="D3261" s="30" t="str">
        <f>FLOOR(IMDB4[[#This Row],[Year]],10)&amp;"s"</f>
        <v>1990s</v>
      </c>
      <c r="E3261" s="1" t="s">
        <v>32</v>
      </c>
      <c r="F3261" s="1" t="s">
        <v>77</v>
      </c>
      <c r="G3261" s="1" t="s">
        <v>3</v>
      </c>
      <c r="H3261" s="1" t="s">
        <v>4</v>
      </c>
      <c r="I3261" s="1" t="s">
        <v>92</v>
      </c>
      <c r="J3261" s="1" t="s">
        <v>1060</v>
      </c>
      <c r="K3261" s="1" t="s">
        <v>255</v>
      </c>
      <c r="L3261" s="30">
        <v>437</v>
      </c>
      <c r="M3261" s="30">
        <v>1093</v>
      </c>
      <c r="N3261" s="30">
        <v>644</v>
      </c>
      <c r="O3261" s="30">
        <v>669</v>
      </c>
      <c r="P3261" s="27">
        <v>5.5</v>
      </c>
      <c r="Q3261" s="30">
        <v>36</v>
      </c>
      <c r="R3261" s="30">
        <v>104</v>
      </c>
      <c r="S3261" s="9">
        <v>42610000</v>
      </c>
      <c r="T3261" s="9">
        <v>55000000</v>
      </c>
      <c r="U3261" s="9">
        <f>IMDB4[[#This Row],[Gross Revenue]]-IMDB4[[#This Row],[Budget]]</f>
        <v>-12390000</v>
      </c>
      <c r="V3261" s="9" t="str">
        <f>IF(IMDB4[[#This Row],[Profit]]&gt;0,"Hit","Flop")</f>
        <v>Flop</v>
      </c>
      <c r="W3261" s="9" t="str" cm="1">
        <f t="array" ref="W3261">_xlfn.IFS(IMDB4[[#This Row],[IMDb Score (1-10)]]&gt;=8,"Excellent",IMDB4[[#This Row],[IMDb Score (1-10)]]&gt;=7,"Good",IMDB4[[#This Row],[IMDb Score (1-10)]]&gt;=5,"Average",TRUE,"Poor")</f>
        <v>Average</v>
      </c>
      <c r="X3261" s="9" t="str">
        <f>IF(IMDB4[[#This Row],[Duration (min)]]&lt;90,"Short",IF(IMDB4[[#This Row],[Duration (min)]]&lt;=120,"Medium", "Long"))</f>
        <v>Medium</v>
      </c>
    </row>
    <row r="3262" spans="1:24" x14ac:dyDescent="0.25">
      <c r="A3262" s="1" t="s">
        <v>2848</v>
      </c>
      <c r="B3262" s="2">
        <v>37141</v>
      </c>
      <c r="C3262" s="30">
        <f>YEAR(IMDB4[[#This Row],[Release Date]])</f>
        <v>2001</v>
      </c>
      <c r="D3262" s="30" t="str">
        <f>FLOOR(IMDB4[[#This Row],[Year]],10)&amp;"s"</f>
        <v>2000s</v>
      </c>
      <c r="E3262" s="1" t="s">
        <v>32</v>
      </c>
      <c r="F3262" s="1" t="s">
        <v>20</v>
      </c>
      <c r="G3262" s="1" t="s">
        <v>3</v>
      </c>
      <c r="H3262" s="1" t="s">
        <v>4</v>
      </c>
      <c r="I3262" s="1" t="s">
        <v>132</v>
      </c>
      <c r="J3262" s="1" t="s">
        <v>1060</v>
      </c>
      <c r="K3262" s="1" t="s">
        <v>2849</v>
      </c>
      <c r="L3262" s="30">
        <v>436</v>
      </c>
      <c r="M3262" s="30">
        <v>1203</v>
      </c>
      <c r="N3262" s="30">
        <v>42</v>
      </c>
      <c r="O3262" s="30">
        <v>1000</v>
      </c>
      <c r="P3262" s="27">
        <v>4.8</v>
      </c>
      <c r="Q3262" s="30">
        <v>75</v>
      </c>
      <c r="R3262" s="30">
        <v>84</v>
      </c>
      <c r="S3262" s="9">
        <v>55762229</v>
      </c>
      <c r="T3262" s="9">
        <v>22000000</v>
      </c>
      <c r="U3262" s="9">
        <f>IMDB4[[#This Row],[Gross Revenue]]-IMDB4[[#This Row],[Budget]]</f>
        <v>33762229</v>
      </c>
      <c r="V3262" s="9" t="str">
        <f>IF(IMDB4[[#This Row],[Profit]]&gt;0,"Hit","Flop")</f>
        <v>Hit</v>
      </c>
      <c r="W3262" s="9" t="str" cm="1">
        <f t="array" ref="W3262">_xlfn.IFS(IMDB4[[#This Row],[IMDb Score (1-10)]]&gt;=8,"Excellent",IMDB4[[#This Row],[IMDb Score (1-10)]]&gt;=7,"Good",IMDB4[[#This Row],[IMDb Score (1-10)]]&gt;=5,"Average",TRUE,"Poor")</f>
        <v>Poor</v>
      </c>
      <c r="X3262" s="9" t="str">
        <f>IF(IMDB4[[#This Row],[Duration (min)]]&lt;90,"Short",IF(IMDB4[[#This Row],[Duration (min)]]&lt;=120,"Medium", "Long"))</f>
        <v>Short</v>
      </c>
    </row>
    <row r="3263" spans="1:24" x14ac:dyDescent="0.25">
      <c r="A3263" s="1" t="s">
        <v>3362</v>
      </c>
      <c r="B3263" s="2">
        <v>37748</v>
      </c>
      <c r="C3263" s="30">
        <f>YEAR(IMDB4[[#This Row],[Release Date]])</f>
        <v>2003</v>
      </c>
      <c r="D3263" s="30" t="str">
        <f>FLOOR(IMDB4[[#This Row],[Year]],10)&amp;"s"</f>
        <v>2000s</v>
      </c>
      <c r="E3263" s="1" t="s">
        <v>32</v>
      </c>
      <c r="F3263" s="1" t="s">
        <v>20</v>
      </c>
      <c r="G3263" s="1" t="s">
        <v>3</v>
      </c>
      <c r="H3263" s="1" t="s">
        <v>4</v>
      </c>
      <c r="I3263" s="1" t="s">
        <v>132</v>
      </c>
      <c r="J3263" s="1" t="s">
        <v>3363</v>
      </c>
      <c r="K3263" s="1" t="s">
        <v>1127</v>
      </c>
      <c r="L3263" s="30">
        <v>436</v>
      </c>
      <c r="M3263" s="30">
        <v>1395</v>
      </c>
      <c r="N3263" s="30">
        <v>0</v>
      </c>
      <c r="O3263" s="30">
        <v>0</v>
      </c>
      <c r="P3263" s="27">
        <v>6.3</v>
      </c>
      <c r="Q3263" s="30">
        <v>161</v>
      </c>
      <c r="R3263" s="30">
        <v>100</v>
      </c>
      <c r="S3263" s="9">
        <v>35096190</v>
      </c>
      <c r="T3263" s="9">
        <v>60000000</v>
      </c>
      <c r="U3263" s="9">
        <f>IMDB4[[#This Row],[Gross Revenue]]-IMDB4[[#This Row],[Budget]]</f>
        <v>-24903810</v>
      </c>
      <c r="V3263" s="9" t="str">
        <f>IF(IMDB4[[#This Row],[Profit]]&gt;0,"Hit","Flop")</f>
        <v>Flop</v>
      </c>
      <c r="W3263" s="9" t="str" cm="1">
        <f t="array" ref="W3263">_xlfn.IFS(IMDB4[[#This Row],[IMDb Score (1-10)]]&gt;=8,"Excellent",IMDB4[[#This Row],[IMDb Score (1-10)]]&gt;=7,"Good",IMDB4[[#This Row],[IMDb Score (1-10)]]&gt;=5,"Average",TRUE,"Poor")</f>
        <v>Average</v>
      </c>
      <c r="X3263" s="9" t="str">
        <f>IF(IMDB4[[#This Row],[Duration (min)]]&lt;90,"Short",IF(IMDB4[[#This Row],[Duration (min)]]&lt;=120,"Medium", "Long"))</f>
        <v>Medium</v>
      </c>
    </row>
    <row r="3264" spans="1:24" x14ac:dyDescent="0.25">
      <c r="A3264" s="1" t="s">
        <v>908</v>
      </c>
      <c r="B3264" s="2">
        <v>33795</v>
      </c>
      <c r="C3264" s="30">
        <f>YEAR(IMDB4[[#This Row],[Release Date]])</f>
        <v>1992</v>
      </c>
      <c r="D3264" s="30" t="str">
        <f>FLOOR(IMDB4[[#This Row],[Year]],10)&amp;"s"</f>
        <v>1990s</v>
      </c>
      <c r="E3264" s="1" t="s">
        <v>32</v>
      </c>
      <c r="F3264" s="1" t="s">
        <v>61</v>
      </c>
      <c r="G3264" s="1" t="s">
        <v>3</v>
      </c>
      <c r="H3264" s="1" t="s">
        <v>4</v>
      </c>
      <c r="I3264" s="1" t="s">
        <v>92</v>
      </c>
      <c r="J3264" s="1" t="s">
        <v>909</v>
      </c>
      <c r="K3264" s="1" t="s">
        <v>910</v>
      </c>
      <c r="L3264" s="30">
        <v>436</v>
      </c>
      <c r="M3264" s="30">
        <v>1394</v>
      </c>
      <c r="N3264" s="30">
        <v>0</v>
      </c>
      <c r="O3264" s="30">
        <v>949</v>
      </c>
      <c r="P3264" s="27">
        <v>6.6</v>
      </c>
      <c r="Q3264" s="30">
        <v>32</v>
      </c>
      <c r="R3264" s="30">
        <v>140</v>
      </c>
      <c r="S3264" s="9">
        <v>24276500</v>
      </c>
      <c r="T3264" s="9">
        <v>35000000</v>
      </c>
      <c r="U3264" s="9">
        <f>IMDB4[[#This Row],[Gross Revenue]]-IMDB4[[#This Row],[Budget]]</f>
        <v>-10723500</v>
      </c>
      <c r="V3264" s="9" t="str">
        <f>IF(IMDB4[[#This Row],[Profit]]&gt;0,"Hit","Flop")</f>
        <v>Flop</v>
      </c>
      <c r="W3264" s="9" t="str" cm="1">
        <f t="array" ref="W3264">_xlfn.IFS(IMDB4[[#This Row],[IMDb Score (1-10)]]&gt;=8,"Excellent",IMDB4[[#This Row],[IMDb Score (1-10)]]&gt;=7,"Good",IMDB4[[#This Row],[IMDb Score (1-10)]]&gt;=5,"Average",TRUE,"Poor")</f>
        <v>Average</v>
      </c>
      <c r="X3264" s="9" t="str">
        <f>IF(IMDB4[[#This Row],[Duration (min)]]&lt;90,"Short",IF(IMDB4[[#This Row],[Duration (min)]]&lt;=120,"Medium", "Long"))</f>
        <v>Long</v>
      </c>
    </row>
    <row r="3265" spans="1:24" x14ac:dyDescent="0.25">
      <c r="A3265" s="1" t="s">
        <v>3300</v>
      </c>
      <c r="B3265" s="2">
        <v>37979</v>
      </c>
      <c r="C3265" s="30">
        <f>YEAR(IMDB4[[#This Row],[Release Date]])</f>
        <v>2003</v>
      </c>
      <c r="D3265" s="30" t="str">
        <f>FLOOR(IMDB4[[#This Row],[Year]],10)&amp;"s"</f>
        <v>2000s</v>
      </c>
      <c r="E3265" s="1" t="s">
        <v>32</v>
      </c>
      <c r="F3265" s="1" t="s">
        <v>2</v>
      </c>
      <c r="G3265" s="1" t="s">
        <v>3</v>
      </c>
      <c r="H3265" s="1" t="s">
        <v>4</v>
      </c>
      <c r="I3265" s="1" t="s">
        <v>92</v>
      </c>
      <c r="J3265" s="1" t="s">
        <v>1060</v>
      </c>
      <c r="K3265" s="1" t="s">
        <v>907</v>
      </c>
      <c r="L3265" s="30">
        <v>436</v>
      </c>
      <c r="M3265" s="30">
        <v>1172</v>
      </c>
      <c r="N3265" s="30">
        <v>164</v>
      </c>
      <c r="O3265" s="30">
        <v>622</v>
      </c>
      <c r="P3265" s="27">
        <v>6.7</v>
      </c>
      <c r="Q3265" s="30">
        <v>119</v>
      </c>
      <c r="R3265" s="30">
        <v>97</v>
      </c>
      <c r="S3265" s="9">
        <v>12212417</v>
      </c>
      <c r="T3265" s="9">
        <v>15000000</v>
      </c>
      <c r="U3265" s="9">
        <f>IMDB4[[#This Row],[Gross Revenue]]-IMDB4[[#This Row],[Budget]]</f>
        <v>-2787583</v>
      </c>
      <c r="V3265" s="9" t="str">
        <f>IF(IMDB4[[#This Row],[Profit]]&gt;0,"Hit","Flop")</f>
        <v>Flop</v>
      </c>
      <c r="W3265" s="9" t="str" cm="1">
        <f t="array" ref="W3265">_xlfn.IFS(IMDB4[[#This Row],[IMDb Score (1-10)]]&gt;=8,"Excellent",IMDB4[[#This Row],[IMDb Score (1-10)]]&gt;=7,"Good",IMDB4[[#This Row],[IMDb Score (1-10)]]&gt;=5,"Average",TRUE,"Poor")</f>
        <v>Average</v>
      </c>
      <c r="X3265" s="9" t="str">
        <f>IF(IMDB4[[#This Row],[Duration (min)]]&lt;90,"Short",IF(IMDB4[[#This Row],[Duration (min)]]&lt;=120,"Medium", "Long"))</f>
        <v>Medium</v>
      </c>
    </row>
    <row r="3266" spans="1:24" x14ac:dyDescent="0.25">
      <c r="A3266" s="1" t="s">
        <v>4854</v>
      </c>
      <c r="B3266" s="2">
        <v>39804</v>
      </c>
      <c r="C3266" s="30">
        <f>YEAR(IMDB4[[#This Row],[Release Date]])</f>
        <v>2008</v>
      </c>
      <c r="D3266" s="30" t="str">
        <f>FLOOR(IMDB4[[#This Row],[Year]],10)&amp;"s"</f>
        <v>2000s</v>
      </c>
      <c r="E3266" s="1" t="s">
        <v>32</v>
      </c>
      <c r="F3266" s="1" t="s">
        <v>61</v>
      </c>
      <c r="G3266" s="1" t="s">
        <v>3</v>
      </c>
      <c r="H3266" s="1" t="s">
        <v>4</v>
      </c>
      <c r="I3266" s="1" t="s">
        <v>92</v>
      </c>
      <c r="J3266" s="1" t="s">
        <v>3363</v>
      </c>
      <c r="K3266" s="1" t="s">
        <v>4855</v>
      </c>
      <c r="L3266" s="30">
        <v>436</v>
      </c>
      <c r="M3266" s="30">
        <v>1141</v>
      </c>
      <c r="N3266" s="30">
        <v>67</v>
      </c>
      <c r="O3266" s="30">
        <v>0</v>
      </c>
      <c r="P3266" s="27">
        <v>7</v>
      </c>
      <c r="Q3266" s="30">
        <v>81</v>
      </c>
      <c r="R3266" s="30">
        <v>109</v>
      </c>
      <c r="S3266" s="9">
        <v>8134217</v>
      </c>
      <c r="T3266" s="9">
        <v>12000000</v>
      </c>
      <c r="U3266" s="9">
        <f>IMDB4[[#This Row],[Gross Revenue]]-IMDB4[[#This Row],[Budget]]</f>
        <v>-3865783</v>
      </c>
      <c r="V3266" s="9" t="str">
        <f>IF(IMDB4[[#This Row],[Profit]]&gt;0,"Hit","Flop")</f>
        <v>Flop</v>
      </c>
      <c r="W3266" s="9" t="str" cm="1">
        <f t="array" ref="W3266">_xlfn.IFS(IMDB4[[#This Row],[IMDb Score (1-10)]]&gt;=8,"Excellent",IMDB4[[#This Row],[IMDb Score (1-10)]]&gt;=7,"Good",IMDB4[[#This Row],[IMDb Score (1-10)]]&gt;=5,"Average",TRUE,"Poor")</f>
        <v>Good</v>
      </c>
      <c r="X3266" s="9" t="str">
        <f>IF(IMDB4[[#This Row],[Duration (min)]]&lt;90,"Short",IF(IMDB4[[#This Row],[Duration (min)]]&lt;=120,"Medium", "Long"))</f>
        <v>Medium</v>
      </c>
    </row>
    <row r="3267" spans="1:24" x14ac:dyDescent="0.25">
      <c r="A3267" s="1" t="s">
        <v>4165</v>
      </c>
      <c r="B3267" s="2">
        <v>38471</v>
      </c>
      <c r="C3267" s="30">
        <f>YEAR(IMDB4[[#This Row],[Release Date]])</f>
        <v>2005</v>
      </c>
      <c r="D3267" s="30" t="str">
        <f>FLOOR(IMDB4[[#This Row],[Year]],10)&amp;"s"</f>
        <v>2000s</v>
      </c>
      <c r="E3267" s="1" t="s">
        <v>32</v>
      </c>
      <c r="F3267" s="1" t="s">
        <v>20</v>
      </c>
      <c r="G3267" s="1" t="s">
        <v>3</v>
      </c>
      <c r="H3267" s="1" t="s">
        <v>4</v>
      </c>
      <c r="I3267" s="1" t="s">
        <v>92</v>
      </c>
      <c r="J3267" s="1" t="s">
        <v>4166</v>
      </c>
      <c r="K3267" s="1" t="s">
        <v>4167</v>
      </c>
      <c r="L3267" s="30">
        <v>436</v>
      </c>
      <c r="M3267" s="30">
        <v>479</v>
      </c>
      <c r="N3267" s="30">
        <v>387</v>
      </c>
      <c r="O3267" s="30">
        <v>0</v>
      </c>
      <c r="P3267" s="27">
        <v>7.4</v>
      </c>
      <c r="Q3267" s="30">
        <v>110</v>
      </c>
      <c r="R3267" s="30">
        <v>88</v>
      </c>
      <c r="S3267" s="9">
        <v>7362100</v>
      </c>
      <c r="T3267" s="9">
        <v>1500000</v>
      </c>
      <c r="U3267" s="9">
        <f>IMDB4[[#This Row],[Gross Revenue]]-IMDB4[[#This Row],[Budget]]</f>
        <v>5862100</v>
      </c>
      <c r="V3267" s="9" t="str">
        <f>IF(IMDB4[[#This Row],[Profit]]&gt;0,"Hit","Flop")</f>
        <v>Hit</v>
      </c>
      <c r="W3267" s="9" t="str" cm="1">
        <f t="array" ref="W3267">_xlfn.IFS(IMDB4[[#This Row],[IMDb Score (1-10)]]&gt;=8,"Excellent",IMDB4[[#This Row],[IMDb Score (1-10)]]&gt;=7,"Good",IMDB4[[#This Row],[IMDb Score (1-10)]]&gt;=5,"Average",TRUE,"Poor")</f>
        <v>Good</v>
      </c>
      <c r="X3267" s="9" t="str">
        <f>IF(IMDB4[[#This Row],[Duration (min)]]&lt;90,"Short",IF(IMDB4[[#This Row],[Duration (min)]]&lt;=120,"Medium", "Long"))</f>
        <v>Short</v>
      </c>
    </row>
    <row r="3268" spans="1:24" x14ac:dyDescent="0.25">
      <c r="A3268" s="1" t="s">
        <v>4325</v>
      </c>
      <c r="B3268" s="2">
        <v>38988</v>
      </c>
      <c r="C3268" s="30">
        <f>YEAR(IMDB4[[#This Row],[Release Date]])</f>
        <v>2006</v>
      </c>
      <c r="D3268" s="30" t="str">
        <f>FLOOR(IMDB4[[#This Row],[Year]],10)&amp;"s"</f>
        <v>2000s</v>
      </c>
      <c r="E3268" s="1" t="s">
        <v>32</v>
      </c>
      <c r="F3268" s="1" t="s">
        <v>20</v>
      </c>
      <c r="G3268" s="1" t="s">
        <v>3</v>
      </c>
      <c r="H3268" s="1" t="s">
        <v>4</v>
      </c>
      <c r="I3268" s="1" t="s">
        <v>92</v>
      </c>
      <c r="J3268" s="1" t="s">
        <v>4326</v>
      </c>
      <c r="K3268" s="1" t="s">
        <v>1477</v>
      </c>
      <c r="L3268" s="30">
        <v>435</v>
      </c>
      <c r="M3268" s="30">
        <v>1140</v>
      </c>
      <c r="N3268" s="30">
        <v>132</v>
      </c>
      <c r="O3268" s="30">
        <v>515</v>
      </c>
      <c r="P3268" s="27">
        <v>5.9</v>
      </c>
      <c r="Q3268" s="30">
        <v>111</v>
      </c>
      <c r="R3268" s="30">
        <v>88</v>
      </c>
      <c r="S3268" s="9">
        <v>13367101</v>
      </c>
      <c r="T3268" s="9">
        <v>6500000</v>
      </c>
      <c r="U3268" s="9">
        <f>IMDB4[[#This Row],[Gross Revenue]]-IMDB4[[#This Row],[Budget]]</f>
        <v>6867101</v>
      </c>
      <c r="V3268" s="9" t="str">
        <f>IF(IMDB4[[#This Row],[Profit]]&gt;0,"Hit","Flop")</f>
        <v>Hit</v>
      </c>
      <c r="W3268" s="9" t="str" cm="1">
        <f t="array" ref="W3268">_xlfn.IFS(IMDB4[[#This Row],[IMDb Score (1-10)]]&gt;=8,"Excellent",IMDB4[[#This Row],[IMDb Score (1-10)]]&gt;=7,"Good",IMDB4[[#This Row],[IMDb Score (1-10)]]&gt;=5,"Average",TRUE,"Poor")</f>
        <v>Average</v>
      </c>
      <c r="X3268" s="9" t="str">
        <f>IF(IMDB4[[#This Row],[Duration (min)]]&lt;90,"Short",IF(IMDB4[[#This Row],[Duration (min)]]&lt;=120,"Medium", "Long"))</f>
        <v>Short</v>
      </c>
    </row>
    <row r="3269" spans="1:24" x14ac:dyDescent="0.25">
      <c r="A3269" s="1" t="s">
        <v>6383</v>
      </c>
      <c r="B3269" s="2">
        <v>41347</v>
      </c>
      <c r="C3269" s="30">
        <f>YEAR(IMDB4[[#This Row],[Release Date]])</f>
        <v>2013</v>
      </c>
      <c r="D3269" s="30" t="str">
        <f>FLOOR(IMDB4[[#This Row],[Year]],10)&amp;"s"</f>
        <v>2010s</v>
      </c>
      <c r="E3269" s="1" t="s">
        <v>32</v>
      </c>
      <c r="F3269" s="1" t="s">
        <v>20</v>
      </c>
      <c r="G3269" s="1" t="s">
        <v>3</v>
      </c>
      <c r="H3269" s="1" t="s">
        <v>4</v>
      </c>
      <c r="I3269" s="1" t="s">
        <v>132</v>
      </c>
      <c r="J3269" s="1" t="s">
        <v>6384</v>
      </c>
      <c r="K3269" s="1" t="s">
        <v>1477</v>
      </c>
      <c r="L3269" s="30">
        <v>434</v>
      </c>
      <c r="M3269" s="30">
        <v>1183</v>
      </c>
      <c r="N3269" s="30">
        <v>132</v>
      </c>
      <c r="O3269" s="30">
        <v>12000</v>
      </c>
      <c r="P3269" s="27">
        <v>7.1</v>
      </c>
      <c r="Q3269" s="30">
        <v>231</v>
      </c>
      <c r="R3269" s="30">
        <v>93</v>
      </c>
      <c r="S3269" s="9">
        <v>17536788</v>
      </c>
      <c r="T3269" s="9">
        <v>8000000</v>
      </c>
      <c r="U3269" s="9">
        <f>IMDB4[[#This Row],[Gross Revenue]]-IMDB4[[#This Row],[Budget]]</f>
        <v>9536788</v>
      </c>
      <c r="V3269" s="9" t="str">
        <f>IF(IMDB4[[#This Row],[Profit]]&gt;0,"Hit","Flop")</f>
        <v>Hit</v>
      </c>
      <c r="W3269" s="9" t="str" cm="1">
        <f t="array" ref="W3269">_xlfn.IFS(IMDB4[[#This Row],[IMDb Score (1-10)]]&gt;=8,"Excellent",IMDB4[[#This Row],[IMDb Score (1-10)]]&gt;=7,"Good",IMDB4[[#This Row],[IMDb Score (1-10)]]&gt;=5,"Average",TRUE,"Poor")</f>
        <v>Good</v>
      </c>
      <c r="X3269" s="9" t="str">
        <f>IF(IMDB4[[#This Row],[Duration (min)]]&lt;90,"Short",IF(IMDB4[[#This Row],[Duration (min)]]&lt;=120,"Medium", "Long"))</f>
        <v>Medium</v>
      </c>
    </row>
    <row r="3270" spans="1:24" x14ac:dyDescent="0.25">
      <c r="A3270" s="1" t="s">
        <v>5481</v>
      </c>
      <c r="B3270" s="2">
        <v>40281</v>
      </c>
      <c r="C3270" s="30">
        <f>YEAR(IMDB4[[#This Row],[Release Date]])</f>
        <v>2010</v>
      </c>
      <c r="D3270" s="30" t="str">
        <f>FLOOR(IMDB4[[#This Row],[Year]],10)&amp;"s"</f>
        <v>2010s</v>
      </c>
      <c r="E3270" s="1" t="s">
        <v>32</v>
      </c>
      <c r="F3270" s="1" t="s">
        <v>365</v>
      </c>
      <c r="G3270" s="1" t="s">
        <v>3</v>
      </c>
      <c r="H3270" s="1" t="s">
        <v>338</v>
      </c>
      <c r="I3270" s="1" t="s">
        <v>92</v>
      </c>
      <c r="J3270" s="1" t="s">
        <v>5482</v>
      </c>
      <c r="K3270" s="1" t="s">
        <v>5483</v>
      </c>
      <c r="L3270" s="30">
        <v>434</v>
      </c>
      <c r="M3270" s="30">
        <v>645</v>
      </c>
      <c r="N3270" s="30">
        <v>22</v>
      </c>
      <c r="O3270" s="30">
        <v>0</v>
      </c>
      <c r="P3270" s="27">
        <v>6.1</v>
      </c>
      <c r="Q3270" s="30">
        <v>97</v>
      </c>
      <c r="R3270" s="30">
        <v>110</v>
      </c>
      <c r="S3270" s="9">
        <v>56129</v>
      </c>
      <c r="T3270" s="9">
        <v>1100000</v>
      </c>
      <c r="U3270" s="9">
        <f>IMDB4[[#This Row],[Gross Revenue]]-IMDB4[[#This Row],[Budget]]</f>
        <v>-1043871</v>
      </c>
      <c r="V3270" s="9" t="str">
        <f>IF(IMDB4[[#This Row],[Profit]]&gt;0,"Hit","Flop")</f>
        <v>Flop</v>
      </c>
      <c r="W3270" s="9" t="str" cm="1">
        <f t="array" ref="W3270">_xlfn.IFS(IMDB4[[#This Row],[IMDb Score (1-10)]]&gt;=8,"Excellent",IMDB4[[#This Row],[IMDb Score (1-10)]]&gt;=7,"Good",IMDB4[[#This Row],[IMDb Score (1-10)]]&gt;=5,"Average",TRUE,"Poor")</f>
        <v>Average</v>
      </c>
      <c r="X3270" s="9" t="str">
        <f>IF(IMDB4[[#This Row],[Duration (min)]]&lt;90,"Short",IF(IMDB4[[#This Row],[Duration (min)]]&lt;=120,"Medium", "Long"))</f>
        <v>Medium</v>
      </c>
    </row>
    <row r="3271" spans="1:24" x14ac:dyDescent="0.25">
      <c r="A3271" s="1" t="s">
        <v>5445</v>
      </c>
      <c r="B3271" s="2">
        <v>39962</v>
      </c>
      <c r="C3271" s="30">
        <f>YEAR(IMDB4[[#This Row],[Release Date]])</f>
        <v>2009</v>
      </c>
      <c r="D3271" s="30" t="str">
        <f>FLOOR(IMDB4[[#This Row],[Year]],10)&amp;"s"</f>
        <v>2000s</v>
      </c>
      <c r="E3271" s="1" t="s">
        <v>32</v>
      </c>
      <c r="F3271" s="1" t="s">
        <v>177</v>
      </c>
      <c r="G3271" s="1" t="s">
        <v>3</v>
      </c>
      <c r="H3271" s="1" t="s">
        <v>4</v>
      </c>
      <c r="I3271" s="1" t="s">
        <v>84</v>
      </c>
      <c r="J3271" s="1" t="s">
        <v>5446</v>
      </c>
      <c r="K3271" s="1" t="s">
        <v>974</v>
      </c>
      <c r="L3271" s="30">
        <v>433</v>
      </c>
      <c r="M3271" s="30">
        <v>679</v>
      </c>
      <c r="N3271" s="30">
        <v>197</v>
      </c>
      <c r="O3271" s="30">
        <v>0</v>
      </c>
      <c r="P3271" s="27">
        <v>7.3</v>
      </c>
      <c r="Q3271" s="30">
        <v>136</v>
      </c>
      <c r="R3271" s="30">
        <v>111</v>
      </c>
      <c r="S3271" s="9">
        <v>71844424</v>
      </c>
      <c r="T3271" s="9">
        <v>60000000</v>
      </c>
      <c r="U3271" s="9">
        <f>IMDB4[[#This Row],[Gross Revenue]]-IMDB4[[#This Row],[Budget]]</f>
        <v>11844424</v>
      </c>
      <c r="V3271" s="9" t="str">
        <f>IF(IMDB4[[#This Row],[Profit]]&gt;0,"Hit","Flop")</f>
        <v>Hit</v>
      </c>
      <c r="W3271" s="9" t="str" cm="1">
        <f t="array" ref="W3271">_xlfn.IFS(IMDB4[[#This Row],[IMDb Score (1-10)]]&gt;=8,"Excellent",IMDB4[[#This Row],[IMDb Score (1-10)]]&gt;=7,"Good",IMDB4[[#This Row],[IMDb Score (1-10)]]&gt;=5,"Average",TRUE,"Poor")</f>
        <v>Good</v>
      </c>
      <c r="X3271" s="9" t="str">
        <f>IF(IMDB4[[#This Row],[Duration (min)]]&lt;90,"Short",IF(IMDB4[[#This Row],[Duration (min)]]&lt;=120,"Medium", "Long"))</f>
        <v>Medium</v>
      </c>
    </row>
    <row r="3272" spans="1:24" x14ac:dyDescent="0.25">
      <c r="A3272" s="1" t="s">
        <v>845</v>
      </c>
      <c r="B3272" s="2">
        <v>33323</v>
      </c>
      <c r="C3272" s="30">
        <f>YEAR(IMDB4[[#This Row],[Release Date]])</f>
        <v>1991</v>
      </c>
      <c r="D3272" s="30" t="str">
        <f>FLOOR(IMDB4[[#This Row],[Year]],10)&amp;"s"</f>
        <v>1990s</v>
      </c>
      <c r="E3272" s="1" t="s">
        <v>1</v>
      </c>
      <c r="F3272" s="1" t="s">
        <v>9</v>
      </c>
      <c r="G3272" s="1" t="s">
        <v>3</v>
      </c>
      <c r="H3272" s="1" t="s">
        <v>161</v>
      </c>
      <c r="I3272" s="1" t="s">
        <v>92</v>
      </c>
      <c r="J3272" s="1" t="s">
        <v>846</v>
      </c>
      <c r="K3272" s="1" t="s">
        <v>531</v>
      </c>
      <c r="L3272" s="30">
        <v>433</v>
      </c>
      <c r="M3272" s="30">
        <v>698</v>
      </c>
      <c r="N3272" s="30">
        <v>0</v>
      </c>
      <c r="O3272" s="30">
        <v>0</v>
      </c>
      <c r="P3272" s="27">
        <v>8</v>
      </c>
      <c r="Q3272" s="30">
        <v>125</v>
      </c>
      <c r="R3272" s="30">
        <v>206</v>
      </c>
      <c r="S3272" s="9">
        <v>70405498</v>
      </c>
      <c r="T3272" s="9">
        <v>40000000</v>
      </c>
      <c r="U3272" s="9">
        <f>IMDB4[[#This Row],[Gross Revenue]]-IMDB4[[#This Row],[Budget]]</f>
        <v>30405498</v>
      </c>
      <c r="V3272" s="9" t="str">
        <f>IF(IMDB4[[#This Row],[Profit]]&gt;0,"Hit","Flop")</f>
        <v>Hit</v>
      </c>
      <c r="W3272" s="9" t="str" cm="1">
        <f t="array" ref="W3272">_xlfn.IFS(IMDB4[[#This Row],[IMDb Score (1-10)]]&gt;=8,"Excellent",IMDB4[[#This Row],[IMDb Score (1-10)]]&gt;=7,"Good",IMDB4[[#This Row],[IMDb Score (1-10)]]&gt;=5,"Average",TRUE,"Poor")</f>
        <v>Excellent</v>
      </c>
      <c r="X3272" s="9" t="str">
        <f>IF(IMDB4[[#This Row],[Duration (min)]]&lt;90,"Short",IF(IMDB4[[#This Row],[Duration (min)]]&lt;=120,"Medium", "Long"))</f>
        <v>Long</v>
      </c>
    </row>
    <row r="3273" spans="1:24" x14ac:dyDescent="0.25">
      <c r="A3273" s="1" t="s">
        <v>4438</v>
      </c>
      <c r="B3273" s="2">
        <v>38838</v>
      </c>
      <c r="C3273" s="30">
        <f>YEAR(IMDB4[[#This Row],[Release Date]])</f>
        <v>2006</v>
      </c>
      <c r="D3273" s="30" t="str">
        <f>FLOOR(IMDB4[[#This Row],[Year]],10)&amp;"s"</f>
        <v>2000s</v>
      </c>
      <c r="E3273" s="1" t="s">
        <v>32</v>
      </c>
      <c r="F3273" s="1" t="s">
        <v>20</v>
      </c>
      <c r="G3273" s="1" t="s">
        <v>3</v>
      </c>
      <c r="H3273" s="1" t="s">
        <v>4</v>
      </c>
      <c r="I3273" s="1" t="s">
        <v>92</v>
      </c>
      <c r="J3273" s="1" t="s">
        <v>4439</v>
      </c>
      <c r="K3273" s="1" t="s">
        <v>4440</v>
      </c>
      <c r="L3273" s="30">
        <v>433</v>
      </c>
      <c r="M3273" s="30">
        <v>1291</v>
      </c>
      <c r="N3273" s="30">
        <v>708</v>
      </c>
      <c r="O3273" s="30">
        <v>0</v>
      </c>
      <c r="P3273" s="27">
        <v>6.2</v>
      </c>
      <c r="Q3273" s="30">
        <v>132</v>
      </c>
      <c r="R3273" s="30">
        <v>122</v>
      </c>
      <c r="S3273" s="9">
        <v>6754898</v>
      </c>
      <c r="T3273" s="9">
        <v>12000000</v>
      </c>
      <c r="U3273" s="9">
        <f>IMDB4[[#This Row],[Gross Revenue]]-IMDB4[[#This Row],[Budget]]</f>
        <v>-5245102</v>
      </c>
      <c r="V3273" s="9" t="str">
        <f>IF(IMDB4[[#This Row],[Profit]]&gt;0,"Hit","Flop")</f>
        <v>Flop</v>
      </c>
      <c r="W3273" s="9" t="str" cm="1">
        <f t="array" ref="W3273">_xlfn.IFS(IMDB4[[#This Row],[IMDb Score (1-10)]]&gt;=8,"Excellent",IMDB4[[#This Row],[IMDb Score (1-10)]]&gt;=7,"Good",IMDB4[[#This Row],[IMDb Score (1-10)]]&gt;=5,"Average",TRUE,"Poor")</f>
        <v>Average</v>
      </c>
      <c r="X3273" s="9" t="str">
        <f>IF(IMDB4[[#This Row],[Duration (min)]]&lt;90,"Short",IF(IMDB4[[#This Row],[Duration (min)]]&lt;=120,"Medium", "Long"))</f>
        <v>Long</v>
      </c>
    </row>
    <row r="3274" spans="1:24" x14ac:dyDescent="0.25">
      <c r="A3274" s="1" t="s">
        <v>5369</v>
      </c>
      <c r="B3274" s="2">
        <v>39828</v>
      </c>
      <c r="C3274" s="30">
        <f>YEAR(IMDB4[[#This Row],[Release Date]])</f>
        <v>2009</v>
      </c>
      <c r="D3274" s="30" t="str">
        <f>FLOOR(IMDB4[[#This Row],[Year]],10)&amp;"s"</f>
        <v>2000s</v>
      </c>
      <c r="E3274" s="1" t="s">
        <v>32</v>
      </c>
      <c r="F3274" s="1" t="s">
        <v>9</v>
      </c>
      <c r="G3274" s="1" t="s">
        <v>3</v>
      </c>
      <c r="H3274" s="1" t="s">
        <v>4</v>
      </c>
      <c r="I3274" s="1" t="s">
        <v>92</v>
      </c>
      <c r="J3274" s="1" t="s">
        <v>5370</v>
      </c>
      <c r="K3274" s="1" t="s">
        <v>5371</v>
      </c>
      <c r="L3274" s="30">
        <v>433</v>
      </c>
      <c r="M3274" s="30">
        <v>1929</v>
      </c>
      <c r="N3274" s="30">
        <v>15</v>
      </c>
      <c r="O3274" s="30">
        <v>448</v>
      </c>
      <c r="P3274" s="27">
        <v>5.9</v>
      </c>
      <c r="Q3274" s="30">
        <v>21</v>
      </c>
      <c r="R3274" s="30">
        <v>96</v>
      </c>
      <c r="S3274" s="9">
        <v>5005</v>
      </c>
      <c r="T3274" s="9">
        <v>3000000</v>
      </c>
      <c r="U3274" s="9">
        <f>IMDB4[[#This Row],[Gross Revenue]]-IMDB4[[#This Row],[Budget]]</f>
        <v>-2994995</v>
      </c>
      <c r="V3274" s="9" t="str">
        <f>IF(IMDB4[[#This Row],[Profit]]&gt;0,"Hit","Flop")</f>
        <v>Flop</v>
      </c>
      <c r="W3274" s="9" t="str" cm="1">
        <f t="array" ref="W3274">_xlfn.IFS(IMDB4[[#This Row],[IMDb Score (1-10)]]&gt;=8,"Excellent",IMDB4[[#This Row],[IMDb Score (1-10)]]&gt;=7,"Good",IMDB4[[#This Row],[IMDb Score (1-10)]]&gt;=5,"Average",TRUE,"Poor")</f>
        <v>Average</v>
      </c>
      <c r="X3274" s="9" t="str">
        <f>IF(IMDB4[[#This Row],[Duration (min)]]&lt;90,"Short",IF(IMDB4[[#This Row],[Duration (min)]]&lt;=120,"Medium", "Long"))</f>
        <v>Medium</v>
      </c>
    </row>
    <row r="3275" spans="1:24" x14ac:dyDescent="0.25">
      <c r="A3275" s="1" t="s">
        <v>6998</v>
      </c>
      <c r="B3275" s="2">
        <v>42088</v>
      </c>
      <c r="C3275" s="30">
        <f>YEAR(IMDB4[[#This Row],[Release Date]])</f>
        <v>2015</v>
      </c>
      <c r="D3275" s="30" t="str">
        <f>FLOOR(IMDB4[[#This Row],[Year]],10)&amp;"s"</f>
        <v>2010s</v>
      </c>
      <c r="E3275" s="1" t="s">
        <v>32</v>
      </c>
      <c r="F3275" s="1" t="s">
        <v>91</v>
      </c>
      <c r="G3275" s="1" t="s">
        <v>3</v>
      </c>
      <c r="H3275" s="1" t="s">
        <v>4</v>
      </c>
      <c r="I3275" s="1" t="s">
        <v>132</v>
      </c>
      <c r="J3275" s="1" t="s">
        <v>6999</v>
      </c>
      <c r="K3275" s="1" t="s">
        <v>2225</v>
      </c>
      <c r="L3275" s="30">
        <v>432</v>
      </c>
      <c r="M3275" s="30">
        <v>1010</v>
      </c>
      <c r="N3275" s="30">
        <v>0</v>
      </c>
      <c r="O3275" s="30">
        <v>27000</v>
      </c>
      <c r="P3275" s="27">
        <v>6.2</v>
      </c>
      <c r="Q3275" s="30">
        <v>371</v>
      </c>
      <c r="R3275" s="30">
        <v>94</v>
      </c>
      <c r="S3275" s="9">
        <v>65069140</v>
      </c>
      <c r="T3275" s="9">
        <v>5000000</v>
      </c>
      <c r="U3275" s="9">
        <f>IMDB4[[#This Row],[Gross Revenue]]-IMDB4[[#This Row],[Budget]]</f>
        <v>60069140</v>
      </c>
      <c r="V3275" s="9" t="str">
        <f>IF(IMDB4[[#This Row],[Profit]]&gt;0,"Hit","Flop")</f>
        <v>Hit</v>
      </c>
      <c r="W3275" s="9" t="str" cm="1">
        <f t="array" ref="W3275">_xlfn.IFS(IMDB4[[#This Row],[IMDb Score (1-10)]]&gt;=8,"Excellent",IMDB4[[#This Row],[IMDb Score (1-10)]]&gt;=7,"Good",IMDB4[[#This Row],[IMDb Score (1-10)]]&gt;=5,"Average",TRUE,"Poor")</f>
        <v>Average</v>
      </c>
      <c r="X3275" s="9" t="str">
        <f>IF(IMDB4[[#This Row],[Duration (min)]]&lt;90,"Short",IF(IMDB4[[#This Row],[Duration (min)]]&lt;=120,"Medium", "Long"))</f>
        <v>Medium</v>
      </c>
    </row>
    <row r="3276" spans="1:24" x14ac:dyDescent="0.25">
      <c r="A3276" s="1" t="s">
        <v>4562</v>
      </c>
      <c r="B3276" s="2">
        <v>39392</v>
      </c>
      <c r="C3276" s="30">
        <f>YEAR(IMDB4[[#This Row],[Release Date]])</f>
        <v>2007</v>
      </c>
      <c r="D3276" s="30" t="str">
        <f>FLOOR(IMDB4[[#This Row],[Year]],10)&amp;"s"</f>
        <v>2000s</v>
      </c>
      <c r="E3276" s="1" t="s">
        <v>32</v>
      </c>
      <c r="F3276" s="1" t="s">
        <v>91</v>
      </c>
      <c r="G3276" s="1" t="s">
        <v>3</v>
      </c>
      <c r="H3276" s="1" t="s">
        <v>4</v>
      </c>
      <c r="I3276" s="1" t="s">
        <v>92</v>
      </c>
      <c r="J3276" s="1" t="s">
        <v>4563</v>
      </c>
      <c r="K3276" s="1" t="s">
        <v>3979</v>
      </c>
      <c r="L3276" s="30">
        <v>430</v>
      </c>
      <c r="M3276" s="30">
        <v>814</v>
      </c>
      <c r="N3276" s="30">
        <v>171</v>
      </c>
      <c r="O3276" s="30">
        <v>0</v>
      </c>
      <c r="P3276" s="27">
        <v>6.6</v>
      </c>
      <c r="Q3276" s="30">
        <v>304</v>
      </c>
      <c r="R3276" s="30">
        <v>113</v>
      </c>
      <c r="S3276" s="9">
        <v>39568996</v>
      </c>
      <c r="T3276" s="9">
        <v>32000000</v>
      </c>
      <c r="U3276" s="9">
        <f>IMDB4[[#This Row],[Gross Revenue]]-IMDB4[[#This Row],[Budget]]</f>
        <v>7568996</v>
      </c>
      <c r="V3276" s="9" t="str">
        <f>IF(IMDB4[[#This Row],[Profit]]&gt;0,"Hit","Flop")</f>
        <v>Hit</v>
      </c>
      <c r="W3276" s="9" t="str" cm="1">
        <f t="array" ref="W3276">_xlfn.IFS(IMDB4[[#This Row],[IMDb Score (1-10)]]&gt;=8,"Excellent",IMDB4[[#This Row],[IMDb Score (1-10)]]&gt;=7,"Good",IMDB4[[#This Row],[IMDb Score (1-10)]]&gt;=5,"Average",TRUE,"Poor")</f>
        <v>Average</v>
      </c>
      <c r="X3276" s="9" t="str">
        <f>IF(IMDB4[[#This Row],[Duration (min)]]&lt;90,"Short",IF(IMDB4[[#This Row],[Duration (min)]]&lt;=120,"Medium", "Long"))</f>
        <v>Medium</v>
      </c>
    </row>
    <row r="3277" spans="1:24" x14ac:dyDescent="0.25">
      <c r="A3277" s="1" t="s">
        <v>6903</v>
      </c>
      <c r="B3277" s="2">
        <v>42194</v>
      </c>
      <c r="C3277" s="30">
        <f>YEAR(IMDB4[[#This Row],[Release Date]])</f>
        <v>2015</v>
      </c>
      <c r="D3277" s="30" t="str">
        <f>FLOOR(IMDB4[[#This Row],[Year]],10)&amp;"s"</f>
        <v>2010s</v>
      </c>
      <c r="E3277" s="1" t="s">
        <v>32</v>
      </c>
      <c r="F3277" s="1" t="s">
        <v>61</v>
      </c>
      <c r="G3277" s="1" t="s">
        <v>3</v>
      </c>
      <c r="H3277" s="1" t="s">
        <v>4</v>
      </c>
      <c r="I3277" s="1" t="s">
        <v>84</v>
      </c>
      <c r="J3277" s="1" t="s">
        <v>6904</v>
      </c>
      <c r="K3277" s="1" t="s">
        <v>3266</v>
      </c>
      <c r="L3277" s="30">
        <v>427</v>
      </c>
      <c r="M3277" s="30">
        <v>952</v>
      </c>
      <c r="N3277" s="30">
        <v>51</v>
      </c>
      <c r="O3277" s="30">
        <v>21000</v>
      </c>
      <c r="P3277" s="27">
        <v>7.4</v>
      </c>
      <c r="Q3277" s="30">
        <v>113</v>
      </c>
      <c r="R3277" s="30">
        <v>129</v>
      </c>
      <c r="S3277" s="9">
        <v>44469602</v>
      </c>
      <c r="T3277" s="9">
        <v>17000000</v>
      </c>
      <c r="U3277" s="9">
        <f>IMDB4[[#This Row],[Gross Revenue]]-IMDB4[[#This Row],[Budget]]</f>
        <v>27469602</v>
      </c>
      <c r="V3277" s="9" t="str">
        <f>IF(IMDB4[[#This Row],[Profit]]&gt;0,"Hit","Flop")</f>
        <v>Hit</v>
      </c>
      <c r="W3277" s="9" t="str" cm="1">
        <f t="array" ref="W3277">_xlfn.IFS(IMDB4[[#This Row],[IMDb Score (1-10)]]&gt;=8,"Excellent",IMDB4[[#This Row],[IMDb Score (1-10)]]&gt;=7,"Good",IMDB4[[#This Row],[IMDb Score (1-10)]]&gt;=5,"Average",TRUE,"Poor")</f>
        <v>Good</v>
      </c>
      <c r="X3277" s="9" t="str">
        <f>IF(IMDB4[[#This Row],[Duration (min)]]&lt;90,"Short",IF(IMDB4[[#This Row],[Duration (min)]]&lt;=120,"Medium", "Long"))</f>
        <v>Long</v>
      </c>
    </row>
    <row r="3278" spans="1:24" x14ac:dyDescent="0.25">
      <c r="A3278" s="1" t="s">
        <v>3366</v>
      </c>
      <c r="B3278" s="2">
        <v>37808</v>
      </c>
      <c r="C3278" s="30">
        <f>YEAR(IMDB4[[#This Row],[Release Date]])</f>
        <v>2003</v>
      </c>
      <c r="D3278" s="30" t="str">
        <f>FLOOR(IMDB4[[#This Row],[Year]],10)&amp;"s"</f>
        <v>2000s</v>
      </c>
      <c r="E3278" s="1" t="s">
        <v>32</v>
      </c>
      <c r="F3278" s="1" t="s">
        <v>77</v>
      </c>
      <c r="G3278" s="1" t="s">
        <v>3</v>
      </c>
      <c r="H3278" s="1" t="s">
        <v>83</v>
      </c>
      <c r="I3278" s="1" t="s">
        <v>84</v>
      </c>
      <c r="J3278" s="1" t="s">
        <v>3367</v>
      </c>
      <c r="K3278" s="1" t="s">
        <v>1862</v>
      </c>
      <c r="L3278" s="30">
        <v>427</v>
      </c>
      <c r="M3278" s="30">
        <v>1461</v>
      </c>
      <c r="N3278" s="30">
        <v>29</v>
      </c>
      <c r="O3278" s="30">
        <v>2000</v>
      </c>
      <c r="P3278" s="27">
        <v>6.1</v>
      </c>
      <c r="Q3278" s="30">
        <v>122</v>
      </c>
      <c r="R3278" s="30">
        <v>87</v>
      </c>
      <c r="S3278" s="9">
        <v>27972410</v>
      </c>
      <c r="T3278" s="9">
        <v>35000000</v>
      </c>
      <c r="U3278" s="9">
        <f>IMDB4[[#This Row],[Gross Revenue]]-IMDB4[[#This Row],[Budget]]</f>
        <v>-7027590</v>
      </c>
      <c r="V3278" s="9" t="str">
        <f>IF(IMDB4[[#This Row],[Profit]]&gt;0,"Hit","Flop")</f>
        <v>Flop</v>
      </c>
      <c r="W3278" s="9" t="str" cm="1">
        <f t="array" ref="W3278">_xlfn.IFS(IMDB4[[#This Row],[IMDb Score (1-10)]]&gt;=8,"Excellent",IMDB4[[#This Row],[IMDb Score (1-10)]]&gt;=7,"Good",IMDB4[[#This Row],[IMDb Score (1-10)]]&gt;=5,"Average",TRUE,"Poor")</f>
        <v>Average</v>
      </c>
      <c r="X3278" s="9" t="str">
        <f>IF(IMDB4[[#This Row],[Duration (min)]]&lt;90,"Short",IF(IMDB4[[#This Row],[Duration (min)]]&lt;=120,"Medium", "Long"))</f>
        <v>Short</v>
      </c>
    </row>
    <row r="3279" spans="1:24" x14ac:dyDescent="0.25">
      <c r="A3279" s="1" t="s">
        <v>3623</v>
      </c>
      <c r="B3279" s="2">
        <v>38140</v>
      </c>
      <c r="C3279" s="30">
        <f>YEAR(IMDB4[[#This Row],[Release Date]])</f>
        <v>2004</v>
      </c>
      <c r="D3279" s="30" t="str">
        <f>FLOOR(IMDB4[[#This Row],[Year]],10)&amp;"s"</f>
        <v>2000s</v>
      </c>
      <c r="E3279" s="1" t="s">
        <v>1</v>
      </c>
      <c r="F3279" s="1" t="s">
        <v>61</v>
      </c>
      <c r="G3279" s="1" t="s">
        <v>3</v>
      </c>
      <c r="H3279" s="1" t="s">
        <v>4</v>
      </c>
      <c r="I3279" s="1" t="s">
        <v>132</v>
      </c>
      <c r="J3279" s="1" t="s">
        <v>3367</v>
      </c>
      <c r="K3279" s="1" t="s">
        <v>1270</v>
      </c>
      <c r="L3279" s="30">
        <v>427</v>
      </c>
      <c r="M3279" s="30">
        <v>729</v>
      </c>
      <c r="N3279" s="30">
        <v>34</v>
      </c>
      <c r="O3279" s="30">
        <v>1000</v>
      </c>
      <c r="P3279" s="27">
        <v>6.6</v>
      </c>
      <c r="Q3279" s="30">
        <v>119</v>
      </c>
      <c r="R3279" s="30">
        <v>125</v>
      </c>
      <c r="S3279" s="9">
        <v>13337299</v>
      </c>
      <c r="T3279" s="9">
        <v>20000000</v>
      </c>
      <c r="U3279" s="9">
        <f>IMDB4[[#This Row],[Gross Revenue]]-IMDB4[[#This Row],[Budget]]</f>
        <v>-6662701</v>
      </c>
      <c r="V3279" s="9" t="str">
        <f>IF(IMDB4[[#This Row],[Profit]]&gt;0,"Hit","Flop")</f>
        <v>Flop</v>
      </c>
      <c r="W3279" s="9" t="str" cm="1">
        <f t="array" ref="W3279">_xlfn.IFS(IMDB4[[#This Row],[IMDb Score (1-10)]]&gt;=8,"Excellent",IMDB4[[#This Row],[IMDb Score (1-10)]]&gt;=7,"Good",IMDB4[[#This Row],[IMDb Score (1-10)]]&gt;=5,"Average",TRUE,"Poor")</f>
        <v>Average</v>
      </c>
      <c r="X3279" s="9" t="str">
        <f>IF(IMDB4[[#This Row],[Duration (min)]]&lt;90,"Short",IF(IMDB4[[#This Row],[Duration (min)]]&lt;=120,"Medium", "Long"))</f>
        <v>Long</v>
      </c>
    </row>
    <row r="3280" spans="1:24" x14ac:dyDescent="0.25">
      <c r="A3280" s="1" t="s">
        <v>1181</v>
      </c>
      <c r="B3280" s="2">
        <v>34922</v>
      </c>
      <c r="C3280" s="30">
        <f>YEAR(IMDB4[[#This Row],[Release Date]])</f>
        <v>1995</v>
      </c>
      <c r="D3280" s="30" t="str">
        <f>FLOOR(IMDB4[[#This Row],[Year]],10)&amp;"s"</f>
        <v>1990s</v>
      </c>
      <c r="E3280" s="1" t="s">
        <v>32</v>
      </c>
      <c r="F3280" s="1" t="s">
        <v>77</v>
      </c>
      <c r="G3280" s="1" t="s">
        <v>3</v>
      </c>
      <c r="H3280" s="1" t="s">
        <v>4</v>
      </c>
      <c r="I3280" s="1" t="s">
        <v>132</v>
      </c>
      <c r="J3280" s="1" t="s">
        <v>1182</v>
      </c>
      <c r="K3280" s="1" t="s">
        <v>769</v>
      </c>
      <c r="L3280" s="30">
        <v>426</v>
      </c>
      <c r="M3280" s="30">
        <v>1761</v>
      </c>
      <c r="N3280" s="30">
        <v>155</v>
      </c>
      <c r="O3280" s="30">
        <v>0</v>
      </c>
      <c r="P3280" s="27">
        <v>5</v>
      </c>
      <c r="Q3280" s="30">
        <v>55</v>
      </c>
      <c r="R3280" s="30">
        <v>109</v>
      </c>
      <c r="S3280" s="9">
        <v>81022333</v>
      </c>
      <c r="T3280" s="9">
        <v>50000000</v>
      </c>
      <c r="U3280" s="9">
        <f>IMDB4[[#This Row],[Gross Revenue]]-IMDB4[[#This Row],[Budget]]</f>
        <v>31022333</v>
      </c>
      <c r="V3280" s="9" t="str">
        <f>IF(IMDB4[[#This Row],[Profit]]&gt;0,"Hit","Flop")</f>
        <v>Hit</v>
      </c>
      <c r="W3280" s="9" t="str" cm="1">
        <f t="array" ref="W3280">_xlfn.IFS(IMDB4[[#This Row],[IMDb Score (1-10)]]&gt;=8,"Excellent",IMDB4[[#This Row],[IMDb Score (1-10)]]&gt;=7,"Good",IMDB4[[#This Row],[IMDb Score (1-10)]]&gt;=5,"Average",TRUE,"Poor")</f>
        <v>Average</v>
      </c>
      <c r="X3280" s="9" t="str">
        <f>IF(IMDB4[[#This Row],[Duration (min)]]&lt;90,"Short",IF(IMDB4[[#This Row],[Duration (min)]]&lt;=120,"Medium", "Long"))</f>
        <v>Medium</v>
      </c>
    </row>
    <row r="3281" spans="1:24" x14ac:dyDescent="0.25">
      <c r="A3281" s="1" t="s">
        <v>471</v>
      </c>
      <c r="B3281" s="2">
        <v>31134</v>
      </c>
      <c r="C3281" s="30">
        <f>YEAR(IMDB4[[#This Row],[Release Date]])</f>
        <v>1985</v>
      </c>
      <c r="D3281" s="30" t="str">
        <f>FLOOR(IMDB4[[#This Row],[Year]],10)&amp;"s"</f>
        <v>1980s</v>
      </c>
      <c r="E3281" s="1" t="s">
        <v>32</v>
      </c>
      <c r="F3281" s="1" t="s">
        <v>315</v>
      </c>
      <c r="G3281" s="1" t="s">
        <v>3</v>
      </c>
      <c r="H3281" s="1" t="s">
        <v>4</v>
      </c>
      <c r="I3281" s="1" t="s">
        <v>92</v>
      </c>
      <c r="J3281" s="1" t="s">
        <v>472</v>
      </c>
      <c r="K3281" s="1" t="s">
        <v>473</v>
      </c>
      <c r="L3281" s="30">
        <v>426</v>
      </c>
      <c r="M3281" s="30">
        <v>1472</v>
      </c>
      <c r="N3281" s="30">
        <v>28</v>
      </c>
      <c r="O3281" s="30">
        <v>0</v>
      </c>
      <c r="P3281" s="27">
        <v>5.4</v>
      </c>
      <c r="Q3281" s="30">
        <v>138</v>
      </c>
      <c r="R3281" s="30">
        <v>87</v>
      </c>
      <c r="S3281" s="9">
        <v>30000000</v>
      </c>
      <c r="T3281" s="9">
        <v>2200000</v>
      </c>
      <c r="U3281" s="9">
        <f>IMDB4[[#This Row],[Gross Revenue]]-IMDB4[[#This Row],[Budget]]</f>
        <v>27800000</v>
      </c>
      <c r="V3281" s="9" t="str">
        <f>IF(IMDB4[[#This Row],[Profit]]&gt;0,"Hit","Flop")</f>
        <v>Hit</v>
      </c>
      <c r="W3281" s="9" t="str" cm="1">
        <f t="array" ref="W3281">_xlfn.IFS(IMDB4[[#This Row],[IMDb Score (1-10)]]&gt;=8,"Excellent",IMDB4[[#This Row],[IMDb Score (1-10)]]&gt;=7,"Good",IMDB4[[#This Row],[IMDb Score (1-10)]]&gt;=5,"Average",TRUE,"Poor")</f>
        <v>Average</v>
      </c>
      <c r="X3281" s="9" t="str">
        <f>IF(IMDB4[[#This Row],[Duration (min)]]&lt;90,"Short",IF(IMDB4[[#This Row],[Duration (min)]]&lt;=120,"Medium", "Long"))</f>
        <v>Short</v>
      </c>
    </row>
    <row r="3282" spans="1:24" x14ac:dyDescent="0.25">
      <c r="A3282" s="1" t="s">
        <v>5012</v>
      </c>
      <c r="B3282" s="2">
        <v>39608</v>
      </c>
      <c r="C3282" s="30">
        <f>YEAR(IMDB4[[#This Row],[Release Date]])</f>
        <v>2008</v>
      </c>
      <c r="D3282" s="30" t="str">
        <f>FLOOR(IMDB4[[#This Row],[Year]],10)&amp;"s"</f>
        <v>2000s</v>
      </c>
      <c r="E3282" s="1" t="s">
        <v>32</v>
      </c>
      <c r="F3282" s="1" t="s">
        <v>9</v>
      </c>
      <c r="G3282" s="1" t="s">
        <v>900</v>
      </c>
      <c r="H3282" s="1" t="s">
        <v>4</v>
      </c>
      <c r="I3282" s="1" t="s">
        <v>132</v>
      </c>
      <c r="J3282" s="1" t="s">
        <v>5013</v>
      </c>
      <c r="K3282" s="1" t="s">
        <v>5014</v>
      </c>
      <c r="L3282" s="30">
        <v>426</v>
      </c>
      <c r="M3282" s="30">
        <v>862</v>
      </c>
      <c r="N3282" s="30">
        <v>8</v>
      </c>
      <c r="O3282" s="30">
        <v>0</v>
      </c>
      <c r="P3282" s="27">
        <v>5.9</v>
      </c>
      <c r="Q3282" s="30">
        <v>47</v>
      </c>
      <c r="R3282" s="30">
        <v>90</v>
      </c>
      <c r="S3282" s="9">
        <v>75727</v>
      </c>
      <c r="T3282" s="9">
        <v>2500000</v>
      </c>
      <c r="U3282" s="9">
        <f>IMDB4[[#This Row],[Gross Revenue]]-IMDB4[[#This Row],[Budget]]</f>
        <v>-2424273</v>
      </c>
      <c r="V3282" s="9" t="str">
        <f>IF(IMDB4[[#This Row],[Profit]]&gt;0,"Hit","Flop")</f>
        <v>Flop</v>
      </c>
      <c r="W3282" s="9" t="str" cm="1">
        <f t="array" ref="W3282">_xlfn.IFS(IMDB4[[#This Row],[IMDb Score (1-10)]]&gt;=8,"Excellent",IMDB4[[#This Row],[IMDb Score (1-10)]]&gt;=7,"Good",IMDB4[[#This Row],[IMDb Score (1-10)]]&gt;=5,"Average",TRUE,"Poor")</f>
        <v>Average</v>
      </c>
      <c r="X3282" s="9" t="str">
        <f>IF(IMDB4[[#This Row],[Duration (min)]]&lt;90,"Short",IF(IMDB4[[#This Row],[Duration (min)]]&lt;=120,"Medium", "Long"))</f>
        <v>Medium</v>
      </c>
    </row>
    <row r="3283" spans="1:24" x14ac:dyDescent="0.25">
      <c r="A3283" s="1" t="s">
        <v>520</v>
      </c>
      <c r="B3283" s="2">
        <v>31663</v>
      </c>
      <c r="C3283" s="30">
        <f>YEAR(IMDB4[[#This Row],[Release Date]])</f>
        <v>1986</v>
      </c>
      <c r="D3283" s="30" t="str">
        <f>FLOOR(IMDB4[[#This Row],[Year]],10)&amp;"s"</f>
        <v>1980s</v>
      </c>
      <c r="E3283" s="1" t="s">
        <v>32</v>
      </c>
      <c r="F3283" s="1" t="s">
        <v>91</v>
      </c>
      <c r="G3283" s="1" t="s">
        <v>3</v>
      </c>
      <c r="H3283" s="1" t="s">
        <v>4</v>
      </c>
      <c r="I3283" s="1" t="s">
        <v>84</v>
      </c>
      <c r="J3283" s="1" t="s">
        <v>521</v>
      </c>
      <c r="K3283" s="1" t="s">
        <v>221</v>
      </c>
      <c r="L3283" s="30">
        <v>425</v>
      </c>
      <c r="M3283" s="30">
        <v>1661</v>
      </c>
      <c r="N3283" s="30">
        <v>365</v>
      </c>
      <c r="O3283" s="30">
        <v>902</v>
      </c>
      <c r="P3283" s="27">
        <v>5.5</v>
      </c>
      <c r="Q3283" s="30">
        <v>52</v>
      </c>
      <c r="R3283" s="30">
        <v>100</v>
      </c>
      <c r="S3283" s="9">
        <v>4884663</v>
      </c>
      <c r="T3283" s="9">
        <v>12000000</v>
      </c>
      <c r="U3283" s="9">
        <f>IMDB4[[#This Row],[Gross Revenue]]-IMDB4[[#This Row],[Budget]]</f>
        <v>-7115337</v>
      </c>
      <c r="V3283" s="9" t="str">
        <f>IF(IMDB4[[#This Row],[Profit]]&gt;0,"Hit","Flop")</f>
        <v>Flop</v>
      </c>
      <c r="W3283" s="9" t="str" cm="1">
        <f t="array" ref="W3283">_xlfn.IFS(IMDB4[[#This Row],[IMDb Score (1-10)]]&gt;=8,"Excellent",IMDB4[[#This Row],[IMDb Score (1-10)]]&gt;=7,"Good",IMDB4[[#This Row],[IMDb Score (1-10)]]&gt;=5,"Average",TRUE,"Poor")</f>
        <v>Average</v>
      </c>
      <c r="X3283" s="9" t="str">
        <f>IF(IMDB4[[#This Row],[Duration (min)]]&lt;90,"Short",IF(IMDB4[[#This Row],[Duration (min)]]&lt;=120,"Medium", "Long"))</f>
        <v>Medium</v>
      </c>
    </row>
    <row r="3284" spans="1:24" x14ac:dyDescent="0.25">
      <c r="A3284" s="1" t="s">
        <v>245</v>
      </c>
      <c r="B3284" s="2">
        <v>28127</v>
      </c>
      <c r="C3284" s="30">
        <f>YEAR(IMDB4[[#This Row],[Release Date]])</f>
        <v>1977</v>
      </c>
      <c r="D3284" s="30" t="str">
        <f>FLOOR(IMDB4[[#This Row],[Year]],10)&amp;"s"</f>
        <v>1970s</v>
      </c>
      <c r="E3284" s="1" t="s">
        <v>32</v>
      </c>
      <c r="F3284" s="1" t="s">
        <v>91</v>
      </c>
      <c r="G3284" s="1" t="s">
        <v>3</v>
      </c>
      <c r="H3284" s="1" t="s">
        <v>4</v>
      </c>
      <c r="I3284" s="1" t="s">
        <v>84</v>
      </c>
      <c r="J3284" s="1" t="s">
        <v>246</v>
      </c>
      <c r="K3284" s="1" t="s">
        <v>247</v>
      </c>
      <c r="L3284" s="30">
        <v>423</v>
      </c>
      <c r="M3284" s="30">
        <v>516</v>
      </c>
      <c r="N3284" s="30">
        <v>8</v>
      </c>
      <c r="O3284" s="30">
        <v>0</v>
      </c>
      <c r="P3284" s="27">
        <v>5.9</v>
      </c>
      <c r="Q3284" s="30">
        <v>95</v>
      </c>
      <c r="R3284" s="30">
        <v>97</v>
      </c>
      <c r="S3284" s="9">
        <v>17000000</v>
      </c>
      <c r="T3284" s="9">
        <v>500000</v>
      </c>
      <c r="U3284" s="9">
        <f>IMDB4[[#This Row],[Gross Revenue]]-IMDB4[[#This Row],[Budget]]</f>
        <v>16500000</v>
      </c>
      <c r="V3284" s="9" t="str">
        <f>IF(IMDB4[[#This Row],[Profit]]&gt;0,"Hit","Flop")</f>
        <v>Hit</v>
      </c>
      <c r="W3284" s="9" t="str" cm="1">
        <f t="array" ref="W3284">_xlfn.IFS(IMDB4[[#This Row],[IMDb Score (1-10)]]&gt;=8,"Excellent",IMDB4[[#This Row],[IMDb Score (1-10)]]&gt;=7,"Good",IMDB4[[#This Row],[IMDb Score (1-10)]]&gt;=5,"Average",TRUE,"Poor")</f>
        <v>Average</v>
      </c>
      <c r="X3284" s="9" t="str">
        <f>IF(IMDB4[[#This Row],[Duration (min)]]&lt;90,"Short",IF(IMDB4[[#This Row],[Duration (min)]]&lt;=120,"Medium", "Long"))</f>
        <v>Medium</v>
      </c>
    </row>
    <row r="3285" spans="1:24" x14ac:dyDescent="0.25">
      <c r="A3285" s="1" t="s">
        <v>1215</v>
      </c>
      <c r="B3285" s="2">
        <v>35016</v>
      </c>
      <c r="C3285" s="30">
        <f>YEAR(IMDB4[[#This Row],[Release Date]])</f>
        <v>1995</v>
      </c>
      <c r="D3285" s="30" t="str">
        <f>FLOOR(IMDB4[[#This Row],[Year]],10)&amp;"s"</f>
        <v>1990s</v>
      </c>
      <c r="E3285" s="1" t="s">
        <v>32</v>
      </c>
      <c r="F3285" s="1" t="s">
        <v>61</v>
      </c>
      <c r="G3285" s="1" t="s">
        <v>3</v>
      </c>
      <c r="H3285" s="1" t="s">
        <v>161</v>
      </c>
      <c r="I3285" s="1" t="s">
        <v>132</v>
      </c>
      <c r="J3285" s="1" t="s">
        <v>1216</v>
      </c>
      <c r="K3285" s="1" t="s">
        <v>476</v>
      </c>
      <c r="L3285" s="30">
        <v>423</v>
      </c>
      <c r="M3285" s="30">
        <v>446</v>
      </c>
      <c r="N3285" s="30">
        <v>133</v>
      </c>
      <c r="O3285" s="30">
        <v>127</v>
      </c>
      <c r="P3285" s="27">
        <v>5.7</v>
      </c>
      <c r="Q3285" s="30">
        <v>20</v>
      </c>
      <c r="R3285" s="30">
        <v>139</v>
      </c>
      <c r="S3285" s="9">
        <v>2474000</v>
      </c>
      <c r="T3285" s="9">
        <v>14000000</v>
      </c>
      <c r="U3285" s="9">
        <f>IMDB4[[#This Row],[Gross Revenue]]-IMDB4[[#This Row],[Budget]]</f>
        <v>-11526000</v>
      </c>
      <c r="V3285" s="9" t="str">
        <f>IF(IMDB4[[#This Row],[Profit]]&gt;0,"Hit","Flop")</f>
        <v>Flop</v>
      </c>
      <c r="W3285" s="9" t="str" cm="1">
        <f t="array" ref="W3285">_xlfn.IFS(IMDB4[[#This Row],[IMDb Score (1-10)]]&gt;=8,"Excellent",IMDB4[[#This Row],[IMDb Score (1-10)]]&gt;=7,"Good",IMDB4[[#This Row],[IMDb Score (1-10)]]&gt;=5,"Average",TRUE,"Poor")</f>
        <v>Average</v>
      </c>
      <c r="X3285" s="9" t="str">
        <f>IF(IMDB4[[#This Row],[Duration (min)]]&lt;90,"Short",IF(IMDB4[[#This Row],[Duration (min)]]&lt;=120,"Medium", "Long"))</f>
        <v>Long</v>
      </c>
    </row>
    <row r="3286" spans="1:24" x14ac:dyDescent="0.25">
      <c r="A3286" s="1" t="s">
        <v>4067</v>
      </c>
      <c r="B3286" s="2">
        <v>38451</v>
      </c>
      <c r="C3286" s="30">
        <f>YEAR(IMDB4[[#This Row],[Release Date]])</f>
        <v>2005</v>
      </c>
      <c r="D3286" s="30" t="str">
        <f>FLOOR(IMDB4[[#This Row],[Year]],10)&amp;"s"</f>
        <v>2000s</v>
      </c>
      <c r="E3286" s="1" t="s">
        <v>32</v>
      </c>
      <c r="F3286" s="1" t="s">
        <v>9</v>
      </c>
      <c r="G3286" s="1" t="s">
        <v>3</v>
      </c>
      <c r="H3286" s="1" t="s">
        <v>161</v>
      </c>
      <c r="I3286" s="1" t="s">
        <v>84</v>
      </c>
      <c r="J3286" s="1" t="s">
        <v>4068</v>
      </c>
      <c r="K3286" s="1" t="s">
        <v>4069</v>
      </c>
      <c r="L3286" s="30">
        <v>422</v>
      </c>
      <c r="M3286" s="30">
        <v>1083</v>
      </c>
      <c r="N3286" s="30">
        <v>456</v>
      </c>
      <c r="O3286" s="30">
        <v>17000</v>
      </c>
      <c r="P3286" s="27">
        <v>7.8</v>
      </c>
      <c r="Q3286" s="30">
        <v>177</v>
      </c>
      <c r="R3286" s="30">
        <v>135</v>
      </c>
      <c r="S3286" s="9">
        <v>38372662</v>
      </c>
      <c r="T3286" s="9">
        <v>28000000</v>
      </c>
      <c r="U3286" s="9">
        <f>IMDB4[[#This Row],[Gross Revenue]]-IMDB4[[#This Row],[Budget]]</f>
        <v>10372662</v>
      </c>
      <c r="V3286" s="9" t="str">
        <f>IF(IMDB4[[#This Row],[Profit]]&gt;0,"Hit","Flop")</f>
        <v>Hit</v>
      </c>
      <c r="W3286" s="9" t="str" cm="1">
        <f t="array" ref="W3286">_xlfn.IFS(IMDB4[[#This Row],[IMDb Score (1-10)]]&gt;=8,"Excellent",IMDB4[[#This Row],[IMDb Score (1-10)]]&gt;=7,"Good",IMDB4[[#This Row],[IMDb Score (1-10)]]&gt;=5,"Average",TRUE,"Poor")</f>
        <v>Good</v>
      </c>
      <c r="X3286" s="9" t="str">
        <f>IF(IMDB4[[#This Row],[Duration (min)]]&lt;90,"Short",IF(IMDB4[[#This Row],[Duration (min)]]&lt;=120,"Medium", "Long"))</f>
        <v>Long</v>
      </c>
    </row>
    <row r="3287" spans="1:24" x14ac:dyDescent="0.25">
      <c r="A3287" s="1" t="s">
        <v>6275</v>
      </c>
      <c r="B3287" s="2">
        <v>40998</v>
      </c>
      <c r="C3287" s="30">
        <f>YEAR(IMDB4[[#This Row],[Release Date]])</f>
        <v>2012</v>
      </c>
      <c r="D3287" s="30" t="str">
        <f>FLOOR(IMDB4[[#This Row],[Year]],10)&amp;"s"</f>
        <v>2010s</v>
      </c>
      <c r="E3287" s="1" t="s">
        <v>32</v>
      </c>
      <c r="F3287" s="1" t="s">
        <v>61</v>
      </c>
      <c r="G3287" s="1" t="s">
        <v>3</v>
      </c>
      <c r="H3287" s="1" t="s">
        <v>4</v>
      </c>
      <c r="I3287" s="1" t="s">
        <v>92</v>
      </c>
      <c r="J3287" s="1" t="s">
        <v>6276</v>
      </c>
      <c r="K3287" s="1" t="s">
        <v>6277</v>
      </c>
      <c r="L3287" s="30">
        <v>422</v>
      </c>
      <c r="M3287" s="30">
        <v>1899</v>
      </c>
      <c r="N3287" s="30">
        <v>20</v>
      </c>
      <c r="O3287" s="30">
        <v>11000</v>
      </c>
      <c r="P3287" s="27">
        <v>7.2</v>
      </c>
      <c r="Q3287" s="30">
        <v>337</v>
      </c>
      <c r="R3287" s="30">
        <v>95</v>
      </c>
      <c r="S3287" s="9">
        <v>5997134</v>
      </c>
      <c r="T3287" s="9">
        <v>1000000</v>
      </c>
      <c r="U3287" s="9">
        <f>IMDB4[[#This Row],[Gross Revenue]]-IMDB4[[#This Row],[Budget]]</f>
        <v>4997134</v>
      </c>
      <c r="V3287" s="9" t="str">
        <f>IF(IMDB4[[#This Row],[Profit]]&gt;0,"Hit","Flop")</f>
        <v>Hit</v>
      </c>
      <c r="W3287" s="9" t="str" cm="1">
        <f t="array" ref="W3287">_xlfn.IFS(IMDB4[[#This Row],[IMDb Score (1-10)]]&gt;=8,"Excellent",IMDB4[[#This Row],[IMDb Score (1-10)]]&gt;=7,"Good",IMDB4[[#This Row],[IMDb Score (1-10)]]&gt;=5,"Average",TRUE,"Poor")</f>
        <v>Good</v>
      </c>
      <c r="X3287" s="9" t="str">
        <f>IF(IMDB4[[#This Row],[Duration (min)]]&lt;90,"Short",IF(IMDB4[[#This Row],[Duration (min)]]&lt;=120,"Medium", "Long"))</f>
        <v>Medium</v>
      </c>
    </row>
    <row r="3288" spans="1:24" x14ac:dyDescent="0.25">
      <c r="A3288" s="1" t="s">
        <v>3938</v>
      </c>
      <c r="B3288" s="2">
        <v>38483</v>
      </c>
      <c r="C3288" s="30">
        <f>YEAR(IMDB4[[#This Row],[Release Date]])</f>
        <v>2005</v>
      </c>
      <c r="D3288" s="30" t="str">
        <f>FLOOR(IMDB4[[#This Row],[Year]],10)&amp;"s"</f>
        <v>2000s</v>
      </c>
      <c r="E3288" s="1" t="s">
        <v>32</v>
      </c>
      <c r="F3288" s="1" t="s">
        <v>3939</v>
      </c>
      <c r="G3288" s="1" t="s">
        <v>3</v>
      </c>
      <c r="H3288" s="1" t="s">
        <v>2357</v>
      </c>
      <c r="I3288" s="21" t="s">
        <v>5</v>
      </c>
      <c r="J3288" s="1" t="s">
        <v>3940</v>
      </c>
      <c r="K3288" s="1" t="s">
        <v>3941</v>
      </c>
      <c r="L3288" s="30">
        <v>421</v>
      </c>
      <c r="M3288" s="30">
        <v>622</v>
      </c>
      <c r="N3288" s="30">
        <v>0</v>
      </c>
      <c r="O3288" s="30">
        <v>9</v>
      </c>
      <c r="P3288" s="27">
        <v>5.0999999999999996</v>
      </c>
      <c r="Q3288" s="30">
        <v>4</v>
      </c>
      <c r="R3288" s="32">
        <v>110</v>
      </c>
      <c r="S3288" s="9">
        <v>129319</v>
      </c>
      <c r="T3288" s="9">
        <v>70000000</v>
      </c>
      <c r="U3288" s="9">
        <f>IMDB4[[#This Row],[Gross Revenue]]-IMDB4[[#This Row],[Budget]]</f>
        <v>-69870681</v>
      </c>
      <c r="V3288" s="9" t="str">
        <f>IF(IMDB4[[#This Row],[Profit]]&gt;0,"Hit","Flop")</f>
        <v>Flop</v>
      </c>
      <c r="W3288" s="9" t="str" cm="1">
        <f t="array" ref="W3288">_xlfn.IFS(IMDB4[[#This Row],[IMDb Score (1-10)]]&gt;=8,"Excellent",IMDB4[[#This Row],[IMDb Score (1-10)]]&gt;=7,"Good",IMDB4[[#This Row],[IMDb Score (1-10)]]&gt;=5,"Average",TRUE,"Poor")</f>
        <v>Average</v>
      </c>
      <c r="X3288" s="9" t="str">
        <f>IF(IMDB4[[#This Row],[Duration (min)]]&lt;90,"Short",IF(IMDB4[[#This Row],[Duration (min)]]&lt;=120,"Medium", "Long"))</f>
        <v>Medium</v>
      </c>
    </row>
    <row r="3289" spans="1:24" x14ac:dyDescent="0.25">
      <c r="A3289" s="1" t="s">
        <v>4040</v>
      </c>
      <c r="B3289" s="2">
        <v>38526</v>
      </c>
      <c r="C3289" s="30">
        <f>YEAR(IMDB4[[#This Row],[Release Date]])</f>
        <v>2005</v>
      </c>
      <c r="D3289" s="30" t="str">
        <f>FLOOR(IMDB4[[#This Row],[Year]],10)&amp;"s"</f>
        <v>2000s</v>
      </c>
      <c r="E3289" s="1" t="s">
        <v>32</v>
      </c>
      <c r="F3289" s="1" t="s">
        <v>40</v>
      </c>
      <c r="G3289" s="1" t="s">
        <v>3</v>
      </c>
      <c r="H3289" s="1" t="s">
        <v>83</v>
      </c>
      <c r="I3289" s="1" t="s">
        <v>84</v>
      </c>
      <c r="J3289" s="1" t="s">
        <v>4041</v>
      </c>
      <c r="K3289" s="1" t="s">
        <v>4042</v>
      </c>
      <c r="L3289" s="30">
        <v>420</v>
      </c>
      <c r="M3289" s="30">
        <v>1215</v>
      </c>
      <c r="N3289" s="30">
        <v>21</v>
      </c>
      <c r="O3289" s="30">
        <v>0</v>
      </c>
      <c r="P3289" s="27">
        <v>6.9</v>
      </c>
      <c r="Q3289" s="30">
        <v>116</v>
      </c>
      <c r="R3289" s="30">
        <v>101</v>
      </c>
      <c r="S3289" s="9">
        <v>864959</v>
      </c>
      <c r="T3289" s="9">
        <v>4000000</v>
      </c>
      <c r="U3289" s="9">
        <f>IMDB4[[#This Row],[Gross Revenue]]-IMDB4[[#This Row],[Budget]]</f>
        <v>-3135041</v>
      </c>
      <c r="V3289" s="9" t="str">
        <f>IF(IMDB4[[#This Row],[Profit]]&gt;0,"Hit","Flop")</f>
        <v>Flop</v>
      </c>
      <c r="W3289" s="9" t="str" cm="1">
        <f t="array" ref="W3289">_xlfn.IFS(IMDB4[[#This Row],[IMDb Score (1-10)]]&gt;=8,"Excellent",IMDB4[[#This Row],[IMDb Score (1-10)]]&gt;=7,"Good",IMDB4[[#This Row],[IMDb Score (1-10)]]&gt;=5,"Average",TRUE,"Poor")</f>
        <v>Average</v>
      </c>
      <c r="X3289" s="9" t="str">
        <f>IF(IMDB4[[#This Row],[Duration (min)]]&lt;90,"Short",IF(IMDB4[[#This Row],[Duration (min)]]&lt;=120,"Medium", "Long"))</f>
        <v>Medium</v>
      </c>
    </row>
    <row r="3290" spans="1:24" x14ac:dyDescent="0.25">
      <c r="A3290" s="1" t="s">
        <v>1619</v>
      </c>
      <c r="B3290" s="2">
        <v>35436</v>
      </c>
      <c r="C3290" s="30">
        <f>YEAR(IMDB4[[#This Row],[Release Date]])</f>
        <v>1997</v>
      </c>
      <c r="D3290" s="30" t="str">
        <f>FLOOR(IMDB4[[#This Row],[Year]],10)&amp;"s"</f>
        <v>1990s</v>
      </c>
      <c r="E3290" s="1" t="s">
        <v>32</v>
      </c>
      <c r="F3290" s="1" t="s">
        <v>20</v>
      </c>
      <c r="G3290" s="1" t="s">
        <v>3</v>
      </c>
      <c r="H3290" s="1" t="s">
        <v>83</v>
      </c>
      <c r="I3290" s="1" t="s">
        <v>84</v>
      </c>
      <c r="J3290" s="1" t="s">
        <v>1620</v>
      </c>
      <c r="K3290" s="1" t="s">
        <v>1621</v>
      </c>
      <c r="L3290" s="30">
        <v>419</v>
      </c>
      <c r="M3290" s="30">
        <v>975</v>
      </c>
      <c r="N3290" s="30">
        <v>13</v>
      </c>
      <c r="O3290" s="30">
        <v>167</v>
      </c>
      <c r="P3290" s="27">
        <v>6.6</v>
      </c>
      <c r="Q3290" s="30">
        <v>43</v>
      </c>
      <c r="R3290" s="30">
        <v>99</v>
      </c>
      <c r="S3290" s="9">
        <v>302204</v>
      </c>
      <c r="T3290" s="9">
        <v>3000000</v>
      </c>
      <c r="U3290" s="9">
        <f>IMDB4[[#This Row],[Gross Revenue]]-IMDB4[[#This Row],[Budget]]</f>
        <v>-2697796</v>
      </c>
      <c r="V3290" s="9" t="str">
        <f>IF(IMDB4[[#This Row],[Profit]]&gt;0,"Hit","Flop")</f>
        <v>Flop</v>
      </c>
      <c r="W3290" s="9" t="str" cm="1">
        <f t="array" ref="W3290">_xlfn.IFS(IMDB4[[#This Row],[IMDb Score (1-10)]]&gt;=8,"Excellent",IMDB4[[#This Row],[IMDb Score (1-10)]]&gt;=7,"Good",IMDB4[[#This Row],[IMDb Score (1-10)]]&gt;=5,"Average",TRUE,"Poor")</f>
        <v>Average</v>
      </c>
      <c r="X3290" s="9" t="str">
        <f>IF(IMDB4[[#This Row],[Duration (min)]]&lt;90,"Short",IF(IMDB4[[#This Row],[Duration (min)]]&lt;=120,"Medium", "Long"))</f>
        <v>Medium</v>
      </c>
    </row>
    <row r="3291" spans="1:24" x14ac:dyDescent="0.25">
      <c r="A3291" s="1" t="s">
        <v>6242</v>
      </c>
      <c r="B3291" s="2">
        <v>41111</v>
      </c>
      <c r="C3291" s="30">
        <f>YEAR(IMDB4[[#This Row],[Release Date]])</f>
        <v>2012</v>
      </c>
      <c r="D3291" s="30" t="str">
        <f>FLOOR(IMDB4[[#This Row],[Year]],10)&amp;"s"</f>
        <v>2010s</v>
      </c>
      <c r="E3291" s="1" t="s">
        <v>1</v>
      </c>
      <c r="F3291" s="1" t="s">
        <v>20</v>
      </c>
      <c r="G3291" s="1" t="s">
        <v>3</v>
      </c>
      <c r="H3291" s="1" t="s">
        <v>4</v>
      </c>
      <c r="I3291" s="1" t="s">
        <v>5</v>
      </c>
      <c r="J3291" s="1" t="s">
        <v>6243</v>
      </c>
      <c r="K3291" s="1" t="s">
        <v>6244</v>
      </c>
      <c r="L3291" s="30">
        <v>416</v>
      </c>
      <c r="M3291" s="30">
        <v>1611</v>
      </c>
      <c r="N3291" s="30">
        <v>5</v>
      </c>
      <c r="O3291" s="30">
        <v>655</v>
      </c>
      <c r="P3291" s="27">
        <v>5.7</v>
      </c>
      <c r="Q3291" s="30">
        <v>94</v>
      </c>
      <c r="R3291" s="30">
        <v>106</v>
      </c>
      <c r="S3291" s="9">
        <v>2436</v>
      </c>
      <c r="T3291" s="9">
        <v>2000000</v>
      </c>
      <c r="U3291" s="9">
        <f>IMDB4[[#This Row],[Gross Revenue]]-IMDB4[[#This Row],[Budget]]</f>
        <v>-1997564</v>
      </c>
      <c r="V3291" s="9" t="str">
        <f>IF(IMDB4[[#This Row],[Profit]]&gt;0,"Hit","Flop")</f>
        <v>Flop</v>
      </c>
      <c r="W3291" s="9" t="str" cm="1">
        <f t="array" ref="W3291">_xlfn.IFS(IMDB4[[#This Row],[IMDb Score (1-10)]]&gt;=8,"Excellent",IMDB4[[#This Row],[IMDb Score (1-10)]]&gt;=7,"Good",IMDB4[[#This Row],[IMDb Score (1-10)]]&gt;=5,"Average",TRUE,"Poor")</f>
        <v>Average</v>
      </c>
      <c r="X3291" s="9" t="str">
        <f>IF(IMDB4[[#This Row],[Duration (min)]]&lt;90,"Short",IF(IMDB4[[#This Row],[Duration (min)]]&lt;=120,"Medium", "Long"))</f>
        <v>Medium</v>
      </c>
    </row>
    <row r="3292" spans="1:24" x14ac:dyDescent="0.25">
      <c r="A3292" s="1" t="s">
        <v>685</v>
      </c>
      <c r="B3292" s="2">
        <v>32455</v>
      </c>
      <c r="C3292" s="30">
        <f>YEAR(IMDB4[[#This Row],[Release Date]])</f>
        <v>1988</v>
      </c>
      <c r="D3292" s="30" t="str">
        <f>FLOOR(IMDB4[[#This Row],[Year]],10)&amp;"s"</f>
        <v>1980s</v>
      </c>
      <c r="E3292" s="1" t="s">
        <v>32</v>
      </c>
      <c r="F3292" s="1" t="s">
        <v>20</v>
      </c>
      <c r="G3292" s="1" t="s">
        <v>3</v>
      </c>
      <c r="H3292" s="1" t="s">
        <v>4</v>
      </c>
      <c r="I3292" s="1" t="s">
        <v>92</v>
      </c>
      <c r="J3292" s="1" t="s">
        <v>686</v>
      </c>
      <c r="K3292" s="1" t="s">
        <v>539</v>
      </c>
      <c r="L3292" s="30">
        <v>413</v>
      </c>
      <c r="M3292" s="30">
        <v>1284</v>
      </c>
      <c r="N3292" s="30">
        <v>0</v>
      </c>
      <c r="O3292" s="30">
        <v>624</v>
      </c>
      <c r="P3292" s="27">
        <v>5.8</v>
      </c>
      <c r="Q3292" s="30">
        <v>22</v>
      </c>
      <c r="R3292" s="30">
        <v>121</v>
      </c>
      <c r="S3292" s="9">
        <v>14545844</v>
      </c>
      <c r="T3292" s="9">
        <v>6500000</v>
      </c>
      <c r="U3292" s="9">
        <f>IMDB4[[#This Row],[Gross Revenue]]-IMDB4[[#This Row],[Budget]]</f>
        <v>8045844</v>
      </c>
      <c r="V3292" s="9" t="str">
        <f>IF(IMDB4[[#This Row],[Profit]]&gt;0,"Hit","Flop")</f>
        <v>Hit</v>
      </c>
      <c r="W3292" s="9" t="str" cm="1">
        <f t="array" ref="W3292">_xlfn.IFS(IMDB4[[#This Row],[IMDb Score (1-10)]]&gt;=8,"Excellent",IMDB4[[#This Row],[IMDb Score (1-10)]]&gt;=7,"Good",IMDB4[[#This Row],[IMDb Score (1-10)]]&gt;=5,"Average",TRUE,"Poor")</f>
        <v>Average</v>
      </c>
      <c r="X3292" s="9" t="str">
        <f>IF(IMDB4[[#This Row],[Duration (min)]]&lt;90,"Short",IF(IMDB4[[#This Row],[Duration (min)]]&lt;=120,"Medium", "Long"))</f>
        <v>Long</v>
      </c>
    </row>
    <row r="3293" spans="1:24" x14ac:dyDescent="0.25">
      <c r="A3293" s="1" t="s">
        <v>4976</v>
      </c>
      <c r="B3293" s="2">
        <v>39456</v>
      </c>
      <c r="C3293" s="30">
        <f>YEAR(IMDB4[[#This Row],[Release Date]])</f>
        <v>2008</v>
      </c>
      <c r="D3293" s="30" t="str">
        <f>FLOOR(IMDB4[[#This Row],[Year]],10)&amp;"s"</f>
        <v>2000s</v>
      </c>
      <c r="E3293" s="1" t="s">
        <v>32</v>
      </c>
      <c r="F3293" s="1" t="s">
        <v>315</v>
      </c>
      <c r="G3293" s="1" t="s">
        <v>3</v>
      </c>
      <c r="H3293" s="1" t="s">
        <v>338</v>
      </c>
      <c r="I3293" s="1" t="s">
        <v>5</v>
      </c>
      <c r="J3293" s="1" t="s">
        <v>4977</v>
      </c>
      <c r="K3293" s="1" t="s">
        <v>4978</v>
      </c>
      <c r="L3293" s="30">
        <v>413</v>
      </c>
      <c r="M3293" s="30">
        <v>721</v>
      </c>
      <c r="N3293" s="30">
        <v>49</v>
      </c>
      <c r="O3293" s="30">
        <v>0</v>
      </c>
      <c r="P3293" s="27">
        <v>6.7</v>
      </c>
      <c r="Q3293" s="30">
        <v>178</v>
      </c>
      <c r="R3293" s="30">
        <v>95</v>
      </c>
      <c r="S3293" s="9">
        <v>3478</v>
      </c>
      <c r="T3293" s="9">
        <v>1500000</v>
      </c>
      <c r="U3293" s="9">
        <f>IMDB4[[#This Row],[Gross Revenue]]-IMDB4[[#This Row],[Budget]]</f>
        <v>-1496522</v>
      </c>
      <c r="V3293" s="9" t="str">
        <f>IF(IMDB4[[#This Row],[Profit]]&gt;0,"Hit","Flop")</f>
        <v>Flop</v>
      </c>
      <c r="W3293" s="9" t="str" cm="1">
        <f t="array" ref="W3293">_xlfn.IFS(IMDB4[[#This Row],[IMDb Score (1-10)]]&gt;=8,"Excellent",IMDB4[[#This Row],[IMDb Score (1-10)]]&gt;=7,"Good",IMDB4[[#This Row],[IMDb Score (1-10)]]&gt;=5,"Average",TRUE,"Poor")</f>
        <v>Average</v>
      </c>
      <c r="X3293" s="9" t="str">
        <f>IF(IMDB4[[#This Row],[Duration (min)]]&lt;90,"Short",IF(IMDB4[[#This Row],[Duration (min)]]&lt;=120,"Medium", "Long"))</f>
        <v>Medium</v>
      </c>
    </row>
    <row r="3294" spans="1:24" x14ac:dyDescent="0.25">
      <c r="A3294" s="1" t="s">
        <v>6092</v>
      </c>
      <c r="B3294" s="2">
        <v>41119</v>
      </c>
      <c r="C3294" s="30">
        <f>YEAR(IMDB4[[#This Row],[Release Date]])</f>
        <v>2012</v>
      </c>
      <c r="D3294" s="30" t="str">
        <f>FLOOR(IMDB4[[#This Row],[Year]],10)&amp;"s"</f>
        <v>2010s</v>
      </c>
      <c r="E3294" s="1" t="s">
        <v>32</v>
      </c>
      <c r="F3294" s="1" t="s">
        <v>20</v>
      </c>
      <c r="G3294" s="1" t="s">
        <v>3</v>
      </c>
      <c r="H3294" s="1" t="s">
        <v>338</v>
      </c>
      <c r="I3294" s="1" t="s">
        <v>5</v>
      </c>
      <c r="J3294" s="1" t="s">
        <v>4977</v>
      </c>
      <c r="K3294" s="1" t="s">
        <v>6093</v>
      </c>
      <c r="L3294" s="30">
        <v>413</v>
      </c>
      <c r="M3294" s="30">
        <v>843</v>
      </c>
      <c r="N3294" s="30">
        <v>5</v>
      </c>
      <c r="O3294" s="30">
        <v>932</v>
      </c>
      <c r="P3294" s="27">
        <v>5.7</v>
      </c>
      <c r="Q3294" s="30">
        <v>56</v>
      </c>
      <c r="R3294" s="30">
        <v>83</v>
      </c>
      <c r="S3294" s="9">
        <v>1521</v>
      </c>
      <c r="T3294" s="9">
        <v>1500000</v>
      </c>
      <c r="U3294" s="9">
        <f>IMDB4[[#This Row],[Gross Revenue]]-IMDB4[[#This Row],[Budget]]</f>
        <v>-1498479</v>
      </c>
      <c r="V3294" s="9" t="str">
        <f>IF(IMDB4[[#This Row],[Profit]]&gt;0,"Hit","Flop")</f>
        <v>Flop</v>
      </c>
      <c r="W3294" s="9" t="str" cm="1">
        <f t="array" ref="W3294">_xlfn.IFS(IMDB4[[#This Row],[IMDb Score (1-10)]]&gt;=8,"Excellent",IMDB4[[#This Row],[IMDb Score (1-10)]]&gt;=7,"Good",IMDB4[[#This Row],[IMDb Score (1-10)]]&gt;=5,"Average",TRUE,"Poor")</f>
        <v>Average</v>
      </c>
      <c r="X3294" s="9" t="str">
        <f>IF(IMDB4[[#This Row],[Duration (min)]]&lt;90,"Short",IF(IMDB4[[#This Row],[Duration (min)]]&lt;=120,"Medium", "Long"))</f>
        <v>Short</v>
      </c>
    </row>
    <row r="3295" spans="1:24" x14ac:dyDescent="0.25">
      <c r="A3295" s="1" t="s">
        <v>6090</v>
      </c>
      <c r="B3295" s="2">
        <v>40994</v>
      </c>
      <c r="C3295" s="30">
        <f>YEAR(IMDB4[[#This Row],[Release Date]])</f>
        <v>2012</v>
      </c>
      <c r="D3295" s="30" t="str">
        <f>FLOOR(IMDB4[[#This Row],[Year]],10)&amp;"s"</f>
        <v>2010s</v>
      </c>
      <c r="E3295" s="1" t="s">
        <v>32</v>
      </c>
      <c r="F3295" s="1" t="s">
        <v>77</v>
      </c>
      <c r="G3295" s="1" t="s">
        <v>3</v>
      </c>
      <c r="H3295" s="1" t="s">
        <v>83</v>
      </c>
      <c r="I3295" s="1" t="s">
        <v>92</v>
      </c>
      <c r="J3295" s="1" t="s">
        <v>6091</v>
      </c>
      <c r="K3295" s="1" t="s">
        <v>5118</v>
      </c>
      <c r="L3295" s="30">
        <v>409</v>
      </c>
      <c r="M3295" s="30">
        <v>578</v>
      </c>
      <c r="N3295" s="30">
        <v>38</v>
      </c>
      <c r="O3295" s="30">
        <v>46000</v>
      </c>
      <c r="P3295" s="27">
        <v>7.1</v>
      </c>
      <c r="Q3295" s="30">
        <v>432</v>
      </c>
      <c r="R3295" s="30">
        <v>95</v>
      </c>
      <c r="S3295" s="9">
        <v>13401683</v>
      </c>
      <c r="T3295" s="9">
        <v>35000000</v>
      </c>
      <c r="U3295" s="9">
        <f>IMDB4[[#This Row],[Gross Revenue]]-IMDB4[[#This Row],[Budget]]</f>
        <v>-21598317</v>
      </c>
      <c r="V3295" s="9" t="str">
        <f>IF(IMDB4[[#This Row],[Profit]]&gt;0,"Hit","Flop")</f>
        <v>Flop</v>
      </c>
      <c r="W3295" s="9" t="str" cm="1">
        <f t="array" ref="W3295">_xlfn.IFS(IMDB4[[#This Row],[IMDb Score (1-10)]]&gt;=8,"Excellent",IMDB4[[#This Row],[IMDb Score (1-10)]]&gt;=7,"Good",IMDB4[[#This Row],[IMDb Score (1-10)]]&gt;=5,"Average",TRUE,"Poor")</f>
        <v>Good</v>
      </c>
      <c r="X3295" s="9" t="str">
        <f>IF(IMDB4[[#This Row],[Duration (min)]]&lt;90,"Short",IF(IMDB4[[#This Row],[Duration (min)]]&lt;=120,"Medium", "Long"))</f>
        <v>Medium</v>
      </c>
    </row>
    <row r="3296" spans="1:24" x14ac:dyDescent="0.25">
      <c r="A3296" s="1" t="s">
        <v>2250</v>
      </c>
      <c r="B3296" s="2">
        <v>36378</v>
      </c>
      <c r="C3296" s="30">
        <f>YEAR(IMDB4[[#This Row],[Release Date]])</f>
        <v>1999</v>
      </c>
      <c r="D3296" s="30" t="str">
        <f>FLOOR(IMDB4[[#This Row],[Year]],10)&amp;"s"</f>
        <v>1990s</v>
      </c>
      <c r="E3296" s="1" t="s">
        <v>32</v>
      </c>
      <c r="F3296" s="1" t="s">
        <v>20</v>
      </c>
      <c r="G3296" s="1" t="s">
        <v>3</v>
      </c>
      <c r="H3296" s="1" t="s">
        <v>4</v>
      </c>
      <c r="I3296" s="1" t="s">
        <v>132</v>
      </c>
      <c r="J3296" s="1" t="s">
        <v>2251</v>
      </c>
      <c r="K3296" s="1" t="s">
        <v>2252</v>
      </c>
      <c r="L3296" s="30">
        <v>409</v>
      </c>
      <c r="M3296" s="30">
        <v>1986</v>
      </c>
      <c r="N3296" s="30">
        <v>149</v>
      </c>
      <c r="O3296" s="30">
        <v>121</v>
      </c>
      <c r="P3296" s="27">
        <v>6.7</v>
      </c>
      <c r="Q3296" s="30">
        <v>64</v>
      </c>
      <c r="R3296" s="30">
        <v>102</v>
      </c>
      <c r="S3296" s="9">
        <v>1281176</v>
      </c>
      <c r="T3296" s="9">
        <v>312000</v>
      </c>
      <c r="U3296" s="9">
        <f>IMDB4[[#This Row],[Gross Revenue]]-IMDB4[[#This Row],[Budget]]</f>
        <v>969176</v>
      </c>
      <c r="V3296" s="9" t="str">
        <f>IF(IMDB4[[#This Row],[Profit]]&gt;0,"Hit","Flop")</f>
        <v>Hit</v>
      </c>
      <c r="W3296" s="9" t="str" cm="1">
        <f t="array" ref="W3296">_xlfn.IFS(IMDB4[[#This Row],[IMDb Score (1-10)]]&gt;=8,"Excellent",IMDB4[[#This Row],[IMDb Score (1-10)]]&gt;=7,"Good",IMDB4[[#This Row],[IMDb Score (1-10)]]&gt;=5,"Average",TRUE,"Poor")</f>
        <v>Average</v>
      </c>
      <c r="X3296" s="9" t="str">
        <f>IF(IMDB4[[#This Row],[Duration (min)]]&lt;90,"Short",IF(IMDB4[[#This Row],[Duration (min)]]&lt;=120,"Medium", "Long"))</f>
        <v>Medium</v>
      </c>
    </row>
    <row r="3297" spans="1:24" x14ac:dyDescent="0.25">
      <c r="A3297" s="1" t="s">
        <v>210</v>
      </c>
      <c r="B3297" s="2">
        <v>27262</v>
      </c>
      <c r="C3297" s="30">
        <f>YEAR(IMDB4[[#This Row],[Release Date]])</f>
        <v>1974</v>
      </c>
      <c r="D3297" s="30" t="str">
        <f>FLOOR(IMDB4[[#This Row],[Year]],10)&amp;"s"</f>
        <v>1970s</v>
      </c>
      <c r="E3297" s="1" t="s">
        <v>32</v>
      </c>
      <c r="F3297" s="1" t="s">
        <v>40</v>
      </c>
      <c r="G3297" s="1" t="s">
        <v>3</v>
      </c>
      <c r="H3297" s="1" t="s">
        <v>4</v>
      </c>
      <c r="I3297" s="1" t="s">
        <v>28</v>
      </c>
      <c r="J3297" s="1" t="s">
        <v>211</v>
      </c>
      <c r="K3297" s="1" t="s">
        <v>212</v>
      </c>
      <c r="L3297" s="30">
        <v>407</v>
      </c>
      <c r="M3297" s="30">
        <v>1090</v>
      </c>
      <c r="N3297" s="30">
        <v>24</v>
      </c>
      <c r="O3297" s="30">
        <v>816</v>
      </c>
      <c r="P3297" s="27">
        <v>6.1</v>
      </c>
      <c r="Q3297" s="30">
        <v>5</v>
      </c>
      <c r="R3297" s="30">
        <v>86</v>
      </c>
      <c r="S3297" s="9">
        <v>39552600</v>
      </c>
      <c r="T3297" s="9">
        <v>500000</v>
      </c>
      <c r="U3297" s="9">
        <f>IMDB4[[#This Row],[Gross Revenue]]-IMDB4[[#This Row],[Budget]]</f>
        <v>39052600</v>
      </c>
      <c r="V3297" s="9" t="str">
        <f>IF(IMDB4[[#This Row],[Profit]]&gt;0,"Hit","Flop")</f>
        <v>Hit</v>
      </c>
      <c r="W3297" s="9" t="str" cm="1">
        <f t="array" ref="W3297">_xlfn.IFS(IMDB4[[#This Row],[IMDb Score (1-10)]]&gt;=8,"Excellent",IMDB4[[#This Row],[IMDb Score (1-10)]]&gt;=7,"Good",IMDB4[[#This Row],[IMDb Score (1-10)]]&gt;=5,"Average",TRUE,"Poor")</f>
        <v>Average</v>
      </c>
      <c r="X3297" s="9" t="str">
        <f>IF(IMDB4[[#This Row],[Duration (min)]]&lt;90,"Short",IF(IMDB4[[#This Row],[Duration (min)]]&lt;=120,"Medium", "Long"))</f>
        <v>Short</v>
      </c>
    </row>
    <row r="3298" spans="1:24" x14ac:dyDescent="0.25">
      <c r="A3298" s="1" t="s">
        <v>1604</v>
      </c>
      <c r="B3298" s="2">
        <v>35741</v>
      </c>
      <c r="C3298" s="30">
        <f>YEAR(IMDB4[[#This Row],[Release Date]])</f>
        <v>1997</v>
      </c>
      <c r="D3298" s="30" t="str">
        <f>FLOOR(IMDB4[[#This Row],[Year]],10)&amp;"s"</f>
        <v>1990s</v>
      </c>
      <c r="E3298" s="1" t="s">
        <v>32</v>
      </c>
      <c r="F3298" s="1" t="s">
        <v>20</v>
      </c>
      <c r="G3298" s="1" t="s">
        <v>3</v>
      </c>
      <c r="H3298" s="1" t="s">
        <v>4</v>
      </c>
      <c r="I3298" s="1" t="s">
        <v>192</v>
      </c>
      <c r="J3298" s="1" t="s">
        <v>1605</v>
      </c>
      <c r="K3298" s="1" t="s">
        <v>1605</v>
      </c>
      <c r="L3298" s="30">
        <v>406</v>
      </c>
      <c r="M3298" s="30">
        <v>904</v>
      </c>
      <c r="N3298" s="30">
        <v>406</v>
      </c>
      <c r="O3298" s="30">
        <v>0</v>
      </c>
      <c r="P3298" s="27">
        <v>6.2</v>
      </c>
      <c r="Q3298" s="30">
        <v>59</v>
      </c>
      <c r="R3298" s="30">
        <v>92</v>
      </c>
      <c r="S3298" s="9">
        <v>582024</v>
      </c>
      <c r="T3298" s="9">
        <v>1000000</v>
      </c>
      <c r="U3298" s="9">
        <f>IMDB4[[#This Row],[Gross Revenue]]-IMDB4[[#This Row],[Budget]]</f>
        <v>-417976</v>
      </c>
      <c r="V3298" s="9" t="str">
        <f>IF(IMDB4[[#This Row],[Profit]]&gt;0,"Hit","Flop")</f>
        <v>Flop</v>
      </c>
      <c r="W3298" s="9" t="str" cm="1">
        <f t="array" ref="W3298">_xlfn.IFS(IMDB4[[#This Row],[IMDb Score (1-10)]]&gt;=8,"Excellent",IMDB4[[#This Row],[IMDb Score (1-10)]]&gt;=7,"Good",IMDB4[[#This Row],[IMDb Score (1-10)]]&gt;=5,"Average",TRUE,"Poor")</f>
        <v>Average</v>
      </c>
      <c r="X3298" s="9" t="str">
        <f>IF(IMDB4[[#This Row],[Duration (min)]]&lt;90,"Short",IF(IMDB4[[#This Row],[Duration (min)]]&lt;=120,"Medium", "Long"))</f>
        <v>Medium</v>
      </c>
    </row>
    <row r="3299" spans="1:24" x14ac:dyDescent="0.25">
      <c r="A3299" s="1" t="s">
        <v>1164</v>
      </c>
      <c r="B3299" s="2">
        <v>34858</v>
      </c>
      <c r="C3299" s="30">
        <f>YEAR(IMDB4[[#This Row],[Release Date]])</f>
        <v>1995</v>
      </c>
      <c r="D3299" s="30" t="str">
        <f>FLOOR(IMDB4[[#This Row],[Year]],10)&amp;"s"</f>
        <v>1990s</v>
      </c>
      <c r="E3299" s="1" t="s">
        <v>32</v>
      </c>
      <c r="F3299" s="1" t="s">
        <v>20</v>
      </c>
      <c r="G3299" s="1" t="s">
        <v>3</v>
      </c>
      <c r="H3299" s="1" t="s">
        <v>334</v>
      </c>
      <c r="I3299" s="1" t="s">
        <v>28</v>
      </c>
      <c r="J3299" s="1" t="s">
        <v>423</v>
      </c>
      <c r="K3299" s="1" t="s">
        <v>1165</v>
      </c>
      <c r="L3299" s="30">
        <v>405</v>
      </c>
      <c r="M3299" s="30">
        <v>1185</v>
      </c>
      <c r="N3299" s="30">
        <v>108</v>
      </c>
      <c r="O3299" s="30">
        <v>5000</v>
      </c>
      <c r="P3299" s="27">
        <v>6.8</v>
      </c>
      <c r="Q3299" s="30">
        <v>79</v>
      </c>
      <c r="R3299" s="30">
        <v>91</v>
      </c>
      <c r="S3299" s="9">
        <v>66600000</v>
      </c>
      <c r="T3299" s="9">
        <v>30000000</v>
      </c>
      <c r="U3299" s="9">
        <f>IMDB4[[#This Row],[Gross Revenue]]-IMDB4[[#This Row],[Budget]]</f>
        <v>36600000</v>
      </c>
      <c r="V3299" s="9" t="str">
        <f>IF(IMDB4[[#This Row],[Profit]]&gt;0,"Hit","Flop")</f>
        <v>Hit</v>
      </c>
      <c r="W3299" s="9" t="str" cm="1">
        <f t="array" ref="W3299">_xlfn.IFS(IMDB4[[#This Row],[IMDb Score (1-10)]]&gt;=8,"Excellent",IMDB4[[#This Row],[IMDb Score (1-10)]]&gt;=7,"Good",IMDB4[[#This Row],[IMDb Score (1-10)]]&gt;=5,"Average",TRUE,"Poor")</f>
        <v>Average</v>
      </c>
      <c r="X3299" s="9" t="str">
        <f>IF(IMDB4[[#This Row],[Duration (min)]]&lt;90,"Short",IF(IMDB4[[#This Row],[Duration (min)]]&lt;=120,"Medium", "Long"))</f>
        <v>Medium</v>
      </c>
    </row>
    <row r="3300" spans="1:24" x14ac:dyDescent="0.25">
      <c r="A3300" s="1" t="s">
        <v>6245</v>
      </c>
      <c r="B3300" s="2">
        <v>41045</v>
      </c>
      <c r="C3300" s="30">
        <f>YEAR(IMDB4[[#This Row],[Release Date]])</f>
        <v>2012</v>
      </c>
      <c r="D3300" s="30" t="str">
        <f>FLOOR(IMDB4[[#This Row],[Year]],10)&amp;"s"</f>
        <v>2010s</v>
      </c>
      <c r="E3300" s="1" t="s">
        <v>32</v>
      </c>
      <c r="F3300" s="1" t="s">
        <v>20</v>
      </c>
      <c r="G3300" s="1" t="s">
        <v>3</v>
      </c>
      <c r="H3300" s="1" t="s">
        <v>4</v>
      </c>
      <c r="I3300" s="1" t="s">
        <v>132</v>
      </c>
      <c r="J3300" s="1" t="s">
        <v>423</v>
      </c>
      <c r="K3300" s="1" t="s">
        <v>4469</v>
      </c>
      <c r="L3300" s="30">
        <v>405</v>
      </c>
      <c r="M3300" s="30">
        <v>1070</v>
      </c>
      <c r="N3300" s="30">
        <v>98</v>
      </c>
      <c r="O3300" s="30">
        <v>0</v>
      </c>
      <c r="P3300" s="27">
        <v>5.8</v>
      </c>
      <c r="Q3300" s="30">
        <v>147</v>
      </c>
      <c r="R3300" s="30">
        <v>95</v>
      </c>
      <c r="S3300" s="9">
        <v>37101011</v>
      </c>
      <c r="T3300" s="9">
        <v>40000000</v>
      </c>
      <c r="U3300" s="9">
        <f>IMDB4[[#This Row],[Gross Revenue]]-IMDB4[[#This Row],[Budget]]</f>
        <v>-2898989</v>
      </c>
      <c r="V3300" s="9" t="str">
        <f>IF(IMDB4[[#This Row],[Profit]]&gt;0,"Hit","Flop")</f>
        <v>Flop</v>
      </c>
      <c r="W3300" s="9" t="str" cm="1">
        <f t="array" ref="W3300">_xlfn.IFS(IMDB4[[#This Row],[IMDb Score (1-10)]]&gt;=8,"Excellent",IMDB4[[#This Row],[IMDb Score (1-10)]]&gt;=7,"Good",IMDB4[[#This Row],[IMDb Score (1-10)]]&gt;=5,"Average",TRUE,"Poor")</f>
        <v>Average</v>
      </c>
      <c r="X3300" s="9" t="str">
        <f>IF(IMDB4[[#This Row],[Duration (min)]]&lt;90,"Short",IF(IMDB4[[#This Row],[Duration (min)]]&lt;=120,"Medium", "Long"))</f>
        <v>Medium</v>
      </c>
    </row>
    <row r="3301" spans="1:24" x14ac:dyDescent="0.25">
      <c r="A3301" s="1" t="s">
        <v>5497</v>
      </c>
      <c r="B3301" s="2">
        <v>40541</v>
      </c>
      <c r="C3301" s="30">
        <f>YEAR(IMDB4[[#This Row],[Release Date]])</f>
        <v>2010</v>
      </c>
      <c r="D3301" s="30" t="str">
        <f>FLOOR(IMDB4[[#This Row],[Year]],10)&amp;"s"</f>
        <v>2010s</v>
      </c>
      <c r="E3301" s="1" t="s">
        <v>32</v>
      </c>
      <c r="F3301" s="1" t="s">
        <v>9</v>
      </c>
      <c r="G3301" s="1" t="s">
        <v>3</v>
      </c>
      <c r="H3301" s="1" t="s">
        <v>4</v>
      </c>
      <c r="I3301" s="1" t="s">
        <v>132</v>
      </c>
      <c r="J3301" s="1" t="s">
        <v>5498</v>
      </c>
      <c r="K3301" s="1" t="s">
        <v>3062</v>
      </c>
      <c r="L3301" s="30">
        <v>405</v>
      </c>
      <c r="M3301" s="30">
        <v>1066</v>
      </c>
      <c r="N3301" s="30">
        <v>23</v>
      </c>
      <c r="O3301" s="30">
        <v>0</v>
      </c>
      <c r="P3301" s="27">
        <v>6.5</v>
      </c>
      <c r="Q3301" s="30">
        <v>117</v>
      </c>
      <c r="R3301" s="30">
        <v>99</v>
      </c>
      <c r="S3301" s="9">
        <v>31136950</v>
      </c>
      <c r="T3301" s="9">
        <v>44000000</v>
      </c>
      <c r="U3301" s="9">
        <f>IMDB4[[#This Row],[Gross Revenue]]-IMDB4[[#This Row],[Budget]]</f>
        <v>-12863050</v>
      </c>
      <c r="V3301" s="9" t="str">
        <f>IF(IMDB4[[#This Row],[Profit]]&gt;0,"Hit","Flop")</f>
        <v>Flop</v>
      </c>
      <c r="W3301" s="9" t="str" cm="1">
        <f t="array" ref="W3301">_xlfn.IFS(IMDB4[[#This Row],[IMDb Score (1-10)]]&gt;=8,"Excellent",IMDB4[[#This Row],[IMDb Score (1-10)]]&gt;=7,"Good",IMDB4[[#This Row],[IMDb Score (1-10)]]&gt;=5,"Average",TRUE,"Poor")</f>
        <v>Average</v>
      </c>
      <c r="X3301" s="9" t="str">
        <f>IF(IMDB4[[#This Row],[Duration (min)]]&lt;90,"Short",IF(IMDB4[[#This Row],[Duration (min)]]&lt;=120,"Medium", "Long"))</f>
        <v>Medium</v>
      </c>
    </row>
    <row r="3302" spans="1:24" x14ac:dyDescent="0.25">
      <c r="A3302" s="1" t="s">
        <v>422</v>
      </c>
      <c r="B3302" s="2">
        <v>30619</v>
      </c>
      <c r="C3302" s="30">
        <f>YEAR(IMDB4[[#This Row],[Release Date]])</f>
        <v>1983</v>
      </c>
      <c r="D3302" s="30" t="str">
        <f>FLOOR(IMDB4[[#This Row],[Year]],10)&amp;"s"</f>
        <v>1980s</v>
      </c>
      <c r="E3302" s="1" t="s">
        <v>32</v>
      </c>
      <c r="F3302" s="1" t="s">
        <v>9</v>
      </c>
      <c r="G3302" s="1" t="s">
        <v>3</v>
      </c>
      <c r="H3302" s="1" t="s">
        <v>83</v>
      </c>
      <c r="I3302" s="1" t="s">
        <v>84</v>
      </c>
      <c r="J3302" s="1" t="s">
        <v>423</v>
      </c>
      <c r="K3302" s="1" t="s">
        <v>424</v>
      </c>
      <c r="L3302" s="30">
        <v>405</v>
      </c>
      <c r="M3302" s="30">
        <v>914</v>
      </c>
      <c r="N3302" s="30">
        <v>0</v>
      </c>
      <c r="O3302" s="30">
        <v>0</v>
      </c>
      <c r="P3302" s="27">
        <v>6.6</v>
      </c>
      <c r="Q3302" s="30">
        <v>16</v>
      </c>
      <c r="R3302" s="30">
        <v>132</v>
      </c>
      <c r="S3302" s="9">
        <v>30400000</v>
      </c>
      <c r="T3302" s="9">
        <v>12000000</v>
      </c>
      <c r="U3302" s="9">
        <f>IMDB4[[#This Row],[Gross Revenue]]-IMDB4[[#This Row],[Budget]]</f>
        <v>18400000</v>
      </c>
      <c r="V3302" s="9" t="str">
        <f>IF(IMDB4[[#This Row],[Profit]]&gt;0,"Hit","Flop")</f>
        <v>Hit</v>
      </c>
      <c r="W3302" s="9" t="str" cm="1">
        <f t="array" ref="W3302">_xlfn.IFS(IMDB4[[#This Row],[IMDb Score (1-10)]]&gt;=8,"Excellent",IMDB4[[#This Row],[IMDb Score (1-10)]]&gt;=7,"Good",IMDB4[[#This Row],[IMDb Score (1-10)]]&gt;=5,"Average",TRUE,"Poor")</f>
        <v>Average</v>
      </c>
      <c r="X3302" s="9" t="str">
        <f>IF(IMDB4[[#This Row],[Duration (min)]]&lt;90,"Short",IF(IMDB4[[#This Row],[Duration (min)]]&lt;=120,"Medium", "Long"))</f>
        <v>Long</v>
      </c>
    </row>
    <row r="3303" spans="1:24" x14ac:dyDescent="0.25">
      <c r="A3303" s="1" t="s">
        <v>3579</v>
      </c>
      <c r="B3303" s="2">
        <v>38168</v>
      </c>
      <c r="C3303" s="30">
        <f>YEAR(IMDB4[[#This Row],[Release Date]])</f>
        <v>2004</v>
      </c>
      <c r="D3303" s="30" t="str">
        <f>FLOOR(IMDB4[[#This Row],[Year]],10)&amp;"s"</f>
        <v>2000s</v>
      </c>
      <c r="E3303" s="1" t="s">
        <v>32</v>
      </c>
      <c r="F3303" s="1" t="s">
        <v>20</v>
      </c>
      <c r="G3303" s="1" t="s">
        <v>3</v>
      </c>
      <c r="H3303" s="1" t="s">
        <v>338</v>
      </c>
      <c r="I3303" s="1" t="s">
        <v>92</v>
      </c>
      <c r="J3303" s="1" t="s">
        <v>423</v>
      </c>
      <c r="K3303" s="1" t="s">
        <v>3580</v>
      </c>
      <c r="L3303" s="30">
        <v>405</v>
      </c>
      <c r="M3303" s="30">
        <v>847</v>
      </c>
      <c r="N3303" s="30">
        <v>109</v>
      </c>
      <c r="O3303" s="30">
        <v>562</v>
      </c>
      <c r="P3303" s="27">
        <v>7.1</v>
      </c>
      <c r="Q3303" s="30">
        <v>93</v>
      </c>
      <c r="R3303" s="30">
        <v>104</v>
      </c>
      <c r="S3303" s="9">
        <v>7739049</v>
      </c>
      <c r="T3303" s="9">
        <v>18000000</v>
      </c>
      <c r="U3303" s="9">
        <f>IMDB4[[#This Row],[Gross Revenue]]-IMDB4[[#This Row],[Budget]]</f>
        <v>-10260951</v>
      </c>
      <c r="V3303" s="9" t="str">
        <f>IF(IMDB4[[#This Row],[Profit]]&gt;0,"Hit","Flop")</f>
        <v>Flop</v>
      </c>
      <c r="W3303" s="9" t="str" cm="1">
        <f t="array" ref="W3303">_xlfn.IFS(IMDB4[[#This Row],[IMDb Score (1-10)]]&gt;=8,"Excellent",IMDB4[[#This Row],[IMDb Score (1-10)]]&gt;=7,"Good",IMDB4[[#This Row],[IMDb Score (1-10)]]&gt;=5,"Average",TRUE,"Poor")</f>
        <v>Good</v>
      </c>
      <c r="X3303" s="9" t="str">
        <f>IF(IMDB4[[#This Row],[Duration (min)]]&lt;90,"Short",IF(IMDB4[[#This Row],[Duration (min)]]&lt;=120,"Medium", "Long"))</f>
        <v>Medium</v>
      </c>
    </row>
    <row r="3304" spans="1:24" x14ac:dyDescent="0.25">
      <c r="A3304" s="1" t="s">
        <v>6236</v>
      </c>
      <c r="B3304" s="2">
        <v>41209</v>
      </c>
      <c r="C3304" s="30">
        <f>YEAR(IMDB4[[#This Row],[Release Date]])</f>
        <v>2012</v>
      </c>
      <c r="D3304" s="30" t="str">
        <f>FLOOR(IMDB4[[#This Row],[Year]],10)&amp;"s"</f>
        <v>2010s</v>
      </c>
      <c r="E3304" s="1" t="s">
        <v>32</v>
      </c>
      <c r="F3304" s="1" t="s">
        <v>91</v>
      </c>
      <c r="G3304" s="1" t="s">
        <v>3</v>
      </c>
      <c r="H3304" s="1" t="s">
        <v>4</v>
      </c>
      <c r="I3304" s="1" t="s">
        <v>92</v>
      </c>
      <c r="J3304" s="1" t="s">
        <v>6237</v>
      </c>
      <c r="K3304" s="1" t="s">
        <v>4467</v>
      </c>
      <c r="L3304" s="30">
        <v>403</v>
      </c>
      <c r="M3304" s="30">
        <v>988</v>
      </c>
      <c r="N3304" s="30">
        <v>19</v>
      </c>
      <c r="O3304" s="30">
        <v>12000</v>
      </c>
      <c r="P3304" s="27">
        <v>4.2</v>
      </c>
      <c r="Q3304" s="30">
        <v>225</v>
      </c>
      <c r="R3304" s="30">
        <v>83</v>
      </c>
      <c r="S3304" s="9">
        <v>53245055</v>
      </c>
      <c r="T3304" s="9">
        <v>1000000</v>
      </c>
      <c r="U3304" s="9">
        <f>IMDB4[[#This Row],[Gross Revenue]]-IMDB4[[#This Row],[Budget]]</f>
        <v>52245055</v>
      </c>
      <c r="V3304" s="9" t="str">
        <f>IF(IMDB4[[#This Row],[Profit]]&gt;0,"Hit","Flop")</f>
        <v>Hit</v>
      </c>
      <c r="W3304" s="9" t="str" cm="1">
        <f t="array" ref="W3304">_xlfn.IFS(IMDB4[[#This Row],[IMDb Score (1-10)]]&gt;=8,"Excellent",IMDB4[[#This Row],[IMDb Score (1-10)]]&gt;=7,"Good",IMDB4[[#This Row],[IMDb Score (1-10)]]&gt;=5,"Average",TRUE,"Poor")</f>
        <v>Poor</v>
      </c>
      <c r="X3304" s="9" t="str">
        <f>IF(IMDB4[[#This Row],[Duration (min)]]&lt;90,"Short",IF(IMDB4[[#This Row],[Duration (min)]]&lt;=120,"Medium", "Long"))</f>
        <v>Short</v>
      </c>
    </row>
    <row r="3305" spans="1:24" x14ac:dyDescent="0.25">
      <c r="A3305" s="1" t="s">
        <v>5516</v>
      </c>
      <c r="B3305" s="2">
        <v>40383</v>
      </c>
      <c r="C3305" s="30">
        <f>YEAR(IMDB4[[#This Row],[Release Date]])</f>
        <v>2010</v>
      </c>
      <c r="D3305" s="30" t="str">
        <f>FLOOR(IMDB4[[#This Row],[Year]],10)&amp;"s"</f>
        <v>2010s</v>
      </c>
      <c r="E3305" s="1" t="s">
        <v>32</v>
      </c>
      <c r="F3305" s="1" t="s">
        <v>77</v>
      </c>
      <c r="G3305" s="1" t="s">
        <v>3</v>
      </c>
      <c r="H3305" s="1" t="s">
        <v>4</v>
      </c>
      <c r="I3305" s="1" t="s">
        <v>132</v>
      </c>
      <c r="J3305" s="1" t="s">
        <v>5517</v>
      </c>
      <c r="K3305" s="1" t="s">
        <v>4816</v>
      </c>
      <c r="L3305" s="30">
        <v>403</v>
      </c>
      <c r="M3305" s="30">
        <v>1577</v>
      </c>
      <c r="N3305" s="30">
        <v>14</v>
      </c>
      <c r="O3305" s="30">
        <v>0</v>
      </c>
      <c r="P3305" s="27">
        <v>5.0999999999999996</v>
      </c>
      <c r="Q3305" s="30">
        <v>138</v>
      </c>
      <c r="R3305" s="30">
        <v>107</v>
      </c>
      <c r="S3305" s="9">
        <v>1183354</v>
      </c>
      <c r="T3305" s="9">
        <v>20000000</v>
      </c>
      <c r="U3305" s="9">
        <f>IMDB4[[#This Row],[Gross Revenue]]-IMDB4[[#This Row],[Budget]]</f>
        <v>-18816646</v>
      </c>
      <c r="V3305" s="9" t="str">
        <f>IF(IMDB4[[#This Row],[Profit]]&gt;0,"Hit","Flop")</f>
        <v>Flop</v>
      </c>
      <c r="W3305" s="9" t="str" cm="1">
        <f t="array" ref="W3305">_xlfn.IFS(IMDB4[[#This Row],[IMDb Score (1-10)]]&gt;=8,"Excellent",IMDB4[[#This Row],[IMDb Score (1-10)]]&gt;=7,"Good",IMDB4[[#This Row],[IMDb Score (1-10)]]&gt;=5,"Average",TRUE,"Poor")</f>
        <v>Average</v>
      </c>
      <c r="X3305" s="9" t="str">
        <f>IF(IMDB4[[#This Row],[Duration (min)]]&lt;90,"Short",IF(IMDB4[[#This Row],[Duration (min)]]&lt;=120,"Medium", "Long"))</f>
        <v>Medium</v>
      </c>
    </row>
    <row r="3306" spans="1:24" x14ac:dyDescent="0.25">
      <c r="A3306" s="1" t="s">
        <v>182</v>
      </c>
      <c r="B3306" s="2">
        <v>26035</v>
      </c>
      <c r="C3306" s="30">
        <f>YEAR(IMDB4[[#This Row],[Release Date]])</f>
        <v>1971</v>
      </c>
      <c r="D3306" s="30" t="str">
        <f>FLOOR(IMDB4[[#This Row],[Year]],10)&amp;"s"</f>
        <v>1970s</v>
      </c>
      <c r="E3306" s="1" t="s">
        <v>32</v>
      </c>
      <c r="F3306" s="1" t="s">
        <v>9</v>
      </c>
      <c r="G3306" s="1" t="s">
        <v>3</v>
      </c>
      <c r="H3306" s="1" t="s">
        <v>4</v>
      </c>
      <c r="I3306" s="1" t="s">
        <v>28</v>
      </c>
      <c r="J3306" s="1" t="s">
        <v>183</v>
      </c>
      <c r="K3306" s="1" t="s">
        <v>184</v>
      </c>
      <c r="L3306" s="30">
        <v>402</v>
      </c>
      <c r="M3306" s="30">
        <v>934</v>
      </c>
      <c r="N3306" s="30">
        <v>278</v>
      </c>
      <c r="O3306" s="30">
        <v>0</v>
      </c>
      <c r="P3306" s="27">
        <v>8</v>
      </c>
      <c r="Q3306" s="30">
        <v>66</v>
      </c>
      <c r="R3306" s="30">
        <v>181</v>
      </c>
      <c r="S3306" s="9">
        <v>50000000</v>
      </c>
      <c r="T3306" s="9">
        <v>9000000</v>
      </c>
      <c r="U3306" s="9">
        <f>IMDB4[[#This Row],[Gross Revenue]]-IMDB4[[#This Row],[Budget]]</f>
        <v>41000000</v>
      </c>
      <c r="V3306" s="9" t="str">
        <f>IF(IMDB4[[#This Row],[Profit]]&gt;0,"Hit","Flop")</f>
        <v>Hit</v>
      </c>
      <c r="W3306" s="9" t="str" cm="1">
        <f t="array" ref="W3306">_xlfn.IFS(IMDB4[[#This Row],[IMDb Score (1-10)]]&gt;=8,"Excellent",IMDB4[[#This Row],[IMDb Score (1-10)]]&gt;=7,"Good",IMDB4[[#This Row],[IMDb Score (1-10)]]&gt;=5,"Average",TRUE,"Poor")</f>
        <v>Excellent</v>
      </c>
      <c r="X3306" s="9" t="str">
        <f>IF(IMDB4[[#This Row],[Duration (min)]]&lt;90,"Short",IF(IMDB4[[#This Row],[Duration (min)]]&lt;=120,"Medium", "Long"))</f>
        <v>Long</v>
      </c>
    </row>
    <row r="3307" spans="1:24" x14ac:dyDescent="0.25">
      <c r="A3307" s="1" t="s">
        <v>1694</v>
      </c>
      <c r="B3307" s="2">
        <v>35525</v>
      </c>
      <c r="C3307" s="30">
        <f>YEAR(IMDB4[[#This Row],[Release Date]])</f>
        <v>1997</v>
      </c>
      <c r="D3307" s="30" t="str">
        <f>FLOOR(IMDB4[[#This Row],[Year]],10)&amp;"s"</f>
        <v>1990s</v>
      </c>
      <c r="E3307" s="1" t="s">
        <v>32</v>
      </c>
      <c r="F3307" s="1" t="s">
        <v>9</v>
      </c>
      <c r="G3307" s="1" t="s">
        <v>3</v>
      </c>
      <c r="H3307" s="1" t="s">
        <v>4</v>
      </c>
      <c r="I3307" s="1" t="s">
        <v>92</v>
      </c>
      <c r="J3307" s="1" t="s">
        <v>1695</v>
      </c>
      <c r="K3307" s="1" t="s">
        <v>1012</v>
      </c>
      <c r="L3307" s="30">
        <v>402</v>
      </c>
      <c r="M3307" s="30">
        <v>787</v>
      </c>
      <c r="N3307" s="30">
        <v>9</v>
      </c>
      <c r="O3307" s="30">
        <v>381</v>
      </c>
      <c r="P3307" s="27">
        <v>7.1</v>
      </c>
      <c r="Q3307" s="30">
        <v>61</v>
      </c>
      <c r="R3307" s="30">
        <v>113</v>
      </c>
      <c r="S3307" s="9">
        <v>9054736</v>
      </c>
      <c r="T3307" s="9">
        <v>2700000</v>
      </c>
      <c r="U3307" s="9">
        <f>IMDB4[[#This Row],[Gross Revenue]]-IMDB4[[#This Row],[Budget]]</f>
        <v>6354736</v>
      </c>
      <c r="V3307" s="9" t="str">
        <f>IF(IMDB4[[#This Row],[Profit]]&gt;0,"Hit","Flop")</f>
        <v>Hit</v>
      </c>
      <c r="W3307" s="9" t="str" cm="1">
        <f t="array" ref="W3307">_xlfn.IFS(IMDB4[[#This Row],[IMDb Score (1-10)]]&gt;=8,"Excellent",IMDB4[[#This Row],[IMDb Score (1-10)]]&gt;=7,"Good",IMDB4[[#This Row],[IMDb Score (1-10)]]&gt;=5,"Average",TRUE,"Poor")</f>
        <v>Good</v>
      </c>
      <c r="X3307" s="9" t="str">
        <f>IF(IMDB4[[#This Row],[Duration (min)]]&lt;90,"Short",IF(IMDB4[[#This Row],[Duration (min)]]&lt;=120,"Medium", "Long"))</f>
        <v>Medium</v>
      </c>
    </row>
    <row r="3308" spans="1:24" x14ac:dyDescent="0.25">
      <c r="A3308" s="1" t="s">
        <v>2208</v>
      </c>
      <c r="B3308" s="2">
        <v>36407</v>
      </c>
      <c r="C3308" s="30">
        <f>YEAR(IMDB4[[#This Row],[Release Date]])</f>
        <v>1999</v>
      </c>
      <c r="D3308" s="30" t="str">
        <f>FLOOR(IMDB4[[#This Row],[Year]],10)&amp;"s"</f>
        <v>1990s</v>
      </c>
      <c r="E3308" s="1" t="s">
        <v>32</v>
      </c>
      <c r="F3308" s="1" t="s">
        <v>2</v>
      </c>
      <c r="G3308" s="1" t="s">
        <v>3</v>
      </c>
      <c r="H3308" s="1" t="s">
        <v>4</v>
      </c>
      <c r="I3308" s="1" t="s">
        <v>92</v>
      </c>
      <c r="J3308" s="1" t="s">
        <v>1695</v>
      </c>
      <c r="K3308" s="1" t="s">
        <v>745</v>
      </c>
      <c r="L3308" s="30">
        <v>402</v>
      </c>
      <c r="M3308" s="30">
        <v>1335</v>
      </c>
      <c r="N3308" s="30">
        <v>0</v>
      </c>
      <c r="O3308" s="30">
        <v>944</v>
      </c>
      <c r="P3308" s="27">
        <v>7.1</v>
      </c>
      <c r="Q3308" s="30">
        <v>111</v>
      </c>
      <c r="R3308" s="30">
        <v>89</v>
      </c>
      <c r="S3308" s="9">
        <v>3193102</v>
      </c>
      <c r="T3308" s="9">
        <v>9000000</v>
      </c>
      <c r="U3308" s="9">
        <f>IMDB4[[#This Row],[Gross Revenue]]-IMDB4[[#This Row],[Budget]]</f>
        <v>-5806898</v>
      </c>
      <c r="V3308" s="9" t="str">
        <f>IF(IMDB4[[#This Row],[Profit]]&gt;0,"Hit","Flop")</f>
        <v>Flop</v>
      </c>
      <c r="W3308" s="9" t="str" cm="1">
        <f t="array" ref="W3308">_xlfn.IFS(IMDB4[[#This Row],[IMDb Score (1-10)]]&gt;=8,"Excellent",IMDB4[[#This Row],[IMDb Score (1-10)]]&gt;=7,"Good",IMDB4[[#This Row],[IMDb Score (1-10)]]&gt;=5,"Average",TRUE,"Poor")</f>
        <v>Good</v>
      </c>
      <c r="X3308" s="9" t="str">
        <f>IF(IMDB4[[#This Row],[Duration (min)]]&lt;90,"Short",IF(IMDB4[[#This Row],[Duration (min)]]&lt;=120,"Medium", "Long"))</f>
        <v>Short</v>
      </c>
    </row>
    <row r="3309" spans="1:24" x14ac:dyDescent="0.25">
      <c r="A3309" s="1" t="s">
        <v>548</v>
      </c>
      <c r="B3309" s="2">
        <v>31548</v>
      </c>
      <c r="C3309" s="30">
        <f>YEAR(IMDB4[[#This Row],[Release Date]])</f>
        <v>1986</v>
      </c>
      <c r="D3309" s="30" t="str">
        <f>FLOOR(IMDB4[[#This Row],[Year]],10)&amp;"s"</f>
        <v>1980s</v>
      </c>
      <c r="E3309" s="1" t="s">
        <v>32</v>
      </c>
      <c r="F3309" s="1" t="s">
        <v>77</v>
      </c>
      <c r="G3309" s="1" t="s">
        <v>3</v>
      </c>
      <c r="H3309" s="1" t="s">
        <v>4</v>
      </c>
      <c r="I3309" s="1" t="s">
        <v>132</v>
      </c>
      <c r="J3309" s="1" t="s">
        <v>511</v>
      </c>
      <c r="K3309" s="1" t="s">
        <v>549</v>
      </c>
      <c r="L3309" s="30">
        <v>400</v>
      </c>
      <c r="M3309" s="30">
        <v>1044</v>
      </c>
      <c r="N3309" s="30">
        <v>23</v>
      </c>
      <c r="O3309" s="30">
        <v>0</v>
      </c>
      <c r="P3309" s="27">
        <v>5.9</v>
      </c>
      <c r="Q3309" s="30">
        <v>29</v>
      </c>
      <c r="R3309" s="30">
        <v>94</v>
      </c>
      <c r="S3309" s="9">
        <v>79817937</v>
      </c>
      <c r="T3309" s="9">
        <v>25000000</v>
      </c>
      <c r="U3309" s="9">
        <f>IMDB4[[#This Row],[Gross Revenue]]-IMDB4[[#This Row],[Budget]]</f>
        <v>54817937</v>
      </c>
      <c r="V3309" s="9" t="str">
        <f>IF(IMDB4[[#This Row],[Profit]]&gt;0,"Hit","Flop")</f>
        <v>Hit</v>
      </c>
      <c r="W3309" s="9" t="str" cm="1">
        <f t="array" ref="W3309">_xlfn.IFS(IMDB4[[#This Row],[IMDb Score (1-10)]]&gt;=8,"Excellent",IMDB4[[#This Row],[IMDb Score (1-10)]]&gt;=7,"Good",IMDB4[[#This Row],[IMDb Score (1-10)]]&gt;=5,"Average",TRUE,"Poor")</f>
        <v>Average</v>
      </c>
      <c r="X3309" s="9" t="str">
        <f>IF(IMDB4[[#This Row],[Duration (min)]]&lt;90,"Short",IF(IMDB4[[#This Row],[Duration (min)]]&lt;=120,"Medium", "Long"))</f>
        <v>Medium</v>
      </c>
    </row>
    <row r="3310" spans="1:24" x14ac:dyDescent="0.25">
      <c r="A3310" s="1" t="s">
        <v>1050</v>
      </c>
      <c r="B3310" s="2">
        <v>34641</v>
      </c>
      <c r="C3310" s="30">
        <f>YEAR(IMDB4[[#This Row],[Release Date]])</f>
        <v>1994</v>
      </c>
      <c r="D3310" s="30" t="str">
        <f>FLOOR(IMDB4[[#This Row],[Year]],10)&amp;"s"</f>
        <v>1990s</v>
      </c>
      <c r="E3310" s="1" t="s">
        <v>32</v>
      </c>
      <c r="F3310" s="1" t="s">
        <v>77</v>
      </c>
      <c r="G3310" s="1" t="s">
        <v>3</v>
      </c>
      <c r="H3310" s="1" t="s">
        <v>4</v>
      </c>
      <c r="I3310" s="1" t="s">
        <v>84</v>
      </c>
      <c r="J3310" s="1" t="s">
        <v>511</v>
      </c>
      <c r="K3310" s="1" t="s">
        <v>1051</v>
      </c>
      <c r="L3310" s="30">
        <v>400</v>
      </c>
      <c r="M3310" s="30">
        <v>1151</v>
      </c>
      <c r="N3310" s="30">
        <v>18</v>
      </c>
      <c r="O3310" s="30">
        <v>444</v>
      </c>
      <c r="P3310" s="27">
        <v>4.3</v>
      </c>
      <c r="Q3310" s="30">
        <v>5</v>
      </c>
      <c r="R3310" s="30">
        <v>93</v>
      </c>
      <c r="S3310" s="9">
        <v>11784000</v>
      </c>
      <c r="T3310" s="9">
        <v>20000000</v>
      </c>
      <c r="U3310" s="9">
        <f>IMDB4[[#This Row],[Gross Revenue]]-IMDB4[[#This Row],[Budget]]</f>
        <v>-8216000</v>
      </c>
      <c r="V3310" s="9" t="str">
        <f>IF(IMDB4[[#This Row],[Profit]]&gt;0,"Hit","Flop")</f>
        <v>Flop</v>
      </c>
      <c r="W3310" s="9" t="str" cm="1">
        <f t="array" ref="W3310">_xlfn.IFS(IMDB4[[#This Row],[IMDb Score (1-10)]]&gt;=8,"Excellent",IMDB4[[#This Row],[IMDb Score (1-10)]]&gt;=7,"Good",IMDB4[[#This Row],[IMDb Score (1-10)]]&gt;=5,"Average",TRUE,"Poor")</f>
        <v>Poor</v>
      </c>
      <c r="X3310" s="9" t="str">
        <f>IF(IMDB4[[#This Row],[Duration (min)]]&lt;90,"Short",IF(IMDB4[[#This Row],[Duration (min)]]&lt;=120,"Medium", "Long"))</f>
        <v>Medium</v>
      </c>
    </row>
    <row r="3311" spans="1:24" x14ac:dyDescent="0.25">
      <c r="A3311" s="1" t="s">
        <v>510</v>
      </c>
      <c r="B3311" s="2">
        <v>31559</v>
      </c>
      <c r="C3311" s="30">
        <f>YEAR(IMDB4[[#This Row],[Release Date]])</f>
        <v>1986</v>
      </c>
      <c r="D3311" s="30" t="str">
        <f>FLOOR(IMDB4[[#This Row],[Year]],10)&amp;"s"</f>
        <v>1980s</v>
      </c>
      <c r="E3311" s="1" t="s">
        <v>32</v>
      </c>
      <c r="F3311" s="1" t="s">
        <v>77</v>
      </c>
      <c r="G3311" s="1" t="s">
        <v>3</v>
      </c>
      <c r="H3311" s="1" t="s">
        <v>4</v>
      </c>
      <c r="I3311" s="1" t="s">
        <v>132</v>
      </c>
      <c r="J3311" s="1" t="s">
        <v>511</v>
      </c>
      <c r="K3311" s="1" t="s">
        <v>264</v>
      </c>
      <c r="L3311" s="30">
        <v>400</v>
      </c>
      <c r="M3311" s="30">
        <v>896</v>
      </c>
      <c r="N3311" s="30">
        <v>0</v>
      </c>
      <c r="O3311" s="30">
        <v>19000</v>
      </c>
      <c r="P3311" s="27">
        <v>7.3</v>
      </c>
      <c r="Q3311" s="30">
        <v>180</v>
      </c>
      <c r="R3311" s="30">
        <v>99</v>
      </c>
      <c r="S3311" s="9">
        <v>11100000</v>
      </c>
      <c r="T3311" s="9">
        <v>25000000</v>
      </c>
      <c r="U3311" s="9">
        <f>IMDB4[[#This Row],[Gross Revenue]]-IMDB4[[#This Row],[Budget]]</f>
        <v>-13900000</v>
      </c>
      <c r="V3311" s="9" t="str">
        <f>IF(IMDB4[[#This Row],[Profit]]&gt;0,"Hit","Flop")</f>
        <v>Flop</v>
      </c>
      <c r="W3311" s="9" t="str" cm="1">
        <f t="array" ref="W3311">_xlfn.IFS(IMDB4[[#This Row],[IMDb Score (1-10)]]&gt;=8,"Excellent",IMDB4[[#This Row],[IMDb Score (1-10)]]&gt;=7,"Good",IMDB4[[#This Row],[IMDb Score (1-10)]]&gt;=5,"Average",TRUE,"Poor")</f>
        <v>Good</v>
      </c>
      <c r="X3311" s="9" t="str">
        <f>IF(IMDB4[[#This Row],[Duration (min)]]&lt;90,"Short",IF(IMDB4[[#This Row],[Duration (min)]]&lt;=120,"Medium", "Long"))</f>
        <v>Medium</v>
      </c>
    </row>
    <row r="3312" spans="1:24" x14ac:dyDescent="0.25">
      <c r="A3312" s="1" t="s">
        <v>2746</v>
      </c>
      <c r="B3312" s="2">
        <v>36910</v>
      </c>
      <c r="C3312" s="30">
        <f>YEAR(IMDB4[[#This Row],[Release Date]])</f>
        <v>2001</v>
      </c>
      <c r="D3312" s="30" t="str">
        <f>FLOOR(IMDB4[[#This Row],[Year]],10)&amp;"s"</f>
        <v>2000s</v>
      </c>
      <c r="E3312" s="1" t="s">
        <v>32</v>
      </c>
      <c r="F3312" s="1" t="s">
        <v>20</v>
      </c>
      <c r="G3312" s="1" t="s">
        <v>3</v>
      </c>
      <c r="H3312" s="1" t="s">
        <v>4</v>
      </c>
      <c r="I3312" s="1" t="s">
        <v>92</v>
      </c>
      <c r="J3312" s="1" t="s">
        <v>2747</v>
      </c>
      <c r="K3312" s="1" t="s">
        <v>1477</v>
      </c>
      <c r="L3312" s="30">
        <v>400</v>
      </c>
      <c r="M3312" s="30">
        <v>1330</v>
      </c>
      <c r="N3312" s="30">
        <v>132</v>
      </c>
      <c r="O3312" s="30">
        <v>169</v>
      </c>
      <c r="P3312" s="27">
        <v>6.9</v>
      </c>
      <c r="Q3312" s="30">
        <v>71</v>
      </c>
      <c r="R3312" s="30">
        <v>91</v>
      </c>
      <c r="S3312" s="9">
        <v>4186931</v>
      </c>
      <c r="T3312" s="9">
        <v>250000</v>
      </c>
      <c r="U3312" s="9">
        <f>IMDB4[[#This Row],[Gross Revenue]]-IMDB4[[#This Row],[Budget]]</f>
        <v>3936931</v>
      </c>
      <c r="V3312" s="9" t="str">
        <f>IF(IMDB4[[#This Row],[Profit]]&gt;0,"Hit","Flop")</f>
        <v>Hit</v>
      </c>
      <c r="W3312" s="9" t="str" cm="1">
        <f t="array" ref="W3312">_xlfn.IFS(IMDB4[[#This Row],[IMDb Score (1-10)]]&gt;=8,"Excellent",IMDB4[[#This Row],[IMDb Score (1-10)]]&gt;=7,"Good",IMDB4[[#This Row],[IMDb Score (1-10)]]&gt;=5,"Average",TRUE,"Poor")</f>
        <v>Average</v>
      </c>
      <c r="X3312" s="9" t="str">
        <f>IF(IMDB4[[#This Row],[Duration (min)]]&lt;90,"Short",IF(IMDB4[[#This Row],[Duration (min)]]&lt;=120,"Medium", "Long"))</f>
        <v>Medium</v>
      </c>
    </row>
    <row r="3313" spans="1:24" x14ac:dyDescent="0.25">
      <c r="A3313" s="1" t="s">
        <v>535</v>
      </c>
      <c r="B3313" s="2">
        <v>31729</v>
      </c>
      <c r="C3313" s="30">
        <f>YEAR(IMDB4[[#This Row],[Release Date]])</f>
        <v>1986</v>
      </c>
      <c r="D3313" s="30" t="str">
        <f>FLOOR(IMDB4[[#This Row],[Year]],10)&amp;"s"</f>
        <v>1980s</v>
      </c>
      <c r="E3313" s="1" t="s">
        <v>32</v>
      </c>
      <c r="F3313" s="1" t="s">
        <v>40</v>
      </c>
      <c r="G3313" s="1" t="s">
        <v>3</v>
      </c>
      <c r="H3313" s="1" t="s">
        <v>83</v>
      </c>
      <c r="I3313" s="1" t="s">
        <v>132</v>
      </c>
      <c r="J3313" s="1" t="s">
        <v>511</v>
      </c>
      <c r="K3313" s="1" t="s">
        <v>536</v>
      </c>
      <c r="L3313" s="30">
        <v>400</v>
      </c>
      <c r="M3313" s="30">
        <v>805</v>
      </c>
      <c r="N3313" s="30">
        <v>3</v>
      </c>
      <c r="O3313" s="30">
        <v>154</v>
      </c>
      <c r="P3313" s="27">
        <v>3</v>
      </c>
      <c r="Q3313" s="30">
        <v>21</v>
      </c>
      <c r="R3313" s="30">
        <v>97</v>
      </c>
      <c r="S3313" s="9">
        <v>2315683</v>
      </c>
      <c r="T3313" s="9">
        <v>17000000</v>
      </c>
      <c r="U3313" s="9">
        <f>IMDB4[[#This Row],[Gross Revenue]]-IMDB4[[#This Row],[Budget]]</f>
        <v>-14684317</v>
      </c>
      <c r="V3313" s="9" t="str">
        <f>IF(IMDB4[[#This Row],[Profit]]&gt;0,"Hit","Flop")</f>
        <v>Flop</v>
      </c>
      <c r="W3313" s="9" t="str" cm="1">
        <f t="array" ref="W3313">_xlfn.IFS(IMDB4[[#This Row],[IMDb Score (1-10)]]&gt;=8,"Excellent",IMDB4[[#This Row],[IMDb Score (1-10)]]&gt;=7,"Good",IMDB4[[#This Row],[IMDb Score (1-10)]]&gt;=5,"Average",TRUE,"Poor")</f>
        <v>Poor</v>
      </c>
      <c r="X3313" s="9" t="str">
        <f>IF(IMDB4[[#This Row],[Duration (min)]]&lt;90,"Short",IF(IMDB4[[#This Row],[Duration (min)]]&lt;=120,"Medium", "Long"))</f>
        <v>Medium</v>
      </c>
    </row>
    <row r="3314" spans="1:24" x14ac:dyDescent="0.25">
      <c r="A3314" s="1" t="s">
        <v>6649</v>
      </c>
      <c r="B3314" s="2">
        <v>41672</v>
      </c>
      <c r="C3314" s="30">
        <f>YEAR(IMDB4[[#This Row],[Release Date]])</f>
        <v>2014</v>
      </c>
      <c r="D3314" s="30" t="str">
        <f>FLOOR(IMDB4[[#This Row],[Year]],10)&amp;"s"</f>
        <v>2010s</v>
      </c>
      <c r="E3314" s="1" t="s">
        <v>32</v>
      </c>
      <c r="F3314" s="1" t="s">
        <v>61</v>
      </c>
      <c r="G3314" s="1" t="s">
        <v>3</v>
      </c>
      <c r="H3314" s="1" t="s">
        <v>4</v>
      </c>
      <c r="I3314" s="1" t="s">
        <v>84</v>
      </c>
      <c r="J3314" s="1" t="s">
        <v>6650</v>
      </c>
      <c r="K3314" s="1" t="s">
        <v>1895</v>
      </c>
      <c r="L3314" s="30">
        <v>399</v>
      </c>
      <c r="M3314" s="30">
        <v>663</v>
      </c>
      <c r="N3314" s="30">
        <v>130</v>
      </c>
      <c r="O3314" s="30">
        <v>23000</v>
      </c>
      <c r="P3314" s="27">
        <v>5.8</v>
      </c>
      <c r="Q3314" s="30">
        <v>82</v>
      </c>
      <c r="R3314" s="30">
        <v>99</v>
      </c>
      <c r="S3314" s="9">
        <v>91443253</v>
      </c>
      <c r="T3314" s="9">
        <v>12000000</v>
      </c>
      <c r="U3314" s="9">
        <f>IMDB4[[#This Row],[Gross Revenue]]-IMDB4[[#This Row],[Budget]]</f>
        <v>79443253</v>
      </c>
      <c r="V3314" s="9" t="str">
        <f>IF(IMDB4[[#This Row],[Profit]]&gt;0,"Hit","Flop")</f>
        <v>Hit</v>
      </c>
      <c r="W3314" s="9" t="str" cm="1">
        <f t="array" ref="W3314">_xlfn.IFS(IMDB4[[#This Row],[IMDb Score (1-10)]]&gt;=8,"Excellent",IMDB4[[#This Row],[IMDb Score (1-10)]]&gt;=7,"Good",IMDB4[[#This Row],[IMDb Score (1-10)]]&gt;=5,"Average",TRUE,"Poor")</f>
        <v>Average</v>
      </c>
      <c r="X3314" s="9" t="str">
        <f>IF(IMDB4[[#This Row],[Duration (min)]]&lt;90,"Short",IF(IMDB4[[#This Row],[Duration (min)]]&lt;=120,"Medium", "Long"))</f>
        <v>Medium</v>
      </c>
    </row>
    <row r="3315" spans="1:24" x14ac:dyDescent="0.25">
      <c r="A3315" s="1" t="s">
        <v>6415</v>
      </c>
      <c r="B3315" s="2">
        <v>41337</v>
      </c>
      <c r="C3315" s="30">
        <f>YEAR(IMDB4[[#This Row],[Release Date]])</f>
        <v>2013</v>
      </c>
      <c r="D3315" s="30" t="str">
        <f>FLOOR(IMDB4[[#This Row],[Year]],10)&amp;"s"</f>
        <v>2010s</v>
      </c>
      <c r="E3315" s="1" t="s">
        <v>32</v>
      </c>
      <c r="F3315" s="1" t="s">
        <v>20</v>
      </c>
      <c r="G3315" s="1" t="s">
        <v>900</v>
      </c>
      <c r="H3315" s="1" t="s">
        <v>1802</v>
      </c>
      <c r="I3315" s="1" t="s">
        <v>132</v>
      </c>
      <c r="J3315" s="1" t="s">
        <v>6416</v>
      </c>
      <c r="K3315" s="1" t="s">
        <v>6416</v>
      </c>
      <c r="L3315" s="30">
        <v>399</v>
      </c>
      <c r="M3315" s="30">
        <v>688</v>
      </c>
      <c r="N3315" s="30">
        <v>399</v>
      </c>
      <c r="O3315" s="30">
        <v>14000</v>
      </c>
      <c r="P3315" s="27">
        <v>7.6</v>
      </c>
      <c r="Q3315" s="30">
        <v>41</v>
      </c>
      <c r="R3315" s="30">
        <v>115</v>
      </c>
      <c r="S3315" s="9">
        <v>44456509</v>
      </c>
      <c r="T3315" s="9">
        <v>5000000</v>
      </c>
      <c r="U3315" s="9">
        <f>IMDB4[[#This Row],[Gross Revenue]]-IMDB4[[#This Row],[Budget]]</f>
        <v>39456509</v>
      </c>
      <c r="V3315" s="9" t="str">
        <f>IF(IMDB4[[#This Row],[Profit]]&gt;0,"Hit","Flop")</f>
        <v>Hit</v>
      </c>
      <c r="W3315" s="9" t="str" cm="1">
        <f t="array" ref="W3315">_xlfn.IFS(IMDB4[[#This Row],[IMDb Score (1-10)]]&gt;=8,"Excellent",IMDB4[[#This Row],[IMDb Score (1-10)]]&gt;=7,"Good",IMDB4[[#This Row],[IMDb Score (1-10)]]&gt;=5,"Average",TRUE,"Poor")</f>
        <v>Good</v>
      </c>
      <c r="X3315" s="9" t="str">
        <f>IF(IMDB4[[#This Row],[Duration (min)]]&lt;90,"Short",IF(IMDB4[[#This Row],[Duration (min)]]&lt;=120,"Medium", "Long"))</f>
        <v>Medium</v>
      </c>
    </row>
    <row r="3316" spans="1:24" x14ac:dyDescent="0.25">
      <c r="A3316" s="1" t="s">
        <v>5931</v>
      </c>
      <c r="B3316" s="2">
        <v>40720</v>
      </c>
      <c r="C3316" s="30">
        <f>YEAR(IMDB4[[#This Row],[Release Date]])</f>
        <v>2011</v>
      </c>
      <c r="D3316" s="30" t="str">
        <f>FLOOR(IMDB4[[#This Row],[Year]],10)&amp;"s"</f>
        <v>2010s</v>
      </c>
      <c r="E3316" s="1" t="s">
        <v>32</v>
      </c>
      <c r="F3316" s="1" t="s">
        <v>177</v>
      </c>
      <c r="G3316" s="1" t="s">
        <v>3</v>
      </c>
      <c r="H3316" s="1" t="s">
        <v>4</v>
      </c>
      <c r="I3316" s="1" t="s">
        <v>21</v>
      </c>
      <c r="J3316" s="1" t="s">
        <v>5932</v>
      </c>
      <c r="K3316" s="1" t="s">
        <v>5933</v>
      </c>
      <c r="L3316" s="30">
        <v>399</v>
      </c>
      <c r="M3316" s="30">
        <v>660</v>
      </c>
      <c r="N3316" s="30">
        <v>0</v>
      </c>
      <c r="O3316" s="30">
        <v>287</v>
      </c>
      <c r="P3316" s="27">
        <v>6.8</v>
      </c>
      <c r="Q3316" s="30">
        <v>29</v>
      </c>
      <c r="R3316" s="30">
        <v>93</v>
      </c>
      <c r="S3316" s="9">
        <v>906666</v>
      </c>
      <c r="T3316" s="9">
        <v>500000</v>
      </c>
      <c r="U3316" s="9">
        <f>IMDB4[[#This Row],[Gross Revenue]]-IMDB4[[#This Row],[Budget]]</f>
        <v>406666</v>
      </c>
      <c r="V3316" s="9" t="str">
        <f>IF(IMDB4[[#This Row],[Profit]]&gt;0,"Hit","Flop")</f>
        <v>Hit</v>
      </c>
      <c r="W3316" s="9" t="str" cm="1">
        <f t="array" ref="W3316">_xlfn.IFS(IMDB4[[#This Row],[IMDb Score (1-10)]]&gt;=8,"Excellent",IMDB4[[#This Row],[IMDb Score (1-10)]]&gt;=7,"Good",IMDB4[[#This Row],[IMDb Score (1-10)]]&gt;=5,"Average",TRUE,"Poor")</f>
        <v>Average</v>
      </c>
      <c r="X3316" s="9" t="str">
        <f>IF(IMDB4[[#This Row],[Duration (min)]]&lt;90,"Short",IF(IMDB4[[#This Row],[Duration (min)]]&lt;=120,"Medium", "Long"))</f>
        <v>Medium</v>
      </c>
    </row>
    <row r="3317" spans="1:24" x14ac:dyDescent="0.25">
      <c r="A3317" s="1" t="s">
        <v>5060</v>
      </c>
      <c r="B3317" s="2">
        <v>39543</v>
      </c>
      <c r="C3317" s="30">
        <f>YEAR(IMDB4[[#This Row],[Release Date]])</f>
        <v>2008</v>
      </c>
      <c r="D3317" s="30" t="str">
        <f>FLOOR(IMDB4[[#This Row],[Year]],10)&amp;"s"</f>
        <v>2000s</v>
      </c>
      <c r="E3317" s="1" t="s">
        <v>32</v>
      </c>
      <c r="F3317" s="1" t="s">
        <v>77</v>
      </c>
      <c r="G3317" s="1" t="s">
        <v>3401</v>
      </c>
      <c r="H3317" s="1" t="s">
        <v>3402</v>
      </c>
      <c r="I3317" s="1" t="s">
        <v>92</v>
      </c>
      <c r="J3317" s="1" t="s">
        <v>5061</v>
      </c>
      <c r="K3317" s="1" t="s">
        <v>5062</v>
      </c>
      <c r="L3317" s="30">
        <v>398</v>
      </c>
      <c r="M3317" s="30">
        <v>569</v>
      </c>
      <c r="N3317" s="30">
        <v>419</v>
      </c>
      <c r="O3317" s="30">
        <v>0</v>
      </c>
      <c r="P3317" s="27">
        <v>7.3</v>
      </c>
      <c r="Q3317" s="30">
        <v>152</v>
      </c>
      <c r="R3317" s="30">
        <v>135</v>
      </c>
      <c r="S3317" s="9">
        <v>128486</v>
      </c>
      <c r="T3317" s="9">
        <v>10000000</v>
      </c>
      <c r="U3317" s="9">
        <f>IMDB4[[#This Row],[Gross Revenue]]-IMDB4[[#This Row],[Budget]]</f>
        <v>-9871514</v>
      </c>
      <c r="V3317" s="9" t="str">
        <f>IF(IMDB4[[#This Row],[Profit]]&gt;0,"Hit","Flop")</f>
        <v>Flop</v>
      </c>
      <c r="W3317" s="9" t="str" cm="1">
        <f t="array" ref="W3317">_xlfn.IFS(IMDB4[[#This Row],[IMDb Score (1-10)]]&gt;=8,"Excellent",IMDB4[[#This Row],[IMDb Score (1-10)]]&gt;=7,"Good",IMDB4[[#This Row],[IMDb Score (1-10)]]&gt;=5,"Average",TRUE,"Poor")</f>
        <v>Good</v>
      </c>
      <c r="X3317" s="9" t="str">
        <f>IF(IMDB4[[#This Row],[Duration (min)]]&lt;90,"Short",IF(IMDB4[[#This Row],[Duration (min)]]&lt;=120,"Medium", "Long"))</f>
        <v>Long</v>
      </c>
    </row>
    <row r="3318" spans="1:24" x14ac:dyDescent="0.25">
      <c r="A3318" s="1" t="s">
        <v>3213</v>
      </c>
      <c r="B3318" s="2">
        <v>37447</v>
      </c>
      <c r="C3318" s="30">
        <f>YEAR(IMDB4[[#This Row],[Release Date]])</f>
        <v>2002</v>
      </c>
      <c r="D3318" s="30" t="str">
        <f>FLOOR(IMDB4[[#This Row],[Year]],10)&amp;"s"</f>
        <v>2000s</v>
      </c>
      <c r="E3318" s="1" t="s">
        <v>1</v>
      </c>
      <c r="F3318" s="1" t="s">
        <v>61</v>
      </c>
      <c r="G3318" s="1" t="s">
        <v>3</v>
      </c>
      <c r="H3318" s="1" t="s">
        <v>161</v>
      </c>
      <c r="I3318" s="1" t="s">
        <v>92</v>
      </c>
      <c r="J3318" s="1" t="s">
        <v>3214</v>
      </c>
      <c r="K3318" s="1" t="s">
        <v>2215</v>
      </c>
      <c r="L3318" s="30">
        <v>396</v>
      </c>
      <c r="M3318" s="30">
        <v>1075</v>
      </c>
      <c r="N3318" s="30">
        <v>2000</v>
      </c>
      <c r="O3318" s="30">
        <v>21000</v>
      </c>
      <c r="P3318" s="27">
        <v>8.5</v>
      </c>
      <c r="Q3318" s="30">
        <v>193</v>
      </c>
      <c r="R3318" s="30">
        <v>150</v>
      </c>
      <c r="S3318" s="9">
        <v>32519322</v>
      </c>
      <c r="T3318" s="9">
        <v>35000000</v>
      </c>
      <c r="U3318" s="9">
        <f>IMDB4[[#This Row],[Gross Revenue]]-IMDB4[[#This Row],[Budget]]</f>
        <v>-2480678</v>
      </c>
      <c r="V3318" s="9" t="str">
        <f>IF(IMDB4[[#This Row],[Profit]]&gt;0,"Hit","Flop")</f>
        <v>Flop</v>
      </c>
      <c r="W3318" s="9" t="str" cm="1">
        <f t="array" ref="W3318">_xlfn.IFS(IMDB4[[#This Row],[IMDb Score (1-10)]]&gt;=8,"Excellent",IMDB4[[#This Row],[IMDb Score (1-10)]]&gt;=7,"Good",IMDB4[[#This Row],[IMDb Score (1-10)]]&gt;=5,"Average",TRUE,"Poor")</f>
        <v>Excellent</v>
      </c>
      <c r="X3318" s="9" t="str">
        <f>IF(IMDB4[[#This Row],[Duration (min)]]&lt;90,"Short",IF(IMDB4[[#This Row],[Duration (min)]]&lt;=120,"Medium", "Long"))</f>
        <v>Long</v>
      </c>
    </row>
    <row r="3319" spans="1:24" x14ac:dyDescent="0.25">
      <c r="A3319" s="1" t="s">
        <v>4672</v>
      </c>
      <c r="B3319" s="2">
        <v>39422</v>
      </c>
      <c r="C3319" s="30">
        <f>YEAR(IMDB4[[#This Row],[Release Date]])</f>
        <v>2007</v>
      </c>
      <c r="D3319" s="30" t="str">
        <f>FLOOR(IMDB4[[#This Row],[Year]],10)&amp;"s"</f>
        <v>2000s</v>
      </c>
      <c r="E3319" s="1" t="s">
        <v>32</v>
      </c>
      <c r="F3319" s="1" t="s">
        <v>20</v>
      </c>
      <c r="G3319" s="1" t="s">
        <v>3</v>
      </c>
      <c r="H3319" s="1" t="s">
        <v>4</v>
      </c>
      <c r="I3319" s="1" t="s">
        <v>92</v>
      </c>
      <c r="J3319" s="1" t="s">
        <v>4673</v>
      </c>
      <c r="K3319" s="1" t="s">
        <v>3375</v>
      </c>
      <c r="L3319" s="30">
        <v>396</v>
      </c>
      <c r="M3319" s="30">
        <v>2310</v>
      </c>
      <c r="N3319" s="30">
        <v>6</v>
      </c>
      <c r="O3319" s="30">
        <v>60</v>
      </c>
      <c r="P3319" s="27">
        <v>5.7</v>
      </c>
      <c r="Q3319" s="30">
        <v>9</v>
      </c>
      <c r="R3319" s="30">
        <v>100</v>
      </c>
      <c r="S3319" s="9">
        <v>31937</v>
      </c>
      <c r="T3319" s="9">
        <v>500000</v>
      </c>
      <c r="U3319" s="9">
        <f>IMDB4[[#This Row],[Gross Revenue]]-IMDB4[[#This Row],[Budget]]</f>
        <v>-468063</v>
      </c>
      <c r="V3319" s="9" t="str">
        <f>IF(IMDB4[[#This Row],[Profit]]&gt;0,"Hit","Flop")</f>
        <v>Flop</v>
      </c>
      <c r="W3319" s="9" t="str" cm="1">
        <f t="array" ref="W3319">_xlfn.IFS(IMDB4[[#This Row],[IMDb Score (1-10)]]&gt;=8,"Excellent",IMDB4[[#This Row],[IMDb Score (1-10)]]&gt;=7,"Good",IMDB4[[#This Row],[IMDb Score (1-10)]]&gt;=5,"Average",TRUE,"Poor")</f>
        <v>Average</v>
      </c>
      <c r="X3319" s="9" t="str">
        <f>IF(IMDB4[[#This Row],[Duration (min)]]&lt;90,"Short",IF(IMDB4[[#This Row],[Duration (min)]]&lt;=120,"Medium", "Long"))</f>
        <v>Medium</v>
      </c>
    </row>
    <row r="3320" spans="1:24" x14ac:dyDescent="0.25">
      <c r="A3320" s="1" t="s">
        <v>1203</v>
      </c>
      <c r="B3320" s="2">
        <v>34878</v>
      </c>
      <c r="C3320" s="30">
        <f>YEAR(IMDB4[[#This Row],[Release Date]])</f>
        <v>1995</v>
      </c>
      <c r="D3320" s="30" t="str">
        <f>FLOOR(IMDB4[[#This Row],[Year]],10)&amp;"s"</f>
        <v>1990s</v>
      </c>
      <c r="E3320" s="1" t="s">
        <v>32</v>
      </c>
      <c r="F3320" s="1" t="s">
        <v>77</v>
      </c>
      <c r="G3320" s="1" t="s">
        <v>3</v>
      </c>
      <c r="H3320" s="1" t="s">
        <v>83</v>
      </c>
      <c r="I3320" s="1" t="s">
        <v>132</v>
      </c>
      <c r="J3320" s="1" t="s">
        <v>1204</v>
      </c>
      <c r="K3320" s="1" t="s">
        <v>1205</v>
      </c>
      <c r="L3320" s="30">
        <v>394</v>
      </c>
      <c r="M3320" s="30">
        <v>1784</v>
      </c>
      <c r="N3320" s="30">
        <v>258</v>
      </c>
      <c r="O3320" s="30">
        <v>0</v>
      </c>
      <c r="P3320" s="27">
        <v>7.2</v>
      </c>
      <c r="Q3320" s="30">
        <v>137</v>
      </c>
      <c r="R3320" s="30">
        <v>130</v>
      </c>
      <c r="S3320" s="9">
        <v>106635996</v>
      </c>
      <c r="T3320" s="9">
        <v>58000000</v>
      </c>
      <c r="U3320" s="9">
        <f>IMDB4[[#This Row],[Gross Revenue]]-IMDB4[[#This Row],[Budget]]</f>
        <v>48635996</v>
      </c>
      <c r="V3320" s="9" t="str">
        <f>IF(IMDB4[[#This Row],[Profit]]&gt;0,"Hit","Flop")</f>
        <v>Hit</v>
      </c>
      <c r="W3320" s="9" t="str" cm="1">
        <f t="array" ref="W3320">_xlfn.IFS(IMDB4[[#This Row],[IMDb Score (1-10)]]&gt;=8,"Excellent",IMDB4[[#This Row],[IMDb Score (1-10)]]&gt;=7,"Good",IMDB4[[#This Row],[IMDb Score (1-10)]]&gt;=5,"Average",TRUE,"Poor")</f>
        <v>Good</v>
      </c>
      <c r="X3320" s="9" t="str">
        <f>IF(IMDB4[[#This Row],[Duration (min)]]&lt;90,"Short",IF(IMDB4[[#This Row],[Duration (min)]]&lt;=120,"Medium", "Long"))</f>
        <v>Long</v>
      </c>
    </row>
    <row r="3321" spans="1:24" x14ac:dyDescent="0.25">
      <c r="A3321" s="1" t="s">
        <v>6389</v>
      </c>
      <c r="B3321" s="2">
        <v>41557</v>
      </c>
      <c r="C3321" s="30">
        <f>YEAR(IMDB4[[#This Row],[Release Date]])</f>
        <v>2013</v>
      </c>
      <c r="D3321" s="30" t="str">
        <f>FLOOR(IMDB4[[#This Row],[Year]],10)&amp;"s"</f>
        <v>2010s</v>
      </c>
      <c r="E3321" s="1" t="s">
        <v>32</v>
      </c>
      <c r="F3321" s="1" t="s">
        <v>91</v>
      </c>
      <c r="G3321" s="1" t="s">
        <v>3</v>
      </c>
      <c r="H3321" s="1" t="s">
        <v>4</v>
      </c>
      <c r="I3321" s="1" t="s">
        <v>92</v>
      </c>
      <c r="J3321" s="1" t="s">
        <v>6390</v>
      </c>
      <c r="K3321" s="1" t="s">
        <v>6391</v>
      </c>
      <c r="L3321" s="30">
        <v>394</v>
      </c>
      <c r="M3321" s="30">
        <v>673</v>
      </c>
      <c r="N3321" s="30">
        <v>201</v>
      </c>
      <c r="O3321" s="30">
        <v>70000</v>
      </c>
      <c r="P3321" s="27">
        <v>6.5</v>
      </c>
      <c r="Q3321" s="30">
        <v>543</v>
      </c>
      <c r="R3321" s="30">
        <v>96</v>
      </c>
      <c r="S3321" s="9">
        <v>54239856</v>
      </c>
      <c r="T3321" s="9">
        <v>17000000</v>
      </c>
      <c r="U3321" s="9">
        <f>IMDB4[[#This Row],[Gross Revenue]]-IMDB4[[#This Row],[Budget]]</f>
        <v>37239856</v>
      </c>
      <c r="V3321" s="9" t="str">
        <f>IF(IMDB4[[#This Row],[Profit]]&gt;0,"Hit","Flop")</f>
        <v>Hit</v>
      </c>
      <c r="W3321" s="9" t="str" cm="1">
        <f t="array" ref="W3321">_xlfn.IFS(IMDB4[[#This Row],[IMDb Score (1-10)]]&gt;=8,"Excellent",IMDB4[[#This Row],[IMDb Score (1-10)]]&gt;=7,"Good",IMDB4[[#This Row],[IMDb Score (1-10)]]&gt;=5,"Average",TRUE,"Poor")</f>
        <v>Average</v>
      </c>
      <c r="X3321" s="9" t="str">
        <f>IF(IMDB4[[#This Row],[Duration (min)]]&lt;90,"Short",IF(IMDB4[[#This Row],[Duration (min)]]&lt;=120,"Medium", "Long"))</f>
        <v>Medium</v>
      </c>
    </row>
    <row r="3322" spans="1:24" x14ac:dyDescent="0.25">
      <c r="A3322" s="1" t="s">
        <v>6186</v>
      </c>
      <c r="B3322" s="2">
        <v>41065</v>
      </c>
      <c r="C3322" s="30">
        <f>YEAR(IMDB4[[#This Row],[Release Date]])</f>
        <v>2012</v>
      </c>
      <c r="D3322" s="30" t="str">
        <f>FLOOR(IMDB4[[#This Row],[Year]],10)&amp;"s"</f>
        <v>2010s</v>
      </c>
      <c r="E3322" s="1" t="s">
        <v>32</v>
      </c>
      <c r="F3322" s="1" t="s">
        <v>20</v>
      </c>
      <c r="G3322" s="1" t="s">
        <v>3</v>
      </c>
      <c r="H3322" s="1" t="s">
        <v>4</v>
      </c>
      <c r="I3322" s="1" t="s">
        <v>132</v>
      </c>
      <c r="J3322" s="1" t="s">
        <v>6187</v>
      </c>
      <c r="K3322" s="1" t="s">
        <v>2900</v>
      </c>
      <c r="L3322" s="30">
        <v>394</v>
      </c>
      <c r="M3322" s="30">
        <v>712</v>
      </c>
      <c r="N3322" s="30">
        <v>163</v>
      </c>
      <c r="O3322" s="30">
        <v>33000</v>
      </c>
      <c r="P3322" s="27">
        <v>5.9</v>
      </c>
      <c r="Q3322" s="30">
        <v>360</v>
      </c>
      <c r="R3322" s="30">
        <v>136</v>
      </c>
      <c r="S3322" s="9">
        <v>38509342</v>
      </c>
      <c r="T3322" s="9">
        <v>75000000</v>
      </c>
      <c r="U3322" s="9">
        <f>IMDB4[[#This Row],[Gross Revenue]]-IMDB4[[#This Row],[Budget]]</f>
        <v>-36490658</v>
      </c>
      <c r="V3322" s="9" t="str">
        <f>IF(IMDB4[[#This Row],[Profit]]&gt;0,"Hit","Flop")</f>
        <v>Flop</v>
      </c>
      <c r="W3322" s="9" t="str" cm="1">
        <f t="array" ref="W3322">_xlfn.IFS(IMDB4[[#This Row],[IMDb Score (1-10)]]&gt;=8,"Excellent",IMDB4[[#This Row],[IMDb Score (1-10)]]&gt;=7,"Good",IMDB4[[#This Row],[IMDb Score (1-10)]]&gt;=5,"Average",TRUE,"Poor")</f>
        <v>Average</v>
      </c>
      <c r="X3322" s="9" t="str">
        <f>IF(IMDB4[[#This Row],[Duration (min)]]&lt;90,"Short",IF(IMDB4[[#This Row],[Duration (min)]]&lt;=120,"Medium", "Long"))</f>
        <v>Long</v>
      </c>
    </row>
    <row r="3323" spans="1:24" x14ac:dyDescent="0.25">
      <c r="A3323" s="1" t="s">
        <v>1455</v>
      </c>
      <c r="B3323" s="2">
        <v>35107</v>
      </c>
      <c r="C3323" s="30">
        <f>YEAR(IMDB4[[#This Row],[Release Date]])</f>
        <v>1996</v>
      </c>
      <c r="D3323" s="30" t="str">
        <f>FLOOR(IMDB4[[#This Row],[Year]],10)&amp;"s"</f>
        <v>1990s</v>
      </c>
      <c r="E3323" s="1" t="s">
        <v>32</v>
      </c>
      <c r="F3323" s="1" t="s">
        <v>77</v>
      </c>
      <c r="G3323" s="1" t="s">
        <v>3</v>
      </c>
      <c r="H3323" s="1" t="s">
        <v>4</v>
      </c>
      <c r="I3323" s="1" t="s">
        <v>92</v>
      </c>
      <c r="J3323" s="1" t="s">
        <v>1456</v>
      </c>
      <c r="K3323" s="1" t="s">
        <v>609</v>
      </c>
      <c r="L3323" s="30">
        <v>394</v>
      </c>
      <c r="M3323" s="30">
        <v>1531</v>
      </c>
      <c r="N3323" s="30">
        <v>212</v>
      </c>
      <c r="O3323" s="30">
        <v>4000</v>
      </c>
      <c r="P3323" s="27">
        <v>6.7</v>
      </c>
      <c r="Q3323" s="30">
        <v>94</v>
      </c>
      <c r="R3323" s="30">
        <v>121</v>
      </c>
      <c r="S3323" s="9">
        <v>33328051</v>
      </c>
      <c r="T3323" s="9">
        <v>65000000</v>
      </c>
      <c r="U3323" s="9">
        <f>IMDB4[[#This Row],[Gross Revenue]]-IMDB4[[#This Row],[Budget]]</f>
        <v>-31671949</v>
      </c>
      <c r="V3323" s="9" t="str">
        <f>IF(IMDB4[[#This Row],[Profit]]&gt;0,"Hit","Flop")</f>
        <v>Flop</v>
      </c>
      <c r="W3323" s="9" t="str" cm="1">
        <f t="array" ref="W3323">_xlfn.IFS(IMDB4[[#This Row],[IMDb Score (1-10)]]&gt;=8,"Excellent",IMDB4[[#This Row],[IMDb Score (1-10)]]&gt;=7,"Good",IMDB4[[#This Row],[IMDb Score (1-10)]]&gt;=5,"Average",TRUE,"Poor")</f>
        <v>Average</v>
      </c>
      <c r="X3323" s="9" t="str">
        <f>IF(IMDB4[[#This Row],[Duration (min)]]&lt;90,"Short",IF(IMDB4[[#This Row],[Duration (min)]]&lt;=120,"Medium", "Long"))</f>
        <v>Long</v>
      </c>
    </row>
    <row r="3324" spans="1:24" x14ac:dyDescent="0.25">
      <c r="A3324" s="1" t="s">
        <v>4704</v>
      </c>
      <c r="B3324" s="2">
        <v>39248</v>
      </c>
      <c r="C3324" s="30">
        <f>YEAR(IMDB4[[#This Row],[Release Date]])</f>
        <v>2007</v>
      </c>
      <c r="D3324" s="30" t="str">
        <f>FLOOR(IMDB4[[#This Row],[Year]],10)&amp;"s"</f>
        <v>2000s</v>
      </c>
      <c r="E3324" s="1" t="s">
        <v>32</v>
      </c>
      <c r="F3324" s="1" t="s">
        <v>177</v>
      </c>
      <c r="G3324" s="1" t="s">
        <v>3</v>
      </c>
      <c r="H3324" s="1" t="s">
        <v>4</v>
      </c>
      <c r="I3324" s="21" t="s">
        <v>5</v>
      </c>
      <c r="J3324" s="1" t="s">
        <v>3740</v>
      </c>
      <c r="K3324" s="1" t="s">
        <v>4705</v>
      </c>
      <c r="L3324" s="30">
        <v>393</v>
      </c>
      <c r="M3324" s="30">
        <v>446</v>
      </c>
      <c r="N3324" s="30">
        <v>117</v>
      </c>
      <c r="O3324" s="30">
        <v>0</v>
      </c>
      <c r="P3324" s="27">
        <v>8.3000000000000007</v>
      </c>
      <c r="Q3324" s="30">
        <v>79</v>
      </c>
      <c r="R3324" s="30">
        <v>102</v>
      </c>
      <c r="S3324" s="9">
        <v>1430185</v>
      </c>
      <c r="T3324" s="9">
        <v>2000000</v>
      </c>
      <c r="U3324" s="9">
        <f>IMDB4[[#This Row],[Gross Revenue]]-IMDB4[[#This Row],[Budget]]</f>
        <v>-569815</v>
      </c>
      <c r="V3324" s="9" t="str">
        <f>IF(IMDB4[[#This Row],[Profit]]&gt;0,"Hit","Flop")</f>
        <v>Flop</v>
      </c>
      <c r="W3324" s="9" t="str" cm="1">
        <f t="array" ref="W3324">_xlfn.IFS(IMDB4[[#This Row],[IMDb Score (1-10)]]&gt;=8,"Excellent",IMDB4[[#This Row],[IMDb Score (1-10)]]&gt;=7,"Good",IMDB4[[#This Row],[IMDb Score (1-10)]]&gt;=5,"Average",TRUE,"Poor")</f>
        <v>Excellent</v>
      </c>
      <c r="X3324" s="9" t="str">
        <f>IF(IMDB4[[#This Row],[Duration (min)]]&lt;90,"Short",IF(IMDB4[[#This Row],[Duration (min)]]&lt;=120,"Medium", "Long"))</f>
        <v>Medium</v>
      </c>
    </row>
    <row r="3325" spans="1:24" x14ac:dyDescent="0.25">
      <c r="A3325" s="1" t="s">
        <v>3739</v>
      </c>
      <c r="B3325" s="2">
        <v>38009</v>
      </c>
      <c r="C3325" s="30">
        <f>YEAR(IMDB4[[#This Row],[Release Date]])</f>
        <v>2004</v>
      </c>
      <c r="D3325" s="30" t="str">
        <f>FLOOR(IMDB4[[#This Row],[Year]],10)&amp;"s"</f>
        <v>2000s</v>
      </c>
      <c r="E3325" s="1" t="s">
        <v>32</v>
      </c>
      <c r="F3325" s="1" t="s">
        <v>20</v>
      </c>
      <c r="G3325" s="1" t="s">
        <v>3</v>
      </c>
      <c r="H3325" s="1" t="s">
        <v>338</v>
      </c>
      <c r="I3325" s="1" t="s">
        <v>132</v>
      </c>
      <c r="J3325" s="1" t="s">
        <v>3740</v>
      </c>
      <c r="K3325" s="1" t="s">
        <v>3741</v>
      </c>
      <c r="L3325" s="30">
        <v>393</v>
      </c>
      <c r="M3325" s="30">
        <v>955</v>
      </c>
      <c r="N3325" s="30">
        <v>12</v>
      </c>
      <c r="O3325" s="30">
        <v>989</v>
      </c>
      <c r="P3325" s="27">
        <v>7.6</v>
      </c>
      <c r="Q3325" s="30">
        <v>47</v>
      </c>
      <c r="R3325" s="30">
        <v>98</v>
      </c>
      <c r="S3325" s="9">
        <v>795126</v>
      </c>
      <c r="T3325" s="9">
        <v>6000000</v>
      </c>
      <c r="U3325" s="9">
        <f>IMDB4[[#This Row],[Gross Revenue]]-IMDB4[[#This Row],[Budget]]</f>
        <v>-5204874</v>
      </c>
      <c r="V3325" s="9" t="str">
        <f>IF(IMDB4[[#This Row],[Profit]]&gt;0,"Hit","Flop")</f>
        <v>Flop</v>
      </c>
      <c r="W3325" s="9" t="str" cm="1">
        <f t="array" ref="W3325">_xlfn.IFS(IMDB4[[#This Row],[IMDb Score (1-10)]]&gt;=8,"Excellent",IMDB4[[#This Row],[IMDb Score (1-10)]]&gt;=7,"Good",IMDB4[[#This Row],[IMDb Score (1-10)]]&gt;=5,"Average",TRUE,"Poor")</f>
        <v>Good</v>
      </c>
      <c r="X3325" s="9" t="str">
        <f>IF(IMDB4[[#This Row],[Duration (min)]]&lt;90,"Short",IF(IMDB4[[#This Row],[Duration (min)]]&lt;=120,"Medium", "Long"))</f>
        <v>Medium</v>
      </c>
    </row>
    <row r="3326" spans="1:24" x14ac:dyDescent="0.25">
      <c r="A3326" s="1" t="s">
        <v>6376</v>
      </c>
      <c r="B3326" s="2">
        <v>41371</v>
      </c>
      <c r="C3326" s="30">
        <f>YEAR(IMDB4[[#This Row],[Release Date]])</f>
        <v>2013</v>
      </c>
      <c r="D3326" s="30" t="str">
        <f>FLOOR(IMDB4[[#This Row],[Year]],10)&amp;"s"</f>
        <v>2010s</v>
      </c>
      <c r="E3326" s="1" t="s">
        <v>32</v>
      </c>
      <c r="F3326" s="1" t="s">
        <v>20</v>
      </c>
      <c r="G3326" s="1" t="s">
        <v>3</v>
      </c>
      <c r="H3326" s="1" t="s">
        <v>4</v>
      </c>
      <c r="I3326" s="1" t="s">
        <v>132</v>
      </c>
      <c r="J3326" s="1" t="s">
        <v>6377</v>
      </c>
      <c r="K3326" s="1" t="s">
        <v>6378</v>
      </c>
      <c r="L3326" s="30">
        <v>390</v>
      </c>
      <c r="M3326" s="30">
        <v>1006</v>
      </c>
      <c r="N3326" s="30">
        <v>31</v>
      </c>
      <c r="O3326" s="30">
        <v>0</v>
      </c>
      <c r="P3326" s="27">
        <v>6.4</v>
      </c>
      <c r="Q3326" s="30">
        <v>168</v>
      </c>
      <c r="R3326" s="30">
        <v>105</v>
      </c>
      <c r="S3326" s="9">
        <v>30659817</v>
      </c>
      <c r="T3326" s="9">
        <v>26000000</v>
      </c>
      <c r="U3326" s="9">
        <f>IMDB4[[#This Row],[Gross Revenue]]-IMDB4[[#This Row],[Budget]]</f>
        <v>4659817</v>
      </c>
      <c r="V3326" s="9" t="str">
        <f>IF(IMDB4[[#This Row],[Profit]]&gt;0,"Hit","Flop")</f>
        <v>Hit</v>
      </c>
      <c r="W3326" s="9" t="str" cm="1">
        <f t="array" ref="W3326">_xlfn.IFS(IMDB4[[#This Row],[IMDb Score (1-10)]]&gt;=8,"Excellent",IMDB4[[#This Row],[IMDb Score (1-10)]]&gt;=7,"Good",IMDB4[[#This Row],[IMDb Score (1-10)]]&gt;=5,"Average",TRUE,"Poor")</f>
        <v>Average</v>
      </c>
      <c r="X3326" s="9" t="str">
        <f>IF(IMDB4[[#This Row],[Duration (min)]]&lt;90,"Short",IF(IMDB4[[#This Row],[Duration (min)]]&lt;=120,"Medium", "Long"))</f>
        <v>Medium</v>
      </c>
    </row>
    <row r="3327" spans="1:24" x14ac:dyDescent="0.25">
      <c r="A3327" s="1" t="s">
        <v>5324</v>
      </c>
      <c r="B3327" s="2">
        <v>40068</v>
      </c>
      <c r="C3327" s="30">
        <f>YEAR(IMDB4[[#This Row],[Release Date]])</f>
        <v>2009</v>
      </c>
      <c r="D3327" s="30" t="str">
        <f>FLOOR(IMDB4[[#This Row],[Year]],10)&amp;"s"</f>
        <v>2000s</v>
      </c>
      <c r="E3327" s="1" t="s">
        <v>32</v>
      </c>
      <c r="F3327" s="1" t="s">
        <v>20</v>
      </c>
      <c r="G3327" s="1" t="s">
        <v>3</v>
      </c>
      <c r="H3327" s="1" t="s">
        <v>4</v>
      </c>
      <c r="I3327" s="1" t="s">
        <v>92</v>
      </c>
      <c r="J3327" s="1" t="s">
        <v>5325</v>
      </c>
      <c r="K3327" s="1" t="s">
        <v>5326</v>
      </c>
      <c r="L3327" s="30">
        <v>390</v>
      </c>
      <c r="M3327" s="30">
        <v>727</v>
      </c>
      <c r="N3327" s="30">
        <v>62</v>
      </c>
      <c r="O3327" s="30">
        <v>0</v>
      </c>
      <c r="P3327" s="27">
        <v>5.8</v>
      </c>
      <c r="Q3327" s="30">
        <v>190</v>
      </c>
      <c r="R3327" s="30">
        <v>86</v>
      </c>
      <c r="S3327" s="9">
        <v>23993605</v>
      </c>
      <c r="T3327" s="9">
        <v>18000000</v>
      </c>
      <c r="U3327" s="9">
        <f>IMDB4[[#This Row],[Gross Revenue]]-IMDB4[[#This Row],[Budget]]</f>
        <v>5993605</v>
      </c>
      <c r="V3327" s="9" t="str">
        <f>IF(IMDB4[[#This Row],[Profit]]&gt;0,"Hit","Flop")</f>
        <v>Hit</v>
      </c>
      <c r="W3327" s="9" t="str" cm="1">
        <f t="array" ref="W3327">_xlfn.IFS(IMDB4[[#This Row],[IMDb Score (1-10)]]&gt;=8,"Excellent",IMDB4[[#This Row],[IMDb Score (1-10)]]&gt;=7,"Good",IMDB4[[#This Row],[IMDb Score (1-10)]]&gt;=5,"Average",TRUE,"Poor")</f>
        <v>Average</v>
      </c>
      <c r="X3327" s="9" t="str">
        <f>IF(IMDB4[[#This Row],[Duration (min)]]&lt;90,"Short",IF(IMDB4[[#This Row],[Duration (min)]]&lt;=120,"Medium", "Long"))</f>
        <v>Short</v>
      </c>
    </row>
    <row r="3328" spans="1:24" x14ac:dyDescent="0.25">
      <c r="A3328" s="1" t="s">
        <v>3870</v>
      </c>
      <c r="B3328" s="2">
        <v>38048</v>
      </c>
      <c r="C3328" s="30">
        <f>YEAR(IMDB4[[#This Row],[Release Date]])</f>
        <v>2004</v>
      </c>
      <c r="D3328" s="30" t="str">
        <f>FLOOR(IMDB4[[#This Row],[Year]],10)&amp;"s"</f>
        <v>2000s</v>
      </c>
      <c r="E3328" s="1" t="s">
        <v>32</v>
      </c>
      <c r="F3328" s="1" t="s">
        <v>9</v>
      </c>
      <c r="G3328" s="1" t="s">
        <v>3</v>
      </c>
      <c r="H3328" s="1" t="s">
        <v>4</v>
      </c>
      <c r="I3328" s="1" t="s">
        <v>132</v>
      </c>
      <c r="J3328" s="1" t="s">
        <v>3871</v>
      </c>
      <c r="K3328" s="1" t="s">
        <v>3872</v>
      </c>
      <c r="L3328" s="30">
        <v>389</v>
      </c>
      <c r="M3328" s="30">
        <v>1792</v>
      </c>
      <c r="N3328" s="30">
        <v>548</v>
      </c>
      <c r="O3328" s="30">
        <v>0</v>
      </c>
      <c r="P3328" s="27">
        <v>3.5</v>
      </c>
      <c r="Q3328" s="30">
        <v>58</v>
      </c>
      <c r="R3328" s="30">
        <v>95</v>
      </c>
      <c r="S3328" s="9">
        <v>40066497</v>
      </c>
      <c r="T3328" s="9">
        <v>8000000</v>
      </c>
      <c r="U3328" s="9">
        <f>IMDB4[[#This Row],[Gross Revenue]]-IMDB4[[#This Row],[Budget]]</f>
        <v>32066497</v>
      </c>
      <c r="V3328" s="9" t="str">
        <f>IF(IMDB4[[#This Row],[Profit]]&gt;0,"Hit","Flop")</f>
        <v>Hit</v>
      </c>
      <c r="W3328" s="9" t="str" cm="1">
        <f t="array" ref="W3328">_xlfn.IFS(IMDB4[[#This Row],[IMDb Score (1-10)]]&gt;=8,"Excellent",IMDB4[[#This Row],[IMDb Score (1-10)]]&gt;=7,"Good",IMDB4[[#This Row],[IMDb Score (1-10)]]&gt;=5,"Average",TRUE,"Poor")</f>
        <v>Poor</v>
      </c>
      <c r="X3328" s="9" t="str">
        <f>IF(IMDB4[[#This Row],[Duration (min)]]&lt;90,"Short",IF(IMDB4[[#This Row],[Duration (min)]]&lt;=120,"Medium", "Long"))</f>
        <v>Medium</v>
      </c>
    </row>
    <row r="3329" spans="1:24" x14ac:dyDescent="0.25">
      <c r="A3329" s="1" t="s">
        <v>626</v>
      </c>
      <c r="B3329" s="2">
        <v>31950</v>
      </c>
      <c r="C3329" s="30">
        <f>YEAR(IMDB4[[#This Row],[Release Date]])</f>
        <v>1987</v>
      </c>
      <c r="D3329" s="30" t="str">
        <f>FLOOR(IMDB4[[#This Row],[Year]],10)&amp;"s"</f>
        <v>1980s</v>
      </c>
      <c r="E3329" s="1" t="s">
        <v>32</v>
      </c>
      <c r="F3329" s="1" t="s">
        <v>77</v>
      </c>
      <c r="G3329" s="1" t="s">
        <v>3</v>
      </c>
      <c r="H3329" s="1" t="s">
        <v>83</v>
      </c>
      <c r="I3329" s="1" t="s">
        <v>84</v>
      </c>
      <c r="J3329" s="1" t="s">
        <v>627</v>
      </c>
      <c r="K3329" s="1" t="s">
        <v>329</v>
      </c>
      <c r="L3329" s="30">
        <v>387</v>
      </c>
      <c r="M3329" s="30">
        <v>1233</v>
      </c>
      <c r="N3329" s="30">
        <v>46</v>
      </c>
      <c r="O3329" s="30">
        <v>0</v>
      </c>
      <c r="P3329" s="27">
        <v>6.7</v>
      </c>
      <c r="Q3329" s="30">
        <v>105</v>
      </c>
      <c r="R3329" s="30">
        <v>130</v>
      </c>
      <c r="S3329" s="9">
        <v>51185897</v>
      </c>
      <c r="T3329" s="9">
        <v>30000000</v>
      </c>
      <c r="U3329" s="9">
        <f>IMDB4[[#This Row],[Gross Revenue]]-IMDB4[[#This Row],[Budget]]</f>
        <v>21185897</v>
      </c>
      <c r="V3329" s="9" t="str">
        <f>IF(IMDB4[[#This Row],[Profit]]&gt;0,"Hit","Flop")</f>
        <v>Hit</v>
      </c>
      <c r="W3329" s="9" t="str" cm="1">
        <f t="array" ref="W3329">_xlfn.IFS(IMDB4[[#This Row],[IMDb Score (1-10)]]&gt;=8,"Excellent",IMDB4[[#This Row],[IMDb Score (1-10)]]&gt;=7,"Good",IMDB4[[#This Row],[IMDb Score (1-10)]]&gt;=5,"Average",TRUE,"Poor")</f>
        <v>Average</v>
      </c>
      <c r="X3329" s="9" t="str">
        <f>IF(IMDB4[[#This Row],[Duration (min)]]&lt;90,"Short",IF(IMDB4[[#This Row],[Duration (min)]]&lt;=120,"Medium", "Long"))</f>
        <v>Long</v>
      </c>
    </row>
    <row r="3330" spans="1:24" x14ac:dyDescent="0.25">
      <c r="A3330" s="1" t="s">
        <v>119</v>
      </c>
      <c r="B3330" s="2">
        <v>23526</v>
      </c>
      <c r="C3330" s="30">
        <f>YEAR(IMDB4[[#This Row],[Release Date]])</f>
        <v>1964</v>
      </c>
      <c r="D3330" s="30" t="str">
        <f>FLOOR(IMDB4[[#This Row],[Year]],10)&amp;"s"</f>
        <v>1960s</v>
      </c>
      <c r="E3330" s="1" t="s">
        <v>32</v>
      </c>
      <c r="F3330" s="1" t="s">
        <v>77</v>
      </c>
      <c r="G3330" s="1" t="s">
        <v>3</v>
      </c>
      <c r="H3330" s="1" t="s">
        <v>83</v>
      </c>
      <c r="I3330" s="1" t="s">
        <v>25</v>
      </c>
      <c r="J3330" s="1" t="s">
        <v>120</v>
      </c>
      <c r="K3330" s="1" t="s">
        <v>121</v>
      </c>
      <c r="L3330" s="30">
        <v>387</v>
      </c>
      <c r="M3330" s="30">
        <v>1198</v>
      </c>
      <c r="N3330" s="30">
        <v>82</v>
      </c>
      <c r="O3330" s="30">
        <v>0</v>
      </c>
      <c r="P3330" s="27">
        <v>7.8</v>
      </c>
      <c r="Q3330" s="30">
        <v>164</v>
      </c>
      <c r="R3330" s="30">
        <v>110</v>
      </c>
      <c r="S3330" s="9">
        <v>51100000</v>
      </c>
      <c r="T3330" s="9">
        <v>3000000</v>
      </c>
      <c r="U3330" s="9">
        <f>IMDB4[[#This Row],[Gross Revenue]]-IMDB4[[#This Row],[Budget]]</f>
        <v>48100000</v>
      </c>
      <c r="V3330" s="9" t="str">
        <f>IF(IMDB4[[#This Row],[Profit]]&gt;0,"Hit","Flop")</f>
        <v>Hit</v>
      </c>
      <c r="W3330" s="9" t="str" cm="1">
        <f t="array" ref="W3330">_xlfn.IFS(IMDB4[[#This Row],[IMDb Score (1-10)]]&gt;=8,"Excellent",IMDB4[[#This Row],[IMDb Score (1-10)]]&gt;=7,"Good",IMDB4[[#This Row],[IMDb Score (1-10)]]&gt;=5,"Average",TRUE,"Poor")</f>
        <v>Good</v>
      </c>
      <c r="X3330" s="9" t="str">
        <f>IF(IMDB4[[#This Row],[Duration (min)]]&lt;90,"Short",IF(IMDB4[[#This Row],[Duration (min)]]&lt;=120,"Medium", "Long"))</f>
        <v>Medium</v>
      </c>
    </row>
    <row r="3331" spans="1:24" x14ac:dyDescent="0.25">
      <c r="A3331" s="1" t="s">
        <v>1311</v>
      </c>
      <c r="B3331" s="2">
        <v>35427</v>
      </c>
      <c r="C3331" s="30">
        <f>YEAR(IMDB4[[#This Row],[Release Date]])</f>
        <v>1996</v>
      </c>
      <c r="D3331" s="30" t="str">
        <f>FLOOR(IMDB4[[#This Row],[Year]],10)&amp;"s"</f>
        <v>1990s</v>
      </c>
      <c r="E3331" s="1" t="s">
        <v>32</v>
      </c>
      <c r="F3331" s="1" t="s">
        <v>20</v>
      </c>
      <c r="G3331" s="1" t="s">
        <v>3</v>
      </c>
      <c r="H3331" s="1" t="s">
        <v>4</v>
      </c>
      <c r="I3331" s="1" t="s">
        <v>92</v>
      </c>
      <c r="J3331" s="1" t="s">
        <v>1312</v>
      </c>
      <c r="K3331" s="1" t="s">
        <v>1313</v>
      </c>
      <c r="L3331" s="30">
        <v>387</v>
      </c>
      <c r="M3331" s="30">
        <v>648</v>
      </c>
      <c r="N3331" s="30">
        <v>0</v>
      </c>
      <c r="O3331" s="30">
        <v>0</v>
      </c>
      <c r="P3331" s="27">
        <v>7.1</v>
      </c>
      <c r="Q3331" s="30">
        <v>83</v>
      </c>
      <c r="R3331" s="30">
        <v>91</v>
      </c>
      <c r="S3331" s="9">
        <v>1040879</v>
      </c>
      <c r="T3331" s="9">
        <v>7000000</v>
      </c>
      <c r="U3331" s="9">
        <f>IMDB4[[#This Row],[Gross Revenue]]-IMDB4[[#This Row],[Budget]]</f>
        <v>-5959121</v>
      </c>
      <c r="V3331" s="9" t="str">
        <f>IF(IMDB4[[#This Row],[Profit]]&gt;0,"Hit","Flop")</f>
        <v>Flop</v>
      </c>
      <c r="W3331" s="9" t="str" cm="1">
        <f t="array" ref="W3331">_xlfn.IFS(IMDB4[[#This Row],[IMDb Score (1-10)]]&gt;=8,"Excellent",IMDB4[[#This Row],[IMDb Score (1-10)]]&gt;=7,"Good",IMDB4[[#This Row],[IMDb Score (1-10)]]&gt;=5,"Average",TRUE,"Poor")</f>
        <v>Good</v>
      </c>
      <c r="X3331" s="9" t="str">
        <f>IF(IMDB4[[#This Row],[Duration (min)]]&lt;90,"Short",IF(IMDB4[[#This Row],[Duration (min)]]&lt;=120,"Medium", "Long"))</f>
        <v>Medium</v>
      </c>
    </row>
    <row r="3332" spans="1:24" x14ac:dyDescent="0.25">
      <c r="A3332" s="1" t="s">
        <v>4394</v>
      </c>
      <c r="B3332" s="2">
        <v>38947</v>
      </c>
      <c r="C3332" s="30">
        <f>YEAR(IMDB4[[#This Row],[Release Date]])</f>
        <v>2006</v>
      </c>
      <c r="D3332" s="30" t="str">
        <f>FLOOR(IMDB4[[#This Row],[Year]],10)&amp;"s"</f>
        <v>2000s</v>
      </c>
      <c r="E3332" s="1" t="s">
        <v>32</v>
      </c>
      <c r="F3332" s="1" t="s">
        <v>2</v>
      </c>
      <c r="G3332" s="1" t="s">
        <v>3</v>
      </c>
      <c r="H3332" s="1" t="s">
        <v>83</v>
      </c>
      <c r="I3332" s="1" t="s">
        <v>92</v>
      </c>
      <c r="J3332" s="1" t="s">
        <v>4395</v>
      </c>
      <c r="K3332" s="1" t="s">
        <v>2708</v>
      </c>
      <c r="L3332" s="30">
        <v>386</v>
      </c>
      <c r="M3332" s="30">
        <v>646</v>
      </c>
      <c r="N3332" s="30">
        <v>14</v>
      </c>
      <c r="O3332" s="30">
        <v>0</v>
      </c>
      <c r="P3332" s="27">
        <v>7.4</v>
      </c>
      <c r="Q3332" s="30">
        <v>220</v>
      </c>
      <c r="R3332" s="30">
        <v>92</v>
      </c>
      <c r="S3332" s="9">
        <v>17508670</v>
      </c>
      <c r="T3332" s="9">
        <v>15000000</v>
      </c>
      <c r="U3332" s="9">
        <f>IMDB4[[#This Row],[Gross Revenue]]-IMDB4[[#This Row],[Budget]]</f>
        <v>2508670</v>
      </c>
      <c r="V3332" s="9" t="str">
        <f>IF(IMDB4[[#This Row],[Profit]]&gt;0,"Hit","Flop")</f>
        <v>Hit</v>
      </c>
      <c r="W3332" s="9" t="str" cm="1">
        <f t="array" ref="W3332">_xlfn.IFS(IMDB4[[#This Row],[IMDb Score (1-10)]]&gt;=8,"Excellent",IMDB4[[#This Row],[IMDb Score (1-10)]]&gt;=7,"Good",IMDB4[[#This Row],[IMDb Score (1-10)]]&gt;=5,"Average",TRUE,"Poor")</f>
        <v>Good</v>
      </c>
      <c r="X3332" s="9" t="str">
        <f>IF(IMDB4[[#This Row],[Duration (min)]]&lt;90,"Short",IF(IMDB4[[#This Row],[Duration (min)]]&lt;=120,"Medium", "Long"))</f>
        <v>Medium</v>
      </c>
    </row>
    <row r="3333" spans="1:24" x14ac:dyDescent="0.25">
      <c r="A3333" s="1" t="s">
        <v>238</v>
      </c>
      <c r="B3333" s="2">
        <v>28358</v>
      </c>
      <c r="C3333" s="30">
        <f>YEAR(IMDB4[[#This Row],[Release Date]])</f>
        <v>1977</v>
      </c>
      <c r="D3333" s="30" t="str">
        <f>FLOOR(IMDB4[[#This Row],[Year]],10)&amp;"s"</f>
        <v>1970s</v>
      </c>
      <c r="E3333" s="1" t="s">
        <v>1</v>
      </c>
      <c r="F3333" s="1" t="s">
        <v>9</v>
      </c>
      <c r="G3333" s="1" t="s">
        <v>3</v>
      </c>
      <c r="H3333" s="1" t="s">
        <v>4</v>
      </c>
      <c r="I3333" s="1" t="s">
        <v>84</v>
      </c>
      <c r="J3333" s="1" t="s">
        <v>239</v>
      </c>
      <c r="K3333" s="1" t="s">
        <v>240</v>
      </c>
      <c r="L3333" s="30">
        <v>385</v>
      </c>
      <c r="M3333" s="30">
        <v>669</v>
      </c>
      <c r="N3333" s="30">
        <v>0</v>
      </c>
      <c r="O3333" s="30">
        <v>0</v>
      </c>
      <c r="P3333" s="27">
        <v>7.4</v>
      </c>
      <c r="Q3333" s="30">
        <v>56</v>
      </c>
      <c r="R3333" s="30">
        <v>175</v>
      </c>
      <c r="S3333" s="9">
        <v>50800000</v>
      </c>
      <c r="T3333" s="9">
        <v>26000000</v>
      </c>
      <c r="U3333" s="9">
        <f>IMDB4[[#This Row],[Gross Revenue]]-IMDB4[[#This Row],[Budget]]</f>
        <v>24800000</v>
      </c>
      <c r="V3333" s="9" t="str">
        <f>IF(IMDB4[[#This Row],[Profit]]&gt;0,"Hit","Flop")</f>
        <v>Hit</v>
      </c>
      <c r="W3333" s="9" t="str" cm="1">
        <f t="array" ref="W3333">_xlfn.IFS(IMDB4[[#This Row],[IMDb Score (1-10)]]&gt;=8,"Excellent",IMDB4[[#This Row],[IMDb Score (1-10)]]&gt;=7,"Good",IMDB4[[#This Row],[IMDb Score (1-10)]]&gt;=5,"Average",TRUE,"Poor")</f>
        <v>Good</v>
      </c>
      <c r="X3333" s="9" t="str">
        <f>IF(IMDB4[[#This Row],[Duration (min)]]&lt;90,"Short",IF(IMDB4[[#This Row],[Duration (min)]]&lt;=120,"Medium", "Long"))</f>
        <v>Long</v>
      </c>
    </row>
    <row r="3334" spans="1:24" x14ac:dyDescent="0.25">
      <c r="A3334" s="1" t="s">
        <v>6297</v>
      </c>
      <c r="B3334" s="2">
        <v>41226</v>
      </c>
      <c r="C3334" s="30">
        <f>YEAR(IMDB4[[#This Row],[Release Date]])</f>
        <v>2012</v>
      </c>
      <c r="D3334" s="30" t="str">
        <f>FLOOR(IMDB4[[#This Row],[Year]],10)&amp;"s"</f>
        <v>2010s</v>
      </c>
      <c r="E3334" s="1" t="s">
        <v>32</v>
      </c>
      <c r="F3334" s="1" t="s">
        <v>20</v>
      </c>
      <c r="G3334" s="1" t="s">
        <v>3</v>
      </c>
      <c r="H3334" s="1" t="s">
        <v>4</v>
      </c>
      <c r="I3334" s="1" t="s">
        <v>92</v>
      </c>
      <c r="J3334" s="1" t="s">
        <v>6298</v>
      </c>
      <c r="K3334" s="1" t="s">
        <v>242</v>
      </c>
      <c r="L3334" s="30">
        <v>385</v>
      </c>
      <c r="M3334" s="30">
        <v>1205</v>
      </c>
      <c r="N3334" s="30">
        <v>11000</v>
      </c>
      <c r="O3334" s="30">
        <v>18000</v>
      </c>
      <c r="P3334" s="27">
        <v>6.3</v>
      </c>
      <c r="Q3334" s="30">
        <v>275</v>
      </c>
      <c r="R3334" s="30">
        <v>112</v>
      </c>
      <c r="S3334" s="9">
        <v>16684352</v>
      </c>
      <c r="T3334" s="9">
        <v>17000000</v>
      </c>
      <c r="U3334" s="9">
        <f>IMDB4[[#This Row],[Gross Revenue]]-IMDB4[[#This Row],[Budget]]</f>
        <v>-315648</v>
      </c>
      <c r="V3334" s="9" t="str">
        <f>IF(IMDB4[[#This Row],[Profit]]&gt;0,"Hit","Flop")</f>
        <v>Flop</v>
      </c>
      <c r="W3334" s="9" t="str" cm="1">
        <f t="array" ref="W3334">_xlfn.IFS(IMDB4[[#This Row],[IMDb Score (1-10)]]&gt;=8,"Excellent",IMDB4[[#This Row],[IMDb Score (1-10)]]&gt;=7,"Good",IMDB4[[#This Row],[IMDb Score (1-10)]]&gt;=5,"Average",TRUE,"Poor")</f>
        <v>Average</v>
      </c>
      <c r="X3334" s="9" t="str">
        <f>IF(IMDB4[[#This Row],[Duration (min)]]&lt;90,"Short",IF(IMDB4[[#This Row],[Duration (min)]]&lt;=120,"Medium", "Long"))</f>
        <v>Medium</v>
      </c>
    </row>
    <row r="3335" spans="1:24" x14ac:dyDescent="0.25">
      <c r="A3335" s="1" t="s">
        <v>1408</v>
      </c>
      <c r="B3335" s="2">
        <v>35418</v>
      </c>
      <c r="C3335" s="30">
        <f>YEAR(IMDB4[[#This Row],[Release Date]])</f>
        <v>1996</v>
      </c>
      <c r="D3335" s="30" t="str">
        <f>FLOOR(IMDB4[[#This Row],[Year]],10)&amp;"s"</f>
        <v>1990s</v>
      </c>
      <c r="E3335" s="1" t="s">
        <v>32</v>
      </c>
      <c r="F3335" s="1" t="s">
        <v>20</v>
      </c>
      <c r="G3335" s="1" t="s">
        <v>3</v>
      </c>
      <c r="H3335" s="1" t="s">
        <v>4</v>
      </c>
      <c r="I3335" s="1" t="s">
        <v>92</v>
      </c>
      <c r="J3335" s="1" t="s">
        <v>1409</v>
      </c>
      <c r="K3335" s="1" t="s">
        <v>1262</v>
      </c>
      <c r="L3335" s="30">
        <v>385</v>
      </c>
      <c r="M3335" s="30">
        <v>995</v>
      </c>
      <c r="N3335" s="30">
        <v>0</v>
      </c>
      <c r="O3335" s="30">
        <v>453</v>
      </c>
      <c r="P3335" s="27">
        <v>6.1</v>
      </c>
      <c r="Q3335" s="30">
        <v>43</v>
      </c>
      <c r="R3335" s="30">
        <v>96</v>
      </c>
      <c r="S3335" s="9">
        <v>9449219</v>
      </c>
      <c r="T3335" s="9">
        <v>3500000</v>
      </c>
      <c r="U3335" s="9">
        <f>IMDB4[[#This Row],[Gross Revenue]]-IMDB4[[#This Row],[Budget]]</f>
        <v>5949219</v>
      </c>
      <c r="V3335" s="9" t="str">
        <f>IF(IMDB4[[#This Row],[Profit]]&gt;0,"Hit","Flop")</f>
        <v>Hit</v>
      </c>
      <c r="W3335" s="9" t="str" cm="1">
        <f t="array" ref="W3335">_xlfn.IFS(IMDB4[[#This Row],[IMDb Score (1-10)]]&gt;=8,"Excellent",IMDB4[[#This Row],[IMDb Score (1-10)]]&gt;=7,"Good",IMDB4[[#This Row],[IMDb Score (1-10)]]&gt;=5,"Average",TRUE,"Poor")</f>
        <v>Average</v>
      </c>
      <c r="X3335" s="9" t="str">
        <f>IF(IMDB4[[#This Row],[Duration (min)]]&lt;90,"Short",IF(IMDB4[[#This Row],[Duration (min)]]&lt;=120,"Medium", "Long"))</f>
        <v>Medium</v>
      </c>
    </row>
    <row r="3336" spans="1:24" x14ac:dyDescent="0.25">
      <c r="A3336" s="1" t="s">
        <v>6001</v>
      </c>
      <c r="B3336" s="2">
        <v>40816</v>
      </c>
      <c r="C3336" s="30">
        <f>YEAR(IMDB4[[#This Row],[Release Date]])</f>
        <v>2011</v>
      </c>
      <c r="D3336" s="30" t="str">
        <f>FLOOR(IMDB4[[#This Row],[Year]],10)&amp;"s"</f>
        <v>2010s</v>
      </c>
      <c r="E3336" s="1" t="s">
        <v>32</v>
      </c>
      <c r="F3336" s="1" t="s">
        <v>40</v>
      </c>
      <c r="G3336" s="1" t="s">
        <v>3</v>
      </c>
      <c r="H3336" s="1" t="s">
        <v>4</v>
      </c>
      <c r="I3336" s="1" t="s">
        <v>84</v>
      </c>
      <c r="J3336" s="1" t="s">
        <v>6002</v>
      </c>
      <c r="K3336" s="1" t="s">
        <v>2295</v>
      </c>
      <c r="L3336" s="30">
        <v>383</v>
      </c>
      <c r="M3336" s="30">
        <v>692</v>
      </c>
      <c r="N3336" s="30">
        <v>67</v>
      </c>
      <c r="O3336" s="30">
        <v>31000</v>
      </c>
      <c r="P3336" s="27">
        <v>5.5</v>
      </c>
      <c r="Q3336" s="30">
        <v>172</v>
      </c>
      <c r="R3336" s="30">
        <v>103</v>
      </c>
      <c r="S3336" s="9">
        <v>142614158</v>
      </c>
      <c r="T3336" s="9">
        <v>110000000</v>
      </c>
      <c r="U3336" s="9">
        <f>IMDB4[[#This Row],[Gross Revenue]]-IMDB4[[#This Row],[Budget]]</f>
        <v>32614158</v>
      </c>
      <c r="V3336" s="9" t="str">
        <f>IF(IMDB4[[#This Row],[Profit]]&gt;0,"Hit","Flop")</f>
        <v>Hit</v>
      </c>
      <c r="W3336" s="9" t="str" cm="1">
        <f t="array" ref="W3336">_xlfn.IFS(IMDB4[[#This Row],[IMDb Score (1-10)]]&gt;=8,"Excellent",IMDB4[[#This Row],[IMDb Score (1-10)]]&gt;=7,"Good",IMDB4[[#This Row],[IMDb Score (1-10)]]&gt;=5,"Average",TRUE,"Poor")</f>
        <v>Average</v>
      </c>
      <c r="X3336" s="9" t="str">
        <f>IF(IMDB4[[#This Row],[Duration (min)]]&lt;90,"Short",IF(IMDB4[[#This Row],[Duration (min)]]&lt;=120,"Medium", "Long"))</f>
        <v>Medium</v>
      </c>
    </row>
    <row r="3337" spans="1:24" x14ac:dyDescent="0.25">
      <c r="A3337" s="1" t="s">
        <v>6483</v>
      </c>
      <c r="B3337" s="2">
        <v>41576</v>
      </c>
      <c r="C3337" s="30">
        <f>YEAR(IMDB4[[#This Row],[Release Date]])</f>
        <v>2013</v>
      </c>
      <c r="D3337" s="30" t="str">
        <f>FLOOR(IMDB4[[#This Row],[Year]],10)&amp;"s"</f>
        <v>2010s</v>
      </c>
      <c r="E3337" s="1" t="s">
        <v>32</v>
      </c>
      <c r="F3337" s="1" t="s">
        <v>91</v>
      </c>
      <c r="G3337" s="1" t="s">
        <v>3</v>
      </c>
      <c r="H3337" s="1" t="s">
        <v>4</v>
      </c>
      <c r="I3337" s="1" t="s">
        <v>92</v>
      </c>
      <c r="J3337" s="1" t="s">
        <v>220</v>
      </c>
      <c r="K3337" s="1" t="s">
        <v>5659</v>
      </c>
      <c r="L3337" s="30">
        <v>383</v>
      </c>
      <c r="M3337" s="30">
        <v>1945</v>
      </c>
      <c r="N3337" s="30">
        <v>34</v>
      </c>
      <c r="O3337" s="30">
        <v>16000</v>
      </c>
      <c r="P3337" s="27">
        <v>4.8</v>
      </c>
      <c r="Q3337" s="30">
        <v>282</v>
      </c>
      <c r="R3337" s="30">
        <v>92</v>
      </c>
      <c r="S3337" s="9">
        <v>34334256</v>
      </c>
      <c r="T3337" s="9">
        <v>11000000</v>
      </c>
      <c r="U3337" s="9">
        <f>IMDB4[[#This Row],[Gross Revenue]]-IMDB4[[#This Row],[Budget]]</f>
        <v>23334256</v>
      </c>
      <c r="V3337" s="9" t="str">
        <f>IF(IMDB4[[#This Row],[Profit]]&gt;0,"Hit","Flop")</f>
        <v>Hit</v>
      </c>
      <c r="W3337" s="9" t="str" cm="1">
        <f t="array" ref="W3337">_xlfn.IFS(IMDB4[[#This Row],[IMDb Score (1-10)]]&gt;=8,"Excellent",IMDB4[[#This Row],[IMDb Score (1-10)]]&gt;=7,"Good",IMDB4[[#This Row],[IMDb Score (1-10)]]&gt;=5,"Average",TRUE,"Poor")</f>
        <v>Poor</v>
      </c>
      <c r="X3337" s="9" t="str">
        <f>IF(IMDB4[[#This Row],[Duration (min)]]&lt;90,"Short",IF(IMDB4[[#This Row],[Duration (min)]]&lt;=120,"Medium", "Long"))</f>
        <v>Medium</v>
      </c>
    </row>
    <row r="3338" spans="1:24" x14ac:dyDescent="0.25">
      <c r="A3338" s="1" t="s">
        <v>219</v>
      </c>
      <c r="B3338" s="2">
        <v>27131</v>
      </c>
      <c r="C3338" s="30">
        <f>YEAR(IMDB4[[#This Row],[Release Date]])</f>
        <v>1974</v>
      </c>
      <c r="D3338" s="30" t="str">
        <f>FLOOR(IMDB4[[#This Row],[Year]],10)&amp;"s"</f>
        <v>1970s</v>
      </c>
      <c r="E3338" s="1" t="s">
        <v>32</v>
      </c>
      <c r="F3338" s="1" t="s">
        <v>91</v>
      </c>
      <c r="G3338" s="1" t="s">
        <v>3</v>
      </c>
      <c r="H3338" s="1" t="s">
        <v>4</v>
      </c>
      <c r="I3338" s="1" t="s">
        <v>92</v>
      </c>
      <c r="J3338" s="1" t="s">
        <v>220</v>
      </c>
      <c r="K3338" s="1" t="s">
        <v>221</v>
      </c>
      <c r="L3338" s="30">
        <v>383</v>
      </c>
      <c r="M3338" s="30">
        <v>1094</v>
      </c>
      <c r="N3338" s="30">
        <v>365</v>
      </c>
      <c r="O3338" s="30">
        <v>0</v>
      </c>
      <c r="P3338" s="27">
        <v>7.5</v>
      </c>
      <c r="Q3338" s="30">
        <v>277</v>
      </c>
      <c r="R3338" s="30">
        <v>88</v>
      </c>
      <c r="S3338" s="9">
        <v>30859000</v>
      </c>
      <c r="T3338" s="9">
        <v>83532</v>
      </c>
      <c r="U3338" s="9">
        <f>IMDB4[[#This Row],[Gross Revenue]]-IMDB4[[#This Row],[Budget]]</f>
        <v>30775468</v>
      </c>
      <c r="V3338" s="9" t="str">
        <f>IF(IMDB4[[#This Row],[Profit]]&gt;0,"Hit","Flop")</f>
        <v>Hit</v>
      </c>
      <c r="W3338" s="9" t="str" cm="1">
        <f t="array" ref="W3338">_xlfn.IFS(IMDB4[[#This Row],[IMDb Score (1-10)]]&gt;=8,"Excellent",IMDB4[[#This Row],[IMDb Score (1-10)]]&gt;=7,"Good",IMDB4[[#This Row],[IMDb Score (1-10)]]&gt;=5,"Average",TRUE,"Poor")</f>
        <v>Good</v>
      </c>
      <c r="X3338" s="9" t="str">
        <f>IF(IMDB4[[#This Row],[Duration (min)]]&lt;90,"Short",IF(IMDB4[[#This Row],[Duration (min)]]&lt;=120,"Medium", "Long"))</f>
        <v>Short</v>
      </c>
    </row>
    <row r="3339" spans="1:24" x14ac:dyDescent="0.25">
      <c r="A3339" s="1" t="s">
        <v>122</v>
      </c>
      <c r="B3339" s="2">
        <v>23457</v>
      </c>
      <c r="C3339" s="30">
        <f>YEAR(IMDB4[[#This Row],[Release Date]])</f>
        <v>1964</v>
      </c>
      <c r="D3339" s="30" t="str">
        <f>FLOOR(IMDB4[[#This Row],[Year]],10)&amp;"s"</f>
        <v>1960s</v>
      </c>
      <c r="E3339" s="1" t="s">
        <v>32</v>
      </c>
      <c r="F3339" s="1" t="s">
        <v>20</v>
      </c>
      <c r="G3339" s="1" t="s">
        <v>3</v>
      </c>
      <c r="H3339" s="1" t="s">
        <v>4</v>
      </c>
      <c r="I3339" s="1" t="s">
        <v>25</v>
      </c>
      <c r="J3339" s="1" t="s">
        <v>123</v>
      </c>
      <c r="K3339" s="1" t="s">
        <v>124</v>
      </c>
      <c r="L3339" s="30">
        <v>382</v>
      </c>
      <c r="M3339" s="30">
        <v>2045</v>
      </c>
      <c r="N3339" s="30">
        <v>55</v>
      </c>
      <c r="O3339" s="30">
        <v>0</v>
      </c>
      <c r="P3339" s="27">
        <v>7.8</v>
      </c>
      <c r="Q3339" s="30">
        <v>145</v>
      </c>
      <c r="R3339" s="30">
        <v>139</v>
      </c>
      <c r="S3339" s="9">
        <v>102300000</v>
      </c>
      <c r="T3339" s="9">
        <v>6000000</v>
      </c>
      <c r="U3339" s="9">
        <f>IMDB4[[#This Row],[Gross Revenue]]-IMDB4[[#This Row],[Budget]]</f>
        <v>96300000</v>
      </c>
      <c r="V3339" s="9" t="str">
        <f>IF(IMDB4[[#This Row],[Profit]]&gt;0,"Hit","Flop")</f>
        <v>Hit</v>
      </c>
      <c r="W3339" s="9" t="str" cm="1">
        <f t="array" ref="W3339">_xlfn.IFS(IMDB4[[#This Row],[IMDb Score (1-10)]]&gt;=8,"Excellent",IMDB4[[#This Row],[IMDb Score (1-10)]]&gt;=7,"Good",IMDB4[[#This Row],[IMDb Score (1-10)]]&gt;=5,"Average",TRUE,"Poor")</f>
        <v>Good</v>
      </c>
      <c r="X3339" s="9" t="str">
        <f>IF(IMDB4[[#This Row],[Duration (min)]]&lt;90,"Short",IF(IMDB4[[#This Row],[Duration (min)]]&lt;=120,"Medium", "Long"))</f>
        <v>Long</v>
      </c>
    </row>
    <row r="3340" spans="1:24" x14ac:dyDescent="0.25">
      <c r="A3340" s="1" t="s">
        <v>4797</v>
      </c>
      <c r="B3340" s="2">
        <v>39240</v>
      </c>
      <c r="C3340" s="30">
        <f>YEAR(IMDB4[[#This Row],[Release Date]])</f>
        <v>2007</v>
      </c>
      <c r="D3340" s="30" t="str">
        <f>FLOOR(IMDB4[[#This Row],[Year]],10)&amp;"s"</f>
        <v>2000s</v>
      </c>
      <c r="E3340" s="1" t="s">
        <v>32</v>
      </c>
      <c r="F3340" s="1" t="s">
        <v>9</v>
      </c>
      <c r="G3340" s="1" t="s">
        <v>900</v>
      </c>
      <c r="H3340" s="1" t="s">
        <v>1877</v>
      </c>
      <c r="I3340" s="1" t="s">
        <v>92</v>
      </c>
      <c r="J3340" s="1" t="s">
        <v>4798</v>
      </c>
      <c r="K3340" s="1" t="s">
        <v>4799</v>
      </c>
      <c r="L3340" s="30">
        <v>382</v>
      </c>
      <c r="M3340" s="30">
        <v>954</v>
      </c>
      <c r="N3340" s="30">
        <v>171</v>
      </c>
      <c r="O3340" s="30">
        <v>11000</v>
      </c>
      <c r="P3340" s="27">
        <v>7.5</v>
      </c>
      <c r="Q3340" s="30">
        <v>300</v>
      </c>
      <c r="R3340" s="30">
        <v>105</v>
      </c>
      <c r="S3340" s="9">
        <v>7159147</v>
      </c>
      <c r="T3340" s="9">
        <v>3400000</v>
      </c>
      <c r="U3340" s="9">
        <f>IMDB4[[#This Row],[Gross Revenue]]-IMDB4[[#This Row],[Budget]]</f>
        <v>3759147</v>
      </c>
      <c r="V3340" s="9" t="str">
        <f>IF(IMDB4[[#This Row],[Profit]]&gt;0,"Hit","Flop")</f>
        <v>Hit</v>
      </c>
      <c r="W3340" s="9" t="str" cm="1">
        <f t="array" ref="W3340">_xlfn.IFS(IMDB4[[#This Row],[IMDb Score (1-10)]]&gt;=8,"Excellent",IMDB4[[#This Row],[IMDb Score (1-10)]]&gt;=7,"Good",IMDB4[[#This Row],[IMDb Score (1-10)]]&gt;=5,"Average",TRUE,"Poor")</f>
        <v>Good</v>
      </c>
      <c r="X3340" s="9" t="str">
        <f>IF(IMDB4[[#This Row],[Duration (min)]]&lt;90,"Short",IF(IMDB4[[#This Row],[Duration (min)]]&lt;=120,"Medium", "Long"))</f>
        <v>Medium</v>
      </c>
    </row>
    <row r="3341" spans="1:24" x14ac:dyDescent="0.25">
      <c r="A3341" s="1" t="s">
        <v>377</v>
      </c>
      <c r="B3341" s="2">
        <v>30132</v>
      </c>
      <c r="C3341" s="30">
        <f>YEAR(IMDB4[[#This Row],[Release Date]])</f>
        <v>1982</v>
      </c>
      <c r="D3341" s="30" t="str">
        <f>FLOOR(IMDB4[[#This Row],[Year]],10)&amp;"s"</f>
        <v>1980s</v>
      </c>
      <c r="E3341" s="1" t="s">
        <v>32</v>
      </c>
      <c r="F3341" s="1" t="s">
        <v>91</v>
      </c>
      <c r="G3341" s="1" t="s">
        <v>3</v>
      </c>
      <c r="H3341" s="1" t="s">
        <v>4</v>
      </c>
      <c r="I3341" s="1" t="s">
        <v>92</v>
      </c>
      <c r="J3341" s="1" t="s">
        <v>378</v>
      </c>
      <c r="K3341" s="1" t="s">
        <v>379</v>
      </c>
      <c r="L3341" s="30">
        <v>381</v>
      </c>
      <c r="M3341" s="30">
        <v>684</v>
      </c>
      <c r="N3341" s="30">
        <v>24</v>
      </c>
      <c r="O3341" s="30">
        <v>0</v>
      </c>
      <c r="P3341" s="27">
        <v>4.5999999999999996</v>
      </c>
      <c r="Q3341" s="30">
        <v>162</v>
      </c>
      <c r="R3341" s="30">
        <v>98</v>
      </c>
      <c r="S3341" s="9">
        <v>14400000</v>
      </c>
      <c r="T3341" s="9">
        <v>2500000</v>
      </c>
      <c r="U3341" s="9">
        <f>IMDB4[[#This Row],[Gross Revenue]]-IMDB4[[#This Row],[Budget]]</f>
        <v>11900000</v>
      </c>
      <c r="V3341" s="9" t="str">
        <f>IF(IMDB4[[#This Row],[Profit]]&gt;0,"Hit","Flop")</f>
        <v>Hit</v>
      </c>
      <c r="W3341" s="9" t="str" cm="1">
        <f t="array" ref="W3341">_xlfn.IFS(IMDB4[[#This Row],[IMDb Score (1-10)]]&gt;=8,"Excellent",IMDB4[[#This Row],[IMDb Score (1-10)]]&gt;=7,"Good",IMDB4[[#This Row],[IMDb Score (1-10)]]&gt;=5,"Average",TRUE,"Poor")</f>
        <v>Poor</v>
      </c>
      <c r="X3341" s="9" t="str">
        <f>IF(IMDB4[[#This Row],[Duration (min)]]&lt;90,"Short",IF(IMDB4[[#This Row],[Duration (min)]]&lt;=120,"Medium", "Long"))</f>
        <v>Medium</v>
      </c>
    </row>
    <row r="3342" spans="1:24" x14ac:dyDescent="0.25">
      <c r="A3342" s="1" t="s">
        <v>4508</v>
      </c>
      <c r="B3342" s="2">
        <v>38883</v>
      </c>
      <c r="C3342" s="30">
        <f>YEAR(IMDB4[[#This Row],[Release Date]])</f>
        <v>2006</v>
      </c>
      <c r="D3342" s="30" t="str">
        <f>FLOOR(IMDB4[[#This Row],[Year]],10)&amp;"s"</f>
        <v>2000s</v>
      </c>
      <c r="E3342" s="1" t="s">
        <v>32</v>
      </c>
      <c r="F3342" s="1" t="s">
        <v>9</v>
      </c>
      <c r="G3342" s="1" t="s">
        <v>10</v>
      </c>
      <c r="H3342" s="1" t="s">
        <v>11</v>
      </c>
      <c r="I3342" s="1" t="s">
        <v>92</v>
      </c>
      <c r="J3342" s="1" t="s">
        <v>2950</v>
      </c>
      <c r="K3342" s="1" t="s">
        <v>4509</v>
      </c>
      <c r="L3342" s="30">
        <v>380</v>
      </c>
      <c r="M3342" s="30">
        <v>927</v>
      </c>
      <c r="N3342" s="30">
        <v>207</v>
      </c>
      <c r="O3342" s="30">
        <v>39000</v>
      </c>
      <c r="P3342" s="27">
        <v>8.5</v>
      </c>
      <c r="Q3342" s="30">
        <v>215</v>
      </c>
      <c r="R3342" s="30">
        <v>137</v>
      </c>
      <c r="S3342" s="9">
        <v>11284657</v>
      </c>
      <c r="T3342" s="9">
        <v>2000000</v>
      </c>
      <c r="U3342" s="9">
        <f>IMDB4[[#This Row],[Gross Revenue]]-IMDB4[[#This Row],[Budget]]</f>
        <v>9284657</v>
      </c>
      <c r="V3342" s="9" t="str">
        <f>IF(IMDB4[[#This Row],[Profit]]&gt;0,"Hit","Flop")</f>
        <v>Hit</v>
      </c>
      <c r="W3342" s="9" t="str" cm="1">
        <f t="array" ref="W3342">_xlfn.IFS(IMDB4[[#This Row],[IMDb Score (1-10)]]&gt;=8,"Excellent",IMDB4[[#This Row],[IMDb Score (1-10)]]&gt;=7,"Good",IMDB4[[#This Row],[IMDb Score (1-10)]]&gt;=5,"Average",TRUE,"Poor")</f>
        <v>Excellent</v>
      </c>
      <c r="X3342" s="9" t="str">
        <f>IF(IMDB4[[#This Row],[Duration (min)]]&lt;90,"Short",IF(IMDB4[[#This Row],[Duration (min)]]&lt;=120,"Medium", "Long"))</f>
        <v>Long</v>
      </c>
    </row>
    <row r="3343" spans="1:24" x14ac:dyDescent="0.25">
      <c r="A3343" s="1" t="s">
        <v>2949</v>
      </c>
      <c r="B3343" s="2">
        <v>37533</v>
      </c>
      <c r="C3343" s="30">
        <f>YEAR(IMDB4[[#This Row],[Release Date]])</f>
        <v>2002</v>
      </c>
      <c r="D3343" s="30" t="str">
        <f>FLOOR(IMDB4[[#This Row],[Year]],10)&amp;"s"</f>
        <v>2000s</v>
      </c>
      <c r="E3343" s="1" t="s">
        <v>32</v>
      </c>
      <c r="F3343" s="1" t="s">
        <v>61</v>
      </c>
      <c r="G3343" s="1" t="s">
        <v>3</v>
      </c>
      <c r="H3343" s="1" t="s">
        <v>161</v>
      </c>
      <c r="I3343" s="1" t="s">
        <v>21</v>
      </c>
      <c r="J3343" s="1" t="s">
        <v>2950</v>
      </c>
      <c r="K3343" s="1" t="s">
        <v>1593</v>
      </c>
      <c r="L3343" s="30">
        <v>380</v>
      </c>
      <c r="M3343" s="30">
        <v>1429</v>
      </c>
      <c r="N3343" s="30">
        <v>333</v>
      </c>
      <c r="O3343" s="30">
        <v>0</v>
      </c>
      <c r="P3343" s="27">
        <v>7.3</v>
      </c>
      <c r="Q3343" s="30">
        <v>69</v>
      </c>
      <c r="R3343" s="30">
        <v>132</v>
      </c>
      <c r="S3343" s="9">
        <v>274299</v>
      </c>
      <c r="T3343" s="9">
        <v>103000000</v>
      </c>
      <c r="U3343" s="9">
        <f>IMDB4[[#This Row],[Gross Revenue]]-IMDB4[[#This Row],[Budget]]</f>
        <v>-102725701</v>
      </c>
      <c r="V3343" s="9" t="str">
        <f>IF(IMDB4[[#This Row],[Profit]]&gt;0,"Hit","Flop")</f>
        <v>Flop</v>
      </c>
      <c r="W3343" s="9" t="str" cm="1">
        <f t="array" ref="W3343">_xlfn.IFS(IMDB4[[#This Row],[IMDb Score (1-10)]]&gt;=8,"Excellent",IMDB4[[#This Row],[IMDb Score (1-10)]]&gt;=7,"Good",IMDB4[[#This Row],[IMDb Score (1-10)]]&gt;=5,"Average",TRUE,"Poor")</f>
        <v>Good</v>
      </c>
      <c r="X3343" s="9" t="str">
        <f>IF(IMDB4[[#This Row],[Duration (min)]]&lt;90,"Short",IF(IMDB4[[#This Row],[Duration (min)]]&lt;=120,"Medium", "Long"))</f>
        <v>Long</v>
      </c>
    </row>
    <row r="3344" spans="1:24" x14ac:dyDescent="0.25">
      <c r="A3344" s="1" t="s">
        <v>6259</v>
      </c>
      <c r="B3344" s="2">
        <v>40965</v>
      </c>
      <c r="C3344" s="30">
        <f>YEAR(IMDB4[[#This Row],[Release Date]])</f>
        <v>2012</v>
      </c>
      <c r="D3344" s="30" t="str">
        <f>FLOOR(IMDB4[[#This Row],[Year]],10)&amp;"s"</f>
        <v>2010s</v>
      </c>
      <c r="E3344" s="1" t="s">
        <v>32</v>
      </c>
      <c r="F3344" s="1" t="s">
        <v>9</v>
      </c>
      <c r="G3344" s="1" t="s">
        <v>3</v>
      </c>
      <c r="H3344" s="1" t="s">
        <v>4</v>
      </c>
      <c r="I3344" s="1" t="s">
        <v>92</v>
      </c>
      <c r="J3344" s="1" t="s">
        <v>6260</v>
      </c>
      <c r="K3344" s="1" t="s">
        <v>1511</v>
      </c>
      <c r="L3344" s="30">
        <v>378</v>
      </c>
      <c r="M3344" s="30">
        <v>427</v>
      </c>
      <c r="N3344" s="30">
        <v>0</v>
      </c>
      <c r="O3344" s="30">
        <v>27000</v>
      </c>
      <c r="P3344" s="27">
        <v>7.1</v>
      </c>
      <c r="Q3344" s="30">
        <v>546</v>
      </c>
      <c r="R3344" s="30">
        <v>144</v>
      </c>
      <c r="S3344" s="9">
        <v>16377274</v>
      </c>
      <c r="T3344" s="9">
        <v>32000000</v>
      </c>
      <c r="U3344" s="9">
        <f>IMDB4[[#This Row],[Gross Revenue]]-IMDB4[[#This Row],[Budget]]</f>
        <v>-15622726</v>
      </c>
      <c r="V3344" s="9" t="str">
        <f>IF(IMDB4[[#This Row],[Profit]]&gt;0,"Hit","Flop")</f>
        <v>Flop</v>
      </c>
      <c r="W3344" s="9" t="str" cm="1">
        <f t="array" ref="W3344">_xlfn.IFS(IMDB4[[#This Row],[IMDb Score (1-10)]]&gt;=8,"Excellent",IMDB4[[#This Row],[IMDb Score (1-10)]]&gt;=7,"Good",IMDB4[[#This Row],[IMDb Score (1-10)]]&gt;=5,"Average",TRUE,"Poor")</f>
        <v>Good</v>
      </c>
      <c r="X3344" s="9" t="str">
        <f>IF(IMDB4[[#This Row],[Duration (min)]]&lt;90,"Short",IF(IMDB4[[#This Row],[Duration (min)]]&lt;=120,"Medium", "Long"))</f>
        <v>Long</v>
      </c>
    </row>
    <row r="3345" spans="1:24" x14ac:dyDescent="0.25">
      <c r="A3345" s="1" t="s">
        <v>4370</v>
      </c>
      <c r="B3345" s="2">
        <v>38982</v>
      </c>
      <c r="C3345" s="30">
        <f>YEAR(IMDB4[[#This Row],[Release Date]])</f>
        <v>2006</v>
      </c>
      <c r="D3345" s="30" t="str">
        <f>FLOOR(IMDB4[[#This Row],[Year]],10)&amp;"s"</f>
        <v>2000s</v>
      </c>
      <c r="E3345" s="1" t="s">
        <v>32</v>
      </c>
      <c r="F3345" s="1" t="s">
        <v>9</v>
      </c>
      <c r="G3345" s="1" t="s">
        <v>78</v>
      </c>
      <c r="H3345" s="1" t="s">
        <v>4</v>
      </c>
      <c r="I3345" s="1" t="s">
        <v>92</v>
      </c>
      <c r="J3345" s="1" t="s">
        <v>4371</v>
      </c>
      <c r="K3345" s="1" t="s">
        <v>114</v>
      </c>
      <c r="L3345" s="30">
        <v>378</v>
      </c>
      <c r="M3345" s="30">
        <v>751</v>
      </c>
      <c r="N3345" s="30">
        <v>16000</v>
      </c>
      <c r="O3345" s="30">
        <v>5000</v>
      </c>
      <c r="P3345" s="27">
        <v>7.9</v>
      </c>
      <c r="Q3345" s="30">
        <v>251</v>
      </c>
      <c r="R3345" s="30">
        <v>141</v>
      </c>
      <c r="S3345" s="9">
        <v>13753931</v>
      </c>
      <c r="T3345" s="9">
        <v>19000000</v>
      </c>
      <c r="U3345" s="9">
        <f>IMDB4[[#This Row],[Gross Revenue]]-IMDB4[[#This Row],[Budget]]</f>
        <v>-5246069</v>
      </c>
      <c r="V3345" s="9" t="str">
        <f>IF(IMDB4[[#This Row],[Profit]]&gt;0,"Hit","Flop")</f>
        <v>Flop</v>
      </c>
      <c r="W3345" s="9" t="str" cm="1">
        <f t="array" ref="W3345">_xlfn.IFS(IMDB4[[#This Row],[IMDb Score (1-10)]]&gt;=8,"Excellent",IMDB4[[#This Row],[IMDb Score (1-10)]]&gt;=7,"Good",IMDB4[[#This Row],[IMDb Score (1-10)]]&gt;=5,"Average",TRUE,"Poor")</f>
        <v>Good</v>
      </c>
      <c r="X3345" s="9" t="str">
        <f>IF(IMDB4[[#This Row],[Duration (min)]]&lt;90,"Short",IF(IMDB4[[#This Row],[Duration (min)]]&lt;=120,"Medium", "Long"))</f>
        <v>Long</v>
      </c>
    </row>
    <row r="3346" spans="1:24" x14ac:dyDescent="0.25">
      <c r="A3346" s="1" t="s">
        <v>2731</v>
      </c>
      <c r="B3346" s="2">
        <v>37143</v>
      </c>
      <c r="C3346" s="30">
        <f>YEAR(IMDB4[[#This Row],[Release Date]])</f>
        <v>2001</v>
      </c>
      <c r="D3346" s="30" t="str">
        <f>FLOOR(IMDB4[[#This Row],[Year]],10)&amp;"s"</f>
        <v>2000s</v>
      </c>
      <c r="E3346" s="1" t="s">
        <v>32</v>
      </c>
      <c r="F3346" s="1" t="s">
        <v>20</v>
      </c>
      <c r="G3346" s="1" t="s">
        <v>3</v>
      </c>
      <c r="H3346" s="1" t="s">
        <v>4</v>
      </c>
      <c r="I3346" s="1" t="s">
        <v>92</v>
      </c>
      <c r="J3346" s="1" t="s">
        <v>2732</v>
      </c>
      <c r="K3346" s="1" t="s">
        <v>2733</v>
      </c>
      <c r="L3346" s="30">
        <v>378</v>
      </c>
      <c r="M3346" s="30">
        <v>1173</v>
      </c>
      <c r="N3346" s="30">
        <v>0</v>
      </c>
      <c r="O3346" s="30">
        <v>682</v>
      </c>
      <c r="P3346" s="27">
        <v>6.7</v>
      </c>
      <c r="Q3346" s="30">
        <v>110</v>
      </c>
      <c r="R3346" s="30">
        <v>97</v>
      </c>
      <c r="S3346" s="9">
        <v>7022940</v>
      </c>
      <c r="T3346" s="9">
        <v>1000000</v>
      </c>
      <c r="U3346" s="9">
        <f>IMDB4[[#This Row],[Gross Revenue]]-IMDB4[[#This Row],[Budget]]</f>
        <v>6022940</v>
      </c>
      <c r="V3346" s="9" t="str">
        <f>IF(IMDB4[[#This Row],[Profit]]&gt;0,"Hit","Flop")</f>
        <v>Hit</v>
      </c>
      <c r="W3346" s="9" t="str" cm="1">
        <f t="array" ref="W3346">_xlfn.IFS(IMDB4[[#This Row],[IMDb Score (1-10)]]&gt;=8,"Excellent",IMDB4[[#This Row],[IMDb Score (1-10)]]&gt;=7,"Good",IMDB4[[#This Row],[IMDb Score (1-10)]]&gt;=5,"Average",TRUE,"Poor")</f>
        <v>Average</v>
      </c>
      <c r="X3346" s="9" t="str">
        <f>IF(IMDB4[[#This Row],[Duration (min)]]&lt;90,"Short",IF(IMDB4[[#This Row],[Duration (min)]]&lt;=120,"Medium", "Long"))</f>
        <v>Medium</v>
      </c>
    </row>
    <row r="3347" spans="1:24" x14ac:dyDescent="0.25">
      <c r="A3347" s="1" t="s">
        <v>2485</v>
      </c>
      <c r="B3347" s="2">
        <v>36841</v>
      </c>
      <c r="C3347" s="30">
        <f>YEAR(IMDB4[[#This Row],[Release Date]])</f>
        <v>2000</v>
      </c>
      <c r="D3347" s="30" t="str">
        <f>FLOOR(IMDB4[[#This Row],[Year]],10)&amp;"s"</f>
        <v>2000s</v>
      </c>
      <c r="E3347" s="1" t="s">
        <v>32</v>
      </c>
      <c r="F3347" s="1" t="s">
        <v>20</v>
      </c>
      <c r="G3347" s="1" t="s">
        <v>3</v>
      </c>
      <c r="H3347" s="1" t="s">
        <v>4</v>
      </c>
      <c r="I3347" s="1" t="s">
        <v>132</v>
      </c>
      <c r="J3347" s="1" t="s">
        <v>2486</v>
      </c>
      <c r="K3347" s="1" t="s">
        <v>2487</v>
      </c>
      <c r="L3347" s="30">
        <v>376</v>
      </c>
      <c r="M3347" s="30">
        <v>1144</v>
      </c>
      <c r="N3347" s="30">
        <v>56</v>
      </c>
      <c r="O3347" s="30">
        <v>132</v>
      </c>
      <c r="P3347" s="27">
        <v>6.3</v>
      </c>
      <c r="Q3347" s="30">
        <v>91</v>
      </c>
      <c r="R3347" s="30">
        <v>78</v>
      </c>
      <c r="S3347" s="9">
        <v>2882062</v>
      </c>
      <c r="T3347" s="9">
        <v>150000</v>
      </c>
      <c r="U3347" s="9">
        <f>IMDB4[[#This Row],[Gross Revenue]]-IMDB4[[#This Row],[Budget]]</f>
        <v>2732062</v>
      </c>
      <c r="V3347" s="9" t="str">
        <f>IF(IMDB4[[#This Row],[Profit]]&gt;0,"Hit","Flop")</f>
        <v>Hit</v>
      </c>
      <c r="W3347" s="9" t="str" cm="1">
        <f t="array" ref="W3347">_xlfn.IFS(IMDB4[[#This Row],[IMDb Score (1-10)]]&gt;=8,"Excellent",IMDB4[[#This Row],[IMDb Score (1-10)]]&gt;=7,"Good",IMDB4[[#This Row],[IMDb Score (1-10)]]&gt;=5,"Average",TRUE,"Poor")</f>
        <v>Average</v>
      </c>
      <c r="X3347" s="9" t="str">
        <f>IF(IMDB4[[#This Row],[Duration (min)]]&lt;90,"Short",IF(IMDB4[[#This Row],[Duration (min)]]&lt;=120,"Medium", "Long"))</f>
        <v>Short</v>
      </c>
    </row>
    <row r="3348" spans="1:24" x14ac:dyDescent="0.25">
      <c r="A3348" s="1" t="s">
        <v>5129</v>
      </c>
      <c r="B3348" s="2">
        <v>39756</v>
      </c>
      <c r="C3348" s="30">
        <f>YEAR(IMDB4[[#This Row],[Release Date]])</f>
        <v>2008</v>
      </c>
      <c r="D3348" s="30" t="str">
        <f>FLOOR(IMDB4[[#This Row],[Year]],10)&amp;"s"</f>
        <v>2000s</v>
      </c>
      <c r="E3348" s="1" t="s">
        <v>32</v>
      </c>
      <c r="F3348" s="1" t="s">
        <v>9</v>
      </c>
      <c r="G3348" s="1" t="s">
        <v>3</v>
      </c>
      <c r="H3348" s="1" t="s">
        <v>4</v>
      </c>
      <c r="I3348" s="1" t="s">
        <v>92</v>
      </c>
      <c r="J3348" s="1" t="s">
        <v>5130</v>
      </c>
      <c r="K3348" s="1" t="s">
        <v>4398</v>
      </c>
      <c r="L3348" s="30">
        <v>375</v>
      </c>
      <c r="M3348" s="30">
        <v>460</v>
      </c>
      <c r="N3348" s="30">
        <v>129</v>
      </c>
      <c r="O3348" s="30">
        <v>0</v>
      </c>
      <c r="P3348" s="27">
        <v>7.1</v>
      </c>
      <c r="Q3348" s="30">
        <v>189</v>
      </c>
      <c r="R3348" s="30">
        <v>80</v>
      </c>
      <c r="S3348" s="9">
        <v>856942</v>
      </c>
      <c r="T3348" s="9">
        <v>200000</v>
      </c>
      <c r="U3348" s="9">
        <f>IMDB4[[#This Row],[Gross Revenue]]-IMDB4[[#This Row],[Budget]]</f>
        <v>656942</v>
      </c>
      <c r="V3348" s="9" t="str">
        <f>IF(IMDB4[[#This Row],[Profit]]&gt;0,"Hit","Flop")</f>
        <v>Hit</v>
      </c>
      <c r="W3348" s="9" t="str" cm="1">
        <f t="array" ref="W3348">_xlfn.IFS(IMDB4[[#This Row],[IMDb Score (1-10)]]&gt;=8,"Excellent",IMDB4[[#This Row],[IMDb Score (1-10)]]&gt;=7,"Good",IMDB4[[#This Row],[IMDb Score (1-10)]]&gt;=5,"Average",TRUE,"Poor")</f>
        <v>Good</v>
      </c>
      <c r="X3348" s="9" t="str">
        <f>IF(IMDB4[[#This Row],[Duration (min)]]&lt;90,"Short",IF(IMDB4[[#This Row],[Duration (min)]]&lt;=120,"Medium", "Long"))</f>
        <v>Short</v>
      </c>
    </row>
    <row r="3349" spans="1:24" x14ac:dyDescent="0.25">
      <c r="A3349" s="1" t="s">
        <v>2377</v>
      </c>
      <c r="B3349" s="2">
        <v>36859</v>
      </c>
      <c r="C3349" s="30">
        <f>YEAR(IMDB4[[#This Row],[Release Date]])</f>
        <v>2000</v>
      </c>
      <c r="D3349" s="30" t="str">
        <f>FLOOR(IMDB4[[#This Row],[Year]],10)&amp;"s"</f>
        <v>2000s</v>
      </c>
      <c r="E3349" s="1" t="s">
        <v>32</v>
      </c>
      <c r="F3349" s="1" t="s">
        <v>20</v>
      </c>
      <c r="G3349" s="1" t="s">
        <v>3</v>
      </c>
      <c r="H3349" s="1" t="s">
        <v>11</v>
      </c>
      <c r="I3349" s="1" t="s">
        <v>132</v>
      </c>
      <c r="J3349" s="1" t="s">
        <v>2378</v>
      </c>
      <c r="K3349" s="1" t="s">
        <v>2379</v>
      </c>
      <c r="L3349" s="30">
        <v>374</v>
      </c>
      <c r="M3349" s="30">
        <v>1238</v>
      </c>
      <c r="N3349" s="30">
        <v>0</v>
      </c>
      <c r="O3349" s="30">
        <v>390</v>
      </c>
      <c r="P3349" s="27">
        <v>4.7</v>
      </c>
      <c r="Q3349" s="30">
        <v>82</v>
      </c>
      <c r="R3349" s="30">
        <v>94</v>
      </c>
      <c r="S3349" s="9">
        <v>36037909</v>
      </c>
      <c r="T3349" s="9">
        <v>60000000</v>
      </c>
      <c r="U3349" s="9">
        <f>IMDB4[[#This Row],[Gross Revenue]]-IMDB4[[#This Row],[Budget]]</f>
        <v>-23962091</v>
      </c>
      <c r="V3349" s="9" t="str">
        <f>IF(IMDB4[[#This Row],[Profit]]&gt;0,"Hit","Flop")</f>
        <v>Flop</v>
      </c>
      <c r="W3349" s="9" t="str" cm="1">
        <f t="array" ref="W3349">_xlfn.IFS(IMDB4[[#This Row],[IMDb Score (1-10)]]&gt;=8,"Excellent",IMDB4[[#This Row],[IMDb Score (1-10)]]&gt;=7,"Good",IMDB4[[#This Row],[IMDb Score (1-10)]]&gt;=5,"Average",TRUE,"Poor")</f>
        <v>Poor</v>
      </c>
      <c r="X3349" s="9" t="str">
        <f>IF(IMDB4[[#This Row],[Duration (min)]]&lt;90,"Short",IF(IMDB4[[#This Row],[Duration (min)]]&lt;=120,"Medium", "Long"))</f>
        <v>Medium</v>
      </c>
    </row>
    <row r="3350" spans="1:24" x14ac:dyDescent="0.25">
      <c r="A3350" s="1" t="s">
        <v>6715</v>
      </c>
      <c r="B3350" s="2">
        <v>41828</v>
      </c>
      <c r="C3350" s="30">
        <f>YEAR(IMDB4[[#This Row],[Release Date]])</f>
        <v>2014</v>
      </c>
      <c r="D3350" s="30" t="str">
        <f>FLOOR(IMDB4[[#This Row],[Year]],10)&amp;"s"</f>
        <v>2010s</v>
      </c>
      <c r="E3350" s="1" t="s">
        <v>32</v>
      </c>
      <c r="F3350" s="1" t="s">
        <v>61</v>
      </c>
      <c r="G3350" s="1" t="s">
        <v>3</v>
      </c>
      <c r="H3350" s="1" t="s">
        <v>4</v>
      </c>
      <c r="I3350" s="1" t="s">
        <v>92</v>
      </c>
      <c r="J3350" s="1" t="s">
        <v>6716</v>
      </c>
      <c r="K3350" s="1" t="s">
        <v>6717</v>
      </c>
      <c r="L3350" s="30">
        <v>374</v>
      </c>
      <c r="M3350" s="30">
        <v>1283</v>
      </c>
      <c r="N3350" s="30">
        <v>593</v>
      </c>
      <c r="O3350" s="30">
        <v>5000</v>
      </c>
      <c r="P3350" s="27">
        <v>6.6</v>
      </c>
      <c r="Q3350" s="30">
        <v>129</v>
      </c>
      <c r="R3350" s="30">
        <v>103</v>
      </c>
      <c r="S3350" s="9">
        <v>3093491</v>
      </c>
      <c r="T3350" s="9">
        <v>5000000</v>
      </c>
      <c r="U3350" s="9">
        <f>IMDB4[[#This Row],[Gross Revenue]]-IMDB4[[#This Row],[Budget]]</f>
        <v>-1906509</v>
      </c>
      <c r="V3350" s="9" t="str">
        <f>IF(IMDB4[[#This Row],[Profit]]&gt;0,"Hit","Flop")</f>
        <v>Flop</v>
      </c>
      <c r="W3350" s="9" t="str" cm="1">
        <f t="array" ref="W3350">_xlfn.IFS(IMDB4[[#This Row],[IMDb Score (1-10)]]&gt;=8,"Excellent",IMDB4[[#This Row],[IMDb Score (1-10)]]&gt;=7,"Good",IMDB4[[#This Row],[IMDb Score (1-10)]]&gt;=5,"Average",TRUE,"Poor")</f>
        <v>Average</v>
      </c>
      <c r="X3350" s="9" t="str">
        <f>IF(IMDB4[[#This Row],[Duration (min)]]&lt;90,"Short",IF(IMDB4[[#This Row],[Duration (min)]]&lt;=120,"Medium", "Long"))</f>
        <v>Medium</v>
      </c>
    </row>
    <row r="3351" spans="1:24" x14ac:dyDescent="0.25">
      <c r="A3351" s="1" t="s">
        <v>3674</v>
      </c>
      <c r="B3351" s="2">
        <v>38188</v>
      </c>
      <c r="C3351" s="30">
        <f>YEAR(IMDB4[[#This Row],[Release Date]])</f>
        <v>2004</v>
      </c>
      <c r="D3351" s="30" t="str">
        <f>FLOOR(IMDB4[[#This Row],[Year]],10)&amp;"s"</f>
        <v>2000s</v>
      </c>
      <c r="E3351" s="1" t="s">
        <v>32</v>
      </c>
      <c r="F3351" s="1" t="s">
        <v>20</v>
      </c>
      <c r="G3351" s="1" t="s">
        <v>3</v>
      </c>
      <c r="H3351" s="1" t="s">
        <v>4</v>
      </c>
      <c r="I3351" s="1" t="s">
        <v>92</v>
      </c>
      <c r="J3351" s="1" t="s">
        <v>3675</v>
      </c>
      <c r="K3351" s="1" t="s">
        <v>3676</v>
      </c>
      <c r="L3351" s="30">
        <v>374</v>
      </c>
      <c r="M3351" s="30">
        <v>768</v>
      </c>
      <c r="N3351" s="30">
        <v>24</v>
      </c>
      <c r="O3351" s="30">
        <v>345</v>
      </c>
      <c r="P3351" s="27">
        <v>7.3</v>
      </c>
      <c r="Q3351" s="30">
        <v>73</v>
      </c>
      <c r="R3351" s="30">
        <v>111</v>
      </c>
      <c r="S3351" s="9">
        <v>228524</v>
      </c>
      <c r="T3351" s="9">
        <v>4000000</v>
      </c>
      <c r="U3351" s="9">
        <f>IMDB4[[#This Row],[Gross Revenue]]-IMDB4[[#This Row],[Budget]]</f>
        <v>-3771476</v>
      </c>
      <c r="V3351" s="9" t="str">
        <f>IF(IMDB4[[#This Row],[Profit]]&gt;0,"Hit","Flop")</f>
        <v>Flop</v>
      </c>
      <c r="W3351" s="9" t="str" cm="1">
        <f t="array" ref="W3351">_xlfn.IFS(IMDB4[[#This Row],[IMDb Score (1-10)]]&gt;=8,"Excellent",IMDB4[[#This Row],[IMDb Score (1-10)]]&gt;=7,"Good",IMDB4[[#This Row],[IMDb Score (1-10)]]&gt;=5,"Average",TRUE,"Poor")</f>
        <v>Good</v>
      </c>
      <c r="X3351" s="9" t="str">
        <f>IF(IMDB4[[#This Row],[Duration (min)]]&lt;90,"Short",IF(IMDB4[[#This Row],[Duration (min)]]&lt;=120,"Medium", "Long"))</f>
        <v>Medium</v>
      </c>
    </row>
    <row r="3352" spans="1:24" x14ac:dyDescent="0.25">
      <c r="A3352" s="1" t="s">
        <v>4056</v>
      </c>
      <c r="B3352" s="2">
        <v>38661</v>
      </c>
      <c r="C3352" s="30">
        <f>YEAR(IMDB4[[#This Row],[Release Date]])</f>
        <v>2005</v>
      </c>
      <c r="D3352" s="30" t="str">
        <f>FLOOR(IMDB4[[#This Row],[Year]],10)&amp;"s"</f>
        <v>2000s</v>
      </c>
      <c r="E3352" s="1" t="s">
        <v>32</v>
      </c>
      <c r="F3352" s="1" t="s">
        <v>20</v>
      </c>
      <c r="G3352" s="1" t="s">
        <v>3</v>
      </c>
      <c r="H3352" s="1" t="s">
        <v>2357</v>
      </c>
      <c r="I3352" s="21" t="s">
        <v>5</v>
      </c>
      <c r="J3352" s="1" t="s">
        <v>4057</v>
      </c>
      <c r="K3352" s="1" t="s">
        <v>4058</v>
      </c>
      <c r="L3352" s="30">
        <v>374</v>
      </c>
      <c r="M3352" s="30">
        <v>602</v>
      </c>
      <c r="N3352" s="30">
        <v>0</v>
      </c>
      <c r="O3352" s="30">
        <v>66</v>
      </c>
      <c r="P3352" s="27">
        <v>3.3</v>
      </c>
      <c r="Q3352" s="30">
        <v>5</v>
      </c>
      <c r="R3352" s="30">
        <v>97</v>
      </c>
      <c r="S3352" s="9">
        <v>100358</v>
      </c>
      <c r="T3352" s="9">
        <v>1500000</v>
      </c>
      <c r="U3352" s="9">
        <f>IMDB4[[#This Row],[Gross Revenue]]-IMDB4[[#This Row],[Budget]]</f>
        <v>-1399642</v>
      </c>
      <c r="V3352" s="9" t="str">
        <f>IF(IMDB4[[#This Row],[Profit]]&gt;0,"Hit","Flop")</f>
        <v>Flop</v>
      </c>
      <c r="W3352" s="9" t="str" cm="1">
        <f t="array" ref="W3352">_xlfn.IFS(IMDB4[[#This Row],[IMDb Score (1-10)]]&gt;=8,"Excellent",IMDB4[[#This Row],[IMDb Score (1-10)]]&gt;=7,"Good",IMDB4[[#This Row],[IMDb Score (1-10)]]&gt;=5,"Average",TRUE,"Poor")</f>
        <v>Poor</v>
      </c>
      <c r="X3352" s="9" t="str">
        <f>IF(IMDB4[[#This Row],[Duration (min)]]&lt;90,"Short",IF(IMDB4[[#This Row],[Duration (min)]]&lt;=120,"Medium", "Long"))</f>
        <v>Medium</v>
      </c>
    </row>
    <row r="3353" spans="1:24" x14ac:dyDescent="0.25">
      <c r="A3353" s="1" t="s">
        <v>5298</v>
      </c>
      <c r="B3353" s="2">
        <v>40076</v>
      </c>
      <c r="C3353" s="30">
        <f>YEAR(IMDB4[[#This Row],[Release Date]])</f>
        <v>2009</v>
      </c>
      <c r="D3353" s="30" t="str">
        <f>FLOOR(IMDB4[[#This Row],[Year]],10)&amp;"s"</f>
        <v>2000s</v>
      </c>
      <c r="E3353" s="1" t="s">
        <v>32</v>
      </c>
      <c r="F3353" s="1" t="s">
        <v>20</v>
      </c>
      <c r="G3353" s="1" t="s">
        <v>3</v>
      </c>
      <c r="H3353" s="1" t="s">
        <v>4</v>
      </c>
      <c r="I3353" s="1" t="s">
        <v>92</v>
      </c>
      <c r="J3353" s="1" t="s">
        <v>4006</v>
      </c>
      <c r="K3353" s="1" t="s">
        <v>5299</v>
      </c>
      <c r="L3353" s="30">
        <v>373</v>
      </c>
      <c r="M3353" s="30">
        <v>1831</v>
      </c>
      <c r="N3353" s="30">
        <v>138</v>
      </c>
      <c r="O3353" s="30">
        <v>985</v>
      </c>
      <c r="P3353" s="27">
        <v>5.0999999999999996</v>
      </c>
      <c r="Q3353" s="30">
        <v>76</v>
      </c>
      <c r="R3353" s="30">
        <v>90</v>
      </c>
      <c r="S3353" s="9">
        <v>4542775</v>
      </c>
      <c r="T3353" s="9">
        <v>6000000</v>
      </c>
      <c r="U3353" s="9">
        <f>IMDB4[[#This Row],[Gross Revenue]]-IMDB4[[#This Row],[Budget]]</f>
        <v>-1457225</v>
      </c>
      <c r="V3353" s="9" t="str">
        <f>IF(IMDB4[[#This Row],[Profit]]&gt;0,"Hit","Flop")</f>
        <v>Flop</v>
      </c>
      <c r="W3353" s="9" t="str" cm="1">
        <f t="array" ref="W3353">_xlfn.IFS(IMDB4[[#This Row],[IMDb Score (1-10)]]&gt;=8,"Excellent",IMDB4[[#This Row],[IMDb Score (1-10)]]&gt;=7,"Good",IMDB4[[#This Row],[IMDb Score (1-10)]]&gt;=5,"Average",TRUE,"Poor")</f>
        <v>Average</v>
      </c>
      <c r="X3353" s="9" t="str">
        <f>IF(IMDB4[[#This Row],[Duration (min)]]&lt;90,"Short",IF(IMDB4[[#This Row],[Duration (min)]]&lt;=120,"Medium", "Long"))</f>
        <v>Medium</v>
      </c>
    </row>
    <row r="3354" spans="1:24" x14ac:dyDescent="0.25">
      <c r="A3354" s="1" t="s">
        <v>3838</v>
      </c>
      <c r="B3354" s="2">
        <v>38134</v>
      </c>
      <c r="C3354" s="30">
        <f>YEAR(IMDB4[[#This Row],[Release Date]])</f>
        <v>2004</v>
      </c>
      <c r="D3354" s="30" t="str">
        <f>FLOOR(IMDB4[[#This Row],[Year]],10)&amp;"s"</f>
        <v>2000s</v>
      </c>
      <c r="E3354" s="1" t="s">
        <v>32</v>
      </c>
      <c r="F3354" s="1" t="s">
        <v>9</v>
      </c>
      <c r="G3354" s="1" t="s">
        <v>3</v>
      </c>
      <c r="H3354" s="1" t="s">
        <v>4</v>
      </c>
      <c r="I3354" s="1" t="s">
        <v>84</v>
      </c>
      <c r="J3354" s="1" t="s">
        <v>3839</v>
      </c>
      <c r="K3354" s="1" t="s">
        <v>3840</v>
      </c>
      <c r="L3354" s="30">
        <v>373</v>
      </c>
      <c r="M3354" s="30">
        <v>1233</v>
      </c>
      <c r="N3354" s="30">
        <v>0</v>
      </c>
      <c r="O3354" s="30">
        <v>31</v>
      </c>
      <c r="P3354" s="27">
        <v>6.9</v>
      </c>
      <c r="Q3354" s="30">
        <v>6</v>
      </c>
      <c r="R3354" s="30">
        <v>118</v>
      </c>
      <c r="S3354" s="9">
        <v>3347439</v>
      </c>
      <c r="T3354" s="9">
        <v>7500000</v>
      </c>
      <c r="U3354" s="9">
        <f>IMDB4[[#This Row],[Gross Revenue]]-IMDB4[[#This Row],[Budget]]</f>
        <v>-4152561</v>
      </c>
      <c r="V3354" s="9" t="str">
        <f>IF(IMDB4[[#This Row],[Profit]]&gt;0,"Hit","Flop")</f>
        <v>Flop</v>
      </c>
      <c r="W3354" s="9" t="str" cm="1">
        <f t="array" ref="W3354">_xlfn.IFS(IMDB4[[#This Row],[IMDb Score (1-10)]]&gt;=8,"Excellent",IMDB4[[#This Row],[IMDb Score (1-10)]]&gt;=7,"Good",IMDB4[[#This Row],[IMDb Score (1-10)]]&gt;=5,"Average",TRUE,"Poor")</f>
        <v>Average</v>
      </c>
      <c r="X3354" s="9" t="str">
        <f>IF(IMDB4[[#This Row],[Duration (min)]]&lt;90,"Short",IF(IMDB4[[#This Row],[Duration (min)]]&lt;=120,"Medium", "Long"))</f>
        <v>Medium</v>
      </c>
    </row>
    <row r="3355" spans="1:24" x14ac:dyDescent="0.25">
      <c r="A3355" s="1" t="s">
        <v>4005</v>
      </c>
      <c r="B3355" s="2">
        <v>38612</v>
      </c>
      <c r="C3355" s="30">
        <f>YEAR(IMDB4[[#This Row],[Release Date]])</f>
        <v>2005</v>
      </c>
      <c r="D3355" s="30" t="str">
        <f>FLOOR(IMDB4[[#This Row],[Year]],10)&amp;"s"</f>
        <v>2000s</v>
      </c>
      <c r="E3355" s="1" t="s">
        <v>1</v>
      </c>
      <c r="F3355" s="1" t="s">
        <v>61</v>
      </c>
      <c r="G3355" s="1" t="s">
        <v>3</v>
      </c>
      <c r="H3355" s="1" t="s">
        <v>4</v>
      </c>
      <c r="I3355" s="1" t="s">
        <v>192</v>
      </c>
      <c r="J3355" s="1" t="s">
        <v>4006</v>
      </c>
      <c r="K3355" s="1" t="s">
        <v>3419</v>
      </c>
      <c r="L3355" s="30">
        <v>373</v>
      </c>
      <c r="M3355" s="30">
        <v>1136</v>
      </c>
      <c r="N3355" s="30">
        <v>13</v>
      </c>
      <c r="O3355" s="30">
        <v>592</v>
      </c>
      <c r="P3355" s="27">
        <v>6.8</v>
      </c>
      <c r="Q3355" s="30">
        <v>123</v>
      </c>
      <c r="R3355" s="30">
        <v>89</v>
      </c>
      <c r="S3355" s="9">
        <v>653621</v>
      </c>
      <c r="T3355" s="9">
        <v>2000000</v>
      </c>
      <c r="U3355" s="9">
        <f>IMDB4[[#This Row],[Gross Revenue]]-IMDB4[[#This Row],[Budget]]</f>
        <v>-1346379</v>
      </c>
      <c r="V3355" s="9" t="str">
        <f>IF(IMDB4[[#This Row],[Profit]]&gt;0,"Hit","Flop")</f>
        <v>Flop</v>
      </c>
      <c r="W3355" s="9" t="str" cm="1">
        <f t="array" ref="W3355">_xlfn.IFS(IMDB4[[#This Row],[IMDb Score (1-10)]]&gt;=8,"Excellent",IMDB4[[#This Row],[IMDb Score (1-10)]]&gt;=7,"Good",IMDB4[[#This Row],[IMDb Score (1-10)]]&gt;=5,"Average",TRUE,"Poor")</f>
        <v>Average</v>
      </c>
      <c r="X3355" s="9" t="str">
        <f>IF(IMDB4[[#This Row],[Duration (min)]]&lt;90,"Short",IF(IMDB4[[#This Row],[Duration (min)]]&lt;=120,"Medium", "Long"))</f>
        <v>Short</v>
      </c>
    </row>
    <row r="3356" spans="1:24" x14ac:dyDescent="0.25">
      <c r="A3356" s="1" t="s">
        <v>3278</v>
      </c>
      <c r="B3356" s="2">
        <v>37798</v>
      </c>
      <c r="C3356" s="30">
        <f>YEAR(IMDB4[[#This Row],[Release Date]])</f>
        <v>2003</v>
      </c>
      <c r="D3356" s="30" t="str">
        <f>FLOOR(IMDB4[[#This Row],[Year]],10)&amp;"s"</f>
        <v>2000s</v>
      </c>
      <c r="E3356" s="1" t="s">
        <v>32</v>
      </c>
      <c r="F3356" s="1" t="s">
        <v>20</v>
      </c>
      <c r="G3356" s="1" t="s">
        <v>3</v>
      </c>
      <c r="H3356" s="1" t="s">
        <v>4</v>
      </c>
      <c r="I3356" s="1" t="s">
        <v>132</v>
      </c>
      <c r="J3356" s="1" t="s">
        <v>2008</v>
      </c>
      <c r="K3356" s="1" t="s">
        <v>542</v>
      </c>
      <c r="L3356" s="30">
        <v>372</v>
      </c>
      <c r="M3356" s="30">
        <v>977</v>
      </c>
      <c r="N3356" s="30">
        <v>0</v>
      </c>
      <c r="O3356" s="30">
        <v>625</v>
      </c>
      <c r="P3356" s="27">
        <v>5.6</v>
      </c>
      <c r="Q3356" s="30">
        <v>73</v>
      </c>
      <c r="R3356" s="30">
        <v>96</v>
      </c>
      <c r="S3356" s="9">
        <v>14208384</v>
      </c>
      <c r="T3356" s="9">
        <v>30000000</v>
      </c>
      <c r="U3356" s="9">
        <f>IMDB4[[#This Row],[Gross Revenue]]-IMDB4[[#This Row],[Budget]]</f>
        <v>-15791616</v>
      </c>
      <c r="V3356" s="9" t="str">
        <f>IF(IMDB4[[#This Row],[Profit]]&gt;0,"Hit","Flop")</f>
        <v>Flop</v>
      </c>
      <c r="W3356" s="9" t="str" cm="1">
        <f t="array" ref="W3356">_xlfn.IFS(IMDB4[[#This Row],[IMDb Score (1-10)]]&gt;=8,"Excellent",IMDB4[[#This Row],[IMDb Score (1-10)]]&gt;=7,"Good",IMDB4[[#This Row],[IMDb Score (1-10)]]&gt;=5,"Average",TRUE,"Poor")</f>
        <v>Average</v>
      </c>
      <c r="X3356" s="9" t="str">
        <f>IF(IMDB4[[#This Row],[Duration (min)]]&lt;90,"Short",IF(IMDB4[[#This Row],[Duration (min)]]&lt;=120,"Medium", "Long"))</f>
        <v>Medium</v>
      </c>
    </row>
    <row r="3357" spans="1:24" x14ac:dyDescent="0.25">
      <c r="A3357" s="1" t="s">
        <v>2007</v>
      </c>
      <c r="B3357" s="2">
        <v>36243</v>
      </c>
      <c r="C3357" s="30">
        <f>YEAR(IMDB4[[#This Row],[Release Date]])</f>
        <v>1999</v>
      </c>
      <c r="D3357" s="30" t="str">
        <f>FLOOR(IMDB4[[#This Row],[Year]],10)&amp;"s"</f>
        <v>1990s</v>
      </c>
      <c r="E3357" s="1" t="s">
        <v>32</v>
      </c>
      <c r="F3357" s="1" t="s">
        <v>77</v>
      </c>
      <c r="G3357" s="1" t="s">
        <v>3</v>
      </c>
      <c r="H3357" s="1" t="s">
        <v>4</v>
      </c>
      <c r="I3357" s="1" t="s">
        <v>92</v>
      </c>
      <c r="J3357" s="1" t="s">
        <v>2008</v>
      </c>
      <c r="K3357" s="1" t="s">
        <v>2009</v>
      </c>
      <c r="L3357" s="30">
        <v>372</v>
      </c>
      <c r="M3357" s="30">
        <v>1274</v>
      </c>
      <c r="N3357" s="30">
        <v>3</v>
      </c>
      <c r="O3357" s="30">
        <v>120</v>
      </c>
      <c r="P3357" s="27">
        <v>5.2</v>
      </c>
      <c r="Q3357" s="30">
        <v>68</v>
      </c>
      <c r="R3357" s="30">
        <v>102</v>
      </c>
      <c r="S3357" s="9">
        <v>11227940</v>
      </c>
      <c r="T3357" s="9">
        <v>34000000</v>
      </c>
      <c r="U3357" s="9">
        <f>IMDB4[[#This Row],[Gross Revenue]]-IMDB4[[#This Row],[Budget]]</f>
        <v>-22772060</v>
      </c>
      <c r="V3357" s="9" t="str">
        <f>IF(IMDB4[[#This Row],[Profit]]&gt;0,"Hit","Flop")</f>
        <v>Flop</v>
      </c>
      <c r="W3357" s="9" t="str" cm="1">
        <f t="array" ref="W3357">_xlfn.IFS(IMDB4[[#This Row],[IMDb Score (1-10)]]&gt;=8,"Excellent",IMDB4[[#This Row],[IMDb Score (1-10)]]&gt;=7,"Good",IMDB4[[#This Row],[IMDb Score (1-10)]]&gt;=5,"Average",TRUE,"Poor")</f>
        <v>Average</v>
      </c>
      <c r="X3357" s="9" t="str">
        <f>IF(IMDB4[[#This Row],[Duration (min)]]&lt;90,"Short",IF(IMDB4[[#This Row],[Duration (min)]]&lt;=120,"Medium", "Long"))</f>
        <v>Medium</v>
      </c>
    </row>
    <row r="3358" spans="1:24" x14ac:dyDescent="0.25">
      <c r="A3358" s="1" t="s">
        <v>356</v>
      </c>
      <c r="B3358" s="2">
        <v>29614</v>
      </c>
      <c r="C3358" s="30">
        <f>YEAR(IMDB4[[#This Row],[Release Date]])</f>
        <v>1981</v>
      </c>
      <c r="D3358" s="30" t="str">
        <f>FLOOR(IMDB4[[#This Row],[Year]],10)&amp;"s"</f>
        <v>1980s</v>
      </c>
      <c r="E3358" s="1" t="s">
        <v>32</v>
      </c>
      <c r="F3358" s="1" t="s">
        <v>77</v>
      </c>
      <c r="G3358" s="1" t="s">
        <v>3</v>
      </c>
      <c r="H3358" s="1" t="s">
        <v>4</v>
      </c>
      <c r="I3358" s="1" t="s">
        <v>84</v>
      </c>
      <c r="J3358" s="1" t="s">
        <v>357</v>
      </c>
      <c r="K3358" s="1" t="s">
        <v>358</v>
      </c>
      <c r="L3358" s="30">
        <v>372</v>
      </c>
      <c r="M3358" s="30">
        <v>927</v>
      </c>
      <c r="N3358" s="30">
        <v>28</v>
      </c>
      <c r="O3358" s="30">
        <v>346</v>
      </c>
      <c r="P3358" s="27">
        <v>5</v>
      </c>
      <c r="Q3358" s="30">
        <v>25</v>
      </c>
      <c r="R3358" s="30">
        <v>98</v>
      </c>
      <c r="S3358" s="9">
        <v>8000000</v>
      </c>
      <c r="T3358" s="9">
        <v>18000000</v>
      </c>
      <c r="U3358" s="9">
        <f>IMDB4[[#This Row],[Gross Revenue]]-IMDB4[[#This Row],[Budget]]</f>
        <v>-10000000</v>
      </c>
      <c r="V3358" s="9" t="str">
        <f>IF(IMDB4[[#This Row],[Profit]]&gt;0,"Hit","Flop")</f>
        <v>Flop</v>
      </c>
      <c r="W3358" s="9" t="str" cm="1">
        <f t="array" ref="W3358">_xlfn.IFS(IMDB4[[#This Row],[IMDb Score (1-10)]]&gt;=8,"Excellent",IMDB4[[#This Row],[IMDb Score (1-10)]]&gt;=7,"Good",IMDB4[[#This Row],[IMDb Score (1-10)]]&gt;=5,"Average",TRUE,"Poor")</f>
        <v>Average</v>
      </c>
      <c r="X3358" s="9" t="str">
        <f>IF(IMDB4[[#This Row],[Duration (min)]]&lt;90,"Short",IF(IMDB4[[#This Row],[Duration (min)]]&lt;=120,"Medium", "Long"))</f>
        <v>Medium</v>
      </c>
    </row>
    <row r="3359" spans="1:24" x14ac:dyDescent="0.25">
      <c r="A3359" s="1" t="s">
        <v>316</v>
      </c>
      <c r="B3359" s="2">
        <v>29805</v>
      </c>
      <c r="C3359" s="30">
        <f>YEAR(IMDB4[[#This Row],[Release Date]])</f>
        <v>1981</v>
      </c>
      <c r="D3359" s="30" t="str">
        <f>FLOOR(IMDB4[[#This Row],[Year]],10)&amp;"s"</f>
        <v>1980s</v>
      </c>
      <c r="E3359" s="1" t="s">
        <v>32</v>
      </c>
      <c r="F3359" s="1" t="s">
        <v>61</v>
      </c>
      <c r="G3359" s="1" t="s">
        <v>3</v>
      </c>
      <c r="H3359" s="1" t="s">
        <v>83</v>
      </c>
      <c r="I3359" s="1" t="s">
        <v>84</v>
      </c>
      <c r="J3359" s="1" t="s">
        <v>317</v>
      </c>
      <c r="K3359" s="1" t="s">
        <v>318</v>
      </c>
      <c r="L3359" s="30">
        <v>368</v>
      </c>
      <c r="M3359" s="30">
        <v>1651</v>
      </c>
      <c r="N3359" s="30">
        <v>46</v>
      </c>
      <c r="O3359" s="30">
        <v>0</v>
      </c>
      <c r="P3359" s="27">
        <v>7.2</v>
      </c>
      <c r="Q3359" s="30">
        <v>90</v>
      </c>
      <c r="R3359" s="30">
        <v>125</v>
      </c>
      <c r="S3359" s="9">
        <v>58800000</v>
      </c>
      <c r="T3359" s="9">
        <v>5500000</v>
      </c>
      <c r="U3359" s="9">
        <f>IMDB4[[#This Row],[Gross Revenue]]-IMDB4[[#This Row],[Budget]]</f>
        <v>53300000</v>
      </c>
      <c r="V3359" s="9" t="str">
        <f>IF(IMDB4[[#This Row],[Profit]]&gt;0,"Hit","Flop")</f>
        <v>Hit</v>
      </c>
      <c r="W3359" s="9" t="str" cm="1">
        <f t="array" ref="W3359">_xlfn.IFS(IMDB4[[#This Row],[IMDb Score (1-10)]]&gt;=8,"Excellent",IMDB4[[#This Row],[IMDb Score (1-10)]]&gt;=7,"Good",IMDB4[[#This Row],[IMDb Score (1-10)]]&gt;=5,"Average",TRUE,"Poor")</f>
        <v>Good</v>
      </c>
      <c r="X3359" s="9" t="str">
        <f>IF(IMDB4[[#This Row],[Duration (min)]]&lt;90,"Short",IF(IMDB4[[#This Row],[Duration (min)]]&lt;=120,"Medium", "Long"))</f>
        <v>Long</v>
      </c>
    </row>
    <row r="3360" spans="1:24" x14ac:dyDescent="0.25">
      <c r="A3360" s="1" t="s">
        <v>3660</v>
      </c>
      <c r="B3360" s="2">
        <v>38262</v>
      </c>
      <c r="C3360" s="30">
        <f>YEAR(IMDB4[[#This Row],[Release Date]])</f>
        <v>2004</v>
      </c>
      <c r="D3360" s="30" t="str">
        <f>FLOOR(IMDB4[[#This Row],[Year]],10)&amp;"s"</f>
        <v>2000s</v>
      </c>
      <c r="E3360" s="1" t="s">
        <v>32</v>
      </c>
      <c r="F3360" s="1" t="s">
        <v>77</v>
      </c>
      <c r="G3360" s="1" t="s">
        <v>3</v>
      </c>
      <c r="H3360" s="1" t="s">
        <v>4</v>
      </c>
      <c r="I3360" s="1" t="s">
        <v>132</v>
      </c>
      <c r="J3360" s="1" t="s">
        <v>3661</v>
      </c>
      <c r="K3360" s="1" t="s">
        <v>2972</v>
      </c>
      <c r="L3360" s="30">
        <v>366</v>
      </c>
      <c r="M3360" s="30">
        <v>1112</v>
      </c>
      <c r="N3360" s="30">
        <v>0</v>
      </c>
      <c r="O3360" s="30">
        <v>0</v>
      </c>
      <c r="P3360" s="27">
        <v>6.8</v>
      </c>
      <c r="Q3360" s="30">
        <v>242</v>
      </c>
      <c r="R3360" s="30">
        <v>132</v>
      </c>
      <c r="S3360" s="9">
        <v>59035104</v>
      </c>
      <c r="T3360" s="9">
        <v>66000000</v>
      </c>
      <c r="U3360" s="9">
        <f>IMDB4[[#This Row],[Gross Revenue]]-IMDB4[[#This Row],[Budget]]</f>
        <v>-6964896</v>
      </c>
      <c r="V3360" s="9" t="str">
        <f>IF(IMDB4[[#This Row],[Profit]]&gt;0,"Hit","Flop")</f>
        <v>Flop</v>
      </c>
      <c r="W3360" s="9" t="str" cm="1">
        <f t="array" ref="W3360">_xlfn.IFS(IMDB4[[#This Row],[IMDb Score (1-10)]]&gt;=8,"Excellent",IMDB4[[#This Row],[IMDb Score (1-10)]]&gt;=7,"Good",IMDB4[[#This Row],[IMDb Score (1-10)]]&gt;=5,"Average",TRUE,"Poor")</f>
        <v>Average</v>
      </c>
      <c r="X3360" s="9" t="str">
        <f>IF(IMDB4[[#This Row],[Duration (min)]]&lt;90,"Short",IF(IMDB4[[#This Row],[Duration (min)]]&lt;=120,"Medium", "Long"))</f>
        <v>Long</v>
      </c>
    </row>
    <row r="3361" spans="1:24" x14ac:dyDescent="0.25">
      <c r="A3361" s="1" t="s">
        <v>6741</v>
      </c>
      <c r="B3361" s="2">
        <v>41712</v>
      </c>
      <c r="C3361" s="30">
        <f>YEAR(IMDB4[[#This Row],[Release Date]])</f>
        <v>2014</v>
      </c>
      <c r="D3361" s="30" t="str">
        <f>FLOOR(IMDB4[[#This Row],[Year]],10)&amp;"s"</f>
        <v>2010s</v>
      </c>
      <c r="E3361" s="1" t="s">
        <v>32</v>
      </c>
      <c r="F3361" s="1" t="s">
        <v>20</v>
      </c>
      <c r="G3361" s="1" t="s">
        <v>3</v>
      </c>
      <c r="H3361" s="1" t="s">
        <v>4</v>
      </c>
      <c r="I3361" s="1" t="s">
        <v>92</v>
      </c>
      <c r="J3361" s="1" t="s">
        <v>6742</v>
      </c>
      <c r="K3361" s="1" t="s">
        <v>6743</v>
      </c>
      <c r="L3361" s="30">
        <v>363</v>
      </c>
      <c r="M3361" s="30">
        <v>1024</v>
      </c>
      <c r="N3361" s="30">
        <v>19</v>
      </c>
      <c r="O3361" s="30">
        <v>0</v>
      </c>
      <c r="P3361" s="27">
        <v>6.1</v>
      </c>
      <c r="Q3361" s="30">
        <v>164</v>
      </c>
      <c r="R3361" s="30">
        <v>94</v>
      </c>
      <c r="S3361" s="9">
        <v>26049082</v>
      </c>
      <c r="T3361" s="9">
        <v>8000000</v>
      </c>
      <c r="U3361" s="9">
        <f>IMDB4[[#This Row],[Gross Revenue]]-IMDB4[[#This Row],[Budget]]</f>
        <v>18049082</v>
      </c>
      <c r="V3361" s="9" t="str">
        <f>IF(IMDB4[[#This Row],[Profit]]&gt;0,"Hit","Flop")</f>
        <v>Hit</v>
      </c>
      <c r="W3361" s="9" t="str" cm="1">
        <f t="array" ref="W3361">_xlfn.IFS(IMDB4[[#This Row],[IMDb Score (1-10)]]&gt;=8,"Excellent",IMDB4[[#This Row],[IMDb Score (1-10)]]&gt;=7,"Good",IMDB4[[#This Row],[IMDb Score (1-10)]]&gt;=5,"Average",TRUE,"Poor")</f>
        <v>Average</v>
      </c>
      <c r="X3361" s="9" t="str">
        <f>IF(IMDB4[[#This Row],[Duration (min)]]&lt;90,"Short",IF(IMDB4[[#This Row],[Duration (min)]]&lt;=120,"Medium", "Long"))</f>
        <v>Medium</v>
      </c>
    </row>
    <row r="3362" spans="1:24" x14ac:dyDescent="0.25">
      <c r="A3362" s="1" t="s">
        <v>4448</v>
      </c>
      <c r="B3362" s="2">
        <v>39007</v>
      </c>
      <c r="C3362" s="30">
        <f>YEAR(IMDB4[[#This Row],[Release Date]])</f>
        <v>2006</v>
      </c>
      <c r="D3362" s="30" t="str">
        <f>FLOOR(IMDB4[[#This Row],[Year]],10)&amp;"s"</f>
        <v>2000s</v>
      </c>
      <c r="E3362" s="1" t="s">
        <v>32</v>
      </c>
      <c r="F3362" s="1" t="s">
        <v>9</v>
      </c>
      <c r="G3362" s="1" t="s">
        <v>3</v>
      </c>
      <c r="H3362" s="1" t="s">
        <v>4</v>
      </c>
      <c r="I3362" s="1" t="s">
        <v>92</v>
      </c>
      <c r="J3362" s="1" t="s">
        <v>4449</v>
      </c>
      <c r="K3362" s="1" t="s">
        <v>4450</v>
      </c>
      <c r="L3362" s="30">
        <v>363</v>
      </c>
      <c r="M3362" s="30">
        <v>774</v>
      </c>
      <c r="N3362" s="30">
        <v>38</v>
      </c>
      <c r="O3362" s="30">
        <v>474</v>
      </c>
      <c r="P3362" s="27">
        <v>6.6</v>
      </c>
      <c r="Q3362" s="30">
        <v>78</v>
      </c>
      <c r="R3362" s="30">
        <v>96</v>
      </c>
      <c r="S3362" s="9">
        <v>198407</v>
      </c>
      <c r="T3362" s="9">
        <v>2000000</v>
      </c>
      <c r="U3362" s="9">
        <f>IMDB4[[#This Row],[Gross Revenue]]-IMDB4[[#This Row],[Budget]]</f>
        <v>-1801593</v>
      </c>
      <c r="V3362" s="9" t="str">
        <f>IF(IMDB4[[#This Row],[Profit]]&gt;0,"Hit","Flop")</f>
        <v>Flop</v>
      </c>
      <c r="W3362" s="9" t="str" cm="1">
        <f t="array" ref="W3362">_xlfn.IFS(IMDB4[[#This Row],[IMDb Score (1-10)]]&gt;=8,"Excellent",IMDB4[[#This Row],[IMDb Score (1-10)]]&gt;=7,"Good",IMDB4[[#This Row],[IMDb Score (1-10)]]&gt;=5,"Average",TRUE,"Poor")</f>
        <v>Average</v>
      </c>
      <c r="X3362" s="9" t="str">
        <f>IF(IMDB4[[#This Row],[Duration (min)]]&lt;90,"Short",IF(IMDB4[[#This Row],[Duration (min)]]&lt;=120,"Medium", "Long"))</f>
        <v>Medium</v>
      </c>
    </row>
    <row r="3363" spans="1:24" x14ac:dyDescent="0.25">
      <c r="A3363" s="1" t="s">
        <v>319</v>
      </c>
      <c r="B3363" s="2">
        <v>29770</v>
      </c>
      <c r="C3363" s="30">
        <f>YEAR(IMDB4[[#This Row],[Release Date]])</f>
        <v>1981</v>
      </c>
      <c r="D3363" s="30" t="str">
        <f>FLOOR(IMDB4[[#This Row],[Year]],10)&amp;"s"</f>
        <v>1980s</v>
      </c>
      <c r="E3363" s="1" t="s">
        <v>32</v>
      </c>
      <c r="F3363" s="1" t="s">
        <v>40</v>
      </c>
      <c r="G3363" s="1" t="s">
        <v>10</v>
      </c>
      <c r="H3363" s="1" t="s">
        <v>320</v>
      </c>
      <c r="I3363" s="1" t="s">
        <v>92</v>
      </c>
      <c r="J3363" s="1" t="s">
        <v>321</v>
      </c>
      <c r="K3363" s="1" t="s">
        <v>322</v>
      </c>
      <c r="L3363" s="30">
        <v>362</v>
      </c>
      <c r="M3363" s="30">
        <v>469</v>
      </c>
      <c r="N3363" s="30">
        <v>249</v>
      </c>
      <c r="O3363" s="30">
        <v>11000</v>
      </c>
      <c r="P3363" s="27">
        <v>8.4</v>
      </c>
      <c r="Q3363" s="30">
        <v>96</v>
      </c>
      <c r="R3363" s="30">
        <v>293</v>
      </c>
      <c r="S3363" s="9">
        <v>11433134</v>
      </c>
      <c r="T3363" s="9">
        <v>14000000</v>
      </c>
      <c r="U3363" s="9">
        <f>IMDB4[[#This Row],[Gross Revenue]]-IMDB4[[#This Row],[Budget]]</f>
        <v>-2566866</v>
      </c>
      <c r="V3363" s="9" t="str">
        <f>IF(IMDB4[[#This Row],[Profit]]&gt;0,"Hit","Flop")</f>
        <v>Flop</v>
      </c>
      <c r="W3363" s="9" t="str" cm="1">
        <f t="array" ref="W3363">_xlfn.IFS(IMDB4[[#This Row],[IMDb Score (1-10)]]&gt;=8,"Excellent",IMDB4[[#This Row],[IMDb Score (1-10)]]&gt;=7,"Good",IMDB4[[#This Row],[IMDb Score (1-10)]]&gt;=5,"Average",TRUE,"Poor")</f>
        <v>Excellent</v>
      </c>
      <c r="X3363" s="9" t="str">
        <f>IF(IMDB4[[#This Row],[Duration (min)]]&lt;90,"Short",IF(IMDB4[[#This Row],[Duration (min)]]&lt;=120,"Medium", "Long"))</f>
        <v>Long</v>
      </c>
    </row>
    <row r="3364" spans="1:24" x14ac:dyDescent="0.25">
      <c r="A3364" s="1" t="s">
        <v>3334</v>
      </c>
      <c r="B3364" s="2">
        <v>37952</v>
      </c>
      <c r="C3364" s="30">
        <f>YEAR(IMDB4[[#This Row],[Release Date]])</f>
        <v>2003</v>
      </c>
      <c r="D3364" s="30" t="str">
        <f>FLOOR(IMDB4[[#This Row],[Year]],10)&amp;"s"</f>
        <v>2000s</v>
      </c>
      <c r="E3364" s="1" t="s">
        <v>32</v>
      </c>
      <c r="F3364" s="1" t="s">
        <v>20</v>
      </c>
      <c r="G3364" s="1" t="s">
        <v>3</v>
      </c>
      <c r="H3364" s="1" t="s">
        <v>4</v>
      </c>
      <c r="I3364" s="21" t="s">
        <v>5</v>
      </c>
      <c r="J3364" s="1" t="s">
        <v>3335</v>
      </c>
      <c r="K3364" s="1" t="s">
        <v>3336</v>
      </c>
      <c r="L3364" s="30">
        <v>361</v>
      </c>
      <c r="M3364" s="30">
        <v>387</v>
      </c>
      <c r="N3364" s="30">
        <v>14</v>
      </c>
      <c r="O3364" s="30">
        <v>39</v>
      </c>
      <c r="P3364" s="27">
        <v>4.7</v>
      </c>
      <c r="Q3364" s="30">
        <v>8</v>
      </c>
      <c r="R3364" s="30">
        <v>96</v>
      </c>
      <c r="S3364" s="9">
        <v>11798</v>
      </c>
      <c r="T3364" s="9">
        <v>100000</v>
      </c>
      <c r="U3364" s="9">
        <f>IMDB4[[#This Row],[Gross Revenue]]-IMDB4[[#This Row],[Budget]]</f>
        <v>-88202</v>
      </c>
      <c r="V3364" s="9" t="str">
        <f>IF(IMDB4[[#This Row],[Profit]]&gt;0,"Hit","Flop")</f>
        <v>Flop</v>
      </c>
      <c r="W3364" s="9" t="str" cm="1">
        <f t="array" ref="W3364">_xlfn.IFS(IMDB4[[#This Row],[IMDb Score (1-10)]]&gt;=8,"Excellent",IMDB4[[#This Row],[IMDb Score (1-10)]]&gt;=7,"Good",IMDB4[[#This Row],[IMDb Score (1-10)]]&gt;=5,"Average",TRUE,"Poor")</f>
        <v>Poor</v>
      </c>
      <c r="X3364" s="9" t="str">
        <f>IF(IMDB4[[#This Row],[Duration (min)]]&lt;90,"Short",IF(IMDB4[[#This Row],[Duration (min)]]&lt;=120,"Medium", "Long"))</f>
        <v>Medium</v>
      </c>
    </row>
    <row r="3365" spans="1:24" x14ac:dyDescent="0.25">
      <c r="A3365" s="1" t="s">
        <v>1263</v>
      </c>
      <c r="B3365" s="2">
        <v>35033</v>
      </c>
      <c r="C3365" s="30">
        <f>YEAR(IMDB4[[#This Row],[Release Date]])</f>
        <v>1995</v>
      </c>
      <c r="D3365" s="30" t="str">
        <f>FLOOR(IMDB4[[#This Row],[Year]],10)&amp;"s"</f>
        <v>1990s</v>
      </c>
      <c r="E3365" s="1" t="s">
        <v>32</v>
      </c>
      <c r="F3365" s="1" t="s">
        <v>20</v>
      </c>
      <c r="G3365" s="1" t="s">
        <v>3</v>
      </c>
      <c r="H3365" s="1" t="s">
        <v>4</v>
      </c>
      <c r="I3365" s="1" t="s">
        <v>92</v>
      </c>
      <c r="J3365" s="1" t="s">
        <v>1264</v>
      </c>
      <c r="K3365" s="1" t="s">
        <v>1265</v>
      </c>
      <c r="L3365" s="30">
        <v>360</v>
      </c>
      <c r="M3365" s="30">
        <v>656</v>
      </c>
      <c r="N3365" s="30">
        <v>4</v>
      </c>
      <c r="O3365" s="30">
        <v>423</v>
      </c>
      <c r="P3365" s="27">
        <v>6.5</v>
      </c>
      <c r="Q3365" s="30">
        <v>23</v>
      </c>
      <c r="R3365" s="30">
        <v>94</v>
      </c>
      <c r="S3365" s="9">
        <v>1977544</v>
      </c>
      <c r="T3365" s="9">
        <v>250000</v>
      </c>
      <c r="U3365" s="9">
        <f>IMDB4[[#This Row],[Gross Revenue]]-IMDB4[[#This Row],[Budget]]</f>
        <v>1727544</v>
      </c>
      <c r="V3365" s="9" t="str">
        <f>IF(IMDB4[[#This Row],[Profit]]&gt;0,"Hit","Flop")</f>
        <v>Hit</v>
      </c>
      <c r="W3365" s="9" t="str" cm="1">
        <f t="array" ref="W3365">_xlfn.IFS(IMDB4[[#This Row],[IMDb Score (1-10)]]&gt;=8,"Excellent",IMDB4[[#This Row],[IMDb Score (1-10)]]&gt;=7,"Good",IMDB4[[#This Row],[IMDb Score (1-10)]]&gt;=5,"Average",TRUE,"Poor")</f>
        <v>Average</v>
      </c>
      <c r="X3365" s="9" t="str">
        <f>IF(IMDB4[[#This Row],[Duration (min)]]&lt;90,"Short",IF(IMDB4[[#This Row],[Duration (min)]]&lt;=120,"Medium", "Long"))</f>
        <v>Medium</v>
      </c>
    </row>
    <row r="3366" spans="1:24" x14ac:dyDescent="0.25">
      <c r="A3366" s="1" t="s">
        <v>428</v>
      </c>
      <c r="B3366" s="2">
        <v>31040</v>
      </c>
      <c r="C3366" s="30">
        <f>YEAR(IMDB4[[#This Row],[Release Date]])</f>
        <v>1984</v>
      </c>
      <c r="D3366" s="30" t="str">
        <f>FLOOR(IMDB4[[#This Row],[Year]],10)&amp;"s"</f>
        <v>1980s</v>
      </c>
      <c r="E3366" s="1" t="s">
        <v>32</v>
      </c>
      <c r="F3366" s="1" t="s">
        <v>40</v>
      </c>
      <c r="G3366" s="1" t="s">
        <v>3</v>
      </c>
      <c r="H3366" s="1" t="s">
        <v>83</v>
      </c>
      <c r="I3366" s="1" t="s">
        <v>84</v>
      </c>
      <c r="J3366" s="1" t="s">
        <v>429</v>
      </c>
      <c r="K3366" s="1" t="s">
        <v>86</v>
      </c>
      <c r="L3366" s="30">
        <v>358</v>
      </c>
      <c r="M3366" s="30">
        <v>1334</v>
      </c>
      <c r="N3366" s="30">
        <v>767</v>
      </c>
      <c r="O3366" s="30">
        <v>845</v>
      </c>
      <c r="P3366" s="27">
        <v>7.4</v>
      </c>
      <c r="Q3366" s="30">
        <v>52</v>
      </c>
      <c r="R3366" s="30">
        <v>164</v>
      </c>
      <c r="S3366" s="9">
        <v>26400000</v>
      </c>
      <c r="T3366" s="9">
        <v>16000000</v>
      </c>
      <c r="U3366" s="9">
        <f>IMDB4[[#This Row],[Gross Revenue]]-IMDB4[[#This Row],[Budget]]</f>
        <v>10400000</v>
      </c>
      <c r="V3366" s="9" t="str">
        <f>IF(IMDB4[[#This Row],[Profit]]&gt;0,"Hit","Flop")</f>
        <v>Hit</v>
      </c>
      <c r="W3366" s="9" t="str" cm="1">
        <f t="array" ref="W3366">_xlfn.IFS(IMDB4[[#This Row],[IMDb Score (1-10)]]&gt;=8,"Excellent",IMDB4[[#This Row],[IMDb Score (1-10)]]&gt;=7,"Good",IMDB4[[#This Row],[IMDb Score (1-10)]]&gt;=5,"Average",TRUE,"Poor")</f>
        <v>Good</v>
      </c>
      <c r="X3366" s="9" t="str">
        <f>IF(IMDB4[[#This Row],[Duration (min)]]&lt;90,"Short",IF(IMDB4[[#This Row],[Duration (min)]]&lt;=120,"Medium", "Long"))</f>
        <v>Long</v>
      </c>
    </row>
    <row r="3367" spans="1:24" x14ac:dyDescent="0.25">
      <c r="A3367" s="1" t="s">
        <v>6176</v>
      </c>
      <c r="B3367" s="2">
        <v>41132</v>
      </c>
      <c r="C3367" s="30">
        <f>YEAR(IMDB4[[#This Row],[Release Date]])</f>
        <v>2012</v>
      </c>
      <c r="D3367" s="30" t="str">
        <f>FLOOR(IMDB4[[#This Row],[Year]],10)&amp;"s"</f>
        <v>2010s</v>
      </c>
      <c r="E3367" s="1" t="s">
        <v>32</v>
      </c>
      <c r="F3367" s="1" t="s">
        <v>20</v>
      </c>
      <c r="G3367" s="1" t="s">
        <v>3</v>
      </c>
      <c r="H3367" s="1" t="s">
        <v>83</v>
      </c>
      <c r="I3367" s="1" t="s">
        <v>132</v>
      </c>
      <c r="J3367" s="1" t="s">
        <v>6177</v>
      </c>
      <c r="K3367" s="1" t="s">
        <v>6178</v>
      </c>
      <c r="L3367" s="30">
        <v>358</v>
      </c>
      <c r="M3367" s="30">
        <v>1114</v>
      </c>
      <c r="N3367" s="30">
        <v>0</v>
      </c>
      <c r="O3367" s="30">
        <v>13000</v>
      </c>
      <c r="P3367" s="27">
        <v>6.8</v>
      </c>
      <c r="Q3367" s="30">
        <v>175</v>
      </c>
      <c r="R3367" s="30">
        <v>98</v>
      </c>
      <c r="S3367" s="9">
        <v>18381787</v>
      </c>
      <c r="T3367" s="9">
        <v>11000000</v>
      </c>
      <c r="U3367" s="9">
        <f>IMDB4[[#This Row],[Gross Revenue]]-IMDB4[[#This Row],[Budget]]</f>
        <v>7381787</v>
      </c>
      <c r="V3367" s="9" t="str">
        <f>IF(IMDB4[[#This Row],[Profit]]&gt;0,"Hit","Flop")</f>
        <v>Hit</v>
      </c>
      <c r="W3367" s="9" t="str" cm="1">
        <f t="array" ref="W3367">_xlfn.IFS(IMDB4[[#This Row],[IMDb Score (1-10)]]&gt;=8,"Excellent",IMDB4[[#This Row],[IMDb Score (1-10)]]&gt;=7,"Good",IMDB4[[#This Row],[IMDb Score (1-10)]]&gt;=5,"Average",TRUE,"Poor")</f>
        <v>Average</v>
      </c>
      <c r="X3367" s="9" t="str">
        <f>IF(IMDB4[[#This Row],[Duration (min)]]&lt;90,"Short",IF(IMDB4[[#This Row],[Duration (min)]]&lt;=120,"Medium", "Long"))</f>
        <v>Medium</v>
      </c>
    </row>
    <row r="3368" spans="1:24" x14ac:dyDescent="0.25">
      <c r="A3368" s="1" t="s">
        <v>3806</v>
      </c>
      <c r="B3368" s="2">
        <v>38288</v>
      </c>
      <c r="C3368" s="30">
        <f>YEAR(IMDB4[[#This Row],[Release Date]])</f>
        <v>2004</v>
      </c>
      <c r="D3368" s="30" t="str">
        <f>FLOOR(IMDB4[[#This Row],[Year]],10)&amp;"s"</f>
        <v>2000s</v>
      </c>
      <c r="E3368" s="1" t="s">
        <v>32</v>
      </c>
      <c r="F3368" s="1" t="s">
        <v>20</v>
      </c>
      <c r="G3368" s="1" t="s">
        <v>3</v>
      </c>
      <c r="H3368" s="1" t="s">
        <v>4</v>
      </c>
      <c r="I3368" s="1" t="s">
        <v>92</v>
      </c>
      <c r="J3368" s="1" t="s">
        <v>3807</v>
      </c>
      <c r="K3368" s="1" t="s">
        <v>2849</v>
      </c>
      <c r="L3368" s="30">
        <v>355</v>
      </c>
      <c r="M3368" s="30">
        <v>911</v>
      </c>
      <c r="N3368" s="30">
        <v>42</v>
      </c>
      <c r="O3368" s="30">
        <v>0</v>
      </c>
      <c r="P3368" s="27">
        <v>6.8</v>
      </c>
      <c r="Q3368" s="30">
        <v>126</v>
      </c>
      <c r="R3368" s="30">
        <v>110</v>
      </c>
      <c r="S3368" s="9">
        <v>14589444</v>
      </c>
      <c r="T3368" s="9">
        <v>25000000</v>
      </c>
      <c r="U3368" s="9">
        <f>IMDB4[[#This Row],[Gross Revenue]]-IMDB4[[#This Row],[Budget]]</f>
        <v>-10410556</v>
      </c>
      <c r="V3368" s="9" t="str">
        <f>IF(IMDB4[[#This Row],[Profit]]&gt;0,"Hit","Flop")</f>
        <v>Flop</v>
      </c>
      <c r="W3368" s="9" t="str" cm="1">
        <f t="array" ref="W3368">_xlfn.IFS(IMDB4[[#This Row],[IMDb Score (1-10)]]&gt;=8,"Excellent",IMDB4[[#This Row],[IMDb Score (1-10)]]&gt;=7,"Good",IMDB4[[#This Row],[IMDb Score (1-10)]]&gt;=5,"Average",TRUE,"Poor")</f>
        <v>Average</v>
      </c>
      <c r="X3368" s="9" t="str">
        <f>IF(IMDB4[[#This Row],[Duration (min)]]&lt;90,"Short",IF(IMDB4[[#This Row],[Duration (min)]]&lt;=120,"Medium", "Long"))</f>
        <v>Medium</v>
      </c>
    </row>
    <row r="3369" spans="1:24" x14ac:dyDescent="0.25">
      <c r="A3369" s="1" t="s">
        <v>693</v>
      </c>
      <c r="B3369" s="2">
        <v>32425</v>
      </c>
      <c r="C3369" s="30">
        <f>YEAR(IMDB4[[#This Row],[Release Date]])</f>
        <v>1988</v>
      </c>
      <c r="D3369" s="30" t="str">
        <f>FLOOR(IMDB4[[#This Row],[Year]],10)&amp;"s"</f>
        <v>1980s</v>
      </c>
      <c r="E3369" s="1" t="s">
        <v>32</v>
      </c>
      <c r="F3369" s="1" t="s">
        <v>91</v>
      </c>
      <c r="G3369" s="1" t="s">
        <v>3</v>
      </c>
      <c r="H3369" s="1" t="s">
        <v>4</v>
      </c>
      <c r="I3369" s="1" t="s">
        <v>92</v>
      </c>
      <c r="J3369" s="1" t="s">
        <v>694</v>
      </c>
      <c r="K3369" s="1" t="s">
        <v>264</v>
      </c>
      <c r="L3369" s="30">
        <v>355</v>
      </c>
      <c r="M3369" s="30">
        <v>837</v>
      </c>
      <c r="N3369" s="30">
        <v>0</v>
      </c>
      <c r="O3369" s="30">
        <v>27000</v>
      </c>
      <c r="P3369" s="27">
        <v>7.3</v>
      </c>
      <c r="Q3369" s="30">
        <v>172</v>
      </c>
      <c r="R3369" s="30">
        <v>93</v>
      </c>
      <c r="S3369" s="9">
        <v>13008928</v>
      </c>
      <c r="T3369" s="9">
        <v>4000000</v>
      </c>
      <c r="U3369" s="9">
        <f>IMDB4[[#This Row],[Gross Revenue]]-IMDB4[[#This Row],[Budget]]</f>
        <v>9008928</v>
      </c>
      <c r="V3369" s="9" t="str">
        <f>IF(IMDB4[[#This Row],[Profit]]&gt;0,"Hit","Flop")</f>
        <v>Hit</v>
      </c>
      <c r="W3369" s="9" t="str" cm="1">
        <f t="array" ref="W3369">_xlfn.IFS(IMDB4[[#This Row],[IMDb Score (1-10)]]&gt;=8,"Excellent",IMDB4[[#This Row],[IMDb Score (1-10)]]&gt;=7,"Good",IMDB4[[#This Row],[IMDb Score (1-10)]]&gt;=5,"Average",TRUE,"Poor")</f>
        <v>Good</v>
      </c>
      <c r="X3369" s="9" t="str">
        <f>IF(IMDB4[[#This Row],[Duration (min)]]&lt;90,"Short",IF(IMDB4[[#This Row],[Duration (min)]]&lt;=120,"Medium", "Long"))</f>
        <v>Medium</v>
      </c>
    </row>
    <row r="3370" spans="1:24" x14ac:dyDescent="0.25">
      <c r="A3370" s="1" t="s">
        <v>139</v>
      </c>
      <c r="B3370" s="2">
        <v>23941</v>
      </c>
      <c r="C3370" s="30">
        <f>YEAR(IMDB4[[#This Row],[Release Date]])</f>
        <v>1965</v>
      </c>
      <c r="D3370" s="30" t="str">
        <f>FLOOR(IMDB4[[#This Row],[Year]],10)&amp;"s"</f>
        <v>1960s</v>
      </c>
      <c r="E3370" s="1" t="s">
        <v>32</v>
      </c>
      <c r="F3370" s="1" t="s">
        <v>61</v>
      </c>
      <c r="G3370" s="1" t="s">
        <v>3</v>
      </c>
      <c r="H3370" s="1" t="s">
        <v>4</v>
      </c>
      <c r="I3370" s="1" t="s">
        <v>28</v>
      </c>
      <c r="J3370" s="1" t="s">
        <v>140</v>
      </c>
      <c r="K3370" s="1" t="s">
        <v>141</v>
      </c>
      <c r="L3370" s="30">
        <v>354</v>
      </c>
      <c r="M3370" s="30">
        <v>1495</v>
      </c>
      <c r="N3370" s="30">
        <v>338</v>
      </c>
      <c r="O3370" s="30">
        <v>15000</v>
      </c>
      <c r="P3370" s="27">
        <v>8</v>
      </c>
      <c r="Q3370" s="30">
        <v>119</v>
      </c>
      <c r="R3370" s="30">
        <v>174</v>
      </c>
      <c r="S3370" s="9">
        <v>163214286</v>
      </c>
      <c r="T3370" s="9">
        <v>8200000</v>
      </c>
      <c r="U3370" s="9">
        <f>IMDB4[[#This Row],[Gross Revenue]]-IMDB4[[#This Row],[Budget]]</f>
        <v>155014286</v>
      </c>
      <c r="V3370" s="9" t="str">
        <f>IF(IMDB4[[#This Row],[Profit]]&gt;0,"Hit","Flop")</f>
        <v>Hit</v>
      </c>
      <c r="W3370" s="9" t="str" cm="1">
        <f t="array" ref="W3370">_xlfn.IFS(IMDB4[[#This Row],[IMDb Score (1-10)]]&gt;=8,"Excellent",IMDB4[[#This Row],[IMDb Score (1-10)]]&gt;=7,"Good",IMDB4[[#This Row],[IMDb Score (1-10)]]&gt;=5,"Average",TRUE,"Poor")</f>
        <v>Excellent</v>
      </c>
      <c r="X3370" s="9" t="str">
        <f>IF(IMDB4[[#This Row],[Duration (min)]]&lt;90,"Short",IF(IMDB4[[#This Row],[Duration (min)]]&lt;=120,"Medium", "Long"))</f>
        <v>Long</v>
      </c>
    </row>
    <row r="3371" spans="1:24" x14ac:dyDescent="0.25">
      <c r="A3371" s="1" t="s">
        <v>5086</v>
      </c>
      <c r="B3371" s="2">
        <v>39700</v>
      </c>
      <c r="C3371" s="30">
        <f>YEAR(IMDB4[[#This Row],[Release Date]])</f>
        <v>2008</v>
      </c>
      <c r="D3371" s="30" t="str">
        <f>FLOOR(IMDB4[[#This Row],[Year]],10)&amp;"s"</f>
        <v>2000s</v>
      </c>
      <c r="E3371" s="1" t="s">
        <v>32</v>
      </c>
      <c r="F3371" s="1" t="s">
        <v>40</v>
      </c>
      <c r="G3371" s="1" t="s">
        <v>3</v>
      </c>
      <c r="H3371" s="1" t="s">
        <v>4</v>
      </c>
      <c r="I3371" s="1" t="s">
        <v>28</v>
      </c>
      <c r="J3371" s="1" t="s">
        <v>5087</v>
      </c>
      <c r="K3371" s="1" t="s">
        <v>3074</v>
      </c>
      <c r="L3371" s="30">
        <v>354</v>
      </c>
      <c r="M3371" s="30">
        <v>568</v>
      </c>
      <c r="N3371" s="30">
        <v>12</v>
      </c>
      <c r="O3371" s="30">
        <v>175</v>
      </c>
      <c r="P3371" s="27">
        <v>5.7</v>
      </c>
      <c r="Q3371" s="30">
        <v>37</v>
      </c>
      <c r="R3371" s="30">
        <v>85</v>
      </c>
      <c r="S3371" s="9">
        <v>12701880</v>
      </c>
      <c r="T3371" s="9">
        <v>15000000</v>
      </c>
      <c r="U3371" s="9">
        <f>IMDB4[[#This Row],[Gross Revenue]]-IMDB4[[#This Row],[Budget]]</f>
        <v>-2298120</v>
      </c>
      <c r="V3371" s="9" t="str">
        <f>IF(IMDB4[[#This Row],[Profit]]&gt;0,"Hit","Flop")</f>
        <v>Flop</v>
      </c>
      <c r="W3371" s="9" t="str" cm="1">
        <f t="array" ref="W3371">_xlfn.IFS(IMDB4[[#This Row],[IMDb Score (1-10)]]&gt;=8,"Excellent",IMDB4[[#This Row],[IMDb Score (1-10)]]&gt;=7,"Good",IMDB4[[#This Row],[IMDb Score (1-10)]]&gt;=5,"Average",TRUE,"Poor")</f>
        <v>Average</v>
      </c>
      <c r="X3371" s="9" t="str">
        <f>IF(IMDB4[[#This Row],[Duration (min)]]&lt;90,"Short",IF(IMDB4[[#This Row],[Duration (min)]]&lt;=120,"Medium", "Long"))</f>
        <v>Short</v>
      </c>
    </row>
    <row r="3372" spans="1:24" x14ac:dyDescent="0.25">
      <c r="A3372" s="1" t="s">
        <v>862</v>
      </c>
      <c r="B3372" s="2">
        <v>33352</v>
      </c>
      <c r="C3372" s="30">
        <f>YEAR(IMDB4[[#This Row],[Release Date]])</f>
        <v>1991</v>
      </c>
      <c r="D3372" s="30" t="str">
        <f>FLOOR(IMDB4[[#This Row],[Year]],10)&amp;"s"</f>
        <v>1990s</v>
      </c>
      <c r="E3372" s="1" t="s">
        <v>32</v>
      </c>
      <c r="F3372" s="1" t="s">
        <v>2</v>
      </c>
      <c r="G3372" s="1" t="s">
        <v>3</v>
      </c>
      <c r="H3372" s="1" t="s">
        <v>4</v>
      </c>
      <c r="I3372" s="1" t="s">
        <v>92</v>
      </c>
      <c r="J3372" s="1" t="s">
        <v>863</v>
      </c>
      <c r="K3372" s="1" t="s">
        <v>864</v>
      </c>
      <c r="L3372" s="30">
        <v>353</v>
      </c>
      <c r="M3372" s="30">
        <v>380</v>
      </c>
      <c r="N3372" s="30">
        <v>10</v>
      </c>
      <c r="O3372" s="30">
        <v>123</v>
      </c>
      <c r="P3372" s="27">
        <v>5.9</v>
      </c>
      <c r="Q3372" s="30">
        <v>8</v>
      </c>
      <c r="R3372" s="30">
        <v>91</v>
      </c>
      <c r="S3372" s="9">
        <v>2712293</v>
      </c>
      <c r="T3372" s="9">
        <v>450000</v>
      </c>
      <c r="U3372" s="9">
        <f>IMDB4[[#This Row],[Gross Revenue]]-IMDB4[[#This Row],[Budget]]</f>
        <v>2262293</v>
      </c>
      <c r="V3372" s="9" t="str">
        <f>IF(IMDB4[[#This Row],[Profit]]&gt;0,"Hit","Flop")</f>
        <v>Hit</v>
      </c>
      <c r="W3372" s="9" t="str" cm="1">
        <f t="array" ref="W3372">_xlfn.IFS(IMDB4[[#This Row],[IMDb Score (1-10)]]&gt;=8,"Excellent",IMDB4[[#This Row],[IMDb Score (1-10)]]&gt;=7,"Good",IMDB4[[#This Row],[IMDb Score (1-10)]]&gt;=5,"Average",TRUE,"Poor")</f>
        <v>Average</v>
      </c>
      <c r="X3372" s="9" t="str">
        <f>IF(IMDB4[[#This Row],[Duration (min)]]&lt;90,"Short",IF(IMDB4[[#This Row],[Duration (min)]]&lt;=120,"Medium", "Long"))</f>
        <v>Medium</v>
      </c>
    </row>
    <row r="3373" spans="1:24" x14ac:dyDescent="0.25">
      <c r="A3373" s="1" t="s">
        <v>2355</v>
      </c>
      <c r="B3373" s="2">
        <v>36842</v>
      </c>
      <c r="C3373" s="30">
        <f>YEAR(IMDB4[[#This Row],[Release Date]])</f>
        <v>2000</v>
      </c>
      <c r="D3373" s="30" t="str">
        <f>FLOOR(IMDB4[[#This Row],[Year]],10)&amp;"s"</f>
        <v>2000s</v>
      </c>
      <c r="E3373" s="1" t="s">
        <v>1</v>
      </c>
      <c r="F3373" s="1" t="s">
        <v>9</v>
      </c>
      <c r="G3373" s="1" t="s">
        <v>2356</v>
      </c>
      <c r="H3373" s="1" t="s">
        <v>2357</v>
      </c>
      <c r="I3373" s="21" t="s">
        <v>5</v>
      </c>
      <c r="J3373" s="1" t="s">
        <v>2358</v>
      </c>
      <c r="K3373" s="1" t="s">
        <v>2359</v>
      </c>
      <c r="L3373" s="30">
        <v>353</v>
      </c>
      <c r="M3373" s="30">
        <v>773</v>
      </c>
      <c r="N3373" s="30">
        <v>10</v>
      </c>
      <c r="O3373" s="30">
        <v>92</v>
      </c>
      <c r="P3373" s="27">
        <v>6.2</v>
      </c>
      <c r="Q3373" s="30">
        <v>1</v>
      </c>
      <c r="R3373" s="30">
        <v>167</v>
      </c>
      <c r="S3373" s="9">
        <v>610991</v>
      </c>
      <c r="T3373" s="9">
        <v>1000000</v>
      </c>
      <c r="U3373" s="9">
        <f>IMDB4[[#This Row],[Gross Revenue]]-IMDB4[[#This Row],[Budget]]</f>
        <v>-389009</v>
      </c>
      <c r="V3373" s="9" t="str">
        <f>IF(IMDB4[[#This Row],[Profit]]&gt;0,"Hit","Flop")</f>
        <v>Flop</v>
      </c>
      <c r="W3373" s="9" t="str" cm="1">
        <f t="array" ref="W3373">_xlfn.IFS(IMDB4[[#This Row],[IMDb Score (1-10)]]&gt;=8,"Excellent",IMDB4[[#This Row],[IMDb Score (1-10)]]&gt;=7,"Good",IMDB4[[#This Row],[IMDb Score (1-10)]]&gt;=5,"Average",TRUE,"Poor")</f>
        <v>Average</v>
      </c>
      <c r="X3373" s="9" t="str">
        <f>IF(IMDB4[[#This Row],[Duration (min)]]&lt;90,"Short",IF(IMDB4[[#This Row],[Duration (min)]]&lt;=120,"Medium", "Long"))</f>
        <v>Long</v>
      </c>
    </row>
    <row r="3374" spans="1:24" x14ac:dyDescent="0.25">
      <c r="A3374" s="1" t="s">
        <v>5628</v>
      </c>
      <c r="B3374" s="2">
        <v>40402</v>
      </c>
      <c r="C3374" s="30">
        <f>YEAR(IMDB4[[#This Row],[Release Date]])</f>
        <v>2010</v>
      </c>
      <c r="D3374" s="30" t="str">
        <f>FLOOR(IMDB4[[#This Row],[Year]],10)&amp;"s"</f>
        <v>2010s</v>
      </c>
      <c r="E3374" s="1" t="s">
        <v>32</v>
      </c>
      <c r="F3374" s="1" t="s">
        <v>20</v>
      </c>
      <c r="G3374" s="1" t="s">
        <v>3</v>
      </c>
      <c r="H3374" s="1" t="s">
        <v>161</v>
      </c>
      <c r="I3374" s="1" t="s">
        <v>92</v>
      </c>
      <c r="J3374" s="1" t="s">
        <v>5629</v>
      </c>
      <c r="K3374" s="1" t="s">
        <v>5630</v>
      </c>
      <c r="L3374" s="30">
        <v>353</v>
      </c>
      <c r="M3374" s="30">
        <v>1498</v>
      </c>
      <c r="N3374" s="30">
        <v>248</v>
      </c>
      <c r="O3374" s="30">
        <v>46000</v>
      </c>
      <c r="P3374" s="27">
        <v>5.8</v>
      </c>
      <c r="Q3374" s="30">
        <v>230</v>
      </c>
      <c r="R3374" s="30">
        <v>82</v>
      </c>
      <c r="S3374" s="9">
        <v>98017</v>
      </c>
      <c r="T3374" s="9">
        <v>500000</v>
      </c>
      <c r="U3374" s="9">
        <f>IMDB4[[#This Row],[Gross Revenue]]-IMDB4[[#This Row],[Budget]]</f>
        <v>-401983</v>
      </c>
      <c r="V3374" s="9" t="str">
        <f>IF(IMDB4[[#This Row],[Profit]]&gt;0,"Hit","Flop")</f>
        <v>Flop</v>
      </c>
      <c r="W3374" s="9" t="str" cm="1">
        <f t="array" ref="W3374">_xlfn.IFS(IMDB4[[#This Row],[IMDb Score (1-10)]]&gt;=8,"Excellent",IMDB4[[#This Row],[IMDb Score (1-10)]]&gt;=7,"Good",IMDB4[[#This Row],[IMDb Score (1-10)]]&gt;=5,"Average",TRUE,"Poor")</f>
        <v>Average</v>
      </c>
      <c r="X3374" s="9" t="str">
        <f>IF(IMDB4[[#This Row],[Duration (min)]]&lt;90,"Short",IF(IMDB4[[#This Row],[Duration (min)]]&lt;=120,"Medium", "Long"))</f>
        <v>Short</v>
      </c>
    </row>
    <row r="3375" spans="1:24" x14ac:dyDescent="0.25">
      <c r="A3375" s="1" t="s">
        <v>2957</v>
      </c>
      <c r="B3375" s="2">
        <v>37520</v>
      </c>
      <c r="C3375" s="30">
        <f>YEAR(IMDB4[[#This Row],[Release Date]])</f>
        <v>2002</v>
      </c>
      <c r="D3375" s="30" t="str">
        <f>FLOOR(IMDB4[[#This Row],[Year]],10)&amp;"s"</f>
        <v>2000s</v>
      </c>
      <c r="E3375" s="1" t="s">
        <v>32</v>
      </c>
      <c r="F3375" s="1" t="s">
        <v>77</v>
      </c>
      <c r="G3375" s="1" t="s">
        <v>3</v>
      </c>
      <c r="H3375" s="1" t="s">
        <v>4</v>
      </c>
      <c r="I3375" s="1" t="s">
        <v>92</v>
      </c>
      <c r="J3375" s="1" t="s">
        <v>2958</v>
      </c>
      <c r="K3375" s="1" t="s">
        <v>2959</v>
      </c>
      <c r="L3375" s="30">
        <v>349</v>
      </c>
      <c r="M3375" s="30">
        <v>1846</v>
      </c>
      <c r="N3375" s="30">
        <v>8</v>
      </c>
      <c r="O3375" s="30">
        <v>391</v>
      </c>
      <c r="P3375" s="27">
        <v>3.6</v>
      </c>
      <c r="Q3375" s="30">
        <v>92</v>
      </c>
      <c r="R3375" s="30">
        <v>91</v>
      </c>
      <c r="S3375" s="9">
        <v>14294842</v>
      </c>
      <c r="T3375" s="9">
        <v>70000000</v>
      </c>
      <c r="U3375" s="9">
        <f>IMDB4[[#This Row],[Gross Revenue]]-IMDB4[[#This Row],[Budget]]</f>
        <v>-55705158</v>
      </c>
      <c r="V3375" s="9" t="str">
        <f>IF(IMDB4[[#This Row],[Profit]]&gt;0,"Hit","Flop")</f>
        <v>Flop</v>
      </c>
      <c r="W3375" s="9" t="str" cm="1">
        <f t="array" ref="W3375">_xlfn.IFS(IMDB4[[#This Row],[IMDb Score (1-10)]]&gt;=8,"Excellent",IMDB4[[#This Row],[IMDb Score (1-10)]]&gt;=7,"Good",IMDB4[[#This Row],[IMDb Score (1-10)]]&gt;=5,"Average",TRUE,"Poor")</f>
        <v>Poor</v>
      </c>
      <c r="X3375" s="9" t="str">
        <f>IF(IMDB4[[#This Row],[Duration (min)]]&lt;90,"Short",IF(IMDB4[[#This Row],[Duration (min)]]&lt;=120,"Medium", "Long"))</f>
        <v>Medium</v>
      </c>
    </row>
    <row r="3376" spans="1:24" x14ac:dyDescent="0.25">
      <c r="A3376" s="1" t="s">
        <v>2071</v>
      </c>
      <c r="B3376" s="2">
        <v>36320</v>
      </c>
      <c r="C3376" s="30">
        <f>YEAR(IMDB4[[#This Row],[Release Date]])</f>
        <v>1999</v>
      </c>
      <c r="D3376" s="30" t="str">
        <f>FLOOR(IMDB4[[#This Row],[Year]],10)&amp;"s"</f>
        <v>1990s</v>
      </c>
      <c r="E3376" s="1" t="s">
        <v>32</v>
      </c>
      <c r="F3376" s="1" t="s">
        <v>20</v>
      </c>
      <c r="G3376" s="1" t="s">
        <v>3</v>
      </c>
      <c r="H3376" s="1" t="s">
        <v>4</v>
      </c>
      <c r="I3376" s="1" t="s">
        <v>132</v>
      </c>
      <c r="J3376" s="1" t="s">
        <v>2072</v>
      </c>
      <c r="K3376" s="1" t="s">
        <v>2073</v>
      </c>
      <c r="L3376" s="30">
        <v>349</v>
      </c>
      <c r="M3376" s="30">
        <v>2095</v>
      </c>
      <c r="N3376" s="30">
        <v>3</v>
      </c>
      <c r="O3376" s="30">
        <v>374</v>
      </c>
      <c r="P3376" s="27">
        <v>6.3</v>
      </c>
      <c r="Q3376" s="30">
        <v>77</v>
      </c>
      <c r="R3376" s="30">
        <v>98</v>
      </c>
      <c r="S3376" s="9">
        <v>1943649</v>
      </c>
      <c r="T3376" s="9">
        <v>1700000</v>
      </c>
      <c r="U3376" s="9">
        <f>IMDB4[[#This Row],[Gross Revenue]]-IMDB4[[#This Row],[Budget]]</f>
        <v>243649</v>
      </c>
      <c r="V3376" s="9" t="str">
        <f>IF(IMDB4[[#This Row],[Profit]]&gt;0,"Hit","Flop")</f>
        <v>Hit</v>
      </c>
      <c r="W3376" s="9" t="str" cm="1">
        <f t="array" ref="W3376">_xlfn.IFS(IMDB4[[#This Row],[IMDb Score (1-10)]]&gt;=8,"Excellent",IMDB4[[#This Row],[IMDb Score (1-10)]]&gt;=7,"Good",IMDB4[[#This Row],[IMDb Score (1-10)]]&gt;=5,"Average",TRUE,"Poor")</f>
        <v>Average</v>
      </c>
      <c r="X3376" s="9" t="str">
        <f>IF(IMDB4[[#This Row],[Duration (min)]]&lt;90,"Short",IF(IMDB4[[#This Row],[Duration (min)]]&lt;=120,"Medium", "Long"))</f>
        <v>Medium</v>
      </c>
    </row>
    <row r="3377" spans="1:24" x14ac:dyDescent="0.25">
      <c r="A3377" s="1" t="s">
        <v>2164</v>
      </c>
      <c r="B3377" s="2">
        <v>36224</v>
      </c>
      <c r="C3377" s="30">
        <f>YEAR(IMDB4[[#This Row],[Release Date]])</f>
        <v>1999</v>
      </c>
      <c r="D3377" s="30" t="str">
        <f>FLOOR(IMDB4[[#This Row],[Year]],10)&amp;"s"</f>
        <v>1990s</v>
      </c>
      <c r="E3377" s="1" t="s">
        <v>32</v>
      </c>
      <c r="F3377" s="1" t="s">
        <v>91</v>
      </c>
      <c r="G3377" s="1" t="s">
        <v>3</v>
      </c>
      <c r="H3377" s="1" t="s">
        <v>4</v>
      </c>
      <c r="I3377" s="1" t="s">
        <v>92</v>
      </c>
      <c r="J3377" s="1" t="s">
        <v>957</v>
      </c>
      <c r="K3377" s="1" t="s">
        <v>2165</v>
      </c>
      <c r="L3377" s="30">
        <v>347</v>
      </c>
      <c r="M3377" s="30">
        <v>1254</v>
      </c>
      <c r="N3377" s="30">
        <v>192</v>
      </c>
      <c r="O3377" s="30">
        <v>0</v>
      </c>
      <c r="P3377" s="27">
        <v>7</v>
      </c>
      <c r="Q3377" s="30">
        <v>164</v>
      </c>
      <c r="R3377" s="30">
        <v>99</v>
      </c>
      <c r="S3377" s="9">
        <v>21133087</v>
      </c>
      <c r="T3377" s="9">
        <v>12000000</v>
      </c>
      <c r="U3377" s="9">
        <f>IMDB4[[#This Row],[Gross Revenue]]-IMDB4[[#This Row],[Budget]]</f>
        <v>9133087</v>
      </c>
      <c r="V3377" s="9" t="str">
        <f>IF(IMDB4[[#This Row],[Profit]]&gt;0,"Hit","Flop")</f>
        <v>Hit</v>
      </c>
      <c r="W3377" s="9" t="str" cm="1">
        <f t="array" ref="W3377">_xlfn.IFS(IMDB4[[#This Row],[IMDb Score (1-10)]]&gt;=8,"Excellent",IMDB4[[#This Row],[IMDb Score (1-10)]]&gt;=7,"Good",IMDB4[[#This Row],[IMDb Score (1-10)]]&gt;=5,"Average",TRUE,"Poor")</f>
        <v>Good</v>
      </c>
      <c r="X3377" s="9" t="str">
        <f>IF(IMDB4[[#This Row],[Duration (min)]]&lt;90,"Short",IF(IMDB4[[#This Row],[Duration (min)]]&lt;=120,"Medium", "Long"))</f>
        <v>Medium</v>
      </c>
    </row>
    <row r="3378" spans="1:24" x14ac:dyDescent="0.25">
      <c r="A3378" s="1" t="s">
        <v>4906</v>
      </c>
      <c r="B3378" s="2">
        <v>39539</v>
      </c>
      <c r="C3378" s="30">
        <f>YEAR(IMDB4[[#This Row],[Release Date]])</f>
        <v>2008</v>
      </c>
      <c r="D3378" s="30" t="str">
        <f>FLOOR(IMDB4[[#This Row],[Year]],10)&amp;"s"</f>
        <v>2000s</v>
      </c>
      <c r="E3378" s="1" t="s">
        <v>32</v>
      </c>
      <c r="F3378" s="1" t="s">
        <v>20</v>
      </c>
      <c r="G3378" s="1" t="s">
        <v>3</v>
      </c>
      <c r="H3378" s="1" t="s">
        <v>4</v>
      </c>
      <c r="I3378" s="1" t="s">
        <v>132</v>
      </c>
      <c r="J3378" s="1" t="s">
        <v>4907</v>
      </c>
      <c r="K3378" s="1" t="s">
        <v>2165</v>
      </c>
      <c r="L3378" s="30">
        <v>346</v>
      </c>
      <c r="M3378" s="30">
        <v>500</v>
      </c>
      <c r="N3378" s="30">
        <v>192</v>
      </c>
      <c r="O3378" s="30">
        <v>0</v>
      </c>
      <c r="P3378" s="27">
        <v>6.7</v>
      </c>
      <c r="Q3378" s="30">
        <v>210</v>
      </c>
      <c r="R3378" s="30">
        <v>102</v>
      </c>
      <c r="S3378" s="9">
        <v>13214030</v>
      </c>
      <c r="T3378" s="9">
        <v>20000000</v>
      </c>
      <c r="U3378" s="9">
        <f>IMDB4[[#This Row],[Gross Revenue]]-IMDB4[[#This Row],[Budget]]</f>
        <v>-6785970</v>
      </c>
      <c r="V3378" s="9" t="str">
        <f>IF(IMDB4[[#This Row],[Profit]]&gt;0,"Hit","Flop")</f>
        <v>Flop</v>
      </c>
      <c r="W3378" s="9" t="str" cm="1">
        <f t="array" ref="W3378">_xlfn.IFS(IMDB4[[#This Row],[IMDb Score (1-10)]]&gt;=8,"Excellent",IMDB4[[#This Row],[IMDb Score (1-10)]]&gt;=7,"Good",IMDB4[[#This Row],[IMDb Score (1-10)]]&gt;=5,"Average",TRUE,"Poor")</f>
        <v>Average</v>
      </c>
      <c r="X3378" s="9" t="str">
        <f>IF(IMDB4[[#This Row],[Duration (min)]]&lt;90,"Short",IF(IMDB4[[#This Row],[Duration (min)]]&lt;=120,"Medium", "Long"))</f>
        <v>Medium</v>
      </c>
    </row>
    <row r="3379" spans="1:24" x14ac:dyDescent="0.25">
      <c r="A3379" s="1" t="s">
        <v>956</v>
      </c>
      <c r="B3379" s="2">
        <v>34162</v>
      </c>
      <c r="C3379" s="30">
        <f>YEAR(IMDB4[[#This Row],[Release Date]])</f>
        <v>1993</v>
      </c>
      <c r="D3379" s="30" t="str">
        <f>FLOOR(IMDB4[[#This Row],[Year]],10)&amp;"s"</f>
        <v>1990s</v>
      </c>
      <c r="E3379" s="1" t="s">
        <v>32</v>
      </c>
      <c r="F3379" s="1" t="s">
        <v>40</v>
      </c>
      <c r="G3379" s="1" t="s">
        <v>3</v>
      </c>
      <c r="H3379" s="1" t="s">
        <v>4</v>
      </c>
      <c r="I3379" s="1" t="s">
        <v>92</v>
      </c>
      <c r="J3379" s="1" t="s">
        <v>957</v>
      </c>
      <c r="K3379" s="1" t="s">
        <v>769</v>
      </c>
      <c r="L3379" s="30">
        <v>344</v>
      </c>
      <c r="M3379" s="30">
        <v>2054</v>
      </c>
      <c r="N3379" s="30">
        <v>155</v>
      </c>
      <c r="O3379" s="30">
        <v>0</v>
      </c>
      <c r="P3379" s="27">
        <v>7.1</v>
      </c>
      <c r="Q3379" s="30">
        <v>43</v>
      </c>
      <c r="R3379" s="30">
        <v>120</v>
      </c>
      <c r="S3379" s="9">
        <v>36733909</v>
      </c>
      <c r="T3379" s="9">
        <v>32000000</v>
      </c>
      <c r="U3379" s="9">
        <f>IMDB4[[#This Row],[Gross Revenue]]-IMDB4[[#This Row],[Budget]]</f>
        <v>4733909</v>
      </c>
      <c r="V3379" s="9" t="str">
        <f>IF(IMDB4[[#This Row],[Profit]]&gt;0,"Hit","Flop")</f>
        <v>Hit</v>
      </c>
      <c r="W3379" s="9" t="str" cm="1">
        <f t="array" ref="W3379">_xlfn.IFS(IMDB4[[#This Row],[IMDb Score (1-10)]]&gt;=8,"Excellent",IMDB4[[#This Row],[IMDb Score (1-10)]]&gt;=7,"Good",IMDB4[[#This Row],[IMDb Score (1-10)]]&gt;=5,"Average",TRUE,"Poor")</f>
        <v>Good</v>
      </c>
      <c r="X3379" s="9" t="str">
        <f>IF(IMDB4[[#This Row],[Duration (min)]]&lt;90,"Short",IF(IMDB4[[#This Row],[Duration (min)]]&lt;=120,"Medium", "Long"))</f>
        <v>Medium</v>
      </c>
    </row>
    <row r="3380" spans="1:24" x14ac:dyDescent="0.25">
      <c r="A3380" s="1" t="s">
        <v>4722</v>
      </c>
      <c r="B3380" s="2">
        <v>39377</v>
      </c>
      <c r="C3380" s="30">
        <f>YEAR(IMDB4[[#This Row],[Release Date]])</f>
        <v>2007</v>
      </c>
      <c r="D3380" s="30" t="str">
        <f>FLOOR(IMDB4[[#This Row],[Year]],10)&amp;"s"</f>
        <v>2000s</v>
      </c>
      <c r="E3380" s="1" t="s">
        <v>32</v>
      </c>
      <c r="F3380" s="1" t="s">
        <v>2</v>
      </c>
      <c r="G3380" s="1" t="s">
        <v>3</v>
      </c>
      <c r="H3380" s="1" t="s">
        <v>4</v>
      </c>
      <c r="I3380" s="1" t="s">
        <v>92</v>
      </c>
      <c r="J3380" s="1" t="s">
        <v>4723</v>
      </c>
      <c r="K3380" s="1" t="s">
        <v>296</v>
      </c>
      <c r="L3380" s="30">
        <v>343</v>
      </c>
      <c r="M3380" s="30">
        <v>408</v>
      </c>
      <c r="N3380" s="30">
        <v>0</v>
      </c>
      <c r="O3380" s="30">
        <v>559</v>
      </c>
      <c r="P3380" s="27">
        <v>6.2</v>
      </c>
      <c r="Q3380" s="30">
        <v>133</v>
      </c>
      <c r="R3380" s="30">
        <v>90</v>
      </c>
      <c r="S3380" s="9">
        <v>65087</v>
      </c>
      <c r="T3380" s="9">
        <v>5000000</v>
      </c>
      <c r="U3380" s="9">
        <f>IMDB4[[#This Row],[Gross Revenue]]-IMDB4[[#This Row],[Budget]]</f>
        <v>-4934913</v>
      </c>
      <c r="V3380" s="9" t="str">
        <f>IF(IMDB4[[#This Row],[Profit]]&gt;0,"Hit","Flop")</f>
        <v>Flop</v>
      </c>
      <c r="W3380" s="9" t="str" cm="1">
        <f t="array" ref="W3380">_xlfn.IFS(IMDB4[[#This Row],[IMDb Score (1-10)]]&gt;=8,"Excellent",IMDB4[[#This Row],[IMDb Score (1-10)]]&gt;=7,"Good",IMDB4[[#This Row],[IMDb Score (1-10)]]&gt;=5,"Average",TRUE,"Poor")</f>
        <v>Average</v>
      </c>
      <c r="X3380" s="9" t="str">
        <f>IF(IMDB4[[#This Row],[Duration (min)]]&lt;90,"Short",IF(IMDB4[[#This Row],[Duration (min)]]&lt;=120,"Medium", "Long"))</f>
        <v>Medium</v>
      </c>
    </row>
    <row r="3381" spans="1:24" x14ac:dyDescent="0.25">
      <c r="A3381" s="1" t="s">
        <v>6083</v>
      </c>
      <c r="B3381" s="2">
        <v>40951</v>
      </c>
      <c r="C3381" s="30">
        <f>YEAR(IMDB4[[#This Row],[Release Date]])</f>
        <v>2012</v>
      </c>
      <c r="D3381" s="30" t="str">
        <f>FLOOR(IMDB4[[#This Row],[Year]],10)&amp;"s"</f>
        <v>2010s</v>
      </c>
      <c r="E3381" s="1" t="s">
        <v>32</v>
      </c>
      <c r="F3381" s="1" t="s">
        <v>177</v>
      </c>
      <c r="G3381" s="1" t="s">
        <v>3</v>
      </c>
      <c r="H3381" s="1" t="s">
        <v>4</v>
      </c>
      <c r="I3381" s="21" t="s">
        <v>5</v>
      </c>
      <c r="J3381" s="1" t="s">
        <v>1674</v>
      </c>
      <c r="K3381" s="1" t="s">
        <v>6084</v>
      </c>
      <c r="L3381" s="30">
        <v>342</v>
      </c>
      <c r="M3381" s="30">
        <v>483</v>
      </c>
      <c r="N3381" s="30">
        <v>0</v>
      </c>
      <c r="O3381" s="30">
        <v>590</v>
      </c>
      <c r="P3381" s="27">
        <v>7.1</v>
      </c>
      <c r="Q3381" s="30">
        <v>39</v>
      </c>
      <c r="R3381" s="30">
        <v>88</v>
      </c>
      <c r="S3381" s="9">
        <v>151389</v>
      </c>
      <c r="T3381" s="9">
        <v>500000</v>
      </c>
      <c r="U3381" s="9">
        <f>IMDB4[[#This Row],[Gross Revenue]]-IMDB4[[#This Row],[Budget]]</f>
        <v>-348611</v>
      </c>
      <c r="V3381" s="9" t="str">
        <f>IF(IMDB4[[#This Row],[Profit]]&gt;0,"Hit","Flop")</f>
        <v>Flop</v>
      </c>
      <c r="W3381" s="9" t="str" cm="1">
        <f t="array" ref="W3381">_xlfn.IFS(IMDB4[[#This Row],[IMDb Score (1-10)]]&gt;=8,"Excellent",IMDB4[[#This Row],[IMDb Score (1-10)]]&gt;=7,"Good",IMDB4[[#This Row],[IMDb Score (1-10)]]&gt;=5,"Average",TRUE,"Poor")</f>
        <v>Good</v>
      </c>
      <c r="X3381" s="9" t="str">
        <f>IF(IMDB4[[#This Row],[Duration (min)]]&lt;90,"Short",IF(IMDB4[[#This Row],[Duration (min)]]&lt;=120,"Medium", "Long"))</f>
        <v>Short</v>
      </c>
    </row>
    <row r="3382" spans="1:24" x14ac:dyDescent="0.25">
      <c r="A3382" s="1" t="s">
        <v>1876</v>
      </c>
      <c r="B3382" s="2">
        <v>35907</v>
      </c>
      <c r="C3382" s="30">
        <f>YEAR(IMDB4[[#This Row],[Release Date]])</f>
        <v>1998</v>
      </c>
      <c r="D3382" s="30" t="str">
        <f>FLOOR(IMDB4[[#This Row],[Year]],10)&amp;"s"</f>
        <v>1990s</v>
      </c>
      <c r="E3382" s="1" t="s">
        <v>32</v>
      </c>
      <c r="F3382" s="1" t="s">
        <v>9</v>
      </c>
      <c r="G3382" s="1" t="s">
        <v>900</v>
      </c>
      <c r="H3382" s="1" t="s">
        <v>1877</v>
      </c>
      <c r="I3382" s="1" t="s">
        <v>132</v>
      </c>
      <c r="J3382" s="1" t="s">
        <v>1878</v>
      </c>
      <c r="K3382" s="1" t="s">
        <v>1879</v>
      </c>
      <c r="L3382" s="30">
        <v>341</v>
      </c>
      <c r="M3382" s="30">
        <v>371</v>
      </c>
      <c r="N3382" s="30">
        <v>98</v>
      </c>
      <c r="O3382" s="30">
        <v>539</v>
      </c>
      <c r="P3382" s="27">
        <v>7.2</v>
      </c>
      <c r="Q3382" s="30">
        <v>35</v>
      </c>
      <c r="R3382" s="30">
        <v>115</v>
      </c>
      <c r="S3382" s="9">
        <v>1687311</v>
      </c>
      <c r="T3382" s="9">
        <v>700000000</v>
      </c>
      <c r="U3382" s="9">
        <f>IMDB4[[#This Row],[Gross Revenue]]-IMDB4[[#This Row],[Budget]]</f>
        <v>-698312689</v>
      </c>
      <c r="V3382" s="9" t="str">
        <f>IF(IMDB4[[#This Row],[Profit]]&gt;0,"Hit","Flop")</f>
        <v>Flop</v>
      </c>
      <c r="W3382" s="9" t="str" cm="1">
        <f t="array" ref="W3382">_xlfn.IFS(IMDB4[[#This Row],[IMDb Score (1-10)]]&gt;=8,"Excellent",IMDB4[[#This Row],[IMDb Score (1-10)]]&gt;=7,"Good",IMDB4[[#This Row],[IMDb Score (1-10)]]&gt;=5,"Average",TRUE,"Poor")</f>
        <v>Good</v>
      </c>
      <c r="X3382" s="9" t="str">
        <f>IF(IMDB4[[#This Row],[Duration (min)]]&lt;90,"Short",IF(IMDB4[[#This Row],[Duration (min)]]&lt;=120,"Medium", "Long"))</f>
        <v>Medium</v>
      </c>
    </row>
    <row r="3383" spans="1:24" x14ac:dyDescent="0.25">
      <c r="A3383" s="1" t="s">
        <v>3810</v>
      </c>
      <c r="B3383" s="2">
        <v>38331</v>
      </c>
      <c r="C3383" s="30">
        <f>YEAR(IMDB4[[#This Row],[Release Date]])</f>
        <v>2004</v>
      </c>
      <c r="D3383" s="30" t="str">
        <f>FLOOR(IMDB4[[#This Row],[Year]],10)&amp;"s"</f>
        <v>2000s</v>
      </c>
      <c r="E3383" s="1" t="s">
        <v>32</v>
      </c>
      <c r="F3383" s="1" t="s">
        <v>9</v>
      </c>
      <c r="G3383" s="1" t="s">
        <v>900</v>
      </c>
      <c r="H3383" s="1" t="s">
        <v>2427</v>
      </c>
      <c r="I3383" s="1" t="s">
        <v>92</v>
      </c>
      <c r="J3383" s="1" t="s">
        <v>1878</v>
      </c>
      <c r="K3383" s="1" t="s">
        <v>3811</v>
      </c>
      <c r="L3383" s="30">
        <v>341</v>
      </c>
      <c r="M3383" s="30">
        <v>358</v>
      </c>
      <c r="N3383" s="30">
        <v>33</v>
      </c>
      <c r="O3383" s="30">
        <v>57</v>
      </c>
      <c r="P3383" s="27">
        <v>6.7</v>
      </c>
      <c r="Q3383" s="30">
        <v>78</v>
      </c>
      <c r="R3383" s="30">
        <v>106</v>
      </c>
      <c r="S3383" s="9">
        <v>304124</v>
      </c>
      <c r="T3383" s="9">
        <v>1400000</v>
      </c>
      <c r="U3383" s="9">
        <f>IMDB4[[#This Row],[Gross Revenue]]-IMDB4[[#This Row],[Budget]]</f>
        <v>-1095876</v>
      </c>
      <c r="V3383" s="9" t="str">
        <f>IF(IMDB4[[#This Row],[Profit]]&gt;0,"Hit","Flop")</f>
        <v>Flop</v>
      </c>
      <c r="W3383" s="9" t="str" cm="1">
        <f t="array" ref="W3383">_xlfn.IFS(IMDB4[[#This Row],[IMDb Score (1-10)]]&gt;=8,"Excellent",IMDB4[[#This Row],[IMDb Score (1-10)]]&gt;=7,"Good",IMDB4[[#This Row],[IMDb Score (1-10)]]&gt;=5,"Average",TRUE,"Poor")</f>
        <v>Average</v>
      </c>
      <c r="X3383" s="9" t="str">
        <f>IF(IMDB4[[#This Row],[Duration (min)]]&lt;90,"Short",IF(IMDB4[[#This Row],[Duration (min)]]&lt;=120,"Medium", "Long"))</f>
        <v>Medium</v>
      </c>
    </row>
    <row r="3384" spans="1:24" x14ac:dyDescent="0.25">
      <c r="A3384" s="1" t="s">
        <v>2056</v>
      </c>
      <c r="B3384" s="2">
        <v>36434</v>
      </c>
      <c r="C3384" s="30">
        <f>YEAR(IMDB4[[#This Row],[Release Date]])</f>
        <v>1999</v>
      </c>
      <c r="D3384" s="30" t="str">
        <f>FLOOR(IMDB4[[#This Row],[Year]],10)&amp;"s"</f>
        <v>1990s</v>
      </c>
      <c r="E3384" s="1" t="s">
        <v>32</v>
      </c>
      <c r="F3384" s="1" t="s">
        <v>33</v>
      </c>
      <c r="G3384" s="1" t="s">
        <v>3</v>
      </c>
      <c r="H3384" s="1" t="s">
        <v>4</v>
      </c>
      <c r="I3384" s="1" t="s">
        <v>28</v>
      </c>
      <c r="J3384" s="1" t="s">
        <v>2057</v>
      </c>
      <c r="K3384" s="1" t="s">
        <v>44</v>
      </c>
      <c r="L3384" s="30">
        <v>340</v>
      </c>
      <c r="M3384" s="30">
        <v>814</v>
      </c>
      <c r="N3384" s="30">
        <v>11</v>
      </c>
      <c r="O3384" s="30">
        <v>607</v>
      </c>
      <c r="P3384" s="27">
        <v>7.3</v>
      </c>
      <c r="Q3384" s="30">
        <v>129</v>
      </c>
      <c r="R3384" s="30">
        <v>74</v>
      </c>
      <c r="S3384" s="9">
        <v>60507228</v>
      </c>
      <c r="T3384" s="9">
        <v>80000000</v>
      </c>
      <c r="U3384" s="9">
        <f>IMDB4[[#This Row],[Gross Revenue]]-IMDB4[[#This Row],[Budget]]</f>
        <v>-19492772</v>
      </c>
      <c r="V3384" s="9" t="str">
        <f>IF(IMDB4[[#This Row],[Profit]]&gt;0,"Hit","Flop")</f>
        <v>Flop</v>
      </c>
      <c r="W3384" s="9" t="str" cm="1">
        <f t="array" ref="W3384">_xlfn.IFS(IMDB4[[#This Row],[IMDb Score (1-10)]]&gt;=8,"Excellent",IMDB4[[#This Row],[IMDb Score (1-10)]]&gt;=7,"Good",IMDB4[[#This Row],[IMDb Score (1-10)]]&gt;=5,"Average",TRUE,"Poor")</f>
        <v>Good</v>
      </c>
      <c r="X3384" s="9" t="str">
        <f>IF(IMDB4[[#This Row],[Duration (min)]]&lt;90,"Short",IF(IMDB4[[#This Row],[Duration (min)]]&lt;=120,"Medium", "Long"))</f>
        <v>Short</v>
      </c>
    </row>
    <row r="3385" spans="1:24" x14ac:dyDescent="0.25">
      <c r="A3385" s="1" t="s">
        <v>4994</v>
      </c>
      <c r="B3385" s="2">
        <v>39809</v>
      </c>
      <c r="C3385" s="30">
        <f>YEAR(IMDB4[[#This Row],[Release Date]])</f>
        <v>2008</v>
      </c>
      <c r="D3385" s="30" t="str">
        <f>FLOOR(IMDB4[[#This Row],[Year]],10)&amp;"s"</f>
        <v>2000s</v>
      </c>
      <c r="E3385" s="1" t="s">
        <v>32</v>
      </c>
      <c r="F3385" s="1" t="s">
        <v>20</v>
      </c>
      <c r="G3385" s="1" t="s">
        <v>3</v>
      </c>
      <c r="H3385" s="1" t="s">
        <v>4</v>
      </c>
      <c r="I3385" s="1" t="s">
        <v>92</v>
      </c>
      <c r="J3385" s="1" t="s">
        <v>4995</v>
      </c>
      <c r="K3385" s="1" t="s">
        <v>4263</v>
      </c>
      <c r="L3385" s="30">
        <v>334</v>
      </c>
      <c r="M3385" s="30">
        <v>338</v>
      </c>
      <c r="N3385" s="30">
        <v>119</v>
      </c>
      <c r="O3385" s="30">
        <v>24000</v>
      </c>
      <c r="P3385" s="27">
        <v>7.7</v>
      </c>
      <c r="Q3385" s="30">
        <v>197</v>
      </c>
      <c r="R3385" s="30">
        <v>101</v>
      </c>
      <c r="S3385" s="9">
        <v>12995673</v>
      </c>
      <c r="T3385" s="9">
        <v>2500000</v>
      </c>
      <c r="U3385" s="9">
        <f>IMDB4[[#This Row],[Gross Revenue]]-IMDB4[[#This Row],[Budget]]</f>
        <v>10495673</v>
      </c>
      <c r="V3385" s="9" t="str">
        <f>IF(IMDB4[[#This Row],[Profit]]&gt;0,"Hit","Flop")</f>
        <v>Hit</v>
      </c>
      <c r="W3385" s="9" t="str" cm="1">
        <f t="array" ref="W3385">_xlfn.IFS(IMDB4[[#This Row],[IMDb Score (1-10)]]&gt;=8,"Excellent",IMDB4[[#This Row],[IMDb Score (1-10)]]&gt;=7,"Good",IMDB4[[#This Row],[IMDb Score (1-10)]]&gt;=5,"Average",TRUE,"Poor")</f>
        <v>Good</v>
      </c>
      <c r="X3385" s="9" t="str">
        <f>IF(IMDB4[[#This Row],[Duration (min)]]&lt;90,"Short",IF(IMDB4[[#This Row],[Duration (min)]]&lt;=120,"Medium", "Long"))</f>
        <v>Medium</v>
      </c>
    </row>
    <row r="3386" spans="1:24" x14ac:dyDescent="0.25">
      <c r="A3386" s="1" t="s">
        <v>4261</v>
      </c>
      <c r="B3386" s="2">
        <v>38772</v>
      </c>
      <c r="C3386" s="30">
        <f>YEAR(IMDB4[[#This Row],[Release Date]])</f>
        <v>2006</v>
      </c>
      <c r="D3386" s="30" t="str">
        <f>FLOOR(IMDB4[[#This Row],[Year]],10)&amp;"s"</f>
        <v>2000s</v>
      </c>
      <c r="E3386" s="1" t="s">
        <v>32</v>
      </c>
      <c r="F3386" s="1" t="s">
        <v>20</v>
      </c>
      <c r="G3386" s="1" t="s">
        <v>3</v>
      </c>
      <c r="H3386" s="1" t="s">
        <v>4</v>
      </c>
      <c r="I3386" s="1" t="s">
        <v>92</v>
      </c>
      <c r="J3386" s="1" t="s">
        <v>4262</v>
      </c>
      <c r="K3386" s="1" t="s">
        <v>4263</v>
      </c>
      <c r="L3386" s="30">
        <v>332</v>
      </c>
      <c r="M3386" s="30">
        <v>505</v>
      </c>
      <c r="N3386" s="30">
        <v>119</v>
      </c>
      <c r="O3386" s="30">
        <v>0</v>
      </c>
      <c r="P3386" s="27">
        <v>7.3</v>
      </c>
      <c r="Q3386" s="30">
        <v>343</v>
      </c>
      <c r="R3386" s="30">
        <v>82</v>
      </c>
      <c r="S3386" s="9">
        <v>128505958</v>
      </c>
      <c r="T3386" s="9">
        <v>18000000</v>
      </c>
      <c r="U3386" s="9">
        <f>IMDB4[[#This Row],[Gross Revenue]]-IMDB4[[#This Row],[Budget]]</f>
        <v>110505958</v>
      </c>
      <c r="V3386" s="9" t="str">
        <f>IF(IMDB4[[#This Row],[Profit]]&gt;0,"Hit","Flop")</f>
        <v>Hit</v>
      </c>
      <c r="W3386" s="9" t="str" cm="1">
        <f t="array" ref="W3386">_xlfn.IFS(IMDB4[[#This Row],[IMDb Score (1-10)]]&gt;=8,"Excellent",IMDB4[[#This Row],[IMDb Score (1-10)]]&gt;=7,"Good",IMDB4[[#This Row],[IMDb Score (1-10)]]&gt;=5,"Average",TRUE,"Poor")</f>
        <v>Good</v>
      </c>
      <c r="X3386" s="9" t="str">
        <f>IF(IMDB4[[#This Row],[Duration (min)]]&lt;90,"Short",IF(IMDB4[[#This Row],[Duration (min)]]&lt;=120,"Medium", "Long"))</f>
        <v>Short</v>
      </c>
    </row>
    <row r="3387" spans="1:24" x14ac:dyDescent="0.25">
      <c r="A3387" s="1" t="s">
        <v>4070</v>
      </c>
      <c r="B3387" s="2">
        <v>38592</v>
      </c>
      <c r="C3387" s="30">
        <f>YEAR(IMDB4[[#This Row],[Release Date]])</f>
        <v>2005</v>
      </c>
      <c r="D3387" s="30" t="str">
        <f>FLOOR(IMDB4[[#This Row],[Year]],10)&amp;"s"</f>
        <v>2000s</v>
      </c>
      <c r="E3387" s="1" t="s">
        <v>32</v>
      </c>
      <c r="F3387" s="1" t="s">
        <v>294</v>
      </c>
      <c r="G3387" s="1" t="s">
        <v>3</v>
      </c>
      <c r="H3387" s="1" t="s">
        <v>4</v>
      </c>
      <c r="I3387" s="1" t="s">
        <v>132</v>
      </c>
      <c r="J3387" s="1" t="s">
        <v>4071</v>
      </c>
      <c r="K3387" s="1" t="s">
        <v>427</v>
      </c>
      <c r="L3387" s="30">
        <v>332</v>
      </c>
      <c r="M3387" s="30">
        <v>1090</v>
      </c>
      <c r="N3387" s="30">
        <v>0</v>
      </c>
      <c r="O3387" s="30">
        <v>0</v>
      </c>
      <c r="P3387" s="27">
        <v>6.5</v>
      </c>
      <c r="Q3387" s="30">
        <v>224</v>
      </c>
      <c r="R3387" s="30">
        <v>85</v>
      </c>
      <c r="S3387" s="9">
        <v>57859105</v>
      </c>
      <c r="T3387" s="9">
        <v>26000000</v>
      </c>
      <c r="U3387" s="9">
        <f>IMDB4[[#This Row],[Gross Revenue]]-IMDB4[[#This Row],[Budget]]</f>
        <v>31859105</v>
      </c>
      <c r="V3387" s="9" t="str">
        <f>IF(IMDB4[[#This Row],[Profit]]&gt;0,"Hit","Flop")</f>
        <v>Hit</v>
      </c>
      <c r="W3387" s="9" t="str" cm="1">
        <f t="array" ref="W3387">_xlfn.IFS(IMDB4[[#This Row],[IMDb Score (1-10)]]&gt;=8,"Excellent",IMDB4[[#This Row],[IMDb Score (1-10)]]&gt;=7,"Good",IMDB4[[#This Row],[IMDb Score (1-10)]]&gt;=5,"Average",TRUE,"Poor")</f>
        <v>Average</v>
      </c>
      <c r="X3387" s="9" t="str">
        <f>IF(IMDB4[[#This Row],[Duration (min)]]&lt;90,"Short",IF(IMDB4[[#This Row],[Duration (min)]]&lt;=120,"Medium", "Long"))</f>
        <v>Short</v>
      </c>
    </row>
    <row r="3388" spans="1:24" x14ac:dyDescent="0.25">
      <c r="A3388" s="1" t="s">
        <v>3098</v>
      </c>
      <c r="B3388" s="2">
        <v>37387</v>
      </c>
      <c r="C3388" s="30">
        <f>YEAR(IMDB4[[#This Row],[Release Date]])</f>
        <v>2002</v>
      </c>
      <c r="D3388" s="30" t="str">
        <f>FLOOR(IMDB4[[#This Row],[Year]],10)&amp;"s"</f>
        <v>2000s</v>
      </c>
      <c r="E3388" s="1" t="s">
        <v>32</v>
      </c>
      <c r="F3388" s="1" t="s">
        <v>20</v>
      </c>
      <c r="G3388" s="1" t="s">
        <v>900</v>
      </c>
      <c r="H3388" s="1" t="s">
        <v>1877</v>
      </c>
      <c r="I3388" s="1" t="s">
        <v>92</v>
      </c>
      <c r="J3388" s="1" t="s">
        <v>3099</v>
      </c>
      <c r="K3388" s="1" t="s">
        <v>3100</v>
      </c>
      <c r="L3388" s="30">
        <v>331</v>
      </c>
      <c r="M3388" s="30">
        <v>387</v>
      </c>
      <c r="N3388" s="30">
        <v>58</v>
      </c>
      <c r="O3388" s="30">
        <v>0</v>
      </c>
      <c r="P3388" s="27">
        <v>7.7</v>
      </c>
      <c r="Q3388" s="30">
        <v>64</v>
      </c>
      <c r="R3388" s="30">
        <v>113</v>
      </c>
      <c r="S3388" s="9">
        <v>146402</v>
      </c>
      <c r="T3388" s="9">
        <v>4000000</v>
      </c>
      <c r="U3388" s="9">
        <f>IMDB4[[#This Row],[Gross Revenue]]-IMDB4[[#This Row],[Budget]]</f>
        <v>-3853598</v>
      </c>
      <c r="V3388" s="9" t="str">
        <f>IF(IMDB4[[#This Row],[Profit]]&gt;0,"Hit","Flop")</f>
        <v>Flop</v>
      </c>
      <c r="W3388" s="9" t="str" cm="1">
        <f t="array" ref="W3388">_xlfn.IFS(IMDB4[[#This Row],[IMDb Score (1-10)]]&gt;=8,"Excellent",IMDB4[[#This Row],[IMDb Score (1-10)]]&gt;=7,"Good",IMDB4[[#This Row],[IMDb Score (1-10)]]&gt;=5,"Average",TRUE,"Poor")</f>
        <v>Good</v>
      </c>
      <c r="X3388" s="9" t="str">
        <f>IF(IMDB4[[#This Row],[Duration (min)]]&lt;90,"Short",IF(IMDB4[[#This Row],[Duration (min)]]&lt;=120,"Medium", "Long"))</f>
        <v>Medium</v>
      </c>
    </row>
    <row r="3389" spans="1:24" x14ac:dyDescent="0.25">
      <c r="A3389" s="1" t="s">
        <v>5186</v>
      </c>
      <c r="B3389" s="2">
        <v>39967</v>
      </c>
      <c r="C3389" s="30">
        <f>YEAR(IMDB4[[#This Row],[Release Date]])</f>
        <v>2009</v>
      </c>
      <c r="D3389" s="30" t="str">
        <f>FLOOR(IMDB4[[#This Row],[Year]],10)&amp;"s"</f>
        <v>2000s</v>
      </c>
      <c r="E3389" s="1" t="s">
        <v>32</v>
      </c>
      <c r="F3389" s="1" t="s">
        <v>3939</v>
      </c>
      <c r="G3389" s="1" t="s">
        <v>3</v>
      </c>
      <c r="H3389" s="1" t="s">
        <v>4</v>
      </c>
      <c r="I3389" s="21" t="s">
        <v>5</v>
      </c>
      <c r="J3389" s="1" t="s">
        <v>5187</v>
      </c>
      <c r="K3389" s="1" t="s">
        <v>5188</v>
      </c>
      <c r="L3389" s="30">
        <v>331</v>
      </c>
      <c r="M3389" s="30">
        <v>1546</v>
      </c>
      <c r="N3389" s="30">
        <v>38</v>
      </c>
      <c r="O3389" s="30">
        <v>324</v>
      </c>
      <c r="P3389" s="27">
        <v>6.2</v>
      </c>
      <c r="Q3389" s="30">
        <v>22</v>
      </c>
      <c r="R3389" s="30">
        <v>88</v>
      </c>
      <c r="S3389" s="9">
        <v>76382</v>
      </c>
      <c r="T3389" s="9">
        <v>15000</v>
      </c>
      <c r="U3389" s="9">
        <f>IMDB4[[#This Row],[Gross Revenue]]-IMDB4[[#This Row],[Budget]]</f>
        <v>61382</v>
      </c>
      <c r="V3389" s="9" t="str">
        <f>IF(IMDB4[[#This Row],[Profit]]&gt;0,"Hit","Flop")</f>
        <v>Hit</v>
      </c>
      <c r="W3389" s="9" t="str" cm="1">
        <f t="array" ref="W3389">_xlfn.IFS(IMDB4[[#This Row],[IMDb Score (1-10)]]&gt;=8,"Excellent",IMDB4[[#This Row],[IMDb Score (1-10)]]&gt;=7,"Good",IMDB4[[#This Row],[IMDb Score (1-10)]]&gt;=5,"Average",TRUE,"Poor")</f>
        <v>Average</v>
      </c>
      <c r="X3389" s="9" t="str">
        <f>IF(IMDB4[[#This Row],[Duration (min)]]&lt;90,"Short",IF(IMDB4[[#This Row],[Duration (min)]]&lt;=120,"Medium", "Long"))</f>
        <v>Short</v>
      </c>
    </row>
    <row r="3390" spans="1:24" x14ac:dyDescent="0.25">
      <c r="A3390" s="1" t="s">
        <v>5321</v>
      </c>
      <c r="B3390" s="2">
        <v>40121</v>
      </c>
      <c r="C3390" s="30">
        <f>YEAR(IMDB4[[#This Row],[Release Date]])</f>
        <v>2009</v>
      </c>
      <c r="D3390" s="30" t="str">
        <f>FLOOR(IMDB4[[#This Row],[Year]],10)&amp;"s"</f>
        <v>2000s</v>
      </c>
      <c r="E3390" s="1" t="s">
        <v>32</v>
      </c>
      <c r="F3390" s="1" t="s">
        <v>77</v>
      </c>
      <c r="G3390" s="1" t="s">
        <v>3</v>
      </c>
      <c r="H3390" s="1" t="s">
        <v>4</v>
      </c>
      <c r="I3390" s="1" t="s">
        <v>92</v>
      </c>
      <c r="J3390" s="1" t="s">
        <v>5322</v>
      </c>
      <c r="K3390" s="1" t="s">
        <v>4201</v>
      </c>
      <c r="L3390" s="30">
        <v>330</v>
      </c>
      <c r="M3390" s="30">
        <v>701</v>
      </c>
      <c r="N3390" s="30">
        <v>160</v>
      </c>
      <c r="O3390" s="30">
        <v>0</v>
      </c>
      <c r="P3390" s="27">
        <v>6.4</v>
      </c>
      <c r="Q3390" s="30">
        <v>235</v>
      </c>
      <c r="R3390" s="30">
        <v>99</v>
      </c>
      <c r="S3390" s="9">
        <v>38105077</v>
      </c>
      <c r="T3390" s="9">
        <v>40000000</v>
      </c>
      <c r="U3390" s="9">
        <f>IMDB4[[#This Row],[Gross Revenue]]-IMDB4[[#This Row],[Budget]]</f>
        <v>-1894923</v>
      </c>
      <c r="V3390" s="9" t="str">
        <f>IF(IMDB4[[#This Row],[Profit]]&gt;0,"Hit","Flop")</f>
        <v>Flop</v>
      </c>
      <c r="W3390" s="9" t="str" cm="1">
        <f t="array" ref="W3390">_xlfn.IFS(IMDB4[[#This Row],[IMDb Score (1-10)]]&gt;=8,"Excellent",IMDB4[[#This Row],[IMDb Score (1-10)]]&gt;=7,"Good",IMDB4[[#This Row],[IMDb Score (1-10)]]&gt;=5,"Average",TRUE,"Poor")</f>
        <v>Average</v>
      </c>
      <c r="X3390" s="9" t="str">
        <f>IF(IMDB4[[#This Row],[Duration (min)]]&lt;90,"Short",IF(IMDB4[[#This Row],[Duration (min)]]&lt;=120,"Medium", "Long"))</f>
        <v>Medium</v>
      </c>
    </row>
    <row r="3391" spans="1:24" x14ac:dyDescent="0.25">
      <c r="A3391" s="1" t="s">
        <v>6729</v>
      </c>
      <c r="B3391" s="2">
        <v>41815</v>
      </c>
      <c r="C3391" s="30">
        <f>YEAR(IMDB4[[#This Row],[Release Date]])</f>
        <v>2014</v>
      </c>
      <c r="D3391" s="30" t="str">
        <f>FLOOR(IMDB4[[#This Row],[Year]],10)&amp;"s"</f>
        <v>2010s</v>
      </c>
      <c r="E3391" s="1" t="s">
        <v>32</v>
      </c>
      <c r="F3391" s="1" t="s">
        <v>61</v>
      </c>
      <c r="G3391" s="1" t="s">
        <v>3</v>
      </c>
      <c r="H3391" s="1" t="s">
        <v>4</v>
      </c>
      <c r="I3391" s="1" t="s">
        <v>132</v>
      </c>
      <c r="J3391" s="1" t="s">
        <v>6730</v>
      </c>
      <c r="K3391" s="1" t="s">
        <v>6731</v>
      </c>
      <c r="L3391" s="30">
        <v>329</v>
      </c>
      <c r="M3391" s="30">
        <v>775</v>
      </c>
      <c r="N3391" s="30">
        <v>25</v>
      </c>
      <c r="O3391" s="30">
        <v>15000</v>
      </c>
      <c r="P3391" s="27">
        <v>5.6</v>
      </c>
      <c r="Q3391" s="30">
        <v>61</v>
      </c>
      <c r="R3391" s="30">
        <v>170</v>
      </c>
      <c r="S3391" s="9">
        <v>59696176</v>
      </c>
      <c r="T3391" s="9">
        <v>22000000</v>
      </c>
      <c r="U3391" s="9">
        <f>IMDB4[[#This Row],[Gross Revenue]]-IMDB4[[#This Row],[Budget]]</f>
        <v>37696176</v>
      </c>
      <c r="V3391" s="9" t="str">
        <f>IF(IMDB4[[#This Row],[Profit]]&gt;0,"Hit","Flop")</f>
        <v>Hit</v>
      </c>
      <c r="W3391" s="9" t="str" cm="1">
        <f t="array" ref="W3391">_xlfn.IFS(IMDB4[[#This Row],[IMDb Score (1-10)]]&gt;=8,"Excellent",IMDB4[[#This Row],[IMDb Score (1-10)]]&gt;=7,"Good",IMDB4[[#This Row],[IMDb Score (1-10)]]&gt;=5,"Average",TRUE,"Poor")</f>
        <v>Average</v>
      </c>
      <c r="X3391" s="9" t="str">
        <f>IF(IMDB4[[#This Row],[Duration (min)]]&lt;90,"Short",IF(IMDB4[[#This Row],[Duration (min)]]&lt;=120,"Medium", "Long"))</f>
        <v>Long</v>
      </c>
    </row>
    <row r="3392" spans="1:24" x14ac:dyDescent="0.25">
      <c r="A3392" s="1" t="s">
        <v>4695</v>
      </c>
      <c r="B3392" s="2">
        <v>39350</v>
      </c>
      <c r="C3392" s="30">
        <f>YEAR(IMDB4[[#This Row],[Release Date]])</f>
        <v>2007</v>
      </c>
      <c r="D3392" s="30" t="str">
        <f>FLOOR(IMDB4[[#This Row],[Year]],10)&amp;"s"</f>
        <v>2000s</v>
      </c>
      <c r="E3392" s="1" t="s">
        <v>32</v>
      </c>
      <c r="F3392" s="1" t="s">
        <v>20</v>
      </c>
      <c r="G3392" s="1" t="s">
        <v>3</v>
      </c>
      <c r="H3392" s="1" t="s">
        <v>83</v>
      </c>
      <c r="I3392" s="1" t="s">
        <v>84</v>
      </c>
      <c r="J3392" s="1" t="s">
        <v>4696</v>
      </c>
      <c r="K3392" s="1" t="s">
        <v>4697</v>
      </c>
      <c r="L3392" s="30">
        <v>328</v>
      </c>
      <c r="M3392" s="30">
        <v>794</v>
      </c>
      <c r="N3392" s="30">
        <v>68</v>
      </c>
      <c r="O3392" s="30">
        <v>0</v>
      </c>
      <c r="P3392" s="27">
        <v>6.3</v>
      </c>
      <c r="Q3392" s="30">
        <v>151</v>
      </c>
      <c r="R3392" s="30">
        <v>90</v>
      </c>
      <c r="S3392" s="9">
        <v>32553210</v>
      </c>
      <c r="T3392" s="9">
        <v>25000000</v>
      </c>
      <c r="U3392" s="9">
        <f>IMDB4[[#This Row],[Gross Revenue]]-IMDB4[[#This Row],[Budget]]</f>
        <v>7553210</v>
      </c>
      <c r="V3392" s="9" t="str">
        <f>IF(IMDB4[[#This Row],[Profit]]&gt;0,"Hit","Flop")</f>
        <v>Hit</v>
      </c>
      <c r="W3392" s="9" t="str" cm="1">
        <f t="array" ref="W3392">_xlfn.IFS(IMDB4[[#This Row],[IMDb Score (1-10)]]&gt;=8,"Excellent",IMDB4[[#This Row],[IMDb Score (1-10)]]&gt;=7,"Good",IMDB4[[#This Row],[IMDb Score (1-10)]]&gt;=5,"Average",TRUE,"Poor")</f>
        <v>Average</v>
      </c>
      <c r="X3392" s="9" t="str">
        <f>IF(IMDB4[[#This Row],[Duration (min)]]&lt;90,"Short",IF(IMDB4[[#This Row],[Duration (min)]]&lt;=120,"Medium", "Long"))</f>
        <v>Medium</v>
      </c>
    </row>
    <row r="3393" spans="1:24" x14ac:dyDescent="0.25">
      <c r="A3393" s="1" t="s">
        <v>2372</v>
      </c>
      <c r="B3393" s="2">
        <v>36734</v>
      </c>
      <c r="C3393" s="30">
        <f>YEAR(IMDB4[[#This Row],[Release Date]])</f>
        <v>2000</v>
      </c>
      <c r="D3393" s="30" t="str">
        <f>FLOOR(IMDB4[[#This Row],[Year]],10)&amp;"s"</f>
        <v>2000s</v>
      </c>
      <c r="E3393" s="1" t="s">
        <v>32</v>
      </c>
      <c r="F3393" s="1" t="s">
        <v>9</v>
      </c>
      <c r="G3393" s="1" t="s">
        <v>3</v>
      </c>
      <c r="H3393" s="1" t="s">
        <v>4</v>
      </c>
      <c r="I3393" s="1" t="s">
        <v>92</v>
      </c>
      <c r="J3393" s="1" t="s">
        <v>2373</v>
      </c>
      <c r="K3393" s="1" t="s">
        <v>2374</v>
      </c>
      <c r="L3393" s="30">
        <v>328</v>
      </c>
      <c r="M3393" s="30">
        <v>407</v>
      </c>
      <c r="N3393" s="30">
        <v>7</v>
      </c>
      <c r="O3393" s="30">
        <v>0</v>
      </c>
      <c r="P3393" s="27">
        <v>6.5</v>
      </c>
      <c r="Q3393" s="30">
        <v>46</v>
      </c>
      <c r="R3393" s="30">
        <v>86</v>
      </c>
      <c r="S3393" s="9">
        <v>1114943</v>
      </c>
      <c r="T3393" s="9">
        <v>500000</v>
      </c>
      <c r="U3393" s="9">
        <f>IMDB4[[#This Row],[Gross Revenue]]-IMDB4[[#This Row],[Budget]]</f>
        <v>614943</v>
      </c>
      <c r="V3393" s="9" t="str">
        <f>IF(IMDB4[[#This Row],[Profit]]&gt;0,"Hit","Flop")</f>
        <v>Hit</v>
      </c>
      <c r="W3393" s="9" t="str" cm="1">
        <f t="array" ref="W3393">_xlfn.IFS(IMDB4[[#This Row],[IMDb Score (1-10)]]&gt;=8,"Excellent",IMDB4[[#This Row],[IMDb Score (1-10)]]&gt;=7,"Good",IMDB4[[#This Row],[IMDb Score (1-10)]]&gt;=5,"Average",TRUE,"Poor")</f>
        <v>Average</v>
      </c>
      <c r="X3393" s="9" t="str">
        <f>IF(IMDB4[[#This Row],[Duration (min)]]&lt;90,"Short",IF(IMDB4[[#This Row],[Duration (min)]]&lt;=120,"Medium", "Long"))</f>
        <v>Short</v>
      </c>
    </row>
    <row r="3394" spans="1:24" x14ac:dyDescent="0.25">
      <c r="A3394" s="1" t="s">
        <v>882</v>
      </c>
      <c r="B3394" s="2">
        <v>33440</v>
      </c>
      <c r="C3394" s="30">
        <f>YEAR(IMDB4[[#This Row],[Release Date]])</f>
        <v>1991</v>
      </c>
      <c r="D3394" s="30" t="str">
        <f>FLOOR(IMDB4[[#This Row],[Year]],10)&amp;"s"</f>
        <v>1990s</v>
      </c>
      <c r="E3394" s="1" t="s">
        <v>32</v>
      </c>
      <c r="F3394" s="1" t="s">
        <v>40</v>
      </c>
      <c r="G3394" s="1" t="s">
        <v>3</v>
      </c>
      <c r="H3394" s="1" t="s">
        <v>4</v>
      </c>
      <c r="I3394" s="1" t="s">
        <v>84</v>
      </c>
      <c r="J3394" s="1" t="s">
        <v>883</v>
      </c>
      <c r="K3394" s="1" t="s">
        <v>261</v>
      </c>
      <c r="L3394" s="30">
        <v>327</v>
      </c>
      <c r="M3394" s="30">
        <v>552</v>
      </c>
      <c r="N3394" s="30">
        <v>116</v>
      </c>
      <c r="O3394" s="30">
        <v>0</v>
      </c>
      <c r="P3394" s="27">
        <v>6.7</v>
      </c>
      <c r="Q3394" s="30">
        <v>10</v>
      </c>
      <c r="R3394" s="30">
        <v>107</v>
      </c>
      <c r="S3394" s="9">
        <v>34793160</v>
      </c>
      <c r="T3394" s="9">
        <v>14000000</v>
      </c>
      <c r="U3394" s="9">
        <f>IMDB4[[#This Row],[Gross Revenue]]-IMDB4[[#This Row],[Budget]]</f>
        <v>20793160</v>
      </c>
      <c r="V3394" s="9" t="str">
        <f>IF(IMDB4[[#This Row],[Profit]]&gt;0,"Hit","Flop")</f>
        <v>Hit</v>
      </c>
      <c r="W3394" s="9" t="str" cm="1">
        <f t="array" ref="W3394">_xlfn.IFS(IMDB4[[#This Row],[IMDb Score (1-10)]]&gt;=8,"Excellent",IMDB4[[#This Row],[IMDb Score (1-10)]]&gt;=7,"Good",IMDB4[[#This Row],[IMDb Score (1-10)]]&gt;=5,"Average",TRUE,"Poor")</f>
        <v>Average</v>
      </c>
      <c r="X3394" s="9" t="str">
        <f>IF(IMDB4[[#This Row],[Duration (min)]]&lt;90,"Short",IF(IMDB4[[#This Row],[Duration (min)]]&lt;=120,"Medium", "Long"))</f>
        <v>Medium</v>
      </c>
    </row>
    <row r="3395" spans="1:24" x14ac:dyDescent="0.25">
      <c r="A3395" s="1" t="s">
        <v>5765</v>
      </c>
      <c r="B3395" s="2">
        <v>40642</v>
      </c>
      <c r="C3395" s="30">
        <f>YEAR(IMDB4[[#This Row],[Release Date]])</f>
        <v>2011</v>
      </c>
      <c r="D3395" s="30" t="str">
        <f>FLOOR(IMDB4[[#This Row],[Year]],10)&amp;"s"</f>
        <v>2010s</v>
      </c>
      <c r="E3395" s="1" t="s">
        <v>32</v>
      </c>
      <c r="F3395" s="1" t="s">
        <v>77</v>
      </c>
      <c r="G3395" s="1" t="s">
        <v>3</v>
      </c>
      <c r="H3395" s="1" t="s">
        <v>4</v>
      </c>
      <c r="I3395" s="1" t="s">
        <v>132</v>
      </c>
      <c r="J3395" s="1" t="s">
        <v>5766</v>
      </c>
      <c r="K3395" s="1" t="s">
        <v>829</v>
      </c>
      <c r="L3395" s="30">
        <v>327</v>
      </c>
      <c r="M3395" s="30">
        <v>561</v>
      </c>
      <c r="N3395" s="30">
        <v>309</v>
      </c>
      <c r="O3395" s="30">
        <v>13000</v>
      </c>
      <c r="P3395" s="27">
        <v>5</v>
      </c>
      <c r="Q3395" s="30">
        <v>180</v>
      </c>
      <c r="R3395" s="30">
        <v>106</v>
      </c>
      <c r="S3395" s="9">
        <v>28064226</v>
      </c>
      <c r="T3395" s="9">
        <v>35000000</v>
      </c>
      <c r="U3395" s="9">
        <f>IMDB4[[#This Row],[Gross Revenue]]-IMDB4[[#This Row],[Budget]]</f>
        <v>-6935774</v>
      </c>
      <c r="V3395" s="9" t="str">
        <f>IF(IMDB4[[#This Row],[Profit]]&gt;0,"Hit","Flop")</f>
        <v>Flop</v>
      </c>
      <c r="W3395" s="9" t="str" cm="1">
        <f t="array" ref="W3395">_xlfn.IFS(IMDB4[[#This Row],[IMDb Score (1-10)]]&gt;=8,"Excellent",IMDB4[[#This Row],[IMDb Score (1-10)]]&gt;=7,"Good",IMDB4[[#This Row],[IMDb Score (1-10)]]&gt;=5,"Average",TRUE,"Poor")</f>
        <v>Average</v>
      </c>
      <c r="X3395" s="9" t="str">
        <f>IF(IMDB4[[#This Row],[Duration (min)]]&lt;90,"Short",IF(IMDB4[[#This Row],[Duration (min)]]&lt;=120,"Medium", "Long"))</f>
        <v>Medium</v>
      </c>
    </row>
    <row r="3396" spans="1:24" x14ac:dyDescent="0.25">
      <c r="A3396" s="1" t="s">
        <v>4800</v>
      </c>
      <c r="B3396" s="2">
        <v>39316</v>
      </c>
      <c r="C3396" s="30">
        <f>YEAR(IMDB4[[#This Row],[Release Date]])</f>
        <v>2007</v>
      </c>
      <c r="D3396" s="30" t="str">
        <f>FLOOR(IMDB4[[#This Row],[Year]],10)&amp;"s"</f>
        <v>2000s</v>
      </c>
      <c r="E3396" s="1" t="s">
        <v>32</v>
      </c>
      <c r="F3396" s="1" t="s">
        <v>91</v>
      </c>
      <c r="G3396" s="1" t="s">
        <v>3</v>
      </c>
      <c r="H3396" s="1" t="s">
        <v>4</v>
      </c>
      <c r="I3396" s="1" t="s">
        <v>92</v>
      </c>
      <c r="J3396" s="1" t="s">
        <v>2198</v>
      </c>
      <c r="K3396" s="1" t="s">
        <v>702</v>
      </c>
      <c r="L3396" s="30">
        <v>327</v>
      </c>
      <c r="M3396" s="30">
        <v>960</v>
      </c>
      <c r="N3396" s="30">
        <v>81</v>
      </c>
      <c r="O3396" s="30">
        <v>0</v>
      </c>
      <c r="P3396" s="27">
        <v>5.7</v>
      </c>
      <c r="Q3396" s="30">
        <v>190</v>
      </c>
      <c r="R3396" s="30">
        <v>99</v>
      </c>
      <c r="S3396" s="9">
        <v>25117498</v>
      </c>
      <c r="T3396" s="9">
        <v>40000000</v>
      </c>
      <c r="U3396" s="9">
        <f>IMDB4[[#This Row],[Gross Revenue]]-IMDB4[[#This Row],[Budget]]</f>
        <v>-14882502</v>
      </c>
      <c r="V3396" s="9" t="str">
        <f>IF(IMDB4[[#This Row],[Profit]]&gt;0,"Hit","Flop")</f>
        <v>Flop</v>
      </c>
      <c r="W3396" s="9" t="str" cm="1">
        <f t="array" ref="W3396">_xlfn.IFS(IMDB4[[#This Row],[IMDb Score (1-10)]]&gt;=8,"Excellent",IMDB4[[#This Row],[IMDb Score (1-10)]]&gt;=7,"Good",IMDB4[[#This Row],[IMDb Score (1-10)]]&gt;=5,"Average",TRUE,"Poor")</f>
        <v>Average</v>
      </c>
      <c r="X3396" s="9" t="str">
        <f>IF(IMDB4[[#This Row],[Duration (min)]]&lt;90,"Short",IF(IMDB4[[#This Row],[Duration (min)]]&lt;=120,"Medium", "Long"))</f>
        <v>Medium</v>
      </c>
    </row>
    <row r="3397" spans="1:24" x14ac:dyDescent="0.25">
      <c r="A3397" s="1" t="s">
        <v>2506</v>
      </c>
      <c r="B3397" s="2">
        <v>36551</v>
      </c>
      <c r="C3397" s="30">
        <f>YEAR(IMDB4[[#This Row],[Release Date]])</f>
        <v>2000</v>
      </c>
      <c r="D3397" s="30" t="str">
        <f>FLOOR(IMDB4[[#This Row],[Year]],10)&amp;"s"</f>
        <v>2000s</v>
      </c>
      <c r="E3397" s="1" t="s">
        <v>32</v>
      </c>
      <c r="F3397" s="1" t="s">
        <v>20</v>
      </c>
      <c r="G3397" s="1" t="s">
        <v>3</v>
      </c>
      <c r="H3397" s="1" t="s">
        <v>4</v>
      </c>
      <c r="I3397" s="1" t="s">
        <v>132</v>
      </c>
      <c r="J3397" s="1" t="s">
        <v>883</v>
      </c>
      <c r="K3397" s="1" t="s">
        <v>2507</v>
      </c>
      <c r="L3397" s="30">
        <v>327</v>
      </c>
      <c r="M3397" s="30">
        <v>1509</v>
      </c>
      <c r="N3397" s="30">
        <v>12</v>
      </c>
      <c r="O3397" s="30">
        <v>153</v>
      </c>
      <c r="P3397" s="27">
        <v>5.6</v>
      </c>
      <c r="Q3397" s="30">
        <v>53</v>
      </c>
      <c r="R3397" s="30">
        <v>88</v>
      </c>
      <c r="S3397" s="9">
        <v>13019253</v>
      </c>
      <c r="T3397" s="9">
        <v>23000000</v>
      </c>
      <c r="U3397" s="9">
        <f>IMDB4[[#This Row],[Gross Revenue]]-IMDB4[[#This Row],[Budget]]</f>
        <v>-9980747</v>
      </c>
      <c r="V3397" s="9" t="str">
        <f>IF(IMDB4[[#This Row],[Profit]]&gt;0,"Hit","Flop")</f>
        <v>Flop</v>
      </c>
      <c r="W3397" s="9" t="str" cm="1">
        <f t="array" ref="W3397">_xlfn.IFS(IMDB4[[#This Row],[IMDb Score (1-10)]]&gt;=8,"Excellent",IMDB4[[#This Row],[IMDb Score (1-10)]]&gt;=7,"Good",IMDB4[[#This Row],[IMDb Score (1-10)]]&gt;=5,"Average",TRUE,"Poor")</f>
        <v>Average</v>
      </c>
      <c r="X3397" s="9" t="str">
        <f>IF(IMDB4[[#This Row],[Duration (min)]]&lt;90,"Short",IF(IMDB4[[#This Row],[Duration (min)]]&lt;=120,"Medium", "Long"))</f>
        <v>Short</v>
      </c>
    </row>
    <row r="3398" spans="1:24" x14ac:dyDescent="0.25">
      <c r="A3398" s="1" t="s">
        <v>2197</v>
      </c>
      <c r="B3398" s="2">
        <v>36390</v>
      </c>
      <c r="C3398" s="30">
        <f>YEAR(IMDB4[[#This Row],[Release Date]])</f>
        <v>1999</v>
      </c>
      <c r="D3398" s="30" t="str">
        <f>FLOOR(IMDB4[[#This Row],[Year]],10)&amp;"s"</f>
        <v>1990s</v>
      </c>
      <c r="E3398" s="1" t="s">
        <v>32</v>
      </c>
      <c r="F3398" s="1" t="s">
        <v>9</v>
      </c>
      <c r="G3398" s="1" t="s">
        <v>3</v>
      </c>
      <c r="H3398" s="1" t="s">
        <v>83</v>
      </c>
      <c r="I3398" s="1" t="s">
        <v>92</v>
      </c>
      <c r="J3398" s="1" t="s">
        <v>2198</v>
      </c>
      <c r="K3398" s="1" t="s">
        <v>765</v>
      </c>
      <c r="L3398" s="30">
        <v>327</v>
      </c>
      <c r="M3398" s="30">
        <v>672</v>
      </c>
      <c r="N3398" s="30">
        <v>277</v>
      </c>
      <c r="O3398" s="30">
        <v>0</v>
      </c>
      <c r="P3398" s="27">
        <v>7.2</v>
      </c>
      <c r="Q3398" s="30">
        <v>90</v>
      </c>
      <c r="R3398" s="30">
        <v>102</v>
      </c>
      <c r="S3398" s="9">
        <v>10660147</v>
      </c>
      <c r="T3398" s="9">
        <v>23000000</v>
      </c>
      <c r="U3398" s="9">
        <f>IMDB4[[#This Row],[Gross Revenue]]-IMDB4[[#This Row],[Budget]]</f>
        <v>-12339853</v>
      </c>
      <c r="V3398" s="9" t="str">
        <f>IF(IMDB4[[#This Row],[Profit]]&gt;0,"Hit","Flop")</f>
        <v>Flop</v>
      </c>
      <c r="W3398" s="9" t="str" cm="1">
        <f t="array" ref="W3398">_xlfn.IFS(IMDB4[[#This Row],[IMDb Score (1-10)]]&gt;=8,"Excellent",IMDB4[[#This Row],[IMDb Score (1-10)]]&gt;=7,"Good",IMDB4[[#This Row],[IMDb Score (1-10)]]&gt;=5,"Average",TRUE,"Poor")</f>
        <v>Good</v>
      </c>
      <c r="X3398" s="9" t="str">
        <f>IF(IMDB4[[#This Row],[Duration (min)]]&lt;90,"Short",IF(IMDB4[[#This Row],[Duration (min)]]&lt;=120,"Medium", "Long"))</f>
        <v>Medium</v>
      </c>
    </row>
    <row r="3399" spans="1:24" x14ac:dyDescent="0.25">
      <c r="A3399" s="1" t="s">
        <v>4521</v>
      </c>
      <c r="B3399" s="2">
        <v>38873</v>
      </c>
      <c r="C3399" s="30">
        <f>YEAR(IMDB4[[#This Row],[Release Date]])</f>
        <v>2006</v>
      </c>
      <c r="D3399" s="30" t="str">
        <f>FLOOR(IMDB4[[#This Row],[Year]],10)&amp;"s"</f>
        <v>2000s</v>
      </c>
      <c r="E3399" s="1" t="s">
        <v>32</v>
      </c>
      <c r="F3399" s="1" t="s">
        <v>61</v>
      </c>
      <c r="G3399" s="1" t="s">
        <v>3</v>
      </c>
      <c r="H3399" s="1" t="s">
        <v>83</v>
      </c>
      <c r="I3399" s="1" t="s">
        <v>132</v>
      </c>
      <c r="J3399" s="1" t="s">
        <v>4522</v>
      </c>
      <c r="K3399" s="1" t="s">
        <v>659</v>
      </c>
      <c r="L3399" s="30">
        <v>326</v>
      </c>
      <c r="M3399" s="30">
        <v>486</v>
      </c>
      <c r="N3399" s="30">
        <v>350</v>
      </c>
      <c r="O3399" s="30">
        <v>0</v>
      </c>
      <c r="P3399" s="27">
        <v>7.3</v>
      </c>
      <c r="Q3399" s="30">
        <v>280</v>
      </c>
      <c r="R3399" s="30">
        <v>94</v>
      </c>
      <c r="S3399" s="9">
        <v>56437947</v>
      </c>
      <c r="T3399" s="9">
        <v>9800000</v>
      </c>
      <c r="U3399" s="9">
        <f>IMDB4[[#This Row],[Gross Revenue]]-IMDB4[[#This Row],[Budget]]</f>
        <v>46637947</v>
      </c>
      <c r="V3399" s="9" t="str">
        <f>IF(IMDB4[[#This Row],[Profit]]&gt;0,"Hit","Flop")</f>
        <v>Hit</v>
      </c>
      <c r="W3399" s="9" t="str" cm="1">
        <f t="array" ref="W3399">_xlfn.IFS(IMDB4[[#This Row],[IMDb Score (1-10)]]&gt;=8,"Excellent",IMDB4[[#This Row],[IMDb Score (1-10)]]&gt;=7,"Good",IMDB4[[#This Row],[IMDb Score (1-10)]]&gt;=5,"Average",TRUE,"Poor")</f>
        <v>Good</v>
      </c>
      <c r="X3399" s="9" t="str">
        <f>IF(IMDB4[[#This Row],[Duration (min)]]&lt;90,"Short",IF(IMDB4[[#This Row],[Duration (min)]]&lt;=120,"Medium", "Long"))</f>
        <v>Medium</v>
      </c>
    </row>
    <row r="3400" spans="1:24" x14ac:dyDescent="0.25">
      <c r="A3400" s="1" t="s">
        <v>2598</v>
      </c>
      <c r="B3400" s="2">
        <v>37190</v>
      </c>
      <c r="C3400" s="30">
        <f>YEAR(IMDB4[[#This Row],[Release Date]])</f>
        <v>2001</v>
      </c>
      <c r="D3400" s="30" t="str">
        <f>FLOOR(IMDB4[[#This Row],[Year]],10)&amp;"s"</f>
        <v>2000s</v>
      </c>
      <c r="E3400" s="1" t="s">
        <v>1</v>
      </c>
      <c r="F3400" s="1" t="s">
        <v>20</v>
      </c>
      <c r="G3400" s="1" t="s">
        <v>160</v>
      </c>
      <c r="H3400" s="1" t="s">
        <v>161</v>
      </c>
      <c r="I3400" s="1" t="s">
        <v>92</v>
      </c>
      <c r="J3400" s="1" t="s">
        <v>2599</v>
      </c>
      <c r="K3400" s="1" t="s">
        <v>1494</v>
      </c>
      <c r="L3400" s="30">
        <v>326</v>
      </c>
      <c r="M3400" s="30">
        <v>809</v>
      </c>
      <c r="N3400" s="30">
        <v>0</v>
      </c>
      <c r="O3400" s="30">
        <v>39000</v>
      </c>
      <c r="P3400" s="27">
        <v>8.4</v>
      </c>
      <c r="Q3400" s="30">
        <v>242</v>
      </c>
      <c r="R3400" s="30">
        <v>122</v>
      </c>
      <c r="S3400" s="9">
        <v>33201661</v>
      </c>
      <c r="T3400" s="9">
        <v>77000000</v>
      </c>
      <c r="U3400" s="9">
        <f>IMDB4[[#This Row],[Gross Revenue]]-IMDB4[[#This Row],[Budget]]</f>
        <v>-43798339</v>
      </c>
      <c r="V3400" s="9" t="str">
        <f>IF(IMDB4[[#This Row],[Profit]]&gt;0,"Hit","Flop")</f>
        <v>Flop</v>
      </c>
      <c r="W3400" s="9" t="str" cm="1">
        <f t="array" ref="W3400">_xlfn.IFS(IMDB4[[#This Row],[IMDb Score (1-10)]]&gt;=8,"Excellent",IMDB4[[#This Row],[IMDb Score (1-10)]]&gt;=7,"Good",IMDB4[[#This Row],[IMDb Score (1-10)]]&gt;=5,"Average",TRUE,"Poor")</f>
        <v>Excellent</v>
      </c>
      <c r="X3400" s="9" t="str">
        <f>IF(IMDB4[[#This Row],[Duration (min)]]&lt;90,"Short",IF(IMDB4[[#This Row],[Duration (min)]]&lt;=120,"Medium", "Long"))</f>
        <v>Long</v>
      </c>
    </row>
    <row r="3401" spans="1:24" x14ac:dyDescent="0.25">
      <c r="A3401" s="1" t="s">
        <v>2440</v>
      </c>
      <c r="B3401" s="2">
        <v>36786</v>
      </c>
      <c r="C3401" s="30">
        <f>YEAR(IMDB4[[#This Row],[Release Date]])</f>
        <v>2000</v>
      </c>
      <c r="D3401" s="30" t="str">
        <f>FLOOR(IMDB4[[#This Row],[Year]],10)&amp;"s"</f>
        <v>2000s</v>
      </c>
      <c r="E3401" s="1" t="s">
        <v>32</v>
      </c>
      <c r="F3401" s="1" t="s">
        <v>77</v>
      </c>
      <c r="G3401" s="1" t="s">
        <v>3</v>
      </c>
      <c r="H3401" s="1" t="s">
        <v>4</v>
      </c>
      <c r="I3401" s="1" t="s">
        <v>92</v>
      </c>
      <c r="J3401" s="1" t="s">
        <v>2441</v>
      </c>
      <c r="K3401" s="1" t="s">
        <v>959</v>
      </c>
      <c r="L3401" s="30">
        <v>324</v>
      </c>
      <c r="M3401" s="30">
        <v>1013</v>
      </c>
      <c r="N3401" s="30">
        <v>138</v>
      </c>
      <c r="O3401" s="30">
        <v>892</v>
      </c>
      <c r="P3401" s="27">
        <v>6.2</v>
      </c>
      <c r="Q3401" s="30">
        <v>134</v>
      </c>
      <c r="R3401" s="30">
        <v>135</v>
      </c>
      <c r="S3401" s="9">
        <v>32598931</v>
      </c>
      <c r="T3401" s="9">
        <v>65000000</v>
      </c>
      <c r="U3401" s="9">
        <f>IMDB4[[#This Row],[Gross Revenue]]-IMDB4[[#This Row],[Budget]]</f>
        <v>-32401069</v>
      </c>
      <c r="V3401" s="9" t="str">
        <f>IF(IMDB4[[#This Row],[Profit]]&gt;0,"Hit","Flop")</f>
        <v>Flop</v>
      </c>
      <c r="W3401" s="9" t="str" cm="1">
        <f t="array" ref="W3401">_xlfn.IFS(IMDB4[[#This Row],[IMDb Score (1-10)]]&gt;=8,"Excellent",IMDB4[[#This Row],[IMDb Score (1-10)]]&gt;=7,"Good",IMDB4[[#This Row],[IMDb Score (1-10)]]&gt;=5,"Average",TRUE,"Poor")</f>
        <v>Average</v>
      </c>
      <c r="X3401" s="9" t="str">
        <f>IF(IMDB4[[#This Row],[Duration (min)]]&lt;90,"Short",IF(IMDB4[[#This Row],[Duration (min)]]&lt;=120,"Medium", "Long"))</f>
        <v>Long</v>
      </c>
    </row>
    <row r="3402" spans="1:24" x14ac:dyDescent="0.25">
      <c r="A3402" s="1" t="s">
        <v>6556</v>
      </c>
      <c r="B3402" s="2">
        <v>41449</v>
      </c>
      <c r="C3402" s="30">
        <f>YEAR(IMDB4[[#This Row],[Release Date]])</f>
        <v>2013</v>
      </c>
      <c r="D3402" s="30" t="str">
        <f>FLOOR(IMDB4[[#This Row],[Year]],10)&amp;"s"</f>
        <v>2010s</v>
      </c>
      <c r="E3402" s="1" t="s">
        <v>32</v>
      </c>
      <c r="F3402" s="1" t="s">
        <v>40</v>
      </c>
      <c r="G3402" s="1" t="s">
        <v>3</v>
      </c>
      <c r="H3402" s="1" t="s">
        <v>5966</v>
      </c>
      <c r="I3402" s="21" t="s">
        <v>5</v>
      </c>
      <c r="J3402" s="1" t="s">
        <v>6557</v>
      </c>
      <c r="K3402" s="1" t="s">
        <v>6558</v>
      </c>
      <c r="L3402" s="30">
        <v>324</v>
      </c>
      <c r="M3402" s="30">
        <v>369</v>
      </c>
      <c r="N3402" s="30">
        <v>0</v>
      </c>
      <c r="O3402" s="30">
        <v>0</v>
      </c>
      <c r="P3402" s="27">
        <v>6.3</v>
      </c>
      <c r="Q3402" s="30">
        <v>60</v>
      </c>
      <c r="R3402" s="30">
        <v>85</v>
      </c>
      <c r="S3402" s="9">
        <v>4091</v>
      </c>
      <c r="T3402" s="9">
        <v>34000000</v>
      </c>
      <c r="U3402" s="9">
        <f>IMDB4[[#This Row],[Gross Revenue]]-IMDB4[[#This Row],[Budget]]</f>
        <v>-33995909</v>
      </c>
      <c r="V3402" s="9" t="str">
        <f>IF(IMDB4[[#This Row],[Profit]]&gt;0,"Hit","Flop")</f>
        <v>Flop</v>
      </c>
      <c r="W3402" s="9" t="str" cm="1">
        <f t="array" ref="W3402">_xlfn.IFS(IMDB4[[#This Row],[IMDb Score (1-10)]]&gt;=8,"Excellent",IMDB4[[#This Row],[IMDb Score (1-10)]]&gt;=7,"Good",IMDB4[[#This Row],[IMDb Score (1-10)]]&gt;=5,"Average",TRUE,"Poor")</f>
        <v>Average</v>
      </c>
      <c r="X3402" s="9" t="str">
        <f>IF(IMDB4[[#This Row],[Duration (min)]]&lt;90,"Short",IF(IMDB4[[#This Row],[Duration (min)]]&lt;=120,"Medium", "Long"))</f>
        <v>Short</v>
      </c>
    </row>
    <row r="3403" spans="1:24" x14ac:dyDescent="0.25">
      <c r="A3403" s="1" t="s">
        <v>700</v>
      </c>
      <c r="B3403" s="2">
        <v>32701</v>
      </c>
      <c r="C3403" s="30">
        <f>YEAR(IMDB4[[#This Row],[Release Date]])</f>
        <v>1989</v>
      </c>
      <c r="D3403" s="30" t="str">
        <f>FLOOR(IMDB4[[#This Row],[Year]],10)&amp;"s"</f>
        <v>1980s</v>
      </c>
      <c r="E3403" s="1" t="s">
        <v>1</v>
      </c>
      <c r="F3403" s="1" t="s">
        <v>315</v>
      </c>
      <c r="G3403" s="1" t="s">
        <v>3</v>
      </c>
      <c r="H3403" s="1" t="s">
        <v>4</v>
      </c>
      <c r="I3403" s="1" t="s">
        <v>168</v>
      </c>
      <c r="J3403" s="1" t="s">
        <v>701</v>
      </c>
      <c r="K3403" s="1" t="s">
        <v>702</v>
      </c>
      <c r="L3403" s="30">
        <v>321</v>
      </c>
      <c r="M3403" s="30">
        <v>584</v>
      </c>
      <c r="N3403" s="30">
        <v>81</v>
      </c>
      <c r="O3403" s="30">
        <v>1000</v>
      </c>
      <c r="P3403" s="27">
        <v>5.0999999999999996</v>
      </c>
      <c r="Q3403" s="30">
        <v>88</v>
      </c>
      <c r="R3403" s="30">
        <v>89</v>
      </c>
      <c r="S3403" s="9">
        <v>22168359</v>
      </c>
      <c r="T3403" s="9">
        <v>8000000</v>
      </c>
      <c r="U3403" s="9">
        <f>IMDB4[[#This Row],[Gross Revenue]]-IMDB4[[#This Row],[Budget]]</f>
        <v>14168359</v>
      </c>
      <c r="V3403" s="9" t="str">
        <f>IF(IMDB4[[#This Row],[Profit]]&gt;0,"Hit","Flop")</f>
        <v>Hit</v>
      </c>
      <c r="W3403" s="9" t="str" cm="1">
        <f t="array" ref="W3403">_xlfn.IFS(IMDB4[[#This Row],[IMDb Score (1-10)]]&gt;=8,"Excellent",IMDB4[[#This Row],[IMDb Score (1-10)]]&gt;=7,"Good",IMDB4[[#This Row],[IMDb Score (1-10)]]&gt;=5,"Average",TRUE,"Poor")</f>
        <v>Average</v>
      </c>
      <c r="X3403" s="9" t="str">
        <f>IF(IMDB4[[#This Row],[Duration (min)]]&lt;90,"Short",IF(IMDB4[[#This Row],[Duration (min)]]&lt;=120,"Medium", "Long"))</f>
        <v>Short</v>
      </c>
    </row>
    <row r="3404" spans="1:24" x14ac:dyDescent="0.25">
      <c r="A3404" s="1" t="s">
        <v>1551</v>
      </c>
      <c r="B3404" s="2">
        <v>35512</v>
      </c>
      <c r="C3404" s="30">
        <f>YEAR(IMDB4[[#This Row],[Release Date]])</f>
        <v>1997</v>
      </c>
      <c r="D3404" s="30" t="str">
        <f>FLOOR(IMDB4[[#This Row],[Year]],10)&amp;"s"</f>
        <v>1990s</v>
      </c>
      <c r="E3404" s="1" t="s">
        <v>32</v>
      </c>
      <c r="F3404" s="1" t="s">
        <v>9</v>
      </c>
      <c r="G3404" s="1" t="s">
        <v>3</v>
      </c>
      <c r="H3404" s="1" t="s">
        <v>4</v>
      </c>
      <c r="I3404" s="1" t="s">
        <v>92</v>
      </c>
      <c r="J3404" s="1" t="s">
        <v>1552</v>
      </c>
      <c r="K3404" s="1" t="s">
        <v>1553</v>
      </c>
      <c r="L3404" s="30">
        <v>318</v>
      </c>
      <c r="M3404" s="30">
        <v>751</v>
      </c>
      <c r="N3404" s="30">
        <v>37</v>
      </c>
      <c r="O3404" s="30">
        <v>26</v>
      </c>
      <c r="P3404" s="27">
        <v>5.5</v>
      </c>
      <c r="Q3404" s="30">
        <v>16</v>
      </c>
      <c r="R3404" s="30">
        <v>94</v>
      </c>
      <c r="S3404" s="9">
        <v>40542</v>
      </c>
      <c r="T3404" s="9">
        <v>300000</v>
      </c>
      <c r="U3404" s="9">
        <f>IMDB4[[#This Row],[Gross Revenue]]-IMDB4[[#This Row],[Budget]]</f>
        <v>-259458</v>
      </c>
      <c r="V3404" s="9" t="str">
        <f>IF(IMDB4[[#This Row],[Profit]]&gt;0,"Hit","Flop")</f>
        <v>Flop</v>
      </c>
      <c r="W3404" s="9" t="str" cm="1">
        <f t="array" ref="W3404">_xlfn.IFS(IMDB4[[#This Row],[IMDb Score (1-10)]]&gt;=8,"Excellent",IMDB4[[#This Row],[IMDb Score (1-10)]]&gt;=7,"Good",IMDB4[[#This Row],[IMDb Score (1-10)]]&gt;=5,"Average",TRUE,"Poor")</f>
        <v>Average</v>
      </c>
      <c r="X3404" s="9" t="str">
        <f>IF(IMDB4[[#This Row],[Duration (min)]]&lt;90,"Short",IF(IMDB4[[#This Row],[Duration (min)]]&lt;=120,"Medium", "Long"))</f>
        <v>Medium</v>
      </c>
    </row>
    <row r="3405" spans="1:24" x14ac:dyDescent="0.25">
      <c r="A3405" s="1" t="s">
        <v>6664</v>
      </c>
      <c r="B3405" s="2">
        <v>41940</v>
      </c>
      <c r="C3405" s="30">
        <f>YEAR(IMDB4[[#This Row],[Release Date]])</f>
        <v>2014</v>
      </c>
      <c r="D3405" s="30" t="str">
        <f>FLOOR(IMDB4[[#This Row],[Year]],10)&amp;"s"</f>
        <v>2010s</v>
      </c>
      <c r="E3405" s="1" t="s">
        <v>32</v>
      </c>
      <c r="F3405" s="1" t="s">
        <v>91</v>
      </c>
      <c r="G3405" s="1" t="s">
        <v>3</v>
      </c>
      <c r="H3405" s="1" t="s">
        <v>4</v>
      </c>
      <c r="I3405" s="1" t="s">
        <v>92</v>
      </c>
      <c r="J3405" s="1" t="s">
        <v>6665</v>
      </c>
      <c r="K3405" s="1" t="s">
        <v>6666</v>
      </c>
      <c r="L3405" s="30">
        <v>314</v>
      </c>
      <c r="M3405" s="30">
        <v>1062</v>
      </c>
      <c r="N3405" s="30">
        <v>421</v>
      </c>
      <c r="O3405" s="30">
        <v>45000</v>
      </c>
      <c r="P3405" s="27">
        <v>6.9</v>
      </c>
      <c r="Q3405" s="30">
        <v>533</v>
      </c>
      <c r="R3405" s="30">
        <v>100</v>
      </c>
      <c r="S3405" s="9">
        <v>14673301</v>
      </c>
      <c r="T3405" s="9">
        <v>2000000</v>
      </c>
      <c r="U3405" s="9">
        <f>IMDB4[[#This Row],[Gross Revenue]]-IMDB4[[#This Row],[Budget]]</f>
        <v>12673301</v>
      </c>
      <c r="V3405" s="9" t="str">
        <f>IF(IMDB4[[#This Row],[Profit]]&gt;0,"Hit","Flop")</f>
        <v>Hit</v>
      </c>
      <c r="W3405" s="9" t="str" cm="1">
        <f t="array" ref="W3405">_xlfn.IFS(IMDB4[[#This Row],[IMDb Score (1-10)]]&gt;=8,"Excellent",IMDB4[[#This Row],[IMDb Score (1-10)]]&gt;=7,"Good",IMDB4[[#This Row],[IMDb Score (1-10)]]&gt;=5,"Average",TRUE,"Poor")</f>
        <v>Average</v>
      </c>
      <c r="X3405" s="9" t="str">
        <f>IF(IMDB4[[#This Row],[Duration (min)]]&lt;90,"Short",IF(IMDB4[[#This Row],[Duration (min)]]&lt;=120,"Medium", "Long"))</f>
        <v>Medium</v>
      </c>
    </row>
    <row r="3406" spans="1:24" x14ac:dyDescent="0.25">
      <c r="A3406" s="1" t="s">
        <v>653</v>
      </c>
      <c r="B3406" s="2">
        <v>32304</v>
      </c>
      <c r="C3406" s="30">
        <f>YEAR(IMDB4[[#This Row],[Release Date]])</f>
        <v>1988</v>
      </c>
      <c r="D3406" s="30" t="str">
        <f>FLOOR(IMDB4[[#This Row],[Year]],10)&amp;"s"</f>
        <v>1980s</v>
      </c>
      <c r="E3406" s="1" t="s">
        <v>32</v>
      </c>
      <c r="F3406" s="1" t="s">
        <v>315</v>
      </c>
      <c r="G3406" s="1" t="s">
        <v>3</v>
      </c>
      <c r="H3406" s="1" t="s">
        <v>4</v>
      </c>
      <c r="I3406" s="1" t="s">
        <v>92</v>
      </c>
      <c r="J3406" s="1" t="s">
        <v>654</v>
      </c>
      <c r="K3406" s="1" t="s">
        <v>655</v>
      </c>
      <c r="L3406" s="30">
        <v>311</v>
      </c>
      <c r="M3406" s="30">
        <v>760</v>
      </c>
      <c r="N3406" s="30">
        <v>85</v>
      </c>
      <c r="O3406" s="30">
        <v>0</v>
      </c>
      <c r="P3406" s="27">
        <v>6.5</v>
      </c>
      <c r="Q3406" s="30">
        <v>142</v>
      </c>
      <c r="R3406" s="30">
        <v>87</v>
      </c>
      <c r="S3406" s="9">
        <v>33244684</v>
      </c>
      <c r="T3406" s="9">
        <v>9000000</v>
      </c>
      <c r="U3406" s="9">
        <f>IMDB4[[#This Row],[Gross Revenue]]-IMDB4[[#This Row],[Budget]]</f>
        <v>24244684</v>
      </c>
      <c r="V3406" s="9" t="str">
        <f>IF(IMDB4[[#This Row],[Profit]]&gt;0,"Hit","Flop")</f>
        <v>Hit</v>
      </c>
      <c r="W3406" s="9" t="str" cm="1">
        <f t="array" ref="W3406">_xlfn.IFS(IMDB4[[#This Row],[IMDb Score (1-10)]]&gt;=8,"Excellent",IMDB4[[#This Row],[IMDb Score (1-10)]]&gt;=7,"Good",IMDB4[[#This Row],[IMDb Score (1-10)]]&gt;=5,"Average",TRUE,"Poor")</f>
        <v>Average</v>
      </c>
      <c r="X3406" s="9" t="str">
        <f>IF(IMDB4[[#This Row],[Duration (min)]]&lt;90,"Short",IF(IMDB4[[#This Row],[Duration (min)]]&lt;=120,"Medium", "Long"))</f>
        <v>Short</v>
      </c>
    </row>
    <row r="3407" spans="1:24" x14ac:dyDescent="0.25">
      <c r="A3407" s="1" t="s">
        <v>4523</v>
      </c>
      <c r="B3407" s="2">
        <v>38771</v>
      </c>
      <c r="C3407" s="30">
        <f>YEAR(IMDB4[[#This Row],[Release Date]])</f>
        <v>2006</v>
      </c>
      <c r="D3407" s="30" t="str">
        <f>FLOOR(IMDB4[[#This Row],[Year]],10)&amp;"s"</f>
        <v>2000s</v>
      </c>
      <c r="E3407" s="1" t="s">
        <v>32</v>
      </c>
      <c r="F3407" s="1" t="s">
        <v>77</v>
      </c>
      <c r="G3407" s="1" t="s">
        <v>3</v>
      </c>
      <c r="H3407" s="1" t="s">
        <v>4</v>
      </c>
      <c r="I3407" s="1" t="s">
        <v>132</v>
      </c>
      <c r="J3407" s="1" t="s">
        <v>4524</v>
      </c>
      <c r="K3407" s="1" t="s">
        <v>3432</v>
      </c>
      <c r="L3407" s="30">
        <v>310</v>
      </c>
      <c r="M3407" s="30">
        <v>1352</v>
      </c>
      <c r="N3407" s="30">
        <v>69</v>
      </c>
      <c r="O3407" s="30">
        <v>690</v>
      </c>
      <c r="P3407" s="27">
        <v>6.1</v>
      </c>
      <c r="Q3407" s="30">
        <v>161</v>
      </c>
      <c r="R3407" s="30">
        <v>107</v>
      </c>
      <c r="S3407" s="9">
        <v>36279230</v>
      </c>
      <c r="T3407" s="9">
        <v>60000000</v>
      </c>
      <c r="U3407" s="9">
        <f>IMDB4[[#This Row],[Gross Revenue]]-IMDB4[[#This Row],[Budget]]</f>
        <v>-23720770</v>
      </c>
      <c r="V3407" s="9" t="str">
        <f>IF(IMDB4[[#This Row],[Profit]]&gt;0,"Hit","Flop")</f>
        <v>Flop</v>
      </c>
      <c r="W3407" s="9" t="str" cm="1">
        <f t="array" ref="W3407">_xlfn.IFS(IMDB4[[#This Row],[IMDb Score (1-10)]]&gt;=8,"Excellent",IMDB4[[#This Row],[IMDb Score (1-10)]]&gt;=7,"Good",IMDB4[[#This Row],[IMDb Score (1-10)]]&gt;=5,"Average",TRUE,"Poor")</f>
        <v>Average</v>
      </c>
      <c r="X3407" s="9" t="str">
        <f>IF(IMDB4[[#This Row],[Duration (min)]]&lt;90,"Short",IF(IMDB4[[#This Row],[Duration (min)]]&lt;=120,"Medium", "Long"))</f>
        <v>Medium</v>
      </c>
    </row>
    <row r="3408" spans="1:24" x14ac:dyDescent="0.25">
      <c r="A3408" s="1" t="s">
        <v>3881</v>
      </c>
      <c r="B3408" s="2">
        <v>38455</v>
      </c>
      <c r="C3408" s="30">
        <f>YEAR(IMDB4[[#This Row],[Release Date]])</f>
        <v>2005</v>
      </c>
      <c r="D3408" s="30" t="str">
        <f>FLOOR(IMDB4[[#This Row],[Year]],10)&amp;"s"</f>
        <v>2000s</v>
      </c>
      <c r="E3408" s="1" t="s">
        <v>32</v>
      </c>
      <c r="F3408" s="1" t="s">
        <v>91</v>
      </c>
      <c r="G3408" s="1" t="s">
        <v>3</v>
      </c>
      <c r="H3408" s="1" t="s">
        <v>338</v>
      </c>
      <c r="I3408" s="1" t="s">
        <v>92</v>
      </c>
      <c r="J3408" s="1" t="s">
        <v>3882</v>
      </c>
      <c r="K3408" s="1" t="s">
        <v>3883</v>
      </c>
      <c r="L3408" s="30">
        <v>310</v>
      </c>
      <c r="M3408" s="30">
        <v>838</v>
      </c>
      <c r="N3408" s="30">
        <v>892</v>
      </c>
      <c r="O3408" s="30">
        <v>1000</v>
      </c>
      <c r="P3408" s="27">
        <v>2.2999999999999998</v>
      </c>
      <c r="Q3408" s="30">
        <v>148</v>
      </c>
      <c r="R3408" s="30">
        <v>94</v>
      </c>
      <c r="S3408" s="9">
        <v>5132655</v>
      </c>
      <c r="T3408" s="9">
        <v>20000000</v>
      </c>
      <c r="U3408" s="9">
        <f>IMDB4[[#This Row],[Gross Revenue]]-IMDB4[[#This Row],[Budget]]</f>
        <v>-14867345</v>
      </c>
      <c r="V3408" s="9" t="str">
        <f>IF(IMDB4[[#This Row],[Profit]]&gt;0,"Hit","Flop")</f>
        <v>Flop</v>
      </c>
      <c r="W3408" s="9" t="str" cm="1">
        <f t="array" ref="W3408">_xlfn.IFS(IMDB4[[#This Row],[IMDb Score (1-10)]]&gt;=8,"Excellent",IMDB4[[#This Row],[IMDb Score (1-10)]]&gt;=7,"Good",IMDB4[[#This Row],[IMDb Score (1-10)]]&gt;=5,"Average",TRUE,"Poor")</f>
        <v>Poor</v>
      </c>
      <c r="X3408" s="9" t="str">
        <f>IF(IMDB4[[#This Row],[Duration (min)]]&lt;90,"Short",IF(IMDB4[[#This Row],[Duration (min)]]&lt;=120,"Medium", "Long"))</f>
        <v>Medium</v>
      </c>
    </row>
    <row r="3409" spans="1:24" x14ac:dyDescent="0.25">
      <c r="A3409" s="1" t="s">
        <v>3497</v>
      </c>
      <c r="B3409" s="2">
        <v>37662</v>
      </c>
      <c r="C3409" s="30">
        <f>YEAR(IMDB4[[#This Row],[Release Date]])</f>
        <v>2003</v>
      </c>
      <c r="D3409" s="30" t="str">
        <f>FLOOR(IMDB4[[#This Row],[Year]],10)&amp;"s"</f>
        <v>2000s</v>
      </c>
      <c r="E3409" s="1" t="s">
        <v>32</v>
      </c>
      <c r="F3409" s="1" t="s">
        <v>77</v>
      </c>
      <c r="G3409" s="1" t="s">
        <v>3</v>
      </c>
      <c r="H3409" s="1" t="s">
        <v>334</v>
      </c>
      <c r="I3409" s="1" t="s">
        <v>92</v>
      </c>
      <c r="J3409" s="1" t="s">
        <v>3498</v>
      </c>
      <c r="K3409" s="1" t="s">
        <v>1316</v>
      </c>
      <c r="L3409" s="30">
        <v>309</v>
      </c>
      <c r="M3409" s="30">
        <v>1062</v>
      </c>
      <c r="N3409" s="30">
        <v>0</v>
      </c>
      <c r="O3409" s="30">
        <v>0</v>
      </c>
      <c r="P3409" s="27">
        <v>6.7</v>
      </c>
      <c r="Q3409" s="30">
        <v>245</v>
      </c>
      <c r="R3409" s="30">
        <v>129</v>
      </c>
      <c r="S3409" s="9">
        <v>139259759</v>
      </c>
      <c r="T3409" s="9">
        <v>150000000</v>
      </c>
      <c r="U3409" s="9">
        <f>IMDB4[[#This Row],[Gross Revenue]]-IMDB4[[#This Row],[Budget]]</f>
        <v>-10740241</v>
      </c>
      <c r="V3409" s="9" t="str">
        <f>IF(IMDB4[[#This Row],[Profit]]&gt;0,"Hit","Flop")</f>
        <v>Flop</v>
      </c>
      <c r="W3409" s="9" t="str" cm="1">
        <f t="array" ref="W3409">_xlfn.IFS(IMDB4[[#This Row],[IMDb Score (1-10)]]&gt;=8,"Excellent",IMDB4[[#This Row],[IMDb Score (1-10)]]&gt;=7,"Good",IMDB4[[#This Row],[IMDb Score (1-10)]]&gt;=5,"Average",TRUE,"Poor")</f>
        <v>Average</v>
      </c>
      <c r="X3409" s="9" t="str">
        <f>IF(IMDB4[[#This Row],[Duration (min)]]&lt;90,"Short",IF(IMDB4[[#This Row],[Duration (min)]]&lt;=120,"Medium", "Long"))</f>
        <v>Long</v>
      </c>
    </row>
    <row r="3410" spans="1:24" x14ac:dyDescent="0.25">
      <c r="A3410" s="1" t="s">
        <v>5215</v>
      </c>
      <c r="B3410" s="2">
        <v>40060</v>
      </c>
      <c r="C3410" s="30">
        <f>YEAR(IMDB4[[#This Row],[Release Date]])</f>
        <v>2009</v>
      </c>
      <c r="D3410" s="30" t="str">
        <f>FLOOR(IMDB4[[#This Row],[Year]],10)&amp;"s"</f>
        <v>2000s</v>
      </c>
      <c r="E3410" s="1" t="s">
        <v>1</v>
      </c>
      <c r="F3410" s="1" t="s">
        <v>33</v>
      </c>
      <c r="G3410" s="1" t="s">
        <v>3</v>
      </c>
      <c r="H3410" s="1" t="s">
        <v>4</v>
      </c>
      <c r="I3410" s="1" t="s">
        <v>84</v>
      </c>
      <c r="J3410" s="1" t="s">
        <v>5216</v>
      </c>
      <c r="K3410" s="1" t="s">
        <v>2757</v>
      </c>
      <c r="L3410" s="30">
        <v>309</v>
      </c>
      <c r="M3410" s="30">
        <v>647</v>
      </c>
      <c r="N3410" s="30">
        <v>253</v>
      </c>
      <c r="O3410" s="30">
        <v>10000</v>
      </c>
      <c r="P3410" s="27">
        <v>7.7</v>
      </c>
      <c r="Q3410" s="30">
        <v>310</v>
      </c>
      <c r="R3410" s="30">
        <v>100</v>
      </c>
      <c r="S3410" s="9">
        <v>75280058</v>
      </c>
      <c r="T3410" s="9">
        <v>60000000</v>
      </c>
      <c r="U3410" s="9">
        <f>IMDB4[[#This Row],[Gross Revenue]]-IMDB4[[#This Row],[Budget]]</f>
        <v>15280058</v>
      </c>
      <c r="V3410" s="9" t="str">
        <f>IF(IMDB4[[#This Row],[Profit]]&gt;0,"Hit","Flop")</f>
        <v>Hit</v>
      </c>
      <c r="W3410" s="9" t="str" cm="1">
        <f t="array" ref="W3410">_xlfn.IFS(IMDB4[[#This Row],[IMDb Score (1-10)]]&gt;=8,"Excellent",IMDB4[[#This Row],[IMDb Score (1-10)]]&gt;=7,"Good",IMDB4[[#This Row],[IMDb Score (1-10)]]&gt;=5,"Average",TRUE,"Poor")</f>
        <v>Good</v>
      </c>
      <c r="X3410" s="9" t="str">
        <f>IF(IMDB4[[#This Row],[Duration (min)]]&lt;90,"Short",IF(IMDB4[[#This Row],[Duration (min)]]&lt;=120,"Medium", "Long"))</f>
        <v>Medium</v>
      </c>
    </row>
    <row r="3411" spans="1:24" x14ac:dyDescent="0.25">
      <c r="A3411" s="1" t="s">
        <v>334</v>
      </c>
      <c r="B3411" s="2">
        <v>39801</v>
      </c>
      <c r="C3411" s="30">
        <f>YEAR(IMDB4[[#This Row],[Release Date]])</f>
        <v>2008</v>
      </c>
      <c r="D3411" s="30" t="str">
        <f>FLOOR(IMDB4[[#This Row],[Year]],10)&amp;"s"</f>
        <v>2000s</v>
      </c>
      <c r="E3411" s="1" t="s">
        <v>32</v>
      </c>
      <c r="F3411" s="1" t="s">
        <v>40</v>
      </c>
      <c r="G3411" s="1" t="s">
        <v>3</v>
      </c>
      <c r="H3411" s="1" t="s">
        <v>334</v>
      </c>
      <c r="I3411" s="1" t="s">
        <v>132</v>
      </c>
      <c r="J3411" s="1" t="s">
        <v>3498</v>
      </c>
      <c r="K3411" s="1" t="s">
        <v>1401</v>
      </c>
      <c r="L3411" s="30">
        <v>309</v>
      </c>
      <c r="M3411" s="30">
        <v>921</v>
      </c>
      <c r="N3411" s="30">
        <v>1000</v>
      </c>
      <c r="O3411" s="30">
        <v>0</v>
      </c>
      <c r="P3411" s="27">
        <v>6.6</v>
      </c>
      <c r="Q3411" s="30">
        <v>245</v>
      </c>
      <c r="R3411" s="30">
        <v>165</v>
      </c>
      <c r="S3411" s="9">
        <v>49551662</v>
      </c>
      <c r="T3411" s="9">
        <v>130000000</v>
      </c>
      <c r="U3411" s="9">
        <f>IMDB4[[#This Row],[Gross Revenue]]-IMDB4[[#This Row],[Budget]]</f>
        <v>-80448338</v>
      </c>
      <c r="V3411" s="9" t="str">
        <f>IF(IMDB4[[#This Row],[Profit]]&gt;0,"Hit","Flop")</f>
        <v>Flop</v>
      </c>
      <c r="W3411" s="9" t="str" cm="1">
        <f t="array" ref="W3411">_xlfn.IFS(IMDB4[[#This Row],[IMDb Score (1-10)]]&gt;=8,"Excellent",IMDB4[[#This Row],[IMDb Score (1-10)]]&gt;=7,"Good",IMDB4[[#This Row],[IMDb Score (1-10)]]&gt;=5,"Average",TRUE,"Poor")</f>
        <v>Average</v>
      </c>
      <c r="X3411" s="9" t="str">
        <f>IF(IMDB4[[#This Row],[Duration (min)]]&lt;90,"Short",IF(IMDB4[[#This Row],[Duration (min)]]&lt;=120,"Medium", "Long"))</f>
        <v>Long</v>
      </c>
    </row>
    <row r="3412" spans="1:24" x14ac:dyDescent="0.25">
      <c r="A3412" s="1" t="s">
        <v>330</v>
      </c>
      <c r="B3412" s="2">
        <v>29595</v>
      </c>
      <c r="C3412" s="30">
        <f>YEAR(IMDB4[[#This Row],[Release Date]])</f>
        <v>1981</v>
      </c>
      <c r="D3412" s="30" t="str">
        <f>FLOOR(IMDB4[[#This Row],[Year]],10)&amp;"s"</f>
        <v>1980s</v>
      </c>
      <c r="E3412" s="1" t="s">
        <v>32</v>
      </c>
      <c r="F3412" s="1" t="s">
        <v>91</v>
      </c>
      <c r="G3412" s="1" t="s">
        <v>3</v>
      </c>
      <c r="H3412" s="1" t="s">
        <v>4</v>
      </c>
      <c r="I3412" s="1" t="s">
        <v>92</v>
      </c>
      <c r="J3412" s="1" t="s">
        <v>331</v>
      </c>
      <c r="K3412" s="1" t="s">
        <v>332</v>
      </c>
      <c r="L3412" s="30">
        <v>309</v>
      </c>
      <c r="M3412" s="30">
        <v>707</v>
      </c>
      <c r="N3412" s="30">
        <v>49</v>
      </c>
      <c r="O3412" s="30">
        <v>0</v>
      </c>
      <c r="P3412" s="27">
        <v>6.1</v>
      </c>
      <c r="Q3412" s="30">
        <v>242</v>
      </c>
      <c r="R3412" s="30">
        <v>87</v>
      </c>
      <c r="S3412" s="9">
        <v>19100000</v>
      </c>
      <c r="T3412" s="9">
        <v>1250000</v>
      </c>
      <c r="U3412" s="9">
        <f>IMDB4[[#This Row],[Gross Revenue]]-IMDB4[[#This Row],[Budget]]</f>
        <v>17850000</v>
      </c>
      <c r="V3412" s="9" t="str">
        <f>IF(IMDB4[[#This Row],[Profit]]&gt;0,"Hit","Flop")</f>
        <v>Hit</v>
      </c>
      <c r="W3412" s="9" t="str" cm="1">
        <f t="array" ref="W3412">_xlfn.IFS(IMDB4[[#This Row],[IMDb Score (1-10)]]&gt;=8,"Excellent",IMDB4[[#This Row],[IMDb Score (1-10)]]&gt;=7,"Good",IMDB4[[#This Row],[IMDb Score (1-10)]]&gt;=5,"Average",TRUE,"Poor")</f>
        <v>Average</v>
      </c>
      <c r="X3412" s="9" t="str">
        <f>IF(IMDB4[[#This Row],[Duration (min)]]&lt;90,"Short",IF(IMDB4[[#This Row],[Duration (min)]]&lt;=120,"Medium", "Long"))</f>
        <v>Short</v>
      </c>
    </row>
    <row r="3413" spans="1:24" x14ac:dyDescent="0.25">
      <c r="A3413" s="1" t="s">
        <v>27</v>
      </c>
      <c r="B3413" s="2">
        <v>13430</v>
      </c>
      <c r="C3413" s="30">
        <f>YEAR(IMDB4[[#This Row],[Release Date]])</f>
        <v>1936</v>
      </c>
      <c r="D3413" s="30" t="str">
        <f>FLOOR(IMDB4[[#This Row],[Year]],10)&amp;"s"</f>
        <v>1930s</v>
      </c>
      <c r="E3413" s="1" t="s">
        <v>1</v>
      </c>
      <c r="F3413" s="1" t="s">
        <v>20</v>
      </c>
      <c r="G3413" s="1" t="s">
        <v>3</v>
      </c>
      <c r="H3413" s="1" t="s">
        <v>4</v>
      </c>
      <c r="I3413" s="1" t="s">
        <v>28</v>
      </c>
      <c r="J3413" s="1" t="s">
        <v>29</v>
      </c>
      <c r="K3413" s="1" t="s">
        <v>30</v>
      </c>
      <c r="L3413" s="30">
        <v>309</v>
      </c>
      <c r="M3413" s="30">
        <v>352</v>
      </c>
      <c r="N3413" s="30">
        <v>0</v>
      </c>
      <c r="O3413" s="30">
        <v>0</v>
      </c>
      <c r="P3413" s="27">
        <v>8.6</v>
      </c>
      <c r="Q3413" s="30">
        <v>120</v>
      </c>
      <c r="R3413" s="30">
        <v>87</v>
      </c>
      <c r="S3413" s="9">
        <v>163245</v>
      </c>
      <c r="T3413" s="9">
        <v>1500000</v>
      </c>
      <c r="U3413" s="9">
        <f>IMDB4[[#This Row],[Gross Revenue]]-IMDB4[[#This Row],[Budget]]</f>
        <v>-1336755</v>
      </c>
      <c r="V3413" s="9" t="str">
        <f>IF(IMDB4[[#This Row],[Profit]]&gt;0,"Hit","Flop")</f>
        <v>Flop</v>
      </c>
      <c r="W3413" s="9" t="str" cm="1">
        <f t="array" ref="W3413">_xlfn.IFS(IMDB4[[#This Row],[IMDb Score (1-10)]]&gt;=8,"Excellent",IMDB4[[#This Row],[IMDb Score (1-10)]]&gt;=7,"Good",IMDB4[[#This Row],[IMDb Score (1-10)]]&gt;=5,"Average",TRUE,"Poor")</f>
        <v>Excellent</v>
      </c>
      <c r="X3413" s="9" t="str">
        <f>IF(IMDB4[[#This Row],[Duration (min)]]&lt;90,"Short",IF(IMDB4[[#This Row],[Duration (min)]]&lt;=120,"Medium", "Long"))</f>
        <v>Short</v>
      </c>
    </row>
    <row r="3414" spans="1:24" x14ac:dyDescent="0.25">
      <c r="A3414" s="1" t="s">
        <v>2608</v>
      </c>
      <c r="B3414" s="2">
        <v>37073</v>
      </c>
      <c r="C3414" s="30">
        <f>YEAR(IMDB4[[#This Row],[Release Date]])</f>
        <v>2001</v>
      </c>
      <c r="D3414" s="30" t="str">
        <f>FLOOR(IMDB4[[#This Row],[Year]],10)&amp;"s"</f>
        <v>2000s</v>
      </c>
      <c r="E3414" s="1" t="s">
        <v>32</v>
      </c>
      <c r="F3414" s="1" t="s">
        <v>9</v>
      </c>
      <c r="G3414" s="1" t="s">
        <v>3</v>
      </c>
      <c r="H3414" s="1" t="s">
        <v>4</v>
      </c>
      <c r="I3414" s="1" t="s">
        <v>92</v>
      </c>
      <c r="J3414" s="1" t="s">
        <v>2609</v>
      </c>
      <c r="K3414" s="1" t="s">
        <v>2114</v>
      </c>
      <c r="L3414" s="30">
        <v>308</v>
      </c>
      <c r="M3414" s="30">
        <v>1440</v>
      </c>
      <c r="N3414" s="30">
        <v>43</v>
      </c>
      <c r="O3414" s="30">
        <v>689</v>
      </c>
      <c r="P3414" s="27">
        <v>5.6</v>
      </c>
      <c r="Q3414" s="30">
        <v>106</v>
      </c>
      <c r="R3414" s="30">
        <v>102</v>
      </c>
      <c r="S3414" s="9">
        <v>24044532</v>
      </c>
      <c r="T3414" s="9">
        <v>38000000</v>
      </c>
      <c r="U3414" s="9">
        <f>IMDB4[[#This Row],[Gross Revenue]]-IMDB4[[#This Row],[Budget]]</f>
        <v>-13955468</v>
      </c>
      <c r="V3414" s="9" t="str">
        <f>IF(IMDB4[[#This Row],[Profit]]&gt;0,"Hit","Flop")</f>
        <v>Flop</v>
      </c>
      <c r="W3414" s="9" t="str" cm="1">
        <f t="array" ref="W3414">_xlfn.IFS(IMDB4[[#This Row],[IMDb Score (1-10)]]&gt;=8,"Excellent",IMDB4[[#This Row],[IMDb Score (1-10)]]&gt;=7,"Good",IMDB4[[#This Row],[IMDb Score (1-10)]]&gt;=5,"Average",TRUE,"Poor")</f>
        <v>Average</v>
      </c>
      <c r="X3414" s="9" t="str">
        <f>IF(IMDB4[[#This Row],[Duration (min)]]&lt;90,"Short",IF(IMDB4[[#This Row],[Duration (min)]]&lt;=120,"Medium", "Long"))</f>
        <v>Medium</v>
      </c>
    </row>
    <row r="3415" spans="1:24" x14ac:dyDescent="0.25">
      <c r="A3415" s="1" t="s">
        <v>3723</v>
      </c>
      <c r="B3415" s="2">
        <v>38087</v>
      </c>
      <c r="C3415" s="30">
        <f>YEAR(IMDB4[[#This Row],[Release Date]])</f>
        <v>2004</v>
      </c>
      <c r="D3415" s="30" t="str">
        <f>FLOOR(IMDB4[[#This Row],[Year]],10)&amp;"s"</f>
        <v>2000s</v>
      </c>
      <c r="E3415" s="1" t="s">
        <v>32</v>
      </c>
      <c r="F3415" s="1" t="s">
        <v>9</v>
      </c>
      <c r="G3415" s="1" t="s">
        <v>3</v>
      </c>
      <c r="H3415" s="1" t="s">
        <v>4</v>
      </c>
      <c r="I3415" s="1" t="s">
        <v>92</v>
      </c>
      <c r="J3415" s="1" t="s">
        <v>3724</v>
      </c>
      <c r="K3415" s="1" t="s">
        <v>2374</v>
      </c>
      <c r="L3415" s="30">
        <v>308</v>
      </c>
      <c r="M3415" s="30">
        <v>1008</v>
      </c>
      <c r="N3415" s="30">
        <v>7</v>
      </c>
      <c r="O3415" s="30">
        <v>98</v>
      </c>
      <c r="P3415" s="27">
        <v>5.5</v>
      </c>
      <c r="Q3415" s="30">
        <v>43</v>
      </c>
      <c r="R3415" s="30">
        <v>78</v>
      </c>
      <c r="S3415" s="9">
        <v>191309</v>
      </c>
      <c r="T3415" s="9">
        <v>150000</v>
      </c>
      <c r="U3415" s="9">
        <f>IMDB4[[#This Row],[Gross Revenue]]-IMDB4[[#This Row],[Budget]]</f>
        <v>41309</v>
      </c>
      <c r="V3415" s="9" t="str">
        <f>IF(IMDB4[[#This Row],[Profit]]&gt;0,"Hit","Flop")</f>
        <v>Hit</v>
      </c>
      <c r="W3415" s="9" t="str" cm="1">
        <f t="array" ref="W3415">_xlfn.IFS(IMDB4[[#This Row],[IMDb Score (1-10)]]&gt;=8,"Excellent",IMDB4[[#This Row],[IMDb Score (1-10)]]&gt;=7,"Good",IMDB4[[#This Row],[IMDb Score (1-10)]]&gt;=5,"Average",TRUE,"Poor")</f>
        <v>Average</v>
      </c>
      <c r="X3415" s="9" t="str">
        <f>IF(IMDB4[[#This Row],[Duration (min)]]&lt;90,"Short",IF(IMDB4[[#This Row],[Duration (min)]]&lt;=120,"Medium", "Long"))</f>
        <v>Short</v>
      </c>
    </row>
    <row r="3416" spans="1:24" x14ac:dyDescent="0.25">
      <c r="A3416" s="1" t="s">
        <v>2758</v>
      </c>
      <c r="B3416" s="2">
        <v>37178</v>
      </c>
      <c r="C3416" s="30">
        <f>YEAR(IMDB4[[#This Row],[Release Date]])</f>
        <v>2001</v>
      </c>
      <c r="D3416" s="30" t="str">
        <f>FLOOR(IMDB4[[#This Row],[Year]],10)&amp;"s"</f>
        <v>2000s</v>
      </c>
      <c r="E3416" s="1" t="s">
        <v>32</v>
      </c>
      <c r="F3416" s="1" t="s">
        <v>20</v>
      </c>
      <c r="G3416" s="1" t="s">
        <v>2356</v>
      </c>
      <c r="H3416" s="1" t="s">
        <v>2357</v>
      </c>
      <c r="I3416" s="1" t="s">
        <v>92</v>
      </c>
      <c r="J3416" s="1" t="s">
        <v>2759</v>
      </c>
      <c r="K3416" s="1" t="s">
        <v>1272</v>
      </c>
      <c r="L3416" s="30">
        <v>307</v>
      </c>
      <c r="M3416" s="30">
        <v>809</v>
      </c>
      <c r="N3416" s="30">
        <v>300</v>
      </c>
      <c r="O3416" s="30">
        <v>0</v>
      </c>
      <c r="P3416" s="27">
        <v>7.4</v>
      </c>
      <c r="Q3416" s="30">
        <v>137</v>
      </c>
      <c r="R3416" s="30">
        <v>114</v>
      </c>
      <c r="S3416" s="9">
        <v>13876974</v>
      </c>
      <c r="T3416" s="9">
        <v>7000000</v>
      </c>
      <c r="U3416" s="9">
        <f>IMDB4[[#This Row],[Gross Revenue]]-IMDB4[[#This Row],[Budget]]</f>
        <v>6876974</v>
      </c>
      <c r="V3416" s="9" t="str">
        <f>IF(IMDB4[[#This Row],[Profit]]&gt;0,"Hit","Flop")</f>
        <v>Hit</v>
      </c>
      <c r="W3416" s="9" t="str" cm="1">
        <f t="array" ref="W3416">_xlfn.IFS(IMDB4[[#This Row],[IMDb Score (1-10)]]&gt;=8,"Excellent",IMDB4[[#This Row],[IMDb Score (1-10)]]&gt;=7,"Good",IMDB4[[#This Row],[IMDb Score (1-10)]]&gt;=5,"Average",TRUE,"Poor")</f>
        <v>Good</v>
      </c>
      <c r="X3416" s="9" t="str">
        <f>IF(IMDB4[[#This Row],[Duration (min)]]&lt;90,"Short",IF(IMDB4[[#This Row],[Duration (min)]]&lt;=120,"Medium", "Long"))</f>
        <v>Medium</v>
      </c>
    </row>
    <row r="3417" spans="1:24" x14ac:dyDescent="0.25">
      <c r="A3417" s="1" t="s">
        <v>5844</v>
      </c>
      <c r="B3417" s="2">
        <v>40870</v>
      </c>
      <c r="C3417" s="30">
        <f>YEAR(IMDB4[[#This Row],[Release Date]])</f>
        <v>2011</v>
      </c>
      <c r="D3417" s="30" t="str">
        <f>FLOOR(IMDB4[[#This Row],[Year]],10)&amp;"s"</f>
        <v>2010s</v>
      </c>
      <c r="E3417" s="1" t="s">
        <v>32</v>
      </c>
      <c r="F3417" s="1" t="s">
        <v>9</v>
      </c>
      <c r="G3417" s="1" t="s">
        <v>5845</v>
      </c>
      <c r="H3417" s="1" t="s">
        <v>4</v>
      </c>
      <c r="I3417" s="1" t="s">
        <v>92</v>
      </c>
      <c r="J3417" s="1" t="s">
        <v>5846</v>
      </c>
      <c r="K3417" s="1" t="s">
        <v>1207</v>
      </c>
      <c r="L3417" s="30">
        <v>306</v>
      </c>
      <c r="M3417" s="30">
        <v>796</v>
      </c>
      <c r="N3417" s="30">
        <v>11000</v>
      </c>
      <c r="O3417" s="30">
        <v>0</v>
      </c>
      <c r="P3417" s="27">
        <v>4.3</v>
      </c>
      <c r="Q3417" s="30">
        <v>110</v>
      </c>
      <c r="R3417" s="30">
        <v>127</v>
      </c>
      <c r="S3417" s="9">
        <v>301305</v>
      </c>
      <c r="T3417" s="9">
        <v>13000000</v>
      </c>
      <c r="U3417" s="9">
        <f>IMDB4[[#This Row],[Gross Revenue]]-IMDB4[[#This Row],[Budget]]</f>
        <v>-12698695</v>
      </c>
      <c r="V3417" s="9" t="str">
        <f>IF(IMDB4[[#This Row],[Profit]]&gt;0,"Hit","Flop")</f>
        <v>Flop</v>
      </c>
      <c r="W3417" s="9" t="str" cm="1">
        <f t="array" ref="W3417">_xlfn.IFS(IMDB4[[#This Row],[IMDb Score (1-10)]]&gt;=8,"Excellent",IMDB4[[#This Row],[IMDb Score (1-10)]]&gt;=7,"Good",IMDB4[[#This Row],[IMDb Score (1-10)]]&gt;=5,"Average",TRUE,"Poor")</f>
        <v>Poor</v>
      </c>
      <c r="X3417" s="9" t="str">
        <f>IF(IMDB4[[#This Row],[Duration (min)]]&lt;90,"Short",IF(IMDB4[[#This Row],[Duration (min)]]&lt;=120,"Medium", "Long"))</f>
        <v>Long</v>
      </c>
    </row>
    <row r="3418" spans="1:24" x14ac:dyDescent="0.25">
      <c r="A3418" s="1" t="s">
        <v>2535</v>
      </c>
      <c r="B3418" s="2">
        <v>36544</v>
      </c>
      <c r="C3418" s="30">
        <f>YEAR(IMDB4[[#This Row],[Release Date]])</f>
        <v>2000</v>
      </c>
      <c r="D3418" s="30" t="str">
        <f>FLOOR(IMDB4[[#This Row],[Year]],10)&amp;"s"</f>
        <v>2000s</v>
      </c>
      <c r="E3418" s="1" t="s">
        <v>32</v>
      </c>
      <c r="F3418" s="1" t="s">
        <v>33</v>
      </c>
      <c r="G3418" s="1" t="s">
        <v>3</v>
      </c>
      <c r="H3418" s="1" t="s">
        <v>4</v>
      </c>
      <c r="I3418" s="1" t="s">
        <v>28</v>
      </c>
      <c r="J3418" s="1" t="s">
        <v>2536</v>
      </c>
      <c r="K3418" s="1" t="s">
        <v>2537</v>
      </c>
      <c r="L3418" s="30">
        <v>304</v>
      </c>
      <c r="M3418" s="30">
        <v>575</v>
      </c>
      <c r="N3418" s="30">
        <v>25</v>
      </c>
      <c r="O3418" s="30">
        <v>347</v>
      </c>
      <c r="P3418" s="27">
        <v>6.3</v>
      </c>
      <c r="Q3418" s="30">
        <v>89</v>
      </c>
      <c r="R3418" s="30">
        <v>77</v>
      </c>
      <c r="S3418" s="9">
        <v>45542421</v>
      </c>
      <c r="T3418" s="9">
        <v>30000000</v>
      </c>
      <c r="U3418" s="9">
        <f>IMDB4[[#This Row],[Gross Revenue]]-IMDB4[[#This Row],[Budget]]</f>
        <v>15542421</v>
      </c>
      <c r="V3418" s="9" t="str">
        <f>IF(IMDB4[[#This Row],[Profit]]&gt;0,"Hit","Flop")</f>
        <v>Hit</v>
      </c>
      <c r="W3418" s="9" t="str" cm="1">
        <f t="array" ref="W3418">_xlfn.IFS(IMDB4[[#This Row],[IMDb Score (1-10)]]&gt;=8,"Excellent",IMDB4[[#This Row],[IMDb Score (1-10)]]&gt;=7,"Good",IMDB4[[#This Row],[IMDb Score (1-10)]]&gt;=5,"Average",TRUE,"Poor")</f>
        <v>Average</v>
      </c>
      <c r="X3418" s="9" t="str">
        <f>IF(IMDB4[[#This Row],[Duration (min)]]&lt;90,"Short",IF(IMDB4[[#This Row],[Duration (min)]]&lt;=120,"Medium", "Long"))</f>
        <v>Short</v>
      </c>
    </row>
    <row r="3419" spans="1:24" x14ac:dyDescent="0.25">
      <c r="A3419" s="1" t="s">
        <v>4065</v>
      </c>
      <c r="B3419" s="2">
        <v>38582</v>
      </c>
      <c r="C3419" s="30">
        <f>YEAR(IMDB4[[#This Row],[Release Date]])</f>
        <v>2005</v>
      </c>
      <c r="D3419" s="30" t="str">
        <f>FLOOR(IMDB4[[#This Row],[Year]],10)&amp;"s"</f>
        <v>2000s</v>
      </c>
      <c r="E3419" s="1" t="s">
        <v>32</v>
      </c>
      <c r="F3419" s="1" t="s">
        <v>33</v>
      </c>
      <c r="G3419" s="1" t="s">
        <v>3</v>
      </c>
      <c r="H3419" s="1" t="s">
        <v>4</v>
      </c>
      <c r="I3419" s="1" t="s">
        <v>28</v>
      </c>
      <c r="J3419" s="1" t="s">
        <v>2536</v>
      </c>
      <c r="K3419" s="1" t="s">
        <v>4066</v>
      </c>
      <c r="L3419" s="30">
        <v>304</v>
      </c>
      <c r="M3419" s="30">
        <v>861</v>
      </c>
      <c r="N3419" s="30">
        <v>0</v>
      </c>
      <c r="O3419" s="30">
        <v>264</v>
      </c>
      <c r="P3419" s="27">
        <v>6.4</v>
      </c>
      <c r="Q3419" s="30">
        <v>45</v>
      </c>
      <c r="R3419" s="30">
        <v>68</v>
      </c>
      <c r="S3419" s="9">
        <v>18081626</v>
      </c>
      <c r="T3419" s="9">
        <v>20000000</v>
      </c>
      <c r="U3419" s="9">
        <f>IMDB4[[#This Row],[Gross Revenue]]-IMDB4[[#This Row],[Budget]]</f>
        <v>-1918374</v>
      </c>
      <c r="V3419" s="9" t="str">
        <f>IF(IMDB4[[#This Row],[Profit]]&gt;0,"Hit","Flop")</f>
        <v>Flop</v>
      </c>
      <c r="W3419" s="9" t="str" cm="1">
        <f t="array" ref="W3419">_xlfn.IFS(IMDB4[[#This Row],[IMDb Score (1-10)]]&gt;=8,"Excellent",IMDB4[[#This Row],[IMDb Score (1-10)]]&gt;=7,"Good",IMDB4[[#This Row],[IMDb Score (1-10)]]&gt;=5,"Average",TRUE,"Poor")</f>
        <v>Average</v>
      </c>
      <c r="X3419" s="9" t="str">
        <f>IF(IMDB4[[#This Row],[Duration (min)]]&lt;90,"Short",IF(IMDB4[[#This Row],[Duration (min)]]&lt;=120,"Medium", "Long"))</f>
        <v>Short</v>
      </c>
    </row>
    <row r="3420" spans="1:24" x14ac:dyDescent="0.25">
      <c r="A3420" s="1" t="s">
        <v>76</v>
      </c>
      <c r="B3420" s="2">
        <v>19907</v>
      </c>
      <c r="C3420" s="30">
        <f>YEAR(IMDB4[[#This Row],[Release Date]])</f>
        <v>1954</v>
      </c>
      <c r="D3420" s="30" t="str">
        <f>FLOOR(IMDB4[[#This Row],[Year]],10)&amp;"s"</f>
        <v>1950s</v>
      </c>
      <c r="E3420" s="1" t="s">
        <v>1</v>
      </c>
      <c r="F3420" s="1" t="s">
        <v>77</v>
      </c>
      <c r="G3420" s="1" t="s">
        <v>78</v>
      </c>
      <c r="H3420" s="1" t="s">
        <v>79</v>
      </c>
      <c r="I3420" s="1" t="s">
        <v>21</v>
      </c>
      <c r="J3420" s="1" t="s">
        <v>80</v>
      </c>
      <c r="K3420" s="1" t="s">
        <v>81</v>
      </c>
      <c r="L3420" s="30">
        <v>304</v>
      </c>
      <c r="M3420" s="30">
        <v>338</v>
      </c>
      <c r="N3420" s="30">
        <v>0</v>
      </c>
      <c r="O3420" s="30">
        <v>11000</v>
      </c>
      <c r="P3420" s="27">
        <v>8.6999999999999993</v>
      </c>
      <c r="Q3420" s="30">
        <v>153</v>
      </c>
      <c r="R3420" s="30">
        <v>202</v>
      </c>
      <c r="S3420" s="9">
        <v>269061</v>
      </c>
      <c r="T3420" s="9">
        <v>2000000</v>
      </c>
      <c r="U3420" s="9">
        <f>IMDB4[[#This Row],[Gross Revenue]]-IMDB4[[#This Row],[Budget]]</f>
        <v>-1730939</v>
      </c>
      <c r="V3420" s="9" t="str">
        <f>IF(IMDB4[[#This Row],[Profit]]&gt;0,"Hit","Flop")</f>
        <v>Flop</v>
      </c>
      <c r="W3420" s="9" t="str" cm="1">
        <f t="array" ref="W3420">_xlfn.IFS(IMDB4[[#This Row],[IMDb Score (1-10)]]&gt;=8,"Excellent",IMDB4[[#This Row],[IMDb Score (1-10)]]&gt;=7,"Good",IMDB4[[#This Row],[IMDb Score (1-10)]]&gt;=5,"Average",TRUE,"Poor")</f>
        <v>Excellent</v>
      </c>
      <c r="X3420" s="9" t="str">
        <f>IF(IMDB4[[#This Row],[Duration (min)]]&lt;90,"Short",IF(IMDB4[[#This Row],[Duration (min)]]&lt;=120,"Medium", "Long"))</f>
        <v>Long</v>
      </c>
    </row>
    <row r="3421" spans="1:24" x14ac:dyDescent="0.25">
      <c r="A3421" s="1" t="s">
        <v>6565</v>
      </c>
      <c r="B3421" s="2">
        <v>41634</v>
      </c>
      <c r="C3421" s="30">
        <f>YEAR(IMDB4[[#This Row],[Release Date]])</f>
        <v>2013</v>
      </c>
      <c r="D3421" s="30" t="str">
        <f>FLOOR(IMDB4[[#This Row],[Year]],10)&amp;"s"</f>
        <v>2010s</v>
      </c>
      <c r="E3421" s="1" t="s">
        <v>32</v>
      </c>
      <c r="F3421" s="1" t="s">
        <v>20</v>
      </c>
      <c r="G3421" s="1" t="s">
        <v>3</v>
      </c>
      <c r="H3421" s="1" t="s">
        <v>4</v>
      </c>
      <c r="I3421" s="1" t="s">
        <v>132</v>
      </c>
      <c r="J3421" s="1" t="s">
        <v>6566</v>
      </c>
      <c r="K3421" s="1" t="s">
        <v>5100</v>
      </c>
      <c r="L3421" s="30">
        <v>303</v>
      </c>
      <c r="M3421" s="30">
        <v>337</v>
      </c>
      <c r="N3421" s="30">
        <v>129</v>
      </c>
      <c r="O3421" s="30">
        <v>81000</v>
      </c>
      <c r="P3421" s="27">
        <v>6.9</v>
      </c>
      <c r="Q3421" s="30">
        <v>452</v>
      </c>
      <c r="R3421" s="30">
        <v>98</v>
      </c>
      <c r="S3421" s="9">
        <v>66359959</v>
      </c>
      <c r="T3421" s="9">
        <v>35000000</v>
      </c>
      <c r="U3421" s="9">
        <f>IMDB4[[#This Row],[Gross Revenue]]-IMDB4[[#This Row],[Budget]]</f>
        <v>31359959</v>
      </c>
      <c r="V3421" s="9" t="str">
        <f>IF(IMDB4[[#This Row],[Profit]]&gt;0,"Hit","Flop")</f>
        <v>Hit</v>
      </c>
      <c r="W3421" s="9" t="str" cm="1">
        <f t="array" ref="W3421">_xlfn.IFS(IMDB4[[#This Row],[IMDb Score (1-10)]]&gt;=8,"Excellent",IMDB4[[#This Row],[IMDb Score (1-10)]]&gt;=7,"Good",IMDB4[[#This Row],[IMDb Score (1-10)]]&gt;=5,"Average",TRUE,"Poor")</f>
        <v>Average</v>
      </c>
      <c r="X3421" s="9" t="str">
        <f>IF(IMDB4[[#This Row],[Duration (min)]]&lt;90,"Short",IF(IMDB4[[#This Row],[Duration (min)]]&lt;=120,"Medium", "Long"))</f>
        <v>Medium</v>
      </c>
    </row>
    <row r="3422" spans="1:24" x14ac:dyDescent="0.25">
      <c r="A3422" s="1" t="s">
        <v>2396</v>
      </c>
      <c r="B3422" s="2">
        <v>36637</v>
      </c>
      <c r="C3422" s="30">
        <f>YEAR(IMDB4[[#This Row],[Release Date]])</f>
        <v>2000</v>
      </c>
      <c r="D3422" s="30" t="str">
        <f>FLOOR(IMDB4[[#This Row],[Year]],10)&amp;"s"</f>
        <v>2000s</v>
      </c>
      <c r="E3422" s="1" t="s">
        <v>32</v>
      </c>
      <c r="F3422" s="1" t="s">
        <v>20</v>
      </c>
      <c r="G3422" s="1" t="s">
        <v>3</v>
      </c>
      <c r="H3422" s="1" t="s">
        <v>4</v>
      </c>
      <c r="I3422" s="1" t="s">
        <v>132</v>
      </c>
      <c r="J3422" s="1" t="s">
        <v>2397</v>
      </c>
      <c r="K3422" s="1" t="s">
        <v>1180</v>
      </c>
      <c r="L3422" s="30">
        <v>302</v>
      </c>
      <c r="M3422" s="30">
        <v>1189</v>
      </c>
      <c r="N3422" s="30">
        <v>143</v>
      </c>
      <c r="O3422" s="30">
        <v>1000</v>
      </c>
      <c r="P3422" s="27">
        <v>5.3</v>
      </c>
      <c r="Q3422" s="30">
        <v>81</v>
      </c>
      <c r="R3422" s="30">
        <v>98</v>
      </c>
      <c r="S3422" s="9">
        <v>15464026</v>
      </c>
      <c r="T3422" s="9">
        <v>20000000</v>
      </c>
      <c r="U3422" s="9">
        <f>IMDB4[[#This Row],[Gross Revenue]]-IMDB4[[#This Row],[Budget]]</f>
        <v>-4535974</v>
      </c>
      <c r="V3422" s="9" t="str">
        <f>IF(IMDB4[[#This Row],[Profit]]&gt;0,"Hit","Flop")</f>
        <v>Flop</v>
      </c>
      <c r="W3422" s="9" t="str" cm="1">
        <f t="array" ref="W3422">_xlfn.IFS(IMDB4[[#This Row],[IMDb Score (1-10)]]&gt;=8,"Excellent",IMDB4[[#This Row],[IMDb Score (1-10)]]&gt;=7,"Good",IMDB4[[#This Row],[IMDb Score (1-10)]]&gt;=5,"Average",TRUE,"Poor")</f>
        <v>Average</v>
      </c>
      <c r="X3422" s="9" t="str">
        <f>IF(IMDB4[[#This Row],[Duration (min)]]&lt;90,"Short",IF(IMDB4[[#This Row],[Duration (min)]]&lt;=120,"Medium", "Long"))</f>
        <v>Medium</v>
      </c>
    </row>
    <row r="3423" spans="1:24" x14ac:dyDescent="0.25">
      <c r="A3423" s="1" t="s">
        <v>3126</v>
      </c>
      <c r="B3423" s="2">
        <v>37514</v>
      </c>
      <c r="C3423" s="30">
        <f>YEAR(IMDB4[[#This Row],[Release Date]])</f>
        <v>2002</v>
      </c>
      <c r="D3423" s="30" t="str">
        <f>FLOOR(IMDB4[[#This Row],[Year]],10)&amp;"s"</f>
        <v>2000s</v>
      </c>
      <c r="E3423" s="1" t="s">
        <v>32</v>
      </c>
      <c r="F3423" s="1" t="s">
        <v>9</v>
      </c>
      <c r="G3423" s="1" t="s">
        <v>3</v>
      </c>
      <c r="H3423" s="1" t="s">
        <v>161</v>
      </c>
      <c r="I3423" s="1" t="s">
        <v>92</v>
      </c>
      <c r="J3423" s="1" t="s">
        <v>3127</v>
      </c>
      <c r="K3423" s="1" t="s">
        <v>3128</v>
      </c>
      <c r="L3423" s="30">
        <v>302</v>
      </c>
      <c r="M3423" s="30">
        <v>663</v>
      </c>
      <c r="N3423" s="30">
        <v>6</v>
      </c>
      <c r="O3423" s="30">
        <v>219</v>
      </c>
      <c r="P3423" s="27">
        <v>7.2</v>
      </c>
      <c r="Q3423" s="30">
        <v>59</v>
      </c>
      <c r="R3423" s="30">
        <v>88</v>
      </c>
      <c r="S3423" s="9">
        <v>2073984</v>
      </c>
      <c r="T3423" s="9">
        <v>800000</v>
      </c>
      <c r="U3423" s="9">
        <f>IMDB4[[#This Row],[Gross Revenue]]-IMDB4[[#This Row],[Budget]]</f>
        <v>1273984</v>
      </c>
      <c r="V3423" s="9" t="str">
        <f>IF(IMDB4[[#This Row],[Profit]]&gt;0,"Hit","Flop")</f>
        <v>Hit</v>
      </c>
      <c r="W3423" s="9" t="str" cm="1">
        <f t="array" ref="W3423">_xlfn.IFS(IMDB4[[#This Row],[IMDb Score (1-10)]]&gt;=8,"Excellent",IMDB4[[#This Row],[IMDb Score (1-10)]]&gt;=7,"Good",IMDB4[[#This Row],[IMDb Score (1-10)]]&gt;=5,"Average",TRUE,"Poor")</f>
        <v>Good</v>
      </c>
      <c r="X3423" s="9" t="str">
        <f>IF(IMDB4[[#This Row],[Duration (min)]]&lt;90,"Short",IF(IMDB4[[#This Row],[Duration (min)]]&lt;=120,"Medium", "Long"))</f>
        <v>Short</v>
      </c>
    </row>
    <row r="3424" spans="1:24" x14ac:dyDescent="0.25">
      <c r="A3424" s="1" t="s">
        <v>3364</v>
      </c>
      <c r="B3424" s="2">
        <v>37893</v>
      </c>
      <c r="C3424" s="30">
        <f>YEAR(IMDB4[[#This Row],[Release Date]])</f>
        <v>2003</v>
      </c>
      <c r="D3424" s="30" t="str">
        <f>FLOOR(IMDB4[[#This Row],[Year]],10)&amp;"s"</f>
        <v>2000s</v>
      </c>
      <c r="E3424" s="1" t="s">
        <v>32</v>
      </c>
      <c r="F3424" s="1" t="s">
        <v>91</v>
      </c>
      <c r="G3424" s="1" t="s">
        <v>3</v>
      </c>
      <c r="H3424" s="1" t="s">
        <v>4</v>
      </c>
      <c r="I3424" s="1" t="s">
        <v>92</v>
      </c>
      <c r="J3424" s="1" t="s">
        <v>3365</v>
      </c>
      <c r="K3424" s="1" t="s">
        <v>2714</v>
      </c>
      <c r="L3424" s="30">
        <v>296</v>
      </c>
      <c r="M3424" s="30">
        <v>1340</v>
      </c>
      <c r="N3424" s="30">
        <v>108</v>
      </c>
      <c r="O3424" s="30">
        <v>0</v>
      </c>
      <c r="P3424" s="27">
        <v>5.6</v>
      </c>
      <c r="Q3424" s="30">
        <v>167</v>
      </c>
      <c r="R3424" s="30">
        <v>104</v>
      </c>
      <c r="S3424" s="9">
        <v>35143332</v>
      </c>
      <c r="T3424" s="9">
        <v>17000000</v>
      </c>
      <c r="U3424" s="9">
        <f>IMDB4[[#This Row],[Gross Revenue]]-IMDB4[[#This Row],[Budget]]</f>
        <v>18143332</v>
      </c>
      <c r="V3424" s="9" t="str">
        <f>IF(IMDB4[[#This Row],[Profit]]&gt;0,"Hit","Flop")</f>
        <v>Hit</v>
      </c>
      <c r="W3424" s="9" t="str" cm="1">
        <f t="array" ref="W3424">_xlfn.IFS(IMDB4[[#This Row],[IMDb Score (1-10)]]&gt;=8,"Excellent",IMDB4[[#This Row],[IMDb Score (1-10)]]&gt;=7,"Good",IMDB4[[#This Row],[IMDb Score (1-10)]]&gt;=5,"Average",TRUE,"Poor")</f>
        <v>Average</v>
      </c>
      <c r="X3424" s="9" t="str">
        <f>IF(IMDB4[[#This Row],[Duration (min)]]&lt;90,"Short",IF(IMDB4[[#This Row],[Duration (min)]]&lt;=120,"Medium", "Long"))</f>
        <v>Medium</v>
      </c>
    </row>
    <row r="3425" spans="1:24" x14ac:dyDescent="0.25">
      <c r="A3425" s="1" t="s">
        <v>5892</v>
      </c>
      <c r="B3425" s="2">
        <v>40842</v>
      </c>
      <c r="C3425" s="30">
        <f>YEAR(IMDB4[[#This Row],[Release Date]])</f>
        <v>2011</v>
      </c>
      <c r="D3425" s="30" t="str">
        <f>FLOOR(IMDB4[[#This Row],[Year]],10)&amp;"s"</f>
        <v>2010s</v>
      </c>
      <c r="E3425" s="1" t="s">
        <v>32</v>
      </c>
      <c r="F3425" s="1" t="s">
        <v>20</v>
      </c>
      <c r="G3425" s="1" t="s">
        <v>3</v>
      </c>
      <c r="H3425" s="1" t="s">
        <v>4</v>
      </c>
      <c r="I3425" s="1" t="s">
        <v>5</v>
      </c>
      <c r="J3425" s="1" t="s">
        <v>5893</v>
      </c>
      <c r="K3425" s="1" t="s">
        <v>1262</v>
      </c>
      <c r="L3425" s="30">
        <v>296</v>
      </c>
      <c r="M3425" s="30">
        <v>690</v>
      </c>
      <c r="N3425" s="30">
        <v>0</v>
      </c>
      <c r="O3425" s="30">
        <v>413</v>
      </c>
      <c r="P3425" s="27">
        <v>6.4</v>
      </c>
      <c r="Q3425" s="30">
        <v>14</v>
      </c>
      <c r="R3425" s="30">
        <v>95</v>
      </c>
      <c r="S3425" s="9">
        <v>4584</v>
      </c>
      <c r="T3425" s="9">
        <v>9000</v>
      </c>
      <c r="U3425" s="9">
        <f>IMDB4[[#This Row],[Gross Revenue]]-IMDB4[[#This Row],[Budget]]</f>
        <v>-4416</v>
      </c>
      <c r="V3425" s="9" t="str">
        <f>IF(IMDB4[[#This Row],[Profit]]&gt;0,"Hit","Flop")</f>
        <v>Flop</v>
      </c>
      <c r="W3425" s="9" t="str" cm="1">
        <f t="array" ref="W3425">_xlfn.IFS(IMDB4[[#This Row],[IMDb Score (1-10)]]&gt;=8,"Excellent",IMDB4[[#This Row],[IMDb Score (1-10)]]&gt;=7,"Good",IMDB4[[#This Row],[IMDb Score (1-10)]]&gt;=5,"Average",TRUE,"Poor")</f>
        <v>Average</v>
      </c>
      <c r="X3425" s="9" t="str">
        <f>IF(IMDB4[[#This Row],[Duration (min)]]&lt;90,"Short",IF(IMDB4[[#This Row],[Duration (min)]]&lt;=120,"Medium", "Long"))</f>
        <v>Medium</v>
      </c>
    </row>
    <row r="3426" spans="1:24" x14ac:dyDescent="0.25">
      <c r="A3426" s="1" t="s">
        <v>1663</v>
      </c>
      <c r="B3426" s="2">
        <v>35471</v>
      </c>
      <c r="C3426" s="30">
        <f>YEAR(IMDB4[[#This Row],[Release Date]])</f>
        <v>1997</v>
      </c>
      <c r="D3426" s="30" t="str">
        <f>FLOOR(IMDB4[[#This Row],[Year]],10)&amp;"s"</f>
        <v>1990s</v>
      </c>
      <c r="E3426" s="1" t="s">
        <v>32</v>
      </c>
      <c r="F3426" s="1" t="s">
        <v>77</v>
      </c>
      <c r="G3426" s="1" t="s">
        <v>3</v>
      </c>
      <c r="H3426" s="1" t="s">
        <v>4</v>
      </c>
      <c r="I3426" s="1" t="s">
        <v>92</v>
      </c>
      <c r="J3426" s="1" t="s">
        <v>1664</v>
      </c>
      <c r="K3426" s="1" t="s">
        <v>1665</v>
      </c>
      <c r="L3426" s="30">
        <v>294</v>
      </c>
      <c r="M3426" s="30">
        <v>1289</v>
      </c>
      <c r="N3426" s="30">
        <v>75</v>
      </c>
      <c r="O3426" s="30">
        <v>0</v>
      </c>
      <c r="P3426" s="27">
        <v>5.9</v>
      </c>
      <c r="Q3426" s="30">
        <v>93</v>
      </c>
      <c r="R3426" s="30">
        <v>124</v>
      </c>
      <c r="S3426" s="9">
        <v>41256277</v>
      </c>
      <c r="T3426" s="9">
        <v>50000000</v>
      </c>
      <c r="U3426" s="9">
        <f>IMDB4[[#This Row],[Gross Revenue]]-IMDB4[[#This Row],[Budget]]</f>
        <v>-8743723</v>
      </c>
      <c r="V3426" s="9" t="str">
        <f>IF(IMDB4[[#This Row],[Profit]]&gt;0,"Hit","Flop")</f>
        <v>Flop</v>
      </c>
      <c r="W3426" s="9" t="str" cm="1">
        <f t="array" ref="W3426">_xlfn.IFS(IMDB4[[#This Row],[IMDb Score (1-10)]]&gt;=8,"Excellent",IMDB4[[#This Row],[IMDb Score (1-10)]]&gt;=7,"Good",IMDB4[[#This Row],[IMDb Score (1-10)]]&gt;=5,"Average",TRUE,"Poor")</f>
        <v>Average</v>
      </c>
      <c r="X3426" s="9" t="str">
        <f>IF(IMDB4[[#This Row],[Duration (min)]]&lt;90,"Short",IF(IMDB4[[#This Row],[Duration (min)]]&lt;=120,"Medium", "Long"))</f>
        <v>Long</v>
      </c>
    </row>
    <row r="3427" spans="1:24" x14ac:dyDescent="0.25">
      <c r="A3427" s="1" t="s">
        <v>5598</v>
      </c>
      <c r="B3427" s="2">
        <v>40499</v>
      </c>
      <c r="C3427" s="30">
        <f>YEAR(IMDB4[[#This Row],[Release Date]])</f>
        <v>2010</v>
      </c>
      <c r="D3427" s="30" t="str">
        <f>FLOOR(IMDB4[[#This Row],[Year]],10)&amp;"s"</f>
        <v>2010s</v>
      </c>
      <c r="E3427" s="1" t="s">
        <v>32</v>
      </c>
      <c r="F3427" s="1" t="s">
        <v>20</v>
      </c>
      <c r="G3427" s="1" t="s">
        <v>3</v>
      </c>
      <c r="H3427" s="1" t="s">
        <v>4</v>
      </c>
      <c r="I3427" s="1" t="s">
        <v>132</v>
      </c>
      <c r="J3427" s="1" t="s">
        <v>5599</v>
      </c>
      <c r="K3427" s="1" t="s">
        <v>2132</v>
      </c>
      <c r="L3427" s="30">
        <v>293</v>
      </c>
      <c r="M3427" s="30">
        <v>621</v>
      </c>
      <c r="N3427" s="30">
        <v>50</v>
      </c>
      <c r="O3427" s="30">
        <v>0</v>
      </c>
      <c r="P3427" s="27">
        <v>6.5</v>
      </c>
      <c r="Q3427" s="30">
        <v>212</v>
      </c>
      <c r="R3427" s="30">
        <v>107</v>
      </c>
      <c r="S3427" s="9">
        <v>30993544</v>
      </c>
      <c r="T3427" s="9">
        <v>40000000</v>
      </c>
      <c r="U3427" s="9">
        <f>IMDB4[[#This Row],[Gross Revenue]]-IMDB4[[#This Row],[Budget]]</f>
        <v>-9006456</v>
      </c>
      <c r="V3427" s="9" t="str">
        <f>IF(IMDB4[[#This Row],[Profit]]&gt;0,"Hit","Flop")</f>
        <v>Flop</v>
      </c>
      <c r="W3427" s="9" t="str" cm="1">
        <f t="array" ref="W3427">_xlfn.IFS(IMDB4[[#This Row],[IMDb Score (1-10)]]&gt;=8,"Excellent",IMDB4[[#This Row],[IMDb Score (1-10)]]&gt;=7,"Good",IMDB4[[#This Row],[IMDb Score (1-10)]]&gt;=5,"Average",TRUE,"Poor")</f>
        <v>Average</v>
      </c>
      <c r="X3427" s="9" t="str">
        <f>IF(IMDB4[[#This Row],[Duration (min)]]&lt;90,"Short",IF(IMDB4[[#This Row],[Duration (min)]]&lt;=120,"Medium", "Long"))</f>
        <v>Medium</v>
      </c>
    </row>
    <row r="3428" spans="1:24" x14ac:dyDescent="0.25">
      <c r="A3428" s="1" t="s">
        <v>3729</v>
      </c>
      <c r="B3428" s="2">
        <v>38027</v>
      </c>
      <c r="C3428" s="30">
        <f>YEAR(IMDB4[[#This Row],[Release Date]])</f>
        <v>2004</v>
      </c>
      <c r="D3428" s="30" t="str">
        <f>FLOOR(IMDB4[[#This Row],[Year]],10)&amp;"s"</f>
        <v>2000s</v>
      </c>
      <c r="E3428" s="1" t="s">
        <v>32</v>
      </c>
      <c r="F3428" s="1" t="s">
        <v>9</v>
      </c>
      <c r="G3428" s="1" t="s">
        <v>3</v>
      </c>
      <c r="H3428" s="1" t="s">
        <v>4</v>
      </c>
      <c r="I3428" s="1" t="s">
        <v>132</v>
      </c>
      <c r="J3428" s="1" t="s">
        <v>3730</v>
      </c>
      <c r="K3428" s="1" t="s">
        <v>3730</v>
      </c>
      <c r="L3428" s="30">
        <v>291</v>
      </c>
      <c r="M3428" s="30">
        <v>368</v>
      </c>
      <c r="N3428" s="30">
        <v>291</v>
      </c>
      <c r="O3428" s="30">
        <v>19000</v>
      </c>
      <c r="P3428" s="27">
        <v>7</v>
      </c>
      <c r="Q3428" s="30">
        <v>143</v>
      </c>
      <c r="R3428" s="30">
        <v>77</v>
      </c>
      <c r="S3428" s="9">
        <v>424760</v>
      </c>
      <c r="T3428" s="9">
        <v>7000</v>
      </c>
      <c r="U3428" s="9">
        <f>IMDB4[[#This Row],[Gross Revenue]]-IMDB4[[#This Row],[Budget]]</f>
        <v>417760</v>
      </c>
      <c r="V3428" s="9" t="str">
        <f>IF(IMDB4[[#This Row],[Profit]]&gt;0,"Hit","Flop")</f>
        <v>Hit</v>
      </c>
      <c r="W3428" s="9" t="str" cm="1">
        <f t="array" ref="W3428">_xlfn.IFS(IMDB4[[#This Row],[IMDb Score (1-10)]]&gt;=8,"Excellent",IMDB4[[#This Row],[IMDb Score (1-10)]]&gt;=7,"Good",IMDB4[[#This Row],[IMDb Score (1-10)]]&gt;=5,"Average",TRUE,"Poor")</f>
        <v>Good</v>
      </c>
      <c r="X3428" s="9" t="str">
        <f>IF(IMDB4[[#This Row],[Duration (min)]]&lt;90,"Short",IF(IMDB4[[#This Row],[Duration (min)]]&lt;=120,"Medium", "Long"))</f>
        <v>Short</v>
      </c>
    </row>
    <row r="3429" spans="1:24" x14ac:dyDescent="0.25">
      <c r="A3429" s="1" t="s">
        <v>3777</v>
      </c>
      <c r="B3429" s="2">
        <v>38186</v>
      </c>
      <c r="C3429" s="30">
        <f>YEAR(IMDB4[[#This Row],[Release Date]])</f>
        <v>2004</v>
      </c>
      <c r="D3429" s="30" t="str">
        <f>FLOOR(IMDB4[[#This Row],[Year]],10)&amp;"s"</f>
        <v>2000s</v>
      </c>
      <c r="E3429" s="1" t="s">
        <v>32</v>
      </c>
      <c r="F3429" s="1" t="s">
        <v>20</v>
      </c>
      <c r="G3429" s="1" t="s">
        <v>10</v>
      </c>
      <c r="H3429" s="1" t="s">
        <v>11</v>
      </c>
      <c r="I3429" s="1" t="s">
        <v>92</v>
      </c>
      <c r="J3429" s="1" t="s">
        <v>3778</v>
      </c>
      <c r="K3429" s="1" t="s">
        <v>3779</v>
      </c>
      <c r="L3429" s="30">
        <v>289</v>
      </c>
      <c r="M3429" s="30">
        <v>362</v>
      </c>
      <c r="N3429" s="30">
        <v>7</v>
      </c>
      <c r="O3429" s="30">
        <v>442</v>
      </c>
      <c r="P3429" s="27">
        <v>7.4</v>
      </c>
      <c r="Q3429" s="30">
        <v>40</v>
      </c>
      <c r="R3429" s="30">
        <v>98</v>
      </c>
      <c r="S3429" s="9">
        <v>95016</v>
      </c>
      <c r="T3429" s="9">
        <v>2700000</v>
      </c>
      <c r="U3429" s="9">
        <f>IMDB4[[#This Row],[Gross Revenue]]-IMDB4[[#This Row],[Budget]]</f>
        <v>-2604984</v>
      </c>
      <c r="V3429" s="9" t="str">
        <f>IF(IMDB4[[#This Row],[Profit]]&gt;0,"Hit","Flop")</f>
        <v>Flop</v>
      </c>
      <c r="W3429" s="9" t="str" cm="1">
        <f t="array" ref="W3429">_xlfn.IFS(IMDB4[[#This Row],[IMDb Score (1-10)]]&gt;=8,"Excellent",IMDB4[[#This Row],[IMDb Score (1-10)]]&gt;=7,"Good",IMDB4[[#This Row],[IMDb Score (1-10)]]&gt;=5,"Average",TRUE,"Poor")</f>
        <v>Good</v>
      </c>
      <c r="X3429" s="9" t="str">
        <f>IF(IMDB4[[#This Row],[Duration (min)]]&lt;90,"Short",IF(IMDB4[[#This Row],[Duration (min)]]&lt;=120,"Medium", "Long"))</f>
        <v>Medium</v>
      </c>
    </row>
    <row r="3430" spans="1:24" x14ac:dyDescent="0.25">
      <c r="A3430" s="1" t="s">
        <v>1768</v>
      </c>
      <c r="B3430" s="2">
        <v>35980</v>
      </c>
      <c r="C3430" s="30">
        <f>YEAR(IMDB4[[#This Row],[Release Date]])</f>
        <v>1998</v>
      </c>
      <c r="D3430" s="30" t="str">
        <f>FLOOR(IMDB4[[#This Row],[Year]],10)&amp;"s"</f>
        <v>1990s</v>
      </c>
      <c r="E3430" s="1" t="s">
        <v>32</v>
      </c>
      <c r="F3430" s="1" t="s">
        <v>61</v>
      </c>
      <c r="G3430" s="1" t="s">
        <v>3</v>
      </c>
      <c r="H3430" s="1" t="s">
        <v>83</v>
      </c>
      <c r="I3430" s="1" t="s">
        <v>92</v>
      </c>
      <c r="J3430" s="1" t="s">
        <v>1769</v>
      </c>
      <c r="K3430" s="1" t="s">
        <v>1770</v>
      </c>
      <c r="L3430" s="30">
        <v>288</v>
      </c>
      <c r="M3430" s="30">
        <v>1006</v>
      </c>
      <c r="N3430" s="30">
        <v>159</v>
      </c>
      <c r="O3430" s="30">
        <v>0</v>
      </c>
      <c r="P3430" s="27">
        <v>7.5</v>
      </c>
      <c r="Q3430" s="30">
        <v>141</v>
      </c>
      <c r="R3430" s="30">
        <v>124</v>
      </c>
      <c r="S3430" s="9">
        <v>30012990</v>
      </c>
      <c r="T3430" s="9">
        <v>25000000</v>
      </c>
      <c r="U3430" s="9">
        <f>IMDB4[[#This Row],[Gross Revenue]]-IMDB4[[#This Row],[Budget]]</f>
        <v>5012990</v>
      </c>
      <c r="V3430" s="9" t="str">
        <f>IF(IMDB4[[#This Row],[Profit]]&gt;0,"Hit","Flop")</f>
        <v>Hit</v>
      </c>
      <c r="W3430" s="9" t="str" cm="1">
        <f t="array" ref="W3430">_xlfn.IFS(IMDB4[[#This Row],[IMDb Score (1-10)]]&gt;=8,"Excellent",IMDB4[[#This Row],[IMDb Score (1-10)]]&gt;=7,"Good",IMDB4[[#This Row],[IMDb Score (1-10)]]&gt;=5,"Average",TRUE,"Poor")</f>
        <v>Good</v>
      </c>
      <c r="X3430" s="9" t="str">
        <f>IF(IMDB4[[#This Row],[Duration (min)]]&lt;90,"Short",IF(IMDB4[[#This Row],[Duration (min)]]&lt;=120,"Medium", "Long"))</f>
        <v>Long</v>
      </c>
    </row>
    <row r="3431" spans="1:24" x14ac:dyDescent="0.25">
      <c r="A3431" s="1" t="s">
        <v>2463</v>
      </c>
      <c r="B3431" s="2">
        <v>36569</v>
      </c>
      <c r="C3431" s="30">
        <f>YEAR(IMDB4[[#This Row],[Release Date]])</f>
        <v>2000</v>
      </c>
      <c r="D3431" s="30" t="str">
        <f>FLOOR(IMDB4[[#This Row],[Year]],10)&amp;"s"</f>
        <v>2000s</v>
      </c>
      <c r="E3431" s="1" t="s">
        <v>32</v>
      </c>
      <c r="F3431" s="1" t="s">
        <v>91</v>
      </c>
      <c r="G3431" s="1" t="s">
        <v>3</v>
      </c>
      <c r="H3431" s="1" t="s">
        <v>4</v>
      </c>
      <c r="I3431" s="1" t="s">
        <v>92</v>
      </c>
      <c r="J3431" s="1" t="s">
        <v>2464</v>
      </c>
      <c r="K3431" s="1" t="s">
        <v>427</v>
      </c>
      <c r="L3431" s="30">
        <v>287</v>
      </c>
      <c r="M3431" s="30">
        <v>600</v>
      </c>
      <c r="N3431" s="30">
        <v>0</v>
      </c>
      <c r="O3431" s="30">
        <v>0</v>
      </c>
      <c r="P3431" s="27">
        <v>5.5</v>
      </c>
      <c r="Q3431" s="30">
        <v>212</v>
      </c>
      <c r="R3431" s="30">
        <v>116</v>
      </c>
      <c r="S3431" s="9">
        <v>89138076</v>
      </c>
      <c r="T3431" s="9">
        <v>40000000</v>
      </c>
      <c r="U3431" s="9">
        <f>IMDB4[[#This Row],[Gross Revenue]]-IMDB4[[#This Row],[Budget]]</f>
        <v>49138076</v>
      </c>
      <c r="V3431" s="9" t="str">
        <f>IF(IMDB4[[#This Row],[Profit]]&gt;0,"Hit","Flop")</f>
        <v>Hit</v>
      </c>
      <c r="W3431" s="9" t="str" cm="1">
        <f t="array" ref="W3431">_xlfn.IFS(IMDB4[[#This Row],[IMDb Score (1-10)]]&gt;=8,"Excellent",IMDB4[[#This Row],[IMDb Score (1-10)]]&gt;=7,"Good",IMDB4[[#This Row],[IMDb Score (1-10)]]&gt;=5,"Average",TRUE,"Poor")</f>
        <v>Average</v>
      </c>
      <c r="X3431" s="9" t="str">
        <f>IF(IMDB4[[#This Row],[Duration (min)]]&lt;90,"Short",IF(IMDB4[[#This Row],[Duration (min)]]&lt;=120,"Medium", "Long"))</f>
        <v>Medium</v>
      </c>
    </row>
    <row r="3432" spans="1:24" x14ac:dyDescent="0.25">
      <c r="A3432" s="1" t="s">
        <v>5603</v>
      </c>
      <c r="B3432" s="2">
        <v>40541</v>
      </c>
      <c r="C3432" s="30">
        <f>YEAR(IMDB4[[#This Row],[Release Date]])</f>
        <v>2010</v>
      </c>
      <c r="D3432" s="30" t="str">
        <f>FLOOR(IMDB4[[#This Row],[Year]],10)&amp;"s"</f>
        <v>2010s</v>
      </c>
      <c r="E3432" s="1" t="s">
        <v>32</v>
      </c>
      <c r="F3432" s="1" t="s">
        <v>20</v>
      </c>
      <c r="G3432" s="1" t="s">
        <v>3</v>
      </c>
      <c r="H3432" s="1" t="s">
        <v>83</v>
      </c>
      <c r="I3432" s="1" t="s">
        <v>84</v>
      </c>
      <c r="J3432" s="1" t="s">
        <v>5604</v>
      </c>
      <c r="K3432" s="1" t="s">
        <v>5605</v>
      </c>
      <c r="L3432" s="30">
        <v>287</v>
      </c>
      <c r="M3432" s="30">
        <v>855</v>
      </c>
      <c r="N3432" s="30">
        <v>24</v>
      </c>
      <c r="O3432" s="30">
        <v>0</v>
      </c>
      <c r="P3432" s="27">
        <v>6.1</v>
      </c>
      <c r="Q3432" s="30">
        <v>97</v>
      </c>
      <c r="R3432" s="30">
        <v>109</v>
      </c>
      <c r="S3432" s="9">
        <v>28995450</v>
      </c>
      <c r="T3432" s="9">
        <v>35000000</v>
      </c>
      <c r="U3432" s="9">
        <f>IMDB4[[#This Row],[Gross Revenue]]-IMDB4[[#This Row],[Budget]]</f>
        <v>-6004550</v>
      </c>
      <c r="V3432" s="9" t="str">
        <f>IF(IMDB4[[#This Row],[Profit]]&gt;0,"Hit","Flop")</f>
        <v>Flop</v>
      </c>
      <c r="W3432" s="9" t="str" cm="1">
        <f t="array" ref="W3432">_xlfn.IFS(IMDB4[[#This Row],[IMDb Score (1-10)]]&gt;=8,"Excellent",IMDB4[[#This Row],[IMDb Score (1-10)]]&gt;=7,"Good",IMDB4[[#This Row],[IMDb Score (1-10)]]&gt;=5,"Average",TRUE,"Poor")</f>
        <v>Average</v>
      </c>
      <c r="X3432" s="9" t="str">
        <f>IF(IMDB4[[#This Row],[Duration (min)]]&lt;90,"Short",IF(IMDB4[[#This Row],[Duration (min)]]&lt;=120,"Medium", "Long"))</f>
        <v>Medium</v>
      </c>
    </row>
    <row r="3433" spans="1:24" x14ac:dyDescent="0.25">
      <c r="A3433" s="1" t="s">
        <v>4215</v>
      </c>
      <c r="B3433" s="2">
        <v>38569</v>
      </c>
      <c r="C3433" s="30">
        <f>YEAR(IMDB4[[#This Row],[Release Date]])</f>
        <v>2005</v>
      </c>
      <c r="D3433" s="30" t="str">
        <f>FLOOR(IMDB4[[#This Row],[Year]],10)&amp;"s"</f>
        <v>2000s</v>
      </c>
      <c r="E3433" s="1" t="s">
        <v>32</v>
      </c>
      <c r="F3433" s="1" t="s">
        <v>77</v>
      </c>
      <c r="G3433" s="1" t="s">
        <v>3</v>
      </c>
      <c r="H3433" s="1" t="s">
        <v>4</v>
      </c>
      <c r="I3433" s="1" t="s">
        <v>132</v>
      </c>
      <c r="J3433" s="1" t="s">
        <v>4216</v>
      </c>
      <c r="K3433" s="1" t="s">
        <v>2597</v>
      </c>
      <c r="L3433" s="30">
        <v>287</v>
      </c>
      <c r="M3433" s="30">
        <v>993</v>
      </c>
      <c r="N3433" s="30">
        <v>93</v>
      </c>
      <c r="O3433" s="30">
        <v>0</v>
      </c>
      <c r="P3433" s="27">
        <v>4.3</v>
      </c>
      <c r="Q3433" s="30">
        <v>77</v>
      </c>
      <c r="R3433" s="30">
        <v>101</v>
      </c>
      <c r="S3433" s="9">
        <v>26082914</v>
      </c>
      <c r="T3433" s="9">
        <v>87000000</v>
      </c>
      <c r="U3433" s="9">
        <f>IMDB4[[#This Row],[Gross Revenue]]-IMDB4[[#This Row],[Budget]]</f>
        <v>-60917086</v>
      </c>
      <c r="V3433" s="9" t="str">
        <f>IF(IMDB4[[#This Row],[Profit]]&gt;0,"Hit","Flop")</f>
        <v>Flop</v>
      </c>
      <c r="W3433" s="9" t="str" cm="1">
        <f t="array" ref="W3433">_xlfn.IFS(IMDB4[[#This Row],[IMDb Score (1-10)]]&gt;=8,"Excellent",IMDB4[[#This Row],[IMDb Score (1-10)]]&gt;=7,"Good",IMDB4[[#This Row],[IMDb Score (1-10)]]&gt;=5,"Average",TRUE,"Poor")</f>
        <v>Poor</v>
      </c>
      <c r="X3433" s="9" t="str">
        <f>IF(IMDB4[[#This Row],[Duration (min)]]&lt;90,"Short",IF(IMDB4[[#This Row],[Duration (min)]]&lt;=120,"Medium", "Long"))</f>
        <v>Medium</v>
      </c>
    </row>
    <row r="3434" spans="1:24" x14ac:dyDescent="0.25">
      <c r="A3434" s="1" t="s">
        <v>5830</v>
      </c>
      <c r="B3434" s="2">
        <v>40841</v>
      </c>
      <c r="C3434" s="30">
        <f>YEAR(IMDB4[[#This Row],[Release Date]])</f>
        <v>2011</v>
      </c>
      <c r="D3434" s="30" t="str">
        <f>FLOOR(IMDB4[[#This Row],[Year]],10)&amp;"s"</f>
        <v>2010s</v>
      </c>
      <c r="E3434" s="1" t="s">
        <v>32</v>
      </c>
      <c r="F3434" s="1" t="s">
        <v>2</v>
      </c>
      <c r="G3434" s="1" t="s">
        <v>2661</v>
      </c>
      <c r="H3434" s="1" t="s">
        <v>2662</v>
      </c>
      <c r="I3434" s="1" t="s">
        <v>92</v>
      </c>
      <c r="J3434" s="1" t="s">
        <v>5831</v>
      </c>
      <c r="K3434" s="1" t="s">
        <v>5832</v>
      </c>
      <c r="L3434" s="30">
        <v>286</v>
      </c>
      <c r="M3434" s="30">
        <v>385</v>
      </c>
      <c r="N3434" s="30">
        <v>77</v>
      </c>
      <c r="O3434" s="30">
        <v>23000</v>
      </c>
      <c r="P3434" s="27">
        <v>7.6</v>
      </c>
      <c r="Q3434" s="30">
        <v>284</v>
      </c>
      <c r="R3434" s="30">
        <v>100</v>
      </c>
      <c r="S3434" s="9">
        <v>1196752</v>
      </c>
      <c r="T3434" s="9">
        <v>30300000</v>
      </c>
      <c r="U3434" s="9">
        <f>IMDB4[[#This Row],[Gross Revenue]]-IMDB4[[#This Row],[Budget]]</f>
        <v>-29103248</v>
      </c>
      <c r="V3434" s="9" t="str">
        <f>IF(IMDB4[[#This Row],[Profit]]&gt;0,"Hit","Flop")</f>
        <v>Flop</v>
      </c>
      <c r="W3434" s="9" t="str" cm="1">
        <f t="array" ref="W3434">_xlfn.IFS(IMDB4[[#This Row],[IMDb Score (1-10)]]&gt;=8,"Excellent",IMDB4[[#This Row],[IMDb Score (1-10)]]&gt;=7,"Good",IMDB4[[#This Row],[IMDb Score (1-10)]]&gt;=5,"Average",TRUE,"Poor")</f>
        <v>Good</v>
      </c>
      <c r="X3434" s="9" t="str">
        <f>IF(IMDB4[[#This Row],[Duration (min)]]&lt;90,"Short",IF(IMDB4[[#This Row],[Duration (min)]]&lt;=120,"Medium", "Long"))</f>
        <v>Medium</v>
      </c>
    </row>
    <row r="3435" spans="1:24" x14ac:dyDescent="0.25">
      <c r="A3435" s="1" t="s">
        <v>1729</v>
      </c>
      <c r="B3435" s="2">
        <v>35809</v>
      </c>
      <c r="C3435" s="30">
        <f>YEAR(IMDB4[[#This Row],[Release Date]])</f>
        <v>1998</v>
      </c>
      <c r="D3435" s="30" t="str">
        <f>FLOOR(IMDB4[[#This Row],[Year]],10)&amp;"s"</f>
        <v>1990s</v>
      </c>
      <c r="E3435" s="1" t="s">
        <v>32</v>
      </c>
      <c r="F3435" s="1" t="s">
        <v>20</v>
      </c>
      <c r="G3435" s="1" t="s">
        <v>3</v>
      </c>
      <c r="H3435" s="1" t="s">
        <v>338</v>
      </c>
      <c r="I3435" s="1" t="s">
        <v>92</v>
      </c>
      <c r="J3435" s="1" t="s">
        <v>1730</v>
      </c>
      <c r="K3435" s="1" t="s">
        <v>1700</v>
      </c>
      <c r="L3435" s="30">
        <v>285</v>
      </c>
      <c r="M3435" s="30">
        <v>667</v>
      </c>
      <c r="N3435" s="30">
        <v>31</v>
      </c>
      <c r="O3435" s="30">
        <v>0</v>
      </c>
      <c r="P3435" s="27">
        <v>5.3</v>
      </c>
      <c r="Q3435" s="30">
        <v>114</v>
      </c>
      <c r="R3435" s="30">
        <v>89</v>
      </c>
      <c r="S3435" s="9">
        <v>32368960</v>
      </c>
      <c r="T3435" s="9">
        <v>25000000</v>
      </c>
      <c r="U3435" s="9">
        <f>IMDB4[[#This Row],[Gross Revenue]]-IMDB4[[#This Row],[Budget]]</f>
        <v>7368960</v>
      </c>
      <c r="V3435" s="9" t="str">
        <f>IF(IMDB4[[#This Row],[Profit]]&gt;0,"Hit","Flop")</f>
        <v>Hit</v>
      </c>
      <c r="W3435" s="9" t="str" cm="1">
        <f t="array" ref="W3435">_xlfn.IFS(IMDB4[[#This Row],[IMDb Score (1-10)]]&gt;=8,"Excellent",IMDB4[[#This Row],[IMDb Score (1-10)]]&gt;=7,"Good",IMDB4[[#This Row],[IMDb Score (1-10)]]&gt;=5,"Average",TRUE,"Poor")</f>
        <v>Average</v>
      </c>
      <c r="X3435" s="9" t="str">
        <f>IF(IMDB4[[#This Row],[Duration (min)]]&lt;90,"Short",IF(IMDB4[[#This Row],[Duration (min)]]&lt;=120,"Medium", "Long"))</f>
        <v>Short</v>
      </c>
    </row>
    <row r="3436" spans="1:24" x14ac:dyDescent="0.25">
      <c r="A3436" s="1" t="s">
        <v>3245</v>
      </c>
      <c r="B3436" s="2">
        <v>37542</v>
      </c>
      <c r="C3436" s="30">
        <f>YEAR(IMDB4[[#This Row],[Release Date]])</f>
        <v>2002</v>
      </c>
      <c r="D3436" s="30" t="str">
        <f>FLOOR(IMDB4[[#This Row],[Year]],10)&amp;"s"</f>
        <v>2000s</v>
      </c>
      <c r="E3436" s="1" t="s">
        <v>32</v>
      </c>
      <c r="F3436" s="1" t="s">
        <v>9</v>
      </c>
      <c r="G3436" s="1" t="s">
        <v>3</v>
      </c>
      <c r="H3436" s="1" t="s">
        <v>4</v>
      </c>
      <c r="I3436" s="1" t="s">
        <v>84</v>
      </c>
      <c r="J3436" s="1" t="s">
        <v>3246</v>
      </c>
      <c r="K3436" s="1" t="s">
        <v>3247</v>
      </c>
      <c r="L3436" s="30">
        <v>284</v>
      </c>
      <c r="M3436" s="30">
        <v>1185</v>
      </c>
      <c r="N3436" s="30">
        <v>14</v>
      </c>
      <c r="O3436" s="30">
        <v>409</v>
      </c>
      <c r="P3436" s="27">
        <v>5.6</v>
      </c>
      <c r="Q3436" s="30">
        <v>16</v>
      </c>
      <c r="R3436" s="30">
        <v>95</v>
      </c>
      <c r="S3436" s="9">
        <v>15278</v>
      </c>
      <c r="T3436" s="9">
        <v>825000</v>
      </c>
      <c r="U3436" s="9">
        <f>IMDB4[[#This Row],[Gross Revenue]]-IMDB4[[#This Row],[Budget]]</f>
        <v>-809722</v>
      </c>
      <c r="V3436" s="9" t="str">
        <f>IF(IMDB4[[#This Row],[Profit]]&gt;0,"Hit","Flop")</f>
        <v>Flop</v>
      </c>
      <c r="W3436" s="9" t="str" cm="1">
        <f t="array" ref="W3436">_xlfn.IFS(IMDB4[[#This Row],[IMDb Score (1-10)]]&gt;=8,"Excellent",IMDB4[[#This Row],[IMDb Score (1-10)]]&gt;=7,"Good",IMDB4[[#This Row],[IMDb Score (1-10)]]&gt;=5,"Average",TRUE,"Poor")</f>
        <v>Average</v>
      </c>
      <c r="X3436" s="9" t="str">
        <f>IF(IMDB4[[#This Row],[Duration (min)]]&lt;90,"Short",IF(IMDB4[[#This Row],[Duration (min)]]&lt;=120,"Medium", "Long"))</f>
        <v>Medium</v>
      </c>
    </row>
    <row r="3437" spans="1:24" x14ac:dyDescent="0.25">
      <c r="A3437" s="1" t="s">
        <v>4633</v>
      </c>
      <c r="B3437" s="2">
        <v>39422</v>
      </c>
      <c r="C3437" s="30">
        <f>YEAR(IMDB4[[#This Row],[Release Date]])</f>
        <v>2007</v>
      </c>
      <c r="D3437" s="30" t="str">
        <f>FLOOR(IMDB4[[#This Row],[Year]],10)&amp;"s"</f>
        <v>2000s</v>
      </c>
      <c r="E3437" s="1" t="s">
        <v>32</v>
      </c>
      <c r="F3437" s="1" t="s">
        <v>33</v>
      </c>
      <c r="G3437" s="1" t="s">
        <v>3</v>
      </c>
      <c r="H3437" s="1" t="s">
        <v>4</v>
      </c>
      <c r="I3437" s="1" t="s">
        <v>84</v>
      </c>
      <c r="J3437" s="1" t="s">
        <v>4634</v>
      </c>
      <c r="K3437" s="1" t="s">
        <v>2266</v>
      </c>
      <c r="L3437" s="30">
        <v>283</v>
      </c>
      <c r="M3437" s="30">
        <v>662</v>
      </c>
      <c r="N3437" s="30">
        <v>36</v>
      </c>
      <c r="O3437" s="30">
        <v>0</v>
      </c>
      <c r="P3437" s="27">
        <v>7.1</v>
      </c>
      <c r="Q3437" s="30">
        <v>222</v>
      </c>
      <c r="R3437" s="30">
        <v>107</v>
      </c>
      <c r="S3437" s="9">
        <v>127706877</v>
      </c>
      <c r="T3437" s="9">
        <v>85000000</v>
      </c>
      <c r="U3437" s="9">
        <f>IMDB4[[#This Row],[Gross Revenue]]-IMDB4[[#This Row],[Budget]]</f>
        <v>42706877</v>
      </c>
      <c r="V3437" s="9" t="str">
        <f>IF(IMDB4[[#This Row],[Profit]]&gt;0,"Hit","Flop")</f>
        <v>Hit</v>
      </c>
      <c r="W3437" s="9" t="str" cm="1">
        <f t="array" ref="W3437">_xlfn.IFS(IMDB4[[#This Row],[IMDb Score (1-10)]]&gt;=8,"Excellent",IMDB4[[#This Row],[IMDb Score (1-10)]]&gt;=7,"Good",IMDB4[[#This Row],[IMDb Score (1-10)]]&gt;=5,"Average",TRUE,"Poor")</f>
        <v>Good</v>
      </c>
      <c r="X3437" s="9" t="str">
        <f>IF(IMDB4[[#This Row],[Duration (min)]]&lt;90,"Short",IF(IMDB4[[#This Row],[Duration (min)]]&lt;=120,"Medium", "Long"))</f>
        <v>Medium</v>
      </c>
    </row>
    <row r="3438" spans="1:24" x14ac:dyDescent="0.25">
      <c r="A3438" s="1" t="s">
        <v>4782</v>
      </c>
      <c r="B3438" s="2">
        <v>39250</v>
      </c>
      <c r="C3438" s="30">
        <f>YEAR(IMDB4[[#This Row],[Release Date]])</f>
        <v>2007</v>
      </c>
      <c r="D3438" s="30" t="str">
        <f>FLOOR(IMDB4[[#This Row],[Year]],10)&amp;"s"</f>
        <v>2000s</v>
      </c>
      <c r="E3438" s="1" t="s">
        <v>32</v>
      </c>
      <c r="F3438" s="1" t="s">
        <v>9</v>
      </c>
      <c r="G3438" s="1" t="s">
        <v>3411</v>
      </c>
      <c r="H3438" s="1" t="s">
        <v>4</v>
      </c>
      <c r="I3438" s="1" t="s">
        <v>132</v>
      </c>
      <c r="J3438" s="1" t="s">
        <v>4783</v>
      </c>
      <c r="K3438" s="1" t="s">
        <v>2761</v>
      </c>
      <c r="L3438" s="30">
        <v>283</v>
      </c>
      <c r="M3438" s="30">
        <v>904</v>
      </c>
      <c r="N3438" s="30">
        <v>395</v>
      </c>
      <c r="O3438" s="30">
        <v>0</v>
      </c>
      <c r="P3438" s="27">
        <v>7.6</v>
      </c>
      <c r="Q3438" s="30">
        <v>201</v>
      </c>
      <c r="R3438" s="30">
        <v>128</v>
      </c>
      <c r="S3438" s="9">
        <v>15797907</v>
      </c>
      <c r="T3438" s="9">
        <v>20000000</v>
      </c>
      <c r="U3438" s="9">
        <f>IMDB4[[#This Row],[Gross Revenue]]-IMDB4[[#This Row],[Budget]]</f>
        <v>-4202093</v>
      </c>
      <c r="V3438" s="9" t="str">
        <f>IF(IMDB4[[#This Row],[Profit]]&gt;0,"Hit","Flop")</f>
        <v>Flop</v>
      </c>
      <c r="W3438" s="9" t="str" cm="1">
        <f t="array" ref="W3438">_xlfn.IFS(IMDB4[[#This Row],[IMDb Score (1-10)]]&gt;=8,"Excellent",IMDB4[[#This Row],[IMDb Score (1-10)]]&gt;=7,"Good",IMDB4[[#This Row],[IMDb Score (1-10)]]&gt;=5,"Average",TRUE,"Poor")</f>
        <v>Good</v>
      </c>
      <c r="X3438" s="9" t="str">
        <f>IF(IMDB4[[#This Row],[Duration (min)]]&lt;90,"Short",IF(IMDB4[[#This Row],[Duration (min)]]&lt;=120,"Medium", "Long"))</f>
        <v>Long</v>
      </c>
    </row>
    <row r="3439" spans="1:24" x14ac:dyDescent="0.25">
      <c r="A3439" s="1" t="s">
        <v>6396</v>
      </c>
      <c r="B3439" s="2">
        <v>41407</v>
      </c>
      <c r="C3439" s="30">
        <f>YEAR(IMDB4[[#This Row],[Release Date]])</f>
        <v>2013</v>
      </c>
      <c r="D3439" s="30" t="str">
        <f>FLOOR(IMDB4[[#This Row],[Year]],10)&amp;"s"</f>
        <v>2010s</v>
      </c>
      <c r="E3439" s="1" t="s">
        <v>32</v>
      </c>
      <c r="F3439" s="1" t="s">
        <v>61</v>
      </c>
      <c r="G3439" s="1" t="s">
        <v>3</v>
      </c>
      <c r="H3439" s="1" t="s">
        <v>4</v>
      </c>
      <c r="I3439" s="1" t="s">
        <v>92</v>
      </c>
      <c r="J3439" s="1" t="s">
        <v>6397</v>
      </c>
      <c r="K3439" s="1" t="s">
        <v>6398</v>
      </c>
      <c r="L3439" s="30">
        <v>282</v>
      </c>
      <c r="M3439" s="30">
        <v>687</v>
      </c>
      <c r="N3439" s="30">
        <v>0</v>
      </c>
      <c r="O3439" s="30">
        <v>17000</v>
      </c>
      <c r="P3439" s="27">
        <v>7.5</v>
      </c>
      <c r="Q3439" s="30">
        <v>327</v>
      </c>
      <c r="R3439" s="30">
        <v>85</v>
      </c>
      <c r="S3439" s="9">
        <v>16097842</v>
      </c>
      <c r="T3439" s="9">
        <v>900000</v>
      </c>
      <c r="U3439" s="9">
        <f>IMDB4[[#This Row],[Gross Revenue]]-IMDB4[[#This Row],[Budget]]</f>
        <v>15197842</v>
      </c>
      <c r="V3439" s="9" t="str">
        <f>IF(IMDB4[[#This Row],[Profit]]&gt;0,"Hit","Flop")</f>
        <v>Hit</v>
      </c>
      <c r="W3439" s="9" t="str" cm="1">
        <f t="array" ref="W3439">_xlfn.IFS(IMDB4[[#This Row],[IMDb Score (1-10)]]&gt;=8,"Excellent",IMDB4[[#This Row],[IMDb Score (1-10)]]&gt;=7,"Good",IMDB4[[#This Row],[IMDb Score (1-10)]]&gt;=5,"Average",TRUE,"Poor")</f>
        <v>Good</v>
      </c>
      <c r="X3439" s="9" t="str">
        <f>IF(IMDB4[[#This Row],[Duration (min)]]&lt;90,"Short",IF(IMDB4[[#This Row],[Duration (min)]]&lt;=120,"Medium", "Long"))</f>
        <v>Short</v>
      </c>
    </row>
    <row r="3440" spans="1:24" x14ac:dyDescent="0.25">
      <c r="A3440" s="1" t="s">
        <v>3694</v>
      </c>
      <c r="B3440" s="2">
        <v>38215</v>
      </c>
      <c r="C3440" s="30">
        <f>YEAR(IMDB4[[#This Row],[Release Date]])</f>
        <v>2004</v>
      </c>
      <c r="D3440" s="30" t="str">
        <f>FLOOR(IMDB4[[#This Row],[Year]],10)&amp;"s"</f>
        <v>2000s</v>
      </c>
      <c r="E3440" s="1" t="s">
        <v>32</v>
      </c>
      <c r="F3440" s="1" t="s">
        <v>2</v>
      </c>
      <c r="G3440" s="1" t="s">
        <v>900</v>
      </c>
      <c r="H3440" s="1" t="s">
        <v>3695</v>
      </c>
      <c r="I3440" s="1" t="s">
        <v>92</v>
      </c>
      <c r="J3440" s="1" t="s">
        <v>3696</v>
      </c>
      <c r="K3440" s="1" t="s">
        <v>3697</v>
      </c>
      <c r="L3440" s="30">
        <v>280</v>
      </c>
      <c r="M3440" s="30">
        <v>308</v>
      </c>
      <c r="N3440" s="30">
        <v>13</v>
      </c>
      <c r="O3440" s="30">
        <v>0</v>
      </c>
      <c r="P3440" s="27">
        <v>7.5</v>
      </c>
      <c r="Q3440" s="30">
        <v>155</v>
      </c>
      <c r="R3440" s="30">
        <v>101</v>
      </c>
      <c r="S3440" s="9">
        <v>6517198</v>
      </c>
      <c r="T3440" s="9">
        <v>3000000</v>
      </c>
      <c r="U3440" s="9">
        <f>IMDB4[[#This Row],[Gross Revenue]]-IMDB4[[#This Row],[Budget]]</f>
        <v>3517198</v>
      </c>
      <c r="V3440" s="9" t="str">
        <f>IF(IMDB4[[#This Row],[Profit]]&gt;0,"Hit","Flop")</f>
        <v>Hit</v>
      </c>
      <c r="W3440" s="9" t="str" cm="1">
        <f t="array" ref="W3440">_xlfn.IFS(IMDB4[[#This Row],[IMDb Score (1-10)]]&gt;=8,"Excellent",IMDB4[[#This Row],[IMDb Score (1-10)]]&gt;=7,"Good",IMDB4[[#This Row],[IMDb Score (1-10)]]&gt;=5,"Average",TRUE,"Poor")</f>
        <v>Good</v>
      </c>
      <c r="X3440" s="9" t="str">
        <f>IF(IMDB4[[#This Row],[Duration (min)]]&lt;90,"Short",IF(IMDB4[[#This Row],[Duration (min)]]&lt;=120,"Medium", "Long"))</f>
        <v>Medium</v>
      </c>
    </row>
    <row r="3441" spans="1:24" x14ac:dyDescent="0.25">
      <c r="A3441" s="1" t="s">
        <v>1884</v>
      </c>
      <c r="B3441" s="2">
        <v>35960</v>
      </c>
      <c r="C3441" s="30">
        <f>YEAR(IMDB4[[#This Row],[Release Date]])</f>
        <v>1998</v>
      </c>
      <c r="D3441" s="30" t="str">
        <f>FLOOR(IMDB4[[#This Row],[Year]],10)&amp;"s"</f>
        <v>1990s</v>
      </c>
      <c r="E3441" s="1" t="s">
        <v>32</v>
      </c>
      <c r="F3441" s="1" t="s">
        <v>9</v>
      </c>
      <c r="G3441" s="1" t="s">
        <v>1885</v>
      </c>
      <c r="H3441" s="1" t="s">
        <v>1623</v>
      </c>
      <c r="I3441" s="1" t="s">
        <v>92</v>
      </c>
      <c r="J3441" s="1" t="s">
        <v>1886</v>
      </c>
      <c r="K3441" s="1" t="s">
        <v>1887</v>
      </c>
      <c r="L3441" s="30">
        <v>280</v>
      </c>
      <c r="M3441" s="30">
        <v>821</v>
      </c>
      <c r="N3441" s="30">
        <v>346</v>
      </c>
      <c r="O3441" s="30">
        <v>5000</v>
      </c>
      <c r="P3441" s="27">
        <v>8.1</v>
      </c>
      <c r="Q3441" s="30">
        <v>98</v>
      </c>
      <c r="R3441" s="30">
        <v>105</v>
      </c>
      <c r="S3441" s="9">
        <v>1647780</v>
      </c>
      <c r="T3441" s="9">
        <v>1300000</v>
      </c>
      <c r="U3441" s="9">
        <f>IMDB4[[#This Row],[Gross Revenue]]-IMDB4[[#This Row],[Budget]]</f>
        <v>347780</v>
      </c>
      <c r="V3441" s="9" t="str">
        <f>IF(IMDB4[[#This Row],[Profit]]&gt;0,"Hit","Flop")</f>
        <v>Hit</v>
      </c>
      <c r="W3441" s="9" t="str" cm="1">
        <f t="array" ref="W3441">_xlfn.IFS(IMDB4[[#This Row],[IMDb Score (1-10)]]&gt;=8,"Excellent",IMDB4[[#This Row],[IMDb Score (1-10)]]&gt;=7,"Good",IMDB4[[#This Row],[IMDb Score (1-10)]]&gt;=5,"Average",TRUE,"Poor")</f>
        <v>Excellent</v>
      </c>
      <c r="X3441" s="9" t="str">
        <f>IF(IMDB4[[#This Row],[Duration (min)]]&lt;90,"Short",IF(IMDB4[[#This Row],[Duration (min)]]&lt;=120,"Medium", "Long"))</f>
        <v>Medium</v>
      </c>
    </row>
    <row r="3442" spans="1:24" x14ac:dyDescent="0.25">
      <c r="A3442" s="1" t="s">
        <v>4554</v>
      </c>
      <c r="B3442" s="2">
        <v>39032</v>
      </c>
      <c r="C3442" s="30">
        <f>YEAR(IMDB4[[#This Row],[Release Date]])</f>
        <v>2006</v>
      </c>
      <c r="D3442" s="30" t="str">
        <f>FLOOR(IMDB4[[#This Row],[Year]],10)&amp;"s"</f>
        <v>2000s</v>
      </c>
      <c r="E3442" s="1" t="s">
        <v>32</v>
      </c>
      <c r="F3442" s="1" t="s">
        <v>20</v>
      </c>
      <c r="G3442" s="1" t="s">
        <v>3</v>
      </c>
      <c r="H3442" s="1" t="s">
        <v>4</v>
      </c>
      <c r="I3442" s="1" t="s">
        <v>132</v>
      </c>
      <c r="J3442" s="1" t="s">
        <v>4555</v>
      </c>
      <c r="K3442" s="1" t="s">
        <v>3263</v>
      </c>
      <c r="L3442" s="30">
        <v>277</v>
      </c>
      <c r="M3442" s="30">
        <v>847</v>
      </c>
      <c r="N3442" s="30">
        <v>94</v>
      </c>
      <c r="O3442" s="30">
        <v>0</v>
      </c>
      <c r="P3442" s="27">
        <v>5.6</v>
      </c>
      <c r="Q3442" s="30">
        <v>136</v>
      </c>
      <c r="R3442" s="30">
        <v>110</v>
      </c>
      <c r="S3442" s="9">
        <v>75604320</v>
      </c>
      <c r="T3442" s="9">
        <v>54000000</v>
      </c>
      <c r="U3442" s="9">
        <f>IMDB4[[#This Row],[Gross Revenue]]-IMDB4[[#This Row],[Budget]]</f>
        <v>21604320</v>
      </c>
      <c r="V3442" s="9" t="str">
        <f>IF(IMDB4[[#This Row],[Profit]]&gt;0,"Hit","Flop")</f>
        <v>Hit</v>
      </c>
      <c r="W3442" s="9" t="str" cm="1">
        <f t="array" ref="W3442">_xlfn.IFS(IMDB4[[#This Row],[IMDb Score (1-10)]]&gt;=8,"Excellent",IMDB4[[#This Row],[IMDb Score (1-10)]]&gt;=7,"Good",IMDB4[[#This Row],[IMDb Score (1-10)]]&gt;=5,"Average",TRUE,"Poor")</f>
        <v>Average</v>
      </c>
      <c r="X3442" s="9" t="str">
        <f>IF(IMDB4[[#This Row],[Duration (min)]]&lt;90,"Short",IF(IMDB4[[#This Row],[Duration (min)]]&lt;=120,"Medium", "Long"))</f>
        <v>Medium</v>
      </c>
    </row>
    <row r="3443" spans="1:24" x14ac:dyDescent="0.25">
      <c r="A3443" s="1" t="s">
        <v>60</v>
      </c>
      <c r="B3443" s="2">
        <v>18355</v>
      </c>
      <c r="C3443" s="30">
        <f>YEAR(IMDB4[[#This Row],[Release Date]])</f>
        <v>1950</v>
      </c>
      <c r="D3443" s="30" t="str">
        <f>FLOOR(IMDB4[[#This Row],[Year]],10)&amp;"s"</f>
        <v>1950s</v>
      </c>
      <c r="E3443" s="1" t="s">
        <v>32</v>
      </c>
      <c r="F3443" s="1" t="s">
        <v>61</v>
      </c>
      <c r="G3443" s="1" t="s">
        <v>3</v>
      </c>
      <c r="H3443" s="1" t="s">
        <v>4</v>
      </c>
      <c r="I3443" s="1" t="s">
        <v>16</v>
      </c>
      <c r="J3443" s="1" t="s">
        <v>62</v>
      </c>
      <c r="K3443" s="1" t="s">
        <v>63</v>
      </c>
      <c r="L3443" s="30">
        <v>277</v>
      </c>
      <c r="M3443" s="30">
        <v>731</v>
      </c>
      <c r="N3443" s="30">
        <v>24</v>
      </c>
      <c r="O3443" s="30">
        <v>456</v>
      </c>
      <c r="P3443" s="27">
        <v>7</v>
      </c>
      <c r="Q3443" s="30">
        <v>21</v>
      </c>
      <c r="R3443" s="30">
        <v>107</v>
      </c>
      <c r="S3443" s="9">
        <v>8000000</v>
      </c>
      <c r="T3443" s="9">
        <v>3768785</v>
      </c>
      <c r="U3443" s="9">
        <f>IMDB4[[#This Row],[Gross Revenue]]-IMDB4[[#This Row],[Budget]]</f>
        <v>4231215</v>
      </c>
      <c r="V3443" s="9" t="str">
        <f>IF(IMDB4[[#This Row],[Profit]]&gt;0,"Hit","Flop")</f>
        <v>Hit</v>
      </c>
      <c r="W3443" s="9" t="str" cm="1">
        <f t="array" ref="W3443">_xlfn.IFS(IMDB4[[#This Row],[IMDb Score (1-10)]]&gt;=8,"Excellent",IMDB4[[#This Row],[IMDb Score (1-10)]]&gt;=7,"Good",IMDB4[[#This Row],[IMDb Score (1-10)]]&gt;=5,"Average",TRUE,"Poor")</f>
        <v>Good</v>
      </c>
      <c r="X3443" s="9" t="str">
        <f>IF(IMDB4[[#This Row],[Duration (min)]]&lt;90,"Short",IF(IMDB4[[#This Row],[Duration (min)]]&lt;=120,"Medium", "Long"))</f>
        <v>Medium</v>
      </c>
    </row>
    <row r="3444" spans="1:24" x14ac:dyDescent="0.25">
      <c r="A3444" s="1" t="s">
        <v>1189</v>
      </c>
      <c r="B3444" s="2">
        <v>34962</v>
      </c>
      <c r="C3444" s="30">
        <f>YEAR(IMDB4[[#This Row],[Release Date]])</f>
        <v>1995</v>
      </c>
      <c r="D3444" s="30" t="str">
        <f>FLOOR(IMDB4[[#This Row],[Year]],10)&amp;"s"</f>
        <v>1990s</v>
      </c>
      <c r="E3444" s="1" t="s">
        <v>32</v>
      </c>
      <c r="F3444" s="1" t="s">
        <v>2</v>
      </c>
      <c r="G3444" s="1" t="s">
        <v>3</v>
      </c>
      <c r="H3444" s="1" t="s">
        <v>83</v>
      </c>
      <c r="I3444" s="1" t="s">
        <v>92</v>
      </c>
      <c r="J3444" s="1" t="s">
        <v>1190</v>
      </c>
      <c r="K3444" s="1" t="s">
        <v>1191</v>
      </c>
      <c r="L3444" s="30">
        <v>276</v>
      </c>
      <c r="M3444" s="30">
        <v>903</v>
      </c>
      <c r="N3444" s="30">
        <v>0</v>
      </c>
      <c r="O3444" s="30">
        <v>0</v>
      </c>
      <c r="P3444" s="27">
        <v>7.6</v>
      </c>
      <c r="Q3444" s="30">
        <v>77</v>
      </c>
      <c r="R3444" s="30">
        <v>122</v>
      </c>
      <c r="S3444" s="9">
        <v>39025000</v>
      </c>
      <c r="T3444" s="9">
        <v>11000000</v>
      </c>
      <c r="U3444" s="9">
        <f>IMDB4[[#This Row],[Gross Revenue]]-IMDB4[[#This Row],[Budget]]</f>
        <v>28025000</v>
      </c>
      <c r="V3444" s="9" t="str">
        <f>IF(IMDB4[[#This Row],[Profit]]&gt;0,"Hit","Flop")</f>
        <v>Hit</v>
      </c>
      <c r="W3444" s="9" t="str" cm="1">
        <f t="array" ref="W3444">_xlfn.IFS(IMDB4[[#This Row],[IMDb Score (1-10)]]&gt;=8,"Excellent",IMDB4[[#This Row],[IMDb Score (1-10)]]&gt;=7,"Good",IMDB4[[#This Row],[IMDb Score (1-10)]]&gt;=5,"Average",TRUE,"Poor")</f>
        <v>Good</v>
      </c>
      <c r="X3444" s="9" t="str">
        <f>IF(IMDB4[[#This Row],[Duration (min)]]&lt;90,"Short",IF(IMDB4[[#This Row],[Duration (min)]]&lt;=120,"Medium", "Long"))</f>
        <v>Long</v>
      </c>
    </row>
    <row r="3445" spans="1:24" x14ac:dyDescent="0.25">
      <c r="A3445" s="1" t="s">
        <v>3999</v>
      </c>
      <c r="B3445" s="2">
        <v>38703</v>
      </c>
      <c r="C3445" s="30">
        <f>YEAR(IMDB4[[#This Row],[Release Date]])</f>
        <v>2005</v>
      </c>
      <c r="D3445" s="30" t="str">
        <f>FLOOR(IMDB4[[#This Row],[Year]],10)&amp;"s"</f>
        <v>2000s</v>
      </c>
      <c r="E3445" s="1" t="s">
        <v>32</v>
      </c>
      <c r="F3445" s="1" t="s">
        <v>2</v>
      </c>
      <c r="G3445" s="1" t="s">
        <v>3</v>
      </c>
      <c r="H3445" s="1" t="s">
        <v>4</v>
      </c>
      <c r="I3445" s="1" t="s">
        <v>92</v>
      </c>
      <c r="J3445" s="1" t="s">
        <v>4000</v>
      </c>
      <c r="K3445" s="1" t="s">
        <v>4001</v>
      </c>
      <c r="L3445" s="30">
        <v>275</v>
      </c>
      <c r="M3445" s="30">
        <v>727</v>
      </c>
      <c r="N3445" s="30">
        <v>153</v>
      </c>
      <c r="O3445" s="30">
        <v>0</v>
      </c>
      <c r="P3445" s="27">
        <v>7.4</v>
      </c>
      <c r="Q3445" s="30">
        <v>159</v>
      </c>
      <c r="R3445" s="30">
        <v>116</v>
      </c>
      <c r="S3445" s="9">
        <v>22201636</v>
      </c>
      <c r="T3445" s="9">
        <v>8000000</v>
      </c>
      <c r="U3445" s="9">
        <f>IMDB4[[#This Row],[Gross Revenue]]-IMDB4[[#This Row],[Budget]]</f>
        <v>14201636</v>
      </c>
      <c r="V3445" s="9" t="str">
        <f>IF(IMDB4[[#This Row],[Profit]]&gt;0,"Hit","Flop")</f>
        <v>Hit</v>
      </c>
      <c r="W3445" s="9" t="str" cm="1">
        <f t="array" ref="W3445">_xlfn.IFS(IMDB4[[#This Row],[IMDb Score (1-10)]]&gt;=8,"Excellent",IMDB4[[#This Row],[IMDb Score (1-10)]]&gt;=7,"Good",IMDB4[[#This Row],[IMDb Score (1-10)]]&gt;=5,"Average",TRUE,"Poor")</f>
        <v>Good</v>
      </c>
      <c r="X3445" s="9" t="str">
        <f>IF(IMDB4[[#This Row],[Duration (min)]]&lt;90,"Short",IF(IMDB4[[#This Row],[Duration (min)]]&lt;=120,"Medium", "Long"))</f>
        <v>Medium</v>
      </c>
    </row>
    <row r="3446" spans="1:24" x14ac:dyDescent="0.25">
      <c r="A3446" s="1" t="s">
        <v>149</v>
      </c>
      <c r="B3446" s="2">
        <v>25031</v>
      </c>
      <c r="C3446" s="30">
        <f>YEAR(IMDB4[[#This Row],[Release Date]])</f>
        <v>1968</v>
      </c>
      <c r="D3446" s="30" t="str">
        <f>FLOOR(IMDB4[[#This Row],[Year]],10)&amp;"s"</f>
        <v>1960s</v>
      </c>
      <c r="E3446" s="1" t="s">
        <v>32</v>
      </c>
      <c r="F3446" s="1" t="s">
        <v>40</v>
      </c>
      <c r="G3446" s="1" t="s">
        <v>3</v>
      </c>
      <c r="H3446" s="1" t="s">
        <v>83</v>
      </c>
      <c r="I3446" s="1" t="s">
        <v>28</v>
      </c>
      <c r="J3446" s="1" t="s">
        <v>150</v>
      </c>
      <c r="K3446" s="1" t="s">
        <v>151</v>
      </c>
      <c r="L3446" s="30">
        <v>273</v>
      </c>
      <c r="M3446" s="30">
        <v>727</v>
      </c>
      <c r="N3446" s="30">
        <v>0</v>
      </c>
      <c r="O3446" s="30">
        <v>24000</v>
      </c>
      <c r="P3446" s="27">
        <v>8.3000000000000007</v>
      </c>
      <c r="Q3446" s="30">
        <v>285</v>
      </c>
      <c r="R3446" s="30">
        <v>161</v>
      </c>
      <c r="S3446" s="9">
        <v>56715371</v>
      </c>
      <c r="T3446" s="9">
        <v>12000000</v>
      </c>
      <c r="U3446" s="9">
        <f>IMDB4[[#This Row],[Gross Revenue]]-IMDB4[[#This Row],[Budget]]</f>
        <v>44715371</v>
      </c>
      <c r="V3446" s="9" t="str">
        <f>IF(IMDB4[[#This Row],[Profit]]&gt;0,"Hit","Flop")</f>
        <v>Hit</v>
      </c>
      <c r="W3446" s="9" t="str" cm="1">
        <f t="array" ref="W3446">_xlfn.IFS(IMDB4[[#This Row],[IMDb Score (1-10)]]&gt;=8,"Excellent",IMDB4[[#This Row],[IMDb Score (1-10)]]&gt;=7,"Good",IMDB4[[#This Row],[IMDb Score (1-10)]]&gt;=5,"Average",TRUE,"Poor")</f>
        <v>Excellent</v>
      </c>
      <c r="X3446" s="9" t="str">
        <f>IF(IMDB4[[#This Row],[Duration (min)]]&lt;90,"Short",IF(IMDB4[[#This Row],[Duration (min)]]&lt;=120,"Medium", "Long"))</f>
        <v>Long</v>
      </c>
    </row>
    <row r="3447" spans="1:24" x14ac:dyDescent="0.25">
      <c r="A3447" s="1" t="s">
        <v>5545</v>
      </c>
      <c r="B3447" s="2">
        <v>40227</v>
      </c>
      <c r="C3447" s="30">
        <f>YEAR(IMDB4[[#This Row],[Release Date]])</f>
        <v>2010</v>
      </c>
      <c r="D3447" s="30" t="str">
        <f>FLOOR(IMDB4[[#This Row],[Year]],10)&amp;"s"</f>
        <v>2010s</v>
      </c>
      <c r="E3447" s="1" t="s">
        <v>32</v>
      </c>
      <c r="F3447" s="1" t="s">
        <v>20</v>
      </c>
      <c r="G3447" s="1" t="s">
        <v>3</v>
      </c>
      <c r="H3447" s="1" t="s">
        <v>4</v>
      </c>
      <c r="I3447" s="1" t="s">
        <v>132</v>
      </c>
      <c r="J3447" s="1" t="s">
        <v>5546</v>
      </c>
      <c r="K3447" s="1" t="s">
        <v>1504</v>
      </c>
      <c r="L3447" s="30">
        <v>273</v>
      </c>
      <c r="M3447" s="30">
        <v>993</v>
      </c>
      <c r="N3447" s="30">
        <v>274</v>
      </c>
      <c r="O3447" s="30">
        <v>0</v>
      </c>
      <c r="P3447" s="27">
        <v>5.3</v>
      </c>
      <c r="Q3447" s="30">
        <v>168</v>
      </c>
      <c r="R3447" s="30">
        <v>121</v>
      </c>
      <c r="S3447" s="9">
        <v>30212620</v>
      </c>
      <c r="T3447" s="9">
        <v>120000000</v>
      </c>
      <c r="U3447" s="9">
        <f>IMDB4[[#This Row],[Gross Revenue]]-IMDB4[[#This Row],[Budget]]</f>
        <v>-89787380</v>
      </c>
      <c r="V3447" s="9" t="str">
        <f>IF(IMDB4[[#This Row],[Profit]]&gt;0,"Hit","Flop")</f>
        <v>Flop</v>
      </c>
      <c r="W3447" s="9" t="str" cm="1">
        <f t="array" ref="W3447">_xlfn.IFS(IMDB4[[#This Row],[IMDb Score (1-10)]]&gt;=8,"Excellent",IMDB4[[#This Row],[IMDb Score (1-10)]]&gt;=7,"Good",IMDB4[[#This Row],[IMDb Score (1-10)]]&gt;=5,"Average",TRUE,"Poor")</f>
        <v>Average</v>
      </c>
      <c r="X3447" s="9" t="str">
        <f>IF(IMDB4[[#This Row],[Duration (min)]]&lt;90,"Short",IF(IMDB4[[#This Row],[Duration (min)]]&lt;=120,"Medium", "Long"))</f>
        <v>Long</v>
      </c>
    </row>
    <row r="3448" spans="1:24" x14ac:dyDescent="0.25">
      <c r="A3448" s="1" t="s">
        <v>3829</v>
      </c>
      <c r="B3448" s="2">
        <v>38348</v>
      </c>
      <c r="C3448" s="30">
        <f>YEAR(IMDB4[[#This Row],[Release Date]])</f>
        <v>2004</v>
      </c>
      <c r="D3448" s="30" t="str">
        <f>FLOOR(IMDB4[[#This Row],[Year]],10)&amp;"s"</f>
        <v>2000s</v>
      </c>
      <c r="E3448" s="1" t="s">
        <v>32</v>
      </c>
      <c r="F3448" s="1" t="s">
        <v>61</v>
      </c>
      <c r="G3448" s="1" t="s">
        <v>900</v>
      </c>
      <c r="H3448" s="1" t="s">
        <v>1877</v>
      </c>
      <c r="I3448" s="1" t="s">
        <v>132</v>
      </c>
      <c r="J3448" s="1" t="s">
        <v>3830</v>
      </c>
      <c r="K3448" s="1" t="s">
        <v>2887</v>
      </c>
      <c r="L3448" s="30">
        <v>273</v>
      </c>
      <c r="M3448" s="30">
        <v>529</v>
      </c>
      <c r="N3448" s="30">
        <v>448</v>
      </c>
      <c r="O3448" s="30">
        <v>0</v>
      </c>
      <c r="P3448" s="27">
        <v>8.1</v>
      </c>
      <c r="Q3448" s="30">
        <v>157</v>
      </c>
      <c r="R3448" s="30">
        <v>125</v>
      </c>
      <c r="S3448" s="9">
        <v>2086345</v>
      </c>
      <c r="T3448" s="9">
        <v>10000000</v>
      </c>
      <c r="U3448" s="9">
        <f>IMDB4[[#This Row],[Gross Revenue]]-IMDB4[[#This Row],[Budget]]</f>
        <v>-7913655</v>
      </c>
      <c r="V3448" s="9" t="str">
        <f>IF(IMDB4[[#This Row],[Profit]]&gt;0,"Hit","Flop")</f>
        <v>Flop</v>
      </c>
      <c r="W3448" s="9" t="str" cm="1">
        <f t="array" ref="W3448">_xlfn.IFS(IMDB4[[#This Row],[IMDb Score (1-10)]]&gt;=8,"Excellent",IMDB4[[#This Row],[IMDb Score (1-10)]]&gt;=7,"Good",IMDB4[[#This Row],[IMDb Score (1-10)]]&gt;=5,"Average",TRUE,"Poor")</f>
        <v>Excellent</v>
      </c>
      <c r="X3448" s="9" t="str">
        <f>IF(IMDB4[[#This Row],[Duration (min)]]&lt;90,"Short",IF(IMDB4[[#This Row],[Duration (min)]]&lt;=120,"Medium", "Long"))</f>
        <v>Long</v>
      </c>
    </row>
    <row r="3449" spans="1:24" x14ac:dyDescent="0.25">
      <c r="A3449" s="1" t="s">
        <v>4807</v>
      </c>
      <c r="B3449" s="2">
        <v>39313</v>
      </c>
      <c r="C3449" s="30">
        <f>YEAR(IMDB4[[#This Row],[Release Date]])</f>
        <v>2007</v>
      </c>
      <c r="D3449" s="30" t="str">
        <f>FLOOR(IMDB4[[#This Row],[Year]],10)&amp;"s"</f>
        <v>2000s</v>
      </c>
      <c r="E3449" s="1" t="s">
        <v>32</v>
      </c>
      <c r="F3449" s="1" t="s">
        <v>9</v>
      </c>
      <c r="G3449" s="1" t="s">
        <v>3</v>
      </c>
      <c r="H3449" s="1" t="s">
        <v>4</v>
      </c>
      <c r="I3449" s="1" t="s">
        <v>92</v>
      </c>
      <c r="J3449" s="1" t="s">
        <v>4808</v>
      </c>
      <c r="K3449" s="1" t="s">
        <v>1511</v>
      </c>
      <c r="L3449" s="30">
        <v>272</v>
      </c>
      <c r="M3449" s="30">
        <v>533</v>
      </c>
      <c r="N3449" s="30">
        <v>0</v>
      </c>
      <c r="O3449" s="30">
        <v>16000</v>
      </c>
      <c r="P3449" s="27">
        <v>8.1</v>
      </c>
      <c r="Q3449" s="30">
        <v>398</v>
      </c>
      <c r="R3449" s="30">
        <v>158</v>
      </c>
      <c r="S3449" s="9">
        <v>40218903</v>
      </c>
      <c r="T3449" s="9">
        <v>25000000</v>
      </c>
      <c r="U3449" s="9">
        <f>IMDB4[[#This Row],[Gross Revenue]]-IMDB4[[#This Row],[Budget]]</f>
        <v>15218903</v>
      </c>
      <c r="V3449" s="9" t="str">
        <f>IF(IMDB4[[#This Row],[Profit]]&gt;0,"Hit","Flop")</f>
        <v>Hit</v>
      </c>
      <c r="W3449" s="9" t="str" cm="1">
        <f t="array" ref="W3449">_xlfn.IFS(IMDB4[[#This Row],[IMDb Score (1-10)]]&gt;=8,"Excellent",IMDB4[[#This Row],[IMDb Score (1-10)]]&gt;=7,"Good",IMDB4[[#This Row],[IMDb Score (1-10)]]&gt;=5,"Average",TRUE,"Poor")</f>
        <v>Excellent</v>
      </c>
      <c r="X3449" s="9" t="str">
        <f>IF(IMDB4[[#This Row],[Duration (min)]]&lt;90,"Short",IF(IMDB4[[#This Row],[Duration (min)]]&lt;=120,"Medium", "Long"))</f>
        <v>Long</v>
      </c>
    </row>
    <row r="3450" spans="1:24" x14ac:dyDescent="0.25">
      <c r="A3450" s="1" t="s">
        <v>2922</v>
      </c>
      <c r="B3450" s="2">
        <v>37214</v>
      </c>
      <c r="C3450" s="30">
        <f>YEAR(IMDB4[[#This Row],[Release Date]])</f>
        <v>2001</v>
      </c>
      <c r="D3450" s="30" t="str">
        <f>FLOOR(IMDB4[[#This Row],[Year]],10)&amp;"s"</f>
        <v>2000s</v>
      </c>
      <c r="E3450" s="1" t="s">
        <v>32</v>
      </c>
      <c r="F3450" s="1" t="s">
        <v>40</v>
      </c>
      <c r="G3450" s="1" t="s">
        <v>900</v>
      </c>
      <c r="H3450" s="1" t="s">
        <v>1802</v>
      </c>
      <c r="I3450" s="1" t="s">
        <v>92</v>
      </c>
      <c r="J3450" s="1" t="s">
        <v>2923</v>
      </c>
      <c r="K3450" s="1" t="s">
        <v>2924</v>
      </c>
      <c r="L3450" s="30">
        <v>269</v>
      </c>
      <c r="M3450" s="30">
        <v>361</v>
      </c>
      <c r="N3450" s="30">
        <v>0</v>
      </c>
      <c r="O3450" s="30">
        <v>0</v>
      </c>
      <c r="P3450" s="27">
        <v>7.7</v>
      </c>
      <c r="Q3450" s="30">
        <v>173</v>
      </c>
      <c r="R3450" s="30">
        <v>106</v>
      </c>
      <c r="S3450" s="9">
        <v>13622333</v>
      </c>
      <c r="T3450" s="9">
        <v>2000000</v>
      </c>
      <c r="U3450" s="9">
        <f>IMDB4[[#This Row],[Gross Revenue]]-IMDB4[[#This Row],[Budget]]</f>
        <v>11622333</v>
      </c>
      <c r="V3450" s="9" t="str">
        <f>IF(IMDB4[[#This Row],[Profit]]&gt;0,"Hit","Flop")</f>
        <v>Hit</v>
      </c>
      <c r="W3450" s="9" t="str" cm="1">
        <f t="array" ref="W3450">_xlfn.IFS(IMDB4[[#This Row],[IMDb Score (1-10)]]&gt;=8,"Excellent",IMDB4[[#This Row],[IMDb Score (1-10)]]&gt;=7,"Good",IMDB4[[#This Row],[IMDb Score (1-10)]]&gt;=5,"Average",TRUE,"Poor")</f>
        <v>Good</v>
      </c>
      <c r="X3450" s="9" t="str">
        <f>IF(IMDB4[[#This Row],[Duration (min)]]&lt;90,"Short",IF(IMDB4[[#This Row],[Duration (min)]]&lt;=120,"Medium", "Long"))</f>
        <v>Medium</v>
      </c>
    </row>
    <row r="3451" spans="1:24" x14ac:dyDescent="0.25">
      <c r="A3451" s="1" t="s">
        <v>4731</v>
      </c>
      <c r="B3451" s="2">
        <v>39206</v>
      </c>
      <c r="C3451" s="30">
        <f>YEAR(IMDB4[[#This Row],[Release Date]])</f>
        <v>2007</v>
      </c>
      <c r="D3451" s="30" t="str">
        <f>FLOOR(IMDB4[[#This Row],[Year]],10)&amp;"s"</f>
        <v>2000s</v>
      </c>
      <c r="E3451" s="1" t="s">
        <v>32</v>
      </c>
      <c r="F3451" s="1" t="s">
        <v>77</v>
      </c>
      <c r="G3451" s="1" t="s">
        <v>3</v>
      </c>
      <c r="H3451" s="1" t="s">
        <v>4</v>
      </c>
      <c r="I3451" s="1" t="s">
        <v>132</v>
      </c>
      <c r="J3451" s="1" t="s">
        <v>4732</v>
      </c>
      <c r="K3451" s="1" t="s">
        <v>1597</v>
      </c>
      <c r="L3451" s="30">
        <v>268</v>
      </c>
      <c r="M3451" s="30">
        <v>1125</v>
      </c>
      <c r="N3451" s="30">
        <v>420</v>
      </c>
      <c r="O3451" s="30">
        <v>0</v>
      </c>
      <c r="P3451" s="27">
        <v>6.2</v>
      </c>
      <c r="Q3451" s="30">
        <v>162</v>
      </c>
      <c r="R3451" s="30">
        <v>91</v>
      </c>
      <c r="S3451" s="9">
        <v>140080850</v>
      </c>
      <c r="T3451" s="9">
        <v>140000000</v>
      </c>
      <c r="U3451" s="9">
        <f>IMDB4[[#This Row],[Gross Revenue]]-IMDB4[[#This Row],[Budget]]</f>
        <v>80850</v>
      </c>
      <c r="V3451" s="9" t="str">
        <f>IF(IMDB4[[#This Row],[Profit]]&gt;0,"Hit","Flop")</f>
        <v>Hit</v>
      </c>
      <c r="W3451" s="9" t="str" cm="1">
        <f t="array" ref="W3451">_xlfn.IFS(IMDB4[[#This Row],[IMDb Score (1-10)]]&gt;=8,"Excellent",IMDB4[[#This Row],[IMDb Score (1-10)]]&gt;=7,"Good",IMDB4[[#This Row],[IMDb Score (1-10)]]&gt;=5,"Average",TRUE,"Poor")</f>
        <v>Average</v>
      </c>
      <c r="X3451" s="9" t="str">
        <f>IF(IMDB4[[#This Row],[Duration (min)]]&lt;90,"Short",IF(IMDB4[[#This Row],[Duration (min)]]&lt;=120,"Medium", "Long"))</f>
        <v>Medium</v>
      </c>
    </row>
    <row r="3452" spans="1:24" x14ac:dyDescent="0.25">
      <c r="A3452" s="1" t="s">
        <v>4063</v>
      </c>
      <c r="B3452" s="2">
        <v>38685</v>
      </c>
      <c r="C3452" s="30">
        <f>YEAR(IMDB4[[#This Row],[Release Date]])</f>
        <v>2005</v>
      </c>
      <c r="D3452" s="30" t="str">
        <f>FLOOR(IMDB4[[#This Row],[Year]],10)&amp;"s"</f>
        <v>2000s</v>
      </c>
      <c r="E3452" s="1" t="s">
        <v>32</v>
      </c>
      <c r="F3452" s="1" t="s">
        <v>2</v>
      </c>
      <c r="G3452" s="1" t="s">
        <v>3</v>
      </c>
      <c r="H3452" s="1" t="s">
        <v>83</v>
      </c>
      <c r="I3452" s="1" t="s">
        <v>132</v>
      </c>
      <c r="J3452" s="1" t="s">
        <v>4064</v>
      </c>
      <c r="K3452" s="1" t="s">
        <v>2215</v>
      </c>
      <c r="L3452" s="30">
        <v>268</v>
      </c>
      <c r="M3452" s="30">
        <v>450</v>
      </c>
      <c r="N3452" s="30">
        <v>2000</v>
      </c>
      <c r="O3452" s="30">
        <v>0</v>
      </c>
      <c r="P3452" s="27">
        <v>6.9</v>
      </c>
      <c r="Q3452" s="30">
        <v>127</v>
      </c>
      <c r="R3452" s="30">
        <v>130</v>
      </c>
      <c r="S3452" s="9">
        <v>1987287</v>
      </c>
      <c r="T3452" s="9">
        <v>50000000</v>
      </c>
      <c r="U3452" s="9">
        <f>IMDB4[[#This Row],[Gross Revenue]]-IMDB4[[#This Row],[Budget]]</f>
        <v>-48012713</v>
      </c>
      <c r="V3452" s="9" t="str">
        <f>IF(IMDB4[[#This Row],[Profit]]&gt;0,"Hit","Flop")</f>
        <v>Flop</v>
      </c>
      <c r="W3452" s="9" t="str" cm="1">
        <f t="array" ref="W3452">_xlfn.IFS(IMDB4[[#This Row],[IMDb Score (1-10)]]&gt;=8,"Excellent",IMDB4[[#This Row],[IMDb Score (1-10)]]&gt;=7,"Good",IMDB4[[#This Row],[IMDb Score (1-10)]]&gt;=5,"Average",TRUE,"Poor")</f>
        <v>Average</v>
      </c>
      <c r="X3452" s="9" t="str">
        <f>IF(IMDB4[[#This Row],[Duration (min)]]&lt;90,"Short",IF(IMDB4[[#This Row],[Duration (min)]]&lt;=120,"Medium", "Long"))</f>
        <v>Long</v>
      </c>
    </row>
    <row r="3453" spans="1:24" x14ac:dyDescent="0.25">
      <c r="A3453" s="1" t="s">
        <v>2652</v>
      </c>
      <c r="B3453" s="2">
        <v>37213</v>
      </c>
      <c r="C3453" s="30">
        <f>YEAR(IMDB4[[#This Row],[Release Date]])</f>
        <v>2001</v>
      </c>
      <c r="D3453" s="30" t="str">
        <f>FLOOR(IMDB4[[#This Row],[Year]],10)&amp;"s"</f>
        <v>2000s</v>
      </c>
      <c r="E3453" s="1" t="s">
        <v>32</v>
      </c>
      <c r="F3453" s="1" t="s">
        <v>20</v>
      </c>
      <c r="G3453" s="1" t="s">
        <v>3</v>
      </c>
      <c r="H3453" s="1" t="s">
        <v>4</v>
      </c>
      <c r="I3453" s="1" t="s">
        <v>92</v>
      </c>
      <c r="J3453" s="1" t="s">
        <v>2653</v>
      </c>
      <c r="K3453" s="1" t="s">
        <v>2654</v>
      </c>
      <c r="L3453" s="30">
        <v>268</v>
      </c>
      <c r="M3453" s="30">
        <v>318</v>
      </c>
      <c r="N3453" s="30">
        <v>0</v>
      </c>
      <c r="O3453" s="30">
        <v>27</v>
      </c>
      <c r="P3453" s="27">
        <v>6.1</v>
      </c>
      <c r="Q3453" s="30">
        <v>12</v>
      </c>
      <c r="R3453" s="30">
        <v>88</v>
      </c>
      <c r="S3453" s="9">
        <v>58936</v>
      </c>
      <c r="T3453" s="9">
        <v>1200000</v>
      </c>
      <c r="U3453" s="9">
        <f>IMDB4[[#This Row],[Gross Revenue]]-IMDB4[[#This Row],[Budget]]</f>
        <v>-1141064</v>
      </c>
      <c r="V3453" s="9" t="str">
        <f>IF(IMDB4[[#This Row],[Profit]]&gt;0,"Hit","Flop")</f>
        <v>Flop</v>
      </c>
      <c r="W3453" s="9" t="str" cm="1">
        <f t="array" ref="W3453">_xlfn.IFS(IMDB4[[#This Row],[IMDb Score (1-10)]]&gt;=8,"Excellent",IMDB4[[#This Row],[IMDb Score (1-10)]]&gt;=7,"Good",IMDB4[[#This Row],[IMDb Score (1-10)]]&gt;=5,"Average",TRUE,"Poor")</f>
        <v>Average</v>
      </c>
      <c r="X3453" s="9" t="str">
        <f>IF(IMDB4[[#This Row],[Duration (min)]]&lt;90,"Short",IF(IMDB4[[#This Row],[Duration (min)]]&lt;=120,"Medium", "Long"))</f>
        <v>Short</v>
      </c>
    </row>
    <row r="3454" spans="1:24" x14ac:dyDescent="0.25">
      <c r="A3454" s="1" t="s">
        <v>4680</v>
      </c>
      <c r="B3454" s="2">
        <v>39250</v>
      </c>
      <c r="C3454" s="30">
        <f>YEAR(IMDB4[[#This Row],[Release Date]])</f>
        <v>2007</v>
      </c>
      <c r="D3454" s="30" t="str">
        <f>FLOOR(IMDB4[[#This Row],[Year]],10)&amp;"s"</f>
        <v>2000s</v>
      </c>
      <c r="E3454" s="1" t="s">
        <v>32</v>
      </c>
      <c r="F3454" s="1" t="s">
        <v>9</v>
      </c>
      <c r="G3454" s="1" t="s">
        <v>3</v>
      </c>
      <c r="H3454" s="1" t="s">
        <v>4</v>
      </c>
      <c r="I3454" s="1" t="s">
        <v>92</v>
      </c>
      <c r="J3454" s="1" t="s">
        <v>4681</v>
      </c>
      <c r="K3454" s="1" t="s">
        <v>1080</v>
      </c>
      <c r="L3454" s="30">
        <v>267</v>
      </c>
      <c r="M3454" s="30">
        <v>538</v>
      </c>
      <c r="N3454" s="30">
        <v>179</v>
      </c>
      <c r="O3454" s="30">
        <v>0</v>
      </c>
      <c r="P3454" s="27">
        <v>6.4</v>
      </c>
      <c r="Q3454" s="30">
        <v>115</v>
      </c>
      <c r="R3454" s="30">
        <v>139</v>
      </c>
      <c r="S3454" s="9">
        <v>4584886</v>
      </c>
      <c r="T3454" s="9">
        <v>45000000</v>
      </c>
      <c r="U3454" s="9">
        <f>IMDB4[[#This Row],[Gross Revenue]]-IMDB4[[#This Row],[Budget]]</f>
        <v>-40415114</v>
      </c>
      <c r="V3454" s="9" t="str">
        <f>IF(IMDB4[[#This Row],[Profit]]&gt;0,"Hit","Flop")</f>
        <v>Flop</v>
      </c>
      <c r="W3454" s="9" t="str" cm="1">
        <f t="array" ref="W3454">_xlfn.IFS(IMDB4[[#This Row],[IMDb Score (1-10)]]&gt;=8,"Excellent",IMDB4[[#This Row],[IMDb Score (1-10)]]&gt;=7,"Good",IMDB4[[#This Row],[IMDb Score (1-10)]]&gt;=5,"Average",TRUE,"Poor")</f>
        <v>Average</v>
      </c>
      <c r="X3454" s="9" t="str">
        <f>IF(IMDB4[[#This Row],[Duration (min)]]&lt;90,"Short",IF(IMDB4[[#This Row],[Duration (min)]]&lt;=120,"Medium", "Long"))</f>
        <v>Long</v>
      </c>
    </row>
    <row r="3455" spans="1:24" x14ac:dyDescent="0.25">
      <c r="A3455" s="1" t="s">
        <v>3897</v>
      </c>
      <c r="B3455" s="2">
        <v>38457</v>
      </c>
      <c r="C3455" s="30">
        <f>YEAR(IMDB4[[#This Row],[Release Date]])</f>
        <v>2005</v>
      </c>
      <c r="D3455" s="30" t="str">
        <f>FLOOR(IMDB4[[#This Row],[Year]],10)&amp;"s"</f>
        <v>2000s</v>
      </c>
      <c r="E3455" s="1" t="s">
        <v>32</v>
      </c>
      <c r="F3455" s="1" t="s">
        <v>20</v>
      </c>
      <c r="G3455" s="1" t="s">
        <v>3</v>
      </c>
      <c r="H3455" s="1" t="s">
        <v>4</v>
      </c>
      <c r="I3455" s="1" t="s">
        <v>92</v>
      </c>
      <c r="J3455" s="1" t="s">
        <v>3898</v>
      </c>
      <c r="K3455" s="1" t="s">
        <v>3899</v>
      </c>
      <c r="L3455" s="30">
        <v>267</v>
      </c>
      <c r="M3455" s="30">
        <v>1231</v>
      </c>
      <c r="N3455" s="30">
        <v>39</v>
      </c>
      <c r="O3455" s="30">
        <v>88</v>
      </c>
      <c r="P3455" s="27">
        <v>6.5</v>
      </c>
      <c r="Q3455" s="30">
        <v>35</v>
      </c>
      <c r="R3455" s="30">
        <v>105</v>
      </c>
      <c r="S3455" s="9">
        <v>3123749</v>
      </c>
      <c r="T3455" s="9">
        <v>1500000</v>
      </c>
      <c r="U3455" s="9">
        <f>IMDB4[[#This Row],[Gross Revenue]]-IMDB4[[#This Row],[Budget]]</f>
        <v>1623749</v>
      </c>
      <c r="V3455" s="9" t="str">
        <f>IF(IMDB4[[#This Row],[Profit]]&gt;0,"Hit","Flop")</f>
        <v>Hit</v>
      </c>
      <c r="W3455" s="9" t="str" cm="1">
        <f t="array" ref="W3455">_xlfn.IFS(IMDB4[[#This Row],[IMDb Score (1-10)]]&gt;=8,"Excellent",IMDB4[[#This Row],[IMDb Score (1-10)]]&gt;=7,"Good",IMDB4[[#This Row],[IMDb Score (1-10)]]&gt;=5,"Average",TRUE,"Poor")</f>
        <v>Average</v>
      </c>
      <c r="X3455" s="9" t="str">
        <f>IF(IMDB4[[#This Row],[Duration (min)]]&lt;90,"Short",IF(IMDB4[[#This Row],[Duration (min)]]&lt;=120,"Medium", "Long"))</f>
        <v>Medium</v>
      </c>
    </row>
    <row r="3456" spans="1:24" x14ac:dyDescent="0.25">
      <c r="A3456" s="1" t="s">
        <v>585</v>
      </c>
      <c r="B3456" s="2">
        <v>31885</v>
      </c>
      <c r="C3456" s="30">
        <f>YEAR(IMDB4[[#This Row],[Release Date]])</f>
        <v>1987</v>
      </c>
      <c r="D3456" s="30" t="str">
        <f>FLOOR(IMDB4[[#This Row],[Year]],10)&amp;"s"</f>
        <v>1980s</v>
      </c>
      <c r="E3456" s="1" t="s">
        <v>32</v>
      </c>
      <c r="F3456" s="1" t="s">
        <v>315</v>
      </c>
      <c r="G3456" s="1" t="s">
        <v>3</v>
      </c>
      <c r="H3456" s="1" t="s">
        <v>83</v>
      </c>
      <c r="I3456" s="1" t="s">
        <v>92</v>
      </c>
      <c r="J3456" s="1" t="s">
        <v>586</v>
      </c>
      <c r="K3456" s="1" t="s">
        <v>587</v>
      </c>
      <c r="L3456" s="30">
        <v>266</v>
      </c>
      <c r="M3456" s="30">
        <v>673</v>
      </c>
      <c r="N3456" s="30">
        <v>385</v>
      </c>
      <c r="O3456" s="30">
        <v>0</v>
      </c>
      <c r="P3456" s="27">
        <v>7</v>
      </c>
      <c r="Q3456" s="30">
        <v>203</v>
      </c>
      <c r="R3456" s="30">
        <v>86</v>
      </c>
      <c r="S3456" s="9">
        <v>14564027</v>
      </c>
      <c r="T3456" s="9">
        <v>1000000</v>
      </c>
      <c r="U3456" s="9">
        <f>IMDB4[[#This Row],[Gross Revenue]]-IMDB4[[#This Row],[Budget]]</f>
        <v>13564027</v>
      </c>
      <c r="V3456" s="9" t="str">
        <f>IF(IMDB4[[#This Row],[Profit]]&gt;0,"Hit","Flop")</f>
        <v>Hit</v>
      </c>
      <c r="W3456" s="9" t="str" cm="1">
        <f t="array" ref="W3456">_xlfn.IFS(IMDB4[[#This Row],[IMDb Score (1-10)]]&gt;=8,"Excellent",IMDB4[[#This Row],[IMDb Score (1-10)]]&gt;=7,"Good",IMDB4[[#This Row],[IMDb Score (1-10)]]&gt;=5,"Average",TRUE,"Poor")</f>
        <v>Good</v>
      </c>
      <c r="X3456" s="9" t="str">
        <f>IF(IMDB4[[#This Row],[Duration (min)]]&lt;90,"Short",IF(IMDB4[[#This Row],[Duration (min)]]&lt;=120,"Medium", "Long"))</f>
        <v>Short</v>
      </c>
    </row>
    <row r="3457" spans="1:24" x14ac:dyDescent="0.25">
      <c r="A3457" s="1" t="s">
        <v>557</v>
      </c>
      <c r="B3457" s="2">
        <v>31663</v>
      </c>
      <c r="C3457" s="30">
        <f>YEAR(IMDB4[[#This Row],[Release Date]])</f>
        <v>1986</v>
      </c>
      <c r="D3457" s="30" t="str">
        <f>FLOOR(IMDB4[[#This Row],[Year]],10)&amp;"s"</f>
        <v>1980s</v>
      </c>
      <c r="E3457" s="1" t="s">
        <v>32</v>
      </c>
      <c r="F3457" s="1" t="s">
        <v>91</v>
      </c>
      <c r="G3457" s="1" t="s">
        <v>3</v>
      </c>
      <c r="H3457" s="1" t="s">
        <v>83</v>
      </c>
      <c r="I3457" s="1" t="s">
        <v>92</v>
      </c>
      <c r="J3457" s="1" t="s">
        <v>558</v>
      </c>
      <c r="K3457" s="1" t="s">
        <v>559</v>
      </c>
      <c r="L3457" s="30">
        <v>265</v>
      </c>
      <c r="M3457" s="30">
        <v>901</v>
      </c>
      <c r="N3457" s="30">
        <v>85</v>
      </c>
      <c r="O3457" s="30">
        <v>0</v>
      </c>
      <c r="P3457" s="27">
        <v>5.7</v>
      </c>
      <c r="Q3457" s="30">
        <v>65</v>
      </c>
      <c r="R3457" s="30">
        <v>98</v>
      </c>
      <c r="S3457" s="9">
        <v>7369373</v>
      </c>
      <c r="T3457" s="9">
        <v>2000000</v>
      </c>
      <c r="U3457" s="9">
        <f>IMDB4[[#This Row],[Gross Revenue]]-IMDB4[[#This Row],[Budget]]</f>
        <v>5369373</v>
      </c>
      <c r="V3457" s="9" t="str">
        <f>IF(IMDB4[[#This Row],[Profit]]&gt;0,"Hit","Flop")</f>
        <v>Hit</v>
      </c>
      <c r="W3457" s="9" t="str" cm="1">
        <f t="array" ref="W3457">_xlfn.IFS(IMDB4[[#This Row],[IMDb Score (1-10)]]&gt;=8,"Excellent",IMDB4[[#This Row],[IMDb Score (1-10)]]&gt;=7,"Good",IMDB4[[#This Row],[IMDb Score (1-10)]]&gt;=5,"Average",TRUE,"Poor")</f>
        <v>Average</v>
      </c>
      <c r="X3457" s="9" t="str">
        <f>IF(IMDB4[[#This Row],[Duration (min)]]&lt;90,"Short",IF(IMDB4[[#This Row],[Duration (min)]]&lt;=120,"Medium", "Long"))</f>
        <v>Medium</v>
      </c>
    </row>
    <row r="3458" spans="1:24" x14ac:dyDescent="0.25">
      <c r="A3458" s="1" t="s">
        <v>3685</v>
      </c>
      <c r="B3458" s="2">
        <v>37997</v>
      </c>
      <c r="C3458" s="30">
        <f>YEAR(IMDB4[[#This Row],[Release Date]])</f>
        <v>2004</v>
      </c>
      <c r="D3458" s="30" t="str">
        <f>FLOOR(IMDB4[[#This Row],[Year]],10)&amp;"s"</f>
        <v>2000s</v>
      </c>
      <c r="E3458" s="1" t="s">
        <v>32</v>
      </c>
      <c r="F3458" s="1" t="s">
        <v>77</v>
      </c>
      <c r="G3458" s="1" t="s">
        <v>1129</v>
      </c>
      <c r="H3458" s="1" t="s">
        <v>1130</v>
      </c>
      <c r="I3458" s="1" t="s">
        <v>92</v>
      </c>
      <c r="J3458" s="1" t="s">
        <v>3686</v>
      </c>
      <c r="K3458" s="1" t="s">
        <v>2826</v>
      </c>
      <c r="L3458" s="30">
        <v>264</v>
      </c>
      <c r="M3458" s="30">
        <v>537</v>
      </c>
      <c r="N3458" s="30">
        <v>0</v>
      </c>
      <c r="O3458" s="30">
        <v>0</v>
      </c>
      <c r="P3458" s="27">
        <v>7.8</v>
      </c>
      <c r="Q3458" s="30">
        <v>377</v>
      </c>
      <c r="R3458" s="30">
        <v>99</v>
      </c>
      <c r="S3458" s="9">
        <v>17104669</v>
      </c>
      <c r="T3458" s="9">
        <v>20000000</v>
      </c>
      <c r="U3458" s="9">
        <f>IMDB4[[#This Row],[Gross Revenue]]-IMDB4[[#This Row],[Budget]]</f>
        <v>-2895331</v>
      </c>
      <c r="V3458" s="9" t="str">
        <f>IF(IMDB4[[#This Row],[Profit]]&gt;0,"Hit","Flop")</f>
        <v>Flop</v>
      </c>
      <c r="W3458" s="9" t="str" cm="1">
        <f t="array" ref="W3458">_xlfn.IFS(IMDB4[[#This Row],[IMDb Score (1-10)]]&gt;=8,"Excellent",IMDB4[[#This Row],[IMDb Score (1-10)]]&gt;=7,"Good",IMDB4[[#This Row],[IMDb Score (1-10)]]&gt;=5,"Average",TRUE,"Poor")</f>
        <v>Good</v>
      </c>
      <c r="X3458" s="9" t="str">
        <f>IF(IMDB4[[#This Row],[Duration (min)]]&lt;90,"Short",IF(IMDB4[[#This Row],[Duration (min)]]&lt;=120,"Medium", "Long"))</f>
        <v>Medium</v>
      </c>
    </row>
    <row r="3459" spans="1:24" x14ac:dyDescent="0.25">
      <c r="A3459" s="1" t="s">
        <v>2696</v>
      </c>
      <c r="B3459" s="2">
        <v>37193</v>
      </c>
      <c r="C3459" s="30">
        <f>YEAR(IMDB4[[#This Row],[Release Date]])</f>
        <v>2001</v>
      </c>
      <c r="D3459" s="30" t="str">
        <f>FLOOR(IMDB4[[#This Row],[Year]],10)&amp;"s"</f>
        <v>2000s</v>
      </c>
      <c r="E3459" s="1" t="s">
        <v>32</v>
      </c>
      <c r="F3459" s="1" t="s">
        <v>20</v>
      </c>
      <c r="G3459" s="1" t="s">
        <v>3</v>
      </c>
      <c r="H3459" s="1" t="s">
        <v>4</v>
      </c>
      <c r="I3459" s="1" t="s">
        <v>92</v>
      </c>
      <c r="J3459" s="1" t="s">
        <v>2697</v>
      </c>
      <c r="K3459" s="1" t="s">
        <v>2697</v>
      </c>
      <c r="L3459" s="30">
        <v>263</v>
      </c>
      <c r="M3459" s="30">
        <v>993</v>
      </c>
      <c r="N3459" s="30">
        <v>263</v>
      </c>
      <c r="O3459" s="30">
        <v>0</v>
      </c>
      <c r="P3459" s="27">
        <v>7.8</v>
      </c>
      <c r="Q3459" s="30">
        <v>108</v>
      </c>
      <c r="R3459" s="30">
        <v>95</v>
      </c>
      <c r="S3459" s="9">
        <v>3029081</v>
      </c>
      <c r="T3459" s="9">
        <v>6000000</v>
      </c>
      <c r="U3459" s="9">
        <f>IMDB4[[#This Row],[Gross Revenue]]-IMDB4[[#This Row],[Budget]]</f>
        <v>-2970919</v>
      </c>
      <c r="V3459" s="9" t="str">
        <f>IF(IMDB4[[#This Row],[Profit]]&gt;0,"Hit","Flop")</f>
        <v>Flop</v>
      </c>
      <c r="W3459" s="9" t="str" cm="1">
        <f t="array" ref="W3459">_xlfn.IFS(IMDB4[[#This Row],[IMDb Score (1-10)]]&gt;=8,"Excellent",IMDB4[[#This Row],[IMDb Score (1-10)]]&gt;=7,"Good",IMDB4[[#This Row],[IMDb Score (1-10)]]&gt;=5,"Average",TRUE,"Poor")</f>
        <v>Good</v>
      </c>
      <c r="X3459" s="9" t="str">
        <f>IF(IMDB4[[#This Row],[Duration (min)]]&lt;90,"Short",IF(IMDB4[[#This Row],[Duration (min)]]&lt;=120,"Medium", "Long"))</f>
        <v>Medium</v>
      </c>
    </row>
    <row r="3460" spans="1:24" x14ac:dyDescent="0.25">
      <c r="A3460" s="1" t="s">
        <v>176</v>
      </c>
      <c r="B3460" s="2">
        <v>25805</v>
      </c>
      <c r="C3460" s="30">
        <f>YEAR(IMDB4[[#This Row],[Release Date]])</f>
        <v>1970</v>
      </c>
      <c r="D3460" s="30" t="str">
        <f>FLOOR(IMDB4[[#This Row],[Year]],10)&amp;"s"</f>
        <v>1970s</v>
      </c>
      <c r="E3460" s="1" t="s">
        <v>32</v>
      </c>
      <c r="F3460" s="1" t="s">
        <v>177</v>
      </c>
      <c r="G3460" s="1" t="s">
        <v>3</v>
      </c>
      <c r="H3460" s="1" t="s">
        <v>4</v>
      </c>
      <c r="I3460" s="1" t="s">
        <v>92</v>
      </c>
      <c r="J3460" s="1" t="s">
        <v>178</v>
      </c>
      <c r="K3460" s="1" t="s">
        <v>179</v>
      </c>
      <c r="L3460" s="30">
        <v>262</v>
      </c>
      <c r="M3460" s="30">
        <v>778</v>
      </c>
      <c r="N3460" s="30">
        <v>14</v>
      </c>
      <c r="O3460" s="30">
        <v>0</v>
      </c>
      <c r="P3460" s="27">
        <v>8.1</v>
      </c>
      <c r="Q3460" s="30">
        <v>53</v>
      </c>
      <c r="R3460" s="30">
        <v>215</v>
      </c>
      <c r="S3460" s="9">
        <v>13300000</v>
      </c>
      <c r="T3460" s="9">
        <v>600000</v>
      </c>
      <c r="U3460" s="9">
        <f>IMDB4[[#This Row],[Gross Revenue]]-IMDB4[[#This Row],[Budget]]</f>
        <v>12700000</v>
      </c>
      <c r="V3460" s="9" t="str">
        <f>IF(IMDB4[[#This Row],[Profit]]&gt;0,"Hit","Flop")</f>
        <v>Hit</v>
      </c>
      <c r="W3460" s="9" t="str" cm="1">
        <f t="array" ref="W3460">_xlfn.IFS(IMDB4[[#This Row],[IMDb Score (1-10)]]&gt;=8,"Excellent",IMDB4[[#This Row],[IMDb Score (1-10)]]&gt;=7,"Good",IMDB4[[#This Row],[IMDb Score (1-10)]]&gt;=5,"Average",TRUE,"Poor")</f>
        <v>Excellent</v>
      </c>
      <c r="X3460" s="9" t="str">
        <f>IF(IMDB4[[#This Row],[Duration (min)]]&lt;90,"Short",IF(IMDB4[[#This Row],[Duration (min)]]&lt;=120,"Medium", "Long"))</f>
        <v>Long</v>
      </c>
    </row>
    <row r="3461" spans="1:24" x14ac:dyDescent="0.25">
      <c r="A3461" s="1" t="s">
        <v>4228</v>
      </c>
      <c r="B3461" s="2">
        <v>39065</v>
      </c>
      <c r="C3461" s="30">
        <f>YEAR(IMDB4[[#This Row],[Release Date]])</f>
        <v>2006</v>
      </c>
      <c r="D3461" s="30" t="str">
        <f>FLOOR(IMDB4[[#This Row],[Year]],10)&amp;"s"</f>
        <v>2000s</v>
      </c>
      <c r="E3461" s="1" t="s">
        <v>1</v>
      </c>
      <c r="F3461" s="1" t="s">
        <v>2</v>
      </c>
      <c r="G3461" s="1" t="s">
        <v>3</v>
      </c>
      <c r="H3461" s="1" t="s">
        <v>4</v>
      </c>
      <c r="I3461" s="1" t="s">
        <v>5</v>
      </c>
      <c r="J3461" s="1" t="s">
        <v>4229</v>
      </c>
      <c r="K3461" s="1" t="s">
        <v>4230</v>
      </c>
      <c r="L3461" s="30">
        <v>262</v>
      </c>
      <c r="M3461" s="30">
        <v>509</v>
      </c>
      <c r="N3461" s="30">
        <v>0</v>
      </c>
      <c r="O3461" s="30">
        <v>244</v>
      </c>
      <c r="P3461" s="27">
        <v>6.1</v>
      </c>
      <c r="Q3461" s="30">
        <v>71</v>
      </c>
      <c r="R3461" s="30">
        <v>78</v>
      </c>
      <c r="S3461" s="9">
        <v>10018</v>
      </c>
      <c r="T3461" s="9">
        <v>1000000</v>
      </c>
      <c r="U3461" s="9">
        <f>IMDB4[[#This Row],[Gross Revenue]]-IMDB4[[#This Row],[Budget]]</f>
        <v>-989982</v>
      </c>
      <c r="V3461" s="9" t="str">
        <f>IF(IMDB4[[#This Row],[Profit]]&gt;0,"Hit","Flop")</f>
        <v>Flop</v>
      </c>
      <c r="W3461" s="9" t="str" cm="1">
        <f t="array" ref="W3461">_xlfn.IFS(IMDB4[[#This Row],[IMDb Score (1-10)]]&gt;=8,"Excellent",IMDB4[[#This Row],[IMDb Score (1-10)]]&gt;=7,"Good",IMDB4[[#This Row],[IMDb Score (1-10)]]&gt;=5,"Average",TRUE,"Poor")</f>
        <v>Average</v>
      </c>
      <c r="X3461" s="9" t="str">
        <f>IF(IMDB4[[#This Row],[Duration (min)]]&lt;90,"Short",IF(IMDB4[[#This Row],[Duration (min)]]&lt;=120,"Medium", "Long"))</f>
        <v>Short</v>
      </c>
    </row>
    <row r="3462" spans="1:24" x14ac:dyDescent="0.25">
      <c r="A3462" s="1" t="s">
        <v>3821</v>
      </c>
      <c r="B3462" s="2">
        <v>38338</v>
      </c>
      <c r="C3462" s="30">
        <f>YEAR(IMDB4[[#This Row],[Release Date]])</f>
        <v>2004</v>
      </c>
      <c r="D3462" s="30" t="str">
        <f>FLOOR(IMDB4[[#This Row],[Year]],10)&amp;"s"</f>
        <v>2000s</v>
      </c>
      <c r="E3462" s="1" t="s">
        <v>32</v>
      </c>
      <c r="F3462" s="1" t="s">
        <v>9</v>
      </c>
      <c r="G3462" s="1" t="s">
        <v>3822</v>
      </c>
      <c r="H3462" s="1" t="s">
        <v>4</v>
      </c>
      <c r="I3462" s="1" t="s">
        <v>92</v>
      </c>
      <c r="J3462" s="1" t="s">
        <v>3823</v>
      </c>
      <c r="K3462" s="1" t="s">
        <v>1174</v>
      </c>
      <c r="L3462" s="30">
        <v>260</v>
      </c>
      <c r="M3462" s="30">
        <v>705</v>
      </c>
      <c r="N3462" s="30">
        <v>0</v>
      </c>
      <c r="O3462" s="30">
        <v>13000</v>
      </c>
      <c r="P3462" s="27">
        <v>7.1</v>
      </c>
      <c r="Q3462" s="30">
        <v>406</v>
      </c>
      <c r="R3462" s="30">
        <v>120</v>
      </c>
      <c r="S3462" s="9">
        <v>499263</v>
      </c>
      <c r="T3462" s="9">
        <v>30000000</v>
      </c>
      <c r="U3462" s="9">
        <f>IMDB4[[#This Row],[Gross Revenue]]-IMDB4[[#This Row],[Budget]]</f>
        <v>-29500737</v>
      </c>
      <c r="V3462" s="9" t="str">
        <f>IF(IMDB4[[#This Row],[Profit]]&gt;0,"Hit","Flop")</f>
        <v>Flop</v>
      </c>
      <c r="W3462" s="9" t="str" cm="1">
        <f t="array" ref="W3462">_xlfn.IFS(IMDB4[[#This Row],[IMDb Score (1-10)]]&gt;=8,"Excellent",IMDB4[[#This Row],[IMDb Score (1-10)]]&gt;=7,"Good",IMDB4[[#This Row],[IMDb Score (1-10)]]&gt;=5,"Average",TRUE,"Poor")</f>
        <v>Good</v>
      </c>
      <c r="X3462" s="9" t="str">
        <f>IF(IMDB4[[#This Row],[Duration (min)]]&lt;90,"Short",IF(IMDB4[[#This Row],[Duration (min)]]&lt;=120,"Medium", "Long"))</f>
        <v>Medium</v>
      </c>
    </row>
    <row r="3463" spans="1:24" x14ac:dyDescent="0.25">
      <c r="A3463" s="1" t="s">
        <v>2193</v>
      </c>
      <c r="B3463" s="2">
        <v>36489</v>
      </c>
      <c r="C3463" s="30">
        <f>YEAR(IMDB4[[#This Row],[Release Date]])</f>
        <v>1999</v>
      </c>
      <c r="D3463" s="30" t="str">
        <f>FLOOR(IMDB4[[#This Row],[Year]],10)&amp;"s"</f>
        <v>1990s</v>
      </c>
      <c r="E3463" s="1" t="s">
        <v>32</v>
      </c>
      <c r="F3463" s="1" t="s">
        <v>77</v>
      </c>
      <c r="G3463" s="1" t="s">
        <v>3</v>
      </c>
      <c r="H3463" s="1" t="s">
        <v>4</v>
      </c>
      <c r="I3463" s="1" t="s">
        <v>92</v>
      </c>
      <c r="J3463" s="1" t="s">
        <v>2194</v>
      </c>
      <c r="K3463" s="1" t="s">
        <v>907</v>
      </c>
      <c r="L3463" s="30">
        <v>258</v>
      </c>
      <c r="M3463" s="30">
        <v>571</v>
      </c>
      <c r="N3463" s="30">
        <v>164</v>
      </c>
      <c r="O3463" s="30">
        <v>328</v>
      </c>
      <c r="P3463" s="27">
        <v>6</v>
      </c>
      <c r="Q3463" s="30">
        <v>91</v>
      </c>
      <c r="R3463" s="30">
        <v>110</v>
      </c>
      <c r="S3463" s="9">
        <v>15156200</v>
      </c>
      <c r="T3463" s="9">
        <v>30000000</v>
      </c>
      <c r="U3463" s="9">
        <f>IMDB4[[#This Row],[Gross Revenue]]-IMDB4[[#This Row],[Budget]]</f>
        <v>-14843800</v>
      </c>
      <c r="V3463" s="9" t="str">
        <f>IF(IMDB4[[#This Row],[Profit]]&gt;0,"Hit","Flop")</f>
        <v>Flop</v>
      </c>
      <c r="W3463" s="9" t="str" cm="1">
        <f t="array" ref="W3463">_xlfn.IFS(IMDB4[[#This Row],[IMDb Score (1-10)]]&gt;=8,"Excellent",IMDB4[[#This Row],[IMDb Score (1-10)]]&gt;=7,"Good",IMDB4[[#This Row],[IMDb Score (1-10)]]&gt;=5,"Average",TRUE,"Poor")</f>
        <v>Average</v>
      </c>
      <c r="X3463" s="9" t="str">
        <f>IF(IMDB4[[#This Row],[Duration (min)]]&lt;90,"Short",IF(IMDB4[[#This Row],[Duration (min)]]&lt;=120,"Medium", "Long"))</f>
        <v>Medium</v>
      </c>
    </row>
    <row r="3464" spans="1:24" x14ac:dyDescent="0.25">
      <c r="A3464" s="1" t="s">
        <v>2560</v>
      </c>
      <c r="B3464" s="2">
        <v>36781</v>
      </c>
      <c r="C3464" s="30">
        <f>YEAR(IMDB4[[#This Row],[Release Date]])</f>
        <v>2000</v>
      </c>
      <c r="D3464" s="30" t="str">
        <f>FLOOR(IMDB4[[#This Row],[Year]],10)&amp;"s"</f>
        <v>2000s</v>
      </c>
      <c r="E3464" s="1" t="s">
        <v>32</v>
      </c>
      <c r="F3464" s="1" t="s">
        <v>9</v>
      </c>
      <c r="G3464" s="1" t="s">
        <v>3</v>
      </c>
      <c r="H3464" s="1" t="s">
        <v>4</v>
      </c>
      <c r="I3464" s="1" t="s">
        <v>92</v>
      </c>
      <c r="J3464" s="1" t="s">
        <v>2561</v>
      </c>
      <c r="K3464" s="1" t="s">
        <v>2562</v>
      </c>
      <c r="L3464" s="30">
        <v>254</v>
      </c>
      <c r="M3464" s="30">
        <v>964</v>
      </c>
      <c r="N3464" s="30">
        <v>0</v>
      </c>
      <c r="O3464" s="30">
        <v>72</v>
      </c>
      <c r="P3464" s="27">
        <v>7</v>
      </c>
      <c r="Q3464" s="30">
        <v>38</v>
      </c>
      <c r="R3464" s="30">
        <v>106</v>
      </c>
      <c r="S3464" s="9">
        <v>1027119</v>
      </c>
      <c r="T3464" s="9">
        <v>225000</v>
      </c>
      <c r="U3464" s="9">
        <f>IMDB4[[#This Row],[Gross Revenue]]-IMDB4[[#This Row],[Budget]]</f>
        <v>802119</v>
      </c>
      <c r="V3464" s="9" t="str">
        <f>IF(IMDB4[[#This Row],[Profit]]&gt;0,"Hit","Flop")</f>
        <v>Hit</v>
      </c>
      <c r="W3464" s="9" t="str" cm="1">
        <f t="array" ref="W3464">_xlfn.IFS(IMDB4[[#This Row],[IMDb Score (1-10)]]&gt;=8,"Excellent",IMDB4[[#This Row],[IMDb Score (1-10)]]&gt;=7,"Good",IMDB4[[#This Row],[IMDb Score (1-10)]]&gt;=5,"Average",TRUE,"Poor")</f>
        <v>Good</v>
      </c>
      <c r="X3464" s="9" t="str">
        <f>IF(IMDB4[[#This Row],[Duration (min)]]&lt;90,"Short",IF(IMDB4[[#This Row],[Duration (min)]]&lt;=120,"Medium", "Long"))</f>
        <v>Medium</v>
      </c>
    </row>
    <row r="3465" spans="1:24" x14ac:dyDescent="0.25">
      <c r="A3465" s="1" t="s">
        <v>2600</v>
      </c>
      <c r="B3465" s="2">
        <v>36973</v>
      </c>
      <c r="C3465" s="30">
        <f>YEAR(IMDB4[[#This Row],[Release Date]])</f>
        <v>2001</v>
      </c>
      <c r="D3465" s="30" t="str">
        <f>FLOOR(IMDB4[[#This Row],[Year]],10)&amp;"s"</f>
        <v>2000s</v>
      </c>
      <c r="E3465" s="1" t="s">
        <v>32</v>
      </c>
      <c r="F3465" s="1" t="s">
        <v>20</v>
      </c>
      <c r="G3465" s="1" t="s">
        <v>3</v>
      </c>
      <c r="H3465" s="1" t="s">
        <v>4</v>
      </c>
      <c r="I3465" s="1" t="s">
        <v>21</v>
      </c>
      <c r="J3465" s="1" t="s">
        <v>2601</v>
      </c>
      <c r="K3465" s="1" t="s">
        <v>2602</v>
      </c>
      <c r="L3465" s="30">
        <v>250</v>
      </c>
      <c r="M3465" s="30">
        <v>454</v>
      </c>
      <c r="N3465" s="30">
        <v>0</v>
      </c>
      <c r="O3465" s="30">
        <v>133</v>
      </c>
      <c r="P3465" s="27">
        <v>6.7</v>
      </c>
      <c r="Q3465" s="30">
        <v>9</v>
      </c>
      <c r="R3465" s="30">
        <v>100</v>
      </c>
      <c r="S3465" s="9">
        <v>902835</v>
      </c>
      <c r="T3465" s="9">
        <v>250000</v>
      </c>
      <c r="U3465" s="9">
        <f>IMDB4[[#This Row],[Gross Revenue]]-IMDB4[[#This Row],[Budget]]</f>
        <v>652835</v>
      </c>
      <c r="V3465" s="9" t="str">
        <f>IF(IMDB4[[#This Row],[Profit]]&gt;0,"Hit","Flop")</f>
        <v>Hit</v>
      </c>
      <c r="W3465" s="9" t="str" cm="1">
        <f t="array" ref="W3465">_xlfn.IFS(IMDB4[[#This Row],[IMDb Score (1-10)]]&gt;=8,"Excellent",IMDB4[[#This Row],[IMDb Score (1-10)]]&gt;=7,"Good",IMDB4[[#This Row],[IMDb Score (1-10)]]&gt;=5,"Average",TRUE,"Poor")</f>
        <v>Average</v>
      </c>
      <c r="X3465" s="9" t="str">
        <f>IF(IMDB4[[#This Row],[Duration (min)]]&lt;90,"Short",IF(IMDB4[[#This Row],[Duration (min)]]&lt;=120,"Medium", "Long"))</f>
        <v>Medium</v>
      </c>
    </row>
    <row r="3466" spans="1:24" x14ac:dyDescent="0.25">
      <c r="A3466" s="1" t="s">
        <v>6700</v>
      </c>
      <c r="B3466" s="2">
        <v>41649</v>
      </c>
      <c r="C3466" s="30">
        <f>YEAR(IMDB4[[#This Row],[Release Date]])</f>
        <v>2014</v>
      </c>
      <c r="D3466" s="30" t="str">
        <f>FLOOR(IMDB4[[#This Row],[Year]],10)&amp;"s"</f>
        <v>2010s</v>
      </c>
      <c r="E3466" s="1" t="s">
        <v>32</v>
      </c>
      <c r="F3466" s="1" t="s">
        <v>20</v>
      </c>
      <c r="G3466" s="1" t="s">
        <v>3</v>
      </c>
      <c r="H3466" s="1" t="s">
        <v>4</v>
      </c>
      <c r="I3466" s="1" t="s">
        <v>5</v>
      </c>
      <c r="J3466" s="1" t="s">
        <v>6701</v>
      </c>
      <c r="K3466" s="1" t="s">
        <v>6701</v>
      </c>
      <c r="L3466" s="30">
        <v>247</v>
      </c>
      <c r="M3466" s="30">
        <v>954</v>
      </c>
      <c r="N3466" s="30">
        <v>247</v>
      </c>
      <c r="O3466" s="30">
        <v>0</v>
      </c>
      <c r="P3466" s="27">
        <v>5.0999999999999996</v>
      </c>
      <c r="Q3466" s="30">
        <v>6</v>
      </c>
      <c r="R3466" s="30">
        <v>93</v>
      </c>
      <c r="S3466" s="9">
        <v>35688</v>
      </c>
      <c r="T3466" s="9">
        <v>600000</v>
      </c>
      <c r="U3466" s="9">
        <f>IMDB4[[#This Row],[Gross Revenue]]-IMDB4[[#This Row],[Budget]]</f>
        <v>-564312</v>
      </c>
      <c r="V3466" s="9" t="str">
        <f>IF(IMDB4[[#This Row],[Profit]]&gt;0,"Hit","Flop")</f>
        <v>Flop</v>
      </c>
      <c r="W3466" s="9" t="str" cm="1">
        <f t="array" ref="W3466">_xlfn.IFS(IMDB4[[#This Row],[IMDb Score (1-10)]]&gt;=8,"Excellent",IMDB4[[#This Row],[IMDb Score (1-10)]]&gt;=7,"Good",IMDB4[[#This Row],[IMDb Score (1-10)]]&gt;=5,"Average",TRUE,"Poor")</f>
        <v>Average</v>
      </c>
      <c r="X3466" s="9" t="str">
        <f>IF(IMDB4[[#This Row],[Duration (min)]]&lt;90,"Short",IF(IMDB4[[#This Row],[Duration (min)]]&lt;=120,"Medium", "Long"))</f>
        <v>Medium</v>
      </c>
    </row>
    <row r="3467" spans="1:24" x14ac:dyDescent="0.25">
      <c r="A3467" s="1" t="s">
        <v>1858</v>
      </c>
      <c r="B3467" s="2">
        <v>35884</v>
      </c>
      <c r="C3467" s="30">
        <f>YEAR(IMDB4[[#This Row],[Release Date]])</f>
        <v>1998</v>
      </c>
      <c r="D3467" s="30" t="str">
        <f>FLOOR(IMDB4[[#This Row],[Year]],10)&amp;"s"</f>
        <v>1990s</v>
      </c>
      <c r="E3467" s="1" t="s">
        <v>32</v>
      </c>
      <c r="F3467" s="1" t="s">
        <v>9</v>
      </c>
      <c r="G3467" s="1" t="s">
        <v>3</v>
      </c>
      <c r="H3467" s="1" t="s">
        <v>4</v>
      </c>
      <c r="I3467" s="1" t="s">
        <v>92</v>
      </c>
      <c r="J3467" s="1" t="s">
        <v>1859</v>
      </c>
      <c r="K3467" s="1" t="s">
        <v>1860</v>
      </c>
      <c r="L3467" s="30">
        <v>245</v>
      </c>
      <c r="M3467" s="30">
        <v>295</v>
      </c>
      <c r="N3467" s="30">
        <v>12</v>
      </c>
      <c r="O3467" s="30">
        <v>603</v>
      </c>
      <c r="P3467" s="27">
        <v>7.2</v>
      </c>
      <c r="Q3467" s="30">
        <v>16</v>
      </c>
      <c r="R3467" s="30">
        <v>100</v>
      </c>
      <c r="S3467" s="9">
        <v>982214</v>
      </c>
      <c r="T3467" s="9">
        <v>1000000</v>
      </c>
      <c r="U3467" s="9">
        <f>IMDB4[[#This Row],[Gross Revenue]]-IMDB4[[#This Row],[Budget]]</f>
        <v>-17786</v>
      </c>
      <c r="V3467" s="9" t="str">
        <f>IF(IMDB4[[#This Row],[Profit]]&gt;0,"Hit","Flop")</f>
        <v>Flop</v>
      </c>
      <c r="W3467" s="9" t="str" cm="1">
        <f t="array" ref="W3467">_xlfn.IFS(IMDB4[[#This Row],[IMDb Score (1-10)]]&gt;=8,"Excellent",IMDB4[[#This Row],[IMDb Score (1-10)]]&gt;=7,"Good",IMDB4[[#This Row],[IMDb Score (1-10)]]&gt;=5,"Average",TRUE,"Poor")</f>
        <v>Good</v>
      </c>
      <c r="X3467" s="9" t="str">
        <f>IF(IMDB4[[#This Row],[Duration (min)]]&lt;90,"Short",IF(IMDB4[[#This Row],[Duration (min)]]&lt;=120,"Medium", "Long"))</f>
        <v>Medium</v>
      </c>
    </row>
    <row r="3468" spans="1:24" x14ac:dyDescent="0.25">
      <c r="A3468" s="1" t="s">
        <v>142</v>
      </c>
      <c r="B3468" s="2">
        <v>23860</v>
      </c>
      <c r="C3468" s="30">
        <f>YEAR(IMDB4[[#This Row],[Release Date]])</f>
        <v>1965</v>
      </c>
      <c r="D3468" s="30" t="str">
        <f>FLOOR(IMDB4[[#This Row],[Year]],10)&amp;"s"</f>
        <v>1960s</v>
      </c>
      <c r="E3468" s="1" t="s">
        <v>32</v>
      </c>
      <c r="F3468" s="1" t="s">
        <v>77</v>
      </c>
      <c r="G3468" s="1" t="s">
        <v>3</v>
      </c>
      <c r="H3468" s="1" t="s">
        <v>83</v>
      </c>
      <c r="I3468" s="1" t="s">
        <v>25</v>
      </c>
      <c r="J3468" s="1" t="s">
        <v>143</v>
      </c>
      <c r="K3468" s="1" t="s">
        <v>100</v>
      </c>
      <c r="L3468" s="30">
        <v>244</v>
      </c>
      <c r="M3468" s="30">
        <v>1164</v>
      </c>
      <c r="N3468" s="30">
        <v>92</v>
      </c>
      <c r="O3468" s="30">
        <v>0</v>
      </c>
      <c r="P3468" s="27">
        <v>7</v>
      </c>
      <c r="Q3468" s="30">
        <v>129</v>
      </c>
      <c r="R3468" s="30">
        <v>130</v>
      </c>
      <c r="S3468" s="9">
        <v>63600000</v>
      </c>
      <c r="T3468" s="9">
        <v>9000000</v>
      </c>
      <c r="U3468" s="9">
        <f>IMDB4[[#This Row],[Gross Revenue]]-IMDB4[[#This Row],[Budget]]</f>
        <v>54600000</v>
      </c>
      <c r="V3468" s="9" t="str">
        <f>IF(IMDB4[[#This Row],[Profit]]&gt;0,"Hit","Flop")</f>
        <v>Hit</v>
      </c>
      <c r="W3468" s="9" t="str" cm="1">
        <f t="array" ref="W3468">_xlfn.IFS(IMDB4[[#This Row],[IMDb Score (1-10)]]&gt;=8,"Excellent",IMDB4[[#This Row],[IMDb Score (1-10)]]&gt;=7,"Good",IMDB4[[#This Row],[IMDb Score (1-10)]]&gt;=5,"Average",TRUE,"Poor")</f>
        <v>Good</v>
      </c>
      <c r="X3468" s="9" t="str">
        <f>IF(IMDB4[[#This Row],[Duration (min)]]&lt;90,"Short",IF(IMDB4[[#This Row],[Duration (min)]]&lt;=120,"Medium", "Long"))</f>
        <v>Long</v>
      </c>
    </row>
    <row r="3469" spans="1:24" x14ac:dyDescent="0.25">
      <c r="A3469" s="1" t="s">
        <v>278</v>
      </c>
      <c r="B3469" s="2">
        <v>29121</v>
      </c>
      <c r="C3469" s="30">
        <f>YEAR(IMDB4[[#This Row],[Release Date]])</f>
        <v>1979</v>
      </c>
      <c r="D3469" s="30" t="str">
        <f>FLOOR(IMDB4[[#This Row],[Year]],10)&amp;"s"</f>
        <v>1970s</v>
      </c>
      <c r="E3469" s="1" t="s">
        <v>32</v>
      </c>
      <c r="F3469" s="1" t="s">
        <v>77</v>
      </c>
      <c r="G3469" s="1" t="s">
        <v>3</v>
      </c>
      <c r="H3469" s="1" t="s">
        <v>83</v>
      </c>
      <c r="I3469" s="1" t="s">
        <v>84</v>
      </c>
      <c r="J3469" s="1" t="s">
        <v>143</v>
      </c>
      <c r="K3469" s="1" t="s">
        <v>148</v>
      </c>
      <c r="L3469" s="30">
        <v>244</v>
      </c>
      <c r="M3469" s="30">
        <v>1008</v>
      </c>
      <c r="N3469" s="30">
        <v>43</v>
      </c>
      <c r="O3469" s="30">
        <v>0</v>
      </c>
      <c r="P3469" s="27">
        <v>6.3</v>
      </c>
      <c r="Q3469" s="30">
        <v>121</v>
      </c>
      <c r="R3469" s="30">
        <v>126</v>
      </c>
      <c r="S3469" s="9">
        <v>62700000</v>
      </c>
      <c r="T3469" s="9">
        <v>34000000</v>
      </c>
      <c r="U3469" s="9">
        <f>IMDB4[[#This Row],[Gross Revenue]]-IMDB4[[#This Row],[Budget]]</f>
        <v>28700000</v>
      </c>
      <c r="V3469" s="9" t="str">
        <f>IF(IMDB4[[#This Row],[Profit]]&gt;0,"Hit","Flop")</f>
        <v>Hit</v>
      </c>
      <c r="W3469" s="9" t="str" cm="1">
        <f t="array" ref="W3469">_xlfn.IFS(IMDB4[[#This Row],[IMDb Score (1-10)]]&gt;=8,"Excellent",IMDB4[[#This Row],[IMDb Score (1-10)]]&gt;=7,"Good",IMDB4[[#This Row],[IMDb Score (1-10)]]&gt;=5,"Average",TRUE,"Poor")</f>
        <v>Average</v>
      </c>
      <c r="X3469" s="9" t="str">
        <f>IF(IMDB4[[#This Row],[Duration (min)]]&lt;90,"Short",IF(IMDB4[[#This Row],[Duration (min)]]&lt;=120,"Medium", "Long"))</f>
        <v>Long</v>
      </c>
    </row>
    <row r="3470" spans="1:24" x14ac:dyDescent="0.25">
      <c r="A3470" s="1" t="s">
        <v>180</v>
      </c>
      <c r="B3470" s="2">
        <v>26179</v>
      </c>
      <c r="C3470" s="30">
        <f>YEAR(IMDB4[[#This Row],[Release Date]])</f>
        <v>1971</v>
      </c>
      <c r="D3470" s="30" t="str">
        <f>FLOOR(IMDB4[[#This Row],[Year]],10)&amp;"s"</f>
        <v>1970s</v>
      </c>
      <c r="E3470" s="1" t="s">
        <v>32</v>
      </c>
      <c r="F3470" s="1" t="s">
        <v>77</v>
      </c>
      <c r="G3470" s="1" t="s">
        <v>3</v>
      </c>
      <c r="H3470" s="1" t="s">
        <v>83</v>
      </c>
      <c r="I3470" s="1" t="s">
        <v>181</v>
      </c>
      <c r="J3470" s="1" t="s">
        <v>143</v>
      </c>
      <c r="K3470" s="1" t="s">
        <v>121</v>
      </c>
      <c r="L3470" s="30">
        <v>244</v>
      </c>
      <c r="M3470" s="30">
        <v>1105</v>
      </c>
      <c r="N3470" s="30">
        <v>82</v>
      </c>
      <c r="O3470" s="30">
        <v>0</v>
      </c>
      <c r="P3470" s="27">
        <v>6.7</v>
      </c>
      <c r="Q3470" s="30">
        <v>120</v>
      </c>
      <c r="R3470" s="30">
        <v>120</v>
      </c>
      <c r="S3470" s="9">
        <v>43800000</v>
      </c>
      <c r="T3470" s="9">
        <v>7200000</v>
      </c>
      <c r="U3470" s="9">
        <f>IMDB4[[#This Row],[Gross Revenue]]-IMDB4[[#This Row],[Budget]]</f>
        <v>36600000</v>
      </c>
      <c r="V3470" s="9" t="str">
        <f>IF(IMDB4[[#This Row],[Profit]]&gt;0,"Hit","Flop")</f>
        <v>Hit</v>
      </c>
      <c r="W3470" s="9" t="str" cm="1">
        <f t="array" ref="W3470">_xlfn.IFS(IMDB4[[#This Row],[IMDb Score (1-10)]]&gt;=8,"Excellent",IMDB4[[#This Row],[IMDb Score (1-10)]]&gt;=7,"Good",IMDB4[[#This Row],[IMDb Score (1-10)]]&gt;=5,"Average",TRUE,"Poor")</f>
        <v>Average</v>
      </c>
      <c r="X3470" s="9" t="str">
        <f>IF(IMDB4[[#This Row],[Duration (min)]]&lt;90,"Short",IF(IMDB4[[#This Row],[Duration (min)]]&lt;=120,"Medium", "Long"))</f>
        <v>Medium</v>
      </c>
    </row>
    <row r="3471" spans="1:24" x14ac:dyDescent="0.25">
      <c r="A3471" s="1" t="s">
        <v>2772</v>
      </c>
      <c r="B3471" s="2">
        <v>36974</v>
      </c>
      <c r="C3471" s="30">
        <f>YEAR(IMDB4[[#This Row],[Release Date]])</f>
        <v>2001</v>
      </c>
      <c r="D3471" s="30" t="str">
        <f>FLOOR(IMDB4[[#This Row],[Year]],10)&amp;"s"</f>
        <v>2000s</v>
      </c>
      <c r="E3471" s="1" t="s">
        <v>32</v>
      </c>
      <c r="F3471" s="1" t="s">
        <v>20</v>
      </c>
      <c r="G3471" s="1" t="s">
        <v>3</v>
      </c>
      <c r="H3471" s="1" t="s">
        <v>4</v>
      </c>
      <c r="I3471" s="1" t="s">
        <v>92</v>
      </c>
      <c r="J3471" s="1" t="s">
        <v>2773</v>
      </c>
      <c r="K3471" s="1" t="s">
        <v>2774</v>
      </c>
      <c r="L3471" s="30">
        <v>244</v>
      </c>
      <c r="M3471" s="30">
        <v>489</v>
      </c>
      <c r="N3471" s="30">
        <v>8</v>
      </c>
      <c r="O3471" s="30">
        <v>289</v>
      </c>
      <c r="P3471" s="27">
        <v>5.8</v>
      </c>
      <c r="Q3471" s="30">
        <v>84</v>
      </c>
      <c r="R3471" s="30">
        <v>95</v>
      </c>
      <c r="S3471" s="9">
        <v>2025238</v>
      </c>
      <c r="T3471" s="9">
        <v>6000000</v>
      </c>
      <c r="U3471" s="9">
        <f>IMDB4[[#This Row],[Gross Revenue]]-IMDB4[[#This Row],[Budget]]</f>
        <v>-3974762</v>
      </c>
      <c r="V3471" s="9" t="str">
        <f>IF(IMDB4[[#This Row],[Profit]]&gt;0,"Hit","Flop")</f>
        <v>Flop</v>
      </c>
      <c r="W3471" s="9" t="str" cm="1">
        <f t="array" ref="W3471">_xlfn.IFS(IMDB4[[#This Row],[IMDb Score (1-10)]]&gt;=8,"Excellent",IMDB4[[#This Row],[IMDb Score (1-10)]]&gt;=7,"Good",IMDB4[[#This Row],[IMDb Score (1-10)]]&gt;=5,"Average",TRUE,"Poor")</f>
        <v>Average</v>
      </c>
      <c r="X3471" s="9" t="str">
        <f>IF(IMDB4[[#This Row],[Duration (min)]]&lt;90,"Short",IF(IMDB4[[#This Row],[Duration (min)]]&lt;=120,"Medium", "Long"))</f>
        <v>Medium</v>
      </c>
    </row>
    <row r="3472" spans="1:24" x14ac:dyDescent="0.25">
      <c r="A3472" s="1" t="s">
        <v>2810</v>
      </c>
      <c r="B3472" s="2">
        <v>37052</v>
      </c>
      <c r="C3472" s="30">
        <f>YEAR(IMDB4[[#This Row],[Release Date]])</f>
        <v>2001</v>
      </c>
      <c r="D3472" s="30" t="str">
        <f>FLOOR(IMDB4[[#This Row],[Year]],10)&amp;"s"</f>
        <v>2000s</v>
      </c>
      <c r="E3472" s="1" t="s">
        <v>32</v>
      </c>
      <c r="F3472" s="1" t="s">
        <v>20</v>
      </c>
      <c r="G3472" s="1" t="s">
        <v>3</v>
      </c>
      <c r="H3472" s="1" t="s">
        <v>4</v>
      </c>
      <c r="I3472" s="1" t="s">
        <v>132</v>
      </c>
      <c r="J3472" s="1" t="s">
        <v>2811</v>
      </c>
      <c r="K3472" s="1" t="s">
        <v>1360</v>
      </c>
      <c r="L3472" s="30">
        <v>240</v>
      </c>
      <c r="M3472" s="30">
        <v>664</v>
      </c>
      <c r="N3472" s="30">
        <v>221</v>
      </c>
      <c r="O3472" s="30">
        <v>739</v>
      </c>
      <c r="P3472" s="27">
        <v>5.9</v>
      </c>
      <c r="Q3472" s="30">
        <v>97</v>
      </c>
      <c r="R3472" s="30">
        <v>96</v>
      </c>
      <c r="S3472" s="9">
        <v>19351569</v>
      </c>
      <c r="T3472" s="9">
        <v>22000000</v>
      </c>
      <c r="U3472" s="9">
        <f>IMDB4[[#This Row],[Gross Revenue]]-IMDB4[[#This Row],[Budget]]</f>
        <v>-2648431</v>
      </c>
      <c r="V3472" s="9" t="str">
        <f>IF(IMDB4[[#This Row],[Profit]]&gt;0,"Hit","Flop")</f>
        <v>Flop</v>
      </c>
      <c r="W3472" s="9" t="str" cm="1">
        <f t="array" ref="W3472">_xlfn.IFS(IMDB4[[#This Row],[IMDb Score (1-10)]]&gt;=8,"Excellent",IMDB4[[#This Row],[IMDb Score (1-10)]]&gt;=7,"Good",IMDB4[[#This Row],[IMDb Score (1-10)]]&gt;=5,"Average",TRUE,"Poor")</f>
        <v>Average</v>
      </c>
      <c r="X3472" s="9" t="str">
        <f>IF(IMDB4[[#This Row],[Duration (min)]]&lt;90,"Short",IF(IMDB4[[#This Row],[Duration (min)]]&lt;=120,"Medium", "Long"))</f>
        <v>Medium</v>
      </c>
    </row>
    <row r="3473" spans="1:24" x14ac:dyDescent="0.25">
      <c r="A3473" s="1" t="s">
        <v>3444</v>
      </c>
      <c r="B3473" s="2">
        <v>37791</v>
      </c>
      <c r="C3473" s="30">
        <f>YEAR(IMDB4[[#This Row],[Release Date]])</f>
        <v>2003</v>
      </c>
      <c r="D3473" s="30" t="str">
        <f>FLOOR(IMDB4[[#This Row],[Year]],10)&amp;"s"</f>
        <v>2000s</v>
      </c>
      <c r="E3473" s="1" t="s">
        <v>32</v>
      </c>
      <c r="F3473" s="1" t="s">
        <v>2</v>
      </c>
      <c r="G3473" s="1" t="s">
        <v>3</v>
      </c>
      <c r="H3473" s="1" t="s">
        <v>4</v>
      </c>
      <c r="I3473" s="1" t="s">
        <v>92</v>
      </c>
      <c r="J3473" s="1" t="s">
        <v>3445</v>
      </c>
      <c r="K3473" s="1" t="s">
        <v>3446</v>
      </c>
      <c r="L3473" s="30">
        <v>240</v>
      </c>
      <c r="M3473" s="30">
        <v>490</v>
      </c>
      <c r="N3473" s="30">
        <v>0</v>
      </c>
      <c r="O3473" s="30">
        <v>413</v>
      </c>
      <c r="P3473" s="27">
        <v>6.4</v>
      </c>
      <c r="Q3473" s="30">
        <v>25</v>
      </c>
      <c r="R3473" s="30">
        <v>101</v>
      </c>
      <c r="S3473" s="9">
        <v>10696</v>
      </c>
      <c r="T3473" s="9">
        <v>6800000</v>
      </c>
      <c r="U3473" s="9">
        <f>IMDB4[[#This Row],[Gross Revenue]]-IMDB4[[#This Row],[Budget]]</f>
        <v>-6789304</v>
      </c>
      <c r="V3473" s="9" t="str">
        <f>IF(IMDB4[[#This Row],[Profit]]&gt;0,"Hit","Flop")</f>
        <v>Flop</v>
      </c>
      <c r="W3473" s="9" t="str" cm="1">
        <f t="array" ref="W3473">_xlfn.IFS(IMDB4[[#This Row],[IMDb Score (1-10)]]&gt;=8,"Excellent",IMDB4[[#This Row],[IMDb Score (1-10)]]&gt;=7,"Good",IMDB4[[#This Row],[IMDb Score (1-10)]]&gt;=5,"Average",TRUE,"Poor")</f>
        <v>Average</v>
      </c>
      <c r="X3473" s="9" t="str">
        <f>IF(IMDB4[[#This Row],[Duration (min)]]&lt;90,"Short",IF(IMDB4[[#This Row],[Duration (min)]]&lt;=120,"Medium", "Long"))</f>
        <v>Medium</v>
      </c>
    </row>
    <row r="3474" spans="1:24" x14ac:dyDescent="0.25">
      <c r="A3474" s="1" t="s">
        <v>4639</v>
      </c>
      <c r="B3474" s="2">
        <v>39282</v>
      </c>
      <c r="C3474" s="30">
        <f>YEAR(IMDB4[[#This Row],[Release Date]])</f>
        <v>2007</v>
      </c>
      <c r="D3474" s="30" t="str">
        <f>FLOOR(IMDB4[[#This Row],[Year]],10)&amp;"s"</f>
        <v>2000s</v>
      </c>
      <c r="E3474" s="1" t="s">
        <v>32</v>
      </c>
      <c r="F3474" s="1" t="s">
        <v>20</v>
      </c>
      <c r="G3474" s="1" t="s">
        <v>3</v>
      </c>
      <c r="H3474" s="1" t="s">
        <v>4</v>
      </c>
      <c r="I3474" s="1" t="s">
        <v>5</v>
      </c>
      <c r="J3474" s="1" t="s">
        <v>4640</v>
      </c>
      <c r="K3474" s="1" t="s">
        <v>2966</v>
      </c>
      <c r="L3474" s="30">
        <v>239</v>
      </c>
      <c r="M3474" s="30">
        <v>734</v>
      </c>
      <c r="N3474" s="30">
        <v>681</v>
      </c>
      <c r="O3474" s="30">
        <v>155</v>
      </c>
      <c r="P3474" s="27">
        <v>6.2</v>
      </c>
      <c r="Q3474" s="30">
        <v>35</v>
      </c>
      <c r="R3474" s="30">
        <v>84</v>
      </c>
      <c r="S3474" s="9">
        <v>52850</v>
      </c>
      <c r="T3474" s="9">
        <v>500000</v>
      </c>
      <c r="U3474" s="9">
        <f>IMDB4[[#This Row],[Gross Revenue]]-IMDB4[[#This Row],[Budget]]</f>
        <v>-447150</v>
      </c>
      <c r="V3474" s="9" t="str">
        <f>IF(IMDB4[[#This Row],[Profit]]&gt;0,"Hit","Flop")</f>
        <v>Flop</v>
      </c>
      <c r="W3474" s="9" t="str" cm="1">
        <f t="array" ref="W3474">_xlfn.IFS(IMDB4[[#This Row],[IMDb Score (1-10)]]&gt;=8,"Excellent",IMDB4[[#This Row],[IMDb Score (1-10)]]&gt;=7,"Good",IMDB4[[#This Row],[IMDb Score (1-10)]]&gt;=5,"Average",TRUE,"Poor")</f>
        <v>Average</v>
      </c>
      <c r="X3474" s="9" t="str">
        <f>IF(IMDB4[[#This Row],[Duration (min)]]&lt;90,"Short",IF(IMDB4[[#This Row],[Duration (min)]]&lt;=120,"Medium", "Long"))</f>
        <v>Short</v>
      </c>
    </row>
    <row r="3475" spans="1:24" x14ac:dyDescent="0.25">
      <c r="A3475" s="1" t="s">
        <v>550</v>
      </c>
      <c r="B3475" s="2">
        <v>31766</v>
      </c>
      <c r="C3475" s="30">
        <f>YEAR(IMDB4[[#This Row],[Release Date]])</f>
        <v>1986</v>
      </c>
      <c r="D3475" s="30" t="str">
        <f>FLOOR(IMDB4[[#This Row],[Year]],10)&amp;"s"</f>
        <v>1980s</v>
      </c>
      <c r="E3475" s="1" t="s">
        <v>32</v>
      </c>
      <c r="F3475" s="1" t="s">
        <v>20</v>
      </c>
      <c r="G3475" s="1" t="s">
        <v>3</v>
      </c>
      <c r="H3475" s="1" t="s">
        <v>4</v>
      </c>
      <c r="I3475" s="1" t="s">
        <v>168</v>
      </c>
      <c r="J3475" s="1" t="s">
        <v>551</v>
      </c>
      <c r="K3475" s="1" t="s">
        <v>221</v>
      </c>
      <c r="L3475" s="30">
        <v>237</v>
      </c>
      <c r="M3475" s="30">
        <v>302</v>
      </c>
      <c r="N3475" s="30">
        <v>365</v>
      </c>
      <c r="O3475" s="30">
        <v>0</v>
      </c>
      <c r="P3475" s="27">
        <v>5.5</v>
      </c>
      <c r="Q3475" s="30">
        <v>159</v>
      </c>
      <c r="R3475" s="30">
        <v>101</v>
      </c>
      <c r="S3475" s="9">
        <v>8025872</v>
      </c>
      <c r="T3475" s="9">
        <v>4700000</v>
      </c>
      <c r="U3475" s="9">
        <f>IMDB4[[#This Row],[Gross Revenue]]-IMDB4[[#This Row],[Budget]]</f>
        <v>3325872</v>
      </c>
      <c r="V3475" s="9" t="str">
        <f>IF(IMDB4[[#This Row],[Profit]]&gt;0,"Hit","Flop")</f>
        <v>Hit</v>
      </c>
      <c r="W3475" s="9" t="str" cm="1">
        <f t="array" ref="W3475">_xlfn.IFS(IMDB4[[#This Row],[IMDb Score (1-10)]]&gt;=8,"Excellent",IMDB4[[#This Row],[IMDb Score (1-10)]]&gt;=7,"Good",IMDB4[[#This Row],[IMDb Score (1-10)]]&gt;=5,"Average",TRUE,"Poor")</f>
        <v>Average</v>
      </c>
      <c r="X3475" s="9" t="str">
        <f>IF(IMDB4[[#This Row],[Duration (min)]]&lt;90,"Short",IF(IMDB4[[#This Row],[Duration (min)]]&lt;=120,"Medium", "Long"))</f>
        <v>Medium</v>
      </c>
    </row>
    <row r="3476" spans="1:24" x14ac:dyDescent="0.25">
      <c r="A3476" s="1" t="s">
        <v>6162</v>
      </c>
      <c r="B3476" s="2">
        <v>40944</v>
      </c>
      <c r="C3476" s="30">
        <f>YEAR(IMDB4[[#This Row],[Release Date]])</f>
        <v>2012</v>
      </c>
      <c r="D3476" s="30" t="str">
        <f>FLOOR(IMDB4[[#This Row],[Year]],10)&amp;"s"</f>
        <v>2010s</v>
      </c>
      <c r="E3476" s="1" t="s">
        <v>32</v>
      </c>
      <c r="F3476" s="1" t="s">
        <v>91</v>
      </c>
      <c r="G3476" s="1" t="s">
        <v>3</v>
      </c>
      <c r="H3476" s="1" t="s">
        <v>4</v>
      </c>
      <c r="I3476" s="1" t="s">
        <v>92</v>
      </c>
      <c r="J3476" s="1" t="s">
        <v>6163</v>
      </c>
      <c r="K3476" s="1" t="s">
        <v>5899</v>
      </c>
      <c r="L3476" s="30">
        <v>235</v>
      </c>
      <c r="M3476" s="30">
        <v>799</v>
      </c>
      <c r="N3476" s="30">
        <v>24</v>
      </c>
      <c r="O3476" s="30">
        <v>26000</v>
      </c>
      <c r="P3476" s="27">
        <v>4.5999999999999996</v>
      </c>
      <c r="Q3476" s="30">
        <v>248</v>
      </c>
      <c r="R3476" s="30">
        <v>96</v>
      </c>
      <c r="S3476" s="9">
        <v>53884821</v>
      </c>
      <c r="T3476" s="9">
        <v>5000000</v>
      </c>
      <c r="U3476" s="9">
        <f>IMDB4[[#This Row],[Gross Revenue]]-IMDB4[[#This Row],[Budget]]</f>
        <v>48884821</v>
      </c>
      <c r="V3476" s="9" t="str">
        <f>IF(IMDB4[[#This Row],[Profit]]&gt;0,"Hit","Flop")</f>
        <v>Hit</v>
      </c>
      <c r="W3476" s="9" t="str" cm="1">
        <f t="array" ref="W3476">_xlfn.IFS(IMDB4[[#This Row],[IMDb Score (1-10)]]&gt;=8,"Excellent",IMDB4[[#This Row],[IMDb Score (1-10)]]&gt;=7,"Good",IMDB4[[#This Row],[IMDb Score (1-10)]]&gt;=5,"Average",TRUE,"Poor")</f>
        <v>Poor</v>
      </c>
      <c r="X3476" s="9" t="str">
        <f>IF(IMDB4[[#This Row],[Duration (min)]]&lt;90,"Short",IF(IMDB4[[#This Row],[Duration (min)]]&lt;=120,"Medium", "Long"))</f>
        <v>Medium</v>
      </c>
    </row>
    <row r="3477" spans="1:24" x14ac:dyDescent="0.25">
      <c r="A3477" s="1" t="s">
        <v>2916</v>
      </c>
      <c r="B3477" s="2">
        <v>36895</v>
      </c>
      <c r="C3477" s="30">
        <f>YEAR(IMDB4[[#This Row],[Release Date]])</f>
        <v>2001</v>
      </c>
      <c r="D3477" s="30" t="str">
        <f>FLOOR(IMDB4[[#This Row],[Year]],10)&amp;"s"</f>
        <v>2000s</v>
      </c>
      <c r="E3477" s="1" t="s">
        <v>32</v>
      </c>
      <c r="F3477" s="1" t="s">
        <v>77</v>
      </c>
      <c r="G3477" s="1" t="s">
        <v>160</v>
      </c>
      <c r="H3477" s="1" t="s">
        <v>161</v>
      </c>
      <c r="I3477" s="1" t="s">
        <v>92</v>
      </c>
      <c r="J3477" s="1" t="s">
        <v>2917</v>
      </c>
      <c r="K3477" s="1" t="s">
        <v>2918</v>
      </c>
      <c r="L3477" s="30">
        <v>235</v>
      </c>
      <c r="M3477" s="30">
        <v>303</v>
      </c>
      <c r="N3477" s="30">
        <v>7</v>
      </c>
      <c r="O3477" s="30">
        <v>0</v>
      </c>
      <c r="P3477" s="27">
        <v>6.6</v>
      </c>
      <c r="Q3477" s="30">
        <v>40</v>
      </c>
      <c r="R3477" s="30">
        <v>94</v>
      </c>
      <c r="S3477" s="9">
        <v>81525</v>
      </c>
      <c r="T3477" s="9">
        <v>15300000</v>
      </c>
      <c r="U3477" s="9">
        <f>IMDB4[[#This Row],[Gross Revenue]]-IMDB4[[#This Row],[Budget]]</f>
        <v>-15218475</v>
      </c>
      <c r="V3477" s="9" t="str">
        <f>IF(IMDB4[[#This Row],[Profit]]&gt;0,"Hit","Flop")</f>
        <v>Flop</v>
      </c>
      <c r="W3477" s="9" t="str" cm="1">
        <f t="array" ref="W3477">_xlfn.IFS(IMDB4[[#This Row],[IMDb Score (1-10)]]&gt;=8,"Excellent",IMDB4[[#This Row],[IMDb Score (1-10)]]&gt;=7,"Good",IMDB4[[#This Row],[IMDb Score (1-10)]]&gt;=5,"Average",TRUE,"Poor")</f>
        <v>Average</v>
      </c>
      <c r="X3477" s="9" t="str">
        <f>IF(IMDB4[[#This Row],[Duration (min)]]&lt;90,"Short",IF(IMDB4[[#This Row],[Duration (min)]]&lt;=120,"Medium", "Long"))</f>
        <v>Medium</v>
      </c>
    </row>
    <row r="3478" spans="1:24" x14ac:dyDescent="0.25">
      <c r="A3478" s="1" t="s">
        <v>3495</v>
      </c>
      <c r="B3478" s="2">
        <v>37921</v>
      </c>
      <c r="C3478" s="30">
        <f>YEAR(IMDB4[[#This Row],[Release Date]])</f>
        <v>2003</v>
      </c>
      <c r="D3478" s="30" t="str">
        <f>FLOOR(IMDB4[[#This Row],[Year]],10)&amp;"s"</f>
        <v>2000s</v>
      </c>
      <c r="E3478" s="1" t="s">
        <v>32</v>
      </c>
      <c r="F3478" s="1" t="s">
        <v>77</v>
      </c>
      <c r="G3478" s="1" t="s">
        <v>3</v>
      </c>
      <c r="H3478" s="1" t="s">
        <v>4</v>
      </c>
      <c r="I3478" s="1" t="s">
        <v>92</v>
      </c>
      <c r="J3478" s="1" t="s">
        <v>3496</v>
      </c>
      <c r="K3478" s="1" t="s">
        <v>1316</v>
      </c>
      <c r="L3478" s="30">
        <v>234</v>
      </c>
      <c r="M3478" s="30">
        <v>534</v>
      </c>
      <c r="N3478" s="30">
        <v>0</v>
      </c>
      <c r="O3478" s="30">
        <v>0</v>
      </c>
      <c r="P3478" s="27">
        <v>7.2</v>
      </c>
      <c r="Q3478" s="30">
        <v>275</v>
      </c>
      <c r="R3478" s="30">
        <v>138</v>
      </c>
      <c r="S3478" s="9">
        <v>281492479</v>
      </c>
      <c r="T3478" s="9">
        <v>150000000</v>
      </c>
      <c r="U3478" s="9">
        <f>IMDB4[[#This Row],[Gross Revenue]]-IMDB4[[#This Row],[Budget]]</f>
        <v>131492479</v>
      </c>
      <c r="V3478" s="9" t="str">
        <f>IF(IMDB4[[#This Row],[Profit]]&gt;0,"Hit","Flop")</f>
        <v>Hit</v>
      </c>
      <c r="W3478" s="9" t="str" cm="1">
        <f t="array" ref="W3478">_xlfn.IFS(IMDB4[[#This Row],[IMDb Score (1-10)]]&gt;=8,"Excellent",IMDB4[[#This Row],[IMDb Score (1-10)]]&gt;=7,"Good",IMDB4[[#This Row],[IMDb Score (1-10)]]&gt;=5,"Average",TRUE,"Poor")</f>
        <v>Good</v>
      </c>
      <c r="X3478" s="9" t="str">
        <f>IF(IMDB4[[#This Row],[Duration (min)]]&lt;90,"Short",IF(IMDB4[[#This Row],[Duration (min)]]&lt;=120,"Medium", "Long"))</f>
        <v>Long</v>
      </c>
    </row>
    <row r="3479" spans="1:24" x14ac:dyDescent="0.25">
      <c r="A3479" s="1" t="s">
        <v>64</v>
      </c>
      <c r="B3479" s="2">
        <v>19290</v>
      </c>
      <c r="C3479" s="30">
        <f>YEAR(IMDB4[[#This Row],[Release Date]])</f>
        <v>1952</v>
      </c>
      <c r="D3479" s="30" t="str">
        <f>FLOOR(IMDB4[[#This Row],[Year]],10)&amp;"s"</f>
        <v>1950s</v>
      </c>
      <c r="E3479" s="1" t="s">
        <v>32</v>
      </c>
      <c r="F3479" s="1" t="s">
        <v>9</v>
      </c>
      <c r="G3479" s="1" t="s">
        <v>3</v>
      </c>
      <c r="H3479" s="1" t="s">
        <v>4</v>
      </c>
      <c r="I3479" s="1" t="s">
        <v>5</v>
      </c>
      <c r="J3479" s="1" t="s">
        <v>65</v>
      </c>
      <c r="K3479" s="1" t="s">
        <v>66</v>
      </c>
      <c r="L3479" s="30">
        <v>232</v>
      </c>
      <c r="M3479" s="30">
        <v>825</v>
      </c>
      <c r="N3479" s="30">
        <v>309</v>
      </c>
      <c r="O3479" s="30">
        <v>625</v>
      </c>
      <c r="P3479" s="27">
        <v>6.7</v>
      </c>
      <c r="Q3479" s="30">
        <v>44</v>
      </c>
      <c r="R3479" s="30">
        <v>152</v>
      </c>
      <c r="S3479" s="9">
        <v>36000000</v>
      </c>
      <c r="T3479" s="9">
        <v>4000000</v>
      </c>
      <c r="U3479" s="9">
        <f>IMDB4[[#This Row],[Gross Revenue]]-IMDB4[[#This Row],[Budget]]</f>
        <v>32000000</v>
      </c>
      <c r="V3479" s="9" t="str">
        <f>IF(IMDB4[[#This Row],[Profit]]&gt;0,"Hit","Flop")</f>
        <v>Hit</v>
      </c>
      <c r="W3479" s="9" t="str" cm="1">
        <f t="array" ref="W3479">_xlfn.IFS(IMDB4[[#This Row],[IMDb Score (1-10)]]&gt;=8,"Excellent",IMDB4[[#This Row],[IMDb Score (1-10)]]&gt;=7,"Good",IMDB4[[#This Row],[IMDb Score (1-10)]]&gt;=5,"Average",TRUE,"Poor")</f>
        <v>Average</v>
      </c>
      <c r="X3479" s="9" t="str">
        <f>IF(IMDB4[[#This Row],[Duration (min)]]&lt;90,"Short",IF(IMDB4[[#This Row],[Duration (min)]]&lt;=120,"Medium", "Long"))</f>
        <v>Long</v>
      </c>
    </row>
    <row r="3480" spans="1:24" x14ac:dyDescent="0.25">
      <c r="A3480" s="1" t="s">
        <v>5869</v>
      </c>
      <c r="B3480" s="2">
        <v>40698</v>
      </c>
      <c r="C3480" s="30">
        <f>YEAR(IMDB4[[#This Row],[Release Date]])</f>
        <v>2011</v>
      </c>
      <c r="D3480" s="30" t="str">
        <f>FLOOR(IMDB4[[#This Row],[Year]],10)&amp;"s"</f>
        <v>2010s</v>
      </c>
      <c r="E3480" s="1" t="s">
        <v>32</v>
      </c>
      <c r="F3480" s="1" t="s">
        <v>20</v>
      </c>
      <c r="G3480" s="1" t="s">
        <v>160</v>
      </c>
      <c r="H3480" s="1" t="s">
        <v>5870</v>
      </c>
      <c r="I3480" s="1" t="s">
        <v>5</v>
      </c>
      <c r="J3480" s="1" t="s">
        <v>5871</v>
      </c>
      <c r="K3480" s="1" t="s">
        <v>5872</v>
      </c>
      <c r="L3480" s="30">
        <v>232</v>
      </c>
      <c r="M3480" s="30">
        <v>391</v>
      </c>
      <c r="N3480" s="30">
        <v>592</v>
      </c>
      <c r="O3480" s="30">
        <v>0</v>
      </c>
      <c r="P3480" s="27">
        <v>7.2</v>
      </c>
      <c r="Q3480" s="30">
        <v>205</v>
      </c>
      <c r="R3480" s="30">
        <v>93</v>
      </c>
      <c r="S3480" s="9">
        <v>611709</v>
      </c>
      <c r="T3480" s="9">
        <v>3850000</v>
      </c>
      <c r="U3480" s="9">
        <f>IMDB4[[#This Row],[Gross Revenue]]-IMDB4[[#This Row],[Budget]]</f>
        <v>-3238291</v>
      </c>
      <c r="V3480" s="9" t="str">
        <f>IF(IMDB4[[#This Row],[Profit]]&gt;0,"Hit","Flop")</f>
        <v>Flop</v>
      </c>
      <c r="W3480" s="9" t="str" cm="1">
        <f t="array" ref="W3480">_xlfn.IFS(IMDB4[[#This Row],[IMDb Score (1-10)]]&gt;=8,"Excellent",IMDB4[[#This Row],[IMDb Score (1-10)]]&gt;=7,"Good",IMDB4[[#This Row],[IMDb Score (1-10)]]&gt;=5,"Average",TRUE,"Poor")</f>
        <v>Good</v>
      </c>
      <c r="X3480" s="9" t="str">
        <f>IF(IMDB4[[#This Row],[Duration (min)]]&lt;90,"Short",IF(IMDB4[[#This Row],[Duration (min)]]&lt;=120,"Medium", "Long"))</f>
        <v>Medium</v>
      </c>
    </row>
    <row r="3481" spans="1:24" x14ac:dyDescent="0.25">
      <c r="A3481" s="1" t="s">
        <v>4429</v>
      </c>
      <c r="B3481" s="2">
        <v>38896</v>
      </c>
      <c r="C3481" s="30">
        <f>YEAR(IMDB4[[#This Row],[Release Date]])</f>
        <v>2006</v>
      </c>
      <c r="D3481" s="30" t="str">
        <f>FLOOR(IMDB4[[#This Row],[Year]],10)&amp;"s"</f>
        <v>2000s</v>
      </c>
      <c r="E3481" s="1" t="s">
        <v>32</v>
      </c>
      <c r="F3481" s="1" t="s">
        <v>9</v>
      </c>
      <c r="G3481" s="1" t="s">
        <v>900</v>
      </c>
      <c r="H3481" s="1" t="s">
        <v>4</v>
      </c>
      <c r="I3481" s="1" t="s">
        <v>92</v>
      </c>
      <c r="J3481" s="1" t="s">
        <v>4430</v>
      </c>
      <c r="K3481" s="1" t="s">
        <v>4431</v>
      </c>
      <c r="L3481" s="30">
        <v>231</v>
      </c>
      <c r="M3481" s="30">
        <v>771</v>
      </c>
      <c r="N3481" s="30">
        <v>25</v>
      </c>
      <c r="O3481" s="30">
        <v>426</v>
      </c>
      <c r="P3481" s="27">
        <v>7.1</v>
      </c>
      <c r="Q3481" s="30">
        <v>69</v>
      </c>
      <c r="R3481" s="30">
        <v>90</v>
      </c>
      <c r="S3481" s="9">
        <v>1689999</v>
      </c>
      <c r="T3481" s="9">
        <v>400000</v>
      </c>
      <c r="U3481" s="9">
        <f>IMDB4[[#This Row],[Gross Revenue]]-IMDB4[[#This Row],[Budget]]</f>
        <v>1289999</v>
      </c>
      <c r="V3481" s="9" t="str">
        <f>IF(IMDB4[[#This Row],[Profit]]&gt;0,"Hit","Flop")</f>
        <v>Hit</v>
      </c>
      <c r="W3481" s="9" t="str" cm="1">
        <f t="array" ref="W3481">_xlfn.IFS(IMDB4[[#This Row],[IMDb Score (1-10)]]&gt;=8,"Excellent",IMDB4[[#This Row],[IMDb Score (1-10)]]&gt;=7,"Good",IMDB4[[#This Row],[IMDb Score (1-10)]]&gt;=5,"Average",TRUE,"Poor")</f>
        <v>Good</v>
      </c>
      <c r="X3481" s="9" t="str">
        <f>IF(IMDB4[[#This Row],[Duration (min)]]&lt;90,"Short",IF(IMDB4[[#This Row],[Duration (min)]]&lt;=120,"Medium", "Long"))</f>
        <v>Medium</v>
      </c>
    </row>
    <row r="3482" spans="1:24" x14ac:dyDescent="0.25">
      <c r="A3482" s="1" t="s">
        <v>6613</v>
      </c>
      <c r="B3482" s="2">
        <v>41830</v>
      </c>
      <c r="C3482" s="30">
        <f>YEAR(IMDB4[[#This Row],[Release Date]])</f>
        <v>2014</v>
      </c>
      <c r="D3482" s="30" t="str">
        <f>FLOOR(IMDB4[[#This Row],[Year]],10)&amp;"s"</f>
        <v>2010s</v>
      </c>
      <c r="E3482" s="1" t="s">
        <v>32</v>
      </c>
      <c r="F3482" s="1" t="s">
        <v>9</v>
      </c>
      <c r="G3482" s="1" t="s">
        <v>3</v>
      </c>
      <c r="H3482" s="1" t="s">
        <v>4</v>
      </c>
      <c r="I3482" s="1" t="s">
        <v>92</v>
      </c>
      <c r="J3482" s="1" t="s">
        <v>6614</v>
      </c>
      <c r="K3482" s="1" t="s">
        <v>858</v>
      </c>
      <c r="L3482" s="30">
        <v>230</v>
      </c>
      <c r="M3482" s="30">
        <v>673</v>
      </c>
      <c r="N3482" s="30">
        <v>0</v>
      </c>
      <c r="O3482" s="30">
        <v>92000</v>
      </c>
      <c r="P3482" s="27">
        <v>8</v>
      </c>
      <c r="Q3482" s="30">
        <v>548</v>
      </c>
      <c r="R3482" s="30">
        <v>165</v>
      </c>
      <c r="S3482" s="9">
        <v>25359200</v>
      </c>
      <c r="T3482" s="9">
        <v>4000000</v>
      </c>
      <c r="U3482" s="9">
        <f>IMDB4[[#This Row],[Gross Revenue]]-IMDB4[[#This Row],[Budget]]</f>
        <v>21359200</v>
      </c>
      <c r="V3482" s="9" t="str">
        <f>IF(IMDB4[[#This Row],[Profit]]&gt;0,"Hit","Flop")</f>
        <v>Hit</v>
      </c>
      <c r="W3482" s="9" t="str" cm="1">
        <f t="array" ref="W3482">_xlfn.IFS(IMDB4[[#This Row],[IMDb Score (1-10)]]&gt;=8,"Excellent",IMDB4[[#This Row],[IMDb Score (1-10)]]&gt;=7,"Good",IMDB4[[#This Row],[IMDb Score (1-10)]]&gt;=5,"Average",TRUE,"Poor")</f>
        <v>Excellent</v>
      </c>
      <c r="X3482" s="9" t="str">
        <f>IF(IMDB4[[#This Row],[Duration (min)]]&lt;90,"Short",IF(IMDB4[[#This Row],[Duration (min)]]&lt;=120,"Medium", "Long"))</f>
        <v>Long</v>
      </c>
    </row>
    <row r="3483" spans="1:24" x14ac:dyDescent="0.25">
      <c r="A3483" s="1" t="s">
        <v>766</v>
      </c>
      <c r="B3483" s="2">
        <v>32631</v>
      </c>
      <c r="C3483" s="30">
        <f>YEAR(IMDB4[[#This Row],[Release Date]])</f>
        <v>1989</v>
      </c>
      <c r="D3483" s="30" t="str">
        <f>FLOOR(IMDB4[[#This Row],[Year]],10)&amp;"s"</f>
        <v>1980s</v>
      </c>
      <c r="E3483" s="1" t="s">
        <v>32</v>
      </c>
      <c r="F3483" s="1" t="s">
        <v>20</v>
      </c>
      <c r="G3483" s="1" t="s">
        <v>3</v>
      </c>
      <c r="H3483" s="1" t="s">
        <v>4</v>
      </c>
      <c r="I3483" s="1" t="s">
        <v>92</v>
      </c>
      <c r="J3483" s="1" t="s">
        <v>767</v>
      </c>
      <c r="K3483" s="1" t="s">
        <v>542</v>
      </c>
      <c r="L3483" s="30">
        <v>227</v>
      </c>
      <c r="M3483" s="30">
        <v>485</v>
      </c>
      <c r="N3483" s="30">
        <v>0</v>
      </c>
      <c r="O3483" s="30">
        <v>0</v>
      </c>
      <c r="P3483" s="27">
        <v>7.6</v>
      </c>
      <c r="Q3483" s="30">
        <v>114</v>
      </c>
      <c r="R3483" s="30">
        <v>89</v>
      </c>
      <c r="S3483" s="9">
        <v>92823600</v>
      </c>
      <c r="T3483" s="9">
        <v>16000000</v>
      </c>
      <c r="U3483" s="9">
        <f>IMDB4[[#This Row],[Gross Revenue]]-IMDB4[[#This Row],[Budget]]</f>
        <v>76823600</v>
      </c>
      <c r="V3483" s="9" t="str">
        <f>IF(IMDB4[[#This Row],[Profit]]&gt;0,"Hit","Flop")</f>
        <v>Hit</v>
      </c>
      <c r="W3483" s="9" t="str" cm="1">
        <f t="array" ref="W3483">_xlfn.IFS(IMDB4[[#This Row],[IMDb Score (1-10)]]&gt;=8,"Excellent",IMDB4[[#This Row],[IMDb Score (1-10)]]&gt;=7,"Good",IMDB4[[#This Row],[IMDb Score (1-10)]]&gt;=5,"Average",TRUE,"Poor")</f>
        <v>Good</v>
      </c>
      <c r="X3483" s="9" t="str">
        <f>IF(IMDB4[[#This Row],[Duration (min)]]&lt;90,"Short",IF(IMDB4[[#This Row],[Duration (min)]]&lt;=120,"Medium", "Long"))</f>
        <v>Short</v>
      </c>
    </row>
    <row r="3484" spans="1:24" x14ac:dyDescent="0.25">
      <c r="A3484" s="1" t="s">
        <v>946</v>
      </c>
      <c r="B3484" s="2">
        <v>33638</v>
      </c>
      <c r="C3484" s="30">
        <f>YEAR(IMDB4[[#This Row],[Release Date]])</f>
        <v>1992</v>
      </c>
      <c r="D3484" s="30" t="str">
        <f>FLOOR(IMDB4[[#This Row],[Year]],10)&amp;"s"</f>
        <v>1990s</v>
      </c>
      <c r="E3484" s="1" t="s">
        <v>32</v>
      </c>
      <c r="F3484" s="1" t="s">
        <v>20</v>
      </c>
      <c r="G3484" s="1" t="s">
        <v>3</v>
      </c>
      <c r="H3484" s="1" t="s">
        <v>4</v>
      </c>
      <c r="I3484" s="1" t="s">
        <v>28</v>
      </c>
      <c r="J3484" s="1" t="s">
        <v>947</v>
      </c>
      <c r="K3484" s="1" t="s">
        <v>948</v>
      </c>
      <c r="L3484" s="30">
        <v>227</v>
      </c>
      <c r="M3484" s="30">
        <v>534</v>
      </c>
      <c r="N3484" s="30">
        <v>53</v>
      </c>
      <c r="O3484" s="30">
        <v>0</v>
      </c>
      <c r="P3484" s="27">
        <v>7.7</v>
      </c>
      <c r="Q3484" s="30">
        <v>75</v>
      </c>
      <c r="R3484" s="30">
        <v>89</v>
      </c>
      <c r="S3484" s="9">
        <v>27281507</v>
      </c>
      <c r="T3484" s="9">
        <v>12000000</v>
      </c>
      <c r="U3484" s="9">
        <f>IMDB4[[#This Row],[Gross Revenue]]-IMDB4[[#This Row],[Budget]]</f>
        <v>15281507</v>
      </c>
      <c r="V3484" s="9" t="str">
        <f>IF(IMDB4[[#This Row],[Profit]]&gt;0,"Hit","Flop")</f>
        <v>Hit</v>
      </c>
      <c r="W3484" s="9" t="str" cm="1">
        <f t="array" ref="W3484">_xlfn.IFS(IMDB4[[#This Row],[IMDb Score (1-10)]]&gt;=8,"Excellent",IMDB4[[#This Row],[IMDb Score (1-10)]]&gt;=7,"Good",IMDB4[[#This Row],[IMDb Score (1-10)]]&gt;=5,"Average",TRUE,"Poor")</f>
        <v>Good</v>
      </c>
      <c r="X3484" s="9" t="str">
        <f>IF(IMDB4[[#This Row],[Duration (min)]]&lt;90,"Short",IF(IMDB4[[#This Row],[Duration (min)]]&lt;=120,"Medium", "Long"))</f>
        <v>Short</v>
      </c>
    </row>
    <row r="3485" spans="1:24" x14ac:dyDescent="0.25">
      <c r="A3485" s="1" t="s">
        <v>5649</v>
      </c>
      <c r="B3485" s="2">
        <v>40350</v>
      </c>
      <c r="C3485" s="30">
        <f>YEAR(IMDB4[[#This Row],[Release Date]])</f>
        <v>2010</v>
      </c>
      <c r="D3485" s="30" t="str">
        <f>FLOOR(IMDB4[[#This Row],[Year]],10)&amp;"s"</f>
        <v>2010s</v>
      </c>
      <c r="E3485" s="1" t="s">
        <v>32</v>
      </c>
      <c r="F3485" s="1" t="s">
        <v>20</v>
      </c>
      <c r="G3485" s="1" t="s">
        <v>3</v>
      </c>
      <c r="H3485" s="1" t="s">
        <v>4</v>
      </c>
      <c r="I3485" s="1" t="s">
        <v>92</v>
      </c>
      <c r="J3485" s="1" t="s">
        <v>5650</v>
      </c>
      <c r="K3485" s="1" t="s">
        <v>2234</v>
      </c>
      <c r="L3485" s="30">
        <v>227</v>
      </c>
      <c r="M3485" s="30">
        <v>684</v>
      </c>
      <c r="N3485" s="30">
        <v>0</v>
      </c>
      <c r="O3485" s="30">
        <v>0</v>
      </c>
      <c r="P3485" s="27">
        <v>6.3</v>
      </c>
      <c r="Q3485" s="30">
        <v>301</v>
      </c>
      <c r="R3485" s="30">
        <v>97</v>
      </c>
      <c r="S3485" s="9">
        <v>1768416</v>
      </c>
      <c r="T3485" s="9">
        <v>7000000</v>
      </c>
      <c r="U3485" s="9">
        <f>IMDB4[[#This Row],[Gross Revenue]]-IMDB4[[#This Row],[Budget]]</f>
        <v>-5231584</v>
      </c>
      <c r="V3485" s="9" t="str">
        <f>IF(IMDB4[[#This Row],[Profit]]&gt;0,"Hit","Flop")</f>
        <v>Flop</v>
      </c>
      <c r="W3485" s="9" t="str" cm="1">
        <f t="array" ref="W3485">_xlfn.IFS(IMDB4[[#This Row],[IMDb Score (1-10)]]&gt;=8,"Excellent",IMDB4[[#This Row],[IMDb Score (1-10)]]&gt;=7,"Good",IMDB4[[#This Row],[IMDb Score (1-10)]]&gt;=5,"Average",TRUE,"Poor")</f>
        <v>Average</v>
      </c>
      <c r="X3485" s="9" t="str">
        <f>IF(IMDB4[[#This Row],[Duration (min)]]&lt;90,"Short",IF(IMDB4[[#This Row],[Duration (min)]]&lt;=120,"Medium", "Long"))</f>
        <v>Medium</v>
      </c>
    </row>
    <row r="3486" spans="1:24" x14ac:dyDescent="0.25">
      <c r="A3486" s="1" t="s">
        <v>4603</v>
      </c>
      <c r="B3486" s="2">
        <v>39290</v>
      </c>
      <c r="C3486" s="30">
        <f>YEAR(IMDB4[[#This Row],[Release Date]])</f>
        <v>2007</v>
      </c>
      <c r="D3486" s="30" t="str">
        <f>FLOOR(IMDB4[[#This Row],[Year]],10)&amp;"s"</f>
        <v>2000s</v>
      </c>
      <c r="E3486" s="1" t="s">
        <v>32</v>
      </c>
      <c r="F3486" s="1" t="s">
        <v>20</v>
      </c>
      <c r="G3486" s="1" t="s">
        <v>4604</v>
      </c>
      <c r="H3486" s="1" t="s">
        <v>161</v>
      </c>
      <c r="I3486" s="1" t="s">
        <v>84</v>
      </c>
      <c r="J3486" s="1" t="s">
        <v>4605</v>
      </c>
      <c r="K3486" s="1" t="s">
        <v>4606</v>
      </c>
      <c r="L3486" s="30">
        <v>227</v>
      </c>
      <c r="M3486" s="30">
        <v>231</v>
      </c>
      <c r="N3486" s="30">
        <v>0</v>
      </c>
      <c r="O3486" s="30">
        <v>0</v>
      </c>
      <c r="P3486" s="27">
        <v>7.2</v>
      </c>
      <c r="Q3486" s="30">
        <v>109</v>
      </c>
      <c r="R3486" s="30">
        <v>95</v>
      </c>
      <c r="S3486" s="9">
        <v>1060591</v>
      </c>
      <c r="T3486" s="9">
        <v>1300000</v>
      </c>
      <c r="U3486" s="9">
        <f>IMDB4[[#This Row],[Gross Revenue]]-IMDB4[[#This Row],[Budget]]</f>
        <v>-239409</v>
      </c>
      <c r="V3486" s="9" t="str">
        <f>IF(IMDB4[[#This Row],[Profit]]&gt;0,"Hit","Flop")</f>
        <v>Flop</v>
      </c>
      <c r="W3486" s="9" t="str" cm="1">
        <f t="array" ref="W3486">_xlfn.IFS(IMDB4[[#This Row],[IMDb Score (1-10)]]&gt;=8,"Excellent",IMDB4[[#This Row],[IMDb Score (1-10)]]&gt;=7,"Good",IMDB4[[#This Row],[IMDb Score (1-10)]]&gt;=5,"Average",TRUE,"Poor")</f>
        <v>Good</v>
      </c>
      <c r="X3486" s="9" t="str">
        <f>IF(IMDB4[[#This Row],[Duration (min)]]&lt;90,"Short",IF(IMDB4[[#This Row],[Duration (min)]]&lt;=120,"Medium", "Long"))</f>
        <v>Medium</v>
      </c>
    </row>
    <row r="3487" spans="1:24" x14ac:dyDescent="0.25">
      <c r="A3487" s="1" t="s">
        <v>3554</v>
      </c>
      <c r="B3487" s="2">
        <v>38021</v>
      </c>
      <c r="C3487" s="30">
        <f>YEAR(IMDB4[[#This Row],[Release Date]])</f>
        <v>2004</v>
      </c>
      <c r="D3487" s="30" t="str">
        <f>FLOOR(IMDB4[[#This Row],[Year]],10)&amp;"s"</f>
        <v>2000s</v>
      </c>
      <c r="E3487" s="1" t="s">
        <v>32</v>
      </c>
      <c r="F3487" s="1" t="s">
        <v>9</v>
      </c>
      <c r="G3487" s="1" t="s">
        <v>160</v>
      </c>
      <c r="H3487" s="1" t="s">
        <v>161</v>
      </c>
      <c r="I3487" s="1" t="s">
        <v>92</v>
      </c>
      <c r="J3487" s="1" t="s">
        <v>3555</v>
      </c>
      <c r="K3487" s="1" t="s">
        <v>1494</v>
      </c>
      <c r="L3487" s="30">
        <v>226</v>
      </c>
      <c r="M3487" s="30">
        <v>405</v>
      </c>
      <c r="N3487" s="30">
        <v>0</v>
      </c>
      <c r="O3487" s="30">
        <v>0</v>
      </c>
      <c r="P3487" s="27">
        <v>7.7</v>
      </c>
      <c r="Q3487" s="30">
        <v>186</v>
      </c>
      <c r="R3487" s="30">
        <v>133</v>
      </c>
      <c r="S3487" s="9">
        <v>6167817</v>
      </c>
      <c r="T3487" s="9">
        <v>47000000</v>
      </c>
      <c r="U3487" s="9">
        <f>IMDB4[[#This Row],[Gross Revenue]]-IMDB4[[#This Row],[Budget]]</f>
        <v>-40832183</v>
      </c>
      <c r="V3487" s="9" t="str">
        <f>IF(IMDB4[[#This Row],[Profit]]&gt;0,"Hit","Flop")</f>
        <v>Flop</v>
      </c>
      <c r="W3487" s="9" t="str" cm="1">
        <f t="array" ref="W3487">_xlfn.IFS(IMDB4[[#This Row],[IMDb Score (1-10)]]&gt;=8,"Excellent",IMDB4[[#This Row],[IMDb Score (1-10)]]&gt;=7,"Good",IMDB4[[#This Row],[IMDb Score (1-10)]]&gt;=5,"Average",TRUE,"Poor")</f>
        <v>Good</v>
      </c>
      <c r="X3487" s="9" t="str">
        <f>IF(IMDB4[[#This Row],[Duration (min)]]&lt;90,"Short",IF(IMDB4[[#This Row],[Duration (min)]]&lt;=120,"Medium", "Long"))</f>
        <v>Long</v>
      </c>
    </row>
    <row r="3488" spans="1:24" x14ac:dyDescent="0.25">
      <c r="A3488" s="1" t="s">
        <v>396</v>
      </c>
      <c r="B3488" s="2">
        <v>30317</v>
      </c>
      <c r="C3488" s="30">
        <f>YEAR(IMDB4[[#This Row],[Release Date]])</f>
        <v>1983</v>
      </c>
      <c r="D3488" s="30" t="str">
        <f>FLOOR(IMDB4[[#This Row],[Year]],10)&amp;"s"</f>
        <v>1980s</v>
      </c>
      <c r="E3488" s="1" t="s">
        <v>32</v>
      </c>
      <c r="F3488" s="1" t="s">
        <v>9</v>
      </c>
      <c r="G3488" s="1" t="s">
        <v>3</v>
      </c>
      <c r="H3488" s="1" t="s">
        <v>4</v>
      </c>
      <c r="I3488" s="1" t="s">
        <v>92</v>
      </c>
      <c r="J3488" s="1" t="s">
        <v>397</v>
      </c>
      <c r="K3488" s="1" t="s">
        <v>398</v>
      </c>
      <c r="L3488" s="30">
        <v>225</v>
      </c>
      <c r="M3488" s="30">
        <v>791</v>
      </c>
      <c r="N3488" s="30">
        <v>213</v>
      </c>
      <c r="O3488" s="30">
        <v>0</v>
      </c>
      <c r="P3488" s="27">
        <v>6.1</v>
      </c>
      <c r="Q3488" s="30">
        <v>51</v>
      </c>
      <c r="R3488" s="30">
        <v>95</v>
      </c>
      <c r="S3488" s="9">
        <v>94900000</v>
      </c>
      <c r="T3488" s="9">
        <v>4000000</v>
      </c>
      <c r="U3488" s="9">
        <f>IMDB4[[#This Row],[Gross Revenue]]-IMDB4[[#This Row],[Budget]]</f>
        <v>90900000</v>
      </c>
      <c r="V3488" s="9" t="str">
        <f>IF(IMDB4[[#This Row],[Profit]]&gt;0,"Hit","Flop")</f>
        <v>Hit</v>
      </c>
      <c r="W3488" s="9" t="str" cm="1">
        <f t="array" ref="W3488">_xlfn.IFS(IMDB4[[#This Row],[IMDb Score (1-10)]]&gt;=8,"Excellent",IMDB4[[#This Row],[IMDb Score (1-10)]]&gt;=7,"Good",IMDB4[[#This Row],[IMDb Score (1-10)]]&gt;=5,"Average",TRUE,"Poor")</f>
        <v>Average</v>
      </c>
      <c r="X3488" s="9" t="str">
        <f>IF(IMDB4[[#This Row],[Duration (min)]]&lt;90,"Short",IF(IMDB4[[#This Row],[Duration (min)]]&lt;=120,"Medium", "Long"))</f>
        <v>Medium</v>
      </c>
    </row>
    <row r="3489" spans="1:24" x14ac:dyDescent="0.25">
      <c r="A3489" s="1" t="s">
        <v>6125</v>
      </c>
      <c r="B3489" s="2">
        <v>41264</v>
      </c>
      <c r="C3489" s="30">
        <f>YEAR(IMDB4[[#This Row],[Release Date]])</f>
        <v>2012</v>
      </c>
      <c r="D3489" s="30" t="str">
        <f>FLOOR(IMDB4[[#This Row],[Year]],10)&amp;"s"</f>
        <v>2010s</v>
      </c>
      <c r="E3489" s="1" t="s">
        <v>32</v>
      </c>
      <c r="F3489" s="1" t="s">
        <v>9</v>
      </c>
      <c r="G3489" s="1" t="s">
        <v>3</v>
      </c>
      <c r="H3489" s="1" t="s">
        <v>338</v>
      </c>
      <c r="I3489" s="1" t="s">
        <v>92</v>
      </c>
      <c r="J3489" s="1" t="s">
        <v>6126</v>
      </c>
      <c r="K3489" s="1" t="s">
        <v>6127</v>
      </c>
      <c r="L3489" s="30">
        <v>223</v>
      </c>
      <c r="M3489" s="30">
        <v>242</v>
      </c>
      <c r="N3489" s="30">
        <v>55</v>
      </c>
      <c r="O3489" s="30">
        <v>657</v>
      </c>
      <c r="P3489" s="27">
        <v>5.2</v>
      </c>
      <c r="Q3489" s="30">
        <v>36</v>
      </c>
      <c r="R3489" s="30">
        <v>93</v>
      </c>
      <c r="S3489" s="9">
        <v>4063</v>
      </c>
      <c r="T3489" s="9">
        <v>4000000</v>
      </c>
      <c r="U3489" s="9">
        <f>IMDB4[[#This Row],[Gross Revenue]]-IMDB4[[#This Row],[Budget]]</f>
        <v>-3995937</v>
      </c>
      <c r="V3489" s="9" t="str">
        <f>IF(IMDB4[[#This Row],[Profit]]&gt;0,"Hit","Flop")</f>
        <v>Flop</v>
      </c>
      <c r="W3489" s="9" t="str" cm="1">
        <f t="array" ref="W3489">_xlfn.IFS(IMDB4[[#This Row],[IMDb Score (1-10)]]&gt;=8,"Excellent",IMDB4[[#This Row],[IMDb Score (1-10)]]&gt;=7,"Good",IMDB4[[#This Row],[IMDb Score (1-10)]]&gt;=5,"Average",TRUE,"Poor")</f>
        <v>Average</v>
      </c>
      <c r="X3489" s="9" t="str">
        <f>IF(IMDB4[[#This Row],[Duration (min)]]&lt;90,"Short",IF(IMDB4[[#This Row],[Duration (min)]]&lt;=120,"Medium", "Long"))</f>
        <v>Medium</v>
      </c>
    </row>
    <row r="3490" spans="1:24" x14ac:dyDescent="0.25">
      <c r="A3490" s="1" t="s">
        <v>6987</v>
      </c>
      <c r="B3490" s="2">
        <v>42149</v>
      </c>
      <c r="C3490" s="30">
        <f>YEAR(IMDB4[[#This Row],[Release Date]])</f>
        <v>2015</v>
      </c>
      <c r="D3490" s="30" t="str">
        <f>FLOOR(IMDB4[[#This Row],[Year]],10)&amp;"s"</f>
        <v>2010s</v>
      </c>
      <c r="E3490" s="1" t="s">
        <v>32</v>
      </c>
      <c r="F3490" s="1" t="s">
        <v>20</v>
      </c>
      <c r="G3490" s="1" t="s">
        <v>3</v>
      </c>
      <c r="H3490" s="1" t="s">
        <v>83</v>
      </c>
      <c r="I3490" s="1" t="s">
        <v>84</v>
      </c>
      <c r="J3490" s="1" t="s">
        <v>6988</v>
      </c>
      <c r="K3490" s="1" t="s">
        <v>1851</v>
      </c>
      <c r="L3490" s="30">
        <v>220</v>
      </c>
      <c r="M3490" s="30">
        <v>583</v>
      </c>
      <c r="N3490" s="30">
        <v>108</v>
      </c>
      <c r="O3490" s="30">
        <v>21000</v>
      </c>
      <c r="P3490" s="27">
        <v>6.6</v>
      </c>
      <c r="Q3490" s="30">
        <v>158</v>
      </c>
      <c r="R3490" s="30">
        <v>122</v>
      </c>
      <c r="S3490" s="9">
        <v>33071558</v>
      </c>
      <c r="T3490" s="9">
        <v>10000000</v>
      </c>
      <c r="U3490" s="9">
        <f>IMDB4[[#This Row],[Gross Revenue]]-IMDB4[[#This Row],[Budget]]</f>
        <v>23071558</v>
      </c>
      <c r="V3490" s="9" t="str">
        <f>IF(IMDB4[[#This Row],[Profit]]&gt;0,"Hit","Flop")</f>
        <v>Hit</v>
      </c>
      <c r="W3490" s="9" t="str" cm="1">
        <f t="array" ref="W3490">_xlfn.IFS(IMDB4[[#This Row],[IMDb Score (1-10)]]&gt;=8,"Excellent",IMDB4[[#This Row],[IMDb Score (1-10)]]&gt;=7,"Good",IMDB4[[#This Row],[IMDb Score (1-10)]]&gt;=5,"Average",TRUE,"Poor")</f>
        <v>Average</v>
      </c>
      <c r="X3490" s="9" t="str">
        <f>IF(IMDB4[[#This Row],[Duration (min)]]&lt;90,"Short",IF(IMDB4[[#This Row],[Duration (min)]]&lt;=120,"Medium", "Long"))</f>
        <v>Long</v>
      </c>
    </row>
    <row r="3491" spans="1:24" x14ac:dyDescent="0.25">
      <c r="A3491" s="1" t="s">
        <v>6965</v>
      </c>
      <c r="B3491" s="2">
        <v>42362</v>
      </c>
      <c r="C3491" s="30">
        <f>YEAR(IMDB4[[#This Row],[Release Date]])</f>
        <v>2015</v>
      </c>
      <c r="D3491" s="30" t="str">
        <f>FLOOR(IMDB4[[#This Row],[Year]],10)&amp;"s"</f>
        <v>2010s</v>
      </c>
      <c r="E3491" s="1" t="s">
        <v>32</v>
      </c>
      <c r="F3491" s="1" t="s">
        <v>91</v>
      </c>
      <c r="G3491" s="1" t="s">
        <v>3</v>
      </c>
      <c r="H3491" s="1" t="s">
        <v>4</v>
      </c>
      <c r="I3491" s="1" t="s">
        <v>92</v>
      </c>
      <c r="J3491" s="1" t="s">
        <v>6966</v>
      </c>
      <c r="K3491" s="1" t="s">
        <v>6967</v>
      </c>
      <c r="L3491" s="30">
        <v>220</v>
      </c>
      <c r="M3491" s="30">
        <v>276</v>
      </c>
      <c r="N3491" s="30">
        <v>3</v>
      </c>
      <c r="O3491" s="30">
        <v>0</v>
      </c>
      <c r="P3491" s="27">
        <v>4.2</v>
      </c>
      <c r="Q3491" s="30">
        <v>159</v>
      </c>
      <c r="R3491" s="30">
        <v>81</v>
      </c>
      <c r="S3491" s="9">
        <v>22757819</v>
      </c>
      <c r="T3491" s="9">
        <v>100000</v>
      </c>
      <c r="U3491" s="9">
        <f>IMDB4[[#This Row],[Gross Revenue]]-IMDB4[[#This Row],[Budget]]</f>
        <v>22657819</v>
      </c>
      <c r="V3491" s="9" t="str">
        <f>IF(IMDB4[[#This Row],[Profit]]&gt;0,"Hit","Flop")</f>
        <v>Hit</v>
      </c>
      <c r="W3491" s="9" t="str" cm="1">
        <f t="array" ref="W3491">_xlfn.IFS(IMDB4[[#This Row],[IMDb Score (1-10)]]&gt;=8,"Excellent",IMDB4[[#This Row],[IMDb Score (1-10)]]&gt;=7,"Good",IMDB4[[#This Row],[IMDb Score (1-10)]]&gt;=5,"Average",TRUE,"Poor")</f>
        <v>Poor</v>
      </c>
      <c r="X3491" s="9" t="str">
        <f>IF(IMDB4[[#This Row],[Duration (min)]]&lt;90,"Short",IF(IMDB4[[#This Row],[Duration (min)]]&lt;=120,"Medium", "Long"))</f>
        <v>Short</v>
      </c>
    </row>
    <row r="3492" spans="1:24" x14ac:dyDescent="0.25">
      <c r="A3492" s="1" t="s">
        <v>5851</v>
      </c>
      <c r="B3492" s="2">
        <v>40722</v>
      </c>
      <c r="C3492" s="30">
        <f>YEAR(IMDB4[[#This Row],[Release Date]])</f>
        <v>2011</v>
      </c>
      <c r="D3492" s="30" t="str">
        <f>FLOOR(IMDB4[[#This Row],[Year]],10)&amp;"s"</f>
        <v>2010s</v>
      </c>
      <c r="E3492" s="1" t="s">
        <v>32</v>
      </c>
      <c r="F3492" s="1" t="s">
        <v>77</v>
      </c>
      <c r="G3492" s="1" t="s">
        <v>3</v>
      </c>
      <c r="H3492" s="1" t="s">
        <v>4</v>
      </c>
      <c r="I3492" s="1" t="s">
        <v>84</v>
      </c>
      <c r="J3492" s="1" t="s">
        <v>5852</v>
      </c>
      <c r="K3492" s="1" t="s">
        <v>1968</v>
      </c>
      <c r="L3492" s="30">
        <v>219</v>
      </c>
      <c r="M3492" s="30">
        <v>661</v>
      </c>
      <c r="N3492" s="30">
        <v>32</v>
      </c>
      <c r="O3492" s="30">
        <v>17000</v>
      </c>
      <c r="P3492" s="27">
        <v>6.3</v>
      </c>
      <c r="Q3492" s="30">
        <v>152</v>
      </c>
      <c r="R3492" s="30">
        <v>101</v>
      </c>
      <c r="S3492" s="9">
        <v>8129455</v>
      </c>
      <c r="T3492" s="9">
        <v>45000000</v>
      </c>
      <c r="U3492" s="9">
        <f>IMDB4[[#This Row],[Gross Revenue]]-IMDB4[[#This Row],[Budget]]</f>
        <v>-36870545</v>
      </c>
      <c r="V3492" s="9" t="str">
        <f>IF(IMDB4[[#This Row],[Profit]]&gt;0,"Hit","Flop")</f>
        <v>Flop</v>
      </c>
      <c r="W3492" s="9" t="str" cm="1">
        <f t="array" ref="W3492">_xlfn.IFS(IMDB4[[#This Row],[IMDb Score (1-10)]]&gt;=8,"Excellent",IMDB4[[#This Row],[IMDb Score (1-10)]]&gt;=7,"Good",IMDB4[[#This Row],[IMDb Score (1-10)]]&gt;=5,"Average",TRUE,"Poor")</f>
        <v>Average</v>
      </c>
      <c r="X3492" s="9" t="str">
        <f>IF(IMDB4[[#This Row],[Duration (min)]]&lt;90,"Short",IF(IMDB4[[#This Row],[Duration (min)]]&lt;=120,"Medium", "Long"))</f>
        <v>Medium</v>
      </c>
    </row>
    <row r="3493" spans="1:24" x14ac:dyDescent="0.25">
      <c r="A3493" s="1" t="s">
        <v>5142</v>
      </c>
      <c r="B3493" s="2">
        <v>39573</v>
      </c>
      <c r="C3493" s="30">
        <f>YEAR(IMDB4[[#This Row],[Release Date]])</f>
        <v>2008</v>
      </c>
      <c r="D3493" s="30" t="str">
        <f>FLOOR(IMDB4[[#This Row],[Year]],10)&amp;"s"</f>
        <v>2000s</v>
      </c>
      <c r="E3493" s="1" t="s">
        <v>32</v>
      </c>
      <c r="F3493" s="1" t="s">
        <v>20</v>
      </c>
      <c r="G3493" s="1" t="s">
        <v>3</v>
      </c>
      <c r="H3493" s="1" t="s">
        <v>4</v>
      </c>
      <c r="I3493" s="1" t="s">
        <v>92</v>
      </c>
      <c r="J3493" s="1" t="s">
        <v>5143</v>
      </c>
      <c r="K3493" s="1" t="s">
        <v>1065</v>
      </c>
      <c r="L3493" s="30">
        <v>218</v>
      </c>
      <c r="M3493" s="30">
        <v>638</v>
      </c>
      <c r="N3493" s="30">
        <v>0</v>
      </c>
      <c r="O3493" s="30">
        <v>0</v>
      </c>
      <c r="P3493" s="27">
        <v>6.6</v>
      </c>
      <c r="Q3493" s="30">
        <v>247</v>
      </c>
      <c r="R3493" s="30">
        <v>101</v>
      </c>
      <c r="S3493" s="9">
        <v>31452765</v>
      </c>
      <c r="T3493" s="9">
        <v>24000000</v>
      </c>
      <c r="U3493" s="9">
        <f>IMDB4[[#This Row],[Gross Revenue]]-IMDB4[[#This Row],[Budget]]</f>
        <v>7452765</v>
      </c>
      <c r="V3493" s="9" t="str">
        <f>IF(IMDB4[[#This Row],[Profit]]&gt;0,"Hit","Flop")</f>
        <v>Hit</v>
      </c>
      <c r="W3493" s="9" t="str" cm="1">
        <f t="array" ref="W3493">_xlfn.IFS(IMDB4[[#This Row],[IMDb Score (1-10)]]&gt;=8,"Excellent",IMDB4[[#This Row],[IMDb Score (1-10)]]&gt;=7,"Good",IMDB4[[#This Row],[IMDb Score (1-10)]]&gt;=5,"Average",TRUE,"Poor")</f>
        <v>Average</v>
      </c>
      <c r="X3493" s="9" t="str">
        <f>IF(IMDB4[[#This Row],[Duration (min)]]&lt;90,"Short",IF(IMDB4[[#This Row],[Duration (min)]]&lt;=120,"Medium", "Long"))</f>
        <v>Medium</v>
      </c>
    </row>
    <row r="3494" spans="1:24" x14ac:dyDescent="0.25">
      <c r="A3494" s="1" t="s">
        <v>6822</v>
      </c>
      <c r="B3494" s="2">
        <v>42182</v>
      </c>
      <c r="C3494" s="30">
        <f>YEAR(IMDB4[[#This Row],[Release Date]])</f>
        <v>2015</v>
      </c>
      <c r="D3494" s="30" t="str">
        <f>FLOOR(IMDB4[[#This Row],[Year]],10)&amp;"s"</f>
        <v>2010s</v>
      </c>
      <c r="E3494" s="1" t="s">
        <v>32</v>
      </c>
      <c r="F3494" s="1" t="s">
        <v>77</v>
      </c>
      <c r="G3494" s="1" t="s">
        <v>6823</v>
      </c>
      <c r="H3494" s="1" t="s">
        <v>2357</v>
      </c>
      <c r="I3494" s="21" t="s">
        <v>5</v>
      </c>
      <c r="J3494" s="1" t="s">
        <v>6824</v>
      </c>
      <c r="K3494" s="1" t="s">
        <v>6825</v>
      </c>
      <c r="L3494" s="30">
        <v>218</v>
      </c>
      <c r="M3494" s="30">
        <v>554</v>
      </c>
      <c r="N3494" s="30">
        <v>50</v>
      </c>
      <c r="O3494" s="30">
        <v>21000</v>
      </c>
      <c r="P3494" s="27">
        <v>8.4</v>
      </c>
      <c r="Q3494" s="30">
        <v>44</v>
      </c>
      <c r="R3494" s="30">
        <v>159</v>
      </c>
      <c r="S3494" s="9">
        <v>6498000</v>
      </c>
      <c r="T3494" s="9">
        <v>18026148</v>
      </c>
      <c r="U3494" s="9">
        <f>IMDB4[[#This Row],[Gross Revenue]]-IMDB4[[#This Row],[Budget]]</f>
        <v>-11528148</v>
      </c>
      <c r="V3494" s="9" t="str">
        <f>IF(IMDB4[[#This Row],[Profit]]&gt;0,"Hit","Flop")</f>
        <v>Flop</v>
      </c>
      <c r="W3494" s="9" t="str" cm="1">
        <f t="array" ref="W3494">_xlfn.IFS(IMDB4[[#This Row],[IMDb Score (1-10)]]&gt;=8,"Excellent",IMDB4[[#This Row],[IMDb Score (1-10)]]&gt;=7,"Good",IMDB4[[#This Row],[IMDb Score (1-10)]]&gt;=5,"Average",TRUE,"Poor")</f>
        <v>Excellent</v>
      </c>
      <c r="X3494" s="9" t="str">
        <f>IF(IMDB4[[#This Row],[Duration (min)]]&lt;90,"Short",IF(IMDB4[[#This Row],[Duration (min)]]&lt;=120,"Medium", "Long"))</f>
        <v>Long</v>
      </c>
    </row>
    <row r="3495" spans="1:24" x14ac:dyDescent="0.25">
      <c r="A3495" s="1" t="s">
        <v>540</v>
      </c>
      <c r="B3495" s="2">
        <v>31528</v>
      </c>
      <c r="C3495" s="30">
        <f>YEAR(IMDB4[[#This Row],[Release Date]])</f>
        <v>1986</v>
      </c>
      <c r="D3495" s="30" t="str">
        <f>FLOOR(IMDB4[[#This Row],[Year]],10)&amp;"s"</f>
        <v>1980s</v>
      </c>
      <c r="E3495" s="1" t="s">
        <v>32</v>
      </c>
      <c r="F3495" s="1" t="s">
        <v>40</v>
      </c>
      <c r="G3495" s="1" t="s">
        <v>3</v>
      </c>
      <c r="H3495" s="1" t="s">
        <v>4</v>
      </c>
      <c r="I3495" s="1" t="s">
        <v>92</v>
      </c>
      <c r="J3495" s="1" t="s">
        <v>541</v>
      </c>
      <c r="K3495" s="1" t="s">
        <v>542</v>
      </c>
      <c r="L3495" s="30">
        <v>217</v>
      </c>
      <c r="M3495" s="30">
        <v>644</v>
      </c>
      <c r="N3495" s="30">
        <v>0</v>
      </c>
      <c r="O3495" s="30">
        <v>24000</v>
      </c>
      <c r="P3495" s="27">
        <v>8.1</v>
      </c>
      <c r="Q3495" s="30">
        <v>99</v>
      </c>
      <c r="R3495" s="30">
        <v>89</v>
      </c>
      <c r="S3495" s="9">
        <v>52287414</v>
      </c>
      <c r="T3495" s="9">
        <v>8000000</v>
      </c>
      <c r="U3495" s="9">
        <f>IMDB4[[#This Row],[Gross Revenue]]-IMDB4[[#This Row],[Budget]]</f>
        <v>44287414</v>
      </c>
      <c r="V3495" s="9" t="str">
        <f>IF(IMDB4[[#This Row],[Profit]]&gt;0,"Hit","Flop")</f>
        <v>Hit</v>
      </c>
      <c r="W3495" s="9" t="str" cm="1">
        <f t="array" ref="W3495">_xlfn.IFS(IMDB4[[#This Row],[IMDb Score (1-10)]]&gt;=8,"Excellent",IMDB4[[#This Row],[IMDb Score (1-10)]]&gt;=7,"Good",IMDB4[[#This Row],[IMDb Score (1-10)]]&gt;=5,"Average",TRUE,"Poor")</f>
        <v>Excellent</v>
      </c>
      <c r="X3495" s="9" t="str">
        <f>IF(IMDB4[[#This Row],[Duration (min)]]&lt;90,"Short",IF(IMDB4[[#This Row],[Duration (min)]]&lt;=120,"Medium", "Long"))</f>
        <v>Short</v>
      </c>
    </row>
    <row r="3496" spans="1:24" x14ac:dyDescent="0.25">
      <c r="A3496" s="1" t="s">
        <v>3531</v>
      </c>
      <c r="B3496" s="2">
        <v>37847</v>
      </c>
      <c r="C3496" s="30">
        <f>YEAR(IMDB4[[#This Row],[Release Date]])</f>
        <v>2003</v>
      </c>
      <c r="D3496" s="30" t="str">
        <f>FLOOR(IMDB4[[#This Row],[Year]],10)&amp;"s"</f>
        <v>2000s</v>
      </c>
      <c r="E3496" s="1" t="s">
        <v>32</v>
      </c>
      <c r="F3496" s="1" t="s">
        <v>61</v>
      </c>
      <c r="G3496" s="1" t="s">
        <v>3</v>
      </c>
      <c r="H3496" s="1" t="s">
        <v>3532</v>
      </c>
      <c r="I3496" s="1" t="s">
        <v>92</v>
      </c>
      <c r="J3496" s="1" t="s">
        <v>3533</v>
      </c>
      <c r="K3496" s="1" t="s">
        <v>785</v>
      </c>
      <c r="L3496" s="30">
        <v>214</v>
      </c>
      <c r="M3496" s="30">
        <v>409</v>
      </c>
      <c r="N3496" s="30">
        <v>541</v>
      </c>
      <c r="O3496" s="30">
        <v>0</v>
      </c>
      <c r="P3496" s="27">
        <v>6.9</v>
      </c>
      <c r="Q3496" s="30">
        <v>106</v>
      </c>
      <c r="R3496" s="30">
        <v>98</v>
      </c>
      <c r="S3496" s="9">
        <v>1569918</v>
      </c>
      <c r="T3496" s="9">
        <v>17000000</v>
      </c>
      <c r="U3496" s="9">
        <f>IMDB4[[#This Row],[Gross Revenue]]-IMDB4[[#This Row],[Budget]]</f>
        <v>-15430082</v>
      </c>
      <c r="V3496" s="9" t="str">
        <f>IF(IMDB4[[#This Row],[Profit]]&gt;0,"Hit","Flop")</f>
        <v>Flop</v>
      </c>
      <c r="W3496" s="9" t="str" cm="1">
        <f t="array" ref="W3496">_xlfn.IFS(IMDB4[[#This Row],[IMDb Score (1-10)]]&gt;=8,"Excellent",IMDB4[[#This Row],[IMDb Score (1-10)]]&gt;=7,"Good",IMDB4[[#This Row],[IMDb Score (1-10)]]&gt;=5,"Average",TRUE,"Poor")</f>
        <v>Average</v>
      </c>
      <c r="X3496" s="9" t="str">
        <f>IF(IMDB4[[#This Row],[Duration (min)]]&lt;90,"Short",IF(IMDB4[[#This Row],[Duration (min)]]&lt;=120,"Medium", "Long"))</f>
        <v>Medium</v>
      </c>
    </row>
    <row r="3497" spans="1:24" x14ac:dyDescent="0.25">
      <c r="A3497" s="1" t="s">
        <v>3433</v>
      </c>
      <c r="B3497" s="2">
        <v>37647</v>
      </c>
      <c r="C3497" s="30">
        <f>YEAR(IMDB4[[#This Row],[Release Date]])</f>
        <v>2003</v>
      </c>
      <c r="D3497" s="30" t="str">
        <f>FLOOR(IMDB4[[#This Row],[Year]],10)&amp;"s"</f>
        <v>2000s</v>
      </c>
      <c r="E3497" s="1" t="s">
        <v>32</v>
      </c>
      <c r="F3497" s="1" t="s">
        <v>77</v>
      </c>
      <c r="G3497" s="1" t="s">
        <v>3</v>
      </c>
      <c r="H3497" s="1" t="s">
        <v>4</v>
      </c>
      <c r="I3497" s="1" t="s">
        <v>132</v>
      </c>
      <c r="J3497" s="1" t="s">
        <v>3434</v>
      </c>
      <c r="K3497" s="1" t="s">
        <v>3435</v>
      </c>
      <c r="L3497" s="30">
        <v>214</v>
      </c>
      <c r="M3497" s="30">
        <v>587</v>
      </c>
      <c r="N3497" s="30">
        <v>38</v>
      </c>
      <c r="O3497" s="30">
        <v>1000</v>
      </c>
      <c r="P3497" s="27">
        <v>6.8</v>
      </c>
      <c r="Q3497" s="30">
        <v>33</v>
      </c>
      <c r="R3497" s="30">
        <v>90</v>
      </c>
      <c r="S3497" s="9">
        <v>1310270</v>
      </c>
      <c r="T3497" s="9">
        <v>780000</v>
      </c>
      <c r="U3497" s="9">
        <f>IMDB4[[#This Row],[Gross Revenue]]-IMDB4[[#This Row],[Budget]]</f>
        <v>530270</v>
      </c>
      <c r="V3497" s="9" t="str">
        <f>IF(IMDB4[[#This Row],[Profit]]&gt;0,"Hit","Flop")</f>
        <v>Hit</v>
      </c>
      <c r="W3497" s="9" t="str" cm="1">
        <f t="array" ref="W3497">_xlfn.IFS(IMDB4[[#This Row],[IMDb Score (1-10)]]&gt;=8,"Excellent",IMDB4[[#This Row],[IMDb Score (1-10)]]&gt;=7,"Good",IMDB4[[#This Row],[IMDb Score (1-10)]]&gt;=5,"Average",TRUE,"Poor")</f>
        <v>Average</v>
      </c>
      <c r="X3497" s="9" t="str">
        <f>IF(IMDB4[[#This Row],[Duration (min)]]&lt;90,"Short",IF(IMDB4[[#This Row],[Duration (min)]]&lt;=120,"Medium", "Long"))</f>
        <v>Medium</v>
      </c>
    </row>
    <row r="3498" spans="1:24" x14ac:dyDescent="0.25">
      <c r="A3498" s="1" t="s">
        <v>5531</v>
      </c>
      <c r="B3498" s="2">
        <v>40392</v>
      </c>
      <c r="C3498" s="30">
        <f>YEAR(IMDB4[[#This Row],[Release Date]])</f>
        <v>2010</v>
      </c>
      <c r="D3498" s="30" t="str">
        <f>FLOOR(IMDB4[[#This Row],[Year]],10)&amp;"s"</f>
        <v>2010s</v>
      </c>
      <c r="E3498" s="1" t="s">
        <v>32</v>
      </c>
      <c r="F3498" s="1" t="s">
        <v>77</v>
      </c>
      <c r="G3498" s="1" t="s">
        <v>3</v>
      </c>
      <c r="H3498" s="1" t="s">
        <v>161</v>
      </c>
      <c r="I3498" s="1" t="s">
        <v>92</v>
      </c>
      <c r="J3498" s="1" t="s">
        <v>5532</v>
      </c>
      <c r="K3498" s="1" t="s">
        <v>3626</v>
      </c>
      <c r="L3498" s="30">
        <v>211</v>
      </c>
      <c r="M3498" s="30">
        <v>488</v>
      </c>
      <c r="N3498" s="30">
        <v>180</v>
      </c>
      <c r="O3498" s="30">
        <v>0</v>
      </c>
      <c r="P3498" s="27">
        <v>6.5</v>
      </c>
      <c r="Q3498" s="30">
        <v>203</v>
      </c>
      <c r="R3498" s="30">
        <v>92</v>
      </c>
      <c r="S3498" s="9">
        <v>23324666</v>
      </c>
      <c r="T3498" s="9">
        <v>52000000</v>
      </c>
      <c r="U3498" s="9">
        <f>IMDB4[[#This Row],[Gross Revenue]]-IMDB4[[#This Row],[Budget]]</f>
        <v>-28675334</v>
      </c>
      <c r="V3498" s="9" t="str">
        <f>IF(IMDB4[[#This Row],[Profit]]&gt;0,"Hit","Flop")</f>
        <v>Flop</v>
      </c>
      <c r="W3498" s="9" t="str" cm="1">
        <f t="array" ref="W3498">_xlfn.IFS(IMDB4[[#This Row],[IMDb Score (1-10)]]&gt;=8,"Excellent",IMDB4[[#This Row],[IMDb Score (1-10)]]&gt;=7,"Good",IMDB4[[#This Row],[IMDb Score (1-10)]]&gt;=5,"Average",TRUE,"Poor")</f>
        <v>Average</v>
      </c>
      <c r="X3498" s="9" t="str">
        <f>IF(IMDB4[[#This Row],[Duration (min)]]&lt;90,"Short",IF(IMDB4[[#This Row],[Duration (min)]]&lt;=120,"Medium", "Long"))</f>
        <v>Medium</v>
      </c>
    </row>
    <row r="3499" spans="1:24" x14ac:dyDescent="0.25">
      <c r="A3499" s="1" t="s">
        <v>6507</v>
      </c>
      <c r="B3499" s="2">
        <v>41279</v>
      </c>
      <c r="C3499" s="30">
        <f>YEAR(IMDB4[[#This Row],[Release Date]])</f>
        <v>2013</v>
      </c>
      <c r="D3499" s="30" t="str">
        <f>FLOOR(IMDB4[[#This Row],[Year]],10)&amp;"s"</f>
        <v>2010s</v>
      </c>
      <c r="E3499" s="1" t="s">
        <v>32</v>
      </c>
      <c r="F3499" s="1" t="s">
        <v>9</v>
      </c>
      <c r="G3499" s="1" t="s">
        <v>112</v>
      </c>
      <c r="H3499" s="1" t="s">
        <v>113</v>
      </c>
      <c r="I3499" s="1" t="s">
        <v>5</v>
      </c>
      <c r="J3499" s="1" t="s">
        <v>6508</v>
      </c>
      <c r="K3499" s="1" t="s">
        <v>6509</v>
      </c>
      <c r="L3499" s="30">
        <v>211</v>
      </c>
      <c r="M3499" s="30">
        <v>456</v>
      </c>
      <c r="N3499" s="30">
        <v>667</v>
      </c>
      <c r="O3499" s="30">
        <v>29000</v>
      </c>
      <c r="P3499" s="27">
        <v>7.7</v>
      </c>
      <c r="Q3499" s="30">
        <v>280</v>
      </c>
      <c r="R3499" s="30">
        <v>172</v>
      </c>
      <c r="S3499" s="9">
        <v>2835886</v>
      </c>
      <c r="T3499" s="9">
        <v>9200000</v>
      </c>
      <c r="U3499" s="9">
        <f>IMDB4[[#This Row],[Gross Revenue]]-IMDB4[[#This Row],[Budget]]</f>
        <v>-6364114</v>
      </c>
      <c r="V3499" s="9" t="str">
        <f>IF(IMDB4[[#This Row],[Profit]]&gt;0,"Hit","Flop")</f>
        <v>Flop</v>
      </c>
      <c r="W3499" s="9" t="str" cm="1">
        <f t="array" ref="W3499">_xlfn.IFS(IMDB4[[#This Row],[IMDb Score (1-10)]]&gt;=8,"Excellent",IMDB4[[#This Row],[IMDb Score (1-10)]]&gt;=7,"Good",IMDB4[[#This Row],[IMDb Score (1-10)]]&gt;=5,"Average",TRUE,"Poor")</f>
        <v>Good</v>
      </c>
      <c r="X3499" s="9" t="str">
        <f>IF(IMDB4[[#This Row],[Duration (min)]]&lt;90,"Short",IF(IMDB4[[#This Row],[Duration (min)]]&lt;=120,"Medium", "Long"))</f>
        <v>Long</v>
      </c>
    </row>
    <row r="3500" spans="1:24" x14ac:dyDescent="0.25">
      <c r="A3500" s="1" t="s">
        <v>6401</v>
      </c>
      <c r="B3500" s="2">
        <v>41358</v>
      </c>
      <c r="C3500" s="30">
        <f>YEAR(IMDB4[[#This Row],[Release Date]])</f>
        <v>2013</v>
      </c>
      <c r="D3500" s="30" t="str">
        <f>FLOOR(IMDB4[[#This Row],[Year]],10)&amp;"s"</f>
        <v>2010s</v>
      </c>
      <c r="E3500" s="1" t="s">
        <v>32</v>
      </c>
      <c r="F3500" s="1" t="s">
        <v>77</v>
      </c>
      <c r="G3500" s="1" t="s">
        <v>3</v>
      </c>
      <c r="H3500" s="1" t="s">
        <v>4</v>
      </c>
      <c r="I3500" s="1" t="s">
        <v>132</v>
      </c>
      <c r="J3500" s="1" t="s">
        <v>6402</v>
      </c>
      <c r="K3500" s="1" t="s">
        <v>3885</v>
      </c>
      <c r="L3500" s="30">
        <v>210</v>
      </c>
      <c r="M3500" s="30">
        <v>676</v>
      </c>
      <c r="N3500" s="30">
        <v>31</v>
      </c>
      <c r="O3500" s="30">
        <v>4000</v>
      </c>
      <c r="P3500" s="27">
        <v>4.4000000000000004</v>
      </c>
      <c r="Q3500" s="30">
        <v>146</v>
      </c>
      <c r="R3500" s="30">
        <v>90</v>
      </c>
      <c r="S3500" s="9">
        <v>10494494</v>
      </c>
      <c r="T3500" s="9">
        <v>18000000</v>
      </c>
      <c r="U3500" s="9">
        <f>IMDB4[[#This Row],[Gross Revenue]]-IMDB4[[#This Row],[Budget]]</f>
        <v>-7505506</v>
      </c>
      <c r="V3500" s="9" t="str">
        <f>IF(IMDB4[[#This Row],[Profit]]&gt;0,"Hit","Flop")</f>
        <v>Flop</v>
      </c>
      <c r="W3500" s="9" t="str" cm="1">
        <f t="array" ref="W3500">_xlfn.IFS(IMDB4[[#This Row],[IMDb Score (1-10)]]&gt;=8,"Excellent",IMDB4[[#This Row],[IMDb Score (1-10)]]&gt;=7,"Good",IMDB4[[#This Row],[IMDb Score (1-10)]]&gt;=5,"Average",TRUE,"Poor")</f>
        <v>Poor</v>
      </c>
      <c r="X3500" s="9" t="str">
        <f>IF(IMDB4[[#This Row],[Duration (min)]]&lt;90,"Short",IF(IMDB4[[#This Row],[Duration (min)]]&lt;=120,"Medium", "Long"))</f>
        <v>Medium</v>
      </c>
    </row>
    <row r="3501" spans="1:24" x14ac:dyDescent="0.25">
      <c r="A3501" s="1" t="s">
        <v>2821</v>
      </c>
      <c r="B3501" s="2">
        <v>37250</v>
      </c>
      <c r="C3501" s="30">
        <f>YEAR(IMDB4[[#This Row],[Release Date]])</f>
        <v>2001</v>
      </c>
      <c r="D3501" s="30" t="str">
        <f>FLOOR(IMDB4[[#This Row],[Year]],10)&amp;"s"</f>
        <v>2000s</v>
      </c>
      <c r="E3501" s="1" t="s">
        <v>32</v>
      </c>
      <c r="F3501" s="1" t="s">
        <v>91</v>
      </c>
      <c r="G3501" s="1" t="s">
        <v>3</v>
      </c>
      <c r="H3501" s="1" t="s">
        <v>4</v>
      </c>
      <c r="I3501" s="1" t="s">
        <v>92</v>
      </c>
      <c r="J3501" s="1" t="s">
        <v>2822</v>
      </c>
      <c r="K3501" s="1" t="s">
        <v>1827</v>
      </c>
      <c r="L3501" s="30">
        <v>210</v>
      </c>
      <c r="M3501" s="30">
        <v>469</v>
      </c>
      <c r="N3501" s="30">
        <v>122</v>
      </c>
      <c r="O3501" s="30">
        <v>0</v>
      </c>
      <c r="P3501" s="27">
        <v>6.5</v>
      </c>
      <c r="Q3501" s="30">
        <v>127</v>
      </c>
      <c r="R3501" s="30">
        <v>100</v>
      </c>
      <c r="S3501" s="9">
        <v>373967</v>
      </c>
      <c r="T3501" s="9">
        <v>1500000</v>
      </c>
      <c r="U3501" s="9">
        <f>IMDB4[[#This Row],[Gross Revenue]]-IMDB4[[#This Row],[Budget]]</f>
        <v>-1126033</v>
      </c>
      <c r="V3501" s="9" t="str">
        <f>IF(IMDB4[[#This Row],[Profit]]&gt;0,"Hit","Flop")</f>
        <v>Flop</v>
      </c>
      <c r="W3501" s="9" t="str" cm="1">
        <f t="array" ref="W3501">_xlfn.IFS(IMDB4[[#This Row],[IMDb Score (1-10)]]&gt;=8,"Excellent",IMDB4[[#This Row],[IMDb Score (1-10)]]&gt;=7,"Good",IMDB4[[#This Row],[IMDb Score (1-10)]]&gt;=5,"Average",TRUE,"Poor")</f>
        <v>Average</v>
      </c>
      <c r="X3501" s="9" t="str">
        <f>IF(IMDB4[[#This Row],[Duration (min)]]&lt;90,"Short",IF(IMDB4[[#This Row],[Duration (min)]]&lt;=120,"Medium", "Long"))</f>
        <v>Medium</v>
      </c>
    </row>
    <row r="3502" spans="1:24" x14ac:dyDescent="0.25">
      <c r="A3502" s="1" t="s">
        <v>931</v>
      </c>
      <c r="B3502" s="2">
        <v>33841</v>
      </c>
      <c r="C3502" s="30">
        <f>YEAR(IMDB4[[#This Row],[Release Date]])</f>
        <v>1992</v>
      </c>
      <c r="D3502" s="30" t="str">
        <f>FLOOR(IMDB4[[#This Row],[Year]],10)&amp;"s"</f>
        <v>1990s</v>
      </c>
      <c r="E3502" s="1" t="s">
        <v>32</v>
      </c>
      <c r="F3502" s="1" t="s">
        <v>77</v>
      </c>
      <c r="G3502" s="1" t="s">
        <v>3</v>
      </c>
      <c r="H3502" s="1" t="s">
        <v>83</v>
      </c>
      <c r="I3502" s="1" t="s">
        <v>92</v>
      </c>
      <c r="J3502" s="1" t="s">
        <v>932</v>
      </c>
      <c r="K3502" s="1" t="s">
        <v>933</v>
      </c>
      <c r="L3502" s="30">
        <v>206</v>
      </c>
      <c r="M3502" s="30">
        <v>493</v>
      </c>
      <c r="N3502" s="30">
        <v>6</v>
      </c>
      <c r="O3502" s="30">
        <v>0</v>
      </c>
      <c r="P3502" s="27">
        <v>6.2</v>
      </c>
      <c r="Q3502" s="30">
        <v>39</v>
      </c>
      <c r="R3502" s="30">
        <v>96</v>
      </c>
      <c r="S3502" s="9">
        <v>5430822</v>
      </c>
      <c r="T3502" s="9">
        <v>7000000</v>
      </c>
      <c r="U3502" s="9">
        <f>IMDB4[[#This Row],[Gross Revenue]]-IMDB4[[#This Row],[Budget]]</f>
        <v>-1569178</v>
      </c>
      <c r="V3502" s="9" t="str">
        <f>IF(IMDB4[[#This Row],[Profit]]&gt;0,"Hit","Flop")</f>
        <v>Flop</v>
      </c>
      <c r="W3502" s="9" t="str" cm="1">
        <f t="array" ref="W3502">_xlfn.IFS(IMDB4[[#This Row],[IMDb Score (1-10)]]&gt;=8,"Excellent",IMDB4[[#This Row],[IMDb Score (1-10)]]&gt;=7,"Good",IMDB4[[#This Row],[IMDb Score (1-10)]]&gt;=5,"Average",TRUE,"Poor")</f>
        <v>Average</v>
      </c>
      <c r="X3502" s="9" t="str">
        <f>IF(IMDB4[[#This Row],[Duration (min)]]&lt;90,"Short",IF(IMDB4[[#This Row],[Duration (min)]]&lt;=120,"Medium", "Long"))</f>
        <v>Medium</v>
      </c>
    </row>
    <row r="3503" spans="1:24" x14ac:dyDescent="0.25">
      <c r="A3503" s="1" t="s">
        <v>1642</v>
      </c>
      <c r="B3503" s="2">
        <v>35661</v>
      </c>
      <c r="C3503" s="30">
        <f>YEAR(IMDB4[[#This Row],[Release Date]])</f>
        <v>1997</v>
      </c>
      <c r="D3503" s="30" t="str">
        <f>FLOOR(IMDB4[[#This Row],[Year]],10)&amp;"s"</f>
        <v>1990s</v>
      </c>
      <c r="E3503" s="1" t="s">
        <v>32</v>
      </c>
      <c r="F3503" s="1" t="s">
        <v>9</v>
      </c>
      <c r="G3503" s="1" t="s">
        <v>3</v>
      </c>
      <c r="H3503" s="1" t="s">
        <v>4</v>
      </c>
      <c r="I3503" s="1" t="s">
        <v>132</v>
      </c>
      <c r="J3503" s="1" t="s">
        <v>1643</v>
      </c>
      <c r="K3503" s="1" t="s">
        <v>1397</v>
      </c>
      <c r="L3503" s="30">
        <v>205</v>
      </c>
      <c r="M3503" s="30">
        <v>428</v>
      </c>
      <c r="N3503" s="30">
        <v>3000</v>
      </c>
      <c r="O3503" s="30">
        <v>1000</v>
      </c>
      <c r="P3503" s="27">
        <v>7.2</v>
      </c>
      <c r="Q3503" s="30">
        <v>95</v>
      </c>
      <c r="R3503" s="30">
        <v>134</v>
      </c>
      <c r="S3503" s="9">
        <v>20733485</v>
      </c>
      <c r="T3503" s="9">
        <v>5000000</v>
      </c>
      <c r="U3503" s="9">
        <f>IMDB4[[#This Row],[Gross Revenue]]-IMDB4[[#This Row],[Budget]]</f>
        <v>15733485</v>
      </c>
      <c r="V3503" s="9" t="str">
        <f>IF(IMDB4[[#This Row],[Profit]]&gt;0,"Hit","Flop")</f>
        <v>Hit</v>
      </c>
      <c r="W3503" s="9" t="str" cm="1">
        <f t="array" ref="W3503">_xlfn.IFS(IMDB4[[#This Row],[IMDb Score (1-10)]]&gt;=8,"Excellent",IMDB4[[#This Row],[IMDb Score (1-10)]]&gt;=7,"Good",IMDB4[[#This Row],[IMDb Score (1-10)]]&gt;=5,"Average",TRUE,"Poor")</f>
        <v>Good</v>
      </c>
      <c r="X3503" s="9" t="str">
        <f>IF(IMDB4[[#This Row],[Duration (min)]]&lt;90,"Short",IF(IMDB4[[#This Row],[Duration (min)]]&lt;=120,"Medium", "Long"))</f>
        <v>Long</v>
      </c>
    </row>
    <row r="3504" spans="1:24" x14ac:dyDescent="0.25">
      <c r="A3504" s="1" t="s">
        <v>6659</v>
      </c>
      <c r="B3504" s="2">
        <v>41824</v>
      </c>
      <c r="C3504" s="30">
        <f>YEAR(IMDB4[[#This Row],[Release Date]])</f>
        <v>2014</v>
      </c>
      <c r="D3504" s="30" t="str">
        <f>FLOOR(IMDB4[[#This Row],[Year]],10)&amp;"s"</f>
        <v>2010s</v>
      </c>
      <c r="E3504" s="1" t="s">
        <v>32</v>
      </c>
      <c r="F3504" s="1" t="s">
        <v>20</v>
      </c>
      <c r="G3504" s="1" t="s">
        <v>3</v>
      </c>
      <c r="H3504" s="1" t="s">
        <v>4</v>
      </c>
      <c r="I3504" s="1" t="s">
        <v>92</v>
      </c>
      <c r="J3504" s="1" t="s">
        <v>6660</v>
      </c>
      <c r="K3504" s="1" t="s">
        <v>1511</v>
      </c>
      <c r="L3504" s="30">
        <v>204</v>
      </c>
      <c r="M3504" s="30">
        <v>707</v>
      </c>
      <c r="N3504" s="30">
        <v>0</v>
      </c>
      <c r="O3504" s="30">
        <v>18000</v>
      </c>
      <c r="P3504" s="27">
        <v>6.7</v>
      </c>
      <c r="Q3504" s="30">
        <v>401</v>
      </c>
      <c r="R3504" s="30">
        <v>148</v>
      </c>
      <c r="S3504" s="9">
        <v>8093318</v>
      </c>
      <c r="T3504" s="9">
        <v>20000000</v>
      </c>
      <c r="U3504" s="9">
        <f>IMDB4[[#This Row],[Gross Revenue]]-IMDB4[[#This Row],[Budget]]</f>
        <v>-11906682</v>
      </c>
      <c r="V3504" s="9" t="str">
        <f>IF(IMDB4[[#This Row],[Profit]]&gt;0,"Hit","Flop")</f>
        <v>Flop</v>
      </c>
      <c r="W3504" s="9" t="str" cm="1">
        <f t="array" ref="W3504">_xlfn.IFS(IMDB4[[#This Row],[IMDb Score (1-10)]]&gt;=8,"Excellent",IMDB4[[#This Row],[IMDb Score (1-10)]]&gt;=7,"Good",IMDB4[[#This Row],[IMDb Score (1-10)]]&gt;=5,"Average",TRUE,"Poor")</f>
        <v>Average</v>
      </c>
      <c r="X3504" s="9" t="str">
        <f>IF(IMDB4[[#This Row],[Duration (min)]]&lt;90,"Short",IF(IMDB4[[#This Row],[Duration (min)]]&lt;=120,"Medium", "Long"))</f>
        <v>Long</v>
      </c>
    </row>
    <row r="3505" spans="1:24" x14ac:dyDescent="0.25">
      <c r="A3505" s="1" t="s">
        <v>4009</v>
      </c>
      <c r="B3505" s="2">
        <v>38641</v>
      </c>
      <c r="C3505" s="30">
        <f>YEAR(IMDB4[[#This Row],[Release Date]])</f>
        <v>2005</v>
      </c>
      <c r="D3505" s="30" t="str">
        <f>FLOOR(IMDB4[[#This Row],[Year]],10)&amp;"s"</f>
        <v>2000s</v>
      </c>
      <c r="E3505" s="1" t="s">
        <v>32</v>
      </c>
      <c r="F3505" s="1" t="s">
        <v>9</v>
      </c>
      <c r="G3505" s="1" t="s">
        <v>160</v>
      </c>
      <c r="H3505" s="1" t="s">
        <v>161</v>
      </c>
      <c r="I3505" s="1" t="s">
        <v>132</v>
      </c>
      <c r="J3505" s="1" t="s">
        <v>4010</v>
      </c>
      <c r="K3505" s="1" t="s">
        <v>4011</v>
      </c>
      <c r="L3505" s="30">
        <v>203</v>
      </c>
      <c r="M3505" s="30">
        <v>773</v>
      </c>
      <c r="N3505" s="30">
        <v>13</v>
      </c>
      <c r="O3505" s="30">
        <v>11000</v>
      </c>
      <c r="P3505" s="27">
        <v>7.8</v>
      </c>
      <c r="Q3505" s="30">
        <v>115</v>
      </c>
      <c r="R3505" s="30">
        <v>116</v>
      </c>
      <c r="S3505" s="9">
        <v>1050445</v>
      </c>
      <c r="T3505" s="9">
        <v>22000000</v>
      </c>
      <c r="U3505" s="9">
        <f>IMDB4[[#This Row],[Gross Revenue]]-IMDB4[[#This Row],[Budget]]</f>
        <v>-20949555</v>
      </c>
      <c r="V3505" s="9" t="str">
        <f>IF(IMDB4[[#This Row],[Profit]]&gt;0,"Hit","Flop")</f>
        <v>Flop</v>
      </c>
      <c r="W3505" s="9" t="str" cm="1">
        <f t="array" ref="W3505">_xlfn.IFS(IMDB4[[#This Row],[IMDb Score (1-10)]]&gt;=8,"Excellent",IMDB4[[#This Row],[IMDb Score (1-10)]]&gt;=7,"Good",IMDB4[[#This Row],[IMDb Score (1-10)]]&gt;=5,"Average",TRUE,"Poor")</f>
        <v>Good</v>
      </c>
      <c r="X3505" s="9" t="str">
        <f>IF(IMDB4[[#This Row],[Duration (min)]]&lt;90,"Short",IF(IMDB4[[#This Row],[Duration (min)]]&lt;=120,"Medium", "Long"))</f>
        <v>Medium</v>
      </c>
    </row>
    <row r="3506" spans="1:24" x14ac:dyDescent="0.25">
      <c r="A3506" s="1" t="s">
        <v>3025</v>
      </c>
      <c r="B3506" s="2">
        <v>37532</v>
      </c>
      <c r="C3506" s="30">
        <f>YEAR(IMDB4[[#This Row],[Release Date]])</f>
        <v>2002</v>
      </c>
      <c r="D3506" s="30" t="str">
        <f>FLOOR(IMDB4[[#This Row],[Year]],10)&amp;"s"</f>
        <v>2000s</v>
      </c>
      <c r="E3506" s="1" t="s">
        <v>32</v>
      </c>
      <c r="F3506" s="1" t="s">
        <v>9</v>
      </c>
      <c r="G3506" s="1" t="s">
        <v>900</v>
      </c>
      <c r="H3506" s="1" t="s">
        <v>1802</v>
      </c>
      <c r="I3506" s="1" t="s">
        <v>92</v>
      </c>
      <c r="J3506" s="1" t="s">
        <v>3026</v>
      </c>
      <c r="K3506" s="1" t="s">
        <v>3027</v>
      </c>
      <c r="L3506" s="30">
        <v>201</v>
      </c>
      <c r="M3506" s="30">
        <v>546</v>
      </c>
      <c r="N3506" s="30">
        <v>12</v>
      </c>
      <c r="O3506" s="30">
        <v>544</v>
      </c>
      <c r="P3506" s="27">
        <v>6.8</v>
      </c>
      <c r="Q3506" s="30">
        <v>85</v>
      </c>
      <c r="R3506" s="30">
        <v>118</v>
      </c>
      <c r="S3506" s="9">
        <v>5709616</v>
      </c>
      <c r="T3506" s="9">
        <v>1800000</v>
      </c>
      <c r="U3506" s="9">
        <f>IMDB4[[#This Row],[Gross Revenue]]-IMDB4[[#This Row],[Budget]]</f>
        <v>3909616</v>
      </c>
      <c r="V3506" s="9" t="str">
        <f>IF(IMDB4[[#This Row],[Profit]]&gt;0,"Hit","Flop")</f>
        <v>Hit</v>
      </c>
      <c r="W3506" s="9" t="str" cm="1">
        <f t="array" ref="W3506">_xlfn.IFS(IMDB4[[#This Row],[IMDb Score (1-10)]]&gt;=8,"Excellent",IMDB4[[#This Row],[IMDb Score (1-10)]]&gt;=7,"Good",IMDB4[[#This Row],[IMDb Score (1-10)]]&gt;=5,"Average",TRUE,"Poor")</f>
        <v>Average</v>
      </c>
      <c r="X3506" s="9" t="str">
        <f>IF(IMDB4[[#This Row],[Duration (min)]]&lt;90,"Short",IF(IMDB4[[#This Row],[Duration (min)]]&lt;=120,"Medium", "Long"))</f>
        <v>Medium</v>
      </c>
    </row>
    <row r="3507" spans="1:24" x14ac:dyDescent="0.25">
      <c r="A3507" s="1" t="s">
        <v>5196</v>
      </c>
      <c r="B3507" s="2">
        <v>39986</v>
      </c>
      <c r="C3507" s="30">
        <f>YEAR(IMDB4[[#This Row],[Release Date]])</f>
        <v>2009</v>
      </c>
      <c r="D3507" s="30" t="str">
        <f>FLOOR(IMDB4[[#This Row],[Year]],10)&amp;"s"</f>
        <v>2000s</v>
      </c>
      <c r="E3507" s="1" t="s">
        <v>32</v>
      </c>
      <c r="F3507" s="1" t="s">
        <v>20</v>
      </c>
      <c r="G3507" s="1" t="s">
        <v>3</v>
      </c>
      <c r="H3507" s="1" t="s">
        <v>83</v>
      </c>
      <c r="I3507" s="1" t="s">
        <v>92</v>
      </c>
      <c r="J3507" s="1" t="s">
        <v>5197</v>
      </c>
      <c r="K3507" s="1" t="s">
        <v>659</v>
      </c>
      <c r="L3507" s="30">
        <v>201</v>
      </c>
      <c r="M3507" s="30">
        <v>365</v>
      </c>
      <c r="N3507" s="30">
        <v>350</v>
      </c>
      <c r="O3507" s="30">
        <v>0</v>
      </c>
      <c r="P3507" s="27">
        <v>6.2</v>
      </c>
      <c r="Q3507" s="30">
        <v>155</v>
      </c>
      <c r="R3507" s="30">
        <v>100</v>
      </c>
      <c r="S3507" s="9">
        <v>2708188</v>
      </c>
      <c r="T3507" s="9">
        <v>23000000</v>
      </c>
      <c r="U3507" s="9">
        <f>IMDB4[[#This Row],[Gross Revenue]]-IMDB4[[#This Row],[Budget]]</f>
        <v>-20291812</v>
      </c>
      <c r="V3507" s="9" t="str">
        <f>IF(IMDB4[[#This Row],[Profit]]&gt;0,"Hit","Flop")</f>
        <v>Flop</v>
      </c>
      <c r="W3507" s="9" t="str" cm="1">
        <f t="array" ref="W3507">_xlfn.IFS(IMDB4[[#This Row],[IMDb Score (1-10)]]&gt;=8,"Excellent",IMDB4[[#This Row],[IMDb Score (1-10)]]&gt;=7,"Good",IMDB4[[#This Row],[IMDb Score (1-10)]]&gt;=5,"Average",TRUE,"Poor")</f>
        <v>Average</v>
      </c>
      <c r="X3507" s="9" t="str">
        <f>IF(IMDB4[[#This Row],[Duration (min)]]&lt;90,"Short",IF(IMDB4[[#This Row],[Duration (min)]]&lt;=120,"Medium", "Long"))</f>
        <v>Medium</v>
      </c>
    </row>
    <row r="3508" spans="1:24" x14ac:dyDescent="0.25">
      <c r="A3508" s="1" t="s">
        <v>4709</v>
      </c>
      <c r="B3508" s="2">
        <v>39214</v>
      </c>
      <c r="C3508" s="30">
        <f>YEAR(IMDB4[[#This Row],[Release Date]])</f>
        <v>2007</v>
      </c>
      <c r="D3508" s="30" t="str">
        <f>FLOOR(IMDB4[[#This Row],[Year]],10)&amp;"s"</f>
        <v>2000s</v>
      </c>
      <c r="E3508" s="1" t="s">
        <v>32</v>
      </c>
      <c r="F3508" s="1" t="s">
        <v>9</v>
      </c>
      <c r="G3508" s="1" t="s">
        <v>3</v>
      </c>
      <c r="H3508" s="1" t="s">
        <v>3532</v>
      </c>
      <c r="I3508" s="1" t="s">
        <v>92</v>
      </c>
      <c r="J3508" s="1" t="s">
        <v>4710</v>
      </c>
      <c r="K3508" s="1" t="s">
        <v>4711</v>
      </c>
      <c r="L3508" s="30">
        <v>200</v>
      </c>
      <c r="M3508" s="30">
        <v>332</v>
      </c>
      <c r="N3508" s="30">
        <v>109</v>
      </c>
      <c r="O3508" s="30">
        <v>26000</v>
      </c>
      <c r="P3508" s="27">
        <v>7.9</v>
      </c>
      <c r="Q3508" s="30">
        <v>232</v>
      </c>
      <c r="R3508" s="30">
        <v>85</v>
      </c>
      <c r="S3508" s="9">
        <v>9437933</v>
      </c>
      <c r="T3508" s="9">
        <v>180000</v>
      </c>
      <c r="U3508" s="9">
        <f>IMDB4[[#This Row],[Gross Revenue]]-IMDB4[[#This Row],[Budget]]</f>
        <v>9257933</v>
      </c>
      <c r="V3508" s="9" t="str">
        <f>IF(IMDB4[[#This Row],[Profit]]&gt;0,"Hit","Flop")</f>
        <v>Hit</v>
      </c>
      <c r="W3508" s="9" t="str" cm="1">
        <f t="array" ref="W3508">_xlfn.IFS(IMDB4[[#This Row],[IMDb Score (1-10)]]&gt;=8,"Excellent",IMDB4[[#This Row],[IMDb Score (1-10)]]&gt;=7,"Good",IMDB4[[#This Row],[IMDb Score (1-10)]]&gt;=5,"Average",TRUE,"Poor")</f>
        <v>Good</v>
      </c>
      <c r="X3508" s="9" t="str">
        <f>IF(IMDB4[[#This Row],[Duration (min)]]&lt;90,"Short",IF(IMDB4[[#This Row],[Duration (min)]]&lt;=120,"Medium", "Long"))</f>
        <v>Short</v>
      </c>
    </row>
    <row r="3509" spans="1:24" x14ac:dyDescent="0.25">
      <c r="A3509" s="1" t="s">
        <v>2302</v>
      </c>
      <c r="B3509" s="2">
        <v>36871</v>
      </c>
      <c r="C3509" s="30">
        <f>YEAR(IMDB4[[#This Row],[Release Date]])</f>
        <v>2000</v>
      </c>
      <c r="D3509" s="30" t="str">
        <f>FLOOR(IMDB4[[#This Row],[Year]],10)&amp;"s"</f>
        <v>2000s</v>
      </c>
      <c r="E3509" s="1" t="s">
        <v>32</v>
      </c>
      <c r="F3509" s="1" t="s">
        <v>40</v>
      </c>
      <c r="G3509" s="1" t="s">
        <v>3</v>
      </c>
      <c r="H3509" s="1" t="s">
        <v>4</v>
      </c>
      <c r="I3509" s="1" t="s">
        <v>92</v>
      </c>
      <c r="J3509" s="1" t="s">
        <v>2303</v>
      </c>
      <c r="K3509" s="1" t="s">
        <v>2304</v>
      </c>
      <c r="L3509" s="30">
        <v>193</v>
      </c>
      <c r="M3509" s="30">
        <v>608</v>
      </c>
      <c r="N3509" s="30">
        <v>31</v>
      </c>
      <c r="O3509" s="30">
        <v>949</v>
      </c>
      <c r="P3509" s="27">
        <v>4</v>
      </c>
      <c r="Q3509" s="30">
        <v>160</v>
      </c>
      <c r="R3509" s="30">
        <v>90</v>
      </c>
      <c r="S3509" s="9">
        <v>26421314</v>
      </c>
      <c r="T3509" s="9">
        <v>15000000</v>
      </c>
      <c r="U3509" s="9">
        <f>IMDB4[[#This Row],[Gross Revenue]]-IMDB4[[#This Row],[Budget]]</f>
        <v>11421314</v>
      </c>
      <c r="V3509" s="9" t="str">
        <f>IF(IMDB4[[#This Row],[Profit]]&gt;0,"Hit","Flop")</f>
        <v>Hit</v>
      </c>
      <c r="W3509" s="9" t="str" cm="1">
        <f t="array" ref="W3509">_xlfn.IFS(IMDB4[[#This Row],[IMDb Score (1-10)]]&gt;=8,"Excellent",IMDB4[[#This Row],[IMDb Score (1-10)]]&gt;=7,"Good",IMDB4[[#This Row],[IMDb Score (1-10)]]&gt;=5,"Average",TRUE,"Poor")</f>
        <v>Poor</v>
      </c>
      <c r="X3509" s="9" t="str">
        <f>IF(IMDB4[[#This Row],[Duration (min)]]&lt;90,"Short",IF(IMDB4[[#This Row],[Duration (min)]]&lt;=120,"Medium", "Long"))</f>
        <v>Medium</v>
      </c>
    </row>
    <row r="3510" spans="1:24" x14ac:dyDescent="0.25">
      <c r="A3510" s="1" t="s">
        <v>1671</v>
      </c>
      <c r="B3510" s="2">
        <v>35616</v>
      </c>
      <c r="C3510" s="30">
        <f>YEAR(IMDB4[[#This Row],[Release Date]])</f>
        <v>1997</v>
      </c>
      <c r="D3510" s="30" t="str">
        <f>FLOOR(IMDB4[[#This Row],[Year]],10)&amp;"s"</f>
        <v>1990s</v>
      </c>
      <c r="E3510" s="1" t="s">
        <v>32</v>
      </c>
      <c r="F3510" s="1" t="s">
        <v>77</v>
      </c>
      <c r="G3510" s="1" t="s">
        <v>3</v>
      </c>
      <c r="H3510" s="1" t="s">
        <v>4</v>
      </c>
      <c r="I3510" s="1" t="s">
        <v>132</v>
      </c>
      <c r="J3510" s="1" t="s">
        <v>1672</v>
      </c>
      <c r="K3510" s="1" t="s">
        <v>925</v>
      </c>
      <c r="L3510" s="30">
        <v>192</v>
      </c>
      <c r="M3510" s="30">
        <v>475</v>
      </c>
      <c r="N3510" s="30">
        <v>176</v>
      </c>
      <c r="O3510" s="30">
        <v>0</v>
      </c>
      <c r="P3510" s="27">
        <v>6.2</v>
      </c>
      <c r="Q3510" s="30">
        <v>64</v>
      </c>
      <c r="R3510" s="30">
        <v>116</v>
      </c>
      <c r="S3510" s="9">
        <v>61355436</v>
      </c>
      <c r="T3510" s="9">
        <v>68000000</v>
      </c>
      <c r="U3510" s="9">
        <f>IMDB4[[#This Row],[Gross Revenue]]-IMDB4[[#This Row],[Budget]]</f>
        <v>-6644564</v>
      </c>
      <c r="V3510" s="9" t="str">
        <f>IF(IMDB4[[#This Row],[Profit]]&gt;0,"Hit","Flop")</f>
        <v>Flop</v>
      </c>
      <c r="W3510" s="9" t="str" cm="1">
        <f t="array" ref="W3510">_xlfn.IFS(IMDB4[[#This Row],[IMDb Score (1-10)]]&gt;=8,"Excellent",IMDB4[[#This Row],[IMDb Score (1-10)]]&gt;=7,"Good",IMDB4[[#This Row],[IMDb Score (1-10)]]&gt;=5,"Average",TRUE,"Poor")</f>
        <v>Average</v>
      </c>
      <c r="X3510" s="9" t="str">
        <f>IF(IMDB4[[#This Row],[Duration (min)]]&lt;90,"Short",IF(IMDB4[[#This Row],[Duration (min)]]&lt;=120,"Medium", "Long"))</f>
        <v>Medium</v>
      </c>
    </row>
    <row r="3511" spans="1:24" x14ac:dyDescent="0.25">
      <c r="A3511" s="1" t="s">
        <v>2805</v>
      </c>
      <c r="B3511" s="2">
        <v>36947</v>
      </c>
      <c r="C3511" s="30">
        <f>YEAR(IMDB4[[#This Row],[Release Date]])</f>
        <v>2001</v>
      </c>
      <c r="D3511" s="30" t="str">
        <f>FLOOR(IMDB4[[#This Row],[Year]],10)&amp;"s"</f>
        <v>2000s</v>
      </c>
      <c r="E3511" s="1" t="s">
        <v>32</v>
      </c>
      <c r="F3511" s="1" t="s">
        <v>77</v>
      </c>
      <c r="G3511" s="1" t="s">
        <v>3</v>
      </c>
      <c r="H3511" s="1" t="s">
        <v>4</v>
      </c>
      <c r="I3511" s="1" t="s">
        <v>132</v>
      </c>
      <c r="J3511" s="1" t="s">
        <v>2806</v>
      </c>
      <c r="K3511" s="1" t="s">
        <v>1597</v>
      </c>
      <c r="L3511" s="30">
        <v>191</v>
      </c>
      <c r="M3511" s="30">
        <v>664</v>
      </c>
      <c r="N3511" s="30">
        <v>420</v>
      </c>
      <c r="O3511" s="30">
        <v>0</v>
      </c>
      <c r="P3511" s="27">
        <v>6.6</v>
      </c>
      <c r="Q3511" s="30">
        <v>127</v>
      </c>
      <c r="R3511" s="30">
        <v>90</v>
      </c>
      <c r="S3511" s="9">
        <v>226138454</v>
      </c>
      <c r="T3511" s="9">
        <v>90000000</v>
      </c>
      <c r="U3511" s="9">
        <f>IMDB4[[#This Row],[Gross Revenue]]-IMDB4[[#This Row],[Budget]]</f>
        <v>136138454</v>
      </c>
      <c r="V3511" s="9" t="str">
        <f>IF(IMDB4[[#This Row],[Profit]]&gt;0,"Hit","Flop")</f>
        <v>Hit</v>
      </c>
      <c r="W3511" s="9" t="str" cm="1">
        <f t="array" ref="W3511">_xlfn.IFS(IMDB4[[#This Row],[IMDb Score (1-10)]]&gt;=8,"Excellent",IMDB4[[#This Row],[IMDb Score (1-10)]]&gt;=7,"Good",IMDB4[[#This Row],[IMDb Score (1-10)]]&gt;=5,"Average",TRUE,"Poor")</f>
        <v>Average</v>
      </c>
      <c r="X3511" s="9" t="str">
        <f>IF(IMDB4[[#This Row],[Duration (min)]]&lt;90,"Short",IF(IMDB4[[#This Row],[Duration (min)]]&lt;=120,"Medium", "Long"))</f>
        <v>Medium</v>
      </c>
    </row>
    <row r="3512" spans="1:24" x14ac:dyDescent="0.25">
      <c r="A3512" s="1" t="s">
        <v>5470</v>
      </c>
      <c r="B3512" s="2">
        <v>40190</v>
      </c>
      <c r="C3512" s="30">
        <f>YEAR(IMDB4[[#This Row],[Release Date]])</f>
        <v>2010</v>
      </c>
      <c r="D3512" s="30" t="str">
        <f>FLOOR(IMDB4[[#This Row],[Year]],10)&amp;"s"</f>
        <v>2010s</v>
      </c>
      <c r="E3512" s="1" t="s">
        <v>32</v>
      </c>
      <c r="F3512" s="1" t="s">
        <v>177</v>
      </c>
      <c r="G3512" s="1" t="s">
        <v>3</v>
      </c>
      <c r="H3512" s="1" t="s">
        <v>4</v>
      </c>
      <c r="I3512" s="1" t="s">
        <v>92</v>
      </c>
      <c r="J3512" s="1" t="s">
        <v>5471</v>
      </c>
      <c r="K3512" s="1" t="s">
        <v>5472</v>
      </c>
      <c r="L3512" s="30">
        <v>191</v>
      </c>
      <c r="M3512" s="30">
        <v>210</v>
      </c>
      <c r="N3512" s="30">
        <v>0</v>
      </c>
      <c r="O3512" s="30">
        <v>0</v>
      </c>
      <c r="P3512" s="27">
        <v>7.1</v>
      </c>
      <c r="Q3512" s="30">
        <v>28</v>
      </c>
      <c r="R3512" s="30">
        <v>80</v>
      </c>
      <c r="S3512" s="9">
        <v>99851</v>
      </c>
      <c r="T3512" s="9">
        <v>2500000</v>
      </c>
      <c r="U3512" s="9">
        <f>IMDB4[[#This Row],[Gross Revenue]]-IMDB4[[#This Row],[Budget]]</f>
        <v>-2400149</v>
      </c>
      <c r="V3512" s="9" t="str">
        <f>IF(IMDB4[[#This Row],[Profit]]&gt;0,"Hit","Flop")</f>
        <v>Flop</v>
      </c>
      <c r="W3512" s="9" t="str" cm="1">
        <f t="array" ref="W3512">_xlfn.IFS(IMDB4[[#This Row],[IMDb Score (1-10)]]&gt;=8,"Excellent",IMDB4[[#This Row],[IMDb Score (1-10)]]&gt;=7,"Good",IMDB4[[#This Row],[IMDb Score (1-10)]]&gt;=5,"Average",TRUE,"Poor")</f>
        <v>Good</v>
      </c>
      <c r="X3512" s="9" t="str">
        <f>IF(IMDB4[[#This Row],[Duration (min)]]&lt;90,"Short",IF(IMDB4[[#This Row],[Duration (min)]]&lt;=120,"Medium", "Long"))</f>
        <v>Short</v>
      </c>
    </row>
    <row r="3513" spans="1:24" x14ac:dyDescent="0.25">
      <c r="A3513" s="1" t="s">
        <v>4713</v>
      </c>
      <c r="B3513" s="2">
        <v>39432</v>
      </c>
      <c r="C3513" s="30">
        <f>YEAR(IMDB4[[#This Row],[Release Date]])</f>
        <v>2007</v>
      </c>
      <c r="D3513" s="30" t="str">
        <f>FLOOR(IMDB4[[#This Row],[Year]],10)&amp;"s"</f>
        <v>2000s</v>
      </c>
      <c r="E3513" s="1" t="s">
        <v>32</v>
      </c>
      <c r="F3513" s="1" t="s">
        <v>91</v>
      </c>
      <c r="G3513" s="1" t="s">
        <v>3</v>
      </c>
      <c r="H3513" s="1" t="s">
        <v>4</v>
      </c>
      <c r="I3513" s="1" t="s">
        <v>92</v>
      </c>
      <c r="J3513" s="1" t="s">
        <v>4714</v>
      </c>
      <c r="K3513" s="1" t="s">
        <v>4715</v>
      </c>
      <c r="L3513" s="30">
        <v>189</v>
      </c>
      <c r="M3513" s="30">
        <v>330</v>
      </c>
      <c r="N3513" s="30">
        <v>110</v>
      </c>
      <c r="O3513" s="30">
        <v>12000</v>
      </c>
      <c r="P3513" s="27">
        <v>6.3</v>
      </c>
      <c r="Q3513" s="30">
        <v>409</v>
      </c>
      <c r="R3513" s="30">
        <v>84</v>
      </c>
      <c r="S3513" s="9">
        <v>107917283</v>
      </c>
      <c r="T3513" s="9">
        <v>15000</v>
      </c>
      <c r="U3513" s="9">
        <f>IMDB4[[#This Row],[Gross Revenue]]-IMDB4[[#This Row],[Budget]]</f>
        <v>107902283</v>
      </c>
      <c r="V3513" s="9" t="str">
        <f>IF(IMDB4[[#This Row],[Profit]]&gt;0,"Hit","Flop")</f>
        <v>Hit</v>
      </c>
      <c r="W3513" s="9" t="str" cm="1">
        <f t="array" ref="W3513">_xlfn.IFS(IMDB4[[#This Row],[IMDb Score (1-10)]]&gt;=8,"Excellent",IMDB4[[#This Row],[IMDb Score (1-10)]]&gt;=7,"Good",IMDB4[[#This Row],[IMDb Score (1-10)]]&gt;=5,"Average",TRUE,"Poor")</f>
        <v>Average</v>
      </c>
      <c r="X3513" s="9" t="str">
        <f>IF(IMDB4[[#This Row],[Duration (min)]]&lt;90,"Short",IF(IMDB4[[#This Row],[Duration (min)]]&lt;=120,"Medium", "Long"))</f>
        <v>Short</v>
      </c>
    </row>
    <row r="3514" spans="1:24" x14ac:dyDescent="0.25">
      <c r="A3514" s="1" t="s">
        <v>5716</v>
      </c>
      <c r="B3514" s="2">
        <v>40472</v>
      </c>
      <c r="C3514" s="30">
        <f>YEAR(IMDB4[[#This Row],[Release Date]])</f>
        <v>2010</v>
      </c>
      <c r="D3514" s="30" t="str">
        <f>FLOOR(IMDB4[[#This Row],[Year]],10)&amp;"s"</f>
        <v>2010s</v>
      </c>
      <c r="E3514" s="1" t="s">
        <v>32</v>
      </c>
      <c r="F3514" s="1" t="s">
        <v>20</v>
      </c>
      <c r="G3514" s="1" t="s">
        <v>3</v>
      </c>
      <c r="H3514" s="1" t="s">
        <v>4</v>
      </c>
      <c r="I3514" s="1" t="s">
        <v>92</v>
      </c>
      <c r="J3514" s="1" t="s">
        <v>5717</v>
      </c>
      <c r="K3514" s="1" t="s">
        <v>5718</v>
      </c>
      <c r="L3514" s="30">
        <v>189</v>
      </c>
      <c r="M3514" s="30">
        <v>768</v>
      </c>
      <c r="N3514" s="30">
        <v>10</v>
      </c>
      <c r="O3514" s="30">
        <v>974</v>
      </c>
      <c r="P3514" s="27">
        <v>4.5999999999999996</v>
      </c>
      <c r="Q3514" s="30">
        <v>46</v>
      </c>
      <c r="R3514" s="30">
        <v>86</v>
      </c>
      <c r="S3514" s="9">
        <v>535249</v>
      </c>
      <c r="T3514" s="9">
        <v>3400000</v>
      </c>
      <c r="U3514" s="9">
        <f>IMDB4[[#This Row],[Gross Revenue]]-IMDB4[[#This Row],[Budget]]</f>
        <v>-2864751</v>
      </c>
      <c r="V3514" s="9" t="str">
        <f>IF(IMDB4[[#This Row],[Profit]]&gt;0,"Hit","Flop")</f>
        <v>Flop</v>
      </c>
      <c r="W3514" s="9" t="str" cm="1">
        <f t="array" ref="W3514">_xlfn.IFS(IMDB4[[#This Row],[IMDb Score (1-10)]]&gt;=8,"Excellent",IMDB4[[#This Row],[IMDb Score (1-10)]]&gt;=7,"Good",IMDB4[[#This Row],[IMDb Score (1-10)]]&gt;=5,"Average",TRUE,"Poor")</f>
        <v>Poor</v>
      </c>
      <c r="X3514" s="9" t="str">
        <f>IF(IMDB4[[#This Row],[Duration (min)]]&lt;90,"Short",IF(IMDB4[[#This Row],[Duration (min)]]&lt;=120,"Medium", "Long"))</f>
        <v>Short</v>
      </c>
    </row>
    <row r="3515" spans="1:24" x14ac:dyDescent="0.25">
      <c r="A3515" s="1" t="s">
        <v>2540</v>
      </c>
      <c r="B3515" s="2">
        <v>36785</v>
      </c>
      <c r="C3515" s="30">
        <f>YEAR(IMDB4[[#This Row],[Release Date]])</f>
        <v>2000</v>
      </c>
      <c r="D3515" s="30" t="str">
        <f>FLOOR(IMDB4[[#This Row],[Year]],10)&amp;"s"</f>
        <v>2000s</v>
      </c>
      <c r="E3515" s="1" t="s">
        <v>32</v>
      </c>
      <c r="F3515" s="1" t="s">
        <v>77</v>
      </c>
      <c r="G3515" s="1" t="s">
        <v>3</v>
      </c>
      <c r="H3515" s="1" t="s">
        <v>4</v>
      </c>
      <c r="I3515" s="1" t="s">
        <v>92</v>
      </c>
      <c r="J3515" s="1" t="s">
        <v>2541</v>
      </c>
      <c r="K3515" s="1" t="s">
        <v>2542</v>
      </c>
      <c r="L3515" s="30">
        <v>187</v>
      </c>
      <c r="M3515" s="30">
        <v>358</v>
      </c>
      <c r="N3515" s="30">
        <v>188</v>
      </c>
      <c r="O3515" s="30">
        <v>1000</v>
      </c>
      <c r="P3515" s="27">
        <v>6.7</v>
      </c>
      <c r="Q3515" s="30">
        <v>117</v>
      </c>
      <c r="R3515" s="30">
        <v>119</v>
      </c>
      <c r="S3515" s="9">
        <v>6047856</v>
      </c>
      <c r="T3515" s="9">
        <v>8500000</v>
      </c>
      <c r="U3515" s="9">
        <f>IMDB4[[#This Row],[Gross Revenue]]-IMDB4[[#This Row],[Budget]]</f>
        <v>-2452144</v>
      </c>
      <c r="V3515" s="9" t="str">
        <f>IF(IMDB4[[#This Row],[Profit]]&gt;0,"Hit","Flop")</f>
        <v>Flop</v>
      </c>
      <c r="W3515" s="9" t="str" cm="1">
        <f t="array" ref="W3515">_xlfn.IFS(IMDB4[[#This Row],[IMDb Score (1-10)]]&gt;=8,"Excellent",IMDB4[[#This Row],[IMDb Score (1-10)]]&gt;=7,"Good",IMDB4[[#This Row],[IMDb Score (1-10)]]&gt;=5,"Average",TRUE,"Poor")</f>
        <v>Average</v>
      </c>
      <c r="X3515" s="9" t="str">
        <f>IF(IMDB4[[#This Row],[Duration (min)]]&lt;90,"Short",IF(IMDB4[[#This Row],[Duration (min)]]&lt;=120,"Medium", "Long"))</f>
        <v>Medium</v>
      </c>
    </row>
    <row r="3516" spans="1:24" x14ac:dyDescent="0.25">
      <c r="A3516" s="1" t="s">
        <v>1241</v>
      </c>
      <c r="B3516" s="2">
        <v>35013</v>
      </c>
      <c r="C3516" s="30">
        <f>YEAR(IMDB4[[#This Row],[Release Date]])</f>
        <v>1995</v>
      </c>
      <c r="D3516" s="30" t="str">
        <f>FLOOR(IMDB4[[#This Row],[Year]],10)&amp;"s"</f>
        <v>1990s</v>
      </c>
      <c r="E3516" s="1" t="s">
        <v>32</v>
      </c>
      <c r="F3516" s="1" t="s">
        <v>77</v>
      </c>
      <c r="G3516" s="1" t="s">
        <v>1129</v>
      </c>
      <c r="H3516" s="1" t="s">
        <v>1130</v>
      </c>
      <c r="I3516" s="1" t="s">
        <v>92</v>
      </c>
      <c r="J3516" s="1" t="s">
        <v>1242</v>
      </c>
      <c r="K3516" s="1" t="s">
        <v>1243</v>
      </c>
      <c r="L3516" s="30">
        <v>186</v>
      </c>
      <c r="M3516" s="30">
        <v>407</v>
      </c>
      <c r="N3516" s="30">
        <v>7</v>
      </c>
      <c r="O3516" s="30">
        <v>0</v>
      </c>
      <c r="P3516" s="27">
        <v>6.7</v>
      </c>
      <c r="Q3516" s="30">
        <v>62</v>
      </c>
      <c r="R3516" s="30">
        <v>89</v>
      </c>
      <c r="S3516" s="9">
        <v>32333860</v>
      </c>
      <c r="T3516" s="9">
        <v>7500000</v>
      </c>
      <c r="U3516" s="9">
        <f>IMDB4[[#This Row],[Gross Revenue]]-IMDB4[[#This Row],[Budget]]</f>
        <v>24833860</v>
      </c>
      <c r="V3516" s="9" t="str">
        <f>IF(IMDB4[[#This Row],[Profit]]&gt;0,"Hit","Flop")</f>
        <v>Hit</v>
      </c>
      <c r="W3516" s="9" t="str" cm="1">
        <f t="array" ref="W3516">_xlfn.IFS(IMDB4[[#This Row],[IMDb Score (1-10)]]&gt;=8,"Excellent",IMDB4[[#This Row],[IMDb Score (1-10)]]&gt;=7,"Good",IMDB4[[#This Row],[IMDb Score (1-10)]]&gt;=5,"Average",TRUE,"Poor")</f>
        <v>Average</v>
      </c>
      <c r="X3516" s="9" t="str">
        <f>IF(IMDB4[[#This Row],[Duration (min)]]&lt;90,"Short",IF(IMDB4[[#This Row],[Duration (min)]]&lt;=120,"Medium", "Long"))</f>
        <v>Short</v>
      </c>
    </row>
    <row r="3517" spans="1:24" x14ac:dyDescent="0.25">
      <c r="A3517" s="1" t="s">
        <v>5607</v>
      </c>
      <c r="B3517" s="2">
        <v>40180</v>
      </c>
      <c r="C3517" s="30">
        <f>YEAR(IMDB4[[#This Row],[Release Date]])</f>
        <v>2010</v>
      </c>
      <c r="D3517" s="30" t="str">
        <f>FLOOR(IMDB4[[#This Row],[Year]],10)&amp;"s"</f>
        <v>2010s</v>
      </c>
      <c r="E3517" s="1" t="s">
        <v>32</v>
      </c>
      <c r="F3517" s="1" t="s">
        <v>9</v>
      </c>
      <c r="G3517" s="1" t="s">
        <v>160</v>
      </c>
      <c r="H3517" s="1" t="s">
        <v>161</v>
      </c>
      <c r="I3517" s="1" t="s">
        <v>132</v>
      </c>
      <c r="J3517" s="1" t="s">
        <v>5608</v>
      </c>
      <c r="K3517" s="1" t="s">
        <v>5609</v>
      </c>
      <c r="L3517" s="30">
        <v>186</v>
      </c>
      <c r="M3517" s="30">
        <v>416</v>
      </c>
      <c r="N3517" s="30">
        <v>22</v>
      </c>
      <c r="O3517" s="30">
        <v>0</v>
      </c>
      <c r="P3517" s="27">
        <v>7.2</v>
      </c>
      <c r="Q3517" s="30">
        <v>195</v>
      </c>
      <c r="R3517" s="30">
        <v>122</v>
      </c>
      <c r="S3517" s="9">
        <v>3950029</v>
      </c>
      <c r="T3517" s="9">
        <v>4000000</v>
      </c>
      <c r="U3517" s="9">
        <f>IMDB4[[#This Row],[Gross Revenue]]-IMDB4[[#This Row],[Budget]]</f>
        <v>-49971</v>
      </c>
      <c r="V3517" s="9" t="str">
        <f>IF(IMDB4[[#This Row],[Profit]]&gt;0,"Hit","Flop")</f>
        <v>Flop</v>
      </c>
      <c r="W3517" s="9" t="str" cm="1">
        <f t="array" ref="W3517">_xlfn.IFS(IMDB4[[#This Row],[IMDb Score (1-10)]]&gt;=8,"Excellent",IMDB4[[#This Row],[IMDb Score (1-10)]]&gt;=7,"Good",IMDB4[[#This Row],[IMDb Score (1-10)]]&gt;=5,"Average",TRUE,"Poor")</f>
        <v>Good</v>
      </c>
      <c r="X3517" s="9" t="str">
        <f>IF(IMDB4[[#This Row],[Duration (min)]]&lt;90,"Short",IF(IMDB4[[#This Row],[Duration (min)]]&lt;=120,"Medium", "Long"))</f>
        <v>Long</v>
      </c>
    </row>
    <row r="3518" spans="1:24" x14ac:dyDescent="0.25">
      <c r="A3518" s="1" t="s">
        <v>4002</v>
      </c>
      <c r="B3518" s="2">
        <v>38398</v>
      </c>
      <c r="C3518" s="30">
        <f>YEAR(IMDB4[[#This Row],[Release Date]])</f>
        <v>2005</v>
      </c>
      <c r="D3518" s="30" t="str">
        <f>FLOOR(IMDB4[[#This Row],[Year]],10)&amp;"s"</f>
        <v>2000s</v>
      </c>
      <c r="E3518" s="1" t="s">
        <v>32</v>
      </c>
      <c r="F3518" s="1" t="s">
        <v>20</v>
      </c>
      <c r="G3518" s="1" t="s">
        <v>3</v>
      </c>
      <c r="H3518" s="1" t="s">
        <v>83</v>
      </c>
      <c r="I3518" s="1" t="s">
        <v>92</v>
      </c>
      <c r="J3518" s="1" t="s">
        <v>4003</v>
      </c>
      <c r="K3518" s="1" t="s">
        <v>4004</v>
      </c>
      <c r="L3518" s="30">
        <v>186</v>
      </c>
      <c r="M3518" s="30">
        <v>619</v>
      </c>
      <c r="N3518" s="30">
        <v>21</v>
      </c>
      <c r="O3518" s="30">
        <v>0</v>
      </c>
      <c r="P3518" s="27">
        <v>6.9</v>
      </c>
      <c r="Q3518" s="30">
        <v>85</v>
      </c>
      <c r="R3518" s="30">
        <v>90</v>
      </c>
      <c r="S3518" s="9">
        <v>671240</v>
      </c>
      <c r="T3518" s="9">
        <v>7900000</v>
      </c>
      <c r="U3518" s="9">
        <f>IMDB4[[#This Row],[Gross Revenue]]-IMDB4[[#This Row],[Budget]]</f>
        <v>-7228760</v>
      </c>
      <c r="V3518" s="9" t="str">
        <f>IF(IMDB4[[#This Row],[Profit]]&gt;0,"Hit","Flop")</f>
        <v>Flop</v>
      </c>
      <c r="W3518" s="9" t="str" cm="1">
        <f t="array" ref="W3518">_xlfn.IFS(IMDB4[[#This Row],[IMDb Score (1-10)]]&gt;=8,"Excellent",IMDB4[[#This Row],[IMDb Score (1-10)]]&gt;=7,"Good",IMDB4[[#This Row],[IMDb Score (1-10)]]&gt;=5,"Average",TRUE,"Poor")</f>
        <v>Average</v>
      </c>
      <c r="X3518" s="9" t="str">
        <f>IF(IMDB4[[#This Row],[Duration (min)]]&lt;90,"Short",IF(IMDB4[[#This Row],[Duration (min)]]&lt;=120,"Medium", "Long"))</f>
        <v>Medium</v>
      </c>
    </row>
    <row r="3519" spans="1:24" x14ac:dyDescent="0.25">
      <c r="A3519" s="1" t="s">
        <v>4408</v>
      </c>
      <c r="B3519" s="2">
        <v>38829</v>
      </c>
      <c r="C3519" s="30">
        <f>YEAR(IMDB4[[#This Row],[Release Date]])</f>
        <v>2006</v>
      </c>
      <c r="D3519" s="30" t="str">
        <f>FLOOR(IMDB4[[#This Row],[Year]],10)&amp;"s"</f>
        <v>2000s</v>
      </c>
      <c r="E3519" s="1" t="s">
        <v>32</v>
      </c>
      <c r="F3519" s="1" t="s">
        <v>9</v>
      </c>
      <c r="G3519" s="1" t="s">
        <v>3</v>
      </c>
      <c r="H3519" s="1" t="s">
        <v>334</v>
      </c>
      <c r="I3519" s="1" t="s">
        <v>84</v>
      </c>
      <c r="J3519" s="1" t="s">
        <v>4409</v>
      </c>
      <c r="K3519" s="1" t="s">
        <v>1653</v>
      </c>
      <c r="L3519" s="30">
        <v>185</v>
      </c>
      <c r="M3519" s="30">
        <v>299</v>
      </c>
      <c r="N3519" s="30">
        <v>11</v>
      </c>
      <c r="O3519" s="30">
        <v>135</v>
      </c>
      <c r="P3519" s="27">
        <v>6.6</v>
      </c>
      <c r="Q3519" s="30">
        <v>24</v>
      </c>
      <c r="R3519" s="30">
        <v>86</v>
      </c>
      <c r="S3519" s="9">
        <v>13751</v>
      </c>
      <c r="T3519" s="9">
        <v>11400000</v>
      </c>
      <c r="U3519" s="9">
        <f>IMDB4[[#This Row],[Gross Revenue]]-IMDB4[[#This Row],[Budget]]</f>
        <v>-11386249</v>
      </c>
      <c r="V3519" s="9" t="str">
        <f>IF(IMDB4[[#This Row],[Profit]]&gt;0,"Hit","Flop")</f>
        <v>Flop</v>
      </c>
      <c r="W3519" s="9" t="str" cm="1">
        <f t="array" ref="W3519">_xlfn.IFS(IMDB4[[#This Row],[IMDb Score (1-10)]]&gt;=8,"Excellent",IMDB4[[#This Row],[IMDb Score (1-10)]]&gt;=7,"Good",IMDB4[[#This Row],[IMDb Score (1-10)]]&gt;=5,"Average",TRUE,"Poor")</f>
        <v>Average</v>
      </c>
      <c r="X3519" s="9" t="str">
        <f>IF(IMDB4[[#This Row],[Duration (min)]]&lt;90,"Short",IF(IMDB4[[#This Row],[Duration (min)]]&lt;=120,"Medium", "Long"))</f>
        <v>Short</v>
      </c>
    </row>
    <row r="3520" spans="1:24" x14ac:dyDescent="0.25">
      <c r="A3520" s="1" t="s">
        <v>2002</v>
      </c>
      <c r="B3520" s="2">
        <v>36161</v>
      </c>
      <c r="C3520" s="30">
        <f>YEAR(IMDB4[[#This Row],[Release Date]])</f>
        <v>1999</v>
      </c>
      <c r="D3520" s="30" t="str">
        <f>FLOOR(IMDB4[[#This Row],[Year]],10)&amp;"s"</f>
        <v>1990s</v>
      </c>
      <c r="E3520" s="1" t="s">
        <v>32</v>
      </c>
      <c r="F3520" s="1" t="s">
        <v>9</v>
      </c>
      <c r="G3520" s="1" t="s">
        <v>3</v>
      </c>
      <c r="H3520" s="1" t="s">
        <v>4</v>
      </c>
      <c r="I3520" s="1" t="s">
        <v>132</v>
      </c>
      <c r="J3520" s="1" t="s">
        <v>2003</v>
      </c>
      <c r="K3520" s="1" t="s">
        <v>2004</v>
      </c>
      <c r="L3520" s="30">
        <v>181</v>
      </c>
      <c r="M3520" s="30">
        <v>582</v>
      </c>
      <c r="N3520" s="30">
        <v>57</v>
      </c>
      <c r="O3520" s="30">
        <v>0</v>
      </c>
      <c r="P3520" s="27">
        <v>6.4</v>
      </c>
      <c r="Q3520" s="30">
        <v>70</v>
      </c>
      <c r="R3520" s="30">
        <v>100</v>
      </c>
      <c r="S3520" s="9">
        <v>10114315</v>
      </c>
      <c r="T3520" s="9">
        <v>25000000</v>
      </c>
      <c r="U3520" s="9">
        <f>IMDB4[[#This Row],[Gross Revenue]]-IMDB4[[#This Row],[Budget]]</f>
        <v>-14885685</v>
      </c>
      <c r="V3520" s="9" t="str">
        <f>IF(IMDB4[[#This Row],[Profit]]&gt;0,"Hit","Flop")</f>
        <v>Flop</v>
      </c>
      <c r="W3520" s="9" t="str" cm="1">
        <f t="array" ref="W3520">_xlfn.IFS(IMDB4[[#This Row],[IMDb Score (1-10)]]&gt;=8,"Excellent",IMDB4[[#This Row],[IMDb Score (1-10)]]&gt;=7,"Good",IMDB4[[#This Row],[IMDb Score (1-10)]]&gt;=5,"Average",TRUE,"Poor")</f>
        <v>Average</v>
      </c>
      <c r="X3520" s="9" t="str">
        <f>IF(IMDB4[[#This Row],[Duration (min)]]&lt;90,"Short",IF(IMDB4[[#This Row],[Duration (min)]]&lt;=120,"Medium", "Long"))</f>
        <v>Medium</v>
      </c>
    </row>
    <row r="3521" spans="1:24" x14ac:dyDescent="0.25">
      <c r="A3521" s="1" t="s">
        <v>404</v>
      </c>
      <c r="B3521" s="2">
        <v>30429</v>
      </c>
      <c r="C3521" s="30">
        <f>YEAR(IMDB4[[#This Row],[Release Date]])</f>
        <v>1983</v>
      </c>
      <c r="D3521" s="30" t="str">
        <f>FLOOR(IMDB4[[#This Row],[Year]],10)&amp;"s"</f>
        <v>1980s</v>
      </c>
      <c r="E3521" s="1" t="s">
        <v>32</v>
      </c>
      <c r="F3521" s="1" t="s">
        <v>77</v>
      </c>
      <c r="G3521" s="1" t="s">
        <v>3</v>
      </c>
      <c r="H3521" s="1" t="s">
        <v>83</v>
      </c>
      <c r="I3521" s="1" t="s">
        <v>84</v>
      </c>
      <c r="J3521" s="1" t="s">
        <v>405</v>
      </c>
      <c r="K3521" s="1" t="s">
        <v>310</v>
      </c>
      <c r="L3521" s="30">
        <v>180</v>
      </c>
      <c r="M3521" s="30">
        <v>762</v>
      </c>
      <c r="N3521" s="30">
        <v>883</v>
      </c>
      <c r="O3521" s="30">
        <v>0</v>
      </c>
      <c r="P3521" s="27">
        <v>6.2</v>
      </c>
      <c r="Q3521" s="30">
        <v>89</v>
      </c>
      <c r="R3521" s="30">
        <v>121</v>
      </c>
      <c r="S3521" s="9">
        <v>55500000</v>
      </c>
      <c r="T3521" s="9">
        <v>36000000</v>
      </c>
      <c r="U3521" s="9">
        <f>IMDB4[[#This Row],[Gross Revenue]]-IMDB4[[#This Row],[Budget]]</f>
        <v>19500000</v>
      </c>
      <c r="V3521" s="9" t="str">
        <f>IF(IMDB4[[#This Row],[Profit]]&gt;0,"Hit","Flop")</f>
        <v>Hit</v>
      </c>
      <c r="W3521" s="9" t="str" cm="1">
        <f t="array" ref="W3521">_xlfn.IFS(IMDB4[[#This Row],[IMDb Score (1-10)]]&gt;=8,"Excellent",IMDB4[[#This Row],[IMDb Score (1-10)]]&gt;=7,"Good",IMDB4[[#This Row],[IMDb Score (1-10)]]&gt;=5,"Average",TRUE,"Poor")</f>
        <v>Average</v>
      </c>
      <c r="X3521" s="9" t="str">
        <f>IF(IMDB4[[#This Row],[Duration (min)]]&lt;90,"Short",IF(IMDB4[[#This Row],[Duration (min)]]&lt;=120,"Medium", "Long"))</f>
        <v>Long</v>
      </c>
    </row>
    <row r="3522" spans="1:24" x14ac:dyDescent="0.25">
      <c r="A3522" s="1" t="s">
        <v>3468</v>
      </c>
      <c r="B3522" s="2">
        <v>37755</v>
      </c>
      <c r="C3522" s="30">
        <f>YEAR(IMDB4[[#This Row],[Release Date]])</f>
        <v>2003</v>
      </c>
      <c r="D3522" s="30" t="str">
        <f>FLOOR(IMDB4[[#This Row],[Year]],10)&amp;"s"</f>
        <v>2000s</v>
      </c>
      <c r="E3522" s="1" t="s">
        <v>32</v>
      </c>
      <c r="F3522" s="1" t="s">
        <v>40</v>
      </c>
      <c r="G3522" s="1" t="s">
        <v>3</v>
      </c>
      <c r="H3522" s="1" t="s">
        <v>4</v>
      </c>
      <c r="I3522" s="1" t="s">
        <v>132</v>
      </c>
      <c r="J3522" s="1" t="s">
        <v>3469</v>
      </c>
      <c r="K3522" s="1" t="s">
        <v>3470</v>
      </c>
      <c r="L3522" s="30">
        <v>178</v>
      </c>
      <c r="M3522" s="30">
        <v>359</v>
      </c>
      <c r="N3522" s="30">
        <v>0</v>
      </c>
      <c r="O3522" s="30">
        <v>32</v>
      </c>
      <c r="P3522" s="27">
        <v>3.3</v>
      </c>
      <c r="Q3522" s="30">
        <v>7</v>
      </c>
      <c r="R3522" s="30">
        <v>120</v>
      </c>
      <c r="S3522" s="9">
        <v>1098224</v>
      </c>
      <c r="T3522" s="9">
        <v>2000000</v>
      </c>
      <c r="U3522" s="9">
        <f>IMDB4[[#This Row],[Gross Revenue]]-IMDB4[[#This Row],[Budget]]</f>
        <v>-901776</v>
      </c>
      <c r="V3522" s="9" t="str">
        <f>IF(IMDB4[[#This Row],[Profit]]&gt;0,"Hit","Flop")</f>
        <v>Flop</v>
      </c>
      <c r="W3522" s="9" t="str" cm="1">
        <f t="array" ref="W3522">_xlfn.IFS(IMDB4[[#This Row],[IMDb Score (1-10)]]&gt;=8,"Excellent",IMDB4[[#This Row],[IMDb Score (1-10)]]&gt;=7,"Good",IMDB4[[#This Row],[IMDb Score (1-10)]]&gt;=5,"Average",TRUE,"Poor")</f>
        <v>Poor</v>
      </c>
      <c r="X3522" s="9" t="str">
        <f>IF(IMDB4[[#This Row],[Duration (min)]]&lt;90,"Short",IF(IMDB4[[#This Row],[Duration (min)]]&lt;=120,"Medium", "Long"))</f>
        <v>Medium</v>
      </c>
    </row>
    <row r="3523" spans="1:24" x14ac:dyDescent="0.25">
      <c r="A3523" s="1" t="s">
        <v>4856</v>
      </c>
      <c r="B3523" s="2">
        <v>39698</v>
      </c>
      <c r="C3523" s="30">
        <f>YEAR(IMDB4[[#This Row],[Release Date]])</f>
        <v>2008</v>
      </c>
      <c r="D3523" s="30" t="str">
        <f>FLOOR(IMDB4[[#This Row],[Year]],10)&amp;"s"</f>
        <v>2000s</v>
      </c>
      <c r="E3523" s="1" t="s">
        <v>32</v>
      </c>
      <c r="F3523" s="1" t="s">
        <v>177</v>
      </c>
      <c r="G3523" s="1" t="s">
        <v>3</v>
      </c>
      <c r="H3523" s="1" t="s">
        <v>4</v>
      </c>
      <c r="I3523" s="1" t="s">
        <v>132</v>
      </c>
      <c r="J3523" s="1" t="s">
        <v>4857</v>
      </c>
      <c r="K3523" s="1" t="s">
        <v>4858</v>
      </c>
      <c r="L3523" s="30">
        <v>178</v>
      </c>
      <c r="M3523" s="30">
        <v>279</v>
      </c>
      <c r="N3523" s="30">
        <v>0</v>
      </c>
      <c r="O3523" s="30">
        <v>26</v>
      </c>
      <c r="P3523" s="27">
        <v>7.5</v>
      </c>
      <c r="Q3523" s="30">
        <v>7</v>
      </c>
      <c r="R3523" s="30">
        <v>86</v>
      </c>
      <c r="S3523" s="9">
        <v>215185</v>
      </c>
      <c r="T3523" s="9">
        <v>200000</v>
      </c>
      <c r="U3523" s="9">
        <f>IMDB4[[#This Row],[Gross Revenue]]-IMDB4[[#This Row],[Budget]]</f>
        <v>15185</v>
      </c>
      <c r="V3523" s="9" t="str">
        <f>IF(IMDB4[[#This Row],[Profit]]&gt;0,"Hit","Flop")</f>
        <v>Hit</v>
      </c>
      <c r="W3523" s="9" t="str" cm="1">
        <f t="array" ref="W3523">_xlfn.IFS(IMDB4[[#This Row],[IMDb Score (1-10)]]&gt;=8,"Excellent",IMDB4[[#This Row],[IMDb Score (1-10)]]&gt;=7,"Good",IMDB4[[#This Row],[IMDb Score (1-10)]]&gt;=5,"Average",TRUE,"Poor")</f>
        <v>Good</v>
      </c>
      <c r="X3523" s="9" t="str">
        <f>IF(IMDB4[[#This Row],[Duration (min)]]&lt;90,"Short",IF(IMDB4[[#This Row],[Duration (min)]]&lt;=120,"Medium", "Long"))</f>
        <v>Short</v>
      </c>
    </row>
    <row r="3524" spans="1:24" x14ac:dyDescent="0.25">
      <c r="A3524" s="1" t="s">
        <v>6550</v>
      </c>
      <c r="B3524" s="2">
        <v>41347</v>
      </c>
      <c r="C3524" s="30">
        <f>YEAR(IMDB4[[#This Row],[Release Date]])</f>
        <v>2013</v>
      </c>
      <c r="D3524" s="30" t="str">
        <f>FLOOR(IMDB4[[#This Row],[Year]],10)&amp;"s"</f>
        <v>2010s</v>
      </c>
      <c r="E3524" s="1" t="s">
        <v>32</v>
      </c>
      <c r="F3524" s="1" t="s">
        <v>77</v>
      </c>
      <c r="G3524" s="1" t="s">
        <v>3</v>
      </c>
      <c r="H3524" s="1" t="s">
        <v>83</v>
      </c>
      <c r="I3524" s="1" t="s">
        <v>92</v>
      </c>
      <c r="J3524" s="1" t="s">
        <v>4419</v>
      </c>
      <c r="K3524" s="1" t="s">
        <v>3757</v>
      </c>
      <c r="L3524" s="30">
        <v>177</v>
      </c>
      <c r="M3524" s="30">
        <v>278</v>
      </c>
      <c r="N3524" s="30">
        <v>1000</v>
      </c>
      <c r="O3524" s="30">
        <v>49000</v>
      </c>
      <c r="P3524" s="27">
        <v>7</v>
      </c>
      <c r="Q3524" s="30">
        <v>427</v>
      </c>
      <c r="R3524" s="30">
        <v>109</v>
      </c>
      <c r="S3524" s="9">
        <v>26003149</v>
      </c>
      <c r="T3524" s="9">
        <v>20000000</v>
      </c>
      <c r="U3524" s="9">
        <f>IMDB4[[#This Row],[Gross Revenue]]-IMDB4[[#This Row],[Budget]]</f>
        <v>6003149</v>
      </c>
      <c r="V3524" s="9" t="str">
        <f>IF(IMDB4[[#This Row],[Profit]]&gt;0,"Hit","Flop")</f>
        <v>Hit</v>
      </c>
      <c r="W3524" s="9" t="str" cm="1">
        <f t="array" ref="W3524">_xlfn.IFS(IMDB4[[#This Row],[IMDb Score (1-10)]]&gt;=8,"Excellent",IMDB4[[#This Row],[IMDb Score (1-10)]]&gt;=7,"Good",IMDB4[[#This Row],[IMDb Score (1-10)]]&gt;=5,"Average",TRUE,"Poor")</f>
        <v>Good</v>
      </c>
      <c r="X3524" s="9" t="str">
        <f>IF(IMDB4[[#This Row],[Duration (min)]]&lt;90,"Short",IF(IMDB4[[#This Row],[Duration (min)]]&lt;=120,"Medium", "Long"))</f>
        <v>Medium</v>
      </c>
    </row>
    <row r="3525" spans="1:24" x14ac:dyDescent="0.25">
      <c r="A3525" s="1" t="s">
        <v>4418</v>
      </c>
      <c r="B3525" s="2">
        <v>38763</v>
      </c>
      <c r="C3525" s="30">
        <f>YEAR(IMDB4[[#This Row],[Release Date]])</f>
        <v>2006</v>
      </c>
      <c r="D3525" s="30" t="str">
        <f>FLOOR(IMDB4[[#This Row],[Year]],10)&amp;"s"</f>
        <v>2000s</v>
      </c>
      <c r="E3525" s="1" t="s">
        <v>32</v>
      </c>
      <c r="F3525" s="1" t="s">
        <v>2</v>
      </c>
      <c r="G3525" s="1" t="s">
        <v>3</v>
      </c>
      <c r="H3525" s="1" t="s">
        <v>11</v>
      </c>
      <c r="I3525" s="1" t="s">
        <v>92</v>
      </c>
      <c r="J3525" s="1" t="s">
        <v>4419</v>
      </c>
      <c r="K3525" s="1" t="s">
        <v>1844</v>
      </c>
      <c r="L3525" s="30">
        <v>177</v>
      </c>
      <c r="M3525" s="30">
        <v>253</v>
      </c>
      <c r="N3525" s="30">
        <v>670</v>
      </c>
      <c r="O3525" s="30">
        <v>26000</v>
      </c>
      <c r="P3525" s="27">
        <v>7.5</v>
      </c>
      <c r="Q3525" s="30">
        <v>226</v>
      </c>
      <c r="R3525" s="30">
        <v>147</v>
      </c>
      <c r="S3525" s="9">
        <v>2208939</v>
      </c>
      <c r="T3525" s="9">
        <v>50000000</v>
      </c>
      <c r="U3525" s="9">
        <f>IMDB4[[#This Row],[Gross Revenue]]-IMDB4[[#This Row],[Budget]]</f>
        <v>-47791061</v>
      </c>
      <c r="V3525" s="9" t="str">
        <f>IF(IMDB4[[#This Row],[Profit]]&gt;0,"Hit","Flop")</f>
        <v>Flop</v>
      </c>
      <c r="W3525" s="9" t="str" cm="1">
        <f t="array" ref="W3525">_xlfn.IFS(IMDB4[[#This Row],[IMDb Score (1-10)]]&gt;=8,"Excellent",IMDB4[[#This Row],[IMDb Score (1-10)]]&gt;=7,"Good",IMDB4[[#This Row],[IMDb Score (1-10)]]&gt;=5,"Average",TRUE,"Poor")</f>
        <v>Good</v>
      </c>
      <c r="X3525" s="9" t="str">
        <f>IF(IMDB4[[#This Row],[Duration (min)]]&lt;90,"Short",IF(IMDB4[[#This Row],[Duration (min)]]&lt;=120,"Medium", "Long"))</f>
        <v>Long</v>
      </c>
    </row>
    <row r="3526" spans="1:24" x14ac:dyDescent="0.25">
      <c r="A3526" s="1" t="s">
        <v>1960</v>
      </c>
      <c r="B3526" s="2">
        <v>36455</v>
      </c>
      <c r="C3526" s="30">
        <f>YEAR(IMDB4[[#This Row],[Release Date]])</f>
        <v>1999</v>
      </c>
      <c r="D3526" s="30" t="str">
        <f>FLOOR(IMDB4[[#This Row],[Year]],10)&amp;"s"</f>
        <v>1990s</v>
      </c>
      <c r="E3526" s="1" t="s">
        <v>32</v>
      </c>
      <c r="F3526" s="1" t="s">
        <v>61</v>
      </c>
      <c r="G3526" s="1" t="s">
        <v>10</v>
      </c>
      <c r="H3526" s="1" t="s">
        <v>11</v>
      </c>
      <c r="I3526" s="21" t="s">
        <v>5</v>
      </c>
      <c r="J3526" s="1" t="s">
        <v>1961</v>
      </c>
      <c r="K3526" s="1" t="s">
        <v>1962</v>
      </c>
      <c r="L3526" s="30">
        <v>177</v>
      </c>
      <c r="M3526" s="30">
        <v>333</v>
      </c>
      <c r="N3526" s="30">
        <v>4</v>
      </c>
      <c r="O3526" s="30">
        <v>687</v>
      </c>
      <c r="P3526" s="27">
        <v>7.3</v>
      </c>
      <c r="Q3526" s="30">
        <v>63</v>
      </c>
      <c r="R3526" s="30">
        <v>125</v>
      </c>
      <c r="S3526" s="9">
        <v>927107</v>
      </c>
      <c r="T3526" s="9">
        <v>15000000</v>
      </c>
      <c r="U3526" s="9">
        <f>IMDB4[[#This Row],[Gross Revenue]]-IMDB4[[#This Row],[Budget]]</f>
        <v>-14072893</v>
      </c>
      <c r="V3526" s="9" t="str">
        <f>IF(IMDB4[[#This Row],[Profit]]&gt;0,"Hit","Flop")</f>
        <v>Flop</v>
      </c>
      <c r="W3526" s="9" t="str" cm="1">
        <f t="array" ref="W3526">_xlfn.IFS(IMDB4[[#This Row],[IMDb Score (1-10)]]&gt;=8,"Excellent",IMDB4[[#This Row],[IMDb Score (1-10)]]&gt;=7,"Good",IMDB4[[#This Row],[IMDb Score (1-10)]]&gt;=5,"Average",TRUE,"Poor")</f>
        <v>Good</v>
      </c>
      <c r="X3526" s="9" t="str">
        <f>IF(IMDB4[[#This Row],[Duration (min)]]&lt;90,"Short",IF(IMDB4[[#This Row],[Duration (min)]]&lt;=120,"Medium", "Long"))</f>
        <v>Long</v>
      </c>
    </row>
    <row r="3527" spans="1:24" x14ac:dyDescent="0.25">
      <c r="A3527" s="1" t="s">
        <v>5900</v>
      </c>
      <c r="B3527" s="2">
        <v>40559</v>
      </c>
      <c r="C3527" s="30">
        <f>YEAR(IMDB4[[#This Row],[Release Date]])</f>
        <v>2011</v>
      </c>
      <c r="D3527" s="30" t="str">
        <f>FLOOR(IMDB4[[#This Row],[Year]],10)&amp;"s"</f>
        <v>2010s</v>
      </c>
      <c r="E3527" s="1" t="s">
        <v>32</v>
      </c>
      <c r="F3527" s="1" t="s">
        <v>40</v>
      </c>
      <c r="G3527" s="1" t="s">
        <v>3</v>
      </c>
      <c r="H3527" s="1" t="s">
        <v>4</v>
      </c>
      <c r="I3527" s="1" t="s">
        <v>92</v>
      </c>
      <c r="J3527" s="1" t="s">
        <v>5901</v>
      </c>
      <c r="K3527" s="1" t="s">
        <v>4751</v>
      </c>
      <c r="L3527" s="30">
        <v>176</v>
      </c>
      <c r="M3527" s="30">
        <v>390</v>
      </c>
      <c r="N3527" s="30">
        <v>99</v>
      </c>
      <c r="O3527" s="30">
        <v>42000</v>
      </c>
      <c r="P3527" s="27">
        <v>7</v>
      </c>
      <c r="Q3527" s="30">
        <v>342</v>
      </c>
      <c r="R3527" s="30">
        <v>109</v>
      </c>
      <c r="S3527" s="9">
        <v>37371385</v>
      </c>
      <c r="T3527" s="9">
        <v>40000000</v>
      </c>
      <c r="U3527" s="9">
        <f>IMDB4[[#This Row],[Gross Revenue]]-IMDB4[[#This Row],[Budget]]</f>
        <v>-2628615</v>
      </c>
      <c r="V3527" s="9" t="str">
        <f>IF(IMDB4[[#This Row],[Profit]]&gt;0,"Hit","Flop")</f>
        <v>Flop</v>
      </c>
      <c r="W3527" s="9" t="str" cm="1">
        <f t="array" ref="W3527">_xlfn.IFS(IMDB4[[#This Row],[IMDb Score (1-10)]]&gt;=8,"Excellent",IMDB4[[#This Row],[IMDb Score (1-10)]]&gt;=7,"Good",IMDB4[[#This Row],[IMDb Score (1-10)]]&gt;=5,"Average",TRUE,"Poor")</f>
        <v>Good</v>
      </c>
      <c r="X3527" s="9" t="str">
        <f>IF(IMDB4[[#This Row],[Duration (min)]]&lt;90,"Short",IF(IMDB4[[#This Row],[Duration (min)]]&lt;=120,"Medium", "Long"))</f>
        <v>Medium</v>
      </c>
    </row>
    <row r="3528" spans="1:24" x14ac:dyDescent="0.25">
      <c r="A3528" s="1" t="s">
        <v>3079</v>
      </c>
      <c r="B3528" s="2">
        <v>37305</v>
      </c>
      <c r="C3528" s="30">
        <f>YEAR(IMDB4[[#This Row],[Release Date]])</f>
        <v>2002</v>
      </c>
      <c r="D3528" s="30" t="str">
        <f>FLOOR(IMDB4[[#This Row],[Year]],10)&amp;"s"</f>
        <v>2000s</v>
      </c>
      <c r="E3528" s="1" t="s">
        <v>32</v>
      </c>
      <c r="F3528" s="1" t="s">
        <v>77</v>
      </c>
      <c r="G3528" s="1" t="s">
        <v>3</v>
      </c>
      <c r="H3528" s="1" t="s">
        <v>4</v>
      </c>
      <c r="I3528" s="1" t="s">
        <v>132</v>
      </c>
      <c r="J3528" s="1" t="s">
        <v>1160</v>
      </c>
      <c r="K3528" s="1" t="s">
        <v>1160</v>
      </c>
      <c r="L3528" s="30">
        <v>176</v>
      </c>
      <c r="M3528" s="30">
        <v>361</v>
      </c>
      <c r="N3528" s="30">
        <v>176</v>
      </c>
      <c r="O3528" s="30">
        <v>0</v>
      </c>
      <c r="P3528" s="27">
        <v>6.2</v>
      </c>
      <c r="Q3528" s="30">
        <v>63</v>
      </c>
      <c r="R3528" s="30">
        <v>81</v>
      </c>
      <c r="S3528" s="9">
        <v>16033556</v>
      </c>
      <c r="T3528" s="9">
        <v>10000000</v>
      </c>
      <c r="U3528" s="9">
        <f>IMDB4[[#This Row],[Gross Revenue]]-IMDB4[[#This Row],[Budget]]</f>
        <v>6033556</v>
      </c>
      <c r="V3528" s="9" t="str">
        <f>IF(IMDB4[[#This Row],[Profit]]&gt;0,"Hit","Flop")</f>
        <v>Hit</v>
      </c>
      <c r="W3528" s="9" t="str" cm="1">
        <f t="array" ref="W3528">_xlfn.IFS(IMDB4[[#This Row],[IMDb Score (1-10)]]&gt;=8,"Excellent",IMDB4[[#This Row],[IMDb Score (1-10)]]&gt;=7,"Good",IMDB4[[#This Row],[IMDb Score (1-10)]]&gt;=5,"Average",TRUE,"Poor")</f>
        <v>Average</v>
      </c>
      <c r="X3528" s="9" t="str">
        <f>IF(IMDB4[[#This Row],[Duration (min)]]&lt;90,"Short",IF(IMDB4[[#This Row],[Duration (min)]]&lt;=120,"Medium", "Long"))</f>
        <v>Short</v>
      </c>
    </row>
    <row r="3529" spans="1:24" x14ac:dyDescent="0.25">
      <c r="A3529" s="1" t="s">
        <v>4659</v>
      </c>
      <c r="B3529" s="2">
        <v>39150</v>
      </c>
      <c r="C3529" s="30">
        <f>YEAR(IMDB4[[#This Row],[Release Date]])</f>
        <v>2007</v>
      </c>
      <c r="D3529" s="30" t="str">
        <f>FLOOR(IMDB4[[#This Row],[Year]],10)&amp;"s"</f>
        <v>2000s</v>
      </c>
      <c r="E3529" s="1" t="s">
        <v>32</v>
      </c>
      <c r="F3529" s="1" t="s">
        <v>77</v>
      </c>
      <c r="G3529" s="1" t="s">
        <v>3</v>
      </c>
      <c r="H3529" s="1" t="s">
        <v>83</v>
      </c>
      <c r="I3529" s="1" t="s">
        <v>92</v>
      </c>
      <c r="J3529" s="1" t="s">
        <v>4660</v>
      </c>
      <c r="K3529" s="1" t="s">
        <v>3757</v>
      </c>
      <c r="L3529" s="30">
        <v>175</v>
      </c>
      <c r="M3529" s="30">
        <v>485</v>
      </c>
      <c r="N3529" s="30">
        <v>1000</v>
      </c>
      <c r="O3529" s="30">
        <v>17000</v>
      </c>
      <c r="P3529" s="27">
        <v>7.9</v>
      </c>
      <c r="Q3529" s="30">
        <v>285</v>
      </c>
      <c r="R3529" s="30">
        <v>121</v>
      </c>
      <c r="S3529" s="9">
        <v>23618786</v>
      </c>
      <c r="T3529" s="9">
        <v>8000000</v>
      </c>
      <c r="U3529" s="9">
        <f>IMDB4[[#This Row],[Gross Revenue]]-IMDB4[[#This Row],[Budget]]</f>
        <v>15618786</v>
      </c>
      <c r="V3529" s="9" t="str">
        <f>IF(IMDB4[[#This Row],[Profit]]&gt;0,"Hit","Flop")</f>
        <v>Hit</v>
      </c>
      <c r="W3529" s="9" t="str" cm="1">
        <f t="array" ref="W3529">_xlfn.IFS(IMDB4[[#This Row],[IMDb Score (1-10)]]&gt;=8,"Excellent",IMDB4[[#This Row],[IMDb Score (1-10)]]&gt;=7,"Good",IMDB4[[#This Row],[IMDb Score (1-10)]]&gt;=5,"Average",TRUE,"Poor")</f>
        <v>Good</v>
      </c>
      <c r="X3529" s="9" t="str">
        <f>IF(IMDB4[[#This Row],[Duration (min)]]&lt;90,"Short",IF(IMDB4[[#This Row],[Duration (min)]]&lt;=120,"Medium", "Long"))</f>
        <v>Long</v>
      </c>
    </row>
    <row r="3530" spans="1:24" x14ac:dyDescent="0.25">
      <c r="A3530" s="1" t="s">
        <v>860</v>
      </c>
      <c r="B3530" s="2">
        <v>33399</v>
      </c>
      <c r="C3530" s="30">
        <f>YEAR(IMDB4[[#This Row],[Release Date]])</f>
        <v>1991</v>
      </c>
      <c r="D3530" s="30" t="str">
        <f>FLOOR(IMDB4[[#This Row],[Year]],10)&amp;"s"</f>
        <v>1990s</v>
      </c>
      <c r="E3530" s="1" t="s">
        <v>32</v>
      </c>
      <c r="F3530" s="1" t="s">
        <v>77</v>
      </c>
      <c r="G3530" s="1" t="s">
        <v>3</v>
      </c>
      <c r="H3530" s="1" t="s">
        <v>4</v>
      </c>
      <c r="I3530" s="1" t="s">
        <v>92</v>
      </c>
      <c r="J3530" s="1" t="s">
        <v>861</v>
      </c>
      <c r="K3530" s="1" t="s">
        <v>639</v>
      </c>
      <c r="L3530" s="30">
        <v>174</v>
      </c>
      <c r="M3530" s="30">
        <v>583</v>
      </c>
      <c r="N3530" s="30">
        <v>22</v>
      </c>
      <c r="O3530" s="30">
        <v>0</v>
      </c>
      <c r="P3530" s="27">
        <v>5.9</v>
      </c>
      <c r="Q3530" s="30">
        <v>27</v>
      </c>
      <c r="R3530" s="30">
        <v>88</v>
      </c>
      <c r="S3530" s="9">
        <v>9286314</v>
      </c>
      <c r="T3530" s="9">
        <v>17000000</v>
      </c>
      <c r="U3530" s="9">
        <f>IMDB4[[#This Row],[Gross Revenue]]-IMDB4[[#This Row],[Budget]]</f>
        <v>-7713686</v>
      </c>
      <c r="V3530" s="9" t="str">
        <f>IF(IMDB4[[#This Row],[Profit]]&gt;0,"Hit","Flop")</f>
        <v>Flop</v>
      </c>
      <c r="W3530" s="9" t="str" cm="1">
        <f t="array" ref="W3530">_xlfn.IFS(IMDB4[[#This Row],[IMDb Score (1-10)]]&gt;=8,"Excellent",IMDB4[[#This Row],[IMDb Score (1-10)]]&gt;=7,"Good",IMDB4[[#This Row],[IMDb Score (1-10)]]&gt;=5,"Average",TRUE,"Poor")</f>
        <v>Average</v>
      </c>
      <c r="X3530" s="9" t="str">
        <f>IF(IMDB4[[#This Row],[Duration (min)]]&lt;90,"Short",IF(IMDB4[[#This Row],[Duration (min)]]&lt;=120,"Medium", "Long"))</f>
        <v>Short</v>
      </c>
    </row>
    <row r="3531" spans="1:24" x14ac:dyDescent="0.25">
      <c r="A3531" s="1" t="s">
        <v>1801</v>
      </c>
      <c r="B3531" s="2">
        <v>35900</v>
      </c>
      <c r="C3531" s="30">
        <f>YEAR(IMDB4[[#This Row],[Release Date]])</f>
        <v>1998</v>
      </c>
      <c r="D3531" s="30" t="str">
        <f>FLOOR(IMDB4[[#This Row],[Year]],10)&amp;"s"</f>
        <v>1990s</v>
      </c>
      <c r="E3531" s="1" t="s">
        <v>32</v>
      </c>
      <c r="F3531" s="1" t="s">
        <v>9</v>
      </c>
      <c r="G3531" s="1" t="s">
        <v>900</v>
      </c>
      <c r="H3531" s="1" t="s">
        <v>1802</v>
      </c>
      <c r="I3531" s="1" t="s">
        <v>92</v>
      </c>
      <c r="J3531" s="1" t="s">
        <v>1803</v>
      </c>
      <c r="K3531" s="1" t="s">
        <v>1804</v>
      </c>
      <c r="L3531" s="30">
        <v>174</v>
      </c>
      <c r="M3531" s="30">
        <v>222</v>
      </c>
      <c r="N3531" s="30">
        <v>22</v>
      </c>
      <c r="O3531" s="30">
        <v>140</v>
      </c>
      <c r="P3531" s="27">
        <v>6.8</v>
      </c>
      <c r="Q3531" s="30">
        <v>39</v>
      </c>
      <c r="R3531" s="30">
        <v>106</v>
      </c>
      <c r="S3531" s="9">
        <v>886410</v>
      </c>
      <c r="T3531" s="9">
        <v>3500000</v>
      </c>
      <c r="U3531" s="9">
        <f>IMDB4[[#This Row],[Gross Revenue]]-IMDB4[[#This Row],[Budget]]</f>
        <v>-2613590</v>
      </c>
      <c r="V3531" s="9" t="str">
        <f>IF(IMDB4[[#This Row],[Profit]]&gt;0,"Hit","Flop")</f>
        <v>Flop</v>
      </c>
      <c r="W3531" s="9" t="str" cm="1">
        <f t="array" ref="W3531">_xlfn.IFS(IMDB4[[#This Row],[IMDb Score (1-10)]]&gt;=8,"Excellent",IMDB4[[#This Row],[IMDb Score (1-10)]]&gt;=7,"Good",IMDB4[[#This Row],[IMDb Score (1-10)]]&gt;=5,"Average",TRUE,"Poor")</f>
        <v>Average</v>
      </c>
      <c r="X3531" s="9" t="str">
        <f>IF(IMDB4[[#This Row],[Duration (min)]]&lt;90,"Short",IF(IMDB4[[#This Row],[Duration (min)]]&lt;=120,"Medium", "Long"))</f>
        <v>Medium</v>
      </c>
    </row>
    <row r="3532" spans="1:24" x14ac:dyDescent="0.25">
      <c r="A3532" s="1" t="s">
        <v>1996</v>
      </c>
      <c r="B3532" s="2">
        <v>36454</v>
      </c>
      <c r="C3532" s="30">
        <f>YEAR(IMDB4[[#This Row],[Release Date]])</f>
        <v>1999</v>
      </c>
      <c r="D3532" s="30" t="str">
        <f>FLOOR(IMDB4[[#This Row],[Year]],10)&amp;"s"</f>
        <v>1990s</v>
      </c>
      <c r="E3532" s="1" t="s">
        <v>32</v>
      </c>
      <c r="F3532" s="1" t="s">
        <v>61</v>
      </c>
      <c r="G3532" s="1" t="s">
        <v>3</v>
      </c>
      <c r="H3532" s="1" t="s">
        <v>4</v>
      </c>
      <c r="I3532" s="1" t="s">
        <v>92</v>
      </c>
      <c r="J3532" s="1" t="s">
        <v>1997</v>
      </c>
      <c r="K3532" s="1" t="s">
        <v>1998</v>
      </c>
      <c r="L3532" s="30">
        <v>173</v>
      </c>
      <c r="M3532" s="30">
        <v>563</v>
      </c>
      <c r="N3532" s="30">
        <v>108</v>
      </c>
      <c r="O3532" s="30">
        <v>0</v>
      </c>
      <c r="P3532" s="27">
        <v>7.6</v>
      </c>
      <c r="Q3532" s="30">
        <v>123</v>
      </c>
      <c r="R3532" s="30">
        <v>118</v>
      </c>
      <c r="S3532" s="9">
        <v>11533945</v>
      </c>
      <c r="T3532" s="9">
        <v>2000000</v>
      </c>
      <c r="U3532" s="9">
        <f>IMDB4[[#This Row],[Gross Revenue]]-IMDB4[[#This Row],[Budget]]</f>
        <v>9533945</v>
      </c>
      <c r="V3532" s="9" t="str">
        <f>IF(IMDB4[[#This Row],[Profit]]&gt;0,"Hit","Flop")</f>
        <v>Hit</v>
      </c>
      <c r="W3532" s="9" t="str" cm="1">
        <f t="array" ref="W3532">_xlfn.IFS(IMDB4[[#This Row],[IMDb Score (1-10)]]&gt;=8,"Excellent",IMDB4[[#This Row],[IMDb Score (1-10)]]&gt;=7,"Good",IMDB4[[#This Row],[IMDb Score (1-10)]]&gt;=5,"Average",TRUE,"Poor")</f>
        <v>Good</v>
      </c>
      <c r="X3532" s="9" t="str">
        <f>IF(IMDB4[[#This Row],[Duration (min)]]&lt;90,"Short",IF(IMDB4[[#This Row],[Duration (min)]]&lt;=120,"Medium", "Long"))</f>
        <v>Medium</v>
      </c>
    </row>
    <row r="3533" spans="1:24" x14ac:dyDescent="0.25">
      <c r="A3533" s="1" t="s">
        <v>4355</v>
      </c>
      <c r="B3533" s="2">
        <v>38805</v>
      </c>
      <c r="C3533" s="30">
        <f>YEAR(IMDB4[[#This Row],[Release Date]])</f>
        <v>2006</v>
      </c>
      <c r="D3533" s="30" t="str">
        <f>FLOOR(IMDB4[[#This Row],[Year]],10)&amp;"s"</f>
        <v>2000s</v>
      </c>
      <c r="E3533" s="1" t="s">
        <v>32</v>
      </c>
      <c r="F3533" s="1" t="s">
        <v>2</v>
      </c>
      <c r="G3533" s="1" t="s">
        <v>3</v>
      </c>
      <c r="H3533" s="1" t="s">
        <v>334</v>
      </c>
      <c r="I3533" s="1" t="s">
        <v>92</v>
      </c>
      <c r="J3533" s="1" t="s">
        <v>4356</v>
      </c>
      <c r="K3533" s="1" t="s">
        <v>4357</v>
      </c>
      <c r="L3533" s="30">
        <v>172</v>
      </c>
      <c r="M3533" s="30">
        <v>378</v>
      </c>
      <c r="N3533" s="30">
        <v>10</v>
      </c>
      <c r="O3533" s="30">
        <v>302</v>
      </c>
      <c r="P3533" s="27">
        <v>6.4</v>
      </c>
      <c r="Q3533" s="30">
        <v>75</v>
      </c>
      <c r="R3533" s="30">
        <v>118</v>
      </c>
      <c r="S3533" s="9">
        <v>399879</v>
      </c>
      <c r="T3533" s="9">
        <v>15000000</v>
      </c>
      <c r="U3533" s="9">
        <f>IMDB4[[#This Row],[Gross Revenue]]-IMDB4[[#This Row],[Budget]]</f>
        <v>-14600121</v>
      </c>
      <c r="V3533" s="9" t="str">
        <f>IF(IMDB4[[#This Row],[Profit]]&gt;0,"Hit","Flop")</f>
        <v>Flop</v>
      </c>
      <c r="W3533" s="9" t="str" cm="1">
        <f t="array" ref="W3533">_xlfn.IFS(IMDB4[[#This Row],[IMDb Score (1-10)]]&gt;=8,"Excellent",IMDB4[[#This Row],[IMDb Score (1-10)]]&gt;=7,"Good",IMDB4[[#This Row],[IMDb Score (1-10)]]&gt;=5,"Average",TRUE,"Poor")</f>
        <v>Average</v>
      </c>
      <c r="X3533" s="9" t="str">
        <f>IF(IMDB4[[#This Row],[Duration (min)]]&lt;90,"Short",IF(IMDB4[[#This Row],[Duration (min)]]&lt;=120,"Medium", "Long"))</f>
        <v>Medium</v>
      </c>
    </row>
    <row r="3534" spans="1:24" x14ac:dyDescent="0.25">
      <c r="A3534" s="1" t="s">
        <v>2189</v>
      </c>
      <c r="B3534" s="2">
        <v>36369</v>
      </c>
      <c r="C3534" s="30">
        <f>YEAR(IMDB4[[#This Row],[Release Date]])</f>
        <v>1999</v>
      </c>
      <c r="D3534" s="30" t="str">
        <f>FLOOR(IMDB4[[#This Row],[Year]],10)&amp;"s"</f>
        <v>1990s</v>
      </c>
      <c r="E3534" s="1" t="s">
        <v>1</v>
      </c>
      <c r="F3534" s="1" t="s">
        <v>91</v>
      </c>
      <c r="G3534" s="1" t="s">
        <v>3</v>
      </c>
      <c r="H3534" s="1" t="s">
        <v>4</v>
      </c>
      <c r="I3534" s="1" t="s">
        <v>92</v>
      </c>
      <c r="J3534" s="1" t="s">
        <v>2190</v>
      </c>
      <c r="K3534" s="1" t="s">
        <v>2191</v>
      </c>
      <c r="L3534" s="30">
        <v>170</v>
      </c>
      <c r="M3534" s="30">
        <v>399</v>
      </c>
      <c r="N3534" s="30">
        <v>19</v>
      </c>
      <c r="O3534" s="30">
        <v>0</v>
      </c>
      <c r="P3534" s="27">
        <v>6.4</v>
      </c>
      <c r="Q3534" s="30">
        <v>360</v>
      </c>
      <c r="R3534" s="30">
        <v>81</v>
      </c>
      <c r="S3534" s="9">
        <v>140530114</v>
      </c>
      <c r="T3534" s="9">
        <v>60000</v>
      </c>
      <c r="U3534" s="9">
        <f>IMDB4[[#This Row],[Gross Revenue]]-IMDB4[[#This Row],[Budget]]</f>
        <v>140470114</v>
      </c>
      <c r="V3534" s="9" t="str">
        <f>IF(IMDB4[[#This Row],[Profit]]&gt;0,"Hit","Flop")</f>
        <v>Hit</v>
      </c>
      <c r="W3534" s="9" t="str" cm="1">
        <f t="array" ref="W3534">_xlfn.IFS(IMDB4[[#This Row],[IMDb Score (1-10)]]&gt;=8,"Excellent",IMDB4[[#This Row],[IMDb Score (1-10)]]&gt;=7,"Good",IMDB4[[#This Row],[IMDb Score (1-10)]]&gt;=5,"Average",TRUE,"Poor")</f>
        <v>Average</v>
      </c>
      <c r="X3534" s="9" t="str">
        <f>IF(IMDB4[[#This Row],[Duration (min)]]&lt;90,"Short",IF(IMDB4[[#This Row],[Duration (min)]]&lt;=120,"Medium", "Long"))</f>
        <v>Short</v>
      </c>
    </row>
    <row r="3535" spans="1:24" x14ac:dyDescent="0.25">
      <c r="A3535" s="1" t="s">
        <v>5276</v>
      </c>
      <c r="B3535" s="2">
        <v>40044</v>
      </c>
      <c r="C3535" s="30">
        <f>YEAR(IMDB4[[#This Row],[Release Date]])</f>
        <v>2009</v>
      </c>
      <c r="D3535" s="30" t="str">
        <f>FLOOR(IMDB4[[#This Row],[Year]],10)&amp;"s"</f>
        <v>2000s</v>
      </c>
      <c r="E3535" s="1" t="s">
        <v>32</v>
      </c>
      <c r="F3535" s="1" t="s">
        <v>61</v>
      </c>
      <c r="G3535" s="1" t="s">
        <v>3</v>
      </c>
      <c r="H3535" s="1" t="s">
        <v>161</v>
      </c>
      <c r="I3535" s="1" t="s">
        <v>92</v>
      </c>
      <c r="J3535" s="1" t="s">
        <v>5277</v>
      </c>
      <c r="K3535" s="1" t="s">
        <v>5278</v>
      </c>
      <c r="L3535" s="30">
        <v>170</v>
      </c>
      <c r="M3535" s="30">
        <v>931</v>
      </c>
      <c r="N3535" s="30">
        <v>43</v>
      </c>
      <c r="O3535" s="30">
        <v>11000</v>
      </c>
      <c r="P3535" s="27">
        <v>6.6</v>
      </c>
      <c r="Q3535" s="30">
        <v>242</v>
      </c>
      <c r="R3535" s="30">
        <v>102</v>
      </c>
      <c r="S3535" s="9">
        <v>2035566</v>
      </c>
      <c r="T3535" s="9">
        <v>13000000</v>
      </c>
      <c r="U3535" s="9">
        <f>IMDB4[[#This Row],[Gross Revenue]]-IMDB4[[#This Row],[Budget]]</f>
        <v>-10964434</v>
      </c>
      <c r="V3535" s="9" t="str">
        <f>IF(IMDB4[[#This Row],[Profit]]&gt;0,"Hit","Flop")</f>
        <v>Flop</v>
      </c>
      <c r="W3535" s="9" t="str" cm="1">
        <f t="array" ref="W3535">_xlfn.IFS(IMDB4[[#This Row],[IMDb Score (1-10)]]&gt;=8,"Excellent",IMDB4[[#This Row],[IMDb Score (1-10)]]&gt;=7,"Good",IMDB4[[#This Row],[IMDb Score (1-10)]]&gt;=5,"Average",TRUE,"Poor")</f>
        <v>Average</v>
      </c>
      <c r="X3535" s="9" t="str">
        <f>IF(IMDB4[[#This Row],[Duration (min)]]&lt;90,"Short",IF(IMDB4[[#This Row],[Duration (min)]]&lt;=120,"Medium", "Long"))</f>
        <v>Medium</v>
      </c>
    </row>
    <row r="3536" spans="1:24" x14ac:dyDescent="0.25">
      <c r="A3536" s="1" t="s">
        <v>4667</v>
      </c>
      <c r="B3536" s="2">
        <v>39314</v>
      </c>
      <c r="C3536" s="30">
        <f>YEAR(IMDB4[[#This Row],[Release Date]])</f>
        <v>2007</v>
      </c>
      <c r="D3536" s="30" t="str">
        <f>FLOOR(IMDB4[[#This Row],[Year]],10)&amp;"s"</f>
        <v>2000s</v>
      </c>
      <c r="E3536" s="1" t="s">
        <v>1</v>
      </c>
      <c r="F3536" s="1" t="s">
        <v>177</v>
      </c>
      <c r="G3536" s="1" t="s">
        <v>3</v>
      </c>
      <c r="H3536" s="1" t="s">
        <v>83</v>
      </c>
      <c r="I3536" s="1" t="s">
        <v>84</v>
      </c>
      <c r="J3536" s="1" t="s">
        <v>4668</v>
      </c>
      <c r="K3536" s="1" t="s">
        <v>4669</v>
      </c>
      <c r="L3536" s="30">
        <v>168</v>
      </c>
      <c r="M3536" s="30">
        <v>408</v>
      </c>
      <c r="N3536" s="30">
        <v>90</v>
      </c>
      <c r="O3536" s="30">
        <v>0</v>
      </c>
      <c r="P3536" s="27">
        <v>8.1</v>
      </c>
      <c r="Q3536" s="30">
        <v>107</v>
      </c>
      <c r="R3536" s="30">
        <v>100</v>
      </c>
      <c r="S3536" s="9">
        <v>1134049</v>
      </c>
      <c r="T3536" s="9">
        <v>2000000</v>
      </c>
      <c r="U3536" s="9">
        <f>IMDB4[[#This Row],[Gross Revenue]]-IMDB4[[#This Row],[Budget]]</f>
        <v>-865951</v>
      </c>
      <c r="V3536" s="9" t="str">
        <f>IF(IMDB4[[#This Row],[Profit]]&gt;0,"Hit","Flop")</f>
        <v>Flop</v>
      </c>
      <c r="W3536" s="9" t="str" cm="1">
        <f t="array" ref="W3536">_xlfn.IFS(IMDB4[[#This Row],[IMDb Score (1-10)]]&gt;=8,"Excellent",IMDB4[[#This Row],[IMDb Score (1-10)]]&gt;=7,"Good",IMDB4[[#This Row],[IMDb Score (1-10)]]&gt;=5,"Average",TRUE,"Poor")</f>
        <v>Excellent</v>
      </c>
      <c r="X3536" s="9" t="str">
        <f>IF(IMDB4[[#This Row],[Duration (min)]]&lt;90,"Short",IF(IMDB4[[#This Row],[Duration (min)]]&lt;=120,"Medium", "Long"))</f>
        <v>Medium</v>
      </c>
    </row>
    <row r="3537" spans="1:24" x14ac:dyDescent="0.25">
      <c r="A3537" s="1" t="s">
        <v>4875</v>
      </c>
      <c r="B3537" s="2">
        <v>39497</v>
      </c>
      <c r="C3537" s="30">
        <f>YEAR(IMDB4[[#This Row],[Release Date]])</f>
        <v>2008</v>
      </c>
      <c r="D3537" s="30" t="str">
        <f>FLOOR(IMDB4[[#This Row],[Year]],10)&amp;"s"</f>
        <v>2000s</v>
      </c>
      <c r="E3537" s="1" t="s">
        <v>32</v>
      </c>
      <c r="F3537" s="1" t="s">
        <v>77</v>
      </c>
      <c r="G3537" s="1" t="s">
        <v>3</v>
      </c>
      <c r="H3537" s="1" t="s">
        <v>83</v>
      </c>
      <c r="I3537" s="1" t="s">
        <v>92</v>
      </c>
      <c r="J3537" s="1" t="s">
        <v>4876</v>
      </c>
      <c r="K3537" s="1" t="s">
        <v>4112</v>
      </c>
      <c r="L3537" s="30">
        <v>165</v>
      </c>
      <c r="M3537" s="30">
        <v>391</v>
      </c>
      <c r="N3537" s="30">
        <v>197</v>
      </c>
      <c r="O3537" s="30">
        <v>0</v>
      </c>
      <c r="P3537" s="27">
        <v>6</v>
      </c>
      <c r="Q3537" s="30">
        <v>254</v>
      </c>
      <c r="R3537" s="30">
        <v>113</v>
      </c>
      <c r="S3537" s="9">
        <v>10955425</v>
      </c>
      <c r="T3537" s="9">
        <v>30000000</v>
      </c>
      <c r="U3537" s="9">
        <f>IMDB4[[#This Row],[Gross Revenue]]-IMDB4[[#This Row],[Budget]]</f>
        <v>-19044575</v>
      </c>
      <c r="V3537" s="9" t="str">
        <f>IF(IMDB4[[#This Row],[Profit]]&gt;0,"Hit","Flop")</f>
        <v>Flop</v>
      </c>
      <c r="W3537" s="9" t="str" cm="1">
        <f t="array" ref="W3537">_xlfn.IFS(IMDB4[[#This Row],[IMDb Score (1-10)]]&gt;=8,"Excellent",IMDB4[[#This Row],[IMDb Score (1-10)]]&gt;=7,"Good",IMDB4[[#This Row],[IMDb Score (1-10)]]&gt;=5,"Average",TRUE,"Poor")</f>
        <v>Average</v>
      </c>
      <c r="X3537" s="9" t="str">
        <f>IF(IMDB4[[#This Row],[Duration (min)]]&lt;90,"Short",IF(IMDB4[[#This Row],[Duration (min)]]&lt;=120,"Medium", "Long"))</f>
        <v>Medium</v>
      </c>
    </row>
    <row r="3538" spans="1:24" x14ac:dyDescent="0.25">
      <c r="A3538" s="1" t="s">
        <v>5135</v>
      </c>
      <c r="B3538" s="2">
        <v>39739</v>
      </c>
      <c r="C3538" s="30">
        <f>YEAR(IMDB4[[#This Row],[Release Date]])</f>
        <v>2008</v>
      </c>
      <c r="D3538" s="30" t="str">
        <f>FLOOR(IMDB4[[#This Row],[Year]],10)&amp;"s"</f>
        <v>2000s</v>
      </c>
      <c r="E3538" s="1" t="s">
        <v>32</v>
      </c>
      <c r="F3538" s="1" t="s">
        <v>9</v>
      </c>
      <c r="G3538" s="1" t="s">
        <v>1518</v>
      </c>
      <c r="H3538" s="1" t="s">
        <v>1519</v>
      </c>
      <c r="I3538" s="1" t="s">
        <v>92</v>
      </c>
      <c r="J3538" s="1" t="s">
        <v>5136</v>
      </c>
      <c r="K3538" s="1" t="s">
        <v>5137</v>
      </c>
      <c r="L3538" s="30">
        <v>163</v>
      </c>
      <c r="M3538" s="30">
        <v>219</v>
      </c>
      <c r="N3538" s="30">
        <v>12</v>
      </c>
      <c r="O3538" s="30">
        <v>0</v>
      </c>
      <c r="P3538" s="27">
        <v>7.1</v>
      </c>
      <c r="Q3538" s="30">
        <v>111</v>
      </c>
      <c r="R3538" s="30">
        <v>103</v>
      </c>
      <c r="S3538" s="9">
        <v>542860</v>
      </c>
      <c r="T3538" s="9">
        <v>4000000</v>
      </c>
      <c r="U3538" s="9">
        <f>IMDB4[[#This Row],[Gross Revenue]]-IMDB4[[#This Row],[Budget]]</f>
        <v>-3457140</v>
      </c>
      <c r="V3538" s="9" t="str">
        <f>IF(IMDB4[[#This Row],[Profit]]&gt;0,"Hit","Flop")</f>
        <v>Flop</v>
      </c>
      <c r="W3538" s="9" t="str" cm="1">
        <f t="array" ref="W3538">_xlfn.IFS(IMDB4[[#This Row],[IMDb Score (1-10)]]&gt;=8,"Excellent",IMDB4[[#This Row],[IMDb Score (1-10)]]&gt;=7,"Good",IMDB4[[#This Row],[IMDb Score (1-10)]]&gt;=5,"Average",TRUE,"Poor")</f>
        <v>Good</v>
      </c>
      <c r="X3538" s="9" t="str">
        <f>IF(IMDB4[[#This Row],[Duration (min)]]&lt;90,"Short",IF(IMDB4[[#This Row],[Duration (min)]]&lt;=120,"Medium", "Long"))</f>
        <v>Medium</v>
      </c>
    </row>
    <row r="3539" spans="1:24" x14ac:dyDescent="0.25">
      <c r="A3539" s="1" t="s">
        <v>2831</v>
      </c>
      <c r="B3539" s="2">
        <v>37122</v>
      </c>
      <c r="C3539" s="30">
        <f>YEAR(IMDB4[[#This Row],[Release Date]])</f>
        <v>2001</v>
      </c>
      <c r="D3539" s="30" t="str">
        <f>FLOOR(IMDB4[[#This Row],[Year]],10)&amp;"s"</f>
        <v>2000s</v>
      </c>
      <c r="E3539" s="1" t="s">
        <v>32</v>
      </c>
      <c r="F3539" s="1" t="s">
        <v>9</v>
      </c>
      <c r="G3539" s="1" t="s">
        <v>3</v>
      </c>
      <c r="H3539" s="1" t="s">
        <v>4</v>
      </c>
      <c r="I3539" s="1" t="s">
        <v>132</v>
      </c>
      <c r="J3539" s="1" t="s">
        <v>2832</v>
      </c>
      <c r="K3539" s="1" t="s">
        <v>2833</v>
      </c>
      <c r="L3539" s="30">
        <v>159</v>
      </c>
      <c r="M3539" s="30">
        <v>417</v>
      </c>
      <c r="N3539" s="30">
        <v>12</v>
      </c>
      <c r="O3539" s="30">
        <v>231</v>
      </c>
      <c r="P3539" s="27">
        <v>3.9</v>
      </c>
      <c r="Q3539" s="30">
        <v>64</v>
      </c>
      <c r="R3539" s="30">
        <v>84</v>
      </c>
      <c r="S3539" s="9">
        <v>3100650</v>
      </c>
      <c r="T3539" s="9">
        <v>14000000</v>
      </c>
      <c r="U3539" s="9">
        <f>IMDB4[[#This Row],[Gross Revenue]]-IMDB4[[#This Row],[Budget]]</f>
        <v>-10899350</v>
      </c>
      <c r="V3539" s="9" t="str">
        <f>IF(IMDB4[[#This Row],[Profit]]&gt;0,"Hit","Flop")</f>
        <v>Flop</v>
      </c>
      <c r="W3539" s="9" t="str" cm="1">
        <f t="array" ref="W3539">_xlfn.IFS(IMDB4[[#This Row],[IMDb Score (1-10)]]&gt;=8,"Excellent",IMDB4[[#This Row],[IMDb Score (1-10)]]&gt;=7,"Good",IMDB4[[#This Row],[IMDb Score (1-10)]]&gt;=5,"Average",TRUE,"Poor")</f>
        <v>Poor</v>
      </c>
      <c r="X3539" s="9" t="str">
        <f>IF(IMDB4[[#This Row],[Duration (min)]]&lt;90,"Short",IF(IMDB4[[#This Row],[Duration (min)]]&lt;=120,"Medium", "Long"))</f>
        <v>Short</v>
      </c>
    </row>
    <row r="3540" spans="1:24" x14ac:dyDescent="0.25">
      <c r="A3540" s="1" t="s">
        <v>1010</v>
      </c>
      <c r="B3540" s="2">
        <v>34051</v>
      </c>
      <c r="C3540" s="30">
        <f>YEAR(IMDB4[[#This Row],[Release Date]])</f>
        <v>1993</v>
      </c>
      <c r="D3540" s="30" t="str">
        <f>FLOOR(IMDB4[[#This Row],[Year]],10)&amp;"s"</f>
        <v>1990s</v>
      </c>
      <c r="E3540" s="1" t="s">
        <v>32</v>
      </c>
      <c r="F3540" s="1" t="s">
        <v>9</v>
      </c>
      <c r="G3540" s="1" t="s">
        <v>3</v>
      </c>
      <c r="H3540" s="1" t="s">
        <v>4</v>
      </c>
      <c r="I3540" s="1" t="s">
        <v>92</v>
      </c>
      <c r="J3540" s="1" t="s">
        <v>1011</v>
      </c>
      <c r="K3540" s="1" t="s">
        <v>1012</v>
      </c>
      <c r="L3540" s="30">
        <v>159</v>
      </c>
      <c r="M3540" s="30">
        <v>423</v>
      </c>
      <c r="N3540" s="30">
        <v>9</v>
      </c>
      <c r="O3540" s="30">
        <v>81</v>
      </c>
      <c r="P3540" s="27">
        <v>7.2</v>
      </c>
      <c r="Q3540" s="30">
        <v>11</v>
      </c>
      <c r="R3540" s="30">
        <v>114</v>
      </c>
      <c r="S3540" s="9">
        <v>1001437</v>
      </c>
      <c r="T3540" s="9">
        <v>800000</v>
      </c>
      <c r="U3540" s="9">
        <f>IMDB4[[#This Row],[Gross Revenue]]-IMDB4[[#This Row],[Budget]]</f>
        <v>201437</v>
      </c>
      <c r="V3540" s="9" t="str">
        <f>IF(IMDB4[[#This Row],[Profit]]&gt;0,"Hit","Flop")</f>
        <v>Hit</v>
      </c>
      <c r="W3540" s="9" t="str" cm="1">
        <f t="array" ref="W3540">_xlfn.IFS(IMDB4[[#This Row],[IMDb Score (1-10)]]&gt;=8,"Excellent",IMDB4[[#This Row],[IMDb Score (1-10)]]&gt;=7,"Good",IMDB4[[#This Row],[IMDb Score (1-10)]]&gt;=5,"Average",TRUE,"Poor")</f>
        <v>Good</v>
      </c>
      <c r="X3540" s="9" t="str">
        <f>IF(IMDB4[[#This Row],[Duration (min)]]&lt;90,"Short",IF(IMDB4[[#This Row],[Duration (min)]]&lt;=120,"Medium", "Long"))</f>
        <v>Medium</v>
      </c>
    </row>
    <row r="3541" spans="1:24" x14ac:dyDescent="0.25">
      <c r="A3541" s="1" t="s">
        <v>5023</v>
      </c>
      <c r="B3541" s="2">
        <v>39643</v>
      </c>
      <c r="C3541" s="30">
        <f>YEAR(IMDB4[[#This Row],[Release Date]])</f>
        <v>2008</v>
      </c>
      <c r="D3541" s="30" t="str">
        <f>FLOOR(IMDB4[[#This Row],[Year]],10)&amp;"s"</f>
        <v>2000s</v>
      </c>
      <c r="E3541" s="1" t="s">
        <v>32</v>
      </c>
      <c r="F3541" s="1" t="s">
        <v>9</v>
      </c>
      <c r="G3541" s="1" t="s">
        <v>3</v>
      </c>
      <c r="H3541" s="1" t="s">
        <v>4</v>
      </c>
      <c r="I3541" s="1" t="s">
        <v>132</v>
      </c>
      <c r="J3541" s="1" t="s">
        <v>5024</v>
      </c>
      <c r="K3541" s="1" t="s">
        <v>5025</v>
      </c>
      <c r="L3541" s="30">
        <v>158</v>
      </c>
      <c r="M3541" s="30">
        <v>816</v>
      </c>
      <c r="N3541" s="30">
        <v>209</v>
      </c>
      <c r="O3541" s="30">
        <v>0</v>
      </c>
      <c r="P3541" s="27">
        <v>6.2</v>
      </c>
      <c r="Q3541" s="30">
        <v>97</v>
      </c>
      <c r="R3541" s="30">
        <v>98</v>
      </c>
      <c r="S3541" s="9">
        <v>58006147</v>
      </c>
      <c r="T3541" s="9">
        <v>23000000</v>
      </c>
      <c r="U3541" s="9">
        <f>IMDB4[[#This Row],[Gross Revenue]]-IMDB4[[#This Row],[Budget]]</f>
        <v>35006147</v>
      </c>
      <c r="V3541" s="9" t="str">
        <f>IF(IMDB4[[#This Row],[Profit]]&gt;0,"Hit","Flop")</f>
        <v>Hit</v>
      </c>
      <c r="W3541" s="9" t="str" cm="1">
        <f t="array" ref="W3541">_xlfn.IFS(IMDB4[[#This Row],[IMDb Score (1-10)]]&gt;=8,"Excellent",IMDB4[[#This Row],[IMDb Score (1-10)]]&gt;=7,"Good",IMDB4[[#This Row],[IMDb Score (1-10)]]&gt;=5,"Average",TRUE,"Poor")</f>
        <v>Average</v>
      </c>
      <c r="X3541" s="9" t="str">
        <f>IF(IMDB4[[#This Row],[Duration (min)]]&lt;90,"Short",IF(IMDB4[[#This Row],[Duration (min)]]&lt;=120,"Medium", "Long"))</f>
        <v>Medium</v>
      </c>
    </row>
    <row r="3542" spans="1:24" x14ac:dyDescent="0.25">
      <c r="A3542" s="1" t="s">
        <v>445</v>
      </c>
      <c r="B3542" s="2">
        <v>30733</v>
      </c>
      <c r="C3542" s="30">
        <f>YEAR(IMDB4[[#This Row],[Release Date]])</f>
        <v>1984</v>
      </c>
      <c r="D3542" s="30" t="str">
        <f>FLOOR(IMDB4[[#This Row],[Year]],10)&amp;"s"</f>
        <v>1980s</v>
      </c>
      <c r="E3542" s="1" t="s">
        <v>32</v>
      </c>
      <c r="F3542" s="1" t="s">
        <v>91</v>
      </c>
      <c r="G3542" s="1" t="s">
        <v>3</v>
      </c>
      <c r="H3542" s="1" t="s">
        <v>4</v>
      </c>
      <c r="I3542" s="1" t="s">
        <v>92</v>
      </c>
      <c r="J3542" s="1" t="s">
        <v>446</v>
      </c>
      <c r="K3542" s="1" t="s">
        <v>447</v>
      </c>
      <c r="L3542" s="30">
        <v>158</v>
      </c>
      <c r="M3542" s="30">
        <v>467</v>
      </c>
      <c r="N3542" s="30">
        <v>17</v>
      </c>
      <c r="O3542" s="30">
        <v>0</v>
      </c>
      <c r="P3542" s="27">
        <v>5.9</v>
      </c>
      <c r="Q3542" s="30">
        <v>166</v>
      </c>
      <c r="R3542" s="30">
        <v>97</v>
      </c>
      <c r="S3542" s="9">
        <v>32600000</v>
      </c>
      <c r="T3542" s="9">
        <v>1800000</v>
      </c>
      <c r="U3542" s="9">
        <f>IMDB4[[#This Row],[Gross Revenue]]-IMDB4[[#This Row],[Budget]]</f>
        <v>30800000</v>
      </c>
      <c r="V3542" s="9" t="str">
        <f>IF(IMDB4[[#This Row],[Profit]]&gt;0,"Hit","Flop")</f>
        <v>Hit</v>
      </c>
      <c r="W3542" s="9" t="str" cm="1">
        <f t="array" ref="W3542">_xlfn.IFS(IMDB4[[#This Row],[IMDb Score (1-10)]]&gt;=8,"Excellent",IMDB4[[#This Row],[IMDb Score (1-10)]]&gt;=7,"Good",IMDB4[[#This Row],[IMDb Score (1-10)]]&gt;=5,"Average",TRUE,"Poor")</f>
        <v>Average</v>
      </c>
      <c r="X3542" s="9" t="str">
        <f>IF(IMDB4[[#This Row],[Duration (min)]]&lt;90,"Short",IF(IMDB4[[#This Row],[Duration (min)]]&lt;=120,"Medium", "Long"))</f>
        <v>Medium</v>
      </c>
    </row>
    <row r="3543" spans="1:24" x14ac:dyDescent="0.25">
      <c r="A3543" s="1" t="s">
        <v>5826</v>
      </c>
      <c r="B3543" s="2">
        <v>40707</v>
      </c>
      <c r="C3543" s="30">
        <f>YEAR(IMDB4[[#This Row],[Release Date]])</f>
        <v>2011</v>
      </c>
      <c r="D3543" s="30" t="str">
        <f>FLOOR(IMDB4[[#This Row],[Year]],10)&amp;"s"</f>
        <v>2010s</v>
      </c>
      <c r="E3543" s="1" t="s">
        <v>32</v>
      </c>
      <c r="F3543" s="1" t="s">
        <v>77</v>
      </c>
      <c r="G3543" s="1" t="s">
        <v>3</v>
      </c>
      <c r="H3543" s="1" t="s">
        <v>4</v>
      </c>
      <c r="I3543" s="1" t="s">
        <v>132</v>
      </c>
      <c r="J3543" s="1" t="s">
        <v>5827</v>
      </c>
      <c r="K3543" s="1" t="s">
        <v>4069</v>
      </c>
      <c r="L3543" s="30">
        <v>157</v>
      </c>
      <c r="M3543" s="30">
        <v>257</v>
      </c>
      <c r="N3543" s="30">
        <v>456</v>
      </c>
      <c r="O3543" s="30">
        <v>38000</v>
      </c>
      <c r="P3543" s="27">
        <v>6.8</v>
      </c>
      <c r="Q3543" s="30">
        <v>417</v>
      </c>
      <c r="R3543" s="30">
        <v>111</v>
      </c>
      <c r="S3543" s="9">
        <v>40247512</v>
      </c>
      <c r="T3543" s="9">
        <v>30000000</v>
      </c>
      <c r="U3543" s="9">
        <f>IMDB4[[#This Row],[Gross Revenue]]-IMDB4[[#This Row],[Budget]]</f>
        <v>10247512</v>
      </c>
      <c r="V3543" s="9" t="str">
        <f>IF(IMDB4[[#This Row],[Profit]]&gt;0,"Hit","Flop")</f>
        <v>Hit</v>
      </c>
      <c r="W3543" s="9" t="str" cm="1">
        <f t="array" ref="W3543">_xlfn.IFS(IMDB4[[#This Row],[IMDb Score (1-10)]]&gt;=8,"Excellent",IMDB4[[#This Row],[IMDb Score (1-10)]]&gt;=7,"Good",IMDB4[[#This Row],[IMDb Score (1-10)]]&gt;=5,"Average",TRUE,"Poor")</f>
        <v>Average</v>
      </c>
      <c r="X3543" s="9" t="str">
        <f>IF(IMDB4[[#This Row],[Duration (min)]]&lt;90,"Short",IF(IMDB4[[#This Row],[Duration (min)]]&lt;=120,"Medium", "Long"))</f>
        <v>Medium</v>
      </c>
    </row>
    <row r="3544" spans="1:24" x14ac:dyDescent="0.25">
      <c r="A3544" s="1" t="s">
        <v>6912</v>
      </c>
      <c r="B3544" s="2">
        <v>42016</v>
      </c>
      <c r="C3544" s="30">
        <f>YEAR(IMDB4[[#This Row],[Release Date]])</f>
        <v>2015</v>
      </c>
      <c r="D3544" s="30" t="str">
        <f>FLOOR(IMDB4[[#This Row],[Year]],10)&amp;"s"</f>
        <v>2010s</v>
      </c>
      <c r="E3544" s="1" t="s">
        <v>32</v>
      </c>
      <c r="F3544" s="1" t="s">
        <v>77</v>
      </c>
      <c r="G3544" s="1" t="s">
        <v>3</v>
      </c>
      <c r="H3544" s="1" t="s">
        <v>4</v>
      </c>
      <c r="I3544" s="1" t="s">
        <v>92</v>
      </c>
      <c r="J3544" s="1" t="s">
        <v>6913</v>
      </c>
      <c r="K3544" s="1" t="s">
        <v>4991</v>
      </c>
      <c r="L3544" s="30">
        <v>155</v>
      </c>
      <c r="M3544" s="30">
        <v>259</v>
      </c>
      <c r="N3544" s="30">
        <v>66</v>
      </c>
      <c r="O3544" s="30">
        <v>16000</v>
      </c>
      <c r="P3544" s="27">
        <v>6.8</v>
      </c>
      <c r="Q3544" s="30">
        <v>203</v>
      </c>
      <c r="R3544" s="30">
        <v>103</v>
      </c>
      <c r="S3544" s="9">
        <v>27285953</v>
      </c>
      <c r="T3544" s="9">
        <v>5000000</v>
      </c>
      <c r="U3544" s="9">
        <f>IMDB4[[#This Row],[Gross Revenue]]-IMDB4[[#This Row],[Budget]]</f>
        <v>22285953</v>
      </c>
      <c r="V3544" s="9" t="str">
        <f>IF(IMDB4[[#This Row],[Profit]]&gt;0,"Hit","Flop")</f>
        <v>Hit</v>
      </c>
      <c r="W3544" s="9" t="str" cm="1">
        <f t="array" ref="W3544">_xlfn.IFS(IMDB4[[#This Row],[IMDb Score (1-10)]]&gt;=8,"Excellent",IMDB4[[#This Row],[IMDb Score (1-10)]]&gt;=7,"Good",IMDB4[[#This Row],[IMDb Score (1-10)]]&gt;=5,"Average",TRUE,"Poor")</f>
        <v>Average</v>
      </c>
      <c r="X3544" s="9" t="str">
        <f>IF(IMDB4[[#This Row],[Duration (min)]]&lt;90,"Short",IF(IMDB4[[#This Row],[Duration (min)]]&lt;=120,"Medium", "Long"))</f>
        <v>Medium</v>
      </c>
    </row>
    <row r="3545" spans="1:24" x14ac:dyDescent="0.25">
      <c r="A3545" s="1" t="s">
        <v>502</v>
      </c>
      <c r="B3545" s="2">
        <v>31185</v>
      </c>
      <c r="C3545" s="30">
        <f>YEAR(IMDB4[[#This Row],[Release Date]])</f>
        <v>1985</v>
      </c>
      <c r="D3545" s="30" t="str">
        <f>FLOOR(IMDB4[[#This Row],[Year]],10)&amp;"s"</f>
        <v>1980s</v>
      </c>
      <c r="E3545" s="1" t="s">
        <v>32</v>
      </c>
      <c r="F3545" s="1" t="s">
        <v>40</v>
      </c>
      <c r="G3545" s="1" t="s">
        <v>3</v>
      </c>
      <c r="H3545" s="1" t="s">
        <v>4</v>
      </c>
      <c r="I3545" s="1" t="s">
        <v>132</v>
      </c>
      <c r="J3545" s="1" t="s">
        <v>503</v>
      </c>
      <c r="K3545" s="1" t="s">
        <v>370</v>
      </c>
      <c r="L3545" s="30">
        <v>155</v>
      </c>
      <c r="M3545" s="30">
        <v>605</v>
      </c>
      <c r="N3545" s="30">
        <v>272</v>
      </c>
      <c r="O3545" s="30">
        <v>0</v>
      </c>
      <c r="P3545" s="27">
        <v>6.8</v>
      </c>
      <c r="Q3545" s="30">
        <v>64</v>
      </c>
      <c r="R3545" s="30">
        <v>109</v>
      </c>
      <c r="S3545" s="9">
        <v>4250320</v>
      </c>
      <c r="T3545" s="9">
        <v>18000000</v>
      </c>
      <c r="U3545" s="9">
        <f>IMDB4[[#This Row],[Gross Revenue]]-IMDB4[[#This Row],[Budget]]</f>
        <v>-13749680</v>
      </c>
      <c r="V3545" s="9" t="str">
        <f>IF(IMDB4[[#This Row],[Profit]]&gt;0,"Hit","Flop")</f>
        <v>Flop</v>
      </c>
      <c r="W3545" s="9" t="str" cm="1">
        <f t="array" ref="W3545">_xlfn.IFS(IMDB4[[#This Row],[IMDb Score (1-10)]]&gt;=8,"Excellent",IMDB4[[#This Row],[IMDb Score (1-10)]]&gt;=7,"Good",IMDB4[[#This Row],[IMDb Score (1-10)]]&gt;=5,"Average",TRUE,"Poor")</f>
        <v>Average</v>
      </c>
      <c r="X3545" s="9" t="str">
        <f>IF(IMDB4[[#This Row],[Duration (min)]]&lt;90,"Short",IF(IMDB4[[#This Row],[Duration (min)]]&lt;=120,"Medium", "Long"))</f>
        <v>Medium</v>
      </c>
    </row>
    <row r="3546" spans="1:24" x14ac:dyDescent="0.25">
      <c r="A3546" s="1" t="s">
        <v>4299</v>
      </c>
      <c r="B3546" s="2">
        <v>39040</v>
      </c>
      <c r="C3546" s="30">
        <f>YEAR(IMDB4[[#This Row],[Release Date]])</f>
        <v>2006</v>
      </c>
      <c r="D3546" s="30" t="str">
        <f>FLOOR(IMDB4[[#This Row],[Year]],10)&amp;"s"</f>
        <v>2000s</v>
      </c>
      <c r="E3546" s="1" t="s">
        <v>32</v>
      </c>
      <c r="F3546" s="1" t="s">
        <v>77</v>
      </c>
      <c r="G3546" s="1" t="s">
        <v>1129</v>
      </c>
      <c r="H3546" s="1" t="s">
        <v>1130</v>
      </c>
      <c r="I3546" s="1" t="s">
        <v>92</v>
      </c>
      <c r="J3546" s="1" t="s">
        <v>4300</v>
      </c>
      <c r="K3546" s="1" t="s">
        <v>4301</v>
      </c>
      <c r="L3546" s="30">
        <v>155</v>
      </c>
      <c r="M3546" s="30">
        <v>398</v>
      </c>
      <c r="N3546" s="30">
        <v>143</v>
      </c>
      <c r="O3546" s="30">
        <v>528</v>
      </c>
      <c r="P3546" s="27">
        <v>7.3</v>
      </c>
      <c r="Q3546" s="30">
        <v>98</v>
      </c>
      <c r="R3546" s="30">
        <v>110</v>
      </c>
      <c r="S3546" s="9">
        <v>49413</v>
      </c>
      <c r="T3546" s="9">
        <v>35000000</v>
      </c>
      <c r="U3546" s="9">
        <f>IMDB4[[#This Row],[Gross Revenue]]-IMDB4[[#This Row],[Budget]]</f>
        <v>-34950587</v>
      </c>
      <c r="V3546" s="9" t="str">
        <f>IF(IMDB4[[#This Row],[Profit]]&gt;0,"Hit","Flop")</f>
        <v>Flop</v>
      </c>
      <c r="W3546" s="9" t="str" cm="1">
        <f t="array" ref="W3546">_xlfn.IFS(IMDB4[[#This Row],[IMDb Score (1-10)]]&gt;=8,"Excellent",IMDB4[[#This Row],[IMDb Score (1-10)]]&gt;=7,"Good",IMDB4[[#This Row],[IMDb Score (1-10)]]&gt;=5,"Average",TRUE,"Poor")</f>
        <v>Good</v>
      </c>
      <c r="X3546" s="9" t="str">
        <f>IF(IMDB4[[#This Row],[Duration (min)]]&lt;90,"Short",IF(IMDB4[[#This Row],[Duration (min)]]&lt;=120,"Medium", "Long"))</f>
        <v>Medium</v>
      </c>
    </row>
    <row r="3547" spans="1:24" x14ac:dyDescent="0.25">
      <c r="A3547" s="1" t="s">
        <v>3447</v>
      </c>
      <c r="B3547" s="2">
        <v>37720</v>
      </c>
      <c r="C3547" s="30">
        <f>YEAR(IMDB4[[#This Row],[Release Date]])</f>
        <v>2003</v>
      </c>
      <c r="D3547" s="30" t="str">
        <f>FLOOR(IMDB4[[#This Row],[Year]],10)&amp;"s"</f>
        <v>2000s</v>
      </c>
      <c r="E3547" s="1" t="s">
        <v>32</v>
      </c>
      <c r="F3547" s="1" t="s">
        <v>77</v>
      </c>
      <c r="G3547" s="1" t="s">
        <v>3</v>
      </c>
      <c r="H3547" s="1" t="s">
        <v>4</v>
      </c>
      <c r="I3547" s="1" t="s">
        <v>132</v>
      </c>
      <c r="J3547" s="1" t="s">
        <v>3448</v>
      </c>
      <c r="K3547" s="1" t="s">
        <v>1751</v>
      </c>
      <c r="L3547" s="30">
        <v>154</v>
      </c>
      <c r="M3547" s="30">
        <v>428</v>
      </c>
      <c r="N3547" s="30">
        <v>71</v>
      </c>
      <c r="O3547" s="30">
        <v>955</v>
      </c>
      <c r="P3547" s="27">
        <v>6.2</v>
      </c>
      <c r="Q3547" s="30">
        <v>165</v>
      </c>
      <c r="R3547" s="30">
        <v>114</v>
      </c>
      <c r="S3547" s="9">
        <v>60470220</v>
      </c>
      <c r="T3547" s="9">
        <v>50000000</v>
      </c>
      <c r="U3547" s="9">
        <f>IMDB4[[#This Row],[Gross Revenue]]-IMDB4[[#This Row],[Budget]]</f>
        <v>10470220</v>
      </c>
      <c r="V3547" s="9" t="str">
        <f>IF(IMDB4[[#This Row],[Profit]]&gt;0,"Hit","Flop")</f>
        <v>Hit</v>
      </c>
      <c r="W3547" s="9" t="str" cm="1">
        <f t="array" ref="W3547">_xlfn.IFS(IMDB4[[#This Row],[IMDb Score (1-10)]]&gt;=8,"Excellent",IMDB4[[#This Row],[IMDb Score (1-10)]]&gt;=7,"Good",IMDB4[[#This Row],[IMDb Score (1-10)]]&gt;=5,"Average",TRUE,"Poor")</f>
        <v>Average</v>
      </c>
      <c r="X3547" s="9" t="str">
        <f>IF(IMDB4[[#This Row],[Duration (min)]]&lt;90,"Short",IF(IMDB4[[#This Row],[Duration (min)]]&lt;=120,"Medium", "Long"))</f>
        <v>Medium</v>
      </c>
    </row>
    <row r="3548" spans="1:24" x14ac:dyDescent="0.25">
      <c r="A3548" s="1" t="s">
        <v>5436</v>
      </c>
      <c r="B3548" s="2">
        <v>39832</v>
      </c>
      <c r="C3548" s="30">
        <f>YEAR(IMDB4[[#This Row],[Release Date]])</f>
        <v>2009</v>
      </c>
      <c r="D3548" s="30" t="str">
        <f>FLOOR(IMDB4[[#This Row],[Year]],10)&amp;"s"</f>
        <v>2000s</v>
      </c>
      <c r="E3548" s="1" t="s">
        <v>32</v>
      </c>
      <c r="F3548" s="1" t="s">
        <v>9</v>
      </c>
      <c r="G3548" s="1" t="s">
        <v>3</v>
      </c>
      <c r="H3548" s="1" t="s">
        <v>4</v>
      </c>
      <c r="I3548" s="1" t="s">
        <v>132</v>
      </c>
      <c r="J3548" s="1" t="s">
        <v>5437</v>
      </c>
      <c r="K3548" s="1" t="s">
        <v>3967</v>
      </c>
      <c r="L3548" s="30">
        <v>152</v>
      </c>
      <c r="M3548" s="30">
        <v>568</v>
      </c>
      <c r="N3548" s="30">
        <v>124</v>
      </c>
      <c r="O3548" s="30">
        <v>13000</v>
      </c>
      <c r="P3548" s="27">
        <v>7.1</v>
      </c>
      <c r="Q3548" s="30">
        <v>214</v>
      </c>
      <c r="R3548" s="30">
        <v>107</v>
      </c>
      <c r="S3548" s="9">
        <v>63411478</v>
      </c>
      <c r="T3548" s="9">
        <v>39000000</v>
      </c>
      <c r="U3548" s="9">
        <f>IMDB4[[#This Row],[Gross Revenue]]-IMDB4[[#This Row],[Budget]]</f>
        <v>24411478</v>
      </c>
      <c r="V3548" s="9" t="str">
        <f>IF(IMDB4[[#This Row],[Profit]]&gt;0,"Hit","Flop")</f>
        <v>Hit</v>
      </c>
      <c r="W3548" s="9" t="str" cm="1">
        <f t="array" ref="W3548">_xlfn.IFS(IMDB4[[#This Row],[IMDb Score (1-10)]]&gt;=8,"Excellent",IMDB4[[#This Row],[IMDb Score (1-10)]]&gt;=7,"Good",IMDB4[[#This Row],[IMDb Score (1-10)]]&gt;=5,"Average",TRUE,"Poor")</f>
        <v>Good</v>
      </c>
      <c r="X3548" s="9" t="str">
        <f>IF(IMDB4[[#This Row],[Duration (min)]]&lt;90,"Short",IF(IMDB4[[#This Row],[Duration (min)]]&lt;=120,"Medium", "Long"))</f>
        <v>Medium</v>
      </c>
    </row>
    <row r="3549" spans="1:24" x14ac:dyDescent="0.25">
      <c r="A3549" s="1" t="s">
        <v>3462</v>
      </c>
      <c r="B3549" s="2">
        <v>37854</v>
      </c>
      <c r="C3549" s="30">
        <f>YEAR(IMDB4[[#This Row],[Release Date]])</f>
        <v>2003</v>
      </c>
      <c r="D3549" s="30" t="str">
        <f>FLOOR(IMDB4[[#This Row],[Year]],10)&amp;"s"</f>
        <v>2000s</v>
      </c>
      <c r="E3549" s="1" t="s">
        <v>32</v>
      </c>
      <c r="F3549" s="1" t="s">
        <v>20</v>
      </c>
      <c r="G3549" s="1" t="s">
        <v>160</v>
      </c>
      <c r="H3549" s="1" t="s">
        <v>338</v>
      </c>
      <c r="I3549" s="1" t="s">
        <v>92</v>
      </c>
      <c r="J3549" s="1" t="s">
        <v>3463</v>
      </c>
      <c r="K3549" s="1" t="s">
        <v>3464</v>
      </c>
      <c r="L3549" s="30">
        <v>150</v>
      </c>
      <c r="M3549" s="30">
        <v>253</v>
      </c>
      <c r="N3549" s="30">
        <v>66</v>
      </c>
      <c r="O3549" s="30">
        <v>0</v>
      </c>
      <c r="P3549" s="27">
        <v>7.7</v>
      </c>
      <c r="Q3549" s="30">
        <v>135</v>
      </c>
      <c r="R3549" s="30">
        <v>112</v>
      </c>
      <c r="S3549" s="9">
        <v>3432342</v>
      </c>
      <c r="T3549" s="9">
        <v>6000000</v>
      </c>
      <c r="U3549" s="9">
        <f>IMDB4[[#This Row],[Gross Revenue]]-IMDB4[[#This Row],[Budget]]</f>
        <v>-2567658</v>
      </c>
      <c r="V3549" s="9" t="str">
        <f>IF(IMDB4[[#This Row],[Profit]]&gt;0,"Hit","Flop")</f>
        <v>Flop</v>
      </c>
      <c r="W3549" s="9" t="str" cm="1">
        <f t="array" ref="W3549">_xlfn.IFS(IMDB4[[#This Row],[IMDb Score (1-10)]]&gt;=8,"Excellent",IMDB4[[#This Row],[IMDb Score (1-10)]]&gt;=7,"Good",IMDB4[[#This Row],[IMDb Score (1-10)]]&gt;=5,"Average",TRUE,"Poor")</f>
        <v>Good</v>
      </c>
      <c r="X3549" s="9" t="str">
        <f>IF(IMDB4[[#This Row],[Duration (min)]]&lt;90,"Short",IF(IMDB4[[#This Row],[Duration (min)]]&lt;=120,"Medium", "Long"))</f>
        <v>Medium</v>
      </c>
    </row>
    <row r="3550" spans="1:24" x14ac:dyDescent="0.25">
      <c r="A3550" s="1" t="s">
        <v>6862</v>
      </c>
      <c r="B3550" s="2">
        <v>42046</v>
      </c>
      <c r="C3550" s="30">
        <f>YEAR(IMDB4[[#This Row],[Release Date]])</f>
        <v>2015</v>
      </c>
      <c r="D3550" s="30" t="str">
        <f>FLOOR(IMDB4[[#This Row],[Year]],10)&amp;"s"</f>
        <v>2010s</v>
      </c>
      <c r="E3550" s="1" t="s">
        <v>1</v>
      </c>
      <c r="F3550" s="1" t="s">
        <v>9</v>
      </c>
      <c r="G3550" s="1" t="s">
        <v>3</v>
      </c>
      <c r="H3550" s="1" t="s">
        <v>83</v>
      </c>
      <c r="I3550" s="1" t="s">
        <v>92</v>
      </c>
      <c r="J3550" s="1" t="s">
        <v>6863</v>
      </c>
      <c r="K3550" s="1" t="s">
        <v>6864</v>
      </c>
      <c r="L3550" s="30">
        <v>149</v>
      </c>
      <c r="M3550" s="30">
        <v>430</v>
      </c>
      <c r="N3550" s="30">
        <v>232</v>
      </c>
      <c r="O3550" s="30">
        <v>109000</v>
      </c>
      <c r="P3550" s="27">
        <v>7.7</v>
      </c>
      <c r="Q3550" s="30">
        <v>489</v>
      </c>
      <c r="R3550" s="30">
        <v>108</v>
      </c>
      <c r="S3550" s="9">
        <v>25440971</v>
      </c>
      <c r="T3550" s="9">
        <v>15000000</v>
      </c>
      <c r="U3550" s="9">
        <f>IMDB4[[#This Row],[Gross Revenue]]-IMDB4[[#This Row],[Budget]]</f>
        <v>10440971</v>
      </c>
      <c r="V3550" s="9" t="str">
        <f>IF(IMDB4[[#This Row],[Profit]]&gt;0,"Hit","Flop")</f>
        <v>Hit</v>
      </c>
      <c r="W3550" s="9" t="str" cm="1">
        <f t="array" ref="W3550">_xlfn.IFS(IMDB4[[#This Row],[IMDb Score (1-10)]]&gt;=8,"Excellent",IMDB4[[#This Row],[IMDb Score (1-10)]]&gt;=7,"Good",IMDB4[[#This Row],[IMDb Score (1-10)]]&gt;=5,"Average",TRUE,"Poor")</f>
        <v>Good</v>
      </c>
      <c r="X3550" s="9" t="str">
        <f>IF(IMDB4[[#This Row],[Duration (min)]]&lt;90,"Short",IF(IMDB4[[#This Row],[Duration (min)]]&lt;=120,"Medium", "Long"))</f>
        <v>Medium</v>
      </c>
    </row>
    <row r="3551" spans="1:24" x14ac:dyDescent="0.25">
      <c r="A3551" s="1" t="s">
        <v>6687</v>
      </c>
      <c r="B3551" s="2">
        <v>41794</v>
      </c>
      <c r="C3551" s="30">
        <f>YEAR(IMDB4[[#This Row],[Release Date]])</f>
        <v>2014</v>
      </c>
      <c r="D3551" s="30" t="str">
        <f>FLOOR(IMDB4[[#This Row],[Year]],10)&amp;"s"</f>
        <v>2010s</v>
      </c>
      <c r="E3551" s="1" t="s">
        <v>32</v>
      </c>
      <c r="F3551" s="1" t="s">
        <v>61</v>
      </c>
      <c r="G3551" s="1" t="s">
        <v>3</v>
      </c>
      <c r="H3551" s="1" t="s">
        <v>83</v>
      </c>
      <c r="I3551" s="1" t="s">
        <v>92</v>
      </c>
      <c r="J3551" s="1" t="s">
        <v>2948</v>
      </c>
      <c r="K3551" s="1" t="s">
        <v>2248</v>
      </c>
      <c r="L3551" s="30">
        <v>149</v>
      </c>
      <c r="M3551" s="30">
        <v>390</v>
      </c>
      <c r="N3551" s="30">
        <v>608</v>
      </c>
      <c r="O3551" s="30">
        <v>0</v>
      </c>
      <c r="P3551" s="27">
        <v>6.8</v>
      </c>
      <c r="Q3551" s="30">
        <v>262</v>
      </c>
      <c r="R3551" s="30">
        <v>150</v>
      </c>
      <c r="S3551" s="9">
        <v>3958500</v>
      </c>
      <c r="T3551" s="9">
        <v>8200000</v>
      </c>
      <c r="U3551" s="9">
        <f>IMDB4[[#This Row],[Gross Revenue]]-IMDB4[[#This Row],[Budget]]</f>
        <v>-4241500</v>
      </c>
      <c r="V3551" s="9" t="str">
        <f>IF(IMDB4[[#This Row],[Profit]]&gt;0,"Hit","Flop")</f>
        <v>Flop</v>
      </c>
      <c r="W3551" s="9" t="str" cm="1">
        <f t="array" ref="W3551">_xlfn.IFS(IMDB4[[#This Row],[IMDb Score (1-10)]]&gt;=8,"Excellent",IMDB4[[#This Row],[IMDb Score (1-10)]]&gt;=7,"Good",IMDB4[[#This Row],[IMDb Score (1-10)]]&gt;=5,"Average",TRUE,"Poor")</f>
        <v>Average</v>
      </c>
      <c r="X3551" s="9" t="str">
        <f>IF(IMDB4[[#This Row],[Duration (min)]]&lt;90,"Short",IF(IMDB4[[#This Row],[Duration (min)]]&lt;=120,"Medium", "Long"))</f>
        <v>Long</v>
      </c>
    </row>
    <row r="3552" spans="1:24" x14ac:dyDescent="0.25">
      <c r="A3552" s="1" t="s">
        <v>2947</v>
      </c>
      <c r="B3552" s="2">
        <v>37438</v>
      </c>
      <c r="C3552" s="30">
        <f>YEAR(IMDB4[[#This Row],[Release Date]])</f>
        <v>2002</v>
      </c>
      <c r="D3552" s="30" t="str">
        <f>FLOOR(IMDB4[[#This Row],[Year]],10)&amp;"s"</f>
        <v>2000s</v>
      </c>
      <c r="E3552" s="1" t="s">
        <v>32</v>
      </c>
      <c r="F3552" s="1" t="s">
        <v>9</v>
      </c>
      <c r="G3552" s="1" t="s">
        <v>3</v>
      </c>
      <c r="H3552" s="1" t="s">
        <v>83</v>
      </c>
      <c r="I3552" s="1" t="s">
        <v>92</v>
      </c>
      <c r="J3552" s="1" t="s">
        <v>2948</v>
      </c>
      <c r="K3552" s="1" t="s">
        <v>2248</v>
      </c>
      <c r="L3552" s="30">
        <v>149</v>
      </c>
      <c r="M3552" s="30">
        <v>251</v>
      </c>
      <c r="N3552" s="30">
        <v>608</v>
      </c>
      <c r="O3552" s="30">
        <v>484</v>
      </c>
      <c r="P3552" s="27">
        <v>7.6</v>
      </c>
      <c r="Q3552" s="30">
        <v>81</v>
      </c>
      <c r="R3552" s="30">
        <v>121</v>
      </c>
      <c r="S3552" s="9">
        <v>112935</v>
      </c>
      <c r="T3552" s="9">
        <v>9000000</v>
      </c>
      <c r="U3552" s="9">
        <f>IMDB4[[#This Row],[Gross Revenue]]-IMDB4[[#This Row],[Budget]]</f>
        <v>-8887065</v>
      </c>
      <c r="V3552" s="9" t="str">
        <f>IF(IMDB4[[#This Row],[Profit]]&gt;0,"Hit","Flop")</f>
        <v>Flop</v>
      </c>
      <c r="W3552" s="9" t="str" cm="1">
        <f t="array" ref="W3552">_xlfn.IFS(IMDB4[[#This Row],[IMDb Score (1-10)]]&gt;=8,"Excellent",IMDB4[[#This Row],[IMDb Score (1-10)]]&gt;=7,"Good",IMDB4[[#This Row],[IMDb Score (1-10)]]&gt;=5,"Average",TRUE,"Poor")</f>
        <v>Good</v>
      </c>
      <c r="X3552" s="9" t="str">
        <f>IF(IMDB4[[#This Row],[Duration (min)]]&lt;90,"Short",IF(IMDB4[[#This Row],[Duration (min)]]&lt;=120,"Medium", "Long"))</f>
        <v>Long</v>
      </c>
    </row>
    <row r="3553" spans="1:24" x14ac:dyDescent="0.25">
      <c r="A3553" s="1" t="s">
        <v>2827</v>
      </c>
      <c r="B3553" s="2">
        <v>37071</v>
      </c>
      <c r="C3553" s="30">
        <f>YEAR(IMDB4[[#This Row],[Release Date]])</f>
        <v>2001</v>
      </c>
      <c r="D3553" s="30" t="str">
        <f>FLOOR(IMDB4[[#This Row],[Year]],10)&amp;"s"</f>
        <v>2000s</v>
      </c>
      <c r="E3553" s="1" t="s">
        <v>32</v>
      </c>
      <c r="F3553" s="1" t="s">
        <v>40</v>
      </c>
      <c r="G3553" s="1" t="s">
        <v>3</v>
      </c>
      <c r="H3553" s="1" t="s">
        <v>4</v>
      </c>
      <c r="I3553" s="1" t="s">
        <v>84</v>
      </c>
      <c r="J3553" s="1" t="s">
        <v>2828</v>
      </c>
      <c r="K3553" s="1" t="s">
        <v>2829</v>
      </c>
      <c r="L3553" s="30">
        <v>145</v>
      </c>
      <c r="M3553" s="30">
        <v>275</v>
      </c>
      <c r="N3553" s="30">
        <v>80</v>
      </c>
      <c r="O3553" s="30">
        <v>0</v>
      </c>
      <c r="P3553" s="27">
        <v>7.9</v>
      </c>
      <c r="Q3553" s="30">
        <v>212</v>
      </c>
      <c r="R3553" s="30">
        <v>90</v>
      </c>
      <c r="S3553" s="9">
        <v>267652016</v>
      </c>
      <c r="T3553" s="9">
        <v>60000000</v>
      </c>
      <c r="U3553" s="9">
        <f>IMDB4[[#This Row],[Gross Revenue]]-IMDB4[[#This Row],[Budget]]</f>
        <v>207652016</v>
      </c>
      <c r="V3553" s="9" t="str">
        <f>IF(IMDB4[[#This Row],[Profit]]&gt;0,"Hit","Flop")</f>
        <v>Hit</v>
      </c>
      <c r="W3553" s="9" t="str" cm="1">
        <f t="array" ref="W3553">_xlfn.IFS(IMDB4[[#This Row],[IMDb Score (1-10)]]&gt;=8,"Excellent",IMDB4[[#This Row],[IMDb Score (1-10)]]&gt;=7,"Good",IMDB4[[#This Row],[IMDb Score (1-10)]]&gt;=5,"Average",TRUE,"Poor")</f>
        <v>Good</v>
      </c>
      <c r="X3553" s="9" t="str">
        <f>IF(IMDB4[[#This Row],[Duration (min)]]&lt;90,"Short",IF(IMDB4[[#This Row],[Duration (min)]]&lt;=120,"Medium", "Long"))</f>
        <v>Medium</v>
      </c>
    </row>
    <row r="3554" spans="1:24" x14ac:dyDescent="0.25">
      <c r="A3554" s="1" t="s">
        <v>6983</v>
      </c>
      <c r="B3554" s="2">
        <v>42109</v>
      </c>
      <c r="C3554" s="30">
        <f>YEAR(IMDB4[[#This Row],[Release Date]])</f>
        <v>2015</v>
      </c>
      <c r="D3554" s="30" t="str">
        <f>FLOOR(IMDB4[[#This Row],[Year]],10)&amp;"s"</f>
        <v>2010s</v>
      </c>
      <c r="E3554" s="1" t="s">
        <v>32</v>
      </c>
      <c r="F3554" s="1" t="s">
        <v>40</v>
      </c>
      <c r="G3554" s="1" t="s">
        <v>3</v>
      </c>
      <c r="H3554" s="1" t="s">
        <v>4</v>
      </c>
      <c r="I3554" s="1" t="s">
        <v>28</v>
      </c>
      <c r="J3554" s="1" t="s">
        <v>6984</v>
      </c>
      <c r="K3554" s="1" t="s">
        <v>6124</v>
      </c>
      <c r="L3554" s="30">
        <v>144</v>
      </c>
      <c r="M3554" s="30">
        <v>309</v>
      </c>
      <c r="N3554" s="30">
        <v>20</v>
      </c>
      <c r="O3554" s="30">
        <v>33000</v>
      </c>
      <c r="P3554" s="27">
        <v>7.2</v>
      </c>
      <c r="Q3554" s="30">
        <v>208</v>
      </c>
      <c r="R3554" s="30">
        <v>88</v>
      </c>
      <c r="S3554" s="9">
        <v>130174897</v>
      </c>
      <c r="T3554" s="9">
        <v>99000000</v>
      </c>
      <c r="U3554" s="9">
        <f>IMDB4[[#This Row],[Gross Revenue]]-IMDB4[[#This Row],[Budget]]</f>
        <v>31174897</v>
      </c>
      <c r="V3554" s="9" t="str">
        <f>IF(IMDB4[[#This Row],[Profit]]&gt;0,"Hit","Flop")</f>
        <v>Hit</v>
      </c>
      <c r="W3554" s="9" t="str" cm="1">
        <f t="array" ref="W3554">_xlfn.IFS(IMDB4[[#This Row],[IMDb Score (1-10)]]&gt;=8,"Excellent",IMDB4[[#This Row],[IMDb Score (1-10)]]&gt;=7,"Good",IMDB4[[#This Row],[IMDb Score (1-10)]]&gt;=5,"Average",TRUE,"Poor")</f>
        <v>Good</v>
      </c>
      <c r="X3554" s="9" t="str">
        <f>IF(IMDB4[[#This Row],[Duration (min)]]&lt;90,"Short",IF(IMDB4[[#This Row],[Duration (min)]]&lt;=120,"Medium", "Long"))</f>
        <v>Short</v>
      </c>
    </row>
    <row r="3555" spans="1:24" x14ac:dyDescent="0.25">
      <c r="A3555" s="1" t="s">
        <v>5271</v>
      </c>
      <c r="B3555" s="2">
        <v>40030</v>
      </c>
      <c r="C3555" s="30">
        <f>YEAR(IMDB4[[#This Row],[Release Date]])</f>
        <v>2009</v>
      </c>
      <c r="D3555" s="30" t="str">
        <f>FLOOR(IMDB4[[#This Row],[Year]],10)&amp;"s"</f>
        <v>2000s</v>
      </c>
      <c r="E3555" s="1" t="s">
        <v>32</v>
      </c>
      <c r="F3555" s="1" t="s">
        <v>9</v>
      </c>
      <c r="G3555" s="1" t="s">
        <v>112</v>
      </c>
      <c r="H3555" s="1" t="s">
        <v>113</v>
      </c>
      <c r="I3555" s="1" t="s">
        <v>92</v>
      </c>
      <c r="J3555" s="1" t="s">
        <v>5272</v>
      </c>
      <c r="K3555" s="1" t="s">
        <v>5273</v>
      </c>
      <c r="L3555" s="30">
        <v>144</v>
      </c>
      <c r="M3555" s="30">
        <v>474</v>
      </c>
      <c r="N3555" s="30">
        <v>64</v>
      </c>
      <c r="O3555" s="30">
        <v>0</v>
      </c>
      <c r="P3555" s="27">
        <v>7</v>
      </c>
      <c r="Q3555" s="30">
        <v>181</v>
      </c>
      <c r="R3555" s="30">
        <v>120</v>
      </c>
      <c r="S3555" s="9">
        <v>5004648</v>
      </c>
      <c r="T3555" s="9">
        <v>10000000</v>
      </c>
      <c r="U3555" s="9">
        <f>IMDB4[[#This Row],[Gross Revenue]]-IMDB4[[#This Row],[Budget]]</f>
        <v>-4995352</v>
      </c>
      <c r="V3555" s="9" t="str">
        <f>IF(IMDB4[[#This Row],[Profit]]&gt;0,"Hit","Flop")</f>
        <v>Flop</v>
      </c>
      <c r="W3555" s="9" t="str" cm="1">
        <f t="array" ref="W3555">_xlfn.IFS(IMDB4[[#This Row],[IMDb Score (1-10)]]&gt;=8,"Excellent",IMDB4[[#This Row],[IMDb Score (1-10)]]&gt;=7,"Good",IMDB4[[#This Row],[IMDb Score (1-10)]]&gt;=5,"Average",TRUE,"Poor")</f>
        <v>Good</v>
      </c>
      <c r="X3555" s="9" t="str">
        <f>IF(IMDB4[[#This Row],[Duration (min)]]&lt;90,"Short",IF(IMDB4[[#This Row],[Duration (min)]]&lt;=120,"Medium", "Long"))</f>
        <v>Medium</v>
      </c>
    </row>
    <row r="3556" spans="1:24" x14ac:dyDescent="0.25">
      <c r="A3556" s="1" t="s">
        <v>6590</v>
      </c>
      <c r="B3556" s="2">
        <v>41986</v>
      </c>
      <c r="C3556" s="30">
        <f>YEAR(IMDB4[[#This Row],[Release Date]])</f>
        <v>2014</v>
      </c>
      <c r="D3556" s="30" t="str">
        <f>FLOOR(IMDB4[[#This Row],[Year]],10)&amp;"s"</f>
        <v>2010s</v>
      </c>
      <c r="E3556" s="1" t="s">
        <v>32</v>
      </c>
      <c r="F3556" s="1" t="s">
        <v>9</v>
      </c>
      <c r="G3556" s="1" t="s">
        <v>3</v>
      </c>
      <c r="H3556" s="1" t="s">
        <v>1877</v>
      </c>
      <c r="I3556" s="1" t="s">
        <v>92</v>
      </c>
      <c r="J3556" s="1" t="s">
        <v>6591</v>
      </c>
      <c r="K3556" s="1" t="s">
        <v>6592</v>
      </c>
      <c r="L3556" s="30">
        <v>144</v>
      </c>
      <c r="M3556" s="30">
        <v>326</v>
      </c>
      <c r="N3556" s="30">
        <v>43</v>
      </c>
      <c r="O3556" s="30">
        <v>675</v>
      </c>
      <c r="P3556" s="27">
        <v>5.3</v>
      </c>
      <c r="Q3556" s="30">
        <v>56</v>
      </c>
      <c r="R3556" s="30">
        <v>97</v>
      </c>
      <c r="S3556" s="9">
        <v>52961</v>
      </c>
      <c r="T3556" s="9">
        <v>8000000</v>
      </c>
      <c r="U3556" s="9">
        <f>IMDB4[[#This Row],[Gross Revenue]]-IMDB4[[#This Row],[Budget]]</f>
        <v>-7947039</v>
      </c>
      <c r="V3556" s="9" t="str">
        <f>IF(IMDB4[[#This Row],[Profit]]&gt;0,"Hit","Flop")</f>
        <v>Flop</v>
      </c>
      <c r="W3556" s="9" t="str" cm="1">
        <f t="array" ref="W3556">_xlfn.IFS(IMDB4[[#This Row],[IMDb Score (1-10)]]&gt;=8,"Excellent",IMDB4[[#This Row],[IMDb Score (1-10)]]&gt;=7,"Good",IMDB4[[#This Row],[IMDb Score (1-10)]]&gt;=5,"Average",TRUE,"Poor")</f>
        <v>Average</v>
      </c>
      <c r="X3556" s="9" t="str">
        <f>IF(IMDB4[[#This Row],[Duration (min)]]&lt;90,"Short",IF(IMDB4[[#This Row],[Duration (min)]]&lt;=120,"Medium", "Long"))</f>
        <v>Medium</v>
      </c>
    </row>
    <row r="3557" spans="1:24" x14ac:dyDescent="0.25">
      <c r="A3557" s="1" t="s">
        <v>4937</v>
      </c>
      <c r="B3557" s="2">
        <v>39585</v>
      </c>
      <c r="C3557" s="30">
        <f>YEAR(IMDB4[[#This Row],[Release Date]])</f>
        <v>2008</v>
      </c>
      <c r="D3557" s="30" t="str">
        <f>FLOOR(IMDB4[[#This Row],[Year]],10)&amp;"s"</f>
        <v>2000s</v>
      </c>
      <c r="E3557" s="1" t="s">
        <v>32</v>
      </c>
      <c r="F3557" s="1" t="s">
        <v>20</v>
      </c>
      <c r="G3557" s="1" t="s">
        <v>3</v>
      </c>
      <c r="H3557" s="1" t="s">
        <v>4</v>
      </c>
      <c r="I3557" s="1" t="s">
        <v>132</v>
      </c>
      <c r="J3557" s="1" t="s">
        <v>4938</v>
      </c>
      <c r="K3557" s="1" t="s">
        <v>3975</v>
      </c>
      <c r="L3557" s="30">
        <v>142</v>
      </c>
      <c r="M3557" s="30">
        <v>589</v>
      </c>
      <c r="N3557" s="30">
        <v>0</v>
      </c>
      <c r="O3557" s="30">
        <v>472</v>
      </c>
      <c r="P3557" s="27">
        <v>6</v>
      </c>
      <c r="Q3557" s="30">
        <v>186</v>
      </c>
      <c r="R3557" s="30">
        <v>114</v>
      </c>
      <c r="S3557" s="9">
        <v>31199215</v>
      </c>
      <c r="T3557" s="9">
        <v>58000000</v>
      </c>
      <c r="U3557" s="9">
        <f>IMDB4[[#This Row],[Gross Revenue]]-IMDB4[[#This Row],[Budget]]</f>
        <v>-26800785</v>
      </c>
      <c r="V3557" s="9" t="str">
        <f>IF(IMDB4[[#This Row],[Profit]]&gt;0,"Hit","Flop")</f>
        <v>Flop</v>
      </c>
      <c r="W3557" s="9" t="str" cm="1">
        <f t="array" ref="W3557">_xlfn.IFS(IMDB4[[#This Row],[IMDb Score (1-10)]]&gt;=8,"Excellent",IMDB4[[#This Row],[IMDb Score (1-10)]]&gt;=7,"Good",IMDB4[[#This Row],[IMDb Score (1-10)]]&gt;=5,"Average",TRUE,"Poor")</f>
        <v>Average</v>
      </c>
      <c r="X3557" s="9" t="str">
        <f>IF(IMDB4[[#This Row],[Duration (min)]]&lt;90,"Short",IF(IMDB4[[#This Row],[Duration (min)]]&lt;=120,"Medium", "Long"))</f>
        <v>Medium</v>
      </c>
    </row>
    <row r="3558" spans="1:24" x14ac:dyDescent="0.25">
      <c r="A3558" s="1" t="s">
        <v>2235</v>
      </c>
      <c r="B3558" s="2">
        <v>36210</v>
      </c>
      <c r="C3558" s="30">
        <f>YEAR(IMDB4[[#This Row],[Release Date]])</f>
        <v>1999</v>
      </c>
      <c r="D3558" s="30" t="str">
        <f>FLOOR(IMDB4[[#This Row],[Year]],10)&amp;"s"</f>
        <v>1990s</v>
      </c>
      <c r="E3558" s="1" t="s">
        <v>1</v>
      </c>
      <c r="F3558" s="1" t="s">
        <v>20</v>
      </c>
      <c r="G3558" s="1" t="s">
        <v>3</v>
      </c>
      <c r="H3558" s="1" t="s">
        <v>4</v>
      </c>
      <c r="I3558" s="21" t="s">
        <v>5</v>
      </c>
      <c r="J3558" s="1" t="s">
        <v>2236</v>
      </c>
      <c r="K3558" s="1" t="s">
        <v>2237</v>
      </c>
      <c r="L3558" s="30">
        <v>142</v>
      </c>
      <c r="M3558" s="30">
        <v>168</v>
      </c>
      <c r="N3558" s="30">
        <v>14</v>
      </c>
      <c r="O3558" s="30">
        <v>73</v>
      </c>
      <c r="P3558" s="27">
        <v>7.3</v>
      </c>
      <c r="Q3558" s="30">
        <v>18</v>
      </c>
      <c r="R3558" s="30">
        <v>88</v>
      </c>
      <c r="S3558" s="9">
        <v>110720</v>
      </c>
      <c r="T3558" s="9">
        <v>1200000</v>
      </c>
      <c r="U3558" s="9">
        <f>IMDB4[[#This Row],[Gross Revenue]]-IMDB4[[#This Row],[Budget]]</f>
        <v>-1089280</v>
      </c>
      <c r="V3558" s="9" t="str">
        <f>IF(IMDB4[[#This Row],[Profit]]&gt;0,"Hit","Flop")</f>
        <v>Flop</v>
      </c>
      <c r="W3558" s="9" t="str" cm="1">
        <f t="array" ref="W3558">_xlfn.IFS(IMDB4[[#This Row],[IMDb Score (1-10)]]&gt;=8,"Excellent",IMDB4[[#This Row],[IMDb Score (1-10)]]&gt;=7,"Good",IMDB4[[#This Row],[IMDb Score (1-10)]]&gt;=5,"Average",TRUE,"Poor")</f>
        <v>Good</v>
      </c>
      <c r="X3558" s="9" t="str">
        <f>IF(IMDB4[[#This Row],[Duration (min)]]&lt;90,"Short",IF(IMDB4[[#This Row],[Duration (min)]]&lt;=120,"Medium", "Long"))</f>
        <v>Short</v>
      </c>
    </row>
    <row r="3559" spans="1:24" x14ac:dyDescent="0.25">
      <c r="A3559" s="1" t="s">
        <v>4759</v>
      </c>
      <c r="B3559" s="2">
        <v>39440</v>
      </c>
      <c r="C3559" s="30">
        <f>YEAR(IMDB4[[#This Row],[Release Date]])</f>
        <v>2007</v>
      </c>
      <c r="D3559" s="30" t="str">
        <f>FLOOR(IMDB4[[#This Row],[Year]],10)&amp;"s"</f>
        <v>2000s</v>
      </c>
      <c r="E3559" s="1" t="s">
        <v>32</v>
      </c>
      <c r="F3559" s="1" t="s">
        <v>2</v>
      </c>
      <c r="G3559" s="1" t="s">
        <v>3</v>
      </c>
      <c r="H3559" s="1" t="s">
        <v>4</v>
      </c>
      <c r="I3559" s="1" t="s">
        <v>92</v>
      </c>
      <c r="J3559" s="1" t="s">
        <v>4760</v>
      </c>
      <c r="K3559" s="1" t="s">
        <v>4760</v>
      </c>
      <c r="L3559" s="30">
        <v>141</v>
      </c>
      <c r="M3559" s="30">
        <v>313</v>
      </c>
      <c r="N3559" s="30">
        <v>141</v>
      </c>
      <c r="O3559" s="30">
        <v>0</v>
      </c>
      <c r="P3559" s="27">
        <v>7.7</v>
      </c>
      <c r="Q3559" s="30">
        <v>84</v>
      </c>
      <c r="R3559" s="30">
        <v>53</v>
      </c>
      <c r="S3559" s="9">
        <v>274661</v>
      </c>
      <c r="T3559" s="9">
        <v>1000000</v>
      </c>
      <c r="U3559" s="9">
        <f>IMDB4[[#This Row],[Gross Revenue]]-IMDB4[[#This Row],[Budget]]</f>
        <v>-725339</v>
      </c>
      <c r="V3559" s="9" t="str">
        <f>IF(IMDB4[[#This Row],[Profit]]&gt;0,"Hit","Flop")</f>
        <v>Flop</v>
      </c>
      <c r="W3559" s="9" t="str" cm="1">
        <f t="array" ref="W3559">_xlfn.IFS(IMDB4[[#This Row],[IMDb Score (1-10)]]&gt;=8,"Excellent",IMDB4[[#This Row],[IMDb Score (1-10)]]&gt;=7,"Good",IMDB4[[#This Row],[IMDb Score (1-10)]]&gt;=5,"Average",TRUE,"Poor")</f>
        <v>Good</v>
      </c>
      <c r="X3559" s="9" t="str">
        <f>IF(IMDB4[[#This Row],[Duration (min)]]&lt;90,"Short",IF(IMDB4[[#This Row],[Duration (min)]]&lt;=120,"Medium", "Long"))</f>
        <v>Short</v>
      </c>
    </row>
    <row r="3560" spans="1:24" x14ac:dyDescent="0.25">
      <c r="A3560" s="1" t="s">
        <v>6346</v>
      </c>
      <c r="B3560" s="2">
        <v>41542</v>
      </c>
      <c r="C3560" s="30">
        <f>YEAR(IMDB4[[#This Row],[Release Date]])</f>
        <v>2013</v>
      </c>
      <c r="D3560" s="30" t="str">
        <f>FLOOR(IMDB4[[#This Row],[Year]],10)&amp;"s"</f>
        <v>2010s</v>
      </c>
      <c r="E3560" s="1" t="s">
        <v>32</v>
      </c>
      <c r="F3560" s="1" t="s">
        <v>9</v>
      </c>
      <c r="G3560" s="1" t="s">
        <v>3</v>
      </c>
      <c r="H3560" s="1" t="s">
        <v>4</v>
      </c>
      <c r="I3560" s="1" t="s">
        <v>92</v>
      </c>
      <c r="J3560" s="1" t="s">
        <v>6347</v>
      </c>
      <c r="K3560" s="1" t="s">
        <v>858</v>
      </c>
      <c r="L3560" s="30">
        <v>140</v>
      </c>
      <c r="M3560" s="30">
        <v>328</v>
      </c>
      <c r="N3560" s="30">
        <v>0</v>
      </c>
      <c r="O3560" s="30">
        <v>62000</v>
      </c>
      <c r="P3560" s="27">
        <v>7.9</v>
      </c>
      <c r="Q3560" s="30">
        <v>405</v>
      </c>
      <c r="R3560" s="30">
        <v>109</v>
      </c>
      <c r="S3560" s="9">
        <v>8114507</v>
      </c>
      <c r="T3560" s="9">
        <v>3000000</v>
      </c>
      <c r="U3560" s="9">
        <f>IMDB4[[#This Row],[Gross Revenue]]-IMDB4[[#This Row],[Budget]]</f>
        <v>5114507</v>
      </c>
      <c r="V3560" s="9" t="str">
        <f>IF(IMDB4[[#This Row],[Profit]]&gt;0,"Hit","Flop")</f>
        <v>Hit</v>
      </c>
      <c r="W3560" s="9" t="str" cm="1">
        <f t="array" ref="W3560">_xlfn.IFS(IMDB4[[#This Row],[IMDb Score (1-10)]]&gt;=8,"Excellent",IMDB4[[#This Row],[IMDb Score (1-10)]]&gt;=7,"Good",IMDB4[[#This Row],[IMDb Score (1-10)]]&gt;=5,"Average",TRUE,"Poor")</f>
        <v>Good</v>
      </c>
      <c r="X3560" s="9" t="str">
        <f>IF(IMDB4[[#This Row],[Duration (min)]]&lt;90,"Short",IF(IMDB4[[#This Row],[Duration (min)]]&lt;=120,"Medium", "Long"))</f>
        <v>Medium</v>
      </c>
    </row>
    <row r="3561" spans="1:24" x14ac:dyDescent="0.25">
      <c r="A3561" s="1" t="s">
        <v>1260</v>
      </c>
      <c r="B3561" s="2">
        <v>34894</v>
      </c>
      <c r="C3561" s="30">
        <f>YEAR(IMDB4[[#This Row],[Release Date]])</f>
        <v>1995</v>
      </c>
      <c r="D3561" s="30" t="str">
        <f>FLOOR(IMDB4[[#This Row],[Year]],10)&amp;"s"</f>
        <v>1990s</v>
      </c>
      <c r="E3561" s="1" t="s">
        <v>32</v>
      </c>
      <c r="F3561" s="1" t="s">
        <v>20</v>
      </c>
      <c r="G3561" s="1" t="s">
        <v>3</v>
      </c>
      <c r="H3561" s="1" t="s">
        <v>4</v>
      </c>
      <c r="I3561" s="1" t="s">
        <v>92</v>
      </c>
      <c r="J3561" s="1" t="s">
        <v>1261</v>
      </c>
      <c r="K3561" s="1" t="s">
        <v>1262</v>
      </c>
      <c r="L3561" s="30">
        <v>138</v>
      </c>
      <c r="M3561" s="30">
        <v>388</v>
      </c>
      <c r="N3561" s="30">
        <v>0</v>
      </c>
      <c r="O3561" s="30">
        <v>265</v>
      </c>
      <c r="P3561" s="27">
        <v>6.6</v>
      </c>
      <c r="Q3561" s="30">
        <v>36</v>
      </c>
      <c r="R3561" s="30">
        <v>98</v>
      </c>
      <c r="S3561" s="9">
        <v>10246600</v>
      </c>
      <c r="T3561" s="9">
        <v>25000</v>
      </c>
      <c r="U3561" s="9">
        <f>IMDB4[[#This Row],[Gross Revenue]]-IMDB4[[#This Row],[Budget]]</f>
        <v>10221600</v>
      </c>
      <c r="V3561" s="9" t="str">
        <f>IF(IMDB4[[#This Row],[Profit]]&gt;0,"Hit","Flop")</f>
        <v>Hit</v>
      </c>
      <c r="W3561" s="9" t="str" cm="1">
        <f t="array" ref="W3561">_xlfn.IFS(IMDB4[[#This Row],[IMDb Score (1-10)]]&gt;=8,"Excellent",IMDB4[[#This Row],[IMDb Score (1-10)]]&gt;=7,"Good",IMDB4[[#This Row],[IMDb Score (1-10)]]&gt;=5,"Average",TRUE,"Poor")</f>
        <v>Average</v>
      </c>
      <c r="X3561" s="9" t="str">
        <f>IF(IMDB4[[#This Row],[Duration (min)]]&lt;90,"Short",IF(IMDB4[[#This Row],[Duration (min)]]&lt;=120,"Medium", "Long"))</f>
        <v>Medium</v>
      </c>
    </row>
    <row r="3562" spans="1:24" x14ac:dyDescent="0.25">
      <c r="A3562" s="1" t="s">
        <v>1578</v>
      </c>
      <c r="B3562" s="2">
        <v>35448</v>
      </c>
      <c r="C3562" s="30">
        <f>YEAR(IMDB4[[#This Row],[Release Date]])</f>
        <v>1997</v>
      </c>
      <c r="D3562" s="30" t="str">
        <f>FLOOR(IMDB4[[#This Row],[Year]],10)&amp;"s"</f>
        <v>1990s</v>
      </c>
      <c r="E3562" s="1" t="s">
        <v>32</v>
      </c>
      <c r="F3562" s="1" t="s">
        <v>20</v>
      </c>
      <c r="G3562" s="1" t="s">
        <v>3</v>
      </c>
      <c r="H3562" s="1" t="s">
        <v>338</v>
      </c>
      <c r="I3562" s="1" t="s">
        <v>92</v>
      </c>
      <c r="J3562" s="1" t="s">
        <v>1579</v>
      </c>
      <c r="K3562" s="1" t="s">
        <v>1580</v>
      </c>
      <c r="L3562" s="30">
        <v>136</v>
      </c>
      <c r="M3562" s="30">
        <v>254</v>
      </c>
      <c r="N3562" s="30">
        <v>119</v>
      </c>
      <c r="O3562" s="30">
        <v>489</v>
      </c>
      <c r="P3562" s="27">
        <v>7.3</v>
      </c>
      <c r="Q3562" s="30">
        <v>80</v>
      </c>
      <c r="R3562" s="30">
        <v>97</v>
      </c>
      <c r="S3562" s="9">
        <v>2856622</v>
      </c>
      <c r="T3562" s="9">
        <v>25000</v>
      </c>
      <c r="U3562" s="9">
        <f>IMDB4[[#This Row],[Gross Revenue]]-IMDB4[[#This Row],[Budget]]</f>
        <v>2831622</v>
      </c>
      <c r="V3562" s="9" t="str">
        <f>IF(IMDB4[[#This Row],[Profit]]&gt;0,"Hit","Flop")</f>
        <v>Hit</v>
      </c>
      <c r="W3562" s="9" t="str" cm="1">
        <f t="array" ref="W3562">_xlfn.IFS(IMDB4[[#This Row],[IMDb Score (1-10)]]&gt;=8,"Excellent",IMDB4[[#This Row],[IMDb Score (1-10)]]&gt;=7,"Good",IMDB4[[#This Row],[IMDb Score (1-10)]]&gt;=5,"Average",TRUE,"Poor")</f>
        <v>Good</v>
      </c>
      <c r="X3562" s="9" t="str">
        <f>IF(IMDB4[[#This Row],[Duration (min)]]&lt;90,"Short",IF(IMDB4[[#This Row],[Duration (min)]]&lt;=120,"Medium", "Long"))</f>
        <v>Medium</v>
      </c>
    </row>
    <row r="3563" spans="1:24" x14ac:dyDescent="0.25">
      <c r="A3563" s="1" t="s">
        <v>8</v>
      </c>
      <c r="B3563" s="2">
        <v>9888</v>
      </c>
      <c r="C3563" s="30">
        <f>YEAR(IMDB4[[#This Row],[Release Date]])</f>
        <v>1927</v>
      </c>
      <c r="D3563" s="30" t="str">
        <f>FLOOR(IMDB4[[#This Row],[Year]],10)&amp;"s"</f>
        <v>1920s</v>
      </c>
      <c r="E3563" s="1" t="s">
        <v>1</v>
      </c>
      <c r="F3563" s="1" t="s">
        <v>9</v>
      </c>
      <c r="G3563" s="1" t="s">
        <v>10</v>
      </c>
      <c r="H3563" s="1" t="s">
        <v>11</v>
      </c>
      <c r="I3563" s="1" t="s">
        <v>5</v>
      </c>
      <c r="J3563" s="1" t="s">
        <v>12</v>
      </c>
      <c r="K3563" s="1" t="s">
        <v>13</v>
      </c>
      <c r="L3563" s="30">
        <v>136</v>
      </c>
      <c r="M3563" s="30">
        <v>203</v>
      </c>
      <c r="N3563" s="30">
        <v>756</v>
      </c>
      <c r="O3563" s="30">
        <v>12000</v>
      </c>
      <c r="P3563" s="27">
        <v>8.3000000000000007</v>
      </c>
      <c r="Q3563" s="30">
        <v>260</v>
      </c>
      <c r="R3563" s="30">
        <v>145</v>
      </c>
      <c r="S3563" s="9">
        <v>26435</v>
      </c>
      <c r="T3563" s="9">
        <v>6000000</v>
      </c>
      <c r="U3563" s="9">
        <f>IMDB4[[#This Row],[Gross Revenue]]-IMDB4[[#This Row],[Budget]]</f>
        <v>-5973565</v>
      </c>
      <c r="V3563" s="9" t="str">
        <f>IF(IMDB4[[#This Row],[Profit]]&gt;0,"Hit","Flop")</f>
        <v>Flop</v>
      </c>
      <c r="W3563" s="9" t="str" cm="1">
        <f t="array" ref="W3563">_xlfn.IFS(IMDB4[[#This Row],[IMDb Score (1-10)]]&gt;=8,"Excellent",IMDB4[[#This Row],[IMDb Score (1-10)]]&gt;=7,"Good",IMDB4[[#This Row],[IMDb Score (1-10)]]&gt;=5,"Average",TRUE,"Poor")</f>
        <v>Excellent</v>
      </c>
      <c r="X3563" s="9" t="str">
        <f>IF(IMDB4[[#This Row],[Duration (min)]]&lt;90,"Short",IF(IMDB4[[#This Row],[Duration (min)]]&lt;=120,"Medium", "Long"))</f>
        <v>Long</v>
      </c>
    </row>
    <row r="3564" spans="1:24" x14ac:dyDescent="0.25">
      <c r="A3564" s="1" t="s">
        <v>2111</v>
      </c>
      <c r="B3564" s="2">
        <v>36315</v>
      </c>
      <c r="C3564" s="30">
        <f>YEAR(IMDB4[[#This Row],[Release Date]])</f>
        <v>1999</v>
      </c>
      <c r="D3564" s="30" t="str">
        <f>FLOOR(IMDB4[[#This Row],[Year]],10)&amp;"s"</f>
        <v>1990s</v>
      </c>
      <c r="E3564" s="1" t="s">
        <v>32</v>
      </c>
      <c r="F3564" s="1" t="s">
        <v>61</v>
      </c>
      <c r="G3564" s="1" t="s">
        <v>3</v>
      </c>
      <c r="H3564" s="1" t="s">
        <v>83</v>
      </c>
      <c r="I3564" s="1" t="s">
        <v>92</v>
      </c>
      <c r="J3564" s="1" t="s">
        <v>2112</v>
      </c>
      <c r="K3564" s="1" t="s">
        <v>231</v>
      </c>
      <c r="L3564" s="30">
        <v>134</v>
      </c>
      <c r="M3564" s="30">
        <v>209</v>
      </c>
      <c r="N3564" s="30">
        <v>869</v>
      </c>
      <c r="O3564" s="30">
        <v>0</v>
      </c>
      <c r="P3564" s="27">
        <v>7.4</v>
      </c>
      <c r="Q3564" s="30">
        <v>140</v>
      </c>
      <c r="R3564" s="30">
        <v>118</v>
      </c>
      <c r="S3564" s="9">
        <v>34580635</v>
      </c>
      <c r="T3564" s="9">
        <v>52000000</v>
      </c>
      <c r="U3564" s="9">
        <f>IMDB4[[#This Row],[Gross Revenue]]-IMDB4[[#This Row],[Budget]]</f>
        <v>-17419365</v>
      </c>
      <c r="V3564" s="9" t="str">
        <f>IF(IMDB4[[#This Row],[Profit]]&gt;0,"Hit","Flop")</f>
        <v>Flop</v>
      </c>
      <c r="W3564" s="9" t="str" cm="1">
        <f t="array" ref="W3564">_xlfn.IFS(IMDB4[[#This Row],[IMDb Score (1-10)]]&gt;=8,"Excellent",IMDB4[[#This Row],[IMDb Score (1-10)]]&gt;=7,"Good",IMDB4[[#This Row],[IMDb Score (1-10)]]&gt;=5,"Average",TRUE,"Poor")</f>
        <v>Good</v>
      </c>
      <c r="X3564" s="9" t="str">
        <f>IF(IMDB4[[#This Row],[Duration (min)]]&lt;90,"Short",IF(IMDB4[[#This Row],[Duration (min)]]&lt;=120,"Medium", "Long"))</f>
        <v>Medium</v>
      </c>
    </row>
    <row r="3565" spans="1:24" x14ac:dyDescent="0.25">
      <c r="A3565" s="1" t="s">
        <v>2927</v>
      </c>
      <c r="B3565" s="2">
        <v>37326</v>
      </c>
      <c r="C3565" s="30">
        <f>YEAR(IMDB4[[#This Row],[Release Date]])</f>
        <v>2002</v>
      </c>
      <c r="D3565" s="30" t="str">
        <f>FLOOR(IMDB4[[#This Row],[Year]],10)&amp;"s"</f>
        <v>2000s</v>
      </c>
      <c r="E3565" s="1" t="s">
        <v>32</v>
      </c>
      <c r="F3565" s="1" t="s">
        <v>9</v>
      </c>
      <c r="G3565" s="1" t="s">
        <v>3</v>
      </c>
      <c r="H3565" s="1" t="s">
        <v>83</v>
      </c>
      <c r="I3565" s="1" t="s">
        <v>92</v>
      </c>
      <c r="J3565" s="1" t="s">
        <v>2928</v>
      </c>
      <c r="K3565" s="1" t="s">
        <v>1467</v>
      </c>
      <c r="L3565" s="30">
        <v>133</v>
      </c>
      <c r="M3565" s="30">
        <v>241</v>
      </c>
      <c r="N3565" s="30">
        <v>0</v>
      </c>
      <c r="O3565" s="30">
        <v>11000</v>
      </c>
      <c r="P3565" s="27">
        <v>7.6</v>
      </c>
      <c r="Q3565" s="30">
        <v>224</v>
      </c>
      <c r="R3565" s="30">
        <v>113</v>
      </c>
      <c r="S3565" s="9">
        <v>45063889</v>
      </c>
      <c r="T3565" s="9">
        <v>8000000</v>
      </c>
      <c r="U3565" s="9">
        <f>IMDB4[[#This Row],[Gross Revenue]]-IMDB4[[#This Row],[Budget]]</f>
        <v>37063889</v>
      </c>
      <c r="V3565" s="9" t="str">
        <f>IF(IMDB4[[#This Row],[Profit]]&gt;0,"Hit","Flop")</f>
        <v>Hit</v>
      </c>
      <c r="W3565" s="9" t="str" cm="1">
        <f t="array" ref="W3565">_xlfn.IFS(IMDB4[[#This Row],[IMDb Score (1-10)]]&gt;=8,"Excellent",IMDB4[[#This Row],[IMDb Score (1-10)]]&gt;=7,"Good",IMDB4[[#This Row],[IMDb Score (1-10)]]&gt;=5,"Average",TRUE,"Poor")</f>
        <v>Good</v>
      </c>
      <c r="X3565" s="9" t="str">
        <f>IF(IMDB4[[#This Row],[Duration (min)]]&lt;90,"Short",IF(IMDB4[[#This Row],[Duration (min)]]&lt;=120,"Medium", "Long"))</f>
        <v>Medium</v>
      </c>
    </row>
    <row r="3566" spans="1:24" x14ac:dyDescent="0.25">
      <c r="A3566" s="1" t="s">
        <v>5554</v>
      </c>
      <c r="B3566" s="2">
        <v>40408</v>
      </c>
      <c r="C3566" s="30">
        <f>YEAR(IMDB4[[#This Row],[Release Date]])</f>
        <v>2010</v>
      </c>
      <c r="D3566" s="30" t="str">
        <f>FLOOR(IMDB4[[#This Row],[Year]],10)&amp;"s"</f>
        <v>2010s</v>
      </c>
      <c r="E3566" s="1" t="s">
        <v>32</v>
      </c>
      <c r="F3566" s="1" t="s">
        <v>9</v>
      </c>
      <c r="G3566" s="1" t="s">
        <v>160</v>
      </c>
      <c r="H3566" s="1" t="s">
        <v>338</v>
      </c>
      <c r="I3566" s="1" t="s">
        <v>92</v>
      </c>
      <c r="J3566" s="1" t="s">
        <v>5555</v>
      </c>
      <c r="K3566" s="1" t="s">
        <v>5556</v>
      </c>
      <c r="L3566" s="30">
        <v>131</v>
      </c>
      <c r="M3566" s="30">
        <v>343</v>
      </c>
      <c r="N3566" s="30">
        <v>777</v>
      </c>
      <c r="O3566" s="30">
        <v>37000</v>
      </c>
      <c r="P3566" s="27">
        <v>8.1999999999999993</v>
      </c>
      <c r="Q3566" s="30">
        <v>226</v>
      </c>
      <c r="R3566" s="30">
        <v>139</v>
      </c>
      <c r="S3566" s="9">
        <v>6857096</v>
      </c>
      <c r="T3566" s="9">
        <v>6800000</v>
      </c>
      <c r="U3566" s="9">
        <f>IMDB4[[#This Row],[Gross Revenue]]-IMDB4[[#This Row],[Budget]]</f>
        <v>57096</v>
      </c>
      <c r="V3566" s="9" t="str">
        <f>IF(IMDB4[[#This Row],[Profit]]&gt;0,"Hit","Flop")</f>
        <v>Hit</v>
      </c>
      <c r="W3566" s="9" t="str" cm="1">
        <f t="array" ref="W3566">_xlfn.IFS(IMDB4[[#This Row],[IMDb Score (1-10)]]&gt;=8,"Excellent",IMDB4[[#This Row],[IMDb Score (1-10)]]&gt;=7,"Good",IMDB4[[#This Row],[IMDb Score (1-10)]]&gt;=5,"Average",TRUE,"Poor")</f>
        <v>Excellent</v>
      </c>
      <c r="X3566" s="9" t="str">
        <f>IF(IMDB4[[#This Row],[Duration (min)]]&lt;90,"Short",IF(IMDB4[[#This Row],[Duration (min)]]&lt;=120,"Medium", "Long"))</f>
        <v>Long</v>
      </c>
    </row>
    <row r="3567" spans="1:24" x14ac:dyDescent="0.25">
      <c r="A3567" s="1" t="s">
        <v>4564</v>
      </c>
      <c r="B3567" s="2">
        <v>39242</v>
      </c>
      <c r="C3567" s="30">
        <f>YEAR(IMDB4[[#This Row],[Release Date]])</f>
        <v>2007</v>
      </c>
      <c r="D3567" s="30" t="str">
        <f>FLOOR(IMDB4[[#This Row],[Year]],10)&amp;"s"</f>
        <v>2000s</v>
      </c>
      <c r="E3567" s="1" t="s">
        <v>32</v>
      </c>
      <c r="F3567" s="1" t="s">
        <v>9</v>
      </c>
      <c r="G3567" s="1" t="s">
        <v>4565</v>
      </c>
      <c r="H3567" s="1" t="s">
        <v>3750</v>
      </c>
      <c r="I3567" s="1" t="s">
        <v>5</v>
      </c>
      <c r="J3567" s="1" t="s">
        <v>4566</v>
      </c>
      <c r="K3567" s="1" t="s">
        <v>4567</v>
      </c>
      <c r="L3567" s="30">
        <v>131</v>
      </c>
      <c r="M3567" s="30">
        <v>264</v>
      </c>
      <c r="N3567" s="30">
        <v>163</v>
      </c>
      <c r="O3567" s="30">
        <v>14000</v>
      </c>
      <c r="P3567" s="27">
        <v>7.9</v>
      </c>
      <c r="Q3567" s="30">
        <v>233</v>
      </c>
      <c r="R3567" s="30">
        <v>113</v>
      </c>
      <c r="S3567" s="9">
        <v>1185783</v>
      </c>
      <c r="T3567" s="9">
        <v>590000</v>
      </c>
      <c r="U3567" s="9">
        <f>IMDB4[[#This Row],[Gross Revenue]]-IMDB4[[#This Row],[Budget]]</f>
        <v>595783</v>
      </c>
      <c r="V3567" s="9" t="str">
        <f>IF(IMDB4[[#This Row],[Profit]]&gt;0,"Hit","Flop")</f>
        <v>Hit</v>
      </c>
      <c r="W3567" s="9" t="str" cm="1">
        <f t="array" ref="W3567">_xlfn.IFS(IMDB4[[#This Row],[IMDb Score (1-10)]]&gt;=8,"Excellent",IMDB4[[#This Row],[IMDb Score (1-10)]]&gt;=7,"Good",IMDB4[[#This Row],[IMDb Score (1-10)]]&gt;=5,"Average",TRUE,"Poor")</f>
        <v>Good</v>
      </c>
      <c r="X3567" s="9" t="str">
        <f>IF(IMDB4[[#This Row],[Duration (min)]]&lt;90,"Short",IF(IMDB4[[#This Row],[Duration (min)]]&lt;=120,"Medium", "Long"))</f>
        <v>Medium</v>
      </c>
    </row>
    <row r="3568" spans="1:24" x14ac:dyDescent="0.25">
      <c r="A3568" s="1" t="s">
        <v>635</v>
      </c>
      <c r="B3568" s="2">
        <v>32143</v>
      </c>
      <c r="C3568" s="30">
        <f>YEAR(IMDB4[[#This Row],[Release Date]])</f>
        <v>1988</v>
      </c>
      <c r="D3568" s="30" t="str">
        <f>FLOOR(IMDB4[[#This Row],[Year]],10)&amp;"s"</f>
        <v>1980s</v>
      </c>
      <c r="E3568" s="1" t="s">
        <v>32</v>
      </c>
      <c r="F3568" s="1" t="s">
        <v>315</v>
      </c>
      <c r="G3568" s="1" t="s">
        <v>3</v>
      </c>
      <c r="H3568" s="1" t="s">
        <v>4</v>
      </c>
      <c r="I3568" s="1" t="s">
        <v>92</v>
      </c>
      <c r="J3568" s="1" t="s">
        <v>636</v>
      </c>
      <c r="K3568" s="1" t="s">
        <v>609</v>
      </c>
      <c r="L3568" s="30">
        <v>130</v>
      </c>
      <c r="M3568" s="30">
        <v>450</v>
      </c>
      <c r="N3568" s="30">
        <v>212</v>
      </c>
      <c r="O3568" s="30">
        <v>0</v>
      </c>
      <c r="P3568" s="27">
        <v>5.7</v>
      </c>
      <c r="Q3568" s="30">
        <v>102</v>
      </c>
      <c r="R3568" s="30">
        <v>99</v>
      </c>
      <c r="S3568" s="9">
        <v>49369900</v>
      </c>
      <c r="T3568" s="9">
        <v>7000000</v>
      </c>
      <c r="U3568" s="9">
        <f>IMDB4[[#This Row],[Gross Revenue]]-IMDB4[[#This Row],[Budget]]</f>
        <v>42369900</v>
      </c>
      <c r="V3568" s="9" t="str">
        <f>IF(IMDB4[[#This Row],[Profit]]&gt;0,"Hit","Flop")</f>
        <v>Hit</v>
      </c>
      <c r="W3568" s="9" t="str" cm="1">
        <f t="array" ref="W3568">_xlfn.IFS(IMDB4[[#This Row],[IMDb Score (1-10)]]&gt;=8,"Excellent",IMDB4[[#This Row],[IMDb Score (1-10)]]&gt;=7,"Good",IMDB4[[#This Row],[IMDb Score (1-10)]]&gt;=5,"Average",TRUE,"Poor")</f>
        <v>Average</v>
      </c>
      <c r="X3568" s="9" t="str">
        <f>IF(IMDB4[[#This Row],[Duration (min)]]&lt;90,"Short",IF(IMDB4[[#This Row],[Duration (min)]]&lt;=120,"Medium", "Long"))</f>
        <v>Medium</v>
      </c>
    </row>
    <row r="3569" spans="1:24" x14ac:dyDescent="0.25">
      <c r="A3569" s="1" t="s">
        <v>6310</v>
      </c>
      <c r="B3569" s="2">
        <v>41299</v>
      </c>
      <c r="C3569" s="30">
        <f>YEAR(IMDB4[[#This Row],[Release Date]])</f>
        <v>2013</v>
      </c>
      <c r="D3569" s="30" t="str">
        <f>FLOOR(IMDB4[[#This Row],[Year]],10)&amp;"s"</f>
        <v>2010s</v>
      </c>
      <c r="E3569" s="1" t="s">
        <v>32</v>
      </c>
      <c r="F3569" s="1" t="s">
        <v>177</v>
      </c>
      <c r="G3569" s="1" t="s">
        <v>3</v>
      </c>
      <c r="H3569" s="1" t="s">
        <v>4</v>
      </c>
      <c r="I3569" s="1" t="s">
        <v>132</v>
      </c>
      <c r="J3569" s="1" t="s">
        <v>6311</v>
      </c>
      <c r="K3569" s="1" t="s">
        <v>6312</v>
      </c>
      <c r="L3569" s="30">
        <v>130</v>
      </c>
      <c r="M3569" s="30">
        <v>198</v>
      </c>
      <c r="N3569" s="30">
        <v>9</v>
      </c>
      <c r="O3569" s="30">
        <v>14000</v>
      </c>
      <c r="P3569" s="27">
        <v>7.4</v>
      </c>
      <c r="Q3569" s="30">
        <v>149</v>
      </c>
      <c r="R3569" s="30">
        <v>91</v>
      </c>
      <c r="S3569" s="9">
        <v>4946250</v>
      </c>
      <c r="T3569" s="9">
        <v>1000000</v>
      </c>
      <c r="U3569" s="9">
        <f>IMDB4[[#This Row],[Gross Revenue]]-IMDB4[[#This Row],[Budget]]</f>
        <v>3946250</v>
      </c>
      <c r="V3569" s="9" t="str">
        <f>IF(IMDB4[[#This Row],[Profit]]&gt;0,"Hit","Flop")</f>
        <v>Hit</v>
      </c>
      <c r="W3569" s="9" t="str" cm="1">
        <f t="array" ref="W3569">_xlfn.IFS(IMDB4[[#This Row],[IMDb Score (1-10)]]&gt;=8,"Excellent",IMDB4[[#This Row],[IMDb Score (1-10)]]&gt;=7,"Good",IMDB4[[#This Row],[IMDb Score (1-10)]]&gt;=5,"Average",TRUE,"Poor")</f>
        <v>Good</v>
      </c>
      <c r="X3569" s="9" t="str">
        <f>IF(IMDB4[[#This Row],[Duration (min)]]&lt;90,"Short",IF(IMDB4[[#This Row],[Duration (min)]]&lt;=120,"Medium", "Long"))</f>
        <v>Medium</v>
      </c>
    </row>
    <row r="3570" spans="1:24" x14ac:dyDescent="0.25">
      <c r="A3570" s="1" t="s">
        <v>4557</v>
      </c>
      <c r="B3570" s="2">
        <v>39152</v>
      </c>
      <c r="C3570" s="30">
        <f>YEAR(IMDB4[[#This Row],[Release Date]])</f>
        <v>2007</v>
      </c>
      <c r="D3570" s="30" t="str">
        <f>FLOOR(IMDB4[[#This Row],[Year]],10)&amp;"s"</f>
        <v>2000s</v>
      </c>
      <c r="E3570" s="1" t="s">
        <v>32</v>
      </c>
      <c r="F3570" s="1" t="s">
        <v>315</v>
      </c>
      <c r="G3570" s="1" t="s">
        <v>3</v>
      </c>
      <c r="H3570" s="1" t="s">
        <v>4</v>
      </c>
      <c r="I3570" s="1" t="s">
        <v>132</v>
      </c>
      <c r="J3570" s="1" t="s">
        <v>4558</v>
      </c>
      <c r="K3570" s="1" t="s">
        <v>3932</v>
      </c>
      <c r="L3570" s="30">
        <v>129</v>
      </c>
      <c r="M3570" s="30">
        <v>214</v>
      </c>
      <c r="N3570" s="30">
        <v>101</v>
      </c>
      <c r="O3570" s="30">
        <v>11000</v>
      </c>
      <c r="P3570" s="27">
        <v>6.8</v>
      </c>
      <c r="Q3570" s="30">
        <v>314</v>
      </c>
      <c r="R3570" s="30">
        <v>114</v>
      </c>
      <c r="S3570" s="9">
        <v>71975611</v>
      </c>
      <c r="T3570" s="9">
        <v>25000000</v>
      </c>
      <c r="U3570" s="9">
        <f>IMDB4[[#This Row],[Gross Revenue]]-IMDB4[[#This Row],[Budget]]</f>
        <v>46975611</v>
      </c>
      <c r="V3570" s="9" t="str">
        <f>IF(IMDB4[[#This Row],[Profit]]&gt;0,"Hit","Flop")</f>
        <v>Hit</v>
      </c>
      <c r="W3570" s="9" t="str" cm="1">
        <f t="array" ref="W3570">_xlfn.IFS(IMDB4[[#This Row],[IMDb Score (1-10)]]&gt;=8,"Excellent",IMDB4[[#This Row],[IMDb Score (1-10)]]&gt;=7,"Good",IMDB4[[#This Row],[IMDb Score (1-10)]]&gt;=5,"Average",TRUE,"Poor")</f>
        <v>Average</v>
      </c>
      <c r="X3570" s="9" t="str">
        <f>IF(IMDB4[[#This Row],[Duration (min)]]&lt;90,"Short",IF(IMDB4[[#This Row],[Duration (min)]]&lt;=120,"Medium", "Long"))</f>
        <v>Medium</v>
      </c>
    </row>
    <row r="3571" spans="1:24" x14ac:dyDescent="0.25">
      <c r="A3571" s="1" t="s">
        <v>6905</v>
      </c>
      <c r="B3571" s="2">
        <v>42224</v>
      </c>
      <c r="C3571" s="30">
        <f>YEAR(IMDB4[[#This Row],[Release Date]])</f>
        <v>2015</v>
      </c>
      <c r="D3571" s="30" t="str">
        <f>FLOOR(IMDB4[[#This Row],[Year]],10)&amp;"s"</f>
        <v>2010s</v>
      </c>
      <c r="E3571" s="1" t="s">
        <v>32</v>
      </c>
      <c r="F3571" s="1" t="s">
        <v>2</v>
      </c>
      <c r="G3571" s="1" t="s">
        <v>3</v>
      </c>
      <c r="H3571" s="1" t="s">
        <v>4</v>
      </c>
      <c r="I3571" s="1" t="s">
        <v>92</v>
      </c>
      <c r="J3571" s="1" t="s">
        <v>6906</v>
      </c>
      <c r="K3571" s="1" t="s">
        <v>6907</v>
      </c>
      <c r="L3571" s="30">
        <v>128</v>
      </c>
      <c r="M3571" s="30">
        <v>214</v>
      </c>
      <c r="N3571" s="30">
        <v>7</v>
      </c>
      <c r="O3571" s="30">
        <v>305</v>
      </c>
      <c r="P3571" s="27">
        <v>7.2</v>
      </c>
      <c r="Q3571" s="30">
        <v>4</v>
      </c>
      <c r="R3571" s="30">
        <v>125</v>
      </c>
      <c r="S3571" s="9">
        <v>3330</v>
      </c>
      <c r="T3571" s="9">
        <v>2100000</v>
      </c>
      <c r="U3571" s="9">
        <f>IMDB4[[#This Row],[Gross Revenue]]-IMDB4[[#This Row],[Budget]]</f>
        <v>-2096670</v>
      </c>
      <c r="V3571" s="9" t="str">
        <f>IF(IMDB4[[#This Row],[Profit]]&gt;0,"Hit","Flop")</f>
        <v>Flop</v>
      </c>
      <c r="W3571" s="9" t="str" cm="1">
        <f t="array" ref="W3571">_xlfn.IFS(IMDB4[[#This Row],[IMDb Score (1-10)]]&gt;=8,"Excellent",IMDB4[[#This Row],[IMDb Score (1-10)]]&gt;=7,"Good",IMDB4[[#This Row],[IMDb Score (1-10)]]&gt;=5,"Average",TRUE,"Poor")</f>
        <v>Good</v>
      </c>
      <c r="X3571" s="9" t="str">
        <f>IF(IMDB4[[#This Row],[Duration (min)]]&lt;90,"Short",IF(IMDB4[[#This Row],[Duration (min)]]&lt;=120,"Medium", "Long"))</f>
        <v>Long</v>
      </c>
    </row>
    <row r="3572" spans="1:24" x14ac:dyDescent="0.25">
      <c r="A3572" s="1" t="s">
        <v>2282</v>
      </c>
      <c r="B3572" s="2">
        <v>36709</v>
      </c>
      <c r="C3572" s="30">
        <f>YEAR(IMDB4[[#This Row],[Release Date]])</f>
        <v>2000</v>
      </c>
      <c r="D3572" s="30" t="str">
        <f>FLOOR(IMDB4[[#This Row],[Year]],10)&amp;"s"</f>
        <v>2000s</v>
      </c>
      <c r="E3572" s="1" t="s">
        <v>32</v>
      </c>
      <c r="F3572" s="1" t="s">
        <v>91</v>
      </c>
      <c r="G3572" s="1" t="s">
        <v>10</v>
      </c>
      <c r="H3572" s="1" t="s">
        <v>11</v>
      </c>
      <c r="I3572" s="1" t="s">
        <v>92</v>
      </c>
      <c r="J3572" s="1" t="s">
        <v>2283</v>
      </c>
      <c r="K3572" s="1" t="s">
        <v>2284</v>
      </c>
      <c r="L3572" s="30">
        <v>127</v>
      </c>
      <c r="M3572" s="30">
        <v>163</v>
      </c>
      <c r="N3572" s="30">
        <v>24</v>
      </c>
      <c r="O3572" s="30">
        <v>560</v>
      </c>
      <c r="P3572" s="27">
        <v>6.1</v>
      </c>
      <c r="Q3572" s="30">
        <v>62</v>
      </c>
      <c r="R3572" s="30">
        <v>103</v>
      </c>
      <c r="S3572" s="9">
        <v>5725</v>
      </c>
      <c r="T3572" s="9">
        <v>8400000</v>
      </c>
      <c r="U3572" s="9">
        <f>IMDB4[[#This Row],[Gross Revenue]]-IMDB4[[#This Row],[Budget]]</f>
        <v>-8394275</v>
      </c>
      <c r="V3572" s="9" t="str">
        <f>IF(IMDB4[[#This Row],[Profit]]&gt;0,"Hit","Flop")</f>
        <v>Flop</v>
      </c>
      <c r="W3572" s="9" t="str" cm="1">
        <f t="array" ref="W3572">_xlfn.IFS(IMDB4[[#This Row],[IMDb Score (1-10)]]&gt;=8,"Excellent",IMDB4[[#This Row],[IMDb Score (1-10)]]&gt;=7,"Good",IMDB4[[#This Row],[IMDb Score (1-10)]]&gt;=5,"Average",TRUE,"Poor")</f>
        <v>Average</v>
      </c>
      <c r="X3572" s="9" t="str">
        <f>IF(IMDB4[[#This Row],[Duration (min)]]&lt;90,"Short",IF(IMDB4[[#This Row],[Duration (min)]]&lt;=120,"Medium", "Long"))</f>
        <v>Medium</v>
      </c>
    </row>
    <row r="3573" spans="1:24" x14ac:dyDescent="0.25">
      <c r="A3573" s="1" t="s">
        <v>2872</v>
      </c>
      <c r="B3573" s="2">
        <v>37015</v>
      </c>
      <c r="C3573" s="30">
        <f>YEAR(IMDB4[[#This Row],[Release Date]])</f>
        <v>2001</v>
      </c>
      <c r="D3573" s="30" t="str">
        <f>FLOOR(IMDB4[[#This Row],[Year]],10)&amp;"s"</f>
        <v>2000s</v>
      </c>
      <c r="E3573" s="1" t="s">
        <v>1</v>
      </c>
      <c r="F3573" s="1" t="s">
        <v>20</v>
      </c>
      <c r="G3573" s="1" t="s">
        <v>3</v>
      </c>
      <c r="H3573" s="1" t="s">
        <v>4</v>
      </c>
      <c r="I3573" s="1" t="s">
        <v>84</v>
      </c>
      <c r="J3573" s="1" t="s">
        <v>2873</v>
      </c>
      <c r="K3573" s="1" t="s">
        <v>2874</v>
      </c>
      <c r="L3573" s="30">
        <v>126</v>
      </c>
      <c r="M3573" s="30">
        <v>284</v>
      </c>
      <c r="N3573" s="30">
        <v>56</v>
      </c>
      <c r="O3573" s="30">
        <v>0</v>
      </c>
      <c r="P3573" s="27">
        <v>7</v>
      </c>
      <c r="Q3573" s="30">
        <v>88</v>
      </c>
      <c r="R3573" s="30">
        <v>90</v>
      </c>
      <c r="S3573" s="9">
        <v>110536</v>
      </c>
      <c r="T3573" s="9">
        <v>40000</v>
      </c>
      <c r="U3573" s="9">
        <f>IMDB4[[#This Row],[Gross Revenue]]-IMDB4[[#This Row],[Budget]]</f>
        <v>70536</v>
      </c>
      <c r="V3573" s="9" t="str">
        <f>IF(IMDB4[[#This Row],[Profit]]&gt;0,"Hit","Flop")</f>
        <v>Hit</v>
      </c>
      <c r="W3573" s="9" t="str" cm="1">
        <f t="array" ref="W3573">_xlfn.IFS(IMDB4[[#This Row],[IMDb Score (1-10)]]&gt;=8,"Excellent",IMDB4[[#This Row],[IMDb Score (1-10)]]&gt;=7,"Good",IMDB4[[#This Row],[IMDb Score (1-10)]]&gt;=5,"Average",TRUE,"Poor")</f>
        <v>Good</v>
      </c>
      <c r="X3573" s="9" t="str">
        <f>IF(IMDB4[[#This Row],[Duration (min)]]&lt;90,"Short",IF(IMDB4[[#This Row],[Duration (min)]]&lt;=120,"Medium", "Long"))</f>
        <v>Medium</v>
      </c>
    </row>
    <row r="3574" spans="1:24" x14ac:dyDescent="0.25">
      <c r="A3574" s="1" t="s">
        <v>5225</v>
      </c>
      <c r="B3574" s="2">
        <v>40162</v>
      </c>
      <c r="C3574" s="30">
        <f>YEAR(IMDB4[[#This Row],[Release Date]])</f>
        <v>2009</v>
      </c>
      <c r="D3574" s="30" t="str">
        <f>FLOOR(IMDB4[[#This Row],[Year]],10)&amp;"s"</f>
        <v>2000s</v>
      </c>
      <c r="E3574" s="1" t="s">
        <v>32</v>
      </c>
      <c r="F3574" s="1" t="s">
        <v>77</v>
      </c>
      <c r="G3574" s="1" t="s">
        <v>3</v>
      </c>
      <c r="H3574" s="1" t="s">
        <v>334</v>
      </c>
      <c r="I3574" s="1" t="s">
        <v>92</v>
      </c>
      <c r="J3574" s="1" t="s">
        <v>5226</v>
      </c>
      <c r="K3574" s="1" t="s">
        <v>5227</v>
      </c>
      <c r="L3574" s="30">
        <v>125</v>
      </c>
      <c r="M3574" s="30">
        <v>189</v>
      </c>
      <c r="N3574" s="30">
        <v>35</v>
      </c>
      <c r="O3574" s="30">
        <v>0</v>
      </c>
      <c r="P3574" s="27">
        <v>6.5</v>
      </c>
      <c r="Q3574" s="30">
        <v>292</v>
      </c>
      <c r="R3574" s="30">
        <v>98</v>
      </c>
      <c r="S3574" s="9">
        <v>29975979</v>
      </c>
      <c r="T3574" s="9">
        <v>20000000</v>
      </c>
      <c r="U3574" s="9">
        <f>IMDB4[[#This Row],[Gross Revenue]]-IMDB4[[#This Row],[Budget]]</f>
        <v>9975979</v>
      </c>
      <c r="V3574" s="9" t="str">
        <f>IF(IMDB4[[#This Row],[Profit]]&gt;0,"Hit","Flop")</f>
        <v>Hit</v>
      </c>
      <c r="W3574" s="9" t="str" cm="1">
        <f t="array" ref="W3574">_xlfn.IFS(IMDB4[[#This Row],[IMDb Score (1-10)]]&gt;=8,"Excellent",IMDB4[[#This Row],[IMDb Score (1-10)]]&gt;=7,"Good",IMDB4[[#This Row],[IMDb Score (1-10)]]&gt;=5,"Average",TRUE,"Poor")</f>
        <v>Average</v>
      </c>
      <c r="X3574" s="9" t="str">
        <f>IF(IMDB4[[#This Row],[Duration (min)]]&lt;90,"Short",IF(IMDB4[[#This Row],[Duration (min)]]&lt;=120,"Medium", "Long"))</f>
        <v>Medium</v>
      </c>
    </row>
    <row r="3575" spans="1:24" x14ac:dyDescent="0.25">
      <c r="A3575" s="1" t="s">
        <v>4812</v>
      </c>
      <c r="B3575" s="2">
        <v>39253</v>
      </c>
      <c r="C3575" s="30">
        <f>YEAR(IMDB4[[#This Row],[Release Date]])</f>
        <v>2007</v>
      </c>
      <c r="D3575" s="30" t="str">
        <f>FLOOR(IMDB4[[#This Row],[Year]],10)&amp;"s"</f>
        <v>2000s</v>
      </c>
      <c r="E3575" s="1" t="s">
        <v>32</v>
      </c>
      <c r="F3575" s="1" t="s">
        <v>91</v>
      </c>
      <c r="G3575" s="1" t="s">
        <v>900</v>
      </c>
      <c r="H3575" s="1" t="s">
        <v>1877</v>
      </c>
      <c r="I3575" s="1" t="s">
        <v>92</v>
      </c>
      <c r="J3575" s="1" t="s">
        <v>4813</v>
      </c>
      <c r="K3575" s="1" t="s">
        <v>4814</v>
      </c>
      <c r="L3575" s="30">
        <v>123</v>
      </c>
      <c r="M3575" s="30">
        <v>239</v>
      </c>
      <c r="N3575" s="30">
        <v>76</v>
      </c>
      <c r="O3575" s="30">
        <v>0</v>
      </c>
      <c r="P3575" s="27">
        <v>7.2</v>
      </c>
      <c r="Q3575" s="30">
        <v>173</v>
      </c>
      <c r="R3575" s="30">
        <v>66</v>
      </c>
      <c r="S3575" s="9">
        <v>38108</v>
      </c>
      <c r="T3575" s="9">
        <v>2600000</v>
      </c>
      <c r="U3575" s="9">
        <f>IMDB4[[#This Row],[Gross Revenue]]-IMDB4[[#This Row],[Budget]]</f>
        <v>-2561892</v>
      </c>
      <c r="V3575" s="9" t="str">
        <f>IF(IMDB4[[#This Row],[Profit]]&gt;0,"Hit","Flop")</f>
        <v>Flop</v>
      </c>
      <c r="W3575" s="9" t="str" cm="1">
        <f t="array" ref="W3575">_xlfn.IFS(IMDB4[[#This Row],[IMDb Score (1-10)]]&gt;=8,"Excellent",IMDB4[[#This Row],[IMDb Score (1-10)]]&gt;=7,"Good",IMDB4[[#This Row],[IMDb Score (1-10)]]&gt;=5,"Average",TRUE,"Poor")</f>
        <v>Good</v>
      </c>
      <c r="X3575" s="9" t="str">
        <f>IF(IMDB4[[#This Row],[Duration (min)]]&lt;90,"Short",IF(IMDB4[[#This Row],[Duration (min)]]&lt;=120,"Medium", "Long"))</f>
        <v>Short</v>
      </c>
    </row>
    <row r="3576" spans="1:24" x14ac:dyDescent="0.25">
      <c r="A3576" s="1" t="s">
        <v>899</v>
      </c>
      <c r="B3576" s="2">
        <v>33837</v>
      </c>
      <c r="C3576" s="30">
        <f>YEAR(IMDB4[[#This Row],[Release Date]])</f>
        <v>1992</v>
      </c>
      <c r="D3576" s="30" t="str">
        <f>FLOOR(IMDB4[[#This Row],[Year]],10)&amp;"s"</f>
        <v>1990s</v>
      </c>
      <c r="E3576" s="1" t="s">
        <v>32</v>
      </c>
      <c r="F3576" s="1" t="s">
        <v>77</v>
      </c>
      <c r="G3576" s="1" t="s">
        <v>900</v>
      </c>
      <c r="H3576" s="1" t="s">
        <v>4</v>
      </c>
      <c r="I3576" s="1" t="s">
        <v>92</v>
      </c>
      <c r="J3576" s="1" t="s">
        <v>901</v>
      </c>
      <c r="K3576" s="1" t="s">
        <v>902</v>
      </c>
      <c r="L3576" s="30">
        <v>121</v>
      </c>
      <c r="M3576" s="30">
        <v>147</v>
      </c>
      <c r="N3576" s="30">
        <v>0</v>
      </c>
      <c r="O3576" s="30">
        <v>0</v>
      </c>
      <c r="P3576" s="27">
        <v>6.9</v>
      </c>
      <c r="Q3576" s="30">
        <v>56</v>
      </c>
      <c r="R3576" s="30">
        <v>81</v>
      </c>
      <c r="S3576" s="9">
        <v>2040920</v>
      </c>
      <c r="T3576" s="9">
        <v>7000</v>
      </c>
      <c r="U3576" s="9">
        <f>IMDB4[[#This Row],[Gross Revenue]]-IMDB4[[#This Row],[Budget]]</f>
        <v>2033920</v>
      </c>
      <c r="V3576" s="9" t="str">
        <f>IF(IMDB4[[#This Row],[Profit]]&gt;0,"Hit","Flop")</f>
        <v>Hit</v>
      </c>
      <c r="W3576" s="9" t="str" cm="1">
        <f t="array" ref="W3576">_xlfn.IFS(IMDB4[[#This Row],[IMDb Score (1-10)]]&gt;=8,"Excellent",IMDB4[[#This Row],[IMDb Score (1-10)]]&gt;=7,"Good",IMDB4[[#This Row],[IMDb Score (1-10)]]&gt;=5,"Average",TRUE,"Poor")</f>
        <v>Average</v>
      </c>
      <c r="X3576" s="9" t="str">
        <f>IF(IMDB4[[#This Row],[Duration (min)]]&lt;90,"Short",IF(IMDB4[[#This Row],[Duration (min)]]&lt;=120,"Medium", "Long"))</f>
        <v>Short</v>
      </c>
    </row>
    <row r="3577" spans="1:24" x14ac:dyDescent="0.25">
      <c r="A3577" s="1" t="s">
        <v>5934</v>
      </c>
      <c r="B3577" s="2">
        <v>40582</v>
      </c>
      <c r="C3577" s="30">
        <f>YEAR(IMDB4[[#This Row],[Release Date]])</f>
        <v>2011</v>
      </c>
      <c r="D3577" s="30" t="str">
        <f>FLOOR(IMDB4[[#This Row],[Year]],10)&amp;"s"</f>
        <v>2010s</v>
      </c>
      <c r="E3577" s="1" t="s">
        <v>32</v>
      </c>
      <c r="F3577" s="1" t="s">
        <v>9</v>
      </c>
      <c r="G3577" s="1" t="s">
        <v>3</v>
      </c>
      <c r="H3577" s="1" t="s">
        <v>161</v>
      </c>
      <c r="I3577" s="1" t="s">
        <v>92</v>
      </c>
      <c r="J3577" s="1" t="s">
        <v>5935</v>
      </c>
      <c r="K3577" s="1" t="s">
        <v>3409</v>
      </c>
      <c r="L3577" s="30">
        <v>120</v>
      </c>
      <c r="M3577" s="30">
        <v>218</v>
      </c>
      <c r="N3577" s="30">
        <v>9</v>
      </c>
      <c r="O3577" s="30">
        <v>0</v>
      </c>
      <c r="P3577" s="27">
        <v>5.3</v>
      </c>
      <c r="Q3577" s="30">
        <v>218</v>
      </c>
      <c r="R3577" s="30">
        <v>86</v>
      </c>
      <c r="S3577" s="9">
        <v>12555230</v>
      </c>
      <c r="T3577" s="9">
        <v>2000000</v>
      </c>
      <c r="U3577" s="9">
        <f>IMDB4[[#This Row],[Gross Revenue]]-IMDB4[[#This Row],[Budget]]</f>
        <v>10555230</v>
      </c>
      <c r="V3577" s="9" t="str">
        <f>IF(IMDB4[[#This Row],[Profit]]&gt;0,"Hit","Flop")</f>
        <v>Hit</v>
      </c>
      <c r="W3577" s="9" t="str" cm="1">
        <f t="array" ref="W3577">_xlfn.IFS(IMDB4[[#This Row],[IMDb Score (1-10)]]&gt;=8,"Excellent",IMDB4[[#This Row],[IMDb Score (1-10)]]&gt;=7,"Good",IMDB4[[#This Row],[IMDb Score (1-10)]]&gt;=5,"Average",TRUE,"Poor")</f>
        <v>Average</v>
      </c>
      <c r="X3577" s="9" t="str">
        <f>IF(IMDB4[[#This Row],[Duration (min)]]&lt;90,"Short",IF(IMDB4[[#This Row],[Duration (min)]]&lt;=120,"Medium", "Long"))</f>
        <v>Short</v>
      </c>
    </row>
    <row r="3578" spans="1:24" x14ac:dyDescent="0.25">
      <c r="A3578" s="1" t="s">
        <v>1741</v>
      </c>
      <c r="B3578" s="2">
        <v>36028</v>
      </c>
      <c r="C3578" s="30">
        <f>YEAR(IMDB4[[#This Row],[Release Date]])</f>
        <v>1998</v>
      </c>
      <c r="D3578" s="30" t="str">
        <f>FLOOR(IMDB4[[#This Row],[Year]],10)&amp;"s"</f>
        <v>1990s</v>
      </c>
      <c r="E3578" s="1" t="s">
        <v>32</v>
      </c>
      <c r="F3578" s="1" t="s">
        <v>9</v>
      </c>
      <c r="G3578" s="1" t="s">
        <v>1742</v>
      </c>
      <c r="H3578" s="1" t="s">
        <v>481</v>
      </c>
      <c r="I3578" s="1" t="s">
        <v>92</v>
      </c>
      <c r="J3578" s="1" t="s">
        <v>1743</v>
      </c>
      <c r="K3578" s="1" t="s">
        <v>1744</v>
      </c>
      <c r="L3578" s="30">
        <v>119</v>
      </c>
      <c r="M3578" s="30">
        <v>167</v>
      </c>
      <c r="N3578" s="30">
        <v>179</v>
      </c>
      <c r="O3578" s="30">
        <v>0</v>
      </c>
      <c r="P3578" s="27">
        <v>8</v>
      </c>
      <c r="Q3578" s="30">
        <v>71</v>
      </c>
      <c r="R3578" s="30">
        <v>113</v>
      </c>
      <c r="S3578" s="9">
        <v>5595428</v>
      </c>
      <c r="T3578" s="9">
        <v>2900000</v>
      </c>
      <c r="U3578" s="9">
        <f>IMDB4[[#This Row],[Gross Revenue]]-IMDB4[[#This Row],[Budget]]</f>
        <v>2695428</v>
      </c>
      <c r="V3578" s="9" t="str">
        <f>IF(IMDB4[[#This Row],[Profit]]&gt;0,"Hit","Flop")</f>
        <v>Hit</v>
      </c>
      <c r="W3578" s="9" t="str" cm="1">
        <f t="array" ref="W3578">_xlfn.IFS(IMDB4[[#This Row],[IMDb Score (1-10)]]&gt;=8,"Excellent",IMDB4[[#This Row],[IMDb Score (1-10)]]&gt;=7,"Good",IMDB4[[#This Row],[IMDb Score (1-10)]]&gt;=5,"Average",TRUE,"Poor")</f>
        <v>Excellent</v>
      </c>
      <c r="X3578" s="9" t="str">
        <f>IF(IMDB4[[#This Row],[Duration (min)]]&lt;90,"Short",IF(IMDB4[[#This Row],[Duration (min)]]&lt;=120,"Medium", "Long"))</f>
        <v>Medium</v>
      </c>
    </row>
    <row r="3579" spans="1:24" x14ac:dyDescent="0.25">
      <c r="A3579" s="1" t="s">
        <v>1675</v>
      </c>
      <c r="B3579" s="2">
        <v>35781</v>
      </c>
      <c r="C3579" s="30">
        <f>YEAR(IMDB4[[#This Row],[Release Date]])</f>
        <v>1997</v>
      </c>
      <c r="D3579" s="30" t="str">
        <f>FLOOR(IMDB4[[#This Row],[Year]],10)&amp;"s"</f>
        <v>1990s</v>
      </c>
      <c r="E3579" s="1" t="s">
        <v>1</v>
      </c>
      <c r="F3579" s="1" t="s">
        <v>365</v>
      </c>
      <c r="G3579" s="1" t="s">
        <v>3</v>
      </c>
      <c r="H3579" s="1" t="s">
        <v>4</v>
      </c>
      <c r="I3579" s="21" t="s">
        <v>5</v>
      </c>
      <c r="J3579" s="1" t="s">
        <v>1676</v>
      </c>
      <c r="K3579" s="1" t="s">
        <v>1677</v>
      </c>
      <c r="L3579" s="30">
        <v>119</v>
      </c>
      <c r="M3579" s="30">
        <v>154</v>
      </c>
      <c r="N3579" s="30">
        <v>0</v>
      </c>
      <c r="O3579" s="30">
        <v>67</v>
      </c>
      <c r="P3579" s="27">
        <v>6.3</v>
      </c>
      <c r="Q3579" s="30">
        <v>8</v>
      </c>
      <c r="R3579" s="30">
        <v>81</v>
      </c>
      <c r="S3579" s="9">
        <v>18195</v>
      </c>
      <c r="T3579" s="9">
        <v>250000</v>
      </c>
      <c r="U3579" s="9">
        <f>IMDB4[[#This Row],[Gross Revenue]]-IMDB4[[#This Row],[Budget]]</f>
        <v>-231805</v>
      </c>
      <c r="V3579" s="9" t="str">
        <f>IF(IMDB4[[#This Row],[Profit]]&gt;0,"Hit","Flop")</f>
        <v>Flop</v>
      </c>
      <c r="W3579" s="9" t="str" cm="1">
        <f t="array" ref="W3579">_xlfn.IFS(IMDB4[[#This Row],[IMDb Score (1-10)]]&gt;=8,"Excellent",IMDB4[[#This Row],[IMDb Score (1-10)]]&gt;=7,"Good",IMDB4[[#This Row],[IMDb Score (1-10)]]&gt;=5,"Average",TRUE,"Poor")</f>
        <v>Average</v>
      </c>
      <c r="X3579" s="9" t="str">
        <f>IF(IMDB4[[#This Row],[Duration (min)]]&lt;90,"Short",IF(IMDB4[[#This Row],[Duration (min)]]&lt;=120,"Medium", "Long"))</f>
        <v>Short</v>
      </c>
    </row>
    <row r="3580" spans="1:24" x14ac:dyDescent="0.25">
      <c r="A3580" s="1" t="s">
        <v>3325</v>
      </c>
      <c r="B3580" s="2">
        <v>37722</v>
      </c>
      <c r="C3580" s="30">
        <f>YEAR(IMDB4[[#This Row],[Release Date]])</f>
        <v>2003</v>
      </c>
      <c r="D3580" s="30" t="str">
        <f>FLOOR(IMDB4[[#This Row],[Year]],10)&amp;"s"</f>
        <v>2000s</v>
      </c>
      <c r="E3580" s="1" t="s">
        <v>32</v>
      </c>
      <c r="F3580" s="1" t="s">
        <v>20</v>
      </c>
      <c r="G3580" s="1" t="s">
        <v>3</v>
      </c>
      <c r="H3580" s="1" t="s">
        <v>4</v>
      </c>
      <c r="I3580" s="1" t="s">
        <v>92</v>
      </c>
      <c r="J3580" s="1" t="s">
        <v>3326</v>
      </c>
      <c r="K3580" s="1" t="s">
        <v>434</v>
      </c>
      <c r="L3580" s="30">
        <v>117</v>
      </c>
      <c r="M3580" s="30">
        <v>286</v>
      </c>
      <c r="N3580" s="30">
        <v>102</v>
      </c>
      <c r="O3580" s="30">
        <v>2000</v>
      </c>
      <c r="P3580" s="27">
        <v>2.4</v>
      </c>
      <c r="Q3580" s="30">
        <v>131</v>
      </c>
      <c r="R3580" s="30">
        <v>121</v>
      </c>
      <c r="S3580" s="9">
        <v>5660084</v>
      </c>
      <c r="T3580" s="9">
        <v>54000000</v>
      </c>
      <c r="U3580" s="9">
        <f>IMDB4[[#This Row],[Gross Revenue]]-IMDB4[[#This Row],[Budget]]</f>
        <v>-48339916</v>
      </c>
      <c r="V3580" s="9" t="str">
        <f>IF(IMDB4[[#This Row],[Profit]]&gt;0,"Hit","Flop")</f>
        <v>Flop</v>
      </c>
      <c r="W3580" s="9" t="str" cm="1">
        <f t="array" ref="W3580">_xlfn.IFS(IMDB4[[#This Row],[IMDb Score (1-10)]]&gt;=8,"Excellent",IMDB4[[#This Row],[IMDb Score (1-10)]]&gt;=7,"Good",IMDB4[[#This Row],[IMDb Score (1-10)]]&gt;=5,"Average",TRUE,"Poor")</f>
        <v>Poor</v>
      </c>
      <c r="X3580" s="9" t="str">
        <f>IF(IMDB4[[#This Row],[Duration (min)]]&lt;90,"Short",IF(IMDB4[[#This Row],[Duration (min)]]&lt;=120,"Medium", "Long"))</f>
        <v>Long</v>
      </c>
    </row>
    <row r="3581" spans="1:24" x14ac:dyDescent="0.25">
      <c r="A3581" s="1" t="s">
        <v>2660</v>
      </c>
      <c r="B3581" s="2">
        <v>37106</v>
      </c>
      <c r="C3581" s="30">
        <f>YEAR(IMDB4[[#This Row],[Release Date]])</f>
        <v>2001</v>
      </c>
      <c r="D3581" s="30" t="str">
        <f>FLOOR(IMDB4[[#This Row],[Year]],10)&amp;"s"</f>
        <v>2000s</v>
      </c>
      <c r="E3581" s="1" t="s">
        <v>32</v>
      </c>
      <c r="F3581" s="1" t="s">
        <v>20</v>
      </c>
      <c r="G3581" s="1" t="s">
        <v>2661</v>
      </c>
      <c r="H3581" s="1" t="s">
        <v>2662</v>
      </c>
      <c r="I3581" s="1" t="s">
        <v>92</v>
      </c>
      <c r="J3581" s="1" t="s">
        <v>2663</v>
      </c>
      <c r="K3581" s="1" t="s">
        <v>2664</v>
      </c>
      <c r="L3581" s="30">
        <v>117</v>
      </c>
      <c r="M3581" s="30">
        <v>155</v>
      </c>
      <c r="N3581" s="30">
        <v>16</v>
      </c>
      <c r="O3581" s="30">
        <v>0</v>
      </c>
      <c r="P3581" s="27">
        <v>7.6</v>
      </c>
      <c r="Q3581" s="30">
        <v>67</v>
      </c>
      <c r="R3581" s="30">
        <v>89</v>
      </c>
      <c r="S3581" s="9">
        <v>313436</v>
      </c>
      <c r="T3581" s="9">
        <v>15500000</v>
      </c>
      <c r="U3581" s="9">
        <f>IMDB4[[#This Row],[Gross Revenue]]-IMDB4[[#This Row],[Budget]]</f>
        <v>-15186564</v>
      </c>
      <c r="V3581" s="9" t="str">
        <f>IF(IMDB4[[#This Row],[Profit]]&gt;0,"Hit","Flop")</f>
        <v>Flop</v>
      </c>
      <c r="W3581" s="9" t="str" cm="1">
        <f t="array" ref="W3581">_xlfn.IFS(IMDB4[[#This Row],[IMDb Score (1-10)]]&gt;=8,"Excellent",IMDB4[[#This Row],[IMDb Score (1-10)]]&gt;=7,"Good",IMDB4[[#This Row],[IMDb Score (1-10)]]&gt;=5,"Average",TRUE,"Poor")</f>
        <v>Good</v>
      </c>
      <c r="X3581" s="9" t="str">
        <f>IF(IMDB4[[#This Row],[Duration (min)]]&lt;90,"Short",IF(IMDB4[[#This Row],[Duration (min)]]&lt;=120,"Medium", "Long"))</f>
        <v>Short</v>
      </c>
    </row>
    <row r="3582" spans="1:24" x14ac:dyDescent="0.25">
      <c r="A3582" s="1" t="s">
        <v>5387</v>
      </c>
      <c r="B3582" s="2">
        <v>40083</v>
      </c>
      <c r="C3582" s="30">
        <f>YEAR(IMDB4[[#This Row],[Release Date]])</f>
        <v>2009</v>
      </c>
      <c r="D3582" s="30" t="str">
        <f>FLOOR(IMDB4[[#This Row],[Year]],10)&amp;"s"</f>
        <v>2000s</v>
      </c>
      <c r="E3582" s="1" t="s">
        <v>32</v>
      </c>
      <c r="F3582" s="1" t="s">
        <v>9</v>
      </c>
      <c r="G3582" s="1" t="s">
        <v>3</v>
      </c>
      <c r="H3582" s="1" t="s">
        <v>5388</v>
      </c>
      <c r="I3582" s="1" t="s">
        <v>92</v>
      </c>
      <c r="J3582" s="1" t="s">
        <v>5389</v>
      </c>
      <c r="K3582" s="1" t="s">
        <v>5390</v>
      </c>
      <c r="L3582" s="30">
        <v>117</v>
      </c>
      <c r="M3582" s="30">
        <v>298</v>
      </c>
      <c r="N3582" s="30">
        <v>29</v>
      </c>
      <c r="O3582" s="30">
        <v>0</v>
      </c>
      <c r="P3582" s="27">
        <v>6.9</v>
      </c>
      <c r="Q3582" s="30">
        <v>61</v>
      </c>
      <c r="R3582" s="30">
        <v>99</v>
      </c>
      <c r="S3582" s="9">
        <v>19959</v>
      </c>
      <c r="T3582" s="9">
        <v>3800000</v>
      </c>
      <c r="U3582" s="9">
        <f>IMDB4[[#This Row],[Gross Revenue]]-IMDB4[[#This Row],[Budget]]</f>
        <v>-3780041</v>
      </c>
      <c r="V3582" s="9" t="str">
        <f>IF(IMDB4[[#This Row],[Profit]]&gt;0,"Hit","Flop")</f>
        <v>Flop</v>
      </c>
      <c r="W3582" s="9" t="str" cm="1">
        <f t="array" ref="W3582">_xlfn.IFS(IMDB4[[#This Row],[IMDb Score (1-10)]]&gt;=8,"Excellent",IMDB4[[#This Row],[IMDb Score (1-10)]]&gt;=7,"Good",IMDB4[[#This Row],[IMDb Score (1-10)]]&gt;=5,"Average",TRUE,"Poor")</f>
        <v>Average</v>
      </c>
      <c r="X3582" s="9" t="str">
        <f>IF(IMDB4[[#This Row],[Duration (min)]]&lt;90,"Short",IF(IMDB4[[#This Row],[Duration (min)]]&lt;=120,"Medium", "Long"))</f>
        <v>Medium</v>
      </c>
    </row>
    <row r="3583" spans="1:24" x14ac:dyDescent="0.25">
      <c r="A3583" s="1" t="s">
        <v>6799</v>
      </c>
      <c r="B3583" s="2">
        <v>41793</v>
      </c>
      <c r="C3583" s="30">
        <f>YEAR(IMDB4[[#This Row],[Release Date]])</f>
        <v>2014</v>
      </c>
      <c r="D3583" s="30" t="str">
        <f>FLOOR(IMDB4[[#This Row],[Year]],10)&amp;"s"</f>
        <v>2010s</v>
      </c>
      <c r="E3583" s="1" t="s">
        <v>32</v>
      </c>
      <c r="F3583" s="1" t="s">
        <v>9</v>
      </c>
      <c r="G3583" s="1" t="s">
        <v>3</v>
      </c>
      <c r="H3583" s="1" t="s">
        <v>4</v>
      </c>
      <c r="I3583" s="1" t="s">
        <v>84</v>
      </c>
      <c r="J3583" s="1" t="s">
        <v>6800</v>
      </c>
      <c r="K3583" s="1" t="s">
        <v>2809</v>
      </c>
      <c r="L3583" s="30">
        <v>116</v>
      </c>
      <c r="M3583" s="30">
        <v>525</v>
      </c>
      <c r="N3583" s="30">
        <v>49</v>
      </c>
      <c r="O3583" s="30">
        <v>0</v>
      </c>
      <c r="P3583" s="27">
        <v>6.7</v>
      </c>
      <c r="Q3583" s="30">
        <v>50</v>
      </c>
      <c r="R3583" s="30">
        <v>115</v>
      </c>
      <c r="S3583" s="9">
        <v>30127963</v>
      </c>
      <c r="T3583" s="9">
        <v>15000000</v>
      </c>
      <c r="U3583" s="9">
        <f>IMDB4[[#This Row],[Gross Revenue]]-IMDB4[[#This Row],[Budget]]</f>
        <v>15127963</v>
      </c>
      <c r="V3583" s="9" t="str">
        <f>IF(IMDB4[[#This Row],[Profit]]&gt;0,"Hit","Flop")</f>
        <v>Hit</v>
      </c>
      <c r="W3583" s="9" t="str" cm="1">
        <f t="array" ref="W3583">_xlfn.IFS(IMDB4[[#This Row],[IMDb Score (1-10)]]&gt;=8,"Excellent",IMDB4[[#This Row],[IMDb Score (1-10)]]&gt;=7,"Good",IMDB4[[#This Row],[IMDb Score (1-10)]]&gt;=5,"Average",TRUE,"Poor")</f>
        <v>Average</v>
      </c>
      <c r="X3583" s="9" t="str">
        <f>IF(IMDB4[[#This Row],[Duration (min)]]&lt;90,"Short",IF(IMDB4[[#This Row],[Duration (min)]]&lt;=120,"Medium", "Long"))</f>
        <v>Medium</v>
      </c>
    </row>
    <row r="3584" spans="1:24" x14ac:dyDescent="0.25">
      <c r="A3584" s="1" t="s">
        <v>3123</v>
      </c>
      <c r="B3584" s="2">
        <v>37556</v>
      </c>
      <c r="C3584" s="30">
        <f>YEAR(IMDB4[[#This Row],[Release Date]])</f>
        <v>2002</v>
      </c>
      <c r="D3584" s="30" t="str">
        <f>FLOOR(IMDB4[[#This Row],[Year]],10)&amp;"s"</f>
        <v>2000s</v>
      </c>
      <c r="E3584" s="1" t="s">
        <v>32</v>
      </c>
      <c r="F3584" s="1" t="s">
        <v>40</v>
      </c>
      <c r="G3584" s="1" t="s">
        <v>3124</v>
      </c>
      <c r="H3584" s="1" t="s">
        <v>334</v>
      </c>
      <c r="I3584" s="1" t="s">
        <v>84</v>
      </c>
      <c r="J3584" s="1" t="s">
        <v>3125</v>
      </c>
      <c r="K3584" s="1" t="s">
        <v>925</v>
      </c>
      <c r="L3584" s="30">
        <v>116</v>
      </c>
      <c r="M3584" s="30">
        <v>312</v>
      </c>
      <c r="N3584" s="30">
        <v>176</v>
      </c>
      <c r="O3584" s="30">
        <v>0</v>
      </c>
      <c r="P3584" s="27">
        <v>7.5</v>
      </c>
      <c r="Q3584" s="30">
        <v>74</v>
      </c>
      <c r="R3584" s="30">
        <v>94</v>
      </c>
      <c r="S3584" s="9">
        <v>6165429</v>
      </c>
      <c r="T3584" s="9">
        <v>6000000</v>
      </c>
      <c r="U3584" s="9">
        <f>IMDB4[[#This Row],[Gross Revenue]]-IMDB4[[#This Row],[Budget]]</f>
        <v>165429</v>
      </c>
      <c r="V3584" s="9" t="str">
        <f>IF(IMDB4[[#This Row],[Profit]]&gt;0,"Hit","Flop")</f>
        <v>Hit</v>
      </c>
      <c r="W3584" s="9" t="str" cm="1">
        <f t="array" ref="W3584">_xlfn.IFS(IMDB4[[#This Row],[IMDb Score (1-10)]]&gt;=8,"Excellent",IMDB4[[#This Row],[IMDb Score (1-10)]]&gt;=7,"Good",IMDB4[[#This Row],[IMDb Score (1-10)]]&gt;=5,"Average",TRUE,"Poor")</f>
        <v>Good</v>
      </c>
      <c r="X3584" s="9" t="str">
        <f>IF(IMDB4[[#This Row],[Duration (min)]]&lt;90,"Short",IF(IMDB4[[#This Row],[Duration (min)]]&lt;=120,"Medium", "Long"))</f>
        <v>Medium</v>
      </c>
    </row>
    <row r="3585" spans="1:24" x14ac:dyDescent="0.25">
      <c r="A3585" s="1" t="s">
        <v>3718</v>
      </c>
      <c r="B3585" s="2">
        <v>38085</v>
      </c>
      <c r="C3585" s="30">
        <f>YEAR(IMDB4[[#This Row],[Release Date]])</f>
        <v>2004</v>
      </c>
      <c r="D3585" s="30" t="str">
        <f>FLOOR(IMDB4[[#This Row],[Year]],10)&amp;"s"</f>
        <v>2000s</v>
      </c>
      <c r="E3585" s="1" t="s">
        <v>32</v>
      </c>
      <c r="F3585" s="1" t="s">
        <v>315</v>
      </c>
      <c r="G3585" s="1" t="s">
        <v>3719</v>
      </c>
      <c r="H3585" s="1" t="s">
        <v>3720</v>
      </c>
      <c r="I3585" s="1" t="s">
        <v>92</v>
      </c>
      <c r="J3585" s="1" t="s">
        <v>3721</v>
      </c>
      <c r="K3585" s="1" t="s">
        <v>3722</v>
      </c>
      <c r="L3585" s="30">
        <v>114</v>
      </c>
      <c r="M3585" s="30">
        <v>206</v>
      </c>
      <c r="N3585" s="30">
        <v>335</v>
      </c>
      <c r="O3585" s="30">
        <v>0</v>
      </c>
      <c r="P3585" s="27">
        <v>6.5</v>
      </c>
      <c r="Q3585" s="30">
        <v>232</v>
      </c>
      <c r="R3585" s="30">
        <v>104</v>
      </c>
      <c r="S3585" s="9">
        <v>1487477</v>
      </c>
      <c r="T3585" s="9">
        <v>4200000</v>
      </c>
      <c r="U3585" s="9">
        <f>IMDB4[[#This Row],[Gross Revenue]]-IMDB4[[#This Row],[Budget]]</f>
        <v>-2712523</v>
      </c>
      <c r="V3585" s="9" t="str">
        <f>IF(IMDB4[[#This Row],[Profit]]&gt;0,"Hit","Flop")</f>
        <v>Flop</v>
      </c>
      <c r="W3585" s="9" t="str" cm="1">
        <f t="array" ref="W3585">_xlfn.IFS(IMDB4[[#This Row],[IMDb Score (1-10)]]&gt;=8,"Excellent",IMDB4[[#This Row],[IMDb Score (1-10)]]&gt;=7,"Good",IMDB4[[#This Row],[IMDb Score (1-10)]]&gt;=5,"Average",TRUE,"Poor")</f>
        <v>Average</v>
      </c>
      <c r="X3585" s="9" t="str">
        <f>IF(IMDB4[[#This Row],[Duration (min)]]&lt;90,"Short",IF(IMDB4[[#This Row],[Duration (min)]]&lt;=120,"Medium", "Long"))</f>
        <v>Medium</v>
      </c>
    </row>
    <row r="3586" spans="1:24" x14ac:dyDescent="0.25">
      <c r="A3586" s="1" t="s">
        <v>6434</v>
      </c>
      <c r="B3586" s="2">
        <v>41526</v>
      </c>
      <c r="C3586" s="30">
        <f>YEAR(IMDB4[[#This Row],[Release Date]])</f>
        <v>2013</v>
      </c>
      <c r="D3586" s="30" t="str">
        <f>FLOOR(IMDB4[[#This Row],[Year]],10)&amp;"s"</f>
        <v>2010s</v>
      </c>
      <c r="E3586" s="1" t="s">
        <v>32</v>
      </c>
      <c r="F3586" s="1" t="s">
        <v>61</v>
      </c>
      <c r="G3586" s="1" t="s">
        <v>3</v>
      </c>
      <c r="H3586" s="1" t="s">
        <v>83</v>
      </c>
      <c r="I3586" s="1" t="s">
        <v>132</v>
      </c>
      <c r="J3586" s="1" t="s">
        <v>4193</v>
      </c>
      <c r="K3586" s="1" t="s">
        <v>5080</v>
      </c>
      <c r="L3586" s="30">
        <v>113</v>
      </c>
      <c r="M3586" s="30">
        <v>301</v>
      </c>
      <c r="N3586" s="30">
        <v>56</v>
      </c>
      <c r="O3586" s="30">
        <v>13000</v>
      </c>
      <c r="P3586" s="27">
        <v>7.1</v>
      </c>
      <c r="Q3586" s="30">
        <v>211</v>
      </c>
      <c r="R3586" s="30">
        <v>141</v>
      </c>
      <c r="S3586" s="9">
        <v>8324748</v>
      </c>
      <c r="T3586" s="9">
        <v>35000000</v>
      </c>
      <c r="U3586" s="9">
        <f>IMDB4[[#This Row],[Gross Revenue]]-IMDB4[[#This Row],[Budget]]</f>
        <v>-26675252</v>
      </c>
      <c r="V3586" s="9" t="str">
        <f>IF(IMDB4[[#This Row],[Profit]]&gt;0,"Hit","Flop")</f>
        <v>Flop</v>
      </c>
      <c r="W3586" s="9" t="str" cm="1">
        <f t="array" ref="W3586">_xlfn.IFS(IMDB4[[#This Row],[IMDb Score (1-10)]]&gt;=8,"Excellent",IMDB4[[#This Row],[IMDb Score (1-10)]]&gt;=7,"Good",IMDB4[[#This Row],[IMDb Score (1-10)]]&gt;=5,"Average",TRUE,"Poor")</f>
        <v>Good</v>
      </c>
      <c r="X3586" s="9" t="str">
        <f>IF(IMDB4[[#This Row],[Duration (min)]]&lt;90,"Short",IF(IMDB4[[#This Row],[Duration (min)]]&lt;=120,"Medium", "Long"))</f>
        <v>Long</v>
      </c>
    </row>
    <row r="3587" spans="1:24" x14ac:dyDescent="0.25">
      <c r="A3587" s="1" t="s">
        <v>4191</v>
      </c>
      <c r="B3587" s="2">
        <v>38688</v>
      </c>
      <c r="C3587" s="30">
        <f>YEAR(IMDB4[[#This Row],[Release Date]])</f>
        <v>2005</v>
      </c>
      <c r="D3587" s="30" t="str">
        <f>FLOOR(IMDB4[[#This Row],[Year]],10)&amp;"s"</f>
        <v>2000s</v>
      </c>
      <c r="E3587" s="1" t="s">
        <v>32</v>
      </c>
      <c r="F3587" s="1" t="s">
        <v>2</v>
      </c>
      <c r="G3587" s="1" t="s">
        <v>4192</v>
      </c>
      <c r="H3587" s="1" t="s">
        <v>83</v>
      </c>
      <c r="I3587" s="1" t="s">
        <v>92</v>
      </c>
      <c r="J3587" s="1" t="s">
        <v>4193</v>
      </c>
      <c r="K3587" s="1" t="s">
        <v>4194</v>
      </c>
      <c r="L3587" s="30">
        <v>113</v>
      </c>
      <c r="M3587" s="30">
        <v>278</v>
      </c>
      <c r="N3587" s="30">
        <v>151</v>
      </c>
      <c r="O3587" s="30">
        <v>0</v>
      </c>
      <c r="P3587" s="27">
        <v>7.3</v>
      </c>
      <c r="Q3587" s="30">
        <v>152</v>
      </c>
      <c r="R3587" s="30">
        <v>94</v>
      </c>
      <c r="S3587" s="9">
        <v>2912363</v>
      </c>
      <c r="T3587" s="9">
        <v>3000000</v>
      </c>
      <c r="U3587" s="9">
        <f>IMDB4[[#This Row],[Gross Revenue]]-IMDB4[[#This Row],[Budget]]</f>
        <v>-87637</v>
      </c>
      <c r="V3587" s="9" t="str">
        <f>IF(IMDB4[[#This Row],[Profit]]&gt;0,"Hit","Flop")</f>
        <v>Flop</v>
      </c>
      <c r="W3587" s="9" t="str" cm="1">
        <f t="array" ref="W3587">_xlfn.IFS(IMDB4[[#This Row],[IMDb Score (1-10)]]&gt;=8,"Excellent",IMDB4[[#This Row],[IMDb Score (1-10)]]&gt;=7,"Good",IMDB4[[#This Row],[IMDb Score (1-10)]]&gt;=5,"Average",TRUE,"Poor")</f>
        <v>Good</v>
      </c>
      <c r="X3587" s="9" t="str">
        <f>IF(IMDB4[[#This Row],[Duration (min)]]&lt;90,"Short",IF(IMDB4[[#This Row],[Duration (min)]]&lt;=120,"Medium", "Long"))</f>
        <v>Medium</v>
      </c>
    </row>
    <row r="3588" spans="1:24" x14ac:dyDescent="0.25">
      <c r="A3588" s="1" t="s">
        <v>337</v>
      </c>
      <c r="B3588" s="2">
        <v>29774</v>
      </c>
      <c r="C3588" s="30">
        <f>YEAR(IMDB4[[#This Row],[Release Date]])</f>
        <v>1981</v>
      </c>
      <c r="D3588" s="30" t="str">
        <f>FLOOR(IMDB4[[#This Row],[Year]],10)&amp;"s"</f>
        <v>1980s</v>
      </c>
      <c r="E3588" s="1" t="s">
        <v>32</v>
      </c>
      <c r="F3588" s="1" t="s">
        <v>20</v>
      </c>
      <c r="G3588" s="1" t="s">
        <v>3</v>
      </c>
      <c r="H3588" s="1" t="s">
        <v>338</v>
      </c>
      <c r="I3588" s="1" t="s">
        <v>92</v>
      </c>
      <c r="J3588" s="1" t="s">
        <v>339</v>
      </c>
      <c r="K3588" s="1" t="s">
        <v>340</v>
      </c>
      <c r="L3588" s="30">
        <v>110</v>
      </c>
      <c r="M3588" s="30">
        <v>582</v>
      </c>
      <c r="N3588" s="30">
        <v>84</v>
      </c>
      <c r="O3588" s="30">
        <v>0</v>
      </c>
      <c r="P3588" s="27">
        <v>6.2</v>
      </c>
      <c r="Q3588" s="30">
        <v>75</v>
      </c>
      <c r="R3588" s="30">
        <v>94</v>
      </c>
      <c r="S3588" s="9">
        <v>105500000</v>
      </c>
      <c r="T3588" s="9">
        <v>4000000</v>
      </c>
      <c r="U3588" s="9">
        <f>IMDB4[[#This Row],[Gross Revenue]]-IMDB4[[#This Row],[Budget]]</f>
        <v>101500000</v>
      </c>
      <c r="V3588" s="9" t="str">
        <f>IF(IMDB4[[#This Row],[Profit]]&gt;0,"Hit","Flop")</f>
        <v>Hit</v>
      </c>
      <c r="W3588" s="9" t="str" cm="1">
        <f t="array" ref="W3588">_xlfn.IFS(IMDB4[[#This Row],[IMDb Score (1-10)]]&gt;=8,"Excellent",IMDB4[[#This Row],[IMDb Score (1-10)]]&gt;=7,"Good",IMDB4[[#This Row],[IMDb Score (1-10)]]&gt;=5,"Average",TRUE,"Poor")</f>
        <v>Average</v>
      </c>
      <c r="X3588" s="9" t="str">
        <f>IF(IMDB4[[#This Row],[Duration (min)]]&lt;90,"Short",IF(IMDB4[[#This Row],[Duration (min)]]&lt;=120,"Medium", "Long"))</f>
        <v>Medium</v>
      </c>
    </row>
    <row r="3589" spans="1:24" x14ac:dyDescent="0.25">
      <c r="A3589" s="1" t="s">
        <v>3977</v>
      </c>
      <c r="B3589" s="2">
        <v>38537</v>
      </c>
      <c r="C3589" s="30">
        <f>YEAR(IMDB4[[#This Row],[Release Date]])</f>
        <v>2005</v>
      </c>
      <c r="D3589" s="30" t="str">
        <f>FLOOR(IMDB4[[#This Row],[Year]],10)&amp;"s"</f>
        <v>2000s</v>
      </c>
      <c r="E3589" s="1" t="s">
        <v>32</v>
      </c>
      <c r="F3589" s="1" t="s">
        <v>2</v>
      </c>
      <c r="G3589" s="1" t="s">
        <v>3</v>
      </c>
      <c r="H3589" s="1" t="s">
        <v>4</v>
      </c>
      <c r="I3589" s="1" t="s">
        <v>92</v>
      </c>
      <c r="J3589" s="1" t="s">
        <v>3978</v>
      </c>
      <c r="K3589" s="1" t="s">
        <v>3979</v>
      </c>
      <c r="L3589" s="30">
        <v>109</v>
      </c>
      <c r="M3589" s="30">
        <v>117</v>
      </c>
      <c r="N3589" s="30">
        <v>171</v>
      </c>
      <c r="O3589" s="30">
        <v>12000</v>
      </c>
      <c r="P3589" s="27">
        <v>7.1</v>
      </c>
      <c r="Q3589" s="30">
        <v>231</v>
      </c>
      <c r="R3589" s="30">
        <v>104</v>
      </c>
      <c r="S3589" s="9">
        <v>1007962</v>
      </c>
      <c r="T3589" s="9">
        <v>950000</v>
      </c>
      <c r="U3589" s="9">
        <f>IMDB4[[#This Row],[Gross Revenue]]-IMDB4[[#This Row],[Budget]]</f>
        <v>57962</v>
      </c>
      <c r="V3589" s="9" t="str">
        <f>IF(IMDB4[[#This Row],[Profit]]&gt;0,"Hit","Flop")</f>
        <v>Hit</v>
      </c>
      <c r="W3589" s="9" t="str" cm="1">
        <f t="array" ref="W3589">_xlfn.IFS(IMDB4[[#This Row],[IMDb Score (1-10)]]&gt;=8,"Excellent",IMDB4[[#This Row],[IMDb Score (1-10)]]&gt;=7,"Good",IMDB4[[#This Row],[IMDb Score (1-10)]]&gt;=5,"Average",TRUE,"Poor")</f>
        <v>Good</v>
      </c>
      <c r="X3589" s="9" t="str">
        <f>IF(IMDB4[[#This Row],[Duration (min)]]&lt;90,"Short",IF(IMDB4[[#This Row],[Duration (min)]]&lt;=120,"Medium", "Long"))</f>
        <v>Medium</v>
      </c>
    </row>
    <row r="3590" spans="1:24" x14ac:dyDescent="0.25">
      <c r="A3590" s="1" t="s">
        <v>2991</v>
      </c>
      <c r="B3590" s="2">
        <v>37370</v>
      </c>
      <c r="C3590" s="30">
        <f>YEAR(IMDB4[[#This Row],[Release Date]])</f>
        <v>2002</v>
      </c>
      <c r="D3590" s="30" t="str">
        <f>FLOOR(IMDB4[[#This Row],[Year]],10)&amp;"s"</f>
        <v>2000s</v>
      </c>
      <c r="E3590" s="1" t="s">
        <v>32</v>
      </c>
      <c r="F3590" s="1" t="s">
        <v>2</v>
      </c>
      <c r="G3590" s="1" t="s">
        <v>3</v>
      </c>
      <c r="H3590" s="1" t="s">
        <v>4</v>
      </c>
      <c r="I3590" s="1" t="s">
        <v>92</v>
      </c>
      <c r="J3590" s="1" t="s">
        <v>2992</v>
      </c>
      <c r="K3590" s="1" t="s">
        <v>2993</v>
      </c>
      <c r="L3590" s="30">
        <v>109</v>
      </c>
      <c r="M3590" s="30">
        <v>245</v>
      </c>
      <c r="N3590" s="30">
        <v>0</v>
      </c>
      <c r="O3590" s="30">
        <v>204</v>
      </c>
      <c r="P3590" s="27">
        <v>6</v>
      </c>
      <c r="Q3590" s="30">
        <v>38</v>
      </c>
      <c r="R3590" s="30">
        <v>116</v>
      </c>
      <c r="S3590" s="9">
        <v>325491</v>
      </c>
      <c r="T3590" s="9">
        <v>17500000</v>
      </c>
      <c r="U3590" s="9">
        <f>IMDB4[[#This Row],[Gross Revenue]]-IMDB4[[#This Row],[Budget]]</f>
        <v>-17174509</v>
      </c>
      <c r="V3590" s="9" t="str">
        <f>IF(IMDB4[[#This Row],[Profit]]&gt;0,"Hit","Flop")</f>
        <v>Flop</v>
      </c>
      <c r="W3590" s="9" t="str" cm="1">
        <f t="array" ref="W3590">_xlfn.IFS(IMDB4[[#This Row],[IMDb Score (1-10)]]&gt;=8,"Excellent",IMDB4[[#This Row],[IMDb Score (1-10)]]&gt;=7,"Good",IMDB4[[#This Row],[IMDb Score (1-10)]]&gt;=5,"Average",TRUE,"Poor")</f>
        <v>Average</v>
      </c>
      <c r="X3590" s="9" t="str">
        <f>IF(IMDB4[[#This Row],[Duration (min)]]&lt;90,"Short",IF(IMDB4[[#This Row],[Duration (min)]]&lt;=120,"Medium", "Long"))</f>
        <v>Medium</v>
      </c>
    </row>
    <row r="3591" spans="1:24" x14ac:dyDescent="0.25">
      <c r="A3591" s="1" t="s">
        <v>3064</v>
      </c>
      <c r="B3591" s="2">
        <v>37281</v>
      </c>
      <c r="C3591" s="30">
        <f>YEAR(IMDB4[[#This Row],[Release Date]])</f>
        <v>2002</v>
      </c>
      <c r="D3591" s="30" t="str">
        <f>FLOOR(IMDB4[[#This Row],[Year]],10)&amp;"s"</f>
        <v>2000s</v>
      </c>
      <c r="E3591" s="1" t="s">
        <v>32</v>
      </c>
      <c r="F3591" s="1" t="s">
        <v>9</v>
      </c>
      <c r="G3591" s="1" t="s">
        <v>3</v>
      </c>
      <c r="H3591" s="1" t="s">
        <v>4</v>
      </c>
      <c r="I3591" s="1" t="s">
        <v>92</v>
      </c>
      <c r="J3591" s="1" t="s">
        <v>3065</v>
      </c>
      <c r="K3591" s="1" t="s">
        <v>3066</v>
      </c>
      <c r="L3591" s="30">
        <v>108</v>
      </c>
      <c r="M3591" s="30">
        <v>243</v>
      </c>
      <c r="N3591" s="30">
        <v>168</v>
      </c>
      <c r="O3591" s="30">
        <v>163</v>
      </c>
      <c r="P3591" s="27">
        <v>6.6</v>
      </c>
      <c r="Q3591" s="30">
        <v>31</v>
      </c>
      <c r="R3591" s="30">
        <v>88</v>
      </c>
      <c r="S3591" s="9">
        <v>47329</v>
      </c>
      <c r="T3591" s="9">
        <v>750000</v>
      </c>
      <c r="U3591" s="9">
        <f>IMDB4[[#This Row],[Gross Revenue]]-IMDB4[[#This Row],[Budget]]</f>
        <v>-702671</v>
      </c>
      <c r="V3591" s="9" t="str">
        <f>IF(IMDB4[[#This Row],[Profit]]&gt;0,"Hit","Flop")</f>
        <v>Flop</v>
      </c>
      <c r="W3591" s="9" t="str" cm="1">
        <f t="array" ref="W3591">_xlfn.IFS(IMDB4[[#This Row],[IMDb Score (1-10)]]&gt;=8,"Excellent",IMDB4[[#This Row],[IMDb Score (1-10)]]&gt;=7,"Good",IMDB4[[#This Row],[IMDb Score (1-10)]]&gt;=5,"Average",TRUE,"Poor")</f>
        <v>Average</v>
      </c>
      <c r="X3591" s="9" t="str">
        <f>IF(IMDB4[[#This Row],[Duration (min)]]&lt;90,"Short",IF(IMDB4[[#This Row],[Duration (min)]]&lt;=120,"Medium", "Long"))</f>
        <v>Short</v>
      </c>
    </row>
    <row r="3592" spans="1:24" x14ac:dyDescent="0.25">
      <c r="A3592" s="1" t="s">
        <v>6148</v>
      </c>
      <c r="B3592" s="2">
        <v>41091</v>
      </c>
      <c r="C3592" s="30">
        <f>YEAR(IMDB4[[#This Row],[Release Date]])</f>
        <v>2012</v>
      </c>
      <c r="D3592" s="30" t="str">
        <f>FLOOR(IMDB4[[#This Row],[Year]],10)&amp;"s"</f>
        <v>2010s</v>
      </c>
      <c r="E3592" s="1" t="s">
        <v>32</v>
      </c>
      <c r="F3592" s="1" t="s">
        <v>77</v>
      </c>
      <c r="G3592" s="1" t="s">
        <v>3</v>
      </c>
      <c r="H3592" s="1" t="s">
        <v>4</v>
      </c>
      <c r="I3592" s="1" t="s">
        <v>132</v>
      </c>
      <c r="J3592" s="1" t="s">
        <v>6149</v>
      </c>
      <c r="K3592" s="1" t="s">
        <v>6150</v>
      </c>
      <c r="L3592" s="30">
        <v>107</v>
      </c>
      <c r="M3592" s="30">
        <v>362</v>
      </c>
      <c r="N3592" s="30">
        <v>20</v>
      </c>
      <c r="O3592" s="30">
        <v>11000</v>
      </c>
      <c r="P3592" s="27">
        <v>6.6</v>
      </c>
      <c r="Q3592" s="30">
        <v>258</v>
      </c>
      <c r="R3592" s="30">
        <v>102</v>
      </c>
      <c r="S3592" s="9">
        <v>18600911</v>
      </c>
      <c r="T3592" s="9">
        <v>42000000</v>
      </c>
      <c r="U3592" s="9">
        <f>IMDB4[[#This Row],[Gross Revenue]]-IMDB4[[#This Row],[Budget]]</f>
        <v>-23399089</v>
      </c>
      <c r="V3592" s="9" t="str">
        <f>IF(IMDB4[[#This Row],[Profit]]&gt;0,"Hit","Flop")</f>
        <v>Flop</v>
      </c>
      <c r="W3592" s="9" t="str" cm="1">
        <f t="array" ref="W3592">_xlfn.IFS(IMDB4[[#This Row],[IMDb Score (1-10)]]&gt;=8,"Excellent",IMDB4[[#This Row],[IMDb Score (1-10)]]&gt;=7,"Good",IMDB4[[#This Row],[IMDb Score (1-10)]]&gt;=5,"Average",TRUE,"Poor")</f>
        <v>Average</v>
      </c>
      <c r="X3592" s="9" t="str">
        <f>IF(IMDB4[[#This Row],[Duration (min)]]&lt;90,"Short",IF(IMDB4[[#This Row],[Duration (min)]]&lt;=120,"Medium", "Long"))</f>
        <v>Medium</v>
      </c>
    </row>
    <row r="3593" spans="1:24" x14ac:dyDescent="0.25">
      <c r="A3593" s="1" t="s">
        <v>984</v>
      </c>
      <c r="B3593" s="2">
        <v>34117</v>
      </c>
      <c r="C3593" s="30">
        <f>YEAR(IMDB4[[#This Row],[Release Date]])</f>
        <v>1993</v>
      </c>
      <c r="D3593" s="30" t="str">
        <f>FLOOR(IMDB4[[#This Row],[Year]],10)&amp;"s"</f>
        <v>1990s</v>
      </c>
      <c r="E3593" s="1" t="s">
        <v>32</v>
      </c>
      <c r="F3593" s="1" t="s">
        <v>20</v>
      </c>
      <c r="G3593" s="1" t="s">
        <v>160</v>
      </c>
      <c r="H3593" s="1" t="s">
        <v>161</v>
      </c>
      <c r="I3593" s="1" t="s">
        <v>92</v>
      </c>
      <c r="J3593" s="1" t="s">
        <v>985</v>
      </c>
      <c r="K3593" s="1" t="s">
        <v>986</v>
      </c>
      <c r="L3593" s="30">
        <v>106</v>
      </c>
      <c r="M3593" s="30">
        <v>215</v>
      </c>
      <c r="N3593" s="30">
        <v>8</v>
      </c>
      <c r="O3593" s="30">
        <v>0</v>
      </c>
      <c r="P3593" s="27">
        <v>7</v>
      </c>
      <c r="Q3593" s="30">
        <v>16</v>
      </c>
      <c r="R3593" s="30">
        <v>107</v>
      </c>
      <c r="S3593" s="9">
        <v>700000</v>
      </c>
      <c r="T3593" s="9">
        <v>50000000</v>
      </c>
      <c r="U3593" s="9">
        <f>IMDB4[[#This Row],[Gross Revenue]]-IMDB4[[#This Row],[Budget]]</f>
        <v>-49300000</v>
      </c>
      <c r="V3593" s="9" t="str">
        <f>IF(IMDB4[[#This Row],[Profit]]&gt;0,"Hit","Flop")</f>
        <v>Flop</v>
      </c>
      <c r="W3593" s="9" t="str" cm="1">
        <f t="array" ref="W3593">_xlfn.IFS(IMDB4[[#This Row],[IMDb Score (1-10)]]&gt;=8,"Excellent",IMDB4[[#This Row],[IMDb Score (1-10)]]&gt;=7,"Good",IMDB4[[#This Row],[IMDb Score (1-10)]]&gt;=5,"Average",TRUE,"Poor")</f>
        <v>Good</v>
      </c>
      <c r="X3593" s="9" t="str">
        <f>IF(IMDB4[[#This Row],[Duration (min)]]&lt;90,"Short",IF(IMDB4[[#This Row],[Duration (min)]]&lt;=120,"Medium", "Long"))</f>
        <v>Medium</v>
      </c>
    </row>
    <row r="3594" spans="1:24" x14ac:dyDescent="0.25">
      <c r="A3594" s="1" t="s">
        <v>1805</v>
      </c>
      <c r="B3594" s="2">
        <v>36019</v>
      </c>
      <c r="C3594" s="30">
        <f>YEAR(IMDB4[[#This Row],[Release Date]])</f>
        <v>1998</v>
      </c>
      <c r="D3594" s="30" t="str">
        <f>FLOOR(IMDB4[[#This Row],[Year]],10)&amp;"s"</f>
        <v>1990s</v>
      </c>
      <c r="E3594" s="1" t="s">
        <v>32</v>
      </c>
      <c r="F3594" s="1" t="s">
        <v>20</v>
      </c>
      <c r="G3594" s="1" t="s">
        <v>160</v>
      </c>
      <c r="H3594" s="1" t="s">
        <v>161</v>
      </c>
      <c r="I3594" s="21" t="s">
        <v>5</v>
      </c>
      <c r="J3594" s="1" t="s">
        <v>985</v>
      </c>
      <c r="K3594" s="1" t="s">
        <v>986</v>
      </c>
      <c r="L3594" s="30">
        <v>106</v>
      </c>
      <c r="M3594" s="30">
        <v>182</v>
      </c>
      <c r="N3594" s="30">
        <v>8</v>
      </c>
      <c r="O3594" s="30">
        <v>136</v>
      </c>
      <c r="P3594" s="27">
        <v>6</v>
      </c>
      <c r="Q3594" s="30">
        <v>8</v>
      </c>
      <c r="R3594" s="30">
        <v>118</v>
      </c>
      <c r="S3594" s="9">
        <v>146072</v>
      </c>
      <c r="T3594" s="9">
        <v>140000000</v>
      </c>
      <c r="U3594" s="9">
        <f>IMDB4[[#This Row],[Gross Revenue]]-IMDB4[[#This Row],[Budget]]</f>
        <v>-139853928</v>
      </c>
      <c r="V3594" s="9" t="str">
        <f>IF(IMDB4[[#This Row],[Profit]]&gt;0,"Hit","Flop")</f>
        <v>Flop</v>
      </c>
      <c r="W3594" s="9" t="str" cm="1">
        <f t="array" ref="W3594">_xlfn.IFS(IMDB4[[#This Row],[IMDb Score (1-10)]]&gt;=8,"Excellent",IMDB4[[#This Row],[IMDb Score (1-10)]]&gt;=7,"Good",IMDB4[[#This Row],[IMDb Score (1-10)]]&gt;=5,"Average",TRUE,"Poor")</f>
        <v>Average</v>
      </c>
      <c r="X3594" s="9" t="str">
        <f>IF(IMDB4[[#This Row],[Duration (min)]]&lt;90,"Short",IF(IMDB4[[#This Row],[Duration (min)]]&lt;=120,"Medium", "Long"))</f>
        <v>Medium</v>
      </c>
    </row>
    <row r="3595" spans="1:24" x14ac:dyDescent="0.25">
      <c r="A3595" s="1" t="s">
        <v>87</v>
      </c>
      <c r="B3595" s="2">
        <v>21604</v>
      </c>
      <c r="C3595" s="30">
        <f>YEAR(IMDB4[[#This Row],[Release Date]])</f>
        <v>1959</v>
      </c>
      <c r="D3595" s="30" t="str">
        <f>FLOOR(IMDB4[[#This Row],[Year]],10)&amp;"s"</f>
        <v>1950s</v>
      </c>
      <c r="E3595" s="1" t="s">
        <v>1</v>
      </c>
      <c r="F3595" s="1" t="s">
        <v>20</v>
      </c>
      <c r="G3595" s="1" t="s">
        <v>3</v>
      </c>
      <c r="H3595" s="1" t="s">
        <v>4</v>
      </c>
      <c r="I3595" s="1" t="s">
        <v>5</v>
      </c>
      <c r="J3595" s="1" t="s">
        <v>88</v>
      </c>
      <c r="K3595" s="1" t="s">
        <v>89</v>
      </c>
      <c r="L3595" s="30">
        <v>105</v>
      </c>
      <c r="M3595" s="30">
        <v>527</v>
      </c>
      <c r="N3595" s="30">
        <v>0</v>
      </c>
      <c r="O3595" s="30">
        <v>10000</v>
      </c>
      <c r="P3595" s="27">
        <v>8.3000000000000007</v>
      </c>
      <c r="Q3595" s="30">
        <v>181</v>
      </c>
      <c r="R3595" s="30">
        <v>120</v>
      </c>
      <c r="S3595" s="9">
        <v>25000000</v>
      </c>
      <c r="T3595" s="9">
        <v>2883848</v>
      </c>
      <c r="U3595" s="9">
        <f>IMDB4[[#This Row],[Gross Revenue]]-IMDB4[[#This Row],[Budget]]</f>
        <v>22116152</v>
      </c>
      <c r="V3595" s="9" t="str">
        <f>IF(IMDB4[[#This Row],[Profit]]&gt;0,"Hit","Flop")</f>
        <v>Hit</v>
      </c>
      <c r="W3595" s="9" t="str" cm="1">
        <f t="array" ref="W3595">_xlfn.IFS(IMDB4[[#This Row],[IMDb Score (1-10)]]&gt;=8,"Excellent",IMDB4[[#This Row],[IMDb Score (1-10)]]&gt;=7,"Good",IMDB4[[#This Row],[IMDb Score (1-10)]]&gt;=5,"Average",TRUE,"Poor")</f>
        <v>Excellent</v>
      </c>
      <c r="X3595" s="9" t="str">
        <f>IF(IMDB4[[#This Row],[Duration (min)]]&lt;90,"Short",IF(IMDB4[[#This Row],[Duration (min)]]&lt;=120,"Medium", "Long"))</f>
        <v>Medium</v>
      </c>
    </row>
    <row r="3596" spans="1:24" x14ac:dyDescent="0.25">
      <c r="A3596" s="1" t="s">
        <v>2326</v>
      </c>
      <c r="B3596" s="2">
        <v>36564</v>
      </c>
      <c r="C3596" s="30">
        <f>YEAR(IMDB4[[#This Row],[Release Date]])</f>
        <v>2000</v>
      </c>
      <c r="D3596" s="30" t="str">
        <f>FLOOR(IMDB4[[#This Row],[Year]],10)&amp;"s"</f>
        <v>2000s</v>
      </c>
      <c r="E3596" s="1" t="s">
        <v>32</v>
      </c>
      <c r="F3596" s="1" t="s">
        <v>77</v>
      </c>
      <c r="G3596" s="1" t="s">
        <v>2327</v>
      </c>
      <c r="H3596" s="1" t="s">
        <v>2328</v>
      </c>
      <c r="I3596" s="1" t="s">
        <v>132</v>
      </c>
      <c r="J3596" s="1" t="s">
        <v>2329</v>
      </c>
      <c r="K3596" s="1" t="s">
        <v>1246</v>
      </c>
      <c r="L3596" s="30">
        <v>103</v>
      </c>
      <c r="M3596" s="30">
        <v>129</v>
      </c>
      <c r="N3596" s="30">
        <v>0</v>
      </c>
      <c r="O3596" s="30">
        <v>0</v>
      </c>
      <c r="P3596" s="27">
        <v>7.9</v>
      </c>
      <c r="Q3596" s="30">
        <v>287</v>
      </c>
      <c r="R3596" s="30">
        <v>120</v>
      </c>
      <c r="S3596" s="9">
        <v>128067808</v>
      </c>
      <c r="T3596" s="9">
        <v>15000000</v>
      </c>
      <c r="U3596" s="9">
        <f>IMDB4[[#This Row],[Gross Revenue]]-IMDB4[[#This Row],[Budget]]</f>
        <v>113067808</v>
      </c>
      <c r="V3596" s="9" t="str">
        <f>IF(IMDB4[[#This Row],[Profit]]&gt;0,"Hit","Flop")</f>
        <v>Hit</v>
      </c>
      <c r="W3596" s="9" t="str" cm="1">
        <f t="array" ref="W3596">_xlfn.IFS(IMDB4[[#This Row],[IMDb Score (1-10)]]&gt;=8,"Excellent",IMDB4[[#This Row],[IMDb Score (1-10)]]&gt;=7,"Good",IMDB4[[#This Row],[IMDb Score (1-10)]]&gt;=5,"Average",TRUE,"Poor")</f>
        <v>Good</v>
      </c>
      <c r="X3596" s="9" t="str">
        <f>IF(IMDB4[[#This Row],[Duration (min)]]&lt;90,"Short",IF(IMDB4[[#This Row],[Duration (min)]]&lt;=120,"Medium", "Long"))</f>
        <v>Medium</v>
      </c>
    </row>
    <row r="3597" spans="1:24" x14ac:dyDescent="0.25">
      <c r="A3597" s="1" t="s">
        <v>4399</v>
      </c>
      <c r="B3597" s="2">
        <v>38745</v>
      </c>
      <c r="C3597" s="30">
        <f>YEAR(IMDB4[[#This Row],[Release Date]])</f>
        <v>2006</v>
      </c>
      <c r="D3597" s="30" t="str">
        <f>FLOOR(IMDB4[[#This Row],[Year]],10)&amp;"s"</f>
        <v>2000s</v>
      </c>
      <c r="E3597" s="1" t="s">
        <v>32</v>
      </c>
      <c r="F3597" s="1" t="s">
        <v>177</v>
      </c>
      <c r="G3597" s="1" t="s">
        <v>3</v>
      </c>
      <c r="H3597" s="1" t="s">
        <v>83</v>
      </c>
      <c r="I3597" s="1" t="s">
        <v>132</v>
      </c>
      <c r="J3597" s="1" t="s">
        <v>4400</v>
      </c>
      <c r="K3597" s="1" t="s">
        <v>4401</v>
      </c>
      <c r="L3597" s="30">
        <v>102</v>
      </c>
      <c r="M3597" s="30">
        <v>118</v>
      </c>
      <c r="N3597" s="30">
        <v>10</v>
      </c>
      <c r="O3597" s="30">
        <v>587</v>
      </c>
      <c r="P3597" s="27">
        <v>7.3</v>
      </c>
      <c r="Q3597" s="30">
        <v>40</v>
      </c>
      <c r="R3597" s="30">
        <v>97</v>
      </c>
      <c r="S3597" s="9">
        <v>144431</v>
      </c>
      <c r="T3597" s="9">
        <v>1000000</v>
      </c>
      <c r="U3597" s="9">
        <f>IMDB4[[#This Row],[Gross Revenue]]-IMDB4[[#This Row],[Budget]]</f>
        <v>-855569</v>
      </c>
      <c r="V3597" s="9" t="str">
        <f>IF(IMDB4[[#This Row],[Profit]]&gt;0,"Hit","Flop")</f>
        <v>Flop</v>
      </c>
      <c r="W3597" s="9" t="str" cm="1">
        <f t="array" ref="W3597">_xlfn.IFS(IMDB4[[#This Row],[IMDb Score (1-10)]]&gt;=8,"Excellent",IMDB4[[#This Row],[IMDb Score (1-10)]]&gt;=7,"Good",IMDB4[[#This Row],[IMDb Score (1-10)]]&gt;=5,"Average",TRUE,"Poor")</f>
        <v>Good</v>
      </c>
      <c r="X3597" s="9" t="str">
        <f>IF(IMDB4[[#This Row],[Duration (min)]]&lt;90,"Short",IF(IMDB4[[#This Row],[Duration (min)]]&lt;=120,"Medium", "Long"))</f>
        <v>Medium</v>
      </c>
    </row>
    <row r="3598" spans="1:24" x14ac:dyDescent="0.25">
      <c r="A3598" s="1" t="s">
        <v>5267</v>
      </c>
      <c r="B3598" s="2">
        <v>40009</v>
      </c>
      <c r="C3598" s="30">
        <f>YEAR(IMDB4[[#This Row],[Release Date]])</f>
        <v>2009</v>
      </c>
      <c r="D3598" s="30" t="str">
        <f>FLOOR(IMDB4[[#This Row],[Year]],10)&amp;"s"</f>
        <v>2000s</v>
      </c>
      <c r="E3598" s="1" t="s">
        <v>32</v>
      </c>
      <c r="F3598" s="1" t="s">
        <v>20</v>
      </c>
      <c r="G3598" s="1" t="s">
        <v>3</v>
      </c>
      <c r="H3598" s="1" t="s">
        <v>4</v>
      </c>
      <c r="I3598" s="1" t="s">
        <v>132</v>
      </c>
      <c r="J3598" s="1" t="s">
        <v>5268</v>
      </c>
      <c r="K3598" s="1" t="s">
        <v>4162</v>
      </c>
      <c r="L3598" s="30">
        <v>97</v>
      </c>
      <c r="M3598" s="30">
        <v>318</v>
      </c>
      <c r="N3598" s="30">
        <v>42</v>
      </c>
      <c r="O3598" s="30">
        <v>12000</v>
      </c>
      <c r="P3598" s="27">
        <v>6.4</v>
      </c>
      <c r="Q3598" s="30">
        <v>161</v>
      </c>
      <c r="R3598" s="30">
        <v>129</v>
      </c>
      <c r="S3598" s="9">
        <v>93952276</v>
      </c>
      <c r="T3598" s="9">
        <v>40000000</v>
      </c>
      <c r="U3598" s="9">
        <f>IMDB4[[#This Row],[Gross Revenue]]-IMDB4[[#This Row],[Budget]]</f>
        <v>53952276</v>
      </c>
      <c r="V3598" s="9" t="str">
        <f>IF(IMDB4[[#This Row],[Profit]]&gt;0,"Hit","Flop")</f>
        <v>Hit</v>
      </c>
      <c r="W3598" s="9" t="str" cm="1">
        <f t="array" ref="W3598">_xlfn.IFS(IMDB4[[#This Row],[IMDb Score (1-10)]]&gt;=8,"Excellent",IMDB4[[#This Row],[IMDb Score (1-10)]]&gt;=7,"Good",IMDB4[[#This Row],[IMDb Score (1-10)]]&gt;=5,"Average",TRUE,"Poor")</f>
        <v>Average</v>
      </c>
      <c r="X3598" s="9" t="str">
        <f>IF(IMDB4[[#This Row],[Duration (min)]]&lt;90,"Short",IF(IMDB4[[#This Row],[Duration (min)]]&lt;=120,"Medium", "Long"))</f>
        <v>Long</v>
      </c>
    </row>
    <row r="3599" spans="1:24" x14ac:dyDescent="0.25">
      <c r="A3599" s="1" t="s">
        <v>4541</v>
      </c>
      <c r="B3599" s="2">
        <v>39000</v>
      </c>
      <c r="C3599" s="30">
        <f>YEAR(IMDB4[[#This Row],[Release Date]])</f>
        <v>2006</v>
      </c>
      <c r="D3599" s="30" t="str">
        <f>FLOOR(IMDB4[[#This Row],[Year]],10)&amp;"s"</f>
        <v>2000s</v>
      </c>
      <c r="E3599" s="1" t="s">
        <v>32</v>
      </c>
      <c r="F3599" s="1" t="s">
        <v>9</v>
      </c>
      <c r="G3599" s="1" t="s">
        <v>3</v>
      </c>
      <c r="H3599" s="1" t="s">
        <v>4</v>
      </c>
      <c r="I3599" s="1" t="s">
        <v>92</v>
      </c>
      <c r="J3599" s="1" t="s">
        <v>4542</v>
      </c>
      <c r="K3599" s="1" t="s">
        <v>2975</v>
      </c>
      <c r="L3599" s="30">
        <v>97</v>
      </c>
      <c r="M3599" s="30">
        <v>313</v>
      </c>
      <c r="N3599" s="30">
        <v>521</v>
      </c>
      <c r="O3599" s="30">
        <v>0</v>
      </c>
      <c r="P3599" s="27">
        <v>7.6</v>
      </c>
      <c r="Q3599" s="30">
        <v>279</v>
      </c>
      <c r="R3599" s="30">
        <v>111</v>
      </c>
      <c r="S3599" s="9">
        <v>31471430</v>
      </c>
      <c r="T3599" s="9">
        <v>15000000</v>
      </c>
      <c r="U3599" s="9">
        <f>IMDB4[[#This Row],[Gross Revenue]]-IMDB4[[#This Row],[Budget]]</f>
        <v>16471430</v>
      </c>
      <c r="V3599" s="9" t="str">
        <f>IF(IMDB4[[#This Row],[Profit]]&gt;0,"Hit","Flop")</f>
        <v>Hit</v>
      </c>
      <c r="W3599" s="9" t="str" cm="1">
        <f t="array" ref="W3599">_xlfn.IFS(IMDB4[[#This Row],[IMDb Score (1-10)]]&gt;=8,"Excellent",IMDB4[[#This Row],[IMDb Score (1-10)]]&gt;=7,"Good",IMDB4[[#This Row],[IMDb Score (1-10)]]&gt;=5,"Average",TRUE,"Poor")</f>
        <v>Good</v>
      </c>
      <c r="X3599" s="9" t="str">
        <f>IF(IMDB4[[#This Row],[Duration (min)]]&lt;90,"Short",IF(IMDB4[[#This Row],[Duration (min)]]&lt;=120,"Medium", "Long"))</f>
        <v>Medium</v>
      </c>
    </row>
    <row r="3600" spans="1:24" x14ac:dyDescent="0.25">
      <c r="A3600" s="1" t="s">
        <v>999</v>
      </c>
      <c r="B3600" s="2">
        <v>34072</v>
      </c>
      <c r="C3600" s="30">
        <f>YEAR(IMDB4[[#This Row],[Release Date]])</f>
        <v>1993</v>
      </c>
      <c r="D3600" s="30" t="str">
        <f>FLOOR(IMDB4[[#This Row],[Year]],10)&amp;"s"</f>
        <v>1990s</v>
      </c>
      <c r="E3600" s="1" t="s">
        <v>32</v>
      </c>
      <c r="F3600" s="1" t="s">
        <v>77</v>
      </c>
      <c r="G3600" s="1" t="s">
        <v>3</v>
      </c>
      <c r="H3600" s="1" t="s">
        <v>4</v>
      </c>
      <c r="I3600" s="1" t="s">
        <v>132</v>
      </c>
      <c r="J3600" s="1" t="s">
        <v>1000</v>
      </c>
      <c r="K3600" s="1" t="s">
        <v>832</v>
      </c>
      <c r="L3600" s="30">
        <v>97</v>
      </c>
      <c r="M3600" s="30">
        <v>382</v>
      </c>
      <c r="N3600" s="30">
        <v>23</v>
      </c>
      <c r="O3600" s="30">
        <v>0</v>
      </c>
      <c r="P3600" s="27">
        <v>6.7</v>
      </c>
      <c r="Q3600" s="30">
        <v>17</v>
      </c>
      <c r="R3600" s="30">
        <v>99</v>
      </c>
      <c r="S3600" s="9">
        <v>3273588</v>
      </c>
      <c r="T3600" s="9">
        <v>6000000</v>
      </c>
      <c r="U3600" s="9">
        <f>IMDB4[[#This Row],[Gross Revenue]]-IMDB4[[#This Row],[Budget]]</f>
        <v>-2726412</v>
      </c>
      <c r="V3600" s="9" t="str">
        <f>IF(IMDB4[[#This Row],[Profit]]&gt;0,"Hit","Flop")</f>
        <v>Flop</v>
      </c>
      <c r="W3600" s="9" t="str" cm="1">
        <f t="array" ref="W3600">_xlfn.IFS(IMDB4[[#This Row],[IMDb Score (1-10)]]&gt;=8,"Excellent",IMDB4[[#This Row],[IMDb Score (1-10)]]&gt;=7,"Good",IMDB4[[#This Row],[IMDb Score (1-10)]]&gt;=5,"Average",TRUE,"Poor")</f>
        <v>Average</v>
      </c>
      <c r="X3600" s="9" t="str">
        <f>IF(IMDB4[[#This Row],[Duration (min)]]&lt;90,"Short",IF(IMDB4[[#This Row],[Duration (min)]]&lt;=120,"Medium", "Long"))</f>
        <v>Medium</v>
      </c>
    </row>
    <row r="3601" spans="1:24" x14ac:dyDescent="0.25">
      <c r="A3601" s="1" t="s">
        <v>3181</v>
      </c>
      <c r="B3601" s="2">
        <v>37465</v>
      </c>
      <c r="C3601" s="30">
        <f>YEAR(IMDB4[[#This Row],[Release Date]])</f>
        <v>2002</v>
      </c>
      <c r="D3601" s="30" t="str">
        <f>FLOOR(IMDB4[[#This Row],[Year]],10)&amp;"s"</f>
        <v>2000s</v>
      </c>
      <c r="E3601" s="1" t="s">
        <v>32</v>
      </c>
      <c r="F3601" s="1" t="s">
        <v>9</v>
      </c>
      <c r="G3601" s="1" t="s">
        <v>3</v>
      </c>
      <c r="H3601" s="1" t="s">
        <v>4</v>
      </c>
      <c r="I3601" s="21" t="s">
        <v>5</v>
      </c>
      <c r="J3601" s="1" t="s">
        <v>3182</v>
      </c>
      <c r="K3601" s="1" t="s">
        <v>3183</v>
      </c>
      <c r="L3601" s="30">
        <v>96</v>
      </c>
      <c r="M3601" s="30">
        <v>314</v>
      </c>
      <c r="N3601" s="30">
        <v>18</v>
      </c>
      <c r="O3601" s="30">
        <v>96</v>
      </c>
      <c r="P3601" s="27">
        <v>6.9</v>
      </c>
      <c r="Q3601" s="30">
        <v>12</v>
      </c>
      <c r="R3601" s="30">
        <v>103</v>
      </c>
      <c r="S3601" s="9">
        <v>174682</v>
      </c>
      <c r="T3601" s="9">
        <v>200000</v>
      </c>
      <c r="U3601" s="9">
        <f>IMDB4[[#This Row],[Gross Revenue]]-IMDB4[[#This Row],[Budget]]</f>
        <v>-25318</v>
      </c>
      <c r="V3601" s="9" t="str">
        <f>IF(IMDB4[[#This Row],[Profit]]&gt;0,"Hit","Flop")</f>
        <v>Flop</v>
      </c>
      <c r="W3601" s="9" t="str" cm="1">
        <f t="array" ref="W3601">_xlfn.IFS(IMDB4[[#This Row],[IMDb Score (1-10)]]&gt;=8,"Excellent",IMDB4[[#This Row],[IMDb Score (1-10)]]&gt;=7,"Good",IMDB4[[#This Row],[IMDb Score (1-10)]]&gt;=5,"Average",TRUE,"Poor")</f>
        <v>Average</v>
      </c>
      <c r="X3601" s="9" t="str">
        <f>IF(IMDB4[[#This Row],[Duration (min)]]&lt;90,"Short",IF(IMDB4[[#This Row],[Duration (min)]]&lt;=120,"Medium", "Long"))</f>
        <v>Medium</v>
      </c>
    </row>
    <row r="3602" spans="1:24" x14ac:dyDescent="0.25">
      <c r="A3602" s="1" t="s">
        <v>2964</v>
      </c>
      <c r="B3602" s="2">
        <v>37258</v>
      </c>
      <c r="C3602" s="30">
        <f>YEAR(IMDB4[[#This Row],[Release Date]])</f>
        <v>2002</v>
      </c>
      <c r="D3602" s="30" t="str">
        <f>FLOOR(IMDB4[[#This Row],[Year]],10)&amp;"s"</f>
        <v>2000s</v>
      </c>
      <c r="E3602" s="1" t="s">
        <v>32</v>
      </c>
      <c r="F3602" s="1" t="s">
        <v>2</v>
      </c>
      <c r="G3602" s="1" t="s">
        <v>3</v>
      </c>
      <c r="H3602" s="1" t="s">
        <v>4</v>
      </c>
      <c r="I3602" s="1" t="s">
        <v>92</v>
      </c>
      <c r="J3602" s="1" t="s">
        <v>2965</v>
      </c>
      <c r="K3602" s="1" t="s">
        <v>2966</v>
      </c>
      <c r="L3602" s="30">
        <v>94</v>
      </c>
      <c r="M3602" s="30">
        <v>139</v>
      </c>
      <c r="N3602" s="30">
        <v>681</v>
      </c>
      <c r="O3602" s="30">
        <v>661</v>
      </c>
      <c r="P3602" s="27">
        <v>7.2</v>
      </c>
      <c r="Q3602" s="30">
        <v>51</v>
      </c>
      <c r="R3602" s="30">
        <v>98</v>
      </c>
      <c r="S3602" s="9">
        <v>3799339</v>
      </c>
      <c r="T3602" s="9">
        <v>250000</v>
      </c>
      <c r="U3602" s="9">
        <f>IMDB4[[#This Row],[Gross Revenue]]-IMDB4[[#This Row],[Budget]]</f>
        <v>3549339</v>
      </c>
      <c r="V3602" s="9" t="str">
        <f>IF(IMDB4[[#This Row],[Profit]]&gt;0,"Hit","Flop")</f>
        <v>Hit</v>
      </c>
      <c r="W3602" s="9" t="str" cm="1">
        <f t="array" ref="W3602">_xlfn.IFS(IMDB4[[#This Row],[IMDb Score (1-10)]]&gt;=8,"Excellent",IMDB4[[#This Row],[IMDb Score (1-10)]]&gt;=7,"Good",IMDB4[[#This Row],[IMDb Score (1-10)]]&gt;=5,"Average",TRUE,"Poor")</f>
        <v>Good</v>
      </c>
      <c r="X3602" s="9" t="str">
        <f>IF(IMDB4[[#This Row],[Duration (min)]]&lt;90,"Short",IF(IMDB4[[#This Row],[Duration (min)]]&lt;=120,"Medium", "Long"))</f>
        <v>Medium</v>
      </c>
    </row>
    <row r="3603" spans="1:24" x14ac:dyDescent="0.25">
      <c r="A3603" s="1" t="s">
        <v>6039</v>
      </c>
      <c r="B3603" s="2">
        <v>41194</v>
      </c>
      <c r="C3603" s="30">
        <f>YEAR(IMDB4[[#This Row],[Release Date]])</f>
        <v>2012</v>
      </c>
      <c r="D3603" s="30" t="str">
        <f>FLOOR(IMDB4[[#This Row],[Year]],10)&amp;"s"</f>
        <v>2010s</v>
      </c>
      <c r="E3603" s="1" t="s">
        <v>32</v>
      </c>
      <c r="F3603" s="1" t="s">
        <v>77</v>
      </c>
      <c r="G3603" s="1" t="s">
        <v>3</v>
      </c>
      <c r="H3603" s="1" t="s">
        <v>4</v>
      </c>
      <c r="I3603" s="1" t="s">
        <v>92</v>
      </c>
      <c r="J3603" s="1" t="s">
        <v>6040</v>
      </c>
      <c r="K3603" s="1" t="s">
        <v>6041</v>
      </c>
      <c r="L3603" s="30">
        <v>93</v>
      </c>
      <c r="M3603" s="30">
        <v>146</v>
      </c>
      <c r="N3603" s="30">
        <v>16</v>
      </c>
      <c r="O3603" s="30">
        <v>15000</v>
      </c>
      <c r="P3603" s="27">
        <v>6.5</v>
      </c>
      <c r="Q3603" s="30">
        <v>216</v>
      </c>
      <c r="R3603" s="30">
        <v>110</v>
      </c>
      <c r="S3603" s="9">
        <v>70011073</v>
      </c>
      <c r="T3603" s="9">
        <v>12000000</v>
      </c>
      <c r="U3603" s="9">
        <f>IMDB4[[#This Row],[Gross Revenue]]-IMDB4[[#This Row],[Budget]]</f>
        <v>58011073</v>
      </c>
      <c r="V3603" s="9" t="str">
        <f>IF(IMDB4[[#This Row],[Profit]]&gt;0,"Hit","Flop")</f>
        <v>Hit</v>
      </c>
      <c r="W3603" s="9" t="str" cm="1">
        <f t="array" ref="W3603">_xlfn.IFS(IMDB4[[#This Row],[IMDb Score (1-10)]]&gt;=8,"Excellent",IMDB4[[#This Row],[IMDb Score (1-10)]]&gt;=7,"Good",IMDB4[[#This Row],[IMDb Score (1-10)]]&gt;=5,"Average",TRUE,"Poor")</f>
        <v>Average</v>
      </c>
      <c r="X3603" s="9" t="str">
        <f>IF(IMDB4[[#This Row],[Duration (min)]]&lt;90,"Short",IF(IMDB4[[#This Row],[Duration (min)]]&lt;=120,"Medium", "Long"))</f>
        <v>Medium</v>
      </c>
    </row>
    <row r="3604" spans="1:24" x14ac:dyDescent="0.25">
      <c r="A3604" s="1" t="s">
        <v>2332</v>
      </c>
      <c r="B3604" s="2">
        <v>36545</v>
      </c>
      <c r="C3604" s="30">
        <f>YEAR(IMDB4[[#This Row],[Release Date]])</f>
        <v>2000</v>
      </c>
      <c r="D3604" s="30" t="str">
        <f>FLOOR(IMDB4[[#This Row],[Year]],10)&amp;"s"</f>
        <v>2000s</v>
      </c>
      <c r="E3604" s="1" t="s">
        <v>32</v>
      </c>
      <c r="F3604" s="1" t="s">
        <v>77</v>
      </c>
      <c r="G3604" s="1" t="s">
        <v>3</v>
      </c>
      <c r="H3604" s="1" t="s">
        <v>4</v>
      </c>
      <c r="I3604" s="1" t="s">
        <v>84</v>
      </c>
      <c r="J3604" s="1" t="s">
        <v>2333</v>
      </c>
      <c r="K3604" s="1" t="s">
        <v>2334</v>
      </c>
      <c r="L3604" s="30">
        <v>93</v>
      </c>
      <c r="M3604" s="30">
        <v>315</v>
      </c>
      <c r="N3604" s="30">
        <v>99</v>
      </c>
      <c r="O3604" s="30">
        <v>207</v>
      </c>
      <c r="P3604" s="27">
        <v>5.9</v>
      </c>
      <c r="Q3604" s="30">
        <v>29</v>
      </c>
      <c r="R3604" s="30">
        <v>82</v>
      </c>
      <c r="S3604" s="9">
        <v>9628751</v>
      </c>
      <c r="T3604" s="9">
        <v>5000000</v>
      </c>
      <c r="U3604" s="9">
        <f>IMDB4[[#This Row],[Gross Revenue]]-IMDB4[[#This Row],[Budget]]</f>
        <v>4628751</v>
      </c>
      <c r="V3604" s="9" t="str">
        <f>IF(IMDB4[[#This Row],[Profit]]&gt;0,"Hit","Flop")</f>
        <v>Hit</v>
      </c>
      <c r="W3604" s="9" t="str" cm="1">
        <f t="array" ref="W3604">_xlfn.IFS(IMDB4[[#This Row],[IMDb Score (1-10)]]&gt;=8,"Excellent",IMDB4[[#This Row],[IMDb Score (1-10)]]&gt;=7,"Good",IMDB4[[#This Row],[IMDb Score (1-10)]]&gt;=5,"Average",TRUE,"Poor")</f>
        <v>Average</v>
      </c>
      <c r="X3604" s="9" t="str">
        <f>IF(IMDB4[[#This Row],[Duration (min)]]&lt;90,"Short",IF(IMDB4[[#This Row],[Duration (min)]]&lt;=120,"Medium", "Long"))</f>
        <v>Short</v>
      </c>
    </row>
    <row r="3605" spans="1:24" x14ac:dyDescent="0.25">
      <c r="A3605" s="1" t="s">
        <v>5551</v>
      </c>
      <c r="B3605" s="2">
        <v>40343</v>
      </c>
      <c r="C3605" s="30">
        <f>YEAR(IMDB4[[#This Row],[Release Date]])</f>
        <v>2010</v>
      </c>
      <c r="D3605" s="30" t="str">
        <f>FLOOR(IMDB4[[#This Row],[Year]],10)&amp;"s"</f>
        <v>2010s</v>
      </c>
      <c r="E3605" s="1" t="s">
        <v>32</v>
      </c>
      <c r="F3605" s="1" t="s">
        <v>177</v>
      </c>
      <c r="G3605" s="1" t="s">
        <v>3</v>
      </c>
      <c r="H3605" s="1" t="s">
        <v>4</v>
      </c>
      <c r="I3605" s="1" t="s">
        <v>84</v>
      </c>
      <c r="J3605" s="1" t="s">
        <v>5552</v>
      </c>
      <c r="K3605" s="1" t="s">
        <v>5553</v>
      </c>
      <c r="L3605" s="30">
        <v>93</v>
      </c>
      <c r="M3605" s="30">
        <v>168</v>
      </c>
      <c r="N3605" s="30">
        <v>4</v>
      </c>
      <c r="O3605" s="30">
        <v>638</v>
      </c>
      <c r="P3605" s="27">
        <v>5.0999999999999996</v>
      </c>
      <c r="Q3605" s="30">
        <v>4</v>
      </c>
      <c r="R3605" s="30">
        <v>92</v>
      </c>
      <c r="S3605" s="9">
        <v>425899</v>
      </c>
      <c r="T3605" s="9">
        <v>400000</v>
      </c>
      <c r="U3605" s="9">
        <f>IMDB4[[#This Row],[Gross Revenue]]-IMDB4[[#This Row],[Budget]]</f>
        <v>25899</v>
      </c>
      <c r="V3605" s="9" t="str">
        <f>IF(IMDB4[[#This Row],[Profit]]&gt;0,"Hit","Flop")</f>
        <v>Hit</v>
      </c>
      <c r="W3605" s="9" t="str" cm="1">
        <f t="array" ref="W3605">_xlfn.IFS(IMDB4[[#This Row],[IMDb Score (1-10)]]&gt;=8,"Excellent",IMDB4[[#This Row],[IMDb Score (1-10)]]&gt;=7,"Good",IMDB4[[#This Row],[IMDb Score (1-10)]]&gt;=5,"Average",TRUE,"Poor")</f>
        <v>Average</v>
      </c>
      <c r="X3605" s="9" t="str">
        <f>IF(IMDB4[[#This Row],[Duration (min)]]&lt;90,"Short",IF(IMDB4[[#This Row],[Duration (min)]]&lt;=120,"Medium", "Long"))</f>
        <v>Medium</v>
      </c>
    </row>
    <row r="3606" spans="1:24" x14ac:dyDescent="0.25">
      <c r="A3606" s="1" t="s">
        <v>57</v>
      </c>
      <c r="B3606" s="2">
        <v>17630</v>
      </c>
      <c r="C3606" s="30">
        <f>YEAR(IMDB4[[#This Row],[Release Date]])</f>
        <v>1948</v>
      </c>
      <c r="D3606" s="30" t="str">
        <f>FLOOR(IMDB4[[#This Row],[Year]],10)&amp;"s"</f>
        <v>1940s</v>
      </c>
      <c r="E3606" s="1" t="s">
        <v>32</v>
      </c>
      <c r="F3606" s="1" t="s">
        <v>40</v>
      </c>
      <c r="G3606" s="1" t="s">
        <v>3</v>
      </c>
      <c r="H3606" s="1" t="s">
        <v>4</v>
      </c>
      <c r="I3606" s="1" t="s">
        <v>25</v>
      </c>
      <c r="J3606" s="1" t="s">
        <v>58</v>
      </c>
      <c r="K3606" s="1" t="s">
        <v>59</v>
      </c>
      <c r="L3606" s="30">
        <v>89</v>
      </c>
      <c r="M3606" s="30">
        <v>282</v>
      </c>
      <c r="N3606" s="30">
        <v>136</v>
      </c>
      <c r="O3606" s="30">
        <v>359</v>
      </c>
      <c r="P3606" s="27">
        <v>7.1</v>
      </c>
      <c r="Q3606" s="30">
        <v>41</v>
      </c>
      <c r="R3606" s="30">
        <v>102</v>
      </c>
      <c r="S3606" s="9">
        <v>2956000</v>
      </c>
      <c r="T3606" s="9">
        <v>3700000</v>
      </c>
      <c r="U3606" s="9">
        <f>IMDB4[[#This Row],[Gross Revenue]]-IMDB4[[#This Row],[Budget]]</f>
        <v>-744000</v>
      </c>
      <c r="V3606" s="9" t="str">
        <f>IF(IMDB4[[#This Row],[Profit]]&gt;0,"Hit","Flop")</f>
        <v>Flop</v>
      </c>
      <c r="W3606" s="9" t="str" cm="1">
        <f t="array" ref="W3606">_xlfn.IFS(IMDB4[[#This Row],[IMDb Score (1-10)]]&gt;=8,"Excellent",IMDB4[[#This Row],[IMDb Score (1-10)]]&gt;=7,"Good",IMDB4[[#This Row],[IMDb Score (1-10)]]&gt;=5,"Average",TRUE,"Poor")</f>
        <v>Good</v>
      </c>
      <c r="X3606" s="9" t="str">
        <f>IF(IMDB4[[#This Row],[Duration (min)]]&lt;90,"Short",IF(IMDB4[[#This Row],[Duration (min)]]&lt;=120,"Medium", "Long"))</f>
        <v>Medium</v>
      </c>
    </row>
    <row r="3607" spans="1:24" x14ac:dyDescent="0.25">
      <c r="A3607" s="1" t="s">
        <v>1645</v>
      </c>
      <c r="B3607" s="2">
        <v>35772</v>
      </c>
      <c r="C3607" s="30">
        <f>YEAR(IMDB4[[#This Row],[Release Date]])</f>
        <v>1997</v>
      </c>
      <c r="D3607" s="30" t="str">
        <f>FLOOR(IMDB4[[#This Row],[Year]],10)&amp;"s"</f>
        <v>1990s</v>
      </c>
      <c r="E3607" s="1" t="s">
        <v>32</v>
      </c>
      <c r="F3607" s="1" t="s">
        <v>2</v>
      </c>
      <c r="G3607" s="1" t="s">
        <v>78</v>
      </c>
      <c r="H3607" s="1" t="s">
        <v>79</v>
      </c>
      <c r="I3607" s="21" t="s">
        <v>5</v>
      </c>
      <c r="J3607" s="1" t="s">
        <v>1646</v>
      </c>
      <c r="K3607" s="1" t="s">
        <v>1647</v>
      </c>
      <c r="L3607" s="30">
        <v>89</v>
      </c>
      <c r="M3607" s="30">
        <v>115</v>
      </c>
      <c r="N3607" s="30">
        <v>62</v>
      </c>
      <c r="O3607" s="30">
        <v>817</v>
      </c>
      <c r="P3607" s="27">
        <v>7.4</v>
      </c>
      <c r="Q3607" s="30">
        <v>78</v>
      </c>
      <c r="R3607" s="30">
        <v>111</v>
      </c>
      <c r="S3607" s="9">
        <v>94596</v>
      </c>
      <c r="T3607" s="9">
        <v>1000000</v>
      </c>
      <c r="U3607" s="9">
        <f>IMDB4[[#This Row],[Gross Revenue]]-IMDB4[[#This Row],[Budget]]</f>
        <v>-905404</v>
      </c>
      <c r="V3607" s="9" t="str">
        <f>IF(IMDB4[[#This Row],[Profit]]&gt;0,"Hit","Flop")</f>
        <v>Flop</v>
      </c>
      <c r="W3607" s="9" t="str" cm="1">
        <f t="array" ref="W3607">_xlfn.IFS(IMDB4[[#This Row],[IMDb Score (1-10)]]&gt;=8,"Excellent",IMDB4[[#This Row],[IMDb Score (1-10)]]&gt;=7,"Good",IMDB4[[#This Row],[IMDb Score (1-10)]]&gt;=5,"Average",TRUE,"Poor")</f>
        <v>Good</v>
      </c>
      <c r="X3607" s="9" t="str">
        <f>IF(IMDB4[[#This Row],[Duration (min)]]&lt;90,"Short",IF(IMDB4[[#This Row],[Duration (min)]]&lt;=120,"Medium", "Long"))</f>
        <v>Medium</v>
      </c>
    </row>
    <row r="3608" spans="1:24" x14ac:dyDescent="0.25">
      <c r="A3608" s="1" t="s">
        <v>799</v>
      </c>
      <c r="B3608" s="2">
        <v>32910</v>
      </c>
      <c r="C3608" s="30">
        <f>YEAR(IMDB4[[#This Row],[Release Date]])</f>
        <v>1990</v>
      </c>
      <c r="D3608" s="30" t="str">
        <f>FLOOR(IMDB4[[#This Row],[Year]],10)&amp;"s"</f>
        <v>1990s</v>
      </c>
      <c r="E3608" s="1" t="s">
        <v>32</v>
      </c>
      <c r="F3608" s="1" t="s">
        <v>20</v>
      </c>
      <c r="G3608" s="1" t="s">
        <v>3</v>
      </c>
      <c r="H3608" s="1" t="s">
        <v>4</v>
      </c>
      <c r="I3608" s="1" t="s">
        <v>132</v>
      </c>
      <c r="J3608" s="1" t="s">
        <v>800</v>
      </c>
      <c r="K3608" s="1" t="s">
        <v>801</v>
      </c>
      <c r="L3608" s="30">
        <v>88</v>
      </c>
      <c r="M3608" s="30">
        <v>173</v>
      </c>
      <c r="N3608" s="30">
        <v>89</v>
      </c>
      <c r="O3608" s="30">
        <v>865</v>
      </c>
      <c r="P3608" s="27">
        <v>7.5</v>
      </c>
      <c r="Q3608" s="30">
        <v>71</v>
      </c>
      <c r="R3608" s="30">
        <v>98</v>
      </c>
      <c r="S3608" s="9">
        <v>2938208</v>
      </c>
      <c r="T3608" s="9">
        <v>225000</v>
      </c>
      <c r="U3608" s="9">
        <f>IMDB4[[#This Row],[Gross Revenue]]-IMDB4[[#This Row],[Budget]]</f>
        <v>2713208</v>
      </c>
      <c r="V3608" s="9" t="str">
        <f>IF(IMDB4[[#This Row],[Profit]]&gt;0,"Hit","Flop")</f>
        <v>Hit</v>
      </c>
      <c r="W3608" s="9" t="str" cm="1">
        <f t="array" ref="W3608">_xlfn.IFS(IMDB4[[#This Row],[IMDb Score (1-10)]]&gt;=8,"Excellent",IMDB4[[#This Row],[IMDb Score (1-10)]]&gt;=7,"Good",IMDB4[[#This Row],[IMDb Score (1-10)]]&gt;=5,"Average",TRUE,"Poor")</f>
        <v>Good</v>
      </c>
      <c r="X3608" s="9" t="str">
        <f>IF(IMDB4[[#This Row],[Duration (min)]]&lt;90,"Short",IF(IMDB4[[#This Row],[Duration (min)]]&lt;=120,"Medium", "Long"))</f>
        <v>Medium</v>
      </c>
    </row>
    <row r="3609" spans="1:24" x14ac:dyDescent="0.25">
      <c r="A3609" s="1" t="s">
        <v>3678</v>
      </c>
      <c r="B3609" s="2">
        <v>38208</v>
      </c>
      <c r="C3609" s="30">
        <f>YEAR(IMDB4[[#This Row],[Release Date]])</f>
        <v>2004</v>
      </c>
      <c r="D3609" s="30" t="str">
        <f>FLOOR(IMDB4[[#This Row],[Year]],10)&amp;"s"</f>
        <v>2000s</v>
      </c>
      <c r="E3609" s="1" t="s">
        <v>32</v>
      </c>
      <c r="F3609" s="1" t="s">
        <v>40</v>
      </c>
      <c r="G3609" s="1" t="s">
        <v>3</v>
      </c>
      <c r="H3609" s="1" t="s">
        <v>83</v>
      </c>
      <c r="I3609" s="1" t="s">
        <v>132</v>
      </c>
      <c r="J3609" s="1" t="s">
        <v>3679</v>
      </c>
      <c r="K3609" s="1" t="s">
        <v>3679</v>
      </c>
      <c r="L3609" s="30">
        <v>87</v>
      </c>
      <c r="M3609" s="30">
        <v>256</v>
      </c>
      <c r="N3609" s="30">
        <v>87</v>
      </c>
      <c r="O3609" s="30">
        <v>400</v>
      </c>
      <c r="P3609" s="27">
        <v>6.6</v>
      </c>
      <c r="Q3609" s="30">
        <v>60</v>
      </c>
      <c r="R3609" s="30">
        <v>94</v>
      </c>
      <c r="S3609" s="9">
        <v>36830</v>
      </c>
      <c r="T3609" s="9">
        <v>1400000</v>
      </c>
      <c r="U3609" s="9">
        <f>IMDB4[[#This Row],[Gross Revenue]]-IMDB4[[#This Row],[Budget]]</f>
        <v>-1363170</v>
      </c>
      <c r="V3609" s="9" t="str">
        <f>IF(IMDB4[[#This Row],[Profit]]&gt;0,"Hit","Flop")</f>
        <v>Flop</v>
      </c>
      <c r="W3609" s="9" t="str" cm="1">
        <f t="array" ref="W3609">_xlfn.IFS(IMDB4[[#This Row],[IMDb Score (1-10)]]&gt;=8,"Excellent",IMDB4[[#This Row],[IMDb Score (1-10)]]&gt;=7,"Good",IMDB4[[#This Row],[IMDb Score (1-10)]]&gt;=5,"Average",TRUE,"Poor")</f>
        <v>Average</v>
      </c>
      <c r="X3609" s="9" t="str">
        <f>IF(IMDB4[[#This Row],[Duration (min)]]&lt;90,"Short",IF(IMDB4[[#This Row],[Duration (min)]]&lt;=120,"Medium", "Long"))</f>
        <v>Medium</v>
      </c>
    </row>
    <row r="3610" spans="1:24" x14ac:dyDescent="0.25">
      <c r="A3610" s="1" t="s">
        <v>3708</v>
      </c>
      <c r="B3610" s="2">
        <v>38000</v>
      </c>
      <c r="C3610" s="30">
        <f>YEAR(IMDB4[[#This Row],[Release Date]])</f>
        <v>2004</v>
      </c>
      <c r="D3610" s="30" t="str">
        <f>FLOOR(IMDB4[[#This Row],[Year]],10)&amp;"s"</f>
        <v>2000s</v>
      </c>
      <c r="E3610" s="1" t="s">
        <v>32</v>
      </c>
      <c r="F3610" s="1" t="s">
        <v>177</v>
      </c>
      <c r="G3610" s="1" t="s">
        <v>3</v>
      </c>
      <c r="H3610" s="1" t="s">
        <v>4</v>
      </c>
      <c r="I3610" s="1" t="s">
        <v>84</v>
      </c>
      <c r="J3610" s="1" t="s">
        <v>3709</v>
      </c>
      <c r="K3610" s="1" t="s">
        <v>2417</v>
      </c>
      <c r="L3610" s="30">
        <v>86</v>
      </c>
      <c r="M3610" s="30">
        <v>163</v>
      </c>
      <c r="N3610" s="30">
        <v>16</v>
      </c>
      <c r="O3610" s="30">
        <v>456</v>
      </c>
      <c r="P3610" s="27">
        <v>6.6</v>
      </c>
      <c r="Q3610" s="30">
        <v>43</v>
      </c>
      <c r="R3610" s="30">
        <v>90</v>
      </c>
      <c r="S3610" s="9">
        <v>85222</v>
      </c>
      <c r="T3610" s="9">
        <v>1100</v>
      </c>
      <c r="U3610" s="9">
        <f>IMDB4[[#This Row],[Gross Revenue]]-IMDB4[[#This Row],[Budget]]</f>
        <v>84122</v>
      </c>
      <c r="V3610" s="9" t="str">
        <f>IF(IMDB4[[#This Row],[Profit]]&gt;0,"Hit","Flop")</f>
        <v>Hit</v>
      </c>
      <c r="W3610" s="9" t="str" cm="1">
        <f t="array" ref="W3610">_xlfn.IFS(IMDB4[[#This Row],[IMDb Score (1-10)]]&gt;=8,"Excellent",IMDB4[[#This Row],[IMDb Score (1-10)]]&gt;=7,"Good",IMDB4[[#This Row],[IMDb Score (1-10)]]&gt;=5,"Average",TRUE,"Poor")</f>
        <v>Average</v>
      </c>
      <c r="X3610" s="9" t="str">
        <f>IF(IMDB4[[#This Row],[Duration (min)]]&lt;90,"Short",IF(IMDB4[[#This Row],[Duration (min)]]&lt;=120,"Medium", "Long"))</f>
        <v>Medium</v>
      </c>
    </row>
    <row r="3611" spans="1:24" x14ac:dyDescent="0.25">
      <c r="A3611" s="1" t="s">
        <v>2277</v>
      </c>
      <c r="B3611" s="2">
        <v>36786</v>
      </c>
      <c r="C3611" s="30">
        <f>YEAR(IMDB4[[#This Row],[Release Date]])</f>
        <v>2000</v>
      </c>
      <c r="D3611" s="30" t="str">
        <f>FLOOR(IMDB4[[#This Row],[Year]],10)&amp;"s"</f>
        <v>2000s</v>
      </c>
      <c r="E3611" s="1" t="s">
        <v>32</v>
      </c>
      <c r="F3611" s="1" t="s">
        <v>9</v>
      </c>
      <c r="G3611" s="1" t="s">
        <v>900</v>
      </c>
      <c r="H3611" s="1" t="s">
        <v>1802</v>
      </c>
      <c r="I3611" s="1" t="s">
        <v>92</v>
      </c>
      <c r="J3611" s="1" t="s">
        <v>2278</v>
      </c>
      <c r="K3611" s="1" t="s">
        <v>2279</v>
      </c>
      <c r="L3611" s="30">
        <v>85</v>
      </c>
      <c r="M3611" s="30">
        <v>318</v>
      </c>
      <c r="N3611" s="30">
        <v>0</v>
      </c>
      <c r="O3611" s="30">
        <v>11000</v>
      </c>
      <c r="P3611" s="27">
        <v>8.1</v>
      </c>
      <c r="Q3611" s="30">
        <v>157</v>
      </c>
      <c r="R3611" s="30">
        <v>115</v>
      </c>
      <c r="S3611" s="9">
        <v>5383834</v>
      </c>
      <c r="T3611" s="9">
        <v>2000000</v>
      </c>
      <c r="U3611" s="9">
        <f>IMDB4[[#This Row],[Gross Revenue]]-IMDB4[[#This Row],[Budget]]</f>
        <v>3383834</v>
      </c>
      <c r="V3611" s="9" t="str">
        <f>IF(IMDB4[[#This Row],[Profit]]&gt;0,"Hit","Flop")</f>
        <v>Hit</v>
      </c>
      <c r="W3611" s="9" t="str" cm="1">
        <f t="array" ref="W3611">_xlfn.IFS(IMDB4[[#This Row],[IMDb Score (1-10)]]&gt;=8,"Excellent",IMDB4[[#This Row],[IMDb Score (1-10)]]&gt;=7,"Good",IMDB4[[#This Row],[IMDb Score (1-10)]]&gt;=5,"Average",TRUE,"Poor")</f>
        <v>Excellent</v>
      </c>
      <c r="X3611" s="9" t="str">
        <f>IF(IMDB4[[#This Row],[Duration (min)]]&lt;90,"Short",IF(IMDB4[[#This Row],[Duration (min)]]&lt;=120,"Medium", "Long"))</f>
        <v>Medium</v>
      </c>
    </row>
    <row r="3612" spans="1:24" x14ac:dyDescent="0.25">
      <c r="A3612" s="1" t="s">
        <v>31</v>
      </c>
      <c r="B3612" s="2">
        <v>13548</v>
      </c>
      <c r="C3612" s="30">
        <f>YEAR(IMDB4[[#This Row],[Release Date]])</f>
        <v>1937</v>
      </c>
      <c r="D3612" s="30" t="str">
        <f>FLOOR(IMDB4[[#This Row],[Year]],10)&amp;"s"</f>
        <v>1930s</v>
      </c>
      <c r="E3612" s="1" t="s">
        <v>32</v>
      </c>
      <c r="F3612" s="1" t="s">
        <v>33</v>
      </c>
      <c r="G3612" s="1" t="s">
        <v>3</v>
      </c>
      <c r="H3612" s="1" t="s">
        <v>4</v>
      </c>
      <c r="I3612" s="1" t="s">
        <v>25</v>
      </c>
      <c r="J3612" s="1" t="s">
        <v>34</v>
      </c>
      <c r="K3612" s="1" t="s">
        <v>35</v>
      </c>
      <c r="L3612" s="30">
        <v>82</v>
      </c>
      <c r="M3612" s="30">
        <v>229</v>
      </c>
      <c r="N3612" s="30">
        <v>0</v>
      </c>
      <c r="O3612" s="30">
        <v>0</v>
      </c>
      <c r="P3612" s="27">
        <v>7.7</v>
      </c>
      <c r="Q3612" s="30">
        <v>145</v>
      </c>
      <c r="R3612" s="30">
        <v>83</v>
      </c>
      <c r="S3612" s="9">
        <v>184925485</v>
      </c>
      <c r="T3612" s="9">
        <v>2000000</v>
      </c>
      <c r="U3612" s="9">
        <f>IMDB4[[#This Row],[Gross Revenue]]-IMDB4[[#This Row],[Budget]]</f>
        <v>182925485</v>
      </c>
      <c r="V3612" s="9" t="str">
        <f>IF(IMDB4[[#This Row],[Profit]]&gt;0,"Hit","Flop")</f>
        <v>Hit</v>
      </c>
      <c r="W3612" s="9" t="str" cm="1">
        <f t="array" ref="W3612">_xlfn.IFS(IMDB4[[#This Row],[IMDb Score (1-10)]]&gt;=8,"Excellent",IMDB4[[#This Row],[IMDb Score (1-10)]]&gt;=7,"Good",IMDB4[[#This Row],[IMDb Score (1-10)]]&gt;=5,"Average",TRUE,"Poor")</f>
        <v>Good</v>
      </c>
      <c r="X3612" s="9" t="str">
        <f>IF(IMDB4[[#This Row],[Duration (min)]]&lt;90,"Short",IF(IMDB4[[#This Row],[Duration (min)]]&lt;=120,"Medium", "Long"))</f>
        <v>Short</v>
      </c>
    </row>
    <row r="3613" spans="1:24" x14ac:dyDescent="0.25">
      <c r="A3613" s="1" t="s">
        <v>2735</v>
      </c>
      <c r="B3613" s="2">
        <v>36939</v>
      </c>
      <c r="C3613" s="30">
        <f>YEAR(IMDB4[[#This Row],[Release Date]])</f>
        <v>2001</v>
      </c>
      <c r="D3613" s="30" t="str">
        <f>FLOOR(IMDB4[[#This Row],[Year]],10)&amp;"s"</f>
        <v>2000s</v>
      </c>
      <c r="E3613" s="1" t="s">
        <v>32</v>
      </c>
      <c r="F3613" s="1" t="s">
        <v>2</v>
      </c>
      <c r="G3613" s="1" t="s">
        <v>3</v>
      </c>
      <c r="H3613" s="1" t="s">
        <v>4</v>
      </c>
      <c r="I3613" s="1" t="s">
        <v>192</v>
      </c>
      <c r="J3613" s="1" t="s">
        <v>2736</v>
      </c>
      <c r="K3613" s="1" t="s">
        <v>2737</v>
      </c>
      <c r="L3613" s="30">
        <v>80</v>
      </c>
      <c r="M3613" s="30">
        <v>209</v>
      </c>
      <c r="N3613" s="30">
        <v>52</v>
      </c>
      <c r="O3613" s="30">
        <v>420</v>
      </c>
      <c r="P3613" s="27">
        <v>7.2</v>
      </c>
      <c r="Q3613" s="30">
        <v>64</v>
      </c>
      <c r="R3613" s="30">
        <v>97</v>
      </c>
      <c r="S3613" s="9">
        <v>1141829</v>
      </c>
      <c r="T3613" s="9">
        <v>700000</v>
      </c>
      <c r="U3613" s="9">
        <f>IMDB4[[#This Row],[Gross Revenue]]-IMDB4[[#This Row],[Budget]]</f>
        <v>441829</v>
      </c>
      <c r="V3613" s="9" t="str">
        <f>IF(IMDB4[[#This Row],[Profit]]&gt;0,"Hit","Flop")</f>
        <v>Hit</v>
      </c>
      <c r="W3613" s="9" t="str" cm="1">
        <f t="array" ref="W3613">_xlfn.IFS(IMDB4[[#This Row],[IMDb Score (1-10)]]&gt;=8,"Excellent",IMDB4[[#This Row],[IMDb Score (1-10)]]&gt;=7,"Good",IMDB4[[#This Row],[IMDb Score (1-10)]]&gt;=5,"Average",TRUE,"Poor")</f>
        <v>Good</v>
      </c>
      <c r="X3613" s="9" t="str">
        <f>IF(IMDB4[[#This Row],[Duration (min)]]&lt;90,"Short",IF(IMDB4[[#This Row],[Duration (min)]]&lt;=120,"Medium", "Long"))</f>
        <v>Medium</v>
      </c>
    </row>
    <row r="3614" spans="1:24" x14ac:dyDescent="0.25">
      <c r="A3614" s="1" t="s">
        <v>6671</v>
      </c>
      <c r="B3614" s="2">
        <v>41906</v>
      </c>
      <c r="C3614" s="30">
        <f>YEAR(IMDB4[[#This Row],[Release Date]])</f>
        <v>2014</v>
      </c>
      <c r="D3614" s="30" t="str">
        <f>FLOOR(IMDB4[[#This Row],[Year]],10)&amp;"s"</f>
        <v>2010s</v>
      </c>
      <c r="E3614" s="1" t="s">
        <v>32</v>
      </c>
      <c r="F3614" s="1" t="s">
        <v>77</v>
      </c>
      <c r="G3614" s="1" t="s">
        <v>1129</v>
      </c>
      <c r="H3614" s="1" t="s">
        <v>623</v>
      </c>
      <c r="I3614" s="21" t="s">
        <v>5</v>
      </c>
      <c r="J3614" s="1" t="s">
        <v>6672</v>
      </c>
      <c r="K3614" s="1" t="s">
        <v>6673</v>
      </c>
      <c r="L3614" s="30">
        <v>79</v>
      </c>
      <c r="M3614" s="30">
        <v>285</v>
      </c>
      <c r="N3614" s="30">
        <v>3</v>
      </c>
      <c r="O3614" s="30">
        <v>0</v>
      </c>
      <c r="P3614" s="27">
        <v>6.5</v>
      </c>
      <c r="Q3614" s="30">
        <v>65</v>
      </c>
      <c r="R3614" s="30">
        <v>100</v>
      </c>
      <c r="S3614" s="9">
        <v>129115</v>
      </c>
      <c r="T3614" s="9">
        <v>25000000</v>
      </c>
      <c r="U3614" s="9">
        <f>IMDB4[[#This Row],[Gross Revenue]]-IMDB4[[#This Row],[Budget]]</f>
        <v>-24870885</v>
      </c>
      <c r="V3614" s="9" t="str">
        <f>IF(IMDB4[[#This Row],[Profit]]&gt;0,"Hit","Flop")</f>
        <v>Flop</v>
      </c>
      <c r="W3614" s="9" t="str" cm="1">
        <f t="array" ref="W3614">_xlfn.IFS(IMDB4[[#This Row],[IMDb Score (1-10)]]&gt;=8,"Excellent",IMDB4[[#This Row],[IMDb Score (1-10)]]&gt;=7,"Good",IMDB4[[#This Row],[IMDb Score (1-10)]]&gt;=5,"Average",TRUE,"Poor")</f>
        <v>Average</v>
      </c>
      <c r="X3614" s="9" t="str">
        <f>IF(IMDB4[[#This Row],[Duration (min)]]&lt;90,"Short",IF(IMDB4[[#This Row],[Duration (min)]]&lt;=120,"Medium", "Long"))</f>
        <v>Medium</v>
      </c>
    </row>
    <row r="3615" spans="1:24" x14ac:dyDescent="0.25">
      <c r="A3615" s="1" t="s">
        <v>6368</v>
      </c>
      <c r="B3615" s="2">
        <v>41347</v>
      </c>
      <c r="C3615" s="30">
        <f>YEAR(IMDB4[[#This Row],[Release Date]])</f>
        <v>2013</v>
      </c>
      <c r="D3615" s="30" t="str">
        <f>FLOOR(IMDB4[[#This Row],[Year]],10)&amp;"s"</f>
        <v>2010s</v>
      </c>
      <c r="E3615" s="1" t="s">
        <v>32</v>
      </c>
      <c r="F3615" s="1" t="s">
        <v>9</v>
      </c>
      <c r="G3615" s="1" t="s">
        <v>900</v>
      </c>
      <c r="H3615" s="1" t="s">
        <v>1802</v>
      </c>
      <c r="I3615" s="1" t="s">
        <v>92</v>
      </c>
      <c r="J3615" s="1" t="s">
        <v>6369</v>
      </c>
      <c r="K3615" s="1" t="s">
        <v>6370</v>
      </c>
      <c r="L3615" s="30">
        <v>78</v>
      </c>
      <c r="M3615" s="30">
        <v>221</v>
      </c>
      <c r="N3615" s="30">
        <v>21</v>
      </c>
      <c r="O3615" s="30">
        <v>874</v>
      </c>
      <c r="P3615" s="27">
        <v>6.2</v>
      </c>
      <c r="Q3615" s="30">
        <v>12</v>
      </c>
      <c r="R3615" s="30">
        <v>125</v>
      </c>
      <c r="S3615" s="9">
        <v>169379</v>
      </c>
      <c r="T3615" s="9">
        <v>10000000</v>
      </c>
      <c r="U3615" s="9">
        <f>IMDB4[[#This Row],[Gross Revenue]]-IMDB4[[#This Row],[Budget]]</f>
        <v>-9830621</v>
      </c>
      <c r="V3615" s="9" t="str">
        <f>IF(IMDB4[[#This Row],[Profit]]&gt;0,"Hit","Flop")</f>
        <v>Flop</v>
      </c>
      <c r="W3615" s="9" t="str" cm="1">
        <f t="array" ref="W3615">_xlfn.IFS(IMDB4[[#This Row],[IMDb Score (1-10)]]&gt;=8,"Excellent",IMDB4[[#This Row],[IMDb Score (1-10)]]&gt;=7,"Good",IMDB4[[#This Row],[IMDb Score (1-10)]]&gt;=5,"Average",TRUE,"Poor")</f>
        <v>Average</v>
      </c>
      <c r="X3615" s="9" t="str">
        <f>IF(IMDB4[[#This Row],[Duration (min)]]&lt;90,"Short",IF(IMDB4[[#This Row],[Duration (min)]]&lt;=120,"Medium", "Long"))</f>
        <v>Long</v>
      </c>
    </row>
    <row r="3616" spans="1:24" x14ac:dyDescent="0.25">
      <c r="A3616" s="1" t="s">
        <v>5043</v>
      </c>
      <c r="B3616" s="2">
        <v>39638</v>
      </c>
      <c r="C3616" s="30">
        <f>YEAR(IMDB4[[#This Row],[Release Date]])</f>
        <v>2008</v>
      </c>
      <c r="D3616" s="30" t="str">
        <f>FLOOR(IMDB4[[#This Row],[Year]],10)&amp;"s"</f>
        <v>2000s</v>
      </c>
      <c r="E3616" s="1" t="s">
        <v>32</v>
      </c>
      <c r="F3616" s="1" t="s">
        <v>9</v>
      </c>
      <c r="G3616" s="1" t="s">
        <v>3</v>
      </c>
      <c r="H3616" s="1" t="s">
        <v>83</v>
      </c>
      <c r="I3616" s="1" t="s">
        <v>132</v>
      </c>
      <c r="J3616" s="1" t="s">
        <v>5044</v>
      </c>
      <c r="K3616" s="1" t="s">
        <v>5045</v>
      </c>
      <c r="L3616" s="30">
        <v>77</v>
      </c>
      <c r="M3616" s="30">
        <v>156</v>
      </c>
      <c r="N3616" s="30">
        <v>39</v>
      </c>
      <c r="O3616" s="30">
        <v>38000</v>
      </c>
      <c r="P3616" s="27">
        <v>7.8</v>
      </c>
      <c r="Q3616" s="30">
        <v>185</v>
      </c>
      <c r="R3616" s="30">
        <v>94</v>
      </c>
      <c r="S3616" s="9">
        <v>9030581</v>
      </c>
      <c r="T3616" s="9">
        <v>12500000</v>
      </c>
      <c r="U3616" s="9">
        <f>IMDB4[[#This Row],[Gross Revenue]]-IMDB4[[#This Row],[Budget]]</f>
        <v>-3469419</v>
      </c>
      <c r="V3616" s="9" t="str">
        <f>IF(IMDB4[[#This Row],[Profit]]&gt;0,"Hit","Flop")</f>
        <v>Flop</v>
      </c>
      <c r="W3616" s="9" t="str" cm="1">
        <f t="array" ref="W3616">_xlfn.IFS(IMDB4[[#This Row],[IMDb Score (1-10)]]&gt;=8,"Excellent",IMDB4[[#This Row],[IMDb Score (1-10)]]&gt;=7,"Good",IMDB4[[#This Row],[IMDb Score (1-10)]]&gt;=5,"Average",TRUE,"Poor")</f>
        <v>Good</v>
      </c>
      <c r="X3616" s="9" t="str">
        <f>IF(IMDB4[[#This Row],[Duration (min)]]&lt;90,"Short",IF(IMDB4[[#This Row],[Duration (min)]]&lt;=120,"Medium", "Long"))</f>
        <v>Medium</v>
      </c>
    </row>
    <row r="3617" spans="1:24" x14ac:dyDescent="0.25">
      <c r="A3617" s="1" t="s">
        <v>14</v>
      </c>
      <c r="B3617" s="2">
        <v>10908</v>
      </c>
      <c r="C3617" s="30">
        <f>YEAR(IMDB4[[#This Row],[Release Date]])</f>
        <v>1929</v>
      </c>
      <c r="D3617" s="30" t="str">
        <f>FLOOR(IMDB4[[#This Row],[Year]],10)&amp;"s"</f>
        <v>1920s</v>
      </c>
      <c r="E3617" s="1" t="s">
        <v>1</v>
      </c>
      <c r="F3617" s="1" t="s">
        <v>15</v>
      </c>
      <c r="G3617" s="1" t="s">
        <v>3</v>
      </c>
      <c r="H3617" s="1" t="s">
        <v>4</v>
      </c>
      <c r="I3617" s="1" t="s">
        <v>16</v>
      </c>
      <c r="J3617" s="1" t="s">
        <v>17</v>
      </c>
      <c r="K3617" s="1" t="s">
        <v>18</v>
      </c>
      <c r="L3617" s="30">
        <v>77</v>
      </c>
      <c r="M3617" s="30">
        <v>109</v>
      </c>
      <c r="N3617" s="30">
        <v>4</v>
      </c>
      <c r="O3617" s="30">
        <v>167</v>
      </c>
      <c r="P3617" s="27">
        <v>6.3</v>
      </c>
      <c r="Q3617" s="30">
        <v>36</v>
      </c>
      <c r="R3617" s="30">
        <v>100</v>
      </c>
      <c r="S3617" s="9">
        <v>2808000</v>
      </c>
      <c r="T3617" s="9">
        <v>379000</v>
      </c>
      <c r="U3617" s="9">
        <f>IMDB4[[#This Row],[Gross Revenue]]-IMDB4[[#This Row],[Budget]]</f>
        <v>2429000</v>
      </c>
      <c r="V3617" s="9" t="str">
        <f>IF(IMDB4[[#This Row],[Profit]]&gt;0,"Hit","Flop")</f>
        <v>Hit</v>
      </c>
      <c r="W3617" s="9" t="str" cm="1">
        <f t="array" ref="W3617">_xlfn.IFS(IMDB4[[#This Row],[IMDb Score (1-10)]]&gt;=8,"Excellent",IMDB4[[#This Row],[IMDb Score (1-10)]]&gt;=7,"Good",IMDB4[[#This Row],[IMDb Score (1-10)]]&gt;=5,"Average",TRUE,"Poor")</f>
        <v>Average</v>
      </c>
      <c r="X3617" s="9" t="str">
        <f>IF(IMDB4[[#This Row],[Duration (min)]]&lt;90,"Short",IF(IMDB4[[#This Row],[Duration (min)]]&lt;=120,"Medium", "Long"))</f>
        <v>Medium</v>
      </c>
    </row>
    <row r="3618" spans="1:24" x14ac:dyDescent="0.25">
      <c r="A3618" s="1" t="s">
        <v>1478</v>
      </c>
      <c r="B3618" s="2">
        <v>35083</v>
      </c>
      <c r="C3618" s="30">
        <f>YEAR(IMDB4[[#This Row],[Release Date]])</f>
        <v>1996</v>
      </c>
      <c r="D3618" s="30" t="str">
        <f>FLOOR(IMDB4[[#This Row],[Year]],10)&amp;"s"</f>
        <v>1990s</v>
      </c>
      <c r="E3618" s="1" t="s">
        <v>32</v>
      </c>
      <c r="F3618" s="1" t="s">
        <v>20</v>
      </c>
      <c r="G3618" s="1" t="s">
        <v>160</v>
      </c>
      <c r="H3618" s="1" t="s">
        <v>161</v>
      </c>
      <c r="I3618" s="1" t="s">
        <v>92</v>
      </c>
      <c r="J3618" s="1" t="s">
        <v>1479</v>
      </c>
      <c r="K3618" s="1" t="s">
        <v>1480</v>
      </c>
      <c r="L3618" s="30">
        <v>75</v>
      </c>
      <c r="M3618" s="30">
        <v>102</v>
      </c>
      <c r="N3618" s="30">
        <v>82</v>
      </c>
      <c r="O3618" s="30">
        <v>166</v>
      </c>
      <c r="P3618" s="27">
        <v>6.9</v>
      </c>
      <c r="Q3618" s="30">
        <v>29</v>
      </c>
      <c r="R3618" s="30">
        <v>91</v>
      </c>
      <c r="S3618" s="9">
        <v>1652472</v>
      </c>
      <c r="T3618" s="9">
        <v>300000</v>
      </c>
      <c r="U3618" s="9">
        <f>IMDB4[[#This Row],[Gross Revenue]]-IMDB4[[#This Row],[Budget]]</f>
        <v>1352472</v>
      </c>
      <c r="V3618" s="9" t="str">
        <f>IF(IMDB4[[#This Row],[Profit]]&gt;0,"Hit","Flop")</f>
        <v>Hit</v>
      </c>
      <c r="W3618" s="9" t="str" cm="1">
        <f t="array" ref="W3618">_xlfn.IFS(IMDB4[[#This Row],[IMDb Score (1-10)]]&gt;=8,"Excellent",IMDB4[[#This Row],[IMDb Score (1-10)]]&gt;=7,"Good",IMDB4[[#This Row],[IMDb Score (1-10)]]&gt;=5,"Average",TRUE,"Poor")</f>
        <v>Average</v>
      </c>
      <c r="X3618" s="9" t="str">
        <f>IF(IMDB4[[#This Row],[Duration (min)]]&lt;90,"Short",IF(IMDB4[[#This Row],[Duration (min)]]&lt;=120,"Medium", "Long"))</f>
        <v>Medium</v>
      </c>
    </row>
    <row r="3619" spans="1:24" x14ac:dyDescent="0.25">
      <c r="A3619" s="1" t="s">
        <v>6249</v>
      </c>
      <c r="B3619" s="2">
        <v>41214</v>
      </c>
      <c r="C3619" s="30">
        <f>YEAR(IMDB4[[#This Row],[Release Date]])</f>
        <v>2012</v>
      </c>
      <c r="D3619" s="30" t="str">
        <f>FLOOR(IMDB4[[#This Row],[Year]],10)&amp;"s"</f>
        <v>2010s</v>
      </c>
      <c r="E3619" s="1" t="s">
        <v>32</v>
      </c>
      <c r="F3619" s="1" t="s">
        <v>9</v>
      </c>
      <c r="G3619" s="1" t="s">
        <v>1885</v>
      </c>
      <c r="H3619" s="1" t="s">
        <v>1623</v>
      </c>
      <c r="I3619" s="1" t="s">
        <v>92</v>
      </c>
      <c r="J3619" s="1" t="s">
        <v>6250</v>
      </c>
      <c r="K3619" s="1" t="s">
        <v>1887</v>
      </c>
      <c r="L3619" s="30">
        <v>74</v>
      </c>
      <c r="M3619" s="30">
        <v>216</v>
      </c>
      <c r="N3619" s="30">
        <v>346</v>
      </c>
      <c r="O3619" s="30">
        <v>60000</v>
      </c>
      <c r="P3619" s="27">
        <v>8.3000000000000007</v>
      </c>
      <c r="Q3619" s="30">
        <v>349</v>
      </c>
      <c r="R3619" s="30">
        <v>115</v>
      </c>
      <c r="S3619" s="9">
        <v>610968</v>
      </c>
      <c r="T3619" s="9">
        <v>3800000</v>
      </c>
      <c r="U3619" s="9">
        <f>IMDB4[[#This Row],[Gross Revenue]]-IMDB4[[#This Row],[Budget]]</f>
        <v>-3189032</v>
      </c>
      <c r="V3619" s="9" t="str">
        <f>IF(IMDB4[[#This Row],[Profit]]&gt;0,"Hit","Flop")</f>
        <v>Flop</v>
      </c>
      <c r="W3619" s="9" t="str" cm="1">
        <f t="array" ref="W3619">_xlfn.IFS(IMDB4[[#This Row],[IMDb Score (1-10)]]&gt;=8,"Excellent",IMDB4[[#This Row],[IMDb Score (1-10)]]&gt;=7,"Good",IMDB4[[#This Row],[IMDb Score (1-10)]]&gt;=5,"Average",TRUE,"Poor")</f>
        <v>Excellent</v>
      </c>
      <c r="X3619" s="9" t="str">
        <f>IF(IMDB4[[#This Row],[Duration (min)]]&lt;90,"Short",IF(IMDB4[[#This Row],[Duration (min)]]&lt;=120,"Medium", "Long"))</f>
        <v>Medium</v>
      </c>
    </row>
    <row r="3620" spans="1:24" x14ac:dyDescent="0.25">
      <c r="A3620" s="1" t="s">
        <v>5696</v>
      </c>
      <c r="B3620" s="2">
        <v>40532</v>
      </c>
      <c r="C3620" s="30">
        <f>YEAR(IMDB4[[#This Row],[Release Date]])</f>
        <v>2010</v>
      </c>
      <c r="D3620" s="30" t="str">
        <f>FLOOR(IMDB4[[#This Row],[Year]],10)&amp;"s"</f>
        <v>2010s</v>
      </c>
      <c r="E3620" s="1" t="s">
        <v>32</v>
      </c>
      <c r="F3620" s="1" t="s">
        <v>20</v>
      </c>
      <c r="G3620" s="1" t="s">
        <v>160</v>
      </c>
      <c r="H3620" s="1" t="s">
        <v>161</v>
      </c>
      <c r="I3620" s="1" t="s">
        <v>92</v>
      </c>
      <c r="J3620" s="1" t="s">
        <v>5697</v>
      </c>
      <c r="K3620" s="1" t="s">
        <v>5698</v>
      </c>
      <c r="L3620" s="30">
        <v>74</v>
      </c>
      <c r="M3620" s="30">
        <v>143</v>
      </c>
      <c r="N3620" s="30">
        <v>3</v>
      </c>
      <c r="O3620" s="30">
        <v>0</v>
      </c>
      <c r="P3620" s="27">
        <v>7.2</v>
      </c>
      <c r="Q3620" s="30">
        <v>87</v>
      </c>
      <c r="R3620" s="30">
        <v>100</v>
      </c>
      <c r="S3620" s="9">
        <v>513836</v>
      </c>
      <c r="T3620" s="9">
        <v>4600000</v>
      </c>
      <c r="U3620" s="9">
        <f>IMDB4[[#This Row],[Gross Revenue]]-IMDB4[[#This Row],[Budget]]</f>
        <v>-4086164</v>
      </c>
      <c r="V3620" s="9" t="str">
        <f>IF(IMDB4[[#This Row],[Profit]]&gt;0,"Hit","Flop")</f>
        <v>Flop</v>
      </c>
      <c r="W3620" s="9" t="str" cm="1">
        <f t="array" ref="W3620">_xlfn.IFS(IMDB4[[#This Row],[IMDb Score (1-10)]]&gt;=8,"Excellent",IMDB4[[#This Row],[IMDb Score (1-10)]]&gt;=7,"Good",IMDB4[[#This Row],[IMDb Score (1-10)]]&gt;=5,"Average",TRUE,"Poor")</f>
        <v>Good</v>
      </c>
      <c r="X3620" s="9" t="str">
        <f>IF(IMDB4[[#This Row],[Duration (min)]]&lt;90,"Short",IF(IMDB4[[#This Row],[Duration (min)]]&lt;=120,"Medium", "Long"))</f>
        <v>Medium</v>
      </c>
    </row>
    <row r="3621" spans="1:24" x14ac:dyDescent="0.25">
      <c r="A3621" s="1" t="s">
        <v>375</v>
      </c>
      <c r="B3621" s="2">
        <v>29974</v>
      </c>
      <c r="C3621" s="30">
        <f>YEAR(IMDB4[[#This Row],[Release Date]])</f>
        <v>1982</v>
      </c>
      <c r="D3621" s="30" t="str">
        <f>FLOOR(IMDB4[[#This Row],[Year]],10)&amp;"s"</f>
        <v>1980s</v>
      </c>
      <c r="E3621" s="1" t="s">
        <v>32</v>
      </c>
      <c r="F3621" s="1" t="s">
        <v>91</v>
      </c>
      <c r="G3621" s="1" t="s">
        <v>3</v>
      </c>
      <c r="H3621" s="1" t="s">
        <v>4</v>
      </c>
      <c r="I3621" s="1" t="s">
        <v>92</v>
      </c>
      <c r="J3621" s="1" t="s">
        <v>376</v>
      </c>
      <c r="K3621" s="1" t="s">
        <v>332</v>
      </c>
      <c r="L3621" s="30">
        <v>72</v>
      </c>
      <c r="M3621" s="30">
        <v>174</v>
      </c>
      <c r="N3621" s="30">
        <v>49</v>
      </c>
      <c r="O3621" s="30">
        <v>0</v>
      </c>
      <c r="P3621" s="27">
        <v>5.7</v>
      </c>
      <c r="Q3621" s="30">
        <v>235</v>
      </c>
      <c r="R3621" s="30">
        <v>91</v>
      </c>
      <c r="S3621" s="9">
        <v>36200000</v>
      </c>
      <c r="T3621" s="9">
        <v>4000000</v>
      </c>
      <c r="U3621" s="9">
        <f>IMDB4[[#This Row],[Gross Revenue]]-IMDB4[[#This Row],[Budget]]</f>
        <v>32200000</v>
      </c>
      <c r="V3621" s="9" t="str">
        <f>IF(IMDB4[[#This Row],[Profit]]&gt;0,"Hit","Flop")</f>
        <v>Hit</v>
      </c>
      <c r="W3621" s="9" t="str" cm="1">
        <f t="array" ref="W3621">_xlfn.IFS(IMDB4[[#This Row],[IMDb Score (1-10)]]&gt;=8,"Excellent",IMDB4[[#This Row],[IMDb Score (1-10)]]&gt;=7,"Good",IMDB4[[#This Row],[IMDb Score (1-10)]]&gt;=5,"Average",TRUE,"Poor")</f>
        <v>Average</v>
      </c>
      <c r="X3621" s="9" t="str">
        <f>IF(IMDB4[[#This Row],[Duration (min)]]&lt;90,"Short",IF(IMDB4[[#This Row],[Duration (min)]]&lt;=120,"Medium", "Long"))</f>
        <v>Medium</v>
      </c>
    </row>
    <row r="3622" spans="1:24" x14ac:dyDescent="0.25">
      <c r="A3622" s="1" t="s">
        <v>3088</v>
      </c>
      <c r="B3622" s="2">
        <v>37475</v>
      </c>
      <c r="C3622" s="30">
        <f>YEAR(IMDB4[[#This Row],[Release Date]])</f>
        <v>2002</v>
      </c>
      <c r="D3622" s="30" t="str">
        <f>FLOOR(IMDB4[[#This Row],[Year]],10)&amp;"s"</f>
        <v>2000s</v>
      </c>
      <c r="E3622" s="1" t="s">
        <v>32</v>
      </c>
      <c r="F3622" s="1" t="s">
        <v>61</v>
      </c>
      <c r="G3622" s="1" t="s">
        <v>3</v>
      </c>
      <c r="H3622" s="1" t="s">
        <v>4</v>
      </c>
      <c r="I3622" s="1" t="s">
        <v>92</v>
      </c>
      <c r="J3622" s="1" t="s">
        <v>3089</v>
      </c>
      <c r="K3622" s="1" t="s">
        <v>2571</v>
      </c>
      <c r="L3622" s="30">
        <v>71</v>
      </c>
      <c r="M3622" s="30">
        <v>159</v>
      </c>
      <c r="N3622" s="30">
        <v>9</v>
      </c>
      <c r="O3622" s="30">
        <v>63</v>
      </c>
      <c r="P3622" s="27">
        <v>5.4</v>
      </c>
      <c r="Q3622" s="30">
        <v>24</v>
      </c>
      <c r="R3622" s="30">
        <v>113</v>
      </c>
      <c r="S3622" s="9">
        <v>19184015</v>
      </c>
      <c r="T3622" s="9">
        <v>3000000</v>
      </c>
      <c r="U3622" s="9">
        <f>IMDB4[[#This Row],[Gross Revenue]]-IMDB4[[#This Row],[Budget]]</f>
        <v>16184015</v>
      </c>
      <c r="V3622" s="9" t="str">
        <f>IF(IMDB4[[#This Row],[Profit]]&gt;0,"Hit","Flop")</f>
        <v>Hit</v>
      </c>
      <c r="W3622" s="9" t="str" cm="1">
        <f t="array" ref="W3622">_xlfn.IFS(IMDB4[[#This Row],[IMDb Score (1-10)]]&gt;=8,"Excellent",IMDB4[[#This Row],[IMDb Score (1-10)]]&gt;=7,"Good",IMDB4[[#This Row],[IMDb Score (1-10)]]&gt;=5,"Average",TRUE,"Poor")</f>
        <v>Average</v>
      </c>
      <c r="X3622" s="9" t="str">
        <f>IF(IMDB4[[#This Row],[Duration (min)]]&lt;90,"Short",IF(IMDB4[[#This Row],[Duration (min)]]&lt;=120,"Medium", "Long"))</f>
        <v>Medium</v>
      </c>
    </row>
    <row r="3623" spans="1:24" x14ac:dyDescent="0.25">
      <c r="A3623" s="1" t="s">
        <v>4453</v>
      </c>
      <c r="B3623" s="2">
        <v>38797</v>
      </c>
      <c r="C3623" s="30">
        <f>YEAR(IMDB4[[#This Row],[Release Date]])</f>
        <v>2006</v>
      </c>
      <c r="D3623" s="30" t="str">
        <f>FLOOR(IMDB4[[#This Row],[Year]],10)&amp;"s"</f>
        <v>2000s</v>
      </c>
      <c r="E3623" s="1" t="s">
        <v>32</v>
      </c>
      <c r="F3623" s="1" t="s">
        <v>20</v>
      </c>
      <c r="G3623" s="1" t="s">
        <v>3</v>
      </c>
      <c r="H3623" s="1" t="s">
        <v>4</v>
      </c>
      <c r="I3623" s="1" t="s">
        <v>21</v>
      </c>
      <c r="J3623" s="1" t="s">
        <v>4454</v>
      </c>
      <c r="K3623" s="1" t="s">
        <v>2697</v>
      </c>
      <c r="L3623" s="30">
        <v>71</v>
      </c>
      <c r="M3623" s="30">
        <v>226</v>
      </c>
      <c r="N3623" s="30">
        <v>263</v>
      </c>
      <c r="O3623" s="30">
        <v>0</v>
      </c>
      <c r="P3623" s="27">
        <v>6.5</v>
      </c>
      <c r="Q3623" s="30">
        <v>160</v>
      </c>
      <c r="R3623" s="30">
        <v>101</v>
      </c>
      <c r="S3623" s="9">
        <v>1984378</v>
      </c>
      <c r="T3623" s="9">
        <v>2000000</v>
      </c>
      <c r="U3623" s="9">
        <f>IMDB4[[#This Row],[Gross Revenue]]-IMDB4[[#This Row],[Budget]]</f>
        <v>-15622</v>
      </c>
      <c r="V3623" s="9" t="str">
        <f>IF(IMDB4[[#This Row],[Profit]]&gt;0,"Hit","Flop")</f>
        <v>Flop</v>
      </c>
      <c r="W3623" s="9" t="str" cm="1">
        <f t="array" ref="W3623">_xlfn.IFS(IMDB4[[#This Row],[IMDb Score (1-10)]]&gt;=8,"Excellent",IMDB4[[#This Row],[IMDb Score (1-10)]]&gt;=7,"Good",IMDB4[[#This Row],[IMDb Score (1-10)]]&gt;=5,"Average",TRUE,"Poor")</f>
        <v>Average</v>
      </c>
      <c r="X3623" s="9" t="str">
        <f>IF(IMDB4[[#This Row],[Duration (min)]]&lt;90,"Short",IF(IMDB4[[#This Row],[Duration (min)]]&lt;=120,"Medium", "Long"))</f>
        <v>Medium</v>
      </c>
    </row>
    <row r="3624" spans="1:24" x14ac:dyDescent="0.25">
      <c r="A3624" s="1" t="s">
        <v>2592</v>
      </c>
      <c r="B3624" s="2">
        <v>37005</v>
      </c>
      <c r="C3624" s="30">
        <f>YEAR(IMDB4[[#This Row],[Release Date]])</f>
        <v>2001</v>
      </c>
      <c r="D3624" s="30" t="str">
        <f>FLOOR(IMDB4[[#This Row],[Year]],10)&amp;"s"</f>
        <v>2000s</v>
      </c>
      <c r="E3624" s="1" t="s">
        <v>32</v>
      </c>
      <c r="F3624" s="1" t="s">
        <v>20</v>
      </c>
      <c r="G3624" s="1" t="s">
        <v>160</v>
      </c>
      <c r="H3624" s="1" t="s">
        <v>161</v>
      </c>
      <c r="I3624" s="21" t="s">
        <v>5</v>
      </c>
      <c r="J3624" s="1" t="s">
        <v>2593</v>
      </c>
      <c r="K3624" s="1" t="s">
        <v>2594</v>
      </c>
      <c r="L3624" s="30">
        <v>71</v>
      </c>
      <c r="M3624" s="30">
        <v>262</v>
      </c>
      <c r="N3624" s="30">
        <v>27</v>
      </c>
      <c r="O3624" s="30">
        <v>26</v>
      </c>
      <c r="P3624" s="27">
        <v>6.9</v>
      </c>
      <c r="Q3624" s="30">
        <v>38</v>
      </c>
      <c r="R3624" s="30">
        <v>103</v>
      </c>
      <c r="S3624" s="9">
        <v>206400</v>
      </c>
      <c r="T3624" s="9">
        <v>50000000</v>
      </c>
      <c r="U3624" s="9">
        <f>IMDB4[[#This Row],[Gross Revenue]]-IMDB4[[#This Row],[Budget]]</f>
        <v>-49793600</v>
      </c>
      <c r="V3624" s="9" t="str">
        <f>IF(IMDB4[[#This Row],[Profit]]&gt;0,"Hit","Flop")</f>
        <v>Flop</v>
      </c>
      <c r="W3624" s="9" t="str" cm="1">
        <f t="array" ref="W3624">_xlfn.IFS(IMDB4[[#This Row],[IMDb Score (1-10)]]&gt;=8,"Excellent",IMDB4[[#This Row],[IMDb Score (1-10)]]&gt;=7,"Good",IMDB4[[#This Row],[IMDb Score (1-10)]]&gt;=5,"Average",TRUE,"Poor")</f>
        <v>Average</v>
      </c>
      <c r="X3624" s="9" t="str">
        <f>IF(IMDB4[[#This Row],[Duration (min)]]&lt;90,"Short",IF(IMDB4[[#This Row],[Duration (min)]]&lt;=120,"Medium", "Long"))</f>
        <v>Medium</v>
      </c>
    </row>
    <row r="3625" spans="1:24" x14ac:dyDescent="0.25">
      <c r="A3625" s="1" t="s">
        <v>3224</v>
      </c>
      <c r="B3625" s="2">
        <v>37352</v>
      </c>
      <c r="C3625" s="30">
        <f>YEAR(IMDB4[[#This Row],[Release Date]])</f>
        <v>2002</v>
      </c>
      <c r="D3625" s="30" t="str">
        <f>FLOOR(IMDB4[[#This Row],[Year]],10)&amp;"s"</f>
        <v>2000s</v>
      </c>
      <c r="E3625" s="1" t="s">
        <v>32</v>
      </c>
      <c r="F3625" s="1" t="s">
        <v>20</v>
      </c>
      <c r="G3625" s="1" t="s">
        <v>3</v>
      </c>
      <c r="H3625" s="1" t="s">
        <v>4</v>
      </c>
      <c r="I3625" s="1" t="s">
        <v>84</v>
      </c>
      <c r="J3625" s="1" t="s">
        <v>3225</v>
      </c>
      <c r="K3625" s="1" t="s">
        <v>3226</v>
      </c>
      <c r="L3625" s="30">
        <v>69</v>
      </c>
      <c r="M3625" s="30">
        <v>161</v>
      </c>
      <c r="N3625" s="30">
        <v>0</v>
      </c>
      <c r="O3625" s="30">
        <v>43</v>
      </c>
      <c r="P3625" s="27">
        <v>6.4</v>
      </c>
      <c r="Q3625" s="30">
        <v>5</v>
      </c>
      <c r="R3625" s="30">
        <v>102</v>
      </c>
      <c r="S3625" s="9">
        <v>1250798</v>
      </c>
      <c r="T3625" s="9">
        <v>500000</v>
      </c>
      <c r="U3625" s="9">
        <f>IMDB4[[#This Row],[Gross Revenue]]-IMDB4[[#This Row],[Budget]]</f>
        <v>750798</v>
      </c>
      <c r="V3625" s="9" t="str">
        <f>IF(IMDB4[[#This Row],[Profit]]&gt;0,"Hit","Flop")</f>
        <v>Hit</v>
      </c>
      <c r="W3625" s="9" t="str" cm="1">
        <f t="array" ref="W3625">_xlfn.IFS(IMDB4[[#This Row],[IMDb Score (1-10)]]&gt;=8,"Excellent",IMDB4[[#This Row],[IMDb Score (1-10)]]&gt;=7,"Good",IMDB4[[#This Row],[IMDb Score (1-10)]]&gt;=5,"Average",TRUE,"Poor")</f>
        <v>Average</v>
      </c>
      <c r="X3625" s="9" t="str">
        <f>IF(IMDB4[[#This Row],[Duration (min)]]&lt;90,"Short",IF(IMDB4[[#This Row],[Duration (min)]]&lt;=120,"Medium", "Long"))</f>
        <v>Medium</v>
      </c>
    </row>
    <row r="3626" spans="1:24" x14ac:dyDescent="0.25">
      <c r="A3626" s="1" t="s">
        <v>3502</v>
      </c>
      <c r="B3626" s="2">
        <v>37894</v>
      </c>
      <c r="C3626" s="30">
        <f>YEAR(IMDB4[[#This Row],[Release Date]])</f>
        <v>2003</v>
      </c>
      <c r="D3626" s="30" t="str">
        <f>FLOOR(IMDB4[[#This Row],[Year]],10)&amp;"s"</f>
        <v>2000s</v>
      </c>
      <c r="E3626" s="1" t="s">
        <v>32</v>
      </c>
      <c r="F3626" s="1" t="s">
        <v>20</v>
      </c>
      <c r="G3626" s="1" t="s">
        <v>3</v>
      </c>
      <c r="H3626" s="1" t="s">
        <v>4</v>
      </c>
      <c r="I3626" s="1" t="s">
        <v>84</v>
      </c>
      <c r="J3626" s="1" t="s">
        <v>3225</v>
      </c>
      <c r="K3626" s="1" t="s">
        <v>3226</v>
      </c>
      <c r="L3626" s="30">
        <v>69</v>
      </c>
      <c r="M3626" s="30">
        <v>155</v>
      </c>
      <c r="N3626" s="30">
        <v>0</v>
      </c>
      <c r="O3626" s="30">
        <v>44</v>
      </c>
      <c r="P3626" s="27">
        <v>6</v>
      </c>
      <c r="Q3626" s="30">
        <v>3</v>
      </c>
      <c r="R3626" s="30">
        <v>101</v>
      </c>
      <c r="S3626" s="9">
        <v>1111615</v>
      </c>
      <c r="T3626" s="9">
        <v>500000</v>
      </c>
      <c r="U3626" s="9">
        <f>IMDB4[[#This Row],[Gross Revenue]]-IMDB4[[#This Row],[Budget]]</f>
        <v>611615</v>
      </c>
      <c r="V3626" s="9" t="str">
        <f>IF(IMDB4[[#This Row],[Profit]]&gt;0,"Hit","Flop")</f>
        <v>Hit</v>
      </c>
      <c r="W3626" s="9" t="str" cm="1">
        <f t="array" ref="W3626">_xlfn.IFS(IMDB4[[#This Row],[IMDb Score (1-10)]]&gt;=8,"Excellent",IMDB4[[#This Row],[IMDb Score (1-10)]]&gt;=7,"Good",IMDB4[[#This Row],[IMDb Score (1-10)]]&gt;=5,"Average",TRUE,"Poor")</f>
        <v>Average</v>
      </c>
      <c r="X3626" s="9" t="str">
        <f>IF(IMDB4[[#This Row],[Duration (min)]]&lt;90,"Short",IF(IMDB4[[#This Row],[Duration (min)]]&lt;=120,"Medium", "Long"))</f>
        <v>Medium</v>
      </c>
    </row>
    <row r="3627" spans="1:24" x14ac:dyDescent="0.25">
      <c r="A3627" s="1" t="s">
        <v>5327</v>
      </c>
      <c r="B3627" s="2">
        <v>39970</v>
      </c>
      <c r="C3627" s="30">
        <f>YEAR(IMDB4[[#This Row],[Release Date]])</f>
        <v>2009</v>
      </c>
      <c r="D3627" s="30" t="str">
        <f>FLOOR(IMDB4[[#This Row],[Year]],10)&amp;"s"</f>
        <v>2000s</v>
      </c>
      <c r="E3627" s="1" t="s">
        <v>32</v>
      </c>
      <c r="F3627" s="1" t="s">
        <v>177</v>
      </c>
      <c r="G3627" s="1" t="s">
        <v>160</v>
      </c>
      <c r="H3627" s="1" t="s">
        <v>161</v>
      </c>
      <c r="I3627" s="1" t="s">
        <v>28</v>
      </c>
      <c r="J3627" s="1" t="s">
        <v>5328</v>
      </c>
      <c r="K3627" s="1" t="s">
        <v>2921</v>
      </c>
      <c r="L3627" s="30">
        <v>67</v>
      </c>
      <c r="M3627" s="30">
        <v>152</v>
      </c>
      <c r="N3627" s="30">
        <v>63</v>
      </c>
      <c r="O3627" s="30">
        <v>0</v>
      </c>
      <c r="P3627" s="27">
        <v>7.8</v>
      </c>
      <c r="Q3627" s="30">
        <v>113</v>
      </c>
      <c r="R3627" s="30">
        <v>104</v>
      </c>
      <c r="S3627" s="9">
        <v>19406406</v>
      </c>
      <c r="T3627" s="9">
        <v>40000000</v>
      </c>
      <c r="U3627" s="9">
        <f>IMDB4[[#This Row],[Gross Revenue]]-IMDB4[[#This Row],[Budget]]</f>
        <v>-20593594</v>
      </c>
      <c r="V3627" s="9" t="str">
        <f>IF(IMDB4[[#This Row],[Profit]]&gt;0,"Hit","Flop")</f>
        <v>Flop</v>
      </c>
      <c r="W3627" s="9" t="str" cm="1">
        <f t="array" ref="W3627">_xlfn.IFS(IMDB4[[#This Row],[IMDb Score (1-10)]]&gt;=8,"Excellent",IMDB4[[#This Row],[IMDb Score (1-10)]]&gt;=7,"Good",IMDB4[[#This Row],[IMDb Score (1-10)]]&gt;=5,"Average",TRUE,"Poor")</f>
        <v>Good</v>
      </c>
      <c r="X3627" s="9" t="str">
        <f>IF(IMDB4[[#This Row],[Duration (min)]]&lt;90,"Short",IF(IMDB4[[#This Row],[Duration (min)]]&lt;=120,"Medium", "Long"))</f>
        <v>Medium</v>
      </c>
    </row>
    <row r="3628" spans="1:24" x14ac:dyDescent="0.25">
      <c r="A3628" s="1" t="s">
        <v>2939</v>
      </c>
      <c r="B3628" s="2">
        <v>37424</v>
      </c>
      <c r="C3628" s="30">
        <f>YEAR(IMDB4[[#This Row],[Release Date]])</f>
        <v>2002</v>
      </c>
      <c r="D3628" s="30" t="str">
        <f>FLOOR(IMDB4[[#This Row],[Year]],10)&amp;"s"</f>
        <v>2000s</v>
      </c>
      <c r="E3628" s="1" t="s">
        <v>32</v>
      </c>
      <c r="F3628" s="1" t="s">
        <v>20</v>
      </c>
      <c r="G3628" s="1" t="s">
        <v>3</v>
      </c>
      <c r="H3628" s="1" t="s">
        <v>83</v>
      </c>
      <c r="I3628" s="1" t="s">
        <v>132</v>
      </c>
      <c r="J3628" s="1" t="s">
        <v>2940</v>
      </c>
      <c r="K3628" s="1" t="s">
        <v>2656</v>
      </c>
      <c r="L3628" s="30">
        <v>66</v>
      </c>
      <c r="M3628" s="30">
        <v>74</v>
      </c>
      <c r="N3628" s="30">
        <v>129</v>
      </c>
      <c r="O3628" s="30">
        <v>0</v>
      </c>
      <c r="P3628" s="27">
        <v>7.1</v>
      </c>
      <c r="Q3628" s="30">
        <v>158</v>
      </c>
      <c r="R3628" s="30">
        <v>101</v>
      </c>
      <c r="S3628" s="9">
        <v>40566655</v>
      </c>
      <c r="T3628" s="9">
        <v>30000000</v>
      </c>
      <c r="U3628" s="9">
        <f>IMDB4[[#This Row],[Gross Revenue]]-IMDB4[[#This Row],[Budget]]</f>
        <v>10566655</v>
      </c>
      <c r="V3628" s="9" t="str">
        <f>IF(IMDB4[[#This Row],[Profit]]&gt;0,"Hit","Flop")</f>
        <v>Hit</v>
      </c>
      <c r="W3628" s="9" t="str" cm="1">
        <f t="array" ref="W3628">_xlfn.IFS(IMDB4[[#This Row],[IMDb Score (1-10)]]&gt;=8,"Excellent",IMDB4[[#This Row],[IMDb Score (1-10)]]&gt;=7,"Good",IMDB4[[#This Row],[IMDb Score (1-10)]]&gt;=5,"Average",TRUE,"Poor")</f>
        <v>Good</v>
      </c>
      <c r="X3628" s="9" t="str">
        <f>IF(IMDB4[[#This Row],[Duration (min)]]&lt;90,"Short",IF(IMDB4[[#This Row],[Duration (min)]]&lt;=120,"Medium", "Long"))</f>
        <v>Medium</v>
      </c>
    </row>
    <row r="3629" spans="1:24" x14ac:dyDescent="0.25">
      <c r="A3629" s="1" t="s">
        <v>3758</v>
      </c>
      <c r="B3629" s="2">
        <v>37987</v>
      </c>
      <c r="C3629" s="30">
        <f>YEAR(IMDB4[[#This Row],[Release Date]])</f>
        <v>2004</v>
      </c>
      <c r="D3629" s="30" t="str">
        <f>FLOOR(IMDB4[[#This Row],[Year]],10)&amp;"s"</f>
        <v>2000s</v>
      </c>
      <c r="E3629" s="1" t="s">
        <v>32</v>
      </c>
      <c r="F3629" s="1" t="s">
        <v>177</v>
      </c>
      <c r="G3629" s="1" t="s">
        <v>3</v>
      </c>
      <c r="H3629" s="1" t="s">
        <v>4</v>
      </c>
      <c r="I3629" s="1" t="s">
        <v>21</v>
      </c>
      <c r="J3629" s="1" t="s">
        <v>3759</v>
      </c>
      <c r="K3629" s="1" t="s">
        <v>3760</v>
      </c>
      <c r="L3629" s="30">
        <v>66</v>
      </c>
      <c r="M3629" s="30">
        <v>66</v>
      </c>
      <c r="N3629" s="30">
        <v>0</v>
      </c>
      <c r="O3629" s="30">
        <v>30</v>
      </c>
      <c r="P3629" s="27">
        <v>7.2</v>
      </c>
      <c r="Q3629" s="30">
        <v>15</v>
      </c>
      <c r="R3629" s="30">
        <v>85</v>
      </c>
      <c r="S3629" s="9">
        <v>381225</v>
      </c>
      <c r="T3629" s="9">
        <v>200000</v>
      </c>
      <c r="U3629" s="9">
        <f>IMDB4[[#This Row],[Gross Revenue]]-IMDB4[[#This Row],[Budget]]</f>
        <v>181225</v>
      </c>
      <c r="V3629" s="9" t="str">
        <f>IF(IMDB4[[#This Row],[Profit]]&gt;0,"Hit","Flop")</f>
        <v>Hit</v>
      </c>
      <c r="W3629" s="9" t="str" cm="1">
        <f t="array" ref="W3629">_xlfn.IFS(IMDB4[[#This Row],[IMDb Score (1-10)]]&gt;=8,"Excellent",IMDB4[[#This Row],[IMDb Score (1-10)]]&gt;=7,"Good",IMDB4[[#This Row],[IMDb Score (1-10)]]&gt;=5,"Average",TRUE,"Poor")</f>
        <v>Good</v>
      </c>
      <c r="X3629" s="9" t="str">
        <f>IF(IMDB4[[#This Row],[Duration (min)]]&lt;90,"Short",IF(IMDB4[[#This Row],[Duration (min)]]&lt;=120,"Medium", "Long"))</f>
        <v>Short</v>
      </c>
    </row>
    <row r="3630" spans="1:24" x14ac:dyDescent="0.25">
      <c r="A3630" s="1" t="s">
        <v>4923</v>
      </c>
      <c r="B3630" s="2">
        <v>39528</v>
      </c>
      <c r="C3630" s="30">
        <f>YEAR(IMDB4[[#This Row],[Release Date]])</f>
        <v>2008</v>
      </c>
      <c r="D3630" s="30" t="str">
        <f>FLOOR(IMDB4[[#This Row],[Year]],10)&amp;"s"</f>
        <v>2000s</v>
      </c>
      <c r="E3630" s="1" t="s">
        <v>32</v>
      </c>
      <c r="F3630" s="1" t="s">
        <v>20</v>
      </c>
      <c r="G3630" s="1" t="s">
        <v>3</v>
      </c>
      <c r="H3630" s="1" t="s">
        <v>83</v>
      </c>
      <c r="I3630" s="1" t="s">
        <v>92</v>
      </c>
      <c r="J3630" s="1" t="s">
        <v>4924</v>
      </c>
      <c r="K3630" s="1" t="s">
        <v>4925</v>
      </c>
      <c r="L3630" s="30">
        <v>65</v>
      </c>
      <c r="M3630" s="30">
        <v>173</v>
      </c>
      <c r="N3630" s="30">
        <v>454</v>
      </c>
      <c r="O3630" s="30">
        <v>32000</v>
      </c>
      <c r="P3630" s="27">
        <v>8</v>
      </c>
      <c r="Q3630" s="30">
        <v>300</v>
      </c>
      <c r="R3630" s="30">
        <v>107</v>
      </c>
      <c r="S3630" s="9">
        <v>7757130</v>
      </c>
      <c r="T3630" s="9">
        <v>15000000</v>
      </c>
      <c r="U3630" s="9">
        <f>IMDB4[[#This Row],[Gross Revenue]]-IMDB4[[#This Row],[Budget]]</f>
        <v>-7242870</v>
      </c>
      <c r="V3630" s="9" t="str">
        <f>IF(IMDB4[[#This Row],[Profit]]&gt;0,"Hit","Flop")</f>
        <v>Flop</v>
      </c>
      <c r="W3630" s="9" t="str" cm="1">
        <f t="array" ref="W3630">_xlfn.IFS(IMDB4[[#This Row],[IMDb Score (1-10)]]&gt;=8,"Excellent",IMDB4[[#This Row],[IMDb Score (1-10)]]&gt;=7,"Good",IMDB4[[#This Row],[IMDb Score (1-10)]]&gt;=5,"Average",TRUE,"Poor")</f>
        <v>Excellent</v>
      </c>
      <c r="X3630" s="9" t="str">
        <f>IF(IMDB4[[#This Row],[Duration (min)]]&lt;90,"Short",IF(IMDB4[[#This Row],[Duration (min)]]&lt;=120,"Medium", "Long"))</f>
        <v>Medium</v>
      </c>
    </row>
    <row r="3631" spans="1:24" x14ac:dyDescent="0.25">
      <c r="A3631" s="1" t="s">
        <v>3331</v>
      </c>
      <c r="B3631" s="2">
        <v>37872</v>
      </c>
      <c r="C3631" s="30">
        <f>YEAR(IMDB4[[#This Row],[Release Date]])</f>
        <v>2003</v>
      </c>
      <c r="D3631" s="30" t="str">
        <f>FLOOR(IMDB4[[#This Row],[Year]],10)&amp;"s"</f>
        <v>2000s</v>
      </c>
      <c r="E3631" s="1" t="s">
        <v>1</v>
      </c>
      <c r="F3631" s="1" t="s">
        <v>9</v>
      </c>
      <c r="G3631" s="1" t="s">
        <v>10</v>
      </c>
      <c r="H3631" s="1" t="s">
        <v>11</v>
      </c>
      <c r="I3631" s="1" t="s">
        <v>92</v>
      </c>
      <c r="J3631" s="1" t="s">
        <v>3332</v>
      </c>
      <c r="K3631" s="1" t="s">
        <v>3333</v>
      </c>
      <c r="L3631" s="30">
        <v>65</v>
      </c>
      <c r="M3631" s="30">
        <v>200</v>
      </c>
      <c r="N3631" s="30">
        <v>31</v>
      </c>
      <c r="O3631" s="30">
        <v>11000</v>
      </c>
      <c r="P3631" s="27">
        <v>7.7</v>
      </c>
      <c r="Q3631" s="30">
        <v>153</v>
      </c>
      <c r="R3631" s="30">
        <v>121</v>
      </c>
      <c r="S3631" s="9">
        <v>4063859</v>
      </c>
      <c r="T3631" s="9">
        <v>4800000</v>
      </c>
      <c r="U3631" s="9">
        <f>IMDB4[[#This Row],[Gross Revenue]]-IMDB4[[#This Row],[Budget]]</f>
        <v>-736141</v>
      </c>
      <c r="V3631" s="9" t="str">
        <f>IF(IMDB4[[#This Row],[Profit]]&gt;0,"Hit","Flop")</f>
        <v>Flop</v>
      </c>
      <c r="W3631" s="9" t="str" cm="1">
        <f t="array" ref="W3631">_xlfn.IFS(IMDB4[[#This Row],[IMDb Score (1-10)]]&gt;=8,"Excellent",IMDB4[[#This Row],[IMDb Score (1-10)]]&gt;=7,"Good",IMDB4[[#This Row],[IMDb Score (1-10)]]&gt;=5,"Average",TRUE,"Poor")</f>
        <v>Good</v>
      </c>
      <c r="X3631" s="9" t="str">
        <f>IF(IMDB4[[#This Row],[Duration (min)]]&lt;90,"Short",IF(IMDB4[[#This Row],[Duration (min)]]&lt;=120,"Medium", "Long"))</f>
        <v>Long</v>
      </c>
    </row>
    <row r="3632" spans="1:24" x14ac:dyDescent="0.25">
      <c r="A3632" s="1" t="s">
        <v>4968</v>
      </c>
      <c r="B3632" s="2">
        <v>39463</v>
      </c>
      <c r="C3632" s="30">
        <f>YEAR(IMDB4[[#This Row],[Release Date]])</f>
        <v>2008</v>
      </c>
      <c r="D3632" s="30" t="str">
        <f>FLOOR(IMDB4[[#This Row],[Year]],10)&amp;"s"</f>
        <v>2000s</v>
      </c>
      <c r="E3632" s="1" t="s">
        <v>32</v>
      </c>
      <c r="F3632" s="1" t="s">
        <v>77</v>
      </c>
      <c r="G3632" s="1" t="s">
        <v>2867</v>
      </c>
      <c r="H3632" s="1" t="s">
        <v>2868</v>
      </c>
      <c r="I3632" s="1" t="s">
        <v>92</v>
      </c>
      <c r="J3632" s="1" t="s">
        <v>4969</v>
      </c>
      <c r="K3632" s="1" t="s">
        <v>4970</v>
      </c>
      <c r="L3632" s="30">
        <v>64</v>
      </c>
      <c r="M3632" s="30">
        <v>134</v>
      </c>
      <c r="N3632" s="30">
        <v>0</v>
      </c>
      <c r="O3632" s="30">
        <v>0</v>
      </c>
      <c r="P3632" s="27">
        <v>6.2</v>
      </c>
      <c r="Q3632" s="30">
        <v>110</v>
      </c>
      <c r="R3632" s="30">
        <v>110</v>
      </c>
      <c r="S3632" s="9">
        <v>102055</v>
      </c>
      <c r="T3632" s="9">
        <v>300000000</v>
      </c>
      <c r="U3632" s="9">
        <f>IMDB4[[#This Row],[Gross Revenue]]-IMDB4[[#This Row],[Budget]]</f>
        <v>-299897945</v>
      </c>
      <c r="V3632" s="9" t="str">
        <f>IF(IMDB4[[#This Row],[Profit]]&gt;0,"Hit","Flop")</f>
        <v>Flop</v>
      </c>
      <c r="W3632" s="9" t="str" cm="1">
        <f t="array" ref="W3632">_xlfn.IFS(IMDB4[[#This Row],[IMDb Score (1-10)]]&gt;=8,"Excellent",IMDB4[[#This Row],[IMDb Score (1-10)]]&gt;=7,"Good",IMDB4[[#This Row],[IMDb Score (1-10)]]&gt;=5,"Average",TRUE,"Poor")</f>
        <v>Average</v>
      </c>
      <c r="X3632" s="9" t="str">
        <f>IF(IMDB4[[#This Row],[Duration (min)]]&lt;90,"Short",IF(IMDB4[[#This Row],[Duration (min)]]&lt;=120,"Medium", "Long"))</f>
        <v>Medium</v>
      </c>
    </row>
    <row r="3633" spans="1:24" x14ac:dyDescent="0.25">
      <c r="A3633" s="1" t="s">
        <v>2920</v>
      </c>
      <c r="B3633" s="2">
        <v>37247</v>
      </c>
      <c r="C3633" s="30">
        <f>YEAR(IMDB4[[#This Row],[Release Date]])</f>
        <v>2001</v>
      </c>
      <c r="D3633" s="30" t="str">
        <f>FLOOR(IMDB4[[#This Row],[Year]],10)&amp;"s"</f>
        <v>2000s</v>
      </c>
      <c r="E3633" s="1" t="s">
        <v>32</v>
      </c>
      <c r="F3633" s="1" t="s">
        <v>177</v>
      </c>
      <c r="G3633" s="1" t="s">
        <v>3</v>
      </c>
      <c r="H3633" s="1" t="s">
        <v>161</v>
      </c>
      <c r="I3633" s="1" t="s">
        <v>28</v>
      </c>
      <c r="J3633" s="1" t="s">
        <v>2921</v>
      </c>
      <c r="K3633" s="1" t="s">
        <v>2921</v>
      </c>
      <c r="L3633" s="30">
        <v>63</v>
      </c>
      <c r="M3633" s="30">
        <v>66</v>
      </c>
      <c r="N3633" s="30">
        <v>63</v>
      </c>
      <c r="O3633" s="30">
        <v>1000</v>
      </c>
      <c r="P3633" s="27">
        <v>8</v>
      </c>
      <c r="Q3633" s="30">
        <v>100</v>
      </c>
      <c r="R3633" s="30">
        <v>81</v>
      </c>
      <c r="S3633" s="9">
        <v>10762178</v>
      </c>
      <c r="T3633" s="9">
        <v>160000000</v>
      </c>
      <c r="U3633" s="9">
        <f>IMDB4[[#This Row],[Gross Revenue]]-IMDB4[[#This Row],[Budget]]</f>
        <v>-149237822</v>
      </c>
      <c r="V3633" s="9" t="str">
        <f>IF(IMDB4[[#This Row],[Profit]]&gt;0,"Hit","Flop")</f>
        <v>Flop</v>
      </c>
      <c r="W3633" s="9" t="str" cm="1">
        <f t="array" ref="W3633">_xlfn.IFS(IMDB4[[#This Row],[IMDb Score (1-10)]]&gt;=8,"Excellent",IMDB4[[#This Row],[IMDb Score (1-10)]]&gt;=7,"Good",IMDB4[[#This Row],[IMDb Score (1-10)]]&gt;=5,"Average",TRUE,"Poor")</f>
        <v>Excellent</v>
      </c>
      <c r="X3633" s="9" t="str">
        <f>IF(IMDB4[[#This Row],[Duration (min)]]&lt;90,"Short",IF(IMDB4[[#This Row],[Duration (min)]]&lt;=120,"Medium", "Long"))</f>
        <v>Short</v>
      </c>
    </row>
    <row r="3634" spans="1:24" x14ac:dyDescent="0.25">
      <c r="A3634" s="1" t="s">
        <v>5441</v>
      </c>
      <c r="B3634" s="2">
        <v>39967</v>
      </c>
      <c r="C3634" s="30">
        <f>YEAR(IMDB4[[#This Row],[Release Date]])</f>
        <v>2009</v>
      </c>
      <c r="D3634" s="30" t="str">
        <f>FLOOR(IMDB4[[#This Row],[Year]],10)&amp;"s"</f>
        <v>2000s</v>
      </c>
      <c r="E3634" s="1" t="s">
        <v>1</v>
      </c>
      <c r="F3634" s="1" t="s">
        <v>9</v>
      </c>
      <c r="G3634" s="1" t="s">
        <v>10</v>
      </c>
      <c r="H3634" s="1" t="s">
        <v>11</v>
      </c>
      <c r="I3634" s="1" t="s">
        <v>92</v>
      </c>
      <c r="J3634" s="1" t="s">
        <v>5442</v>
      </c>
      <c r="K3634" s="1" t="s">
        <v>4643</v>
      </c>
      <c r="L3634" s="30">
        <v>63</v>
      </c>
      <c r="M3634" s="30">
        <v>167</v>
      </c>
      <c r="N3634" s="30">
        <v>0</v>
      </c>
      <c r="O3634" s="30">
        <v>0</v>
      </c>
      <c r="P3634" s="27">
        <v>7.8</v>
      </c>
      <c r="Q3634" s="30">
        <v>292</v>
      </c>
      <c r="R3634" s="30">
        <v>144</v>
      </c>
      <c r="S3634" s="9">
        <v>2222647</v>
      </c>
      <c r="T3634" s="9">
        <v>12000000</v>
      </c>
      <c r="U3634" s="9">
        <f>IMDB4[[#This Row],[Gross Revenue]]-IMDB4[[#This Row],[Budget]]</f>
        <v>-9777353</v>
      </c>
      <c r="V3634" s="9" t="str">
        <f>IF(IMDB4[[#This Row],[Profit]]&gt;0,"Hit","Flop")</f>
        <v>Flop</v>
      </c>
      <c r="W3634" s="9" t="str" cm="1">
        <f t="array" ref="W3634">_xlfn.IFS(IMDB4[[#This Row],[IMDb Score (1-10)]]&gt;=8,"Excellent",IMDB4[[#This Row],[IMDb Score (1-10)]]&gt;=7,"Good",IMDB4[[#This Row],[IMDb Score (1-10)]]&gt;=5,"Average",TRUE,"Poor")</f>
        <v>Good</v>
      </c>
      <c r="X3634" s="9" t="str">
        <f>IF(IMDB4[[#This Row],[Duration (min)]]&lt;90,"Short",IF(IMDB4[[#This Row],[Duration (min)]]&lt;=120,"Medium", "Long"))</f>
        <v>Long</v>
      </c>
    </row>
    <row r="3635" spans="1:24" x14ac:dyDescent="0.25">
      <c r="A3635" s="1" t="s">
        <v>6445</v>
      </c>
      <c r="B3635" s="2">
        <v>41437</v>
      </c>
      <c r="C3635" s="30">
        <f>YEAR(IMDB4[[#This Row],[Release Date]])</f>
        <v>2013</v>
      </c>
      <c r="D3635" s="30" t="str">
        <f>FLOOR(IMDB4[[#This Row],[Year]],10)&amp;"s"</f>
        <v>2010s</v>
      </c>
      <c r="E3635" s="1" t="s">
        <v>32</v>
      </c>
      <c r="F3635" s="1" t="s">
        <v>20</v>
      </c>
      <c r="G3635" s="1" t="s">
        <v>6446</v>
      </c>
      <c r="H3635" s="1" t="s">
        <v>5388</v>
      </c>
      <c r="I3635" s="21" t="s">
        <v>5</v>
      </c>
      <c r="J3635" s="1" t="s">
        <v>6447</v>
      </c>
      <c r="K3635" s="1" t="s">
        <v>6448</v>
      </c>
      <c r="L3635" s="30">
        <v>63</v>
      </c>
      <c r="M3635" s="30">
        <v>81</v>
      </c>
      <c r="N3635" s="30">
        <v>4</v>
      </c>
      <c r="O3635" s="30">
        <v>1000</v>
      </c>
      <c r="P3635" s="27">
        <v>6.9</v>
      </c>
      <c r="Q3635" s="30">
        <v>66</v>
      </c>
      <c r="R3635" s="30">
        <v>81</v>
      </c>
      <c r="S3635" s="9">
        <v>11835</v>
      </c>
      <c r="T3635" s="9">
        <v>10000000</v>
      </c>
      <c r="U3635" s="9">
        <f>IMDB4[[#This Row],[Gross Revenue]]-IMDB4[[#This Row],[Budget]]</f>
        <v>-9988165</v>
      </c>
      <c r="V3635" s="9" t="str">
        <f>IF(IMDB4[[#This Row],[Profit]]&gt;0,"Hit","Flop")</f>
        <v>Flop</v>
      </c>
      <c r="W3635" s="9" t="str" cm="1">
        <f t="array" ref="W3635">_xlfn.IFS(IMDB4[[#This Row],[IMDb Score (1-10)]]&gt;=8,"Excellent",IMDB4[[#This Row],[IMDb Score (1-10)]]&gt;=7,"Good",IMDB4[[#This Row],[IMDb Score (1-10)]]&gt;=5,"Average",TRUE,"Poor")</f>
        <v>Average</v>
      </c>
      <c r="X3635" s="9" t="str">
        <f>IF(IMDB4[[#This Row],[Duration (min)]]&lt;90,"Short",IF(IMDB4[[#This Row],[Duration (min)]]&lt;=120,"Medium", "Long"))</f>
        <v>Short</v>
      </c>
    </row>
    <row r="3636" spans="1:24" x14ac:dyDescent="0.25">
      <c r="A3636" s="1" t="s">
        <v>6037</v>
      </c>
      <c r="B3636" s="2">
        <v>40943</v>
      </c>
      <c r="C3636" s="30">
        <f>YEAR(IMDB4[[#This Row],[Release Date]])</f>
        <v>2012</v>
      </c>
      <c r="D3636" s="30" t="str">
        <f>FLOOR(IMDB4[[#This Row],[Year]],10)&amp;"s"</f>
        <v>2010s</v>
      </c>
      <c r="E3636" s="1" t="s">
        <v>32</v>
      </c>
      <c r="F3636" s="1" t="s">
        <v>20</v>
      </c>
      <c r="G3636" s="1" t="s">
        <v>3</v>
      </c>
      <c r="H3636" s="1" t="s">
        <v>4</v>
      </c>
      <c r="I3636" s="1" t="s">
        <v>132</v>
      </c>
      <c r="J3636" s="1" t="s">
        <v>3949</v>
      </c>
      <c r="K3636" s="1" t="s">
        <v>2259</v>
      </c>
      <c r="L3636" s="30">
        <v>61</v>
      </c>
      <c r="M3636" s="30">
        <v>222</v>
      </c>
      <c r="N3636" s="30">
        <v>48</v>
      </c>
      <c r="O3636" s="30">
        <v>0</v>
      </c>
      <c r="P3636" s="27">
        <v>5.9</v>
      </c>
      <c r="Q3636" s="30">
        <v>70</v>
      </c>
      <c r="R3636" s="30">
        <v>91</v>
      </c>
      <c r="S3636" s="9">
        <v>18438149</v>
      </c>
      <c r="T3636" s="9">
        <v>40000000</v>
      </c>
      <c r="U3636" s="9">
        <f>IMDB4[[#This Row],[Gross Revenue]]-IMDB4[[#This Row],[Budget]]</f>
        <v>-21561851</v>
      </c>
      <c r="V3636" s="9" t="str">
        <f>IF(IMDB4[[#This Row],[Profit]]&gt;0,"Hit","Flop")</f>
        <v>Flop</v>
      </c>
      <c r="W3636" s="9" t="str" cm="1">
        <f t="array" ref="W3636">_xlfn.IFS(IMDB4[[#This Row],[IMDb Score (1-10)]]&gt;=8,"Excellent",IMDB4[[#This Row],[IMDb Score (1-10)]]&gt;=7,"Good",IMDB4[[#This Row],[IMDb Score (1-10)]]&gt;=5,"Average",TRUE,"Poor")</f>
        <v>Average</v>
      </c>
      <c r="X3636" s="9" t="str">
        <f>IF(IMDB4[[#This Row],[Duration (min)]]&lt;90,"Short",IF(IMDB4[[#This Row],[Duration (min)]]&lt;=120,"Medium", "Long"))</f>
        <v>Medium</v>
      </c>
    </row>
    <row r="3637" spans="1:24" x14ac:dyDescent="0.25">
      <c r="A3637" s="1" t="s">
        <v>5431</v>
      </c>
      <c r="B3637" s="2">
        <v>40102</v>
      </c>
      <c r="C3637" s="30">
        <f>YEAR(IMDB4[[#This Row],[Release Date]])</f>
        <v>2009</v>
      </c>
      <c r="D3637" s="30" t="str">
        <f>FLOOR(IMDB4[[#This Row],[Year]],10)&amp;"s"</f>
        <v>2000s</v>
      </c>
      <c r="E3637" s="1" t="s">
        <v>32</v>
      </c>
      <c r="F3637" s="1" t="s">
        <v>40</v>
      </c>
      <c r="G3637" s="1" t="s">
        <v>3</v>
      </c>
      <c r="H3637" s="1" t="s">
        <v>161</v>
      </c>
      <c r="I3637" s="1" t="s">
        <v>5</v>
      </c>
      <c r="J3637" s="1" t="s">
        <v>5432</v>
      </c>
      <c r="K3637" s="1" t="s">
        <v>5433</v>
      </c>
      <c r="L3637" s="30">
        <v>61</v>
      </c>
      <c r="M3637" s="30">
        <v>75</v>
      </c>
      <c r="N3637" s="30">
        <v>45</v>
      </c>
      <c r="O3637" s="30">
        <v>11000</v>
      </c>
      <c r="P3637" s="27">
        <v>7.7</v>
      </c>
      <c r="Q3637" s="30">
        <v>118</v>
      </c>
      <c r="R3637" s="30">
        <v>75</v>
      </c>
      <c r="S3637" s="9">
        <v>686383</v>
      </c>
      <c r="T3637" s="9">
        <v>6500000</v>
      </c>
      <c r="U3637" s="9">
        <f>IMDB4[[#This Row],[Gross Revenue]]-IMDB4[[#This Row],[Budget]]</f>
        <v>-5813617</v>
      </c>
      <c r="V3637" s="9" t="str">
        <f>IF(IMDB4[[#This Row],[Profit]]&gt;0,"Hit","Flop")</f>
        <v>Flop</v>
      </c>
      <c r="W3637" s="9" t="str" cm="1">
        <f t="array" ref="W3637">_xlfn.IFS(IMDB4[[#This Row],[IMDb Score (1-10)]]&gt;=8,"Excellent",IMDB4[[#This Row],[IMDb Score (1-10)]]&gt;=7,"Good",IMDB4[[#This Row],[IMDb Score (1-10)]]&gt;=5,"Average",TRUE,"Poor")</f>
        <v>Good</v>
      </c>
      <c r="X3637" s="9" t="str">
        <f>IF(IMDB4[[#This Row],[Duration (min)]]&lt;90,"Short",IF(IMDB4[[#This Row],[Duration (min)]]&lt;=120,"Medium", "Long"))</f>
        <v>Short</v>
      </c>
    </row>
    <row r="3638" spans="1:24" x14ac:dyDescent="0.25">
      <c r="A3638" s="1" t="s">
        <v>4337</v>
      </c>
      <c r="B3638" s="2">
        <v>38882</v>
      </c>
      <c r="C3638" s="30">
        <f>YEAR(IMDB4[[#This Row],[Release Date]])</f>
        <v>2006</v>
      </c>
      <c r="D3638" s="30" t="str">
        <f>FLOOR(IMDB4[[#This Row],[Year]],10)&amp;"s"</f>
        <v>2000s</v>
      </c>
      <c r="E3638" s="1" t="s">
        <v>32</v>
      </c>
      <c r="F3638" s="1" t="s">
        <v>20</v>
      </c>
      <c r="G3638" s="1" t="s">
        <v>4338</v>
      </c>
      <c r="H3638" s="1" t="s">
        <v>2145</v>
      </c>
      <c r="I3638" s="1" t="s">
        <v>92</v>
      </c>
      <c r="J3638" s="1" t="s">
        <v>4339</v>
      </c>
      <c r="K3638" s="1" t="s">
        <v>4340</v>
      </c>
      <c r="L3638" s="30">
        <v>61</v>
      </c>
      <c r="M3638" s="30">
        <v>92</v>
      </c>
      <c r="N3638" s="30">
        <v>44</v>
      </c>
      <c r="O3638" s="30">
        <v>1000</v>
      </c>
      <c r="P3638" s="27">
        <v>7.4</v>
      </c>
      <c r="Q3638" s="30">
        <v>99</v>
      </c>
      <c r="R3638" s="30">
        <v>113</v>
      </c>
      <c r="S3638" s="9">
        <v>617228</v>
      </c>
      <c r="T3638" s="9">
        <v>84450000</v>
      </c>
      <c r="U3638" s="9">
        <f>IMDB4[[#This Row],[Gross Revenue]]-IMDB4[[#This Row],[Budget]]</f>
        <v>-83832772</v>
      </c>
      <c r="V3638" s="9" t="str">
        <f>IF(IMDB4[[#This Row],[Profit]]&gt;0,"Hit","Flop")</f>
        <v>Flop</v>
      </c>
      <c r="W3638" s="9" t="str" cm="1">
        <f t="array" ref="W3638">_xlfn.IFS(IMDB4[[#This Row],[IMDb Score (1-10)]]&gt;=8,"Excellent",IMDB4[[#This Row],[IMDb Score (1-10)]]&gt;=7,"Good",IMDB4[[#This Row],[IMDb Score (1-10)]]&gt;=5,"Average",TRUE,"Poor")</f>
        <v>Good</v>
      </c>
      <c r="X3638" s="9" t="str">
        <f>IF(IMDB4[[#This Row],[Duration (min)]]&lt;90,"Short",IF(IMDB4[[#This Row],[Duration (min)]]&lt;=120,"Medium", "Long"))</f>
        <v>Medium</v>
      </c>
    </row>
    <row r="3639" spans="1:24" x14ac:dyDescent="0.25">
      <c r="A3639" s="1" t="s">
        <v>6989</v>
      </c>
      <c r="B3639" s="2">
        <v>42038</v>
      </c>
      <c r="C3639" s="30">
        <f>YEAR(IMDB4[[#This Row],[Release Date]])</f>
        <v>2015</v>
      </c>
      <c r="D3639" s="30" t="str">
        <f>FLOOR(IMDB4[[#This Row],[Year]],10)&amp;"s"</f>
        <v>2010s</v>
      </c>
      <c r="E3639" s="1" t="s">
        <v>32</v>
      </c>
      <c r="F3639" s="1" t="s">
        <v>20</v>
      </c>
      <c r="G3639" s="1" t="s">
        <v>1742</v>
      </c>
      <c r="H3639" s="1" t="s">
        <v>481</v>
      </c>
      <c r="I3639" s="1" t="s">
        <v>92</v>
      </c>
      <c r="J3639" s="1" t="s">
        <v>6990</v>
      </c>
      <c r="K3639" s="1" t="s">
        <v>6991</v>
      </c>
      <c r="L3639" s="30">
        <v>61</v>
      </c>
      <c r="M3639" s="30">
        <v>76</v>
      </c>
      <c r="N3639" s="30">
        <v>9</v>
      </c>
      <c r="O3639" s="30">
        <v>0</v>
      </c>
      <c r="P3639" s="27">
        <v>7.9</v>
      </c>
      <c r="Q3639" s="30">
        <v>111</v>
      </c>
      <c r="R3639" s="30">
        <v>112</v>
      </c>
      <c r="S3639" s="9">
        <v>375723</v>
      </c>
      <c r="T3639" s="9">
        <v>4000000</v>
      </c>
      <c r="U3639" s="9">
        <f>IMDB4[[#This Row],[Gross Revenue]]-IMDB4[[#This Row],[Budget]]</f>
        <v>-3624277</v>
      </c>
      <c r="V3639" s="9" t="str">
        <f>IF(IMDB4[[#This Row],[Profit]]&gt;0,"Hit","Flop")</f>
        <v>Flop</v>
      </c>
      <c r="W3639" s="9" t="str" cm="1">
        <f t="array" ref="W3639">_xlfn.IFS(IMDB4[[#This Row],[IMDb Score (1-10)]]&gt;=8,"Excellent",IMDB4[[#This Row],[IMDb Score (1-10)]]&gt;=7,"Good",IMDB4[[#This Row],[IMDb Score (1-10)]]&gt;=5,"Average",TRUE,"Poor")</f>
        <v>Good</v>
      </c>
      <c r="X3639" s="9" t="str">
        <f>IF(IMDB4[[#This Row],[Duration (min)]]&lt;90,"Short",IF(IMDB4[[#This Row],[Duration (min)]]&lt;=120,"Medium", "Long"))</f>
        <v>Medium</v>
      </c>
    </row>
    <row r="3640" spans="1:24" x14ac:dyDescent="0.25">
      <c r="A3640" s="1" t="s">
        <v>4683</v>
      </c>
      <c r="B3640" s="2">
        <v>39412</v>
      </c>
      <c r="C3640" s="30">
        <f>YEAR(IMDB4[[#This Row],[Release Date]])</f>
        <v>2007</v>
      </c>
      <c r="D3640" s="30" t="str">
        <f>FLOOR(IMDB4[[#This Row],[Year]],10)&amp;"s"</f>
        <v>2000s</v>
      </c>
      <c r="E3640" s="1" t="s">
        <v>32</v>
      </c>
      <c r="F3640" s="1" t="s">
        <v>2</v>
      </c>
      <c r="G3640" s="1" t="s">
        <v>3</v>
      </c>
      <c r="H3640" s="1" t="s">
        <v>4</v>
      </c>
      <c r="I3640" s="1" t="s">
        <v>132</v>
      </c>
      <c r="J3640" s="1" t="s">
        <v>4684</v>
      </c>
      <c r="K3640" s="1" t="s">
        <v>4685</v>
      </c>
      <c r="L3640" s="30">
        <v>60</v>
      </c>
      <c r="M3640" s="30">
        <v>141</v>
      </c>
      <c r="N3640" s="30">
        <v>60</v>
      </c>
      <c r="O3640" s="30">
        <v>314</v>
      </c>
      <c r="P3640" s="27">
        <v>6.3</v>
      </c>
      <c r="Q3640" s="30">
        <v>121</v>
      </c>
      <c r="R3640" s="30">
        <v>91</v>
      </c>
      <c r="S3640" s="9">
        <v>1506998</v>
      </c>
      <c r="T3640" s="9">
        <v>12000000</v>
      </c>
      <c r="U3640" s="9">
        <f>IMDB4[[#This Row],[Gross Revenue]]-IMDB4[[#This Row],[Budget]]</f>
        <v>-10493002</v>
      </c>
      <c r="V3640" s="9" t="str">
        <f>IF(IMDB4[[#This Row],[Profit]]&gt;0,"Hit","Flop")</f>
        <v>Flop</v>
      </c>
      <c r="W3640" s="9" t="str" cm="1">
        <f t="array" ref="W3640">_xlfn.IFS(IMDB4[[#This Row],[IMDb Score (1-10)]]&gt;=8,"Excellent",IMDB4[[#This Row],[IMDb Score (1-10)]]&gt;=7,"Good",IMDB4[[#This Row],[IMDb Score (1-10)]]&gt;=5,"Average",TRUE,"Poor")</f>
        <v>Average</v>
      </c>
      <c r="X3640" s="9" t="str">
        <f>IF(IMDB4[[#This Row],[Duration (min)]]&lt;90,"Short",IF(IMDB4[[#This Row],[Duration (min)]]&lt;=120,"Medium", "Long"))</f>
        <v>Medium</v>
      </c>
    </row>
    <row r="3641" spans="1:24" x14ac:dyDescent="0.25">
      <c r="A3641" s="1" t="s">
        <v>4275</v>
      </c>
      <c r="B3641" s="2">
        <v>38750</v>
      </c>
      <c r="C3641" s="30">
        <f>YEAR(IMDB4[[#This Row],[Release Date]])</f>
        <v>2006</v>
      </c>
      <c r="D3641" s="30" t="str">
        <f>FLOOR(IMDB4[[#This Row],[Year]],10)&amp;"s"</f>
        <v>2000s</v>
      </c>
      <c r="E3641" s="1" t="s">
        <v>32</v>
      </c>
      <c r="F3641" s="1" t="s">
        <v>61</v>
      </c>
      <c r="G3641" s="1" t="s">
        <v>3</v>
      </c>
      <c r="H3641" s="1" t="s">
        <v>4</v>
      </c>
      <c r="I3641" s="1" t="s">
        <v>132</v>
      </c>
      <c r="J3641" s="1" t="s">
        <v>4276</v>
      </c>
      <c r="K3641" s="1" t="s">
        <v>4277</v>
      </c>
      <c r="L3641" s="30">
        <v>60</v>
      </c>
      <c r="M3641" s="30">
        <v>150</v>
      </c>
      <c r="N3641" s="30">
        <v>238</v>
      </c>
      <c r="O3641" s="30">
        <v>0</v>
      </c>
      <c r="P3641" s="27">
        <v>6.8</v>
      </c>
      <c r="Q3641" s="30">
        <v>78</v>
      </c>
      <c r="R3641" s="30">
        <v>104</v>
      </c>
      <c r="S3641" s="9">
        <v>352786</v>
      </c>
      <c r="T3641" s="9">
        <v>11000000</v>
      </c>
      <c r="U3641" s="9">
        <f>IMDB4[[#This Row],[Gross Revenue]]-IMDB4[[#This Row],[Budget]]</f>
        <v>-10647214</v>
      </c>
      <c r="V3641" s="9" t="str">
        <f>IF(IMDB4[[#This Row],[Profit]]&gt;0,"Hit","Flop")</f>
        <v>Flop</v>
      </c>
      <c r="W3641" s="9" t="str" cm="1">
        <f t="array" ref="W3641">_xlfn.IFS(IMDB4[[#This Row],[IMDb Score (1-10)]]&gt;=8,"Excellent",IMDB4[[#This Row],[IMDb Score (1-10)]]&gt;=7,"Good",IMDB4[[#This Row],[IMDb Score (1-10)]]&gt;=5,"Average",TRUE,"Poor")</f>
        <v>Average</v>
      </c>
      <c r="X3641" s="9" t="str">
        <f>IF(IMDB4[[#This Row],[Duration (min)]]&lt;90,"Short",IF(IMDB4[[#This Row],[Duration (min)]]&lt;=120,"Medium", "Long"))</f>
        <v>Medium</v>
      </c>
    </row>
    <row r="3642" spans="1:24" x14ac:dyDescent="0.25">
      <c r="A3642" s="1" t="s">
        <v>3425</v>
      </c>
      <c r="B3642" s="2">
        <v>37662</v>
      </c>
      <c r="C3642" s="30">
        <f>YEAR(IMDB4[[#This Row],[Release Date]])</f>
        <v>2003</v>
      </c>
      <c r="D3642" s="30" t="str">
        <f>FLOOR(IMDB4[[#This Row],[Year]],10)&amp;"s"</f>
        <v>2000s</v>
      </c>
      <c r="E3642" s="1" t="s">
        <v>32</v>
      </c>
      <c r="F3642" s="1" t="s">
        <v>20</v>
      </c>
      <c r="G3642" s="1" t="s">
        <v>112</v>
      </c>
      <c r="H3642" s="1" t="s">
        <v>113</v>
      </c>
      <c r="I3642" s="1" t="s">
        <v>92</v>
      </c>
      <c r="J3642" s="1" t="s">
        <v>3426</v>
      </c>
      <c r="K3642" s="1" t="s">
        <v>3427</v>
      </c>
      <c r="L3642" s="30">
        <v>60</v>
      </c>
      <c r="M3642" s="30">
        <v>132</v>
      </c>
      <c r="N3642" s="30">
        <v>125</v>
      </c>
      <c r="O3642" s="30">
        <v>282</v>
      </c>
      <c r="P3642" s="27">
        <v>6.5</v>
      </c>
      <c r="Q3642" s="30">
        <v>36</v>
      </c>
      <c r="R3642" s="30">
        <v>125</v>
      </c>
      <c r="S3642" s="9">
        <v>223878</v>
      </c>
      <c r="T3642" s="9">
        <v>5000000</v>
      </c>
      <c r="U3642" s="9">
        <f>IMDB4[[#This Row],[Gross Revenue]]-IMDB4[[#This Row],[Budget]]</f>
        <v>-4776122</v>
      </c>
      <c r="V3642" s="9" t="str">
        <f>IF(IMDB4[[#This Row],[Profit]]&gt;0,"Hit","Flop")</f>
        <v>Flop</v>
      </c>
      <c r="W3642" s="9" t="str" cm="1">
        <f t="array" ref="W3642">_xlfn.IFS(IMDB4[[#This Row],[IMDb Score (1-10)]]&gt;=8,"Excellent",IMDB4[[#This Row],[IMDb Score (1-10)]]&gt;=7,"Good",IMDB4[[#This Row],[IMDb Score (1-10)]]&gt;=5,"Average",TRUE,"Poor")</f>
        <v>Average</v>
      </c>
      <c r="X3642" s="9" t="str">
        <f>IF(IMDB4[[#This Row],[Duration (min)]]&lt;90,"Short",IF(IMDB4[[#This Row],[Duration (min)]]&lt;=120,"Medium", "Long"))</f>
        <v>Long</v>
      </c>
    </row>
    <row r="3643" spans="1:24" x14ac:dyDescent="0.25">
      <c r="A3643" s="1" t="s">
        <v>3457</v>
      </c>
      <c r="B3643" s="2">
        <v>37951</v>
      </c>
      <c r="C3643" s="30">
        <f>YEAR(IMDB4[[#This Row],[Release Date]])</f>
        <v>2003</v>
      </c>
      <c r="D3643" s="30" t="str">
        <f>FLOOR(IMDB4[[#This Row],[Year]],10)&amp;"s"</f>
        <v>2000s</v>
      </c>
      <c r="E3643" s="1" t="s">
        <v>32</v>
      </c>
      <c r="F3643" s="1" t="s">
        <v>61</v>
      </c>
      <c r="G3643" s="1" t="s">
        <v>3</v>
      </c>
      <c r="H3643" s="1" t="s">
        <v>4</v>
      </c>
      <c r="I3643" s="1" t="s">
        <v>21</v>
      </c>
      <c r="J3643" s="1" t="s">
        <v>3458</v>
      </c>
      <c r="K3643" s="1" t="s">
        <v>3459</v>
      </c>
      <c r="L3643" s="30">
        <v>58</v>
      </c>
      <c r="M3643" s="30">
        <v>78</v>
      </c>
      <c r="N3643" s="30">
        <v>20</v>
      </c>
      <c r="O3643" s="30">
        <v>754</v>
      </c>
      <c r="P3643" s="27">
        <v>7.2</v>
      </c>
      <c r="Q3643" s="30">
        <v>72</v>
      </c>
      <c r="R3643" s="30">
        <v>88</v>
      </c>
      <c r="S3643" s="9">
        <v>592014</v>
      </c>
      <c r="T3643" s="9">
        <v>218</v>
      </c>
      <c r="U3643" s="9">
        <f>IMDB4[[#This Row],[Gross Revenue]]-IMDB4[[#This Row],[Budget]]</f>
        <v>591796</v>
      </c>
      <c r="V3643" s="9" t="str">
        <f>IF(IMDB4[[#This Row],[Profit]]&gt;0,"Hit","Flop")</f>
        <v>Hit</v>
      </c>
      <c r="W3643" s="9" t="str" cm="1">
        <f t="array" ref="W3643">_xlfn.IFS(IMDB4[[#This Row],[IMDb Score (1-10)]]&gt;=8,"Excellent",IMDB4[[#This Row],[IMDb Score (1-10)]]&gt;=7,"Good",IMDB4[[#This Row],[IMDb Score (1-10)]]&gt;=5,"Average",TRUE,"Poor")</f>
        <v>Good</v>
      </c>
      <c r="X3643" s="9" t="str">
        <f>IF(IMDB4[[#This Row],[Duration (min)]]&lt;90,"Short",IF(IMDB4[[#This Row],[Duration (min)]]&lt;=120,"Medium", "Long"))</f>
        <v>Short</v>
      </c>
    </row>
    <row r="3644" spans="1:24" x14ac:dyDescent="0.25">
      <c r="A3644" s="1" t="s">
        <v>5394</v>
      </c>
      <c r="B3644" s="2">
        <v>40138</v>
      </c>
      <c r="C3644" s="30">
        <f>YEAR(IMDB4[[#This Row],[Release Date]])</f>
        <v>2009</v>
      </c>
      <c r="D3644" s="30" t="str">
        <f>FLOOR(IMDB4[[#This Row],[Year]],10)&amp;"s"</f>
        <v>2000s</v>
      </c>
      <c r="E3644" s="1" t="s">
        <v>32</v>
      </c>
      <c r="F3644" s="1" t="s">
        <v>177</v>
      </c>
      <c r="G3644" s="1" t="s">
        <v>3</v>
      </c>
      <c r="H3644" s="1" t="s">
        <v>4</v>
      </c>
      <c r="I3644" s="1" t="s">
        <v>21</v>
      </c>
      <c r="J3644" s="1" t="s">
        <v>5395</v>
      </c>
      <c r="K3644" s="1" t="s">
        <v>5396</v>
      </c>
      <c r="L3644" s="30">
        <v>58</v>
      </c>
      <c r="M3644" s="30">
        <v>62</v>
      </c>
      <c r="N3644" s="30">
        <v>0</v>
      </c>
      <c r="O3644" s="30">
        <v>0</v>
      </c>
      <c r="P3644" s="27">
        <v>7.4</v>
      </c>
      <c r="Q3644" s="30">
        <v>29</v>
      </c>
      <c r="R3644" s="30">
        <v>93</v>
      </c>
      <c r="S3644" s="9">
        <v>155984</v>
      </c>
      <c r="T3644" s="9">
        <v>160000</v>
      </c>
      <c r="U3644" s="9">
        <f>IMDB4[[#This Row],[Gross Revenue]]-IMDB4[[#This Row],[Budget]]</f>
        <v>-4016</v>
      </c>
      <c r="V3644" s="9" t="str">
        <f>IF(IMDB4[[#This Row],[Profit]]&gt;0,"Hit","Flop")</f>
        <v>Flop</v>
      </c>
      <c r="W3644" s="9" t="str" cm="1">
        <f t="array" ref="W3644">_xlfn.IFS(IMDB4[[#This Row],[IMDb Score (1-10)]]&gt;=8,"Excellent",IMDB4[[#This Row],[IMDb Score (1-10)]]&gt;=7,"Good",IMDB4[[#This Row],[IMDb Score (1-10)]]&gt;=5,"Average",TRUE,"Poor")</f>
        <v>Good</v>
      </c>
      <c r="X3644" s="9" t="str">
        <f>IF(IMDB4[[#This Row],[Duration (min)]]&lt;90,"Short",IF(IMDB4[[#This Row],[Duration (min)]]&lt;=120,"Medium", "Long"))</f>
        <v>Medium</v>
      </c>
    </row>
    <row r="3645" spans="1:24" x14ac:dyDescent="0.25">
      <c r="A3645" s="1" t="s">
        <v>1329</v>
      </c>
      <c r="B3645" s="2">
        <v>35233</v>
      </c>
      <c r="C3645" s="30">
        <f>YEAR(IMDB4[[#This Row],[Release Date]])</f>
        <v>1996</v>
      </c>
      <c r="D3645" s="30" t="str">
        <f>FLOOR(IMDB4[[#This Row],[Year]],10)&amp;"s"</f>
        <v>1990s</v>
      </c>
      <c r="E3645" s="1" t="s">
        <v>32</v>
      </c>
      <c r="F3645" s="1" t="s">
        <v>61</v>
      </c>
      <c r="G3645" s="1" t="s">
        <v>3</v>
      </c>
      <c r="H3645" s="1" t="s">
        <v>4</v>
      </c>
      <c r="I3645" s="1" t="s">
        <v>84</v>
      </c>
      <c r="J3645" s="1" t="s">
        <v>1330</v>
      </c>
      <c r="K3645" s="1" t="s">
        <v>1331</v>
      </c>
      <c r="L3645" s="30">
        <v>57</v>
      </c>
      <c r="M3645" s="30">
        <v>164</v>
      </c>
      <c r="N3645" s="30">
        <v>317</v>
      </c>
      <c r="O3645" s="30">
        <v>0</v>
      </c>
      <c r="P3645" s="27">
        <v>6.3</v>
      </c>
      <c r="Q3645" s="30">
        <v>76</v>
      </c>
      <c r="R3645" s="30">
        <v>135</v>
      </c>
      <c r="S3645" s="9">
        <v>49994804</v>
      </c>
      <c r="T3645" s="9">
        <v>55000000</v>
      </c>
      <c r="U3645" s="9">
        <f>IMDB4[[#This Row],[Gross Revenue]]-IMDB4[[#This Row],[Budget]]</f>
        <v>-5005196</v>
      </c>
      <c r="V3645" s="9" t="str">
        <f>IF(IMDB4[[#This Row],[Profit]]&gt;0,"Hit","Flop")</f>
        <v>Flop</v>
      </c>
      <c r="W3645" s="9" t="str" cm="1">
        <f t="array" ref="W3645">_xlfn.IFS(IMDB4[[#This Row],[IMDb Score (1-10)]]&gt;=8,"Excellent",IMDB4[[#This Row],[IMDb Score (1-10)]]&gt;=7,"Good",IMDB4[[#This Row],[IMDb Score (1-10)]]&gt;=5,"Average",TRUE,"Poor")</f>
        <v>Average</v>
      </c>
      <c r="X3645" s="9" t="str">
        <f>IF(IMDB4[[#This Row],[Duration (min)]]&lt;90,"Short",IF(IMDB4[[#This Row],[Duration (min)]]&lt;=120,"Medium", "Long"))</f>
        <v>Long</v>
      </c>
    </row>
    <row r="3646" spans="1:24" x14ac:dyDescent="0.25">
      <c r="A3646" s="1" t="s">
        <v>67</v>
      </c>
      <c r="B3646" s="2">
        <v>19593</v>
      </c>
      <c r="C3646" s="30">
        <f>YEAR(IMDB4[[#This Row],[Release Date]])</f>
        <v>1953</v>
      </c>
      <c r="D3646" s="30" t="str">
        <f>FLOOR(IMDB4[[#This Row],[Year]],10)&amp;"s"</f>
        <v>1950s</v>
      </c>
      <c r="E3646" s="1" t="s">
        <v>1</v>
      </c>
      <c r="F3646" s="1" t="s">
        <v>40</v>
      </c>
      <c r="G3646" s="1" t="s">
        <v>3</v>
      </c>
      <c r="H3646" s="1" t="s">
        <v>4</v>
      </c>
      <c r="I3646" s="1" t="s">
        <v>25</v>
      </c>
      <c r="J3646" s="1" t="s">
        <v>68</v>
      </c>
      <c r="K3646" s="1" t="s">
        <v>69</v>
      </c>
      <c r="L3646" s="30">
        <v>57</v>
      </c>
      <c r="M3646" s="30">
        <v>205</v>
      </c>
      <c r="N3646" s="30">
        <v>7</v>
      </c>
      <c r="O3646" s="30">
        <v>465</v>
      </c>
      <c r="P3646" s="27">
        <v>6.7</v>
      </c>
      <c r="Q3646" s="30">
        <v>67</v>
      </c>
      <c r="R3646" s="30">
        <v>80</v>
      </c>
      <c r="S3646" s="9">
        <v>5000000</v>
      </c>
      <c r="T3646" s="9">
        <v>210000</v>
      </c>
      <c r="U3646" s="9">
        <f>IMDB4[[#This Row],[Gross Revenue]]-IMDB4[[#This Row],[Budget]]</f>
        <v>4790000</v>
      </c>
      <c r="V3646" s="9" t="str">
        <f>IF(IMDB4[[#This Row],[Profit]]&gt;0,"Hit","Flop")</f>
        <v>Hit</v>
      </c>
      <c r="W3646" s="9" t="str" cm="1">
        <f t="array" ref="W3646">_xlfn.IFS(IMDB4[[#This Row],[IMDb Score (1-10)]]&gt;=8,"Excellent",IMDB4[[#This Row],[IMDb Score (1-10)]]&gt;=7,"Good",IMDB4[[#This Row],[IMDb Score (1-10)]]&gt;=5,"Average",TRUE,"Poor")</f>
        <v>Average</v>
      </c>
      <c r="X3646" s="9" t="str">
        <f>IF(IMDB4[[#This Row],[Duration (min)]]&lt;90,"Short",IF(IMDB4[[#This Row],[Duration (min)]]&lt;=120,"Medium", "Long"))</f>
        <v>Short</v>
      </c>
    </row>
    <row r="3647" spans="1:24" x14ac:dyDescent="0.25">
      <c r="A3647" s="1" t="s">
        <v>2775</v>
      </c>
      <c r="B3647" s="2">
        <v>37192</v>
      </c>
      <c r="C3647" s="30">
        <f>YEAR(IMDB4[[#This Row],[Release Date]])</f>
        <v>2001</v>
      </c>
      <c r="D3647" s="30" t="str">
        <f>FLOOR(IMDB4[[#This Row],[Year]],10)&amp;"s"</f>
        <v>2000s</v>
      </c>
      <c r="E3647" s="1" t="s">
        <v>32</v>
      </c>
      <c r="F3647" s="1" t="s">
        <v>61</v>
      </c>
      <c r="G3647" s="1" t="s">
        <v>3</v>
      </c>
      <c r="H3647" s="1" t="s">
        <v>11</v>
      </c>
      <c r="I3647" s="1" t="s">
        <v>92</v>
      </c>
      <c r="J3647" s="1" t="s">
        <v>2776</v>
      </c>
      <c r="K3647" s="1" t="s">
        <v>2777</v>
      </c>
      <c r="L3647" s="30">
        <v>56</v>
      </c>
      <c r="M3647" s="30">
        <v>105</v>
      </c>
      <c r="N3647" s="30">
        <v>11</v>
      </c>
      <c r="O3647" s="30">
        <v>802</v>
      </c>
      <c r="P3647" s="27">
        <v>7.7</v>
      </c>
      <c r="Q3647" s="30">
        <v>73</v>
      </c>
      <c r="R3647" s="30">
        <v>141</v>
      </c>
      <c r="S3647" s="9">
        <v>6173485</v>
      </c>
      <c r="T3647" s="9">
        <v>7000000</v>
      </c>
      <c r="U3647" s="9">
        <f>IMDB4[[#This Row],[Gross Revenue]]-IMDB4[[#This Row],[Budget]]</f>
        <v>-826515</v>
      </c>
      <c r="V3647" s="9" t="str">
        <f>IF(IMDB4[[#This Row],[Profit]]&gt;0,"Hit","Flop")</f>
        <v>Flop</v>
      </c>
      <c r="W3647" s="9" t="str" cm="1">
        <f t="array" ref="W3647">_xlfn.IFS(IMDB4[[#This Row],[IMDb Score (1-10)]]&gt;=8,"Excellent",IMDB4[[#This Row],[IMDb Score (1-10)]]&gt;=7,"Good",IMDB4[[#This Row],[IMDb Score (1-10)]]&gt;=5,"Average",TRUE,"Poor")</f>
        <v>Good</v>
      </c>
      <c r="X3647" s="9" t="str">
        <f>IF(IMDB4[[#This Row],[Duration (min)]]&lt;90,"Short",IF(IMDB4[[#This Row],[Duration (min)]]&lt;=120,"Medium", "Long"))</f>
        <v>Long</v>
      </c>
    </row>
    <row r="3648" spans="1:24" x14ac:dyDescent="0.25">
      <c r="A3648" s="1" t="s">
        <v>5122</v>
      </c>
      <c r="B3648" s="2">
        <v>39580</v>
      </c>
      <c r="C3648" s="30">
        <f>YEAR(IMDB4[[#This Row],[Release Date]])</f>
        <v>2008</v>
      </c>
      <c r="D3648" s="30" t="str">
        <f>FLOOR(IMDB4[[#This Row],[Year]],10)&amp;"s"</f>
        <v>2000s</v>
      </c>
      <c r="E3648" s="1" t="s">
        <v>32</v>
      </c>
      <c r="F3648" s="1" t="s">
        <v>33</v>
      </c>
      <c r="G3648" s="1" t="s">
        <v>4481</v>
      </c>
      <c r="H3648" s="1" t="s">
        <v>4482</v>
      </c>
      <c r="I3648" s="1" t="s">
        <v>92</v>
      </c>
      <c r="J3648" s="1" t="s">
        <v>5123</v>
      </c>
      <c r="K3648" s="1" t="s">
        <v>5123</v>
      </c>
      <c r="L3648" s="30">
        <v>56</v>
      </c>
      <c r="M3648" s="30">
        <v>56</v>
      </c>
      <c r="N3648" s="30">
        <v>56</v>
      </c>
      <c r="O3648" s="30">
        <v>0</v>
      </c>
      <c r="P3648" s="27">
        <v>8</v>
      </c>
      <c r="Q3648" s="30">
        <v>231</v>
      </c>
      <c r="R3648" s="30">
        <v>90</v>
      </c>
      <c r="S3648" s="9">
        <v>2283276</v>
      </c>
      <c r="T3648" s="9">
        <v>1500000</v>
      </c>
      <c r="U3648" s="9">
        <f>IMDB4[[#This Row],[Gross Revenue]]-IMDB4[[#This Row],[Budget]]</f>
        <v>783276</v>
      </c>
      <c r="V3648" s="9" t="str">
        <f>IF(IMDB4[[#This Row],[Profit]]&gt;0,"Hit","Flop")</f>
        <v>Hit</v>
      </c>
      <c r="W3648" s="9" t="str" cm="1">
        <f t="array" ref="W3648">_xlfn.IFS(IMDB4[[#This Row],[IMDb Score (1-10)]]&gt;=8,"Excellent",IMDB4[[#This Row],[IMDb Score (1-10)]]&gt;=7,"Good",IMDB4[[#This Row],[IMDb Score (1-10)]]&gt;=5,"Average",TRUE,"Poor")</f>
        <v>Excellent</v>
      </c>
      <c r="X3648" s="9" t="str">
        <f>IF(IMDB4[[#This Row],[Duration (min)]]&lt;90,"Short",IF(IMDB4[[#This Row],[Duration (min)]]&lt;=120,"Medium", "Long"))</f>
        <v>Medium</v>
      </c>
    </row>
    <row r="3649" spans="1:24" x14ac:dyDescent="0.25">
      <c r="A3649" s="1" t="s">
        <v>5637</v>
      </c>
      <c r="B3649" s="2">
        <v>40388</v>
      </c>
      <c r="C3649" s="30">
        <f>YEAR(IMDB4[[#This Row],[Release Date]])</f>
        <v>2010</v>
      </c>
      <c r="D3649" s="30" t="str">
        <f>FLOOR(IMDB4[[#This Row],[Year]],10)&amp;"s"</f>
        <v>2010s</v>
      </c>
      <c r="E3649" s="1" t="s">
        <v>32</v>
      </c>
      <c r="F3649" s="1" t="s">
        <v>177</v>
      </c>
      <c r="G3649" s="1" t="s">
        <v>3</v>
      </c>
      <c r="H3649" s="1" t="s">
        <v>83</v>
      </c>
      <c r="I3649" s="21" t="s">
        <v>5</v>
      </c>
      <c r="J3649" s="1" t="s">
        <v>5638</v>
      </c>
      <c r="K3649" s="1" t="s">
        <v>5639</v>
      </c>
      <c r="L3649" s="30">
        <v>55</v>
      </c>
      <c r="M3649" s="30">
        <v>55</v>
      </c>
      <c r="N3649" s="30">
        <v>0</v>
      </c>
      <c r="O3649" s="30">
        <v>89</v>
      </c>
      <c r="P3649" s="27">
        <v>6.9</v>
      </c>
      <c r="Q3649" s="30">
        <v>7</v>
      </c>
      <c r="R3649" s="30">
        <v>41</v>
      </c>
      <c r="S3649" s="9">
        <v>4074023</v>
      </c>
      <c r="T3649" s="9">
        <v>5000000</v>
      </c>
      <c r="U3649" s="9">
        <f>IMDB4[[#This Row],[Gross Revenue]]-IMDB4[[#This Row],[Budget]]</f>
        <v>-925977</v>
      </c>
      <c r="V3649" s="9" t="str">
        <f>IF(IMDB4[[#This Row],[Profit]]&gt;0,"Hit","Flop")</f>
        <v>Flop</v>
      </c>
      <c r="W3649" s="9" t="str" cm="1">
        <f t="array" ref="W3649">_xlfn.IFS(IMDB4[[#This Row],[IMDb Score (1-10)]]&gt;=8,"Excellent",IMDB4[[#This Row],[IMDb Score (1-10)]]&gt;=7,"Good",IMDB4[[#This Row],[IMDb Score (1-10)]]&gt;=5,"Average",TRUE,"Poor")</f>
        <v>Average</v>
      </c>
      <c r="X3649" s="9" t="str">
        <f>IF(IMDB4[[#This Row],[Duration (min)]]&lt;90,"Short",IF(IMDB4[[#This Row],[Duration (min)]]&lt;=120,"Medium", "Long"))</f>
        <v>Short</v>
      </c>
    </row>
    <row r="3650" spans="1:24" x14ac:dyDescent="0.25">
      <c r="A3650" s="1" t="s">
        <v>1988</v>
      </c>
      <c r="B3650" s="2">
        <v>36354</v>
      </c>
      <c r="C3650" s="30">
        <f>YEAR(IMDB4[[#This Row],[Release Date]])</f>
        <v>1999</v>
      </c>
      <c r="D3650" s="30" t="str">
        <f>FLOOR(IMDB4[[#This Row],[Year]],10)&amp;"s"</f>
        <v>1990s</v>
      </c>
      <c r="E3650" s="1" t="s">
        <v>32</v>
      </c>
      <c r="F3650" s="1" t="s">
        <v>61</v>
      </c>
      <c r="G3650" s="1" t="s">
        <v>3</v>
      </c>
      <c r="H3650" s="1" t="s">
        <v>4</v>
      </c>
      <c r="I3650" s="1" t="s">
        <v>92</v>
      </c>
      <c r="J3650" s="1" t="s">
        <v>1989</v>
      </c>
      <c r="K3650" s="1" t="s">
        <v>1990</v>
      </c>
      <c r="L3650" s="30">
        <v>54</v>
      </c>
      <c r="M3650" s="30">
        <v>194</v>
      </c>
      <c r="N3650" s="30">
        <v>6</v>
      </c>
      <c r="O3650" s="30">
        <v>491</v>
      </c>
      <c r="P3650" s="27">
        <v>7.6</v>
      </c>
      <c r="Q3650" s="30">
        <v>70</v>
      </c>
      <c r="R3650" s="30">
        <v>108</v>
      </c>
      <c r="S3650" s="9">
        <v>2047570</v>
      </c>
      <c r="T3650" s="9">
        <v>500000</v>
      </c>
      <c r="U3650" s="9">
        <f>IMDB4[[#This Row],[Gross Revenue]]-IMDB4[[#This Row],[Budget]]</f>
        <v>1547570</v>
      </c>
      <c r="V3650" s="9" t="str">
        <f>IF(IMDB4[[#This Row],[Profit]]&gt;0,"Hit","Flop")</f>
        <v>Hit</v>
      </c>
      <c r="W3650" s="9" t="str" cm="1">
        <f t="array" ref="W3650">_xlfn.IFS(IMDB4[[#This Row],[IMDb Score (1-10)]]&gt;=8,"Excellent",IMDB4[[#This Row],[IMDb Score (1-10)]]&gt;=7,"Good",IMDB4[[#This Row],[IMDb Score (1-10)]]&gt;=5,"Average",TRUE,"Poor")</f>
        <v>Good</v>
      </c>
      <c r="X3650" s="9" t="str">
        <f>IF(IMDB4[[#This Row],[Duration (min)]]&lt;90,"Short",IF(IMDB4[[#This Row],[Duration (min)]]&lt;=120,"Medium", "Long"))</f>
        <v>Medium</v>
      </c>
    </row>
    <row r="3651" spans="1:24" x14ac:dyDescent="0.25">
      <c r="A3651" s="1" t="s">
        <v>3647</v>
      </c>
      <c r="B3651" s="2">
        <v>38148</v>
      </c>
      <c r="C3651" s="30">
        <f>YEAR(IMDB4[[#This Row],[Release Date]])</f>
        <v>2004</v>
      </c>
      <c r="D3651" s="30" t="str">
        <f>FLOOR(IMDB4[[#This Row],[Year]],10)&amp;"s"</f>
        <v>2000s</v>
      </c>
      <c r="E3651" s="1" t="s">
        <v>32</v>
      </c>
      <c r="F3651" s="1" t="s">
        <v>9</v>
      </c>
      <c r="G3651" s="1" t="s">
        <v>3</v>
      </c>
      <c r="H3651" s="1" t="s">
        <v>4</v>
      </c>
      <c r="I3651" s="1" t="s">
        <v>92</v>
      </c>
      <c r="J3651" s="1" t="s">
        <v>3648</v>
      </c>
      <c r="K3651" s="1" t="s">
        <v>3649</v>
      </c>
      <c r="L3651" s="30">
        <v>54</v>
      </c>
      <c r="M3651" s="30">
        <v>185</v>
      </c>
      <c r="N3651" s="30">
        <v>3</v>
      </c>
      <c r="O3651" s="30">
        <v>30</v>
      </c>
      <c r="P3651" s="27">
        <v>6.6</v>
      </c>
      <c r="Q3651" s="30">
        <v>13</v>
      </c>
      <c r="R3651" s="30">
        <v>109</v>
      </c>
      <c r="S3651" s="9">
        <v>5199</v>
      </c>
      <c r="T3651" s="9">
        <v>200000</v>
      </c>
      <c r="U3651" s="9">
        <f>IMDB4[[#This Row],[Gross Revenue]]-IMDB4[[#This Row],[Budget]]</f>
        <v>-194801</v>
      </c>
      <c r="V3651" s="9" t="str">
        <f>IF(IMDB4[[#This Row],[Profit]]&gt;0,"Hit","Flop")</f>
        <v>Flop</v>
      </c>
      <c r="W3651" s="9" t="str" cm="1">
        <f t="array" ref="W3651">_xlfn.IFS(IMDB4[[#This Row],[IMDb Score (1-10)]]&gt;=8,"Excellent",IMDB4[[#This Row],[IMDb Score (1-10)]]&gt;=7,"Good",IMDB4[[#This Row],[IMDb Score (1-10)]]&gt;=5,"Average",TRUE,"Poor")</f>
        <v>Average</v>
      </c>
      <c r="X3651" s="9" t="str">
        <f>IF(IMDB4[[#This Row],[Duration (min)]]&lt;90,"Short",IF(IMDB4[[#This Row],[Duration (min)]]&lt;=120,"Medium", "Long"))</f>
        <v>Medium</v>
      </c>
    </row>
    <row r="3652" spans="1:24" x14ac:dyDescent="0.25">
      <c r="A3652" s="1" t="s">
        <v>6331</v>
      </c>
      <c r="B3652" s="2">
        <v>41385</v>
      </c>
      <c r="C3652" s="30">
        <f>YEAR(IMDB4[[#This Row],[Release Date]])</f>
        <v>2013</v>
      </c>
      <c r="D3652" s="30" t="str">
        <f>FLOOR(IMDB4[[#This Row],[Year]],10)&amp;"s"</f>
        <v>2010s</v>
      </c>
      <c r="E3652" s="1" t="s">
        <v>32</v>
      </c>
      <c r="F3652" s="1" t="s">
        <v>40</v>
      </c>
      <c r="G3652" s="1" t="s">
        <v>3</v>
      </c>
      <c r="H3652" s="1" t="s">
        <v>1037</v>
      </c>
      <c r="I3652" s="1" t="s">
        <v>84</v>
      </c>
      <c r="J3652" s="1" t="s">
        <v>6332</v>
      </c>
      <c r="K3652" s="1" t="s">
        <v>6333</v>
      </c>
      <c r="L3652" s="30">
        <v>53</v>
      </c>
      <c r="M3652" s="30">
        <v>86</v>
      </c>
      <c r="N3652" s="30">
        <v>9</v>
      </c>
      <c r="O3652" s="30">
        <v>0</v>
      </c>
      <c r="P3652" s="27">
        <v>7.6</v>
      </c>
      <c r="Q3652" s="30">
        <v>31</v>
      </c>
      <c r="R3652" s="30">
        <v>91</v>
      </c>
      <c r="S3652" s="9">
        <v>287761</v>
      </c>
      <c r="T3652" s="9">
        <v>1000000</v>
      </c>
      <c r="U3652" s="9">
        <f>IMDB4[[#This Row],[Gross Revenue]]-IMDB4[[#This Row],[Budget]]</f>
        <v>-712239</v>
      </c>
      <c r="V3652" s="9" t="str">
        <f>IF(IMDB4[[#This Row],[Profit]]&gt;0,"Hit","Flop")</f>
        <v>Flop</v>
      </c>
      <c r="W3652" s="9" t="str" cm="1">
        <f t="array" ref="W3652">_xlfn.IFS(IMDB4[[#This Row],[IMDb Score (1-10)]]&gt;=8,"Excellent",IMDB4[[#This Row],[IMDb Score (1-10)]]&gt;=7,"Good",IMDB4[[#This Row],[IMDb Score (1-10)]]&gt;=5,"Average",TRUE,"Poor")</f>
        <v>Good</v>
      </c>
      <c r="X3652" s="9" t="str">
        <f>IF(IMDB4[[#This Row],[Duration (min)]]&lt;90,"Short",IF(IMDB4[[#This Row],[Duration (min)]]&lt;=120,"Medium", "Long"))</f>
        <v>Medium</v>
      </c>
    </row>
    <row r="3653" spans="1:24" x14ac:dyDescent="0.25">
      <c r="A3653" s="1" t="s">
        <v>4480</v>
      </c>
      <c r="B3653" s="2">
        <v>39059</v>
      </c>
      <c r="C3653" s="30">
        <f>YEAR(IMDB4[[#This Row],[Release Date]])</f>
        <v>2006</v>
      </c>
      <c r="D3653" s="30" t="str">
        <f>FLOOR(IMDB4[[#This Row],[Year]],10)&amp;"s"</f>
        <v>2000s</v>
      </c>
      <c r="E3653" s="1" t="s">
        <v>32</v>
      </c>
      <c r="F3653" s="1" t="s">
        <v>20</v>
      </c>
      <c r="G3653" s="1" t="s">
        <v>4481</v>
      </c>
      <c r="H3653" s="1" t="s">
        <v>4482</v>
      </c>
      <c r="I3653" s="1" t="s">
        <v>21</v>
      </c>
      <c r="J3653" s="1" t="s">
        <v>4483</v>
      </c>
      <c r="K3653" s="1" t="s">
        <v>4484</v>
      </c>
      <c r="L3653" s="30">
        <v>53</v>
      </c>
      <c r="M3653" s="30">
        <v>137</v>
      </c>
      <c r="N3653" s="30">
        <v>21</v>
      </c>
      <c r="O3653" s="30">
        <v>0</v>
      </c>
      <c r="P3653" s="27">
        <v>7.3</v>
      </c>
      <c r="Q3653" s="30">
        <v>51</v>
      </c>
      <c r="R3653" s="30">
        <v>90</v>
      </c>
      <c r="S3653" s="9">
        <v>155972</v>
      </c>
      <c r="T3653" s="9">
        <v>1500000</v>
      </c>
      <c r="U3653" s="9">
        <f>IMDB4[[#This Row],[Gross Revenue]]-IMDB4[[#This Row],[Budget]]</f>
        <v>-1344028</v>
      </c>
      <c r="V3653" s="9" t="str">
        <f>IF(IMDB4[[#This Row],[Profit]]&gt;0,"Hit","Flop")</f>
        <v>Flop</v>
      </c>
      <c r="W3653" s="9" t="str" cm="1">
        <f t="array" ref="W3653">_xlfn.IFS(IMDB4[[#This Row],[IMDb Score (1-10)]]&gt;=8,"Excellent",IMDB4[[#This Row],[IMDb Score (1-10)]]&gt;=7,"Good",IMDB4[[#This Row],[IMDb Score (1-10)]]&gt;=5,"Average",TRUE,"Poor")</f>
        <v>Good</v>
      </c>
      <c r="X3653" s="9" t="str">
        <f>IF(IMDB4[[#This Row],[Duration (min)]]&lt;90,"Short",IF(IMDB4[[#This Row],[Duration (min)]]&lt;=120,"Medium", "Long"))</f>
        <v>Medium</v>
      </c>
    </row>
    <row r="3654" spans="1:24" x14ac:dyDescent="0.25">
      <c r="A3654" s="1" t="s">
        <v>4396</v>
      </c>
      <c r="B3654" s="2">
        <v>38955</v>
      </c>
      <c r="C3654" s="30">
        <f>YEAR(IMDB4[[#This Row],[Release Date]])</f>
        <v>2006</v>
      </c>
      <c r="D3654" s="30" t="str">
        <f>FLOOR(IMDB4[[#This Row],[Year]],10)&amp;"s"</f>
        <v>2000s</v>
      </c>
      <c r="E3654" s="1" t="s">
        <v>32</v>
      </c>
      <c r="F3654" s="1" t="s">
        <v>9</v>
      </c>
      <c r="G3654" s="1" t="s">
        <v>3</v>
      </c>
      <c r="H3654" s="1" t="s">
        <v>4</v>
      </c>
      <c r="I3654" s="1" t="s">
        <v>21</v>
      </c>
      <c r="J3654" s="1" t="s">
        <v>4397</v>
      </c>
      <c r="K3654" s="1" t="s">
        <v>4398</v>
      </c>
      <c r="L3654" s="30">
        <v>52</v>
      </c>
      <c r="M3654" s="30">
        <v>132</v>
      </c>
      <c r="N3654" s="30">
        <v>129</v>
      </c>
      <c r="O3654" s="30">
        <v>594</v>
      </c>
      <c r="P3654" s="27">
        <v>6.7</v>
      </c>
      <c r="Q3654" s="30">
        <v>88</v>
      </c>
      <c r="R3654" s="30">
        <v>76</v>
      </c>
      <c r="S3654" s="9">
        <v>255352</v>
      </c>
      <c r="T3654" s="9">
        <v>300000</v>
      </c>
      <c r="U3654" s="9">
        <f>IMDB4[[#This Row],[Gross Revenue]]-IMDB4[[#This Row],[Budget]]</f>
        <v>-44648</v>
      </c>
      <c r="V3654" s="9" t="str">
        <f>IF(IMDB4[[#This Row],[Profit]]&gt;0,"Hit","Flop")</f>
        <v>Flop</v>
      </c>
      <c r="W3654" s="9" t="str" cm="1">
        <f t="array" ref="W3654">_xlfn.IFS(IMDB4[[#This Row],[IMDb Score (1-10)]]&gt;=8,"Excellent",IMDB4[[#This Row],[IMDb Score (1-10)]]&gt;=7,"Good",IMDB4[[#This Row],[IMDb Score (1-10)]]&gt;=5,"Average",TRUE,"Poor")</f>
        <v>Average</v>
      </c>
      <c r="X3654" s="9" t="str">
        <f>IF(IMDB4[[#This Row],[Duration (min)]]&lt;90,"Short",IF(IMDB4[[#This Row],[Duration (min)]]&lt;=120,"Medium", "Long"))</f>
        <v>Short</v>
      </c>
    </row>
    <row r="3655" spans="1:24" x14ac:dyDescent="0.25">
      <c r="A3655" s="1" t="s">
        <v>5206</v>
      </c>
      <c r="B3655" s="2">
        <v>39815</v>
      </c>
      <c r="C3655" s="30">
        <f>YEAR(IMDB4[[#This Row],[Release Date]])</f>
        <v>2009</v>
      </c>
      <c r="D3655" s="30" t="str">
        <f>FLOOR(IMDB4[[#This Row],[Year]],10)&amp;"s"</f>
        <v>2000s</v>
      </c>
      <c r="E3655" s="1" t="s">
        <v>1</v>
      </c>
      <c r="F3655" s="1" t="s">
        <v>9</v>
      </c>
      <c r="G3655" s="1" t="s">
        <v>2327</v>
      </c>
      <c r="H3655" s="1" t="s">
        <v>623</v>
      </c>
      <c r="I3655" s="1" t="s">
        <v>92</v>
      </c>
      <c r="J3655" s="1" t="s">
        <v>5207</v>
      </c>
      <c r="K3655" s="1" t="s">
        <v>5208</v>
      </c>
      <c r="L3655" s="30">
        <v>52</v>
      </c>
      <c r="M3655" s="30">
        <v>91</v>
      </c>
      <c r="N3655" s="30">
        <v>14</v>
      </c>
      <c r="O3655" s="30">
        <v>0</v>
      </c>
      <c r="P3655" s="27">
        <v>7.7</v>
      </c>
      <c r="Q3655" s="30">
        <v>149</v>
      </c>
      <c r="R3655" s="30">
        <v>132</v>
      </c>
      <c r="S3655" s="9">
        <v>119922</v>
      </c>
      <c r="T3655" s="9">
        <v>12000000</v>
      </c>
      <c r="U3655" s="9">
        <f>IMDB4[[#This Row],[Gross Revenue]]-IMDB4[[#This Row],[Budget]]</f>
        <v>-11880078</v>
      </c>
      <c r="V3655" s="9" t="str">
        <f>IF(IMDB4[[#This Row],[Profit]]&gt;0,"Hit","Flop")</f>
        <v>Flop</v>
      </c>
      <c r="W3655" s="9" t="str" cm="1">
        <f t="array" ref="W3655">_xlfn.IFS(IMDB4[[#This Row],[IMDb Score (1-10)]]&gt;=8,"Excellent",IMDB4[[#This Row],[IMDb Score (1-10)]]&gt;=7,"Good",IMDB4[[#This Row],[IMDb Score (1-10)]]&gt;=5,"Average",TRUE,"Poor")</f>
        <v>Good</v>
      </c>
      <c r="X3655" s="9" t="str">
        <f>IF(IMDB4[[#This Row],[Duration (min)]]&lt;90,"Short",IF(IMDB4[[#This Row],[Duration (min)]]&lt;=120,"Medium", "Long"))</f>
        <v>Long</v>
      </c>
    </row>
    <row r="3656" spans="1:24" x14ac:dyDescent="0.25">
      <c r="A3656" s="1" t="s">
        <v>2211</v>
      </c>
      <c r="B3656" s="2">
        <v>36257</v>
      </c>
      <c r="C3656" s="30">
        <f>YEAR(IMDB4[[#This Row],[Release Date]])</f>
        <v>1999</v>
      </c>
      <c r="D3656" s="30" t="str">
        <f>FLOOR(IMDB4[[#This Row],[Year]],10)&amp;"s"</f>
        <v>1990s</v>
      </c>
      <c r="E3656" s="1" t="s">
        <v>32</v>
      </c>
      <c r="F3656" s="1" t="s">
        <v>40</v>
      </c>
      <c r="G3656" s="1" t="s">
        <v>3</v>
      </c>
      <c r="H3656" s="1" t="s">
        <v>161</v>
      </c>
      <c r="I3656" s="1" t="s">
        <v>92</v>
      </c>
      <c r="J3656" s="1" t="s">
        <v>2212</v>
      </c>
      <c r="K3656" s="1" t="s">
        <v>1651</v>
      </c>
      <c r="L3656" s="30">
        <v>51</v>
      </c>
      <c r="M3656" s="30">
        <v>144</v>
      </c>
      <c r="N3656" s="30">
        <v>0</v>
      </c>
      <c r="O3656" s="30">
        <v>0</v>
      </c>
      <c r="P3656" s="27">
        <v>6.4</v>
      </c>
      <c r="Q3656" s="30">
        <v>111</v>
      </c>
      <c r="R3656" s="30">
        <v>158</v>
      </c>
      <c r="S3656" s="9">
        <v>14131298</v>
      </c>
      <c r="T3656" s="9">
        <v>390000000</v>
      </c>
      <c r="U3656" s="9">
        <f>IMDB4[[#This Row],[Gross Revenue]]-IMDB4[[#This Row],[Budget]]</f>
        <v>-375868702</v>
      </c>
      <c r="V3656" s="9" t="str">
        <f>IF(IMDB4[[#This Row],[Profit]]&gt;0,"Hit","Flop")</f>
        <v>Flop</v>
      </c>
      <c r="W3656" s="9" t="str" cm="1">
        <f t="array" ref="W3656">_xlfn.IFS(IMDB4[[#This Row],[IMDb Score (1-10)]]&gt;=8,"Excellent",IMDB4[[#This Row],[IMDb Score (1-10)]]&gt;=7,"Good",IMDB4[[#This Row],[IMDb Score (1-10)]]&gt;=5,"Average",TRUE,"Poor")</f>
        <v>Average</v>
      </c>
      <c r="X3656" s="9" t="str">
        <f>IF(IMDB4[[#This Row],[Duration (min)]]&lt;90,"Short",IF(IMDB4[[#This Row],[Duration (min)]]&lt;=120,"Medium", "Long"))</f>
        <v>Long</v>
      </c>
    </row>
    <row r="3657" spans="1:24" x14ac:dyDescent="0.25">
      <c r="A3657" s="1" t="s">
        <v>4358</v>
      </c>
      <c r="B3657" s="2">
        <v>38839</v>
      </c>
      <c r="C3657" s="30">
        <f>YEAR(IMDB4[[#This Row],[Release Date]])</f>
        <v>2006</v>
      </c>
      <c r="D3657" s="30" t="str">
        <f>FLOOR(IMDB4[[#This Row],[Year]],10)&amp;"s"</f>
        <v>2000s</v>
      </c>
      <c r="E3657" s="1" t="s">
        <v>32</v>
      </c>
      <c r="F3657" s="1" t="s">
        <v>9</v>
      </c>
      <c r="G3657" s="1" t="s">
        <v>4359</v>
      </c>
      <c r="H3657" s="1" t="s">
        <v>4</v>
      </c>
      <c r="I3657" s="1" t="s">
        <v>92</v>
      </c>
      <c r="J3657" s="1" t="s">
        <v>4360</v>
      </c>
      <c r="K3657" s="1" t="s">
        <v>4361</v>
      </c>
      <c r="L3657" s="30">
        <v>51</v>
      </c>
      <c r="M3657" s="30">
        <v>83</v>
      </c>
      <c r="N3657" s="30">
        <v>5</v>
      </c>
      <c r="O3657" s="30">
        <v>100</v>
      </c>
      <c r="P3657" s="27">
        <v>7.4</v>
      </c>
      <c r="Q3657" s="30">
        <v>15</v>
      </c>
      <c r="R3657" s="30">
        <v>135</v>
      </c>
      <c r="S3657" s="9">
        <v>638951</v>
      </c>
      <c r="T3657" s="9">
        <v>1592000</v>
      </c>
      <c r="U3657" s="9">
        <f>IMDB4[[#This Row],[Gross Revenue]]-IMDB4[[#This Row],[Budget]]</f>
        <v>-953049</v>
      </c>
      <c r="V3657" s="9" t="str">
        <f>IF(IMDB4[[#This Row],[Profit]]&gt;0,"Hit","Flop")</f>
        <v>Flop</v>
      </c>
      <c r="W3657" s="9" t="str" cm="1">
        <f t="array" ref="W3657">_xlfn.IFS(IMDB4[[#This Row],[IMDb Score (1-10)]]&gt;=8,"Excellent",IMDB4[[#This Row],[IMDb Score (1-10)]]&gt;=7,"Good",IMDB4[[#This Row],[IMDb Score (1-10)]]&gt;=5,"Average",TRUE,"Poor")</f>
        <v>Good</v>
      </c>
      <c r="X3657" s="9" t="str">
        <f>IF(IMDB4[[#This Row],[Duration (min)]]&lt;90,"Short",IF(IMDB4[[#This Row],[Duration (min)]]&lt;=120,"Medium", "Long"))</f>
        <v>Long</v>
      </c>
    </row>
    <row r="3658" spans="1:24" x14ac:dyDescent="0.25">
      <c r="A3658" s="1" t="s">
        <v>3577</v>
      </c>
      <c r="B3658" s="2">
        <v>38314</v>
      </c>
      <c r="C3658" s="30">
        <f>YEAR(IMDB4[[#This Row],[Release Date]])</f>
        <v>2004</v>
      </c>
      <c r="D3658" s="30" t="str">
        <f>FLOOR(IMDB4[[#This Row],[Year]],10)&amp;"s"</f>
        <v>2000s</v>
      </c>
      <c r="E3658" s="1" t="s">
        <v>32</v>
      </c>
      <c r="F3658" s="1" t="s">
        <v>9</v>
      </c>
      <c r="G3658" s="1" t="s">
        <v>3</v>
      </c>
      <c r="H3658" s="1" t="s">
        <v>4</v>
      </c>
      <c r="I3658" s="1" t="s">
        <v>92</v>
      </c>
      <c r="J3658" s="1" t="s">
        <v>3578</v>
      </c>
      <c r="K3658" s="1" t="s">
        <v>858</v>
      </c>
      <c r="L3658" s="30">
        <v>50</v>
      </c>
      <c r="M3658" s="30">
        <v>65</v>
      </c>
      <c r="N3658" s="30">
        <v>0</v>
      </c>
      <c r="O3658" s="30">
        <v>13000</v>
      </c>
      <c r="P3658" s="27">
        <v>8</v>
      </c>
      <c r="Q3658" s="30">
        <v>211</v>
      </c>
      <c r="R3658" s="30">
        <v>80</v>
      </c>
      <c r="S3658" s="9">
        <v>5792822</v>
      </c>
      <c r="T3658" s="9">
        <v>2700000</v>
      </c>
      <c r="U3658" s="9">
        <f>IMDB4[[#This Row],[Gross Revenue]]-IMDB4[[#This Row],[Budget]]</f>
        <v>3092822</v>
      </c>
      <c r="V3658" s="9" t="str">
        <f>IF(IMDB4[[#This Row],[Profit]]&gt;0,"Hit","Flop")</f>
        <v>Hit</v>
      </c>
      <c r="W3658" s="9" t="str" cm="1">
        <f t="array" ref="W3658">_xlfn.IFS(IMDB4[[#This Row],[IMDb Score (1-10)]]&gt;=8,"Excellent",IMDB4[[#This Row],[IMDb Score (1-10)]]&gt;=7,"Good",IMDB4[[#This Row],[IMDb Score (1-10)]]&gt;=5,"Average",TRUE,"Poor")</f>
        <v>Excellent</v>
      </c>
      <c r="X3658" s="9" t="str">
        <f>IF(IMDB4[[#This Row],[Duration (min)]]&lt;90,"Short",IF(IMDB4[[#This Row],[Duration (min)]]&lt;=120,"Medium", "Long"))</f>
        <v>Short</v>
      </c>
    </row>
    <row r="3659" spans="1:24" x14ac:dyDescent="0.25">
      <c r="A3659" s="1" t="s">
        <v>3407</v>
      </c>
      <c r="B3659" s="2">
        <v>37892</v>
      </c>
      <c r="C3659" s="30">
        <f>YEAR(IMDB4[[#This Row],[Release Date]])</f>
        <v>2003</v>
      </c>
      <c r="D3659" s="30" t="str">
        <f>FLOOR(IMDB4[[#This Row],[Year]],10)&amp;"s"</f>
        <v>2000s</v>
      </c>
      <c r="E3659" s="1" t="s">
        <v>32</v>
      </c>
      <c r="F3659" s="1" t="s">
        <v>40</v>
      </c>
      <c r="G3659" s="1" t="s">
        <v>3</v>
      </c>
      <c r="H3659" s="1" t="s">
        <v>4</v>
      </c>
      <c r="I3659" s="1" t="s">
        <v>92</v>
      </c>
      <c r="J3659" s="1" t="s">
        <v>3408</v>
      </c>
      <c r="K3659" s="1" t="s">
        <v>3409</v>
      </c>
      <c r="L3659" s="30">
        <v>48</v>
      </c>
      <c r="M3659" s="30">
        <v>67</v>
      </c>
      <c r="N3659" s="30">
        <v>9</v>
      </c>
      <c r="O3659" s="30">
        <v>0</v>
      </c>
      <c r="P3659" s="27">
        <v>5.7</v>
      </c>
      <c r="Q3659" s="30">
        <v>235</v>
      </c>
      <c r="R3659" s="30">
        <v>79</v>
      </c>
      <c r="S3659" s="9">
        <v>30500882</v>
      </c>
      <c r="T3659" s="9">
        <v>500000</v>
      </c>
      <c r="U3659" s="9">
        <f>IMDB4[[#This Row],[Gross Revenue]]-IMDB4[[#This Row],[Budget]]</f>
        <v>30000882</v>
      </c>
      <c r="V3659" s="9" t="str">
        <f>IF(IMDB4[[#This Row],[Profit]]&gt;0,"Hit","Flop")</f>
        <v>Hit</v>
      </c>
      <c r="W3659" s="9" t="str" cm="1">
        <f t="array" ref="W3659">_xlfn.IFS(IMDB4[[#This Row],[IMDb Score (1-10)]]&gt;=8,"Excellent",IMDB4[[#This Row],[IMDb Score (1-10)]]&gt;=7,"Good",IMDB4[[#This Row],[IMDb Score (1-10)]]&gt;=5,"Average",TRUE,"Poor")</f>
        <v>Average</v>
      </c>
      <c r="X3659" s="9" t="str">
        <f>IF(IMDB4[[#This Row],[Duration (min)]]&lt;90,"Short",IF(IMDB4[[#This Row],[Duration (min)]]&lt;=120,"Medium", "Long"))</f>
        <v>Short</v>
      </c>
    </row>
    <row r="3660" spans="1:24" x14ac:dyDescent="0.25">
      <c r="A3660" s="1" t="s">
        <v>5918</v>
      </c>
      <c r="B3660" s="2">
        <v>40894</v>
      </c>
      <c r="C3660" s="30">
        <f>YEAR(IMDB4[[#This Row],[Release Date]])</f>
        <v>2011</v>
      </c>
      <c r="D3660" s="30" t="str">
        <f>FLOOR(IMDB4[[#This Row],[Year]],10)&amp;"s"</f>
        <v>2010s</v>
      </c>
      <c r="E3660" s="1" t="s">
        <v>32</v>
      </c>
      <c r="F3660" s="1" t="s">
        <v>177</v>
      </c>
      <c r="G3660" s="1" t="s">
        <v>5919</v>
      </c>
      <c r="H3660" s="1" t="s">
        <v>4</v>
      </c>
      <c r="I3660" s="1" t="s">
        <v>132</v>
      </c>
      <c r="J3660" s="1" t="s">
        <v>5920</v>
      </c>
      <c r="K3660" s="1" t="s">
        <v>5921</v>
      </c>
      <c r="L3660" s="30">
        <v>48</v>
      </c>
      <c r="M3660" s="30">
        <v>48</v>
      </c>
      <c r="N3660" s="30">
        <v>330</v>
      </c>
      <c r="O3660" s="30">
        <v>26000</v>
      </c>
      <c r="P3660" s="27">
        <v>8.5</v>
      </c>
      <c r="Q3660" s="30">
        <v>115</v>
      </c>
      <c r="R3660" s="30">
        <v>102</v>
      </c>
      <c r="S3660" s="9">
        <v>2601847</v>
      </c>
      <c r="T3660" s="9">
        <v>4000000</v>
      </c>
      <c r="U3660" s="9">
        <f>IMDB4[[#This Row],[Gross Revenue]]-IMDB4[[#This Row],[Budget]]</f>
        <v>-1398153</v>
      </c>
      <c r="V3660" s="9" t="str">
        <f>IF(IMDB4[[#This Row],[Profit]]&gt;0,"Hit","Flop")</f>
        <v>Flop</v>
      </c>
      <c r="W3660" s="9" t="str" cm="1">
        <f t="array" ref="W3660">_xlfn.IFS(IMDB4[[#This Row],[IMDb Score (1-10)]]&gt;=8,"Excellent",IMDB4[[#This Row],[IMDb Score (1-10)]]&gt;=7,"Good",IMDB4[[#This Row],[IMDb Score (1-10)]]&gt;=5,"Average",TRUE,"Poor")</f>
        <v>Excellent</v>
      </c>
      <c r="X3660" s="9" t="str">
        <f>IF(IMDB4[[#This Row],[Duration (min)]]&lt;90,"Short",IF(IMDB4[[#This Row],[Duration (min)]]&lt;=120,"Medium", "Long"))</f>
        <v>Medium</v>
      </c>
    </row>
    <row r="3661" spans="1:24" x14ac:dyDescent="0.25">
      <c r="A3661" s="1" t="s">
        <v>350</v>
      </c>
      <c r="B3661" s="2">
        <v>29927</v>
      </c>
      <c r="C3661" s="30">
        <f>YEAR(IMDB4[[#This Row],[Release Date]])</f>
        <v>1981</v>
      </c>
      <c r="D3661" s="30" t="str">
        <f>FLOOR(IMDB4[[#This Row],[Year]],10)&amp;"s"</f>
        <v>1980s</v>
      </c>
      <c r="E3661" s="1" t="s">
        <v>1</v>
      </c>
      <c r="F3661" s="1" t="s">
        <v>91</v>
      </c>
      <c r="G3661" s="1" t="s">
        <v>112</v>
      </c>
      <c r="H3661" s="1" t="s">
        <v>113</v>
      </c>
      <c r="I3661" s="1" t="s">
        <v>168</v>
      </c>
      <c r="J3661" s="1" t="s">
        <v>351</v>
      </c>
      <c r="K3661" s="1" t="s">
        <v>352</v>
      </c>
      <c r="L3661" s="30">
        <v>48</v>
      </c>
      <c r="M3661" s="30">
        <v>123</v>
      </c>
      <c r="N3661" s="30">
        <v>385</v>
      </c>
      <c r="O3661" s="30">
        <v>2000</v>
      </c>
      <c r="P3661" s="27">
        <v>6.9</v>
      </c>
      <c r="Q3661" s="30">
        <v>203</v>
      </c>
      <c r="R3661" s="30">
        <v>82</v>
      </c>
      <c r="S3661" s="9">
        <v>126387</v>
      </c>
      <c r="T3661" s="9">
        <v>400000</v>
      </c>
      <c r="U3661" s="9">
        <f>IMDB4[[#This Row],[Gross Revenue]]-IMDB4[[#This Row],[Budget]]</f>
        <v>-273613</v>
      </c>
      <c r="V3661" s="9" t="str">
        <f>IF(IMDB4[[#This Row],[Profit]]&gt;0,"Hit","Flop")</f>
        <v>Flop</v>
      </c>
      <c r="W3661" s="9" t="str" cm="1">
        <f t="array" ref="W3661">_xlfn.IFS(IMDB4[[#This Row],[IMDb Score (1-10)]]&gt;=8,"Excellent",IMDB4[[#This Row],[IMDb Score (1-10)]]&gt;=7,"Good",IMDB4[[#This Row],[IMDb Score (1-10)]]&gt;=5,"Average",TRUE,"Poor")</f>
        <v>Average</v>
      </c>
      <c r="X3661" s="9" t="str">
        <f>IF(IMDB4[[#This Row],[Duration (min)]]&lt;90,"Short",IF(IMDB4[[#This Row],[Duration (min)]]&lt;=120,"Medium", "Long"))</f>
        <v>Short</v>
      </c>
    </row>
    <row r="3662" spans="1:24" x14ac:dyDescent="0.25">
      <c r="A3662" s="1" t="s">
        <v>5183</v>
      </c>
      <c r="B3662" s="2">
        <v>40042</v>
      </c>
      <c r="C3662" s="30">
        <f>YEAR(IMDB4[[#This Row],[Release Date]])</f>
        <v>2009</v>
      </c>
      <c r="D3662" s="30" t="str">
        <f>FLOOR(IMDB4[[#This Row],[Year]],10)&amp;"s"</f>
        <v>2000s</v>
      </c>
      <c r="E3662" s="1" t="s">
        <v>32</v>
      </c>
      <c r="F3662" s="1" t="s">
        <v>20</v>
      </c>
      <c r="G3662" s="1" t="s">
        <v>3</v>
      </c>
      <c r="H3662" s="1" t="s">
        <v>334</v>
      </c>
      <c r="I3662" s="1" t="s">
        <v>132</v>
      </c>
      <c r="J3662" s="1" t="s">
        <v>5184</v>
      </c>
      <c r="K3662" s="1" t="s">
        <v>5185</v>
      </c>
      <c r="L3662" s="30">
        <v>46</v>
      </c>
      <c r="M3662" s="30">
        <v>225</v>
      </c>
      <c r="N3662" s="30">
        <v>3</v>
      </c>
      <c r="O3662" s="30">
        <v>479</v>
      </c>
      <c r="P3662" s="27">
        <v>6.3</v>
      </c>
      <c r="Q3662" s="30">
        <v>33</v>
      </c>
      <c r="R3662" s="30">
        <v>88</v>
      </c>
      <c r="S3662" s="9">
        <v>110029</v>
      </c>
      <c r="T3662" s="9">
        <v>6500000</v>
      </c>
      <c r="U3662" s="9">
        <f>IMDB4[[#This Row],[Gross Revenue]]-IMDB4[[#This Row],[Budget]]</f>
        <v>-6389971</v>
      </c>
      <c r="V3662" s="9" t="str">
        <f>IF(IMDB4[[#This Row],[Profit]]&gt;0,"Hit","Flop")</f>
        <v>Flop</v>
      </c>
      <c r="W3662" s="9" t="str" cm="1">
        <f t="array" ref="W3662">_xlfn.IFS(IMDB4[[#This Row],[IMDb Score (1-10)]]&gt;=8,"Excellent",IMDB4[[#This Row],[IMDb Score (1-10)]]&gt;=7,"Good",IMDB4[[#This Row],[IMDb Score (1-10)]]&gt;=5,"Average",TRUE,"Poor")</f>
        <v>Average</v>
      </c>
      <c r="X3662" s="9" t="str">
        <f>IF(IMDB4[[#This Row],[Duration (min)]]&lt;90,"Short",IF(IMDB4[[#This Row],[Duration (min)]]&lt;=120,"Medium", "Long"))</f>
        <v>Short</v>
      </c>
    </row>
    <row r="3663" spans="1:24" x14ac:dyDescent="0.25">
      <c r="A3663" s="1" t="s">
        <v>4847</v>
      </c>
      <c r="B3663" s="2">
        <v>39702</v>
      </c>
      <c r="C3663" s="30">
        <f>YEAR(IMDB4[[#This Row],[Release Date]])</f>
        <v>2008</v>
      </c>
      <c r="D3663" s="30" t="str">
        <f>FLOOR(IMDB4[[#This Row],[Year]],10)&amp;"s"</f>
        <v>2000s</v>
      </c>
      <c r="E3663" s="1" t="s">
        <v>32</v>
      </c>
      <c r="F3663" s="1" t="s">
        <v>9</v>
      </c>
      <c r="G3663" s="1" t="s">
        <v>3</v>
      </c>
      <c r="H3663" s="1" t="s">
        <v>338</v>
      </c>
      <c r="I3663" s="1" t="s">
        <v>92</v>
      </c>
      <c r="J3663" s="1" t="s">
        <v>4848</v>
      </c>
      <c r="K3663" s="1" t="s">
        <v>2996</v>
      </c>
      <c r="L3663" s="30">
        <v>45</v>
      </c>
      <c r="M3663" s="30">
        <v>142</v>
      </c>
      <c r="N3663" s="30">
        <v>353</v>
      </c>
      <c r="O3663" s="30">
        <v>0</v>
      </c>
      <c r="P3663" s="27">
        <v>6.6</v>
      </c>
      <c r="Q3663" s="30">
        <v>229</v>
      </c>
      <c r="R3663" s="30">
        <v>121</v>
      </c>
      <c r="S3663" s="9">
        <v>3073392</v>
      </c>
      <c r="T3663" s="9">
        <v>25000000</v>
      </c>
      <c r="U3663" s="9">
        <f>IMDB4[[#This Row],[Gross Revenue]]-IMDB4[[#This Row],[Budget]]</f>
        <v>-21926608</v>
      </c>
      <c r="V3663" s="9" t="str">
        <f>IF(IMDB4[[#This Row],[Profit]]&gt;0,"Hit","Flop")</f>
        <v>Flop</v>
      </c>
      <c r="W3663" s="9" t="str" cm="1">
        <f t="array" ref="W3663">_xlfn.IFS(IMDB4[[#This Row],[IMDb Score (1-10)]]&gt;=8,"Excellent",IMDB4[[#This Row],[IMDb Score (1-10)]]&gt;=7,"Good",IMDB4[[#This Row],[IMDb Score (1-10)]]&gt;=5,"Average",TRUE,"Poor")</f>
        <v>Average</v>
      </c>
      <c r="X3663" s="9" t="str">
        <f>IF(IMDB4[[#This Row],[Duration (min)]]&lt;90,"Short",IF(IMDB4[[#This Row],[Duration (min)]]&lt;=120,"Medium", "Long"))</f>
        <v>Long</v>
      </c>
    </row>
    <row r="3664" spans="1:24" x14ac:dyDescent="0.25">
      <c r="A3664" s="1" t="s">
        <v>3231</v>
      </c>
      <c r="B3664" s="2">
        <v>37465</v>
      </c>
      <c r="C3664" s="30">
        <f>YEAR(IMDB4[[#This Row],[Release Date]])</f>
        <v>2002</v>
      </c>
      <c r="D3664" s="30" t="str">
        <f>FLOOR(IMDB4[[#This Row],[Year]],10)&amp;"s"</f>
        <v>2000s</v>
      </c>
      <c r="E3664" s="1" t="s">
        <v>32</v>
      </c>
      <c r="F3664" s="1" t="s">
        <v>20</v>
      </c>
      <c r="G3664" s="1" t="s">
        <v>3</v>
      </c>
      <c r="H3664" s="1" t="s">
        <v>4</v>
      </c>
      <c r="I3664" s="1" t="s">
        <v>92</v>
      </c>
      <c r="J3664" s="1" t="s">
        <v>3232</v>
      </c>
      <c r="K3664" s="1" t="s">
        <v>2016</v>
      </c>
      <c r="L3664" s="30">
        <v>44</v>
      </c>
      <c r="M3664" s="30">
        <v>132</v>
      </c>
      <c r="N3664" s="30">
        <v>16</v>
      </c>
      <c r="O3664" s="30">
        <v>0</v>
      </c>
      <c r="P3664" s="27">
        <v>5.0999999999999996</v>
      </c>
      <c r="Q3664" s="30">
        <v>99</v>
      </c>
      <c r="R3664" s="30">
        <v>90</v>
      </c>
      <c r="S3664" s="9">
        <v>24430272</v>
      </c>
      <c r="T3664" s="9">
        <v>43000000</v>
      </c>
      <c r="U3664" s="9">
        <f>IMDB4[[#This Row],[Gross Revenue]]-IMDB4[[#This Row],[Budget]]</f>
        <v>-18569728</v>
      </c>
      <c r="V3664" s="9" t="str">
        <f>IF(IMDB4[[#This Row],[Profit]]&gt;0,"Hit","Flop")</f>
        <v>Flop</v>
      </c>
      <c r="W3664" s="9" t="str" cm="1">
        <f t="array" ref="W3664">_xlfn.IFS(IMDB4[[#This Row],[IMDb Score (1-10)]]&gt;=8,"Excellent",IMDB4[[#This Row],[IMDb Score (1-10)]]&gt;=7,"Good",IMDB4[[#This Row],[IMDb Score (1-10)]]&gt;=5,"Average",TRUE,"Poor")</f>
        <v>Average</v>
      </c>
      <c r="X3664" s="9" t="str">
        <f>IF(IMDB4[[#This Row],[Duration (min)]]&lt;90,"Short",IF(IMDB4[[#This Row],[Duration (min)]]&lt;=120,"Medium", "Long"))</f>
        <v>Medium</v>
      </c>
    </row>
    <row r="3665" spans="1:24" x14ac:dyDescent="0.25">
      <c r="A3665" s="1" t="s">
        <v>2068</v>
      </c>
      <c r="B3665" s="2">
        <v>36394</v>
      </c>
      <c r="C3665" s="30">
        <f>YEAR(IMDB4[[#This Row],[Release Date]])</f>
        <v>1999</v>
      </c>
      <c r="D3665" s="30" t="str">
        <f>FLOOR(IMDB4[[#This Row],[Year]],10)&amp;"s"</f>
        <v>1990s</v>
      </c>
      <c r="E3665" s="1" t="s">
        <v>32</v>
      </c>
      <c r="F3665" s="1" t="s">
        <v>77</v>
      </c>
      <c r="G3665" s="1" t="s">
        <v>78</v>
      </c>
      <c r="H3665" s="1" t="s">
        <v>79</v>
      </c>
      <c r="I3665" s="1" t="s">
        <v>84</v>
      </c>
      <c r="J3665" s="1" t="s">
        <v>2069</v>
      </c>
      <c r="K3665" s="1" t="s">
        <v>2070</v>
      </c>
      <c r="L3665" s="30">
        <v>43</v>
      </c>
      <c r="M3665" s="30">
        <v>53</v>
      </c>
      <c r="N3665" s="30">
        <v>2</v>
      </c>
      <c r="O3665" s="30">
        <v>339</v>
      </c>
      <c r="P3665" s="27">
        <v>6</v>
      </c>
      <c r="Q3665" s="30">
        <v>107</v>
      </c>
      <c r="R3665" s="30">
        <v>99</v>
      </c>
      <c r="S3665" s="9">
        <v>10037390</v>
      </c>
      <c r="T3665" s="9">
        <v>1000000000</v>
      </c>
      <c r="U3665" s="9">
        <f>IMDB4[[#This Row],[Gross Revenue]]-IMDB4[[#This Row],[Budget]]</f>
        <v>-989962610</v>
      </c>
      <c r="V3665" s="9" t="str">
        <f>IF(IMDB4[[#This Row],[Profit]]&gt;0,"Hit","Flop")</f>
        <v>Flop</v>
      </c>
      <c r="W3665" s="9" t="str" cm="1">
        <f t="array" ref="W3665">_xlfn.IFS(IMDB4[[#This Row],[IMDb Score (1-10)]]&gt;=8,"Excellent",IMDB4[[#This Row],[IMDb Score (1-10)]]&gt;=7,"Good",IMDB4[[#This Row],[IMDb Score (1-10)]]&gt;=5,"Average",TRUE,"Poor")</f>
        <v>Average</v>
      </c>
      <c r="X3665" s="9" t="str">
        <f>IF(IMDB4[[#This Row],[Duration (min)]]&lt;90,"Short",IF(IMDB4[[#This Row],[Duration (min)]]&lt;=120,"Medium", "Long"))</f>
        <v>Medium</v>
      </c>
    </row>
    <row r="3666" spans="1:24" x14ac:dyDescent="0.25">
      <c r="A3666" s="1" t="s">
        <v>482</v>
      </c>
      <c r="B3666" s="2">
        <v>31252</v>
      </c>
      <c r="C3666" s="30">
        <f>YEAR(IMDB4[[#This Row],[Release Date]])</f>
        <v>1985</v>
      </c>
      <c r="D3666" s="30" t="str">
        <f>FLOOR(IMDB4[[#This Row],[Year]],10)&amp;"s"</f>
        <v>1980s</v>
      </c>
      <c r="E3666" s="1" t="s">
        <v>32</v>
      </c>
      <c r="F3666" s="1" t="s">
        <v>91</v>
      </c>
      <c r="G3666" s="1" t="s">
        <v>3</v>
      </c>
      <c r="H3666" s="1" t="s">
        <v>4</v>
      </c>
      <c r="I3666" s="1" t="s">
        <v>92</v>
      </c>
      <c r="J3666" s="1" t="s">
        <v>483</v>
      </c>
      <c r="K3666" s="1" t="s">
        <v>484</v>
      </c>
      <c r="L3666" s="30">
        <v>42</v>
      </c>
      <c r="M3666" s="30">
        <v>170</v>
      </c>
      <c r="N3666" s="30">
        <v>13</v>
      </c>
      <c r="O3666" s="30">
        <v>1000</v>
      </c>
      <c r="P3666" s="27">
        <v>4.7</v>
      </c>
      <c r="Q3666" s="30">
        <v>160</v>
      </c>
      <c r="R3666" s="30">
        <v>92</v>
      </c>
      <c r="S3666" s="9">
        <v>21300000</v>
      </c>
      <c r="T3666" s="9">
        <v>2200000</v>
      </c>
      <c r="U3666" s="9">
        <f>IMDB4[[#This Row],[Gross Revenue]]-IMDB4[[#This Row],[Budget]]</f>
        <v>19100000</v>
      </c>
      <c r="V3666" s="9" t="str">
        <f>IF(IMDB4[[#This Row],[Profit]]&gt;0,"Hit","Flop")</f>
        <v>Hit</v>
      </c>
      <c r="W3666" s="9" t="str" cm="1">
        <f t="array" ref="W3666">_xlfn.IFS(IMDB4[[#This Row],[IMDb Score (1-10)]]&gt;=8,"Excellent",IMDB4[[#This Row],[IMDb Score (1-10)]]&gt;=7,"Good",IMDB4[[#This Row],[IMDb Score (1-10)]]&gt;=5,"Average",TRUE,"Poor")</f>
        <v>Poor</v>
      </c>
      <c r="X3666" s="9" t="str">
        <f>IF(IMDB4[[#This Row],[Duration (min)]]&lt;90,"Short",IF(IMDB4[[#This Row],[Duration (min)]]&lt;=120,"Medium", "Long"))</f>
        <v>Medium</v>
      </c>
    </row>
    <row r="3667" spans="1:24" x14ac:dyDescent="0.25">
      <c r="A3667" s="1" t="s">
        <v>4947</v>
      </c>
      <c r="B3667" s="2">
        <v>39762</v>
      </c>
      <c r="C3667" s="30">
        <f>YEAR(IMDB4[[#This Row],[Release Date]])</f>
        <v>2008</v>
      </c>
      <c r="D3667" s="30" t="str">
        <f>FLOOR(IMDB4[[#This Row],[Year]],10)&amp;"s"</f>
        <v>2000s</v>
      </c>
      <c r="E3667" s="1" t="s">
        <v>32</v>
      </c>
      <c r="F3667" s="1" t="s">
        <v>61</v>
      </c>
      <c r="G3667" s="1" t="s">
        <v>3</v>
      </c>
      <c r="H3667" s="1" t="s">
        <v>83</v>
      </c>
      <c r="I3667" s="1" t="s">
        <v>132</v>
      </c>
      <c r="J3667" s="1" t="s">
        <v>4948</v>
      </c>
      <c r="K3667" s="1" t="s">
        <v>4949</v>
      </c>
      <c r="L3667" s="30">
        <v>41</v>
      </c>
      <c r="M3667" s="30">
        <v>68</v>
      </c>
      <c r="N3667" s="30">
        <v>120</v>
      </c>
      <c r="O3667" s="30">
        <v>0</v>
      </c>
      <c r="P3667" s="27">
        <v>7.8</v>
      </c>
      <c r="Q3667" s="30">
        <v>194</v>
      </c>
      <c r="R3667" s="30">
        <v>90</v>
      </c>
      <c r="S3667" s="9">
        <v>2957978</v>
      </c>
      <c r="T3667" s="9">
        <v>1000000</v>
      </c>
      <c r="U3667" s="9">
        <f>IMDB4[[#This Row],[Gross Revenue]]-IMDB4[[#This Row],[Budget]]</f>
        <v>1957978</v>
      </c>
      <c r="V3667" s="9" t="str">
        <f>IF(IMDB4[[#This Row],[Profit]]&gt;0,"Hit","Flop")</f>
        <v>Hit</v>
      </c>
      <c r="W3667" s="9" t="str" cm="1">
        <f t="array" ref="W3667">_xlfn.IFS(IMDB4[[#This Row],[IMDb Score (1-10)]]&gt;=8,"Excellent",IMDB4[[#This Row],[IMDb Score (1-10)]]&gt;=7,"Good",IMDB4[[#This Row],[IMDb Score (1-10)]]&gt;=5,"Average",TRUE,"Poor")</f>
        <v>Good</v>
      </c>
      <c r="X3667" s="9" t="str">
        <f>IF(IMDB4[[#This Row],[Duration (min)]]&lt;90,"Short",IF(IMDB4[[#This Row],[Duration (min)]]&lt;=120,"Medium", "Long"))</f>
        <v>Medium</v>
      </c>
    </row>
    <row r="3668" spans="1:24" x14ac:dyDescent="0.25">
      <c r="A3668" s="1" t="s">
        <v>754</v>
      </c>
      <c r="B3668" s="2">
        <v>32789</v>
      </c>
      <c r="C3668" s="30">
        <f>YEAR(IMDB4[[#This Row],[Release Date]])</f>
        <v>1989</v>
      </c>
      <c r="D3668" s="30" t="str">
        <f>FLOOR(IMDB4[[#This Row],[Year]],10)&amp;"s"</f>
        <v>1980s</v>
      </c>
      <c r="E3668" s="1" t="s">
        <v>32</v>
      </c>
      <c r="F3668" s="1" t="s">
        <v>77</v>
      </c>
      <c r="G3668" s="1" t="s">
        <v>3</v>
      </c>
      <c r="H3668" s="1" t="s">
        <v>4</v>
      </c>
      <c r="I3668" s="1" t="s">
        <v>92</v>
      </c>
      <c r="J3668" s="1" t="s">
        <v>755</v>
      </c>
      <c r="K3668" s="1" t="s">
        <v>756</v>
      </c>
      <c r="L3668" s="30">
        <v>40</v>
      </c>
      <c r="M3668" s="30">
        <v>99</v>
      </c>
      <c r="N3668" s="30">
        <v>6</v>
      </c>
      <c r="O3668" s="30">
        <v>321</v>
      </c>
      <c r="P3668" s="27">
        <v>5.0999999999999996</v>
      </c>
      <c r="Q3668" s="30">
        <v>49</v>
      </c>
      <c r="R3668" s="30">
        <v>96</v>
      </c>
      <c r="S3668" s="9">
        <v>792966</v>
      </c>
      <c r="T3668" s="9">
        <v>2300000</v>
      </c>
      <c r="U3668" s="9">
        <f>IMDB4[[#This Row],[Gross Revenue]]-IMDB4[[#This Row],[Budget]]</f>
        <v>-1507034</v>
      </c>
      <c r="V3668" s="9" t="str">
        <f>IF(IMDB4[[#This Row],[Profit]]&gt;0,"Hit","Flop")</f>
        <v>Flop</v>
      </c>
      <c r="W3668" s="9" t="str" cm="1">
        <f t="array" ref="W3668">_xlfn.IFS(IMDB4[[#This Row],[IMDb Score (1-10)]]&gt;=8,"Excellent",IMDB4[[#This Row],[IMDb Score (1-10)]]&gt;=7,"Good",IMDB4[[#This Row],[IMDb Score (1-10)]]&gt;=5,"Average",TRUE,"Poor")</f>
        <v>Average</v>
      </c>
      <c r="X3668" s="9" t="str">
        <f>IF(IMDB4[[#This Row],[Duration (min)]]&lt;90,"Short",IF(IMDB4[[#This Row],[Duration (min)]]&lt;=120,"Medium", "Long"))</f>
        <v>Medium</v>
      </c>
    </row>
    <row r="3669" spans="1:24" x14ac:dyDescent="0.25">
      <c r="A3669" s="1" t="s">
        <v>6403</v>
      </c>
      <c r="B3669" s="2">
        <v>41370</v>
      </c>
      <c r="C3669" s="30">
        <f>YEAR(IMDB4[[#This Row],[Release Date]])</f>
        <v>2013</v>
      </c>
      <c r="D3669" s="30" t="str">
        <f>FLOOR(IMDB4[[#This Row],[Year]],10)&amp;"s"</f>
        <v>2010s</v>
      </c>
      <c r="E3669" s="1" t="s">
        <v>32</v>
      </c>
      <c r="F3669" s="1" t="s">
        <v>40</v>
      </c>
      <c r="G3669" s="1" t="s">
        <v>3</v>
      </c>
      <c r="H3669" s="1" t="s">
        <v>83</v>
      </c>
      <c r="I3669" s="1" t="s">
        <v>132</v>
      </c>
      <c r="J3669" s="1" t="s">
        <v>6404</v>
      </c>
      <c r="K3669" s="1" t="s">
        <v>2924</v>
      </c>
      <c r="L3669" s="30">
        <v>39</v>
      </c>
      <c r="M3669" s="30">
        <v>87</v>
      </c>
      <c r="N3669" s="30">
        <v>0</v>
      </c>
      <c r="O3669" s="30">
        <v>147000</v>
      </c>
      <c r="P3669" s="27">
        <v>7.8</v>
      </c>
      <c r="Q3669" s="30">
        <v>738</v>
      </c>
      <c r="R3669" s="30">
        <v>91</v>
      </c>
      <c r="S3669" s="9">
        <v>274084951</v>
      </c>
      <c r="T3669" s="9">
        <v>100000000</v>
      </c>
      <c r="U3669" s="9">
        <f>IMDB4[[#This Row],[Gross Revenue]]-IMDB4[[#This Row],[Budget]]</f>
        <v>174084951</v>
      </c>
      <c r="V3669" s="9" t="str">
        <f>IF(IMDB4[[#This Row],[Profit]]&gt;0,"Hit","Flop")</f>
        <v>Hit</v>
      </c>
      <c r="W3669" s="9" t="str" cm="1">
        <f t="array" ref="W3669">_xlfn.IFS(IMDB4[[#This Row],[IMDb Score (1-10)]]&gt;=8,"Excellent",IMDB4[[#This Row],[IMDb Score (1-10)]]&gt;=7,"Good",IMDB4[[#This Row],[IMDb Score (1-10)]]&gt;=5,"Average",TRUE,"Poor")</f>
        <v>Good</v>
      </c>
      <c r="X3669" s="9" t="str">
        <f>IF(IMDB4[[#This Row],[Duration (min)]]&lt;90,"Short",IF(IMDB4[[#This Row],[Duration (min)]]&lt;=120,"Medium", "Long"))</f>
        <v>Medium</v>
      </c>
    </row>
    <row r="3670" spans="1:24" x14ac:dyDescent="0.25">
      <c r="A3670" s="1" t="s">
        <v>5477</v>
      </c>
      <c r="B3670" s="2">
        <v>40218</v>
      </c>
      <c r="C3670" s="30">
        <f>YEAR(IMDB4[[#This Row],[Release Date]])</f>
        <v>2010</v>
      </c>
      <c r="D3670" s="30" t="str">
        <f>FLOOR(IMDB4[[#This Row],[Year]],10)&amp;"s"</f>
        <v>2010s</v>
      </c>
      <c r="E3670" s="1" t="s">
        <v>32</v>
      </c>
      <c r="F3670" s="1" t="s">
        <v>9</v>
      </c>
      <c r="G3670" s="1" t="s">
        <v>3</v>
      </c>
      <c r="H3670" s="1" t="s">
        <v>4</v>
      </c>
      <c r="I3670" s="1" t="s">
        <v>92</v>
      </c>
      <c r="J3670" s="1" t="s">
        <v>5478</v>
      </c>
      <c r="K3670" s="1" t="s">
        <v>1378</v>
      </c>
      <c r="L3670" s="30">
        <v>38</v>
      </c>
      <c r="M3670" s="30">
        <v>60</v>
      </c>
      <c r="N3670" s="30">
        <v>407</v>
      </c>
      <c r="O3670" s="30">
        <v>594</v>
      </c>
      <c r="P3670" s="27">
        <v>5.8</v>
      </c>
      <c r="Q3670" s="30">
        <v>35</v>
      </c>
      <c r="R3670" s="30">
        <v>124</v>
      </c>
      <c r="S3670" s="9">
        <v>183490</v>
      </c>
      <c r="T3670" s="9">
        <v>1700000</v>
      </c>
      <c r="U3670" s="9">
        <f>IMDB4[[#This Row],[Gross Revenue]]-IMDB4[[#This Row],[Budget]]</f>
        <v>-1516510</v>
      </c>
      <c r="V3670" s="9" t="str">
        <f>IF(IMDB4[[#This Row],[Profit]]&gt;0,"Hit","Flop")</f>
        <v>Flop</v>
      </c>
      <c r="W3670" s="9" t="str" cm="1">
        <f t="array" ref="W3670">_xlfn.IFS(IMDB4[[#This Row],[IMDb Score (1-10)]]&gt;=8,"Excellent",IMDB4[[#This Row],[IMDb Score (1-10)]]&gt;=7,"Good",IMDB4[[#This Row],[IMDb Score (1-10)]]&gt;=5,"Average",TRUE,"Poor")</f>
        <v>Average</v>
      </c>
      <c r="X3670" s="9" t="str">
        <f>IF(IMDB4[[#This Row],[Duration (min)]]&lt;90,"Short",IF(IMDB4[[#This Row],[Duration (min)]]&lt;=120,"Medium", "Long"))</f>
        <v>Long</v>
      </c>
    </row>
    <row r="3671" spans="1:24" x14ac:dyDescent="0.25">
      <c r="A3671" s="1" t="s">
        <v>1639</v>
      </c>
      <c r="B3671" s="2">
        <v>35640</v>
      </c>
      <c r="C3671" s="30">
        <f>YEAR(IMDB4[[#This Row],[Release Date]])</f>
        <v>1997</v>
      </c>
      <c r="D3671" s="30" t="str">
        <f>FLOOR(IMDB4[[#This Row],[Year]],10)&amp;"s"</f>
        <v>1990s</v>
      </c>
      <c r="E3671" s="1" t="s">
        <v>32</v>
      </c>
      <c r="F3671" s="1" t="s">
        <v>2</v>
      </c>
      <c r="G3671" s="1" t="s">
        <v>3</v>
      </c>
      <c r="H3671" s="1" t="s">
        <v>4</v>
      </c>
      <c r="I3671" s="1" t="s">
        <v>92</v>
      </c>
      <c r="J3671" s="1" t="s">
        <v>1640</v>
      </c>
      <c r="K3671" s="1" t="s">
        <v>1641</v>
      </c>
      <c r="L3671" s="30">
        <v>37</v>
      </c>
      <c r="M3671" s="30">
        <v>74</v>
      </c>
      <c r="N3671" s="30">
        <v>11</v>
      </c>
      <c r="O3671" s="30">
        <v>389</v>
      </c>
      <c r="P3671" s="27">
        <v>6.4</v>
      </c>
      <c r="Q3671" s="30">
        <v>38</v>
      </c>
      <c r="R3671" s="30">
        <v>118</v>
      </c>
      <c r="S3671" s="9">
        <v>6482195</v>
      </c>
      <c r="T3671" s="9">
        <v>37000000</v>
      </c>
      <c r="U3671" s="9">
        <f>IMDB4[[#This Row],[Gross Revenue]]-IMDB4[[#This Row],[Budget]]</f>
        <v>-30517805</v>
      </c>
      <c r="V3671" s="9" t="str">
        <f>IF(IMDB4[[#This Row],[Profit]]&gt;0,"Hit","Flop")</f>
        <v>Flop</v>
      </c>
      <c r="W3671" s="9" t="str" cm="1">
        <f t="array" ref="W3671">_xlfn.IFS(IMDB4[[#This Row],[IMDb Score (1-10)]]&gt;=8,"Excellent",IMDB4[[#This Row],[IMDb Score (1-10)]]&gt;=7,"Good",IMDB4[[#This Row],[IMDb Score (1-10)]]&gt;=5,"Average",TRUE,"Poor")</f>
        <v>Average</v>
      </c>
      <c r="X3671" s="9" t="str">
        <f>IF(IMDB4[[#This Row],[Duration (min)]]&lt;90,"Short",IF(IMDB4[[#This Row],[Duration (min)]]&lt;=120,"Medium", "Long"))</f>
        <v>Medium</v>
      </c>
    </row>
    <row r="3672" spans="1:24" x14ac:dyDescent="0.25">
      <c r="A3672" s="1" t="s">
        <v>5144</v>
      </c>
      <c r="B3672" s="2">
        <v>39921</v>
      </c>
      <c r="C3672" s="30">
        <f>YEAR(IMDB4[[#This Row],[Release Date]])</f>
        <v>2009</v>
      </c>
      <c r="D3672" s="30" t="str">
        <f>FLOOR(IMDB4[[#This Row],[Year]],10)&amp;"s"</f>
        <v>2000s</v>
      </c>
      <c r="E3672" s="1" t="s">
        <v>32</v>
      </c>
      <c r="F3672" s="1" t="s">
        <v>91</v>
      </c>
      <c r="G3672" s="1" t="s">
        <v>900</v>
      </c>
      <c r="H3672" s="1" t="s">
        <v>1877</v>
      </c>
      <c r="I3672" s="1" t="s">
        <v>92</v>
      </c>
      <c r="J3672" s="1" t="s">
        <v>5145</v>
      </c>
      <c r="K3672" s="1" t="s">
        <v>3007</v>
      </c>
      <c r="L3672" s="30">
        <v>37</v>
      </c>
      <c r="M3672" s="30">
        <v>73</v>
      </c>
      <c r="N3672" s="30">
        <v>57</v>
      </c>
      <c r="O3672" s="30">
        <v>4000</v>
      </c>
      <c r="P3672" s="27">
        <v>6.6</v>
      </c>
      <c r="Q3672" s="30">
        <v>222</v>
      </c>
      <c r="R3672" s="30">
        <v>85</v>
      </c>
      <c r="S3672" s="9">
        <v>27024</v>
      </c>
      <c r="T3672" s="9">
        <v>5600000</v>
      </c>
      <c r="U3672" s="9">
        <f>IMDB4[[#This Row],[Gross Revenue]]-IMDB4[[#This Row],[Budget]]</f>
        <v>-5572976</v>
      </c>
      <c r="V3672" s="9" t="str">
        <f>IF(IMDB4[[#This Row],[Profit]]&gt;0,"Hit","Flop")</f>
        <v>Flop</v>
      </c>
      <c r="W3672" s="9" t="str" cm="1">
        <f t="array" ref="W3672">_xlfn.IFS(IMDB4[[#This Row],[IMDb Score (1-10)]]&gt;=8,"Excellent",IMDB4[[#This Row],[IMDb Score (1-10)]]&gt;=7,"Good",IMDB4[[#This Row],[IMDb Score (1-10)]]&gt;=5,"Average",TRUE,"Poor")</f>
        <v>Average</v>
      </c>
      <c r="X3672" s="9" t="str">
        <f>IF(IMDB4[[#This Row],[Duration (min)]]&lt;90,"Short",IF(IMDB4[[#This Row],[Duration (min)]]&lt;=120,"Medium", "Long"))</f>
        <v>Short</v>
      </c>
    </row>
    <row r="3673" spans="1:24" x14ac:dyDescent="0.25">
      <c r="A3673" s="1" t="s">
        <v>1524</v>
      </c>
      <c r="B3673" s="2">
        <v>35688</v>
      </c>
      <c r="C3673" s="30">
        <f>YEAR(IMDB4[[#This Row],[Release Date]])</f>
        <v>1997</v>
      </c>
      <c r="D3673" s="30" t="str">
        <f>FLOOR(IMDB4[[#This Row],[Year]],10)&amp;"s"</f>
        <v>1990s</v>
      </c>
      <c r="E3673" s="1" t="s">
        <v>32</v>
      </c>
      <c r="F3673" s="1" t="s">
        <v>9</v>
      </c>
      <c r="G3673" s="1" t="s">
        <v>1525</v>
      </c>
      <c r="H3673" s="1" t="s">
        <v>257</v>
      </c>
      <c r="I3673" s="1" t="s">
        <v>84</v>
      </c>
      <c r="J3673" s="1" t="s">
        <v>1526</v>
      </c>
      <c r="K3673" s="1" t="s">
        <v>1527</v>
      </c>
      <c r="L3673" s="30">
        <v>36</v>
      </c>
      <c r="M3673" s="30">
        <v>100</v>
      </c>
      <c r="N3673" s="30">
        <v>373</v>
      </c>
      <c r="O3673" s="30">
        <v>0</v>
      </c>
      <c r="P3673" s="27">
        <v>8.5</v>
      </c>
      <c r="Q3673" s="30">
        <v>46</v>
      </c>
      <c r="R3673" s="30">
        <v>89</v>
      </c>
      <c r="S3673" s="9">
        <v>925402</v>
      </c>
      <c r="T3673" s="9">
        <v>180000</v>
      </c>
      <c r="U3673" s="9">
        <f>IMDB4[[#This Row],[Gross Revenue]]-IMDB4[[#This Row],[Budget]]</f>
        <v>745402</v>
      </c>
      <c r="V3673" s="9" t="str">
        <f>IF(IMDB4[[#This Row],[Profit]]&gt;0,"Hit","Flop")</f>
        <v>Hit</v>
      </c>
      <c r="W3673" s="9" t="str" cm="1">
        <f t="array" ref="W3673">_xlfn.IFS(IMDB4[[#This Row],[IMDb Score (1-10)]]&gt;=8,"Excellent",IMDB4[[#This Row],[IMDb Score (1-10)]]&gt;=7,"Good",IMDB4[[#This Row],[IMDb Score (1-10)]]&gt;=5,"Average",TRUE,"Poor")</f>
        <v>Excellent</v>
      </c>
      <c r="X3673" s="9" t="str">
        <f>IF(IMDB4[[#This Row],[Duration (min)]]&lt;90,"Short",IF(IMDB4[[#This Row],[Duration (min)]]&lt;=120,"Medium", "Long"))</f>
        <v>Short</v>
      </c>
    </row>
    <row r="3674" spans="1:24" x14ac:dyDescent="0.25">
      <c r="A3674" s="1" t="s">
        <v>5228</v>
      </c>
      <c r="B3674" s="2">
        <v>39860</v>
      </c>
      <c r="C3674" s="30">
        <f>YEAR(IMDB4[[#This Row],[Release Date]])</f>
        <v>2009</v>
      </c>
      <c r="D3674" s="30" t="str">
        <f>FLOOR(IMDB4[[#This Row],[Year]],10)&amp;"s"</f>
        <v>2000s</v>
      </c>
      <c r="E3674" s="1" t="s">
        <v>32</v>
      </c>
      <c r="F3674" s="1" t="s">
        <v>20</v>
      </c>
      <c r="G3674" s="1" t="s">
        <v>2661</v>
      </c>
      <c r="H3674" s="1" t="s">
        <v>2662</v>
      </c>
      <c r="I3674" s="1" t="s">
        <v>5</v>
      </c>
      <c r="J3674" s="1" t="s">
        <v>5229</v>
      </c>
      <c r="K3674" s="1" t="s">
        <v>5230</v>
      </c>
      <c r="L3674" s="30">
        <v>35</v>
      </c>
      <c r="M3674" s="30">
        <v>116</v>
      </c>
      <c r="N3674" s="30">
        <v>75</v>
      </c>
      <c r="O3674" s="30">
        <v>23000</v>
      </c>
      <c r="P3674" s="27">
        <v>6.4</v>
      </c>
      <c r="Q3674" s="30">
        <v>224</v>
      </c>
      <c r="R3674" s="30">
        <v>91</v>
      </c>
      <c r="S3674" s="9">
        <v>41709</v>
      </c>
      <c r="T3674" s="9">
        <v>800000</v>
      </c>
      <c r="U3674" s="9">
        <f>IMDB4[[#This Row],[Gross Revenue]]-IMDB4[[#This Row],[Budget]]</f>
        <v>-758291</v>
      </c>
      <c r="V3674" s="9" t="str">
        <f>IF(IMDB4[[#This Row],[Profit]]&gt;0,"Hit","Flop")</f>
        <v>Flop</v>
      </c>
      <c r="W3674" s="9" t="str" cm="1">
        <f t="array" ref="W3674">_xlfn.IFS(IMDB4[[#This Row],[IMDb Score (1-10)]]&gt;=8,"Excellent",IMDB4[[#This Row],[IMDb Score (1-10)]]&gt;=7,"Good",IMDB4[[#This Row],[IMDb Score (1-10)]]&gt;=5,"Average",TRUE,"Poor")</f>
        <v>Average</v>
      </c>
      <c r="X3674" s="9" t="str">
        <f>IF(IMDB4[[#This Row],[Duration (min)]]&lt;90,"Short",IF(IMDB4[[#This Row],[Duration (min)]]&lt;=120,"Medium", "Long"))</f>
        <v>Medium</v>
      </c>
    </row>
    <row r="3675" spans="1:24" x14ac:dyDescent="0.25">
      <c r="A3675" s="1" t="s">
        <v>1855</v>
      </c>
      <c r="B3675" s="2">
        <v>36069</v>
      </c>
      <c r="C3675" s="30">
        <f>YEAR(IMDB4[[#This Row],[Release Date]])</f>
        <v>1998</v>
      </c>
      <c r="D3675" s="30" t="str">
        <f>FLOOR(IMDB4[[#This Row],[Year]],10)&amp;"s"</f>
        <v>1990s</v>
      </c>
      <c r="E3675" s="1" t="s">
        <v>32</v>
      </c>
      <c r="F3675" s="1" t="s">
        <v>77</v>
      </c>
      <c r="G3675" s="1" t="s">
        <v>3</v>
      </c>
      <c r="H3675" s="1" t="s">
        <v>4</v>
      </c>
      <c r="I3675" s="1" t="s">
        <v>132</v>
      </c>
      <c r="J3675" s="1" t="s">
        <v>1856</v>
      </c>
      <c r="K3675" s="1" t="s">
        <v>1857</v>
      </c>
      <c r="L3675" s="30">
        <v>33</v>
      </c>
      <c r="M3675" s="30">
        <v>36</v>
      </c>
      <c r="N3675" s="30">
        <v>4</v>
      </c>
      <c r="O3675" s="30">
        <v>0</v>
      </c>
      <c r="P3675" s="27">
        <v>6.7</v>
      </c>
      <c r="Q3675" s="30">
        <v>51</v>
      </c>
      <c r="R3675" s="30">
        <v>91</v>
      </c>
      <c r="S3675" s="9">
        <v>124494</v>
      </c>
      <c r="T3675" s="9">
        <v>2000000</v>
      </c>
      <c r="U3675" s="9">
        <f>IMDB4[[#This Row],[Gross Revenue]]-IMDB4[[#This Row],[Budget]]</f>
        <v>-1875506</v>
      </c>
      <c r="V3675" s="9" t="str">
        <f>IF(IMDB4[[#This Row],[Profit]]&gt;0,"Hit","Flop")</f>
        <v>Flop</v>
      </c>
      <c r="W3675" s="9" t="str" cm="1">
        <f t="array" ref="W3675">_xlfn.IFS(IMDB4[[#This Row],[IMDb Score (1-10)]]&gt;=8,"Excellent",IMDB4[[#This Row],[IMDb Score (1-10)]]&gt;=7,"Good",IMDB4[[#This Row],[IMDb Score (1-10)]]&gt;=5,"Average",TRUE,"Poor")</f>
        <v>Average</v>
      </c>
      <c r="X3675" s="9" t="str">
        <f>IF(IMDB4[[#This Row],[Duration (min)]]&lt;90,"Short",IF(IMDB4[[#This Row],[Duration (min)]]&lt;=120,"Medium", "Long"))</f>
        <v>Medium</v>
      </c>
    </row>
    <row r="3676" spans="1:24" x14ac:dyDescent="0.25">
      <c r="A3676" s="1" t="s">
        <v>4787</v>
      </c>
      <c r="B3676" s="2">
        <v>39307</v>
      </c>
      <c r="C3676" s="30">
        <f>YEAR(IMDB4[[#This Row],[Release Date]])</f>
        <v>2007</v>
      </c>
      <c r="D3676" s="30" t="str">
        <f>FLOOR(IMDB4[[#This Row],[Year]],10)&amp;"s"</f>
        <v>2000s</v>
      </c>
      <c r="E3676" s="1" t="s">
        <v>32</v>
      </c>
      <c r="F3676" s="1" t="s">
        <v>145</v>
      </c>
      <c r="G3676" s="1" t="s">
        <v>3</v>
      </c>
      <c r="H3676" s="1" t="s">
        <v>4</v>
      </c>
      <c r="I3676" s="1" t="s">
        <v>92</v>
      </c>
      <c r="J3676" s="1" t="s">
        <v>4788</v>
      </c>
      <c r="K3676" s="1" t="s">
        <v>4789</v>
      </c>
      <c r="L3676" s="30">
        <v>32</v>
      </c>
      <c r="M3676" s="30">
        <v>72</v>
      </c>
      <c r="N3676" s="30">
        <v>6</v>
      </c>
      <c r="O3676" s="30">
        <v>13</v>
      </c>
      <c r="P3676" s="27">
        <v>4.0999999999999996</v>
      </c>
      <c r="Q3676" s="30">
        <v>3</v>
      </c>
      <c r="R3676" s="30">
        <v>78</v>
      </c>
      <c r="S3676" s="9">
        <v>243768</v>
      </c>
      <c r="T3676" s="9">
        <v>30000</v>
      </c>
      <c r="U3676" s="9">
        <f>IMDB4[[#This Row],[Gross Revenue]]-IMDB4[[#This Row],[Budget]]</f>
        <v>213768</v>
      </c>
      <c r="V3676" s="9" t="str">
        <f>IF(IMDB4[[#This Row],[Profit]]&gt;0,"Hit","Flop")</f>
        <v>Hit</v>
      </c>
      <c r="W3676" s="9" t="str" cm="1">
        <f t="array" ref="W3676">_xlfn.IFS(IMDB4[[#This Row],[IMDb Score (1-10)]]&gt;=8,"Excellent",IMDB4[[#This Row],[IMDb Score (1-10)]]&gt;=7,"Good",IMDB4[[#This Row],[IMDb Score (1-10)]]&gt;=5,"Average",TRUE,"Poor")</f>
        <v>Poor</v>
      </c>
      <c r="X3676" s="9" t="str">
        <f>IF(IMDB4[[#This Row],[Duration (min)]]&lt;90,"Short",IF(IMDB4[[#This Row],[Duration (min)]]&lt;=120,"Medium", "Long"))</f>
        <v>Short</v>
      </c>
    </row>
    <row r="3677" spans="1:24" x14ac:dyDescent="0.25">
      <c r="A3677" s="1" t="s">
        <v>6465</v>
      </c>
      <c r="B3677" s="2">
        <v>41629</v>
      </c>
      <c r="C3677" s="30">
        <f>YEAR(IMDB4[[#This Row],[Release Date]])</f>
        <v>2013</v>
      </c>
      <c r="D3677" s="30" t="str">
        <f>FLOOR(IMDB4[[#This Row],[Year]],10)&amp;"s"</f>
        <v>2010s</v>
      </c>
      <c r="E3677" s="1" t="s">
        <v>32</v>
      </c>
      <c r="F3677" s="1" t="s">
        <v>20</v>
      </c>
      <c r="G3677" s="1" t="s">
        <v>78</v>
      </c>
      <c r="H3677" s="1" t="s">
        <v>79</v>
      </c>
      <c r="I3677" s="1" t="s">
        <v>21</v>
      </c>
      <c r="J3677" s="1" t="s">
        <v>6466</v>
      </c>
      <c r="K3677" s="1" t="s">
        <v>6467</v>
      </c>
      <c r="L3677" s="30">
        <v>31</v>
      </c>
      <c r="M3677" s="30">
        <v>81</v>
      </c>
      <c r="N3677" s="30">
        <v>17</v>
      </c>
      <c r="O3677" s="30">
        <v>543</v>
      </c>
      <c r="P3677" s="27">
        <v>6.1</v>
      </c>
      <c r="Q3677" s="30">
        <v>72</v>
      </c>
      <c r="R3677" s="30">
        <v>99</v>
      </c>
      <c r="S3677" s="9">
        <v>22770</v>
      </c>
      <c r="T3677" s="9">
        <v>5500000</v>
      </c>
      <c r="U3677" s="9">
        <f>IMDB4[[#This Row],[Gross Revenue]]-IMDB4[[#This Row],[Budget]]</f>
        <v>-5477230</v>
      </c>
      <c r="V3677" s="9" t="str">
        <f>IF(IMDB4[[#This Row],[Profit]]&gt;0,"Hit","Flop")</f>
        <v>Flop</v>
      </c>
      <c r="W3677" s="9" t="str" cm="1">
        <f t="array" ref="W3677">_xlfn.IFS(IMDB4[[#This Row],[IMDb Score (1-10)]]&gt;=8,"Excellent",IMDB4[[#This Row],[IMDb Score (1-10)]]&gt;=7,"Good",IMDB4[[#This Row],[IMDb Score (1-10)]]&gt;=5,"Average",TRUE,"Poor")</f>
        <v>Average</v>
      </c>
      <c r="X3677" s="9" t="str">
        <f>IF(IMDB4[[#This Row],[Duration (min)]]&lt;90,"Short",IF(IMDB4[[#This Row],[Duration (min)]]&lt;=120,"Medium", "Long"))</f>
        <v>Medium</v>
      </c>
    </row>
    <row r="3678" spans="1:24" x14ac:dyDescent="0.25">
      <c r="A3678" s="1" t="s">
        <v>6486</v>
      </c>
      <c r="B3678" s="2">
        <v>41601</v>
      </c>
      <c r="C3678" s="30">
        <f>YEAR(IMDB4[[#This Row],[Release Date]])</f>
        <v>2013</v>
      </c>
      <c r="D3678" s="30" t="str">
        <f>FLOOR(IMDB4[[#This Row],[Year]],10)&amp;"s"</f>
        <v>2010s</v>
      </c>
      <c r="E3678" s="1" t="s">
        <v>32</v>
      </c>
      <c r="F3678" s="1" t="s">
        <v>20</v>
      </c>
      <c r="G3678" s="1" t="s">
        <v>900</v>
      </c>
      <c r="H3678" s="1" t="s">
        <v>1802</v>
      </c>
      <c r="I3678" s="21" t="s">
        <v>5</v>
      </c>
      <c r="J3678" s="1" t="s">
        <v>6487</v>
      </c>
      <c r="K3678" s="1" t="s">
        <v>6488</v>
      </c>
      <c r="L3678" s="30">
        <v>31</v>
      </c>
      <c r="M3678" s="30">
        <v>58</v>
      </c>
      <c r="N3678" s="30">
        <v>0</v>
      </c>
      <c r="O3678" s="30">
        <v>407</v>
      </c>
      <c r="P3678" s="27">
        <v>7</v>
      </c>
      <c r="Q3678" s="30">
        <v>50</v>
      </c>
      <c r="R3678" s="30">
        <v>89</v>
      </c>
      <c r="S3678" s="9">
        <v>11278</v>
      </c>
      <c r="T3678" s="9">
        <v>1300000</v>
      </c>
      <c r="U3678" s="9">
        <f>IMDB4[[#This Row],[Gross Revenue]]-IMDB4[[#This Row],[Budget]]</f>
        <v>-1288722</v>
      </c>
      <c r="V3678" s="9" t="str">
        <f>IF(IMDB4[[#This Row],[Profit]]&gt;0,"Hit","Flop")</f>
        <v>Flop</v>
      </c>
      <c r="W3678" s="9" t="str" cm="1">
        <f t="array" ref="W3678">_xlfn.IFS(IMDB4[[#This Row],[IMDb Score (1-10)]]&gt;=8,"Excellent",IMDB4[[#This Row],[IMDb Score (1-10)]]&gt;=7,"Good",IMDB4[[#This Row],[IMDb Score (1-10)]]&gt;=5,"Average",TRUE,"Poor")</f>
        <v>Good</v>
      </c>
      <c r="X3678" s="9" t="str">
        <f>IF(IMDB4[[#This Row],[Duration (min)]]&lt;90,"Short",IF(IMDB4[[#This Row],[Duration (min)]]&lt;=120,"Medium", "Long"))</f>
        <v>Short</v>
      </c>
    </row>
    <row r="3679" spans="1:24" x14ac:dyDescent="0.25">
      <c r="A3679" s="1" t="s">
        <v>3410</v>
      </c>
      <c r="B3679" s="2">
        <v>37890</v>
      </c>
      <c r="C3679" s="30">
        <f>YEAR(IMDB4[[#This Row],[Release Date]])</f>
        <v>2003</v>
      </c>
      <c r="D3679" s="30" t="str">
        <f>FLOOR(IMDB4[[#This Row],[Year]],10)&amp;"s"</f>
        <v>2000s</v>
      </c>
      <c r="E3679" s="1" t="s">
        <v>32</v>
      </c>
      <c r="F3679" s="1" t="s">
        <v>9</v>
      </c>
      <c r="G3679" s="1" t="s">
        <v>3411</v>
      </c>
      <c r="H3679" s="1" t="s">
        <v>3412</v>
      </c>
      <c r="I3679" s="1" t="s">
        <v>132</v>
      </c>
      <c r="J3679" s="1" t="s">
        <v>3413</v>
      </c>
      <c r="K3679" s="1" t="s">
        <v>3414</v>
      </c>
      <c r="L3679" s="30">
        <v>30</v>
      </c>
      <c r="M3679" s="30">
        <v>30</v>
      </c>
      <c r="N3679" s="30">
        <v>6</v>
      </c>
      <c r="O3679" s="30">
        <v>0</v>
      </c>
      <c r="P3679" s="27">
        <v>7.4</v>
      </c>
      <c r="Q3679" s="30">
        <v>105</v>
      </c>
      <c r="R3679" s="30">
        <v>83</v>
      </c>
      <c r="S3679" s="9">
        <v>1127331</v>
      </c>
      <c r="T3679" s="9">
        <v>46000</v>
      </c>
      <c r="U3679" s="9">
        <f>IMDB4[[#This Row],[Gross Revenue]]-IMDB4[[#This Row],[Budget]]</f>
        <v>1081331</v>
      </c>
      <c r="V3679" s="9" t="str">
        <f>IF(IMDB4[[#This Row],[Profit]]&gt;0,"Hit","Flop")</f>
        <v>Hit</v>
      </c>
      <c r="W3679" s="9" t="str" cm="1">
        <f t="array" ref="W3679">_xlfn.IFS(IMDB4[[#This Row],[IMDb Score (1-10)]]&gt;=8,"Excellent",IMDB4[[#This Row],[IMDb Score (1-10)]]&gt;=7,"Good",IMDB4[[#This Row],[IMDb Score (1-10)]]&gt;=5,"Average",TRUE,"Poor")</f>
        <v>Good</v>
      </c>
      <c r="X3679" s="9" t="str">
        <f>IF(IMDB4[[#This Row],[Duration (min)]]&lt;90,"Short",IF(IMDB4[[#This Row],[Duration (min)]]&lt;=120,"Medium", "Long"))</f>
        <v>Short</v>
      </c>
    </row>
    <row r="3680" spans="1:24" x14ac:dyDescent="0.25">
      <c r="A3680" s="1" t="s">
        <v>5726</v>
      </c>
      <c r="B3680" s="2">
        <v>40285</v>
      </c>
      <c r="C3680" s="30">
        <f>YEAR(IMDB4[[#This Row],[Release Date]])</f>
        <v>2010</v>
      </c>
      <c r="D3680" s="30" t="str">
        <f>FLOOR(IMDB4[[#This Row],[Year]],10)&amp;"s"</f>
        <v>2010s</v>
      </c>
      <c r="E3680" s="1" t="s">
        <v>32</v>
      </c>
      <c r="F3680" s="1" t="s">
        <v>20</v>
      </c>
      <c r="G3680" s="1" t="s">
        <v>2661</v>
      </c>
      <c r="H3680" s="1" t="s">
        <v>2662</v>
      </c>
      <c r="I3680" s="1" t="s">
        <v>132</v>
      </c>
      <c r="J3680" s="1" t="s">
        <v>5727</v>
      </c>
      <c r="K3680" s="1" t="s">
        <v>5728</v>
      </c>
      <c r="L3680" s="30">
        <v>29</v>
      </c>
      <c r="M3680" s="30">
        <v>44</v>
      </c>
      <c r="N3680" s="30">
        <v>12</v>
      </c>
      <c r="O3680" s="30">
        <v>38000</v>
      </c>
      <c r="P3680" s="27">
        <v>7</v>
      </c>
      <c r="Q3680" s="30">
        <v>337</v>
      </c>
      <c r="R3680" s="30">
        <v>103</v>
      </c>
      <c r="S3680" s="9">
        <v>252652</v>
      </c>
      <c r="T3680" s="9">
        <v>19900000</v>
      </c>
      <c r="U3680" s="9">
        <f>IMDB4[[#This Row],[Gross Revenue]]-IMDB4[[#This Row],[Budget]]</f>
        <v>-19647348</v>
      </c>
      <c r="V3680" s="9" t="str">
        <f>IF(IMDB4[[#This Row],[Profit]]&gt;0,"Hit","Flop")</f>
        <v>Flop</v>
      </c>
      <c r="W3680" s="9" t="str" cm="1">
        <f t="array" ref="W3680">_xlfn.IFS(IMDB4[[#This Row],[IMDb Score (1-10)]]&gt;=8,"Excellent",IMDB4[[#This Row],[IMDb Score (1-10)]]&gt;=7,"Good",IMDB4[[#This Row],[IMDb Score (1-10)]]&gt;=5,"Average",TRUE,"Poor")</f>
        <v>Good</v>
      </c>
      <c r="X3680" s="9" t="str">
        <f>IF(IMDB4[[#This Row],[Duration (min)]]&lt;90,"Short",IF(IMDB4[[#This Row],[Duration (min)]]&lt;=120,"Medium", "Long"))</f>
        <v>Medium</v>
      </c>
    </row>
    <row r="3681" spans="1:24" x14ac:dyDescent="0.25">
      <c r="A3681" s="1" t="s">
        <v>4901</v>
      </c>
      <c r="B3681" s="2">
        <v>39598</v>
      </c>
      <c r="C3681" s="30">
        <f>YEAR(IMDB4[[#This Row],[Release Date]])</f>
        <v>2008</v>
      </c>
      <c r="D3681" s="30" t="str">
        <f>FLOOR(IMDB4[[#This Row],[Year]],10)&amp;"s"</f>
        <v>2000s</v>
      </c>
      <c r="E3681" s="1" t="s">
        <v>32</v>
      </c>
      <c r="F3681" s="1" t="s">
        <v>77</v>
      </c>
      <c r="G3681" s="1" t="s">
        <v>3</v>
      </c>
      <c r="H3681" s="1" t="s">
        <v>4902</v>
      </c>
      <c r="I3681" s="1" t="s">
        <v>92</v>
      </c>
      <c r="J3681" s="1" t="s">
        <v>4903</v>
      </c>
      <c r="K3681" s="1" t="s">
        <v>4904</v>
      </c>
      <c r="L3681" s="30">
        <v>29</v>
      </c>
      <c r="M3681" s="30">
        <v>86</v>
      </c>
      <c r="N3681" s="30">
        <v>5</v>
      </c>
      <c r="O3681" s="30">
        <v>1000</v>
      </c>
      <c r="P3681" s="27">
        <v>7.8</v>
      </c>
      <c r="Q3681" s="30">
        <v>30</v>
      </c>
      <c r="R3681" s="30">
        <v>119</v>
      </c>
      <c r="S3681" s="9">
        <v>4958</v>
      </c>
      <c r="T3681" s="9">
        <v>2000000</v>
      </c>
      <c r="U3681" s="9">
        <f>IMDB4[[#This Row],[Gross Revenue]]-IMDB4[[#This Row],[Budget]]</f>
        <v>-1995042</v>
      </c>
      <c r="V3681" s="9" t="str">
        <f>IF(IMDB4[[#This Row],[Profit]]&gt;0,"Hit","Flop")</f>
        <v>Flop</v>
      </c>
      <c r="W3681" s="9" t="str" cm="1">
        <f t="array" ref="W3681">_xlfn.IFS(IMDB4[[#This Row],[IMDb Score (1-10)]]&gt;=8,"Excellent",IMDB4[[#This Row],[IMDb Score (1-10)]]&gt;=7,"Good",IMDB4[[#This Row],[IMDb Score (1-10)]]&gt;=5,"Average",TRUE,"Poor")</f>
        <v>Good</v>
      </c>
      <c r="X3681" s="9" t="str">
        <f>IF(IMDB4[[#This Row],[Duration (min)]]&lt;90,"Short",IF(IMDB4[[#This Row],[Duration (min)]]&lt;=120,"Medium", "Long"))</f>
        <v>Medium</v>
      </c>
    </row>
    <row r="3682" spans="1:24" x14ac:dyDescent="0.25">
      <c r="A3682" s="1" t="s">
        <v>6134</v>
      </c>
      <c r="B3682" s="2">
        <v>41159</v>
      </c>
      <c r="C3682" s="30">
        <f>YEAR(IMDB4[[#This Row],[Release Date]])</f>
        <v>2012</v>
      </c>
      <c r="D3682" s="30" t="str">
        <f>FLOOR(IMDB4[[#This Row],[Year]],10)&amp;"s"</f>
        <v>2010s</v>
      </c>
      <c r="E3682" s="1" t="s">
        <v>32</v>
      </c>
      <c r="F3682" s="1" t="s">
        <v>177</v>
      </c>
      <c r="G3682" s="1" t="s">
        <v>3</v>
      </c>
      <c r="H3682" s="1" t="s">
        <v>4</v>
      </c>
      <c r="I3682" s="1" t="s">
        <v>84</v>
      </c>
      <c r="J3682" s="1" t="s">
        <v>6135</v>
      </c>
      <c r="K3682" s="1" t="s">
        <v>6136</v>
      </c>
      <c r="L3682" s="30">
        <v>28</v>
      </c>
      <c r="M3682" s="30">
        <v>52</v>
      </c>
      <c r="N3682" s="30">
        <v>4</v>
      </c>
      <c r="O3682" s="30">
        <v>0</v>
      </c>
      <c r="P3682" s="27">
        <v>5.9</v>
      </c>
      <c r="Q3682" s="30">
        <v>68</v>
      </c>
      <c r="R3682" s="30">
        <v>93</v>
      </c>
      <c r="S3682" s="9">
        <v>25240988</v>
      </c>
      <c r="T3682" s="9">
        <v>12000000</v>
      </c>
      <c r="U3682" s="9">
        <f>IMDB4[[#This Row],[Gross Revenue]]-IMDB4[[#This Row],[Budget]]</f>
        <v>13240988</v>
      </c>
      <c r="V3682" s="9" t="str">
        <f>IF(IMDB4[[#This Row],[Profit]]&gt;0,"Hit","Flop")</f>
        <v>Hit</v>
      </c>
      <c r="W3682" s="9" t="str" cm="1">
        <f t="array" ref="W3682">_xlfn.IFS(IMDB4[[#This Row],[IMDb Score (1-10)]]&gt;=8,"Excellent",IMDB4[[#This Row],[IMDb Score (1-10)]]&gt;=7,"Good",IMDB4[[#This Row],[IMDb Score (1-10)]]&gt;=5,"Average",TRUE,"Poor")</f>
        <v>Average</v>
      </c>
      <c r="X3682" s="9" t="str">
        <f>IF(IMDB4[[#This Row],[Duration (min)]]&lt;90,"Short",IF(IMDB4[[#This Row],[Duration (min)]]&lt;=120,"Medium", "Long"))</f>
        <v>Medium</v>
      </c>
    </row>
    <row r="3683" spans="1:24" x14ac:dyDescent="0.25">
      <c r="A3683" s="1" t="s">
        <v>827</v>
      </c>
      <c r="B3683" s="2">
        <v>33533</v>
      </c>
      <c r="C3683" s="30">
        <f>YEAR(IMDB4[[#This Row],[Release Date]])</f>
        <v>1991</v>
      </c>
      <c r="D3683" s="30" t="str">
        <f>FLOOR(IMDB4[[#This Row],[Year]],10)&amp;"s"</f>
        <v>1990s</v>
      </c>
      <c r="E3683" s="1" t="s">
        <v>32</v>
      </c>
      <c r="F3683" s="1" t="s">
        <v>2</v>
      </c>
      <c r="G3683" s="1" t="s">
        <v>3</v>
      </c>
      <c r="H3683" s="1" t="s">
        <v>4</v>
      </c>
      <c r="I3683" s="1" t="s">
        <v>92</v>
      </c>
      <c r="J3683" s="1" t="s">
        <v>828</v>
      </c>
      <c r="K3683" s="1" t="s">
        <v>829</v>
      </c>
      <c r="L3683" s="30">
        <v>27</v>
      </c>
      <c r="M3683" s="30">
        <v>106</v>
      </c>
      <c r="N3683" s="30">
        <v>309</v>
      </c>
      <c r="O3683" s="30">
        <v>0</v>
      </c>
      <c r="P3683" s="27">
        <v>7.8</v>
      </c>
      <c r="Q3683" s="30">
        <v>64</v>
      </c>
      <c r="R3683" s="30">
        <v>112</v>
      </c>
      <c r="S3683" s="9">
        <v>57504069</v>
      </c>
      <c r="T3683" s="9">
        <v>6000000</v>
      </c>
      <c r="U3683" s="9">
        <f>IMDB4[[#This Row],[Gross Revenue]]-IMDB4[[#This Row],[Budget]]</f>
        <v>51504069</v>
      </c>
      <c r="V3683" s="9" t="str">
        <f>IF(IMDB4[[#This Row],[Profit]]&gt;0,"Hit","Flop")</f>
        <v>Hit</v>
      </c>
      <c r="W3683" s="9" t="str" cm="1">
        <f t="array" ref="W3683">_xlfn.IFS(IMDB4[[#This Row],[IMDb Score (1-10)]]&gt;=8,"Excellent",IMDB4[[#This Row],[IMDb Score (1-10)]]&gt;=7,"Good",IMDB4[[#This Row],[IMDb Score (1-10)]]&gt;=5,"Average",TRUE,"Poor")</f>
        <v>Good</v>
      </c>
      <c r="X3683" s="9" t="str">
        <f>IF(IMDB4[[#This Row],[Duration (min)]]&lt;90,"Short",IF(IMDB4[[#This Row],[Duration (min)]]&lt;=120,"Medium", "Long"))</f>
        <v>Medium</v>
      </c>
    </row>
    <row r="3684" spans="1:24" x14ac:dyDescent="0.25">
      <c r="A3684" s="1" t="s">
        <v>1517</v>
      </c>
      <c r="B3684" s="2">
        <v>35728</v>
      </c>
      <c r="C3684" s="30">
        <f>YEAR(IMDB4[[#This Row],[Release Date]])</f>
        <v>1997</v>
      </c>
      <c r="D3684" s="30" t="str">
        <f>FLOOR(IMDB4[[#This Row],[Year]],10)&amp;"s"</f>
        <v>1990s</v>
      </c>
      <c r="E3684" s="1" t="s">
        <v>32</v>
      </c>
      <c r="F3684" s="1" t="s">
        <v>2</v>
      </c>
      <c r="G3684" s="1" t="s">
        <v>1518</v>
      </c>
      <c r="H3684" s="1" t="s">
        <v>1519</v>
      </c>
      <c r="I3684" s="1" t="s">
        <v>92</v>
      </c>
      <c r="J3684" s="1" t="s">
        <v>1520</v>
      </c>
      <c r="K3684" s="1" t="s">
        <v>1521</v>
      </c>
      <c r="L3684" s="30">
        <v>25</v>
      </c>
      <c r="M3684" s="30">
        <v>48</v>
      </c>
      <c r="N3684" s="30">
        <v>4</v>
      </c>
      <c r="O3684" s="30">
        <v>689</v>
      </c>
      <c r="P3684" s="27">
        <v>7.8</v>
      </c>
      <c r="Q3684" s="30">
        <v>54</v>
      </c>
      <c r="R3684" s="30">
        <v>122</v>
      </c>
      <c r="S3684" s="9">
        <v>713413</v>
      </c>
      <c r="T3684" s="9">
        <v>4500000</v>
      </c>
      <c r="U3684" s="9">
        <f>IMDB4[[#This Row],[Gross Revenue]]-IMDB4[[#This Row],[Budget]]</f>
        <v>-3786587</v>
      </c>
      <c r="V3684" s="9" t="str">
        <f>IF(IMDB4[[#This Row],[Profit]]&gt;0,"Hit","Flop")</f>
        <v>Flop</v>
      </c>
      <c r="W3684" s="9" t="str" cm="1">
        <f t="array" ref="W3684">_xlfn.IFS(IMDB4[[#This Row],[IMDb Score (1-10)]]&gt;=8,"Excellent",IMDB4[[#This Row],[IMDb Score (1-10)]]&gt;=7,"Good",IMDB4[[#This Row],[IMDb Score (1-10)]]&gt;=5,"Average",TRUE,"Poor")</f>
        <v>Good</v>
      </c>
      <c r="X3684" s="9" t="str">
        <f>IF(IMDB4[[#This Row],[Duration (min)]]&lt;90,"Short",IF(IMDB4[[#This Row],[Duration (min)]]&lt;=120,"Medium", "Long"))</f>
        <v>Long</v>
      </c>
    </row>
    <row r="3685" spans="1:24" x14ac:dyDescent="0.25">
      <c r="A3685" s="1" t="s">
        <v>1907</v>
      </c>
      <c r="B3685" s="2">
        <v>35941</v>
      </c>
      <c r="C3685" s="30">
        <f>YEAR(IMDB4[[#This Row],[Release Date]])</f>
        <v>1998</v>
      </c>
      <c r="D3685" s="30" t="str">
        <f>FLOOR(IMDB4[[#This Row],[Year]],10)&amp;"s"</f>
        <v>1990s</v>
      </c>
      <c r="E3685" s="1" t="s">
        <v>32</v>
      </c>
      <c r="F3685" s="1" t="s">
        <v>9</v>
      </c>
      <c r="G3685" s="1" t="s">
        <v>160</v>
      </c>
      <c r="H3685" s="1" t="s">
        <v>338</v>
      </c>
      <c r="I3685" s="1" t="s">
        <v>92</v>
      </c>
      <c r="J3685" s="1" t="s">
        <v>1908</v>
      </c>
      <c r="K3685" s="1" t="s">
        <v>1909</v>
      </c>
      <c r="L3685" s="30">
        <v>24</v>
      </c>
      <c r="M3685" s="30">
        <v>29</v>
      </c>
      <c r="N3685" s="30">
        <v>63</v>
      </c>
      <c r="O3685" s="30">
        <v>0</v>
      </c>
      <c r="P3685" s="27">
        <v>7.7</v>
      </c>
      <c r="Q3685" s="30">
        <v>94</v>
      </c>
      <c r="R3685" s="30">
        <v>130</v>
      </c>
      <c r="S3685" s="9">
        <v>9473382</v>
      </c>
      <c r="T3685" s="9">
        <v>10000000</v>
      </c>
      <c r="U3685" s="9">
        <f>IMDB4[[#This Row],[Gross Revenue]]-IMDB4[[#This Row],[Budget]]</f>
        <v>-526618</v>
      </c>
      <c r="V3685" s="9" t="str">
        <f>IF(IMDB4[[#This Row],[Profit]]&gt;0,"Hit","Flop")</f>
        <v>Flop</v>
      </c>
      <c r="W3685" s="9" t="str" cm="1">
        <f t="array" ref="W3685">_xlfn.IFS(IMDB4[[#This Row],[IMDb Score (1-10)]]&gt;=8,"Excellent",IMDB4[[#This Row],[IMDb Score (1-10)]]&gt;=7,"Good",IMDB4[[#This Row],[IMDb Score (1-10)]]&gt;=5,"Average",TRUE,"Poor")</f>
        <v>Good</v>
      </c>
      <c r="X3685" s="9" t="str">
        <f>IF(IMDB4[[#This Row],[Duration (min)]]&lt;90,"Short",IF(IMDB4[[#This Row],[Duration (min)]]&lt;=120,"Medium", "Long"))</f>
        <v>Long</v>
      </c>
    </row>
    <row r="3686" spans="1:24" x14ac:dyDescent="0.25">
      <c r="A3686" s="1" t="s">
        <v>3072</v>
      </c>
      <c r="B3686" s="2">
        <v>37325</v>
      </c>
      <c r="C3686" s="30">
        <f>YEAR(IMDB4[[#This Row],[Release Date]])</f>
        <v>2002</v>
      </c>
      <c r="D3686" s="30" t="str">
        <f>FLOOR(IMDB4[[#This Row],[Year]],10)&amp;"s"</f>
        <v>2000s</v>
      </c>
      <c r="E3686" s="1" t="s">
        <v>32</v>
      </c>
      <c r="F3686" s="1" t="s">
        <v>40</v>
      </c>
      <c r="G3686" s="1" t="s">
        <v>3</v>
      </c>
      <c r="H3686" s="1" t="s">
        <v>4</v>
      </c>
      <c r="I3686" s="1" t="s">
        <v>28</v>
      </c>
      <c r="J3686" s="1" t="s">
        <v>3073</v>
      </c>
      <c r="K3686" s="1" t="s">
        <v>3074</v>
      </c>
      <c r="L3686" s="30">
        <v>23</v>
      </c>
      <c r="M3686" s="30">
        <v>49</v>
      </c>
      <c r="N3686" s="30">
        <v>12</v>
      </c>
      <c r="O3686" s="30">
        <v>184</v>
      </c>
      <c r="P3686" s="27">
        <v>6.6</v>
      </c>
      <c r="Q3686" s="30">
        <v>38</v>
      </c>
      <c r="R3686" s="30">
        <v>82</v>
      </c>
      <c r="S3686" s="9">
        <v>25571351</v>
      </c>
      <c r="T3686" s="9">
        <v>14000000</v>
      </c>
      <c r="U3686" s="9">
        <f>IMDB4[[#This Row],[Gross Revenue]]-IMDB4[[#This Row],[Budget]]</f>
        <v>11571351</v>
      </c>
      <c r="V3686" s="9" t="str">
        <f>IF(IMDB4[[#This Row],[Profit]]&gt;0,"Hit","Flop")</f>
        <v>Hit</v>
      </c>
      <c r="W3686" s="9" t="str" cm="1">
        <f t="array" ref="W3686">_xlfn.IFS(IMDB4[[#This Row],[IMDb Score (1-10)]]&gt;=8,"Excellent",IMDB4[[#This Row],[IMDb Score (1-10)]]&gt;=7,"Good",IMDB4[[#This Row],[IMDb Score (1-10)]]&gt;=5,"Average",TRUE,"Poor")</f>
        <v>Average</v>
      </c>
      <c r="X3686" s="9" t="str">
        <f>IF(IMDB4[[#This Row],[Duration (min)]]&lt;90,"Short",IF(IMDB4[[#This Row],[Duration (min)]]&lt;=120,"Medium", "Long"))</f>
        <v>Short</v>
      </c>
    </row>
    <row r="3687" spans="1:24" x14ac:dyDescent="0.25">
      <c r="A3687" s="1" t="s">
        <v>3512</v>
      </c>
      <c r="B3687" s="2">
        <v>37693</v>
      </c>
      <c r="C3687" s="30">
        <f>YEAR(IMDB4[[#This Row],[Release Date]])</f>
        <v>2003</v>
      </c>
      <c r="D3687" s="30" t="str">
        <f>FLOOR(IMDB4[[#This Row],[Year]],10)&amp;"s"</f>
        <v>2000s</v>
      </c>
      <c r="E3687" s="1" t="s">
        <v>32</v>
      </c>
      <c r="F3687" s="1" t="s">
        <v>33</v>
      </c>
      <c r="G3687" s="1" t="s">
        <v>160</v>
      </c>
      <c r="H3687" s="1" t="s">
        <v>161</v>
      </c>
      <c r="I3687" s="1" t="s">
        <v>132</v>
      </c>
      <c r="J3687" s="1" t="s">
        <v>3513</v>
      </c>
      <c r="K3687" s="1" t="s">
        <v>3514</v>
      </c>
      <c r="L3687" s="30">
        <v>23</v>
      </c>
      <c r="M3687" s="30">
        <v>29</v>
      </c>
      <c r="N3687" s="30">
        <v>162</v>
      </c>
      <c r="O3687" s="30">
        <v>0</v>
      </c>
      <c r="P3687" s="27">
        <v>7.8</v>
      </c>
      <c r="Q3687" s="30">
        <v>167</v>
      </c>
      <c r="R3687" s="30">
        <v>80</v>
      </c>
      <c r="S3687" s="9">
        <v>7002255</v>
      </c>
      <c r="T3687" s="9">
        <v>9500000</v>
      </c>
      <c r="U3687" s="9">
        <f>IMDB4[[#This Row],[Gross Revenue]]-IMDB4[[#This Row],[Budget]]</f>
        <v>-2497745</v>
      </c>
      <c r="V3687" s="9" t="str">
        <f>IF(IMDB4[[#This Row],[Profit]]&gt;0,"Hit","Flop")</f>
        <v>Flop</v>
      </c>
      <c r="W3687" s="9" t="str" cm="1">
        <f t="array" ref="W3687">_xlfn.IFS(IMDB4[[#This Row],[IMDb Score (1-10)]]&gt;=8,"Excellent",IMDB4[[#This Row],[IMDb Score (1-10)]]&gt;=7,"Good",IMDB4[[#This Row],[IMDb Score (1-10)]]&gt;=5,"Average",TRUE,"Poor")</f>
        <v>Good</v>
      </c>
      <c r="X3687" s="9" t="str">
        <f>IF(IMDB4[[#This Row],[Duration (min)]]&lt;90,"Short",IF(IMDB4[[#This Row],[Duration (min)]]&lt;=120,"Medium", "Long"))</f>
        <v>Short</v>
      </c>
    </row>
    <row r="3688" spans="1:24" x14ac:dyDescent="0.25">
      <c r="A3688" s="1" t="s">
        <v>4580</v>
      </c>
      <c r="B3688" s="2">
        <v>39322</v>
      </c>
      <c r="C3688" s="30">
        <f>YEAR(IMDB4[[#This Row],[Release Date]])</f>
        <v>2007</v>
      </c>
      <c r="D3688" s="30" t="str">
        <f>FLOOR(IMDB4[[#This Row],[Year]],10)&amp;"s"</f>
        <v>2000s</v>
      </c>
      <c r="E3688" s="1" t="s">
        <v>32</v>
      </c>
      <c r="F3688" s="1" t="s">
        <v>294</v>
      </c>
      <c r="G3688" s="1" t="s">
        <v>3</v>
      </c>
      <c r="H3688" s="1" t="s">
        <v>4</v>
      </c>
      <c r="I3688" s="1" t="s">
        <v>132</v>
      </c>
      <c r="J3688" s="1" t="s">
        <v>4581</v>
      </c>
      <c r="K3688" s="1" t="s">
        <v>4582</v>
      </c>
      <c r="L3688" s="30">
        <v>23</v>
      </c>
      <c r="M3688" s="30">
        <v>85</v>
      </c>
      <c r="N3688" s="30">
        <v>0</v>
      </c>
      <c r="O3688" s="30">
        <v>11</v>
      </c>
      <c r="P3688" s="27">
        <v>5.6</v>
      </c>
      <c r="Q3688" s="32">
        <v>0</v>
      </c>
      <c r="R3688" s="30">
        <v>103</v>
      </c>
      <c r="S3688" s="9">
        <v>23616</v>
      </c>
      <c r="T3688" s="9">
        <v>600000</v>
      </c>
      <c r="U3688" s="9">
        <f>IMDB4[[#This Row],[Gross Revenue]]-IMDB4[[#This Row],[Budget]]</f>
        <v>-576384</v>
      </c>
      <c r="V3688" s="9" t="str">
        <f>IF(IMDB4[[#This Row],[Profit]]&gt;0,"Hit","Flop")</f>
        <v>Flop</v>
      </c>
      <c r="W3688" s="9" t="str" cm="1">
        <f t="array" ref="W3688">_xlfn.IFS(IMDB4[[#This Row],[IMDb Score (1-10)]]&gt;=8,"Excellent",IMDB4[[#This Row],[IMDb Score (1-10)]]&gt;=7,"Good",IMDB4[[#This Row],[IMDb Score (1-10)]]&gt;=5,"Average",TRUE,"Poor")</f>
        <v>Average</v>
      </c>
      <c r="X3688" s="9" t="str">
        <f>IF(IMDB4[[#This Row],[Duration (min)]]&lt;90,"Short",IF(IMDB4[[#This Row],[Duration (min)]]&lt;=120,"Medium", "Long"))</f>
        <v>Medium</v>
      </c>
    </row>
    <row r="3689" spans="1:24" x14ac:dyDescent="0.25">
      <c r="A3689" s="1" t="s">
        <v>3846</v>
      </c>
      <c r="B3689" s="2">
        <v>38005</v>
      </c>
      <c r="C3689" s="30">
        <f>YEAR(IMDB4[[#This Row],[Release Date]])</f>
        <v>2004</v>
      </c>
      <c r="D3689" s="30" t="str">
        <f>FLOOR(IMDB4[[#This Row],[Year]],10)&amp;"s"</f>
        <v>2000s</v>
      </c>
      <c r="E3689" s="1" t="s">
        <v>32</v>
      </c>
      <c r="F3689" s="1" t="s">
        <v>40</v>
      </c>
      <c r="G3689" s="1" t="s">
        <v>3</v>
      </c>
      <c r="H3689" s="1" t="s">
        <v>161</v>
      </c>
      <c r="I3689" s="1" t="s">
        <v>84</v>
      </c>
      <c r="J3689" s="1" t="s">
        <v>3847</v>
      </c>
      <c r="K3689" s="1" t="s">
        <v>1616</v>
      </c>
      <c r="L3689" s="30">
        <v>21</v>
      </c>
      <c r="M3689" s="30">
        <v>55</v>
      </c>
      <c r="N3689" s="30">
        <v>218</v>
      </c>
      <c r="O3689" s="30">
        <v>2000</v>
      </c>
      <c r="P3689" s="27">
        <v>7.1</v>
      </c>
      <c r="Q3689" s="30">
        <v>88</v>
      </c>
      <c r="R3689" s="30">
        <v>109</v>
      </c>
      <c r="S3689" s="9">
        <v>18947630</v>
      </c>
      <c r="T3689" s="9">
        <v>59660000</v>
      </c>
      <c r="U3689" s="9">
        <f>IMDB4[[#This Row],[Gross Revenue]]-IMDB4[[#This Row],[Budget]]</f>
        <v>-40712370</v>
      </c>
      <c r="V3689" s="9" t="str">
        <f>IF(IMDB4[[#This Row],[Profit]]&gt;0,"Hit","Flop")</f>
        <v>Flop</v>
      </c>
      <c r="W3689" s="9" t="str" cm="1">
        <f t="array" ref="W3689">_xlfn.IFS(IMDB4[[#This Row],[IMDb Score (1-10)]]&gt;=8,"Excellent",IMDB4[[#This Row],[IMDb Score (1-10)]]&gt;=7,"Good",IMDB4[[#This Row],[IMDb Score (1-10)]]&gt;=5,"Average",TRUE,"Poor")</f>
        <v>Good</v>
      </c>
      <c r="X3689" s="9" t="str">
        <f>IF(IMDB4[[#This Row],[Duration (min)]]&lt;90,"Short",IF(IMDB4[[#This Row],[Duration (min)]]&lt;=120,"Medium", "Long"))</f>
        <v>Medium</v>
      </c>
    </row>
    <row r="3690" spans="1:24" x14ac:dyDescent="0.25">
      <c r="A3690" s="1" t="s">
        <v>6858</v>
      </c>
      <c r="B3690" s="2">
        <v>42235</v>
      </c>
      <c r="C3690" s="30">
        <f>YEAR(IMDB4[[#This Row],[Release Date]])</f>
        <v>2015</v>
      </c>
      <c r="D3690" s="30" t="str">
        <f>FLOOR(IMDB4[[#This Row],[Year]],10)&amp;"s"</f>
        <v>2010s</v>
      </c>
      <c r="E3690" s="1" t="s">
        <v>32</v>
      </c>
      <c r="F3690" s="1" t="s">
        <v>77</v>
      </c>
      <c r="G3690" s="1" t="s">
        <v>2327</v>
      </c>
      <c r="H3690" s="1" t="s">
        <v>623</v>
      </c>
      <c r="I3690" s="1" t="s">
        <v>92</v>
      </c>
      <c r="J3690" s="1" t="s">
        <v>6859</v>
      </c>
      <c r="K3690" s="1" t="s">
        <v>6860</v>
      </c>
      <c r="L3690" s="30">
        <v>21</v>
      </c>
      <c r="M3690" s="30">
        <v>58</v>
      </c>
      <c r="N3690" s="30">
        <v>10</v>
      </c>
      <c r="O3690" s="30">
        <v>0</v>
      </c>
      <c r="P3690" s="27">
        <v>6.1</v>
      </c>
      <c r="Q3690" s="30">
        <v>68</v>
      </c>
      <c r="R3690" s="30">
        <v>103</v>
      </c>
      <c r="S3690" s="9">
        <v>72413</v>
      </c>
      <c r="T3690" s="9">
        <v>65000000</v>
      </c>
      <c r="U3690" s="9">
        <f>IMDB4[[#This Row],[Gross Revenue]]-IMDB4[[#This Row],[Budget]]</f>
        <v>-64927587</v>
      </c>
      <c r="V3690" s="9" t="str">
        <f>IF(IMDB4[[#This Row],[Profit]]&gt;0,"Hit","Flop")</f>
        <v>Flop</v>
      </c>
      <c r="W3690" s="9" t="str" cm="1">
        <f t="array" ref="W3690">_xlfn.IFS(IMDB4[[#This Row],[IMDb Score (1-10)]]&gt;=8,"Excellent",IMDB4[[#This Row],[IMDb Score (1-10)]]&gt;=7,"Good",IMDB4[[#This Row],[IMDb Score (1-10)]]&gt;=5,"Average",TRUE,"Poor")</f>
        <v>Average</v>
      </c>
      <c r="X3690" s="9" t="str">
        <f>IF(IMDB4[[#This Row],[Duration (min)]]&lt;90,"Short",IF(IMDB4[[#This Row],[Duration (min)]]&lt;=120,"Medium", "Long"))</f>
        <v>Medium</v>
      </c>
    </row>
    <row r="3691" spans="1:24" x14ac:dyDescent="0.25">
      <c r="A3691" s="1" t="s">
        <v>7003</v>
      </c>
      <c r="B3691" s="2">
        <v>42121</v>
      </c>
      <c r="C3691" s="30">
        <f>YEAR(IMDB4[[#This Row],[Release Date]])</f>
        <v>2015</v>
      </c>
      <c r="D3691" s="30" t="str">
        <f>FLOOR(IMDB4[[#This Row],[Year]],10)&amp;"s"</f>
        <v>2010s</v>
      </c>
      <c r="E3691" s="1" t="s">
        <v>32</v>
      </c>
      <c r="F3691" s="1" t="s">
        <v>177</v>
      </c>
      <c r="G3691" s="1" t="s">
        <v>3</v>
      </c>
      <c r="H3691" s="1" t="s">
        <v>4</v>
      </c>
      <c r="I3691" s="21" t="s">
        <v>5</v>
      </c>
      <c r="J3691" s="1" t="s">
        <v>7004</v>
      </c>
      <c r="K3691" s="1" t="s">
        <v>4705</v>
      </c>
      <c r="L3691" s="30">
        <v>21</v>
      </c>
      <c r="M3691" s="30">
        <v>24</v>
      </c>
      <c r="N3691" s="30">
        <v>117</v>
      </c>
      <c r="O3691" s="30">
        <v>121</v>
      </c>
      <c r="P3691" s="27">
        <v>7</v>
      </c>
      <c r="Q3691" s="30">
        <v>6</v>
      </c>
      <c r="R3691" s="30">
        <v>100</v>
      </c>
      <c r="S3691" s="9">
        <v>29233</v>
      </c>
      <c r="T3691" s="9">
        <v>3500000</v>
      </c>
      <c r="U3691" s="9">
        <f>IMDB4[[#This Row],[Gross Revenue]]-IMDB4[[#This Row],[Budget]]</f>
        <v>-3470767</v>
      </c>
      <c r="V3691" s="9" t="str">
        <f>IF(IMDB4[[#This Row],[Profit]]&gt;0,"Hit","Flop")</f>
        <v>Flop</v>
      </c>
      <c r="W3691" s="9" t="str" cm="1">
        <f t="array" ref="W3691">_xlfn.IFS(IMDB4[[#This Row],[IMDb Score (1-10)]]&gt;=8,"Excellent",IMDB4[[#This Row],[IMDb Score (1-10)]]&gt;=7,"Good",IMDB4[[#This Row],[IMDb Score (1-10)]]&gt;=5,"Average",TRUE,"Poor")</f>
        <v>Good</v>
      </c>
      <c r="X3691" s="9" t="str">
        <f>IF(IMDB4[[#This Row],[Duration (min)]]&lt;90,"Short",IF(IMDB4[[#This Row],[Duration (min)]]&lt;=120,"Medium", "Long"))</f>
        <v>Medium</v>
      </c>
    </row>
    <row r="3692" spans="1:24" x14ac:dyDescent="0.25">
      <c r="A3692" s="1" t="s">
        <v>4886</v>
      </c>
      <c r="B3692" s="2">
        <v>39460</v>
      </c>
      <c r="C3692" s="30">
        <f>YEAR(IMDB4[[#This Row],[Release Date]])</f>
        <v>2008</v>
      </c>
      <c r="D3692" s="30" t="str">
        <f>FLOOR(IMDB4[[#This Row],[Year]],10)&amp;"s"</f>
        <v>2000s</v>
      </c>
      <c r="E3692" s="1" t="s">
        <v>32</v>
      </c>
      <c r="F3692" s="1" t="s">
        <v>61</v>
      </c>
      <c r="G3692" s="1" t="s">
        <v>3</v>
      </c>
      <c r="H3692" s="1" t="s">
        <v>4</v>
      </c>
      <c r="I3692" s="1" t="s">
        <v>132</v>
      </c>
      <c r="J3692" s="1" t="s">
        <v>4887</v>
      </c>
      <c r="K3692" s="1" t="s">
        <v>4888</v>
      </c>
      <c r="L3692" s="30">
        <v>20</v>
      </c>
      <c r="M3692" s="30">
        <v>64</v>
      </c>
      <c r="N3692" s="30">
        <v>18</v>
      </c>
      <c r="O3692" s="30">
        <v>0</v>
      </c>
      <c r="P3692" s="27">
        <v>7</v>
      </c>
      <c r="Q3692" s="30">
        <v>99</v>
      </c>
      <c r="R3692" s="30">
        <v>119</v>
      </c>
      <c r="S3692" s="9">
        <v>4234040</v>
      </c>
      <c r="T3692" s="9">
        <v>20000000</v>
      </c>
      <c r="U3692" s="9">
        <f>IMDB4[[#This Row],[Gross Revenue]]-IMDB4[[#This Row],[Budget]]</f>
        <v>-15765960</v>
      </c>
      <c r="V3692" s="9" t="str">
        <f>IF(IMDB4[[#This Row],[Profit]]&gt;0,"Hit","Flop")</f>
        <v>Flop</v>
      </c>
      <c r="W3692" s="9" t="str" cm="1">
        <f t="array" ref="W3692">_xlfn.IFS(IMDB4[[#This Row],[IMDb Score (1-10)]]&gt;=8,"Excellent",IMDB4[[#This Row],[IMDb Score (1-10)]]&gt;=7,"Good",IMDB4[[#This Row],[IMDb Score (1-10)]]&gt;=5,"Average",TRUE,"Poor")</f>
        <v>Good</v>
      </c>
      <c r="X3692" s="9" t="str">
        <f>IF(IMDB4[[#This Row],[Duration (min)]]&lt;90,"Short",IF(IMDB4[[#This Row],[Duration (min)]]&lt;=120,"Medium", "Long"))</f>
        <v>Medium</v>
      </c>
    </row>
    <row r="3693" spans="1:24" x14ac:dyDescent="0.25">
      <c r="A3693" s="1" t="s">
        <v>6578</v>
      </c>
      <c r="B3693" s="2">
        <v>41966</v>
      </c>
      <c r="C3693" s="30">
        <f>YEAR(IMDB4[[#This Row],[Release Date]])</f>
        <v>2014</v>
      </c>
      <c r="D3693" s="30" t="str">
        <f>FLOOR(IMDB4[[#This Row],[Year]],10)&amp;"s"</f>
        <v>2010s</v>
      </c>
      <c r="E3693" s="1" t="s">
        <v>32</v>
      </c>
      <c r="F3693" s="1" t="s">
        <v>177</v>
      </c>
      <c r="G3693" s="1" t="s">
        <v>3</v>
      </c>
      <c r="H3693" s="1" t="s">
        <v>1623</v>
      </c>
      <c r="I3693" s="1" t="s">
        <v>28</v>
      </c>
      <c r="J3693" s="1" t="s">
        <v>6579</v>
      </c>
      <c r="K3693" s="1" t="s">
        <v>6580</v>
      </c>
      <c r="L3693" s="30">
        <v>20</v>
      </c>
      <c r="M3693" s="30">
        <v>28</v>
      </c>
      <c r="N3693" s="30">
        <v>0</v>
      </c>
      <c r="O3693" s="30">
        <v>0</v>
      </c>
      <c r="P3693" s="27">
        <v>6.8</v>
      </c>
      <c r="Q3693" s="30">
        <v>43</v>
      </c>
      <c r="R3693" s="30">
        <v>93</v>
      </c>
      <c r="S3693" s="9">
        <v>100240</v>
      </c>
      <c r="T3693" s="9">
        <v>1000000</v>
      </c>
      <c r="U3693" s="9">
        <f>IMDB4[[#This Row],[Gross Revenue]]-IMDB4[[#This Row],[Budget]]</f>
        <v>-899760</v>
      </c>
      <c r="V3693" s="9" t="str">
        <f>IF(IMDB4[[#This Row],[Profit]]&gt;0,"Hit","Flop")</f>
        <v>Flop</v>
      </c>
      <c r="W3693" s="9" t="str" cm="1">
        <f t="array" ref="W3693">_xlfn.IFS(IMDB4[[#This Row],[IMDb Score (1-10)]]&gt;=8,"Excellent",IMDB4[[#This Row],[IMDb Score (1-10)]]&gt;=7,"Good",IMDB4[[#This Row],[IMDb Score (1-10)]]&gt;=5,"Average",TRUE,"Poor")</f>
        <v>Average</v>
      </c>
      <c r="X3693" s="9" t="str">
        <f>IF(IMDB4[[#This Row],[Duration (min)]]&lt;90,"Short",IF(IMDB4[[#This Row],[Duration (min)]]&lt;=120,"Medium", "Long"))</f>
        <v>Medium</v>
      </c>
    </row>
    <row r="3694" spans="1:24" x14ac:dyDescent="0.25">
      <c r="A3694" s="1" t="s">
        <v>2834</v>
      </c>
      <c r="B3694" s="2">
        <v>37003</v>
      </c>
      <c r="C3694" s="30">
        <f>YEAR(IMDB4[[#This Row],[Release Date]])</f>
        <v>2001</v>
      </c>
      <c r="D3694" s="30" t="str">
        <f>FLOOR(IMDB4[[#This Row],[Year]],10)&amp;"s"</f>
        <v>2000s</v>
      </c>
      <c r="E3694" s="1" t="s">
        <v>32</v>
      </c>
      <c r="F3694" s="1" t="s">
        <v>40</v>
      </c>
      <c r="G3694" s="1" t="s">
        <v>78</v>
      </c>
      <c r="H3694" s="1" t="s">
        <v>79</v>
      </c>
      <c r="I3694" s="1" t="s">
        <v>84</v>
      </c>
      <c r="J3694" s="1" t="s">
        <v>2835</v>
      </c>
      <c r="K3694" s="1" t="s">
        <v>1609</v>
      </c>
      <c r="L3694" s="30">
        <v>17</v>
      </c>
      <c r="M3694" s="30">
        <v>44</v>
      </c>
      <c r="N3694" s="30">
        <v>6000</v>
      </c>
      <c r="O3694" s="30">
        <v>28000</v>
      </c>
      <c r="P3694" s="27">
        <v>8.6</v>
      </c>
      <c r="Q3694" s="30">
        <v>246</v>
      </c>
      <c r="R3694" s="30">
        <v>125</v>
      </c>
      <c r="S3694" s="9">
        <v>10049886</v>
      </c>
      <c r="T3694" s="9">
        <v>19000000</v>
      </c>
      <c r="U3694" s="9">
        <f>IMDB4[[#This Row],[Gross Revenue]]-IMDB4[[#This Row],[Budget]]</f>
        <v>-8950114</v>
      </c>
      <c r="V3694" s="9" t="str">
        <f>IF(IMDB4[[#This Row],[Profit]]&gt;0,"Hit","Flop")</f>
        <v>Flop</v>
      </c>
      <c r="W3694" s="9" t="str" cm="1">
        <f t="array" ref="W3694">_xlfn.IFS(IMDB4[[#This Row],[IMDb Score (1-10)]]&gt;=8,"Excellent",IMDB4[[#This Row],[IMDb Score (1-10)]]&gt;=7,"Good",IMDB4[[#This Row],[IMDb Score (1-10)]]&gt;=5,"Average",TRUE,"Poor")</f>
        <v>Excellent</v>
      </c>
      <c r="X3694" s="9" t="str">
        <f>IF(IMDB4[[#This Row],[Duration (min)]]&lt;90,"Short",IF(IMDB4[[#This Row],[Duration (min)]]&lt;=120,"Medium", "Long"))</f>
        <v>Long</v>
      </c>
    </row>
    <row r="3695" spans="1:24" x14ac:dyDescent="0.25">
      <c r="A3695" s="1" t="s">
        <v>42</v>
      </c>
      <c r="B3695" s="2">
        <v>14749</v>
      </c>
      <c r="C3695" s="30">
        <f>YEAR(IMDB4[[#This Row],[Release Date]])</f>
        <v>1940</v>
      </c>
      <c r="D3695" s="30" t="str">
        <f>FLOOR(IMDB4[[#This Row],[Year]],10)&amp;"s"</f>
        <v>1940s</v>
      </c>
      <c r="E3695" s="1" t="s">
        <v>32</v>
      </c>
      <c r="F3695" s="1" t="s">
        <v>33</v>
      </c>
      <c r="G3695" s="1" t="s">
        <v>3</v>
      </c>
      <c r="H3695" s="1" t="s">
        <v>4</v>
      </c>
      <c r="I3695" s="1" t="s">
        <v>28</v>
      </c>
      <c r="J3695" s="1" t="s">
        <v>43</v>
      </c>
      <c r="K3695" s="1" t="s">
        <v>44</v>
      </c>
      <c r="L3695" s="30">
        <v>16</v>
      </c>
      <c r="M3695" s="30">
        <v>16</v>
      </c>
      <c r="N3695" s="30">
        <v>11</v>
      </c>
      <c r="O3695" s="30">
        <v>3000</v>
      </c>
      <c r="P3695" s="27">
        <v>7.8</v>
      </c>
      <c r="Q3695" s="30">
        <v>99</v>
      </c>
      <c r="R3695" s="30">
        <v>120</v>
      </c>
      <c r="S3695" s="9">
        <v>76400000</v>
      </c>
      <c r="T3695" s="9">
        <v>2280000</v>
      </c>
      <c r="U3695" s="9">
        <f>IMDB4[[#This Row],[Gross Revenue]]-IMDB4[[#This Row],[Budget]]</f>
        <v>74120000</v>
      </c>
      <c r="V3695" s="9" t="str">
        <f>IF(IMDB4[[#This Row],[Profit]]&gt;0,"Hit","Flop")</f>
        <v>Hit</v>
      </c>
      <c r="W3695" s="9" t="str" cm="1">
        <f t="array" ref="W3695">_xlfn.IFS(IMDB4[[#This Row],[IMDb Score (1-10)]]&gt;=8,"Excellent",IMDB4[[#This Row],[IMDb Score (1-10)]]&gt;=7,"Good",IMDB4[[#This Row],[IMDb Score (1-10)]]&gt;=5,"Average",TRUE,"Poor")</f>
        <v>Good</v>
      </c>
      <c r="X3695" s="9" t="str">
        <f>IF(IMDB4[[#This Row],[Duration (min)]]&lt;90,"Short",IF(IMDB4[[#This Row],[Duration (min)]]&lt;=120,"Medium", "Long"))</f>
        <v>Medium</v>
      </c>
    </row>
    <row r="3696" spans="1:24" x14ac:dyDescent="0.25">
      <c r="A3696" s="1" t="s">
        <v>1170</v>
      </c>
      <c r="B3696" s="2">
        <v>34732</v>
      </c>
      <c r="C3696" s="30">
        <f>YEAR(IMDB4[[#This Row],[Release Date]])</f>
        <v>1995</v>
      </c>
      <c r="D3696" s="30" t="str">
        <f>FLOOR(IMDB4[[#This Row],[Year]],10)&amp;"s"</f>
        <v>1990s</v>
      </c>
      <c r="E3696" s="1" t="s">
        <v>32</v>
      </c>
      <c r="F3696" s="1" t="s">
        <v>9</v>
      </c>
      <c r="G3696" s="1" t="s">
        <v>3</v>
      </c>
      <c r="H3696" s="1" t="s">
        <v>4</v>
      </c>
      <c r="I3696" s="1" t="s">
        <v>92</v>
      </c>
      <c r="J3696" s="1" t="s">
        <v>1171</v>
      </c>
      <c r="K3696" s="1" t="s">
        <v>858</v>
      </c>
      <c r="L3696" s="30">
        <v>15</v>
      </c>
      <c r="M3696" s="30">
        <v>36</v>
      </c>
      <c r="N3696" s="30">
        <v>0</v>
      </c>
      <c r="O3696" s="30">
        <v>22000</v>
      </c>
      <c r="P3696" s="27">
        <v>8.1</v>
      </c>
      <c r="Q3696" s="30">
        <v>121</v>
      </c>
      <c r="R3696" s="30">
        <v>105</v>
      </c>
      <c r="S3696" s="9">
        <v>5400000</v>
      </c>
      <c r="T3696" s="9">
        <v>2500000</v>
      </c>
      <c r="U3696" s="9">
        <f>IMDB4[[#This Row],[Gross Revenue]]-IMDB4[[#This Row],[Budget]]</f>
        <v>2900000</v>
      </c>
      <c r="V3696" s="9" t="str">
        <f>IF(IMDB4[[#This Row],[Profit]]&gt;0,"Hit","Flop")</f>
        <v>Hit</v>
      </c>
      <c r="W3696" s="9" t="str" cm="1">
        <f t="array" ref="W3696">_xlfn.IFS(IMDB4[[#This Row],[IMDb Score (1-10)]]&gt;=8,"Excellent",IMDB4[[#This Row],[IMDb Score (1-10)]]&gt;=7,"Good",IMDB4[[#This Row],[IMDb Score (1-10)]]&gt;=5,"Average",TRUE,"Poor")</f>
        <v>Excellent</v>
      </c>
      <c r="X3696" s="9" t="str">
        <f>IF(IMDB4[[#This Row],[Duration (min)]]&lt;90,"Short",IF(IMDB4[[#This Row],[Duration (min)]]&lt;=120,"Medium", "Long"))</f>
        <v>Medium</v>
      </c>
    </row>
    <row r="3697" spans="1:24" x14ac:dyDescent="0.25">
      <c r="A3697" s="1" t="s">
        <v>4050</v>
      </c>
      <c r="B3697" s="2">
        <v>38552</v>
      </c>
      <c r="C3697" s="30">
        <f>YEAR(IMDB4[[#This Row],[Release Date]])</f>
        <v>2005</v>
      </c>
      <c r="D3697" s="30" t="str">
        <f>FLOOR(IMDB4[[#This Row],[Year]],10)&amp;"s"</f>
        <v>2000s</v>
      </c>
      <c r="E3697" s="1" t="s">
        <v>32</v>
      </c>
      <c r="F3697" s="1" t="s">
        <v>177</v>
      </c>
      <c r="G3697" s="1" t="s">
        <v>3</v>
      </c>
      <c r="H3697" s="1" t="s">
        <v>4</v>
      </c>
      <c r="I3697" s="1" t="s">
        <v>92</v>
      </c>
      <c r="J3697" s="1" t="s">
        <v>4051</v>
      </c>
      <c r="K3697" s="1" t="s">
        <v>4052</v>
      </c>
      <c r="L3697" s="30">
        <v>15</v>
      </c>
      <c r="M3697" s="30">
        <v>15</v>
      </c>
      <c r="N3697" s="30">
        <v>30</v>
      </c>
      <c r="O3697" s="30">
        <v>0</v>
      </c>
      <c r="P3697" s="27">
        <v>7.8</v>
      </c>
      <c r="Q3697" s="30">
        <v>110</v>
      </c>
      <c r="R3697" s="30">
        <v>88</v>
      </c>
      <c r="S3697" s="9">
        <v>1523883</v>
      </c>
      <c r="T3697" s="9">
        <v>1750211</v>
      </c>
      <c r="U3697" s="9">
        <f>IMDB4[[#This Row],[Gross Revenue]]-IMDB4[[#This Row],[Budget]]</f>
        <v>-226328</v>
      </c>
      <c r="V3697" s="9" t="str">
        <f>IF(IMDB4[[#This Row],[Profit]]&gt;0,"Hit","Flop")</f>
        <v>Flop</v>
      </c>
      <c r="W3697" s="9" t="str" cm="1">
        <f t="array" ref="W3697">_xlfn.IFS(IMDB4[[#This Row],[IMDb Score (1-10)]]&gt;=8,"Excellent",IMDB4[[#This Row],[IMDb Score (1-10)]]&gt;=7,"Good",IMDB4[[#This Row],[IMDb Score (1-10)]]&gt;=5,"Average",TRUE,"Poor")</f>
        <v>Good</v>
      </c>
      <c r="X3697" s="9" t="str">
        <f>IF(IMDB4[[#This Row],[Duration (min)]]&lt;90,"Short",IF(IMDB4[[#This Row],[Duration (min)]]&lt;=120,"Medium", "Long"))</f>
        <v>Short</v>
      </c>
    </row>
    <row r="3698" spans="1:24" x14ac:dyDescent="0.25">
      <c r="A3698" s="1" t="s">
        <v>989</v>
      </c>
      <c r="B3698" s="2">
        <v>34217</v>
      </c>
      <c r="C3698" s="30">
        <f>YEAR(IMDB4[[#This Row],[Release Date]])</f>
        <v>1993</v>
      </c>
      <c r="D3698" s="30" t="str">
        <f>FLOOR(IMDB4[[#This Row],[Year]],10)&amp;"s"</f>
        <v>1990s</v>
      </c>
      <c r="E3698" s="1" t="s">
        <v>32</v>
      </c>
      <c r="F3698" s="1" t="s">
        <v>9</v>
      </c>
      <c r="G3698" s="1" t="s">
        <v>78</v>
      </c>
      <c r="H3698" s="1" t="s">
        <v>79</v>
      </c>
      <c r="I3698" s="21" t="s">
        <v>5</v>
      </c>
      <c r="J3698" s="1" t="s">
        <v>990</v>
      </c>
      <c r="K3698" s="1" t="s">
        <v>81</v>
      </c>
      <c r="L3698" s="30">
        <v>15</v>
      </c>
      <c r="M3698" s="30">
        <v>30</v>
      </c>
      <c r="N3698" s="30">
        <v>0</v>
      </c>
      <c r="O3698" s="30">
        <v>355</v>
      </c>
      <c r="P3698" s="27">
        <v>7.5</v>
      </c>
      <c r="Q3698" s="30">
        <v>25</v>
      </c>
      <c r="R3698" s="30">
        <v>134</v>
      </c>
      <c r="S3698" s="9">
        <v>48856</v>
      </c>
      <c r="T3698" s="9">
        <v>11900000</v>
      </c>
      <c r="U3698" s="9">
        <f>IMDB4[[#This Row],[Gross Revenue]]-IMDB4[[#This Row],[Budget]]</f>
        <v>-11851144</v>
      </c>
      <c r="V3698" s="9" t="str">
        <f>IF(IMDB4[[#This Row],[Profit]]&gt;0,"Hit","Flop")</f>
        <v>Flop</v>
      </c>
      <c r="W3698" s="9" t="str" cm="1">
        <f t="array" ref="W3698">_xlfn.IFS(IMDB4[[#This Row],[IMDb Score (1-10)]]&gt;=8,"Excellent",IMDB4[[#This Row],[IMDb Score (1-10)]]&gt;=7,"Good",IMDB4[[#This Row],[IMDb Score (1-10)]]&gt;=5,"Average",TRUE,"Poor")</f>
        <v>Good</v>
      </c>
      <c r="X3698" s="9" t="str">
        <f>IF(IMDB4[[#This Row],[Duration (min)]]&lt;90,"Short",IF(IMDB4[[#This Row],[Duration (min)]]&lt;=120,"Medium", "Long"))</f>
        <v>Long</v>
      </c>
    </row>
    <row r="3699" spans="1:24" x14ac:dyDescent="0.25">
      <c r="A3699" s="1" t="s">
        <v>6264</v>
      </c>
      <c r="B3699" s="2">
        <v>41096</v>
      </c>
      <c r="C3699" s="30">
        <f>YEAR(IMDB4[[#This Row],[Release Date]])</f>
        <v>2012</v>
      </c>
      <c r="D3699" s="30" t="str">
        <f>FLOOR(IMDB4[[#This Row],[Year]],10)&amp;"s"</f>
        <v>2010s</v>
      </c>
      <c r="E3699" s="1" t="s">
        <v>32</v>
      </c>
      <c r="F3699" s="1" t="s">
        <v>177</v>
      </c>
      <c r="G3699" s="1" t="s">
        <v>3</v>
      </c>
      <c r="H3699" s="1" t="s">
        <v>4</v>
      </c>
      <c r="I3699" s="1" t="s">
        <v>5</v>
      </c>
      <c r="J3699" s="1" t="s">
        <v>6265</v>
      </c>
      <c r="K3699" s="1" t="s">
        <v>6266</v>
      </c>
      <c r="L3699" s="30">
        <v>14</v>
      </c>
      <c r="M3699" s="30">
        <v>44</v>
      </c>
      <c r="N3699" s="30">
        <v>6</v>
      </c>
      <c r="O3699" s="30">
        <v>0</v>
      </c>
      <c r="P3699" s="27">
        <v>8.4</v>
      </c>
      <c r="Q3699" s="30">
        <v>26</v>
      </c>
      <c r="R3699" s="30">
        <v>89</v>
      </c>
      <c r="S3699" s="9">
        <v>133778</v>
      </c>
      <c r="T3699" s="9">
        <v>500000</v>
      </c>
      <c r="U3699" s="9">
        <f>IMDB4[[#This Row],[Gross Revenue]]-IMDB4[[#This Row],[Budget]]</f>
        <v>-366222</v>
      </c>
      <c r="V3699" s="9" t="str">
        <f>IF(IMDB4[[#This Row],[Profit]]&gt;0,"Hit","Flop")</f>
        <v>Flop</v>
      </c>
      <c r="W3699" s="9" t="str" cm="1">
        <f t="array" ref="W3699">_xlfn.IFS(IMDB4[[#This Row],[IMDb Score (1-10)]]&gt;=8,"Excellent",IMDB4[[#This Row],[IMDb Score (1-10)]]&gt;=7,"Good",IMDB4[[#This Row],[IMDb Score (1-10)]]&gt;=5,"Average",TRUE,"Poor")</f>
        <v>Excellent</v>
      </c>
      <c r="X3699" s="9" t="str">
        <f>IF(IMDB4[[#This Row],[Duration (min)]]&lt;90,"Short",IF(IMDB4[[#This Row],[Duration (min)]]&lt;=120,"Medium", "Long"))</f>
        <v>Short</v>
      </c>
    </row>
    <row r="3700" spans="1:24" x14ac:dyDescent="0.25">
      <c r="A3700" s="1" t="s">
        <v>3017</v>
      </c>
      <c r="B3700" s="2">
        <v>37342</v>
      </c>
      <c r="C3700" s="30">
        <f>YEAR(IMDB4[[#This Row],[Release Date]])</f>
        <v>2002</v>
      </c>
      <c r="D3700" s="30" t="str">
        <f>FLOOR(IMDB4[[#This Row],[Year]],10)&amp;"s"</f>
        <v>2000s</v>
      </c>
      <c r="E3700" s="1" t="s">
        <v>1</v>
      </c>
      <c r="F3700" s="1" t="s">
        <v>20</v>
      </c>
      <c r="G3700" s="1" t="s">
        <v>3</v>
      </c>
      <c r="H3700" s="1" t="s">
        <v>338</v>
      </c>
      <c r="I3700" s="21" t="s">
        <v>5</v>
      </c>
      <c r="J3700" s="1" t="s">
        <v>3018</v>
      </c>
      <c r="K3700" s="1" t="s">
        <v>3019</v>
      </c>
      <c r="L3700" s="30">
        <v>14</v>
      </c>
      <c r="M3700" s="30">
        <v>21</v>
      </c>
      <c r="N3700" s="30">
        <v>126</v>
      </c>
      <c r="O3700" s="30">
        <v>131</v>
      </c>
      <c r="P3700" s="27">
        <v>7</v>
      </c>
      <c r="Q3700" s="30">
        <v>58</v>
      </c>
      <c r="R3700" s="30">
        <v>73</v>
      </c>
      <c r="S3700" s="9">
        <v>39659</v>
      </c>
      <c r="T3700" s="9">
        <v>1600000</v>
      </c>
      <c r="U3700" s="9">
        <f>IMDB4[[#This Row],[Gross Revenue]]-IMDB4[[#This Row],[Budget]]</f>
        <v>-1560341</v>
      </c>
      <c r="V3700" s="9" t="str">
        <f>IF(IMDB4[[#This Row],[Profit]]&gt;0,"Hit","Flop")</f>
        <v>Flop</v>
      </c>
      <c r="W3700" s="9" t="str" cm="1">
        <f t="array" ref="W3700">_xlfn.IFS(IMDB4[[#This Row],[IMDb Score (1-10)]]&gt;=8,"Excellent",IMDB4[[#This Row],[IMDb Score (1-10)]]&gt;=7,"Good",IMDB4[[#This Row],[IMDb Score (1-10)]]&gt;=5,"Average",TRUE,"Poor")</f>
        <v>Good</v>
      </c>
      <c r="X3700" s="9" t="str">
        <f>IF(IMDB4[[#This Row],[Duration (min)]]&lt;90,"Short",IF(IMDB4[[#This Row],[Duration (min)]]&lt;=120,"Medium", "Long"))</f>
        <v>Short</v>
      </c>
    </row>
    <row r="3701" spans="1:24" x14ac:dyDescent="0.25">
      <c r="A3701" s="1" t="s">
        <v>2818</v>
      </c>
      <c r="B3701" s="2">
        <v>37124</v>
      </c>
      <c r="C3701" s="30">
        <f>YEAR(IMDB4[[#This Row],[Release Date]])</f>
        <v>2001</v>
      </c>
      <c r="D3701" s="30" t="str">
        <f>FLOOR(IMDB4[[#This Row],[Year]],10)&amp;"s"</f>
        <v>2000s</v>
      </c>
      <c r="E3701" s="1" t="s">
        <v>32</v>
      </c>
      <c r="F3701" s="1" t="s">
        <v>20</v>
      </c>
      <c r="G3701" s="1" t="s">
        <v>3</v>
      </c>
      <c r="H3701" s="1" t="s">
        <v>4</v>
      </c>
      <c r="I3701" s="1" t="s">
        <v>132</v>
      </c>
      <c r="J3701" s="1" t="s">
        <v>2819</v>
      </c>
      <c r="K3701" s="1" t="s">
        <v>2820</v>
      </c>
      <c r="L3701" s="30">
        <v>11</v>
      </c>
      <c r="M3701" s="30">
        <v>37</v>
      </c>
      <c r="N3701" s="30">
        <v>23</v>
      </c>
      <c r="O3701" s="30">
        <v>12000</v>
      </c>
      <c r="P3701" s="27">
        <v>6.9</v>
      </c>
      <c r="Q3701" s="30">
        <v>122</v>
      </c>
      <c r="R3701" s="30">
        <v>82</v>
      </c>
      <c r="S3701" s="9">
        <v>49968653</v>
      </c>
      <c r="T3701" s="9">
        <v>28000000</v>
      </c>
      <c r="U3701" s="9">
        <f>IMDB4[[#This Row],[Gross Revenue]]-IMDB4[[#This Row],[Budget]]</f>
        <v>21968653</v>
      </c>
      <c r="V3701" s="9" t="str">
        <f>IF(IMDB4[[#This Row],[Profit]]&gt;0,"Hit","Flop")</f>
        <v>Hit</v>
      </c>
      <c r="W3701" s="9" t="str" cm="1">
        <f t="array" ref="W3701">_xlfn.IFS(IMDB4[[#This Row],[IMDb Score (1-10)]]&gt;=8,"Excellent",IMDB4[[#This Row],[IMDb Score (1-10)]]&gt;=7,"Good",IMDB4[[#This Row],[IMDb Score (1-10)]]&gt;=5,"Average",TRUE,"Poor")</f>
        <v>Average</v>
      </c>
      <c r="X3701" s="9" t="str">
        <f>IF(IMDB4[[#This Row],[Duration (min)]]&lt;90,"Short",IF(IMDB4[[#This Row],[Duration (min)]]&lt;=120,"Medium", "Long"))</f>
        <v>Short</v>
      </c>
    </row>
    <row r="3702" spans="1:24" x14ac:dyDescent="0.25">
      <c r="A3702" s="1" t="s">
        <v>3959</v>
      </c>
      <c r="B3702" s="2">
        <v>38552</v>
      </c>
      <c r="C3702" s="30">
        <f>YEAR(IMDB4[[#This Row],[Release Date]])</f>
        <v>2005</v>
      </c>
      <c r="D3702" s="30" t="str">
        <f>FLOOR(IMDB4[[#This Row],[Year]],10)&amp;"s"</f>
        <v>2000s</v>
      </c>
      <c r="E3702" s="1" t="s">
        <v>32</v>
      </c>
      <c r="F3702" s="1" t="s">
        <v>9</v>
      </c>
      <c r="G3702" s="1" t="s">
        <v>3960</v>
      </c>
      <c r="H3702" s="1" t="s">
        <v>3961</v>
      </c>
      <c r="I3702" s="1" t="s">
        <v>92</v>
      </c>
      <c r="J3702" s="1" t="s">
        <v>3962</v>
      </c>
      <c r="K3702" s="1" t="s">
        <v>3963</v>
      </c>
      <c r="L3702" s="30">
        <v>9</v>
      </c>
      <c r="M3702" s="30">
        <v>11</v>
      </c>
      <c r="N3702" s="30">
        <v>45</v>
      </c>
      <c r="O3702" s="30">
        <v>607</v>
      </c>
      <c r="P3702" s="27">
        <v>7.1</v>
      </c>
      <c r="Q3702" s="30">
        <v>73</v>
      </c>
      <c r="R3702" s="30">
        <v>134</v>
      </c>
      <c r="S3702" s="9">
        <v>195888</v>
      </c>
      <c r="T3702" s="9">
        <v>2500000000</v>
      </c>
      <c r="U3702" s="9">
        <f>IMDB4[[#This Row],[Gross Revenue]]-IMDB4[[#This Row],[Budget]]</f>
        <v>-2499804112</v>
      </c>
      <c r="V3702" s="9" t="str">
        <f>IF(IMDB4[[#This Row],[Profit]]&gt;0,"Hit","Flop")</f>
        <v>Flop</v>
      </c>
      <c r="W3702" s="9" t="str" cm="1">
        <f t="array" ref="W3702">_xlfn.IFS(IMDB4[[#This Row],[IMDb Score (1-10)]]&gt;=8,"Excellent",IMDB4[[#This Row],[IMDb Score (1-10)]]&gt;=7,"Good",IMDB4[[#This Row],[IMDb Score (1-10)]]&gt;=5,"Average",TRUE,"Poor")</f>
        <v>Good</v>
      </c>
      <c r="X3702" s="9" t="str">
        <f>IF(IMDB4[[#This Row],[Duration (min)]]&lt;90,"Short",IF(IMDB4[[#This Row],[Duration (min)]]&lt;=120,"Medium", "Long"))</f>
        <v>Long</v>
      </c>
    </row>
    <row r="3703" spans="1:24" x14ac:dyDescent="0.25">
      <c r="A3703" s="1" t="s">
        <v>1086</v>
      </c>
      <c r="B3703" s="2">
        <v>34363</v>
      </c>
      <c r="C3703" s="30">
        <f>YEAR(IMDB4[[#This Row],[Release Date]])</f>
        <v>1994</v>
      </c>
      <c r="D3703" s="30" t="str">
        <f>FLOOR(IMDB4[[#This Row],[Year]],10)&amp;"s"</f>
        <v>1990s</v>
      </c>
      <c r="E3703" s="1" t="s">
        <v>32</v>
      </c>
      <c r="F3703" s="1" t="s">
        <v>177</v>
      </c>
      <c r="G3703" s="1" t="s">
        <v>3</v>
      </c>
      <c r="H3703" s="1" t="s">
        <v>4</v>
      </c>
      <c r="I3703" s="1" t="s">
        <v>132</v>
      </c>
      <c r="J3703" s="1" t="s">
        <v>1087</v>
      </c>
      <c r="K3703" s="1" t="s">
        <v>1088</v>
      </c>
      <c r="L3703" s="30">
        <v>7</v>
      </c>
      <c r="M3703" s="30">
        <v>15</v>
      </c>
      <c r="N3703" s="30">
        <v>23</v>
      </c>
      <c r="O3703" s="30">
        <v>0</v>
      </c>
      <c r="P3703" s="27">
        <v>8.3000000000000007</v>
      </c>
      <c r="Q3703" s="30">
        <v>53</v>
      </c>
      <c r="R3703" s="30">
        <v>170</v>
      </c>
      <c r="S3703" s="9">
        <v>7830611</v>
      </c>
      <c r="T3703" s="9">
        <v>700000</v>
      </c>
      <c r="U3703" s="9">
        <f>IMDB4[[#This Row],[Gross Revenue]]-IMDB4[[#This Row],[Budget]]</f>
        <v>7130611</v>
      </c>
      <c r="V3703" s="9" t="str">
        <f>IF(IMDB4[[#This Row],[Profit]]&gt;0,"Hit","Flop")</f>
        <v>Hit</v>
      </c>
      <c r="W3703" s="9" t="str" cm="1">
        <f t="array" ref="W3703">_xlfn.IFS(IMDB4[[#This Row],[IMDb Score (1-10)]]&gt;=8,"Excellent",IMDB4[[#This Row],[IMDb Score (1-10)]]&gt;=7,"Good",IMDB4[[#This Row],[IMDb Score (1-10)]]&gt;=5,"Average",TRUE,"Poor")</f>
        <v>Excellent</v>
      </c>
      <c r="X3703" s="9" t="str">
        <f>IF(IMDB4[[#This Row],[Duration (min)]]&lt;90,"Short",IF(IMDB4[[#This Row],[Duration (min)]]&lt;=120,"Medium", "Long"))</f>
        <v>Long</v>
      </c>
    </row>
    <row r="3704" spans="1:24" x14ac:dyDescent="0.25">
      <c r="A3704" s="1" t="s">
        <v>2866</v>
      </c>
      <c r="B3704" s="2">
        <v>37109</v>
      </c>
      <c r="C3704" s="30">
        <f>YEAR(IMDB4[[#This Row],[Release Date]])</f>
        <v>2001</v>
      </c>
      <c r="D3704" s="30" t="str">
        <f>FLOOR(IMDB4[[#This Row],[Year]],10)&amp;"s"</f>
        <v>2000s</v>
      </c>
      <c r="E3704" s="1" t="s">
        <v>32</v>
      </c>
      <c r="F3704" s="1" t="s">
        <v>77</v>
      </c>
      <c r="G3704" s="1" t="s">
        <v>2867</v>
      </c>
      <c r="H3704" s="1" t="s">
        <v>2868</v>
      </c>
      <c r="I3704" s="1" t="s">
        <v>92</v>
      </c>
      <c r="J3704" s="1" t="s">
        <v>2869</v>
      </c>
      <c r="K3704" s="1" t="s">
        <v>2870</v>
      </c>
      <c r="L3704" s="30">
        <v>7</v>
      </c>
      <c r="M3704" s="30">
        <v>32</v>
      </c>
      <c r="N3704" s="30">
        <v>6</v>
      </c>
      <c r="O3704" s="30">
        <v>124</v>
      </c>
      <c r="P3704" s="27">
        <v>6.6</v>
      </c>
      <c r="Q3704" s="30">
        <v>31</v>
      </c>
      <c r="R3704" s="30">
        <v>300</v>
      </c>
      <c r="S3704" s="9">
        <v>454255</v>
      </c>
      <c r="T3704" s="9">
        <v>400000000</v>
      </c>
      <c r="U3704" s="9">
        <f>IMDB4[[#This Row],[Gross Revenue]]-IMDB4[[#This Row],[Budget]]</f>
        <v>-399545745</v>
      </c>
      <c r="V3704" s="9" t="str">
        <f>IF(IMDB4[[#This Row],[Profit]]&gt;0,"Hit","Flop")</f>
        <v>Flop</v>
      </c>
      <c r="W3704" s="9" t="str" cm="1">
        <f t="array" ref="W3704">_xlfn.IFS(IMDB4[[#This Row],[IMDb Score (1-10)]]&gt;=8,"Excellent",IMDB4[[#This Row],[IMDb Score (1-10)]]&gt;=7,"Good",IMDB4[[#This Row],[IMDb Score (1-10)]]&gt;=5,"Average",TRUE,"Poor")</f>
        <v>Average</v>
      </c>
      <c r="X3704" s="9" t="str">
        <f>IF(IMDB4[[#This Row],[Duration (min)]]&lt;90,"Short",IF(IMDB4[[#This Row],[Duration (min)]]&lt;=120,"Medium", "Long"))</f>
        <v>Long</v>
      </c>
    </row>
    <row r="3705" spans="1:24" x14ac:dyDescent="0.25">
      <c r="A3705" s="1" t="s">
        <v>4979</v>
      </c>
      <c r="B3705" s="2">
        <v>39622</v>
      </c>
      <c r="C3705" s="30">
        <f>YEAR(IMDB4[[#This Row],[Release Date]])</f>
        <v>2008</v>
      </c>
      <c r="D3705" s="30" t="str">
        <f>FLOOR(IMDB4[[#This Row],[Year]],10)&amp;"s"</f>
        <v>2000s</v>
      </c>
      <c r="E3705" s="1" t="s">
        <v>32</v>
      </c>
      <c r="F3705" s="1" t="s">
        <v>40</v>
      </c>
      <c r="G3705" s="1" t="s">
        <v>78</v>
      </c>
      <c r="H3705" s="1" t="s">
        <v>79</v>
      </c>
      <c r="I3705" s="1" t="s">
        <v>28</v>
      </c>
      <c r="J3705" s="1" t="s">
        <v>4980</v>
      </c>
      <c r="K3705" s="1" t="s">
        <v>1609</v>
      </c>
      <c r="L3705" s="30">
        <v>6</v>
      </c>
      <c r="M3705" s="30">
        <v>13</v>
      </c>
      <c r="N3705" s="30">
        <v>6000</v>
      </c>
      <c r="O3705" s="30">
        <v>0</v>
      </c>
      <c r="P3705" s="27">
        <v>7.7</v>
      </c>
      <c r="Q3705" s="30">
        <v>256</v>
      </c>
      <c r="R3705" s="30">
        <v>101</v>
      </c>
      <c r="S3705" s="9">
        <v>15081783</v>
      </c>
      <c r="T3705" s="9">
        <v>34000000</v>
      </c>
      <c r="U3705" s="9">
        <f>IMDB4[[#This Row],[Gross Revenue]]-IMDB4[[#This Row],[Budget]]</f>
        <v>-18918217</v>
      </c>
      <c r="V3705" s="9" t="str">
        <f>IF(IMDB4[[#This Row],[Profit]]&gt;0,"Hit","Flop")</f>
        <v>Flop</v>
      </c>
      <c r="W3705" s="9" t="str" cm="1">
        <f t="array" ref="W3705">_xlfn.IFS(IMDB4[[#This Row],[IMDb Score (1-10)]]&gt;=8,"Excellent",IMDB4[[#This Row],[IMDb Score (1-10)]]&gt;=7,"Good",IMDB4[[#This Row],[IMDb Score (1-10)]]&gt;=5,"Average",TRUE,"Poor")</f>
        <v>Good</v>
      </c>
      <c r="X3705" s="9" t="str">
        <f>IF(IMDB4[[#This Row],[Duration (min)]]&lt;90,"Short",IF(IMDB4[[#This Row],[Duration (min)]]&lt;=120,"Medium", "Long"))</f>
        <v>Medium</v>
      </c>
    </row>
    <row r="3706" spans="1:24" x14ac:dyDescent="0.25">
      <c r="A3706" s="1" t="s">
        <v>640</v>
      </c>
      <c r="B3706" s="2">
        <v>32491</v>
      </c>
      <c r="C3706" s="30">
        <f>YEAR(IMDB4[[#This Row],[Release Date]])</f>
        <v>1988</v>
      </c>
      <c r="D3706" s="30" t="str">
        <f>FLOOR(IMDB4[[#This Row],[Year]],10)&amp;"s"</f>
        <v>1980s</v>
      </c>
      <c r="E3706" s="1" t="s">
        <v>32</v>
      </c>
      <c r="F3706" s="1" t="s">
        <v>77</v>
      </c>
      <c r="G3706" s="1" t="s">
        <v>78</v>
      </c>
      <c r="H3706" s="1" t="s">
        <v>79</v>
      </c>
      <c r="I3706" s="1" t="s">
        <v>92</v>
      </c>
      <c r="J3706" s="1" t="s">
        <v>641</v>
      </c>
      <c r="K3706" s="1" t="s">
        <v>642</v>
      </c>
      <c r="L3706" s="30">
        <v>6</v>
      </c>
      <c r="M3706" s="30">
        <v>28</v>
      </c>
      <c r="N3706" s="30">
        <v>78</v>
      </c>
      <c r="O3706" s="30">
        <v>0</v>
      </c>
      <c r="P3706" s="27">
        <v>8.1</v>
      </c>
      <c r="Q3706" s="30">
        <v>150</v>
      </c>
      <c r="R3706" s="30">
        <v>124</v>
      </c>
      <c r="S3706" s="9">
        <v>439162</v>
      </c>
      <c r="T3706" s="9">
        <v>1100000000</v>
      </c>
      <c r="U3706" s="9">
        <f>IMDB4[[#This Row],[Gross Revenue]]-IMDB4[[#This Row],[Budget]]</f>
        <v>-1099560838</v>
      </c>
      <c r="V3706" s="9" t="str">
        <f>IF(IMDB4[[#This Row],[Profit]]&gt;0,"Hit","Flop")</f>
        <v>Flop</v>
      </c>
      <c r="W3706" s="9" t="str" cm="1">
        <f t="array" ref="W3706">_xlfn.IFS(IMDB4[[#This Row],[IMDb Score (1-10)]]&gt;=8,"Excellent",IMDB4[[#This Row],[IMDb Score (1-10)]]&gt;=7,"Good",IMDB4[[#This Row],[IMDb Score (1-10)]]&gt;=5,"Average",TRUE,"Poor")</f>
        <v>Excellent</v>
      </c>
      <c r="X3706" s="9" t="str">
        <f>IF(IMDB4[[#This Row],[Duration (min)]]&lt;90,"Short",IF(IMDB4[[#This Row],[Duration (min)]]&lt;=120,"Medium", "Long"))</f>
        <v>Long</v>
      </c>
    </row>
    <row r="3707" spans="1:24" x14ac:dyDescent="0.25">
      <c r="A3707" s="1" t="s">
        <v>856</v>
      </c>
      <c r="B3707" s="2">
        <v>33448</v>
      </c>
      <c r="C3707" s="30">
        <f>YEAR(IMDB4[[#This Row],[Release Date]])</f>
        <v>1991</v>
      </c>
      <c r="D3707" s="30" t="str">
        <f>FLOOR(IMDB4[[#This Row],[Year]],10)&amp;"s"</f>
        <v>1990s</v>
      </c>
      <c r="E3707" s="1" t="s">
        <v>1</v>
      </c>
      <c r="F3707" s="1" t="s">
        <v>20</v>
      </c>
      <c r="G3707" s="1" t="s">
        <v>3</v>
      </c>
      <c r="H3707" s="1" t="s">
        <v>4</v>
      </c>
      <c r="I3707" s="1" t="s">
        <v>92</v>
      </c>
      <c r="J3707" s="1" t="s">
        <v>857</v>
      </c>
      <c r="K3707" s="1" t="s">
        <v>858</v>
      </c>
      <c r="L3707" s="30">
        <v>5</v>
      </c>
      <c r="M3707" s="30">
        <v>5</v>
      </c>
      <c r="N3707" s="30">
        <v>0</v>
      </c>
      <c r="O3707" s="30">
        <v>2000</v>
      </c>
      <c r="P3707" s="27">
        <v>7.1</v>
      </c>
      <c r="Q3707" s="30">
        <v>61</v>
      </c>
      <c r="R3707" s="30">
        <v>100</v>
      </c>
      <c r="S3707" s="9">
        <v>1227508</v>
      </c>
      <c r="T3707" s="9">
        <v>23000</v>
      </c>
      <c r="U3707" s="9">
        <f>IMDB4[[#This Row],[Gross Revenue]]-IMDB4[[#This Row],[Budget]]</f>
        <v>1204508</v>
      </c>
      <c r="V3707" s="9" t="str">
        <f>IF(IMDB4[[#This Row],[Profit]]&gt;0,"Hit","Flop")</f>
        <v>Hit</v>
      </c>
      <c r="W3707" s="9" t="str" cm="1">
        <f t="array" ref="W3707">_xlfn.IFS(IMDB4[[#This Row],[IMDb Score (1-10)]]&gt;=8,"Excellent",IMDB4[[#This Row],[IMDb Score (1-10)]]&gt;=7,"Good",IMDB4[[#This Row],[IMDb Score (1-10)]]&gt;=5,"Average",TRUE,"Poor")</f>
        <v>Good</v>
      </c>
      <c r="X3707" s="9" t="str">
        <f>IF(IMDB4[[#This Row],[Duration (min)]]&lt;90,"Short",IF(IMDB4[[#This Row],[Duration (min)]]&lt;=120,"Medium", "Long"))</f>
        <v>Medium</v>
      </c>
    </row>
    <row r="3708" spans="1:24" x14ac:dyDescent="0.25">
      <c r="A3708" s="1" t="s">
        <v>2500</v>
      </c>
      <c r="B3708" s="2">
        <v>36607</v>
      </c>
      <c r="C3708" s="30">
        <f>YEAR(IMDB4[[#This Row],[Release Date]])</f>
        <v>2000</v>
      </c>
      <c r="D3708" s="30" t="str">
        <f>FLOOR(IMDB4[[#This Row],[Year]],10)&amp;"s"</f>
        <v>2000s</v>
      </c>
      <c r="E3708" s="1" t="s">
        <v>32</v>
      </c>
      <c r="F3708" s="1" t="s">
        <v>9</v>
      </c>
      <c r="G3708" s="1" t="s">
        <v>1525</v>
      </c>
      <c r="H3708" s="1" t="s">
        <v>257</v>
      </c>
      <c r="I3708" s="1" t="s">
        <v>5</v>
      </c>
      <c r="J3708" s="1" t="s">
        <v>2501</v>
      </c>
      <c r="K3708" s="1" t="s">
        <v>2502</v>
      </c>
      <c r="L3708" s="30">
        <v>5</v>
      </c>
      <c r="M3708" s="30">
        <v>5</v>
      </c>
      <c r="N3708" s="30">
        <v>397</v>
      </c>
      <c r="O3708" s="30">
        <v>697</v>
      </c>
      <c r="P3708" s="27">
        <v>7.5</v>
      </c>
      <c r="Q3708" s="30">
        <v>64</v>
      </c>
      <c r="R3708" s="30">
        <v>90</v>
      </c>
      <c r="S3708" s="9">
        <v>673780</v>
      </c>
      <c r="T3708" s="9">
        <v>10000</v>
      </c>
      <c r="U3708" s="9">
        <f>IMDB4[[#This Row],[Gross Revenue]]-IMDB4[[#This Row],[Budget]]</f>
        <v>663780</v>
      </c>
      <c r="V3708" s="9" t="str">
        <f>IF(IMDB4[[#This Row],[Profit]]&gt;0,"Hit","Flop")</f>
        <v>Hit</v>
      </c>
      <c r="W3708" s="9" t="str" cm="1">
        <f t="array" ref="W3708">_xlfn.IFS(IMDB4[[#This Row],[IMDb Score (1-10)]]&gt;=8,"Excellent",IMDB4[[#This Row],[IMDb Score (1-10)]]&gt;=7,"Good",IMDB4[[#This Row],[IMDb Score (1-10)]]&gt;=5,"Average",TRUE,"Poor")</f>
        <v>Good</v>
      </c>
      <c r="X3708" s="9" t="str">
        <f>IF(IMDB4[[#This Row],[Duration (min)]]&lt;90,"Short",IF(IMDB4[[#This Row],[Duration (min)]]&lt;=120,"Medium", "Long"))</f>
        <v>Medium</v>
      </c>
    </row>
    <row r="3709" spans="1:24" x14ac:dyDescent="0.25">
      <c r="A3709" s="1" t="s">
        <v>1574</v>
      </c>
      <c r="B3709" s="2">
        <v>35686</v>
      </c>
      <c r="C3709" s="30">
        <f>YEAR(IMDB4[[#This Row],[Release Date]])</f>
        <v>1997</v>
      </c>
      <c r="D3709" s="30" t="str">
        <f>FLOOR(IMDB4[[#This Row],[Year]],10)&amp;"s"</f>
        <v>1990s</v>
      </c>
      <c r="E3709" s="1" t="s">
        <v>32</v>
      </c>
      <c r="F3709" s="1" t="s">
        <v>33</v>
      </c>
      <c r="G3709" s="1" t="s">
        <v>3</v>
      </c>
      <c r="H3709" s="1" t="s">
        <v>4</v>
      </c>
      <c r="I3709" s="1" t="s">
        <v>92</v>
      </c>
      <c r="J3709" s="1" t="s">
        <v>1575</v>
      </c>
      <c r="K3709" s="1" t="s">
        <v>1576</v>
      </c>
      <c r="L3709" s="30">
        <v>5</v>
      </c>
      <c r="M3709" s="30">
        <v>7</v>
      </c>
      <c r="N3709" s="30">
        <v>45</v>
      </c>
      <c r="O3709" s="30">
        <v>178</v>
      </c>
      <c r="P3709" s="27">
        <v>7</v>
      </c>
      <c r="Q3709" s="30">
        <v>19</v>
      </c>
      <c r="R3709" s="30">
        <v>75</v>
      </c>
      <c r="S3709" s="9">
        <v>203134</v>
      </c>
      <c r="T3709" s="9">
        <v>250000</v>
      </c>
      <c r="U3709" s="9">
        <f>IMDB4[[#This Row],[Gross Revenue]]-IMDB4[[#This Row],[Budget]]</f>
        <v>-46866</v>
      </c>
      <c r="V3709" s="9" t="str">
        <f>IF(IMDB4[[#This Row],[Profit]]&gt;0,"Hit","Flop")</f>
        <v>Flop</v>
      </c>
      <c r="W3709" s="9" t="str" cm="1">
        <f t="array" ref="W3709">_xlfn.IFS(IMDB4[[#This Row],[IMDb Score (1-10)]]&gt;=8,"Excellent",IMDB4[[#This Row],[IMDb Score (1-10)]]&gt;=7,"Good",IMDB4[[#This Row],[IMDb Score (1-10)]]&gt;=5,"Average",TRUE,"Poor")</f>
        <v>Good</v>
      </c>
      <c r="X3709" s="9" t="str">
        <f>IF(IMDB4[[#This Row],[Duration (min)]]&lt;90,"Short",IF(IMDB4[[#This Row],[Duration (min)]]&lt;=120,"Medium", "Long"))</f>
        <v>Short</v>
      </c>
    </row>
    <row r="3710" spans="1:24" x14ac:dyDescent="0.25">
      <c r="A3710" s="1" t="s">
        <v>2148</v>
      </c>
      <c r="B3710" s="2">
        <v>36513</v>
      </c>
      <c r="C3710" s="30">
        <f>YEAR(IMDB4[[#This Row],[Release Date]])</f>
        <v>1999</v>
      </c>
      <c r="D3710" s="30" t="str">
        <f>FLOOR(IMDB4[[#This Row],[Year]],10)&amp;"s"</f>
        <v>1990s</v>
      </c>
      <c r="E3710" s="1" t="s">
        <v>32</v>
      </c>
      <c r="F3710" s="1" t="s">
        <v>9</v>
      </c>
      <c r="G3710" s="1" t="s">
        <v>3</v>
      </c>
      <c r="H3710" s="1" t="s">
        <v>4</v>
      </c>
      <c r="I3710" s="1" t="s">
        <v>92</v>
      </c>
      <c r="J3710" s="1" t="s">
        <v>2149</v>
      </c>
      <c r="K3710" s="1" t="s">
        <v>1246</v>
      </c>
      <c r="L3710" s="30">
        <v>3</v>
      </c>
      <c r="M3710" s="30">
        <v>5</v>
      </c>
      <c r="N3710" s="30">
        <v>0</v>
      </c>
      <c r="O3710" s="30">
        <v>633</v>
      </c>
      <c r="P3710" s="27">
        <v>6.8</v>
      </c>
      <c r="Q3710" s="30">
        <v>95</v>
      </c>
      <c r="R3710" s="30">
        <v>148</v>
      </c>
      <c r="S3710" s="9">
        <v>630779</v>
      </c>
      <c r="T3710" s="9">
        <v>35000000</v>
      </c>
      <c r="U3710" s="9">
        <f>IMDB4[[#This Row],[Gross Revenue]]-IMDB4[[#This Row],[Budget]]</f>
        <v>-34369221</v>
      </c>
      <c r="V3710" s="9" t="str">
        <f>IF(IMDB4[[#This Row],[Profit]]&gt;0,"Hit","Flop")</f>
        <v>Flop</v>
      </c>
      <c r="W3710" s="9" t="str" cm="1">
        <f t="array" ref="W3710">_xlfn.IFS(IMDB4[[#This Row],[IMDb Score (1-10)]]&gt;=8,"Excellent",IMDB4[[#This Row],[IMDb Score (1-10)]]&gt;=7,"Good",IMDB4[[#This Row],[IMDb Score (1-10)]]&gt;=5,"Average",TRUE,"Poor")</f>
        <v>Average</v>
      </c>
      <c r="X3710" s="9" t="str">
        <f>IF(IMDB4[[#This Row],[Duration (min)]]&lt;90,"Short",IF(IMDB4[[#This Row],[Duration (min)]]&lt;=120,"Medium", "Long"))</f>
        <v>Long</v>
      </c>
    </row>
    <row r="3711" spans="1:24" x14ac:dyDescent="0.25">
      <c r="A3711" s="1" t="s">
        <v>6216</v>
      </c>
      <c r="B3711" s="2">
        <v>41163</v>
      </c>
      <c r="C3711" s="30">
        <f>YEAR(IMDB4[[#This Row],[Release Date]])</f>
        <v>2012</v>
      </c>
      <c r="D3711" s="30" t="str">
        <f>FLOOR(IMDB4[[#This Row],[Year]],10)&amp;"s"</f>
        <v>2010s</v>
      </c>
      <c r="E3711" s="1" t="s">
        <v>32</v>
      </c>
      <c r="F3711" s="1" t="s">
        <v>61</v>
      </c>
      <c r="G3711" s="1" t="s">
        <v>5994</v>
      </c>
      <c r="H3711" s="1" t="s">
        <v>83</v>
      </c>
      <c r="I3711" s="1" t="s">
        <v>5</v>
      </c>
      <c r="J3711" s="1" t="s">
        <v>6217</v>
      </c>
      <c r="K3711" s="1" t="s">
        <v>6218</v>
      </c>
      <c r="L3711" s="30">
        <v>3</v>
      </c>
      <c r="M3711" s="30">
        <v>6</v>
      </c>
      <c r="N3711" s="30">
        <v>50</v>
      </c>
      <c r="O3711" s="30">
        <v>20000</v>
      </c>
      <c r="P3711" s="27">
        <v>8.1999999999999993</v>
      </c>
      <c r="Q3711" s="30">
        <v>248</v>
      </c>
      <c r="R3711" s="30">
        <v>96</v>
      </c>
      <c r="S3711" s="9">
        <v>484221</v>
      </c>
      <c r="T3711" s="9">
        <v>1000000</v>
      </c>
      <c r="U3711" s="9">
        <f>IMDB4[[#This Row],[Gross Revenue]]-IMDB4[[#This Row],[Budget]]</f>
        <v>-515779</v>
      </c>
      <c r="V3711" s="9" t="str">
        <f>IF(IMDB4[[#This Row],[Profit]]&gt;0,"Hit","Flop")</f>
        <v>Flop</v>
      </c>
      <c r="W3711" s="9" t="str" cm="1">
        <f t="array" ref="W3711">_xlfn.IFS(IMDB4[[#This Row],[IMDb Score (1-10)]]&gt;=8,"Excellent",IMDB4[[#This Row],[IMDb Score (1-10)]]&gt;=7,"Good",IMDB4[[#This Row],[IMDb Score (1-10)]]&gt;=5,"Average",TRUE,"Poor")</f>
        <v>Excellent</v>
      </c>
      <c r="X3711" s="9" t="str">
        <f>IF(IMDB4[[#This Row],[Duration (min)]]&lt;90,"Short",IF(IMDB4[[#This Row],[Duration (min)]]&lt;=120,"Medium", "Long"))</f>
        <v>Medium</v>
      </c>
    </row>
    <row r="3712" spans="1:24" x14ac:dyDescent="0.25">
      <c r="A3712" s="1" t="s">
        <v>6837</v>
      </c>
      <c r="B3712" s="2">
        <v>42276</v>
      </c>
      <c r="C3712" s="30">
        <f>YEAR(IMDB4[[#This Row],[Release Date]])</f>
        <v>2015</v>
      </c>
      <c r="D3712" s="30" t="str">
        <f>FLOOR(IMDB4[[#This Row],[Year]],10)&amp;"s"</f>
        <v>2010s</v>
      </c>
      <c r="E3712" s="1" t="s">
        <v>32</v>
      </c>
      <c r="F3712" s="1" t="s">
        <v>177</v>
      </c>
      <c r="G3712" s="1" t="s">
        <v>4481</v>
      </c>
      <c r="H3712" s="1" t="s">
        <v>4482</v>
      </c>
      <c r="I3712" s="21" t="s">
        <v>5</v>
      </c>
      <c r="J3712" s="1" t="s">
        <v>6838</v>
      </c>
      <c r="K3712" s="1" t="s">
        <v>6839</v>
      </c>
      <c r="L3712" s="30">
        <v>3</v>
      </c>
      <c r="M3712" s="30">
        <v>3</v>
      </c>
      <c r="N3712" s="30">
        <v>0</v>
      </c>
      <c r="O3712" s="30">
        <v>111</v>
      </c>
      <c r="P3712" s="27">
        <v>7.2</v>
      </c>
      <c r="Q3712" s="30">
        <v>23</v>
      </c>
      <c r="R3712" s="30">
        <v>84</v>
      </c>
      <c r="S3712" s="9">
        <v>34151</v>
      </c>
      <c r="T3712" s="9">
        <v>450000</v>
      </c>
      <c r="U3712" s="9">
        <f>IMDB4[[#This Row],[Gross Revenue]]-IMDB4[[#This Row],[Budget]]</f>
        <v>-415849</v>
      </c>
      <c r="V3712" s="9" t="str">
        <f>IF(IMDB4[[#This Row],[Profit]]&gt;0,"Hit","Flop")</f>
        <v>Flop</v>
      </c>
      <c r="W3712" s="9" t="str" cm="1">
        <f t="array" ref="W3712">_xlfn.IFS(IMDB4[[#This Row],[IMDb Score (1-10)]]&gt;=8,"Excellent",IMDB4[[#This Row],[IMDb Score (1-10)]]&gt;=7,"Good",IMDB4[[#This Row],[IMDb Score (1-10)]]&gt;=5,"Average",TRUE,"Poor")</f>
        <v>Good</v>
      </c>
      <c r="X3712" s="9" t="str">
        <f>IF(IMDB4[[#This Row],[Duration (min)]]&lt;90,"Short",IF(IMDB4[[#This Row],[Duration (min)]]&lt;=120,"Medium", "Long"))</f>
        <v>Short</v>
      </c>
    </row>
    <row r="3713" spans="1:24" x14ac:dyDescent="0.25">
      <c r="A3713" s="1" t="s">
        <v>6519</v>
      </c>
      <c r="B3713" s="2">
        <v>41388</v>
      </c>
      <c r="C3713" s="30">
        <f>YEAR(IMDB4[[#This Row],[Release Date]])</f>
        <v>2013</v>
      </c>
      <c r="D3713" s="30" t="str">
        <f>FLOOR(IMDB4[[#This Row],[Year]],10)&amp;"s"</f>
        <v>2010s</v>
      </c>
      <c r="E3713" s="1" t="s">
        <v>32</v>
      </c>
      <c r="F3713" s="1" t="s">
        <v>20</v>
      </c>
      <c r="G3713" s="1" t="s">
        <v>900</v>
      </c>
      <c r="H3713" s="1" t="s">
        <v>4</v>
      </c>
      <c r="I3713" s="21" t="s">
        <v>5</v>
      </c>
      <c r="J3713" s="1" t="s">
        <v>6520</v>
      </c>
      <c r="K3713" s="1" t="s">
        <v>6521</v>
      </c>
      <c r="L3713" s="30">
        <v>3</v>
      </c>
      <c r="M3713" s="30">
        <v>5</v>
      </c>
      <c r="N3713" s="30">
        <v>0</v>
      </c>
      <c r="O3713" s="30">
        <v>75</v>
      </c>
      <c r="P3713" s="27">
        <v>7.2</v>
      </c>
      <c r="Q3713" s="30">
        <v>1</v>
      </c>
      <c r="R3713" s="30">
        <v>110</v>
      </c>
      <c r="S3713" s="9">
        <v>3830</v>
      </c>
      <c r="T3713" s="9">
        <v>1200000</v>
      </c>
      <c r="U3713" s="9">
        <f>IMDB4[[#This Row],[Gross Revenue]]-IMDB4[[#This Row],[Budget]]</f>
        <v>-1196170</v>
      </c>
      <c r="V3713" s="9" t="str">
        <f>IF(IMDB4[[#This Row],[Profit]]&gt;0,"Hit","Flop")</f>
        <v>Flop</v>
      </c>
      <c r="W3713" s="9" t="str" cm="1">
        <f t="array" ref="W3713">_xlfn.IFS(IMDB4[[#This Row],[IMDb Score (1-10)]]&gt;=8,"Excellent",IMDB4[[#This Row],[IMDb Score (1-10)]]&gt;=7,"Good",IMDB4[[#This Row],[IMDb Score (1-10)]]&gt;=5,"Average",TRUE,"Poor")</f>
        <v>Good</v>
      </c>
      <c r="X3713" s="9" t="str">
        <f>IF(IMDB4[[#This Row],[Duration (min)]]&lt;90,"Short",IF(IMDB4[[#This Row],[Duration (min)]]&lt;=120,"Medium", "Long"))</f>
        <v>Medium</v>
      </c>
    </row>
    <row r="3714" spans="1:24" x14ac:dyDescent="0.25">
      <c r="A3714" s="1" t="s">
        <v>2447</v>
      </c>
      <c r="B3714" s="2">
        <v>36603</v>
      </c>
      <c r="C3714" s="30">
        <f>YEAR(IMDB4[[#This Row],[Release Date]])</f>
        <v>2000</v>
      </c>
      <c r="D3714" s="30" t="str">
        <f>FLOOR(IMDB4[[#This Row],[Year]],10)&amp;"s"</f>
        <v>2000s</v>
      </c>
      <c r="E3714" s="1" t="s">
        <v>32</v>
      </c>
      <c r="F3714" s="1" t="s">
        <v>77</v>
      </c>
      <c r="G3714" s="1" t="s">
        <v>3</v>
      </c>
      <c r="H3714" s="1" t="s">
        <v>4</v>
      </c>
      <c r="I3714" s="1" t="s">
        <v>132</v>
      </c>
      <c r="J3714" s="1" t="s">
        <v>2448</v>
      </c>
      <c r="K3714" s="1" t="s">
        <v>2449</v>
      </c>
      <c r="L3714" s="30">
        <v>2</v>
      </c>
      <c r="M3714" s="30">
        <v>2</v>
      </c>
      <c r="N3714" s="30">
        <v>14</v>
      </c>
      <c r="O3714" s="30">
        <v>995</v>
      </c>
      <c r="P3714" s="27">
        <v>5.7</v>
      </c>
      <c r="Q3714" s="30">
        <v>145</v>
      </c>
      <c r="R3714" s="30">
        <v>106</v>
      </c>
      <c r="S3714" s="9">
        <v>17473245</v>
      </c>
      <c r="T3714" s="9">
        <v>70000000</v>
      </c>
      <c r="U3714" s="9">
        <f>IMDB4[[#This Row],[Gross Revenue]]-IMDB4[[#This Row],[Budget]]</f>
        <v>-52526755</v>
      </c>
      <c r="V3714" s="9" t="str">
        <f>IF(IMDB4[[#This Row],[Profit]]&gt;0,"Hit","Flop")</f>
        <v>Flop</v>
      </c>
      <c r="W3714" s="9" t="str" cm="1">
        <f t="array" ref="W3714">_xlfn.IFS(IMDB4[[#This Row],[IMDb Score (1-10)]]&gt;=8,"Excellent",IMDB4[[#This Row],[IMDb Score (1-10)]]&gt;=7,"Good",IMDB4[[#This Row],[IMDb Score (1-10)]]&gt;=5,"Average",TRUE,"Poor")</f>
        <v>Average</v>
      </c>
      <c r="X3714" s="9" t="str">
        <f>IF(IMDB4[[#This Row],[Duration (min)]]&lt;90,"Short",IF(IMDB4[[#This Row],[Duration (min)]]&lt;=120,"Medium", "Long"))</f>
        <v>Medium</v>
      </c>
    </row>
    <row r="3715" spans="1:24" x14ac:dyDescent="0.25">
      <c r="A3715" s="1" t="s">
        <v>1583</v>
      </c>
      <c r="B3715" s="2">
        <v>35791</v>
      </c>
      <c r="C3715" s="30">
        <f>YEAR(IMDB4[[#This Row],[Release Date]])</f>
        <v>1997</v>
      </c>
      <c r="D3715" s="30" t="str">
        <f>FLOOR(IMDB4[[#This Row],[Year]],10)&amp;"s"</f>
        <v>1990s</v>
      </c>
      <c r="E3715" s="1" t="s">
        <v>32</v>
      </c>
      <c r="F3715" s="1" t="s">
        <v>61</v>
      </c>
      <c r="G3715" s="1" t="s">
        <v>3</v>
      </c>
      <c r="H3715" s="1" t="s">
        <v>4</v>
      </c>
      <c r="I3715" s="1" t="s">
        <v>132</v>
      </c>
      <c r="J3715" s="1" t="s">
        <v>1584</v>
      </c>
      <c r="K3715" s="1" t="s">
        <v>204</v>
      </c>
      <c r="L3715" s="30">
        <v>2</v>
      </c>
      <c r="M3715" s="30">
        <v>4</v>
      </c>
      <c r="N3715" s="30">
        <v>17000</v>
      </c>
      <c r="O3715" s="30">
        <v>0</v>
      </c>
      <c r="P3715" s="27">
        <v>7</v>
      </c>
      <c r="Q3715" s="30">
        <v>85</v>
      </c>
      <c r="R3715" s="30">
        <v>134</v>
      </c>
      <c r="S3715" s="9">
        <v>5532301</v>
      </c>
      <c r="T3715" s="9">
        <v>28000000</v>
      </c>
      <c r="U3715" s="9">
        <f>IMDB4[[#This Row],[Gross Revenue]]-IMDB4[[#This Row],[Budget]]</f>
        <v>-22467699</v>
      </c>
      <c r="V3715" s="9" t="str">
        <f>IF(IMDB4[[#This Row],[Profit]]&gt;0,"Hit","Flop")</f>
        <v>Flop</v>
      </c>
      <c r="W3715" s="9" t="str" cm="1">
        <f t="array" ref="W3715">_xlfn.IFS(IMDB4[[#This Row],[IMDb Score (1-10)]]&gt;=8,"Excellent",IMDB4[[#This Row],[IMDb Score (1-10)]]&gt;=7,"Good",IMDB4[[#This Row],[IMDb Score (1-10)]]&gt;=5,"Average",TRUE,"Poor")</f>
        <v>Good</v>
      </c>
      <c r="X3715" s="9" t="str">
        <f>IF(IMDB4[[#This Row],[Duration (min)]]&lt;90,"Short",IF(IMDB4[[#This Row],[Duration (min)]]&lt;=120,"Medium", "Long"))</f>
        <v>Long</v>
      </c>
    </row>
    <row r="3716" spans="1:24" x14ac:dyDescent="0.25">
      <c r="A3716" s="1" t="s">
        <v>0</v>
      </c>
      <c r="B3716" s="2">
        <v>7564</v>
      </c>
      <c r="C3716" s="30">
        <f>YEAR(IMDB4[[#This Row],[Release Date]])</f>
        <v>1920</v>
      </c>
      <c r="D3716" s="30" t="str">
        <f>FLOOR(IMDB4[[#This Row],[Year]],10)&amp;"s"</f>
        <v>1920s</v>
      </c>
      <c r="E3716" s="1" t="s">
        <v>1</v>
      </c>
      <c r="F3716" s="1" t="s">
        <v>2</v>
      </c>
      <c r="G3716" s="1" t="s">
        <v>3</v>
      </c>
      <c r="H3716" s="1" t="s">
        <v>4</v>
      </c>
      <c r="I3716" s="1" t="s">
        <v>5</v>
      </c>
      <c r="J3716" s="1" t="s">
        <v>6</v>
      </c>
      <c r="K3716" s="1" t="s">
        <v>7</v>
      </c>
      <c r="L3716" s="30">
        <v>2</v>
      </c>
      <c r="M3716" s="30">
        <v>4</v>
      </c>
      <c r="N3716" s="30">
        <v>0</v>
      </c>
      <c r="O3716" s="30">
        <v>0</v>
      </c>
      <c r="P3716" s="27">
        <v>4.8</v>
      </c>
      <c r="Q3716" s="30">
        <v>1</v>
      </c>
      <c r="R3716" s="30">
        <v>110</v>
      </c>
      <c r="S3716" s="9">
        <v>3000000</v>
      </c>
      <c r="T3716" s="9">
        <v>100000</v>
      </c>
      <c r="U3716" s="9">
        <f>IMDB4[[#This Row],[Gross Revenue]]-IMDB4[[#This Row],[Budget]]</f>
        <v>2900000</v>
      </c>
      <c r="V3716" s="9" t="str">
        <f>IF(IMDB4[[#This Row],[Profit]]&gt;0,"Hit","Flop")</f>
        <v>Hit</v>
      </c>
      <c r="W3716" s="9" t="str" cm="1">
        <f t="array" ref="W3716">_xlfn.IFS(IMDB4[[#This Row],[IMDb Score (1-10)]]&gt;=8,"Excellent",IMDB4[[#This Row],[IMDb Score (1-10)]]&gt;=7,"Good",IMDB4[[#This Row],[IMDb Score (1-10)]]&gt;=5,"Average",TRUE,"Poor")</f>
        <v>Poor</v>
      </c>
      <c r="X3716" s="9" t="str">
        <f>IF(IMDB4[[#This Row],[Duration (min)]]&lt;90,"Short",IF(IMDB4[[#This Row],[Duration (min)]]&lt;=120,"Medium", "Long"))</f>
        <v>Medium</v>
      </c>
    </row>
    <row r="3717" spans="1:24" x14ac:dyDescent="0.25">
      <c r="A3717" s="1" t="s">
        <v>1031</v>
      </c>
      <c r="B3717" s="2">
        <v>34025</v>
      </c>
      <c r="C3717" s="30">
        <f>YEAR(IMDB4[[#This Row],[Release Date]])</f>
        <v>1993</v>
      </c>
      <c r="D3717" s="30" t="str">
        <f>FLOOR(IMDB4[[#This Row],[Year]],10)&amp;"s"</f>
        <v>1990s</v>
      </c>
      <c r="E3717" s="1" t="s">
        <v>32</v>
      </c>
      <c r="F3717" s="1" t="s">
        <v>372</v>
      </c>
      <c r="G3717" s="1" t="s">
        <v>3</v>
      </c>
      <c r="H3717" s="1" t="s">
        <v>4</v>
      </c>
      <c r="I3717" s="1" t="s">
        <v>28</v>
      </c>
      <c r="J3717" s="1" t="s">
        <v>1032</v>
      </c>
      <c r="K3717" s="1" t="s">
        <v>1033</v>
      </c>
      <c r="L3717" s="30">
        <v>2</v>
      </c>
      <c r="M3717" s="30">
        <v>2</v>
      </c>
      <c r="N3717" s="30">
        <v>22</v>
      </c>
      <c r="O3717" s="30">
        <v>238</v>
      </c>
      <c r="P3717" s="27">
        <v>5.7</v>
      </c>
      <c r="Q3717" s="30">
        <v>10</v>
      </c>
      <c r="R3717" s="30">
        <v>92</v>
      </c>
      <c r="S3717" s="9">
        <v>2119994</v>
      </c>
      <c r="T3717" s="9">
        <v>19000000</v>
      </c>
      <c r="U3717" s="9">
        <f>IMDB4[[#This Row],[Gross Revenue]]-IMDB4[[#This Row],[Budget]]</f>
        <v>-16880006</v>
      </c>
      <c r="V3717" s="9" t="str">
        <f>IF(IMDB4[[#This Row],[Profit]]&gt;0,"Hit","Flop")</f>
        <v>Flop</v>
      </c>
      <c r="W3717" s="9" t="str" cm="1">
        <f t="array" ref="W3717">_xlfn.IFS(IMDB4[[#This Row],[IMDb Score (1-10)]]&gt;=8,"Excellent",IMDB4[[#This Row],[IMDb Score (1-10)]]&gt;=7,"Good",IMDB4[[#This Row],[IMDb Score (1-10)]]&gt;=5,"Average",TRUE,"Poor")</f>
        <v>Average</v>
      </c>
      <c r="X3717" s="9" t="str">
        <f>IF(IMDB4[[#This Row],[Duration (min)]]&lt;90,"Short",IF(IMDB4[[#This Row],[Duration (min)]]&lt;=120,"Medium", "Long"))</f>
        <v>Medium</v>
      </c>
    </row>
    <row r="3718" spans="1:24" x14ac:dyDescent="0.25">
      <c r="A3718" s="1" t="s">
        <v>6065</v>
      </c>
      <c r="B3718" s="2">
        <v>41224</v>
      </c>
      <c r="C3718" s="30">
        <f>YEAR(IMDB4[[#This Row],[Release Date]])</f>
        <v>2012</v>
      </c>
      <c r="D3718" s="30" t="str">
        <f>FLOOR(IMDB4[[#This Row],[Year]],10)&amp;"s"</f>
        <v>2010s</v>
      </c>
      <c r="E3718" s="1" t="s">
        <v>32</v>
      </c>
      <c r="F3718" s="1" t="s">
        <v>177</v>
      </c>
      <c r="G3718" s="1" t="s">
        <v>3</v>
      </c>
      <c r="H3718" s="1" t="s">
        <v>4</v>
      </c>
      <c r="I3718" s="1" t="s">
        <v>5</v>
      </c>
      <c r="J3718" s="1" t="s">
        <v>6066</v>
      </c>
      <c r="K3718" s="1" t="s">
        <v>6067</v>
      </c>
      <c r="L3718" s="30">
        <v>2</v>
      </c>
      <c r="M3718" s="30">
        <v>2</v>
      </c>
      <c r="N3718" s="30">
        <v>15</v>
      </c>
      <c r="O3718" s="30">
        <v>801</v>
      </c>
      <c r="P3718" s="27">
        <v>7.5</v>
      </c>
      <c r="Q3718" s="30">
        <v>22</v>
      </c>
      <c r="R3718" s="30">
        <v>86</v>
      </c>
      <c r="S3718" s="9">
        <v>111300</v>
      </c>
      <c r="T3718" s="9">
        <v>225000</v>
      </c>
      <c r="U3718" s="9">
        <f>IMDB4[[#This Row],[Gross Revenue]]-IMDB4[[#This Row],[Budget]]</f>
        <v>-113700</v>
      </c>
      <c r="V3718" s="9" t="str">
        <f>IF(IMDB4[[#This Row],[Profit]]&gt;0,"Hit","Flop")</f>
        <v>Flop</v>
      </c>
      <c r="W3718" s="9" t="str" cm="1">
        <f t="array" ref="W3718">_xlfn.IFS(IMDB4[[#This Row],[IMDb Score (1-10)]]&gt;=8,"Excellent",IMDB4[[#This Row],[IMDb Score (1-10)]]&gt;=7,"Good",IMDB4[[#This Row],[IMDb Score (1-10)]]&gt;=5,"Average",TRUE,"Poor")</f>
        <v>Good</v>
      </c>
      <c r="X3718" s="9" t="str">
        <f>IF(IMDB4[[#This Row],[Duration (min)]]&lt;90,"Short",IF(IMDB4[[#This Row],[Duration (min)]]&lt;=120,"Medium", "Long"))</f>
        <v>Short</v>
      </c>
    </row>
    <row r="3719" spans="1:24" x14ac:dyDescent="0.25">
      <c r="A3719" s="1" t="s">
        <v>4528</v>
      </c>
      <c r="B3719" s="2">
        <v>38774</v>
      </c>
      <c r="C3719" s="30">
        <f>YEAR(IMDB4[[#This Row],[Release Date]])</f>
        <v>2006</v>
      </c>
      <c r="D3719" s="30" t="str">
        <f>FLOOR(IMDB4[[#This Row],[Year]],10)&amp;"s"</f>
        <v>2000s</v>
      </c>
      <c r="E3719" s="1" t="s">
        <v>32</v>
      </c>
      <c r="F3719" s="1" t="s">
        <v>2</v>
      </c>
      <c r="G3719" s="1" t="s">
        <v>3</v>
      </c>
      <c r="H3719" s="1" t="s">
        <v>4</v>
      </c>
      <c r="I3719" s="1" t="s">
        <v>132</v>
      </c>
      <c r="J3719" s="1" t="s">
        <v>4529</v>
      </c>
      <c r="K3719" s="1" t="s">
        <v>4530</v>
      </c>
      <c r="L3719" s="30">
        <v>2</v>
      </c>
      <c r="M3719" s="30">
        <v>2</v>
      </c>
      <c r="N3719" s="30">
        <v>15</v>
      </c>
      <c r="O3719" s="30">
        <v>246</v>
      </c>
      <c r="P3719" s="27">
        <v>7.7</v>
      </c>
      <c r="Q3719" s="30">
        <v>11</v>
      </c>
      <c r="R3719" s="30">
        <v>106</v>
      </c>
      <c r="S3719" s="9">
        <v>1111</v>
      </c>
      <c r="T3719" s="9">
        <v>200000</v>
      </c>
      <c r="U3719" s="9">
        <f>IMDB4[[#This Row],[Gross Revenue]]-IMDB4[[#This Row],[Budget]]</f>
        <v>-198889</v>
      </c>
      <c r="V3719" s="9" t="str">
        <f>IF(IMDB4[[#This Row],[Profit]]&gt;0,"Hit","Flop")</f>
        <v>Flop</v>
      </c>
      <c r="W3719" s="9" t="str" cm="1">
        <f t="array" ref="W3719">_xlfn.IFS(IMDB4[[#This Row],[IMDb Score (1-10)]]&gt;=8,"Excellent",IMDB4[[#This Row],[IMDb Score (1-10)]]&gt;=7,"Good",IMDB4[[#This Row],[IMDb Score (1-10)]]&gt;=5,"Average",TRUE,"Poor")</f>
        <v>Good</v>
      </c>
      <c r="X3719" s="9" t="str">
        <f>IF(IMDB4[[#This Row],[Duration (min)]]&lt;90,"Short",IF(IMDB4[[#This Row],[Duration (min)]]&lt;=120,"Medium", "Long"))</f>
        <v>Medium</v>
      </c>
    </row>
    <row r="3720" spans="1:24" x14ac:dyDescent="0.25">
      <c r="A3720" s="1" t="s">
        <v>3780</v>
      </c>
      <c r="B3720" s="2">
        <v>38183</v>
      </c>
      <c r="C3720" s="30">
        <f>YEAR(IMDB4[[#This Row],[Release Date]])</f>
        <v>2004</v>
      </c>
      <c r="D3720" s="30" t="str">
        <f>FLOOR(IMDB4[[#This Row],[Year]],10)&amp;"s"</f>
        <v>2000s</v>
      </c>
      <c r="E3720" s="1" t="s">
        <v>32</v>
      </c>
      <c r="F3720" s="1" t="s">
        <v>20</v>
      </c>
      <c r="G3720" s="1" t="s">
        <v>3</v>
      </c>
      <c r="H3720" s="1" t="s">
        <v>4</v>
      </c>
      <c r="I3720" s="1" t="s">
        <v>84</v>
      </c>
      <c r="J3720" s="1" t="s">
        <v>3781</v>
      </c>
      <c r="K3720" s="1" t="s">
        <v>3782</v>
      </c>
      <c r="L3720" s="30">
        <v>0</v>
      </c>
      <c r="M3720" s="30">
        <v>0</v>
      </c>
      <c r="N3720" s="30">
        <v>293</v>
      </c>
      <c r="O3720" s="30">
        <v>0</v>
      </c>
      <c r="P3720" s="27">
        <v>7.3</v>
      </c>
      <c r="Q3720" s="30">
        <v>193</v>
      </c>
      <c r="R3720" s="30">
        <v>100</v>
      </c>
      <c r="S3720" s="9">
        <v>11529368</v>
      </c>
      <c r="T3720" s="9">
        <v>65000</v>
      </c>
      <c r="U3720" s="9">
        <f>IMDB4[[#This Row],[Gross Revenue]]-IMDB4[[#This Row],[Budget]]</f>
        <v>11464368</v>
      </c>
      <c r="V3720" s="9" t="str">
        <f>IF(IMDB4[[#This Row],[Profit]]&gt;0,"Hit","Flop")</f>
        <v>Hit</v>
      </c>
      <c r="W3720" s="9" t="str" cm="1">
        <f t="array" ref="W3720">_xlfn.IFS(IMDB4[[#This Row],[IMDb Score (1-10)]]&gt;=8,"Excellent",IMDB4[[#This Row],[IMDb Score (1-10)]]&gt;=7,"Good",IMDB4[[#This Row],[IMDb Score (1-10)]]&gt;=5,"Average",TRUE,"Poor")</f>
        <v>Good</v>
      </c>
      <c r="X3720" s="9" t="str">
        <f>IF(IMDB4[[#This Row],[Duration (min)]]&lt;90,"Short",IF(IMDB4[[#This Row],[Duration (min)]]&lt;=120,"Medium", "Long"))</f>
        <v>Medium</v>
      </c>
    </row>
    <row r="3721" spans="1:24" x14ac:dyDescent="0.25">
      <c r="A3721" s="1" t="s">
        <v>6328</v>
      </c>
      <c r="B3721" s="2">
        <v>41467</v>
      </c>
      <c r="C3721" s="30">
        <f>YEAR(IMDB4[[#This Row],[Release Date]])</f>
        <v>2013</v>
      </c>
      <c r="D3721" s="30" t="str">
        <f>FLOOR(IMDB4[[#This Row],[Year]],10)&amp;"s"</f>
        <v>2010s</v>
      </c>
      <c r="E3721" s="1" t="s">
        <v>32</v>
      </c>
      <c r="F3721" s="1" t="s">
        <v>77</v>
      </c>
      <c r="G3721" s="1" t="s">
        <v>3</v>
      </c>
      <c r="H3721" s="1" t="s">
        <v>4</v>
      </c>
      <c r="I3721" s="1" t="s">
        <v>132</v>
      </c>
      <c r="J3721" s="1" t="s">
        <v>302</v>
      </c>
      <c r="K3721" s="1" t="s">
        <v>5878</v>
      </c>
      <c r="L3721" s="30">
        <v>0</v>
      </c>
      <c r="M3721" s="30">
        <v>0</v>
      </c>
      <c r="N3721" s="30">
        <v>78</v>
      </c>
      <c r="O3721" s="30">
        <v>18000</v>
      </c>
      <c r="P3721" s="27">
        <v>6.9</v>
      </c>
      <c r="Q3721" s="30">
        <v>346</v>
      </c>
      <c r="R3721" s="30">
        <v>106</v>
      </c>
      <c r="S3721" s="9">
        <v>6262942</v>
      </c>
      <c r="T3721" s="9">
        <v>9000000</v>
      </c>
      <c r="U3721" s="9">
        <f>IMDB4[[#This Row],[Gross Revenue]]-IMDB4[[#This Row],[Budget]]</f>
        <v>-2737058</v>
      </c>
      <c r="V3721" s="9" t="str">
        <f>IF(IMDB4[[#This Row],[Profit]]&gt;0,"Hit","Flop")</f>
        <v>Flop</v>
      </c>
      <c r="W3721" s="9" t="str" cm="1">
        <f t="array" ref="W3721">_xlfn.IFS(IMDB4[[#This Row],[IMDb Score (1-10)]]&gt;=8,"Excellent",IMDB4[[#This Row],[IMDb Score (1-10)]]&gt;=7,"Good",IMDB4[[#This Row],[IMDb Score (1-10)]]&gt;=5,"Average",TRUE,"Poor")</f>
        <v>Average</v>
      </c>
      <c r="X3721" s="9" t="str">
        <f>IF(IMDB4[[#This Row],[Duration (min)]]&lt;90,"Short",IF(IMDB4[[#This Row],[Duration (min)]]&lt;=120,"Medium", "Long"))</f>
        <v>Medium</v>
      </c>
    </row>
    <row r="3722" spans="1:24" x14ac:dyDescent="0.25">
      <c r="A3722" s="1" t="s">
        <v>3521</v>
      </c>
      <c r="B3722" s="2">
        <v>37771</v>
      </c>
      <c r="C3722" s="30">
        <f>YEAR(IMDB4[[#This Row],[Release Date]])</f>
        <v>2003</v>
      </c>
      <c r="D3722" s="30" t="str">
        <f>FLOOR(IMDB4[[#This Row],[Year]],10)&amp;"s"</f>
        <v>2000s</v>
      </c>
      <c r="E3722" s="1" t="s">
        <v>32</v>
      </c>
      <c r="F3722" s="1" t="s">
        <v>40</v>
      </c>
      <c r="G3722" s="1" t="s">
        <v>3522</v>
      </c>
      <c r="H3722" s="1" t="s">
        <v>334</v>
      </c>
      <c r="I3722" s="21" t="s">
        <v>5</v>
      </c>
      <c r="J3722" s="1" t="s">
        <v>3523</v>
      </c>
      <c r="K3722" s="1" t="s">
        <v>3524</v>
      </c>
      <c r="L3722" s="30">
        <v>0</v>
      </c>
      <c r="M3722" s="30">
        <v>0</v>
      </c>
      <c r="N3722" s="30">
        <v>28</v>
      </c>
      <c r="O3722" s="30">
        <v>353</v>
      </c>
      <c r="P3722" s="27">
        <v>7.5</v>
      </c>
      <c r="Q3722" s="30">
        <v>44</v>
      </c>
      <c r="R3722" s="30">
        <v>108</v>
      </c>
      <c r="S3722" s="9">
        <v>505295</v>
      </c>
      <c r="T3722" s="9">
        <v>1800000</v>
      </c>
      <c r="U3722" s="9">
        <f>IMDB4[[#This Row],[Gross Revenue]]-IMDB4[[#This Row],[Budget]]</f>
        <v>-1294705</v>
      </c>
      <c r="V3722" s="9" t="str">
        <f>IF(IMDB4[[#This Row],[Profit]]&gt;0,"Hit","Flop")</f>
        <v>Flop</v>
      </c>
      <c r="W3722" s="9" t="str" cm="1">
        <f t="array" ref="W3722">_xlfn.IFS(IMDB4[[#This Row],[IMDb Score (1-10)]]&gt;=8,"Excellent",IMDB4[[#This Row],[IMDb Score (1-10)]]&gt;=7,"Good",IMDB4[[#This Row],[IMDb Score (1-10)]]&gt;=5,"Average",TRUE,"Poor")</f>
        <v>Good</v>
      </c>
      <c r="X3722" s="9" t="str">
        <f>IF(IMDB4[[#This Row],[Duration (min)]]&lt;90,"Short",IF(IMDB4[[#This Row],[Duration (min)]]&lt;=120,"Medium", "Long"))</f>
        <v>Medium</v>
      </c>
    </row>
    <row r="3723" spans="1:24" x14ac:dyDescent="0.25">
      <c r="A3723" s="1" t="s">
        <v>3903</v>
      </c>
      <c r="B3723" s="2">
        <v>38555</v>
      </c>
      <c r="C3723" s="30">
        <f>YEAR(IMDB4[[#This Row],[Release Date]])</f>
        <v>2005</v>
      </c>
      <c r="D3723" s="30" t="str">
        <f>FLOOR(IMDB4[[#This Row],[Year]],10)&amp;"s"</f>
        <v>2000s</v>
      </c>
      <c r="E3723" s="1" t="s">
        <v>32</v>
      </c>
      <c r="F3723" s="1" t="s">
        <v>3904</v>
      </c>
      <c r="G3723" s="1" t="s">
        <v>3</v>
      </c>
      <c r="H3723" s="1" t="s">
        <v>3905</v>
      </c>
      <c r="I3723" s="1" t="s">
        <v>5</v>
      </c>
      <c r="J3723" s="1" t="s">
        <v>3906</v>
      </c>
      <c r="K3723" s="1" t="s">
        <v>3907</v>
      </c>
      <c r="L3723" s="30">
        <v>0</v>
      </c>
      <c r="M3723" s="30">
        <v>0</v>
      </c>
      <c r="N3723" s="30">
        <v>0</v>
      </c>
      <c r="O3723" s="30">
        <v>74</v>
      </c>
      <c r="P3723" s="27">
        <v>6.3</v>
      </c>
      <c r="Q3723" s="30">
        <v>35</v>
      </c>
      <c r="R3723" s="30">
        <v>80</v>
      </c>
      <c r="S3723" s="9">
        <v>70071</v>
      </c>
      <c r="T3723" s="9">
        <v>7000</v>
      </c>
      <c r="U3723" s="9">
        <f>IMDB4[[#This Row],[Gross Revenue]]-IMDB4[[#This Row],[Budget]]</f>
        <v>63071</v>
      </c>
      <c r="V3723" s="9" t="str">
        <f>IF(IMDB4[[#This Row],[Profit]]&gt;0,"Hit","Flop")</f>
        <v>Hit</v>
      </c>
      <c r="W3723" s="9" t="str" cm="1">
        <f t="array" ref="W3723">_xlfn.IFS(IMDB4[[#This Row],[IMDb Score (1-10)]]&gt;=8,"Excellent",IMDB4[[#This Row],[IMDb Score (1-10)]]&gt;=7,"Good",IMDB4[[#This Row],[IMDb Score (1-10)]]&gt;=5,"Average",TRUE,"Poor")</f>
        <v>Average</v>
      </c>
      <c r="X3723" s="9" t="str">
        <f>IF(IMDB4[[#This Row],[Duration (min)]]&lt;90,"Short",IF(IMDB4[[#This Row],[Duration (min)]]&lt;=120,"Medium", "Long"))</f>
        <v>Short</v>
      </c>
    </row>
    <row r="3724" spans="1:24" x14ac:dyDescent="0.25">
      <c r="A3724" s="1" t="s">
        <v>6610</v>
      </c>
      <c r="B3724" s="2">
        <v>41854</v>
      </c>
      <c r="C3724" s="30">
        <f>YEAR(IMDB4[[#This Row],[Release Date]])</f>
        <v>2014</v>
      </c>
      <c r="D3724" s="30" t="str">
        <f>FLOOR(IMDB4[[#This Row],[Year]],10)&amp;"s"</f>
        <v>2010s</v>
      </c>
      <c r="E3724" s="1" t="s">
        <v>32</v>
      </c>
      <c r="F3724" s="1" t="s">
        <v>77</v>
      </c>
      <c r="G3724" s="1" t="s">
        <v>3</v>
      </c>
      <c r="H3724" s="1" t="s">
        <v>4</v>
      </c>
      <c r="I3724" s="21" t="s">
        <v>5</v>
      </c>
      <c r="J3724" s="1" t="s">
        <v>6611</v>
      </c>
      <c r="K3724" s="1" t="s">
        <v>6612</v>
      </c>
      <c r="L3724" s="30">
        <v>0</v>
      </c>
      <c r="M3724" s="30">
        <v>0</v>
      </c>
      <c r="N3724" s="30">
        <v>0</v>
      </c>
      <c r="O3724" s="30">
        <v>44</v>
      </c>
      <c r="P3724" s="27">
        <v>6.8</v>
      </c>
      <c r="Q3724" s="30">
        <v>10</v>
      </c>
      <c r="R3724" s="30">
        <v>82</v>
      </c>
      <c r="S3724" s="9">
        <v>21199</v>
      </c>
      <c r="T3724" s="9">
        <v>500000</v>
      </c>
      <c r="U3724" s="9">
        <f>IMDB4[[#This Row],[Gross Revenue]]-IMDB4[[#This Row],[Budget]]</f>
        <v>-478801</v>
      </c>
      <c r="V3724" s="9" t="str">
        <f>IF(IMDB4[[#This Row],[Profit]]&gt;0,"Hit","Flop")</f>
        <v>Flop</v>
      </c>
      <c r="W3724" s="9" t="str" cm="1">
        <f t="array" ref="W3724">_xlfn.IFS(IMDB4[[#This Row],[IMDb Score (1-10)]]&gt;=8,"Excellent",IMDB4[[#This Row],[IMDb Score (1-10)]]&gt;=7,"Good",IMDB4[[#This Row],[IMDb Score (1-10)]]&gt;=5,"Average",TRUE,"Poor")</f>
        <v>Average</v>
      </c>
      <c r="X3724" s="9" t="str">
        <f>IF(IMDB4[[#This Row],[Duration (min)]]&lt;90,"Short",IF(IMDB4[[#This Row],[Duration (min)]]&lt;=120,"Medium", "Long"))</f>
        <v>Short</v>
      </c>
    </row>
    <row r="3725" spans="1:24" x14ac:dyDescent="0.25">
      <c r="A3725" s="1" t="s">
        <v>185</v>
      </c>
      <c r="B3725" s="2">
        <v>26083</v>
      </c>
      <c r="C3725" s="30">
        <f>YEAR(IMDB4[[#This Row],[Release Date]])</f>
        <v>1971</v>
      </c>
      <c r="D3725" s="30" t="str">
        <f>FLOOR(IMDB4[[#This Row],[Year]],10)&amp;"s"</f>
        <v>1970s</v>
      </c>
      <c r="E3725" s="1" t="s">
        <v>32</v>
      </c>
      <c r="F3725" s="1" t="s">
        <v>9</v>
      </c>
      <c r="G3725" s="1" t="s">
        <v>3</v>
      </c>
      <c r="H3725" s="1" t="s">
        <v>4</v>
      </c>
      <c r="I3725" s="1" t="s">
        <v>5</v>
      </c>
      <c r="J3725" s="1" t="s">
        <v>186</v>
      </c>
      <c r="K3725" s="1" t="s">
        <v>187</v>
      </c>
      <c r="L3725" s="30">
        <v>0</v>
      </c>
      <c r="M3725" s="30">
        <v>0</v>
      </c>
      <c r="N3725" s="30">
        <v>0</v>
      </c>
      <c r="O3725" s="30">
        <v>85</v>
      </c>
      <c r="P3725" s="27">
        <v>6.7</v>
      </c>
      <c r="Q3725" s="30">
        <v>8</v>
      </c>
      <c r="R3725" s="30">
        <v>65</v>
      </c>
      <c r="S3725" s="9">
        <v>8231</v>
      </c>
      <c r="T3725" s="9">
        <v>27000</v>
      </c>
      <c r="U3725" s="9">
        <f>IMDB4[[#This Row],[Gross Revenue]]-IMDB4[[#This Row],[Budget]]</f>
        <v>-18769</v>
      </c>
      <c r="V3725" s="9" t="str">
        <f>IF(IMDB4[[#This Row],[Profit]]&gt;0,"Hit","Flop")</f>
        <v>Flop</v>
      </c>
      <c r="W3725" s="9" t="str" cm="1">
        <f t="array" ref="W3725">_xlfn.IFS(IMDB4[[#This Row],[IMDb Score (1-10)]]&gt;=8,"Excellent",IMDB4[[#This Row],[IMDb Score (1-10)]]&gt;=7,"Good",IMDB4[[#This Row],[IMDb Score (1-10)]]&gt;=5,"Average",TRUE,"Poor")</f>
        <v>Average</v>
      </c>
      <c r="X3725" s="9" t="str">
        <f>IF(IMDB4[[#This Row],[Duration (min)]]&lt;90,"Short",IF(IMDB4[[#This Row],[Duration (min)]]&lt;=120,"Medium", "Long"))</f>
        <v>Short</v>
      </c>
    </row>
    <row r="3726" spans="1:24" x14ac:dyDescent="0.25">
      <c r="A3726" s="1" t="s">
        <v>6787</v>
      </c>
      <c r="B3726" s="2">
        <v>41713</v>
      </c>
      <c r="C3726" s="30">
        <f>YEAR(IMDB4[[#This Row],[Release Date]])</f>
        <v>2014</v>
      </c>
      <c r="D3726" s="30" t="str">
        <f>FLOOR(IMDB4[[#This Row],[Year]],10)&amp;"s"</f>
        <v>2010s</v>
      </c>
      <c r="E3726" s="1" t="s">
        <v>32</v>
      </c>
      <c r="F3726" s="1" t="s">
        <v>177</v>
      </c>
      <c r="G3726" s="1" t="s">
        <v>3</v>
      </c>
      <c r="H3726" s="1" t="s">
        <v>4</v>
      </c>
      <c r="I3726" s="21" t="s">
        <v>5</v>
      </c>
      <c r="J3726" s="1" t="s">
        <v>6788</v>
      </c>
      <c r="K3726" s="1" t="s">
        <v>6789</v>
      </c>
      <c r="L3726" s="30">
        <v>0</v>
      </c>
      <c r="M3726" s="30">
        <v>0</v>
      </c>
      <c r="N3726" s="30">
        <v>0</v>
      </c>
      <c r="O3726" s="30">
        <v>116</v>
      </c>
      <c r="P3726" s="27">
        <v>7.1</v>
      </c>
      <c r="Q3726" s="30">
        <v>18</v>
      </c>
      <c r="R3726" s="30">
        <v>80</v>
      </c>
      <c r="S3726" s="9">
        <v>5858</v>
      </c>
      <c r="T3726" s="9">
        <v>150000</v>
      </c>
      <c r="U3726" s="9">
        <f>IMDB4[[#This Row],[Gross Revenue]]-IMDB4[[#This Row],[Budget]]</f>
        <v>-144142</v>
      </c>
      <c r="V3726" s="9" t="str">
        <f>IF(IMDB4[[#This Row],[Profit]]&gt;0,"Hit","Flop")</f>
        <v>Flop</v>
      </c>
      <c r="W3726" s="9" t="str" cm="1">
        <f t="array" ref="W3726">_xlfn.IFS(IMDB4[[#This Row],[IMDb Score (1-10)]]&gt;=8,"Excellent",IMDB4[[#This Row],[IMDb Score (1-10)]]&gt;=7,"Good",IMDB4[[#This Row],[IMDb Score (1-10)]]&gt;=5,"Average",TRUE,"Poor")</f>
        <v>Good</v>
      </c>
      <c r="X3726" s="9" t="str">
        <f>IF(IMDB4[[#This Row],[Duration (min)]]&lt;90,"Short",IF(IMDB4[[#This Row],[Duration (min)]]&lt;=120,"Medium", "Long"))</f>
        <v>Short</v>
      </c>
    </row>
    <row r="3727" spans="1:24" x14ac:dyDescent="0.25">
      <c r="A3727" s="1" t="s">
        <v>6817</v>
      </c>
      <c r="B3727" s="2">
        <v>42057</v>
      </c>
      <c r="C3727" s="30">
        <f>YEAR(IMDB4[[#This Row],[Release Date]])</f>
        <v>2015</v>
      </c>
      <c r="D3727" s="30" t="str">
        <f>FLOOR(IMDB4[[#This Row],[Year]],10)&amp;"s"</f>
        <v>2010s</v>
      </c>
      <c r="E3727" s="1" t="s">
        <v>32</v>
      </c>
      <c r="F3727" s="1" t="s">
        <v>40</v>
      </c>
      <c r="G3727" s="1" t="s">
        <v>3</v>
      </c>
      <c r="H3727" s="1" t="s">
        <v>4</v>
      </c>
      <c r="I3727" s="21" t="s">
        <v>5</v>
      </c>
      <c r="J3727" s="1" t="s">
        <v>6818</v>
      </c>
      <c r="K3727" s="1" t="s">
        <v>6819</v>
      </c>
      <c r="L3727" s="30">
        <v>0</v>
      </c>
      <c r="M3727" s="30">
        <v>0</v>
      </c>
      <c r="N3727" s="30">
        <v>0</v>
      </c>
      <c r="O3727" s="30">
        <v>215</v>
      </c>
      <c r="P3727" s="27">
        <v>7</v>
      </c>
      <c r="Q3727" s="30">
        <v>5</v>
      </c>
      <c r="R3727" s="30">
        <v>72</v>
      </c>
      <c r="S3727" s="9">
        <v>4914</v>
      </c>
      <c r="T3727" s="9">
        <v>150000</v>
      </c>
      <c r="U3727" s="9">
        <f>IMDB4[[#This Row],[Gross Revenue]]-IMDB4[[#This Row],[Budget]]</f>
        <v>-145086</v>
      </c>
      <c r="V3727" s="9" t="str">
        <f>IF(IMDB4[[#This Row],[Profit]]&gt;0,"Hit","Flop")</f>
        <v>Flop</v>
      </c>
      <c r="W3727" s="9" t="str" cm="1">
        <f t="array" ref="W3727">_xlfn.IFS(IMDB4[[#This Row],[IMDb Score (1-10)]]&gt;=8,"Excellent",IMDB4[[#This Row],[IMDb Score (1-10)]]&gt;=7,"Good",IMDB4[[#This Row],[IMDb Score (1-10)]]&gt;=5,"Average",TRUE,"Poor")</f>
        <v>Good</v>
      </c>
      <c r="X3727" s="9" t="str">
        <f>IF(IMDB4[[#This Row],[Duration (min)]]&lt;90,"Short",IF(IMDB4[[#This Row],[Duration (min)]]&lt;=120,"Medium", "Long"))</f>
        <v>Short</v>
      </c>
    </row>
  </sheetData>
  <dataValidations count="2">
    <dataValidation type="list" allowBlank="1" showInputMessage="1" showErrorMessage="1" sqref="AA4" xr:uid="{F2F32EFB-4AD0-4BD7-95E1-4403A857532A}">
      <formula1>$A:$A</formula1>
    </dataValidation>
    <dataValidation type="list" allowBlank="1" showInputMessage="1" showErrorMessage="1" sqref="AB4" xr:uid="{2C46CA03-1FA3-4EF1-A126-542AE8BE5BDA}">
      <formula1>$F:$F</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BAF98-251F-4375-A976-BB2135C159E6}">
  <dimension ref="A1:BJ3745"/>
  <sheetViews>
    <sheetView topLeftCell="G1" zoomScale="40" zoomScaleNormal="40" workbookViewId="0">
      <selection activeCell="AM34" sqref="AM34"/>
    </sheetView>
  </sheetViews>
  <sheetFormatPr defaultRowHeight="15.75" x14ac:dyDescent="0.25"/>
  <cols>
    <col min="1" max="1" width="73.5" bestFit="1" customWidth="1"/>
    <col min="2" max="2" width="16.875" bestFit="1" customWidth="1"/>
    <col min="18" max="18" width="42.125" bestFit="1" customWidth="1"/>
    <col min="38" max="38" width="44.5" bestFit="1" customWidth="1"/>
    <col min="39" max="39" width="17.375" bestFit="1" customWidth="1"/>
    <col min="40" max="40" width="19.5" bestFit="1" customWidth="1"/>
    <col min="43" max="43" width="39.25" bestFit="1" customWidth="1"/>
    <col min="44" max="44" width="18.25" bestFit="1" customWidth="1"/>
    <col min="45" max="45" width="13.5" customWidth="1"/>
    <col min="46" max="46" width="12.625" bestFit="1" customWidth="1"/>
    <col min="48" max="48" width="35.125" bestFit="1" customWidth="1"/>
    <col min="49" max="49" width="17.375" bestFit="1" customWidth="1"/>
    <col min="50" max="50" width="19.5" bestFit="1" customWidth="1"/>
    <col min="51" max="51" width="11" bestFit="1" customWidth="1"/>
    <col min="53" max="53" width="34.25" bestFit="1" customWidth="1"/>
    <col min="54" max="54" width="22.125" bestFit="1" customWidth="1"/>
    <col min="55" max="55" width="19.25" bestFit="1" customWidth="1"/>
    <col min="56" max="56" width="12.875" bestFit="1" customWidth="1"/>
    <col min="58" max="58" width="46.75" bestFit="1" customWidth="1"/>
    <col min="59" max="60" width="14" bestFit="1" customWidth="1"/>
    <col min="61" max="61" width="26" bestFit="1" customWidth="1"/>
    <col min="62" max="62" width="11.75" customWidth="1"/>
  </cols>
  <sheetData>
    <row r="1" spans="1:33" x14ac:dyDescent="0.25">
      <c r="A1" s="34" t="s">
        <v>7072</v>
      </c>
      <c r="B1" s="7">
        <f>COUNTA(IMDB4[Title])</f>
        <v>3726</v>
      </c>
    </row>
    <row r="2" spans="1:33" x14ac:dyDescent="0.25">
      <c r="A2" s="34" t="s">
        <v>7073</v>
      </c>
      <c r="B2" s="35">
        <f>AVERAGE(IMDB4[IMDb Score (1-10)])</f>
        <v>6.463955984970462</v>
      </c>
    </row>
    <row r="3" spans="1:33" x14ac:dyDescent="0.25">
      <c r="A3" s="34" t="s">
        <v>7074</v>
      </c>
      <c r="B3" s="36">
        <f>SUM(IMDB4[Gross Revenue])</f>
        <v>185291371640</v>
      </c>
    </row>
    <row r="4" spans="1:33" x14ac:dyDescent="0.25">
      <c r="A4" s="34" t="s">
        <v>7075</v>
      </c>
      <c r="B4" s="36">
        <f>SUM(IMDB4[Profit])</f>
        <v>20013582391</v>
      </c>
    </row>
    <row r="6" spans="1:33" x14ac:dyDescent="0.25">
      <c r="A6" s="62" t="s">
        <v>7076</v>
      </c>
      <c r="B6" s="62"/>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row>
    <row r="7" spans="1:33" x14ac:dyDescent="0.25">
      <c r="A7" t="str" cm="1">
        <f t="array" ref="A7:P3732">_xlfn._xlws.SORT(IMDB4[[Title]:[IMDb Score (1-10)]],16,-1)</f>
        <v>The Shawshank Redemption</v>
      </c>
      <c r="B7">
        <v>34427</v>
      </c>
      <c r="C7">
        <v>1994</v>
      </c>
      <c r="D7" t="str">
        <v>1990s</v>
      </c>
      <c r="E7" t="str">
        <v>Color</v>
      </c>
      <c r="F7" t="str">
        <v>Crime</v>
      </c>
      <c r="G7" t="str">
        <v>English</v>
      </c>
      <c r="H7" t="str">
        <v>USA</v>
      </c>
      <c r="I7" t="str">
        <v>R</v>
      </c>
      <c r="J7" t="str">
        <v>Morgan Freeman</v>
      </c>
      <c r="K7" t="str">
        <v>Frank Darabont</v>
      </c>
      <c r="L7">
        <v>11000</v>
      </c>
      <c r="M7">
        <v>13495</v>
      </c>
      <c r="N7">
        <v>0</v>
      </c>
      <c r="O7">
        <v>108000</v>
      </c>
      <c r="P7">
        <v>9.3000000000000007</v>
      </c>
      <c r="R7" s="40" t="str" cm="1">
        <f t="array" ref="R7:AG16">_xlfn.TAKE(_xlfn.ANCHORARRAY(A7),10)</f>
        <v>The Shawshank Redemption</v>
      </c>
      <c r="S7" s="40">
        <v>34427</v>
      </c>
      <c r="T7" s="40">
        <v>1994</v>
      </c>
      <c r="U7" s="40" t="str">
        <v>1990s</v>
      </c>
      <c r="V7" s="40" t="str">
        <v>Color</v>
      </c>
      <c r="W7" s="40" t="str">
        <v>Crime</v>
      </c>
      <c r="X7" s="40" t="str">
        <v>English</v>
      </c>
      <c r="Y7" s="40" t="str">
        <v>USA</v>
      </c>
      <c r="Z7" s="40" t="str">
        <v>R</v>
      </c>
      <c r="AA7" s="40" t="str">
        <v>Morgan Freeman</v>
      </c>
      <c r="AB7" s="40" t="str">
        <v>Frank Darabont</v>
      </c>
      <c r="AC7" s="40">
        <v>11000</v>
      </c>
      <c r="AD7" s="40">
        <v>13495</v>
      </c>
      <c r="AE7" s="40">
        <v>0</v>
      </c>
      <c r="AF7" s="40">
        <v>108000</v>
      </c>
      <c r="AG7" s="40">
        <v>9.3000000000000007</v>
      </c>
    </row>
    <row r="8" spans="1:33" x14ac:dyDescent="0.25">
      <c r="A8" t="str">
        <v>The Godfather</v>
      </c>
      <c r="B8">
        <v>26351</v>
      </c>
      <c r="C8">
        <v>1972</v>
      </c>
      <c r="D8" t="str">
        <v>1970s</v>
      </c>
      <c r="E8" t="str">
        <v>Color</v>
      </c>
      <c r="F8" t="str">
        <v>Crime</v>
      </c>
      <c r="G8" t="str">
        <v>English</v>
      </c>
      <c r="H8" t="str">
        <v>USA</v>
      </c>
      <c r="I8" t="str">
        <v>R</v>
      </c>
      <c r="J8" t="str">
        <v>Al Pacino</v>
      </c>
      <c r="K8" t="str">
        <v>Francis Ford Coppola</v>
      </c>
      <c r="L8">
        <v>14000</v>
      </c>
      <c r="M8">
        <v>28122</v>
      </c>
      <c r="N8">
        <v>0</v>
      </c>
      <c r="O8">
        <v>43000</v>
      </c>
      <c r="P8">
        <v>9.1999999999999993</v>
      </c>
      <c r="R8" s="7" t="str">
        <v>The Godfather</v>
      </c>
      <c r="S8" s="7">
        <v>26351</v>
      </c>
      <c r="T8" s="7">
        <v>1972</v>
      </c>
      <c r="U8" s="7" t="str">
        <v>1970s</v>
      </c>
      <c r="V8" s="7" t="str">
        <v>Color</v>
      </c>
      <c r="W8" s="7" t="str">
        <v>Crime</v>
      </c>
      <c r="X8" s="7" t="str">
        <v>English</v>
      </c>
      <c r="Y8" s="7" t="str">
        <v>USA</v>
      </c>
      <c r="Z8" s="7" t="str">
        <v>R</v>
      </c>
      <c r="AA8" s="7" t="str">
        <v>Al Pacino</v>
      </c>
      <c r="AB8" s="7" t="str">
        <v>Francis Ford Coppola</v>
      </c>
      <c r="AC8" s="7">
        <v>14000</v>
      </c>
      <c r="AD8" s="7">
        <v>28122</v>
      </c>
      <c r="AE8" s="7">
        <v>0</v>
      </c>
      <c r="AF8" s="7">
        <v>43000</v>
      </c>
      <c r="AG8" s="7">
        <v>9.1999999999999993</v>
      </c>
    </row>
    <row r="9" spans="1:33" x14ac:dyDescent="0.25">
      <c r="A9" t="str">
        <v>The Dark Knight</v>
      </c>
      <c r="B9">
        <v>39577</v>
      </c>
      <c r="C9">
        <v>2008</v>
      </c>
      <c r="D9" t="str">
        <v>2000s</v>
      </c>
      <c r="E9" t="str">
        <v>Color</v>
      </c>
      <c r="F9" t="str">
        <v>Action</v>
      </c>
      <c r="G9" t="str">
        <v>English</v>
      </c>
      <c r="H9" t="str">
        <v>USA</v>
      </c>
      <c r="I9" t="str">
        <v>PG-13</v>
      </c>
      <c r="J9" t="str">
        <v>Christian Bale</v>
      </c>
      <c r="K9" t="str">
        <v>Christopher Nolan</v>
      </c>
      <c r="L9">
        <v>23000</v>
      </c>
      <c r="M9">
        <v>57802</v>
      </c>
      <c r="N9">
        <v>22000</v>
      </c>
      <c r="O9">
        <v>37000</v>
      </c>
      <c r="P9">
        <v>9</v>
      </c>
      <c r="R9" s="7" t="str">
        <v>The Dark Knight</v>
      </c>
      <c r="S9" s="7">
        <v>39577</v>
      </c>
      <c r="T9" s="7">
        <v>2008</v>
      </c>
      <c r="U9" s="7" t="str">
        <v>2000s</v>
      </c>
      <c r="V9" s="7" t="str">
        <v>Color</v>
      </c>
      <c r="W9" s="7" t="str">
        <v>Action</v>
      </c>
      <c r="X9" s="7" t="str">
        <v>English</v>
      </c>
      <c r="Y9" s="7" t="str">
        <v>USA</v>
      </c>
      <c r="Z9" s="7" t="str">
        <v>PG-13</v>
      </c>
      <c r="AA9" s="7" t="str">
        <v>Christian Bale</v>
      </c>
      <c r="AB9" s="7" t="str">
        <v>Christopher Nolan</v>
      </c>
      <c r="AC9" s="7">
        <v>23000</v>
      </c>
      <c r="AD9" s="7">
        <v>57802</v>
      </c>
      <c r="AE9" s="7">
        <v>22000</v>
      </c>
      <c r="AF9" s="7">
        <v>37000</v>
      </c>
      <c r="AG9" s="7">
        <v>9</v>
      </c>
    </row>
    <row r="10" spans="1:33" x14ac:dyDescent="0.25">
      <c r="A10" t="str">
        <v>The Godfather: Part II</v>
      </c>
      <c r="B10">
        <v>27132</v>
      </c>
      <c r="C10">
        <v>1974</v>
      </c>
      <c r="D10" t="str">
        <v>1970s</v>
      </c>
      <c r="E10" t="str">
        <v>Color</v>
      </c>
      <c r="F10" t="str">
        <v>Crime</v>
      </c>
      <c r="G10" t="str">
        <v>English</v>
      </c>
      <c r="H10" t="str">
        <v>USA</v>
      </c>
      <c r="I10" t="str">
        <v>R</v>
      </c>
      <c r="J10" t="str">
        <v>Robert De Niro</v>
      </c>
      <c r="K10" t="str">
        <v>Francis Ford Coppola</v>
      </c>
      <c r="L10">
        <v>22000</v>
      </c>
      <c r="M10">
        <v>39960</v>
      </c>
      <c r="N10">
        <v>0</v>
      </c>
      <c r="O10">
        <v>14000</v>
      </c>
      <c r="P10">
        <v>9</v>
      </c>
      <c r="R10" s="7" t="str">
        <v>The Godfather: Part II</v>
      </c>
      <c r="S10" s="7">
        <v>27132</v>
      </c>
      <c r="T10" s="7">
        <v>1974</v>
      </c>
      <c r="U10" s="7" t="str">
        <v>1970s</v>
      </c>
      <c r="V10" s="7" t="str">
        <v>Color</v>
      </c>
      <c r="W10" s="7" t="str">
        <v>Crime</v>
      </c>
      <c r="X10" s="7" t="str">
        <v>English</v>
      </c>
      <c r="Y10" s="7" t="str">
        <v>USA</v>
      </c>
      <c r="Z10" s="7" t="str">
        <v>R</v>
      </c>
      <c r="AA10" s="7" t="str">
        <v>Robert De Niro</v>
      </c>
      <c r="AB10" s="7" t="str">
        <v>Francis Ford Coppola</v>
      </c>
      <c r="AC10" s="7">
        <v>22000</v>
      </c>
      <c r="AD10" s="7">
        <v>39960</v>
      </c>
      <c r="AE10" s="7">
        <v>0</v>
      </c>
      <c r="AF10" s="7">
        <v>14000</v>
      </c>
      <c r="AG10" s="7">
        <v>9</v>
      </c>
    </row>
    <row r="11" spans="1:33" x14ac:dyDescent="0.25">
      <c r="A11" t="str">
        <v>The Good, the Bad and the Ugly</v>
      </c>
      <c r="B11">
        <v>24283</v>
      </c>
      <c r="C11">
        <v>1966</v>
      </c>
      <c r="D11" t="str">
        <v>1960s</v>
      </c>
      <c r="E11" t="str">
        <v>Color</v>
      </c>
      <c r="F11" t="str">
        <v>Western</v>
      </c>
      <c r="G11" t="str">
        <v>Italian</v>
      </c>
      <c r="H11" t="str">
        <v>Italy</v>
      </c>
      <c r="I11" t="str">
        <v>Approved</v>
      </c>
      <c r="J11" t="str">
        <v>Clint Eastwood</v>
      </c>
      <c r="K11" t="str">
        <v>Sergio Leone</v>
      </c>
      <c r="L11">
        <v>16000</v>
      </c>
      <c r="M11">
        <v>16089</v>
      </c>
      <c r="N11">
        <v>0</v>
      </c>
      <c r="O11">
        <v>20000</v>
      </c>
      <c r="P11">
        <v>8.9</v>
      </c>
      <c r="R11" s="7" t="str">
        <v>The Good, the Bad and the Ugly</v>
      </c>
      <c r="S11" s="7">
        <v>24283</v>
      </c>
      <c r="T11" s="7">
        <v>1966</v>
      </c>
      <c r="U11" s="7" t="str">
        <v>1960s</v>
      </c>
      <c r="V11" s="7" t="str">
        <v>Color</v>
      </c>
      <c r="W11" s="7" t="str">
        <v>Western</v>
      </c>
      <c r="X11" s="7" t="str">
        <v>Italian</v>
      </c>
      <c r="Y11" s="7" t="str">
        <v>Italy</v>
      </c>
      <c r="Z11" s="7" t="str">
        <v>Approved</v>
      </c>
      <c r="AA11" s="7" t="str">
        <v>Clint Eastwood</v>
      </c>
      <c r="AB11" s="7" t="str">
        <v>Sergio Leone</v>
      </c>
      <c r="AC11" s="7">
        <v>16000</v>
      </c>
      <c r="AD11" s="7">
        <v>16089</v>
      </c>
      <c r="AE11" s="7">
        <v>0</v>
      </c>
      <c r="AF11" s="7">
        <v>20000</v>
      </c>
      <c r="AG11" s="7">
        <v>8.9</v>
      </c>
    </row>
    <row r="12" spans="1:33" x14ac:dyDescent="0.25">
      <c r="A12" t="str">
        <v>Schindler's List</v>
      </c>
      <c r="B12">
        <v>34305</v>
      </c>
      <c r="C12">
        <v>1993</v>
      </c>
      <c r="D12" t="str">
        <v>1990s</v>
      </c>
      <c r="E12" t="str">
        <v>Black and White</v>
      </c>
      <c r="F12" t="str">
        <v>Biography</v>
      </c>
      <c r="G12" t="str">
        <v>English</v>
      </c>
      <c r="H12" t="str">
        <v>USA</v>
      </c>
      <c r="I12" t="str">
        <v>R</v>
      </c>
      <c r="J12" t="str">
        <v>Liam Neeson</v>
      </c>
      <c r="K12" t="str">
        <v>Steven Spielberg</v>
      </c>
      <c r="L12">
        <v>14000</v>
      </c>
      <c r="M12">
        <v>15233</v>
      </c>
      <c r="N12">
        <v>14000</v>
      </c>
      <c r="O12">
        <v>41000</v>
      </c>
      <c r="P12">
        <v>8.9</v>
      </c>
      <c r="R12" s="7" t="str">
        <v>Schindler's List</v>
      </c>
      <c r="S12" s="7">
        <v>34305</v>
      </c>
      <c r="T12" s="7">
        <v>1993</v>
      </c>
      <c r="U12" s="7" t="str">
        <v>1990s</v>
      </c>
      <c r="V12" s="7" t="str">
        <v>Black and White</v>
      </c>
      <c r="W12" s="7" t="str">
        <v>Biography</v>
      </c>
      <c r="X12" s="7" t="str">
        <v>English</v>
      </c>
      <c r="Y12" s="7" t="str">
        <v>USA</v>
      </c>
      <c r="Z12" s="7" t="str">
        <v>R</v>
      </c>
      <c r="AA12" s="7" t="str">
        <v>Liam Neeson</v>
      </c>
      <c r="AB12" s="7" t="str">
        <v>Steven Spielberg</v>
      </c>
      <c r="AC12" s="7">
        <v>14000</v>
      </c>
      <c r="AD12" s="7">
        <v>15233</v>
      </c>
      <c r="AE12" s="7">
        <v>14000</v>
      </c>
      <c r="AF12" s="7">
        <v>41000</v>
      </c>
      <c r="AG12" s="7">
        <v>8.9</v>
      </c>
    </row>
    <row r="13" spans="1:33" x14ac:dyDescent="0.25">
      <c r="A13" t="str">
        <v>Pulp Fiction</v>
      </c>
      <c r="B13">
        <v>34516</v>
      </c>
      <c r="C13">
        <v>1994</v>
      </c>
      <c r="D13" t="str">
        <v>1990s</v>
      </c>
      <c r="E13" t="str">
        <v>Color</v>
      </c>
      <c r="F13" t="str">
        <v>Crime</v>
      </c>
      <c r="G13" t="str">
        <v>English</v>
      </c>
      <c r="H13" t="str">
        <v>USA</v>
      </c>
      <c r="I13" t="str">
        <v>R</v>
      </c>
      <c r="J13" t="str">
        <v>Bruce Willis</v>
      </c>
      <c r="K13" t="str">
        <v>Quentin Tarantino</v>
      </c>
      <c r="L13">
        <v>13000</v>
      </c>
      <c r="M13">
        <v>16557</v>
      </c>
      <c r="N13">
        <v>16000</v>
      </c>
      <c r="O13">
        <v>45000</v>
      </c>
      <c r="P13">
        <v>8.9</v>
      </c>
      <c r="R13" s="7" t="str">
        <v>Pulp Fiction</v>
      </c>
      <c r="S13" s="7">
        <v>34516</v>
      </c>
      <c r="T13" s="7">
        <v>1994</v>
      </c>
      <c r="U13" s="7" t="str">
        <v>1990s</v>
      </c>
      <c r="V13" s="7" t="str">
        <v>Color</v>
      </c>
      <c r="W13" s="7" t="str">
        <v>Crime</v>
      </c>
      <c r="X13" s="7" t="str">
        <v>English</v>
      </c>
      <c r="Y13" s="7" t="str">
        <v>USA</v>
      </c>
      <c r="Z13" s="7" t="str">
        <v>R</v>
      </c>
      <c r="AA13" s="7" t="str">
        <v>Bruce Willis</v>
      </c>
      <c r="AB13" s="7" t="str">
        <v>Quentin Tarantino</v>
      </c>
      <c r="AC13" s="7">
        <v>13000</v>
      </c>
      <c r="AD13" s="7">
        <v>16557</v>
      </c>
      <c r="AE13" s="7">
        <v>16000</v>
      </c>
      <c r="AF13" s="7">
        <v>45000</v>
      </c>
      <c r="AG13" s="7">
        <v>8.9</v>
      </c>
    </row>
    <row r="14" spans="1:33" x14ac:dyDescent="0.25">
      <c r="A14" t="str">
        <v>The Lord of the Rings: The Return of the King</v>
      </c>
      <c r="B14">
        <v>37885</v>
      </c>
      <c r="C14">
        <v>2003</v>
      </c>
      <c r="D14" t="str">
        <v>2000s</v>
      </c>
      <c r="E14" t="str">
        <v>Color</v>
      </c>
      <c r="F14" t="str">
        <v>Action</v>
      </c>
      <c r="G14" t="str">
        <v>English</v>
      </c>
      <c r="H14" t="str">
        <v>USA</v>
      </c>
      <c r="I14" t="str">
        <v>PG-13</v>
      </c>
      <c r="J14" t="str">
        <v>Orlando Bloom</v>
      </c>
      <c r="K14" t="str">
        <v>Peter Jackson</v>
      </c>
      <c r="L14">
        <v>5000</v>
      </c>
      <c r="M14">
        <v>6434</v>
      </c>
      <c r="N14">
        <v>0</v>
      </c>
      <c r="O14">
        <v>16000</v>
      </c>
      <c r="P14">
        <v>8.9</v>
      </c>
      <c r="R14" s="7" t="str">
        <v>The Lord of the Rings: The Return of the King</v>
      </c>
      <c r="S14" s="7">
        <v>37885</v>
      </c>
      <c r="T14" s="7">
        <v>2003</v>
      </c>
      <c r="U14" s="7" t="str">
        <v>2000s</v>
      </c>
      <c r="V14" s="7" t="str">
        <v>Color</v>
      </c>
      <c r="W14" s="7" t="str">
        <v>Action</v>
      </c>
      <c r="X14" s="7" t="str">
        <v>English</v>
      </c>
      <c r="Y14" s="7" t="str">
        <v>USA</v>
      </c>
      <c r="Z14" s="7" t="str">
        <v>PG-13</v>
      </c>
      <c r="AA14" s="7" t="str">
        <v>Orlando Bloom</v>
      </c>
      <c r="AB14" s="7" t="str">
        <v>Peter Jackson</v>
      </c>
      <c r="AC14" s="7">
        <v>5000</v>
      </c>
      <c r="AD14" s="7">
        <v>6434</v>
      </c>
      <c r="AE14" s="7">
        <v>0</v>
      </c>
      <c r="AF14" s="7">
        <v>16000</v>
      </c>
      <c r="AG14" s="7">
        <v>8.9</v>
      </c>
    </row>
    <row r="15" spans="1:33" x14ac:dyDescent="0.25">
      <c r="A15" t="str">
        <v>Inception</v>
      </c>
      <c r="B15">
        <v>40240</v>
      </c>
      <c r="C15">
        <v>2010</v>
      </c>
      <c r="D15" t="str">
        <v>2010s</v>
      </c>
      <c r="E15" t="str">
        <v>Color</v>
      </c>
      <c r="F15" t="str">
        <v>Action</v>
      </c>
      <c r="G15" t="str">
        <v>English</v>
      </c>
      <c r="H15" t="str">
        <v>USA</v>
      </c>
      <c r="I15" t="str">
        <v>PG-13</v>
      </c>
      <c r="J15" t="str">
        <v>Leonardo DiCaprio</v>
      </c>
      <c r="K15" t="str">
        <v>Christopher Nolan</v>
      </c>
      <c r="L15">
        <v>29000</v>
      </c>
      <c r="M15">
        <v>81115</v>
      </c>
      <c r="N15">
        <v>22000</v>
      </c>
      <c r="O15">
        <v>175000</v>
      </c>
      <c r="P15">
        <v>8.8000000000000007</v>
      </c>
      <c r="R15" s="7" t="str">
        <v>Inception</v>
      </c>
      <c r="S15" s="7">
        <v>40240</v>
      </c>
      <c r="T15" s="7">
        <v>2010</v>
      </c>
      <c r="U15" s="7" t="str">
        <v>2010s</v>
      </c>
      <c r="V15" s="7" t="str">
        <v>Color</v>
      </c>
      <c r="W15" s="7" t="str">
        <v>Action</v>
      </c>
      <c r="X15" s="7" t="str">
        <v>English</v>
      </c>
      <c r="Y15" s="7" t="str">
        <v>USA</v>
      </c>
      <c r="Z15" s="7" t="str">
        <v>PG-13</v>
      </c>
      <c r="AA15" s="7" t="str">
        <v>Leonardo DiCaprio</v>
      </c>
      <c r="AB15" s="7" t="str">
        <v>Christopher Nolan</v>
      </c>
      <c r="AC15" s="7">
        <v>29000</v>
      </c>
      <c r="AD15" s="7">
        <v>81115</v>
      </c>
      <c r="AE15" s="7">
        <v>22000</v>
      </c>
      <c r="AF15" s="7">
        <v>175000</v>
      </c>
      <c r="AG15" s="7">
        <v>8.8000000000000007</v>
      </c>
    </row>
    <row r="16" spans="1:33" x14ac:dyDescent="0.25">
      <c r="A16" t="str">
        <v>The Lord of the Rings: The Fellowship of the Ring</v>
      </c>
      <c r="B16">
        <v>37201</v>
      </c>
      <c r="C16">
        <v>2001</v>
      </c>
      <c r="D16" t="str">
        <v>2000s</v>
      </c>
      <c r="E16" t="str">
        <v>Color</v>
      </c>
      <c r="F16" t="str">
        <v>Action</v>
      </c>
      <c r="G16" t="str">
        <v>English</v>
      </c>
      <c r="H16" t="str">
        <v>New Zealand</v>
      </c>
      <c r="I16" t="str">
        <v>PG-13</v>
      </c>
      <c r="J16" t="str">
        <v>Christopher Lee</v>
      </c>
      <c r="K16" t="str">
        <v>Peter Jackson</v>
      </c>
      <c r="L16">
        <v>16000</v>
      </c>
      <c r="M16">
        <v>22342</v>
      </c>
      <c r="N16">
        <v>0</v>
      </c>
      <c r="O16">
        <v>21000</v>
      </c>
      <c r="P16">
        <v>8.8000000000000007</v>
      </c>
      <c r="R16" s="7" t="str">
        <v>The Lord of the Rings: The Fellowship of the Ring</v>
      </c>
      <c r="S16" s="7">
        <v>37201</v>
      </c>
      <c r="T16" s="7">
        <v>2001</v>
      </c>
      <c r="U16" s="7" t="str">
        <v>2000s</v>
      </c>
      <c r="V16" s="7" t="str">
        <v>Color</v>
      </c>
      <c r="W16" s="7" t="str">
        <v>Action</v>
      </c>
      <c r="X16" s="7" t="str">
        <v>English</v>
      </c>
      <c r="Y16" s="7" t="str">
        <v>New Zealand</v>
      </c>
      <c r="Z16" s="7" t="str">
        <v>PG-13</v>
      </c>
      <c r="AA16" s="7" t="str">
        <v>Christopher Lee</v>
      </c>
      <c r="AB16" s="7" t="str">
        <v>Peter Jackson</v>
      </c>
      <c r="AC16" s="7">
        <v>16000</v>
      </c>
      <c r="AD16" s="7">
        <v>22342</v>
      </c>
      <c r="AE16" s="7">
        <v>0</v>
      </c>
      <c r="AF16" s="7">
        <v>21000</v>
      </c>
      <c r="AG16" s="7">
        <v>8.8000000000000007</v>
      </c>
    </row>
    <row r="17" spans="1:62" x14ac:dyDescent="0.25">
      <c r="A17" t="str">
        <v>Forrest Gump</v>
      </c>
      <c r="B17">
        <v>34651</v>
      </c>
      <c r="C17">
        <v>1994</v>
      </c>
      <c r="D17" t="str">
        <v>1990s</v>
      </c>
      <c r="E17" t="str">
        <v>Black and White</v>
      </c>
      <c r="F17" t="str">
        <v>Comedy</v>
      </c>
      <c r="G17" t="str">
        <v>English</v>
      </c>
      <c r="H17" t="str">
        <v>USA</v>
      </c>
      <c r="I17" t="str">
        <v>PG-13</v>
      </c>
      <c r="J17" t="str">
        <v>Tom Hanks</v>
      </c>
      <c r="K17" t="str">
        <v>Robert Zemeckis</v>
      </c>
      <c r="L17">
        <v>15000</v>
      </c>
      <c r="M17">
        <v>15700</v>
      </c>
      <c r="N17">
        <v>0</v>
      </c>
      <c r="O17">
        <v>59000</v>
      </c>
      <c r="P17">
        <v>8.8000000000000007</v>
      </c>
    </row>
    <row r="18" spans="1:62" x14ac:dyDescent="0.25">
      <c r="A18" t="str">
        <v>Star Wars: Episode V - The Empire Strikes Back</v>
      </c>
      <c r="B18">
        <v>29331</v>
      </c>
      <c r="C18">
        <v>1980</v>
      </c>
      <c r="D18" t="str">
        <v>1980s</v>
      </c>
      <c r="E18" t="str">
        <v>Color</v>
      </c>
      <c r="F18" t="str">
        <v>Action</v>
      </c>
      <c r="G18" t="str">
        <v>English</v>
      </c>
      <c r="H18" t="str">
        <v>USA</v>
      </c>
      <c r="I18" t="str">
        <v>PG</v>
      </c>
      <c r="J18" t="str">
        <v>Harrison Ford</v>
      </c>
      <c r="K18" t="str">
        <v>Irvin Kershner</v>
      </c>
      <c r="L18">
        <v>11000</v>
      </c>
      <c r="M18">
        <v>12643</v>
      </c>
      <c r="N18">
        <v>883</v>
      </c>
      <c r="O18">
        <v>17000</v>
      </c>
      <c r="P18">
        <v>8.8000000000000007</v>
      </c>
    </row>
    <row r="19" spans="1:62" x14ac:dyDescent="0.25">
      <c r="A19" t="str">
        <v>Fight Club</v>
      </c>
      <c r="B19">
        <v>36253</v>
      </c>
      <c r="C19">
        <v>1999</v>
      </c>
      <c r="D19" t="str">
        <v>1990s</v>
      </c>
      <c r="E19" t="str">
        <v>Color</v>
      </c>
      <c r="F19" t="str">
        <v>Drama</v>
      </c>
      <c r="G19" t="str">
        <v>English</v>
      </c>
      <c r="H19" t="str">
        <v>USA</v>
      </c>
      <c r="I19" t="str">
        <v>R</v>
      </c>
      <c r="J19" t="str">
        <v>Brad Pitt</v>
      </c>
      <c r="K19" t="str">
        <v>David Fincher</v>
      </c>
      <c r="L19">
        <v>11000</v>
      </c>
      <c r="M19">
        <v>13209</v>
      </c>
      <c r="N19">
        <v>21000</v>
      </c>
      <c r="O19">
        <v>48000</v>
      </c>
      <c r="P19">
        <v>8.8000000000000007</v>
      </c>
      <c r="R19" s="62" t="s">
        <v>7077</v>
      </c>
      <c r="S19" s="62"/>
      <c r="T19" s="62"/>
      <c r="U19" s="62"/>
      <c r="V19" s="62"/>
      <c r="W19" s="62"/>
      <c r="X19" s="62"/>
      <c r="Y19" s="62"/>
      <c r="Z19" s="62"/>
      <c r="AA19" s="62"/>
      <c r="AB19" s="62"/>
      <c r="AC19" s="62"/>
      <c r="AD19" s="62"/>
      <c r="AE19" s="62"/>
      <c r="AF19" s="62"/>
      <c r="AG19" s="62"/>
      <c r="AH19" s="62"/>
      <c r="AI19" s="62"/>
      <c r="AJ19" s="62"/>
      <c r="AK19" s="62"/>
      <c r="AL19" s="62"/>
      <c r="AM19" s="62"/>
      <c r="AN19" s="62"/>
      <c r="AO19" s="62"/>
      <c r="AP19" s="62"/>
      <c r="AQ19" s="62"/>
      <c r="AR19" s="62"/>
      <c r="AS19" s="62"/>
      <c r="AT19" s="62"/>
      <c r="AU19" s="62"/>
      <c r="AV19" s="62"/>
      <c r="AW19" s="62"/>
      <c r="AX19" s="62"/>
      <c r="AY19" s="62"/>
      <c r="AZ19" s="62"/>
      <c r="BA19" s="62"/>
      <c r="BB19" s="62"/>
      <c r="BC19" s="62"/>
      <c r="BD19" s="62"/>
    </row>
    <row r="20" spans="1:62" x14ac:dyDescent="0.25">
      <c r="A20" t="str">
        <v>Goodfellas</v>
      </c>
      <c r="B20">
        <v>33069</v>
      </c>
      <c r="C20">
        <v>1990</v>
      </c>
      <c r="D20" t="str">
        <v>1990s</v>
      </c>
      <c r="E20" t="str">
        <v>Color</v>
      </c>
      <c r="F20" t="str">
        <v>Biography</v>
      </c>
      <c r="G20" t="str">
        <v>English</v>
      </c>
      <c r="H20" t="str">
        <v>USA</v>
      </c>
      <c r="I20" t="str">
        <v>R</v>
      </c>
      <c r="J20" t="str">
        <v>Robert De Niro</v>
      </c>
      <c r="K20" t="str">
        <v>Martin Scorsese</v>
      </c>
      <c r="L20">
        <v>22000</v>
      </c>
      <c r="M20">
        <v>24783</v>
      </c>
      <c r="N20">
        <v>17000</v>
      </c>
      <c r="O20">
        <v>25000</v>
      </c>
      <c r="P20">
        <v>8.6999999999999993</v>
      </c>
      <c r="R20" t="str" cm="1">
        <f t="array" ref="R20:AJ3745">_xlfn._xlws.SORT(IMDB4[[Title]:[Gross Revenue]],19,-1)</f>
        <v>Avatar</v>
      </c>
      <c r="S20">
        <v>39950</v>
      </c>
      <c r="T20">
        <v>2009</v>
      </c>
      <c r="U20" t="str">
        <v>2000s</v>
      </c>
      <c r="V20" t="str">
        <v>Color</v>
      </c>
      <c r="W20" t="str">
        <v>Action</v>
      </c>
      <c r="X20" t="str">
        <v>English</v>
      </c>
      <c r="Y20" t="str">
        <v>USA</v>
      </c>
      <c r="Z20" t="str">
        <v>PG-13</v>
      </c>
      <c r="AA20" t="str">
        <v>CCH Pounder</v>
      </c>
      <c r="AB20" t="str">
        <v>James Cameron</v>
      </c>
      <c r="AC20">
        <v>1000</v>
      </c>
      <c r="AD20">
        <v>4834</v>
      </c>
      <c r="AE20">
        <v>0</v>
      </c>
      <c r="AF20">
        <v>33000</v>
      </c>
      <c r="AG20">
        <v>7.9</v>
      </c>
      <c r="AH20">
        <v>723</v>
      </c>
      <c r="AI20">
        <v>178</v>
      </c>
      <c r="AJ20">
        <v>760505847</v>
      </c>
      <c r="AL20" s="40" t="str" cm="1">
        <f t="array" ref="AL20:BD29">_xlfn.TAKE(_xlfn.ANCHORARRAY(R20),10)</f>
        <v>Avatar</v>
      </c>
      <c r="AM20" s="40">
        <v>39950</v>
      </c>
      <c r="AN20" s="40">
        <v>2009</v>
      </c>
      <c r="AO20" s="40" t="str">
        <v>2000s</v>
      </c>
      <c r="AP20" s="40" t="str">
        <v>Color</v>
      </c>
      <c r="AQ20" s="40" t="str">
        <v>Action</v>
      </c>
      <c r="AR20" s="40" t="str">
        <v>English</v>
      </c>
      <c r="AS20" s="40" t="str">
        <v>USA</v>
      </c>
      <c r="AT20" s="40" t="str">
        <v>PG-13</v>
      </c>
      <c r="AU20" s="40" t="str">
        <v>CCH Pounder</v>
      </c>
      <c r="AV20" s="40" t="str">
        <v>James Cameron</v>
      </c>
      <c r="AW20" s="40">
        <v>1000</v>
      </c>
      <c r="AX20" s="40">
        <v>4834</v>
      </c>
      <c r="AY20" s="40">
        <v>0</v>
      </c>
      <c r="AZ20" s="40">
        <v>33000</v>
      </c>
      <c r="BA20" s="40">
        <v>7.9</v>
      </c>
      <c r="BB20" s="40">
        <v>723</v>
      </c>
      <c r="BC20" s="40">
        <v>178</v>
      </c>
      <c r="BD20" s="40">
        <v>760505847</v>
      </c>
    </row>
    <row r="21" spans="1:62" x14ac:dyDescent="0.25">
      <c r="A21" t="str">
        <v>The Matrix</v>
      </c>
      <c r="B21">
        <v>36521</v>
      </c>
      <c r="C21">
        <v>1999</v>
      </c>
      <c r="D21" t="str">
        <v>1990s</v>
      </c>
      <c r="E21" t="str">
        <v>Color</v>
      </c>
      <c r="F21" t="str">
        <v>Action</v>
      </c>
      <c r="G21" t="str">
        <v>English</v>
      </c>
      <c r="H21" t="str">
        <v>USA</v>
      </c>
      <c r="I21" t="str">
        <v>R</v>
      </c>
      <c r="J21" t="str">
        <v>Keanu Reeves</v>
      </c>
      <c r="K21" t="str">
        <v>Lana Wachowski</v>
      </c>
      <c r="L21">
        <v>18000</v>
      </c>
      <c r="M21">
        <v>18563</v>
      </c>
      <c r="N21">
        <v>0</v>
      </c>
      <c r="O21">
        <v>25000</v>
      </c>
      <c r="P21">
        <v>8.6999999999999993</v>
      </c>
      <c r="R21" t="str">
        <v>Titanic</v>
      </c>
      <c r="S21">
        <v>35500</v>
      </c>
      <c r="T21">
        <v>1997</v>
      </c>
      <c r="U21" t="str">
        <v>1990s</v>
      </c>
      <c r="V21" t="str">
        <v>Color</v>
      </c>
      <c r="W21" t="str">
        <v>Drama</v>
      </c>
      <c r="X21" t="str">
        <v>English</v>
      </c>
      <c r="Y21" t="str">
        <v>USA</v>
      </c>
      <c r="Z21" t="str">
        <v>PG-13</v>
      </c>
      <c r="AA21" t="str">
        <v>Leonardo DiCaprio</v>
      </c>
      <c r="AB21" t="str">
        <v>James Cameron</v>
      </c>
      <c r="AC21">
        <v>29000</v>
      </c>
      <c r="AD21">
        <v>45223</v>
      </c>
      <c r="AE21">
        <v>0</v>
      </c>
      <c r="AF21">
        <v>26000</v>
      </c>
      <c r="AG21">
        <v>7.7</v>
      </c>
      <c r="AH21">
        <v>315</v>
      </c>
      <c r="AI21">
        <v>194</v>
      </c>
      <c r="AJ21">
        <v>658672302</v>
      </c>
      <c r="AL21" s="7" t="str">
        <v>Titanic</v>
      </c>
      <c r="AM21" s="7">
        <v>35500</v>
      </c>
      <c r="AN21" s="7">
        <v>1997</v>
      </c>
      <c r="AO21" s="7" t="str">
        <v>1990s</v>
      </c>
      <c r="AP21" s="7" t="str">
        <v>Color</v>
      </c>
      <c r="AQ21" s="7" t="str">
        <v>Drama</v>
      </c>
      <c r="AR21" s="7" t="str">
        <v>English</v>
      </c>
      <c r="AS21" s="7" t="str">
        <v>USA</v>
      </c>
      <c r="AT21" s="7" t="str">
        <v>PG-13</v>
      </c>
      <c r="AU21" s="7" t="str">
        <v>Leonardo DiCaprio</v>
      </c>
      <c r="AV21" s="7" t="str">
        <v>James Cameron</v>
      </c>
      <c r="AW21" s="7">
        <v>29000</v>
      </c>
      <c r="AX21" s="7">
        <v>45223</v>
      </c>
      <c r="AY21" s="7">
        <v>0</v>
      </c>
      <c r="AZ21" s="7">
        <v>26000</v>
      </c>
      <c r="BA21" s="7">
        <v>7.7</v>
      </c>
      <c r="BB21" s="7">
        <v>315</v>
      </c>
      <c r="BC21" s="7">
        <v>194</v>
      </c>
      <c r="BD21" s="7">
        <v>658672302</v>
      </c>
    </row>
    <row r="22" spans="1:62" x14ac:dyDescent="0.25">
      <c r="A22" t="str">
        <v>The Lord of the Rings: The Two Towers</v>
      </c>
      <c r="B22">
        <v>37321</v>
      </c>
      <c r="C22">
        <v>2002</v>
      </c>
      <c r="D22" t="str">
        <v>2000s</v>
      </c>
      <c r="E22" t="str">
        <v>Color</v>
      </c>
      <c r="F22" t="str">
        <v>Action</v>
      </c>
      <c r="G22" t="str">
        <v>English</v>
      </c>
      <c r="H22" t="str">
        <v>USA</v>
      </c>
      <c r="I22" t="str">
        <v>PG-13</v>
      </c>
      <c r="J22" t="str">
        <v>Christopher Lee</v>
      </c>
      <c r="K22" t="str">
        <v>Peter Jackson</v>
      </c>
      <c r="L22">
        <v>16000</v>
      </c>
      <c r="M22">
        <v>23052</v>
      </c>
      <c r="N22">
        <v>0</v>
      </c>
      <c r="O22">
        <v>10000</v>
      </c>
      <c r="P22">
        <v>8.6999999999999993</v>
      </c>
      <c r="R22" t="str">
        <v>Jurassic World</v>
      </c>
      <c r="S22">
        <v>42188</v>
      </c>
      <c r="T22">
        <v>2015</v>
      </c>
      <c r="U22" t="str">
        <v>2010s</v>
      </c>
      <c r="V22" t="str">
        <v>Color</v>
      </c>
      <c r="W22" t="str">
        <v>Action</v>
      </c>
      <c r="X22" t="str">
        <v>English</v>
      </c>
      <c r="Y22" t="str">
        <v>USA</v>
      </c>
      <c r="Z22" t="str">
        <v>PG-13</v>
      </c>
      <c r="AA22" t="str">
        <v>Bryce Dallas Howard</v>
      </c>
      <c r="AB22" t="str">
        <v>Colin Trevorrow</v>
      </c>
      <c r="AC22">
        <v>3000</v>
      </c>
      <c r="AD22">
        <v>8458</v>
      </c>
      <c r="AE22">
        <v>365</v>
      </c>
      <c r="AF22">
        <v>150000</v>
      </c>
      <c r="AG22">
        <v>7</v>
      </c>
      <c r="AH22">
        <v>644</v>
      </c>
      <c r="AI22">
        <v>124</v>
      </c>
      <c r="AJ22">
        <v>652177271</v>
      </c>
      <c r="AL22" s="7" t="str">
        <v>Jurassic World</v>
      </c>
      <c r="AM22" s="7">
        <v>42188</v>
      </c>
      <c r="AN22" s="7">
        <v>2015</v>
      </c>
      <c r="AO22" s="7" t="str">
        <v>2010s</v>
      </c>
      <c r="AP22" s="7" t="str">
        <v>Color</v>
      </c>
      <c r="AQ22" s="7" t="str">
        <v>Action</v>
      </c>
      <c r="AR22" s="7" t="str">
        <v>English</v>
      </c>
      <c r="AS22" s="7" t="str">
        <v>USA</v>
      </c>
      <c r="AT22" s="7" t="str">
        <v>PG-13</v>
      </c>
      <c r="AU22" s="7" t="str">
        <v>Bryce Dallas Howard</v>
      </c>
      <c r="AV22" s="7" t="str">
        <v>Colin Trevorrow</v>
      </c>
      <c r="AW22" s="7">
        <v>3000</v>
      </c>
      <c r="AX22" s="7">
        <v>8458</v>
      </c>
      <c r="AY22" s="7">
        <v>365</v>
      </c>
      <c r="AZ22" s="7">
        <v>150000</v>
      </c>
      <c r="BA22" s="7">
        <v>7</v>
      </c>
      <c r="BB22" s="7">
        <v>644</v>
      </c>
      <c r="BC22" s="7">
        <v>124</v>
      </c>
      <c r="BD22" s="7">
        <v>652177271</v>
      </c>
    </row>
    <row r="23" spans="1:62" x14ac:dyDescent="0.25">
      <c r="A23" t="str">
        <v>Star Wars: Episode IV - A New Hope</v>
      </c>
      <c r="B23">
        <v>28163</v>
      </c>
      <c r="C23">
        <v>1977</v>
      </c>
      <c r="D23" t="str">
        <v>1970s</v>
      </c>
      <c r="E23" t="str">
        <v>Color</v>
      </c>
      <c r="F23" t="str">
        <v>Action</v>
      </c>
      <c r="G23" t="str">
        <v>English</v>
      </c>
      <c r="H23" t="str">
        <v>USA</v>
      </c>
      <c r="I23" t="str">
        <v>PG</v>
      </c>
      <c r="J23" t="str">
        <v>Harrison Ford</v>
      </c>
      <c r="K23" t="str">
        <v>George Lucas</v>
      </c>
      <c r="L23">
        <v>11000</v>
      </c>
      <c r="M23">
        <v>13485</v>
      </c>
      <c r="N23">
        <v>0</v>
      </c>
      <c r="O23">
        <v>33000</v>
      </c>
      <c r="P23">
        <v>8.6999999999999993</v>
      </c>
      <c r="R23" t="str">
        <v>The Avengers</v>
      </c>
      <c r="S23">
        <v>41118</v>
      </c>
      <c r="T23">
        <v>2012</v>
      </c>
      <c r="U23" t="str">
        <v>2010s</v>
      </c>
      <c r="V23" t="str">
        <v>Color</v>
      </c>
      <c r="W23" t="str">
        <v>Action</v>
      </c>
      <c r="X23" t="str">
        <v>English</v>
      </c>
      <c r="Y23" t="str">
        <v>USA</v>
      </c>
      <c r="Z23" t="str">
        <v>PG-13</v>
      </c>
      <c r="AA23" t="str">
        <v>Chris Hemsworth</v>
      </c>
      <c r="AB23" t="str">
        <v>Joss Whedon</v>
      </c>
      <c r="AC23">
        <v>26000</v>
      </c>
      <c r="AD23">
        <v>87697</v>
      </c>
      <c r="AE23">
        <v>0</v>
      </c>
      <c r="AF23">
        <v>123000</v>
      </c>
      <c r="AG23">
        <v>8.1</v>
      </c>
      <c r="AH23">
        <v>703</v>
      </c>
      <c r="AI23">
        <v>173</v>
      </c>
      <c r="AJ23">
        <v>623279547</v>
      </c>
      <c r="AL23" s="7" t="str">
        <v>The Avengers</v>
      </c>
      <c r="AM23" s="7">
        <v>41118</v>
      </c>
      <c r="AN23" s="7">
        <v>2012</v>
      </c>
      <c r="AO23" s="7" t="str">
        <v>2010s</v>
      </c>
      <c r="AP23" s="7" t="str">
        <v>Color</v>
      </c>
      <c r="AQ23" s="7" t="str">
        <v>Action</v>
      </c>
      <c r="AR23" s="7" t="str">
        <v>English</v>
      </c>
      <c r="AS23" s="7" t="str">
        <v>USA</v>
      </c>
      <c r="AT23" s="7" t="str">
        <v>PG-13</v>
      </c>
      <c r="AU23" s="7" t="str">
        <v>Chris Hemsworth</v>
      </c>
      <c r="AV23" s="7" t="str">
        <v>Joss Whedon</v>
      </c>
      <c r="AW23" s="7">
        <v>26000</v>
      </c>
      <c r="AX23" s="7">
        <v>87697</v>
      </c>
      <c r="AY23" s="7">
        <v>0</v>
      </c>
      <c r="AZ23" s="7">
        <v>123000</v>
      </c>
      <c r="BA23" s="7">
        <v>8.1</v>
      </c>
      <c r="BB23" s="7">
        <v>703</v>
      </c>
      <c r="BC23" s="7">
        <v>173</v>
      </c>
      <c r="BD23" s="7">
        <v>623279547</v>
      </c>
    </row>
    <row r="24" spans="1:62" x14ac:dyDescent="0.25">
      <c r="A24" t="str">
        <v>City of God</v>
      </c>
      <c r="B24">
        <v>37503</v>
      </c>
      <c r="C24">
        <v>2002</v>
      </c>
      <c r="D24" t="str">
        <v>2000s</v>
      </c>
      <c r="E24" t="str">
        <v>Color</v>
      </c>
      <c r="F24" t="str">
        <v>Crime</v>
      </c>
      <c r="G24" t="str">
        <v>Portuguese</v>
      </c>
      <c r="H24" t="str">
        <v>Brazil</v>
      </c>
      <c r="I24" t="str">
        <v>R</v>
      </c>
      <c r="J24" t="str">
        <v>Alice Braga</v>
      </c>
      <c r="K24" t="str">
        <v>Fernando Meirelles</v>
      </c>
      <c r="L24">
        <v>1000</v>
      </c>
      <c r="M24">
        <v>1211</v>
      </c>
      <c r="N24">
        <v>353</v>
      </c>
      <c r="O24">
        <v>28000</v>
      </c>
      <c r="P24">
        <v>8.6999999999999993</v>
      </c>
      <c r="R24" t="str">
        <v>The Dark Knight</v>
      </c>
      <c r="S24">
        <v>39577</v>
      </c>
      <c r="T24">
        <v>2008</v>
      </c>
      <c r="U24" t="str">
        <v>2000s</v>
      </c>
      <c r="V24" t="str">
        <v>Color</v>
      </c>
      <c r="W24" t="str">
        <v>Action</v>
      </c>
      <c r="X24" t="str">
        <v>English</v>
      </c>
      <c r="Y24" t="str">
        <v>USA</v>
      </c>
      <c r="Z24" t="str">
        <v>PG-13</v>
      </c>
      <c r="AA24" t="str">
        <v>Christian Bale</v>
      </c>
      <c r="AB24" t="str">
        <v>Christopher Nolan</v>
      </c>
      <c r="AC24">
        <v>23000</v>
      </c>
      <c r="AD24">
        <v>57802</v>
      </c>
      <c r="AE24">
        <v>22000</v>
      </c>
      <c r="AF24">
        <v>37000</v>
      </c>
      <c r="AG24">
        <v>9</v>
      </c>
      <c r="AH24">
        <v>645</v>
      </c>
      <c r="AI24">
        <v>152</v>
      </c>
      <c r="AJ24">
        <v>533316061</v>
      </c>
      <c r="AL24" s="7" t="str">
        <v>The Dark Knight</v>
      </c>
      <c r="AM24" s="7">
        <v>39577</v>
      </c>
      <c r="AN24" s="7">
        <v>2008</v>
      </c>
      <c r="AO24" s="7" t="str">
        <v>2000s</v>
      </c>
      <c r="AP24" s="7" t="str">
        <v>Color</v>
      </c>
      <c r="AQ24" s="7" t="str">
        <v>Action</v>
      </c>
      <c r="AR24" s="7" t="str">
        <v>English</v>
      </c>
      <c r="AS24" s="7" t="str">
        <v>USA</v>
      </c>
      <c r="AT24" s="7" t="str">
        <v>PG-13</v>
      </c>
      <c r="AU24" s="7" t="str">
        <v>Christian Bale</v>
      </c>
      <c r="AV24" s="7" t="str">
        <v>Christopher Nolan</v>
      </c>
      <c r="AW24" s="7">
        <v>23000</v>
      </c>
      <c r="AX24" s="7">
        <v>57802</v>
      </c>
      <c r="AY24" s="7">
        <v>22000</v>
      </c>
      <c r="AZ24" s="7">
        <v>37000</v>
      </c>
      <c r="BA24" s="7">
        <v>9</v>
      </c>
      <c r="BB24" s="7">
        <v>645</v>
      </c>
      <c r="BC24" s="7">
        <v>152</v>
      </c>
      <c r="BD24" s="7">
        <v>533316061</v>
      </c>
    </row>
    <row r="25" spans="1:62" x14ac:dyDescent="0.25">
      <c r="A25" t="str">
        <v>One Flew Over the Cuckoo's Nest</v>
      </c>
      <c r="B25">
        <v>27544</v>
      </c>
      <c r="C25">
        <v>1975</v>
      </c>
      <c r="D25" t="str">
        <v>1970s</v>
      </c>
      <c r="E25" t="str">
        <v>Color</v>
      </c>
      <c r="F25" t="str">
        <v>Drama</v>
      </c>
      <c r="G25" t="str">
        <v>English</v>
      </c>
      <c r="H25" t="str">
        <v>USA</v>
      </c>
      <c r="I25" t="str">
        <v>R</v>
      </c>
      <c r="J25" t="str">
        <v>Scatman Crothers</v>
      </c>
      <c r="K25" t="str">
        <v>Milos Forman</v>
      </c>
      <c r="L25">
        <v>888</v>
      </c>
      <c r="M25">
        <v>2176</v>
      </c>
      <c r="N25">
        <v>869</v>
      </c>
      <c r="O25">
        <v>32000</v>
      </c>
      <c r="P25">
        <v>8.6999999999999993</v>
      </c>
      <c r="R25" t="str">
        <v>Star Wars: Episode I - The Phantom Menace</v>
      </c>
      <c r="S25">
        <v>36330</v>
      </c>
      <c r="T25">
        <v>1999</v>
      </c>
      <c r="U25" t="str">
        <v>1990s</v>
      </c>
      <c r="V25" t="str">
        <v>Color</v>
      </c>
      <c r="W25" t="str">
        <v>Action</v>
      </c>
      <c r="X25" t="str">
        <v>English</v>
      </c>
      <c r="Y25" t="str">
        <v>USA</v>
      </c>
      <c r="Z25" t="str">
        <v>PG</v>
      </c>
      <c r="AA25" t="str">
        <v>Natalie Portman</v>
      </c>
      <c r="AB25" t="str">
        <v>George Lucas</v>
      </c>
      <c r="AC25">
        <v>20000</v>
      </c>
      <c r="AD25">
        <v>37723</v>
      </c>
      <c r="AE25">
        <v>0</v>
      </c>
      <c r="AF25">
        <v>13000</v>
      </c>
      <c r="AG25">
        <v>6.5</v>
      </c>
      <c r="AH25">
        <v>320</v>
      </c>
      <c r="AI25">
        <v>136</v>
      </c>
      <c r="AJ25">
        <v>474544677</v>
      </c>
      <c r="AL25" s="7" t="str">
        <v>Star Wars: Episode I - The Phantom Menace</v>
      </c>
      <c r="AM25" s="7">
        <v>36330</v>
      </c>
      <c r="AN25" s="7">
        <v>1999</v>
      </c>
      <c r="AO25" s="7" t="str">
        <v>1990s</v>
      </c>
      <c r="AP25" s="7" t="str">
        <v>Color</v>
      </c>
      <c r="AQ25" s="7" t="str">
        <v>Action</v>
      </c>
      <c r="AR25" s="7" t="str">
        <v>English</v>
      </c>
      <c r="AS25" s="7" t="str">
        <v>USA</v>
      </c>
      <c r="AT25" s="7" t="str">
        <v>PG</v>
      </c>
      <c r="AU25" s="7" t="str">
        <v>Natalie Portman</v>
      </c>
      <c r="AV25" s="7" t="str">
        <v>George Lucas</v>
      </c>
      <c r="AW25" s="7">
        <v>20000</v>
      </c>
      <c r="AX25" s="7">
        <v>37723</v>
      </c>
      <c r="AY25" s="7">
        <v>0</v>
      </c>
      <c r="AZ25" s="7">
        <v>13000</v>
      </c>
      <c r="BA25" s="7">
        <v>6.5</v>
      </c>
      <c r="BB25" s="7">
        <v>320</v>
      </c>
      <c r="BC25" s="7">
        <v>136</v>
      </c>
      <c r="BD25" s="7">
        <v>474544677</v>
      </c>
    </row>
    <row r="26" spans="1:62" x14ac:dyDescent="0.25">
      <c r="A26" t="str">
        <v>Seven Samurai</v>
      </c>
      <c r="B26">
        <v>19907</v>
      </c>
      <c r="C26">
        <v>1954</v>
      </c>
      <c r="D26" t="str">
        <v>1950s</v>
      </c>
      <c r="E26" t="str">
        <v>Black and White</v>
      </c>
      <c r="F26" t="str">
        <v>Action</v>
      </c>
      <c r="G26" t="str">
        <v>Japanese</v>
      </c>
      <c r="H26" t="str">
        <v>Japan</v>
      </c>
      <c r="I26" t="str">
        <v>Unrated</v>
      </c>
      <c r="J26" t="str">
        <v>Takashi Shimura</v>
      </c>
      <c r="K26" t="str">
        <v>Akira Kurosawa</v>
      </c>
      <c r="L26">
        <v>304</v>
      </c>
      <c r="M26">
        <v>338</v>
      </c>
      <c r="N26">
        <v>0</v>
      </c>
      <c r="O26">
        <v>11000</v>
      </c>
      <c r="P26">
        <v>8.6999999999999993</v>
      </c>
      <c r="R26" t="str">
        <v>Star Wars: Episode IV - A New Hope</v>
      </c>
      <c r="S26">
        <v>28163</v>
      </c>
      <c r="T26">
        <v>1977</v>
      </c>
      <c r="U26" t="str">
        <v>1970s</v>
      </c>
      <c r="V26" t="str">
        <v>Color</v>
      </c>
      <c r="W26" t="str">
        <v>Action</v>
      </c>
      <c r="X26" t="str">
        <v>English</v>
      </c>
      <c r="Y26" t="str">
        <v>USA</v>
      </c>
      <c r="Z26" t="str">
        <v>PG</v>
      </c>
      <c r="AA26" t="str">
        <v>Harrison Ford</v>
      </c>
      <c r="AB26" t="str">
        <v>George Lucas</v>
      </c>
      <c r="AC26">
        <v>11000</v>
      </c>
      <c r="AD26">
        <v>13485</v>
      </c>
      <c r="AE26">
        <v>0</v>
      </c>
      <c r="AF26">
        <v>33000</v>
      </c>
      <c r="AG26">
        <v>8.6999999999999993</v>
      </c>
      <c r="AH26">
        <v>282</v>
      </c>
      <c r="AI26">
        <v>125</v>
      </c>
      <c r="AJ26">
        <v>460935665</v>
      </c>
      <c r="AL26" s="7" t="str">
        <v>Star Wars: Episode IV - A New Hope</v>
      </c>
      <c r="AM26" s="7">
        <v>28163</v>
      </c>
      <c r="AN26" s="7">
        <v>1977</v>
      </c>
      <c r="AO26" s="7" t="str">
        <v>1970s</v>
      </c>
      <c r="AP26" s="7" t="str">
        <v>Color</v>
      </c>
      <c r="AQ26" s="7" t="str">
        <v>Action</v>
      </c>
      <c r="AR26" s="7" t="str">
        <v>English</v>
      </c>
      <c r="AS26" s="7" t="str">
        <v>USA</v>
      </c>
      <c r="AT26" s="7" t="str">
        <v>PG</v>
      </c>
      <c r="AU26" s="7" t="str">
        <v>Harrison Ford</v>
      </c>
      <c r="AV26" s="7" t="str">
        <v>George Lucas</v>
      </c>
      <c r="AW26" s="7">
        <v>11000</v>
      </c>
      <c r="AX26" s="7">
        <v>13485</v>
      </c>
      <c r="AY26" s="7">
        <v>0</v>
      </c>
      <c r="AZ26" s="7">
        <v>33000</v>
      </c>
      <c r="BA26" s="7">
        <v>8.6999999999999993</v>
      </c>
      <c r="BB26" s="7">
        <v>282</v>
      </c>
      <c r="BC26" s="7">
        <v>125</v>
      </c>
      <c r="BD26" s="7">
        <v>460935665</v>
      </c>
    </row>
    <row r="27" spans="1:62" x14ac:dyDescent="0.25">
      <c r="A27" t="str">
        <v>The Usual Suspects</v>
      </c>
      <c r="B27">
        <v>34868</v>
      </c>
      <c r="C27">
        <v>1995</v>
      </c>
      <c r="D27" t="str">
        <v>1990s</v>
      </c>
      <c r="E27" t="str">
        <v>Color</v>
      </c>
      <c r="F27" t="str">
        <v>Crime</v>
      </c>
      <c r="G27" t="str">
        <v>English</v>
      </c>
      <c r="H27" t="str">
        <v>USA</v>
      </c>
      <c r="I27" t="str">
        <v>R</v>
      </c>
      <c r="J27" t="str">
        <v>Kevin Spacey</v>
      </c>
      <c r="K27" t="str">
        <v>Bryan Singer</v>
      </c>
      <c r="L27">
        <v>18000</v>
      </c>
      <c r="M27">
        <v>20821</v>
      </c>
      <c r="N27">
        <v>0</v>
      </c>
      <c r="O27">
        <v>28000</v>
      </c>
      <c r="P27">
        <v>8.6</v>
      </c>
      <c r="R27" t="str">
        <v>Avengers: Age of Ultron</v>
      </c>
      <c r="S27">
        <v>42055</v>
      </c>
      <c r="T27">
        <v>2015</v>
      </c>
      <c r="U27" t="str">
        <v>2010s</v>
      </c>
      <c r="V27" t="str">
        <v>Color</v>
      </c>
      <c r="W27" t="str">
        <v>Action</v>
      </c>
      <c r="X27" t="str">
        <v>English</v>
      </c>
      <c r="Y27" t="str">
        <v>USA</v>
      </c>
      <c r="Z27" t="str">
        <v>PG-13</v>
      </c>
      <c r="AA27" t="str">
        <v>Chris Hemsworth</v>
      </c>
      <c r="AB27" t="str">
        <v>Joss Whedon</v>
      </c>
      <c r="AC27">
        <v>26000</v>
      </c>
      <c r="AD27">
        <v>92000</v>
      </c>
      <c r="AE27">
        <v>0</v>
      </c>
      <c r="AF27">
        <v>118000</v>
      </c>
      <c r="AG27">
        <v>7.5</v>
      </c>
      <c r="AH27">
        <v>635</v>
      </c>
      <c r="AI27">
        <v>141</v>
      </c>
      <c r="AJ27">
        <v>458991599</v>
      </c>
      <c r="AL27" s="7" t="str">
        <v>Avengers: Age of Ultron</v>
      </c>
      <c r="AM27" s="7">
        <v>42055</v>
      </c>
      <c r="AN27" s="7">
        <v>2015</v>
      </c>
      <c r="AO27" s="7" t="str">
        <v>2010s</v>
      </c>
      <c r="AP27" s="7" t="str">
        <v>Color</v>
      </c>
      <c r="AQ27" s="7" t="str">
        <v>Action</v>
      </c>
      <c r="AR27" s="7" t="str">
        <v>English</v>
      </c>
      <c r="AS27" s="7" t="str">
        <v>USA</v>
      </c>
      <c r="AT27" s="7" t="str">
        <v>PG-13</v>
      </c>
      <c r="AU27" s="7" t="str">
        <v>Chris Hemsworth</v>
      </c>
      <c r="AV27" s="7" t="str">
        <v>Joss Whedon</v>
      </c>
      <c r="AW27" s="7">
        <v>26000</v>
      </c>
      <c r="AX27" s="7">
        <v>92000</v>
      </c>
      <c r="AY27" s="7">
        <v>0</v>
      </c>
      <c r="AZ27" s="7">
        <v>118000</v>
      </c>
      <c r="BA27" s="7">
        <v>7.5</v>
      </c>
      <c r="BB27" s="7">
        <v>635</v>
      </c>
      <c r="BC27" s="7">
        <v>141</v>
      </c>
      <c r="BD27" s="7">
        <v>458991599</v>
      </c>
    </row>
    <row r="28" spans="1:62" x14ac:dyDescent="0.25">
      <c r="A28" t="str">
        <v>Saving Private Ryan</v>
      </c>
      <c r="B28">
        <v>36134</v>
      </c>
      <c r="C28">
        <v>1998</v>
      </c>
      <c r="D28" t="str">
        <v>1990s</v>
      </c>
      <c r="E28" t="str">
        <v>Color</v>
      </c>
      <c r="F28" t="str">
        <v>Action</v>
      </c>
      <c r="G28" t="str">
        <v>English</v>
      </c>
      <c r="H28" t="str">
        <v>USA</v>
      </c>
      <c r="I28" t="str">
        <v>R</v>
      </c>
      <c r="J28" t="str">
        <v>Tom Hanks</v>
      </c>
      <c r="K28" t="str">
        <v>Steven Spielberg</v>
      </c>
      <c r="L28">
        <v>15000</v>
      </c>
      <c r="M28">
        <v>44998</v>
      </c>
      <c r="N28">
        <v>14000</v>
      </c>
      <c r="O28">
        <v>22000</v>
      </c>
      <c r="P28">
        <v>8.6</v>
      </c>
      <c r="R28" t="str">
        <v>The Dark Knight Rises</v>
      </c>
      <c r="S28">
        <v>41108</v>
      </c>
      <c r="T28">
        <v>2012</v>
      </c>
      <c r="U28" t="str">
        <v>2010s</v>
      </c>
      <c r="V28" t="str">
        <v>Color</v>
      </c>
      <c r="W28" t="str">
        <v>Action</v>
      </c>
      <c r="X28" t="str">
        <v>English</v>
      </c>
      <c r="Y28" t="str">
        <v>USA</v>
      </c>
      <c r="Z28" t="str">
        <v>PG-13</v>
      </c>
      <c r="AA28" t="str">
        <v>Tom Hardy</v>
      </c>
      <c r="AB28" t="str">
        <v>Christopher Nolan</v>
      </c>
      <c r="AC28">
        <v>27000</v>
      </c>
      <c r="AD28">
        <v>106759</v>
      </c>
      <c r="AE28">
        <v>22000</v>
      </c>
      <c r="AF28">
        <v>164000</v>
      </c>
      <c r="AG28">
        <v>8.5</v>
      </c>
      <c r="AH28">
        <v>813</v>
      </c>
      <c r="AI28">
        <v>164</v>
      </c>
      <c r="AJ28">
        <v>448130642</v>
      </c>
      <c r="AL28" s="7" t="str">
        <v>The Dark Knight Rises</v>
      </c>
      <c r="AM28" s="7">
        <v>41108</v>
      </c>
      <c r="AN28" s="7">
        <v>2012</v>
      </c>
      <c r="AO28" s="7" t="str">
        <v>2010s</v>
      </c>
      <c r="AP28" s="7" t="str">
        <v>Color</v>
      </c>
      <c r="AQ28" s="7" t="str">
        <v>Action</v>
      </c>
      <c r="AR28" s="7" t="str">
        <v>English</v>
      </c>
      <c r="AS28" s="7" t="str">
        <v>USA</v>
      </c>
      <c r="AT28" s="7" t="str">
        <v>PG-13</v>
      </c>
      <c r="AU28" s="7" t="str">
        <v>Tom Hardy</v>
      </c>
      <c r="AV28" s="7" t="str">
        <v>Christopher Nolan</v>
      </c>
      <c r="AW28" s="7">
        <v>27000</v>
      </c>
      <c r="AX28" s="7">
        <v>106759</v>
      </c>
      <c r="AY28" s="7">
        <v>22000</v>
      </c>
      <c r="AZ28" s="7">
        <v>164000</v>
      </c>
      <c r="BA28" s="7">
        <v>8.5</v>
      </c>
      <c r="BB28" s="7">
        <v>813</v>
      </c>
      <c r="BC28" s="7">
        <v>164</v>
      </c>
      <c r="BD28" s="7">
        <v>448130642</v>
      </c>
    </row>
    <row r="29" spans="1:62" x14ac:dyDescent="0.25">
      <c r="A29" t="str">
        <v>The Silence of the Lambs</v>
      </c>
      <c r="B29">
        <v>33391</v>
      </c>
      <c r="C29">
        <v>1991</v>
      </c>
      <c r="D29" t="str">
        <v>1990s</v>
      </c>
      <c r="E29" t="str">
        <v>Color</v>
      </c>
      <c r="F29" t="str">
        <v>Crime</v>
      </c>
      <c r="G29" t="str">
        <v>English</v>
      </c>
      <c r="H29" t="str">
        <v>USA</v>
      </c>
      <c r="I29" t="str">
        <v>R</v>
      </c>
      <c r="J29" t="str">
        <v>Anthony Hopkins</v>
      </c>
      <c r="K29" t="str">
        <v>Jonathan Demme</v>
      </c>
      <c r="L29">
        <v>12000</v>
      </c>
      <c r="M29">
        <v>13184</v>
      </c>
      <c r="N29">
        <v>438</v>
      </c>
      <c r="O29">
        <v>40000</v>
      </c>
      <c r="P29">
        <v>8.6</v>
      </c>
      <c r="R29" t="str">
        <v>Shrek 2</v>
      </c>
      <c r="S29">
        <v>38076</v>
      </c>
      <c r="T29">
        <v>2004</v>
      </c>
      <c r="U29" t="str">
        <v>2000s</v>
      </c>
      <c r="V29" t="str">
        <v>Color</v>
      </c>
      <c r="W29" t="str">
        <v>Adventure</v>
      </c>
      <c r="X29" t="str">
        <v>English</v>
      </c>
      <c r="Y29" t="str">
        <v>USA</v>
      </c>
      <c r="Z29" t="str">
        <v>PG</v>
      </c>
      <c r="AA29" t="str">
        <v>Rupert Everett</v>
      </c>
      <c r="AB29" t="str">
        <v>Andrew Adamson</v>
      </c>
      <c r="AC29">
        <v>692</v>
      </c>
      <c r="AD29">
        <v>1148</v>
      </c>
      <c r="AE29">
        <v>80</v>
      </c>
      <c r="AF29">
        <v>0</v>
      </c>
      <c r="AG29">
        <v>7.2</v>
      </c>
      <c r="AH29">
        <v>205</v>
      </c>
      <c r="AI29">
        <v>93</v>
      </c>
      <c r="AJ29">
        <v>436471036</v>
      </c>
      <c r="AL29" s="7" t="str">
        <v>Shrek 2</v>
      </c>
      <c r="AM29" s="7">
        <v>38076</v>
      </c>
      <c r="AN29" s="7">
        <v>2004</v>
      </c>
      <c r="AO29" s="7" t="str">
        <v>2000s</v>
      </c>
      <c r="AP29" s="7" t="str">
        <v>Color</v>
      </c>
      <c r="AQ29" s="7" t="str">
        <v>Adventure</v>
      </c>
      <c r="AR29" s="7" t="str">
        <v>English</v>
      </c>
      <c r="AS29" s="7" t="str">
        <v>USA</v>
      </c>
      <c r="AT29" s="7" t="str">
        <v>PG</v>
      </c>
      <c r="AU29" s="7" t="str">
        <v>Rupert Everett</v>
      </c>
      <c r="AV29" s="7" t="str">
        <v>Andrew Adamson</v>
      </c>
      <c r="AW29" s="7">
        <v>692</v>
      </c>
      <c r="AX29" s="7">
        <v>1148</v>
      </c>
      <c r="AY29" s="7">
        <v>80</v>
      </c>
      <c r="AZ29" s="7">
        <v>0</v>
      </c>
      <c r="BA29" s="7">
        <v>7.2</v>
      </c>
      <c r="BB29" s="7">
        <v>205</v>
      </c>
      <c r="BC29" s="7">
        <v>93</v>
      </c>
      <c r="BD29" s="7">
        <v>436471036</v>
      </c>
    </row>
    <row r="30" spans="1:62" x14ac:dyDescent="0.25">
      <c r="A30" t="str">
        <v>Interstellar</v>
      </c>
      <c r="B30">
        <v>42001</v>
      </c>
      <c r="C30">
        <v>2014</v>
      </c>
      <c r="D30" t="str">
        <v>2010s</v>
      </c>
      <c r="E30" t="str">
        <v>Color</v>
      </c>
      <c r="F30" t="str">
        <v>Adventure</v>
      </c>
      <c r="G30" t="str">
        <v>English</v>
      </c>
      <c r="H30" t="str">
        <v>USA</v>
      </c>
      <c r="I30" t="str">
        <v>PG-13</v>
      </c>
      <c r="J30" t="str">
        <v>Matthew McConaughey</v>
      </c>
      <c r="K30" t="str">
        <v>Christopher Nolan</v>
      </c>
      <c r="L30">
        <v>11000</v>
      </c>
      <c r="M30">
        <v>31488</v>
      </c>
      <c r="N30">
        <v>22000</v>
      </c>
      <c r="O30">
        <v>349000</v>
      </c>
      <c r="P30">
        <v>8.6</v>
      </c>
      <c r="R30" t="str">
        <v>E.T. the Extra-Terrestrial</v>
      </c>
      <c r="S30">
        <v>30248</v>
      </c>
      <c r="T30">
        <v>1982</v>
      </c>
      <c r="U30" t="str">
        <v>1980s</v>
      </c>
      <c r="V30" t="str">
        <v>Color</v>
      </c>
      <c r="W30" t="str">
        <v>Family</v>
      </c>
      <c r="X30" t="str">
        <v>English</v>
      </c>
      <c r="Y30" t="str">
        <v>USA</v>
      </c>
      <c r="Z30" t="str">
        <v>PG</v>
      </c>
      <c r="AA30" t="str">
        <v>Henry Thomas</v>
      </c>
      <c r="AB30" t="str">
        <v>Steven Spielberg</v>
      </c>
      <c r="AC30">
        <v>861</v>
      </c>
      <c r="AD30">
        <v>2811</v>
      </c>
      <c r="AE30">
        <v>14000</v>
      </c>
      <c r="AF30">
        <v>34000</v>
      </c>
      <c r="AG30">
        <v>7.9</v>
      </c>
      <c r="AH30">
        <v>215</v>
      </c>
      <c r="AI30">
        <v>120</v>
      </c>
      <c r="AJ30">
        <v>434949459</v>
      </c>
    </row>
    <row r="31" spans="1:62" x14ac:dyDescent="0.25">
      <c r="A31" t="str">
        <v>Se7en</v>
      </c>
      <c r="B31">
        <v>35024</v>
      </c>
      <c r="C31">
        <v>1995</v>
      </c>
      <c r="D31" t="str">
        <v>1990s</v>
      </c>
      <c r="E31" t="str">
        <v>Color</v>
      </c>
      <c r="F31" t="str">
        <v>Crime</v>
      </c>
      <c r="G31" t="str">
        <v>English</v>
      </c>
      <c r="H31" t="str">
        <v>USA</v>
      </c>
      <c r="I31" t="str">
        <v>R</v>
      </c>
      <c r="J31" t="str">
        <v>Morgan Freeman</v>
      </c>
      <c r="K31" t="str">
        <v>David Fincher</v>
      </c>
      <c r="L31">
        <v>11000</v>
      </c>
      <c r="M31">
        <v>22678</v>
      </c>
      <c r="N31">
        <v>21000</v>
      </c>
      <c r="O31">
        <v>39000</v>
      </c>
      <c r="P31">
        <v>8.6</v>
      </c>
      <c r="R31" t="str">
        <v>The Hunger Games: Catching Fire</v>
      </c>
      <c r="S31">
        <v>41347</v>
      </c>
      <c r="T31">
        <v>2013</v>
      </c>
      <c r="U31" t="str">
        <v>2010s</v>
      </c>
      <c r="V31" t="str">
        <v>Color</v>
      </c>
      <c r="W31" t="str">
        <v>Adventure</v>
      </c>
      <c r="X31" t="str">
        <v>English</v>
      </c>
      <c r="Y31" t="str">
        <v>USA</v>
      </c>
      <c r="Z31" t="str">
        <v>PG-13</v>
      </c>
      <c r="AA31" t="str">
        <v>Jennifer Lawrence</v>
      </c>
      <c r="AB31" t="str">
        <v>Francis Lawrence</v>
      </c>
      <c r="AC31">
        <v>34000</v>
      </c>
      <c r="AD31">
        <v>49355</v>
      </c>
      <c r="AE31">
        <v>508</v>
      </c>
      <c r="AF31">
        <v>82000</v>
      </c>
      <c r="AG31">
        <v>7.6</v>
      </c>
      <c r="AH31">
        <v>502</v>
      </c>
      <c r="AI31">
        <v>146</v>
      </c>
      <c r="AJ31">
        <v>424645577</v>
      </c>
    </row>
    <row r="32" spans="1:62" x14ac:dyDescent="0.25">
      <c r="A32" t="str">
        <v>American History X</v>
      </c>
      <c r="B32">
        <v>35976</v>
      </c>
      <c r="C32">
        <v>1998</v>
      </c>
      <c r="D32" t="str">
        <v>1990s</v>
      </c>
      <c r="E32" t="str">
        <v>Black and White</v>
      </c>
      <c r="F32" t="str">
        <v>Crime</v>
      </c>
      <c r="G32" t="str">
        <v>English</v>
      </c>
      <c r="H32" t="str">
        <v>USA</v>
      </c>
      <c r="I32" t="str">
        <v>R</v>
      </c>
      <c r="J32" t="str">
        <v>Ethan Suplee</v>
      </c>
      <c r="K32" t="str">
        <v>Tony Kaye</v>
      </c>
      <c r="L32">
        <v>1000</v>
      </c>
      <c r="M32">
        <v>3858</v>
      </c>
      <c r="N32">
        <v>194</v>
      </c>
      <c r="O32">
        <v>35000</v>
      </c>
      <c r="P32">
        <v>8.6</v>
      </c>
      <c r="R32" t="str">
        <v>Pirates of the Caribbean: Dead Man's Chest</v>
      </c>
      <c r="S32">
        <v>39081</v>
      </c>
      <c r="T32">
        <v>2006</v>
      </c>
      <c r="U32" t="str">
        <v>2000s</v>
      </c>
      <c r="V32" t="str">
        <v>Color</v>
      </c>
      <c r="W32" t="str">
        <v>Action</v>
      </c>
      <c r="X32" t="str">
        <v>English</v>
      </c>
      <c r="Y32" t="str">
        <v>USA</v>
      </c>
      <c r="Z32" t="str">
        <v>PG-13</v>
      </c>
      <c r="AA32" t="str">
        <v>Johnny Depp</v>
      </c>
      <c r="AB32" t="str">
        <v>Gore Verbinski</v>
      </c>
      <c r="AC32">
        <v>40000</v>
      </c>
      <c r="AD32">
        <v>48486</v>
      </c>
      <c r="AE32">
        <v>563</v>
      </c>
      <c r="AF32">
        <v>5000</v>
      </c>
      <c r="AG32">
        <v>7.3</v>
      </c>
      <c r="AH32">
        <v>313</v>
      </c>
      <c r="AI32">
        <v>151</v>
      </c>
      <c r="AJ32">
        <v>423032628</v>
      </c>
      <c r="AL32" s="62" t="s">
        <v>7078</v>
      </c>
      <c r="AM32" s="62"/>
      <c r="AN32" s="62"/>
      <c r="AO32" s="62"/>
      <c r="AP32" s="39"/>
      <c r="AQ32" s="62" t="s">
        <v>7082</v>
      </c>
      <c r="AR32" s="62"/>
      <c r="AS32" s="62"/>
      <c r="AT32" s="62"/>
      <c r="AV32" s="62" t="s">
        <v>7085</v>
      </c>
      <c r="AW32" s="62"/>
      <c r="AX32" s="62"/>
      <c r="AY32" s="62"/>
      <c r="BA32" s="62" t="s">
        <v>7087</v>
      </c>
      <c r="BB32" s="62"/>
      <c r="BC32" s="62"/>
      <c r="BD32" s="62"/>
      <c r="BF32" s="62" t="s">
        <v>7090</v>
      </c>
      <c r="BG32" s="62"/>
      <c r="BI32" s="62" t="s">
        <v>7093</v>
      </c>
      <c r="BJ32" s="62"/>
    </row>
    <row r="33" spans="1:62" x14ac:dyDescent="0.25">
      <c r="A33" t="str">
        <v>Modern Times</v>
      </c>
      <c r="B33">
        <v>13430</v>
      </c>
      <c r="C33">
        <v>1936</v>
      </c>
      <c r="D33" t="str">
        <v>1930s</v>
      </c>
      <c r="E33" t="str">
        <v>Black and White</v>
      </c>
      <c r="F33" t="str">
        <v>Comedy</v>
      </c>
      <c r="G33" t="str">
        <v>English</v>
      </c>
      <c r="H33" t="str">
        <v>USA</v>
      </c>
      <c r="I33" t="str">
        <v>G</v>
      </c>
      <c r="J33" t="str">
        <v>Paulette Goddard</v>
      </c>
      <c r="K33" t="str">
        <v>Charles Chaplin</v>
      </c>
      <c r="L33">
        <v>309</v>
      </c>
      <c r="M33">
        <v>352</v>
      </c>
      <c r="N33">
        <v>0</v>
      </c>
      <c r="O33">
        <v>0</v>
      </c>
      <c r="P33">
        <v>8.6</v>
      </c>
      <c r="R33" t="str">
        <v>The Lion King</v>
      </c>
      <c r="S33">
        <v>34484</v>
      </c>
      <c r="T33">
        <v>1994</v>
      </c>
      <c r="U33" t="str">
        <v>1990s</v>
      </c>
      <c r="V33" t="str">
        <v>Color</v>
      </c>
      <c r="W33" t="str">
        <v>Adventure</v>
      </c>
      <c r="X33" t="str">
        <v>English</v>
      </c>
      <c r="Y33" t="str">
        <v>USA</v>
      </c>
      <c r="Z33" t="str">
        <v>G</v>
      </c>
      <c r="AA33" t="str">
        <v>Matthew Broderick</v>
      </c>
      <c r="AB33" t="str">
        <v>Roger Allers</v>
      </c>
      <c r="AC33">
        <v>2000</v>
      </c>
      <c r="AD33">
        <v>6458</v>
      </c>
      <c r="AE33">
        <v>28</v>
      </c>
      <c r="AF33">
        <v>17000</v>
      </c>
      <c r="AG33">
        <v>8.5</v>
      </c>
      <c r="AH33">
        <v>186</v>
      </c>
      <c r="AI33">
        <v>73</v>
      </c>
      <c r="AJ33">
        <v>422783777</v>
      </c>
      <c r="AL33" s="37" t="s">
        <v>7024</v>
      </c>
      <c r="AM33" s="37" t="s">
        <v>7079</v>
      </c>
      <c r="AN33" s="38" t="s">
        <v>7080</v>
      </c>
      <c r="AO33" s="35">
        <f>MAX(AM34:AM1766)</f>
        <v>8.6</v>
      </c>
      <c r="AQ33" s="37" t="s">
        <v>7023</v>
      </c>
      <c r="AR33" s="37" t="s">
        <v>7074</v>
      </c>
      <c r="AS33" s="37" t="s">
        <v>7083</v>
      </c>
      <c r="AT33" s="7">
        <f>MAX(AR34:AR1528)</f>
        <v>3391556163</v>
      </c>
      <c r="AV33" s="37" t="s">
        <v>7019</v>
      </c>
      <c r="AW33" s="37" t="s">
        <v>7079</v>
      </c>
      <c r="AX33" s="37" t="s">
        <v>7080</v>
      </c>
      <c r="AY33" s="35">
        <f>MAX(AW34:AW50)</f>
        <v>7.1502439024390219</v>
      </c>
      <c r="BA33" s="37" t="s">
        <v>7088</v>
      </c>
      <c r="BB33" s="37" t="s">
        <v>7074</v>
      </c>
      <c r="BC33" s="37" t="s">
        <v>7083</v>
      </c>
      <c r="BD33" s="7">
        <f>MAX(BB34:BB107)</f>
        <v>9961663010</v>
      </c>
      <c r="BF33" s="37" t="s">
        <v>7091</v>
      </c>
      <c r="BG33" s="7">
        <f>MAX(IMDB4[Budget])</f>
        <v>12215500000</v>
      </c>
      <c r="BI33" s="37" t="s">
        <v>7094</v>
      </c>
      <c r="BJ33" s="7">
        <f>MAX(IMDB4[Profit])</f>
        <v>523505847</v>
      </c>
    </row>
    <row r="34" spans="1:62" x14ac:dyDescent="0.25">
      <c r="A34" t="str">
        <v>Spirited Away</v>
      </c>
      <c r="B34">
        <v>37003</v>
      </c>
      <c r="C34">
        <v>2001</v>
      </c>
      <c r="D34" t="str">
        <v>2000s</v>
      </c>
      <c r="E34" t="str">
        <v>Color</v>
      </c>
      <c r="F34" t="str">
        <v>Adventure</v>
      </c>
      <c r="G34" t="str">
        <v>Japanese</v>
      </c>
      <c r="H34" t="str">
        <v>Japan</v>
      </c>
      <c r="I34" t="str">
        <v>PG</v>
      </c>
      <c r="J34" t="str">
        <v>Bunta Sugawara</v>
      </c>
      <c r="K34" t="str">
        <v>Hayao Miyazaki</v>
      </c>
      <c r="L34">
        <v>17</v>
      </c>
      <c r="M34">
        <v>44</v>
      </c>
      <c r="N34">
        <v>6000</v>
      </c>
      <c r="O34">
        <v>28000</v>
      </c>
      <c r="P34">
        <v>8.6</v>
      </c>
      <c r="R34" t="str">
        <v>Toy Story 3</v>
      </c>
      <c r="S34">
        <v>40216</v>
      </c>
      <c r="T34">
        <v>2010</v>
      </c>
      <c r="U34" t="str">
        <v>2010s</v>
      </c>
      <c r="V34" t="str">
        <v>Color</v>
      </c>
      <c r="W34" t="str">
        <v>Adventure</v>
      </c>
      <c r="X34" t="str">
        <v>English</v>
      </c>
      <c r="Y34" t="str">
        <v>USA</v>
      </c>
      <c r="Z34" t="str">
        <v>G</v>
      </c>
      <c r="AA34" t="str">
        <v>Tom Hanks</v>
      </c>
      <c r="AB34" t="str">
        <v>Lee Unkrich</v>
      </c>
      <c r="AC34">
        <v>15000</v>
      </c>
      <c r="AD34">
        <v>19085</v>
      </c>
      <c r="AE34">
        <v>125</v>
      </c>
      <c r="AF34">
        <v>30000</v>
      </c>
      <c r="AG34">
        <v>8.3000000000000007</v>
      </c>
      <c r="AH34">
        <v>453</v>
      </c>
      <c r="AI34">
        <v>103</v>
      </c>
      <c r="AJ34">
        <v>414984497</v>
      </c>
      <c r="AL34" s="7" t="str" cm="1">
        <f t="array" ref="AL34:AL1766">_xlfn.UNIQUE(IMDB4[Director Name])</f>
        <v>Adam McKay</v>
      </c>
      <c r="AM34" s="35">
        <f>AVERAGEIFS(IMDB4[IMDb Score (1-10)],IMDB4[Director Name],Formula_Analysis!AL34)</f>
        <v>6.916666666666667</v>
      </c>
      <c r="AN34" s="38" t="s">
        <v>7081</v>
      </c>
      <c r="AO34" s="7" t="str" cm="1">
        <f t="array" ref="AO34">_xlfn.XLOOKUP(AO33,AM34:AM1766,_xlfn.ANCHORARRAY(AL34))</f>
        <v>Tony Kaye</v>
      </c>
      <c r="AQ34" s="7" t="str" cm="1">
        <f t="array" ref="AQ34:AQ1528">_xlfn.UNIQUE(IMDB4[Lead Actor])</f>
        <v>Darcy Donavan</v>
      </c>
      <c r="AR34" s="7">
        <f>SUMIFS(IMDB4[Gross Revenue],IMDB4[Lead Actor],Formula_Analysis!AQ34)</f>
        <v>84136909</v>
      </c>
      <c r="AS34" s="37" t="s">
        <v>7084</v>
      </c>
      <c r="AT34" s="7" t="str" cm="1">
        <f t="array" ref="AT34">_xlfn.XLOOKUP(AT33,AR34:AR1528,_xlfn.ANCHORARRAY(AQ34))</f>
        <v>Harrison Ford</v>
      </c>
      <c r="AV34" s="7" t="str" cm="1">
        <f t="array" ref="AV34:AV50">_xlfn.UNIQUE(IMDB4[Genre])</f>
        <v>Comedy</v>
      </c>
      <c r="AW34" s="35">
        <f>AVERAGEIFS(IMDB4[IMDb Score (1-10)],IMDB4[Genre],Formula_Analysis!AV34)</f>
        <v>6.1705708661417384</v>
      </c>
      <c r="AX34" s="37" t="s">
        <v>7086</v>
      </c>
      <c r="AY34" s="7" t="str" cm="1">
        <f t="array" ref="AY34">_xlfn.XLOOKUP(AY33,AW34:AW50,_xlfn.ANCHORARRAY(AV34))</f>
        <v>Biography</v>
      </c>
      <c r="BA34" s="7" cm="1">
        <f t="array" ref="BA34:BA107">_xlfn.UNIQUE(IMDB4[Year])</f>
        <v>2004</v>
      </c>
      <c r="BB34" s="7">
        <f>SUMIFS(IMDB4[Gross Revenue],IMDB4[Year],Formula_Analysis!BA34)</f>
        <v>7746292471</v>
      </c>
      <c r="BC34" s="37" t="s">
        <v>7089</v>
      </c>
      <c r="BD34" s="7" cm="1">
        <f t="array" ref="BD34">_xlfn.XLOOKUP(BD33,BB34:BB107,_xlfn.ANCHORARRAY(BA34))</f>
        <v>2013</v>
      </c>
      <c r="BF34" s="37" t="s">
        <v>7092</v>
      </c>
      <c r="BG34" s="7" t="str">
        <f>_xlfn.XLOOKUP(BG33,IMDB4[Budget],IMDB4[Title])</f>
        <v>The Host</v>
      </c>
      <c r="BI34" s="37" t="s">
        <v>7092</v>
      </c>
      <c r="BJ34" s="7" t="str">
        <f>_xlfn.XLOOKUP(Formula_Analysis!BJ33,IMDB4[Profit],IMDB4[Title])</f>
        <v>Avatar</v>
      </c>
    </row>
    <row r="35" spans="1:62" x14ac:dyDescent="0.25">
      <c r="A35" t="str">
        <v>Django Unchained</v>
      </c>
      <c r="B35">
        <v>41270</v>
      </c>
      <c r="C35">
        <v>2012</v>
      </c>
      <c r="D35" t="str">
        <v>2010s</v>
      </c>
      <c r="E35" t="str">
        <v>Color</v>
      </c>
      <c r="F35" t="str">
        <v>Drama</v>
      </c>
      <c r="G35" t="str">
        <v>English</v>
      </c>
      <c r="H35" t="str">
        <v>USA</v>
      </c>
      <c r="I35" t="str">
        <v>R</v>
      </c>
      <c r="J35" t="str">
        <v>Leonardo DiCaprio</v>
      </c>
      <c r="K35" t="str">
        <v>Quentin Tarantino</v>
      </c>
      <c r="L35">
        <v>29000</v>
      </c>
      <c r="M35">
        <v>40978</v>
      </c>
      <c r="N35">
        <v>16000</v>
      </c>
      <c r="O35">
        <v>199000</v>
      </c>
      <c r="P35">
        <v>8.5</v>
      </c>
      <c r="R35" t="str">
        <v>Iron Man 3</v>
      </c>
      <c r="S35">
        <v>41385</v>
      </c>
      <c r="T35">
        <v>2013</v>
      </c>
      <c r="U35" t="str">
        <v>2010s</v>
      </c>
      <c r="V35" t="str">
        <v>Color</v>
      </c>
      <c r="W35" t="str">
        <v>Action</v>
      </c>
      <c r="X35" t="str">
        <v>English</v>
      </c>
      <c r="Y35" t="str">
        <v>USA</v>
      </c>
      <c r="Z35" t="str">
        <v>PG-13</v>
      </c>
      <c r="AA35" t="str">
        <v>Robert Downey Jr.</v>
      </c>
      <c r="AB35" t="str">
        <v>Shane Black</v>
      </c>
      <c r="AC35">
        <v>21000</v>
      </c>
      <c r="AD35">
        <v>30426</v>
      </c>
      <c r="AE35">
        <v>1000</v>
      </c>
      <c r="AF35">
        <v>95000</v>
      </c>
      <c r="AG35">
        <v>7.2</v>
      </c>
      <c r="AH35">
        <v>608</v>
      </c>
      <c r="AI35">
        <v>195</v>
      </c>
      <c r="AJ35">
        <v>408992272</v>
      </c>
      <c r="AL35" s="7" t="str">
        <v>Johnny Remo</v>
      </c>
      <c r="AM35" s="35">
        <f>AVERAGEIFS(IMDB4[IMDb Score (1-10)],IMDB4[Director Name],Formula_Analysis!AL35)</f>
        <v>5.6</v>
      </c>
      <c r="AQ35" s="7" t="str">
        <v>Matthew Ziff</v>
      </c>
      <c r="AR35" s="7">
        <f>SUMIFS(IMDB4[Gross Revenue],IMDB4[Lead Actor],Formula_Analysis!AQ35)</f>
        <v>96734</v>
      </c>
      <c r="AV35" s="7" t="str">
        <v>Action</v>
      </c>
      <c r="AW35" s="35">
        <f>AVERAGEIFS(IMDB4[IMDb Score (1-10)],IMDB4[Genre],Formula_Analysis!AV35)</f>
        <v>6.2814444444444515</v>
      </c>
      <c r="BA35" s="7">
        <v>2012</v>
      </c>
      <c r="BB35" s="7">
        <f>SUMIFS(IMDB4[Gross Revenue],IMDB4[Year],Formula_Analysis!BA35)</f>
        <v>9809584344</v>
      </c>
    </row>
    <row r="36" spans="1:62" x14ac:dyDescent="0.25">
      <c r="A36" t="str">
        <v>The Departed</v>
      </c>
      <c r="B36">
        <v>38983</v>
      </c>
      <c r="C36">
        <v>2006</v>
      </c>
      <c r="D36" t="str">
        <v>2000s</v>
      </c>
      <c r="E36" t="str">
        <v>Color</v>
      </c>
      <c r="F36" t="str">
        <v>Crime</v>
      </c>
      <c r="G36" t="str">
        <v>English</v>
      </c>
      <c r="H36" t="str">
        <v>USA</v>
      </c>
      <c r="I36" t="str">
        <v>R</v>
      </c>
      <c r="J36" t="str">
        <v>Leonardo DiCaprio</v>
      </c>
      <c r="K36" t="str">
        <v>Martin Scorsese</v>
      </c>
      <c r="L36">
        <v>29000</v>
      </c>
      <c r="M36">
        <v>45648</v>
      </c>
      <c r="N36">
        <v>17000</v>
      </c>
      <c r="O36">
        <v>29000</v>
      </c>
      <c r="P36">
        <v>8.5</v>
      </c>
      <c r="R36" t="str">
        <v>The Hunger Games</v>
      </c>
      <c r="S36">
        <v>41228</v>
      </c>
      <c r="T36">
        <v>2012</v>
      </c>
      <c r="U36" t="str">
        <v>2010s</v>
      </c>
      <c r="V36" t="str">
        <v>Color</v>
      </c>
      <c r="W36" t="str">
        <v>Adventure</v>
      </c>
      <c r="X36" t="str">
        <v>English</v>
      </c>
      <c r="Y36" t="str">
        <v>USA</v>
      </c>
      <c r="Z36" t="str">
        <v>PG-13</v>
      </c>
      <c r="AA36" t="str">
        <v>Jennifer Lawrence</v>
      </c>
      <c r="AB36" t="str">
        <v>Gary Ross</v>
      </c>
      <c r="AC36">
        <v>34000</v>
      </c>
      <c r="AD36">
        <v>49942</v>
      </c>
      <c r="AE36">
        <v>378</v>
      </c>
      <c r="AF36">
        <v>140000</v>
      </c>
      <c r="AG36">
        <v>7.3</v>
      </c>
      <c r="AH36">
        <v>673</v>
      </c>
      <c r="AI36">
        <v>142</v>
      </c>
      <c r="AJ36">
        <v>407999255</v>
      </c>
      <c r="AL36" s="7" t="str">
        <v>David R. Ellis</v>
      </c>
      <c r="AM36" s="35">
        <f>AVERAGEIFS(IMDB4[IMDb Score (1-10)],IMDB4[Director Name],Formula_Analysis!AL36)</f>
        <v>5.5</v>
      </c>
      <c r="AQ36" s="7" t="str">
        <v>Krista Allen</v>
      </c>
      <c r="AR36" s="7">
        <f>SUMIFS(IMDB4[Gross Revenue],IMDB4[Lead Actor],Formula_Analysis!AQ36)</f>
        <v>66466372</v>
      </c>
      <c r="AV36" s="7" t="str">
        <v>Horror</v>
      </c>
      <c r="AW36" s="35">
        <f>AVERAGEIFS(IMDB4[IMDb Score (1-10)],IMDB4[Genre],Formula_Analysis!AV36)</f>
        <v>5.7907284768211955</v>
      </c>
      <c r="BA36" s="7">
        <v>2009</v>
      </c>
      <c r="BB36" s="7">
        <f>SUMIFS(IMDB4[Gross Revenue],IMDB4[Year],Formula_Analysis!BA36)</f>
        <v>9441301389</v>
      </c>
    </row>
    <row r="37" spans="1:62" x14ac:dyDescent="0.25">
      <c r="A37" t="str">
        <v>The Dark Knight Rises</v>
      </c>
      <c r="B37">
        <v>41108</v>
      </c>
      <c r="C37">
        <v>2012</v>
      </c>
      <c r="D37" t="str">
        <v>2010s</v>
      </c>
      <c r="E37" t="str">
        <v>Color</v>
      </c>
      <c r="F37" t="str">
        <v>Action</v>
      </c>
      <c r="G37" t="str">
        <v>English</v>
      </c>
      <c r="H37" t="str">
        <v>USA</v>
      </c>
      <c r="I37" t="str">
        <v>PG-13</v>
      </c>
      <c r="J37" t="str">
        <v>Tom Hardy</v>
      </c>
      <c r="K37" t="str">
        <v>Christopher Nolan</v>
      </c>
      <c r="L37">
        <v>27000</v>
      </c>
      <c r="M37">
        <v>106759</v>
      </c>
      <c r="N37">
        <v>22000</v>
      </c>
      <c r="O37">
        <v>164000</v>
      </c>
      <c r="P37">
        <v>8.5</v>
      </c>
      <c r="R37" t="str">
        <v>Spider-Man</v>
      </c>
      <c r="S37">
        <v>37291</v>
      </c>
      <c r="T37">
        <v>2002</v>
      </c>
      <c r="U37" t="str">
        <v>2000s</v>
      </c>
      <c r="V37" t="str">
        <v>Color</v>
      </c>
      <c r="W37" t="str">
        <v>Action</v>
      </c>
      <c r="X37" t="str">
        <v>English</v>
      </c>
      <c r="Y37" t="str">
        <v>USA</v>
      </c>
      <c r="Z37" t="str">
        <v>PG-13</v>
      </c>
      <c r="AA37" t="str">
        <v>J.K. Simmons</v>
      </c>
      <c r="AB37" t="str">
        <v>Sam Raimi</v>
      </c>
      <c r="AC37">
        <v>24000</v>
      </c>
      <c r="AD37">
        <v>40484</v>
      </c>
      <c r="AE37">
        <v>0</v>
      </c>
      <c r="AF37">
        <v>5000</v>
      </c>
      <c r="AG37">
        <v>7.3</v>
      </c>
      <c r="AH37">
        <v>291</v>
      </c>
      <c r="AI37">
        <v>121</v>
      </c>
      <c r="AJ37">
        <v>403706375</v>
      </c>
      <c r="AL37" s="7" t="str">
        <v>John Erick Dowdle</v>
      </c>
      <c r="AM37" s="35">
        <f>AVERAGEIFS(IMDB4[IMDb Score (1-10)],IMDB4[Director Name],Formula_Analysis!AL37)</f>
        <v>6.3</v>
      </c>
      <c r="AQ37" s="7" t="str">
        <v>Andrew Fiscella</v>
      </c>
      <c r="AR37" s="7">
        <f>SUMIFS(IMDB4[Gross Revenue],IMDB4[Lead Actor],Formula_Analysis!AQ37)</f>
        <v>47680687</v>
      </c>
      <c r="AV37" s="7" t="str">
        <v>Drama</v>
      </c>
      <c r="AW37" s="35">
        <f>AVERAGEIFS(IMDB4[IMDb Score (1-10)],IMDB4[Genre],Formula_Analysis!AV37)</f>
        <v>6.8261904761904786</v>
      </c>
      <c r="BA37" s="7">
        <v>2008</v>
      </c>
      <c r="BB37" s="7">
        <f>SUMIFS(IMDB4[Gross Revenue],IMDB4[Year],Formula_Analysis!BA37)</f>
        <v>8550222881</v>
      </c>
    </row>
    <row r="38" spans="1:62" x14ac:dyDescent="0.25">
      <c r="A38" t="str">
        <v>Whiplash</v>
      </c>
      <c r="B38">
        <v>41756</v>
      </c>
      <c r="C38">
        <v>2014</v>
      </c>
      <c r="D38" t="str">
        <v>2010s</v>
      </c>
      <c r="E38" t="str">
        <v>Color</v>
      </c>
      <c r="F38" t="str">
        <v>Drama</v>
      </c>
      <c r="G38" t="str">
        <v>English</v>
      </c>
      <c r="H38" t="str">
        <v>USA</v>
      </c>
      <c r="I38" t="str">
        <v>R</v>
      </c>
      <c r="J38" t="str">
        <v>J.K. Simmons</v>
      </c>
      <c r="K38" t="str">
        <v>Damien Chazelle</v>
      </c>
      <c r="L38">
        <v>24000</v>
      </c>
      <c r="M38">
        <v>26495</v>
      </c>
      <c r="N38">
        <v>141</v>
      </c>
      <c r="O38">
        <v>129000</v>
      </c>
      <c r="P38">
        <v>8.5</v>
      </c>
      <c r="R38" t="str">
        <v>Transformers: Revenge of the Fallen</v>
      </c>
      <c r="S38">
        <v>39868</v>
      </c>
      <c r="T38">
        <v>2009</v>
      </c>
      <c r="U38" t="str">
        <v>2000s</v>
      </c>
      <c r="V38" t="str">
        <v>Color</v>
      </c>
      <c r="W38" t="str">
        <v>Action</v>
      </c>
      <c r="X38" t="str">
        <v>English</v>
      </c>
      <c r="Y38" t="str">
        <v>USA</v>
      </c>
      <c r="Z38" t="str">
        <v>PG-13</v>
      </c>
      <c r="AA38" t="str">
        <v>Glenn Morshower</v>
      </c>
      <c r="AB38" t="str">
        <v>Michael Bay</v>
      </c>
      <c r="AC38">
        <v>894</v>
      </c>
      <c r="AD38">
        <v>3218</v>
      </c>
      <c r="AE38">
        <v>0</v>
      </c>
      <c r="AF38">
        <v>0</v>
      </c>
      <c r="AG38">
        <v>6</v>
      </c>
      <c r="AH38">
        <v>366</v>
      </c>
      <c r="AI38">
        <v>150</v>
      </c>
      <c r="AJ38">
        <v>402076689</v>
      </c>
      <c r="AL38" s="7" t="str">
        <v>NimrÃ³d Antal</v>
      </c>
      <c r="AM38" s="35">
        <f>AVERAGEIFS(IMDB4[IMDb Score (1-10)],IMDB4[Director Name],Formula_Analysis!AL38)</f>
        <v>6.0500000000000007</v>
      </c>
      <c r="AQ38" s="7" t="str">
        <v>Jimmy Bennett</v>
      </c>
      <c r="AR38" s="7">
        <f>SUMIFS(IMDB4[Gross Revenue],IMDB4[Lead Actor],Formula_Analysis!AQ38)</f>
        <v>329550504</v>
      </c>
      <c r="AV38" s="7" t="str">
        <v>Crime</v>
      </c>
      <c r="AW38" s="35">
        <f>AVERAGEIFS(IMDB4[IMDb Score (1-10)],IMDB4[Genre],Formula_Analysis!AV38)</f>
        <v>6.9376984126984134</v>
      </c>
      <c r="BA38" s="7">
        <v>2007</v>
      </c>
      <c r="BB38" s="7">
        <f>SUMIFS(IMDB4[Gross Revenue],IMDB4[Year],Formula_Analysis!BA38)</f>
        <v>7338744132</v>
      </c>
      <c r="BF38" s="62" t="s">
        <v>7095</v>
      </c>
      <c r="BG38" s="62"/>
    </row>
    <row r="39" spans="1:62" x14ac:dyDescent="0.25">
      <c r="A39" t="str">
        <v>The Prestige</v>
      </c>
      <c r="B39">
        <v>38900</v>
      </c>
      <c r="C39">
        <v>2006</v>
      </c>
      <c r="D39" t="str">
        <v>2000s</v>
      </c>
      <c r="E39" t="str">
        <v>Color</v>
      </c>
      <c r="F39" t="str">
        <v>Drama</v>
      </c>
      <c r="G39" t="str">
        <v>English</v>
      </c>
      <c r="H39" t="str">
        <v>USA</v>
      </c>
      <c r="I39" t="str">
        <v>PG-13</v>
      </c>
      <c r="J39" t="str">
        <v>Christian Bale</v>
      </c>
      <c r="K39" t="str">
        <v>Christopher Nolan</v>
      </c>
      <c r="L39">
        <v>23000</v>
      </c>
      <c r="M39">
        <v>63986</v>
      </c>
      <c r="N39">
        <v>22000</v>
      </c>
      <c r="O39">
        <v>49000</v>
      </c>
      <c r="P39">
        <v>8.5</v>
      </c>
      <c r="R39" t="str">
        <v>Frozen</v>
      </c>
      <c r="S39">
        <v>41356</v>
      </c>
      <c r="T39">
        <v>2013</v>
      </c>
      <c r="U39" t="str">
        <v>2010s</v>
      </c>
      <c r="V39" t="str">
        <v>Color</v>
      </c>
      <c r="W39" t="str">
        <v>Adventure</v>
      </c>
      <c r="X39" t="str">
        <v>English</v>
      </c>
      <c r="Y39" t="str">
        <v>USA</v>
      </c>
      <c r="Z39" t="str">
        <v>PG</v>
      </c>
      <c r="AA39" t="str">
        <v>Josh Gad</v>
      </c>
      <c r="AB39" t="str">
        <v>Chris Buck</v>
      </c>
      <c r="AC39">
        <v>1000</v>
      </c>
      <c r="AD39">
        <v>2582</v>
      </c>
      <c r="AE39">
        <v>69</v>
      </c>
      <c r="AF39">
        <v>58000</v>
      </c>
      <c r="AG39">
        <v>7.6</v>
      </c>
      <c r="AH39">
        <v>406</v>
      </c>
      <c r="AI39">
        <v>102</v>
      </c>
      <c r="AJ39">
        <v>400736600</v>
      </c>
      <c r="AL39" s="7" t="str">
        <v>Tom Shadyac</v>
      </c>
      <c r="AM39" s="35">
        <f>AVERAGEIFS(IMDB4[IMDb Score (1-10)],IMDB4[Director Name],Formula_Analysis!AL39)</f>
        <v>6.3142857142857141</v>
      </c>
      <c r="AQ39" s="7" t="str">
        <v>Michael Joiner</v>
      </c>
      <c r="AR39" s="7">
        <f>SUMIFS(IMDB4[Gross Revenue],IMDB4[Lead Actor],Formula_Analysis!AQ39)</f>
        <v>2428241</v>
      </c>
      <c r="AV39" s="7" t="str">
        <v>Adventure</v>
      </c>
      <c r="AW39" s="35">
        <f>AVERAGEIFS(IMDB4[IMDb Score (1-10)],IMDB4[Genre],Formula_Analysis!AV39)</f>
        <v>6.5558011049723728</v>
      </c>
      <c r="BA39" s="7">
        <v>2005</v>
      </c>
      <c r="BB39" s="7">
        <f>SUMIFS(IMDB4[Gross Revenue],IMDB4[Year],Formula_Analysis!BA39)</f>
        <v>7553429810</v>
      </c>
      <c r="BF39" s="37" t="s">
        <v>7096</v>
      </c>
      <c r="BG39" s="7">
        <f>CORREL(IMDB4[Budget],IMDB4[Gross Revenue])</f>
        <v>9.3302955849825758E-2</v>
      </c>
    </row>
    <row r="40" spans="1:62" x14ac:dyDescent="0.25">
      <c r="A40" t="str">
        <v>The Green Mile</v>
      </c>
      <c r="B40">
        <v>36376</v>
      </c>
      <c r="C40">
        <v>1999</v>
      </c>
      <c r="D40" t="str">
        <v>1990s</v>
      </c>
      <c r="E40" t="str">
        <v>Color</v>
      </c>
      <c r="F40" t="str">
        <v>Crime</v>
      </c>
      <c r="G40" t="str">
        <v>English</v>
      </c>
      <c r="H40" t="str">
        <v>USA</v>
      </c>
      <c r="I40" t="str">
        <v>R</v>
      </c>
      <c r="J40" t="str">
        <v>Tom Hanks</v>
      </c>
      <c r="K40" t="str">
        <v>Frank Darabont</v>
      </c>
      <c r="L40">
        <v>15000</v>
      </c>
      <c r="M40">
        <v>17716</v>
      </c>
      <c r="N40">
        <v>0</v>
      </c>
      <c r="O40">
        <v>30000</v>
      </c>
      <c r="P40">
        <v>8.5</v>
      </c>
      <c r="R40" t="str">
        <v>Finding Nemo</v>
      </c>
      <c r="S40">
        <v>37836</v>
      </c>
      <c r="T40">
        <v>2003</v>
      </c>
      <c r="U40" t="str">
        <v>2000s</v>
      </c>
      <c r="V40" t="str">
        <v>Color</v>
      </c>
      <c r="W40" t="str">
        <v>Adventure</v>
      </c>
      <c r="X40" t="str">
        <v>English</v>
      </c>
      <c r="Y40" t="str">
        <v>USA</v>
      </c>
      <c r="Z40" t="str">
        <v>G</v>
      </c>
      <c r="AA40" t="str">
        <v>Alexander Gould</v>
      </c>
      <c r="AB40" t="str">
        <v>Andrew Stanton</v>
      </c>
      <c r="AC40">
        <v>1000</v>
      </c>
      <c r="AD40">
        <v>5641</v>
      </c>
      <c r="AE40">
        <v>475</v>
      </c>
      <c r="AF40">
        <v>11000</v>
      </c>
      <c r="AG40">
        <v>8.1999999999999993</v>
      </c>
      <c r="AH40">
        <v>301</v>
      </c>
      <c r="AI40">
        <v>100</v>
      </c>
      <c r="AJ40">
        <v>380838870</v>
      </c>
      <c r="AL40" s="7" t="str">
        <v>Andrew Douglas</v>
      </c>
      <c r="AM40" s="35">
        <f>AVERAGEIFS(IMDB4[IMDb Score (1-10)],IMDB4[Director Name],Formula_Analysis!AL40)</f>
        <v>6</v>
      </c>
      <c r="AQ40" s="7" t="str">
        <v>Robin Williams</v>
      </c>
      <c r="AR40" s="7">
        <f>SUMIFS(IMDB4[Gross Revenue],IMDB4[Lead Actor],Formula_Analysis!AQ40)</f>
        <v>2296971817</v>
      </c>
      <c r="AV40" s="7" t="str">
        <v>Animation</v>
      </c>
      <c r="AW40" s="35">
        <f>AVERAGEIFS(IMDB4[IMDb Score (1-10)],IMDB4[Genre],Formula_Analysis!AV40)</f>
        <v>6.7622222222222241</v>
      </c>
      <c r="BA40" s="7">
        <v>2006</v>
      </c>
      <c r="BB40" s="7">
        <f>SUMIFS(IMDB4[Gross Revenue],IMDB4[Year],Formula_Analysis!BA40)</f>
        <v>7807179111</v>
      </c>
    </row>
    <row r="41" spans="1:62" x14ac:dyDescent="0.25">
      <c r="A41" t="str">
        <v>Raiders of the Lost Ark</v>
      </c>
      <c r="B41">
        <v>29722</v>
      </c>
      <c r="C41">
        <v>1981</v>
      </c>
      <c r="D41" t="str">
        <v>1980s</v>
      </c>
      <c r="E41" t="str">
        <v>Color</v>
      </c>
      <c r="F41" t="str">
        <v>Action</v>
      </c>
      <c r="G41" t="str">
        <v>English</v>
      </c>
      <c r="H41" t="str">
        <v>USA</v>
      </c>
      <c r="I41" t="str">
        <v>PG</v>
      </c>
      <c r="J41" t="str">
        <v>Harrison Ford</v>
      </c>
      <c r="K41" t="str">
        <v>Steven Spielberg</v>
      </c>
      <c r="L41">
        <v>11000</v>
      </c>
      <c r="M41">
        <v>12906</v>
      </c>
      <c r="N41">
        <v>14000</v>
      </c>
      <c r="O41">
        <v>16000</v>
      </c>
      <c r="P41">
        <v>8.5</v>
      </c>
      <c r="R41" t="str">
        <v>Star Wars: Episode III - Revenge of the Sith</v>
      </c>
      <c r="S41">
        <v>38404</v>
      </c>
      <c r="T41">
        <v>2005</v>
      </c>
      <c r="U41" t="str">
        <v>2000s</v>
      </c>
      <c r="V41" t="str">
        <v>Color</v>
      </c>
      <c r="W41" t="str">
        <v>Action</v>
      </c>
      <c r="X41" t="str">
        <v>English</v>
      </c>
      <c r="Y41" t="str">
        <v>USA</v>
      </c>
      <c r="Z41" t="str">
        <v>PG-13</v>
      </c>
      <c r="AA41" t="str">
        <v>Natalie Portman</v>
      </c>
      <c r="AB41" t="str">
        <v>George Lucas</v>
      </c>
      <c r="AC41">
        <v>20000</v>
      </c>
      <c r="AD41">
        <v>44042</v>
      </c>
      <c r="AE41">
        <v>0</v>
      </c>
      <c r="AF41">
        <v>10000</v>
      </c>
      <c r="AG41">
        <v>7.6</v>
      </c>
      <c r="AH41">
        <v>359</v>
      </c>
      <c r="AI41">
        <v>140</v>
      </c>
      <c r="AJ41">
        <v>380262555</v>
      </c>
      <c r="AL41" s="7" t="str">
        <v>Wolfgang Petersen</v>
      </c>
      <c r="AM41" s="35">
        <f>AVERAGEIFS(IMDB4[IMDb Score (1-10)],IMDB4[Director Name],Formula_Analysis!AL41)</f>
        <v>6.7666666666666666</v>
      </c>
      <c r="AQ41" s="7" t="str">
        <v>Craig Stark</v>
      </c>
      <c r="AR41" s="7">
        <f>SUMIFS(IMDB4[Gross Revenue],IMDB4[Lead Actor],Formula_Analysis!AQ41)</f>
        <v>54116191</v>
      </c>
      <c r="AV41" s="7" t="str">
        <v>Biography</v>
      </c>
      <c r="AW41" s="35">
        <f>AVERAGEIFS(IMDB4[IMDb Score (1-10)],IMDB4[Genre],Formula_Analysis!AV41)</f>
        <v>7.1502439024390219</v>
      </c>
      <c r="BA41" s="7">
        <v>2010</v>
      </c>
      <c r="BB41" s="7">
        <f>SUMIFS(IMDB4[Gross Revenue],IMDB4[Year],Formula_Analysis!BA41)</f>
        <v>8933076563</v>
      </c>
    </row>
    <row r="42" spans="1:62" x14ac:dyDescent="0.25">
      <c r="A42" t="str">
        <v>Apocalypse Now</v>
      </c>
      <c r="B42">
        <v>29106</v>
      </c>
      <c r="C42">
        <v>1979</v>
      </c>
      <c r="D42" t="str">
        <v>1970s</v>
      </c>
      <c r="E42" t="str">
        <v>Color</v>
      </c>
      <c r="F42" t="str">
        <v>Drama</v>
      </c>
      <c r="G42" t="str">
        <v>English</v>
      </c>
      <c r="H42" t="str">
        <v>USA</v>
      </c>
      <c r="I42" t="str">
        <v>R</v>
      </c>
      <c r="J42" t="str">
        <v>Harrison Ford</v>
      </c>
      <c r="K42" t="str">
        <v>Francis Ford Coppola</v>
      </c>
      <c r="L42">
        <v>11000</v>
      </c>
      <c r="M42">
        <v>25313</v>
      </c>
      <c r="N42">
        <v>0</v>
      </c>
      <c r="O42">
        <v>19000</v>
      </c>
      <c r="P42">
        <v>8.5</v>
      </c>
      <c r="R42" t="str">
        <v>The Lord of the Rings: The Return of the King</v>
      </c>
      <c r="S42">
        <v>37885</v>
      </c>
      <c r="T42">
        <v>2003</v>
      </c>
      <c r="U42" t="str">
        <v>2000s</v>
      </c>
      <c r="V42" t="str">
        <v>Color</v>
      </c>
      <c r="W42" t="str">
        <v>Action</v>
      </c>
      <c r="X42" t="str">
        <v>English</v>
      </c>
      <c r="Y42" t="str">
        <v>USA</v>
      </c>
      <c r="Z42" t="str">
        <v>PG-13</v>
      </c>
      <c r="AA42" t="str">
        <v>Orlando Bloom</v>
      </c>
      <c r="AB42" t="str">
        <v>Peter Jackson</v>
      </c>
      <c r="AC42">
        <v>5000</v>
      </c>
      <c r="AD42">
        <v>6434</v>
      </c>
      <c r="AE42">
        <v>0</v>
      </c>
      <c r="AF42">
        <v>16000</v>
      </c>
      <c r="AG42">
        <v>8.9</v>
      </c>
      <c r="AH42">
        <v>328</v>
      </c>
      <c r="AI42">
        <v>192</v>
      </c>
      <c r="AJ42">
        <v>377019252</v>
      </c>
      <c r="AL42" s="7" t="str">
        <v>Richard Loncraine</v>
      </c>
      <c r="AM42" s="35">
        <f>AVERAGEIFS(IMDB4[IMDb Score (1-10)],IMDB4[Director Name],Formula_Analysis!AL42)</f>
        <v>6.5333333333333341</v>
      </c>
      <c r="AQ42" s="7" t="str">
        <v>Muse Watson</v>
      </c>
      <c r="AR42" s="7">
        <f>SUMIFS(IMDB4[Gross Revenue],IMDB4[Lead Actor],Formula_Analysis!AQ42)</f>
        <v>363066972</v>
      </c>
      <c r="AV42" s="7" t="str">
        <v>Fantasy</v>
      </c>
      <c r="AW42" s="35">
        <f>AVERAGEIFS(IMDB4[IMDb Score (1-10)],IMDB4[Genre],Formula_Analysis!AV42)</f>
        <v>6.2342857142857131</v>
      </c>
      <c r="BA42" s="7">
        <v>1993</v>
      </c>
      <c r="BB42" s="7">
        <f>SUMIFS(IMDB4[Gross Revenue],IMDB4[Year],Formula_Analysis!BA42)</f>
        <v>2044795249</v>
      </c>
    </row>
    <row r="43" spans="1:62" x14ac:dyDescent="0.25">
      <c r="A43" t="str">
        <v>Gladiator</v>
      </c>
      <c r="B43">
        <v>36877</v>
      </c>
      <c r="C43">
        <v>2000</v>
      </c>
      <c r="D43" t="str">
        <v>2000s</v>
      </c>
      <c r="E43" t="str">
        <v>Color</v>
      </c>
      <c r="F43" t="str">
        <v>Action</v>
      </c>
      <c r="G43" t="str">
        <v>English</v>
      </c>
      <c r="H43" t="str">
        <v>USA</v>
      </c>
      <c r="I43" t="str">
        <v>R</v>
      </c>
      <c r="J43" t="str">
        <v>Djimon Hounsou</v>
      </c>
      <c r="K43" t="str">
        <v>Ridley Scott</v>
      </c>
      <c r="L43">
        <v>3000</v>
      </c>
      <c r="M43">
        <v>6521</v>
      </c>
      <c r="N43">
        <v>0</v>
      </c>
      <c r="O43">
        <v>21000</v>
      </c>
      <c r="P43">
        <v>8.5</v>
      </c>
      <c r="R43" t="str">
        <v>Spider-Man 2</v>
      </c>
      <c r="S43">
        <v>38161</v>
      </c>
      <c r="T43">
        <v>2004</v>
      </c>
      <c r="U43" t="str">
        <v>2000s</v>
      </c>
      <c r="V43" t="str">
        <v>Color</v>
      </c>
      <c r="W43" t="str">
        <v>Action</v>
      </c>
      <c r="X43" t="str">
        <v>English</v>
      </c>
      <c r="Y43" t="str">
        <v>USA</v>
      </c>
      <c r="Z43" t="str">
        <v>PG-13</v>
      </c>
      <c r="AA43" t="str">
        <v>J.K. Simmons</v>
      </c>
      <c r="AB43" t="str">
        <v>Sam Raimi</v>
      </c>
      <c r="AC43">
        <v>24000</v>
      </c>
      <c r="AD43">
        <v>43388</v>
      </c>
      <c r="AE43">
        <v>0</v>
      </c>
      <c r="AF43">
        <v>0</v>
      </c>
      <c r="AG43">
        <v>7.3</v>
      </c>
      <c r="AH43">
        <v>300</v>
      </c>
      <c r="AI43">
        <v>135</v>
      </c>
      <c r="AJ43">
        <v>373377893</v>
      </c>
      <c r="AL43" s="7" t="str">
        <v>Florent-Emilio Siri</v>
      </c>
      <c r="AM43" s="35">
        <f>AVERAGEIFS(IMDB4[IMDb Score (1-10)],IMDB4[Director Name],Formula_Analysis!AL43)</f>
        <v>6.6</v>
      </c>
      <c r="AQ43" s="7" t="str">
        <v>Tim Holmes</v>
      </c>
      <c r="AR43" s="7">
        <f>SUMIFS(IMDB4[Gross Revenue],IMDB4[Lead Actor],Formula_Analysis!AQ43)</f>
        <v>234903076</v>
      </c>
      <c r="AV43" s="7" t="str">
        <v>Mystery</v>
      </c>
      <c r="AW43" s="35">
        <f>AVERAGEIFS(IMDB4[IMDb Score (1-10)],IMDB4[Genre],Formula_Analysis!AV43)</f>
        <v>6.586956521739129</v>
      </c>
      <c r="BA43" s="7">
        <v>1992</v>
      </c>
      <c r="BB43" s="7">
        <f>SUMIFS(IMDB4[Gross Revenue],IMDB4[Year],Formula_Analysis!BA43)</f>
        <v>2138649635</v>
      </c>
    </row>
    <row r="44" spans="1:62" x14ac:dyDescent="0.25">
      <c r="A44" t="str">
        <v>The Lion King</v>
      </c>
      <c r="B44">
        <v>34484</v>
      </c>
      <c r="C44">
        <v>1994</v>
      </c>
      <c r="D44" t="str">
        <v>1990s</v>
      </c>
      <c r="E44" t="str">
        <v>Color</v>
      </c>
      <c r="F44" t="str">
        <v>Adventure</v>
      </c>
      <c r="G44" t="str">
        <v>English</v>
      </c>
      <c r="H44" t="str">
        <v>USA</v>
      </c>
      <c r="I44" t="str">
        <v>G</v>
      </c>
      <c r="J44" t="str">
        <v>Matthew Broderick</v>
      </c>
      <c r="K44" t="str">
        <v>Roger Allers</v>
      </c>
      <c r="L44">
        <v>2000</v>
      </c>
      <c r="M44">
        <v>6458</v>
      </c>
      <c r="N44">
        <v>28</v>
      </c>
      <c r="O44">
        <v>17000</v>
      </c>
      <c r="P44">
        <v>8.5</v>
      </c>
      <c r="R44" t="str">
        <v>Despicable Me 2</v>
      </c>
      <c r="S44">
        <v>41439</v>
      </c>
      <c r="T44">
        <v>2013</v>
      </c>
      <c r="U44" t="str">
        <v>2010s</v>
      </c>
      <c r="V44" t="str">
        <v>Color</v>
      </c>
      <c r="W44" t="str">
        <v>Animation</v>
      </c>
      <c r="X44" t="str">
        <v>English</v>
      </c>
      <c r="Y44" t="str">
        <v>USA</v>
      </c>
      <c r="Z44" t="str">
        <v>PG</v>
      </c>
      <c r="AA44" t="str">
        <v>Steve Carell</v>
      </c>
      <c r="AB44" t="str">
        <v>Pierre Coffin</v>
      </c>
      <c r="AC44">
        <v>7000</v>
      </c>
      <c r="AD44">
        <v>11905</v>
      </c>
      <c r="AE44">
        <v>275</v>
      </c>
      <c r="AF44">
        <v>56000</v>
      </c>
      <c r="AG44">
        <v>7.5</v>
      </c>
      <c r="AH44">
        <v>306</v>
      </c>
      <c r="AI44">
        <v>98</v>
      </c>
      <c r="AJ44">
        <v>368049635</v>
      </c>
      <c r="AL44" s="7" t="str">
        <v>Robert Rodriguez</v>
      </c>
      <c r="AM44" s="35">
        <f>AVERAGEIFS(IMDB4[IMDb Score (1-10)],IMDB4[Director Name],Formula_Analysis!AL44)</f>
        <v>5.6923076923076925</v>
      </c>
      <c r="AQ44" s="7" t="str">
        <v>Johnny Depp</v>
      </c>
      <c r="AR44" s="7">
        <f>SUMIFS(IMDB4[Gross Revenue],IMDB4[Lead Actor],Formula_Analysis!AQ44)</f>
        <v>3167368026</v>
      </c>
      <c r="AV44" s="7" t="str">
        <v>Western</v>
      </c>
      <c r="AW44" s="35">
        <f>AVERAGEIFS(IMDB4[IMDb Score (1-10)],IMDB4[Genre],Formula_Analysis!AV44)</f>
        <v>6.7666666666666657</v>
      </c>
      <c r="BA44" s="7">
        <v>1997</v>
      </c>
      <c r="BB44" s="7">
        <f>SUMIFS(IMDB4[Gross Revenue],IMDB4[Year],Formula_Analysis!BA44)</f>
        <v>5091713703</v>
      </c>
    </row>
    <row r="45" spans="1:62" x14ac:dyDescent="0.25">
      <c r="A45" t="str">
        <v>Back to the Future</v>
      </c>
      <c r="B45">
        <v>31386</v>
      </c>
      <c r="C45">
        <v>1985</v>
      </c>
      <c r="D45" t="str">
        <v>1980s</v>
      </c>
      <c r="E45" t="str">
        <v>Color</v>
      </c>
      <c r="F45" t="str">
        <v>Adventure</v>
      </c>
      <c r="G45" t="str">
        <v>English</v>
      </c>
      <c r="H45" t="str">
        <v>USA</v>
      </c>
      <c r="I45" t="str">
        <v>PG</v>
      </c>
      <c r="J45" t="str">
        <v>Lea Thompson</v>
      </c>
      <c r="K45" t="str">
        <v>Robert Zemeckis</v>
      </c>
      <c r="L45">
        <v>1000</v>
      </c>
      <c r="M45">
        <v>3230</v>
      </c>
      <c r="N45">
        <v>0</v>
      </c>
      <c r="O45">
        <v>39000</v>
      </c>
      <c r="P45">
        <v>8.5</v>
      </c>
      <c r="R45" t="str">
        <v>Jurassic Park</v>
      </c>
      <c r="S45">
        <v>34184</v>
      </c>
      <c r="T45">
        <v>1993</v>
      </c>
      <c r="U45" t="str">
        <v>1990s</v>
      </c>
      <c r="V45" t="str">
        <v>Color</v>
      </c>
      <c r="W45" t="str">
        <v>Adventure</v>
      </c>
      <c r="X45" t="str">
        <v>English</v>
      </c>
      <c r="Y45" t="str">
        <v>USA</v>
      </c>
      <c r="Z45" t="str">
        <v>PG-13</v>
      </c>
      <c r="AA45" t="str">
        <v>Wayne Knight</v>
      </c>
      <c r="AB45" t="str">
        <v>Steven Spielberg</v>
      </c>
      <c r="AC45">
        <v>967</v>
      </c>
      <c r="AD45">
        <v>2129</v>
      </c>
      <c r="AE45">
        <v>14000</v>
      </c>
      <c r="AF45">
        <v>19000</v>
      </c>
      <c r="AG45">
        <v>8.1</v>
      </c>
      <c r="AH45">
        <v>308</v>
      </c>
      <c r="AI45">
        <v>127</v>
      </c>
      <c r="AJ45">
        <v>356784000</v>
      </c>
      <c r="AL45" s="7" t="str">
        <v>James Mottern</v>
      </c>
      <c r="AM45" s="35">
        <f>AVERAGEIFS(IMDB4[IMDb Score (1-10)],IMDB4[Director Name],Formula_Analysis!AL45)</f>
        <v>6.7</v>
      </c>
      <c r="AQ45" s="7" t="str">
        <v>Bella Thorne</v>
      </c>
      <c r="AR45" s="7">
        <f>SUMIFS(IMDB4[Gross Revenue],IMDB4[Lead Actor],Formula_Analysis!AQ45)</f>
        <v>233133659</v>
      </c>
      <c r="AV45" s="7" t="str">
        <v>Romance</v>
      </c>
      <c r="AW45" s="35">
        <f>AVERAGEIFS(IMDB4[IMDb Score (1-10)],IMDB4[Genre],Formula_Analysis!AV45)</f>
        <v>6.1333333333333329</v>
      </c>
      <c r="BA45" s="7">
        <v>1998</v>
      </c>
      <c r="BB45" s="7">
        <f>SUMIFS(IMDB4[Gross Revenue],IMDB4[Year],Formula_Analysis!BA45)</f>
        <v>4907264474</v>
      </c>
    </row>
    <row r="46" spans="1:62" x14ac:dyDescent="0.25">
      <c r="A46" t="str">
        <v>Alien</v>
      </c>
      <c r="B46">
        <v>29131</v>
      </c>
      <c r="C46">
        <v>1979</v>
      </c>
      <c r="D46" t="str">
        <v>1970s</v>
      </c>
      <c r="E46" t="str">
        <v>Color</v>
      </c>
      <c r="F46" t="str">
        <v>Horror</v>
      </c>
      <c r="G46" t="str">
        <v>English</v>
      </c>
      <c r="H46" t="str">
        <v>UK</v>
      </c>
      <c r="I46" t="str">
        <v>R</v>
      </c>
      <c r="J46" t="str">
        <v>Tom Skerritt</v>
      </c>
      <c r="K46" t="str">
        <v>Ridley Scott</v>
      </c>
      <c r="L46">
        <v>1000</v>
      </c>
      <c r="M46">
        <v>2524</v>
      </c>
      <c r="N46">
        <v>0</v>
      </c>
      <c r="O46">
        <v>23000</v>
      </c>
      <c r="P46">
        <v>8.5</v>
      </c>
      <c r="R46" t="str">
        <v>Inside Out</v>
      </c>
      <c r="S46">
        <v>42104</v>
      </c>
      <c r="T46">
        <v>2015</v>
      </c>
      <c r="U46" t="str">
        <v>2010s</v>
      </c>
      <c r="V46" t="str">
        <v>Color</v>
      </c>
      <c r="W46" t="str">
        <v>Adventure</v>
      </c>
      <c r="X46" t="str">
        <v>English</v>
      </c>
      <c r="Y46" t="str">
        <v>USA</v>
      </c>
      <c r="Z46" t="str">
        <v>PG</v>
      </c>
      <c r="AA46" t="str">
        <v>Amy Poehler</v>
      </c>
      <c r="AB46" t="str">
        <v>Pete Docter</v>
      </c>
      <c r="AC46">
        <v>1000</v>
      </c>
      <c r="AD46">
        <v>2944</v>
      </c>
      <c r="AE46">
        <v>0</v>
      </c>
      <c r="AF46">
        <v>118000</v>
      </c>
      <c r="AG46">
        <v>8.3000000000000007</v>
      </c>
      <c r="AH46">
        <v>536</v>
      </c>
      <c r="AI46">
        <v>95</v>
      </c>
      <c r="AJ46">
        <v>356454367</v>
      </c>
      <c r="AL46" s="7" t="str">
        <v>David G. Evans</v>
      </c>
      <c r="AM46" s="35">
        <f>AVERAGEIFS(IMDB4[IMDb Score (1-10)],IMDB4[Director Name],Formula_Analysis!AL46)</f>
        <v>6.4</v>
      </c>
      <c r="AQ46" s="7" t="str">
        <v>Jennifer Lawrence</v>
      </c>
      <c r="AR46" s="7">
        <f>SUMIFS(IMDB4[Gross Revenue],IMDB4[Lead Actor],Formula_Analysis!AQ46)</f>
        <v>2212870937</v>
      </c>
      <c r="AV46" s="7" t="str">
        <v>Documentary</v>
      </c>
      <c r="AW46" s="35">
        <f>AVERAGEIFS(IMDB4[IMDb Score (1-10)],IMDB4[Genre],Formula_Analysis!AV46)</f>
        <v>6.9511627906976736</v>
      </c>
      <c r="BA46" s="7">
        <v>1987</v>
      </c>
      <c r="BB46" s="7">
        <f>SUMIFS(IMDB4[Gross Revenue],IMDB4[Year],Formula_Analysis!BA46)</f>
        <v>1215008641</v>
      </c>
    </row>
    <row r="47" spans="1:62" x14ac:dyDescent="0.25">
      <c r="A47" t="str">
        <v>Terminator 2: Judgment Day</v>
      </c>
      <c r="B47">
        <v>33335</v>
      </c>
      <c r="C47">
        <v>1991</v>
      </c>
      <c r="D47" t="str">
        <v>1990s</v>
      </c>
      <c r="E47" t="str">
        <v>Color</v>
      </c>
      <c r="F47" t="str">
        <v>Action</v>
      </c>
      <c r="G47" t="str">
        <v>English</v>
      </c>
      <c r="H47" t="str">
        <v>USA</v>
      </c>
      <c r="I47" t="str">
        <v>R</v>
      </c>
      <c r="J47" t="str">
        <v>Joe Morton</v>
      </c>
      <c r="K47" t="str">
        <v>James Cameron</v>
      </c>
      <c r="L47">
        <v>780</v>
      </c>
      <c r="M47">
        <v>2829</v>
      </c>
      <c r="N47">
        <v>0</v>
      </c>
      <c r="O47">
        <v>13000</v>
      </c>
      <c r="P47">
        <v>8.5</v>
      </c>
      <c r="R47" t="str">
        <v>Transformers: Dark of the Moon</v>
      </c>
      <c r="S47">
        <v>40588</v>
      </c>
      <c r="T47">
        <v>2011</v>
      </c>
      <c r="U47" t="str">
        <v>2010s</v>
      </c>
      <c r="V47" t="str">
        <v>Color</v>
      </c>
      <c r="W47" t="str">
        <v>Action</v>
      </c>
      <c r="X47" t="str">
        <v>English</v>
      </c>
      <c r="Y47" t="str">
        <v>USA</v>
      </c>
      <c r="Z47" t="str">
        <v>PG-13</v>
      </c>
      <c r="AA47" t="str">
        <v>Glenn Morshower</v>
      </c>
      <c r="AB47" t="str">
        <v>Michael Bay</v>
      </c>
      <c r="AC47">
        <v>894</v>
      </c>
      <c r="AD47">
        <v>2593</v>
      </c>
      <c r="AE47">
        <v>0</v>
      </c>
      <c r="AF47">
        <v>46000</v>
      </c>
      <c r="AG47">
        <v>6.3</v>
      </c>
      <c r="AH47">
        <v>428</v>
      </c>
      <c r="AI47">
        <v>154</v>
      </c>
      <c r="AJ47">
        <v>352358779</v>
      </c>
      <c r="AL47" s="7" t="str">
        <v>Shawn Levy</v>
      </c>
      <c r="AM47" s="35">
        <f>AVERAGEIFS(IMDB4[IMDb Score (1-10)],IMDB4[Director Name],Formula_Analysis!AL47)</f>
        <v>6.0909090909090908</v>
      </c>
      <c r="AQ47" s="7" t="str">
        <v>Ryan Gosling</v>
      </c>
      <c r="AR47" s="7">
        <f>SUMIFS(IMDB4[Gross Revenue],IMDB4[Lead Actor],Formula_Analysis!AQ47)</f>
        <v>465009357</v>
      </c>
      <c r="AV47" s="7" t="str">
        <v>Sci-Fi</v>
      </c>
      <c r="AW47" s="35">
        <f>AVERAGEIFS(IMDB4[IMDb Score (1-10)],IMDB4[Genre],Formula_Analysis!AV47)</f>
        <v>6.5874999999999995</v>
      </c>
      <c r="BA47" s="7">
        <v>1991</v>
      </c>
      <c r="BB47" s="7">
        <f>SUMIFS(IMDB4[Gross Revenue],IMDB4[Year],Formula_Analysis!BA47)</f>
        <v>1615335050</v>
      </c>
    </row>
    <row r="48" spans="1:62" x14ac:dyDescent="0.25">
      <c r="A48" t="str">
        <v>Memento</v>
      </c>
      <c r="B48">
        <v>36787</v>
      </c>
      <c r="C48">
        <v>2000</v>
      </c>
      <c r="D48" t="str">
        <v>2000s</v>
      </c>
      <c r="E48" t="str">
        <v>Black and White</v>
      </c>
      <c r="F48" t="str">
        <v>Mystery</v>
      </c>
      <c r="G48" t="str">
        <v>English</v>
      </c>
      <c r="H48" t="str">
        <v>USA</v>
      </c>
      <c r="I48" t="str">
        <v>R</v>
      </c>
      <c r="J48" t="str">
        <v>Callum Rennie</v>
      </c>
      <c r="K48" t="str">
        <v>Christopher Nolan</v>
      </c>
      <c r="L48">
        <v>716</v>
      </c>
      <c r="M48">
        <v>1997</v>
      </c>
      <c r="N48">
        <v>22000</v>
      </c>
      <c r="O48">
        <v>40000</v>
      </c>
      <c r="P48">
        <v>8.5</v>
      </c>
      <c r="R48" t="str">
        <v>American Sniper</v>
      </c>
      <c r="S48">
        <v>41689</v>
      </c>
      <c r="T48">
        <v>2014</v>
      </c>
      <c r="U48" t="str">
        <v>2010s</v>
      </c>
      <c r="V48" t="str">
        <v>Color</v>
      </c>
      <c r="W48" t="str">
        <v>Action</v>
      </c>
      <c r="X48" t="str">
        <v>English</v>
      </c>
      <c r="Y48" t="str">
        <v>USA</v>
      </c>
      <c r="Z48" t="str">
        <v>R</v>
      </c>
      <c r="AA48" t="str">
        <v>Bradley Cooper</v>
      </c>
      <c r="AB48" t="str">
        <v>Clint Eastwood</v>
      </c>
      <c r="AC48">
        <v>14000</v>
      </c>
      <c r="AD48">
        <v>16277</v>
      </c>
      <c r="AE48">
        <v>16000</v>
      </c>
      <c r="AF48">
        <v>112000</v>
      </c>
      <c r="AG48">
        <v>7.3</v>
      </c>
      <c r="AH48">
        <v>490</v>
      </c>
      <c r="AI48">
        <v>133</v>
      </c>
      <c r="AJ48">
        <v>350123553</v>
      </c>
      <c r="AL48" s="7" t="str">
        <v>Chris Columbus</v>
      </c>
      <c r="AM48" s="35">
        <f>AVERAGEIFS(IMDB4[IMDb Score (1-10)],IMDB4[Director Name],Formula_Analysis!AL48)</f>
        <v>6.6545454545454552</v>
      </c>
      <c r="AQ48" s="7" t="str">
        <v>Chris Moss</v>
      </c>
      <c r="AR48" s="7">
        <f>SUMIFS(IMDB4[Gross Revenue],IMDB4[Lead Actor],Formula_Analysis!AQ48)</f>
        <v>19179969</v>
      </c>
      <c r="AV48" s="7" t="str">
        <v>Musical</v>
      </c>
      <c r="AW48" s="35">
        <f>AVERAGEIFS(IMDB4[IMDb Score (1-10)],IMDB4[Genre],Formula_Analysis!AV48)</f>
        <v>6.75</v>
      </c>
      <c r="BA48" s="7">
        <v>2014</v>
      </c>
      <c r="BB48" s="7">
        <f>SUMIFS(IMDB4[Gross Revenue],IMDB4[Year],Formula_Analysis!BA48)</f>
        <v>9852133822</v>
      </c>
    </row>
    <row r="49" spans="1:54" x14ac:dyDescent="0.25">
      <c r="A49" t="str">
        <v>Psycho</v>
      </c>
      <c r="B49">
        <v>22224</v>
      </c>
      <c r="C49">
        <v>1960</v>
      </c>
      <c r="D49" t="str">
        <v>1960s</v>
      </c>
      <c r="E49" t="str">
        <v>Black and White</v>
      </c>
      <c r="F49" t="str">
        <v>Horror</v>
      </c>
      <c r="G49" t="str">
        <v>English</v>
      </c>
      <c r="H49" t="str">
        <v>USA</v>
      </c>
      <c r="I49" t="str">
        <v>R</v>
      </c>
      <c r="J49" t="str">
        <v>Janet Leigh</v>
      </c>
      <c r="K49" t="str">
        <v>Alfred Hitchcock</v>
      </c>
      <c r="L49">
        <v>606</v>
      </c>
      <c r="M49">
        <v>1885</v>
      </c>
      <c r="N49">
        <v>13000</v>
      </c>
      <c r="O49">
        <v>18000</v>
      </c>
      <c r="P49">
        <v>8.5</v>
      </c>
      <c r="R49" t="str">
        <v>Furious 7</v>
      </c>
      <c r="S49">
        <v>42012</v>
      </c>
      <c r="T49">
        <v>2015</v>
      </c>
      <c r="U49" t="str">
        <v>2010s</v>
      </c>
      <c r="V49" t="str">
        <v>Color</v>
      </c>
      <c r="W49" t="str">
        <v>Action</v>
      </c>
      <c r="X49" t="str">
        <v>English</v>
      </c>
      <c r="Y49" t="str">
        <v>USA</v>
      </c>
      <c r="Z49" t="str">
        <v>PG-13</v>
      </c>
      <c r="AA49" t="str">
        <v>Jason Statham</v>
      </c>
      <c r="AB49" t="str">
        <v>James Wan</v>
      </c>
      <c r="AC49">
        <v>26000</v>
      </c>
      <c r="AD49">
        <v>79150</v>
      </c>
      <c r="AE49">
        <v>0</v>
      </c>
      <c r="AF49">
        <v>94000</v>
      </c>
      <c r="AG49">
        <v>7.2</v>
      </c>
      <c r="AH49">
        <v>424</v>
      </c>
      <c r="AI49">
        <v>140</v>
      </c>
      <c r="AJ49">
        <v>350034110</v>
      </c>
      <c r="AL49" s="7" t="str">
        <v>Ron Clements</v>
      </c>
      <c r="AM49" s="35">
        <f>AVERAGEIFS(IMDB4[IMDb Score (1-10)],IMDB4[Director Name],Formula_Analysis!AL49)</f>
        <v>7.3999999999999995</v>
      </c>
      <c r="AQ49" s="7" t="str">
        <v>Marisa Saks</v>
      </c>
      <c r="AR49" s="7">
        <f>SUMIFS(IMDB4[Gross Revenue],IMDB4[Lead Actor],Formula_Analysis!AQ49)</f>
        <v>32014289</v>
      </c>
      <c r="AV49" s="7" t="str">
        <v>Family</v>
      </c>
      <c r="AW49" s="35">
        <f>AVERAGEIFS(IMDB4[IMDb Score (1-10)],IMDB4[Genre],Formula_Analysis!AV49)</f>
        <v>6.5</v>
      </c>
      <c r="BA49" s="7">
        <v>1989</v>
      </c>
      <c r="BB49" s="7">
        <f>SUMIFS(IMDB4[Gross Revenue],IMDB4[Year],Formula_Analysis!BA49)</f>
        <v>1612558954</v>
      </c>
    </row>
    <row r="50" spans="1:54" x14ac:dyDescent="0.25">
      <c r="A50" t="str">
        <v>The Pianist</v>
      </c>
      <c r="B50">
        <v>37447</v>
      </c>
      <c r="C50">
        <v>2002</v>
      </c>
      <c r="D50" t="str">
        <v>2000s</v>
      </c>
      <c r="E50" t="str">
        <v>Black and White</v>
      </c>
      <c r="F50" t="str">
        <v>Biography</v>
      </c>
      <c r="G50" t="str">
        <v>English</v>
      </c>
      <c r="H50" t="str">
        <v>France</v>
      </c>
      <c r="I50" t="str">
        <v>R</v>
      </c>
      <c r="J50" t="str">
        <v>Emilia Fox</v>
      </c>
      <c r="K50" t="str">
        <v>Roman Polanski</v>
      </c>
      <c r="L50">
        <v>396</v>
      </c>
      <c r="M50">
        <v>1075</v>
      </c>
      <c r="N50">
        <v>2000</v>
      </c>
      <c r="O50">
        <v>21000</v>
      </c>
      <c r="P50">
        <v>8.5</v>
      </c>
      <c r="R50" t="str">
        <v>The Lord of the Rings: The Two Towers</v>
      </c>
      <c r="S50">
        <v>37321</v>
      </c>
      <c r="T50">
        <v>2002</v>
      </c>
      <c r="U50" t="str">
        <v>2000s</v>
      </c>
      <c r="V50" t="str">
        <v>Color</v>
      </c>
      <c r="W50" t="str">
        <v>Action</v>
      </c>
      <c r="X50" t="str">
        <v>English</v>
      </c>
      <c r="Y50" t="str">
        <v>USA</v>
      </c>
      <c r="Z50" t="str">
        <v>PG-13</v>
      </c>
      <c r="AA50" t="str">
        <v>Christopher Lee</v>
      </c>
      <c r="AB50" t="str">
        <v>Peter Jackson</v>
      </c>
      <c r="AC50">
        <v>16000</v>
      </c>
      <c r="AD50">
        <v>23052</v>
      </c>
      <c r="AE50">
        <v>0</v>
      </c>
      <c r="AF50">
        <v>10000</v>
      </c>
      <c r="AG50">
        <v>8.6999999999999993</v>
      </c>
      <c r="AH50">
        <v>294</v>
      </c>
      <c r="AI50">
        <v>172</v>
      </c>
      <c r="AJ50">
        <v>340478898</v>
      </c>
      <c r="AL50" s="7" t="str">
        <v>George Miller</v>
      </c>
      <c r="AM50" s="35">
        <f>AVERAGEIFS(IMDB4[IMDb Score (1-10)],IMDB4[Director Name],Formula_Analysis!AL50)</f>
        <v>6.6833333333333336</v>
      </c>
      <c r="AQ50" s="7" t="str">
        <v>Mem Ferda</v>
      </c>
      <c r="AR50" s="7">
        <f>SUMIFS(IMDB4[Gross Revenue],IMDB4[Lead Actor],Formula_Analysis!AQ50)</f>
        <v>1357042</v>
      </c>
      <c r="AV50" s="7" t="str">
        <v>Thriller</v>
      </c>
      <c r="AW50" s="35">
        <f>AVERAGEIFS(IMDB4[IMDb Score (1-10)],IMDB4[Genre],Formula_Analysis!AV50)</f>
        <v>5.3</v>
      </c>
      <c r="BA50" s="7">
        <v>2011</v>
      </c>
      <c r="BB50" s="7">
        <f>SUMIFS(IMDB4[Gross Revenue],IMDB4[Year],Formula_Analysis!BA50)</f>
        <v>8547731884</v>
      </c>
    </row>
    <row r="51" spans="1:54" x14ac:dyDescent="0.25">
      <c r="A51" t="str">
        <v>The Lives of Others</v>
      </c>
      <c r="B51">
        <v>38883</v>
      </c>
      <c r="C51">
        <v>2006</v>
      </c>
      <c r="D51" t="str">
        <v>2000s</v>
      </c>
      <c r="E51" t="str">
        <v>Color</v>
      </c>
      <c r="F51" t="str">
        <v>Drama</v>
      </c>
      <c r="G51" t="str">
        <v>German</v>
      </c>
      <c r="H51" t="str">
        <v>Germany</v>
      </c>
      <c r="I51" t="str">
        <v>R</v>
      </c>
      <c r="J51" t="str">
        <v>Sebastian Koch</v>
      </c>
      <c r="K51" t="str">
        <v>Florian Henckel von Donnersmarck</v>
      </c>
      <c r="L51">
        <v>380</v>
      </c>
      <c r="M51">
        <v>927</v>
      </c>
      <c r="N51">
        <v>207</v>
      </c>
      <c r="O51">
        <v>39000</v>
      </c>
      <c r="P51">
        <v>8.5</v>
      </c>
      <c r="R51" t="str">
        <v>The Hunger Games: Mockingjay - Part 1</v>
      </c>
      <c r="S51">
        <v>41721</v>
      </c>
      <c r="T51">
        <v>2014</v>
      </c>
      <c r="U51" t="str">
        <v>2010s</v>
      </c>
      <c r="V51" t="str">
        <v>Color</v>
      </c>
      <c r="W51" t="str">
        <v>Adventure</v>
      </c>
      <c r="X51" t="str">
        <v>English</v>
      </c>
      <c r="Y51" t="str">
        <v>USA</v>
      </c>
      <c r="Z51" t="str">
        <v>PG-13</v>
      </c>
      <c r="AA51" t="str">
        <v>Jennifer Lawrence</v>
      </c>
      <c r="AB51" t="str">
        <v>Francis Lawrence</v>
      </c>
      <c r="AC51">
        <v>34000</v>
      </c>
      <c r="AD51">
        <v>81385</v>
      </c>
      <c r="AE51">
        <v>508</v>
      </c>
      <c r="AF51">
        <v>52000</v>
      </c>
      <c r="AG51">
        <v>6.7</v>
      </c>
      <c r="AH51">
        <v>403</v>
      </c>
      <c r="AI51">
        <v>123</v>
      </c>
      <c r="AJ51">
        <v>337103873</v>
      </c>
      <c r="AL51" s="7" t="str">
        <v>Gus Van Sant</v>
      </c>
      <c r="AM51" s="35">
        <f>AVERAGEIFS(IMDB4[IMDb Score (1-10)],IMDB4[Director Name],Formula_Analysis!AL51)</f>
        <v>7.1285714285714272</v>
      </c>
      <c r="AQ51" s="7" t="str">
        <v>Leonardo DiCaprio</v>
      </c>
      <c r="AR51" s="7">
        <f>SUMIFS(IMDB4[Gross Revenue],IMDB4[Lead Actor],Formula_Analysis!AQ51)</f>
        <v>2495768978</v>
      </c>
      <c r="BA51" s="7">
        <v>1999</v>
      </c>
      <c r="BB51" s="7">
        <f>SUMIFS(IMDB4[Gross Revenue],IMDB4[Year],Formula_Analysis!BA51)</f>
        <v>6296171788</v>
      </c>
    </row>
    <row r="52" spans="1:54" x14ac:dyDescent="0.25">
      <c r="A52" t="str">
        <v>Samsara</v>
      </c>
      <c r="B52">
        <v>40894</v>
      </c>
      <c r="C52">
        <v>2011</v>
      </c>
      <c r="D52" t="str">
        <v>2010s</v>
      </c>
      <c r="E52" t="str">
        <v>Color</v>
      </c>
      <c r="F52" t="str">
        <v>Documentary</v>
      </c>
      <c r="G52" t="str">
        <v>None</v>
      </c>
      <c r="H52" t="str">
        <v>USA</v>
      </c>
      <c r="I52" t="str">
        <v>PG-13</v>
      </c>
      <c r="J52" t="str">
        <v>Collin Alfredo St. Dic</v>
      </c>
      <c r="K52" t="str">
        <v>Ron Fricke</v>
      </c>
      <c r="L52">
        <v>48</v>
      </c>
      <c r="M52">
        <v>48</v>
      </c>
      <c r="N52">
        <v>330</v>
      </c>
      <c r="O52">
        <v>26000</v>
      </c>
      <c r="P52">
        <v>8.5</v>
      </c>
      <c r="R52" t="str">
        <v>Spider-Man 3</v>
      </c>
      <c r="S52">
        <v>39123</v>
      </c>
      <c r="T52">
        <v>2007</v>
      </c>
      <c r="U52" t="str">
        <v>2000s</v>
      </c>
      <c r="V52" t="str">
        <v>Color</v>
      </c>
      <c r="W52" t="str">
        <v>Action</v>
      </c>
      <c r="X52" t="str">
        <v>English</v>
      </c>
      <c r="Y52" t="str">
        <v>USA</v>
      </c>
      <c r="Z52" t="str">
        <v>PG-13</v>
      </c>
      <c r="AA52" t="str">
        <v>J.K. Simmons</v>
      </c>
      <c r="AB52" t="str">
        <v>Sam Raimi</v>
      </c>
      <c r="AC52">
        <v>24000</v>
      </c>
      <c r="AD52">
        <v>46055</v>
      </c>
      <c r="AE52">
        <v>0</v>
      </c>
      <c r="AF52">
        <v>0</v>
      </c>
      <c r="AG52">
        <v>6.2</v>
      </c>
      <c r="AH52">
        <v>392</v>
      </c>
      <c r="AI52">
        <v>156</v>
      </c>
      <c r="AJ52">
        <v>336530303</v>
      </c>
      <c r="AL52" s="7" t="str">
        <v>Barry Levinson</v>
      </c>
      <c r="AM52" s="35">
        <f>AVERAGEIFS(IMDB4[IMDb Score (1-10)],IMDB4[Director Name],Formula_Analysis!AL52)</f>
        <v>6.5769230769230766</v>
      </c>
      <c r="AQ52" s="7" t="str">
        <v>Tom Hardy</v>
      </c>
      <c r="AR52" s="7">
        <f>SUMIFS(IMDB4[Gross Revenue],IMDB4[Lead Actor],Formula_Analysis!AQ52)</f>
        <v>724395134</v>
      </c>
      <c r="BA52" s="7">
        <v>2002</v>
      </c>
      <c r="BB52" s="7">
        <f>SUMIFS(IMDB4[Gross Revenue],IMDB4[Year],Formula_Analysis!BA52)</f>
        <v>8568266419</v>
      </c>
    </row>
    <row r="53" spans="1:54" x14ac:dyDescent="0.25">
      <c r="A53" t="str">
        <v>Children of Heaven</v>
      </c>
      <c r="B53">
        <v>35688</v>
      </c>
      <c r="C53">
        <v>1997</v>
      </c>
      <c r="D53" t="str">
        <v>1990s</v>
      </c>
      <c r="E53" t="str">
        <v>Color</v>
      </c>
      <c r="F53" t="str">
        <v>Drama</v>
      </c>
      <c r="G53" t="str">
        <v>Persian</v>
      </c>
      <c r="H53" t="str">
        <v>Iran</v>
      </c>
      <c r="I53" t="str">
        <v>PG</v>
      </c>
      <c r="J53" t="str">
        <v>Bahare Seddiqi</v>
      </c>
      <c r="K53" t="str">
        <v>Majid Majidi</v>
      </c>
      <c r="L53">
        <v>36</v>
      </c>
      <c r="M53">
        <v>100</v>
      </c>
      <c r="N53">
        <v>373</v>
      </c>
      <c r="O53">
        <v>0</v>
      </c>
      <c r="P53">
        <v>8.5</v>
      </c>
      <c r="R53" t="str">
        <v>Minions</v>
      </c>
      <c r="S53">
        <v>42220</v>
      </c>
      <c r="T53">
        <v>2015</v>
      </c>
      <c r="U53" t="str">
        <v>2010s</v>
      </c>
      <c r="V53" t="str">
        <v>Color</v>
      </c>
      <c r="W53" t="str">
        <v>Action</v>
      </c>
      <c r="X53" t="str">
        <v>English</v>
      </c>
      <c r="Y53" t="str">
        <v>USA</v>
      </c>
      <c r="Z53" t="str">
        <v>PG</v>
      </c>
      <c r="AA53" t="str">
        <v>Steve Carell</v>
      </c>
      <c r="AB53" t="str">
        <v>Kyle Balda</v>
      </c>
      <c r="AC53">
        <v>7000</v>
      </c>
      <c r="AD53">
        <v>13616</v>
      </c>
      <c r="AE53">
        <v>22</v>
      </c>
      <c r="AF53">
        <v>70000</v>
      </c>
      <c r="AG53">
        <v>6.4</v>
      </c>
      <c r="AH53">
        <v>308</v>
      </c>
      <c r="AI53">
        <v>91</v>
      </c>
      <c r="AJ53">
        <v>336029560</v>
      </c>
      <c r="AL53" s="7" t="str">
        <v>Steven Spielberg</v>
      </c>
      <c r="AM53" s="35">
        <f>AVERAGEIFS(IMDB4[IMDb Score (1-10)],IMDB4[Director Name],Formula_Analysis!AL53)</f>
        <v>7.5749999999999993</v>
      </c>
      <c r="AQ53" s="7" t="str">
        <v>Chris Hemsworth</v>
      </c>
      <c r="AR53" s="7">
        <f>SUMIFS(IMDB4[Gross Revenue],IMDB4[Lead Actor],Formula_Analysis!AQ53)</f>
        <v>2057901421</v>
      </c>
      <c r="BA53" s="7">
        <v>2013</v>
      </c>
      <c r="BB53" s="7">
        <f>SUMIFS(IMDB4[Gross Revenue],IMDB4[Year],Formula_Analysis!BA53)</f>
        <v>9961663010</v>
      </c>
    </row>
    <row r="54" spans="1:54" x14ac:dyDescent="0.25">
      <c r="A54" t="str">
        <v>Once Upon a Time in America</v>
      </c>
      <c r="B54">
        <v>30948</v>
      </c>
      <c r="C54">
        <v>1984</v>
      </c>
      <c r="D54" t="str">
        <v>1980s</v>
      </c>
      <c r="E54" t="str">
        <v>Color</v>
      </c>
      <c r="F54" t="str">
        <v>Crime</v>
      </c>
      <c r="G54" t="str">
        <v>English</v>
      </c>
      <c r="H54" t="str">
        <v>Italy</v>
      </c>
      <c r="I54" t="str">
        <v>R</v>
      </c>
      <c r="J54" t="str">
        <v>Robert De Niro</v>
      </c>
      <c r="K54" t="str">
        <v>Sergio Leone</v>
      </c>
      <c r="L54">
        <v>22000</v>
      </c>
      <c r="M54">
        <v>24719</v>
      </c>
      <c r="N54">
        <v>0</v>
      </c>
      <c r="O54">
        <v>12000</v>
      </c>
      <c r="P54">
        <v>8.4</v>
      </c>
      <c r="R54" t="str">
        <v>Alice in Wonderland</v>
      </c>
      <c r="S54">
        <v>40266</v>
      </c>
      <c r="T54">
        <v>2010</v>
      </c>
      <c r="U54" t="str">
        <v>2010s</v>
      </c>
      <c r="V54" t="str">
        <v>Color</v>
      </c>
      <c r="W54" t="str">
        <v>Adventure</v>
      </c>
      <c r="X54" t="str">
        <v>English</v>
      </c>
      <c r="Y54" t="str">
        <v>USA</v>
      </c>
      <c r="Z54" t="str">
        <v>PG</v>
      </c>
      <c r="AA54" t="str">
        <v>Johnny Depp</v>
      </c>
      <c r="AB54" t="str">
        <v>Tim Burton</v>
      </c>
      <c r="AC54">
        <v>40000</v>
      </c>
      <c r="AD54">
        <v>79957</v>
      </c>
      <c r="AE54">
        <v>13000</v>
      </c>
      <c r="AF54">
        <v>24000</v>
      </c>
      <c r="AG54">
        <v>6.5</v>
      </c>
      <c r="AH54">
        <v>451</v>
      </c>
      <c r="AI54">
        <v>108</v>
      </c>
      <c r="AJ54">
        <v>334185206</v>
      </c>
      <c r="AL54" s="7" t="str">
        <v>Peter Weir</v>
      </c>
      <c r="AM54" s="35">
        <f>AVERAGEIFS(IMDB4[IMDb Score (1-10)],IMDB4[Director Name],Formula_Analysis!AL54)</f>
        <v>7.7249999999999996</v>
      </c>
      <c r="AQ54" s="7" t="str">
        <v>Jason Statham</v>
      </c>
      <c r="AR54" s="7">
        <f>SUMIFS(IMDB4[Gross Revenue],IMDB4[Lead Actor],Formula_Analysis!AQ54)</f>
        <v>1081308838</v>
      </c>
      <c r="BA54" s="7">
        <v>2015</v>
      </c>
      <c r="BB54" s="7">
        <f>SUMIFS(IMDB4[Gross Revenue],IMDB4[Year],Formula_Analysis!BA54)</f>
        <v>8578243488</v>
      </c>
    </row>
    <row r="55" spans="1:54" x14ac:dyDescent="0.25">
      <c r="A55" t="str">
        <v>American Beauty</v>
      </c>
      <c r="B55">
        <v>36415</v>
      </c>
      <c r="C55">
        <v>1999</v>
      </c>
      <c r="D55" t="str">
        <v>1990s</v>
      </c>
      <c r="E55" t="str">
        <v>Color</v>
      </c>
      <c r="F55" t="str">
        <v>Drama</v>
      </c>
      <c r="G55" t="str">
        <v>English</v>
      </c>
      <c r="H55" t="str">
        <v>USA</v>
      </c>
      <c r="I55" t="str">
        <v>R</v>
      </c>
      <c r="J55" t="str">
        <v>Kevin Spacey</v>
      </c>
      <c r="K55" t="str">
        <v>Sam Mendes</v>
      </c>
      <c r="L55">
        <v>18000</v>
      </c>
      <c r="M55">
        <v>19078</v>
      </c>
      <c r="N55">
        <v>0</v>
      </c>
      <c r="O55">
        <v>22000</v>
      </c>
      <c r="P55">
        <v>8.4</v>
      </c>
      <c r="R55" t="str">
        <v>Guardians of the Galaxy</v>
      </c>
      <c r="S55">
        <v>41834</v>
      </c>
      <c r="T55">
        <v>2014</v>
      </c>
      <c r="U55" t="str">
        <v>2010s</v>
      </c>
      <c r="V55" t="str">
        <v>Color</v>
      </c>
      <c r="W55" t="str">
        <v>Action</v>
      </c>
      <c r="X55" t="str">
        <v>English</v>
      </c>
      <c r="Y55" t="str">
        <v>USA</v>
      </c>
      <c r="Z55" t="str">
        <v>PG-13</v>
      </c>
      <c r="AA55" t="str">
        <v>Bradley Cooper</v>
      </c>
      <c r="AB55" t="str">
        <v>James Gunn</v>
      </c>
      <c r="AC55">
        <v>14000</v>
      </c>
      <c r="AD55">
        <v>32438</v>
      </c>
      <c r="AE55">
        <v>571</v>
      </c>
      <c r="AF55">
        <v>96000</v>
      </c>
      <c r="AG55">
        <v>8.1</v>
      </c>
      <c r="AH55">
        <v>653</v>
      </c>
      <c r="AI55">
        <v>121</v>
      </c>
      <c r="AJ55">
        <v>333130696</v>
      </c>
      <c r="AL55" s="7" t="str">
        <v>Les Mayfield</v>
      </c>
      <c r="AM55" s="35">
        <f>AVERAGEIFS(IMDB4[IMDb Score (1-10)],IMDB4[Director Name],Formula_Analysis!AL55)</f>
        <v>5.5</v>
      </c>
      <c r="AQ55" s="7" t="str">
        <v>Alan Rickman</v>
      </c>
      <c r="AR55" s="7">
        <f>SUMIFS(IMDB4[Gross Revenue],IMDB4[Lead Actor],Formula_Analysis!AQ55)</f>
        <v>699415604</v>
      </c>
      <c r="BA55" s="7">
        <v>1995</v>
      </c>
      <c r="BB55" s="7">
        <f>SUMIFS(IMDB4[Gross Revenue],IMDB4[Year],Formula_Analysis!BA55)</f>
        <v>3089321823</v>
      </c>
    </row>
    <row r="56" spans="1:54" x14ac:dyDescent="0.25">
      <c r="A56" t="str">
        <v>Reservoir Dogs</v>
      </c>
      <c r="B56">
        <v>33687</v>
      </c>
      <c r="C56">
        <v>1992</v>
      </c>
      <c r="D56" t="str">
        <v>1990s</v>
      </c>
      <c r="E56" t="str">
        <v>Color</v>
      </c>
      <c r="F56" t="str">
        <v>Crime</v>
      </c>
      <c r="G56" t="str">
        <v>English</v>
      </c>
      <c r="H56" t="str">
        <v>USA</v>
      </c>
      <c r="I56" t="str">
        <v>R</v>
      </c>
      <c r="J56" t="str">
        <v>Quentin Tarantino</v>
      </c>
      <c r="K56" t="str">
        <v>Quentin Tarantino</v>
      </c>
      <c r="L56">
        <v>16000</v>
      </c>
      <c r="M56">
        <v>28994</v>
      </c>
      <c r="N56">
        <v>16000</v>
      </c>
      <c r="O56">
        <v>19000</v>
      </c>
      <c r="P56">
        <v>8.4</v>
      </c>
      <c r="R56" t="str">
        <v>Forrest Gump</v>
      </c>
      <c r="S56">
        <v>34651</v>
      </c>
      <c r="T56">
        <v>1994</v>
      </c>
      <c r="U56" t="str">
        <v>1990s</v>
      </c>
      <c r="V56" t="str">
        <v>Black and White</v>
      </c>
      <c r="W56" t="str">
        <v>Comedy</v>
      </c>
      <c r="X56" t="str">
        <v>English</v>
      </c>
      <c r="Y56" t="str">
        <v>USA</v>
      </c>
      <c r="Z56" t="str">
        <v>PG-13</v>
      </c>
      <c r="AA56" t="str">
        <v>Tom Hanks</v>
      </c>
      <c r="AB56" t="str">
        <v>Robert Zemeckis</v>
      </c>
      <c r="AC56">
        <v>15000</v>
      </c>
      <c r="AD56">
        <v>15700</v>
      </c>
      <c r="AE56">
        <v>0</v>
      </c>
      <c r="AF56">
        <v>59000</v>
      </c>
      <c r="AG56">
        <v>8.8000000000000007</v>
      </c>
      <c r="AH56">
        <v>149</v>
      </c>
      <c r="AI56">
        <v>142</v>
      </c>
      <c r="AJ56">
        <v>329691196</v>
      </c>
      <c r="AL56" s="7" t="str">
        <v>Vincent Ward</v>
      </c>
      <c r="AM56" s="35">
        <f>AVERAGEIFS(IMDB4[IMDb Score (1-10)],IMDB4[Director Name],Formula_Analysis!AL56)</f>
        <v>7</v>
      </c>
      <c r="AQ56" s="7" t="str">
        <v>Jeremy Irvine</v>
      </c>
      <c r="AR56" s="7">
        <f>SUMIFS(IMDB4[Gross Revenue],IMDB4[Lead Actor],Formula_Analysis!AQ56)</f>
        <v>84504796</v>
      </c>
      <c r="BA56" s="7">
        <v>2003</v>
      </c>
      <c r="BB56" s="7">
        <f>SUMIFS(IMDB4[Gross Revenue],IMDB4[Year],Formula_Analysis!BA56)</f>
        <v>7682827147</v>
      </c>
    </row>
    <row r="57" spans="1:54" x14ac:dyDescent="0.25">
      <c r="A57" t="str">
        <v>Star Wars: Episode VI - Return of the Jedi</v>
      </c>
      <c r="B57">
        <v>30674</v>
      </c>
      <c r="C57">
        <v>1983</v>
      </c>
      <c r="D57" t="str">
        <v>1980s</v>
      </c>
      <c r="E57" t="str">
        <v>Color</v>
      </c>
      <c r="F57" t="str">
        <v>Action</v>
      </c>
      <c r="G57" t="str">
        <v>English</v>
      </c>
      <c r="H57" t="str">
        <v>USA</v>
      </c>
      <c r="I57" t="str">
        <v>PG</v>
      </c>
      <c r="J57" t="str">
        <v>Harrison Ford</v>
      </c>
      <c r="K57" t="str">
        <v>Richard Marquand</v>
      </c>
      <c r="L57">
        <v>11000</v>
      </c>
      <c r="M57">
        <v>13649</v>
      </c>
      <c r="N57">
        <v>37</v>
      </c>
      <c r="O57">
        <v>14000</v>
      </c>
      <c r="P57">
        <v>8.4</v>
      </c>
      <c r="R57" t="str">
        <v>Shrek the Third</v>
      </c>
      <c r="S57">
        <v>39188</v>
      </c>
      <c r="T57">
        <v>2007</v>
      </c>
      <c r="U57" t="str">
        <v>2000s</v>
      </c>
      <c r="V57" t="str">
        <v>Color</v>
      </c>
      <c r="W57" t="str">
        <v>Adventure</v>
      </c>
      <c r="X57" t="str">
        <v>English</v>
      </c>
      <c r="Y57" t="str">
        <v>USA</v>
      </c>
      <c r="Z57" t="str">
        <v>PG</v>
      </c>
      <c r="AA57" t="str">
        <v>Justin Timberlake</v>
      </c>
      <c r="AB57" t="str">
        <v>Chris Miller</v>
      </c>
      <c r="AC57">
        <v>3000</v>
      </c>
      <c r="AD57">
        <v>4705</v>
      </c>
      <c r="AE57">
        <v>50</v>
      </c>
      <c r="AF57">
        <v>0</v>
      </c>
      <c r="AG57">
        <v>6.1</v>
      </c>
      <c r="AH57">
        <v>227</v>
      </c>
      <c r="AI57">
        <v>93</v>
      </c>
      <c r="AJ57">
        <v>320706665</v>
      </c>
      <c r="AL57" s="7" t="str">
        <v>Walt Becker</v>
      </c>
      <c r="AM57" s="35">
        <f>AVERAGEIFS(IMDB4[IMDb Score (1-10)],IMDB4[Director Name],Formula_Analysis!AL57)</f>
        <v>5.6000000000000005</v>
      </c>
      <c r="AQ57" s="7" t="str">
        <v>J.K. Simmons</v>
      </c>
      <c r="AR57" s="7">
        <f>SUMIFS(IMDB4[Gross Revenue],IMDB4[Lead Actor],Formula_Analysis!AQ57)</f>
        <v>2232860537</v>
      </c>
      <c r="BA57" s="7">
        <v>1986</v>
      </c>
      <c r="BB57" s="7">
        <f>SUMIFS(IMDB4[Gross Revenue],IMDB4[Year],Formula_Analysis!BA57)</f>
        <v>1110911601</v>
      </c>
    </row>
    <row r="58" spans="1:54" x14ac:dyDescent="0.25">
      <c r="A58" t="str">
        <v>Aliens</v>
      </c>
      <c r="B58">
        <v>31619</v>
      </c>
      <c r="C58">
        <v>1986</v>
      </c>
      <c r="D58" t="str">
        <v>1980s</v>
      </c>
      <c r="E58" t="str">
        <v>Color</v>
      </c>
      <c r="F58" t="str">
        <v>Action</v>
      </c>
      <c r="G58" t="str">
        <v>English</v>
      </c>
      <c r="H58" t="str">
        <v>USA</v>
      </c>
      <c r="I58" t="str">
        <v>R</v>
      </c>
      <c r="J58" t="str">
        <v>Michael Biehn</v>
      </c>
      <c r="K58" t="str">
        <v>James Cameron</v>
      </c>
      <c r="L58">
        <v>2000</v>
      </c>
      <c r="M58">
        <v>4228</v>
      </c>
      <c r="N58">
        <v>0</v>
      </c>
      <c r="O58">
        <v>18000</v>
      </c>
      <c r="P58">
        <v>8.4</v>
      </c>
      <c r="R58" t="str">
        <v>Transformers</v>
      </c>
      <c r="S58">
        <v>39338</v>
      </c>
      <c r="T58">
        <v>2007</v>
      </c>
      <c r="U58" t="str">
        <v>2000s</v>
      </c>
      <c r="V58" t="str">
        <v>Color</v>
      </c>
      <c r="W58" t="str">
        <v>Action</v>
      </c>
      <c r="X58" t="str">
        <v>English</v>
      </c>
      <c r="Y58" t="str">
        <v>USA</v>
      </c>
      <c r="Z58" t="str">
        <v>PG-13</v>
      </c>
      <c r="AA58" t="str">
        <v>Zack Ward</v>
      </c>
      <c r="AB58" t="str">
        <v>Michael Bay</v>
      </c>
      <c r="AC58">
        <v>662</v>
      </c>
      <c r="AD58">
        <v>2333</v>
      </c>
      <c r="AE58">
        <v>0</v>
      </c>
      <c r="AF58">
        <v>8000</v>
      </c>
      <c r="AG58">
        <v>7.1</v>
      </c>
      <c r="AH58">
        <v>396</v>
      </c>
      <c r="AI58">
        <v>144</v>
      </c>
      <c r="AJ58">
        <v>318759914</v>
      </c>
      <c r="AL58" s="7" t="str">
        <v>Ken Kwapis</v>
      </c>
      <c r="AM58" s="35">
        <f>AVERAGEIFS(IMDB4[IMDb Score (1-10)],IMDB4[Director Name],Formula_Analysis!AL58)</f>
        <v>6.1999999999999993</v>
      </c>
      <c r="AQ58" s="7" t="str">
        <v>Christian Bale</v>
      </c>
      <c r="AR58" s="7">
        <f>SUMIFS(IMDB4[Gross Revenue],IMDB4[Lead Actor],Formula_Analysis!AQ58)</f>
        <v>1515299320</v>
      </c>
      <c r="BA58" s="7">
        <v>1990</v>
      </c>
      <c r="BB58" s="7">
        <f>SUMIFS(IMDB4[Gross Revenue],IMDB4[Year],Formula_Analysis!BA58)</f>
        <v>2070298274</v>
      </c>
    </row>
    <row r="59" spans="1:54" x14ac:dyDescent="0.25">
      <c r="A59" t="str">
        <v>WALLÂ·E</v>
      </c>
      <c r="B59">
        <v>39649</v>
      </c>
      <c r="C59">
        <v>2008</v>
      </c>
      <c r="D59" t="str">
        <v>2000s</v>
      </c>
      <c r="E59" t="str">
        <v>Color</v>
      </c>
      <c r="F59" t="str">
        <v>Adventure</v>
      </c>
      <c r="G59" t="str">
        <v>English</v>
      </c>
      <c r="H59" t="str">
        <v>USA</v>
      </c>
      <c r="I59" t="str">
        <v>G</v>
      </c>
      <c r="J59" t="str">
        <v>John Ratzenberger</v>
      </c>
      <c r="K59" t="str">
        <v>Andrew Stanton</v>
      </c>
      <c r="L59">
        <v>1000</v>
      </c>
      <c r="M59">
        <v>2975</v>
      </c>
      <c r="N59">
        <v>475</v>
      </c>
      <c r="O59">
        <v>16000</v>
      </c>
      <c r="P59">
        <v>8.4</v>
      </c>
      <c r="R59" t="str">
        <v>Iron Man</v>
      </c>
      <c r="S59">
        <v>39622</v>
      </c>
      <c r="T59">
        <v>2008</v>
      </c>
      <c r="U59" t="str">
        <v>2000s</v>
      </c>
      <c r="V59" t="str">
        <v>Color</v>
      </c>
      <c r="W59" t="str">
        <v>Action</v>
      </c>
      <c r="X59" t="str">
        <v>English</v>
      </c>
      <c r="Y59" t="str">
        <v>USA</v>
      </c>
      <c r="Z59" t="str">
        <v>PG-13</v>
      </c>
      <c r="AA59" t="str">
        <v>Robert Downey Jr.</v>
      </c>
      <c r="AB59" t="str">
        <v>Jon Favreau</v>
      </c>
      <c r="AC59">
        <v>21000</v>
      </c>
      <c r="AD59">
        <v>39252</v>
      </c>
      <c r="AE59">
        <v>4000</v>
      </c>
      <c r="AF59">
        <v>10000</v>
      </c>
      <c r="AG59">
        <v>7.9</v>
      </c>
      <c r="AH59">
        <v>486</v>
      </c>
      <c r="AI59">
        <v>126</v>
      </c>
      <c r="AJ59">
        <v>318298180</v>
      </c>
      <c r="AL59" s="7" t="str">
        <v>Kirsten Sheridan</v>
      </c>
      <c r="AM59" s="35">
        <f>AVERAGEIFS(IMDB4[IMDb Score (1-10)],IMDB4[Director Name],Formula_Analysis!AL59)</f>
        <v>7.5</v>
      </c>
      <c r="AQ59" s="7" t="str">
        <v>Paul Walker</v>
      </c>
      <c r="AR59" s="7">
        <f>SUMIFS(IMDB4[Gross Revenue],IMDB4[Lead Actor],Formula_Analysis!AQ59)</f>
        <v>896901855</v>
      </c>
      <c r="BA59" s="7">
        <v>2001</v>
      </c>
      <c r="BB59" s="7">
        <f>SUMIFS(IMDB4[Gross Revenue],IMDB4[Year],Formula_Analysis!BA59)</f>
        <v>7599762619</v>
      </c>
    </row>
    <row r="60" spans="1:54" x14ac:dyDescent="0.25">
      <c r="A60" t="str">
        <v>Requiem for a Dream</v>
      </c>
      <c r="B60">
        <v>36701</v>
      </c>
      <c r="C60">
        <v>2000</v>
      </c>
      <c r="D60" t="str">
        <v>2000s</v>
      </c>
      <c r="E60" t="str">
        <v>Color</v>
      </c>
      <c r="F60" t="str">
        <v>Drama</v>
      </c>
      <c r="G60" t="str">
        <v>English</v>
      </c>
      <c r="H60" t="str">
        <v>USA</v>
      </c>
      <c r="I60" t="str">
        <v>R</v>
      </c>
      <c r="J60" t="str">
        <v>Ellen Burstyn</v>
      </c>
      <c r="K60" t="str">
        <v>Darren Aronofsky</v>
      </c>
      <c r="L60">
        <v>1000</v>
      </c>
      <c r="M60">
        <v>2235</v>
      </c>
      <c r="N60">
        <v>0</v>
      </c>
      <c r="O60">
        <v>38000</v>
      </c>
      <c r="P60">
        <v>8.4</v>
      </c>
      <c r="R60" t="str">
        <v>Harry Potter and the Sorcerer's Stone</v>
      </c>
      <c r="S60">
        <v>36935</v>
      </c>
      <c r="T60">
        <v>2001</v>
      </c>
      <c r="U60" t="str">
        <v>2000s</v>
      </c>
      <c r="V60" t="str">
        <v>Color</v>
      </c>
      <c r="W60" t="str">
        <v>Adventure</v>
      </c>
      <c r="X60" t="str">
        <v>English</v>
      </c>
      <c r="Y60" t="str">
        <v>UK</v>
      </c>
      <c r="Z60" t="str">
        <v>PG</v>
      </c>
      <c r="AA60" t="str">
        <v>Daniel Radcliffe</v>
      </c>
      <c r="AB60" t="str">
        <v>Chris Columbus</v>
      </c>
      <c r="AC60">
        <v>11000</v>
      </c>
      <c r="AD60">
        <v>13191</v>
      </c>
      <c r="AE60">
        <v>0</v>
      </c>
      <c r="AF60">
        <v>16000</v>
      </c>
      <c r="AG60">
        <v>7.5</v>
      </c>
      <c r="AH60">
        <v>258</v>
      </c>
      <c r="AI60">
        <v>159</v>
      </c>
      <c r="AJ60">
        <v>317557891</v>
      </c>
      <c r="AL60" s="7" t="str">
        <v>Mark Romanek</v>
      </c>
      <c r="AM60" s="35">
        <f>AVERAGEIFS(IMDB4[IMDb Score (1-10)],IMDB4[Director Name],Formula_Analysis!AL60)</f>
        <v>7</v>
      </c>
      <c r="AQ60" s="7" t="str">
        <v>Joseph Gordon-Levitt</v>
      </c>
      <c r="AR60" s="7">
        <f>SUMIFS(IMDB4[Gross Revenue],IMDB4[Lead Actor],Formula_Analysis!AQ60)</f>
        <v>675997319</v>
      </c>
      <c r="BA60" s="7">
        <v>1984</v>
      </c>
      <c r="BB60" s="7">
        <f>SUMIFS(IMDB4[Gross Revenue],IMDB4[Year],Formula_Analysis!BA60)</f>
        <v>1250305771</v>
      </c>
    </row>
    <row r="61" spans="1:54" x14ac:dyDescent="0.25">
      <c r="A61" t="str">
        <v>Braveheart</v>
      </c>
      <c r="B61">
        <v>34755</v>
      </c>
      <c r="C61">
        <v>1995</v>
      </c>
      <c r="D61" t="str">
        <v>1990s</v>
      </c>
      <c r="E61" t="str">
        <v>Color</v>
      </c>
      <c r="F61" t="str">
        <v>Biography</v>
      </c>
      <c r="G61" t="str">
        <v>English</v>
      </c>
      <c r="H61" t="str">
        <v>USA</v>
      </c>
      <c r="I61" t="str">
        <v>R</v>
      </c>
      <c r="J61" t="str">
        <v>Mhairi Calvey</v>
      </c>
      <c r="K61" t="str">
        <v>Mel Gibson</v>
      </c>
      <c r="L61">
        <v>906</v>
      </c>
      <c r="M61">
        <v>1976</v>
      </c>
      <c r="N61">
        <v>0</v>
      </c>
      <c r="O61">
        <v>17000</v>
      </c>
      <c r="P61">
        <v>8.4</v>
      </c>
      <c r="R61" t="str">
        <v>Indiana Jones and the Kingdom of the Crystal Skull</v>
      </c>
      <c r="S61">
        <v>39808</v>
      </c>
      <c r="T61">
        <v>2008</v>
      </c>
      <c r="U61" t="str">
        <v>2000s</v>
      </c>
      <c r="V61" t="str">
        <v>Color</v>
      </c>
      <c r="W61" t="str">
        <v>Action</v>
      </c>
      <c r="X61" t="str">
        <v>English</v>
      </c>
      <c r="Y61" t="str">
        <v>USA</v>
      </c>
      <c r="Z61" t="str">
        <v>PG-13</v>
      </c>
      <c r="AA61" t="str">
        <v>Harrison Ford</v>
      </c>
      <c r="AB61" t="str">
        <v>Steven Spielberg</v>
      </c>
      <c r="AC61">
        <v>11000</v>
      </c>
      <c r="AD61">
        <v>14959</v>
      </c>
      <c r="AE61">
        <v>14000</v>
      </c>
      <c r="AF61">
        <v>5000</v>
      </c>
      <c r="AG61">
        <v>6.2</v>
      </c>
      <c r="AH61">
        <v>470</v>
      </c>
      <c r="AI61">
        <v>122</v>
      </c>
      <c r="AJ61">
        <v>317011114</v>
      </c>
      <c r="AL61" s="7" t="str">
        <v>Justin Zackham</v>
      </c>
      <c r="AM61" s="35">
        <f>AVERAGEIFS(IMDB4[IMDb Score (1-10)],IMDB4[Director Name],Formula_Analysis!AL61)</f>
        <v>5.6</v>
      </c>
      <c r="AQ61" s="7" t="str">
        <v>Robert De Niro</v>
      </c>
      <c r="AR61" s="7">
        <f>SUMIFS(IMDB4[Gross Revenue],IMDB4[Lead Actor],Formula_Analysis!AQ61)</f>
        <v>2065207594</v>
      </c>
      <c r="BA61" s="7">
        <v>1994</v>
      </c>
      <c r="BB61" s="7">
        <f>SUMIFS(IMDB4[Gross Revenue],IMDB4[Year],Formula_Analysis!BA61)</f>
        <v>3139089602</v>
      </c>
    </row>
    <row r="62" spans="1:54" x14ac:dyDescent="0.25">
      <c r="A62" t="str">
        <v>Princess Mononoke</v>
      </c>
      <c r="B62">
        <v>35629</v>
      </c>
      <c r="C62">
        <v>1997</v>
      </c>
      <c r="D62" t="str">
        <v>1990s</v>
      </c>
      <c r="E62" t="str">
        <v>Color</v>
      </c>
      <c r="F62" t="str">
        <v>Adventure</v>
      </c>
      <c r="G62" t="str">
        <v>Japanese</v>
      </c>
      <c r="H62" t="str">
        <v>Japan</v>
      </c>
      <c r="I62" t="str">
        <v>PG-13</v>
      </c>
      <c r="J62" t="str">
        <v>Minnie Driver</v>
      </c>
      <c r="K62" t="str">
        <v>Hayao Miyazaki</v>
      </c>
      <c r="L62">
        <v>893</v>
      </c>
      <c r="M62">
        <v>2710</v>
      </c>
      <c r="N62">
        <v>6000</v>
      </c>
      <c r="O62">
        <v>11000</v>
      </c>
      <c r="P62">
        <v>8.4</v>
      </c>
      <c r="R62" t="str">
        <v>The Lord of the Rings: The Fellowship of the Ring</v>
      </c>
      <c r="S62">
        <v>37201</v>
      </c>
      <c r="T62">
        <v>2001</v>
      </c>
      <c r="U62" t="str">
        <v>2000s</v>
      </c>
      <c r="V62" t="str">
        <v>Color</v>
      </c>
      <c r="W62" t="str">
        <v>Action</v>
      </c>
      <c r="X62" t="str">
        <v>English</v>
      </c>
      <c r="Y62" t="str">
        <v>New Zealand</v>
      </c>
      <c r="Z62" t="str">
        <v>PG-13</v>
      </c>
      <c r="AA62" t="str">
        <v>Christopher Lee</v>
      </c>
      <c r="AB62" t="str">
        <v>Peter Jackson</v>
      </c>
      <c r="AC62">
        <v>16000</v>
      </c>
      <c r="AD62">
        <v>22342</v>
      </c>
      <c r="AE62">
        <v>0</v>
      </c>
      <c r="AF62">
        <v>21000</v>
      </c>
      <c r="AG62">
        <v>8.8000000000000007</v>
      </c>
      <c r="AH62">
        <v>297</v>
      </c>
      <c r="AI62">
        <v>171</v>
      </c>
      <c r="AJ62">
        <v>313837577</v>
      </c>
      <c r="AL62" s="7" t="str">
        <v>Danny DeVito</v>
      </c>
      <c r="AM62" s="35">
        <f>AVERAGEIFS(IMDB4[IMDb Score (1-10)],IMDB4[Director Name],Formula_Analysis!AL62)</f>
        <v>6.2666666666666657</v>
      </c>
      <c r="AQ62" s="7" t="str">
        <v>Philip Seymour Hoffman</v>
      </c>
      <c r="AR62" s="7">
        <f>SUMIFS(IMDB4[Gross Revenue],IMDB4[Lead Actor],Formula_Analysis!AQ62)</f>
        <v>1027933295</v>
      </c>
      <c r="BA62" s="7">
        <v>2000</v>
      </c>
      <c r="BB62" s="7">
        <f>SUMIFS(IMDB4[Gross Revenue],IMDB4[Year],Formula_Analysis!BA62)</f>
        <v>6986468484</v>
      </c>
    </row>
    <row r="63" spans="1:54" x14ac:dyDescent="0.25">
      <c r="A63" t="str">
        <v>A Separation</v>
      </c>
      <c r="B63">
        <v>40738</v>
      </c>
      <c r="C63">
        <v>2011</v>
      </c>
      <c r="D63" t="str">
        <v>2010s</v>
      </c>
      <c r="E63" t="str">
        <v>Color</v>
      </c>
      <c r="F63" t="str">
        <v>Drama</v>
      </c>
      <c r="G63" t="str">
        <v>Persian</v>
      </c>
      <c r="H63" t="str">
        <v>Iran</v>
      </c>
      <c r="I63" t="str">
        <v>PG-13</v>
      </c>
      <c r="J63" t="str">
        <v>Shahab Hosseini</v>
      </c>
      <c r="K63" t="str">
        <v>Asghar Farhadi</v>
      </c>
      <c r="L63">
        <v>786</v>
      </c>
      <c r="M63">
        <v>2501</v>
      </c>
      <c r="N63">
        <v>0</v>
      </c>
      <c r="O63">
        <v>48000</v>
      </c>
      <c r="P63">
        <v>8.4</v>
      </c>
      <c r="R63" t="str">
        <v>Iron Man 2</v>
      </c>
      <c r="S63">
        <v>40180</v>
      </c>
      <c r="T63">
        <v>2010</v>
      </c>
      <c r="U63" t="str">
        <v>2010s</v>
      </c>
      <c r="V63" t="str">
        <v>Color</v>
      </c>
      <c r="W63" t="str">
        <v>Action</v>
      </c>
      <c r="X63" t="str">
        <v>English</v>
      </c>
      <c r="Y63" t="str">
        <v>USA</v>
      </c>
      <c r="Z63" t="str">
        <v>PG-13</v>
      </c>
      <c r="AA63" t="str">
        <v>Robert Downey Jr.</v>
      </c>
      <c r="AB63" t="str">
        <v>Jon Favreau</v>
      </c>
      <c r="AC63">
        <v>21000</v>
      </c>
      <c r="AD63">
        <v>48638</v>
      </c>
      <c r="AE63">
        <v>4000</v>
      </c>
      <c r="AF63">
        <v>18000</v>
      </c>
      <c r="AG63">
        <v>7</v>
      </c>
      <c r="AH63">
        <v>453</v>
      </c>
      <c r="AI63">
        <v>124</v>
      </c>
      <c r="AJ63">
        <v>312057433</v>
      </c>
      <c r="AL63" s="7" t="str">
        <v>Patrick Stettner</v>
      </c>
      <c r="AM63" s="35">
        <f>AVERAGEIFS(IMDB4[IMDb Score (1-10)],IMDB4[Director Name],Formula_Analysis!AL63)</f>
        <v>5.9</v>
      </c>
      <c r="AQ63" s="7" t="str">
        <v>Peter Dinklage</v>
      </c>
      <c r="AR63" s="7">
        <f>SUMIFS(IMDB4[Gross Revenue],IMDB4[Lead Actor],Formula_Analysis!AQ63)</f>
        <v>570948402</v>
      </c>
      <c r="BA63" s="7">
        <v>1996</v>
      </c>
      <c r="BB63" s="7">
        <f>SUMIFS(IMDB4[Gross Revenue],IMDB4[Year],Formula_Analysis!BA63)</f>
        <v>3989759585</v>
      </c>
    </row>
    <row r="64" spans="1:54" x14ac:dyDescent="0.25">
      <c r="A64" t="str">
        <v>Oldboy</v>
      </c>
      <c r="B64">
        <v>37628</v>
      </c>
      <c r="C64">
        <v>2003</v>
      </c>
      <c r="D64" t="str">
        <v>2000s</v>
      </c>
      <c r="E64" t="str">
        <v>Color</v>
      </c>
      <c r="F64" t="str">
        <v>Drama</v>
      </c>
      <c r="G64" t="str">
        <v>Korean</v>
      </c>
      <c r="H64" t="str">
        <v>South Korea</v>
      </c>
      <c r="I64" t="str">
        <v>R</v>
      </c>
      <c r="J64" t="str">
        <v>Min-sik Choi</v>
      </c>
      <c r="K64" t="str">
        <v>Chan-wook Park</v>
      </c>
      <c r="L64">
        <v>717</v>
      </c>
      <c r="M64">
        <v>852</v>
      </c>
      <c r="N64">
        <v>0</v>
      </c>
      <c r="O64">
        <v>43000</v>
      </c>
      <c r="P64">
        <v>8.4</v>
      </c>
      <c r="R64" t="str">
        <v>Star Wars: Episode II - Attack of the Clones</v>
      </c>
      <c r="S64">
        <v>37493</v>
      </c>
      <c r="T64">
        <v>2002</v>
      </c>
      <c r="U64" t="str">
        <v>2000s</v>
      </c>
      <c r="V64" t="str">
        <v>Color</v>
      </c>
      <c r="W64" t="str">
        <v>Action</v>
      </c>
      <c r="X64" t="str">
        <v>English</v>
      </c>
      <c r="Y64" t="str">
        <v>USA</v>
      </c>
      <c r="Z64" t="str">
        <v>PG</v>
      </c>
      <c r="AA64" t="str">
        <v>Natalie Portman</v>
      </c>
      <c r="AB64" t="str">
        <v>George Lucas</v>
      </c>
      <c r="AC64">
        <v>20000</v>
      </c>
      <c r="AD64">
        <v>42990</v>
      </c>
      <c r="AE64">
        <v>0</v>
      </c>
      <c r="AF64">
        <v>0</v>
      </c>
      <c r="AG64">
        <v>6.7</v>
      </c>
      <c r="AH64">
        <v>284</v>
      </c>
      <c r="AI64">
        <v>142</v>
      </c>
      <c r="AJ64">
        <v>310675583</v>
      </c>
      <c r="AL64" s="7" t="str">
        <v>Peter Kassovitz</v>
      </c>
      <c r="AM64" s="35">
        <f>AVERAGEIFS(IMDB4[IMDb Score (1-10)],IMDB4[Director Name],Formula_Analysis!AL64)</f>
        <v>6.5</v>
      </c>
      <c r="AQ64" s="7" t="str">
        <v>Robert Downey Jr.</v>
      </c>
      <c r="AR64" s="7">
        <f>SUMIFS(IMDB4[Gross Revenue],IMDB4[Lead Actor],Formula_Analysis!AQ64)</f>
        <v>2049792779</v>
      </c>
      <c r="BA64" s="7">
        <v>1988</v>
      </c>
      <c r="BB64" s="7">
        <f>SUMIFS(IMDB4[Gross Revenue],IMDB4[Year],Formula_Analysis!BA64)</f>
        <v>1201010555</v>
      </c>
    </row>
    <row r="65" spans="1:54" x14ac:dyDescent="0.25">
      <c r="A65" t="str">
        <v>Lawrence of Arabia</v>
      </c>
      <c r="B65">
        <v>22930</v>
      </c>
      <c r="C65">
        <v>1962</v>
      </c>
      <c r="D65" t="str">
        <v>1960s</v>
      </c>
      <c r="E65" t="str">
        <v>Color</v>
      </c>
      <c r="F65" t="str">
        <v>Adventure</v>
      </c>
      <c r="G65" t="str">
        <v>English</v>
      </c>
      <c r="H65" t="str">
        <v>UK</v>
      </c>
      <c r="I65" t="str">
        <v>PG</v>
      </c>
      <c r="J65" t="str">
        <v>Claude Rains</v>
      </c>
      <c r="K65" t="str">
        <v>David Lean</v>
      </c>
      <c r="L65">
        <v>607</v>
      </c>
      <c r="M65">
        <v>1076</v>
      </c>
      <c r="N65">
        <v>767</v>
      </c>
      <c r="O65">
        <v>11000</v>
      </c>
      <c r="P65">
        <v>8.4</v>
      </c>
      <c r="R65" t="str">
        <v>Pirates of the Caribbean: At World's End</v>
      </c>
      <c r="S65">
        <v>39409</v>
      </c>
      <c r="T65">
        <v>2007</v>
      </c>
      <c r="U65" t="str">
        <v>2000s</v>
      </c>
      <c r="V65" t="str">
        <v>Color</v>
      </c>
      <c r="W65" t="str">
        <v>Action</v>
      </c>
      <c r="X65" t="str">
        <v>English</v>
      </c>
      <c r="Y65" t="str">
        <v>USA</v>
      </c>
      <c r="Z65" t="str">
        <v>PG-13</v>
      </c>
      <c r="AA65" t="str">
        <v>Johnny Depp</v>
      </c>
      <c r="AB65" t="str">
        <v>Gore Verbinski</v>
      </c>
      <c r="AC65">
        <v>40000</v>
      </c>
      <c r="AD65">
        <v>48350</v>
      </c>
      <c r="AE65">
        <v>563</v>
      </c>
      <c r="AF65">
        <v>0</v>
      </c>
      <c r="AG65">
        <v>7.1</v>
      </c>
      <c r="AH65">
        <v>302</v>
      </c>
      <c r="AI65">
        <v>169</v>
      </c>
      <c r="AJ65">
        <v>309404152</v>
      </c>
      <c r="AL65" s="7" t="str">
        <v>David Duchovny</v>
      </c>
      <c r="AM65" s="35">
        <f>AVERAGEIFS(IMDB4[IMDb Score (1-10)],IMDB4[Director Name],Formula_Analysis!AL65)</f>
        <v>7</v>
      </c>
      <c r="AQ65" s="7" t="str">
        <v>Robert Pattinson</v>
      </c>
      <c r="AR65" s="7">
        <f>SUMIFS(IMDB4[Gross Revenue],IMDB4[Lead Actor],Formula_Analysis!AQ65)</f>
        <v>1549198204</v>
      </c>
      <c r="BA65" s="7">
        <v>1974</v>
      </c>
      <c r="BB65" s="7">
        <f>SUMIFS(IMDB4[Gross Revenue],IMDB4[Year],Formula_Analysis!BA65)</f>
        <v>354511600</v>
      </c>
    </row>
    <row r="66" spans="1:54" x14ac:dyDescent="0.25">
      <c r="A66" t="str">
        <v>Das Boot</v>
      </c>
      <c r="B66">
        <v>29770</v>
      </c>
      <c r="C66">
        <v>1981</v>
      </c>
      <c r="D66" t="str">
        <v>1980s</v>
      </c>
      <c r="E66" t="str">
        <v>Color</v>
      </c>
      <c r="F66" t="str">
        <v>Adventure</v>
      </c>
      <c r="G66" t="str">
        <v>German</v>
      </c>
      <c r="H66" t="str">
        <v>West Germany</v>
      </c>
      <c r="I66" t="str">
        <v>R</v>
      </c>
      <c r="J66" t="str">
        <v>JÃ¼rgen Prochnow</v>
      </c>
      <c r="K66" t="str">
        <v>Wolfgang Petersen</v>
      </c>
      <c r="L66">
        <v>362</v>
      </c>
      <c r="M66">
        <v>469</v>
      </c>
      <c r="N66">
        <v>249</v>
      </c>
      <c r="O66">
        <v>11000</v>
      </c>
      <c r="P66">
        <v>8.4</v>
      </c>
      <c r="R66" t="str">
        <v>Star Wars: Episode VI - Return of the Jedi</v>
      </c>
      <c r="S66">
        <v>30674</v>
      </c>
      <c r="T66">
        <v>1983</v>
      </c>
      <c r="U66" t="str">
        <v>1980s</v>
      </c>
      <c r="V66" t="str">
        <v>Color</v>
      </c>
      <c r="W66" t="str">
        <v>Action</v>
      </c>
      <c r="X66" t="str">
        <v>English</v>
      </c>
      <c r="Y66" t="str">
        <v>USA</v>
      </c>
      <c r="Z66" t="str">
        <v>PG</v>
      </c>
      <c r="AA66" t="str">
        <v>Harrison Ford</v>
      </c>
      <c r="AB66" t="str">
        <v>Richard Marquand</v>
      </c>
      <c r="AC66">
        <v>11000</v>
      </c>
      <c r="AD66">
        <v>13649</v>
      </c>
      <c r="AE66">
        <v>37</v>
      </c>
      <c r="AF66">
        <v>14000</v>
      </c>
      <c r="AG66">
        <v>8.4</v>
      </c>
      <c r="AH66">
        <v>197</v>
      </c>
      <c r="AI66">
        <v>134</v>
      </c>
      <c r="AJ66">
        <v>309125409</v>
      </c>
      <c r="AL66" s="7" t="str">
        <v>James David Pasternak</v>
      </c>
      <c r="AM66" s="35">
        <f>AVERAGEIFS(IMDB4[IMDb Score (1-10)],IMDB4[Director Name],Formula_Analysis!AL66)</f>
        <v>6.2</v>
      </c>
      <c r="AQ66" s="7" t="str">
        <v>Natalie Portman</v>
      </c>
      <c r="AR66" s="7">
        <f>SUMIFS(IMDB4[Gross Revenue],IMDB4[Lead Actor],Formula_Analysis!AQ66)</f>
        <v>1615465310</v>
      </c>
      <c r="BA66" s="7">
        <v>1985</v>
      </c>
      <c r="BB66" s="7">
        <f>SUMIFS(IMDB4[Gross Revenue],IMDB4[Year],Formula_Analysis!BA66)</f>
        <v>888347012</v>
      </c>
    </row>
    <row r="67" spans="1:54" x14ac:dyDescent="0.25">
      <c r="A67" t="str">
        <v>AmÃ©lie</v>
      </c>
      <c r="B67">
        <v>37190</v>
      </c>
      <c r="C67">
        <v>2001</v>
      </c>
      <c r="D67" t="str">
        <v>2000s</v>
      </c>
      <c r="E67" t="str">
        <v>Black and White</v>
      </c>
      <c r="F67" t="str">
        <v>Comedy</v>
      </c>
      <c r="G67" t="str">
        <v>French</v>
      </c>
      <c r="H67" t="str">
        <v>France</v>
      </c>
      <c r="I67" t="str">
        <v>R</v>
      </c>
      <c r="J67" t="str">
        <v>Mathieu Kassovitz</v>
      </c>
      <c r="K67" t="str">
        <v>Jean-Pierre Jeunet</v>
      </c>
      <c r="L67">
        <v>326</v>
      </c>
      <c r="M67">
        <v>809</v>
      </c>
      <c r="N67">
        <v>0</v>
      </c>
      <c r="O67">
        <v>39000</v>
      </c>
      <c r="P67">
        <v>8.4</v>
      </c>
      <c r="R67" t="str">
        <v>Independence Day</v>
      </c>
      <c r="S67">
        <v>35210</v>
      </c>
      <c r="T67">
        <v>1996</v>
      </c>
      <c r="U67" t="str">
        <v>1990s</v>
      </c>
      <c r="V67" t="str">
        <v>Color</v>
      </c>
      <c r="W67" t="str">
        <v>Action</v>
      </c>
      <c r="X67" t="str">
        <v>English</v>
      </c>
      <c r="Y67" t="str">
        <v>USA</v>
      </c>
      <c r="Z67" t="str">
        <v>PG-13</v>
      </c>
      <c r="AA67" t="str">
        <v>Will Smith</v>
      </c>
      <c r="AB67" t="str">
        <v>Roland Emmerich</v>
      </c>
      <c r="AC67">
        <v>10000</v>
      </c>
      <c r="AD67">
        <v>16785</v>
      </c>
      <c r="AE67">
        <v>776</v>
      </c>
      <c r="AF67">
        <v>16000</v>
      </c>
      <c r="AG67">
        <v>6.9</v>
      </c>
      <c r="AH67">
        <v>185</v>
      </c>
      <c r="AI67">
        <v>154</v>
      </c>
      <c r="AJ67">
        <v>306124059</v>
      </c>
      <c r="AL67" s="7" t="str">
        <v>Quentin Tarantino</v>
      </c>
      <c r="AM67" s="35">
        <f>AVERAGEIFS(IMDB4[IMDb Score (1-10)],IMDB4[Director Name],Formula_Analysis!AL67)</f>
        <v>8.1999999999999993</v>
      </c>
      <c r="AQ67" s="7" t="str">
        <v>Hugh Jackman</v>
      </c>
      <c r="AR67" s="7">
        <f>SUMIFS(IMDB4[Gross Revenue],IMDB4[Lead Actor],Formula_Analysis!AQ67)</f>
        <v>1611812708</v>
      </c>
      <c r="BA67" s="7">
        <v>1980</v>
      </c>
      <c r="BB67" s="7">
        <f>SUMIFS(IMDB4[Gross Revenue],IMDB4[Year],Formula_Analysis!BA67)</f>
        <v>764181001</v>
      </c>
    </row>
    <row r="68" spans="1:54" x14ac:dyDescent="0.25">
      <c r="A68" t="str">
        <v>Baahubali: The Beginning</v>
      </c>
      <c r="B68">
        <v>42182</v>
      </c>
      <c r="C68">
        <v>2015</v>
      </c>
      <c r="D68" t="str">
        <v>2010s</v>
      </c>
      <c r="E68" t="str">
        <v>Color</v>
      </c>
      <c r="F68" t="str">
        <v>Action</v>
      </c>
      <c r="G68" t="str">
        <v>Telugu</v>
      </c>
      <c r="H68" t="str">
        <v>India</v>
      </c>
      <c r="I68" t="str">
        <v>Not Rated</v>
      </c>
      <c r="J68" t="str">
        <v>Tamannaah Bhatia</v>
      </c>
      <c r="K68" t="str">
        <v>S.S. Rajamouli</v>
      </c>
      <c r="L68">
        <v>218</v>
      </c>
      <c r="M68">
        <v>554</v>
      </c>
      <c r="N68">
        <v>50</v>
      </c>
      <c r="O68">
        <v>21000</v>
      </c>
      <c r="P68">
        <v>8.4</v>
      </c>
      <c r="R68" t="str">
        <v>Pirates of the Caribbean: The Curse of the Black Pearl</v>
      </c>
      <c r="S68">
        <v>37951</v>
      </c>
      <c r="T68">
        <v>2003</v>
      </c>
      <c r="U68" t="str">
        <v>2000s</v>
      </c>
      <c r="V68" t="str">
        <v>Color</v>
      </c>
      <c r="W68" t="str">
        <v>Action</v>
      </c>
      <c r="X68" t="str">
        <v>English</v>
      </c>
      <c r="Y68" t="str">
        <v>USA</v>
      </c>
      <c r="Z68" t="str">
        <v>PG-13</v>
      </c>
      <c r="AA68" t="str">
        <v>Johnny Depp</v>
      </c>
      <c r="AB68" t="str">
        <v>Gore Verbinski</v>
      </c>
      <c r="AC68">
        <v>40000</v>
      </c>
      <c r="AD68">
        <v>48184</v>
      </c>
      <c r="AE68">
        <v>563</v>
      </c>
      <c r="AF68">
        <v>10000</v>
      </c>
      <c r="AG68">
        <v>8.1</v>
      </c>
      <c r="AH68">
        <v>271</v>
      </c>
      <c r="AI68">
        <v>143</v>
      </c>
      <c r="AJ68">
        <v>305388685</v>
      </c>
      <c r="AL68" s="7" t="str">
        <v>Jay Roach</v>
      </c>
      <c r="AM68" s="35">
        <f>AVERAGEIFS(IMDB4[IMDb Score (1-10)],IMDB4[Director Name],Formula_Analysis!AL68)</f>
        <v>6.5714285714285712</v>
      </c>
      <c r="AQ68" s="7" t="str">
        <v>Matt Bomer</v>
      </c>
      <c r="AR68" s="7">
        <f>SUMIFS(IMDB4[Gross Revenue],IMDB4[Lead Actor],Formula_Analysis!AQ68)</f>
        <v>143097394</v>
      </c>
      <c r="BA68" s="7">
        <v>1973</v>
      </c>
      <c r="BB68" s="7">
        <f>SUMIFS(IMDB4[Gross Revenue],IMDB4[Year],Formula_Analysis!BA68)</f>
        <v>514597645</v>
      </c>
    </row>
    <row r="69" spans="1:54" x14ac:dyDescent="0.25">
      <c r="A69" t="str">
        <v>The Other Dream Team</v>
      </c>
      <c r="B69">
        <v>41096</v>
      </c>
      <c r="C69">
        <v>2012</v>
      </c>
      <c r="D69" t="str">
        <v>2010s</v>
      </c>
      <c r="E69" t="str">
        <v>Color</v>
      </c>
      <c r="F69" t="str">
        <v>Documentary</v>
      </c>
      <c r="G69" t="str">
        <v>English</v>
      </c>
      <c r="H69" t="str">
        <v>USA</v>
      </c>
      <c r="I69" t="str">
        <v>Not Rated</v>
      </c>
      <c r="J69" t="str">
        <v>Tommy Sheppard</v>
      </c>
      <c r="K69" t="str">
        <v>Marius A. Markevicius</v>
      </c>
      <c r="L69">
        <v>14</v>
      </c>
      <c r="M69">
        <v>44</v>
      </c>
      <c r="N69">
        <v>6</v>
      </c>
      <c r="O69">
        <v>0</v>
      </c>
      <c r="P69">
        <v>8.4</v>
      </c>
      <c r="R69" t="str">
        <v>Skyfall</v>
      </c>
      <c r="S69">
        <v>41057</v>
      </c>
      <c r="T69">
        <v>2012</v>
      </c>
      <c r="U69" t="str">
        <v>2010s</v>
      </c>
      <c r="V69" t="str">
        <v>Color</v>
      </c>
      <c r="W69" t="str">
        <v>Action</v>
      </c>
      <c r="X69" t="str">
        <v>English</v>
      </c>
      <c r="Y69" t="str">
        <v>UK</v>
      </c>
      <c r="Z69" t="str">
        <v>PG-13</v>
      </c>
      <c r="AA69" t="str">
        <v>Albert Finney</v>
      </c>
      <c r="AB69" t="str">
        <v>Sam Mendes</v>
      </c>
      <c r="AC69">
        <v>883</v>
      </c>
      <c r="AD69">
        <v>2039</v>
      </c>
      <c r="AE69">
        <v>0</v>
      </c>
      <c r="AF69">
        <v>80000</v>
      </c>
      <c r="AG69">
        <v>7.8</v>
      </c>
      <c r="AH69">
        <v>750</v>
      </c>
      <c r="AI69">
        <v>143</v>
      </c>
      <c r="AJ69">
        <v>304360277</v>
      </c>
      <c r="AL69" s="7" t="str">
        <v>Jim Gillespie</v>
      </c>
      <c r="AM69" s="35">
        <f>AVERAGEIFS(IMDB4[IMDb Score (1-10)],IMDB4[Director Name],Formula_Analysis!AL69)</f>
        <v>5.6</v>
      </c>
      <c r="AQ69" s="7" t="str">
        <v>Derick Martini</v>
      </c>
      <c r="AR69" s="7">
        <f>SUMIFS(IMDB4[Gross Revenue],IMDB4[Lead Actor],Formula_Analysis!AQ69)</f>
        <v>277233</v>
      </c>
      <c r="BA69" s="7">
        <v>1982</v>
      </c>
      <c r="BB69" s="7">
        <f>SUMIFS(IMDB4[Gross Revenue],IMDB4[Year],Formula_Analysis!BA69)</f>
        <v>1086433395</v>
      </c>
    </row>
    <row r="70" spans="1:54" x14ac:dyDescent="0.25">
      <c r="A70" t="str">
        <v>Good Will Hunting</v>
      </c>
      <c r="B70">
        <v>35562</v>
      </c>
      <c r="C70">
        <v>1997</v>
      </c>
      <c r="D70" t="str">
        <v>1990s</v>
      </c>
      <c r="E70" t="str">
        <v>Color</v>
      </c>
      <c r="F70" t="str">
        <v>Drama</v>
      </c>
      <c r="G70" t="str">
        <v>English</v>
      </c>
      <c r="H70" t="str">
        <v>USA</v>
      </c>
      <c r="I70" t="str">
        <v>R</v>
      </c>
      <c r="J70" t="str">
        <v>Robin Williams</v>
      </c>
      <c r="K70" t="str">
        <v>Gus Van Sant</v>
      </c>
      <c r="L70">
        <v>49000</v>
      </c>
      <c r="M70">
        <v>63710</v>
      </c>
      <c r="N70">
        <v>835</v>
      </c>
      <c r="O70">
        <v>31000</v>
      </c>
      <c r="P70">
        <v>8.3000000000000007</v>
      </c>
      <c r="R70" t="str">
        <v>The Hobbit: An Unexpected Journey</v>
      </c>
      <c r="S70">
        <v>41035</v>
      </c>
      <c r="T70">
        <v>2012</v>
      </c>
      <c r="U70" t="str">
        <v>2010s</v>
      </c>
      <c r="V70" t="str">
        <v>Color</v>
      </c>
      <c r="W70" t="str">
        <v>Adventure</v>
      </c>
      <c r="X70" t="str">
        <v>English</v>
      </c>
      <c r="Y70" t="str">
        <v>USA</v>
      </c>
      <c r="Z70" t="str">
        <v>PG-13</v>
      </c>
      <c r="AA70" t="str">
        <v>Aidan Turner</v>
      </c>
      <c r="AB70" t="str">
        <v>Peter Jackson</v>
      </c>
      <c r="AC70">
        <v>5000</v>
      </c>
      <c r="AD70">
        <v>9152</v>
      </c>
      <c r="AE70">
        <v>0</v>
      </c>
      <c r="AF70">
        <v>166000</v>
      </c>
      <c r="AG70">
        <v>7.9</v>
      </c>
      <c r="AH70">
        <v>645</v>
      </c>
      <c r="AI70">
        <v>182</v>
      </c>
      <c r="AJ70">
        <v>303001229</v>
      </c>
      <c r="AL70" s="7" t="str">
        <v>Danny Cannon</v>
      </c>
      <c r="AM70" s="35">
        <f>AVERAGEIFS(IMDB4[IMDb Score (1-10)],IMDB4[Director Name],Formula_Analysis!AL70)</f>
        <v>5.6999999999999993</v>
      </c>
      <c r="AQ70" s="7" t="str">
        <v>Scarlett Johansson</v>
      </c>
      <c r="AR70" s="7">
        <f>SUMIFS(IMDB4[Gross Revenue],IMDB4[Lead Actor],Formula_Analysis!AQ70)</f>
        <v>821078549</v>
      </c>
      <c r="BA70" s="7">
        <v>1979</v>
      </c>
      <c r="BB70" s="7">
        <f>SUMIFS(IMDB4[Gross Revenue],IMDB4[Year],Formula_Analysis!BA70)</f>
        <v>368400000</v>
      </c>
    </row>
    <row r="71" spans="1:54" x14ac:dyDescent="0.25">
      <c r="A71" t="str">
        <v>Snatch</v>
      </c>
      <c r="B71">
        <v>36692</v>
      </c>
      <c r="C71">
        <v>2000</v>
      </c>
      <c r="D71" t="str">
        <v>2000s</v>
      </c>
      <c r="E71" t="str">
        <v>Color</v>
      </c>
      <c r="F71" t="str">
        <v>Comedy</v>
      </c>
      <c r="G71" t="str">
        <v>English</v>
      </c>
      <c r="H71" t="str">
        <v>UK</v>
      </c>
      <c r="I71" t="str">
        <v>R</v>
      </c>
      <c r="J71" t="str">
        <v>Jason Statham</v>
      </c>
      <c r="K71" t="str">
        <v>Guy Ritchie</v>
      </c>
      <c r="L71">
        <v>26000</v>
      </c>
      <c r="M71">
        <v>39175</v>
      </c>
      <c r="N71">
        <v>0</v>
      </c>
      <c r="O71">
        <v>27000</v>
      </c>
      <c r="P71">
        <v>8.3000000000000007</v>
      </c>
      <c r="R71" t="str">
        <v>Harry Potter and the Half-Blood Prince</v>
      </c>
      <c r="S71">
        <v>40166</v>
      </c>
      <c r="T71">
        <v>2009</v>
      </c>
      <c r="U71" t="str">
        <v>2000s</v>
      </c>
      <c r="V71" t="str">
        <v>Color</v>
      </c>
      <c r="W71" t="str">
        <v>Adventure</v>
      </c>
      <c r="X71" t="str">
        <v>English</v>
      </c>
      <c r="Y71" t="str">
        <v>UK</v>
      </c>
      <c r="Z71" t="str">
        <v>PG</v>
      </c>
      <c r="AA71" t="str">
        <v>Alan Rickman</v>
      </c>
      <c r="AB71" t="str">
        <v>David Yates</v>
      </c>
      <c r="AC71">
        <v>25000</v>
      </c>
      <c r="AD71">
        <v>58753</v>
      </c>
      <c r="AE71">
        <v>282</v>
      </c>
      <c r="AF71">
        <v>10000</v>
      </c>
      <c r="AG71">
        <v>7.5</v>
      </c>
      <c r="AH71">
        <v>375</v>
      </c>
      <c r="AI71">
        <v>153</v>
      </c>
      <c r="AJ71">
        <v>301956980</v>
      </c>
      <c r="AL71" s="7" t="str">
        <v>Richard Donner</v>
      </c>
      <c r="AM71" s="35">
        <f>AVERAGEIFS(IMDB4[IMDb Score (1-10)],IMDB4[Director Name],Formula_Analysis!AL71)</f>
        <v>6.6333333333333337</v>
      </c>
      <c r="AQ71" s="7" t="str">
        <v>Benedict Cumberbatch</v>
      </c>
      <c r="AR71" s="7">
        <f>SUMIFS(IMDB4[Gross Revenue],IMDB4[Lead Actor],Formula_Analysis!AQ71)</f>
        <v>519245027</v>
      </c>
      <c r="BA71" s="7">
        <v>1966</v>
      </c>
      <c r="BB71" s="7">
        <f>SUMIFS(IMDB4[Gross Revenue],IMDB4[Year],Formula_Analysis!BA71)</f>
        <v>6100000</v>
      </c>
    </row>
    <row r="72" spans="1:54" x14ac:dyDescent="0.25">
      <c r="A72" t="str">
        <v>Batman Begins</v>
      </c>
      <c r="B72">
        <v>38699</v>
      </c>
      <c r="C72">
        <v>2005</v>
      </c>
      <c r="D72" t="str">
        <v>2000s</v>
      </c>
      <c r="E72" t="str">
        <v>Color</v>
      </c>
      <c r="F72" t="str">
        <v>Action</v>
      </c>
      <c r="G72" t="str">
        <v>English</v>
      </c>
      <c r="H72" t="str">
        <v>USA</v>
      </c>
      <c r="I72" t="str">
        <v>PG-13</v>
      </c>
      <c r="J72" t="str">
        <v>Christian Bale</v>
      </c>
      <c r="K72" t="str">
        <v>Christopher Nolan</v>
      </c>
      <c r="L72">
        <v>23000</v>
      </c>
      <c r="M72">
        <v>59558</v>
      </c>
      <c r="N72">
        <v>22000</v>
      </c>
      <c r="O72">
        <v>15000</v>
      </c>
      <c r="P72">
        <v>8.3000000000000007</v>
      </c>
      <c r="R72" t="str">
        <v>The Twilight Saga: Eclipse</v>
      </c>
      <c r="S72">
        <v>40483</v>
      </c>
      <c r="T72">
        <v>2010</v>
      </c>
      <c r="U72" t="str">
        <v>2010s</v>
      </c>
      <c r="V72" t="str">
        <v>Color</v>
      </c>
      <c r="W72" t="str">
        <v>Adventure</v>
      </c>
      <c r="X72" t="str">
        <v>English</v>
      </c>
      <c r="Y72" t="str">
        <v>USA</v>
      </c>
      <c r="Z72" t="str">
        <v>PG-13</v>
      </c>
      <c r="AA72" t="str">
        <v>Robert Pattinson</v>
      </c>
      <c r="AB72" t="str">
        <v>David Slade</v>
      </c>
      <c r="AC72">
        <v>21000</v>
      </c>
      <c r="AD72">
        <v>52547</v>
      </c>
      <c r="AE72">
        <v>171</v>
      </c>
      <c r="AF72">
        <v>29000</v>
      </c>
      <c r="AG72">
        <v>4.9000000000000004</v>
      </c>
      <c r="AH72">
        <v>293</v>
      </c>
      <c r="AI72">
        <v>124</v>
      </c>
      <c r="AJ72">
        <v>300523113</v>
      </c>
      <c r="AL72" s="7" t="str">
        <v>Ed Gass-Donnelly</v>
      </c>
      <c r="AM72" s="35">
        <f>AVERAGEIFS(IMDB4[IMDb Score (1-10)],IMDB4[Director Name],Formula_Analysis!AL72)</f>
        <v>4</v>
      </c>
      <c r="AQ72" s="7" t="str">
        <v>Tom Selleck</v>
      </c>
      <c r="AR72" s="7">
        <f>SUMIFS(IMDB4[Gross Revenue],IMDB4[Lead Actor],Formula_Analysis!AQ72)</f>
        <v>278608014</v>
      </c>
      <c r="BA72" s="7">
        <v>1964</v>
      </c>
      <c r="BB72" s="7">
        <f>SUMIFS(IMDB4[Gross Revenue],IMDB4[Year],Formula_Analysis!BA72)</f>
        <v>229427443</v>
      </c>
    </row>
    <row r="73" spans="1:54" x14ac:dyDescent="0.25">
      <c r="A73" t="str">
        <v>Raging Bull</v>
      </c>
      <c r="B73">
        <v>29430</v>
      </c>
      <c r="C73">
        <v>1980</v>
      </c>
      <c r="D73" t="str">
        <v>1980s</v>
      </c>
      <c r="E73" t="str">
        <v>Black and White</v>
      </c>
      <c r="F73" t="str">
        <v>Biography</v>
      </c>
      <c r="G73" t="str">
        <v>English</v>
      </c>
      <c r="H73" t="str">
        <v>USA</v>
      </c>
      <c r="I73" t="str">
        <v>R</v>
      </c>
      <c r="J73" t="str">
        <v>Robert De Niro</v>
      </c>
      <c r="K73" t="str">
        <v>Martin Scorsese</v>
      </c>
      <c r="L73">
        <v>22000</v>
      </c>
      <c r="M73">
        <v>23008</v>
      </c>
      <c r="N73">
        <v>17000</v>
      </c>
      <c r="O73">
        <v>0</v>
      </c>
      <c r="P73">
        <v>8.3000000000000007</v>
      </c>
      <c r="R73" t="str">
        <v>The Twilight Saga: New Moon</v>
      </c>
      <c r="S73">
        <v>40083</v>
      </c>
      <c r="T73">
        <v>2009</v>
      </c>
      <c r="U73" t="str">
        <v>2000s</v>
      </c>
      <c r="V73" t="str">
        <v>Color</v>
      </c>
      <c r="W73" t="str">
        <v>Adventure</v>
      </c>
      <c r="X73" t="str">
        <v>English</v>
      </c>
      <c r="Y73" t="str">
        <v>USA</v>
      </c>
      <c r="Z73" t="str">
        <v>PG-13</v>
      </c>
      <c r="AA73" t="str">
        <v>Robert Pattinson</v>
      </c>
      <c r="AB73" t="str">
        <v>Chris Weitz</v>
      </c>
      <c r="AC73">
        <v>21000</v>
      </c>
      <c r="AD73">
        <v>64040</v>
      </c>
      <c r="AE73">
        <v>129</v>
      </c>
      <c r="AF73">
        <v>13000</v>
      </c>
      <c r="AG73">
        <v>4.5999999999999996</v>
      </c>
      <c r="AH73">
        <v>299</v>
      </c>
      <c r="AI73">
        <v>130</v>
      </c>
      <c r="AJ73">
        <v>296623634</v>
      </c>
      <c r="AL73" s="7" t="str">
        <v>Sam Raimi</v>
      </c>
      <c r="AM73" s="35">
        <f>AVERAGEIFS(IMDB4[IMDb Score (1-10)],IMDB4[Director Name],Formula_Analysis!AL73)</f>
        <v>6.9600000000000009</v>
      </c>
      <c r="AQ73" s="7" t="str">
        <v>Gerard Butler</v>
      </c>
      <c r="AR73" s="7">
        <f>SUMIFS(IMDB4[Gross Revenue],IMDB4[Lead Actor],Formula_Analysis!AQ73)</f>
        <v>1225265779</v>
      </c>
      <c r="BA73" s="7">
        <v>1978</v>
      </c>
      <c r="BB73" s="7">
        <f>SUMIFS(IMDB4[Gross Revenue],IMDB4[Year],Formula_Analysis!BA73)</f>
        <v>621100394</v>
      </c>
    </row>
    <row r="74" spans="1:54" x14ac:dyDescent="0.25">
      <c r="A74" t="str">
        <v>L.A. Confidential</v>
      </c>
      <c r="B74">
        <v>35477</v>
      </c>
      <c r="C74">
        <v>1997</v>
      </c>
      <c r="D74" t="str">
        <v>1990s</v>
      </c>
      <c r="E74" t="str">
        <v>Color</v>
      </c>
      <c r="F74" t="str">
        <v>Crime</v>
      </c>
      <c r="G74" t="str">
        <v>English</v>
      </c>
      <c r="H74" t="str">
        <v>USA</v>
      </c>
      <c r="I74" t="str">
        <v>R</v>
      </c>
      <c r="J74" t="str">
        <v>Kevin Spacey</v>
      </c>
      <c r="K74" t="str">
        <v>Curtis Hanson</v>
      </c>
      <c r="L74">
        <v>18000</v>
      </c>
      <c r="M74">
        <v>19129</v>
      </c>
      <c r="N74">
        <v>161</v>
      </c>
      <c r="O74">
        <v>11000</v>
      </c>
      <c r="P74">
        <v>8.3000000000000007</v>
      </c>
      <c r="R74" t="str">
        <v>The Sixth Sense</v>
      </c>
      <c r="S74">
        <v>36448</v>
      </c>
      <c r="T74">
        <v>1999</v>
      </c>
      <c r="U74" t="str">
        <v>1990s</v>
      </c>
      <c r="V74" t="str">
        <v>Color</v>
      </c>
      <c r="W74" t="str">
        <v>Drama</v>
      </c>
      <c r="X74" t="str">
        <v>English</v>
      </c>
      <c r="Y74" t="str">
        <v>USA</v>
      </c>
      <c r="Z74" t="str">
        <v>PG-13</v>
      </c>
      <c r="AA74" t="str">
        <v>Bruce Willis</v>
      </c>
      <c r="AB74" t="str">
        <v>M. Night Shyamalan</v>
      </c>
      <c r="AC74">
        <v>13000</v>
      </c>
      <c r="AD74">
        <v>17540</v>
      </c>
      <c r="AE74">
        <v>0</v>
      </c>
      <c r="AF74">
        <v>14000</v>
      </c>
      <c r="AG74">
        <v>8.1</v>
      </c>
      <c r="AH74">
        <v>234</v>
      </c>
      <c r="AI74">
        <v>107</v>
      </c>
      <c r="AJ74">
        <v>293501675</v>
      </c>
      <c r="AL74" s="7" t="str">
        <v>Gore Verbinski</v>
      </c>
      <c r="AM74" s="35">
        <f>AVERAGEIFS(IMDB4[IMDb Score (1-10)],IMDB4[Director Name],Formula_Analysis!AL74)</f>
        <v>6.9857142857142867</v>
      </c>
      <c r="AQ74" s="7" t="str">
        <v>Kevin Spacey</v>
      </c>
      <c r="AR74" s="7">
        <f>SUMIFS(IMDB4[Gross Revenue],IMDB4[Lead Actor],Formula_Analysis!AQ74)</f>
        <v>1255364287</v>
      </c>
      <c r="BA74" s="7">
        <v>1972</v>
      </c>
      <c r="BB74" s="7">
        <f>SUMIFS(IMDB4[Gross Revenue],IMDB4[Year],Formula_Analysis!BA74)</f>
        <v>135002435</v>
      </c>
    </row>
    <row r="75" spans="1:54" x14ac:dyDescent="0.25">
      <c r="A75" t="str">
        <v>Unforgiven</v>
      </c>
      <c r="B75">
        <v>33820</v>
      </c>
      <c r="C75">
        <v>1992</v>
      </c>
      <c r="D75" t="str">
        <v>1990s</v>
      </c>
      <c r="E75" t="str">
        <v>Color</v>
      </c>
      <c r="F75" t="str">
        <v>Drama</v>
      </c>
      <c r="G75" t="str">
        <v>English</v>
      </c>
      <c r="H75" t="str">
        <v>USA</v>
      </c>
      <c r="I75" t="str">
        <v>R</v>
      </c>
      <c r="J75" t="str">
        <v>Clint Eastwood</v>
      </c>
      <c r="K75" t="str">
        <v>Clint Eastwood</v>
      </c>
      <c r="L75">
        <v>16000</v>
      </c>
      <c r="M75">
        <v>28544</v>
      </c>
      <c r="N75">
        <v>16000</v>
      </c>
      <c r="O75">
        <v>10000</v>
      </c>
      <c r="P75">
        <v>8.3000000000000007</v>
      </c>
      <c r="R75" t="str">
        <v>Up</v>
      </c>
      <c r="S75">
        <v>40109</v>
      </c>
      <c r="T75">
        <v>2009</v>
      </c>
      <c r="U75" t="str">
        <v>2000s</v>
      </c>
      <c r="V75" t="str">
        <v>Color</v>
      </c>
      <c r="W75" t="str">
        <v>Adventure</v>
      </c>
      <c r="X75" t="str">
        <v>English</v>
      </c>
      <c r="Y75" t="str">
        <v>USA</v>
      </c>
      <c r="Z75" t="str">
        <v>PG</v>
      </c>
      <c r="AA75" t="str">
        <v>John Ratzenberger</v>
      </c>
      <c r="AB75" t="str">
        <v>Pete Docter</v>
      </c>
      <c r="AC75">
        <v>1000</v>
      </c>
      <c r="AD75">
        <v>2635</v>
      </c>
      <c r="AE75">
        <v>0</v>
      </c>
      <c r="AF75">
        <v>27000</v>
      </c>
      <c r="AG75">
        <v>8.3000000000000007</v>
      </c>
      <c r="AH75">
        <v>408</v>
      </c>
      <c r="AI75">
        <v>96</v>
      </c>
      <c r="AJ75">
        <v>292979556</v>
      </c>
      <c r="AL75" s="7" t="str">
        <v>Tim Burton</v>
      </c>
      <c r="AM75" s="35">
        <f>AVERAGEIFS(IMDB4[IMDb Score (1-10)],IMDB4[Director Name],Formula_Analysis!AL75)</f>
        <v>7.0499999999999989</v>
      </c>
      <c r="AQ75" s="7" t="str">
        <v>Keanu Reeves</v>
      </c>
      <c r="AR75" s="7">
        <f>SUMIFS(IMDB4[Gross Revenue],IMDB4[Lead Actor],Formula_Analysis!AQ75)</f>
        <v>1063527982</v>
      </c>
      <c r="BA75" s="7">
        <v>1983</v>
      </c>
      <c r="BB75" s="7">
        <f>SUMIFS(IMDB4[Gross Revenue],IMDB4[Year],Formula_Analysis!BA75)</f>
        <v>892293409</v>
      </c>
    </row>
    <row r="76" spans="1:54" x14ac:dyDescent="0.25">
      <c r="A76" t="str">
        <v>Toy Story 3</v>
      </c>
      <c r="B76">
        <v>40216</v>
      </c>
      <c r="C76">
        <v>2010</v>
      </c>
      <c r="D76" t="str">
        <v>2010s</v>
      </c>
      <c r="E76" t="str">
        <v>Color</v>
      </c>
      <c r="F76" t="str">
        <v>Adventure</v>
      </c>
      <c r="G76" t="str">
        <v>English</v>
      </c>
      <c r="H76" t="str">
        <v>USA</v>
      </c>
      <c r="I76" t="str">
        <v>G</v>
      </c>
      <c r="J76" t="str">
        <v>Tom Hanks</v>
      </c>
      <c r="K76" t="str">
        <v>Lee Unkrich</v>
      </c>
      <c r="L76">
        <v>15000</v>
      </c>
      <c r="M76">
        <v>19085</v>
      </c>
      <c r="N76">
        <v>125</v>
      </c>
      <c r="O76">
        <v>30000</v>
      </c>
      <c r="P76">
        <v>8.3000000000000007</v>
      </c>
      <c r="R76" t="str">
        <v>Inception</v>
      </c>
      <c r="S76">
        <v>40240</v>
      </c>
      <c r="T76">
        <v>2010</v>
      </c>
      <c r="U76" t="str">
        <v>2010s</v>
      </c>
      <c r="V76" t="str">
        <v>Color</v>
      </c>
      <c r="W76" t="str">
        <v>Action</v>
      </c>
      <c r="X76" t="str">
        <v>English</v>
      </c>
      <c r="Y76" t="str">
        <v>USA</v>
      </c>
      <c r="Z76" t="str">
        <v>PG-13</v>
      </c>
      <c r="AA76" t="str">
        <v>Leonardo DiCaprio</v>
      </c>
      <c r="AB76" t="str">
        <v>Christopher Nolan</v>
      </c>
      <c r="AC76">
        <v>29000</v>
      </c>
      <c r="AD76">
        <v>81115</v>
      </c>
      <c r="AE76">
        <v>22000</v>
      </c>
      <c r="AF76">
        <v>175000</v>
      </c>
      <c r="AG76">
        <v>8.8000000000000007</v>
      </c>
      <c r="AH76">
        <v>642</v>
      </c>
      <c r="AI76">
        <v>148</v>
      </c>
      <c r="AJ76">
        <v>292568851</v>
      </c>
      <c r="AL76" s="7" t="str">
        <v>Rob Marshall</v>
      </c>
      <c r="AM76" s="35">
        <f>AVERAGEIFS(IMDB4[IMDb Score (1-10)],IMDB4[Director Name],Formula_Analysis!AL76)</f>
        <v>6.6</v>
      </c>
      <c r="AQ76" s="7" t="str">
        <v>Robin Wright</v>
      </c>
      <c r="AR76" s="7">
        <f>SUMIFS(IMDB4[Gross Revenue],IMDB4[Lead Actor],Formula_Analysis!AQ76)</f>
        <v>514068165</v>
      </c>
      <c r="BA76" s="7">
        <v>1976</v>
      </c>
      <c r="BB76" s="7">
        <f>SUMIFS(IMDB4[Gross Revenue],IMDB4[Year],Formula_Analysis!BA76)</f>
        <v>142235247</v>
      </c>
    </row>
    <row r="77" spans="1:54" x14ac:dyDescent="0.25">
      <c r="A77" t="str">
        <v>Toy Story</v>
      </c>
      <c r="B77">
        <v>34828</v>
      </c>
      <c r="C77">
        <v>1995</v>
      </c>
      <c r="D77" t="str">
        <v>1990s</v>
      </c>
      <c r="E77" t="str">
        <v>Color</v>
      </c>
      <c r="F77" t="str">
        <v>Adventure</v>
      </c>
      <c r="G77" t="str">
        <v>English</v>
      </c>
      <c r="H77" t="str">
        <v>USA</v>
      </c>
      <c r="I77" t="str">
        <v>G</v>
      </c>
      <c r="J77" t="str">
        <v>Tom Hanks</v>
      </c>
      <c r="K77" t="str">
        <v>John Lasseter</v>
      </c>
      <c r="L77">
        <v>15000</v>
      </c>
      <c r="M77">
        <v>19046</v>
      </c>
      <c r="N77">
        <v>487</v>
      </c>
      <c r="O77">
        <v>0</v>
      </c>
      <c r="P77">
        <v>8.3000000000000007</v>
      </c>
      <c r="R77" t="str">
        <v>The Twilight Saga: Breaking Dawn - Part 2</v>
      </c>
      <c r="S77">
        <v>41045</v>
      </c>
      <c r="T77">
        <v>2012</v>
      </c>
      <c r="U77" t="str">
        <v>2010s</v>
      </c>
      <c r="V77" t="str">
        <v>Color</v>
      </c>
      <c r="W77" t="str">
        <v>Adventure</v>
      </c>
      <c r="X77" t="str">
        <v>English</v>
      </c>
      <c r="Y77" t="str">
        <v>USA</v>
      </c>
      <c r="Z77" t="str">
        <v>PG-13</v>
      </c>
      <c r="AA77" t="str">
        <v>Robert Pattinson</v>
      </c>
      <c r="AB77" t="str">
        <v>Bill Condon</v>
      </c>
      <c r="AC77">
        <v>21000</v>
      </c>
      <c r="AD77">
        <v>59177</v>
      </c>
      <c r="AE77">
        <v>386</v>
      </c>
      <c r="AF77">
        <v>65000</v>
      </c>
      <c r="AG77">
        <v>5.5</v>
      </c>
      <c r="AH77">
        <v>322</v>
      </c>
      <c r="AI77">
        <v>115</v>
      </c>
      <c r="AJ77">
        <v>292298923</v>
      </c>
      <c r="AL77" s="7" t="str">
        <v>Oliver Stone</v>
      </c>
      <c r="AM77" s="35">
        <f>AVERAGEIFS(IMDB4[IMDb Score (1-10)],IMDB4[Director Name],Formula_Analysis!AL77)</f>
        <v>6.9076923076923071</v>
      </c>
      <c r="AQ77" s="7" t="str">
        <v>Denzel Washington</v>
      </c>
      <c r="AR77" s="7">
        <f>SUMIFS(IMDB4[Gross Revenue],IMDB4[Lead Actor],Formula_Analysis!AQ77)</f>
        <v>1869932381</v>
      </c>
      <c r="BA77" s="7">
        <v>1981</v>
      </c>
      <c r="BB77" s="7">
        <f>SUMIFS(IMDB4[Gross Revenue],IMDB4[Year],Formula_Analysis!BA77)</f>
        <v>704833286</v>
      </c>
    </row>
    <row r="78" spans="1:54" x14ac:dyDescent="0.25">
      <c r="A78" t="str">
        <v>Scarface</v>
      </c>
      <c r="B78">
        <v>30380</v>
      </c>
      <c r="C78">
        <v>1983</v>
      </c>
      <c r="D78" t="str">
        <v>1980s</v>
      </c>
      <c r="E78" t="str">
        <v>Color</v>
      </c>
      <c r="F78" t="str">
        <v>Crime</v>
      </c>
      <c r="G78" t="str">
        <v>English</v>
      </c>
      <c r="H78" t="str">
        <v>USA</v>
      </c>
      <c r="I78" t="str">
        <v>R</v>
      </c>
      <c r="J78" t="str">
        <v>Al Pacino</v>
      </c>
      <c r="K78" t="str">
        <v>Brian De Palma</v>
      </c>
      <c r="L78">
        <v>14000</v>
      </c>
      <c r="M78">
        <v>16464</v>
      </c>
      <c r="N78">
        <v>0</v>
      </c>
      <c r="O78">
        <v>19000</v>
      </c>
      <c r="P78">
        <v>8.3000000000000007</v>
      </c>
      <c r="R78" t="str">
        <v>Harry Potter and the Order of the Phoenix</v>
      </c>
      <c r="S78">
        <v>39376</v>
      </c>
      <c r="T78">
        <v>2007</v>
      </c>
      <c r="U78" t="str">
        <v>2000s</v>
      </c>
      <c r="V78" t="str">
        <v>Color</v>
      </c>
      <c r="W78" t="str">
        <v>Adventure</v>
      </c>
      <c r="X78" t="str">
        <v>English</v>
      </c>
      <c r="Y78" t="str">
        <v>UK</v>
      </c>
      <c r="Z78" t="str">
        <v>PG-13</v>
      </c>
      <c r="AA78" t="str">
        <v>Robert Pattinson</v>
      </c>
      <c r="AB78" t="str">
        <v>David Yates</v>
      </c>
      <c r="AC78">
        <v>21000</v>
      </c>
      <c r="AD78">
        <v>33433</v>
      </c>
      <c r="AE78">
        <v>282</v>
      </c>
      <c r="AF78">
        <v>0</v>
      </c>
      <c r="AG78">
        <v>7.5</v>
      </c>
      <c r="AH78">
        <v>329</v>
      </c>
      <c r="AI78">
        <v>138</v>
      </c>
      <c r="AJ78">
        <v>292000866</v>
      </c>
      <c r="AL78" s="7" t="str">
        <v>Michael Mann</v>
      </c>
      <c r="AM78" s="35">
        <f>AVERAGEIFS(IMDB4[IMDb Score (1-10)],IMDB4[Director Name],Formula_Analysis!AL78)</f>
        <v>7.0833333333333321</v>
      </c>
      <c r="AQ78" s="7" t="str">
        <v>Peter Capaldi</v>
      </c>
      <c r="AR78" s="7">
        <f>SUMIFS(IMDB4[Gross Revenue],IMDB4[Lead Actor],Formula_Analysis!AQ78)</f>
        <v>202351611</v>
      </c>
      <c r="BA78" s="7">
        <v>1977</v>
      </c>
      <c r="BB78" s="7">
        <f>SUMIFS(IMDB4[Gross Revenue],IMDB4[Year],Formula_Analysis!BA78)</f>
        <v>744035665</v>
      </c>
    </row>
    <row r="79" spans="1:54" x14ac:dyDescent="0.25">
      <c r="A79" t="str">
        <v>Eternal Sunshine of the Spotless Mind</v>
      </c>
      <c r="B79">
        <v>38273</v>
      </c>
      <c r="C79">
        <v>2004</v>
      </c>
      <c r="D79" t="str">
        <v>2000s</v>
      </c>
      <c r="E79" t="str">
        <v>Color</v>
      </c>
      <c r="F79" t="str">
        <v>Drama</v>
      </c>
      <c r="G79" t="str">
        <v>English</v>
      </c>
      <c r="H79" t="str">
        <v>USA</v>
      </c>
      <c r="I79" t="str">
        <v>R</v>
      </c>
      <c r="J79" t="str">
        <v>Kate Winslet</v>
      </c>
      <c r="K79" t="str">
        <v>Michel Gondry</v>
      </c>
      <c r="L79">
        <v>14000</v>
      </c>
      <c r="M79">
        <v>19364</v>
      </c>
      <c r="N79">
        <v>1000</v>
      </c>
      <c r="O79">
        <v>52000</v>
      </c>
      <c r="P79">
        <v>8.3000000000000007</v>
      </c>
      <c r="R79" t="str">
        <v>The Chronicles of Narnia: The Lion, the Witch and the Wardrobe</v>
      </c>
      <c r="S79">
        <v>38378</v>
      </c>
      <c r="T79">
        <v>2005</v>
      </c>
      <c r="U79" t="str">
        <v>2000s</v>
      </c>
      <c r="V79" t="str">
        <v>Color</v>
      </c>
      <c r="W79" t="str">
        <v>Adventure</v>
      </c>
      <c r="X79" t="str">
        <v>English</v>
      </c>
      <c r="Y79" t="str">
        <v>USA</v>
      </c>
      <c r="Z79" t="str">
        <v>PG</v>
      </c>
      <c r="AA79" t="str">
        <v>Jim Broadbent</v>
      </c>
      <c r="AB79" t="str">
        <v>Andrew Adamson</v>
      </c>
      <c r="AC79">
        <v>1000</v>
      </c>
      <c r="AD79">
        <v>1317</v>
      </c>
      <c r="AE79">
        <v>80</v>
      </c>
      <c r="AF79">
        <v>0</v>
      </c>
      <c r="AG79">
        <v>6.9</v>
      </c>
      <c r="AH79">
        <v>284</v>
      </c>
      <c r="AI79">
        <v>150</v>
      </c>
      <c r="AJ79">
        <v>291709845</v>
      </c>
      <c r="AL79" s="7" t="str">
        <v>Florian Henckel von Donnersmarck</v>
      </c>
      <c r="AM79" s="35">
        <f>AVERAGEIFS(IMDB4[IMDb Score (1-10)],IMDB4[Director Name],Formula_Analysis!AL79)</f>
        <v>7.25</v>
      </c>
      <c r="AQ79" s="7" t="str">
        <v>Channing Tatum</v>
      </c>
      <c r="AR79" s="7">
        <f>SUMIFS(IMDB4[Gross Revenue],IMDB4[Lead Actor],Formula_Analysis!AQ79)</f>
        <v>1309172978</v>
      </c>
      <c r="BA79" s="7">
        <v>1954</v>
      </c>
      <c r="BB79" s="7">
        <f>SUMIFS(IMDB4[Gross Revenue],IMDB4[Year],Formula_Analysis!BA79)</f>
        <v>9869061</v>
      </c>
    </row>
    <row r="80" spans="1:54" x14ac:dyDescent="0.25">
      <c r="A80" t="str">
        <v>Inglourious Basterds</v>
      </c>
      <c r="B80">
        <v>39889</v>
      </c>
      <c r="C80">
        <v>2009</v>
      </c>
      <c r="D80" t="str">
        <v>2000s</v>
      </c>
      <c r="E80" t="str">
        <v>Color</v>
      </c>
      <c r="F80" t="str">
        <v>Adventure</v>
      </c>
      <c r="G80" t="str">
        <v>English</v>
      </c>
      <c r="H80" t="str">
        <v>USA</v>
      </c>
      <c r="I80" t="str">
        <v>R</v>
      </c>
      <c r="J80" t="str">
        <v>Michael Fassbender</v>
      </c>
      <c r="K80" t="str">
        <v>Quentin Tarantino</v>
      </c>
      <c r="L80">
        <v>13000</v>
      </c>
      <c r="M80">
        <v>36741</v>
      </c>
      <c r="N80">
        <v>16000</v>
      </c>
      <c r="O80">
        <v>42000</v>
      </c>
      <c r="P80">
        <v>8.3000000000000007</v>
      </c>
      <c r="R80" t="str">
        <v>Man of Steel</v>
      </c>
      <c r="S80">
        <v>41297</v>
      </c>
      <c r="T80">
        <v>2013</v>
      </c>
      <c r="U80" t="str">
        <v>2010s</v>
      </c>
      <c r="V80" t="str">
        <v>Color</v>
      </c>
      <c r="W80" t="str">
        <v>Action</v>
      </c>
      <c r="X80" t="str">
        <v>English</v>
      </c>
      <c r="Y80" t="str">
        <v>USA</v>
      </c>
      <c r="Z80" t="str">
        <v>PG-13</v>
      </c>
      <c r="AA80" t="str">
        <v>Henry Cavill</v>
      </c>
      <c r="AB80" t="str">
        <v>Zack Snyder</v>
      </c>
      <c r="AC80">
        <v>15000</v>
      </c>
      <c r="AD80">
        <v>20495</v>
      </c>
      <c r="AE80">
        <v>0</v>
      </c>
      <c r="AF80">
        <v>118000</v>
      </c>
      <c r="AG80">
        <v>7.2</v>
      </c>
      <c r="AH80">
        <v>733</v>
      </c>
      <c r="AI80">
        <v>143</v>
      </c>
      <c r="AJ80">
        <v>291021565</v>
      </c>
      <c r="AL80" s="7" t="str">
        <v>Scott Cooper</v>
      </c>
      <c r="AM80" s="35">
        <f>AVERAGEIFS(IMDB4[IMDb Score (1-10)],IMDB4[Director Name],Formula_Analysis!AL80)</f>
        <v>7.0333333333333341</v>
      </c>
      <c r="AQ80" s="7" t="str">
        <v>Kristen Stewart</v>
      </c>
      <c r="AR80" s="7">
        <f>SUMIFS(IMDB4[Gross Revenue],IMDB4[Lead Actor],Formula_Analysis!AQ80)</f>
        <v>464335219</v>
      </c>
      <c r="BA80" s="7">
        <v>1940</v>
      </c>
      <c r="BB80" s="7">
        <f>SUMIFS(IMDB4[Gross Revenue],IMDB4[Year],Formula_Analysis!BA80)</f>
        <v>160700000</v>
      </c>
    </row>
    <row r="81" spans="1:54" x14ac:dyDescent="0.25">
      <c r="A81" t="str">
        <v>Indiana Jones and the Last Crusade</v>
      </c>
      <c r="B81">
        <v>32646</v>
      </c>
      <c r="C81">
        <v>1989</v>
      </c>
      <c r="D81" t="str">
        <v>1980s</v>
      </c>
      <c r="E81" t="str">
        <v>Color</v>
      </c>
      <c r="F81" t="str">
        <v>Action</v>
      </c>
      <c r="G81" t="str">
        <v>English</v>
      </c>
      <c r="H81" t="str">
        <v>USA</v>
      </c>
      <c r="I81" t="str">
        <v>PG-13</v>
      </c>
      <c r="J81" t="str">
        <v>Harrison Ford</v>
      </c>
      <c r="K81" t="str">
        <v>Steven Spielberg</v>
      </c>
      <c r="L81">
        <v>11000</v>
      </c>
      <c r="M81">
        <v>12884</v>
      </c>
      <c r="N81">
        <v>14000</v>
      </c>
      <c r="O81">
        <v>0</v>
      </c>
      <c r="P81">
        <v>8.3000000000000007</v>
      </c>
      <c r="R81" t="str">
        <v>Star Wars: Episode V - The Empire Strikes Back</v>
      </c>
      <c r="S81">
        <v>29331</v>
      </c>
      <c r="T81">
        <v>1980</v>
      </c>
      <c r="U81" t="str">
        <v>1980s</v>
      </c>
      <c r="V81" t="str">
        <v>Color</v>
      </c>
      <c r="W81" t="str">
        <v>Action</v>
      </c>
      <c r="X81" t="str">
        <v>English</v>
      </c>
      <c r="Y81" t="str">
        <v>USA</v>
      </c>
      <c r="Z81" t="str">
        <v>PG</v>
      </c>
      <c r="AA81" t="str">
        <v>Harrison Ford</v>
      </c>
      <c r="AB81" t="str">
        <v>Irvin Kershner</v>
      </c>
      <c r="AC81">
        <v>11000</v>
      </c>
      <c r="AD81">
        <v>12643</v>
      </c>
      <c r="AE81">
        <v>883</v>
      </c>
      <c r="AF81">
        <v>17000</v>
      </c>
      <c r="AG81">
        <v>8.8000000000000007</v>
      </c>
      <c r="AH81">
        <v>223</v>
      </c>
      <c r="AI81">
        <v>127</v>
      </c>
      <c r="AJ81">
        <v>290158751</v>
      </c>
      <c r="AL81" s="7" t="str">
        <v>Ted Demme</v>
      </c>
      <c r="AM81" s="35">
        <f>AVERAGEIFS(IMDB4[IMDb Score (1-10)],IMDB4[Director Name],Formula_Analysis!AL81)</f>
        <v>7.6</v>
      </c>
      <c r="AQ81" s="7" t="str">
        <v>Jim Parsons</v>
      </c>
      <c r="AR81" s="7">
        <f>SUMIFS(IMDB4[Gross Revenue],IMDB4[Lead Actor],Formula_Analysis!AQ81)</f>
        <v>180932107</v>
      </c>
      <c r="BA81" s="7">
        <v>1947</v>
      </c>
      <c r="BB81" s="7">
        <f>SUMIFS(IMDB4[Gross Revenue],IMDB4[Year],Formula_Analysis!BA81)</f>
        <v>7927</v>
      </c>
    </row>
    <row r="82" spans="1:54" x14ac:dyDescent="0.25">
      <c r="A82" t="str">
        <v>Inside Out</v>
      </c>
      <c r="B82">
        <v>42104</v>
      </c>
      <c r="C82">
        <v>2015</v>
      </c>
      <c r="D82" t="str">
        <v>2010s</v>
      </c>
      <c r="E82" t="str">
        <v>Color</v>
      </c>
      <c r="F82" t="str">
        <v>Adventure</v>
      </c>
      <c r="G82" t="str">
        <v>English</v>
      </c>
      <c r="H82" t="str">
        <v>USA</v>
      </c>
      <c r="I82" t="str">
        <v>PG</v>
      </c>
      <c r="J82" t="str">
        <v>Amy Poehler</v>
      </c>
      <c r="K82" t="str">
        <v>Pete Docter</v>
      </c>
      <c r="L82">
        <v>1000</v>
      </c>
      <c r="M82">
        <v>2944</v>
      </c>
      <c r="N82">
        <v>0</v>
      </c>
      <c r="O82">
        <v>118000</v>
      </c>
      <c r="P82">
        <v>8.3000000000000007</v>
      </c>
      <c r="R82" t="str">
        <v>Harry Potter and the Goblet of Fire</v>
      </c>
      <c r="S82">
        <v>38396</v>
      </c>
      <c r="T82">
        <v>2005</v>
      </c>
      <c r="U82" t="str">
        <v>2000s</v>
      </c>
      <c r="V82" t="str">
        <v>Color</v>
      </c>
      <c r="W82" t="str">
        <v>Adventure</v>
      </c>
      <c r="X82" t="str">
        <v>English</v>
      </c>
      <c r="Y82" t="str">
        <v>UK</v>
      </c>
      <c r="Z82" t="str">
        <v>PG-13</v>
      </c>
      <c r="AA82" t="str">
        <v>Robert Pattinson</v>
      </c>
      <c r="AB82" t="str">
        <v>Mike Newell</v>
      </c>
      <c r="AC82">
        <v>21000</v>
      </c>
      <c r="AD82">
        <v>53413</v>
      </c>
      <c r="AE82">
        <v>179</v>
      </c>
      <c r="AF82">
        <v>0</v>
      </c>
      <c r="AG82">
        <v>7.6</v>
      </c>
      <c r="AH82">
        <v>295</v>
      </c>
      <c r="AI82">
        <v>157</v>
      </c>
      <c r="AJ82">
        <v>289994397</v>
      </c>
      <c r="AL82" s="7" t="str">
        <v>Marc Forster</v>
      </c>
      <c r="AM82" s="35">
        <f>AVERAGEIFS(IMDB4[IMDb Score (1-10)],IMDB4[Director Name],Formula_Analysis!AL82)</f>
        <v>7.2285714285714295</v>
      </c>
      <c r="AQ82" s="7" t="str">
        <v>ChloÃ« Grace Moretz</v>
      </c>
      <c r="AR82" s="7">
        <f>SUMIFS(IMDB4[Gross Revenue],IMDB4[Lead Actor],Formula_Analysis!AQ82)</f>
        <v>480050209</v>
      </c>
      <c r="BA82" s="7">
        <v>1971</v>
      </c>
      <c r="BB82" s="7">
        <f>SUMIFS(IMDB4[Gross Revenue],IMDB4[Year],Formula_Analysis!BA82)</f>
        <v>108988231</v>
      </c>
    </row>
    <row r="83" spans="1:54" x14ac:dyDescent="0.25">
      <c r="A83" t="str">
        <v>Up</v>
      </c>
      <c r="B83">
        <v>40109</v>
      </c>
      <c r="C83">
        <v>2009</v>
      </c>
      <c r="D83" t="str">
        <v>2000s</v>
      </c>
      <c r="E83" t="str">
        <v>Color</v>
      </c>
      <c r="F83" t="str">
        <v>Adventure</v>
      </c>
      <c r="G83" t="str">
        <v>English</v>
      </c>
      <c r="H83" t="str">
        <v>USA</v>
      </c>
      <c r="I83" t="str">
        <v>PG</v>
      </c>
      <c r="J83" t="str">
        <v>John Ratzenberger</v>
      </c>
      <c r="K83" t="str">
        <v>Pete Docter</v>
      </c>
      <c r="L83">
        <v>1000</v>
      </c>
      <c r="M83">
        <v>2635</v>
      </c>
      <c r="N83">
        <v>0</v>
      </c>
      <c r="O83">
        <v>27000</v>
      </c>
      <c r="P83">
        <v>8.3000000000000007</v>
      </c>
      <c r="R83" t="str">
        <v>Monsters, Inc.</v>
      </c>
      <c r="S83">
        <v>37129</v>
      </c>
      <c r="T83">
        <v>2001</v>
      </c>
      <c r="U83" t="str">
        <v>2000s</v>
      </c>
      <c r="V83" t="str">
        <v>Color</v>
      </c>
      <c r="W83" t="str">
        <v>Adventure</v>
      </c>
      <c r="X83" t="str">
        <v>English</v>
      </c>
      <c r="Y83" t="str">
        <v>USA</v>
      </c>
      <c r="Z83" t="str">
        <v>G</v>
      </c>
      <c r="AA83" t="str">
        <v>Steve Buscemi</v>
      </c>
      <c r="AB83" t="str">
        <v>Pete Docter</v>
      </c>
      <c r="AC83">
        <v>12000</v>
      </c>
      <c r="AD83">
        <v>15013</v>
      </c>
      <c r="AE83">
        <v>0</v>
      </c>
      <c r="AF83">
        <v>0</v>
      </c>
      <c r="AG83">
        <v>8.1</v>
      </c>
      <c r="AH83">
        <v>250</v>
      </c>
      <c r="AI83">
        <v>92</v>
      </c>
      <c r="AJ83">
        <v>289907418</v>
      </c>
      <c r="AL83" s="7" t="str">
        <v>David Koepp</v>
      </c>
      <c r="AM83" s="35">
        <f>AVERAGEIFS(IMDB4[IMDb Score (1-10)],IMDB4[Director Name],Formula_Analysis!AL83)</f>
        <v>6.4600000000000009</v>
      </c>
      <c r="AQ83" s="7" t="str">
        <v>Ryan Reynolds</v>
      </c>
      <c r="AR83" s="7">
        <f>SUMIFS(IMDB4[Gross Revenue],IMDB4[Lead Actor],Formula_Analysis!AQ83)</f>
        <v>854004338</v>
      </c>
      <c r="BA83" s="7">
        <v>1969</v>
      </c>
      <c r="BB83" s="7">
        <f>SUMIFS(IMDB4[Gross Revenue],IMDB4[Year],Formula_Analysis!BA83)</f>
        <v>125135793</v>
      </c>
    </row>
    <row r="84" spans="1:54" x14ac:dyDescent="0.25">
      <c r="A84" t="str">
        <v>The Sting</v>
      </c>
      <c r="B84">
        <v>26911</v>
      </c>
      <c r="C84">
        <v>1973</v>
      </c>
      <c r="D84" t="str">
        <v>1970s</v>
      </c>
      <c r="E84" t="str">
        <v>Color</v>
      </c>
      <c r="F84" t="str">
        <v>Comedy</v>
      </c>
      <c r="G84" t="str">
        <v>English</v>
      </c>
      <c r="H84" t="str">
        <v>USA</v>
      </c>
      <c r="I84" t="str">
        <v>PG</v>
      </c>
      <c r="J84" t="str">
        <v>Eileen Brennan</v>
      </c>
      <c r="K84" t="str">
        <v>George Roy Hill</v>
      </c>
      <c r="L84">
        <v>1000</v>
      </c>
      <c r="M84">
        <v>2387</v>
      </c>
      <c r="N84">
        <v>131</v>
      </c>
      <c r="O84">
        <v>0</v>
      </c>
      <c r="P84">
        <v>8.3000000000000007</v>
      </c>
      <c r="R84" t="str">
        <v>Home Alone</v>
      </c>
      <c r="S84">
        <v>33224</v>
      </c>
      <c r="T84">
        <v>1990</v>
      </c>
      <c r="U84" t="str">
        <v>1990s</v>
      </c>
      <c r="V84" t="str">
        <v>Color</v>
      </c>
      <c r="W84" t="str">
        <v>Comedy</v>
      </c>
      <c r="X84" t="str">
        <v>English</v>
      </c>
      <c r="Y84" t="str">
        <v>USA</v>
      </c>
      <c r="Z84" t="str">
        <v>PG</v>
      </c>
      <c r="AA84" t="str">
        <v>Macaulay Culkin</v>
      </c>
      <c r="AB84" t="str">
        <v>Chris Columbus</v>
      </c>
      <c r="AC84">
        <v>3000</v>
      </c>
      <c r="AD84">
        <v>7521</v>
      </c>
      <c r="AE84">
        <v>0</v>
      </c>
      <c r="AF84">
        <v>20000</v>
      </c>
      <c r="AG84">
        <v>7.5</v>
      </c>
      <c r="AH84">
        <v>102</v>
      </c>
      <c r="AI84">
        <v>103</v>
      </c>
      <c r="AJ84">
        <v>285761243</v>
      </c>
      <c r="AL84" s="7" t="str">
        <v>Mike Newell</v>
      </c>
      <c r="AM84" s="35">
        <f>AVERAGEIFS(IMDB4[IMDb Score (1-10)],IMDB4[Director Name],Formula_Analysis!AL84)</f>
        <v>6.8428571428571425</v>
      </c>
      <c r="AQ84" s="7" t="str">
        <v>Christopher Lee</v>
      </c>
      <c r="AR84" s="7">
        <f>SUMIFS(IMDB4[Gross Revenue],IMDB4[Lead Actor],Formula_Analysis!AQ84)</f>
        <v>788008448</v>
      </c>
      <c r="BA84" s="7">
        <v>1963</v>
      </c>
      <c r="BB84" s="7">
        <f>SUMIFS(IMDB4[Gross Revenue],IMDB4[Year],Formula_Analysis!BA84)</f>
        <v>128850000</v>
      </c>
    </row>
    <row r="85" spans="1:54" x14ac:dyDescent="0.25">
      <c r="A85" t="str">
        <v>Downfall</v>
      </c>
      <c r="B85">
        <v>38310</v>
      </c>
      <c r="C85">
        <v>2004</v>
      </c>
      <c r="D85" t="str">
        <v>2000s</v>
      </c>
      <c r="E85" t="str">
        <v>Color</v>
      </c>
      <c r="F85" t="str">
        <v>Biography</v>
      </c>
      <c r="G85" t="str">
        <v>German</v>
      </c>
      <c r="H85" t="str">
        <v>Germany</v>
      </c>
      <c r="I85" t="str">
        <v>R</v>
      </c>
      <c r="J85" t="str">
        <v>Thomas Kretschmann</v>
      </c>
      <c r="K85" t="str">
        <v>Oliver Hirschbiegel</v>
      </c>
      <c r="L85">
        <v>918</v>
      </c>
      <c r="M85">
        <v>2334</v>
      </c>
      <c r="N85">
        <v>101</v>
      </c>
      <c r="O85">
        <v>14000</v>
      </c>
      <c r="P85">
        <v>8.3000000000000007</v>
      </c>
      <c r="R85" t="str">
        <v>The Hunger Games: Mockingjay - Part 2</v>
      </c>
      <c r="S85">
        <v>42032</v>
      </c>
      <c r="T85">
        <v>2015</v>
      </c>
      <c r="U85" t="str">
        <v>2010s</v>
      </c>
      <c r="V85" t="str">
        <v>Color</v>
      </c>
      <c r="W85" t="str">
        <v>Adventure</v>
      </c>
      <c r="X85" t="str">
        <v>English</v>
      </c>
      <c r="Y85" t="str">
        <v>USA</v>
      </c>
      <c r="Z85" t="str">
        <v>PG-13</v>
      </c>
      <c r="AA85" t="str">
        <v>Jennifer Lawrence</v>
      </c>
      <c r="AB85" t="str">
        <v>Francis Lawrence</v>
      </c>
      <c r="AC85">
        <v>34000</v>
      </c>
      <c r="AD85">
        <v>81385</v>
      </c>
      <c r="AE85">
        <v>508</v>
      </c>
      <c r="AF85">
        <v>38000</v>
      </c>
      <c r="AG85">
        <v>6.6</v>
      </c>
      <c r="AH85">
        <v>389</v>
      </c>
      <c r="AI85">
        <v>137</v>
      </c>
      <c r="AJ85">
        <v>281666058</v>
      </c>
      <c r="AL85" s="7" t="str">
        <v>Rachel Talalay</v>
      </c>
      <c r="AM85" s="35">
        <f>AVERAGEIFS(IMDB4[IMDb Score (1-10)],IMDB4[Director Name],Formula_Analysis!AL85)</f>
        <v>5.0500000000000007</v>
      </c>
      <c r="AQ85" s="7" t="str">
        <v>Clint Eastwood</v>
      </c>
      <c r="AR85" s="7">
        <f>SUMIFS(IMDB4[Gross Revenue],IMDB4[Lead Actor],Formula_Analysis!AQ85)</f>
        <v>721487233</v>
      </c>
      <c r="BA85" s="7">
        <v>1965</v>
      </c>
      <c r="BB85" s="7">
        <f>SUMIFS(IMDB4[Gross Revenue],IMDB4[Year],Formula_Analysis!BA85)</f>
        <v>346551159</v>
      </c>
    </row>
    <row r="86" spans="1:54" x14ac:dyDescent="0.25">
      <c r="A86" t="str">
        <v>Room</v>
      </c>
      <c r="B86">
        <v>42194</v>
      </c>
      <c r="C86">
        <v>2015</v>
      </c>
      <c r="D86" t="str">
        <v>2010s</v>
      </c>
      <c r="E86" t="str">
        <v>Color</v>
      </c>
      <c r="F86" t="str">
        <v>Drama</v>
      </c>
      <c r="G86" t="str">
        <v>English</v>
      </c>
      <c r="H86" t="str">
        <v>Ireland</v>
      </c>
      <c r="I86" t="str">
        <v>R</v>
      </c>
      <c r="J86" t="str">
        <v>Joan Allen</v>
      </c>
      <c r="K86" t="str">
        <v>Lenny Abrahamson</v>
      </c>
      <c r="L86">
        <v>805</v>
      </c>
      <c r="M86">
        <v>2499</v>
      </c>
      <c r="N86">
        <v>412</v>
      </c>
      <c r="O86">
        <v>72000</v>
      </c>
      <c r="P86">
        <v>8.3000000000000007</v>
      </c>
      <c r="R86" t="str">
        <v>The Matrix Reloaded</v>
      </c>
      <c r="S86">
        <v>37921</v>
      </c>
      <c r="T86">
        <v>2003</v>
      </c>
      <c r="U86" t="str">
        <v>2000s</v>
      </c>
      <c r="V86" t="str">
        <v>Color</v>
      </c>
      <c r="W86" t="str">
        <v>Action</v>
      </c>
      <c r="X86" t="str">
        <v>English</v>
      </c>
      <c r="Y86" t="str">
        <v>USA</v>
      </c>
      <c r="Z86" t="str">
        <v>R</v>
      </c>
      <c r="AA86" t="str">
        <v>Steve Bastoni</v>
      </c>
      <c r="AB86" t="str">
        <v>Lana Wachowski</v>
      </c>
      <c r="AC86">
        <v>234</v>
      </c>
      <c r="AD86">
        <v>534</v>
      </c>
      <c r="AE86">
        <v>0</v>
      </c>
      <c r="AF86">
        <v>0</v>
      </c>
      <c r="AG86">
        <v>7.2</v>
      </c>
      <c r="AH86">
        <v>275</v>
      </c>
      <c r="AI86">
        <v>138</v>
      </c>
      <c r="AJ86">
        <v>281492479</v>
      </c>
      <c r="AL86" s="7" t="str">
        <v>Albert Hughes</v>
      </c>
      <c r="AM86" s="35">
        <f>AVERAGEIFS(IMDB4[IMDb Score (1-10)],IMDB4[Director Name],Formula_Analysis!AL86)</f>
        <v>7.0666666666666664</v>
      </c>
      <c r="AQ86" s="7" t="str">
        <v>Charlie Hunnam</v>
      </c>
      <c r="AR86" s="7">
        <f>SUMIFS(IMDB4[Gross Revenue],IMDB4[Lead Actor],Formula_Analysis!AQ86)</f>
        <v>149166930</v>
      </c>
      <c r="BA86" s="7">
        <v>1975</v>
      </c>
      <c r="BB86" s="7">
        <f>SUMIFS(IMDB4[Gross Revenue],IMDB4[Year],Formula_Analysis!BA86)</f>
        <v>373229197</v>
      </c>
    </row>
    <row r="87" spans="1:54" x14ac:dyDescent="0.25">
      <c r="A87" t="str">
        <v>Monty Python and the Holy Grail</v>
      </c>
      <c r="B87">
        <v>27566</v>
      </c>
      <c r="C87">
        <v>1975</v>
      </c>
      <c r="D87" t="str">
        <v>1970s</v>
      </c>
      <c r="E87" t="str">
        <v>Color</v>
      </c>
      <c r="F87" t="str">
        <v>Adventure</v>
      </c>
      <c r="G87" t="str">
        <v>English</v>
      </c>
      <c r="H87" t="str">
        <v>UK</v>
      </c>
      <c r="I87" t="str">
        <v>PG</v>
      </c>
      <c r="J87" t="str">
        <v>Eric Idle</v>
      </c>
      <c r="K87" t="str">
        <v>Terry Gilliam</v>
      </c>
      <c r="L87">
        <v>795</v>
      </c>
      <c r="M87">
        <v>2158</v>
      </c>
      <c r="N87">
        <v>0</v>
      </c>
      <c r="O87">
        <v>14000</v>
      </c>
      <c r="P87">
        <v>8.3000000000000007</v>
      </c>
      <c r="R87" t="str">
        <v>Meet the Fockers</v>
      </c>
      <c r="S87">
        <v>38285</v>
      </c>
      <c r="T87">
        <v>2004</v>
      </c>
      <c r="U87" t="str">
        <v>2000s</v>
      </c>
      <c r="V87" t="str">
        <v>Color</v>
      </c>
      <c r="W87" t="str">
        <v>Comedy</v>
      </c>
      <c r="X87" t="str">
        <v>English</v>
      </c>
      <c r="Y87" t="str">
        <v>USA</v>
      </c>
      <c r="Z87" t="str">
        <v>PG-13</v>
      </c>
      <c r="AA87" t="str">
        <v>Robert De Niro</v>
      </c>
      <c r="AB87" t="str">
        <v>Jay Roach</v>
      </c>
      <c r="AC87">
        <v>22000</v>
      </c>
      <c r="AD87">
        <v>24938</v>
      </c>
      <c r="AE87">
        <v>116</v>
      </c>
      <c r="AF87">
        <v>0</v>
      </c>
      <c r="AG87">
        <v>6.3</v>
      </c>
      <c r="AH87">
        <v>141</v>
      </c>
      <c r="AI87">
        <v>106</v>
      </c>
      <c r="AJ87">
        <v>279167575</v>
      </c>
      <c r="AL87" s="7" t="str">
        <v>Wes Craven</v>
      </c>
      <c r="AM87" s="35">
        <f>AVERAGEIFS(IMDB4[IMDb Score (1-10)],IMDB4[Director Name],Formula_Analysis!AL87)</f>
        <v>5.9700000000000006</v>
      </c>
      <c r="AQ87" s="7" t="str">
        <v>Quentin Tarantino</v>
      </c>
      <c r="AR87" s="7">
        <f>SUMIFS(IMDB4[Gross Revenue],IMDB4[Lead Actor],Formula_Analysis!AQ87)</f>
        <v>79860492</v>
      </c>
      <c r="BA87" s="7">
        <v>1961</v>
      </c>
      <c r="BB87" s="7">
        <f>SUMIFS(IMDB4[Gross Revenue],IMDB4[Year],Formula_Analysis!BA87)</f>
        <v>43650000</v>
      </c>
    </row>
    <row r="88" spans="1:54" x14ac:dyDescent="0.25">
      <c r="A88" t="str">
        <v>Amadeus</v>
      </c>
      <c r="B88">
        <v>30731</v>
      </c>
      <c r="C88">
        <v>1984</v>
      </c>
      <c r="D88" t="str">
        <v>1980s</v>
      </c>
      <c r="E88" t="str">
        <v>Color</v>
      </c>
      <c r="F88" t="str">
        <v>Biography</v>
      </c>
      <c r="G88" t="str">
        <v>English</v>
      </c>
      <c r="H88" t="str">
        <v>USA</v>
      </c>
      <c r="I88" t="str">
        <v>R</v>
      </c>
      <c r="J88" t="str">
        <v>Jeffrey Jones</v>
      </c>
      <c r="K88" t="str">
        <v>Milos Forman</v>
      </c>
      <c r="L88">
        <v>692</v>
      </c>
      <c r="M88">
        <v>3076</v>
      </c>
      <c r="N88">
        <v>869</v>
      </c>
      <c r="O88">
        <v>16000</v>
      </c>
      <c r="P88">
        <v>8.3000000000000007</v>
      </c>
      <c r="R88" t="str">
        <v>The Hangover</v>
      </c>
      <c r="S88">
        <v>40142</v>
      </c>
      <c r="T88">
        <v>2009</v>
      </c>
      <c r="U88" t="str">
        <v>2000s</v>
      </c>
      <c r="V88" t="str">
        <v>Color</v>
      </c>
      <c r="W88" t="str">
        <v>Comedy</v>
      </c>
      <c r="X88" t="str">
        <v>English</v>
      </c>
      <c r="Y88" t="str">
        <v>USA</v>
      </c>
      <c r="Z88" t="str">
        <v>R</v>
      </c>
      <c r="AA88" t="str">
        <v>Bradley Cooper</v>
      </c>
      <c r="AB88" t="str">
        <v>Todd Phillips</v>
      </c>
      <c r="AC88">
        <v>14000</v>
      </c>
      <c r="AD88">
        <v>17623</v>
      </c>
      <c r="AE88">
        <v>480</v>
      </c>
      <c r="AF88">
        <v>24000</v>
      </c>
      <c r="AG88">
        <v>7.8</v>
      </c>
      <c r="AH88">
        <v>334</v>
      </c>
      <c r="AI88">
        <v>108</v>
      </c>
      <c r="AJ88">
        <v>277313371</v>
      </c>
      <c r="AL88" s="7" t="str">
        <v>Wally Pfister</v>
      </c>
      <c r="AM88" s="35">
        <f>AVERAGEIFS(IMDB4[IMDb Score (1-10)],IMDB4[Director Name],Formula_Analysis!AL88)</f>
        <v>6.3</v>
      </c>
      <c r="AQ88" s="7" t="str">
        <v>Bobbie Phillips</v>
      </c>
      <c r="AR88" s="7">
        <f>SUMIFS(IMDB4[Gross Revenue],IMDB4[Lead Actor],Formula_Analysis!AQ88)</f>
        <v>20302961</v>
      </c>
      <c r="BA88" s="7">
        <v>1946</v>
      </c>
      <c r="BB88" s="7">
        <f>SUMIFS(IMDB4[Gross Revenue],IMDB4[Year],Formula_Analysis!BA88)</f>
        <v>44050000</v>
      </c>
    </row>
    <row r="89" spans="1:54" x14ac:dyDescent="0.25">
      <c r="A89" t="str">
        <v>No End in Sight</v>
      </c>
      <c r="B89">
        <v>39248</v>
      </c>
      <c r="C89">
        <v>2007</v>
      </c>
      <c r="D89" t="str">
        <v>2000s</v>
      </c>
      <c r="E89" t="str">
        <v>Color</v>
      </c>
      <c r="F89" t="str">
        <v>Documentary</v>
      </c>
      <c r="G89" t="str">
        <v>English</v>
      </c>
      <c r="H89" t="str">
        <v>USA</v>
      </c>
      <c r="I89" t="str">
        <v>Not Rated</v>
      </c>
      <c r="J89" t="str">
        <v>Campbell Scott</v>
      </c>
      <c r="K89" t="str">
        <v>Charles Ferguson</v>
      </c>
      <c r="L89">
        <v>393</v>
      </c>
      <c r="M89">
        <v>446</v>
      </c>
      <c r="N89">
        <v>117</v>
      </c>
      <c r="O89">
        <v>0</v>
      </c>
      <c r="P89">
        <v>8.3000000000000007</v>
      </c>
      <c r="R89" t="str">
        <v>Gravity</v>
      </c>
      <c r="S89">
        <v>41370</v>
      </c>
      <c r="T89">
        <v>2013</v>
      </c>
      <c r="U89" t="str">
        <v>2010s</v>
      </c>
      <c r="V89" t="str">
        <v>Color</v>
      </c>
      <c r="W89" t="str">
        <v>Adventure</v>
      </c>
      <c r="X89" t="str">
        <v>English</v>
      </c>
      <c r="Y89" t="str">
        <v>UK</v>
      </c>
      <c r="Z89" t="str">
        <v>PG-13</v>
      </c>
      <c r="AA89" t="str">
        <v>Phaldut Sharma</v>
      </c>
      <c r="AB89" t="str">
        <v>Alfonso CuarÃ³n</v>
      </c>
      <c r="AC89">
        <v>39</v>
      </c>
      <c r="AD89">
        <v>87</v>
      </c>
      <c r="AE89">
        <v>0</v>
      </c>
      <c r="AF89">
        <v>147000</v>
      </c>
      <c r="AG89">
        <v>7.8</v>
      </c>
      <c r="AH89">
        <v>738</v>
      </c>
      <c r="AI89">
        <v>91</v>
      </c>
      <c r="AJ89">
        <v>274084951</v>
      </c>
      <c r="AL89" s="7" t="str">
        <v>Jeremy Leven</v>
      </c>
      <c r="AM89" s="35">
        <f>AVERAGEIFS(IMDB4[IMDb Score (1-10)],IMDB4[Director Name],Formula_Analysis!AL89)</f>
        <v>6.8</v>
      </c>
      <c r="AQ89" s="7" t="str">
        <v>Ian Somerhalder</v>
      </c>
      <c r="AR89" s="7">
        <f>SUMIFS(IMDB4[Gross Revenue],IMDB4[Lead Actor],Formula_Analysis!AQ89)</f>
        <v>42346686</v>
      </c>
      <c r="BA89" s="7">
        <v>1967</v>
      </c>
      <c r="BB89" s="7">
        <f>SUMIFS(IMDB4[Gross Revenue],IMDB4[Year],Formula_Analysis!BA89)</f>
        <v>43100000</v>
      </c>
    </row>
    <row r="90" spans="1:54" x14ac:dyDescent="0.25">
      <c r="A90" t="str">
        <v>2001: A Space Odyssey</v>
      </c>
      <c r="B90">
        <v>25031</v>
      </c>
      <c r="C90">
        <v>1968</v>
      </c>
      <c r="D90" t="str">
        <v>1960s</v>
      </c>
      <c r="E90" t="str">
        <v>Color</v>
      </c>
      <c r="F90" t="str">
        <v>Adventure</v>
      </c>
      <c r="G90" t="str">
        <v>English</v>
      </c>
      <c r="H90" t="str">
        <v>UK</v>
      </c>
      <c r="I90" t="str">
        <v>G</v>
      </c>
      <c r="J90" t="str">
        <v>Keir Dullea</v>
      </c>
      <c r="K90" t="str">
        <v>Stanley Kubrick</v>
      </c>
      <c r="L90">
        <v>273</v>
      </c>
      <c r="M90">
        <v>727</v>
      </c>
      <c r="N90">
        <v>0</v>
      </c>
      <c r="O90">
        <v>24000</v>
      </c>
      <c r="P90">
        <v>8.3000000000000007</v>
      </c>
      <c r="R90" t="str">
        <v>Monsters University</v>
      </c>
      <c r="S90">
        <v>41449</v>
      </c>
      <c r="T90">
        <v>2013</v>
      </c>
      <c r="U90" t="str">
        <v>2010s</v>
      </c>
      <c r="V90" t="str">
        <v>Color</v>
      </c>
      <c r="W90" t="str">
        <v>Adventure</v>
      </c>
      <c r="X90" t="str">
        <v>English</v>
      </c>
      <c r="Y90" t="str">
        <v>USA</v>
      </c>
      <c r="Z90" t="str">
        <v>G</v>
      </c>
      <c r="AA90" t="str">
        <v>Steve Buscemi</v>
      </c>
      <c r="AB90" t="str">
        <v>Dan Scanlon</v>
      </c>
      <c r="AC90">
        <v>12000</v>
      </c>
      <c r="AD90">
        <v>14863</v>
      </c>
      <c r="AE90">
        <v>37</v>
      </c>
      <c r="AF90">
        <v>44000</v>
      </c>
      <c r="AG90">
        <v>7.3</v>
      </c>
      <c r="AH90">
        <v>376</v>
      </c>
      <c r="AI90">
        <v>104</v>
      </c>
      <c r="AJ90">
        <v>268488329</v>
      </c>
      <c r="AL90" s="7" t="str">
        <v>Roman Polanski</v>
      </c>
      <c r="AM90" s="35">
        <f>AVERAGEIFS(IMDB4[IMDb Score (1-10)],IMDB4[Director Name],Formula_Analysis!AL90)</f>
        <v>7.3249999999999993</v>
      </c>
      <c r="AQ90" s="7" t="str">
        <v>Tom Hanks</v>
      </c>
      <c r="AR90" s="7">
        <f>SUMIFS(IMDB4[Gross Revenue],IMDB4[Lead Actor],Formula_Analysis!AQ90)</f>
        <v>3264559076</v>
      </c>
      <c r="BA90" s="7">
        <v>1953</v>
      </c>
      <c r="BB90" s="7">
        <f>SUMIFS(IMDB4[Gross Revenue],IMDB4[Year],Formula_Analysis!BA90)</f>
        <v>41000000</v>
      </c>
    </row>
    <row r="91" spans="1:54" x14ac:dyDescent="0.25">
      <c r="A91" t="str">
        <v>Metropolis</v>
      </c>
      <c r="B91">
        <v>9888</v>
      </c>
      <c r="C91">
        <v>1927</v>
      </c>
      <c r="D91" t="str">
        <v>1920s</v>
      </c>
      <c r="E91" t="str">
        <v>Black and White</v>
      </c>
      <c r="F91" t="str">
        <v>Drama</v>
      </c>
      <c r="G91" t="str">
        <v>German</v>
      </c>
      <c r="H91" t="str">
        <v>Germany</v>
      </c>
      <c r="I91" t="str">
        <v>Not Rated</v>
      </c>
      <c r="J91" t="str">
        <v>Brigitte Helm</v>
      </c>
      <c r="K91" t="str">
        <v>Fritz Lang</v>
      </c>
      <c r="L91">
        <v>136</v>
      </c>
      <c r="M91">
        <v>203</v>
      </c>
      <c r="N91">
        <v>756</v>
      </c>
      <c r="O91">
        <v>12000</v>
      </c>
      <c r="P91">
        <v>8.3000000000000007</v>
      </c>
      <c r="R91" t="str">
        <v>Shrek</v>
      </c>
      <c r="S91">
        <v>37071</v>
      </c>
      <c r="T91">
        <v>2001</v>
      </c>
      <c r="U91" t="str">
        <v>2000s</v>
      </c>
      <c r="V91" t="str">
        <v>Color</v>
      </c>
      <c r="W91" t="str">
        <v>Adventure</v>
      </c>
      <c r="X91" t="str">
        <v>English</v>
      </c>
      <c r="Y91" t="str">
        <v>USA</v>
      </c>
      <c r="Z91" t="str">
        <v>PG</v>
      </c>
      <c r="AA91" t="str">
        <v>Kathleen Freeman</v>
      </c>
      <c r="AB91" t="str">
        <v>Andrew Adamson</v>
      </c>
      <c r="AC91">
        <v>145</v>
      </c>
      <c r="AD91">
        <v>275</v>
      </c>
      <c r="AE91">
        <v>80</v>
      </c>
      <c r="AF91">
        <v>0</v>
      </c>
      <c r="AG91">
        <v>7.9</v>
      </c>
      <c r="AH91">
        <v>212</v>
      </c>
      <c r="AI91">
        <v>90</v>
      </c>
      <c r="AJ91">
        <v>267652016</v>
      </c>
      <c r="AL91" s="7" t="str">
        <v>Rand Ravich</v>
      </c>
      <c r="AM91" s="35">
        <f>AVERAGEIFS(IMDB4[IMDb Score (1-10)],IMDB4[Director Name],Formula_Analysis!AL91)</f>
        <v>5.3</v>
      </c>
      <c r="AQ91" s="7" t="str">
        <v>Henry Cavill</v>
      </c>
      <c r="AR91" s="7">
        <f>SUMIFS(IMDB4[Gross Revenue],IMDB4[Lead Actor],Formula_Analysis!AQ91)</f>
        <v>516281737</v>
      </c>
      <c r="BA91" s="7">
        <v>1939</v>
      </c>
      <c r="BB91" s="7">
        <f>SUMIFS(IMDB4[Gross Revenue],IMDB4[Year],Formula_Analysis!BA91)</f>
        <v>220857890</v>
      </c>
    </row>
    <row r="92" spans="1:54" x14ac:dyDescent="0.25">
      <c r="A92" t="str">
        <v>Some Like It Hot</v>
      </c>
      <c r="B92">
        <v>21604</v>
      </c>
      <c r="C92">
        <v>1959</v>
      </c>
      <c r="D92" t="str">
        <v>1950s</v>
      </c>
      <c r="E92" t="str">
        <v>Black and White</v>
      </c>
      <c r="F92" t="str">
        <v>Comedy</v>
      </c>
      <c r="G92" t="str">
        <v>English</v>
      </c>
      <c r="H92" t="str">
        <v>USA</v>
      </c>
      <c r="I92" t="str">
        <v>Not Rated</v>
      </c>
      <c r="J92" t="str">
        <v>Nehemiah Persoff</v>
      </c>
      <c r="K92" t="str">
        <v>Billy Wilder</v>
      </c>
      <c r="L92">
        <v>105</v>
      </c>
      <c r="M92">
        <v>527</v>
      </c>
      <c r="N92">
        <v>0</v>
      </c>
      <c r="O92">
        <v>10000</v>
      </c>
      <c r="P92">
        <v>8.3000000000000007</v>
      </c>
      <c r="R92" t="str">
        <v>The Amazing Spider-Man</v>
      </c>
      <c r="S92">
        <v>41208</v>
      </c>
      <c r="T92">
        <v>2012</v>
      </c>
      <c r="U92" t="str">
        <v>2010s</v>
      </c>
      <c r="V92" t="str">
        <v>Color</v>
      </c>
      <c r="W92" t="str">
        <v>Action</v>
      </c>
      <c r="X92" t="str">
        <v>English</v>
      </c>
      <c r="Y92" t="str">
        <v>USA</v>
      </c>
      <c r="Z92" t="str">
        <v>PG-13</v>
      </c>
      <c r="AA92" t="str">
        <v>Emma Stone</v>
      </c>
      <c r="AB92" t="str">
        <v>Marc Webb</v>
      </c>
      <c r="AC92">
        <v>15000</v>
      </c>
      <c r="AD92">
        <v>28489</v>
      </c>
      <c r="AE92">
        <v>464</v>
      </c>
      <c r="AF92">
        <v>56000</v>
      </c>
      <c r="AG92">
        <v>7</v>
      </c>
      <c r="AH92">
        <v>599</v>
      </c>
      <c r="AI92">
        <v>153</v>
      </c>
      <c r="AJ92">
        <v>262030663</v>
      </c>
      <c r="AL92" s="7" t="str">
        <v>Terry Gilliam</v>
      </c>
      <c r="AM92" s="35">
        <f>AVERAGEIFS(IMDB4[IMDb Score (1-10)],IMDB4[Director Name],Formula_Analysis!AL92)</f>
        <v>7.3285714285714283</v>
      </c>
      <c r="AQ92" s="7" t="str">
        <v>Emma Stone</v>
      </c>
      <c r="AR92" s="7">
        <f>SUMIFS(IMDB4[Gross Revenue],IMDB4[Lead Actor],Formula_Analysis!AQ92)</f>
        <v>1041662410</v>
      </c>
      <c r="BA92" s="7">
        <v>1968</v>
      </c>
      <c r="BB92" s="7">
        <f>SUMIFS(IMDB4[Gross Revenue],IMDB4[Year],Formula_Analysis!BA92)</f>
        <v>73515371</v>
      </c>
    </row>
    <row r="93" spans="1:54" x14ac:dyDescent="0.25">
      <c r="A93" t="str">
        <v>The Hunt</v>
      </c>
      <c r="B93">
        <v>41214</v>
      </c>
      <c r="C93">
        <v>2012</v>
      </c>
      <c r="D93" t="str">
        <v>2010s</v>
      </c>
      <c r="E93" t="str">
        <v>Color</v>
      </c>
      <c r="F93" t="str">
        <v>Drama</v>
      </c>
      <c r="G93" t="str">
        <v>Danish</v>
      </c>
      <c r="H93" t="str">
        <v>Denmark</v>
      </c>
      <c r="I93" t="str">
        <v>R</v>
      </c>
      <c r="J93" t="str">
        <v>Thomas Bo Larsen</v>
      </c>
      <c r="K93" t="str">
        <v>Thomas Vinterberg</v>
      </c>
      <c r="L93">
        <v>74</v>
      </c>
      <c r="M93">
        <v>216</v>
      </c>
      <c r="N93">
        <v>346</v>
      </c>
      <c r="O93">
        <v>60000</v>
      </c>
      <c r="P93">
        <v>8.3000000000000007</v>
      </c>
      <c r="R93" t="str">
        <v>Harry Potter and the Chamber of Secrets</v>
      </c>
      <c r="S93">
        <v>37456</v>
      </c>
      <c r="T93">
        <v>2002</v>
      </c>
      <c r="U93" t="str">
        <v>2000s</v>
      </c>
      <c r="V93" t="str">
        <v>Color</v>
      </c>
      <c r="W93" t="str">
        <v>Adventure</v>
      </c>
      <c r="X93" t="str">
        <v>English</v>
      </c>
      <c r="Y93" t="str">
        <v>UK</v>
      </c>
      <c r="Z93" t="str">
        <v>PG</v>
      </c>
      <c r="AA93" t="str">
        <v>Daniel Radcliffe</v>
      </c>
      <c r="AB93" t="str">
        <v>Chris Columbus</v>
      </c>
      <c r="AC93">
        <v>11000</v>
      </c>
      <c r="AD93">
        <v>35672</v>
      </c>
      <c r="AE93">
        <v>0</v>
      </c>
      <c r="AF93">
        <v>0</v>
      </c>
      <c r="AG93">
        <v>7.4</v>
      </c>
      <c r="AH93">
        <v>232</v>
      </c>
      <c r="AI93">
        <v>174</v>
      </c>
      <c r="AJ93">
        <v>261970615</v>
      </c>
      <c r="AL93" s="7" t="str">
        <v>Lasse HallstrÃ¶m</v>
      </c>
      <c r="AM93" s="35">
        <f>AVERAGEIFS(IMDB4[IMDb Score (1-10)],IMDB4[Director Name],Formula_Analysis!AL93)</f>
        <v>6.9874999999999998</v>
      </c>
      <c r="AQ93" s="7" t="str">
        <v>Mila Kunis</v>
      </c>
      <c r="AR93" s="7">
        <f>SUMIFS(IMDB4[Gross Revenue],IMDB4[Lead Actor],Formula_Analysis!AQ93)</f>
        <v>488308795</v>
      </c>
      <c r="BA93" s="7">
        <v>1957</v>
      </c>
      <c r="BB93" s="7">
        <f>SUMIFS(IMDB4[Gross Revenue],IMDB4[Year],Formula_Analysis!BA93)</f>
        <v>27200000</v>
      </c>
    </row>
    <row r="94" spans="1:54" x14ac:dyDescent="0.25">
      <c r="A94" t="str">
        <v>Hoop Dreams</v>
      </c>
      <c r="B94">
        <v>34363</v>
      </c>
      <c r="C94">
        <v>1994</v>
      </c>
      <c r="D94" t="str">
        <v>1990s</v>
      </c>
      <c r="E94" t="str">
        <v>Color</v>
      </c>
      <c r="F94" t="str">
        <v>Documentary</v>
      </c>
      <c r="G94" t="str">
        <v>English</v>
      </c>
      <c r="H94" t="str">
        <v>USA</v>
      </c>
      <c r="I94" t="str">
        <v>PG-13</v>
      </c>
      <c r="J94" t="str">
        <v>William Gates</v>
      </c>
      <c r="K94" t="str">
        <v>Steve James</v>
      </c>
      <c r="L94">
        <v>7</v>
      </c>
      <c r="M94">
        <v>15</v>
      </c>
      <c r="N94">
        <v>23</v>
      </c>
      <c r="O94">
        <v>0</v>
      </c>
      <c r="P94">
        <v>8.3000000000000007</v>
      </c>
      <c r="R94" t="str">
        <v>The Incredibles</v>
      </c>
      <c r="S94">
        <v>38187</v>
      </c>
      <c r="T94">
        <v>2004</v>
      </c>
      <c r="U94" t="str">
        <v>2000s</v>
      </c>
      <c r="V94" t="str">
        <v>Color</v>
      </c>
      <c r="W94" t="str">
        <v>Action</v>
      </c>
      <c r="X94" t="str">
        <v>English</v>
      </c>
      <c r="Y94" t="str">
        <v>USA</v>
      </c>
      <c r="Z94" t="str">
        <v>PG</v>
      </c>
      <c r="AA94" t="str">
        <v>Holly Hunter</v>
      </c>
      <c r="AB94" t="str">
        <v>Brad Bird</v>
      </c>
      <c r="AC94">
        <v>1000</v>
      </c>
      <c r="AD94">
        <v>1901</v>
      </c>
      <c r="AE94">
        <v>663</v>
      </c>
      <c r="AF94">
        <v>0</v>
      </c>
      <c r="AG94">
        <v>8</v>
      </c>
      <c r="AH94">
        <v>283</v>
      </c>
      <c r="AI94">
        <v>115</v>
      </c>
      <c r="AJ94">
        <v>261437578</v>
      </c>
      <c r="AL94" s="7" t="str">
        <v>Kevin Smith</v>
      </c>
      <c r="AM94" s="35">
        <f>AVERAGEIFS(IMDB4[IMDb Score (1-10)],IMDB4[Director Name],Formula_Analysis!AL94)</f>
        <v>6.7799999999999994</v>
      </c>
      <c r="AQ94" s="7" t="str">
        <v>Jake Gyllenhaal</v>
      </c>
      <c r="AR94" s="7">
        <f>SUMIFS(IMDB4[Gross Revenue],IMDB4[Lead Actor],Formula_Analysis!AQ94)</f>
        <v>662482183</v>
      </c>
      <c r="BA94" s="7">
        <v>1962</v>
      </c>
      <c r="BB94" s="7">
        <f>SUMIFS(IMDB4[Gross Revenue],IMDB4[Year],Formula_Analysis!BA94)</f>
        <v>22067035</v>
      </c>
    </row>
    <row r="95" spans="1:54" x14ac:dyDescent="0.25">
      <c r="A95" t="str">
        <v>The Wolf of Wall Street</v>
      </c>
      <c r="B95">
        <v>41354</v>
      </c>
      <c r="C95">
        <v>2013</v>
      </c>
      <c r="D95" t="str">
        <v>2010s</v>
      </c>
      <c r="E95" t="str">
        <v>Color</v>
      </c>
      <c r="F95" t="str">
        <v>Biography</v>
      </c>
      <c r="G95" t="str">
        <v>English</v>
      </c>
      <c r="H95" t="str">
        <v>USA</v>
      </c>
      <c r="I95" t="str">
        <v>R</v>
      </c>
      <c r="J95" t="str">
        <v>Leonardo DiCaprio</v>
      </c>
      <c r="K95" t="str">
        <v>Martin Scorsese</v>
      </c>
      <c r="L95">
        <v>29000</v>
      </c>
      <c r="M95">
        <v>46057</v>
      </c>
      <c r="N95">
        <v>17000</v>
      </c>
      <c r="O95">
        <v>138000</v>
      </c>
      <c r="P95">
        <v>8.1999999999999993</v>
      </c>
      <c r="R95" t="str">
        <v>How the Grinch Stole Christmas</v>
      </c>
      <c r="S95">
        <v>36663</v>
      </c>
      <c r="T95">
        <v>2000</v>
      </c>
      <c r="U95" t="str">
        <v>2000s</v>
      </c>
      <c r="V95" t="str">
        <v>Color</v>
      </c>
      <c r="W95" t="str">
        <v>Comedy</v>
      </c>
      <c r="X95" t="str">
        <v>English</v>
      </c>
      <c r="Y95" t="str">
        <v>USA</v>
      </c>
      <c r="Z95" t="str">
        <v>PG</v>
      </c>
      <c r="AA95" t="str">
        <v>Clint Howard</v>
      </c>
      <c r="AB95" t="str">
        <v>Ron Howard</v>
      </c>
      <c r="AC95">
        <v>1000</v>
      </c>
      <c r="AD95">
        <v>4146</v>
      </c>
      <c r="AE95">
        <v>2000</v>
      </c>
      <c r="AF95">
        <v>0</v>
      </c>
      <c r="AG95">
        <v>6</v>
      </c>
      <c r="AH95">
        <v>175</v>
      </c>
      <c r="AI95">
        <v>110</v>
      </c>
      <c r="AJ95">
        <v>260031035</v>
      </c>
      <c r="AL95" s="7" t="str">
        <v>Miguel Arteta</v>
      </c>
      <c r="AM95" s="35">
        <f>AVERAGEIFS(IMDB4[IMDb Score (1-10)],IMDB4[Director Name],Formula_Analysis!AL95)</f>
        <v>6.4499999999999993</v>
      </c>
      <c r="AQ95" s="7" t="str">
        <v>Alex Pettyfer</v>
      </c>
      <c r="AR95" s="7">
        <f>SUMIFS(IMDB4[Gross Revenue],IMDB4[Lead Actor],Formula_Analysis!AQ95)</f>
        <v>223625327</v>
      </c>
      <c r="BA95" s="7">
        <v>1970</v>
      </c>
      <c r="BB95" s="7">
        <f>SUMIFS(IMDB4[Gross Revenue],IMDB4[Year],Formula_Analysis!BA95)</f>
        <v>41800000</v>
      </c>
    </row>
    <row r="96" spans="1:54" x14ac:dyDescent="0.25">
      <c r="A96" t="str">
        <v>Warrior</v>
      </c>
      <c r="B96">
        <v>40797</v>
      </c>
      <c r="C96">
        <v>2011</v>
      </c>
      <c r="D96" t="str">
        <v>2010s</v>
      </c>
      <c r="E96" t="str">
        <v>Color</v>
      </c>
      <c r="F96" t="str">
        <v>Drama</v>
      </c>
      <c r="G96" t="str">
        <v>English</v>
      </c>
      <c r="H96" t="str">
        <v>USA</v>
      </c>
      <c r="I96" t="str">
        <v>PG-13</v>
      </c>
      <c r="J96" t="str">
        <v>Tom Hardy</v>
      </c>
      <c r="K96" t="str">
        <v>Gavin O'Connor</v>
      </c>
      <c r="L96">
        <v>27000</v>
      </c>
      <c r="M96">
        <v>29692</v>
      </c>
      <c r="N96">
        <v>149</v>
      </c>
      <c r="O96">
        <v>77000</v>
      </c>
      <c r="P96">
        <v>8.1999999999999993</v>
      </c>
      <c r="R96" t="str">
        <v>Jaws</v>
      </c>
      <c r="S96">
        <v>27441</v>
      </c>
      <c r="T96">
        <v>1975</v>
      </c>
      <c r="U96" t="str">
        <v>1970s</v>
      </c>
      <c r="V96" t="str">
        <v>Color</v>
      </c>
      <c r="W96" t="str">
        <v>Adventure</v>
      </c>
      <c r="X96" t="str">
        <v>English</v>
      </c>
      <c r="Y96" t="str">
        <v>USA</v>
      </c>
      <c r="Z96" t="str">
        <v>PG</v>
      </c>
      <c r="AA96" t="str">
        <v>Roy Scheider</v>
      </c>
      <c r="AB96" t="str">
        <v>Steven Spielberg</v>
      </c>
      <c r="AC96">
        <v>813</v>
      </c>
      <c r="AD96">
        <v>2047</v>
      </c>
      <c r="AE96">
        <v>14000</v>
      </c>
      <c r="AF96">
        <v>21000</v>
      </c>
      <c r="AG96">
        <v>8</v>
      </c>
      <c r="AH96">
        <v>385</v>
      </c>
      <c r="AI96">
        <v>130</v>
      </c>
      <c r="AJ96">
        <v>260000000</v>
      </c>
      <c r="AL96" s="7" t="str">
        <v>Frank Coraci</v>
      </c>
      <c r="AM96" s="35">
        <f>AVERAGEIFS(IMDB4[IMDb Score (1-10)],IMDB4[Director Name],Formula_Analysis!AL96)</f>
        <v>6.083333333333333</v>
      </c>
      <c r="AQ96" s="7" t="str">
        <v>Bradley Cooper</v>
      </c>
      <c r="AR96" s="7">
        <f>SUMIFS(IMDB4[Gross Revenue],IMDB4[Lead Actor],Formula_Analysis!AQ96)</f>
        <v>1586418072</v>
      </c>
      <c r="BA96" s="7">
        <v>1935</v>
      </c>
      <c r="BB96" s="7">
        <f>SUMIFS(IMDB4[Gross Revenue],IMDB4[Year],Formula_Analysis!BA96)</f>
        <v>3000000</v>
      </c>
    </row>
    <row r="97" spans="1:54" x14ac:dyDescent="0.25">
      <c r="A97" t="str">
        <v>Lock, Stock and Two Smoking Barrels</v>
      </c>
      <c r="B97">
        <v>35796</v>
      </c>
      <c r="C97">
        <v>1998</v>
      </c>
      <c r="D97" t="str">
        <v>1990s</v>
      </c>
      <c r="E97" t="str">
        <v>Color</v>
      </c>
      <c r="F97" t="str">
        <v>Comedy</v>
      </c>
      <c r="G97" t="str">
        <v>English</v>
      </c>
      <c r="H97" t="str">
        <v>UK</v>
      </c>
      <c r="I97" t="str">
        <v>R</v>
      </c>
      <c r="J97" t="str">
        <v>Jason Statham</v>
      </c>
      <c r="K97" t="str">
        <v>Guy Ritchie</v>
      </c>
      <c r="L97">
        <v>26000</v>
      </c>
      <c r="M97">
        <v>28294</v>
      </c>
      <c r="N97">
        <v>0</v>
      </c>
      <c r="O97">
        <v>21000</v>
      </c>
      <c r="P97">
        <v>8.1999999999999993</v>
      </c>
      <c r="R97" t="str">
        <v>Captain America: The Winter Soldier</v>
      </c>
      <c r="S97">
        <v>41738</v>
      </c>
      <c r="T97">
        <v>2014</v>
      </c>
      <c r="U97" t="str">
        <v>2010s</v>
      </c>
      <c r="V97" t="str">
        <v>Color</v>
      </c>
      <c r="W97" t="str">
        <v>Action</v>
      </c>
      <c r="X97" t="str">
        <v>English</v>
      </c>
      <c r="Y97" t="str">
        <v>USA</v>
      </c>
      <c r="Z97" t="str">
        <v>PG-13</v>
      </c>
      <c r="AA97" t="str">
        <v>Scarlett Johansson</v>
      </c>
      <c r="AB97" t="str">
        <v>Anthony Russo</v>
      </c>
      <c r="AC97">
        <v>19000</v>
      </c>
      <c r="AD97">
        <v>36188</v>
      </c>
      <c r="AE97">
        <v>94</v>
      </c>
      <c r="AF97">
        <v>55000</v>
      </c>
      <c r="AG97">
        <v>7.8</v>
      </c>
      <c r="AH97">
        <v>576</v>
      </c>
      <c r="AI97">
        <v>136</v>
      </c>
      <c r="AJ97">
        <v>259746958</v>
      </c>
      <c r="AL97" s="7" t="str">
        <v>Ari Sandel</v>
      </c>
      <c r="AM97" s="35">
        <f>AVERAGEIFS(IMDB4[IMDb Score (1-10)],IMDB4[Director Name],Formula_Analysis!AL97)</f>
        <v>6.5</v>
      </c>
      <c r="AQ97" s="7" t="str">
        <v>Liam Neeson</v>
      </c>
      <c r="AR97" s="7">
        <f>SUMIFS(IMDB4[Gross Revenue],IMDB4[Lead Actor],Formula_Analysis!AQ97)</f>
        <v>1455763494</v>
      </c>
      <c r="BA97" s="7">
        <v>1933</v>
      </c>
      <c r="BB97" s="7">
        <f>SUMIFS(IMDB4[Gross Revenue],IMDB4[Year],Formula_Analysis!BA97)</f>
        <v>2300000</v>
      </c>
    </row>
    <row r="98" spans="1:54" x14ac:dyDescent="0.25">
      <c r="A98" t="str">
        <v>Die Hard</v>
      </c>
      <c r="B98">
        <v>32358</v>
      </c>
      <c r="C98">
        <v>1988</v>
      </c>
      <c r="D98" t="str">
        <v>1980s</v>
      </c>
      <c r="E98" t="str">
        <v>Color</v>
      </c>
      <c r="F98" t="str">
        <v>Action</v>
      </c>
      <c r="G98" t="str">
        <v>English</v>
      </c>
      <c r="H98" t="str">
        <v>USA</v>
      </c>
      <c r="I98" t="str">
        <v>R</v>
      </c>
      <c r="J98" t="str">
        <v>Alan Rickman</v>
      </c>
      <c r="K98" t="str">
        <v>John McTiernan</v>
      </c>
      <c r="L98">
        <v>25000</v>
      </c>
      <c r="M98">
        <v>40585</v>
      </c>
      <c r="N98">
        <v>323</v>
      </c>
      <c r="O98">
        <v>25000</v>
      </c>
      <c r="P98">
        <v>8.1999999999999993</v>
      </c>
      <c r="R98" t="str">
        <v>The Hobbit: The Desolation of Smaug</v>
      </c>
      <c r="S98">
        <v>41300</v>
      </c>
      <c r="T98">
        <v>2013</v>
      </c>
      <c r="U98" t="str">
        <v>2010s</v>
      </c>
      <c r="V98" t="str">
        <v>Color</v>
      </c>
      <c r="W98" t="str">
        <v>Adventure</v>
      </c>
      <c r="X98" t="str">
        <v>English</v>
      </c>
      <c r="Y98" t="str">
        <v>USA</v>
      </c>
      <c r="Z98" t="str">
        <v>PG-13</v>
      </c>
      <c r="AA98" t="str">
        <v>Aidan Turner</v>
      </c>
      <c r="AB98" t="str">
        <v>Peter Jackson</v>
      </c>
      <c r="AC98">
        <v>5000</v>
      </c>
      <c r="AD98">
        <v>9152</v>
      </c>
      <c r="AE98">
        <v>0</v>
      </c>
      <c r="AF98">
        <v>83000</v>
      </c>
      <c r="AG98">
        <v>7.9</v>
      </c>
      <c r="AH98">
        <v>509</v>
      </c>
      <c r="AI98">
        <v>186</v>
      </c>
      <c r="AJ98">
        <v>258355354</v>
      </c>
      <c r="AL98" s="7" t="str">
        <v>Francis Lawrence</v>
      </c>
      <c r="AM98" s="35">
        <f>AVERAGEIFS(IMDB4[IMDb Score (1-10)],IMDB4[Director Name],Formula_Analysis!AL98)</f>
        <v>7</v>
      </c>
      <c r="AQ98" s="7" t="str">
        <v>Kate Winslet</v>
      </c>
      <c r="AR98" s="7">
        <f>SUMIFS(IMDB4[Gross Revenue],IMDB4[Lead Actor],Formula_Analysis!AQ98)</f>
        <v>454193956</v>
      </c>
      <c r="BA98" s="7">
        <v>1960</v>
      </c>
      <c r="BB98" s="7">
        <f>SUMIFS(IMDB4[Gross Revenue],IMDB4[Year],Formula_Analysis!BA98)</f>
        <v>32000000</v>
      </c>
    </row>
    <row r="99" spans="1:54" x14ac:dyDescent="0.25">
      <c r="A99" t="str">
        <v>Howl's Moving Castle</v>
      </c>
      <c r="B99">
        <v>38057</v>
      </c>
      <c r="C99">
        <v>2004</v>
      </c>
      <c r="D99" t="str">
        <v>2000s</v>
      </c>
      <c r="E99" t="str">
        <v>Color</v>
      </c>
      <c r="F99" t="str">
        <v>Adventure</v>
      </c>
      <c r="G99" t="str">
        <v>Japanese</v>
      </c>
      <c r="H99" t="str">
        <v>Japan</v>
      </c>
      <c r="I99" t="str">
        <v>PG</v>
      </c>
      <c r="J99" t="str">
        <v>Christian Bale</v>
      </c>
      <c r="K99" t="str">
        <v>Hayao Miyazaki</v>
      </c>
      <c r="L99">
        <v>23000</v>
      </c>
      <c r="M99">
        <v>24263</v>
      </c>
      <c r="N99">
        <v>6000</v>
      </c>
      <c r="O99">
        <v>13000</v>
      </c>
      <c r="P99">
        <v>8.1999999999999993</v>
      </c>
      <c r="R99" t="str">
        <v>The Lego Movie</v>
      </c>
      <c r="S99">
        <v>41672</v>
      </c>
      <c r="T99">
        <v>2014</v>
      </c>
      <c r="U99" t="str">
        <v>2010s</v>
      </c>
      <c r="V99" t="str">
        <v>Color</v>
      </c>
      <c r="W99" t="str">
        <v>Action</v>
      </c>
      <c r="X99" t="str">
        <v>English</v>
      </c>
      <c r="Y99" t="str">
        <v>Australia</v>
      </c>
      <c r="Z99" t="str">
        <v>PG</v>
      </c>
      <c r="AA99" t="str">
        <v>Morgan Freeman</v>
      </c>
      <c r="AB99" t="str">
        <v>Phil Lord</v>
      </c>
      <c r="AC99">
        <v>11000</v>
      </c>
      <c r="AD99">
        <v>22128</v>
      </c>
      <c r="AE99">
        <v>97</v>
      </c>
      <c r="AF99">
        <v>64000</v>
      </c>
      <c r="AG99">
        <v>7.8</v>
      </c>
      <c r="AH99">
        <v>435</v>
      </c>
      <c r="AI99">
        <v>100</v>
      </c>
      <c r="AJ99">
        <v>257756197</v>
      </c>
      <c r="AL99" s="7" t="str">
        <v>Gary Ross</v>
      </c>
      <c r="AM99" s="35">
        <f>AVERAGEIFS(IMDB4[IMDb Score (1-10)],IMDB4[Director Name],Formula_Analysis!AL99)</f>
        <v>7.3</v>
      </c>
      <c r="AQ99" s="7" t="str">
        <v>Colin Firth</v>
      </c>
      <c r="AR99" s="7">
        <f>SUMIFS(IMDB4[Gross Revenue],IMDB4[Lead Actor],Formula_Analysis!AQ99)</f>
        <v>643717411</v>
      </c>
      <c r="BA99" s="7">
        <v>1936</v>
      </c>
      <c r="BB99" s="7">
        <f>SUMIFS(IMDB4[Gross Revenue],IMDB4[Year],Formula_Analysis!BA99)</f>
        <v>163245</v>
      </c>
    </row>
    <row r="100" spans="1:54" x14ac:dyDescent="0.25">
      <c r="A100" t="str">
        <v>Casino</v>
      </c>
      <c r="B100">
        <v>34907</v>
      </c>
      <c r="C100">
        <v>1995</v>
      </c>
      <c r="D100" t="str">
        <v>1990s</v>
      </c>
      <c r="E100" t="str">
        <v>Color</v>
      </c>
      <c r="F100" t="str">
        <v>Biography</v>
      </c>
      <c r="G100" t="str">
        <v>English</v>
      </c>
      <c r="H100" t="str">
        <v>USA</v>
      </c>
      <c r="I100" t="str">
        <v>R</v>
      </c>
      <c r="J100" t="str">
        <v>Robert De Niro</v>
      </c>
      <c r="K100" t="str">
        <v>Martin Scorsese</v>
      </c>
      <c r="L100">
        <v>22000</v>
      </c>
      <c r="M100">
        <v>24183</v>
      </c>
      <c r="N100">
        <v>17000</v>
      </c>
      <c r="O100">
        <v>11000</v>
      </c>
      <c r="P100">
        <v>8.1999999999999993</v>
      </c>
      <c r="R100" t="str">
        <v>Star Trek</v>
      </c>
      <c r="S100">
        <v>39986</v>
      </c>
      <c r="T100">
        <v>2009</v>
      </c>
      <c r="U100" t="str">
        <v>2000s</v>
      </c>
      <c r="V100" t="str">
        <v>Color</v>
      </c>
      <c r="W100" t="str">
        <v>Action</v>
      </c>
      <c r="X100" t="str">
        <v>English</v>
      </c>
      <c r="Y100" t="str">
        <v>USA</v>
      </c>
      <c r="Z100" t="str">
        <v>PG-13</v>
      </c>
      <c r="AA100" t="str">
        <v>Chris Hemsworth</v>
      </c>
      <c r="AB100" t="str">
        <v>J.J. Abrams</v>
      </c>
      <c r="AC100">
        <v>26000</v>
      </c>
      <c r="AD100">
        <v>39284</v>
      </c>
      <c r="AE100">
        <v>14000</v>
      </c>
      <c r="AF100">
        <v>19000</v>
      </c>
      <c r="AG100">
        <v>8</v>
      </c>
      <c r="AH100">
        <v>518</v>
      </c>
      <c r="AI100">
        <v>127</v>
      </c>
      <c r="AJ100">
        <v>257704099</v>
      </c>
      <c r="AL100" s="7" t="str">
        <v>Bryan Singer</v>
      </c>
      <c r="AM100" s="35">
        <f>AVERAGEIFS(IMDB4[IMDb Score (1-10)],IMDB4[Director Name],Formula_Analysis!AL100)</f>
        <v>7.2857142857142856</v>
      </c>
      <c r="AQ100" s="7" t="str">
        <v>Vin Diesel</v>
      </c>
      <c r="AR100" s="7">
        <f>SUMIFS(IMDB4[Gross Revenue],IMDB4[Lead Actor],Formula_Analysis!AQ100)</f>
        <v>509249728</v>
      </c>
      <c r="BA100" s="7">
        <v>1950</v>
      </c>
      <c r="BB100" s="7">
        <f>SUMIFS(IMDB4[Gross Revenue],IMDB4[Year],Formula_Analysis!BA100)</f>
        <v>8000000</v>
      </c>
    </row>
    <row r="101" spans="1:54" x14ac:dyDescent="0.25">
      <c r="A101" t="str">
        <v>The Big Lebowski</v>
      </c>
      <c r="B101">
        <v>35892</v>
      </c>
      <c r="C101">
        <v>1998</v>
      </c>
      <c r="D101" t="str">
        <v>1990s</v>
      </c>
      <c r="E101" t="str">
        <v>Color</v>
      </c>
      <c r="F101" t="str">
        <v>Comedy</v>
      </c>
      <c r="G101" t="str">
        <v>English</v>
      </c>
      <c r="H101" t="str">
        <v>USA</v>
      </c>
      <c r="I101" t="str">
        <v>R</v>
      </c>
      <c r="J101" t="str">
        <v>Philip Seymour Hoffman</v>
      </c>
      <c r="K101" t="str">
        <v>Joel Coen</v>
      </c>
      <c r="L101">
        <v>22000</v>
      </c>
      <c r="M101">
        <v>47728</v>
      </c>
      <c r="N101">
        <v>0</v>
      </c>
      <c r="O101">
        <v>35000</v>
      </c>
      <c r="P101">
        <v>8.1999999999999993</v>
      </c>
      <c r="R101" t="str">
        <v>I Am Legend</v>
      </c>
      <c r="S101">
        <v>39289</v>
      </c>
      <c r="T101">
        <v>2007</v>
      </c>
      <c r="U101" t="str">
        <v>2000s</v>
      </c>
      <c r="V101" t="str">
        <v>Color</v>
      </c>
      <c r="W101" t="str">
        <v>Drama</v>
      </c>
      <c r="X101" t="str">
        <v>English</v>
      </c>
      <c r="Y101" t="str">
        <v>USA</v>
      </c>
      <c r="Z101" t="str">
        <v>PG-13</v>
      </c>
      <c r="AA101" t="str">
        <v>Will Smith</v>
      </c>
      <c r="AB101" t="str">
        <v>Francis Lawrence</v>
      </c>
      <c r="AC101">
        <v>10000</v>
      </c>
      <c r="AD101">
        <v>13076</v>
      </c>
      <c r="AE101">
        <v>508</v>
      </c>
      <c r="AF101">
        <v>11000</v>
      </c>
      <c r="AG101">
        <v>7.2</v>
      </c>
      <c r="AH101">
        <v>323</v>
      </c>
      <c r="AI101">
        <v>104</v>
      </c>
      <c r="AJ101">
        <v>256386216</v>
      </c>
      <c r="AL101" s="7" t="str">
        <v>David O. Russell</v>
      </c>
      <c r="AM101" s="35">
        <f>AVERAGEIFS(IMDB4[IMDb Score (1-10)],IMDB4[Director Name],Formula_Analysis!AL101)</f>
        <v>7.1714285714285717</v>
      </c>
      <c r="AQ101" s="7" t="str">
        <v>Al Pacino</v>
      </c>
      <c r="AR101" s="7">
        <f>SUMIFS(IMDB4[Gross Revenue],IMDB4[Lead Actor],Formula_Analysis!AQ101)</f>
        <v>714285258</v>
      </c>
      <c r="BA101" s="7">
        <v>1952</v>
      </c>
      <c r="BB101" s="7">
        <f>SUMIFS(IMDB4[Gross Revenue],IMDB4[Year],Formula_Analysis!BA101)</f>
        <v>36000000</v>
      </c>
    </row>
    <row r="102" spans="1:54" x14ac:dyDescent="0.25">
      <c r="A102" t="str">
        <v>V for Vendetta</v>
      </c>
      <c r="B102">
        <v>38678</v>
      </c>
      <c r="C102">
        <v>2005</v>
      </c>
      <c r="D102" t="str">
        <v>2000s</v>
      </c>
      <c r="E102" t="str">
        <v>Color</v>
      </c>
      <c r="F102" t="str">
        <v>Action</v>
      </c>
      <c r="G102" t="str">
        <v>English</v>
      </c>
      <c r="H102" t="str">
        <v>USA</v>
      </c>
      <c r="I102" t="str">
        <v>R</v>
      </c>
      <c r="J102" t="str">
        <v>Natalie Portman</v>
      </c>
      <c r="K102" t="str">
        <v>James McTeigue</v>
      </c>
      <c r="L102">
        <v>20000</v>
      </c>
      <c r="M102">
        <v>22417</v>
      </c>
      <c r="N102">
        <v>160</v>
      </c>
      <c r="O102">
        <v>48000</v>
      </c>
      <c r="P102">
        <v>8.1999999999999993</v>
      </c>
      <c r="R102" t="str">
        <v>The Blind Side</v>
      </c>
      <c r="S102">
        <v>40069</v>
      </c>
      <c r="T102">
        <v>2009</v>
      </c>
      <c r="U102" t="str">
        <v>2000s</v>
      </c>
      <c r="V102" t="str">
        <v>Color</v>
      </c>
      <c r="W102" t="str">
        <v>Biography</v>
      </c>
      <c r="X102" t="str">
        <v>English</v>
      </c>
      <c r="Y102" t="str">
        <v>USA</v>
      </c>
      <c r="Z102" t="str">
        <v>PG-13</v>
      </c>
      <c r="AA102" t="str">
        <v>Catherine Dyer</v>
      </c>
      <c r="AB102" t="str">
        <v>John Lee Hancock</v>
      </c>
      <c r="AC102">
        <v>768</v>
      </c>
      <c r="AD102">
        <v>3389</v>
      </c>
      <c r="AE102">
        <v>102</v>
      </c>
      <c r="AF102">
        <v>38000</v>
      </c>
      <c r="AG102">
        <v>7.7</v>
      </c>
      <c r="AH102">
        <v>261</v>
      </c>
      <c r="AI102">
        <v>129</v>
      </c>
      <c r="AJ102">
        <v>255950375</v>
      </c>
      <c r="AL102" s="7" t="str">
        <v>Matthew Vaughn</v>
      </c>
      <c r="AM102" s="35">
        <f>AVERAGEIFS(IMDB4[IMDb Score (1-10)],IMDB4[Director Name],Formula_Analysis!AL102)</f>
        <v>7.6499999999999995</v>
      </c>
      <c r="AQ102" s="7" t="str">
        <v>Josh Hutcherson</v>
      </c>
      <c r="AR102" s="7">
        <f>SUMIFS(IMDB4[Gross Revenue],IMDB4[Lead Actor],Formula_Analysis!AQ102)</f>
        <v>482592868</v>
      </c>
      <c r="BA102" s="7">
        <v>1927</v>
      </c>
      <c r="BB102" s="7">
        <f>SUMIFS(IMDB4[Gross Revenue],IMDB4[Year],Formula_Analysis!BA102)</f>
        <v>26435</v>
      </c>
    </row>
    <row r="103" spans="1:54" x14ac:dyDescent="0.25">
      <c r="A103" t="str">
        <v>How to Train Your Dragon</v>
      </c>
      <c r="B103">
        <v>40418</v>
      </c>
      <c r="C103">
        <v>2010</v>
      </c>
      <c r="D103" t="str">
        <v>2010s</v>
      </c>
      <c r="E103" t="str">
        <v>Color</v>
      </c>
      <c r="F103" t="str">
        <v>Adventure</v>
      </c>
      <c r="G103" t="str">
        <v>English</v>
      </c>
      <c r="H103" t="str">
        <v>USA</v>
      </c>
      <c r="I103" t="str">
        <v>PG</v>
      </c>
      <c r="J103" t="str">
        <v>Gerard Butler</v>
      </c>
      <c r="K103" t="str">
        <v>Dean DeBlois</v>
      </c>
      <c r="L103">
        <v>18000</v>
      </c>
      <c r="M103">
        <v>20453</v>
      </c>
      <c r="N103">
        <v>255</v>
      </c>
      <c r="O103">
        <v>33000</v>
      </c>
      <c r="P103">
        <v>8.1999999999999993</v>
      </c>
      <c r="R103" t="str">
        <v>The Hobbit: The Battle of the Five Armies</v>
      </c>
      <c r="S103">
        <v>41850</v>
      </c>
      <c r="T103">
        <v>2014</v>
      </c>
      <c r="U103" t="str">
        <v>2010s</v>
      </c>
      <c r="V103" t="str">
        <v>Color</v>
      </c>
      <c r="W103" t="str">
        <v>Adventure</v>
      </c>
      <c r="X103" t="str">
        <v>English</v>
      </c>
      <c r="Y103" t="str">
        <v>New Zealand</v>
      </c>
      <c r="Z103" t="str">
        <v>PG-13</v>
      </c>
      <c r="AA103" t="str">
        <v>Aidan Turner</v>
      </c>
      <c r="AB103" t="str">
        <v>Peter Jackson</v>
      </c>
      <c r="AC103">
        <v>5000</v>
      </c>
      <c r="AD103">
        <v>9152</v>
      </c>
      <c r="AE103">
        <v>0</v>
      </c>
      <c r="AF103">
        <v>65000</v>
      </c>
      <c r="AG103">
        <v>7.5</v>
      </c>
      <c r="AH103">
        <v>422</v>
      </c>
      <c r="AI103">
        <v>164</v>
      </c>
      <c r="AJ103">
        <v>255108370</v>
      </c>
      <c r="AL103" s="7" t="str">
        <v>Mark Tonderai</v>
      </c>
      <c r="AM103" s="35">
        <f>AVERAGEIFS(IMDB4[IMDb Score (1-10)],IMDB4[Director Name],Formula_Analysis!AL103)</f>
        <v>5.6</v>
      </c>
      <c r="AQ103" s="7" t="str">
        <v>Milla Jovovich</v>
      </c>
      <c r="AR103" s="7">
        <f>SUMIFS(IMDB4[Gross Revenue],IMDB4[Lead Actor],Formula_Analysis!AQ103)</f>
        <v>427583518</v>
      </c>
      <c r="BA103" s="7">
        <v>1959</v>
      </c>
      <c r="BB103" s="7">
        <f>SUMIFS(IMDB4[Gross Revenue],IMDB4[Year],Formula_Analysis!BA103)</f>
        <v>25000000</v>
      </c>
    </row>
    <row r="104" spans="1:54" x14ac:dyDescent="0.25">
      <c r="A104" t="str">
        <v>Into the Wild</v>
      </c>
      <c r="B104">
        <v>39142</v>
      </c>
      <c r="C104">
        <v>2007</v>
      </c>
      <c r="D104" t="str">
        <v>2000s</v>
      </c>
      <c r="E104" t="str">
        <v>Color</v>
      </c>
      <c r="F104" t="str">
        <v>Adventure</v>
      </c>
      <c r="G104" t="str">
        <v>English</v>
      </c>
      <c r="H104" t="str">
        <v>USA</v>
      </c>
      <c r="I104" t="str">
        <v>R</v>
      </c>
      <c r="J104" t="str">
        <v>Kristen Stewart</v>
      </c>
      <c r="K104" t="str">
        <v>Sean Penn</v>
      </c>
      <c r="L104">
        <v>17000</v>
      </c>
      <c r="M104">
        <v>18752</v>
      </c>
      <c r="N104">
        <v>0</v>
      </c>
      <c r="O104">
        <v>76000</v>
      </c>
      <c r="P104">
        <v>8.1999999999999993</v>
      </c>
      <c r="R104" t="str">
        <v>The Hangover Part II</v>
      </c>
      <c r="S104">
        <v>40856</v>
      </c>
      <c r="T104">
        <v>2011</v>
      </c>
      <c r="U104" t="str">
        <v>2010s</v>
      </c>
      <c r="V104" t="str">
        <v>Color</v>
      </c>
      <c r="W104" t="str">
        <v>Comedy</v>
      </c>
      <c r="X104" t="str">
        <v>English</v>
      </c>
      <c r="Y104" t="str">
        <v>USA</v>
      </c>
      <c r="Z104" t="str">
        <v>R</v>
      </c>
      <c r="AA104" t="str">
        <v>Bradley Cooper</v>
      </c>
      <c r="AB104" t="str">
        <v>Todd Phillips</v>
      </c>
      <c r="AC104">
        <v>14000</v>
      </c>
      <c r="AD104">
        <v>16143</v>
      </c>
      <c r="AE104">
        <v>480</v>
      </c>
      <c r="AF104">
        <v>56000</v>
      </c>
      <c r="AG104">
        <v>6.5</v>
      </c>
      <c r="AH104">
        <v>383</v>
      </c>
      <c r="AI104">
        <v>102</v>
      </c>
      <c r="AJ104">
        <v>254455986</v>
      </c>
      <c r="AL104" s="7" t="str">
        <v>Debra Granik</v>
      </c>
      <c r="AM104" s="35">
        <f>AVERAGEIFS(IMDB4[IMDb Score (1-10)],IMDB4[Director Name],Formula_Analysis!AL104)</f>
        <v>7.2</v>
      </c>
      <c r="AQ104" s="7" t="str">
        <v>Bruce Willis</v>
      </c>
      <c r="AR104" s="7">
        <f>SUMIFS(IMDB4[Gross Revenue],IMDB4[Lead Actor],Formula_Analysis!AQ104)</f>
        <v>1955507576</v>
      </c>
      <c r="BA104" s="7">
        <v>1948</v>
      </c>
      <c r="BB104" s="7">
        <f>SUMIFS(IMDB4[Gross Revenue],IMDB4[Year],Formula_Analysis!BA104)</f>
        <v>2956000</v>
      </c>
    </row>
    <row r="105" spans="1:54" x14ac:dyDescent="0.25">
      <c r="A105" t="str">
        <v>Gran Torino</v>
      </c>
      <c r="B105">
        <v>39485</v>
      </c>
      <c r="C105">
        <v>2008</v>
      </c>
      <c r="D105" t="str">
        <v>2000s</v>
      </c>
      <c r="E105" t="str">
        <v>Color</v>
      </c>
      <c r="F105" t="str">
        <v>Drama</v>
      </c>
      <c r="G105" t="str">
        <v>English</v>
      </c>
      <c r="H105" t="str">
        <v>USA</v>
      </c>
      <c r="I105" t="str">
        <v>R</v>
      </c>
      <c r="J105" t="str">
        <v>Clint Eastwood</v>
      </c>
      <c r="K105" t="str">
        <v>Clint Eastwood</v>
      </c>
      <c r="L105">
        <v>16000</v>
      </c>
      <c r="M105">
        <v>17347</v>
      </c>
      <c r="N105">
        <v>16000</v>
      </c>
      <c r="O105">
        <v>28000</v>
      </c>
      <c r="P105">
        <v>8.1999999999999993</v>
      </c>
      <c r="R105" t="str">
        <v>Despicable Me</v>
      </c>
      <c r="S105">
        <v>40445</v>
      </c>
      <c r="T105">
        <v>2010</v>
      </c>
      <c r="U105" t="str">
        <v>2010s</v>
      </c>
      <c r="V105" t="str">
        <v>Color</v>
      </c>
      <c r="W105" t="str">
        <v>Animation</v>
      </c>
      <c r="X105" t="str">
        <v>English</v>
      </c>
      <c r="Y105" t="str">
        <v>USA</v>
      </c>
      <c r="Z105" t="str">
        <v>PG</v>
      </c>
      <c r="AA105" t="str">
        <v>Steve Carell</v>
      </c>
      <c r="AB105" t="str">
        <v>Pierre Coffin</v>
      </c>
      <c r="AC105">
        <v>7000</v>
      </c>
      <c r="AD105">
        <v>11608</v>
      </c>
      <c r="AE105">
        <v>275</v>
      </c>
      <c r="AF105">
        <v>31000</v>
      </c>
      <c r="AG105">
        <v>7.7</v>
      </c>
      <c r="AH105">
        <v>304</v>
      </c>
      <c r="AI105">
        <v>87</v>
      </c>
      <c r="AJ105">
        <v>251501645</v>
      </c>
      <c r="AL105" s="7" t="str">
        <v>Drake Doremus</v>
      </c>
      <c r="AM105" s="35">
        <f>AVERAGEIFS(IMDB4[IMDb Score (1-10)],IMDB4[Director Name],Formula_Analysis!AL105)</f>
        <v>6.7</v>
      </c>
      <c r="AQ105" s="7" t="str">
        <v>Matt Damon</v>
      </c>
      <c r="AR105" s="7">
        <f>SUMIFS(IMDB4[Gross Revenue],IMDB4[Lead Actor],Formula_Analysis!AQ105)</f>
        <v>1695530045</v>
      </c>
      <c r="BA105" s="7">
        <v>1937</v>
      </c>
      <c r="BB105" s="7">
        <f>SUMIFS(IMDB4[Gross Revenue],IMDB4[Year],Formula_Analysis!BA105)</f>
        <v>184925485</v>
      </c>
    </row>
    <row r="106" spans="1:54" x14ac:dyDescent="0.25">
      <c r="A106" t="str">
        <v>Blade Runner</v>
      </c>
      <c r="B106">
        <v>30294</v>
      </c>
      <c r="C106">
        <v>1982</v>
      </c>
      <c r="D106" t="str">
        <v>1980s</v>
      </c>
      <c r="E106" t="str">
        <v>Color</v>
      </c>
      <c r="F106" t="str">
        <v>Sci-Fi</v>
      </c>
      <c r="G106" t="str">
        <v>English</v>
      </c>
      <c r="H106" t="str">
        <v>USA</v>
      </c>
      <c r="I106" t="str">
        <v>R</v>
      </c>
      <c r="J106" t="str">
        <v>Harrison Ford</v>
      </c>
      <c r="K106" t="str">
        <v>Ridley Scott</v>
      </c>
      <c r="L106">
        <v>11000</v>
      </c>
      <c r="M106">
        <v>13877</v>
      </c>
      <c r="N106">
        <v>0</v>
      </c>
      <c r="O106">
        <v>34000</v>
      </c>
      <c r="P106">
        <v>8.1999999999999993</v>
      </c>
      <c r="R106" t="str">
        <v>Batman</v>
      </c>
      <c r="S106">
        <v>32619</v>
      </c>
      <c r="T106">
        <v>1989</v>
      </c>
      <c r="U106" t="str">
        <v>1980s</v>
      </c>
      <c r="V106" t="str">
        <v>Color</v>
      </c>
      <c r="W106" t="str">
        <v>Action</v>
      </c>
      <c r="X106" t="str">
        <v>English</v>
      </c>
      <c r="Y106" t="str">
        <v>USA</v>
      </c>
      <c r="Z106" t="str">
        <v>PG-13</v>
      </c>
      <c r="AA106" t="str">
        <v>Michael Gough</v>
      </c>
      <c r="AB106" t="str">
        <v>Tim Burton</v>
      </c>
      <c r="AC106">
        <v>920</v>
      </c>
      <c r="AD106">
        <v>2725</v>
      </c>
      <c r="AE106">
        <v>13000</v>
      </c>
      <c r="AF106">
        <v>12000</v>
      </c>
      <c r="AG106">
        <v>7.6</v>
      </c>
      <c r="AH106">
        <v>186</v>
      </c>
      <c r="AI106">
        <v>126</v>
      </c>
      <c r="AJ106">
        <v>251188924</v>
      </c>
      <c r="AL106" s="7" t="str">
        <v>Jodie Foster</v>
      </c>
      <c r="AM106" s="35">
        <f>AVERAGEIFS(IMDB4[IMDb Score (1-10)],IMDB4[Director Name],Formula_Analysis!AL106)</f>
        <v>6.65</v>
      </c>
      <c r="AQ106" s="7" t="str">
        <v>Bill Murray</v>
      </c>
      <c r="AR106" s="7">
        <f>SUMIFS(IMDB4[Gross Revenue],IMDB4[Lead Actor],Formula_Analysis!AQ106)</f>
        <v>1364065018</v>
      </c>
      <c r="BA106" s="7">
        <v>1929</v>
      </c>
      <c r="BB106" s="7">
        <f>SUMIFS(IMDB4[Gross Revenue],IMDB4[Year],Formula_Analysis!BA106)</f>
        <v>2808000</v>
      </c>
    </row>
    <row r="107" spans="1:54" x14ac:dyDescent="0.25">
      <c r="A107" t="str">
        <v>On the Waterfront</v>
      </c>
      <c r="B107">
        <v>20026</v>
      </c>
      <c r="C107">
        <v>1954</v>
      </c>
      <c r="D107" t="str">
        <v>1950s</v>
      </c>
      <c r="E107" t="str">
        <v>Black and White</v>
      </c>
      <c r="F107" t="str">
        <v>Crime</v>
      </c>
      <c r="G107" t="str">
        <v>English</v>
      </c>
      <c r="H107" t="str">
        <v>USA</v>
      </c>
      <c r="I107" t="str">
        <v>Not Rated</v>
      </c>
      <c r="J107" t="str">
        <v>Marlon Brando</v>
      </c>
      <c r="K107" t="str">
        <v>Elia Kazan</v>
      </c>
      <c r="L107">
        <v>10000</v>
      </c>
      <c r="M107">
        <v>11094</v>
      </c>
      <c r="N107">
        <v>603</v>
      </c>
      <c r="O107">
        <v>0</v>
      </c>
      <c r="P107">
        <v>8.1999999999999993</v>
      </c>
      <c r="R107" t="str">
        <v>Night at the Museum</v>
      </c>
      <c r="S107">
        <v>38835</v>
      </c>
      <c r="T107">
        <v>2006</v>
      </c>
      <c r="U107" t="str">
        <v>2000s</v>
      </c>
      <c r="V107" t="str">
        <v>Color</v>
      </c>
      <c r="W107" t="str">
        <v>Action</v>
      </c>
      <c r="X107" t="str">
        <v>English</v>
      </c>
      <c r="Y107" t="str">
        <v>USA</v>
      </c>
      <c r="Z107" t="str">
        <v>PG</v>
      </c>
      <c r="AA107" t="str">
        <v>Robin Williams</v>
      </c>
      <c r="AB107" t="str">
        <v>Shawn Levy</v>
      </c>
      <c r="AC107">
        <v>49000</v>
      </c>
      <c r="AD107">
        <v>55486</v>
      </c>
      <c r="AE107">
        <v>189</v>
      </c>
      <c r="AF107">
        <v>3000</v>
      </c>
      <c r="AG107">
        <v>6.4</v>
      </c>
      <c r="AH107">
        <v>179</v>
      </c>
      <c r="AI107">
        <v>108</v>
      </c>
      <c r="AJ107">
        <v>250863268</v>
      </c>
      <c r="AL107" s="7" t="str">
        <v>Boaz Yakin</v>
      </c>
      <c r="AM107" s="35">
        <f>AVERAGEIFS(IMDB4[IMDb Score (1-10)],IMDB4[Director Name],Formula_Analysis!AL107)</f>
        <v>7.0333333333333341</v>
      </c>
      <c r="AQ107" s="7" t="str">
        <v>Sylvester Stallone</v>
      </c>
      <c r="AR107" s="7">
        <f>SUMIFS(IMDB4[Gross Revenue],IMDB4[Lead Actor],Formula_Analysis!AQ107)</f>
        <v>1023650665</v>
      </c>
      <c r="BA107" s="7">
        <v>1920</v>
      </c>
      <c r="BB107" s="7">
        <f>SUMIFS(IMDB4[Gross Revenue],IMDB4[Year],Formula_Analysis!BA107)</f>
        <v>3000000</v>
      </c>
    </row>
    <row r="108" spans="1:54" x14ac:dyDescent="0.25">
      <c r="A108" t="str">
        <v>Trainspotting</v>
      </c>
      <c r="B108">
        <v>35318</v>
      </c>
      <c r="C108">
        <v>1996</v>
      </c>
      <c r="D108" t="str">
        <v>1990s</v>
      </c>
      <c r="E108" t="str">
        <v>Color</v>
      </c>
      <c r="F108" t="str">
        <v>Drama</v>
      </c>
      <c r="G108" t="str">
        <v>English</v>
      </c>
      <c r="H108" t="str">
        <v>UK</v>
      </c>
      <c r="I108" t="str">
        <v>R</v>
      </c>
      <c r="J108" t="str">
        <v>Kelly Macdonald</v>
      </c>
      <c r="K108" t="str">
        <v>Danny Boyle</v>
      </c>
      <c r="L108">
        <v>2000</v>
      </c>
      <c r="M108">
        <v>3559</v>
      </c>
      <c r="N108">
        <v>0</v>
      </c>
      <c r="O108">
        <v>21000</v>
      </c>
      <c r="P108">
        <v>8.1999999999999993</v>
      </c>
      <c r="R108" t="str">
        <v>Men in Black</v>
      </c>
      <c r="S108">
        <v>35431</v>
      </c>
      <c r="T108">
        <v>1997</v>
      </c>
      <c r="U108" t="str">
        <v>1990s</v>
      </c>
      <c r="V108" t="str">
        <v>Color</v>
      </c>
      <c r="W108" t="str">
        <v>Adventure</v>
      </c>
      <c r="X108" t="str">
        <v>English</v>
      </c>
      <c r="Y108" t="str">
        <v>USA</v>
      </c>
      <c r="Z108" t="str">
        <v>PG-13</v>
      </c>
      <c r="AA108" t="str">
        <v>Will Smith</v>
      </c>
      <c r="AB108" t="str">
        <v>Barry Sonnenfeld</v>
      </c>
      <c r="AC108">
        <v>10000</v>
      </c>
      <c r="AD108">
        <v>12998</v>
      </c>
      <c r="AE108">
        <v>188</v>
      </c>
      <c r="AF108">
        <v>0</v>
      </c>
      <c r="AG108">
        <v>7.3</v>
      </c>
      <c r="AH108">
        <v>175</v>
      </c>
      <c r="AI108">
        <v>98</v>
      </c>
      <c r="AJ108">
        <v>250147615</v>
      </c>
      <c r="AL108" s="7" t="str">
        <v>Glenn Ficarra</v>
      </c>
      <c r="AM108" s="35">
        <f>AVERAGEIFS(IMDB4[IMDb Score (1-10)],IMDB4[Director Name],Formula_Analysis!AL108)</f>
        <v>6.8666666666666671</v>
      </c>
      <c r="AQ108" s="7" t="str">
        <v>Michael Fassbender</v>
      </c>
      <c r="AR108" s="7">
        <f>SUMIFS(IMDB4[Gross Revenue],IMDB4[Lead Actor],Formula_Analysis!AQ108)</f>
        <v>284199168</v>
      </c>
    </row>
    <row r="109" spans="1:54" x14ac:dyDescent="0.25">
      <c r="A109" t="str">
        <v>Finding Nemo</v>
      </c>
      <c r="B109">
        <v>37836</v>
      </c>
      <c r="C109">
        <v>2003</v>
      </c>
      <c r="D109" t="str">
        <v>2000s</v>
      </c>
      <c r="E109" t="str">
        <v>Color</v>
      </c>
      <c r="F109" t="str">
        <v>Adventure</v>
      </c>
      <c r="G109" t="str">
        <v>English</v>
      </c>
      <c r="H109" t="str">
        <v>USA</v>
      </c>
      <c r="I109" t="str">
        <v>G</v>
      </c>
      <c r="J109" t="str">
        <v>Alexander Gould</v>
      </c>
      <c r="K109" t="str">
        <v>Andrew Stanton</v>
      </c>
      <c r="L109">
        <v>1000</v>
      </c>
      <c r="M109">
        <v>5641</v>
      </c>
      <c r="N109">
        <v>475</v>
      </c>
      <c r="O109">
        <v>11000</v>
      </c>
      <c r="P109">
        <v>8.1999999999999993</v>
      </c>
      <c r="R109" t="str">
        <v>Harry Potter and the Prisoner of Azkaban</v>
      </c>
      <c r="S109">
        <v>38045</v>
      </c>
      <c r="T109">
        <v>2004</v>
      </c>
      <c r="U109" t="str">
        <v>2000s</v>
      </c>
      <c r="V109" t="str">
        <v>Color</v>
      </c>
      <c r="W109" t="str">
        <v>Adventure</v>
      </c>
      <c r="X109" t="str">
        <v>English</v>
      </c>
      <c r="Y109" t="str">
        <v>UK</v>
      </c>
      <c r="Z109" t="str">
        <v>PG</v>
      </c>
      <c r="AA109" t="str">
        <v>Daniel Radcliffe</v>
      </c>
      <c r="AB109" t="str">
        <v>Alfonso CuarÃ³n</v>
      </c>
      <c r="AC109">
        <v>11000</v>
      </c>
      <c r="AD109">
        <v>33284</v>
      </c>
      <c r="AE109">
        <v>0</v>
      </c>
      <c r="AF109">
        <v>11000</v>
      </c>
      <c r="AG109">
        <v>7.8</v>
      </c>
      <c r="AH109">
        <v>274</v>
      </c>
      <c r="AI109">
        <v>142</v>
      </c>
      <c r="AJ109">
        <v>249358727</v>
      </c>
      <c r="AL109" s="7" t="str">
        <v>Ruben Fleischer</v>
      </c>
      <c r="AM109" s="35">
        <f>AVERAGEIFS(IMDB4[IMDb Score (1-10)],IMDB4[Director Name],Formula_Analysis!AL109)</f>
        <v>6.833333333333333</v>
      </c>
      <c r="AQ109" s="7" t="str">
        <v>Heath Ledger</v>
      </c>
      <c r="AR109" s="7">
        <f>SUMIFS(IMDB4[Gross Revenue],IMDB4[Lead Actor],Formula_Analysis!AQ109)</f>
        <v>219335451</v>
      </c>
    </row>
    <row r="110" spans="1:54" x14ac:dyDescent="0.25">
      <c r="A110" t="str">
        <v>A Beautiful Mind</v>
      </c>
      <c r="B110">
        <v>37123</v>
      </c>
      <c r="C110">
        <v>2001</v>
      </c>
      <c r="D110" t="str">
        <v>2000s</v>
      </c>
      <c r="E110" t="str">
        <v>Color</v>
      </c>
      <c r="F110" t="str">
        <v>Biography</v>
      </c>
      <c r="G110" t="str">
        <v>English</v>
      </c>
      <c r="H110" t="str">
        <v>USA</v>
      </c>
      <c r="I110" t="str">
        <v>PG-13</v>
      </c>
      <c r="J110" t="str">
        <v>Adam Goldberg</v>
      </c>
      <c r="K110" t="str">
        <v>Ron Howard</v>
      </c>
      <c r="L110">
        <v>1000</v>
      </c>
      <c r="M110">
        <v>2827</v>
      </c>
      <c r="N110">
        <v>2000</v>
      </c>
      <c r="O110">
        <v>29000</v>
      </c>
      <c r="P110">
        <v>8.1999999999999993</v>
      </c>
      <c r="R110" t="str">
        <v>Toy Story 2</v>
      </c>
      <c r="S110">
        <v>36318</v>
      </c>
      <c r="T110">
        <v>1999</v>
      </c>
      <c r="U110" t="str">
        <v>1990s</v>
      </c>
      <c r="V110" t="str">
        <v>Color</v>
      </c>
      <c r="W110" t="str">
        <v>Adventure</v>
      </c>
      <c r="X110" t="str">
        <v>English</v>
      </c>
      <c r="Y110" t="str">
        <v>USA</v>
      </c>
      <c r="Z110" t="str">
        <v>G</v>
      </c>
      <c r="AA110" t="str">
        <v>Tom Hanks</v>
      </c>
      <c r="AB110" t="str">
        <v>John Lasseter</v>
      </c>
      <c r="AC110">
        <v>15000</v>
      </c>
      <c r="AD110">
        <v>21275</v>
      </c>
      <c r="AE110">
        <v>487</v>
      </c>
      <c r="AF110">
        <v>0</v>
      </c>
      <c r="AG110">
        <v>7.9</v>
      </c>
      <c r="AH110">
        <v>191</v>
      </c>
      <c r="AI110">
        <v>82</v>
      </c>
      <c r="AJ110">
        <v>245823397</v>
      </c>
      <c r="AL110" s="7" t="str">
        <v>George Clooney</v>
      </c>
      <c r="AM110" s="35">
        <f>AVERAGEIFS(IMDB4[IMDb Score (1-10)],IMDB4[Director Name],Formula_Analysis!AL110)</f>
        <v>6.6749999999999998</v>
      </c>
      <c r="AQ110" s="7" t="str">
        <v>Eddie Redmayne</v>
      </c>
      <c r="AR110" s="7">
        <f>SUMIFS(IMDB4[Gross Revenue],IMDB4[Lead Actor],Formula_Analysis!AQ110)</f>
        <v>67183560</v>
      </c>
    </row>
    <row r="111" spans="1:54" x14ac:dyDescent="0.25">
      <c r="A111" t="str">
        <v>The Thing</v>
      </c>
      <c r="B111">
        <v>30006</v>
      </c>
      <c r="C111">
        <v>1982</v>
      </c>
      <c r="D111" t="str">
        <v>1980s</v>
      </c>
      <c r="E111" t="str">
        <v>Color</v>
      </c>
      <c r="F111" t="str">
        <v>Horror</v>
      </c>
      <c r="G111" t="str">
        <v>English</v>
      </c>
      <c r="H111" t="str">
        <v>USA</v>
      </c>
      <c r="I111" t="str">
        <v>R</v>
      </c>
      <c r="J111" t="str">
        <v>Wilford Brimley</v>
      </c>
      <c r="K111" t="str">
        <v>John Carpenter</v>
      </c>
      <c r="L111">
        <v>957</v>
      </c>
      <c r="M111">
        <v>1757</v>
      </c>
      <c r="N111">
        <v>0</v>
      </c>
      <c r="O111">
        <v>23000</v>
      </c>
      <c r="P111">
        <v>8.1999999999999993</v>
      </c>
      <c r="R111" t="str">
        <v>Transformers: Age of Extinction</v>
      </c>
      <c r="S111">
        <v>41752</v>
      </c>
      <c r="T111">
        <v>2014</v>
      </c>
      <c r="U111" t="str">
        <v>2010s</v>
      </c>
      <c r="V111" t="str">
        <v>Color</v>
      </c>
      <c r="W111" t="str">
        <v>Action</v>
      </c>
      <c r="X111" t="str">
        <v>English</v>
      </c>
      <c r="Y111" t="str">
        <v>USA</v>
      </c>
      <c r="Z111" t="str">
        <v>PG-13</v>
      </c>
      <c r="AA111" t="str">
        <v>Bingbing Li</v>
      </c>
      <c r="AB111" t="str">
        <v>Michael Bay</v>
      </c>
      <c r="AC111">
        <v>974</v>
      </c>
      <c r="AD111">
        <v>3988</v>
      </c>
      <c r="AE111">
        <v>0</v>
      </c>
      <c r="AF111">
        <v>56000</v>
      </c>
      <c r="AG111">
        <v>5.7</v>
      </c>
      <c r="AH111">
        <v>378</v>
      </c>
      <c r="AI111">
        <v>165</v>
      </c>
      <c r="AJ111">
        <v>245428137</v>
      </c>
      <c r="AL111" s="7" t="str">
        <v>Nicolas Winding Refn</v>
      </c>
      <c r="AM111" s="35">
        <f>AVERAGEIFS(IMDB4[IMDb Score (1-10)],IMDB4[Director Name],Formula_Analysis!AL111)</f>
        <v>6.75</v>
      </c>
      <c r="AQ111" s="7" t="str">
        <v>Gabriel Millman</v>
      </c>
      <c r="AR111" s="7">
        <f>SUMIFS(IMDB4[Gross Revenue],IMDB4[Lead Actor],Formula_Analysis!AQ111)</f>
        <v>14060950</v>
      </c>
    </row>
    <row r="112" spans="1:54" x14ac:dyDescent="0.25">
      <c r="A112" t="str">
        <v>The Secret in Their Eyes</v>
      </c>
      <c r="B112">
        <v>39979</v>
      </c>
      <c r="C112">
        <v>2009</v>
      </c>
      <c r="D112" t="str">
        <v>2000s</v>
      </c>
      <c r="E112" t="str">
        <v>Color</v>
      </c>
      <c r="F112" t="str">
        <v>Drama</v>
      </c>
      <c r="G112" t="str">
        <v>Spanish</v>
      </c>
      <c r="H112" t="str">
        <v>Argentina</v>
      </c>
      <c r="I112" t="str">
        <v>R</v>
      </c>
      <c r="J112" t="str">
        <v>Ricardo DarÃ­n</v>
      </c>
      <c r="K112" t="str">
        <v>Juan JosÃ© Campanella</v>
      </c>
      <c r="L112">
        <v>827</v>
      </c>
      <c r="M112">
        <v>1044</v>
      </c>
      <c r="N112">
        <v>195</v>
      </c>
      <c r="O112">
        <v>33000</v>
      </c>
      <c r="P112">
        <v>8.1999999999999993</v>
      </c>
      <c r="R112" t="str">
        <v>Cars</v>
      </c>
      <c r="S112">
        <v>38731</v>
      </c>
      <c r="T112">
        <v>2006</v>
      </c>
      <c r="U112" t="str">
        <v>2000s</v>
      </c>
      <c r="V112" t="str">
        <v>Color</v>
      </c>
      <c r="W112" t="str">
        <v>Adventure</v>
      </c>
      <c r="X112" t="str">
        <v>English</v>
      </c>
      <c r="Y112" t="str">
        <v>USA</v>
      </c>
      <c r="Z112" t="str">
        <v>G</v>
      </c>
      <c r="AA112" t="str">
        <v>John Ratzenberger</v>
      </c>
      <c r="AB112" t="str">
        <v>John Lasseter</v>
      </c>
      <c r="AC112">
        <v>1000</v>
      </c>
      <c r="AD112">
        <v>4905</v>
      </c>
      <c r="AE112">
        <v>487</v>
      </c>
      <c r="AF112">
        <v>0</v>
      </c>
      <c r="AG112">
        <v>7.2</v>
      </c>
      <c r="AH112">
        <v>256</v>
      </c>
      <c r="AI112">
        <v>117</v>
      </c>
      <c r="AJ112">
        <v>244052771</v>
      </c>
      <c r="AL112" s="7" t="str">
        <v>Barbet Schroeder</v>
      </c>
      <c r="AM112" s="35">
        <f>AVERAGEIFS(IMDB4[IMDb Score (1-10)],IMDB4[Director Name],Formula_Analysis!AL112)</f>
        <v>6</v>
      </c>
      <c r="AQ112" s="7" t="str">
        <v>Steve Buscemi</v>
      </c>
      <c r="AR112" s="7">
        <f>SUMIFS(IMDB4[Gross Revenue],IMDB4[Lead Actor],Formula_Analysis!AQ112)</f>
        <v>2023386536</v>
      </c>
    </row>
    <row r="113" spans="1:44" x14ac:dyDescent="0.25">
      <c r="A113" t="str">
        <v>The Bridge on the River Kwai</v>
      </c>
      <c r="B113">
        <v>21087</v>
      </c>
      <c r="C113">
        <v>1957</v>
      </c>
      <c r="D113" t="str">
        <v>1950s</v>
      </c>
      <c r="E113" t="str">
        <v>Color</v>
      </c>
      <c r="F113" t="str">
        <v>Adventure</v>
      </c>
      <c r="G113" t="str">
        <v>English</v>
      </c>
      <c r="H113" t="str">
        <v>UK</v>
      </c>
      <c r="I113" t="str">
        <v>PG</v>
      </c>
      <c r="J113" t="str">
        <v>William Holden</v>
      </c>
      <c r="K113" t="str">
        <v>David Lean</v>
      </c>
      <c r="L113">
        <v>682</v>
      </c>
      <c r="M113">
        <v>1035</v>
      </c>
      <c r="N113">
        <v>767</v>
      </c>
      <c r="O113">
        <v>0</v>
      </c>
      <c r="P113">
        <v>8.1999999999999993</v>
      </c>
      <c r="R113" t="str">
        <v>Bruce Almighty</v>
      </c>
      <c r="S113">
        <v>37884</v>
      </c>
      <c r="T113">
        <v>2003</v>
      </c>
      <c r="U113" t="str">
        <v>2000s</v>
      </c>
      <c r="V113" t="str">
        <v>Color</v>
      </c>
      <c r="W113" t="str">
        <v>Comedy</v>
      </c>
      <c r="X113" t="str">
        <v>English</v>
      </c>
      <c r="Y113" t="str">
        <v>USA</v>
      </c>
      <c r="Z113" t="str">
        <v>PG-13</v>
      </c>
      <c r="AA113" t="str">
        <v>Morgan Freeman</v>
      </c>
      <c r="AB113" t="str">
        <v>Tom Shadyac</v>
      </c>
      <c r="AC113">
        <v>11000</v>
      </c>
      <c r="AD113">
        <v>21276</v>
      </c>
      <c r="AE113">
        <v>293</v>
      </c>
      <c r="AF113">
        <v>0</v>
      </c>
      <c r="AG113">
        <v>6.7</v>
      </c>
      <c r="AH113">
        <v>191</v>
      </c>
      <c r="AI113">
        <v>101</v>
      </c>
      <c r="AJ113">
        <v>242589580</v>
      </c>
      <c r="AL113" s="7" t="str">
        <v>Derek Cianfrance</v>
      </c>
      <c r="AM113" s="35">
        <f>AVERAGEIFS(IMDB4[IMDb Score (1-10)],IMDB4[Director Name],Formula_Analysis!AL113)</f>
        <v>7.35</v>
      </c>
      <c r="AQ113" s="7" t="str">
        <v>Dwayne Johnson</v>
      </c>
      <c r="AR113" s="7">
        <f>SUMIFS(IMDB4[Gross Revenue],IMDB4[Lead Actor],Formula_Analysis!AQ113)</f>
        <v>1171115915</v>
      </c>
    </row>
    <row r="114" spans="1:44" x14ac:dyDescent="0.25">
      <c r="A114" t="str">
        <v>Pan's Labyrinth</v>
      </c>
      <c r="B114">
        <v>38834</v>
      </c>
      <c r="C114">
        <v>2006</v>
      </c>
      <c r="D114" t="str">
        <v>2000s</v>
      </c>
      <c r="E114" t="str">
        <v>Color</v>
      </c>
      <c r="F114" t="str">
        <v>Drama</v>
      </c>
      <c r="G114" t="str">
        <v>Spanish</v>
      </c>
      <c r="H114" t="str">
        <v>Spain</v>
      </c>
      <c r="I114" t="str">
        <v>R</v>
      </c>
      <c r="J114" t="str">
        <v>Ivana Baquero</v>
      </c>
      <c r="K114" t="str">
        <v>Guillermo del Toro</v>
      </c>
      <c r="L114">
        <v>634</v>
      </c>
      <c r="M114">
        <v>1322</v>
      </c>
      <c r="N114">
        <v>0</v>
      </c>
      <c r="O114">
        <v>27000</v>
      </c>
      <c r="P114">
        <v>8.1999999999999993</v>
      </c>
      <c r="R114" t="str">
        <v>Raiders of the Lost Ark</v>
      </c>
      <c r="S114">
        <v>29722</v>
      </c>
      <c r="T114">
        <v>1981</v>
      </c>
      <c r="U114" t="str">
        <v>1980s</v>
      </c>
      <c r="V114" t="str">
        <v>Color</v>
      </c>
      <c r="W114" t="str">
        <v>Action</v>
      </c>
      <c r="X114" t="str">
        <v>English</v>
      </c>
      <c r="Y114" t="str">
        <v>USA</v>
      </c>
      <c r="Z114" t="str">
        <v>PG</v>
      </c>
      <c r="AA114" t="str">
        <v>Harrison Ford</v>
      </c>
      <c r="AB114" t="str">
        <v>Steven Spielberg</v>
      </c>
      <c r="AC114">
        <v>11000</v>
      </c>
      <c r="AD114">
        <v>12906</v>
      </c>
      <c r="AE114">
        <v>14000</v>
      </c>
      <c r="AF114">
        <v>16000</v>
      </c>
      <c r="AG114">
        <v>8.5</v>
      </c>
      <c r="AH114">
        <v>234</v>
      </c>
      <c r="AI114">
        <v>115</v>
      </c>
      <c r="AJ114">
        <v>242374454</v>
      </c>
      <c r="AL114" s="7" t="str">
        <v>Jay Chandrasekhar</v>
      </c>
      <c r="AM114" s="35">
        <f>AVERAGEIFS(IMDB4[IMDb Score (1-10)],IMDB4[Director Name],Formula_Analysis!AL114)</f>
        <v>6.0250000000000004</v>
      </c>
      <c r="AQ114" s="7" t="str">
        <v>Nicolas Cage</v>
      </c>
      <c r="AR114" s="7">
        <f>SUMIFS(IMDB4[Gross Revenue],IMDB4[Lead Actor],Formula_Analysis!AQ114)</f>
        <v>1468672594</v>
      </c>
    </row>
    <row r="115" spans="1:44" x14ac:dyDescent="0.25">
      <c r="A115" t="str">
        <v>Gone with the Wind</v>
      </c>
      <c r="B115">
        <v>14561</v>
      </c>
      <c r="C115">
        <v>1939</v>
      </c>
      <c r="D115" t="str">
        <v>1930s</v>
      </c>
      <c r="E115" t="str">
        <v>Color</v>
      </c>
      <c r="F115" t="str">
        <v>Drama</v>
      </c>
      <c r="G115" t="str">
        <v>English</v>
      </c>
      <c r="H115" t="str">
        <v>USA</v>
      </c>
      <c r="I115" t="str">
        <v>G</v>
      </c>
      <c r="J115" t="str">
        <v>Hattie McDaniel</v>
      </c>
      <c r="K115" t="str">
        <v>Victor Fleming</v>
      </c>
      <c r="L115">
        <v>503</v>
      </c>
      <c r="M115">
        <v>1862</v>
      </c>
      <c r="N115">
        <v>149</v>
      </c>
      <c r="O115">
        <v>16000</v>
      </c>
      <c r="P115">
        <v>8.1999999999999993</v>
      </c>
      <c r="R115" t="str">
        <v>Twister</v>
      </c>
      <c r="S115">
        <v>35261</v>
      </c>
      <c r="T115">
        <v>1996</v>
      </c>
      <c r="U115" t="str">
        <v>1990s</v>
      </c>
      <c r="V115" t="str">
        <v>Color</v>
      </c>
      <c r="W115" t="str">
        <v>Action</v>
      </c>
      <c r="X115" t="str">
        <v>English</v>
      </c>
      <c r="Y115" t="str">
        <v>USA</v>
      </c>
      <c r="Z115" t="str">
        <v>PG-13</v>
      </c>
      <c r="AA115" t="str">
        <v>Philip Seymour Hoffman</v>
      </c>
      <c r="AB115" t="str">
        <v>Jan de Bont</v>
      </c>
      <c r="AC115">
        <v>22000</v>
      </c>
      <c r="AD115">
        <v>26239</v>
      </c>
      <c r="AE115">
        <v>101</v>
      </c>
      <c r="AF115">
        <v>0</v>
      </c>
      <c r="AG115">
        <v>6.3</v>
      </c>
      <c r="AH115">
        <v>114</v>
      </c>
      <c r="AI115">
        <v>113</v>
      </c>
      <c r="AJ115">
        <v>241688385</v>
      </c>
      <c r="AL115" s="7" t="str">
        <v>Craig Gillespie</v>
      </c>
      <c r="AM115" s="35">
        <f>AVERAGEIFS(IMDB4[IMDb Score (1-10)],IMDB4[Director Name],Formula_Analysis!AL115)</f>
        <v>6.9333333333333336</v>
      </c>
      <c r="AQ115" s="7" t="str">
        <v>Jeff Bridges</v>
      </c>
      <c r="AR115" s="7">
        <f>SUMIFS(IMDB4[Gross Revenue],IMDB4[Lead Actor],Formula_Analysis!AQ115)</f>
        <v>602882741</v>
      </c>
    </row>
    <row r="116" spans="1:44" x14ac:dyDescent="0.25">
      <c r="A116" t="str">
        <v>Incendies</v>
      </c>
      <c r="B116">
        <v>40408</v>
      </c>
      <c r="C116">
        <v>2010</v>
      </c>
      <c r="D116" t="str">
        <v>2010s</v>
      </c>
      <c r="E116" t="str">
        <v>Color</v>
      </c>
      <c r="F116" t="str">
        <v>Drama</v>
      </c>
      <c r="G116" t="str">
        <v>French</v>
      </c>
      <c r="H116" t="str">
        <v>Canada</v>
      </c>
      <c r="I116" t="str">
        <v>R</v>
      </c>
      <c r="J116" t="str">
        <v>Lubna Azabal</v>
      </c>
      <c r="K116" t="str">
        <v>Denis Villeneuve</v>
      </c>
      <c r="L116">
        <v>131</v>
      </c>
      <c r="M116">
        <v>343</v>
      </c>
      <c r="N116">
        <v>777</v>
      </c>
      <c r="O116">
        <v>37000</v>
      </c>
      <c r="P116">
        <v>8.1999999999999993</v>
      </c>
      <c r="R116" t="str">
        <v>My Big Fat Greek Wedding</v>
      </c>
      <c r="S116">
        <v>37466</v>
      </c>
      <c r="T116">
        <v>2002</v>
      </c>
      <c r="U116" t="str">
        <v>2000s</v>
      </c>
      <c r="V116" t="str">
        <v>Color</v>
      </c>
      <c r="W116" t="str">
        <v>Comedy</v>
      </c>
      <c r="X116" t="str">
        <v>English</v>
      </c>
      <c r="Y116" t="str">
        <v>USA</v>
      </c>
      <c r="Z116" t="str">
        <v>PG</v>
      </c>
      <c r="AA116" t="str">
        <v>Nia Vardalos</v>
      </c>
      <c r="AB116" t="str">
        <v>Joel Zwick</v>
      </c>
      <c r="AC116">
        <v>567</v>
      </c>
      <c r="AD116">
        <v>1495</v>
      </c>
      <c r="AE116">
        <v>38</v>
      </c>
      <c r="AF116">
        <v>5000</v>
      </c>
      <c r="AG116">
        <v>6.6</v>
      </c>
      <c r="AH116">
        <v>168</v>
      </c>
      <c r="AI116">
        <v>95</v>
      </c>
      <c r="AJ116">
        <v>241437427</v>
      </c>
      <c r="AL116" s="7" t="str">
        <v>Ryan Fleck</v>
      </c>
      <c r="AM116" s="35">
        <f>AVERAGEIFS(IMDB4[IMDb Score (1-10)],IMDB4[Director Name],Formula_Analysis!AL116)</f>
        <v>7.2</v>
      </c>
      <c r="AQ116" s="7" t="str">
        <v>Anthony Hopkins</v>
      </c>
      <c r="AR116" s="7">
        <f>SUMIFS(IMDB4[Gross Revenue],IMDB4[Lead Actor],Formula_Analysis!AQ116)</f>
        <v>780617919</v>
      </c>
    </row>
    <row r="117" spans="1:44" x14ac:dyDescent="0.25">
      <c r="A117" t="str">
        <v>The Act of Killing</v>
      </c>
      <c r="B117">
        <v>41163</v>
      </c>
      <c r="C117">
        <v>2012</v>
      </c>
      <c r="D117" t="str">
        <v>2010s</v>
      </c>
      <c r="E117" t="str">
        <v>Color</v>
      </c>
      <c r="F117" t="str">
        <v>Biography</v>
      </c>
      <c r="G117" t="str">
        <v>Indonesian</v>
      </c>
      <c r="H117" t="str">
        <v>UK</v>
      </c>
      <c r="I117" t="str">
        <v>Not Rated</v>
      </c>
      <c r="J117" t="str">
        <v>Anwar Congo</v>
      </c>
      <c r="K117" t="str">
        <v>Joshua Oppenheimer</v>
      </c>
      <c r="L117">
        <v>3</v>
      </c>
      <c r="M117">
        <v>6</v>
      </c>
      <c r="N117">
        <v>50</v>
      </c>
      <c r="O117">
        <v>20000</v>
      </c>
      <c r="P117">
        <v>8.1999999999999993</v>
      </c>
      <c r="R117" t="str">
        <v>Maleficent</v>
      </c>
      <c r="S117">
        <v>41704</v>
      </c>
      <c r="T117">
        <v>2014</v>
      </c>
      <c r="U117" t="str">
        <v>2010s</v>
      </c>
      <c r="V117" t="str">
        <v>Color</v>
      </c>
      <c r="W117" t="str">
        <v>Action</v>
      </c>
      <c r="X117" t="str">
        <v>English</v>
      </c>
      <c r="Y117" t="str">
        <v>USA</v>
      </c>
      <c r="Z117" t="str">
        <v>PG</v>
      </c>
      <c r="AA117" t="str">
        <v>Angelina Jolie Pitt</v>
      </c>
      <c r="AB117" t="str">
        <v>Robert Stromberg</v>
      </c>
      <c r="AC117">
        <v>11000</v>
      </c>
      <c r="AD117">
        <v>15516</v>
      </c>
      <c r="AE117">
        <v>171</v>
      </c>
      <c r="AF117">
        <v>89000</v>
      </c>
      <c r="AG117">
        <v>7</v>
      </c>
      <c r="AH117">
        <v>401</v>
      </c>
      <c r="AI117">
        <v>97</v>
      </c>
      <c r="AJ117">
        <v>241407328</v>
      </c>
      <c r="AL117" s="7" t="str">
        <v>Henry Bean</v>
      </c>
      <c r="AM117" s="35">
        <f>AVERAGEIFS(IMDB4[IMDb Score (1-10)],IMDB4[Director Name],Formula_Analysis!AL117)</f>
        <v>7.2</v>
      </c>
      <c r="AQ117" s="7" t="str">
        <v>Leonard Nimoy</v>
      </c>
      <c r="AR117" s="7">
        <f>SUMIFS(IMDB4[Gross Revenue],IMDB4[Lead Actor],Formula_Analysis!AQ117)</f>
        <v>561449216</v>
      </c>
    </row>
    <row r="118" spans="1:44" x14ac:dyDescent="0.25">
      <c r="A118" t="str">
        <v>Pirates of the Caribbean: The Curse of the Black Pearl</v>
      </c>
      <c r="B118">
        <v>37951</v>
      </c>
      <c r="C118">
        <v>2003</v>
      </c>
      <c r="D118" t="str">
        <v>2000s</v>
      </c>
      <c r="E118" t="str">
        <v>Color</v>
      </c>
      <c r="F118" t="str">
        <v>Action</v>
      </c>
      <c r="G118" t="str">
        <v>English</v>
      </c>
      <c r="H118" t="str">
        <v>USA</v>
      </c>
      <c r="I118" t="str">
        <v>PG-13</v>
      </c>
      <c r="J118" t="str">
        <v>Johnny Depp</v>
      </c>
      <c r="K118" t="str">
        <v>Gore Verbinski</v>
      </c>
      <c r="L118">
        <v>40000</v>
      </c>
      <c r="M118">
        <v>48184</v>
      </c>
      <c r="N118">
        <v>563</v>
      </c>
      <c r="O118">
        <v>10000</v>
      </c>
      <c r="P118">
        <v>8.1</v>
      </c>
      <c r="R118" t="str">
        <v>Pirates of the Caribbean: On Stranger Tides</v>
      </c>
      <c r="S118">
        <v>40865</v>
      </c>
      <c r="T118">
        <v>2011</v>
      </c>
      <c r="U118" t="str">
        <v>2010s</v>
      </c>
      <c r="V118" t="str">
        <v>Color</v>
      </c>
      <c r="W118" t="str">
        <v>Action</v>
      </c>
      <c r="X118" t="str">
        <v>English</v>
      </c>
      <c r="Y118" t="str">
        <v>USA</v>
      </c>
      <c r="Z118" t="str">
        <v>PG-13</v>
      </c>
      <c r="AA118" t="str">
        <v>Johnny Depp</v>
      </c>
      <c r="AB118" t="str">
        <v>Rob Marshall</v>
      </c>
      <c r="AC118">
        <v>40000</v>
      </c>
      <c r="AD118">
        <v>54083</v>
      </c>
      <c r="AE118">
        <v>252</v>
      </c>
      <c r="AF118">
        <v>58000</v>
      </c>
      <c r="AG118">
        <v>6.7</v>
      </c>
      <c r="AH118">
        <v>448</v>
      </c>
      <c r="AI118">
        <v>136</v>
      </c>
      <c r="AJ118">
        <v>241063875</v>
      </c>
      <c r="AL118" s="7" t="str">
        <v>Nick Cassavetes</v>
      </c>
      <c r="AM118" s="35">
        <f>AVERAGEIFS(IMDB4[IMDb Score (1-10)],IMDB4[Director Name],Formula_Analysis!AL118)</f>
        <v>7.0749999999999993</v>
      </c>
      <c r="AQ118" s="7" t="str">
        <v>Taylor Lautner</v>
      </c>
      <c r="AR118" s="7">
        <f>SUMIFS(IMDB4[Gross Revenue],IMDB4[Lead Actor],Formula_Analysis!AQ118)</f>
        <v>121747073</v>
      </c>
    </row>
    <row r="119" spans="1:44" x14ac:dyDescent="0.25">
      <c r="A119" t="str">
        <v>Platoon</v>
      </c>
      <c r="B119">
        <v>31537</v>
      </c>
      <c r="C119">
        <v>1986</v>
      </c>
      <c r="D119" t="str">
        <v>1980s</v>
      </c>
      <c r="E119" t="str">
        <v>Color</v>
      </c>
      <c r="F119" t="str">
        <v>Drama</v>
      </c>
      <c r="G119" t="str">
        <v>English</v>
      </c>
      <c r="H119" t="str">
        <v>UK</v>
      </c>
      <c r="I119" t="str">
        <v>R</v>
      </c>
      <c r="J119" t="str">
        <v>Johnny Depp</v>
      </c>
      <c r="K119" t="str">
        <v>Oliver Stone</v>
      </c>
      <c r="L119">
        <v>40000</v>
      </c>
      <c r="M119">
        <v>42028</v>
      </c>
      <c r="N119">
        <v>0</v>
      </c>
      <c r="O119">
        <v>9000</v>
      </c>
      <c r="P119">
        <v>8.1</v>
      </c>
      <c r="R119" t="str">
        <v>Shrek Forever After</v>
      </c>
      <c r="S119">
        <v>40255</v>
      </c>
      <c r="T119">
        <v>2010</v>
      </c>
      <c r="U119" t="str">
        <v>2010s</v>
      </c>
      <c r="V119" t="str">
        <v>Color</v>
      </c>
      <c r="W119" t="str">
        <v>Adventure</v>
      </c>
      <c r="X119" t="str">
        <v>English</v>
      </c>
      <c r="Y119" t="str">
        <v>USA</v>
      </c>
      <c r="Z119" t="str">
        <v>PG</v>
      </c>
      <c r="AA119" t="str">
        <v>Jon Hamm</v>
      </c>
      <c r="AB119" t="str">
        <v>Mike Mitchell</v>
      </c>
      <c r="AC119">
        <v>4000</v>
      </c>
      <c r="AD119">
        <v>4628</v>
      </c>
      <c r="AE119">
        <v>31</v>
      </c>
      <c r="AF119">
        <v>0</v>
      </c>
      <c r="AG119">
        <v>6.4</v>
      </c>
      <c r="AH119">
        <v>226</v>
      </c>
      <c r="AI119">
        <v>93</v>
      </c>
      <c r="AJ119">
        <v>238371987</v>
      </c>
      <c r="AL119" s="7" t="str">
        <v>Alex Smith</v>
      </c>
      <c r="AM119" s="35">
        <f>AVERAGEIFS(IMDB4[IMDb Score (1-10)],IMDB4[Director Name],Formula_Analysis!AL119)</f>
        <v>6.1</v>
      </c>
      <c r="AQ119" s="7" t="str">
        <v>Norman Reedus</v>
      </c>
      <c r="AR119" s="7">
        <f>SUMIFS(IMDB4[Gross Revenue],IMDB4[Lead Actor],Formula_Analysis!AQ119)</f>
        <v>113393959</v>
      </c>
    </row>
    <row r="120" spans="1:44" x14ac:dyDescent="0.25">
      <c r="A120" t="str">
        <v>The Revenant</v>
      </c>
      <c r="B120">
        <v>42171</v>
      </c>
      <c r="C120">
        <v>2015</v>
      </c>
      <c r="D120" t="str">
        <v>2010s</v>
      </c>
      <c r="E120" t="str">
        <v>Color</v>
      </c>
      <c r="F120" t="str">
        <v>Adventure</v>
      </c>
      <c r="G120" t="str">
        <v>English</v>
      </c>
      <c r="H120" t="str">
        <v>USA</v>
      </c>
      <c r="I120" t="str">
        <v>R</v>
      </c>
      <c r="J120" t="str">
        <v>Leonardo DiCaprio</v>
      </c>
      <c r="K120" t="str">
        <v>Alejandro G. IÃ±Ã¡rritu</v>
      </c>
      <c r="L120">
        <v>29000</v>
      </c>
      <c r="M120">
        <v>57108</v>
      </c>
      <c r="N120">
        <v>0</v>
      </c>
      <c r="O120">
        <v>190000</v>
      </c>
      <c r="P120">
        <v>8.1</v>
      </c>
      <c r="R120" t="str">
        <v>Brave</v>
      </c>
      <c r="S120">
        <v>40984</v>
      </c>
      <c r="T120">
        <v>2012</v>
      </c>
      <c r="U120" t="str">
        <v>2010s</v>
      </c>
      <c r="V120" t="str">
        <v>Color</v>
      </c>
      <c r="W120" t="str">
        <v>Adventure</v>
      </c>
      <c r="X120" t="str">
        <v>English</v>
      </c>
      <c r="Y120" t="str">
        <v>USA</v>
      </c>
      <c r="Z120" t="str">
        <v>PG</v>
      </c>
      <c r="AA120" t="str">
        <v>Kelly Macdonald</v>
      </c>
      <c r="AB120" t="str">
        <v>Mark Andrews</v>
      </c>
      <c r="AC120">
        <v>2000</v>
      </c>
      <c r="AD120">
        <v>5005</v>
      </c>
      <c r="AE120">
        <v>56</v>
      </c>
      <c r="AF120">
        <v>39000</v>
      </c>
      <c r="AG120">
        <v>7.2</v>
      </c>
      <c r="AH120">
        <v>488</v>
      </c>
      <c r="AI120">
        <v>93</v>
      </c>
      <c r="AJ120">
        <v>237282182</v>
      </c>
      <c r="AL120" s="7" t="str">
        <v>Malcolm D. Lee</v>
      </c>
      <c r="AM120" s="35">
        <f>AVERAGEIFS(IMDB4[IMDb Score (1-10)],IMDB4[Director Name],Formula_Analysis!AL120)</f>
        <v>5.6</v>
      </c>
      <c r="AQ120" s="7" t="str">
        <v>Harrison Ford</v>
      </c>
      <c r="AR120" s="7">
        <f>SUMIFS(IMDB4[Gross Revenue],IMDB4[Lead Actor],Formula_Analysis!AQ120)</f>
        <v>3391556163</v>
      </c>
    </row>
    <row r="121" spans="1:44" x14ac:dyDescent="0.25">
      <c r="A121" t="str">
        <v>Shutter Island</v>
      </c>
      <c r="B121">
        <v>40479</v>
      </c>
      <c r="C121">
        <v>2010</v>
      </c>
      <c r="D121" t="str">
        <v>2010s</v>
      </c>
      <c r="E121" t="str">
        <v>Color</v>
      </c>
      <c r="F121" t="str">
        <v>Mystery</v>
      </c>
      <c r="G121" t="str">
        <v>English</v>
      </c>
      <c r="H121" t="str">
        <v>USA</v>
      </c>
      <c r="I121" t="str">
        <v>R</v>
      </c>
      <c r="J121" t="str">
        <v>Leonardo DiCaprio</v>
      </c>
      <c r="K121" t="str">
        <v>Martin Scorsese</v>
      </c>
      <c r="L121">
        <v>29000</v>
      </c>
      <c r="M121">
        <v>29585</v>
      </c>
      <c r="N121">
        <v>17000</v>
      </c>
      <c r="O121">
        <v>53000</v>
      </c>
      <c r="P121">
        <v>8.1</v>
      </c>
      <c r="R121" t="str">
        <v>Oz the Great and Powerful</v>
      </c>
      <c r="S121">
        <v>41376</v>
      </c>
      <c r="T121">
        <v>2013</v>
      </c>
      <c r="U121" t="str">
        <v>2010s</v>
      </c>
      <c r="V121" t="str">
        <v>Color</v>
      </c>
      <c r="W121" t="str">
        <v>Adventure</v>
      </c>
      <c r="X121" t="str">
        <v>English</v>
      </c>
      <c r="Y121" t="str">
        <v>USA</v>
      </c>
      <c r="Z121" t="str">
        <v>PG</v>
      </c>
      <c r="AA121" t="str">
        <v>Tim Holmes</v>
      </c>
      <c r="AB121" t="str">
        <v>Sam Raimi</v>
      </c>
      <c r="AC121">
        <v>44000</v>
      </c>
      <c r="AD121">
        <v>73441</v>
      </c>
      <c r="AE121">
        <v>0</v>
      </c>
      <c r="AF121">
        <v>60000</v>
      </c>
      <c r="AG121">
        <v>6.4</v>
      </c>
      <c r="AH121">
        <v>525</v>
      </c>
      <c r="AI121">
        <v>130</v>
      </c>
      <c r="AJ121">
        <v>234903076</v>
      </c>
      <c r="AL121" s="7" t="str">
        <v>Lee Tamahori</v>
      </c>
      <c r="AM121" s="35">
        <f>AVERAGEIFS(IMDB4[IMDb Score (1-10)],IMDB4[Director Name],Formula_Analysis!AL121)</f>
        <v>5.95</v>
      </c>
      <c r="AQ121" s="7" t="str">
        <v>Daniel Radcliffe</v>
      </c>
      <c r="AR121" s="7">
        <f>SUMIFS(IMDB4[Gross Revenue],IMDB4[Lead Actor],Formula_Analysis!AQ121)</f>
        <v>902474678</v>
      </c>
    </row>
    <row r="122" spans="1:44" x14ac:dyDescent="0.25">
      <c r="A122" t="str">
        <v>Mad Max: Fury Road</v>
      </c>
      <c r="B122">
        <v>42096</v>
      </c>
      <c r="C122">
        <v>2015</v>
      </c>
      <c r="D122" t="str">
        <v>2010s</v>
      </c>
      <c r="E122" t="str">
        <v>Color</v>
      </c>
      <c r="F122" t="str">
        <v>Action</v>
      </c>
      <c r="G122" t="str">
        <v>English</v>
      </c>
      <c r="H122" t="str">
        <v>Australia</v>
      </c>
      <c r="I122" t="str">
        <v>R</v>
      </c>
      <c r="J122" t="str">
        <v>Tom Hardy</v>
      </c>
      <c r="K122" t="str">
        <v>George Miller</v>
      </c>
      <c r="L122">
        <v>27000</v>
      </c>
      <c r="M122">
        <v>40025</v>
      </c>
      <c r="N122">
        <v>750</v>
      </c>
      <c r="O122">
        <v>191000</v>
      </c>
      <c r="P122">
        <v>8.1</v>
      </c>
      <c r="R122" t="str">
        <v>Beverly Hills Cop</v>
      </c>
      <c r="S122">
        <v>30716</v>
      </c>
      <c r="T122">
        <v>1984</v>
      </c>
      <c r="U122" t="str">
        <v>1980s</v>
      </c>
      <c r="V122" t="str">
        <v>Color</v>
      </c>
      <c r="W122" t="str">
        <v>Action</v>
      </c>
      <c r="X122" t="str">
        <v>English</v>
      </c>
      <c r="Y122" t="str">
        <v>USA</v>
      </c>
      <c r="Z122" t="str">
        <v>R</v>
      </c>
      <c r="AA122" t="str">
        <v>Judge Reinhold</v>
      </c>
      <c r="AB122" t="str">
        <v>Martin Brest</v>
      </c>
      <c r="AC122">
        <v>901</v>
      </c>
      <c r="AD122">
        <v>3464</v>
      </c>
      <c r="AE122">
        <v>102</v>
      </c>
      <c r="AF122">
        <v>0</v>
      </c>
      <c r="AG122">
        <v>7.3</v>
      </c>
      <c r="AH122">
        <v>94</v>
      </c>
      <c r="AI122">
        <v>105</v>
      </c>
      <c r="AJ122">
        <v>234760500</v>
      </c>
      <c r="AL122" s="7" t="str">
        <v>James Cameron</v>
      </c>
      <c r="AM122" s="35">
        <f>AVERAGEIFS(IMDB4[IMDb Score (1-10)],IMDB4[Director Name],Formula_Analysis!AL122)</f>
        <v>7.9142857142857137</v>
      </c>
      <c r="AQ122" s="7" t="str">
        <v>Morgan Freeman</v>
      </c>
      <c r="AR122" s="7">
        <f>SUMIFS(IMDB4[Gross Revenue],IMDB4[Lead Actor],Formula_Analysis!AQ122)</f>
        <v>1780514534</v>
      </c>
    </row>
    <row r="123" spans="1:44" x14ac:dyDescent="0.25">
      <c r="A123" t="str">
        <v>The Avengers</v>
      </c>
      <c r="B123">
        <v>41118</v>
      </c>
      <c r="C123">
        <v>2012</v>
      </c>
      <c r="D123" t="str">
        <v>2010s</v>
      </c>
      <c r="E123" t="str">
        <v>Color</v>
      </c>
      <c r="F123" t="str">
        <v>Action</v>
      </c>
      <c r="G123" t="str">
        <v>English</v>
      </c>
      <c r="H123" t="str">
        <v>USA</v>
      </c>
      <c r="I123" t="str">
        <v>PG-13</v>
      </c>
      <c r="J123" t="str">
        <v>Chris Hemsworth</v>
      </c>
      <c r="K123" t="str">
        <v>Joss Whedon</v>
      </c>
      <c r="L123">
        <v>26000</v>
      </c>
      <c r="M123">
        <v>87697</v>
      </c>
      <c r="N123">
        <v>0</v>
      </c>
      <c r="O123">
        <v>123000</v>
      </c>
      <c r="P123">
        <v>8.1</v>
      </c>
      <c r="R123" t="str">
        <v>X-Men: The Last Stand</v>
      </c>
      <c r="S123">
        <v>38870</v>
      </c>
      <c r="T123">
        <v>2006</v>
      </c>
      <c r="U123" t="str">
        <v>2000s</v>
      </c>
      <c r="V123" t="str">
        <v>Color</v>
      </c>
      <c r="W123" t="str">
        <v>Action</v>
      </c>
      <c r="X123" t="str">
        <v>English</v>
      </c>
      <c r="Y123" t="str">
        <v>Canada</v>
      </c>
      <c r="Z123" t="str">
        <v>PG-13</v>
      </c>
      <c r="AA123" t="str">
        <v>Hugh Jackman</v>
      </c>
      <c r="AB123" t="str">
        <v>Brett Ratner</v>
      </c>
      <c r="AC123">
        <v>20000</v>
      </c>
      <c r="AD123">
        <v>21714</v>
      </c>
      <c r="AE123">
        <v>420</v>
      </c>
      <c r="AF123">
        <v>0</v>
      </c>
      <c r="AG123">
        <v>6.8</v>
      </c>
      <c r="AH123">
        <v>334</v>
      </c>
      <c r="AI123">
        <v>104</v>
      </c>
      <c r="AJ123">
        <v>234360014</v>
      </c>
      <c r="AL123" s="7" t="str">
        <v>Christopher Nolan</v>
      </c>
      <c r="AM123" s="35">
        <f>AVERAGEIFS(IMDB4[IMDb Score (1-10)],IMDB4[Director Name],Formula_Analysis!AL123)</f>
        <v>8.4250000000000007</v>
      </c>
      <c r="AQ123" s="7" t="str">
        <v>Angelina Jolie Pitt</v>
      </c>
      <c r="AR123" s="7">
        <f>SUMIFS(IMDB4[Gross Revenue],IMDB4[Lead Actor],Formula_Analysis!AQ123)</f>
        <v>1168666328</v>
      </c>
    </row>
    <row r="124" spans="1:44" x14ac:dyDescent="0.25">
      <c r="A124" t="str">
        <v>Rush</v>
      </c>
      <c r="B124">
        <v>41519</v>
      </c>
      <c r="C124">
        <v>2013</v>
      </c>
      <c r="D124" t="str">
        <v>2010s</v>
      </c>
      <c r="E124" t="str">
        <v>Color</v>
      </c>
      <c r="F124" t="str">
        <v>Action</v>
      </c>
      <c r="G124" t="str">
        <v>English</v>
      </c>
      <c r="H124" t="str">
        <v>UK</v>
      </c>
      <c r="I124" t="str">
        <v>R</v>
      </c>
      <c r="J124" t="str">
        <v>Chris Hemsworth</v>
      </c>
      <c r="K124" t="str">
        <v>Ron Howard</v>
      </c>
      <c r="L124">
        <v>26000</v>
      </c>
      <c r="M124">
        <v>37206</v>
      </c>
      <c r="N124">
        <v>2000</v>
      </c>
      <c r="O124">
        <v>83000</v>
      </c>
      <c r="P124">
        <v>8.1</v>
      </c>
      <c r="R124" t="str">
        <v>War of the Worlds</v>
      </c>
      <c r="S124">
        <v>38378</v>
      </c>
      <c r="T124">
        <v>2005</v>
      </c>
      <c r="U124" t="str">
        <v>2000s</v>
      </c>
      <c r="V124" t="str">
        <v>Color</v>
      </c>
      <c r="W124" t="str">
        <v>Adventure</v>
      </c>
      <c r="X124" t="str">
        <v>English</v>
      </c>
      <c r="Y124" t="str">
        <v>USA</v>
      </c>
      <c r="Z124" t="str">
        <v>PG-13</v>
      </c>
      <c r="AA124" t="str">
        <v>Tom Cruise</v>
      </c>
      <c r="AB124" t="str">
        <v>Steven Spielberg</v>
      </c>
      <c r="AC124">
        <v>10000</v>
      </c>
      <c r="AD124">
        <v>12758</v>
      </c>
      <c r="AE124">
        <v>14000</v>
      </c>
      <c r="AF124">
        <v>0</v>
      </c>
      <c r="AG124">
        <v>6.5</v>
      </c>
      <c r="AH124">
        <v>401</v>
      </c>
      <c r="AI124">
        <v>116</v>
      </c>
      <c r="AJ124">
        <v>234277056</v>
      </c>
      <c r="AL124" s="7" t="str">
        <v>Alejandro G. IÃ±Ã¡rritu</v>
      </c>
      <c r="AM124" s="35">
        <f>AVERAGEIFS(IMDB4[IMDb Score (1-10)],IMDB4[Director Name],Formula_Analysis!AL124)</f>
        <v>7.839999999999999</v>
      </c>
      <c r="AQ124" s="7" t="str">
        <v>Christoph Waltz</v>
      </c>
      <c r="AR124" s="7">
        <f>SUMIFS(IMDB4[Gross Revenue],IMDB4[Lead Actor],Formula_Analysis!AQ124)</f>
        <v>313333993</v>
      </c>
    </row>
    <row r="125" spans="1:44" x14ac:dyDescent="0.25">
      <c r="A125" t="str">
        <v>Prisoners</v>
      </c>
      <c r="B125">
        <v>41485</v>
      </c>
      <c r="C125">
        <v>2013</v>
      </c>
      <c r="D125" t="str">
        <v>2010s</v>
      </c>
      <c r="E125" t="str">
        <v>Color</v>
      </c>
      <c r="F125" t="str">
        <v>Crime</v>
      </c>
      <c r="G125" t="str">
        <v>English</v>
      </c>
      <c r="H125" t="str">
        <v>USA</v>
      </c>
      <c r="I125" t="str">
        <v>R</v>
      </c>
      <c r="J125" t="str">
        <v>Hugh Jackman</v>
      </c>
      <c r="K125" t="str">
        <v>Denis Villeneuve</v>
      </c>
      <c r="L125">
        <v>20000</v>
      </c>
      <c r="M125">
        <v>37321</v>
      </c>
      <c r="N125">
        <v>777</v>
      </c>
      <c r="O125">
        <v>86000</v>
      </c>
      <c r="P125">
        <v>8.1</v>
      </c>
      <c r="R125" t="str">
        <v>X-Men: Days of Future Past</v>
      </c>
      <c r="S125">
        <v>41940</v>
      </c>
      <c r="T125">
        <v>2014</v>
      </c>
      <c r="U125" t="str">
        <v>2010s</v>
      </c>
      <c r="V125" t="str">
        <v>Color</v>
      </c>
      <c r="W125" t="str">
        <v>Action</v>
      </c>
      <c r="X125" t="str">
        <v>English</v>
      </c>
      <c r="Y125" t="str">
        <v>USA</v>
      </c>
      <c r="Z125" t="str">
        <v>PG-13</v>
      </c>
      <c r="AA125" t="str">
        <v>Jennifer Lawrence</v>
      </c>
      <c r="AB125" t="str">
        <v>Bryan Singer</v>
      </c>
      <c r="AC125">
        <v>34000</v>
      </c>
      <c r="AD125">
        <v>91434</v>
      </c>
      <c r="AE125">
        <v>0</v>
      </c>
      <c r="AF125">
        <v>82000</v>
      </c>
      <c r="AG125">
        <v>8</v>
      </c>
      <c r="AH125">
        <v>539</v>
      </c>
      <c r="AI125">
        <v>149</v>
      </c>
      <c r="AJ125">
        <v>233914986</v>
      </c>
      <c r="AL125" s="7" t="str">
        <v>Baz Luhrmann</v>
      </c>
      <c r="AM125" s="35">
        <f>AVERAGEIFS(IMDB4[IMDb Score (1-10)],IMDB4[Director Name],Formula_Analysis!AL125)</f>
        <v>7.0749999999999993</v>
      </c>
      <c r="AQ125" s="7" t="str">
        <v>Matthew McConaughey</v>
      </c>
      <c r="AR125" s="7">
        <f>SUMIFS(IMDB4[Gross Revenue],IMDB4[Lead Actor],Formula_Analysis!AQ125)</f>
        <v>894955406</v>
      </c>
    </row>
    <row r="126" spans="1:44" x14ac:dyDescent="0.25">
      <c r="A126" t="str">
        <v>The Imitation Game</v>
      </c>
      <c r="B126">
        <v>41674</v>
      </c>
      <c r="C126">
        <v>2014</v>
      </c>
      <c r="D126" t="str">
        <v>2010s</v>
      </c>
      <c r="E126" t="str">
        <v>Color</v>
      </c>
      <c r="F126" t="str">
        <v>Biography</v>
      </c>
      <c r="G126" t="str">
        <v>English</v>
      </c>
      <c r="H126" t="str">
        <v>UK</v>
      </c>
      <c r="I126" t="str">
        <v>PG-13</v>
      </c>
      <c r="J126" t="str">
        <v>Benedict Cumberbatch</v>
      </c>
      <c r="K126" t="str">
        <v>Morten Tyldum</v>
      </c>
      <c r="L126">
        <v>19000</v>
      </c>
      <c r="M126">
        <v>20295</v>
      </c>
      <c r="N126">
        <v>77</v>
      </c>
      <c r="O126">
        <v>165000</v>
      </c>
      <c r="P126">
        <v>8.1</v>
      </c>
      <c r="R126" t="str">
        <v>Cast Away</v>
      </c>
      <c r="S126">
        <v>36635</v>
      </c>
      <c r="T126">
        <v>2000</v>
      </c>
      <c r="U126" t="str">
        <v>2000s</v>
      </c>
      <c r="V126" t="str">
        <v>Color</v>
      </c>
      <c r="W126" t="str">
        <v>Adventure</v>
      </c>
      <c r="X126" t="str">
        <v>English</v>
      </c>
      <c r="Y126" t="str">
        <v>USA</v>
      </c>
      <c r="Z126" t="str">
        <v>PG-13</v>
      </c>
      <c r="AA126" t="str">
        <v>Tom Hanks</v>
      </c>
      <c r="AB126" t="str">
        <v>Robert Zemeckis</v>
      </c>
      <c r="AC126">
        <v>15000</v>
      </c>
      <c r="AD126">
        <v>15838</v>
      </c>
      <c r="AE126">
        <v>0</v>
      </c>
      <c r="AF126">
        <v>23000</v>
      </c>
      <c r="AG126">
        <v>7.7</v>
      </c>
      <c r="AH126">
        <v>221</v>
      </c>
      <c r="AI126">
        <v>143</v>
      </c>
      <c r="AJ126">
        <v>233630478</v>
      </c>
      <c r="AL126" s="7" t="str">
        <v>Martin Scorsese</v>
      </c>
      <c r="AM126" s="35">
        <f>AVERAGEIFS(IMDB4[IMDb Score (1-10)],IMDB4[Director Name],Formula_Analysis!AL126)</f>
        <v>7.6749999999999998</v>
      </c>
      <c r="AQ126" s="7" t="str">
        <v>Brad Pitt</v>
      </c>
      <c r="AR126" s="7">
        <f>SUMIFS(IMDB4[Gross Revenue],IMDB4[Lead Actor],Formula_Analysis!AQ126)</f>
        <v>1127464628</v>
      </c>
    </row>
    <row r="127" spans="1:44" x14ac:dyDescent="0.25">
      <c r="A127" t="str">
        <v>The Princess Bride</v>
      </c>
      <c r="B127">
        <v>31975</v>
      </c>
      <c r="C127">
        <v>1987</v>
      </c>
      <c r="D127" t="str">
        <v>1980s</v>
      </c>
      <c r="E127" t="str">
        <v>Color</v>
      </c>
      <c r="F127" t="str">
        <v>Adventure</v>
      </c>
      <c r="G127" t="str">
        <v>English</v>
      </c>
      <c r="H127" t="str">
        <v>USA</v>
      </c>
      <c r="I127" t="str">
        <v>PG</v>
      </c>
      <c r="J127" t="str">
        <v>Robin Wright</v>
      </c>
      <c r="K127" t="str">
        <v>Rob Reiner</v>
      </c>
      <c r="L127">
        <v>18000</v>
      </c>
      <c r="M127">
        <v>20060</v>
      </c>
      <c r="N127">
        <v>0</v>
      </c>
      <c r="O127">
        <v>33000</v>
      </c>
      <c r="P127">
        <v>8.1</v>
      </c>
      <c r="R127" t="str">
        <v>The Lost World: Jurassic Park</v>
      </c>
      <c r="S127">
        <v>35771</v>
      </c>
      <c r="T127">
        <v>1997</v>
      </c>
      <c r="U127" t="str">
        <v>1990s</v>
      </c>
      <c r="V127" t="str">
        <v>Color</v>
      </c>
      <c r="W127" t="str">
        <v>Action</v>
      </c>
      <c r="X127" t="str">
        <v>English</v>
      </c>
      <c r="Y127" t="str">
        <v>USA</v>
      </c>
      <c r="Z127" t="str">
        <v>PG-13</v>
      </c>
      <c r="AA127" t="str">
        <v>Ariana Richards</v>
      </c>
      <c r="AB127" t="str">
        <v>Steven Spielberg</v>
      </c>
      <c r="AC127">
        <v>610</v>
      </c>
      <c r="AD127">
        <v>1635</v>
      </c>
      <c r="AE127">
        <v>14000</v>
      </c>
      <c r="AF127">
        <v>0</v>
      </c>
      <c r="AG127">
        <v>6.5</v>
      </c>
      <c r="AH127">
        <v>177</v>
      </c>
      <c r="AI127">
        <v>129</v>
      </c>
      <c r="AJ127">
        <v>229074524</v>
      </c>
      <c r="AL127" s="7" t="str">
        <v>Edward Zwick</v>
      </c>
      <c r="AM127" s="35">
        <f>AVERAGEIFS(IMDB4[IMDb Score (1-10)],IMDB4[Director Name],Formula_Analysis!AL127)</f>
        <v>7.2428571428571429</v>
      </c>
      <c r="AQ127" s="7" t="str">
        <v>James Franco</v>
      </c>
      <c r="AR127" s="7">
        <f>SUMIFS(IMDB4[Gross Revenue],IMDB4[Lead Actor],Formula_Analysis!AQ127)</f>
        <v>447036775</v>
      </c>
    </row>
    <row r="128" spans="1:44" x14ac:dyDescent="0.25">
      <c r="A128" t="str">
        <v>Million Dollar Baby</v>
      </c>
      <c r="B128">
        <v>38200</v>
      </c>
      <c r="C128">
        <v>2004</v>
      </c>
      <c r="D128" t="str">
        <v>2000s</v>
      </c>
      <c r="E128" t="str">
        <v>Color</v>
      </c>
      <c r="F128" t="str">
        <v>Drama</v>
      </c>
      <c r="G128" t="str">
        <v>English</v>
      </c>
      <c r="H128" t="str">
        <v>USA</v>
      </c>
      <c r="I128" t="str">
        <v>PG-13</v>
      </c>
      <c r="J128" t="str">
        <v>Clint Eastwood</v>
      </c>
      <c r="K128" t="str">
        <v>Clint Eastwood</v>
      </c>
      <c r="L128">
        <v>16000</v>
      </c>
      <c r="M128">
        <v>28830</v>
      </c>
      <c r="N128">
        <v>16000</v>
      </c>
      <c r="O128">
        <v>14000</v>
      </c>
      <c r="P128">
        <v>8.1</v>
      </c>
      <c r="R128" t="str">
        <v>Star Trek Into Darkness</v>
      </c>
      <c r="S128">
        <v>41287</v>
      </c>
      <c r="T128">
        <v>2013</v>
      </c>
      <c r="U128" t="str">
        <v>2010s</v>
      </c>
      <c r="V128" t="str">
        <v>Color</v>
      </c>
      <c r="W128" t="str">
        <v>Action</v>
      </c>
      <c r="X128" t="str">
        <v>English</v>
      </c>
      <c r="Y128" t="str">
        <v>USA</v>
      </c>
      <c r="Z128" t="str">
        <v>PG-13</v>
      </c>
      <c r="AA128" t="str">
        <v>Benedict Cumberbatch</v>
      </c>
      <c r="AB128" t="str">
        <v>J.J. Abrams</v>
      </c>
      <c r="AC128">
        <v>19000</v>
      </c>
      <c r="AD128">
        <v>21411</v>
      </c>
      <c r="AE128">
        <v>14000</v>
      </c>
      <c r="AF128">
        <v>92000</v>
      </c>
      <c r="AG128">
        <v>7.8</v>
      </c>
      <c r="AH128">
        <v>590</v>
      </c>
      <c r="AI128">
        <v>132</v>
      </c>
      <c r="AJ128">
        <v>228756232</v>
      </c>
      <c r="AL128" s="7" t="str">
        <v>Randall Wallace</v>
      </c>
      <c r="AM128" s="35">
        <f>AVERAGEIFS(IMDB4[IMDb Score (1-10)],IMDB4[Director Name],Formula_Analysis!AL128)</f>
        <v>6.625</v>
      </c>
      <c r="AQ128" s="7" t="str">
        <v>Chris Evans</v>
      </c>
      <c r="AR128" s="7">
        <f>SUMIFS(IMDB4[Gross Revenue],IMDB4[Lead Actor],Formula_Analysis!AQ128)</f>
        <v>448265275</v>
      </c>
    </row>
    <row r="129" spans="1:44" x14ac:dyDescent="0.25">
      <c r="A129" t="str">
        <v>The Help</v>
      </c>
      <c r="B129">
        <v>40590</v>
      </c>
      <c r="C129">
        <v>2011</v>
      </c>
      <c r="D129" t="str">
        <v>2010s</v>
      </c>
      <c r="E129" t="str">
        <v>Color</v>
      </c>
      <c r="F129" t="str">
        <v>Drama</v>
      </c>
      <c r="G129" t="str">
        <v>English</v>
      </c>
      <c r="H129" t="str">
        <v>USA</v>
      </c>
      <c r="I129" t="str">
        <v>PG-13</v>
      </c>
      <c r="J129" t="str">
        <v>Emma Stone</v>
      </c>
      <c r="K129" t="str">
        <v>Tate Taylor</v>
      </c>
      <c r="L129">
        <v>15000</v>
      </c>
      <c r="M129">
        <v>23227</v>
      </c>
      <c r="N129">
        <v>150</v>
      </c>
      <c r="O129">
        <v>75000</v>
      </c>
      <c r="P129">
        <v>8.1</v>
      </c>
      <c r="R129" t="str">
        <v>The Martian</v>
      </c>
      <c r="S129">
        <v>42152</v>
      </c>
      <c r="T129">
        <v>2015</v>
      </c>
      <c r="U129" t="str">
        <v>2010s</v>
      </c>
      <c r="V129" t="str">
        <v>Color</v>
      </c>
      <c r="W129" t="str">
        <v>Adventure</v>
      </c>
      <c r="X129" t="str">
        <v>English</v>
      </c>
      <c r="Y129" t="str">
        <v>USA</v>
      </c>
      <c r="Z129" t="str">
        <v>PG-13</v>
      </c>
      <c r="AA129" t="str">
        <v>Matt Damon</v>
      </c>
      <c r="AB129" t="str">
        <v>Ridley Scott</v>
      </c>
      <c r="AC129">
        <v>13000</v>
      </c>
      <c r="AD129">
        <v>14831</v>
      </c>
      <c r="AE129">
        <v>0</v>
      </c>
      <c r="AF129">
        <v>153000</v>
      </c>
      <c r="AG129">
        <v>8.1</v>
      </c>
      <c r="AH129">
        <v>568</v>
      </c>
      <c r="AI129">
        <v>151</v>
      </c>
      <c r="AJ129">
        <v>228430993</v>
      </c>
      <c r="AL129" s="7" t="str">
        <v>Danny Boyle</v>
      </c>
      <c r="AM129" s="35">
        <f>AVERAGEIFS(IMDB4[IMDb Score (1-10)],IMDB4[Director Name],Formula_Analysis!AL129)</f>
        <v>7.4375000000000009</v>
      </c>
      <c r="AQ129" s="7" t="str">
        <v>Adam Sandler</v>
      </c>
      <c r="AR129" s="7">
        <f>SUMIFS(IMDB4[Gross Revenue],IMDB4[Lead Actor],Formula_Analysis!AQ129)</f>
        <v>1137069543</v>
      </c>
    </row>
    <row r="130" spans="1:44" x14ac:dyDescent="0.25">
      <c r="A130" t="str">
        <v>Donnie Darko</v>
      </c>
      <c r="B130">
        <v>37174</v>
      </c>
      <c r="C130">
        <v>2001</v>
      </c>
      <c r="D130" t="str">
        <v>2000s</v>
      </c>
      <c r="E130" t="str">
        <v>Color</v>
      </c>
      <c r="F130" t="str">
        <v>Drama</v>
      </c>
      <c r="G130" t="str">
        <v>English</v>
      </c>
      <c r="H130" t="str">
        <v>USA</v>
      </c>
      <c r="I130" t="str">
        <v>R</v>
      </c>
      <c r="J130" t="str">
        <v>Jake Gyllenhaal</v>
      </c>
      <c r="K130" t="str">
        <v>Richard Kelly</v>
      </c>
      <c r="L130">
        <v>15000</v>
      </c>
      <c r="M130">
        <v>17040</v>
      </c>
      <c r="N130">
        <v>219</v>
      </c>
      <c r="O130">
        <v>33000</v>
      </c>
      <c r="P130">
        <v>8.1</v>
      </c>
      <c r="R130" t="str">
        <v>Signs</v>
      </c>
      <c r="S130">
        <v>37331</v>
      </c>
      <c r="T130">
        <v>2002</v>
      </c>
      <c r="U130" t="str">
        <v>2000s</v>
      </c>
      <c r="V130" t="str">
        <v>Color</v>
      </c>
      <c r="W130" t="str">
        <v>Drama</v>
      </c>
      <c r="X130" t="str">
        <v>English</v>
      </c>
      <c r="Y130" t="str">
        <v>USA</v>
      </c>
      <c r="Z130" t="str">
        <v>PG-13</v>
      </c>
      <c r="AA130" t="str">
        <v>Rory Culkin</v>
      </c>
      <c r="AB130" t="str">
        <v>M. Night Shyamalan</v>
      </c>
      <c r="AC130">
        <v>710</v>
      </c>
      <c r="AD130">
        <v>1675</v>
      </c>
      <c r="AE130">
        <v>0</v>
      </c>
      <c r="AF130">
        <v>0</v>
      </c>
      <c r="AG130">
        <v>6.7</v>
      </c>
      <c r="AH130">
        <v>208</v>
      </c>
      <c r="AI130">
        <v>106</v>
      </c>
      <c r="AJ130">
        <v>227965690</v>
      </c>
      <c r="AL130" s="7" t="str">
        <v>Ridley Scott</v>
      </c>
      <c r="AM130" s="35">
        <f>AVERAGEIFS(IMDB4[IMDb Score (1-10)],IMDB4[Director Name],Formula_Analysis!AL130)</f>
        <v>7.1312499999999996</v>
      </c>
      <c r="AQ130" s="7" t="str">
        <v>Harold Ramis</v>
      </c>
      <c r="AR130" s="7">
        <f>SUMIFS(IMDB4[Gross Revenue],IMDB4[Lead Actor],Formula_Analysis!AQ130)</f>
        <v>148734225</v>
      </c>
    </row>
    <row r="131" spans="1:44" x14ac:dyDescent="0.25">
      <c r="A131" t="str">
        <v>Guardians of the Galaxy</v>
      </c>
      <c r="B131">
        <v>41834</v>
      </c>
      <c r="C131">
        <v>2014</v>
      </c>
      <c r="D131" t="str">
        <v>2010s</v>
      </c>
      <c r="E131" t="str">
        <v>Color</v>
      </c>
      <c r="F131" t="str">
        <v>Action</v>
      </c>
      <c r="G131" t="str">
        <v>English</v>
      </c>
      <c r="H131" t="str">
        <v>USA</v>
      </c>
      <c r="I131" t="str">
        <v>PG-13</v>
      </c>
      <c r="J131" t="str">
        <v>Bradley Cooper</v>
      </c>
      <c r="K131" t="str">
        <v>James Gunn</v>
      </c>
      <c r="L131">
        <v>14000</v>
      </c>
      <c r="M131">
        <v>32438</v>
      </c>
      <c r="N131">
        <v>571</v>
      </c>
      <c r="O131">
        <v>96000</v>
      </c>
      <c r="P131">
        <v>8.1</v>
      </c>
      <c r="R131" t="str">
        <v>Hancock</v>
      </c>
      <c r="S131">
        <v>39780</v>
      </c>
      <c r="T131">
        <v>2008</v>
      </c>
      <c r="U131" t="str">
        <v>2000s</v>
      </c>
      <c r="V131" t="str">
        <v>Color</v>
      </c>
      <c r="W131" t="str">
        <v>Action</v>
      </c>
      <c r="X131" t="str">
        <v>English</v>
      </c>
      <c r="Y131" t="str">
        <v>USA</v>
      </c>
      <c r="Z131" t="str">
        <v>PG-13</v>
      </c>
      <c r="AA131" t="str">
        <v>Will Smith</v>
      </c>
      <c r="AB131" t="str">
        <v>Peter Berg</v>
      </c>
      <c r="AC131">
        <v>10000</v>
      </c>
      <c r="AD131">
        <v>21584</v>
      </c>
      <c r="AE131">
        <v>532</v>
      </c>
      <c r="AF131">
        <v>0</v>
      </c>
      <c r="AG131">
        <v>6.4</v>
      </c>
      <c r="AH131">
        <v>318</v>
      </c>
      <c r="AI131">
        <v>102</v>
      </c>
      <c r="AJ131">
        <v>227946274</v>
      </c>
      <c r="AL131" s="7" t="str">
        <v>Clint Eastwood</v>
      </c>
      <c r="AM131" s="35">
        <f>AVERAGEIFS(IMDB4[IMDb Score (1-10)],IMDB4[Director Name],Formula_Analysis!AL131)</f>
        <v>7.2052631578947368</v>
      </c>
      <c r="AQ131" s="7" t="str">
        <v>Anne Hathaway</v>
      </c>
      <c r="AR131" s="7">
        <f>SUMIFS(IMDB4[Gross Revenue],IMDB4[Lead Actor],Formula_Analysis!AQ131)</f>
        <v>516866063</v>
      </c>
    </row>
    <row r="132" spans="1:44" x14ac:dyDescent="0.25">
      <c r="A132" t="str">
        <v>The Sixth Sense</v>
      </c>
      <c r="B132">
        <v>36448</v>
      </c>
      <c r="C132">
        <v>1999</v>
      </c>
      <c r="D132" t="str">
        <v>1990s</v>
      </c>
      <c r="E132" t="str">
        <v>Color</v>
      </c>
      <c r="F132" t="str">
        <v>Drama</v>
      </c>
      <c r="G132" t="str">
        <v>English</v>
      </c>
      <c r="H132" t="str">
        <v>USA</v>
      </c>
      <c r="I132" t="str">
        <v>PG-13</v>
      </c>
      <c r="J132" t="str">
        <v>Bruce Willis</v>
      </c>
      <c r="K132" t="str">
        <v>M. Night Shyamalan</v>
      </c>
      <c r="L132">
        <v>13000</v>
      </c>
      <c r="M132">
        <v>17540</v>
      </c>
      <c r="N132">
        <v>0</v>
      </c>
      <c r="O132">
        <v>14000</v>
      </c>
      <c r="P132">
        <v>8.1</v>
      </c>
      <c r="R132" t="str">
        <v>The Bourne Ultimatum</v>
      </c>
      <c r="S132">
        <v>39181</v>
      </c>
      <c r="T132">
        <v>2007</v>
      </c>
      <c r="U132" t="str">
        <v>2000s</v>
      </c>
      <c r="V132" t="str">
        <v>Color</v>
      </c>
      <c r="W132" t="str">
        <v>Action</v>
      </c>
      <c r="X132" t="str">
        <v>English</v>
      </c>
      <c r="Y132" t="str">
        <v>USA</v>
      </c>
      <c r="Z132" t="str">
        <v>PG-13</v>
      </c>
      <c r="AA132" t="str">
        <v>Matt Damon</v>
      </c>
      <c r="AB132" t="str">
        <v>Paul Greengrass</v>
      </c>
      <c r="AC132">
        <v>13000</v>
      </c>
      <c r="AD132">
        <v>17369</v>
      </c>
      <c r="AE132">
        <v>521</v>
      </c>
      <c r="AF132">
        <v>0</v>
      </c>
      <c r="AG132">
        <v>8.1</v>
      </c>
      <c r="AH132">
        <v>329</v>
      </c>
      <c r="AI132">
        <v>115</v>
      </c>
      <c r="AJ132">
        <v>227137090</v>
      </c>
      <c r="AL132" s="7" t="str">
        <v>Sam Mendes</v>
      </c>
      <c r="AM132" s="35">
        <f>AVERAGEIFS(IMDB4[IMDb Score (1-10)],IMDB4[Director Name],Formula_Analysis!AL132)</f>
        <v>7.4571428571428564</v>
      </c>
      <c r="AQ132" s="7" t="str">
        <v>Meryl Streep</v>
      </c>
      <c r="AR132" s="7">
        <f>SUMIFS(IMDB4[Gross Revenue],IMDB4[Lead Actor],Formula_Analysis!AQ132)</f>
        <v>659117002</v>
      </c>
    </row>
    <row r="133" spans="1:44" x14ac:dyDescent="0.25">
      <c r="A133" t="str">
        <v>The Martian</v>
      </c>
      <c r="B133">
        <v>42152</v>
      </c>
      <c r="C133">
        <v>2015</v>
      </c>
      <c r="D133" t="str">
        <v>2010s</v>
      </c>
      <c r="E133" t="str">
        <v>Color</v>
      </c>
      <c r="F133" t="str">
        <v>Adventure</v>
      </c>
      <c r="G133" t="str">
        <v>English</v>
      </c>
      <c r="H133" t="str">
        <v>USA</v>
      </c>
      <c r="I133" t="str">
        <v>PG-13</v>
      </c>
      <c r="J133" t="str">
        <v>Matt Damon</v>
      </c>
      <c r="K133" t="str">
        <v>Ridley Scott</v>
      </c>
      <c r="L133">
        <v>13000</v>
      </c>
      <c r="M133">
        <v>14831</v>
      </c>
      <c r="N133">
        <v>0</v>
      </c>
      <c r="O133">
        <v>153000</v>
      </c>
      <c r="P133">
        <v>8.1</v>
      </c>
      <c r="R133" t="str">
        <v>Rush Hour 2</v>
      </c>
      <c r="S133">
        <v>36947</v>
      </c>
      <c r="T133">
        <v>2001</v>
      </c>
      <c r="U133" t="str">
        <v>2000s</v>
      </c>
      <c r="V133" t="str">
        <v>Color</v>
      </c>
      <c r="W133" t="str">
        <v>Action</v>
      </c>
      <c r="X133" t="str">
        <v>English</v>
      </c>
      <c r="Y133" t="str">
        <v>USA</v>
      </c>
      <c r="Z133" t="str">
        <v>PG-13</v>
      </c>
      <c r="AA133" t="str">
        <v>Mei MelanÃ§on</v>
      </c>
      <c r="AB133" t="str">
        <v>Brett Ratner</v>
      </c>
      <c r="AC133">
        <v>191</v>
      </c>
      <c r="AD133">
        <v>664</v>
      </c>
      <c r="AE133">
        <v>420</v>
      </c>
      <c r="AF133">
        <v>0</v>
      </c>
      <c r="AG133">
        <v>6.6</v>
      </c>
      <c r="AH133">
        <v>127</v>
      </c>
      <c r="AI133">
        <v>90</v>
      </c>
      <c r="AJ133">
        <v>226138454</v>
      </c>
      <c r="AL133" s="7" t="str">
        <v>Jerry Zaks</v>
      </c>
      <c r="AM133" s="35">
        <f>AVERAGEIFS(IMDB4[IMDb Score (1-10)],IMDB4[Director Name],Formula_Analysis!AL133)</f>
        <v>6.7</v>
      </c>
      <c r="AQ133" s="7" t="str">
        <v>Zooey Deschanel</v>
      </c>
      <c r="AR133" s="7">
        <f>SUMIFS(IMDB4[Gross Revenue],IMDB4[Lead Actor],Formula_Analysis!AQ133)</f>
        <v>181844082</v>
      </c>
    </row>
    <row r="134" spans="1:44" x14ac:dyDescent="0.25">
      <c r="A134" t="str">
        <v>The Bourne Ultimatum</v>
      </c>
      <c r="B134">
        <v>39181</v>
      </c>
      <c r="C134">
        <v>2007</v>
      </c>
      <c r="D134" t="str">
        <v>2000s</v>
      </c>
      <c r="E134" t="str">
        <v>Color</v>
      </c>
      <c r="F134" t="str">
        <v>Action</v>
      </c>
      <c r="G134" t="str">
        <v>English</v>
      </c>
      <c r="H134" t="str">
        <v>USA</v>
      </c>
      <c r="I134" t="str">
        <v>PG-13</v>
      </c>
      <c r="J134" t="str">
        <v>Matt Damon</v>
      </c>
      <c r="K134" t="str">
        <v>Paul Greengrass</v>
      </c>
      <c r="L134">
        <v>13000</v>
      </c>
      <c r="M134">
        <v>17369</v>
      </c>
      <c r="N134">
        <v>521</v>
      </c>
      <c r="O134">
        <v>0</v>
      </c>
      <c r="P134">
        <v>8.1</v>
      </c>
      <c r="R134" t="str">
        <v>WALLÂ·E</v>
      </c>
      <c r="S134">
        <v>39649</v>
      </c>
      <c r="T134">
        <v>2008</v>
      </c>
      <c r="U134" t="str">
        <v>2000s</v>
      </c>
      <c r="V134" t="str">
        <v>Color</v>
      </c>
      <c r="W134" t="str">
        <v>Adventure</v>
      </c>
      <c r="X134" t="str">
        <v>English</v>
      </c>
      <c r="Y134" t="str">
        <v>USA</v>
      </c>
      <c r="Z134" t="str">
        <v>G</v>
      </c>
      <c r="AA134" t="str">
        <v>John Ratzenberger</v>
      </c>
      <c r="AB134" t="str">
        <v>Andrew Stanton</v>
      </c>
      <c r="AC134">
        <v>1000</v>
      </c>
      <c r="AD134">
        <v>2975</v>
      </c>
      <c r="AE134">
        <v>475</v>
      </c>
      <c r="AF134">
        <v>16000</v>
      </c>
      <c r="AG134">
        <v>8.4</v>
      </c>
      <c r="AH134">
        <v>421</v>
      </c>
      <c r="AI134">
        <v>98</v>
      </c>
      <c r="AJ134">
        <v>223806889</v>
      </c>
      <c r="AL134" s="7" t="str">
        <v>McG</v>
      </c>
      <c r="AM134" s="35">
        <f>AVERAGEIFS(IMDB4[IMDb Score (1-10)],IMDB4[Director Name],Formula_Analysis!AL134)</f>
        <v>6.083333333333333</v>
      </c>
      <c r="AQ134" s="7" t="str">
        <v>Jon Lovitz</v>
      </c>
      <c r="AR134" s="7">
        <f>SUMIFS(IMDB4[Gross Revenue],IMDB4[Lead Actor],Formula_Analysis!AQ134)</f>
        <v>194077176</v>
      </c>
    </row>
    <row r="135" spans="1:44" x14ac:dyDescent="0.25">
      <c r="A135" t="str">
        <v>Rocky</v>
      </c>
      <c r="B135">
        <v>28080</v>
      </c>
      <c r="C135">
        <v>1976</v>
      </c>
      <c r="D135" t="str">
        <v>1970s</v>
      </c>
      <c r="E135" t="str">
        <v>Color</v>
      </c>
      <c r="F135" t="str">
        <v>Drama</v>
      </c>
      <c r="G135" t="str">
        <v>English</v>
      </c>
      <c r="H135" t="str">
        <v>USA</v>
      </c>
      <c r="I135" t="str">
        <v>PG</v>
      </c>
      <c r="J135" t="str">
        <v>Sylvester Stallone</v>
      </c>
      <c r="K135" t="str">
        <v>John G. Avildsen</v>
      </c>
      <c r="L135">
        <v>13000</v>
      </c>
      <c r="M135">
        <v>16094</v>
      </c>
      <c r="N135">
        <v>80</v>
      </c>
      <c r="O135">
        <v>0</v>
      </c>
      <c r="P135">
        <v>8.1</v>
      </c>
      <c r="R135" t="str">
        <v>Big Hero 6</v>
      </c>
      <c r="S135">
        <v>41768</v>
      </c>
      <c r="T135">
        <v>2014</v>
      </c>
      <c r="U135" t="str">
        <v>2010s</v>
      </c>
      <c r="V135" t="str">
        <v>Color</v>
      </c>
      <c r="W135" t="str">
        <v>Action</v>
      </c>
      <c r="X135" t="str">
        <v>English</v>
      </c>
      <c r="Y135" t="str">
        <v>USA</v>
      </c>
      <c r="Z135" t="str">
        <v>PG</v>
      </c>
      <c r="AA135" t="str">
        <v>Damon Wayans Jr.</v>
      </c>
      <c r="AB135" t="str">
        <v>Don Hall</v>
      </c>
      <c r="AC135">
        <v>756</v>
      </c>
      <c r="AD135">
        <v>2963</v>
      </c>
      <c r="AE135">
        <v>38</v>
      </c>
      <c r="AF135">
        <v>41000</v>
      </c>
      <c r="AG135">
        <v>7.9</v>
      </c>
      <c r="AH135">
        <v>384</v>
      </c>
      <c r="AI135">
        <v>102</v>
      </c>
      <c r="AJ135">
        <v>222487711</v>
      </c>
      <c r="AL135" s="7" t="str">
        <v>Stuart Baird</v>
      </c>
      <c r="AM135" s="35">
        <f>AVERAGEIFS(IMDB4[IMDb Score (1-10)],IMDB4[Director Name],Formula_Analysis!AL135)</f>
        <v>6.4</v>
      </c>
      <c r="AQ135" s="7" t="str">
        <v>Woody Allen</v>
      </c>
      <c r="AR135" s="7">
        <f>SUMIFS(IMDB4[Gross Revenue],IMDB4[Lead Actor],Formula_Analysis!AQ135)</f>
        <v>93142719</v>
      </c>
    </row>
    <row r="136" spans="1:44" x14ac:dyDescent="0.25">
      <c r="A136" t="str">
        <v>Groundhog Day</v>
      </c>
      <c r="B136">
        <v>34115</v>
      </c>
      <c r="C136">
        <v>1993</v>
      </c>
      <c r="D136" t="str">
        <v>1990s</v>
      </c>
      <c r="E136" t="str">
        <v>Color</v>
      </c>
      <c r="F136" t="str">
        <v>Comedy</v>
      </c>
      <c r="G136" t="str">
        <v>English</v>
      </c>
      <c r="H136" t="str">
        <v>USA</v>
      </c>
      <c r="I136" t="str">
        <v>PG</v>
      </c>
      <c r="J136" t="str">
        <v>Bill Murray</v>
      </c>
      <c r="K136" t="str">
        <v>Harold Ramis</v>
      </c>
      <c r="L136">
        <v>13000</v>
      </c>
      <c r="M136">
        <v>15500</v>
      </c>
      <c r="N136">
        <v>11000</v>
      </c>
      <c r="O136">
        <v>38000</v>
      </c>
      <c r="P136">
        <v>8.1</v>
      </c>
      <c r="R136" t="str">
        <v>Alvin and the Chipmunks: The Squeakquel</v>
      </c>
      <c r="S136">
        <v>39996</v>
      </c>
      <c r="T136">
        <v>2009</v>
      </c>
      <c r="U136" t="str">
        <v>2000s</v>
      </c>
      <c r="V136" t="str">
        <v>Color</v>
      </c>
      <c r="W136" t="str">
        <v>Animation</v>
      </c>
      <c r="X136" t="str">
        <v>English</v>
      </c>
      <c r="Y136" t="str">
        <v>USA</v>
      </c>
      <c r="Z136" t="str">
        <v>PG</v>
      </c>
      <c r="AA136" t="str">
        <v>Amy Poehler</v>
      </c>
      <c r="AB136" t="str">
        <v>Betty Thomas</v>
      </c>
      <c r="AC136">
        <v>1000</v>
      </c>
      <c r="AD136">
        <v>5227</v>
      </c>
      <c r="AE136">
        <v>84</v>
      </c>
      <c r="AF136">
        <v>2000</v>
      </c>
      <c r="AG136">
        <v>4.5</v>
      </c>
      <c r="AH136">
        <v>107</v>
      </c>
      <c r="AI136">
        <v>88</v>
      </c>
      <c r="AJ136">
        <v>219613391</v>
      </c>
      <c r="AL136" s="7" t="str">
        <v>Gavin O'Connor</v>
      </c>
      <c r="AM136" s="35">
        <f>AVERAGEIFS(IMDB4[IMDb Score (1-10)],IMDB4[Director Name],Formula_Analysis!AL136)</f>
        <v>7.2749999999999995</v>
      </c>
      <c r="AQ136" s="7" t="str">
        <v>Will Smith</v>
      </c>
      <c r="AR136" s="7">
        <f>SUMIFS(IMDB4[Gross Revenue],IMDB4[Lead Actor],Formula_Analysis!AQ136)</f>
        <v>2601530484</v>
      </c>
    </row>
    <row r="137" spans="1:44" x14ac:dyDescent="0.25">
      <c r="A137" t="str">
        <v>The Grand Budapest Hotel</v>
      </c>
      <c r="B137">
        <v>41937</v>
      </c>
      <c r="C137">
        <v>2014</v>
      </c>
      <c r="D137" t="str">
        <v>2010s</v>
      </c>
      <c r="E137" t="str">
        <v>Color</v>
      </c>
      <c r="F137" t="str">
        <v>Adventure</v>
      </c>
      <c r="G137" t="str">
        <v>English</v>
      </c>
      <c r="H137" t="str">
        <v>USA</v>
      </c>
      <c r="I137" t="str">
        <v>R</v>
      </c>
      <c r="J137" t="str">
        <v>Bill Murray</v>
      </c>
      <c r="K137" t="str">
        <v>Wes Anderson</v>
      </c>
      <c r="L137">
        <v>13000</v>
      </c>
      <c r="M137">
        <v>15082</v>
      </c>
      <c r="N137">
        <v>0</v>
      </c>
      <c r="O137">
        <v>149000</v>
      </c>
      <c r="P137">
        <v>8.1</v>
      </c>
      <c r="R137" t="str">
        <v>Mrs. Doubtfire</v>
      </c>
      <c r="S137">
        <v>34227</v>
      </c>
      <c r="T137">
        <v>1993</v>
      </c>
      <c r="U137" t="str">
        <v>1990s</v>
      </c>
      <c r="V137" t="str">
        <v>Color</v>
      </c>
      <c r="W137" t="str">
        <v>Comedy</v>
      </c>
      <c r="X137" t="str">
        <v>English</v>
      </c>
      <c r="Y137" t="str">
        <v>USA</v>
      </c>
      <c r="Z137" t="str">
        <v>PG-13</v>
      </c>
      <c r="AA137" t="str">
        <v>Robin Williams</v>
      </c>
      <c r="AB137" t="str">
        <v>Chris Columbus</v>
      </c>
      <c r="AC137">
        <v>49000</v>
      </c>
      <c r="AD137">
        <v>52201</v>
      </c>
      <c r="AE137">
        <v>0</v>
      </c>
      <c r="AF137">
        <v>0</v>
      </c>
      <c r="AG137">
        <v>6.9</v>
      </c>
      <c r="AH137">
        <v>57</v>
      </c>
      <c r="AI137">
        <v>125</v>
      </c>
      <c r="AJ137">
        <v>219200000</v>
      </c>
      <c r="AL137" s="7" t="str">
        <v>Guy Ritchie</v>
      </c>
      <c r="AM137" s="35">
        <f>AVERAGEIFS(IMDB4[IMDb Score (1-10)],IMDB4[Director Name],Formula_Analysis!AL137)</f>
        <v>7.1142857142857139</v>
      </c>
      <c r="AQ137" s="7" t="str">
        <v>Tom Cruise</v>
      </c>
      <c r="AR137" s="7">
        <f>SUMIFS(IMDB4[Gross Revenue],IMDB4[Lead Actor],Formula_Analysis!AQ137)</f>
        <v>2907588356</v>
      </c>
    </row>
    <row r="138" spans="1:44" x14ac:dyDescent="0.25">
      <c r="A138" t="str">
        <v>Monsters, Inc.</v>
      </c>
      <c r="B138">
        <v>37129</v>
      </c>
      <c r="C138">
        <v>2001</v>
      </c>
      <c r="D138" t="str">
        <v>2000s</v>
      </c>
      <c r="E138" t="str">
        <v>Color</v>
      </c>
      <c r="F138" t="str">
        <v>Adventure</v>
      </c>
      <c r="G138" t="str">
        <v>English</v>
      </c>
      <c r="H138" t="str">
        <v>USA</v>
      </c>
      <c r="I138" t="str">
        <v>G</v>
      </c>
      <c r="J138" t="str">
        <v>Steve Buscemi</v>
      </c>
      <c r="K138" t="str">
        <v>Pete Docter</v>
      </c>
      <c r="L138">
        <v>12000</v>
      </c>
      <c r="M138">
        <v>15013</v>
      </c>
      <c r="N138">
        <v>0</v>
      </c>
      <c r="O138">
        <v>0</v>
      </c>
      <c r="P138">
        <v>8.1</v>
      </c>
      <c r="R138" t="str">
        <v>Ted</v>
      </c>
      <c r="S138">
        <v>41155</v>
      </c>
      <c r="T138">
        <v>2012</v>
      </c>
      <c r="U138" t="str">
        <v>2010s</v>
      </c>
      <c r="V138" t="str">
        <v>Color</v>
      </c>
      <c r="W138" t="str">
        <v>Comedy</v>
      </c>
      <c r="X138" t="str">
        <v>English</v>
      </c>
      <c r="Y138" t="str">
        <v>USA</v>
      </c>
      <c r="Z138" t="str">
        <v>R</v>
      </c>
      <c r="AA138" t="str">
        <v>Mila Kunis</v>
      </c>
      <c r="AB138" t="str">
        <v>Seth MacFarlane</v>
      </c>
      <c r="AC138">
        <v>15000</v>
      </c>
      <c r="AD138">
        <v>21773</v>
      </c>
      <c r="AE138">
        <v>3000</v>
      </c>
      <c r="AF138">
        <v>74000</v>
      </c>
      <c r="AG138">
        <v>7</v>
      </c>
      <c r="AH138">
        <v>457</v>
      </c>
      <c r="AI138">
        <v>112</v>
      </c>
      <c r="AJ138">
        <v>218628680</v>
      </c>
      <c r="AL138" s="7" t="str">
        <v>Brian Helgeland</v>
      </c>
      <c r="AM138" s="35">
        <f>AVERAGEIFS(IMDB4[IMDb Score (1-10)],IMDB4[Director Name],Formula_Analysis!AL138)</f>
        <v>6.7200000000000006</v>
      </c>
      <c r="AQ138" s="7" t="str">
        <v>Gary Oldman</v>
      </c>
      <c r="AR138" s="7">
        <f>SUMIFS(IMDB4[Gross Revenue],IMDB4[Lead Actor],Formula_Analysis!AQ138)</f>
        <v>455899776</v>
      </c>
    </row>
    <row r="139" spans="1:44" x14ac:dyDescent="0.25">
      <c r="A139" t="str">
        <v>Annie Hall</v>
      </c>
      <c r="B139">
        <v>28262</v>
      </c>
      <c r="C139">
        <v>1977</v>
      </c>
      <c r="D139" t="str">
        <v>1970s</v>
      </c>
      <c r="E139" t="str">
        <v>Color</v>
      </c>
      <c r="F139" t="str">
        <v>Comedy</v>
      </c>
      <c r="G139" t="str">
        <v>English</v>
      </c>
      <c r="H139" t="str">
        <v>USA</v>
      </c>
      <c r="I139" t="str">
        <v>PG</v>
      </c>
      <c r="J139" t="str">
        <v>Woody Allen</v>
      </c>
      <c r="K139" t="str">
        <v>Woody Allen</v>
      </c>
      <c r="L139">
        <v>11000</v>
      </c>
      <c r="M139">
        <v>12691</v>
      </c>
      <c r="N139">
        <v>11000</v>
      </c>
      <c r="O139">
        <v>0</v>
      </c>
      <c r="P139">
        <v>8.1</v>
      </c>
      <c r="R139" t="str">
        <v>King Kong</v>
      </c>
      <c r="S139">
        <v>38561</v>
      </c>
      <c r="T139">
        <v>2005</v>
      </c>
      <c r="U139" t="str">
        <v>2000s</v>
      </c>
      <c r="V139" t="str">
        <v>Color</v>
      </c>
      <c r="W139" t="str">
        <v>Action</v>
      </c>
      <c r="X139" t="str">
        <v>English</v>
      </c>
      <c r="Y139" t="str">
        <v>New Zealand</v>
      </c>
      <c r="Z139" t="str">
        <v>PG-13</v>
      </c>
      <c r="AA139" t="str">
        <v>Naomi Watts</v>
      </c>
      <c r="AB139" t="str">
        <v>Peter Jackson</v>
      </c>
      <c r="AC139">
        <v>6000</v>
      </c>
      <c r="AD139">
        <v>7123</v>
      </c>
      <c r="AE139">
        <v>0</v>
      </c>
      <c r="AF139">
        <v>0</v>
      </c>
      <c r="AG139">
        <v>7.2</v>
      </c>
      <c r="AH139">
        <v>446</v>
      </c>
      <c r="AI139">
        <v>201</v>
      </c>
      <c r="AJ139">
        <v>218051260</v>
      </c>
      <c r="AL139" s="7" t="str">
        <v>Daniel Espinosa</v>
      </c>
      <c r="AM139" s="35">
        <f>AVERAGEIFS(IMDB4[IMDb Score (1-10)],IMDB4[Director Name],Formula_Analysis!AL139)</f>
        <v>6.6</v>
      </c>
      <c r="AQ139" s="7" t="str">
        <v>Anna Kendrick</v>
      </c>
      <c r="AR139" s="7">
        <f>SUMIFS(IMDB4[Gross Revenue],IMDB4[Lead Actor],Formula_Analysis!AQ139)</f>
        <v>377055830</v>
      </c>
    </row>
    <row r="140" spans="1:44" x14ac:dyDescent="0.25">
      <c r="A140" t="str">
        <v>Sin City</v>
      </c>
      <c r="B140">
        <v>38589</v>
      </c>
      <c r="C140">
        <v>2005</v>
      </c>
      <c r="D140" t="str">
        <v>2000s</v>
      </c>
      <c r="E140" t="str">
        <v>Black and White</v>
      </c>
      <c r="F140" t="str">
        <v>Crime</v>
      </c>
      <c r="G140" t="str">
        <v>English</v>
      </c>
      <c r="H140" t="str">
        <v>USA</v>
      </c>
      <c r="I140" t="str">
        <v>R</v>
      </c>
      <c r="J140" t="str">
        <v>Rosario Dawson</v>
      </c>
      <c r="K140" t="str">
        <v>Frank Miller</v>
      </c>
      <c r="L140">
        <v>3000</v>
      </c>
      <c r="M140">
        <v>3924</v>
      </c>
      <c r="N140">
        <v>436</v>
      </c>
      <c r="O140">
        <v>13000</v>
      </c>
      <c r="P140">
        <v>8.1</v>
      </c>
      <c r="R140" t="str">
        <v>Ghost</v>
      </c>
      <c r="S140">
        <v>32876</v>
      </c>
      <c r="T140">
        <v>1990</v>
      </c>
      <c r="U140" t="str">
        <v>1990s</v>
      </c>
      <c r="V140" t="str">
        <v>Color</v>
      </c>
      <c r="W140" t="str">
        <v>Drama</v>
      </c>
      <c r="X140" t="str">
        <v>English</v>
      </c>
      <c r="Y140" t="str">
        <v>USA</v>
      </c>
      <c r="Z140" t="str">
        <v>PG-13</v>
      </c>
      <c r="AA140" t="str">
        <v>Demi Moore</v>
      </c>
      <c r="AB140" t="str">
        <v>Jerry Zucker</v>
      </c>
      <c r="AC140">
        <v>2000</v>
      </c>
      <c r="AD140">
        <v>3100</v>
      </c>
      <c r="AE140">
        <v>109</v>
      </c>
      <c r="AF140">
        <v>0</v>
      </c>
      <c r="AG140">
        <v>7</v>
      </c>
      <c r="AH140">
        <v>77</v>
      </c>
      <c r="AI140">
        <v>127</v>
      </c>
      <c r="AJ140">
        <v>217631306</v>
      </c>
      <c r="AL140" s="7" t="str">
        <v>Joss Whedon</v>
      </c>
      <c r="AM140" s="35">
        <f>AVERAGEIFS(IMDB4[IMDb Score (1-10)],IMDB4[Director Name],Formula_Analysis!AL140)</f>
        <v>7.8666666666666671</v>
      </c>
      <c r="AQ140" s="7" t="str">
        <v>Marlon Brando</v>
      </c>
      <c r="AR140" s="7">
        <f>SUMIFS(IMDB4[Gross Revenue],IMDB4[Lead Actor],Formula_Analysis!AQ140)</f>
        <v>171482000</v>
      </c>
    </row>
    <row r="141" spans="1:44" x14ac:dyDescent="0.25">
      <c r="A141" t="str">
        <v>Hotel Rwanda</v>
      </c>
      <c r="B141">
        <v>38262</v>
      </c>
      <c r="C141">
        <v>2004</v>
      </c>
      <c r="D141" t="str">
        <v>2000s</v>
      </c>
      <c r="E141" t="str">
        <v>Color</v>
      </c>
      <c r="F141" t="str">
        <v>Drama</v>
      </c>
      <c r="G141" t="str">
        <v>English</v>
      </c>
      <c r="H141" t="str">
        <v>UK</v>
      </c>
      <c r="I141" t="str">
        <v>PG-13</v>
      </c>
      <c r="J141" t="str">
        <v>Don Cheadle</v>
      </c>
      <c r="K141" t="str">
        <v>Terry George</v>
      </c>
      <c r="L141">
        <v>3000</v>
      </c>
      <c r="M141">
        <v>4142</v>
      </c>
      <c r="N141">
        <v>83</v>
      </c>
      <c r="O141">
        <v>12000</v>
      </c>
      <c r="P141">
        <v>8.1</v>
      </c>
      <c r="R141" t="str">
        <v>The Da Vinci Code</v>
      </c>
      <c r="S141">
        <v>38875</v>
      </c>
      <c r="T141">
        <v>2006</v>
      </c>
      <c r="U141" t="str">
        <v>2000s</v>
      </c>
      <c r="V141" t="str">
        <v>Color</v>
      </c>
      <c r="W141" t="str">
        <v>Mystery</v>
      </c>
      <c r="X141" t="str">
        <v>English</v>
      </c>
      <c r="Y141" t="str">
        <v>USA</v>
      </c>
      <c r="Z141" t="str">
        <v>PG-13</v>
      </c>
      <c r="AA141" t="str">
        <v>Tom Hanks</v>
      </c>
      <c r="AB141" t="str">
        <v>Ron Howard</v>
      </c>
      <c r="AC141">
        <v>15000</v>
      </c>
      <c r="AD141">
        <v>16008</v>
      </c>
      <c r="AE141">
        <v>2000</v>
      </c>
      <c r="AF141">
        <v>0</v>
      </c>
      <c r="AG141">
        <v>6.6</v>
      </c>
      <c r="AH141">
        <v>294</v>
      </c>
      <c r="AI141">
        <v>174</v>
      </c>
      <c r="AJ141">
        <v>217536138</v>
      </c>
      <c r="AL141" s="7" t="str">
        <v>James Wan</v>
      </c>
      <c r="AM141" s="35">
        <f>AVERAGEIFS(IMDB4[IMDb Score (1-10)],IMDB4[Director Name],Formula_Analysis!AL141)</f>
        <v>7.0999999999999988</v>
      </c>
      <c r="AQ141" s="7" t="str">
        <v>Jeremy Renner</v>
      </c>
      <c r="AR141" s="7">
        <f>SUMIFS(IMDB4[Gross Revenue],IMDB4[Lead Actor],Formula_Analysis!AQ141)</f>
        <v>444756424</v>
      </c>
    </row>
    <row r="142" spans="1:44" x14ac:dyDescent="0.25">
      <c r="A142" t="str">
        <v>The Truman Show</v>
      </c>
      <c r="B142">
        <v>35920</v>
      </c>
      <c r="C142">
        <v>1998</v>
      </c>
      <c r="D142" t="str">
        <v>1990s</v>
      </c>
      <c r="E142" t="str">
        <v>Color</v>
      </c>
      <c r="F142" t="str">
        <v>Comedy</v>
      </c>
      <c r="G142" t="str">
        <v>English</v>
      </c>
      <c r="H142" t="str">
        <v>USA</v>
      </c>
      <c r="I142" t="str">
        <v>PG</v>
      </c>
      <c r="J142" t="str">
        <v>Natascha McElhone</v>
      </c>
      <c r="K142" t="str">
        <v>Peter Weir</v>
      </c>
      <c r="L142">
        <v>2000</v>
      </c>
      <c r="M142">
        <v>3698</v>
      </c>
      <c r="N142">
        <v>608</v>
      </c>
      <c r="O142">
        <v>18000</v>
      </c>
      <c r="P142">
        <v>8.1</v>
      </c>
      <c r="R142" t="str">
        <v>How to Train Your Dragon</v>
      </c>
      <c r="S142">
        <v>40418</v>
      </c>
      <c r="T142">
        <v>2010</v>
      </c>
      <c r="U142" t="str">
        <v>2010s</v>
      </c>
      <c r="V142" t="str">
        <v>Color</v>
      </c>
      <c r="W142" t="str">
        <v>Adventure</v>
      </c>
      <c r="X142" t="str">
        <v>English</v>
      </c>
      <c r="Y142" t="str">
        <v>USA</v>
      </c>
      <c r="Z142" t="str">
        <v>PG</v>
      </c>
      <c r="AA142" t="str">
        <v>Gerard Butler</v>
      </c>
      <c r="AB142" t="str">
        <v>Dean DeBlois</v>
      </c>
      <c r="AC142">
        <v>18000</v>
      </c>
      <c r="AD142">
        <v>20453</v>
      </c>
      <c r="AE142">
        <v>255</v>
      </c>
      <c r="AF142">
        <v>33000</v>
      </c>
      <c r="AG142">
        <v>8.1999999999999993</v>
      </c>
      <c r="AH142">
        <v>288</v>
      </c>
      <c r="AI142">
        <v>98</v>
      </c>
      <c r="AJ142">
        <v>217387997</v>
      </c>
      <c r="AL142" s="7" t="str">
        <v>J.J. Abrams</v>
      </c>
      <c r="AM142" s="35">
        <f>AVERAGEIFS(IMDB4[IMDb Score (1-10)],IMDB4[Director Name],Formula_Analysis!AL142)</f>
        <v>7.4499999999999993</v>
      </c>
      <c r="AQ142" s="7" t="str">
        <v>Andrew Garfield</v>
      </c>
      <c r="AR142" s="7">
        <f>SUMIFS(IMDB4[Gross Revenue],IMDB4[Lead Actor],Formula_Analysis!AQ142)</f>
        <v>107019400</v>
      </c>
    </row>
    <row r="143" spans="1:44" x14ac:dyDescent="0.25">
      <c r="A143" t="str">
        <v>No Country for Old Men</v>
      </c>
      <c r="B143">
        <v>39150</v>
      </c>
      <c r="C143">
        <v>2007</v>
      </c>
      <c r="D143" t="str">
        <v>2000s</v>
      </c>
      <c r="E143" t="str">
        <v>Color</v>
      </c>
      <c r="F143" t="str">
        <v>Crime</v>
      </c>
      <c r="G143" t="str">
        <v>English</v>
      </c>
      <c r="H143" t="str">
        <v>USA</v>
      </c>
      <c r="I143" t="str">
        <v>R</v>
      </c>
      <c r="J143" t="str">
        <v>Kelly Macdonald</v>
      </c>
      <c r="K143" t="str">
        <v>Ethan Coen</v>
      </c>
      <c r="L143">
        <v>2000</v>
      </c>
      <c r="M143">
        <v>4738</v>
      </c>
      <c r="N143">
        <v>1000</v>
      </c>
      <c r="O143">
        <v>21000</v>
      </c>
      <c r="P143">
        <v>8.1</v>
      </c>
      <c r="R143" t="str">
        <v>Aladdin</v>
      </c>
      <c r="S143">
        <v>33910</v>
      </c>
      <c r="T143">
        <v>1992</v>
      </c>
      <c r="U143" t="str">
        <v>1990s</v>
      </c>
      <c r="V143" t="str">
        <v>Color</v>
      </c>
      <c r="W143" t="str">
        <v>Adventure</v>
      </c>
      <c r="X143" t="str">
        <v>English</v>
      </c>
      <c r="Y143" t="str">
        <v>USA</v>
      </c>
      <c r="Z143" t="str">
        <v>G</v>
      </c>
      <c r="AA143" t="str">
        <v>Robin Williams</v>
      </c>
      <c r="AB143" t="str">
        <v>Ron Clements</v>
      </c>
      <c r="AC143">
        <v>49000</v>
      </c>
      <c r="AD143">
        <v>52970</v>
      </c>
      <c r="AE143">
        <v>63</v>
      </c>
      <c r="AF143">
        <v>0</v>
      </c>
      <c r="AG143">
        <v>8</v>
      </c>
      <c r="AH143">
        <v>124</v>
      </c>
      <c r="AI143">
        <v>90</v>
      </c>
      <c r="AJ143">
        <v>217350219</v>
      </c>
      <c r="AL143" s="7" t="str">
        <v>Alan Taylor</v>
      </c>
      <c r="AM143" s="35">
        <f>AVERAGEIFS(IMDB4[IMDb Score (1-10)],IMDB4[Director Name],Formula_Analysis!AL143)</f>
        <v>6.85</v>
      </c>
      <c r="AQ143" s="7" t="str">
        <v>Jensen Ackles</v>
      </c>
      <c r="AR143" s="7">
        <f>SUMIFS(IMDB4[Gross Revenue],IMDB4[Lead Actor],Formula_Analysis!AQ143)</f>
        <v>51527787</v>
      </c>
    </row>
    <row r="144" spans="1:44" x14ac:dyDescent="0.25">
      <c r="A144" t="str">
        <v>12 Years a Slave</v>
      </c>
      <c r="B144">
        <v>41587</v>
      </c>
      <c r="C144">
        <v>2013</v>
      </c>
      <c r="D144" t="str">
        <v>2010s</v>
      </c>
      <c r="E144" t="str">
        <v>Color</v>
      </c>
      <c r="F144" t="str">
        <v>Biography</v>
      </c>
      <c r="G144" t="str">
        <v>English</v>
      </c>
      <c r="H144" t="str">
        <v>USA</v>
      </c>
      <c r="I144" t="str">
        <v>R</v>
      </c>
      <c r="J144" t="str">
        <v>QuvenzhanÃ© Wallis</v>
      </c>
      <c r="K144" t="str">
        <v>Steve McQueen</v>
      </c>
      <c r="L144">
        <v>2000</v>
      </c>
      <c r="M144">
        <v>4251</v>
      </c>
      <c r="N144">
        <v>0</v>
      </c>
      <c r="O144">
        <v>83000</v>
      </c>
      <c r="P144">
        <v>8.1</v>
      </c>
      <c r="R144" t="str">
        <v>Alvin and the Chipmunks</v>
      </c>
      <c r="S144">
        <v>39327</v>
      </c>
      <c r="T144">
        <v>2007</v>
      </c>
      <c r="U144" t="str">
        <v>2000s</v>
      </c>
      <c r="V144" t="str">
        <v>Color</v>
      </c>
      <c r="W144" t="str">
        <v>Animation</v>
      </c>
      <c r="X144" t="str">
        <v>English</v>
      </c>
      <c r="Y144" t="str">
        <v>USA</v>
      </c>
      <c r="Z144" t="str">
        <v>PG</v>
      </c>
      <c r="AA144" t="str">
        <v>Jesse McCartney</v>
      </c>
      <c r="AB144" t="str">
        <v>Tim Hill</v>
      </c>
      <c r="AC144">
        <v>1000</v>
      </c>
      <c r="AD144">
        <v>2847</v>
      </c>
      <c r="AE144">
        <v>25</v>
      </c>
      <c r="AF144">
        <v>0</v>
      </c>
      <c r="AG144">
        <v>5.2</v>
      </c>
      <c r="AH144">
        <v>131</v>
      </c>
      <c r="AI144">
        <v>92</v>
      </c>
      <c r="AJ144">
        <v>217326336</v>
      </c>
      <c r="AL144" s="7" t="str">
        <v>Kenneth Branagh</v>
      </c>
      <c r="AM144" s="35">
        <f>AVERAGEIFS(IMDB4[IMDb Score (1-10)],IMDB4[Director Name],Formula_Analysis!AL144)</f>
        <v>7.1833333333333336</v>
      </c>
      <c r="AQ144" s="7" t="str">
        <v>Viggo Mortensen</v>
      </c>
      <c r="AR144" s="7">
        <f>SUMIFS(IMDB4[Gross Revenue],IMDB4[Lead Actor],Formula_Analysis!AQ144)</f>
        <v>118382056</v>
      </c>
    </row>
    <row r="145" spans="1:44" x14ac:dyDescent="0.25">
      <c r="A145" t="str">
        <v>The Terminator</v>
      </c>
      <c r="B145">
        <v>30932</v>
      </c>
      <c r="C145">
        <v>1984</v>
      </c>
      <c r="D145" t="str">
        <v>1980s</v>
      </c>
      <c r="E145" t="str">
        <v>Color</v>
      </c>
      <c r="F145" t="str">
        <v>Action</v>
      </c>
      <c r="G145" t="str">
        <v>English</v>
      </c>
      <c r="H145" t="str">
        <v>UK</v>
      </c>
      <c r="I145" t="str">
        <v>R</v>
      </c>
      <c r="J145" t="str">
        <v>Michael Biehn</v>
      </c>
      <c r="K145" t="str">
        <v>James Cameron</v>
      </c>
      <c r="L145">
        <v>2000</v>
      </c>
      <c r="M145">
        <v>3582</v>
      </c>
      <c r="N145">
        <v>0</v>
      </c>
      <c r="O145">
        <v>13000</v>
      </c>
      <c r="P145">
        <v>8.1</v>
      </c>
      <c r="R145" t="str">
        <v>Madagascar 3: Europe's Most Wanted</v>
      </c>
      <c r="S145">
        <v>41165</v>
      </c>
      <c r="T145">
        <v>2012</v>
      </c>
      <c r="U145" t="str">
        <v>2010s</v>
      </c>
      <c r="V145" t="str">
        <v>Color</v>
      </c>
      <c r="W145" t="str">
        <v>Adventure</v>
      </c>
      <c r="X145" t="str">
        <v>English</v>
      </c>
      <c r="Y145" t="str">
        <v>USA</v>
      </c>
      <c r="Z145" t="str">
        <v>PG</v>
      </c>
      <c r="AA145" t="str">
        <v>Jada Pinkett Smith</v>
      </c>
      <c r="AB145" t="str">
        <v>Eric Darnell</v>
      </c>
      <c r="AC145">
        <v>851</v>
      </c>
      <c r="AD145">
        <v>2444</v>
      </c>
      <c r="AE145">
        <v>35</v>
      </c>
      <c r="AF145">
        <v>17000</v>
      </c>
      <c r="AG145">
        <v>6.9</v>
      </c>
      <c r="AH145">
        <v>211</v>
      </c>
      <c r="AI145">
        <v>93</v>
      </c>
      <c r="AJ145">
        <v>216366733</v>
      </c>
      <c r="AL145" s="7" t="str">
        <v>Rupert Sanders</v>
      </c>
      <c r="AM145" s="35">
        <f>AVERAGEIFS(IMDB4[IMDb Score (1-10)],IMDB4[Director Name],Formula_Analysis!AL145)</f>
        <v>6.1</v>
      </c>
      <c r="AQ145" s="7" t="str">
        <v>Olivia Wilde</v>
      </c>
      <c r="AR145" s="7">
        <f>SUMIFS(IMDB4[Gross Revenue],IMDB4[Lead Actor],Formula_Analysis!AQ145)</f>
        <v>116929267</v>
      </c>
    </row>
    <row r="146" spans="1:44" x14ac:dyDescent="0.25">
      <c r="A146" t="str">
        <v>Jurassic Park</v>
      </c>
      <c r="B146">
        <v>34184</v>
      </c>
      <c r="C146">
        <v>1993</v>
      </c>
      <c r="D146" t="str">
        <v>1990s</v>
      </c>
      <c r="E146" t="str">
        <v>Color</v>
      </c>
      <c r="F146" t="str">
        <v>Adventure</v>
      </c>
      <c r="G146" t="str">
        <v>English</v>
      </c>
      <c r="H146" t="str">
        <v>USA</v>
      </c>
      <c r="I146" t="str">
        <v>PG-13</v>
      </c>
      <c r="J146" t="str">
        <v>Wayne Knight</v>
      </c>
      <c r="K146" t="str">
        <v>Steven Spielberg</v>
      </c>
      <c r="L146">
        <v>967</v>
      </c>
      <c r="M146">
        <v>2129</v>
      </c>
      <c r="N146">
        <v>14000</v>
      </c>
      <c r="O146">
        <v>19000</v>
      </c>
      <c r="P146">
        <v>8.1</v>
      </c>
      <c r="R146" t="str">
        <v>Saving Private Ryan</v>
      </c>
      <c r="S146">
        <v>36134</v>
      </c>
      <c r="T146">
        <v>1998</v>
      </c>
      <c r="U146" t="str">
        <v>1990s</v>
      </c>
      <c r="V146" t="str">
        <v>Color</v>
      </c>
      <c r="W146" t="str">
        <v>Action</v>
      </c>
      <c r="X146" t="str">
        <v>English</v>
      </c>
      <c r="Y146" t="str">
        <v>USA</v>
      </c>
      <c r="Z146" t="str">
        <v>R</v>
      </c>
      <c r="AA146" t="str">
        <v>Tom Hanks</v>
      </c>
      <c r="AB146" t="str">
        <v>Steven Spielberg</v>
      </c>
      <c r="AC146">
        <v>15000</v>
      </c>
      <c r="AD146">
        <v>44998</v>
      </c>
      <c r="AE146">
        <v>14000</v>
      </c>
      <c r="AF146">
        <v>22000</v>
      </c>
      <c r="AG146">
        <v>8.6</v>
      </c>
      <c r="AH146">
        <v>219</v>
      </c>
      <c r="AI146">
        <v>169</v>
      </c>
      <c r="AJ146">
        <v>216119491</v>
      </c>
      <c r="AL146" s="7" t="str">
        <v>F. Gary Gray</v>
      </c>
      <c r="AM146" s="35">
        <f>AVERAGEIFS(IMDB4[IMDb Score (1-10)],IMDB4[Director Name],Formula_Analysis!AL146)</f>
        <v>6.9374999999999991</v>
      </c>
      <c r="AQ146" s="7" t="str">
        <v>William McNamara</v>
      </c>
      <c r="AR146" s="7">
        <f>SUMIFS(IMDB4[Gross Revenue],IMDB4[Lead Actor],Formula_Analysis!AQ146)</f>
        <v>32051917</v>
      </c>
    </row>
    <row r="147" spans="1:44" x14ac:dyDescent="0.25">
      <c r="A147" t="str">
        <v>Kill Bill: Vol. 1</v>
      </c>
      <c r="B147">
        <v>37958</v>
      </c>
      <c r="C147">
        <v>2003</v>
      </c>
      <c r="D147" t="str">
        <v>2000s</v>
      </c>
      <c r="E147" t="str">
        <v>Black and White</v>
      </c>
      <c r="F147" t="str">
        <v>Action</v>
      </c>
      <c r="G147" t="str">
        <v>English</v>
      </c>
      <c r="H147" t="str">
        <v>USA</v>
      </c>
      <c r="I147" t="str">
        <v>R</v>
      </c>
      <c r="J147" t="str">
        <v>David Carradine</v>
      </c>
      <c r="K147" t="str">
        <v>Quentin Tarantino</v>
      </c>
      <c r="L147">
        <v>926</v>
      </c>
      <c r="M147">
        <v>3983</v>
      </c>
      <c r="N147">
        <v>16000</v>
      </c>
      <c r="O147">
        <v>13000</v>
      </c>
      <c r="P147">
        <v>8.1</v>
      </c>
      <c r="R147" t="str">
        <v>Mission: Impossible II</v>
      </c>
      <c r="S147">
        <v>36699</v>
      </c>
      <c r="T147">
        <v>2000</v>
      </c>
      <c r="U147" t="str">
        <v>2000s</v>
      </c>
      <c r="V147" t="str">
        <v>Color</v>
      </c>
      <c r="W147" t="str">
        <v>Action</v>
      </c>
      <c r="X147" t="str">
        <v>English</v>
      </c>
      <c r="Y147" t="str">
        <v>USA</v>
      </c>
      <c r="Z147" t="str">
        <v>PG-13</v>
      </c>
      <c r="AA147" t="str">
        <v>Tom Cruise</v>
      </c>
      <c r="AB147" t="str">
        <v>John Woo</v>
      </c>
      <c r="AC147">
        <v>10000</v>
      </c>
      <c r="AD147">
        <v>11930</v>
      </c>
      <c r="AE147">
        <v>610</v>
      </c>
      <c r="AF147">
        <v>0</v>
      </c>
      <c r="AG147">
        <v>6.1</v>
      </c>
      <c r="AH147">
        <v>237</v>
      </c>
      <c r="AI147">
        <v>123</v>
      </c>
      <c r="AJ147">
        <v>215397307</v>
      </c>
      <c r="AL147" s="7" t="str">
        <v>Sylvester Stallone</v>
      </c>
      <c r="AM147" s="35">
        <f>AVERAGEIFS(IMDB4[IMDb Score (1-10)],IMDB4[Director Name],Formula_Analysis!AL147)</f>
        <v>6.85</v>
      </c>
      <c r="AQ147" s="7" t="str">
        <v>Alexander SkarsgÃ¥rd</v>
      </c>
      <c r="AR147" s="7">
        <f>SUMIFS(IMDB4[Gross Revenue],IMDB4[Lead Actor],Formula_Analysis!AQ147)</f>
        <v>17099609</v>
      </c>
    </row>
    <row r="148" spans="1:44" x14ac:dyDescent="0.25">
      <c r="A148" t="str">
        <v>Gone Girl</v>
      </c>
      <c r="B148">
        <v>41836</v>
      </c>
      <c r="C148">
        <v>2014</v>
      </c>
      <c r="D148" t="str">
        <v>2010s</v>
      </c>
      <c r="E148" t="str">
        <v>Color</v>
      </c>
      <c r="F148" t="str">
        <v>Crime</v>
      </c>
      <c r="G148" t="str">
        <v>English</v>
      </c>
      <c r="H148" t="str">
        <v>USA</v>
      </c>
      <c r="I148" t="str">
        <v>R</v>
      </c>
      <c r="J148" t="str">
        <v>Patrick Fugit</v>
      </c>
      <c r="K148" t="str">
        <v>David Fincher</v>
      </c>
      <c r="L148">
        <v>835</v>
      </c>
      <c r="M148">
        <v>4348</v>
      </c>
      <c r="N148">
        <v>21000</v>
      </c>
      <c r="O148">
        <v>146000</v>
      </c>
      <c r="P148">
        <v>8.1</v>
      </c>
      <c r="R148" t="str">
        <v>Kung Fu Panda</v>
      </c>
      <c r="S148">
        <v>39494</v>
      </c>
      <c r="T148">
        <v>2008</v>
      </c>
      <c r="U148" t="str">
        <v>2000s</v>
      </c>
      <c r="V148" t="str">
        <v>Color</v>
      </c>
      <c r="W148" t="str">
        <v>Action</v>
      </c>
      <c r="X148" t="str">
        <v>English</v>
      </c>
      <c r="Y148" t="str">
        <v>USA</v>
      </c>
      <c r="Z148" t="str">
        <v>PG</v>
      </c>
      <c r="AA148" t="str">
        <v>Angelina Jolie Pitt</v>
      </c>
      <c r="AB148" t="str">
        <v>Mark Osborne</v>
      </c>
      <c r="AC148">
        <v>11000</v>
      </c>
      <c r="AD148">
        <v>12754</v>
      </c>
      <c r="AE148">
        <v>54</v>
      </c>
      <c r="AF148">
        <v>6000</v>
      </c>
      <c r="AG148">
        <v>7.6</v>
      </c>
      <c r="AH148">
        <v>266</v>
      </c>
      <c r="AI148">
        <v>92</v>
      </c>
      <c r="AJ148">
        <v>215395021</v>
      </c>
      <c r="AL148" s="7" t="str">
        <v>Simon West</v>
      </c>
      <c r="AM148" s="35">
        <f>AVERAGEIFS(IMDB4[IMDb Score (1-10)],IMDB4[Director Name],Formula_Analysis!AL148)</f>
        <v>6.0857142857142845</v>
      </c>
      <c r="AQ148" s="7" t="str">
        <v>Rupert Grint</v>
      </c>
      <c r="AR148" s="7">
        <f>SUMIFS(IMDB4[Gross Revenue],IMDB4[Lead Actor],Formula_Analysis!AQ148)</f>
        <v>117190</v>
      </c>
    </row>
    <row r="149" spans="1:44" x14ac:dyDescent="0.25">
      <c r="A149" t="str">
        <v>The Best Years of Our Lives</v>
      </c>
      <c r="B149">
        <v>16918</v>
      </c>
      <c r="C149">
        <v>1946</v>
      </c>
      <c r="D149" t="str">
        <v>1940s</v>
      </c>
      <c r="E149" t="str">
        <v>Black and White</v>
      </c>
      <c r="F149" t="str">
        <v>Drama</v>
      </c>
      <c r="G149" t="str">
        <v>English</v>
      </c>
      <c r="H149" t="str">
        <v>USA</v>
      </c>
      <c r="I149" t="str">
        <v>Not Rated</v>
      </c>
      <c r="J149" t="str">
        <v>Myrna Loy</v>
      </c>
      <c r="K149" t="str">
        <v>William Wyler</v>
      </c>
      <c r="L149">
        <v>749</v>
      </c>
      <c r="M149">
        <v>1941</v>
      </c>
      <c r="N149">
        <v>355</v>
      </c>
      <c r="O149">
        <v>0</v>
      </c>
      <c r="P149">
        <v>8.1</v>
      </c>
      <c r="R149" t="str">
        <v>X-Men 2</v>
      </c>
      <c r="S149">
        <v>37941</v>
      </c>
      <c r="T149">
        <v>2003</v>
      </c>
      <c r="U149" t="str">
        <v>2000s</v>
      </c>
      <c r="V149" t="str">
        <v>Color</v>
      </c>
      <c r="W149" t="str">
        <v>Action</v>
      </c>
      <c r="X149" t="str">
        <v>English</v>
      </c>
      <c r="Y149" t="str">
        <v>Canada</v>
      </c>
      <c r="Z149" t="str">
        <v>PG-13</v>
      </c>
      <c r="AA149" t="str">
        <v>Hugh Jackman</v>
      </c>
      <c r="AB149" t="str">
        <v>Bryan Singer</v>
      </c>
      <c r="AC149">
        <v>20000</v>
      </c>
      <c r="AD149">
        <v>20952</v>
      </c>
      <c r="AE149">
        <v>0</v>
      </c>
      <c r="AF149">
        <v>0</v>
      </c>
      <c r="AG149">
        <v>7.5</v>
      </c>
      <c r="AH149">
        <v>289</v>
      </c>
      <c r="AI149">
        <v>134</v>
      </c>
      <c r="AJ149">
        <v>214948780</v>
      </c>
      <c r="AL149" s="7" t="str">
        <v>John Francis Daley</v>
      </c>
      <c r="AM149" s="35">
        <f>AVERAGEIFS(IMDB4[IMDb Score (1-10)],IMDB4[Director Name],Formula_Analysis!AL149)</f>
        <v>6.1</v>
      </c>
      <c r="AQ149" s="7" t="str">
        <v>Emma Watson</v>
      </c>
      <c r="AR149" s="7">
        <f>SUMIFS(IMDB4[Gross Revenue],IMDB4[Lead Actor],Formula_Analysis!AQ149)</f>
        <v>50818750</v>
      </c>
    </row>
    <row r="150" spans="1:44" x14ac:dyDescent="0.25">
      <c r="A150" t="str">
        <v>Spotlight</v>
      </c>
      <c r="B150">
        <v>42097</v>
      </c>
      <c r="C150">
        <v>2015</v>
      </c>
      <c r="D150" t="str">
        <v>2010s</v>
      </c>
      <c r="E150" t="str">
        <v>Color</v>
      </c>
      <c r="F150" t="str">
        <v>Biography</v>
      </c>
      <c r="G150" t="str">
        <v>English</v>
      </c>
      <c r="H150" t="str">
        <v>USA</v>
      </c>
      <c r="I150" t="str">
        <v>R</v>
      </c>
      <c r="J150" t="str">
        <v>Billy Crudup</v>
      </c>
      <c r="K150" t="str">
        <v>Tom McCarthy</v>
      </c>
      <c r="L150">
        <v>745</v>
      </c>
      <c r="M150">
        <v>1058</v>
      </c>
      <c r="N150">
        <v>310</v>
      </c>
      <c r="O150">
        <v>80000</v>
      </c>
      <c r="P150">
        <v>8.1</v>
      </c>
      <c r="R150" t="str">
        <v>Austin Powers in Goldmember</v>
      </c>
      <c r="S150">
        <v>37423</v>
      </c>
      <c r="T150">
        <v>2002</v>
      </c>
      <c r="U150" t="str">
        <v>2000s</v>
      </c>
      <c r="V150" t="str">
        <v>Color</v>
      </c>
      <c r="W150" t="str">
        <v>Action</v>
      </c>
      <c r="X150" t="str">
        <v>English</v>
      </c>
      <c r="Y150" t="str">
        <v>USA</v>
      </c>
      <c r="Z150" t="str">
        <v>PG-13</v>
      </c>
      <c r="AA150" t="str">
        <v>Verne Troyer</v>
      </c>
      <c r="AB150" t="str">
        <v>Jay Roach</v>
      </c>
      <c r="AC150">
        <v>645</v>
      </c>
      <c r="AD150">
        <v>2725</v>
      </c>
      <c r="AE150">
        <v>116</v>
      </c>
      <c r="AF150">
        <v>0</v>
      </c>
      <c r="AG150">
        <v>6.2</v>
      </c>
      <c r="AH150">
        <v>194</v>
      </c>
      <c r="AI150">
        <v>94</v>
      </c>
      <c r="AJ150">
        <v>213079163</v>
      </c>
      <c r="AL150" s="7" t="str">
        <v>James Wong</v>
      </c>
      <c r="AM150" s="35">
        <f>AVERAGEIFS(IMDB4[IMDb Score (1-10)],IMDB4[Director Name],Formula_Analysis!AL150)</f>
        <v>5.2750000000000004</v>
      </c>
      <c r="AQ150" s="7" t="str">
        <v>Charlize Theron</v>
      </c>
      <c r="AR150" s="7">
        <f>SUMIFS(IMDB4[Gross Revenue],IMDB4[Lead Actor],Formula_Analysis!AQ150)</f>
        <v>151498011</v>
      </c>
    </row>
    <row r="151" spans="1:44" x14ac:dyDescent="0.25">
      <c r="A151" t="str">
        <v>Tae Guk Gi: The Brotherhood of War</v>
      </c>
      <c r="B151">
        <v>38035</v>
      </c>
      <c r="C151">
        <v>2004</v>
      </c>
      <c r="D151" t="str">
        <v>2000s</v>
      </c>
      <c r="E151" t="str">
        <v>Color</v>
      </c>
      <c r="F151" t="str">
        <v>Action</v>
      </c>
      <c r="G151" t="str">
        <v>Korean</v>
      </c>
      <c r="H151" t="str">
        <v>South Korea</v>
      </c>
      <c r="I151" t="str">
        <v>R</v>
      </c>
      <c r="J151" t="str">
        <v>Min-sik Choi</v>
      </c>
      <c r="K151" t="str">
        <v>Je-kyu Kang</v>
      </c>
      <c r="L151">
        <v>717</v>
      </c>
      <c r="M151">
        <v>1730</v>
      </c>
      <c r="N151">
        <v>16</v>
      </c>
      <c r="O151">
        <v>0</v>
      </c>
      <c r="P151">
        <v>8.1</v>
      </c>
      <c r="R151" t="str">
        <v>Back to the Future</v>
      </c>
      <c r="S151">
        <v>31386</v>
      </c>
      <c r="T151">
        <v>1985</v>
      </c>
      <c r="U151" t="str">
        <v>1980s</v>
      </c>
      <c r="V151" t="str">
        <v>Color</v>
      </c>
      <c r="W151" t="str">
        <v>Adventure</v>
      </c>
      <c r="X151" t="str">
        <v>English</v>
      </c>
      <c r="Y151" t="str">
        <v>USA</v>
      </c>
      <c r="Z151" t="str">
        <v>PG</v>
      </c>
      <c r="AA151" t="str">
        <v>Lea Thompson</v>
      </c>
      <c r="AB151" t="str">
        <v>Robert Zemeckis</v>
      </c>
      <c r="AC151">
        <v>1000</v>
      </c>
      <c r="AD151">
        <v>3230</v>
      </c>
      <c r="AE151">
        <v>0</v>
      </c>
      <c r="AF151">
        <v>39000</v>
      </c>
      <c r="AG151">
        <v>8.5</v>
      </c>
      <c r="AH151">
        <v>198</v>
      </c>
      <c r="AI151">
        <v>116</v>
      </c>
      <c r="AJ151">
        <v>210609762</v>
      </c>
      <c r="AL151" s="7" t="str">
        <v>Louis Leterrier</v>
      </c>
      <c r="AM151" s="35">
        <f>AVERAGEIFS(IMDB4[IMDb Score (1-10)],IMDB4[Director Name],Formula_Analysis!AL151)</f>
        <v>6.666666666666667</v>
      </c>
      <c r="AQ151" s="7" t="str">
        <v>Unknown</v>
      </c>
      <c r="AR151" s="7">
        <f>SUMIFS(IMDB4[Gross Revenue],IMDB4[Lead Actor],Formula_Analysis!AQ151)</f>
        <v>43921</v>
      </c>
    </row>
    <row r="152" spans="1:44" x14ac:dyDescent="0.25">
      <c r="A152" t="str">
        <v>The Wizard of Oz</v>
      </c>
      <c r="B152">
        <v>14344</v>
      </c>
      <c r="C152">
        <v>1939</v>
      </c>
      <c r="D152" t="str">
        <v>1930s</v>
      </c>
      <c r="E152" t="str">
        <v>Black and White</v>
      </c>
      <c r="F152" t="str">
        <v>Adventure</v>
      </c>
      <c r="G152" t="str">
        <v>English</v>
      </c>
      <c r="H152" t="str">
        <v>USA</v>
      </c>
      <c r="I152" t="str">
        <v>Passed</v>
      </c>
      <c r="J152" t="str">
        <v>Margaret Hamilton</v>
      </c>
      <c r="K152" t="str">
        <v>Victor Fleming</v>
      </c>
      <c r="L152">
        <v>695</v>
      </c>
      <c r="M152">
        <v>2509</v>
      </c>
      <c r="N152">
        <v>149</v>
      </c>
      <c r="O152">
        <v>14000</v>
      </c>
      <c r="P152">
        <v>8.1</v>
      </c>
      <c r="R152" t="str">
        <v>300</v>
      </c>
      <c r="S152">
        <v>38907</v>
      </c>
      <c r="T152">
        <v>2006</v>
      </c>
      <c r="U152" t="str">
        <v>2000s</v>
      </c>
      <c r="V152" t="str">
        <v>Color</v>
      </c>
      <c r="W152" t="str">
        <v>Action</v>
      </c>
      <c r="X152" t="str">
        <v>English</v>
      </c>
      <c r="Y152" t="str">
        <v>USA</v>
      </c>
      <c r="Z152" t="str">
        <v>R</v>
      </c>
      <c r="AA152" t="str">
        <v>Gerard Butler</v>
      </c>
      <c r="AB152" t="str">
        <v>Zack Snyder</v>
      </c>
      <c r="AC152">
        <v>18000</v>
      </c>
      <c r="AD152">
        <v>32360</v>
      </c>
      <c r="AE152">
        <v>0</v>
      </c>
      <c r="AF152">
        <v>13000</v>
      </c>
      <c r="AG152">
        <v>7.7</v>
      </c>
      <c r="AH152">
        <v>460</v>
      </c>
      <c r="AI152">
        <v>117</v>
      </c>
      <c r="AJ152">
        <v>210592590</v>
      </c>
      <c r="AL152" s="7" t="str">
        <v>Drew Goddard</v>
      </c>
      <c r="AM152" s="35">
        <f>AVERAGEIFS(IMDB4[IMDb Score (1-10)],IMDB4[Director Name],Formula_Analysis!AL152)</f>
        <v>7</v>
      </c>
      <c r="AQ152" s="7" t="str">
        <v>Julia Roberts</v>
      </c>
      <c r="AR152" s="7">
        <f>SUMIFS(IMDB4[Gross Revenue],IMDB4[Lead Actor],Formula_Analysis!AQ152)</f>
        <v>1211214752</v>
      </c>
    </row>
    <row r="153" spans="1:44" x14ac:dyDescent="0.25">
      <c r="A153" t="str">
        <v>Butch Cassidy and the Sundance Kid</v>
      </c>
      <c r="B153">
        <v>25532</v>
      </c>
      <c r="C153">
        <v>1969</v>
      </c>
      <c r="D153" t="str">
        <v>1960s</v>
      </c>
      <c r="E153" t="str">
        <v>Color</v>
      </c>
      <c r="F153" t="str">
        <v>Biography</v>
      </c>
      <c r="G153" t="str">
        <v>English</v>
      </c>
      <c r="H153" t="str">
        <v>USA</v>
      </c>
      <c r="I153" t="str">
        <v>M</v>
      </c>
      <c r="J153" t="str">
        <v>Katharine Ross</v>
      </c>
      <c r="K153" t="str">
        <v>George Roy Hill</v>
      </c>
      <c r="L153">
        <v>640</v>
      </c>
      <c r="M153">
        <v>2169</v>
      </c>
      <c r="N153">
        <v>131</v>
      </c>
      <c r="O153">
        <v>0</v>
      </c>
      <c r="P153">
        <v>8.1</v>
      </c>
      <c r="R153" t="str">
        <v>Fast Five</v>
      </c>
      <c r="S153">
        <v>40736</v>
      </c>
      <c r="T153">
        <v>2011</v>
      </c>
      <c r="U153" t="str">
        <v>2010s</v>
      </c>
      <c r="V153" t="str">
        <v>Color</v>
      </c>
      <c r="W153" t="str">
        <v>Action</v>
      </c>
      <c r="X153" t="str">
        <v>English</v>
      </c>
      <c r="Y153" t="str">
        <v>USA</v>
      </c>
      <c r="Z153" t="str">
        <v>PG-13</v>
      </c>
      <c r="AA153" t="str">
        <v>Paul Walker</v>
      </c>
      <c r="AB153" t="str">
        <v>Justin Lin</v>
      </c>
      <c r="AC153">
        <v>23000</v>
      </c>
      <c r="AD153">
        <v>55345</v>
      </c>
      <c r="AE153">
        <v>681</v>
      </c>
      <c r="AF153">
        <v>54000</v>
      </c>
      <c r="AG153">
        <v>7.3</v>
      </c>
      <c r="AH153">
        <v>342</v>
      </c>
      <c r="AI153">
        <v>132</v>
      </c>
      <c r="AJ153">
        <v>209805005</v>
      </c>
      <c r="AL153" s="7" t="str">
        <v>Patrick Hughes</v>
      </c>
      <c r="AM153" s="35">
        <f>AVERAGEIFS(IMDB4[IMDb Score (1-10)],IMDB4[Director Name],Formula_Analysis!AL153)</f>
        <v>6.1</v>
      </c>
      <c r="AQ153" s="7" t="str">
        <v>Will Ferrell</v>
      </c>
      <c r="AR153" s="7">
        <f>SUMIFS(IMDB4[Gross Revenue],IMDB4[Lead Actor],Formula_Analysis!AQ153)</f>
        <v>1132984634</v>
      </c>
    </row>
    <row r="154" spans="1:44" x14ac:dyDescent="0.25">
      <c r="A154" t="str">
        <v>Elite Squad</v>
      </c>
      <c r="B154">
        <v>39150</v>
      </c>
      <c r="C154">
        <v>2007</v>
      </c>
      <c r="D154" t="str">
        <v>2000s</v>
      </c>
      <c r="E154" t="str">
        <v>Color</v>
      </c>
      <c r="F154" t="str">
        <v>Action</v>
      </c>
      <c r="G154" t="str">
        <v>Portuguese</v>
      </c>
      <c r="H154" t="str">
        <v>Brazil</v>
      </c>
      <c r="I154" t="str">
        <v>R</v>
      </c>
      <c r="J154" t="str">
        <v>Wagner Moura</v>
      </c>
      <c r="K154" t="str">
        <v>JosÃ© Padilha</v>
      </c>
      <c r="L154">
        <v>585</v>
      </c>
      <c r="M154">
        <v>666</v>
      </c>
      <c r="N154">
        <v>294</v>
      </c>
      <c r="O154">
        <v>11000</v>
      </c>
      <c r="P154">
        <v>8.1</v>
      </c>
      <c r="R154" t="str">
        <v>Mission: Impossible - Ghost Protocol</v>
      </c>
      <c r="S154">
        <v>40744</v>
      </c>
      <c r="T154">
        <v>2011</v>
      </c>
      <c r="U154" t="str">
        <v>2010s</v>
      </c>
      <c r="V154" t="str">
        <v>Color</v>
      </c>
      <c r="W154" t="str">
        <v>Action</v>
      </c>
      <c r="X154" t="str">
        <v>English</v>
      </c>
      <c r="Y154" t="str">
        <v>USA</v>
      </c>
      <c r="Z154" t="str">
        <v>PG-13</v>
      </c>
      <c r="AA154" t="str">
        <v>Tom Cruise</v>
      </c>
      <c r="AB154" t="str">
        <v>Brad Bird</v>
      </c>
      <c r="AC154">
        <v>10000</v>
      </c>
      <c r="AD154">
        <v>21768</v>
      </c>
      <c r="AE154">
        <v>663</v>
      </c>
      <c r="AF154">
        <v>35000</v>
      </c>
      <c r="AG154">
        <v>7.4</v>
      </c>
      <c r="AH154">
        <v>432</v>
      </c>
      <c r="AI154">
        <v>133</v>
      </c>
      <c r="AJ154">
        <v>209364921</v>
      </c>
      <c r="AL154" s="7" t="str">
        <v>Paul W.S. Anderson</v>
      </c>
      <c r="AM154" s="35">
        <f>AVERAGEIFS(IMDB4[IMDb Score (1-10)],IMDB4[Director Name],Formula_Analysis!AL154)</f>
        <v>5.99</v>
      </c>
      <c r="AQ154" s="7" t="str">
        <v>Shailene Woodley</v>
      </c>
      <c r="AR154" s="7">
        <f>SUMIFS(IMDB4[Gross Revenue],IMDB4[Lead Actor],Formula_Analysis!AQ154)</f>
        <v>214345767</v>
      </c>
    </row>
    <row r="155" spans="1:44" x14ac:dyDescent="0.25">
      <c r="A155" t="str">
        <v>Nothing But a Man</v>
      </c>
      <c r="B155">
        <v>23476</v>
      </c>
      <c r="C155">
        <v>1964</v>
      </c>
      <c r="D155" t="str">
        <v>1960s</v>
      </c>
      <c r="E155" t="str">
        <v>Black and White</v>
      </c>
      <c r="F155" t="str">
        <v>Drama</v>
      </c>
      <c r="G155" t="str">
        <v>English</v>
      </c>
      <c r="H155" t="str">
        <v>USA</v>
      </c>
      <c r="I155" t="str">
        <v>Not Rated</v>
      </c>
      <c r="J155" t="str">
        <v>Yaphet Kotto</v>
      </c>
      <c r="K155" t="str">
        <v>Michael Roemer</v>
      </c>
      <c r="L155">
        <v>581</v>
      </c>
      <c r="M155">
        <v>835</v>
      </c>
      <c r="N155">
        <v>0</v>
      </c>
      <c r="O155">
        <v>363</v>
      </c>
      <c r="P155">
        <v>8.1</v>
      </c>
      <c r="R155" t="str">
        <v>Sherlock Holmes</v>
      </c>
      <c r="S155">
        <v>40096</v>
      </c>
      <c r="T155">
        <v>2009</v>
      </c>
      <c r="U155" t="str">
        <v>2000s</v>
      </c>
      <c r="V155" t="str">
        <v>Color</v>
      </c>
      <c r="W155" t="str">
        <v>Action</v>
      </c>
      <c r="X155" t="str">
        <v>English</v>
      </c>
      <c r="Y155" t="str">
        <v>USA</v>
      </c>
      <c r="Z155" t="str">
        <v>PG-13</v>
      </c>
      <c r="AA155" t="str">
        <v>Robert Downey Jr.</v>
      </c>
      <c r="AB155" t="str">
        <v>Guy Ritchie</v>
      </c>
      <c r="AC155">
        <v>21000</v>
      </c>
      <c r="AD155">
        <v>23996</v>
      </c>
      <c r="AE155">
        <v>0</v>
      </c>
      <c r="AF155">
        <v>20000</v>
      </c>
      <c r="AG155">
        <v>7.6</v>
      </c>
      <c r="AH155">
        <v>415</v>
      </c>
      <c r="AI155">
        <v>128</v>
      </c>
      <c r="AJ155">
        <v>209019489</v>
      </c>
      <c r="AL155" s="7" t="str">
        <v>Roger Donaldson</v>
      </c>
      <c r="AM155" s="35">
        <f>AVERAGEIFS(IMDB4[IMDb Score (1-10)],IMDB4[Director Name],Formula_Analysis!AL155)</f>
        <v>6.7714285714285714</v>
      </c>
      <c r="AQ155" s="7" t="str">
        <v>Logan Lerman</v>
      </c>
      <c r="AR155" s="7">
        <f>SUMIFS(IMDB4[Gross Revenue],IMDB4[Lead Actor],Formula_Analysis!AQ155)</f>
        <v>218226747</v>
      </c>
    </row>
    <row r="156" spans="1:44" x14ac:dyDescent="0.25">
      <c r="A156" t="str">
        <v>The Celebration</v>
      </c>
      <c r="B156">
        <v>35960</v>
      </c>
      <c r="C156">
        <v>1998</v>
      </c>
      <c r="D156" t="str">
        <v>1990s</v>
      </c>
      <c r="E156" t="str">
        <v>Color</v>
      </c>
      <c r="F156" t="str">
        <v>Drama</v>
      </c>
      <c r="G156" t="str">
        <v>Danish</v>
      </c>
      <c r="H156" t="str">
        <v>Denmark</v>
      </c>
      <c r="I156" t="str">
        <v>R</v>
      </c>
      <c r="J156" t="str">
        <v>Ulrich Thomsen</v>
      </c>
      <c r="K156" t="str">
        <v>Thomas Vinterberg</v>
      </c>
      <c r="L156">
        <v>280</v>
      </c>
      <c r="M156">
        <v>821</v>
      </c>
      <c r="N156">
        <v>346</v>
      </c>
      <c r="O156">
        <v>5000</v>
      </c>
      <c r="P156">
        <v>8.1</v>
      </c>
      <c r="R156" t="str">
        <v>Dawn of the Planet of the Apes</v>
      </c>
      <c r="S156">
        <v>41767</v>
      </c>
      <c r="T156">
        <v>2014</v>
      </c>
      <c r="U156" t="str">
        <v>2010s</v>
      </c>
      <c r="V156" t="str">
        <v>Color</v>
      </c>
      <c r="W156" t="str">
        <v>Action</v>
      </c>
      <c r="X156" t="str">
        <v>English</v>
      </c>
      <c r="Y156" t="str">
        <v>USA</v>
      </c>
      <c r="Z156" t="str">
        <v>PG-13</v>
      </c>
      <c r="AA156" t="str">
        <v>Gary Oldman</v>
      </c>
      <c r="AB156" t="str">
        <v>Matt Reeves</v>
      </c>
      <c r="AC156">
        <v>10000</v>
      </c>
      <c r="AD156">
        <v>14363</v>
      </c>
      <c r="AE156">
        <v>198</v>
      </c>
      <c r="AF156">
        <v>45000</v>
      </c>
      <c r="AG156">
        <v>7.6</v>
      </c>
      <c r="AH156">
        <v>521</v>
      </c>
      <c r="AI156">
        <v>130</v>
      </c>
      <c r="AJ156">
        <v>208543795</v>
      </c>
      <c r="AL156" s="7" t="str">
        <v>Mark Neveldine</v>
      </c>
      <c r="AM156" s="35">
        <f>AVERAGEIFS(IMDB4[IMDb Score (1-10)],IMDB4[Director Name],Formula_Analysis!AL156)</f>
        <v>5.5600000000000005</v>
      </c>
      <c r="AQ156" s="7" t="str">
        <v>Shah Rukh Khan</v>
      </c>
      <c r="AR156" s="7">
        <f>SUMIFS(IMDB4[Gross Revenue],IMDB4[Lead Actor],Formula_Analysis!AQ156)</f>
        <v>13263415</v>
      </c>
    </row>
    <row r="157" spans="1:44" x14ac:dyDescent="0.25">
      <c r="A157" t="str">
        <v>The Sea Inside</v>
      </c>
      <c r="B157">
        <v>38348</v>
      </c>
      <c r="C157">
        <v>2004</v>
      </c>
      <c r="D157" t="str">
        <v>2000s</v>
      </c>
      <c r="E157" t="str">
        <v>Color</v>
      </c>
      <c r="F157" t="str">
        <v>Biography</v>
      </c>
      <c r="G157" t="str">
        <v>Spanish</v>
      </c>
      <c r="H157" t="str">
        <v>Spain</v>
      </c>
      <c r="I157" t="str">
        <v>PG-13</v>
      </c>
      <c r="J157" t="str">
        <v>BelÃ©n Rueda</v>
      </c>
      <c r="K157" t="str">
        <v>Alejandro AmenÃ¡bar</v>
      </c>
      <c r="L157">
        <v>273</v>
      </c>
      <c r="M157">
        <v>529</v>
      </c>
      <c r="N157">
        <v>448</v>
      </c>
      <c r="O157">
        <v>0</v>
      </c>
      <c r="P157">
        <v>8.1</v>
      </c>
      <c r="R157" t="str">
        <v>Charlie and the Chocolate Factory</v>
      </c>
      <c r="S157">
        <v>38716</v>
      </c>
      <c r="T157">
        <v>2005</v>
      </c>
      <c r="U157" t="str">
        <v>2000s</v>
      </c>
      <c r="V157" t="str">
        <v>Color</v>
      </c>
      <c r="W157" t="str">
        <v>Adventure</v>
      </c>
      <c r="X157" t="str">
        <v>English</v>
      </c>
      <c r="Y157" t="str">
        <v>USA</v>
      </c>
      <c r="Z157" t="str">
        <v>PG</v>
      </c>
      <c r="AA157" t="str">
        <v>Johnny Depp</v>
      </c>
      <c r="AB157" t="str">
        <v>Tim Burton</v>
      </c>
      <c r="AC157">
        <v>40000</v>
      </c>
      <c r="AD157">
        <v>57844</v>
      </c>
      <c r="AE157">
        <v>13000</v>
      </c>
      <c r="AF157">
        <v>0</v>
      </c>
      <c r="AG157">
        <v>6.7</v>
      </c>
      <c r="AH157">
        <v>276</v>
      </c>
      <c r="AI157">
        <v>115</v>
      </c>
      <c r="AJ157">
        <v>206456431</v>
      </c>
      <c r="AL157" s="7" t="str">
        <v>Ron Howard</v>
      </c>
      <c r="AM157" s="35">
        <f>AVERAGEIFS(IMDB4[IMDb Score (1-10)],IMDB4[Director Name],Formula_Analysis!AL157)</f>
        <v>6.930769230769231</v>
      </c>
      <c r="AQ157" s="7" t="str">
        <v>Steve Carell</v>
      </c>
      <c r="AR157" s="7">
        <f>SUMIFS(IMDB4[Gross Revenue],IMDB4[Lead Actor],Formula_Analysis!AQ157)</f>
        <v>1161437836</v>
      </c>
    </row>
    <row r="158" spans="1:44" x14ac:dyDescent="0.25">
      <c r="A158" t="str">
        <v>There Will Be Blood</v>
      </c>
      <c r="B158">
        <v>39313</v>
      </c>
      <c r="C158">
        <v>2007</v>
      </c>
      <c r="D158" t="str">
        <v>2000s</v>
      </c>
      <c r="E158" t="str">
        <v>Color</v>
      </c>
      <c r="F158" t="str">
        <v>Drama</v>
      </c>
      <c r="G158" t="str">
        <v>English</v>
      </c>
      <c r="H158" t="str">
        <v>USA</v>
      </c>
      <c r="I158" t="str">
        <v>R</v>
      </c>
      <c r="J158" t="str">
        <v>Jim Meskimen</v>
      </c>
      <c r="K158" t="str">
        <v>Paul Thomas Anderson</v>
      </c>
      <c r="L158">
        <v>272</v>
      </c>
      <c r="M158">
        <v>533</v>
      </c>
      <c r="N158">
        <v>0</v>
      </c>
      <c r="O158">
        <v>16000</v>
      </c>
      <c r="P158">
        <v>8.1</v>
      </c>
      <c r="R158" t="str">
        <v>Ratatouille</v>
      </c>
      <c r="S158">
        <v>39168</v>
      </c>
      <c r="T158">
        <v>2007</v>
      </c>
      <c r="U158" t="str">
        <v>2000s</v>
      </c>
      <c r="V158" t="str">
        <v>Color</v>
      </c>
      <c r="W158" t="str">
        <v>Animation</v>
      </c>
      <c r="X158" t="str">
        <v>English</v>
      </c>
      <c r="Y158" t="str">
        <v>USA</v>
      </c>
      <c r="Z158" t="str">
        <v>G</v>
      </c>
      <c r="AA158" t="str">
        <v>Janeane Garofalo</v>
      </c>
      <c r="AB158" t="str">
        <v>Brad Bird</v>
      </c>
      <c r="AC158">
        <v>1000</v>
      </c>
      <c r="AD158">
        <v>4764</v>
      </c>
      <c r="AE158">
        <v>663</v>
      </c>
      <c r="AF158">
        <v>10000</v>
      </c>
      <c r="AG158">
        <v>8</v>
      </c>
      <c r="AH158">
        <v>318</v>
      </c>
      <c r="AI158">
        <v>111</v>
      </c>
      <c r="AJ158">
        <v>206435493</v>
      </c>
      <c r="AL158" s="7" t="str">
        <v>Gary McKendry</v>
      </c>
      <c r="AM158" s="35">
        <f>AVERAGEIFS(IMDB4[IMDb Score (1-10)],IMDB4[Director Name],Formula_Analysis!AL158)</f>
        <v>6.5</v>
      </c>
      <c r="AQ158" s="7" t="str">
        <v>Naomi Watts</v>
      </c>
      <c r="AR158" s="7">
        <f>SUMIFS(IMDB4[Gross Revenue],IMDB4[Lead Actor],Formula_Analysis!AQ158)</f>
        <v>343606391</v>
      </c>
    </row>
    <row r="159" spans="1:44" x14ac:dyDescent="0.25">
      <c r="A159" t="str">
        <v>Woodstock</v>
      </c>
      <c r="B159">
        <v>25805</v>
      </c>
      <c r="C159">
        <v>1970</v>
      </c>
      <c r="D159" t="str">
        <v>1970s</v>
      </c>
      <c r="E159" t="str">
        <v>Color</v>
      </c>
      <c r="F159" t="str">
        <v>Documentary</v>
      </c>
      <c r="G159" t="str">
        <v>English</v>
      </c>
      <c r="H159" t="str">
        <v>USA</v>
      </c>
      <c r="I159" t="str">
        <v>R</v>
      </c>
      <c r="J159" t="str">
        <v>Joe Cocker</v>
      </c>
      <c r="K159" t="str">
        <v>Michael Wadleigh</v>
      </c>
      <c r="L159">
        <v>262</v>
      </c>
      <c r="M159">
        <v>778</v>
      </c>
      <c r="N159">
        <v>14</v>
      </c>
      <c r="O159">
        <v>0</v>
      </c>
      <c r="P159">
        <v>8.1</v>
      </c>
      <c r="R159" t="str">
        <v>Thor: The Dark World</v>
      </c>
      <c r="S159">
        <v>41561</v>
      </c>
      <c r="T159">
        <v>2013</v>
      </c>
      <c r="U159" t="str">
        <v>2010s</v>
      </c>
      <c r="V159" t="str">
        <v>Color</v>
      </c>
      <c r="W159" t="str">
        <v>Action</v>
      </c>
      <c r="X159" t="str">
        <v>English</v>
      </c>
      <c r="Y159" t="str">
        <v>USA</v>
      </c>
      <c r="Z159" t="str">
        <v>PG-13</v>
      </c>
      <c r="AA159" t="str">
        <v>Chris Hemsworth</v>
      </c>
      <c r="AB159" t="str">
        <v>Alan Taylor</v>
      </c>
      <c r="AC159">
        <v>26000</v>
      </c>
      <c r="AD159">
        <v>59803</v>
      </c>
      <c r="AE159">
        <v>230</v>
      </c>
      <c r="AF159">
        <v>63000</v>
      </c>
      <c r="AG159">
        <v>7.1</v>
      </c>
      <c r="AH159">
        <v>486</v>
      </c>
      <c r="AI159">
        <v>112</v>
      </c>
      <c r="AJ159">
        <v>206360018</v>
      </c>
      <c r="AL159" s="7" t="str">
        <v>Philip G. Atwell</v>
      </c>
      <c r="AM159" s="35">
        <f>AVERAGEIFS(IMDB4[IMDb Score (1-10)],IMDB4[Director Name],Formula_Analysis!AL159)</f>
        <v>6.3</v>
      </c>
      <c r="AQ159" s="7" t="str">
        <v>Eva Green</v>
      </c>
      <c r="AR159" s="7">
        <f>SUMIFS(IMDB4[Gross Revenue],IMDB4[Lead Actor],Formula_Analysis!AQ159)</f>
        <v>273376301</v>
      </c>
    </row>
    <row r="160" spans="1:44" x14ac:dyDescent="0.25">
      <c r="A160" t="str">
        <v>Stand by Me</v>
      </c>
      <c r="B160">
        <v>31528</v>
      </c>
      <c r="C160">
        <v>1986</v>
      </c>
      <c r="D160" t="str">
        <v>1980s</v>
      </c>
      <c r="E160" t="str">
        <v>Color</v>
      </c>
      <c r="F160" t="str">
        <v>Adventure</v>
      </c>
      <c r="G160" t="str">
        <v>English</v>
      </c>
      <c r="H160" t="str">
        <v>USA</v>
      </c>
      <c r="I160" t="str">
        <v>R</v>
      </c>
      <c r="J160" t="str">
        <v>Marshall Bell</v>
      </c>
      <c r="K160" t="str">
        <v>Rob Reiner</v>
      </c>
      <c r="L160">
        <v>217</v>
      </c>
      <c r="M160">
        <v>644</v>
      </c>
      <c r="N160">
        <v>0</v>
      </c>
      <c r="O160">
        <v>24000</v>
      </c>
      <c r="P160">
        <v>8.1</v>
      </c>
      <c r="R160" t="str">
        <v>Austin Powers: The Spy Who Shagged Me</v>
      </c>
      <c r="S160">
        <v>36397</v>
      </c>
      <c r="T160">
        <v>1999</v>
      </c>
      <c r="U160" t="str">
        <v>1990s</v>
      </c>
      <c r="V160" t="str">
        <v>Color</v>
      </c>
      <c r="W160" t="str">
        <v>Action</v>
      </c>
      <c r="X160" t="str">
        <v>English</v>
      </c>
      <c r="Y160" t="str">
        <v>USA</v>
      </c>
      <c r="Z160" t="str">
        <v>PG-13</v>
      </c>
      <c r="AA160" t="str">
        <v>Muse Watson</v>
      </c>
      <c r="AB160" t="str">
        <v>Jay Roach</v>
      </c>
      <c r="AC160">
        <v>45000</v>
      </c>
      <c r="AD160">
        <v>47203</v>
      </c>
      <c r="AE160">
        <v>116</v>
      </c>
      <c r="AF160">
        <v>0</v>
      </c>
      <c r="AG160">
        <v>6.6</v>
      </c>
      <c r="AH160">
        <v>199</v>
      </c>
      <c r="AI160">
        <v>95</v>
      </c>
      <c r="AJ160">
        <v>205399422</v>
      </c>
      <c r="AL160" s="7" t="str">
        <v>Gary Fleder</v>
      </c>
      <c r="AM160" s="35">
        <f>AVERAGEIFS(IMDB4[IMDb Score (1-10)],IMDB4[Director Name],Formula_Analysis!AL160)</f>
        <v>6.6166666666666671</v>
      </c>
      <c r="AQ160" s="7" t="str">
        <v>Mackenzie Foy</v>
      </c>
      <c r="AR160" s="7">
        <f>SUMIFS(IMDB4[Gross Revenue],IMDB4[Lead Actor],Formula_Analysis!AQ160)</f>
        <v>137458714</v>
      </c>
    </row>
    <row r="161" spans="1:44" x14ac:dyDescent="0.25">
      <c r="A161" t="str">
        <v>In the Shadow of the Moon</v>
      </c>
      <c r="B161">
        <v>39314</v>
      </c>
      <c r="C161">
        <v>2007</v>
      </c>
      <c r="D161" t="str">
        <v>2000s</v>
      </c>
      <c r="E161" t="str">
        <v>Black and White</v>
      </c>
      <c r="F161" t="str">
        <v>Documentary</v>
      </c>
      <c r="G161" t="str">
        <v>English</v>
      </c>
      <c r="H161" t="str">
        <v>UK</v>
      </c>
      <c r="I161" t="str">
        <v>PG</v>
      </c>
      <c r="J161" t="str">
        <v>John F. Kennedy</v>
      </c>
      <c r="K161" t="str">
        <v>David Sington</v>
      </c>
      <c r="L161">
        <v>168</v>
      </c>
      <c r="M161">
        <v>408</v>
      </c>
      <c r="N161">
        <v>90</v>
      </c>
      <c r="O161">
        <v>0</v>
      </c>
      <c r="P161">
        <v>8.1</v>
      </c>
      <c r="R161" t="str">
        <v>Batman Begins</v>
      </c>
      <c r="S161">
        <v>38699</v>
      </c>
      <c r="T161">
        <v>2005</v>
      </c>
      <c r="U161" t="str">
        <v>2000s</v>
      </c>
      <c r="V161" t="str">
        <v>Color</v>
      </c>
      <c r="W161" t="str">
        <v>Action</v>
      </c>
      <c r="X161" t="str">
        <v>English</v>
      </c>
      <c r="Y161" t="str">
        <v>USA</v>
      </c>
      <c r="Z161" t="str">
        <v>PG-13</v>
      </c>
      <c r="AA161" t="str">
        <v>Christian Bale</v>
      </c>
      <c r="AB161" t="str">
        <v>Christopher Nolan</v>
      </c>
      <c r="AC161">
        <v>23000</v>
      </c>
      <c r="AD161">
        <v>59558</v>
      </c>
      <c r="AE161">
        <v>22000</v>
      </c>
      <c r="AF161">
        <v>15000</v>
      </c>
      <c r="AG161">
        <v>8.3000000000000007</v>
      </c>
      <c r="AH161">
        <v>478</v>
      </c>
      <c r="AI161">
        <v>128</v>
      </c>
      <c r="AJ161">
        <v>205343774</v>
      </c>
      <c r="AL161" s="7" t="str">
        <v>Taylor Hackford</v>
      </c>
      <c r="AM161" s="35">
        <f>AVERAGEIFS(IMDB4[IMDb Score (1-10)],IMDB4[Director Name],Formula_Analysis!AL161)</f>
        <v>6.8833333333333329</v>
      </c>
      <c r="AQ161" s="7" t="str">
        <v>Orlando Bloom</v>
      </c>
      <c r="AR161" s="7">
        <f>SUMIFS(IMDB4[Gross Revenue],IMDB4[Lead Actor],Formula_Analysis!AQ161)</f>
        <v>403857641</v>
      </c>
    </row>
    <row r="162" spans="1:44" x14ac:dyDescent="0.25">
      <c r="A162" t="str">
        <v>Amores Perros</v>
      </c>
      <c r="B162">
        <v>36786</v>
      </c>
      <c r="C162">
        <v>2000</v>
      </c>
      <c r="D162" t="str">
        <v>2000s</v>
      </c>
      <c r="E162" t="str">
        <v>Color</v>
      </c>
      <c r="F162" t="str">
        <v>Drama</v>
      </c>
      <c r="G162" t="str">
        <v>Spanish</v>
      </c>
      <c r="H162" t="str">
        <v>Mexico</v>
      </c>
      <c r="I162" t="str">
        <v>R</v>
      </c>
      <c r="J162" t="str">
        <v>Adriana Barraza</v>
      </c>
      <c r="K162" t="str">
        <v>Alejandro G. IÃ±Ã¡rritu</v>
      </c>
      <c r="L162">
        <v>85</v>
      </c>
      <c r="M162">
        <v>318</v>
      </c>
      <c r="N162">
        <v>0</v>
      </c>
      <c r="O162">
        <v>11000</v>
      </c>
      <c r="P162">
        <v>8.1</v>
      </c>
      <c r="R162" t="str">
        <v>Terminator 2: Judgment Day</v>
      </c>
      <c r="S162">
        <v>33335</v>
      </c>
      <c r="T162">
        <v>1991</v>
      </c>
      <c r="U162" t="str">
        <v>1990s</v>
      </c>
      <c r="V162" t="str">
        <v>Color</v>
      </c>
      <c r="W162" t="str">
        <v>Action</v>
      </c>
      <c r="X162" t="str">
        <v>English</v>
      </c>
      <c r="Y162" t="str">
        <v>USA</v>
      </c>
      <c r="Z162" t="str">
        <v>R</v>
      </c>
      <c r="AA162" t="str">
        <v>Joe Morton</v>
      </c>
      <c r="AB162" t="str">
        <v>James Cameron</v>
      </c>
      <c r="AC162">
        <v>780</v>
      </c>
      <c r="AD162">
        <v>2829</v>
      </c>
      <c r="AE162">
        <v>0</v>
      </c>
      <c r="AF162">
        <v>13000</v>
      </c>
      <c r="AG162">
        <v>8.5</v>
      </c>
      <c r="AH162">
        <v>210</v>
      </c>
      <c r="AI162">
        <v>153</v>
      </c>
      <c r="AJ162">
        <v>204843350</v>
      </c>
      <c r="AL162" s="7" t="str">
        <v>David Twohy</v>
      </c>
      <c r="AM162" s="35">
        <f>AVERAGEIFS(IMDB4[IMDb Score (1-10)],IMDB4[Director Name],Formula_Analysis!AL162)</f>
        <v>6.6750000000000007</v>
      </c>
      <c r="AQ162" s="7" t="str">
        <v>Aidan Turner</v>
      </c>
      <c r="AR162" s="7">
        <f>SUMIFS(IMDB4[Gross Revenue],IMDB4[Lead Actor],Formula_Analysis!AQ162)</f>
        <v>847630374</v>
      </c>
    </row>
    <row r="163" spans="1:44" x14ac:dyDescent="0.25">
      <c r="A163" t="str">
        <v>Before Sunrise</v>
      </c>
      <c r="B163">
        <v>34732</v>
      </c>
      <c r="C163">
        <v>1995</v>
      </c>
      <c r="D163" t="str">
        <v>1990s</v>
      </c>
      <c r="E163" t="str">
        <v>Color</v>
      </c>
      <c r="F163" t="str">
        <v>Drama</v>
      </c>
      <c r="G163" t="str">
        <v>English</v>
      </c>
      <c r="H163" t="str">
        <v>USA</v>
      </c>
      <c r="I163" t="str">
        <v>R</v>
      </c>
      <c r="J163" t="str">
        <v>Hanno PÃ¶schl</v>
      </c>
      <c r="K163" t="str">
        <v>Richard Linklater</v>
      </c>
      <c r="L163">
        <v>15</v>
      </c>
      <c r="M163">
        <v>36</v>
      </c>
      <c r="N163">
        <v>0</v>
      </c>
      <c r="O163">
        <v>22000</v>
      </c>
      <c r="P163">
        <v>8.1</v>
      </c>
      <c r="R163" t="str">
        <v>The Exorcist</v>
      </c>
      <c r="S163">
        <v>26986</v>
      </c>
      <c r="T163">
        <v>1973</v>
      </c>
      <c r="U163" t="str">
        <v>1970s</v>
      </c>
      <c r="V163" t="str">
        <v>Color</v>
      </c>
      <c r="W163" t="str">
        <v>Horror</v>
      </c>
      <c r="X163" t="str">
        <v>English</v>
      </c>
      <c r="Y163" t="str">
        <v>USA</v>
      </c>
      <c r="Z163" t="str">
        <v>R</v>
      </c>
      <c r="AA163" t="str">
        <v>Ellen Burstyn</v>
      </c>
      <c r="AB163" t="str">
        <v>William Friedkin</v>
      </c>
      <c r="AC163">
        <v>1000</v>
      </c>
      <c r="AD163">
        <v>2466</v>
      </c>
      <c r="AE163">
        <v>607</v>
      </c>
      <c r="AF163">
        <v>18000</v>
      </c>
      <c r="AG163">
        <v>8</v>
      </c>
      <c r="AH163">
        <v>304</v>
      </c>
      <c r="AI163">
        <v>132</v>
      </c>
      <c r="AJ163">
        <v>204565000</v>
      </c>
      <c r="AL163" s="7" t="str">
        <v>John Carpenter</v>
      </c>
      <c r="AM163" s="35">
        <f>AVERAGEIFS(IMDB4[IMDb Score (1-10)],IMDB4[Director Name],Formula_Analysis!AL163)</f>
        <v>6.7299999999999995</v>
      </c>
      <c r="AQ163" s="7" t="str">
        <v>Jet Li</v>
      </c>
      <c r="AR163" s="7">
        <f>SUMIFS(IMDB4[Gross Revenue],IMDB4[Lead Actor],Formula_Analysis!AQ163)</f>
        <v>384576063</v>
      </c>
    </row>
    <row r="164" spans="1:44" x14ac:dyDescent="0.25">
      <c r="A164" t="str">
        <v>Akira</v>
      </c>
      <c r="B164">
        <v>32491</v>
      </c>
      <c r="C164">
        <v>1988</v>
      </c>
      <c r="D164" t="str">
        <v>1980s</v>
      </c>
      <c r="E164" t="str">
        <v>Color</v>
      </c>
      <c r="F164" t="str">
        <v>Action</v>
      </c>
      <c r="G164" t="str">
        <v>Japanese</v>
      </c>
      <c r="H164" t="str">
        <v>Japan</v>
      </c>
      <c r="I164" t="str">
        <v>R</v>
      </c>
      <c r="J164" t="str">
        <v>Mitsuo Iwata</v>
      </c>
      <c r="K164" t="str">
        <v>Katsuhiro Ã”tomo</v>
      </c>
      <c r="L164">
        <v>6</v>
      </c>
      <c r="M164">
        <v>28</v>
      </c>
      <c r="N164">
        <v>78</v>
      </c>
      <c r="O164">
        <v>0</v>
      </c>
      <c r="P164">
        <v>8.1</v>
      </c>
      <c r="R164" t="str">
        <v>The Amazing Spider-Man 2</v>
      </c>
      <c r="S164">
        <v>41818</v>
      </c>
      <c r="T164">
        <v>2014</v>
      </c>
      <c r="U164" t="str">
        <v>2010s</v>
      </c>
      <c r="V164" t="str">
        <v>Color</v>
      </c>
      <c r="W164" t="str">
        <v>Action</v>
      </c>
      <c r="X164" t="str">
        <v>English</v>
      </c>
      <c r="Y164" t="str">
        <v>USA</v>
      </c>
      <c r="Z164" t="str">
        <v>PG-13</v>
      </c>
      <c r="AA164" t="str">
        <v>Emma Stone</v>
      </c>
      <c r="AB164" t="str">
        <v>Marc Webb</v>
      </c>
      <c r="AC164">
        <v>15000</v>
      </c>
      <c r="AD164">
        <v>28631</v>
      </c>
      <c r="AE164">
        <v>464</v>
      </c>
      <c r="AF164">
        <v>41000</v>
      </c>
      <c r="AG164">
        <v>6.7</v>
      </c>
      <c r="AH164">
        <v>495</v>
      </c>
      <c r="AI164">
        <v>142</v>
      </c>
      <c r="AJ164">
        <v>202853933</v>
      </c>
      <c r="AL164" s="7" t="str">
        <v>Uwe Boll</v>
      </c>
      <c r="AM164" s="35">
        <f>AVERAGEIFS(IMDB4[IMDb Score (1-10)],IMDB4[Director Name],Formula_Analysis!AL164)</f>
        <v>3</v>
      </c>
      <c r="AQ164" s="7" t="str">
        <v>Bob Hoskins</v>
      </c>
      <c r="AR164" s="7">
        <f>SUMIFS(IMDB4[Gross Revenue],IMDB4[Lead Actor],Formula_Analysis!AQ164)</f>
        <v>180583004</v>
      </c>
    </row>
    <row r="165" spans="1:44" x14ac:dyDescent="0.25">
      <c r="A165" t="str">
        <v>Aladdin</v>
      </c>
      <c r="B165">
        <v>33910</v>
      </c>
      <c r="C165">
        <v>1992</v>
      </c>
      <c r="D165" t="str">
        <v>1990s</v>
      </c>
      <c r="E165" t="str">
        <v>Color</v>
      </c>
      <c r="F165" t="str">
        <v>Adventure</v>
      </c>
      <c r="G165" t="str">
        <v>English</v>
      </c>
      <c r="H165" t="str">
        <v>USA</v>
      </c>
      <c r="I165" t="str">
        <v>G</v>
      </c>
      <c r="J165" t="str">
        <v>Robin Williams</v>
      </c>
      <c r="K165" t="str">
        <v>Ron Clements</v>
      </c>
      <c r="L165">
        <v>49000</v>
      </c>
      <c r="M165">
        <v>52970</v>
      </c>
      <c r="N165">
        <v>63</v>
      </c>
      <c r="O165">
        <v>0</v>
      </c>
      <c r="P165">
        <v>8</v>
      </c>
      <c r="R165" t="str">
        <v>World War Z</v>
      </c>
      <c r="S165">
        <v>41589</v>
      </c>
      <c r="T165">
        <v>2013</v>
      </c>
      <c r="U165" t="str">
        <v>2010s</v>
      </c>
      <c r="V165" t="str">
        <v>Color</v>
      </c>
      <c r="W165" t="str">
        <v>Action</v>
      </c>
      <c r="X165" t="str">
        <v>English</v>
      </c>
      <c r="Y165" t="str">
        <v>USA</v>
      </c>
      <c r="Z165" t="str">
        <v>PG-13</v>
      </c>
      <c r="AA165" t="str">
        <v>Peter Capaldi</v>
      </c>
      <c r="AB165" t="str">
        <v>Marc Forster</v>
      </c>
      <c r="AC165">
        <v>17000</v>
      </c>
      <c r="AD165">
        <v>32392</v>
      </c>
      <c r="AE165">
        <v>395</v>
      </c>
      <c r="AF165">
        <v>129000</v>
      </c>
      <c r="AG165">
        <v>7</v>
      </c>
      <c r="AH165">
        <v>654</v>
      </c>
      <c r="AI165">
        <v>123</v>
      </c>
      <c r="AJ165">
        <v>202351611</v>
      </c>
      <c r="AL165" s="7" t="str">
        <v>Barry Skolnick</v>
      </c>
      <c r="AM165" s="35">
        <f>AVERAGEIFS(IMDB4[IMDb Score (1-10)],IMDB4[Director Name],Formula_Analysis!AL165)</f>
        <v>6.5</v>
      </c>
      <c r="AQ165" s="7" t="str">
        <v>Theo James</v>
      </c>
      <c r="AR165" s="7">
        <f>SUMIFS(IMDB4[Gross Revenue],IMDB4[Lead Actor],Formula_Analysis!AQ165)</f>
        <v>62321039</v>
      </c>
    </row>
    <row r="166" spans="1:44" x14ac:dyDescent="0.25">
      <c r="A166" t="str">
        <v>Dead Poets Society</v>
      </c>
      <c r="B166">
        <v>32512</v>
      </c>
      <c r="C166">
        <v>1989</v>
      </c>
      <c r="D166" t="str">
        <v>1980s</v>
      </c>
      <c r="E166" t="str">
        <v>Color</v>
      </c>
      <c r="F166" t="str">
        <v>Comedy</v>
      </c>
      <c r="G166" t="str">
        <v>English</v>
      </c>
      <c r="H166" t="str">
        <v>USA</v>
      </c>
      <c r="I166" t="str">
        <v>PG</v>
      </c>
      <c r="J166" t="str">
        <v>Robin Williams</v>
      </c>
      <c r="K166" t="str">
        <v>Peter Weir</v>
      </c>
      <c r="L166">
        <v>49000</v>
      </c>
      <c r="M166">
        <v>51609</v>
      </c>
      <c r="N166">
        <v>608</v>
      </c>
      <c r="O166">
        <v>23000</v>
      </c>
      <c r="P166">
        <v>8</v>
      </c>
      <c r="R166" t="str">
        <v>The Mummy Returns</v>
      </c>
      <c r="S166">
        <v>36897</v>
      </c>
      <c r="T166">
        <v>2001</v>
      </c>
      <c r="U166" t="str">
        <v>2000s</v>
      </c>
      <c r="V166" t="str">
        <v>Color</v>
      </c>
      <c r="W166" t="str">
        <v>Action</v>
      </c>
      <c r="X166" t="str">
        <v>English</v>
      </c>
      <c r="Y166" t="str">
        <v>USA</v>
      </c>
      <c r="Z166" t="str">
        <v>PG-13</v>
      </c>
      <c r="AA166" t="str">
        <v>Dwayne Johnson</v>
      </c>
      <c r="AB166" t="str">
        <v>Stephen Sommers</v>
      </c>
      <c r="AC166">
        <v>12000</v>
      </c>
      <c r="AD166">
        <v>15972</v>
      </c>
      <c r="AE166">
        <v>208</v>
      </c>
      <c r="AF166">
        <v>0</v>
      </c>
      <c r="AG166">
        <v>6.3</v>
      </c>
      <c r="AH166">
        <v>202</v>
      </c>
      <c r="AI166">
        <v>130</v>
      </c>
      <c r="AJ166">
        <v>202007640</v>
      </c>
      <c r="AL166" s="7" t="str">
        <v>Stephen Milburn Anderson</v>
      </c>
      <c r="AM166" s="35">
        <f>AVERAGEIFS(IMDB4[IMDb Score (1-10)],IMDB4[Director Name],Formula_Analysis!AL166)</f>
        <v>6</v>
      </c>
      <c r="AQ166" s="7" t="str">
        <v>Jim Sturgess</v>
      </c>
      <c r="AR166" s="7">
        <f>SUMIFS(IMDB4[Gross Revenue],IMDB4[Lead Actor],Formula_Analysis!AQ166)</f>
        <v>24429106</v>
      </c>
    </row>
    <row r="167" spans="1:44" x14ac:dyDescent="0.25">
      <c r="A167" t="str">
        <v>X-Men: Days of Future Past</v>
      </c>
      <c r="B167">
        <v>41940</v>
      </c>
      <c r="C167">
        <v>2014</v>
      </c>
      <c r="D167" t="str">
        <v>2010s</v>
      </c>
      <c r="E167" t="str">
        <v>Color</v>
      </c>
      <c r="F167" t="str">
        <v>Action</v>
      </c>
      <c r="G167" t="str">
        <v>English</v>
      </c>
      <c r="H167" t="str">
        <v>USA</v>
      </c>
      <c r="I167" t="str">
        <v>PG-13</v>
      </c>
      <c r="J167" t="str">
        <v>Jennifer Lawrence</v>
      </c>
      <c r="K167" t="str">
        <v>Bryan Singer</v>
      </c>
      <c r="L167">
        <v>34000</v>
      </c>
      <c r="M167">
        <v>91434</v>
      </c>
      <c r="N167">
        <v>0</v>
      </c>
      <c r="O167">
        <v>82000</v>
      </c>
      <c r="P167">
        <v>8</v>
      </c>
      <c r="R167" t="str">
        <v>Armageddon</v>
      </c>
      <c r="S167">
        <v>35848</v>
      </c>
      <c r="T167">
        <v>1998</v>
      </c>
      <c r="U167" t="str">
        <v>1990s</v>
      </c>
      <c r="V167" t="str">
        <v>Color</v>
      </c>
      <c r="W167" t="str">
        <v>Action</v>
      </c>
      <c r="X167" t="str">
        <v>English</v>
      </c>
      <c r="Y167" t="str">
        <v>USA</v>
      </c>
      <c r="Z167" t="str">
        <v>PG-13</v>
      </c>
      <c r="AA167" t="str">
        <v>Bruce Willis</v>
      </c>
      <c r="AB167" t="str">
        <v>Michael Bay</v>
      </c>
      <c r="AC167">
        <v>13000</v>
      </c>
      <c r="AD167">
        <v>26029</v>
      </c>
      <c r="AE167">
        <v>0</v>
      </c>
      <c r="AF167">
        <v>11000</v>
      </c>
      <c r="AG167">
        <v>6.6</v>
      </c>
      <c r="AH167">
        <v>167</v>
      </c>
      <c r="AI167">
        <v>153</v>
      </c>
      <c r="AJ167">
        <v>201573391</v>
      </c>
      <c r="AL167" s="7" t="str">
        <v>Hunter Richards</v>
      </c>
      <c r="AM167" s="35">
        <f>AVERAGEIFS(IMDB4[IMDb Score (1-10)],IMDB4[Director Name],Formula_Analysis!AL167)</f>
        <v>6.6</v>
      </c>
      <c r="AQ167" s="7" t="str">
        <v>Jon Hamm</v>
      </c>
      <c r="AR167" s="7">
        <f>SUMIFS(IMDB4[Gross Revenue],IMDB4[Lead Actor],Formula_Analysis!AQ167)</f>
        <v>390088345</v>
      </c>
    </row>
    <row r="168" spans="1:44" x14ac:dyDescent="0.25">
      <c r="A168" t="str">
        <v>Catch Me If You Can</v>
      </c>
      <c r="B168">
        <v>37584</v>
      </c>
      <c r="C168">
        <v>2002</v>
      </c>
      <c r="D168" t="str">
        <v>2000s</v>
      </c>
      <c r="E168" t="str">
        <v>Color</v>
      </c>
      <c r="F168" t="str">
        <v>Biography</v>
      </c>
      <c r="G168" t="str">
        <v>English</v>
      </c>
      <c r="H168" t="str">
        <v>USA</v>
      </c>
      <c r="I168" t="str">
        <v>PG-13</v>
      </c>
      <c r="J168" t="str">
        <v>Leonardo DiCaprio</v>
      </c>
      <c r="K168" t="str">
        <v>Steven Spielberg</v>
      </c>
      <c r="L168">
        <v>29000</v>
      </c>
      <c r="M168">
        <v>48153</v>
      </c>
      <c r="N168">
        <v>14000</v>
      </c>
      <c r="O168">
        <v>15000</v>
      </c>
      <c r="P168">
        <v>8</v>
      </c>
      <c r="R168" t="str">
        <v>Cinderella</v>
      </c>
      <c r="S168">
        <v>42012</v>
      </c>
      <c r="T168">
        <v>2015</v>
      </c>
      <c r="U168" t="str">
        <v>2010s</v>
      </c>
      <c r="V168" t="str">
        <v>Color</v>
      </c>
      <c r="W168" t="str">
        <v>Drama</v>
      </c>
      <c r="X168" t="str">
        <v>English</v>
      </c>
      <c r="Y168" t="str">
        <v>USA</v>
      </c>
      <c r="Z168" t="str">
        <v>PG</v>
      </c>
      <c r="AA168" t="str">
        <v>Hayley Atwell</v>
      </c>
      <c r="AB168" t="str">
        <v>Kenneth Branagh</v>
      </c>
      <c r="AC168">
        <v>2000</v>
      </c>
      <c r="AD168">
        <v>4671</v>
      </c>
      <c r="AE168">
        <v>0</v>
      </c>
      <c r="AF168">
        <v>56000</v>
      </c>
      <c r="AG168">
        <v>7</v>
      </c>
      <c r="AH168">
        <v>343</v>
      </c>
      <c r="AI168">
        <v>105</v>
      </c>
      <c r="AJ168">
        <v>201148159</v>
      </c>
      <c r="AL168" s="7" t="str">
        <v>David Yates</v>
      </c>
      <c r="AM168" s="35">
        <f>AVERAGEIFS(IMDB4[IMDb Score (1-10)],IMDB4[Director Name],Formula_Analysis!AL168)</f>
        <v>7.5</v>
      </c>
      <c r="AQ168" s="7" t="str">
        <v>Sarah Michelle Gellar</v>
      </c>
      <c r="AR168" s="7">
        <f>SUMIFS(IMDB4[Gross Revenue],IMDB4[Lead Actor],Formula_Analysis!AQ168)</f>
        <v>444965958</v>
      </c>
    </row>
    <row r="169" spans="1:44" x14ac:dyDescent="0.25">
      <c r="A169" t="str">
        <v>Blood Diamond</v>
      </c>
      <c r="B169">
        <v>38818</v>
      </c>
      <c r="C169">
        <v>2006</v>
      </c>
      <c r="D169" t="str">
        <v>2000s</v>
      </c>
      <c r="E169" t="str">
        <v>Color</v>
      </c>
      <c r="F169" t="str">
        <v>Adventure</v>
      </c>
      <c r="G169" t="str">
        <v>English</v>
      </c>
      <c r="H169" t="str">
        <v>Germany</v>
      </c>
      <c r="I169" t="str">
        <v>R</v>
      </c>
      <c r="J169" t="str">
        <v>Leonardo DiCaprio</v>
      </c>
      <c r="K169" t="str">
        <v>Edward Zwick</v>
      </c>
      <c r="L169">
        <v>29000</v>
      </c>
      <c r="M169">
        <v>33160</v>
      </c>
      <c r="N169">
        <v>380</v>
      </c>
      <c r="O169">
        <v>14000</v>
      </c>
      <c r="P169">
        <v>8</v>
      </c>
      <c r="R169" t="str">
        <v>Tangled</v>
      </c>
      <c r="S169">
        <v>40192</v>
      </c>
      <c r="T169">
        <v>2010</v>
      </c>
      <c r="U169" t="str">
        <v>2010s</v>
      </c>
      <c r="V169" t="str">
        <v>Color</v>
      </c>
      <c r="W169" t="str">
        <v>Adventure</v>
      </c>
      <c r="X169" t="str">
        <v>English</v>
      </c>
      <c r="Y169" t="str">
        <v>USA</v>
      </c>
      <c r="Z169" t="str">
        <v>PG</v>
      </c>
      <c r="AA169" t="str">
        <v>Brad Garrett</v>
      </c>
      <c r="AB169" t="str">
        <v>Nathan Greno</v>
      </c>
      <c r="AC169">
        <v>799</v>
      </c>
      <c r="AD169">
        <v>2036</v>
      </c>
      <c r="AE169">
        <v>15</v>
      </c>
      <c r="AF169">
        <v>29000</v>
      </c>
      <c r="AG169">
        <v>7.8</v>
      </c>
      <c r="AH169">
        <v>324</v>
      </c>
      <c r="AI169">
        <v>100</v>
      </c>
      <c r="AJ169">
        <v>200807262</v>
      </c>
      <c r="AL169" s="7" t="str">
        <v>Kevin Reynolds</v>
      </c>
      <c r="AM169" s="35">
        <f>AVERAGEIFS(IMDB4[IMDb Score (1-10)],IMDB4[Director Name],Formula_Analysis!AL169)</f>
        <v>6.7750000000000004</v>
      </c>
      <c r="AQ169" s="7" t="str">
        <v>Salma Hayek</v>
      </c>
      <c r="AR169" s="7">
        <f>SUMIFS(IMDB4[Gross Revenue],IMDB4[Lead Actor],Formula_Analysis!AQ169)</f>
        <v>317656447</v>
      </c>
    </row>
    <row r="170" spans="1:44" x14ac:dyDescent="0.25">
      <c r="A170" t="str">
        <v>Star Trek</v>
      </c>
      <c r="B170">
        <v>39986</v>
      </c>
      <c r="C170">
        <v>2009</v>
      </c>
      <c r="D170" t="str">
        <v>2000s</v>
      </c>
      <c r="E170" t="str">
        <v>Color</v>
      </c>
      <c r="F170" t="str">
        <v>Action</v>
      </c>
      <c r="G170" t="str">
        <v>English</v>
      </c>
      <c r="H170" t="str">
        <v>USA</v>
      </c>
      <c r="I170" t="str">
        <v>PG-13</v>
      </c>
      <c r="J170" t="str">
        <v>Chris Hemsworth</v>
      </c>
      <c r="K170" t="str">
        <v>J.J. Abrams</v>
      </c>
      <c r="L170">
        <v>26000</v>
      </c>
      <c r="M170">
        <v>39284</v>
      </c>
      <c r="N170">
        <v>14000</v>
      </c>
      <c r="O170">
        <v>19000</v>
      </c>
      <c r="P170">
        <v>8</v>
      </c>
      <c r="R170" t="str">
        <v>Spectre</v>
      </c>
      <c r="S170">
        <v>42164</v>
      </c>
      <c r="T170">
        <v>2015</v>
      </c>
      <c r="U170" t="str">
        <v>2010s</v>
      </c>
      <c r="V170" t="str">
        <v>Color</v>
      </c>
      <c r="W170" t="str">
        <v>Action</v>
      </c>
      <c r="X170" t="str">
        <v>English</v>
      </c>
      <c r="Y170" t="str">
        <v>UK</v>
      </c>
      <c r="Z170" t="str">
        <v>PG-13</v>
      </c>
      <c r="AA170" t="str">
        <v>Christoph Waltz</v>
      </c>
      <c r="AB170" t="str">
        <v>Sam Mendes</v>
      </c>
      <c r="AC170">
        <v>11000</v>
      </c>
      <c r="AD170">
        <v>11700</v>
      </c>
      <c r="AE170">
        <v>0</v>
      </c>
      <c r="AF170">
        <v>85000</v>
      </c>
      <c r="AG170">
        <v>6.8</v>
      </c>
      <c r="AH170">
        <v>602</v>
      </c>
      <c r="AI170">
        <v>148</v>
      </c>
      <c r="AJ170">
        <v>200074175</v>
      </c>
      <c r="AL170" s="7" t="str">
        <v>John McTiernan</v>
      </c>
      <c r="AM170" s="35">
        <f>AVERAGEIFS(IMDB4[IMDb Score (1-10)],IMDB4[Director Name],Formula_Analysis!AL170)</f>
        <v>6.6300000000000008</v>
      </c>
      <c r="AQ170" s="7" t="str">
        <v>Jon Favreau</v>
      </c>
      <c r="AR170" s="7">
        <f>SUMIFS(IMDB4[Gross Revenue],IMDB4[Lead Actor],Formula_Analysis!AQ170)</f>
        <v>590721315</v>
      </c>
    </row>
    <row r="171" spans="1:44" x14ac:dyDescent="0.25">
      <c r="A171" t="str">
        <v>Brazil</v>
      </c>
      <c r="B171">
        <v>31095</v>
      </c>
      <c r="C171">
        <v>1985</v>
      </c>
      <c r="D171" t="str">
        <v>1980s</v>
      </c>
      <c r="E171" t="str">
        <v>Color</v>
      </c>
      <c r="F171" t="str">
        <v>Drama</v>
      </c>
      <c r="G171" t="str">
        <v>English</v>
      </c>
      <c r="H171" t="str">
        <v>UK</v>
      </c>
      <c r="I171" t="str">
        <v>R</v>
      </c>
      <c r="J171" t="str">
        <v>Robert De Niro</v>
      </c>
      <c r="K171" t="str">
        <v>Terry Gilliam</v>
      </c>
      <c r="L171">
        <v>22000</v>
      </c>
      <c r="M171">
        <v>29475</v>
      </c>
      <c r="N171">
        <v>0</v>
      </c>
      <c r="O171">
        <v>16000</v>
      </c>
      <c r="P171">
        <v>8</v>
      </c>
      <c r="R171" t="str">
        <v>Superman Returns</v>
      </c>
      <c r="S171">
        <v>38999</v>
      </c>
      <c r="T171">
        <v>2006</v>
      </c>
      <c r="U171" t="str">
        <v>2000s</v>
      </c>
      <c r="V171" t="str">
        <v>Color</v>
      </c>
      <c r="W171" t="str">
        <v>Action</v>
      </c>
      <c r="X171" t="str">
        <v>English</v>
      </c>
      <c r="Y171" t="str">
        <v>USA</v>
      </c>
      <c r="Z171" t="str">
        <v>PG-13</v>
      </c>
      <c r="AA171" t="str">
        <v>Kevin Spacey</v>
      </c>
      <c r="AB171" t="str">
        <v>Bryan Singer</v>
      </c>
      <c r="AC171">
        <v>18000</v>
      </c>
      <c r="AD171">
        <v>29991</v>
      </c>
      <c r="AE171">
        <v>0</v>
      </c>
      <c r="AF171">
        <v>0</v>
      </c>
      <c r="AG171">
        <v>6.1</v>
      </c>
      <c r="AH171">
        <v>434</v>
      </c>
      <c r="AI171">
        <v>169</v>
      </c>
      <c r="AJ171">
        <v>200069408</v>
      </c>
      <c r="AL171" s="7" t="str">
        <v>Dean Parisot</v>
      </c>
      <c r="AM171" s="35">
        <f>AVERAGEIFS(IMDB4[IMDb Score (1-10)],IMDB4[Director Name],Formula_Analysis!AL171)</f>
        <v>6.2750000000000004</v>
      </c>
      <c r="AQ171" s="7" t="str">
        <v>Kirsten Dunst</v>
      </c>
      <c r="AR171" s="7">
        <f>SUMIFS(IMDB4[Gross Revenue],IMDB4[Lead Actor],Formula_Analysis!AQ171)</f>
        <v>246169074</v>
      </c>
    </row>
    <row r="172" spans="1:44" x14ac:dyDescent="0.25">
      <c r="A172" t="str">
        <v>Black Swan</v>
      </c>
      <c r="B172">
        <v>40228</v>
      </c>
      <c r="C172">
        <v>2010</v>
      </c>
      <c r="D172" t="str">
        <v>2010s</v>
      </c>
      <c r="E172" t="str">
        <v>Color</v>
      </c>
      <c r="F172" t="str">
        <v>Drama</v>
      </c>
      <c r="G172" t="str">
        <v>English</v>
      </c>
      <c r="H172" t="str">
        <v>USA</v>
      </c>
      <c r="I172" t="str">
        <v>R</v>
      </c>
      <c r="J172" t="str">
        <v>Natalie Portman</v>
      </c>
      <c r="K172" t="str">
        <v>Darren Aronofsky</v>
      </c>
      <c r="L172">
        <v>20000</v>
      </c>
      <c r="M172">
        <v>38072</v>
      </c>
      <c r="N172">
        <v>0</v>
      </c>
      <c r="O172">
        <v>106000</v>
      </c>
      <c r="P172">
        <v>8</v>
      </c>
      <c r="R172" t="str">
        <v>Gone with the Wind</v>
      </c>
      <c r="S172">
        <v>14561</v>
      </c>
      <c r="T172">
        <v>1939</v>
      </c>
      <c r="U172" t="str">
        <v>1930s</v>
      </c>
      <c r="V172" t="str">
        <v>Color</v>
      </c>
      <c r="W172" t="str">
        <v>Drama</v>
      </c>
      <c r="X172" t="str">
        <v>English</v>
      </c>
      <c r="Y172" t="str">
        <v>USA</v>
      </c>
      <c r="Z172" t="str">
        <v>G</v>
      </c>
      <c r="AA172" t="str">
        <v>Hattie McDaniel</v>
      </c>
      <c r="AB172" t="str">
        <v>Victor Fleming</v>
      </c>
      <c r="AC172">
        <v>503</v>
      </c>
      <c r="AD172">
        <v>1862</v>
      </c>
      <c r="AE172">
        <v>149</v>
      </c>
      <c r="AF172">
        <v>16000</v>
      </c>
      <c r="AG172">
        <v>8.1999999999999993</v>
      </c>
      <c r="AH172">
        <v>157</v>
      </c>
      <c r="AI172">
        <v>226</v>
      </c>
      <c r="AJ172">
        <v>198655278</v>
      </c>
      <c r="AL172" s="7" t="str">
        <v>Ang Lee</v>
      </c>
      <c r="AM172" s="35">
        <f>AVERAGEIFS(IMDB4[IMDb Score (1-10)],IMDB4[Director Name],Formula_Analysis!AL172)</f>
        <v>7.25</v>
      </c>
      <c r="AQ172" s="7" t="str">
        <v>Jordana Brewster</v>
      </c>
      <c r="AR172" s="7">
        <f>SUMIFS(IMDB4[Gross Revenue],IMDB4[Lead Actor],Formula_Analysis!AQ172)</f>
        <v>40161748</v>
      </c>
    </row>
    <row r="173" spans="1:44" x14ac:dyDescent="0.25">
      <c r="A173" t="str">
        <v>Her</v>
      </c>
      <c r="B173">
        <v>41342</v>
      </c>
      <c r="C173">
        <v>2013</v>
      </c>
      <c r="D173" t="str">
        <v>2010s</v>
      </c>
      <c r="E173" t="str">
        <v>Color</v>
      </c>
      <c r="F173" t="str">
        <v>Drama</v>
      </c>
      <c r="G173" t="str">
        <v>English</v>
      </c>
      <c r="H173" t="str">
        <v>USA</v>
      </c>
      <c r="I173" t="str">
        <v>R</v>
      </c>
      <c r="J173" t="str">
        <v>Scarlett Johansson</v>
      </c>
      <c r="K173" t="str">
        <v>Spike Jonze</v>
      </c>
      <c r="L173">
        <v>19000</v>
      </c>
      <c r="M173">
        <v>19359</v>
      </c>
      <c r="N173">
        <v>0</v>
      </c>
      <c r="O173">
        <v>148000</v>
      </c>
      <c r="P173">
        <v>8</v>
      </c>
      <c r="R173" t="str">
        <v>Pearl Harbor</v>
      </c>
      <c r="S173">
        <v>36940</v>
      </c>
      <c r="T173">
        <v>2001</v>
      </c>
      <c r="U173" t="str">
        <v>2000s</v>
      </c>
      <c r="V173" t="str">
        <v>Black and White</v>
      </c>
      <c r="W173" t="str">
        <v>Action</v>
      </c>
      <c r="X173" t="str">
        <v>English</v>
      </c>
      <c r="Y173" t="str">
        <v>USA</v>
      </c>
      <c r="Z173" t="str">
        <v>PG-13</v>
      </c>
      <c r="AA173" t="str">
        <v>Jennifer Garner</v>
      </c>
      <c r="AB173" t="str">
        <v>Michael Bay</v>
      </c>
      <c r="AC173">
        <v>3000</v>
      </c>
      <c r="AD173">
        <v>5401</v>
      </c>
      <c r="AE173">
        <v>0</v>
      </c>
      <c r="AF173">
        <v>0</v>
      </c>
      <c r="AG173">
        <v>6.1</v>
      </c>
      <c r="AH173">
        <v>191</v>
      </c>
      <c r="AI173">
        <v>184</v>
      </c>
      <c r="AJ173">
        <v>198539855</v>
      </c>
      <c r="AL173" s="7" t="str">
        <v>Simon Wincer</v>
      </c>
      <c r="AM173" s="35">
        <f>AVERAGEIFS(IMDB4[IMDb Score (1-10)],IMDB4[Director Name],Formula_Analysis!AL173)</f>
        <v>5.625</v>
      </c>
      <c r="AQ173" s="7" t="str">
        <v>Hayden Christensen</v>
      </c>
      <c r="AR173" s="7">
        <f>SUMIFS(IMDB4[Gross Revenue],IMDB4[Lead Actor],Formula_Analysis!AQ173)</f>
        <v>22936528</v>
      </c>
    </row>
    <row r="174" spans="1:44" x14ac:dyDescent="0.25">
      <c r="A174" t="str">
        <v>A Fistful of Dollars</v>
      </c>
      <c r="B174">
        <v>23389</v>
      </c>
      <c r="C174">
        <v>1964</v>
      </c>
      <c r="D174" t="str">
        <v>1960s</v>
      </c>
      <c r="E174" t="str">
        <v>Color</v>
      </c>
      <c r="F174" t="str">
        <v>Action</v>
      </c>
      <c r="G174" t="str">
        <v>Italian</v>
      </c>
      <c r="H174" t="str">
        <v>Italy</v>
      </c>
      <c r="I174" t="str">
        <v>R</v>
      </c>
      <c r="J174" t="str">
        <v>Clint Eastwood</v>
      </c>
      <c r="K174" t="str">
        <v>Sergio Leone</v>
      </c>
      <c r="L174">
        <v>16000</v>
      </c>
      <c r="M174">
        <v>16534</v>
      </c>
      <c r="N174">
        <v>0</v>
      </c>
      <c r="O174">
        <v>0</v>
      </c>
      <c r="P174">
        <v>8</v>
      </c>
      <c r="R174" t="str">
        <v>Monsters vs. Aliens</v>
      </c>
      <c r="S174">
        <v>39963</v>
      </c>
      <c r="T174">
        <v>2009</v>
      </c>
      <c r="U174" t="str">
        <v>2000s</v>
      </c>
      <c r="V174" t="str">
        <v>Color</v>
      </c>
      <c r="W174" t="str">
        <v>Action</v>
      </c>
      <c r="X174" t="str">
        <v>English</v>
      </c>
      <c r="Y174" t="str">
        <v>USA</v>
      </c>
      <c r="Z174" t="str">
        <v>PG</v>
      </c>
      <c r="AA174" t="str">
        <v>Amy Poehler</v>
      </c>
      <c r="AB174" t="str">
        <v>Rob Letterman</v>
      </c>
      <c r="AC174">
        <v>1000</v>
      </c>
      <c r="AD174">
        <v>2579</v>
      </c>
      <c r="AE174">
        <v>11</v>
      </c>
      <c r="AF174">
        <v>0</v>
      </c>
      <c r="AG174">
        <v>6.5</v>
      </c>
      <c r="AH174">
        <v>219</v>
      </c>
      <c r="AI174">
        <v>94</v>
      </c>
      <c r="AJ174">
        <v>198332128</v>
      </c>
      <c r="AL174" s="7" t="str">
        <v>Neil Jordan</v>
      </c>
      <c r="AM174" s="35">
        <f>AVERAGEIFS(IMDB4[IMDb Score (1-10)],IMDB4[Director Name],Formula_Analysis!AL174)</f>
        <v>6.7625000000000002</v>
      </c>
      <c r="AQ174" s="7" t="str">
        <v>Bryce Dallas Howard</v>
      </c>
      <c r="AR174" s="7">
        <f>SUMIFS(IMDB4[Gross Revenue],IMDB4[Lead Actor],Formula_Analysis!AQ174)</f>
        <v>808719856</v>
      </c>
    </row>
    <row r="175" spans="1:44" x14ac:dyDescent="0.25">
      <c r="A175" t="str">
        <v>The King's Speech</v>
      </c>
      <c r="B175">
        <v>40220</v>
      </c>
      <c r="C175">
        <v>2010</v>
      </c>
      <c r="D175" t="str">
        <v>2010s</v>
      </c>
      <c r="E175" t="str">
        <v>Color</v>
      </c>
      <c r="F175" t="str">
        <v>Biography</v>
      </c>
      <c r="G175" t="str">
        <v>English</v>
      </c>
      <c r="H175" t="str">
        <v>UK</v>
      </c>
      <c r="I175" t="str">
        <v>R</v>
      </c>
      <c r="J175" t="str">
        <v>Colin Firth</v>
      </c>
      <c r="K175" t="str">
        <v>Tom Hooper</v>
      </c>
      <c r="L175">
        <v>14000</v>
      </c>
      <c r="M175">
        <v>15732</v>
      </c>
      <c r="N175">
        <v>0</v>
      </c>
      <c r="O175">
        <v>64000</v>
      </c>
      <c r="P175">
        <v>8</v>
      </c>
      <c r="R175" t="str">
        <v>Happy Feet</v>
      </c>
      <c r="S175">
        <v>38758</v>
      </c>
      <c r="T175">
        <v>2006</v>
      </c>
      <c r="U175" t="str">
        <v>2000s</v>
      </c>
      <c r="V175" t="str">
        <v>Color</v>
      </c>
      <c r="W175" t="str">
        <v>Animation</v>
      </c>
      <c r="X175" t="str">
        <v>English</v>
      </c>
      <c r="Y175" t="str">
        <v>USA</v>
      </c>
      <c r="Z175" t="str">
        <v>PG</v>
      </c>
      <c r="AA175" t="str">
        <v>Robin Williams</v>
      </c>
      <c r="AB175" t="str">
        <v>George Miller</v>
      </c>
      <c r="AC175">
        <v>49000</v>
      </c>
      <c r="AD175">
        <v>70996</v>
      </c>
      <c r="AE175">
        <v>750</v>
      </c>
      <c r="AF175">
        <v>0</v>
      </c>
      <c r="AG175">
        <v>6.5</v>
      </c>
      <c r="AH175">
        <v>206</v>
      </c>
      <c r="AI175">
        <v>108</v>
      </c>
      <c r="AJ175">
        <v>197992827</v>
      </c>
      <c r="AL175" s="7" t="str">
        <v>Jonathan Teplitzky</v>
      </c>
      <c r="AM175" s="35">
        <f>AVERAGEIFS(IMDB4[IMDb Score (1-10)],IMDB4[Director Name],Formula_Analysis!AL175)</f>
        <v>7.1</v>
      </c>
      <c r="AQ175" s="7" t="str">
        <v>Justin Timberlake</v>
      </c>
      <c r="AR175" s="7">
        <f>SUMIFS(IMDB4[Gross Revenue],IMDB4[Lead Actor],Formula_Analysis!AQ175)</f>
        <v>595274754</v>
      </c>
    </row>
    <row r="176" spans="1:44" x14ac:dyDescent="0.25">
      <c r="A176" t="str">
        <v>The Iron Giant</v>
      </c>
      <c r="B176">
        <v>36402</v>
      </c>
      <c r="C176">
        <v>1999</v>
      </c>
      <c r="D176" t="str">
        <v>1990s</v>
      </c>
      <c r="E176" t="str">
        <v>Color</v>
      </c>
      <c r="F176" t="str">
        <v>Action</v>
      </c>
      <c r="G176" t="str">
        <v>English</v>
      </c>
      <c r="H176" t="str">
        <v>USA</v>
      </c>
      <c r="I176" t="str">
        <v>PG</v>
      </c>
      <c r="J176" t="str">
        <v>Vin Diesel</v>
      </c>
      <c r="K176" t="str">
        <v>Brad Bird</v>
      </c>
      <c r="L176">
        <v>14000</v>
      </c>
      <c r="M176">
        <v>16358</v>
      </c>
      <c r="N176">
        <v>663</v>
      </c>
      <c r="O176">
        <v>0</v>
      </c>
      <c r="P176">
        <v>8</v>
      </c>
      <c r="R176" t="str">
        <v>Indiana Jones and the Last Crusade</v>
      </c>
      <c r="S176">
        <v>32646</v>
      </c>
      <c r="T176">
        <v>1989</v>
      </c>
      <c r="U176" t="str">
        <v>1980s</v>
      </c>
      <c r="V176" t="str">
        <v>Color</v>
      </c>
      <c r="W176" t="str">
        <v>Action</v>
      </c>
      <c r="X176" t="str">
        <v>English</v>
      </c>
      <c r="Y176" t="str">
        <v>USA</v>
      </c>
      <c r="Z176" t="str">
        <v>PG-13</v>
      </c>
      <c r="AA176" t="str">
        <v>Harrison Ford</v>
      </c>
      <c r="AB176" t="str">
        <v>Steven Spielberg</v>
      </c>
      <c r="AC176">
        <v>11000</v>
      </c>
      <c r="AD176">
        <v>12884</v>
      </c>
      <c r="AE176">
        <v>14000</v>
      </c>
      <c r="AF176">
        <v>0</v>
      </c>
      <c r="AG176">
        <v>8.3000000000000007</v>
      </c>
      <c r="AH176">
        <v>149</v>
      </c>
      <c r="AI176">
        <v>127</v>
      </c>
      <c r="AJ176">
        <v>197171806</v>
      </c>
      <c r="AL176" s="7" t="str">
        <v>Randall Miller</v>
      </c>
      <c r="AM176" s="35">
        <f>AVERAGEIFS(IMDB4[IMDb Score (1-10)],IMDB4[Director Name],Formula_Analysis!AL176)</f>
        <v>6.9499999999999993</v>
      </c>
      <c r="AQ176" s="7" t="str">
        <v>Macaulay Culkin</v>
      </c>
      <c r="AR176" s="7">
        <f>SUMIFS(IMDB4[Gross Revenue],IMDB4[Lead Actor],Formula_Analysis!AQ176)</f>
        <v>566365137</v>
      </c>
    </row>
    <row r="177" spans="1:44" x14ac:dyDescent="0.25">
      <c r="A177" t="str">
        <v>Big Fish</v>
      </c>
      <c r="B177">
        <v>37777</v>
      </c>
      <c r="C177">
        <v>2003</v>
      </c>
      <c r="D177" t="str">
        <v>2000s</v>
      </c>
      <c r="E177" t="str">
        <v>Color</v>
      </c>
      <c r="F177" t="str">
        <v>Adventure</v>
      </c>
      <c r="G177" t="str">
        <v>English</v>
      </c>
      <c r="H177" t="str">
        <v>USA</v>
      </c>
      <c r="I177" t="str">
        <v>PG-13</v>
      </c>
      <c r="J177" t="str">
        <v>Steve Buscemi</v>
      </c>
      <c r="K177" t="str">
        <v>Tim Burton</v>
      </c>
      <c r="L177">
        <v>12000</v>
      </c>
      <c r="M177">
        <v>16138</v>
      </c>
      <c r="N177">
        <v>13000</v>
      </c>
      <c r="O177">
        <v>26000</v>
      </c>
      <c r="P177">
        <v>8</v>
      </c>
      <c r="R177" t="str">
        <v>Ice Age: Dawn of the Dinosaurs</v>
      </c>
      <c r="S177">
        <v>40096</v>
      </c>
      <c r="T177">
        <v>2009</v>
      </c>
      <c r="U177" t="str">
        <v>2000s</v>
      </c>
      <c r="V177" t="str">
        <v>Color</v>
      </c>
      <c r="W177" t="str">
        <v>Action</v>
      </c>
      <c r="X177" t="str">
        <v>English</v>
      </c>
      <c r="Y177" t="str">
        <v>USA</v>
      </c>
      <c r="Z177" t="str">
        <v>PG</v>
      </c>
      <c r="AA177" t="str">
        <v>Denis Leary</v>
      </c>
      <c r="AB177" t="str">
        <v>Carlos Saldanha</v>
      </c>
      <c r="AC177">
        <v>835</v>
      </c>
      <c r="AD177">
        <v>1258</v>
      </c>
      <c r="AE177">
        <v>107</v>
      </c>
      <c r="AF177">
        <v>0</v>
      </c>
      <c r="AG177">
        <v>7</v>
      </c>
      <c r="AH177">
        <v>188</v>
      </c>
      <c r="AI177">
        <v>94</v>
      </c>
      <c r="AJ177">
        <v>196573705</v>
      </c>
      <c r="AL177" s="7" t="str">
        <v>Roland Emmerich</v>
      </c>
      <c r="AM177" s="35">
        <f>AVERAGEIFS(IMDB4[IMDb Score (1-10)],IMDB4[Director Name],Formula_Analysis!AL177)</f>
        <v>6.2857142857142847</v>
      </c>
      <c r="AQ177" s="7" t="str">
        <v>Jennifer Garner</v>
      </c>
      <c r="AR177" s="7">
        <f>SUMIFS(IMDB4[Gross Revenue],IMDB4[Lead Actor],Formula_Analysis!AQ177)</f>
        <v>472301541</v>
      </c>
    </row>
    <row r="178" spans="1:44" x14ac:dyDescent="0.25">
      <c r="A178" t="str">
        <v>Dallas Buyers Club</v>
      </c>
      <c r="B178">
        <v>41350</v>
      </c>
      <c r="C178">
        <v>2013</v>
      </c>
      <c r="D178" t="str">
        <v>2010s</v>
      </c>
      <c r="E178" t="str">
        <v>Color</v>
      </c>
      <c r="F178" t="str">
        <v>Biography</v>
      </c>
      <c r="G178" t="str">
        <v>English</v>
      </c>
      <c r="H178" t="str">
        <v>USA</v>
      </c>
      <c r="I178" t="str">
        <v>R</v>
      </c>
      <c r="J178" t="str">
        <v>Matthew McConaughey</v>
      </c>
      <c r="K178" t="str">
        <v>Jean-Marc VallÃ©e</v>
      </c>
      <c r="L178">
        <v>11000</v>
      </c>
      <c r="M178">
        <v>17738</v>
      </c>
      <c r="N178">
        <v>212</v>
      </c>
      <c r="O178">
        <v>65000</v>
      </c>
      <c r="P178">
        <v>8</v>
      </c>
      <c r="R178" t="str">
        <v>Ice Age: The Meltdown</v>
      </c>
      <c r="S178">
        <v>39080</v>
      </c>
      <c r="T178">
        <v>2006</v>
      </c>
      <c r="U178" t="str">
        <v>2000s</v>
      </c>
      <c r="V178" t="str">
        <v>Color</v>
      </c>
      <c r="W178" t="str">
        <v>Action</v>
      </c>
      <c r="X178" t="str">
        <v>English</v>
      </c>
      <c r="Y178" t="str">
        <v>USA</v>
      </c>
      <c r="Z178" t="str">
        <v>PG</v>
      </c>
      <c r="AA178" t="str">
        <v>Denis Leary</v>
      </c>
      <c r="AB178" t="str">
        <v>Carlos Saldanha</v>
      </c>
      <c r="AC178">
        <v>835</v>
      </c>
      <c r="AD178">
        <v>1815</v>
      </c>
      <c r="AE178">
        <v>107</v>
      </c>
      <c r="AF178">
        <v>0</v>
      </c>
      <c r="AG178">
        <v>6.9</v>
      </c>
      <c r="AH178">
        <v>164</v>
      </c>
      <c r="AI178">
        <v>115</v>
      </c>
      <c r="AJ178">
        <v>195329763</v>
      </c>
      <c r="AL178" s="7" t="str">
        <v>Tom McGrath</v>
      </c>
      <c r="AM178" s="35">
        <f>AVERAGEIFS(IMDB4[IMDb Score (1-10)],IMDB4[Director Name],Formula_Analysis!AL178)</f>
        <v>7.3</v>
      </c>
      <c r="AQ178" s="7" t="str">
        <v>Djimon Hounsou</v>
      </c>
      <c r="AR178" s="7">
        <f>SUMIFS(IMDB4[Gross Revenue],IMDB4[Lead Actor],Formula_Analysis!AQ178)</f>
        <v>340541988</v>
      </c>
    </row>
    <row r="179" spans="1:44" x14ac:dyDescent="0.25">
      <c r="A179" t="str">
        <v>True Romance</v>
      </c>
      <c r="B179">
        <v>34093</v>
      </c>
      <c r="C179">
        <v>1993</v>
      </c>
      <c r="D179" t="str">
        <v>1990s</v>
      </c>
      <c r="E179" t="str">
        <v>Color</v>
      </c>
      <c r="F179" t="str">
        <v>Action</v>
      </c>
      <c r="G179" t="str">
        <v>English</v>
      </c>
      <c r="H179" t="str">
        <v>USA</v>
      </c>
      <c r="I179" t="str">
        <v>R</v>
      </c>
      <c r="J179" t="str">
        <v>Brad Pitt</v>
      </c>
      <c r="K179" t="str">
        <v>Tony Scott</v>
      </c>
      <c r="L179">
        <v>11000</v>
      </c>
      <c r="M179">
        <v>23602</v>
      </c>
      <c r="N179">
        <v>12000</v>
      </c>
      <c r="O179">
        <v>15000</v>
      </c>
      <c r="P179">
        <v>8</v>
      </c>
      <c r="R179" t="str">
        <v>Mission: Impossible - Rogue Nation</v>
      </c>
      <c r="S179">
        <v>42304</v>
      </c>
      <c r="T179">
        <v>2015</v>
      </c>
      <c r="U179" t="str">
        <v>2010s</v>
      </c>
      <c r="V179" t="str">
        <v>Color</v>
      </c>
      <c r="W179" t="str">
        <v>Action</v>
      </c>
      <c r="X179" t="str">
        <v>English</v>
      </c>
      <c r="Y179" t="str">
        <v>China</v>
      </c>
      <c r="Z179" t="str">
        <v>PG-13</v>
      </c>
      <c r="AA179" t="str">
        <v>Tom Cruise</v>
      </c>
      <c r="AB179" t="str">
        <v>Christopher McQuarrie</v>
      </c>
      <c r="AC179">
        <v>10000</v>
      </c>
      <c r="AD179">
        <v>21840</v>
      </c>
      <c r="AE179">
        <v>188</v>
      </c>
      <c r="AF179">
        <v>47000</v>
      </c>
      <c r="AG179">
        <v>7.4</v>
      </c>
      <c r="AH179">
        <v>465</v>
      </c>
      <c r="AI179">
        <v>131</v>
      </c>
      <c r="AJ179">
        <v>195000874</v>
      </c>
      <c r="AL179" s="7" t="str">
        <v>Jason Reitman</v>
      </c>
      <c r="AM179" s="35">
        <f>AVERAGEIFS(IMDB4[IMDb Score (1-10)],IMDB4[Director Name],Formula_Analysis!AL179)</f>
        <v>7.1399999999999988</v>
      </c>
      <c r="AQ179" s="7" t="str">
        <v>Alyson Hannigan</v>
      </c>
      <c r="AR179" s="7">
        <f>SUMIFS(IMDB4[Gross Revenue],IMDB4[Lead Actor],Formula_Analysis!AQ179)</f>
        <v>492148168</v>
      </c>
    </row>
    <row r="180" spans="1:44" x14ac:dyDescent="0.25">
      <c r="A180" t="str">
        <v>Rain Man</v>
      </c>
      <c r="B180">
        <v>32349</v>
      </c>
      <c r="C180">
        <v>1988</v>
      </c>
      <c r="D180" t="str">
        <v>1980s</v>
      </c>
      <c r="E180" t="str">
        <v>Color</v>
      </c>
      <c r="F180" t="str">
        <v>Drama</v>
      </c>
      <c r="G180" t="str">
        <v>English</v>
      </c>
      <c r="H180" t="str">
        <v>USA</v>
      </c>
      <c r="I180" t="str">
        <v>R</v>
      </c>
      <c r="J180" t="str">
        <v>Tom Cruise</v>
      </c>
      <c r="K180" t="str">
        <v>Barry Levinson</v>
      </c>
      <c r="L180">
        <v>10000</v>
      </c>
      <c r="M180">
        <v>12285</v>
      </c>
      <c r="N180">
        <v>272</v>
      </c>
      <c r="O180">
        <v>12000</v>
      </c>
      <c r="P180">
        <v>8</v>
      </c>
      <c r="R180" t="str">
        <v>Madagascar</v>
      </c>
      <c r="S180">
        <v>38434</v>
      </c>
      <c r="T180">
        <v>2005</v>
      </c>
      <c r="U180" t="str">
        <v>2000s</v>
      </c>
      <c r="V180" t="str">
        <v>Color</v>
      </c>
      <c r="W180" t="str">
        <v>Adventure</v>
      </c>
      <c r="X180" t="str">
        <v>English</v>
      </c>
      <c r="Y180" t="str">
        <v>USA</v>
      </c>
      <c r="Z180" t="str">
        <v>PG</v>
      </c>
      <c r="AA180" t="str">
        <v>Jada Pinkett Smith</v>
      </c>
      <c r="AB180" t="str">
        <v>Eric Darnell</v>
      </c>
      <c r="AC180">
        <v>851</v>
      </c>
      <c r="AD180">
        <v>1777</v>
      </c>
      <c r="AE180">
        <v>35</v>
      </c>
      <c r="AF180">
        <v>0</v>
      </c>
      <c r="AG180">
        <v>6.9</v>
      </c>
      <c r="AH180">
        <v>181</v>
      </c>
      <c r="AI180">
        <v>86</v>
      </c>
      <c r="AJ180">
        <v>193136719</v>
      </c>
      <c r="AL180" s="7" t="str">
        <v>John Hamburg</v>
      </c>
      <c r="AM180" s="35">
        <f>AVERAGEIFS(IMDB4[IMDb Score (1-10)],IMDB4[Director Name],Formula_Analysis!AL180)</f>
        <v>6.3666666666666671</v>
      </c>
      <c r="AQ180" s="7" t="str">
        <v>Tom Welling</v>
      </c>
      <c r="AR180" s="7">
        <f>SUMIFS(IMDB4[Gross Revenue],IMDB4[Lead Actor],Formula_Analysis!AQ180)</f>
        <v>138614544</v>
      </c>
    </row>
    <row r="181" spans="1:44" x14ac:dyDescent="0.25">
      <c r="A181" t="str">
        <v>The Pursuit of Happyness</v>
      </c>
      <c r="B181">
        <v>38766</v>
      </c>
      <c r="C181">
        <v>2006</v>
      </c>
      <c r="D181" t="str">
        <v>2000s</v>
      </c>
      <c r="E181" t="str">
        <v>Color</v>
      </c>
      <c r="F181" t="str">
        <v>Biography</v>
      </c>
      <c r="G181" t="str">
        <v>English</v>
      </c>
      <c r="H181" t="str">
        <v>USA</v>
      </c>
      <c r="I181" t="str">
        <v>PG-13</v>
      </c>
      <c r="J181" t="str">
        <v>Will Smith</v>
      </c>
      <c r="K181" t="str">
        <v>Gabriele Muccino</v>
      </c>
      <c r="L181">
        <v>10000</v>
      </c>
      <c r="M181">
        <v>11036</v>
      </c>
      <c r="N181">
        <v>125</v>
      </c>
      <c r="O181">
        <v>32000</v>
      </c>
      <c r="P181">
        <v>8</v>
      </c>
      <c r="R181" t="str">
        <v>Toy Story</v>
      </c>
      <c r="S181">
        <v>34828</v>
      </c>
      <c r="T181">
        <v>1995</v>
      </c>
      <c r="U181" t="str">
        <v>1990s</v>
      </c>
      <c r="V181" t="str">
        <v>Color</v>
      </c>
      <c r="W181" t="str">
        <v>Adventure</v>
      </c>
      <c r="X181" t="str">
        <v>English</v>
      </c>
      <c r="Y181" t="str">
        <v>USA</v>
      </c>
      <c r="Z181" t="str">
        <v>G</v>
      </c>
      <c r="AA181" t="str">
        <v>Tom Hanks</v>
      </c>
      <c r="AB181" t="str">
        <v>John Lasseter</v>
      </c>
      <c r="AC181">
        <v>15000</v>
      </c>
      <c r="AD181">
        <v>19046</v>
      </c>
      <c r="AE181">
        <v>487</v>
      </c>
      <c r="AF181">
        <v>0</v>
      </c>
      <c r="AG181">
        <v>8.3000000000000007</v>
      </c>
      <c r="AH181">
        <v>166</v>
      </c>
      <c r="AI181">
        <v>74</v>
      </c>
      <c r="AJ181">
        <v>191796233</v>
      </c>
      <c r="AL181" s="7" t="str">
        <v>Joe Johnston</v>
      </c>
      <c r="AM181" s="35">
        <f>AVERAGEIFS(IMDB4[IMDb Score (1-10)],IMDB4[Director Name],Formula_Analysis!AL181)</f>
        <v>6.3249999999999993</v>
      </c>
      <c r="AQ181" s="7" t="str">
        <v>Ty Burrell</v>
      </c>
      <c r="AR181" s="7">
        <f>SUMIFS(IMDB4[Gross Revenue],IMDB4[Lead Actor],Formula_Analysis!AQ181)</f>
        <v>356088560</v>
      </c>
    </row>
    <row r="182" spans="1:44" x14ac:dyDescent="0.25">
      <c r="A182" t="str">
        <v>The Perks of Being a Wallflower</v>
      </c>
      <c r="B182">
        <v>41051</v>
      </c>
      <c r="C182">
        <v>2012</v>
      </c>
      <c r="D182" t="str">
        <v>2010s</v>
      </c>
      <c r="E182" t="str">
        <v>Color</v>
      </c>
      <c r="F182" t="str">
        <v>Drama</v>
      </c>
      <c r="G182" t="str">
        <v>English</v>
      </c>
      <c r="H182" t="str">
        <v>USA</v>
      </c>
      <c r="I182" t="str">
        <v>PG-13</v>
      </c>
      <c r="J182" t="str">
        <v>Logan Lerman</v>
      </c>
      <c r="K182" t="str">
        <v>Stephen Chbosky</v>
      </c>
      <c r="L182">
        <v>8000</v>
      </c>
      <c r="M182">
        <v>13631</v>
      </c>
      <c r="N182">
        <v>139</v>
      </c>
      <c r="O182">
        <v>131000</v>
      </c>
      <c r="P182">
        <v>8</v>
      </c>
      <c r="R182" t="str">
        <v>22 Jump Street</v>
      </c>
      <c r="S182">
        <v>41962</v>
      </c>
      <c r="T182">
        <v>2014</v>
      </c>
      <c r="U182" t="str">
        <v>2010s</v>
      </c>
      <c r="V182" t="str">
        <v>Color</v>
      </c>
      <c r="W182" t="str">
        <v>Action</v>
      </c>
      <c r="X182" t="str">
        <v>English</v>
      </c>
      <c r="Y182" t="str">
        <v>USA</v>
      </c>
      <c r="Z182" t="str">
        <v>R</v>
      </c>
      <c r="AA182" t="str">
        <v>Channing Tatum</v>
      </c>
      <c r="AB182" t="str">
        <v>Phil Lord</v>
      </c>
      <c r="AC182">
        <v>17000</v>
      </c>
      <c r="AD182">
        <v>19428</v>
      </c>
      <c r="AE182">
        <v>97</v>
      </c>
      <c r="AF182">
        <v>24000</v>
      </c>
      <c r="AG182">
        <v>7.1</v>
      </c>
      <c r="AH182">
        <v>330</v>
      </c>
      <c r="AI182">
        <v>112</v>
      </c>
      <c r="AJ182">
        <v>191616238</v>
      </c>
      <c r="AL182" s="7" t="str">
        <v>Baltasar KormÃ¡kur</v>
      </c>
      <c r="AM182" s="35">
        <f>AVERAGEIFS(IMDB4[IMDb Score (1-10)],IMDB4[Director Name],Formula_Analysis!AL182)</f>
        <v>6.7666666666666657</v>
      </c>
      <c r="AQ182" s="7" t="str">
        <v>Brendan Fraser</v>
      </c>
      <c r="AR182" s="7">
        <f>SUMIFS(IMDB4[Gross Revenue],IMDB4[Lead Actor],Formula_Analysis!AQ182)</f>
        <v>327029920</v>
      </c>
    </row>
    <row r="183" spans="1:44" x14ac:dyDescent="0.25">
      <c r="A183" t="str">
        <v>My Name Is Khan</v>
      </c>
      <c r="B183">
        <v>40286</v>
      </c>
      <c r="C183">
        <v>2010</v>
      </c>
      <c r="D183" t="str">
        <v>2010s</v>
      </c>
      <c r="E183" t="str">
        <v>Color</v>
      </c>
      <c r="F183" t="str">
        <v>Adventure</v>
      </c>
      <c r="G183" t="str">
        <v>Hindi</v>
      </c>
      <c r="H183" t="str">
        <v>India</v>
      </c>
      <c r="I183" t="str">
        <v>PG-13</v>
      </c>
      <c r="J183" t="str">
        <v>Shah Rukh Khan</v>
      </c>
      <c r="K183" t="str">
        <v>Karan Johar</v>
      </c>
      <c r="L183">
        <v>8000</v>
      </c>
      <c r="M183">
        <v>8532</v>
      </c>
      <c r="N183">
        <v>160</v>
      </c>
      <c r="O183">
        <v>27000</v>
      </c>
      <c r="P183">
        <v>8</v>
      </c>
      <c r="R183" t="str">
        <v>Cars 2</v>
      </c>
      <c r="S183">
        <v>40690</v>
      </c>
      <c r="T183">
        <v>2011</v>
      </c>
      <c r="U183" t="str">
        <v>2010s</v>
      </c>
      <c r="V183" t="str">
        <v>Color</v>
      </c>
      <c r="W183" t="str">
        <v>Adventure</v>
      </c>
      <c r="X183" t="str">
        <v>English</v>
      </c>
      <c r="Y183" t="str">
        <v>USA</v>
      </c>
      <c r="Z183" t="str">
        <v>G</v>
      </c>
      <c r="AA183" t="str">
        <v>Joe Mantegna</v>
      </c>
      <c r="AB183" t="str">
        <v>John Lasseter</v>
      </c>
      <c r="AC183">
        <v>1000</v>
      </c>
      <c r="AD183">
        <v>4482</v>
      </c>
      <c r="AE183">
        <v>487</v>
      </c>
      <c r="AF183">
        <v>10000</v>
      </c>
      <c r="AG183">
        <v>6.3</v>
      </c>
      <c r="AH183">
        <v>304</v>
      </c>
      <c r="AI183">
        <v>106</v>
      </c>
      <c r="AJ183">
        <v>191450875</v>
      </c>
      <c r="AL183" s="7" t="str">
        <v>Ethan Coen</v>
      </c>
      <c r="AM183" s="35">
        <f>AVERAGEIFS(IMDB4[IMDb Score (1-10)],IMDB4[Director Name],Formula_Analysis!AL183)</f>
        <v>7.2333333333333334</v>
      </c>
      <c r="AQ183" s="7" t="str">
        <v>Robert Duvall</v>
      </c>
      <c r="AR183" s="7">
        <f>SUMIFS(IMDB4[Gross Revenue],IMDB4[Lead Actor],Formula_Analysis!AQ183)</f>
        <v>307246450</v>
      </c>
    </row>
    <row r="184" spans="1:44" x14ac:dyDescent="0.25">
      <c r="A184" t="str">
        <v>Casino Royale</v>
      </c>
      <c r="B184">
        <v>39048</v>
      </c>
      <c r="C184">
        <v>2006</v>
      </c>
      <c r="D184" t="str">
        <v>2000s</v>
      </c>
      <c r="E184" t="str">
        <v>Black and White</v>
      </c>
      <c r="F184" t="str">
        <v>Action</v>
      </c>
      <c r="G184" t="str">
        <v>English</v>
      </c>
      <c r="H184" t="str">
        <v>UK</v>
      </c>
      <c r="I184" t="str">
        <v>PG-13</v>
      </c>
      <c r="J184" t="str">
        <v>Eva Green</v>
      </c>
      <c r="K184" t="str">
        <v>Martin Campbell</v>
      </c>
      <c r="L184">
        <v>6000</v>
      </c>
      <c r="M184">
        <v>9125</v>
      </c>
      <c r="N184">
        <v>258</v>
      </c>
      <c r="O184">
        <v>0</v>
      </c>
      <c r="P184">
        <v>8</v>
      </c>
      <c r="R184" t="str">
        <v>Twilight</v>
      </c>
      <c r="S184">
        <v>39515</v>
      </c>
      <c r="T184">
        <v>2008</v>
      </c>
      <c r="U184" t="str">
        <v>2000s</v>
      </c>
      <c r="V184" t="str">
        <v>Color</v>
      </c>
      <c r="W184" t="str">
        <v>Drama</v>
      </c>
      <c r="X184" t="str">
        <v>English</v>
      </c>
      <c r="Y184" t="str">
        <v>USA</v>
      </c>
      <c r="Z184" t="str">
        <v>PG-13</v>
      </c>
      <c r="AA184" t="str">
        <v>Kristen Stewart</v>
      </c>
      <c r="AB184" t="str">
        <v>Catherine Hardwicke</v>
      </c>
      <c r="AC184">
        <v>17000</v>
      </c>
      <c r="AD184">
        <v>44060</v>
      </c>
      <c r="AE184">
        <v>308</v>
      </c>
      <c r="AF184">
        <v>19000</v>
      </c>
      <c r="AG184">
        <v>5.2</v>
      </c>
      <c r="AH184">
        <v>350</v>
      </c>
      <c r="AI184">
        <v>122</v>
      </c>
      <c r="AJ184">
        <v>191449475</v>
      </c>
      <c r="AL184" s="7" t="str">
        <v>Michael Caton-Jones</v>
      </c>
      <c r="AM184" s="35">
        <f>AVERAGEIFS(IMDB4[IMDb Score (1-10)],IMDB4[Director Name],Formula_Analysis!AL184)</f>
        <v>5.8999999999999995</v>
      </c>
      <c r="AQ184" s="7" t="str">
        <v>Rosario Dawson</v>
      </c>
      <c r="AR184" s="7">
        <f>SUMIFS(IMDB4[Gross Revenue],IMDB4[Lead Actor],Formula_Analysis!AQ184)</f>
        <v>364233915</v>
      </c>
    </row>
    <row r="185" spans="1:44" x14ac:dyDescent="0.25">
      <c r="A185" t="str">
        <v>Mulholland Drive</v>
      </c>
      <c r="B185">
        <v>37192</v>
      </c>
      <c r="C185">
        <v>2001</v>
      </c>
      <c r="D185" t="str">
        <v>2000s</v>
      </c>
      <c r="E185" t="str">
        <v>Color</v>
      </c>
      <c r="F185" t="str">
        <v>Drama</v>
      </c>
      <c r="G185" t="str">
        <v>English</v>
      </c>
      <c r="H185" t="str">
        <v>France</v>
      </c>
      <c r="I185" t="str">
        <v>R</v>
      </c>
      <c r="J185" t="str">
        <v>Naomi Watts</v>
      </c>
      <c r="K185" t="str">
        <v>David Lynch</v>
      </c>
      <c r="L185">
        <v>6000</v>
      </c>
      <c r="M185">
        <v>8484</v>
      </c>
      <c r="N185">
        <v>0</v>
      </c>
      <c r="O185">
        <v>16000</v>
      </c>
      <c r="P185">
        <v>8</v>
      </c>
      <c r="R185" t="str">
        <v>Teenage Mutant Ninja Turtles</v>
      </c>
      <c r="S185">
        <v>41816</v>
      </c>
      <c r="T185">
        <v>2014</v>
      </c>
      <c r="U185" t="str">
        <v>2010s</v>
      </c>
      <c r="V185" t="str">
        <v>Color</v>
      </c>
      <c r="W185" t="str">
        <v>Action</v>
      </c>
      <c r="X185" t="str">
        <v>English</v>
      </c>
      <c r="Y185" t="str">
        <v>USA</v>
      </c>
      <c r="Z185" t="str">
        <v>PG-13</v>
      </c>
      <c r="AA185" t="str">
        <v>Noel Fisher</v>
      </c>
      <c r="AB185" t="str">
        <v>Jonathan Liebesman</v>
      </c>
      <c r="AC185">
        <v>833</v>
      </c>
      <c r="AD185">
        <v>2690</v>
      </c>
      <c r="AE185">
        <v>473</v>
      </c>
      <c r="AF185">
        <v>62000</v>
      </c>
      <c r="AG185">
        <v>5.9</v>
      </c>
      <c r="AH185">
        <v>348</v>
      </c>
      <c r="AI185">
        <v>101</v>
      </c>
      <c r="AJ185">
        <v>190871240</v>
      </c>
      <c r="AL185" s="7" t="str">
        <v>Joan Chen</v>
      </c>
      <c r="AM185" s="35">
        <f>AVERAGEIFS(IMDB4[IMDb Score (1-10)],IMDB4[Director Name],Formula_Analysis!AL185)</f>
        <v>5.5</v>
      </c>
      <c r="AQ185" s="7" t="str">
        <v>Carol Ann Susi</v>
      </c>
      <c r="AR185" s="7">
        <f>SUMIFS(IMDB4[Gross Revenue],IMDB4[Lead Actor],Formula_Analysis!AQ185)</f>
        <v>93375151</v>
      </c>
    </row>
    <row r="186" spans="1:44" x14ac:dyDescent="0.25">
      <c r="A186" t="str">
        <v>Sling Blade</v>
      </c>
      <c r="B186">
        <v>35330</v>
      </c>
      <c r="C186">
        <v>1996</v>
      </c>
      <c r="D186" t="str">
        <v>1990s</v>
      </c>
      <c r="E186" t="str">
        <v>Color</v>
      </c>
      <c r="F186" t="str">
        <v>Drama</v>
      </c>
      <c r="G186" t="str">
        <v>English</v>
      </c>
      <c r="H186" t="str">
        <v>USA</v>
      </c>
      <c r="I186" t="str">
        <v>R</v>
      </c>
      <c r="J186" t="str">
        <v>Robert Duvall</v>
      </c>
      <c r="K186" t="str">
        <v>Billy Bob Thornton</v>
      </c>
      <c r="L186">
        <v>3000</v>
      </c>
      <c r="M186">
        <v>3967</v>
      </c>
      <c r="N186">
        <v>0</v>
      </c>
      <c r="O186">
        <v>0</v>
      </c>
      <c r="P186">
        <v>8</v>
      </c>
      <c r="R186" t="str">
        <v>Men in Black II</v>
      </c>
      <c r="S186">
        <v>37401</v>
      </c>
      <c r="T186">
        <v>2002</v>
      </c>
      <c r="U186" t="str">
        <v>2000s</v>
      </c>
      <c r="V186" t="str">
        <v>Color</v>
      </c>
      <c r="W186" t="str">
        <v>Action</v>
      </c>
      <c r="X186" t="str">
        <v>English</v>
      </c>
      <c r="Y186" t="str">
        <v>USA</v>
      </c>
      <c r="Z186" t="str">
        <v>PG-13</v>
      </c>
      <c r="AA186" t="str">
        <v>Will Smith</v>
      </c>
      <c r="AB186" t="str">
        <v>Barry Sonnenfeld</v>
      </c>
      <c r="AC186">
        <v>10000</v>
      </c>
      <c r="AD186">
        <v>14823</v>
      </c>
      <c r="AE186">
        <v>188</v>
      </c>
      <c r="AF186">
        <v>2000</v>
      </c>
      <c r="AG186">
        <v>6.1</v>
      </c>
      <c r="AH186">
        <v>208</v>
      </c>
      <c r="AI186">
        <v>88</v>
      </c>
      <c r="AJ186">
        <v>190418803</v>
      </c>
      <c r="AL186" s="7" t="str">
        <v>Michael Apted</v>
      </c>
      <c r="AM186" s="35">
        <f>AVERAGEIFS(IMDB4[IMDb Score (1-10)],IMDB4[Director Name],Formula_Analysis!AL186)</f>
        <v>6.3199999999999994</v>
      </c>
      <c r="AQ186" s="7" t="str">
        <v>George Kennedy</v>
      </c>
      <c r="AR186" s="7">
        <f>SUMIFS(IMDB4[Gross Revenue],IMDB4[Lead Actor],Formula_Analysis!AQ186)</f>
        <v>189233781</v>
      </c>
    </row>
    <row r="187" spans="1:44" x14ac:dyDescent="0.25">
      <c r="A187" t="str">
        <v>District 9</v>
      </c>
      <c r="B187">
        <v>39846</v>
      </c>
      <c r="C187">
        <v>2009</v>
      </c>
      <c r="D187" t="str">
        <v>2000s</v>
      </c>
      <c r="E187" t="str">
        <v>Color</v>
      </c>
      <c r="F187" t="str">
        <v>Action</v>
      </c>
      <c r="G187" t="str">
        <v>English</v>
      </c>
      <c r="H187" t="str">
        <v>South Africa</v>
      </c>
      <c r="I187" t="str">
        <v>R</v>
      </c>
      <c r="J187" t="str">
        <v>Sharlto Copley</v>
      </c>
      <c r="K187" t="str">
        <v>Neill Blomkamp</v>
      </c>
      <c r="L187">
        <v>2000</v>
      </c>
      <c r="M187">
        <v>2639</v>
      </c>
      <c r="N187">
        <v>662</v>
      </c>
      <c r="O187">
        <v>22000</v>
      </c>
      <c r="P187">
        <v>8</v>
      </c>
      <c r="R187" t="str">
        <v>Wreck-It Ralph</v>
      </c>
      <c r="S187">
        <v>41177</v>
      </c>
      <c r="T187">
        <v>2012</v>
      </c>
      <c r="U187" t="str">
        <v>2010s</v>
      </c>
      <c r="V187" t="str">
        <v>Color</v>
      </c>
      <c r="W187" t="str">
        <v>Adventure</v>
      </c>
      <c r="X187" t="str">
        <v>English</v>
      </c>
      <c r="Y187" t="str">
        <v>USA</v>
      </c>
      <c r="Z187" t="str">
        <v>PG</v>
      </c>
      <c r="AA187" t="str">
        <v>Jack McBrayer</v>
      </c>
      <c r="AB187" t="str">
        <v>Rich Moore</v>
      </c>
      <c r="AC187">
        <v>975</v>
      </c>
      <c r="AD187">
        <v>4451</v>
      </c>
      <c r="AE187">
        <v>66</v>
      </c>
      <c r="AF187">
        <v>40000</v>
      </c>
      <c r="AG187">
        <v>7.8</v>
      </c>
      <c r="AH187">
        <v>377</v>
      </c>
      <c r="AI187">
        <v>101</v>
      </c>
      <c r="AJ187">
        <v>189412677</v>
      </c>
      <c r="AL187" s="7" t="str">
        <v>Jonas Elmer</v>
      </c>
      <c r="AM187" s="35">
        <f>AVERAGEIFS(IMDB4[IMDb Score (1-10)],IMDB4[Director Name],Formula_Analysis!AL187)</f>
        <v>5.6</v>
      </c>
      <c r="AQ187" s="7" t="str">
        <v>Adam Scott</v>
      </c>
      <c r="AR187" s="7">
        <f>SUMIFS(IMDB4[Gross Revenue],IMDB4[Lead Actor],Formula_Analysis!AQ187)</f>
        <v>233746423</v>
      </c>
    </row>
    <row r="188" spans="1:44" x14ac:dyDescent="0.25">
      <c r="A188" t="str">
        <v>Serenity</v>
      </c>
      <c r="B188">
        <v>38448</v>
      </c>
      <c r="C188">
        <v>2005</v>
      </c>
      <c r="D188" t="str">
        <v>2000s</v>
      </c>
      <c r="E188" t="str">
        <v>Color</v>
      </c>
      <c r="F188" t="str">
        <v>Action</v>
      </c>
      <c r="G188" t="str">
        <v>English</v>
      </c>
      <c r="H188" t="str">
        <v>USA</v>
      </c>
      <c r="I188" t="str">
        <v>PG-13</v>
      </c>
      <c r="J188" t="str">
        <v>Adam Baldwin</v>
      </c>
      <c r="K188" t="str">
        <v>Joss Whedon</v>
      </c>
      <c r="L188">
        <v>2000</v>
      </c>
      <c r="M188">
        <v>2853</v>
      </c>
      <c r="N188">
        <v>0</v>
      </c>
      <c r="O188">
        <v>14000</v>
      </c>
      <c r="P188">
        <v>8</v>
      </c>
      <c r="R188" t="str">
        <v>Interstellar</v>
      </c>
      <c r="S188">
        <v>42001</v>
      </c>
      <c r="T188">
        <v>2014</v>
      </c>
      <c r="U188" t="str">
        <v>2010s</v>
      </c>
      <c r="V188" t="str">
        <v>Color</v>
      </c>
      <c r="W188" t="str">
        <v>Adventure</v>
      </c>
      <c r="X188" t="str">
        <v>English</v>
      </c>
      <c r="Y188" t="str">
        <v>USA</v>
      </c>
      <c r="Z188" t="str">
        <v>PG-13</v>
      </c>
      <c r="AA188" t="str">
        <v>Matthew McConaughey</v>
      </c>
      <c r="AB188" t="str">
        <v>Christopher Nolan</v>
      </c>
      <c r="AC188">
        <v>11000</v>
      </c>
      <c r="AD188">
        <v>31488</v>
      </c>
      <c r="AE188">
        <v>22000</v>
      </c>
      <c r="AF188">
        <v>349000</v>
      </c>
      <c r="AG188">
        <v>8.6</v>
      </c>
      <c r="AH188">
        <v>712</v>
      </c>
      <c r="AI188">
        <v>169</v>
      </c>
      <c r="AJ188">
        <v>187991439</v>
      </c>
      <c r="AL188" s="7" t="str">
        <v>Karyn Kusama</v>
      </c>
      <c r="AM188" s="35">
        <f>AVERAGEIFS(IMDB4[IMDb Score (1-10)],IMDB4[Director Name],Formula_Analysis!AL188)</f>
        <v>5.3</v>
      </c>
      <c r="AQ188" s="7" t="str">
        <v>Haley Joel Osment</v>
      </c>
      <c r="AR188" s="7">
        <f>SUMIFS(IMDB4[Gross Revenue],IMDB4[Lead Actor],Formula_Analysis!AQ188)</f>
        <v>189258098</v>
      </c>
    </row>
    <row r="189" spans="1:44" x14ac:dyDescent="0.25">
      <c r="A189" t="str">
        <v>The Incredibles</v>
      </c>
      <c r="B189">
        <v>38187</v>
      </c>
      <c r="C189">
        <v>2004</v>
      </c>
      <c r="D189" t="str">
        <v>2000s</v>
      </c>
      <c r="E189" t="str">
        <v>Color</v>
      </c>
      <c r="F189" t="str">
        <v>Action</v>
      </c>
      <c r="G189" t="str">
        <v>English</v>
      </c>
      <c r="H189" t="str">
        <v>USA</v>
      </c>
      <c r="I189" t="str">
        <v>PG</v>
      </c>
      <c r="J189" t="str">
        <v>Holly Hunter</v>
      </c>
      <c r="K189" t="str">
        <v>Brad Bird</v>
      </c>
      <c r="L189">
        <v>1000</v>
      </c>
      <c r="M189">
        <v>1901</v>
      </c>
      <c r="N189">
        <v>663</v>
      </c>
      <c r="O189">
        <v>0</v>
      </c>
      <c r="P189">
        <v>8</v>
      </c>
      <c r="R189" t="str">
        <v>Gladiator</v>
      </c>
      <c r="S189">
        <v>36877</v>
      </c>
      <c r="T189">
        <v>2000</v>
      </c>
      <c r="U189" t="str">
        <v>2000s</v>
      </c>
      <c r="V189" t="str">
        <v>Color</v>
      </c>
      <c r="W189" t="str">
        <v>Action</v>
      </c>
      <c r="X189" t="str">
        <v>English</v>
      </c>
      <c r="Y189" t="str">
        <v>USA</v>
      </c>
      <c r="Z189" t="str">
        <v>R</v>
      </c>
      <c r="AA189" t="str">
        <v>Djimon Hounsou</v>
      </c>
      <c r="AB189" t="str">
        <v>Ridley Scott</v>
      </c>
      <c r="AC189">
        <v>3000</v>
      </c>
      <c r="AD189">
        <v>6521</v>
      </c>
      <c r="AE189">
        <v>0</v>
      </c>
      <c r="AF189">
        <v>21000</v>
      </c>
      <c r="AG189">
        <v>8.5</v>
      </c>
      <c r="AH189">
        <v>265</v>
      </c>
      <c r="AI189">
        <v>171</v>
      </c>
      <c r="AJ189">
        <v>187670866</v>
      </c>
      <c r="AL189" s="7" t="str">
        <v>Damien Chazelle</v>
      </c>
      <c r="AM189" s="35">
        <f>AVERAGEIFS(IMDB4[IMDb Score (1-10)],IMDB4[Director Name],Formula_Analysis!AL189)</f>
        <v>8.5</v>
      </c>
      <c r="AQ189" s="7" t="str">
        <v>Bailee Madison</v>
      </c>
      <c r="AR189" s="7">
        <f>SUMIFS(IMDB4[Gross Revenue],IMDB4[Lead Actor],Formula_Analysis!AQ189)</f>
        <v>101307416</v>
      </c>
    </row>
    <row r="190" spans="1:44" x14ac:dyDescent="0.25">
      <c r="A190" t="str">
        <v>Ratatouille</v>
      </c>
      <c r="B190">
        <v>39168</v>
      </c>
      <c r="C190">
        <v>2007</v>
      </c>
      <c r="D190" t="str">
        <v>2000s</v>
      </c>
      <c r="E190" t="str">
        <v>Color</v>
      </c>
      <c r="F190" t="str">
        <v>Animation</v>
      </c>
      <c r="G190" t="str">
        <v>English</v>
      </c>
      <c r="H190" t="str">
        <v>USA</v>
      </c>
      <c r="I190" t="str">
        <v>G</v>
      </c>
      <c r="J190" t="str">
        <v>Janeane Garofalo</v>
      </c>
      <c r="K190" t="str">
        <v>Brad Bird</v>
      </c>
      <c r="L190">
        <v>1000</v>
      </c>
      <c r="M190">
        <v>4764</v>
      </c>
      <c r="N190">
        <v>663</v>
      </c>
      <c r="O190">
        <v>10000</v>
      </c>
      <c r="P190">
        <v>8</v>
      </c>
      <c r="R190" t="str">
        <v>The Croods</v>
      </c>
      <c r="S190">
        <v>41432</v>
      </c>
      <c r="T190">
        <v>2013</v>
      </c>
      <c r="U190" t="str">
        <v>2010s</v>
      </c>
      <c r="V190" t="str">
        <v>Color</v>
      </c>
      <c r="W190" t="str">
        <v>Adventure</v>
      </c>
      <c r="X190" t="str">
        <v>English</v>
      </c>
      <c r="Y190" t="str">
        <v>USA</v>
      </c>
      <c r="Z190" t="str">
        <v>PG</v>
      </c>
      <c r="AA190" t="str">
        <v>Ryan Reynolds</v>
      </c>
      <c r="AB190" t="str">
        <v>Kirk De Micco</v>
      </c>
      <c r="AC190">
        <v>16000</v>
      </c>
      <c r="AD190">
        <v>43286</v>
      </c>
      <c r="AE190">
        <v>16</v>
      </c>
      <c r="AF190">
        <v>28000</v>
      </c>
      <c r="AG190">
        <v>7.3</v>
      </c>
      <c r="AH190">
        <v>257</v>
      </c>
      <c r="AI190">
        <v>98</v>
      </c>
      <c r="AJ190">
        <v>187165546</v>
      </c>
      <c r="AL190" s="7" t="str">
        <v>Brian Klugman</v>
      </c>
      <c r="AM190" s="35">
        <f>AVERAGEIFS(IMDB4[IMDb Score (1-10)],IMDB4[Director Name],Formula_Analysis!AL190)</f>
        <v>7.1</v>
      </c>
      <c r="AQ190" s="7" t="str">
        <v>Seth MacFarlane</v>
      </c>
      <c r="AR190" s="7">
        <f>SUMIFS(IMDB4[Gross Revenue],IMDB4[Lead Actor],Formula_Analysis!AQ190)</f>
        <v>75754670</v>
      </c>
    </row>
    <row r="191" spans="1:44" x14ac:dyDescent="0.25">
      <c r="A191" t="str">
        <v>The Exorcist</v>
      </c>
      <c r="B191">
        <v>26986</v>
      </c>
      <c r="C191">
        <v>1973</v>
      </c>
      <c r="D191" t="str">
        <v>1970s</v>
      </c>
      <c r="E191" t="str">
        <v>Color</v>
      </c>
      <c r="F191" t="str">
        <v>Horror</v>
      </c>
      <c r="G191" t="str">
        <v>English</v>
      </c>
      <c r="H191" t="str">
        <v>USA</v>
      </c>
      <c r="I191" t="str">
        <v>R</v>
      </c>
      <c r="J191" t="str">
        <v>Ellen Burstyn</v>
      </c>
      <c r="K191" t="str">
        <v>William Friedkin</v>
      </c>
      <c r="L191">
        <v>1000</v>
      </c>
      <c r="M191">
        <v>2466</v>
      </c>
      <c r="N191">
        <v>607</v>
      </c>
      <c r="O191">
        <v>18000</v>
      </c>
      <c r="P191">
        <v>8</v>
      </c>
      <c r="R191" t="str">
        <v>Sherlock Holmes: A Game of Shadows</v>
      </c>
      <c r="S191">
        <v>40570</v>
      </c>
      <c r="T191">
        <v>2011</v>
      </c>
      <c r="U191" t="str">
        <v>2010s</v>
      </c>
      <c r="V191" t="str">
        <v>Color</v>
      </c>
      <c r="W191" t="str">
        <v>Action</v>
      </c>
      <c r="X191" t="str">
        <v>English</v>
      </c>
      <c r="Y191" t="str">
        <v>USA</v>
      </c>
      <c r="Z191" t="str">
        <v>PG-13</v>
      </c>
      <c r="AA191" t="str">
        <v>Robert Downey Jr.</v>
      </c>
      <c r="AB191" t="str">
        <v>Guy Ritchie</v>
      </c>
      <c r="AC191">
        <v>21000</v>
      </c>
      <c r="AD191">
        <v>22403</v>
      </c>
      <c r="AE191">
        <v>0</v>
      </c>
      <c r="AF191">
        <v>39000</v>
      </c>
      <c r="AG191">
        <v>7.5</v>
      </c>
      <c r="AH191">
        <v>382</v>
      </c>
      <c r="AI191">
        <v>129</v>
      </c>
      <c r="AJ191">
        <v>186830669</v>
      </c>
      <c r="AL191" s="7" t="str">
        <v>Michael Polish</v>
      </c>
      <c r="AM191" s="35">
        <f>AVERAGEIFS(IMDB4[IMDb Score (1-10)],IMDB4[Director Name],Formula_Analysis!AL191)</f>
        <v>6.15</v>
      </c>
      <c r="AQ191" s="7" t="str">
        <v>Don Cheadle</v>
      </c>
      <c r="AR191" s="7">
        <f>SUMIFS(IMDB4[Gross Revenue],IMDB4[Lead Actor],Formula_Analysis!AQ191)</f>
        <v>355640894</v>
      </c>
    </row>
    <row r="192" spans="1:44" x14ac:dyDescent="0.25">
      <c r="A192" t="str">
        <v>Young Frankenstein</v>
      </c>
      <c r="B192">
        <v>27197</v>
      </c>
      <c r="C192">
        <v>1974</v>
      </c>
      <c r="D192" t="str">
        <v>1970s</v>
      </c>
      <c r="E192" t="str">
        <v>Black and White</v>
      </c>
      <c r="F192" t="str">
        <v>Comedy</v>
      </c>
      <c r="G192" t="str">
        <v>English</v>
      </c>
      <c r="H192" t="str">
        <v>USA</v>
      </c>
      <c r="I192" t="str">
        <v>PG</v>
      </c>
      <c r="J192" t="str">
        <v>Madeline Kahn</v>
      </c>
      <c r="K192" t="str">
        <v>Mel Brooks</v>
      </c>
      <c r="L192">
        <v>1000</v>
      </c>
      <c r="M192">
        <v>2703</v>
      </c>
      <c r="N192">
        <v>0</v>
      </c>
      <c r="O192">
        <v>14000</v>
      </c>
      <c r="P192">
        <v>8</v>
      </c>
      <c r="R192" t="str">
        <v>The Day After Tomorrow</v>
      </c>
      <c r="S192">
        <v>38011</v>
      </c>
      <c r="T192">
        <v>2004</v>
      </c>
      <c r="U192" t="str">
        <v>2000s</v>
      </c>
      <c r="V192" t="str">
        <v>Color</v>
      </c>
      <c r="W192" t="str">
        <v>Action</v>
      </c>
      <c r="X192" t="str">
        <v>English</v>
      </c>
      <c r="Y192" t="str">
        <v>USA</v>
      </c>
      <c r="Z192" t="str">
        <v>PG-13</v>
      </c>
      <c r="AA192" t="str">
        <v>Jake Gyllenhaal</v>
      </c>
      <c r="AB192" t="str">
        <v>Roland Emmerich</v>
      </c>
      <c r="AC192">
        <v>15000</v>
      </c>
      <c r="AD192">
        <v>20553</v>
      </c>
      <c r="AE192">
        <v>776</v>
      </c>
      <c r="AF192">
        <v>19000</v>
      </c>
      <c r="AG192">
        <v>6.4</v>
      </c>
      <c r="AH192">
        <v>239</v>
      </c>
      <c r="AI192">
        <v>124</v>
      </c>
      <c r="AJ192">
        <v>186739919</v>
      </c>
      <c r="AL192" s="7" t="str">
        <v>Mike Judge</v>
      </c>
      <c r="AM192" s="35">
        <f>AVERAGEIFS(IMDB4[IMDb Score (1-10)],IMDB4[Director Name],Formula_Analysis!AL192)</f>
        <v>6.9333333333333336</v>
      </c>
      <c r="AQ192" s="7" t="str">
        <v>Julie Benz</v>
      </c>
      <c r="AR192" s="7">
        <f>SUMIFS(IMDB4[Gross Revenue],IMDB4[Lead Actor],Formula_Analysis!AQ192)</f>
        <v>95207488</v>
      </c>
    </row>
    <row r="193" spans="1:44" x14ac:dyDescent="0.25">
      <c r="A193" t="str">
        <v>The Artist</v>
      </c>
      <c r="B193">
        <v>40579</v>
      </c>
      <c r="C193">
        <v>2011</v>
      </c>
      <c r="D193" t="str">
        <v>2010s</v>
      </c>
      <c r="E193" t="str">
        <v>Black and White</v>
      </c>
      <c r="F193" t="str">
        <v>Comedy</v>
      </c>
      <c r="G193" t="str">
        <v>English</v>
      </c>
      <c r="H193" t="str">
        <v>France</v>
      </c>
      <c r="I193" t="str">
        <v>PG-13</v>
      </c>
      <c r="J193" t="str">
        <v>BÃ©rÃ©nice Bejo</v>
      </c>
      <c r="K193" t="str">
        <v>Michel Hazanavicius</v>
      </c>
      <c r="L193">
        <v>996</v>
      </c>
      <c r="M193">
        <v>4606</v>
      </c>
      <c r="N193">
        <v>405</v>
      </c>
      <c r="O193">
        <v>30000</v>
      </c>
      <c r="P193">
        <v>8</v>
      </c>
      <c r="R193" t="str">
        <v>Mr. &amp; Mrs. Smith</v>
      </c>
      <c r="S193">
        <v>38571</v>
      </c>
      <c r="T193">
        <v>2005</v>
      </c>
      <c r="U193" t="str">
        <v>2000s</v>
      </c>
      <c r="V193" t="str">
        <v>Color</v>
      </c>
      <c r="W193" t="str">
        <v>Action</v>
      </c>
      <c r="X193" t="str">
        <v>English</v>
      </c>
      <c r="Y193" t="str">
        <v>USA</v>
      </c>
      <c r="Z193" t="str">
        <v>PG-13</v>
      </c>
      <c r="AA193" t="str">
        <v>Brad Pitt</v>
      </c>
      <c r="AB193" t="str">
        <v>Doug Liman</v>
      </c>
      <c r="AC193">
        <v>11000</v>
      </c>
      <c r="AD193">
        <v>22722</v>
      </c>
      <c r="AE193">
        <v>218</v>
      </c>
      <c r="AF193">
        <v>0</v>
      </c>
      <c r="AG193">
        <v>6.5</v>
      </c>
      <c r="AH193">
        <v>233</v>
      </c>
      <c r="AI193">
        <v>126</v>
      </c>
      <c r="AJ193">
        <v>186336103</v>
      </c>
      <c r="AL193" s="7" t="str">
        <v>Gavin Hood</v>
      </c>
      <c r="AM193" s="35">
        <f>AVERAGEIFS(IMDB4[IMDb Score (1-10)],IMDB4[Director Name],Formula_Analysis!AL193)</f>
        <v>6.875</v>
      </c>
      <c r="AQ193" s="7" t="str">
        <v>Dominic Cooper</v>
      </c>
      <c r="AR193" s="7">
        <f>SUMIFS(IMDB4[Gross Revenue],IMDB4[Lead Actor],Formula_Analysis!AQ193)</f>
        <v>95928871</v>
      </c>
    </row>
    <row r="194" spans="1:44" x14ac:dyDescent="0.25">
      <c r="A194" t="str">
        <v>Persepolis</v>
      </c>
      <c r="B194">
        <v>39240</v>
      </c>
      <c r="C194">
        <v>2007</v>
      </c>
      <c r="D194" t="str">
        <v>2000s</v>
      </c>
      <c r="E194" t="str">
        <v>Color</v>
      </c>
      <c r="F194" t="str">
        <v>Animation</v>
      </c>
      <c r="G194" t="str">
        <v>French</v>
      </c>
      <c r="H194" t="str">
        <v>France</v>
      </c>
      <c r="I194" t="str">
        <v>PG-13</v>
      </c>
      <c r="J194" t="str">
        <v>Catherine Deneuve</v>
      </c>
      <c r="K194" t="str">
        <v>Vincent Paronnaud</v>
      </c>
      <c r="L194">
        <v>963</v>
      </c>
      <c r="M194">
        <v>1754</v>
      </c>
      <c r="N194">
        <v>10</v>
      </c>
      <c r="O194">
        <v>14000</v>
      </c>
      <c r="P194">
        <v>8</v>
      </c>
      <c r="R194" t="str">
        <v>Snow White and the Seven Dwarfs</v>
      </c>
      <c r="S194">
        <v>13548</v>
      </c>
      <c r="T194">
        <v>1937</v>
      </c>
      <c r="U194" t="str">
        <v>1930s</v>
      </c>
      <c r="V194" t="str">
        <v>Color</v>
      </c>
      <c r="W194" t="str">
        <v>Animation</v>
      </c>
      <c r="X194" t="str">
        <v>English</v>
      </c>
      <c r="Y194" t="str">
        <v>USA</v>
      </c>
      <c r="Z194" t="str">
        <v>Approved</v>
      </c>
      <c r="AA194" t="str">
        <v>Adriana Caselotti</v>
      </c>
      <c r="AB194" t="str">
        <v>William Cottrell</v>
      </c>
      <c r="AC194">
        <v>82</v>
      </c>
      <c r="AD194">
        <v>229</v>
      </c>
      <c r="AE194">
        <v>0</v>
      </c>
      <c r="AF194">
        <v>0</v>
      </c>
      <c r="AG194">
        <v>7.7</v>
      </c>
      <c r="AH194">
        <v>145</v>
      </c>
      <c r="AI194">
        <v>83</v>
      </c>
      <c r="AJ194">
        <v>184925485</v>
      </c>
      <c r="AL194" s="7" t="str">
        <v>Vicky Jenson</v>
      </c>
      <c r="AM194" s="35">
        <f>AVERAGEIFS(IMDB4[IMDb Score (1-10)],IMDB4[Director Name],Formula_Analysis!AL194)</f>
        <v>5.3</v>
      </c>
      <c r="AQ194" s="7" t="str">
        <v>Rami Malek</v>
      </c>
      <c r="AR194" s="7">
        <f>SUMIFS(IMDB4[Gross Revenue],IMDB4[Lead Actor],Formula_Analysis!AQ194)</f>
        <v>43568507</v>
      </c>
    </row>
    <row r="195" spans="1:44" x14ac:dyDescent="0.25">
      <c r="A195" t="str">
        <v>Dancer in the Dark</v>
      </c>
      <c r="B195">
        <v>36636</v>
      </c>
      <c r="C195">
        <v>2000</v>
      </c>
      <c r="D195" t="str">
        <v>2000s</v>
      </c>
      <c r="E195" t="str">
        <v>Color</v>
      </c>
      <c r="F195" t="str">
        <v>Crime</v>
      </c>
      <c r="G195" t="str">
        <v>English</v>
      </c>
      <c r="H195" t="str">
        <v>Denmark</v>
      </c>
      <c r="I195" t="str">
        <v>R</v>
      </c>
      <c r="J195" t="str">
        <v>Catherine Deneuve</v>
      </c>
      <c r="K195" t="str">
        <v>Lars von Trier</v>
      </c>
      <c r="L195">
        <v>963</v>
      </c>
      <c r="M195">
        <v>2894</v>
      </c>
      <c r="N195">
        <v>3000</v>
      </c>
      <c r="O195">
        <v>0</v>
      </c>
      <c r="P195">
        <v>8</v>
      </c>
      <c r="R195" t="str">
        <v>Dances with Wolves</v>
      </c>
      <c r="S195">
        <v>33146</v>
      </c>
      <c r="T195">
        <v>1990</v>
      </c>
      <c r="U195" t="str">
        <v>1990s</v>
      </c>
      <c r="V195" t="str">
        <v>Color</v>
      </c>
      <c r="W195" t="str">
        <v>Adventure</v>
      </c>
      <c r="X195" t="str">
        <v>English</v>
      </c>
      <c r="Y195" t="str">
        <v>USA</v>
      </c>
      <c r="Z195" t="str">
        <v>PG-13</v>
      </c>
      <c r="AA195" t="str">
        <v>Mary McDonnell</v>
      </c>
      <c r="AB195" t="str">
        <v>Kevin Costner</v>
      </c>
      <c r="AC195">
        <v>933</v>
      </c>
      <c r="AD195">
        <v>2398</v>
      </c>
      <c r="AE195">
        <v>0</v>
      </c>
      <c r="AF195">
        <v>0</v>
      </c>
      <c r="AG195">
        <v>8</v>
      </c>
      <c r="AH195">
        <v>92</v>
      </c>
      <c r="AI195">
        <v>236</v>
      </c>
      <c r="AJ195">
        <v>184208848</v>
      </c>
      <c r="AL195" s="7" t="str">
        <v>David Ayer</v>
      </c>
      <c r="AM195" s="35">
        <f>AVERAGEIFS(IMDB4[IMDb Score (1-10)],IMDB4[Director Name],Formula_Analysis!AL195)</f>
        <v>6.9600000000000009</v>
      </c>
      <c r="AQ195" s="7" t="str">
        <v>Rufus Sewell</v>
      </c>
      <c r="AR195" s="7">
        <f>SUMIFS(IMDB4[Gross Revenue],IMDB4[Lead Actor],Formula_Analysis!AQ195)</f>
        <v>125889536</v>
      </c>
    </row>
    <row r="196" spans="1:44" x14ac:dyDescent="0.25">
      <c r="A196" t="str">
        <v>Dances with Wolves</v>
      </c>
      <c r="B196">
        <v>33146</v>
      </c>
      <c r="C196">
        <v>1990</v>
      </c>
      <c r="D196" t="str">
        <v>1990s</v>
      </c>
      <c r="E196" t="str">
        <v>Color</v>
      </c>
      <c r="F196" t="str">
        <v>Adventure</v>
      </c>
      <c r="G196" t="str">
        <v>English</v>
      </c>
      <c r="H196" t="str">
        <v>USA</v>
      </c>
      <c r="I196" t="str">
        <v>PG-13</v>
      </c>
      <c r="J196" t="str">
        <v>Mary McDonnell</v>
      </c>
      <c r="K196" t="str">
        <v>Kevin Costner</v>
      </c>
      <c r="L196">
        <v>933</v>
      </c>
      <c r="M196">
        <v>2398</v>
      </c>
      <c r="N196">
        <v>0</v>
      </c>
      <c r="O196">
        <v>0</v>
      </c>
      <c r="P196">
        <v>8</v>
      </c>
      <c r="R196" t="str">
        <v>Batman Forever</v>
      </c>
      <c r="S196">
        <v>34782</v>
      </c>
      <c r="T196">
        <v>1995</v>
      </c>
      <c r="U196" t="str">
        <v>1990s</v>
      </c>
      <c r="V196" t="str">
        <v>Color</v>
      </c>
      <c r="W196" t="str">
        <v>Action</v>
      </c>
      <c r="X196" t="str">
        <v>English</v>
      </c>
      <c r="Y196" t="str">
        <v>USA</v>
      </c>
      <c r="Z196" t="str">
        <v>PG-13</v>
      </c>
      <c r="AA196" t="str">
        <v>Michael Gough</v>
      </c>
      <c r="AB196" t="str">
        <v>Joel Schumacher</v>
      </c>
      <c r="AC196">
        <v>920</v>
      </c>
      <c r="AD196">
        <v>2880</v>
      </c>
      <c r="AE196">
        <v>541</v>
      </c>
      <c r="AF196">
        <v>0</v>
      </c>
      <c r="AG196">
        <v>5.4</v>
      </c>
      <c r="AH196">
        <v>144</v>
      </c>
      <c r="AI196">
        <v>121</v>
      </c>
      <c r="AJ196">
        <v>184031112</v>
      </c>
      <c r="AL196" s="7" t="str">
        <v>Justin Lin</v>
      </c>
      <c r="AM196" s="35">
        <f>AVERAGEIFS(IMDB4[IMDb Score (1-10)],IMDB4[Director Name],Formula_Analysis!AL196)</f>
        <v>6.6749999999999998</v>
      </c>
      <c r="AQ196" s="7" t="str">
        <v>Leighton Meester</v>
      </c>
      <c r="AR196" s="7">
        <f>SUMIFS(IMDB4[Gross Revenue],IMDB4[Lead Actor],Formula_Analysis!AQ196)</f>
        <v>80698331</v>
      </c>
    </row>
    <row r="197" spans="1:44" x14ac:dyDescent="0.25">
      <c r="A197" t="str">
        <v>Sicko</v>
      </c>
      <c r="B197">
        <v>39409</v>
      </c>
      <c r="C197">
        <v>2007</v>
      </c>
      <c r="D197" t="str">
        <v>2000s</v>
      </c>
      <c r="E197" t="str">
        <v>Color</v>
      </c>
      <c r="F197" t="str">
        <v>Documentary</v>
      </c>
      <c r="G197" t="str">
        <v>English</v>
      </c>
      <c r="H197" t="str">
        <v>USA</v>
      </c>
      <c r="I197" t="str">
        <v>PG-13</v>
      </c>
      <c r="J197" t="str">
        <v>Michael Moore</v>
      </c>
      <c r="K197" t="str">
        <v>Michael Moore</v>
      </c>
      <c r="L197">
        <v>909</v>
      </c>
      <c r="M197">
        <v>1633</v>
      </c>
      <c r="N197">
        <v>909</v>
      </c>
      <c r="O197">
        <v>0</v>
      </c>
      <c r="P197">
        <v>8</v>
      </c>
      <c r="R197" t="str">
        <v>The Fugitive</v>
      </c>
      <c r="S197">
        <v>34207</v>
      </c>
      <c r="T197">
        <v>1993</v>
      </c>
      <c r="U197" t="str">
        <v>1990s</v>
      </c>
      <c r="V197" t="str">
        <v>Color</v>
      </c>
      <c r="W197" t="str">
        <v>Action</v>
      </c>
      <c r="X197" t="str">
        <v>English</v>
      </c>
      <c r="Y197" t="str">
        <v>USA</v>
      </c>
      <c r="Z197" t="str">
        <v>PG-13</v>
      </c>
      <c r="AA197" t="str">
        <v>Harrison Ford</v>
      </c>
      <c r="AB197" t="str">
        <v>Andrew Davis</v>
      </c>
      <c r="AC197">
        <v>11000</v>
      </c>
      <c r="AD197">
        <v>13357</v>
      </c>
      <c r="AE197">
        <v>99</v>
      </c>
      <c r="AF197">
        <v>0</v>
      </c>
      <c r="AG197">
        <v>7.8</v>
      </c>
      <c r="AH197">
        <v>119</v>
      </c>
      <c r="AI197">
        <v>130</v>
      </c>
      <c r="AJ197">
        <v>183875760</v>
      </c>
      <c r="AL197" s="7" t="str">
        <v>Stephen Sommers</v>
      </c>
      <c r="AM197" s="35">
        <f>AVERAGEIFS(IMDB4[IMDb Score (1-10)],IMDB4[Director Name],Formula_Analysis!AL197)</f>
        <v>6.0750000000000002</v>
      </c>
      <c r="AQ197" s="7" t="str">
        <v>Ryan Guzman</v>
      </c>
      <c r="AR197" s="7">
        <f>SUMIFS(IMDB4[Gross Revenue],IMDB4[Lead Actor],Formula_Analysis!AQ197)</f>
        <v>70442892</v>
      </c>
    </row>
    <row r="198" spans="1:44" x14ac:dyDescent="0.25">
      <c r="A198" t="str">
        <v>Bowling for Columbine</v>
      </c>
      <c r="B198">
        <v>37578</v>
      </c>
      <c r="C198">
        <v>2002</v>
      </c>
      <c r="D198" t="str">
        <v>2000s</v>
      </c>
      <c r="E198" t="str">
        <v>Black and White</v>
      </c>
      <c r="F198" t="str">
        <v>Crime</v>
      </c>
      <c r="G198" t="str">
        <v>English</v>
      </c>
      <c r="H198" t="str">
        <v>Germany</v>
      </c>
      <c r="I198" t="str">
        <v>R</v>
      </c>
      <c r="J198" t="str">
        <v>Michael Moore</v>
      </c>
      <c r="K198" t="str">
        <v>Michael Moore</v>
      </c>
      <c r="L198">
        <v>909</v>
      </c>
      <c r="M198">
        <v>1779</v>
      </c>
      <c r="N198">
        <v>909</v>
      </c>
      <c r="O198">
        <v>4000</v>
      </c>
      <c r="P198">
        <v>8</v>
      </c>
      <c r="R198" t="str">
        <v>The Revenant</v>
      </c>
      <c r="S198">
        <v>42171</v>
      </c>
      <c r="T198">
        <v>2015</v>
      </c>
      <c r="U198" t="str">
        <v>2010s</v>
      </c>
      <c r="V198" t="str">
        <v>Color</v>
      </c>
      <c r="W198" t="str">
        <v>Adventure</v>
      </c>
      <c r="X198" t="str">
        <v>English</v>
      </c>
      <c r="Y198" t="str">
        <v>USA</v>
      </c>
      <c r="Z198" t="str">
        <v>R</v>
      </c>
      <c r="AA198" t="str">
        <v>Leonardo DiCaprio</v>
      </c>
      <c r="AB198" t="str">
        <v>Alejandro G. IÃ±Ã¡rritu</v>
      </c>
      <c r="AC198">
        <v>29000</v>
      </c>
      <c r="AD198">
        <v>57108</v>
      </c>
      <c r="AE198">
        <v>0</v>
      </c>
      <c r="AF198">
        <v>190000</v>
      </c>
      <c r="AG198">
        <v>8.1</v>
      </c>
      <c r="AH198">
        <v>556</v>
      </c>
      <c r="AI198">
        <v>156</v>
      </c>
      <c r="AJ198">
        <v>183635922</v>
      </c>
      <c r="AL198" s="7" t="str">
        <v>Rob Cohen</v>
      </c>
      <c r="AM198" s="35">
        <f>AVERAGEIFS(IMDB4[IMDb Score (1-10)],IMDB4[Director Name],Formula_Analysis!AL198)</f>
        <v>5.5777777777777784</v>
      </c>
      <c r="AQ198" s="7" t="str">
        <v>Ezra Miller</v>
      </c>
      <c r="AR198" s="7">
        <f>SUMIFS(IMDB4[Gross Revenue],IMDB4[Lead Actor],Formula_Analysis!AQ198)</f>
        <v>8409404</v>
      </c>
    </row>
    <row r="199" spans="1:44" x14ac:dyDescent="0.25">
      <c r="A199" t="str">
        <v>Kill Bill: Vol. 2</v>
      </c>
      <c r="B199">
        <v>38168</v>
      </c>
      <c r="C199">
        <v>2004</v>
      </c>
      <c r="D199" t="str">
        <v>2000s</v>
      </c>
      <c r="E199" t="str">
        <v>Black and White</v>
      </c>
      <c r="F199" t="str">
        <v>Action</v>
      </c>
      <c r="G199" t="str">
        <v>English</v>
      </c>
      <c r="H199" t="str">
        <v>USA</v>
      </c>
      <c r="I199" t="str">
        <v>R</v>
      </c>
      <c r="J199" t="str">
        <v>Vivica A. Fox</v>
      </c>
      <c r="K199" t="str">
        <v>Quentin Tarantino</v>
      </c>
      <c r="L199">
        <v>890</v>
      </c>
      <c r="M199">
        <v>1959</v>
      </c>
      <c r="N199">
        <v>16000</v>
      </c>
      <c r="O199">
        <v>0</v>
      </c>
      <c r="P199">
        <v>8</v>
      </c>
      <c r="R199" t="str">
        <v>Pitch Perfect 2</v>
      </c>
      <c r="S199">
        <v>42106</v>
      </c>
      <c r="T199">
        <v>2015</v>
      </c>
      <c r="U199" t="str">
        <v>2010s</v>
      </c>
      <c r="V199" t="str">
        <v>Color</v>
      </c>
      <c r="W199" t="str">
        <v>Comedy</v>
      </c>
      <c r="X199" t="str">
        <v>English</v>
      </c>
      <c r="Y199" t="str">
        <v>USA</v>
      </c>
      <c r="Z199" t="str">
        <v>PG-13</v>
      </c>
      <c r="AA199" t="str">
        <v>Anna Kendrick</v>
      </c>
      <c r="AB199" t="str">
        <v>Elizabeth Banks</v>
      </c>
      <c r="AC199">
        <v>10000</v>
      </c>
      <c r="AD199">
        <v>13159</v>
      </c>
      <c r="AE199">
        <v>0</v>
      </c>
      <c r="AF199">
        <v>40000</v>
      </c>
      <c r="AG199">
        <v>6.5</v>
      </c>
      <c r="AH199">
        <v>221</v>
      </c>
      <c r="AI199">
        <v>115</v>
      </c>
      <c r="AJ199">
        <v>183436380</v>
      </c>
      <c r="AL199" s="7" t="str">
        <v>Mike Gabriel</v>
      </c>
      <c r="AM199" s="35">
        <f>AVERAGEIFS(IMDB4[IMDb Score (1-10)],IMDB4[Director Name],Formula_Analysis!AL199)</f>
        <v>6.6</v>
      </c>
      <c r="AQ199" s="7" t="str">
        <v>Christopher Meloni</v>
      </c>
      <c r="AR199" s="7">
        <f>SUMIFS(IMDB4[Gross Revenue],IMDB4[Lead Actor],Formula_Analysis!AQ199)</f>
        <v>3798532</v>
      </c>
    </row>
    <row r="200" spans="1:44" x14ac:dyDescent="0.25">
      <c r="A200" t="str">
        <v>The Straight Story</v>
      </c>
      <c r="B200">
        <v>36432</v>
      </c>
      <c r="C200">
        <v>1999</v>
      </c>
      <c r="D200" t="str">
        <v>1990s</v>
      </c>
      <c r="E200" t="str">
        <v>Color</v>
      </c>
      <c r="F200" t="str">
        <v>Biography</v>
      </c>
      <c r="G200" t="str">
        <v>English</v>
      </c>
      <c r="H200" t="str">
        <v>France</v>
      </c>
      <c r="I200" t="str">
        <v>G</v>
      </c>
      <c r="J200" t="str">
        <v>Sissy Spacek</v>
      </c>
      <c r="K200" t="str">
        <v>David Lynch</v>
      </c>
      <c r="L200">
        <v>874</v>
      </c>
      <c r="M200">
        <v>1351</v>
      </c>
      <c r="N200">
        <v>0</v>
      </c>
      <c r="O200">
        <v>0</v>
      </c>
      <c r="P200">
        <v>8</v>
      </c>
      <c r="R200" t="str">
        <v>Ocean's Eleven</v>
      </c>
      <c r="S200">
        <v>37222</v>
      </c>
      <c r="T200">
        <v>2001</v>
      </c>
      <c r="U200" t="str">
        <v>2000s</v>
      </c>
      <c r="V200" t="str">
        <v>Color</v>
      </c>
      <c r="W200" t="str">
        <v>Crime</v>
      </c>
      <c r="X200" t="str">
        <v>English</v>
      </c>
      <c r="Y200" t="str">
        <v>USA</v>
      </c>
      <c r="Z200" t="str">
        <v>PG-13</v>
      </c>
      <c r="AA200" t="str">
        <v>Brad Pitt</v>
      </c>
      <c r="AB200" t="str">
        <v>Steven Soderbergh</v>
      </c>
      <c r="AC200">
        <v>11000</v>
      </c>
      <c r="AD200">
        <v>13028</v>
      </c>
      <c r="AE200">
        <v>0</v>
      </c>
      <c r="AF200">
        <v>0</v>
      </c>
      <c r="AG200">
        <v>7.8</v>
      </c>
      <c r="AH200">
        <v>186</v>
      </c>
      <c r="AI200">
        <v>116</v>
      </c>
      <c r="AJ200">
        <v>183405771</v>
      </c>
      <c r="AL200" s="7" t="str">
        <v>John Singleton</v>
      </c>
      <c r="AM200" s="35">
        <f>AVERAGEIFS(IMDB4[IMDb Score (1-10)],IMDB4[Director Name],Formula_Analysis!AL200)</f>
        <v>6.2571428571428571</v>
      </c>
      <c r="AQ200" s="7" t="str">
        <v>Mia Wasikowska</v>
      </c>
      <c r="AR200" s="7">
        <f>SUMIFS(IMDB4[Gross Revenue],IMDB4[Lead Actor],Formula_Analysis!AQ200)</f>
        <v>4716818</v>
      </c>
    </row>
    <row r="201" spans="1:44" x14ac:dyDescent="0.25">
      <c r="A201" t="str">
        <v>Blood In, Blood Out</v>
      </c>
      <c r="B201">
        <v>34071</v>
      </c>
      <c r="C201">
        <v>1993</v>
      </c>
      <c r="D201" t="str">
        <v>1990s</v>
      </c>
      <c r="E201" t="str">
        <v>Color</v>
      </c>
      <c r="F201" t="str">
        <v>Crime</v>
      </c>
      <c r="G201" t="str">
        <v>English</v>
      </c>
      <c r="H201" t="str">
        <v>USA</v>
      </c>
      <c r="I201" t="str">
        <v>R</v>
      </c>
      <c r="J201" t="str">
        <v>Delroy Lindo</v>
      </c>
      <c r="K201" t="str">
        <v>Taylor Hackford</v>
      </c>
      <c r="L201">
        <v>848</v>
      </c>
      <c r="M201">
        <v>3227</v>
      </c>
      <c r="N201">
        <v>138</v>
      </c>
      <c r="O201">
        <v>6000</v>
      </c>
      <c r="P201">
        <v>8</v>
      </c>
      <c r="R201" t="str">
        <v>The Simpsons Movie</v>
      </c>
      <c r="S201">
        <v>39316</v>
      </c>
      <c r="T201">
        <v>2007</v>
      </c>
      <c r="U201" t="str">
        <v>2000s</v>
      </c>
      <c r="V201" t="str">
        <v>Color</v>
      </c>
      <c r="W201" t="str">
        <v>Adventure</v>
      </c>
      <c r="X201" t="str">
        <v>English</v>
      </c>
      <c r="Y201" t="str">
        <v>USA</v>
      </c>
      <c r="Z201" t="str">
        <v>PG-13</v>
      </c>
      <c r="AA201" t="str">
        <v>Albert Brooks</v>
      </c>
      <c r="AB201" t="str">
        <v>David Silverman</v>
      </c>
      <c r="AC201">
        <v>745</v>
      </c>
      <c r="AD201">
        <v>3086</v>
      </c>
      <c r="AE201">
        <v>30</v>
      </c>
      <c r="AF201">
        <v>0</v>
      </c>
      <c r="AG201">
        <v>7.4</v>
      </c>
      <c r="AH201">
        <v>299</v>
      </c>
      <c r="AI201">
        <v>87</v>
      </c>
      <c r="AJ201">
        <v>183132370</v>
      </c>
      <c r="AL201" s="7" t="str">
        <v>Frank Marshall</v>
      </c>
      <c r="AM201" s="35">
        <f>AVERAGEIFS(IMDB4[IMDb Score (1-10)],IMDB4[Director Name],Formula_Analysis!AL201)</f>
        <v>6.4250000000000007</v>
      </c>
      <c r="AQ201" s="7" t="str">
        <v>Brighton Sharbino</v>
      </c>
      <c r="AR201" s="7">
        <f>SUMIFS(IMDB4[Gross Revenue],IMDB4[Lead Actor],Formula_Analysis!AQ201)</f>
        <v>59379</v>
      </c>
    </row>
    <row r="202" spans="1:44" x14ac:dyDescent="0.25">
      <c r="A202" t="str">
        <v>Jaws</v>
      </c>
      <c r="B202">
        <v>27441</v>
      </c>
      <c r="C202">
        <v>1975</v>
      </c>
      <c r="D202" t="str">
        <v>1970s</v>
      </c>
      <c r="E202" t="str">
        <v>Color</v>
      </c>
      <c r="F202" t="str">
        <v>Adventure</v>
      </c>
      <c r="G202" t="str">
        <v>English</v>
      </c>
      <c r="H202" t="str">
        <v>USA</v>
      </c>
      <c r="I202" t="str">
        <v>PG</v>
      </c>
      <c r="J202" t="str">
        <v>Roy Scheider</v>
      </c>
      <c r="K202" t="str">
        <v>Steven Spielberg</v>
      </c>
      <c r="L202">
        <v>813</v>
      </c>
      <c r="M202">
        <v>2047</v>
      </c>
      <c r="N202">
        <v>14000</v>
      </c>
      <c r="O202">
        <v>21000</v>
      </c>
      <c r="P202">
        <v>8</v>
      </c>
      <c r="R202" t="str">
        <v>What Women Want</v>
      </c>
      <c r="S202">
        <v>36623</v>
      </c>
      <c r="T202">
        <v>2000</v>
      </c>
      <c r="U202" t="str">
        <v>2000s</v>
      </c>
      <c r="V202" t="str">
        <v>Color</v>
      </c>
      <c r="W202" t="str">
        <v>Comedy</v>
      </c>
      <c r="X202" t="str">
        <v>English</v>
      </c>
      <c r="Y202" t="str">
        <v>USA</v>
      </c>
      <c r="Z202" t="str">
        <v>PG-13</v>
      </c>
      <c r="AA202" t="str">
        <v>Judy Greer</v>
      </c>
      <c r="AB202" t="str">
        <v>Nancy Meyers</v>
      </c>
      <c r="AC202">
        <v>2000</v>
      </c>
      <c r="AD202">
        <v>5838</v>
      </c>
      <c r="AE202">
        <v>278</v>
      </c>
      <c r="AF202">
        <v>0</v>
      </c>
      <c r="AG202">
        <v>6.4</v>
      </c>
      <c r="AH202">
        <v>149</v>
      </c>
      <c r="AI202">
        <v>127</v>
      </c>
      <c r="AJ202">
        <v>182805123</v>
      </c>
      <c r="AL202" s="7" t="str">
        <v>Rian Johnson</v>
      </c>
      <c r="AM202" s="35">
        <f>AVERAGEIFS(IMDB4[IMDb Score (1-10)],IMDB4[Director Name],Formula_Analysis!AL202)</f>
        <v>7.15</v>
      </c>
      <c r="AQ202" s="7" t="str">
        <v>Matthew Broderick</v>
      </c>
      <c r="AR202" s="7">
        <f>SUMIFS(IMDB4[Gross Revenue],IMDB4[Lead Actor],Formula_Analysis!AQ202)</f>
        <v>888532384</v>
      </c>
    </row>
    <row r="203" spans="1:44" x14ac:dyDescent="0.25">
      <c r="A203" t="str">
        <v>Magnolia</v>
      </c>
      <c r="B203">
        <v>36523</v>
      </c>
      <c r="C203">
        <v>1999</v>
      </c>
      <c r="D203" t="str">
        <v>1990s</v>
      </c>
      <c r="E203" t="str">
        <v>Color</v>
      </c>
      <c r="F203" t="str">
        <v>Drama</v>
      </c>
      <c r="G203" t="str">
        <v>English</v>
      </c>
      <c r="H203" t="str">
        <v>USA</v>
      </c>
      <c r="I203" t="str">
        <v>R</v>
      </c>
      <c r="J203" t="str">
        <v>Patton Oswalt</v>
      </c>
      <c r="K203" t="str">
        <v>Paul Thomas Anderson</v>
      </c>
      <c r="L203">
        <v>786</v>
      </c>
      <c r="M203">
        <v>1906</v>
      </c>
      <c r="N203">
        <v>0</v>
      </c>
      <c r="O203">
        <v>13000</v>
      </c>
      <c r="P203">
        <v>8</v>
      </c>
      <c r="R203" t="str">
        <v>The Perfect Storm</v>
      </c>
      <c r="S203">
        <v>36542</v>
      </c>
      <c r="T203">
        <v>2000</v>
      </c>
      <c r="U203" t="str">
        <v>2000s</v>
      </c>
      <c r="V203" t="str">
        <v>Color</v>
      </c>
      <c r="W203" t="str">
        <v>Action</v>
      </c>
      <c r="X203" t="str">
        <v>English</v>
      </c>
      <c r="Y203" t="str">
        <v>USA</v>
      </c>
      <c r="Z203" t="str">
        <v>PG-13</v>
      </c>
      <c r="AA203" t="str">
        <v>Karen Allen</v>
      </c>
      <c r="AB203" t="str">
        <v>Wolfgang Petersen</v>
      </c>
      <c r="AC203">
        <v>784</v>
      </c>
      <c r="AD203">
        <v>2684</v>
      </c>
      <c r="AE203">
        <v>249</v>
      </c>
      <c r="AF203">
        <v>0</v>
      </c>
      <c r="AG203">
        <v>6.4</v>
      </c>
      <c r="AH203">
        <v>231</v>
      </c>
      <c r="AI203">
        <v>130</v>
      </c>
      <c r="AJ203">
        <v>182618434</v>
      </c>
      <c r="AL203" s="7" t="str">
        <v>Robert Iscove</v>
      </c>
      <c r="AM203" s="35">
        <f>AVERAGEIFS(IMDB4[IMDb Score (1-10)],IMDB4[Director Name],Formula_Analysis!AL203)</f>
        <v>4.3999999999999995</v>
      </c>
      <c r="AQ203" s="7" t="str">
        <v>Kelly Macdonald</v>
      </c>
      <c r="AR203" s="7">
        <f>SUMIFS(IMDB4[Gross Revenue],IMDB4[Lead Actor],Formula_Analysis!AQ203)</f>
        <v>328457265</v>
      </c>
    </row>
    <row r="204" spans="1:44" x14ac:dyDescent="0.25">
      <c r="A204" t="str">
        <v>Life of Pi</v>
      </c>
      <c r="B204">
        <v>41184</v>
      </c>
      <c r="C204">
        <v>2012</v>
      </c>
      <c r="D204" t="str">
        <v>2010s</v>
      </c>
      <c r="E204" t="str">
        <v>Color</v>
      </c>
      <c r="F204" t="str">
        <v>Adventure</v>
      </c>
      <c r="G204" t="str">
        <v>English</v>
      </c>
      <c r="H204" t="str">
        <v>USA</v>
      </c>
      <c r="I204" t="str">
        <v>PG</v>
      </c>
      <c r="J204" t="str">
        <v>Suraj Sharma</v>
      </c>
      <c r="K204" t="str">
        <v>Ang Lee</v>
      </c>
      <c r="L204">
        <v>774</v>
      </c>
      <c r="M204">
        <v>2121</v>
      </c>
      <c r="N204">
        <v>0</v>
      </c>
      <c r="O204">
        <v>122000</v>
      </c>
      <c r="P204">
        <v>8</v>
      </c>
      <c r="R204" t="str">
        <v>Lincoln</v>
      </c>
      <c r="S204">
        <v>41255</v>
      </c>
      <c r="T204">
        <v>2012</v>
      </c>
      <c r="U204" t="str">
        <v>2010s</v>
      </c>
      <c r="V204" t="str">
        <v>Color</v>
      </c>
      <c r="W204" t="str">
        <v>Biography</v>
      </c>
      <c r="X204" t="str">
        <v>English</v>
      </c>
      <c r="Y204" t="str">
        <v>USA</v>
      </c>
      <c r="Z204" t="str">
        <v>PG-13</v>
      </c>
      <c r="AA204" t="str">
        <v>Joseph Gordon-Levitt</v>
      </c>
      <c r="AB204" t="str">
        <v>Steven Spielberg</v>
      </c>
      <c r="AC204">
        <v>23000</v>
      </c>
      <c r="AD204">
        <v>25517</v>
      </c>
      <c r="AE204">
        <v>14000</v>
      </c>
      <c r="AF204">
        <v>71000</v>
      </c>
      <c r="AG204">
        <v>7.4</v>
      </c>
      <c r="AH204">
        <v>538</v>
      </c>
      <c r="AI204">
        <v>150</v>
      </c>
      <c r="AJ204">
        <v>182204440</v>
      </c>
      <c r="AL204" s="7" t="str">
        <v>John Luessenhop</v>
      </c>
      <c r="AM204" s="35">
        <f>AVERAGEIFS(IMDB4[IMDb Score (1-10)],IMDB4[Director Name],Formula_Analysis!AL204)</f>
        <v>5.5</v>
      </c>
      <c r="AQ204" s="7" t="str">
        <v>Demi Moore</v>
      </c>
      <c r="AR204" s="7">
        <f>SUMIFS(IMDB4[Gross Revenue],IMDB4[Lead Actor],Formula_Analysis!AQ204)</f>
        <v>535709297</v>
      </c>
    </row>
    <row r="205" spans="1:44" x14ac:dyDescent="0.25">
      <c r="A205" t="str">
        <v>Cinderella Man</v>
      </c>
      <c r="B205">
        <v>38651</v>
      </c>
      <c r="C205">
        <v>2005</v>
      </c>
      <c r="D205" t="str">
        <v>2000s</v>
      </c>
      <c r="E205" t="str">
        <v>Color</v>
      </c>
      <c r="F205" t="str">
        <v>Biography</v>
      </c>
      <c r="G205" t="str">
        <v>English</v>
      </c>
      <c r="H205" t="str">
        <v>USA</v>
      </c>
      <c r="I205" t="str">
        <v>PG-13</v>
      </c>
      <c r="J205" t="str">
        <v>Paddy Considine</v>
      </c>
      <c r="K205" t="str">
        <v>Ron Howard</v>
      </c>
      <c r="L205">
        <v>680</v>
      </c>
      <c r="M205">
        <v>2523</v>
      </c>
      <c r="N205">
        <v>2000</v>
      </c>
      <c r="O205">
        <v>0</v>
      </c>
      <c r="P205">
        <v>8</v>
      </c>
      <c r="R205" t="str">
        <v>Liar Liar</v>
      </c>
      <c r="S205">
        <v>35693</v>
      </c>
      <c r="T205">
        <v>1997</v>
      </c>
      <c r="U205" t="str">
        <v>1990s</v>
      </c>
      <c r="V205" t="str">
        <v>Color</v>
      </c>
      <c r="W205" t="str">
        <v>Comedy</v>
      </c>
      <c r="X205" t="str">
        <v>English</v>
      </c>
      <c r="Y205" t="str">
        <v>USA</v>
      </c>
      <c r="Z205" t="str">
        <v>PG-13</v>
      </c>
      <c r="AA205" t="str">
        <v>Maura Tierney</v>
      </c>
      <c r="AB205" t="str">
        <v>Tom Shadyac</v>
      </c>
      <c r="AC205">
        <v>509</v>
      </c>
      <c r="AD205">
        <v>2070</v>
      </c>
      <c r="AE205">
        <v>293</v>
      </c>
      <c r="AF205">
        <v>0</v>
      </c>
      <c r="AG205">
        <v>6.8</v>
      </c>
      <c r="AH205">
        <v>73</v>
      </c>
      <c r="AI205">
        <v>86</v>
      </c>
      <c r="AJ205">
        <v>181395380</v>
      </c>
      <c r="AL205" s="7" t="str">
        <v>James Mangold</v>
      </c>
      <c r="AM205" s="35">
        <f>AVERAGEIFS(IMDB4[IMDb Score (1-10)],IMDB4[Director Name],Formula_Analysis!AL205)</f>
        <v>7.0749999999999984</v>
      </c>
      <c r="AQ205" s="7" t="str">
        <v>Hayley Atwell</v>
      </c>
      <c r="AR205" s="7">
        <f>SUMIFS(IMDB4[Gross Revenue],IMDB4[Lead Actor],Formula_Analysis!AQ205)</f>
        <v>201174504</v>
      </c>
    </row>
    <row r="206" spans="1:44" x14ac:dyDescent="0.25">
      <c r="A206" t="str">
        <v>Slumdog Millionaire</v>
      </c>
      <c r="B206">
        <v>39570</v>
      </c>
      <c r="C206">
        <v>2008</v>
      </c>
      <c r="D206" t="str">
        <v>2000s</v>
      </c>
      <c r="E206" t="str">
        <v>Color</v>
      </c>
      <c r="F206" t="str">
        <v>Drama</v>
      </c>
      <c r="G206" t="str">
        <v>English</v>
      </c>
      <c r="H206" t="str">
        <v>UK</v>
      </c>
      <c r="I206" t="str">
        <v>R</v>
      </c>
      <c r="J206" t="str">
        <v>Anil Kapoor</v>
      </c>
      <c r="K206" t="str">
        <v>Danny Boyle</v>
      </c>
      <c r="L206">
        <v>668</v>
      </c>
      <c r="M206">
        <v>820</v>
      </c>
      <c r="N206">
        <v>0</v>
      </c>
      <c r="O206">
        <v>13000</v>
      </c>
      <c r="P206">
        <v>8</v>
      </c>
      <c r="R206" t="str">
        <v>Grease</v>
      </c>
      <c r="S206">
        <v>28720</v>
      </c>
      <c r="T206">
        <v>1978</v>
      </c>
      <c r="U206" t="str">
        <v>1970s</v>
      </c>
      <c r="V206" t="str">
        <v>Color</v>
      </c>
      <c r="W206" t="str">
        <v>Musical</v>
      </c>
      <c r="X206" t="str">
        <v>English</v>
      </c>
      <c r="Y206" t="str">
        <v>USA</v>
      </c>
      <c r="Z206" t="str">
        <v>PG-13</v>
      </c>
      <c r="AA206" t="str">
        <v>Olivia Newton-John</v>
      </c>
      <c r="AB206" t="str">
        <v>Randal Kleiser</v>
      </c>
      <c r="AC206">
        <v>1000</v>
      </c>
      <c r="AD206">
        <v>5127</v>
      </c>
      <c r="AE206">
        <v>116</v>
      </c>
      <c r="AF206">
        <v>13000</v>
      </c>
      <c r="AG206">
        <v>7.2</v>
      </c>
      <c r="AH206">
        <v>124</v>
      </c>
      <c r="AI206">
        <v>110</v>
      </c>
      <c r="AJ206">
        <v>181360000</v>
      </c>
      <c r="AL206" s="7" t="str">
        <v>Brian Robbins</v>
      </c>
      <c r="AM206" s="35">
        <f>AVERAGEIFS(IMDB4[IMDb Score (1-10)],IMDB4[Director Name],Formula_Analysis!AL206)</f>
        <v>5.5333333333333341</v>
      </c>
      <c r="AQ206" s="7" t="str">
        <v>Judy Greer</v>
      </c>
      <c r="AR206" s="7">
        <f>SUMIFS(IMDB4[Gross Revenue],IMDB4[Lead Actor],Formula_Analysis!AQ206)</f>
        <v>634527957</v>
      </c>
    </row>
    <row r="207" spans="1:44" x14ac:dyDescent="0.25">
      <c r="A207" t="str">
        <v>Mystic River</v>
      </c>
      <c r="B207">
        <v>37905</v>
      </c>
      <c r="C207">
        <v>2003</v>
      </c>
      <c r="D207" t="str">
        <v>2000s</v>
      </c>
      <c r="E207" t="str">
        <v>Color</v>
      </c>
      <c r="F207" t="str">
        <v>Crime</v>
      </c>
      <c r="G207" t="str">
        <v>English</v>
      </c>
      <c r="H207" t="str">
        <v>USA</v>
      </c>
      <c r="I207" t="str">
        <v>R</v>
      </c>
      <c r="J207" t="str">
        <v>John Doman</v>
      </c>
      <c r="K207" t="str">
        <v>Clint Eastwood</v>
      </c>
      <c r="L207">
        <v>616</v>
      </c>
      <c r="M207">
        <v>1942</v>
      </c>
      <c r="N207">
        <v>16000</v>
      </c>
      <c r="O207">
        <v>12000</v>
      </c>
      <c r="P207">
        <v>8</v>
      </c>
      <c r="R207" t="str">
        <v>Jurassic Park III</v>
      </c>
      <c r="S207">
        <v>37191</v>
      </c>
      <c r="T207">
        <v>2001</v>
      </c>
      <c r="U207" t="str">
        <v>2000s</v>
      </c>
      <c r="V207" t="str">
        <v>Color</v>
      </c>
      <c r="W207" t="str">
        <v>Action</v>
      </c>
      <c r="X207" t="str">
        <v>English</v>
      </c>
      <c r="Y207" t="str">
        <v>USA</v>
      </c>
      <c r="Z207" t="str">
        <v>PG-13</v>
      </c>
      <c r="AA207" t="str">
        <v>Michael Jeter</v>
      </c>
      <c r="AB207" t="str">
        <v>Joe Johnston</v>
      </c>
      <c r="AC207">
        <v>693</v>
      </c>
      <c r="AD207">
        <v>2574</v>
      </c>
      <c r="AE207">
        <v>394</v>
      </c>
      <c r="AF207">
        <v>0</v>
      </c>
      <c r="AG207">
        <v>5.9</v>
      </c>
      <c r="AH207">
        <v>198</v>
      </c>
      <c r="AI207">
        <v>92</v>
      </c>
      <c r="AJ207">
        <v>181166115</v>
      </c>
      <c r="AL207" s="7" t="str">
        <v>Gillian Armstrong</v>
      </c>
      <c r="AM207" s="35">
        <f>AVERAGEIFS(IMDB4[IMDb Score (1-10)],IMDB4[Director Name],Formula_Analysis!AL207)</f>
        <v>7</v>
      </c>
      <c r="AQ207" s="7" t="str">
        <v>Jamie Lee Curtis</v>
      </c>
      <c r="AR207" s="7">
        <f>SUMIFS(IMDB4[Gross Revenue],IMDB4[Lead Actor],Formula_Analysis!AQ207)</f>
        <v>549019475</v>
      </c>
    </row>
    <row r="208" spans="1:44" x14ac:dyDescent="0.25">
      <c r="A208" t="str">
        <v>Shaun of the Dead</v>
      </c>
      <c r="B208">
        <v>38085</v>
      </c>
      <c r="C208">
        <v>2004</v>
      </c>
      <c r="D208" t="str">
        <v>2000s</v>
      </c>
      <c r="E208" t="str">
        <v>Color</v>
      </c>
      <c r="F208" t="str">
        <v>Comedy</v>
      </c>
      <c r="G208" t="str">
        <v>English</v>
      </c>
      <c r="H208" t="str">
        <v>UK</v>
      </c>
      <c r="I208" t="str">
        <v>R</v>
      </c>
      <c r="J208" t="str">
        <v>Peter Serafinowicz</v>
      </c>
      <c r="K208" t="str">
        <v>Edgar Wright</v>
      </c>
      <c r="L208">
        <v>605</v>
      </c>
      <c r="M208">
        <v>1686</v>
      </c>
      <c r="N208">
        <v>1000</v>
      </c>
      <c r="O208">
        <v>19000</v>
      </c>
      <c r="P208">
        <v>8</v>
      </c>
      <c r="R208" t="str">
        <v>Thor</v>
      </c>
      <c r="S208">
        <v>40562</v>
      </c>
      <c r="T208">
        <v>2011</v>
      </c>
      <c r="U208" t="str">
        <v>2010s</v>
      </c>
      <c r="V208" t="str">
        <v>Color</v>
      </c>
      <c r="W208" t="str">
        <v>Action</v>
      </c>
      <c r="X208" t="str">
        <v>English</v>
      </c>
      <c r="Y208" t="str">
        <v>USA</v>
      </c>
      <c r="Z208" t="str">
        <v>PG-13</v>
      </c>
      <c r="AA208" t="str">
        <v>Chris Hemsworth</v>
      </c>
      <c r="AB208" t="str">
        <v>Kenneth Branagh</v>
      </c>
      <c r="AC208">
        <v>26000</v>
      </c>
      <c r="AD208">
        <v>60059</v>
      </c>
      <c r="AE208">
        <v>0</v>
      </c>
      <c r="AF208">
        <v>63000</v>
      </c>
      <c r="AG208">
        <v>7</v>
      </c>
      <c r="AH208">
        <v>516</v>
      </c>
      <c r="AI208">
        <v>115</v>
      </c>
      <c r="AJ208">
        <v>181015141</v>
      </c>
      <c r="AL208" s="7" t="str">
        <v>Brian Gibson</v>
      </c>
      <c r="AM208" s="35">
        <f>AVERAGEIFS(IMDB4[IMDb Score (1-10)],IMDB4[Director Name],Formula_Analysis!AL208)</f>
        <v>5.6</v>
      </c>
      <c r="AQ208" s="7" t="str">
        <v>Eric Dane</v>
      </c>
      <c r="AR208" s="7">
        <f>SUMIFS(IMDB4[Gross Revenue],IMDB4[Lead Actor],Formula_Analysis!AQ208)</f>
        <v>183201170</v>
      </c>
    </row>
    <row r="209" spans="1:44" x14ac:dyDescent="0.25">
      <c r="A209" t="str">
        <v>Doctor Zhivago</v>
      </c>
      <c r="B209">
        <v>23922</v>
      </c>
      <c r="C209">
        <v>1965</v>
      </c>
      <c r="D209" t="str">
        <v>1960s</v>
      </c>
      <c r="E209" t="str">
        <v>Color</v>
      </c>
      <c r="F209" t="str">
        <v>Drama</v>
      </c>
      <c r="G209" t="str">
        <v>English</v>
      </c>
      <c r="H209" t="str">
        <v>USA</v>
      </c>
      <c r="I209" t="str">
        <v>PG-13</v>
      </c>
      <c r="J209" t="str">
        <v>Julie Christie</v>
      </c>
      <c r="K209" t="str">
        <v>David Lean</v>
      </c>
      <c r="L209">
        <v>597</v>
      </c>
      <c r="M209">
        <v>1966</v>
      </c>
      <c r="N209">
        <v>767</v>
      </c>
      <c r="O209">
        <v>7000</v>
      </c>
      <c r="P209">
        <v>8</v>
      </c>
      <c r="R209" t="str">
        <v>Mission: Impossible</v>
      </c>
      <c r="S209">
        <v>35348</v>
      </c>
      <c r="T209">
        <v>1996</v>
      </c>
      <c r="U209" t="str">
        <v>1990s</v>
      </c>
      <c r="V209" t="str">
        <v>Color</v>
      </c>
      <c r="W209" t="str">
        <v>Action</v>
      </c>
      <c r="X209" t="str">
        <v>English</v>
      </c>
      <c r="Y209" t="str">
        <v>USA</v>
      </c>
      <c r="Z209" t="str">
        <v>PG-13</v>
      </c>
      <c r="AA209" t="str">
        <v>Tom Cruise</v>
      </c>
      <c r="AB209" t="str">
        <v>Brian De Palma</v>
      </c>
      <c r="AC209">
        <v>10000</v>
      </c>
      <c r="AD209">
        <v>12760</v>
      </c>
      <c r="AE209">
        <v>0</v>
      </c>
      <c r="AF209">
        <v>0</v>
      </c>
      <c r="AG209">
        <v>7.1</v>
      </c>
      <c r="AH209">
        <v>154</v>
      </c>
      <c r="AI209">
        <v>110</v>
      </c>
      <c r="AJ209">
        <v>180965237</v>
      </c>
      <c r="AL209" s="7" t="str">
        <v>Rob Bowman</v>
      </c>
      <c r="AM209" s="35">
        <f>AVERAGEIFS(IMDB4[IMDb Score (1-10)],IMDB4[Director Name],Formula_Analysis!AL209)</f>
        <v>6.05</v>
      </c>
      <c r="AQ209" s="7" t="str">
        <v>Natascha McElhone</v>
      </c>
      <c r="AR209" s="7">
        <f>SUMIFS(IMDB4[Gross Revenue],IMDB4[Lead Actor],Formula_Analysis!AQ209)</f>
        <v>138811383</v>
      </c>
    </row>
    <row r="210" spans="1:44" x14ac:dyDescent="0.25">
      <c r="A210" t="str">
        <v>JFK</v>
      </c>
      <c r="B210">
        <v>33323</v>
      </c>
      <c r="C210">
        <v>1991</v>
      </c>
      <c r="D210" t="str">
        <v>1990s</v>
      </c>
      <c r="E210" t="str">
        <v>Black and White</v>
      </c>
      <c r="F210" t="str">
        <v>Drama</v>
      </c>
      <c r="G210" t="str">
        <v>English</v>
      </c>
      <c r="H210" t="str">
        <v>France</v>
      </c>
      <c r="I210" t="str">
        <v>R</v>
      </c>
      <c r="J210" t="str">
        <v>Sally Kirkland</v>
      </c>
      <c r="K210" t="str">
        <v>Oliver Stone</v>
      </c>
      <c r="L210">
        <v>433</v>
      </c>
      <c r="M210">
        <v>698</v>
      </c>
      <c r="N210">
        <v>0</v>
      </c>
      <c r="O210">
        <v>0</v>
      </c>
      <c r="P210">
        <v>8</v>
      </c>
      <c r="R210" t="str">
        <v>Ant-Man</v>
      </c>
      <c r="S210">
        <v>42040</v>
      </c>
      <c r="T210">
        <v>2015</v>
      </c>
      <c r="U210" t="str">
        <v>2010s</v>
      </c>
      <c r="V210" t="str">
        <v>Color</v>
      </c>
      <c r="W210" t="str">
        <v>Action</v>
      </c>
      <c r="X210" t="str">
        <v>English</v>
      </c>
      <c r="Y210" t="str">
        <v>USA</v>
      </c>
      <c r="Z210" t="str">
        <v>PG-13</v>
      </c>
      <c r="AA210" t="str">
        <v>Judy Greer</v>
      </c>
      <c r="AB210" t="str">
        <v>Peyton Reed</v>
      </c>
      <c r="AC210">
        <v>2000</v>
      </c>
      <c r="AD210">
        <v>5730</v>
      </c>
      <c r="AE210">
        <v>235</v>
      </c>
      <c r="AF210">
        <v>61000</v>
      </c>
      <c r="AG210">
        <v>7.4</v>
      </c>
      <c r="AH210">
        <v>517</v>
      </c>
      <c r="AI210">
        <v>117</v>
      </c>
      <c r="AJ210">
        <v>180191634</v>
      </c>
      <c r="AL210" s="7" t="str">
        <v>Gil Junger</v>
      </c>
      <c r="AM210" s="35">
        <f>AVERAGEIFS(IMDB4[IMDb Score (1-10)],IMDB4[Director Name],Formula_Analysis!AL210)</f>
        <v>6</v>
      </c>
      <c r="AQ210" s="7" t="str">
        <v>Ming-Na Wen</v>
      </c>
      <c r="AR210" s="7">
        <f>SUMIFS(IMDB4[Gross Revenue],IMDB4[Lead Actor],Formula_Analysis!AQ210)</f>
        <v>197860083</v>
      </c>
    </row>
    <row r="211" spans="1:44" x14ac:dyDescent="0.25">
      <c r="A211" t="str">
        <v>Fiddler on the Roof</v>
      </c>
      <c r="B211">
        <v>26035</v>
      </c>
      <c r="C211">
        <v>1971</v>
      </c>
      <c r="D211" t="str">
        <v>1970s</v>
      </c>
      <c r="E211" t="str">
        <v>Color</v>
      </c>
      <c r="F211" t="str">
        <v>Drama</v>
      </c>
      <c r="G211" t="str">
        <v>English</v>
      </c>
      <c r="H211" t="str">
        <v>USA</v>
      </c>
      <c r="I211" t="str">
        <v>G</v>
      </c>
      <c r="J211" t="str">
        <v>Topol</v>
      </c>
      <c r="K211" t="str">
        <v>Norman Jewison</v>
      </c>
      <c r="L211">
        <v>402</v>
      </c>
      <c r="M211">
        <v>934</v>
      </c>
      <c r="N211">
        <v>278</v>
      </c>
      <c r="O211">
        <v>0</v>
      </c>
      <c r="P211">
        <v>8</v>
      </c>
      <c r="R211" t="str">
        <v>Planet of the Apes</v>
      </c>
      <c r="S211">
        <v>37138</v>
      </c>
      <c r="T211">
        <v>2001</v>
      </c>
      <c r="U211" t="str">
        <v>2000s</v>
      </c>
      <c r="V211" t="str">
        <v>Color</v>
      </c>
      <c r="W211" t="str">
        <v>Action</v>
      </c>
      <c r="X211" t="str">
        <v>English</v>
      </c>
      <c r="Y211" t="str">
        <v>USA</v>
      </c>
      <c r="Z211" t="str">
        <v>PG-13</v>
      </c>
      <c r="AA211" t="str">
        <v>Cary-Hiroyuki Tagawa</v>
      </c>
      <c r="AB211" t="str">
        <v>Tim Burton</v>
      </c>
      <c r="AC211">
        <v>1000</v>
      </c>
      <c r="AD211">
        <v>2776</v>
      </c>
      <c r="AE211">
        <v>13000</v>
      </c>
      <c r="AF211">
        <v>0</v>
      </c>
      <c r="AG211">
        <v>5.7</v>
      </c>
      <c r="AH211">
        <v>230</v>
      </c>
      <c r="AI211">
        <v>119</v>
      </c>
      <c r="AJ211">
        <v>180011740</v>
      </c>
      <c r="AL211" s="7" t="str">
        <v>Jonathan Levine</v>
      </c>
      <c r="AM211" s="35">
        <f>AVERAGEIFS(IMDB4[IMDb Score (1-10)],IMDB4[Director Name],Formula_Analysis!AL211)</f>
        <v>7.2</v>
      </c>
      <c r="AQ211" s="7" t="str">
        <v>Sharlto Copley</v>
      </c>
      <c r="AR211" s="7">
        <f>SUMIFS(IMDB4[Gross Revenue],IMDB4[Lead Actor],Formula_Analysis!AQ211)</f>
        <v>115646235</v>
      </c>
    </row>
    <row r="212" spans="1:44" x14ac:dyDescent="0.25">
      <c r="A212" t="str">
        <v>The Sound of Music</v>
      </c>
      <c r="B212">
        <v>23941</v>
      </c>
      <c r="C212">
        <v>1965</v>
      </c>
      <c r="D212" t="str">
        <v>1960s</v>
      </c>
      <c r="E212" t="str">
        <v>Color</v>
      </c>
      <c r="F212" t="str">
        <v>Biography</v>
      </c>
      <c r="G212" t="str">
        <v>English</v>
      </c>
      <c r="H212" t="str">
        <v>USA</v>
      </c>
      <c r="I212" t="str">
        <v>G</v>
      </c>
      <c r="J212" t="str">
        <v>Eleanor Parker</v>
      </c>
      <c r="K212" t="str">
        <v>Robert Wise</v>
      </c>
      <c r="L212">
        <v>354</v>
      </c>
      <c r="M212">
        <v>1495</v>
      </c>
      <c r="N212">
        <v>338</v>
      </c>
      <c r="O212">
        <v>15000</v>
      </c>
      <c r="P212">
        <v>8</v>
      </c>
      <c r="R212" t="str">
        <v>Madagascar: Escape 2 Africa</v>
      </c>
      <c r="S212">
        <v>39791</v>
      </c>
      <c r="T212">
        <v>2008</v>
      </c>
      <c r="U212" t="str">
        <v>2000s</v>
      </c>
      <c r="V212" t="str">
        <v>Color</v>
      </c>
      <c r="W212" t="str">
        <v>Action</v>
      </c>
      <c r="X212" t="str">
        <v>English</v>
      </c>
      <c r="Y212" t="str">
        <v>USA</v>
      </c>
      <c r="Z212" t="str">
        <v>PG</v>
      </c>
      <c r="AA212" t="str">
        <v>Bernie Mac</v>
      </c>
      <c r="AB212" t="str">
        <v>Eric Darnell</v>
      </c>
      <c r="AC212">
        <v>1000</v>
      </c>
      <c r="AD212">
        <v>3285</v>
      </c>
      <c r="AE212">
        <v>35</v>
      </c>
      <c r="AF212">
        <v>0</v>
      </c>
      <c r="AG212">
        <v>6.7</v>
      </c>
      <c r="AH212">
        <v>167</v>
      </c>
      <c r="AI212">
        <v>89</v>
      </c>
      <c r="AJ212">
        <v>179982968</v>
      </c>
      <c r="AL212" s="7" t="str">
        <v>Marc Webb</v>
      </c>
      <c r="AM212" s="35">
        <f>AVERAGEIFS(IMDB4[IMDb Score (1-10)],IMDB4[Director Name],Formula_Analysis!AL212)</f>
        <v>7.1333333333333329</v>
      </c>
      <c r="AQ212" s="7" t="str">
        <v>Alexa PenaVega</v>
      </c>
      <c r="AR212" s="7">
        <f>SUMIFS(IMDB4[Gross Revenue],IMDB4[Lead Actor],Formula_Analysis!AQ212)</f>
        <v>218452768</v>
      </c>
    </row>
    <row r="213" spans="1:44" x14ac:dyDescent="0.25">
      <c r="A213" t="str">
        <v>Boyhood</v>
      </c>
      <c r="B213">
        <v>41830</v>
      </c>
      <c r="C213">
        <v>2014</v>
      </c>
      <c r="D213" t="str">
        <v>2010s</v>
      </c>
      <c r="E213" t="str">
        <v>Color</v>
      </c>
      <c r="F213" t="str">
        <v>Drama</v>
      </c>
      <c r="G213" t="str">
        <v>English</v>
      </c>
      <c r="H213" t="str">
        <v>USA</v>
      </c>
      <c r="I213" t="str">
        <v>R</v>
      </c>
      <c r="J213" t="str">
        <v>Ellar Coltrane</v>
      </c>
      <c r="K213" t="str">
        <v>Richard Linklater</v>
      </c>
      <c r="L213">
        <v>230</v>
      </c>
      <c r="M213">
        <v>673</v>
      </c>
      <c r="N213">
        <v>0</v>
      </c>
      <c r="O213">
        <v>92000</v>
      </c>
      <c r="P213">
        <v>8</v>
      </c>
      <c r="R213" t="str">
        <v>X-Men Origins: Wolverine</v>
      </c>
      <c r="S213">
        <v>40023</v>
      </c>
      <c r="T213">
        <v>2009</v>
      </c>
      <c r="U213" t="str">
        <v>2000s</v>
      </c>
      <c r="V213" t="str">
        <v>Color</v>
      </c>
      <c r="W213" t="str">
        <v>Action</v>
      </c>
      <c r="X213" t="str">
        <v>English</v>
      </c>
      <c r="Y213" t="str">
        <v>USA</v>
      </c>
      <c r="Z213" t="str">
        <v>PG-13</v>
      </c>
      <c r="AA213" t="str">
        <v>Hugh Jackman</v>
      </c>
      <c r="AB213" t="str">
        <v>Gavin Hood</v>
      </c>
      <c r="AC213">
        <v>20000</v>
      </c>
      <c r="AD213">
        <v>40054</v>
      </c>
      <c r="AE213">
        <v>151</v>
      </c>
      <c r="AF213">
        <v>0</v>
      </c>
      <c r="AG213">
        <v>6.7</v>
      </c>
      <c r="AH213">
        <v>350</v>
      </c>
      <c r="AI213">
        <v>119</v>
      </c>
      <c r="AJ213">
        <v>179883016</v>
      </c>
      <c r="AL213" s="7" t="str">
        <v>John Madden</v>
      </c>
      <c r="AM213" s="35">
        <f>AVERAGEIFS(IMDB4[IMDb Score (1-10)],IMDB4[Director Name],Formula_Analysis!AL213)</f>
        <v>6.7800000000000011</v>
      </c>
      <c r="AQ213" s="7" t="str">
        <v>Ioan Gruffudd</v>
      </c>
      <c r="AR213" s="7">
        <f>SUMIFS(IMDB4[Gross Revenue],IMDB4[Lead Actor],Formula_Analysis!AQ213)</f>
        <v>198655105</v>
      </c>
    </row>
    <row r="214" spans="1:44" x14ac:dyDescent="0.25">
      <c r="A214" t="str">
        <v>Central Station</v>
      </c>
      <c r="B214">
        <v>36028</v>
      </c>
      <c r="C214">
        <v>1998</v>
      </c>
      <c r="D214" t="str">
        <v>1990s</v>
      </c>
      <c r="E214" t="str">
        <v>Color</v>
      </c>
      <c r="F214" t="str">
        <v>Drama</v>
      </c>
      <c r="G214" t="str">
        <v>Portuguese</v>
      </c>
      <c r="H214" t="str">
        <v>Brazil</v>
      </c>
      <c r="I214" t="str">
        <v>R</v>
      </c>
      <c r="J214" t="str">
        <v>Fernanda Montenegro</v>
      </c>
      <c r="K214" t="str">
        <v>Walter Salles</v>
      </c>
      <c r="L214">
        <v>119</v>
      </c>
      <c r="M214">
        <v>167</v>
      </c>
      <c r="N214">
        <v>179</v>
      </c>
      <c r="O214">
        <v>0</v>
      </c>
      <c r="P214">
        <v>8</v>
      </c>
      <c r="R214" t="str">
        <v>Indiana Jones and the Temple of Doom</v>
      </c>
      <c r="S214">
        <v>30985</v>
      </c>
      <c r="T214">
        <v>1984</v>
      </c>
      <c r="U214" t="str">
        <v>1980s</v>
      </c>
      <c r="V214" t="str">
        <v>Color</v>
      </c>
      <c r="W214" t="str">
        <v>Action</v>
      </c>
      <c r="X214" t="str">
        <v>English</v>
      </c>
      <c r="Y214" t="str">
        <v>USA</v>
      </c>
      <c r="Z214" t="str">
        <v>PG</v>
      </c>
      <c r="AA214" t="str">
        <v>Harrison Ford</v>
      </c>
      <c r="AB214" t="str">
        <v>Steven Spielberg</v>
      </c>
      <c r="AC214">
        <v>11000</v>
      </c>
      <c r="AD214">
        <v>11898</v>
      </c>
      <c r="AE214">
        <v>14000</v>
      </c>
      <c r="AF214">
        <v>0</v>
      </c>
      <c r="AG214">
        <v>7.6</v>
      </c>
      <c r="AH214">
        <v>148</v>
      </c>
      <c r="AI214">
        <v>118</v>
      </c>
      <c r="AJ214">
        <v>179870271</v>
      </c>
      <c r="AL214" s="7" t="str">
        <v>Joseph Gordon-Levitt</v>
      </c>
      <c r="AM214" s="35">
        <f>AVERAGEIFS(IMDB4[IMDb Score (1-10)],IMDB4[Director Name],Formula_Analysis!AL214)</f>
        <v>6.6</v>
      </c>
      <c r="AQ214" s="7" t="str">
        <v>Linda Cardellini</v>
      </c>
      <c r="AR214" s="7">
        <f>SUMIFS(IMDB4[Gross Revenue],IMDB4[Lead Actor],Formula_Analysis!AQ214)</f>
        <v>95323508</v>
      </c>
    </row>
    <row r="215" spans="1:44" x14ac:dyDescent="0.25">
      <c r="A215" t="str">
        <v>In Bruges</v>
      </c>
      <c r="B215">
        <v>39528</v>
      </c>
      <c r="C215">
        <v>2008</v>
      </c>
      <c r="D215" t="str">
        <v>2000s</v>
      </c>
      <c r="E215" t="str">
        <v>Color</v>
      </c>
      <c r="F215" t="str">
        <v>Comedy</v>
      </c>
      <c r="G215" t="str">
        <v>English</v>
      </c>
      <c r="H215" t="str">
        <v>UK</v>
      </c>
      <c r="I215" t="str">
        <v>R</v>
      </c>
      <c r="J215" t="str">
        <v>Elizabeth Berrington</v>
      </c>
      <c r="K215" t="str">
        <v>Martin McDonagh</v>
      </c>
      <c r="L215">
        <v>65</v>
      </c>
      <c r="M215">
        <v>173</v>
      </c>
      <c r="N215">
        <v>454</v>
      </c>
      <c r="O215">
        <v>32000</v>
      </c>
      <c r="P215">
        <v>8</v>
      </c>
      <c r="R215" t="str">
        <v>Men in Black 3</v>
      </c>
      <c r="S215">
        <v>41093</v>
      </c>
      <c r="T215">
        <v>2012</v>
      </c>
      <c r="U215" t="str">
        <v>2010s</v>
      </c>
      <c r="V215" t="str">
        <v>Color</v>
      </c>
      <c r="W215" t="str">
        <v>Action</v>
      </c>
      <c r="X215" t="str">
        <v>English</v>
      </c>
      <c r="Y215" t="str">
        <v>USA</v>
      </c>
      <c r="Z215" t="str">
        <v>PG-13</v>
      </c>
      <c r="AA215" t="str">
        <v>Will Smith</v>
      </c>
      <c r="AB215" t="str">
        <v>Barry Sonnenfeld</v>
      </c>
      <c r="AC215">
        <v>10000</v>
      </c>
      <c r="AD215">
        <v>12572</v>
      </c>
      <c r="AE215">
        <v>188</v>
      </c>
      <c r="AF215">
        <v>40000</v>
      </c>
      <c r="AG215">
        <v>6.8</v>
      </c>
      <c r="AH215">
        <v>451</v>
      </c>
      <c r="AI215">
        <v>106</v>
      </c>
      <c r="AJ215">
        <v>179020854</v>
      </c>
      <c r="AL215" s="7" t="str">
        <v>John Dahl</v>
      </c>
      <c r="AM215" s="35">
        <f>AVERAGEIFS(IMDB4[IMDb Score (1-10)],IMDB4[Director Name],Formula_Analysis!AL215)</f>
        <v>6.8</v>
      </c>
      <c r="AQ215" s="7" t="str">
        <v>Beau Mirchoff</v>
      </c>
      <c r="AR215" s="7">
        <f>SUMIFS(IMDB4[Gross Revenue],IMDB4[Lead Actor],Formula_Analysis!AQ215)</f>
        <v>90703745</v>
      </c>
    </row>
    <row r="216" spans="1:44" x14ac:dyDescent="0.25">
      <c r="A216" t="str">
        <v>Winged Migration</v>
      </c>
      <c r="B216">
        <v>37247</v>
      </c>
      <c r="C216">
        <v>2001</v>
      </c>
      <c r="D216" t="str">
        <v>2000s</v>
      </c>
      <c r="E216" t="str">
        <v>Color</v>
      </c>
      <c r="F216" t="str">
        <v>Documentary</v>
      </c>
      <c r="G216" t="str">
        <v>English</v>
      </c>
      <c r="H216" t="str">
        <v>France</v>
      </c>
      <c r="I216" t="str">
        <v>G</v>
      </c>
      <c r="J216" t="str">
        <v>Jacques Perrin</v>
      </c>
      <c r="K216" t="str">
        <v>Jacques Perrin</v>
      </c>
      <c r="L216">
        <v>63</v>
      </c>
      <c r="M216">
        <v>66</v>
      </c>
      <c r="N216">
        <v>63</v>
      </c>
      <c r="O216">
        <v>1000</v>
      </c>
      <c r="P216">
        <v>8</v>
      </c>
      <c r="R216" t="str">
        <v>Pretty Woman</v>
      </c>
      <c r="S216">
        <v>33103</v>
      </c>
      <c r="T216">
        <v>1990</v>
      </c>
      <c r="U216" t="str">
        <v>1990s</v>
      </c>
      <c r="V216" t="str">
        <v>Color</v>
      </c>
      <c r="W216" t="str">
        <v>Comedy</v>
      </c>
      <c r="X216" t="str">
        <v>English</v>
      </c>
      <c r="Y216" t="str">
        <v>USA</v>
      </c>
      <c r="Z216" t="str">
        <v>R</v>
      </c>
      <c r="AA216" t="str">
        <v>Julia Roberts</v>
      </c>
      <c r="AB216" t="str">
        <v>Garry Marshall</v>
      </c>
      <c r="AC216">
        <v>8000</v>
      </c>
      <c r="AD216">
        <v>11135</v>
      </c>
      <c r="AE216">
        <v>0</v>
      </c>
      <c r="AF216">
        <v>11000</v>
      </c>
      <c r="AG216">
        <v>6.9</v>
      </c>
      <c r="AH216">
        <v>82</v>
      </c>
      <c r="AI216">
        <v>125</v>
      </c>
      <c r="AJ216">
        <v>178406268</v>
      </c>
      <c r="AL216" s="7" t="str">
        <v>Camille Delamarre</v>
      </c>
      <c r="AM216" s="35">
        <f>AVERAGEIFS(IMDB4[IMDb Score (1-10)],IMDB4[Director Name],Formula_Analysis!AL216)</f>
        <v>5.4</v>
      </c>
      <c r="AQ216" s="7" t="str">
        <v>Tina Fey</v>
      </c>
      <c r="AR216" s="7">
        <f>SUMIFS(IMDB4[Gross Revenue],IMDB4[Lead Actor],Formula_Analysis!AQ216)</f>
        <v>204132043</v>
      </c>
    </row>
    <row r="217" spans="1:44" x14ac:dyDescent="0.25">
      <c r="A217" t="str">
        <v>Waltz with Bashir</v>
      </c>
      <c r="B217">
        <v>39580</v>
      </c>
      <c r="C217">
        <v>2008</v>
      </c>
      <c r="D217" t="str">
        <v>2000s</v>
      </c>
      <c r="E217" t="str">
        <v>Color</v>
      </c>
      <c r="F217" t="str">
        <v>Animation</v>
      </c>
      <c r="G217" t="str">
        <v>Hebrew</v>
      </c>
      <c r="H217" t="str">
        <v>Israel</v>
      </c>
      <c r="I217" t="str">
        <v>R</v>
      </c>
      <c r="J217" t="str">
        <v>Ari Folman</v>
      </c>
      <c r="K217" t="str">
        <v>Ari Folman</v>
      </c>
      <c r="L217">
        <v>56</v>
      </c>
      <c r="M217">
        <v>56</v>
      </c>
      <c r="N217">
        <v>56</v>
      </c>
      <c r="O217">
        <v>0</v>
      </c>
      <c r="P217">
        <v>8</v>
      </c>
      <c r="R217" t="str">
        <v>Hitch</v>
      </c>
      <c r="S217">
        <v>38616</v>
      </c>
      <c r="T217">
        <v>2005</v>
      </c>
      <c r="U217" t="str">
        <v>2000s</v>
      </c>
      <c r="V217" t="str">
        <v>Color</v>
      </c>
      <c r="W217" t="str">
        <v>Comedy</v>
      </c>
      <c r="X217" t="str">
        <v>English</v>
      </c>
      <c r="Y217" t="str">
        <v>USA</v>
      </c>
      <c r="Z217" t="str">
        <v>PG-13</v>
      </c>
      <c r="AA217" t="str">
        <v>Will Smith</v>
      </c>
      <c r="AB217" t="str">
        <v>Andy Tennant</v>
      </c>
      <c r="AC217">
        <v>10000</v>
      </c>
      <c r="AD217">
        <v>13426</v>
      </c>
      <c r="AE217">
        <v>72</v>
      </c>
      <c r="AF217">
        <v>0</v>
      </c>
      <c r="AG217">
        <v>6.6</v>
      </c>
      <c r="AH217">
        <v>171</v>
      </c>
      <c r="AI217">
        <v>118</v>
      </c>
      <c r="AJ217">
        <v>177575142</v>
      </c>
      <c r="AL217" s="7" t="str">
        <v>John Stockwell</v>
      </c>
      <c r="AM217" s="35">
        <f>AVERAGEIFS(IMDB4[IMDb Score (1-10)],IMDB4[Director Name],Formula_Analysis!AL217)</f>
        <v>5.9666666666666659</v>
      </c>
      <c r="AQ217" s="7" t="str">
        <v>QuvenzhanÃ© Wallis</v>
      </c>
      <c r="AR217" s="7">
        <f>SUMIFS(IMDB4[Gross Revenue],IMDB4[Lead Actor],Formula_Analysis!AQ217)</f>
        <v>155363529</v>
      </c>
    </row>
    <row r="218" spans="1:44" x14ac:dyDescent="0.25">
      <c r="A218" t="str">
        <v>Before Sunset</v>
      </c>
      <c r="B218">
        <v>38314</v>
      </c>
      <c r="C218">
        <v>2004</v>
      </c>
      <c r="D218" t="str">
        <v>2000s</v>
      </c>
      <c r="E218" t="str">
        <v>Color</v>
      </c>
      <c r="F218" t="str">
        <v>Drama</v>
      </c>
      <c r="G218" t="str">
        <v>English</v>
      </c>
      <c r="H218" t="str">
        <v>USA</v>
      </c>
      <c r="I218" t="str">
        <v>R</v>
      </c>
      <c r="J218" t="str">
        <v>Vernon Dobtcheff</v>
      </c>
      <c r="K218" t="str">
        <v>Richard Linklater</v>
      </c>
      <c r="L218">
        <v>50</v>
      </c>
      <c r="M218">
        <v>65</v>
      </c>
      <c r="N218">
        <v>0</v>
      </c>
      <c r="O218">
        <v>13000</v>
      </c>
      <c r="P218">
        <v>8</v>
      </c>
      <c r="R218" t="str">
        <v>Home</v>
      </c>
      <c r="S218">
        <v>42006</v>
      </c>
      <c r="T218">
        <v>2015</v>
      </c>
      <c r="U218" t="str">
        <v>2010s</v>
      </c>
      <c r="V218" t="str">
        <v>Color</v>
      </c>
      <c r="W218" t="str">
        <v>Adventure</v>
      </c>
      <c r="X218" t="str">
        <v>English</v>
      </c>
      <c r="Y218" t="str">
        <v>USA</v>
      </c>
      <c r="Z218" t="str">
        <v>PG</v>
      </c>
      <c r="AA218" t="str">
        <v>Jim Parsons</v>
      </c>
      <c r="AB218" t="str">
        <v>Tim Johnson</v>
      </c>
      <c r="AC218">
        <v>17000</v>
      </c>
      <c r="AD218">
        <v>17883</v>
      </c>
      <c r="AE218">
        <v>12</v>
      </c>
      <c r="AF218">
        <v>26000</v>
      </c>
      <c r="AG218">
        <v>6.7</v>
      </c>
      <c r="AH218">
        <v>165</v>
      </c>
      <c r="AI218">
        <v>94</v>
      </c>
      <c r="AJ218">
        <v>177343675</v>
      </c>
      <c r="AL218" s="7" t="str">
        <v>Mary Harron</v>
      </c>
      <c r="AM218" s="35">
        <f>AVERAGEIFS(IMDB4[IMDb Score (1-10)],IMDB4[Director Name],Formula_Analysis!AL218)</f>
        <v>7.6</v>
      </c>
      <c r="AQ218" s="7" t="str">
        <v>Michael Biehn</v>
      </c>
      <c r="AR218" s="7">
        <f>SUMIFS(IMDB4[Gross Revenue],IMDB4[Lead Actor],Formula_Analysis!AQ218)</f>
        <v>317303341</v>
      </c>
    </row>
    <row r="219" spans="1:44" x14ac:dyDescent="0.25">
      <c r="A219" t="str">
        <v>The Hateful Eight</v>
      </c>
      <c r="B219">
        <v>42037</v>
      </c>
      <c r="C219">
        <v>2015</v>
      </c>
      <c r="D219" t="str">
        <v>2010s</v>
      </c>
      <c r="E219" t="str">
        <v>Color</v>
      </c>
      <c r="F219" t="str">
        <v>Crime</v>
      </c>
      <c r="G219" t="str">
        <v>English</v>
      </c>
      <c r="H219" t="str">
        <v>USA</v>
      </c>
      <c r="I219" t="str">
        <v>R</v>
      </c>
      <c r="J219" t="str">
        <v>Craig Stark</v>
      </c>
      <c r="K219" t="str">
        <v>Quentin Tarantino</v>
      </c>
      <c r="L219">
        <v>46000</v>
      </c>
      <c r="M219">
        <v>49912</v>
      </c>
      <c r="N219">
        <v>16000</v>
      </c>
      <c r="O219">
        <v>114000</v>
      </c>
      <c r="P219">
        <v>7.9</v>
      </c>
      <c r="R219" t="str">
        <v>Night at the Museum: Battle of the Smithsonian</v>
      </c>
      <c r="S219">
        <v>40011</v>
      </c>
      <c r="T219">
        <v>2009</v>
      </c>
      <c r="U219" t="str">
        <v>2000s</v>
      </c>
      <c r="V219" t="str">
        <v>Color</v>
      </c>
      <c r="W219" t="str">
        <v>Adventure</v>
      </c>
      <c r="X219" t="str">
        <v>English</v>
      </c>
      <c r="Y219" t="str">
        <v>USA</v>
      </c>
      <c r="Z219" t="str">
        <v>PG</v>
      </c>
      <c r="AA219" t="str">
        <v>Robin Williams</v>
      </c>
      <c r="AB219" t="str">
        <v>Shawn Levy</v>
      </c>
      <c r="AC219">
        <v>49000</v>
      </c>
      <c r="AD219">
        <v>54039</v>
      </c>
      <c r="AE219">
        <v>189</v>
      </c>
      <c r="AF219">
        <v>2000</v>
      </c>
      <c r="AG219">
        <v>5.9</v>
      </c>
      <c r="AH219">
        <v>185</v>
      </c>
      <c r="AI219">
        <v>105</v>
      </c>
      <c r="AJ219">
        <v>177243721</v>
      </c>
      <c r="AL219" s="7" t="str">
        <v>Frank Miller</v>
      </c>
      <c r="AM219" s="35">
        <f>AVERAGEIFS(IMDB4[IMDb Score (1-10)],IMDB4[Director Name],Formula_Analysis!AL219)</f>
        <v>6.4666666666666659</v>
      </c>
      <c r="AQ219" s="7" t="str">
        <v>Miranda Cosgrove</v>
      </c>
      <c r="AR219" s="7">
        <f>SUMIFS(IMDB4[Gross Revenue],IMDB4[Lead Actor],Formula_Analysis!AQ219)</f>
        <v>81257845</v>
      </c>
    </row>
    <row r="220" spans="1:44" x14ac:dyDescent="0.25">
      <c r="A220" t="str">
        <v>Edward Scissorhands</v>
      </c>
      <c r="B220">
        <v>33232</v>
      </c>
      <c r="C220">
        <v>1990</v>
      </c>
      <c r="D220" t="str">
        <v>1990s</v>
      </c>
      <c r="E220" t="str">
        <v>Color</v>
      </c>
      <c r="F220" t="str">
        <v>Fantasy</v>
      </c>
      <c r="G220" t="str">
        <v>English</v>
      </c>
      <c r="H220" t="str">
        <v>USA</v>
      </c>
      <c r="I220" t="str">
        <v>PG-13</v>
      </c>
      <c r="J220" t="str">
        <v>Johnny Depp</v>
      </c>
      <c r="K220" t="str">
        <v>Tim Burton</v>
      </c>
      <c r="L220">
        <v>40000</v>
      </c>
      <c r="M220">
        <v>42330</v>
      </c>
      <c r="N220">
        <v>13000</v>
      </c>
      <c r="O220">
        <v>16000</v>
      </c>
      <c r="P220">
        <v>7.9</v>
      </c>
      <c r="R220" t="str">
        <v>Tootsie</v>
      </c>
      <c r="S220">
        <v>30243</v>
      </c>
      <c r="T220">
        <v>1982</v>
      </c>
      <c r="U220" t="str">
        <v>1980s</v>
      </c>
      <c r="V220" t="str">
        <v>Color</v>
      </c>
      <c r="W220" t="str">
        <v>Comedy</v>
      </c>
      <c r="X220" t="str">
        <v>English</v>
      </c>
      <c r="Y220" t="str">
        <v>USA</v>
      </c>
      <c r="Z220" t="str">
        <v>PG</v>
      </c>
      <c r="AA220" t="str">
        <v>Bill Murray</v>
      </c>
      <c r="AB220" t="str">
        <v>Sydney Pollack</v>
      </c>
      <c r="AC220">
        <v>13000</v>
      </c>
      <c r="AD220">
        <v>14701</v>
      </c>
      <c r="AE220">
        <v>521</v>
      </c>
      <c r="AF220">
        <v>0</v>
      </c>
      <c r="AG220">
        <v>7.4</v>
      </c>
      <c r="AH220">
        <v>94</v>
      </c>
      <c r="AI220">
        <v>116</v>
      </c>
      <c r="AJ220">
        <v>177200000</v>
      </c>
      <c r="AL220" s="7" t="str">
        <v>Terrence Malick</v>
      </c>
      <c r="AM220" s="35">
        <f>AVERAGEIFS(IMDB4[IMDb Score (1-10)],IMDB4[Director Name],Formula_Analysis!AL220)</f>
        <v>7</v>
      </c>
      <c r="AQ220" s="7" t="str">
        <v>Mike Vogel</v>
      </c>
      <c r="AR220" s="7">
        <f>SUMIFS(IMDB4[Gross Revenue],IMDB4[Lead Actor],Formula_Analysis!AQ220)</f>
        <v>150627765</v>
      </c>
    </row>
    <row r="221" spans="1:44" x14ac:dyDescent="0.25">
      <c r="A221" t="str">
        <v>Ed Wood</v>
      </c>
      <c r="B221">
        <v>34367</v>
      </c>
      <c r="C221">
        <v>1994</v>
      </c>
      <c r="D221" t="str">
        <v>1990s</v>
      </c>
      <c r="E221" t="str">
        <v>Black and White</v>
      </c>
      <c r="F221" t="str">
        <v>Biography</v>
      </c>
      <c r="G221" t="str">
        <v>English</v>
      </c>
      <c r="H221" t="str">
        <v>USA</v>
      </c>
      <c r="I221" t="str">
        <v>R</v>
      </c>
      <c r="J221" t="str">
        <v>Johnny Depp</v>
      </c>
      <c r="K221" t="str">
        <v>Tim Burton</v>
      </c>
      <c r="L221">
        <v>40000</v>
      </c>
      <c r="M221">
        <v>56585</v>
      </c>
      <c r="N221">
        <v>13000</v>
      </c>
      <c r="O221">
        <v>0</v>
      </c>
      <c r="P221">
        <v>7.9</v>
      </c>
      <c r="R221" t="str">
        <v>How to Train Your Dragon 2</v>
      </c>
      <c r="S221">
        <v>41671</v>
      </c>
      <c r="T221">
        <v>2014</v>
      </c>
      <c r="U221" t="str">
        <v>2010s</v>
      </c>
      <c r="V221" t="str">
        <v>Color</v>
      </c>
      <c r="W221" t="str">
        <v>Action</v>
      </c>
      <c r="X221" t="str">
        <v>English</v>
      </c>
      <c r="Y221" t="str">
        <v>USA</v>
      </c>
      <c r="Z221" t="str">
        <v>PG</v>
      </c>
      <c r="AA221" t="str">
        <v>Gerard Butler</v>
      </c>
      <c r="AB221" t="str">
        <v>Dean DeBlois</v>
      </c>
      <c r="AC221">
        <v>18000</v>
      </c>
      <c r="AD221">
        <v>23378</v>
      </c>
      <c r="AE221">
        <v>255</v>
      </c>
      <c r="AF221">
        <v>46000</v>
      </c>
      <c r="AG221">
        <v>7.9</v>
      </c>
      <c r="AH221">
        <v>292</v>
      </c>
      <c r="AI221">
        <v>102</v>
      </c>
      <c r="AJ221">
        <v>176997107</v>
      </c>
      <c r="AL221" s="7" t="str">
        <v>Kimberly Peirce</v>
      </c>
      <c r="AM221" s="35">
        <f>AVERAGEIFS(IMDB4[IMDb Score (1-10)],IMDB4[Director Name],Formula_Analysis!AL221)</f>
        <v>6.666666666666667</v>
      </c>
      <c r="AQ221" s="7" t="str">
        <v>Odeya Rush</v>
      </c>
      <c r="AR221" s="7">
        <f>SUMIFS(IMDB4[Gross Revenue],IMDB4[Lead Actor],Formula_Analysis!AQ221)</f>
        <v>80021740</v>
      </c>
    </row>
    <row r="222" spans="1:44" x14ac:dyDescent="0.25">
      <c r="A222" t="str">
        <v>The Notebook</v>
      </c>
      <c r="B222">
        <v>38239</v>
      </c>
      <c r="C222">
        <v>2004</v>
      </c>
      <c r="D222" t="str">
        <v>2000s</v>
      </c>
      <c r="E222" t="str">
        <v>Color</v>
      </c>
      <c r="F222" t="str">
        <v>Drama</v>
      </c>
      <c r="G222" t="str">
        <v>English</v>
      </c>
      <c r="H222" t="str">
        <v>USA</v>
      </c>
      <c r="I222" t="str">
        <v>PG-13</v>
      </c>
      <c r="J222" t="str">
        <v>Ryan Gosling</v>
      </c>
      <c r="K222" t="str">
        <v>Nick Cassavetes</v>
      </c>
      <c r="L222">
        <v>33000</v>
      </c>
      <c r="M222">
        <v>34495</v>
      </c>
      <c r="N222">
        <v>415</v>
      </c>
      <c r="O222">
        <v>57000</v>
      </c>
      <c r="P222">
        <v>7.9</v>
      </c>
      <c r="R222" t="str">
        <v>Top Gun</v>
      </c>
      <c r="S222">
        <v>31702</v>
      </c>
      <c r="T222">
        <v>1986</v>
      </c>
      <c r="U222" t="str">
        <v>1980s</v>
      </c>
      <c r="V222" t="str">
        <v>Color</v>
      </c>
      <c r="W222" t="str">
        <v>Action</v>
      </c>
      <c r="X222" t="str">
        <v>English</v>
      </c>
      <c r="Y222" t="str">
        <v>USA</v>
      </c>
      <c r="Z222" t="str">
        <v>PG</v>
      </c>
      <c r="AA222" t="str">
        <v>Tom Cruise</v>
      </c>
      <c r="AB222" t="str">
        <v>Tony Scott</v>
      </c>
      <c r="AC222">
        <v>10000</v>
      </c>
      <c r="AD222">
        <v>13069</v>
      </c>
      <c r="AE222">
        <v>12000</v>
      </c>
      <c r="AF222">
        <v>19000</v>
      </c>
      <c r="AG222">
        <v>6.9</v>
      </c>
      <c r="AH222">
        <v>173</v>
      </c>
      <c r="AI222">
        <v>110</v>
      </c>
      <c r="AJ222">
        <v>176781728</v>
      </c>
      <c r="AL222" s="7" t="str">
        <v>Robert Zemeckis</v>
      </c>
      <c r="AM222" s="35">
        <f>AVERAGEIFS(IMDB4[IMDb Score (1-10)],IMDB4[Director Name],Formula_Analysis!AL222)</f>
        <v>7.3076923076923084</v>
      </c>
      <c r="AQ222" s="7" t="str">
        <v>Toby Jones</v>
      </c>
      <c r="AR222" s="7">
        <f>SUMIFS(IMDB4[Gross Revenue],IMDB4[Lead Actor],Formula_Analysis!AQ222)</f>
        <v>156465418</v>
      </c>
    </row>
    <row r="223" spans="1:44" x14ac:dyDescent="0.25">
      <c r="A223" t="str">
        <v>The Fighter</v>
      </c>
      <c r="B223">
        <v>40502</v>
      </c>
      <c r="C223">
        <v>2010</v>
      </c>
      <c r="D223" t="str">
        <v>2010s</v>
      </c>
      <c r="E223" t="str">
        <v>Color</v>
      </c>
      <c r="F223" t="str">
        <v>Biography</v>
      </c>
      <c r="G223" t="str">
        <v>English</v>
      </c>
      <c r="H223" t="str">
        <v>USA</v>
      </c>
      <c r="I223" t="str">
        <v>R</v>
      </c>
      <c r="J223" t="str">
        <v>Christian Bale</v>
      </c>
      <c r="K223" t="str">
        <v>David O. Russell</v>
      </c>
      <c r="L223">
        <v>23000</v>
      </c>
      <c r="M223">
        <v>23811</v>
      </c>
      <c r="N223">
        <v>737</v>
      </c>
      <c r="O223">
        <v>36000</v>
      </c>
      <c r="P223">
        <v>7.9</v>
      </c>
      <c r="R223" t="str">
        <v>Rise of the Planet of the Apes</v>
      </c>
      <c r="S223">
        <v>40880</v>
      </c>
      <c r="T223">
        <v>2011</v>
      </c>
      <c r="U223" t="str">
        <v>2010s</v>
      </c>
      <c r="V223" t="str">
        <v>Color</v>
      </c>
      <c r="W223" t="str">
        <v>Action</v>
      </c>
      <c r="X223" t="str">
        <v>English</v>
      </c>
      <c r="Y223" t="str">
        <v>USA</v>
      </c>
      <c r="Z223" t="str">
        <v>PG-13</v>
      </c>
      <c r="AA223" t="str">
        <v>James Franco</v>
      </c>
      <c r="AB223" t="str">
        <v>Rupert Wyatt</v>
      </c>
      <c r="AC223">
        <v>11000</v>
      </c>
      <c r="AD223">
        <v>13118</v>
      </c>
      <c r="AE223">
        <v>81</v>
      </c>
      <c r="AF223">
        <v>47000</v>
      </c>
      <c r="AG223">
        <v>7.6</v>
      </c>
      <c r="AH223">
        <v>529</v>
      </c>
      <c r="AI223">
        <v>105</v>
      </c>
      <c r="AJ223">
        <v>176740650</v>
      </c>
      <c r="AL223" s="7" t="str">
        <v>Spike Lee</v>
      </c>
      <c r="AM223" s="35">
        <f>AVERAGEIFS(IMDB4[IMDb Score (1-10)],IMDB4[Director Name],Formula_Analysis!AL223)</f>
        <v>6.7333333333333325</v>
      </c>
      <c r="AQ223" s="7" t="str">
        <v>Dennis Quaid</v>
      </c>
      <c r="AR223" s="7">
        <f>SUMIFS(IMDB4[Gross Revenue],IMDB4[Lead Actor],Formula_Analysis!AQ223)</f>
        <v>443598311</v>
      </c>
    </row>
    <row r="224" spans="1:44" x14ac:dyDescent="0.25">
      <c r="A224" t="str">
        <v>The Untouchables</v>
      </c>
      <c r="B224">
        <v>32065</v>
      </c>
      <c r="C224">
        <v>1987</v>
      </c>
      <c r="D224" t="str">
        <v>1980s</v>
      </c>
      <c r="E224" t="str">
        <v>Color</v>
      </c>
      <c r="F224" t="str">
        <v>Crime</v>
      </c>
      <c r="G224" t="str">
        <v>English</v>
      </c>
      <c r="H224" t="str">
        <v>USA</v>
      </c>
      <c r="I224" t="str">
        <v>R</v>
      </c>
      <c r="J224" t="str">
        <v>Robert De Niro</v>
      </c>
      <c r="K224" t="str">
        <v>Brian De Palma</v>
      </c>
      <c r="L224">
        <v>22000</v>
      </c>
      <c r="M224">
        <v>22767</v>
      </c>
      <c r="N224">
        <v>0</v>
      </c>
      <c r="O224">
        <v>0</v>
      </c>
      <c r="P224">
        <v>7.9</v>
      </c>
      <c r="R224" t="str">
        <v>Captain America: The First Avenger</v>
      </c>
      <c r="S224">
        <v>40844</v>
      </c>
      <c r="T224">
        <v>2011</v>
      </c>
      <c r="U224" t="str">
        <v>2010s</v>
      </c>
      <c r="V224" t="str">
        <v>Color</v>
      </c>
      <c r="W224" t="str">
        <v>Action</v>
      </c>
      <c r="X224" t="str">
        <v>English</v>
      </c>
      <c r="Y224" t="str">
        <v>USA</v>
      </c>
      <c r="Z224" t="str">
        <v>PG-13</v>
      </c>
      <c r="AA224" t="str">
        <v>Chris Evans</v>
      </c>
      <c r="AB224" t="str">
        <v>Joe Johnston</v>
      </c>
      <c r="AC224">
        <v>11000</v>
      </c>
      <c r="AD224">
        <v>19761</v>
      </c>
      <c r="AE224">
        <v>394</v>
      </c>
      <c r="AF224">
        <v>46000</v>
      </c>
      <c r="AG224">
        <v>6.9</v>
      </c>
      <c r="AH224">
        <v>510</v>
      </c>
      <c r="AI224">
        <v>124</v>
      </c>
      <c r="AJ224">
        <v>176636816</v>
      </c>
      <c r="AL224" s="7" t="str">
        <v>Wayne Kramer</v>
      </c>
      <c r="AM224" s="35">
        <f>AVERAGEIFS(IMDB4[IMDb Score (1-10)],IMDB4[Director Name],Formula_Analysis!AL224)</f>
        <v>7.2</v>
      </c>
      <c r="AQ224" s="7" t="str">
        <v>Billy Burke</v>
      </c>
      <c r="AR224" s="7">
        <f>SUMIFS(IMDB4[Gross Revenue],IMDB4[Lead Actor],Formula_Analysis!AQ224)</f>
        <v>104006020</v>
      </c>
    </row>
    <row r="225" spans="1:44" x14ac:dyDescent="0.25">
      <c r="A225" t="str">
        <v>Almost Famous</v>
      </c>
      <c r="B225">
        <v>36683</v>
      </c>
      <c r="C225">
        <v>2000</v>
      </c>
      <c r="D225" t="str">
        <v>2000s</v>
      </c>
      <c r="E225" t="str">
        <v>Color</v>
      </c>
      <c r="F225" t="str">
        <v>Adventure</v>
      </c>
      <c r="G225" t="str">
        <v>English</v>
      </c>
      <c r="H225" t="str">
        <v>USA</v>
      </c>
      <c r="I225" t="str">
        <v>R</v>
      </c>
      <c r="J225" t="str">
        <v>Philip Seymour Hoffman</v>
      </c>
      <c r="K225" t="str">
        <v>Cameron Crowe</v>
      </c>
      <c r="L225">
        <v>22000</v>
      </c>
      <c r="M225">
        <v>36897</v>
      </c>
      <c r="N225">
        <v>488</v>
      </c>
      <c r="O225">
        <v>15000</v>
      </c>
      <c r="P225">
        <v>7.9</v>
      </c>
      <c r="R225" t="str">
        <v>There's Something About Mary</v>
      </c>
      <c r="S225">
        <v>36055</v>
      </c>
      <c r="T225">
        <v>1998</v>
      </c>
      <c r="U225" t="str">
        <v>1990s</v>
      </c>
      <c r="V225" t="str">
        <v>Color</v>
      </c>
      <c r="W225" t="str">
        <v>Comedy</v>
      </c>
      <c r="X225" t="str">
        <v>English</v>
      </c>
      <c r="Y225" t="str">
        <v>USA</v>
      </c>
      <c r="Z225" t="str">
        <v>R</v>
      </c>
      <c r="AA225" t="str">
        <v>Sarah Silverman</v>
      </c>
      <c r="AB225" t="str">
        <v>Bobby Farrelly</v>
      </c>
      <c r="AC225">
        <v>931</v>
      </c>
      <c r="AD225">
        <v>4664</v>
      </c>
      <c r="AE225">
        <v>101</v>
      </c>
      <c r="AF225">
        <v>0</v>
      </c>
      <c r="AG225">
        <v>7.1</v>
      </c>
      <c r="AH225">
        <v>171</v>
      </c>
      <c r="AI225">
        <v>107</v>
      </c>
      <c r="AJ225">
        <v>176483808</v>
      </c>
      <c r="AL225" s="7" t="str">
        <v>Werner Herzog</v>
      </c>
      <c r="AM225" s="35">
        <f>AVERAGEIFS(IMDB4[IMDb Score (1-10)],IMDB4[Director Name],Formula_Analysis!AL225)</f>
        <v>7</v>
      </c>
      <c r="AQ225" s="7" t="str">
        <v>Noel Gugliemi</v>
      </c>
      <c r="AR225" s="7">
        <f>SUMIFS(IMDB4[Gross Revenue],IMDB4[Lead Actor],Formula_Analysis!AQ225)</f>
        <v>74352613</v>
      </c>
    </row>
    <row r="226" spans="1:44" x14ac:dyDescent="0.25">
      <c r="A226" t="str">
        <v>Iron Man</v>
      </c>
      <c r="B226">
        <v>39622</v>
      </c>
      <c r="C226">
        <v>2008</v>
      </c>
      <c r="D226" t="str">
        <v>2000s</v>
      </c>
      <c r="E226" t="str">
        <v>Color</v>
      </c>
      <c r="F226" t="str">
        <v>Action</v>
      </c>
      <c r="G226" t="str">
        <v>English</v>
      </c>
      <c r="H226" t="str">
        <v>USA</v>
      </c>
      <c r="I226" t="str">
        <v>PG-13</v>
      </c>
      <c r="J226" t="str">
        <v>Robert Downey Jr.</v>
      </c>
      <c r="K226" t="str">
        <v>Jon Favreau</v>
      </c>
      <c r="L226">
        <v>21000</v>
      </c>
      <c r="M226">
        <v>39252</v>
      </c>
      <c r="N226">
        <v>4000</v>
      </c>
      <c r="O226">
        <v>10000</v>
      </c>
      <c r="P226">
        <v>7.9</v>
      </c>
      <c r="R226" t="str">
        <v>Ice Age</v>
      </c>
      <c r="S226">
        <v>37472</v>
      </c>
      <c r="T226">
        <v>2002</v>
      </c>
      <c r="U226" t="str">
        <v>2000s</v>
      </c>
      <c r="V226" t="str">
        <v>Color</v>
      </c>
      <c r="W226" t="str">
        <v>Adventure</v>
      </c>
      <c r="X226" t="str">
        <v>English</v>
      </c>
      <c r="Y226" t="str">
        <v>USA</v>
      </c>
      <c r="Z226" t="str">
        <v>PG</v>
      </c>
      <c r="AA226" t="str">
        <v>Goran Visnjic</v>
      </c>
      <c r="AB226" t="str">
        <v>Chris Wedge</v>
      </c>
      <c r="AC226">
        <v>1000</v>
      </c>
      <c r="AD226">
        <v>5437</v>
      </c>
      <c r="AE226">
        <v>77</v>
      </c>
      <c r="AF226">
        <v>3000</v>
      </c>
      <c r="AG226">
        <v>7.6</v>
      </c>
      <c r="AH226">
        <v>193</v>
      </c>
      <c r="AI226">
        <v>103</v>
      </c>
      <c r="AJ226">
        <v>176387405</v>
      </c>
      <c r="AL226" s="7" t="str">
        <v>Hayao Miyazaki</v>
      </c>
      <c r="AM226" s="35">
        <f>AVERAGEIFS(IMDB4[IMDb Score (1-10)],IMDB4[Director Name],Formula_Analysis!AL226)</f>
        <v>8.2250000000000014</v>
      </c>
      <c r="AQ226" s="7" t="str">
        <v>Frank Welker</v>
      </c>
      <c r="AR226" s="7">
        <f>SUMIFS(IMDB4[Gross Revenue],IMDB4[Lead Actor],Formula_Analysis!AQ226)</f>
        <v>135781921</v>
      </c>
    </row>
    <row r="227" spans="1:44" x14ac:dyDescent="0.25">
      <c r="A227" t="str">
        <v>How to Train Your Dragon 2</v>
      </c>
      <c r="B227">
        <v>41671</v>
      </c>
      <c r="C227">
        <v>2014</v>
      </c>
      <c r="D227" t="str">
        <v>2010s</v>
      </c>
      <c r="E227" t="str">
        <v>Color</v>
      </c>
      <c r="F227" t="str">
        <v>Action</v>
      </c>
      <c r="G227" t="str">
        <v>English</v>
      </c>
      <c r="H227" t="str">
        <v>USA</v>
      </c>
      <c r="I227" t="str">
        <v>PG</v>
      </c>
      <c r="J227" t="str">
        <v>Gerard Butler</v>
      </c>
      <c r="K227" t="str">
        <v>Dean DeBlois</v>
      </c>
      <c r="L227">
        <v>18000</v>
      </c>
      <c r="M227">
        <v>23378</v>
      </c>
      <c r="N227">
        <v>255</v>
      </c>
      <c r="O227">
        <v>46000</v>
      </c>
      <c r="P227">
        <v>7.9</v>
      </c>
      <c r="R227" t="str">
        <v>The Bourne Supremacy</v>
      </c>
      <c r="S227">
        <v>38080</v>
      </c>
      <c r="T227">
        <v>2004</v>
      </c>
      <c r="U227" t="str">
        <v>2000s</v>
      </c>
      <c r="V227" t="str">
        <v>Color</v>
      </c>
      <c r="W227" t="str">
        <v>Action</v>
      </c>
      <c r="X227" t="str">
        <v>English</v>
      </c>
      <c r="Y227" t="str">
        <v>USA</v>
      </c>
      <c r="Z227" t="str">
        <v>PG-13</v>
      </c>
      <c r="AA227" t="str">
        <v>Matt Damon</v>
      </c>
      <c r="AB227" t="str">
        <v>Paul Greengrass</v>
      </c>
      <c r="AC227">
        <v>13000</v>
      </c>
      <c r="AD227">
        <v>14161</v>
      </c>
      <c r="AE227">
        <v>521</v>
      </c>
      <c r="AF227">
        <v>0</v>
      </c>
      <c r="AG227">
        <v>7.8</v>
      </c>
      <c r="AH227">
        <v>239</v>
      </c>
      <c r="AI227">
        <v>108</v>
      </c>
      <c r="AJ227">
        <v>176049130</v>
      </c>
      <c r="AL227" s="7" t="str">
        <v>Steve Boyum</v>
      </c>
      <c r="AM227" s="35">
        <f>AVERAGEIFS(IMDB4[IMDb Score (1-10)],IMDB4[Director Name],Formula_Analysis!AL227)</f>
        <v>3.9</v>
      </c>
      <c r="AQ227" s="7" t="str">
        <v>Matthew Perry</v>
      </c>
      <c r="AR227" s="7">
        <f>SUMIFS(IMDB4[Gross Revenue],IMDB4[Lead Actor],Formula_Analysis!AQ227)</f>
        <v>91624165</v>
      </c>
    </row>
    <row r="228" spans="1:44" x14ac:dyDescent="0.25">
      <c r="A228" t="str">
        <v>Glory</v>
      </c>
      <c r="B228">
        <v>32651</v>
      </c>
      <c r="C228">
        <v>1989</v>
      </c>
      <c r="D228" t="str">
        <v>1980s</v>
      </c>
      <c r="E228" t="str">
        <v>Color</v>
      </c>
      <c r="F228" t="str">
        <v>Drama</v>
      </c>
      <c r="G228" t="str">
        <v>English</v>
      </c>
      <c r="H228" t="str">
        <v>USA</v>
      </c>
      <c r="I228" t="str">
        <v>R</v>
      </c>
      <c r="J228" t="str">
        <v>Denzel Washington</v>
      </c>
      <c r="K228" t="str">
        <v>Edward Zwick</v>
      </c>
      <c r="L228">
        <v>18000</v>
      </c>
      <c r="M228">
        <v>32930</v>
      </c>
      <c r="N228">
        <v>380</v>
      </c>
      <c r="O228">
        <v>0</v>
      </c>
      <c r="P228">
        <v>7.9</v>
      </c>
      <c r="R228" t="str">
        <v>Crocodile Dundee</v>
      </c>
      <c r="S228">
        <v>31696</v>
      </c>
      <c r="T228">
        <v>1986</v>
      </c>
      <c r="U228" t="str">
        <v>1980s</v>
      </c>
      <c r="V228" t="str">
        <v>Color</v>
      </c>
      <c r="W228" t="str">
        <v>Adventure</v>
      </c>
      <c r="X228" t="str">
        <v>English</v>
      </c>
      <c r="Y228" t="str">
        <v>Australia</v>
      </c>
      <c r="Z228" t="str">
        <v>PG-13</v>
      </c>
      <c r="AA228" t="str">
        <v>Paul Hogan</v>
      </c>
      <c r="AB228" t="str">
        <v>Peter Faiman</v>
      </c>
      <c r="AC228">
        <v>442</v>
      </c>
      <c r="AD228">
        <v>822</v>
      </c>
      <c r="AE228">
        <v>4</v>
      </c>
      <c r="AF228">
        <v>0</v>
      </c>
      <c r="AG228">
        <v>6.5</v>
      </c>
      <c r="AH228">
        <v>35</v>
      </c>
      <c r="AI228">
        <v>93</v>
      </c>
      <c r="AJ228">
        <v>174635000</v>
      </c>
      <c r="AL228" s="7" t="str">
        <v>Todd Haynes</v>
      </c>
      <c r="AM228" s="35">
        <f>AVERAGEIFS(IMDB4[IMDb Score (1-10)],IMDB4[Director Name],Formula_Analysis!AL228)</f>
        <v>7.2</v>
      </c>
      <c r="AQ228" s="7" t="str">
        <v>Michael Jai White</v>
      </c>
      <c r="AR228" s="7">
        <f>SUMIFS(IMDB4[Gross Revenue],IMDB4[Lead Actor],Formula_Analysis!AQ228)</f>
        <v>232423348</v>
      </c>
    </row>
    <row r="229" spans="1:44" x14ac:dyDescent="0.25">
      <c r="A229" t="str">
        <v>Moon</v>
      </c>
      <c r="B229">
        <v>40006</v>
      </c>
      <c r="C229">
        <v>2009</v>
      </c>
      <c r="D229" t="str">
        <v>2000s</v>
      </c>
      <c r="E229" t="str">
        <v>Color</v>
      </c>
      <c r="F229" t="str">
        <v>Drama</v>
      </c>
      <c r="G229" t="str">
        <v>English</v>
      </c>
      <c r="H229" t="str">
        <v>UK</v>
      </c>
      <c r="I229" t="str">
        <v>R</v>
      </c>
      <c r="J229" t="str">
        <v>Kevin Spacey</v>
      </c>
      <c r="K229" t="str">
        <v>Duncan Jones</v>
      </c>
      <c r="L229">
        <v>18000</v>
      </c>
      <c r="M229">
        <v>19404</v>
      </c>
      <c r="N229">
        <v>0</v>
      </c>
      <c r="O229">
        <v>47000</v>
      </c>
      <c r="P229">
        <v>7.9</v>
      </c>
      <c r="R229" t="str">
        <v>Home Alone 2: Lost in New York</v>
      </c>
      <c r="S229">
        <v>33642</v>
      </c>
      <c r="T229">
        <v>1992</v>
      </c>
      <c r="U229" t="str">
        <v>1990s</v>
      </c>
      <c r="V229" t="str">
        <v>Color</v>
      </c>
      <c r="W229" t="str">
        <v>Adventure</v>
      </c>
      <c r="X229" t="str">
        <v>English</v>
      </c>
      <c r="Y229" t="str">
        <v>USA</v>
      </c>
      <c r="Z229" t="str">
        <v>PG</v>
      </c>
      <c r="AA229" t="str">
        <v>Macaulay Culkin</v>
      </c>
      <c r="AB229" t="str">
        <v>Chris Columbus</v>
      </c>
      <c r="AC229">
        <v>3000</v>
      </c>
      <c r="AD229">
        <v>7860</v>
      </c>
      <c r="AE229">
        <v>0</v>
      </c>
      <c r="AF229">
        <v>0</v>
      </c>
      <c r="AG229">
        <v>6.6</v>
      </c>
      <c r="AH229">
        <v>37</v>
      </c>
      <c r="AI229">
        <v>120</v>
      </c>
      <c r="AJ229">
        <v>173585516</v>
      </c>
      <c r="AL229" s="7" t="str">
        <v>Kurt Wimmer</v>
      </c>
      <c r="AM229" s="35">
        <f>AVERAGEIFS(IMDB4[IMDb Score (1-10)],IMDB4[Director Name],Formula_Analysis!AL229)</f>
        <v>5.95</v>
      </c>
      <c r="AQ229" s="7" t="str">
        <v>Abbie Cornish</v>
      </c>
      <c r="AR229" s="7">
        <f>SUMIFS(IMDB4[Gross Revenue],IMDB4[Lead Actor],Formula_Analysis!AQ229)</f>
        <v>75103149</v>
      </c>
    </row>
    <row r="230" spans="1:44" x14ac:dyDescent="0.25">
      <c r="A230" t="str">
        <v>Children of Men</v>
      </c>
      <c r="B230">
        <v>38946</v>
      </c>
      <c r="C230">
        <v>2006</v>
      </c>
      <c r="D230" t="str">
        <v>2000s</v>
      </c>
      <c r="E230" t="str">
        <v>Color</v>
      </c>
      <c r="F230" t="str">
        <v>Drama</v>
      </c>
      <c r="G230" t="str">
        <v>English</v>
      </c>
      <c r="H230" t="str">
        <v>USA</v>
      </c>
      <c r="I230" t="str">
        <v>R</v>
      </c>
      <c r="J230" t="str">
        <v>Charlie Hunnam</v>
      </c>
      <c r="K230" t="str">
        <v>Alfonso CuarÃ³n</v>
      </c>
      <c r="L230">
        <v>16000</v>
      </c>
      <c r="M230">
        <v>16479</v>
      </c>
      <c r="N230">
        <v>0</v>
      </c>
      <c r="O230">
        <v>17000</v>
      </c>
      <c r="P230">
        <v>7.9</v>
      </c>
      <c r="R230" t="str">
        <v>Elf</v>
      </c>
      <c r="S230">
        <v>37969</v>
      </c>
      <c r="T230">
        <v>2003</v>
      </c>
      <c r="U230" t="str">
        <v>2000s</v>
      </c>
      <c r="V230" t="str">
        <v>Color</v>
      </c>
      <c r="W230" t="str">
        <v>Comedy</v>
      </c>
      <c r="X230" t="str">
        <v>English</v>
      </c>
      <c r="Y230" t="str">
        <v>USA</v>
      </c>
      <c r="Z230" t="str">
        <v>PG</v>
      </c>
      <c r="AA230" t="str">
        <v>Peter Dinklage</v>
      </c>
      <c r="AB230" t="str">
        <v>Jon Favreau</v>
      </c>
      <c r="AC230">
        <v>22000</v>
      </c>
      <c r="AD230">
        <v>43354</v>
      </c>
      <c r="AE230">
        <v>4000</v>
      </c>
      <c r="AF230">
        <v>21000</v>
      </c>
      <c r="AG230">
        <v>6.9</v>
      </c>
      <c r="AH230">
        <v>152</v>
      </c>
      <c r="AI230">
        <v>97</v>
      </c>
      <c r="AJ230">
        <v>173381405</v>
      </c>
      <c r="AL230" s="7" t="str">
        <v>Brad Anderson</v>
      </c>
      <c r="AM230" s="35">
        <f>AVERAGEIFS(IMDB4[IMDb Score (1-10)],IMDB4[Director Name],Formula_Analysis!AL230)</f>
        <v>6.8599999999999994</v>
      </c>
      <c r="AQ230" s="7" t="str">
        <v>Michael Emerson</v>
      </c>
      <c r="AR230" s="7">
        <f>SUMIFS(IMDB4[Gross Revenue],IMDB4[Lead Actor],Formula_Analysis!AQ230)</f>
        <v>100509789</v>
      </c>
    </row>
    <row r="231" spans="1:44" x14ac:dyDescent="0.25">
      <c r="A231" t="str">
        <v>Toy Story 2</v>
      </c>
      <c r="B231">
        <v>36318</v>
      </c>
      <c r="C231">
        <v>1999</v>
      </c>
      <c r="D231" t="str">
        <v>1990s</v>
      </c>
      <c r="E231" t="str">
        <v>Color</v>
      </c>
      <c r="F231" t="str">
        <v>Adventure</v>
      </c>
      <c r="G231" t="str">
        <v>English</v>
      </c>
      <c r="H231" t="str">
        <v>USA</v>
      </c>
      <c r="I231" t="str">
        <v>G</v>
      </c>
      <c r="J231" t="str">
        <v>Tom Hanks</v>
      </c>
      <c r="K231" t="str">
        <v>John Lasseter</v>
      </c>
      <c r="L231">
        <v>15000</v>
      </c>
      <c r="M231">
        <v>21275</v>
      </c>
      <c r="N231">
        <v>487</v>
      </c>
      <c r="O231">
        <v>0</v>
      </c>
      <c r="P231">
        <v>7.9</v>
      </c>
      <c r="R231" t="str">
        <v>National Treasure</v>
      </c>
      <c r="S231">
        <v>38111</v>
      </c>
      <c r="T231">
        <v>2004</v>
      </c>
      <c r="U231" t="str">
        <v>2000s</v>
      </c>
      <c r="V231" t="str">
        <v>Color</v>
      </c>
      <c r="W231" t="str">
        <v>Action</v>
      </c>
      <c r="X231" t="str">
        <v>English</v>
      </c>
      <c r="Y231" t="str">
        <v>USA</v>
      </c>
      <c r="Z231" t="str">
        <v>PG</v>
      </c>
      <c r="AA231" t="str">
        <v>Nicolas Cage</v>
      </c>
      <c r="AB231" t="str">
        <v>Jon Turteltaub</v>
      </c>
      <c r="AC231">
        <v>12000</v>
      </c>
      <c r="AD231">
        <v>13679</v>
      </c>
      <c r="AE231">
        <v>226</v>
      </c>
      <c r="AF231">
        <v>0</v>
      </c>
      <c r="AG231">
        <v>6.9</v>
      </c>
      <c r="AH231">
        <v>193</v>
      </c>
      <c r="AI231">
        <v>131</v>
      </c>
      <c r="AJ231">
        <v>173005002</v>
      </c>
      <c r="AL231" s="7" t="str">
        <v>C. Jay Cox</v>
      </c>
      <c r="AM231" s="35">
        <f>AVERAGEIFS(IMDB4[IMDb Score (1-10)],IMDB4[Director Name],Formula_Analysis!AL231)</f>
        <v>6.45</v>
      </c>
      <c r="AQ231" s="7" t="str">
        <v>Adam Baldwin</v>
      </c>
      <c r="AR231" s="7">
        <f>SUMIFS(IMDB4[Gross Revenue],IMDB4[Lead Actor],Formula_Analysis!AQ231)</f>
        <v>115457325</v>
      </c>
    </row>
    <row r="232" spans="1:44" x14ac:dyDescent="0.25">
      <c r="A232" t="str">
        <v>Captain Phillips</v>
      </c>
      <c r="B232">
        <v>41393</v>
      </c>
      <c r="C232">
        <v>2013</v>
      </c>
      <c r="D232" t="str">
        <v>2010s</v>
      </c>
      <c r="E232" t="str">
        <v>Color</v>
      </c>
      <c r="F232" t="str">
        <v>Biography</v>
      </c>
      <c r="G232" t="str">
        <v>English</v>
      </c>
      <c r="H232" t="str">
        <v>USA</v>
      </c>
      <c r="I232" t="str">
        <v>PG-13</v>
      </c>
      <c r="J232" t="str">
        <v>Tom Hanks</v>
      </c>
      <c r="K232" t="str">
        <v>Paul Greengrass</v>
      </c>
      <c r="L232">
        <v>15000</v>
      </c>
      <c r="M232">
        <v>16281</v>
      </c>
      <c r="N232">
        <v>521</v>
      </c>
      <c r="O232">
        <v>65000</v>
      </c>
      <c r="P232">
        <v>7.9</v>
      </c>
      <c r="R232" t="str">
        <v>Rain Man</v>
      </c>
      <c r="S232">
        <v>32349</v>
      </c>
      <c r="T232">
        <v>1988</v>
      </c>
      <c r="U232" t="str">
        <v>1980s</v>
      </c>
      <c r="V232" t="str">
        <v>Color</v>
      </c>
      <c r="W232" t="str">
        <v>Drama</v>
      </c>
      <c r="X232" t="str">
        <v>English</v>
      </c>
      <c r="Y232" t="str">
        <v>USA</v>
      </c>
      <c r="Z232" t="str">
        <v>R</v>
      </c>
      <c r="AA232" t="str">
        <v>Tom Cruise</v>
      </c>
      <c r="AB232" t="str">
        <v>Barry Levinson</v>
      </c>
      <c r="AC232">
        <v>10000</v>
      </c>
      <c r="AD232">
        <v>12285</v>
      </c>
      <c r="AE232">
        <v>272</v>
      </c>
      <c r="AF232">
        <v>12000</v>
      </c>
      <c r="AG232">
        <v>8</v>
      </c>
      <c r="AH232">
        <v>100</v>
      </c>
      <c r="AI232">
        <v>133</v>
      </c>
      <c r="AJ232">
        <v>172825435</v>
      </c>
      <c r="AL232" s="7" t="str">
        <v>Spencer Susser</v>
      </c>
      <c r="AM232" s="35">
        <f>AVERAGEIFS(IMDB4[IMDb Score (1-10)],IMDB4[Director Name],Formula_Analysis!AL232)</f>
        <v>7.1</v>
      </c>
      <c r="AQ232" s="7" t="str">
        <v>Topher Grace</v>
      </c>
      <c r="AR232" s="7">
        <f>SUMIFS(IMDB4[Gross Revenue],IMDB4[Lead Actor],Formula_Analysis!AQ232)</f>
        <v>75889322</v>
      </c>
    </row>
    <row r="233" spans="1:44" x14ac:dyDescent="0.25">
      <c r="A233" t="str">
        <v>Nightcrawler</v>
      </c>
      <c r="B233">
        <v>41940</v>
      </c>
      <c r="C233">
        <v>2014</v>
      </c>
      <c r="D233" t="str">
        <v>2010s</v>
      </c>
      <c r="E233" t="str">
        <v>Color</v>
      </c>
      <c r="F233" t="str">
        <v>Crime</v>
      </c>
      <c r="G233" t="str">
        <v>English</v>
      </c>
      <c r="H233" t="str">
        <v>USA</v>
      </c>
      <c r="I233" t="str">
        <v>R</v>
      </c>
      <c r="J233" t="str">
        <v>Jake Gyllenhaal</v>
      </c>
      <c r="K233" t="str">
        <v>Dan Gilroy</v>
      </c>
      <c r="L233">
        <v>15000</v>
      </c>
      <c r="M233">
        <v>15554</v>
      </c>
      <c r="N233">
        <v>66</v>
      </c>
      <c r="O233">
        <v>65000</v>
      </c>
      <c r="P233">
        <v>7.9</v>
      </c>
      <c r="R233" t="str">
        <v>Air Force One</v>
      </c>
      <c r="S233">
        <v>35541</v>
      </c>
      <c r="T233">
        <v>1997</v>
      </c>
      <c r="U233" t="str">
        <v>1990s</v>
      </c>
      <c r="V233" t="str">
        <v>Color</v>
      </c>
      <c r="W233" t="str">
        <v>Action</v>
      </c>
      <c r="X233" t="str">
        <v>English</v>
      </c>
      <c r="Y233" t="str">
        <v>USA</v>
      </c>
      <c r="Z233" t="str">
        <v>R</v>
      </c>
      <c r="AA233" t="str">
        <v>Harrison Ford</v>
      </c>
      <c r="AB233" t="str">
        <v>Wolfgang Petersen</v>
      </c>
      <c r="AC233">
        <v>11000</v>
      </c>
      <c r="AD233">
        <v>23603</v>
      </c>
      <c r="AE233">
        <v>249</v>
      </c>
      <c r="AF233">
        <v>0</v>
      </c>
      <c r="AG233">
        <v>6.4</v>
      </c>
      <c r="AH233">
        <v>142</v>
      </c>
      <c r="AI233">
        <v>124</v>
      </c>
      <c r="AJ233">
        <v>172620724</v>
      </c>
      <c r="AL233" s="7" t="str">
        <v>Yimou Zhang</v>
      </c>
      <c r="AM233" s="35">
        <f>AVERAGEIFS(IMDB4[IMDb Score (1-10)],IMDB4[Director Name],Formula_Analysis!AL233)</f>
        <v>7.5250000000000004</v>
      </c>
      <c r="AQ233" s="7" t="str">
        <v>Bojana Novakovic</v>
      </c>
      <c r="AR233" s="7">
        <f>SUMIFS(IMDB4[Gross Revenue],IMDB4[Lead Actor],Formula_Analysis!AQ233)</f>
        <v>118931492</v>
      </c>
    </row>
    <row r="234" spans="1:44" x14ac:dyDescent="0.25">
      <c r="A234" t="str">
        <v>Taken</v>
      </c>
      <c r="B234">
        <v>39601</v>
      </c>
      <c r="C234">
        <v>2008</v>
      </c>
      <c r="D234" t="str">
        <v>2000s</v>
      </c>
      <c r="E234" t="str">
        <v>Color</v>
      </c>
      <c r="F234" t="str">
        <v>Action</v>
      </c>
      <c r="G234" t="str">
        <v>English</v>
      </c>
      <c r="H234" t="str">
        <v>France</v>
      </c>
      <c r="I234" t="str">
        <v>PG-13</v>
      </c>
      <c r="J234" t="str">
        <v>Liam Neeson</v>
      </c>
      <c r="K234" t="str">
        <v>Pierre Morel</v>
      </c>
      <c r="L234">
        <v>14000</v>
      </c>
      <c r="M234">
        <v>16461</v>
      </c>
      <c r="N234">
        <v>180</v>
      </c>
      <c r="O234">
        <v>29000</v>
      </c>
      <c r="P234">
        <v>7.9</v>
      </c>
      <c r="R234" t="str">
        <v>Apollo 13</v>
      </c>
      <c r="S234">
        <v>34940</v>
      </c>
      <c r="T234">
        <v>1995</v>
      </c>
      <c r="U234" t="str">
        <v>1990s</v>
      </c>
      <c r="V234" t="str">
        <v>Color</v>
      </c>
      <c r="W234" t="str">
        <v>Adventure</v>
      </c>
      <c r="X234" t="str">
        <v>English</v>
      </c>
      <c r="Y234" t="str">
        <v>USA</v>
      </c>
      <c r="Z234" t="str">
        <v>PG</v>
      </c>
      <c r="AA234" t="str">
        <v>Tom Hanks</v>
      </c>
      <c r="AB234" t="str">
        <v>Ron Howard</v>
      </c>
      <c r="AC234">
        <v>15000</v>
      </c>
      <c r="AD234">
        <v>17171</v>
      </c>
      <c r="AE234">
        <v>2000</v>
      </c>
      <c r="AF234">
        <v>5000</v>
      </c>
      <c r="AG234">
        <v>7.6</v>
      </c>
      <c r="AH234">
        <v>159</v>
      </c>
      <c r="AI234">
        <v>140</v>
      </c>
      <c r="AJ234">
        <v>172071312</v>
      </c>
      <c r="AL234" s="7" t="str">
        <v>Jan de Bont</v>
      </c>
      <c r="AM234" s="35">
        <f>AVERAGEIFS(IMDB4[IMDb Score (1-10)],IMDB4[Director Name],Formula_Analysis!AL234)</f>
        <v>5.52</v>
      </c>
      <c r="AQ234" s="7" t="str">
        <v>Alyson Stoner</v>
      </c>
      <c r="AR234" s="7">
        <f>SUMIFS(IMDB4[Gross Revenue],IMDB4[Lead Actor],Formula_Analysis!AQ234)</f>
        <v>42385520</v>
      </c>
    </row>
    <row r="235" spans="1:44" x14ac:dyDescent="0.25">
      <c r="A235" t="str">
        <v>The Insider</v>
      </c>
      <c r="B235">
        <v>36398</v>
      </c>
      <c r="C235">
        <v>1999</v>
      </c>
      <c r="D235" t="str">
        <v>1990s</v>
      </c>
      <c r="E235" t="str">
        <v>Color</v>
      </c>
      <c r="F235" t="str">
        <v>Biography</v>
      </c>
      <c r="G235" t="str">
        <v>English</v>
      </c>
      <c r="H235" t="str">
        <v>USA</v>
      </c>
      <c r="I235" t="str">
        <v>R</v>
      </c>
      <c r="J235" t="str">
        <v>Al Pacino</v>
      </c>
      <c r="K235" t="str">
        <v>Michael Mann</v>
      </c>
      <c r="L235">
        <v>14000</v>
      </c>
      <c r="M235">
        <v>18216</v>
      </c>
      <c r="N235">
        <v>0</v>
      </c>
      <c r="O235">
        <v>0</v>
      </c>
      <c r="P235">
        <v>7.9</v>
      </c>
      <c r="R235" t="str">
        <v>TRON: Legacy</v>
      </c>
      <c r="S235">
        <v>40183</v>
      </c>
      <c r="T235">
        <v>2010</v>
      </c>
      <c r="U235" t="str">
        <v>2010s</v>
      </c>
      <c r="V235" t="str">
        <v>Color</v>
      </c>
      <c r="W235" t="str">
        <v>Action</v>
      </c>
      <c r="X235" t="str">
        <v>English</v>
      </c>
      <c r="Y235" t="str">
        <v>USA</v>
      </c>
      <c r="Z235" t="str">
        <v>PG</v>
      </c>
      <c r="AA235" t="str">
        <v>Jeff Bridges</v>
      </c>
      <c r="AB235" t="str">
        <v>Joseph Kosinski</v>
      </c>
      <c r="AC235">
        <v>12000</v>
      </c>
      <c r="AD235">
        <v>25550</v>
      </c>
      <c r="AE235">
        <v>364</v>
      </c>
      <c r="AF235">
        <v>30000</v>
      </c>
      <c r="AG235">
        <v>6.8</v>
      </c>
      <c r="AH235">
        <v>469</v>
      </c>
      <c r="AI235">
        <v>125</v>
      </c>
      <c r="AJ235">
        <v>172051787</v>
      </c>
      <c r="AL235" s="7" t="str">
        <v>Jon Favreau</v>
      </c>
      <c r="AM235" s="35">
        <f>AVERAGEIFS(IMDB4[IMDb Score (1-10)],IMDB4[Director Name],Formula_Analysis!AL235)</f>
        <v>6.8599999999999994</v>
      </c>
      <c r="AQ235" s="7" t="str">
        <v>Alison Brie</v>
      </c>
      <c r="AR235" s="7">
        <f>SUMIFS(IMDB4[Gross Revenue],IMDB4[Lead Actor],Formula_Analysis!AQ235)</f>
        <v>66821662</v>
      </c>
    </row>
    <row r="236" spans="1:44" x14ac:dyDescent="0.25">
      <c r="A236" t="str">
        <v>The Bourne Identity</v>
      </c>
      <c r="B236">
        <v>37436</v>
      </c>
      <c r="C236">
        <v>2002</v>
      </c>
      <c r="D236" t="str">
        <v>2000s</v>
      </c>
      <c r="E236" t="str">
        <v>Color</v>
      </c>
      <c r="F236" t="str">
        <v>Action</v>
      </c>
      <c r="G236" t="str">
        <v>English</v>
      </c>
      <c r="H236" t="str">
        <v>USA</v>
      </c>
      <c r="I236" t="str">
        <v>PG-13</v>
      </c>
      <c r="J236" t="str">
        <v>Matt Damon</v>
      </c>
      <c r="K236" t="str">
        <v>Doug Liman</v>
      </c>
      <c r="L236">
        <v>13000</v>
      </c>
      <c r="M236">
        <v>13249</v>
      </c>
      <c r="N236">
        <v>218</v>
      </c>
      <c r="O236">
        <v>0</v>
      </c>
      <c r="P236">
        <v>7.9</v>
      </c>
      <c r="R236" t="str">
        <v>The Matrix</v>
      </c>
      <c r="S236">
        <v>36521</v>
      </c>
      <c r="T236">
        <v>1999</v>
      </c>
      <c r="U236" t="str">
        <v>1990s</v>
      </c>
      <c r="V236" t="str">
        <v>Color</v>
      </c>
      <c r="W236" t="str">
        <v>Action</v>
      </c>
      <c r="X236" t="str">
        <v>English</v>
      </c>
      <c r="Y236" t="str">
        <v>USA</v>
      </c>
      <c r="Z236" t="str">
        <v>R</v>
      </c>
      <c r="AA236" t="str">
        <v>Keanu Reeves</v>
      </c>
      <c r="AB236" t="str">
        <v>Lana Wachowski</v>
      </c>
      <c r="AC236">
        <v>18000</v>
      </c>
      <c r="AD236">
        <v>18563</v>
      </c>
      <c r="AE236">
        <v>0</v>
      </c>
      <c r="AF236">
        <v>25000</v>
      </c>
      <c r="AG236">
        <v>8.6999999999999993</v>
      </c>
      <c r="AH236">
        <v>313</v>
      </c>
      <c r="AI236">
        <v>136</v>
      </c>
      <c r="AJ236">
        <v>171383253</v>
      </c>
      <c r="AL236" s="7" t="str">
        <v>Steve Martino</v>
      </c>
      <c r="AM236" s="35">
        <f>AVERAGEIFS(IMDB4[IMDb Score (1-10)],IMDB4[Director Name],Formula_Analysis!AL236)</f>
        <v>6.9</v>
      </c>
      <c r="AQ236" s="7" t="str">
        <v>Michiel Huisman</v>
      </c>
      <c r="AR236" s="7">
        <f>SUMIFS(IMDB4[Gross Revenue],IMDB4[Lead Actor],Formula_Analysis!AQ236)</f>
        <v>53267732</v>
      </c>
    </row>
    <row r="237" spans="1:44" x14ac:dyDescent="0.25">
      <c r="A237" t="str">
        <v>The Remains of the Day</v>
      </c>
      <c r="B237">
        <v>34180</v>
      </c>
      <c r="C237">
        <v>1993</v>
      </c>
      <c r="D237" t="str">
        <v>1990s</v>
      </c>
      <c r="E237" t="str">
        <v>Color</v>
      </c>
      <c r="F237" t="str">
        <v>Drama</v>
      </c>
      <c r="G237" t="str">
        <v>English</v>
      </c>
      <c r="H237" t="str">
        <v>UK</v>
      </c>
      <c r="I237" t="str">
        <v>PG</v>
      </c>
      <c r="J237" t="str">
        <v>Anthony Hopkins</v>
      </c>
      <c r="K237" t="str">
        <v>James Ivory</v>
      </c>
      <c r="L237">
        <v>12000</v>
      </c>
      <c r="M237">
        <v>12749</v>
      </c>
      <c r="N237">
        <v>133</v>
      </c>
      <c r="O237">
        <v>0</v>
      </c>
      <c r="P237">
        <v>7.9</v>
      </c>
      <c r="R237" t="str">
        <v>True Grit</v>
      </c>
      <c r="S237">
        <v>40257</v>
      </c>
      <c r="T237">
        <v>2010</v>
      </c>
      <c r="U237" t="str">
        <v>2010s</v>
      </c>
      <c r="V237" t="str">
        <v>Color</v>
      </c>
      <c r="W237" t="str">
        <v>Adventure</v>
      </c>
      <c r="X237" t="str">
        <v>English</v>
      </c>
      <c r="Y237" t="str">
        <v>USA</v>
      </c>
      <c r="Z237" t="str">
        <v>PG-13</v>
      </c>
      <c r="AA237" t="str">
        <v>Matt Damon</v>
      </c>
      <c r="AB237" t="str">
        <v>Ethan Coen</v>
      </c>
      <c r="AC237">
        <v>13000</v>
      </c>
      <c r="AD237">
        <v>25964</v>
      </c>
      <c r="AE237">
        <v>1000</v>
      </c>
      <c r="AF237">
        <v>36000</v>
      </c>
      <c r="AG237">
        <v>7.7</v>
      </c>
      <c r="AH237">
        <v>493</v>
      </c>
      <c r="AI237">
        <v>110</v>
      </c>
      <c r="AJ237">
        <v>171031347</v>
      </c>
      <c r="AL237" s="7" t="str">
        <v>Bibo Bergeron</v>
      </c>
      <c r="AM237" s="35">
        <f>AVERAGEIFS(IMDB4[IMDb Score (1-10)],IMDB4[Director Name],Formula_Analysis!AL237)</f>
        <v>6.45</v>
      </c>
      <c r="AQ237" s="7" t="str">
        <v>Hunter Parrish</v>
      </c>
      <c r="AR237" s="7">
        <f>SUMIFS(IMDB4[Gross Revenue],IMDB4[Lead Actor],Formula_Analysis!AQ237)</f>
        <v>37150328</v>
      </c>
    </row>
    <row r="238" spans="1:44" x14ac:dyDescent="0.25">
      <c r="A238" t="str">
        <v>The World's Fastest Indian</v>
      </c>
      <c r="B238">
        <v>38462</v>
      </c>
      <c r="C238">
        <v>2005</v>
      </c>
      <c r="D238" t="str">
        <v>2000s</v>
      </c>
      <c r="E238" t="str">
        <v>Color</v>
      </c>
      <c r="F238" t="str">
        <v>Biography</v>
      </c>
      <c r="G238" t="str">
        <v>English</v>
      </c>
      <c r="H238" t="str">
        <v>New Zealand</v>
      </c>
      <c r="I238" t="str">
        <v>PG-13</v>
      </c>
      <c r="J238" t="str">
        <v>Anthony Hopkins</v>
      </c>
      <c r="K238" t="str">
        <v>Roger Donaldson</v>
      </c>
      <c r="L238">
        <v>12000</v>
      </c>
      <c r="M238">
        <v>12574</v>
      </c>
      <c r="N238">
        <v>79</v>
      </c>
      <c r="O238">
        <v>11000</v>
      </c>
      <c r="P238">
        <v>7.9</v>
      </c>
      <c r="R238" t="str">
        <v>A Beautiful Mind</v>
      </c>
      <c r="S238">
        <v>37123</v>
      </c>
      <c r="T238">
        <v>2001</v>
      </c>
      <c r="U238" t="str">
        <v>2000s</v>
      </c>
      <c r="V238" t="str">
        <v>Color</v>
      </c>
      <c r="W238" t="str">
        <v>Biography</v>
      </c>
      <c r="X238" t="str">
        <v>English</v>
      </c>
      <c r="Y238" t="str">
        <v>USA</v>
      </c>
      <c r="Z238" t="str">
        <v>PG-13</v>
      </c>
      <c r="AA238" t="str">
        <v>Adam Goldberg</v>
      </c>
      <c r="AB238" t="str">
        <v>Ron Howard</v>
      </c>
      <c r="AC238">
        <v>1000</v>
      </c>
      <c r="AD238">
        <v>2827</v>
      </c>
      <c r="AE238">
        <v>2000</v>
      </c>
      <c r="AF238">
        <v>29000</v>
      </c>
      <c r="AG238">
        <v>8.1999999999999993</v>
      </c>
      <c r="AH238">
        <v>205</v>
      </c>
      <c r="AI238">
        <v>135</v>
      </c>
      <c r="AJ238">
        <v>170708996</v>
      </c>
      <c r="AL238" s="7" t="str">
        <v>Paul Weitz</v>
      </c>
      <c r="AM238" s="35">
        <f>AVERAGEIFS(IMDB4[IMDb Score (1-10)],IMDB4[Director Name],Formula_Analysis!AL238)</f>
        <v>6.0166666666666657</v>
      </c>
      <c r="AQ238" s="7" t="str">
        <v>Olivia Munn</v>
      </c>
      <c r="AR238" s="7">
        <f>SUMIFS(IMDB4[Gross Revenue],IMDB4[Lead Actor],Formula_Analysis!AQ238)</f>
        <v>40162810</v>
      </c>
    </row>
    <row r="239" spans="1:44" x14ac:dyDescent="0.25">
      <c r="A239" t="str">
        <v>Edge of Tomorrow</v>
      </c>
      <c r="B239">
        <v>41664</v>
      </c>
      <c r="C239">
        <v>2014</v>
      </c>
      <c r="D239" t="str">
        <v>2010s</v>
      </c>
      <c r="E239" t="str">
        <v>Color</v>
      </c>
      <c r="F239" t="str">
        <v>Action</v>
      </c>
      <c r="G239" t="str">
        <v>English</v>
      </c>
      <c r="H239" t="str">
        <v>USA</v>
      </c>
      <c r="I239" t="str">
        <v>PG-13</v>
      </c>
      <c r="J239" t="str">
        <v>Tom Cruise</v>
      </c>
      <c r="K239" t="str">
        <v>Doug Liman</v>
      </c>
      <c r="L239">
        <v>10000</v>
      </c>
      <c r="M239">
        <v>12652</v>
      </c>
      <c r="N239">
        <v>218</v>
      </c>
      <c r="O239">
        <v>77000</v>
      </c>
      <c r="P239">
        <v>7.9</v>
      </c>
      <c r="R239" t="str">
        <v>Chicago</v>
      </c>
      <c r="S239">
        <v>37492</v>
      </c>
      <c r="T239">
        <v>2002</v>
      </c>
      <c r="U239" t="str">
        <v>2000s</v>
      </c>
      <c r="V239" t="str">
        <v>Black and White</v>
      </c>
      <c r="W239" t="str">
        <v>Comedy</v>
      </c>
      <c r="X239" t="str">
        <v>English</v>
      </c>
      <c r="Y239" t="str">
        <v>USA</v>
      </c>
      <c r="Z239" t="str">
        <v>PG-13</v>
      </c>
      <c r="AA239" t="str">
        <v>Colm Feore</v>
      </c>
      <c r="AB239" t="str">
        <v>Rob Marshall</v>
      </c>
      <c r="AC239">
        <v>539</v>
      </c>
      <c r="AD239">
        <v>813</v>
      </c>
      <c r="AE239">
        <v>252</v>
      </c>
      <c r="AF239">
        <v>0</v>
      </c>
      <c r="AG239">
        <v>7.2</v>
      </c>
      <c r="AH239">
        <v>223</v>
      </c>
      <c r="AI239">
        <v>113</v>
      </c>
      <c r="AJ239">
        <v>170684505</v>
      </c>
      <c r="AL239" s="7" t="str">
        <v>Andrew Adamson</v>
      </c>
      <c r="AM239" s="35">
        <f>AVERAGEIFS(IMDB4[IMDb Score (1-10)],IMDB4[Director Name],Formula_Analysis!AL239)</f>
        <v>7.15</v>
      </c>
      <c r="AQ239" s="7" t="str">
        <v>Christian Monzon</v>
      </c>
      <c r="AR239" s="7">
        <f>SUMIFS(IMDB4[Gross Revenue],IMDB4[Lead Actor],Formula_Analysis!AQ239)</f>
        <v>30222640</v>
      </c>
    </row>
    <row r="240" spans="1:44" x14ac:dyDescent="0.25">
      <c r="A240" t="str">
        <v>Veer-Zaara</v>
      </c>
      <c r="B240">
        <v>38180</v>
      </c>
      <c r="C240">
        <v>2004</v>
      </c>
      <c r="D240" t="str">
        <v>2000s</v>
      </c>
      <c r="E240" t="str">
        <v>Color</v>
      </c>
      <c r="F240" t="str">
        <v>Drama</v>
      </c>
      <c r="G240" t="str">
        <v>Hindi</v>
      </c>
      <c r="H240" t="str">
        <v>India</v>
      </c>
      <c r="I240" t="str">
        <v>Not Rated</v>
      </c>
      <c r="J240" t="str">
        <v>Shah Rukh Khan</v>
      </c>
      <c r="K240" t="str">
        <v>Yash Chopra</v>
      </c>
      <c r="L240">
        <v>8000</v>
      </c>
      <c r="M240">
        <v>9984</v>
      </c>
      <c r="N240">
        <v>147</v>
      </c>
      <c r="O240">
        <v>2000</v>
      </c>
      <c r="P240">
        <v>7.9</v>
      </c>
      <c r="R240" t="str">
        <v>The Help</v>
      </c>
      <c r="S240">
        <v>40590</v>
      </c>
      <c r="T240">
        <v>2011</v>
      </c>
      <c r="U240" t="str">
        <v>2010s</v>
      </c>
      <c r="V240" t="str">
        <v>Color</v>
      </c>
      <c r="W240" t="str">
        <v>Drama</v>
      </c>
      <c r="X240" t="str">
        <v>English</v>
      </c>
      <c r="Y240" t="str">
        <v>USA</v>
      </c>
      <c r="Z240" t="str">
        <v>PG-13</v>
      </c>
      <c r="AA240" t="str">
        <v>Emma Stone</v>
      </c>
      <c r="AB240" t="str">
        <v>Tate Taylor</v>
      </c>
      <c r="AC240">
        <v>15000</v>
      </c>
      <c r="AD240">
        <v>23227</v>
      </c>
      <c r="AE240">
        <v>150</v>
      </c>
      <c r="AF240">
        <v>75000</v>
      </c>
      <c r="AG240">
        <v>8.1</v>
      </c>
      <c r="AH240">
        <v>373</v>
      </c>
      <c r="AI240">
        <v>146</v>
      </c>
      <c r="AJ240">
        <v>169705587</v>
      </c>
      <c r="AL240" s="7" t="str">
        <v>Harold Ramis</v>
      </c>
      <c r="AM240" s="35">
        <f>AVERAGEIFS(IMDB4[IMDb Score (1-10)],IMDB4[Director Name],Formula_Analysis!AL240)</f>
        <v>6.55</v>
      </c>
      <c r="AQ240" s="7" t="str">
        <v>Kevin Zegers</v>
      </c>
      <c r="AR240" s="7">
        <f>SUMIFS(IMDB4[Gross Revenue],IMDB4[Lead Actor],Formula_Analysis!AQ240)</f>
        <v>60692045</v>
      </c>
    </row>
    <row r="241" spans="1:44" x14ac:dyDescent="0.25">
      <c r="A241" t="str">
        <v>Little Miss Sunshine</v>
      </c>
      <c r="B241">
        <v>38818</v>
      </c>
      <c r="C241">
        <v>2006</v>
      </c>
      <c r="D241" t="str">
        <v>2000s</v>
      </c>
      <c r="E241" t="str">
        <v>Color</v>
      </c>
      <c r="F241" t="str">
        <v>Comedy</v>
      </c>
      <c r="G241" t="str">
        <v>English</v>
      </c>
      <c r="H241" t="str">
        <v>USA</v>
      </c>
      <c r="I241" t="str">
        <v>R</v>
      </c>
      <c r="J241" t="str">
        <v>Steve Carell</v>
      </c>
      <c r="K241" t="str">
        <v>Jonathan Dayton</v>
      </c>
      <c r="L241">
        <v>7000</v>
      </c>
      <c r="M241">
        <v>7227</v>
      </c>
      <c r="N241">
        <v>36</v>
      </c>
      <c r="O241">
        <v>15000</v>
      </c>
      <c r="P241">
        <v>7.9</v>
      </c>
      <c r="R241" t="str">
        <v>Hotel Transylvania 2</v>
      </c>
      <c r="S241">
        <v>42326</v>
      </c>
      <c r="T241">
        <v>2015</v>
      </c>
      <c r="U241" t="str">
        <v>2010s</v>
      </c>
      <c r="V241" t="str">
        <v>Color</v>
      </c>
      <c r="W241" t="str">
        <v>Animation</v>
      </c>
      <c r="X241" t="str">
        <v>English</v>
      </c>
      <c r="Y241" t="str">
        <v>USA</v>
      </c>
      <c r="Z241" t="str">
        <v>PG</v>
      </c>
      <c r="AA241" t="str">
        <v>Steve Buscemi</v>
      </c>
      <c r="AB241" t="str">
        <v>Genndy Tartakovsky</v>
      </c>
      <c r="AC241">
        <v>12000</v>
      </c>
      <c r="AD241">
        <v>26839</v>
      </c>
      <c r="AE241">
        <v>266</v>
      </c>
      <c r="AF241">
        <v>16000</v>
      </c>
      <c r="AG241">
        <v>6.7</v>
      </c>
      <c r="AH241">
        <v>152</v>
      </c>
      <c r="AI241">
        <v>89</v>
      </c>
      <c r="AJ241">
        <v>169692572</v>
      </c>
      <c r="AL241" s="7" t="str">
        <v>Anthony Minghella</v>
      </c>
      <c r="AM241" s="35">
        <f>AVERAGEIFS(IMDB4[IMDb Score (1-10)],IMDB4[Director Name],Formula_Analysis!AL241)</f>
        <v>7.3</v>
      </c>
      <c r="AQ241" s="7" t="str">
        <v>Sheryl Lee</v>
      </c>
      <c r="AR241" s="7">
        <f>SUMIFS(IMDB4[Gross Revenue],IMDB4[Lead Actor],Formula_Analysis!AQ241)</f>
        <v>20241395</v>
      </c>
    </row>
    <row r="242" spans="1:44" x14ac:dyDescent="0.25">
      <c r="A242" t="str">
        <v>Ernest &amp; Celestine</v>
      </c>
      <c r="B242">
        <v>41204</v>
      </c>
      <c r="C242">
        <v>2012</v>
      </c>
      <c r="D242" t="str">
        <v>2010s</v>
      </c>
      <c r="E242" t="str">
        <v>Color</v>
      </c>
      <c r="F242" t="str">
        <v>Animation</v>
      </c>
      <c r="G242" t="str">
        <v>French</v>
      </c>
      <c r="H242" t="str">
        <v>France</v>
      </c>
      <c r="I242" t="str">
        <v>PG</v>
      </c>
      <c r="J242" t="str">
        <v>Mackenzie Foy</v>
      </c>
      <c r="K242" t="str">
        <v>StÃ©phane Aubier</v>
      </c>
      <c r="L242">
        <v>6000</v>
      </c>
      <c r="M242">
        <v>6829</v>
      </c>
      <c r="N242">
        <v>2</v>
      </c>
      <c r="O242">
        <v>0</v>
      </c>
      <c r="P242">
        <v>7.9</v>
      </c>
      <c r="R242" t="str">
        <v>Bridesmaids</v>
      </c>
      <c r="S242">
        <v>40846</v>
      </c>
      <c r="T242">
        <v>2011</v>
      </c>
      <c r="U242" t="str">
        <v>2010s</v>
      </c>
      <c r="V242" t="str">
        <v>Color</v>
      </c>
      <c r="W242" t="str">
        <v>Comedy</v>
      </c>
      <c r="X242" t="str">
        <v>English</v>
      </c>
      <c r="Y242" t="str">
        <v>USA</v>
      </c>
      <c r="Z242" t="str">
        <v>R</v>
      </c>
      <c r="AA242" t="str">
        <v>Matt Lucas</v>
      </c>
      <c r="AB242" t="str">
        <v>Paul Feig</v>
      </c>
      <c r="AC242">
        <v>722</v>
      </c>
      <c r="AD242">
        <v>3229</v>
      </c>
      <c r="AE242">
        <v>176</v>
      </c>
      <c r="AF242">
        <v>27000</v>
      </c>
      <c r="AG242">
        <v>6.8</v>
      </c>
      <c r="AH242">
        <v>371</v>
      </c>
      <c r="AI242">
        <v>131</v>
      </c>
      <c r="AJ242">
        <v>169076745</v>
      </c>
      <c r="AL242" s="7" t="str">
        <v>Brett Ratner</v>
      </c>
      <c r="AM242" s="35">
        <f>AVERAGEIFS(IMDB4[IMDb Score (1-10)],IMDB4[Director Name],Formula_Analysis!AL242)</f>
        <v>6.4555555555555566</v>
      </c>
      <c r="AQ242" s="7" t="str">
        <v>Jurnee Smollett-Bell</v>
      </c>
      <c r="AR242" s="7">
        <f>SUMIFS(IMDB4[Gross Revenue],IMDB4[Lead Actor],Formula_Analysis!AQ242)</f>
        <v>14821531</v>
      </c>
    </row>
    <row r="243" spans="1:44" x14ac:dyDescent="0.25">
      <c r="A243" t="str">
        <v>The Hobbit: An Unexpected Journey</v>
      </c>
      <c r="B243">
        <v>41035</v>
      </c>
      <c r="C243">
        <v>2012</v>
      </c>
      <c r="D243" t="str">
        <v>2010s</v>
      </c>
      <c r="E243" t="str">
        <v>Color</v>
      </c>
      <c r="F243" t="str">
        <v>Adventure</v>
      </c>
      <c r="G243" t="str">
        <v>English</v>
      </c>
      <c r="H243" t="str">
        <v>USA</v>
      </c>
      <c r="I243" t="str">
        <v>PG-13</v>
      </c>
      <c r="J243" t="str">
        <v>Aidan Turner</v>
      </c>
      <c r="K243" t="str">
        <v>Peter Jackson</v>
      </c>
      <c r="L243">
        <v>5000</v>
      </c>
      <c r="M243">
        <v>9152</v>
      </c>
      <c r="N243">
        <v>0</v>
      </c>
      <c r="O243">
        <v>166000</v>
      </c>
      <c r="P243">
        <v>7.9</v>
      </c>
      <c r="R243" t="str">
        <v>Quantum of Solace</v>
      </c>
      <c r="S243">
        <v>39678</v>
      </c>
      <c r="T243">
        <v>2008</v>
      </c>
      <c r="U243" t="str">
        <v>2000s</v>
      </c>
      <c r="V243" t="str">
        <v>Color</v>
      </c>
      <c r="W243" t="str">
        <v>Action</v>
      </c>
      <c r="X243" t="str">
        <v>English</v>
      </c>
      <c r="Y243" t="str">
        <v>UK</v>
      </c>
      <c r="Z243" t="str">
        <v>PG-13</v>
      </c>
      <c r="AA243" t="str">
        <v>Giancarlo Giannini</v>
      </c>
      <c r="AB243" t="str">
        <v>Marc Forster</v>
      </c>
      <c r="AC243">
        <v>451</v>
      </c>
      <c r="AD243">
        <v>2023</v>
      </c>
      <c r="AE243">
        <v>395</v>
      </c>
      <c r="AF243">
        <v>0</v>
      </c>
      <c r="AG243">
        <v>6.7</v>
      </c>
      <c r="AH243">
        <v>403</v>
      </c>
      <c r="AI243">
        <v>106</v>
      </c>
      <c r="AJ243">
        <v>168368427</v>
      </c>
      <c r="AL243" s="7" t="str">
        <v>Brian De Palma</v>
      </c>
      <c r="AM243" s="35">
        <f>AVERAGEIFS(IMDB4[IMDb Score (1-10)],IMDB4[Director Name],Formula_Analysis!AL243)</f>
        <v>6.6</v>
      </c>
      <c r="AQ243" s="7" t="str">
        <v>Ron Howard</v>
      </c>
      <c r="AR243" s="7">
        <f>SUMIFS(IMDB4[Gross Revenue],IMDB4[Lead Actor],Formula_Analysis!AQ243)</f>
        <v>13596911</v>
      </c>
    </row>
    <row r="244" spans="1:44" x14ac:dyDescent="0.25">
      <c r="A244" t="str">
        <v>The Hobbit: The Desolation of Smaug</v>
      </c>
      <c r="B244">
        <v>41300</v>
      </c>
      <c r="C244">
        <v>2013</v>
      </c>
      <c r="D244" t="str">
        <v>2010s</v>
      </c>
      <c r="E244" t="str">
        <v>Color</v>
      </c>
      <c r="F244" t="str">
        <v>Adventure</v>
      </c>
      <c r="G244" t="str">
        <v>English</v>
      </c>
      <c r="H244" t="str">
        <v>USA</v>
      </c>
      <c r="I244" t="str">
        <v>PG-13</v>
      </c>
      <c r="J244" t="str">
        <v>Aidan Turner</v>
      </c>
      <c r="K244" t="str">
        <v>Peter Jackson</v>
      </c>
      <c r="L244">
        <v>5000</v>
      </c>
      <c r="M244">
        <v>9152</v>
      </c>
      <c r="N244">
        <v>0</v>
      </c>
      <c r="O244">
        <v>83000</v>
      </c>
      <c r="P244">
        <v>7.9</v>
      </c>
      <c r="R244" t="str">
        <v>3 Men and a Baby</v>
      </c>
      <c r="S244">
        <v>31968</v>
      </c>
      <c r="T244">
        <v>1987</v>
      </c>
      <c r="U244" t="str">
        <v>1980s</v>
      </c>
      <c r="V244" t="str">
        <v>Color</v>
      </c>
      <c r="W244" t="str">
        <v>Comedy</v>
      </c>
      <c r="X244" t="str">
        <v>English</v>
      </c>
      <c r="Y244" t="str">
        <v>USA</v>
      </c>
      <c r="Z244" t="str">
        <v>PG</v>
      </c>
      <c r="AA244" t="str">
        <v>Tom Selleck</v>
      </c>
      <c r="AB244" t="str">
        <v>Leonard Nimoy</v>
      </c>
      <c r="AC244">
        <v>19000</v>
      </c>
      <c r="AD244">
        <v>21499</v>
      </c>
      <c r="AE244">
        <v>12000</v>
      </c>
      <c r="AF244">
        <v>3000</v>
      </c>
      <c r="AG244">
        <v>5.9</v>
      </c>
      <c r="AH244">
        <v>21</v>
      </c>
      <c r="AI244">
        <v>102</v>
      </c>
      <c r="AJ244">
        <v>167780960</v>
      </c>
      <c r="AL244" s="7" t="str">
        <v>Bennett Miller</v>
      </c>
      <c r="AM244" s="35">
        <f>AVERAGEIFS(IMDB4[IMDb Score (1-10)],IMDB4[Director Name],Formula_Analysis!AL244)</f>
        <v>7.5</v>
      </c>
      <c r="AQ244" s="7" t="str">
        <v>Lea Michele</v>
      </c>
      <c r="AR244" s="7">
        <f>SUMIFS(IMDB4[Gross Revenue],IMDB4[Lead Actor],Formula_Analysis!AQ244)</f>
        <v>20321829</v>
      </c>
    </row>
    <row r="245" spans="1:44" x14ac:dyDescent="0.25">
      <c r="A245" t="str">
        <v>Hero</v>
      </c>
      <c r="B245">
        <v>37266</v>
      </c>
      <c r="C245">
        <v>2002</v>
      </c>
      <c r="D245" t="str">
        <v>2000s</v>
      </c>
      <c r="E245" t="str">
        <v>Black and White</v>
      </c>
      <c r="F245" t="str">
        <v>Action</v>
      </c>
      <c r="G245" t="str">
        <v>Mandarin</v>
      </c>
      <c r="H245" t="str">
        <v>China</v>
      </c>
      <c r="I245" t="str">
        <v>PG-13</v>
      </c>
      <c r="J245" t="str">
        <v>Jet Li</v>
      </c>
      <c r="K245" t="str">
        <v>Yimou Zhang</v>
      </c>
      <c r="L245">
        <v>5000</v>
      </c>
      <c r="M245">
        <v>6229</v>
      </c>
      <c r="N245">
        <v>611</v>
      </c>
      <c r="O245">
        <v>0</v>
      </c>
      <c r="P245">
        <v>7.9</v>
      </c>
      <c r="R245" t="str">
        <v>Gone Girl</v>
      </c>
      <c r="S245">
        <v>41836</v>
      </c>
      <c r="T245">
        <v>2014</v>
      </c>
      <c r="U245" t="str">
        <v>2010s</v>
      </c>
      <c r="V245" t="str">
        <v>Color</v>
      </c>
      <c r="W245" t="str">
        <v>Crime</v>
      </c>
      <c r="X245" t="str">
        <v>English</v>
      </c>
      <c r="Y245" t="str">
        <v>USA</v>
      </c>
      <c r="Z245" t="str">
        <v>R</v>
      </c>
      <c r="AA245" t="str">
        <v>Patrick Fugit</v>
      </c>
      <c r="AB245" t="str">
        <v>David Fincher</v>
      </c>
      <c r="AC245">
        <v>835</v>
      </c>
      <c r="AD245">
        <v>4348</v>
      </c>
      <c r="AE245">
        <v>21000</v>
      </c>
      <c r="AF245">
        <v>146000</v>
      </c>
      <c r="AG245">
        <v>8.1</v>
      </c>
      <c r="AH245">
        <v>568</v>
      </c>
      <c r="AI245">
        <v>149</v>
      </c>
      <c r="AJ245">
        <v>167735396</v>
      </c>
      <c r="AL245" s="7" t="str">
        <v>Nancy Meyers</v>
      </c>
      <c r="AM245" s="35">
        <f>AVERAGEIFS(IMDB4[IMDb Score (1-10)],IMDB4[Director Name],Formula_Analysis!AL245)</f>
        <v>6.76</v>
      </c>
      <c r="AQ245" s="7" t="str">
        <v>Emir Kusturica</v>
      </c>
      <c r="AR245" s="7">
        <f>SUMIFS(IMDB4[Gross Revenue],IMDB4[Lead Actor],Formula_Analysis!AQ245)</f>
        <v>6576177</v>
      </c>
    </row>
    <row r="246" spans="1:44" x14ac:dyDescent="0.25">
      <c r="A246" t="str">
        <v>Crash</v>
      </c>
      <c r="B246">
        <v>38147</v>
      </c>
      <c r="C246">
        <v>2004</v>
      </c>
      <c r="D246" t="str">
        <v>2000s</v>
      </c>
      <c r="E246" t="str">
        <v>Color</v>
      </c>
      <c r="F246" t="str">
        <v>Crime</v>
      </c>
      <c r="G246" t="str">
        <v>English</v>
      </c>
      <c r="H246" t="str">
        <v>Germany</v>
      </c>
      <c r="I246" t="str">
        <v>R</v>
      </c>
      <c r="J246" t="str">
        <v>Don Cheadle</v>
      </c>
      <c r="K246" t="str">
        <v>Paul Haggis</v>
      </c>
      <c r="L246">
        <v>3000</v>
      </c>
      <c r="M246">
        <v>5732</v>
      </c>
      <c r="N246">
        <v>549</v>
      </c>
      <c r="O246">
        <v>18000</v>
      </c>
      <c r="P246">
        <v>7.9</v>
      </c>
      <c r="R246" t="str">
        <v>Casino Royale</v>
      </c>
      <c r="S246">
        <v>39048</v>
      </c>
      <c r="T246">
        <v>2006</v>
      </c>
      <c r="U246" t="str">
        <v>2000s</v>
      </c>
      <c r="V246" t="str">
        <v>Black and White</v>
      </c>
      <c r="W246" t="str">
        <v>Action</v>
      </c>
      <c r="X246" t="str">
        <v>English</v>
      </c>
      <c r="Y246" t="str">
        <v>UK</v>
      </c>
      <c r="Z246" t="str">
        <v>PG-13</v>
      </c>
      <c r="AA246" t="str">
        <v>Eva Green</v>
      </c>
      <c r="AB246" t="str">
        <v>Martin Campbell</v>
      </c>
      <c r="AC246">
        <v>6000</v>
      </c>
      <c r="AD246">
        <v>9125</v>
      </c>
      <c r="AE246">
        <v>258</v>
      </c>
      <c r="AF246">
        <v>0</v>
      </c>
      <c r="AG246">
        <v>8</v>
      </c>
      <c r="AH246">
        <v>400</v>
      </c>
      <c r="AI246">
        <v>144</v>
      </c>
      <c r="AJ246">
        <v>167007184</v>
      </c>
      <c r="AL246" s="7" t="str">
        <v>Frank Oz</v>
      </c>
      <c r="AM246" s="35">
        <f>AVERAGEIFS(IMDB4[IMDb Score (1-10)],IMDB4[Director Name],Formula_Analysis!AL246)</f>
        <v>6.4142857142857155</v>
      </c>
      <c r="AQ246" s="7" t="str">
        <v>Donny Boaz</v>
      </c>
      <c r="AR246" s="7">
        <f>SUMIFS(IMDB4[Gross Revenue],IMDB4[Lead Actor],Formula_Analysis!AQ246)</f>
        <v>2246000</v>
      </c>
    </row>
    <row r="247" spans="1:44" x14ac:dyDescent="0.25">
      <c r="A247" t="str">
        <v>Boogie Nights</v>
      </c>
      <c r="B247">
        <v>35441</v>
      </c>
      <c r="C247">
        <v>1997</v>
      </c>
      <c r="D247" t="str">
        <v>1990s</v>
      </c>
      <c r="E247" t="str">
        <v>Color</v>
      </c>
      <c r="F247" t="str">
        <v>Drama</v>
      </c>
      <c r="G247" t="str">
        <v>English</v>
      </c>
      <c r="H247" t="str">
        <v>USA</v>
      </c>
      <c r="I247" t="str">
        <v>R</v>
      </c>
      <c r="J247" t="str">
        <v>Don Cheadle</v>
      </c>
      <c r="K247" t="str">
        <v>Paul Thomas Anderson</v>
      </c>
      <c r="L247">
        <v>3000</v>
      </c>
      <c r="M247">
        <v>3677</v>
      </c>
      <c r="N247">
        <v>0</v>
      </c>
      <c r="O247">
        <v>0</v>
      </c>
      <c r="P247">
        <v>7.9</v>
      </c>
      <c r="R247" t="str">
        <v>Meet the Parents</v>
      </c>
      <c r="S247">
        <v>36551</v>
      </c>
      <c r="T247">
        <v>2000</v>
      </c>
      <c r="U247" t="str">
        <v>2000s</v>
      </c>
      <c r="V247" t="str">
        <v>Color</v>
      </c>
      <c r="W247" t="str">
        <v>Comedy</v>
      </c>
      <c r="X247" t="str">
        <v>English</v>
      </c>
      <c r="Y247" t="str">
        <v>USA</v>
      </c>
      <c r="Z247" t="str">
        <v>PG-13</v>
      </c>
      <c r="AA247" t="str">
        <v>Robert De Niro</v>
      </c>
      <c r="AB247" t="str">
        <v>Jay Roach</v>
      </c>
      <c r="AC247">
        <v>22000</v>
      </c>
      <c r="AD247">
        <v>24286</v>
      </c>
      <c r="AE247">
        <v>116</v>
      </c>
      <c r="AF247">
        <v>0</v>
      </c>
      <c r="AG247">
        <v>7</v>
      </c>
      <c r="AH247">
        <v>150</v>
      </c>
      <c r="AI247">
        <v>108</v>
      </c>
      <c r="AJ247">
        <v>166225040</v>
      </c>
      <c r="AL247" s="7" t="str">
        <v>Mike Nichols</v>
      </c>
      <c r="AM247" s="35">
        <f>AVERAGEIFS(IMDB4[IMDb Score (1-10)],IMDB4[Director Name],Formula_Analysis!AL247)</f>
        <v>6.58</v>
      </c>
      <c r="AQ247" s="7" t="str">
        <v>CCH Pounder</v>
      </c>
      <c r="AR247" s="7">
        <f>SUMIFS(IMDB4[Gross Revenue],IMDB4[Lead Actor],Formula_Analysis!AQ247)</f>
        <v>859152693</v>
      </c>
    </row>
    <row r="248" spans="1:44" x14ac:dyDescent="0.25">
      <c r="A248" t="str">
        <v>Halloween</v>
      </c>
      <c r="B248">
        <v>28729</v>
      </c>
      <c r="C248">
        <v>1978</v>
      </c>
      <c r="D248" t="str">
        <v>1970s</v>
      </c>
      <c r="E248" t="str">
        <v>Color</v>
      </c>
      <c r="F248" t="str">
        <v>Horror</v>
      </c>
      <c r="G248" t="str">
        <v>English</v>
      </c>
      <c r="H248" t="str">
        <v>USA</v>
      </c>
      <c r="I248" t="str">
        <v>R</v>
      </c>
      <c r="J248" t="str">
        <v>Jamie Lee Curtis</v>
      </c>
      <c r="K248" t="str">
        <v>John Carpenter</v>
      </c>
      <c r="L248">
        <v>2000</v>
      </c>
      <c r="M248">
        <v>4400</v>
      </c>
      <c r="N248">
        <v>0</v>
      </c>
      <c r="O248">
        <v>12000</v>
      </c>
      <c r="P248">
        <v>7.9</v>
      </c>
      <c r="R248" t="str">
        <v>Fifty Shades of Grey</v>
      </c>
      <c r="S248">
        <v>42077</v>
      </c>
      <c r="T248">
        <v>2015</v>
      </c>
      <c r="U248" t="str">
        <v>2010s</v>
      </c>
      <c r="V248" t="str">
        <v>Color</v>
      </c>
      <c r="W248" t="str">
        <v>Drama</v>
      </c>
      <c r="X248" t="str">
        <v>English</v>
      </c>
      <c r="Y248" t="str">
        <v>USA</v>
      </c>
      <c r="Z248" t="str">
        <v>R</v>
      </c>
      <c r="AA248" t="str">
        <v>Jennifer Ehle</v>
      </c>
      <c r="AB248" t="str">
        <v>Sam Taylor-Johnson</v>
      </c>
      <c r="AC248">
        <v>1000</v>
      </c>
      <c r="AD248">
        <v>4585</v>
      </c>
      <c r="AE248">
        <v>456</v>
      </c>
      <c r="AF248">
        <v>101000</v>
      </c>
      <c r="AG248">
        <v>4.0999999999999996</v>
      </c>
      <c r="AH248">
        <v>362</v>
      </c>
      <c r="AI248">
        <v>129</v>
      </c>
      <c r="AJ248">
        <v>166147885</v>
      </c>
      <c r="AL248" s="7" t="str">
        <v>Jon Turteltaub</v>
      </c>
      <c r="AM248" s="35">
        <f>AVERAGEIFS(IMDB4[IMDb Score (1-10)],IMDB4[Director Name],Formula_Analysis!AL248)</f>
        <v>6.5</v>
      </c>
      <c r="AQ248" s="7" t="str">
        <v>Josh Gad</v>
      </c>
      <c r="AR248" s="7">
        <f>SUMIFS(IMDB4[Gross Revenue],IMDB4[Lead Actor],Formula_Analysis!AQ248)</f>
        <v>445402563</v>
      </c>
    </row>
    <row r="249" spans="1:44" x14ac:dyDescent="0.25">
      <c r="A249" t="str">
        <v>The Right Stuff</v>
      </c>
      <c r="B249">
        <v>30398</v>
      </c>
      <c r="C249">
        <v>1983</v>
      </c>
      <c r="D249" t="str">
        <v>1980s</v>
      </c>
      <c r="E249" t="str">
        <v>Color</v>
      </c>
      <c r="F249" t="str">
        <v>Adventure</v>
      </c>
      <c r="G249" t="str">
        <v>English</v>
      </c>
      <c r="H249" t="str">
        <v>USA</v>
      </c>
      <c r="I249" t="str">
        <v>PG</v>
      </c>
      <c r="J249" t="str">
        <v>Dennis Quaid</v>
      </c>
      <c r="K249" t="str">
        <v>Philip Kaufman</v>
      </c>
      <c r="L249">
        <v>2000</v>
      </c>
      <c r="M249">
        <v>6341</v>
      </c>
      <c r="N249">
        <v>133</v>
      </c>
      <c r="O249">
        <v>0</v>
      </c>
      <c r="P249">
        <v>7.9</v>
      </c>
      <c r="R249" t="str">
        <v>2012</v>
      </c>
      <c r="S249">
        <v>39865</v>
      </c>
      <c r="T249">
        <v>2009</v>
      </c>
      <c r="U249" t="str">
        <v>2000s</v>
      </c>
      <c r="V249" t="str">
        <v>Color</v>
      </c>
      <c r="W249" t="str">
        <v>Action</v>
      </c>
      <c r="X249" t="str">
        <v>English</v>
      </c>
      <c r="Y249" t="str">
        <v>USA</v>
      </c>
      <c r="Z249" t="str">
        <v>PG-13</v>
      </c>
      <c r="AA249" t="str">
        <v>Oliver Platt</v>
      </c>
      <c r="AB249" t="str">
        <v>Roland Emmerich</v>
      </c>
      <c r="AC249">
        <v>1000</v>
      </c>
      <c r="AD249">
        <v>2144</v>
      </c>
      <c r="AE249">
        <v>776</v>
      </c>
      <c r="AF249">
        <v>13000</v>
      </c>
      <c r="AG249">
        <v>5.8</v>
      </c>
      <c r="AH249">
        <v>367</v>
      </c>
      <c r="AI249">
        <v>158</v>
      </c>
      <c r="AJ249">
        <v>166112167</v>
      </c>
      <c r="AL249" s="7" t="str">
        <v>Francis Ford Coppola</v>
      </c>
      <c r="AM249" s="35">
        <f>AVERAGEIFS(IMDB4[IMDb Score (1-10)],IMDB4[Director Name],Formula_Analysis!AL249)</f>
        <v>7.655555555555555</v>
      </c>
      <c r="AQ249" s="7" t="str">
        <v>Alexander Gould</v>
      </c>
      <c r="AR249" s="7">
        <f>SUMIFS(IMDB4[Gross Revenue],IMDB4[Lead Actor],Formula_Analysis!AQ249)</f>
        <v>393532491</v>
      </c>
    </row>
    <row r="250" spans="1:44" x14ac:dyDescent="0.25">
      <c r="A250" t="str">
        <v>Avatar</v>
      </c>
      <c r="B250">
        <v>39950</v>
      </c>
      <c r="C250">
        <v>2009</v>
      </c>
      <c r="D250" t="str">
        <v>2000s</v>
      </c>
      <c r="E250" t="str">
        <v>Color</v>
      </c>
      <c r="F250" t="str">
        <v>Action</v>
      </c>
      <c r="G250" t="str">
        <v>English</v>
      </c>
      <c r="H250" t="str">
        <v>USA</v>
      </c>
      <c r="I250" t="str">
        <v>PG-13</v>
      </c>
      <c r="J250" t="str">
        <v>CCH Pounder</v>
      </c>
      <c r="K250" t="str">
        <v>James Cameron</v>
      </c>
      <c r="L250">
        <v>1000</v>
      </c>
      <c r="M250">
        <v>4834</v>
      </c>
      <c r="N250">
        <v>0</v>
      </c>
      <c r="O250">
        <v>33000</v>
      </c>
      <c r="P250">
        <v>7.9</v>
      </c>
      <c r="R250" t="str">
        <v>Robin Hood: Prince of Thieves</v>
      </c>
      <c r="S250">
        <v>33253</v>
      </c>
      <c r="T250">
        <v>1991</v>
      </c>
      <c r="U250" t="str">
        <v>1990s</v>
      </c>
      <c r="V250" t="str">
        <v>Color</v>
      </c>
      <c r="W250" t="str">
        <v>Action</v>
      </c>
      <c r="X250" t="str">
        <v>English</v>
      </c>
      <c r="Y250" t="str">
        <v>USA</v>
      </c>
      <c r="Z250" t="str">
        <v>PG-13</v>
      </c>
      <c r="AA250" t="str">
        <v>Alan Rickman</v>
      </c>
      <c r="AB250" t="str">
        <v>Kevin Reynolds</v>
      </c>
      <c r="AC250">
        <v>25000</v>
      </c>
      <c r="AD250">
        <v>38518</v>
      </c>
      <c r="AE250">
        <v>58</v>
      </c>
      <c r="AF250">
        <v>0</v>
      </c>
      <c r="AG250">
        <v>6.9</v>
      </c>
      <c r="AH250">
        <v>67</v>
      </c>
      <c r="AI250">
        <v>155</v>
      </c>
      <c r="AJ250">
        <v>165500000</v>
      </c>
      <c r="AL250" s="7" t="str">
        <v>Garry Marshall</v>
      </c>
      <c r="AM250" s="35">
        <f>AVERAGEIFS(IMDB4[IMDb Score (1-10)],IMDB4[Director Name],Formula_Analysis!AL250)</f>
        <v>5.95</v>
      </c>
      <c r="AQ250" s="7" t="str">
        <v>Amy Poehler</v>
      </c>
      <c r="AR250" s="7">
        <f>SUMIFS(IMDB4[Gross Revenue],IMDB4[Lead Actor],Formula_Analysis!AQ250)</f>
        <v>1051102844</v>
      </c>
    </row>
    <row r="251" spans="1:44" x14ac:dyDescent="0.25">
      <c r="A251" t="str">
        <v>The Blues Brothers</v>
      </c>
      <c r="B251">
        <v>29450</v>
      </c>
      <c r="C251">
        <v>1980</v>
      </c>
      <c r="D251" t="str">
        <v>1980s</v>
      </c>
      <c r="E251" t="str">
        <v>Color</v>
      </c>
      <c r="F251" t="str">
        <v>Action</v>
      </c>
      <c r="G251" t="str">
        <v>English</v>
      </c>
      <c r="H251" t="str">
        <v>USA</v>
      </c>
      <c r="I251" t="str">
        <v>R</v>
      </c>
      <c r="J251" t="str">
        <v>John Belushi</v>
      </c>
      <c r="K251" t="str">
        <v>John Landis</v>
      </c>
      <c r="L251">
        <v>1000</v>
      </c>
      <c r="M251">
        <v>2566</v>
      </c>
      <c r="N251">
        <v>644</v>
      </c>
      <c r="O251">
        <v>14000</v>
      </c>
      <c r="P251">
        <v>7.9</v>
      </c>
      <c r="R251" t="str">
        <v>Kung Fu Panda 2</v>
      </c>
      <c r="S251">
        <v>40642</v>
      </c>
      <c r="T251">
        <v>2011</v>
      </c>
      <c r="U251" t="str">
        <v>2010s</v>
      </c>
      <c r="V251" t="str">
        <v>Color</v>
      </c>
      <c r="W251" t="str">
        <v>Action</v>
      </c>
      <c r="X251" t="str">
        <v>English</v>
      </c>
      <c r="Y251" t="str">
        <v>USA</v>
      </c>
      <c r="Z251" t="str">
        <v>PG</v>
      </c>
      <c r="AA251" t="str">
        <v>Angelina Jolie Pitt</v>
      </c>
      <c r="AB251" t="str">
        <v>Jennifer Yuh Nelson</v>
      </c>
      <c r="AC251">
        <v>11000</v>
      </c>
      <c r="AD251">
        <v>21015</v>
      </c>
      <c r="AE251">
        <v>90</v>
      </c>
      <c r="AF251">
        <v>20000</v>
      </c>
      <c r="AG251">
        <v>7.3</v>
      </c>
      <c r="AH251">
        <v>284</v>
      </c>
      <c r="AI251">
        <v>90</v>
      </c>
      <c r="AJ251">
        <v>165230261</v>
      </c>
      <c r="AL251" s="7" t="str">
        <v>John Polson</v>
      </c>
      <c r="AM251" s="35">
        <f>AVERAGEIFS(IMDB4[IMDb Score (1-10)],IMDB4[Director Name],Formula_Analysis!AL251)</f>
        <v>5.45</v>
      </c>
      <c r="AQ251" s="7" t="str">
        <v>John Ratzenberger</v>
      </c>
      <c r="AR251" s="7">
        <f>SUMIFS(IMDB4[Gross Revenue],IMDB4[Lead Actor],Formula_Analysis!AQ251)</f>
        <v>760839216</v>
      </c>
    </row>
    <row r="252" spans="1:44" x14ac:dyDescent="0.25">
      <c r="A252" t="str">
        <v>The Wrestler</v>
      </c>
      <c r="B252">
        <v>39768</v>
      </c>
      <c r="C252">
        <v>2008</v>
      </c>
      <c r="D252" t="str">
        <v>2000s</v>
      </c>
      <c r="E252" t="str">
        <v>Color</v>
      </c>
      <c r="F252" t="str">
        <v>Drama</v>
      </c>
      <c r="G252" t="str">
        <v>English</v>
      </c>
      <c r="H252" t="str">
        <v>USA</v>
      </c>
      <c r="I252" t="str">
        <v>R</v>
      </c>
      <c r="J252" t="str">
        <v>Mark Margolis</v>
      </c>
      <c r="K252" t="str">
        <v>Darren Aronofsky</v>
      </c>
      <c r="L252">
        <v>1000</v>
      </c>
      <c r="M252">
        <v>1582</v>
      </c>
      <c r="N252">
        <v>0</v>
      </c>
      <c r="O252">
        <v>10000</v>
      </c>
      <c r="P252">
        <v>7.9</v>
      </c>
      <c r="R252" t="str">
        <v>Catch Me If You Can</v>
      </c>
      <c r="S252">
        <v>37584</v>
      </c>
      <c r="T252">
        <v>2002</v>
      </c>
      <c r="U252" t="str">
        <v>2000s</v>
      </c>
      <c r="V252" t="str">
        <v>Color</v>
      </c>
      <c r="W252" t="str">
        <v>Biography</v>
      </c>
      <c r="X252" t="str">
        <v>English</v>
      </c>
      <c r="Y252" t="str">
        <v>USA</v>
      </c>
      <c r="Z252" t="str">
        <v>PG-13</v>
      </c>
      <c r="AA252" t="str">
        <v>Leonardo DiCaprio</v>
      </c>
      <c r="AB252" t="str">
        <v>Steven Spielberg</v>
      </c>
      <c r="AC252">
        <v>29000</v>
      </c>
      <c r="AD252">
        <v>48153</v>
      </c>
      <c r="AE252">
        <v>14000</v>
      </c>
      <c r="AF252">
        <v>15000</v>
      </c>
      <c r="AG252">
        <v>8</v>
      </c>
      <c r="AH252">
        <v>194</v>
      </c>
      <c r="AI252">
        <v>141</v>
      </c>
      <c r="AJ252">
        <v>164435221</v>
      </c>
      <c r="AL252" s="7" t="str">
        <v>George Tillman Jr.</v>
      </c>
      <c r="AM252" s="35">
        <f>AVERAGEIFS(IMDB4[IMDb Score (1-10)],IMDB4[Director Name],Formula_Analysis!AL252)</f>
        <v>6.9250000000000007</v>
      </c>
      <c r="AQ252" s="7" t="str">
        <v>Jim Broadbent</v>
      </c>
      <c r="AR252" s="7">
        <f>SUMIFS(IMDB4[Gross Revenue],IMDB4[Lead Actor],Formula_Analysis!AQ252)</f>
        <v>692790399</v>
      </c>
    </row>
    <row r="253" spans="1:44" x14ac:dyDescent="0.25">
      <c r="A253" t="str">
        <v>E.T. the Extra-Terrestrial</v>
      </c>
      <c r="B253">
        <v>30248</v>
      </c>
      <c r="C253">
        <v>1982</v>
      </c>
      <c r="D253" t="str">
        <v>1980s</v>
      </c>
      <c r="E253" t="str">
        <v>Color</v>
      </c>
      <c r="F253" t="str">
        <v>Family</v>
      </c>
      <c r="G253" t="str">
        <v>English</v>
      </c>
      <c r="H253" t="str">
        <v>USA</v>
      </c>
      <c r="I253" t="str">
        <v>PG</v>
      </c>
      <c r="J253" t="str">
        <v>Henry Thomas</v>
      </c>
      <c r="K253" t="str">
        <v>Steven Spielberg</v>
      </c>
      <c r="L253">
        <v>861</v>
      </c>
      <c r="M253">
        <v>2811</v>
      </c>
      <c r="N253">
        <v>14000</v>
      </c>
      <c r="O253">
        <v>34000</v>
      </c>
      <c r="P253">
        <v>7.9</v>
      </c>
      <c r="R253" t="str">
        <v>The Proposal</v>
      </c>
      <c r="S253">
        <v>40140</v>
      </c>
      <c r="T253">
        <v>2009</v>
      </c>
      <c r="U253" t="str">
        <v>2000s</v>
      </c>
      <c r="V253" t="str">
        <v>Color</v>
      </c>
      <c r="W253" t="str">
        <v>Comedy</v>
      </c>
      <c r="X253" t="str">
        <v>English</v>
      </c>
      <c r="Y253" t="str">
        <v>USA</v>
      </c>
      <c r="Z253" t="str">
        <v>PG-13</v>
      </c>
      <c r="AA253" t="str">
        <v>Ryan Reynolds</v>
      </c>
      <c r="AB253" t="str">
        <v>Anne Fletcher</v>
      </c>
      <c r="AC253">
        <v>16000</v>
      </c>
      <c r="AD253">
        <v>18656</v>
      </c>
      <c r="AE253">
        <v>98</v>
      </c>
      <c r="AF253">
        <v>10000</v>
      </c>
      <c r="AG253">
        <v>6.7</v>
      </c>
      <c r="AH253">
        <v>224</v>
      </c>
      <c r="AI253">
        <v>108</v>
      </c>
      <c r="AJ253">
        <v>163947053</v>
      </c>
      <c r="AL253" s="7" t="str">
        <v>John Frankenheimer</v>
      </c>
      <c r="AM253" s="35">
        <f>AVERAGEIFS(IMDB4[IMDb Score (1-10)],IMDB4[Director Name],Formula_Analysis!AL253)</f>
        <v>5.8</v>
      </c>
      <c r="AQ253" s="7" t="str">
        <v>Holly Hunter</v>
      </c>
      <c r="AR253" s="7">
        <f>SUMIFS(IMDB4[Gross Revenue],IMDB4[Lead Actor],Formula_Analysis!AQ253)</f>
        <v>385026874</v>
      </c>
    </row>
    <row r="254" spans="1:44" x14ac:dyDescent="0.25">
      <c r="A254" t="str">
        <v>Nine Queens</v>
      </c>
      <c r="B254">
        <v>36828</v>
      </c>
      <c r="C254">
        <v>2000</v>
      </c>
      <c r="D254" t="str">
        <v>2000s</v>
      </c>
      <c r="E254" t="str">
        <v>Color</v>
      </c>
      <c r="F254" t="str">
        <v>Crime</v>
      </c>
      <c r="G254" t="str">
        <v>Spanish</v>
      </c>
      <c r="H254" t="str">
        <v>Argentina</v>
      </c>
      <c r="I254" t="str">
        <v>R</v>
      </c>
      <c r="J254" t="str">
        <v>Ricardo DarÃ­n</v>
      </c>
      <c r="K254" t="str">
        <v>FabiÃ¡n Bielinsky</v>
      </c>
      <c r="L254">
        <v>827</v>
      </c>
      <c r="M254">
        <v>856</v>
      </c>
      <c r="N254">
        <v>44</v>
      </c>
      <c r="O254">
        <v>0</v>
      </c>
      <c r="P254">
        <v>7.9</v>
      </c>
      <c r="R254" t="str">
        <v>Big Daddy</v>
      </c>
      <c r="S254">
        <v>36199</v>
      </c>
      <c r="T254">
        <v>1999</v>
      </c>
      <c r="U254" t="str">
        <v>1990s</v>
      </c>
      <c r="V254" t="str">
        <v>Color</v>
      </c>
      <c r="W254" t="str">
        <v>Comedy</v>
      </c>
      <c r="X254" t="str">
        <v>English</v>
      </c>
      <c r="Y254" t="str">
        <v>USA</v>
      </c>
      <c r="Z254" t="str">
        <v>PG-13</v>
      </c>
      <c r="AA254" t="str">
        <v>Steve Buscemi</v>
      </c>
      <c r="AB254" t="str">
        <v>Dennis Dugan</v>
      </c>
      <c r="AC254">
        <v>12000</v>
      </c>
      <c r="AD254">
        <v>26760</v>
      </c>
      <c r="AE254">
        <v>221</v>
      </c>
      <c r="AF254">
        <v>0</v>
      </c>
      <c r="AG254">
        <v>6.4</v>
      </c>
      <c r="AH254">
        <v>112</v>
      </c>
      <c r="AI254">
        <v>93</v>
      </c>
      <c r="AJ254">
        <v>163479795</v>
      </c>
      <c r="AL254" s="7" t="str">
        <v>Jon Avnet</v>
      </c>
      <c r="AM254" s="35">
        <f>AVERAGEIFS(IMDB4[IMDb Score (1-10)],IMDB4[Director Name],Formula_Analysis!AL254)</f>
        <v>6</v>
      </c>
      <c r="AQ254" s="7" t="str">
        <v>Clint Howard</v>
      </c>
      <c r="AR254" s="7">
        <f>SUMIFS(IMDB4[Gross Revenue],IMDB4[Lead Actor],Formula_Analysis!AQ254)</f>
        <v>297630675</v>
      </c>
    </row>
    <row r="255" spans="1:44" x14ac:dyDescent="0.25">
      <c r="A255" t="str">
        <v>Do the Right Thing</v>
      </c>
      <c r="B255">
        <v>32801</v>
      </c>
      <c r="C255">
        <v>1989</v>
      </c>
      <c r="D255" t="str">
        <v>1980s</v>
      </c>
      <c r="E255" t="str">
        <v>Color</v>
      </c>
      <c r="F255" t="str">
        <v>Drama</v>
      </c>
      <c r="G255" t="str">
        <v>English</v>
      </c>
      <c r="H255" t="str">
        <v>USA</v>
      </c>
      <c r="I255" t="str">
        <v>R</v>
      </c>
      <c r="J255" t="str">
        <v>Ruby Dee</v>
      </c>
      <c r="K255" t="str">
        <v>Spike Lee</v>
      </c>
      <c r="L255">
        <v>782</v>
      </c>
      <c r="M255">
        <v>2892</v>
      </c>
      <c r="N255">
        <v>0</v>
      </c>
      <c r="O255">
        <v>0</v>
      </c>
      <c r="P255">
        <v>7.9</v>
      </c>
      <c r="R255" t="str">
        <v>The Sound of Music</v>
      </c>
      <c r="S255">
        <v>23941</v>
      </c>
      <c r="T255">
        <v>1965</v>
      </c>
      <c r="U255" t="str">
        <v>1960s</v>
      </c>
      <c r="V255" t="str">
        <v>Color</v>
      </c>
      <c r="W255" t="str">
        <v>Biography</v>
      </c>
      <c r="X255" t="str">
        <v>English</v>
      </c>
      <c r="Y255" t="str">
        <v>USA</v>
      </c>
      <c r="Z255" t="str">
        <v>G</v>
      </c>
      <c r="AA255" t="str">
        <v>Eleanor Parker</v>
      </c>
      <c r="AB255" t="str">
        <v>Robert Wise</v>
      </c>
      <c r="AC255">
        <v>354</v>
      </c>
      <c r="AD255">
        <v>1495</v>
      </c>
      <c r="AE255">
        <v>338</v>
      </c>
      <c r="AF255">
        <v>15000</v>
      </c>
      <c r="AG255">
        <v>8</v>
      </c>
      <c r="AH255">
        <v>119</v>
      </c>
      <c r="AI255">
        <v>174</v>
      </c>
      <c r="AJ255">
        <v>163214286</v>
      </c>
      <c r="AL255" s="7" t="str">
        <v>Martin Brest</v>
      </c>
      <c r="AM255" s="35">
        <f>AVERAGEIFS(IMDB4[IMDb Score (1-10)],IMDB4[Director Name],Formula_Analysis!AL255)</f>
        <v>6.1</v>
      </c>
      <c r="AQ255" s="7" t="str">
        <v>Jesse McCartney</v>
      </c>
      <c r="AR255" s="7">
        <f>SUMIFS(IMDB4[Gross Revenue],IMDB4[Lead Actor],Formula_Analysis!AQ255)</f>
        <v>235439265</v>
      </c>
    </row>
    <row r="256" spans="1:44" x14ac:dyDescent="0.25">
      <c r="A256" t="str">
        <v>Big Hero 6</v>
      </c>
      <c r="B256">
        <v>41768</v>
      </c>
      <c r="C256">
        <v>2014</v>
      </c>
      <c r="D256" t="str">
        <v>2010s</v>
      </c>
      <c r="E256" t="str">
        <v>Color</v>
      </c>
      <c r="F256" t="str">
        <v>Action</v>
      </c>
      <c r="G256" t="str">
        <v>English</v>
      </c>
      <c r="H256" t="str">
        <v>USA</v>
      </c>
      <c r="I256" t="str">
        <v>PG</v>
      </c>
      <c r="J256" t="str">
        <v>Damon Wayans Jr.</v>
      </c>
      <c r="K256" t="str">
        <v>Don Hall</v>
      </c>
      <c r="L256">
        <v>756</v>
      </c>
      <c r="M256">
        <v>2963</v>
      </c>
      <c r="N256">
        <v>38</v>
      </c>
      <c r="O256">
        <v>41000</v>
      </c>
      <c r="P256">
        <v>7.9</v>
      </c>
      <c r="R256" t="str">
        <v>Clash of the Titans</v>
      </c>
      <c r="S256">
        <v>40286</v>
      </c>
      <c r="T256">
        <v>2010</v>
      </c>
      <c r="U256" t="str">
        <v>2010s</v>
      </c>
      <c r="V256" t="str">
        <v>Color</v>
      </c>
      <c r="W256" t="str">
        <v>Action</v>
      </c>
      <c r="X256" t="str">
        <v>English</v>
      </c>
      <c r="Y256" t="str">
        <v>USA</v>
      </c>
      <c r="Z256" t="str">
        <v>PG-13</v>
      </c>
      <c r="AA256" t="str">
        <v>Liam Neeson</v>
      </c>
      <c r="AB256" t="str">
        <v>Louis Leterrier</v>
      </c>
      <c r="AC256">
        <v>14000</v>
      </c>
      <c r="AD256">
        <v>18003</v>
      </c>
      <c r="AE256">
        <v>255</v>
      </c>
      <c r="AF256">
        <v>15000</v>
      </c>
      <c r="AG256">
        <v>5.8</v>
      </c>
      <c r="AH256">
        <v>344</v>
      </c>
      <c r="AI256">
        <v>106</v>
      </c>
      <c r="AJ256">
        <v>163192114</v>
      </c>
      <c r="AL256" s="7" t="str">
        <v>John Patrick Shanley</v>
      </c>
      <c r="AM256" s="35">
        <f>AVERAGEIFS(IMDB4[IMDb Score (1-10)],IMDB4[Director Name],Formula_Analysis!AL256)</f>
        <v>7.5</v>
      </c>
      <c r="AQ256" s="7" t="str">
        <v>Lea Thompson</v>
      </c>
      <c r="AR256" s="7">
        <f>SUMIFS(IMDB4[Gross Revenue],IMDB4[Lead Actor],Formula_Analysis!AQ256)</f>
        <v>433072165</v>
      </c>
    </row>
    <row r="257" spans="1:44" x14ac:dyDescent="0.25">
      <c r="A257" t="str">
        <v>Amour</v>
      </c>
      <c r="B257">
        <v>41064</v>
      </c>
      <c r="C257">
        <v>2012</v>
      </c>
      <c r="D257" t="str">
        <v>2010s</v>
      </c>
      <c r="E257" t="str">
        <v>Color</v>
      </c>
      <c r="F257" t="str">
        <v>Drama</v>
      </c>
      <c r="G257" t="str">
        <v>French</v>
      </c>
      <c r="H257" t="str">
        <v>France</v>
      </c>
      <c r="I257" t="str">
        <v>PG-13</v>
      </c>
      <c r="J257" t="str">
        <v>Isabelle Huppert</v>
      </c>
      <c r="K257" t="str">
        <v>Michael Haneke</v>
      </c>
      <c r="L257">
        <v>678</v>
      </c>
      <c r="M257">
        <v>1557</v>
      </c>
      <c r="N257">
        <v>0</v>
      </c>
      <c r="O257">
        <v>33000</v>
      </c>
      <c r="P257">
        <v>7.9</v>
      </c>
      <c r="R257" t="str">
        <v>Batman Returns</v>
      </c>
      <c r="S257">
        <v>33644</v>
      </c>
      <c r="T257">
        <v>1992</v>
      </c>
      <c r="U257" t="str">
        <v>1990s</v>
      </c>
      <c r="V257" t="str">
        <v>Color</v>
      </c>
      <c r="W257" t="str">
        <v>Action</v>
      </c>
      <c r="X257" t="str">
        <v>English</v>
      </c>
      <c r="Y257" t="str">
        <v>USA</v>
      </c>
      <c r="Z257" t="str">
        <v>PG-13</v>
      </c>
      <c r="AA257" t="str">
        <v>Michael Gough</v>
      </c>
      <c r="AB257" t="str">
        <v>Tim Burton</v>
      </c>
      <c r="AC257">
        <v>920</v>
      </c>
      <c r="AD257">
        <v>2899</v>
      </c>
      <c r="AE257">
        <v>13000</v>
      </c>
      <c r="AF257">
        <v>0</v>
      </c>
      <c r="AG257">
        <v>7</v>
      </c>
      <c r="AH257">
        <v>153</v>
      </c>
      <c r="AI257">
        <v>126</v>
      </c>
      <c r="AJ257">
        <v>162831698</v>
      </c>
      <c r="AL257" s="7" t="str">
        <v>Cameron Crowe</v>
      </c>
      <c r="AM257" s="35">
        <f>AVERAGEIFS(IMDB4[IMDb Score (1-10)],IMDB4[Director Name],Formula_Analysis!AL257)</f>
        <v>6.7799999999999994</v>
      </c>
      <c r="AQ257" s="7" t="str">
        <v>Janeane Garofalo</v>
      </c>
      <c r="AR257" s="7">
        <f>SUMIFS(IMDB4[Gross Revenue],IMDB4[Lead Actor],Formula_Analysis!AQ257)</f>
        <v>245006031</v>
      </c>
    </row>
    <row r="258" spans="1:44" x14ac:dyDescent="0.25">
      <c r="A258" t="str">
        <v>Straight Outta Compton</v>
      </c>
      <c r="B258">
        <v>42071</v>
      </c>
      <c r="C258">
        <v>2015</v>
      </c>
      <c r="D258" t="str">
        <v>2010s</v>
      </c>
      <c r="E258" t="str">
        <v>Color</v>
      </c>
      <c r="F258" t="str">
        <v>Biography</v>
      </c>
      <c r="G258" t="str">
        <v>English</v>
      </c>
      <c r="H258" t="str">
        <v>USA</v>
      </c>
      <c r="I258" t="str">
        <v>R</v>
      </c>
      <c r="J258" t="str">
        <v>Aldis Hodge</v>
      </c>
      <c r="K258" t="str">
        <v>F. Gary Gray</v>
      </c>
      <c r="L258">
        <v>559</v>
      </c>
      <c r="M258">
        <v>2702</v>
      </c>
      <c r="N258">
        <v>473</v>
      </c>
      <c r="O258">
        <v>76000</v>
      </c>
      <c r="P258">
        <v>7.9</v>
      </c>
      <c r="R258" t="str">
        <v>Django Unchained</v>
      </c>
      <c r="S258">
        <v>41270</v>
      </c>
      <c r="T258">
        <v>2012</v>
      </c>
      <c r="U258" t="str">
        <v>2010s</v>
      </c>
      <c r="V258" t="str">
        <v>Color</v>
      </c>
      <c r="W258" t="str">
        <v>Drama</v>
      </c>
      <c r="X258" t="str">
        <v>English</v>
      </c>
      <c r="Y258" t="str">
        <v>USA</v>
      </c>
      <c r="Z258" t="str">
        <v>R</v>
      </c>
      <c r="AA258" t="str">
        <v>Leonardo DiCaprio</v>
      </c>
      <c r="AB258" t="str">
        <v>Quentin Tarantino</v>
      </c>
      <c r="AC258">
        <v>29000</v>
      </c>
      <c r="AD258">
        <v>40978</v>
      </c>
      <c r="AE258">
        <v>16000</v>
      </c>
      <c r="AF258">
        <v>199000</v>
      </c>
      <c r="AG258">
        <v>8.5</v>
      </c>
      <c r="AH258">
        <v>765</v>
      </c>
      <c r="AI258">
        <v>165</v>
      </c>
      <c r="AJ258">
        <v>162804648</v>
      </c>
      <c r="AL258" s="7" t="str">
        <v>Peter Segal</v>
      </c>
      <c r="AM258" s="35">
        <f>AVERAGEIFS(IMDB4[IMDb Score (1-10)],IMDB4[Director Name],Formula_Analysis!AL258)</f>
        <v>6.1857142857142851</v>
      </c>
      <c r="AQ258" s="7" t="str">
        <v>Ellen Burstyn</v>
      </c>
      <c r="AR258" s="7">
        <f>SUMIFS(IMDB4[Gross Revenue],IMDB4[Lead Actor],Formula_Analysis!AQ258)</f>
        <v>279650344</v>
      </c>
    </row>
    <row r="259" spans="1:44" x14ac:dyDescent="0.25">
      <c r="A259" t="str">
        <v>Walk the Line</v>
      </c>
      <c r="B259">
        <v>38673</v>
      </c>
      <c r="C259">
        <v>2005</v>
      </c>
      <c r="D259" t="str">
        <v>2000s</v>
      </c>
      <c r="E259" t="str">
        <v>Color</v>
      </c>
      <c r="F259" t="str">
        <v>Biography</v>
      </c>
      <c r="G259" t="str">
        <v>English</v>
      </c>
      <c r="H259" t="str">
        <v>USA</v>
      </c>
      <c r="I259" t="str">
        <v>PG-13</v>
      </c>
      <c r="J259" t="str">
        <v>Sandra Ellis Lafferty</v>
      </c>
      <c r="K259" t="str">
        <v>James Mangold</v>
      </c>
      <c r="L259">
        <v>523</v>
      </c>
      <c r="M259">
        <v>1383</v>
      </c>
      <c r="N259">
        <v>446</v>
      </c>
      <c r="O259">
        <v>11000</v>
      </c>
      <c r="P259">
        <v>7.9</v>
      </c>
      <c r="R259" t="str">
        <v>A Bug's Life</v>
      </c>
      <c r="S259">
        <v>36121</v>
      </c>
      <c r="T259">
        <v>1998</v>
      </c>
      <c r="U259" t="str">
        <v>1990s</v>
      </c>
      <c r="V259" t="str">
        <v>Color</v>
      </c>
      <c r="W259" t="str">
        <v>Adventure</v>
      </c>
      <c r="X259" t="str">
        <v>English</v>
      </c>
      <c r="Y259" t="str">
        <v>USA</v>
      </c>
      <c r="Z259" t="str">
        <v>G</v>
      </c>
      <c r="AA259" t="str">
        <v>Kevin Spacey</v>
      </c>
      <c r="AB259" t="str">
        <v>John Lasseter</v>
      </c>
      <c r="AC259">
        <v>18000</v>
      </c>
      <c r="AD259">
        <v>24205</v>
      </c>
      <c r="AE259">
        <v>487</v>
      </c>
      <c r="AF259">
        <v>0</v>
      </c>
      <c r="AG259">
        <v>7.2</v>
      </c>
      <c r="AH259">
        <v>117</v>
      </c>
      <c r="AI259">
        <v>95</v>
      </c>
      <c r="AJ259">
        <v>162792677</v>
      </c>
      <c r="AL259" s="7" t="str">
        <v>Ethan Maniquis</v>
      </c>
      <c r="AM259" s="35">
        <f>AVERAGEIFS(IMDB4[IMDb Score (1-10)],IMDB4[Director Name],Formula_Analysis!AL259)</f>
        <v>6.7</v>
      </c>
      <c r="AQ259" s="7" t="str">
        <v>Joe Mantegna</v>
      </c>
      <c r="AR259" s="7">
        <f>SUMIFS(IMDB4[Gross Revenue],IMDB4[Lead Actor],Formula_Analysis!AQ259)</f>
        <v>327617273</v>
      </c>
    </row>
    <row r="260" spans="1:44" x14ac:dyDescent="0.25">
      <c r="A260" t="str">
        <v>The Chorus</v>
      </c>
      <c r="B260">
        <v>38085</v>
      </c>
      <c r="C260">
        <v>2004</v>
      </c>
      <c r="D260" t="str">
        <v>2000s</v>
      </c>
      <c r="E260" t="str">
        <v>Color</v>
      </c>
      <c r="F260" t="str">
        <v>Drama</v>
      </c>
      <c r="G260" t="str">
        <v>French</v>
      </c>
      <c r="H260" t="str">
        <v>France</v>
      </c>
      <c r="I260" t="str">
        <v>PG-13</v>
      </c>
      <c r="J260" t="str">
        <v>Jean-Baptiste Maunier</v>
      </c>
      <c r="K260" t="str">
        <v>Christophe Barratier</v>
      </c>
      <c r="L260">
        <v>517</v>
      </c>
      <c r="M260">
        <v>745</v>
      </c>
      <c r="N260">
        <v>25</v>
      </c>
      <c r="O260">
        <v>0</v>
      </c>
      <c r="P260">
        <v>7.9</v>
      </c>
      <c r="R260" t="str">
        <v>The Pursuit of Happyness</v>
      </c>
      <c r="S260">
        <v>38766</v>
      </c>
      <c r="T260">
        <v>2006</v>
      </c>
      <c r="U260" t="str">
        <v>2000s</v>
      </c>
      <c r="V260" t="str">
        <v>Color</v>
      </c>
      <c r="W260" t="str">
        <v>Biography</v>
      </c>
      <c r="X260" t="str">
        <v>English</v>
      </c>
      <c r="Y260" t="str">
        <v>USA</v>
      </c>
      <c r="Z260" t="str">
        <v>PG-13</v>
      </c>
      <c r="AA260" t="str">
        <v>Will Smith</v>
      </c>
      <c r="AB260" t="str">
        <v>Gabriele Muccino</v>
      </c>
      <c r="AC260">
        <v>10000</v>
      </c>
      <c r="AD260">
        <v>11036</v>
      </c>
      <c r="AE260">
        <v>125</v>
      </c>
      <c r="AF260">
        <v>32000</v>
      </c>
      <c r="AG260">
        <v>8</v>
      </c>
      <c r="AH260">
        <v>201</v>
      </c>
      <c r="AI260">
        <v>117</v>
      </c>
      <c r="AJ260">
        <v>162586036</v>
      </c>
      <c r="AL260" s="7" t="str">
        <v>Des McAnuff</v>
      </c>
      <c r="AM260" s="35">
        <f>AVERAGEIFS(IMDB4[IMDb Score (1-10)],IMDB4[Director Name],Formula_Analysis!AL260)</f>
        <v>4.0999999999999996</v>
      </c>
      <c r="AQ260" s="7" t="str">
        <v>Olivia Newton-John</v>
      </c>
      <c r="AR260" s="7">
        <f>SUMIFS(IMDB4[Gross Revenue],IMDB4[Lead Actor],Formula_Analysis!AQ260)</f>
        <v>181360000</v>
      </c>
    </row>
    <row r="261" spans="1:44" x14ac:dyDescent="0.25">
      <c r="A261" t="str">
        <v>My Fair Lady</v>
      </c>
      <c r="B261">
        <v>23573</v>
      </c>
      <c r="C261">
        <v>1964</v>
      </c>
      <c r="D261" t="str">
        <v>1960s</v>
      </c>
      <c r="E261" t="str">
        <v>Color</v>
      </c>
      <c r="F261" t="str">
        <v>Drama</v>
      </c>
      <c r="G261" t="str">
        <v>English</v>
      </c>
      <c r="H261" t="str">
        <v>USA</v>
      </c>
      <c r="I261" t="str">
        <v>Approved</v>
      </c>
      <c r="J261" t="str">
        <v>Jeremy Brett</v>
      </c>
      <c r="K261" t="str">
        <v>George Cukor</v>
      </c>
      <c r="L261">
        <v>453</v>
      </c>
      <c r="M261">
        <v>1164</v>
      </c>
      <c r="N261">
        <v>165</v>
      </c>
      <c r="O261">
        <v>0</v>
      </c>
      <c r="P261">
        <v>7.9</v>
      </c>
      <c r="R261" t="str">
        <v>The SpongeBob Movie: Sponge Out of Water</v>
      </c>
      <c r="S261">
        <v>42119</v>
      </c>
      <c r="T261">
        <v>2015</v>
      </c>
      <c r="U261" t="str">
        <v>2010s</v>
      </c>
      <c r="V261" t="str">
        <v>Color</v>
      </c>
      <c r="W261" t="str">
        <v>Adventure</v>
      </c>
      <c r="X261" t="str">
        <v>English</v>
      </c>
      <c r="Y261" t="str">
        <v>USA</v>
      </c>
      <c r="Z261" t="str">
        <v>PG</v>
      </c>
      <c r="AA261" t="str">
        <v>Tim Conway</v>
      </c>
      <c r="AB261" t="str">
        <v>Paul Tibbitt</v>
      </c>
      <c r="AC261">
        <v>870</v>
      </c>
      <c r="AD261">
        <v>5217</v>
      </c>
      <c r="AE261">
        <v>5</v>
      </c>
      <c r="AF261">
        <v>16000</v>
      </c>
      <c r="AG261">
        <v>6</v>
      </c>
      <c r="AH261">
        <v>147</v>
      </c>
      <c r="AI261">
        <v>92</v>
      </c>
      <c r="AJ261">
        <v>162495848</v>
      </c>
      <c r="AL261" s="7" t="str">
        <v>John Herzfeld</v>
      </c>
      <c r="AM261" s="35">
        <f>AVERAGEIFS(IMDB4[IMDb Score (1-10)],IMDB4[Director Name],Formula_Analysis!AL261)</f>
        <v>6.1</v>
      </c>
      <c r="AQ261" s="7" t="str">
        <v>Cary-Hiroyuki Tagawa</v>
      </c>
      <c r="AR261" s="7">
        <f>SUMIFS(IMDB4[Gross Revenue],IMDB4[Lead Actor],Formula_Analysis!AQ261)</f>
        <v>243572416</v>
      </c>
    </row>
    <row r="262" spans="1:44" x14ac:dyDescent="0.25">
      <c r="A262" t="str">
        <v>Letters from Iwo Jima</v>
      </c>
      <c r="B262">
        <v>38982</v>
      </c>
      <c r="C262">
        <v>2006</v>
      </c>
      <c r="D262" t="str">
        <v>2000s</v>
      </c>
      <c r="E262" t="str">
        <v>Color</v>
      </c>
      <c r="F262" t="str">
        <v>Drama</v>
      </c>
      <c r="G262" t="str">
        <v>Japanese</v>
      </c>
      <c r="H262" t="str">
        <v>USA</v>
      </c>
      <c r="I262" t="str">
        <v>R</v>
      </c>
      <c r="J262" t="str">
        <v>Yuki Matsuzaki</v>
      </c>
      <c r="K262" t="str">
        <v>Clint Eastwood</v>
      </c>
      <c r="L262">
        <v>378</v>
      </c>
      <c r="M262">
        <v>751</v>
      </c>
      <c r="N262">
        <v>16000</v>
      </c>
      <c r="O262">
        <v>5000</v>
      </c>
      <c r="P262">
        <v>7.9</v>
      </c>
      <c r="R262" t="str">
        <v>Grown Ups</v>
      </c>
      <c r="S262">
        <v>40267</v>
      </c>
      <c r="T262">
        <v>2010</v>
      </c>
      <c r="U262" t="str">
        <v>2010s</v>
      </c>
      <c r="V262" t="str">
        <v>Color</v>
      </c>
      <c r="W262" t="str">
        <v>Comedy</v>
      </c>
      <c r="X262" t="str">
        <v>English</v>
      </c>
      <c r="Y262" t="str">
        <v>USA</v>
      </c>
      <c r="Z262" t="str">
        <v>PG-13</v>
      </c>
      <c r="AA262" t="str">
        <v>Steve Buscemi</v>
      </c>
      <c r="AB262" t="str">
        <v>Dennis Dugan</v>
      </c>
      <c r="AC262">
        <v>12000</v>
      </c>
      <c r="AD262">
        <v>28497</v>
      </c>
      <c r="AE262">
        <v>221</v>
      </c>
      <c r="AF262">
        <v>12000</v>
      </c>
      <c r="AG262">
        <v>6</v>
      </c>
      <c r="AH262">
        <v>179</v>
      </c>
      <c r="AI262">
        <v>102</v>
      </c>
      <c r="AJ262">
        <v>162001186</v>
      </c>
      <c r="AL262" s="7" t="str">
        <v>Tony Scott</v>
      </c>
      <c r="AM262" s="35">
        <f>AVERAGEIFS(IMDB4[IMDb Score (1-10)],IMDB4[Director Name],Formula_Analysis!AL262)</f>
        <v>6.791666666666667</v>
      </c>
      <c r="AQ262" s="7" t="str">
        <v>Bernie Mac</v>
      </c>
      <c r="AR262" s="7">
        <f>SUMIFS(IMDB4[Gross Revenue],IMDB4[Lead Actor],Formula_Analysis!AQ262)</f>
        <v>466617303</v>
      </c>
    </row>
    <row r="263" spans="1:44" x14ac:dyDescent="0.25">
      <c r="A263" t="str">
        <v>Once</v>
      </c>
      <c r="B263">
        <v>39214</v>
      </c>
      <c r="C263">
        <v>2007</v>
      </c>
      <c r="D263" t="str">
        <v>2000s</v>
      </c>
      <c r="E263" t="str">
        <v>Color</v>
      </c>
      <c r="F263" t="str">
        <v>Drama</v>
      </c>
      <c r="G263" t="str">
        <v>English</v>
      </c>
      <c r="H263" t="str">
        <v>Ireland</v>
      </c>
      <c r="I263" t="str">
        <v>R</v>
      </c>
      <c r="J263" t="str">
        <v>Glen Hansard</v>
      </c>
      <c r="K263" t="str">
        <v>John Carney</v>
      </c>
      <c r="L263">
        <v>200</v>
      </c>
      <c r="M263">
        <v>332</v>
      </c>
      <c r="N263">
        <v>109</v>
      </c>
      <c r="O263">
        <v>26000</v>
      </c>
      <c r="P263">
        <v>7.9</v>
      </c>
      <c r="R263" t="str">
        <v>The Waterboy</v>
      </c>
      <c r="S263">
        <v>35938</v>
      </c>
      <c r="T263">
        <v>1998</v>
      </c>
      <c r="U263" t="str">
        <v>1990s</v>
      </c>
      <c r="V263" t="str">
        <v>Black and White</v>
      </c>
      <c r="W263" t="str">
        <v>Comedy</v>
      </c>
      <c r="X263" t="str">
        <v>English</v>
      </c>
      <c r="Y263" t="str">
        <v>USA</v>
      </c>
      <c r="Z263" t="str">
        <v>PG-13</v>
      </c>
      <c r="AA263" t="str">
        <v>Adam Sandler</v>
      </c>
      <c r="AB263" t="str">
        <v>Frank Coraci</v>
      </c>
      <c r="AC263">
        <v>11000</v>
      </c>
      <c r="AD263">
        <v>13823</v>
      </c>
      <c r="AE263">
        <v>153</v>
      </c>
      <c r="AF263">
        <v>0</v>
      </c>
      <c r="AG263">
        <v>6.1</v>
      </c>
      <c r="AH263">
        <v>108</v>
      </c>
      <c r="AI263">
        <v>90</v>
      </c>
      <c r="AJ263">
        <v>161487252</v>
      </c>
      <c r="AL263" s="7" t="str">
        <v>Joel Coen</v>
      </c>
      <c r="AM263" s="35">
        <f>AVERAGEIFS(IMDB4[IMDb Score (1-10)],IMDB4[Director Name],Formula_Analysis!AL263)</f>
        <v>7.4</v>
      </c>
      <c r="AQ263" s="7" t="str">
        <v>Goran Visnjic</v>
      </c>
      <c r="AR263" s="7">
        <f>SUMIFS(IMDB4[Gross Revenue],IMDB4[Lead Actor],Formula_Analysis!AQ263)</f>
        <v>228774923</v>
      </c>
    </row>
    <row r="264" spans="1:44" x14ac:dyDescent="0.25">
      <c r="A264" t="str">
        <v>Hot Fuzz</v>
      </c>
      <c r="B264">
        <v>39150</v>
      </c>
      <c r="C264">
        <v>2007</v>
      </c>
      <c r="D264" t="str">
        <v>2000s</v>
      </c>
      <c r="E264" t="str">
        <v>Color</v>
      </c>
      <c r="F264" t="str">
        <v>Action</v>
      </c>
      <c r="G264" t="str">
        <v>English</v>
      </c>
      <c r="H264" t="str">
        <v>UK</v>
      </c>
      <c r="I264" t="str">
        <v>R</v>
      </c>
      <c r="J264" t="str">
        <v>Bill Bailey</v>
      </c>
      <c r="K264" t="str">
        <v>Edgar Wright</v>
      </c>
      <c r="L264">
        <v>175</v>
      </c>
      <c r="M264">
        <v>485</v>
      </c>
      <c r="N264">
        <v>1000</v>
      </c>
      <c r="O264">
        <v>17000</v>
      </c>
      <c r="P264">
        <v>7.9</v>
      </c>
      <c r="R264" t="str">
        <v>Ice Age: Continental Drift</v>
      </c>
      <c r="S264">
        <v>40955</v>
      </c>
      <c r="T264">
        <v>2012</v>
      </c>
      <c r="U264" t="str">
        <v>2010s</v>
      </c>
      <c r="V264" t="str">
        <v>Color</v>
      </c>
      <c r="W264" t="str">
        <v>Adventure</v>
      </c>
      <c r="X264" t="str">
        <v>English</v>
      </c>
      <c r="Y264" t="str">
        <v>USA</v>
      </c>
      <c r="Z264" t="str">
        <v>PG</v>
      </c>
      <c r="AA264" t="str">
        <v>Peter Dinklage</v>
      </c>
      <c r="AB264" t="str">
        <v>Steve Martino</v>
      </c>
      <c r="AC264">
        <v>22000</v>
      </c>
      <c r="AD264">
        <v>25354</v>
      </c>
      <c r="AE264">
        <v>20</v>
      </c>
      <c r="AF264">
        <v>14000</v>
      </c>
      <c r="AG264">
        <v>6.6</v>
      </c>
      <c r="AH264">
        <v>233</v>
      </c>
      <c r="AI264">
        <v>88</v>
      </c>
      <c r="AJ264">
        <v>161317423</v>
      </c>
      <c r="AL264" s="7" t="str">
        <v>Anton Corbijn</v>
      </c>
      <c r="AM264" s="35">
        <f>AVERAGEIFS(IMDB4[IMDb Score (1-10)],IMDB4[Director Name],Formula_Analysis!AL264)</f>
        <v>6.9333333333333336</v>
      </c>
      <c r="AQ264" s="7" t="str">
        <v>Adam Goldberg</v>
      </c>
      <c r="AR264" s="7">
        <f>SUMIFS(IMDB4[Gross Revenue],IMDB4[Lead Actor],Formula_Analysis!AQ264)</f>
        <v>212781988</v>
      </c>
    </row>
    <row r="265" spans="1:44" x14ac:dyDescent="0.25">
      <c r="A265" t="str">
        <v>Shrek</v>
      </c>
      <c r="B265">
        <v>37071</v>
      </c>
      <c r="C265">
        <v>2001</v>
      </c>
      <c r="D265" t="str">
        <v>2000s</v>
      </c>
      <c r="E265" t="str">
        <v>Color</v>
      </c>
      <c r="F265" t="str">
        <v>Adventure</v>
      </c>
      <c r="G265" t="str">
        <v>English</v>
      </c>
      <c r="H265" t="str">
        <v>USA</v>
      </c>
      <c r="I265" t="str">
        <v>PG</v>
      </c>
      <c r="J265" t="str">
        <v>Kathleen Freeman</v>
      </c>
      <c r="K265" t="str">
        <v>Andrew Adamson</v>
      </c>
      <c r="L265">
        <v>145</v>
      </c>
      <c r="M265">
        <v>275</v>
      </c>
      <c r="N265">
        <v>80</v>
      </c>
      <c r="O265">
        <v>0</v>
      </c>
      <c r="P265">
        <v>7.9</v>
      </c>
      <c r="R265" t="str">
        <v>Straight Outta Compton</v>
      </c>
      <c r="S265">
        <v>42071</v>
      </c>
      <c r="T265">
        <v>2015</v>
      </c>
      <c r="U265" t="str">
        <v>2010s</v>
      </c>
      <c r="V265" t="str">
        <v>Color</v>
      </c>
      <c r="W265" t="str">
        <v>Biography</v>
      </c>
      <c r="X265" t="str">
        <v>English</v>
      </c>
      <c r="Y265" t="str">
        <v>USA</v>
      </c>
      <c r="Z265" t="str">
        <v>R</v>
      </c>
      <c r="AA265" t="str">
        <v>Aldis Hodge</v>
      </c>
      <c r="AB265" t="str">
        <v>F. Gary Gray</v>
      </c>
      <c r="AC265">
        <v>559</v>
      </c>
      <c r="AD265">
        <v>2702</v>
      </c>
      <c r="AE265">
        <v>473</v>
      </c>
      <c r="AF265">
        <v>76000</v>
      </c>
      <c r="AG265">
        <v>7.9</v>
      </c>
      <c r="AH265">
        <v>349</v>
      </c>
      <c r="AI265">
        <v>167</v>
      </c>
      <c r="AJ265">
        <v>161029270</v>
      </c>
      <c r="AL265" s="7" t="str">
        <v>Nick Hamm</v>
      </c>
      <c r="AM265" s="35">
        <f>AVERAGEIFS(IMDB4[IMDb Score (1-10)],IMDB4[Director Name],Formula_Analysis!AL265)</f>
        <v>4.8</v>
      </c>
      <c r="AQ265" s="7" t="str">
        <v>Jennifer Ehle</v>
      </c>
      <c r="AR265" s="7">
        <f>SUMIFS(IMDB4[Gross Revenue],IMDB4[Lead Actor],Formula_Analysis!AQ265)</f>
        <v>299262889</v>
      </c>
    </row>
    <row r="266" spans="1:44" x14ac:dyDescent="0.25">
      <c r="A266" t="str">
        <v>Before Midnight</v>
      </c>
      <c r="B266">
        <v>41542</v>
      </c>
      <c r="C266">
        <v>2013</v>
      </c>
      <c r="D266" t="str">
        <v>2010s</v>
      </c>
      <c r="E266" t="str">
        <v>Color</v>
      </c>
      <c r="F266" t="str">
        <v>Drama</v>
      </c>
      <c r="G266" t="str">
        <v>English</v>
      </c>
      <c r="H266" t="str">
        <v>USA</v>
      </c>
      <c r="I266" t="str">
        <v>R</v>
      </c>
      <c r="J266" t="str">
        <v>Seamus Davey-Fitzpatrick</v>
      </c>
      <c r="K266" t="str">
        <v>Richard Linklater</v>
      </c>
      <c r="L266">
        <v>140</v>
      </c>
      <c r="M266">
        <v>328</v>
      </c>
      <c r="N266">
        <v>0</v>
      </c>
      <c r="O266">
        <v>62000</v>
      </c>
      <c r="P266">
        <v>7.9</v>
      </c>
      <c r="R266" t="str">
        <v>Shark Tale</v>
      </c>
      <c r="S266">
        <v>38171</v>
      </c>
      <c r="T266">
        <v>2004</v>
      </c>
      <c r="U266" t="str">
        <v>2000s</v>
      </c>
      <c r="V266" t="str">
        <v>Color</v>
      </c>
      <c r="W266" t="str">
        <v>Adventure</v>
      </c>
      <c r="X266" t="str">
        <v>English</v>
      </c>
      <c r="Y266" t="str">
        <v>USA</v>
      </c>
      <c r="Z266" t="str">
        <v>PG</v>
      </c>
      <c r="AA266" t="str">
        <v>Robert De Niro</v>
      </c>
      <c r="AB266" t="str">
        <v>Bibo Bergeron</v>
      </c>
      <c r="AC266">
        <v>22000</v>
      </c>
      <c r="AD266">
        <v>63165</v>
      </c>
      <c r="AE266">
        <v>10</v>
      </c>
      <c r="AF266">
        <v>0</v>
      </c>
      <c r="AG266">
        <v>6</v>
      </c>
      <c r="AH266">
        <v>143</v>
      </c>
      <c r="AI266">
        <v>90</v>
      </c>
      <c r="AJ266">
        <v>160762022</v>
      </c>
      <c r="AL266" s="7" t="str">
        <v>Kirk Jones</v>
      </c>
      <c r="AM266" s="35">
        <f>AVERAGEIFS(IMDB4[IMDb Score (1-10)],IMDB4[Director Name],Formula_Analysis!AL266)</f>
        <v>6.7249999999999996</v>
      </c>
      <c r="AQ266" s="7" t="str">
        <v>Oliver Platt</v>
      </c>
      <c r="AR266" s="7">
        <f>SUMIFS(IMDB4[Gross Revenue],IMDB4[Lead Actor],Formula_Analysis!AQ266)</f>
        <v>506256665</v>
      </c>
    </row>
    <row r="267" spans="1:44" x14ac:dyDescent="0.25">
      <c r="A267" t="str">
        <v>4 Months, 3 Weeks and 2 Days</v>
      </c>
      <c r="B267">
        <v>39242</v>
      </c>
      <c r="C267">
        <v>2007</v>
      </c>
      <c r="D267" t="str">
        <v>2000s</v>
      </c>
      <c r="E267" t="str">
        <v>Color</v>
      </c>
      <c r="F267" t="str">
        <v>Drama</v>
      </c>
      <c r="G267" t="str">
        <v>Romanian</v>
      </c>
      <c r="H267" t="str">
        <v>Romania</v>
      </c>
      <c r="I267" t="str">
        <v>Not Rated</v>
      </c>
      <c r="J267" t="str">
        <v>Anamaria Marinca</v>
      </c>
      <c r="K267" t="str">
        <v>Cristian Mungiu</v>
      </c>
      <c r="L267">
        <v>131</v>
      </c>
      <c r="M267">
        <v>264</v>
      </c>
      <c r="N267">
        <v>163</v>
      </c>
      <c r="O267">
        <v>14000</v>
      </c>
      <c r="P267">
        <v>7.9</v>
      </c>
      <c r="R267" t="str">
        <v>Die Another Day</v>
      </c>
      <c r="S267">
        <v>37434</v>
      </c>
      <c r="T267">
        <v>2002</v>
      </c>
      <c r="U267" t="str">
        <v>2000s</v>
      </c>
      <c r="V267" t="str">
        <v>Black and White</v>
      </c>
      <c r="W267" t="str">
        <v>Action</v>
      </c>
      <c r="X267" t="str">
        <v>English</v>
      </c>
      <c r="Y267" t="str">
        <v>UK</v>
      </c>
      <c r="Z267" t="str">
        <v>PG-13</v>
      </c>
      <c r="AA267" t="str">
        <v>Toby Stephens</v>
      </c>
      <c r="AB267" t="str">
        <v>Lee Tamahori</v>
      </c>
      <c r="AC267">
        <v>769</v>
      </c>
      <c r="AD267">
        <v>2538</v>
      </c>
      <c r="AE267">
        <v>93</v>
      </c>
      <c r="AF267">
        <v>0</v>
      </c>
      <c r="AG267">
        <v>6.1</v>
      </c>
      <c r="AH267">
        <v>264</v>
      </c>
      <c r="AI267">
        <v>133</v>
      </c>
      <c r="AJ267">
        <v>160201106</v>
      </c>
      <c r="AL267" s="7" t="str">
        <v>Tom McCarthy</v>
      </c>
      <c r="AM267" s="35">
        <f>AVERAGEIFS(IMDB4[IMDb Score (1-10)],IMDB4[Director Name],Formula_Analysis!AL267)</f>
        <v>7.9</v>
      </c>
      <c r="AQ267" s="7" t="str">
        <v>Eileen Brennan</v>
      </c>
      <c r="AR267" s="7">
        <f>SUMIFS(IMDB4[Gross Revenue],IMDB4[Lead Actor],Formula_Analysis!AQ267)</f>
        <v>315342230</v>
      </c>
    </row>
    <row r="268" spans="1:44" x14ac:dyDescent="0.25">
      <c r="A268" t="str">
        <v>Crouching Tiger, Hidden Dragon</v>
      </c>
      <c r="B268">
        <v>36564</v>
      </c>
      <c r="C268">
        <v>2000</v>
      </c>
      <c r="D268" t="str">
        <v>2000s</v>
      </c>
      <c r="E268" t="str">
        <v>Color</v>
      </c>
      <c r="F268" t="str">
        <v>Action</v>
      </c>
      <c r="G268" t="str">
        <v>Mandarin</v>
      </c>
      <c r="H268" t="str">
        <v>Taiwan</v>
      </c>
      <c r="I268" t="str">
        <v>PG-13</v>
      </c>
      <c r="J268" t="str">
        <v>Chen Chang</v>
      </c>
      <c r="K268" t="str">
        <v>Ang Lee</v>
      </c>
      <c r="L268">
        <v>103</v>
      </c>
      <c r="M268">
        <v>129</v>
      </c>
      <c r="N268">
        <v>0</v>
      </c>
      <c r="O268">
        <v>0</v>
      </c>
      <c r="P268">
        <v>7.9</v>
      </c>
      <c r="R268" t="str">
        <v>The Sting</v>
      </c>
      <c r="S268">
        <v>26911</v>
      </c>
      <c r="T268">
        <v>1973</v>
      </c>
      <c r="U268" t="str">
        <v>1970s</v>
      </c>
      <c r="V268" t="str">
        <v>Color</v>
      </c>
      <c r="W268" t="str">
        <v>Comedy</v>
      </c>
      <c r="X268" t="str">
        <v>English</v>
      </c>
      <c r="Y268" t="str">
        <v>USA</v>
      </c>
      <c r="Z268" t="str">
        <v>PG</v>
      </c>
      <c r="AA268" t="str">
        <v>Eileen Brennan</v>
      </c>
      <c r="AB268" t="str">
        <v>George Roy Hill</v>
      </c>
      <c r="AC268">
        <v>1000</v>
      </c>
      <c r="AD268">
        <v>2387</v>
      </c>
      <c r="AE268">
        <v>131</v>
      </c>
      <c r="AF268">
        <v>0</v>
      </c>
      <c r="AG268">
        <v>8.3000000000000007</v>
      </c>
      <c r="AH268">
        <v>119</v>
      </c>
      <c r="AI268">
        <v>129</v>
      </c>
      <c r="AJ268">
        <v>159600000</v>
      </c>
      <c r="AL268" s="7" t="str">
        <v>Sergio Leone</v>
      </c>
      <c r="AM268" s="35">
        <f>AVERAGEIFS(IMDB4[IMDb Score (1-10)],IMDB4[Director Name],Formula_Analysis!AL268)</f>
        <v>8.4333333333333336</v>
      </c>
      <c r="AQ268" s="7" t="str">
        <v>Tia Carrere</v>
      </c>
      <c r="AR268" s="7">
        <f>SUMIFS(IMDB4[Gross Revenue],IMDB4[Lead Actor],Formula_Analysis!AQ268)</f>
        <v>268005644</v>
      </c>
    </row>
    <row r="269" spans="1:44" x14ac:dyDescent="0.25">
      <c r="A269" t="str">
        <v>The Second Mother</v>
      </c>
      <c r="B269">
        <v>42038</v>
      </c>
      <c r="C269">
        <v>2015</v>
      </c>
      <c r="D269" t="str">
        <v>2010s</v>
      </c>
      <c r="E269" t="str">
        <v>Color</v>
      </c>
      <c r="F269" t="str">
        <v>Comedy</v>
      </c>
      <c r="G269" t="str">
        <v>Portuguese</v>
      </c>
      <c r="H269" t="str">
        <v>Brazil</v>
      </c>
      <c r="I269" t="str">
        <v>R</v>
      </c>
      <c r="J269" t="str">
        <v>Alex Huszar</v>
      </c>
      <c r="K269" t="str">
        <v>Anna Muylaert</v>
      </c>
      <c r="L269">
        <v>61</v>
      </c>
      <c r="M269">
        <v>76</v>
      </c>
      <c r="N269">
        <v>9</v>
      </c>
      <c r="O269">
        <v>0</v>
      </c>
      <c r="P269">
        <v>7.9</v>
      </c>
      <c r="R269" t="str">
        <v>The Heat</v>
      </c>
      <c r="S269">
        <v>41448</v>
      </c>
      <c r="T269">
        <v>2013</v>
      </c>
      <c r="U269" t="str">
        <v>2010s</v>
      </c>
      <c r="V269" t="str">
        <v>Color</v>
      </c>
      <c r="W269" t="str">
        <v>Action</v>
      </c>
      <c r="X269" t="str">
        <v>English</v>
      </c>
      <c r="Y269" t="str">
        <v>USA</v>
      </c>
      <c r="Z269" t="str">
        <v>R</v>
      </c>
      <c r="AA269" t="str">
        <v>Michael Rapaport</v>
      </c>
      <c r="AB269" t="str">
        <v>Paul Feig</v>
      </c>
      <c r="AC269">
        <v>975</v>
      </c>
      <c r="AD269">
        <v>4825</v>
      </c>
      <c r="AE269">
        <v>176</v>
      </c>
      <c r="AF269">
        <v>24000</v>
      </c>
      <c r="AG269">
        <v>6.6</v>
      </c>
      <c r="AH269">
        <v>270</v>
      </c>
      <c r="AI269">
        <v>123</v>
      </c>
      <c r="AJ269">
        <v>159578352</v>
      </c>
      <c r="AL269" s="7" t="str">
        <v>Joel Schumacher</v>
      </c>
      <c r="AM269" s="35">
        <f>AVERAGEIFS(IMDB4[IMDb Score (1-10)],IMDB4[Director Name],Formula_Analysis!AL269)</f>
        <v>6.3416666666666677</v>
      </c>
      <c r="AQ269" s="7" t="str">
        <v>John Belushi</v>
      </c>
      <c r="AR269" s="7">
        <f>SUMIFS(IMDB4[Gross Revenue],IMDB4[Lead Actor],Formula_Analysis!AQ269)</f>
        <v>195800000</v>
      </c>
    </row>
    <row r="270" spans="1:44" x14ac:dyDescent="0.25">
      <c r="A270" t="str">
        <v>Finding Neverland</v>
      </c>
      <c r="B270">
        <v>38233</v>
      </c>
      <c r="C270">
        <v>2004</v>
      </c>
      <c r="D270" t="str">
        <v>2000s</v>
      </c>
      <c r="E270" t="str">
        <v>Color</v>
      </c>
      <c r="F270" t="str">
        <v>Biography</v>
      </c>
      <c r="G270" t="str">
        <v>English</v>
      </c>
      <c r="H270" t="str">
        <v>USA</v>
      </c>
      <c r="I270" t="str">
        <v>PG</v>
      </c>
      <c r="J270" t="str">
        <v>Johnny Depp</v>
      </c>
      <c r="K270" t="str">
        <v>Marc Forster</v>
      </c>
      <c r="L270">
        <v>40000</v>
      </c>
      <c r="M270">
        <v>58823</v>
      </c>
      <c r="N270">
        <v>395</v>
      </c>
      <c r="O270">
        <v>0</v>
      </c>
      <c r="P270">
        <v>7.8</v>
      </c>
      <c r="R270" t="str">
        <v>The Firm</v>
      </c>
      <c r="S270">
        <v>34256</v>
      </c>
      <c r="T270">
        <v>1993</v>
      </c>
      <c r="U270" t="str">
        <v>1990s</v>
      </c>
      <c r="V270" t="str">
        <v>Color</v>
      </c>
      <c r="W270" t="str">
        <v>Drama</v>
      </c>
      <c r="X270" t="str">
        <v>English</v>
      </c>
      <c r="Y270" t="str">
        <v>USA</v>
      </c>
      <c r="Z270" t="str">
        <v>R</v>
      </c>
      <c r="AA270" t="str">
        <v>Tom Cruise</v>
      </c>
      <c r="AB270" t="str">
        <v>Sydney Pollack</v>
      </c>
      <c r="AC270">
        <v>10000</v>
      </c>
      <c r="AD270">
        <v>14244</v>
      </c>
      <c r="AE270">
        <v>521</v>
      </c>
      <c r="AF270">
        <v>0</v>
      </c>
      <c r="AG270">
        <v>6.8</v>
      </c>
      <c r="AH270">
        <v>56</v>
      </c>
      <c r="AI270">
        <v>154</v>
      </c>
      <c r="AJ270">
        <v>158348400</v>
      </c>
      <c r="AL270" s="7" t="str">
        <v>Charlie Kaufman</v>
      </c>
      <c r="AM270" s="35">
        <f>AVERAGEIFS(IMDB4[IMDb Score (1-10)],IMDB4[Director Name],Formula_Analysis!AL270)</f>
        <v>7.5</v>
      </c>
      <c r="AQ270" s="7" t="str">
        <v>Alfre Woodard</v>
      </c>
      <c r="AR270" s="7">
        <f>SUMIFS(IMDB4[Gross Revenue],IMDB4[Lead Actor],Formula_Analysis!AQ270)</f>
        <v>389954211</v>
      </c>
    </row>
    <row r="271" spans="1:44" x14ac:dyDescent="0.25">
      <c r="A271" t="str">
        <v>Donnie Brasco</v>
      </c>
      <c r="B271">
        <v>35445</v>
      </c>
      <c r="C271">
        <v>1997</v>
      </c>
      <c r="D271" t="str">
        <v>1990s</v>
      </c>
      <c r="E271" t="str">
        <v>Color</v>
      </c>
      <c r="F271" t="str">
        <v>Biography</v>
      </c>
      <c r="G271" t="str">
        <v>English</v>
      </c>
      <c r="H271" t="str">
        <v>USA</v>
      </c>
      <c r="I271" t="str">
        <v>R</v>
      </c>
      <c r="J271" t="str">
        <v>Johnny Depp</v>
      </c>
      <c r="K271" t="str">
        <v>Mike Newell</v>
      </c>
      <c r="L271">
        <v>40000</v>
      </c>
      <c r="M271">
        <v>56014</v>
      </c>
      <c r="N271">
        <v>179</v>
      </c>
      <c r="O271">
        <v>0</v>
      </c>
      <c r="P271">
        <v>7.8</v>
      </c>
      <c r="R271" t="str">
        <v>The Longest Yard</v>
      </c>
      <c r="S271">
        <v>38585</v>
      </c>
      <c r="T271">
        <v>2005</v>
      </c>
      <c r="U271" t="str">
        <v>2000s</v>
      </c>
      <c r="V271" t="str">
        <v>Color</v>
      </c>
      <c r="W271" t="str">
        <v>Comedy</v>
      </c>
      <c r="X271" t="str">
        <v>English</v>
      </c>
      <c r="Y271" t="str">
        <v>USA</v>
      </c>
      <c r="Z271" t="str">
        <v>PG-13</v>
      </c>
      <c r="AA271" t="str">
        <v>Adam Sandler</v>
      </c>
      <c r="AB271" t="str">
        <v>Peter Segal</v>
      </c>
      <c r="AC271">
        <v>11000</v>
      </c>
      <c r="AD271">
        <v>13693</v>
      </c>
      <c r="AE271">
        <v>88</v>
      </c>
      <c r="AF271">
        <v>0</v>
      </c>
      <c r="AG271">
        <v>6.4</v>
      </c>
      <c r="AH271">
        <v>134</v>
      </c>
      <c r="AI271">
        <v>113</v>
      </c>
      <c r="AJ271">
        <v>158115031</v>
      </c>
      <c r="AL271" s="7" t="str">
        <v>Todd Solondz</v>
      </c>
      <c r="AM271" s="35">
        <f>AVERAGEIFS(IMDB4[IMDb Score (1-10)],IMDB4[Director Name],Formula_Analysis!AL271)</f>
        <v>7.65</v>
      </c>
      <c r="AQ271" s="7" t="str">
        <v>Clea DuVall</v>
      </c>
      <c r="AR271" s="7">
        <f>SUMIFS(IMDB4[Gross Revenue],IMDB4[Lead Actor],Formula_Analysis!AQ271)</f>
        <v>187495410</v>
      </c>
    </row>
    <row r="272" spans="1:44" x14ac:dyDescent="0.25">
      <c r="A272" t="str">
        <v>What's Eating Gilbert Grape</v>
      </c>
      <c r="B272">
        <v>34090</v>
      </c>
      <c r="C272">
        <v>1993</v>
      </c>
      <c r="D272" t="str">
        <v>1990s</v>
      </c>
      <c r="E272" t="str">
        <v>Color</v>
      </c>
      <c r="F272" t="str">
        <v>Drama</v>
      </c>
      <c r="G272" t="str">
        <v>English</v>
      </c>
      <c r="H272" t="str">
        <v>USA</v>
      </c>
      <c r="I272" t="str">
        <v>PG-13</v>
      </c>
      <c r="J272" t="str">
        <v>Johnny Depp</v>
      </c>
      <c r="K272" t="str">
        <v>Lasse HallstrÃ¶m</v>
      </c>
      <c r="L272">
        <v>40000</v>
      </c>
      <c r="M272">
        <v>69746</v>
      </c>
      <c r="N272">
        <v>529</v>
      </c>
      <c r="O272">
        <v>14000</v>
      </c>
      <c r="P272">
        <v>7.8</v>
      </c>
      <c r="R272" t="str">
        <v>X-Men</v>
      </c>
      <c r="S272">
        <v>36856</v>
      </c>
      <c r="T272">
        <v>2000</v>
      </c>
      <c r="U272" t="str">
        <v>2000s</v>
      </c>
      <c r="V272" t="str">
        <v>Color</v>
      </c>
      <c r="W272" t="str">
        <v>Action</v>
      </c>
      <c r="X272" t="str">
        <v>English</v>
      </c>
      <c r="Y272" t="str">
        <v>USA</v>
      </c>
      <c r="Z272" t="str">
        <v>PG-13</v>
      </c>
      <c r="AA272" t="str">
        <v>Hugh Jackman</v>
      </c>
      <c r="AB272" t="str">
        <v>Bryan Singer</v>
      </c>
      <c r="AC272">
        <v>20000</v>
      </c>
      <c r="AD272">
        <v>21397</v>
      </c>
      <c r="AE272">
        <v>0</v>
      </c>
      <c r="AF272">
        <v>0</v>
      </c>
      <c r="AG272">
        <v>7.4</v>
      </c>
      <c r="AH272">
        <v>290</v>
      </c>
      <c r="AI272">
        <v>104</v>
      </c>
      <c r="AJ272">
        <v>157299717</v>
      </c>
      <c r="AL272" s="7" t="str">
        <v>John Curran</v>
      </c>
      <c r="AM272" s="35">
        <f>AVERAGEIFS(IMDB4[IMDb Score (1-10)],IMDB4[Director Name],Formula_Analysis!AL272)</f>
        <v>6.45</v>
      </c>
      <c r="AQ272" s="7" t="str">
        <v>Angus T. Jones</v>
      </c>
      <c r="AR272" s="7">
        <f>SUMIFS(IMDB4[Gross Revenue],IMDB4[Lead Actor],Formula_Analysis!AQ272)</f>
        <v>132541238</v>
      </c>
    </row>
    <row r="273" spans="1:44" x14ac:dyDescent="0.25">
      <c r="A273" t="str">
        <v>X-Men: First Class</v>
      </c>
      <c r="B273">
        <v>40895</v>
      </c>
      <c r="C273">
        <v>2011</v>
      </c>
      <c r="D273" t="str">
        <v>2010s</v>
      </c>
      <c r="E273" t="str">
        <v>Color</v>
      </c>
      <c r="F273" t="str">
        <v>Action</v>
      </c>
      <c r="G273" t="str">
        <v>English</v>
      </c>
      <c r="H273" t="str">
        <v>USA</v>
      </c>
      <c r="I273" t="str">
        <v>PG-13</v>
      </c>
      <c r="J273" t="str">
        <v>Jennifer Lawrence</v>
      </c>
      <c r="K273" t="str">
        <v>Matthew Vaughn</v>
      </c>
      <c r="L273">
        <v>34000</v>
      </c>
      <c r="M273">
        <v>50983</v>
      </c>
      <c r="N273">
        <v>905</v>
      </c>
      <c r="O273">
        <v>54000</v>
      </c>
      <c r="P273">
        <v>7.8</v>
      </c>
      <c r="R273" t="str">
        <v>Fatal Attraction</v>
      </c>
      <c r="S273">
        <v>32003</v>
      </c>
      <c r="T273">
        <v>1987</v>
      </c>
      <c r="U273" t="str">
        <v>1980s</v>
      </c>
      <c r="V273" t="str">
        <v>Color</v>
      </c>
      <c r="W273" t="str">
        <v>Drama</v>
      </c>
      <c r="X273" t="str">
        <v>English</v>
      </c>
      <c r="Y273" t="str">
        <v>USA</v>
      </c>
      <c r="Z273" t="str">
        <v>R</v>
      </c>
      <c r="AA273" t="str">
        <v>Fred Gwynne</v>
      </c>
      <c r="AB273" t="str">
        <v>Adrian Lyne</v>
      </c>
      <c r="AC273">
        <v>886</v>
      </c>
      <c r="AD273">
        <v>1639</v>
      </c>
      <c r="AE273">
        <v>213</v>
      </c>
      <c r="AF273">
        <v>3000</v>
      </c>
      <c r="AG273">
        <v>6.9</v>
      </c>
      <c r="AH273">
        <v>94</v>
      </c>
      <c r="AI273">
        <v>119</v>
      </c>
      <c r="AJ273">
        <v>156645693</v>
      </c>
      <c r="AL273" s="7" t="str">
        <v>Sidney Lumet</v>
      </c>
      <c r="AM273" s="35">
        <f>AVERAGEIFS(IMDB4[IMDb Score (1-10)],IMDB4[Director Name],Formula_Analysis!AL273)</f>
        <v>6.5249999999999995</v>
      </c>
      <c r="AQ273" s="7" t="str">
        <v>Seychelle Gabriel</v>
      </c>
      <c r="AR273" s="7">
        <f>SUMIFS(IMDB4[Gross Revenue],IMDB4[Lead Actor],Formula_Analysis!AQ273)</f>
        <v>131564731</v>
      </c>
    </row>
    <row r="274" spans="1:44" x14ac:dyDescent="0.25">
      <c r="A274" t="str">
        <v>Silver Linings Playbook</v>
      </c>
      <c r="B274">
        <v>41218</v>
      </c>
      <c r="C274">
        <v>2012</v>
      </c>
      <c r="D274" t="str">
        <v>2010s</v>
      </c>
      <c r="E274" t="str">
        <v>Color</v>
      </c>
      <c r="F274" t="str">
        <v>Comedy</v>
      </c>
      <c r="G274" t="str">
        <v>English</v>
      </c>
      <c r="H274" t="str">
        <v>USA</v>
      </c>
      <c r="I274" t="str">
        <v>R</v>
      </c>
      <c r="J274" t="str">
        <v>Jennifer Lawrence</v>
      </c>
      <c r="K274" t="str">
        <v>David O. Russell</v>
      </c>
      <c r="L274">
        <v>34000</v>
      </c>
      <c r="M274">
        <v>72115</v>
      </c>
      <c r="N274">
        <v>737</v>
      </c>
      <c r="O274">
        <v>117000</v>
      </c>
      <c r="P274">
        <v>7.8</v>
      </c>
      <c r="R274" t="str">
        <v>What Lies Beneath</v>
      </c>
      <c r="S274">
        <v>36621</v>
      </c>
      <c r="T274">
        <v>2000</v>
      </c>
      <c r="U274" t="str">
        <v>2000s</v>
      </c>
      <c r="V274" t="str">
        <v>Color</v>
      </c>
      <c r="W274" t="str">
        <v>Drama</v>
      </c>
      <c r="X274" t="str">
        <v>English</v>
      </c>
      <c r="Y274" t="str">
        <v>USA</v>
      </c>
      <c r="Z274" t="str">
        <v>PG-13</v>
      </c>
      <c r="AA274" t="str">
        <v>Harrison Ford</v>
      </c>
      <c r="AB274" t="str">
        <v>Robert Zemeckis</v>
      </c>
      <c r="AC274">
        <v>11000</v>
      </c>
      <c r="AD274">
        <v>12890</v>
      </c>
      <c r="AE274">
        <v>0</v>
      </c>
      <c r="AF274">
        <v>0</v>
      </c>
      <c r="AG274">
        <v>6.6</v>
      </c>
      <c r="AH274">
        <v>185</v>
      </c>
      <c r="AI274">
        <v>130</v>
      </c>
      <c r="AJ274">
        <v>155370362</v>
      </c>
      <c r="AL274" s="7" t="str">
        <v>Richard Kwietniowski</v>
      </c>
      <c r="AM274" s="35">
        <f>AVERAGEIFS(IMDB4[IMDb Score (1-10)],IMDB4[Director Name],Formula_Analysis!AL274)</f>
        <v>7.2</v>
      </c>
      <c r="AQ274" s="7" t="str">
        <v>Joel Courtney</v>
      </c>
      <c r="AR274" s="7">
        <f>SUMIFS(IMDB4[Gross Revenue],IMDB4[Lead Actor],Formula_Analysis!AQ274)</f>
        <v>126975169</v>
      </c>
    </row>
    <row r="275" spans="1:44" x14ac:dyDescent="0.25">
      <c r="A275" t="str">
        <v>Remember the Titans</v>
      </c>
      <c r="B275">
        <v>36544</v>
      </c>
      <c r="C275">
        <v>2000</v>
      </c>
      <c r="D275" t="str">
        <v>2000s</v>
      </c>
      <c r="E275" t="str">
        <v>Color</v>
      </c>
      <c r="F275" t="str">
        <v>Biography</v>
      </c>
      <c r="G275" t="str">
        <v>English</v>
      </c>
      <c r="H275" t="str">
        <v>USA</v>
      </c>
      <c r="I275" t="str">
        <v>PG</v>
      </c>
      <c r="J275" t="str">
        <v>Ryan Gosling</v>
      </c>
      <c r="K275" t="str">
        <v>Boaz Yakin</v>
      </c>
      <c r="L275">
        <v>33000</v>
      </c>
      <c r="M275">
        <v>54877</v>
      </c>
      <c r="N275">
        <v>132</v>
      </c>
      <c r="O275">
        <v>0</v>
      </c>
      <c r="P275">
        <v>7.8</v>
      </c>
      <c r="R275" t="str">
        <v>San Andreas</v>
      </c>
      <c r="S275">
        <v>42263</v>
      </c>
      <c r="T275">
        <v>2015</v>
      </c>
      <c r="U275" t="str">
        <v>2010s</v>
      </c>
      <c r="V275" t="str">
        <v>Color</v>
      </c>
      <c r="W275" t="str">
        <v>Action</v>
      </c>
      <c r="X275" t="str">
        <v>English</v>
      </c>
      <c r="Y275" t="str">
        <v>USA</v>
      </c>
      <c r="Z275" t="str">
        <v>PG-13</v>
      </c>
      <c r="AA275" t="str">
        <v>Dwayne Johnson</v>
      </c>
      <c r="AB275" t="str">
        <v>Brad Peyton</v>
      </c>
      <c r="AC275">
        <v>12000</v>
      </c>
      <c r="AD275">
        <v>16718</v>
      </c>
      <c r="AE275">
        <v>62</v>
      </c>
      <c r="AF275">
        <v>52000</v>
      </c>
      <c r="AG275">
        <v>6.1</v>
      </c>
      <c r="AH275">
        <v>358</v>
      </c>
      <c r="AI275">
        <v>114</v>
      </c>
      <c r="AJ275">
        <v>155181732</v>
      </c>
      <c r="AL275" s="7" t="str">
        <v>Eric Schaeffer</v>
      </c>
      <c r="AM275" s="35">
        <f>AVERAGEIFS(IMDB4[IMDb Score (1-10)],IMDB4[Director Name],Formula_Analysis!AL275)</f>
        <v>6</v>
      </c>
      <c r="AQ275" s="7" t="str">
        <v>Madeline Kahn</v>
      </c>
      <c r="AR275" s="7">
        <f>SUMIFS(IMDB4[Gross Revenue],IMDB4[Lead Actor],Formula_Analysis!AQ275)</f>
        <v>205800000</v>
      </c>
    </row>
    <row r="276" spans="1:44" x14ac:dyDescent="0.25">
      <c r="A276" t="str">
        <v>The Big Short</v>
      </c>
      <c r="B276">
        <v>42124</v>
      </c>
      <c r="C276">
        <v>2015</v>
      </c>
      <c r="D276" t="str">
        <v>2010s</v>
      </c>
      <c r="E276" t="str">
        <v>Color</v>
      </c>
      <c r="F276" t="str">
        <v>Biography</v>
      </c>
      <c r="G276" t="str">
        <v>English</v>
      </c>
      <c r="H276" t="str">
        <v>USA</v>
      </c>
      <c r="I276" t="str">
        <v>R</v>
      </c>
      <c r="J276" t="str">
        <v>Ryan Gosling</v>
      </c>
      <c r="K276" t="str">
        <v>Adam McKay</v>
      </c>
      <c r="L276">
        <v>33000</v>
      </c>
      <c r="M276">
        <v>57308</v>
      </c>
      <c r="N276">
        <v>285</v>
      </c>
      <c r="O276">
        <v>99000</v>
      </c>
      <c r="P276">
        <v>7.8</v>
      </c>
      <c r="R276" t="str">
        <v>Snow White and the Huntsman</v>
      </c>
      <c r="S276">
        <v>40918</v>
      </c>
      <c r="T276">
        <v>2012</v>
      </c>
      <c r="U276" t="str">
        <v>2010s</v>
      </c>
      <c r="V276" t="str">
        <v>Color</v>
      </c>
      <c r="W276" t="str">
        <v>Action</v>
      </c>
      <c r="X276" t="str">
        <v>English</v>
      </c>
      <c r="Y276" t="str">
        <v>USA</v>
      </c>
      <c r="Z276" t="str">
        <v>PG-13</v>
      </c>
      <c r="AA276" t="str">
        <v>Chris Hemsworth</v>
      </c>
      <c r="AB276" t="str">
        <v>Rupert Sanders</v>
      </c>
      <c r="AC276">
        <v>26000</v>
      </c>
      <c r="AD276">
        <v>72881</v>
      </c>
      <c r="AE276">
        <v>274</v>
      </c>
      <c r="AF276">
        <v>53000</v>
      </c>
      <c r="AG276">
        <v>6.1</v>
      </c>
      <c r="AH276">
        <v>416</v>
      </c>
      <c r="AI276">
        <v>132</v>
      </c>
      <c r="AJ276">
        <v>155111815</v>
      </c>
      <c r="AL276" s="7" t="str">
        <v>Hue Rhodes</v>
      </c>
      <c r="AM276" s="35">
        <f>AVERAGEIFS(IMDB4[IMDb Score (1-10)],IMDB4[Director Name],Formula_Analysis!AL276)</f>
        <v>5.8</v>
      </c>
      <c r="AQ276" s="7" t="str">
        <v>Mekhi Phifer</v>
      </c>
      <c r="AR276" s="7">
        <f>SUMIFS(IMDB4[Gross Revenue],IMDB4[Lead Actor],Formula_Analysis!AQ276)</f>
        <v>183044609</v>
      </c>
    </row>
    <row r="277" spans="1:44" x14ac:dyDescent="0.25">
      <c r="A277" t="str">
        <v>Drive</v>
      </c>
      <c r="B277">
        <v>40818</v>
      </c>
      <c r="C277">
        <v>2011</v>
      </c>
      <c r="D277" t="str">
        <v>2010s</v>
      </c>
      <c r="E277" t="str">
        <v>Color</v>
      </c>
      <c r="F277" t="str">
        <v>Crime</v>
      </c>
      <c r="G277" t="str">
        <v>English</v>
      </c>
      <c r="H277" t="str">
        <v>USA</v>
      </c>
      <c r="I277" t="str">
        <v>R</v>
      </c>
      <c r="J277" t="str">
        <v>Ryan Gosling</v>
      </c>
      <c r="K277" t="str">
        <v>Nicolas Winding Refn</v>
      </c>
      <c r="L277">
        <v>33000</v>
      </c>
      <c r="M277">
        <v>34337</v>
      </c>
      <c r="N277">
        <v>0</v>
      </c>
      <c r="O277">
        <v>81000</v>
      </c>
      <c r="P277">
        <v>7.8</v>
      </c>
      <c r="R277" t="str">
        <v>Over the Hedge</v>
      </c>
      <c r="S277">
        <v>38823</v>
      </c>
      <c r="T277">
        <v>2006</v>
      </c>
      <c r="U277" t="str">
        <v>2000s</v>
      </c>
      <c r="V277" t="str">
        <v>Color</v>
      </c>
      <c r="W277" t="str">
        <v>Adventure</v>
      </c>
      <c r="X277" t="str">
        <v>English</v>
      </c>
      <c r="Y277" t="str">
        <v>USA</v>
      </c>
      <c r="Z277" t="str">
        <v>PG</v>
      </c>
      <c r="AA277" t="str">
        <v>Bruce Willis</v>
      </c>
      <c r="AB277" t="str">
        <v>Tim Johnson</v>
      </c>
      <c r="AC277">
        <v>13000</v>
      </c>
      <c r="AD277">
        <v>22813</v>
      </c>
      <c r="AE277">
        <v>12</v>
      </c>
      <c r="AF277">
        <v>0</v>
      </c>
      <c r="AG277">
        <v>6.8</v>
      </c>
      <c r="AH277">
        <v>166</v>
      </c>
      <c r="AI277">
        <v>83</v>
      </c>
      <c r="AJ277">
        <v>155019340</v>
      </c>
      <c r="AL277" s="7" t="str">
        <v>Mary McGuckian</v>
      </c>
      <c r="AM277" s="35">
        <f>AVERAGEIFS(IMDB4[IMDb Score (1-10)],IMDB4[Director Name],Formula_Analysis!AL277)</f>
        <v>5.0999999999999996</v>
      </c>
      <c r="AQ277" s="7" t="str">
        <v>Anjelica Huston</v>
      </c>
      <c r="AR277" s="7">
        <f>SUMIFS(IMDB4[Gross Revenue],IMDB4[Lead Actor],Formula_Analysis!AQ277)</f>
        <v>291479761</v>
      </c>
    </row>
    <row r="278" spans="1:44" x14ac:dyDescent="0.25">
      <c r="A278" t="str">
        <v>3:10 to Yuma</v>
      </c>
      <c r="B278">
        <v>39112</v>
      </c>
      <c r="C278">
        <v>2007</v>
      </c>
      <c r="D278" t="str">
        <v>2000s</v>
      </c>
      <c r="E278" t="str">
        <v>Color</v>
      </c>
      <c r="F278" t="str">
        <v>Adventure</v>
      </c>
      <c r="G278" t="str">
        <v>English</v>
      </c>
      <c r="H278" t="str">
        <v>USA</v>
      </c>
      <c r="I278" t="str">
        <v>R</v>
      </c>
      <c r="J278" t="str">
        <v>Christian Bale</v>
      </c>
      <c r="K278" t="str">
        <v>James Mangold</v>
      </c>
      <c r="L278">
        <v>23000</v>
      </c>
      <c r="M278">
        <v>33548</v>
      </c>
      <c r="N278">
        <v>446</v>
      </c>
      <c r="O278">
        <v>0</v>
      </c>
      <c r="P278">
        <v>7.8</v>
      </c>
      <c r="R278" t="str">
        <v>Beverly Hills Cop II</v>
      </c>
      <c r="S278">
        <v>31959</v>
      </c>
      <c r="T278">
        <v>1987</v>
      </c>
      <c r="U278" t="str">
        <v>1980s</v>
      </c>
      <c r="V278" t="str">
        <v>Color</v>
      </c>
      <c r="W278" t="str">
        <v>Action</v>
      </c>
      <c r="X278" t="str">
        <v>English</v>
      </c>
      <c r="Y278" t="str">
        <v>USA</v>
      </c>
      <c r="Z278" t="str">
        <v>R</v>
      </c>
      <c r="AA278" t="str">
        <v>Dean Stockwell</v>
      </c>
      <c r="AB278" t="str">
        <v>Tony Scott</v>
      </c>
      <c r="AC278">
        <v>936</v>
      </c>
      <c r="AD278">
        <v>4121</v>
      </c>
      <c r="AE278">
        <v>12000</v>
      </c>
      <c r="AF278">
        <v>0</v>
      </c>
      <c r="AG278">
        <v>6.4</v>
      </c>
      <c r="AH278">
        <v>50</v>
      </c>
      <c r="AI278">
        <v>100</v>
      </c>
      <c r="AJ278">
        <v>153665036</v>
      </c>
      <c r="AL278" s="7" t="str">
        <v>Shane Black</v>
      </c>
      <c r="AM278" s="35">
        <f>AVERAGEIFS(IMDB4[IMDb Score (1-10)],IMDB4[Director Name],Formula_Analysis!AL278)</f>
        <v>7.4</v>
      </c>
      <c r="AQ278" s="7" t="str">
        <v>Raven-SymonÃ©</v>
      </c>
      <c r="AR278" s="7">
        <f>SUMIFS(IMDB4[Gross Revenue],IMDB4[Lead Actor],Formula_Analysis!AQ278)</f>
        <v>112950721</v>
      </c>
    </row>
    <row r="279" spans="1:44" x14ac:dyDescent="0.25">
      <c r="A279" t="str">
        <v>Happiness</v>
      </c>
      <c r="B279">
        <v>35869</v>
      </c>
      <c r="C279">
        <v>1998</v>
      </c>
      <c r="D279" t="str">
        <v>1990s</v>
      </c>
      <c r="E279" t="str">
        <v>Color</v>
      </c>
      <c r="F279" t="str">
        <v>Comedy</v>
      </c>
      <c r="G279" t="str">
        <v>English</v>
      </c>
      <c r="H279" t="str">
        <v>USA</v>
      </c>
      <c r="I279" t="str">
        <v>Not Rated</v>
      </c>
      <c r="J279" t="str">
        <v>Philip Seymour Hoffman</v>
      </c>
      <c r="K279" t="str">
        <v>Todd Solondz</v>
      </c>
      <c r="L279">
        <v>22000</v>
      </c>
      <c r="M279">
        <v>36859</v>
      </c>
      <c r="N279">
        <v>377</v>
      </c>
      <c r="O279">
        <v>0</v>
      </c>
      <c r="P279">
        <v>7.8</v>
      </c>
      <c r="R279" t="str">
        <v>Mad Max: Fury Road</v>
      </c>
      <c r="S279">
        <v>42096</v>
      </c>
      <c r="T279">
        <v>2015</v>
      </c>
      <c r="U279" t="str">
        <v>2010s</v>
      </c>
      <c r="V279" t="str">
        <v>Color</v>
      </c>
      <c r="W279" t="str">
        <v>Action</v>
      </c>
      <c r="X279" t="str">
        <v>English</v>
      </c>
      <c r="Y279" t="str">
        <v>Australia</v>
      </c>
      <c r="Z279" t="str">
        <v>R</v>
      </c>
      <c r="AA279" t="str">
        <v>Tom Hardy</v>
      </c>
      <c r="AB279" t="str">
        <v>George Miller</v>
      </c>
      <c r="AC279">
        <v>27000</v>
      </c>
      <c r="AD279">
        <v>40025</v>
      </c>
      <c r="AE279">
        <v>750</v>
      </c>
      <c r="AF279">
        <v>191000</v>
      </c>
      <c r="AG279">
        <v>8.1</v>
      </c>
      <c r="AH279">
        <v>739</v>
      </c>
      <c r="AI279">
        <v>120</v>
      </c>
      <c r="AJ279">
        <v>153629485</v>
      </c>
      <c r="AL279" s="7" t="str">
        <v>David Slade</v>
      </c>
      <c r="AM279" s="35">
        <f>AVERAGEIFS(IMDB4[IMDb Score (1-10)],IMDB4[Director Name],Formula_Analysis!AL279)</f>
        <v>6.2</v>
      </c>
      <c r="AQ279" s="7" t="str">
        <v>Vanessa Williams</v>
      </c>
      <c r="AR279" s="7">
        <f>SUMIFS(IMDB4[Gross Revenue],IMDB4[Lead Actor],Formula_Analysis!AQ279)</f>
        <v>194966877</v>
      </c>
    </row>
    <row r="280" spans="1:44" x14ac:dyDescent="0.25">
      <c r="A280" t="str">
        <v>Captain America: The Winter Soldier</v>
      </c>
      <c r="B280">
        <v>41738</v>
      </c>
      <c r="C280">
        <v>2014</v>
      </c>
      <c r="D280" t="str">
        <v>2010s</v>
      </c>
      <c r="E280" t="str">
        <v>Color</v>
      </c>
      <c r="F280" t="str">
        <v>Action</v>
      </c>
      <c r="G280" t="str">
        <v>English</v>
      </c>
      <c r="H280" t="str">
        <v>USA</v>
      </c>
      <c r="I280" t="str">
        <v>PG-13</v>
      </c>
      <c r="J280" t="str">
        <v>Scarlett Johansson</v>
      </c>
      <c r="K280" t="str">
        <v>Anthony Russo</v>
      </c>
      <c r="L280">
        <v>19000</v>
      </c>
      <c r="M280">
        <v>36188</v>
      </c>
      <c r="N280">
        <v>94</v>
      </c>
      <c r="O280">
        <v>55000</v>
      </c>
      <c r="P280">
        <v>7.8</v>
      </c>
      <c r="R280" t="str">
        <v>Jerry Maguire</v>
      </c>
      <c r="S280">
        <v>35166</v>
      </c>
      <c r="T280">
        <v>1996</v>
      </c>
      <c r="U280" t="str">
        <v>1990s</v>
      </c>
      <c r="V280" t="str">
        <v>Color</v>
      </c>
      <c r="W280" t="str">
        <v>Comedy</v>
      </c>
      <c r="X280" t="str">
        <v>English</v>
      </c>
      <c r="Y280" t="str">
        <v>USA</v>
      </c>
      <c r="Z280" t="str">
        <v>R</v>
      </c>
      <c r="AA280" t="str">
        <v>Tom Cruise</v>
      </c>
      <c r="AB280" t="str">
        <v>Cameron Crowe</v>
      </c>
      <c r="AC280">
        <v>10000</v>
      </c>
      <c r="AD280">
        <v>12182</v>
      </c>
      <c r="AE280">
        <v>488</v>
      </c>
      <c r="AF280">
        <v>0</v>
      </c>
      <c r="AG280">
        <v>7.3</v>
      </c>
      <c r="AH280">
        <v>109</v>
      </c>
      <c r="AI280">
        <v>139</v>
      </c>
      <c r="AJ280">
        <v>153620822</v>
      </c>
      <c r="AL280" s="7" t="str">
        <v>Chris Weitz</v>
      </c>
      <c r="AM280" s="35">
        <f>AVERAGEIFS(IMDB4[IMDb Score (1-10)],IMDB4[Director Name],Formula_Analysis!AL280)</f>
        <v>6.08</v>
      </c>
      <c r="AQ280" s="7" t="str">
        <v>Tom Wilkinson</v>
      </c>
      <c r="AR280" s="7">
        <f>SUMIFS(IMDB4[Gross Revenue],IMDB4[Lead Actor],Formula_Analysis!AQ280)</f>
        <v>473757879</v>
      </c>
    </row>
    <row r="281" spans="1:44" x14ac:dyDescent="0.25">
      <c r="A281" t="str">
        <v>Star Trek Into Darkness</v>
      </c>
      <c r="B281">
        <v>41287</v>
      </c>
      <c r="C281">
        <v>2013</v>
      </c>
      <c r="D281" t="str">
        <v>2010s</v>
      </c>
      <c r="E281" t="str">
        <v>Color</v>
      </c>
      <c r="F281" t="str">
        <v>Action</v>
      </c>
      <c r="G281" t="str">
        <v>English</v>
      </c>
      <c r="H281" t="str">
        <v>USA</v>
      </c>
      <c r="I281" t="str">
        <v>PG-13</v>
      </c>
      <c r="J281" t="str">
        <v>Benedict Cumberbatch</v>
      </c>
      <c r="K281" t="str">
        <v>J.J. Abrams</v>
      </c>
      <c r="L281">
        <v>19000</v>
      </c>
      <c r="M281">
        <v>21411</v>
      </c>
      <c r="N281">
        <v>14000</v>
      </c>
      <c r="O281">
        <v>92000</v>
      </c>
      <c r="P281">
        <v>7.8</v>
      </c>
      <c r="R281" t="str">
        <v>Scooby-Doo</v>
      </c>
      <c r="S281">
        <v>37350</v>
      </c>
      <c r="T281">
        <v>2002</v>
      </c>
      <c r="U281" t="str">
        <v>2000s</v>
      </c>
      <c r="V281" t="str">
        <v>Color</v>
      </c>
      <c r="W281" t="str">
        <v>Adventure</v>
      </c>
      <c r="X281" t="str">
        <v>English</v>
      </c>
      <c r="Y281" t="str">
        <v>USA</v>
      </c>
      <c r="Z281" t="str">
        <v>PG</v>
      </c>
      <c r="AA281" t="str">
        <v>Sarah Michelle Gellar</v>
      </c>
      <c r="AB281" t="str">
        <v>Raja Gosnell</v>
      </c>
      <c r="AC281">
        <v>4000</v>
      </c>
      <c r="AD281">
        <v>6355</v>
      </c>
      <c r="AE281">
        <v>67</v>
      </c>
      <c r="AF281">
        <v>0</v>
      </c>
      <c r="AG281">
        <v>4.9000000000000004</v>
      </c>
      <c r="AH281">
        <v>138</v>
      </c>
      <c r="AI281">
        <v>86</v>
      </c>
      <c r="AJ281">
        <v>153288182</v>
      </c>
      <c r="AL281" s="7" t="str">
        <v>Bill Condon</v>
      </c>
      <c r="AM281" s="35">
        <f>AVERAGEIFS(IMDB4[IMDb Score (1-10)],IMDB4[Director Name],Formula_Analysis!AL281)</f>
        <v>6.56</v>
      </c>
      <c r="AQ281" s="7" t="str">
        <v>Dorian Missick</v>
      </c>
      <c r="AR281" s="7">
        <f>SUMIFS(IMDB4[Gross Revenue],IMDB4[Lead Actor],Formula_Analysis!AQ281)</f>
        <v>93307796</v>
      </c>
    </row>
    <row r="282" spans="1:44" x14ac:dyDescent="0.25">
      <c r="A282" t="str">
        <v>Atonement</v>
      </c>
      <c r="B282">
        <v>39314</v>
      </c>
      <c r="C282">
        <v>2007</v>
      </c>
      <c r="D282" t="str">
        <v>2000s</v>
      </c>
      <c r="E282" t="str">
        <v>Color</v>
      </c>
      <c r="F282" t="str">
        <v>Drama</v>
      </c>
      <c r="G282" t="str">
        <v>English</v>
      </c>
      <c r="H282" t="str">
        <v>UK</v>
      </c>
      <c r="I282" t="str">
        <v>R</v>
      </c>
      <c r="J282" t="str">
        <v>Benedict Cumberbatch</v>
      </c>
      <c r="K282" t="str">
        <v>Joe Wright</v>
      </c>
      <c r="L282">
        <v>19000</v>
      </c>
      <c r="M282">
        <v>20499</v>
      </c>
      <c r="N282">
        <v>456</v>
      </c>
      <c r="O282">
        <v>12000</v>
      </c>
      <c r="P282">
        <v>7.8</v>
      </c>
      <c r="R282" t="str">
        <v>Runaway Bride</v>
      </c>
      <c r="S282">
        <v>36177</v>
      </c>
      <c r="T282">
        <v>1999</v>
      </c>
      <c r="U282" t="str">
        <v>1990s</v>
      </c>
      <c r="V282" t="str">
        <v>Color</v>
      </c>
      <c r="W282" t="str">
        <v>Comedy</v>
      </c>
      <c r="X282" t="str">
        <v>English</v>
      </c>
      <c r="Y282" t="str">
        <v>USA</v>
      </c>
      <c r="Z282" t="str">
        <v>PG</v>
      </c>
      <c r="AA282" t="str">
        <v>Julia Roberts</v>
      </c>
      <c r="AB282" t="str">
        <v>Garry Marshall</v>
      </c>
      <c r="AC282">
        <v>8000</v>
      </c>
      <c r="AD282">
        <v>12790</v>
      </c>
      <c r="AE282">
        <v>0</v>
      </c>
      <c r="AF282">
        <v>0</v>
      </c>
      <c r="AG282">
        <v>5.5</v>
      </c>
      <c r="AH282">
        <v>103</v>
      </c>
      <c r="AI282">
        <v>116</v>
      </c>
      <c r="AJ282">
        <v>152149590</v>
      </c>
      <c r="AL282" s="7" t="str">
        <v>Ben Stiller</v>
      </c>
      <c r="AM282" s="35">
        <f>AVERAGEIFS(IMDB4[IMDb Score (1-10)],IMDB4[Director Name],Formula_Analysis!AL282)</f>
        <v>6.7249999999999996</v>
      </c>
      <c r="AQ282" s="7" t="str">
        <v>LeVar Burton</v>
      </c>
      <c r="AR282" s="7">
        <f>SUMIFS(IMDB4[Gross Revenue],IMDB4[Lead Actor],Formula_Analysis!AQ282)</f>
        <v>237787466</v>
      </c>
    </row>
    <row r="283" spans="1:44" x14ac:dyDescent="0.25">
      <c r="A283" t="str">
        <v>Lost in Translation</v>
      </c>
      <c r="B283">
        <v>37657</v>
      </c>
      <c r="C283">
        <v>2003</v>
      </c>
      <c r="D283" t="str">
        <v>2000s</v>
      </c>
      <c r="E283" t="str">
        <v>Color</v>
      </c>
      <c r="F283" t="str">
        <v>Drama</v>
      </c>
      <c r="G283" t="str">
        <v>English</v>
      </c>
      <c r="H283" t="str">
        <v>USA</v>
      </c>
      <c r="I283" t="str">
        <v>R</v>
      </c>
      <c r="J283" t="str">
        <v>Scarlett Johansson</v>
      </c>
      <c r="K283" t="str">
        <v>Sofia Coppola</v>
      </c>
      <c r="L283">
        <v>19000</v>
      </c>
      <c r="M283">
        <v>32015</v>
      </c>
      <c r="N283">
        <v>0</v>
      </c>
      <c r="O283">
        <v>17000</v>
      </c>
      <c r="P283">
        <v>7.8</v>
      </c>
      <c r="R283" t="str">
        <v>Divergent</v>
      </c>
      <c r="S283">
        <v>41864</v>
      </c>
      <c r="T283">
        <v>2014</v>
      </c>
      <c r="U283" t="str">
        <v>2010s</v>
      </c>
      <c r="V283" t="str">
        <v>Color</v>
      </c>
      <c r="W283" t="str">
        <v>Adventure</v>
      </c>
      <c r="X283" t="str">
        <v>English</v>
      </c>
      <c r="Y283" t="str">
        <v>USA</v>
      </c>
      <c r="Z283" t="str">
        <v>PG-13</v>
      </c>
      <c r="AA283" t="str">
        <v>Kate Winslet</v>
      </c>
      <c r="AB283" t="str">
        <v>Neil Burger</v>
      </c>
      <c r="AC283">
        <v>14000</v>
      </c>
      <c r="AD283">
        <v>22226</v>
      </c>
      <c r="AE283">
        <v>168</v>
      </c>
      <c r="AF283">
        <v>49000</v>
      </c>
      <c r="AG283">
        <v>6.7</v>
      </c>
      <c r="AH283">
        <v>459</v>
      </c>
      <c r="AI283">
        <v>139</v>
      </c>
      <c r="AJ283">
        <v>150832203</v>
      </c>
      <c r="AL283" s="7" t="str">
        <v>Todd Phillips</v>
      </c>
      <c r="AM283" s="35">
        <f>AVERAGEIFS(IMDB4[IMDb Score (1-10)],IMDB4[Director Name],Formula_Analysis!AL283)</f>
        <v>6.6571428571428566</v>
      </c>
      <c r="AQ283" s="7" t="str">
        <v>Emmanuelle Vaugier</v>
      </c>
      <c r="AR283" s="7">
        <f>SUMIFS(IMDB4[Gross Revenue],IMDB4[Lead Actor],Formula_Analysis!AQ283)</f>
        <v>124964875</v>
      </c>
    </row>
    <row r="284" spans="1:44" x14ac:dyDescent="0.25">
      <c r="A284" t="str">
        <v>American Gangster</v>
      </c>
      <c r="B284">
        <v>39182</v>
      </c>
      <c r="C284">
        <v>2007</v>
      </c>
      <c r="D284" t="str">
        <v>2000s</v>
      </c>
      <c r="E284" t="str">
        <v>Color</v>
      </c>
      <c r="F284" t="str">
        <v>Biography</v>
      </c>
      <c r="G284" t="str">
        <v>English</v>
      </c>
      <c r="H284" t="str">
        <v>USA</v>
      </c>
      <c r="I284" t="str">
        <v>R</v>
      </c>
      <c r="J284" t="str">
        <v>Denzel Washington</v>
      </c>
      <c r="K284" t="str">
        <v>Ridley Scott</v>
      </c>
      <c r="L284">
        <v>18000</v>
      </c>
      <c r="M284">
        <v>20354</v>
      </c>
      <c r="N284">
        <v>0</v>
      </c>
      <c r="O284">
        <v>0</v>
      </c>
      <c r="P284">
        <v>7.8</v>
      </c>
      <c r="R284" t="str">
        <v>Rambo: First Blood Part II</v>
      </c>
      <c r="S284">
        <v>31387</v>
      </c>
      <c r="T284">
        <v>1985</v>
      </c>
      <c r="U284" t="str">
        <v>1980s</v>
      </c>
      <c r="V284" t="str">
        <v>Color</v>
      </c>
      <c r="W284" t="str">
        <v>Action</v>
      </c>
      <c r="X284" t="str">
        <v>English</v>
      </c>
      <c r="Y284" t="str">
        <v>USA</v>
      </c>
      <c r="Z284" t="str">
        <v>R</v>
      </c>
      <c r="AA284" t="str">
        <v>Sylvester Stallone</v>
      </c>
      <c r="AB284" t="str">
        <v>George P. Cosmatos</v>
      </c>
      <c r="AC284">
        <v>13000</v>
      </c>
      <c r="AD284">
        <v>15662</v>
      </c>
      <c r="AE284">
        <v>170</v>
      </c>
      <c r="AF284">
        <v>0</v>
      </c>
      <c r="AG284">
        <v>6.4</v>
      </c>
      <c r="AH284">
        <v>96</v>
      </c>
      <c r="AI284">
        <v>96</v>
      </c>
      <c r="AJ284">
        <v>150415432</v>
      </c>
      <c r="AL284" s="7" t="str">
        <v>Mathieu Kassovitz</v>
      </c>
      <c r="AM284" s="35">
        <f>AVERAGEIFS(IMDB4[IMDb Score (1-10)],IMDB4[Director Name],Formula_Analysis!AL284)</f>
        <v>5.6999999999999993</v>
      </c>
      <c r="AQ284" s="7" t="str">
        <v>Mel Blanc</v>
      </c>
      <c r="AR284" s="7">
        <f>SUMIFS(IMDB4[Gross Revenue],IMDB4[Lead Actor],Formula_Analysis!AQ284)</f>
        <v>84300000</v>
      </c>
    </row>
    <row r="285" spans="1:44" x14ac:dyDescent="0.25">
      <c r="A285" t="str">
        <v>The Girl with the Dragon Tattoo</v>
      </c>
      <c r="B285">
        <v>40887</v>
      </c>
      <c r="C285">
        <v>2011</v>
      </c>
      <c r="D285" t="str">
        <v>2010s</v>
      </c>
      <c r="E285" t="str">
        <v>Color</v>
      </c>
      <c r="F285" t="str">
        <v>Crime</v>
      </c>
      <c r="G285" t="str">
        <v>English</v>
      </c>
      <c r="H285" t="str">
        <v>USA</v>
      </c>
      <c r="I285" t="str">
        <v>R</v>
      </c>
      <c r="J285" t="str">
        <v>Robin Wright</v>
      </c>
      <c r="K285" t="str">
        <v>David Fincher</v>
      </c>
      <c r="L285">
        <v>18000</v>
      </c>
      <c r="M285">
        <v>20388</v>
      </c>
      <c r="N285">
        <v>21000</v>
      </c>
      <c r="O285">
        <v>54000</v>
      </c>
      <c r="P285">
        <v>7.8</v>
      </c>
      <c r="R285" t="str">
        <v>We're the Millers</v>
      </c>
      <c r="S285">
        <v>41508</v>
      </c>
      <c r="T285">
        <v>2013</v>
      </c>
      <c r="U285" t="str">
        <v>2010s</v>
      </c>
      <c r="V285" t="str">
        <v>Color</v>
      </c>
      <c r="W285" t="str">
        <v>Comedy</v>
      </c>
      <c r="X285" t="str">
        <v>English</v>
      </c>
      <c r="Y285" t="str">
        <v>USA</v>
      </c>
      <c r="Z285" t="str">
        <v>R</v>
      </c>
      <c r="AA285" t="str">
        <v>Laura-Leigh</v>
      </c>
      <c r="AB285" t="str">
        <v>Rawson Marshall Thurber</v>
      </c>
      <c r="AC285">
        <v>740</v>
      </c>
      <c r="AD285">
        <v>3425</v>
      </c>
      <c r="AE285">
        <v>43</v>
      </c>
      <c r="AF285">
        <v>35000</v>
      </c>
      <c r="AG285">
        <v>7</v>
      </c>
      <c r="AH285">
        <v>289</v>
      </c>
      <c r="AI285">
        <v>118</v>
      </c>
      <c r="AJ285">
        <v>150368971</v>
      </c>
      <c r="AL285" s="7" t="str">
        <v>David Dobkin</v>
      </c>
      <c r="AM285" s="35">
        <f>AVERAGEIFS(IMDB4[IMDb Score (1-10)],IMDB4[Director Name],Formula_Analysis!AL285)</f>
        <v>6.6499999999999995</v>
      </c>
      <c r="AQ285" s="7" t="str">
        <v>Roger Rees</v>
      </c>
      <c r="AR285" s="7">
        <f>SUMIFS(IMDB4[Gross Revenue],IMDB4[Lead Actor],Formula_Analysis!AQ285)</f>
        <v>145721356</v>
      </c>
    </row>
    <row r="286" spans="1:44" x14ac:dyDescent="0.25">
      <c r="A286" t="str">
        <v>Glengarry Glen Ross</v>
      </c>
      <c r="B286">
        <v>33623</v>
      </c>
      <c r="C286">
        <v>1992</v>
      </c>
      <c r="D286" t="str">
        <v>1990s</v>
      </c>
      <c r="E286" t="str">
        <v>Color</v>
      </c>
      <c r="F286" t="str">
        <v>Crime</v>
      </c>
      <c r="G286" t="str">
        <v>English</v>
      </c>
      <c r="H286" t="str">
        <v>USA</v>
      </c>
      <c r="I286" t="str">
        <v>R</v>
      </c>
      <c r="J286" t="str">
        <v>Kevin Spacey</v>
      </c>
      <c r="K286" t="str">
        <v>James Foley</v>
      </c>
      <c r="L286">
        <v>18000</v>
      </c>
      <c r="M286">
        <v>32288</v>
      </c>
      <c r="N286">
        <v>164</v>
      </c>
      <c r="O286">
        <v>0</v>
      </c>
      <c r="P286">
        <v>7.8</v>
      </c>
      <c r="R286" t="str">
        <v>Terminator 3: Rise of the Machines</v>
      </c>
      <c r="S286">
        <v>37785</v>
      </c>
      <c r="T286">
        <v>2003</v>
      </c>
      <c r="U286" t="str">
        <v>2000s</v>
      </c>
      <c r="V286" t="str">
        <v>Color</v>
      </c>
      <c r="W286" t="str">
        <v>Action</v>
      </c>
      <c r="X286" t="str">
        <v>English</v>
      </c>
      <c r="Y286" t="str">
        <v>USA</v>
      </c>
      <c r="Z286" t="str">
        <v>R</v>
      </c>
      <c r="AA286" t="str">
        <v>Nick Stahl</v>
      </c>
      <c r="AB286" t="str">
        <v>Jonathan Mostow</v>
      </c>
      <c r="AC286">
        <v>648</v>
      </c>
      <c r="AD286">
        <v>1769</v>
      </c>
      <c r="AE286">
        <v>84</v>
      </c>
      <c r="AF286">
        <v>0</v>
      </c>
      <c r="AG286">
        <v>6.4</v>
      </c>
      <c r="AH286">
        <v>280</v>
      </c>
      <c r="AI286">
        <v>109</v>
      </c>
      <c r="AJ286">
        <v>150350192</v>
      </c>
      <c r="AL286" s="7" t="str">
        <v>David Fincher</v>
      </c>
      <c r="AM286" s="35">
        <f>AVERAGEIFS(IMDB4[IMDb Score (1-10)],IMDB4[Director Name],Formula_Analysis!AL286)</f>
        <v>7.75</v>
      </c>
      <c r="AQ286" s="7" t="str">
        <v>Bill Duke</v>
      </c>
      <c r="AR286" s="7">
        <f>SUMIFS(IMDB4[Gross Revenue],IMDB4[Lead Actor],Formula_Analysis!AQ286)</f>
        <v>101774441</v>
      </c>
    </row>
    <row r="287" spans="1:44" x14ac:dyDescent="0.25">
      <c r="A287" t="str">
        <v>Birdman or (The Unexpected Virtue of Ignorance)</v>
      </c>
      <c r="B287">
        <v>41860</v>
      </c>
      <c r="C287">
        <v>2014</v>
      </c>
      <c r="D287" t="str">
        <v>2010s</v>
      </c>
      <c r="E287" t="str">
        <v>Color</v>
      </c>
      <c r="F287" t="str">
        <v>Comedy</v>
      </c>
      <c r="G287" t="str">
        <v>English</v>
      </c>
      <c r="H287" t="str">
        <v>USA</v>
      </c>
      <c r="I287" t="str">
        <v>R</v>
      </c>
      <c r="J287" t="str">
        <v>Emma Stone</v>
      </c>
      <c r="K287" t="str">
        <v>Alejandro G. IÃ±Ã¡rritu</v>
      </c>
      <c r="L287">
        <v>15000</v>
      </c>
      <c r="M287">
        <v>21668</v>
      </c>
      <c r="N287">
        <v>0</v>
      </c>
      <c r="O287">
        <v>114000</v>
      </c>
      <c r="P287">
        <v>7.8</v>
      </c>
      <c r="R287" t="str">
        <v>Daddy's Home</v>
      </c>
      <c r="S287">
        <v>42146</v>
      </c>
      <c r="T287">
        <v>2015</v>
      </c>
      <c r="U287" t="str">
        <v>2010s</v>
      </c>
      <c r="V287" t="str">
        <v>Color</v>
      </c>
      <c r="W287" t="str">
        <v>Comedy</v>
      </c>
      <c r="X287" t="str">
        <v>English</v>
      </c>
      <c r="Y287" t="str">
        <v>USA</v>
      </c>
      <c r="Z287" t="str">
        <v>PG-13</v>
      </c>
      <c r="AA287" t="str">
        <v>Will Ferrell</v>
      </c>
      <c r="AB287" t="str">
        <v>Sean Anders</v>
      </c>
      <c r="AC287">
        <v>8000</v>
      </c>
      <c r="AD287">
        <v>10886</v>
      </c>
      <c r="AE287">
        <v>51</v>
      </c>
      <c r="AF287">
        <v>13000</v>
      </c>
      <c r="AG287">
        <v>6.1</v>
      </c>
      <c r="AH287">
        <v>145</v>
      </c>
      <c r="AI287">
        <v>96</v>
      </c>
      <c r="AJ287">
        <v>150315155</v>
      </c>
      <c r="AL287" s="7" t="str">
        <v>Joe Wright</v>
      </c>
      <c r="AM287" s="35">
        <f>AVERAGEIFS(IMDB4[IMDb Score (1-10)],IMDB4[Director Name],Formula_Analysis!AL287)</f>
        <v>6.9799999999999995</v>
      </c>
      <c r="AQ287" s="7" t="str">
        <v>Emily Osment</v>
      </c>
      <c r="AR287" s="7">
        <f>SUMIFS(IMDB4[Gross Revenue],IMDB4[Lead Actor],Formula_Analysis!AQ287)</f>
        <v>79566871</v>
      </c>
    </row>
    <row r="288" spans="1:44" x14ac:dyDescent="0.25">
      <c r="A288" t="str">
        <v>The Hangover</v>
      </c>
      <c r="B288">
        <v>40142</v>
      </c>
      <c r="C288">
        <v>2009</v>
      </c>
      <c r="D288" t="str">
        <v>2000s</v>
      </c>
      <c r="E288" t="str">
        <v>Color</v>
      </c>
      <c r="F288" t="str">
        <v>Comedy</v>
      </c>
      <c r="G288" t="str">
        <v>English</v>
      </c>
      <c r="H288" t="str">
        <v>USA</v>
      </c>
      <c r="I288" t="str">
        <v>R</v>
      </c>
      <c r="J288" t="str">
        <v>Bradley Cooper</v>
      </c>
      <c r="K288" t="str">
        <v>Todd Phillips</v>
      </c>
      <c r="L288">
        <v>14000</v>
      </c>
      <c r="M288">
        <v>17623</v>
      </c>
      <c r="N288">
        <v>480</v>
      </c>
      <c r="O288">
        <v>24000</v>
      </c>
      <c r="P288">
        <v>7.8</v>
      </c>
      <c r="R288" t="str">
        <v>G.I. Joe: The Rise of Cobra</v>
      </c>
      <c r="S288">
        <v>39843</v>
      </c>
      <c r="T288">
        <v>2009</v>
      </c>
      <c r="U288" t="str">
        <v>2000s</v>
      </c>
      <c r="V288" t="str">
        <v>Color</v>
      </c>
      <c r="W288" t="str">
        <v>Action</v>
      </c>
      <c r="X288" t="str">
        <v>English</v>
      </c>
      <c r="Y288" t="str">
        <v>USA</v>
      </c>
      <c r="Z288" t="str">
        <v>PG-13</v>
      </c>
      <c r="AA288" t="str">
        <v>Joseph Gordon-Levitt</v>
      </c>
      <c r="AB288" t="str">
        <v>Stephen Sommers</v>
      </c>
      <c r="AC288">
        <v>23000</v>
      </c>
      <c r="AD288">
        <v>26683</v>
      </c>
      <c r="AE288">
        <v>208</v>
      </c>
      <c r="AF288">
        <v>0</v>
      </c>
      <c r="AG288">
        <v>5.8</v>
      </c>
      <c r="AH288">
        <v>250</v>
      </c>
      <c r="AI288">
        <v>118</v>
      </c>
      <c r="AJ288">
        <v>150167630</v>
      </c>
      <c r="AL288" s="7" t="str">
        <v>Curtis Hanson</v>
      </c>
      <c r="AM288" s="35">
        <f>AVERAGEIFS(IMDB4[IMDb Score (1-10)],IMDB4[Director Name],Formula_Analysis!AL288)</f>
        <v>6.9800000000000013</v>
      </c>
      <c r="AQ288" s="7" t="str">
        <v>Tom Skerritt</v>
      </c>
      <c r="AR288" s="7">
        <f>SUMIFS(IMDB4[Gross Revenue],IMDB4[Lead Actor],Formula_Analysis!AQ288)</f>
        <v>103906708</v>
      </c>
    </row>
    <row r="289" spans="1:44" x14ac:dyDescent="0.25">
      <c r="A289" t="str">
        <v>The Bourne Supremacy</v>
      </c>
      <c r="B289">
        <v>38080</v>
      </c>
      <c r="C289">
        <v>2004</v>
      </c>
      <c r="D289" t="str">
        <v>2000s</v>
      </c>
      <c r="E289" t="str">
        <v>Color</v>
      </c>
      <c r="F289" t="str">
        <v>Action</v>
      </c>
      <c r="G289" t="str">
        <v>English</v>
      </c>
      <c r="H289" t="str">
        <v>USA</v>
      </c>
      <c r="I289" t="str">
        <v>PG-13</v>
      </c>
      <c r="J289" t="str">
        <v>Matt Damon</v>
      </c>
      <c r="K289" t="str">
        <v>Paul Greengrass</v>
      </c>
      <c r="L289">
        <v>13000</v>
      </c>
      <c r="M289">
        <v>14161</v>
      </c>
      <c r="N289">
        <v>521</v>
      </c>
      <c r="O289">
        <v>0</v>
      </c>
      <c r="P289">
        <v>7.8</v>
      </c>
      <c r="R289" t="str">
        <v>American Hustle</v>
      </c>
      <c r="S289">
        <v>41424</v>
      </c>
      <c r="T289">
        <v>2013</v>
      </c>
      <c r="U289" t="str">
        <v>2010s</v>
      </c>
      <c r="V289" t="str">
        <v>Color</v>
      </c>
      <c r="W289" t="str">
        <v>Crime</v>
      </c>
      <c r="X289" t="str">
        <v>English</v>
      </c>
      <c r="Y289" t="str">
        <v>USA</v>
      </c>
      <c r="Z289" t="str">
        <v>R</v>
      </c>
      <c r="AA289" t="str">
        <v>Jennifer Lawrence</v>
      </c>
      <c r="AB289" t="str">
        <v>David O. Russell</v>
      </c>
      <c r="AC289">
        <v>34000</v>
      </c>
      <c r="AD289">
        <v>83012</v>
      </c>
      <c r="AE289">
        <v>737</v>
      </c>
      <c r="AF289">
        <v>63000</v>
      </c>
      <c r="AG289">
        <v>7.3</v>
      </c>
      <c r="AH289">
        <v>538</v>
      </c>
      <c r="AI289">
        <v>138</v>
      </c>
      <c r="AJ289">
        <v>150117807</v>
      </c>
      <c r="AL289" s="7" t="str">
        <v>Allen Coulter</v>
      </c>
      <c r="AM289" s="35">
        <f>AVERAGEIFS(IMDB4[IMDb Score (1-10)],IMDB4[Director Name],Formula_Analysis!AL289)</f>
        <v>7.2</v>
      </c>
      <c r="AQ289" s="7" t="str">
        <v>Josh Charles</v>
      </c>
      <c r="AR289" s="7">
        <f>SUMIFS(IMDB4[Gross Revenue],IMDB4[Lead Actor],Formula_Analysis!AQ289)</f>
        <v>90775144</v>
      </c>
    </row>
    <row r="290" spans="1:44" x14ac:dyDescent="0.25">
      <c r="A290" t="str">
        <v>Moonrise Kingdom</v>
      </c>
      <c r="B290">
        <v>41215</v>
      </c>
      <c r="C290">
        <v>2012</v>
      </c>
      <c r="D290" t="str">
        <v>2010s</v>
      </c>
      <c r="E290" t="str">
        <v>Color</v>
      </c>
      <c r="F290" t="str">
        <v>Adventure</v>
      </c>
      <c r="G290" t="str">
        <v>English</v>
      </c>
      <c r="H290" t="str">
        <v>USA</v>
      </c>
      <c r="I290" t="str">
        <v>PG-13</v>
      </c>
      <c r="J290" t="str">
        <v>Bruce Willis</v>
      </c>
      <c r="K290" t="str">
        <v>Wes Anderson</v>
      </c>
      <c r="L290">
        <v>13000</v>
      </c>
      <c r="M290">
        <v>27911</v>
      </c>
      <c r="N290">
        <v>0</v>
      </c>
      <c r="O290">
        <v>71000</v>
      </c>
      <c r="P290">
        <v>7.8</v>
      </c>
      <c r="R290" t="str">
        <v>Neighbors</v>
      </c>
      <c r="S290">
        <v>41695</v>
      </c>
      <c r="T290">
        <v>2014</v>
      </c>
      <c r="U290" t="str">
        <v>2010s</v>
      </c>
      <c r="V290" t="str">
        <v>Color</v>
      </c>
      <c r="W290" t="str">
        <v>Comedy</v>
      </c>
      <c r="X290" t="str">
        <v>English</v>
      </c>
      <c r="Y290" t="str">
        <v>USA</v>
      </c>
      <c r="Z290" t="str">
        <v>R</v>
      </c>
      <c r="AA290" t="str">
        <v>Craig Roberts</v>
      </c>
      <c r="AB290" t="str">
        <v>Nicholas Stoller</v>
      </c>
      <c r="AC290">
        <v>920</v>
      </c>
      <c r="AD290">
        <v>2771</v>
      </c>
      <c r="AE290">
        <v>89</v>
      </c>
      <c r="AF290">
        <v>21000</v>
      </c>
      <c r="AG290">
        <v>6.4</v>
      </c>
      <c r="AH290">
        <v>351</v>
      </c>
      <c r="AI290">
        <v>97</v>
      </c>
      <c r="AJ290">
        <v>150056505</v>
      </c>
      <c r="AL290" s="7" t="str">
        <v>Richard Linklater</v>
      </c>
      <c r="AM290" s="35">
        <f>AVERAGEIFS(IMDB4[IMDb Score (1-10)],IMDB4[Director Name],Formula_Analysis!AL290)</f>
        <v>7.3272727272727272</v>
      </c>
      <c r="AQ290" s="7" t="str">
        <v>LL Cool J</v>
      </c>
      <c r="AR290" s="7">
        <f>SUMIFS(IMDB4[Gross Revenue],IMDB4[Lead Actor],Formula_Analysis!AQ290)</f>
        <v>157505226</v>
      </c>
    </row>
    <row r="291" spans="1:44" x14ac:dyDescent="0.25">
      <c r="A291" t="str">
        <v>Lucky Number Slevin</v>
      </c>
      <c r="B291">
        <v>39039</v>
      </c>
      <c r="C291">
        <v>2006</v>
      </c>
      <c r="D291" t="str">
        <v>2000s</v>
      </c>
      <c r="E291" t="str">
        <v>Color</v>
      </c>
      <c r="F291" t="str">
        <v>Crime</v>
      </c>
      <c r="G291" t="str">
        <v>English</v>
      </c>
      <c r="H291" t="str">
        <v>Germany</v>
      </c>
      <c r="I291" t="str">
        <v>R</v>
      </c>
      <c r="J291" t="str">
        <v>Bruce Willis</v>
      </c>
      <c r="K291" t="str">
        <v>Paul McGuigan</v>
      </c>
      <c r="L291">
        <v>13000</v>
      </c>
      <c r="M291">
        <v>26451</v>
      </c>
      <c r="N291">
        <v>118</v>
      </c>
      <c r="O291">
        <v>10000</v>
      </c>
      <c r="P291">
        <v>7.8</v>
      </c>
      <c r="R291" t="str">
        <v>Puss in Boots</v>
      </c>
      <c r="S291">
        <v>40573</v>
      </c>
      <c r="T291">
        <v>2011</v>
      </c>
      <c r="U291" t="str">
        <v>2010s</v>
      </c>
      <c r="V291" t="str">
        <v>Color</v>
      </c>
      <c r="W291" t="str">
        <v>Action</v>
      </c>
      <c r="X291" t="str">
        <v>English</v>
      </c>
      <c r="Y291" t="str">
        <v>USA</v>
      </c>
      <c r="Z291" t="str">
        <v>PG</v>
      </c>
      <c r="AA291" t="str">
        <v>Salma Hayek</v>
      </c>
      <c r="AB291" t="str">
        <v>Chris Miller</v>
      </c>
      <c r="AC291">
        <v>4000</v>
      </c>
      <c r="AD291">
        <v>5046</v>
      </c>
      <c r="AE291">
        <v>50</v>
      </c>
      <c r="AF291">
        <v>16000</v>
      </c>
      <c r="AG291">
        <v>6.7</v>
      </c>
      <c r="AH291">
        <v>246</v>
      </c>
      <c r="AI291">
        <v>90</v>
      </c>
      <c r="AJ291">
        <v>149234747</v>
      </c>
      <c r="AL291" s="7" t="str">
        <v>Jon Poll</v>
      </c>
      <c r="AM291" s="35">
        <f>AVERAGEIFS(IMDB4[IMDb Score (1-10)],IMDB4[Director Name],Formula_Analysis!AL291)</f>
        <v>7</v>
      </c>
      <c r="AQ291" s="7" t="str">
        <v>Javier Botet</v>
      </c>
      <c r="AR291" s="7">
        <f>SUMIFS(IMDB4[Gross Revenue],IMDB4[Lead Actor],Formula_Analysis!AQ291)</f>
        <v>71588220</v>
      </c>
    </row>
    <row r="292" spans="1:44" x14ac:dyDescent="0.25">
      <c r="A292" t="str">
        <v>Fantastic Mr. Fox</v>
      </c>
      <c r="B292">
        <v>40176</v>
      </c>
      <c r="C292">
        <v>2009</v>
      </c>
      <c r="D292" t="str">
        <v>2000s</v>
      </c>
      <c r="E292" t="str">
        <v>Color</v>
      </c>
      <c r="F292" t="str">
        <v>Adventure</v>
      </c>
      <c r="G292" t="str">
        <v>English</v>
      </c>
      <c r="H292" t="str">
        <v>USA</v>
      </c>
      <c r="I292" t="str">
        <v>PG</v>
      </c>
      <c r="J292" t="str">
        <v>Bill Murray</v>
      </c>
      <c r="K292" t="str">
        <v>Wes Anderson</v>
      </c>
      <c r="L292">
        <v>13000</v>
      </c>
      <c r="M292">
        <v>24770</v>
      </c>
      <c r="N292">
        <v>0</v>
      </c>
      <c r="O292">
        <v>15000</v>
      </c>
      <c r="P292">
        <v>7.8</v>
      </c>
      <c r="R292" t="str">
        <v>Les MisÃ©rables</v>
      </c>
      <c r="S292">
        <v>41122</v>
      </c>
      <c r="T292">
        <v>2012</v>
      </c>
      <c r="U292" t="str">
        <v>2010s</v>
      </c>
      <c r="V292" t="str">
        <v>Color</v>
      </c>
      <c r="W292" t="str">
        <v>Drama</v>
      </c>
      <c r="X292" t="str">
        <v>English</v>
      </c>
      <c r="Y292" t="str">
        <v>USA</v>
      </c>
      <c r="Z292" t="str">
        <v>PG-13</v>
      </c>
      <c r="AA292" t="str">
        <v>Hugh Jackman</v>
      </c>
      <c r="AB292" t="str">
        <v>Tom Hooper</v>
      </c>
      <c r="AC292">
        <v>20000</v>
      </c>
      <c r="AD292">
        <v>46204</v>
      </c>
      <c r="AE292">
        <v>0</v>
      </c>
      <c r="AF292">
        <v>144000</v>
      </c>
      <c r="AG292">
        <v>7.6</v>
      </c>
      <c r="AH292">
        <v>488</v>
      </c>
      <c r="AI292">
        <v>158</v>
      </c>
      <c r="AJ292">
        <v>148775460</v>
      </c>
      <c r="AL292" s="7" t="str">
        <v>James Toback</v>
      </c>
      <c r="AM292" s="35">
        <f>AVERAGEIFS(IMDB4[IMDb Score (1-10)],IMDB4[Director Name],Formula_Analysis!AL292)</f>
        <v>5.25</v>
      </c>
      <c r="AQ292" s="7" t="str">
        <v>Natasha Lyonne</v>
      </c>
      <c r="AR292" s="7">
        <f>SUMIFS(IMDB4[Gross Revenue],IMDB4[Lead Actor],Formula_Analysis!AQ292)</f>
        <v>92865098</v>
      </c>
    </row>
    <row r="293" spans="1:44" x14ac:dyDescent="0.25">
      <c r="A293" t="str">
        <v>The Little Prince</v>
      </c>
      <c r="B293">
        <v>42173</v>
      </c>
      <c r="C293">
        <v>2015</v>
      </c>
      <c r="D293" t="str">
        <v>2010s</v>
      </c>
      <c r="E293" t="str">
        <v>Color</v>
      </c>
      <c r="F293" t="str">
        <v>Adventure</v>
      </c>
      <c r="G293" t="str">
        <v>English</v>
      </c>
      <c r="H293" t="str">
        <v>France</v>
      </c>
      <c r="I293" t="str">
        <v>PG</v>
      </c>
      <c r="J293" t="str">
        <v>Jeff Bridges</v>
      </c>
      <c r="K293" t="str">
        <v>Mark Osborne</v>
      </c>
      <c r="L293">
        <v>12000</v>
      </c>
      <c r="M293">
        <v>30230</v>
      </c>
      <c r="N293">
        <v>54</v>
      </c>
      <c r="O293">
        <v>31000</v>
      </c>
      <c r="P293">
        <v>7.8</v>
      </c>
      <c r="R293" t="str">
        <v>Knocked Up</v>
      </c>
      <c r="S293">
        <v>39111</v>
      </c>
      <c r="T293">
        <v>2007</v>
      </c>
      <c r="U293" t="str">
        <v>2000s</v>
      </c>
      <c r="V293" t="str">
        <v>Color</v>
      </c>
      <c r="W293" t="str">
        <v>Comedy</v>
      </c>
      <c r="X293" t="str">
        <v>English</v>
      </c>
      <c r="Y293" t="str">
        <v>USA</v>
      </c>
      <c r="Z293" t="str">
        <v>R</v>
      </c>
      <c r="AA293" t="str">
        <v>Harold Ramis</v>
      </c>
      <c r="AB293" t="str">
        <v>Judd Apatow</v>
      </c>
      <c r="AC293">
        <v>11000</v>
      </c>
      <c r="AD293">
        <v>12874</v>
      </c>
      <c r="AE293">
        <v>0</v>
      </c>
      <c r="AF293">
        <v>0</v>
      </c>
      <c r="AG293">
        <v>7</v>
      </c>
      <c r="AH293">
        <v>251</v>
      </c>
      <c r="AI293">
        <v>133</v>
      </c>
      <c r="AJ293">
        <v>148734225</v>
      </c>
      <c r="AL293" s="7" t="str">
        <v>Keith Gordon</v>
      </c>
      <c r="AM293" s="35">
        <f>AVERAGEIFS(IMDB4[IMDb Score (1-10)],IMDB4[Director Name],Formula_Analysis!AL293)</f>
        <v>5.6</v>
      </c>
      <c r="AQ293" s="7" t="str">
        <v>Harold Perrineau</v>
      </c>
      <c r="AR293" s="7">
        <f>SUMIFS(IMDB4[Gross Revenue],IMDB4[Lead Actor],Formula_Analysis!AQ293)</f>
        <v>110661318</v>
      </c>
    </row>
    <row r="294" spans="1:44" x14ac:dyDescent="0.25">
      <c r="A294" t="str">
        <v>The Lego Movie</v>
      </c>
      <c r="B294">
        <v>41672</v>
      </c>
      <c r="C294">
        <v>2014</v>
      </c>
      <c r="D294" t="str">
        <v>2010s</v>
      </c>
      <c r="E294" t="str">
        <v>Color</v>
      </c>
      <c r="F294" t="str">
        <v>Action</v>
      </c>
      <c r="G294" t="str">
        <v>English</v>
      </c>
      <c r="H294" t="str">
        <v>Australia</v>
      </c>
      <c r="I294" t="str">
        <v>PG</v>
      </c>
      <c r="J294" t="str">
        <v>Morgan Freeman</v>
      </c>
      <c r="K294" t="str">
        <v>Phil Lord</v>
      </c>
      <c r="L294">
        <v>11000</v>
      </c>
      <c r="M294">
        <v>22128</v>
      </c>
      <c r="N294">
        <v>97</v>
      </c>
      <c r="O294">
        <v>64000</v>
      </c>
      <c r="P294">
        <v>7.8</v>
      </c>
      <c r="R294" t="str">
        <v>Little Fockers</v>
      </c>
      <c r="S294">
        <v>40478</v>
      </c>
      <c r="T294">
        <v>2010</v>
      </c>
      <c r="U294" t="str">
        <v>2010s</v>
      </c>
      <c r="V294" t="str">
        <v>Color</v>
      </c>
      <c r="W294" t="str">
        <v>Comedy</v>
      </c>
      <c r="X294" t="str">
        <v>English</v>
      </c>
      <c r="Y294" t="str">
        <v>USA</v>
      </c>
      <c r="Z294" t="str">
        <v>PG-13</v>
      </c>
      <c r="AA294" t="str">
        <v>Robert De Niro</v>
      </c>
      <c r="AB294" t="str">
        <v>Paul Weitz</v>
      </c>
      <c r="AC294">
        <v>22000</v>
      </c>
      <c r="AD294">
        <v>24082</v>
      </c>
      <c r="AE294">
        <v>80</v>
      </c>
      <c r="AF294">
        <v>0</v>
      </c>
      <c r="AG294">
        <v>5.5</v>
      </c>
      <c r="AH294">
        <v>180</v>
      </c>
      <c r="AI294">
        <v>98</v>
      </c>
      <c r="AJ294">
        <v>148383780</v>
      </c>
      <c r="AL294" s="7" t="str">
        <v>Steven Shainberg</v>
      </c>
      <c r="AM294" s="35">
        <f>AVERAGEIFS(IMDB4[IMDb Score (1-10)],IMDB4[Director Name],Formula_Analysis!AL294)</f>
        <v>6.8</v>
      </c>
      <c r="AQ294" s="7" t="str">
        <v>Christopher Lambert</v>
      </c>
      <c r="AR294" s="7">
        <f>SUMIFS(IMDB4[Gross Revenue],IMDB4[Lead Actor],Formula_Analysis!AQ294)</f>
        <v>109644966</v>
      </c>
    </row>
    <row r="295" spans="1:44" x14ac:dyDescent="0.25">
      <c r="A295" t="str">
        <v>Harry Potter and the Prisoner of Azkaban</v>
      </c>
      <c r="B295">
        <v>38045</v>
      </c>
      <c r="C295">
        <v>2004</v>
      </c>
      <c r="D295" t="str">
        <v>2000s</v>
      </c>
      <c r="E295" t="str">
        <v>Color</v>
      </c>
      <c r="F295" t="str">
        <v>Adventure</v>
      </c>
      <c r="G295" t="str">
        <v>English</v>
      </c>
      <c r="H295" t="str">
        <v>UK</v>
      </c>
      <c r="I295" t="str">
        <v>PG</v>
      </c>
      <c r="J295" t="str">
        <v>Daniel Radcliffe</v>
      </c>
      <c r="K295" t="str">
        <v>Alfonso CuarÃ³n</v>
      </c>
      <c r="L295">
        <v>11000</v>
      </c>
      <c r="M295">
        <v>33284</v>
      </c>
      <c r="N295">
        <v>0</v>
      </c>
      <c r="O295">
        <v>11000</v>
      </c>
      <c r="P295">
        <v>7.8</v>
      </c>
      <c r="R295" t="str">
        <v>Megamind</v>
      </c>
      <c r="S295">
        <v>40511</v>
      </c>
      <c r="T295">
        <v>2010</v>
      </c>
      <c r="U295" t="str">
        <v>2010s</v>
      </c>
      <c r="V295" t="str">
        <v>Color</v>
      </c>
      <c r="W295" t="str">
        <v>Action</v>
      </c>
      <c r="X295" t="str">
        <v>English</v>
      </c>
      <c r="Y295" t="str">
        <v>USA</v>
      </c>
      <c r="Z295" t="str">
        <v>PG</v>
      </c>
      <c r="AA295" t="str">
        <v>J.K. Simmons</v>
      </c>
      <c r="AB295" t="str">
        <v>Tom McGrath</v>
      </c>
      <c r="AC295">
        <v>24000</v>
      </c>
      <c r="AD295">
        <v>46120</v>
      </c>
      <c r="AE295">
        <v>96</v>
      </c>
      <c r="AF295">
        <v>13000</v>
      </c>
      <c r="AG295">
        <v>7.3</v>
      </c>
      <c r="AH295">
        <v>233</v>
      </c>
      <c r="AI295">
        <v>95</v>
      </c>
      <c r="AJ295">
        <v>148337537</v>
      </c>
      <c r="AL295" s="7" t="str">
        <v>George Lucas</v>
      </c>
      <c r="AM295" s="35">
        <f>AVERAGEIFS(IMDB4[IMDb Score (1-10)],IMDB4[Director Name],Formula_Analysis!AL295)</f>
        <v>7.4</v>
      </c>
      <c r="AQ295" s="7" t="str">
        <v>Dolly Parton</v>
      </c>
      <c r="AR295" s="7">
        <f>SUMIFS(IMDB4[Gross Revenue],IMDB4[Lead Actor],Formula_Analysis!AQ295)</f>
        <v>100620167</v>
      </c>
    </row>
    <row r="296" spans="1:44" x14ac:dyDescent="0.25">
      <c r="A296" t="str">
        <v>The Fugitive</v>
      </c>
      <c r="B296">
        <v>34207</v>
      </c>
      <c r="C296">
        <v>1993</v>
      </c>
      <c r="D296" t="str">
        <v>1990s</v>
      </c>
      <c r="E296" t="str">
        <v>Color</v>
      </c>
      <c r="F296" t="str">
        <v>Action</v>
      </c>
      <c r="G296" t="str">
        <v>English</v>
      </c>
      <c r="H296" t="str">
        <v>USA</v>
      </c>
      <c r="I296" t="str">
        <v>PG-13</v>
      </c>
      <c r="J296" t="str">
        <v>Harrison Ford</v>
      </c>
      <c r="K296" t="str">
        <v>Andrew Davis</v>
      </c>
      <c r="L296">
        <v>11000</v>
      </c>
      <c r="M296">
        <v>13357</v>
      </c>
      <c r="N296">
        <v>99</v>
      </c>
      <c r="O296">
        <v>0</v>
      </c>
      <c r="P296">
        <v>7.8</v>
      </c>
      <c r="R296" t="str">
        <v>Hotel Transylvania</v>
      </c>
      <c r="S296">
        <v>41254</v>
      </c>
      <c r="T296">
        <v>2012</v>
      </c>
      <c r="U296" t="str">
        <v>2010s</v>
      </c>
      <c r="V296" t="str">
        <v>Color</v>
      </c>
      <c r="W296" t="str">
        <v>Animation</v>
      </c>
      <c r="X296" t="str">
        <v>English</v>
      </c>
      <c r="Y296" t="str">
        <v>USA</v>
      </c>
      <c r="Z296" t="str">
        <v>PG</v>
      </c>
      <c r="AA296" t="str">
        <v>Steve Buscemi</v>
      </c>
      <c r="AB296" t="str">
        <v>Genndy Tartakovsky</v>
      </c>
      <c r="AC296">
        <v>12000</v>
      </c>
      <c r="AD296">
        <v>37142</v>
      </c>
      <c r="AE296">
        <v>266</v>
      </c>
      <c r="AF296">
        <v>28000</v>
      </c>
      <c r="AG296">
        <v>7.1</v>
      </c>
      <c r="AH296">
        <v>256</v>
      </c>
      <c r="AI296">
        <v>91</v>
      </c>
      <c r="AJ296">
        <v>148313048</v>
      </c>
      <c r="AL296" s="7" t="str">
        <v>Tom Hooper</v>
      </c>
      <c r="AM296" s="35">
        <f>AVERAGEIFS(IMDB4[IMDb Score (1-10)],IMDB4[Director Name],Formula_Analysis!AL296)</f>
        <v>7.7333333333333334</v>
      </c>
      <c r="AQ296" s="7" t="str">
        <v>Mark Margolis</v>
      </c>
      <c r="AR296" s="7">
        <f>SUMIFS(IMDB4[Gross Revenue],IMDB4[Lead Actor],Formula_Analysis!AQ296)</f>
        <v>98757837</v>
      </c>
    </row>
    <row r="297" spans="1:44" x14ac:dyDescent="0.25">
      <c r="A297" t="str">
        <v>Ocean's Eleven</v>
      </c>
      <c r="B297">
        <v>37222</v>
      </c>
      <c r="C297">
        <v>2001</v>
      </c>
      <c r="D297" t="str">
        <v>2000s</v>
      </c>
      <c r="E297" t="str">
        <v>Color</v>
      </c>
      <c r="F297" t="str">
        <v>Crime</v>
      </c>
      <c r="G297" t="str">
        <v>English</v>
      </c>
      <c r="H297" t="str">
        <v>USA</v>
      </c>
      <c r="I297" t="str">
        <v>PG-13</v>
      </c>
      <c r="J297" t="str">
        <v>Brad Pitt</v>
      </c>
      <c r="K297" t="str">
        <v>Steven Soderbergh</v>
      </c>
      <c r="L297">
        <v>11000</v>
      </c>
      <c r="M297">
        <v>13028</v>
      </c>
      <c r="N297">
        <v>0</v>
      </c>
      <c r="O297">
        <v>0</v>
      </c>
      <c r="P297">
        <v>7.8</v>
      </c>
      <c r="R297" t="str">
        <v>Talladega Nights: The Ballad of Ricky Bobby</v>
      </c>
      <c r="S297">
        <v>38902</v>
      </c>
      <c r="T297">
        <v>2006</v>
      </c>
      <c r="U297" t="str">
        <v>2000s</v>
      </c>
      <c r="V297" t="str">
        <v>Color</v>
      </c>
      <c r="W297" t="str">
        <v>Action</v>
      </c>
      <c r="X297" t="str">
        <v>English</v>
      </c>
      <c r="Y297" t="str">
        <v>USA</v>
      </c>
      <c r="Z297" t="str">
        <v>PG-13</v>
      </c>
      <c r="AA297" t="str">
        <v>Will Ferrell</v>
      </c>
      <c r="AB297" t="str">
        <v>Adam McKay</v>
      </c>
      <c r="AC297">
        <v>8000</v>
      </c>
      <c r="AD297">
        <v>12410</v>
      </c>
      <c r="AE297">
        <v>285</v>
      </c>
      <c r="AF297">
        <v>0</v>
      </c>
      <c r="AG297">
        <v>6.6</v>
      </c>
      <c r="AH297">
        <v>164</v>
      </c>
      <c r="AI297">
        <v>122</v>
      </c>
      <c r="AJ297">
        <v>148213377</v>
      </c>
      <c r="AL297" s="7" t="str">
        <v>Darren Aronofsky</v>
      </c>
      <c r="AM297" s="35">
        <f>AVERAGEIFS(IMDB4[IMDb Score (1-10)],IMDB4[Director Name],Formula_Analysis!AL297)</f>
        <v>7.4833333333333334</v>
      </c>
      <c r="AQ297" s="7" t="str">
        <v>Busy Philipps</v>
      </c>
      <c r="AR297" s="7">
        <f>SUMIFS(IMDB4[Gross Revenue],IMDB4[Lead Actor],Formula_Analysis!AQ297)</f>
        <v>158933022</v>
      </c>
    </row>
    <row r="298" spans="1:44" x14ac:dyDescent="0.25">
      <c r="A298" t="str">
        <v>The Curious Case of Benjamin Button</v>
      </c>
      <c r="B298">
        <v>39716</v>
      </c>
      <c r="C298">
        <v>2008</v>
      </c>
      <c r="D298" t="str">
        <v>2000s</v>
      </c>
      <c r="E298" t="str">
        <v>Color</v>
      </c>
      <c r="F298" t="str">
        <v>Drama</v>
      </c>
      <c r="G298" t="str">
        <v>English</v>
      </c>
      <c r="H298" t="str">
        <v>USA</v>
      </c>
      <c r="I298" t="str">
        <v>PG-13</v>
      </c>
      <c r="J298" t="str">
        <v>Brad Pitt</v>
      </c>
      <c r="K298" t="str">
        <v>David Fincher</v>
      </c>
      <c r="L298">
        <v>11000</v>
      </c>
      <c r="M298">
        <v>13333</v>
      </c>
      <c r="N298">
        <v>21000</v>
      </c>
      <c r="O298">
        <v>23000</v>
      </c>
      <c r="P298">
        <v>7.8</v>
      </c>
      <c r="R298" t="str">
        <v>Gremlins</v>
      </c>
      <c r="S298">
        <v>30980</v>
      </c>
      <c r="T298">
        <v>1984</v>
      </c>
      <c r="U298" t="str">
        <v>1980s</v>
      </c>
      <c r="V298" t="str">
        <v>Color</v>
      </c>
      <c r="W298" t="str">
        <v>Comedy</v>
      </c>
      <c r="X298" t="str">
        <v>English</v>
      </c>
      <c r="Y298" t="str">
        <v>USA</v>
      </c>
      <c r="Z298" t="str">
        <v>PG</v>
      </c>
      <c r="AA298" t="str">
        <v>Phoebe Cates</v>
      </c>
      <c r="AB298" t="str">
        <v>Joe Dante</v>
      </c>
      <c r="AC298">
        <v>767</v>
      </c>
      <c r="AD298">
        <v>2053</v>
      </c>
      <c r="AE298">
        <v>287</v>
      </c>
      <c r="AF298">
        <v>14000</v>
      </c>
      <c r="AG298">
        <v>7.2</v>
      </c>
      <c r="AH298">
        <v>183</v>
      </c>
      <c r="AI298">
        <v>106</v>
      </c>
      <c r="AJ298">
        <v>148170000</v>
      </c>
      <c r="AL298" s="7" t="str">
        <v>Peter Ramsey</v>
      </c>
      <c r="AM298" s="35">
        <f>AVERAGEIFS(IMDB4[IMDb Score (1-10)],IMDB4[Director Name],Formula_Analysis!AL298)</f>
        <v>7.3</v>
      </c>
      <c r="AQ298" s="7" t="str">
        <v>Ethan Suplee</v>
      </c>
      <c r="AR298" s="7">
        <f>SUMIFS(IMDB4[Gross Revenue],IMDB4[Lead Actor],Formula_Analysis!AQ298)</f>
        <v>101598405</v>
      </c>
    </row>
    <row r="299" spans="1:44" x14ac:dyDescent="0.25">
      <c r="A299" t="str">
        <v>Changeling</v>
      </c>
      <c r="B299">
        <v>39496</v>
      </c>
      <c r="C299">
        <v>2008</v>
      </c>
      <c r="D299" t="str">
        <v>2000s</v>
      </c>
      <c r="E299" t="str">
        <v>Color</v>
      </c>
      <c r="F299" t="str">
        <v>Crime</v>
      </c>
      <c r="G299" t="str">
        <v>English</v>
      </c>
      <c r="H299" t="str">
        <v>USA</v>
      </c>
      <c r="I299" t="str">
        <v>R</v>
      </c>
      <c r="J299" t="str">
        <v>Angelina Jolie Pitt</v>
      </c>
      <c r="K299" t="str">
        <v>Clint Eastwood</v>
      </c>
      <c r="L299">
        <v>11000</v>
      </c>
      <c r="M299">
        <v>12840</v>
      </c>
      <c r="N299">
        <v>16000</v>
      </c>
      <c r="O299">
        <v>14000</v>
      </c>
      <c r="P299">
        <v>7.8</v>
      </c>
      <c r="R299" t="str">
        <v>Gran Torino</v>
      </c>
      <c r="S299">
        <v>39485</v>
      </c>
      <c r="T299">
        <v>2008</v>
      </c>
      <c r="U299" t="str">
        <v>2000s</v>
      </c>
      <c r="V299" t="str">
        <v>Color</v>
      </c>
      <c r="W299" t="str">
        <v>Drama</v>
      </c>
      <c r="X299" t="str">
        <v>English</v>
      </c>
      <c r="Y299" t="str">
        <v>USA</v>
      </c>
      <c r="Z299" t="str">
        <v>R</v>
      </c>
      <c r="AA299" t="str">
        <v>Clint Eastwood</v>
      </c>
      <c r="AB299" t="str">
        <v>Clint Eastwood</v>
      </c>
      <c r="AC299">
        <v>16000</v>
      </c>
      <c r="AD299">
        <v>17347</v>
      </c>
      <c r="AE299">
        <v>16000</v>
      </c>
      <c r="AF299">
        <v>28000</v>
      </c>
      <c r="AG299">
        <v>8.1999999999999993</v>
      </c>
      <c r="AH299">
        <v>366</v>
      </c>
      <c r="AI299">
        <v>116</v>
      </c>
      <c r="AJ299">
        <v>148085755</v>
      </c>
      <c r="AL299" s="7" t="str">
        <v>Ivan Reitman</v>
      </c>
      <c r="AM299" s="35">
        <f>AVERAGEIFS(IMDB4[IMDb Score (1-10)],IMDB4[Director Name],Formula_Analysis!AL299)</f>
        <v>6.0750000000000002</v>
      </c>
      <c r="AQ299" s="7" t="str">
        <v>Madeline Carroll</v>
      </c>
      <c r="AR299" s="7">
        <f>SUMIFS(IMDB4[Gross Revenue],IMDB4[Lead Actor],Formula_Analysis!AQ299)</f>
        <v>158383657</v>
      </c>
    </row>
    <row r="300" spans="1:44" x14ac:dyDescent="0.25">
      <c r="A300" t="str">
        <v>The Fault in Our Stars</v>
      </c>
      <c r="B300">
        <v>41863</v>
      </c>
      <c r="C300">
        <v>2014</v>
      </c>
      <c r="D300" t="str">
        <v>2010s</v>
      </c>
      <c r="E300" t="str">
        <v>Color</v>
      </c>
      <c r="F300" t="str">
        <v>Drama</v>
      </c>
      <c r="G300" t="str">
        <v>English</v>
      </c>
      <c r="H300" t="str">
        <v>USA</v>
      </c>
      <c r="I300" t="str">
        <v>PG-13</v>
      </c>
      <c r="J300" t="str">
        <v>Shailene Woodley</v>
      </c>
      <c r="K300" t="str">
        <v>Josh Boone</v>
      </c>
      <c r="L300">
        <v>8000</v>
      </c>
      <c r="M300">
        <v>10565</v>
      </c>
      <c r="N300">
        <v>131</v>
      </c>
      <c r="O300">
        <v>93000</v>
      </c>
      <c r="P300">
        <v>7.8</v>
      </c>
      <c r="R300" t="str">
        <v>As Good as It Gets</v>
      </c>
      <c r="S300">
        <v>35778</v>
      </c>
      <c r="T300">
        <v>1997</v>
      </c>
      <c r="U300" t="str">
        <v>1990s</v>
      </c>
      <c r="V300" t="str">
        <v>Color</v>
      </c>
      <c r="W300" t="str">
        <v>Comedy</v>
      </c>
      <c r="X300" t="str">
        <v>English</v>
      </c>
      <c r="Y300" t="str">
        <v>USA</v>
      </c>
      <c r="Z300" t="str">
        <v>PG-13</v>
      </c>
      <c r="AA300" t="str">
        <v>Lupe Ontiveros</v>
      </c>
      <c r="AB300" t="str">
        <v>James L. Brooks</v>
      </c>
      <c r="AC300">
        <v>625</v>
      </c>
      <c r="AD300">
        <v>1474</v>
      </c>
      <c r="AE300">
        <v>274</v>
      </c>
      <c r="AF300">
        <v>11000</v>
      </c>
      <c r="AG300">
        <v>7.7</v>
      </c>
      <c r="AH300">
        <v>156</v>
      </c>
      <c r="AI300">
        <v>139</v>
      </c>
      <c r="AJ300">
        <v>147637474</v>
      </c>
      <c r="AL300" s="7" t="str">
        <v>James McTeigue</v>
      </c>
      <c r="AM300" s="35">
        <f>AVERAGEIFS(IMDB4[IMDb Score (1-10)],IMDB4[Director Name],Formula_Analysis!AL300)</f>
        <v>7</v>
      </c>
      <c r="AQ300" s="7" t="str">
        <v>Jason Flemyng</v>
      </c>
      <c r="AR300" s="7">
        <f>SUMIFS(IMDB4[Gross Revenue],IMDB4[Lead Actor],Formula_Analysis!AQ300)</f>
        <v>143417634</v>
      </c>
    </row>
    <row r="301" spans="1:44" x14ac:dyDescent="0.25">
      <c r="A301" t="str">
        <v>The Best Offer</v>
      </c>
      <c r="B301">
        <v>41582</v>
      </c>
      <c r="C301">
        <v>2013</v>
      </c>
      <c r="D301" t="str">
        <v>2010s</v>
      </c>
      <c r="E301" t="str">
        <v>Color</v>
      </c>
      <c r="F301" t="str">
        <v>Crime</v>
      </c>
      <c r="G301" t="str">
        <v>English</v>
      </c>
      <c r="H301" t="str">
        <v>Italy</v>
      </c>
      <c r="I301" t="str">
        <v>R</v>
      </c>
      <c r="J301" t="str">
        <v>Jim Sturgess</v>
      </c>
      <c r="K301" t="str">
        <v>Giuseppe Tornatore</v>
      </c>
      <c r="L301">
        <v>5000</v>
      </c>
      <c r="M301">
        <v>5954</v>
      </c>
      <c r="N301">
        <v>911</v>
      </c>
      <c r="O301">
        <v>31000</v>
      </c>
      <c r="P301">
        <v>7.8</v>
      </c>
      <c r="R301" t="str">
        <v>X-Men: First Class</v>
      </c>
      <c r="S301">
        <v>40895</v>
      </c>
      <c r="T301">
        <v>2011</v>
      </c>
      <c r="U301" t="str">
        <v>2010s</v>
      </c>
      <c r="V301" t="str">
        <v>Color</v>
      </c>
      <c r="W301" t="str">
        <v>Action</v>
      </c>
      <c r="X301" t="str">
        <v>English</v>
      </c>
      <c r="Y301" t="str">
        <v>USA</v>
      </c>
      <c r="Z301" t="str">
        <v>PG-13</v>
      </c>
      <c r="AA301" t="str">
        <v>Jennifer Lawrence</v>
      </c>
      <c r="AB301" t="str">
        <v>Matthew Vaughn</v>
      </c>
      <c r="AC301">
        <v>34000</v>
      </c>
      <c r="AD301">
        <v>50983</v>
      </c>
      <c r="AE301">
        <v>905</v>
      </c>
      <c r="AF301">
        <v>54000</v>
      </c>
      <c r="AG301">
        <v>7.8</v>
      </c>
      <c r="AH301">
        <v>500</v>
      </c>
      <c r="AI301">
        <v>132</v>
      </c>
      <c r="AJ301">
        <v>146405371</v>
      </c>
      <c r="AL301" s="7" t="str">
        <v>Dominic Sena</v>
      </c>
      <c r="AM301" s="35">
        <f>AVERAGEIFS(IMDB4[IMDb Score (1-10)],IMDB4[Director Name],Formula_Analysis!AL301)</f>
        <v>6.166666666666667</v>
      </c>
      <c r="AQ301" s="7" t="str">
        <v>Boris Kodjoe</v>
      </c>
      <c r="AR301" s="7">
        <f>SUMIFS(IMDB4[Gross Revenue],IMDB4[Lead Actor],Formula_Analysis!AQ301)</f>
        <v>107977218</v>
      </c>
    </row>
    <row r="302" spans="1:44" x14ac:dyDescent="0.25">
      <c r="A302" t="str">
        <v>Tombstone</v>
      </c>
      <c r="B302">
        <v>33988</v>
      </c>
      <c r="C302">
        <v>1993</v>
      </c>
      <c r="D302" t="str">
        <v>1990s</v>
      </c>
      <c r="E302" t="str">
        <v>Color</v>
      </c>
      <c r="F302" t="str">
        <v>Action</v>
      </c>
      <c r="G302" t="str">
        <v>English</v>
      </c>
      <c r="H302" t="str">
        <v>USA</v>
      </c>
      <c r="I302" t="str">
        <v>R</v>
      </c>
      <c r="J302" t="str">
        <v>Michael Biehn</v>
      </c>
      <c r="K302" t="str">
        <v>George P. Cosmatos</v>
      </c>
      <c r="L302">
        <v>2000</v>
      </c>
      <c r="M302">
        <v>4453</v>
      </c>
      <c r="N302">
        <v>170</v>
      </c>
      <c r="O302">
        <v>11000</v>
      </c>
      <c r="P302">
        <v>7.8</v>
      </c>
      <c r="R302" t="str">
        <v>True Lies</v>
      </c>
      <c r="S302">
        <v>34349</v>
      </c>
      <c r="T302">
        <v>1994</v>
      </c>
      <c r="U302" t="str">
        <v>1990s</v>
      </c>
      <c r="V302" t="str">
        <v>Color</v>
      </c>
      <c r="W302" t="str">
        <v>Action</v>
      </c>
      <c r="X302" t="str">
        <v>English</v>
      </c>
      <c r="Y302" t="str">
        <v>USA</v>
      </c>
      <c r="Z302" t="str">
        <v>R</v>
      </c>
      <c r="AA302" t="str">
        <v>Jamie Lee Curtis</v>
      </c>
      <c r="AB302" t="str">
        <v>James Cameron</v>
      </c>
      <c r="AC302">
        <v>2000</v>
      </c>
      <c r="AD302">
        <v>4528</v>
      </c>
      <c r="AE302">
        <v>0</v>
      </c>
      <c r="AF302">
        <v>0</v>
      </c>
      <c r="AG302">
        <v>7.2</v>
      </c>
      <c r="AH302">
        <v>94</v>
      </c>
      <c r="AI302">
        <v>141</v>
      </c>
      <c r="AJ302">
        <v>146282411</v>
      </c>
      <c r="AL302" s="7" t="str">
        <v>Gregory Jacobs</v>
      </c>
      <c r="AM302" s="35">
        <f>AVERAGEIFS(IMDB4[IMDb Score (1-10)],IMDB4[Director Name],Formula_Analysis!AL302)</f>
        <v>5.7</v>
      </c>
      <c r="AQ302" s="7" t="str">
        <v>Shane Black</v>
      </c>
      <c r="AR302" s="7">
        <f>SUMIFS(IMDB4[Gross Revenue],IMDB4[Lead Actor],Formula_Analysis!AQ302)</f>
        <v>59735548</v>
      </c>
    </row>
    <row r="303" spans="1:44" x14ac:dyDescent="0.25">
      <c r="A303" t="str">
        <v>Ordinary People</v>
      </c>
      <c r="B303">
        <v>29272</v>
      </c>
      <c r="C303">
        <v>1980</v>
      </c>
      <c r="D303" t="str">
        <v>1980s</v>
      </c>
      <c r="E303" t="str">
        <v>Color</v>
      </c>
      <c r="F303" t="str">
        <v>Drama</v>
      </c>
      <c r="G303" t="str">
        <v>English</v>
      </c>
      <c r="H303" t="str">
        <v>USA</v>
      </c>
      <c r="I303" t="str">
        <v>R</v>
      </c>
      <c r="J303" t="str">
        <v>Adam Baldwin</v>
      </c>
      <c r="K303" t="str">
        <v>Robert Redford</v>
      </c>
      <c r="L303">
        <v>2000</v>
      </c>
      <c r="M303">
        <v>5122</v>
      </c>
      <c r="N303">
        <v>0</v>
      </c>
      <c r="O303">
        <v>0</v>
      </c>
      <c r="P303">
        <v>7.8</v>
      </c>
      <c r="R303" t="str">
        <v>Lilo &amp; Stitch</v>
      </c>
      <c r="S303">
        <v>37304</v>
      </c>
      <c r="T303">
        <v>2002</v>
      </c>
      <c r="U303" t="str">
        <v>2000s</v>
      </c>
      <c r="V303" t="str">
        <v>Color</v>
      </c>
      <c r="W303" t="str">
        <v>Adventure</v>
      </c>
      <c r="X303" t="str">
        <v>English</v>
      </c>
      <c r="Y303" t="str">
        <v>USA</v>
      </c>
      <c r="Z303" t="str">
        <v>PG</v>
      </c>
      <c r="AA303" t="str">
        <v>Tia Carrere</v>
      </c>
      <c r="AB303" t="str">
        <v>Dean DeBlois</v>
      </c>
      <c r="AC303">
        <v>1000</v>
      </c>
      <c r="AD303">
        <v>3112</v>
      </c>
      <c r="AE303">
        <v>255</v>
      </c>
      <c r="AF303">
        <v>0</v>
      </c>
      <c r="AG303">
        <v>7.2</v>
      </c>
      <c r="AH303">
        <v>180</v>
      </c>
      <c r="AI303">
        <v>85</v>
      </c>
      <c r="AJ303">
        <v>145771527</v>
      </c>
      <c r="AL303" s="7" t="str">
        <v>David Bowers</v>
      </c>
      <c r="AM303" s="35">
        <f>AVERAGEIFS(IMDB4[IMDb Score (1-10)],IMDB4[Director Name],Formula_Analysis!AL303)</f>
        <v>6.5</v>
      </c>
      <c r="AQ303" s="7" t="str">
        <v>Lisa Ann Walter</v>
      </c>
      <c r="AR303" s="7">
        <f>SUMIFS(IMDB4[Gross Revenue],IMDB4[Lead Actor],Formula_Analysis!AQ303)</f>
        <v>90741522</v>
      </c>
    </row>
    <row r="304" spans="1:44" x14ac:dyDescent="0.25">
      <c r="A304" t="str">
        <v>Black Book</v>
      </c>
      <c r="B304">
        <v>39024</v>
      </c>
      <c r="C304">
        <v>2006</v>
      </c>
      <c r="D304" t="str">
        <v>2000s</v>
      </c>
      <c r="E304" t="str">
        <v>Color</v>
      </c>
      <c r="F304" t="str">
        <v>Drama</v>
      </c>
      <c r="G304" t="str">
        <v>Dutch</v>
      </c>
      <c r="H304" t="str">
        <v>Netherlands</v>
      </c>
      <c r="I304" t="str">
        <v>R</v>
      </c>
      <c r="J304" t="str">
        <v>Michiel Huisman</v>
      </c>
      <c r="K304" t="str">
        <v>Paul Verhoeven</v>
      </c>
      <c r="L304">
        <v>2000</v>
      </c>
      <c r="M304">
        <v>2590</v>
      </c>
      <c r="N304">
        <v>719</v>
      </c>
      <c r="O304">
        <v>0</v>
      </c>
      <c r="P304">
        <v>7.8</v>
      </c>
      <c r="R304" t="str">
        <v>American Pie 2</v>
      </c>
      <c r="S304">
        <v>36953</v>
      </c>
      <c r="T304">
        <v>2001</v>
      </c>
      <c r="U304" t="str">
        <v>2000s</v>
      </c>
      <c r="V304" t="str">
        <v>Color</v>
      </c>
      <c r="W304" t="str">
        <v>Comedy</v>
      </c>
      <c r="X304" t="str">
        <v>English</v>
      </c>
      <c r="Y304" t="str">
        <v>USA</v>
      </c>
      <c r="Z304" t="str">
        <v>R</v>
      </c>
      <c r="AA304" t="str">
        <v>Alyson Hannigan</v>
      </c>
      <c r="AB304" t="str">
        <v>J.B. Rogers</v>
      </c>
      <c r="AC304">
        <v>3000</v>
      </c>
      <c r="AD304">
        <v>7872</v>
      </c>
      <c r="AE304">
        <v>6</v>
      </c>
      <c r="AF304">
        <v>0</v>
      </c>
      <c r="AG304">
        <v>6.4</v>
      </c>
      <c r="AH304">
        <v>142</v>
      </c>
      <c r="AI304">
        <v>108</v>
      </c>
      <c r="AJ304">
        <v>145096820</v>
      </c>
      <c r="AL304" s="7" t="str">
        <v>Denis Villeneuve</v>
      </c>
      <c r="AM304" s="35">
        <f>AVERAGEIFS(IMDB4[IMDb Score (1-10)],IMDB4[Director Name],Formula_Analysis!AL304)</f>
        <v>7.9666666666666659</v>
      </c>
      <c r="AQ304" s="7" t="str">
        <v>Daniel Roebuck</v>
      </c>
      <c r="AR304" s="7">
        <f>SUMIFS(IMDB4[Gross Revenue],IMDB4[Lead Actor],Formula_Analysis!AQ304)</f>
        <v>123830892</v>
      </c>
    </row>
    <row r="305" spans="1:44" x14ac:dyDescent="0.25">
      <c r="A305" t="str">
        <v>Blazing Saddles</v>
      </c>
      <c r="B305">
        <v>27089</v>
      </c>
      <c r="C305">
        <v>1974</v>
      </c>
      <c r="D305" t="str">
        <v>1970s</v>
      </c>
      <c r="E305" t="str">
        <v>Color</v>
      </c>
      <c r="F305" t="str">
        <v>Comedy</v>
      </c>
      <c r="G305" t="str">
        <v>English</v>
      </c>
      <c r="H305" t="str">
        <v>USA</v>
      </c>
      <c r="I305" t="str">
        <v>R</v>
      </c>
      <c r="J305" t="str">
        <v>Madeline Kahn</v>
      </c>
      <c r="K305" t="str">
        <v>Mel Brooks</v>
      </c>
      <c r="L305">
        <v>1000</v>
      </c>
      <c r="M305">
        <v>4701</v>
      </c>
      <c r="N305">
        <v>0</v>
      </c>
      <c r="O305">
        <v>12000</v>
      </c>
      <c r="P305">
        <v>7.8</v>
      </c>
      <c r="R305" t="str">
        <v>Taken</v>
      </c>
      <c r="S305">
        <v>39601</v>
      </c>
      <c r="T305">
        <v>2008</v>
      </c>
      <c r="U305" t="str">
        <v>2000s</v>
      </c>
      <c r="V305" t="str">
        <v>Color</v>
      </c>
      <c r="W305" t="str">
        <v>Action</v>
      </c>
      <c r="X305" t="str">
        <v>English</v>
      </c>
      <c r="Y305" t="str">
        <v>France</v>
      </c>
      <c r="Z305" t="str">
        <v>PG-13</v>
      </c>
      <c r="AA305" t="str">
        <v>Liam Neeson</v>
      </c>
      <c r="AB305" t="str">
        <v>Pierre Morel</v>
      </c>
      <c r="AC305">
        <v>14000</v>
      </c>
      <c r="AD305">
        <v>16461</v>
      </c>
      <c r="AE305">
        <v>180</v>
      </c>
      <c r="AF305">
        <v>29000</v>
      </c>
      <c r="AG305">
        <v>7.9</v>
      </c>
      <c r="AH305">
        <v>309</v>
      </c>
      <c r="AI305">
        <v>93</v>
      </c>
      <c r="AJ305">
        <v>145000989</v>
      </c>
      <c r="AL305" s="7" t="str">
        <v>Jonathan Liebesman</v>
      </c>
      <c r="AM305" s="35">
        <f>AVERAGEIFS(IMDB4[IMDb Score (1-10)],IMDB4[Director Name],Formula_Analysis!AL305)</f>
        <v>5.66</v>
      </c>
      <c r="AQ305" s="7" t="str">
        <v>Kristin Scott Thomas</v>
      </c>
      <c r="AR305" s="7">
        <f>SUMIFS(IMDB4[Gross Revenue],IMDB4[Lead Actor],Formula_Analysis!AQ305)</f>
        <v>101692637</v>
      </c>
    </row>
    <row r="306" spans="1:44" x14ac:dyDescent="0.25">
      <c r="A306" t="str">
        <v>Back to the Future Part II</v>
      </c>
      <c r="B306">
        <v>32698</v>
      </c>
      <c r="C306">
        <v>1989</v>
      </c>
      <c r="D306" t="str">
        <v>1980s</v>
      </c>
      <c r="E306" t="str">
        <v>Color</v>
      </c>
      <c r="F306" t="str">
        <v>Adventure</v>
      </c>
      <c r="G306" t="str">
        <v>English</v>
      </c>
      <c r="H306" t="str">
        <v>USA</v>
      </c>
      <c r="I306" t="str">
        <v>PG</v>
      </c>
      <c r="J306" t="str">
        <v>Lea Thompson</v>
      </c>
      <c r="K306" t="str">
        <v>Robert Zemeckis</v>
      </c>
      <c r="L306">
        <v>1000</v>
      </c>
      <c r="M306">
        <v>3660</v>
      </c>
      <c r="N306">
        <v>0</v>
      </c>
      <c r="O306">
        <v>12000</v>
      </c>
      <c r="P306">
        <v>7.8</v>
      </c>
      <c r="R306" t="str">
        <v>The Santa Clause</v>
      </c>
      <c r="S306">
        <v>34350</v>
      </c>
      <c r="T306">
        <v>1994</v>
      </c>
      <c r="U306" t="str">
        <v>1990s</v>
      </c>
      <c r="V306" t="str">
        <v>Color</v>
      </c>
      <c r="W306" t="str">
        <v>Comedy</v>
      </c>
      <c r="X306" t="str">
        <v>English</v>
      </c>
      <c r="Y306" t="str">
        <v>USA</v>
      </c>
      <c r="Z306" t="str">
        <v>PG</v>
      </c>
      <c r="AA306" t="str">
        <v>Judge Reinhold</v>
      </c>
      <c r="AB306" t="str">
        <v>John Pasquin</v>
      </c>
      <c r="AC306">
        <v>901</v>
      </c>
      <c r="AD306">
        <v>2790</v>
      </c>
      <c r="AE306">
        <v>11</v>
      </c>
      <c r="AF306">
        <v>0</v>
      </c>
      <c r="AG306">
        <v>6.4</v>
      </c>
      <c r="AH306">
        <v>64</v>
      </c>
      <c r="AI306">
        <v>97</v>
      </c>
      <c r="AJ306">
        <v>144833357</v>
      </c>
      <c r="AL306" s="7" t="str">
        <v>Andrew Niccol</v>
      </c>
      <c r="AM306" s="35">
        <f>AVERAGEIFS(IMDB4[IMDb Score (1-10)],IMDB4[Director Name],Formula_Analysis!AL306)</f>
        <v>7.3666666666666671</v>
      </c>
      <c r="AQ306" s="7" t="str">
        <v>Leslie Bibb</v>
      </c>
      <c r="AR306" s="7">
        <f>SUMIFS(IMDB4[Gross Revenue],IMDB4[Lead Actor],Formula_Analysis!AQ306)</f>
        <v>86005185</v>
      </c>
    </row>
    <row r="307" spans="1:44" x14ac:dyDescent="0.25">
      <c r="A307" t="str">
        <v>Predator</v>
      </c>
      <c r="B307">
        <v>32042</v>
      </c>
      <c r="C307">
        <v>1987</v>
      </c>
      <c r="D307" t="str">
        <v>1980s</v>
      </c>
      <c r="E307" t="str">
        <v>Color</v>
      </c>
      <c r="F307" t="str">
        <v>Action</v>
      </c>
      <c r="G307" t="str">
        <v>English</v>
      </c>
      <c r="H307" t="str">
        <v>USA</v>
      </c>
      <c r="I307" t="str">
        <v>R</v>
      </c>
      <c r="J307" t="str">
        <v>Shane Black</v>
      </c>
      <c r="K307" t="str">
        <v>John McTiernan</v>
      </c>
      <c r="L307">
        <v>1000</v>
      </c>
      <c r="M307">
        <v>4223</v>
      </c>
      <c r="N307">
        <v>323</v>
      </c>
      <c r="O307">
        <v>13000</v>
      </c>
      <c r="P307">
        <v>7.8</v>
      </c>
      <c r="R307" t="str">
        <v>The Great Gatsby</v>
      </c>
      <c r="S307">
        <v>41421</v>
      </c>
      <c r="T307">
        <v>2013</v>
      </c>
      <c r="U307" t="str">
        <v>2010s</v>
      </c>
      <c r="V307" t="str">
        <v>Color</v>
      </c>
      <c r="W307" t="str">
        <v>Drama</v>
      </c>
      <c r="X307" t="str">
        <v>English</v>
      </c>
      <c r="Y307" t="str">
        <v>Australia</v>
      </c>
      <c r="Z307" t="str">
        <v>PG-13</v>
      </c>
      <c r="AA307" t="str">
        <v>Leonardo DiCaprio</v>
      </c>
      <c r="AB307" t="str">
        <v>Baz Luhrmann</v>
      </c>
      <c r="AC307">
        <v>29000</v>
      </c>
      <c r="AD307">
        <v>29770</v>
      </c>
      <c r="AE307">
        <v>1000</v>
      </c>
      <c r="AF307">
        <v>115000</v>
      </c>
      <c r="AG307">
        <v>7.3</v>
      </c>
      <c r="AH307">
        <v>490</v>
      </c>
      <c r="AI307">
        <v>143</v>
      </c>
      <c r="AJ307">
        <v>144812796</v>
      </c>
      <c r="AL307" s="7" t="str">
        <v>Matt Williams</v>
      </c>
      <c r="AM307" s="35">
        <f>AVERAGEIFS(IMDB4[IMDb Score (1-10)],IMDB4[Director Name],Formula_Analysis!AL307)</f>
        <v>6.8</v>
      </c>
      <c r="AQ307" s="7" t="str">
        <v>David Oyelowo</v>
      </c>
      <c r="AR307" s="7">
        <f>SUMIFS(IMDB4[Gross Revenue],IMDB4[Lead Actor],Formula_Analysis!AQ307)</f>
        <v>129746073</v>
      </c>
    </row>
    <row r="308" spans="1:44" x14ac:dyDescent="0.25">
      <c r="A308" t="str">
        <v>O Brother, Where Art Thou?</v>
      </c>
      <c r="B308">
        <v>36805</v>
      </c>
      <c r="C308">
        <v>2000</v>
      </c>
      <c r="D308" t="str">
        <v>2000s</v>
      </c>
      <c r="E308" t="str">
        <v>Color</v>
      </c>
      <c r="F308" t="str">
        <v>Adventure</v>
      </c>
      <c r="G308" t="str">
        <v>English</v>
      </c>
      <c r="H308" t="str">
        <v>UK</v>
      </c>
      <c r="I308" t="str">
        <v>PG-13</v>
      </c>
      <c r="J308" t="str">
        <v>Holly Hunter</v>
      </c>
      <c r="K308" t="str">
        <v>Joel Coen</v>
      </c>
      <c r="L308">
        <v>1000</v>
      </c>
      <c r="M308">
        <v>3066</v>
      </c>
      <c r="N308">
        <v>0</v>
      </c>
      <c r="O308">
        <v>16000</v>
      </c>
      <c r="P308">
        <v>7.8</v>
      </c>
      <c r="R308" t="str">
        <v>I, Robot</v>
      </c>
      <c r="S308">
        <v>38337</v>
      </c>
      <c r="T308">
        <v>2004</v>
      </c>
      <c r="U308" t="str">
        <v>2000s</v>
      </c>
      <c r="V308" t="str">
        <v>Color</v>
      </c>
      <c r="W308" t="str">
        <v>Action</v>
      </c>
      <c r="X308" t="str">
        <v>English</v>
      </c>
      <c r="Y308" t="str">
        <v>USA</v>
      </c>
      <c r="Z308" t="str">
        <v>PG-13</v>
      </c>
      <c r="AA308" t="str">
        <v>Will Smith</v>
      </c>
      <c r="AB308" t="str">
        <v>Alex Proyas</v>
      </c>
      <c r="AC308">
        <v>10000</v>
      </c>
      <c r="AD308">
        <v>12068</v>
      </c>
      <c r="AE308">
        <v>295</v>
      </c>
      <c r="AF308">
        <v>0</v>
      </c>
      <c r="AG308">
        <v>7.1</v>
      </c>
      <c r="AH308">
        <v>225</v>
      </c>
      <c r="AI308">
        <v>115</v>
      </c>
      <c r="AJ308">
        <v>144795350</v>
      </c>
      <c r="AL308" s="7" t="str">
        <v>Neill Blomkamp</v>
      </c>
      <c r="AM308" s="35">
        <f>AVERAGEIFS(IMDB4[IMDb Score (1-10)],IMDB4[Director Name],Formula_Analysis!AL308)</f>
        <v>7.166666666666667</v>
      </c>
      <c r="AQ308" s="7" t="str">
        <v>Brenda Song</v>
      </c>
      <c r="AR308" s="7">
        <f>SUMIFS(IMDB4[Gross Revenue],IMDB4[Lead Actor],Formula_Analysis!AQ308)</f>
        <v>51432423</v>
      </c>
    </row>
    <row r="309" spans="1:44" x14ac:dyDescent="0.25">
      <c r="A309" t="str">
        <v>The Last Emperor</v>
      </c>
      <c r="B309">
        <v>32090</v>
      </c>
      <c r="C309">
        <v>1987</v>
      </c>
      <c r="D309" t="str">
        <v>1980s</v>
      </c>
      <c r="E309" t="str">
        <v>Color</v>
      </c>
      <c r="F309" t="str">
        <v>Biography</v>
      </c>
      <c r="G309" t="str">
        <v>English</v>
      </c>
      <c r="H309" t="str">
        <v>China</v>
      </c>
      <c r="I309" t="str">
        <v>PG-13</v>
      </c>
      <c r="J309" t="str">
        <v>Cary-Hiroyuki Tagawa</v>
      </c>
      <c r="K309" t="str">
        <v>Bernardo Bertolucci</v>
      </c>
      <c r="L309">
        <v>1000</v>
      </c>
      <c r="M309">
        <v>2451</v>
      </c>
      <c r="N309">
        <v>973</v>
      </c>
      <c r="O309">
        <v>0</v>
      </c>
      <c r="P309">
        <v>7.8</v>
      </c>
      <c r="R309" t="str">
        <v>Lethal Weapon 3</v>
      </c>
      <c r="S309">
        <v>33883</v>
      </c>
      <c r="T309">
        <v>1992</v>
      </c>
      <c r="U309" t="str">
        <v>1990s</v>
      </c>
      <c r="V309" t="str">
        <v>Color</v>
      </c>
      <c r="W309" t="str">
        <v>Action</v>
      </c>
      <c r="X309" t="str">
        <v>English</v>
      </c>
      <c r="Y309" t="str">
        <v>USA</v>
      </c>
      <c r="Z309" t="str">
        <v>R</v>
      </c>
      <c r="AA309" t="str">
        <v>Rene Russo</v>
      </c>
      <c r="AB309" t="str">
        <v>Richard Donner</v>
      </c>
      <c r="AC309">
        <v>808</v>
      </c>
      <c r="AD309">
        <v>1446</v>
      </c>
      <c r="AE309">
        <v>503</v>
      </c>
      <c r="AF309">
        <v>0</v>
      </c>
      <c r="AG309">
        <v>6.7</v>
      </c>
      <c r="AH309">
        <v>68</v>
      </c>
      <c r="AI309">
        <v>121</v>
      </c>
      <c r="AJ309">
        <v>144731527</v>
      </c>
      <c r="AL309" s="7" t="str">
        <v>Jim Sheridan</v>
      </c>
      <c r="AM309" s="35">
        <f>AVERAGEIFS(IMDB4[IMDb Score (1-10)],IMDB4[Director Name],Formula_Analysis!AL309)</f>
        <v>6.0333333333333341</v>
      </c>
      <c r="AQ309" s="7" t="str">
        <v>Dan Byrd</v>
      </c>
      <c r="AR309" s="7">
        <f>SUMIFS(IMDB4[Gross Revenue],IMDB4[Lead Actor],Formula_Analysis!AQ309)</f>
        <v>93208724</v>
      </c>
    </row>
    <row r="310" spans="1:44" x14ac:dyDescent="0.25">
      <c r="A310" t="str">
        <v>Nebraska</v>
      </c>
      <c r="B310">
        <v>41353</v>
      </c>
      <c r="C310">
        <v>2013</v>
      </c>
      <c r="D310" t="str">
        <v>2010s</v>
      </c>
      <c r="E310" t="str">
        <v>Black and White</v>
      </c>
      <c r="F310" t="str">
        <v>Adventure</v>
      </c>
      <c r="G310" t="str">
        <v>English</v>
      </c>
      <c r="H310" t="str">
        <v>USA</v>
      </c>
      <c r="I310" t="str">
        <v>R</v>
      </c>
      <c r="J310" t="str">
        <v>Devin Ratray</v>
      </c>
      <c r="K310" t="str">
        <v>Alexander Payne</v>
      </c>
      <c r="L310">
        <v>1000</v>
      </c>
      <c r="M310">
        <v>3798</v>
      </c>
      <c r="N310">
        <v>729</v>
      </c>
      <c r="O310">
        <v>28000</v>
      </c>
      <c r="P310">
        <v>7.8</v>
      </c>
      <c r="R310" t="str">
        <v>The Fast and the Furious</v>
      </c>
      <c r="S310">
        <v>37142</v>
      </c>
      <c r="T310">
        <v>2001</v>
      </c>
      <c r="U310" t="str">
        <v>2000s</v>
      </c>
      <c r="V310" t="str">
        <v>Color</v>
      </c>
      <c r="W310" t="str">
        <v>Action</v>
      </c>
      <c r="X310" t="str">
        <v>English</v>
      </c>
      <c r="Y310" t="str">
        <v>USA</v>
      </c>
      <c r="Z310" t="str">
        <v>PG-13</v>
      </c>
      <c r="AA310" t="str">
        <v>Paul Walker</v>
      </c>
      <c r="AB310" t="str">
        <v>Rob Cohen</v>
      </c>
      <c r="AC310">
        <v>23000</v>
      </c>
      <c r="AD310">
        <v>45327</v>
      </c>
      <c r="AE310">
        <v>357</v>
      </c>
      <c r="AF310">
        <v>14000</v>
      </c>
      <c r="AG310">
        <v>6.7</v>
      </c>
      <c r="AH310">
        <v>187</v>
      </c>
      <c r="AI310">
        <v>106</v>
      </c>
      <c r="AJ310">
        <v>144512310</v>
      </c>
      <c r="AL310" s="7" t="str">
        <v>Tony Goldwyn</v>
      </c>
      <c r="AM310" s="35">
        <f>AVERAGEIFS(IMDB4[IMDb Score (1-10)],IMDB4[Director Name],Formula_Analysis!AL310)</f>
        <v>6.35</v>
      </c>
      <c r="AQ310" s="7" t="str">
        <v>Patrick Macnee</v>
      </c>
      <c r="AR310" s="7">
        <f>SUMIFS(IMDB4[Gross Revenue],IMDB4[Lead Actor],Formula_Analysis!AQ310)</f>
        <v>68286000</v>
      </c>
    </row>
    <row r="311" spans="1:44" x14ac:dyDescent="0.25">
      <c r="A311" t="str">
        <v>Office Space</v>
      </c>
      <c r="B311">
        <v>36359</v>
      </c>
      <c r="C311">
        <v>1999</v>
      </c>
      <c r="D311" t="str">
        <v>1990s</v>
      </c>
      <c r="E311" t="str">
        <v>Color</v>
      </c>
      <c r="F311" t="str">
        <v>Comedy</v>
      </c>
      <c r="G311" t="str">
        <v>English</v>
      </c>
      <c r="H311" t="str">
        <v>USA</v>
      </c>
      <c r="I311" t="str">
        <v>R</v>
      </c>
      <c r="J311" t="str">
        <v>Gary Cole</v>
      </c>
      <c r="K311" t="str">
        <v>Mike Judge</v>
      </c>
      <c r="L311">
        <v>989</v>
      </c>
      <c r="M311">
        <v>3462</v>
      </c>
      <c r="N311">
        <v>406</v>
      </c>
      <c r="O311">
        <v>16000</v>
      </c>
      <c r="P311">
        <v>7.8</v>
      </c>
      <c r="R311" t="str">
        <v>Doctor Dolittle</v>
      </c>
      <c r="S311">
        <v>35961</v>
      </c>
      <c r="T311">
        <v>1998</v>
      </c>
      <c r="U311" t="str">
        <v>1990s</v>
      </c>
      <c r="V311" t="str">
        <v>Color</v>
      </c>
      <c r="W311" t="str">
        <v>Comedy</v>
      </c>
      <c r="X311" t="str">
        <v>English</v>
      </c>
      <c r="Y311" t="str">
        <v>USA</v>
      </c>
      <c r="Z311" t="str">
        <v>PG-13</v>
      </c>
      <c r="AA311" t="str">
        <v>Oliver Platt</v>
      </c>
      <c r="AB311" t="str">
        <v>Betty Thomas</v>
      </c>
      <c r="AC311">
        <v>1000</v>
      </c>
      <c r="AD311">
        <v>4166</v>
      </c>
      <c r="AE311">
        <v>84</v>
      </c>
      <c r="AF311">
        <v>694</v>
      </c>
      <c r="AG311">
        <v>5.3</v>
      </c>
      <c r="AH311">
        <v>73</v>
      </c>
      <c r="AI311">
        <v>85</v>
      </c>
      <c r="AJ311">
        <v>144156464</v>
      </c>
      <c r="AL311" s="7" t="str">
        <v>Justin Chadwick</v>
      </c>
      <c r="AM311" s="35">
        <f>AVERAGEIFS(IMDB4[IMDb Score (1-10)],IMDB4[Director Name],Formula_Analysis!AL311)</f>
        <v>6.9</v>
      </c>
      <c r="AQ311" s="7" t="str">
        <v>Corbin Bernsen</v>
      </c>
      <c r="AR311" s="7">
        <f>SUMIFS(IMDB4[Gross Revenue],IMDB4[Lead Actor],Formula_Analysis!AQ311)</f>
        <v>61595075</v>
      </c>
    </row>
    <row r="312" spans="1:44" x14ac:dyDescent="0.25">
      <c r="A312" t="str">
        <v>Wreck-It Ralph</v>
      </c>
      <c r="B312">
        <v>41177</v>
      </c>
      <c r="C312">
        <v>2012</v>
      </c>
      <c r="D312" t="str">
        <v>2010s</v>
      </c>
      <c r="E312" t="str">
        <v>Color</v>
      </c>
      <c r="F312" t="str">
        <v>Adventure</v>
      </c>
      <c r="G312" t="str">
        <v>English</v>
      </c>
      <c r="H312" t="str">
        <v>USA</v>
      </c>
      <c r="I312" t="str">
        <v>PG</v>
      </c>
      <c r="J312" t="str">
        <v>Jack McBrayer</v>
      </c>
      <c r="K312" t="str">
        <v>Rich Moore</v>
      </c>
      <c r="L312">
        <v>975</v>
      </c>
      <c r="M312">
        <v>4451</v>
      </c>
      <c r="N312">
        <v>66</v>
      </c>
      <c r="O312">
        <v>40000</v>
      </c>
      <c r="P312">
        <v>7.8</v>
      </c>
      <c r="R312" t="str">
        <v>Mamma Mia!</v>
      </c>
      <c r="S312">
        <v>39633</v>
      </c>
      <c r="T312">
        <v>2008</v>
      </c>
      <c r="U312" t="str">
        <v>2000s</v>
      </c>
      <c r="V312" t="str">
        <v>Color</v>
      </c>
      <c r="W312" t="str">
        <v>Comedy</v>
      </c>
      <c r="X312" t="str">
        <v>English</v>
      </c>
      <c r="Y312" t="str">
        <v>USA</v>
      </c>
      <c r="Z312" t="str">
        <v>PG-13</v>
      </c>
      <c r="AA312" t="str">
        <v>Colin Firth</v>
      </c>
      <c r="AB312" t="str">
        <v>Phyllida Lloyd</v>
      </c>
      <c r="AC312">
        <v>14000</v>
      </c>
      <c r="AD312">
        <v>26002</v>
      </c>
      <c r="AE312">
        <v>58</v>
      </c>
      <c r="AF312">
        <v>10000</v>
      </c>
      <c r="AG312">
        <v>6.3</v>
      </c>
      <c r="AH312">
        <v>238</v>
      </c>
      <c r="AI312">
        <v>108</v>
      </c>
      <c r="AJ312">
        <v>143704210</v>
      </c>
      <c r="AL312" s="7" t="str">
        <v>David Gordon Green</v>
      </c>
      <c r="AM312" s="35">
        <f>AVERAGEIFS(IMDB4[IMDb Score (1-10)],IMDB4[Director Name],Formula_Analysis!AL312)</f>
        <v>6.666666666666667</v>
      </c>
      <c r="AQ312" s="7" t="str">
        <v>Dania Ramirez</v>
      </c>
      <c r="AR312" s="7">
        <f>SUMIFS(IMDB4[Gross Revenue],IMDB4[Lead Actor],Formula_Analysis!AQ312)</f>
        <v>48114556</v>
      </c>
    </row>
    <row r="313" spans="1:44" x14ac:dyDescent="0.25">
      <c r="A313" t="str">
        <v>Clerks</v>
      </c>
      <c r="B313">
        <v>34470</v>
      </c>
      <c r="C313">
        <v>1994</v>
      </c>
      <c r="D313" t="str">
        <v>1990s</v>
      </c>
      <c r="E313" t="str">
        <v>Black and White</v>
      </c>
      <c r="F313" t="str">
        <v>Comedy</v>
      </c>
      <c r="G313" t="str">
        <v>English</v>
      </c>
      <c r="H313" t="str">
        <v>USA</v>
      </c>
      <c r="I313" t="str">
        <v>R</v>
      </c>
      <c r="J313" t="str">
        <v>Jason Mewes</v>
      </c>
      <c r="K313" t="str">
        <v>Kevin Smith</v>
      </c>
      <c r="L313">
        <v>898</v>
      </c>
      <c r="M313">
        <v>2103</v>
      </c>
      <c r="N313">
        <v>0</v>
      </c>
      <c r="O313">
        <v>0</v>
      </c>
      <c r="P313">
        <v>7.8</v>
      </c>
      <c r="R313" t="str">
        <v>Rio</v>
      </c>
      <c r="S313">
        <v>40673</v>
      </c>
      <c r="T313">
        <v>2011</v>
      </c>
      <c r="U313" t="str">
        <v>2010s</v>
      </c>
      <c r="V313" t="str">
        <v>Color</v>
      </c>
      <c r="W313" t="str">
        <v>Adventure</v>
      </c>
      <c r="X313" t="str">
        <v>English</v>
      </c>
      <c r="Y313" t="str">
        <v>USA</v>
      </c>
      <c r="Z313" t="str">
        <v>G</v>
      </c>
      <c r="AA313" t="str">
        <v>Anne Hathaway</v>
      </c>
      <c r="AB313" t="str">
        <v>Carlos Saldanha</v>
      </c>
      <c r="AC313">
        <v>11000</v>
      </c>
      <c r="AD313">
        <v>12071</v>
      </c>
      <c r="AE313">
        <v>107</v>
      </c>
      <c r="AF313">
        <v>19000</v>
      </c>
      <c r="AG313">
        <v>7</v>
      </c>
      <c r="AH313">
        <v>240</v>
      </c>
      <c r="AI313">
        <v>96</v>
      </c>
      <c r="AJ313">
        <v>143618384</v>
      </c>
      <c r="AL313" s="7" t="str">
        <v>Wayne Wang</v>
      </c>
      <c r="AM313" s="35">
        <f>AVERAGEIFS(IMDB4[IMDb Score (1-10)],IMDB4[Director Name],Formula_Analysis!AL313)</f>
        <v>6.0200000000000005</v>
      </c>
      <c r="AQ313" s="7" t="str">
        <v>Danielle Kotch</v>
      </c>
      <c r="AR313" s="7">
        <f>SUMIFS(IMDB4[Gross Revenue],IMDB4[Lead Actor],Formula_Analysis!AQ313)</f>
        <v>48056940</v>
      </c>
    </row>
    <row r="314" spans="1:44" x14ac:dyDescent="0.25">
      <c r="A314" t="str">
        <v>South Park: Bigger Longer &amp; Uncut</v>
      </c>
      <c r="B314">
        <v>36322</v>
      </c>
      <c r="C314">
        <v>1999</v>
      </c>
      <c r="D314" t="str">
        <v>1990s</v>
      </c>
      <c r="E314" t="str">
        <v>Color</v>
      </c>
      <c r="F314" t="str">
        <v>Animation</v>
      </c>
      <c r="G314" t="str">
        <v>English</v>
      </c>
      <c r="H314" t="str">
        <v>USA</v>
      </c>
      <c r="I314" t="str">
        <v>R</v>
      </c>
      <c r="J314" t="str">
        <v>Minnie Driver</v>
      </c>
      <c r="K314" t="str">
        <v>Trey Parker</v>
      </c>
      <c r="L314">
        <v>893</v>
      </c>
      <c r="M314">
        <v>3003</v>
      </c>
      <c r="N314">
        <v>406</v>
      </c>
      <c r="O314">
        <v>0</v>
      </c>
      <c r="P314">
        <v>7.8</v>
      </c>
      <c r="R314" t="str">
        <v>Juno</v>
      </c>
      <c r="S314">
        <v>39245</v>
      </c>
      <c r="T314">
        <v>2007</v>
      </c>
      <c r="U314" t="str">
        <v>2000s</v>
      </c>
      <c r="V314" t="str">
        <v>Color</v>
      </c>
      <c r="W314" t="str">
        <v>Comedy</v>
      </c>
      <c r="X314" t="str">
        <v>English</v>
      </c>
      <c r="Y314" t="str">
        <v>USA</v>
      </c>
      <c r="Z314" t="str">
        <v>PG-13</v>
      </c>
      <c r="AA314" t="str">
        <v>J.K. Simmons</v>
      </c>
      <c r="AB314" t="str">
        <v>Jason Reitman</v>
      </c>
      <c r="AC314">
        <v>24000</v>
      </c>
      <c r="AD314">
        <v>28817</v>
      </c>
      <c r="AE314">
        <v>655</v>
      </c>
      <c r="AF314">
        <v>10000</v>
      </c>
      <c r="AG314">
        <v>7.5</v>
      </c>
      <c r="AH314">
        <v>387</v>
      </c>
      <c r="AI314">
        <v>96</v>
      </c>
      <c r="AJ314">
        <v>143492840</v>
      </c>
      <c r="AL314" s="7" t="str">
        <v>Elizabeth Banks</v>
      </c>
      <c r="AM314" s="35">
        <f>AVERAGEIFS(IMDB4[IMDb Score (1-10)],IMDB4[Director Name],Formula_Analysis!AL314)</f>
        <v>5.4</v>
      </c>
      <c r="AQ314" s="7" t="str">
        <v>Gary Dourdan</v>
      </c>
      <c r="AR314" s="7">
        <f>SUMIFS(IMDB4[Gross Revenue],IMDB4[Lead Actor],Formula_Analysis!AQ314)</f>
        <v>91158241</v>
      </c>
    </row>
    <row r="315" spans="1:44" x14ac:dyDescent="0.25">
      <c r="A315" t="str">
        <v>Skyfall</v>
      </c>
      <c r="B315">
        <v>41057</v>
      </c>
      <c r="C315">
        <v>2012</v>
      </c>
      <c r="D315" t="str">
        <v>2010s</v>
      </c>
      <c r="E315" t="str">
        <v>Color</v>
      </c>
      <c r="F315" t="str">
        <v>Action</v>
      </c>
      <c r="G315" t="str">
        <v>English</v>
      </c>
      <c r="H315" t="str">
        <v>UK</v>
      </c>
      <c r="I315" t="str">
        <v>PG-13</v>
      </c>
      <c r="J315" t="str">
        <v>Albert Finney</v>
      </c>
      <c r="K315" t="str">
        <v>Sam Mendes</v>
      </c>
      <c r="L315">
        <v>883</v>
      </c>
      <c r="M315">
        <v>2039</v>
      </c>
      <c r="N315">
        <v>0</v>
      </c>
      <c r="O315">
        <v>80000</v>
      </c>
      <c r="P315">
        <v>7.8</v>
      </c>
      <c r="R315" t="str">
        <v>Marley &amp; Me</v>
      </c>
      <c r="S315">
        <v>39581</v>
      </c>
      <c r="T315">
        <v>2008</v>
      </c>
      <c r="U315" t="str">
        <v>2000s</v>
      </c>
      <c r="V315" t="str">
        <v>Color</v>
      </c>
      <c r="W315" t="str">
        <v>Comedy</v>
      </c>
      <c r="X315" t="str">
        <v>English</v>
      </c>
      <c r="Y315" t="str">
        <v>USA</v>
      </c>
      <c r="Z315" t="str">
        <v>PG</v>
      </c>
      <c r="AA315" t="str">
        <v>Eric Dane</v>
      </c>
      <c r="AB315" t="str">
        <v>David Frankel</v>
      </c>
      <c r="AC315">
        <v>2000</v>
      </c>
      <c r="AD315">
        <v>4811</v>
      </c>
      <c r="AE315">
        <v>64</v>
      </c>
      <c r="AF315">
        <v>11000</v>
      </c>
      <c r="AG315">
        <v>7.1</v>
      </c>
      <c r="AH315">
        <v>180</v>
      </c>
      <c r="AI315">
        <v>115</v>
      </c>
      <c r="AJ315">
        <v>143151473</v>
      </c>
      <c r="AL315" s="7" t="str">
        <v>Kar-Wai Wong</v>
      </c>
      <c r="AM315" s="35">
        <f>AVERAGEIFS(IMDB4[IMDb Score (1-10)],IMDB4[Director Name],Formula_Analysis!AL315)</f>
        <v>6.8999999999999995</v>
      </c>
      <c r="AQ315" s="7" t="str">
        <v>Jay Hernandez</v>
      </c>
      <c r="AR315" s="7">
        <f>SUMIFS(IMDB4[Gross Revenue],IMDB4[Lead Actor],Formula_Analysis!AQ315)</f>
        <v>146814878</v>
      </c>
    </row>
    <row r="316" spans="1:44" x14ac:dyDescent="0.25">
      <c r="A316" t="str">
        <v>The Last of the Mohicans</v>
      </c>
      <c r="B316">
        <v>33861</v>
      </c>
      <c r="C316">
        <v>1992</v>
      </c>
      <c r="D316" t="str">
        <v>1990s</v>
      </c>
      <c r="E316" t="str">
        <v>Color</v>
      </c>
      <c r="F316" t="str">
        <v>Action</v>
      </c>
      <c r="G316" t="str">
        <v>English</v>
      </c>
      <c r="H316" t="str">
        <v>USA</v>
      </c>
      <c r="I316" t="str">
        <v>R</v>
      </c>
      <c r="J316" t="str">
        <v>Wes Studi</v>
      </c>
      <c r="K316" t="str">
        <v>Michael Mann</v>
      </c>
      <c r="L316">
        <v>855</v>
      </c>
      <c r="M316">
        <v>2144</v>
      </c>
      <c r="N316">
        <v>0</v>
      </c>
      <c r="O316">
        <v>0</v>
      </c>
      <c r="P316">
        <v>7.8</v>
      </c>
      <c r="R316" t="str">
        <v>The Smurfs</v>
      </c>
      <c r="S316">
        <v>40816</v>
      </c>
      <c r="T316">
        <v>2011</v>
      </c>
      <c r="U316" t="str">
        <v>2010s</v>
      </c>
      <c r="V316" t="str">
        <v>Color</v>
      </c>
      <c r="W316" t="str">
        <v>Adventure</v>
      </c>
      <c r="X316" t="str">
        <v>English</v>
      </c>
      <c r="Y316" t="str">
        <v>USA</v>
      </c>
      <c r="Z316" t="str">
        <v>PG</v>
      </c>
      <c r="AA316" t="str">
        <v>Mahadeo Shivraj</v>
      </c>
      <c r="AB316" t="str">
        <v>Raja Gosnell</v>
      </c>
      <c r="AC316">
        <v>383</v>
      </c>
      <c r="AD316">
        <v>692</v>
      </c>
      <c r="AE316">
        <v>67</v>
      </c>
      <c r="AF316">
        <v>31000</v>
      </c>
      <c r="AG316">
        <v>5.5</v>
      </c>
      <c r="AH316">
        <v>172</v>
      </c>
      <c r="AI316">
        <v>103</v>
      </c>
      <c r="AJ316">
        <v>142614158</v>
      </c>
      <c r="AL316" s="7" t="str">
        <v>Kevin Jordan</v>
      </c>
      <c r="AM316" s="35">
        <f>AVERAGEIFS(IMDB4[IMDb Score (1-10)],IMDB4[Director Name],Formula_Analysis!AL316)</f>
        <v>7.6</v>
      </c>
      <c r="AQ316" s="7" t="str">
        <v>Shannon Elizabeth</v>
      </c>
      <c r="AR316" s="7">
        <f>SUMIFS(IMDB4[Gross Revenue],IMDB4[Lead Actor],Formula_Analysis!AQ316)</f>
        <v>74721600</v>
      </c>
    </row>
    <row r="317" spans="1:44" x14ac:dyDescent="0.25">
      <c r="A317" t="str">
        <v>The Color Purple</v>
      </c>
      <c r="B317">
        <v>31242</v>
      </c>
      <c r="C317">
        <v>1985</v>
      </c>
      <c r="D317" t="str">
        <v>1980s</v>
      </c>
      <c r="E317" t="str">
        <v>Color</v>
      </c>
      <c r="F317" t="str">
        <v>Drama</v>
      </c>
      <c r="G317" t="str">
        <v>English</v>
      </c>
      <c r="H317" t="str">
        <v>USA</v>
      </c>
      <c r="I317" t="str">
        <v>PG-13</v>
      </c>
      <c r="J317" t="str">
        <v>Oprah Winfrey</v>
      </c>
      <c r="K317" t="str">
        <v>Steven Spielberg</v>
      </c>
      <c r="L317">
        <v>852</v>
      </c>
      <c r="M317">
        <v>2592</v>
      </c>
      <c r="N317">
        <v>14000</v>
      </c>
      <c r="O317">
        <v>6000</v>
      </c>
      <c r="P317">
        <v>7.8</v>
      </c>
      <c r="R317" t="str">
        <v>The Chronicles of Narnia: Prince Caspian</v>
      </c>
      <c r="S317">
        <v>39550</v>
      </c>
      <c r="T317">
        <v>2008</v>
      </c>
      <c r="U317" t="str">
        <v>2000s</v>
      </c>
      <c r="V317" t="str">
        <v>Color</v>
      </c>
      <c r="W317" t="str">
        <v>Action</v>
      </c>
      <c r="X317" t="str">
        <v>English</v>
      </c>
      <c r="Y317" t="str">
        <v>USA</v>
      </c>
      <c r="Z317" t="str">
        <v>PG</v>
      </c>
      <c r="AA317" t="str">
        <v>Peter Dinklage</v>
      </c>
      <c r="AB317" t="str">
        <v>Andrew Adamson</v>
      </c>
      <c r="AC317">
        <v>22000</v>
      </c>
      <c r="AD317">
        <v>22697</v>
      </c>
      <c r="AE317">
        <v>80</v>
      </c>
      <c r="AF317">
        <v>0</v>
      </c>
      <c r="AG317">
        <v>6.6</v>
      </c>
      <c r="AH317">
        <v>258</v>
      </c>
      <c r="AI317">
        <v>150</v>
      </c>
      <c r="AJ317">
        <v>141614023</v>
      </c>
      <c r="AL317" s="7" t="str">
        <v>Akiva Goldsman</v>
      </c>
      <c r="AM317" s="35">
        <f>AVERAGEIFS(IMDB4[IMDb Score (1-10)],IMDB4[Director Name],Formula_Analysis!AL317)</f>
        <v>6.2</v>
      </c>
      <c r="AQ317" s="7" t="str">
        <v>Sam Trammell</v>
      </c>
      <c r="AR317" s="7">
        <f>SUMIFS(IMDB4[Gross Revenue],IMDB4[Lead Actor],Formula_Analysis!AQ317)</f>
        <v>41797066</v>
      </c>
    </row>
    <row r="318" spans="1:44" x14ac:dyDescent="0.25">
      <c r="A318" t="str">
        <v>The Verdict</v>
      </c>
      <c r="B318">
        <v>29993</v>
      </c>
      <c r="C318">
        <v>1982</v>
      </c>
      <c r="D318" t="str">
        <v>1980s</v>
      </c>
      <c r="E318" t="str">
        <v>Color</v>
      </c>
      <c r="F318" t="str">
        <v>Drama</v>
      </c>
      <c r="G318" t="str">
        <v>English</v>
      </c>
      <c r="H318" t="str">
        <v>USA</v>
      </c>
      <c r="I318" t="str">
        <v>R</v>
      </c>
      <c r="J318" t="str">
        <v>Charlotte Rampling</v>
      </c>
      <c r="K318" t="str">
        <v>Sidney Lumet</v>
      </c>
      <c r="L318">
        <v>844</v>
      </c>
      <c r="M318">
        <v>2330</v>
      </c>
      <c r="N318">
        <v>0</v>
      </c>
      <c r="O318">
        <v>0</v>
      </c>
      <c r="P318">
        <v>7.8</v>
      </c>
      <c r="R318" t="str">
        <v>Pocahontas</v>
      </c>
      <c r="S318">
        <v>35006</v>
      </c>
      <c r="T318">
        <v>1995</v>
      </c>
      <c r="U318" t="str">
        <v>1990s</v>
      </c>
      <c r="V318" t="str">
        <v>Color</v>
      </c>
      <c r="W318" t="str">
        <v>Adventure</v>
      </c>
      <c r="X318" t="str">
        <v>English</v>
      </c>
      <c r="Y318" t="str">
        <v>USA</v>
      </c>
      <c r="Z318" t="str">
        <v>G</v>
      </c>
      <c r="AA318" t="str">
        <v>Christian Bale</v>
      </c>
      <c r="AB318" t="str">
        <v>Mike Gabriel</v>
      </c>
      <c r="AC318">
        <v>23000</v>
      </c>
      <c r="AD318">
        <v>26754</v>
      </c>
      <c r="AE318">
        <v>12</v>
      </c>
      <c r="AF318">
        <v>0</v>
      </c>
      <c r="AG318">
        <v>6.6</v>
      </c>
      <c r="AH318">
        <v>92</v>
      </c>
      <c r="AI318">
        <v>84</v>
      </c>
      <c r="AJ318">
        <v>141600000</v>
      </c>
      <c r="AL318" s="7" t="str">
        <v>Anthony Russo</v>
      </c>
      <c r="AM318" s="35">
        <f>AVERAGEIFS(IMDB4[IMDb Score (1-10)],IMDB4[Director Name],Formula_Analysis!AL318)</f>
        <v>6.5999999999999988</v>
      </c>
      <c r="AQ318" s="7" t="str">
        <v>Joan Rivers</v>
      </c>
      <c r="AR318" s="7">
        <f>SUMIFS(IMDB4[Gross Revenue],IMDB4[Lead Actor],Formula_Analysis!AQ318)</f>
        <v>38119483</v>
      </c>
    </row>
    <row r="319" spans="1:44" x14ac:dyDescent="0.25">
      <c r="A319" t="str">
        <v>Tangled</v>
      </c>
      <c r="B319">
        <v>40192</v>
      </c>
      <c r="C319">
        <v>2010</v>
      </c>
      <c r="D319" t="str">
        <v>2010s</v>
      </c>
      <c r="E319" t="str">
        <v>Color</v>
      </c>
      <c r="F319" t="str">
        <v>Adventure</v>
      </c>
      <c r="G319" t="str">
        <v>English</v>
      </c>
      <c r="H319" t="str">
        <v>USA</v>
      </c>
      <c r="I319" t="str">
        <v>PG</v>
      </c>
      <c r="J319" t="str">
        <v>Brad Garrett</v>
      </c>
      <c r="K319" t="str">
        <v>Nathan Greno</v>
      </c>
      <c r="L319">
        <v>799</v>
      </c>
      <c r="M319">
        <v>2036</v>
      </c>
      <c r="N319">
        <v>15</v>
      </c>
      <c r="O319">
        <v>29000</v>
      </c>
      <c r="P319">
        <v>7.8</v>
      </c>
      <c r="R319" t="str">
        <v>Animal House</v>
      </c>
      <c r="S319">
        <v>28739</v>
      </c>
      <c r="T319">
        <v>1978</v>
      </c>
      <c r="U319" t="str">
        <v>1970s</v>
      </c>
      <c r="V319" t="str">
        <v>Color</v>
      </c>
      <c r="W319" t="str">
        <v>Comedy</v>
      </c>
      <c r="X319" t="str">
        <v>English</v>
      </c>
      <c r="Y319" t="str">
        <v>USA</v>
      </c>
      <c r="Z319" t="str">
        <v>R</v>
      </c>
      <c r="AA319" t="str">
        <v>John Belushi</v>
      </c>
      <c r="AB319" t="str">
        <v>John Landis</v>
      </c>
      <c r="AC319">
        <v>1000</v>
      </c>
      <c r="AD319">
        <v>3468</v>
      </c>
      <c r="AE319">
        <v>644</v>
      </c>
      <c r="AF319">
        <v>0</v>
      </c>
      <c r="AG319">
        <v>7.6</v>
      </c>
      <c r="AH319">
        <v>94</v>
      </c>
      <c r="AI319">
        <v>109</v>
      </c>
      <c r="AJ319">
        <v>141600000</v>
      </c>
      <c r="AL319" s="7" t="str">
        <v>Leonard Nimoy</v>
      </c>
      <c r="AM319" s="35">
        <f>AVERAGEIFS(IMDB4[IMDb Score (1-10)],IMDB4[Director Name],Formula_Analysis!AL319)</f>
        <v>6.5999999999999988</v>
      </c>
      <c r="AQ319" s="7" t="str">
        <v>Danneel Ackles</v>
      </c>
      <c r="AR319" s="7">
        <f>SUMIFS(IMDB4[Gross Revenue],IMDB4[Lead Actor],Formula_Analysis!AQ319)</f>
        <v>75568608</v>
      </c>
    </row>
    <row r="320" spans="1:44" x14ac:dyDescent="0.25">
      <c r="A320" t="str">
        <v>Apocalypto</v>
      </c>
      <c r="B320">
        <v>38850</v>
      </c>
      <c r="C320">
        <v>2006</v>
      </c>
      <c r="D320" t="str">
        <v>2000s</v>
      </c>
      <c r="E320" t="str">
        <v>Color</v>
      </c>
      <c r="F320" t="str">
        <v>Action</v>
      </c>
      <c r="G320" t="str">
        <v>Maya</v>
      </c>
      <c r="H320" t="str">
        <v>USA</v>
      </c>
      <c r="I320" t="str">
        <v>R</v>
      </c>
      <c r="J320" t="str">
        <v>Rudy Youngblood</v>
      </c>
      <c r="K320" t="str">
        <v>Mel Gibson</v>
      </c>
      <c r="L320">
        <v>708</v>
      </c>
      <c r="M320">
        <v>848</v>
      </c>
      <c r="N320">
        <v>0</v>
      </c>
      <c r="O320">
        <v>14000</v>
      </c>
      <c r="P320">
        <v>7.8</v>
      </c>
      <c r="R320" t="str">
        <v>A Few Good Men</v>
      </c>
      <c r="S320">
        <v>33765</v>
      </c>
      <c r="T320">
        <v>1992</v>
      </c>
      <c r="U320" t="str">
        <v>1990s</v>
      </c>
      <c r="V320" t="str">
        <v>Color</v>
      </c>
      <c r="W320" t="str">
        <v>Drama</v>
      </c>
      <c r="X320" t="str">
        <v>English</v>
      </c>
      <c r="Y320" t="str">
        <v>USA</v>
      </c>
      <c r="Z320" t="str">
        <v>R</v>
      </c>
      <c r="AA320" t="str">
        <v>Tom Cruise</v>
      </c>
      <c r="AB320" t="str">
        <v>Rob Reiner</v>
      </c>
      <c r="AC320">
        <v>10000</v>
      </c>
      <c r="AD320">
        <v>14619</v>
      </c>
      <c r="AE320">
        <v>0</v>
      </c>
      <c r="AF320">
        <v>0</v>
      </c>
      <c r="AG320">
        <v>7.6</v>
      </c>
      <c r="AH320">
        <v>81</v>
      </c>
      <c r="AI320">
        <v>138</v>
      </c>
      <c r="AJ320">
        <v>141340178</v>
      </c>
      <c r="AL320" s="7" t="str">
        <v>Luc Besson</v>
      </c>
      <c r="AM320" s="35">
        <f>AVERAGEIFS(IMDB4[IMDb Score (1-10)],IMDB4[Director Name],Formula_Analysis!AL320)</f>
        <v>6.625</v>
      </c>
      <c r="AQ320" s="7" t="str">
        <v>Steve Coogan</v>
      </c>
      <c r="AR320" s="7">
        <f>SUMIFS(IMDB4[Gross Revenue],IMDB4[Lead Actor],Formula_Analysis!AQ320)</f>
        <v>79454638</v>
      </c>
    </row>
    <row r="321" spans="1:44" x14ac:dyDescent="0.25">
      <c r="A321" t="str">
        <v>Gattaca</v>
      </c>
      <c r="B321">
        <v>35601</v>
      </c>
      <c r="C321">
        <v>1997</v>
      </c>
      <c r="D321" t="str">
        <v>1990s</v>
      </c>
      <c r="E321" t="str">
        <v>Color</v>
      </c>
      <c r="F321" t="str">
        <v>Drama</v>
      </c>
      <c r="G321" t="str">
        <v>English</v>
      </c>
      <c r="H321" t="str">
        <v>USA</v>
      </c>
      <c r="I321" t="str">
        <v>PG-13</v>
      </c>
      <c r="J321" t="str">
        <v>Blair Underwood</v>
      </c>
      <c r="K321" t="str">
        <v>Andrew Niccol</v>
      </c>
      <c r="L321">
        <v>685</v>
      </c>
      <c r="M321">
        <v>1942</v>
      </c>
      <c r="N321">
        <v>487</v>
      </c>
      <c r="O321">
        <v>17000</v>
      </c>
      <c r="P321">
        <v>7.8</v>
      </c>
      <c r="R321" t="str">
        <v>Slumdog Millionaire</v>
      </c>
      <c r="S321">
        <v>39570</v>
      </c>
      <c r="T321">
        <v>2008</v>
      </c>
      <c r="U321" t="str">
        <v>2000s</v>
      </c>
      <c r="V321" t="str">
        <v>Color</v>
      </c>
      <c r="W321" t="str">
        <v>Drama</v>
      </c>
      <c r="X321" t="str">
        <v>English</v>
      </c>
      <c r="Y321" t="str">
        <v>UK</v>
      </c>
      <c r="Z321" t="str">
        <v>R</v>
      </c>
      <c r="AA321" t="str">
        <v>Anil Kapoor</v>
      </c>
      <c r="AB321" t="str">
        <v>Danny Boyle</v>
      </c>
      <c r="AC321">
        <v>668</v>
      </c>
      <c r="AD321">
        <v>820</v>
      </c>
      <c r="AE321">
        <v>0</v>
      </c>
      <c r="AF321">
        <v>13000</v>
      </c>
      <c r="AG321">
        <v>8</v>
      </c>
      <c r="AH321">
        <v>418</v>
      </c>
      <c r="AI321">
        <v>120</v>
      </c>
      <c r="AJ321">
        <v>141319195</v>
      </c>
      <c r="AL321" s="7" t="str">
        <v>Morten Tyldum</v>
      </c>
      <c r="AM321" s="35">
        <f>AVERAGEIFS(IMDB4[IMDb Score (1-10)],IMDB4[Director Name],Formula_Analysis!AL321)</f>
        <v>7.85</v>
      </c>
      <c r="AQ321" s="7" t="str">
        <v>Britney Spears</v>
      </c>
      <c r="AR321" s="7">
        <f>SUMIFS(IMDB4[Gross Revenue],IMDB4[Lead Actor],Formula_Analysis!AQ321)</f>
        <v>37188667</v>
      </c>
    </row>
    <row r="322" spans="1:44" x14ac:dyDescent="0.25">
      <c r="A322" t="str">
        <v>The Lunchbox</v>
      </c>
      <c r="B322">
        <v>41428</v>
      </c>
      <c r="C322">
        <v>2013</v>
      </c>
      <c r="D322" t="str">
        <v>2010s</v>
      </c>
      <c r="E322" t="str">
        <v>Color</v>
      </c>
      <c r="F322" t="str">
        <v>Drama</v>
      </c>
      <c r="G322" t="str">
        <v>Hindi</v>
      </c>
      <c r="H322" t="str">
        <v>India</v>
      </c>
      <c r="I322" t="str">
        <v>PG</v>
      </c>
      <c r="J322" t="str">
        <v>Nawazuddin Siddiqui</v>
      </c>
      <c r="K322" t="str">
        <v>Ritesh Batra</v>
      </c>
      <c r="L322">
        <v>638</v>
      </c>
      <c r="M322">
        <v>822</v>
      </c>
      <c r="N322">
        <v>25</v>
      </c>
      <c r="O322">
        <v>16000</v>
      </c>
      <c r="P322">
        <v>7.8</v>
      </c>
      <c r="R322" t="str">
        <v>xXx</v>
      </c>
      <c r="S322">
        <v>37478</v>
      </c>
      <c r="T322">
        <v>2002</v>
      </c>
      <c r="U322" t="str">
        <v>2000s</v>
      </c>
      <c r="V322" t="str">
        <v>Color</v>
      </c>
      <c r="W322" t="str">
        <v>Action</v>
      </c>
      <c r="X322" t="str">
        <v>English</v>
      </c>
      <c r="Y322" t="str">
        <v>USA</v>
      </c>
      <c r="Z322" t="str">
        <v>PG-13</v>
      </c>
      <c r="AA322" t="str">
        <v>Vin Diesel</v>
      </c>
      <c r="AB322" t="str">
        <v>Rob Cohen</v>
      </c>
      <c r="AC322">
        <v>14000</v>
      </c>
      <c r="AD322">
        <v>14790</v>
      </c>
      <c r="AE322">
        <v>357</v>
      </c>
      <c r="AF322">
        <v>10000</v>
      </c>
      <c r="AG322">
        <v>5.8</v>
      </c>
      <c r="AH322">
        <v>191</v>
      </c>
      <c r="AI322">
        <v>132</v>
      </c>
      <c r="AJ322">
        <v>141204016</v>
      </c>
      <c r="AL322" s="7" t="str">
        <v>Stephen Hillenburg</v>
      </c>
      <c r="AM322" s="35">
        <f>AVERAGEIFS(IMDB4[IMDb Score (1-10)],IMDB4[Director Name],Formula_Analysis!AL322)</f>
        <v>7</v>
      </c>
      <c r="AQ322" s="7" t="str">
        <v>Steven Anthony Lawrence</v>
      </c>
      <c r="AR322" s="7">
        <f>SUMIFS(IMDB4[Gross Revenue],IMDB4[Lead Actor],Formula_Analysis!AQ322)</f>
        <v>36830057</v>
      </c>
    </row>
    <row r="323" spans="1:44" x14ac:dyDescent="0.25">
      <c r="A323" t="str">
        <v>Evil Dead II</v>
      </c>
      <c r="B323">
        <v>31873</v>
      </c>
      <c r="C323">
        <v>1987</v>
      </c>
      <c r="D323" t="str">
        <v>1980s</v>
      </c>
      <c r="E323" t="str">
        <v>Color</v>
      </c>
      <c r="F323" t="str">
        <v>Comedy</v>
      </c>
      <c r="G323" t="str">
        <v>English</v>
      </c>
      <c r="H323" t="str">
        <v>USA</v>
      </c>
      <c r="I323" t="str">
        <v>X</v>
      </c>
      <c r="J323" t="str">
        <v>Ted Raimi</v>
      </c>
      <c r="K323" t="str">
        <v>Sam Raimi</v>
      </c>
      <c r="L323">
        <v>634</v>
      </c>
      <c r="M323">
        <v>1347</v>
      </c>
      <c r="N323">
        <v>0</v>
      </c>
      <c r="O323">
        <v>0</v>
      </c>
      <c r="P323">
        <v>7.8</v>
      </c>
      <c r="R323" t="str">
        <v>The Blair Witch Project</v>
      </c>
      <c r="S323">
        <v>36369</v>
      </c>
      <c r="T323">
        <v>1999</v>
      </c>
      <c r="U323" t="str">
        <v>1990s</v>
      </c>
      <c r="V323" t="str">
        <v>Black and White</v>
      </c>
      <c r="W323" t="str">
        <v>Horror</v>
      </c>
      <c r="X323" t="str">
        <v>English</v>
      </c>
      <c r="Y323" t="str">
        <v>USA</v>
      </c>
      <c r="Z323" t="str">
        <v>R</v>
      </c>
      <c r="AA323" t="str">
        <v>Heather Donahue</v>
      </c>
      <c r="AB323" t="str">
        <v>Daniel Myrick</v>
      </c>
      <c r="AC323">
        <v>170</v>
      </c>
      <c r="AD323">
        <v>399</v>
      </c>
      <c r="AE323">
        <v>19</v>
      </c>
      <c r="AF323">
        <v>0</v>
      </c>
      <c r="AG323">
        <v>6.4</v>
      </c>
      <c r="AH323">
        <v>360</v>
      </c>
      <c r="AI323">
        <v>81</v>
      </c>
      <c r="AJ323">
        <v>140530114</v>
      </c>
      <c r="AL323" s="7" t="str">
        <v>Eric Darnell</v>
      </c>
      <c r="AM323" s="35">
        <f>AVERAGEIFS(IMDB4[IMDb Score (1-10)],IMDB4[Director Name],Formula_Analysis!AL323)</f>
        <v>6.76</v>
      </c>
      <c r="AQ323" s="7" t="str">
        <v>Taylor Negron</v>
      </c>
      <c r="AR323" s="7">
        <f>SUMIFS(IMDB4[Gross Revenue],IMDB4[Lead Actor],Formula_Analysis!AQ323)</f>
        <v>35541044</v>
      </c>
    </row>
    <row r="324" spans="1:44" x14ac:dyDescent="0.25">
      <c r="A324" t="str">
        <v>Airplane!</v>
      </c>
      <c r="B324">
        <v>29411</v>
      </c>
      <c r="C324">
        <v>1980</v>
      </c>
      <c r="D324" t="str">
        <v>1980s</v>
      </c>
      <c r="E324" t="str">
        <v>Color</v>
      </c>
      <c r="F324" t="str">
        <v>Comedy</v>
      </c>
      <c r="G324" t="str">
        <v>English</v>
      </c>
      <c r="H324" t="str">
        <v>USA</v>
      </c>
      <c r="I324" t="str">
        <v>PG</v>
      </c>
      <c r="J324" t="str">
        <v>Peter Graves</v>
      </c>
      <c r="K324" t="str">
        <v>Jim Abrahams</v>
      </c>
      <c r="L324">
        <v>628</v>
      </c>
      <c r="M324">
        <v>2726</v>
      </c>
      <c r="N324">
        <v>104</v>
      </c>
      <c r="O324">
        <v>16000</v>
      </c>
      <c r="P324">
        <v>7.8</v>
      </c>
      <c r="R324" t="str">
        <v>Deep Impact</v>
      </c>
      <c r="S324">
        <v>36047</v>
      </c>
      <c r="T324">
        <v>1998</v>
      </c>
      <c r="U324" t="str">
        <v>1990s</v>
      </c>
      <c r="V324" t="str">
        <v>Color</v>
      </c>
      <c r="W324" t="str">
        <v>Action</v>
      </c>
      <c r="X324" t="str">
        <v>English</v>
      </c>
      <c r="Y324" t="str">
        <v>USA</v>
      </c>
      <c r="Z324" t="str">
        <v>PG-13</v>
      </c>
      <c r="AA324" t="str">
        <v>Morgan Freeman</v>
      </c>
      <c r="AB324" t="str">
        <v>Mimi Leder</v>
      </c>
      <c r="AC324">
        <v>11000</v>
      </c>
      <c r="AD324">
        <v>22750</v>
      </c>
      <c r="AE324">
        <v>75</v>
      </c>
      <c r="AF324">
        <v>0</v>
      </c>
      <c r="AG324">
        <v>6.1</v>
      </c>
      <c r="AH324">
        <v>125</v>
      </c>
      <c r="AI324">
        <v>120</v>
      </c>
      <c r="AJ324">
        <v>140459099</v>
      </c>
      <c r="AL324" s="7" t="str">
        <v>Robert Redford</v>
      </c>
      <c r="AM324" s="35">
        <f>AVERAGEIFS(IMDB4[IMDb Score (1-10)],IMDB4[Director Name],Formula_Analysis!AL324)</f>
        <v>6.839999999999999</v>
      </c>
      <c r="AQ324" s="7" t="str">
        <v>Dane Cook</v>
      </c>
      <c r="AR324" s="7">
        <f>SUMIFS(IMDB4[Gross Revenue],IMDB4[Lead Actor],Formula_Analysis!AQ324)</f>
        <v>103764221</v>
      </c>
    </row>
    <row r="325" spans="1:44" x14ac:dyDescent="0.25">
      <c r="A325" t="str">
        <v>Top Hat</v>
      </c>
      <c r="B325">
        <v>12889</v>
      </c>
      <c r="C325">
        <v>1935</v>
      </c>
      <c r="D325" t="str">
        <v>1930s</v>
      </c>
      <c r="E325" t="str">
        <v>Black and White</v>
      </c>
      <c r="F325" t="str">
        <v>Comedy</v>
      </c>
      <c r="G325" t="str">
        <v>English</v>
      </c>
      <c r="H325" t="str">
        <v>USA</v>
      </c>
      <c r="I325" t="str">
        <v>Approved</v>
      </c>
      <c r="J325" t="str">
        <v>Ginger Rogers</v>
      </c>
      <c r="K325" t="str">
        <v>Mark Sandrich</v>
      </c>
      <c r="L325">
        <v>610</v>
      </c>
      <c r="M325">
        <v>824</v>
      </c>
      <c r="N325">
        <v>10</v>
      </c>
      <c r="O325">
        <v>1000</v>
      </c>
      <c r="P325">
        <v>7.8</v>
      </c>
      <c r="R325" t="str">
        <v>Rush Hour 3</v>
      </c>
      <c r="S325">
        <v>39206</v>
      </c>
      <c r="T325">
        <v>2007</v>
      </c>
      <c r="U325" t="str">
        <v>2000s</v>
      </c>
      <c r="V325" t="str">
        <v>Color</v>
      </c>
      <c r="W325" t="str">
        <v>Action</v>
      </c>
      <c r="X325" t="str">
        <v>English</v>
      </c>
      <c r="Y325" t="str">
        <v>USA</v>
      </c>
      <c r="Z325" t="str">
        <v>PG-13</v>
      </c>
      <c r="AA325" t="str">
        <v>Tzi Ma</v>
      </c>
      <c r="AB325" t="str">
        <v>Brett Ratner</v>
      </c>
      <c r="AC325">
        <v>268</v>
      </c>
      <c r="AD325">
        <v>1125</v>
      </c>
      <c r="AE325">
        <v>420</v>
      </c>
      <c r="AF325">
        <v>0</v>
      </c>
      <c r="AG325">
        <v>6.2</v>
      </c>
      <c r="AH325">
        <v>162</v>
      </c>
      <c r="AI325">
        <v>91</v>
      </c>
      <c r="AJ325">
        <v>140080850</v>
      </c>
      <c r="AL325" s="7" t="str">
        <v>Robert Luketic</v>
      </c>
      <c r="AM325" s="35">
        <f>AVERAGEIFS(IMDB4[IMDb Score (1-10)],IMDB4[Director Name],Formula_Analysis!AL325)</f>
        <v>6</v>
      </c>
      <c r="AQ325" s="7" t="str">
        <v>David Jason Perez</v>
      </c>
      <c r="AR325" s="7">
        <f>SUMIFS(IMDB4[Gross Revenue],IMDB4[Lead Actor],Formula_Analysis!AQ325)</f>
        <v>32230907</v>
      </c>
    </row>
    <row r="326" spans="1:44" x14ac:dyDescent="0.25">
      <c r="A326" t="str">
        <v>Hamlet</v>
      </c>
      <c r="B326">
        <v>35428</v>
      </c>
      <c r="C326">
        <v>1996</v>
      </c>
      <c r="D326" t="str">
        <v>1990s</v>
      </c>
      <c r="E326" t="str">
        <v>Color</v>
      </c>
      <c r="F326" t="str">
        <v>Drama</v>
      </c>
      <c r="G326" t="str">
        <v>English</v>
      </c>
      <c r="H326" t="str">
        <v>UK</v>
      </c>
      <c r="I326" t="str">
        <v>PG-13</v>
      </c>
      <c r="J326" t="str">
        <v>Julie Christie</v>
      </c>
      <c r="K326" t="str">
        <v>Kenneth Branagh</v>
      </c>
      <c r="L326">
        <v>597</v>
      </c>
      <c r="M326">
        <v>1645</v>
      </c>
      <c r="N326">
        <v>0</v>
      </c>
      <c r="O326">
        <v>0</v>
      </c>
      <c r="P326">
        <v>7.8</v>
      </c>
      <c r="R326" t="str">
        <v>Stuart Little</v>
      </c>
      <c r="S326">
        <v>36512</v>
      </c>
      <c r="T326">
        <v>1999</v>
      </c>
      <c r="U326" t="str">
        <v>1990s</v>
      </c>
      <c r="V326" t="str">
        <v>Color</v>
      </c>
      <c r="W326" t="str">
        <v>Adventure</v>
      </c>
      <c r="X326" t="str">
        <v>English</v>
      </c>
      <c r="Y326" t="str">
        <v>Germany</v>
      </c>
      <c r="Z326" t="str">
        <v>PG</v>
      </c>
      <c r="AA326" t="str">
        <v>Chazz Palminteri</v>
      </c>
      <c r="AB326" t="str">
        <v>Rob Minkoff</v>
      </c>
      <c r="AC326">
        <v>979</v>
      </c>
      <c r="AD326">
        <v>3382</v>
      </c>
      <c r="AE326">
        <v>50</v>
      </c>
      <c r="AF326">
        <v>0</v>
      </c>
      <c r="AG326">
        <v>5.9</v>
      </c>
      <c r="AH326">
        <v>101</v>
      </c>
      <c r="AI326">
        <v>84</v>
      </c>
      <c r="AJ326">
        <v>140015224</v>
      </c>
      <c r="AL326" s="7" t="str">
        <v>Sofia Coppola</v>
      </c>
      <c r="AM326" s="35">
        <f>AVERAGEIFS(IMDB4[IMDb Score (1-10)],IMDB4[Director Name],Formula_Analysis!AL326)</f>
        <v>6.9249999999999998</v>
      </c>
      <c r="AQ326" s="7" t="str">
        <v>Sullivan Stapleton</v>
      </c>
      <c r="AR326" s="7">
        <f>SUMIFS(IMDB4[Gross Revenue],IMDB4[Lead Actor],Formula_Analysis!AQ326)</f>
        <v>32131483</v>
      </c>
    </row>
    <row r="327" spans="1:44" x14ac:dyDescent="0.25">
      <c r="A327" t="str">
        <v>About Time</v>
      </c>
      <c r="B327">
        <v>41385</v>
      </c>
      <c r="C327">
        <v>2013</v>
      </c>
      <c r="D327" t="str">
        <v>2010s</v>
      </c>
      <c r="E327" t="str">
        <v>Color</v>
      </c>
      <c r="F327" t="str">
        <v>Drama</v>
      </c>
      <c r="G327" t="str">
        <v>English</v>
      </c>
      <c r="H327" t="str">
        <v>UK</v>
      </c>
      <c r="I327" t="str">
        <v>R</v>
      </c>
      <c r="J327" t="str">
        <v>Tom Hughes</v>
      </c>
      <c r="K327" t="str">
        <v>Richard Curtis</v>
      </c>
      <c r="L327">
        <v>565</v>
      </c>
      <c r="M327">
        <v>1595</v>
      </c>
      <c r="N327">
        <v>628</v>
      </c>
      <c r="O327">
        <v>105000</v>
      </c>
      <c r="P327">
        <v>7.8</v>
      </c>
      <c r="R327" t="str">
        <v>Taken 2</v>
      </c>
      <c r="S327">
        <v>41040</v>
      </c>
      <c r="T327">
        <v>2012</v>
      </c>
      <c r="U327" t="str">
        <v>2010s</v>
      </c>
      <c r="V327" t="str">
        <v>Color</v>
      </c>
      <c r="W327" t="str">
        <v>Action</v>
      </c>
      <c r="X327" t="str">
        <v>English</v>
      </c>
      <c r="Y327" t="str">
        <v>France</v>
      </c>
      <c r="Z327" t="str">
        <v>PG-13</v>
      </c>
      <c r="AA327" t="str">
        <v>Liam Neeson</v>
      </c>
      <c r="AB327" t="str">
        <v>Olivier Megaton</v>
      </c>
      <c r="AC327">
        <v>14000</v>
      </c>
      <c r="AD327">
        <v>16410</v>
      </c>
      <c r="AE327">
        <v>118</v>
      </c>
      <c r="AF327">
        <v>63000</v>
      </c>
      <c r="AG327">
        <v>6.3</v>
      </c>
      <c r="AH327">
        <v>358</v>
      </c>
      <c r="AI327">
        <v>98</v>
      </c>
      <c r="AJ327">
        <v>139852971</v>
      </c>
      <c r="AL327" s="7" t="str">
        <v>John Wells</v>
      </c>
      <c r="AM327" s="35">
        <f>AVERAGEIFS(IMDB4[IMDb Score (1-10)],IMDB4[Director Name],Formula_Analysis!AL327)</f>
        <v>6.9499999999999993</v>
      </c>
      <c r="AQ327" s="7" t="str">
        <v>Jack Davenport</v>
      </c>
      <c r="AR327" s="7">
        <f>SUMIFS(IMDB4[Gross Revenue],IMDB4[Lead Actor],Formula_Analysis!AQ327)</f>
        <v>31585300</v>
      </c>
    </row>
    <row r="328" spans="1:44" x14ac:dyDescent="0.25">
      <c r="A328" t="str">
        <v>Being John Malkovich</v>
      </c>
      <c r="B328">
        <v>36463</v>
      </c>
      <c r="C328">
        <v>1999</v>
      </c>
      <c r="D328" t="str">
        <v>1990s</v>
      </c>
      <c r="E328" t="str">
        <v>Color</v>
      </c>
      <c r="F328" t="str">
        <v>Comedy</v>
      </c>
      <c r="G328" t="str">
        <v>English</v>
      </c>
      <c r="H328" t="str">
        <v>USA</v>
      </c>
      <c r="I328" t="str">
        <v>R</v>
      </c>
      <c r="J328" t="str">
        <v>Willie Garson</v>
      </c>
      <c r="K328" t="str">
        <v>Spike Jonze</v>
      </c>
      <c r="L328">
        <v>512</v>
      </c>
      <c r="M328">
        <v>1171</v>
      </c>
      <c r="N328">
        <v>0</v>
      </c>
      <c r="O328">
        <v>0</v>
      </c>
      <c r="P328">
        <v>7.8</v>
      </c>
      <c r="R328" t="str">
        <v>The Matrix Revolutions</v>
      </c>
      <c r="S328">
        <v>37662</v>
      </c>
      <c r="T328">
        <v>2003</v>
      </c>
      <c r="U328" t="str">
        <v>2000s</v>
      </c>
      <c r="V328" t="str">
        <v>Color</v>
      </c>
      <c r="W328" t="str">
        <v>Action</v>
      </c>
      <c r="X328" t="str">
        <v>English</v>
      </c>
      <c r="Y328" t="str">
        <v>Australia</v>
      </c>
      <c r="Z328" t="str">
        <v>R</v>
      </c>
      <c r="AA328" t="str">
        <v>Essie Davis</v>
      </c>
      <c r="AB328" t="str">
        <v>Lana Wachowski</v>
      </c>
      <c r="AC328">
        <v>309</v>
      </c>
      <c r="AD328">
        <v>1062</v>
      </c>
      <c r="AE328">
        <v>0</v>
      </c>
      <c r="AF328">
        <v>0</v>
      </c>
      <c r="AG328">
        <v>6.7</v>
      </c>
      <c r="AH328">
        <v>245</v>
      </c>
      <c r="AI328">
        <v>129</v>
      </c>
      <c r="AJ328">
        <v>139259759</v>
      </c>
      <c r="AL328" s="7" t="str">
        <v>Michael Bay</v>
      </c>
      <c r="AM328" s="35">
        <f>AVERAGEIFS(IMDB4[IMDb Score (1-10)],IMDB4[Director Name],Formula_Analysis!AL328)</f>
        <v>6.5454545454545459</v>
      </c>
      <c r="AQ328" s="7" t="str">
        <v>50 Cent</v>
      </c>
      <c r="AR328" s="7">
        <f>SUMIFS(IMDB4[Gross Revenue],IMDB4[Lead Actor],Formula_Analysis!AQ328)</f>
        <v>30981850</v>
      </c>
    </row>
    <row r="329" spans="1:44" x14ac:dyDescent="0.25">
      <c r="A329" t="str">
        <v>The Game</v>
      </c>
      <c r="B329">
        <v>35665</v>
      </c>
      <c r="C329">
        <v>1997</v>
      </c>
      <c r="D329" t="str">
        <v>1990s</v>
      </c>
      <c r="E329" t="str">
        <v>Color</v>
      </c>
      <c r="F329" t="str">
        <v>Drama</v>
      </c>
      <c r="G329" t="str">
        <v>English</v>
      </c>
      <c r="H329" t="str">
        <v>USA</v>
      </c>
      <c r="I329" t="str">
        <v>R</v>
      </c>
      <c r="J329" t="str">
        <v>Deborah Kara Unger</v>
      </c>
      <c r="K329" t="str">
        <v>David Fincher</v>
      </c>
      <c r="L329">
        <v>495</v>
      </c>
      <c r="M329">
        <v>1397</v>
      </c>
      <c r="N329">
        <v>21000</v>
      </c>
      <c r="O329">
        <v>25000</v>
      </c>
      <c r="P329">
        <v>7.8</v>
      </c>
      <c r="R329" t="str">
        <v>The Santa Clause 2</v>
      </c>
      <c r="S329">
        <v>37276</v>
      </c>
      <c r="T329">
        <v>2002</v>
      </c>
      <c r="U329" t="str">
        <v>2000s</v>
      </c>
      <c r="V329" t="str">
        <v>Color</v>
      </c>
      <c r="W329" t="str">
        <v>Comedy</v>
      </c>
      <c r="X329" t="str">
        <v>English</v>
      </c>
      <c r="Y329" t="str">
        <v>USA</v>
      </c>
      <c r="Z329" t="str">
        <v>G</v>
      </c>
      <c r="AA329" t="str">
        <v>Judge Reinhold</v>
      </c>
      <c r="AB329" t="str">
        <v>Michael Lembeck</v>
      </c>
      <c r="AC329">
        <v>901</v>
      </c>
      <c r="AD329">
        <v>5265</v>
      </c>
      <c r="AE329">
        <v>54</v>
      </c>
      <c r="AF329">
        <v>1000</v>
      </c>
      <c r="AG329">
        <v>5.5</v>
      </c>
      <c r="AH329">
        <v>80</v>
      </c>
      <c r="AI329">
        <v>104</v>
      </c>
      <c r="AJ329">
        <v>139225854</v>
      </c>
      <c r="AL329" s="7" t="str">
        <v>Spike Jonze</v>
      </c>
      <c r="AM329" s="35">
        <f>AVERAGEIFS(IMDB4[IMDb Score (1-10)],IMDB4[Director Name],Formula_Analysis!AL329)</f>
        <v>7.5750000000000002</v>
      </c>
      <c r="AQ329" s="7" t="str">
        <v>Ray Winstone</v>
      </c>
      <c r="AR329" s="7">
        <f>SUMIFS(IMDB4[Gross Revenue],IMDB4[Lead Actor],Formula_Analysis!AQ329)</f>
        <v>41313592</v>
      </c>
    </row>
    <row r="330" spans="1:44" x14ac:dyDescent="0.25">
      <c r="A330" t="str">
        <v>Run Lola Run</v>
      </c>
      <c r="B330">
        <v>35893</v>
      </c>
      <c r="C330">
        <v>1998</v>
      </c>
      <c r="D330" t="str">
        <v>1990s</v>
      </c>
      <c r="E330" t="str">
        <v>Black and White</v>
      </c>
      <c r="F330" t="str">
        <v>Crime</v>
      </c>
      <c r="G330" t="str">
        <v>German</v>
      </c>
      <c r="H330" t="str">
        <v>Germany</v>
      </c>
      <c r="I330" t="str">
        <v>R</v>
      </c>
      <c r="J330" t="str">
        <v>Moritz Bleibtreu</v>
      </c>
      <c r="K330" t="str">
        <v>Tom Tykwer</v>
      </c>
      <c r="L330">
        <v>486</v>
      </c>
      <c r="M330">
        <v>623</v>
      </c>
      <c r="N330">
        <v>670</v>
      </c>
      <c r="O330">
        <v>0</v>
      </c>
      <c r="P330">
        <v>7.8</v>
      </c>
      <c r="R330" t="str">
        <v>The King's Speech</v>
      </c>
      <c r="S330">
        <v>40220</v>
      </c>
      <c r="T330">
        <v>2010</v>
      </c>
      <c r="U330" t="str">
        <v>2010s</v>
      </c>
      <c r="V330" t="str">
        <v>Color</v>
      </c>
      <c r="W330" t="str">
        <v>Biography</v>
      </c>
      <c r="X330" t="str">
        <v>English</v>
      </c>
      <c r="Y330" t="str">
        <v>UK</v>
      </c>
      <c r="Z330" t="str">
        <v>R</v>
      </c>
      <c r="AA330" t="str">
        <v>Colin Firth</v>
      </c>
      <c r="AB330" t="str">
        <v>Tom Hooper</v>
      </c>
      <c r="AC330">
        <v>14000</v>
      </c>
      <c r="AD330">
        <v>15732</v>
      </c>
      <c r="AE330">
        <v>0</v>
      </c>
      <c r="AF330">
        <v>64000</v>
      </c>
      <c r="AG330">
        <v>8</v>
      </c>
      <c r="AH330">
        <v>479</v>
      </c>
      <c r="AI330">
        <v>118</v>
      </c>
      <c r="AJ330">
        <v>138795342</v>
      </c>
      <c r="AL330" s="7" t="str">
        <v>Tomas Alfredson</v>
      </c>
      <c r="AM330" s="35">
        <f>AVERAGEIFS(IMDB4[IMDb Score (1-10)],IMDB4[Director Name],Formula_Analysis!AL330)</f>
        <v>7.1</v>
      </c>
      <c r="AQ330" s="7" t="str">
        <v>Laila Haley</v>
      </c>
      <c r="AR330" s="7">
        <f>SUMIFS(IMDB4[Gross Revenue],IMDB4[Lead Actor],Formula_Analysis!AQ330)</f>
        <v>27736779</v>
      </c>
    </row>
    <row r="331" spans="1:44" x14ac:dyDescent="0.25">
      <c r="A331" t="str">
        <v>Maurice</v>
      </c>
      <c r="B331">
        <v>31819</v>
      </c>
      <c r="C331">
        <v>1987</v>
      </c>
      <c r="D331" t="str">
        <v>1980s</v>
      </c>
      <c r="E331" t="str">
        <v>Color</v>
      </c>
      <c r="F331" t="str">
        <v>Drama</v>
      </c>
      <c r="G331" t="str">
        <v>English</v>
      </c>
      <c r="H331" t="str">
        <v>UK</v>
      </c>
      <c r="I331" t="str">
        <v>R</v>
      </c>
      <c r="J331" t="str">
        <v>Rupert Graves</v>
      </c>
      <c r="K331" t="str">
        <v>James Ivory</v>
      </c>
      <c r="L331">
        <v>443</v>
      </c>
      <c r="M331">
        <v>1269</v>
      </c>
      <c r="N331">
        <v>133</v>
      </c>
      <c r="O331">
        <v>963</v>
      </c>
      <c r="P331">
        <v>7.8</v>
      </c>
      <c r="R331" t="str">
        <v>Cheaper by the Dozen</v>
      </c>
      <c r="S331">
        <v>37893</v>
      </c>
      <c r="T331">
        <v>2003</v>
      </c>
      <c r="U331" t="str">
        <v>2000s</v>
      </c>
      <c r="V331" t="str">
        <v>Color</v>
      </c>
      <c r="W331" t="str">
        <v>Comedy</v>
      </c>
      <c r="X331" t="str">
        <v>English</v>
      </c>
      <c r="Y331" t="str">
        <v>USA</v>
      </c>
      <c r="Z331" t="str">
        <v>PG</v>
      </c>
      <c r="AA331" t="str">
        <v>Tom Welling</v>
      </c>
      <c r="AB331" t="str">
        <v>Shawn Levy</v>
      </c>
      <c r="AC331">
        <v>3000</v>
      </c>
      <c r="AD331">
        <v>7014</v>
      </c>
      <c r="AE331">
        <v>189</v>
      </c>
      <c r="AF331">
        <v>0</v>
      </c>
      <c r="AG331">
        <v>5.8</v>
      </c>
      <c r="AH331">
        <v>104</v>
      </c>
      <c r="AI331">
        <v>94</v>
      </c>
      <c r="AJ331">
        <v>138614544</v>
      </c>
      <c r="AL331" s="7" t="str">
        <v>Woody Allen</v>
      </c>
      <c r="AM331" s="35">
        <f>AVERAGEIFS(IMDB4[IMDb Score (1-10)],IMDB4[Director Name],Formula_Analysis!AL331)</f>
        <v>7</v>
      </c>
      <c r="AQ331" s="7" t="str">
        <v>Drake Bell</v>
      </c>
      <c r="AR331" s="7">
        <f>SUMIFS(IMDB4[Gross Revenue],IMDB4[Lead Actor],Formula_Analysis!AQ331)</f>
        <v>57842808</v>
      </c>
    </row>
    <row r="332" spans="1:44" x14ac:dyDescent="0.25">
      <c r="A332" t="str">
        <v>Pride &amp; Prejudice</v>
      </c>
      <c r="B332">
        <v>38451</v>
      </c>
      <c r="C332">
        <v>2005</v>
      </c>
      <c r="D332" t="str">
        <v>2000s</v>
      </c>
      <c r="E332" t="str">
        <v>Color</v>
      </c>
      <c r="F332" t="str">
        <v>Drama</v>
      </c>
      <c r="G332" t="str">
        <v>English</v>
      </c>
      <c r="H332" t="str">
        <v>France</v>
      </c>
      <c r="I332" t="str">
        <v>PG</v>
      </c>
      <c r="J332" t="str">
        <v>Talulah Riley</v>
      </c>
      <c r="K332" t="str">
        <v>Joe Wright</v>
      </c>
      <c r="L332">
        <v>422</v>
      </c>
      <c r="M332">
        <v>1083</v>
      </c>
      <c r="N332">
        <v>456</v>
      </c>
      <c r="O332">
        <v>17000</v>
      </c>
      <c r="P332">
        <v>7.8</v>
      </c>
      <c r="R332" t="str">
        <v>21 Jump Street</v>
      </c>
      <c r="S332">
        <v>41218</v>
      </c>
      <c r="T332">
        <v>2012</v>
      </c>
      <c r="U332" t="str">
        <v>2010s</v>
      </c>
      <c r="V332" t="str">
        <v>Color</v>
      </c>
      <c r="W332" t="str">
        <v>Action</v>
      </c>
      <c r="X332" t="str">
        <v>English</v>
      </c>
      <c r="Y332" t="str">
        <v>USA</v>
      </c>
      <c r="Z332" t="str">
        <v>R</v>
      </c>
      <c r="AA332" t="str">
        <v>Channing Tatum</v>
      </c>
      <c r="AB332" t="str">
        <v>Phil Lord</v>
      </c>
      <c r="AC332">
        <v>17000</v>
      </c>
      <c r="AD332">
        <v>19968</v>
      </c>
      <c r="AE332">
        <v>97</v>
      </c>
      <c r="AF332">
        <v>39000</v>
      </c>
      <c r="AG332">
        <v>7.2</v>
      </c>
      <c r="AH332">
        <v>375</v>
      </c>
      <c r="AI332">
        <v>109</v>
      </c>
      <c r="AJ332">
        <v>138447667</v>
      </c>
      <c r="AL332" s="7" t="str">
        <v>Ellory Elkayem</v>
      </c>
      <c r="AM332" s="35">
        <f>AVERAGEIFS(IMDB4[IMDb Score (1-10)],IMDB4[Director Name],Formula_Analysis!AL332)</f>
        <v>5.4</v>
      </c>
      <c r="AQ332" s="7" t="str">
        <v>Malese Jow</v>
      </c>
      <c r="AR332" s="7">
        <f>SUMIFS(IMDB4[Gross Revenue],IMDB4[Lead Actor],Formula_Analysis!AQ332)</f>
        <v>25200412</v>
      </c>
    </row>
    <row r="333" spans="1:44" x14ac:dyDescent="0.25">
      <c r="A333" t="str">
        <v>Goldfinger</v>
      </c>
      <c r="B333">
        <v>23526</v>
      </c>
      <c r="C333">
        <v>1964</v>
      </c>
      <c r="D333" t="str">
        <v>1960s</v>
      </c>
      <c r="E333" t="str">
        <v>Color</v>
      </c>
      <c r="F333" t="str">
        <v>Action</v>
      </c>
      <c r="G333" t="str">
        <v>English</v>
      </c>
      <c r="H333" t="str">
        <v>UK</v>
      </c>
      <c r="I333" t="str">
        <v>Approved</v>
      </c>
      <c r="J333" t="str">
        <v>Honor Blackman</v>
      </c>
      <c r="K333" t="str">
        <v>Guy Hamilton</v>
      </c>
      <c r="L333">
        <v>387</v>
      </c>
      <c r="M333">
        <v>1198</v>
      </c>
      <c r="N333">
        <v>82</v>
      </c>
      <c r="O333">
        <v>0</v>
      </c>
      <c r="P333">
        <v>7.8</v>
      </c>
      <c r="R333" t="str">
        <v>Bad Boys II</v>
      </c>
      <c r="S333">
        <v>37631</v>
      </c>
      <c r="T333">
        <v>2003</v>
      </c>
      <c r="U333" t="str">
        <v>2000s</v>
      </c>
      <c r="V333" t="str">
        <v>Color</v>
      </c>
      <c r="W333" t="str">
        <v>Action</v>
      </c>
      <c r="X333" t="str">
        <v>English</v>
      </c>
      <c r="Y333" t="str">
        <v>USA</v>
      </c>
      <c r="Z333" t="str">
        <v>R</v>
      </c>
      <c r="AA333" t="str">
        <v>Will Smith</v>
      </c>
      <c r="AB333" t="str">
        <v>Michael Bay</v>
      </c>
      <c r="AC333">
        <v>10000</v>
      </c>
      <c r="AD333">
        <v>12954</v>
      </c>
      <c r="AE333">
        <v>0</v>
      </c>
      <c r="AF333">
        <v>0</v>
      </c>
      <c r="AG333">
        <v>6.6</v>
      </c>
      <c r="AH333">
        <v>94</v>
      </c>
      <c r="AI333">
        <v>147</v>
      </c>
      <c r="AJ333">
        <v>138396624</v>
      </c>
      <c r="AL333" s="7" t="str">
        <v>Terry Zwigoff</v>
      </c>
      <c r="AM333" s="35">
        <f>AVERAGEIFS(IMDB4[IMDb Score (1-10)],IMDB4[Director Name],Formula_Analysis!AL333)</f>
        <v>7.25</v>
      </c>
      <c r="AQ333" s="7" t="str">
        <v>Farrah Fawcett</v>
      </c>
      <c r="AR333" s="7">
        <f>SUMIFS(IMDB4[Gross Revenue],IMDB4[Lead Actor],Formula_Analysis!AQ333)</f>
        <v>25000000</v>
      </c>
    </row>
    <row r="334" spans="1:44" x14ac:dyDescent="0.25">
      <c r="A334" t="str">
        <v>Mary Poppins</v>
      </c>
      <c r="B334">
        <v>23457</v>
      </c>
      <c r="C334">
        <v>1964</v>
      </c>
      <c r="D334" t="str">
        <v>1960s</v>
      </c>
      <c r="E334" t="str">
        <v>Color</v>
      </c>
      <c r="F334" t="str">
        <v>Comedy</v>
      </c>
      <c r="G334" t="str">
        <v>English</v>
      </c>
      <c r="H334" t="str">
        <v>USA</v>
      </c>
      <c r="I334" t="str">
        <v>Approved</v>
      </c>
      <c r="J334" t="str">
        <v>Ed Wynn</v>
      </c>
      <c r="K334" t="str">
        <v>Robert Stevenson</v>
      </c>
      <c r="L334">
        <v>382</v>
      </c>
      <c r="M334">
        <v>2045</v>
      </c>
      <c r="N334">
        <v>55</v>
      </c>
      <c r="O334">
        <v>0</v>
      </c>
      <c r="P334">
        <v>7.8</v>
      </c>
      <c r="R334" t="str">
        <v>Good Will Hunting</v>
      </c>
      <c r="S334">
        <v>35562</v>
      </c>
      <c r="T334">
        <v>1997</v>
      </c>
      <c r="U334" t="str">
        <v>1990s</v>
      </c>
      <c r="V334" t="str">
        <v>Color</v>
      </c>
      <c r="W334" t="str">
        <v>Drama</v>
      </c>
      <c r="X334" t="str">
        <v>English</v>
      </c>
      <c r="Y334" t="str">
        <v>USA</v>
      </c>
      <c r="Z334" t="str">
        <v>R</v>
      </c>
      <c r="AA334" t="str">
        <v>Robin Williams</v>
      </c>
      <c r="AB334" t="str">
        <v>Gus Van Sant</v>
      </c>
      <c r="AC334">
        <v>49000</v>
      </c>
      <c r="AD334">
        <v>63710</v>
      </c>
      <c r="AE334">
        <v>835</v>
      </c>
      <c r="AF334">
        <v>31000</v>
      </c>
      <c r="AG334">
        <v>8.3000000000000007</v>
      </c>
      <c r="AH334">
        <v>161</v>
      </c>
      <c r="AI334">
        <v>126</v>
      </c>
      <c r="AJ334">
        <v>138339411</v>
      </c>
      <c r="AL334" s="7" t="str">
        <v>Dean DeBlois</v>
      </c>
      <c r="AM334" s="35">
        <f>AVERAGEIFS(IMDB4[IMDb Score (1-10)],IMDB4[Director Name],Formula_Analysis!AL334)</f>
        <v>7.7666666666666666</v>
      </c>
      <c r="AQ334" s="7" t="str">
        <v>Omari Hardwick</v>
      </c>
      <c r="AR334" s="7">
        <f>SUMIFS(IMDB4[Gross Revenue],IMDB4[Lead Actor],Formula_Analysis!AQ334)</f>
        <v>34492540</v>
      </c>
    </row>
    <row r="335" spans="1:44" x14ac:dyDescent="0.25">
      <c r="A335" t="str">
        <v>Kung Fu Hustle</v>
      </c>
      <c r="B335">
        <v>37997</v>
      </c>
      <c r="C335">
        <v>2004</v>
      </c>
      <c r="D335" t="str">
        <v>2000s</v>
      </c>
      <c r="E335" t="str">
        <v>Color</v>
      </c>
      <c r="F335" t="str">
        <v>Action</v>
      </c>
      <c r="G335" t="str">
        <v>Cantonese</v>
      </c>
      <c r="H335" t="str">
        <v>Hong Kong</v>
      </c>
      <c r="I335" t="str">
        <v>R</v>
      </c>
      <c r="J335" t="str">
        <v>Shengyi Huang</v>
      </c>
      <c r="K335" t="str">
        <v>Stephen Chow</v>
      </c>
      <c r="L335">
        <v>264</v>
      </c>
      <c r="M335">
        <v>537</v>
      </c>
      <c r="N335">
        <v>0</v>
      </c>
      <c r="O335">
        <v>0</v>
      </c>
      <c r="P335">
        <v>7.8</v>
      </c>
      <c r="R335" t="str">
        <v>Platoon</v>
      </c>
      <c r="S335">
        <v>31537</v>
      </c>
      <c r="T335">
        <v>1986</v>
      </c>
      <c r="U335" t="str">
        <v>1980s</v>
      </c>
      <c r="V335" t="str">
        <v>Color</v>
      </c>
      <c r="W335" t="str">
        <v>Drama</v>
      </c>
      <c r="X335" t="str">
        <v>English</v>
      </c>
      <c r="Y335" t="str">
        <v>UK</v>
      </c>
      <c r="Z335" t="str">
        <v>R</v>
      </c>
      <c r="AA335" t="str">
        <v>Johnny Depp</v>
      </c>
      <c r="AB335" t="str">
        <v>Oliver Stone</v>
      </c>
      <c r="AC335">
        <v>40000</v>
      </c>
      <c r="AD335">
        <v>42028</v>
      </c>
      <c r="AE335">
        <v>0</v>
      </c>
      <c r="AF335">
        <v>9000</v>
      </c>
      <c r="AG335">
        <v>8.1</v>
      </c>
      <c r="AH335">
        <v>120</v>
      </c>
      <c r="AI335">
        <v>120</v>
      </c>
      <c r="AJ335">
        <v>137963328</v>
      </c>
      <c r="AL335" s="7" t="str">
        <v>Zack Snyder</v>
      </c>
      <c r="AM335" s="35">
        <f>AVERAGEIFS(IMDB4[IMDb Score (1-10)],IMDB4[Director Name],Formula_Analysis!AL335)</f>
        <v>7.1833333333333336</v>
      </c>
      <c r="AQ335" s="7" t="str">
        <v>Kieran Culkin</v>
      </c>
      <c r="AR335" s="7">
        <f>SUMIFS(IMDB4[Gross Revenue],IMDB4[Lead Actor],Formula_Analysis!AQ335)</f>
        <v>28649826</v>
      </c>
    </row>
    <row r="336" spans="1:44" x14ac:dyDescent="0.25">
      <c r="A336" t="str">
        <v>Hedwig and the Angry Inch</v>
      </c>
      <c r="B336">
        <v>37193</v>
      </c>
      <c r="C336">
        <v>2001</v>
      </c>
      <c r="D336" t="str">
        <v>2000s</v>
      </c>
      <c r="E336" t="str">
        <v>Color</v>
      </c>
      <c r="F336" t="str">
        <v>Comedy</v>
      </c>
      <c r="G336" t="str">
        <v>English</v>
      </c>
      <c r="H336" t="str">
        <v>USA</v>
      </c>
      <c r="I336" t="str">
        <v>R</v>
      </c>
      <c r="J336" t="str">
        <v>John Cameron Mitchell</v>
      </c>
      <c r="K336" t="str">
        <v>John Cameron Mitchell</v>
      </c>
      <c r="L336">
        <v>263</v>
      </c>
      <c r="M336">
        <v>993</v>
      </c>
      <c r="N336">
        <v>263</v>
      </c>
      <c r="O336">
        <v>0</v>
      </c>
      <c r="P336">
        <v>7.8</v>
      </c>
      <c r="R336" t="str">
        <v>A Christmas Carol</v>
      </c>
      <c r="S336">
        <v>39990</v>
      </c>
      <c r="T336">
        <v>2009</v>
      </c>
      <c r="U336" t="str">
        <v>2000s</v>
      </c>
      <c r="V336" t="str">
        <v>Color</v>
      </c>
      <c r="W336" t="str">
        <v>Animation</v>
      </c>
      <c r="X336" t="str">
        <v>English</v>
      </c>
      <c r="Y336" t="str">
        <v>USA</v>
      </c>
      <c r="Z336" t="str">
        <v>PG</v>
      </c>
      <c r="AA336" t="str">
        <v>Robin Wright</v>
      </c>
      <c r="AB336" t="str">
        <v>Robert Zemeckis</v>
      </c>
      <c r="AC336">
        <v>18000</v>
      </c>
      <c r="AD336">
        <v>48878</v>
      </c>
      <c r="AE336">
        <v>0</v>
      </c>
      <c r="AF336">
        <v>0</v>
      </c>
      <c r="AG336">
        <v>6.8</v>
      </c>
      <c r="AH336">
        <v>240</v>
      </c>
      <c r="AI336">
        <v>96</v>
      </c>
      <c r="AJ336">
        <v>137850096</v>
      </c>
      <c r="AL336" s="7" t="str">
        <v>Lana Wachowski</v>
      </c>
      <c r="AM336" s="35">
        <f>AVERAGEIFS(IMDB4[IMDb Score (1-10)],IMDB4[Director Name],Formula_Analysis!AL336)</f>
        <v>6.9166666666666679</v>
      </c>
      <c r="AQ336" s="7" t="str">
        <v>Kurtwood Smith</v>
      </c>
      <c r="AR336" s="7">
        <f>SUMIFS(IMDB4[Gross Revenue],IMDB4[Lead Actor],Formula_Analysis!AQ336)</f>
        <v>21732190</v>
      </c>
    </row>
    <row r="337" spans="1:44" x14ac:dyDescent="0.25">
      <c r="A337" t="str">
        <v>Joyeux Noel</v>
      </c>
      <c r="B337">
        <v>38641</v>
      </c>
      <c r="C337">
        <v>2005</v>
      </c>
      <c r="D337" t="str">
        <v>2000s</v>
      </c>
      <c r="E337" t="str">
        <v>Color</v>
      </c>
      <c r="F337" t="str">
        <v>Drama</v>
      </c>
      <c r="G337" t="str">
        <v>French</v>
      </c>
      <c r="H337" t="str">
        <v>France</v>
      </c>
      <c r="I337" t="str">
        <v>PG-13</v>
      </c>
      <c r="J337" t="str">
        <v>Gary Lewis</v>
      </c>
      <c r="K337" t="str">
        <v>Christian Carion</v>
      </c>
      <c r="L337">
        <v>203</v>
      </c>
      <c r="M337">
        <v>773</v>
      </c>
      <c r="N337">
        <v>13</v>
      </c>
      <c r="O337">
        <v>11000</v>
      </c>
      <c r="P337">
        <v>7.8</v>
      </c>
      <c r="R337" t="str">
        <v>Dinosaur</v>
      </c>
      <c r="S337">
        <v>36545</v>
      </c>
      <c r="T337">
        <v>2000</v>
      </c>
      <c r="U337" t="str">
        <v>2000s</v>
      </c>
      <c r="V337" t="str">
        <v>Color</v>
      </c>
      <c r="W337" t="str">
        <v>Adventure</v>
      </c>
      <c r="X337" t="str">
        <v>English</v>
      </c>
      <c r="Y337" t="str">
        <v>USA</v>
      </c>
      <c r="Z337" t="str">
        <v>PG</v>
      </c>
      <c r="AA337" t="str">
        <v>Alfre Woodard</v>
      </c>
      <c r="AB337" t="str">
        <v>Eric Leighton</v>
      </c>
      <c r="AC337">
        <v>1000</v>
      </c>
      <c r="AD337">
        <v>2945</v>
      </c>
      <c r="AE337">
        <v>0</v>
      </c>
      <c r="AF337">
        <v>0</v>
      </c>
      <c r="AG337">
        <v>6.5</v>
      </c>
      <c r="AH337">
        <v>145</v>
      </c>
      <c r="AI337">
        <v>82</v>
      </c>
      <c r="AJ337">
        <v>137748063</v>
      </c>
      <c r="AL337" s="7" t="str">
        <v>John Lasseter</v>
      </c>
      <c r="AM337" s="35">
        <f>AVERAGEIFS(IMDB4[IMDb Score (1-10)],IMDB4[Director Name],Formula_Analysis!AL337)</f>
        <v>7.38</v>
      </c>
      <c r="AQ337" s="7" t="str">
        <v>Ben Feldman</v>
      </c>
      <c r="AR337" s="7">
        <f>SUMIFS(IMDB4[Gross Revenue],IMDB4[Lead Actor],Formula_Analysis!AQ337)</f>
        <v>37445090</v>
      </c>
    </row>
    <row r="338" spans="1:44" x14ac:dyDescent="0.25">
      <c r="A338" t="str">
        <v>The Boy in the Striped Pajamas</v>
      </c>
      <c r="B338">
        <v>39638</v>
      </c>
      <c r="C338">
        <v>2008</v>
      </c>
      <c r="D338" t="str">
        <v>2000s</v>
      </c>
      <c r="E338" t="str">
        <v>Color</v>
      </c>
      <c r="F338" t="str">
        <v>Drama</v>
      </c>
      <c r="G338" t="str">
        <v>English</v>
      </c>
      <c r="H338" t="str">
        <v>UK</v>
      </c>
      <c r="I338" t="str">
        <v>PG-13</v>
      </c>
      <c r="J338" t="str">
        <v>Richard Johnson</v>
      </c>
      <c r="K338" t="str">
        <v>Mark Herman</v>
      </c>
      <c r="L338">
        <v>77</v>
      </c>
      <c r="M338">
        <v>156</v>
      </c>
      <c r="N338">
        <v>39</v>
      </c>
      <c r="O338">
        <v>38000</v>
      </c>
      <c r="P338">
        <v>7.8</v>
      </c>
      <c r="R338" t="str">
        <v>The Conjuring</v>
      </c>
      <c r="S338">
        <v>41573</v>
      </c>
      <c r="T338">
        <v>2013</v>
      </c>
      <c r="U338" t="str">
        <v>2010s</v>
      </c>
      <c r="V338" t="str">
        <v>Color</v>
      </c>
      <c r="W338" t="str">
        <v>Horror</v>
      </c>
      <c r="X338" t="str">
        <v>English</v>
      </c>
      <c r="Y338" t="str">
        <v>USA</v>
      </c>
      <c r="Z338" t="str">
        <v>R</v>
      </c>
      <c r="AA338" t="str">
        <v>Mackenzie Foy</v>
      </c>
      <c r="AB338" t="str">
        <v>James Wan</v>
      </c>
      <c r="AC338">
        <v>6000</v>
      </c>
      <c r="AD338">
        <v>9049</v>
      </c>
      <c r="AE338">
        <v>0</v>
      </c>
      <c r="AF338">
        <v>131000</v>
      </c>
      <c r="AG338">
        <v>7.5</v>
      </c>
      <c r="AH338">
        <v>511</v>
      </c>
      <c r="AI338">
        <v>112</v>
      </c>
      <c r="AJ338">
        <v>137387272</v>
      </c>
      <c r="AL338" s="7" t="str">
        <v>Seth Gordon</v>
      </c>
      <c r="AM338" s="35">
        <f>AVERAGEIFS(IMDB4[IMDb Score (1-10)],IMDB4[Director Name],Formula_Analysis!AL338)</f>
        <v>6.0666666666666673</v>
      </c>
      <c r="AQ338" s="7" t="str">
        <v>Alison Lohman</v>
      </c>
      <c r="AR338" s="7">
        <f>SUMIFS(IMDB4[Gross Revenue],IMDB4[Lead Actor],Formula_Analysis!AQ338)</f>
        <v>23847851</v>
      </c>
    </row>
    <row r="339" spans="1:44" x14ac:dyDescent="0.25">
      <c r="A339" t="str">
        <v>Oceans</v>
      </c>
      <c r="B339">
        <v>39970</v>
      </c>
      <c r="C339">
        <v>2009</v>
      </c>
      <c r="D339" t="str">
        <v>2000s</v>
      </c>
      <c r="E339" t="str">
        <v>Color</v>
      </c>
      <c r="F339" t="str">
        <v>Documentary</v>
      </c>
      <c r="G339" t="str">
        <v>French</v>
      </c>
      <c r="H339" t="str">
        <v>France</v>
      </c>
      <c r="I339" t="str">
        <v>G</v>
      </c>
      <c r="J339" t="str">
        <v>Pedro ArmendÃ¡riz Jr.</v>
      </c>
      <c r="K339" t="str">
        <v>Jacques Perrin</v>
      </c>
      <c r="L339">
        <v>67</v>
      </c>
      <c r="M339">
        <v>152</v>
      </c>
      <c r="N339">
        <v>63</v>
      </c>
      <c r="O339">
        <v>0</v>
      </c>
      <c r="P339">
        <v>7.8</v>
      </c>
      <c r="R339" t="str">
        <v>Click</v>
      </c>
      <c r="S339">
        <v>38778</v>
      </c>
      <c r="T339">
        <v>2006</v>
      </c>
      <c r="U339" t="str">
        <v>2000s</v>
      </c>
      <c r="V339" t="str">
        <v>Color</v>
      </c>
      <c r="W339" t="str">
        <v>Comedy</v>
      </c>
      <c r="X339" t="str">
        <v>English</v>
      </c>
      <c r="Y339" t="str">
        <v>USA</v>
      </c>
      <c r="Z339" t="str">
        <v>PG-13</v>
      </c>
      <c r="AA339" t="str">
        <v>Adam Sandler</v>
      </c>
      <c r="AB339" t="str">
        <v>Frank Coraci</v>
      </c>
      <c r="AC339">
        <v>11000</v>
      </c>
      <c r="AD339">
        <v>12700</v>
      </c>
      <c r="AE339">
        <v>153</v>
      </c>
      <c r="AF339">
        <v>7000</v>
      </c>
      <c r="AG339">
        <v>6.4</v>
      </c>
      <c r="AH339">
        <v>173</v>
      </c>
      <c r="AI339">
        <v>107</v>
      </c>
      <c r="AJ339">
        <v>137340146</v>
      </c>
      <c r="AL339" s="7" t="str">
        <v>Antoine Fuqua</v>
      </c>
      <c r="AM339" s="35">
        <f>AVERAGEIFS(IMDB4[IMDb Score (1-10)],IMDB4[Director Name],Formula_Analysis!AL339)</f>
        <v>6.9375000000000009</v>
      </c>
      <c r="AQ339" s="7" t="str">
        <v>Alona Tal</v>
      </c>
      <c r="AR339" s="7">
        <f>SUMIFS(IMDB4[Gross Revenue],IMDB4[Lead Actor],Formula_Analysis!AQ339)</f>
        <v>19692608</v>
      </c>
    </row>
    <row r="340" spans="1:44" x14ac:dyDescent="0.25">
      <c r="A340" t="str">
        <v>The White Ribbon</v>
      </c>
      <c r="B340">
        <v>39967</v>
      </c>
      <c r="C340">
        <v>2009</v>
      </c>
      <c r="D340" t="str">
        <v>2000s</v>
      </c>
      <c r="E340" t="str">
        <v>Black and White</v>
      </c>
      <c r="F340" t="str">
        <v>Drama</v>
      </c>
      <c r="G340" t="str">
        <v>German</v>
      </c>
      <c r="H340" t="str">
        <v>Germany</v>
      </c>
      <c r="I340" t="str">
        <v>R</v>
      </c>
      <c r="J340" t="str">
        <v>Ulrich Tukur</v>
      </c>
      <c r="K340" t="str">
        <v>Michael Haneke</v>
      </c>
      <c r="L340">
        <v>63</v>
      </c>
      <c r="M340">
        <v>167</v>
      </c>
      <c r="N340">
        <v>0</v>
      </c>
      <c r="O340">
        <v>0</v>
      </c>
      <c r="P340">
        <v>7.8</v>
      </c>
      <c r="R340" t="str">
        <v>The Green Mile</v>
      </c>
      <c r="S340">
        <v>36376</v>
      </c>
      <c r="T340">
        <v>1999</v>
      </c>
      <c r="U340" t="str">
        <v>1990s</v>
      </c>
      <c r="V340" t="str">
        <v>Color</v>
      </c>
      <c r="W340" t="str">
        <v>Crime</v>
      </c>
      <c r="X340" t="str">
        <v>English</v>
      </c>
      <c r="Y340" t="str">
        <v>USA</v>
      </c>
      <c r="Z340" t="str">
        <v>R</v>
      </c>
      <c r="AA340" t="str">
        <v>Tom Hanks</v>
      </c>
      <c r="AB340" t="str">
        <v>Frank Darabont</v>
      </c>
      <c r="AC340">
        <v>15000</v>
      </c>
      <c r="AD340">
        <v>17716</v>
      </c>
      <c r="AE340">
        <v>0</v>
      </c>
      <c r="AF340">
        <v>30000</v>
      </c>
      <c r="AG340">
        <v>8.5</v>
      </c>
      <c r="AH340">
        <v>186</v>
      </c>
      <c r="AI340">
        <v>189</v>
      </c>
      <c r="AJ340">
        <v>136801374</v>
      </c>
      <c r="AL340" s="7" t="str">
        <v>Alan J. Pakula</v>
      </c>
      <c r="AM340" s="35">
        <f>AVERAGEIFS(IMDB4[IMDb Score (1-10)],IMDB4[Director Name],Formula_Analysis!AL340)</f>
        <v>6.3</v>
      </c>
      <c r="AQ340" s="7" t="str">
        <v>Alden Ehrenreich</v>
      </c>
      <c r="AR340" s="7">
        <f>SUMIFS(IMDB4[Gross Revenue],IMDB4[Lead Actor],Formula_Analysis!AQ340)</f>
        <v>19445217</v>
      </c>
    </row>
    <row r="341" spans="1:44" x14ac:dyDescent="0.25">
      <c r="A341" t="str">
        <v>Man on Wire</v>
      </c>
      <c r="B341">
        <v>39762</v>
      </c>
      <c r="C341">
        <v>2008</v>
      </c>
      <c r="D341" t="str">
        <v>2000s</v>
      </c>
      <c r="E341" t="str">
        <v>Color</v>
      </c>
      <c r="F341" t="str">
        <v>Biography</v>
      </c>
      <c r="G341" t="str">
        <v>English</v>
      </c>
      <c r="H341" t="str">
        <v>UK</v>
      </c>
      <c r="I341" t="str">
        <v>PG-13</v>
      </c>
      <c r="J341" t="str">
        <v>Paul McGill</v>
      </c>
      <c r="K341" t="str">
        <v>James Marsh</v>
      </c>
      <c r="L341">
        <v>41</v>
      </c>
      <c r="M341">
        <v>68</v>
      </c>
      <c r="N341">
        <v>120</v>
      </c>
      <c r="O341">
        <v>0</v>
      </c>
      <c r="P341">
        <v>7.8</v>
      </c>
      <c r="R341" t="str">
        <v>Ransom</v>
      </c>
      <c r="S341">
        <v>35132</v>
      </c>
      <c r="T341">
        <v>1996</v>
      </c>
      <c r="U341" t="str">
        <v>1990s</v>
      </c>
      <c r="V341" t="str">
        <v>Color</v>
      </c>
      <c r="W341" t="str">
        <v>Crime</v>
      </c>
      <c r="X341" t="str">
        <v>English</v>
      </c>
      <c r="Y341" t="str">
        <v>USA</v>
      </c>
      <c r="Z341" t="str">
        <v>R</v>
      </c>
      <c r="AA341" t="str">
        <v>Lili Taylor</v>
      </c>
      <c r="AB341" t="str">
        <v>Ron Howard</v>
      </c>
      <c r="AC341">
        <v>960</v>
      </c>
      <c r="AD341">
        <v>3667</v>
      </c>
      <c r="AE341">
        <v>2000</v>
      </c>
      <c r="AF341">
        <v>1000</v>
      </c>
      <c r="AG341">
        <v>6.6</v>
      </c>
      <c r="AH341">
        <v>79</v>
      </c>
      <c r="AI341">
        <v>139</v>
      </c>
      <c r="AJ341">
        <v>136448821</v>
      </c>
      <c r="AL341" s="7" t="str">
        <v>M. Night Shyamalan</v>
      </c>
      <c r="AM341" s="35">
        <f>AVERAGEIFS(IMDB4[IMDb Score (1-10)],IMDB4[Director Name],Formula_Analysis!AL341)</f>
        <v>6.0444444444444461</v>
      </c>
      <c r="AQ341" s="7" t="str">
        <v>Christina Milian</v>
      </c>
      <c r="AR341" s="7">
        <f>SUMIFS(IMDB4[Gross Revenue],IMDB4[Lead Actor],Formula_Analysis!AQ341)</f>
        <v>19118247</v>
      </c>
    </row>
    <row r="342" spans="1:44" x14ac:dyDescent="0.25">
      <c r="A342" t="str">
        <v>Gravity</v>
      </c>
      <c r="B342">
        <v>41370</v>
      </c>
      <c r="C342">
        <v>2013</v>
      </c>
      <c r="D342" t="str">
        <v>2010s</v>
      </c>
      <c r="E342" t="str">
        <v>Color</v>
      </c>
      <c r="F342" t="str">
        <v>Adventure</v>
      </c>
      <c r="G342" t="str">
        <v>English</v>
      </c>
      <c r="H342" t="str">
        <v>UK</v>
      </c>
      <c r="I342" t="str">
        <v>PG-13</v>
      </c>
      <c r="J342" t="str">
        <v>Phaldut Sharma</v>
      </c>
      <c r="K342" t="str">
        <v>Alfonso CuarÃ³n</v>
      </c>
      <c r="L342">
        <v>39</v>
      </c>
      <c r="M342">
        <v>87</v>
      </c>
      <c r="N342">
        <v>0</v>
      </c>
      <c r="O342">
        <v>147000</v>
      </c>
      <c r="P342">
        <v>7.8</v>
      </c>
      <c r="R342" t="str">
        <v>Argo</v>
      </c>
      <c r="S342">
        <v>40916</v>
      </c>
      <c r="T342">
        <v>2012</v>
      </c>
      <c r="U342" t="str">
        <v>2010s</v>
      </c>
      <c r="V342" t="str">
        <v>Color</v>
      </c>
      <c r="W342" t="str">
        <v>Biography</v>
      </c>
      <c r="X342" t="str">
        <v>English</v>
      </c>
      <c r="Y342" t="str">
        <v>USA</v>
      </c>
      <c r="Z342" t="str">
        <v>R</v>
      </c>
      <c r="AA342" t="str">
        <v>Clea DuVall</v>
      </c>
      <c r="AB342" t="str">
        <v>Ben Affleck</v>
      </c>
      <c r="AC342">
        <v>1000</v>
      </c>
      <c r="AD342">
        <v>3133</v>
      </c>
      <c r="AE342">
        <v>0</v>
      </c>
      <c r="AF342">
        <v>89000</v>
      </c>
      <c r="AG342">
        <v>7.7</v>
      </c>
      <c r="AH342">
        <v>656</v>
      </c>
      <c r="AI342">
        <v>130</v>
      </c>
      <c r="AJ342">
        <v>136019448</v>
      </c>
      <c r="AL342" s="7" t="str">
        <v>Scott Derrickson</v>
      </c>
      <c r="AM342" s="35">
        <f>AVERAGEIFS(IMDB4[IMDb Score (1-10)],IMDB4[Director Name],Formula_Analysis!AL342)</f>
        <v>6.3</v>
      </c>
      <c r="AQ342" s="7" t="str">
        <v>Devin Ratray</v>
      </c>
      <c r="AR342" s="7">
        <f>SUMIFS(IMDB4[Gross Revenue],IMDB4[Lead Actor],Formula_Analysis!AQ342)</f>
        <v>17871573</v>
      </c>
    </row>
    <row r="343" spans="1:44" x14ac:dyDescent="0.25">
      <c r="A343" t="str">
        <v>Gangster's Paradise: Jerusalema</v>
      </c>
      <c r="B343">
        <v>39598</v>
      </c>
      <c r="C343">
        <v>2008</v>
      </c>
      <c r="D343" t="str">
        <v>2000s</v>
      </c>
      <c r="E343" t="str">
        <v>Color</v>
      </c>
      <c r="F343" t="str">
        <v>Action</v>
      </c>
      <c r="G343" t="str">
        <v>English</v>
      </c>
      <c r="H343" t="str">
        <v>South Africa</v>
      </c>
      <c r="I343" t="str">
        <v>R</v>
      </c>
      <c r="J343" t="str">
        <v>Rapulana Seiphemo</v>
      </c>
      <c r="K343" t="str">
        <v>Ralph Ziman</v>
      </c>
      <c r="L343">
        <v>29</v>
      </c>
      <c r="M343">
        <v>86</v>
      </c>
      <c r="N343">
        <v>5</v>
      </c>
      <c r="O343">
        <v>1000</v>
      </c>
      <c r="P343">
        <v>7.8</v>
      </c>
      <c r="R343" t="str">
        <v>Chicken Little</v>
      </c>
      <c r="S343">
        <v>38652</v>
      </c>
      <c r="T343">
        <v>2005</v>
      </c>
      <c r="U343" t="str">
        <v>2000s</v>
      </c>
      <c r="V343" t="str">
        <v>Color</v>
      </c>
      <c r="W343" t="str">
        <v>Adventure</v>
      </c>
      <c r="X343" t="str">
        <v>English</v>
      </c>
      <c r="Y343" t="str">
        <v>USA</v>
      </c>
      <c r="Z343" t="str">
        <v>G</v>
      </c>
      <c r="AA343" t="str">
        <v>Catherine O'Hara</v>
      </c>
      <c r="AB343" t="str">
        <v>Mark Dindal</v>
      </c>
      <c r="AC343">
        <v>925</v>
      </c>
      <c r="AD343">
        <v>2252</v>
      </c>
      <c r="AE343">
        <v>10</v>
      </c>
      <c r="AF343">
        <v>912</v>
      </c>
      <c r="AG343">
        <v>5.8</v>
      </c>
      <c r="AH343">
        <v>161</v>
      </c>
      <c r="AI343">
        <v>81</v>
      </c>
      <c r="AJ343">
        <v>135381507</v>
      </c>
      <c r="AL343" s="7" t="str">
        <v>Jonathan Demme</v>
      </c>
      <c r="AM343" s="35">
        <f>AVERAGEIFS(IMDB4[IMDb Score (1-10)],IMDB4[Director Name],Formula_Analysis!AL343)</f>
        <v>7.1999999999999993</v>
      </c>
      <c r="AQ343" s="7" t="str">
        <v>Sid Haig</v>
      </c>
      <c r="AR343" s="7">
        <f>SUMIFS(IMDB4[Gross Revenue],IMDB4[Lead Actor],Formula_Analysis!AQ343)</f>
        <v>30648144</v>
      </c>
    </row>
    <row r="344" spans="1:44" x14ac:dyDescent="0.25">
      <c r="A344" t="str">
        <v>Boyz n the Hood</v>
      </c>
      <c r="B344">
        <v>33533</v>
      </c>
      <c r="C344">
        <v>1991</v>
      </c>
      <c r="D344" t="str">
        <v>1990s</v>
      </c>
      <c r="E344" t="str">
        <v>Color</v>
      </c>
      <c r="F344" t="str">
        <v>Crime</v>
      </c>
      <c r="G344" t="str">
        <v>English</v>
      </c>
      <c r="H344" t="str">
        <v>USA</v>
      </c>
      <c r="I344" t="str">
        <v>R</v>
      </c>
      <c r="J344" t="str">
        <v>John Cothran</v>
      </c>
      <c r="K344" t="str">
        <v>John Singleton</v>
      </c>
      <c r="L344">
        <v>27</v>
      </c>
      <c r="M344">
        <v>106</v>
      </c>
      <c r="N344">
        <v>309</v>
      </c>
      <c r="O344">
        <v>0</v>
      </c>
      <c r="P344">
        <v>7.8</v>
      </c>
      <c r="R344" t="str">
        <v>Patch Adams</v>
      </c>
      <c r="S344">
        <v>35803</v>
      </c>
      <c r="T344">
        <v>1998</v>
      </c>
      <c r="U344" t="str">
        <v>1990s</v>
      </c>
      <c r="V344" t="str">
        <v>Color</v>
      </c>
      <c r="W344" t="str">
        <v>Biography</v>
      </c>
      <c r="X344" t="str">
        <v>English</v>
      </c>
      <c r="Y344" t="str">
        <v>USA</v>
      </c>
      <c r="Z344" t="str">
        <v>PG-13</v>
      </c>
      <c r="AA344" t="str">
        <v>Robin Williams</v>
      </c>
      <c r="AB344" t="str">
        <v>Tom Shadyac</v>
      </c>
      <c r="AC344">
        <v>49000</v>
      </c>
      <c r="AD344">
        <v>74382</v>
      </c>
      <c r="AE344">
        <v>293</v>
      </c>
      <c r="AF344">
        <v>0</v>
      </c>
      <c r="AG344">
        <v>6.7</v>
      </c>
      <c r="AH344">
        <v>55</v>
      </c>
      <c r="AI344">
        <v>115</v>
      </c>
      <c r="AJ344">
        <v>135014968</v>
      </c>
      <c r="AL344" s="7" t="str">
        <v>Andy Tennant</v>
      </c>
      <c r="AM344" s="35">
        <f>AVERAGEIFS(IMDB4[IMDb Score (1-10)],IMDB4[Director Name],Formula_Analysis!AL344)</f>
        <v>6.25</v>
      </c>
      <c r="AQ344" s="7" t="str">
        <v>Mara Wilson</v>
      </c>
      <c r="AR344" s="7">
        <f>SUMIFS(IMDB4[Gross Revenue],IMDB4[Lead Actor],Formula_Analysis!AQ344)</f>
        <v>24030538</v>
      </c>
    </row>
    <row r="345" spans="1:44" x14ac:dyDescent="0.25">
      <c r="A345" t="str">
        <v>Character</v>
      </c>
      <c r="B345">
        <v>35728</v>
      </c>
      <c r="C345">
        <v>1997</v>
      </c>
      <c r="D345" t="str">
        <v>1990s</v>
      </c>
      <c r="E345" t="str">
        <v>Color</v>
      </c>
      <c r="F345" t="str">
        <v>Crime</v>
      </c>
      <c r="G345" t="str">
        <v>Dutch</v>
      </c>
      <c r="H345" t="str">
        <v>Netherlands</v>
      </c>
      <c r="I345" t="str">
        <v>R</v>
      </c>
      <c r="J345" t="str">
        <v>Jan Decleir</v>
      </c>
      <c r="K345" t="str">
        <v>Mike van Diem</v>
      </c>
      <c r="L345">
        <v>25</v>
      </c>
      <c r="M345">
        <v>48</v>
      </c>
      <c r="N345">
        <v>4</v>
      </c>
      <c r="O345">
        <v>689</v>
      </c>
      <c r="P345">
        <v>7.8</v>
      </c>
      <c r="R345" t="str">
        <v>The Godfather</v>
      </c>
      <c r="S345">
        <v>26351</v>
      </c>
      <c r="T345">
        <v>1972</v>
      </c>
      <c r="U345" t="str">
        <v>1970s</v>
      </c>
      <c r="V345" t="str">
        <v>Color</v>
      </c>
      <c r="W345" t="str">
        <v>Crime</v>
      </c>
      <c r="X345" t="str">
        <v>English</v>
      </c>
      <c r="Y345" t="str">
        <v>USA</v>
      </c>
      <c r="Z345" t="str">
        <v>R</v>
      </c>
      <c r="AA345" t="str">
        <v>Al Pacino</v>
      </c>
      <c r="AB345" t="str">
        <v>Francis Ford Coppola</v>
      </c>
      <c r="AC345">
        <v>14000</v>
      </c>
      <c r="AD345">
        <v>28122</v>
      </c>
      <c r="AE345">
        <v>0</v>
      </c>
      <c r="AF345">
        <v>43000</v>
      </c>
      <c r="AG345">
        <v>9.1999999999999993</v>
      </c>
      <c r="AH345">
        <v>208</v>
      </c>
      <c r="AI345">
        <v>175</v>
      </c>
      <c r="AJ345">
        <v>134821952</v>
      </c>
      <c r="AL345" s="7" t="str">
        <v>Phillip Noyce</v>
      </c>
      <c r="AM345" s="35">
        <f>AVERAGEIFS(IMDB4[IMDb Score (1-10)],IMDB4[Director Name],Formula_Analysis!AL345)</f>
        <v>6.7666666666666675</v>
      </c>
      <c r="AQ345" s="7" t="str">
        <v>Alice Braga</v>
      </c>
      <c r="AR345" s="7">
        <f>SUMIFS(IMDB4[Gross Revenue],IMDB4[Lead Actor],Formula_Analysis!AQ345)</f>
        <v>23671374</v>
      </c>
    </row>
    <row r="346" spans="1:44" x14ac:dyDescent="0.25">
      <c r="A346" t="str">
        <v>The Triplets of Belleville</v>
      </c>
      <c r="B346">
        <v>37693</v>
      </c>
      <c r="C346">
        <v>2003</v>
      </c>
      <c r="D346" t="str">
        <v>2000s</v>
      </c>
      <c r="E346" t="str">
        <v>Color</v>
      </c>
      <c r="F346" t="str">
        <v>Animation</v>
      </c>
      <c r="G346" t="str">
        <v>French</v>
      </c>
      <c r="H346" t="str">
        <v>France</v>
      </c>
      <c r="I346" t="str">
        <v>PG-13</v>
      </c>
      <c r="J346" t="str">
        <v>Michel Robin</v>
      </c>
      <c r="K346" t="str">
        <v>Sylvain Chomet</v>
      </c>
      <c r="L346">
        <v>23</v>
      </c>
      <c r="M346">
        <v>29</v>
      </c>
      <c r="N346">
        <v>162</v>
      </c>
      <c r="O346">
        <v>0</v>
      </c>
      <c r="P346">
        <v>7.8</v>
      </c>
      <c r="R346" t="str">
        <v>Wanted</v>
      </c>
      <c r="S346">
        <v>39807</v>
      </c>
      <c r="T346">
        <v>2008</v>
      </c>
      <c r="U346" t="str">
        <v>2000s</v>
      </c>
      <c r="V346" t="str">
        <v>Color</v>
      </c>
      <c r="W346" t="str">
        <v>Action</v>
      </c>
      <c r="X346" t="str">
        <v>English</v>
      </c>
      <c r="Y346" t="str">
        <v>USA</v>
      </c>
      <c r="Z346" t="str">
        <v>R</v>
      </c>
      <c r="AA346" t="str">
        <v>Angelina Jolie Pitt</v>
      </c>
      <c r="AB346" t="str">
        <v>Timur Bekmambetov</v>
      </c>
      <c r="AC346">
        <v>11000</v>
      </c>
      <c r="AD346">
        <v>25763</v>
      </c>
      <c r="AE346">
        <v>335</v>
      </c>
      <c r="AF346">
        <v>0</v>
      </c>
      <c r="AG346">
        <v>6.7</v>
      </c>
      <c r="AH346">
        <v>316</v>
      </c>
      <c r="AI346">
        <v>110</v>
      </c>
      <c r="AJ346">
        <v>134568845</v>
      </c>
      <c r="AL346" s="7" t="str">
        <v>Sean Anders</v>
      </c>
      <c r="AM346" s="35">
        <f>AVERAGEIFS(IMDB4[IMDb Score (1-10)],IMDB4[Director Name],Formula_Analysis!AL346)</f>
        <v>6.125</v>
      </c>
      <c r="AQ346" s="7" t="str">
        <v>Jennifer Jason Leigh</v>
      </c>
      <c r="AR346" s="7">
        <f>SUMIFS(IMDB4[Gross Revenue],IMDB4[Lead Actor],Formula_Analysis!AQ346)</f>
        <v>33856141</v>
      </c>
    </row>
    <row r="347" spans="1:44" x14ac:dyDescent="0.25">
      <c r="A347" t="str">
        <v>Fantasia</v>
      </c>
      <c r="B347">
        <v>14749</v>
      </c>
      <c r="C347">
        <v>1940</v>
      </c>
      <c r="D347" t="str">
        <v>1940s</v>
      </c>
      <c r="E347" t="str">
        <v>Color</v>
      </c>
      <c r="F347" t="str">
        <v>Animation</v>
      </c>
      <c r="G347" t="str">
        <v>English</v>
      </c>
      <c r="H347" t="str">
        <v>USA</v>
      </c>
      <c r="I347" t="str">
        <v>G</v>
      </c>
      <c r="J347" t="str">
        <v>Leopold Stokowski</v>
      </c>
      <c r="K347" t="str">
        <v>James Algar</v>
      </c>
      <c r="L347">
        <v>16</v>
      </c>
      <c r="M347">
        <v>16</v>
      </c>
      <c r="N347">
        <v>11</v>
      </c>
      <c r="O347">
        <v>3000</v>
      </c>
      <c r="P347">
        <v>7.8</v>
      </c>
      <c r="R347" t="str">
        <v>Live Free or Die Hard</v>
      </c>
      <c r="S347">
        <v>39138</v>
      </c>
      <c r="T347">
        <v>2007</v>
      </c>
      <c r="U347" t="str">
        <v>2000s</v>
      </c>
      <c r="V347" t="str">
        <v>Color</v>
      </c>
      <c r="W347" t="str">
        <v>Action</v>
      </c>
      <c r="X347" t="str">
        <v>English</v>
      </c>
      <c r="Y347" t="str">
        <v>USA</v>
      </c>
      <c r="Z347" t="str">
        <v>PG-13</v>
      </c>
      <c r="AA347" t="str">
        <v>Bruce Willis</v>
      </c>
      <c r="AB347" t="str">
        <v>Len Wiseman</v>
      </c>
      <c r="AC347">
        <v>13000</v>
      </c>
      <c r="AD347">
        <v>13961</v>
      </c>
      <c r="AE347">
        <v>235</v>
      </c>
      <c r="AF347">
        <v>0</v>
      </c>
      <c r="AG347">
        <v>7.2</v>
      </c>
      <c r="AH347">
        <v>354</v>
      </c>
      <c r="AI347">
        <v>129</v>
      </c>
      <c r="AJ347">
        <v>134520804</v>
      </c>
      <c r="AL347" s="7" t="str">
        <v>Richard LaGravenese</v>
      </c>
      <c r="AM347" s="35">
        <f>AVERAGEIFS(IMDB4[IMDb Score (1-10)],IMDB4[Director Name],Formula_Analysis!AL347)</f>
        <v>6.85</v>
      </c>
      <c r="AQ347" s="7" t="str">
        <v>Jessica Lowndes</v>
      </c>
      <c r="AR347" s="7">
        <f>SUMIFS(IMDB4[Gross Revenue],IMDB4[Lead Actor],Formula_Analysis!AQ347)</f>
        <v>13350177</v>
      </c>
    </row>
    <row r="348" spans="1:44" x14ac:dyDescent="0.25">
      <c r="A348" t="str">
        <v>Murderball</v>
      </c>
      <c r="B348">
        <v>38552</v>
      </c>
      <c r="C348">
        <v>2005</v>
      </c>
      <c r="D348" t="str">
        <v>2000s</v>
      </c>
      <c r="E348" t="str">
        <v>Color</v>
      </c>
      <c r="F348" t="str">
        <v>Documentary</v>
      </c>
      <c r="G348" t="str">
        <v>English</v>
      </c>
      <c r="H348" t="str">
        <v>USA</v>
      </c>
      <c r="I348" t="str">
        <v>R</v>
      </c>
      <c r="J348" t="str">
        <v>Mark Zupan</v>
      </c>
      <c r="K348" t="str">
        <v>Henry Alex Rubin</v>
      </c>
      <c r="L348">
        <v>15</v>
      </c>
      <c r="M348">
        <v>15</v>
      </c>
      <c r="N348">
        <v>30</v>
      </c>
      <c r="O348">
        <v>0</v>
      </c>
      <c r="P348">
        <v>7.8</v>
      </c>
      <c r="R348" t="str">
        <v>The Incredible Hulk</v>
      </c>
      <c r="S348">
        <v>39541</v>
      </c>
      <c r="T348">
        <v>2008</v>
      </c>
      <c r="U348" t="str">
        <v>2000s</v>
      </c>
      <c r="V348" t="str">
        <v>Color</v>
      </c>
      <c r="W348" t="str">
        <v>Action</v>
      </c>
      <c r="X348" t="str">
        <v>English</v>
      </c>
      <c r="Y348" t="str">
        <v>USA</v>
      </c>
      <c r="Z348" t="str">
        <v>PG-13</v>
      </c>
      <c r="AA348" t="str">
        <v>Ty Burrell</v>
      </c>
      <c r="AB348" t="str">
        <v>Louis Leterrier</v>
      </c>
      <c r="AC348">
        <v>3000</v>
      </c>
      <c r="AD348">
        <v>5811</v>
      </c>
      <c r="AE348">
        <v>255</v>
      </c>
      <c r="AF348">
        <v>0</v>
      </c>
      <c r="AG348">
        <v>6.8</v>
      </c>
      <c r="AH348">
        <v>354</v>
      </c>
      <c r="AI348">
        <v>135</v>
      </c>
      <c r="AJ348">
        <v>134518390</v>
      </c>
      <c r="AL348" s="7" t="str">
        <v>Luis Mandoki</v>
      </c>
      <c r="AM348" s="35">
        <f>AVERAGEIFS(IMDB4[IMDb Score (1-10)],IMDB4[Director Name],Formula_Analysis!AL348)</f>
        <v>5.85</v>
      </c>
      <c r="AQ348" s="7" t="str">
        <v>Peter Mensah</v>
      </c>
      <c r="AR348" s="7">
        <f>SUMIFS(IMDB4[Gross Revenue],IMDB4[Lead Actor],Formula_Analysis!AQ348)</f>
        <v>12610731</v>
      </c>
    </row>
    <row r="349" spans="1:44" x14ac:dyDescent="0.25">
      <c r="A349" t="str">
        <v>Fear and Loathing in Las Vegas</v>
      </c>
      <c r="B349">
        <v>36120</v>
      </c>
      <c r="C349">
        <v>1998</v>
      </c>
      <c r="D349" t="str">
        <v>1990s</v>
      </c>
      <c r="E349" t="str">
        <v>Color</v>
      </c>
      <c r="F349" t="str">
        <v>Adventure</v>
      </c>
      <c r="G349" t="str">
        <v>English</v>
      </c>
      <c r="H349" t="str">
        <v>USA</v>
      </c>
      <c r="I349" t="str">
        <v>R</v>
      </c>
      <c r="J349" t="str">
        <v>Johnny Depp</v>
      </c>
      <c r="K349" t="str">
        <v>Terry Gilliam</v>
      </c>
      <c r="L349">
        <v>40000</v>
      </c>
      <c r="M349">
        <v>43105</v>
      </c>
      <c r="N349">
        <v>0</v>
      </c>
      <c r="O349">
        <v>15000</v>
      </c>
      <c r="P349">
        <v>7.7</v>
      </c>
      <c r="R349" t="str">
        <v>Identity Thief</v>
      </c>
      <c r="S349">
        <v>41348</v>
      </c>
      <c r="T349">
        <v>2013</v>
      </c>
      <c r="U349" t="str">
        <v>2010s</v>
      </c>
      <c r="V349" t="str">
        <v>Color</v>
      </c>
      <c r="W349" t="str">
        <v>Comedy</v>
      </c>
      <c r="X349" t="str">
        <v>English</v>
      </c>
      <c r="Y349" t="str">
        <v>USA</v>
      </c>
      <c r="Z349" t="str">
        <v>R</v>
      </c>
      <c r="AA349" t="str">
        <v>Jon Favreau</v>
      </c>
      <c r="AB349" t="str">
        <v>Seth Gordon</v>
      </c>
      <c r="AC349">
        <v>4000</v>
      </c>
      <c r="AD349">
        <v>5826</v>
      </c>
      <c r="AE349">
        <v>91</v>
      </c>
      <c r="AF349">
        <v>17000</v>
      </c>
      <c r="AG349">
        <v>5.7</v>
      </c>
      <c r="AH349">
        <v>275</v>
      </c>
      <c r="AI349">
        <v>120</v>
      </c>
      <c r="AJ349">
        <v>134455175</v>
      </c>
      <c r="AL349" s="7" t="str">
        <v>Alejandro Agresti</v>
      </c>
      <c r="AM349" s="35">
        <f>AVERAGEIFS(IMDB4[IMDb Score (1-10)],IMDB4[Director Name],Formula_Analysis!AL349)</f>
        <v>6.8</v>
      </c>
      <c r="AQ349" s="7" t="str">
        <v>Julian Morris</v>
      </c>
      <c r="AR349" s="7">
        <f>SUMIFS(IMDB4[Gross Revenue],IMDB4[Lead Actor],Formula_Analysis!AQ349)</f>
        <v>22016851</v>
      </c>
    </row>
    <row r="350" spans="1:44" x14ac:dyDescent="0.25">
      <c r="A350" t="str">
        <v>Titanic</v>
      </c>
      <c r="B350">
        <v>35500</v>
      </c>
      <c r="C350">
        <v>1997</v>
      </c>
      <c r="D350" t="str">
        <v>1990s</v>
      </c>
      <c r="E350" t="str">
        <v>Color</v>
      </c>
      <c r="F350" t="str">
        <v>Drama</v>
      </c>
      <c r="G350" t="str">
        <v>English</v>
      </c>
      <c r="H350" t="str">
        <v>USA</v>
      </c>
      <c r="I350" t="str">
        <v>PG-13</v>
      </c>
      <c r="J350" t="str">
        <v>Leonardo DiCaprio</v>
      </c>
      <c r="K350" t="str">
        <v>James Cameron</v>
      </c>
      <c r="L350">
        <v>29000</v>
      </c>
      <c r="M350">
        <v>45223</v>
      </c>
      <c r="N350">
        <v>0</v>
      </c>
      <c r="O350">
        <v>26000</v>
      </c>
      <c r="P350">
        <v>7.7</v>
      </c>
      <c r="R350" t="str">
        <v>Superman</v>
      </c>
      <c r="S350">
        <v>28620</v>
      </c>
      <c r="T350">
        <v>1978</v>
      </c>
      <c r="U350" t="str">
        <v>1970s</v>
      </c>
      <c r="V350" t="str">
        <v>Color</v>
      </c>
      <c r="W350" t="str">
        <v>Action</v>
      </c>
      <c r="X350" t="str">
        <v>English</v>
      </c>
      <c r="Y350" t="str">
        <v>USA</v>
      </c>
      <c r="Z350" t="str">
        <v>PG</v>
      </c>
      <c r="AA350" t="str">
        <v>Marlon Brando</v>
      </c>
      <c r="AB350" t="str">
        <v>Richard Donner</v>
      </c>
      <c r="AC350">
        <v>10000</v>
      </c>
      <c r="AD350">
        <v>12940</v>
      </c>
      <c r="AE350">
        <v>503</v>
      </c>
      <c r="AF350">
        <v>0</v>
      </c>
      <c r="AG350">
        <v>7.3</v>
      </c>
      <c r="AH350">
        <v>169</v>
      </c>
      <c r="AI350">
        <v>188</v>
      </c>
      <c r="AJ350">
        <v>134218018</v>
      </c>
      <c r="AL350" s="7" t="str">
        <v>Norman Jewison</v>
      </c>
      <c r="AM350" s="35">
        <f>AVERAGEIFS(IMDB4[IMDb Score (1-10)],IMDB4[Director Name],Formula_Analysis!AL350)</f>
        <v>6.7749999999999995</v>
      </c>
      <c r="AQ350" s="7" t="str">
        <v>Christopher Masterson</v>
      </c>
      <c r="AR350" s="7">
        <f>SUMIFS(IMDB4[Gross Revenue],IMDB4[Lead Actor],Formula_Analysis!AQ350)</f>
        <v>11000000</v>
      </c>
    </row>
    <row r="351" spans="1:44" x14ac:dyDescent="0.25">
      <c r="A351" t="str">
        <v>Sense and Sensibility</v>
      </c>
      <c r="B351">
        <v>34785</v>
      </c>
      <c r="C351">
        <v>1995</v>
      </c>
      <c r="D351" t="str">
        <v>1990s</v>
      </c>
      <c r="E351" t="str">
        <v>Color</v>
      </c>
      <c r="F351" t="str">
        <v>Drama</v>
      </c>
      <c r="G351" t="str">
        <v>English</v>
      </c>
      <c r="H351" t="str">
        <v>USA</v>
      </c>
      <c r="I351" t="str">
        <v>PG</v>
      </c>
      <c r="J351" t="str">
        <v>Alan Rickman</v>
      </c>
      <c r="K351" t="str">
        <v>Ang Lee</v>
      </c>
      <c r="L351">
        <v>25000</v>
      </c>
      <c r="M351">
        <v>41059</v>
      </c>
      <c r="N351">
        <v>0</v>
      </c>
      <c r="O351">
        <v>0</v>
      </c>
      <c r="P351">
        <v>7.7</v>
      </c>
      <c r="R351" t="str">
        <v>Ride Along</v>
      </c>
      <c r="S351">
        <v>41950</v>
      </c>
      <c r="T351">
        <v>2014</v>
      </c>
      <c r="U351" t="str">
        <v>2010s</v>
      </c>
      <c r="V351" t="str">
        <v>Color</v>
      </c>
      <c r="W351" t="str">
        <v>Action</v>
      </c>
      <c r="X351" t="str">
        <v>English</v>
      </c>
      <c r="Y351" t="str">
        <v>USA</v>
      </c>
      <c r="Z351" t="str">
        <v>PG-13</v>
      </c>
      <c r="AA351" t="str">
        <v>Bruce McGill</v>
      </c>
      <c r="AB351" t="str">
        <v>Tim Story</v>
      </c>
      <c r="AC351">
        <v>655</v>
      </c>
      <c r="AD351">
        <v>2394</v>
      </c>
      <c r="AE351">
        <v>167</v>
      </c>
      <c r="AF351">
        <v>0</v>
      </c>
      <c r="AG351">
        <v>6.2</v>
      </c>
      <c r="AH351">
        <v>146</v>
      </c>
      <c r="AI351">
        <v>99</v>
      </c>
      <c r="AJ351">
        <v>134141530</v>
      </c>
      <c r="AL351" s="7" t="str">
        <v>Iain Softley</v>
      </c>
      <c r="AM351" s="35">
        <f>AVERAGEIFS(IMDB4[IMDb Score (1-10)],IMDB4[Director Name],Formula_Analysis!AL351)</f>
        <v>6.5500000000000007</v>
      </c>
      <c r="AQ351" s="7" t="str">
        <v>Mireille Enos</v>
      </c>
      <c r="AR351" s="7">
        <f>SUMIFS(IMDB4[Gross Revenue],IMDB4[Lead Actor],Formula_Analysis!AQ351)</f>
        <v>10499968</v>
      </c>
    </row>
    <row r="352" spans="1:44" x14ac:dyDescent="0.25">
      <c r="A352" t="str">
        <v>50/50</v>
      </c>
      <c r="B352">
        <v>40656</v>
      </c>
      <c r="C352">
        <v>2011</v>
      </c>
      <c r="D352" t="str">
        <v>2010s</v>
      </c>
      <c r="E352" t="str">
        <v>Color</v>
      </c>
      <c r="F352" t="str">
        <v>Comedy</v>
      </c>
      <c r="G352" t="str">
        <v>English</v>
      </c>
      <c r="H352" t="str">
        <v>USA</v>
      </c>
      <c r="I352" t="str">
        <v>R</v>
      </c>
      <c r="J352" t="str">
        <v>Joseph Gordon-Levitt</v>
      </c>
      <c r="K352" t="str">
        <v>Jonathan Levine</v>
      </c>
      <c r="L352">
        <v>23000</v>
      </c>
      <c r="M352">
        <v>39807</v>
      </c>
      <c r="N352">
        <v>129</v>
      </c>
      <c r="O352">
        <v>40000</v>
      </c>
      <c r="P352">
        <v>7.7</v>
      </c>
      <c r="R352" t="str">
        <v>The Rock</v>
      </c>
      <c r="S352">
        <v>35402</v>
      </c>
      <c r="T352">
        <v>1996</v>
      </c>
      <c r="U352" t="str">
        <v>1990s</v>
      </c>
      <c r="V352" t="str">
        <v>Color</v>
      </c>
      <c r="W352" t="str">
        <v>Action</v>
      </c>
      <c r="X352" t="str">
        <v>English</v>
      </c>
      <c r="Y352" t="str">
        <v>USA</v>
      </c>
      <c r="Z352" t="str">
        <v>R</v>
      </c>
      <c r="AA352" t="str">
        <v>Nicolas Cage</v>
      </c>
      <c r="AB352" t="str">
        <v>Michael Bay</v>
      </c>
      <c r="AC352">
        <v>12000</v>
      </c>
      <c r="AD352">
        <v>15999</v>
      </c>
      <c r="AE352">
        <v>0</v>
      </c>
      <c r="AF352">
        <v>51000</v>
      </c>
      <c r="AG352">
        <v>7.4</v>
      </c>
      <c r="AH352">
        <v>122</v>
      </c>
      <c r="AI352">
        <v>136</v>
      </c>
      <c r="AJ352">
        <v>134006721</v>
      </c>
      <c r="AL352" s="7" t="str">
        <v>Jennifer Flackett</v>
      </c>
      <c r="AM352" s="35">
        <f>AVERAGEIFS(IMDB4[IMDb Score (1-10)],IMDB4[Director Name],Formula_Analysis!AL352)</f>
        <v>6</v>
      </c>
      <c r="AQ352" s="7" t="str">
        <v>Oliver James</v>
      </c>
      <c r="AR352" s="7">
        <f>SUMIFS(IMDB4[Gross Revenue],IMDB4[Lead Actor],Formula_Analysis!AQ352)</f>
        <v>10411980</v>
      </c>
    </row>
    <row r="353" spans="1:44" x14ac:dyDescent="0.25">
      <c r="A353" t="str">
        <v>500 Days of Summer</v>
      </c>
      <c r="B353">
        <v>39838</v>
      </c>
      <c r="C353">
        <v>2009</v>
      </c>
      <c r="D353" t="str">
        <v>2000s</v>
      </c>
      <c r="E353" t="str">
        <v>Color</v>
      </c>
      <c r="F353" t="str">
        <v>Comedy</v>
      </c>
      <c r="G353" t="str">
        <v>English</v>
      </c>
      <c r="H353" t="str">
        <v>USA</v>
      </c>
      <c r="I353" t="str">
        <v>PG-13</v>
      </c>
      <c r="J353" t="str">
        <v>Joseph Gordon-Levitt</v>
      </c>
      <c r="K353" t="str">
        <v>Marc Webb</v>
      </c>
      <c r="L353">
        <v>23000</v>
      </c>
      <c r="M353">
        <v>54075</v>
      </c>
      <c r="N353">
        <v>464</v>
      </c>
      <c r="O353">
        <v>40000</v>
      </c>
      <c r="P353">
        <v>7.7</v>
      </c>
      <c r="R353" t="str">
        <v>Grown Ups 2</v>
      </c>
      <c r="S353">
        <v>41406</v>
      </c>
      <c r="T353">
        <v>2013</v>
      </c>
      <c r="U353" t="str">
        <v>2010s</v>
      </c>
      <c r="V353" t="str">
        <v>Color</v>
      </c>
      <c r="W353" t="str">
        <v>Comedy</v>
      </c>
      <c r="X353" t="str">
        <v>English</v>
      </c>
      <c r="Y353" t="str">
        <v>USA</v>
      </c>
      <c r="Z353" t="str">
        <v>PG-13</v>
      </c>
      <c r="AA353" t="str">
        <v>Steve Buscemi</v>
      </c>
      <c r="AB353" t="str">
        <v>Dennis Dugan</v>
      </c>
      <c r="AC353">
        <v>12000</v>
      </c>
      <c r="AD353">
        <v>39269</v>
      </c>
      <c r="AE353">
        <v>221</v>
      </c>
      <c r="AF353">
        <v>14000</v>
      </c>
      <c r="AG353">
        <v>5.4</v>
      </c>
      <c r="AH353">
        <v>139</v>
      </c>
      <c r="AI353">
        <v>101</v>
      </c>
      <c r="AJ353">
        <v>133668525</v>
      </c>
      <c r="AL353" s="7" t="str">
        <v>Howard Deutch</v>
      </c>
      <c r="AM353" s="35">
        <f>AVERAGEIFS(IMDB4[IMDb Score (1-10)],IMDB4[Director Name],Formula_Analysis!AL353)</f>
        <v>5.9666666666666659</v>
      </c>
      <c r="AQ353" s="7" t="str">
        <v>Cameron Monaghan</v>
      </c>
      <c r="AR353" s="7">
        <f>SUMIFS(IMDB4[Gross Revenue],IMDB4[Lead Actor],Formula_Analysis!AQ353)</f>
        <v>10106233</v>
      </c>
    </row>
    <row r="354" spans="1:44" x14ac:dyDescent="0.25">
      <c r="A354" t="str">
        <v>The Machinist</v>
      </c>
      <c r="B354">
        <v>38078</v>
      </c>
      <c r="C354">
        <v>2004</v>
      </c>
      <c r="D354" t="str">
        <v>2000s</v>
      </c>
      <c r="E354" t="str">
        <v>Color</v>
      </c>
      <c r="F354" t="str">
        <v>Drama</v>
      </c>
      <c r="G354" t="str">
        <v>English</v>
      </c>
      <c r="H354" t="str">
        <v>Spain</v>
      </c>
      <c r="I354" t="str">
        <v>R</v>
      </c>
      <c r="J354" t="str">
        <v>Christian Bale</v>
      </c>
      <c r="K354" t="str">
        <v>Brad Anderson</v>
      </c>
      <c r="L354">
        <v>23000</v>
      </c>
      <c r="M354">
        <v>24994</v>
      </c>
      <c r="N354">
        <v>122</v>
      </c>
      <c r="O354">
        <v>21000</v>
      </c>
      <c r="P354">
        <v>7.7</v>
      </c>
      <c r="R354" t="str">
        <v>Mission: Impossible III</v>
      </c>
      <c r="S354">
        <v>39031</v>
      </c>
      <c r="T354">
        <v>2006</v>
      </c>
      <c r="U354" t="str">
        <v>2000s</v>
      </c>
      <c r="V354" t="str">
        <v>Color</v>
      </c>
      <c r="W354" t="str">
        <v>Action</v>
      </c>
      <c r="X354" t="str">
        <v>English</v>
      </c>
      <c r="Y354" t="str">
        <v>USA</v>
      </c>
      <c r="Z354" t="str">
        <v>PG-13</v>
      </c>
      <c r="AA354" t="str">
        <v>Philip Seymour Hoffman</v>
      </c>
      <c r="AB354" t="str">
        <v>J.J. Abrams</v>
      </c>
      <c r="AC354">
        <v>22000</v>
      </c>
      <c r="AD354">
        <v>34817</v>
      </c>
      <c r="AE354">
        <v>14000</v>
      </c>
      <c r="AF354">
        <v>0</v>
      </c>
      <c r="AG354">
        <v>6.9</v>
      </c>
      <c r="AH354">
        <v>310</v>
      </c>
      <c r="AI354">
        <v>124</v>
      </c>
      <c r="AJ354">
        <v>133382309</v>
      </c>
      <c r="AL354" s="7" t="str">
        <v>Carl Franklin</v>
      </c>
      <c r="AM354" s="35">
        <f>AVERAGEIFS(IMDB4[IMDb Score (1-10)],IMDB4[Director Name],Formula_Analysis!AL354)</f>
        <v>6.6000000000000005</v>
      </c>
      <c r="AQ354" s="7" t="str">
        <v>Justin Theroux</v>
      </c>
      <c r="AR354" s="7">
        <f>SUMIFS(IMDB4[Gross Revenue],IMDB4[Lead Actor],Formula_Analysis!AQ354)</f>
        <v>11396858</v>
      </c>
    </row>
    <row r="355" spans="1:44" x14ac:dyDescent="0.25">
      <c r="A355" t="str">
        <v>25th Hour</v>
      </c>
      <c r="B355">
        <v>37455</v>
      </c>
      <c r="C355">
        <v>2002</v>
      </c>
      <c r="D355" t="str">
        <v>2000s</v>
      </c>
      <c r="E355" t="str">
        <v>Color</v>
      </c>
      <c r="F355" t="str">
        <v>Drama</v>
      </c>
      <c r="G355" t="str">
        <v>English</v>
      </c>
      <c r="H355" t="str">
        <v>USA</v>
      </c>
      <c r="I355" t="str">
        <v>R</v>
      </c>
      <c r="J355" t="str">
        <v>Philip Seymour Hoffman</v>
      </c>
      <c r="K355" t="str">
        <v>Spike Lee</v>
      </c>
      <c r="L355">
        <v>22000</v>
      </c>
      <c r="M355">
        <v>26050</v>
      </c>
      <c r="N355">
        <v>0</v>
      </c>
      <c r="O355">
        <v>0</v>
      </c>
      <c r="P355">
        <v>7.7</v>
      </c>
      <c r="R355" t="str">
        <v>Angels &amp; Demons</v>
      </c>
      <c r="S355">
        <v>39885</v>
      </c>
      <c r="T355">
        <v>2009</v>
      </c>
      <c r="U355" t="str">
        <v>2000s</v>
      </c>
      <c r="V355" t="str">
        <v>Color</v>
      </c>
      <c r="W355" t="str">
        <v>Mystery</v>
      </c>
      <c r="X355" t="str">
        <v>English</v>
      </c>
      <c r="Y355" t="str">
        <v>USA</v>
      </c>
      <c r="Z355" t="str">
        <v>PG-13</v>
      </c>
      <c r="AA355" t="str">
        <v>Tom Hanks</v>
      </c>
      <c r="AB355" t="str">
        <v>Ron Howard</v>
      </c>
      <c r="AC355">
        <v>15000</v>
      </c>
      <c r="AD355">
        <v>16948</v>
      </c>
      <c r="AE355">
        <v>2000</v>
      </c>
      <c r="AF355">
        <v>0</v>
      </c>
      <c r="AG355">
        <v>6.7</v>
      </c>
      <c r="AH355">
        <v>298</v>
      </c>
      <c r="AI355">
        <v>146</v>
      </c>
      <c r="AJ355">
        <v>133375846</v>
      </c>
      <c r="AL355" s="7" t="str">
        <v>Stephen Herek</v>
      </c>
      <c r="AM355" s="35">
        <f>AVERAGEIFS(IMDB4[IMDb Score (1-10)],IMDB4[Director Name],Formula_Analysis!AL355)</f>
        <v>6.128571428571429</v>
      </c>
      <c r="AQ355" s="7" t="str">
        <v>Jasper Cole</v>
      </c>
      <c r="AR355" s="7">
        <f>SUMIFS(IMDB4[Gross Revenue],IMDB4[Lead Actor],Formula_Analysis!AQ355)</f>
        <v>8460995</v>
      </c>
    </row>
    <row r="356" spans="1:44" x14ac:dyDescent="0.25">
      <c r="A356" t="str">
        <v>The Station Agent</v>
      </c>
      <c r="B356">
        <v>37878</v>
      </c>
      <c r="C356">
        <v>2003</v>
      </c>
      <c r="D356" t="str">
        <v>2000s</v>
      </c>
      <c r="E356" t="str">
        <v>Color</v>
      </c>
      <c r="F356" t="str">
        <v>Comedy</v>
      </c>
      <c r="G356" t="str">
        <v>English</v>
      </c>
      <c r="H356" t="str">
        <v>USA</v>
      </c>
      <c r="I356" t="str">
        <v>R</v>
      </c>
      <c r="J356" t="str">
        <v>Peter Dinklage</v>
      </c>
      <c r="K356" t="str">
        <v>Tom McCarthy</v>
      </c>
      <c r="L356">
        <v>22000</v>
      </c>
      <c r="M356">
        <v>24419</v>
      </c>
      <c r="N356">
        <v>310</v>
      </c>
      <c r="O356">
        <v>0</v>
      </c>
      <c r="P356">
        <v>7.7</v>
      </c>
      <c r="R356" t="str">
        <v>Troy</v>
      </c>
      <c r="S356">
        <v>38293</v>
      </c>
      <c r="T356">
        <v>2004</v>
      </c>
      <c r="U356" t="str">
        <v>2000s</v>
      </c>
      <c r="V356" t="str">
        <v>Color</v>
      </c>
      <c r="W356" t="str">
        <v>Adventure</v>
      </c>
      <c r="X356" t="str">
        <v>English</v>
      </c>
      <c r="Y356" t="str">
        <v>USA</v>
      </c>
      <c r="Z356" t="str">
        <v>R</v>
      </c>
      <c r="AA356" t="str">
        <v>Brad Pitt</v>
      </c>
      <c r="AB356" t="str">
        <v>Wolfgang Petersen</v>
      </c>
      <c r="AC356">
        <v>11000</v>
      </c>
      <c r="AD356">
        <v>17944</v>
      </c>
      <c r="AE356">
        <v>249</v>
      </c>
      <c r="AF356">
        <v>0</v>
      </c>
      <c r="AG356">
        <v>7.2</v>
      </c>
      <c r="AH356">
        <v>220</v>
      </c>
      <c r="AI356">
        <v>196</v>
      </c>
      <c r="AJ356">
        <v>133228348</v>
      </c>
      <c r="AL356" s="7" t="str">
        <v>Carl Rinsch</v>
      </c>
      <c r="AM356" s="35">
        <f>AVERAGEIFS(IMDB4[IMDb Score (1-10)],IMDB4[Director Name],Formula_Analysis!AL356)</f>
        <v>6.3</v>
      </c>
      <c r="AQ356" s="7" t="str">
        <v>Dominic Flores</v>
      </c>
      <c r="AR356" s="7">
        <f>SUMIFS(IMDB4[Gross Revenue],IMDB4[Lead Actor],Formula_Analysis!AQ356)</f>
        <v>6998324</v>
      </c>
    </row>
    <row r="357" spans="1:44" x14ac:dyDescent="0.25">
      <c r="A357" t="str">
        <v>Zodiac</v>
      </c>
      <c r="B357">
        <v>39187</v>
      </c>
      <c r="C357">
        <v>2007</v>
      </c>
      <c r="D357" t="str">
        <v>2000s</v>
      </c>
      <c r="E357" t="str">
        <v>Color</v>
      </c>
      <c r="F357" t="str">
        <v>Crime</v>
      </c>
      <c r="G357" t="str">
        <v>English</v>
      </c>
      <c r="H357" t="str">
        <v>USA</v>
      </c>
      <c r="I357" t="str">
        <v>R</v>
      </c>
      <c r="J357" t="str">
        <v>Robert Downey Jr.</v>
      </c>
      <c r="K357" t="str">
        <v>David Fincher</v>
      </c>
      <c r="L357">
        <v>21000</v>
      </c>
      <c r="M357">
        <v>36928</v>
      </c>
      <c r="N357">
        <v>21000</v>
      </c>
      <c r="O357">
        <v>12000</v>
      </c>
      <c r="P357">
        <v>7.7</v>
      </c>
      <c r="R357" t="str">
        <v>Alvin and the Chipmunks: Chipwrecked</v>
      </c>
      <c r="S357">
        <v>40784</v>
      </c>
      <c r="T357">
        <v>2011</v>
      </c>
      <c r="U357" t="str">
        <v>2010s</v>
      </c>
      <c r="V357" t="str">
        <v>Color</v>
      </c>
      <c r="W357" t="str">
        <v>Adventure</v>
      </c>
      <c r="X357" t="str">
        <v>English</v>
      </c>
      <c r="Y357" t="str">
        <v>USA</v>
      </c>
      <c r="Z357" t="str">
        <v>G</v>
      </c>
      <c r="AA357" t="str">
        <v>Amy Poehler</v>
      </c>
      <c r="AB357" t="str">
        <v>Mike Mitchell</v>
      </c>
      <c r="AC357">
        <v>1000</v>
      </c>
      <c r="AD357">
        <v>4073</v>
      </c>
      <c r="AE357">
        <v>31</v>
      </c>
      <c r="AF357">
        <v>0</v>
      </c>
      <c r="AG357">
        <v>4.4000000000000004</v>
      </c>
      <c r="AH357">
        <v>91</v>
      </c>
      <c r="AI357">
        <v>87</v>
      </c>
      <c r="AJ357">
        <v>133103929</v>
      </c>
      <c r="AL357" s="7" t="str">
        <v>Peter Hewitt</v>
      </c>
      <c r="AM357" s="35">
        <f>AVERAGEIFS(IMDB4[IMDb Score (1-10)],IMDB4[Director Name],Formula_Analysis!AL357)</f>
        <v>5.3</v>
      </c>
      <c r="AQ357" s="7" t="str">
        <v>Daniel Sharman</v>
      </c>
      <c r="AR357" s="7">
        <f>SUMIFS(IMDB4[Gross Revenue],IMDB4[Lead Actor],Formula_Analysis!AQ357)</f>
        <v>6842058</v>
      </c>
    </row>
    <row r="358" spans="1:44" x14ac:dyDescent="0.25">
      <c r="A358" t="str">
        <v>Match Point</v>
      </c>
      <c r="B358">
        <v>38501</v>
      </c>
      <c r="C358">
        <v>2005</v>
      </c>
      <c r="D358" t="str">
        <v>2000s</v>
      </c>
      <c r="E358" t="str">
        <v>Color</v>
      </c>
      <c r="F358" t="str">
        <v>Drama</v>
      </c>
      <c r="G358" t="str">
        <v>English</v>
      </c>
      <c r="H358" t="str">
        <v>UK</v>
      </c>
      <c r="I358" t="str">
        <v>R</v>
      </c>
      <c r="J358" t="str">
        <v>Scarlett Johansson</v>
      </c>
      <c r="K358" t="str">
        <v>Woody Allen</v>
      </c>
      <c r="L358">
        <v>19000</v>
      </c>
      <c r="M358">
        <v>20391</v>
      </c>
      <c r="N358">
        <v>11000</v>
      </c>
      <c r="O358">
        <v>0</v>
      </c>
      <c r="P358">
        <v>7.7</v>
      </c>
      <c r="R358" t="str">
        <v>The Wolverine</v>
      </c>
      <c r="S358">
        <v>41293</v>
      </c>
      <c r="T358">
        <v>2013</v>
      </c>
      <c r="U358" t="str">
        <v>2010s</v>
      </c>
      <c r="V358" t="str">
        <v>Color</v>
      </c>
      <c r="W358" t="str">
        <v>Action</v>
      </c>
      <c r="X358" t="str">
        <v>English</v>
      </c>
      <c r="Y358" t="str">
        <v>USA</v>
      </c>
      <c r="Z358" t="str">
        <v>PG-13</v>
      </c>
      <c r="AA358" t="str">
        <v>Hugh Jackman</v>
      </c>
      <c r="AB358" t="str">
        <v>James Mangold</v>
      </c>
      <c r="AC358">
        <v>20000</v>
      </c>
      <c r="AD358">
        <v>23755</v>
      </c>
      <c r="AE358">
        <v>446</v>
      </c>
      <c r="AF358">
        <v>68000</v>
      </c>
      <c r="AG358">
        <v>6.7</v>
      </c>
      <c r="AH358">
        <v>440</v>
      </c>
      <c r="AI358">
        <v>138</v>
      </c>
      <c r="AJ358">
        <v>132550960</v>
      </c>
      <c r="AL358" s="7" t="str">
        <v>Stephen Frears</v>
      </c>
      <c r="AM358" s="35">
        <f>AVERAGEIFS(IMDB4[IMDb Score (1-10)],IMDB4[Director Name],Formula_Analysis!AL358)</f>
        <v>7.0875000000000004</v>
      </c>
      <c r="AQ358" s="7" t="str">
        <v>Kevin Alejandro</v>
      </c>
      <c r="AR358" s="7">
        <f>SUMIFS(IMDB4[Gross Revenue],IMDB4[Lead Actor],Formula_Analysis!AQ358)</f>
        <v>6563357</v>
      </c>
    </row>
    <row r="359" spans="1:44" x14ac:dyDescent="0.25">
      <c r="A359" t="str">
        <v>300</v>
      </c>
      <c r="B359">
        <v>38907</v>
      </c>
      <c r="C359">
        <v>2006</v>
      </c>
      <c r="D359" t="str">
        <v>2000s</v>
      </c>
      <c r="E359" t="str">
        <v>Color</v>
      </c>
      <c r="F359" t="str">
        <v>Action</v>
      </c>
      <c r="G359" t="str">
        <v>English</v>
      </c>
      <c r="H359" t="str">
        <v>USA</v>
      </c>
      <c r="I359" t="str">
        <v>R</v>
      </c>
      <c r="J359" t="str">
        <v>Gerard Butler</v>
      </c>
      <c r="K359" t="str">
        <v>Zack Snyder</v>
      </c>
      <c r="L359">
        <v>18000</v>
      </c>
      <c r="M359">
        <v>32360</v>
      </c>
      <c r="N359">
        <v>0</v>
      </c>
      <c r="O359">
        <v>13000</v>
      </c>
      <c r="P359">
        <v>7.7</v>
      </c>
      <c r="R359" t="str">
        <v>Bringing Down the House</v>
      </c>
      <c r="S359">
        <v>37888</v>
      </c>
      <c r="T359">
        <v>2003</v>
      </c>
      <c r="U359" t="str">
        <v>2000s</v>
      </c>
      <c r="V359" t="str">
        <v>Color</v>
      </c>
      <c r="W359" t="str">
        <v>Comedy</v>
      </c>
      <c r="X359" t="str">
        <v>English</v>
      </c>
      <c r="Y359" t="str">
        <v>USA</v>
      </c>
      <c r="Z359" t="str">
        <v>PG-13</v>
      </c>
      <c r="AA359" t="str">
        <v>Angus T. Jones</v>
      </c>
      <c r="AB359" t="str">
        <v>Adam Shankman</v>
      </c>
      <c r="AC359">
        <v>1000</v>
      </c>
      <c r="AD359">
        <v>2505</v>
      </c>
      <c r="AE359">
        <v>163</v>
      </c>
      <c r="AF359">
        <v>800</v>
      </c>
      <c r="AG359">
        <v>5.5</v>
      </c>
      <c r="AH359">
        <v>121</v>
      </c>
      <c r="AI359">
        <v>105</v>
      </c>
      <c r="AJ359">
        <v>132541238</v>
      </c>
      <c r="AL359" s="7" t="str">
        <v>Mimi Leder</v>
      </c>
      <c r="AM359" s="35">
        <f>AVERAGEIFS(IMDB4[IMDb Score (1-10)],IMDB4[Director Name],Formula_Analysis!AL359)</f>
        <v>6.4000000000000012</v>
      </c>
      <c r="AQ359" s="7" t="str">
        <v>Ian McDiarmid</v>
      </c>
      <c r="AR359" s="7">
        <f>SUMIFS(IMDB4[Gross Revenue],IMDB4[Lead Actor],Formula_Analysis!AQ359)</f>
        <v>6000000</v>
      </c>
    </row>
    <row r="360" spans="1:44" x14ac:dyDescent="0.25">
      <c r="A360" t="str">
        <v>Man on Fire</v>
      </c>
      <c r="B360">
        <v>38087</v>
      </c>
      <c r="C360">
        <v>2004</v>
      </c>
      <c r="D360" t="str">
        <v>2000s</v>
      </c>
      <c r="E360" t="str">
        <v>Color</v>
      </c>
      <c r="F360" t="str">
        <v>Action</v>
      </c>
      <c r="G360" t="str">
        <v>English</v>
      </c>
      <c r="H360" t="str">
        <v>USA</v>
      </c>
      <c r="I360" t="str">
        <v>R</v>
      </c>
      <c r="J360" t="str">
        <v>Denzel Washington</v>
      </c>
      <c r="K360" t="str">
        <v>Tony Scott</v>
      </c>
      <c r="L360">
        <v>18000</v>
      </c>
      <c r="M360">
        <v>20454</v>
      </c>
      <c r="N360">
        <v>12000</v>
      </c>
      <c r="O360">
        <v>14000</v>
      </c>
      <c r="P360">
        <v>7.7</v>
      </c>
      <c r="R360" t="str">
        <v>The Departed</v>
      </c>
      <c r="S360">
        <v>38983</v>
      </c>
      <c r="T360">
        <v>2006</v>
      </c>
      <c r="U360" t="str">
        <v>2000s</v>
      </c>
      <c r="V360" t="str">
        <v>Color</v>
      </c>
      <c r="W360" t="str">
        <v>Crime</v>
      </c>
      <c r="X360" t="str">
        <v>English</v>
      </c>
      <c r="Y360" t="str">
        <v>USA</v>
      </c>
      <c r="Z360" t="str">
        <v>R</v>
      </c>
      <c r="AA360" t="str">
        <v>Leonardo DiCaprio</v>
      </c>
      <c r="AB360" t="str">
        <v>Martin Scorsese</v>
      </c>
      <c r="AC360">
        <v>29000</v>
      </c>
      <c r="AD360">
        <v>45648</v>
      </c>
      <c r="AE360">
        <v>17000</v>
      </c>
      <c r="AF360">
        <v>29000</v>
      </c>
      <c r="AG360">
        <v>8.5</v>
      </c>
      <c r="AH360">
        <v>352</v>
      </c>
      <c r="AI360">
        <v>151</v>
      </c>
      <c r="AJ360">
        <v>132373442</v>
      </c>
      <c r="AL360" s="7" t="str">
        <v>Patrick Lussier</v>
      </c>
      <c r="AM360" s="35">
        <f>AVERAGEIFS(IMDB4[IMDb Score (1-10)],IMDB4[Director Name],Formula_Analysis!AL360)</f>
        <v>5.3</v>
      </c>
      <c r="AQ360" s="7" t="str">
        <v>Iko Uwais</v>
      </c>
      <c r="AR360" s="7">
        <f>SUMIFS(IMDB4[Gross Revenue],IMDB4[Lead Actor],Formula_Analysis!AQ360)</f>
        <v>4105123</v>
      </c>
    </row>
    <row r="361" spans="1:44" x14ac:dyDescent="0.25">
      <c r="A361" t="str">
        <v>Philadelphia</v>
      </c>
      <c r="B361">
        <v>34318</v>
      </c>
      <c r="C361">
        <v>1993</v>
      </c>
      <c r="D361" t="str">
        <v>1990s</v>
      </c>
      <c r="E361" t="str">
        <v>Color</v>
      </c>
      <c r="F361" t="str">
        <v>Drama</v>
      </c>
      <c r="G361" t="str">
        <v>English</v>
      </c>
      <c r="H361" t="str">
        <v>USA</v>
      </c>
      <c r="I361" t="str">
        <v>PG-13</v>
      </c>
      <c r="J361" t="str">
        <v>Denzel Washington</v>
      </c>
      <c r="K361" t="str">
        <v>Jonathan Demme</v>
      </c>
      <c r="L361">
        <v>18000</v>
      </c>
      <c r="M361">
        <v>33865</v>
      </c>
      <c r="N361">
        <v>438</v>
      </c>
      <c r="O361">
        <v>0</v>
      </c>
      <c r="P361">
        <v>7.7</v>
      </c>
      <c r="R361" t="str">
        <v>Hulk</v>
      </c>
      <c r="S361">
        <v>37793</v>
      </c>
      <c r="T361">
        <v>2003</v>
      </c>
      <c r="U361" t="str">
        <v>2000s</v>
      </c>
      <c r="V361" t="str">
        <v>Color</v>
      </c>
      <c r="W361" t="str">
        <v>Action</v>
      </c>
      <c r="X361" t="str">
        <v>English</v>
      </c>
      <c r="Y361" t="str">
        <v>USA</v>
      </c>
      <c r="Z361" t="str">
        <v>PG-13</v>
      </c>
      <c r="AA361" t="str">
        <v>Kevin Rankin</v>
      </c>
      <c r="AB361" t="str">
        <v>Ang Lee</v>
      </c>
      <c r="AC361">
        <v>820</v>
      </c>
      <c r="AD361">
        <v>1814</v>
      </c>
      <c r="AE361">
        <v>0</v>
      </c>
      <c r="AF361">
        <v>0</v>
      </c>
      <c r="AG361">
        <v>5.7</v>
      </c>
      <c r="AH361">
        <v>267</v>
      </c>
      <c r="AI361">
        <v>138</v>
      </c>
      <c r="AJ361">
        <v>132122995</v>
      </c>
      <c r="AL361" s="7" t="str">
        <v>Grant Heslov</v>
      </c>
      <c r="AM361" s="35">
        <f>AVERAGEIFS(IMDB4[IMDb Score (1-10)],IMDB4[Director Name],Formula_Analysis!AL361)</f>
        <v>6.2</v>
      </c>
      <c r="AQ361" s="7" t="str">
        <v>Gillian White</v>
      </c>
      <c r="AR361" s="7">
        <f>SUMIFS(IMDB4[Gross Revenue],IMDB4[Lead Actor],Formula_Analysis!AQ361)</f>
        <v>2185266</v>
      </c>
    </row>
    <row r="362" spans="1:44" x14ac:dyDescent="0.25">
      <c r="A362" t="str">
        <v>Training Day</v>
      </c>
      <c r="B362">
        <v>37033</v>
      </c>
      <c r="C362">
        <v>2001</v>
      </c>
      <c r="D362" t="str">
        <v>2000s</v>
      </c>
      <c r="E362" t="str">
        <v>Color</v>
      </c>
      <c r="F362" t="str">
        <v>Crime</v>
      </c>
      <c r="G362" t="str">
        <v>English</v>
      </c>
      <c r="H362" t="str">
        <v>USA</v>
      </c>
      <c r="I362" t="str">
        <v>R</v>
      </c>
      <c r="J362" t="str">
        <v>Denzel Washington</v>
      </c>
      <c r="K362" t="str">
        <v>Antoine Fuqua</v>
      </c>
      <c r="L362">
        <v>18000</v>
      </c>
      <c r="M362">
        <v>22370</v>
      </c>
      <c r="N362">
        <v>845</v>
      </c>
      <c r="O362">
        <v>0</v>
      </c>
      <c r="P362">
        <v>7.7</v>
      </c>
      <c r="R362" t="str">
        <v>Silver Linings Playbook</v>
      </c>
      <c r="S362">
        <v>41218</v>
      </c>
      <c r="T362">
        <v>2012</v>
      </c>
      <c r="U362" t="str">
        <v>2010s</v>
      </c>
      <c r="V362" t="str">
        <v>Color</v>
      </c>
      <c r="W362" t="str">
        <v>Comedy</v>
      </c>
      <c r="X362" t="str">
        <v>English</v>
      </c>
      <c r="Y362" t="str">
        <v>USA</v>
      </c>
      <c r="Z362" t="str">
        <v>R</v>
      </c>
      <c r="AA362" t="str">
        <v>Jennifer Lawrence</v>
      </c>
      <c r="AB362" t="str">
        <v>David O. Russell</v>
      </c>
      <c r="AC362">
        <v>34000</v>
      </c>
      <c r="AD362">
        <v>72115</v>
      </c>
      <c r="AE362">
        <v>737</v>
      </c>
      <c r="AF362">
        <v>117000</v>
      </c>
      <c r="AG362">
        <v>7.8</v>
      </c>
      <c r="AH362">
        <v>539</v>
      </c>
      <c r="AI362">
        <v>122</v>
      </c>
      <c r="AJ362">
        <v>132088910</v>
      </c>
      <c r="AL362" s="7" t="str">
        <v>Rob Reiner</v>
      </c>
      <c r="AM362" s="35">
        <f>AVERAGEIFS(IMDB4[IMDb Score (1-10)],IMDB4[Director Name],Formula_Analysis!AL362)</f>
        <v>7.0181818181818185</v>
      </c>
      <c r="AQ362" s="7" t="str">
        <v>Emily Podleski</v>
      </c>
      <c r="AR362" s="7">
        <f>SUMIFS(IMDB4[Gross Revenue],IMDB4[Lead Actor],Formula_Analysis!AQ362)</f>
        <v>2024854</v>
      </c>
    </row>
    <row r="363" spans="1:44" x14ac:dyDescent="0.25">
      <c r="A363" t="str">
        <v>Malcolm X</v>
      </c>
      <c r="B363">
        <v>33827</v>
      </c>
      <c r="C363">
        <v>1992</v>
      </c>
      <c r="D363" t="str">
        <v>1990s</v>
      </c>
      <c r="E363" t="str">
        <v>Color</v>
      </c>
      <c r="F363" t="str">
        <v>Biography</v>
      </c>
      <c r="G363" t="str">
        <v>English</v>
      </c>
      <c r="H363" t="str">
        <v>USA</v>
      </c>
      <c r="I363" t="str">
        <v>PG-13</v>
      </c>
      <c r="J363" t="str">
        <v>Denzel Washington</v>
      </c>
      <c r="K363" t="str">
        <v>Spike Lee</v>
      </c>
      <c r="L363">
        <v>18000</v>
      </c>
      <c r="M363">
        <v>20143</v>
      </c>
      <c r="N363">
        <v>0</v>
      </c>
      <c r="O363">
        <v>0</v>
      </c>
      <c r="P363">
        <v>7.7</v>
      </c>
      <c r="R363" t="str">
        <v>Minority Report</v>
      </c>
      <c r="S363">
        <v>37619</v>
      </c>
      <c r="T363">
        <v>2002</v>
      </c>
      <c r="U363" t="str">
        <v>2000s</v>
      </c>
      <c r="V363" t="str">
        <v>Color</v>
      </c>
      <c r="W363" t="str">
        <v>Action</v>
      </c>
      <c r="X363" t="str">
        <v>English</v>
      </c>
      <c r="Y363" t="str">
        <v>USA</v>
      </c>
      <c r="Z363" t="str">
        <v>PG-13</v>
      </c>
      <c r="AA363" t="str">
        <v>Tom Cruise</v>
      </c>
      <c r="AB363" t="str">
        <v>Steven Spielberg</v>
      </c>
      <c r="AC363">
        <v>10000</v>
      </c>
      <c r="AD363">
        <v>12546</v>
      </c>
      <c r="AE363">
        <v>14000</v>
      </c>
      <c r="AF363">
        <v>0</v>
      </c>
      <c r="AG363">
        <v>7.7</v>
      </c>
      <c r="AH363">
        <v>252</v>
      </c>
      <c r="AI363">
        <v>145</v>
      </c>
      <c r="AJ363">
        <v>132014112</v>
      </c>
      <c r="AL363" s="7" t="str">
        <v>Denzel Washington</v>
      </c>
      <c r="AM363" s="35">
        <f>AVERAGEIFS(IMDB4[IMDb Score (1-10)],IMDB4[Director Name],Formula_Analysis!AL363)</f>
        <v>7.4499999999999993</v>
      </c>
      <c r="AQ363" s="7" t="str">
        <v>Omar Sy</v>
      </c>
      <c r="AR363" s="7">
        <f>SUMIFS(IMDB4[Gross Revenue],IMDB4[Lead Actor],Formula_Analysis!AQ363)</f>
        <v>1260917</v>
      </c>
    </row>
    <row r="364" spans="1:44" x14ac:dyDescent="0.25">
      <c r="A364" t="str">
        <v>Dangerous Liaisons</v>
      </c>
      <c r="B364">
        <v>32172</v>
      </c>
      <c r="C364">
        <v>1988</v>
      </c>
      <c r="D364" t="str">
        <v>1980s</v>
      </c>
      <c r="E364" t="str">
        <v>Color</v>
      </c>
      <c r="F364" t="str">
        <v>Drama</v>
      </c>
      <c r="G364" t="str">
        <v>English</v>
      </c>
      <c r="H364" t="str">
        <v>USA</v>
      </c>
      <c r="I364" t="str">
        <v>R</v>
      </c>
      <c r="J364" t="str">
        <v>Keanu Reeves</v>
      </c>
      <c r="K364" t="str">
        <v>Stephen Frears</v>
      </c>
      <c r="L364">
        <v>18000</v>
      </c>
      <c r="M364">
        <v>35501</v>
      </c>
      <c r="N364">
        <v>350</v>
      </c>
      <c r="O364">
        <v>0</v>
      </c>
      <c r="P364">
        <v>7.7</v>
      </c>
      <c r="R364" t="str">
        <v>Fantastic 4: Rise of the Silver Surfer</v>
      </c>
      <c r="S364">
        <v>39140</v>
      </c>
      <c r="T364">
        <v>2007</v>
      </c>
      <c r="U364" t="str">
        <v>2000s</v>
      </c>
      <c r="V364" t="str">
        <v>Color</v>
      </c>
      <c r="W364" t="str">
        <v>Action</v>
      </c>
      <c r="X364" t="str">
        <v>English</v>
      </c>
      <c r="Y364" t="str">
        <v>USA</v>
      </c>
      <c r="Z364" t="str">
        <v>PG</v>
      </c>
      <c r="AA364" t="str">
        <v>Chris Evans</v>
      </c>
      <c r="AB364" t="str">
        <v>Tim Story</v>
      </c>
      <c r="AC364">
        <v>11000</v>
      </c>
      <c r="AD364">
        <v>15302</v>
      </c>
      <c r="AE364">
        <v>167</v>
      </c>
      <c r="AF364">
        <v>0</v>
      </c>
      <c r="AG364">
        <v>5.6</v>
      </c>
      <c r="AH364">
        <v>262</v>
      </c>
      <c r="AI364">
        <v>92</v>
      </c>
      <c r="AJ364">
        <v>131920333</v>
      </c>
      <c r="AL364" s="7" t="str">
        <v>Joe Charbanic</v>
      </c>
      <c r="AM364" s="35">
        <f>AVERAGEIFS(IMDB4[IMDb Score (1-10)],IMDB4[Director Name],Formula_Analysis!AL364)</f>
        <v>5.3</v>
      </c>
      <c r="AQ364" s="7" t="str">
        <v>John Boyega</v>
      </c>
      <c r="AR364" s="7">
        <f>SUMIFS(IMDB4[Gross Revenue],IMDB4[Lead Actor],Formula_Analysis!AQ364)</f>
        <v>1024175</v>
      </c>
    </row>
    <row r="365" spans="1:44" x14ac:dyDescent="0.25">
      <c r="A365" t="str">
        <v>Cast Away</v>
      </c>
      <c r="B365">
        <v>36635</v>
      </c>
      <c r="C365">
        <v>2000</v>
      </c>
      <c r="D365" t="str">
        <v>2000s</v>
      </c>
      <c r="E365" t="str">
        <v>Color</v>
      </c>
      <c r="F365" t="str">
        <v>Adventure</v>
      </c>
      <c r="G365" t="str">
        <v>English</v>
      </c>
      <c r="H365" t="str">
        <v>USA</v>
      </c>
      <c r="I365" t="str">
        <v>PG-13</v>
      </c>
      <c r="J365" t="str">
        <v>Tom Hanks</v>
      </c>
      <c r="K365" t="str">
        <v>Robert Zemeckis</v>
      </c>
      <c r="L365">
        <v>15000</v>
      </c>
      <c r="M365">
        <v>15838</v>
      </c>
      <c r="N365">
        <v>0</v>
      </c>
      <c r="O365">
        <v>23000</v>
      </c>
      <c r="P365">
        <v>7.7</v>
      </c>
      <c r="R365" t="str">
        <v>The Last Airbender</v>
      </c>
      <c r="S365">
        <v>40369</v>
      </c>
      <c r="T365">
        <v>2010</v>
      </c>
      <c r="U365" t="str">
        <v>2010s</v>
      </c>
      <c r="V365" t="str">
        <v>Color</v>
      </c>
      <c r="W365" t="str">
        <v>Action</v>
      </c>
      <c r="X365" t="str">
        <v>English</v>
      </c>
      <c r="Y365" t="str">
        <v>USA</v>
      </c>
      <c r="Z365" t="str">
        <v>PG</v>
      </c>
      <c r="AA365" t="str">
        <v>Seychelle Gabriel</v>
      </c>
      <c r="AB365" t="str">
        <v>M. Night Shyamalan</v>
      </c>
      <c r="AC365">
        <v>1000</v>
      </c>
      <c r="AD365">
        <v>2857</v>
      </c>
      <c r="AE365">
        <v>0</v>
      </c>
      <c r="AF365">
        <v>18000</v>
      </c>
      <c r="AG365">
        <v>4.2</v>
      </c>
      <c r="AH365">
        <v>280</v>
      </c>
      <c r="AI365">
        <v>103</v>
      </c>
      <c r="AJ365">
        <v>131564731</v>
      </c>
      <c r="AL365" s="7" t="str">
        <v>Pat O'Connor</v>
      </c>
      <c r="AM365" s="35">
        <f>AVERAGEIFS(IMDB4[IMDb Score (1-10)],IMDB4[Director Name],Formula_Analysis!AL365)</f>
        <v>6.7</v>
      </c>
      <c r="AQ365" s="7" t="str">
        <v>Qi Shu</v>
      </c>
      <c r="AR365" s="7">
        <f>SUMIFS(IMDB4[Gross Revenue],IMDB4[Lead Actor],Formula_Analysis!AQ365)</f>
        <v>613556</v>
      </c>
    </row>
    <row r="366" spans="1:44" x14ac:dyDescent="0.25">
      <c r="A366" t="str">
        <v>Road to Perdition</v>
      </c>
      <c r="B366">
        <v>37582</v>
      </c>
      <c r="C366">
        <v>2002</v>
      </c>
      <c r="D366" t="str">
        <v>2000s</v>
      </c>
      <c r="E366" t="str">
        <v>Color</v>
      </c>
      <c r="F366" t="str">
        <v>Crime</v>
      </c>
      <c r="G366" t="str">
        <v>English</v>
      </c>
      <c r="H366" t="str">
        <v>USA</v>
      </c>
      <c r="I366" t="str">
        <v>R</v>
      </c>
      <c r="J366" t="str">
        <v>Tom Hanks</v>
      </c>
      <c r="K366" t="str">
        <v>Sam Mendes</v>
      </c>
      <c r="L366">
        <v>15000</v>
      </c>
      <c r="M366">
        <v>16828</v>
      </c>
      <c r="N366">
        <v>0</v>
      </c>
      <c r="O366">
        <v>0</v>
      </c>
      <c r="P366">
        <v>7.7</v>
      </c>
      <c r="R366" t="str">
        <v>Rio 2</v>
      </c>
      <c r="S366">
        <v>41660</v>
      </c>
      <c r="T366">
        <v>2014</v>
      </c>
      <c r="U366" t="str">
        <v>2010s</v>
      </c>
      <c r="V366" t="str">
        <v>Color</v>
      </c>
      <c r="W366" t="str">
        <v>Adventure</v>
      </c>
      <c r="X366" t="str">
        <v>English</v>
      </c>
      <c r="Y366" t="str">
        <v>USA</v>
      </c>
      <c r="Z366" t="str">
        <v>G</v>
      </c>
      <c r="AA366" t="str">
        <v>Miguel Ferrer</v>
      </c>
      <c r="AB366" t="str">
        <v>Carlos Saldanha</v>
      </c>
      <c r="AC366">
        <v>688</v>
      </c>
      <c r="AD366">
        <v>1031</v>
      </c>
      <c r="AE366">
        <v>107</v>
      </c>
      <c r="AF366">
        <v>0</v>
      </c>
      <c r="AG366">
        <v>6.4</v>
      </c>
      <c r="AH366">
        <v>159</v>
      </c>
      <c r="AI366">
        <v>101</v>
      </c>
      <c r="AJ366">
        <v>131536019</v>
      </c>
      <c r="AL366" s="7" t="str">
        <v>Brett Leonard</v>
      </c>
      <c r="AM366" s="35">
        <f>AVERAGEIFS(IMDB4[IMDb Score (1-10)],IMDB4[Director Name],Formula_Analysis!AL366)</f>
        <v>5.45</v>
      </c>
      <c r="AQ366" s="7" t="str">
        <v>Jason Marsden</v>
      </c>
      <c r="AR366" s="7">
        <f>SUMIFS(IMDB4[Gross Revenue],IMDB4[Lead Actor],Formula_Analysis!AQ366)</f>
        <v>594904</v>
      </c>
    </row>
    <row r="367" spans="1:44" x14ac:dyDescent="0.25">
      <c r="A367" t="str">
        <v>Brokeback Mountain</v>
      </c>
      <c r="B367">
        <v>38436</v>
      </c>
      <c r="C367">
        <v>2005</v>
      </c>
      <c r="D367" t="str">
        <v>2000s</v>
      </c>
      <c r="E367" t="str">
        <v>Color</v>
      </c>
      <c r="F367" t="str">
        <v>Drama</v>
      </c>
      <c r="G367" t="str">
        <v>English</v>
      </c>
      <c r="H367" t="str">
        <v>USA</v>
      </c>
      <c r="I367" t="str">
        <v>R</v>
      </c>
      <c r="J367" t="str">
        <v>Jake Gyllenhaal</v>
      </c>
      <c r="K367" t="str">
        <v>Ang Lee</v>
      </c>
      <c r="L367">
        <v>15000</v>
      </c>
      <c r="M367">
        <v>39789</v>
      </c>
      <c r="N367">
        <v>0</v>
      </c>
      <c r="O367">
        <v>13000</v>
      </c>
      <c r="P367">
        <v>7.7</v>
      </c>
      <c r="R367" t="str">
        <v>Lara Croft: Tomb Raider</v>
      </c>
      <c r="S367">
        <v>36910</v>
      </c>
      <c r="T367">
        <v>2001</v>
      </c>
      <c r="U367" t="str">
        <v>2000s</v>
      </c>
      <c r="V367" t="str">
        <v>Color</v>
      </c>
      <c r="W367" t="str">
        <v>Action</v>
      </c>
      <c r="X367" t="str">
        <v>English</v>
      </c>
      <c r="Y367" t="str">
        <v>USA</v>
      </c>
      <c r="Z367" t="str">
        <v>PG-13</v>
      </c>
      <c r="AA367" t="str">
        <v>Angelina Jolie Pitt</v>
      </c>
      <c r="AB367" t="str">
        <v>Simon West</v>
      </c>
      <c r="AC367">
        <v>11000</v>
      </c>
      <c r="AD367">
        <v>12150</v>
      </c>
      <c r="AE367">
        <v>165</v>
      </c>
      <c r="AF367">
        <v>0</v>
      </c>
      <c r="AG367">
        <v>5.7</v>
      </c>
      <c r="AH367">
        <v>199</v>
      </c>
      <c r="AI367">
        <v>100</v>
      </c>
      <c r="AJ367">
        <v>131144183</v>
      </c>
      <c r="AL367" s="7" t="str">
        <v>Andrew Davis</v>
      </c>
      <c r="AM367" s="35">
        <f>AVERAGEIFS(IMDB4[IMDb Score (1-10)],IMDB4[Director Name],Formula_Analysis!AL367)</f>
        <v>6.5</v>
      </c>
      <c r="AQ367" s="7" t="str">
        <v>Stephen Graham</v>
      </c>
      <c r="AR367" s="7">
        <f>SUMIFS(IMDB4[Gross Revenue],IMDB4[Lead Actor],Formula_Analysis!AQ367)</f>
        <v>797857</v>
      </c>
    </row>
    <row r="368" spans="1:44" x14ac:dyDescent="0.25">
      <c r="A368" t="str">
        <v>Zombieland</v>
      </c>
      <c r="B368">
        <v>39933</v>
      </c>
      <c r="C368">
        <v>2009</v>
      </c>
      <c r="D368" t="str">
        <v>2000s</v>
      </c>
      <c r="E368" t="str">
        <v>Color</v>
      </c>
      <c r="F368" t="str">
        <v>Adventure</v>
      </c>
      <c r="G368" t="str">
        <v>English</v>
      </c>
      <c r="H368" t="str">
        <v>USA</v>
      </c>
      <c r="I368" t="str">
        <v>R</v>
      </c>
      <c r="J368" t="str">
        <v>Emma Stone</v>
      </c>
      <c r="K368" t="str">
        <v>Ruben Fleischer</v>
      </c>
      <c r="L368">
        <v>15000</v>
      </c>
      <c r="M368">
        <v>28011</v>
      </c>
      <c r="N368">
        <v>181</v>
      </c>
      <c r="O368">
        <v>26000</v>
      </c>
      <c r="P368">
        <v>7.7</v>
      </c>
      <c r="R368" t="str">
        <v>The Silence of the Lambs</v>
      </c>
      <c r="S368">
        <v>33391</v>
      </c>
      <c r="T368">
        <v>1991</v>
      </c>
      <c r="U368" t="str">
        <v>1990s</v>
      </c>
      <c r="V368" t="str">
        <v>Color</v>
      </c>
      <c r="W368" t="str">
        <v>Crime</v>
      </c>
      <c r="X368" t="str">
        <v>English</v>
      </c>
      <c r="Y368" t="str">
        <v>USA</v>
      </c>
      <c r="Z368" t="str">
        <v>R</v>
      </c>
      <c r="AA368" t="str">
        <v>Anthony Hopkins</v>
      </c>
      <c r="AB368" t="str">
        <v>Jonathan Demme</v>
      </c>
      <c r="AC368">
        <v>12000</v>
      </c>
      <c r="AD368">
        <v>13184</v>
      </c>
      <c r="AE368">
        <v>438</v>
      </c>
      <c r="AF368">
        <v>40000</v>
      </c>
      <c r="AG368">
        <v>8.6</v>
      </c>
      <c r="AH368">
        <v>185</v>
      </c>
      <c r="AI368">
        <v>138</v>
      </c>
      <c r="AJ368">
        <v>130727000</v>
      </c>
      <c r="AL368" s="7" t="str">
        <v>Alan Parker</v>
      </c>
      <c r="AM368" s="35">
        <f>AVERAGEIFS(IMDB4[IMDb Score (1-10)],IMDB4[Director Name],Formula_Analysis!AL368)</f>
        <v>7.0333333333333341</v>
      </c>
      <c r="AQ368" s="7" t="str">
        <v>Stephanie Szostak</v>
      </c>
      <c r="AR368" s="7">
        <f>SUMIFS(IMDB4[Gross Revenue],IMDB4[Lead Actor],Formula_Analysis!AQ368)</f>
        <v>92900</v>
      </c>
    </row>
    <row r="369" spans="1:44" x14ac:dyDescent="0.25">
      <c r="A369" t="str">
        <v>The Count of Monte Cristo</v>
      </c>
      <c r="B369">
        <v>37573</v>
      </c>
      <c r="C369">
        <v>2002</v>
      </c>
      <c r="D369" t="str">
        <v>2000s</v>
      </c>
      <c r="E369" t="str">
        <v>Color</v>
      </c>
      <c r="F369" t="str">
        <v>Action</v>
      </c>
      <c r="G369" t="str">
        <v>English</v>
      </c>
      <c r="H369" t="str">
        <v>UK</v>
      </c>
      <c r="I369" t="str">
        <v>PG-13</v>
      </c>
      <c r="J369" t="str">
        <v>Henry Cavill</v>
      </c>
      <c r="K369" t="str">
        <v>Kevin Reynolds</v>
      </c>
      <c r="L369">
        <v>15000</v>
      </c>
      <c r="M369">
        <v>17152</v>
      </c>
      <c r="N369">
        <v>58</v>
      </c>
      <c r="O369">
        <v>0</v>
      </c>
      <c r="P369">
        <v>7.7</v>
      </c>
      <c r="R369" t="str">
        <v>The Flintstones</v>
      </c>
      <c r="S369">
        <v>34553</v>
      </c>
      <c r="T369">
        <v>1994</v>
      </c>
      <c r="U369" t="str">
        <v>1990s</v>
      </c>
      <c r="V369" t="str">
        <v>Color</v>
      </c>
      <c r="W369" t="str">
        <v>Comedy</v>
      </c>
      <c r="X369" t="str">
        <v>English</v>
      </c>
      <c r="Y369" t="str">
        <v>USA</v>
      </c>
      <c r="Z369" t="str">
        <v>PG</v>
      </c>
      <c r="AA369" t="str">
        <v>Jonathan Winters</v>
      </c>
      <c r="AB369" t="str">
        <v>Brian Levant</v>
      </c>
      <c r="AC369">
        <v>924</v>
      </c>
      <c r="AD369">
        <v>3244</v>
      </c>
      <c r="AE369">
        <v>32</v>
      </c>
      <c r="AF369">
        <v>0</v>
      </c>
      <c r="AG369">
        <v>4.8</v>
      </c>
      <c r="AH369">
        <v>35</v>
      </c>
      <c r="AI369">
        <v>91</v>
      </c>
      <c r="AJ369">
        <v>130512915</v>
      </c>
      <c r="AL369" s="7" t="str">
        <v>Gabriele Muccino</v>
      </c>
      <c r="AM369" s="35">
        <f>AVERAGEIFS(IMDB4[IMDb Score (1-10)],IMDB4[Director Name],Formula_Analysis!AL369)</f>
        <v>6.9749999999999996</v>
      </c>
      <c r="AQ369" s="7" t="str">
        <v>Johnny Pacar</v>
      </c>
      <c r="AR369" s="7">
        <f>SUMIFS(IMDB4[Gross Revenue],IMDB4[Lead Actor],Formula_Analysis!AQ369)</f>
        <v>73678</v>
      </c>
    </row>
    <row r="370" spans="1:44" x14ac:dyDescent="0.25">
      <c r="A370" t="str">
        <v>End of Watch</v>
      </c>
      <c r="B370">
        <v>40982</v>
      </c>
      <c r="C370">
        <v>2012</v>
      </c>
      <c r="D370" t="str">
        <v>2010s</v>
      </c>
      <c r="E370" t="str">
        <v>Color</v>
      </c>
      <c r="F370" t="str">
        <v>Crime</v>
      </c>
      <c r="G370" t="str">
        <v>English</v>
      </c>
      <c r="H370" t="str">
        <v>USA</v>
      </c>
      <c r="I370" t="str">
        <v>R</v>
      </c>
      <c r="J370" t="str">
        <v>Jake Gyllenhaal</v>
      </c>
      <c r="K370" t="str">
        <v>David Ayer</v>
      </c>
      <c r="L370">
        <v>15000</v>
      </c>
      <c r="M370">
        <v>27788</v>
      </c>
      <c r="N370">
        <v>453</v>
      </c>
      <c r="O370">
        <v>38000</v>
      </c>
      <c r="P370">
        <v>7.7</v>
      </c>
      <c r="R370" t="str">
        <v>Get Smart</v>
      </c>
      <c r="S370">
        <v>39591</v>
      </c>
      <c r="T370">
        <v>2008</v>
      </c>
      <c r="U370" t="str">
        <v>2000s</v>
      </c>
      <c r="V370" t="str">
        <v>Color</v>
      </c>
      <c r="W370" t="str">
        <v>Action</v>
      </c>
      <c r="X370" t="str">
        <v>English</v>
      </c>
      <c r="Y370" t="str">
        <v>USA</v>
      </c>
      <c r="Z370" t="str">
        <v>PG-13</v>
      </c>
      <c r="AA370" t="str">
        <v>Bill Murray</v>
      </c>
      <c r="AB370" t="str">
        <v>Peter Segal</v>
      </c>
      <c r="AC370">
        <v>13000</v>
      </c>
      <c r="AD370">
        <v>44798</v>
      </c>
      <c r="AE370">
        <v>88</v>
      </c>
      <c r="AF370">
        <v>0</v>
      </c>
      <c r="AG370">
        <v>6.5</v>
      </c>
      <c r="AH370">
        <v>265</v>
      </c>
      <c r="AI370">
        <v>110</v>
      </c>
      <c r="AJ370">
        <v>130313314</v>
      </c>
      <c r="AL370" s="7" t="str">
        <v>James Foley</v>
      </c>
      <c r="AM370" s="35">
        <f>AVERAGEIFS(IMDB4[IMDb Score (1-10)],IMDB4[Director Name],Formula_Analysis!AL370)</f>
        <v>6.833333333333333</v>
      </c>
      <c r="AQ370" s="7" t="str">
        <v>Rita Hayworth</v>
      </c>
      <c r="AR370" s="7">
        <f>SUMIFS(IMDB4[Gross Revenue],IMDB4[Lead Actor],Formula_Analysis!AQ370)</f>
        <v>7927</v>
      </c>
    </row>
    <row r="371" spans="1:44" x14ac:dyDescent="0.25">
      <c r="A371" t="str">
        <v>Stardust</v>
      </c>
      <c r="B371">
        <v>39387</v>
      </c>
      <c r="C371">
        <v>2007</v>
      </c>
      <c r="D371" t="str">
        <v>2000s</v>
      </c>
      <c r="E371" t="str">
        <v>Color</v>
      </c>
      <c r="F371" t="str">
        <v>Adventure</v>
      </c>
      <c r="G371" t="str">
        <v>English</v>
      </c>
      <c r="H371" t="str">
        <v>UK</v>
      </c>
      <c r="I371" t="str">
        <v>PG-13</v>
      </c>
      <c r="J371" t="str">
        <v>Henry Cavill</v>
      </c>
      <c r="K371" t="str">
        <v>Matthew Vaughn</v>
      </c>
      <c r="L371">
        <v>15000</v>
      </c>
      <c r="M371">
        <v>16034</v>
      </c>
      <c r="N371">
        <v>905</v>
      </c>
      <c r="O371">
        <v>15000</v>
      </c>
      <c r="P371">
        <v>7.7</v>
      </c>
      <c r="R371" t="str">
        <v>The Peanuts Movie</v>
      </c>
      <c r="S371">
        <v>42109</v>
      </c>
      <c r="T371">
        <v>2015</v>
      </c>
      <c r="U371" t="str">
        <v>2010s</v>
      </c>
      <c r="V371" t="str">
        <v>Color</v>
      </c>
      <c r="W371" t="str">
        <v>Adventure</v>
      </c>
      <c r="X371" t="str">
        <v>English</v>
      </c>
      <c r="Y371" t="str">
        <v>USA</v>
      </c>
      <c r="Z371" t="str">
        <v>G</v>
      </c>
      <c r="AA371" t="str">
        <v>Francesca Capaldi</v>
      </c>
      <c r="AB371" t="str">
        <v>Steve Martino</v>
      </c>
      <c r="AC371">
        <v>144</v>
      </c>
      <c r="AD371">
        <v>309</v>
      </c>
      <c r="AE371">
        <v>20</v>
      </c>
      <c r="AF371">
        <v>33000</v>
      </c>
      <c r="AG371">
        <v>7.2</v>
      </c>
      <c r="AH371">
        <v>208</v>
      </c>
      <c r="AI371">
        <v>88</v>
      </c>
      <c r="AJ371">
        <v>130174897</v>
      </c>
      <c r="AL371" s="7" t="str">
        <v>Kevin Spacey</v>
      </c>
      <c r="AM371" s="35">
        <f>AVERAGEIFS(IMDB4[IMDb Score (1-10)],IMDB4[Director Name],Formula_Analysis!AL371)</f>
        <v>6.4</v>
      </c>
      <c r="AQ371" s="7" t="str">
        <v>Chris Brown</v>
      </c>
      <c r="AR371" s="7">
        <f>SUMIFS(IMDB4[Gross Revenue],IMDB4[Lead Actor],Formula_Analysis!AQ371)</f>
        <v>161791781</v>
      </c>
    </row>
    <row r="372" spans="1:44" x14ac:dyDescent="0.25">
      <c r="A372" t="str">
        <v>The Fifth Element</v>
      </c>
      <c r="B372">
        <v>35519</v>
      </c>
      <c r="C372">
        <v>1997</v>
      </c>
      <c r="D372" t="str">
        <v>1990s</v>
      </c>
      <c r="E372" t="str">
        <v>Color</v>
      </c>
      <c r="F372" t="str">
        <v>Action</v>
      </c>
      <c r="G372" t="str">
        <v>English</v>
      </c>
      <c r="H372" t="str">
        <v>France</v>
      </c>
      <c r="I372" t="str">
        <v>PG-13</v>
      </c>
      <c r="J372" t="str">
        <v>Milla Jovovich</v>
      </c>
      <c r="K372" t="str">
        <v>Luc Besson</v>
      </c>
      <c r="L372">
        <v>14000</v>
      </c>
      <c r="M372">
        <v>39319</v>
      </c>
      <c r="N372">
        <v>0</v>
      </c>
      <c r="O372">
        <v>18000</v>
      </c>
      <c r="P372">
        <v>7.7</v>
      </c>
      <c r="R372" t="str">
        <v>American Gangster</v>
      </c>
      <c r="S372">
        <v>39182</v>
      </c>
      <c r="T372">
        <v>2007</v>
      </c>
      <c r="U372" t="str">
        <v>2000s</v>
      </c>
      <c r="V372" t="str">
        <v>Color</v>
      </c>
      <c r="W372" t="str">
        <v>Biography</v>
      </c>
      <c r="X372" t="str">
        <v>English</v>
      </c>
      <c r="Y372" t="str">
        <v>USA</v>
      </c>
      <c r="Z372" t="str">
        <v>R</v>
      </c>
      <c r="AA372" t="str">
        <v>Denzel Washington</v>
      </c>
      <c r="AB372" t="str">
        <v>Ridley Scott</v>
      </c>
      <c r="AC372">
        <v>18000</v>
      </c>
      <c r="AD372">
        <v>20354</v>
      </c>
      <c r="AE372">
        <v>0</v>
      </c>
      <c r="AF372">
        <v>0</v>
      </c>
      <c r="AG372">
        <v>7.8</v>
      </c>
      <c r="AH372">
        <v>300</v>
      </c>
      <c r="AI372">
        <v>176</v>
      </c>
      <c r="AJ372">
        <v>130127620</v>
      </c>
      <c r="AL372" s="7" t="str">
        <v>Richard Attenborough</v>
      </c>
      <c r="AM372" s="35">
        <f>AVERAGEIFS(IMDB4[IMDb Score (1-10)],IMDB4[Director Name],Formula_Analysis!AL372)</f>
        <v>7.4333333333333336</v>
      </c>
      <c r="AQ372" s="7" t="str">
        <v>BÃ©rÃ©nice Bejo</v>
      </c>
      <c r="AR372" s="7">
        <f>SUMIFS(IMDB4[Gross Revenue],IMDB4[Lead Actor],Formula_Analysis!AQ372)</f>
        <v>44667095</v>
      </c>
    </row>
    <row r="373" spans="1:44" x14ac:dyDescent="0.25">
      <c r="A373" t="str">
        <v>Love Actually</v>
      </c>
      <c r="B373">
        <v>37702</v>
      </c>
      <c r="C373">
        <v>2003</v>
      </c>
      <c r="D373" t="str">
        <v>2000s</v>
      </c>
      <c r="E373" t="str">
        <v>Color</v>
      </c>
      <c r="F373" t="str">
        <v>Comedy</v>
      </c>
      <c r="G373" t="str">
        <v>English</v>
      </c>
      <c r="H373" t="str">
        <v>UK</v>
      </c>
      <c r="I373" t="str">
        <v>R</v>
      </c>
      <c r="J373" t="str">
        <v>Colin Firth</v>
      </c>
      <c r="K373" t="str">
        <v>Richard Curtis</v>
      </c>
      <c r="L373">
        <v>14000</v>
      </c>
      <c r="M373">
        <v>28886</v>
      </c>
      <c r="N373">
        <v>628</v>
      </c>
      <c r="O373">
        <v>52000</v>
      </c>
      <c r="P373">
        <v>7.7</v>
      </c>
      <c r="R373" t="str">
        <v>American Beauty</v>
      </c>
      <c r="S373">
        <v>36415</v>
      </c>
      <c r="T373">
        <v>1999</v>
      </c>
      <c r="U373" t="str">
        <v>1990s</v>
      </c>
      <c r="V373" t="str">
        <v>Color</v>
      </c>
      <c r="W373" t="str">
        <v>Drama</v>
      </c>
      <c r="X373" t="str">
        <v>English</v>
      </c>
      <c r="Y373" t="str">
        <v>USA</v>
      </c>
      <c r="Z373" t="str">
        <v>R</v>
      </c>
      <c r="AA373" t="str">
        <v>Kevin Spacey</v>
      </c>
      <c r="AB373" t="str">
        <v>Sam Mendes</v>
      </c>
      <c r="AC373">
        <v>18000</v>
      </c>
      <c r="AD373">
        <v>19078</v>
      </c>
      <c r="AE373">
        <v>0</v>
      </c>
      <c r="AF373">
        <v>22000</v>
      </c>
      <c r="AG373">
        <v>8.4</v>
      </c>
      <c r="AH373">
        <v>176</v>
      </c>
      <c r="AI373">
        <v>122</v>
      </c>
      <c r="AJ373">
        <v>130058047</v>
      </c>
      <c r="AL373" s="7" t="str">
        <v>J.C. Chandor</v>
      </c>
      <c r="AM373" s="35">
        <f>AVERAGEIFS(IMDB4[IMDb Score (1-10)],IMDB4[Director Name],Formula_Analysis!AL373)</f>
        <v>7</v>
      </c>
      <c r="AQ373" s="7" t="str">
        <v>Hector Elizondo</v>
      </c>
      <c r="AR373" s="7">
        <f>SUMIFS(IMDB4[Gross Revenue],IMDB4[Lead Actor],Formula_Analysis!AQ373)</f>
        <v>61504403</v>
      </c>
    </row>
    <row r="374" spans="1:44" x14ac:dyDescent="0.25">
      <c r="A374" t="str">
        <v>Dazed and Confused</v>
      </c>
      <c r="B374">
        <v>34207</v>
      </c>
      <c r="C374">
        <v>1993</v>
      </c>
      <c r="D374" t="str">
        <v>1990s</v>
      </c>
      <c r="E374" t="str">
        <v>Color</v>
      </c>
      <c r="F374" t="str">
        <v>Comedy</v>
      </c>
      <c r="G374" t="str">
        <v>English</v>
      </c>
      <c r="H374" t="str">
        <v>USA</v>
      </c>
      <c r="I374" t="str">
        <v>R</v>
      </c>
      <c r="J374" t="str">
        <v>Milla Jovovich</v>
      </c>
      <c r="K374" t="str">
        <v>Richard Linklater</v>
      </c>
      <c r="L374">
        <v>14000</v>
      </c>
      <c r="M374">
        <v>18643</v>
      </c>
      <c r="N374">
        <v>0</v>
      </c>
      <c r="O374">
        <v>10000</v>
      </c>
      <c r="P374">
        <v>7.7</v>
      </c>
      <c r="R374" t="str">
        <v>Insurgent</v>
      </c>
      <c r="S374">
        <v>42031</v>
      </c>
      <c r="T374">
        <v>2015</v>
      </c>
      <c r="U374" t="str">
        <v>2010s</v>
      </c>
      <c r="V374" t="str">
        <v>Color</v>
      </c>
      <c r="W374" t="str">
        <v>Adventure</v>
      </c>
      <c r="X374" t="str">
        <v>English</v>
      </c>
      <c r="Y374" t="str">
        <v>USA</v>
      </c>
      <c r="Z374" t="str">
        <v>PG-13</v>
      </c>
      <c r="AA374" t="str">
        <v>Kate Winslet</v>
      </c>
      <c r="AB374" t="str">
        <v>Robert Schwentke</v>
      </c>
      <c r="AC374">
        <v>14000</v>
      </c>
      <c r="AD374">
        <v>22622</v>
      </c>
      <c r="AE374">
        <v>124</v>
      </c>
      <c r="AF374">
        <v>27000</v>
      </c>
      <c r="AG374">
        <v>6.3</v>
      </c>
      <c r="AH374">
        <v>263</v>
      </c>
      <c r="AI374">
        <v>119</v>
      </c>
      <c r="AJ374">
        <v>129995817</v>
      </c>
      <c r="AL374" s="7" t="str">
        <v>Duncan Jones</v>
      </c>
      <c r="AM374" s="35">
        <f>AVERAGEIFS(IMDB4[IMDb Score (1-10)],IMDB4[Director Name],Formula_Analysis!AL374)</f>
        <v>7.7</v>
      </c>
      <c r="AQ374" s="7" t="str">
        <v>Radha Mitchell</v>
      </c>
      <c r="AR374" s="7">
        <f>SUMIFS(IMDB4[Gross Revenue],IMDB4[Lead Actor],Formula_Analysis!AQ374)</f>
        <v>151418359</v>
      </c>
    </row>
    <row r="375" spans="1:44" x14ac:dyDescent="0.25">
      <c r="A375" t="str">
        <v>True Grit</v>
      </c>
      <c r="B375">
        <v>40257</v>
      </c>
      <c r="C375">
        <v>2010</v>
      </c>
      <c r="D375" t="str">
        <v>2010s</v>
      </c>
      <c r="E375" t="str">
        <v>Color</v>
      </c>
      <c r="F375" t="str">
        <v>Adventure</v>
      </c>
      <c r="G375" t="str">
        <v>English</v>
      </c>
      <c r="H375" t="str">
        <v>USA</v>
      </c>
      <c r="I375" t="str">
        <v>PG-13</v>
      </c>
      <c r="J375" t="str">
        <v>Matt Damon</v>
      </c>
      <c r="K375" t="str">
        <v>Ethan Coen</v>
      </c>
      <c r="L375">
        <v>13000</v>
      </c>
      <c r="M375">
        <v>25964</v>
      </c>
      <c r="N375">
        <v>1000</v>
      </c>
      <c r="O375">
        <v>36000</v>
      </c>
      <c r="P375">
        <v>7.7</v>
      </c>
      <c r="R375" t="str">
        <v>Lethal Weapon 4</v>
      </c>
      <c r="S375">
        <v>35987</v>
      </c>
      <c r="T375">
        <v>1998</v>
      </c>
      <c r="U375" t="str">
        <v>1990s</v>
      </c>
      <c r="V375" t="str">
        <v>Color</v>
      </c>
      <c r="W375" t="str">
        <v>Action</v>
      </c>
      <c r="X375" t="str">
        <v>English</v>
      </c>
      <c r="Y375" t="str">
        <v>USA</v>
      </c>
      <c r="Z375" t="str">
        <v>R</v>
      </c>
      <c r="AA375" t="str">
        <v>Jet Li</v>
      </c>
      <c r="AB375" t="str">
        <v>Richard Donner</v>
      </c>
      <c r="AC375">
        <v>5000</v>
      </c>
      <c r="AD375">
        <v>6171</v>
      </c>
      <c r="AE375">
        <v>503</v>
      </c>
      <c r="AF375">
        <v>0</v>
      </c>
      <c r="AG375">
        <v>6.6</v>
      </c>
      <c r="AH375">
        <v>141</v>
      </c>
      <c r="AI375">
        <v>127</v>
      </c>
      <c r="AJ375">
        <v>129734803</v>
      </c>
      <c r="AL375" s="7" t="str">
        <v>Tim Hunter</v>
      </c>
      <c r="AM375" s="35">
        <f>AVERAGEIFS(IMDB4[IMDb Score (1-10)],IMDB4[Director Name],Formula_Analysis!AL375)</f>
        <v>7.1</v>
      </c>
      <c r="AQ375" s="7" t="str">
        <v>Bruce Greenwood</v>
      </c>
      <c r="AR375" s="7">
        <f>SUMIFS(IMDB4[Gross Revenue],IMDB4[Lead Actor],Formula_Analysis!AQ375)</f>
        <v>189245019</v>
      </c>
    </row>
    <row r="376" spans="1:44" x14ac:dyDescent="0.25">
      <c r="A376" t="str">
        <v>Creed</v>
      </c>
      <c r="B376">
        <v>42037</v>
      </c>
      <c r="C376">
        <v>2015</v>
      </c>
      <c r="D376" t="str">
        <v>2010s</v>
      </c>
      <c r="E376" t="str">
        <v>Color</v>
      </c>
      <c r="F376" t="str">
        <v>Drama</v>
      </c>
      <c r="G376" t="str">
        <v>English</v>
      </c>
      <c r="H376" t="str">
        <v>USA</v>
      </c>
      <c r="I376" t="str">
        <v>PG-13</v>
      </c>
      <c r="J376" t="str">
        <v>Sylvester Stallone</v>
      </c>
      <c r="K376" t="str">
        <v>Ryan Coogler</v>
      </c>
      <c r="L376">
        <v>13000</v>
      </c>
      <c r="M376">
        <v>15106</v>
      </c>
      <c r="N376">
        <v>0</v>
      </c>
      <c r="O376">
        <v>70000</v>
      </c>
      <c r="P376">
        <v>7.7</v>
      </c>
      <c r="R376" t="str">
        <v>The Nutty Professor</v>
      </c>
      <c r="S376">
        <v>35322</v>
      </c>
      <c r="T376">
        <v>1996</v>
      </c>
      <c r="U376" t="str">
        <v>1990s</v>
      </c>
      <c r="V376" t="str">
        <v>Color</v>
      </c>
      <c r="W376" t="str">
        <v>Comedy</v>
      </c>
      <c r="X376" t="str">
        <v>English</v>
      </c>
      <c r="Y376" t="str">
        <v>USA</v>
      </c>
      <c r="Z376" t="str">
        <v>PG-13</v>
      </c>
      <c r="AA376" t="str">
        <v>Jada Pinkett Smith</v>
      </c>
      <c r="AB376" t="str">
        <v>Tom Shadyac</v>
      </c>
      <c r="AC376">
        <v>851</v>
      </c>
      <c r="AD376">
        <v>3155</v>
      </c>
      <c r="AE376">
        <v>293</v>
      </c>
      <c r="AF376">
        <v>960</v>
      </c>
      <c r="AG376">
        <v>5.6</v>
      </c>
      <c r="AH376">
        <v>57</v>
      </c>
      <c r="AI376">
        <v>95</v>
      </c>
      <c r="AJ376">
        <v>128769345</v>
      </c>
      <c r="AL376" s="7" t="str">
        <v>George Hickenlooper</v>
      </c>
      <c r="AM376" s="35">
        <f>AVERAGEIFS(IMDB4[IMDb Score (1-10)],IMDB4[Director Name],Formula_Analysis!AL376)</f>
        <v>6.3000000000000007</v>
      </c>
      <c r="AQ376" s="7" t="str">
        <v>Gary Cole</v>
      </c>
      <c r="AR376" s="7">
        <f>SUMIFS(IMDB4[Gross Revenue],IMDB4[Lead Actor],Formula_Analysis!AQ376)</f>
        <v>367096681</v>
      </c>
    </row>
    <row r="377" spans="1:44" x14ac:dyDescent="0.25">
      <c r="A377" t="str">
        <v>The Theory of Everything</v>
      </c>
      <c r="B377">
        <v>41662</v>
      </c>
      <c r="C377">
        <v>2014</v>
      </c>
      <c r="D377" t="str">
        <v>2010s</v>
      </c>
      <c r="E377" t="str">
        <v>Color</v>
      </c>
      <c r="F377" t="str">
        <v>Biography</v>
      </c>
      <c r="G377" t="str">
        <v>English</v>
      </c>
      <c r="H377" t="str">
        <v>UK</v>
      </c>
      <c r="I377" t="str">
        <v>PG-13</v>
      </c>
      <c r="J377" t="str">
        <v>Eddie Redmayne</v>
      </c>
      <c r="K377" t="str">
        <v>James Marsh</v>
      </c>
      <c r="L377">
        <v>13000</v>
      </c>
      <c r="M377">
        <v>14100</v>
      </c>
      <c r="N377">
        <v>120</v>
      </c>
      <c r="O377">
        <v>90000</v>
      </c>
      <c r="P377">
        <v>7.7</v>
      </c>
      <c r="R377" t="str">
        <v>Borat: Cultural Learnings of America for Make Benefit Glorious Nation of Kazakhstan</v>
      </c>
      <c r="S377">
        <v>38772</v>
      </c>
      <c r="T377">
        <v>2006</v>
      </c>
      <c r="U377" t="str">
        <v>2000s</v>
      </c>
      <c r="V377" t="str">
        <v>Color</v>
      </c>
      <c r="W377" t="str">
        <v>Comedy</v>
      </c>
      <c r="X377" t="str">
        <v>English</v>
      </c>
      <c r="Y377" t="str">
        <v>USA</v>
      </c>
      <c r="Z377" t="str">
        <v>R</v>
      </c>
      <c r="AA377" t="str">
        <v>Luenell</v>
      </c>
      <c r="AB377" t="str">
        <v>Larry Charles</v>
      </c>
      <c r="AC377">
        <v>332</v>
      </c>
      <c r="AD377">
        <v>505</v>
      </c>
      <c r="AE377">
        <v>119</v>
      </c>
      <c r="AF377">
        <v>0</v>
      </c>
      <c r="AG377">
        <v>7.3</v>
      </c>
      <c r="AH377">
        <v>343</v>
      </c>
      <c r="AI377">
        <v>82</v>
      </c>
      <c r="AJ377">
        <v>128505958</v>
      </c>
      <c r="AL377" s="7" t="str">
        <v>Michael Mayer</v>
      </c>
      <c r="AM377" s="35">
        <f>AVERAGEIFS(IMDB4[IMDb Score (1-10)],IMDB4[Director Name],Formula_Analysis!AL377)</f>
        <v>6.5</v>
      </c>
      <c r="AQ377" s="7" t="str">
        <v>Tiago Riani</v>
      </c>
      <c r="AR377" s="7">
        <f>SUMIFS(IMDB4[Gross Revenue],IMDB4[Lead Actor],Formula_Analysis!AQ377)</f>
        <v>37432299</v>
      </c>
    </row>
    <row r="378" spans="1:44" x14ac:dyDescent="0.25">
      <c r="A378" t="str">
        <v>Rushmore</v>
      </c>
      <c r="B378">
        <v>36021</v>
      </c>
      <c r="C378">
        <v>1998</v>
      </c>
      <c r="D378" t="str">
        <v>1990s</v>
      </c>
      <c r="E378" t="str">
        <v>Color</v>
      </c>
      <c r="F378" t="str">
        <v>Comedy</v>
      </c>
      <c r="G378" t="str">
        <v>English</v>
      </c>
      <c r="H378" t="str">
        <v>USA</v>
      </c>
      <c r="I378" t="str">
        <v>R</v>
      </c>
      <c r="J378" t="str">
        <v>Bill Murray</v>
      </c>
      <c r="K378" t="str">
        <v>Wes Anderson</v>
      </c>
      <c r="L378">
        <v>13000</v>
      </c>
      <c r="M378">
        <v>15716</v>
      </c>
      <c r="N378">
        <v>0</v>
      </c>
      <c r="O378">
        <v>5000</v>
      </c>
      <c r="P378">
        <v>7.7</v>
      </c>
      <c r="R378" t="str">
        <v>Close Encounters of the Third Kind</v>
      </c>
      <c r="S378">
        <v>28470</v>
      </c>
      <c r="T378">
        <v>1977</v>
      </c>
      <c r="U378" t="str">
        <v>1970s</v>
      </c>
      <c r="V378" t="str">
        <v>Color</v>
      </c>
      <c r="W378" t="str">
        <v>Drama</v>
      </c>
      <c r="X378" t="str">
        <v>English</v>
      </c>
      <c r="Y378" t="str">
        <v>USA</v>
      </c>
      <c r="Z378" t="str">
        <v>PG</v>
      </c>
      <c r="AA378" t="str">
        <v>Bob Balaban</v>
      </c>
      <c r="AB378" t="str">
        <v>Steven Spielberg</v>
      </c>
      <c r="AC378">
        <v>559</v>
      </c>
      <c r="AD378">
        <v>1591</v>
      </c>
      <c r="AE378">
        <v>14000</v>
      </c>
      <c r="AF378">
        <v>0</v>
      </c>
      <c r="AG378">
        <v>7.7</v>
      </c>
      <c r="AH378">
        <v>171</v>
      </c>
      <c r="AI378">
        <v>135</v>
      </c>
      <c r="AJ378">
        <v>128300000</v>
      </c>
      <c r="AL378" s="7" t="str">
        <v>David Anspaugh</v>
      </c>
      <c r="AM378" s="35">
        <f>AVERAGEIFS(IMDB4[IMDb Score (1-10)],IMDB4[Director Name],Formula_Analysis!AL378)</f>
        <v>6.2</v>
      </c>
      <c r="AQ378" s="7" t="str">
        <v>Common</v>
      </c>
      <c r="AR378" s="7">
        <f>SUMIFS(IMDB4[Gross Revenue],IMDB4[Lead Actor],Formula_Analysis!AQ378)</f>
        <v>11694528</v>
      </c>
    </row>
    <row r="379" spans="1:44" x14ac:dyDescent="0.25">
      <c r="A379" t="str">
        <v>Star Trek II: The Wrath of Khan</v>
      </c>
      <c r="B379">
        <v>30290</v>
      </c>
      <c r="C379">
        <v>1982</v>
      </c>
      <c r="D379" t="str">
        <v>1980s</v>
      </c>
      <c r="E379" t="str">
        <v>Color</v>
      </c>
      <c r="F379" t="str">
        <v>Action</v>
      </c>
      <c r="G379" t="str">
        <v>English</v>
      </c>
      <c r="H379" t="str">
        <v>USA</v>
      </c>
      <c r="I379" t="str">
        <v>PG</v>
      </c>
      <c r="J379" t="str">
        <v>Leonard Nimoy</v>
      </c>
      <c r="K379" t="str">
        <v>Nicholas Meyer</v>
      </c>
      <c r="L379">
        <v>12000</v>
      </c>
      <c r="M379">
        <v>16539</v>
      </c>
      <c r="N379">
        <v>120</v>
      </c>
      <c r="O379">
        <v>0</v>
      </c>
      <c r="P379">
        <v>7.7</v>
      </c>
      <c r="R379" t="str">
        <v>Robots</v>
      </c>
      <c r="S379">
        <v>38513</v>
      </c>
      <c r="T379">
        <v>2005</v>
      </c>
      <c r="U379" t="str">
        <v>2000s</v>
      </c>
      <c r="V379" t="str">
        <v>Color</v>
      </c>
      <c r="W379" t="str">
        <v>Adventure</v>
      </c>
      <c r="X379" t="str">
        <v>English</v>
      </c>
      <c r="Y379" t="str">
        <v>USA</v>
      </c>
      <c r="Z379" t="str">
        <v>PG</v>
      </c>
      <c r="AA379" t="str">
        <v>Jim Broadbent</v>
      </c>
      <c r="AB379" t="str">
        <v>Chris Wedge</v>
      </c>
      <c r="AC379">
        <v>1000</v>
      </c>
      <c r="AD379">
        <v>1804</v>
      </c>
      <c r="AE379">
        <v>77</v>
      </c>
      <c r="AF379">
        <v>0</v>
      </c>
      <c r="AG379">
        <v>6.3</v>
      </c>
      <c r="AH379">
        <v>163</v>
      </c>
      <c r="AI379">
        <v>91</v>
      </c>
      <c r="AJ379">
        <v>128200012</v>
      </c>
      <c r="AL379" s="7" t="str">
        <v>Anne Fontaine</v>
      </c>
      <c r="AM379" s="35">
        <f>AVERAGEIFS(IMDB4[IMDb Score (1-10)],IMDB4[Director Name],Formula_Analysis!AL379)</f>
        <v>6.45</v>
      </c>
      <c r="AQ379" s="7" t="str">
        <v>Ki Hong Lee</v>
      </c>
      <c r="AR379" s="7">
        <f>SUMIFS(IMDB4[Gross Revenue],IMDB4[Lead Actor],Formula_Analysis!AQ379)</f>
        <v>184101193</v>
      </c>
    </row>
    <row r="380" spans="1:44" x14ac:dyDescent="0.25">
      <c r="A380" t="str">
        <v>Adaptation.</v>
      </c>
      <c r="B380">
        <v>37359</v>
      </c>
      <c r="C380">
        <v>2002</v>
      </c>
      <c r="D380" t="str">
        <v>2000s</v>
      </c>
      <c r="E380" t="str">
        <v>Color</v>
      </c>
      <c r="F380" t="str">
        <v>Comedy</v>
      </c>
      <c r="G380" t="str">
        <v>English</v>
      </c>
      <c r="H380" t="str">
        <v>USA</v>
      </c>
      <c r="I380" t="str">
        <v>R</v>
      </c>
      <c r="J380" t="str">
        <v>Nicolas Cage</v>
      </c>
      <c r="K380" t="str">
        <v>Spike Jonze</v>
      </c>
      <c r="L380">
        <v>12000</v>
      </c>
      <c r="M380">
        <v>25489</v>
      </c>
      <c r="N380">
        <v>0</v>
      </c>
      <c r="O380">
        <v>0</v>
      </c>
      <c r="P380">
        <v>7.7</v>
      </c>
      <c r="R380" t="str">
        <v>Crouching Tiger, Hidden Dragon</v>
      </c>
      <c r="S380">
        <v>36564</v>
      </c>
      <c r="T380">
        <v>2000</v>
      </c>
      <c r="U380" t="str">
        <v>2000s</v>
      </c>
      <c r="V380" t="str">
        <v>Color</v>
      </c>
      <c r="W380" t="str">
        <v>Action</v>
      </c>
      <c r="X380" t="str">
        <v>Mandarin</v>
      </c>
      <c r="Y380" t="str">
        <v>Taiwan</v>
      </c>
      <c r="Z380" t="str">
        <v>PG-13</v>
      </c>
      <c r="AA380" t="str">
        <v>Chen Chang</v>
      </c>
      <c r="AB380" t="str">
        <v>Ang Lee</v>
      </c>
      <c r="AC380">
        <v>103</v>
      </c>
      <c r="AD380">
        <v>129</v>
      </c>
      <c r="AE380">
        <v>0</v>
      </c>
      <c r="AF380">
        <v>0</v>
      </c>
      <c r="AG380">
        <v>7.9</v>
      </c>
      <c r="AH380">
        <v>287</v>
      </c>
      <c r="AI380">
        <v>120</v>
      </c>
      <c r="AJ380">
        <v>128067808</v>
      </c>
      <c r="AL380" s="7" t="str">
        <v>Stephen Kay</v>
      </c>
      <c r="AM380" s="35">
        <f>AVERAGEIFS(IMDB4[IMDb Score (1-10)],IMDB4[Director Name],Formula_Analysis!AL380)</f>
        <v>4.9999999999999991</v>
      </c>
      <c r="AQ380" s="7" t="str">
        <v>Matt Frewer</v>
      </c>
      <c r="AR380" s="7">
        <f>SUMIFS(IMDB4[Gross Revenue],IMDB4[Lead Actor],Formula_Analysis!AQ380)</f>
        <v>107503316</v>
      </c>
    </row>
    <row r="381" spans="1:44" x14ac:dyDescent="0.25">
      <c r="A381" t="str">
        <v>Minority Report</v>
      </c>
      <c r="B381">
        <v>37619</v>
      </c>
      <c r="C381">
        <v>2002</v>
      </c>
      <c r="D381" t="str">
        <v>2000s</v>
      </c>
      <c r="E381" t="str">
        <v>Color</v>
      </c>
      <c r="F381" t="str">
        <v>Action</v>
      </c>
      <c r="G381" t="str">
        <v>English</v>
      </c>
      <c r="H381" t="str">
        <v>USA</v>
      </c>
      <c r="I381" t="str">
        <v>PG-13</v>
      </c>
      <c r="J381" t="str">
        <v>Tom Cruise</v>
      </c>
      <c r="K381" t="str">
        <v>Steven Spielberg</v>
      </c>
      <c r="L381">
        <v>10000</v>
      </c>
      <c r="M381">
        <v>12546</v>
      </c>
      <c r="N381">
        <v>14000</v>
      </c>
      <c r="O381">
        <v>0</v>
      </c>
      <c r="P381">
        <v>7.7</v>
      </c>
      <c r="R381" t="str">
        <v>Into the Woods</v>
      </c>
      <c r="S381">
        <v>41916</v>
      </c>
      <c r="T381">
        <v>2014</v>
      </c>
      <c r="U381" t="str">
        <v>2010s</v>
      </c>
      <c r="V381" t="str">
        <v>Color</v>
      </c>
      <c r="W381" t="str">
        <v>Adventure</v>
      </c>
      <c r="X381" t="str">
        <v>English</v>
      </c>
      <c r="Y381" t="str">
        <v>USA</v>
      </c>
      <c r="Z381" t="str">
        <v>PG</v>
      </c>
      <c r="AA381" t="str">
        <v>Johnny Depp</v>
      </c>
      <c r="AB381" t="str">
        <v>Rob Marshall</v>
      </c>
      <c r="AC381">
        <v>40000</v>
      </c>
      <c r="AD381">
        <v>62837</v>
      </c>
      <c r="AE381">
        <v>252</v>
      </c>
      <c r="AF381">
        <v>90000</v>
      </c>
      <c r="AG381">
        <v>6</v>
      </c>
      <c r="AH381">
        <v>321</v>
      </c>
      <c r="AI381">
        <v>125</v>
      </c>
      <c r="AJ381">
        <v>127997349</v>
      </c>
      <c r="AL381" s="7" t="str">
        <v>Phil Lord</v>
      </c>
      <c r="AM381" s="35">
        <f>AVERAGEIFS(IMDB4[IMDb Score (1-10)],IMDB4[Director Name],Formula_Analysis!AL381)</f>
        <v>7.2750000000000004</v>
      </c>
      <c r="AQ381" s="7" t="str">
        <v>Ashley Rickards</v>
      </c>
      <c r="AR381" s="7">
        <f>SUMIFS(IMDB4[Gross Revenue],IMDB4[Lead Actor],Formula_Analysis!AQ381)</f>
        <v>17314483</v>
      </c>
    </row>
    <row r="382" spans="1:44" x14ac:dyDescent="0.25">
      <c r="A382" t="str">
        <v>The Last Samurai</v>
      </c>
      <c r="B382">
        <v>37634</v>
      </c>
      <c r="C382">
        <v>2003</v>
      </c>
      <c r="D382" t="str">
        <v>2000s</v>
      </c>
      <c r="E382" t="str">
        <v>Color</v>
      </c>
      <c r="F382" t="str">
        <v>Action</v>
      </c>
      <c r="G382" t="str">
        <v>English</v>
      </c>
      <c r="H382" t="str">
        <v>USA</v>
      </c>
      <c r="I382" t="str">
        <v>R</v>
      </c>
      <c r="J382" t="str">
        <v>Tom Cruise</v>
      </c>
      <c r="K382" t="str">
        <v>Edward Zwick</v>
      </c>
      <c r="L382">
        <v>10000</v>
      </c>
      <c r="M382">
        <v>11945</v>
      </c>
      <c r="N382">
        <v>380</v>
      </c>
      <c r="O382">
        <v>0</v>
      </c>
      <c r="P382">
        <v>7.7</v>
      </c>
      <c r="R382" t="str">
        <v>Shutter Island</v>
      </c>
      <c r="S382">
        <v>40479</v>
      </c>
      <c r="T382">
        <v>2010</v>
      </c>
      <c r="U382" t="str">
        <v>2010s</v>
      </c>
      <c r="V382" t="str">
        <v>Color</v>
      </c>
      <c r="W382" t="str">
        <v>Mystery</v>
      </c>
      <c r="X382" t="str">
        <v>English</v>
      </c>
      <c r="Y382" t="str">
        <v>USA</v>
      </c>
      <c r="Z382" t="str">
        <v>R</v>
      </c>
      <c r="AA382" t="str">
        <v>Leonardo DiCaprio</v>
      </c>
      <c r="AB382" t="str">
        <v>Martin Scorsese</v>
      </c>
      <c r="AC382">
        <v>29000</v>
      </c>
      <c r="AD382">
        <v>29585</v>
      </c>
      <c r="AE382">
        <v>17000</v>
      </c>
      <c r="AF382">
        <v>53000</v>
      </c>
      <c r="AG382">
        <v>8.1</v>
      </c>
      <c r="AH382">
        <v>490</v>
      </c>
      <c r="AI382">
        <v>138</v>
      </c>
      <c r="AJ382">
        <v>127968405</v>
      </c>
      <c r="AL382" s="7" t="str">
        <v>Catherine Hardwicke</v>
      </c>
      <c r="AM382" s="35">
        <f>AVERAGEIFS(IMDB4[IMDb Score (1-10)],IMDB4[Director Name],Formula_Analysis!AL382)</f>
        <v>6.2600000000000007</v>
      </c>
      <c r="AQ382" s="7" t="str">
        <v>Martin Starr</v>
      </c>
      <c r="AR382" s="7">
        <f>SUMIFS(IMDB4[Gross Revenue],IMDB4[Lead Actor],Formula_Analysis!AQ382)</f>
        <v>13973532</v>
      </c>
    </row>
    <row r="383" spans="1:44" x14ac:dyDescent="0.25">
      <c r="A383" t="str">
        <v>The Social Network</v>
      </c>
      <c r="B383">
        <v>40350</v>
      </c>
      <c r="C383">
        <v>2010</v>
      </c>
      <c r="D383" t="str">
        <v>2010s</v>
      </c>
      <c r="E383" t="str">
        <v>Color</v>
      </c>
      <c r="F383" t="str">
        <v>Biography</v>
      </c>
      <c r="G383" t="str">
        <v>English</v>
      </c>
      <c r="H383" t="str">
        <v>USA</v>
      </c>
      <c r="I383" t="str">
        <v>PG-13</v>
      </c>
      <c r="J383" t="str">
        <v>Andrew Garfield</v>
      </c>
      <c r="K383" t="str">
        <v>David Fincher</v>
      </c>
      <c r="L383">
        <v>10000</v>
      </c>
      <c r="M383">
        <v>10555</v>
      </c>
      <c r="N383">
        <v>21000</v>
      </c>
      <c r="O383">
        <v>74000</v>
      </c>
      <c r="P383">
        <v>7.7</v>
      </c>
      <c r="R383" t="str">
        <v>Enchanted</v>
      </c>
      <c r="S383">
        <v>39422</v>
      </c>
      <c r="T383">
        <v>2007</v>
      </c>
      <c r="U383" t="str">
        <v>2000s</v>
      </c>
      <c r="V383" t="str">
        <v>Color</v>
      </c>
      <c r="W383" t="str">
        <v>Animation</v>
      </c>
      <c r="X383" t="str">
        <v>English</v>
      </c>
      <c r="Y383" t="str">
        <v>USA</v>
      </c>
      <c r="Z383" t="str">
        <v>PG</v>
      </c>
      <c r="AA383" t="str">
        <v>Jeff Bennett</v>
      </c>
      <c r="AB383" t="str">
        <v>Kevin Lima</v>
      </c>
      <c r="AC383">
        <v>283</v>
      </c>
      <c r="AD383">
        <v>662</v>
      </c>
      <c r="AE383">
        <v>36</v>
      </c>
      <c r="AF383">
        <v>0</v>
      </c>
      <c r="AG383">
        <v>7.1</v>
      </c>
      <c r="AH383">
        <v>222</v>
      </c>
      <c r="AI383">
        <v>107</v>
      </c>
      <c r="AJ383">
        <v>127706877</v>
      </c>
      <c r="AL383" s="7" t="str">
        <v>Tim Johnson</v>
      </c>
      <c r="AM383" s="35">
        <f>AVERAGEIFS(IMDB4[IMDb Score (1-10)],IMDB4[Director Name],Formula_Analysis!AL383)</f>
        <v>6.75</v>
      </c>
      <c r="AQ383" s="7" t="str">
        <v>Ian Ziering</v>
      </c>
      <c r="AR383" s="7">
        <f>SUMIFS(IMDB4[Gross Revenue],IMDB4[Lead Actor],Formula_Analysis!AQ383)</f>
        <v>10137232</v>
      </c>
    </row>
    <row r="384" spans="1:44" x14ac:dyDescent="0.25">
      <c r="A384" t="str">
        <v>Seven Pounds</v>
      </c>
      <c r="B384">
        <v>39571</v>
      </c>
      <c r="C384">
        <v>2008</v>
      </c>
      <c r="D384" t="str">
        <v>2000s</v>
      </c>
      <c r="E384" t="str">
        <v>Color</v>
      </c>
      <c r="F384" t="str">
        <v>Drama</v>
      </c>
      <c r="G384" t="str">
        <v>English</v>
      </c>
      <c r="H384" t="str">
        <v>USA</v>
      </c>
      <c r="I384" t="str">
        <v>PG-13</v>
      </c>
      <c r="J384" t="str">
        <v>Will Smith</v>
      </c>
      <c r="K384" t="str">
        <v>Gabriele Muccino</v>
      </c>
      <c r="L384">
        <v>10000</v>
      </c>
      <c r="M384">
        <v>14727</v>
      </c>
      <c r="N384">
        <v>125</v>
      </c>
      <c r="O384">
        <v>26000</v>
      </c>
      <c r="P384">
        <v>7.7</v>
      </c>
      <c r="R384" t="str">
        <v>The Curious Case of Benjamin Button</v>
      </c>
      <c r="S384">
        <v>39716</v>
      </c>
      <c r="T384">
        <v>2008</v>
      </c>
      <c r="U384" t="str">
        <v>2000s</v>
      </c>
      <c r="V384" t="str">
        <v>Color</v>
      </c>
      <c r="W384" t="str">
        <v>Drama</v>
      </c>
      <c r="X384" t="str">
        <v>English</v>
      </c>
      <c r="Y384" t="str">
        <v>USA</v>
      </c>
      <c r="Z384" t="str">
        <v>PG-13</v>
      </c>
      <c r="AA384" t="str">
        <v>Brad Pitt</v>
      </c>
      <c r="AB384" t="str">
        <v>David Fincher</v>
      </c>
      <c r="AC384">
        <v>11000</v>
      </c>
      <c r="AD384">
        <v>13333</v>
      </c>
      <c r="AE384">
        <v>21000</v>
      </c>
      <c r="AF384">
        <v>23000</v>
      </c>
      <c r="AG384">
        <v>7.8</v>
      </c>
      <c r="AH384">
        <v>362</v>
      </c>
      <c r="AI384">
        <v>166</v>
      </c>
      <c r="AJ384">
        <v>127490802</v>
      </c>
      <c r="AL384" s="7" t="str">
        <v>Michael Sucsy</v>
      </c>
      <c r="AM384" s="35">
        <f>AVERAGEIFS(IMDB4[IMDb Score (1-10)],IMDB4[Director Name],Formula_Analysis!AL384)</f>
        <v>6.8</v>
      </c>
      <c r="AQ384" s="7" t="str">
        <v>Randy Wayne</v>
      </c>
      <c r="AR384" s="7">
        <f>SUMIFS(IMDB4[Gross Revenue],IMDB4[Lead Actor],Formula_Analysis!AQ384)</f>
        <v>3773863</v>
      </c>
    </row>
    <row r="385" spans="1:44" x14ac:dyDescent="0.25">
      <c r="A385" t="str">
        <v>Eastern Promises</v>
      </c>
      <c r="B385">
        <v>39204</v>
      </c>
      <c r="C385">
        <v>2007</v>
      </c>
      <c r="D385" t="str">
        <v>2000s</v>
      </c>
      <c r="E385" t="str">
        <v>Color</v>
      </c>
      <c r="F385" t="str">
        <v>Crime</v>
      </c>
      <c r="G385" t="str">
        <v>English</v>
      </c>
      <c r="H385" t="str">
        <v>USA</v>
      </c>
      <c r="I385" t="str">
        <v>R</v>
      </c>
      <c r="J385" t="str">
        <v>Viggo Mortensen</v>
      </c>
      <c r="K385" t="str">
        <v>David Cronenberg</v>
      </c>
      <c r="L385">
        <v>10000</v>
      </c>
      <c r="M385">
        <v>17211</v>
      </c>
      <c r="N385">
        <v>0</v>
      </c>
      <c r="O385">
        <v>0</v>
      </c>
      <c r="P385">
        <v>7.7</v>
      </c>
      <c r="R385" t="str">
        <v>Sweet Home Alabama</v>
      </c>
      <c r="S385">
        <v>37289</v>
      </c>
      <c r="T385">
        <v>2002</v>
      </c>
      <c r="U385" t="str">
        <v>2000s</v>
      </c>
      <c r="V385" t="str">
        <v>Color</v>
      </c>
      <c r="W385" t="str">
        <v>Comedy</v>
      </c>
      <c r="X385" t="str">
        <v>English</v>
      </c>
      <c r="Y385" t="str">
        <v>USA</v>
      </c>
      <c r="Z385" t="str">
        <v>PG-13</v>
      </c>
      <c r="AA385" t="str">
        <v>Ethan Embry</v>
      </c>
      <c r="AB385" t="str">
        <v>Andy Tennant</v>
      </c>
      <c r="AC385">
        <v>982</v>
      </c>
      <c r="AD385">
        <v>4251</v>
      </c>
      <c r="AE385">
        <v>72</v>
      </c>
      <c r="AF385">
        <v>0</v>
      </c>
      <c r="AG385">
        <v>6.1</v>
      </c>
      <c r="AH385">
        <v>97</v>
      </c>
      <c r="AI385">
        <v>108</v>
      </c>
      <c r="AJ385">
        <v>127214072</v>
      </c>
      <c r="AL385" s="7" t="str">
        <v>Jon M. Chu</v>
      </c>
      <c r="AM385" s="35">
        <f>AVERAGEIFS(IMDB4[IMDb Score (1-10)],IMDB4[Director Name],Formula_Analysis!AL385)</f>
        <v>4.95</v>
      </c>
      <c r="AQ385" s="7" t="str">
        <v>Ethan Embry</v>
      </c>
      <c r="AR385" s="7">
        <f>SUMIFS(IMDB4[Gross Revenue],IMDB4[Lead Actor],Formula_Analysis!AQ385)</f>
        <v>170778354</v>
      </c>
    </row>
    <row r="386" spans="1:44" x14ac:dyDescent="0.25">
      <c r="A386" t="str">
        <v>The Butterfly Effect</v>
      </c>
      <c r="B386">
        <v>38347</v>
      </c>
      <c r="C386">
        <v>2004</v>
      </c>
      <c r="D386" t="str">
        <v>2000s</v>
      </c>
      <c r="E386" t="str">
        <v>Color</v>
      </c>
      <c r="F386" t="str">
        <v>Sci-Fi</v>
      </c>
      <c r="G386" t="str">
        <v>English</v>
      </c>
      <c r="H386" t="str">
        <v>USA</v>
      </c>
      <c r="I386" t="str">
        <v>R</v>
      </c>
      <c r="J386" t="str">
        <v>Logan Lerman</v>
      </c>
      <c r="K386" t="str">
        <v>Eric Bress</v>
      </c>
      <c r="L386">
        <v>8000</v>
      </c>
      <c r="M386">
        <v>12755</v>
      </c>
      <c r="N386">
        <v>19</v>
      </c>
      <c r="O386">
        <v>15000</v>
      </c>
      <c r="P386">
        <v>7.7</v>
      </c>
      <c r="R386" t="str">
        <v>Dumb &amp; Dumber</v>
      </c>
      <c r="S386">
        <v>34598</v>
      </c>
      <c r="T386">
        <v>1994</v>
      </c>
      <c r="U386" t="str">
        <v>1990s</v>
      </c>
      <c r="V386" t="str">
        <v>Color</v>
      </c>
      <c r="W386" t="str">
        <v>Comedy</v>
      </c>
      <c r="X386" t="str">
        <v>English</v>
      </c>
      <c r="Y386" t="str">
        <v>USA</v>
      </c>
      <c r="Z386" t="str">
        <v>PG-13</v>
      </c>
      <c r="AA386" t="str">
        <v>Lauren Holly</v>
      </c>
      <c r="AB386" t="str">
        <v>Peter Farrelly</v>
      </c>
      <c r="AC386">
        <v>879</v>
      </c>
      <c r="AD386">
        <v>2985</v>
      </c>
      <c r="AE386">
        <v>137</v>
      </c>
      <c r="AF386">
        <v>0</v>
      </c>
      <c r="AG386">
        <v>7.3</v>
      </c>
      <c r="AH386">
        <v>84</v>
      </c>
      <c r="AI386">
        <v>113</v>
      </c>
      <c r="AJ386">
        <v>127175354</v>
      </c>
      <c r="AL386" s="7" t="str">
        <v>Byron Howard</v>
      </c>
      <c r="AM386" s="35">
        <f>AVERAGEIFS(IMDB4[IMDb Score (1-10)],IMDB4[Director Name],Formula_Analysis!AL386)</f>
        <v>6.9</v>
      </c>
      <c r="AQ386" s="7" t="str">
        <v>Don Johnson</v>
      </c>
      <c r="AR386" s="7">
        <f>SUMIFS(IMDB4[Gross Revenue],IMDB4[Lead Actor],Formula_Analysis!AQ386)</f>
        <v>140092020</v>
      </c>
    </row>
    <row r="387" spans="1:44" x14ac:dyDescent="0.25">
      <c r="A387" t="str">
        <v>Despicable Me</v>
      </c>
      <c r="B387">
        <v>40445</v>
      </c>
      <c r="C387">
        <v>2010</v>
      </c>
      <c r="D387" t="str">
        <v>2010s</v>
      </c>
      <c r="E387" t="str">
        <v>Color</v>
      </c>
      <c r="F387" t="str">
        <v>Animation</v>
      </c>
      <c r="G387" t="str">
        <v>English</v>
      </c>
      <c r="H387" t="str">
        <v>USA</v>
      </c>
      <c r="I387" t="str">
        <v>PG</v>
      </c>
      <c r="J387" t="str">
        <v>Steve Carell</v>
      </c>
      <c r="K387" t="str">
        <v>Pierre Coffin</v>
      </c>
      <c r="L387">
        <v>7000</v>
      </c>
      <c r="M387">
        <v>11608</v>
      </c>
      <c r="N387">
        <v>275</v>
      </c>
      <c r="O387">
        <v>31000</v>
      </c>
      <c r="P387">
        <v>7.7</v>
      </c>
      <c r="R387" t="str">
        <v>2 Fast 2 Furious</v>
      </c>
      <c r="S387">
        <v>37649</v>
      </c>
      <c r="T387">
        <v>2003</v>
      </c>
      <c r="U387" t="str">
        <v>2000s</v>
      </c>
      <c r="V387" t="str">
        <v>Color</v>
      </c>
      <c r="W387" t="str">
        <v>Action</v>
      </c>
      <c r="X387" t="str">
        <v>English</v>
      </c>
      <c r="Y387" t="str">
        <v>USA</v>
      </c>
      <c r="Z387" t="str">
        <v>PG-13</v>
      </c>
      <c r="AA387" t="str">
        <v>Paul Walker</v>
      </c>
      <c r="AB387" t="str">
        <v>John Singleton</v>
      </c>
      <c r="AC387">
        <v>23000</v>
      </c>
      <c r="AD387">
        <v>25296</v>
      </c>
      <c r="AE387">
        <v>309</v>
      </c>
      <c r="AF387">
        <v>0</v>
      </c>
      <c r="AG387">
        <v>5.9</v>
      </c>
      <c r="AH387">
        <v>150</v>
      </c>
      <c r="AI387">
        <v>107</v>
      </c>
      <c r="AJ387">
        <v>127083765</v>
      </c>
      <c r="AL387" s="7" t="str">
        <v>Steven Soderbergh</v>
      </c>
      <c r="AM387" s="35">
        <f>AVERAGEIFS(IMDB4[IMDb Score (1-10)],IMDB4[Director Name],Formula_Analysis!AL387)</f>
        <v>6.6799999999999979</v>
      </c>
      <c r="AQ387" s="7" t="str">
        <v>John Amos</v>
      </c>
      <c r="AR387" s="7">
        <f>SUMIFS(IMDB4[Gross Revenue],IMDB4[Lead Actor],Formula_Analysis!AQ387)</f>
        <v>81152746</v>
      </c>
    </row>
    <row r="388" spans="1:44" x14ac:dyDescent="0.25">
      <c r="A388" t="str">
        <v>21 Grams</v>
      </c>
      <c r="B388">
        <v>37788</v>
      </c>
      <c r="C388">
        <v>2003</v>
      </c>
      <c r="D388" t="str">
        <v>2000s</v>
      </c>
      <c r="E388" t="str">
        <v>Color</v>
      </c>
      <c r="F388" t="str">
        <v>Drama</v>
      </c>
      <c r="G388" t="str">
        <v>English</v>
      </c>
      <c r="H388" t="str">
        <v>USA</v>
      </c>
      <c r="I388" t="str">
        <v>R</v>
      </c>
      <c r="J388" t="str">
        <v>Naomi Watts</v>
      </c>
      <c r="K388" t="str">
        <v>Alejandro G. IÃ±Ã¡rritu</v>
      </c>
      <c r="L388">
        <v>6000</v>
      </c>
      <c r="M388">
        <v>7567</v>
      </c>
      <c r="N388">
        <v>0</v>
      </c>
      <c r="O388">
        <v>0</v>
      </c>
      <c r="P388">
        <v>7.7</v>
      </c>
      <c r="R388" t="str">
        <v>Super 8</v>
      </c>
      <c r="S388">
        <v>40773</v>
      </c>
      <c r="T388">
        <v>2011</v>
      </c>
      <c r="U388" t="str">
        <v>2010s</v>
      </c>
      <c r="V388" t="str">
        <v>Color</v>
      </c>
      <c r="W388" t="str">
        <v>Mystery</v>
      </c>
      <c r="X388" t="str">
        <v>English</v>
      </c>
      <c r="Y388" t="str">
        <v>USA</v>
      </c>
      <c r="Z388" t="str">
        <v>PG-13</v>
      </c>
      <c r="AA388" t="str">
        <v>Joel Courtney</v>
      </c>
      <c r="AB388" t="str">
        <v>J.J. Abrams</v>
      </c>
      <c r="AC388">
        <v>1000</v>
      </c>
      <c r="AD388">
        <v>3388</v>
      </c>
      <c r="AE388">
        <v>14000</v>
      </c>
      <c r="AF388">
        <v>37000</v>
      </c>
      <c r="AG388">
        <v>7.1</v>
      </c>
      <c r="AH388">
        <v>539</v>
      </c>
      <c r="AI388">
        <v>112</v>
      </c>
      <c r="AJ388">
        <v>126975169</v>
      </c>
      <c r="AL388" s="7" t="str">
        <v>Evan Goldberg</v>
      </c>
      <c r="AM388" s="35">
        <f>AVERAGEIFS(IMDB4[IMDb Score (1-10)],IMDB4[Director Name],Formula_Analysis!AL388)</f>
        <v>6.65</v>
      </c>
      <c r="AQ388" s="7" t="str">
        <v>Katy Mixon</v>
      </c>
      <c r="AR388" s="7">
        <f>SUMIFS(IMDB4[Gross Revenue],IMDB4[Lead Actor],Formula_Analysis!AQ388)</f>
        <v>2111155</v>
      </c>
    </row>
    <row r="389" spans="1:44" x14ac:dyDescent="0.25">
      <c r="A389" t="str">
        <v>Dark City</v>
      </c>
      <c r="B389">
        <v>36071</v>
      </c>
      <c r="C389">
        <v>1998</v>
      </c>
      <c r="D389" t="str">
        <v>1990s</v>
      </c>
      <c r="E389" t="str">
        <v>Color</v>
      </c>
      <c r="F389" t="str">
        <v>Action</v>
      </c>
      <c r="G389" t="str">
        <v>English</v>
      </c>
      <c r="H389" t="str">
        <v>Australia</v>
      </c>
      <c r="I389" t="str">
        <v>R</v>
      </c>
      <c r="J389" t="str">
        <v>Rufus Sewell</v>
      </c>
      <c r="K389" t="str">
        <v>Alex Proyas</v>
      </c>
      <c r="L389">
        <v>3000</v>
      </c>
      <c r="M389">
        <v>4696</v>
      </c>
      <c r="N389">
        <v>295</v>
      </c>
      <c r="O389">
        <v>14000</v>
      </c>
      <c r="P389">
        <v>7.7</v>
      </c>
      <c r="R389" t="str">
        <v>The World Is Not Enough</v>
      </c>
      <c r="S389">
        <v>36299</v>
      </c>
      <c r="T389">
        <v>1999</v>
      </c>
      <c r="U389" t="str">
        <v>1990s</v>
      </c>
      <c r="V389" t="str">
        <v>Color</v>
      </c>
      <c r="W389" t="str">
        <v>Action</v>
      </c>
      <c r="X389" t="str">
        <v>English</v>
      </c>
      <c r="Y389" t="str">
        <v>UK</v>
      </c>
      <c r="Z389" t="str">
        <v>PG-13</v>
      </c>
      <c r="AA389" t="str">
        <v>Colin Salmon</v>
      </c>
      <c r="AB389" t="str">
        <v>Michael Apted</v>
      </c>
      <c r="AC389">
        <v>766</v>
      </c>
      <c r="AD389">
        <v>2037</v>
      </c>
      <c r="AE389">
        <v>150</v>
      </c>
      <c r="AF389">
        <v>2000</v>
      </c>
      <c r="AG389">
        <v>6.4</v>
      </c>
      <c r="AH389">
        <v>197</v>
      </c>
      <c r="AI389">
        <v>128</v>
      </c>
      <c r="AJ389">
        <v>126930660</v>
      </c>
      <c r="AL389" s="7" t="str">
        <v>Doug Liman</v>
      </c>
      <c r="AM389" s="35">
        <f>AVERAGEIFS(IMDB4[IMDb Score (1-10)],IMDB4[Director Name],Formula_Analysis!AL389)</f>
        <v>7.1285714285714272</v>
      </c>
      <c r="AQ389" s="7" t="str">
        <v>Sasha Alexander</v>
      </c>
      <c r="AR389" s="7">
        <f>SUMIFS(IMDB4[Gross Revenue],IMDB4[Lead Actor],Formula_Analysis!AQ389)</f>
        <v>985341</v>
      </c>
    </row>
    <row r="390" spans="1:44" x14ac:dyDescent="0.25">
      <c r="A390" t="str">
        <v>Black Hawk Down</v>
      </c>
      <c r="B390">
        <v>36989</v>
      </c>
      <c r="C390">
        <v>2001</v>
      </c>
      <c r="D390" t="str">
        <v>2000s</v>
      </c>
      <c r="E390" t="str">
        <v>Color</v>
      </c>
      <c r="F390" t="str">
        <v>Drama</v>
      </c>
      <c r="G390" t="str">
        <v>English</v>
      </c>
      <c r="H390" t="str">
        <v>USA</v>
      </c>
      <c r="I390" t="str">
        <v>R</v>
      </c>
      <c r="J390" t="str">
        <v>Ioan Gruffudd</v>
      </c>
      <c r="K390" t="str">
        <v>Ridley Scott</v>
      </c>
      <c r="L390">
        <v>2000</v>
      </c>
      <c r="M390">
        <v>4270</v>
      </c>
      <c r="N390">
        <v>0</v>
      </c>
      <c r="O390">
        <v>10000</v>
      </c>
      <c r="P390">
        <v>7.7</v>
      </c>
      <c r="R390" t="str">
        <v>My Best Friend's Wedding</v>
      </c>
      <c r="S390">
        <v>35728</v>
      </c>
      <c r="T390">
        <v>1997</v>
      </c>
      <c r="U390" t="str">
        <v>1990s</v>
      </c>
      <c r="V390" t="str">
        <v>Color</v>
      </c>
      <c r="W390" t="str">
        <v>Comedy</v>
      </c>
      <c r="X390" t="str">
        <v>English</v>
      </c>
      <c r="Y390" t="str">
        <v>USA</v>
      </c>
      <c r="Z390" t="str">
        <v>PG-13</v>
      </c>
      <c r="AA390" t="str">
        <v>Julia Roberts</v>
      </c>
      <c r="AB390" t="str">
        <v>P.J. Hogan</v>
      </c>
      <c r="AC390">
        <v>8000</v>
      </c>
      <c r="AD390">
        <v>12344</v>
      </c>
      <c r="AE390">
        <v>29</v>
      </c>
      <c r="AF390">
        <v>0</v>
      </c>
      <c r="AG390">
        <v>6.3</v>
      </c>
      <c r="AH390">
        <v>84</v>
      </c>
      <c r="AI390">
        <v>105</v>
      </c>
      <c r="AJ390">
        <v>126805112</v>
      </c>
      <c r="AL390" s="7" t="str">
        <v>John Whitesell</v>
      </c>
      <c r="AM390" s="35">
        <f>AVERAGEIFS(IMDB4[IMDb Score (1-10)],IMDB4[Director Name],Formula_Analysis!AL390)</f>
        <v>4.875</v>
      </c>
      <c r="AQ390" s="7" t="str">
        <v>Chazz Palminteri</v>
      </c>
      <c r="AR390" s="7">
        <f>SUMIFS(IMDB4[Gross Revenue],IMDB4[Lead Actor],Formula_Analysis!AQ390)</f>
        <v>266173098</v>
      </c>
    </row>
    <row r="391" spans="1:44" x14ac:dyDescent="0.25">
      <c r="A391" t="str">
        <v>Saw</v>
      </c>
      <c r="B391">
        <v>38127</v>
      </c>
      <c r="C391">
        <v>2004</v>
      </c>
      <c r="D391" t="str">
        <v>2000s</v>
      </c>
      <c r="E391" t="str">
        <v>Color</v>
      </c>
      <c r="F391" t="str">
        <v>Horror</v>
      </c>
      <c r="G391" t="str">
        <v>English</v>
      </c>
      <c r="H391" t="str">
        <v>USA</v>
      </c>
      <c r="I391" t="str">
        <v>R</v>
      </c>
      <c r="J391" t="str">
        <v>Michael Emerson</v>
      </c>
      <c r="K391" t="str">
        <v>James Wan</v>
      </c>
      <c r="L391">
        <v>2000</v>
      </c>
      <c r="M391">
        <v>5161</v>
      </c>
      <c r="N391">
        <v>0</v>
      </c>
      <c r="O391">
        <v>0</v>
      </c>
      <c r="P391">
        <v>7.7</v>
      </c>
      <c r="R391" t="str">
        <v>Bee Movie</v>
      </c>
      <c r="S391">
        <v>39373</v>
      </c>
      <c r="T391">
        <v>2007</v>
      </c>
      <c r="U391" t="str">
        <v>2000s</v>
      </c>
      <c r="V391" t="str">
        <v>Color</v>
      </c>
      <c r="W391" t="str">
        <v>Adventure</v>
      </c>
      <c r="X391" t="str">
        <v>English</v>
      </c>
      <c r="Y391" t="str">
        <v>USA</v>
      </c>
      <c r="Z391" t="str">
        <v>PG</v>
      </c>
      <c r="AA391" t="str">
        <v>Matthew Broderick</v>
      </c>
      <c r="AB391" t="str">
        <v>Steve Hickner</v>
      </c>
      <c r="AC391">
        <v>2000</v>
      </c>
      <c r="AD391">
        <v>6576</v>
      </c>
      <c r="AE391">
        <v>58</v>
      </c>
      <c r="AF391">
        <v>0</v>
      </c>
      <c r="AG391">
        <v>6.2</v>
      </c>
      <c r="AH391">
        <v>194</v>
      </c>
      <c r="AI391">
        <v>91</v>
      </c>
      <c r="AJ391">
        <v>126597121</v>
      </c>
      <c r="AL391" s="7" t="str">
        <v>Thomas Carter</v>
      </c>
      <c r="AM391" s="35">
        <f>AVERAGEIFS(IMDB4[IMDb Score (1-10)],IMDB4[Director Name],Formula_Analysis!AL391)</f>
        <v>6.666666666666667</v>
      </c>
      <c r="AQ391" s="7" t="str">
        <v>Eddie Marsan</v>
      </c>
      <c r="AR391" s="7">
        <f>SUMIFS(IMDB4[Gross Revenue],IMDB4[Lead Actor],Formula_Analysis!AQ391)</f>
        <v>68925666</v>
      </c>
    </row>
    <row r="392" spans="1:44" x14ac:dyDescent="0.25">
      <c r="A392" t="str">
        <v>Frost/Nixon</v>
      </c>
      <c r="B392">
        <v>39795</v>
      </c>
      <c r="C392">
        <v>2008</v>
      </c>
      <c r="D392" t="str">
        <v>2000s</v>
      </c>
      <c r="E392" t="str">
        <v>Color</v>
      </c>
      <c r="F392" t="str">
        <v>Drama</v>
      </c>
      <c r="G392" t="str">
        <v>English</v>
      </c>
      <c r="H392" t="str">
        <v>USA</v>
      </c>
      <c r="I392" t="str">
        <v>R</v>
      </c>
      <c r="J392" t="str">
        <v>Toby Jones</v>
      </c>
      <c r="K392" t="str">
        <v>Ron Howard</v>
      </c>
      <c r="L392">
        <v>2000</v>
      </c>
      <c r="M392">
        <v>6161</v>
      </c>
      <c r="N392">
        <v>2000</v>
      </c>
      <c r="O392">
        <v>0</v>
      </c>
      <c r="P392">
        <v>7.7</v>
      </c>
      <c r="R392" t="str">
        <v>Lucy</v>
      </c>
      <c r="S392">
        <v>41871</v>
      </c>
      <c r="T392">
        <v>2014</v>
      </c>
      <c r="U392" t="str">
        <v>2010s</v>
      </c>
      <c r="V392" t="str">
        <v>Color</v>
      </c>
      <c r="W392" t="str">
        <v>Action</v>
      </c>
      <c r="X392" t="str">
        <v>English</v>
      </c>
      <c r="Y392" t="str">
        <v>France</v>
      </c>
      <c r="Z392" t="str">
        <v>R</v>
      </c>
      <c r="AA392" t="str">
        <v>Scarlett Johansson</v>
      </c>
      <c r="AB392" t="str">
        <v>Luc Besson</v>
      </c>
      <c r="AC392">
        <v>19000</v>
      </c>
      <c r="AD392">
        <v>32325</v>
      </c>
      <c r="AE392">
        <v>0</v>
      </c>
      <c r="AF392">
        <v>83000</v>
      </c>
      <c r="AG392">
        <v>6.4</v>
      </c>
      <c r="AH392">
        <v>433</v>
      </c>
      <c r="AI392">
        <v>89</v>
      </c>
      <c r="AJ392">
        <v>126546825</v>
      </c>
      <c r="AL392" s="7" t="str">
        <v>Anne Fletcher</v>
      </c>
      <c r="AM392" s="35">
        <f>AVERAGEIFS(IMDB4[IMDb Score (1-10)],IMDB4[Director Name],Formula_Analysis!AL392)</f>
        <v>6.04</v>
      </c>
      <c r="AQ392" s="7" t="str">
        <v>Craig Parker</v>
      </c>
      <c r="AR392" s="7">
        <f>SUMIFS(IMDB4[Gross Revenue],IMDB4[Lead Actor],Formula_Analysis!AQ392)</f>
        <v>45802315</v>
      </c>
    </row>
    <row r="393" spans="1:44" x14ac:dyDescent="0.25">
      <c r="A393" t="str">
        <v>You Can Count on Me</v>
      </c>
      <c r="B393">
        <v>36794</v>
      </c>
      <c r="C393">
        <v>2000</v>
      </c>
      <c r="D393" t="str">
        <v>2000s</v>
      </c>
      <c r="E393" t="str">
        <v>Color</v>
      </c>
      <c r="F393" t="str">
        <v>Drama</v>
      </c>
      <c r="G393" t="str">
        <v>English</v>
      </c>
      <c r="H393" t="str">
        <v>USA</v>
      </c>
      <c r="I393" t="str">
        <v>R</v>
      </c>
      <c r="J393" t="str">
        <v>Matthew Broderick</v>
      </c>
      <c r="K393" t="str">
        <v>Kenneth Lonergan</v>
      </c>
      <c r="L393">
        <v>2000</v>
      </c>
      <c r="M393">
        <v>4288</v>
      </c>
      <c r="N393">
        <v>50</v>
      </c>
      <c r="O393">
        <v>756</v>
      </c>
      <c r="P393">
        <v>7.7</v>
      </c>
      <c r="R393" t="str">
        <v>Prometheus</v>
      </c>
      <c r="S393">
        <v>41237</v>
      </c>
      <c r="T393">
        <v>2012</v>
      </c>
      <c r="U393" t="str">
        <v>2010s</v>
      </c>
      <c r="V393" t="str">
        <v>Color</v>
      </c>
      <c r="W393" t="str">
        <v>Adventure</v>
      </c>
      <c r="X393" t="str">
        <v>English</v>
      </c>
      <c r="Y393" t="str">
        <v>USA</v>
      </c>
      <c r="Z393" t="str">
        <v>R</v>
      </c>
      <c r="AA393" t="str">
        <v>Michael Fassbender</v>
      </c>
      <c r="AB393" t="str">
        <v>Ridley Scott</v>
      </c>
      <c r="AC393">
        <v>13000</v>
      </c>
      <c r="AD393">
        <v>24098</v>
      </c>
      <c r="AE393">
        <v>0</v>
      </c>
      <c r="AF393">
        <v>97000</v>
      </c>
      <c r="AG393">
        <v>7</v>
      </c>
      <c r="AH393">
        <v>775</v>
      </c>
      <c r="AI393">
        <v>124</v>
      </c>
      <c r="AJ393">
        <v>126464904</v>
      </c>
      <c r="AL393" s="7" t="str">
        <v>Thor Freudenthal</v>
      </c>
      <c r="AM393" s="35">
        <f>AVERAGEIFS(IMDB4[IMDb Score (1-10)],IMDB4[Director Name],Formula_Analysis!AL393)</f>
        <v>5.833333333333333</v>
      </c>
      <c r="AQ393" s="7" t="str">
        <v>Violante Placido</v>
      </c>
      <c r="AR393" s="7">
        <f>SUMIFS(IMDB4[Gross Revenue],IMDB4[Lead Actor],Formula_Analysis!AQ393)</f>
        <v>35596227</v>
      </c>
    </row>
    <row r="394" spans="1:44" x14ac:dyDescent="0.25">
      <c r="A394" t="str">
        <v>Argo</v>
      </c>
      <c r="B394">
        <v>40916</v>
      </c>
      <c r="C394">
        <v>2012</v>
      </c>
      <c r="D394" t="str">
        <v>2010s</v>
      </c>
      <c r="E394" t="str">
        <v>Color</v>
      </c>
      <c r="F394" t="str">
        <v>Biography</v>
      </c>
      <c r="G394" t="str">
        <v>English</v>
      </c>
      <c r="H394" t="str">
        <v>USA</v>
      </c>
      <c r="I394" t="str">
        <v>R</v>
      </c>
      <c r="J394" t="str">
        <v>Clea DuVall</v>
      </c>
      <c r="K394" t="str">
        <v>Ben Affleck</v>
      </c>
      <c r="L394">
        <v>1000</v>
      </c>
      <c r="M394">
        <v>3133</v>
      </c>
      <c r="N394">
        <v>0</v>
      </c>
      <c r="O394">
        <v>89000</v>
      </c>
      <c r="P394">
        <v>7.7</v>
      </c>
      <c r="R394" t="str">
        <v>Mr. Deeds</v>
      </c>
      <c r="S394">
        <v>37547</v>
      </c>
      <c r="T394">
        <v>2002</v>
      </c>
      <c r="U394" t="str">
        <v>2000s</v>
      </c>
      <c r="V394" t="str">
        <v>Color</v>
      </c>
      <c r="W394" t="str">
        <v>Comedy</v>
      </c>
      <c r="X394" t="str">
        <v>English</v>
      </c>
      <c r="Y394" t="str">
        <v>USA</v>
      </c>
      <c r="Z394" t="str">
        <v>PG-13</v>
      </c>
      <c r="AA394" t="str">
        <v>Steve Buscemi</v>
      </c>
      <c r="AB394" t="str">
        <v>Steven Brill</v>
      </c>
      <c r="AC394">
        <v>12000</v>
      </c>
      <c r="AD394">
        <v>26826</v>
      </c>
      <c r="AE394">
        <v>65</v>
      </c>
      <c r="AF394">
        <v>0</v>
      </c>
      <c r="AG394">
        <v>5.8</v>
      </c>
      <c r="AH394">
        <v>117</v>
      </c>
      <c r="AI394">
        <v>96</v>
      </c>
      <c r="AJ394">
        <v>126203320</v>
      </c>
      <c r="AL394" s="7" t="str">
        <v>R.J. Cutler</v>
      </c>
      <c r="AM394" s="35">
        <f>AVERAGEIFS(IMDB4[IMDb Score (1-10)],IMDB4[Director Name],Formula_Analysis!AL394)</f>
        <v>6.8</v>
      </c>
      <c r="AQ394" s="7" t="str">
        <v>Mira Sorvino</v>
      </c>
      <c r="AR394" s="7">
        <f>SUMIFS(IMDB4[Gross Revenue],IMDB4[Lead Actor],Formula_Analysis!AQ394)</f>
        <v>60577600</v>
      </c>
    </row>
    <row r="395" spans="1:44" x14ac:dyDescent="0.25">
      <c r="A395" t="str">
        <v>The Last King of Scotland</v>
      </c>
      <c r="B395">
        <v>38837</v>
      </c>
      <c r="C395">
        <v>2006</v>
      </c>
      <c r="D395" t="str">
        <v>2000s</v>
      </c>
      <c r="E395" t="str">
        <v>Color</v>
      </c>
      <c r="F395" t="str">
        <v>Biography</v>
      </c>
      <c r="G395" t="str">
        <v>English</v>
      </c>
      <c r="H395" t="str">
        <v>UK</v>
      </c>
      <c r="I395" t="str">
        <v>R</v>
      </c>
      <c r="J395" t="str">
        <v>David Oyelowo</v>
      </c>
      <c r="K395" t="str">
        <v>Kevin Macdonald</v>
      </c>
      <c r="L395">
        <v>1000</v>
      </c>
      <c r="M395">
        <v>1184</v>
      </c>
      <c r="N395">
        <v>162</v>
      </c>
      <c r="O395">
        <v>0</v>
      </c>
      <c r="P395">
        <v>7.7</v>
      </c>
      <c r="R395" t="str">
        <v>Safe House</v>
      </c>
      <c r="S395">
        <v>41158</v>
      </c>
      <c r="T395">
        <v>2012</v>
      </c>
      <c r="U395" t="str">
        <v>2010s</v>
      </c>
      <c r="V395" t="str">
        <v>Color</v>
      </c>
      <c r="W395" t="str">
        <v>Action</v>
      </c>
      <c r="X395" t="str">
        <v>English</v>
      </c>
      <c r="Y395" t="str">
        <v>USA</v>
      </c>
      <c r="Z395" t="str">
        <v>R</v>
      </c>
      <c r="AA395" t="str">
        <v>Denzel Washington</v>
      </c>
      <c r="AB395" t="str">
        <v>Daniel Espinosa</v>
      </c>
      <c r="AC395">
        <v>18000</v>
      </c>
      <c r="AD395">
        <v>36237</v>
      </c>
      <c r="AE395">
        <v>79</v>
      </c>
      <c r="AF395">
        <v>19000</v>
      </c>
      <c r="AG395">
        <v>6.8</v>
      </c>
      <c r="AH395">
        <v>298</v>
      </c>
      <c r="AI395">
        <v>115</v>
      </c>
      <c r="AJ395">
        <v>126149655</v>
      </c>
      <c r="AL395" s="7" t="str">
        <v>Jorge R. GutiÃ©rrez</v>
      </c>
      <c r="AM395" s="35">
        <f>AVERAGEIFS(IMDB4[IMDb Score (1-10)],IMDB4[Director Name],Formula_Analysis!AL395)</f>
        <v>7.3</v>
      </c>
      <c r="AQ395" s="7" t="str">
        <v>Mary-Kate Olsen</v>
      </c>
      <c r="AR395" s="7">
        <f>SUMIFS(IMDB4[Gross Revenue],IMDB4[Lead Actor],Formula_Analysis!AQ395)</f>
        <v>16095410</v>
      </c>
    </row>
    <row r="396" spans="1:44" x14ac:dyDescent="0.25">
      <c r="A396" t="str">
        <v>Flipped</v>
      </c>
      <c r="B396">
        <v>40266</v>
      </c>
      <c r="C396">
        <v>2010</v>
      </c>
      <c r="D396" t="str">
        <v>2010s</v>
      </c>
      <c r="E396" t="str">
        <v>Color</v>
      </c>
      <c r="F396" t="str">
        <v>Comedy</v>
      </c>
      <c r="G396" t="str">
        <v>English</v>
      </c>
      <c r="H396" t="str">
        <v>USA</v>
      </c>
      <c r="I396" t="str">
        <v>PG</v>
      </c>
      <c r="J396" t="str">
        <v>Madeline Carroll</v>
      </c>
      <c r="K396" t="str">
        <v>Rob Reiner</v>
      </c>
      <c r="L396">
        <v>1000</v>
      </c>
      <c r="M396">
        <v>4377</v>
      </c>
      <c r="N396">
        <v>0</v>
      </c>
      <c r="O396">
        <v>14000</v>
      </c>
      <c r="P396">
        <v>7.7</v>
      </c>
      <c r="R396" t="str">
        <v>The Truman Show</v>
      </c>
      <c r="S396">
        <v>35920</v>
      </c>
      <c r="T396">
        <v>1998</v>
      </c>
      <c r="U396" t="str">
        <v>1990s</v>
      </c>
      <c r="V396" t="str">
        <v>Color</v>
      </c>
      <c r="W396" t="str">
        <v>Comedy</v>
      </c>
      <c r="X396" t="str">
        <v>English</v>
      </c>
      <c r="Y396" t="str">
        <v>USA</v>
      </c>
      <c r="Z396" t="str">
        <v>PG</v>
      </c>
      <c r="AA396" t="str">
        <v>Natascha McElhone</v>
      </c>
      <c r="AB396" t="str">
        <v>Peter Weir</v>
      </c>
      <c r="AC396">
        <v>2000</v>
      </c>
      <c r="AD396">
        <v>3698</v>
      </c>
      <c r="AE396">
        <v>608</v>
      </c>
      <c r="AF396">
        <v>18000</v>
      </c>
      <c r="AG396">
        <v>8.1</v>
      </c>
      <c r="AH396">
        <v>213</v>
      </c>
      <c r="AI396">
        <v>103</v>
      </c>
      <c r="AJ396">
        <v>125603360</v>
      </c>
      <c r="AL396" s="7" t="str">
        <v>Andy Fickman</v>
      </c>
      <c r="AM396" s="35">
        <f>AVERAGEIFS(IMDB4[IMDb Score (1-10)],IMDB4[Director Name],Formula_Analysis!AL396)</f>
        <v>5.7666666666666666</v>
      </c>
      <c r="AQ396" s="7" t="str">
        <v>Jack McBrayer</v>
      </c>
      <c r="AR396" s="7">
        <f>SUMIFS(IMDB4[Gross Revenue],IMDB4[Lead Actor],Formula_Analysis!AQ396)</f>
        <v>232995036</v>
      </c>
    </row>
    <row r="397" spans="1:44" x14ac:dyDescent="0.25">
      <c r="A397" t="str">
        <v>This Is England</v>
      </c>
      <c r="B397">
        <v>38936</v>
      </c>
      <c r="C397">
        <v>2006</v>
      </c>
      <c r="D397" t="str">
        <v>2000s</v>
      </c>
      <c r="E397" t="str">
        <v>Color</v>
      </c>
      <c r="F397" t="str">
        <v>Crime</v>
      </c>
      <c r="G397" t="str">
        <v>English</v>
      </c>
      <c r="H397" t="str">
        <v>UK</v>
      </c>
      <c r="I397" t="str">
        <v>Unrated</v>
      </c>
      <c r="J397" t="str">
        <v>Stephen Graham</v>
      </c>
      <c r="K397" t="str">
        <v>Shane Meadows</v>
      </c>
      <c r="L397">
        <v>1000</v>
      </c>
      <c r="M397">
        <v>3282</v>
      </c>
      <c r="N397">
        <v>222</v>
      </c>
      <c r="O397">
        <v>11000</v>
      </c>
      <c r="P397">
        <v>7.7</v>
      </c>
      <c r="R397" t="str">
        <v>Erin Brockovich</v>
      </c>
      <c r="S397">
        <v>36810</v>
      </c>
      <c r="T397">
        <v>2000</v>
      </c>
      <c r="U397" t="str">
        <v>2000s</v>
      </c>
      <c r="V397" t="str">
        <v>Color</v>
      </c>
      <c r="W397" t="str">
        <v>Biography</v>
      </c>
      <c r="X397" t="str">
        <v>English</v>
      </c>
      <c r="Y397" t="str">
        <v>USA</v>
      </c>
      <c r="Z397" t="str">
        <v>R</v>
      </c>
      <c r="AA397" t="str">
        <v>Julia Roberts</v>
      </c>
      <c r="AB397" t="str">
        <v>Steven Soderbergh</v>
      </c>
      <c r="AC397">
        <v>8000</v>
      </c>
      <c r="AD397">
        <v>10003</v>
      </c>
      <c r="AE397">
        <v>0</v>
      </c>
      <c r="AF397">
        <v>0</v>
      </c>
      <c r="AG397">
        <v>7.3</v>
      </c>
      <c r="AH397">
        <v>169</v>
      </c>
      <c r="AI397">
        <v>131</v>
      </c>
      <c r="AJ397">
        <v>125548685</v>
      </c>
      <c r="AL397" s="7" t="str">
        <v>David Moreau</v>
      </c>
      <c r="AM397" s="35">
        <f>AVERAGEIFS(IMDB4[IMDb Score (1-10)],IMDB4[Director Name],Formula_Analysis!AL397)</f>
        <v>5.4</v>
      </c>
      <c r="AQ397" s="7" t="str">
        <v>Michael Rapaport</v>
      </c>
      <c r="AR397" s="7">
        <f>SUMIFS(IMDB4[Gross Revenue],IMDB4[Lead Actor],Formula_Analysis!AQ397)</f>
        <v>169598973</v>
      </c>
    </row>
    <row r="398" spans="1:44" x14ac:dyDescent="0.25">
      <c r="A398" t="str">
        <v>The Lady from Shanghai</v>
      </c>
      <c r="B398">
        <v>17508</v>
      </c>
      <c r="C398">
        <v>1947</v>
      </c>
      <c r="D398" t="str">
        <v>1940s</v>
      </c>
      <c r="E398" t="str">
        <v>Black and White</v>
      </c>
      <c r="F398" t="str">
        <v>Crime</v>
      </c>
      <c r="G398" t="str">
        <v>English</v>
      </c>
      <c r="H398" t="str">
        <v>USA</v>
      </c>
      <c r="I398" t="str">
        <v>Not Rated</v>
      </c>
      <c r="J398" t="str">
        <v>Rita Hayworth</v>
      </c>
      <c r="K398" t="str">
        <v>Orson Welles</v>
      </c>
      <c r="L398">
        <v>1000</v>
      </c>
      <c r="M398">
        <v>1055</v>
      </c>
      <c r="N398">
        <v>0</v>
      </c>
      <c r="O398">
        <v>0</v>
      </c>
      <c r="P398">
        <v>7.7</v>
      </c>
      <c r="R398" t="str">
        <v>Ocean's Twelve</v>
      </c>
      <c r="S398">
        <v>38149</v>
      </c>
      <c r="T398">
        <v>2004</v>
      </c>
      <c r="U398" t="str">
        <v>2000s</v>
      </c>
      <c r="V398" t="str">
        <v>Color</v>
      </c>
      <c r="W398" t="str">
        <v>Crime</v>
      </c>
      <c r="X398" t="str">
        <v>English</v>
      </c>
      <c r="Y398" t="str">
        <v>USA</v>
      </c>
      <c r="Z398" t="str">
        <v>PG-13</v>
      </c>
      <c r="AA398" t="str">
        <v>Brad Pitt</v>
      </c>
      <c r="AB398" t="str">
        <v>Steven Soderbergh</v>
      </c>
      <c r="AC398">
        <v>11000</v>
      </c>
      <c r="AD398">
        <v>19359</v>
      </c>
      <c r="AE398">
        <v>0</v>
      </c>
      <c r="AF398">
        <v>0</v>
      </c>
      <c r="AG398">
        <v>6.4</v>
      </c>
      <c r="AH398">
        <v>198</v>
      </c>
      <c r="AI398">
        <v>125</v>
      </c>
      <c r="AJ398">
        <v>125531634</v>
      </c>
      <c r="AL398" s="7" t="str">
        <v>Jeff Wadlow</v>
      </c>
      <c r="AM398" s="35">
        <f>AVERAGEIFS(IMDB4[IMDb Score (1-10)],IMDB4[Director Name],Formula_Analysis!AL398)</f>
        <v>6.3666666666666671</v>
      </c>
      <c r="AQ398" s="7" t="str">
        <v>Alicia Witt</v>
      </c>
      <c r="AR398" s="7">
        <f>SUMIFS(IMDB4[Gross Revenue],IMDB4[Lead Actor],Formula_Analysis!AQ398)</f>
        <v>193144041</v>
      </c>
    </row>
    <row r="399" spans="1:44" x14ac:dyDescent="0.25">
      <c r="A399" t="str">
        <v>The Sweet Hereafter</v>
      </c>
      <c r="B399">
        <v>35598</v>
      </c>
      <c r="C399">
        <v>1997</v>
      </c>
      <c r="D399" t="str">
        <v>1990s</v>
      </c>
      <c r="E399" t="str">
        <v>Color</v>
      </c>
      <c r="F399" t="str">
        <v>Drama</v>
      </c>
      <c r="G399" t="str">
        <v>English</v>
      </c>
      <c r="H399" t="str">
        <v>Canada</v>
      </c>
      <c r="I399" t="str">
        <v>R</v>
      </c>
      <c r="J399" t="str">
        <v>Bruce Greenwood</v>
      </c>
      <c r="K399" t="str">
        <v>Atom Egoyan</v>
      </c>
      <c r="L399">
        <v>990</v>
      </c>
      <c r="M399">
        <v>2820</v>
      </c>
      <c r="N399">
        <v>460</v>
      </c>
      <c r="O399">
        <v>920</v>
      </c>
      <c r="P399">
        <v>7.7</v>
      </c>
      <c r="R399" t="str">
        <v>Tomorrow Never Dies</v>
      </c>
      <c r="S399">
        <v>35462</v>
      </c>
      <c r="T399">
        <v>1997</v>
      </c>
      <c r="U399" t="str">
        <v>1990s</v>
      </c>
      <c r="V399" t="str">
        <v>Color</v>
      </c>
      <c r="W399" t="str">
        <v>Action</v>
      </c>
      <c r="X399" t="str">
        <v>English</v>
      </c>
      <c r="Y399" t="str">
        <v>UK</v>
      </c>
      <c r="Z399" t="str">
        <v>PG-13</v>
      </c>
      <c r="AA399" t="str">
        <v>Vincent Schiavelli</v>
      </c>
      <c r="AB399" t="str">
        <v>Roger Spottiswoode</v>
      </c>
      <c r="AC399">
        <v>811</v>
      </c>
      <c r="AD399">
        <v>2958</v>
      </c>
      <c r="AE399">
        <v>55</v>
      </c>
      <c r="AF399">
        <v>0</v>
      </c>
      <c r="AG399">
        <v>6.5</v>
      </c>
      <c r="AH399">
        <v>160</v>
      </c>
      <c r="AI399">
        <v>119</v>
      </c>
      <c r="AJ399">
        <v>125332007</v>
      </c>
      <c r="AL399" s="7" t="str">
        <v>Richard Glatzer</v>
      </c>
      <c r="AM399" s="35">
        <f>AVERAGEIFS(IMDB4[IMDb Score (1-10)],IMDB4[Director Name],Formula_Analysis!AL399)</f>
        <v>7.3</v>
      </c>
      <c r="AQ399" s="7" t="str">
        <v>Zachary Gordon</v>
      </c>
      <c r="AR399" s="7">
        <f>SUMIFS(IMDB4[Gross Revenue],IMDB4[Lead Actor],Formula_Analysis!AQ399)</f>
        <v>105213451</v>
      </c>
    </row>
    <row r="400" spans="1:44" x14ac:dyDescent="0.25">
      <c r="A400" t="str">
        <v>Watchmen</v>
      </c>
      <c r="B400">
        <v>39839</v>
      </c>
      <c r="C400">
        <v>2009</v>
      </c>
      <c r="D400" t="str">
        <v>2000s</v>
      </c>
      <c r="E400" t="str">
        <v>Color</v>
      </c>
      <c r="F400" t="str">
        <v>Action</v>
      </c>
      <c r="G400" t="str">
        <v>English</v>
      </c>
      <c r="H400" t="str">
        <v>USA</v>
      </c>
      <c r="I400" t="str">
        <v>R</v>
      </c>
      <c r="J400" t="str">
        <v>Matt Frewer</v>
      </c>
      <c r="K400" t="str">
        <v>Zack Snyder</v>
      </c>
      <c r="L400">
        <v>986</v>
      </c>
      <c r="M400">
        <v>2530</v>
      </c>
      <c r="N400">
        <v>0</v>
      </c>
      <c r="O400">
        <v>18000</v>
      </c>
      <c r="P400">
        <v>7.7</v>
      </c>
      <c r="R400" t="str">
        <v>Terminator Salvation</v>
      </c>
      <c r="S400">
        <v>39851</v>
      </c>
      <c r="T400">
        <v>2009</v>
      </c>
      <c r="U400" t="str">
        <v>2000s</v>
      </c>
      <c r="V400" t="str">
        <v>Color</v>
      </c>
      <c r="W400" t="str">
        <v>Action</v>
      </c>
      <c r="X400" t="str">
        <v>English</v>
      </c>
      <c r="Y400" t="str">
        <v>USA</v>
      </c>
      <c r="Z400" t="str">
        <v>PG-13</v>
      </c>
      <c r="AA400" t="str">
        <v>Christian Bale</v>
      </c>
      <c r="AB400" t="str">
        <v>McG</v>
      </c>
      <c r="AC400">
        <v>23000</v>
      </c>
      <c r="AD400">
        <v>27468</v>
      </c>
      <c r="AE400">
        <v>368</v>
      </c>
      <c r="AF400">
        <v>0</v>
      </c>
      <c r="AG400">
        <v>6.6</v>
      </c>
      <c r="AH400">
        <v>422</v>
      </c>
      <c r="AI400">
        <v>118</v>
      </c>
      <c r="AJ400">
        <v>125320003</v>
      </c>
      <c r="AL400" s="7" t="str">
        <v>Sean Penn</v>
      </c>
      <c r="AM400" s="35">
        <f>AVERAGEIFS(IMDB4[IMDb Score (1-10)],IMDB4[Director Name],Formula_Analysis!AL400)</f>
        <v>7.5</v>
      </c>
      <c r="AQ400" s="7" t="str">
        <v>Bingbing Li</v>
      </c>
      <c r="AR400" s="7">
        <f>SUMIFS(IMDB4[Gross Revenue],IMDB4[Lead Actor],Formula_Analysis!AQ400)</f>
        <v>246902077</v>
      </c>
    </row>
    <row r="401" spans="1:44" x14ac:dyDescent="0.25">
      <c r="A401" t="str">
        <v>Vera Drake</v>
      </c>
      <c r="B401">
        <v>38163</v>
      </c>
      <c r="C401">
        <v>2004</v>
      </c>
      <c r="D401" t="str">
        <v>2000s</v>
      </c>
      <c r="E401" t="str">
        <v>Color</v>
      </c>
      <c r="F401" t="str">
        <v>Crime</v>
      </c>
      <c r="G401" t="str">
        <v>English</v>
      </c>
      <c r="H401" t="str">
        <v>UK</v>
      </c>
      <c r="I401" t="str">
        <v>R</v>
      </c>
      <c r="J401" t="str">
        <v>Eddie Marsan</v>
      </c>
      <c r="K401" t="str">
        <v>Mike Leigh</v>
      </c>
      <c r="L401">
        <v>979</v>
      </c>
      <c r="M401">
        <v>3133</v>
      </c>
      <c r="N401">
        <v>608</v>
      </c>
      <c r="O401">
        <v>0</v>
      </c>
      <c r="P401">
        <v>7.7</v>
      </c>
      <c r="R401" t="str">
        <v>Charlie's Angels</v>
      </c>
      <c r="S401">
        <v>36770</v>
      </c>
      <c r="T401">
        <v>2000</v>
      </c>
      <c r="U401" t="str">
        <v>2000s</v>
      </c>
      <c r="V401" t="str">
        <v>Color</v>
      </c>
      <c r="W401" t="str">
        <v>Action</v>
      </c>
      <c r="X401" t="str">
        <v>English</v>
      </c>
      <c r="Y401" t="str">
        <v>USA</v>
      </c>
      <c r="Z401" t="str">
        <v>PG-13</v>
      </c>
      <c r="AA401" t="str">
        <v>Bill Murray</v>
      </c>
      <c r="AB401" t="str">
        <v>McG</v>
      </c>
      <c r="AC401">
        <v>13000</v>
      </c>
      <c r="AD401">
        <v>15419</v>
      </c>
      <c r="AE401">
        <v>368</v>
      </c>
      <c r="AF401">
        <v>0</v>
      </c>
      <c r="AG401">
        <v>5.5</v>
      </c>
      <c r="AH401">
        <v>181</v>
      </c>
      <c r="AI401">
        <v>94</v>
      </c>
      <c r="AJ401">
        <v>125305545</v>
      </c>
      <c r="AL401" s="7" t="str">
        <v>Bart Freundlich</v>
      </c>
      <c r="AM401" s="35">
        <f>AVERAGEIFS(IMDB4[IMDb Score (1-10)],IMDB4[Director Name],Formula_Analysis!AL401)</f>
        <v>5.45</v>
      </c>
      <c r="AQ401" s="7" t="str">
        <v>Rainn Wilson</v>
      </c>
      <c r="AR401" s="7">
        <f>SUMIFS(IMDB4[Gross Revenue],IMDB4[Lead Actor],Formula_Analysis!AQ401)</f>
        <v>22526144</v>
      </c>
    </row>
    <row r="402" spans="1:44" x14ac:dyDescent="0.25">
      <c r="A402" t="str">
        <v>Ray</v>
      </c>
      <c r="B402">
        <v>38146</v>
      </c>
      <c r="C402">
        <v>2004</v>
      </c>
      <c r="D402" t="str">
        <v>2000s</v>
      </c>
      <c r="E402" t="str">
        <v>Color</v>
      </c>
      <c r="F402" t="str">
        <v>Biography</v>
      </c>
      <c r="G402" t="str">
        <v>English</v>
      </c>
      <c r="H402" t="str">
        <v>USA</v>
      </c>
      <c r="I402" t="str">
        <v>PG-13</v>
      </c>
      <c r="J402" t="str">
        <v>Bokeem Woodbine</v>
      </c>
      <c r="K402" t="str">
        <v>Taylor Hackford</v>
      </c>
      <c r="L402">
        <v>904</v>
      </c>
      <c r="M402">
        <v>5074</v>
      </c>
      <c r="N402">
        <v>138</v>
      </c>
      <c r="O402">
        <v>0</v>
      </c>
      <c r="P402">
        <v>7.7</v>
      </c>
      <c r="R402" t="str">
        <v>Lone Survivor</v>
      </c>
      <c r="S402">
        <v>41409</v>
      </c>
      <c r="T402">
        <v>2013</v>
      </c>
      <c r="U402" t="str">
        <v>2010s</v>
      </c>
      <c r="V402" t="str">
        <v>Color</v>
      </c>
      <c r="W402" t="str">
        <v>Action</v>
      </c>
      <c r="X402" t="str">
        <v>English</v>
      </c>
      <c r="Y402" t="str">
        <v>USA</v>
      </c>
      <c r="Z402" t="str">
        <v>R</v>
      </c>
      <c r="AA402" t="str">
        <v>Jerry Ferrara</v>
      </c>
      <c r="AB402" t="str">
        <v>Peter Berg</v>
      </c>
      <c r="AC402">
        <v>480</v>
      </c>
      <c r="AD402">
        <v>1261</v>
      </c>
      <c r="AE402">
        <v>532</v>
      </c>
      <c r="AF402">
        <v>58000</v>
      </c>
      <c r="AG402">
        <v>7.6</v>
      </c>
      <c r="AH402">
        <v>319</v>
      </c>
      <c r="AI402">
        <v>121</v>
      </c>
      <c r="AJ402">
        <v>125069696</v>
      </c>
      <c r="AL402" s="7" t="str">
        <v>Matt Reeves</v>
      </c>
      <c r="AM402" s="35">
        <f>AVERAGEIFS(IMDB4[IMDb Score (1-10)],IMDB4[Director Name],Formula_Analysis!AL402)</f>
        <v>7.2666666666666666</v>
      </c>
      <c r="AQ402" s="7" t="str">
        <v>Marc Blucas</v>
      </c>
      <c r="AR402" s="7">
        <f>SUMIFS(IMDB4[Gross Revenue],IMDB4[Lead Actor],Formula_Analysis!AQ402)</f>
        <v>32474855</v>
      </c>
    </row>
    <row r="403" spans="1:44" x14ac:dyDescent="0.25">
      <c r="A403" t="str">
        <v>The Visual Bible: The Gospel of John</v>
      </c>
      <c r="B403">
        <v>37759</v>
      </c>
      <c r="C403">
        <v>2003</v>
      </c>
      <c r="D403" t="str">
        <v>2000s</v>
      </c>
      <c r="E403" t="str">
        <v>Color</v>
      </c>
      <c r="F403" t="str">
        <v>Biography</v>
      </c>
      <c r="G403" t="str">
        <v>English</v>
      </c>
      <c r="H403" t="str">
        <v>Canada</v>
      </c>
      <c r="I403" t="str">
        <v>PG-13</v>
      </c>
      <c r="J403" t="str">
        <v>Henry Ian Cusick</v>
      </c>
      <c r="K403" t="str">
        <v>Philip Saville</v>
      </c>
      <c r="L403">
        <v>866</v>
      </c>
      <c r="M403">
        <v>1281</v>
      </c>
      <c r="N403">
        <v>10</v>
      </c>
      <c r="O403">
        <v>0</v>
      </c>
      <c r="P403">
        <v>7.7</v>
      </c>
      <c r="R403" t="str">
        <v>The Vow</v>
      </c>
      <c r="S403">
        <v>41162</v>
      </c>
      <c r="T403">
        <v>2012</v>
      </c>
      <c r="U403" t="str">
        <v>2010s</v>
      </c>
      <c r="V403" t="str">
        <v>Color</v>
      </c>
      <c r="W403" t="str">
        <v>Drama</v>
      </c>
      <c r="X403" t="str">
        <v>English</v>
      </c>
      <c r="Y403" t="str">
        <v>USA</v>
      </c>
      <c r="Z403" t="str">
        <v>PG-13</v>
      </c>
      <c r="AA403" t="str">
        <v>Channing Tatum</v>
      </c>
      <c r="AB403" t="str">
        <v>Michael Sucsy</v>
      </c>
      <c r="AC403">
        <v>17000</v>
      </c>
      <c r="AD403">
        <v>18322</v>
      </c>
      <c r="AE403">
        <v>23</v>
      </c>
      <c r="AF403">
        <v>32000</v>
      </c>
      <c r="AG403">
        <v>6.8</v>
      </c>
      <c r="AH403">
        <v>214</v>
      </c>
      <c r="AI403">
        <v>104</v>
      </c>
      <c r="AJ403">
        <v>125014030</v>
      </c>
      <c r="AL403" s="7" t="str">
        <v>Jon Kasdan</v>
      </c>
      <c r="AM403" s="35">
        <f>AVERAGEIFS(IMDB4[IMDb Score (1-10)],IMDB4[Director Name],Formula_Analysis!AL403)</f>
        <v>6.5</v>
      </c>
      <c r="AQ403" s="7" t="str">
        <v>James Lafferty</v>
      </c>
      <c r="AR403" s="7">
        <f>SUMIFS(IMDB4[Gross Revenue],IMDB4[Lead Actor],Formula_Analysis!AQ403)</f>
        <v>27689474</v>
      </c>
    </row>
    <row r="404" spans="1:44" x14ac:dyDescent="0.25">
      <c r="A404" t="str">
        <v>Gettysburg</v>
      </c>
      <c r="B404">
        <v>34146</v>
      </c>
      <c r="C404">
        <v>1993</v>
      </c>
      <c r="D404" t="str">
        <v>1990s</v>
      </c>
      <c r="E404" t="str">
        <v>Color</v>
      </c>
      <c r="F404" t="str">
        <v>Drama</v>
      </c>
      <c r="G404" t="str">
        <v>English</v>
      </c>
      <c r="H404" t="str">
        <v>USA</v>
      </c>
      <c r="I404" t="str">
        <v>PG</v>
      </c>
      <c r="J404" t="str">
        <v>Tom Berenger</v>
      </c>
      <c r="K404" t="str">
        <v>Ron Maxwell</v>
      </c>
      <c r="L404">
        <v>854</v>
      </c>
      <c r="M404">
        <v>2107</v>
      </c>
      <c r="N404">
        <v>33</v>
      </c>
      <c r="O404">
        <v>0</v>
      </c>
      <c r="P404">
        <v>7.7</v>
      </c>
      <c r="R404" t="str">
        <v>Life of Pi</v>
      </c>
      <c r="S404">
        <v>41184</v>
      </c>
      <c r="T404">
        <v>2012</v>
      </c>
      <c r="U404" t="str">
        <v>2010s</v>
      </c>
      <c r="V404" t="str">
        <v>Color</v>
      </c>
      <c r="W404" t="str">
        <v>Adventure</v>
      </c>
      <c r="X404" t="str">
        <v>English</v>
      </c>
      <c r="Y404" t="str">
        <v>USA</v>
      </c>
      <c r="Z404" t="str">
        <v>PG</v>
      </c>
      <c r="AA404" t="str">
        <v>Suraj Sharma</v>
      </c>
      <c r="AB404" t="str">
        <v>Ang Lee</v>
      </c>
      <c r="AC404">
        <v>774</v>
      </c>
      <c r="AD404">
        <v>2121</v>
      </c>
      <c r="AE404">
        <v>0</v>
      </c>
      <c r="AF404">
        <v>122000</v>
      </c>
      <c r="AG404">
        <v>8</v>
      </c>
      <c r="AH404">
        <v>552</v>
      </c>
      <c r="AI404">
        <v>127</v>
      </c>
      <c r="AJ404">
        <v>124976634</v>
      </c>
      <c r="AL404" s="7" t="str">
        <v>Zach Braff</v>
      </c>
      <c r="AM404" s="35">
        <f>AVERAGEIFS(IMDB4[IMDb Score (1-10)],IMDB4[Director Name],Formula_Analysis!AL404)</f>
        <v>7.15</v>
      </c>
      <c r="AQ404" s="7" t="str">
        <v>Mia Kirshner</v>
      </c>
      <c r="AR404" s="7">
        <f>SUMIFS(IMDB4[Gross Revenue],IMDB4[Lead Actor],Formula_Analysis!AQ404)</f>
        <v>10556196</v>
      </c>
    </row>
    <row r="405" spans="1:44" x14ac:dyDescent="0.25">
      <c r="A405" t="str">
        <v>Control</v>
      </c>
      <c r="B405">
        <v>39445</v>
      </c>
      <c r="C405">
        <v>2007</v>
      </c>
      <c r="D405" t="str">
        <v>2000s</v>
      </c>
      <c r="E405" t="str">
        <v>Black and White</v>
      </c>
      <c r="F405" t="str">
        <v>Biography</v>
      </c>
      <c r="G405" t="str">
        <v>English</v>
      </c>
      <c r="H405" t="str">
        <v>UK</v>
      </c>
      <c r="I405" t="str">
        <v>R</v>
      </c>
      <c r="J405" t="str">
        <v>Sam Riley</v>
      </c>
      <c r="K405" t="str">
        <v>Anton Corbijn</v>
      </c>
      <c r="L405">
        <v>845</v>
      </c>
      <c r="M405">
        <v>2614</v>
      </c>
      <c r="N405">
        <v>210</v>
      </c>
      <c r="O405">
        <v>13000</v>
      </c>
      <c r="P405">
        <v>7.7</v>
      </c>
      <c r="R405" t="str">
        <v>Cloudy with a Chance of Meatballs</v>
      </c>
      <c r="S405">
        <v>39978</v>
      </c>
      <c r="T405">
        <v>2009</v>
      </c>
      <c r="U405" t="str">
        <v>2000s</v>
      </c>
      <c r="V405" t="str">
        <v>Color</v>
      </c>
      <c r="W405" t="str">
        <v>Animation</v>
      </c>
      <c r="X405" t="str">
        <v>English</v>
      </c>
      <c r="Y405" t="str">
        <v>USA</v>
      </c>
      <c r="Z405" t="str">
        <v>PG</v>
      </c>
      <c r="AA405" t="str">
        <v>Will Forte</v>
      </c>
      <c r="AB405" t="str">
        <v>Phil Lord</v>
      </c>
      <c r="AC405">
        <v>622</v>
      </c>
      <c r="AD405">
        <v>1227</v>
      </c>
      <c r="AE405">
        <v>97</v>
      </c>
      <c r="AF405">
        <v>0</v>
      </c>
      <c r="AG405">
        <v>7</v>
      </c>
      <c r="AH405">
        <v>191</v>
      </c>
      <c r="AI405">
        <v>90</v>
      </c>
      <c r="AJ405">
        <v>124870275</v>
      </c>
      <c r="AL405" s="7" t="str">
        <v>Floria Sigismondi</v>
      </c>
      <c r="AM405" s="35">
        <f>AVERAGEIFS(IMDB4[IMDb Score (1-10)],IMDB4[Director Name],Formula_Analysis!AL405)</f>
        <v>6.6</v>
      </c>
      <c r="AQ405" s="7" t="str">
        <v>Elizabeth Daily</v>
      </c>
      <c r="AR405" s="7">
        <f>SUMIFS(IMDB4[Gross Revenue],IMDB4[Lead Actor],Formula_Analysis!AQ405)</f>
        <v>216392871</v>
      </c>
    </row>
    <row r="406" spans="1:44" x14ac:dyDescent="0.25">
      <c r="A406" t="str">
        <v>Billy Elliot</v>
      </c>
      <c r="B406">
        <v>36779</v>
      </c>
      <c r="C406">
        <v>2000</v>
      </c>
      <c r="D406" t="str">
        <v>2000s</v>
      </c>
      <c r="E406" t="str">
        <v>Color</v>
      </c>
      <c r="F406" t="str">
        <v>Drama</v>
      </c>
      <c r="G406" t="str">
        <v>English</v>
      </c>
      <c r="H406" t="str">
        <v>UK</v>
      </c>
      <c r="I406" t="str">
        <v>R</v>
      </c>
      <c r="J406" t="str">
        <v>Julie Walters</v>
      </c>
      <c r="K406" t="str">
        <v>Stephen Daldry</v>
      </c>
      <c r="L406">
        <v>838</v>
      </c>
      <c r="M406">
        <v>1122</v>
      </c>
      <c r="N406">
        <v>335</v>
      </c>
      <c r="O406">
        <v>0</v>
      </c>
      <c r="P406">
        <v>7.7</v>
      </c>
      <c r="R406" t="str">
        <v>The Fault in Our Stars</v>
      </c>
      <c r="S406">
        <v>41863</v>
      </c>
      <c r="T406">
        <v>2014</v>
      </c>
      <c r="U406" t="str">
        <v>2010s</v>
      </c>
      <c r="V406" t="str">
        <v>Color</v>
      </c>
      <c r="W406" t="str">
        <v>Drama</v>
      </c>
      <c r="X406" t="str">
        <v>English</v>
      </c>
      <c r="Y406" t="str">
        <v>USA</v>
      </c>
      <c r="Z406" t="str">
        <v>PG-13</v>
      </c>
      <c r="AA406" t="str">
        <v>Shailene Woodley</v>
      </c>
      <c r="AB406" t="str">
        <v>Josh Boone</v>
      </c>
      <c r="AC406">
        <v>8000</v>
      </c>
      <c r="AD406">
        <v>10565</v>
      </c>
      <c r="AE406">
        <v>131</v>
      </c>
      <c r="AF406">
        <v>93000</v>
      </c>
      <c r="AG406">
        <v>7.8</v>
      </c>
      <c r="AH406">
        <v>326</v>
      </c>
      <c r="AI406">
        <v>133</v>
      </c>
      <c r="AJ406">
        <v>124868837</v>
      </c>
      <c r="AL406" s="7" t="str">
        <v>Walter Salles</v>
      </c>
      <c r="AM406" s="35">
        <f>AVERAGEIFS(IMDB4[IMDb Score (1-10)],IMDB4[Director Name],Formula_Analysis!AL406)</f>
        <v>6.5666666666666664</v>
      </c>
      <c r="AQ406" s="7" t="str">
        <v>Dax Flame</v>
      </c>
      <c r="AR406" s="7">
        <f>SUMIFS(IMDB4[Gross Revenue],IMDB4[Lead Actor],Formula_Analysis!AQ406)</f>
        <v>54724272</v>
      </c>
    </row>
    <row r="407" spans="1:44" x14ac:dyDescent="0.25">
      <c r="A407" t="str">
        <v>A Hard Day's Night</v>
      </c>
      <c r="B407">
        <v>23519</v>
      </c>
      <c r="C407">
        <v>1964</v>
      </c>
      <c r="D407" t="str">
        <v>1960s</v>
      </c>
      <c r="E407" t="str">
        <v>Black and White</v>
      </c>
      <c r="F407" t="str">
        <v>Comedy</v>
      </c>
      <c r="G407" t="str">
        <v>English</v>
      </c>
      <c r="H407" t="str">
        <v>UK</v>
      </c>
      <c r="I407" t="str">
        <v>Approved</v>
      </c>
      <c r="J407" t="str">
        <v>Paul McCartney</v>
      </c>
      <c r="K407" t="str">
        <v>Richard Lester</v>
      </c>
      <c r="L407">
        <v>785</v>
      </c>
      <c r="M407">
        <v>2538</v>
      </c>
      <c r="N407">
        <v>44</v>
      </c>
      <c r="O407">
        <v>0</v>
      </c>
      <c r="P407">
        <v>7.7</v>
      </c>
      <c r="R407" t="str">
        <v>The Devil Wears Prada</v>
      </c>
      <c r="S407">
        <v>39035</v>
      </c>
      <c r="T407">
        <v>2006</v>
      </c>
      <c r="U407" t="str">
        <v>2000s</v>
      </c>
      <c r="V407" t="str">
        <v>Color</v>
      </c>
      <c r="W407" t="str">
        <v>Comedy</v>
      </c>
      <c r="X407" t="str">
        <v>English</v>
      </c>
      <c r="Y407" t="str">
        <v>USA</v>
      </c>
      <c r="Z407" t="str">
        <v>PG-13</v>
      </c>
      <c r="AA407" t="str">
        <v>Meryl Streep</v>
      </c>
      <c r="AB407" t="str">
        <v>David Frankel</v>
      </c>
      <c r="AC407">
        <v>11000</v>
      </c>
      <c r="AD407">
        <v>23923</v>
      </c>
      <c r="AE407">
        <v>64</v>
      </c>
      <c r="AF407">
        <v>0</v>
      </c>
      <c r="AG407">
        <v>6.8</v>
      </c>
      <c r="AH407">
        <v>208</v>
      </c>
      <c r="AI407">
        <v>109</v>
      </c>
      <c r="AJ407">
        <v>124732962</v>
      </c>
      <c r="AL407" s="7" t="str">
        <v>Udayan Prasad</v>
      </c>
      <c r="AM407" s="35">
        <f>AVERAGEIFS(IMDB4[IMDb Score (1-10)],IMDB4[Director Name],Formula_Analysis!AL407)</f>
        <v>6.8</v>
      </c>
      <c r="AQ407" s="7" t="str">
        <v>Zach Gilford</v>
      </c>
      <c r="AR407" s="7">
        <f>SUMIFS(IMDB4[Gross Revenue],IMDB4[Lead Actor],Formula_Analysis!AQ407)</f>
        <v>27845637</v>
      </c>
    </row>
    <row r="408" spans="1:44" x14ac:dyDescent="0.25">
      <c r="A408" t="str">
        <v>Who Killed the Electric Car?</v>
      </c>
      <c r="B408">
        <v>38860</v>
      </c>
      <c r="C408">
        <v>2006</v>
      </c>
      <c r="D408" t="str">
        <v>2000s</v>
      </c>
      <c r="E408" t="str">
        <v>Color</v>
      </c>
      <c r="F408" t="str">
        <v>Documentary</v>
      </c>
      <c r="G408" t="str">
        <v>English</v>
      </c>
      <c r="H408" t="str">
        <v>USA</v>
      </c>
      <c r="I408" t="str">
        <v>PG</v>
      </c>
      <c r="J408" t="str">
        <v>Ed Begley Jr.</v>
      </c>
      <c r="K408" t="str">
        <v>Chris Paine</v>
      </c>
      <c r="L408">
        <v>783</v>
      </c>
      <c r="M408">
        <v>1447</v>
      </c>
      <c r="N408">
        <v>2</v>
      </c>
      <c r="O408">
        <v>0</v>
      </c>
      <c r="P408">
        <v>7.7</v>
      </c>
      <c r="R408" t="str">
        <v>Something's Gotta Give</v>
      </c>
      <c r="S408">
        <v>37813</v>
      </c>
      <c r="T408">
        <v>2003</v>
      </c>
      <c r="U408" t="str">
        <v>2000s</v>
      </c>
      <c r="V408" t="str">
        <v>Color</v>
      </c>
      <c r="W408" t="str">
        <v>Comedy</v>
      </c>
      <c r="X408" t="str">
        <v>English</v>
      </c>
      <c r="Y408" t="str">
        <v>USA</v>
      </c>
      <c r="Z408" t="str">
        <v>PG-13</v>
      </c>
      <c r="AA408" t="str">
        <v>Keanu Reeves</v>
      </c>
      <c r="AB408" t="str">
        <v>Nancy Meyers</v>
      </c>
      <c r="AC408">
        <v>18000</v>
      </c>
      <c r="AD408">
        <v>22679</v>
      </c>
      <c r="AE408">
        <v>278</v>
      </c>
      <c r="AF408">
        <v>0</v>
      </c>
      <c r="AG408">
        <v>6.7</v>
      </c>
      <c r="AH408">
        <v>145</v>
      </c>
      <c r="AI408">
        <v>128</v>
      </c>
      <c r="AJ408">
        <v>124590960</v>
      </c>
      <c r="AL408" s="7" t="str">
        <v>Dito Montiel</v>
      </c>
      <c r="AM408" s="35">
        <f>AVERAGEIFS(IMDB4[IMDb Score (1-10)],IMDB4[Director Name],Formula_Analysis!AL408)</f>
        <v>5.0999999999999996</v>
      </c>
      <c r="AQ408" s="7" t="str">
        <v>Bill Cobbs</v>
      </c>
      <c r="AR408" s="7">
        <f>SUMIFS(IMDB4[Gross Revenue],IMDB4[Lead Actor],Formula_Analysis!AQ408)</f>
        <v>309782637</v>
      </c>
    </row>
    <row r="409" spans="1:44" x14ac:dyDescent="0.25">
      <c r="A409" t="str">
        <v>Bloody Sunday</v>
      </c>
      <c r="B409">
        <v>37356</v>
      </c>
      <c r="C409">
        <v>2002</v>
      </c>
      <c r="D409" t="str">
        <v>2000s</v>
      </c>
      <c r="E409" t="str">
        <v>Color</v>
      </c>
      <c r="F409" t="str">
        <v>Drama</v>
      </c>
      <c r="G409" t="str">
        <v>English</v>
      </c>
      <c r="H409" t="str">
        <v>UK</v>
      </c>
      <c r="I409" t="str">
        <v>R</v>
      </c>
      <c r="J409" t="str">
        <v>James Nesbitt</v>
      </c>
      <c r="K409" t="str">
        <v>Paul Greengrass</v>
      </c>
      <c r="L409">
        <v>773</v>
      </c>
      <c r="M409">
        <v>976</v>
      </c>
      <c r="N409">
        <v>521</v>
      </c>
      <c r="O409">
        <v>0</v>
      </c>
      <c r="P409">
        <v>7.7</v>
      </c>
      <c r="R409" t="str">
        <v>Traffic</v>
      </c>
      <c r="S409">
        <v>36757</v>
      </c>
      <c r="T409">
        <v>2000</v>
      </c>
      <c r="U409" t="str">
        <v>2000s</v>
      </c>
      <c r="V409" t="str">
        <v>Color</v>
      </c>
      <c r="W409" t="str">
        <v>Crime</v>
      </c>
      <c r="X409" t="str">
        <v>English</v>
      </c>
      <c r="Y409" t="str">
        <v>USA</v>
      </c>
      <c r="Z409" t="str">
        <v>R</v>
      </c>
      <c r="AA409" t="str">
        <v>Michael O'Neill</v>
      </c>
      <c r="AB409" t="str">
        <v>Steven Soderbergh</v>
      </c>
      <c r="AC409">
        <v>599</v>
      </c>
      <c r="AD409">
        <v>1418</v>
      </c>
      <c r="AE409">
        <v>0</v>
      </c>
      <c r="AF409">
        <v>0</v>
      </c>
      <c r="AG409">
        <v>7.6</v>
      </c>
      <c r="AH409">
        <v>223</v>
      </c>
      <c r="AI409">
        <v>190</v>
      </c>
      <c r="AJ409">
        <v>124107476</v>
      </c>
      <c r="AL409" s="7" t="str">
        <v>Simon Curtis</v>
      </c>
      <c r="AM409" s="35">
        <f>AVERAGEIFS(IMDB4[IMDb Score (1-10)],IMDB4[Director Name],Formula_Analysis!AL409)</f>
        <v>7.2</v>
      </c>
      <c r="AQ409" s="7" t="str">
        <v>Jon Heder</v>
      </c>
      <c r="AR409" s="7">
        <f>SUMIFS(IMDB4[Gross Revenue],IMDB4[Lead Actor],Formula_Analysis!AQ409)</f>
        <v>110636376</v>
      </c>
    </row>
    <row r="410" spans="1:44" x14ac:dyDescent="0.25">
      <c r="A410" t="str">
        <v>The Blind Side</v>
      </c>
      <c r="B410">
        <v>40069</v>
      </c>
      <c r="C410">
        <v>2009</v>
      </c>
      <c r="D410" t="str">
        <v>2000s</v>
      </c>
      <c r="E410" t="str">
        <v>Color</v>
      </c>
      <c r="F410" t="str">
        <v>Biography</v>
      </c>
      <c r="G410" t="str">
        <v>English</v>
      </c>
      <c r="H410" t="str">
        <v>USA</v>
      </c>
      <c r="I410" t="str">
        <v>PG-13</v>
      </c>
      <c r="J410" t="str">
        <v>Catherine Dyer</v>
      </c>
      <c r="K410" t="str">
        <v>John Lee Hancock</v>
      </c>
      <c r="L410">
        <v>768</v>
      </c>
      <c r="M410">
        <v>3389</v>
      </c>
      <c r="N410">
        <v>102</v>
      </c>
      <c r="O410">
        <v>38000</v>
      </c>
      <c r="P410">
        <v>7.7</v>
      </c>
      <c r="R410" t="str">
        <v>Good Morning, Vietnam</v>
      </c>
      <c r="S410">
        <v>31858</v>
      </c>
      <c r="T410">
        <v>1987</v>
      </c>
      <c r="U410" t="str">
        <v>1980s</v>
      </c>
      <c r="V410" t="str">
        <v>Color</v>
      </c>
      <c r="W410" t="str">
        <v>Biography</v>
      </c>
      <c r="X410" t="str">
        <v>English</v>
      </c>
      <c r="Y410" t="str">
        <v>USA</v>
      </c>
      <c r="Z410" t="str">
        <v>R</v>
      </c>
      <c r="AA410" t="str">
        <v>Robin Williams</v>
      </c>
      <c r="AB410" t="str">
        <v>Barry Levinson</v>
      </c>
      <c r="AC410">
        <v>49000</v>
      </c>
      <c r="AD410">
        <v>50141</v>
      </c>
      <c r="AE410">
        <v>272</v>
      </c>
      <c r="AF410">
        <v>0</v>
      </c>
      <c r="AG410">
        <v>7.3</v>
      </c>
      <c r="AH410">
        <v>62</v>
      </c>
      <c r="AI410">
        <v>121</v>
      </c>
      <c r="AJ410">
        <v>123922370</v>
      </c>
      <c r="AL410" s="7" t="str">
        <v>Peter Jackson</v>
      </c>
      <c r="AM410" s="35">
        <f>AVERAGEIFS(IMDB4[IMDb Score (1-10)],IMDB4[Director Name],Formula_Analysis!AL410)</f>
        <v>7.8888888888888893</v>
      </c>
      <c r="AQ410" s="7" t="str">
        <v>Miko Hughes</v>
      </c>
      <c r="AR410" s="7">
        <f>SUMIFS(IMDB4[Gross Revenue],IMDB4[Lead Actor],Formula_Analysis!AQ410)</f>
        <v>75559360</v>
      </c>
    </row>
    <row r="411" spans="1:44" x14ac:dyDescent="0.25">
      <c r="A411" t="str">
        <v>Lady Vengeance</v>
      </c>
      <c r="B411">
        <v>38563</v>
      </c>
      <c r="C411">
        <v>2005</v>
      </c>
      <c r="D411" t="str">
        <v>2000s</v>
      </c>
      <c r="E411" t="str">
        <v>Color</v>
      </c>
      <c r="F411" t="str">
        <v>Crime</v>
      </c>
      <c r="G411" t="str">
        <v>Korean</v>
      </c>
      <c r="H411" t="str">
        <v>South Korea</v>
      </c>
      <c r="I411" t="str">
        <v>R</v>
      </c>
      <c r="J411" t="str">
        <v>Min-sik Choi</v>
      </c>
      <c r="K411" t="str">
        <v>Chan-wook Park</v>
      </c>
      <c r="L411">
        <v>717</v>
      </c>
      <c r="M411">
        <v>907</v>
      </c>
      <c r="N411">
        <v>0</v>
      </c>
      <c r="O411">
        <v>4000</v>
      </c>
      <c r="P411">
        <v>7.7</v>
      </c>
      <c r="R411" t="str">
        <v>Nutty Professor II: The Klumps</v>
      </c>
      <c r="S411">
        <v>36587</v>
      </c>
      <c r="T411">
        <v>2000</v>
      </c>
      <c r="U411" t="str">
        <v>2000s</v>
      </c>
      <c r="V411" t="str">
        <v>Color</v>
      </c>
      <c r="W411" t="str">
        <v>Comedy</v>
      </c>
      <c r="X411" t="str">
        <v>English</v>
      </c>
      <c r="Y411" t="str">
        <v>USA</v>
      </c>
      <c r="Z411" t="str">
        <v>PG-13</v>
      </c>
      <c r="AA411" t="str">
        <v>Larry Miller</v>
      </c>
      <c r="AB411" t="str">
        <v>Peter Segal</v>
      </c>
      <c r="AC411">
        <v>611</v>
      </c>
      <c r="AD411">
        <v>2818</v>
      </c>
      <c r="AE411">
        <v>88</v>
      </c>
      <c r="AF411">
        <v>374</v>
      </c>
      <c r="AG411">
        <v>4.3</v>
      </c>
      <c r="AH411">
        <v>94</v>
      </c>
      <c r="AI411">
        <v>109</v>
      </c>
      <c r="AJ411">
        <v>123307945</v>
      </c>
      <c r="AL411" s="7" t="str">
        <v>Kirk De Micco</v>
      </c>
      <c r="AM411" s="35">
        <f>AVERAGEIFS(IMDB4[IMDb Score (1-10)],IMDB4[Director Name],Formula_Analysis!AL411)</f>
        <v>5.9</v>
      </c>
      <c r="AQ411" s="7" t="str">
        <v>Ashley Williams</v>
      </c>
      <c r="AR411" s="7">
        <f>SUMIFS(IMDB4[Gross Revenue],IMDB4[Lead Actor],Formula_Analysis!AQ411)</f>
        <v>39026186</v>
      </c>
    </row>
    <row r="412" spans="1:44" x14ac:dyDescent="0.25">
      <c r="A412" t="str">
        <v>Dead Man's Shoes</v>
      </c>
      <c r="B412">
        <v>38222</v>
      </c>
      <c r="C412">
        <v>2004</v>
      </c>
      <c r="D412" t="str">
        <v>2000s</v>
      </c>
      <c r="E412" t="str">
        <v>Black and White</v>
      </c>
      <c r="F412" t="str">
        <v>Crime</v>
      </c>
      <c r="G412" t="str">
        <v>English</v>
      </c>
      <c r="H412" t="str">
        <v>UK</v>
      </c>
      <c r="I412" t="str">
        <v>Not Rated</v>
      </c>
      <c r="J412" t="str">
        <v>Paddy Considine</v>
      </c>
      <c r="K412" t="str">
        <v>Shane Meadows</v>
      </c>
      <c r="L412">
        <v>680</v>
      </c>
      <c r="M412">
        <v>1311</v>
      </c>
      <c r="N412">
        <v>222</v>
      </c>
      <c r="O412">
        <v>0</v>
      </c>
      <c r="P412">
        <v>7.7</v>
      </c>
      <c r="R412" t="str">
        <v>Rango</v>
      </c>
      <c r="S412">
        <v>40797</v>
      </c>
      <c r="T412">
        <v>2011</v>
      </c>
      <c r="U412" t="str">
        <v>2010s</v>
      </c>
      <c r="V412" t="str">
        <v>Color</v>
      </c>
      <c r="W412" t="str">
        <v>Adventure</v>
      </c>
      <c r="X412" t="str">
        <v>English</v>
      </c>
      <c r="Y412" t="str">
        <v>USA</v>
      </c>
      <c r="Z412" t="str">
        <v>PG</v>
      </c>
      <c r="AA412" t="str">
        <v>Johnny Depp</v>
      </c>
      <c r="AB412" t="str">
        <v>Gore Verbinski</v>
      </c>
      <c r="AC412">
        <v>40000</v>
      </c>
      <c r="AD412">
        <v>43291</v>
      </c>
      <c r="AE412">
        <v>563</v>
      </c>
      <c r="AF412">
        <v>26000</v>
      </c>
      <c r="AG412">
        <v>7.2</v>
      </c>
      <c r="AH412">
        <v>362</v>
      </c>
      <c r="AI412">
        <v>107</v>
      </c>
      <c r="AJ412">
        <v>123207194</v>
      </c>
      <c r="AL412" s="7" t="str">
        <v>Martin Campbell</v>
      </c>
      <c r="AM412" s="35">
        <f>AVERAGEIFS(IMDB4[IMDb Score (1-10)],IMDB4[Director Name],Formula_Analysis!AL412)</f>
        <v>6.5500000000000007</v>
      </c>
      <c r="AQ412" s="7" t="str">
        <v>Taylor Cole</v>
      </c>
      <c r="AR412" s="7">
        <f>SUMIFS(IMDB4[Gross Revenue],IMDB4[Lead Actor],Formula_Analysis!AQ412)</f>
        <v>12232937</v>
      </c>
    </row>
    <row r="413" spans="1:44" x14ac:dyDescent="0.25">
      <c r="A413" t="str">
        <v>As Good as It Gets</v>
      </c>
      <c r="B413">
        <v>35778</v>
      </c>
      <c r="C413">
        <v>1997</v>
      </c>
      <c r="D413" t="str">
        <v>1990s</v>
      </c>
      <c r="E413" t="str">
        <v>Color</v>
      </c>
      <c r="F413" t="str">
        <v>Comedy</v>
      </c>
      <c r="G413" t="str">
        <v>English</v>
      </c>
      <c r="H413" t="str">
        <v>USA</v>
      </c>
      <c r="I413" t="str">
        <v>PG-13</v>
      </c>
      <c r="J413" t="str">
        <v>Lupe Ontiveros</v>
      </c>
      <c r="K413" t="str">
        <v>James L. Brooks</v>
      </c>
      <c r="L413">
        <v>625</v>
      </c>
      <c r="M413">
        <v>1474</v>
      </c>
      <c r="N413">
        <v>274</v>
      </c>
      <c r="O413">
        <v>11000</v>
      </c>
      <c r="P413">
        <v>7.7</v>
      </c>
      <c r="R413" t="str">
        <v>G.I. Joe: Retaliation</v>
      </c>
      <c r="S413">
        <v>41599</v>
      </c>
      <c r="T413">
        <v>2013</v>
      </c>
      <c r="U413" t="str">
        <v>2010s</v>
      </c>
      <c r="V413" t="str">
        <v>Color</v>
      </c>
      <c r="W413" t="str">
        <v>Action</v>
      </c>
      <c r="X413" t="str">
        <v>English</v>
      </c>
      <c r="Y413" t="str">
        <v>USA</v>
      </c>
      <c r="Z413" t="str">
        <v>PG-13</v>
      </c>
      <c r="AA413" t="str">
        <v>Channing Tatum</v>
      </c>
      <c r="AB413" t="str">
        <v>Jon M. Chu</v>
      </c>
      <c r="AC413">
        <v>17000</v>
      </c>
      <c r="AD413">
        <v>31958</v>
      </c>
      <c r="AE413">
        <v>209</v>
      </c>
      <c r="AF413">
        <v>42000</v>
      </c>
      <c r="AG413">
        <v>5.8</v>
      </c>
      <c r="AH413">
        <v>351</v>
      </c>
      <c r="AI413">
        <v>122</v>
      </c>
      <c r="AJ413">
        <v>122512052</v>
      </c>
      <c r="AL413" s="7" t="str">
        <v>Guillermo del Toro</v>
      </c>
      <c r="AM413" s="35">
        <f>AVERAGEIFS(IMDB4[IMDb Score (1-10)],IMDB4[Director Name],Formula_Analysis!AL413)</f>
        <v>7.1399999999999988</v>
      </c>
      <c r="AQ413" s="7" t="str">
        <v>Lena Dunham</v>
      </c>
      <c r="AR413" s="7">
        <f>SUMIFS(IMDB4[Gross Revenue],IMDB4[Lead Actor],Formula_Analysis!AQ413)</f>
        <v>567964</v>
      </c>
    </row>
    <row r="414" spans="1:44" x14ac:dyDescent="0.25">
      <c r="A414" t="str">
        <v>Buen DÃ­a, RamÃ³n</v>
      </c>
      <c r="B414">
        <v>41436</v>
      </c>
      <c r="C414">
        <v>2013</v>
      </c>
      <c r="D414" t="str">
        <v>2010s</v>
      </c>
      <c r="E414" t="str">
        <v>Color</v>
      </c>
      <c r="F414" t="str">
        <v>Drama</v>
      </c>
      <c r="G414" t="str">
        <v>German</v>
      </c>
      <c r="H414" t="str">
        <v>Mexico</v>
      </c>
      <c r="I414" t="str">
        <v>PG-13</v>
      </c>
      <c r="J414" t="str">
        <v>Hector Kotsifakis</v>
      </c>
      <c r="K414" t="str">
        <v>Jorge RamÃ­rez SuÃ¡rez</v>
      </c>
      <c r="L414">
        <v>623</v>
      </c>
      <c r="M414">
        <v>824</v>
      </c>
      <c r="N414">
        <v>45</v>
      </c>
      <c r="O414">
        <v>0</v>
      </c>
      <c r="P414">
        <v>7.7</v>
      </c>
      <c r="R414" t="str">
        <v>Clear and Present Danger</v>
      </c>
      <c r="S414">
        <v>34481</v>
      </c>
      <c r="T414">
        <v>1994</v>
      </c>
      <c r="U414" t="str">
        <v>1990s</v>
      </c>
      <c r="V414" t="str">
        <v>Color</v>
      </c>
      <c r="W414" t="str">
        <v>Action</v>
      </c>
      <c r="X414" t="str">
        <v>English</v>
      </c>
      <c r="Y414" t="str">
        <v>USA</v>
      </c>
      <c r="Z414" t="str">
        <v>PG-13</v>
      </c>
      <c r="AA414" t="str">
        <v>Harrison Ford</v>
      </c>
      <c r="AB414" t="str">
        <v>Phillip Noyce</v>
      </c>
      <c r="AC414">
        <v>11000</v>
      </c>
      <c r="AD414">
        <v>14178</v>
      </c>
      <c r="AE414">
        <v>176</v>
      </c>
      <c r="AF414">
        <v>0</v>
      </c>
      <c r="AG414">
        <v>6.9</v>
      </c>
      <c r="AH414">
        <v>42</v>
      </c>
      <c r="AI414">
        <v>141</v>
      </c>
      <c r="AJ414">
        <v>122012710</v>
      </c>
      <c r="AL414" s="7" t="str">
        <v>David Soren</v>
      </c>
      <c r="AM414" s="35">
        <f>AVERAGEIFS(IMDB4[IMDb Score (1-10)],IMDB4[Director Name],Formula_Analysis!AL414)</f>
        <v>6.5</v>
      </c>
      <c r="AQ414" s="7" t="str">
        <v>Clifton Collins Jr.</v>
      </c>
      <c r="AR414" s="7">
        <f>SUMIFS(IMDB4[Gross Revenue],IMDB4[Lead Actor],Formula_Analysis!AQ414)</f>
        <v>31393188</v>
      </c>
    </row>
    <row r="415" spans="1:44" x14ac:dyDescent="0.25">
      <c r="A415" t="str">
        <v>Midnight in Paris</v>
      </c>
      <c r="B415">
        <v>40888</v>
      </c>
      <c r="C415">
        <v>2011</v>
      </c>
      <c r="D415" t="str">
        <v>2010s</v>
      </c>
      <c r="E415" t="str">
        <v>Color</v>
      </c>
      <c r="F415" t="str">
        <v>Comedy</v>
      </c>
      <c r="G415" t="str">
        <v>English</v>
      </c>
      <c r="H415" t="str">
        <v>Spain</v>
      </c>
      <c r="I415" t="str">
        <v>PG-13</v>
      </c>
      <c r="J415" t="str">
        <v>Kurt Fuller</v>
      </c>
      <c r="K415" t="str">
        <v>Woody Allen</v>
      </c>
      <c r="L415">
        <v>617</v>
      </c>
      <c r="M415">
        <v>1289</v>
      </c>
      <c r="N415">
        <v>11000</v>
      </c>
      <c r="O415">
        <v>78000</v>
      </c>
      <c r="P415">
        <v>7.7</v>
      </c>
      <c r="R415" t="str">
        <v>The Hunt for Red October</v>
      </c>
      <c r="S415">
        <v>32993</v>
      </c>
      <c r="T415">
        <v>1990</v>
      </c>
      <c r="U415" t="str">
        <v>1990s</v>
      </c>
      <c r="V415" t="str">
        <v>Color</v>
      </c>
      <c r="W415" t="str">
        <v>Action</v>
      </c>
      <c r="X415" t="str">
        <v>English</v>
      </c>
      <c r="Y415" t="str">
        <v>USA</v>
      </c>
      <c r="Z415" t="str">
        <v>PG</v>
      </c>
      <c r="AA415" t="str">
        <v>Scott Glenn</v>
      </c>
      <c r="AB415" t="str">
        <v>John McTiernan</v>
      </c>
      <c r="AC415">
        <v>826</v>
      </c>
      <c r="AD415">
        <v>2575</v>
      </c>
      <c r="AE415">
        <v>323</v>
      </c>
      <c r="AF415">
        <v>0</v>
      </c>
      <c r="AG415">
        <v>7.6</v>
      </c>
      <c r="AH415">
        <v>104</v>
      </c>
      <c r="AI415">
        <v>135</v>
      </c>
      <c r="AJ415">
        <v>122012643</v>
      </c>
      <c r="AL415" s="7" t="str">
        <v>David S. Goyer</v>
      </c>
      <c r="AM415" s="35">
        <f>AVERAGEIFS(IMDB4[IMDb Score (1-10)],IMDB4[Director Name],Formula_Analysis!AL415)</f>
        <v>5.35</v>
      </c>
      <c r="AQ415" s="7" t="str">
        <v>Alex Rocco</v>
      </c>
      <c r="AR415" s="7">
        <f>SUMIFS(IMDB4[Gross Revenue],IMDB4[Lead Actor],Formula_Analysis!AQ415)</f>
        <v>1705139</v>
      </c>
    </row>
    <row r="416" spans="1:44" x14ac:dyDescent="0.25">
      <c r="A416" t="str">
        <v>42nd Street</v>
      </c>
      <c r="B416">
        <v>12295</v>
      </c>
      <c r="C416">
        <v>1933</v>
      </c>
      <c r="D416" t="str">
        <v>1930s</v>
      </c>
      <c r="E416" t="str">
        <v>Black and White</v>
      </c>
      <c r="F416" t="str">
        <v>Comedy</v>
      </c>
      <c r="G416" t="str">
        <v>English</v>
      </c>
      <c r="H416" t="str">
        <v>USA</v>
      </c>
      <c r="I416" t="str">
        <v>Unrated</v>
      </c>
      <c r="J416" t="str">
        <v>Ginger Rogers</v>
      </c>
      <c r="K416" t="str">
        <v>Lloyd Bacon</v>
      </c>
      <c r="L416">
        <v>610</v>
      </c>
      <c r="M416">
        <v>995</v>
      </c>
      <c r="N416">
        <v>24</v>
      </c>
      <c r="O416">
        <v>439</v>
      </c>
      <c r="P416">
        <v>7.7</v>
      </c>
      <c r="R416" t="str">
        <v>The Bodyguard</v>
      </c>
      <c r="S416">
        <v>33721</v>
      </c>
      <c r="T416">
        <v>1992</v>
      </c>
      <c r="U416" t="str">
        <v>1990s</v>
      </c>
      <c r="V416" t="str">
        <v>Color</v>
      </c>
      <c r="W416" t="str">
        <v>Action</v>
      </c>
      <c r="X416" t="str">
        <v>English</v>
      </c>
      <c r="Y416" t="str">
        <v>USA</v>
      </c>
      <c r="Z416" t="str">
        <v>R</v>
      </c>
      <c r="AA416" t="str">
        <v>Bill Cobbs</v>
      </c>
      <c r="AB416" t="str">
        <v>Mick Jackson</v>
      </c>
      <c r="AC416">
        <v>970</v>
      </c>
      <c r="AD416">
        <v>2551</v>
      </c>
      <c r="AE416">
        <v>81</v>
      </c>
      <c r="AF416">
        <v>0</v>
      </c>
      <c r="AG416">
        <v>6.1</v>
      </c>
      <c r="AH416">
        <v>48</v>
      </c>
      <c r="AI416">
        <v>129</v>
      </c>
      <c r="AJ416">
        <v>121945720</v>
      </c>
      <c r="AL416" s="7" t="str">
        <v>Joe Dante</v>
      </c>
      <c r="AM416" s="35">
        <f>AVERAGEIFS(IMDB4[IMDb Score (1-10)],IMDB4[Director Name],Formula_Analysis!AL416)</f>
        <v>6.3999999999999986</v>
      </c>
      <c r="AQ416" s="7" t="str">
        <v>Wayne Knight</v>
      </c>
      <c r="AR416" s="7">
        <f>SUMIFS(IMDB4[Gross Revenue],IMDB4[Lead Actor],Formula_Analysis!AQ416)</f>
        <v>356784000</v>
      </c>
    </row>
    <row r="417" spans="1:44" x14ac:dyDescent="0.25">
      <c r="A417" t="str">
        <v>Henry V</v>
      </c>
      <c r="B417">
        <v>32735</v>
      </c>
      <c r="C417">
        <v>1989</v>
      </c>
      <c r="D417" t="str">
        <v>1980s</v>
      </c>
      <c r="E417" t="str">
        <v>Color</v>
      </c>
      <c r="F417" t="str">
        <v>Action</v>
      </c>
      <c r="G417" t="str">
        <v>English</v>
      </c>
      <c r="H417" t="str">
        <v>UK</v>
      </c>
      <c r="I417" t="str">
        <v>PG-13</v>
      </c>
      <c r="J417" t="str">
        <v>Brian Blessed</v>
      </c>
      <c r="K417" t="str">
        <v>Kenneth Branagh</v>
      </c>
      <c r="L417">
        <v>591</v>
      </c>
      <c r="M417">
        <v>1341</v>
      </c>
      <c r="N417">
        <v>0</v>
      </c>
      <c r="O417">
        <v>0</v>
      </c>
      <c r="P417">
        <v>7.7</v>
      </c>
      <c r="R417" t="str">
        <v>Wayne's World</v>
      </c>
      <c r="S417">
        <v>33799</v>
      </c>
      <c r="T417">
        <v>1992</v>
      </c>
      <c r="U417" t="str">
        <v>1990s</v>
      </c>
      <c r="V417" t="str">
        <v>Color</v>
      </c>
      <c r="W417" t="str">
        <v>Comedy</v>
      </c>
      <c r="X417" t="str">
        <v>English</v>
      </c>
      <c r="Y417" t="str">
        <v>USA</v>
      </c>
      <c r="Z417" t="str">
        <v>PG-13</v>
      </c>
      <c r="AA417" t="str">
        <v>Tia Carrere</v>
      </c>
      <c r="AB417" t="str">
        <v>Penelope Spheeris</v>
      </c>
      <c r="AC417">
        <v>1000</v>
      </c>
      <c r="AD417">
        <v>4263</v>
      </c>
      <c r="AE417">
        <v>122</v>
      </c>
      <c r="AF417">
        <v>0</v>
      </c>
      <c r="AG417">
        <v>7</v>
      </c>
      <c r="AH417">
        <v>61</v>
      </c>
      <c r="AI417">
        <v>94</v>
      </c>
      <c r="AJ417">
        <v>121697350</v>
      </c>
      <c r="AL417" s="7" t="str">
        <v>Don Siegel</v>
      </c>
      <c r="AM417" s="35">
        <f>AVERAGEIFS(IMDB4[IMDb Score (1-10)],IMDB4[Director Name],Formula_Analysis!AL417)</f>
        <v>7.6</v>
      </c>
      <c r="AQ417" s="7" t="str">
        <v>Dianne Wiest</v>
      </c>
      <c r="AR417" s="7">
        <f>SUMIFS(IMDB4[Gross Revenue],IMDB4[Lead Actor],Formula_Analysis!AQ417)</f>
        <v>138610781</v>
      </c>
    </row>
    <row r="418" spans="1:44" x14ac:dyDescent="0.25">
      <c r="A418" t="str">
        <v>Close Encounters of the Third Kind</v>
      </c>
      <c r="B418">
        <v>28470</v>
      </c>
      <c r="C418">
        <v>1977</v>
      </c>
      <c r="D418" t="str">
        <v>1970s</v>
      </c>
      <c r="E418" t="str">
        <v>Color</v>
      </c>
      <c r="F418" t="str">
        <v>Drama</v>
      </c>
      <c r="G418" t="str">
        <v>English</v>
      </c>
      <c r="H418" t="str">
        <v>USA</v>
      </c>
      <c r="I418" t="str">
        <v>PG</v>
      </c>
      <c r="J418" t="str">
        <v>Bob Balaban</v>
      </c>
      <c r="K418" t="str">
        <v>Steven Spielberg</v>
      </c>
      <c r="L418">
        <v>559</v>
      </c>
      <c r="M418">
        <v>1591</v>
      </c>
      <c r="N418">
        <v>14000</v>
      </c>
      <c r="O418">
        <v>0</v>
      </c>
      <c r="P418">
        <v>7.7</v>
      </c>
      <c r="R418" t="str">
        <v>The Bourne Identity</v>
      </c>
      <c r="S418">
        <v>37436</v>
      </c>
      <c r="T418">
        <v>2002</v>
      </c>
      <c r="U418" t="str">
        <v>2000s</v>
      </c>
      <c r="V418" t="str">
        <v>Color</v>
      </c>
      <c r="W418" t="str">
        <v>Action</v>
      </c>
      <c r="X418" t="str">
        <v>English</v>
      </c>
      <c r="Y418" t="str">
        <v>USA</v>
      </c>
      <c r="Z418" t="str">
        <v>PG-13</v>
      </c>
      <c r="AA418" t="str">
        <v>Matt Damon</v>
      </c>
      <c r="AB418" t="str">
        <v>Doug Liman</v>
      </c>
      <c r="AC418">
        <v>13000</v>
      </c>
      <c r="AD418">
        <v>13249</v>
      </c>
      <c r="AE418">
        <v>218</v>
      </c>
      <c r="AF418">
        <v>0</v>
      </c>
      <c r="AG418">
        <v>7.9</v>
      </c>
      <c r="AH418">
        <v>249</v>
      </c>
      <c r="AI418">
        <v>119</v>
      </c>
      <c r="AJ418">
        <v>121468960</v>
      </c>
      <c r="AL418" s="7" t="str">
        <v>Joe Carnahan</v>
      </c>
      <c r="AM418" s="35">
        <f>AVERAGEIFS(IMDB4[IMDb Score (1-10)],IMDB4[Director Name],Formula_Analysis!AL418)</f>
        <v>6.8999999999999995</v>
      </c>
      <c r="AQ418" s="7" t="str">
        <v>Romany Malco</v>
      </c>
      <c r="AR418" s="7">
        <f>SUMIFS(IMDB4[Gross Revenue],IMDB4[Lead Actor],Formula_Analysis!AQ418)</f>
        <v>115371361</v>
      </c>
    </row>
    <row r="419" spans="1:44" x14ac:dyDescent="0.25">
      <c r="A419" t="str">
        <v>Kick-Ass</v>
      </c>
      <c r="B419">
        <v>40463</v>
      </c>
      <c r="C419">
        <v>2010</v>
      </c>
      <c r="D419" t="str">
        <v>2010s</v>
      </c>
      <c r="E419" t="str">
        <v>Color</v>
      </c>
      <c r="F419" t="str">
        <v>Action</v>
      </c>
      <c r="G419" t="str">
        <v>English</v>
      </c>
      <c r="H419" t="str">
        <v>UK</v>
      </c>
      <c r="I419" t="str">
        <v>R</v>
      </c>
      <c r="J419" t="str">
        <v>Elizabeth McGovern</v>
      </c>
      <c r="K419" t="str">
        <v>Matthew Vaughn</v>
      </c>
      <c r="L419">
        <v>553</v>
      </c>
      <c r="M419">
        <v>2357</v>
      </c>
      <c r="N419">
        <v>905</v>
      </c>
      <c r="O419">
        <v>36000</v>
      </c>
      <c r="P419">
        <v>7.7</v>
      </c>
      <c r="R419" t="str">
        <v>Superbad</v>
      </c>
      <c r="S419">
        <v>39135</v>
      </c>
      <c r="T419">
        <v>2007</v>
      </c>
      <c r="U419" t="str">
        <v>2000s</v>
      </c>
      <c r="V419" t="str">
        <v>Color</v>
      </c>
      <c r="W419" t="str">
        <v>Comedy</v>
      </c>
      <c r="X419" t="str">
        <v>English</v>
      </c>
      <c r="Y419" t="str">
        <v>USA</v>
      </c>
      <c r="Z419" t="str">
        <v>R</v>
      </c>
      <c r="AA419" t="str">
        <v>Emma Stone</v>
      </c>
      <c r="AB419" t="str">
        <v>Greg Mottola</v>
      </c>
      <c r="AC419">
        <v>15000</v>
      </c>
      <c r="AD419">
        <v>17584</v>
      </c>
      <c r="AE419">
        <v>99</v>
      </c>
      <c r="AF419">
        <v>0</v>
      </c>
      <c r="AG419">
        <v>7.6</v>
      </c>
      <c r="AH419">
        <v>256</v>
      </c>
      <c r="AI419">
        <v>119</v>
      </c>
      <c r="AJ419">
        <v>121463226</v>
      </c>
      <c r="AL419" s="7" t="str">
        <v>Alfonso CuarÃ³n</v>
      </c>
      <c r="AM419" s="35">
        <f>AVERAGEIFS(IMDB4[IMDb Score (1-10)],IMDB4[Director Name],Formula_Analysis!AL419)</f>
        <v>7.8</v>
      </c>
      <c r="AQ419" s="7" t="str">
        <v>Jenna Fischer</v>
      </c>
      <c r="AR419" s="7">
        <f>SUMIFS(IMDB4[Gross Revenue],IMDB4[Lead Actor],Formula_Analysis!AQ419)</f>
        <v>50306511</v>
      </c>
    </row>
    <row r="420" spans="1:44" x14ac:dyDescent="0.25">
      <c r="A420" t="str">
        <v>Shine</v>
      </c>
      <c r="B420">
        <v>35284</v>
      </c>
      <c r="C420">
        <v>1996</v>
      </c>
      <c r="D420" t="str">
        <v>1990s</v>
      </c>
      <c r="E420" t="str">
        <v>Color</v>
      </c>
      <c r="F420" t="str">
        <v>Biography</v>
      </c>
      <c r="G420" t="str">
        <v>English</v>
      </c>
      <c r="H420" t="str">
        <v>Australia</v>
      </c>
      <c r="I420" t="str">
        <v>PG-13</v>
      </c>
      <c r="J420" t="str">
        <v>Noah Taylor</v>
      </c>
      <c r="K420" t="str">
        <v>Scott Hicks</v>
      </c>
      <c r="L420">
        <v>509</v>
      </c>
      <c r="M420">
        <v>888</v>
      </c>
      <c r="N420">
        <v>96</v>
      </c>
      <c r="O420">
        <v>0</v>
      </c>
      <c r="P420">
        <v>7.7</v>
      </c>
      <c r="R420" t="str">
        <v>Speed</v>
      </c>
      <c r="S420">
        <v>34543</v>
      </c>
      <c r="T420">
        <v>1994</v>
      </c>
      <c r="U420" t="str">
        <v>1990s</v>
      </c>
      <c r="V420" t="str">
        <v>Color</v>
      </c>
      <c r="W420" t="str">
        <v>Action</v>
      </c>
      <c r="X420" t="str">
        <v>English</v>
      </c>
      <c r="Y420" t="str">
        <v>USA</v>
      </c>
      <c r="Z420" t="str">
        <v>R</v>
      </c>
      <c r="AA420" t="str">
        <v>Keanu Reeves</v>
      </c>
      <c r="AB420" t="str">
        <v>Jan de Bont</v>
      </c>
      <c r="AC420">
        <v>18000</v>
      </c>
      <c r="AD420">
        <v>20966</v>
      </c>
      <c r="AE420">
        <v>101</v>
      </c>
      <c r="AF420">
        <v>0</v>
      </c>
      <c r="AG420">
        <v>7.2</v>
      </c>
      <c r="AH420">
        <v>114</v>
      </c>
      <c r="AI420">
        <v>116</v>
      </c>
      <c r="AJ420">
        <v>121248145</v>
      </c>
      <c r="AL420" s="7" t="str">
        <v>Robert Schwentke</v>
      </c>
      <c r="AM420" s="35">
        <f>AVERAGEIFS(IMDB4[IMDb Score (1-10)],IMDB4[Director Name],Formula_Analysis!AL420)</f>
        <v>6.4599999999999991</v>
      </c>
      <c r="AQ420" s="7" t="str">
        <v>Catherine Deneuve</v>
      </c>
      <c r="AR420" s="7">
        <f>SUMIFS(IMDB4[Gross Revenue],IMDB4[Lead Actor],Formula_Analysis!AQ420)</f>
        <v>39758027</v>
      </c>
    </row>
    <row r="421" spans="1:44" x14ac:dyDescent="0.25">
      <c r="A421" t="str">
        <v>Weekend</v>
      </c>
      <c r="B421">
        <v>40856</v>
      </c>
      <c r="C421">
        <v>2011</v>
      </c>
      <c r="D421" t="str">
        <v>2010s</v>
      </c>
      <c r="E421" t="str">
        <v>Color</v>
      </c>
      <c r="F421" t="str">
        <v>Drama</v>
      </c>
      <c r="G421" t="str">
        <v>English</v>
      </c>
      <c r="H421" t="str">
        <v>UK</v>
      </c>
      <c r="I421" t="str">
        <v>Not Rated</v>
      </c>
      <c r="J421" t="str">
        <v>Tom Cullen</v>
      </c>
      <c r="K421" t="str">
        <v>Andrew Haigh</v>
      </c>
      <c r="L421">
        <v>507</v>
      </c>
      <c r="M421">
        <v>654</v>
      </c>
      <c r="N421">
        <v>131</v>
      </c>
      <c r="O421">
        <v>0</v>
      </c>
      <c r="P421">
        <v>7.7</v>
      </c>
      <c r="R421" t="str">
        <v>50 First Dates</v>
      </c>
      <c r="S421">
        <v>38158</v>
      </c>
      <c r="T421">
        <v>2004</v>
      </c>
      <c r="U421" t="str">
        <v>2000s</v>
      </c>
      <c r="V421" t="str">
        <v>Color</v>
      </c>
      <c r="W421" t="str">
        <v>Comedy</v>
      </c>
      <c r="X421" t="str">
        <v>English</v>
      </c>
      <c r="Y421" t="str">
        <v>USA</v>
      </c>
      <c r="Z421" t="str">
        <v>PG-13</v>
      </c>
      <c r="AA421" t="str">
        <v>Adam Sandler</v>
      </c>
      <c r="AB421" t="str">
        <v>Peter Segal</v>
      </c>
      <c r="AC421">
        <v>11000</v>
      </c>
      <c r="AD421">
        <v>12952</v>
      </c>
      <c r="AE421">
        <v>88</v>
      </c>
      <c r="AF421">
        <v>11000</v>
      </c>
      <c r="AG421">
        <v>6.8</v>
      </c>
      <c r="AH421">
        <v>147</v>
      </c>
      <c r="AI421">
        <v>99</v>
      </c>
      <c r="AJ421">
        <v>120776832</v>
      </c>
      <c r="AL421" s="7" t="str">
        <v>Guy Hamilton</v>
      </c>
      <c r="AM421" s="35">
        <f>AVERAGEIFS(IMDB4[IMDb Score (1-10)],IMDB4[Director Name],Formula_Analysis!AL421)</f>
        <v>7.0249999999999995</v>
      </c>
      <c r="AQ421" s="7" t="str">
        <v>Michael Kelly</v>
      </c>
      <c r="AR421" s="7">
        <f>SUMIFS(IMDB4[Gross Revenue],IMDB4[Lead Actor],Formula_Analysis!AQ421)</f>
        <v>137437329</v>
      </c>
    </row>
    <row r="422" spans="1:44" x14ac:dyDescent="0.25">
      <c r="A422" t="str">
        <v>Religulous</v>
      </c>
      <c r="B422">
        <v>39809</v>
      </c>
      <c r="C422">
        <v>2008</v>
      </c>
      <c r="D422" t="str">
        <v>2000s</v>
      </c>
      <c r="E422" t="str">
        <v>Color</v>
      </c>
      <c r="F422" t="str">
        <v>Comedy</v>
      </c>
      <c r="G422" t="str">
        <v>English</v>
      </c>
      <c r="H422" t="str">
        <v>USA</v>
      </c>
      <c r="I422" t="str">
        <v>R</v>
      </c>
      <c r="J422" t="str">
        <v>Bill Maher</v>
      </c>
      <c r="K422" t="str">
        <v>Larry Charles</v>
      </c>
      <c r="L422">
        <v>334</v>
      </c>
      <c r="M422">
        <v>338</v>
      </c>
      <c r="N422">
        <v>119</v>
      </c>
      <c r="O422">
        <v>24000</v>
      </c>
      <c r="P422">
        <v>7.7</v>
      </c>
      <c r="R422" t="str">
        <v>Mulan</v>
      </c>
      <c r="S422">
        <v>35840</v>
      </c>
      <c r="T422">
        <v>1998</v>
      </c>
      <c r="U422" t="str">
        <v>1990s</v>
      </c>
      <c r="V422" t="str">
        <v>Color</v>
      </c>
      <c r="W422" t="str">
        <v>Adventure</v>
      </c>
      <c r="X422" t="str">
        <v>English</v>
      </c>
      <c r="Y422" t="str">
        <v>USA</v>
      </c>
      <c r="Z422" t="str">
        <v>G</v>
      </c>
      <c r="AA422" t="str">
        <v>Ming-Na Wen</v>
      </c>
      <c r="AB422" t="str">
        <v>Tony Bancroft</v>
      </c>
      <c r="AC422">
        <v>2000</v>
      </c>
      <c r="AD422">
        <v>4478</v>
      </c>
      <c r="AE422">
        <v>7</v>
      </c>
      <c r="AF422">
        <v>12000</v>
      </c>
      <c r="AG422">
        <v>7.5</v>
      </c>
      <c r="AH422">
        <v>143</v>
      </c>
      <c r="AI422">
        <v>88</v>
      </c>
      <c r="AJ422">
        <v>120618403</v>
      </c>
      <c r="AL422" s="7" t="str">
        <v>Paul Verhoeven</v>
      </c>
      <c r="AM422" s="35">
        <f>AVERAGEIFS(IMDB4[IMDb Score (1-10)],IMDB4[Director Name],Formula_Analysis!AL422)</f>
        <v>6.56</v>
      </c>
      <c r="AQ422" s="7" t="str">
        <v>Chris Zylka</v>
      </c>
      <c r="AR422" s="7">
        <f>SUMIFS(IMDB4[Gross Revenue],IMDB4[Lead Actor],Formula_Analysis!AQ422)</f>
        <v>18860403</v>
      </c>
    </row>
    <row r="423" spans="1:44" x14ac:dyDescent="0.25">
      <c r="A423" t="str">
        <v>Mondays in the Sun</v>
      </c>
      <c r="B423">
        <v>37387</v>
      </c>
      <c r="C423">
        <v>2002</v>
      </c>
      <c r="D423" t="str">
        <v>2000s</v>
      </c>
      <c r="E423" t="str">
        <v>Color</v>
      </c>
      <c r="F423" t="str">
        <v>Comedy</v>
      </c>
      <c r="G423" t="str">
        <v>Spanish</v>
      </c>
      <c r="H423" t="str">
        <v>Spain</v>
      </c>
      <c r="I423" t="str">
        <v>R</v>
      </c>
      <c r="J423" t="str">
        <v>Luis Tosar</v>
      </c>
      <c r="K423" t="str">
        <v>Fernando LeÃ³n de Aranoa</v>
      </c>
      <c r="L423">
        <v>331</v>
      </c>
      <c r="M423">
        <v>387</v>
      </c>
      <c r="N423">
        <v>58</v>
      </c>
      <c r="O423">
        <v>0</v>
      </c>
      <c r="P423">
        <v>7.7</v>
      </c>
      <c r="R423" t="str">
        <v>Inglourious Basterds</v>
      </c>
      <c r="S423">
        <v>39889</v>
      </c>
      <c r="T423">
        <v>2009</v>
      </c>
      <c r="U423" t="str">
        <v>2000s</v>
      </c>
      <c r="V423" t="str">
        <v>Color</v>
      </c>
      <c r="W423" t="str">
        <v>Adventure</v>
      </c>
      <c r="X423" t="str">
        <v>English</v>
      </c>
      <c r="Y423" t="str">
        <v>USA</v>
      </c>
      <c r="Z423" t="str">
        <v>R</v>
      </c>
      <c r="AA423" t="str">
        <v>Michael Fassbender</v>
      </c>
      <c r="AB423" t="str">
        <v>Quentin Tarantino</v>
      </c>
      <c r="AC423">
        <v>13000</v>
      </c>
      <c r="AD423">
        <v>36741</v>
      </c>
      <c r="AE423">
        <v>16000</v>
      </c>
      <c r="AF423">
        <v>42000</v>
      </c>
      <c r="AG423">
        <v>8.3000000000000007</v>
      </c>
      <c r="AH423">
        <v>486</v>
      </c>
      <c r="AI423">
        <v>153</v>
      </c>
      <c r="AJ423">
        <v>120523073</v>
      </c>
      <c r="AL423" s="7" t="str">
        <v>Jim Sonzero</v>
      </c>
      <c r="AM423" s="35">
        <f>AVERAGEIFS(IMDB4[IMDb Score (1-10)],IMDB4[Director Name],Formula_Analysis!AL423)</f>
        <v>4.7</v>
      </c>
      <c r="AQ423" s="7" t="str">
        <v>Chris Noth</v>
      </c>
      <c r="AR423" s="7">
        <f>SUMIFS(IMDB4[Gross Revenue],IMDB4[Lead Actor],Formula_Analysis!AQ423)</f>
        <v>113280368</v>
      </c>
    </row>
    <row r="424" spans="1:44" x14ac:dyDescent="0.25">
      <c r="A424" t="str">
        <v>Coraline</v>
      </c>
      <c r="B424">
        <v>40060</v>
      </c>
      <c r="C424">
        <v>2009</v>
      </c>
      <c r="D424" t="str">
        <v>2000s</v>
      </c>
      <c r="E424" t="str">
        <v>Black and White</v>
      </c>
      <c r="F424" t="str">
        <v>Animation</v>
      </c>
      <c r="G424" t="str">
        <v>English</v>
      </c>
      <c r="H424" t="str">
        <v>USA</v>
      </c>
      <c r="I424" t="str">
        <v>PG</v>
      </c>
      <c r="J424" t="str">
        <v>Jennifer Saunders</v>
      </c>
      <c r="K424" t="str">
        <v>Henry Selick</v>
      </c>
      <c r="L424">
        <v>309</v>
      </c>
      <c r="M424">
        <v>647</v>
      </c>
      <c r="N424">
        <v>253</v>
      </c>
      <c r="O424">
        <v>10000</v>
      </c>
      <c r="P424">
        <v>7.7</v>
      </c>
      <c r="R424" t="str">
        <v>Seabiscuit</v>
      </c>
      <c r="S424">
        <v>37738</v>
      </c>
      <c r="T424">
        <v>2003</v>
      </c>
      <c r="U424" t="str">
        <v>2000s</v>
      </c>
      <c r="V424" t="str">
        <v>Black and White</v>
      </c>
      <c r="W424" t="str">
        <v>Drama</v>
      </c>
      <c r="X424" t="str">
        <v>English</v>
      </c>
      <c r="Y424" t="str">
        <v>USA</v>
      </c>
      <c r="Z424" t="str">
        <v>PG-13</v>
      </c>
      <c r="AA424" t="str">
        <v>Jeff Bridges</v>
      </c>
      <c r="AB424" t="str">
        <v>Gary Ross</v>
      </c>
      <c r="AC424">
        <v>12000</v>
      </c>
      <c r="AD424">
        <v>13808</v>
      </c>
      <c r="AE424">
        <v>378</v>
      </c>
      <c r="AF424">
        <v>0</v>
      </c>
      <c r="AG424">
        <v>7.3</v>
      </c>
      <c r="AH424">
        <v>175</v>
      </c>
      <c r="AI424">
        <v>140</v>
      </c>
      <c r="AJ424">
        <v>120147445</v>
      </c>
      <c r="AL424" s="7" t="str">
        <v>Rob McKittrick</v>
      </c>
      <c r="AM424" s="35">
        <f>AVERAGEIFS(IMDB4[IMDb Score (1-10)],IMDB4[Director Name],Formula_Analysis!AL424)</f>
        <v>6.8</v>
      </c>
      <c r="AQ424" s="7" t="str">
        <v>Leonard Roberts</v>
      </c>
      <c r="AR424" s="7">
        <f>SUMIFS(IMDB4[Gross Revenue],IMDB4[Lead Actor],Formula_Analysis!AQ424)</f>
        <v>68912300</v>
      </c>
    </row>
    <row r="425" spans="1:44" x14ac:dyDescent="0.25">
      <c r="A425" t="str">
        <v>Y Tu MamÃ¡ TambiÃ©n</v>
      </c>
      <c r="B425">
        <v>37214</v>
      </c>
      <c r="C425">
        <v>2001</v>
      </c>
      <c r="D425" t="str">
        <v>2000s</v>
      </c>
      <c r="E425" t="str">
        <v>Color</v>
      </c>
      <c r="F425" t="str">
        <v>Adventure</v>
      </c>
      <c r="G425" t="str">
        <v>Spanish</v>
      </c>
      <c r="H425" t="str">
        <v>Mexico</v>
      </c>
      <c r="I425" t="str">
        <v>R</v>
      </c>
      <c r="J425" t="str">
        <v>Maribel VerdÃº</v>
      </c>
      <c r="K425" t="str">
        <v>Alfonso CuarÃ³n</v>
      </c>
      <c r="L425">
        <v>269</v>
      </c>
      <c r="M425">
        <v>361</v>
      </c>
      <c r="N425">
        <v>0</v>
      </c>
      <c r="O425">
        <v>0</v>
      </c>
      <c r="P425">
        <v>7.7</v>
      </c>
      <c r="R425" t="str">
        <v>Four Christmases</v>
      </c>
      <c r="S425">
        <v>39652</v>
      </c>
      <c r="T425">
        <v>2008</v>
      </c>
      <c r="U425" t="str">
        <v>2000s</v>
      </c>
      <c r="V425" t="str">
        <v>Color</v>
      </c>
      <c r="W425" t="str">
        <v>Comedy</v>
      </c>
      <c r="X425" t="str">
        <v>English</v>
      </c>
      <c r="Y425" t="str">
        <v>Germany</v>
      </c>
      <c r="Z425" t="str">
        <v>PG-13</v>
      </c>
      <c r="AA425" t="str">
        <v>Jon Favreau</v>
      </c>
      <c r="AB425" t="str">
        <v>Seth Gordon</v>
      </c>
      <c r="AC425">
        <v>4000</v>
      </c>
      <c r="AD425">
        <v>9913</v>
      </c>
      <c r="AE425">
        <v>91</v>
      </c>
      <c r="AF425">
        <v>0</v>
      </c>
      <c r="AG425">
        <v>5.6</v>
      </c>
      <c r="AH425">
        <v>141</v>
      </c>
      <c r="AI425">
        <v>88</v>
      </c>
      <c r="AJ425">
        <v>120136047</v>
      </c>
      <c r="AL425" s="7" t="str">
        <v>Irwin Winkler</v>
      </c>
      <c r="AM425" s="35">
        <f>AVERAGEIFS(IMDB4[IMDb Score (1-10)],IMDB4[Director Name],Formula_Analysis!AL425)</f>
        <v>6.4499999999999993</v>
      </c>
      <c r="AQ425" s="7" t="str">
        <v>Thomas McDonell</v>
      </c>
      <c r="AR425" s="7">
        <f>SUMIFS(IMDB4[Gross Revenue],IMDB4[Lead Actor],Formula_Analysis!AQ425)</f>
        <v>9402410</v>
      </c>
    </row>
    <row r="426" spans="1:44" x14ac:dyDescent="0.25">
      <c r="A426" t="str">
        <v>The Muppet Christmas Carol</v>
      </c>
      <c r="B426">
        <v>33638</v>
      </c>
      <c r="C426">
        <v>1992</v>
      </c>
      <c r="D426" t="str">
        <v>1990s</v>
      </c>
      <c r="E426" t="str">
        <v>Color</v>
      </c>
      <c r="F426" t="str">
        <v>Comedy</v>
      </c>
      <c r="G426" t="str">
        <v>English</v>
      </c>
      <c r="H426" t="str">
        <v>USA</v>
      </c>
      <c r="I426" t="str">
        <v>G</v>
      </c>
      <c r="J426" t="str">
        <v>Steven Mackintosh</v>
      </c>
      <c r="K426" t="str">
        <v>Brian Henson</v>
      </c>
      <c r="L426">
        <v>227</v>
      </c>
      <c r="M426">
        <v>534</v>
      </c>
      <c r="N426">
        <v>53</v>
      </c>
      <c r="O426">
        <v>0</v>
      </c>
      <c r="P426">
        <v>7.7</v>
      </c>
      <c r="R426" t="str">
        <v>The Mask</v>
      </c>
      <c r="S426">
        <v>34352</v>
      </c>
      <c r="T426">
        <v>1994</v>
      </c>
      <c r="U426" t="str">
        <v>1990s</v>
      </c>
      <c r="V426" t="str">
        <v>Color</v>
      </c>
      <c r="W426" t="str">
        <v>Action</v>
      </c>
      <c r="X426" t="str">
        <v>English</v>
      </c>
      <c r="Y426" t="str">
        <v>USA</v>
      </c>
      <c r="Z426" t="str">
        <v>PG-13</v>
      </c>
      <c r="AA426" t="str">
        <v>Peter Greene</v>
      </c>
      <c r="AB426" t="str">
        <v>Chuck Russell</v>
      </c>
      <c r="AC426">
        <v>789</v>
      </c>
      <c r="AD426">
        <v>2085</v>
      </c>
      <c r="AE426">
        <v>55</v>
      </c>
      <c r="AF426">
        <v>0</v>
      </c>
      <c r="AG426">
        <v>6.9</v>
      </c>
      <c r="AH426">
        <v>57</v>
      </c>
      <c r="AI426">
        <v>114</v>
      </c>
      <c r="AJ426">
        <v>119938730</v>
      </c>
      <c r="AL426" s="7" t="str">
        <v>Tarsem Singh</v>
      </c>
      <c r="AM426" s="35">
        <f>AVERAGEIFS(IMDB4[IMDb Score (1-10)],IMDB4[Director Name],Formula_Analysis!AL426)</f>
        <v>6.125</v>
      </c>
      <c r="AQ426" s="7" t="str">
        <v>Zoe Kazan</v>
      </c>
      <c r="AR426" s="7">
        <f>SUMIFS(IMDB4[Gross Revenue],IMDB4[Lead Actor],Formula_Analysis!AQ426)</f>
        <v>1186957</v>
      </c>
    </row>
    <row r="427" spans="1:44" x14ac:dyDescent="0.25">
      <c r="A427" t="str">
        <v>A Very Long Engagement</v>
      </c>
      <c r="B427">
        <v>38021</v>
      </c>
      <c r="C427">
        <v>2004</v>
      </c>
      <c r="D427" t="str">
        <v>2000s</v>
      </c>
      <c r="E427" t="str">
        <v>Color</v>
      </c>
      <c r="F427" t="str">
        <v>Drama</v>
      </c>
      <c r="G427" t="str">
        <v>French</v>
      </c>
      <c r="H427" t="str">
        <v>France</v>
      </c>
      <c r="I427" t="str">
        <v>R</v>
      </c>
      <c r="J427" t="str">
        <v>Denis Lavant</v>
      </c>
      <c r="K427" t="str">
        <v>Jean-Pierre Jeunet</v>
      </c>
      <c r="L427">
        <v>226</v>
      </c>
      <c r="M427">
        <v>405</v>
      </c>
      <c r="N427">
        <v>0</v>
      </c>
      <c r="O427">
        <v>0</v>
      </c>
      <c r="P427">
        <v>7.7</v>
      </c>
      <c r="R427" t="str">
        <v>Cloudy with a Chance of Meatballs 2</v>
      </c>
      <c r="S427">
        <v>41589</v>
      </c>
      <c r="T427">
        <v>2013</v>
      </c>
      <c r="U427" t="str">
        <v>2010s</v>
      </c>
      <c r="V427" t="str">
        <v>Color</v>
      </c>
      <c r="W427" t="str">
        <v>Animation</v>
      </c>
      <c r="X427" t="str">
        <v>English</v>
      </c>
      <c r="Y427" t="str">
        <v>USA</v>
      </c>
      <c r="Z427" t="str">
        <v>PG</v>
      </c>
      <c r="AA427" t="str">
        <v>Will Forte</v>
      </c>
      <c r="AB427" t="str">
        <v>Cody Cameron</v>
      </c>
      <c r="AC427">
        <v>622</v>
      </c>
      <c r="AD427">
        <v>848</v>
      </c>
      <c r="AE427">
        <v>18</v>
      </c>
      <c r="AF427">
        <v>15000</v>
      </c>
      <c r="AG427">
        <v>6.5</v>
      </c>
      <c r="AH427">
        <v>169</v>
      </c>
      <c r="AI427">
        <v>95</v>
      </c>
      <c r="AJ427">
        <v>119793567</v>
      </c>
      <c r="AL427" s="7" t="str">
        <v>Stephen Gaghan</v>
      </c>
      <c r="AM427" s="35">
        <f>AVERAGEIFS(IMDB4[IMDb Score (1-10)],IMDB4[Director Name],Formula_Analysis!AL427)</f>
        <v>5.95</v>
      </c>
      <c r="AQ427" s="7" t="str">
        <v>Jaime King</v>
      </c>
      <c r="AR427" s="7">
        <f>SUMIFS(IMDB4[Gross Revenue],IMDB4[Lead Actor],Formula_Analysis!AQ427)</f>
        <v>27834732</v>
      </c>
    </row>
    <row r="428" spans="1:44" x14ac:dyDescent="0.25">
      <c r="A428" t="str">
        <v>The Great Beauty</v>
      </c>
      <c r="B428">
        <v>41279</v>
      </c>
      <c r="C428">
        <v>2013</v>
      </c>
      <c r="D428" t="str">
        <v>2010s</v>
      </c>
      <c r="E428" t="str">
        <v>Color</v>
      </c>
      <c r="F428" t="str">
        <v>Drama</v>
      </c>
      <c r="G428" t="str">
        <v>Italian</v>
      </c>
      <c r="H428" t="str">
        <v>Italy</v>
      </c>
      <c r="I428" t="str">
        <v>Not Rated</v>
      </c>
      <c r="J428" t="str">
        <v>Toni Servillo</v>
      </c>
      <c r="K428" t="str">
        <v>Paolo Sorrentino</v>
      </c>
      <c r="L428">
        <v>211</v>
      </c>
      <c r="M428">
        <v>456</v>
      </c>
      <c r="N428">
        <v>667</v>
      </c>
      <c r="O428">
        <v>29000</v>
      </c>
      <c r="P428">
        <v>7.7</v>
      </c>
      <c r="R428" t="str">
        <v>Hook</v>
      </c>
      <c r="S428">
        <v>33368</v>
      </c>
      <c r="T428">
        <v>1991</v>
      </c>
      <c r="U428" t="str">
        <v>1990s</v>
      </c>
      <c r="V428" t="str">
        <v>Color</v>
      </c>
      <c r="W428" t="str">
        <v>Adventure</v>
      </c>
      <c r="X428" t="str">
        <v>English</v>
      </c>
      <c r="Y428" t="str">
        <v>USA</v>
      </c>
      <c r="Z428" t="str">
        <v>PG</v>
      </c>
      <c r="AA428" t="str">
        <v>Robin Williams</v>
      </c>
      <c r="AB428" t="str">
        <v>Steven Spielberg</v>
      </c>
      <c r="AC428">
        <v>49000</v>
      </c>
      <c r="AD428">
        <v>64259</v>
      </c>
      <c r="AE428">
        <v>14000</v>
      </c>
      <c r="AF428">
        <v>13000</v>
      </c>
      <c r="AG428">
        <v>6.7</v>
      </c>
      <c r="AH428">
        <v>75</v>
      </c>
      <c r="AI428">
        <v>142</v>
      </c>
      <c r="AJ428">
        <v>119654900</v>
      </c>
      <c r="AL428" s="7" t="str">
        <v>Roger Avary</v>
      </c>
      <c r="AM428" s="35">
        <f>AVERAGEIFS(IMDB4[IMDb Score (1-10)],IMDB4[Director Name],Formula_Analysis!AL428)</f>
        <v>6.6</v>
      </c>
      <c r="AQ428" s="7" t="str">
        <v>Lili Taylor</v>
      </c>
      <c r="AR428" s="7">
        <f>SUMIFS(IMDB4[Gross Revenue],IMDB4[Lead Actor],Formula_Analysis!AQ428)</f>
        <v>136448821</v>
      </c>
    </row>
    <row r="429" spans="1:44" x14ac:dyDescent="0.25">
      <c r="A429" t="str">
        <v>The Barbarian Invasions</v>
      </c>
      <c r="B429">
        <v>37854</v>
      </c>
      <c r="C429">
        <v>2003</v>
      </c>
      <c r="D429" t="str">
        <v>2000s</v>
      </c>
      <c r="E429" t="str">
        <v>Color</v>
      </c>
      <c r="F429" t="str">
        <v>Comedy</v>
      </c>
      <c r="G429" t="str">
        <v>French</v>
      </c>
      <c r="H429" t="str">
        <v>Canada</v>
      </c>
      <c r="I429" t="str">
        <v>R</v>
      </c>
      <c r="J429" t="str">
        <v>Marie-JosÃ©e Croze</v>
      </c>
      <c r="K429" t="str">
        <v>Denys Arcand</v>
      </c>
      <c r="L429">
        <v>150</v>
      </c>
      <c r="M429">
        <v>253</v>
      </c>
      <c r="N429">
        <v>66</v>
      </c>
      <c r="O429">
        <v>0</v>
      </c>
      <c r="P429">
        <v>7.7</v>
      </c>
      <c r="R429" t="str">
        <v>Walk the Line</v>
      </c>
      <c r="S429">
        <v>38673</v>
      </c>
      <c r="T429">
        <v>2005</v>
      </c>
      <c r="U429" t="str">
        <v>2000s</v>
      </c>
      <c r="V429" t="str">
        <v>Color</v>
      </c>
      <c r="W429" t="str">
        <v>Biography</v>
      </c>
      <c r="X429" t="str">
        <v>English</v>
      </c>
      <c r="Y429" t="str">
        <v>USA</v>
      </c>
      <c r="Z429" t="str">
        <v>PG-13</v>
      </c>
      <c r="AA429" t="str">
        <v>Sandra Ellis Lafferty</v>
      </c>
      <c r="AB429" t="str">
        <v>James Mangold</v>
      </c>
      <c r="AC429">
        <v>523</v>
      </c>
      <c r="AD429">
        <v>1383</v>
      </c>
      <c r="AE429">
        <v>446</v>
      </c>
      <c r="AF429">
        <v>11000</v>
      </c>
      <c r="AG429">
        <v>7.9</v>
      </c>
      <c r="AH429">
        <v>291</v>
      </c>
      <c r="AI429">
        <v>153</v>
      </c>
      <c r="AJ429">
        <v>119518352</v>
      </c>
      <c r="AL429" s="7" t="str">
        <v>Andrew Fleming</v>
      </c>
      <c r="AM429" s="35">
        <f>AVERAGEIFS(IMDB4[IMDb Score (1-10)],IMDB4[Director Name],Formula_Analysis!AL429)</f>
        <v>6.15</v>
      </c>
      <c r="AQ429" s="7" t="str">
        <v>Laura Ramsey</v>
      </c>
      <c r="AR429" s="7">
        <f>SUMIFS(IMDB4[Gross Revenue],IMDB4[Lead Actor],Formula_Analysis!AQ429)</f>
        <v>44433033</v>
      </c>
    </row>
    <row r="430" spans="1:44" x14ac:dyDescent="0.25">
      <c r="A430" t="str">
        <v>Ex Machina</v>
      </c>
      <c r="B430">
        <v>42046</v>
      </c>
      <c r="C430">
        <v>2015</v>
      </c>
      <c r="D430" t="str">
        <v>2010s</v>
      </c>
      <c r="E430" t="str">
        <v>Black and White</v>
      </c>
      <c r="F430" t="str">
        <v>Drama</v>
      </c>
      <c r="G430" t="str">
        <v>English</v>
      </c>
      <c r="H430" t="str">
        <v>UK</v>
      </c>
      <c r="I430" t="str">
        <v>R</v>
      </c>
      <c r="J430" t="str">
        <v>Elina Alminas</v>
      </c>
      <c r="K430" t="str">
        <v>Alex Garland</v>
      </c>
      <c r="L430">
        <v>149</v>
      </c>
      <c r="M430">
        <v>430</v>
      </c>
      <c r="N430">
        <v>232</v>
      </c>
      <c r="O430">
        <v>109000</v>
      </c>
      <c r="P430">
        <v>7.7</v>
      </c>
      <c r="R430" t="str">
        <v>Blazing Saddles</v>
      </c>
      <c r="S430">
        <v>27089</v>
      </c>
      <c r="T430">
        <v>1974</v>
      </c>
      <c r="U430" t="str">
        <v>1970s</v>
      </c>
      <c r="V430" t="str">
        <v>Color</v>
      </c>
      <c r="W430" t="str">
        <v>Comedy</v>
      </c>
      <c r="X430" t="str">
        <v>English</v>
      </c>
      <c r="Y430" t="str">
        <v>USA</v>
      </c>
      <c r="Z430" t="str">
        <v>R</v>
      </c>
      <c r="AA430" t="str">
        <v>Madeline Kahn</v>
      </c>
      <c r="AB430" t="str">
        <v>Mel Brooks</v>
      </c>
      <c r="AC430">
        <v>1000</v>
      </c>
      <c r="AD430">
        <v>4701</v>
      </c>
      <c r="AE430">
        <v>0</v>
      </c>
      <c r="AF430">
        <v>12000</v>
      </c>
      <c r="AG430">
        <v>7.8</v>
      </c>
      <c r="AH430">
        <v>121</v>
      </c>
      <c r="AI430">
        <v>93</v>
      </c>
      <c r="AJ430">
        <v>119500000</v>
      </c>
      <c r="AL430" s="7" t="str">
        <v>Douglas McGrath</v>
      </c>
      <c r="AM430" s="35">
        <f>AVERAGEIFS(IMDB4[IMDb Score (1-10)],IMDB4[Director Name],Formula_Analysis!AL430)</f>
        <v>6.4000000000000012</v>
      </c>
      <c r="AQ430" s="7" t="str">
        <v>John Michael Higgins</v>
      </c>
      <c r="AR430" s="7">
        <f>SUMIFS(IMDB4[Gross Revenue],IMDB4[Lead Actor],Formula_Analysis!AQ430)</f>
        <v>134496011</v>
      </c>
    </row>
    <row r="431" spans="1:44" x14ac:dyDescent="0.25">
      <c r="A431" t="str">
        <v>Taxi to the Dark Side</v>
      </c>
      <c r="B431">
        <v>39440</v>
      </c>
      <c r="C431">
        <v>2007</v>
      </c>
      <c r="D431" t="str">
        <v>2000s</v>
      </c>
      <c r="E431" t="str">
        <v>Color</v>
      </c>
      <c r="F431" t="str">
        <v>Crime</v>
      </c>
      <c r="G431" t="str">
        <v>English</v>
      </c>
      <c r="H431" t="str">
        <v>USA</v>
      </c>
      <c r="I431" t="str">
        <v>R</v>
      </c>
      <c r="J431" t="str">
        <v>Alex Gibney</v>
      </c>
      <c r="K431" t="str">
        <v>Alex Gibney</v>
      </c>
      <c r="L431">
        <v>141</v>
      </c>
      <c r="M431">
        <v>313</v>
      </c>
      <c r="N431">
        <v>141</v>
      </c>
      <c r="O431">
        <v>0</v>
      </c>
      <c r="P431">
        <v>7.7</v>
      </c>
      <c r="R431" t="str">
        <v>G-Force</v>
      </c>
      <c r="S431">
        <v>40090</v>
      </c>
      <c r="T431">
        <v>2009</v>
      </c>
      <c r="U431" t="str">
        <v>2000s</v>
      </c>
      <c r="V431" t="str">
        <v>Color</v>
      </c>
      <c r="W431" t="str">
        <v>Action</v>
      </c>
      <c r="X431" t="str">
        <v>English</v>
      </c>
      <c r="Y431" t="str">
        <v>USA</v>
      </c>
      <c r="Z431" t="str">
        <v>PG</v>
      </c>
      <c r="AA431" t="str">
        <v>Kelli Garner</v>
      </c>
      <c r="AB431" t="str">
        <v>Hoyt Yeatman</v>
      </c>
      <c r="AC431">
        <v>730</v>
      </c>
      <c r="AD431">
        <v>2217</v>
      </c>
      <c r="AE431">
        <v>12</v>
      </c>
      <c r="AF431">
        <v>0</v>
      </c>
      <c r="AG431">
        <v>5.0999999999999996</v>
      </c>
      <c r="AH431">
        <v>145</v>
      </c>
      <c r="AI431">
        <v>88</v>
      </c>
      <c r="AJ431">
        <v>119420252</v>
      </c>
      <c r="AL431" s="7" t="str">
        <v>Rodrigo CortÃ©s</v>
      </c>
      <c r="AM431" s="35">
        <f>AVERAGEIFS(IMDB4[IMDb Score (1-10)],IMDB4[Director Name],Formula_Analysis!AL431)</f>
        <v>7</v>
      </c>
      <c r="AQ431" s="7" t="str">
        <v>Wilford Brimley</v>
      </c>
      <c r="AR431" s="7">
        <f>SUMIFS(IMDB4[Gross Revenue],IMDB4[Lead Actor],Formula_Analysis!AQ431)</f>
        <v>36875520</v>
      </c>
    </row>
    <row r="432" spans="1:44" x14ac:dyDescent="0.25">
      <c r="A432" t="str">
        <v>Snow White and the Seven Dwarfs</v>
      </c>
      <c r="B432">
        <v>13548</v>
      </c>
      <c r="C432">
        <v>1937</v>
      </c>
      <c r="D432" t="str">
        <v>1930s</v>
      </c>
      <c r="E432" t="str">
        <v>Color</v>
      </c>
      <c r="F432" t="str">
        <v>Animation</v>
      </c>
      <c r="G432" t="str">
        <v>English</v>
      </c>
      <c r="H432" t="str">
        <v>USA</v>
      </c>
      <c r="I432" t="str">
        <v>Approved</v>
      </c>
      <c r="J432" t="str">
        <v>Adriana Caselotti</v>
      </c>
      <c r="K432" t="str">
        <v>William Cottrell</v>
      </c>
      <c r="L432">
        <v>82</v>
      </c>
      <c r="M432">
        <v>229</v>
      </c>
      <c r="N432">
        <v>0</v>
      </c>
      <c r="O432">
        <v>0</v>
      </c>
      <c r="P432">
        <v>7.7</v>
      </c>
      <c r="R432" t="str">
        <v>Total Recall</v>
      </c>
      <c r="S432">
        <v>33163</v>
      </c>
      <c r="T432">
        <v>1990</v>
      </c>
      <c r="U432" t="str">
        <v>1990s</v>
      </c>
      <c r="V432" t="str">
        <v>Color</v>
      </c>
      <c r="W432" t="str">
        <v>Action</v>
      </c>
      <c r="X432" t="str">
        <v>English</v>
      </c>
      <c r="Y432" t="str">
        <v>USA</v>
      </c>
      <c r="Z432" t="str">
        <v>R</v>
      </c>
      <c r="AA432" t="str">
        <v>Ronny Cox</v>
      </c>
      <c r="AB432" t="str">
        <v>Paul Verhoeven</v>
      </c>
      <c r="AC432">
        <v>605</v>
      </c>
      <c r="AD432">
        <v>1441</v>
      </c>
      <c r="AE432">
        <v>719</v>
      </c>
      <c r="AF432">
        <v>0</v>
      </c>
      <c r="AG432">
        <v>7.5</v>
      </c>
      <c r="AH432">
        <v>196</v>
      </c>
      <c r="AI432">
        <v>113</v>
      </c>
      <c r="AJ432">
        <v>119412921</v>
      </c>
      <c r="AL432" s="7" t="str">
        <v>James Fargo</v>
      </c>
      <c r="AM432" s="35">
        <f>AVERAGEIFS(IMDB4[IMDb Score (1-10)],IMDB4[Director Name],Formula_Analysis!AL432)</f>
        <v>6.5</v>
      </c>
      <c r="AQ432" s="7" t="str">
        <v>Sophia Myles</v>
      </c>
      <c r="AR432" s="7">
        <f>SUMIFS(IMDB4[Gross Revenue],IMDB4[Lead Actor],Formula_Analysis!AQ432)</f>
        <v>120570879</v>
      </c>
    </row>
    <row r="433" spans="1:44" x14ac:dyDescent="0.25">
      <c r="A433" t="str">
        <v>Good Bye Lenin!</v>
      </c>
      <c r="B433">
        <v>37872</v>
      </c>
      <c r="C433">
        <v>2003</v>
      </c>
      <c r="D433" t="str">
        <v>2000s</v>
      </c>
      <c r="E433" t="str">
        <v>Black and White</v>
      </c>
      <c r="F433" t="str">
        <v>Drama</v>
      </c>
      <c r="G433" t="str">
        <v>German</v>
      </c>
      <c r="H433" t="str">
        <v>Germany</v>
      </c>
      <c r="I433" t="str">
        <v>R</v>
      </c>
      <c r="J433" t="str">
        <v>Florian Lukas</v>
      </c>
      <c r="K433" t="str">
        <v>Wolfgang Becker</v>
      </c>
      <c r="L433">
        <v>65</v>
      </c>
      <c r="M433">
        <v>200</v>
      </c>
      <c r="N433">
        <v>31</v>
      </c>
      <c r="O433">
        <v>11000</v>
      </c>
      <c r="P433">
        <v>7.7</v>
      </c>
      <c r="R433" t="str">
        <v>The Other Guys</v>
      </c>
      <c r="S433">
        <v>40513</v>
      </c>
      <c r="T433">
        <v>2010</v>
      </c>
      <c r="U433" t="str">
        <v>2010s</v>
      </c>
      <c r="V433" t="str">
        <v>Color</v>
      </c>
      <c r="W433" t="str">
        <v>Action</v>
      </c>
      <c r="X433" t="str">
        <v>English</v>
      </c>
      <c r="Y433" t="str">
        <v>USA</v>
      </c>
      <c r="Z433" t="str">
        <v>PG-13</v>
      </c>
      <c r="AA433" t="str">
        <v>Dwayne Johnson</v>
      </c>
      <c r="AB433" t="str">
        <v>Adam McKay</v>
      </c>
      <c r="AC433">
        <v>12000</v>
      </c>
      <c r="AD433">
        <v>20233</v>
      </c>
      <c r="AE433">
        <v>285</v>
      </c>
      <c r="AF433">
        <v>16000</v>
      </c>
      <c r="AG433">
        <v>6.7</v>
      </c>
      <c r="AH433">
        <v>265</v>
      </c>
      <c r="AI433">
        <v>116</v>
      </c>
      <c r="AJ433">
        <v>119219978</v>
      </c>
      <c r="AL433" s="7" t="str">
        <v>Morgan Spurlock</v>
      </c>
      <c r="AM433" s="35">
        <f>AVERAGEIFS(IMDB4[IMDb Score (1-10)],IMDB4[Director Name],Formula_Analysis!AL433)</f>
        <v>6</v>
      </c>
      <c r="AQ433" s="7" t="str">
        <v>Tony Goldwyn</v>
      </c>
      <c r="AR433" s="7">
        <f>SUMIFS(IMDB4[Gross Revenue],IMDB4[Lead Actor],Formula_Analysis!AQ433)</f>
        <v>52193692</v>
      </c>
    </row>
    <row r="434" spans="1:44" x14ac:dyDescent="0.25">
      <c r="A434" t="str">
        <v>The Secret of Kells</v>
      </c>
      <c r="B434">
        <v>40102</v>
      </c>
      <c r="C434">
        <v>2009</v>
      </c>
      <c r="D434" t="str">
        <v>2000s</v>
      </c>
      <c r="E434" t="str">
        <v>Color</v>
      </c>
      <c r="F434" t="str">
        <v>Adventure</v>
      </c>
      <c r="G434" t="str">
        <v>English</v>
      </c>
      <c r="H434" t="str">
        <v>France</v>
      </c>
      <c r="I434" t="str">
        <v>Not Rated</v>
      </c>
      <c r="J434" t="str">
        <v>Sean Lennon</v>
      </c>
      <c r="K434" t="str">
        <v>Tomm Moore</v>
      </c>
      <c r="L434">
        <v>61</v>
      </c>
      <c r="M434">
        <v>75</v>
      </c>
      <c r="N434">
        <v>45</v>
      </c>
      <c r="O434">
        <v>11000</v>
      </c>
      <c r="P434">
        <v>7.7</v>
      </c>
      <c r="R434" t="str">
        <v>Fahrenheit 9/11</v>
      </c>
      <c r="S434">
        <v>38249</v>
      </c>
      <c r="T434">
        <v>2004</v>
      </c>
      <c r="U434" t="str">
        <v>2000s</v>
      </c>
      <c r="V434" t="str">
        <v>Color</v>
      </c>
      <c r="W434" t="str">
        <v>Documentary</v>
      </c>
      <c r="X434" t="str">
        <v>English</v>
      </c>
      <c r="Y434" t="str">
        <v>USA</v>
      </c>
      <c r="Z434" t="str">
        <v>R</v>
      </c>
      <c r="AA434" t="str">
        <v>Osama bin Laden</v>
      </c>
      <c r="AB434" t="str">
        <v>Michael Moore</v>
      </c>
      <c r="AC434">
        <v>503</v>
      </c>
      <c r="AD434">
        <v>1448</v>
      </c>
      <c r="AE434">
        <v>909</v>
      </c>
      <c r="AF434">
        <v>0</v>
      </c>
      <c r="AG434">
        <v>7.5</v>
      </c>
      <c r="AH434">
        <v>288</v>
      </c>
      <c r="AI434">
        <v>122</v>
      </c>
      <c r="AJ434">
        <v>119078393</v>
      </c>
      <c r="AL434" s="7" t="str">
        <v>Alan Metter</v>
      </c>
      <c r="AM434" s="35">
        <f>AVERAGEIFS(IMDB4[IMDb Score (1-10)],IMDB4[Director Name],Formula_Analysis!AL434)</f>
        <v>3.3</v>
      </c>
      <c r="AQ434" s="7" t="str">
        <v>Lisa Edelstein</v>
      </c>
      <c r="AR434" s="7">
        <f>SUMIFS(IMDB4[Gross Revenue],IMDB4[Lead Actor],Formula_Analysis!AQ434)</f>
        <v>37036404</v>
      </c>
    </row>
    <row r="435" spans="1:44" x14ac:dyDescent="0.25">
      <c r="A435" t="str">
        <v>Nowhere in Africa</v>
      </c>
      <c r="B435">
        <v>37192</v>
      </c>
      <c r="C435">
        <v>2001</v>
      </c>
      <c r="D435" t="str">
        <v>2000s</v>
      </c>
      <c r="E435" t="str">
        <v>Color</v>
      </c>
      <c r="F435" t="str">
        <v>Biography</v>
      </c>
      <c r="G435" t="str">
        <v>English</v>
      </c>
      <c r="H435" t="str">
        <v>Germany</v>
      </c>
      <c r="I435" t="str">
        <v>R</v>
      </c>
      <c r="J435" t="str">
        <v>Merab Ninidze</v>
      </c>
      <c r="K435" t="str">
        <v>Caroline Link</v>
      </c>
      <c r="L435">
        <v>56</v>
      </c>
      <c r="M435">
        <v>105</v>
      </c>
      <c r="N435">
        <v>11</v>
      </c>
      <c r="O435">
        <v>802</v>
      </c>
      <c r="P435">
        <v>7.7</v>
      </c>
      <c r="R435" t="str">
        <v>Hairspray</v>
      </c>
      <c r="S435">
        <v>39371</v>
      </c>
      <c r="T435">
        <v>2007</v>
      </c>
      <c r="U435" t="str">
        <v>2000s</v>
      </c>
      <c r="V435" t="str">
        <v>Color</v>
      </c>
      <c r="W435" t="str">
        <v>Comedy</v>
      </c>
      <c r="X435" t="str">
        <v>English</v>
      </c>
      <c r="Y435" t="str">
        <v>USA</v>
      </c>
      <c r="Z435" t="str">
        <v>PG</v>
      </c>
      <c r="AA435" t="str">
        <v>Jerry Stiller</v>
      </c>
      <c r="AB435" t="str">
        <v>Adam Shankman</v>
      </c>
      <c r="AC435">
        <v>719</v>
      </c>
      <c r="AD435">
        <v>1673</v>
      </c>
      <c r="AE435">
        <v>163</v>
      </c>
      <c r="AF435">
        <v>0</v>
      </c>
      <c r="AG435">
        <v>6.7</v>
      </c>
      <c r="AH435">
        <v>219</v>
      </c>
      <c r="AI435">
        <v>117</v>
      </c>
      <c r="AJ435">
        <v>118823091</v>
      </c>
      <c r="AL435" s="7" t="str">
        <v>Stefan Ruzowitzky</v>
      </c>
      <c r="AM435" s="35">
        <f>AVERAGEIFS(IMDB4[IMDb Score (1-10)],IMDB4[Director Name],Formula_Analysis!AL435)</f>
        <v>5.6333333333333329</v>
      </c>
      <c r="AQ435" s="7" t="str">
        <v>Brian Dennehy</v>
      </c>
      <c r="AR435" s="7">
        <f>SUMIFS(IMDB4[Gross Revenue],IMDB4[Lead Actor],Formula_Analysis!AQ435)</f>
        <v>70000986</v>
      </c>
    </row>
    <row r="436" spans="1:44" x14ac:dyDescent="0.25">
      <c r="A436" t="str">
        <v>City of Life and Death</v>
      </c>
      <c r="B436">
        <v>39815</v>
      </c>
      <c r="C436">
        <v>2009</v>
      </c>
      <c r="D436" t="str">
        <v>2000s</v>
      </c>
      <c r="E436" t="str">
        <v>Black and White</v>
      </c>
      <c r="F436" t="str">
        <v>Drama</v>
      </c>
      <c r="G436" t="str">
        <v>Mandarin</v>
      </c>
      <c r="H436" t="str">
        <v>China</v>
      </c>
      <c r="I436" t="str">
        <v>R</v>
      </c>
      <c r="J436" t="str">
        <v>Ye Liu</v>
      </c>
      <c r="K436" t="str">
        <v>Chuan Lu</v>
      </c>
      <c r="L436">
        <v>52</v>
      </c>
      <c r="M436">
        <v>91</v>
      </c>
      <c r="N436">
        <v>14</v>
      </c>
      <c r="O436">
        <v>0</v>
      </c>
      <c r="P436">
        <v>7.7</v>
      </c>
      <c r="R436" t="str">
        <v>The Break-Up</v>
      </c>
      <c r="S436">
        <v>39017</v>
      </c>
      <c r="T436">
        <v>2006</v>
      </c>
      <c r="U436" t="str">
        <v>2000s</v>
      </c>
      <c r="V436" t="str">
        <v>Color</v>
      </c>
      <c r="W436" t="str">
        <v>Comedy</v>
      </c>
      <c r="X436" t="str">
        <v>English</v>
      </c>
      <c r="Y436" t="str">
        <v>USA</v>
      </c>
      <c r="Z436" t="str">
        <v>PG-13</v>
      </c>
      <c r="AA436" t="str">
        <v>Jon Favreau</v>
      </c>
      <c r="AB436" t="str">
        <v>Peyton Reed</v>
      </c>
      <c r="AC436">
        <v>4000</v>
      </c>
      <c r="AD436">
        <v>8315</v>
      </c>
      <c r="AE436">
        <v>235</v>
      </c>
      <c r="AF436">
        <v>0</v>
      </c>
      <c r="AG436">
        <v>5.8</v>
      </c>
      <c r="AH436">
        <v>183</v>
      </c>
      <c r="AI436">
        <v>106</v>
      </c>
      <c r="AJ436">
        <v>118683135</v>
      </c>
      <c r="AL436" s="7" t="str">
        <v>Lee Unkrich</v>
      </c>
      <c r="AM436" s="35">
        <f>AVERAGEIFS(IMDB4[IMDb Score (1-10)],IMDB4[Director Name],Formula_Analysis!AL436)</f>
        <v>8.3000000000000007</v>
      </c>
      <c r="AQ436" s="7" t="str">
        <v>Doug E. Doug</v>
      </c>
      <c r="AR436" s="7">
        <f>SUMIFS(IMDB4[Gross Revenue],IMDB4[Lead Actor],Formula_Analysis!AQ436)</f>
        <v>68856263</v>
      </c>
    </row>
    <row r="437" spans="1:44" x14ac:dyDescent="0.25">
      <c r="A437" t="str">
        <v>The Red Violin</v>
      </c>
      <c r="B437">
        <v>35941</v>
      </c>
      <c r="C437">
        <v>1998</v>
      </c>
      <c r="D437" t="str">
        <v>1990s</v>
      </c>
      <c r="E437" t="str">
        <v>Color</v>
      </c>
      <c r="F437" t="str">
        <v>Drama</v>
      </c>
      <c r="G437" t="str">
        <v>French</v>
      </c>
      <c r="H437" t="str">
        <v>Canada</v>
      </c>
      <c r="I437" t="str">
        <v>R</v>
      </c>
      <c r="J437" t="str">
        <v>Johannes Silberschneider</v>
      </c>
      <c r="K437" t="str">
        <v>FranÃ§ois Girard</v>
      </c>
      <c r="L437">
        <v>24</v>
      </c>
      <c r="M437">
        <v>29</v>
      </c>
      <c r="N437">
        <v>63</v>
      </c>
      <c r="O437">
        <v>0</v>
      </c>
      <c r="P437">
        <v>7.7</v>
      </c>
      <c r="R437" t="str">
        <v>Back to the Future Part II</v>
      </c>
      <c r="S437">
        <v>32698</v>
      </c>
      <c r="T437">
        <v>1989</v>
      </c>
      <c r="U437" t="str">
        <v>1980s</v>
      </c>
      <c r="V437" t="str">
        <v>Color</v>
      </c>
      <c r="W437" t="str">
        <v>Adventure</v>
      </c>
      <c r="X437" t="str">
        <v>English</v>
      </c>
      <c r="Y437" t="str">
        <v>USA</v>
      </c>
      <c r="Z437" t="str">
        <v>PG</v>
      </c>
      <c r="AA437" t="str">
        <v>Lea Thompson</v>
      </c>
      <c r="AB437" t="str">
        <v>Robert Zemeckis</v>
      </c>
      <c r="AC437">
        <v>1000</v>
      </c>
      <c r="AD437">
        <v>3660</v>
      </c>
      <c r="AE437">
        <v>0</v>
      </c>
      <c r="AF437">
        <v>12000</v>
      </c>
      <c r="AG437">
        <v>7.8</v>
      </c>
      <c r="AH437">
        <v>125</v>
      </c>
      <c r="AI437">
        <v>108</v>
      </c>
      <c r="AJ437">
        <v>118500000</v>
      </c>
      <c r="AL437" s="7" t="str">
        <v>Seth MacFarlane</v>
      </c>
      <c r="AM437" s="35">
        <f>AVERAGEIFS(IMDB4[IMDb Score (1-10)],IMDB4[Director Name],Formula_Analysis!AL437)</f>
        <v>6.5</v>
      </c>
      <c r="AQ437" s="7" t="str">
        <v>America Ferrera</v>
      </c>
      <c r="AR437" s="7">
        <f>SUMIFS(IMDB4[Gross Revenue],IMDB4[Lead Actor],Formula_Analysis!AQ437)</f>
        <v>26091888</v>
      </c>
    </row>
    <row r="438" spans="1:44" x14ac:dyDescent="0.25">
      <c r="A438" t="str">
        <v>Ponyo</v>
      </c>
      <c r="B438">
        <v>39622</v>
      </c>
      <c r="C438">
        <v>2008</v>
      </c>
      <c r="D438" t="str">
        <v>2000s</v>
      </c>
      <c r="E438" t="str">
        <v>Color</v>
      </c>
      <c r="F438" t="str">
        <v>Adventure</v>
      </c>
      <c r="G438" t="str">
        <v>Japanese</v>
      </c>
      <c r="H438" t="str">
        <v>Japan</v>
      </c>
      <c r="I438" t="str">
        <v>G</v>
      </c>
      <c r="J438" t="str">
        <v>Rumi Hiiragi</v>
      </c>
      <c r="K438" t="str">
        <v>Hayao Miyazaki</v>
      </c>
      <c r="L438">
        <v>6</v>
      </c>
      <c r="M438">
        <v>13</v>
      </c>
      <c r="N438">
        <v>6000</v>
      </c>
      <c r="O438">
        <v>0</v>
      </c>
      <c r="P438">
        <v>7.7</v>
      </c>
      <c r="R438" t="str">
        <v>The Sum of All Fears</v>
      </c>
      <c r="S438">
        <v>37583</v>
      </c>
      <c r="T438">
        <v>2002</v>
      </c>
      <c r="U438" t="str">
        <v>2000s</v>
      </c>
      <c r="V438" t="str">
        <v>Color</v>
      </c>
      <c r="W438" t="str">
        <v>Action</v>
      </c>
      <c r="X438" t="str">
        <v>English</v>
      </c>
      <c r="Y438" t="str">
        <v>USA</v>
      </c>
      <c r="Z438" t="str">
        <v>PG-13</v>
      </c>
      <c r="AA438" t="str">
        <v>Morgan Freeman</v>
      </c>
      <c r="AB438" t="str">
        <v>Phil Alden Robinson</v>
      </c>
      <c r="AC438">
        <v>11000</v>
      </c>
      <c r="AD438">
        <v>12556</v>
      </c>
      <c r="AE438">
        <v>31</v>
      </c>
      <c r="AF438">
        <v>0</v>
      </c>
      <c r="AG438">
        <v>6.4</v>
      </c>
      <c r="AH438">
        <v>176</v>
      </c>
      <c r="AI438">
        <v>124</v>
      </c>
      <c r="AJ438">
        <v>118471320</v>
      </c>
      <c r="AL438" s="7" t="str">
        <v>Tate Taylor</v>
      </c>
      <c r="AM438" s="35">
        <f>AVERAGEIFS(IMDB4[IMDb Score (1-10)],IMDB4[Director Name],Formula_Analysis!AL438)</f>
        <v>7.5</v>
      </c>
      <c r="AQ438" s="7" t="str">
        <v>Katrina Bowden</v>
      </c>
      <c r="AR438" s="7">
        <f>SUMIFS(IMDB4[Gross Revenue],IMDB4[Lead Actor],Formula_Analysis!AQ438)</f>
        <v>8396942</v>
      </c>
    </row>
    <row r="439" spans="1:44" x14ac:dyDescent="0.25">
      <c r="A439" t="str">
        <v>The Trials of Darryl Hunt</v>
      </c>
      <c r="B439">
        <v>38774</v>
      </c>
      <c r="C439">
        <v>2006</v>
      </c>
      <c r="D439" t="str">
        <v>2000s</v>
      </c>
      <c r="E439" t="str">
        <v>Color</v>
      </c>
      <c r="F439" t="str">
        <v>Crime</v>
      </c>
      <c r="G439" t="str">
        <v>English</v>
      </c>
      <c r="H439" t="str">
        <v>USA</v>
      </c>
      <c r="I439" t="str">
        <v>PG-13</v>
      </c>
      <c r="J439" t="str">
        <v>Darryl Hunt</v>
      </c>
      <c r="K439" t="str">
        <v>Ricki Stern</v>
      </c>
      <c r="L439">
        <v>2</v>
      </c>
      <c r="M439">
        <v>2</v>
      </c>
      <c r="N439">
        <v>15</v>
      </c>
      <c r="O439">
        <v>246</v>
      </c>
      <c r="P439">
        <v>7.7</v>
      </c>
      <c r="R439" t="str">
        <v>Salt</v>
      </c>
      <c r="S439">
        <v>40324</v>
      </c>
      <c r="T439">
        <v>2010</v>
      </c>
      <c r="U439" t="str">
        <v>2010s</v>
      </c>
      <c r="V439" t="str">
        <v>Color</v>
      </c>
      <c r="W439" t="str">
        <v>Action</v>
      </c>
      <c r="X439" t="str">
        <v>English</v>
      </c>
      <c r="Y439" t="str">
        <v>USA</v>
      </c>
      <c r="Z439" t="str">
        <v>PG-13</v>
      </c>
      <c r="AA439" t="str">
        <v>Angelina Jolie Pitt</v>
      </c>
      <c r="AB439" t="str">
        <v>Phillip Noyce</v>
      </c>
      <c r="AC439">
        <v>11000</v>
      </c>
      <c r="AD439">
        <v>12406</v>
      </c>
      <c r="AE439">
        <v>176</v>
      </c>
      <c r="AF439">
        <v>23000</v>
      </c>
      <c r="AG439">
        <v>6.4</v>
      </c>
      <c r="AH439">
        <v>330</v>
      </c>
      <c r="AI439">
        <v>101</v>
      </c>
      <c r="AJ439">
        <v>118311368</v>
      </c>
      <c r="AL439" s="7" t="str">
        <v>Frank Darabont</v>
      </c>
      <c r="AM439" s="35">
        <f>AVERAGEIFS(IMDB4[IMDb Score (1-10)],IMDB4[Director Name],Formula_Analysis!AL439)</f>
        <v>7.9749999999999996</v>
      </c>
      <c r="AQ439" s="7" t="str">
        <v>Michael Angarano</v>
      </c>
      <c r="AR439" s="7">
        <f>SUMIFS(IMDB4[Gross Revenue],IMDB4[Lead Actor],Formula_Analysis!AQ439)</f>
        <v>63962560</v>
      </c>
    </row>
    <row r="440" spans="1:44" x14ac:dyDescent="0.25">
      <c r="A440" t="str">
        <v>Blow</v>
      </c>
      <c r="B440">
        <v>37071</v>
      </c>
      <c r="C440">
        <v>2001</v>
      </c>
      <c r="D440" t="str">
        <v>2000s</v>
      </c>
      <c r="E440" t="str">
        <v>Color</v>
      </c>
      <c r="F440" t="str">
        <v>Biography</v>
      </c>
      <c r="G440" t="str">
        <v>English</v>
      </c>
      <c r="H440" t="str">
        <v>USA</v>
      </c>
      <c r="I440" t="str">
        <v>R</v>
      </c>
      <c r="J440" t="str">
        <v>Johnny Depp</v>
      </c>
      <c r="K440" t="str">
        <v>Ted Demme</v>
      </c>
      <c r="L440">
        <v>40000</v>
      </c>
      <c r="M440">
        <v>43453</v>
      </c>
      <c r="N440">
        <v>47</v>
      </c>
      <c r="O440">
        <v>13000</v>
      </c>
      <c r="P440">
        <v>7.6</v>
      </c>
      <c r="R440" t="str">
        <v>Blades of Glory</v>
      </c>
      <c r="S440">
        <v>39162</v>
      </c>
      <c r="T440">
        <v>2007</v>
      </c>
      <c r="U440" t="str">
        <v>2000s</v>
      </c>
      <c r="V440" t="str">
        <v>Color</v>
      </c>
      <c r="W440" t="str">
        <v>Comedy</v>
      </c>
      <c r="X440" t="str">
        <v>English</v>
      </c>
      <c r="Y440" t="str">
        <v>USA</v>
      </c>
      <c r="Z440" t="str">
        <v>PG-13</v>
      </c>
      <c r="AA440" t="str">
        <v>Will Ferrell</v>
      </c>
      <c r="AB440" t="str">
        <v>Josh Gordon</v>
      </c>
      <c r="AC440">
        <v>8000</v>
      </c>
      <c r="AD440">
        <v>13232</v>
      </c>
      <c r="AE440">
        <v>8</v>
      </c>
      <c r="AF440">
        <v>0</v>
      </c>
      <c r="AG440">
        <v>6.3</v>
      </c>
      <c r="AH440">
        <v>191</v>
      </c>
      <c r="AI440">
        <v>93</v>
      </c>
      <c r="AJ440">
        <v>118153533</v>
      </c>
      <c r="AL440" s="7" t="str">
        <v>Greg Mottola</v>
      </c>
      <c r="AM440" s="35">
        <f>AVERAGEIFS(IMDB4[IMDb Score (1-10)],IMDB4[Director Name],Formula_Analysis!AL440)</f>
        <v>7.3</v>
      </c>
      <c r="AQ440" s="7" t="str">
        <v>Alan Ruck</v>
      </c>
      <c r="AR440" s="7">
        <f>SUMIFS(IMDB4[Gross Revenue],IMDB4[Lead Actor],Formula_Analysis!AQ440)</f>
        <v>14793904</v>
      </c>
    </row>
    <row r="441" spans="1:44" x14ac:dyDescent="0.25">
      <c r="A441" t="str">
        <v>The Hunger Games: Catching Fire</v>
      </c>
      <c r="B441">
        <v>41347</v>
      </c>
      <c r="C441">
        <v>2013</v>
      </c>
      <c r="D441" t="str">
        <v>2010s</v>
      </c>
      <c r="E441" t="str">
        <v>Color</v>
      </c>
      <c r="F441" t="str">
        <v>Adventure</v>
      </c>
      <c r="G441" t="str">
        <v>English</v>
      </c>
      <c r="H441" t="str">
        <v>USA</v>
      </c>
      <c r="I441" t="str">
        <v>PG-13</v>
      </c>
      <c r="J441" t="str">
        <v>Jennifer Lawrence</v>
      </c>
      <c r="K441" t="str">
        <v>Francis Lawrence</v>
      </c>
      <c r="L441">
        <v>34000</v>
      </c>
      <c r="M441">
        <v>49355</v>
      </c>
      <c r="N441">
        <v>508</v>
      </c>
      <c r="O441">
        <v>82000</v>
      </c>
      <c r="P441">
        <v>7.6</v>
      </c>
      <c r="R441" t="str">
        <v>Now You See Me</v>
      </c>
      <c r="S441">
        <v>41377</v>
      </c>
      <c r="T441">
        <v>2013</v>
      </c>
      <c r="U441" t="str">
        <v>2010s</v>
      </c>
      <c r="V441" t="str">
        <v>Color</v>
      </c>
      <c r="W441" t="str">
        <v>Crime</v>
      </c>
      <c r="X441" t="str">
        <v>English</v>
      </c>
      <c r="Y441" t="str">
        <v>USA</v>
      </c>
      <c r="Z441" t="str">
        <v>PG-13</v>
      </c>
      <c r="AA441" t="str">
        <v>Morgan Freeman</v>
      </c>
      <c r="AB441" t="str">
        <v>Louis Leterrier</v>
      </c>
      <c r="AC441">
        <v>11000</v>
      </c>
      <c r="AD441">
        <v>13312</v>
      </c>
      <c r="AE441">
        <v>255</v>
      </c>
      <c r="AF441">
        <v>105000</v>
      </c>
      <c r="AG441">
        <v>7.3</v>
      </c>
      <c r="AH441">
        <v>384</v>
      </c>
      <c r="AI441">
        <v>125</v>
      </c>
      <c r="AJ441">
        <v>117698894</v>
      </c>
      <c r="AL441" s="7" t="str">
        <v>Lee Daniels</v>
      </c>
      <c r="AM441" s="35">
        <f>AVERAGEIFS(IMDB4[IMDb Score (1-10)],IMDB4[Director Name],Formula_Analysis!AL441)</f>
        <v>7.25</v>
      </c>
      <c r="AQ441" s="7" t="str">
        <v>Lauren Ambrose</v>
      </c>
      <c r="AR441" s="7">
        <f>SUMIFS(IMDB4[Gross Revenue],IMDB4[Lead Actor],Formula_Analysis!AQ441)</f>
        <v>265107</v>
      </c>
    </row>
    <row r="442" spans="1:44" x14ac:dyDescent="0.25">
      <c r="A442" t="str">
        <v>Thank You for Smoking</v>
      </c>
      <c r="B442">
        <v>38411</v>
      </c>
      <c r="C442">
        <v>2005</v>
      </c>
      <c r="D442" t="str">
        <v>2000s</v>
      </c>
      <c r="E442" t="str">
        <v>Color</v>
      </c>
      <c r="F442" t="str">
        <v>Comedy</v>
      </c>
      <c r="G442" t="str">
        <v>English</v>
      </c>
      <c r="H442" t="str">
        <v>USA</v>
      </c>
      <c r="I442" t="str">
        <v>R</v>
      </c>
      <c r="J442" t="str">
        <v>J.K. Simmons</v>
      </c>
      <c r="K442" t="str">
        <v>Jason Reitman</v>
      </c>
      <c r="L442">
        <v>24000</v>
      </c>
      <c r="M442">
        <v>25092</v>
      </c>
      <c r="N442">
        <v>655</v>
      </c>
      <c r="O442">
        <v>0</v>
      </c>
      <c r="P442">
        <v>7.6</v>
      </c>
      <c r="R442" t="str">
        <v>Big Momma's House</v>
      </c>
      <c r="S442">
        <v>36736</v>
      </c>
      <c r="T442">
        <v>2000</v>
      </c>
      <c r="U442" t="str">
        <v>2000s</v>
      </c>
      <c r="V442" t="str">
        <v>Color</v>
      </c>
      <c r="W442" t="str">
        <v>Action</v>
      </c>
      <c r="X442" t="str">
        <v>English</v>
      </c>
      <c r="Y442" t="str">
        <v>USA</v>
      </c>
      <c r="Z442" t="str">
        <v>PG-13</v>
      </c>
      <c r="AA442" t="str">
        <v>Nia Long</v>
      </c>
      <c r="AB442" t="str">
        <v>Raja Gosnell</v>
      </c>
      <c r="AC442">
        <v>826</v>
      </c>
      <c r="AD442">
        <v>1790</v>
      </c>
      <c r="AE442">
        <v>67</v>
      </c>
      <c r="AF442">
        <v>1000</v>
      </c>
      <c r="AG442">
        <v>5.0999999999999996</v>
      </c>
      <c r="AH442">
        <v>100</v>
      </c>
      <c r="AI442">
        <v>99</v>
      </c>
      <c r="AJ442">
        <v>117559438</v>
      </c>
      <c r="AL442" s="7" t="str">
        <v>Nora Ephron</v>
      </c>
      <c r="AM442" s="35">
        <f>AVERAGEIFS(IMDB4[IMDb Score (1-10)],IMDB4[Director Name],Formula_Analysis!AL442)</f>
        <v>6.166666666666667</v>
      </c>
      <c r="AQ442" s="7" t="str">
        <v>Justin Kirk</v>
      </c>
      <c r="AR442" s="7">
        <f>SUMIFS(IMDB4[Gross Revenue],IMDB4[Lead Actor],Formula_Analysis!AQ442)</f>
        <v>20186</v>
      </c>
    </row>
    <row r="443" spans="1:44" x14ac:dyDescent="0.25">
      <c r="A443" t="str">
        <v>American Psycho</v>
      </c>
      <c r="B443">
        <v>36572</v>
      </c>
      <c r="C443">
        <v>2000</v>
      </c>
      <c r="D443" t="str">
        <v>2000s</v>
      </c>
      <c r="E443" t="str">
        <v>Color</v>
      </c>
      <c r="F443" t="str">
        <v>Crime</v>
      </c>
      <c r="G443" t="str">
        <v>English</v>
      </c>
      <c r="H443" t="str">
        <v>USA</v>
      </c>
      <c r="I443" t="str">
        <v>R</v>
      </c>
      <c r="J443" t="str">
        <v>Christian Bale</v>
      </c>
      <c r="K443" t="str">
        <v>Mary Harron</v>
      </c>
      <c r="L443">
        <v>23000</v>
      </c>
      <c r="M443">
        <v>25462</v>
      </c>
      <c r="N443">
        <v>126</v>
      </c>
      <c r="O443">
        <v>18000</v>
      </c>
      <c r="P443">
        <v>7.6</v>
      </c>
      <c r="R443" t="str">
        <v>Die Hard 2</v>
      </c>
      <c r="S443">
        <v>33161</v>
      </c>
      <c r="T443">
        <v>1990</v>
      </c>
      <c r="U443" t="str">
        <v>1990s</v>
      </c>
      <c r="V443" t="str">
        <v>Color</v>
      </c>
      <c r="W443" t="str">
        <v>Action</v>
      </c>
      <c r="X443" t="str">
        <v>English</v>
      </c>
      <c r="Y443" t="str">
        <v>USA</v>
      </c>
      <c r="Z443" t="str">
        <v>R</v>
      </c>
      <c r="AA443" t="str">
        <v>Bruce Willis</v>
      </c>
      <c r="AB443" t="str">
        <v>Renny Harlin</v>
      </c>
      <c r="AC443">
        <v>13000</v>
      </c>
      <c r="AD443">
        <v>16595</v>
      </c>
      <c r="AE443">
        <v>212</v>
      </c>
      <c r="AF443">
        <v>0</v>
      </c>
      <c r="AG443">
        <v>7.1</v>
      </c>
      <c r="AH443">
        <v>142</v>
      </c>
      <c r="AI443">
        <v>124</v>
      </c>
      <c r="AJ443">
        <v>117541000</v>
      </c>
      <c r="AL443" s="7" t="str">
        <v>Penny Marshall</v>
      </c>
      <c r="AM443" s="35">
        <f>AVERAGEIFS(IMDB4[IMDb Score (1-10)],IMDB4[Director Name],Formula_Analysis!AL443)</f>
        <v>6.75</v>
      </c>
      <c r="AQ443" s="7" t="str">
        <v>Stockard Channing</v>
      </c>
      <c r="AR443" s="7">
        <f>SUMIFS(IMDB4[Gross Revenue],IMDB4[Lead Actor],Formula_Analysis!AQ443)</f>
        <v>152293687</v>
      </c>
    </row>
    <row r="444" spans="1:44" x14ac:dyDescent="0.25">
      <c r="A444" t="str">
        <v>The Flowers of War</v>
      </c>
      <c r="B444">
        <v>40881</v>
      </c>
      <c r="C444">
        <v>2011</v>
      </c>
      <c r="D444" t="str">
        <v>2010s</v>
      </c>
      <c r="E444" t="str">
        <v>Color</v>
      </c>
      <c r="F444" t="str">
        <v>Drama</v>
      </c>
      <c r="G444" t="str">
        <v>Mandarin</v>
      </c>
      <c r="H444" t="str">
        <v>China</v>
      </c>
      <c r="I444" t="str">
        <v>R</v>
      </c>
      <c r="J444" t="str">
        <v>Christian Bale</v>
      </c>
      <c r="K444" t="str">
        <v>Yimou Zhang</v>
      </c>
      <c r="L444">
        <v>23000</v>
      </c>
      <c r="M444">
        <v>23240</v>
      </c>
      <c r="N444">
        <v>611</v>
      </c>
      <c r="O444">
        <v>13000</v>
      </c>
      <c r="P444">
        <v>7.6</v>
      </c>
      <c r="R444" t="str">
        <v>Horrible Bosses</v>
      </c>
      <c r="S444">
        <v>40614</v>
      </c>
      <c r="T444">
        <v>2011</v>
      </c>
      <c r="U444" t="str">
        <v>2010s</v>
      </c>
      <c r="V444" t="str">
        <v>Color</v>
      </c>
      <c r="W444" t="str">
        <v>Comedy</v>
      </c>
      <c r="X444" t="str">
        <v>English</v>
      </c>
      <c r="Y444" t="str">
        <v>USA</v>
      </c>
      <c r="Z444" t="str">
        <v>R</v>
      </c>
      <c r="AA444" t="str">
        <v>Kevin Spacey</v>
      </c>
      <c r="AB444" t="str">
        <v>Seth Gordon</v>
      </c>
      <c r="AC444">
        <v>18000</v>
      </c>
      <c r="AD444">
        <v>18669</v>
      </c>
      <c r="AE444">
        <v>91</v>
      </c>
      <c r="AF444">
        <v>31000</v>
      </c>
      <c r="AG444">
        <v>6.9</v>
      </c>
      <c r="AH444">
        <v>340</v>
      </c>
      <c r="AI444">
        <v>106</v>
      </c>
      <c r="AJ444">
        <v>117528646</v>
      </c>
      <c r="AL444" s="7" t="str">
        <v>Paul Greengrass</v>
      </c>
      <c r="AM444" s="35">
        <f>AVERAGEIFS(IMDB4[IMDb Score (1-10)],IMDB4[Director Name],Formula_Analysis!AL444)</f>
        <v>7.6666666666666679</v>
      </c>
      <c r="AQ444" s="7" t="str">
        <v>ZoÃ« Kravitz</v>
      </c>
      <c r="AR444" s="7">
        <f>SUMIFS(IMDB4[Gross Revenue],IMDB4[Lead Actor],Formula_Analysis!AQ444)</f>
        <v>49447710</v>
      </c>
    </row>
    <row r="445" spans="1:44" x14ac:dyDescent="0.25">
      <c r="A445" t="str">
        <v>Moneyball</v>
      </c>
      <c r="B445">
        <v>40830</v>
      </c>
      <c r="C445">
        <v>2011</v>
      </c>
      <c r="D445" t="str">
        <v>2010s</v>
      </c>
      <c r="E445" t="str">
        <v>Color</v>
      </c>
      <c r="F445" t="str">
        <v>Biography</v>
      </c>
      <c r="G445" t="str">
        <v>English</v>
      </c>
      <c r="H445" t="str">
        <v>USA</v>
      </c>
      <c r="I445" t="str">
        <v>PG-13</v>
      </c>
      <c r="J445" t="str">
        <v>Philip Seymour Hoffman</v>
      </c>
      <c r="K445" t="str">
        <v>Bennett Miller</v>
      </c>
      <c r="L445">
        <v>22000</v>
      </c>
      <c r="M445">
        <v>53094</v>
      </c>
      <c r="N445">
        <v>152</v>
      </c>
      <c r="O445">
        <v>27000</v>
      </c>
      <c r="P445">
        <v>7.6</v>
      </c>
      <c r="R445" t="str">
        <v>Rocky</v>
      </c>
      <c r="S445">
        <v>28080</v>
      </c>
      <c r="T445">
        <v>1976</v>
      </c>
      <c r="U445" t="str">
        <v>1970s</v>
      </c>
      <c r="V445" t="str">
        <v>Color</v>
      </c>
      <c r="W445" t="str">
        <v>Drama</v>
      </c>
      <c r="X445" t="str">
        <v>English</v>
      </c>
      <c r="Y445" t="str">
        <v>USA</v>
      </c>
      <c r="Z445" t="str">
        <v>PG</v>
      </c>
      <c r="AA445" t="str">
        <v>Sylvester Stallone</v>
      </c>
      <c r="AB445" t="str">
        <v>John G. Avildsen</v>
      </c>
      <c r="AC445">
        <v>13000</v>
      </c>
      <c r="AD445">
        <v>16094</v>
      </c>
      <c r="AE445">
        <v>80</v>
      </c>
      <c r="AF445">
        <v>0</v>
      </c>
      <c r="AG445">
        <v>8.1</v>
      </c>
      <c r="AH445">
        <v>141</v>
      </c>
      <c r="AI445">
        <v>145</v>
      </c>
      <c r="AJ445">
        <v>117235247</v>
      </c>
      <c r="AL445" s="7" t="str">
        <v>John Lee Hancock</v>
      </c>
      <c r="AM445" s="35">
        <f>AVERAGEIFS(IMDB4[IMDb Score (1-10)],IMDB4[Director Name],Formula_Analysis!AL445)</f>
        <v>7.05</v>
      </c>
      <c r="AQ445" s="7" t="str">
        <v>Rhys Wakefield</v>
      </c>
      <c r="AR445" s="7">
        <f>SUMIFS(IMDB4[Gross Revenue],IMDB4[Lead Actor],Formula_Analysis!AQ445)</f>
        <v>64423650</v>
      </c>
    </row>
    <row r="446" spans="1:44" x14ac:dyDescent="0.25">
      <c r="A446" t="str">
        <v>Midnight Run</v>
      </c>
      <c r="B446">
        <v>32354</v>
      </c>
      <c r="C446">
        <v>1988</v>
      </c>
      <c r="D446" t="str">
        <v>1980s</v>
      </c>
      <c r="E446" t="str">
        <v>Color</v>
      </c>
      <c r="F446" t="str">
        <v>Action</v>
      </c>
      <c r="G446" t="str">
        <v>English</v>
      </c>
      <c r="H446" t="str">
        <v>USA</v>
      </c>
      <c r="I446" t="str">
        <v>R</v>
      </c>
      <c r="J446" t="str">
        <v>Robert De Niro</v>
      </c>
      <c r="K446" t="str">
        <v>Martin Brest</v>
      </c>
      <c r="L446">
        <v>22000</v>
      </c>
      <c r="M446">
        <v>23866</v>
      </c>
      <c r="N446">
        <v>102</v>
      </c>
      <c r="O446">
        <v>0</v>
      </c>
      <c r="P446">
        <v>7.6</v>
      </c>
      <c r="R446" t="str">
        <v>Jackass 3D</v>
      </c>
      <c r="S446">
        <v>40511</v>
      </c>
      <c r="T446">
        <v>2010</v>
      </c>
      <c r="U446" t="str">
        <v>2010s</v>
      </c>
      <c r="V446" t="str">
        <v>Color</v>
      </c>
      <c r="W446" t="str">
        <v>Action</v>
      </c>
      <c r="X446" t="str">
        <v>English</v>
      </c>
      <c r="Y446" t="str">
        <v>USA</v>
      </c>
      <c r="Z446" t="str">
        <v>R</v>
      </c>
      <c r="AA446" t="str">
        <v>Bam Margera</v>
      </c>
      <c r="AB446" t="str">
        <v>Jeff Tremaine</v>
      </c>
      <c r="AC446">
        <v>608</v>
      </c>
      <c r="AD446">
        <v>1787</v>
      </c>
      <c r="AE446">
        <v>79</v>
      </c>
      <c r="AF446">
        <v>0</v>
      </c>
      <c r="AG446">
        <v>7.1</v>
      </c>
      <c r="AH446">
        <v>156</v>
      </c>
      <c r="AI446">
        <v>101</v>
      </c>
      <c r="AJ446">
        <v>117224271</v>
      </c>
      <c r="AL446" s="7" t="str">
        <v>Nicholas Stoller</v>
      </c>
      <c r="AM446" s="35">
        <f>AVERAGEIFS(IMDB4[IMDb Score (1-10)],IMDB4[Director Name],Formula_Analysis!AL446)</f>
        <v>6.6000000000000005</v>
      </c>
      <c r="AQ446" s="7" t="str">
        <v>Kyra Sedgwick</v>
      </c>
      <c r="AR446" s="7">
        <f>SUMIFS(IMDB4[Gross Revenue],IMDB4[Lead Actor],Formula_Analysis!AQ446)</f>
        <v>49264172</v>
      </c>
    </row>
    <row r="447" spans="1:44" x14ac:dyDescent="0.25">
      <c r="A447" t="str">
        <v>Harry Potter and the Goblet of Fire</v>
      </c>
      <c r="B447">
        <v>38396</v>
      </c>
      <c r="C447">
        <v>2005</v>
      </c>
      <c r="D447" t="str">
        <v>2000s</v>
      </c>
      <c r="E447" t="str">
        <v>Color</v>
      </c>
      <c r="F447" t="str">
        <v>Adventure</v>
      </c>
      <c r="G447" t="str">
        <v>English</v>
      </c>
      <c r="H447" t="str">
        <v>UK</v>
      </c>
      <c r="I447" t="str">
        <v>PG-13</v>
      </c>
      <c r="J447" t="str">
        <v>Robert Pattinson</v>
      </c>
      <c r="K447" t="str">
        <v>Mike Newell</v>
      </c>
      <c r="L447">
        <v>21000</v>
      </c>
      <c r="M447">
        <v>53413</v>
      </c>
      <c r="N447">
        <v>179</v>
      </c>
      <c r="O447">
        <v>0</v>
      </c>
      <c r="P447">
        <v>7.6</v>
      </c>
      <c r="R447" t="str">
        <v>Ocean's Thirteen</v>
      </c>
      <c r="S447">
        <v>39396</v>
      </c>
      <c r="T447">
        <v>2007</v>
      </c>
      <c r="U447" t="str">
        <v>2000s</v>
      </c>
      <c r="V447" t="str">
        <v>Color</v>
      </c>
      <c r="W447" t="str">
        <v>Crime</v>
      </c>
      <c r="X447" t="str">
        <v>English</v>
      </c>
      <c r="Y447" t="str">
        <v>USA</v>
      </c>
      <c r="Z447" t="str">
        <v>PG-13</v>
      </c>
      <c r="AA447" t="str">
        <v>Al Pacino</v>
      </c>
      <c r="AB447" t="str">
        <v>Steven Soderbergh</v>
      </c>
      <c r="AC447">
        <v>14000</v>
      </c>
      <c r="AD447">
        <v>43499</v>
      </c>
      <c r="AE447">
        <v>0</v>
      </c>
      <c r="AF447">
        <v>0</v>
      </c>
      <c r="AG447">
        <v>6.9</v>
      </c>
      <c r="AH447">
        <v>238</v>
      </c>
      <c r="AI447">
        <v>122</v>
      </c>
      <c r="AJ447">
        <v>117144465</v>
      </c>
      <c r="AL447" s="7" t="str">
        <v>Will Gluck</v>
      </c>
      <c r="AM447" s="35">
        <f>AVERAGEIFS(IMDB4[IMDb Score (1-10)],IMDB4[Director Name],Formula_Analysis!AL447)</f>
        <v>6.3</v>
      </c>
      <c r="AQ447" s="7" t="str">
        <v>Martin Landau</v>
      </c>
      <c r="AR447" s="7">
        <f>SUMIFS(IMDB4[Gross Revenue],IMDB4[Lead Actor],Formula_Analysis!AQ447)</f>
        <v>259561078</v>
      </c>
    </row>
    <row r="448" spans="1:44" x14ac:dyDescent="0.25">
      <c r="A448" t="str">
        <v>Sherlock Holmes</v>
      </c>
      <c r="B448">
        <v>40096</v>
      </c>
      <c r="C448">
        <v>2009</v>
      </c>
      <c r="D448" t="str">
        <v>2000s</v>
      </c>
      <c r="E448" t="str">
        <v>Color</v>
      </c>
      <c r="F448" t="str">
        <v>Action</v>
      </c>
      <c r="G448" t="str">
        <v>English</v>
      </c>
      <c r="H448" t="str">
        <v>USA</v>
      </c>
      <c r="I448" t="str">
        <v>PG-13</v>
      </c>
      <c r="J448" t="str">
        <v>Robert Downey Jr.</v>
      </c>
      <c r="K448" t="str">
        <v>Guy Ritchie</v>
      </c>
      <c r="L448">
        <v>21000</v>
      </c>
      <c r="M448">
        <v>23996</v>
      </c>
      <c r="N448">
        <v>0</v>
      </c>
      <c r="O448">
        <v>20000</v>
      </c>
      <c r="P448">
        <v>7.6</v>
      </c>
      <c r="R448" t="str">
        <v>The Wolf of Wall Street</v>
      </c>
      <c r="S448">
        <v>41354</v>
      </c>
      <c r="T448">
        <v>2013</v>
      </c>
      <c r="U448" t="str">
        <v>2010s</v>
      </c>
      <c r="V448" t="str">
        <v>Color</v>
      </c>
      <c r="W448" t="str">
        <v>Biography</v>
      </c>
      <c r="X448" t="str">
        <v>English</v>
      </c>
      <c r="Y448" t="str">
        <v>USA</v>
      </c>
      <c r="Z448" t="str">
        <v>R</v>
      </c>
      <c r="AA448" t="str">
        <v>Leonardo DiCaprio</v>
      </c>
      <c r="AB448" t="str">
        <v>Martin Scorsese</v>
      </c>
      <c r="AC448">
        <v>29000</v>
      </c>
      <c r="AD448">
        <v>46057</v>
      </c>
      <c r="AE448">
        <v>17000</v>
      </c>
      <c r="AF448">
        <v>138000</v>
      </c>
      <c r="AG448">
        <v>8.1999999999999993</v>
      </c>
      <c r="AH448">
        <v>606</v>
      </c>
      <c r="AI448">
        <v>240</v>
      </c>
      <c r="AJ448">
        <v>116866727</v>
      </c>
      <c r="AL448" s="7" t="str">
        <v>D.J. Caruso</v>
      </c>
      <c r="AM448" s="35">
        <f>AVERAGEIFS(IMDB4[IMDb Score (1-10)],IMDB4[Director Name],Formula_Analysis!AL448)</f>
        <v>6.6999999999999993</v>
      </c>
      <c r="AQ448" s="7" t="str">
        <v>Mo'Nique</v>
      </c>
      <c r="AR448" s="7">
        <f>SUMIFS(IMDB4[Gross Revenue],IMDB4[Lead Actor],Formula_Analysis!AQ448)</f>
        <v>171478940</v>
      </c>
    </row>
    <row r="449" spans="1:44" x14ac:dyDescent="0.25">
      <c r="A449" t="str">
        <v>Kiss Kiss Bang Bang</v>
      </c>
      <c r="B449">
        <v>38676</v>
      </c>
      <c r="C449">
        <v>2005</v>
      </c>
      <c r="D449" t="str">
        <v>2000s</v>
      </c>
      <c r="E449" t="str">
        <v>Color</v>
      </c>
      <c r="F449" t="str">
        <v>Comedy</v>
      </c>
      <c r="G449" t="str">
        <v>English</v>
      </c>
      <c r="H449" t="str">
        <v>USA</v>
      </c>
      <c r="I449" t="str">
        <v>R</v>
      </c>
      <c r="J449" t="str">
        <v>Robert Downey Jr.</v>
      </c>
      <c r="K449" t="str">
        <v>Shane Black</v>
      </c>
      <c r="L449">
        <v>21000</v>
      </c>
      <c r="M449">
        <v>23932</v>
      </c>
      <c r="N449">
        <v>1000</v>
      </c>
      <c r="O449">
        <v>0</v>
      </c>
      <c r="P449">
        <v>7.6</v>
      </c>
      <c r="R449" t="str">
        <v>Double Jeopardy</v>
      </c>
      <c r="S449">
        <v>36429</v>
      </c>
      <c r="T449">
        <v>1999</v>
      </c>
      <c r="U449" t="str">
        <v>1990s</v>
      </c>
      <c r="V449" t="str">
        <v>Color</v>
      </c>
      <c r="W449" t="str">
        <v>Crime</v>
      </c>
      <c r="X449" t="str">
        <v>English</v>
      </c>
      <c r="Y449" t="str">
        <v>USA</v>
      </c>
      <c r="Z449" t="str">
        <v>R</v>
      </c>
      <c r="AA449" t="str">
        <v>Bruce Greenwood</v>
      </c>
      <c r="AB449" t="str">
        <v>Bruce Beresford</v>
      </c>
      <c r="AC449">
        <v>984</v>
      </c>
      <c r="AD449">
        <v>2129</v>
      </c>
      <c r="AE449">
        <v>78</v>
      </c>
      <c r="AF449">
        <v>0</v>
      </c>
      <c r="AG449">
        <v>6.4</v>
      </c>
      <c r="AH449">
        <v>129</v>
      </c>
      <c r="AI449">
        <v>105</v>
      </c>
      <c r="AJ449">
        <v>116735231</v>
      </c>
      <c r="AL449" s="7" t="str">
        <v>Fred Wolf</v>
      </c>
      <c r="AM449" s="35">
        <f>AVERAGEIFS(IMDB4[IMDb Score (1-10)],IMDB4[Director Name],Formula_Analysis!AL449)</f>
        <v>5.4</v>
      </c>
      <c r="AQ449" s="7" t="str">
        <v>Stephen Root</v>
      </c>
      <c r="AR449" s="7">
        <f>SUMIFS(IMDB4[Gross Revenue],IMDB4[Lead Actor],Formula_Analysis!AQ449)</f>
        <v>115232456</v>
      </c>
    </row>
    <row r="450" spans="1:44" x14ac:dyDescent="0.25">
      <c r="A450" t="str">
        <v>Star Wars: Episode III - Revenge of the Sith</v>
      </c>
      <c r="B450">
        <v>38404</v>
      </c>
      <c r="C450">
        <v>2005</v>
      </c>
      <c r="D450" t="str">
        <v>2000s</v>
      </c>
      <c r="E450" t="str">
        <v>Color</v>
      </c>
      <c r="F450" t="str">
        <v>Action</v>
      </c>
      <c r="G450" t="str">
        <v>English</v>
      </c>
      <c r="H450" t="str">
        <v>USA</v>
      </c>
      <c r="I450" t="str">
        <v>PG-13</v>
      </c>
      <c r="J450" t="str">
        <v>Natalie Portman</v>
      </c>
      <c r="K450" t="str">
        <v>George Lucas</v>
      </c>
      <c r="L450">
        <v>20000</v>
      </c>
      <c r="M450">
        <v>44042</v>
      </c>
      <c r="N450">
        <v>0</v>
      </c>
      <c r="O450">
        <v>10000</v>
      </c>
      <c r="P450">
        <v>7.6</v>
      </c>
      <c r="R450" t="str">
        <v>8 Mile</v>
      </c>
      <c r="S450">
        <v>37352</v>
      </c>
      <c r="T450">
        <v>2002</v>
      </c>
      <c r="U450" t="str">
        <v>2000s</v>
      </c>
      <c r="V450" t="str">
        <v>Color</v>
      </c>
      <c r="W450" t="str">
        <v>Drama</v>
      </c>
      <c r="X450" t="str">
        <v>English</v>
      </c>
      <c r="Y450" t="str">
        <v>USA</v>
      </c>
      <c r="Z450" t="str">
        <v>R</v>
      </c>
      <c r="AA450" t="str">
        <v>Mekhi Phifer</v>
      </c>
      <c r="AB450" t="str">
        <v>Curtis Hanson</v>
      </c>
      <c r="AC450">
        <v>1000</v>
      </c>
      <c r="AD450">
        <v>1954</v>
      </c>
      <c r="AE450">
        <v>161</v>
      </c>
      <c r="AF450">
        <v>0</v>
      </c>
      <c r="AG450">
        <v>7</v>
      </c>
      <c r="AH450">
        <v>119</v>
      </c>
      <c r="AI450">
        <v>110</v>
      </c>
      <c r="AJ450">
        <v>116724075</v>
      </c>
      <c r="AL450" s="7" t="str">
        <v>John Moore</v>
      </c>
      <c r="AM450" s="35">
        <f>AVERAGEIFS(IMDB4[IMDb Score (1-10)],IMDB4[Director Name],Formula_Analysis!AL450)</f>
        <v>5.7999999999999989</v>
      </c>
      <c r="AQ450" s="7" t="str">
        <v>James Wolk</v>
      </c>
      <c r="AR450" s="7">
        <f>SUMIFS(IMDB4[Gross Revenue],IMDB4[Lead Actor],Formula_Analysis!AQ450)</f>
        <v>1243961</v>
      </c>
    </row>
    <row r="451" spans="1:44" x14ac:dyDescent="0.25">
      <c r="A451" t="str">
        <v>Les MisÃ©rables</v>
      </c>
      <c r="B451">
        <v>41122</v>
      </c>
      <c r="C451">
        <v>2012</v>
      </c>
      <c r="D451" t="str">
        <v>2010s</v>
      </c>
      <c r="E451" t="str">
        <v>Color</v>
      </c>
      <c r="F451" t="str">
        <v>Drama</v>
      </c>
      <c r="G451" t="str">
        <v>English</v>
      </c>
      <c r="H451" t="str">
        <v>USA</v>
      </c>
      <c r="I451" t="str">
        <v>PG-13</v>
      </c>
      <c r="J451" t="str">
        <v>Hugh Jackman</v>
      </c>
      <c r="K451" t="str">
        <v>Tom Hooper</v>
      </c>
      <c r="L451">
        <v>20000</v>
      </c>
      <c r="M451">
        <v>46204</v>
      </c>
      <c r="N451">
        <v>0</v>
      </c>
      <c r="O451">
        <v>144000</v>
      </c>
      <c r="P451">
        <v>7.6</v>
      </c>
      <c r="R451" t="str">
        <v>S.W.A.T.</v>
      </c>
      <c r="S451">
        <v>37795</v>
      </c>
      <c r="T451">
        <v>2003</v>
      </c>
      <c r="U451" t="str">
        <v>2000s</v>
      </c>
      <c r="V451" t="str">
        <v>Color</v>
      </c>
      <c r="W451" t="str">
        <v>Action</v>
      </c>
      <c r="X451" t="str">
        <v>English</v>
      </c>
      <c r="Y451" t="str">
        <v>USA</v>
      </c>
      <c r="Z451" t="str">
        <v>PG-13</v>
      </c>
      <c r="AA451" t="str">
        <v>Jeremy Renner</v>
      </c>
      <c r="AB451" t="str">
        <v>Clark Johnson</v>
      </c>
      <c r="AC451">
        <v>10000</v>
      </c>
      <c r="AD451">
        <v>14486</v>
      </c>
      <c r="AE451">
        <v>69</v>
      </c>
      <c r="AF451">
        <v>0</v>
      </c>
      <c r="AG451">
        <v>6</v>
      </c>
      <c r="AH451">
        <v>144</v>
      </c>
      <c r="AI451">
        <v>117</v>
      </c>
      <c r="AJ451">
        <v>116643346</v>
      </c>
      <c r="AL451" s="7" t="str">
        <v>Tom Hanks</v>
      </c>
      <c r="AM451" s="35">
        <f>AVERAGEIFS(IMDB4[IMDb Score (1-10)],IMDB4[Director Name],Formula_Analysis!AL451)</f>
        <v>6.5</v>
      </c>
      <c r="AQ451" s="7" t="str">
        <v>Dean Stockwell</v>
      </c>
      <c r="AR451" s="7">
        <f>SUMIFS(IMDB4[Gross Revenue],IMDB4[Lead Actor],Formula_Analysis!AQ451)</f>
        <v>154018779</v>
      </c>
    </row>
    <row r="452" spans="1:44" x14ac:dyDescent="0.25">
      <c r="A452" t="str">
        <v>Smiling Fish &amp; Goat on Fire</v>
      </c>
      <c r="B452">
        <v>36230</v>
      </c>
      <c r="C452">
        <v>1999</v>
      </c>
      <c r="D452" t="str">
        <v>1990s</v>
      </c>
      <c r="E452" t="str">
        <v>Color</v>
      </c>
      <c r="F452" t="str">
        <v>Comedy</v>
      </c>
      <c r="G452" t="str">
        <v>English</v>
      </c>
      <c r="H452" t="str">
        <v>USA</v>
      </c>
      <c r="I452" t="str">
        <v>R</v>
      </c>
      <c r="J452" t="str">
        <v>Derick Martini</v>
      </c>
      <c r="K452" t="str">
        <v>Kevin Jordan</v>
      </c>
      <c r="L452">
        <v>20000</v>
      </c>
      <c r="M452">
        <v>20814</v>
      </c>
      <c r="N452">
        <v>4</v>
      </c>
      <c r="O452">
        <v>0</v>
      </c>
      <c r="P452">
        <v>7.6</v>
      </c>
      <c r="R452" t="str">
        <v>Lee Daniels' The Butler</v>
      </c>
      <c r="S452">
        <v>41351</v>
      </c>
      <c r="T452">
        <v>2013</v>
      </c>
      <c r="U452" t="str">
        <v>2010s</v>
      </c>
      <c r="V452" t="str">
        <v>Color</v>
      </c>
      <c r="W452" t="str">
        <v>Biography</v>
      </c>
      <c r="X452" t="str">
        <v>English</v>
      </c>
      <c r="Y452" t="str">
        <v>USA</v>
      </c>
      <c r="Z452" t="str">
        <v>PG-13</v>
      </c>
      <c r="AA452" t="str">
        <v>Alex Pettyfer</v>
      </c>
      <c r="AB452" t="str">
        <v>Lee Daniels</v>
      </c>
      <c r="AC452">
        <v>15000</v>
      </c>
      <c r="AD452">
        <v>20035</v>
      </c>
      <c r="AE452">
        <v>304</v>
      </c>
      <c r="AF452">
        <v>41000</v>
      </c>
      <c r="AG452">
        <v>7.2</v>
      </c>
      <c r="AH452">
        <v>304</v>
      </c>
      <c r="AI452">
        <v>132</v>
      </c>
      <c r="AJ452">
        <v>116631310</v>
      </c>
      <c r="AL452" s="7" t="str">
        <v>Tom Dey</v>
      </c>
      <c r="AM452" s="35">
        <f>AVERAGEIFS(IMDB4[IMDb Score (1-10)],IMDB4[Director Name],Formula_Analysis!AL452)</f>
        <v>5.4666666666666659</v>
      </c>
      <c r="AQ452" s="7" t="str">
        <v>Kane Hodder</v>
      </c>
      <c r="AR452" s="7">
        <f>SUMIFS(IMDB4[Gross Revenue],IMDB4[Lead Actor],Formula_Analysis!AQ452)</f>
        <v>49449045</v>
      </c>
    </row>
    <row r="453" spans="1:44" x14ac:dyDescent="0.25">
      <c r="A453" t="str">
        <v>Inside Man</v>
      </c>
      <c r="B453">
        <v>38779</v>
      </c>
      <c r="C453">
        <v>2006</v>
      </c>
      <c r="D453" t="str">
        <v>2000s</v>
      </c>
      <c r="E453" t="str">
        <v>Color</v>
      </c>
      <c r="F453" t="str">
        <v>Crime</v>
      </c>
      <c r="G453" t="str">
        <v>English</v>
      </c>
      <c r="H453" t="str">
        <v>USA</v>
      </c>
      <c r="I453" t="str">
        <v>R</v>
      </c>
      <c r="J453" t="str">
        <v>Denzel Washington</v>
      </c>
      <c r="K453" t="str">
        <v>Spike Lee</v>
      </c>
      <c r="L453">
        <v>18000</v>
      </c>
      <c r="M453">
        <v>19148</v>
      </c>
      <c r="N453">
        <v>0</v>
      </c>
      <c r="O453">
        <v>0</v>
      </c>
      <c r="P453">
        <v>7.6</v>
      </c>
      <c r="R453" t="str">
        <v>Green Lantern</v>
      </c>
      <c r="S453">
        <v>40739</v>
      </c>
      <c r="T453">
        <v>2011</v>
      </c>
      <c r="U453" t="str">
        <v>2010s</v>
      </c>
      <c r="V453" t="str">
        <v>Color</v>
      </c>
      <c r="W453" t="str">
        <v>Action</v>
      </c>
      <c r="X453" t="str">
        <v>English</v>
      </c>
      <c r="Y453" t="str">
        <v>USA</v>
      </c>
      <c r="Z453" t="str">
        <v>PG-13</v>
      </c>
      <c r="AA453" t="str">
        <v>Ryan Reynolds</v>
      </c>
      <c r="AB453" t="str">
        <v>Martin Campbell</v>
      </c>
      <c r="AC453">
        <v>16000</v>
      </c>
      <c r="AD453">
        <v>17657</v>
      </c>
      <c r="AE453">
        <v>258</v>
      </c>
      <c r="AF453">
        <v>24000</v>
      </c>
      <c r="AG453">
        <v>5.6</v>
      </c>
      <c r="AH453">
        <v>436</v>
      </c>
      <c r="AI453">
        <v>123</v>
      </c>
      <c r="AJ453">
        <v>116593191</v>
      </c>
      <c r="AL453" s="7" t="str">
        <v>Dan Gilroy</v>
      </c>
      <c r="AM453" s="35">
        <f>AVERAGEIFS(IMDB4[IMDb Score (1-10)],IMDB4[Director Name],Formula_Analysis!AL453)</f>
        <v>7.9</v>
      </c>
      <c r="AQ453" s="7" t="str">
        <v>Mary Lynn Rajskub</v>
      </c>
      <c r="AR453" s="7">
        <f>SUMIFS(IMDB4[Gross Revenue],IMDB4[Lead Actor],Formula_Analysis!AQ453)</f>
        <v>93816164</v>
      </c>
    </row>
    <row r="454" spans="1:44" x14ac:dyDescent="0.25">
      <c r="A454" t="str">
        <v>The Hurricane</v>
      </c>
      <c r="B454">
        <v>36367</v>
      </c>
      <c r="C454">
        <v>1999</v>
      </c>
      <c r="D454" t="str">
        <v>1990s</v>
      </c>
      <c r="E454" t="str">
        <v>Black and White</v>
      </c>
      <c r="F454" t="str">
        <v>Biography</v>
      </c>
      <c r="G454" t="str">
        <v>English</v>
      </c>
      <c r="H454" t="str">
        <v>USA</v>
      </c>
      <c r="I454" t="str">
        <v>R</v>
      </c>
      <c r="J454" t="str">
        <v>Denzel Washington</v>
      </c>
      <c r="K454" t="str">
        <v>Norman Jewison</v>
      </c>
      <c r="L454">
        <v>18000</v>
      </c>
      <c r="M454">
        <v>20516</v>
      </c>
      <c r="N454">
        <v>278</v>
      </c>
      <c r="O454">
        <v>0</v>
      </c>
      <c r="P454">
        <v>7.6</v>
      </c>
      <c r="R454" t="str">
        <v>Notting Hill</v>
      </c>
      <c r="S454">
        <v>36255</v>
      </c>
      <c r="T454">
        <v>1999</v>
      </c>
      <c r="U454" t="str">
        <v>1990s</v>
      </c>
      <c r="V454" t="str">
        <v>Color</v>
      </c>
      <c r="W454" t="str">
        <v>Comedy</v>
      </c>
      <c r="X454" t="str">
        <v>English</v>
      </c>
      <c r="Y454" t="str">
        <v>UK</v>
      </c>
      <c r="Z454" t="str">
        <v>PG-13</v>
      </c>
      <c r="AA454" t="str">
        <v>Julia Roberts</v>
      </c>
      <c r="AB454" t="str">
        <v>Roger Michell</v>
      </c>
      <c r="AC454">
        <v>8000</v>
      </c>
      <c r="AD454">
        <v>9255</v>
      </c>
      <c r="AE454">
        <v>50</v>
      </c>
      <c r="AF454">
        <v>11000</v>
      </c>
      <c r="AG454">
        <v>7</v>
      </c>
      <c r="AH454">
        <v>150</v>
      </c>
      <c r="AI454">
        <v>124</v>
      </c>
      <c r="AJ454">
        <v>116006080</v>
      </c>
      <c r="AL454" s="7" t="str">
        <v>Stephen Daldry</v>
      </c>
      <c r="AM454" s="35">
        <f>AVERAGEIFS(IMDB4[IMDb Score (1-10)],IMDB4[Director Name],Formula_Analysis!AL454)</f>
        <v>7.45</v>
      </c>
      <c r="AQ454" s="7" t="str">
        <v>Frankie Muniz</v>
      </c>
      <c r="AR454" s="7">
        <f>SUMIFS(IMDB4[Gross Revenue],IMDB4[Lead Actor],Formula_Analysis!AQ454)</f>
        <v>47811275</v>
      </c>
    </row>
    <row r="455" spans="1:44" x14ac:dyDescent="0.25">
      <c r="A455" t="str">
        <v>The Great Debaters</v>
      </c>
      <c r="B455">
        <v>39275</v>
      </c>
      <c r="C455">
        <v>2007</v>
      </c>
      <c r="D455" t="str">
        <v>2000s</v>
      </c>
      <c r="E455" t="str">
        <v>Color</v>
      </c>
      <c r="F455" t="str">
        <v>Biography</v>
      </c>
      <c r="G455" t="str">
        <v>English</v>
      </c>
      <c r="H455" t="str">
        <v>USA</v>
      </c>
      <c r="I455" t="str">
        <v>PG-13</v>
      </c>
      <c r="J455" t="str">
        <v>Denzel Washington</v>
      </c>
      <c r="K455" t="str">
        <v>Denzel Washington</v>
      </c>
      <c r="L455">
        <v>18000</v>
      </c>
      <c r="M455">
        <v>22745</v>
      </c>
      <c r="N455">
        <v>18000</v>
      </c>
      <c r="O455">
        <v>0</v>
      </c>
      <c r="P455">
        <v>7.6</v>
      </c>
      <c r="R455" t="str">
        <v>Ghost Rider</v>
      </c>
      <c r="S455">
        <v>39309</v>
      </c>
      <c r="T455">
        <v>2007</v>
      </c>
      <c r="U455" t="str">
        <v>2000s</v>
      </c>
      <c r="V455" t="str">
        <v>Color</v>
      </c>
      <c r="W455" t="str">
        <v>Action</v>
      </c>
      <c r="X455" t="str">
        <v>English</v>
      </c>
      <c r="Y455" t="str">
        <v>USA</v>
      </c>
      <c r="Z455" t="str">
        <v>PG-13</v>
      </c>
      <c r="AA455" t="str">
        <v>Nicolas Cage</v>
      </c>
      <c r="AB455" t="str">
        <v>Mark Steven Johnson</v>
      </c>
      <c r="AC455">
        <v>12000</v>
      </c>
      <c r="AD455">
        <v>14017</v>
      </c>
      <c r="AE455">
        <v>160</v>
      </c>
      <c r="AF455">
        <v>0</v>
      </c>
      <c r="AG455">
        <v>5.2</v>
      </c>
      <c r="AH455">
        <v>276</v>
      </c>
      <c r="AI455">
        <v>123</v>
      </c>
      <c r="AJ455">
        <v>115802596</v>
      </c>
      <c r="AL455" s="7" t="str">
        <v>Daniel Barnz</v>
      </c>
      <c r="AM455" s="35">
        <f>AVERAGEIFS(IMDB4[IMDb Score (1-10)],IMDB4[Director Name],Formula_Analysis!AL455)</f>
        <v>5.6</v>
      </c>
      <c r="AQ455" s="7" t="str">
        <v>Mary McDonnell</v>
      </c>
      <c r="AR455" s="7">
        <f>SUMIFS(IMDB4[Gross Revenue],IMDB4[Lead Actor],Formula_Analysis!AQ455)</f>
        <v>184208848</v>
      </c>
    </row>
    <row r="456" spans="1:44" x14ac:dyDescent="0.25">
      <c r="A456" t="str">
        <v>Escape from Alcatraz</v>
      </c>
      <c r="B456">
        <v>28980</v>
      </c>
      <c r="C456">
        <v>1979</v>
      </c>
      <c r="D456" t="str">
        <v>1970s</v>
      </c>
      <c r="E456" t="str">
        <v>Color</v>
      </c>
      <c r="F456" t="str">
        <v>Biography</v>
      </c>
      <c r="G456" t="str">
        <v>English</v>
      </c>
      <c r="H456" t="str">
        <v>USA</v>
      </c>
      <c r="I456" t="str">
        <v>PG</v>
      </c>
      <c r="J456" t="str">
        <v>Clint Eastwood</v>
      </c>
      <c r="K456" t="str">
        <v>Don Siegel</v>
      </c>
      <c r="L456">
        <v>16000</v>
      </c>
      <c r="M456">
        <v>17568</v>
      </c>
      <c r="N456">
        <v>152</v>
      </c>
      <c r="O456">
        <v>0</v>
      </c>
      <c r="P456">
        <v>7.6</v>
      </c>
      <c r="R456" t="str">
        <v>You've Got Mail</v>
      </c>
      <c r="S456">
        <v>36143</v>
      </c>
      <c r="T456">
        <v>1998</v>
      </c>
      <c r="U456" t="str">
        <v>1990s</v>
      </c>
      <c r="V456" t="str">
        <v>Color</v>
      </c>
      <c r="W456" t="str">
        <v>Comedy</v>
      </c>
      <c r="X456" t="str">
        <v>English</v>
      </c>
      <c r="Y456" t="str">
        <v>USA</v>
      </c>
      <c r="Z456" t="str">
        <v>PG</v>
      </c>
      <c r="AA456" t="str">
        <v>Tom Hanks</v>
      </c>
      <c r="AB456" t="str">
        <v>Nora Ephron</v>
      </c>
      <c r="AC456">
        <v>15000</v>
      </c>
      <c r="AD456">
        <v>17768</v>
      </c>
      <c r="AE456">
        <v>0</v>
      </c>
      <c r="AF456">
        <v>0</v>
      </c>
      <c r="AG456">
        <v>6.5</v>
      </c>
      <c r="AH456">
        <v>153</v>
      </c>
      <c r="AI456">
        <v>119</v>
      </c>
      <c r="AJ456">
        <v>115731542</v>
      </c>
      <c r="AL456" s="7" t="str">
        <v>Tom Tykwer</v>
      </c>
      <c r="AM456" s="35">
        <f>AVERAGEIFS(IMDB4[IMDb Score (1-10)],IMDB4[Director Name],Formula_Analysis!AL456)</f>
        <v>7.3250000000000002</v>
      </c>
      <c r="AQ456" s="7" t="str">
        <v>Connie Nielsen</v>
      </c>
      <c r="AR456" s="7">
        <f>SUMIFS(IMDB4[Gross Revenue],IMDB4[Lead Actor],Formula_Analysis!AQ456)</f>
        <v>106030978</v>
      </c>
    </row>
    <row r="457" spans="1:44" x14ac:dyDescent="0.25">
      <c r="A457" t="str">
        <v>Grindhouse</v>
      </c>
      <c r="B457">
        <v>39171</v>
      </c>
      <c r="C457">
        <v>2007</v>
      </c>
      <c r="D457" t="str">
        <v>2000s</v>
      </c>
      <c r="E457" t="str">
        <v>Color</v>
      </c>
      <c r="F457" t="str">
        <v>Action</v>
      </c>
      <c r="G457" t="str">
        <v>English</v>
      </c>
      <c r="H457" t="str">
        <v>USA</v>
      </c>
      <c r="I457" t="str">
        <v>R</v>
      </c>
      <c r="J457" t="str">
        <v>Quentin Tarantino</v>
      </c>
      <c r="K457" t="str">
        <v>Robert Rodriguez</v>
      </c>
      <c r="L457">
        <v>16000</v>
      </c>
      <c r="M457">
        <v>22186</v>
      </c>
      <c r="N457">
        <v>0</v>
      </c>
      <c r="O457">
        <v>0</v>
      </c>
      <c r="P457">
        <v>7.6</v>
      </c>
      <c r="R457" t="str">
        <v>Remember the Titans</v>
      </c>
      <c r="S457">
        <v>36544</v>
      </c>
      <c r="T457">
        <v>2000</v>
      </c>
      <c r="U457" t="str">
        <v>2000s</v>
      </c>
      <c r="V457" t="str">
        <v>Color</v>
      </c>
      <c r="W457" t="str">
        <v>Biography</v>
      </c>
      <c r="X457" t="str">
        <v>English</v>
      </c>
      <c r="Y457" t="str">
        <v>USA</v>
      </c>
      <c r="Z457" t="str">
        <v>PG</v>
      </c>
      <c r="AA457" t="str">
        <v>Ryan Gosling</v>
      </c>
      <c r="AB457" t="str">
        <v>Boaz Yakin</v>
      </c>
      <c r="AC457">
        <v>33000</v>
      </c>
      <c r="AD457">
        <v>54877</v>
      </c>
      <c r="AE457">
        <v>132</v>
      </c>
      <c r="AF457">
        <v>0</v>
      </c>
      <c r="AG457">
        <v>7.8</v>
      </c>
      <c r="AH457">
        <v>157</v>
      </c>
      <c r="AI457">
        <v>120</v>
      </c>
      <c r="AJ457">
        <v>115648585</v>
      </c>
      <c r="AL457" s="7" t="str">
        <v>Shana Feste</v>
      </c>
      <c r="AM457" s="35">
        <f>AVERAGEIFS(IMDB4[IMDb Score (1-10)],IMDB4[Director Name],Formula_Analysis!AL457)</f>
        <v>6.4333333333333336</v>
      </c>
      <c r="AQ457" s="7" t="str">
        <v>Sarah Silverman</v>
      </c>
      <c r="AR457" s="7">
        <f>SUMIFS(IMDB4[Gross Revenue],IMDB4[Lead Actor],Formula_Analysis!AQ457)</f>
        <v>223800512</v>
      </c>
    </row>
    <row r="458" spans="1:44" x14ac:dyDescent="0.25">
      <c r="A458" t="str">
        <v>Apollo 13</v>
      </c>
      <c r="B458">
        <v>34940</v>
      </c>
      <c r="C458">
        <v>1995</v>
      </c>
      <c r="D458" t="str">
        <v>1990s</v>
      </c>
      <c r="E458" t="str">
        <v>Color</v>
      </c>
      <c r="F458" t="str">
        <v>Adventure</v>
      </c>
      <c r="G458" t="str">
        <v>English</v>
      </c>
      <c r="H458" t="str">
        <v>USA</v>
      </c>
      <c r="I458" t="str">
        <v>PG</v>
      </c>
      <c r="J458" t="str">
        <v>Tom Hanks</v>
      </c>
      <c r="K458" t="str">
        <v>Ron Howard</v>
      </c>
      <c r="L458">
        <v>15000</v>
      </c>
      <c r="M458">
        <v>17171</v>
      </c>
      <c r="N458">
        <v>2000</v>
      </c>
      <c r="O458">
        <v>5000</v>
      </c>
      <c r="P458">
        <v>7.6</v>
      </c>
      <c r="R458" t="str">
        <v>District 9</v>
      </c>
      <c r="S458">
        <v>39846</v>
      </c>
      <c r="T458">
        <v>2009</v>
      </c>
      <c r="U458" t="str">
        <v>2000s</v>
      </c>
      <c r="V458" t="str">
        <v>Color</v>
      </c>
      <c r="W458" t="str">
        <v>Action</v>
      </c>
      <c r="X458" t="str">
        <v>English</v>
      </c>
      <c r="Y458" t="str">
        <v>South Africa</v>
      </c>
      <c r="Z458" t="str">
        <v>R</v>
      </c>
      <c r="AA458" t="str">
        <v>Sharlto Copley</v>
      </c>
      <c r="AB458" t="str">
        <v>Neill Blomkamp</v>
      </c>
      <c r="AC458">
        <v>2000</v>
      </c>
      <c r="AD458">
        <v>2639</v>
      </c>
      <c r="AE458">
        <v>662</v>
      </c>
      <c r="AF458">
        <v>22000</v>
      </c>
      <c r="AG458">
        <v>8</v>
      </c>
      <c r="AH458">
        <v>472</v>
      </c>
      <c r="AI458">
        <v>112</v>
      </c>
      <c r="AJ458">
        <v>115646235</v>
      </c>
      <c r="AL458" s="7" t="str">
        <v>Tommy O'Haver</v>
      </c>
      <c r="AM458" s="35">
        <f>AVERAGEIFS(IMDB4[IMDb Score (1-10)],IMDB4[Director Name],Formula_Analysis!AL458)</f>
        <v>6.05</v>
      </c>
      <c r="AQ458" s="7" t="str">
        <v>Erika Christensen</v>
      </c>
      <c r="AR458" s="7">
        <f>SUMIFS(IMDB4[Gross Revenue],IMDB4[Lead Actor],Formula_Analysis!AQ458)</f>
        <v>148577195</v>
      </c>
    </row>
    <row r="459" spans="1:44" x14ac:dyDescent="0.25">
      <c r="A459" t="str">
        <v>Superbad</v>
      </c>
      <c r="B459">
        <v>39135</v>
      </c>
      <c r="C459">
        <v>2007</v>
      </c>
      <c r="D459" t="str">
        <v>2000s</v>
      </c>
      <c r="E459" t="str">
        <v>Color</v>
      </c>
      <c r="F459" t="str">
        <v>Comedy</v>
      </c>
      <c r="G459" t="str">
        <v>English</v>
      </c>
      <c r="H459" t="str">
        <v>USA</v>
      </c>
      <c r="I459" t="str">
        <v>R</v>
      </c>
      <c r="J459" t="str">
        <v>Emma Stone</v>
      </c>
      <c r="K459" t="str">
        <v>Greg Mottola</v>
      </c>
      <c r="L459">
        <v>15000</v>
      </c>
      <c r="M459">
        <v>17584</v>
      </c>
      <c r="N459">
        <v>99</v>
      </c>
      <c r="O459">
        <v>0</v>
      </c>
      <c r="P459">
        <v>7.6</v>
      </c>
      <c r="R459" t="str">
        <v>Unbroken</v>
      </c>
      <c r="S459">
        <v>41767</v>
      </c>
      <c r="T459">
        <v>2014</v>
      </c>
      <c r="U459" t="str">
        <v>2010s</v>
      </c>
      <c r="V459" t="str">
        <v>Color</v>
      </c>
      <c r="W459" t="str">
        <v>Biography</v>
      </c>
      <c r="X459" t="str">
        <v>English</v>
      </c>
      <c r="Y459" t="str">
        <v>USA</v>
      </c>
      <c r="Z459" t="str">
        <v>PG-13</v>
      </c>
      <c r="AA459" t="str">
        <v>Finn Wittrock</v>
      </c>
      <c r="AB459" t="str">
        <v>Angelina Jolie Pitt</v>
      </c>
      <c r="AC459">
        <v>769</v>
      </c>
      <c r="AD459">
        <v>2938</v>
      </c>
      <c r="AE459">
        <v>11000</v>
      </c>
      <c r="AF459">
        <v>35000</v>
      </c>
      <c r="AG459">
        <v>7.2</v>
      </c>
      <c r="AH459">
        <v>322</v>
      </c>
      <c r="AI459">
        <v>137</v>
      </c>
      <c r="AJ459">
        <v>115603980</v>
      </c>
      <c r="AL459" s="7" t="str">
        <v>Brad Silberling</v>
      </c>
      <c r="AM459" s="35">
        <f>AVERAGEIFS(IMDB4[IMDb Score (1-10)],IMDB4[Director Name],Formula_Analysis!AL459)</f>
        <v>6.2</v>
      </c>
      <c r="AQ459" s="7" t="str">
        <v>Tyler James Williams</v>
      </c>
      <c r="AR459" s="7">
        <f>SUMIFS(IMDB4[Gross Revenue],IMDB4[Lead Actor],Formula_Analysis!AQ459)</f>
        <v>25771218</v>
      </c>
    </row>
    <row r="460" spans="1:44" x14ac:dyDescent="0.25">
      <c r="A460" t="str">
        <v>Bridge of Spies</v>
      </c>
      <c r="B460">
        <v>42099</v>
      </c>
      <c r="C460">
        <v>2015</v>
      </c>
      <c r="D460" t="str">
        <v>2010s</v>
      </c>
      <c r="E460" t="str">
        <v>Color</v>
      </c>
      <c r="F460" t="str">
        <v>Drama</v>
      </c>
      <c r="G460" t="str">
        <v>English</v>
      </c>
      <c r="H460" t="str">
        <v>USA</v>
      </c>
      <c r="I460" t="str">
        <v>PG-13</v>
      </c>
      <c r="J460" t="str">
        <v>Tom Hanks</v>
      </c>
      <c r="K460" t="str">
        <v>Steven Spielberg</v>
      </c>
      <c r="L460">
        <v>15000</v>
      </c>
      <c r="M460">
        <v>16944</v>
      </c>
      <c r="N460">
        <v>14000</v>
      </c>
      <c r="O460">
        <v>55000</v>
      </c>
      <c r="P460">
        <v>7.6</v>
      </c>
      <c r="R460" t="str">
        <v>American Graffiti</v>
      </c>
      <c r="S460">
        <v>26828</v>
      </c>
      <c r="T460">
        <v>1973</v>
      </c>
      <c r="U460" t="str">
        <v>1970s</v>
      </c>
      <c r="V460" t="str">
        <v>Color</v>
      </c>
      <c r="W460" t="str">
        <v>Comedy</v>
      </c>
      <c r="X460" t="str">
        <v>English</v>
      </c>
      <c r="Y460" t="str">
        <v>USA</v>
      </c>
      <c r="Z460" t="str">
        <v>PG</v>
      </c>
      <c r="AA460" t="str">
        <v>Harrison Ford</v>
      </c>
      <c r="AB460" t="str">
        <v>George Lucas</v>
      </c>
      <c r="AC460">
        <v>11000</v>
      </c>
      <c r="AD460">
        <v>14954</v>
      </c>
      <c r="AE460">
        <v>0</v>
      </c>
      <c r="AF460">
        <v>0</v>
      </c>
      <c r="AG460">
        <v>7.5</v>
      </c>
      <c r="AH460">
        <v>100</v>
      </c>
      <c r="AI460">
        <v>112</v>
      </c>
      <c r="AJ460">
        <v>115000000</v>
      </c>
      <c r="AL460" s="7" t="str">
        <v>Peter Cattaneo</v>
      </c>
      <c r="AM460" s="35">
        <f>AVERAGEIFS(IMDB4[IMDb Score (1-10)],IMDB4[Director Name],Formula_Analysis!AL460)</f>
        <v>6.5500000000000007</v>
      </c>
      <c r="AQ460" s="7" t="str">
        <v>David Zayas</v>
      </c>
      <c r="AR460" s="7">
        <f>SUMIFS(IMDB4[Gross Revenue],IMDB4[Lead Actor],Formula_Analysis!AQ460)</f>
        <v>21371425</v>
      </c>
    </row>
    <row r="461" spans="1:44" x14ac:dyDescent="0.25">
      <c r="A461" t="str">
        <v>The Godfather: Part III</v>
      </c>
      <c r="B461">
        <v>33008</v>
      </c>
      <c r="C461">
        <v>1990</v>
      </c>
      <c r="D461" t="str">
        <v>1990s</v>
      </c>
      <c r="E461" t="str">
        <v>Color</v>
      </c>
      <c r="F461" t="str">
        <v>Crime</v>
      </c>
      <c r="G461" t="str">
        <v>English</v>
      </c>
      <c r="H461" t="str">
        <v>USA</v>
      </c>
      <c r="I461" t="str">
        <v>R</v>
      </c>
      <c r="J461" t="str">
        <v>Al Pacino</v>
      </c>
      <c r="K461" t="str">
        <v>Francis Ford Coppola</v>
      </c>
      <c r="L461">
        <v>14000</v>
      </c>
      <c r="M461">
        <v>16949</v>
      </c>
      <c r="N461">
        <v>0</v>
      </c>
      <c r="O461">
        <v>0</v>
      </c>
      <c r="P461">
        <v>7.6</v>
      </c>
      <c r="R461" t="str">
        <v>Big</v>
      </c>
      <c r="S461">
        <v>32274</v>
      </c>
      <c r="T461">
        <v>1988</v>
      </c>
      <c r="U461" t="str">
        <v>1980s</v>
      </c>
      <c r="V461" t="str">
        <v>Color</v>
      </c>
      <c r="W461" t="str">
        <v>Comedy</v>
      </c>
      <c r="X461" t="str">
        <v>English</v>
      </c>
      <c r="Y461" t="str">
        <v>USA</v>
      </c>
      <c r="Z461" t="str">
        <v>PG</v>
      </c>
      <c r="AA461" t="str">
        <v>Tom Hanks</v>
      </c>
      <c r="AB461" t="str">
        <v>Penny Marshall</v>
      </c>
      <c r="AC461">
        <v>15000</v>
      </c>
      <c r="AD461">
        <v>28018</v>
      </c>
      <c r="AE461">
        <v>545</v>
      </c>
      <c r="AF461">
        <v>0</v>
      </c>
      <c r="AG461">
        <v>7.3</v>
      </c>
      <c r="AH461">
        <v>99</v>
      </c>
      <c r="AI461">
        <v>130</v>
      </c>
      <c r="AJ461">
        <v>114968774</v>
      </c>
      <c r="AL461" s="7" t="str">
        <v>Blair Hayes</v>
      </c>
      <c r="AM461" s="35">
        <f>AVERAGEIFS(IMDB4[IMDb Score (1-10)],IMDB4[Director Name],Formula_Analysis!AL461)</f>
        <v>5.6</v>
      </c>
      <c r="AQ461" s="7" t="str">
        <v>Donald Faison</v>
      </c>
      <c r="AR461" s="7">
        <f>SUMIFS(IMDB4[Gross Revenue],IMDB4[Lead Actor],Formula_Analysis!AQ461)</f>
        <v>60638478</v>
      </c>
    </row>
    <row r="462" spans="1:44" x14ac:dyDescent="0.25">
      <c r="A462" t="str">
        <v>The Reader</v>
      </c>
      <c r="B462">
        <v>39693</v>
      </c>
      <c r="C462">
        <v>2008</v>
      </c>
      <c r="D462" t="str">
        <v>2000s</v>
      </c>
      <c r="E462" t="str">
        <v>Color</v>
      </c>
      <c r="F462" t="str">
        <v>Drama</v>
      </c>
      <c r="G462" t="str">
        <v>English</v>
      </c>
      <c r="H462" t="str">
        <v>USA</v>
      </c>
      <c r="I462" t="str">
        <v>R</v>
      </c>
      <c r="J462" t="str">
        <v>Kate Winslet</v>
      </c>
      <c r="K462" t="str">
        <v>Stephen Daldry</v>
      </c>
      <c r="L462">
        <v>14000</v>
      </c>
      <c r="M462">
        <v>14504</v>
      </c>
      <c r="N462">
        <v>335</v>
      </c>
      <c r="O462">
        <v>15000</v>
      </c>
      <c r="P462">
        <v>7.6</v>
      </c>
      <c r="R462" t="str">
        <v>Dodgeball: A True Underdog Story</v>
      </c>
      <c r="S462">
        <v>38148</v>
      </c>
      <c r="T462">
        <v>2004</v>
      </c>
      <c r="U462" t="str">
        <v>2000s</v>
      </c>
      <c r="V462" t="str">
        <v>Black and White</v>
      </c>
      <c r="W462" t="str">
        <v>Comedy</v>
      </c>
      <c r="X462" t="str">
        <v>English</v>
      </c>
      <c r="Y462" t="str">
        <v>USA</v>
      </c>
      <c r="Z462" t="str">
        <v>PG-13</v>
      </c>
      <c r="AA462" t="str">
        <v>Gary Cole</v>
      </c>
      <c r="AB462" t="str">
        <v>Rawson Marshall Thurber</v>
      </c>
      <c r="AC462">
        <v>989</v>
      </c>
      <c r="AD462">
        <v>4730</v>
      </c>
      <c r="AE462">
        <v>43</v>
      </c>
      <c r="AF462">
        <v>0</v>
      </c>
      <c r="AG462">
        <v>6.7</v>
      </c>
      <c r="AH462">
        <v>191</v>
      </c>
      <c r="AI462">
        <v>92</v>
      </c>
      <c r="AJ462">
        <v>114324072</v>
      </c>
      <c r="AL462" s="7" t="str">
        <v>Mabrouk El Mechri</v>
      </c>
      <c r="AM462" s="35">
        <f>AVERAGEIFS(IMDB4[IMDb Score (1-10)],IMDB4[Director Name],Formula_Analysis!AL462)</f>
        <v>4.9000000000000004</v>
      </c>
      <c r="AQ462" s="7" t="str">
        <v>David Carradine</v>
      </c>
      <c r="AR462" s="7">
        <f>SUMIFS(IMDB4[Gross Revenue],IMDB4[Lead Actor],Formula_Analysis!AQ462)</f>
        <v>122035783</v>
      </c>
    </row>
    <row r="463" spans="1:44" x14ac:dyDescent="0.25">
      <c r="A463" t="str">
        <v>A Single Man</v>
      </c>
      <c r="B463">
        <v>40110</v>
      </c>
      <c r="C463">
        <v>2009</v>
      </c>
      <c r="D463" t="str">
        <v>2000s</v>
      </c>
      <c r="E463" t="str">
        <v>Color</v>
      </c>
      <c r="F463" t="str">
        <v>Drama</v>
      </c>
      <c r="G463" t="str">
        <v>English</v>
      </c>
      <c r="H463" t="str">
        <v>USA</v>
      </c>
      <c r="I463" t="str">
        <v>R</v>
      </c>
      <c r="J463" t="str">
        <v>Colin Firth</v>
      </c>
      <c r="K463" t="str">
        <v>Tom Ford</v>
      </c>
      <c r="L463">
        <v>14000</v>
      </c>
      <c r="M463">
        <v>14816</v>
      </c>
      <c r="N463">
        <v>192</v>
      </c>
      <c r="O463">
        <v>16000</v>
      </c>
      <c r="P463">
        <v>7.6</v>
      </c>
      <c r="R463" t="str">
        <v>The Village</v>
      </c>
      <c r="S463">
        <v>38315</v>
      </c>
      <c r="T463">
        <v>2004</v>
      </c>
      <c r="U463" t="str">
        <v>2000s</v>
      </c>
      <c r="V463" t="str">
        <v>Color</v>
      </c>
      <c r="W463" t="str">
        <v>Drama</v>
      </c>
      <c r="X463" t="str">
        <v>English</v>
      </c>
      <c r="Y463" t="str">
        <v>USA</v>
      </c>
      <c r="Z463" t="str">
        <v>PG-13</v>
      </c>
      <c r="AA463" t="str">
        <v>Bryce Dallas Howard</v>
      </c>
      <c r="AB463" t="str">
        <v>M. Night Shyamalan</v>
      </c>
      <c r="AC463">
        <v>3000</v>
      </c>
      <c r="AD463">
        <v>7273</v>
      </c>
      <c r="AE463">
        <v>0</v>
      </c>
      <c r="AF463">
        <v>0</v>
      </c>
      <c r="AG463">
        <v>6.5</v>
      </c>
      <c r="AH463">
        <v>261</v>
      </c>
      <c r="AI463">
        <v>108</v>
      </c>
      <c r="AJ463">
        <v>114195633</v>
      </c>
      <c r="AL463" s="7" t="str">
        <v>Richard Kelly</v>
      </c>
      <c r="AM463" s="35">
        <f>AVERAGEIFS(IMDB4[IMDb Score (1-10)],IMDB4[Director Name],Formula_Analysis!AL463)</f>
        <v>6.3999999999999995</v>
      </c>
      <c r="AQ463" s="7" t="str">
        <v>Catherine O'Hara</v>
      </c>
      <c r="AR463" s="7">
        <f>SUMIFS(IMDB4[Gross Revenue],IMDB4[Lead Actor],Formula_Analysis!AQ463)</f>
        <v>308697243</v>
      </c>
    </row>
    <row r="464" spans="1:44" x14ac:dyDescent="0.25">
      <c r="A464" t="str">
        <v>Little Children</v>
      </c>
      <c r="B464">
        <v>38884</v>
      </c>
      <c r="C464">
        <v>2006</v>
      </c>
      <c r="D464" t="str">
        <v>2000s</v>
      </c>
      <c r="E464" t="str">
        <v>Color</v>
      </c>
      <c r="F464" t="str">
        <v>Drama</v>
      </c>
      <c r="G464" t="str">
        <v>English</v>
      </c>
      <c r="H464" t="str">
        <v>USA</v>
      </c>
      <c r="I464" t="str">
        <v>R</v>
      </c>
      <c r="J464" t="str">
        <v>Kate Winslet</v>
      </c>
      <c r="K464" t="str">
        <v>Todd Field</v>
      </c>
      <c r="L464">
        <v>14000</v>
      </c>
      <c r="M464">
        <v>15337</v>
      </c>
      <c r="N464">
        <v>143</v>
      </c>
      <c r="O464">
        <v>5000</v>
      </c>
      <c r="P464">
        <v>7.6</v>
      </c>
      <c r="R464" t="str">
        <v>Bolt</v>
      </c>
      <c r="S464">
        <v>39753</v>
      </c>
      <c r="T464">
        <v>2008</v>
      </c>
      <c r="U464" t="str">
        <v>2000s</v>
      </c>
      <c r="V464" t="str">
        <v>Color</v>
      </c>
      <c r="W464" t="str">
        <v>Adventure</v>
      </c>
      <c r="X464" t="str">
        <v>English</v>
      </c>
      <c r="Y464" t="str">
        <v>USA</v>
      </c>
      <c r="Z464" t="str">
        <v>PG</v>
      </c>
      <c r="AA464" t="str">
        <v>ChloÃ« Grace Moretz</v>
      </c>
      <c r="AB464" t="str">
        <v>Byron Howard</v>
      </c>
      <c r="AC464">
        <v>17000</v>
      </c>
      <c r="AD464">
        <v>20007</v>
      </c>
      <c r="AE464">
        <v>59</v>
      </c>
      <c r="AF464">
        <v>0</v>
      </c>
      <c r="AG464">
        <v>6.9</v>
      </c>
      <c r="AH464">
        <v>225</v>
      </c>
      <c r="AI464">
        <v>96</v>
      </c>
      <c r="AJ464">
        <v>114053579</v>
      </c>
      <c r="AL464" s="7" t="str">
        <v>Geoffrey Sax</v>
      </c>
      <c r="AM464" s="35">
        <f>AVERAGEIFS(IMDB4[IMDb Score (1-10)],IMDB4[Director Name],Formula_Analysis!AL464)</f>
        <v>5.3</v>
      </c>
      <c r="AQ464" s="7" t="str">
        <v>Jackson Nicoll</v>
      </c>
      <c r="AR464" s="7">
        <f>SUMIFS(IMDB4[Gross Revenue],IMDB4[Lead Actor],Formula_Analysis!AQ464)</f>
        <v>101978840</v>
      </c>
    </row>
    <row r="465" spans="1:44" x14ac:dyDescent="0.25">
      <c r="A465" t="str">
        <v>Die Hard with a Vengeance</v>
      </c>
      <c r="B465">
        <v>34723</v>
      </c>
      <c r="C465">
        <v>1995</v>
      </c>
      <c r="D465" t="str">
        <v>1990s</v>
      </c>
      <c r="E465" t="str">
        <v>Color</v>
      </c>
      <c r="F465" t="str">
        <v>Action</v>
      </c>
      <c r="G465" t="str">
        <v>English</v>
      </c>
      <c r="H465" t="str">
        <v>USA</v>
      </c>
      <c r="I465" t="str">
        <v>R</v>
      </c>
      <c r="J465" t="str">
        <v>Bruce Willis</v>
      </c>
      <c r="K465" t="str">
        <v>John McTiernan</v>
      </c>
      <c r="L465">
        <v>13000</v>
      </c>
      <c r="M465">
        <v>14274</v>
      </c>
      <c r="N465">
        <v>323</v>
      </c>
      <c r="O465">
        <v>0</v>
      </c>
      <c r="P465">
        <v>7.6</v>
      </c>
      <c r="R465" t="str">
        <v>Wild Wild West</v>
      </c>
      <c r="S465">
        <v>36178</v>
      </c>
      <c r="T465">
        <v>1999</v>
      </c>
      <c r="U465" t="str">
        <v>1990s</v>
      </c>
      <c r="V465" t="str">
        <v>Color</v>
      </c>
      <c r="W465" t="str">
        <v>Action</v>
      </c>
      <c r="X465" t="str">
        <v>English</v>
      </c>
      <c r="Y465" t="str">
        <v>USA</v>
      </c>
      <c r="Z465" t="str">
        <v>PG-13</v>
      </c>
      <c r="AA465" t="str">
        <v>Will Smith</v>
      </c>
      <c r="AB465" t="str">
        <v>Barry Sonnenfeld</v>
      </c>
      <c r="AC465">
        <v>10000</v>
      </c>
      <c r="AD465">
        <v>15870</v>
      </c>
      <c r="AE465">
        <v>188</v>
      </c>
      <c r="AF465">
        <v>0</v>
      </c>
      <c r="AG465">
        <v>4.8</v>
      </c>
      <c r="AH465">
        <v>85</v>
      </c>
      <c r="AI465">
        <v>106</v>
      </c>
      <c r="AJ465">
        <v>113745408</v>
      </c>
      <c r="AL465" s="7" t="str">
        <v>Guillaume Canet</v>
      </c>
      <c r="AM465" s="35">
        <f>AVERAGEIFS(IMDB4[IMDb Score (1-10)],IMDB4[Director Name],Formula_Analysis!AL465)</f>
        <v>6.8</v>
      </c>
      <c r="AQ465" s="7" t="str">
        <v>Clayton Snyder</v>
      </c>
      <c r="AR465" s="7">
        <f>SUMIFS(IMDB4[Gross Revenue],IMDB4[Lead Actor],Formula_Analysis!AQ465)</f>
        <v>42672630</v>
      </c>
    </row>
    <row r="466" spans="1:44" x14ac:dyDescent="0.25">
      <c r="A466" t="str">
        <v>The Royal Tenenbaums</v>
      </c>
      <c r="B466">
        <v>37109</v>
      </c>
      <c r="C466">
        <v>2001</v>
      </c>
      <c r="D466" t="str">
        <v>2000s</v>
      </c>
      <c r="E466" t="str">
        <v>Color</v>
      </c>
      <c r="F466" t="str">
        <v>Comedy</v>
      </c>
      <c r="G466" t="str">
        <v>English</v>
      </c>
      <c r="H466" t="str">
        <v>USA</v>
      </c>
      <c r="I466" t="str">
        <v>R</v>
      </c>
      <c r="J466" t="str">
        <v>Bill Murray</v>
      </c>
      <c r="K466" t="str">
        <v>Wes Anderson</v>
      </c>
      <c r="L466">
        <v>13000</v>
      </c>
      <c r="M466">
        <v>14609</v>
      </c>
      <c r="N466">
        <v>0</v>
      </c>
      <c r="O466">
        <v>0</v>
      </c>
      <c r="P466">
        <v>7.6</v>
      </c>
      <c r="R466" t="str">
        <v>Night at the Museum: Secret of the Tomb</v>
      </c>
      <c r="S466">
        <v>41645</v>
      </c>
      <c r="T466">
        <v>2014</v>
      </c>
      <c r="U466" t="str">
        <v>2010s</v>
      </c>
      <c r="V466" t="str">
        <v>Color</v>
      </c>
      <c r="W466" t="str">
        <v>Adventure</v>
      </c>
      <c r="X466" t="str">
        <v>English</v>
      </c>
      <c r="Y466" t="str">
        <v>USA</v>
      </c>
      <c r="Z466" t="str">
        <v>PG</v>
      </c>
      <c r="AA466" t="str">
        <v>Robin Williams</v>
      </c>
      <c r="AB466" t="str">
        <v>Shawn Levy</v>
      </c>
      <c r="AC466">
        <v>49000</v>
      </c>
      <c r="AD466">
        <v>53587</v>
      </c>
      <c r="AE466">
        <v>189</v>
      </c>
      <c r="AF466">
        <v>11000</v>
      </c>
      <c r="AG466">
        <v>6.2</v>
      </c>
      <c r="AH466">
        <v>154</v>
      </c>
      <c r="AI466">
        <v>98</v>
      </c>
      <c r="AJ466">
        <v>113733726</v>
      </c>
      <c r="AL466" s="7" t="str">
        <v>James Gunn</v>
      </c>
      <c r="AM466" s="35">
        <f>AVERAGEIFS(IMDB4[IMDb Score (1-10)],IMDB4[Director Name],Formula_Analysis!AL466)</f>
        <v>7.1333333333333329</v>
      </c>
      <c r="AQ466" s="7" t="str">
        <v>Jonathan Winters</v>
      </c>
      <c r="AR466" s="7">
        <f>SUMIFS(IMDB4[Gross Revenue],IMDB4[Lead Actor],Formula_Analysis!AQ466)</f>
        <v>208868163</v>
      </c>
    </row>
    <row r="467" spans="1:44" x14ac:dyDescent="0.25">
      <c r="A467" t="str">
        <v>The Fisher King</v>
      </c>
      <c r="B467">
        <v>33276</v>
      </c>
      <c r="C467">
        <v>1991</v>
      </c>
      <c r="D467" t="str">
        <v>1990s</v>
      </c>
      <c r="E467" t="str">
        <v>Color</v>
      </c>
      <c r="F467" t="str">
        <v>Comedy</v>
      </c>
      <c r="G467" t="str">
        <v>English</v>
      </c>
      <c r="H467" t="str">
        <v>USA</v>
      </c>
      <c r="I467" t="str">
        <v>R</v>
      </c>
      <c r="J467" t="str">
        <v>Jeff Bridges</v>
      </c>
      <c r="K467" t="str">
        <v>Terry Gilliam</v>
      </c>
      <c r="L467">
        <v>12000</v>
      </c>
      <c r="M467">
        <v>12947</v>
      </c>
      <c r="N467">
        <v>0</v>
      </c>
      <c r="O467">
        <v>12000</v>
      </c>
      <c r="P467">
        <v>7.6</v>
      </c>
      <c r="R467" t="str">
        <v>Magic Mike</v>
      </c>
      <c r="S467">
        <v>40946</v>
      </c>
      <c r="T467">
        <v>2012</v>
      </c>
      <c r="U467" t="str">
        <v>2010s</v>
      </c>
      <c r="V467" t="str">
        <v>Color</v>
      </c>
      <c r="W467" t="str">
        <v>Comedy</v>
      </c>
      <c r="X467" t="str">
        <v>English</v>
      </c>
      <c r="Y467" t="str">
        <v>USA</v>
      </c>
      <c r="Z467" t="str">
        <v>R</v>
      </c>
      <c r="AA467" t="str">
        <v>Channing Tatum</v>
      </c>
      <c r="AB467" t="str">
        <v>Steven Soderbergh</v>
      </c>
      <c r="AC467">
        <v>17000</v>
      </c>
      <c r="AD467">
        <v>46646</v>
      </c>
      <c r="AE467">
        <v>0</v>
      </c>
      <c r="AF467">
        <v>54000</v>
      </c>
      <c r="AG467">
        <v>6.1</v>
      </c>
      <c r="AH467">
        <v>324</v>
      </c>
      <c r="AI467">
        <v>110</v>
      </c>
      <c r="AJ467">
        <v>113709992</v>
      </c>
      <c r="AL467" s="7" t="str">
        <v>Neil Burger</v>
      </c>
      <c r="AM467" s="35">
        <f>AVERAGEIFS(IMDB4[IMDb Score (1-10)],IMDB4[Director Name],Formula_Analysis!AL467)</f>
        <v>6.9749999999999996</v>
      </c>
      <c r="AQ467" s="7" t="str">
        <v>Nolan Gerard Funk</v>
      </c>
      <c r="AR467" s="7">
        <f>SUMIFS(IMDB4[Gross Revenue],IMDB4[Lead Actor],Formula_Analysis!AQ467)</f>
        <v>49494</v>
      </c>
    </row>
    <row r="468" spans="1:44" x14ac:dyDescent="0.25">
      <c r="A468" t="str">
        <v>Leaving Las Vegas</v>
      </c>
      <c r="B468">
        <v>35059</v>
      </c>
      <c r="C468">
        <v>1995</v>
      </c>
      <c r="D468" t="str">
        <v>1990s</v>
      </c>
      <c r="E468" t="str">
        <v>Color</v>
      </c>
      <c r="F468" t="str">
        <v>Drama</v>
      </c>
      <c r="G468" t="str">
        <v>English</v>
      </c>
      <c r="H468" t="str">
        <v>USA</v>
      </c>
      <c r="I468" t="str">
        <v>R</v>
      </c>
      <c r="J468" t="str">
        <v>Nicolas Cage</v>
      </c>
      <c r="K468" t="str">
        <v>Mike Figgis</v>
      </c>
      <c r="L468">
        <v>12000</v>
      </c>
      <c r="M468">
        <v>14823</v>
      </c>
      <c r="N468">
        <v>81</v>
      </c>
      <c r="O468">
        <v>0</v>
      </c>
      <c r="P468">
        <v>7.6</v>
      </c>
      <c r="R468" t="str">
        <v>The Addams Family</v>
      </c>
      <c r="S468">
        <v>33322</v>
      </c>
      <c r="T468">
        <v>1991</v>
      </c>
      <c r="U468" t="str">
        <v>1990s</v>
      </c>
      <c r="V468" t="str">
        <v>Color</v>
      </c>
      <c r="W468" t="str">
        <v>Comedy</v>
      </c>
      <c r="X468" t="str">
        <v>English</v>
      </c>
      <c r="Y468" t="str">
        <v>USA</v>
      </c>
      <c r="Z468" t="str">
        <v>PG-13</v>
      </c>
      <c r="AA468" t="str">
        <v>Anjelica Huston</v>
      </c>
      <c r="AB468" t="str">
        <v>Barry Sonnenfeld</v>
      </c>
      <c r="AC468">
        <v>1000</v>
      </c>
      <c r="AD468">
        <v>3696</v>
      </c>
      <c r="AE468">
        <v>188</v>
      </c>
      <c r="AF468">
        <v>5000</v>
      </c>
      <c r="AG468">
        <v>6.8</v>
      </c>
      <c r="AH468">
        <v>55</v>
      </c>
      <c r="AI468">
        <v>99</v>
      </c>
      <c r="AJ468">
        <v>113502246</v>
      </c>
      <c r="AL468" s="7" t="str">
        <v>Pierre Morel</v>
      </c>
      <c r="AM468" s="35">
        <f>AVERAGEIFS(IMDB4[IMDb Score (1-10)],IMDB4[Director Name],Formula_Analysis!AL468)</f>
        <v>6.85</v>
      </c>
      <c r="AQ468" s="7" t="str">
        <v>Fisher Stevens</v>
      </c>
      <c r="AR468" s="7">
        <f>SUMIFS(IMDB4[Gross Revenue],IMDB4[Lead Actor],Formula_Analysis!AQ468)</f>
        <v>39849547</v>
      </c>
    </row>
    <row r="469" spans="1:44" x14ac:dyDescent="0.25">
      <c r="A469" t="str">
        <v>Lord of War</v>
      </c>
      <c r="B469">
        <v>38670</v>
      </c>
      <c r="C469">
        <v>2005</v>
      </c>
      <c r="D469" t="str">
        <v>2000s</v>
      </c>
      <c r="E469" t="str">
        <v>Color</v>
      </c>
      <c r="F469" t="str">
        <v>Crime</v>
      </c>
      <c r="G469" t="str">
        <v>English</v>
      </c>
      <c r="H469" t="str">
        <v>USA</v>
      </c>
      <c r="I469" t="str">
        <v>R</v>
      </c>
      <c r="J469" t="str">
        <v>Nicolas Cage</v>
      </c>
      <c r="K469" t="str">
        <v>Andrew Niccol</v>
      </c>
      <c r="L469">
        <v>12000</v>
      </c>
      <c r="M469">
        <v>12076</v>
      </c>
      <c r="N469">
        <v>487</v>
      </c>
      <c r="O469">
        <v>10000</v>
      </c>
      <c r="P469">
        <v>7.6</v>
      </c>
      <c r="R469" t="str">
        <v>The Patriot</v>
      </c>
      <c r="S469">
        <v>36714</v>
      </c>
      <c r="T469">
        <v>2000</v>
      </c>
      <c r="U469" t="str">
        <v>2000s</v>
      </c>
      <c r="V469" t="str">
        <v>Color</v>
      </c>
      <c r="W469" t="str">
        <v>Action</v>
      </c>
      <c r="X469" t="str">
        <v>English</v>
      </c>
      <c r="Y469" t="str">
        <v>USA</v>
      </c>
      <c r="Z469" t="str">
        <v>R</v>
      </c>
      <c r="AA469" t="str">
        <v>Heath Ledger</v>
      </c>
      <c r="AB469" t="str">
        <v>Roland Emmerich</v>
      </c>
      <c r="AC469">
        <v>13000</v>
      </c>
      <c r="AD469">
        <v>19454</v>
      </c>
      <c r="AE469">
        <v>776</v>
      </c>
      <c r="AF469">
        <v>4000</v>
      </c>
      <c r="AG469">
        <v>7.1</v>
      </c>
      <c r="AH469">
        <v>192</v>
      </c>
      <c r="AI469">
        <v>142</v>
      </c>
      <c r="AJ469">
        <v>113330342</v>
      </c>
      <c r="AL469" s="7" t="str">
        <v>Phyllida Lloyd</v>
      </c>
      <c r="AM469" s="35">
        <f>AVERAGEIFS(IMDB4[IMDb Score (1-10)],IMDB4[Director Name],Formula_Analysis!AL469)</f>
        <v>6.35</v>
      </c>
      <c r="AQ469" s="7" t="str">
        <v>Elisabeth Harnois</v>
      </c>
      <c r="AR469" s="7">
        <f>SUMIFS(IMDB4[Gross Revenue],IMDB4[Lead Actor],Formula_Analysis!AQ469)</f>
        <v>21379315</v>
      </c>
    </row>
    <row r="470" spans="1:44" x14ac:dyDescent="0.25">
      <c r="A470" t="str">
        <v>Kung Fu Panda</v>
      </c>
      <c r="B470">
        <v>39494</v>
      </c>
      <c r="C470">
        <v>2008</v>
      </c>
      <c r="D470" t="str">
        <v>2000s</v>
      </c>
      <c r="E470" t="str">
        <v>Color</v>
      </c>
      <c r="F470" t="str">
        <v>Action</v>
      </c>
      <c r="G470" t="str">
        <v>English</v>
      </c>
      <c r="H470" t="str">
        <v>USA</v>
      </c>
      <c r="I470" t="str">
        <v>PG</v>
      </c>
      <c r="J470" t="str">
        <v>Angelina Jolie Pitt</v>
      </c>
      <c r="K470" t="str">
        <v>Mark Osborne</v>
      </c>
      <c r="L470">
        <v>11000</v>
      </c>
      <c r="M470">
        <v>12754</v>
      </c>
      <c r="N470">
        <v>54</v>
      </c>
      <c r="O470">
        <v>6000</v>
      </c>
      <c r="P470">
        <v>7.6</v>
      </c>
      <c r="R470" t="str">
        <v>The Bourne Legacy</v>
      </c>
      <c r="S470">
        <v>41229</v>
      </c>
      <c r="T470">
        <v>2012</v>
      </c>
      <c r="U470" t="str">
        <v>2010s</v>
      </c>
      <c r="V470" t="str">
        <v>Color</v>
      </c>
      <c r="W470" t="str">
        <v>Action</v>
      </c>
      <c r="X470" t="str">
        <v>English</v>
      </c>
      <c r="Y470" t="str">
        <v>USA</v>
      </c>
      <c r="Z470" t="str">
        <v>PG-13</v>
      </c>
      <c r="AA470" t="str">
        <v>Jeremy Renner</v>
      </c>
      <c r="AB470" t="str">
        <v>Tony Gilroy</v>
      </c>
      <c r="AC470">
        <v>10000</v>
      </c>
      <c r="AD470">
        <v>12175</v>
      </c>
      <c r="AE470">
        <v>209</v>
      </c>
      <c r="AF470">
        <v>31000</v>
      </c>
      <c r="AG470">
        <v>6.7</v>
      </c>
      <c r="AH470">
        <v>436</v>
      </c>
      <c r="AI470">
        <v>135</v>
      </c>
      <c r="AJ470">
        <v>113165635</v>
      </c>
      <c r="AL470" s="7" t="str">
        <v>Olivier Megaton</v>
      </c>
      <c r="AM470" s="35">
        <f>AVERAGEIFS(IMDB4[IMDb Score (1-10)],IMDB4[Director Name],Formula_Analysis!AL470)</f>
        <v>6.2333333333333343</v>
      </c>
      <c r="AQ470" s="7" t="str">
        <v>Michael Gough</v>
      </c>
      <c r="AR470" s="7">
        <f>SUMIFS(IMDB4[Gross Revenue],IMDB4[Lead Actor],Formula_Analysis!AQ470)</f>
        <v>705336738</v>
      </c>
    </row>
    <row r="471" spans="1:44" x14ac:dyDescent="0.25">
      <c r="A471" t="str">
        <v>Indiana Jones and the Temple of Doom</v>
      </c>
      <c r="B471">
        <v>30985</v>
      </c>
      <c r="C471">
        <v>1984</v>
      </c>
      <c r="D471" t="str">
        <v>1980s</v>
      </c>
      <c r="E471" t="str">
        <v>Color</v>
      </c>
      <c r="F471" t="str">
        <v>Action</v>
      </c>
      <c r="G471" t="str">
        <v>English</v>
      </c>
      <c r="H471" t="str">
        <v>USA</v>
      </c>
      <c r="I471" t="str">
        <v>PG</v>
      </c>
      <c r="J471" t="str">
        <v>Harrison Ford</v>
      </c>
      <c r="K471" t="str">
        <v>Steven Spielberg</v>
      </c>
      <c r="L471">
        <v>11000</v>
      </c>
      <c r="M471">
        <v>11898</v>
      </c>
      <c r="N471">
        <v>14000</v>
      </c>
      <c r="O471">
        <v>0</v>
      </c>
      <c r="P471">
        <v>7.6</v>
      </c>
      <c r="R471" t="str">
        <v>The Pacifier</v>
      </c>
      <c r="S471">
        <v>38596</v>
      </c>
      <c r="T471">
        <v>2005</v>
      </c>
      <c r="U471" t="str">
        <v>2000s</v>
      </c>
      <c r="V471" t="str">
        <v>Color</v>
      </c>
      <c r="W471" t="str">
        <v>Action</v>
      </c>
      <c r="X471" t="str">
        <v>English</v>
      </c>
      <c r="Y471" t="str">
        <v>Canada</v>
      </c>
      <c r="Z471" t="str">
        <v>PG</v>
      </c>
      <c r="AA471" t="str">
        <v>Vin Diesel</v>
      </c>
      <c r="AB471" t="str">
        <v>Adam Shankman</v>
      </c>
      <c r="AC471">
        <v>14000</v>
      </c>
      <c r="AD471">
        <v>16884</v>
      </c>
      <c r="AE471">
        <v>163</v>
      </c>
      <c r="AF471">
        <v>0</v>
      </c>
      <c r="AG471">
        <v>5.5</v>
      </c>
      <c r="AH471">
        <v>125</v>
      </c>
      <c r="AI471">
        <v>95</v>
      </c>
      <c r="AJ471">
        <v>113006880</v>
      </c>
      <c r="AL471" s="7" t="str">
        <v>Adam Shankman</v>
      </c>
      <c r="AM471" s="35">
        <f>AVERAGEIFS(IMDB4[IMDb Score (1-10)],IMDB4[Director Name],Formula_Analysis!AL471)</f>
        <v>5.9624999999999995</v>
      </c>
      <c r="AQ471" s="7" t="str">
        <v>Craig Roberts</v>
      </c>
      <c r="AR471" s="7">
        <f>SUMIFS(IMDB4[Gross Revenue],IMDB4[Lead Actor],Formula_Analysis!AQ471)</f>
        <v>150056505</v>
      </c>
    </row>
    <row r="472" spans="1:44" x14ac:dyDescent="0.25">
      <c r="A472" t="str">
        <v>Rise of the Planet of the Apes</v>
      </c>
      <c r="B472">
        <v>40880</v>
      </c>
      <c r="C472">
        <v>2011</v>
      </c>
      <c r="D472" t="str">
        <v>2010s</v>
      </c>
      <c r="E472" t="str">
        <v>Color</v>
      </c>
      <c r="F472" t="str">
        <v>Action</v>
      </c>
      <c r="G472" t="str">
        <v>English</v>
      </c>
      <c r="H472" t="str">
        <v>USA</v>
      </c>
      <c r="I472" t="str">
        <v>PG-13</v>
      </c>
      <c r="J472" t="str">
        <v>James Franco</v>
      </c>
      <c r="K472" t="str">
        <v>Rupert Wyatt</v>
      </c>
      <c r="L472">
        <v>11000</v>
      </c>
      <c r="M472">
        <v>13118</v>
      </c>
      <c r="N472">
        <v>81</v>
      </c>
      <c r="O472">
        <v>47000</v>
      </c>
      <c r="P472">
        <v>7.6</v>
      </c>
      <c r="R472" t="str">
        <v>Dr. Dolittle 2</v>
      </c>
      <c r="S472">
        <v>37148</v>
      </c>
      <c r="T472">
        <v>2001</v>
      </c>
      <c r="U472" t="str">
        <v>2000s</v>
      </c>
      <c r="V472" t="str">
        <v>Color</v>
      </c>
      <c r="W472" t="str">
        <v>Comedy</v>
      </c>
      <c r="X472" t="str">
        <v>English</v>
      </c>
      <c r="Y472" t="str">
        <v>USA</v>
      </c>
      <c r="Z472" t="str">
        <v>PG</v>
      </c>
      <c r="AA472" t="str">
        <v>Raven-SymonÃ©</v>
      </c>
      <c r="AB472" t="str">
        <v>Steve Carr</v>
      </c>
      <c r="AC472">
        <v>1000</v>
      </c>
      <c r="AD472">
        <v>3287</v>
      </c>
      <c r="AE472">
        <v>41</v>
      </c>
      <c r="AF472">
        <v>266</v>
      </c>
      <c r="AG472">
        <v>4.5999999999999996</v>
      </c>
      <c r="AH472">
        <v>91</v>
      </c>
      <c r="AI472">
        <v>87</v>
      </c>
      <c r="AJ472">
        <v>112950721</v>
      </c>
      <c r="AL472" s="7" t="str">
        <v>Chris Wedge</v>
      </c>
      <c r="AM472" s="35">
        <f>AVERAGEIFS(IMDB4[IMDb Score (1-10)],IMDB4[Director Name],Formula_Analysis!AL472)</f>
        <v>6.8666666666666671</v>
      </c>
      <c r="AQ472" s="7" t="str">
        <v>Julia Ormond</v>
      </c>
      <c r="AR472" s="7">
        <f>SUMIFS(IMDB4[Gross Revenue],IMDB4[Lead Actor],Formula_Analysis!AQ472)</f>
        <v>55255636</v>
      </c>
    </row>
    <row r="473" spans="1:44" x14ac:dyDescent="0.25">
      <c r="A473" t="str">
        <v>Interview with the Vampire: The Vampire Chronicles</v>
      </c>
      <c r="B473">
        <v>34563</v>
      </c>
      <c r="C473">
        <v>1994</v>
      </c>
      <c r="D473" t="str">
        <v>1990s</v>
      </c>
      <c r="E473" t="str">
        <v>Color</v>
      </c>
      <c r="F473" t="str">
        <v>Drama</v>
      </c>
      <c r="G473" t="str">
        <v>English</v>
      </c>
      <c r="H473" t="str">
        <v>USA</v>
      </c>
      <c r="I473" t="str">
        <v>R</v>
      </c>
      <c r="J473" t="str">
        <v>Brad Pitt</v>
      </c>
      <c r="K473" t="str">
        <v>Neil Jordan</v>
      </c>
      <c r="L473">
        <v>11000</v>
      </c>
      <c r="M473">
        <v>25697</v>
      </c>
      <c r="N473">
        <v>277</v>
      </c>
      <c r="O473">
        <v>11000</v>
      </c>
      <c r="P473">
        <v>7.6</v>
      </c>
      <c r="R473" t="str">
        <v>It's Complicated</v>
      </c>
      <c r="S473">
        <v>39845</v>
      </c>
      <c r="T473">
        <v>2009</v>
      </c>
      <c r="U473" t="str">
        <v>2000s</v>
      </c>
      <c r="V473" t="str">
        <v>Color</v>
      </c>
      <c r="W473" t="str">
        <v>Comedy</v>
      </c>
      <c r="X473" t="str">
        <v>English</v>
      </c>
      <c r="Y473" t="str">
        <v>USA</v>
      </c>
      <c r="Z473" t="str">
        <v>R</v>
      </c>
      <c r="AA473" t="str">
        <v>Meryl Streep</v>
      </c>
      <c r="AB473" t="str">
        <v>Nancy Meyers</v>
      </c>
      <c r="AC473">
        <v>11000</v>
      </c>
      <c r="AD473">
        <v>15226</v>
      </c>
      <c r="AE473">
        <v>278</v>
      </c>
      <c r="AF473">
        <v>0</v>
      </c>
      <c r="AG473">
        <v>6.6</v>
      </c>
      <c r="AH473">
        <v>187</v>
      </c>
      <c r="AI473">
        <v>120</v>
      </c>
      <c r="AJ473">
        <v>112703470</v>
      </c>
      <c r="AL473" s="7" t="str">
        <v>Brad Peyton</v>
      </c>
      <c r="AM473" s="35">
        <f>AVERAGEIFS(IMDB4[IMDb Score (1-10)],IMDB4[Director Name],Formula_Analysis!AL473)</f>
        <v>5.3999999999999995</v>
      </c>
      <c r="AQ473" s="7" t="str">
        <v>William Smith</v>
      </c>
      <c r="AR473" s="7">
        <f>SUMIFS(IMDB4[Gross Revenue],IMDB4[Lead Actor],Formula_Analysis!AQ473)</f>
        <v>37580933</v>
      </c>
    </row>
    <row r="474" spans="1:44" x14ac:dyDescent="0.25">
      <c r="A474" t="str">
        <v>Fury</v>
      </c>
      <c r="B474">
        <v>41807</v>
      </c>
      <c r="C474">
        <v>2014</v>
      </c>
      <c r="D474" t="str">
        <v>2010s</v>
      </c>
      <c r="E474" t="str">
        <v>Color</v>
      </c>
      <c r="F474" t="str">
        <v>Action</v>
      </c>
      <c r="G474" t="str">
        <v>English</v>
      </c>
      <c r="H474" t="str">
        <v>USA</v>
      </c>
      <c r="I474" t="str">
        <v>R</v>
      </c>
      <c r="J474" t="str">
        <v>Brad Pitt</v>
      </c>
      <c r="K474" t="str">
        <v>David Ayer</v>
      </c>
      <c r="L474">
        <v>11000</v>
      </c>
      <c r="M474">
        <v>20411</v>
      </c>
      <c r="N474">
        <v>452</v>
      </c>
      <c r="O474">
        <v>82000</v>
      </c>
      <c r="P474">
        <v>7.6</v>
      </c>
      <c r="R474" t="str">
        <v>Spy Kids</v>
      </c>
      <c r="S474">
        <v>37243</v>
      </c>
      <c r="T474">
        <v>2001</v>
      </c>
      <c r="U474" t="str">
        <v>2000s</v>
      </c>
      <c r="V474" t="str">
        <v>Color</v>
      </c>
      <c r="W474" t="str">
        <v>Action</v>
      </c>
      <c r="X474" t="str">
        <v>English</v>
      </c>
      <c r="Y474" t="str">
        <v>USA</v>
      </c>
      <c r="Z474" t="str">
        <v>PG</v>
      </c>
      <c r="AA474" t="str">
        <v>Alexa PenaVega</v>
      </c>
      <c r="AB474" t="str">
        <v>Robert Rodriguez</v>
      </c>
      <c r="AC474">
        <v>2000</v>
      </c>
      <c r="AD474">
        <v>4499</v>
      </c>
      <c r="AE474">
        <v>0</v>
      </c>
      <c r="AF474">
        <v>0</v>
      </c>
      <c r="AG474">
        <v>5.4</v>
      </c>
      <c r="AH474">
        <v>122</v>
      </c>
      <c r="AI474">
        <v>88</v>
      </c>
      <c r="AJ474">
        <v>112692062</v>
      </c>
      <c r="AL474" s="7" t="str">
        <v>Eric Brevig</v>
      </c>
      <c r="AM474" s="35">
        <f>AVERAGEIFS(IMDB4[IMDb Score (1-10)],IMDB4[Director Name],Formula_Analysis!AL474)</f>
        <v>5.1999999999999993</v>
      </c>
      <c r="AQ474" s="7" t="str">
        <v>Rosie Perez</v>
      </c>
      <c r="AR474" s="7">
        <f>SUMIFS(IMDB4[Gross Revenue],IMDB4[Lead Actor],Formula_Analysis!AQ474)</f>
        <v>29781453</v>
      </c>
    </row>
    <row r="475" spans="1:44" x14ac:dyDescent="0.25">
      <c r="A475" t="str">
        <v>March of the Penguins</v>
      </c>
      <c r="B475">
        <v>38426</v>
      </c>
      <c r="C475">
        <v>2005</v>
      </c>
      <c r="D475" t="str">
        <v>2000s</v>
      </c>
      <c r="E475" t="str">
        <v>Color</v>
      </c>
      <c r="F475" t="str">
        <v>Documentary</v>
      </c>
      <c r="G475" t="str">
        <v>French</v>
      </c>
      <c r="H475" t="str">
        <v>France</v>
      </c>
      <c r="I475" t="str">
        <v>G</v>
      </c>
      <c r="J475" t="str">
        <v>Morgan Freeman</v>
      </c>
      <c r="K475" t="str">
        <v>Luc Jacquet</v>
      </c>
      <c r="L475">
        <v>11000</v>
      </c>
      <c r="M475">
        <v>11218</v>
      </c>
      <c r="N475">
        <v>10</v>
      </c>
      <c r="O475">
        <v>0</v>
      </c>
      <c r="P475">
        <v>7.6</v>
      </c>
      <c r="R475" t="str">
        <v>Face/Off</v>
      </c>
      <c r="S475">
        <v>35633</v>
      </c>
      <c r="T475">
        <v>1997</v>
      </c>
      <c r="U475" t="str">
        <v>1990s</v>
      </c>
      <c r="V475" t="str">
        <v>Color</v>
      </c>
      <c r="W475" t="str">
        <v>Action</v>
      </c>
      <c r="X475" t="str">
        <v>English</v>
      </c>
      <c r="Y475" t="str">
        <v>USA</v>
      </c>
      <c r="Z475" t="str">
        <v>R</v>
      </c>
      <c r="AA475" t="str">
        <v>Nicolas Cage</v>
      </c>
      <c r="AB475" t="str">
        <v>John Woo</v>
      </c>
      <c r="AC475">
        <v>12000</v>
      </c>
      <c r="AD475">
        <v>17087</v>
      </c>
      <c r="AE475">
        <v>610</v>
      </c>
      <c r="AF475">
        <v>11000</v>
      </c>
      <c r="AG475">
        <v>7.3</v>
      </c>
      <c r="AH475">
        <v>155</v>
      </c>
      <c r="AI475">
        <v>138</v>
      </c>
      <c r="AJ475">
        <v>112225777</v>
      </c>
      <c r="AL475" s="7" t="str">
        <v>Peyton Reed</v>
      </c>
      <c r="AM475" s="35">
        <f>AVERAGEIFS(IMDB4[IMDb Score (1-10)],IMDB4[Director Name],Formula_Analysis!AL475)</f>
        <v>6.4749999999999996</v>
      </c>
      <c r="AQ475" s="7" t="str">
        <v>Jeff Kober</v>
      </c>
      <c r="AR475" s="7">
        <f>SUMIFS(IMDB4[Gross Revenue],IMDB4[Lead Actor],Formula_Analysis!AQ475)</f>
        <v>20801344</v>
      </c>
    </row>
    <row r="476" spans="1:44" x14ac:dyDescent="0.25">
      <c r="A476" t="str">
        <v>The Hours</v>
      </c>
      <c r="B476">
        <v>37567</v>
      </c>
      <c r="C476">
        <v>2002</v>
      </c>
      <c r="D476" t="str">
        <v>2000s</v>
      </c>
      <c r="E476" t="str">
        <v>Color</v>
      </c>
      <c r="F476" t="str">
        <v>Drama</v>
      </c>
      <c r="G476" t="str">
        <v>English</v>
      </c>
      <c r="H476" t="str">
        <v>USA</v>
      </c>
      <c r="I476" t="str">
        <v>PG-13</v>
      </c>
      <c r="J476" t="str">
        <v>Meryl Streep</v>
      </c>
      <c r="K476" t="str">
        <v>Stephen Daldry</v>
      </c>
      <c r="L476">
        <v>11000</v>
      </c>
      <c r="M476">
        <v>12624</v>
      </c>
      <c r="N476">
        <v>335</v>
      </c>
      <c r="O476">
        <v>0</v>
      </c>
      <c r="P476">
        <v>7.6</v>
      </c>
      <c r="R476" t="str">
        <v>One Flew Over the Cuckoo's Nest</v>
      </c>
      <c r="S476">
        <v>27544</v>
      </c>
      <c r="T476">
        <v>1975</v>
      </c>
      <c r="U476" t="str">
        <v>1970s</v>
      </c>
      <c r="V476" t="str">
        <v>Color</v>
      </c>
      <c r="W476" t="str">
        <v>Drama</v>
      </c>
      <c r="X476" t="str">
        <v>English</v>
      </c>
      <c r="Y476" t="str">
        <v>USA</v>
      </c>
      <c r="Z476" t="str">
        <v>R</v>
      </c>
      <c r="AA476" t="str">
        <v>Scatman Crothers</v>
      </c>
      <c r="AB476" t="str">
        <v>Milos Forman</v>
      </c>
      <c r="AC476">
        <v>888</v>
      </c>
      <c r="AD476">
        <v>2176</v>
      </c>
      <c r="AE476">
        <v>869</v>
      </c>
      <c r="AF476">
        <v>32000</v>
      </c>
      <c r="AG476">
        <v>8.6999999999999993</v>
      </c>
      <c r="AH476">
        <v>149</v>
      </c>
      <c r="AI476">
        <v>133</v>
      </c>
      <c r="AJ476">
        <v>112000000</v>
      </c>
      <c r="AL476" s="7" t="str">
        <v>Jaume Collet-Serra</v>
      </c>
      <c r="AM476" s="35">
        <f>AVERAGEIFS(IMDB4[IMDb Score (1-10)],IMDB4[Director Name],Formula_Analysis!AL476)</f>
        <v>6.45</v>
      </c>
      <c r="AQ476" s="7" t="str">
        <v>Katharine Isabelle</v>
      </c>
      <c r="AR476" s="7">
        <f>SUMIFS(IMDB4[Gross Revenue],IMDB4[Lead Actor],Formula_Analysis!AQ476)</f>
        <v>82163317</v>
      </c>
    </row>
    <row r="477" spans="1:44" x14ac:dyDescent="0.25">
      <c r="A477" t="str">
        <v>Milk</v>
      </c>
      <c r="B477">
        <v>39548</v>
      </c>
      <c r="C477">
        <v>2008</v>
      </c>
      <c r="D477" t="str">
        <v>2000s</v>
      </c>
      <c r="E477" t="str">
        <v>Color</v>
      </c>
      <c r="F477" t="str">
        <v>Biography</v>
      </c>
      <c r="G477" t="str">
        <v>English</v>
      </c>
      <c r="H477" t="str">
        <v>USA</v>
      </c>
      <c r="I477" t="str">
        <v>R</v>
      </c>
      <c r="J477" t="str">
        <v>James Franco</v>
      </c>
      <c r="K477" t="str">
        <v>Gus Van Sant</v>
      </c>
      <c r="L477">
        <v>11000</v>
      </c>
      <c r="M477">
        <v>13189</v>
      </c>
      <c r="N477">
        <v>835</v>
      </c>
      <c r="O477">
        <v>10000</v>
      </c>
      <c r="P477">
        <v>7.6</v>
      </c>
      <c r="R477" t="str">
        <v>Twins</v>
      </c>
      <c r="S477">
        <v>32479</v>
      </c>
      <c r="T477">
        <v>1988</v>
      </c>
      <c r="U477" t="str">
        <v>1980s</v>
      </c>
      <c r="V477" t="str">
        <v>Color</v>
      </c>
      <c r="W477" t="str">
        <v>Comedy</v>
      </c>
      <c r="X477" t="str">
        <v>English</v>
      </c>
      <c r="Y477" t="str">
        <v>USA</v>
      </c>
      <c r="Z477" t="str">
        <v>PG</v>
      </c>
      <c r="AA477" t="str">
        <v>Kelly Preston</v>
      </c>
      <c r="AB477" t="str">
        <v>Ivan Reitman</v>
      </c>
      <c r="AC477">
        <v>742</v>
      </c>
      <c r="AD477">
        <v>2151</v>
      </c>
      <c r="AE477">
        <v>425</v>
      </c>
      <c r="AF477">
        <v>0</v>
      </c>
      <c r="AG477">
        <v>6</v>
      </c>
      <c r="AH477">
        <v>27</v>
      </c>
      <c r="AI477">
        <v>107</v>
      </c>
      <c r="AJ477">
        <v>111936400</v>
      </c>
      <c r="AL477" s="7" t="str">
        <v>Gabor Csupo</v>
      </c>
      <c r="AM477" s="35">
        <f>AVERAGEIFS(IMDB4[IMDb Score (1-10)],IMDB4[Director Name],Formula_Analysis!AL477)</f>
        <v>7.2</v>
      </c>
      <c r="AQ477" s="7" t="str">
        <v>Brandon T. Jackson</v>
      </c>
      <c r="AR477" s="7">
        <f>SUMIFS(IMDB4[Gross Revenue],IMDB4[Lead Actor],Formula_Analysis!AQ477)</f>
        <v>37911876</v>
      </c>
    </row>
    <row r="478" spans="1:44" x14ac:dyDescent="0.25">
      <c r="A478" t="str">
        <v>127 Hours</v>
      </c>
      <c r="B478">
        <v>40312</v>
      </c>
      <c r="C478">
        <v>2010</v>
      </c>
      <c r="D478" t="str">
        <v>2010s</v>
      </c>
      <c r="E478" t="str">
        <v>Color</v>
      </c>
      <c r="F478" t="str">
        <v>Adventure</v>
      </c>
      <c r="G478" t="str">
        <v>English</v>
      </c>
      <c r="H478" t="str">
        <v>USA</v>
      </c>
      <c r="I478" t="str">
        <v>R</v>
      </c>
      <c r="J478" t="str">
        <v>James Franco</v>
      </c>
      <c r="K478" t="str">
        <v>Danny Boyle</v>
      </c>
      <c r="L478">
        <v>11000</v>
      </c>
      <c r="M478">
        <v>11984</v>
      </c>
      <c r="N478">
        <v>0</v>
      </c>
      <c r="O478">
        <v>63000</v>
      </c>
      <c r="P478">
        <v>7.6</v>
      </c>
      <c r="R478" t="str">
        <v>Spy Kids 3-D: Game Over</v>
      </c>
      <c r="S478">
        <v>37832</v>
      </c>
      <c r="T478">
        <v>2003</v>
      </c>
      <c r="U478" t="str">
        <v>2000s</v>
      </c>
      <c r="V478" t="str">
        <v>Color</v>
      </c>
      <c r="W478" t="str">
        <v>Action</v>
      </c>
      <c r="X478" t="str">
        <v>English</v>
      </c>
      <c r="Y478" t="str">
        <v>USA</v>
      </c>
      <c r="Z478" t="str">
        <v>PG</v>
      </c>
      <c r="AA478" t="str">
        <v>Sylvester Stallone</v>
      </c>
      <c r="AB478" t="str">
        <v>Robert Rodriguez</v>
      </c>
      <c r="AC478">
        <v>13000</v>
      </c>
      <c r="AD478">
        <v>22935</v>
      </c>
      <c r="AE478">
        <v>0</v>
      </c>
      <c r="AF478">
        <v>681</v>
      </c>
      <c r="AG478">
        <v>4.0999999999999996</v>
      </c>
      <c r="AH478">
        <v>93</v>
      </c>
      <c r="AI478">
        <v>84</v>
      </c>
      <c r="AJ478">
        <v>111760631</v>
      </c>
      <c r="AL478" s="7" t="str">
        <v>Dennis Dugan</v>
      </c>
      <c r="AM478" s="35">
        <f>AVERAGEIFS(IMDB4[IMDb Score (1-10)],IMDB4[Director Name],Formula_Analysis!AL478)</f>
        <v>5.7333333333333334</v>
      </c>
      <c r="AQ478" s="7" t="str">
        <v>Thomas Kretschmann</v>
      </c>
      <c r="AR478" s="7">
        <f>SUMIFS(IMDB4[Gross Revenue],IMDB4[Lead Actor],Formula_Analysis!AQ478)</f>
        <v>7705581</v>
      </c>
    </row>
    <row r="479" spans="1:44" x14ac:dyDescent="0.25">
      <c r="A479" t="str">
        <v>Lone Star</v>
      </c>
      <c r="B479">
        <v>35149</v>
      </c>
      <c r="C479">
        <v>1996</v>
      </c>
      <c r="D479" t="str">
        <v>1990s</v>
      </c>
      <c r="E479" t="str">
        <v>Color</v>
      </c>
      <c r="F479" t="str">
        <v>Drama</v>
      </c>
      <c r="G479" t="str">
        <v>English</v>
      </c>
      <c r="H479" t="str">
        <v>USA</v>
      </c>
      <c r="I479" t="str">
        <v>R</v>
      </c>
      <c r="J479" t="str">
        <v>Matthew McConaughey</v>
      </c>
      <c r="K479" t="str">
        <v>John Sayles</v>
      </c>
      <c r="L479">
        <v>11000</v>
      </c>
      <c r="M479">
        <v>11400</v>
      </c>
      <c r="N479">
        <v>407</v>
      </c>
      <c r="O479">
        <v>0</v>
      </c>
      <c r="P479">
        <v>7.6</v>
      </c>
      <c r="R479" t="str">
        <v>Doctor Zhivago</v>
      </c>
      <c r="S479">
        <v>23922</v>
      </c>
      <c r="T479">
        <v>1965</v>
      </c>
      <c r="U479" t="str">
        <v>1960s</v>
      </c>
      <c r="V479" t="str">
        <v>Color</v>
      </c>
      <c r="W479" t="str">
        <v>Drama</v>
      </c>
      <c r="X479" t="str">
        <v>English</v>
      </c>
      <c r="Y479" t="str">
        <v>USA</v>
      </c>
      <c r="Z479" t="str">
        <v>PG-13</v>
      </c>
      <c r="AA479" t="str">
        <v>Julie Christie</v>
      </c>
      <c r="AB479" t="str">
        <v>David Lean</v>
      </c>
      <c r="AC479">
        <v>597</v>
      </c>
      <c r="AD479">
        <v>1966</v>
      </c>
      <c r="AE479">
        <v>767</v>
      </c>
      <c r="AF479">
        <v>7000</v>
      </c>
      <c r="AG479">
        <v>8</v>
      </c>
      <c r="AH479">
        <v>89</v>
      </c>
      <c r="AI479">
        <v>200</v>
      </c>
      <c r="AJ479">
        <v>111722000</v>
      </c>
      <c r="AL479" s="7" t="str">
        <v>Sharon Maguire</v>
      </c>
      <c r="AM479" s="35">
        <f>AVERAGEIFS(IMDB4[IMDb Score (1-10)],IMDB4[Director Name],Formula_Analysis!AL479)</f>
        <v>6.7</v>
      </c>
      <c r="AQ479" s="7" t="str">
        <v>Virginia Madsen</v>
      </c>
      <c r="AR479" s="7">
        <f>SUMIFS(IMDB4[Gross Revenue],IMDB4[Lead Actor],Formula_Analysis!AQ479)</f>
        <v>98902303</v>
      </c>
    </row>
    <row r="480" spans="1:44" x14ac:dyDescent="0.25">
      <c r="A480" t="str">
        <v>Dawn of the Planet of the Apes</v>
      </c>
      <c r="B480">
        <v>41767</v>
      </c>
      <c r="C480">
        <v>2014</v>
      </c>
      <c r="D480" t="str">
        <v>2010s</v>
      </c>
      <c r="E480" t="str">
        <v>Color</v>
      </c>
      <c r="F480" t="str">
        <v>Action</v>
      </c>
      <c r="G480" t="str">
        <v>English</v>
      </c>
      <c r="H480" t="str">
        <v>USA</v>
      </c>
      <c r="I480" t="str">
        <v>PG-13</v>
      </c>
      <c r="J480" t="str">
        <v>Gary Oldman</v>
      </c>
      <c r="K480" t="str">
        <v>Matt Reeves</v>
      </c>
      <c r="L480">
        <v>10000</v>
      </c>
      <c r="M480">
        <v>14363</v>
      </c>
      <c r="N480">
        <v>198</v>
      </c>
      <c r="O480">
        <v>45000</v>
      </c>
      <c r="P480">
        <v>7.6</v>
      </c>
      <c r="R480" t="str">
        <v>Enemy of the State</v>
      </c>
      <c r="S480">
        <v>35851</v>
      </c>
      <c r="T480">
        <v>1998</v>
      </c>
      <c r="U480" t="str">
        <v>1990s</v>
      </c>
      <c r="V480" t="str">
        <v>Color</v>
      </c>
      <c r="W480" t="str">
        <v>Action</v>
      </c>
      <c r="X480" t="str">
        <v>English</v>
      </c>
      <c r="Y480" t="str">
        <v>USA</v>
      </c>
      <c r="Z480" t="str">
        <v>R</v>
      </c>
      <c r="AA480" t="str">
        <v>Will Smith</v>
      </c>
      <c r="AB480" t="str">
        <v>Tony Scott</v>
      </c>
      <c r="AC480">
        <v>10000</v>
      </c>
      <c r="AD480">
        <v>11951</v>
      </c>
      <c r="AE480">
        <v>12000</v>
      </c>
      <c r="AF480">
        <v>0</v>
      </c>
      <c r="AG480">
        <v>7.3</v>
      </c>
      <c r="AH480">
        <v>81</v>
      </c>
      <c r="AI480">
        <v>140</v>
      </c>
      <c r="AJ480">
        <v>111544445</v>
      </c>
      <c r="AL480" s="7" t="str">
        <v>Peter Berg</v>
      </c>
      <c r="AM480" s="35">
        <f>AVERAGEIFS(IMDB4[IMDb Score (1-10)],IMDB4[Director Name],Formula_Analysis!AL480)</f>
        <v>6.666666666666667</v>
      </c>
      <c r="AQ480" s="7" t="str">
        <v>Loretta Devine</v>
      </c>
      <c r="AR480" s="7">
        <f>SUMIFS(IMDB4[Gross Revenue],IMDB4[Lead Actor],Formula_Analysis!AQ480)</f>
        <v>124807145</v>
      </c>
    </row>
    <row r="481" spans="1:44" x14ac:dyDescent="0.25">
      <c r="A481" t="str">
        <v>A Few Good Men</v>
      </c>
      <c r="B481">
        <v>33765</v>
      </c>
      <c r="C481">
        <v>1992</v>
      </c>
      <c r="D481" t="str">
        <v>1990s</v>
      </c>
      <c r="E481" t="str">
        <v>Color</v>
      </c>
      <c r="F481" t="str">
        <v>Drama</v>
      </c>
      <c r="G481" t="str">
        <v>English</v>
      </c>
      <c r="H481" t="str">
        <v>USA</v>
      </c>
      <c r="I481" t="str">
        <v>R</v>
      </c>
      <c r="J481" t="str">
        <v>Tom Cruise</v>
      </c>
      <c r="K481" t="str">
        <v>Rob Reiner</v>
      </c>
      <c r="L481">
        <v>10000</v>
      </c>
      <c r="M481">
        <v>14619</v>
      </c>
      <c r="N481">
        <v>0</v>
      </c>
      <c r="O481">
        <v>0</v>
      </c>
      <c r="P481">
        <v>7.6</v>
      </c>
      <c r="R481" t="str">
        <v>Mr. Peabody &amp; Sherman</v>
      </c>
      <c r="S481">
        <v>41697</v>
      </c>
      <c r="T481">
        <v>2014</v>
      </c>
      <c r="U481" t="str">
        <v>2010s</v>
      </c>
      <c r="V481" t="str">
        <v>Color</v>
      </c>
      <c r="W481" t="str">
        <v>Adventure</v>
      </c>
      <c r="X481" t="str">
        <v>English</v>
      </c>
      <c r="Y481" t="str">
        <v>USA</v>
      </c>
      <c r="Z481" t="str">
        <v>PG</v>
      </c>
      <c r="AA481" t="str">
        <v>Ty Burrell</v>
      </c>
      <c r="AB481" t="str">
        <v>Rob Minkoff</v>
      </c>
      <c r="AC481">
        <v>3000</v>
      </c>
      <c r="AD481">
        <v>5810</v>
      </c>
      <c r="AE481">
        <v>50</v>
      </c>
      <c r="AF481">
        <v>11000</v>
      </c>
      <c r="AG481">
        <v>6.9</v>
      </c>
      <c r="AH481">
        <v>196</v>
      </c>
      <c r="AI481">
        <v>92</v>
      </c>
      <c r="AJ481">
        <v>111505642</v>
      </c>
      <c r="AL481" s="7" t="str">
        <v>Peter Lepeniotis</v>
      </c>
      <c r="AM481" s="35">
        <f>AVERAGEIFS(IMDB4[IMDb Score (1-10)],IMDB4[Director Name],Formula_Analysis!AL481)</f>
        <v>5.8</v>
      </c>
      <c r="AQ481" s="7" t="str">
        <v>Judith Barsi</v>
      </c>
      <c r="AR481" s="7">
        <f>SUMIFS(IMDB4[Gross Revenue],IMDB4[Lead Actor],Formula_Analysis!AQ481)</f>
        <v>68855859</v>
      </c>
    </row>
    <row r="482" spans="1:44" x14ac:dyDescent="0.25">
      <c r="A482" t="str">
        <v>Collateral</v>
      </c>
      <c r="B482">
        <v>38319</v>
      </c>
      <c r="C482">
        <v>2004</v>
      </c>
      <c r="D482" t="str">
        <v>2000s</v>
      </c>
      <c r="E482" t="str">
        <v>Color</v>
      </c>
      <c r="F482" t="str">
        <v>Crime</v>
      </c>
      <c r="G482" t="str">
        <v>English</v>
      </c>
      <c r="H482" t="str">
        <v>USA</v>
      </c>
      <c r="I482" t="str">
        <v>R</v>
      </c>
      <c r="J482" t="str">
        <v>Tom Cruise</v>
      </c>
      <c r="K482" t="str">
        <v>Michael Mann</v>
      </c>
      <c r="L482">
        <v>10000</v>
      </c>
      <c r="M482">
        <v>13581</v>
      </c>
      <c r="N482">
        <v>0</v>
      </c>
      <c r="O482">
        <v>0</v>
      </c>
      <c r="P482">
        <v>7.6</v>
      </c>
      <c r="R482" t="str">
        <v>The Last Samurai</v>
      </c>
      <c r="S482">
        <v>37634</v>
      </c>
      <c r="T482">
        <v>2003</v>
      </c>
      <c r="U482" t="str">
        <v>2000s</v>
      </c>
      <c r="V482" t="str">
        <v>Color</v>
      </c>
      <c r="W482" t="str">
        <v>Action</v>
      </c>
      <c r="X482" t="str">
        <v>English</v>
      </c>
      <c r="Y482" t="str">
        <v>USA</v>
      </c>
      <c r="Z482" t="str">
        <v>R</v>
      </c>
      <c r="AA482" t="str">
        <v>Tom Cruise</v>
      </c>
      <c r="AB482" t="str">
        <v>Edward Zwick</v>
      </c>
      <c r="AC482">
        <v>10000</v>
      </c>
      <c r="AD482">
        <v>11945</v>
      </c>
      <c r="AE482">
        <v>380</v>
      </c>
      <c r="AF482">
        <v>0</v>
      </c>
      <c r="AG482">
        <v>7.7</v>
      </c>
      <c r="AH482">
        <v>190</v>
      </c>
      <c r="AI482">
        <v>154</v>
      </c>
      <c r="AJ482">
        <v>111110575</v>
      </c>
      <c r="AL482" s="7" t="str">
        <v>Richard Curtis</v>
      </c>
      <c r="AM482" s="35">
        <f>AVERAGEIFS(IMDB4[IMDb Score (1-10)],IMDB4[Director Name],Formula_Analysis!AL482)</f>
        <v>7.75</v>
      </c>
      <c r="AQ482" s="7" t="str">
        <v>Michael Greyeyes</v>
      </c>
      <c r="AR482" s="7">
        <f>SUMIFS(IMDB4[Gross Revenue],IMDB4[Lead Actor],Formula_Analysis!AQ482)</f>
        <v>6719300</v>
      </c>
    </row>
    <row r="483" spans="1:44" x14ac:dyDescent="0.25">
      <c r="A483" t="str">
        <v>The Town</v>
      </c>
      <c r="B483">
        <v>40405</v>
      </c>
      <c r="C483">
        <v>2010</v>
      </c>
      <c r="D483" t="str">
        <v>2010s</v>
      </c>
      <c r="E483" t="str">
        <v>Color</v>
      </c>
      <c r="F483" t="str">
        <v>Crime</v>
      </c>
      <c r="G483" t="str">
        <v>English</v>
      </c>
      <c r="H483" t="str">
        <v>USA</v>
      </c>
      <c r="I483" t="str">
        <v>R</v>
      </c>
      <c r="J483" t="str">
        <v>Jeremy Renner</v>
      </c>
      <c r="K483" t="str">
        <v>Ben Affleck</v>
      </c>
      <c r="L483">
        <v>10000</v>
      </c>
      <c r="M483">
        <v>14296</v>
      </c>
      <c r="N483">
        <v>0</v>
      </c>
      <c r="O483">
        <v>29000</v>
      </c>
      <c r="P483">
        <v>7.6</v>
      </c>
      <c r="R483" t="str">
        <v>Valentine's Day</v>
      </c>
      <c r="S483">
        <v>40290</v>
      </c>
      <c r="T483">
        <v>2010</v>
      </c>
      <c r="U483" t="str">
        <v>2010s</v>
      </c>
      <c r="V483" t="str">
        <v>Color</v>
      </c>
      <c r="W483" t="str">
        <v>Comedy</v>
      </c>
      <c r="X483" t="str">
        <v>English</v>
      </c>
      <c r="Y483" t="str">
        <v>USA</v>
      </c>
      <c r="Z483" t="str">
        <v>PG-13</v>
      </c>
      <c r="AA483" t="str">
        <v>Bradley Cooper</v>
      </c>
      <c r="AB483" t="str">
        <v>Garry Marshall</v>
      </c>
      <c r="AC483">
        <v>14000</v>
      </c>
      <c r="AD483">
        <v>45696</v>
      </c>
      <c r="AE483">
        <v>0</v>
      </c>
      <c r="AF483">
        <v>9000</v>
      </c>
      <c r="AG483">
        <v>5.7</v>
      </c>
      <c r="AH483">
        <v>186</v>
      </c>
      <c r="AI483">
        <v>125</v>
      </c>
      <c r="AJ483">
        <v>110476776</v>
      </c>
      <c r="AL483" s="7" t="str">
        <v>Harold Becker</v>
      </c>
      <c r="AM483" s="35">
        <f>AVERAGEIFS(IMDB4[IMDb Score (1-10)],IMDB4[Director Name],Formula_Analysis!AL483)</f>
        <v>6.15</v>
      </c>
      <c r="AQ483" s="7" t="str">
        <v>Jennifer Esposito</v>
      </c>
      <c r="AR483" s="7">
        <f>SUMIFS(IMDB4[Gross Revenue],IMDB4[Lead Actor],Formula_Analysis!AQ483)</f>
        <v>40363530</v>
      </c>
    </row>
    <row r="484" spans="1:44" x14ac:dyDescent="0.25">
      <c r="A484" t="str">
        <v>The Hurt Locker</v>
      </c>
      <c r="B484">
        <v>39701</v>
      </c>
      <c r="C484">
        <v>2008</v>
      </c>
      <c r="D484" t="str">
        <v>2000s</v>
      </c>
      <c r="E484" t="str">
        <v>Color</v>
      </c>
      <c r="F484" t="str">
        <v>Drama</v>
      </c>
      <c r="G484" t="str">
        <v>English</v>
      </c>
      <c r="H484" t="str">
        <v>USA</v>
      </c>
      <c r="I484" t="str">
        <v>R</v>
      </c>
      <c r="J484" t="str">
        <v>Jeremy Renner</v>
      </c>
      <c r="K484" t="str">
        <v>Kathryn Bigelow</v>
      </c>
      <c r="L484">
        <v>10000</v>
      </c>
      <c r="M484">
        <v>11114</v>
      </c>
      <c r="N484">
        <v>0</v>
      </c>
      <c r="O484">
        <v>16000</v>
      </c>
      <c r="P484">
        <v>7.6</v>
      </c>
      <c r="R484" t="str">
        <v>Tropic Thunder</v>
      </c>
      <c r="S484">
        <v>39511</v>
      </c>
      <c r="T484">
        <v>2008</v>
      </c>
      <c r="U484" t="str">
        <v>2000s</v>
      </c>
      <c r="V484" t="str">
        <v>Color</v>
      </c>
      <c r="W484" t="str">
        <v>Action</v>
      </c>
      <c r="X484" t="str">
        <v>English</v>
      </c>
      <c r="Y484" t="str">
        <v>USA</v>
      </c>
      <c r="Z484" t="str">
        <v>R</v>
      </c>
      <c r="AA484" t="str">
        <v>Robert Downey Jr.</v>
      </c>
      <c r="AB484" t="str">
        <v>Ben Stiller</v>
      </c>
      <c r="AC484">
        <v>21000</v>
      </c>
      <c r="AD484">
        <v>23484</v>
      </c>
      <c r="AE484">
        <v>0</v>
      </c>
      <c r="AF484">
        <v>0</v>
      </c>
      <c r="AG484">
        <v>7</v>
      </c>
      <c r="AH484">
        <v>308</v>
      </c>
      <c r="AI484">
        <v>121</v>
      </c>
      <c r="AJ484">
        <v>110416702</v>
      </c>
      <c r="AL484" s="7" t="str">
        <v>Jesse Dylan</v>
      </c>
      <c r="AM484" s="35">
        <f>AVERAGEIFS(IMDB4[IMDb Score (1-10)],IMDB4[Director Name],Formula_Analysis!AL484)</f>
        <v>6.0333333333333323</v>
      </c>
      <c r="AQ484" s="7" t="str">
        <v>Michael Moore</v>
      </c>
      <c r="AR484" s="7">
        <f>SUMIFS(IMDB4[Gross Revenue],IMDB4[Lead Actor],Formula_Analysis!AQ484)</f>
        <v>52481794</v>
      </c>
    </row>
    <row r="485" spans="1:44" x14ac:dyDescent="0.25">
      <c r="A485" t="str">
        <v>Ayurveda: Art of Being</v>
      </c>
      <c r="B485">
        <v>37138</v>
      </c>
      <c r="C485">
        <v>2001</v>
      </c>
      <c r="D485" t="str">
        <v>2000s</v>
      </c>
      <c r="E485" t="str">
        <v>Color</v>
      </c>
      <c r="F485" t="str">
        <v>Documentary</v>
      </c>
      <c r="G485" t="str">
        <v>English</v>
      </c>
      <c r="H485" t="str">
        <v>India</v>
      </c>
      <c r="I485" t="str">
        <v>Not Rated</v>
      </c>
      <c r="J485" t="str">
        <v>Unknown</v>
      </c>
      <c r="K485" t="str">
        <v>Pan Nalin</v>
      </c>
      <c r="L485">
        <v>8621</v>
      </c>
      <c r="M485">
        <v>0</v>
      </c>
      <c r="N485">
        <v>95</v>
      </c>
      <c r="O485">
        <v>379</v>
      </c>
      <c r="P485">
        <v>7.6</v>
      </c>
      <c r="R485" t="str">
        <v>Fun with Dick and Jane</v>
      </c>
      <c r="S485">
        <v>38672</v>
      </c>
      <c r="T485">
        <v>2005</v>
      </c>
      <c r="U485" t="str">
        <v>2000s</v>
      </c>
      <c r="V485" t="str">
        <v>Color</v>
      </c>
      <c r="W485" t="str">
        <v>Comedy</v>
      </c>
      <c r="X485" t="str">
        <v>English</v>
      </c>
      <c r="Y485" t="str">
        <v>USA</v>
      </c>
      <c r="Z485" t="str">
        <v>PG-13</v>
      </c>
      <c r="AA485" t="str">
        <v>John Michael Higgins</v>
      </c>
      <c r="AB485" t="str">
        <v>Dean Parisot</v>
      </c>
      <c r="AC485">
        <v>957</v>
      </c>
      <c r="AD485">
        <v>1997</v>
      </c>
      <c r="AE485">
        <v>23</v>
      </c>
      <c r="AF485">
        <v>2000</v>
      </c>
      <c r="AG485">
        <v>6.1</v>
      </c>
      <c r="AH485">
        <v>135</v>
      </c>
      <c r="AI485">
        <v>90</v>
      </c>
      <c r="AJ485">
        <v>110332737</v>
      </c>
      <c r="AL485" s="7" t="str">
        <v>Alexander Witt</v>
      </c>
      <c r="AM485" s="35">
        <f>AVERAGEIFS(IMDB4[IMDb Score (1-10)],IMDB4[Director Name],Formula_Analysis!AL485)</f>
        <v>6.2</v>
      </c>
      <c r="AQ485" s="7" t="str">
        <v>Scout Taylor-Compton</v>
      </c>
      <c r="AR485" s="7">
        <f>SUMIFS(IMDB4[Gross Revenue],IMDB4[Lead Actor],Formula_Analysis!AQ485)</f>
        <v>33521032</v>
      </c>
    </row>
    <row r="486" spans="1:44" x14ac:dyDescent="0.25">
      <c r="A486" t="str">
        <v>Stranger Than Fiction</v>
      </c>
      <c r="B486">
        <v>38901</v>
      </c>
      <c r="C486">
        <v>2006</v>
      </c>
      <c r="D486" t="str">
        <v>2000s</v>
      </c>
      <c r="E486" t="str">
        <v>Color</v>
      </c>
      <c r="F486" t="str">
        <v>Comedy</v>
      </c>
      <c r="G486" t="str">
        <v>English</v>
      </c>
      <c r="H486" t="str">
        <v>USA</v>
      </c>
      <c r="I486" t="str">
        <v>PG-13</v>
      </c>
      <c r="J486" t="str">
        <v>Will Ferrell</v>
      </c>
      <c r="K486" t="str">
        <v>Marc Forster</v>
      </c>
      <c r="L486">
        <v>8000</v>
      </c>
      <c r="M486">
        <v>8362</v>
      </c>
      <c r="N486">
        <v>395</v>
      </c>
      <c r="O486">
        <v>13000</v>
      </c>
      <c r="P486">
        <v>7.6</v>
      </c>
      <c r="R486" t="str">
        <v>Freaky Friday</v>
      </c>
      <c r="S486">
        <v>37960</v>
      </c>
      <c r="T486">
        <v>2003</v>
      </c>
      <c r="U486" t="str">
        <v>2000s</v>
      </c>
      <c r="V486" t="str">
        <v>Color</v>
      </c>
      <c r="W486" t="str">
        <v>Comedy</v>
      </c>
      <c r="X486" t="str">
        <v>English</v>
      </c>
      <c r="Y486" t="str">
        <v>USA</v>
      </c>
      <c r="Z486" t="str">
        <v>PG</v>
      </c>
      <c r="AA486" t="str">
        <v>Jamie Lee Curtis</v>
      </c>
      <c r="AB486" t="str">
        <v>Mark Waters</v>
      </c>
      <c r="AC486">
        <v>2000</v>
      </c>
      <c r="AD486">
        <v>3984</v>
      </c>
      <c r="AE486">
        <v>70</v>
      </c>
      <c r="AF486">
        <v>0</v>
      </c>
      <c r="AG486">
        <v>6.1</v>
      </c>
      <c r="AH486">
        <v>129</v>
      </c>
      <c r="AI486">
        <v>97</v>
      </c>
      <c r="AJ486">
        <v>110222438</v>
      </c>
      <c r="AL486" s="7" t="str">
        <v>Russell Mulcahy</v>
      </c>
      <c r="AM486" s="35">
        <f>AVERAGEIFS(IMDB4[IMDb Score (1-10)],IMDB4[Director Name],Formula_Analysis!AL486)</f>
        <v>6.5</v>
      </c>
      <c r="AQ486" s="7" t="str">
        <v>Cicely Tyson</v>
      </c>
      <c r="AR486" s="7">
        <f>SUMIFS(IMDB4[Gross Revenue],IMDB4[Lead Actor],Formula_Analysis!AQ486)</f>
        <v>121441074</v>
      </c>
    </row>
    <row r="487" spans="1:44" x14ac:dyDescent="0.25">
      <c r="A487" t="str">
        <v>The Impossible</v>
      </c>
      <c r="B487">
        <v>40991</v>
      </c>
      <c r="C487">
        <v>2012</v>
      </c>
      <c r="D487" t="str">
        <v>2010s</v>
      </c>
      <c r="E487" t="str">
        <v>Color</v>
      </c>
      <c r="F487" t="str">
        <v>Drama</v>
      </c>
      <c r="G487" t="str">
        <v>English</v>
      </c>
      <c r="H487" t="str">
        <v>Spain</v>
      </c>
      <c r="I487" t="str">
        <v>PG-13</v>
      </c>
      <c r="J487" t="str">
        <v>Naomi Watts</v>
      </c>
      <c r="K487" t="str">
        <v>J.A. Bayona</v>
      </c>
      <c r="L487">
        <v>6000</v>
      </c>
      <c r="M487">
        <v>7099</v>
      </c>
      <c r="N487">
        <v>171</v>
      </c>
      <c r="O487">
        <v>54000</v>
      </c>
      <c r="P487">
        <v>7.6</v>
      </c>
      <c r="R487" t="str">
        <v>The Grudge</v>
      </c>
      <c r="S487">
        <v>38159</v>
      </c>
      <c r="T487">
        <v>2004</v>
      </c>
      <c r="U487" t="str">
        <v>2000s</v>
      </c>
      <c r="V487" t="str">
        <v>Color</v>
      </c>
      <c r="W487" t="str">
        <v>Horror</v>
      </c>
      <c r="X487" t="str">
        <v>English</v>
      </c>
      <c r="Y487" t="str">
        <v>USA</v>
      </c>
      <c r="Z487" t="str">
        <v>PG-13</v>
      </c>
      <c r="AA487" t="str">
        <v>Sarah Michelle Gellar</v>
      </c>
      <c r="AB487" t="str">
        <v>Takashi Shimizu</v>
      </c>
      <c r="AC487">
        <v>4000</v>
      </c>
      <c r="AD487">
        <v>7461</v>
      </c>
      <c r="AE487">
        <v>70</v>
      </c>
      <c r="AF487">
        <v>4000</v>
      </c>
      <c r="AG487">
        <v>5.9</v>
      </c>
      <c r="AH487">
        <v>203</v>
      </c>
      <c r="AI487">
        <v>98</v>
      </c>
      <c r="AJ487">
        <v>110175871</v>
      </c>
      <c r="AL487" s="7" t="str">
        <v>Beeban Kidron</v>
      </c>
      <c r="AM487" s="35">
        <f>AVERAGEIFS(IMDB4[IMDb Score (1-10)],IMDB4[Director Name],Formula_Analysis!AL487)</f>
        <v>5.9</v>
      </c>
      <c r="AQ487" s="7" t="str">
        <v>John Karyus</v>
      </c>
      <c r="AR487" s="7">
        <f>SUMIFS(IMDB4[Gross Revenue],IMDB4[Lead Actor],Formula_Analysis!AQ487)</f>
        <v>23000</v>
      </c>
    </row>
    <row r="488" spans="1:44" x14ac:dyDescent="0.25">
      <c r="A488" t="str">
        <v>Enemy at the Gates</v>
      </c>
      <c r="B488">
        <v>37169</v>
      </c>
      <c r="C488">
        <v>2001</v>
      </c>
      <c r="D488" t="str">
        <v>2000s</v>
      </c>
      <c r="E488" t="str">
        <v>Color</v>
      </c>
      <c r="F488" t="str">
        <v>Drama</v>
      </c>
      <c r="G488" t="str">
        <v>English</v>
      </c>
      <c r="H488" t="str">
        <v>USA</v>
      </c>
      <c r="I488" t="str">
        <v>R</v>
      </c>
      <c r="J488" t="str">
        <v>Bob Hoskins</v>
      </c>
      <c r="K488" t="str">
        <v>Jean-Jacques Annaud</v>
      </c>
      <c r="L488">
        <v>5000</v>
      </c>
      <c r="M488">
        <v>5103</v>
      </c>
      <c r="N488">
        <v>218</v>
      </c>
      <c r="O488">
        <v>0</v>
      </c>
      <c r="P488">
        <v>7.6</v>
      </c>
      <c r="R488" t="str">
        <v>Trainwreck</v>
      </c>
      <c r="S488">
        <v>42072</v>
      </c>
      <c r="T488">
        <v>2015</v>
      </c>
      <c r="U488" t="str">
        <v>2010s</v>
      </c>
      <c r="V488" t="str">
        <v>Color</v>
      </c>
      <c r="W488" t="str">
        <v>Comedy</v>
      </c>
      <c r="X488" t="str">
        <v>English</v>
      </c>
      <c r="Y488" t="str">
        <v>Japan</v>
      </c>
      <c r="Z488" t="str">
        <v>R</v>
      </c>
      <c r="AA488" t="str">
        <v>Amy Schumer</v>
      </c>
      <c r="AB488" t="str">
        <v>Judd Apatow</v>
      </c>
      <c r="AC488">
        <v>492</v>
      </c>
      <c r="AD488">
        <v>1450</v>
      </c>
      <c r="AE488">
        <v>0</v>
      </c>
      <c r="AF488">
        <v>25000</v>
      </c>
      <c r="AG488">
        <v>6.3</v>
      </c>
      <c r="AH488">
        <v>332</v>
      </c>
      <c r="AI488">
        <v>129</v>
      </c>
      <c r="AJ488">
        <v>110008260</v>
      </c>
      <c r="AL488" s="7" t="str">
        <v>Dennie Gordon</v>
      </c>
      <c r="AM488" s="35">
        <f>AVERAGEIFS(IMDB4[IMDb Score (1-10)],IMDB4[Director Name],Formula_Analysis!AL488)</f>
        <v>5.5</v>
      </c>
      <c r="AQ488" s="7" t="str">
        <v>Mhairi Calvey</v>
      </c>
      <c r="AR488" s="7">
        <f>SUMIFS(IMDB4[Gross Revenue],IMDB4[Lead Actor],Formula_Analysis!AQ488)</f>
        <v>75600000</v>
      </c>
    </row>
    <row r="489" spans="1:44" x14ac:dyDescent="0.25">
      <c r="A489" t="str">
        <v>Secondhand Lions</v>
      </c>
      <c r="B489">
        <v>37725</v>
      </c>
      <c r="C489">
        <v>2003</v>
      </c>
      <c r="D489" t="str">
        <v>2000s</v>
      </c>
      <c r="E489" t="str">
        <v>Color</v>
      </c>
      <c r="F489" t="str">
        <v>Comedy</v>
      </c>
      <c r="G489" t="str">
        <v>English</v>
      </c>
      <c r="H489" t="str">
        <v>USA</v>
      </c>
      <c r="I489" t="str">
        <v>PG</v>
      </c>
      <c r="J489" t="str">
        <v>Haley Joel Osment</v>
      </c>
      <c r="K489" t="str">
        <v>Tim McCanlies</v>
      </c>
      <c r="L489">
        <v>3000</v>
      </c>
      <c r="M489">
        <v>9638</v>
      </c>
      <c r="N489">
        <v>23</v>
      </c>
      <c r="O489">
        <v>0</v>
      </c>
      <c r="P489">
        <v>7.6</v>
      </c>
      <c r="R489" t="str">
        <v>Scary Movie 3</v>
      </c>
      <c r="S489">
        <v>37940</v>
      </c>
      <c r="T489">
        <v>2003</v>
      </c>
      <c r="U489" t="str">
        <v>2000s</v>
      </c>
      <c r="V489" t="str">
        <v>Color</v>
      </c>
      <c r="W489" t="str">
        <v>Comedy</v>
      </c>
      <c r="X489" t="str">
        <v>English</v>
      </c>
      <c r="Y489" t="str">
        <v>USA</v>
      </c>
      <c r="Z489" t="str">
        <v>PG-13</v>
      </c>
      <c r="AA489" t="str">
        <v>Regina Hall</v>
      </c>
      <c r="AB489" t="str">
        <v>David Zucker</v>
      </c>
      <c r="AC489">
        <v>807</v>
      </c>
      <c r="AD489">
        <v>3629</v>
      </c>
      <c r="AE489">
        <v>119</v>
      </c>
      <c r="AF489">
        <v>0</v>
      </c>
      <c r="AG489">
        <v>5.5</v>
      </c>
      <c r="AH489">
        <v>151</v>
      </c>
      <c r="AI489">
        <v>84</v>
      </c>
      <c r="AJ489">
        <v>110000082</v>
      </c>
      <c r="AL489" s="7" t="str">
        <v>Kathryn Bigelow</v>
      </c>
      <c r="AM489" s="35">
        <f>AVERAGEIFS(IMDB4[IMDb Score (1-10)],IMDB4[Director Name],Formula_Analysis!AL489)</f>
        <v>7.2333333333333343</v>
      </c>
      <c r="AQ489" s="7" t="str">
        <v>Drew Fuller</v>
      </c>
      <c r="AR489" s="7">
        <f>SUMIFS(IMDB4[Gross Revenue],IMDB4[Lead Actor],Formula_Analysis!AQ489)</f>
        <v>5561</v>
      </c>
    </row>
    <row r="490" spans="1:44" x14ac:dyDescent="0.25">
      <c r="A490" t="str">
        <v>The Illusionist</v>
      </c>
      <c r="B490">
        <v>38741</v>
      </c>
      <c r="C490">
        <v>2006</v>
      </c>
      <c r="D490" t="str">
        <v>2000s</v>
      </c>
      <c r="E490" t="str">
        <v>Color</v>
      </c>
      <c r="F490" t="str">
        <v>Drama</v>
      </c>
      <c r="G490" t="str">
        <v>English</v>
      </c>
      <c r="H490" t="str">
        <v>USA</v>
      </c>
      <c r="I490" t="str">
        <v>PG-13</v>
      </c>
      <c r="J490" t="str">
        <v>Rufus Sewell</v>
      </c>
      <c r="K490" t="str">
        <v>Neil Burger</v>
      </c>
      <c r="L490">
        <v>3000</v>
      </c>
      <c r="M490">
        <v>4210</v>
      </c>
      <c r="N490">
        <v>168</v>
      </c>
      <c r="O490">
        <v>15000</v>
      </c>
      <c r="P490">
        <v>7.6</v>
      </c>
      <c r="R490" t="str">
        <v>Bedtime Stories</v>
      </c>
      <c r="S490">
        <v>39684</v>
      </c>
      <c r="T490">
        <v>2008</v>
      </c>
      <c r="U490" t="str">
        <v>2000s</v>
      </c>
      <c r="V490" t="str">
        <v>Color</v>
      </c>
      <c r="W490" t="str">
        <v>Comedy</v>
      </c>
      <c r="X490" t="str">
        <v>English</v>
      </c>
      <c r="Y490" t="str">
        <v>USA</v>
      </c>
      <c r="Z490" t="str">
        <v>PG</v>
      </c>
      <c r="AA490" t="str">
        <v>Adam Sandler</v>
      </c>
      <c r="AB490" t="str">
        <v>Adam Shankman</v>
      </c>
      <c r="AC490">
        <v>11000</v>
      </c>
      <c r="AD490">
        <v>12831</v>
      </c>
      <c r="AE490">
        <v>163</v>
      </c>
      <c r="AF490">
        <v>0</v>
      </c>
      <c r="AG490">
        <v>6.1</v>
      </c>
      <c r="AH490">
        <v>144</v>
      </c>
      <c r="AI490">
        <v>99</v>
      </c>
      <c r="AJ490">
        <v>109993847</v>
      </c>
      <c r="AL490" s="7" t="str">
        <v>Michel Gondry</v>
      </c>
      <c r="AM490" s="35">
        <f>AVERAGEIFS(IMDB4[IMDb Score (1-10)],IMDB4[Director Name],Formula_Analysis!AL490)</f>
        <v>6.9250000000000007</v>
      </c>
      <c r="AQ490" s="7" t="str">
        <v>John de Lancie</v>
      </c>
      <c r="AR490" s="7">
        <f>SUMIFS(IMDB4[Gross Revenue],IMDB4[Lead Actor],Formula_Analysis!AQ490)</f>
        <v>20210523</v>
      </c>
    </row>
    <row r="491" spans="1:44" x14ac:dyDescent="0.25">
      <c r="A491" t="str">
        <v>The Abyss</v>
      </c>
      <c r="B491">
        <v>32583</v>
      </c>
      <c r="C491">
        <v>1989</v>
      </c>
      <c r="D491" t="str">
        <v>1980s</v>
      </c>
      <c r="E491" t="str">
        <v>Color</v>
      </c>
      <c r="F491" t="str">
        <v>Adventure</v>
      </c>
      <c r="G491" t="str">
        <v>English</v>
      </c>
      <c r="H491" t="str">
        <v>USA</v>
      </c>
      <c r="I491" t="str">
        <v>PG-13</v>
      </c>
      <c r="J491" t="str">
        <v>Michael Biehn</v>
      </c>
      <c r="K491" t="str">
        <v>James Cameron</v>
      </c>
      <c r="L491">
        <v>2000</v>
      </c>
      <c r="M491">
        <v>4074</v>
      </c>
      <c r="N491">
        <v>0</v>
      </c>
      <c r="O491">
        <v>0</v>
      </c>
      <c r="P491">
        <v>7.6</v>
      </c>
      <c r="R491" t="str">
        <v>Star Trek IV: The Voyage Home</v>
      </c>
      <c r="S491">
        <v>31626</v>
      </c>
      <c r="T491">
        <v>1986</v>
      </c>
      <c r="U491" t="str">
        <v>1980s</v>
      </c>
      <c r="V491" t="str">
        <v>Color</v>
      </c>
      <c r="W491" t="str">
        <v>Adventure</v>
      </c>
      <c r="X491" t="str">
        <v>English</v>
      </c>
      <c r="Y491" t="str">
        <v>USA</v>
      </c>
      <c r="Z491" t="str">
        <v>PG</v>
      </c>
      <c r="AA491" t="str">
        <v>Leonard Nimoy</v>
      </c>
      <c r="AB491" t="str">
        <v>Leonard Nimoy</v>
      </c>
      <c r="AC491">
        <v>12000</v>
      </c>
      <c r="AD491">
        <v>15449</v>
      </c>
      <c r="AE491">
        <v>12000</v>
      </c>
      <c r="AF491">
        <v>0</v>
      </c>
      <c r="AG491">
        <v>7.3</v>
      </c>
      <c r="AH491">
        <v>106</v>
      </c>
      <c r="AI491">
        <v>119</v>
      </c>
      <c r="AJ491">
        <v>109713132</v>
      </c>
      <c r="AL491" s="7" t="str">
        <v>Phil Traill</v>
      </c>
      <c r="AM491" s="35">
        <f>AVERAGEIFS(IMDB4[IMDb Score (1-10)],IMDB4[Director Name],Formula_Analysis!AL491)</f>
        <v>4.8</v>
      </c>
      <c r="AQ491" s="7" t="str">
        <v>Bokeem Woodbine</v>
      </c>
      <c r="AR491" s="7">
        <f>SUMIFS(IMDB4[Gross Revenue],IMDB4[Lead Actor],Formula_Analysis!AQ491)</f>
        <v>102358162</v>
      </c>
    </row>
    <row r="492" spans="1:44" x14ac:dyDescent="0.25">
      <c r="A492" t="str">
        <v>Frozen</v>
      </c>
      <c r="B492">
        <v>41356</v>
      </c>
      <c r="C492">
        <v>2013</v>
      </c>
      <c r="D492" t="str">
        <v>2010s</v>
      </c>
      <c r="E492" t="str">
        <v>Color</v>
      </c>
      <c r="F492" t="str">
        <v>Adventure</v>
      </c>
      <c r="G492" t="str">
        <v>English</v>
      </c>
      <c r="H492" t="str">
        <v>USA</v>
      </c>
      <c r="I492" t="str">
        <v>PG</v>
      </c>
      <c r="J492" t="str">
        <v>Josh Gad</v>
      </c>
      <c r="K492" t="str">
        <v>Chris Buck</v>
      </c>
      <c r="L492">
        <v>1000</v>
      </c>
      <c r="M492">
        <v>2582</v>
      </c>
      <c r="N492">
        <v>69</v>
      </c>
      <c r="O492">
        <v>58000</v>
      </c>
      <c r="P492">
        <v>7.6</v>
      </c>
      <c r="R492" t="str">
        <v>Creed</v>
      </c>
      <c r="S492">
        <v>42037</v>
      </c>
      <c r="T492">
        <v>2015</v>
      </c>
      <c r="U492" t="str">
        <v>2010s</v>
      </c>
      <c r="V492" t="str">
        <v>Color</v>
      </c>
      <c r="W492" t="str">
        <v>Drama</v>
      </c>
      <c r="X492" t="str">
        <v>English</v>
      </c>
      <c r="Y492" t="str">
        <v>USA</v>
      </c>
      <c r="Z492" t="str">
        <v>PG-13</v>
      </c>
      <c r="AA492" t="str">
        <v>Sylvester Stallone</v>
      </c>
      <c r="AB492" t="str">
        <v>Ryan Coogler</v>
      </c>
      <c r="AC492">
        <v>13000</v>
      </c>
      <c r="AD492">
        <v>15106</v>
      </c>
      <c r="AE492">
        <v>0</v>
      </c>
      <c r="AF492">
        <v>70000</v>
      </c>
      <c r="AG492">
        <v>7.7</v>
      </c>
      <c r="AH492">
        <v>437</v>
      </c>
      <c r="AI492">
        <v>133</v>
      </c>
      <c r="AJ492">
        <v>109712885</v>
      </c>
      <c r="AL492" s="7" t="str">
        <v>Breck Eisner</v>
      </c>
      <c r="AM492" s="35">
        <f>AVERAGEIFS(IMDB4[IMDb Score (1-10)],IMDB4[Director Name],Formula_Analysis!AL492)</f>
        <v>6.166666666666667</v>
      </c>
      <c r="AQ492" s="7" t="str">
        <v>Ari Graynor</v>
      </c>
      <c r="AR492" s="7">
        <f>SUMIFS(IMDB4[Gross Revenue],IMDB4[Lead Actor],Formula_Analysis!AQ492)</f>
        <v>31487293</v>
      </c>
    </row>
    <row r="493" spans="1:44" x14ac:dyDescent="0.25">
      <c r="A493" t="str">
        <v>Ice Age</v>
      </c>
      <c r="B493">
        <v>37472</v>
      </c>
      <c r="C493">
        <v>2002</v>
      </c>
      <c r="D493" t="str">
        <v>2000s</v>
      </c>
      <c r="E493" t="str">
        <v>Color</v>
      </c>
      <c r="F493" t="str">
        <v>Adventure</v>
      </c>
      <c r="G493" t="str">
        <v>English</v>
      </c>
      <c r="H493" t="str">
        <v>USA</v>
      </c>
      <c r="I493" t="str">
        <v>PG</v>
      </c>
      <c r="J493" t="str">
        <v>Goran Visnjic</v>
      </c>
      <c r="K493" t="str">
        <v>Chris Wedge</v>
      </c>
      <c r="L493">
        <v>1000</v>
      </c>
      <c r="M493">
        <v>5437</v>
      </c>
      <c r="N493">
        <v>77</v>
      </c>
      <c r="O493">
        <v>3000</v>
      </c>
      <c r="P493">
        <v>7.6</v>
      </c>
      <c r="R493" t="str">
        <v>Crocodile Dundee II</v>
      </c>
      <c r="S493">
        <v>32266</v>
      </c>
      <c r="T493">
        <v>1988</v>
      </c>
      <c r="U493" t="str">
        <v>1980s</v>
      </c>
      <c r="V493" t="str">
        <v>Color</v>
      </c>
      <c r="W493" t="str">
        <v>Action</v>
      </c>
      <c r="X493" t="str">
        <v>English</v>
      </c>
      <c r="Y493" t="str">
        <v>Australia</v>
      </c>
      <c r="Z493" t="str">
        <v>PG</v>
      </c>
      <c r="AA493" t="str">
        <v>Paul Hogan</v>
      </c>
      <c r="AB493" t="str">
        <v>John Cornell</v>
      </c>
      <c r="AC493">
        <v>442</v>
      </c>
      <c r="AD493">
        <v>717</v>
      </c>
      <c r="AE493">
        <v>5</v>
      </c>
      <c r="AF493">
        <v>489</v>
      </c>
      <c r="AG493">
        <v>5.5</v>
      </c>
      <c r="AH493">
        <v>32</v>
      </c>
      <c r="AI493">
        <v>108</v>
      </c>
      <c r="AJ493">
        <v>109306210</v>
      </c>
      <c r="AL493" s="7" t="str">
        <v>Scott Frank</v>
      </c>
      <c r="AM493" s="35">
        <f>AVERAGEIFS(IMDB4[IMDb Score (1-10)],IMDB4[Director Name],Formula_Analysis!AL493)</f>
        <v>6.5</v>
      </c>
      <c r="AQ493" s="7" t="str">
        <v>Frank Langella</v>
      </c>
      <c r="AR493" s="7">
        <f>SUMIFS(IMDB4[Gross Revenue],IMDB4[Lead Actor],Formula_Analysis!AQ493)</f>
        <v>71645930</v>
      </c>
    </row>
    <row r="494" spans="1:44" x14ac:dyDescent="0.25">
      <c r="A494" t="str">
        <v>Animal House</v>
      </c>
      <c r="B494">
        <v>28739</v>
      </c>
      <c r="C494">
        <v>1978</v>
      </c>
      <c r="D494" t="str">
        <v>1970s</v>
      </c>
      <c r="E494" t="str">
        <v>Color</v>
      </c>
      <c r="F494" t="str">
        <v>Comedy</v>
      </c>
      <c r="G494" t="str">
        <v>English</v>
      </c>
      <c r="H494" t="str">
        <v>USA</v>
      </c>
      <c r="I494" t="str">
        <v>R</v>
      </c>
      <c r="J494" t="str">
        <v>John Belushi</v>
      </c>
      <c r="K494" t="str">
        <v>John Landis</v>
      </c>
      <c r="L494">
        <v>1000</v>
      </c>
      <c r="M494">
        <v>3468</v>
      </c>
      <c r="N494">
        <v>644</v>
      </c>
      <c r="O494">
        <v>0</v>
      </c>
      <c r="P494">
        <v>7.6</v>
      </c>
      <c r="R494" t="str">
        <v>The 40-Year-Old Virgin</v>
      </c>
      <c r="S494">
        <v>38678</v>
      </c>
      <c r="T494">
        <v>2005</v>
      </c>
      <c r="U494" t="str">
        <v>2000s</v>
      </c>
      <c r="V494" t="str">
        <v>Color</v>
      </c>
      <c r="W494" t="str">
        <v>Comedy</v>
      </c>
      <c r="X494" t="str">
        <v>English</v>
      </c>
      <c r="Y494" t="str">
        <v>USA</v>
      </c>
      <c r="Z494" t="str">
        <v>R</v>
      </c>
      <c r="AA494" t="str">
        <v>Steve Carell</v>
      </c>
      <c r="AB494" t="str">
        <v>Judd Apatow</v>
      </c>
      <c r="AC494">
        <v>7000</v>
      </c>
      <c r="AD494">
        <v>8341</v>
      </c>
      <c r="AE494">
        <v>0</v>
      </c>
      <c r="AF494">
        <v>0</v>
      </c>
      <c r="AG494">
        <v>7.1</v>
      </c>
      <c r="AH494">
        <v>217</v>
      </c>
      <c r="AI494">
        <v>133</v>
      </c>
      <c r="AJ494">
        <v>109243478</v>
      </c>
      <c r="AL494" s="7" t="str">
        <v>Olatunde Osunsanmi</v>
      </c>
      <c r="AM494" s="35">
        <f>AVERAGEIFS(IMDB4[IMDb Score (1-10)],IMDB4[Director Name],Formula_Analysis!AL494)</f>
        <v>5.9</v>
      </c>
      <c r="AQ494" s="7" t="str">
        <v>Eric Stoltz</v>
      </c>
      <c r="AR494" s="7">
        <f>SUMIFS(IMDB4[Gross Revenue],IMDB4[Lead Actor],Formula_Analysis!AQ494)</f>
        <v>3460756</v>
      </c>
    </row>
    <row r="495" spans="1:44" x14ac:dyDescent="0.25">
      <c r="A495" t="str">
        <v>Star Trek: First Contact</v>
      </c>
      <c r="B495">
        <v>35096</v>
      </c>
      <c r="C495">
        <v>1996</v>
      </c>
      <c r="D495" t="str">
        <v>1990s</v>
      </c>
      <c r="E495" t="str">
        <v>Color</v>
      </c>
      <c r="F495" t="str">
        <v>Action</v>
      </c>
      <c r="G495" t="str">
        <v>English</v>
      </c>
      <c r="H495" t="str">
        <v>USA</v>
      </c>
      <c r="I495" t="str">
        <v>PG-13</v>
      </c>
      <c r="J495" t="str">
        <v>LeVar Burton</v>
      </c>
      <c r="K495" t="str">
        <v>Jonathan Frakes</v>
      </c>
      <c r="L495">
        <v>1000</v>
      </c>
      <c r="M495">
        <v>6315</v>
      </c>
      <c r="N495">
        <v>906</v>
      </c>
      <c r="O495">
        <v>3000</v>
      </c>
      <c r="P495">
        <v>7.6</v>
      </c>
      <c r="R495" t="str">
        <v>Couples Retreat</v>
      </c>
      <c r="S495">
        <v>39846</v>
      </c>
      <c r="T495">
        <v>2009</v>
      </c>
      <c r="U495" t="str">
        <v>2000s</v>
      </c>
      <c r="V495" t="str">
        <v>Color</v>
      </c>
      <c r="W495" t="str">
        <v>Comedy</v>
      </c>
      <c r="X495" t="str">
        <v>English</v>
      </c>
      <c r="Y495" t="str">
        <v>USA</v>
      </c>
      <c r="Z495" t="str">
        <v>PG-13</v>
      </c>
      <c r="AA495" t="str">
        <v>Jon Favreau</v>
      </c>
      <c r="AB495" t="str">
        <v>Peter Billingsley</v>
      </c>
      <c r="AC495">
        <v>4000</v>
      </c>
      <c r="AD495">
        <v>8172</v>
      </c>
      <c r="AE495">
        <v>0</v>
      </c>
      <c r="AF495">
        <v>0</v>
      </c>
      <c r="AG495">
        <v>5.5</v>
      </c>
      <c r="AH495">
        <v>166</v>
      </c>
      <c r="AI495">
        <v>113</v>
      </c>
      <c r="AJ495">
        <v>109176215</v>
      </c>
      <c r="AL495" s="7" t="str">
        <v>Brad Bird</v>
      </c>
      <c r="AM495" s="35">
        <f>AVERAGEIFS(IMDB4[IMDb Score (1-10)],IMDB4[Director Name],Formula_Analysis!AL495)</f>
        <v>7.58</v>
      </c>
      <c r="AQ495" s="7" t="str">
        <v>Judge Reinhold</v>
      </c>
      <c r="AR495" s="7">
        <f>SUMIFS(IMDB4[Gross Revenue],IMDB4[Lead Actor],Formula_Analysis!AQ495)</f>
        <v>518819711</v>
      </c>
    </row>
    <row r="496" spans="1:44" x14ac:dyDescent="0.25">
      <c r="A496" t="str">
        <v>Moulin Rouge!</v>
      </c>
      <c r="B496">
        <v>37138</v>
      </c>
      <c r="C496">
        <v>2001</v>
      </c>
      <c r="D496" t="str">
        <v>2000s</v>
      </c>
      <c r="E496" t="str">
        <v>Black and White</v>
      </c>
      <c r="F496" t="str">
        <v>Drama</v>
      </c>
      <c r="G496" t="str">
        <v>English</v>
      </c>
      <c r="H496" t="str">
        <v>USA</v>
      </c>
      <c r="I496" t="str">
        <v>PG-13</v>
      </c>
      <c r="J496" t="str">
        <v>Jim Broadbent</v>
      </c>
      <c r="K496" t="str">
        <v>Baz Luhrmann</v>
      </c>
      <c r="L496">
        <v>1000</v>
      </c>
      <c r="M496">
        <v>2601</v>
      </c>
      <c r="N496">
        <v>1000</v>
      </c>
      <c r="O496">
        <v>10000</v>
      </c>
      <c r="P496">
        <v>7.6</v>
      </c>
      <c r="R496" t="str">
        <v>A Time to Kill</v>
      </c>
      <c r="S496">
        <v>35397</v>
      </c>
      <c r="T496">
        <v>1996</v>
      </c>
      <c r="U496" t="str">
        <v>1990s</v>
      </c>
      <c r="V496" t="str">
        <v>Color</v>
      </c>
      <c r="W496" t="str">
        <v>Crime</v>
      </c>
      <c r="X496" t="str">
        <v>English</v>
      </c>
      <c r="Y496" t="str">
        <v>USA</v>
      </c>
      <c r="Z496" t="str">
        <v>R</v>
      </c>
      <c r="AA496" t="str">
        <v>Kevin Spacey</v>
      </c>
      <c r="AB496" t="str">
        <v>Joel Schumacher</v>
      </c>
      <c r="AC496">
        <v>18000</v>
      </c>
      <c r="AD496">
        <v>31349</v>
      </c>
      <c r="AE496">
        <v>541</v>
      </c>
      <c r="AF496">
        <v>0</v>
      </c>
      <c r="AG496">
        <v>7.4</v>
      </c>
      <c r="AH496">
        <v>71</v>
      </c>
      <c r="AI496">
        <v>149</v>
      </c>
      <c r="AJ496">
        <v>108706165</v>
      </c>
      <c r="AL496" s="7" t="str">
        <v>Lisa Cholodenko</v>
      </c>
      <c r="AM496" s="35">
        <f>AVERAGEIFS(IMDB4[IMDb Score (1-10)],IMDB4[Director Name],Formula_Analysis!AL496)</f>
        <v>7.1</v>
      </c>
      <c r="AQ496" s="7" t="str">
        <v>William Schallert</v>
      </c>
      <c r="AR496" s="7">
        <f>SUMIFS(IMDB4[Gross Revenue],IMDB4[Lead Actor],Formula_Analysis!AQ496)</f>
        <v>19281235</v>
      </c>
    </row>
    <row r="497" spans="1:44" x14ac:dyDescent="0.25">
      <c r="A497" t="str">
        <v>The Piano</v>
      </c>
      <c r="B497">
        <v>34240</v>
      </c>
      <c r="C497">
        <v>1993</v>
      </c>
      <c r="D497" t="str">
        <v>1990s</v>
      </c>
      <c r="E497" t="str">
        <v>Color</v>
      </c>
      <c r="F497" t="str">
        <v>Drama</v>
      </c>
      <c r="G497" t="str">
        <v>English</v>
      </c>
      <c r="H497" t="str">
        <v>New Zealand</v>
      </c>
      <c r="I497" t="str">
        <v>R</v>
      </c>
      <c r="J497" t="str">
        <v>Holly Hunter</v>
      </c>
      <c r="K497" t="str">
        <v>Jane Campion</v>
      </c>
      <c r="L497">
        <v>1000</v>
      </c>
      <c r="M497">
        <v>1051</v>
      </c>
      <c r="N497">
        <v>319</v>
      </c>
      <c r="O497">
        <v>0</v>
      </c>
      <c r="P497">
        <v>7.6</v>
      </c>
      <c r="R497" t="str">
        <v>Black Hawk Down</v>
      </c>
      <c r="S497">
        <v>36989</v>
      </c>
      <c r="T497">
        <v>2001</v>
      </c>
      <c r="U497" t="str">
        <v>2000s</v>
      </c>
      <c r="V497" t="str">
        <v>Color</v>
      </c>
      <c r="W497" t="str">
        <v>Drama</v>
      </c>
      <c r="X497" t="str">
        <v>English</v>
      </c>
      <c r="Y497" t="str">
        <v>USA</v>
      </c>
      <c r="Z497" t="str">
        <v>R</v>
      </c>
      <c r="AA497" t="str">
        <v>Ioan Gruffudd</v>
      </c>
      <c r="AB497" t="str">
        <v>Ridley Scott</v>
      </c>
      <c r="AC497">
        <v>2000</v>
      </c>
      <c r="AD497">
        <v>4270</v>
      </c>
      <c r="AE497">
        <v>0</v>
      </c>
      <c r="AF497">
        <v>10000</v>
      </c>
      <c r="AG497">
        <v>7.7</v>
      </c>
      <c r="AH497">
        <v>200</v>
      </c>
      <c r="AI497">
        <v>152</v>
      </c>
      <c r="AJ497">
        <v>108638745</v>
      </c>
      <c r="AL497" s="7" t="str">
        <v>Ben Younger</v>
      </c>
      <c r="AM497" s="35">
        <f>AVERAGEIFS(IMDB4[IMDb Score (1-10)],IMDB4[Director Name],Formula_Analysis!AL497)</f>
        <v>7</v>
      </c>
      <c r="AQ497" s="7" t="str">
        <v>Patricia Tallman</v>
      </c>
      <c r="AR497" s="7">
        <f>SUMIFS(IMDB4[Gross Revenue],IMDB4[Lead Actor],Formula_Analysis!AQ497)</f>
        <v>11501093</v>
      </c>
    </row>
    <row r="498" spans="1:44" x14ac:dyDescent="0.25">
      <c r="A498" t="str">
        <v>Philomena</v>
      </c>
      <c r="B498">
        <v>41577</v>
      </c>
      <c r="C498">
        <v>2013</v>
      </c>
      <c r="D498" t="str">
        <v>2010s</v>
      </c>
      <c r="E498" t="str">
        <v>Color</v>
      </c>
      <c r="F498" t="str">
        <v>Biography</v>
      </c>
      <c r="G498" t="str">
        <v>English</v>
      </c>
      <c r="H498" t="str">
        <v>UK</v>
      </c>
      <c r="I498" t="str">
        <v>PG-13</v>
      </c>
      <c r="J498" t="str">
        <v>Steve Coogan</v>
      </c>
      <c r="K498" t="str">
        <v>Stephen Frears</v>
      </c>
      <c r="L498">
        <v>1000</v>
      </c>
      <c r="M498">
        <v>2376</v>
      </c>
      <c r="N498">
        <v>350</v>
      </c>
      <c r="O498">
        <v>37000</v>
      </c>
      <c r="P498">
        <v>7.6</v>
      </c>
      <c r="R498" t="str">
        <v>Ace Ventura: When Nature Calls</v>
      </c>
      <c r="S498">
        <v>34981</v>
      </c>
      <c r="T498">
        <v>1995</v>
      </c>
      <c r="U498" t="str">
        <v>1990s</v>
      </c>
      <c r="V498" t="str">
        <v>Color</v>
      </c>
      <c r="W498" t="str">
        <v>Adventure</v>
      </c>
      <c r="X498" t="str">
        <v>English</v>
      </c>
      <c r="Y498" t="str">
        <v>USA</v>
      </c>
      <c r="Z498" t="str">
        <v>PG-13</v>
      </c>
      <c r="AA498" t="str">
        <v>Bruce Spence</v>
      </c>
      <c r="AB498" t="str">
        <v>Steve Oedekerk</v>
      </c>
      <c r="AC498">
        <v>531</v>
      </c>
      <c r="AD498">
        <v>2203</v>
      </c>
      <c r="AE498">
        <v>176</v>
      </c>
      <c r="AF498">
        <v>0</v>
      </c>
      <c r="AG498">
        <v>6.3</v>
      </c>
      <c r="AH498">
        <v>59</v>
      </c>
      <c r="AI498">
        <v>90</v>
      </c>
      <c r="AJ498">
        <v>108360000</v>
      </c>
      <c r="AL498" s="7" t="str">
        <v>David Palmer</v>
      </c>
      <c r="AM498" s="35">
        <f>AVERAGEIFS(IMDB4[IMDb Score (1-10)],IMDB4[Director Name],Formula_Analysis!AL498)</f>
        <v>6.1</v>
      </c>
      <c r="AQ498" s="7" t="str">
        <v>Natasha Henstridge</v>
      </c>
      <c r="AR498" s="7">
        <f>SUMIFS(IMDB4[Gross Revenue],IMDB4[Lead Actor],Formula_Analysis!AQ498)</f>
        <v>74149752</v>
      </c>
    </row>
    <row r="499" spans="1:44" x14ac:dyDescent="0.25">
      <c r="A499" t="str">
        <v>High Fidelity</v>
      </c>
      <c r="B499">
        <v>36717</v>
      </c>
      <c r="C499">
        <v>2000</v>
      </c>
      <c r="D499" t="str">
        <v>2000s</v>
      </c>
      <c r="E499" t="str">
        <v>Color</v>
      </c>
      <c r="F499" t="str">
        <v>Comedy</v>
      </c>
      <c r="G499" t="str">
        <v>English</v>
      </c>
      <c r="H499" t="str">
        <v>UK</v>
      </c>
      <c r="I499" t="str">
        <v>R</v>
      </c>
      <c r="J499" t="str">
        <v>Drake Bell</v>
      </c>
      <c r="K499" t="str">
        <v>Stephen Frears</v>
      </c>
      <c r="L499">
        <v>1000</v>
      </c>
      <c r="M499">
        <v>3141</v>
      </c>
      <c r="N499">
        <v>350</v>
      </c>
      <c r="O499">
        <v>10000</v>
      </c>
      <c r="P499">
        <v>7.6</v>
      </c>
      <c r="R499" t="str">
        <v>The Princess Diaries</v>
      </c>
      <c r="S499">
        <v>37136</v>
      </c>
      <c r="T499">
        <v>2001</v>
      </c>
      <c r="U499" t="str">
        <v>2000s</v>
      </c>
      <c r="V499" t="str">
        <v>Color</v>
      </c>
      <c r="W499" t="str">
        <v>Comedy</v>
      </c>
      <c r="X499" t="str">
        <v>English</v>
      </c>
      <c r="Y499" t="str">
        <v>USA</v>
      </c>
      <c r="Z499" t="str">
        <v>G</v>
      </c>
      <c r="AA499" t="str">
        <v>Anne Hathaway</v>
      </c>
      <c r="AB499" t="str">
        <v>Garry Marshall</v>
      </c>
      <c r="AC499">
        <v>11000</v>
      </c>
      <c r="AD499">
        <v>13645</v>
      </c>
      <c r="AE499">
        <v>0</v>
      </c>
      <c r="AF499">
        <v>0</v>
      </c>
      <c r="AG499">
        <v>6.2</v>
      </c>
      <c r="AH499">
        <v>108</v>
      </c>
      <c r="AI499">
        <v>111</v>
      </c>
      <c r="AJ499">
        <v>108244774</v>
      </c>
      <c r="AL499" s="7" t="str">
        <v>Christian Alvart</v>
      </c>
      <c r="AM499" s="35">
        <f>AVERAGEIFS(IMDB4[IMDb Score (1-10)],IMDB4[Director Name],Formula_Analysis!AL499)</f>
        <v>6.5</v>
      </c>
      <c r="AQ499" s="7" t="str">
        <v>Sarah Polley</v>
      </c>
      <c r="AR499" s="7">
        <f>SUMIFS(IMDB4[Gross Revenue],IMDB4[Lead Actor],Formula_Analysis!AQ499)</f>
        <v>34236941</v>
      </c>
    </row>
    <row r="500" spans="1:44" x14ac:dyDescent="0.25">
      <c r="A500" t="str">
        <v>The Raid: Redemption</v>
      </c>
      <c r="B500">
        <v>40652</v>
      </c>
      <c r="C500">
        <v>2011</v>
      </c>
      <c r="D500" t="str">
        <v>2010s</v>
      </c>
      <c r="E500" t="str">
        <v>Color</v>
      </c>
      <c r="F500" t="str">
        <v>Action</v>
      </c>
      <c r="G500" t="str">
        <v>Indonesian</v>
      </c>
      <c r="H500" t="str">
        <v>Indonesia</v>
      </c>
      <c r="I500" t="str">
        <v>R</v>
      </c>
      <c r="J500" t="str">
        <v>Iko Uwais</v>
      </c>
      <c r="K500" t="str">
        <v>Gareth Evans</v>
      </c>
      <c r="L500">
        <v>1000</v>
      </c>
      <c r="M500">
        <v>1445</v>
      </c>
      <c r="N500">
        <v>338</v>
      </c>
      <c r="O500">
        <v>51000</v>
      </c>
      <c r="P500">
        <v>7.6</v>
      </c>
      <c r="R500" t="str">
        <v>Superman II</v>
      </c>
      <c r="S500">
        <v>29507</v>
      </c>
      <c r="T500">
        <v>1980</v>
      </c>
      <c r="U500" t="str">
        <v>1980s</v>
      </c>
      <c r="V500" t="str">
        <v>Color</v>
      </c>
      <c r="W500" t="str">
        <v>Action</v>
      </c>
      <c r="X500" t="str">
        <v>English</v>
      </c>
      <c r="Y500" t="str">
        <v>USA</v>
      </c>
      <c r="Z500" t="str">
        <v>PG</v>
      </c>
      <c r="AA500" t="str">
        <v>Margot Kidder</v>
      </c>
      <c r="AB500" t="str">
        <v>Richard Lester</v>
      </c>
      <c r="AC500">
        <v>593</v>
      </c>
      <c r="AD500">
        <v>2908</v>
      </c>
      <c r="AE500">
        <v>44</v>
      </c>
      <c r="AF500">
        <v>0</v>
      </c>
      <c r="AG500">
        <v>6.8</v>
      </c>
      <c r="AH500">
        <v>121</v>
      </c>
      <c r="AI500">
        <v>116</v>
      </c>
      <c r="AJ500">
        <v>108200000</v>
      </c>
      <c r="AL500" s="7" t="str">
        <v>Tom Ford</v>
      </c>
      <c r="AM500" s="35">
        <f>AVERAGEIFS(IMDB4[IMDb Score (1-10)],IMDB4[Director Name],Formula_Analysis!AL500)</f>
        <v>7.6</v>
      </c>
      <c r="AQ500" s="7" t="str">
        <v>Kathleen Turner</v>
      </c>
      <c r="AR500" s="7">
        <f>SUMIFS(IMDB4[Gross Revenue],IMDB4[Lead Actor],Formula_Analysis!AQ500)</f>
        <v>35023294</v>
      </c>
    </row>
    <row r="501" spans="1:44" x14ac:dyDescent="0.25">
      <c r="A501" t="str">
        <v>The Damned United</v>
      </c>
      <c r="B501">
        <v>40155</v>
      </c>
      <c r="C501">
        <v>2009</v>
      </c>
      <c r="D501" t="str">
        <v>2000s</v>
      </c>
      <c r="E501" t="str">
        <v>Color</v>
      </c>
      <c r="F501" t="str">
        <v>Biography</v>
      </c>
      <c r="G501" t="str">
        <v>English</v>
      </c>
      <c r="H501" t="str">
        <v>UK</v>
      </c>
      <c r="I501" t="str">
        <v>R</v>
      </c>
      <c r="J501" t="str">
        <v>Stephen Graham</v>
      </c>
      <c r="K501" t="str">
        <v>Tom Hooper</v>
      </c>
      <c r="L501">
        <v>1000</v>
      </c>
      <c r="M501">
        <v>1163</v>
      </c>
      <c r="N501">
        <v>0</v>
      </c>
      <c r="O501">
        <v>0</v>
      </c>
      <c r="P501">
        <v>7.6</v>
      </c>
      <c r="R501" t="str">
        <v>Hop</v>
      </c>
      <c r="S501">
        <v>40790</v>
      </c>
      <c r="T501">
        <v>2011</v>
      </c>
      <c r="U501" t="str">
        <v>2010s</v>
      </c>
      <c r="V501" t="str">
        <v>Color</v>
      </c>
      <c r="W501" t="str">
        <v>Adventure</v>
      </c>
      <c r="X501" t="str">
        <v>English</v>
      </c>
      <c r="Y501" t="str">
        <v>USA</v>
      </c>
      <c r="Z501" t="str">
        <v>PG</v>
      </c>
      <c r="AA501" t="str">
        <v>Gary Cole</v>
      </c>
      <c r="AB501" t="str">
        <v>Tim Hill</v>
      </c>
      <c r="AC501">
        <v>989</v>
      </c>
      <c r="AD501">
        <v>2558</v>
      </c>
      <c r="AE501">
        <v>25</v>
      </c>
      <c r="AF501">
        <v>0</v>
      </c>
      <c r="AG501">
        <v>5.5</v>
      </c>
      <c r="AH501">
        <v>156</v>
      </c>
      <c r="AI501">
        <v>95</v>
      </c>
      <c r="AJ501">
        <v>108012170</v>
      </c>
      <c r="AL501" s="7" t="str">
        <v>Oliver Parker</v>
      </c>
      <c r="AM501" s="35">
        <f>AVERAGEIFS(IMDB4[IMDb Score (1-10)],IMDB4[Director Name],Formula_Analysis!AL501)</f>
        <v>6.7</v>
      </c>
      <c r="AQ501" s="7" t="str">
        <v>Vanessa Redgrave</v>
      </c>
      <c r="AR501" s="7">
        <f>SUMIFS(IMDB4[Gross Revenue],IMDB4[Lead Actor],Formula_Analysis!AQ501)</f>
        <v>59151114</v>
      </c>
    </row>
    <row r="502" spans="1:44" x14ac:dyDescent="0.25">
      <c r="A502" t="str">
        <v>I Am Sam</v>
      </c>
      <c r="B502">
        <v>37038</v>
      </c>
      <c r="C502">
        <v>2001</v>
      </c>
      <c r="D502" t="str">
        <v>2000s</v>
      </c>
      <c r="E502" t="str">
        <v>Color</v>
      </c>
      <c r="F502" t="str">
        <v>Drama</v>
      </c>
      <c r="G502" t="str">
        <v>English</v>
      </c>
      <c r="H502" t="str">
        <v>USA</v>
      </c>
      <c r="I502" t="str">
        <v>PG-13</v>
      </c>
      <c r="J502" t="str">
        <v>Dianne Wiest</v>
      </c>
      <c r="K502" t="str">
        <v>Jessie Nelson</v>
      </c>
      <c r="L502">
        <v>967</v>
      </c>
      <c r="M502">
        <v>3152</v>
      </c>
      <c r="N502">
        <v>24</v>
      </c>
      <c r="O502">
        <v>15000</v>
      </c>
      <c r="P502">
        <v>7.6</v>
      </c>
      <c r="R502" t="str">
        <v>Pulp Fiction</v>
      </c>
      <c r="S502">
        <v>34516</v>
      </c>
      <c r="T502">
        <v>1994</v>
      </c>
      <c r="U502" t="str">
        <v>1990s</v>
      </c>
      <c r="V502" t="str">
        <v>Color</v>
      </c>
      <c r="W502" t="str">
        <v>Crime</v>
      </c>
      <c r="X502" t="str">
        <v>English</v>
      </c>
      <c r="Y502" t="str">
        <v>USA</v>
      </c>
      <c r="Z502" t="str">
        <v>R</v>
      </c>
      <c r="AA502" t="str">
        <v>Bruce Willis</v>
      </c>
      <c r="AB502" t="str">
        <v>Quentin Tarantino</v>
      </c>
      <c r="AC502">
        <v>13000</v>
      </c>
      <c r="AD502">
        <v>16557</v>
      </c>
      <c r="AE502">
        <v>16000</v>
      </c>
      <c r="AF502">
        <v>45000</v>
      </c>
      <c r="AG502">
        <v>8.9</v>
      </c>
      <c r="AH502">
        <v>215</v>
      </c>
      <c r="AI502">
        <v>178</v>
      </c>
      <c r="AJ502">
        <v>107930000</v>
      </c>
      <c r="AL502" s="7" t="str">
        <v>Steven Zaillian</v>
      </c>
      <c r="AM502" s="35">
        <f>AVERAGEIFS(IMDB4[IMDb Score (1-10)],IMDB4[Director Name],Formula_Analysis!AL502)</f>
        <v>6.35</v>
      </c>
      <c r="AQ502" s="7" t="str">
        <v>Jason Mewes</v>
      </c>
      <c r="AR502" s="7">
        <f>SUMIFS(IMDB4[Gross Revenue],IMDB4[Lead Actor],Formula_Analysis!AQ502)</f>
        <v>3314721</v>
      </c>
    </row>
    <row r="503" spans="1:44" x14ac:dyDescent="0.25">
      <c r="A503" t="str">
        <v>Waiting for Guffman</v>
      </c>
      <c r="B503">
        <v>35428</v>
      </c>
      <c r="C503">
        <v>1996</v>
      </c>
      <c r="D503" t="str">
        <v>1990s</v>
      </c>
      <c r="E503" t="str">
        <v>Color</v>
      </c>
      <c r="F503" t="str">
        <v>Comedy</v>
      </c>
      <c r="G503" t="str">
        <v>English</v>
      </c>
      <c r="H503" t="str">
        <v>USA</v>
      </c>
      <c r="I503" t="str">
        <v>R</v>
      </c>
      <c r="J503" t="str">
        <v>Catherine O'Hara</v>
      </c>
      <c r="K503" t="str">
        <v>Christopher Guest</v>
      </c>
      <c r="L503">
        <v>925</v>
      </c>
      <c r="M503">
        <v>3559</v>
      </c>
      <c r="N503">
        <v>378</v>
      </c>
      <c r="O503">
        <v>0</v>
      </c>
      <c r="P503">
        <v>7.6</v>
      </c>
      <c r="R503" t="str">
        <v>Paranormal Activity</v>
      </c>
      <c r="S503">
        <v>39432</v>
      </c>
      <c r="T503">
        <v>2007</v>
      </c>
      <c r="U503" t="str">
        <v>2000s</v>
      </c>
      <c r="V503" t="str">
        <v>Color</v>
      </c>
      <c r="W503" t="str">
        <v>Horror</v>
      </c>
      <c r="X503" t="str">
        <v>English</v>
      </c>
      <c r="Y503" t="str">
        <v>USA</v>
      </c>
      <c r="Z503" t="str">
        <v>R</v>
      </c>
      <c r="AA503" t="str">
        <v>Micah Sloat</v>
      </c>
      <c r="AB503" t="str">
        <v>Oren Peli</v>
      </c>
      <c r="AC503">
        <v>189</v>
      </c>
      <c r="AD503">
        <v>330</v>
      </c>
      <c r="AE503">
        <v>110</v>
      </c>
      <c r="AF503">
        <v>12000</v>
      </c>
      <c r="AG503">
        <v>6.3</v>
      </c>
      <c r="AH503">
        <v>409</v>
      </c>
      <c r="AI503">
        <v>84</v>
      </c>
      <c r="AJ503">
        <v>107917283</v>
      </c>
      <c r="AL503" s="7" t="str">
        <v>Philip Kaufman</v>
      </c>
      <c r="AM503" s="35">
        <f>AVERAGEIFS(IMDB4[IMDb Score (1-10)],IMDB4[Director Name],Formula_Analysis!AL503)</f>
        <v>7.65</v>
      </c>
      <c r="AQ503" s="7" t="str">
        <v>Denis O'Hare</v>
      </c>
      <c r="AR503" s="7">
        <f>SUMIFS(IMDB4[Gross Revenue],IMDB4[Lead Actor],Formula_Analysis!AQ503)</f>
        <v>36020063</v>
      </c>
    </row>
    <row r="504" spans="1:44" x14ac:dyDescent="0.25">
      <c r="A504" t="str">
        <v>It's a Mad, Mad, Mad, Mad World</v>
      </c>
      <c r="B504">
        <v>23342</v>
      </c>
      <c r="C504">
        <v>1963</v>
      </c>
      <c r="D504" t="str">
        <v>1960s</v>
      </c>
      <c r="E504" t="str">
        <v>Color</v>
      </c>
      <c r="F504" t="str">
        <v>Action</v>
      </c>
      <c r="G504" t="str">
        <v>English</v>
      </c>
      <c r="H504" t="str">
        <v>USA</v>
      </c>
      <c r="I504" t="str">
        <v>Approved</v>
      </c>
      <c r="J504" t="str">
        <v>Jonathan Winters</v>
      </c>
      <c r="K504" t="str">
        <v>Stanley Kramer</v>
      </c>
      <c r="L504">
        <v>924</v>
      </c>
      <c r="M504">
        <v>4109</v>
      </c>
      <c r="N504">
        <v>176</v>
      </c>
      <c r="O504">
        <v>0</v>
      </c>
      <c r="P504">
        <v>7.6</v>
      </c>
      <c r="R504" t="str">
        <v>Epic</v>
      </c>
      <c r="S504">
        <v>41352</v>
      </c>
      <c r="T504">
        <v>2013</v>
      </c>
      <c r="U504" t="str">
        <v>2010s</v>
      </c>
      <c r="V504" t="str">
        <v>Color</v>
      </c>
      <c r="W504" t="str">
        <v>Adventure</v>
      </c>
      <c r="X504" t="str">
        <v>English</v>
      </c>
      <c r="Y504" t="str">
        <v>USA</v>
      </c>
      <c r="Z504" t="str">
        <v>PG</v>
      </c>
      <c r="AA504" t="str">
        <v>Josh Hutcherson</v>
      </c>
      <c r="AB504" t="str">
        <v>Chris Wedge</v>
      </c>
      <c r="AC504">
        <v>14000</v>
      </c>
      <c r="AD504">
        <v>14552</v>
      </c>
      <c r="AE504">
        <v>77</v>
      </c>
      <c r="AF504">
        <v>17000</v>
      </c>
      <c r="AG504">
        <v>6.7</v>
      </c>
      <c r="AH504">
        <v>203</v>
      </c>
      <c r="AI504">
        <v>102</v>
      </c>
      <c r="AJ504">
        <v>107515297</v>
      </c>
      <c r="AL504" s="7" t="str">
        <v>Doug Lefler</v>
      </c>
      <c r="AM504" s="35">
        <f>AVERAGEIFS(IMDB4[IMDb Score (1-10)],IMDB4[Director Name],Formula_Analysis!AL504)</f>
        <v>5.4</v>
      </c>
      <c r="AQ504" s="7" t="str">
        <v>Glenn Morshower</v>
      </c>
      <c r="AR504" s="7">
        <f>SUMIFS(IMDB4[Gross Revenue],IMDB4[Lead Actor],Formula_Analysis!AQ504)</f>
        <v>785546728</v>
      </c>
    </row>
    <row r="505" spans="1:44" x14ac:dyDescent="0.25">
      <c r="A505" t="str">
        <v>Batman</v>
      </c>
      <c r="B505">
        <v>32619</v>
      </c>
      <c r="C505">
        <v>1989</v>
      </c>
      <c r="D505" t="str">
        <v>1980s</v>
      </c>
      <c r="E505" t="str">
        <v>Color</v>
      </c>
      <c r="F505" t="str">
        <v>Action</v>
      </c>
      <c r="G505" t="str">
        <v>English</v>
      </c>
      <c r="H505" t="str">
        <v>USA</v>
      </c>
      <c r="I505" t="str">
        <v>PG-13</v>
      </c>
      <c r="J505" t="str">
        <v>Michael Gough</v>
      </c>
      <c r="K505" t="str">
        <v>Tim Burton</v>
      </c>
      <c r="L505">
        <v>920</v>
      </c>
      <c r="M505">
        <v>2725</v>
      </c>
      <c r="N505">
        <v>13000</v>
      </c>
      <c r="O505">
        <v>12000</v>
      </c>
      <c r="P505">
        <v>7.6</v>
      </c>
      <c r="R505" t="str">
        <v>Watchmen</v>
      </c>
      <c r="S505">
        <v>39839</v>
      </c>
      <c r="T505">
        <v>2009</v>
      </c>
      <c r="U505" t="str">
        <v>2000s</v>
      </c>
      <c r="V505" t="str">
        <v>Color</v>
      </c>
      <c r="W505" t="str">
        <v>Action</v>
      </c>
      <c r="X505" t="str">
        <v>English</v>
      </c>
      <c r="Y505" t="str">
        <v>USA</v>
      </c>
      <c r="Z505" t="str">
        <v>R</v>
      </c>
      <c r="AA505" t="str">
        <v>Matt Frewer</v>
      </c>
      <c r="AB505" t="str">
        <v>Zack Snyder</v>
      </c>
      <c r="AC505">
        <v>986</v>
      </c>
      <c r="AD505">
        <v>2530</v>
      </c>
      <c r="AE505">
        <v>0</v>
      </c>
      <c r="AF505">
        <v>18000</v>
      </c>
      <c r="AG505">
        <v>7.7</v>
      </c>
      <c r="AH505">
        <v>451</v>
      </c>
      <c r="AI505">
        <v>215</v>
      </c>
      <c r="AJ505">
        <v>107503316</v>
      </c>
      <c r="AL505" s="7" t="str">
        <v>Todd Field</v>
      </c>
      <c r="AM505" s="35">
        <f>AVERAGEIFS(IMDB4[IMDb Score (1-10)],IMDB4[Director Name],Formula_Analysis!AL505)</f>
        <v>7.55</v>
      </c>
      <c r="AQ505" s="7" t="str">
        <v>Minnie Driver</v>
      </c>
      <c r="AR505" s="7">
        <f>SUMIFS(IMDB4[Gross Revenue],IMDB4[Lead Actor],Formula_Analysis!AQ505)</f>
        <v>148358137</v>
      </c>
    </row>
    <row r="506" spans="1:44" x14ac:dyDescent="0.25">
      <c r="A506" t="str">
        <v>Army of Darkness</v>
      </c>
      <c r="B506">
        <v>33605</v>
      </c>
      <c r="C506">
        <v>1992</v>
      </c>
      <c r="D506" t="str">
        <v>1990s</v>
      </c>
      <c r="E506" t="str">
        <v>Color</v>
      </c>
      <c r="F506" t="str">
        <v>Comedy</v>
      </c>
      <c r="G506" t="str">
        <v>English</v>
      </c>
      <c r="H506" t="str">
        <v>USA</v>
      </c>
      <c r="I506" t="str">
        <v>R</v>
      </c>
      <c r="J506" t="str">
        <v>Patricia Tallman</v>
      </c>
      <c r="K506" t="str">
        <v>Sam Raimi</v>
      </c>
      <c r="L506">
        <v>901</v>
      </c>
      <c r="M506">
        <v>3913</v>
      </c>
      <c r="N506">
        <v>0</v>
      </c>
      <c r="O506">
        <v>10000</v>
      </c>
      <c r="P506">
        <v>7.6</v>
      </c>
      <c r="R506" t="str">
        <v>A League of Their Own</v>
      </c>
      <c r="S506">
        <v>33630</v>
      </c>
      <c r="T506">
        <v>1992</v>
      </c>
      <c r="U506" t="str">
        <v>1990s</v>
      </c>
      <c r="V506" t="str">
        <v>Black and White</v>
      </c>
      <c r="W506" t="str">
        <v>Comedy</v>
      </c>
      <c r="X506" t="str">
        <v>English</v>
      </c>
      <c r="Y506" t="str">
        <v>USA</v>
      </c>
      <c r="Z506" t="str">
        <v>PG</v>
      </c>
      <c r="AA506" t="str">
        <v>Tom Hanks</v>
      </c>
      <c r="AB506" t="str">
        <v>Penny Marshall</v>
      </c>
      <c r="AC506">
        <v>15000</v>
      </c>
      <c r="AD506">
        <v>16751</v>
      </c>
      <c r="AE506">
        <v>545</v>
      </c>
      <c r="AF506">
        <v>0</v>
      </c>
      <c r="AG506">
        <v>7.2</v>
      </c>
      <c r="AH506">
        <v>41</v>
      </c>
      <c r="AI506">
        <v>128</v>
      </c>
      <c r="AJ506">
        <v>107458785</v>
      </c>
      <c r="AL506" s="7" t="str">
        <v>Dan Fogelman</v>
      </c>
      <c r="AM506" s="35">
        <f>AVERAGEIFS(IMDB4[IMDb Score (1-10)],IMDB4[Director Name],Formula_Analysis!AL506)</f>
        <v>7.1</v>
      </c>
      <c r="AQ506" s="7" t="str">
        <v>Mark Addy</v>
      </c>
      <c r="AR506" s="7">
        <f>SUMIFS(IMDB4[Gross Revenue],IMDB4[Lead Actor],Formula_Analysis!AQ506)</f>
        <v>161904554</v>
      </c>
    </row>
    <row r="507" spans="1:44" x14ac:dyDescent="0.25">
      <c r="A507" t="str">
        <v>My Life Without Me</v>
      </c>
      <c r="B507">
        <v>37808</v>
      </c>
      <c r="C507">
        <v>2003</v>
      </c>
      <c r="D507" t="str">
        <v>2000s</v>
      </c>
      <c r="E507" t="str">
        <v>Color</v>
      </c>
      <c r="F507" t="str">
        <v>Drama</v>
      </c>
      <c r="G507" t="str">
        <v>English</v>
      </c>
      <c r="H507" t="str">
        <v>Spain</v>
      </c>
      <c r="I507" t="str">
        <v>R</v>
      </c>
      <c r="J507" t="str">
        <v>Sarah Polley</v>
      </c>
      <c r="K507" t="str">
        <v>Isabel Coixet</v>
      </c>
      <c r="L507">
        <v>900</v>
      </c>
      <c r="M507">
        <v>2972</v>
      </c>
      <c r="N507">
        <v>148</v>
      </c>
      <c r="O507">
        <v>0</v>
      </c>
      <c r="P507">
        <v>7.6</v>
      </c>
      <c r="R507" t="str">
        <v>Batman &amp; Robin</v>
      </c>
      <c r="S507">
        <v>35754</v>
      </c>
      <c r="T507">
        <v>1997</v>
      </c>
      <c r="U507" t="str">
        <v>1990s</v>
      </c>
      <c r="V507" t="str">
        <v>Color</v>
      </c>
      <c r="W507" t="str">
        <v>Action</v>
      </c>
      <c r="X507" t="str">
        <v>English</v>
      </c>
      <c r="Y507" t="str">
        <v>USA</v>
      </c>
      <c r="Z507" t="str">
        <v>PG-13</v>
      </c>
      <c r="AA507" t="str">
        <v>Michael Gough</v>
      </c>
      <c r="AB507" t="str">
        <v>Joel Schumacher</v>
      </c>
      <c r="AC507">
        <v>920</v>
      </c>
      <c r="AD507">
        <v>2699</v>
      </c>
      <c r="AE507">
        <v>541</v>
      </c>
      <c r="AF507">
        <v>0</v>
      </c>
      <c r="AG507">
        <v>3.7</v>
      </c>
      <c r="AH507">
        <v>183</v>
      </c>
      <c r="AI507">
        <v>125</v>
      </c>
      <c r="AJ507">
        <v>107285004</v>
      </c>
      <c r="AL507" s="7" t="str">
        <v>Michael Radford</v>
      </c>
      <c r="AM507" s="35">
        <f>AVERAGEIFS(IMDB4[IMDb Score (1-10)],IMDB4[Director Name],Formula_Analysis!AL507)</f>
        <v>7.1</v>
      </c>
      <c r="AQ507" s="7" t="str">
        <v>Vivica A. Fox</v>
      </c>
      <c r="AR507" s="7">
        <f>SUMIFS(IMDB4[Gross Revenue],IMDB4[Lead Actor],Formula_Analysis!AQ507)</f>
        <v>131370493</v>
      </c>
    </row>
    <row r="508" spans="1:44" x14ac:dyDescent="0.25">
      <c r="A508" t="str">
        <v>The Last Temptation of Christ</v>
      </c>
      <c r="B508">
        <v>32235</v>
      </c>
      <c r="C508">
        <v>1988</v>
      </c>
      <c r="D508" t="str">
        <v>1980s</v>
      </c>
      <c r="E508" t="str">
        <v>Color</v>
      </c>
      <c r="F508" t="str">
        <v>Drama</v>
      </c>
      <c r="G508" t="str">
        <v>English</v>
      </c>
      <c r="H508" t="str">
        <v>USA</v>
      </c>
      <c r="I508" t="str">
        <v>R</v>
      </c>
      <c r="J508" t="str">
        <v>Irvin Kershner</v>
      </c>
      <c r="K508" t="str">
        <v>Martin Scorsese</v>
      </c>
      <c r="L508">
        <v>883</v>
      </c>
      <c r="M508">
        <v>1934</v>
      </c>
      <c r="N508">
        <v>17000</v>
      </c>
      <c r="O508">
        <v>0</v>
      </c>
      <c r="P508">
        <v>7.6</v>
      </c>
      <c r="R508" t="str">
        <v>Captain Phillips</v>
      </c>
      <c r="S508">
        <v>41393</v>
      </c>
      <c r="T508">
        <v>2013</v>
      </c>
      <c r="U508" t="str">
        <v>2010s</v>
      </c>
      <c r="V508" t="str">
        <v>Color</v>
      </c>
      <c r="W508" t="str">
        <v>Biography</v>
      </c>
      <c r="X508" t="str">
        <v>English</v>
      </c>
      <c r="Y508" t="str">
        <v>USA</v>
      </c>
      <c r="Z508" t="str">
        <v>PG-13</v>
      </c>
      <c r="AA508" t="str">
        <v>Tom Hanks</v>
      </c>
      <c r="AB508" t="str">
        <v>Paul Greengrass</v>
      </c>
      <c r="AC508">
        <v>15000</v>
      </c>
      <c r="AD508">
        <v>16281</v>
      </c>
      <c r="AE508">
        <v>521</v>
      </c>
      <c r="AF508">
        <v>65000</v>
      </c>
      <c r="AG508">
        <v>7.9</v>
      </c>
      <c r="AH508">
        <v>491</v>
      </c>
      <c r="AI508">
        <v>134</v>
      </c>
      <c r="AJ508">
        <v>107100855</v>
      </c>
      <c r="AL508" s="7" t="str">
        <v>Atom Egoyan</v>
      </c>
      <c r="AM508" s="35">
        <f>AVERAGEIFS(IMDB4[IMDb Score (1-10)],IMDB4[Director Name],Formula_Analysis!AL508)</f>
        <v>6.9249999999999998</v>
      </c>
      <c r="AQ508" s="7" t="str">
        <v>Robert Forster</v>
      </c>
      <c r="AR508" s="7">
        <f>SUMIFS(IMDB4[Gross Revenue],IMDB4[Lead Actor],Formula_Analysis!AQ508)</f>
        <v>115742969</v>
      </c>
    </row>
    <row r="509" spans="1:44" x14ac:dyDescent="0.25">
      <c r="A509" t="str">
        <v>The Book Thief</v>
      </c>
      <c r="B509">
        <v>41403</v>
      </c>
      <c r="C509">
        <v>2013</v>
      </c>
      <c r="D509" t="str">
        <v>2010s</v>
      </c>
      <c r="E509" t="str">
        <v>Color</v>
      </c>
      <c r="F509" t="str">
        <v>Drama</v>
      </c>
      <c r="G509" t="str">
        <v>English</v>
      </c>
      <c r="H509" t="str">
        <v>USA</v>
      </c>
      <c r="I509" t="str">
        <v>PG-13</v>
      </c>
      <c r="J509" t="str">
        <v>Emily Watson</v>
      </c>
      <c r="K509" t="str">
        <v>Brian Percival</v>
      </c>
      <c r="L509">
        <v>876</v>
      </c>
      <c r="M509">
        <v>1985</v>
      </c>
      <c r="N509">
        <v>33</v>
      </c>
      <c r="O509">
        <v>53000</v>
      </c>
      <c r="P509">
        <v>7.6</v>
      </c>
      <c r="R509" t="str">
        <v>Black Swan</v>
      </c>
      <c r="S509">
        <v>40228</v>
      </c>
      <c r="T509">
        <v>2010</v>
      </c>
      <c r="U509" t="str">
        <v>2010s</v>
      </c>
      <c r="V509" t="str">
        <v>Color</v>
      </c>
      <c r="W509" t="str">
        <v>Drama</v>
      </c>
      <c r="X509" t="str">
        <v>English</v>
      </c>
      <c r="Y509" t="str">
        <v>USA</v>
      </c>
      <c r="Z509" t="str">
        <v>R</v>
      </c>
      <c r="AA509" t="str">
        <v>Natalie Portman</v>
      </c>
      <c r="AB509" t="str">
        <v>Darren Aronofsky</v>
      </c>
      <c r="AC509">
        <v>20000</v>
      </c>
      <c r="AD509">
        <v>38072</v>
      </c>
      <c r="AE509">
        <v>0</v>
      </c>
      <c r="AF509">
        <v>106000</v>
      </c>
      <c r="AG509">
        <v>8</v>
      </c>
      <c r="AH509">
        <v>669</v>
      </c>
      <c r="AI509">
        <v>108</v>
      </c>
      <c r="AJ509">
        <v>106952327</v>
      </c>
      <c r="AL509" s="7" t="str">
        <v>Rowan Joffe</v>
      </c>
      <c r="AM509" s="35">
        <f>AVERAGEIFS(IMDB4[IMDb Score (1-10)],IMDB4[Director Name],Formula_Analysis!AL509)</f>
        <v>6.3</v>
      </c>
      <c r="AQ509" s="7" t="str">
        <v>Scatman Crothers</v>
      </c>
      <c r="AR509" s="7">
        <f>SUMIFS(IMDB4[Gross Revenue],IMDB4[Lead Actor],Formula_Analysis!AQ509)</f>
        <v>112000000</v>
      </c>
    </row>
    <row r="510" spans="1:44" x14ac:dyDescent="0.25">
      <c r="A510" t="str">
        <v>Fuel</v>
      </c>
      <c r="B510">
        <v>39812</v>
      </c>
      <c r="C510">
        <v>2008</v>
      </c>
      <c r="D510" t="str">
        <v>2000s</v>
      </c>
      <c r="E510" t="str">
        <v>Color</v>
      </c>
      <c r="F510" t="str">
        <v>Documentary</v>
      </c>
      <c r="G510" t="str">
        <v>English</v>
      </c>
      <c r="H510" t="str">
        <v>USA</v>
      </c>
      <c r="I510" t="str">
        <v>Not Rated</v>
      </c>
      <c r="J510" t="str">
        <v>Larry David</v>
      </c>
      <c r="K510" t="str">
        <v>Joshua Tickell</v>
      </c>
      <c r="L510">
        <v>860</v>
      </c>
      <c r="M510">
        <v>1252</v>
      </c>
      <c r="N510">
        <v>9</v>
      </c>
      <c r="O510">
        <v>588</v>
      </c>
      <c r="P510">
        <v>7.6</v>
      </c>
      <c r="R510" t="str">
        <v>Miss Congeniality</v>
      </c>
      <c r="S510">
        <v>36583</v>
      </c>
      <c r="T510">
        <v>2000</v>
      </c>
      <c r="U510" t="str">
        <v>2000s</v>
      </c>
      <c r="V510" t="str">
        <v>Color</v>
      </c>
      <c r="W510" t="str">
        <v>Action</v>
      </c>
      <c r="X510" t="str">
        <v>English</v>
      </c>
      <c r="Y510" t="str">
        <v>USA</v>
      </c>
      <c r="Z510" t="str">
        <v>PG-13</v>
      </c>
      <c r="AA510" t="str">
        <v>Candice Bergen</v>
      </c>
      <c r="AB510" t="str">
        <v>Donald Petrie</v>
      </c>
      <c r="AC510">
        <v>545</v>
      </c>
      <c r="AD510">
        <v>1574</v>
      </c>
      <c r="AE510">
        <v>80</v>
      </c>
      <c r="AF510">
        <v>0</v>
      </c>
      <c r="AG510">
        <v>6.2</v>
      </c>
      <c r="AH510">
        <v>140</v>
      </c>
      <c r="AI510">
        <v>109</v>
      </c>
      <c r="AJ510">
        <v>106807667</v>
      </c>
      <c r="AL510" s="7" t="str">
        <v>William A. Graham</v>
      </c>
      <c r="AM510" s="35">
        <f>AVERAGEIFS(IMDB4[IMDb Score (1-10)],IMDB4[Director Name],Formula_Analysis!AL510)</f>
        <v>5.0999999999999996</v>
      </c>
      <c r="AQ510" s="7" t="str">
        <v>Heather O'Rourke</v>
      </c>
      <c r="AR510" s="7">
        <f>SUMIFS(IMDB4[Gross Revenue],IMDB4[Lead Actor],Formula_Analysis!AQ510)</f>
        <v>76600000</v>
      </c>
    </row>
    <row r="511" spans="1:44" x14ac:dyDescent="0.25">
      <c r="A511" t="str">
        <v>Radio Days</v>
      </c>
      <c r="B511">
        <v>31980</v>
      </c>
      <c r="C511">
        <v>1987</v>
      </c>
      <c r="D511" t="str">
        <v>1980s</v>
      </c>
      <c r="E511" t="str">
        <v>Color</v>
      </c>
      <c r="F511" t="str">
        <v>Comedy</v>
      </c>
      <c r="G511" t="str">
        <v>English</v>
      </c>
      <c r="H511" t="str">
        <v>USA</v>
      </c>
      <c r="I511" t="str">
        <v>PG</v>
      </c>
      <c r="J511" t="str">
        <v>Mike Starr</v>
      </c>
      <c r="K511" t="str">
        <v>Woody Allen</v>
      </c>
      <c r="L511">
        <v>854</v>
      </c>
      <c r="M511">
        <v>1653</v>
      </c>
      <c r="N511">
        <v>11000</v>
      </c>
      <c r="O511">
        <v>0</v>
      </c>
      <c r="P511">
        <v>7.6</v>
      </c>
      <c r="R511" t="str">
        <v>Chicken Run</v>
      </c>
      <c r="S511">
        <v>36735</v>
      </c>
      <c r="T511">
        <v>2000</v>
      </c>
      <c r="U511" t="str">
        <v>2000s</v>
      </c>
      <c r="V511" t="str">
        <v>Color</v>
      </c>
      <c r="W511" t="str">
        <v>Adventure</v>
      </c>
      <c r="X511" t="str">
        <v>English</v>
      </c>
      <c r="Y511" t="str">
        <v>UK</v>
      </c>
      <c r="Z511" t="str">
        <v>G</v>
      </c>
      <c r="AA511" t="str">
        <v>Imelda Staunton</v>
      </c>
      <c r="AB511" t="str">
        <v>Peter Lord</v>
      </c>
      <c r="AC511">
        <v>579</v>
      </c>
      <c r="AD511">
        <v>1817</v>
      </c>
      <c r="AE511">
        <v>91</v>
      </c>
      <c r="AF511">
        <v>0</v>
      </c>
      <c r="AG511">
        <v>7</v>
      </c>
      <c r="AH511">
        <v>187</v>
      </c>
      <c r="AI511">
        <v>84</v>
      </c>
      <c r="AJ511">
        <v>106793915</v>
      </c>
      <c r="AL511" s="7" t="str">
        <v>Eric Blakeney</v>
      </c>
      <c r="AM511" s="35">
        <f>AVERAGEIFS(IMDB4[IMDb Score (1-10)],IMDB4[Director Name],Formula_Analysis!AL511)</f>
        <v>5.7</v>
      </c>
      <c r="AQ511" s="7" t="str">
        <v>Shirley Henderson</v>
      </c>
      <c r="AR511" s="7">
        <f>SUMIFS(IMDB4[Gross Revenue],IMDB4[Lead Actor],Formula_Analysis!AQ511)</f>
        <v>586597</v>
      </c>
    </row>
    <row r="512" spans="1:44" x14ac:dyDescent="0.25">
      <c r="A512" t="str">
        <v>The Hunt for Red October</v>
      </c>
      <c r="B512">
        <v>32993</v>
      </c>
      <c r="C512">
        <v>1990</v>
      </c>
      <c r="D512" t="str">
        <v>1990s</v>
      </c>
      <c r="E512" t="str">
        <v>Color</v>
      </c>
      <c r="F512" t="str">
        <v>Action</v>
      </c>
      <c r="G512" t="str">
        <v>English</v>
      </c>
      <c r="H512" t="str">
        <v>USA</v>
      </c>
      <c r="I512" t="str">
        <v>PG</v>
      </c>
      <c r="J512" t="str">
        <v>Scott Glenn</v>
      </c>
      <c r="K512" t="str">
        <v>John McTiernan</v>
      </c>
      <c r="L512">
        <v>826</v>
      </c>
      <c r="M512">
        <v>2575</v>
      </c>
      <c r="N512">
        <v>323</v>
      </c>
      <c r="O512">
        <v>0</v>
      </c>
      <c r="P512">
        <v>7.6</v>
      </c>
      <c r="R512" t="str">
        <v>Analyze This</v>
      </c>
      <c r="S512">
        <v>36301</v>
      </c>
      <c r="T512">
        <v>1999</v>
      </c>
      <c r="U512" t="str">
        <v>1990s</v>
      </c>
      <c r="V512" t="str">
        <v>Color</v>
      </c>
      <c r="W512" t="str">
        <v>Comedy</v>
      </c>
      <c r="X512" t="str">
        <v>English</v>
      </c>
      <c r="Y512" t="str">
        <v>USA</v>
      </c>
      <c r="Z512" t="str">
        <v>R</v>
      </c>
      <c r="AA512" t="str">
        <v>Robert De Niro</v>
      </c>
      <c r="AB512" t="str">
        <v>Harold Ramis</v>
      </c>
      <c r="AC512">
        <v>22000</v>
      </c>
      <c r="AD512">
        <v>24333</v>
      </c>
      <c r="AE512">
        <v>11000</v>
      </c>
      <c r="AF512">
        <v>0</v>
      </c>
      <c r="AG512">
        <v>6.7</v>
      </c>
      <c r="AH512">
        <v>145</v>
      </c>
      <c r="AI512">
        <v>103</v>
      </c>
      <c r="AJ512">
        <v>106694016</v>
      </c>
      <c r="AL512" s="7" t="str">
        <v>Richard Eyre</v>
      </c>
      <c r="AM512" s="35">
        <f>AVERAGEIFS(IMDB4[IMDb Score (1-10)],IMDB4[Director Name],Formula_Analysis!AL512)</f>
        <v>7.25</v>
      </c>
      <c r="AQ512" s="7" t="str">
        <v>Fred Gwynne</v>
      </c>
      <c r="AR512" s="7">
        <f>SUMIFS(IMDB4[Gross Revenue],IMDB4[Lead Actor],Formula_Analysis!AQ512)</f>
        <v>209574861</v>
      </c>
    </row>
    <row r="513" spans="1:44" x14ac:dyDescent="0.25">
      <c r="A513" t="str">
        <v>West Side Story</v>
      </c>
      <c r="B513">
        <v>22404</v>
      </c>
      <c r="C513">
        <v>1961</v>
      </c>
      <c r="D513" t="str">
        <v>1960s</v>
      </c>
      <c r="E513" t="str">
        <v>Color</v>
      </c>
      <c r="F513" t="str">
        <v>Crime</v>
      </c>
      <c r="G513" t="str">
        <v>English</v>
      </c>
      <c r="H513" t="str">
        <v>USA</v>
      </c>
      <c r="I513" t="str">
        <v>Unrated</v>
      </c>
      <c r="J513" t="str">
        <v>Rita Moreno</v>
      </c>
      <c r="K513" t="str">
        <v>Jerome Robbins</v>
      </c>
      <c r="L513">
        <v>804</v>
      </c>
      <c r="M513">
        <v>1802</v>
      </c>
      <c r="N513">
        <v>34</v>
      </c>
      <c r="O513">
        <v>0</v>
      </c>
      <c r="P513">
        <v>7.6</v>
      </c>
      <c r="R513" t="str">
        <v>GoldenEye</v>
      </c>
      <c r="S513">
        <v>34878</v>
      </c>
      <c r="T513">
        <v>1995</v>
      </c>
      <c r="U513" t="str">
        <v>1990s</v>
      </c>
      <c r="V513" t="str">
        <v>Color</v>
      </c>
      <c r="W513" t="str">
        <v>Action</v>
      </c>
      <c r="X513" t="str">
        <v>English</v>
      </c>
      <c r="Y513" t="str">
        <v>UK</v>
      </c>
      <c r="Z513" t="str">
        <v>PG-13</v>
      </c>
      <c r="AA513" t="str">
        <v>Izabella Scorupco</v>
      </c>
      <c r="AB513" t="str">
        <v>Martin Campbell</v>
      </c>
      <c r="AC513">
        <v>394</v>
      </c>
      <c r="AD513">
        <v>1784</v>
      </c>
      <c r="AE513">
        <v>258</v>
      </c>
      <c r="AF513">
        <v>0</v>
      </c>
      <c r="AG513">
        <v>7.2</v>
      </c>
      <c r="AH513">
        <v>137</v>
      </c>
      <c r="AI513">
        <v>130</v>
      </c>
      <c r="AJ513">
        <v>106635996</v>
      </c>
      <c r="AL513" s="7" t="str">
        <v>Anand Tucker</v>
      </c>
      <c r="AM513" s="35">
        <f>AVERAGEIFS(IMDB4[IMDb Score (1-10)],IMDB4[Director Name],Formula_Analysis!AL513)</f>
        <v>6.65</v>
      </c>
      <c r="AQ513" s="7" t="str">
        <v>Sanaa Lathan</v>
      </c>
      <c r="AR513" s="7">
        <f>SUMIFS(IMDB4[Gross Revenue],IMDB4[Lead Actor],Formula_Analysis!AQ513)</f>
        <v>150282161</v>
      </c>
    </row>
    <row r="514" spans="1:44" x14ac:dyDescent="0.25">
      <c r="A514" t="str">
        <v>House of Flying Daggers</v>
      </c>
      <c r="B514">
        <v>38335</v>
      </c>
      <c r="C514">
        <v>2004</v>
      </c>
      <c r="D514" t="str">
        <v>2000s</v>
      </c>
      <c r="E514" t="str">
        <v>Color</v>
      </c>
      <c r="F514" t="str">
        <v>Action</v>
      </c>
      <c r="G514" t="str">
        <v>Mandarin</v>
      </c>
      <c r="H514" t="str">
        <v>China</v>
      </c>
      <c r="I514" t="str">
        <v>PG-13</v>
      </c>
      <c r="J514" t="str">
        <v>Takeshi Kaneshiro</v>
      </c>
      <c r="K514" t="str">
        <v>Yimou Zhang</v>
      </c>
      <c r="L514">
        <v>755</v>
      </c>
      <c r="M514">
        <v>1244</v>
      </c>
      <c r="N514">
        <v>611</v>
      </c>
      <c r="O514">
        <v>0</v>
      </c>
      <c r="P514">
        <v>7.6</v>
      </c>
      <c r="R514" t="str">
        <v>Driving Miss Daisy</v>
      </c>
      <c r="S514">
        <v>32584</v>
      </c>
      <c r="T514">
        <v>1989</v>
      </c>
      <c r="U514" t="str">
        <v>1980s</v>
      </c>
      <c r="V514" t="str">
        <v>Color</v>
      </c>
      <c r="W514" t="str">
        <v>Comedy</v>
      </c>
      <c r="X514" t="str">
        <v>English</v>
      </c>
      <c r="Y514" t="str">
        <v>USA</v>
      </c>
      <c r="Z514" t="str">
        <v>PG</v>
      </c>
      <c r="AA514" t="str">
        <v>Morgan Freeman</v>
      </c>
      <c r="AB514" t="str">
        <v>Bruce Beresford</v>
      </c>
      <c r="AC514">
        <v>11000</v>
      </c>
      <c r="AD514">
        <v>12619</v>
      </c>
      <c r="AE514">
        <v>78</v>
      </c>
      <c r="AF514">
        <v>3000</v>
      </c>
      <c r="AG514">
        <v>7.4</v>
      </c>
      <c r="AH514">
        <v>61</v>
      </c>
      <c r="AI514">
        <v>99</v>
      </c>
      <c r="AJ514">
        <v>106593296</v>
      </c>
      <c r="AL514" s="7" t="str">
        <v>Michael Winterbottom</v>
      </c>
      <c r="AM514" s="35">
        <f>AVERAGEIFS(IMDB4[IMDb Score (1-10)],IMDB4[Director Name],Formula_Analysis!AL514)</f>
        <v>6.4799999999999995</v>
      </c>
      <c r="AQ514" s="7" t="str">
        <v>Nathan Lane</v>
      </c>
      <c r="AR514" s="7">
        <f>SUMIFS(IMDB4[Gross Revenue],IMDB4[Lead Actor],Formula_Analysis!AQ514)</f>
        <v>71227464</v>
      </c>
    </row>
    <row r="515" spans="1:44" x14ac:dyDescent="0.25">
      <c r="A515" t="str">
        <v>Munich</v>
      </c>
      <c r="B515">
        <v>38365</v>
      </c>
      <c r="C515">
        <v>2005</v>
      </c>
      <c r="D515" t="str">
        <v>2000s</v>
      </c>
      <c r="E515" t="str">
        <v>Color</v>
      </c>
      <c r="F515" t="str">
        <v>Drama</v>
      </c>
      <c r="G515" t="str">
        <v>English</v>
      </c>
      <c r="H515" t="str">
        <v>France</v>
      </c>
      <c r="I515" t="str">
        <v>R</v>
      </c>
      <c r="J515" t="str">
        <v>Ayelet Zurer</v>
      </c>
      <c r="K515" t="str">
        <v>Steven Spielberg</v>
      </c>
      <c r="L515">
        <v>745</v>
      </c>
      <c r="M515">
        <v>2529</v>
      </c>
      <c r="N515">
        <v>14000</v>
      </c>
      <c r="O515">
        <v>0</v>
      </c>
      <c r="P515">
        <v>7.6</v>
      </c>
      <c r="R515" t="str">
        <v>300: Rise of an Empire</v>
      </c>
      <c r="S515">
        <v>41988</v>
      </c>
      <c r="T515">
        <v>2014</v>
      </c>
      <c r="U515" t="str">
        <v>2010s</v>
      </c>
      <c r="V515" t="str">
        <v>Color</v>
      </c>
      <c r="W515" t="str">
        <v>Action</v>
      </c>
      <c r="X515" t="str">
        <v>English</v>
      </c>
      <c r="Y515" t="str">
        <v>USA</v>
      </c>
      <c r="Z515" t="str">
        <v>R</v>
      </c>
      <c r="AA515" t="str">
        <v>Eva Green</v>
      </c>
      <c r="AB515" t="str">
        <v>Noam Murro</v>
      </c>
      <c r="AC515">
        <v>6000</v>
      </c>
      <c r="AD515">
        <v>10583</v>
      </c>
      <c r="AE515">
        <v>263</v>
      </c>
      <c r="AF515">
        <v>71000</v>
      </c>
      <c r="AG515">
        <v>6.2</v>
      </c>
      <c r="AH515">
        <v>366</v>
      </c>
      <c r="AI515">
        <v>102</v>
      </c>
      <c r="AJ515">
        <v>106369117</v>
      </c>
      <c r="AL515" s="7" t="str">
        <v>Daniel Algrant</v>
      </c>
      <c r="AM515" s="35">
        <f>AVERAGEIFS(IMDB4[IMDb Score (1-10)],IMDB4[Director Name],Formula_Analysis!AL515)</f>
        <v>5.5</v>
      </c>
      <c r="AQ515" s="7" t="str">
        <v>Jeffrey Combs</v>
      </c>
      <c r="AR515" s="7">
        <f>SUMIFS(IMDB4[Gross Revenue],IMDB4[Lead Actor],Formula_Analysis!AQ515)</f>
        <v>40846082</v>
      </c>
    </row>
    <row r="516" spans="1:44" x14ac:dyDescent="0.25">
      <c r="A516" t="str">
        <v>Mad Max 2: The Road Warrior</v>
      </c>
      <c r="B516">
        <v>29840</v>
      </c>
      <c r="C516">
        <v>1981</v>
      </c>
      <c r="D516" t="str">
        <v>1980s</v>
      </c>
      <c r="E516" t="str">
        <v>Black and White</v>
      </c>
      <c r="F516" t="str">
        <v>Action</v>
      </c>
      <c r="G516" t="str">
        <v>English</v>
      </c>
      <c r="H516" t="str">
        <v>Australia</v>
      </c>
      <c r="I516" t="str">
        <v>R</v>
      </c>
      <c r="J516" t="str">
        <v>Vernon Wells</v>
      </c>
      <c r="K516" t="str">
        <v>George Miller</v>
      </c>
      <c r="L516">
        <v>745</v>
      </c>
      <c r="M516">
        <v>1396</v>
      </c>
      <c r="N516">
        <v>750</v>
      </c>
      <c r="O516">
        <v>0</v>
      </c>
      <c r="P516">
        <v>7.6</v>
      </c>
      <c r="R516" t="str">
        <v>The Italian Job</v>
      </c>
      <c r="S516">
        <v>37949</v>
      </c>
      <c r="T516">
        <v>2003</v>
      </c>
      <c r="U516" t="str">
        <v>2000s</v>
      </c>
      <c r="V516" t="str">
        <v>Color</v>
      </c>
      <c r="W516" t="str">
        <v>Action</v>
      </c>
      <c r="X516" t="str">
        <v>English</v>
      </c>
      <c r="Y516" t="str">
        <v>USA</v>
      </c>
      <c r="Z516" t="str">
        <v>PG-13</v>
      </c>
      <c r="AA516" t="str">
        <v>Jason Statham</v>
      </c>
      <c r="AB516" t="str">
        <v>F. Gary Gray</v>
      </c>
      <c r="AC516">
        <v>26000</v>
      </c>
      <c r="AD516">
        <v>35084</v>
      </c>
      <c r="AE516">
        <v>473</v>
      </c>
      <c r="AF516">
        <v>0</v>
      </c>
      <c r="AG516">
        <v>7</v>
      </c>
      <c r="AH516">
        <v>155</v>
      </c>
      <c r="AI516">
        <v>111</v>
      </c>
      <c r="AJ516">
        <v>106126012</v>
      </c>
      <c r="AL516" s="7" t="str">
        <v>Agnieszka Wojtowicz-Vosloo</v>
      </c>
      <c r="AM516" s="35">
        <f>AVERAGEIFS(IMDB4[IMDb Score (1-10)],IMDB4[Director Name],Formula_Analysis!AL516)</f>
        <v>5.9</v>
      </c>
      <c r="AQ516" s="7" t="str">
        <v>Chriss Anglin</v>
      </c>
      <c r="AR516" s="7">
        <f>SUMIFS(IMDB4[Gross Revenue],IMDB4[Lead Actor],Formula_Analysis!AQ516)</f>
        <v>7001720</v>
      </c>
    </row>
    <row r="517" spans="1:44" x14ac:dyDescent="0.25">
      <c r="A517" t="str">
        <v>The Crow</v>
      </c>
      <c r="B517">
        <v>34381</v>
      </c>
      <c r="C517">
        <v>1994</v>
      </c>
      <c r="D517" t="str">
        <v>1990s</v>
      </c>
      <c r="E517" t="str">
        <v>Color</v>
      </c>
      <c r="F517" t="str">
        <v>Action</v>
      </c>
      <c r="G517" t="str">
        <v>English</v>
      </c>
      <c r="H517" t="str">
        <v>USA</v>
      </c>
      <c r="I517" t="str">
        <v>R</v>
      </c>
      <c r="J517" t="str">
        <v>Michael Wincott</v>
      </c>
      <c r="K517" t="str">
        <v>Alex Proyas</v>
      </c>
      <c r="L517">
        <v>720</v>
      </c>
      <c r="M517">
        <v>2630</v>
      </c>
      <c r="N517">
        <v>295</v>
      </c>
      <c r="O517">
        <v>15000</v>
      </c>
      <c r="P517">
        <v>7.6</v>
      </c>
      <c r="R517" t="str">
        <v>How to Lose a Guy in 10 Days</v>
      </c>
      <c r="S517">
        <v>37878</v>
      </c>
      <c r="T517">
        <v>2003</v>
      </c>
      <c r="U517" t="str">
        <v>2000s</v>
      </c>
      <c r="V517" t="str">
        <v>Color</v>
      </c>
      <c r="W517" t="str">
        <v>Comedy</v>
      </c>
      <c r="X517" t="str">
        <v>English</v>
      </c>
      <c r="Y517" t="str">
        <v>USA</v>
      </c>
      <c r="Z517" t="str">
        <v>PG-13</v>
      </c>
      <c r="AA517" t="str">
        <v>Matthew McConaughey</v>
      </c>
      <c r="AB517" t="str">
        <v>Donald Petrie</v>
      </c>
      <c r="AC517">
        <v>11000</v>
      </c>
      <c r="AD517">
        <v>14087</v>
      </c>
      <c r="AE517">
        <v>80</v>
      </c>
      <c r="AF517">
        <v>0</v>
      </c>
      <c r="AG517">
        <v>6.4</v>
      </c>
      <c r="AH517">
        <v>140</v>
      </c>
      <c r="AI517">
        <v>116</v>
      </c>
      <c r="AJ517">
        <v>105807520</v>
      </c>
      <c r="AL517" s="7" t="str">
        <v>Andrea Di Stefano</v>
      </c>
      <c r="AM517" s="35">
        <f>AVERAGEIFS(IMDB4[IMDb Score (1-10)],IMDB4[Director Name],Formula_Analysis!AL517)</f>
        <v>6.6</v>
      </c>
      <c r="AQ517" s="7" t="str">
        <v>Sarah Roemer</v>
      </c>
      <c r="AR517" s="7">
        <f>SUMIFS(IMDB4[Gross Revenue],IMDB4[Lead Actor],Formula_Analysis!AQ517)</f>
        <v>80050171</v>
      </c>
    </row>
    <row r="518" spans="1:44" x14ac:dyDescent="0.25">
      <c r="A518" t="str">
        <v>As It Is in Heaven</v>
      </c>
      <c r="B518">
        <v>38117</v>
      </c>
      <c r="C518">
        <v>2004</v>
      </c>
      <c r="D518" t="str">
        <v>2000s</v>
      </c>
      <c r="E518" t="str">
        <v>Color</v>
      </c>
      <c r="F518" t="str">
        <v>Comedy</v>
      </c>
      <c r="G518" t="str">
        <v>Swedish</v>
      </c>
      <c r="H518" t="str">
        <v>Sweden</v>
      </c>
      <c r="I518" t="str">
        <v>Not Rated</v>
      </c>
      <c r="J518" t="str">
        <v>Michael Nyqvist</v>
      </c>
      <c r="K518" t="str">
        <v>Kay Pollak</v>
      </c>
      <c r="L518">
        <v>690</v>
      </c>
      <c r="M518">
        <v>774</v>
      </c>
      <c r="N518">
        <v>10</v>
      </c>
      <c r="O518">
        <v>0</v>
      </c>
      <c r="P518">
        <v>7.6</v>
      </c>
      <c r="R518" t="str">
        <v>Porky's</v>
      </c>
      <c r="S518">
        <v>29774</v>
      </c>
      <c r="T518">
        <v>1981</v>
      </c>
      <c r="U518" t="str">
        <v>1980s</v>
      </c>
      <c r="V518" t="str">
        <v>Color</v>
      </c>
      <c r="W518" t="str">
        <v>Comedy</v>
      </c>
      <c r="X518" t="str">
        <v>English</v>
      </c>
      <c r="Y518" t="str">
        <v>Canada</v>
      </c>
      <c r="Z518" t="str">
        <v>R</v>
      </c>
      <c r="AA518" t="str">
        <v>Art Hindle</v>
      </c>
      <c r="AB518" t="str">
        <v>Bob Clark</v>
      </c>
      <c r="AC518">
        <v>110</v>
      </c>
      <c r="AD518">
        <v>582</v>
      </c>
      <c r="AE518">
        <v>84</v>
      </c>
      <c r="AF518">
        <v>0</v>
      </c>
      <c r="AG518">
        <v>6.2</v>
      </c>
      <c r="AH518">
        <v>75</v>
      </c>
      <c r="AI518">
        <v>94</v>
      </c>
      <c r="AJ518">
        <v>105500000</v>
      </c>
      <c r="AL518" s="7" t="str">
        <v>RyÃ»hei Kitamura</v>
      </c>
      <c r="AM518" s="35">
        <f>AVERAGEIFS(IMDB4[IMDb Score (1-10)],IMDB4[Director Name],Formula_Analysis!AL518)</f>
        <v>6.1</v>
      </c>
      <c r="AQ518" s="7" t="str">
        <v>Albert Finney</v>
      </c>
      <c r="AR518" s="7">
        <f>SUMIFS(IMDB4[Gross Revenue],IMDB4[Lead Actor],Formula_Analysis!AQ518)</f>
        <v>304360277</v>
      </c>
    </row>
    <row r="519" spans="1:44" x14ac:dyDescent="0.25">
      <c r="A519" t="str">
        <v>The Thin Red Line</v>
      </c>
      <c r="B519">
        <v>35796</v>
      </c>
      <c r="C519">
        <v>1998</v>
      </c>
      <c r="D519" t="str">
        <v>1990s</v>
      </c>
      <c r="E519" t="str">
        <v>Color</v>
      </c>
      <c r="F519" t="str">
        <v>Drama</v>
      </c>
      <c r="G519" t="str">
        <v>English</v>
      </c>
      <c r="H519" t="str">
        <v>USA</v>
      </c>
      <c r="I519" t="str">
        <v>R</v>
      </c>
      <c r="J519" t="str">
        <v>Nick Stahl</v>
      </c>
      <c r="K519" t="str">
        <v>Terrence Malick</v>
      </c>
      <c r="L519">
        <v>648</v>
      </c>
      <c r="M519">
        <v>1937</v>
      </c>
      <c r="N519">
        <v>0</v>
      </c>
      <c r="O519">
        <v>0</v>
      </c>
      <c r="P519">
        <v>7.6</v>
      </c>
      <c r="R519" t="str">
        <v>The First Wives Club</v>
      </c>
      <c r="S519">
        <v>35392</v>
      </c>
      <c r="T519">
        <v>1996</v>
      </c>
      <c r="U519" t="str">
        <v>1990s</v>
      </c>
      <c r="V519" t="str">
        <v>Color</v>
      </c>
      <c r="W519" t="str">
        <v>Comedy</v>
      </c>
      <c r="X519" t="str">
        <v>English</v>
      </c>
      <c r="Y519" t="str">
        <v>USA</v>
      </c>
      <c r="Z519" t="str">
        <v>PG</v>
      </c>
      <c r="AA519" t="str">
        <v>Stockard Channing</v>
      </c>
      <c r="AB519" t="str">
        <v>Hugh Wilson</v>
      </c>
      <c r="AC519">
        <v>944</v>
      </c>
      <c r="AD519">
        <v>3143</v>
      </c>
      <c r="AE519">
        <v>37</v>
      </c>
      <c r="AF519">
        <v>0</v>
      </c>
      <c r="AG519">
        <v>6.2</v>
      </c>
      <c r="AH519">
        <v>50</v>
      </c>
      <c r="AI519">
        <v>103</v>
      </c>
      <c r="AJ519">
        <v>105444419</v>
      </c>
      <c r="AL519" s="7" t="str">
        <v>Sydney Pollack</v>
      </c>
      <c r="AM519" s="35">
        <f>AVERAGEIFS(IMDB4[IMDb Score (1-10)],IMDB4[Director Name],Formula_Analysis!AL519)</f>
        <v>6.580000000000001</v>
      </c>
      <c r="AQ519" s="7" t="str">
        <v>Archie Panjabi</v>
      </c>
      <c r="AR519" s="7">
        <f>SUMIFS(IMDB4[Gross Revenue],IMDB4[Lead Actor],Formula_Analysis!AQ519)</f>
        <v>77736010</v>
      </c>
    </row>
    <row r="520" spans="1:44" x14ac:dyDescent="0.25">
      <c r="A520" t="str">
        <v>House of Sand and Fog</v>
      </c>
      <c r="B520">
        <v>37890</v>
      </c>
      <c r="C520">
        <v>2003</v>
      </c>
      <c r="D520" t="str">
        <v>2000s</v>
      </c>
      <c r="E520" t="str">
        <v>Color</v>
      </c>
      <c r="F520" t="str">
        <v>Drama</v>
      </c>
      <c r="G520" t="str">
        <v>English</v>
      </c>
      <c r="H520" t="str">
        <v>USA</v>
      </c>
      <c r="I520" t="str">
        <v>R</v>
      </c>
      <c r="J520" t="str">
        <v>Frances Fisher</v>
      </c>
      <c r="K520" t="str">
        <v>Vadim Perelman</v>
      </c>
      <c r="L520">
        <v>638</v>
      </c>
      <c r="M520">
        <v>2282</v>
      </c>
      <c r="N520">
        <v>26</v>
      </c>
      <c r="O520">
        <v>0</v>
      </c>
      <c r="P520">
        <v>7.6</v>
      </c>
      <c r="R520" t="str">
        <v>Interview with the Vampire: The Vampire Chronicles</v>
      </c>
      <c r="S520">
        <v>34563</v>
      </c>
      <c r="T520">
        <v>1994</v>
      </c>
      <c r="U520" t="str">
        <v>1990s</v>
      </c>
      <c r="V520" t="str">
        <v>Color</v>
      </c>
      <c r="W520" t="str">
        <v>Drama</v>
      </c>
      <c r="X520" t="str">
        <v>English</v>
      </c>
      <c r="Y520" t="str">
        <v>USA</v>
      </c>
      <c r="Z520" t="str">
        <v>R</v>
      </c>
      <c r="AA520" t="str">
        <v>Brad Pitt</v>
      </c>
      <c r="AB520" t="str">
        <v>Neil Jordan</v>
      </c>
      <c r="AC520">
        <v>11000</v>
      </c>
      <c r="AD520">
        <v>25697</v>
      </c>
      <c r="AE520">
        <v>277</v>
      </c>
      <c r="AF520">
        <v>11000</v>
      </c>
      <c r="AG520">
        <v>7.6</v>
      </c>
      <c r="AH520">
        <v>120</v>
      </c>
      <c r="AI520">
        <v>123</v>
      </c>
      <c r="AJ520">
        <v>105264608</v>
      </c>
      <c r="AL520" s="7" t="str">
        <v>George P. Cosmatos</v>
      </c>
      <c r="AM520" s="35">
        <f>AVERAGEIFS(IMDB4[IMDb Score (1-10)],IMDB4[Director Name],Formula_Analysis!AL520)</f>
        <v>6.3666666666666671</v>
      </c>
      <c r="AQ520" s="7" t="str">
        <v>Irvin Kershner</v>
      </c>
      <c r="AR520" s="7">
        <f>SUMIFS(IMDB4[Gross Revenue],IMDB4[Lead Actor],Formula_Analysis!AQ520)</f>
        <v>8373585</v>
      </c>
    </row>
    <row r="521" spans="1:44" x14ac:dyDescent="0.25">
      <c r="A521" t="str">
        <v>Garden State</v>
      </c>
      <c r="B521">
        <v>38088</v>
      </c>
      <c r="C521">
        <v>2004</v>
      </c>
      <c r="D521" t="str">
        <v>2000s</v>
      </c>
      <c r="E521" t="str">
        <v>Color</v>
      </c>
      <c r="F521" t="str">
        <v>Comedy</v>
      </c>
      <c r="G521" t="str">
        <v>English</v>
      </c>
      <c r="H521" t="str">
        <v>USA</v>
      </c>
      <c r="I521" t="str">
        <v>R</v>
      </c>
      <c r="J521" t="str">
        <v>Armando Riesco</v>
      </c>
      <c r="K521" t="str">
        <v>Zach Braff</v>
      </c>
      <c r="L521">
        <v>625</v>
      </c>
      <c r="M521">
        <v>1655</v>
      </c>
      <c r="N521">
        <v>0</v>
      </c>
      <c r="O521">
        <v>0</v>
      </c>
      <c r="P521">
        <v>7.6</v>
      </c>
      <c r="R521" t="str">
        <v>George of the Jungle</v>
      </c>
      <c r="S521">
        <v>35471</v>
      </c>
      <c r="T521">
        <v>1997</v>
      </c>
      <c r="U521" t="str">
        <v>1990s</v>
      </c>
      <c r="V521" t="str">
        <v>Color</v>
      </c>
      <c r="W521" t="str">
        <v>Action</v>
      </c>
      <c r="X521" t="str">
        <v>English</v>
      </c>
      <c r="Y521" t="str">
        <v>USA</v>
      </c>
      <c r="Z521" t="str">
        <v>PG</v>
      </c>
      <c r="AA521" t="str">
        <v>Brendan Fraser</v>
      </c>
      <c r="AB521" t="str">
        <v>Sam Weisman</v>
      </c>
      <c r="AC521">
        <v>3000</v>
      </c>
      <c r="AD521">
        <v>4518</v>
      </c>
      <c r="AE521">
        <v>39</v>
      </c>
      <c r="AF521">
        <v>5000</v>
      </c>
      <c r="AG521">
        <v>5.4</v>
      </c>
      <c r="AH521">
        <v>53</v>
      </c>
      <c r="AI521">
        <v>92</v>
      </c>
      <c r="AJ521">
        <v>105263257</v>
      </c>
      <c r="AL521" s="7" t="str">
        <v>Len Wiseman</v>
      </c>
      <c r="AM521" s="35">
        <f>AVERAGEIFS(IMDB4[IMDb Score (1-10)],IMDB4[Director Name],Formula_Analysis!AL521)</f>
        <v>7</v>
      </c>
      <c r="AQ521" s="7" t="str">
        <v>Barry Corbin</v>
      </c>
      <c r="AR521" s="7">
        <f>SUMIFS(IMDB4[Gross Revenue],IMDB4[Lead Actor],Formula_Analysis!AQ521)</f>
        <v>7121697</v>
      </c>
    </row>
    <row r="522" spans="1:44" x14ac:dyDescent="0.25">
      <c r="A522" t="str">
        <v>Traffic</v>
      </c>
      <c r="B522">
        <v>36757</v>
      </c>
      <c r="C522">
        <v>2000</v>
      </c>
      <c r="D522" t="str">
        <v>2000s</v>
      </c>
      <c r="E522" t="str">
        <v>Color</v>
      </c>
      <c r="F522" t="str">
        <v>Crime</v>
      </c>
      <c r="G522" t="str">
        <v>English</v>
      </c>
      <c r="H522" t="str">
        <v>USA</v>
      </c>
      <c r="I522" t="str">
        <v>R</v>
      </c>
      <c r="J522" t="str">
        <v>Michael O'Neill</v>
      </c>
      <c r="K522" t="str">
        <v>Steven Soderbergh</v>
      </c>
      <c r="L522">
        <v>599</v>
      </c>
      <c r="M522">
        <v>1418</v>
      </c>
      <c r="N522">
        <v>0</v>
      </c>
      <c r="O522">
        <v>0</v>
      </c>
      <c r="P522">
        <v>7.6</v>
      </c>
      <c r="R522" t="str">
        <v>Robin Hood</v>
      </c>
      <c r="S522">
        <v>40444</v>
      </c>
      <c r="T522">
        <v>2010</v>
      </c>
      <c r="U522" t="str">
        <v>2010s</v>
      </c>
      <c r="V522" t="str">
        <v>Color</v>
      </c>
      <c r="W522" t="str">
        <v>Action</v>
      </c>
      <c r="X522" t="str">
        <v>English</v>
      </c>
      <c r="Y522" t="str">
        <v>USA</v>
      </c>
      <c r="Z522" t="str">
        <v>PG-13</v>
      </c>
      <c r="AA522" t="str">
        <v>Mark Addy</v>
      </c>
      <c r="AB522" t="str">
        <v>Ridley Scott</v>
      </c>
      <c r="AC522">
        <v>891</v>
      </c>
      <c r="AD522">
        <v>3244</v>
      </c>
      <c r="AE522">
        <v>0</v>
      </c>
      <c r="AF522">
        <v>17000</v>
      </c>
      <c r="AG522">
        <v>6.7</v>
      </c>
      <c r="AH522">
        <v>343</v>
      </c>
      <c r="AI522">
        <v>156</v>
      </c>
      <c r="AJ522">
        <v>105219735</v>
      </c>
      <c r="AL522" s="7" t="str">
        <v>Renny Harlin</v>
      </c>
      <c r="AM522" s="35">
        <f>AVERAGEIFS(IMDB4[IMDb Score (1-10)],IMDB4[Director Name],Formula_Analysis!AL522)</f>
        <v>5.7466666666666661</v>
      </c>
      <c r="AQ522" s="7" t="str">
        <v>Charlie Rowe</v>
      </c>
      <c r="AR522" s="7">
        <f>SUMIFS(IMDB4[Gross Revenue],IMDB4[Lead Actor],Formula_Analysis!AQ522)</f>
        <v>36073232</v>
      </c>
    </row>
    <row r="523" spans="1:44" x14ac:dyDescent="0.25">
      <c r="A523" t="str">
        <v>The Legend of Drunken Master</v>
      </c>
      <c r="B523">
        <v>34473</v>
      </c>
      <c r="C523">
        <v>1994</v>
      </c>
      <c r="D523" t="str">
        <v>1990s</v>
      </c>
      <c r="E523" t="str">
        <v>Color</v>
      </c>
      <c r="F523" t="str">
        <v>Action</v>
      </c>
      <c r="G523" t="str">
        <v>Cantonese</v>
      </c>
      <c r="H523" t="str">
        <v>Hong Kong</v>
      </c>
      <c r="I523" t="str">
        <v>R</v>
      </c>
      <c r="J523" t="str">
        <v>Andy Lau</v>
      </c>
      <c r="K523" t="str">
        <v>Chia-Liang Liu</v>
      </c>
      <c r="L523">
        <v>483</v>
      </c>
      <c r="M523">
        <v>768</v>
      </c>
      <c r="N523">
        <v>32</v>
      </c>
      <c r="O523">
        <v>0</v>
      </c>
      <c r="P523">
        <v>7.6</v>
      </c>
      <c r="R523" t="str">
        <v>Phenomenon</v>
      </c>
      <c r="S523">
        <v>35385</v>
      </c>
      <c r="T523">
        <v>1996</v>
      </c>
      <c r="U523" t="str">
        <v>1990s</v>
      </c>
      <c r="V523" t="str">
        <v>Color</v>
      </c>
      <c r="W523" t="str">
        <v>Drama</v>
      </c>
      <c r="X523" t="str">
        <v>English</v>
      </c>
      <c r="Y523" t="str">
        <v>USA</v>
      </c>
      <c r="Z523" t="str">
        <v>PG</v>
      </c>
      <c r="AA523" t="str">
        <v>Robert Duvall</v>
      </c>
      <c r="AB523" t="str">
        <v>Jon Turteltaub</v>
      </c>
      <c r="AC523">
        <v>3000</v>
      </c>
      <c r="AD523">
        <v>5975</v>
      </c>
      <c r="AE523">
        <v>226</v>
      </c>
      <c r="AF523">
        <v>0</v>
      </c>
      <c r="AG523">
        <v>6.4</v>
      </c>
      <c r="AH523">
        <v>53</v>
      </c>
      <c r="AI523">
        <v>123</v>
      </c>
      <c r="AJ523">
        <v>104632573</v>
      </c>
      <c r="AL523" s="7" t="str">
        <v>John G. Avildsen</v>
      </c>
      <c r="AM523" s="35">
        <f>AVERAGEIFS(IMDB4[IMDb Score (1-10)],IMDB4[Director Name],Formula_Analysis!AL523)</f>
        <v>7.65</v>
      </c>
      <c r="AQ523" s="7" t="str">
        <v>William Hurt</v>
      </c>
      <c r="AR523" s="7">
        <f>SUMIFS(IMDB4[Gross Revenue],IMDB4[Lead Actor],Formula_Analysis!AQ523)</f>
        <v>19491732</v>
      </c>
    </row>
    <row r="524" spans="1:44" x14ac:dyDescent="0.25">
      <c r="A524" t="str">
        <v>The Others</v>
      </c>
      <c r="B524">
        <v>36903</v>
      </c>
      <c r="C524">
        <v>2001</v>
      </c>
      <c r="D524" t="str">
        <v>2000s</v>
      </c>
      <c r="E524" t="str">
        <v>Color</v>
      </c>
      <c r="F524" t="str">
        <v>Fantasy</v>
      </c>
      <c r="G524" t="str">
        <v>English</v>
      </c>
      <c r="H524" t="str">
        <v>USA</v>
      </c>
      <c r="I524" t="str">
        <v>PG-13</v>
      </c>
      <c r="J524" t="str">
        <v>Fionnula Flanagan</v>
      </c>
      <c r="K524" t="str">
        <v>Alejandro AmenÃ¡bar</v>
      </c>
      <c r="L524">
        <v>482</v>
      </c>
      <c r="M524">
        <v>956</v>
      </c>
      <c r="N524">
        <v>448</v>
      </c>
      <c r="O524">
        <v>20000</v>
      </c>
      <c r="P524">
        <v>7.6</v>
      </c>
      <c r="R524" t="str">
        <v>The Chronicles of Narnia: The Voyage of the Dawn Treader</v>
      </c>
      <c r="S524">
        <v>40305</v>
      </c>
      <c r="T524">
        <v>2010</v>
      </c>
      <c r="U524" t="str">
        <v>2010s</v>
      </c>
      <c r="V524" t="str">
        <v>Color</v>
      </c>
      <c r="W524" t="str">
        <v>Adventure</v>
      </c>
      <c r="X524" t="str">
        <v>English</v>
      </c>
      <c r="Y524" t="str">
        <v>USA</v>
      </c>
      <c r="Z524" t="str">
        <v>PG</v>
      </c>
      <c r="AA524" t="str">
        <v>Bruce Spence</v>
      </c>
      <c r="AB524" t="str">
        <v>Michael Apted</v>
      </c>
      <c r="AC524">
        <v>531</v>
      </c>
      <c r="AD524">
        <v>764</v>
      </c>
      <c r="AE524">
        <v>150</v>
      </c>
      <c r="AF524">
        <v>11000</v>
      </c>
      <c r="AG524">
        <v>6.3</v>
      </c>
      <c r="AH524">
        <v>228</v>
      </c>
      <c r="AI524">
        <v>113</v>
      </c>
      <c r="AJ524">
        <v>104383624</v>
      </c>
      <c r="AL524" s="7" t="str">
        <v>Ryan Coogler</v>
      </c>
      <c r="AM524" s="35">
        <f>AVERAGEIFS(IMDB4[IMDb Score (1-10)],IMDB4[Director Name],Formula_Analysis!AL524)</f>
        <v>7.6</v>
      </c>
      <c r="AQ524" s="7" t="str">
        <v>Snoop Dogg</v>
      </c>
      <c r="AR524" s="7">
        <f>SUMIFS(IMDB4[Gross Revenue],IMDB4[Lead Actor],Formula_Analysis!AQ524)</f>
        <v>88200225</v>
      </c>
    </row>
    <row r="525" spans="1:44" x14ac:dyDescent="0.25">
      <c r="A525" t="str">
        <v>Lone Survivor</v>
      </c>
      <c r="B525">
        <v>41409</v>
      </c>
      <c r="C525">
        <v>2013</v>
      </c>
      <c r="D525" t="str">
        <v>2010s</v>
      </c>
      <c r="E525" t="str">
        <v>Color</v>
      </c>
      <c r="F525" t="str">
        <v>Action</v>
      </c>
      <c r="G525" t="str">
        <v>English</v>
      </c>
      <c r="H525" t="str">
        <v>USA</v>
      </c>
      <c r="I525" t="str">
        <v>R</v>
      </c>
      <c r="J525" t="str">
        <v>Jerry Ferrara</v>
      </c>
      <c r="K525" t="str">
        <v>Peter Berg</v>
      </c>
      <c r="L525">
        <v>480</v>
      </c>
      <c r="M525">
        <v>1261</v>
      </c>
      <c r="N525">
        <v>532</v>
      </c>
      <c r="O525">
        <v>58000</v>
      </c>
      <c r="P525">
        <v>7.6</v>
      </c>
      <c r="R525" t="str">
        <v>The Princess and the Frog</v>
      </c>
      <c r="S525">
        <v>40171</v>
      </c>
      <c r="T525">
        <v>2009</v>
      </c>
      <c r="U525" t="str">
        <v>2000s</v>
      </c>
      <c r="V525" t="str">
        <v>Color</v>
      </c>
      <c r="W525" t="str">
        <v>Animation</v>
      </c>
      <c r="X525" t="str">
        <v>English</v>
      </c>
      <c r="Y525" t="str">
        <v>USA</v>
      </c>
      <c r="Z525" t="str">
        <v>G</v>
      </c>
      <c r="AA525" t="str">
        <v>Oprah Winfrey</v>
      </c>
      <c r="AB525" t="str">
        <v>Ron Clements</v>
      </c>
      <c r="AC525">
        <v>852</v>
      </c>
      <c r="AD525">
        <v>2480</v>
      </c>
      <c r="AE525">
        <v>63</v>
      </c>
      <c r="AF525">
        <v>5000</v>
      </c>
      <c r="AG525">
        <v>7.1</v>
      </c>
      <c r="AH525">
        <v>228</v>
      </c>
      <c r="AI525">
        <v>97</v>
      </c>
      <c r="AJ525">
        <v>104374107</v>
      </c>
      <c r="AL525" s="7" t="str">
        <v>Joe Pytka</v>
      </c>
      <c r="AM525" s="35">
        <f>AVERAGEIFS(IMDB4[IMDb Score (1-10)],IMDB4[Director Name],Formula_Analysis!AL525)</f>
        <v>6.3</v>
      </c>
      <c r="AQ525" s="7" t="str">
        <v>Johnny Cannizzaro</v>
      </c>
      <c r="AR525" s="7">
        <f>SUMIFS(IMDB4[Gross Revenue],IMDB4[Lead Actor],Formula_Analysis!AQ525)</f>
        <v>47034272</v>
      </c>
    </row>
    <row r="526" spans="1:44" x14ac:dyDescent="0.25">
      <c r="A526" t="str">
        <v>Sicario</v>
      </c>
      <c r="B526">
        <v>42322</v>
      </c>
      <c r="C526">
        <v>2015</v>
      </c>
      <c r="D526" t="str">
        <v>2010s</v>
      </c>
      <c r="E526" t="str">
        <v>Color</v>
      </c>
      <c r="F526" t="str">
        <v>Action</v>
      </c>
      <c r="G526" t="str">
        <v>English</v>
      </c>
      <c r="H526" t="str">
        <v>USA</v>
      </c>
      <c r="I526" t="str">
        <v>R</v>
      </c>
      <c r="J526" t="str">
        <v>Edgar Arreola</v>
      </c>
      <c r="K526" t="str">
        <v>Denis Villeneuve</v>
      </c>
      <c r="L526">
        <v>455</v>
      </c>
      <c r="M526">
        <v>1467</v>
      </c>
      <c r="N526">
        <v>777</v>
      </c>
      <c r="O526">
        <v>59000</v>
      </c>
      <c r="P526">
        <v>7.6</v>
      </c>
      <c r="R526" t="str">
        <v>American Wedding</v>
      </c>
      <c r="S526">
        <v>37883</v>
      </c>
      <c r="T526">
        <v>2003</v>
      </c>
      <c r="U526" t="str">
        <v>2000s</v>
      </c>
      <c r="V526" t="str">
        <v>Color</v>
      </c>
      <c r="W526" t="str">
        <v>Comedy</v>
      </c>
      <c r="X526" t="str">
        <v>English</v>
      </c>
      <c r="Y526" t="str">
        <v>USA</v>
      </c>
      <c r="Z526" t="str">
        <v>R</v>
      </c>
      <c r="AA526" t="str">
        <v>Alyson Hannigan</v>
      </c>
      <c r="AB526" t="str">
        <v>Jesse Dylan</v>
      </c>
      <c r="AC526">
        <v>3000</v>
      </c>
      <c r="AD526">
        <v>5713</v>
      </c>
      <c r="AE526">
        <v>58</v>
      </c>
      <c r="AF526">
        <v>0</v>
      </c>
      <c r="AG526">
        <v>6.3</v>
      </c>
      <c r="AH526">
        <v>153</v>
      </c>
      <c r="AI526">
        <v>74</v>
      </c>
      <c r="AJ526">
        <v>104354205</v>
      </c>
      <c r="AL526" s="7" t="str">
        <v>Bobby Farrelly</v>
      </c>
      <c r="AM526" s="35">
        <f>AVERAGEIFS(IMDB4[IMDb Score (1-10)],IMDB4[Director Name],Formula_Analysis!AL526)</f>
        <v>6.2444444444444445</v>
      </c>
      <c r="AQ526" s="7" t="str">
        <v>Lauren Holly</v>
      </c>
      <c r="AR526" s="7">
        <f>SUMIFS(IMDB4[Gross Revenue],IMDB4[Lead Actor],Formula_Analysis!AQ526)</f>
        <v>148588856</v>
      </c>
    </row>
    <row r="527" spans="1:44" x14ac:dyDescent="0.25">
      <c r="A527" t="str">
        <v>Whale Rider</v>
      </c>
      <c r="B527">
        <v>37374</v>
      </c>
      <c r="C527">
        <v>2002</v>
      </c>
      <c r="D527" t="str">
        <v>2000s</v>
      </c>
      <c r="E527" t="str">
        <v>Color</v>
      </c>
      <c r="F527" t="str">
        <v>Drama</v>
      </c>
      <c r="G527" t="str">
        <v>English</v>
      </c>
      <c r="H527" t="str">
        <v>New Zealand</v>
      </c>
      <c r="I527" t="str">
        <v>PG-13</v>
      </c>
      <c r="J527" t="str">
        <v>Keisha Castle-Hughes</v>
      </c>
      <c r="K527" t="str">
        <v>Niki Caro</v>
      </c>
      <c r="L527">
        <v>446</v>
      </c>
      <c r="M527">
        <v>497</v>
      </c>
      <c r="N527">
        <v>51</v>
      </c>
      <c r="O527">
        <v>0</v>
      </c>
      <c r="P527">
        <v>7.6</v>
      </c>
      <c r="R527" t="str">
        <v>Daddy Day Care</v>
      </c>
      <c r="S527">
        <v>37825</v>
      </c>
      <c r="T527">
        <v>2003</v>
      </c>
      <c r="U527" t="str">
        <v>2000s</v>
      </c>
      <c r="V527" t="str">
        <v>Color</v>
      </c>
      <c r="W527" t="str">
        <v>Comedy</v>
      </c>
      <c r="X527" t="str">
        <v>English</v>
      </c>
      <c r="Y527" t="str">
        <v>USA</v>
      </c>
      <c r="Z527" t="str">
        <v>PG</v>
      </c>
      <c r="AA527" t="str">
        <v>Anjelica Huston</v>
      </c>
      <c r="AB527" t="str">
        <v>Steve Carr</v>
      </c>
      <c r="AC527">
        <v>1000</v>
      </c>
      <c r="AD527">
        <v>4050</v>
      </c>
      <c r="AE527">
        <v>41</v>
      </c>
      <c r="AF527">
        <v>886</v>
      </c>
      <c r="AG527">
        <v>5.5</v>
      </c>
      <c r="AH527">
        <v>81</v>
      </c>
      <c r="AI527">
        <v>92</v>
      </c>
      <c r="AJ527">
        <v>104148781</v>
      </c>
      <c r="AL527" s="7" t="str">
        <v>Kelly Asbury</v>
      </c>
      <c r="AM527" s="35">
        <f>AVERAGEIFS(IMDB4[IMDb Score (1-10)],IMDB4[Director Name],Formula_Analysis!AL527)</f>
        <v>7</v>
      </c>
      <c r="AQ527" s="7" t="str">
        <v>Li Gong</v>
      </c>
      <c r="AR527" s="7">
        <f>SUMIFS(IMDB4[Gross Revenue],IMDB4[Lead Actor],Formula_Analysis!AQ527)</f>
        <v>91505776</v>
      </c>
    </row>
    <row r="528" spans="1:44" x14ac:dyDescent="0.25">
      <c r="A528" t="str">
        <v>Instructions Not Included</v>
      </c>
      <c r="B528">
        <v>41337</v>
      </c>
      <c r="C528">
        <v>2013</v>
      </c>
      <c r="D528" t="str">
        <v>2010s</v>
      </c>
      <c r="E528" t="str">
        <v>Color</v>
      </c>
      <c r="F528" t="str">
        <v>Comedy</v>
      </c>
      <c r="G528" t="str">
        <v>Spanish</v>
      </c>
      <c r="H528" t="str">
        <v>Mexico</v>
      </c>
      <c r="I528" t="str">
        <v>PG-13</v>
      </c>
      <c r="J528" t="str">
        <v>Eugenio Derbez</v>
      </c>
      <c r="K528" t="str">
        <v>Eugenio Derbez</v>
      </c>
      <c r="L528">
        <v>399</v>
      </c>
      <c r="M528">
        <v>688</v>
      </c>
      <c r="N528">
        <v>399</v>
      </c>
      <c r="O528">
        <v>14000</v>
      </c>
      <c r="P528">
        <v>7.6</v>
      </c>
      <c r="R528" t="str">
        <v>Road to Perdition</v>
      </c>
      <c r="S528">
        <v>37582</v>
      </c>
      <c r="T528">
        <v>2002</v>
      </c>
      <c r="U528" t="str">
        <v>2000s</v>
      </c>
      <c r="V528" t="str">
        <v>Color</v>
      </c>
      <c r="W528" t="str">
        <v>Crime</v>
      </c>
      <c r="X528" t="str">
        <v>English</v>
      </c>
      <c r="Y528" t="str">
        <v>USA</v>
      </c>
      <c r="Z528" t="str">
        <v>R</v>
      </c>
      <c r="AA528" t="str">
        <v>Tom Hanks</v>
      </c>
      <c r="AB528" t="str">
        <v>Sam Mendes</v>
      </c>
      <c r="AC528">
        <v>15000</v>
      </c>
      <c r="AD528">
        <v>16828</v>
      </c>
      <c r="AE528">
        <v>0</v>
      </c>
      <c r="AF528">
        <v>0</v>
      </c>
      <c r="AG528">
        <v>7.7</v>
      </c>
      <c r="AH528">
        <v>226</v>
      </c>
      <c r="AI528">
        <v>117</v>
      </c>
      <c r="AJ528">
        <v>104054514</v>
      </c>
      <c r="AL528" s="7" t="str">
        <v>Andrey Konchalovskiy</v>
      </c>
      <c r="AM528" s="35">
        <f>AVERAGEIFS(IMDB4[IMDb Score (1-10)],IMDB4[Director Name],Formula_Analysis!AL528)</f>
        <v>5.35</v>
      </c>
      <c r="AQ528" s="7" t="str">
        <v>Monica Potter</v>
      </c>
      <c r="AR528" s="7">
        <f>SUMIFS(IMDB4[Gross Revenue],IMDB4[Lead Actor],Formula_Analysis!AQ528)</f>
        <v>10397365</v>
      </c>
    </row>
    <row r="529" spans="1:44" x14ac:dyDescent="0.25">
      <c r="A529" t="str">
        <v>Saint Ralph</v>
      </c>
      <c r="B529">
        <v>38009</v>
      </c>
      <c r="C529">
        <v>2004</v>
      </c>
      <c r="D529" t="str">
        <v>2000s</v>
      </c>
      <c r="E529" t="str">
        <v>Color</v>
      </c>
      <c r="F529" t="str">
        <v>Comedy</v>
      </c>
      <c r="G529" t="str">
        <v>English</v>
      </c>
      <c r="H529" t="str">
        <v>Canada</v>
      </c>
      <c r="I529" t="str">
        <v>PG-13</v>
      </c>
      <c r="J529" t="str">
        <v>Campbell Scott</v>
      </c>
      <c r="K529" t="str">
        <v>Michael McGowan</v>
      </c>
      <c r="L529">
        <v>393</v>
      </c>
      <c r="M529">
        <v>955</v>
      </c>
      <c r="N529">
        <v>12</v>
      </c>
      <c r="O529">
        <v>989</v>
      </c>
      <c r="P529">
        <v>7.6</v>
      </c>
      <c r="R529" t="str">
        <v>Paranormal Activity 3</v>
      </c>
      <c r="S529">
        <v>40790</v>
      </c>
      <c r="T529">
        <v>2011</v>
      </c>
      <c r="U529" t="str">
        <v>2010s</v>
      </c>
      <c r="V529" t="str">
        <v>Color</v>
      </c>
      <c r="W529" t="str">
        <v>Horror</v>
      </c>
      <c r="X529" t="str">
        <v>English</v>
      </c>
      <c r="Y529" t="str">
        <v>USA</v>
      </c>
      <c r="Z529" t="str">
        <v>R</v>
      </c>
      <c r="AA529" t="str">
        <v>Johanna Braddy</v>
      </c>
      <c r="AB529" t="str">
        <v>Henry Joost</v>
      </c>
      <c r="AC529">
        <v>581</v>
      </c>
      <c r="AD529">
        <v>2371</v>
      </c>
      <c r="AE529">
        <v>24</v>
      </c>
      <c r="AF529">
        <v>24000</v>
      </c>
      <c r="AG529">
        <v>5.8</v>
      </c>
      <c r="AH529">
        <v>251</v>
      </c>
      <c r="AI529">
        <v>94</v>
      </c>
      <c r="AJ529">
        <v>104007828</v>
      </c>
      <c r="AL529" s="7" t="str">
        <v>George Nolfi</v>
      </c>
      <c r="AM529" s="35">
        <f>AVERAGEIFS(IMDB4[IMDb Score (1-10)],IMDB4[Director Name],Formula_Analysis!AL529)</f>
        <v>7.1</v>
      </c>
      <c r="AQ529" s="7" t="str">
        <v>Jordi MollÃ </v>
      </c>
      <c r="AR529" s="7">
        <f>SUMIFS(IMDB4[Gross Revenue],IMDB4[Lead Actor],Formula_Analysis!AQ529)</f>
        <v>37734246</v>
      </c>
    </row>
    <row r="530" spans="1:44" x14ac:dyDescent="0.25">
      <c r="A530" t="str">
        <v>Headhunters</v>
      </c>
      <c r="B530">
        <v>40841</v>
      </c>
      <c r="C530">
        <v>2011</v>
      </c>
      <c r="D530" t="str">
        <v>2010s</v>
      </c>
      <c r="E530" t="str">
        <v>Color</v>
      </c>
      <c r="F530" t="str">
        <v>Crime</v>
      </c>
      <c r="G530" t="str">
        <v>Norwegian</v>
      </c>
      <c r="H530" t="str">
        <v>Norway</v>
      </c>
      <c r="I530" t="str">
        <v>R</v>
      </c>
      <c r="J530" t="str">
        <v>Aksel Hennie</v>
      </c>
      <c r="K530" t="str">
        <v>Morten Tyldum</v>
      </c>
      <c r="L530">
        <v>286</v>
      </c>
      <c r="M530">
        <v>385</v>
      </c>
      <c r="N530">
        <v>77</v>
      </c>
      <c r="O530">
        <v>23000</v>
      </c>
      <c r="P530">
        <v>7.6</v>
      </c>
      <c r="R530" t="str">
        <v>Journey 2: The Mysterious Island</v>
      </c>
      <c r="S530">
        <v>41064</v>
      </c>
      <c r="T530">
        <v>2012</v>
      </c>
      <c r="U530" t="str">
        <v>2010s</v>
      </c>
      <c r="V530" t="str">
        <v>Color</v>
      </c>
      <c r="W530" t="str">
        <v>Action</v>
      </c>
      <c r="X530" t="str">
        <v>English</v>
      </c>
      <c r="Y530" t="str">
        <v>USA</v>
      </c>
      <c r="Z530" t="str">
        <v>PG</v>
      </c>
      <c r="AA530" t="str">
        <v>Josh Hutcherson</v>
      </c>
      <c r="AB530" t="str">
        <v>Brad Peyton</v>
      </c>
      <c r="AC530">
        <v>14000</v>
      </c>
      <c r="AD530">
        <v>27842</v>
      </c>
      <c r="AE530">
        <v>62</v>
      </c>
      <c r="AF530">
        <v>0</v>
      </c>
      <c r="AG530">
        <v>5.8</v>
      </c>
      <c r="AH530">
        <v>178</v>
      </c>
      <c r="AI530">
        <v>94</v>
      </c>
      <c r="AJ530">
        <v>103812241</v>
      </c>
      <c r="AL530" s="7" t="str">
        <v>Wes Anderson</v>
      </c>
      <c r="AM530" s="35">
        <f>AVERAGEIFS(IMDB4[IMDb Score (1-10)],IMDB4[Director Name],Formula_Analysis!AL530)</f>
        <v>7.628571428571429</v>
      </c>
      <c r="AQ530" s="7" t="str">
        <v>Curtis Armstrong</v>
      </c>
      <c r="AR530" s="7">
        <f>SUMIFS(IMDB4[Gross Revenue],IMDB4[Lead Actor],Formula_Analysis!AQ530)</f>
        <v>26057326</v>
      </c>
    </row>
    <row r="531" spans="1:44" x14ac:dyDescent="0.25">
      <c r="A531" t="str">
        <v>The Kite Runner</v>
      </c>
      <c r="B531">
        <v>39250</v>
      </c>
      <c r="C531">
        <v>2007</v>
      </c>
      <c r="D531" t="str">
        <v>2000s</v>
      </c>
      <c r="E531" t="str">
        <v>Color</v>
      </c>
      <c r="F531" t="str">
        <v>Drama</v>
      </c>
      <c r="G531" t="str">
        <v>Dari</v>
      </c>
      <c r="H531" t="str">
        <v>USA</v>
      </c>
      <c r="I531" t="str">
        <v>PG-13</v>
      </c>
      <c r="J531" t="str">
        <v>Mustafa Haidari</v>
      </c>
      <c r="K531" t="str">
        <v>Marc Forster</v>
      </c>
      <c r="L531">
        <v>283</v>
      </c>
      <c r="M531">
        <v>904</v>
      </c>
      <c r="N531">
        <v>395</v>
      </c>
      <c r="O531">
        <v>0</v>
      </c>
      <c r="P531">
        <v>7.6</v>
      </c>
      <c r="R531" t="str">
        <v>Dick Tracy</v>
      </c>
      <c r="S531">
        <v>33210</v>
      </c>
      <c r="T531">
        <v>1990</v>
      </c>
      <c r="U531" t="str">
        <v>1990s</v>
      </c>
      <c r="V531" t="str">
        <v>Color</v>
      </c>
      <c r="W531" t="str">
        <v>Action</v>
      </c>
      <c r="X531" t="str">
        <v>English</v>
      </c>
      <c r="Y531" t="str">
        <v>USA</v>
      </c>
      <c r="Z531" t="str">
        <v>PG</v>
      </c>
      <c r="AA531" t="str">
        <v>Charlie Korsmo</v>
      </c>
      <c r="AB531" t="str">
        <v>Warren Beatty</v>
      </c>
      <c r="AC531">
        <v>678</v>
      </c>
      <c r="AD531">
        <v>2096</v>
      </c>
      <c r="AE531">
        <v>631</v>
      </c>
      <c r="AF531">
        <v>2000</v>
      </c>
      <c r="AG531">
        <v>6.1</v>
      </c>
      <c r="AH531">
        <v>72</v>
      </c>
      <c r="AI531">
        <v>105</v>
      </c>
      <c r="AJ531">
        <v>103738726</v>
      </c>
      <c r="AL531" s="7" t="str">
        <v>Luis Llosa</v>
      </c>
      <c r="AM531" s="35">
        <f>AVERAGEIFS(IMDB4[IMDb Score (1-10)],IMDB4[Director Name],Formula_Analysis!AL531)</f>
        <v>5</v>
      </c>
      <c r="AQ531" s="7" t="str">
        <v>Emily Watson</v>
      </c>
      <c r="AR531" s="7">
        <f>SUMIFS(IMDB4[Gross Revenue],IMDB4[Lead Actor],Formula_Analysis!AQ531)</f>
        <v>37730566</v>
      </c>
    </row>
    <row r="532" spans="1:44" x14ac:dyDescent="0.25">
      <c r="A532" t="str">
        <v>Dead Man Walking</v>
      </c>
      <c r="B532">
        <v>34962</v>
      </c>
      <c r="C532">
        <v>1995</v>
      </c>
      <c r="D532" t="str">
        <v>1990s</v>
      </c>
      <c r="E532" t="str">
        <v>Color</v>
      </c>
      <c r="F532" t="str">
        <v>Crime</v>
      </c>
      <c r="G532" t="str">
        <v>English</v>
      </c>
      <c r="H532" t="str">
        <v>UK</v>
      </c>
      <c r="I532" t="str">
        <v>R</v>
      </c>
      <c r="J532" t="str">
        <v>Lois Smith</v>
      </c>
      <c r="K532" t="str">
        <v>Tim Robbins</v>
      </c>
      <c r="L532">
        <v>276</v>
      </c>
      <c r="M532">
        <v>903</v>
      </c>
      <c r="N532">
        <v>0</v>
      </c>
      <c r="O532">
        <v>0</v>
      </c>
      <c r="P532">
        <v>7.6</v>
      </c>
      <c r="R532" t="str">
        <v>Rise of the Guardians</v>
      </c>
      <c r="S532">
        <v>41229</v>
      </c>
      <c r="T532">
        <v>2012</v>
      </c>
      <c r="U532" t="str">
        <v>2010s</v>
      </c>
      <c r="V532" t="str">
        <v>Color</v>
      </c>
      <c r="W532" t="str">
        <v>Adventure</v>
      </c>
      <c r="X532" t="str">
        <v>English</v>
      </c>
      <c r="Y532" t="str">
        <v>USA</v>
      </c>
      <c r="Z532" t="str">
        <v>PG</v>
      </c>
      <c r="AA532" t="str">
        <v>Hugh Jackman</v>
      </c>
      <c r="AB532" t="str">
        <v>Peter Ramsey</v>
      </c>
      <c r="AC532">
        <v>20000</v>
      </c>
      <c r="AD532">
        <v>20645</v>
      </c>
      <c r="AE532">
        <v>52</v>
      </c>
      <c r="AF532">
        <v>25000</v>
      </c>
      <c r="AG532">
        <v>7.3</v>
      </c>
      <c r="AH532">
        <v>256</v>
      </c>
      <c r="AI532">
        <v>97</v>
      </c>
      <c r="AJ532">
        <v>103400692</v>
      </c>
      <c r="AL532" s="7" t="str">
        <v>Jonathan Lynn</v>
      </c>
      <c r="AM532" s="35">
        <f>AVERAGEIFS(IMDB4[IMDb Score (1-10)],IMDB4[Director Name],Formula_Analysis!AL532)</f>
        <v>6.7</v>
      </c>
      <c r="AQ532" s="7" t="str">
        <v>Ted Danson</v>
      </c>
      <c r="AR532" s="7">
        <f>SUMIFS(IMDB4[Gross Revenue],IMDB4[Lead Actor],Formula_Analysis!AQ532)</f>
        <v>20113965</v>
      </c>
    </row>
    <row r="533" spans="1:44" x14ac:dyDescent="0.25">
      <c r="A533" t="str">
        <v>When Harry Met Sally...</v>
      </c>
      <c r="B533">
        <v>32631</v>
      </c>
      <c r="C533">
        <v>1989</v>
      </c>
      <c r="D533" t="str">
        <v>1980s</v>
      </c>
      <c r="E533" t="str">
        <v>Color</v>
      </c>
      <c r="F533" t="str">
        <v>Comedy</v>
      </c>
      <c r="G533" t="str">
        <v>English</v>
      </c>
      <c r="H533" t="str">
        <v>USA</v>
      </c>
      <c r="I533" t="str">
        <v>R</v>
      </c>
      <c r="J533" t="str">
        <v>Bruno Kirby</v>
      </c>
      <c r="K533" t="str">
        <v>Rob Reiner</v>
      </c>
      <c r="L533">
        <v>227</v>
      </c>
      <c r="M533">
        <v>485</v>
      </c>
      <c r="N533">
        <v>0</v>
      </c>
      <c r="O533">
        <v>0</v>
      </c>
      <c r="P533">
        <v>7.6</v>
      </c>
      <c r="R533" t="str">
        <v>Dreamgirls</v>
      </c>
      <c r="S533">
        <v>39054</v>
      </c>
      <c r="T533">
        <v>2006</v>
      </c>
      <c r="U533" t="str">
        <v>2000s</v>
      </c>
      <c r="V533" t="str">
        <v>Color</v>
      </c>
      <c r="W533" t="str">
        <v>Drama</v>
      </c>
      <c r="X533" t="str">
        <v>English</v>
      </c>
      <c r="Y533" t="str">
        <v>USA</v>
      </c>
      <c r="Z533" t="str">
        <v>PG-13</v>
      </c>
      <c r="AA533" t="str">
        <v>Loretta Devine</v>
      </c>
      <c r="AB533" t="str">
        <v>Bill Condon</v>
      </c>
      <c r="AC533">
        <v>912</v>
      </c>
      <c r="AD533">
        <v>2856</v>
      </c>
      <c r="AE533">
        <v>386</v>
      </c>
      <c r="AF533">
        <v>0</v>
      </c>
      <c r="AG533">
        <v>6.5</v>
      </c>
      <c r="AH533">
        <v>241</v>
      </c>
      <c r="AI533">
        <v>130</v>
      </c>
      <c r="AJ533">
        <v>103338338</v>
      </c>
      <c r="AL533" s="7" t="str">
        <v>Peter MacDonald</v>
      </c>
      <c r="AM533" s="35">
        <f>AVERAGEIFS(IMDB4[IMDb Score (1-10)],IMDB4[Director Name],Formula_Analysis!AL533)</f>
        <v>5.7</v>
      </c>
      <c r="AQ533" s="7" t="str">
        <v>Greg Crowe</v>
      </c>
      <c r="AR533" s="7">
        <f>SUMIFS(IMDB4[Gross Revenue],IMDB4[Lead Actor],Formula_Analysis!AQ533)</f>
        <v>100675</v>
      </c>
    </row>
    <row r="534" spans="1:44" x14ac:dyDescent="0.25">
      <c r="A534" t="str">
        <v>Boys Don't Cry</v>
      </c>
      <c r="B534">
        <v>36454</v>
      </c>
      <c r="C534">
        <v>1999</v>
      </c>
      <c r="D534" t="str">
        <v>1990s</v>
      </c>
      <c r="E534" t="str">
        <v>Color</v>
      </c>
      <c r="F534" t="str">
        <v>Biography</v>
      </c>
      <c r="G534" t="str">
        <v>English</v>
      </c>
      <c r="H534" t="str">
        <v>USA</v>
      </c>
      <c r="I534" t="str">
        <v>R</v>
      </c>
      <c r="J534" t="str">
        <v>Alicia Goranson</v>
      </c>
      <c r="K534" t="str">
        <v>Kimberly Peirce</v>
      </c>
      <c r="L534">
        <v>173</v>
      </c>
      <c r="M534">
        <v>563</v>
      </c>
      <c r="N534">
        <v>108</v>
      </c>
      <c r="O534">
        <v>0</v>
      </c>
      <c r="P534">
        <v>7.6</v>
      </c>
      <c r="R534" t="str">
        <v>Just Go with It</v>
      </c>
      <c r="S534">
        <v>40582</v>
      </c>
      <c r="T534">
        <v>2011</v>
      </c>
      <c r="U534" t="str">
        <v>2010s</v>
      </c>
      <c r="V534" t="str">
        <v>Color</v>
      </c>
      <c r="W534" t="str">
        <v>Comedy</v>
      </c>
      <c r="X534" t="str">
        <v>English</v>
      </c>
      <c r="Y534" t="str">
        <v>USA</v>
      </c>
      <c r="Z534" t="str">
        <v>PG-13</v>
      </c>
      <c r="AA534" t="str">
        <v>Adam Sandler</v>
      </c>
      <c r="AB534" t="str">
        <v>Dennis Dugan</v>
      </c>
      <c r="AC534">
        <v>11000</v>
      </c>
      <c r="AD534">
        <v>16325</v>
      </c>
      <c r="AE534">
        <v>221</v>
      </c>
      <c r="AF534">
        <v>19000</v>
      </c>
      <c r="AG534">
        <v>6.4</v>
      </c>
      <c r="AH534">
        <v>204</v>
      </c>
      <c r="AI534">
        <v>117</v>
      </c>
      <c r="AJ534">
        <v>103028109</v>
      </c>
      <c r="AL534" s="7" t="str">
        <v>Theodore Melfi</v>
      </c>
      <c r="AM534" s="35">
        <f>AVERAGEIFS(IMDB4[IMDb Score (1-10)],IMDB4[Director Name],Formula_Analysis!AL534)</f>
        <v>7.3</v>
      </c>
      <c r="AQ534" s="7" t="str">
        <v>Isaac Hempstead Wright</v>
      </c>
      <c r="AR534" s="7">
        <f>SUMIFS(IMDB4[Gross Revenue],IMDB4[Lead Actor],Formula_Analysis!AQ534)</f>
        <v>50807639</v>
      </c>
    </row>
    <row r="535" spans="1:44" x14ac:dyDescent="0.25">
      <c r="A535" t="str">
        <v>All or Nothing</v>
      </c>
      <c r="B535">
        <v>37438</v>
      </c>
      <c r="C535">
        <v>2002</v>
      </c>
      <c r="D535" t="str">
        <v>2000s</v>
      </c>
      <c r="E535" t="str">
        <v>Color</v>
      </c>
      <c r="F535" t="str">
        <v>Drama</v>
      </c>
      <c r="G535" t="str">
        <v>English</v>
      </c>
      <c r="H535" t="str">
        <v>UK</v>
      </c>
      <c r="I535" t="str">
        <v>R</v>
      </c>
      <c r="J535" t="str">
        <v>Lesley Manville</v>
      </c>
      <c r="K535" t="str">
        <v>Mike Leigh</v>
      </c>
      <c r="L535">
        <v>149</v>
      </c>
      <c r="M535">
        <v>251</v>
      </c>
      <c r="N535">
        <v>608</v>
      </c>
      <c r="O535">
        <v>484</v>
      </c>
      <c r="P535">
        <v>7.6</v>
      </c>
      <c r="R535" t="str">
        <v>Scream</v>
      </c>
      <c r="S535">
        <v>35304</v>
      </c>
      <c r="T535">
        <v>1996</v>
      </c>
      <c r="U535" t="str">
        <v>1990s</v>
      </c>
      <c r="V535" t="str">
        <v>Color</v>
      </c>
      <c r="W535" t="str">
        <v>Horror</v>
      </c>
      <c r="X535" t="str">
        <v>English</v>
      </c>
      <c r="Y535" t="str">
        <v>USA</v>
      </c>
      <c r="Z535" t="str">
        <v>R</v>
      </c>
      <c r="AA535" t="str">
        <v>David Arquette</v>
      </c>
      <c r="AB535" t="str">
        <v>Wes Craven</v>
      </c>
      <c r="AC535">
        <v>611</v>
      </c>
      <c r="AD535">
        <v>1212</v>
      </c>
      <c r="AE535">
        <v>0</v>
      </c>
      <c r="AF535">
        <v>11000</v>
      </c>
      <c r="AG535">
        <v>7.2</v>
      </c>
      <c r="AH535">
        <v>242</v>
      </c>
      <c r="AI535">
        <v>103</v>
      </c>
      <c r="AJ535">
        <v>103001286</v>
      </c>
      <c r="AL535" s="7" t="str">
        <v>Jonathan Mostow</v>
      </c>
      <c r="AM535" s="35">
        <f>AVERAGEIFS(IMDB4[IMDb Score (1-10)],IMDB4[Director Name],Formula_Analysis!AL535)</f>
        <v>6.5499999999999989</v>
      </c>
      <c r="AQ535" s="7" t="str">
        <v>Sissy Spacek</v>
      </c>
      <c r="AR535" s="7">
        <f>SUMIFS(IMDB4[Gross Revenue],IMDB4[Lead Actor],Formula_Analysis!AQ535)</f>
        <v>22495912</v>
      </c>
    </row>
    <row r="536" spans="1:44" x14ac:dyDescent="0.25">
      <c r="A536" t="str">
        <v>28 Days Later...</v>
      </c>
      <c r="B536">
        <v>37326</v>
      </c>
      <c r="C536">
        <v>2002</v>
      </c>
      <c r="D536" t="str">
        <v>2000s</v>
      </c>
      <c r="E536" t="str">
        <v>Color</v>
      </c>
      <c r="F536" t="str">
        <v>Drama</v>
      </c>
      <c r="G536" t="str">
        <v>English</v>
      </c>
      <c r="H536" t="str">
        <v>UK</v>
      </c>
      <c r="I536" t="str">
        <v>R</v>
      </c>
      <c r="J536" t="str">
        <v>Noah Huntley</v>
      </c>
      <c r="K536" t="str">
        <v>Danny Boyle</v>
      </c>
      <c r="L536">
        <v>133</v>
      </c>
      <c r="M536">
        <v>241</v>
      </c>
      <c r="N536">
        <v>0</v>
      </c>
      <c r="O536">
        <v>11000</v>
      </c>
      <c r="P536">
        <v>7.6</v>
      </c>
      <c r="R536" t="str">
        <v>The Expendables</v>
      </c>
      <c r="S536">
        <v>40494</v>
      </c>
      <c r="T536">
        <v>2010</v>
      </c>
      <c r="U536" t="str">
        <v>2010s</v>
      </c>
      <c r="V536" t="str">
        <v>Color</v>
      </c>
      <c r="W536" t="str">
        <v>Action</v>
      </c>
      <c r="X536" t="str">
        <v>English</v>
      </c>
      <c r="Y536" t="str">
        <v>USA</v>
      </c>
      <c r="Z536" t="str">
        <v>R</v>
      </c>
      <c r="AA536" t="str">
        <v>Jason Statham</v>
      </c>
      <c r="AB536" t="str">
        <v>Sylvester Stallone</v>
      </c>
      <c r="AC536">
        <v>26000</v>
      </c>
      <c r="AD536">
        <v>46355</v>
      </c>
      <c r="AE536">
        <v>13000</v>
      </c>
      <c r="AF536">
        <v>57000</v>
      </c>
      <c r="AG536">
        <v>6.5</v>
      </c>
      <c r="AH536">
        <v>424</v>
      </c>
      <c r="AI536">
        <v>113</v>
      </c>
      <c r="AJ536">
        <v>102981571</v>
      </c>
      <c r="AL536" s="7" t="str">
        <v>James Marsh</v>
      </c>
      <c r="AM536" s="35">
        <f>AVERAGEIFS(IMDB4[IMDb Score (1-10)],IMDB4[Director Name],Formula_Analysis!AL536)</f>
        <v>7.75</v>
      </c>
      <c r="AQ536" s="7" t="str">
        <v>Michael Imperioli</v>
      </c>
      <c r="AR536" s="7">
        <f>SUMIFS(IMDB4[Gross Revenue],IMDB4[Lead Actor],Formula_Analysis!AQ536)</f>
        <v>100758220</v>
      </c>
    </row>
    <row r="537" spans="1:44" x14ac:dyDescent="0.25">
      <c r="A537" t="str">
        <v>Elling</v>
      </c>
      <c r="B537">
        <v>37106</v>
      </c>
      <c r="C537">
        <v>2001</v>
      </c>
      <c r="D537" t="str">
        <v>2000s</v>
      </c>
      <c r="E537" t="str">
        <v>Color</v>
      </c>
      <c r="F537" t="str">
        <v>Comedy</v>
      </c>
      <c r="G537" t="str">
        <v>Norwegian</v>
      </c>
      <c r="H537" t="str">
        <v>Norway</v>
      </c>
      <c r="I537" t="str">
        <v>R</v>
      </c>
      <c r="J537" t="str">
        <v>JÃ¸rgen Langhelle</v>
      </c>
      <c r="K537" t="str">
        <v>Petter NÃ¦ss</v>
      </c>
      <c r="L537">
        <v>117</v>
      </c>
      <c r="M537">
        <v>155</v>
      </c>
      <c r="N537">
        <v>16</v>
      </c>
      <c r="O537">
        <v>0</v>
      </c>
      <c r="P537">
        <v>7.6</v>
      </c>
      <c r="R537" t="str">
        <v>Jaws 2</v>
      </c>
      <c r="S537">
        <v>28647</v>
      </c>
      <c r="T537">
        <v>1978</v>
      </c>
      <c r="U537" t="str">
        <v>1970s</v>
      </c>
      <c r="V537" t="str">
        <v>Color</v>
      </c>
      <c r="W537" t="str">
        <v>Adventure</v>
      </c>
      <c r="X537" t="str">
        <v>English</v>
      </c>
      <c r="Y537" t="str">
        <v>USA</v>
      </c>
      <c r="Z537" t="str">
        <v>PG</v>
      </c>
      <c r="AA537" t="str">
        <v>Roy Scheider</v>
      </c>
      <c r="AB537" t="str">
        <v>Jeannot Szwarc</v>
      </c>
      <c r="AC537">
        <v>813</v>
      </c>
      <c r="AD537">
        <v>1520</v>
      </c>
      <c r="AE537">
        <v>82</v>
      </c>
      <c r="AF537">
        <v>0</v>
      </c>
      <c r="AG537">
        <v>5.7</v>
      </c>
      <c r="AH537">
        <v>75</v>
      </c>
      <c r="AI537">
        <v>131</v>
      </c>
      <c r="AJ537">
        <v>102922376</v>
      </c>
      <c r="AL537" s="7" t="str">
        <v>John McNaughton</v>
      </c>
      <c r="AM537" s="35">
        <f>AVERAGEIFS(IMDB4[IMDb Score (1-10)],IMDB4[Director Name],Formula_Analysis!AL537)</f>
        <v>6.5</v>
      </c>
      <c r="AQ537" s="7" t="str">
        <v>Barack Obama</v>
      </c>
      <c r="AR537" s="7">
        <f>SUMIFS(IMDB4[Gross Revenue],IMDB4[Lead Actor],Formula_Analysis!AQ537)</f>
        <v>33349949</v>
      </c>
    </row>
    <row r="538" spans="1:44" x14ac:dyDescent="0.25">
      <c r="A538" t="str">
        <v>United 93</v>
      </c>
      <c r="B538">
        <v>39000</v>
      </c>
      <c r="C538">
        <v>2006</v>
      </c>
      <c r="D538" t="str">
        <v>2000s</v>
      </c>
      <c r="E538" t="str">
        <v>Color</v>
      </c>
      <c r="F538" t="str">
        <v>Drama</v>
      </c>
      <c r="G538" t="str">
        <v>English</v>
      </c>
      <c r="H538" t="str">
        <v>USA</v>
      </c>
      <c r="I538" t="str">
        <v>R</v>
      </c>
      <c r="J538" t="str">
        <v>Christian Clemenson</v>
      </c>
      <c r="K538" t="str">
        <v>Paul Greengrass</v>
      </c>
      <c r="L538">
        <v>97</v>
      </c>
      <c r="M538">
        <v>313</v>
      </c>
      <c r="N538">
        <v>521</v>
      </c>
      <c r="O538">
        <v>0</v>
      </c>
      <c r="P538">
        <v>7.6</v>
      </c>
      <c r="R538" t="str">
        <v>The General's Daughter</v>
      </c>
      <c r="S538">
        <v>36402</v>
      </c>
      <c r="T538">
        <v>1999</v>
      </c>
      <c r="U538" t="str">
        <v>1990s</v>
      </c>
      <c r="V538" t="str">
        <v>Color</v>
      </c>
      <c r="W538" t="str">
        <v>Drama</v>
      </c>
      <c r="X538" t="str">
        <v>English</v>
      </c>
      <c r="Y538" t="str">
        <v>USA</v>
      </c>
      <c r="Z538" t="str">
        <v>R</v>
      </c>
      <c r="AA538" t="str">
        <v>Daniel von Bargen</v>
      </c>
      <c r="AB538" t="str">
        <v>Simon West</v>
      </c>
      <c r="AC538">
        <v>577</v>
      </c>
      <c r="AD538">
        <v>2321</v>
      </c>
      <c r="AE538">
        <v>165</v>
      </c>
      <c r="AF538">
        <v>885</v>
      </c>
      <c r="AG538">
        <v>6.3</v>
      </c>
      <c r="AH538">
        <v>113</v>
      </c>
      <c r="AI538">
        <v>116</v>
      </c>
      <c r="AJ538">
        <v>102678089</v>
      </c>
      <c r="AL538" s="7" t="str">
        <v>Mikael HÃ¥fstrÃ¶m</v>
      </c>
      <c r="AM538" s="35">
        <f>AVERAGEIFS(IMDB4[IMDb Score (1-10)],IMDB4[Director Name],Formula_Analysis!AL538)</f>
        <v>6.5249999999999995</v>
      </c>
      <c r="AQ538" s="7" t="str">
        <v>Tim Conway</v>
      </c>
      <c r="AR538" s="7">
        <f>SUMIFS(IMDB4[Gross Revenue],IMDB4[Lead Actor],Formula_Analysis!AQ538)</f>
        <v>162495848</v>
      </c>
    </row>
    <row r="539" spans="1:44" x14ac:dyDescent="0.25">
      <c r="A539" t="str">
        <v>Beyond the Mat</v>
      </c>
      <c r="B539">
        <v>36354</v>
      </c>
      <c r="C539">
        <v>1999</v>
      </c>
      <c r="D539" t="str">
        <v>1990s</v>
      </c>
      <c r="E539" t="str">
        <v>Color</v>
      </c>
      <c r="F539" t="str">
        <v>Biography</v>
      </c>
      <c r="G539" t="str">
        <v>English</v>
      </c>
      <c r="H539" t="str">
        <v>USA</v>
      </c>
      <c r="I539" t="str">
        <v>R</v>
      </c>
      <c r="J539" t="str">
        <v>Terry Funk</v>
      </c>
      <c r="K539" t="str">
        <v>Barry W. Blaustein</v>
      </c>
      <c r="L539">
        <v>54</v>
      </c>
      <c r="M539">
        <v>194</v>
      </c>
      <c r="N539">
        <v>6</v>
      </c>
      <c r="O539">
        <v>491</v>
      </c>
      <c r="P539">
        <v>7.6</v>
      </c>
      <c r="R539" t="str">
        <v>The Aviator</v>
      </c>
      <c r="S539">
        <v>38229</v>
      </c>
      <c r="T539">
        <v>2004</v>
      </c>
      <c r="U539" t="str">
        <v>2000s</v>
      </c>
      <c r="V539" t="str">
        <v>Black and White</v>
      </c>
      <c r="W539" t="str">
        <v>Biography</v>
      </c>
      <c r="X539" t="str">
        <v>English</v>
      </c>
      <c r="Y539" t="str">
        <v>USA</v>
      </c>
      <c r="Z539" t="str">
        <v>PG-13</v>
      </c>
      <c r="AA539" t="str">
        <v>Leonardo DiCaprio</v>
      </c>
      <c r="AB539" t="str">
        <v>Martin Scorsese</v>
      </c>
      <c r="AC539">
        <v>29000</v>
      </c>
      <c r="AD539">
        <v>34582</v>
      </c>
      <c r="AE539">
        <v>17000</v>
      </c>
      <c r="AF539">
        <v>0</v>
      </c>
      <c r="AG539">
        <v>7.5</v>
      </c>
      <c r="AH539">
        <v>267</v>
      </c>
      <c r="AI539">
        <v>170</v>
      </c>
      <c r="AJ539">
        <v>102608827</v>
      </c>
      <c r="AL539" s="7" t="str">
        <v>Don Bluth</v>
      </c>
      <c r="AM539" s="35">
        <f>AVERAGEIFS(IMDB4[IMDb Score (1-10)],IMDB4[Director Name],Formula_Analysis!AL539)</f>
        <v>7</v>
      </c>
      <c r="AQ539" s="7" t="str">
        <v>Carmen Electra</v>
      </c>
      <c r="AR539" s="7">
        <f>SUMIFS(IMDB4[Gross Revenue],IMDB4[Lead Actor],Formula_Analysis!AQ539)</f>
        <v>67956980</v>
      </c>
    </row>
    <row r="540" spans="1:44" x14ac:dyDescent="0.25">
      <c r="A540" t="str">
        <v>Antarctica: A Year on Ice</v>
      </c>
      <c r="B540">
        <v>41385</v>
      </c>
      <c r="C540">
        <v>2013</v>
      </c>
      <c r="D540" t="str">
        <v>2010s</v>
      </c>
      <c r="E540" t="str">
        <v>Color</v>
      </c>
      <c r="F540" t="str">
        <v>Adventure</v>
      </c>
      <c r="G540" t="str">
        <v>English</v>
      </c>
      <c r="H540" t="str">
        <v>New Zealand</v>
      </c>
      <c r="I540" t="str">
        <v>PG</v>
      </c>
      <c r="J540" t="str">
        <v>Josh Swanson</v>
      </c>
      <c r="K540" t="str">
        <v>Anthony Powell</v>
      </c>
      <c r="L540">
        <v>53</v>
      </c>
      <c r="M540">
        <v>86</v>
      </c>
      <c r="N540">
        <v>9</v>
      </c>
      <c r="O540">
        <v>0</v>
      </c>
      <c r="P540">
        <v>7.6</v>
      </c>
      <c r="R540" t="str">
        <v>The Girl with the Dragon Tattoo</v>
      </c>
      <c r="S540">
        <v>40887</v>
      </c>
      <c r="T540">
        <v>2011</v>
      </c>
      <c r="U540" t="str">
        <v>2010s</v>
      </c>
      <c r="V540" t="str">
        <v>Color</v>
      </c>
      <c r="W540" t="str">
        <v>Crime</v>
      </c>
      <c r="X540" t="str">
        <v>English</v>
      </c>
      <c r="Y540" t="str">
        <v>USA</v>
      </c>
      <c r="Z540" t="str">
        <v>R</v>
      </c>
      <c r="AA540" t="str">
        <v>Robin Wright</v>
      </c>
      <c r="AB540" t="str">
        <v>David Fincher</v>
      </c>
      <c r="AC540">
        <v>18000</v>
      </c>
      <c r="AD540">
        <v>20388</v>
      </c>
      <c r="AE540">
        <v>21000</v>
      </c>
      <c r="AF540">
        <v>54000</v>
      </c>
      <c r="AG540">
        <v>7.8</v>
      </c>
      <c r="AH540">
        <v>517</v>
      </c>
      <c r="AI540">
        <v>158</v>
      </c>
      <c r="AJ540">
        <v>102515793</v>
      </c>
      <c r="AL540" s="7" t="str">
        <v>Paul McGuigan</v>
      </c>
      <c r="AM540" s="35">
        <f>AVERAGEIFS(IMDB4[IMDb Score (1-10)],IMDB4[Director Name],Formula_Analysis!AL540)</f>
        <v>6.9333333333333336</v>
      </c>
      <c r="AQ540" s="7" t="str">
        <v>Nicholas Lea</v>
      </c>
      <c r="AR540" s="7">
        <f>SUMIFS(IMDB4[Gross Revenue],IMDB4[Lead Actor],Formula_Analysis!AQ540)</f>
        <v>68473360</v>
      </c>
    </row>
    <row r="541" spans="1:44" x14ac:dyDescent="0.25">
      <c r="A541" t="str">
        <v>August Rush</v>
      </c>
      <c r="B541">
        <v>39161</v>
      </c>
      <c r="C541">
        <v>2007</v>
      </c>
      <c r="D541" t="str">
        <v>2000s</v>
      </c>
      <c r="E541" t="str">
        <v>Color</v>
      </c>
      <c r="F541" t="str">
        <v>Drama</v>
      </c>
      <c r="G541" t="str">
        <v>English</v>
      </c>
      <c r="H541" t="str">
        <v>USA</v>
      </c>
      <c r="I541" t="str">
        <v>PG</v>
      </c>
      <c r="J541" t="str">
        <v>Robin Williams</v>
      </c>
      <c r="K541" t="str">
        <v>Kirsten Sheridan</v>
      </c>
      <c r="L541">
        <v>49000</v>
      </c>
      <c r="M541">
        <v>50927</v>
      </c>
      <c r="N541">
        <v>59</v>
      </c>
      <c r="O541">
        <v>18000</v>
      </c>
      <c r="P541">
        <v>7.5</v>
      </c>
      <c r="R541" t="str">
        <v>The Maze Runner</v>
      </c>
      <c r="S541">
        <v>41898</v>
      </c>
      <c r="T541">
        <v>2014</v>
      </c>
      <c r="U541" t="str">
        <v>2010s</v>
      </c>
      <c r="V541" t="str">
        <v>Color</v>
      </c>
      <c r="W541" t="str">
        <v>Action</v>
      </c>
      <c r="X541" t="str">
        <v>English</v>
      </c>
      <c r="Y541" t="str">
        <v>USA</v>
      </c>
      <c r="Z541" t="str">
        <v>PG-13</v>
      </c>
      <c r="AA541" t="str">
        <v>Ki Hong Lee</v>
      </c>
      <c r="AB541" t="str">
        <v>Wes Ball</v>
      </c>
      <c r="AC541">
        <v>988</v>
      </c>
      <c r="AD541">
        <v>1783</v>
      </c>
      <c r="AE541">
        <v>47</v>
      </c>
      <c r="AF541">
        <v>38000</v>
      </c>
      <c r="AG541">
        <v>6.8</v>
      </c>
      <c r="AH541">
        <v>297</v>
      </c>
      <c r="AI541">
        <v>113</v>
      </c>
      <c r="AJ541">
        <v>102413606</v>
      </c>
      <c r="AL541" s="7" t="str">
        <v>Gregory Hoblit</v>
      </c>
      <c r="AM541" s="35">
        <f>AVERAGEIFS(IMDB4[IMDb Score (1-10)],IMDB4[Director Name],Formula_Analysis!AL541)</f>
        <v>6.6000000000000005</v>
      </c>
      <c r="AQ541" s="7" t="str">
        <v>Henry Ian Cusick</v>
      </c>
      <c r="AR541" s="7">
        <f>SUMIFS(IMDB4[Gross Revenue],IMDB4[Lead Actor],Formula_Analysis!AQ541)</f>
        <v>43755615</v>
      </c>
    </row>
    <row r="542" spans="1:44" x14ac:dyDescent="0.25">
      <c r="A542" t="str">
        <v>A Nightmare on Elm Street</v>
      </c>
      <c r="B542">
        <v>30785</v>
      </c>
      <c r="C542">
        <v>1984</v>
      </c>
      <c r="D542" t="str">
        <v>1980s</v>
      </c>
      <c r="E542" t="str">
        <v>Color</v>
      </c>
      <c r="F542" t="str">
        <v>Horror</v>
      </c>
      <c r="G542" t="str">
        <v>English</v>
      </c>
      <c r="H542" t="str">
        <v>USA</v>
      </c>
      <c r="I542" t="str">
        <v>X</v>
      </c>
      <c r="J542" t="str">
        <v>Johnny Depp</v>
      </c>
      <c r="K542" t="str">
        <v>Wes Craven</v>
      </c>
      <c r="L542">
        <v>40000</v>
      </c>
      <c r="M542">
        <v>42918</v>
      </c>
      <c r="N542">
        <v>0</v>
      </c>
      <c r="O542">
        <v>10000</v>
      </c>
      <c r="P542">
        <v>7.5</v>
      </c>
      <c r="R542" t="str">
        <v>Butch Cassidy and the Sundance Kid</v>
      </c>
      <c r="S542">
        <v>25532</v>
      </c>
      <c r="T542">
        <v>1969</v>
      </c>
      <c r="U542" t="str">
        <v>1960s</v>
      </c>
      <c r="V542" t="str">
        <v>Color</v>
      </c>
      <c r="W542" t="str">
        <v>Biography</v>
      </c>
      <c r="X542" t="str">
        <v>English</v>
      </c>
      <c r="Y542" t="str">
        <v>USA</v>
      </c>
      <c r="Z542" t="str">
        <v>M</v>
      </c>
      <c r="AA542" t="str">
        <v>Katharine Ross</v>
      </c>
      <c r="AB542" t="str">
        <v>George Roy Hill</v>
      </c>
      <c r="AC542">
        <v>640</v>
      </c>
      <c r="AD542">
        <v>2169</v>
      </c>
      <c r="AE542">
        <v>131</v>
      </c>
      <c r="AF542">
        <v>0</v>
      </c>
      <c r="AG542">
        <v>8.1</v>
      </c>
      <c r="AH542">
        <v>130</v>
      </c>
      <c r="AI542">
        <v>110</v>
      </c>
      <c r="AJ542">
        <v>102308900</v>
      </c>
      <c r="AL542" s="7" t="str">
        <v>Jeff Schaffer</v>
      </c>
      <c r="AM542" s="35">
        <f>AVERAGEIFS(IMDB4[IMDb Score (1-10)],IMDB4[Director Name],Formula_Analysis!AL542)</f>
        <v>6.6</v>
      </c>
      <c r="AQ542" s="7" t="str">
        <v>Omar Epps</v>
      </c>
      <c r="AR542" s="7">
        <f>SUMIFS(IMDB4[Gross Revenue],IMDB4[Lead Actor],Formula_Analysis!AQ542)</f>
        <v>146107198</v>
      </c>
    </row>
    <row r="543" spans="1:44" x14ac:dyDescent="0.25">
      <c r="A543" t="str">
        <v>The Aviator</v>
      </c>
      <c r="B543">
        <v>38229</v>
      </c>
      <c r="C543">
        <v>2004</v>
      </c>
      <c r="D543" t="str">
        <v>2000s</v>
      </c>
      <c r="E543" t="str">
        <v>Black and White</v>
      </c>
      <c r="F543" t="str">
        <v>Biography</v>
      </c>
      <c r="G543" t="str">
        <v>English</v>
      </c>
      <c r="H543" t="str">
        <v>USA</v>
      </c>
      <c r="I543" t="str">
        <v>PG-13</v>
      </c>
      <c r="J543" t="str">
        <v>Leonardo DiCaprio</v>
      </c>
      <c r="K543" t="str">
        <v>Martin Scorsese</v>
      </c>
      <c r="L543">
        <v>29000</v>
      </c>
      <c r="M543">
        <v>34582</v>
      </c>
      <c r="N543">
        <v>17000</v>
      </c>
      <c r="O543">
        <v>0</v>
      </c>
      <c r="P543">
        <v>7.5</v>
      </c>
      <c r="R543" t="str">
        <v>Mary Poppins</v>
      </c>
      <c r="S543">
        <v>23457</v>
      </c>
      <c r="T543">
        <v>1964</v>
      </c>
      <c r="U543" t="str">
        <v>1960s</v>
      </c>
      <c r="V543" t="str">
        <v>Color</v>
      </c>
      <c r="W543" t="str">
        <v>Comedy</v>
      </c>
      <c r="X543" t="str">
        <v>English</v>
      </c>
      <c r="Y543" t="str">
        <v>USA</v>
      </c>
      <c r="Z543" t="str">
        <v>Approved</v>
      </c>
      <c r="AA543" t="str">
        <v>Ed Wynn</v>
      </c>
      <c r="AB543" t="str">
        <v>Robert Stevenson</v>
      </c>
      <c r="AC543">
        <v>382</v>
      </c>
      <c r="AD543">
        <v>2045</v>
      </c>
      <c r="AE543">
        <v>55</v>
      </c>
      <c r="AF543">
        <v>0</v>
      </c>
      <c r="AG543">
        <v>7.8</v>
      </c>
      <c r="AH543">
        <v>145</v>
      </c>
      <c r="AI543">
        <v>139</v>
      </c>
      <c r="AJ543">
        <v>102300000</v>
      </c>
      <c r="AL543" s="7" t="str">
        <v>Michael Lehmann</v>
      </c>
      <c r="AM543" s="35">
        <f>AVERAGEIFS(IMDB4[IMDb Score (1-10)],IMDB4[Director Name],Formula_Analysis!AL543)</f>
        <v>5.65</v>
      </c>
      <c r="AQ543" s="7" t="str">
        <v>Josh Wingate</v>
      </c>
      <c r="AR543" s="7">
        <f>SUMIFS(IMDB4[Gross Revenue],IMDB4[Lead Actor],Formula_Analysis!AQ543)</f>
        <v>29136626</v>
      </c>
    </row>
    <row r="544" spans="1:44" x14ac:dyDescent="0.25">
      <c r="A544" t="str">
        <v>Gangs of New York</v>
      </c>
      <c r="B544">
        <v>37288</v>
      </c>
      <c r="C544">
        <v>2002</v>
      </c>
      <c r="D544" t="str">
        <v>2000s</v>
      </c>
      <c r="E544" t="str">
        <v>Color</v>
      </c>
      <c r="F544" t="str">
        <v>Crime</v>
      </c>
      <c r="G544" t="str">
        <v>English</v>
      </c>
      <c r="H544" t="str">
        <v>USA</v>
      </c>
      <c r="I544" t="str">
        <v>R</v>
      </c>
      <c r="J544" t="str">
        <v>Leonardo DiCaprio</v>
      </c>
      <c r="K544" t="str">
        <v>Martin Scorsese</v>
      </c>
      <c r="L544">
        <v>29000</v>
      </c>
      <c r="M544">
        <v>47657</v>
      </c>
      <c r="N544">
        <v>17000</v>
      </c>
      <c r="O544">
        <v>0</v>
      </c>
      <c r="P544">
        <v>7.5</v>
      </c>
      <c r="R544" t="str">
        <v>The Mummy: Tomb of the Dragon Emperor</v>
      </c>
      <c r="S544">
        <v>39511</v>
      </c>
      <c r="T544">
        <v>2008</v>
      </c>
      <c r="U544" t="str">
        <v>2000s</v>
      </c>
      <c r="V544" t="str">
        <v>Color</v>
      </c>
      <c r="W544" t="str">
        <v>Action</v>
      </c>
      <c r="X544" t="str">
        <v>English</v>
      </c>
      <c r="Y544" t="str">
        <v>USA</v>
      </c>
      <c r="Z544" t="str">
        <v>PG-13</v>
      </c>
      <c r="AA544" t="str">
        <v>Jet Li</v>
      </c>
      <c r="AB544" t="str">
        <v>Rob Cohen</v>
      </c>
      <c r="AC544">
        <v>5000</v>
      </c>
      <c r="AD544">
        <v>9131</v>
      </c>
      <c r="AE544">
        <v>357</v>
      </c>
      <c r="AF544">
        <v>0</v>
      </c>
      <c r="AG544">
        <v>5.2</v>
      </c>
      <c r="AH544">
        <v>264</v>
      </c>
      <c r="AI544">
        <v>112</v>
      </c>
      <c r="AJ544">
        <v>102176165</v>
      </c>
      <c r="AL544" s="7" t="str">
        <v>Shekhar Kapur</v>
      </c>
      <c r="AM544" s="35">
        <f>AVERAGEIFS(IMDB4[IMDb Score (1-10)],IMDB4[Director Name],Formula_Analysis!AL544)</f>
        <v>6.9666666666666659</v>
      </c>
      <c r="AQ544" s="7" t="str">
        <v>Henry Thomas</v>
      </c>
      <c r="AR544" s="7">
        <f>SUMIFS(IMDB4[Gross Revenue],IMDB4[Lead Actor],Formula_Analysis!AQ544)</f>
        <v>435329102</v>
      </c>
    </row>
    <row r="545" spans="1:44" x14ac:dyDescent="0.25">
      <c r="A545" t="str">
        <v>Avengers: Age of Ultron</v>
      </c>
      <c r="B545">
        <v>42055</v>
      </c>
      <c r="C545">
        <v>2015</v>
      </c>
      <c r="D545" t="str">
        <v>2010s</v>
      </c>
      <c r="E545" t="str">
        <v>Color</v>
      </c>
      <c r="F545" t="str">
        <v>Action</v>
      </c>
      <c r="G545" t="str">
        <v>English</v>
      </c>
      <c r="H545" t="str">
        <v>USA</v>
      </c>
      <c r="I545" t="str">
        <v>PG-13</v>
      </c>
      <c r="J545" t="str">
        <v>Chris Hemsworth</v>
      </c>
      <c r="K545" t="str">
        <v>Joss Whedon</v>
      </c>
      <c r="L545">
        <v>26000</v>
      </c>
      <c r="M545">
        <v>92000</v>
      </c>
      <c r="N545">
        <v>0</v>
      </c>
      <c r="O545">
        <v>118000</v>
      </c>
      <c r="P545">
        <v>7.5</v>
      </c>
      <c r="R545" t="str">
        <v>Bad Grandpa</v>
      </c>
      <c r="S545">
        <v>41438</v>
      </c>
      <c r="T545">
        <v>2013</v>
      </c>
      <c r="U545" t="str">
        <v>2010s</v>
      </c>
      <c r="V545" t="str">
        <v>Color</v>
      </c>
      <c r="W545" t="str">
        <v>Comedy</v>
      </c>
      <c r="X545" t="str">
        <v>English</v>
      </c>
      <c r="Y545" t="str">
        <v>USA</v>
      </c>
      <c r="Z545" t="str">
        <v>R</v>
      </c>
      <c r="AA545" t="str">
        <v>Jackson Nicoll</v>
      </c>
      <c r="AB545" t="str">
        <v>Jeff Tremaine</v>
      </c>
      <c r="AC545">
        <v>925</v>
      </c>
      <c r="AD545">
        <v>1018</v>
      </c>
      <c r="AE545">
        <v>79</v>
      </c>
      <c r="AF545">
        <v>26000</v>
      </c>
      <c r="AG545">
        <v>6.6</v>
      </c>
      <c r="AH545">
        <v>157</v>
      </c>
      <c r="AI545">
        <v>102</v>
      </c>
      <c r="AJ545">
        <v>101978840</v>
      </c>
      <c r="AL545" s="7" t="str">
        <v>Billy Bob Thornton</v>
      </c>
      <c r="AM545" s="35">
        <f>AVERAGEIFS(IMDB4[IMDb Score (1-10)],IMDB4[Director Name],Formula_Analysis!AL545)</f>
        <v>6.9</v>
      </c>
      <c r="AQ545" s="7" t="str">
        <v>Brittany Daniel</v>
      </c>
      <c r="AR545" s="7">
        <f>SUMIFS(IMDB4[Gross Revenue],IMDB4[Lead Actor],Formula_Analysis!AQ545)</f>
        <v>32079854</v>
      </c>
    </row>
    <row r="546" spans="1:44" x14ac:dyDescent="0.25">
      <c r="A546" t="str">
        <v>Harry Potter and the Half-Blood Prince</v>
      </c>
      <c r="B546">
        <v>40166</v>
      </c>
      <c r="C546">
        <v>2009</v>
      </c>
      <c r="D546" t="str">
        <v>2000s</v>
      </c>
      <c r="E546" t="str">
        <v>Color</v>
      </c>
      <c r="F546" t="str">
        <v>Adventure</v>
      </c>
      <c r="G546" t="str">
        <v>English</v>
      </c>
      <c r="H546" t="str">
        <v>UK</v>
      </c>
      <c r="I546" t="str">
        <v>PG</v>
      </c>
      <c r="J546" t="str">
        <v>Alan Rickman</v>
      </c>
      <c r="K546" t="str">
        <v>David Yates</v>
      </c>
      <c r="L546">
        <v>25000</v>
      </c>
      <c r="M546">
        <v>58753</v>
      </c>
      <c r="N546">
        <v>282</v>
      </c>
      <c r="O546">
        <v>10000</v>
      </c>
      <c r="P546">
        <v>7.5</v>
      </c>
      <c r="R546" t="str">
        <v>Pacific Rim</v>
      </c>
      <c r="S546">
        <v>41522</v>
      </c>
      <c r="T546">
        <v>2013</v>
      </c>
      <c r="U546" t="str">
        <v>2010s</v>
      </c>
      <c r="V546" t="str">
        <v>Color</v>
      </c>
      <c r="W546" t="str">
        <v>Action</v>
      </c>
      <c r="X546" t="str">
        <v>English</v>
      </c>
      <c r="Y546" t="str">
        <v>USA</v>
      </c>
      <c r="Z546" t="str">
        <v>PG-13</v>
      </c>
      <c r="AA546" t="str">
        <v>Charlie Hunnam</v>
      </c>
      <c r="AB546" t="str">
        <v>Guillermo del Toro</v>
      </c>
      <c r="AC546">
        <v>16000</v>
      </c>
      <c r="AD546">
        <v>19166</v>
      </c>
      <c r="AE546">
        <v>0</v>
      </c>
      <c r="AF546">
        <v>83000</v>
      </c>
      <c r="AG546">
        <v>7</v>
      </c>
      <c r="AH546">
        <v>575</v>
      </c>
      <c r="AI546">
        <v>131</v>
      </c>
      <c r="AJ546">
        <v>101785482</v>
      </c>
      <c r="AL546" s="7" t="str">
        <v>Michael Hoffman</v>
      </c>
      <c r="AM546" s="35">
        <f>AVERAGEIFS(IMDB4[IMDb Score (1-10)],IMDB4[Director Name],Formula_Analysis!AL546)</f>
        <v>6.8666666666666671</v>
      </c>
      <c r="AQ546" s="7" t="str">
        <v>Jeremy Shada</v>
      </c>
      <c r="AR546" s="7">
        <f>SUMIFS(IMDB4[Gross Revenue],IMDB4[Lead Actor],Formula_Analysis!AQ546)</f>
        <v>32774834</v>
      </c>
    </row>
    <row r="547" spans="1:44" x14ac:dyDescent="0.25">
      <c r="A547" t="str">
        <v>Juno</v>
      </c>
      <c r="B547">
        <v>39245</v>
      </c>
      <c r="C547">
        <v>2007</v>
      </c>
      <c r="D547" t="str">
        <v>2000s</v>
      </c>
      <c r="E547" t="str">
        <v>Color</v>
      </c>
      <c r="F547" t="str">
        <v>Comedy</v>
      </c>
      <c r="G547" t="str">
        <v>English</v>
      </c>
      <c r="H547" t="str">
        <v>USA</v>
      </c>
      <c r="I547" t="str">
        <v>PG-13</v>
      </c>
      <c r="J547" t="str">
        <v>J.K. Simmons</v>
      </c>
      <c r="K547" t="str">
        <v>Jason Reitman</v>
      </c>
      <c r="L547">
        <v>24000</v>
      </c>
      <c r="M547">
        <v>28817</v>
      </c>
      <c r="N547">
        <v>655</v>
      </c>
      <c r="O547">
        <v>10000</v>
      </c>
      <c r="P547">
        <v>7.5</v>
      </c>
      <c r="R547" t="str">
        <v>American Pie</v>
      </c>
      <c r="S547">
        <v>36227</v>
      </c>
      <c r="T547">
        <v>1999</v>
      </c>
      <c r="U547" t="str">
        <v>1990s</v>
      </c>
      <c r="V547" t="str">
        <v>Color</v>
      </c>
      <c r="W547" t="str">
        <v>Comedy</v>
      </c>
      <c r="X547" t="str">
        <v>English</v>
      </c>
      <c r="Y547" t="str">
        <v>USA</v>
      </c>
      <c r="Z547" t="str">
        <v>R</v>
      </c>
      <c r="AA547" t="str">
        <v>Alyson Hannigan</v>
      </c>
      <c r="AB547" t="str">
        <v>Paul Weitz</v>
      </c>
      <c r="AC547">
        <v>3000</v>
      </c>
      <c r="AD547">
        <v>8134</v>
      </c>
      <c r="AE547">
        <v>80</v>
      </c>
      <c r="AF547">
        <v>0</v>
      </c>
      <c r="AG547">
        <v>7</v>
      </c>
      <c r="AH547">
        <v>145</v>
      </c>
      <c r="AI547">
        <v>95</v>
      </c>
      <c r="AJ547">
        <v>101736215</v>
      </c>
      <c r="AL547" s="7" t="str">
        <v>Jon Amiel</v>
      </c>
      <c r="AM547" s="35">
        <f>AVERAGEIFS(IMDB4[IMDb Score (1-10)],IMDB4[Director Name],Formula_Analysis!AL547)</f>
        <v>6.2</v>
      </c>
      <c r="AQ547" s="7" t="str">
        <v>Larry David</v>
      </c>
      <c r="AR547" s="7">
        <f>SUMIFS(IMDB4[Gross Revenue],IMDB4[Lead Actor],Formula_Analysis!AQ547)</f>
        <v>5480230</v>
      </c>
    </row>
    <row r="548" spans="1:44" x14ac:dyDescent="0.25">
      <c r="A548" t="str">
        <v>Equilibrium</v>
      </c>
      <c r="B548">
        <v>37377</v>
      </c>
      <c r="C548">
        <v>2002</v>
      </c>
      <c r="D548" t="str">
        <v>2000s</v>
      </c>
      <c r="E548" t="str">
        <v>Color</v>
      </c>
      <c r="F548" t="str">
        <v>Action</v>
      </c>
      <c r="G548" t="str">
        <v>English</v>
      </c>
      <c r="H548" t="str">
        <v>USA</v>
      </c>
      <c r="I548" t="str">
        <v>R</v>
      </c>
      <c r="J548" t="str">
        <v>Christian Bale</v>
      </c>
      <c r="K548" t="str">
        <v>Kurt Wimmer</v>
      </c>
      <c r="L548">
        <v>23000</v>
      </c>
      <c r="M548">
        <v>25088</v>
      </c>
      <c r="N548">
        <v>110</v>
      </c>
      <c r="O548">
        <v>20000</v>
      </c>
      <c r="P548">
        <v>7.5</v>
      </c>
      <c r="R548" t="str">
        <v>Journey to the Center of the Earth</v>
      </c>
      <c r="S548">
        <v>39571</v>
      </c>
      <c r="T548">
        <v>2008</v>
      </c>
      <c r="U548" t="str">
        <v>2000s</v>
      </c>
      <c r="V548" t="str">
        <v>Color</v>
      </c>
      <c r="W548" t="str">
        <v>Action</v>
      </c>
      <c r="X548" t="str">
        <v>English</v>
      </c>
      <c r="Y548" t="str">
        <v>USA</v>
      </c>
      <c r="Z548" t="str">
        <v>PG</v>
      </c>
      <c r="AA548" t="str">
        <v>Josh Hutcherson</v>
      </c>
      <c r="AB548" t="str">
        <v>Eric Brevig</v>
      </c>
      <c r="AC548">
        <v>14000</v>
      </c>
      <c r="AD548">
        <v>17925</v>
      </c>
      <c r="AE548">
        <v>40</v>
      </c>
      <c r="AF548">
        <v>0</v>
      </c>
      <c r="AG548">
        <v>5.8</v>
      </c>
      <c r="AH548">
        <v>201</v>
      </c>
      <c r="AI548">
        <v>93</v>
      </c>
      <c r="AJ548">
        <v>101702060</v>
      </c>
      <c r="AL548" s="7" t="str">
        <v>Jimmy Hayward</v>
      </c>
      <c r="AM548" s="35">
        <f>AVERAGEIFS(IMDB4[IMDb Score (1-10)],IMDB4[Director Name],Formula_Analysis!AL548)</f>
        <v>5.3000000000000007</v>
      </c>
      <c r="AQ548" s="7" t="str">
        <v>Fran Drescher</v>
      </c>
      <c r="AR548" s="7">
        <f>SUMIFS(IMDB4[Gross Revenue],IMDB4[Lead Actor],Formula_Analysis!AQ548)</f>
        <v>6157157</v>
      </c>
    </row>
    <row r="549" spans="1:44" x14ac:dyDescent="0.25">
      <c r="A549" t="str">
        <v>Sleepers</v>
      </c>
      <c r="B549">
        <v>35328</v>
      </c>
      <c r="C549">
        <v>1996</v>
      </c>
      <c r="D549" t="str">
        <v>1990s</v>
      </c>
      <c r="E549" t="str">
        <v>Black and White</v>
      </c>
      <c r="F549" t="str">
        <v>Crime</v>
      </c>
      <c r="G549" t="str">
        <v>English</v>
      </c>
      <c r="H549" t="str">
        <v>USA</v>
      </c>
      <c r="I549" t="str">
        <v>R</v>
      </c>
      <c r="J549" t="str">
        <v>Robert De Niro</v>
      </c>
      <c r="K549" t="str">
        <v>Barry Levinson</v>
      </c>
      <c r="L549">
        <v>22000</v>
      </c>
      <c r="M549">
        <v>37076</v>
      </c>
      <c r="N549">
        <v>272</v>
      </c>
      <c r="O549">
        <v>0</v>
      </c>
      <c r="P549">
        <v>7.5</v>
      </c>
      <c r="R549" t="str">
        <v>Gone in Sixty Seconds</v>
      </c>
      <c r="S549">
        <v>36843</v>
      </c>
      <c r="T549">
        <v>2000</v>
      </c>
      <c r="U549" t="str">
        <v>2000s</v>
      </c>
      <c r="V549" t="str">
        <v>Color</v>
      </c>
      <c r="W549" t="str">
        <v>Action</v>
      </c>
      <c r="X549" t="str">
        <v>English</v>
      </c>
      <c r="Y549" t="str">
        <v>USA</v>
      </c>
      <c r="Z549" t="str">
        <v>PG-13</v>
      </c>
      <c r="AA549" t="str">
        <v>Nicolas Cage</v>
      </c>
      <c r="AB549" t="str">
        <v>Dominic Sena</v>
      </c>
      <c r="AC549">
        <v>12000</v>
      </c>
      <c r="AD549">
        <v>29069</v>
      </c>
      <c r="AE549">
        <v>57</v>
      </c>
      <c r="AF549">
        <v>0</v>
      </c>
      <c r="AG549">
        <v>6.5</v>
      </c>
      <c r="AH549">
        <v>175</v>
      </c>
      <c r="AI549">
        <v>127</v>
      </c>
      <c r="AJ549">
        <v>101643008</v>
      </c>
      <c r="AL549" s="7" t="str">
        <v>Walter Hill</v>
      </c>
      <c r="AM549" s="35">
        <f>AVERAGEIFS(IMDB4[IMDb Score (1-10)],IMDB4[Director Name],Formula_Analysis!AL549)</f>
        <v>5.5333333333333341</v>
      </c>
      <c r="AQ549" s="7" t="str">
        <v>Aisha Tyler</v>
      </c>
      <c r="AR549" s="7">
        <f>SUMIFS(IMDB4[Gross Revenue],IMDB4[Lead Actor],Formula_Analysis!AQ549)</f>
        <v>9525276</v>
      </c>
    </row>
    <row r="550" spans="1:44" x14ac:dyDescent="0.25">
      <c r="A550" t="str">
        <v>Jackie Brown</v>
      </c>
      <c r="B550">
        <v>35747</v>
      </c>
      <c r="C550">
        <v>1997</v>
      </c>
      <c r="D550" t="str">
        <v>1990s</v>
      </c>
      <c r="E550" t="str">
        <v>Color</v>
      </c>
      <c r="F550" t="str">
        <v>Crime</v>
      </c>
      <c r="G550" t="str">
        <v>English</v>
      </c>
      <c r="H550" t="str">
        <v>USA</v>
      </c>
      <c r="I550" t="str">
        <v>R</v>
      </c>
      <c r="J550" t="str">
        <v>Robert De Niro</v>
      </c>
      <c r="K550" t="str">
        <v>Quentin Tarantino</v>
      </c>
      <c r="L550">
        <v>22000</v>
      </c>
      <c r="M550">
        <v>25522</v>
      </c>
      <c r="N550">
        <v>16000</v>
      </c>
      <c r="O550">
        <v>0</v>
      </c>
      <c r="P550">
        <v>7.5</v>
      </c>
      <c r="R550" t="str">
        <v>The Equalizer</v>
      </c>
      <c r="S550">
        <v>41808</v>
      </c>
      <c r="T550">
        <v>2014</v>
      </c>
      <c r="U550" t="str">
        <v>2010s</v>
      </c>
      <c r="V550" t="str">
        <v>Color</v>
      </c>
      <c r="W550" t="str">
        <v>Action</v>
      </c>
      <c r="X550" t="str">
        <v>English</v>
      </c>
      <c r="Y550" t="str">
        <v>USA</v>
      </c>
      <c r="Z550" t="str">
        <v>R</v>
      </c>
      <c r="AA550" t="str">
        <v>Denzel Washington</v>
      </c>
      <c r="AB550" t="str">
        <v>Antoine Fuqua</v>
      </c>
      <c r="AC550">
        <v>18000</v>
      </c>
      <c r="AD550">
        <v>37605</v>
      </c>
      <c r="AE550">
        <v>845</v>
      </c>
      <c r="AF550">
        <v>56000</v>
      </c>
      <c r="AG550">
        <v>7.2</v>
      </c>
      <c r="AH550">
        <v>292</v>
      </c>
      <c r="AI550">
        <v>132</v>
      </c>
      <c r="AJ550">
        <v>101530738</v>
      </c>
      <c r="AL550" s="7" t="str">
        <v>Aaron Schneider</v>
      </c>
      <c r="AM550" s="35">
        <f>AVERAGEIFS(IMDB4[IMDb Score (1-10)],IMDB4[Director Name],Formula_Analysis!AL550)</f>
        <v>7.1</v>
      </c>
      <c r="AQ550" s="7" t="str">
        <v>Wes Studi</v>
      </c>
      <c r="AR550" s="7">
        <f>SUMIFS(IMDB4[Gross Revenue],IMDB4[Lead Actor],Formula_Analysis!AQ550)</f>
        <v>72455275</v>
      </c>
    </row>
    <row r="551" spans="1:44" x14ac:dyDescent="0.25">
      <c r="A551" t="str">
        <v>Doubt</v>
      </c>
      <c r="B551">
        <v>39479</v>
      </c>
      <c r="C551">
        <v>2008</v>
      </c>
      <c r="D551" t="str">
        <v>2000s</v>
      </c>
      <c r="E551" t="str">
        <v>Color</v>
      </c>
      <c r="F551" t="str">
        <v>Drama</v>
      </c>
      <c r="G551" t="str">
        <v>English</v>
      </c>
      <c r="H551" t="str">
        <v>USA</v>
      </c>
      <c r="I551" t="str">
        <v>PG-13</v>
      </c>
      <c r="J551" t="str">
        <v>Philip Seymour Hoffman</v>
      </c>
      <c r="K551" t="str">
        <v>John Patrick Shanley</v>
      </c>
      <c r="L551">
        <v>22000</v>
      </c>
      <c r="M551">
        <v>33903</v>
      </c>
      <c r="N551">
        <v>53</v>
      </c>
      <c r="O551">
        <v>0</v>
      </c>
      <c r="P551">
        <v>7.5</v>
      </c>
      <c r="R551" t="str">
        <v>This Is the End</v>
      </c>
      <c r="S551">
        <v>41515</v>
      </c>
      <c r="T551">
        <v>2013</v>
      </c>
      <c r="U551" t="str">
        <v>2010s</v>
      </c>
      <c r="V551" t="str">
        <v>Color</v>
      </c>
      <c r="W551" t="str">
        <v>Comedy</v>
      </c>
      <c r="X551" t="str">
        <v>English</v>
      </c>
      <c r="Y551" t="str">
        <v>USA</v>
      </c>
      <c r="Z551" t="str">
        <v>R</v>
      </c>
      <c r="AA551" t="str">
        <v>Channing Tatum</v>
      </c>
      <c r="AB551" t="str">
        <v>Evan Goldberg</v>
      </c>
      <c r="AC551">
        <v>17000</v>
      </c>
      <c r="AD551">
        <v>38751</v>
      </c>
      <c r="AE551">
        <v>133</v>
      </c>
      <c r="AF551">
        <v>97000</v>
      </c>
      <c r="AG551">
        <v>6.7</v>
      </c>
      <c r="AH551">
        <v>418</v>
      </c>
      <c r="AI551">
        <v>107</v>
      </c>
      <c r="AJ551">
        <v>101470202</v>
      </c>
      <c r="AL551" s="7" t="str">
        <v>Gil Kenan</v>
      </c>
      <c r="AM551" s="35">
        <f>AVERAGEIFS(IMDB4[IMDb Score (1-10)],IMDB4[Director Name],Formula_Analysis!AL551)</f>
        <v>6.55</v>
      </c>
      <c r="AQ551" s="7" t="str">
        <v>Shiri Appleby</v>
      </c>
      <c r="AR551" s="7">
        <f>SUMIFS(IMDB4[Gross Revenue],IMDB4[Lead Actor],Formula_Analysis!AQ551)</f>
        <v>279282</v>
      </c>
    </row>
    <row r="552" spans="1:44" x14ac:dyDescent="0.25">
      <c r="A552" t="str">
        <v>Synecdoche, New York</v>
      </c>
      <c r="B552">
        <v>39781</v>
      </c>
      <c r="C552">
        <v>2008</v>
      </c>
      <c r="D552" t="str">
        <v>2000s</v>
      </c>
      <c r="E552" t="str">
        <v>Color</v>
      </c>
      <c r="F552" t="str">
        <v>Comedy</v>
      </c>
      <c r="G552" t="str">
        <v>English</v>
      </c>
      <c r="H552" t="str">
        <v>USA</v>
      </c>
      <c r="I552" t="str">
        <v>R</v>
      </c>
      <c r="J552" t="str">
        <v>Philip Seymour Hoffman</v>
      </c>
      <c r="K552" t="str">
        <v>Charlie Kaufman</v>
      </c>
      <c r="L552">
        <v>22000</v>
      </c>
      <c r="M552">
        <v>24732</v>
      </c>
      <c r="N552">
        <v>0</v>
      </c>
      <c r="O552">
        <v>13000</v>
      </c>
      <c r="P552">
        <v>7.5</v>
      </c>
      <c r="R552" t="str">
        <v>Scream 2</v>
      </c>
      <c r="S552">
        <v>35652</v>
      </c>
      <c r="T552">
        <v>1997</v>
      </c>
      <c r="U552" t="str">
        <v>1990s</v>
      </c>
      <c r="V552" t="str">
        <v>Color</v>
      </c>
      <c r="W552" t="str">
        <v>Horror</v>
      </c>
      <c r="X552" t="str">
        <v>English</v>
      </c>
      <c r="Y552" t="str">
        <v>USA</v>
      </c>
      <c r="Z552" t="str">
        <v>R</v>
      </c>
      <c r="AA552" t="str">
        <v>Omar Epps</v>
      </c>
      <c r="AB552" t="str">
        <v>Wes Craven</v>
      </c>
      <c r="AC552">
        <v>865</v>
      </c>
      <c r="AD552">
        <v>2321</v>
      </c>
      <c r="AE552">
        <v>0</v>
      </c>
      <c r="AF552">
        <v>0</v>
      </c>
      <c r="AG552">
        <v>6.1</v>
      </c>
      <c r="AH552">
        <v>195</v>
      </c>
      <c r="AI552">
        <v>120</v>
      </c>
      <c r="AJ552">
        <v>101334374</v>
      </c>
      <c r="AL552" s="7" t="str">
        <v>David Cronenberg</v>
      </c>
      <c r="AM552" s="35">
        <f>AVERAGEIFS(IMDB4[IMDb Score (1-10)],IMDB4[Director Name],Formula_Analysis!AL552)</f>
        <v>7.06</v>
      </c>
      <c r="AQ552" s="7" t="str">
        <v>Jim Belushi</v>
      </c>
      <c r="AR552" s="7">
        <f>SUMIFS(IMDB4[Gross Revenue],IMDB4[Lead Actor],Formula_Analysis!AQ552)</f>
        <v>98867673</v>
      </c>
    </row>
    <row r="553" spans="1:44" x14ac:dyDescent="0.25">
      <c r="A553" t="str">
        <v>Harry Potter and the Order of the Phoenix</v>
      </c>
      <c r="B553">
        <v>39376</v>
      </c>
      <c r="C553">
        <v>2007</v>
      </c>
      <c r="D553" t="str">
        <v>2000s</v>
      </c>
      <c r="E553" t="str">
        <v>Color</v>
      </c>
      <c r="F553" t="str">
        <v>Adventure</v>
      </c>
      <c r="G553" t="str">
        <v>English</v>
      </c>
      <c r="H553" t="str">
        <v>UK</v>
      </c>
      <c r="I553" t="str">
        <v>PG-13</v>
      </c>
      <c r="J553" t="str">
        <v>Robert Pattinson</v>
      </c>
      <c r="K553" t="str">
        <v>David Yates</v>
      </c>
      <c r="L553">
        <v>21000</v>
      </c>
      <c r="M553">
        <v>33433</v>
      </c>
      <c r="N553">
        <v>282</v>
      </c>
      <c r="O553">
        <v>0</v>
      </c>
      <c r="P553">
        <v>7.5</v>
      </c>
      <c r="R553" t="str">
        <v>Eraser</v>
      </c>
      <c r="S553">
        <v>35202</v>
      </c>
      <c r="T553">
        <v>1996</v>
      </c>
      <c r="U553" t="str">
        <v>1990s</v>
      </c>
      <c r="V553" t="str">
        <v>Color</v>
      </c>
      <c r="W553" t="str">
        <v>Action</v>
      </c>
      <c r="X553" t="str">
        <v>English</v>
      </c>
      <c r="Y553" t="str">
        <v>USA</v>
      </c>
      <c r="Z553" t="str">
        <v>R</v>
      </c>
      <c r="AA553" t="str">
        <v>Vanessa Williams</v>
      </c>
      <c r="AB553" t="str">
        <v>Chuck Russell</v>
      </c>
      <c r="AC553">
        <v>1000</v>
      </c>
      <c r="AD553">
        <v>3454</v>
      </c>
      <c r="AE553">
        <v>55</v>
      </c>
      <c r="AF553">
        <v>0</v>
      </c>
      <c r="AG553">
        <v>6.1</v>
      </c>
      <c r="AH553">
        <v>81</v>
      </c>
      <c r="AI553">
        <v>115</v>
      </c>
      <c r="AJ553">
        <v>101228120</v>
      </c>
      <c r="AL553" s="7" t="str">
        <v>Steve McQueen</v>
      </c>
      <c r="AM553" s="35">
        <f>AVERAGEIFS(IMDB4[IMDb Score (1-10)],IMDB4[Director Name],Formula_Analysis!AL553)</f>
        <v>7.6999999999999993</v>
      </c>
      <c r="AQ553" s="7" t="str">
        <v>Mike Starr</v>
      </c>
      <c r="AR553" s="7">
        <f>SUMIFS(IMDB4[Gross Revenue],IMDB4[Lead Actor],Formula_Analysis!AQ553)</f>
        <v>86383279</v>
      </c>
    </row>
    <row r="554" spans="1:44" x14ac:dyDescent="0.25">
      <c r="A554" t="str">
        <v>Sherlock Holmes: A Game of Shadows</v>
      </c>
      <c r="B554">
        <v>40570</v>
      </c>
      <c r="C554">
        <v>2011</v>
      </c>
      <c r="D554" t="str">
        <v>2010s</v>
      </c>
      <c r="E554" t="str">
        <v>Color</v>
      </c>
      <c r="F554" t="str">
        <v>Action</v>
      </c>
      <c r="G554" t="str">
        <v>English</v>
      </c>
      <c r="H554" t="str">
        <v>USA</v>
      </c>
      <c r="I554" t="str">
        <v>PG-13</v>
      </c>
      <c r="J554" t="str">
        <v>Robert Downey Jr.</v>
      </c>
      <c r="K554" t="str">
        <v>Guy Ritchie</v>
      </c>
      <c r="L554">
        <v>21000</v>
      </c>
      <c r="M554">
        <v>22403</v>
      </c>
      <c r="N554">
        <v>0</v>
      </c>
      <c r="O554">
        <v>39000</v>
      </c>
      <c r="P554">
        <v>7.5</v>
      </c>
      <c r="R554" t="str">
        <v>The Prince of Egypt</v>
      </c>
      <c r="S554">
        <v>35964</v>
      </c>
      <c r="T554">
        <v>1998</v>
      </c>
      <c r="U554" t="str">
        <v>1990s</v>
      </c>
      <c r="V554" t="str">
        <v>Color</v>
      </c>
      <c r="W554" t="str">
        <v>Adventure</v>
      </c>
      <c r="X554" t="str">
        <v>English</v>
      </c>
      <c r="Y554" t="str">
        <v>USA</v>
      </c>
      <c r="Z554" t="str">
        <v>PG</v>
      </c>
      <c r="AA554" t="str">
        <v>Martin Short</v>
      </c>
      <c r="AB554" t="str">
        <v>Brenda Chapman</v>
      </c>
      <c r="AC554">
        <v>770</v>
      </c>
      <c r="AD554">
        <v>1195</v>
      </c>
      <c r="AE554">
        <v>59</v>
      </c>
      <c r="AF554">
        <v>0</v>
      </c>
      <c r="AG554">
        <v>7</v>
      </c>
      <c r="AH554">
        <v>120</v>
      </c>
      <c r="AI554">
        <v>99</v>
      </c>
      <c r="AJ554">
        <v>101217900</v>
      </c>
      <c r="AL554" s="7" t="str">
        <v>Tim Robbins</v>
      </c>
      <c r="AM554" s="35">
        <f>AVERAGEIFS(IMDB4[IMDb Score (1-10)],IMDB4[Director Name],Formula_Analysis!AL554)</f>
        <v>7.25</v>
      </c>
      <c r="AQ554" s="7" t="str">
        <v>Tom Berenger</v>
      </c>
      <c r="AR554" s="7">
        <f>SUMIFS(IMDB4[Gross Revenue],IMDB4[Lead Actor],Formula_Analysis!AQ554)</f>
        <v>10999271</v>
      </c>
    </row>
    <row r="555" spans="1:44" x14ac:dyDescent="0.25">
      <c r="A555" t="str">
        <v>Good Night, and Good Luck.</v>
      </c>
      <c r="B555">
        <v>38679</v>
      </c>
      <c r="C555">
        <v>2005</v>
      </c>
      <c r="D555" t="str">
        <v>2000s</v>
      </c>
      <c r="E555" t="str">
        <v>Black and White</v>
      </c>
      <c r="F555" t="str">
        <v>Biography</v>
      </c>
      <c r="G555" t="str">
        <v>English</v>
      </c>
      <c r="H555" t="str">
        <v>USA</v>
      </c>
      <c r="I555" t="str">
        <v>PG</v>
      </c>
      <c r="J555" t="str">
        <v>Robert Downey Jr.</v>
      </c>
      <c r="K555" t="str">
        <v>George Clooney</v>
      </c>
      <c r="L555">
        <v>21000</v>
      </c>
      <c r="M555">
        <v>22745</v>
      </c>
      <c r="N555">
        <v>0</v>
      </c>
      <c r="O555">
        <v>0</v>
      </c>
      <c r="P555">
        <v>7.5</v>
      </c>
      <c r="R555" t="str">
        <v>Noah</v>
      </c>
      <c r="S555">
        <v>41680</v>
      </c>
      <c r="T555">
        <v>2014</v>
      </c>
      <c r="U555" t="str">
        <v>2010s</v>
      </c>
      <c r="V555" t="str">
        <v>Color</v>
      </c>
      <c r="W555" t="str">
        <v>Action</v>
      </c>
      <c r="X555" t="str">
        <v>English</v>
      </c>
      <c r="Y555" t="str">
        <v>USA</v>
      </c>
      <c r="Z555" t="str">
        <v>PG-13</v>
      </c>
      <c r="AA555" t="str">
        <v>Anthony Hopkins</v>
      </c>
      <c r="AB555" t="str">
        <v>Darren Aronofsky</v>
      </c>
      <c r="AC555">
        <v>12000</v>
      </c>
      <c r="AD555">
        <v>32355</v>
      </c>
      <c r="AE555">
        <v>0</v>
      </c>
      <c r="AF555">
        <v>71000</v>
      </c>
      <c r="AG555">
        <v>5.8</v>
      </c>
      <c r="AH555">
        <v>434</v>
      </c>
      <c r="AI555">
        <v>138</v>
      </c>
      <c r="AJ555">
        <v>101160529</v>
      </c>
      <c r="AL555" s="7" t="str">
        <v>Tom Kalin</v>
      </c>
      <c r="AM555" s="35">
        <f>AVERAGEIFS(IMDB4[IMDb Score (1-10)],IMDB4[Director Name],Formula_Analysis!AL555)</f>
        <v>5.9</v>
      </c>
      <c r="AQ555" s="7" t="str">
        <v>Oprah Winfrey</v>
      </c>
      <c r="AR555" s="7">
        <f>SUMIFS(IMDB4[Gross Revenue],IMDB4[Lead Actor],Formula_Analysis!AQ555)</f>
        <v>221393008</v>
      </c>
    </row>
    <row r="556" spans="1:44" x14ac:dyDescent="0.25">
      <c r="A556" t="str">
        <v>Richard III</v>
      </c>
      <c r="B556">
        <v>34854</v>
      </c>
      <c r="C556">
        <v>1995</v>
      </c>
      <c r="D556" t="str">
        <v>1990s</v>
      </c>
      <c r="E556" t="str">
        <v>Color</v>
      </c>
      <c r="F556" t="str">
        <v>Drama</v>
      </c>
      <c r="G556" t="str">
        <v>English</v>
      </c>
      <c r="H556" t="str">
        <v>UK</v>
      </c>
      <c r="I556" t="str">
        <v>R</v>
      </c>
      <c r="J556" t="str">
        <v>Robert Downey Jr.</v>
      </c>
      <c r="K556" t="str">
        <v>Richard Loncraine</v>
      </c>
      <c r="L556">
        <v>21000</v>
      </c>
      <c r="M556">
        <v>23962</v>
      </c>
      <c r="N556">
        <v>12</v>
      </c>
      <c r="O556">
        <v>0</v>
      </c>
      <c r="P556">
        <v>7.5</v>
      </c>
      <c r="R556" t="str">
        <v>Unforgiven</v>
      </c>
      <c r="S556">
        <v>33820</v>
      </c>
      <c r="T556">
        <v>1992</v>
      </c>
      <c r="U556" t="str">
        <v>1990s</v>
      </c>
      <c r="V556" t="str">
        <v>Color</v>
      </c>
      <c r="W556" t="str">
        <v>Drama</v>
      </c>
      <c r="X556" t="str">
        <v>English</v>
      </c>
      <c r="Y556" t="str">
        <v>USA</v>
      </c>
      <c r="Z556" t="str">
        <v>R</v>
      </c>
      <c r="AA556" t="str">
        <v>Clint Eastwood</v>
      </c>
      <c r="AB556" t="str">
        <v>Clint Eastwood</v>
      </c>
      <c r="AC556">
        <v>16000</v>
      </c>
      <c r="AD556">
        <v>28544</v>
      </c>
      <c r="AE556">
        <v>16000</v>
      </c>
      <c r="AF556">
        <v>10000</v>
      </c>
      <c r="AG556">
        <v>8.3000000000000007</v>
      </c>
      <c r="AH556">
        <v>131</v>
      </c>
      <c r="AI556">
        <v>131</v>
      </c>
      <c r="AJ556">
        <v>101157447</v>
      </c>
      <c r="AL556" s="7" t="str">
        <v>Alan Rudolph</v>
      </c>
      <c r="AM556" s="35">
        <f>AVERAGEIFS(IMDB4[IMDb Score (1-10)],IMDB4[Director Name],Formula_Analysis!AL556)</f>
        <v>4.5999999999999996</v>
      </c>
      <c r="AQ556" s="7" t="str">
        <v>Lin Shaye</v>
      </c>
      <c r="AR556" s="7">
        <f>SUMIFS(IMDB4[Gross Revenue],IMDB4[Lead Actor],Formula_Analysis!AQ556)</f>
        <v>274601810</v>
      </c>
    </row>
    <row r="557" spans="1:44" x14ac:dyDescent="0.25">
      <c r="A557" t="str">
        <v>X-Men 2</v>
      </c>
      <c r="B557">
        <v>37941</v>
      </c>
      <c r="C557">
        <v>2003</v>
      </c>
      <c r="D557" t="str">
        <v>2000s</v>
      </c>
      <c r="E557" t="str">
        <v>Color</v>
      </c>
      <c r="F557" t="str">
        <v>Action</v>
      </c>
      <c r="G557" t="str">
        <v>English</v>
      </c>
      <c r="H557" t="str">
        <v>Canada</v>
      </c>
      <c r="I557" t="str">
        <v>PG-13</v>
      </c>
      <c r="J557" t="str">
        <v>Hugh Jackman</v>
      </c>
      <c r="K557" t="str">
        <v>Bryan Singer</v>
      </c>
      <c r="L557">
        <v>20000</v>
      </c>
      <c r="M557">
        <v>20952</v>
      </c>
      <c r="N557">
        <v>0</v>
      </c>
      <c r="O557">
        <v>0</v>
      </c>
      <c r="P557">
        <v>7.5</v>
      </c>
      <c r="R557" t="str">
        <v>Eagle Eye</v>
      </c>
      <c r="S557">
        <v>39784</v>
      </c>
      <c r="T557">
        <v>2008</v>
      </c>
      <c r="U557" t="str">
        <v>2000s</v>
      </c>
      <c r="V557" t="str">
        <v>Color</v>
      </c>
      <c r="W557" t="str">
        <v>Action</v>
      </c>
      <c r="X557" t="str">
        <v>English</v>
      </c>
      <c r="Y557" t="str">
        <v>USA</v>
      </c>
      <c r="Z557" t="str">
        <v>PG-13</v>
      </c>
      <c r="AA557" t="str">
        <v>Rosario Dawson</v>
      </c>
      <c r="AB557" t="str">
        <v>D.J. Caruso</v>
      </c>
      <c r="AC557">
        <v>3000</v>
      </c>
      <c r="AD557">
        <v>5637</v>
      </c>
      <c r="AE557">
        <v>154</v>
      </c>
      <c r="AF557">
        <v>0</v>
      </c>
      <c r="AG557">
        <v>6.6</v>
      </c>
      <c r="AH557">
        <v>215</v>
      </c>
      <c r="AI557">
        <v>118</v>
      </c>
      <c r="AJ557">
        <v>101111837</v>
      </c>
      <c r="AL557" s="7" t="str">
        <v>Kenneth Lonergan</v>
      </c>
      <c r="AM557" s="35">
        <f>AVERAGEIFS(IMDB4[IMDb Score (1-10)],IMDB4[Director Name],Formula_Analysis!AL557)</f>
        <v>7.1</v>
      </c>
      <c r="AQ557" s="7" t="str">
        <v>Jada Pinkett Smith</v>
      </c>
      <c r="AR557" s="7">
        <f>SUMIFS(IMDB4[Gross Revenue],IMDB4[Lead Actor],Formula_Analysis!AQ557)</f>
        <v>622461959</v>
      </c>
    </row>
    <row r="558" spans="1:44" x14ac:dyDescent="0.25">
      <c r="A558" t="str">
        <v>Bram Stoker's Dracula</v>
      </c>
      <c r="B558">
        <v>33669</v>
      </c>
      <c r="C558">
        <v>1992</v>
      </c>
      <c r="D558" t="str">
        <v>1990s</v>
      </c>
      <c r="E558" t="str">
        <v>Color</v>
      </c>
      <c r="F558" t="str">
        <v>Fantasy</v>
      </c>
      <c r="G558" t="str">
        <v>English</v>
      </c>
      <c r="H558" t="str">
        <v>USA</v>
      </c>
      <c r="I558" t="str">
        <v>R</v>
      </c>
      <c r="J558" t="str">
        <v>Keanu Reeves</v>
      </c>
      <c r="K558" t="str">
        <v>Francis Ford Coppola</v>
      </c>
      <c r="L558">
        <v>18000</v>
      </c>
      <c r="M558">
        <v>42220</v>
      </c>
      <c r="N558">
        <v>0</v>
      </c>
      <c r="O558">
        <v>14000</v>
      </c>
      <c r="P558">
        <v>7.5</v>
      </c>
      <c r="R558" t="str">
        <v>Con Air</v>
      </c>
      <c r="S558">
        <v>35432</v>
      </c>
      <c r="T558">
        <v>1997</v>
      </c>
      <c r="U558" t="str">
        <v>1990s</v>
      </c>
      <c r="V558" t="str">
        <v>Color</v>
      </c>
      <c r="W558" t="str">
        <v>Action</v>
      </c>
      <c r="X558" t="str">
        <v>English</v>
      </c>
      <c r="Y558" t="str">
        <v>USA</v>
      </c>
      <c r="Z558" t="str">
        <v>R</v>
      </c>
      <c r="AA558" t="str">
        <v>Steve Buscemi</v>
      </c>
      <c r="AB558" t="str">
        <v>Simon West</v>
      </c>
      <c r="AC558">
        <v>12000</v>
      </c>
      <c r="AD558">
        <v>15362</v>
      </c>
      <c r="AE558">
        <v>165</v>
      </c>
      <c r="AF558">
        <v>0</v>
      </c>
      <c r="AG558">
        <v>6.8</v>
      </c>
      <c r="AH558">
        <v>139</v>
      </c>
      <c r="AI558">
        <v>123</v>
      </c>
      <c r="AJ558">
        <v>101087161</v>
      </c>
      <c r="AL558" s="7" t="str">
        <v>Pete Docter</v>
      </c>
      <c r="AM558" s="35">
        <f>AVERAGEIFS(IMDB4[IMDb Score (1-10)],IMDB4[Director Name],Formula_Analysis!AL558)</f>
        <v>8.2333333333333325</v>
      </c>
      <c r="AQ558" s="7" t="str">
        <v>Eddie Cibrian</v>
      </c>
      <c r="AR558" s="7">
        <f>SUMIFS(IMDB4[Gross Revenue],IMDB4[Lead Actor],Formula_Analysis!AQ558)</f>
        <v>30977478</v>
      </c>
    </row>
    <row r="559" spans="1:44" x14ac:dyDescent="0.25">
      <c r="A559" t="str">
        <v>The Devil's Advocate</v>
      </c>
      <c r="B559">
        <v>35775</v>
      </c>
      <c r="C559">
        <v>1997</v>
      </c>
      <c r="D559" t="str">
        <v>1990s</v>
      </c>
      <c r="E559" t="str">
        <v>Color</v>
      </c>
      <c r="F559" t="str">
        <v>Drama</v>
      </c>
      <c r="G559" t="str">
        <v>English</v>
      </c>
      <c r="H559" t="str">
        <v>USA</v>
      </c>
      <c r="I559" t="str">
        <v>R</v>
      </c>
      <c r="J559" t="str">
        <v>Keanu Reeves</v>
      </c>
      <c r="K559" t="str">
        <v>Taylor Hackford</v>
      </c>
      <c r="L559">
        <v>18000</v>
      </c>
      <c r="M559">
        <v>45271</v>
      </c>
      <c r="N559">
        <v>138</v>
      </c>
      <c r="O559">
        <v>11000</v>
      </c>
      <c r="P559">
        <v>7.5</v>
      </c>
      <c r="R559" t="str">
        <v>Contact</v>
      </c>
      <c r="S559">
        <v>35658</v>
      </c>
      <c r="T559">
        <v>1997</v>
      </c>
      <c r="U559" t="str">
        <v>1990s</v>
      </c>
      <c r="V559" t="str">
        <v>Color</v>
      </c>
      <c r="W559" t="str">
        <v>Drama</v>
      </c>
      <c r="X559" t="str">
        <v>English</v>
      </c>
      <c r="Y559" t="str">
        <v>USA</v>
      </c>
      <c r="Z559" t="str">
        <v>PG</v>
      </c>
      <c r="AA559" t="str">
        <v>Matthew McConaughey</v>
      </c>
      <c r="AB559" t="str">
        <v>Robert Zemeckis</v>
      </c>
      <c r="AC559">
        <v>11000</v>
      </c>
      <c r="AD559">
        <v>12289</v>
      </c>
      <c r="AE559">
        <v>0</v>
      </c>
      <c r="AF559">
        <v>15000</v>
      </c>
      <c r="AG559">
        <v>7.4</v>
      </c>
      <c r="AH559">
        <v>159</v>
      </c>
      <c r="AI559">
        <v>150</v>
      </c>
      <c r="AJ559">
        <v>100853835</v>
      </c>
      <c r="AL559" s="7" t="str">
        <v>Dan Scanlon</v>
      </c>
      <c r="AM559" s="35">
        <f>AVERAGEIFS(IMDB4[IMDb Score (1-10)],IMDB4[Director Name],Formula_Analysis!AL559)</f>
        <v>7.3</v>
      </c>
      <c r="AQ559" s="7" t="str">
        <v>Sam Waterston</v>
      </c>
      <c r="AR559" s="7">
        <f>SUMIFS(IMDB4[Gross Revenue],IMDB4[Lead Actor],Formula_Analysis!AQ559)</f>
        <v>2154540</v>
      </c>
    </row>
    <row r="560" spans="1:44" x14ac:dyDescent="0.25">
      <c r="A560" t="str">
        <v>The Life of David Gale</v>
      </c>
      <c r="B560">
        <v>37756</v>
      </c>
      <c r="C560">
        <v>2003</v>
      </c>
      <c r="D560" t="str">
        <v>2000s</v>
      </c>
      <c r="E560" t="str">
        <v>Color</v>
      </c>
      <c r="F560" t="str">
        <v>Crime</v>
      </c>
      <c r="G560" t="str">
        <v>English</v>
      </c>
      <c r="H560" t="str">
        <v>USA</v>
      </c>
      <c r="I560" t="str">
        <v>R</v>
      </c>
      <c r="J560" t="str">
        <v>Kevin Spacey</v>
      </c>
      <c r="K560" t="str">
        <v>Alan Parker</v>
      </c>
      <c r="L560">
        <v>18000</v>
      </c>
      <c r="M560">
        <v>32637</v>
      </c>
      <c r="N560">
        <v>317</v>
      </c>
      <c r="O560">
        <v>0</v>
      </c>
      <c r="P560">
        <v>7.5</v>
      </c>
      <c r="R560" t="str">
        <v>The Pelican Brief</v>
      </c>
      <c r="S560">
        <v>34311</v>
      </c>
      <c r="T560">
        <v>1993</v>
      </c>
      <c r="U560" t="str">
        <v>1990s</v>
      </c>
      <c r="V560" t="str">
        <v>Color</v>
      </c>
      <c r="W560" t="str">
        <v>Crime</v>
      </c>
      <c r="X560" t="str">
        <v>English</v>
      </c>
      <c r="Y560" t="str">
        <v>USA</v>
      </c>
      <c r="Z560" t="str">
        <v>PG-13</v>
      </c>
      <c r="AA560" t="str">
        <v>Denzel Washington</v>
      </c>
      <c r="AB560" t="str">
        <v>Alan J. Pakula</v>
      </c>
      <c r="AC560">
        <v>18000</v>
      </c>
      <c r="AD560">
        <v>30063</v>
      </c>
      <c r="AE560">
        <v>79</v>
      </c>
      <c r="AF560">
        <v>0</v>
      </c>
      <c r="AG560">
        <v>6.5</v>
      </c>
      <c r="AH560">
        <v>43</v>
      </c>
      <c r="AI560">
        <v>141</v>
      </c>
      <c r="AJ560">
        <v>100768056</v>
      </c>
      <c r="AL560" s="7" t="str">
        <v>Joseph Kosinski</v>
      </c>
      <c r="AM560" s="35">
        <f>AVERAGEIFS(IMDB4[IMDb Score (1-10)],IMDB4[Director Name],Formula_Analysis!AL560)</f>
        <v>6.9</v>
      </c>
      <c r="AQ560" s="7" t="str">
        <v>Delroy Lindo</v>
      </c>
      <c r="AR560" s="7">
        <f>SUMIFS(IMDB4[Gross Revenue],IMDB4[Lead Actor],Formula_Analysis!AQ560)</f>
        <v>147905873</v>
      </c>
    </row>
    <row r="561" spans="1:44" x14ac:dyDescent="0.25">
      <c r="A561" t="str">
        <v>Cry Freedom</v>
      </c>
      <c r="B561">
        <v>32003</v>
      </c>
      <c r="C561">
        <v>1987</v>
      </c>
      <c r="D561" t="str">
        <v>1980s</v>
      </c>
      <c r="E561" t="str">
        <v>Color</v>
      </c>
      <c r="F561" t="str">
        <v>Biography</v>
      </c>
      <c r="G561" t="str">
        <v>English</v>
      </c>
      <c r="H561" t="str">
        <v>UK</v>
      </c>
      <c r="I561" t="str">
        <v>PG</v>
      </c>
      <c r="J561" t="str">
        <v>Denzel Washington</v>
      </c>
      <c r="K561" t="str">
        <v>Richard Attenborough</v>
      </c>
      <c r="L561">
        <v>18000</v>
      </c>
      <c r="M561">
        <v>18855</v>
      </c>
      <c r="N561">
        <v>0</v>
      </c>
      <c r="O561">
        <v>0</v>
      </c>
      <c r="P561">
        <v>7.5</v>
      </c>
      <c r="R561" t="str">
        <v>Charlie's Angels: Full Throttle</v>
      </c>
      <c r="S561">
        <v>37949</v>
      </c>
      <c r="T561">
        <v>2003</v>
      </c>
      <c r="U561" t="str">
        <v>2000s</v>
      </c>
      <c r="V561" t="str">
        <v>Color</v>
      </c>
      <c r="W561" t="str">
        <v>Action</v>
      </c>
      <c r="X561" t="str">
        <v>English</v>
      </c>
      <c r="Y561" t="str">
        <v>USA</v>
      </c>
      <c r="Z561" t="str">
        <v>PG-13</v>
      </c>
      <c r="AA561" t="str">
        <v>Demi Moore</v>
      </c>
      <c r="AB561" t="str">
        <v>McG</v>
      </c>
      <c r="AC561">
        <v>2000</v>
      </c>
      <c r="AD561">
        <v>4046</v>
      </c>
      <c r="AE561">
        <v>368</v>
      </c>
      <c r="AF561">
        <v>0</v>
      </c>
      <c r="AG561">
        <v>4.8</v>
      </c>
      <c r="AH561">
        <v>102</v>
      </c>
      <c r="AI561">
        <v>107</v>
      </c>
      <c r="AJ561">
        <v>100685880</v>
      </c>
      <c r="AL561" s="7" t="str">
        <v>Genndy Tartakovsky</v>
      </c>
      <c r="AM561" s="35">
        <f>AVERAGEIFS(IMDB4[IMDb Score (1-10)],IMDB4[Director Name],Formula_Analysis!AL561)</f>
        <v>6.9</v>
      </c>
      <c r="AQ561" s="7" t="str">
        <v>Kirk Cameron</v>
      </c>
      <c r="AR561" s="7">
        <f>SUMIFS(IMDB4[Gross Revenue],IMDB4[Lead Actor],Formula_Analysis!AQ561)</f>
        <v>33451479</v>
      </c>
    </row>
    <row r="562" spans="1:44" x14ac:dyDescent="0.25">
      <c r="A562" t="str">
        <v>Hugo</v>
      </c>
      <c r="B562">
        <v>40708</v>
      </c>
      <c r="C562">
        <v>2011</v>
      </c>
      <c r="D562" t="str">
        <v>2010s</v>
      </c>
      <c r="E562" t="str">
        <v>Color</v>
      </c>
      <c r="F562" t="str">
        <v>Adventure</v>
      </c>
      <c r="G562" t="str">
        <v>English</v>
      </c>
      <c r="H562" t="str">
        <v>USA</v>
      </c>
      <c r="I562" t="str">
        <v>PG</v>
      </c>
      <c r="J562" t="str">
        <v>ChloÃ« Grace Moretz</v>
      </c>
      <c r="K562" t="str">
        <v>Martin Scorsese</v>
      </c>
      <c r="L562">
        <v>17000</v>
      </c>
      <c r="M562">
        <v>36017</v>
      </c>
      <c r="N562">
        <v>17000</v>
      </c>
      <c r="O562">
        <v>42000</v>
      </c>
      <c r="P562">
        <v>7.5</v>
      </c>
      <c r="R562" t="str">
        <v>Vanilla Sky</v>
      </c>
      <c r="S562">
        <v>37070</v>
      </c>
      <c r="T562">
        <v>2001</v>
      </c>
      <c r="U562" t="str">
        <v>2000s</v>
      </c>
      <c r="V562" t="str">
        <v>Color</v>
      </c>
      <c r="W562" t="str">
        <v>Fantasy</v>
      </c>
      <c r="X562" t="str">
        <v>English</v>
      </c>
      <c r="Y562" t="str">
        <v>USA</v>
      </c>
      <c r="Z562" t="str">
        <v>R</v>
      </c>
      <c r="AA562" t="str">
        <v>Tom Cruise</v>
      </c>
      <c r="AB562" t="str">
        <v>Cameron Crowe</v>
      </c>
      <c r="AC562">
        <v>10000</v>
      </c>
      <c r="AD562">
        <v>11458</v>
      </c>
      <c r="AE562">
        <v>488</v>
      </c>
      <c r="AF562">
        <v>0</v>
      </c>
      <c r="AG562">
        <v>6.9</v>
      </c>
      <c r="AH562">
        <v>153</v>
      </c>
      <c r="AI562">
        <v>141</v>
      </c>
      <c r="AJ562">
        <v>100614858</v>
      </c>
      <c r="AL562" s="7" t="str">
        <v>Steven Brill</v>
      </c>
      <c r="AM562" s="35">
        <f>AVERAGEIFS(IMDB4[IMDb Score (1-10)],IMDB4[Director Name],Formula_Analysis!AL562)</f>
        <v>5.6750000000000007</v>
      </c>
      <c r="AQ562" s="7" t="str">
        <v>Brendan Fehr</v>
      </c>
      <c r="AR562" s="7">
        <f>SUMIFS(IMDB4[Gross Revenue],IMDB4[Lead Actor],Formula_Analysis!AQ562)</f>
        <v>6755271</v>
      </c>
    </row>
    <row r="563" spans="1:44" x14ac:dyDescent="0.25">
      <c r="A563" t="str">
        <v>Still Alice</v>
      </c>
      <c r="B563">
        <v>41978</v>
      </c>
      <c r="C563">
        <v>2014</v>
      </c>
      <c r="D563" t="str">
        <v>2010s</v>
      </c>
      <c r="E563" t="str">
        <v>Color</v>
      </c>
      <c r="F563" t="str">
        <v>Drama</v>
      </c>
      <c r="G563" t="str">
        <v>English</v>
      </c>
      <c r="H563" t="str">
        <v>USA</v>
      </c>
      <c r="I563" t="str">
        <v>PG-13</v>
      </c>
      <c r="J563" t="str">
        <v>Kristen Stewart</v>
      </c>
      <c r="K563" t="str">
        <v>Richard Glatzer</v>
      </c>
      <c r="L563">
        <v>17000</v>
      </c>
      <c r="M563">
        <v>19673</v>
      </c>
      <c r="N563">
        <v>25</v>
      </c>
      <c r="O563">
        <v>45000</v>
      </c>
      <c r="P563">
        <v>7.5</v>
      </c>
      <c r="R563" t="str">
        <v>The Rugrats Movie</v>
      </c>
      <c r="S563">
        <v>36146</v>
      </c>
      <c r="T563">
        <v>1998</v>
      </c>
      <c r="U563" t="str">
        <v>1990s</v>
      </c>
      <c r="V563" t="str">
        <v>Color</v>
      </c>
      <c r="W563" t="str">
        <v>Adventure</v>
      </c>
      <c r="X563" t="str">
        <v>English</v>
      </c>
      <c r="Y563" t="str">
        <v>USA</v>
      </c>
      <c r="Z563" t="str">
        <v>G</v>
      </c>
      <c r="AA563" t="str">
        <v>Elizabeth Daily</v>
      </c>
      <c r="AB563" t="str">
        <v>Igor Kovalyov</v>
      </c>
      <c r="AC563">
        <v>971</v>
      </c>
      <c r="AD563">
        <v>3438</v>
      </c>
      <c r="AE563">
        <v>5</v>
      </c>
      <c r="AF563">
        <v>418</v>
      </c>
      <c r="AG563">
        <v>5.9</v>
      </c>
      <c r="AH563">
        <v>45</v>
      </c>
      <c r="AI563">
        <v>83</v>
      </c>
      <c r="AJ563">
        <v>100491683</v>
      </c>
      <c r="AL563" s="7" t="str">
        <v>Mark Steven Johnson</v>
      </c>
      <c r="AM563" s="35">
        <f>AVERAGEIFS(IMDB4[IMDb Score (1-10)],IMDB4[Director Name],Formula_Analysis!AL563)</f>
        <v>6.0500000000000007</v>
      </c>
      <c r="AQ563" s="7" t="str">
        <v>Jossara Jinaro</v>
      </c>
      <c r="AR563" s="7">
        <f>SUMIFS(IMDB4[Gross Revenue],IMDB4[Lead Actor],Formula_Analysis!AQ563)</f>
        <v>178739</v>
      </c>
    </row>
    <row r="564" spans="1:44" x14ac:dyDescent="0.25">
      <c r="A564" t="str">
        <v>The Bridges of Madison County</v>
      </c>
      <c r="B564">
        <v>35058</v>
      </c>
      <c r="C564">
        <v>1995</v>
      </c>
      <c r="D564" t="str">
        <v>1990s</v>
      </c>
      <c r="E564" t="str">
        <v>Color</v>
      </c>
      <c r="F564" t="str">
        <v>Drama</v>
      </c>
      <c r="G564" t="str">
        <v>English</v>
      </c>
      <c r="H564" t="str">
        <v>USA</v>
      </c>
      <c r="I564" t="str">
        <v>PG-13</v>
      </c>
      <c r="J564" t="str">
        <v>Clint Eastwood</v>
      </c>
      <c r="K564" t="str">
        <v>Clint Eastwood</v>
      </c>
      <c r="L564">
        <v>16000</v>
      </c>
      <c r="M564">
        <v>27237</v>
      </c>
      <c r="N564">
        <v>16000</v>
      </c>
      <c r="O564">
        <v>0</v>
      </c>
      <c r="P564">
        <v>7.5</v>
      </c>
      <c r="R564" t="str">
        <v>Step Brothers</v>
      </c>
      <c r="S564">
        <v>39716</v>
      </c>
      <c r="T564">
        <v>2008</v>
      </c>
      <c r="U564" t="str">
        <v>2000s</v>
      </c>
      <c r="V564" t="str">
        <v>Color</v>
      </c>
      <c r="W564" t="str">
        <v>Comedy</v>
      </c>
      <c r="X564" t="str">
        <v>English</v>
      </c>
      <c r="Y564" t="str">
        <v>USA</v>
      </c>
      <c r="Z564" t="str">
        <v>R</v>
      </c>
      <c r="AA564" t="str">
        <v>Will Ferrell</v>
      </c>
      <c r="AB564" t="str">
        <v>Adam McKay</v>
      </c>
      <c r="AC564">
        <v>8000</v>
      </c>
      <c r="AD564">
        <v>11264</v>
      </c>
      <c r="AE564">
        <v>285</v>
      </c>
      <c r="AF564">
        <v>0</v>
      </c>
      <c r="AG564">
        <v>6.9</v>
      </c>
      <c r="AH564">
        <v>173</v>
      </c>
      <c r="AI564">
        <v>106</v>
      </c>
      <c r="AJ564">
        <v>100468793</v>
      </c>
      <c r="AL564" s="7" t="str">
        <v>John Woo</v>
      </c>
      <c r="AM564" s="35">
        <f>AVERAGEIFS(IMDB4[IMDb Score (1-10)],IMDB4[Director Name],Formula_Analysis!AL564)</f>
        <v>6.5166666666666666</v>
      </c>
      <c r="AQ564" s="7" t="str">
        <v>Tony Curran</v>
      </c>
      <c r="AR564" s="7">
        <f>SUMIFS(IMDB4[Gross Revenue],IMDB4[Lead Actor],Formula_Analysis!AQ564)</f>
        <v>34548559</v>
      </c>
    </row>
    <row r="565" spans="1:44" x14ac:dyDescent="0.25">
      <c r="A565" t="str">
        <v>Life as a House</v>
      </c>
      <c r="B565">
        <v>37079</v>
      </c>
      <c r="C565">
        <v>2001</v>
      </c>
      <c r="D565" t="str">
        <v>2000s</v>
      </c>
      <c r="E565" t="str">
        <v>Color</v>
      </c>
      <c r="F565" t="str">
        <v>Drama</v>
      </c>
      <c r="G565" t="str">
        <v>English</v>
      </c>
      <c r="H565" t="str">
        <v>USA</v>
      </c>
      <c r="I565" t="str">
        <v>R</v>
      </c>
      <c r="J565" t="str">
        <v>Ian Somerhalder</v>
      </c>
      <c r="K565" t="str">
        <v>Irwin Winkler</v>
      </c>
      <c r="L565">
        <v>16000</v>
      </c>
      <c r="M565">
        <v>21622</v>
      </c>
      <c r="N565">
        <v>34</v>
      </c>
      <c r="O565">
        <v>0</v>
      </c>
      <c r="P565">
        <v>7.5</v>
      </c>
      <c r="R565" t="str">
        <v>Due Date</v>
      </c>
      <c r="S565">
        <v>40542</v>
      </c>
      <c r="T565">
        <v>2010</v>
      </c>
      <c r="U565" t="str">
        <v>2010s</v>
      </c>
      <c r="V565" t="str">
        <v>Color</v>
      </c>
      <c r="W565" t="str">
        <v>Comedy</v>
      </c>
      <c r="X565" t="str">
        <v>English</v>
      </c>
      <c r="Y565" t="str">
        <v>USA</v>
      </c>
      <c r="Z565" t="str">
        <v>R</v>
      </c>
      <c r="AA565" t="str">
        <v>Robert Downey Jr.</v>
      </c>
      <c r="AB565" t="str">
        <v>Todd Phillips</v>
      </c>
      <c r="AC565">
        <v>21000</v>
      </c>
      <c r="AD565">
        <v>23018</v>
      </c>
      <c r="AE565">
        <v>480</v>
      </c>
      <c r="AF565">
        <v>25000</v>
      </c>
      <c r="AG565">
        <v>6.6</v>
      </c>
      <c r="AH565">
        <v>307</v>
      </c>
      <c r="AI565">
        <v>95</v>
      </c>
      <c r="AJ565">
        <v>100448498</v>
      </c>
      <c r="AL565" s="7" t="str">
        <v>Chuck Russell</v>
      </c>
      <c r="AM565" s="35">
        <f>AVERAGEIFS(IMDB4[IMDb Score (1-10)],IMDB4[Director Name],Formula_Analysis!AL565)</f>
        <v>6.0400000000000009</v>
      </c>
      <c r="AQ565" s="7" t="str">
        <v>Sam Riley</v>
      </c>
      <c r="AR565" s="7">
        <f>SUMIFS(IMDB4[Gross Revenue],IMDB4[Lead Actor],Formula_Analysis!AQ565)</f>
        <v>871577</v>
      </c>
    </row>
    <row r="566" spans="1:44" x14ac:dyDescent="0.25">
      <c r="A566" t="str">
        <v>Saving Mr. Banks</v>
      </c>
      <c r="B566">
        <v>41629</v>
      </c>
      <c r="C566">
        <v>2013</v>
      </c>
      <c r="D566" t="str">
        <v>2010s</v>
      </c>
      <c r="E566" t="str">
        <v>Color</v>
      </c>
      <c r="F566" t="str">
        <v>Biography</v>
      </c>
      <c r="G566" t="str">
        <v>English</v>
      </c>
      <c r="H566" t="str">
        <v>USA</v>
      </c>
      <c r="I566" t="str">
        <v>PG-13</v>
      </c>
      <c r="J566" t="str">
        <v>Tom Hanks</v>
      </c>
      <c r="K566" t="str">
        <v>John Lee Hancock</v>
      </c>
      <c r="L566">
        <v>15000</v>
      </c>
      <c r="M566">
        <v>19809</v>
      </c>
      <c r="N566">
        <v>102</v>
      </c>
      <c r="O566">
        <v>39000</v>
      </c>
      <c r="P566">
        <v>7.5</v>
      </c>
      <c r="R566" t="str">
        <v>The Cat in the Hat</v>
      </c>
      <c r="S566">
        <v>37813</v>
      </c>
      <c r="T566">
        <v>2003</v>
      </c>
      <c r="U566" t="str">
        <v>2000s</v>
      </c>
      <c r="V566" t="str">
        <v>Color</v>
      </c>
      <c r="W566" t="str">
        <v>Adventure</v>
      </c>
      <c r="X566" t="str">
        <v>English</v>
      </c>
      <c r="Y566" t="str">
        <v>USA</v>
      </c>
      <c r="Z566" t="str">
        <v>PG</v>
      </c>
      <c r="AA566" t="str">
        <v>Sean Hayes</v>
      </c>
      <c r="AB566" t="str">
        <v>Bo Welch</v>
      </c>
      <c r="AC566">
        <v>760</v>
      </c>
      <c r="AD566">
        <v>2762</v>
      </c>
      <c r="AE566">
        <v>34</v>
      </c>
      <c r="AF566">
        <v>946</v>
      </c>
      <c r="AG566">
        <v>3.8</v>
      </c>
      <c r="AH566">
        <v>109</v>
      </c>
      <c r="AI566">
        <v>82</v>
      </c>
      <c r="AJ566">
        <v>100446895</v>
      </c>
      <c r="AL566" s="7" t="str">
        <v>Gary Trousdale</v>
      </c>
      <c r="AM566" s="35">
        <f>AVERAGEIFS(IMDB4[IMDb Score (1-10)],IMDB4[Director Name],Formula_Analysis!AL566)</f>
        <v>6.85</v>
      </c>
      <c r="AQ566" s="7" t="str">
        <v>Julian Glover</v>
      </c>
      <c r="AR566" s="7">
        <f>SUMIFS(IMDB4[Gross Revenue],IMDB4[Lead Actor],Formula_Analysis!AQ566)</f>
        <v>62300000</v>
      </c>
    </row>
    <row r="567" spans="1:44" x14ac:dyDescent="0.25">
      <c r="A567" t="str">
        <v>Source Code</v>
      </c>
      <c r="B567">
        <v>40806</v>
      </c>
      <c r="C567">
        <v>2011</v>
      </c>
      <c r="D567" t="str">
        <v>2010s</v>
      </c>
      <c r="E567" t="str">
        <v>Color</v>
      </c>
      <c r="F567" t="str">
        <v>Mystery</v>
      </c>
      <c r="G567" t="str">
        <v>English</v>
      </c>
      <c r="H567" t="str">
        <v>USA</v>
      </c>
      <c r="I567" t="str">
        <v>PG-13</v>
      </c>
      <c r="J567" t="str">
        <v>Jake Gyllenhaal</v>
      </c>
      <c r="K567" t="str">
        <v>Duncan Jones</v>
      </c>
      <c r="L567">
        <v>15000</v>
      </c>
      <c r="M567">
        <v>16034</v>
      </c>
      <c r="N567">
        <v>0</v>
      </c>
      <c r="O567">
        <v>56000</v>
      </c>
      <c r="P567">
        <v>7.5</v>
      </c>
      <c r="R567" t="str">
        <v>Million Dollar Baby</v>
      </c>
      <c r="S567">
        <v>38200</v>
      </c>
      <c r="T567">
        <v>2004</v>
      </c>
      <c r="U567" t="str">
        <v>2000s</v>
      </c>
      <c r="V567" t="str">
        <v>Color</v>
      </c>
      <c r="W567" t="str">
        <v>Drama</v>
      </c>
      <c r="X567" t="str">
        <v>English</v>
      </c>
      <c r="Y567" t="str">
        <v>USA</v>
      </c>
      <c r="Z567" t="str">
        <v>PG-13</v>
      </c>
      <c r="AA567" t="str">
        <v>Clint Eastwood</v>
      </c>
      <c r="AB567" t="str">
        <v>Clint Eastwood</v>
      </c>
      <c r="AC567">
        <v>16000</v>
      </c>
      <c r="AD567">
        <v>28830</v>
      </c>
      <c r="AE567">
        <v>16000</v>
      </c>
      <c r="AF567">
        <v>14000</v>
      </c>
      <c r="AG567">
        <v>8.1</v>
      </c>
      <c r="AH567">
        <v>268</v>
      </c>
      <c r="AI567">
        <v>132</v>
      </c>
      <c r="AJ567">
        <v>100422786</v>
      </c>
      <c r="AL567" s="7" t="str">
        <v>Robert Wise</v>
      </c>
      <c r="AM567" s="35">
        <f>AVERAGEIFS(IMDB4[IMDb Score (1-10)],IMDB4[Director Name],Formula_Analysis!AL567)</f>
        <v>7.2</v>
      </c>
      <c r="AQ567" s="7" t="str">
        <v>Charlotte Rampling</v>
      </c>
      <c r="AR567" s="7">
        <f>SUMIFS(IMDB4[Gross Revenue],IMDB4[Lead Actor],Formula_Analysis!AQ567)</f>
        <v>68197256</v>
      </c>
    </row>
    <row r="568" spans="1:44" x14ac:dyDescent="0.25">
      <c r="A568" t="str">
        <v>Southpaw</v>
      </c>
      <c r="B568">
        <v>42136</v>
      </c>
      <c r="C568">
        <v>2015</v>
      </c>
      <c r="D568" t="str">
        <v>2010s</v>
      </c>
      <c r="E568" t="str">
        <v>Color</v>
      </c>
      <c r="F568" t="str">
        <v>Drama</v>
      </c>
      <c r="G568" t="str">
        <v>English</v>
      </c>
      <c r="H568" t="str">
        <v>USA</v>
      </c>
      <c r="I568" t="str">
        <v>R</v>
      </c>
      <c r="J568" t="str">
        <v>Jake Gyllenhaal</v>
      </c>
      <c r="K568" t="str">
        <v>Antoine Fuqua</v>
      </c>
      <c r="L568">
        <v>15000</v>
      </c>
      <c r="M568">
        <v>16881</v>
      </c>
      <c r="N568">
        <v>845</v>
      </c>
      <c r="O568">
        <v>44000</v>
      </c>
      <c r="P568">
        <v>7.5</v>
      </c>
      <c r="R568" t="str">
        <v>Casper</v>
      </c>
      <c r="S568">
        <v>34888</v>
      </c>
      <c r="T568">
        <v>1995</v>
      </c>
      <c r="U568" t="str">
        <v>1990s</v>
      </c>
      <c r="V568" t="str">
        <v>Color</v>
      </c>
      <c r="W568" t="str">
        <v>Comedy</v>
      </c>
      <c r="X568" t="str">
        <v>English</v>
      </c>
      <c r="Y568" t="str">
        <v>USA</v>
      </c>
      <c r="Z568" t="str">
        <v>PG</v>
      </c>
      <c r="AA568" t="str">
        <v>Eric Idle</v>
      </c>
      <c r="AB568" t="str">
        <v>Brad Silberling</v>
      </c>
      <c r="AC568">
        <v>795</v>
      </c>
      <c r="AD568">
        <v>2638</v>
      </c>
      <c r="AE568">
        <v>52</v>
      </c>
      <c r="AF568">
        <v>0</v>
      </c>
      <c r="AG568">
        <v>6</v>
      </c>
      <c r="AH568">
        <v>26</v>
      </c>
      <c r="AI568">
        <v>100</v>
      </c>
      <c r="AJ568">
        <v>100328194</v>
      </c>
      <c r="AL568" s="7" t="str">
        <v>Alex Proyas</v>
      </c>
      <c r="AM568" s="35">
        <f>AVERAGEIFS(IMDB4[IMDb Score (1-10)],IMDB4[Director Name],Formula_Analysis!AL568)</f>
        <v>7.15</v>
      </c>
      <c r="AQ568" s="7" t="str">
        <v>Hulk Hogan</v>
      </c>
      <c r="AR568" s="7">
        <f>SUMIFS(IMDB4[Gross Revenue],IMDB4[Lead Actor],Formula_Analysis!AQ568)</f>
        <v>26906039</v>
      </c>
    </row>
    <row r="569" spans="1:44" x14ac:dyDescent="0.25">
      <c r="A569" t="str">
        <v>Cloud Atlas</v>
      </c>
      <c r="B569">
        <v>41088</v>
      </c>
      <c r="C569">
        <v>2012</v>
      </c>
      <c r="D569" t="str">
        <v>2010s</v>
      </c>
      <c r="E569" t="str">
        <v>Color</v>
      </c>
      <c r="F569" t="str">
        <v>Drama</v>
      </c>
      <c r="G569" t="str">
        <v>English</v>
      </c>
      <c r="H569" t="str">
        <v>Germany</v>
      </c>
      <c r="I569" t="str">
        <v>R</v>
      </c>
      <c r="J569" t="str">
        <v>Tom Hanks</v>
      </c>
      <c r="K569" t="str">
        <v>Tom Tykwer</v>
      </c>
      <c r="L569">
        <v>15000</v>
      </c>
      <c r="M569">
        <v>22686</v>
      </c>
      <c r="N569">
        <v>670</v>
      </c>
      <c r="O569">
        <v>124000</v>
      </c>
      <c r="P569">
        <v>7.5</v>
      </c>
      <c r="R569" t="str">
        <v>Bad Teacher</v>
      </c>
      <c r="S569">
        <v>40849</v>
      </c>
      <c r="T569">
        <v>2011</v>
      </c>
      <c r="U569" t="str">
        <v>2010s</v>
      </c>
      <c r="V569" t="str">
        <v>Color</v>
      </c>
      <c r="W569" t="str">
        <v>Comedy</v>
      </c>
      <c r="X569" t="str">
        <v>English</v>
      </c>
      <c r="Y569" t="str">
        <v>USA</v>
      </c>
      <c r="Z569" t="str">
        <v>R</v>
      </c>
      <c r="AA569" t="str">
        <v>Justin Timberlake</v>
      </c>
      <c r="AB569" t="str">
        <v>Jake Kasdan</v>
      </c>
      <c r="AC569">
        <v>3000</v>
      </c>
      <c r="AD569">
        <v>5547</v>
      </c>
      <c r="AE569">
        <v>52</v>
      </c>
      <c r="AF569">
        <v>16000</v>
      </c>
      <c r="AG569">
        <v>5.7</v>
      </c>
      <c r="AH569">
        <v>286</v>
      </c>
      <c r="AI569">
        <v>97</v>
      </c>
      <c r="AJ569">
        <v>100292856</v>
      </c>
      <c r="AL569" s="7" t="str">
        <v>Nicholas Meyer</v>
      </c>
      <c r="AM569" s="35">
        <f>AVERAGEIFS(IMDB4[IMDb Score (1-10)],IMDB4[Director Name],Formula_Analysis!AL569)</f>
        <v>7.45</v>
      </c>
      <c r="AQ569" s="7" t="str">
        <v>Cheech Marin</v>
      </c>
      <c r="AR569" s="7">
        <f>SUMIFS(IMDB4[Gross Revenue],IMDB4[Lead Actor],Formula_Analysis!AQ569)</f>
        <v>6083312</v>
      </c>
    </row>
    <row r="570" spans="1:44" x14ac:dyDescent="0.25">
      <c r="A570" t="str">
        <v>Legends of the Fall</v>
      </c>
      <c r="B570">
        <v>34639</v>
      </c>
      <c r="C570">
        <v>1994</v>
      </c>
      <c r="D570" t="str">
        <v>1990s</v>
      </c>
      <c r="E570" t="str">
        <v>Color</v>
      </c>
      <c r="F570" t="str">
        <v>Drama</v>
      </c>
      <c r="G570" t="str">
        <v>English</v>
      </c>
      <c r="H570" t="str">
        <v>USA</v>
      </c>
      <c r="I570" t="str">
        <v>R</v>
      </c>
      <c r="J570" t="str">
        <v>Anthony Hopkins</v>
      </c>
      <c r="K570" t="str">
        <v>Edward Zwick</v>
      </c>
      <c r="L570">
        <v>12000</v>
      </c>
      <c r="M570">
        <v>26388</v>
      </c>
      <c r="N570">
        <v>380</v>
      </c>
      <c r="O570">
        <v>11000</v>
      </c>
      <c r="P570">
        <v>7.5</v>
      </c>
      <c r="R570" t="str">
        <v>Evan Almighty</v>
      </c>
      <c r="S570">
        <v>39424</v>
      </c>
      <c r="T570">
        <v>2007</v>
      </c>
      <c r="U570" t="str">
        <v>2000s</v>
      </c>
      <c r="V570" t="str">
        <v>Color</v>
      </c>
      <c r="W570" t="str">
        <v>Comedy</v>
      </c>
      <c r="X570" t="str">
        <v>English</v>
      </c>
      <c r="Y570" t="str">
        <v>USA</v>
      </c>
      <c r="Z570" t="str">
        <v>PG</v>
      </c>
      <c r="AA570" t="str">
        <v>Jimmy Bennett</v>
      </c>
      <c r="AB570" t="str">
        <v>Tom Shadyac</v>
      </c>
      <c r="AC570">
        <v>87000</v>
      </c>
      <c r="AD570">
        <v>108016</v>
      </c>
      <c r="AE570">
        <v>293</v>
      </c>
      <c r="AF570">
        <v>2000</v>
      </c>
      <c r="AG570">
        <v>5.4</v>
      </c>
      <c r="AH570">
        <v>186</v>
      </c>
      <c r="AI570">
        <v>96</v>
      </c>
      <c r="AJ570">
        <v>100289690</v>
      </c>
      <c r="AL570" s="7" t="str">
        <v>Ash Brannon</v>
      </c>
      <c r="AM570" s="35">
        <f>AVERAGEIFS(IMDB4[IMDb Score (1-10)],IMDB4[Director Name],Formula_Analysis!AL570)</f>
        <v>6.8</v>
      </c>
      <c r="AQ570" s="7" t="str">
        <v>Chris Klein</v>
      </c>
      <c r="AR570" s="7">
        <f>SUMIFS(IMDB4[Gross Revenue],IMDB4[Lead Actor],Formula_Analysis!AQ570)</f>
        <v>8742261</v>
      </c>
    </row>
    <row r="571" spans="1:44" x14ac:dyDescent="0.25">
      <c r="A571" t="str">
        <v>Harry Potter and the Sorcerer's Stone</v>
      </c>
      <c r="B571">
        <v>36935</v>
      </c>
      <c r="C571">
        <v>2001</v>
      </c>
      <c r="D571" t="str">
        <v>2000s</v>
      </c>
      <c r="E571" t="str">
        <v>Color</v>
      </c>
      <c r="F571" t="str">
        <v>Adventure</v>
      </c>
      <c r="G571" t="str">
        <v>English</v>
      </c>
      <c r="H571" t="str">
        <v>UK</v>
      </c>
      <c r="I571" t="str">
        <v>PG</v>
      </c>
      <c r="J571" t="str">
        <v>Daniel Radcliffe</v>
      </c>
      <c r="K571" t="str">
        <v>Chris Columbus</v>
      </c>
      <c r="L571">
        <v>11000</v>
      </c>
      <c r="M571">
        <v>13191</v>
      </c>
      <c r="N571">
        <v>0</v>
      </c>
      <c r="O571">
        <v>16000</v>
      </c>
      <c r="P571">
        <v>7.5</v>
      </c>
      <c r="R571" t="str">
        <v>Shakespeare in Love</v>
      </c>
      <c r="S571">
        <v>36048</v>
      </c>
      <c r="T571">
        <v>1998</v>
      </c>
      <c r="U571" t="str">
        <v>1990s</v>
      </c>
      <c r="V571" t="str">
        <v>Color</v>
      </c>
      <c r="W571" t="str">
        <v>Comedy</v>
      </c>
      <c r="X571" t="str">
        <v>English</v>
      </c>
      <c r="Y571" t="str">
        <v>USA</v>
      </c>
      <c r="Z571" t="str">
        <v>R</v>
      </c>
      <c r="AA571" t="str">
        <v>Tom Wilkinson</v>
      </c>
      <c r="AB571" t="str">
        <v>John Madden</v>
      </c>
      <c r="AC571">
        <v>1000</v>
      </c>
      <c r="AD571">
        <v>1690</v>
      </c>
      <c r="AE571">
        <v>108</v>
      </c>
      <c r="AF571">
        <v>0</v>
      </c>
      <c r="AG571">
        <v>7.2</v>
      </c>
      <c r="AH571">
        <v>134</v>
      </c>
      <c r="AI571">
        <v>123</v>
      </c>
      <c r="AJ571">
        <v>100241322</v>
      </c>
      <c r="AL571" s="7" t="str">
        <v>William Shatner</v>
      </c>
      <c r="AM571" s="35">
        <f>AVERAGEIFS(IMDB4[IMDb Score (1-10)],IMDB4[Director Name],Formula_Analysis!AL571)</f>
        <v>5.4</v>
      </c>
      <c r="AQ571" s="7" t="str">
        <v>Rob Riggle</v>
      </c>
      <c r="AR571" s="7">
        <f>SUMIFS(IMDB4[Gross Revenue],IMDB4[Lead Actor],Formula_Analysis!AQ571)</f>
        <v>100186876</v>
      </c>
    </row>
    <row r="572" spans="1:44" x14ac:dyDescent="0.25">
      <c r="A572" t="str">
        <v>American Graffiti</v>
      </c>
      <c r="B572">
        <v>26828</v>
      </c>
      <c r="C572">
        <v>1973</v>
      </c>
      <c r="D572" t="str">
        <v>1970s</v>
      </c>
      <c r="E572" t="str">
        <v>Color</v>
      </c>
      <c r="F572" t="str">
        <v>Comedy</v>
      </c>
      <c r="G572" t="str">
        <v>English</v>
      </c>
      <c r="H572" t="str">
        <v>USA</v>
      </c>
      <c r="I572" t="str">
        <v>PG</v>
      </c>
      <c r="J572" t="str">
        <v>Harrison Ford</v>
      </c>
      <c r="K572" t="str">
        <v>George Lucas</v>
      </c>
      <c r="L572">
        <v>11000</v>
      </c>
      <c r="M572">
        <v>14954</v>
      </c>
      <c r="N572">
        <v>0</v>
      </c>
      <c r="O572">
        <v>0</v>
      </c>
      <c r="P572">
        <v>7.5</v>
      </c>
      <c r="R572" t="str">
        <v>Edge of Tomorrow</v>
      </c>
      <c r="S572">
        <v>41664</v>
      </c>
      <c r="T572">
        <v>2014</v>
      </c>
      <c r="U572" t="str">
        <v>2010s</v>
      </c>
      <c r="V572" t="str">
        <v>Color</v>
      </c>
      <c r="W572" t="str">
        <v>Action</v>
      </c>
      <c r="X572" t="str">
        <v>English</v>
      </c>
      <c r="Y572" t="str">
        <v>USA</v>
      </c>
      <c r="Z572" t="str">
        <v>PG-13</v>
      </c>
      <c r="AA572" t="str">
        <v>Tom Cruise</v>
      </c>
      <c r="AB572" t="str">
        <v>Doug Liman</v>
      </c>
      <c r="AC572">
        <v>10000</v>
      </c>
      <c r="AD572">
        <v>12652</v>
      </c>
      <c r="AE572">
        <v>218</v>
      </c>
      <c r="AF572">
        <v>77000</v>
      </c>
      <c r="AG572">
        <v>7.9</v>
      </c>
      <c r="AH572">
        <v>585</v>
      </c>
      <c r="AI572">
        <v>113</v>
      </c>
      <c r="AJ572">
        <v>100189501</v>
      </c>
      <c r="AL572" s="7" t="str">
        <v>Will Finn</v>
      </c>
      <c r="AM572" s="35">
        <f>AVERAGEIFS(IMDB4[IMDb Score (1-10)],IMDB4[Director Name],Formula_Analysis!AL572)</f>
        <v>5.5</v>
      </c>
      <c r="AQ572" s="7" t="str">
        <v>Julie Walters</v>
      </c>
      <c r="AR572" s="7">
        <f>SUMIFS(IMDB4[Gross Revenue],IMDB4[Lead Actor],Formula_Analysis!AQ572)</f>
        <v>136449951</v>
      </c>
    </row>
    <row r="573" spans="1:44" x14ac:dyDescent="0.25">
      <c r="A573" t="str">
        <v>42</v>
      </c>
      <c r="B573">
        <v>41296</v>
      </c>
      <c r="C573">
        <v>2013</v>
      </c>
      <c r="D573" t="str">
        <v>2010s</v>
      </c>
      <c r="E573" t="str">
        <v>Color</v>
      </c>
      <c r="F573" t="str">
        <v>Biography</v>
      </c>
      <c r="G573" t="str">
        <v>English</v>
      </c>
      <c r="H573" t="str">
        <v>USA</v>
      </c>
      <c r="I573" t="str">
        <v>PG-13</v>
      </c>
      <c r="J573" t="str">
        <v>Harrison Ford</v>
      </c>
      <c r="K573" t="str">
        <v>Brian Helgeland</v>
      </c>
      <c r="L573">
        <v>11000</v>
      </c>
      <c r="M573">
        <v>16911</v>
      </c>
      <c r="N573">
        <v>241</v>
      </c>
      <c r="O573">
        <v>28000</v>
      </c>
      <c r="P573">
        <v>7.5</v>
      </c>
      <c r="R573" t="str">
        <v>Yogi Bear</v>
      </c>
      <c r="S573">
        <v>40509</v>
      </c>
      <c r="T573">
        <v>2010</v>
      </c>
      <c r="U573" t="str">
        <v>2010s</v>
      </c>
      <c r="V573" t="str">
        <v>Color</v>
      </c>
      <c r="W573" t="str">
        <v>Adventure</v>
      </c>
      <c r="X573" t="str">
        <v>English</v>
      </c>
      <c r="Y573" t="str">
        <v>USA</v>
      </c>
      <c r="Z573" t="str">
        <v>PG</v>
      </c>
      <c r="AA573" t="str">
        <v>Justin Timberlake</v>
      </c>
      <c r="AB573" t="str">
        <v>Eric Brevig</v>
      </c>
      <c r="AC573">
        <v>3000</v>
      </c>
      <c r="AD573">
        <v>4394</v>
      </c>
      <c r="AE573">
        <v>40</v>
      </c>
      <c r="AF573">
        <v>0</v>
      </c>
      <c r="AG573">
        <v>4.5999999999999996</v>
      </c>
      <c r="AH573">
        <v>143</v>
      </c>
      <c r="AI573">
        <v>80</v>
      </c>
      <c r="AJ573">
        <v>100169068</v>
      </c>
      <c r="AL573" s="7" t="str">
        <v>Kevin Bray</v>
      </c>
      <c r="AM573" s="35">
        <f>AVERAGEIFS(IMDB4[IMDb Score (1-10)],IMDB4[Director Name],Formula_Analysis!AL573)</f>
        <v>5.95</v>
      </c>
      <c r="AQ573" s="7" t="str">
        <v>Olivier Martinez</v>
      </c>
      <c r="AR573" s="7">
        <f>SUMIFS(IMDB4[Gross Revenue],IMDB4[Lead Actor],Formula_Analysis!AQ573)</f>
        <v>52752475</v>
      </c>
    </row>
    <row r="574" spans="1:44" x14ac:dyDescent="0.25">
      <c r="A574" t="str">
        <v>Babel</v>
      </c>
      <c r="B574">
        <v>38804</v>
      </c>
      <c r="C574">
        <v>2006</v>
      </c>
      <c r="D574" t="str">
        <v>2000s</v>
      </c>
      <c r="E574" t="str">
        <v>Color</v>
      </c>
      <c r="F574" t="str">
        <v>Drama</v>
      </c>
      <c r="G574" t="str">
        <v>English</v>
      </c>
      <c r="H574" t="str">
        <v>France</v>
      </c>
      <c r="I574" t="str">
        <v>R</v>
      </c>
      <c r="J574" t="str">
        <v>Brad Pitt</v>
      </c>
      <c r="K574" t="str">
        <v>Alejandro G. IÃ±Ã¡rritu</v>
      </c>
      <c r="L574">
        <v>11000</v>
      </c>
      <c r="M574">
        <v>11248</v>
      </c>
      <c r="N574">
        <v>0</v>
      </c>
      <c r="O574">
        <v>0</v>
      </c>
      <c r="P574">
        <v>7.5</v>
      </c>
      <c r="R574" t="str">
        <v>Se7en</v>
      </c>
      <c r="S574">
        <v>35024</v>
      </c>
      <c r="T574">
        <v>1995</v>
      </c>
      <c r="U574" t="str">
        <v>1990s</v>
      </c>
      <c r="V574" t="str">
        <v>Color</v>
      </c>
      <c r="W574" t="str">
        <v>Crime</v>
      </c>
      <c r="X574" t="str">
        <v>English</v>
      </c>
      <c r="Y574" t="str">
        <v>USA</v>
      </c>
      <c r="Z574" t="str">
        <v>R</v>
      </c>
      <c r="AA574" t="str">
        <v>Morgan Freeman</v>
      </c>
      <c r="AB574" t="str">
        <v>David Fincher</v>
      </c>
      <c r="AC574">
        <v>11000</v>
      </c>
      <c r="AD574">
        <v>22678</v>
      </c>
      <c r="AE574">
        <v>21000</v>
      </c>
      <c r="AF574">
        <v>39000</v>
      </c>
      <c r="AG574">
        <v>8.6</v>
      </c>
      <c r="AH574">
        <v>216</v>
      </c>
      <c r="AI574">
        <v>127</v>
      </c>
      <c r="AJ574">
        <v>100125340</v>
      </c>
      <c r="AL574" s="7" t="str">
        <v>Ric Roman Waugh</v>
      </c>
      <c r="AM574" s="35">
        <f>AVERAGEIFS(IMDB4[IMDb Score (1-10)],IMDB4[Director Name],Formula_Analysis!AL574)</f>
        <v>6.5</v>
      </c>
      <c r="AQ574" s="7" t="str">
        <v>Christine Taylor</v>
      </c>
      <c r="AR574" s="7">
        <f>SUMIFS(IMDB4[Gross Revenue],IMDB4[Lead Actor],Formula_Analysis!AQ574)</f>
        <v>24881000</v>
      </c>
    </row>
    <row r="575" spans="1:44" x14ac:dyDescent="0.25">
      <c r="A575" t="str">
        <v>Reign Over Me</v>
      </c>
      <c r="B575">
        <v>39313</v>
      </c>
      <c r="C575">
        <v>2007</v>
      </c>
      <c r="D575" t="str">
        <v>2000s</v>
      </c>
      <c r="E575" t="str">
        <v>Color</v>
      </c>
      <c r="F575" t="str">
        <v>Drama</v>
      </c>
      <c r="G575" t="str">
        <v>English</v>
      </c>
      <c r="H575" t="str">
        <v>USA</v>
      </c>
      <c r="I575" t="str">
        <v>R</v>
      </c>
      <c r="J575" t="str">
        <v>Adam Sandler</v>
      </c>
      <c r="K575" t="str">
        <v>Mike Binder</v>
      </c>
      <c r="L575">
        <v>11000</v>
      </c>
      <c r="M575">
        <v>17050</v>
      </c>
      <c r="N575">
        <v>57</v>
      </c>
      <c r="O575">
        <v>0</v>
      </c>
      <c r="P575">
        <v>7.5</v>
      </c>
      <c r="R575" t="str">
        <v>The Hunchback of Notre Dame</v>
      </c>
      <c r="S575">
        <v>35118</v>
      </c>
      <c r="T575">
        <v>1996</v>
      </c>
      <c r="U575" t="str">
        <v>1990s</v>
      </c>
      <c r="V575" t="str">
        <v>Color</v>
      </c>
      <c r="W575" t="str">
        <v>Animation</v>
      </c>
      <c r="X575" t="str">
        <v>English</v>
      </c>
      <c r="Y575" t="str">
        <v>USA</v>
      </c>
      <c r="Z575" t="str">
        <v>G</v>
      </c>
      <c r="AA575" t="str">
        <v>Demi Moore</v>
      </c>
      <c r="AB575" t="str">
        <v>Gary Trousdale</v>
      </c>
      <c r="AC575">
        <v>2000</v>
      </c>
      <c r="AD575">
        <v>4842</v>
      </c>
      <c r="AE575">
        <v>21</v>
      </c>
      <c r="AF575">
        <v>0</v>
      </c>
      <c r="AG575">
        <v>6.9</v>
      </c>
      <c r="AH575">
        <v>80</v>
      </c>
      <c r="AI575">
        <v>91</v>
      </c>
      <c r="AJ575">
        <v>100117603</v>
      </c>
      <c r="AL575" s="7" t="str">
        <v>Jorge Blanco</v>
      </c>
      <c r="AM575" s="35">
        <f>AVERAGEIFS(IMDB4[IMDb Score (1-10)],IMDB4[Director Name],Formula_Analysis!AL575)</f>
        <v>6.1</v>
      </c>
      <c r="AQ575" s="7" t="str">
        <v>Tammin Sursok</v>
      </c>
      <c r="AR575" s="7">
        <f>SUMIFS(IMDB4[Gross Revenue],IMDB4[Lead Actor],Formula_Analysis!AQ575)</f>
        <v>18595716</v>
      </c>
    </row>
    <row r="576" spans="1:44" x14ac:dyDescent="0.25">
      <c r="A576" t="str">
        <v>The Assassination of Jesse James by the Coward Robert Ford</v>
      </c>
      <c r="B576">
        <v>39190</v>
      </c>
      <c r="C576">
        <v>2007</v>
      </c>
      <c r="D576" t="str">
        <v>2000s</v>
      </c>
      <c r="E576" t="str">
        <v>Color</v>
      </c>
      <c r="F576" t="str">
        <v>Biography</v>
      </c>
      <c r="G576" t="str">
        <v>English</v>
      </c>
      <c r="H576" t="str">
        <v>USA</v>
      </c>
      <c r="I576" t="str">
        <v>R</v>
      </c>
      <c r="J576" t="str">
        <v>Brad Pitt</v>
      </c>
      <c r="K576" t="str">
        <v>Andrew Dominik</v>
      </c>
      <c r="L576">
        <v>11000</v>
      </c>
      <c r="M576">
        <v>22516</v>
      </c>
      <c r="N576">
        <v>181</v>
      </c>
      <c r="O576">
        <v>0</v>
      </c>
      <c r="P576">
        <v>7.5</v>
      </c>
      <c r="R576" t="str">
        <v>You Don't Mess with the Zohan</v>
      </c>
      <c r="S576">
        <v>39636</v>
      </c>
      <c r="T576">
        <v>2008</v>
      </c>
      <c r="U576" t="str">
        <v>2000s</v>
      </c>
      <c r="V576" t="str">
        <v>Color</v>
      </c>
      <c r="W576" t="str">
        <v>Action</v>
      </c>
      <c r="X576" t="str">
        <v>English</v>
      </c>
      <c r="Y576" t="str">
        <v>USA</v>
      </c>
      <c r="Z576" t="str">
        <v>PG-13</v>
      </c>
      <c r="AA576" t="str">
        <v>Adam Sandler</v>
      </c>
      <c r="AB576" t="str">
        <v>Dennis Dugan</v>
      </c>
      <c r="AC576">
        <v>11000</v>
      </c>
      <c r="AD576">
        <v>13446</v>
      </c>
      <c r="AE576">
        <v>221</v>
      </c>
      <c r="AF576">
        <v>0</v>
      </c>
      <c r="AG576">
        <v>5.5</v>
      </c>
      <c r="AH576">
        <v>198</v>
      </c>
      <c r="AI576">
        <v>113</v>
      </c>
      <c r="AJ576">
        <v>100018837</v>
      </c>
      <c r="AL576" s="7" t="str">
        <v>Barbra Streisand</v>
      </c>
      <c r="AM576" s="35">
        <f>AVERAGEIFS(IMDB4[IMDb Score (1-10)],IMDB4[Director Name],Formula_Analysis!AL576)</f>
        <v>6.5666666666666664</v>
      </c>
      <c r="AQ576" s="7" t="str">
        <v>Damon Wayans</v>
      </c>
      <c r="AR576" s="7">
        <f>SUMIFS(IMDB4[Gross Revenue],IMDB4[Lead Actor],Formula_Analysis!AQ576)</f>
        <v>1646664</v>
      </c>
    </row>
    <row r="577" spans="1:44" x14ac:dyDescent="0.25">
      <c r="A577" t="str">
        <v>Scott Pilgrim vs. the World</v>
      </c>
      <c r="B577">
        <v>40389</v>
      </c>
      <c r="C577">
        <v>2010</v>
      </c>
      <c r="D577" t="str">
        <v>2010s</v>
      </c>
      <c r="E577" t="str">
        <v>Color</v>
      </c>
      <c r="F577" t="str">
        <v>Action</v>
      </c>
      <c r="G577" t="str">
        <v>English</v>
      </c>
      <c r="H577" t="str">
        <v>USA</v>
      </c>
      <c r="I577" t="str">
        <v>PG-13</v>
      </c>
      <c r="J577" t="str">
        <v>Anna Kendrick</v>
      </c>
      <c r="K577" t="str">
        <v>Edgar Wright</v>
      </c>
      <c r="L577">
        <v>10000</v>
      </c>
      <c r="M577">
        <v>12687</v>
      </c>
      <c r="N577">
        <v>1000</v>
      </c>
      <c r="O577">
        <v>36000</v>
      </c>
      <c r="P577">
        <v>7.5</v>
      </c>
      <c r="R577" t="str">
        <v>Die Hard with a Vengeance</v>
      </c>
      <c r="S577">
        <v>34723</v>
      </c>
      <c r="T577">
        <v>1995</v>
      </c>
      <c r="U577" t="str">
        <v>1990s</v>
      </c>
      <c r="V577" t="str">
        <v>Color</v>
      </c>
      <c r="W577" t="str">
        <v>Action</v>
      </c>
      <c r="X577" t="str">
        <v>English</v>
      </c>
      <c r="Y577" t="str">
        <v>USA</v>
      </c>
      <c r="Z577" t="str">
        <v>R</v>
      </c>
      <c r="AA577" t="str">
        <v>Bruce Willis</v>
      </c>
      <c r="AB577" t="str">
        <v>John McTiernan</v>
      </c>
      <c r="AC577">
        <v>13000</v>
      </c>
      <c r="AD577">
        <v>14274</v>
      </c>
      <c r="AE577">
        <v>323</v>
      </c>
      <c r="AF577">
        <v>0</v>
      </c>
      <c r="AG577">
        <v>7.6</v>
      </c>
      <c r="AH577">
        <v>148</v>
      </c>
      <c r="AI577">
        <v>128</v>
      </c>
      <c r="AJ577">
        <v>100012500</v>
      </c>
      <c r="AL577" s="7" t="str">
        <v>Phil Joanou</v>
      </c>
      <c r="AM577" s="35">
        <f>AVERAGEIFS(IMDB4[IMDb Score (1-10)],IMDB4[Director Name],Formula_Analysis!AL577)</f>
        <v>6.9</v>
      </c>
      <c r="AQ577" s="7" t="str">
        <v>Denis Leary</v>
      </c>
      <c r="AR577" s="7">
        <f>SUMIFS(IMDB4[Gross Revenue],IMDB4[Lead Actor],Formula_Analysis!AQ577)</f>
        <v>391903468</v>
      </c>
    </row>
    <row r="578" spans="1:44" x14ac:dyDescent="0.25">
      <c r="A578" t="str">
        <v>A History of Violence</v>
      </c>
      <c r="B578">
        <v>38667</v>
      </c>
      <c r="C578">
        <v>2005</v>
      </c>
      <c r="D578" t="str">
        <v>2000s</v>
      </c>
      <c r="E578" t="str">
        <v>Color</v>
      </c>
      <c r="F578" t="str">
        <v>Crime</v>
      </c>
      <c r="G578" t="str">
        <v>English</v>
      </c>
      <c r="H578" t="str">
        <v>USA</v>
      </c>
      <c r="I578" t="str">
        <v>R</v>
      </c>
      <c r="J578" t="str">
        <v>Viggo Mortensen</v>
      </c>
      <c r="K578" t="str">
        <v>David Cronenberg</v>
      </c>
      <c r="L578">
        <v>10000</v>
      </c>
      <c r="M578">
        <v>12754</v>
      </c>
      <c r="N578">
        <v>0</v>
      </c>
      <c r="O578">
        <v>0</v>
      </c>
      <c r="P578">
        <v>7.5</v>
      </c>
      <c r="R578" t="str">
        <v>Collateral</v>
      </c>
      <c r="S578">
        <v>38319</v>
      </c>
      <c r="T578">
        <v>2004</v>
      </c>
      <c r="U578" t="str">
        <v>2000s</v>
      </c>
      <c r="V578" t="str">
        <v>Color</v>
      </c>
      <c r="W578" t="str">
        <v>Crime</v>
      </c>
      <c r="X578" t="str">
        <v>English</v>
      </c>
      <c r="Y578" t="str">
        <v>USA</v>
      </c>
      <c r="Z578" t="str">
        <v>R</v>
      </c>
      <c r="AA578" t="str">
        <v>Tom Cruise</v>
      </c>
      <c r="AB578" t="str">
        <v>Michael Mann</v>
      </c>
      <c r="AC578">
        <v>10000</v>
      </c>
      <c r="AD578">
        <v>13581</v>
      </c>
      <c r="AE578">
        <v>0</v>
      </c>
      <c r="AF578">
        <v>0</v>
      </c>
      <c r="AG578">
        <v>7.6</v>
      </c>
      <c r="AH578">
        <v>299</v>
      </c>
      <c r="AI578">
        <v>120</v>
      </c>
      <c r="AJ578">
        <v>100003492</v>
      </c>
      <c r="AL578" s="7" t="str">
        <v>Betty Thomas</v>
      </c>
      <c r="AM578" s="35">
        <f>AVERAGEIFS(IMDB4[IMDb Score (1-10)],IMDB4[Director Name],Formula_Analysis!AL578)</f>
        <v>5.3000000000000007</v>
      </c>
      <c r="AQ578" s="7" t="str">
        <v>Patrick Fugit</v>
      </c>
      <c r="AR578" s="7">
        <f>SUMIFS(IMDB4[Gross Revenue],IMDB4[Lead Actor],Formula_Analysis!AQ578)</f>
        <v>184491759</v>
      </c>
    </row>
    <row r="579" spans="1:44" x14ac:dyDescent="0.25">
      <c r="A579" t="str">
        <v>Despicable Me 2</v>
      </c>
      <c r="B579">
        <v>41439</v>
      </c>
      <c r="C579">
        <v>2013</v>
      </c>
      <c r="D579" t="str">
        <v>2010s</v>
      </c>
      <c r="E579" t="str">
        <v>Color</v>
      </c>
      <c r="F579" t="str">
        <v>Animation</v>
      </c>
      <c r="G579" t="str">
        <v>English</v>
      </c>
      <c r="H579" t="str">
        <v>USA</v>
      </c>
      <c r="I579" t="str">
        <v>PG</v>
      </c>
      <c r="J579" t="str">
        <v>Steve Carell</v>
      </c>
      <c r="K579" t="str">
        <v>Pierre Coffin</v>
      </c>
      <c r="L579">
        <v>7000</v>
      </c>
      <c r="M579">
        <v>11905</v>
      </c>
      <c r="N579">
        <v>275</v>
      </c>
      <c r="O579">
        <v>56000</v>
      </c>
      <c r="P579">
        <v>7.5</v>
      </c>
      <c r="R579" t="str">
        <v>Olympus Has Fallen</v>
      </c>
      <c r="S579">
        <v>41445</v>
      </c>
      <c r="T579">
        <v>2013</v>
      </c>
      <c r="U579" t="str">
        <v>2010s</v>
      </c>
      <c r="V579" t="str">
        <v>Color</v>
      </c>
      <c r="W579" t="str">
        <v>Action</v>
      </c>
      <c r="X579" t="str">
        <v>English</v>
      </c>
      <c r="Y579" t="str">
        <v>USA</v>
      </c>
      <c r="Z579" t="str">
        <v>R</v>
      </c>
      <c r="AA579" t="str">
        <v>Gerard Butler</v>
      </c>
      <c r="AB579" t="str">
        <v>Antoine Fuqua</v>
      </c>
      <c r="AC579">
        <v>18000</v>
      </c>
      <c r="AD579">
        <v>31782</v>
      </c>
      <c r="AE579">
        <v>845</v>
      </c>
      <c r="AF579">
        <v>45000</v>
      </c>
      <c r="AG579">
        <v>6.5</v>
      </c>
      <c r="AH579">
        <v>358</v>
      </c>
      <c r="AI579">
        <v>119</v>
      </c>
      <c r="AJ579">
        <v>98895417</v>
      </c>
      <c r="AL579" s="7" t="str">
        <v>Hironobu Sakaguchi</v>
      </c>
      <c r="AM579" s="35">
        <f>AVERAGEIFS(IMDB4[IMDb Score (1-10)],IMDB4[Director Name],Formula_Analysis!AL579)</f>
        <v>6.4</v>
      </c>
      <c r="AQ579" s="7" t="str">
        <v>Ivana Milicevic</v>
      </c>
      <c r="AR579" s="7">
        <f>SUMIFS(IMDB4[Gross Revenue],IMDB4[Lead Actor],Formula_Analysis!AQ579)</f>
        <v>60720953</v>
      </c>
    </row>
    <row r="580" spans="1:44" x14ac:dyDescent="0.25">
      <c r="A580" t="str">
        <v>The Conjuring</v>
      </c>
      <c r="B580">
        <v>41573</v>
      </c>
      <c r="C580">
        <v>2013</v>
      </c>
      <c r="D580" t="str">
        <v>2010s</v>
      </c>
      <c r="E580" t="str">
        <v>Color</v>
      </c>
      <c r="F580" t="str">
        <v>Horror</v>
      </c>
      <c r="G580" t="str">
        <v>English</v>
      </c>
      <c r="H580" t="str">
        <v>USA</v>
      </c>
      <c r="I580" t="str">
        <v>R</v>
      </c>
      <c r="J580" t="str">
        <v>Mackenzie Foy</v>
      </c>
      <c r="K580" t="str">
        <v>James Wan</v>
      </c>
      <c r="L580">
        <v>6000</v>
      </c>
      <c r="M580">
        <v>9049</v>
      </c>
      <c r="N580">
        <v>0</v>
      </c>
      <c r="O580">
        <v>131000</v>
      </c>
      <c r="P580">
        <v>7.5</v>
      </c>
      <c r="R580" t="str">
        <v>The Green Hornet</v>
      </c>
      <c r="S580">
        <v>40649</v>
      </c>
      <c r="T580">
        <v>2011</v>
      </c>
      <c r="U580" t="str">
        <v>2010s</v>
      </c>
      <c r="V580" t="str">
        <v>Color</v>
      </c>
      <c r="W580" t="str">
        <v>Action</v>
      </c>
      <c r="X580" t="str">
        <v>English</v>
      </c>
      <c r="Y580" t="str">
        <v>USA</v>
      </c>
      <c r="Z580" t="str">
        <v>PG-13</v>
      </c>
      <c r="AA580" t="str">
        <v>Christoph Waltz</v>
      </c>
      <c r="AB580" t="str">
        <v>Michel Gondry</v>
      </c>
      <c r="AC580">
        <v>11000</v>
      </c>
      <c r="AD580">
        <v>13391</v>
      </c>
      <c r="AE580">
        <v>1000</v>
      </c>
      <c r="AF580">
        <v>14000</v>
      </c>
      <c r="AG580">
        <v>5.8</v>
      </c>
      <c r="AH580">
        <v>447</v>
      </c>
      <c r="AI580">
        <v>119</v>
      </c>
      <c r="AJ580">
        <v>98780042</v>
      </c>
      <c r="AL580" s="7" t="str">
        <v>Mike Figgis</v>
      </c>
      <c r="AM580" s="35">
        <f>AVERAGEIFS(IMDB4[IMDb Score (1-10)],IMDB4[Director Name],Formula_Analysis!AL580)</f>
        <v>6.5</v>
      </c>
      <c r="AQ580" s="7" t="str">
        <v>Noel Fisher</v>
      </c>
      <c r="AR580" s="7">
        <f>SUMIFS(IMDB4[Gross Revenue],IMDB4[Lead Actor],Formula_Analysis!AQ580)</f>
        <v>291716050</v>
      </c>
    </row>
    <row r="581" spans="1:44" x14ac:dyDescent="0.25">
      <c r="A581" t="str">
        <v>The Hobbit: The Battle of the Five Armies</v>
      </c>
      <c r="B581">
        <v>41850</v>
      </c>
      <c r="C581">
        <v>2014</v>
      </c>
      <c r="D581" t="str">
        <v>2010s</v>
      </c>
      <c r="E581" t="str">
        <v>Color</v>
      </c>
      <c r="F581" t="str">
        <v>Adventure</v>
      </c>
      <c r="G581" t="str">
        <v>English</v>
      </c>
      <c r="H581" t="str">
        <v>New Zealand</v>
      </c>
      <c r="I581" t="str">
        <v>PG-13</v>
      </c>
      <c r="J581" t="str">
        <v>Aidan Turner</v>
      </c>
      <c r="K581" t="str">
        <v>Peter Jackson</v>
      </c>
      <c r="L581">
        <v>5000</v>
      </c>
      <c r="M581">
        <v>9152</v>
      </c>
      <c r="N581">
        <v>0</v>
      </c>
      <c r="O581">
        <v>65000</v>
      </c>
      <c r="P581">
        <v>7.5</v>
      </c>
      <c r="R581" t="str">
        <v>Date Night</v>
      </c>
      <c r="S581">
        <v>40419</v>
      </c>
      <c r="T581">
        <v>2010</v>
      </c>
      <c r="U581" t="str">
        <v>2010s</v>
      </c>
      <c r="V581" t="str">
        <v>Color</v>
      </c>
      <c r="W581" t="str">
        <v>Comedy</v>
      </c>
      <c r="X581" t="str">
        <v>English</v>
      </c>
      <c r="Y581" t="str">
        <v>USA</v>
      </c>
      <c r="Z581" t="str">
        <v>PG-13</v>
      </c>
      <c r="AA581" t="str">
        <v>Mila Kunis</v>
      </c>
      <c r="AB581" t="str">
        <v>Shawn Levy</v>
      </c>
      <c r="AC581">
        <v>15000</v>
      </c>
      <c r="AD581">
        <v>39822</v>
      </c>
      <c r="AE581">
        <v>189</v>
      </c>
      <c r="AF581">
        <v>0</v>
      </c>
      <c r="AG581">
        <v>6.3</v>
      </c>
      <c r="AH581">
        <v>247</v>
      </c>
      <c r="AI581">
        <v>101</v>
      </c>
      <c r="AJ581">
        <v>98711404</v>
      </c>
      <c r="AL581" s="7" t="str">
        <v>John A. Davis</v>
      </c>
      <c r="AM581" s="35">
        <f>AVERAGEIFS(IMDB4[IMDb Score (1-10)],IMDB4[Director Name],Formula_Analysis!AL581)</f>
        <v>5.95</v>
      </c>
      <c r="AQ581" s="7" t="str">
        <v>Greg Grunberg</v>
      </c>
      <c r="AR581" s="7">
        <f>SUMIFS(IMDB4[Gross Revenue],IMDB4[Lead Actor],Formula_Analysis!AQ581)</f>
        <v>107518241</v>
      </c>
    </row>
    <row r="582" spans="1:44" x14ac:dyDescent="0.25">
      <c r="A582" t="str">
        <v>Home Alone</v>
      </c>
      <c r="B582">
        <v>33224</v>
      </c>
      <c r="C582">
        <v>1990</v>
      </c>
      <c r="D582" t="str">
        <v>1990s</v>
      </c>
      <c r="E582" t="str">
        <v>Color</v>
      </c>
      <c r="F582" t="str">
        <v>Comedy</v>
      </c>
      <c r="G582" t="str">
        <v>English</v>
      </c>
      <c r="H582" t="str">
        <v>USA</v>
      </c>
      <c r="I582" t="str">
        <v>PG</v>
      </c>
      <c r="J582" t="str">
        <v>Macaulay Culkin</v>
      </c>
      <c r="K582" t="str">
        <v>Chris Columbus</v>
      </c>
      <c r="L582">
        <v>3000</v>
      </c>
      <c r="M582">
        <v>7521</v>
      </c>
      <c r="N582">
        <v>0</v>
      </c>
      <c r="O582">
        <v>20000</v>
      </c>
      <c r="P582">
        <v>7.5</v>
      </c>
      <c r="R582" t="str">
        <v>Yes Man</v>
      </c>
      <c r="S582">
        <v>39463</v>
      </c>
      <c r="T582">
        <v>2008</v>
      </c>
      <c r="U582" t="str">
        <v>2000s</v>
      </c>
      <c r="V582" t="str">
        <v>Color</v>
      </c>
      <c r="W582" t="str">
        <v>Comedy</v>
      </c>
      <c r="X582" t="str">
        <v>English</v>
      </c>
      <c r="Y582" t="str">
        <v>USA</v>
      </c>
      <c r="Z582" t="str">
        <v>PG-13</v>
      </c>
      <c r="AA582" t="str">
        <v>Bradley Cooper</v>
      </c>
      <c r="AB582" t="str">
        <v>Peyton Reed</v>
      </c>
      <c r="AC582">
        <v>14000</v>
      </c>
      <c r="AD582">
        <v>29505</v>
      </c>
      <c r="AE582">
        <v>235</v>
      </c>
      <c r="AF582">
        <v>0</v>
      </c>
      <c r="AG582">
        <v>6.8</v>
      </c>
      <c r="AH582">
        <v>190</v>
      </c>
      <c r="AI582">
        <v>104</v>
      </c>
      <c r="AJ582">
        <v>97680195</v>
      </c>
      <c r="AL582" s="7" t="str">
        <v>Andrzej Bartkowiak</v>
      </c>
      <c r="AM582" s="35">
        <f>AVERAGEIFS(IMDB4[IMDb Score (1-10)],IMDB4[Director Name],Formula_Analysis!AL582)</f>
        <v>5.26</v>
      </c>
      <c r="AQ582" s="7" t="str">
        <v>Joe Lo Truglio</v>
      </c>
      <c r="AR582" s="7">
        <f>SUMIFS(IMDB4[Gross Revenue],IMDB4[Lead Actor],Formula_Analysis!AQ582)</f>
        <v>116378984</v>
      </c>
    </row>
    <row r="583" spans="1:44" x14ac:dyDescent="0.25">
      <c r="A583" t="str">
        <v>Open Range</v>
      </c>
      <c r="B583">
        <v>37825</v>
      </c>
      <c r="C583">
        <v>2003</v>
      </c>
      <c r="D583" t="str">
        <v>2000s</v>
      </c>
      <c r="E583" t="str">
        <v>Color</v>
      </c>
      <c r="F583" t="str">
        <v>Drama</v>
      </c>
      <c r="G583" t="str">
        <v>English</v>
      </c>
      <c r="H583" t="str">
        <v>USA</v>
      </c>
      <c r="I583" t="str">
        <v>R</v>
      </c>
      <c r="J583" t="str">
        <v>Robert Duvall</v>
      </c>
      <c r="K583" t="str">
        <v>Kevin Costner</v>
      </c>
      <c r="L583">
        <v>3000</v>
      </c>
      <c r="M583">
        <v>5458</v>
      </c>
      <c r="N583">
        <v>0</v>
      </c>
      <c r="O583">
        <v>0</v>
      </c>
      <c r="P583">
        <v>7.5</v>
      </c>
      <c r="R583" t="str">
        <v>Inspector Gadget</v>
      </c>
      <c r="S583">
        <v>36488</v>
      </c>
      <c r="T583">
        <v>1999</v>
      </c>
      <c r="U583" t="str">
        <v>1990s</v>
      </c>
      <c r="V583" t="str">
        <v>Color</v>
      </c>
      <c r="W583" t="str">
        <v>Action</v>
      </c>
      <c r="X583" t="str">
        <v>English</v>
      </c>
      <c r="Y583" t="str">
        <v>USA</v>
      </c>
      <c r="Z583" t="str">
        <v>PG</v>
      </c>
      <c r="AA583" t="str">
        <v>Matthew Broderick</v>
      </c>
      <c r="AB583" t="str">
        <v>David Kellogg</v>
      </c>
      <c r="AC583">
        <v>2000</v>
      </c>
      <c r="AD583">
        <v>5320</v>
      </c>
      <c r="AE583">
        <v>16</v>
      </c>
      <c r="AF583">
        <v>509</v>
      </c>
      <c r="AG583">
        <v>4.0999999999999996</v>
      </c>
      <c r="AH583">
        <v>70</v>
      </c>
      <c r="AI583">
        <v>110</v>
      </c>
      <c r="AJ583">
        <v>97360069</v>
      </c>
      <c r="AL583" s="7" t="str">
        <v>Mark Pellington</v>
      </c>
      <c r="AM583" s="35">
        <f>AVERAGEIFS(IMDB4[IMDb Score (1-10)],IMDB4[Director Name],Formula_Analysis!AL583)</f>
        <v>6.85</v>
      </c>
      <c r="AQ583" s="7" t="str">
        <v>Mark Duplass</v>
      </c>
      <c r="AR583" s="7">
        <f>SUMIFS(IMDB4[Gross Revenue],IMDB4[Lead Actor],Formula_Analysis!AQ583)</f>
        <v>1766179</v>
      </c>
    </row>
    <row r="584" spans="1:44" x14ac:dyDescent="0.25">
      <c r="A584" t="str">
        <v>Gods and Monsters</v>
      </c>
      <c r="B584">
        <v>36157</v>
      </c>
      <c r="C584">
        <v>1998</v>
      </c>
      <c r="D584" t="str">
        <v>1990s</v>
      </c>
      <c r="E584" t="str">
        <v>Black and White</v>
      </c>
      <c r="F584" t="str">
        <v>Biography</v>
      </c>
      <c r="G584" t="str">
        <v>English</v>
      </c>
      <c r="H584" t="str">
        <v>USA</v>
      </c>
      <c r="I584" t="str">
        <v>R</v>
      </c>
      <c r="J584" t="str">
        <v>Brendan Fraser</v>
      </c>
      <c r="K584" t="str">
        <v>Bill Condon</v>
      </c>
      <c r="L584">
        <v>3000</v>
      </c>
      <c r="M584">
        <v>4238</v>
      </c>
      <c r="N584">
        <v>386</v>
      </c>
      <c r="O584">
        <v>0</v>
      </c>
      <c r="P584">
        <v>7.5</v>
      </c>
      <c r="R584" t="str">
        <v>Public Enemies</v>
      </c>
      <c r="S584">
        <v>40147</v>
      </c>
      <c r="T584">
        <v>2009</v>
      </c>
      <c r="U584" t="str">
        <v>2000s</v>
      </c>
      <c r="V584" t="str">
        <v>Color</v>
      </c>
      <c r="W584" t="str">
        <v>Biography</v>
      </c>
      <c r="X584" t="str">
        <v>English</v>
      </c>
      <c r="Y584" t="str">
        <v>USA</v>
      </c>
      <c r="Z584" t="str">
        <v>R</v>
      </c>
      <c r="AA584" t="str">
        <v>Johnny Depp</v>
      </c>
      <c r="AB584" t="str">
        <v>Michael Mann</v>
      </c>
      <c r="AC584">
        <v>40000</v>
      </c>
      <c r="AD584">
        <v>64599</v>
      </c>
      <c r="AE584">
        <v>0</v>
      </c>
      <c r="AF584">
        <v>0</v>
      </c>
      <c r="AG584">
        <v>7</v>
      </c>
      <c r="AH584">
        <v>357</v>
      </c>
      <c r="AI584">
        <v>140</v>
      </c>
      <c r="AJ584">
        <v>97030725</v>
      </c>
      <c r="AL584" s="7" t="str">
        <v>Scott Hicks</v>
      </c>
      <c r="AM584" s="35">
        <f>AVERAGEIFS(IMDB4[IMDb Score (1-10)],IMDB4[Director Name],Formula_Analysis!AL584)</f>
        <v>6.8400000000000007</v>
      </c>
      <c r="AQ584" s="7" t="str">
        <v>Cameron Bright</v>
      </c>
      <c r="AR584" s="7">
        <f>SUMIFS(IMDB4[Gross Revenue],IMDB4[Lead Actor],Formula_Analysis!AQ584)</f>
        <v>5005883</v>
      </c>
    </row>
    <row r="585" spans="1:44" x14ac:dyDescent="0.25">
      <c r="A585" t="str">
        <v>We Need to Talk About Kevin</v>
      </c>
      <c r="B585">
        <v>40644</v>
      </c>
      <c r="C585">
        <v>2011</v>
      </c>
      <c r="D585" t="str">
        <v>2010s</v>
      </c>
      <c r="E585" t="str">
        <v>Color</v>
      </c>
      <c r="F585" t="str">
        <v>Drama</v>
      </c>
      <c r="G585" t="str">
        <v>English</v>
      </c>
      <c r="H585" t="str">
        <v>UK</v>
      </c>
      <c r="I585" t="str">
        <v>R</v>
      </c>
      <c r="J585" t="str">
        <v>Ezra Miller</v>
      </c>
      <c r="K585" t="str">
        <v>Lynne Ramsay</v>
      </c>
      <c r="L585">
        <v>3000</v>
      </c>
      <c r="M585">
        <v>3547</v>
      </c>
      <c r="N585">
        <v>159</v>
      </c>
      <c r="O585">
        <v>38000</v>
      </c>
      <c r="P585">
        <v>7.5</v>
      </c>
      <c r="R585" t="str">
        <v>The Social Network</v>
      </c>
      <c r="S585">
        <v>40350</v>
      </c>
      <c r="T585">
        <v>2010</v>
      </c>
      <c r="U585" t="str">
        <v>2010s</v>
      </c>
      <c r="V585" t="str">
        <v>Color</v>
      </c>
      <c r="W585" t="str">
        <v>Biography</v>
      </c>
      <c r="X585" t="str">
        <v>English</v>
      </c>
      <c r="Y585" t="str">
        <v>USA</v>
      </c>
      <c r="Z585" t="str">
        <v>PG-13</v>
      </c>
      <c r="AA585" t="str">
        <v>Andrew Garfield</v>
      </c>
      <c r="AB585" t="str">
        <v>David Fincher</v>
      </c>
      <c r="AC585">
        <v>10000</v>
      </c>
      <c r="AD585">
        <v>10555</v>
      </c>
      <c r="AE585">
        <v>21000</v>
      </c>
      <c r="AF585">
        <v>74000</v>
      </c>
      <c r="AG585">
        <v>7.7</v>
      </c>
      <c r="AH585">
        <v>556</v>
      </c>
      <c r="AI585">
        <v>120</v>
      </c>
      <c r="AJ585">
        <v>96917897</v>
      </c>
      <c r="AL585" s="7" t="str">
        <v>James Ivory</v>
      </c>
      <c r="AM585" s="35">
        <f>AVERAGEIFS(IMDB4[IMDb Score (1-10)],IMDB4[Director Name],Formula_Analysis!AL585)</f>
        <v>7.1</v>
      </c>
      <c r="AQ585" s="7" t="str">
        <v>Peter Gallagher</v>
      </c>
      <c r="AR585" s="7">
        <f>SUMIFS(IMDB4[Gross Revenue],IMDB4[Lead Actor],Formula_Analysis!AQ585)</f>
        <v>24741700</v>
      </c>
    </row>
    <row r="586" spans="1:44" x14ac:dyDescent="0.25">
      <c r="A586" t="str">
        <v>Mulan</v>
      </c>
      <c r="B586">
        <v>35840</v>
      </c>
      <c r="C586">
        <v>1998</v>
      </c>
      <c r="D586" t="str">
        <v>1990s</v>
      </c>
      <c r="E586" t="str">
        <v>Color</v>
      </c>
      <c r="F586" t="str">
        <v>Adventure</v>
      </c>
      <c r="G586" t="str">
        <v>English</v>
      </c>
      <c r="H586" t="str">
        <v>USA</v>
      </c>
      <c r="I586" t="str">
        <v>G</v>
      </c>
      <c r="J586" t="str">
        <v>Ming-Na Wen</v>
      </c>
      <c r="K586" t="str">
        <v>Tony Bancroft</v>
      </c>
      <c r="L586">
        <v>2000</v>
      </c>
      <c r="M586">
        <v>4478</v>
      </c>
      <c r="N586">
        <v>7</v>
      </c>
      <c r="O586">
        <v>12000</v>
      </c>
      <c r="P586">
        <v>7.5</v>
      </c>
      <c r="R586" t="str">
        <v>The Others</v>
      </c>
      <c r="S586">
        <v>36903</v>
      </c>
      <c r="T586">
        <v>2001</v>
      </c>
      <c r="U586" t="str">
        <v>2000s</v>
      </c>
      <c r="V586" t="str">
        <v>Color</v>
      </c>
      <c r="W586" t="str">
        <v>Fantasy</v>
      </c>
      <c r="X586" t="str">
        <v>English</v>
      </c>
      <c r="Y586" t="str">
        <v>USA</v>
      </c>
      <c r="Z586" t="str">
        <v>PG-13</v>
      </c>
      <c r="AA586" t="str">
        <v>Fionnula Flanagan</v>
      </c>
      <c r="AB586" t="str">
        <v>Alejandro AmenÃ¡bar</v>
      </c>
      <c r="AC586">
        <v>482</v>
      </c>
      <c r="AD586">
        <v>956</v>
      </c>
      <c r="AE586">
        <v>448</v>
      </c>
      <c r="AF586">
        <v>20000</v>
      </c>
      <c r="AG586">
        <v>7.6</v>
      </c>
      <c r="AH586">
        <v>239</v>
      </c>
      <c r="AI586">
        <v>101</v>
      </c>
      <c r="AJ586">
        <v>96471845</v>
      </c>
      <c r="AL586" s="7" t="str">
        <v>Don Scardino</v>
      </c>
      <c r="AM586" s="35">
        <f>AVERAGEIFS(IMDB4[IMDb Score (1-10)],IMDB4[Director Name],Formula_Analysis!AL586)</f>
        <v>5.9</v>
      </c>
      <c r="AQ586" s="7" t="str">
        <v>Frances Conroy</v>
      </c>
      <c r="AR586" s="7">
        <f>SUMIFS(IMDB4[Gross Revenue],IMDB4[Lead Actor],Formula_Analysis!AQ586)</f>
        <v>40418944</v>
      </c>
    </row>
    <row r="587" spans="1:44" x14ac:dyDescent="0.25">
      <c r="A587" t="str">
        <v>Freedom Writers</v>
      </c>
      <c r="B587">
        <v>39391</v>
      </c>
      <c r="C587">
        <v>2007</v>
      </c>
      <c r="D587" t="str">
        <v>2000s</v>
      </c>
      <c r="E587" t="str">
        <v>Color</v>
      </c>
      <c r="F587" t="str">
        <v>Biography</v>
      </c>
      <c r="G587" t="str">
        <v>English</v>
      </c>
      <c r="H587" t="str">
        <v>Germany</v>
      </c>
      <c r="I587" t="str">
        <v>PG-13</v>
      </c>
      <c r="J587" t="str">
        <v>Hunter Parrish</v>
      </c>
      <c r="K587" t="str">
        <v>Richard LaGravenese</v>
      </c>
      <c r="L587">
        <v>2000</v>
      </c>
      <c r="M587">
        <v>3994</v>
      </c>
      <c r="N587">
        <v>98</v>
      </c>
      <c r="O587">
        <v>10000</v>
      </c>
      <c r="P587">
        <v>7.5</v>
      </c>
      <c r="R587" t="str">
        <v>Schindler's List</v>
      </c>
      <c r="S587">
        <v>34305</v>
      </c>
      <c r="T587">
        <v>1993</v>
      </c>
      <c r="U587" t="str">
        <v>1990s</v>
      </c>
      <c r="V587" t="str">
        <v>Black and White</v>
      </c>
      <c r="W587" t="str">
        <v>Biography</v>
      </c>
      <c r="X587" t="str">
        <v>English</v>
      </c>
      <c r="Y587" t="str">
        <v>USA</v>
      </c>
      <c r="Z587" t="str">
        <v>R</v>
      </c>
      <c r="AA587" t="str">
        <v>Liam Neeson</v>
      </c>
      <c r="AB587" t="str">
        <v>Steven Spielberg</v>
      </c>
      <c r="AC587">
        <v>14000</v>
      </c>
      <c r="AD587">
        <v>15233</v>
      </c>
      <c r="AE587">
        <v>14000</v>
      </c>
      <c r="AF587">
        <v>41000</v>
      </c>
      <c r="AG587">
        <v>8.9</v>
      </c>
      <c r="AH587">
        <v>174</v>
      </c>
      <c r="AI587">
        <v>185</v>
      </c>
      <c r="AJ587">
        <v>96067179</v>
      </c>
      <c r="AL587" s="7" t="str">
        <v>Rod Lurie</v>
      </c>
      <c r="AM587" s="35">
        <f>AVERAGEIFS(IMDB4[IMDb Score (1-10)],IMDB4[Director Name],Formula_Analysis!AL587)</f>
        <v>6.6</v>
      </c>
      <c r="AQ587" s="7" t="str">
        <v>Ricardo DarÃ­n</v>
      </c>
      <c r="AR587" s="7">
        <f>SUMIFS(IMDB4[Gross Revenue],IMDB4[Lead Actor],Formula_Analysis!AQ587)</f>
        <v>21388685</v>
      </c>
    </row>
    <row r="588" spans="1:44" x14ac:dyDescent="0.25">
      <c r="A588" t="str">
        <v>The Painted Veil</v>
      </c>
      <c r="B588">
        <v>38886</v>
      </c>
      <c r="C588">
        <v>2006</v>
      </c>
      <c r="D588" t="str">
        <v>2000s</v>
      </c>
      <c r="E588" t="str">
        <v>Color</v>
      </c>
      <c r="F588" t="str">
        <v>Drama</v>
      </c>
      <c r="G588" t="str">
        <v>Mandarin</v>
      </c>
      <c r="H588" t="str">
        <v>China</v>
      </c>
      <c r="I588" t="str">
        <v>PG-13</v>
      </c>
      <c r="J588" t="str">
        <v>Toby Jones</v>
      </c>
      <c r="K588" t="str">
        <v>John Curran</v>
      </c>
      <c r="L588">
        <v>2000</v>
      </c>
      <c r="M588">
        <v>2608</v>
      </c>
      <c r="N588">
        <v>43</v>
      </c>
      <c r="O588">
        <v>0</v>
      </c>
      <c r="P588">
        <v>7.5</v>
      </c>
      <c r="R588" t="str">
        <v>Dead Poets Society</v>
      </c>
      <c r="S588">
        <v>32512</v>
      </c>
      <c r="T588">
        <v>1989</v>
      </c>
      <c r="U588" t="str">
        <v>1980s</v>
      </c>
      <c r="V588" t="str">
        <v>Color</v>
      </c>
      <c r="W588" t="str">
        <v>Comedy</v>
      </c>
      <c r="X588" t="str">
        <v>English</v>
      </c>
      <c r="Y588" t="str">
        <v>USA</v>
      </c>
      <c r="Z588" t="str">
        <v>PG</v>
      </c>
      <c r="AA588" t="str">
        <v>Robin Williams</v>
      </c>
      <c r="AB588" t="str">
        <v>Peter Weir</v>
      </c>
      <c r="AC588">
        <v>49000</v>
      </c>
      <c r="AD588">
        <v>51609</v>
      </c>
      <c r="AE588">
        <v>608</v>
      </c>
      <c r="AF588">
        <v>23000</v>
      </c>
      <c r="AG588">
        <v>8</v>
      </c>
      <c r="AH588">
        <v>96</v>
      </c>
      <c r="AI588">
        <v>128</v>
      </c>
      <c r="AJ588">
        <v>95860116</v>
      </c>
      <c r="AL588" s="7" t="str">
        <v>Sergey Bodrov</v>
      </c>
      <c r="AM588" s="35">
        <f>AVERAGEIFS(IMDB4[IMDb Score (1-10)],IMDB4[Director Name],Formula_Analysis!AL588)</f>
        <v>6.2666666666666666</v>
      </c>
      <c r="AQ588" s="7" t="str">
        <v>Scott Glenn</v>
      </c>
      <c r="AR588" s="7">
        <f>SUMIFS(IMDB4[Gross Revenue],IMDB4[Lead Actor],Formula_Analysis!AQ588)</f>
        <v>214912156</v>
      </c>
    </row>
    <row r="589" spans="1:44" x14ac:dyDescent="0.25">
      <c r="A589" t="str">
        <v>Pinocchio</v>
      </c>
      <c r="B589">
        <v>14896</v>
      </c>
      <c r="C589">
        <v>1940</v>
      </c>
      <c r="D589" t="str">
        <v>1940s</v>
      </c>
      <c r="E589" t="str">
        <v>Color</v>
      </c>
      <c r="F589" t="str">
        <v>Animation</v>
      </c>
      <c r="G589" t="str">
        <v>English</v>
      </c>
      <c r="H589" t="str">
        <v>USA</v>
      </c>
      <c r="I589" t="str">
        <v>Approved</v>
      </c>
      <c r="J589" t="str">
        <v>Mel Blanc</v>
      </c>
      <c r="K589" t="str">
        <v>Norman Ferguson</v>
      </c>
      <c r="L589">
        <v>1000</v>
      </c>
      <c r="M589">
        <v>1178</v>
      </c>
      <c r="N589">
        <v>3</v>
      </c>
      <c r="O589">
        <v>0</v>
      </c>
      <c r="P589">
        <v>7.5</v>
      </c>
      <c r="R589" t="str">
        <v>Zero Dark Thirty</v>
      </c>
      <c r="S589">
        <v>41123</v>
      </c>
      <c r="T589">
        <v>2012</v>
      </c>
      <c r="U589" t="str">
        <v>2010s</v>
      </c>
      <c r="V589" t="str">
        <v>Color</v>
      </c>
      <c r="W589" t="str">
        <v>Drama</v>
      </c>
      <c r="X589" t="str">
        <v>English</v>
      </c>
      <c r="Y589" t="str">
        <v>USA</v>
      </c>
      <c r="Z589" t="str">
        <v>R</v>
      </c>
      <c r="AA589" t="str">
        <v>Jennifer Ehle</v>
      </c>
      <c r="AB589" t="str">
        <v>Kathryn Bigelow</v>
      </c>
      <c r="AC589">
        <v>1000</v>
      </c>
      <c r="AD589">
        <v>2759</v>
      </c>
      <c r="AE589">
        <v>0</v>
      </c>
      <c r="AF589">
        <v>39000</v>
      </c>
      <c r="AG589">
        <v>7.4</v>
      </c>
      <c r="AH589">
        <v>558</v>
      </c>
      <c r="AI589">
        <v>157</v>
      </c>
      <c r="AJ589">
        <v>95720716</v>
      </c>
      <c r="AL589" s="7" t="str">
        <v>Danny Pang</v>
      </c>
      <c r="AM589" s="35">
        <f>AVERAGEIFS(IMDB4[IMDb Score (1-10)],IMDB4[Director Name],Formula_Analysis!AL589)</f>
        <v>5.4</v>
      </c>
      <c r="AQ589" s="7" t="str">
        <v>Nia Long</v>
      </c>
      <c r="AR589" s="7">
        <f>SUMIFS(IMDB4[Gross Revenue],IMDB4[Lead Actor],Formula_Analysis!AQ589)</f>
        <v>325655295</v>
      </c>
    </row>
    <row r="590" spans="1:44" x14ac:dyDescent="0.25">
      <c r="A590" t="str">
        <v>Selma</v>
      </c>
      <c r="B590">
        <v>41810</v>
      </c>
      <c r="C590">
        <v>2014</v>
      </c>
      <c r="D590" t="str">
        <v>2010s</v>
      </c>
      <c r="E590" t="str">
        <v>Color</v>
      </c>
      <c r="F590" t="str">
        <v>Biography</v>
      </c>
      <c r="G590" t="str">
        <v>English</v>
      </c>
      <c r="H590" t="str">
        <v>UK</v>
      </c>
      <c r="I590" t="str">
        <v>PG-13</v>
      </c>
      <c r="J590" t="str">
        <v>David Oyelowo</v>
      </c>
      <c r="K590" t="str">
        <v>Ava DuVernay</v>
      </c>
      <c r="L590">
        <v>1000</v>
      </c>
      <c r="M590">
        <v>3869</v>
      </c>
      <c r="N590">
        <v>151</v>
      </c>
      <c r="O590">
        <v>22000</v>
      </c>
      <c r="P590">
        <v>7.5</v>
      </c>
      <c r="R590" t="str">
        <v>Cold Mountain</v>
      </c>
      <c r="S590">
        <v>37629</v>
      </c>
      <c r="T590">
        <v>2003</v>
      </c>
      <c r="U590" t="str">
        <v>2000s</v>
      </c>
      <c r="V590" t="str">
        <v>Color</v>
      </c>
      <c r="W590" t="str">
        <v>Adventure</v>
      </c>
      <c r="X590" t="str">
        <v>English</v>
      </c>
      <c r="Y590" t="str">
        <v>USA</v>
      </c>
      <c r="Z590" t="str">
        <v>R</v>
      </c>
      <c r="AA590" t="str">
        <v>Philip Seymour Hoffman</v>
      </c>
      <c r="AB590" t="str">
        <v>Anthony Minghella</v>
      </c>
      <c r="AC590">
        <v>22000</v>
      </c>
      <c r="AD590">
        <v>61110</v>
      </c>
      <c r="AE590">
        <v>333</v>
      </c>
      <c r="AF590">
        <v>0</v>
      </c>
      <c r="AG590">
        <v>7.2</v>
      </c>
      <c r="AH590">
        <v>198</v>
      </c>
      <c r="AI590">
        <v>154</v>
      </c>
      <c r="AJ590">
        <v>95632614</v>
      </c>
      <c r="AL590" s="7" t="str">
        <v>Vic Armstrong</v>
      </c>
      <c r="AM590" s="35">
        <f>AVERAGEIFS(IMDB4[IMDb Score (1-10)],IMDB4[Director Name],Formula_Analysis!AL590)</f>
        <v>3.1</v>
      </c>
      <c r="AQ590" s="7" t="str">
        <v>Hal Holbrook</v>
      </c>
      <c r="AR590" s="7">
        <f>SUMIFS(IMDB4[Gross Revenue],IMDB4[Lead Actor],Formula_Analysis!AQ590)</f>
        <v>43848100</v>
      </c>
    </row>
    <row r="591" spans="1:44" x14ac:dyDescent="0.25">
      <c r="A591" t="str">
        <v>In the Bedroom</v>
      </c>
      <c r="B591">
        <v>37171</v>
      </c>
      <c r="C591">
        <v>2001</v>
      </c>
      <c r="D591" t="str">
        <v>2000s</v>
      </c>
      <c r="E591" t="str">
        <v>Color</v>
      </c>
      <c r="F591" t="str">
        <v>Crime</v>
      </c>
      <c r="G591" t="str">
        <v>English</v>
      </c>
      <c r="H591" t="str">
        <v>USA</v>
      </c>
      <c r="I591" t="str">
        <v>R</v>
      </c>
      <c r="J591" t="str">
        <v>Tom Wilkinson</v>
      </c>
      <c r="K591" t="str">
        <v>Todd Field</v>
      </c>
      <c r="L591">
        <v>1000</v>
      </c>
      <c r="M591">
        <v>3970</v>
      </c>
      <c r="N591">
        <v>143</v>
      </c>
      <c r="O591">
        <v>951</v>
      </c>
      <c r="P591">
        <v>7.5</v>
      </c>
      <c r="R591" t="str">
        <v>Sex and the City 2</v>
      </c>
      <c r="S591">
        <v>40401</v>
      </c>
      <c r="T591">
        <v>2010</v>
      </c>
      <c r="U591" t="str">
        <v>2010s</v>
      </c>
      <c r="V591" t="str">
        <v>Color</v>
      </c>
      <c r="W591" t="str">
        <v>Comedy</v>
      </c>
      <c r="X591" t="str">
        <v>English</v>
      </c>
      <c r="Y591" t="str">
        <v>USA</v>
      </c>
      <c r="Z591" t="str">
        <v>R</v>
      </c>
      <c r="AA591" t="str">
        <v>Chris Noth</v>
      </c>
      <c r="AB591" t="str">
        <v>Michael Patrick King</v>
      </c>
      <c r="AC591">
        <v>962</v>
      </c>
      <c r="AD591">
        <v>4555</v>
      </c>
      <c r="AE591">
        <v>127</v>
      </c>
      <c r="AF591">
        <v>0</v>
      </c>
      <c r="AG591">
        <v>4.3</v>
      </c>
      <c r="AH591">
        <v>221</v>
      </c>
      <c r="AI591">
        <v>146</v>
      </c>
      <c r="AJ591">
        <v>95328937</v>
      </c>
      <c r="AL591" s="7" t="str">
        <v>Albert Brooks</v>
      </c>
      <c r="AM591" s="35">
        <f>AVERAGEIFS(IMDB4[IMDb Score (1-10)],IMDB4[Director Name],Formula_Analysis!AL591)</f>
        <v>5.6</v>
      </c>
      <c r="AQ591" s="7" t="str">
        <v>Mitch Pileggi</v>
      </c>
      <c r="AR591" s="7">
        <f>SUMIFS(IMDB4[Gross Revenue],IMDB4[Lead Actor],Formula_Analysis!AQ591)</f>
        <v>20981633</v>
      </c>
    </row>
    <row r="592" spans="1:44" x14ac:dyDescent="0.25">
      <c r="A592" t="str">
        <v>Bullets Over Broadway</v>
      </c>
      <c r="B592">
        <v>34563</v>
      </c>
      <c r="C592">
        <v>1994</v>
      </c>
      <c r="D592" t="str">
        <v>1990s</v>
      </c>
      <c r="E592" t="str">
        <v>Color</v>
      </c>
      <c r="F592" t="str">
        <v>Comedy</v>
      </c>
      <c r="G592" t="str">
        <v>English</v>
      </c>
      <c r="H592" t="str">
        <v>USA</v>
      </c>
      <c r="I592" t="str">
        <v>R</v>
      </c>
      <c r="J592" t="str">
        <v>Jim Broadbent</v>
      </c>
      <c r="K592" t="str">
        <v>Woody Allen</v>
      </c>
      <c r="L592">
        <v>1000</v>
      </c>
      <c r="M592">
        <v>4302</v>
      </c>
      <c r="N592">
        <v>11000</v>
      </c>
      <c r="O592">
        <v>979</v>
      </c>
      <c r="P592">
        <v>7.5</v>
      </c>
      <c r="R592" t="str">
        <v>Panic Room</v>
      </c>
      <c r="S592">
        <v>37430</v>
      </c>
      <c r="T592">
        <v>2002</v>
      </c>
      <c r="U592" t="str">
        <v>2000s</v>
      </c>
      <c r="V592" t="str">
        <v>Color</v>
      </c>
      <c r="W592" t="str">
        <v>Crime</v>
      </c>
      <c r="X592" t="str">
        <v>English</v>
      </c>
      <c r="Y592" t="str">
        <v>USA</v>
      </c>
      <c r="Z592" t="str">
        <v>R</v>
      </c>
      <c r="AA592" t="str">
        <v>Kristen Stewart</v>
      </c>
      <c r="AB592" t="str">
        <v>David Fincher</v>
      </c>
      <c r="AC592">
        <v>17000</v>
      </c>
      <c r="AD592">
        <v>18141</v>
      </c>
      <c r="AE592">
        <v>21000</v>
      </c>
      <c r="AF592">
        <v>0</v>
      </c>
      <c r="AG592">
        <v>6.8</v>
      </c>
      <c r="AH592">
        <v>233</v>
      </c>
      <c r="AI592">
        <v>112</v>
      </c>
      <c r="AJ592">
        <v>95308367</v>
      </c>
      <c r="AL592" s="7" t="str">
        <v>Emilio Estevez</v>
      </c>
      <c r="AM592" s="35">
        <f>AVERAGEIFS(IMDB4[IMDb Score (1-10)],IMDB4[Director Name],Formula_Analysis!AL592)</f>
        <v>7</v>
      </c>
      <c r="AQ592" s="7" t="str">
        <v>Rip Torn</v>
      </c>
      <c r="AR592" s="7">
        <f>SUMIFS(IMDB4[Gross Revenue],IMDB4[Lead Actor],Formula_Analysis!AQ592)</f>
        <v>28718433</v>
      </c>
    </row>
    <row r="593" spans="1:44" x14ac:dyDescent="0.25">
      <c r="A593" t="str">
        <v>Sarah's Key</v>
      </c>
      <c r="B593">
        <v>40398</v>
      </c>
      <c r="C593">
        <v>2010</v>
      </c>
      <c r="D593" t="str">
        <v>2010s</v>
      </c>
      <c r="E593" t="str">
        <v>Color</v>
      </c>
      <c r="F593" t="str">
        <v>Drama</v>
      </c>
      <c r="G593" t="str">
        <v>French</v>
      </c>
      <c r="H593" t="str">
        <v>France</v>
      </c>
      <c r="I593" t="str">
        <v>PG-13</v>
      </c>
      <c r="J593" t="str">
        <v>Kristin Scott Thomas</v>
      </c>
      <c r="K593" t="str">
        <v>Gilles Paquet-Brenner</v>
      </c>
      <c r="L593">
        <v>1000</v>
      </c>
      <c r="M593">
        <v>2140</v>
      </c>
      <c r="N593">
        <v>15</v>
      </c>
      <c r="O593">
        <v>0</v>
      </c>
      <c r="P593">
        <v>7.5</v>
      </c>
      <c r="R593" t="str">
        <v>The Princess Diaries 2: Royal Engagement</v>
      </c>
      <c r="S593">
        <v>38216</v>
      </c>
      <c r="T593">
        <v>2004</v>
      </c>
      <c r="U593" t="str">
        <v>2000s</v>
      </c>
      <c r="V593" t="str">
        <v>Color</v>
      </c>
      <c r="W593" t="str">
        <v>Comedy</v>
      </c>
      <c r="X593" t="str">
        <v>English</v>
      </c>
      <c r="Y593" t="str">
        <v>USA</v>
      </c>
      <c r="Z593" t="str">
        <v>G</v>
      </c>
      <c r="AA593" t="str">
        <v>Anne Hathaway</v>
      </c>
      <c r="AB593" t="str">
        <v>Garry Marshall</v>
      </c>
      <c r="AC593">
        <v>11000</v>
      </c>
      <c r="AD593">
        <v>15362</v>
      </c>
      <c r="AE593">
        <v>0</v>
      </c>
      <c r="AF593">
        <v>1000</v>
      </c>
      <c r="AG593">
        <v>5.7</v>
      </c>
      <c r="AH593">
        <v>77</v>
      </c>
      <c r="AI593">
        <v>113</v>
      </c>
      <c r="AJ593">
        <v>95149435</v>
      </c>
      <c r="AL593" s="7" t="str">
        <v>Troy Duffy</v>
      </c>
      <c r="AM593" s="35">
        <f>AVERAGEIFS(IMDB4[IMDb Score (1-10)],IMDB4[Director Name],Formula_Analysis!AL593)</f>
        <v>6.3</v>
      </c>
      <c r="AQ593" s="7" t="str">
        <v>Steve Howey</v>
      </c>
      <c r="AR593" s="7">
        <f>SUMIFS(IMDB4[Gross Revenue],IMDB4[Lead Actor],Formula_Analysis!AQ593)</f>
        <v>480314</v>
      </c>
    </row>
    <row r="594" spans="1:44" x14ac:dyDescent="0.25">
      <c r="A594" t="str">
        <v>Pi</v>
      </c>
      <c r="B594">
        <v>36113</v>
      </c>
      <c r="C594">
        <v>1998</v>
      </c>
      <c r="D594" t="str">
        <v>1990s</v>
      </c>
      <c r="E594" t="str">
        <v>Black and White</v>
      </c>
      <c r="F594" t="str">
        <v>Drama</v>
      </c>
      <c r="G594" t="str">
        <v>English</v>
      </c>
      <c r="H594" t="str">
        <v>USA</v>
      </c>
      <c r="I594" t="str">
        <v>R</v>
      </c>
      <c r="J594" t="str">
        <v>Mark Margolis</v>
      </c>
      <c r="K594" t="str">
        <v>Darren Aronofsky</v>
      </c>
      <c r="L594">
        <v>1000</v>
      </c>
      <c r="M594">
        <v>2065</v>
      </c>
      <c r="N594">
        <v>0</v>
      </c>
      <c r="O594">
        <v>24000</v>
      </c>
      <c r="P594">
        <v>7.5</v>
      </c>
      <c r="R594" t="str">
        <v>Legally Blonde</v>
      </c>
      <c r="S594">
        <v>36998</v>
      </c>
      <c r="T594">
        <v>2001</v>
      </c>
      <c r="U594" t="str">
        <v>2000s</v>
      </c>
      <c r="V594" t="str">
        <v>Color</v>
      </c>
      <c r="W594" t="str">
        <v>Comedy</v>
      </c>
      <c r="X594" t="str">
        <v>English</v>
      </c>
      <c r="Y594" t="str">
        <v>USA</v>
      </c>
      <c r="Z594" t="str">
        <v>PG-13</v>
      </c>
      <c r="AA594" t="str">
        <v>Linda Cardellini</v>
      </c>
      <c r="AB594" t="str">
        <v>Robert Luketic</v>
      </c>
      <c r="AC594">
        <v>2000</v>
      </c>
      <c r="AD594">
        <v>4380</v>
      </c>
      <c r="AE594">
        <v>126</v>
      </c>
      <c r="AF594">
        <v>0</v>
      </c>
      <c r="AG594">
        <v>6.2</v>
      </c>
      <c r="AH594">
        <v>163</v>
      </c>
      <c r="AI594">
        <v>96</v>
      </c>
      <c r="AJ594">
        <v>95001351</v>
      </c>
      <c r="AL594" s="7" t="str">
        <v>Scott Kalvert</v>
      </c>
      <c r="AM594" s="35">
        <f>AVERAGEIFS(IMDB4[IMDb Score (1-10)],IMDB4[Director Name],Formula_Analysis!AL594)</f>
        <v>5.6</v>
      </c>
      <c r="AQ594" s="7" t="str">
        <v>Robert Picardo</v>
      </c>
      <c r="AR594" s="7">
        <f>SUMIFS(IMDB4[Gross Revenue],IMDB4[Lead Actor],Formula_Analysis!AQ594)</f>
        <v>3333823</v>
      </c>
    </row>
    <row r="595" spans="1:44" x14ac:dyDescent="0.25">
      <c r="A595" t="str">
        <v>Buffalo '66</v>
      </c>
      <c r="B595">
        <v>35983</v>
      </c>
      <c r="C595">
        <v>1998</v>
      </c>
      <c r="D595" t="str">
        <v>1990s</v>
      </c>
      <c r="E595" t="str">
        <v>Color</v>
      </c>
      <c r="F595" t="str">
        <v>Comedy</v>
      </c>
      <c r="G595" t="str">
        <v>English</v>
      </c>
      <c r="H595" t="str">
        <v>USA</v>
      </c>
      <c r="I595" t="str">
        <v>R</v>
      </c>
      <c r="J595" t="str">
        <v>Anjelica Huston</v>
      </c>
      <c r="K595" t="str">
        <v>Vincent Gallo</v>
      </c>
      <c r="L595">
        <v>1000</v>
      </c>
      <c r="M595">
        <v>4762</v>
      </c>
      <c r="N595">
        <v>787</v>
      </c>
      <c r="O595">
        <v>0</v>
      </c>
      <c r="P595">
        <v>7.5</v>
      </c>
      <c r="R595" t="str">
        <v>42</v>
      </c>
      <c r="S595">
        <v>41296</v>
      </c>
      <c r="T595">
        <v>2013</v>
      </c>
      <c r="U595" t="str">
        <v>2010s</v>
      </c>
      <c r="V595" t="str">
        <v>Color</v>
      </c>
      <c r="W595" t="str">
        <v>Biography</v>
      </c>
      <c r="X595" t="str">
        <v>English</v>
      </c>
      <c r="Y595" t="str">
        <v>USA</v>
      </c>
      <c r="Z595" t="str">
        <v>PG-13</v>
      </c>
      <c r="AA595" t="str">
        <v>Harrison Ford</v>
      </c>
      <c r="AB595" t="str">
        <v>Brian Helgeland</v>
      </c>
      <c r="AC595">
        <v>11000</v>
      </c>
      <c r="AD595">
        <v>16911</v>
      </c>
      <c r="AE595">
        <v>241</v>
      </c>
      <c r="AF595">
        <v>28000</v>
      </c>
      <c r="AG595">
        <v>7.5</v>
      </c>
      <c r="AH595">
        <v>216</v>
      </c>
      <c r="AI595">
        <v>128</v>
      </c>
      <c r="AJ595">
        <v>95001343</v>
      </c>
      <c r="AL595" s="7" t="str">
        <v>Davis Guggenheim</v>
      </c>
      <c r="AM595" s="35">
        <f>AVERAGEIFS(IMDB4[IMDb Score (1-10)],IMDB4[Director Name],Formula_Analysis!AL595)</f>
        <v>6.0500000000000007</v>
      </c>
      <c r="AQ595" s="7" t="str">
        <v>Bradley Whitford</v>
      </c>
      <c r="AR595" s="7">
        <f>SUMIFS(IMDB4[Gross Revenue],IMDB4[Lead Actor],Formula_Analysis!AQ595)</f>
        <v>92115211</v>
      </c>
    </row>
    <row r="596" spans="1:44" x14ac:dyDescent="0.25">
      <c r="A596" t="str">
        <v>10 Days in a Madhouse</v>
      </c>
      <c r="B596">
        <v>42130</v>
      </c>
      <c r="C596">
        <v>2015</v>
      </c>
      <c r="D596" t="str">
        <v>2010s</v>
      </c>
      <c r="E596" t="str">
        <v>Color</v>
      </c>
      <c r="F596" t="str">
        <v>Drama</v>
      </c>
      <c r="G596" t="str">
        <v>English</v>
      </c>
      <c r="H596" t="str">
        <v>USA</v>
      </c>
      <c r="I596" t="str">
        <v>R</v>
      </c>
      <c r="J596" t="str">
        <v>Christopher Lambert</v>
      </c>
      <c r="K596" t="str">
        <v>Timothy Hines</v>
      </c>
      <c r="L596">
        <v>1000</v>
      </c>
      <c r="M596">
        <v>2059</v>
      </c>
      <c r="N596">
        <v>0</v>
      </c>
      <c r="O596">
        <v>26000</v>
      </c>
      <c r="P596">
        <v>7.5</v>
      </c>
      <c r="R596" t="str">
        <v>Unbreakable</v>
      </c>
      <c r="S596">
        <v>36572</v>
      </c>
      <c r="T596">
        <v>2000</v>
      </c>
      <c r="U596" t="str">
        <v>2000s</v>
      </c>
      <c r="V596" t="str">
        <v>Color</v>
      </c>
      <c r="W596" t="str">
        <v>Drama</v>
      </c>
      <c r="X596" t="str">
        <v>English</v>
      </c>
      <c r="Y596" t="str">
        <v>USA</v>
      </c>
      <c r="Z596" t="str">
        <v>PG-13</v>
      </c>
      <c r="AA596" t="str">
        <v>Robin Wright</v>
      </c>
      <c r="AB596" t="str">
        <v>M. Night Shyamalan</v>
      </c>
      <c r="AC596">
        <v>18000</v>
      </c>
      <c r="AD596">
        <v>33645</v>
      </c>
      <c r="AE596">
        <v>0</v>
      </c>
      <c r="AF596">
        <v>0</v>
      </c>
      <c r="AG596">
        <v>7.2</v>
      </c>
      <c r="AH596">
        <v>294</v>
      </c>
      <c r="AI596">
        <v>106</v>
      </c>
      <c r="AJ596">
        <v>94999143</v>
      </c>
      <c r="AL596" s="7" t="str">
        <v>Olivier Assayas</v>
      </c>
      <c r="AM596" s="35">
        <f>AVERAGEIFS(IMDB4[IMDb Score (1-10)],IMDB4[Director Name],Formula_Analysis!AL596)</f>
        <v>7.1</v>
      </c>
      <c r="AQ596" s="7" t="str">
        <v>Kevin Rankin</v>
      </c>
      <c r="AR596" s="7">
        <f>SUMIFS(IMDB4[Gross Revenue],IMDB4[Lead Actor],Formula_Analysis!AQ596)</f>
        <v>132122995</v>
      </c>
    </row>
    <row r="597" spans="1:44" x14ac:dyDescent="0.25">
      <c r="A597" t="str">
        <v>A Simple Plan</v>
      </c>
      <c r="B597">
        <v>36076</v>
      </c>
      <c r="C597">
        <v>1998</v>
      </c>
      <c r="D597" t="str">
        <v>1990s</v>
      </c>
      <c r="E597" t="str">
        <v>Color</v>
      </c>
      <c r="F597" t="str">
        <v>Crime</v>
      </c>
      <c r="G597" t="str">
        <v>English</v>
      </c>
      <c r="H597" t="str">
        <v>UK</v>
      </c>
      <c r="I597" t="str">
        <v>R</v>
      </c>
      <c r="J597" t="str">
        <v>Gary Cole</v>
      </c>
      <c r="K597" t="str">
        <v>Sam Raimi</v>
      </c>
      <c r="L597">
        <v>989</v>
      </c>
      <c r="M597">
        <v>2365</v>
      </c>
      <c r="N597">
        <v>0</v>
      </c>
      <c r="O597">
        <v>0</v>
      </c>
      <c r="P597">
        <v>7.5</v>
      </c>
      <c r="R597" t="str">
        <v>Flashdance</v>
      </c>
      <c r="S597">
        <v>30317</v>
      </c>
      <c r="T597">
        <v>1983</v>
      </c>
      <c r="U597" t="str">
        <v>1980s</v>
      </c>
      <c r="V597" t="str">
        <v>Color</v>
      </c>
      <c r="W597" t="str">
        <v>Drama</v>
      </c>
      <c r="X597" t="str">
        <v>English</v>
      </c>
      <c r="Y597" t="str">
        <v>USA</v>
      </c>
      <c r="Z597" t="str">
        <v>R</v>
      </c>
      <c r="AA597" t="str">
        <v>Michael Nouri</v>
      </c>
      <c r="AB597" t="str">
        <v>Adrian Lyne</v>
      </c>
      <c r="AC597">
        <v>225</v>
      </c>
      <c r="AD597">
        <v>791</v>
      </c>
      <c r="AE597">
        <v>213</v>
      </c>
      <c r="AF597">
        <v>0</v>
      </c>
      <c r="AG597">
        <v>6.1</v>
      </c>
      <c r="AH597">
        <v>51</v>
      </c>
      <c r="AI597">
        <v>95</v>
      </c>
      <c r="AJ597">
        <v>94900000</v>
      </c>
      <c r="AL597" s="7" t="str">
        <v>Michael Cimino</v>
      </c>
      <c r="AM597" s="35">
        <f>AVERAGEIFS(IMDB4[IMDb Score (1-10)],IMDB4[Director Name],Formula_Analysis!AL597)</f>
        <v>6.8</v>
      </c>
      <c r="AQ597" s="7" t="str">
        <v>Manish Dayal</v>
      </c>
      <c r="AR597" s="7">
        <f>SUMIFS(IMDB4[Gross Revenue],IMDB4[Lead Actor],Formula_Analysis!AQ597)</f>
        <v>54235441</v>
      </c>
    </row>
    <row r="598" spans="1:44" x14ac:dyDescent="0.25">
      <c r="A598" t="str">
        <v>Best in Show</v>
      </c>
      <c r="B598">
        <v>36640</v>
      </c>
      <c r="C598">
        <v>2000</v>
      </c>
      <c r="D598" t="str">
        <v>2000s</v>
      </c>
      <c r="E598" t="str">
        <v>Color</v>
      </c>
      <c r="F598" t="str">
        <v>Comedy</v>
      </c>
      <c r="G598" t="str">
        <v>English</v>
      </c>
      <c r="H598" t="str">
        <v>USA</v>
      </c>
      <c r="I598" t="str">
        <v>PG-13</v>
      </c>
      <c r="J598" t="str">
        <v>John Michael Higgins</v>
      </c>
      <c r="K598" t="str">
        <v>Christopher Guest</v>
      </c>
      <c r="L598">
        <v>957</v>
      </c>
      <c r="M598">
        <v>4611</v>
      </c>
      <c r="N598">
        <v>378</v>
      </c>
      <c r="O598">
        <v>0</v>
      </c>
      <c r="P598">
        <v>7.5</v>
      </c>
      <c r="R598" t="str">
        <v>The Book of Eli</v>
      </c>
      <c r="S598">
        <v>40285</v>
      </c>
      <c r="T598">
        <v>2010</v>
      </c>
      <c r="U598" t="str">
        <v>2010s</v>
      </c>
      <c r="V598" t="str">
        <v>Color</v>
      </c>
      <c r="W598" t="str">
        <v>Action</v>
      </c>
      <c r="X598" t="str">
        <v>English</v>
      </c>
      <c r="Y598" t="str">
        <v>USA</v>
      </c>
      <c r="Z598" t="str">
        <v>R</v>
      </c>
      <c r="AA598" t="str">
        <v>Denzel Washington</v>
      </c>
      <c r="AB598" t="str">
        <v>Albert Hughes</v>
      </c>
      <c r="AC598">
        <v>18000</v>
      </c>
      <c r="AD598">
        <v>44797</v>
      </c>
      <c r="AE598">
        <v>117</v>
      </c>
      <c r="AF598">
        <v>20000</v>
      </c>
      <c r="AG598">
        <v>6.9</v>
      </c>
      <c r="AH598">
        <v>325</v>
      </c>
      <c r="AI598">
        <v>118</v>
      </c>
      <c r="AJ598">
        <v>94822707</v>
      </c>
      <c r="AL598" s="7" t="str">
        <v>Mark Osborne</v>
      </c>
      <c r="AM598" s="35">
        <f>AVERAGEIFS(IMDB4[IMDb Score (1-10)],IMDB4[Director Name],Formula_Analysis!AL598)</f>
        <v>7.6999999999999993</v>
      </c>
      <c r="AQ598" s="7" t="str">
        <v>Sam Shepard</v>
      </c>
      <c r="AR598" s="7">
        <f>SUMIFS(IMDB4[Gross Revenue],IMDB4[Lead Actor],Formula_Analysis!AQ598)</f>
        <v>31704416</v>
      </c>
    </row>
    <row r="599" spans="1:44" x14ac:dyDescent="0.25">
      <c r="A599" t="str">
        <v>Beetlejuice</v>
      </c>
      <c r="B599">
        <v>32444</v>
      </c>
      <c r="C599">
        <v>1988</v>
      </c>
      <c r="D599" t="str">
        <v>1980s</v>
      </c>
      <c r="E599" t="str">
        <v>Color</v>
      </c>
      <c r="F599" t="str">
        <v>Comedy</v>
      </c>
      <c r="G599" t="str">
        <v>English</v>
      </c>
      <c r="H599" t="str">
        <v>USA</v>
      </c>
      <c r="I599" t="str">
        <v>PG</v>
      </c>
      <c r="J599" t="str">
        <v>Catherine O'Hara</v>
      </c>
      <c r="K599" t="str">
        <v>Tim Burton</v>
      </c>
      <c r="L599">
        <v>925</v>
      </c>
      <c r="M599">
        <v>1953</v>
      </c>
      <c r="N599">
        <v>13000</v>
      </c>
      <c r="O599">
        <v>15000</v>
      </c>
      <c r="P599">
        <v>7.5</v>
      </c>
      <c r="R599" t="str">
        <v>Beverly Hills Chihuahua</v>
      </c>
      <c r="S599">
        <v>39541</v>
      </c>
      <c r="T599">
        <v>2008</v>
      </c>
      <c r="U599" t="str">
        <v>2000s</v>
      </c>
      <c r="V599" t="str">
        <v>Color</v>
      </c>
      <c r="W599" t="str">
        <v>Adventure</v>
      </c>
      <c r="X599" t="str">
        <v>English</v>
      </c>
      <c r="Y599" t="str">
        <v>USA</v>
      </c>
      <c r="Z599" t="str">
        <v>PG</v>
      </c>
      <c r="AA599" t="str">
        <v>Jamie Lee Curtis</v>
      </c>
      <c r="AB599" t="str">
        <v>Raja Gosnell</v>
      </c>
      <c r="AC599">
        <v>2000</v>
      </c>
      <c r="AD599">
        <v>4729</v>
      </c>
      <c r="AE599">
        <v>67</v>
      </c>
      <c r="AF599">
        <v>0</v>
      </c>
      <c r="AG599">
        <v>3.7</v>
      </c>
      <c r="AH599">
        <v>100</v>
      </c>
      <c r="AI599">
        <v>91</v>
      </c>
      <c r="AJ599">
        <v>94497271</v>
      </c>
      <c r="AL599" s="7" t="str">
        <v>Robert Altman</v>
      </c>
      <c r="AM599" s="35">
        <f>AVERAGEIFS(IMDB4[IMDb Score (1-10)],IMDB4[Director Name],Formula_Analysis!AL599)</f>
        <v>6.8</v>
      </c>
      <c r="AQ599" s="7" t="str">
        <v>Liam Aiken</v>
      </c>
      <c r="AR599" s="7">
        <f>SUMIFS(IMDB4[Gross Revenue],IMDB4[Lead Actor],Formula_Analysis!AQ599)</f>
        <v>73431127</v>
      </c>
    </row>
    <row r="600" spans="1:44" x14ac:dyDescent="0.25">
      <c r="A600" t="str">
        <v>Sideways</v>
      </c>
      <c r="B600">
        <v>38306</v>
      </c>
      <c r="C600">
        <v>2004</v>
      </c>
      <c r="D600" t="str">
        <v>2000s</v>
      </c>
      <c r="E600" t="str">
        <v>Color</v>
      </c>
      <c r="F600" t="str">
        <v>Adventure</v>
      </c>
      <c r="G600" t="str">
        <v>English</v>
      </c>
      <c r="H600" t="str">
        <v>USA</v>
      </c>
      <c r="I600" t="str">
        <v>R</v>
      </c>
      <c r="J600" t="str">
        <v>Virginia Madsen</v>
      </c>
      <c r="K600" t="str">
        <v>Alexander Payne</v>
      </c>
      <c r="L600">
        <v>912</v>
      </c>
      <c r="M600">
        <v>2170</v>
      </c>
      <c r="N600">
        <v>729</v>
      </c>
      <c r="O600">
        <v>0</v>
      </c>
      <c r="P600">
        <v>7.5</v>
      </c>
      <c r="R600" t="str">
        <v>The Color Purple</v>
      </c>
      <c r="S600">
        <v>31242</v>
      </c>
      <c r="T600">
        <v>1985</v>
      </c>
      <c r="U600" t="str">
        <v>1980s</v>
      </c>
      <c r="V600" t="str">
        <v>Color</v>
      </c>
      <c r="W600" t="str">
        <v>Drama</v>
      </c>
      <c r="X600" t="str">
        <v>English</v>
      </c>
      <c r="Y600" t="str">
        <v>USA</v>
      </c>
      <c r="Z600" t="str">
        <v>PG-13</v>
      </c>
      <c r="AA600" t="str">
        <v>Oprah Winfrey</v>
      </c>
      <c r="AB600" t="str">
        <v>Steven Spielberg</v>
      </c>
      <c r="AC600">
        <v>852</v>
      </c>
      <c r="AD600">
        <v>2592</v>
      </c>
      <c r="AE600">
        <v>14000</v>
      </c>
      <c r="AF600">
        <v>6000</v>
      </c>
      <c r="AG600">
        <v>7.8</v>
      </c>
      <c r="AH600">
        <v>70</v>
      </c>
      <c r="AI600">
        <v>154</v>
      </c>
      <c r="AJ600">
        <v>94175854</v>
      </c>
      <c r="AL600" s="7" t="str">
        <v>Steve Buscemi</v>
      </c>
      <c r="AM600" s="35">
        <f>AVERAGEIFS(IMDB4[IMDb Score (1-10)],IMDB4[Director Name],Formula_Analysis!AL600)</f>
        <v>6.9</v>
      </c>
      <c r="AQ600" s="7" t="str">
        <v>Beverly D'Angelo</v>
      </c>
      <c r="AR600" s="7">
        <f>SUMIFS(IMDB4[Gross Revenue],IMDB4[Lead Actor],Formula_Analysis!AQ600)</f>
        <v>61400000</v>
      </c>
    </row>
    <row r="601" spans="1:44" x14ac:dyDescent="0.25">
      <c r="A601" t="str">
        <v>Roger &amp; Me</v>
      </c>
      <c r="B601">
        <v>32794</v>
      </c>
      <c r="C601">
        <v>1989</v>
      </c>
      <c r="D601" t="str">
        <v>1980s</v>
      </c>
      <c r="E601" t="str">
        <v>Color</v>
      </c>
      <c r="F601" t="str">
        <v>Documentary</v>
      </c>
      <c r="G601" t="str">
        <v>English</v>
      </c>
      <c r="H601" t="str">
        <v>USA</v>
      </c>
      <c r="I601" t="str">
        <v>R</v>
      </c>
      <c r="J601" t="str">
        <v>Michael Moore</v>
      </c>
      <c r="K601" t="str">
        <v>Michael Moore</v>
      </c>
      <c r="L601">
        <v>909</v>
      </c>
      <c r="M601">
        <v>1048</v>
      </c>
      <c r="N601">
        <v>909</v>
      </c>
      <c r="O601">
        <v>667</v>
      </c>
      <c r="P601">
        <v>7.5</v>
      </c>
      <c r="R601" t="str">
        <v>Julie &amp; Julia</v>
      </c>
      <c r="S601">
        <v>40032</v>
      </c>
      <c r="T601">
        <v>2009</v>
      </c>
      <c r="U601" t="str">
        <v>2000s</v>
      </c>
      <c r="V601" t="str">
        <v>Color</v>
      </c>
      <c r="W601" t="str">
        <v>Biography</v>
      </c>
      <c r="X601" t="str">
        <v>English</v>
      </c>
      <c r="Y601" t="str">
        <v>USA</v>
      </c>
      <c r="Z601" t="str">
        <v>PG-13</v>
      </c>
      <c r="AA601" t="str">
        <v>Meryl Streep</v>
      </c>
      <c r="AB601" t="str">
        <v>Nora Ephron</v>
      </c>
      <c r="AC601">
        <v>11000</v>
      </c>
      <c r="AD601">
        <v>13321</v>
      </c>
      <c r="AE601">
        <v>0</v>
      </c>
      <c r="AF601">
        <v>13000</v>
      </c>
      <c r="AG601">
        <v>7</v>
      </c>
      <c r="AH601">
        <v>252</v>
      </c>
      <c r="AI601">
        <v>123</v>
      </c>
      <c r="AJ601">
        <v>94125426</v>
      </c>
      <c r="AL601" s="7" t="str">
        <v>Oren Moverman</v>
      </c>
      <c r="AM601" s="35">
        <f>AVERAGEIFS(IMDB4[IMDb Score (1-10)],IMDB4[Director Name],Formula_Analysis!AL601)</f>
        <v>7.2</v>
      </c>
      <c r="AQ601" s="7" t="str">
        <v>Geoffrey Arend</v>
      </c>
      <c r="AR601" s="7">
        <f>SUMIFS(IMDB4[Gross Revenue],IMDB4[Lead Actor],Formula_Analysis!AQ601)</f>
        <v>18488314</v>
      </c>
    </row>
    <row r="602" spans="1:44" x14ac:dyDescent="0.25">
      <c r="A602" t="str">
        <v>My Cousin Vinny</v>
      </c>
      <c r="B602">
        <v>33773</v>
      </c>
      <c r="C602">
        <v>1992</v>
      </c>
      <c r="D602" t="str">
        <v>1990s</v>
      </c>
      <c r="E602" t="str">
        <v>Color</v>
      </c>
      <c r="F602" t="str">
        <v>Comedy</v>
      </c>
      <c r="G602" t="str">
        <v>English</v>
      </c>
      <c r="H602" t="str">
        <v>USA</v>
      </c>
      <c r="I602" t="str">
        <v>R</v>
      </c>
      <c r="J602" t="str">
        <v>Fred Gwynne</v>
      </c>
      <c r="K602" t="str">
        <v>Jonathan Lynn</v>
      </c>
      <c r="L602">
        <v>886</v>
      </c>
      <c r="M602">
        <v>3280</v>
      </c>
      <c r="N602">
        <v>36</v>
      </c>
      <c r="O602">
        <v>7000</v>
      </c>
      <c r="P602">
        <v>7.5</v>
      </c>
      <c r="R602" t="str">
        <v>He's Just Not That Into You</v>
      </c>
      <c r="S602">
        <v>40009</v>
      </c>
      <c r="T602">
        <v>2009</v>
      </c>
      <c r="U602" t="str">
        <v>2000s</v>
      </c>
      <c r="V602" t="str">
        <v>Color</v>
      </c>
      <c r="W602" t="str">
        <v>Comedy</v>
      </c>
      <c r="X602" t="str">
        <v>English</v>
      </c>
      <c r="Y602" t="str">
        <v>USA</v>
      </c>
      <c r="Z602" t="str">
        <v>PG-13</v>
      </c>
      <c r="AA602" t="str">
        <v>Carmen Perez</v>
      </c>
      <c r="AB602" t="str">
        <v>Ken Kwapis</v>
      </c>
      <c r="AC602">
        <v>97</v>
      </c>
      <c r="AD602">
        <v>318</v>
      </c>
      <c r="AE602">
        <v>42</v>
      </c>
      <c r="AF602">
        <v>12000</v>
      </c>
      <c r="AG602">
        <v>6.4</v>
      </c>
      <c r="AH602">
        <v>161</v>
      </c>
      <c r="AI602">
        <v>129</v>
      </c>
      <c r="AJ602">
        <v>93952276</v>
      </c>
      <c r="AL602" s="7" t="str">
        <v>Michael Meredith</v>
      </c>
      <c r="AM602" s="35">
        <f>AVERAGEIFS(IMDB4[IMDb Score (1-10)],IMDB4[Director Name],Formula_Analysis!AL602)</f>
        <v>5.5</v>
      </c>
      <c r="AQ602" s="7" t="str">
        <v>Michael Stuhlbarg</v>
      </c>
      <c r="AR602" s="7">
        <f>SUMIFS(IMDB4[Gross Revenue],IMDB4[Lead Actor],Formula_Analysis!AQ602)</f>
        <v>9190525</v>
      </c>
    </row>
    <row r="603" spans="1:44" x14ac:dyDescent="0.25">
      <c r="A603" t="str">
        <v>The Constant Gardener</v>
      </c>
      <c r="B603">
        <v>38577</v>
      </c>
      <c r="C603">
        <v>2005</v>
      </c>
      <c r="D603" t="str">
        <v>2000s</v>
      </c>
      <c r="E603" t="str">
        <v>Color</v>
      </c>
      <c r="F603" t="str">
        <v>Drama</v>
      </c>
      <c r="G603" t="str">
        <v>English</v>
      </c>
      <c r="H603" t="str">
        <v>UK</v>
      </c>
      <c r="I603" t="str">
        <v>R</v>
      </c>
      <c r="J603" t="str">
        <v>Archie Panjabi</v>
      </c>
      <c r="K603" t="str">
        <v>Fernando Meirelles</v>
      </c>
      <c r="L603">
        <v>883</v>
      </c>
      <c r="M603">
        <v>1565</v>
      </c>
      <c r="N603">
        <v>353</v>
      </c>
      <c r="O603">
        <v>0</v>
      </c>
      <c r="P603">
        <v>7.5</v>
      </c>
      <c r="R603" t="str">
        <v>Master and Commander: The Far Side of the World</v>
      </c>
      <c r="S603">
        <v>37972</v>
      </c>
      <c r="T603">
        <v>2003</v>
      </c>
      <c r="U603" t="str">
        <v>2000s</v>
      </c>
      <c r="V603" t="str">
        <v>Color</v>
      </c>
      <c r="W603" t="str">
        <v>Action</v>
      </c>
      <c r="X603" t="str">
        <v>English</v>
      </c>
      <c r="Y603" t="str">
        <v>USA</v>
      </c>
      <c r="Z603" t="str">
        <v>PG-13</v>
      </c>
      <c r="AA603" t="str">
        <v>James D'Arcy</v>
      </c>
      <c r="AB603" t="str">
        <v>Peter Weir</v>
      </c>
      <c r="AC603">
        <v>613</v>
      </c>
      <c r="AD603">
        <v>1205</v>
      </c>
      <c r="AE603">
        <v>608</v>
      </c>
      <c r="AF603">
        <v>0</v>
      </c>
      <c r="AG603">
        <v>7.4</v>
      </c>
      <c r="AH603">
        <v>244</v>
      </c>
      <c r="AI603">
        <v>138</v>
      </c>
      <c r="AJ603">
        <v>93926386</v>
      </c>
      <c r="AL603" s="7" t="str">
        <v>Richard Marquand</v>
      </c>
      <c r="AM603" s="35">
        <f>AVERAGEIFS(IMDB4[IMDb Score (1-10)],IMDB4[Director Name],Formula_Analysis!AL603)</f>
        <v>8.4</v>
      </c>
      <c r="AQ603" s="7" t="str">
        <v>Roy Scheider</v>
      </c>
      <c r="AR603" s="7">
        <f>SUMIFS(IMDB4[Gross Revenue],IMDB4[Lead Actor],Formula_Analysis!AQ603)</f>
        <v>362922376</v>
      </c>
    </row>
    <row r="604" spans="1:44" x14ac:dyDescent="0.25">
      <c r="A604" t="str">
        <v>2046</v>
      </c>
      <c r="B604">
        <v>38325</v>
      </c>
      <c r="C604">
        <v>2004</v>
      </c>
      <c r="D604" t="str">
        <v>2000s</v>
      </c>
      <c r="E604" t="str">
        <v>Black and White</v>
      </c>
      <c r="F604" t="str">
        <v>Drama</v>
      </c>
      <c r="G604" t="str">
        <v>Cantonese</v>
      </c>
      <c r="H604" t="str">
        <v>Hong Kong</v>
      </c>
      <c r="I604" t="str">
        <v>R</v>
      </c>
      <c r="J604" t="str">
        <v>Li Gong</v>
      </c>
      <c r="K604" t="str">
        <v>Kar-Wai Wong</v>
      </c>
      <c r="L604">
        <v>878</v>
      </c>
      <c r="M604">
        <v>2378</v>
      </c>
      <c r="N604">
        <v>0</v>
      </c>
      <c r="O604">
        <v>0</v>
      </c>
      <c r="P604">
        <v>7.5</v>
      </c>
      <c r="R604" t="str">
        <v>Maid in Manhattan</v>
      </c>
      <c r="S604">
        <v>37393</v>
      </c>
      <c r="T604">
        <v>2002</v>
      </c>
      <c r="U604" t="str">
        <v>2000s</v>
      </c>
      <c r="V604" t="str">
        <v>Color</v>
      </c>
      <c r="W604" t="str">
        <v>Comedy</v>
      </c>
      <c r="X604" t="str">
        <v>English</v>
      </c>
      <c r="Y604" t="str">
        <v>USA</v>
      </c>
      <c r="Z604" t="str">
        <v>PG-13</v>
      </c>
      <c r="AA604" t="str">
        <v>Bob Hoskins</v>
      </c>
      <c r="AB604" t="str">
        <v>Wayne Wang</v>
      </c>
      <c r="AC604">
        <v>5000</v>
      </c>
      <c r="AD604">
        <v>7184</v>
      </c>
      <c r="AE604">
        <v>61</v>
      </c>
      <c r="AF604">
        <v>0</v>
      </c>
      <c r="AG604">
        <v>5.0999999999999996</v>
      </c>
      <c r="AH604">
        <v>114</v>
      </c>
      <c r="AI604">
        <v>105</v>
      </c>
      <c r="AJ604">
        <v>93815117</v>
      </c>
      <c r="AL604" s="7" t="str">
        <v>Irvin Kershner</v>
      </c>
      <c r="AM604" s="35">
        <f>AVERAGEIFS(IMDB4[IMDb Score (1-10)],IMDB4[Director Name],Formula_Analysis!AL604)</f>
        <v>7.5</v>
      </c>
      <c r="AQ604" s="7" t="str">
        <v>Jessy Schram</v>
      </c>
      <c r="AR604" s="7">
        <f>SUMIFS(IMDB4[Gross Revenue],IMDB4[Lead Actor],Formula_Analysis!AQ604)</f>
        <v>194568</v>
      </c>
    </row>
    <row r="605" spans="1:44" x14ac:dyDescent="0.25">
      <c r="A605" t="str">
        <v>Menace II Society</v>
      </c>
      <c r="B605">
        <v>34195</v>
      </c>
      <c r="C605">
        <v>1993</v>
      </c>
      <c r="D605" t="str">
        <v>1990s</v>
      </c>
      <c r="E605" t="str">
        <v>Color</v>
      </c>
      <c r="F605" t="str">
        <v>Crime</v>
      </c>
      <c r="G605" t="str">
        <v>English</v>
      </c>
      <c r="H605" t="str">
        <v>USA</v>
      </c>
      <c r="I605" t="str">
        <v>R</v>
      </c>
      <c r="J605" t="str">
        <v>Jada Pinkett Smith</v>
      </c>
      <c r="K605" t="str">
        <v>Albert Hughes</v>
      </c>
      <c r="L605">
        <v>851</v>
      </c>
      <c r="M605">
        <v>3036</v>
      </c>
      <c r="N605">
        <v>117</v>
      </c>
      <c r="O605">
        <v>0</v>
      </c>
      <c r="P605">
        <v>7.5</v>
      </c>
      <c r="R605" t="str">
        <v>The Mask of Zorro</v>
      </c>
      <c r="S605">
        <v>35986</v>
      </c>
      <c r="T605">
        <v>1998</v>
      </c>
      <c r="U605" t="str">
        <v>1990s</v>
      </c>
      <c r="V605" t="str">
        <v>Color</v>
      </c>
      <c r="W605" t="str">
        <v>Action</v>
      </c>
      <c r="X605" t="str">
        <v>English</v>
      </c>
      <c r="Y605" t="str">
        <v>USA</v>
      </c>
      <c r="Z605" t="str">
        <v>PG-13</v>
      </c>
      <c r="AA605" t="str">
        <v>Anthony Hopkins</v>
      </c>
      <c r="AB605" t="str">
        <v>Martin Campbell</v>
      </c>
      <c r="AC605">
        <v>12000</v>
      </c>
      <c r="AD605">
        <v>12396</v>
      </c>
      <c r="AE605">
        <v>258</v>
      </c>
      <c r="AF605">
        <v>0</v>
      </c>
      <c r="AG605">
        <v>6.7</v>
      </c>
      <c r="AH605">
        <v>156</v>
      </c>
      <c r="AI605">
        <v>136</v>
      </c>
      <c r="AJ605">
        <v>93771072</v>
      </c>
      <c r="AL605" s="7" t="str">
        <v>Robert Stromberg</v>
      </c>
      <c r="AM605" s="35">
        <f>AVERAGEIFS(IMDB4[IMDb Score (1-10)],IMDB4[Director Name],Formula_Analysis!AL605)</f>
        <v>7</v>
      </c>
      <c r="AQ605" s="7" t="str">
        <v>Dylan Baker</v>
      </c>
      <c r="AR605" s="7">
        <f>SUMIFS(IMDB4[Gross Revenue],IMDB4[Lead Actor],Formula_Analysis!AQ605)</f>
        <v>75389481</v>
      </c>
    </row>
    <row r="606" spans="1:44" x14ac:dyDescent="0.25">
      <c r="A606" t="str">
        <v>Brooklyn</v>
      </c>
      <c r="B606">
        <v>42164</v>
      </c>
      <c r="C606">
        <v>2015</v>
      </c>
      <c r="D606" t="str">
        <v>2010s</v>
      </c>
      <c r="E606" t="str">
        <v>Color</v>
      </c>
      <c r="F606" t="str">
        <v>Drama</v>
      </c>
      <c r="G606" t="str">
        <v>English</v>
      </c>
      <c r="H606" t="str">
        <v>UK</v>
      </c>
      <c r="I606" t="str">
        <v>PG-13</v>
      </c>
      <c r="J606" t="str">
        <v>Julie Walters</v>
      </c>
      <c r="K606" t="str">
        <v>John Crowley</v>
      </c>
      <c r="L606">
        <v>838</v>
      </c>
      <c r="M606">
        <v>995</v>
      </c>
      <c r="N606">
        <v>34</v>
      </c>
      <c r="O606">
        <v>36000</v>
      </c>
      <c r="P606">
        <v>7.5</v>
      </c>
      <c r="R606" t="str">
        <v>Flight</v>
      </c>
      <c r="S606">
        <v>41104</v>
      </c>
      <c r="T606">
        <v>2012</v>
      </c>
      <c r="U606" t="str">
        <v>2010s</v>
      </c>
      <c r="V606" t="str">
        <v>Color</v>
      </c>
      <c r="W606" t="str">
        <v>Drama</v>
      </c>
      <c r="X606" t="str">
        <v>English</v>
      </c>
      <c r="Y606" t="str">
        <v>USA</v>
      </c>
      <c r="Z606" t="str">
        <v>R</v>
      </c>
      <c r="AA606" t="str">
        <v>Denzel Washington</v>
      </c>
      <c r="AB606" t="str">
        <v>Robert Zemeckis</v>
      </c>
      <c r="AC606">
        <v>18000</v>
      </c>
      <c r="AD606">
        <v>20952</v>
      </c>
      <c r="AE606">
        <v>0</v>
      </c>
      <c r="AF606">
        <v>64000</v>
      </c>
      <c r="AG606">
        <v>7.3</v>
      </c>
      <c r="AH606">
        <v>449</v>
      </c>
      <c r="AI606">
        <v>138</v>
      </c>
      <c r="AJ606">
        <v>93749203</v>
      </c>
      <c r="AL606" s="7" t="str">
        <v>Rupert Wyatt</v>
      </c>
      <c r="AM606" s="35">
        <f>AVERAGEIFS(IMDB4[IMDb Score (1-10)],IMDB4[Director Name],Formula_Analysis!AL606)</f>
        <v>6.8</v>
      </c>
      <c r="AQ606" s="7" t="str">
        <v>Isabella Rossellini</v>
      </c>
      <c r="AR606" s="7">
        <f>SUMIFS(IMDB4[Gross Revenue],IMDB4[Lead Actor],Formula_Analysis!AQ606)</f>
        <v>4375806</v>
      </c>
    </row>
    <row r="607" spans="1:44" x14ac:dyDescent="0.25">
      <c r="A607" t="str">
        <v>The Ice Storm</v>
      </c>
      <c r="B607">
        <v>35545</v>
      </c>
      <c r="C607">
        <v>1997</v>
      </c>
      <c r="D607" t="str">
        <v>1990s</v>
      </c>
      <c r="E607" t="str">
        <v>Color</v>
      </c>
      <c r="F607" t="str">
        <v>Drama</v>
      </c>
      <c r="G607" t="str">
        <v>English</v>
      </c>
      <c r="H607" t="str">
        <v>USA</v>
      </c>
      <c r="I607" t="str">
        <v>R</v>
      </c>
      <c r="J607" t="str">
        <v>Joan Allen</v>
      </c>
      <c r="K607" t="str">
        <v>Ang Lee</v>
      </c>
      <c r="L607">
        <v>805</v>
      </c>
      <c r="M607">
        <v>1466</v>
      </c>
      <c r="N607">
        <v>0</v>
      </c>
      <c r="O607">
        <v>0</v>
      </c>
      <c r="P607">
        <v>7.5</v>
      </c>
      <c r="R607" t="str">
        <v>America's Sweethearts</v>
      </c>
      <c r="S607">
        <v>36936</v>
      </c>
      <c r="T607">
        <v>2001</v>
      </c>
      <c r="U607" t="str">
        <v>2000s</v>
      </c>
      <c r="V607" t="str">
        <v>Color</v>
      </c>
      <c r="W607" t="str">
        <v>Comedy</v>
      </c>
      <c r="X607" t="str">
        <v>English</v>
      </c>
      <c r="Y607" t="str">
        <v>USA</v>
      </c>
      <c r="Z607" t="str">
        <v>PG-13</v>
      </c>
      <c r="AA607" t="str">
        <v>Julia Roberts</v>
      </c>
      <c r="AB607" t="str">
        <v>Joe Roth</v>
      </c>
      <c r="AC607">
        <v>8000</v>
      </c>
      <c r="AD607">
        <v>9176</v>
      </c>
      <c r="AE607">
        <v>148</v>
      </c>
      <c r="AF607">
        <v>881</v>
      </c>
      <c r="AG607">
        <v>5.7</v>
      </c>
      <c r="AH607">
        <v>142</v>
      </c>
      <c r="AI607">
        <v>102</v>
      </c>
      <c r="AJ607">
        <v>93607673</v>
      </c>
      <c r="AL607" s="7" t="str">
        <v>Jennifer Yuh Nelson</v>
      </c>
      <c r="AM607" s="35">
        <f>AVERAGEIFS(IMDB4[IMDb Score (1-10)],IMDB4[Director Name],Formula_Analysis!AL607)</f>
        <v>7.3</v>
      </c>
      <c r="AQ607" s="7" t="str">
        <v>Vincent Schiavelli</v>
      </c>
      <c r="AR607" s="7">
        <f>SUMIFS(IMDB4[Gross Revenue],IMDB4[Lead Actor],Formula_Analysis!AQ607)</f>
        <v>125332007</v>
      </c>
    </row>
    <row r="608" spans="1:44" x14ac:dyDescent="0.25">
      <c r="A608" t="str">
        <v>Rudderless</v>
      </c>
      <c r="B608">
        <v>41894</v>
      </c>
      <c r="C608">
        <v>2014</v>
      </c>
      <c r="D608" t="str">
        <v>2010s</v>
      </c>
      <c r="E608" t="str">
        <v>Color</v>
      </c>
      <c r="F608" t="str">
        <v>Comedy</v>
      </c>
      <c r="G608" t="str">
        <v>English</v>
      </c>
      <c r="H608" t="str">
        <v>USA</v>
      </c>
      <c r="I608" t="str">
        <v>R</v>
      </c>
      <c r="J608" t="str">
        <v>Billy Crudup</v>
      </c>
      <c r="K608" t="str">
        <v>William H. Macy</v>
      </c>
      <c r="L608">
        <v>745</v>
      </c>
      <c r="M608">
        <v>1986</v>
      </c>
      <c r="N608">
        <v>0</v>
      </c>
      <c r="O608">
        <v>0</v>
      </c>
      <c r="P608">
        <v>7.5</v>
      </c>
      <c r="R608" t="str">
        <v>The Fighter</v>
      </c>
      <c r="S608">
        <v>40502</v>
      </c>
      <c r="T608">
        <v>2010</v>
      </c>
      <c r="U608" t="str">
        <v>2010s</v>
      </c>
      <c r="V608" t="str">
        <v>Color</v>
      </c>
      <c r="W608" t="str">
        <v>Biography</v>
      </c>
      <c r="X608" t="str">
        <v>English</v>
      </c>
      <c r="Y608" t="str">
        <v>USA</v>
      </c>
      <c r="Z608" t="str">
        <v>R</v>
      </c>
      <c r="AA608" t="str">
        <v>Christian Bale</v>
      </c>
      <c r="AB608" t="str">
        <v>David O. Russell</v>
      </c>
      <c r="AC608">
        <v>23000</v>
      </c>
      <c r="AD608">
        <v>23811</v>
      </c>
      <c r="AE608">
        <v>737</v>
      </c>
      <c r="AF608">
        <v>36000</v>
      </c>
      <c r="AG608">
        <v>7.9</v>
      </c>
      <c r="AH608">
        <v>410</v>
      </c>
      <c r="AI608">
        <v>116</v>
      </c>
      <c r="AJ608">
        <v>93571803</v>
      </c>
      <c r="AL608" s="7" t="str">
        <v>Judd Apatow</v>
      </c>
      <c r="AM608" s="35">
        <f>AVERAGEIFS(IMDB4[IMDb Score (1-10)],IMDB4[Director Name],Formula_Analysis!AL608)</f>
        <v>6.6</v>
      </c>
      <c r="AQ608" s="7" t="str">
        <v>Adam Garcia</v>
      </c>
      <c r="AR608" s="7">
        <f>SUMIFS(IMDB4[Gross Revenue],IMDB4[Lead Actor],Formula_Analysis!AQ608)</f>
        <v>90104432</v>
      </c>
    </row>
    <row r="609" spans="1:44" x14ac:dyDescent="0.25">
      <c r="A609" t="str">
        <v>Oliver!</v>
      </c>
      <c r="B609">
        <v>25069</v>
      </c>
      <c r="C609">
        <v>1968</v>
      </c>
      <c r="D609" t="str">
        <v>1960s</v>
      </c>
      <c r="E609" t="str">
        <v>Color</v>
      </c>
      <c r="F609" t="str">
        <v>Drama</v>
      </c>
      <c r="G609" t="str">
        <v>English</v>
      </c>
      <c r="H609" t="str">
        <v>UK</v>
      </c>
      <c r="I609" t="str">
        <v>G</v>
      </c>
      <c r="J609" t="str">
        <v>Oliver Reed</v>
      </c>
      <c r="K609" t="str">
        <v>Carol Reed</v>
      </c>
      <c r="L609">
        <v>695</v>
      </c>
      <c r="M609">
        <v>1593</v>
      </c>
      <c r="N609">
        <v>82</v>
      </c>
      <c r="O609">
        <v>0</v>
      </c>
      <c r="P609">
        <v>7.5</v>
      </c>
      <c r="R609" t="str">
        <v>The Bucket List</v>
      </c>
      <c r="S609">
        <v>39320</v>
      </c>
      <c r="T609">
        <v>2007</v>
      </c>
      <c r="U609" t="str">
        <v>2000s</v>
      </c>
      <c r="V609" t="str">
        <v>Color</v>
      </c>
      <c r="W609" t="str">
        <v>Adventure</v>
      </c>
      <c r="X609" t="str">
        <v>English</v>
      </c>
      <c r="Y609" t="str">
        <v>USA</v>
      </c>
      <c r="Z609" t="str">
        <v>PG-13</v>
      </c>
      <c r="AA609" t="str">
        <v>Morgan Freeman</v>
      </c>
      <c r="AB609" t="str">
        <v>Rob Reiner</v>
      </c>
      <c r="AC609">
        <v>11000</v>
      </c>
      <c r="AD609">
        <v>14868</v>
      </c>
      <c r="AE609">
        <v>0</v>
      </c>
      <c r="AF609">
        <v>22000</v>
      </c>
      <c r="AG609">
        <v>7.4</v>
      </c>
      <c r="AH609">
        <v>207</v>
      </c>
      <c r="AI609">
        <v>97</v>
      </c>
      <c r="AJ609">
        <v>93452056</v>
      </c>
      <c r="AL609" s="7" t="str">
        <v>Carlos Saldanha</v>
      </c>
      <c r="AM609" s="35">
        <f>AVERAGEIFS(IMDB4[IMDb Score (1-10)],IMDB4[Director Name],Formula_Analysis!AL609)</f>
        <v>6.8249999999999993</v>
      </c>
      <c r="AQ609" s="7" t="str">
        <v>Saffron Burrows</v>
      </c>
      <c r="AR609" s="7">
        <f>SUMIFS(IMDB4[Gross Revenue],IMDB4[Lead Actor],Formula_Analysis!AQ609)</f>
        <v>11576087</v>
      </c>
    </row>
    <row r="610" spans="1:44" x14ac:dyDescent="0.25">
      <c r="A610" t="str">
        <v>Trade</v>
      </c>
      <c r="B610">
        <v>39138</v>
      </c>
      <c r="C610">
        <v>2007</v>
      </c>
      <c r="D610" t="str">
        <v>2000s</v>
      </c>
      <c r="E610" t="str">
        <v>Color</v>
      </c>
      <c r="F610" t="str">
        <v>Crime</v>
      </c>
      <c r="G610" t="str">
        <v>English</v>
      </c>
      <c r="H610" t="str">
        <v>Germany</v>
      </c>
      <c r="I610" t="str">
        <v>R</v>
      </c>
      <c r="J610" t="str">
        <v>Zack Ward</v>
      </c>
      <c r="K610" t="str">
        <v>Marco Kreuzpaintner</v>
      </c>
      <c r="L610">
        <v>662</v>
      </c>
      <c r="M610">
        <v>1952</v>
      </c>
      <c r="N610">
        <v>7</v>
      </c>
      <c r="O610">
        <v>0</v>
      </c>
      <c r="P610">
        <v>7.5</v>
      </c>
      <c r="R610" t="str">
        <v>Tomorrowland</v>
      </c>
      <c r="S610">
        <v>42315</v>
      </c>
      <c r="T610">
        <v>2015</v>
      </c>
      <c r="U610" t="str">
        <v>2010s</v>
      </c>
      <c r="V610" t="str">
        <v>Color</v>
      </c>
      <c r="W610" t="str">
        <v>Action</v>
      </c>
      <c r="X610" t="str">
        <v>English</v>
      </c>
      <c r="Y610" t="str">
        <v>USA</v>
      </c>
      <c r="Z610" t="str">
        <v>PG</v>
      </c>
      <c r="AA610" t="str">
        <v>Judy Greer</v>
      </c>
      <c r="AB610" t="str">
        <v>Brad Bird</v>
      </c>
      <c r="AC610">
        <v>2000</v>
      </c>
      <c r="AD610">
        <v>5046</v>
      </c>
      <c r="AE610">
        <v>663</v>
      </c>
      <c r="AF610">
        <v>37000</v>
      </c>
      <c r="AG610">
        <v>6.5</v>
      </c>
      <c r="AH610">
        <v>443</v>
      </c>
      <c r="AI610">
        <v>130</v>
      </c>
      <c r="AJ610">
        <v>93417865</v>
      </c>
      <c r="AL610" s="7" t="str">
        <v>Timur Bekmambetov</v>
      </c>
      <c r="AM610" s="35">
        <f>AVERAGEIFS(IMDB4[IMDb Score (1-10)],IMDB4[Director Name],Formula_Analysis!AL610)</f>
        <v>6.3666666666666671</v>
      </c>
      <c r="AQ610" s="7" t="str">
        <v>Romain Duris</v>
      </c>
      <c r="AR610" s="7">
        <f>SUMIFS(IMDB4[Gross Revenue],IMDB4[Lead Actor],Formula_Analysis!AQ610)</f>
        <v>4529941</v>
      </c>
    </row>
    <row r="611" spans="1:44" x14ac:dyDescent="0.25">
      <c r="A611" t="str">
        <v>Miracle</v>
      </c>
      <c r="B611">
        <v>38275</v>
      </c>
      <c r="C611">
        <v>2004</v>
      </c>
      <c r="D611" t="str">
        <v>2000s</v>
      </c>
      <c r="E611" t="str">
        <v>Color</v>
      </c>
      <c r="F611" t="str">
        <v>Biography</v>
      </c>
      <c r="G611" t="str">
        <v>English</v>
      </c>
      <c r="H611" t="str">
        <v>USA</v>
      </c>
      <c r="I611" t="str">
        <v>PG</v>
      </c>
      <c r="J611" t="str">
        <v>Eddie Cahill</v>
      </c>
      <c r="K611" t="str">
        <v>Gavin O'Connor</v>
      </c>
      <c r="L611">
        <v>639</v>
      </c>
      <c r="M611">
        <v>1845</v>
      </c>
      <c r="N611">
        <v>149</v>
      </c>
      <c r="O611">
        <v>0</v>
      </c>
      <c r="P611">
        <v>7.5</v>
      </c>
      <c r="R611" t="str">
        <v>Cats &amp; Dogs</v>
      </c>
      <c r="S611">
        <v>37239</v>
      </c>
      <c r="T611">
        <v>2001</v>
      </c>
      <c r="U611" t="str">
        <v>2000s</v>
      </c>
      <c r="V611" t="str">
        <v>Color</v>
      </c>
      <c r="W611" t="str">
        <v>Action</v>
      </c>
      <c r="X611" t="str">
        <v>English</v>
      </c>
      <c r="Y611" t="str">
        <v>USA</v>
      </c>
      <c r="Z611" t="str">
        <v>PG</v>
      </c>
      <c r="AA611" t="str">
        <v>Carol Ann Susi</v>
      </c>
      <c r="AB611" t="str">
        <v>Lawrence Guterman</v>
      </c>
      <c r="AC611">
        <v>3000</v>
      </c>
      <c r="AD611">
        <v>4171</v>
      </c>
      <c r="AE611">
        <v>6</v>
      </c>
      <c r="AF611">
        <v>0</v>
      </c>
      <c r="AG611">
        <v>5.2</v>
      </c>
      <c r="AH611">
        <v>105</v>
      </c>
      <c r="AI611">
        <v>87</v>
      </c>
      <c r="AJ611">
        <v>93375151</v>
      </c>
      <c r="AL611" s="7" t="str">
        <v>Tim Story</v>
      </c>
      <c r="AM611" s="35">
        <f>AVERAGEIFS(IMDB4[IMDb Score (1-10)],IMDB4[Director Name],Formula_Analysis!AL611)</f>
        <v>6.08</v>
      </c>
      <c r="AQ611" s="7" t="str">
        <v>Rene Russo</v>
      </c>
      <c r="AR611" s="7">
        <f>SUMIFS(IMDB4[Gross Revenue],IMDB4[Lead Actor],Formula_Analysis!AQ611)</f>
        <v>144731527</v>
      </c>
    </row>
    <row r="612" spans="1:44" x14ac:dyDescent="0.25">
      <c r="A612" t="str">
        <v>Total Recall</v>
      </c>
      <c r="B612">
        <v>33163</v>
      </c>
      <c r="C612">
        <v>1990</v>
      </c>
      <c r="D612" t="str">
        <v>1990s</v>
      </c>
      <c r="E612" t="str">
        <v>Color</v>
      </c>
      <c r="F612" t="str">
        <v>Action</v>
      </c>
      <c r="G612" t="str">
        <v>English</v>
      </c>
      <c r="H612" t="str">
        <v>USA</v>
      </c>
      <c r="I612" t="str">
        <v>R</v>
      </c>
      <c r="J612" t="str">
        <v>Ronny Cox</v>
      </c>
      <c r="K612" t="str">
        <v>Paul Verhoeven</v>
      </c>
      <c r="L612">
        <v>605</v>
      </c>
      <c r="M612">
        <v>1441</v>
      </c>
      <c r="N612">
        <v>719</v>
      </c>
      <c r="O612">
        <v>0</v>
      </c>
      <c r="P612">
        <v>7.5</v>
      </c>
      <c r="R612" t="str">
        <v>Two Weeks Notice</v>
      </c>
      <c r="S612">
        <v>37261</v>
      </c>
      <c r="T612">
        <v>2002</v>
      </c>
      <c r="U612" t="str">
        <v>2000s</v>
      </c>
      <c r="V612" t="str">
        <v>Color</v>
      </c>
      <c r="W612" t="str">
        <v>Comedy</v>
      </c>
      <c r="X612" t="str">
        <v>English</v>
      </c>
      <c r="Y612" t="str">
        <v>USA</v>
      </c>
      <c r="Z612" t="str">
        <v>PG-13</v>
      </c>
      <c r="AA612" t="str">
        <v>Dorian Missick</v>
      </c>
      <c r="AB612" t="str">
        <v>Marc Lawrence</v>
      </c>
      <c r="AC612">
        <v>1000</v>
      </c>
      <c r="AD612">
        <v>2636</v>
      </c>
      <c r="AE612">
        <v>30</v>
      </c>
      <c r="AF612">
        <v>0</v>
      </c>
      <c r="AG612">
        <v>6.1</v>
      </c>
      <c r="AH612">
        <v>118</v>
      </c>
      <c r="AI612">
        <v>101</v>
      </c>
      <c r="AJ612">
        <v>93307796</v>
      </c>
      <c r="AL612" s="7" t="str">
        <v>David Frankel</v>
      </c>
      <c r="AM612" s="35">
        <f>AVERAGEIFS(IMDB4[IMDb Score (1-10)],IMDB4[Director Name],Formula_Analysis!AL612)</f>
        <v>6.6</v>
      </c>
      <c r="AQ612" s="7" t="str">
        <v>Kelsey Grammer</v>
      </c>
      <c r="AR612" s="7">
        <f>SUMIFS(IMDB4[Gross Revenue],IMDB4[Lead Actor],Formula_Analysis!AQ612)</f>
        <v>22452209</v>
      </c>
    </row>
    <row r="613" spans="1:44" x14ac:dyDescent="0.25">
      <c r="A613" t="str">
        <v>Three Burials</v>
      </c>
      <c r="B613">
        <v>38688</v>
      </c>
      <c r="C613">
        <v>2005</v>
      </c>
      <c r="D613" t="str">
        <v>2000s</v>
      </c>
      <c r="E613" t="str">
        <v>Color</v>
      </c>
      <c r="F613" t="str">
        <v>Adventure</v>
      </c>
      <c r="G613" t="str">
        <v>English</v>
      </c>
      <c r="H613" t="str">
        <v>France</v>
      </c>
      <c r="I613" t="str">
        <v>R</v>
      </c>
      <c r="J613" t="str">
        <v>Levon Helm</v>
      </c>
      <c r="K613" t="str">
        <v>Tommy Lee Jones</v>
      </c>
      <c r="L613">
        <v>572</v>
      </c>
      <c r="M613">
        <v>1627</v>
      </c>
      <c r="N613">
        <v>0</v>
      </c>
      <c r="O613">
        <v>0</v>
      </c>
      <c r="P613">
        <v>7.5</v>
      </c>
      <c r="R613" t="str">
        <v>Elysium</v>
      </c>
      <c r="S613">
        <v>41467</v>
      </c>
      <c r="T613">
        <v>2013</v>
      </c>
      <c r="U613" t="str">
        <v>2010s</v>
      </c>
      <c r="V613" t="str">
        <v>Color</v>
      </c>
      <c r="W613" t="str">
        <v>Action</v>
      </c>
      <c r="X613" t="str">
        <v>English</v>
      </c>
      <c r="Y613" t="str">
        <v>USA</v>
      </c>
      <c r="Z613" t="str">
        <v>R</v>
      </c>
      <c r="AA613" t="str">
        <v>Matt Damon</v>
      </c>
      <c r="AB613" t="str">
        <v>Neill Blomkamp</v>
      </c>
      <c r="AC613">
        <v>13000</v>
      </c>
      <c r="AD613">
        <v>17689</v>
      </c>
      <c r="AE613">
        <v>662</v>
      </c>
      <c r="AF613">
        <v>61000</v>
      </c>
      <c r="AG613">
        <v>6.6</v>
      </c>
      <c r="AH613">
        <v>476</v>
      </c>
      <c r="AI613">
        <v>109</v>
      </c>
      <c r="AJ613">
        <v>93050117</v>
      </c>
      <c r="AL613" s="7" t="str">
        <v>Phil Alden Robinson</v>
      </c>
      <c r="AM613" s="35">
        <f>AVERAGEIFS(IMDB4[IMDb Score (1-10)],IMDB4[Director Name],Formula_Analysis!AL613)</f>
        <v>6.4</v>
      </c>
      <c r="AQ613" s="7" t="str">
        <v>Regina Hall</v>
      </c>
      <c r="AR613" s="7">
        <f>SUMIFS(IMDB4[Gross Revenue],IMDB4[Lead Actor],Formula_Analysis!AQ613)</f>
        <v>110000082</v>
      </c>
    </row>
    <row r="614" spans="1:44" x14ac:dyDescent="0.25">
      <c r="A614" t="str">
        <v>The Curse of the Were-Rabbit</v>
      </c>
      <c r="B614">
        <v>38493</v>
      </c>
      <c r="C614">
        <v>2005</v>
      </c>
      <c r="D614" t="str">
        <v>2000s</v>
      </c>
      <c r="E614" t="str">
        <v>Color</v>
      </c>
      <c r="F614" t="str">
        <v>Animation</v>
      </c>
      <c r="G614" t="str">
        <v>English</v>
      </c>
      <c r="H614" t="str">
        <v>UK</v>
      </c>
      <c r="I614" t="str">
        <v>G</v>
      </c>
      <c r="J614" t="str">
        <v>Mark Gatiss</v>
      </c>
      <c r="K614" t="str">
        <v>Steve Box</v>
      </c>
      <c r="L614">
        <v>567</v>
      </c>
      <c r="M614">
        <v>1145</v>
      </c>
      <c r="N614">
        <v>9</v>
      </c>
      <c r="O614">
        <v>0</v>
      </c>
      <c r="P614">
        <v>7.5</v>
      </c>
      <c r="R614" t="str">
        <v>Flubber</v>
      </c>
      <c r="S614">
        <v>35744</v>
      </c>
      <c r="T614">
        <v>1997</v>
      </c>
      <c r="U614" t="str">
        <v>1990s</v>
      </c>
      <c r="V614" t="str">
        <v>Color</v>
      </c>
      <c r="W614" t="str">
        <v>Comedy</v>
      </c>
      <c r="X614" t="str">
        <v>English</v>
      </c>
      <c r="Y614" t="str">
        <v>USA</v>
      </c>
      <c r="Z614" t="str">
        <v>PG</v>
      </c>
      <c r="AA614" t="str">
        <v>Robin Williams</v>
      </c>
      <c r="AB614" t="str">
        <v>Les Mayfield</v>
      </c>
      <c r="AC614">
        <v>49000</v>
      </c>
      <c r="AD614">
        <v>50005</v>
      </c>
      <c r="AE614">
        <v>10</v>
      </c>
      <c r="AF614">
        <v>0</v>
      </c>
      <c r="AG614">
        <v>5.2</v>
      </c>
      <c r="AH614">
        <v>53</v>
      </c>
      <c r="AI614">
        <v>90</v>
      </c>
      <c r="AJ614">
        <v>92969824</v>
      </c>
      <c r="AL614" s="7" t="str">
        <v>Bruce Beresford</v>
      </c>
      <c r="AM614" s="35">
        <f>AVERAGEIFS(IMDB4[IMDb Score (1-10)],IMDB4[Director Name],Formula_Analysis!AL614)</f>
        <v>6.9</v>
      </c>
      <c r="AQ614" s="7" t="str">
        <v>Samaire Armstrong</v>
      </c>
      <c r="AR614" s="7">
        <f>SUMIFS(IMDB4[Gross Revenue],IMDB4[Lead Actor],Formula_Analysis!AQ614)</f>
        <v>17324744</v>
      </c>
    </row>
    <row r="615" spans="1:44" x14ac:dyDescent="0.25">
      <c r="A615" t="str">
        <v>From Russia with Love</v>
      </c>
      <c r="B615">
        <v>23339</v>
      </c>
      <c r="C615">
        <v>1963</v>
      </c>
      <c r="D615" t="str">
        <v>1960s</v>
      </c>
      <c r="E615" t="str">
        <v>Color</v>
      </c>
      <c r="F615" t="str">
        <v>Action</v>
      </c>
      <c r="G615" t="str">
        <v>English</v>
      </c>
      <c r="H615" t="str">
        <v>UK</v>
      </c>
      <c r="I615" t="str">
        <v>Approved</v>
      </c>
      <c r="J615" t="str">
        <v>Robert Shaw</v>
      </c>
      <c r="K615" t="str">
        <v>Terence Young</v>
      </c>
      <c r="L615">
        <v>559</v>
      </c>
      <c r="M615">
        <v>1456</v>
      </c>
      <c r="N615">
        <v>92</v>
      </c>
      <c r="O615">
        <v>0</v>
      </c>
      <c r="P615">
        <v>7.5</v>
      </c>
      <c r="R615" t="str">
        <v>Red Dragon</v>
      </c>
      <c r="S615">
        <v>37296</v>
      </c>
      <c r="T615">
        <v>2002</v>
      </c>
      <c r="U615" t="str">
        <v>2000s</v>
      </c>
      <c r="V615" t="str">
        <v>Color</v>
      </c>
      <c r="W615" t="str">
        <v>Crime</v>
      </c>
      <c r="X615" t="str">
        <v>English</v>
      </c>
      <c r="Y615" t="str">
        <v>Germany</v>
      </c>
      <c r="Z615" t="str">
        <v>R</v>
      </c>
      <c r="AA615" t="str">
        <v>Philip Seymour Hoffman</v>
      </c>
      <c r="AB615" t="str">
        <v>Brett Ratner</v>
      </c>
      <c r="AC615">
        <v>22000</v>
      </c>
      <c r="AD615">
        <v>35867</v>
      </c>
      <c r="AE615">
        <v>420</v>
      </c>
      <c r="AF615">
        <v>0</v>
      </c>
      <c r="AG615">
        <v>7.2</v>
      </c>
      <c r="AH615">
        <v>210</v>
      </c>
      <c r="AI615">
        <v>124</v>
      </c>
      <c r="AJ615">
        <v>92930005</v>
      </c>
      <c r="AL615" s="7" t="str">
        <v>Donald Petrie</v>
      </c>
      <c r="AM615" s="35">
        <f>AVERAGEIFS(IMDB4[IMDb Score (1-10)],IMDB4[Director Name],Formula_Analysis!AL615)</f>
        <v>5.6625000000000005</v>
      </c>
      <c r="AQ615" s="7" t="str">
        <v>Adrian Martinez</v>
      </c>
      <c r="AR615" s="7">
        <f>SUMIFS(IMDB4[Gross Revenue],IMDB4[Lead Actor],Formula_Analysis!AQ615)</f>
        <v>100503</v>
      </c>
    </row>
    <row r="616" spans="1:44" x14ac:dyDescent="0.25">
      <c r="A616" t="str">
        <v>George Washington</v>
      </c>
      <c r="B616">
        <v>36604</v>
      </c>
      <c r="C616">
        <v>2000</v>
      </c>
      <c r="D616" t="str">
        <v>2000s</v>
      </c>
      <c r="E616" t="str">
        <v>Color</v>
      </c>
      <c r="F616" t="str">
        <v>Drama</v>
      </c>
      <c r="G616" t="str">
        <v>English</v>
      </c>
      <c r="H616" t="str">
        <v>USA</v>
      </c>
      <c r="I616" t="str">
        <v>Unrated</v>
      </c>
      <c r="J616" t="str">
        <v>Paul Schneider</v>
      </c>
      <c r="K616" t="str">
        <v>David Gordon Green</v>
      </c>
      <c r="L616">
        <v>552</v>
      </c>
      <c r="M616">
        <v>642</v>
      </c>
      <c r="N616">
        <v>234</v>
      </c>
      <c r="O616">
        <v>451</v>
      </c>
      <c r="P616">
        <v>7.5</v>
      </c>
      <c r="R616" t="str">
        <v>When Harry Met Sally...</v>
      </c>
      <c r="S616">
        <v>32631</v>
      </c>
      <c r="T616">
        <v>1989</v>
      </c>
      <c r="U616" t="str">
        <v>1980s</v>
      </c>
      <c r="V616" t="str">
        <v>Color</v>
      </c>
      <c r="W616" t="str">
        <v>Comedy</v>
      </c>
      <c r="X616" t="str">
        <v>English</v>
      </c>
      <c r="Y616" t="str">
        <v>USA</v>
      </c>
      <c r="Z616" t="str">
        <v>R</v>
      </c>
      <c r="AA616" t="str">
        <v>Bruno Kirby</v>
      </c>
      <c r="AB616" t="str">
        <v>Rob Reiner</v>
      </c>
      <c r="AC616">
        <v>227</v>
      </c>
      <c r="AD616">
        <v>485</v>
      </c>
      <c r="AE616">
        <v>0</v>
      </c>
      <c r="AF616">
        <v>0</v>
      </c>
      <c r="AG616">
        <v>7.6</v>
      </c>
      <c r="AH616">
        <v>114</v>
      </c>
      <c r="AI616">
        <v>89</v>
      </c>
      <c r="AJ616">
        <v>92823600</v>
      </c>
      <c r="AL616" s="7" t="str">
        <v>Ryan Murphy</v>
      </c>
      <c r="AM616" s="35">
        <f>AVERAGEIFS(IMDB4[IMDb Score (1-10)],IMDB4[Director Name],Formula_Analysis!AL616)</f>
        <v>5.95</v>
      </c>
      <c r="AQ616" s="7" t="str">
        <v>Romola Garai</v>
      </c>
      <c r="AR616" s="7">
        <f>SUMIFS(IMDB4[Gross Revenue],IMDB4[Lead Actor],Formula_Analysis!AQ616)</f>
        <v>16210949</v>
      </c>
    </row>
    <row r="617" spans="1:44" x14ac:dyDescent="0.25">
      <c r="A617" t="str">
        <v>Welcome to the Dollhouse</v>
      </c>
      <c r="B617">
        <v>34709</v>
      </c>
      <c r="C617">
        <v>1995</v>
      </c>
      <c r="D617" t="str">
        <v>1990s</v>
      </c>
      <c r="E617" t="str">
        <v>Color</v>
      </c>
      <c r="F617" t="str">
        <v>Comedy</v>
      </c>
      <c r="G617" t="str">
        <v>English</v>
      </c>
      <c r="H617" t="str">
        <v>USA</v>
      </c>
      <c r="I617" t="str">
        <v>R</v>
      </c>
      <c r="J617" t="str">
        <v>Heather Matarazzo</v>
      </c>
      <c r="K617" t="str">
        <v>Todd Solondz</v>
      </c>
      <c r="L617">
        <v>529</v>
      </c>
      <c r="M617">
        <v>1502</v>
      </c>
      <c r="N617">
        <v>377</v>
      </c>
      <c r="O617">
        <v>0</v>
      </c>
      <c r="P617">
        <v>7.5</v>
      </c>
      <c r="R617" t="str">
        <v>The Town</v>
      </c>
      <c r="S617">
        <v>40405</v>
      </c>
      <c r="T617">
        <v>2010</v>
      </c>
      <c r="U617" t="str">
        <v>2010s</v>
      </c>
      <c r="V617" t="str">
        <v>Color</v>
      </c>
      <c r="W617" t="str">
        <v>Crime</v>
      </c>
      <c r="X617" t="str">
        <v>English</v>
      </c>
      <c r="Y617" t="str">
        <v>USA</v>
      </c>
      <c r="Z617" t="str">
        <v>R</v>
      </c>
      <c r="AA617" t="str">
        <v>Jeremy Renner</v>
      </c>
      <c r="AB617" t="str">
        <v>Ben Affleck</v>
      </c>
      <c r="AC617">
        <v>10000</v>
      </c>
      <c r="AD617">
        <v>14296</v>
      </c>
      <c r="AE617">
        <v>0</v>
      </c>
      <c r="AF617">
        <v>29000</v>
      </c>
      <c r="AG617">
        <v>7.6</v>
      </c>
      <c r="AH617">
        <v>378</v>
      </c>
      <c r="AI617">
        <v>150</v>
      </c>
      <c r="AJ617">
        <v>92173235</v>
      </c>
      <c r="AL617" s="7" t="str">
        <v>Luc Jacquet</v>
      </c>
      <c r="AM617" s="35">
        <f>AVERAGEIFS(IMDB4[IMDb Score (1-10)],IMDB4[Director Name],Formula_Analysis!AL617)</f>
        <v>7.6</v>
      </c>
      <c r="AQ617" s="7" t="str">
        <v>Ed Skrein</v>
      </c>
      <c r="AR617" s="7">
        <f>SUMIFS(IMDB4[Gross Revenue],IMDB4[Lead Actor],Formula_Analysis!AQ617)</f>
        <v>16027866</v>
      </c>
    </row>
    <row r="618" spans="1:44" x14ac:dyDescent="0.25">
      <c r="A618" t="str">
        <v>Fahrenheit 9/11</v>
      </c>
      <c r="B618">
        <v>38249</v>
      </c>
      <c r="C618">
        <v>2004</v>
      </c>
      <c r="D618" t="str">
        <v>2000s</v>
      </c>
      <c r="E618" t="str">
        <v>Color</v>
      </c>
      <c r="F618" t="str">
        <v>Documentary</v>
      </c>
      <c r="G618" t="str">
        <v>English</v>
      </c>
      <c r="H618" t="str">
        <v>USA</v>
      </c>
      <c r="I618" t="str">
        <v>R</v>
      </c>
      <c r="J618" t="str">
        <v>Osama bin Laden</v>
      </c>
      <c r="K618" t="str">
        <v>Michael Moore</v>
      </c>
      <c r="L618">
        <v>503</v>
      </c>
      <c r="M618">
        <v>1448</v>
      </c>
      <c r="N618">
        <v>909</v>
      </c>
      <c r="O618">
        <v>0</v>
      </c>
      <c r="P618">
        <v>7.5</v>
      </c>
      <c r="R618" t="str">
        <v>The Client</v>
      </c>
      <c r="S618">
        <v>34537</v>
      </c>
      <c r="T618">
        <v>1994</v>
      </c>
      <c r="U618" t="str">
        <v>1990s</v>
      </c>
      <c r="V618" t="str">
        <v>Color</v>
      </c>
      <c r="W618" t="str">
        <v>Crime</v>
      </c>
      <c r="X618" t="str">
        <v>English</v>
      </c>
      <c r="Y618" t="str">
        <v>USA</v>
      </c>
      <c r="Z618" t="str">
        <v>PG-13</v>
      </c>
      <c r="AA618" t="str">
        <v>Bradley Whitford</v>
      </c>
      <c r="AB618" t="str">
        <v>Joel Schumacher</v>
      </c>
      <c r="AC618">
        <v>821</v>
      </c>
      <c r="AD618">
        <v>4043</v>
      </c>
      <c r="AE618">
        <v>541</v>
      </c>
      <c r="AF618">
        <v>1000</v>
      </c>
      <c r="AG618">
        <v>6.7</v>
      </c>
      <c r="AH618">
        <v>39</v>
      </c>
      <c r="AI618">
        <v>119</v>
      </c>
      <c r="AJ618">
        <v>92115211</v>
      </c>
      <c r="AL618" s="7" t="str">
        <v>Charles Martin Smith</v>
      </c>
      <c r="AM618" s="35">
        <f>AVERAGEIFS(IMDB4[IMDb Score (1-10)],IMDB4[Director Name],Formula_Analysis!AL618)</f>
        <v>6.1333333333333329</v>
      </c>
      <c r="AQ618" s="7" t="str">
        <v>Joan Allen</v>
      </c>
      <c r="AR618" s="7">
        <f>SUMIFS(IMDB4[Gross Revenue],IMDB4[Lead Actor],Formula_Analysis!AQ618)</f>
        <v>22515286</v>
      </c>
    </row>
    <row r="619" spans="1:44" x14ac:dyDescent="0.25">
      <c r="A619" t="str">
        <v>Tora! Tora! Tora!</v>
      </c>
      <c r="B619">
        <v>25742</v>
      </c>
      <c r="C619">
        <v>1970</v>
      </c>
      <c r="D619" t="str">
        <v>1970s</v>
      </c>
      <c r="E619" t="str">
        <v>Color</v>
      </c>
      <c r="F619" t="str">
        <v>Action</v>
      </c>
      <c r="G619" t="str">
        <v>English</v>
      </c>
      <c r="H619" t="str">
        <v>Japan</v>
      </c>
      <c r="I619" t="str">
        <v>G</v>
      </c>
      <c r="J619" t="str">
        <v>Joseph Cotten</v>
      </c>
      <c r="K619" t="str">
        <v>Richard Fleischer</v>
      </c>
      <c r="L619">
        <v>469</v>
      </c>
      <c r="M619">
        <v>1548</v>
      </c>
      <c r="N619">
        <v>130</v>
      </c>
      <c r="O619">
        <v>0</v>
      </c>
      <c r="P619">
        <v>7.5</v>
      </c>
      <c r="R619" t="str">
        <v>Star Trek: First Contact</v>
      </c>
      <c r="S619">
        <v>35096</v>
      </c>
      <c r="T619">
        <v>1996</v>
      </c>
      <c r="U619" t="str">
        <v>1990s</v>
      </c>
      <c r="V619" t="str">
        <v>Color</v>
      </c>
      <c r="W619" t="str">
        <v>Action</v>
      </c>
      <c r="X619" t="str">
        <v>English</v>
      </c>
      <c r="Y619" t="str">
        <v>USA</v>
      </c>
      <c r="Z619" t="str">
        <v>PG-13</v>
      </c>
      <c r="AA619" t="str">
        <v>LeVar Burton</v>
      </c>
      <c r="AB619" t="str">
        <v>Jonathan Frakes</v>
      </c>
      <c r="AC619">
        <v>1000</v>
      </c>
      <c r="AD619">
        <v>6315</v>
      </c>
      <c r="AE619">
        <v>906</v>
      </c>
      <c r="AF619">
        <v>3000</v>
      </c>
      <c r="AG619">
        <v>7.6</v>
      </c>
      <c r="AH619">
        <v>143</v>
      </c>
      <c r="AI619">
        <v>111</v>
      </c>
      <c r="AJ619">
        <v>92001027</v>
      </c>
      <c r="AL619" s="7" t="str">
        <v>Gary Winick</v>
      </c>
      <c r="AM619" s="35">
        <f>AVERAGEIFS(IMDB4[IMDb Score (1-10)],IMDB4[Director Name],Formula_Analysis!AL619)</f>
        <v>6.0750000000000002</v>
      </c>
      <c r="AQ619" s="7" t="str">
        <v>Rita Moreno</v>
      </c>
      <c r="AR619" s="7">
        <f>SUMIFS(IMDB4[Gross Revenue],IMDB4[Lead Actor],Formula_Analysis!AQ619)</f>
        <v>43650000</v>
      </c>
    </row>
    <row r="620" spans="1:44" x14ac:dyDescent="0.25">
      <c r="A620" t="str">
        <v>The Texas Chain Saw Massacre</v>
      </c>
      <c r="B620">
        <v>27131</v>
      </c>
      <c r="C620">
        <v>1974</v>
      </c>
      <c r="D620" t="str">
        <v>1970s</v>
      </c>
      <c r="E620" t="str">
        <v>Color</v>
      </c>
      <c r="F620" t="str">
        <v>Horror</v>
      </c>
      <c r="G620" t="str">
        <v>English</v>
      </c>
      <c r="H620" t="str">
        <v>USA</v>
      </c>
      <c r="I620" t="str">
        <v>R</v>
      </c>
      <c r="J620" t="str">
        <v>Gunnar Hansen</v>
      </c>
      <c r="K620" t="str">
        <v>Tobe Hooper</v>
      </c>
      <c r="L620">
        <v>383</v>
      </c>
      <c r="M620">
        <v>1094</v>
      </c>
      <c r="N620">
        <v>365</v>
      </c>
      <c r="O620">
        <v>0</v>
      </c>
      <c r="P620">
        <v>7.5</v>
      </c>
      <c r="R620" t="str">
        <v>Think Like a Man</v>
      </c>
      <c r="S620">
        <v>41119</v>
      </c>
      <c r="T620">
        <v>2012</v>
      </c>
      <c r="U620" t="str">
        <v>2010s</v>
      </c>
      <c r="V620" t="str">
        <v>Color</v>
      </c>
      <c r="W620" t="str">
        <v>Comedy</v>
      </c>
      <c r="X620" t="str">
        <v>English</v>
      </c>
      <c r="Y620" t="str">
        <v>USA</v>
      </c>
      <c r="Z620" t="str">
        <v>PG-13</v>
      </c>
      <c r="AA620" t="str">
        <v>Chris Brown</v>
      </c>
      <c r="AB620" t="str">
        <v>Tim Story</v>
      </c>
      <c r="AC620">
        <v>997</v>
      </c>
      <c r="AD620">
        <v>5165</v>
      </c>
      <c r="AE620">
        <v>167</v>
      </c>
      <c r="AF620">
        <v>0</v>
      </c>
      <c r="AG620">
        <v>6.6</v>
      </c>
      <c r="AH620">
        <v>77</v>
      </c>
      <c r="AI620">
        <v>122</v>
      </c>
      <c r="AJ620">
        <v>91547205</v>
      </c>
      <c r="AL620" s="7" t="str">
        <v>Brad Furman</v>
      </c>
      <c r="AM620" s="35">
        <f>AVERAGEIFS(IMDB4[IMDb Score (1-10)],IMDB4[Director Name],Formula_Analysis!AL620)</f>
        <v>6.4499999999999993</v>
      </c>
      <c r="AQ620" s="7" t="str">
        <v>Vanessa Lengies</v>
      </c>
      <c r="AR620" s="7">
        <f>SUMIFS(IMDB4[Gross Revenue],IMDB4[Lead Actor],Formula_Analysis!AQ620)</f>
        <v>3590010</v>
      </c>
    </row>
    <row r="621" spans="1:44" x14ac:dyDescent="0.25">
      <c r="A621" t="str">
        <v>The Orphanage</v>
      </c>
      <c r="B621">
        <v>39240</v>
      </c>
      <c r="C621">
        <v>2007</v>
      </c>
      <c r="D621" t="str">
        <v>2000s</v>
      </c>
      <c r="E621" t="str">
        <v>Color</v>
      </c>
      <c r="F621" t="str">
        <v>Drama</v>
      </c>
      <c r="G621" t="str">
        <v>Spanish</v>
      </c>
      <c r="H621" t="str">
        <v>Spain</v>
      </c>
      <c r="I621" t="str">
        <v>R</v>
      </c>
      <c r="J621" t="str">
        <v>Geraldine Chaplin</v>
      </c>
      <c r="K621" t="str">
        <v>J.A. Bayona</v>
      </c>
      <c r="L621">
        <v>382</v>
      </c>
      <c r="M621">
        <v>954</v>
      </c>
      <c r="N621">
        <v>171</v>
      </c>
      <c r="O621">
        <v>11000</v>
      </c>
      <c r="P621">
        <v>7.5</v>
      </c>
      <c r="R621" t="str">
        <v>Kindergarten Cop</v>
      </c>
      <c r="S621">
        <v>33211</v>
      </c>
      <c r="T621">
        <v>1990</v>
      </c>
      <c r="U621" t="str">
        <v>1990s</v>
      </c>
      <c r="V621" t="str">
        <v>Color</v>
      </c>
      <c r="W621" t="str">
        <v>Action</v>
      </c>
      <c r="X621" t="str">
        <v>English</v>
      </c>
      <c r="Y621" t="str">
        <v>USA</v>
      </c>
      <c r="Z621" t="str">
        <v>PG-13</v>
      </c>
      <c r="AA621" t="str">
        <v>Richard Tyson</v>
      </c>
      <c r="AB621" t="str">
        <v>Ivan Reitman</v>
      </c>
      <c r="AC621">
        <v>743</v>
      </c>
      <c r="AD621">
        <v>2403</v>
      </c>
      <c r="AE621">
        <v>425</v>
      </c>
      <c r="AF621">
        <v>0</v>
      </c>
      <c r="AG621">
        <v>6</v>
      </c>
      <c r="AH621">
        <v>46</v>
      </c>
      <c r="AI621">
        <v>111</v>
      </c>
      <c r="AJ621">
        <v>91457688</v>
      </c>
      <c r="AL621" s="7" t="str">
        <v>James Watkins</v>
      </c>
      <c r="AM621" s="35">
        <f>AVERAGEIFS(IMDB4[IMDb Score (1-10)],IMDB4[Director Name],Formula_Analysis!AL621)</f>
        <v>6.4</v>
      </c>
      <c r="AQ621" s="7" t="str">
        <v>Teo Halm</v>
      </c>
      <c r="AR621" s="7">
        <f>SUMIFS(IMDB4[Gross Revenue],IMDB4[Lead Actor],Formula_Analysis!AQ621)</f>
        <v>38916903</v>
      </c>
    </row>
    <row r="622" spans="1:44" x14ac:dyDescent="0.25">
      <c r="A622" t="str">
        <v>Elizabeth</v>
      </c>
      <c r="B622">
        <v>35980</v>
      </c>
      <c r="C622">
        <v>1998</v>
      </c>
      <c r="D622" t="str">
        <v>1990s</v>
      </c>
      <c r="E622" t="str">
        <v>Color</v>
      </c>
      <c r="F622" t="str">
        <v>Biography</v>
      </c>
      <c r="G622" t="str">
        <v>English</v>
      </c>
      <c r="H622" t="str">
        <v>UK</v>
      </c>
      <c r="I622" t="str">
        <v>R</v>
      </c>
      <c r="J622" t="str">
        <v>Fanny Ardant</v>
      </c>
      <c r="K622" t="str">
        <v>Shekhar Kapur</v>
      </c>
      <c r="L622">
        <v>288</v>
      </c>
      <c r="M622">
        <v>1006</v>
      </c>
      <c r="N622">
        <v>159</v>
      </c>
      <c r="O622">
        <v>0</v>
      </c>
      <c r="P622">
        <v>7.5</v>
      </c>
      <c r="R622" t="str">
        <v>Heaven Is for Real</v>
      </c>
      <c r="S622">
        <v>41672</v>
      </c>
      <c r="T622">
        <v>2014</v>
      </c>
      <c r="U622" t="str">
        <v>2010s</v>
      </c>
      <c r="V622" t="str">
        <v>Color</v>
      </c>
      <c r="W622" t="str">
        <v>Biography</v>
      </c>
      <c r="X622" t="str">
        <v>English</v>
      </c>
      <c r="Y622" t="str">
        <v>USA</v>
      </c>
      <c r="Z622" t="str">
        <v>PG</v>
      </c>
      <c r="AA622" t="str">
        <v>Jacob Vargas</v>
      </c>
      <c r="AB622" t="str">
        <v>Randall Wallace</v>
      </c>
      <c r="AC622">
        <v>399</v>
      </c>
      <c r="AD622">
        <v>663</v>
      </c>
      <c r="AE622">
        <v>130</v>
      </c>
      <c r="AF622">
        <v>23000</v>
      </c>
      <c r="AG622">
        <v>5.8</v>
      </c>
      <c r="AH622">
        <v>82</v>
      </c>
      <c r="AI622">
        <v>99</v>
      </c>
      <c r="AJ622">
        <v>91443253</v>
      </c>
      <c r="AL622" s="7" t="str">
        <v>Kevin Munroe</v>
      </c>
      <c r="AM622" s="35">
        <f>AVERAGEIFS(IMDB4[IMDb Score (1-10)],IMDB4[Director Name],Formula_Analysis!AL622)</f>
        <v>5.6999999999999993</v>
      </c>
      <c r="AQ622" s="7" t="str">
        <v>Telly Savalas</v>
      </c>
      <c r="AR622" s="7">
        <f>SUMIFS(IMDB4[Gross Revenue],IMDB4[Lead Actor],Formula_Analysis!AQ622)</f>
        <v>22800000</v>
      </c>
    </row>
    <row r="623" spans="1:44" x14ac:dyDescent="0.25">
      <c r="A623" t="str">
        <v>Fruitvale Station</v>
      </c>
      <c r="B623">
        <v>41407</v>
      </c>
      <c r="C623">
        <v>2013</v>
      </c>
      <c r="D623" t="str">
        <v>2010s</v>
      </c>
      <c r="E623" t="str">
        <v>Color</v>
      </c>
      <c r="F623" t="str">
        <v>Biography</v>
      </c>
      <c r="G623" t="str">
        <v>English</v>
      </c>
      <c r="H623" t="str">
        <v>USA</v>
      </c>
      <c r="I623" t="str">
        <v>R</v>
      </c>
      <c r="J623" t="str">
        <v>Ahna O'Reilly</v>
      </c>
      <c r="K623" t="str">
        <v>Ryan Coogler</v>
      </c>
      <c r="L623">
        <v>282</v>
      </c>
      <c r="M623">
        <v>687</v>
      </c>
      <c r="N623">
        <v>0</v>
      </c>
      <c r="O623">
        <v>17000</v>
      </c>
      <c r="P623">
        <v>7.5</v>
      </c>
      <c r="R623" t="str">
        <v>Non-Stop</v>
      </c>
      <c r="S623">
        <v>41787</v>
      </c>
      <c r="T623">
        <v>2014</v>
      </c>
      <c r="U623" t="str">
        <v>2010s</v>
      </c>
      <c r="V623" t="str">
        <v>Color</v>
      </c>
      <c r="W623" t="str">
        <v>Action</v>
      </c>
      <c r="X623" t="str">
        <v>English</v>
      </c>
      <c r="Y623" t="str">
        <v>UK</v>
      </c>
      <c r="Z623" t="str">
        <v>PG-13</v>
      </c>
      <c r="AA623" t="str">
        <v>Liam Neeson</v>
      </c>
      <c r="AB623" t="str">
        <v>Jaume Collet-Serra</v>
      </c>
      <c r="AC623">
        <v>14000</v>
      </c>
      <c r="AD623">
        <v>16967</v>
      </c>
      <c r="AE623">
        <v>174</v>
      </c>
      <c r="AF623">
        <v>24000</v>
      </c>
      <c r="AG623">
        <v>7</v>
      </c>
      <c r="AH623">
        <v>359</v>
      </c>
      <c r="AI623">
        <v>106</v>
      </c>
      <c r="AJ623">
        <v>91439400</v>
      </c>
      <c r="AL623" s="7" t="str">
        <v>Cory Edwards</v>
      </c>
      <c r="AM623" s="35">
        <f>AVERAGEIFS(IMDB4[IMDb Score (1-10)],IMDB4[Director Name],Formula_Analysis!AL623)</f>
        <v>6.5</v>
      </c>
      <c r="AQ623" s="7" t="str">
        <v>Steve Guttenberg</v>
      </c>
      <c r="AR623" s="7">
        <f>SUMIFS(IMDB4[Gross Revenue],IMDB4[Lead Actor],Formula_Analysis!AQ623)</f>
        <v>97300000</v>
      </c>
    </row>
    <row r="624" spans="1:44" x14ac:dyDescent="0.25">
      <c r="A624" t="str">
        <v>Maria Full of Grace</v>
      </c>
      <c r="B624">
        <v>38215</v>
      </c>
      <c r="C624">
        <v>2004</v>
      </c>
      <c r="D624" t="str">
        <v>2000s</v>
      </c>
      <c r="E624" t="str">
        <v>Color</v>
      </c>
      <c r="F624" t="str">
        <v>Crime</v>
      </c>
      <c r="G624" t="str">
        <v>Spanish</v>
      </c>
      <c r="H624" t="str">
        <v>Colombia</v>
      </c>
      <c r="I624" t="str">
        <v>R</v>
      </c>
      <c r="J624" t="str">
        <v>Catalina Sandino Moreno</v>
      </c>
      <c r="K624" t="str">
        <v>Joshua Marston</v>
      </c>
      <c r="L624">
        <v>280</v>
      </c>
      <c r="M624">
        <v>308</v>
      </c>
      <c r="N624">
        <v>13</v>
      </c>
      <c r="O624">
        <v>0</v>
      </c>
      <c r="P624">
        <v>7.5</v>
      </c>
      <c r="R624" t="str">
        <v>Crimson Tide</v>
      </c>
      <c r="S624">
        <v>34710</v>
      </c>
      <c r="T624">
        <v>1995</v>
      </c>
      <c r="U624" t="str">
        <v>1990s</v>
      </c>
      <c r="V624" t="str">
        <v>Color</v>
      </c>
      <c r="W624" t="str">
        <v>Action</v>
      </c>
      <c r="X624" t="str">
        <v>English</v>
      </c>
      <c r="Y624" t="str">
        <v>USA</v>
      </c>
      <c r="Z624" t="str">
        <v>R</v>
      </c>
      <c r="AA624" t="str">
        <v>Denzel Washington</v>
      </c>
      <c r="AB624" t="str">
        <v>Tony Scott</v>
      </c>
      <c r="AC624">
        <v>18000</v>
      </c>
      <c r="AD624">
        <v>30132</v>
      </c>
      <c r="AE624">
        <v>12000</v>
      </c>
      <c r="AF624">
        <v>0</v>
      </c>
      <c r="AG624">
        <v>7.3</v>
      </c>
      <c r="AH624">
        <v>82</v>
      </c>
      <c r="AI624">
        <v>123</v>
      </c>
      <c r="AJ624">
        <v>91400000</v>
      </c>
      <c r="AL624" s="7" t="str">
        <v>Garth Jennings</v>
      </c>
      <c r="AM624" s="35">
        <f>AVERAGEIFS(IMDB4[IMDb Score (1-10)],IMDB4[Director Name],Formula_Analysis!AL624)</f>
        <v>6.8</v>
      </c>
      <c r="AQ624" s="7" t="str">
        <v>Donald Glover</v>
      </c>
      <c r="AR624" s="7">
        <f>SUMIFS(IMDB4[Gross Revenue],IMDB4[Lead Actor],Formula_Analysis!AQ624)</f>
        <v>3447339</v>
      </c>
    </row>
    <row r="625" spans="1:44" x14ac:dyDescent="0.25">
      <c r="A625" t="str">
        <v>Call + Response</v>
      </c>
      <c r="B625">
        <v>39698</v>
      </c>
      <c r="C625">
        <v>2008</v>
      </c>
      <c r="D625" t="str">
        <v>2000s</v>
      </c>
      <c r="E625" t="str">
        <v>Color</v>
      </c>
      <c r="F625" t="str">
        <v>Documentary</v>
      </c>
      <c r="G625" t="str">
        <v>English</v>
      </c>
      <c r="H625" t="str">
        <v>USA</v>
      </c>
      <c r="I625" t="str">
        <v>PG-13</v>
      </c>
      <c r="J625" t="str">
        <v>Matisyahu</v>
      </c>
      <c r="K625" t="str">
        <v>Justin Dillon</v>
      </c>
      <c r="L625">
        <v>178</v>
      </c>
      <c r="M625">
        <v>279</v>
      </c>
      <c r="N625">
        <v>0</v>
      </c>
      <c r="O625">
        <v>26</v>
      </c>
      <c r="P625">
        <v>7.5</v>
      </c>
      <c r="R625" t="str">
        <v>The Haunting</v>
      </c>
      <c r="S625">
        <v>36354</v>
      </c>
      <c r="T625">
        <v>1999</v>
      </c>
      <c r="U625" t="str">
        <v>1990s</v>
      </c>
      <c r="V625" t="str">
        <v>Color</v>
      </c>
      <c r="W625" t="str">
        <v>Fantasy</v>
      </c>
      <c r="X625" t="str">
        <v>English</v>
      </c>
      <c r="Y625" t="str">
        <v>USA</v>
      </c>
      <c r="Z625" t="str">
        <v>PG-13</v>
      </c>
      <c r="AA625" t="str">
        <v>Liam Neeson</v>
      </c>
      <c r="AB625" t="str">
        <v>Jan de Bont</v>
      </c>
      <c r="AC625">
        <v>14000</v>
      </c>
      <c r="AD625">
        <v>17786</v>
      </c>
      <c r="AE625">
        <v>101</v>
      </c>
      <c r="AF625">
        <v>0</v>
      </c>
      <c r="AG625">
        <v>4.9000000000000004</v>
      </c>
      <c r="AH625">
        <v>167</v>
      </c>
      <c r="AI625">
        <v>113</v>
      </c>
      <c r="AJ625">
        <v>91188905</v>
      </c>
      <c r="AL625" s="7" t="str">
        <v>Lee Toland Krieger</v>
      </c>
      <c r="AM625" s="35">
        <f>AVERAGEIFS(IMDB4[IMDb Score (1-10)],IMDB4[Director Name],Formula_Analysis!AL625)</f>
        <v>7.2</v>
      </c>
      <c r="AQ625" s="7" t="str">
        <v>Brad Garrett</v>
      </c>
      <c r="AR625" s="7">
        <f>SUMIFS(IMDB4[Gross Revenue],IMDB4[Lead Actor],Formula_Analysis!AQ625)</f>
        <v>200807262</v>
      </c>
    </row>
    <row r="626" spans="1:44" x14ac:dyDescent="0.25">
      <c r="A626" t="str">
        <v>Perfume: The Story of a Murderer</v>
      </c>
      <c r="B626">
        <v>38763</v>
      </c>
      <c r="C626">
        <v>2006</v>
      </c>
      <c r="D626" t="str">
        <v>2000s</v>
      </c>
      <c r="E626" t="str">
        <v>Color</v>
      </c>
      <c r="F626" t="str">
        <v>Crime</v>
      </c>
      <c r="G626" t="str">
        <v>English</v>
      </c>
      <c r="H626" t="str">
        <v>Germany</v>
      </c>
      <c r="I626" t="str">
        <v>R</v>
      </c>
      <c r="J626" t="str">
        <v>Michael Smiley</v>
      </c>
      <c r="K626" t="str">
        <v>Tom Tykwer</v>
      </c>
      <c r="L626">
        <v>177</v>
      </c>
      <c r="M626">
        <v>253</v>
      </c>
      <c r="N626">
        <v>670</v>
      </c>
      <c r="O626">
        <v>26000</v>
      </c>
      <c r="P626">
        <v>7.5</v>
      </c>
      <c r="R626" t="str">
        <v>The Imitation Game</v>
      </c>
      <c r="S626">
        <v>41674</v>
      </c>
      <c r="T626">
        <v>2014</v>
      </c>
      <c r="U626" t="str">
        <v>2010s</v>
      </c>
      <c r="V626" t="str">
        <v>Color</v>
      </c>
      <c r="W626" t="str">
        <v>Biography</v>
      </c>
      <c r="X626" t="str">
        <v>English</v>
      </c>
      <c r="Y626" t="str">
        <v>UK</v>
      </c>
      <c r="Z626" t="str">
        <v>PG-13</v>
      </c>
      <c r="AA626" t="str">
        <v>Benedict Cumberbatch</v>
      </c>
      <c r="AB626" t="str">
        <v>Morten Tyldum</v>
      </c>
      <c r="AC626">
        <v>19000</v>
      </c>
      <c r="AD626">
        <v>20295</v>
      </c>
      <c r="AE626">
        <v>77</v>
      </c>
      <c r="AF626">
        <v>165000</v>
      </c>
      <c r="AG626">
        <v>8.1</v>
      </c>
      <c r="AH626">
        <v>454</v>
      </c>
      <c r="AI626">
        <v>114</v>
      </c>
      <c r="AJ626">
        <v>91121452</v>
      </c>
      <c r="AL626" s="7" t="str">
        <v>James L. Brooks</v>
      </c>
      <c r="AM626" s="35">
        <f>AVERAGEIFS(IMDB4[IMDb Score (1-10)],IMDB4[Director Name],Formula_Analysis!AL626)</f>
        <v>6.5</v>
      </c>
      <c r="AQ626" s="7" t="str">
        <v>Lee Majors</v>
      </c>
      <c r="AR626" s="7">
        <f>SUMIFS(IMDB4[Gross Revenue],IMDB4[Lead Actor],Formula_Analysis!AQ626)</f>
        <v>13903262</v>
      </c>
    </row>
    <row r="627" spans="1:44" x14ac:dyDescent="0.25">
      <c r="A627" t="str">
        <v>Rabbit-Proof Fence</v>
      </c>
      <c r="B627">
        <v>37556</v>
      </c>
      <c r="C627">
        <v>2002</v>
      </c>
      <c r="D627" t="str">
        <v>2000s</v>
      </c>
      <c r="E627" t="str">
        <v>Color</v>
      </c>
      <c r="F627" t="str">
        <v>Adventure</v>
      </c>
      <c r="G627" t="str">
        <v>Aboriginal</v>
      </c>
      <c r="H627" t="str">
        <v>Australia</v>
      </c>
      <c r="I627" t="str">
        <v>PG</v>
      </c>
      <c r="J627" t="str">
        <v>Roy Billing</v>
      </c>
      <c r="K627" t="str">
        <v>Phillip Noyce</v>
      </c>
      <c r="L627">
        <v>116</v>
      </c>
      <c r="M627">
        <v>312</v>
      </c>
      <c r="N627">
        <v>176</v>
      </c>
      <c r="O627">
        <v>0</v>
      </c>
      <c r="P627">
        <v>7.5</v>
      </c>
      <c r="R627" t="str">
        <v>Save the Last Dance</v>
      </c>
      <c r="S627">
        <v>37237</v>
      </c>
      <c r="T627">
        <v>2001</v>
      </c>
      <c r="U627" t="str">
        <v>2000s</v>
      </c>
      <c r="V627" t="str">
        <v>Color</v>
      </c>
      <c r="W627" t="str">
        <v>Drama</v>
      </c>
      <c r="X627" t="str">
        <v>English</v>
      </c>
      <c r="Y627" t="str">
        <v>USA</v>
      </c>
      <c r="Z627" t="str">
        <v>PG-13</v>
      </c>
      <c r="AA627" t="str">
        <v>Sean Patrick Thomas</v>
      </c>
      <c r="AB627" t="str">
        <v>Thomas Carter</v>
      </c>
      <c r="AC627">
        <v>656</v>
      </c>
      <c r="AD627">
        <v>1307</v>
      </c>
      <c r="AE627">
        <v>49</v>
      </c>
      <c r="AF627">
        <v>0</v>
      </c>
      <c r="AG627">
        <v>6.1</v>
      </c>
      <c r="AH627">
        <v>101</v>
      </c>
      <c r="AI627">
        <v>112</v>
      </c>
      <c r="AJ627">
        <v>91038276</v>
      </c>
      <c r="AL627" s="7" t="str">
        <v>Jean-Jacques Annaud</v>
      </c>
      <c r="AM627" s="35">
        <f>AVERAGEIFS(IMDB4[IMDb Score (1-10)],IMDB4[Director Name],Formula_Analysis!AL627)</f>
        <v>7.2333333333333334</v>
      </c>
      <c r="AQ627" s="7" t="str">
        <v>Frank Grillo</v>
      </c>
      <c r="AR627" s="7">
        <f>SUMIFS(IMDB4[Gross Revenue],IMDB4[Lead Actor],Formula_Analysis!AQ627)</f>
        <v>14637490</v>
      </c>
    </row>
    <row r="628" spans="1:44" x14ac:dyDescent="0.25">
      <c r="A628" t="str">
        <v>Metropolitan</v>
      </c>
      <c r="B628">
        <v>32910</v>
      </c>
      <c r="C628">
        <v>1990</v>
      </c>
      <c r="D628" t="str">
        <v>1990s</v>
      </c>
      <c r="E628" t="str">
        <v>Color</v>
      </c>
      <c r="F628" t="str">
        <v>Comedy</v>
      </c>
      <c r="G628" t="str">
        <v>English</v>
      </c>
      <c r="H628" t="str">
        <v>USA</v>
      </c>
      <c r="I628" t="str">
        <v>PG-13</v>
      </c>
      <c r="J628" t="str">
        <v>Chris Eigeman</v>
      </c>
      <c r="K628" t="str">
        <v>Whit Stillman</v>
      </c>
      <c r="L628">
        <v>88</v>
      </c>
      <c r="M628">
        <v>173</v>
      </c>
      <c r="N628">
        <v>89</v>
      </c>
      <c r="O628">
        <v>865</v>
      </c>
      <c r="P628">
        <v>7.5</v>
      </c>
      <c r="R628" t="str">
        <v>Stepmom</v>
      </c>
      <c r="S628">
        <v>36013</v>
      </c>
      <c r="T628">
        <v>1998</v>
      </c>
      <c r="U628" t="str">
        <v>1990s</v>
      </c>
      <c r="V628" t="str">
        <v>Color</v>
      </c>
      <c r="W628" t="str">
        <v>Comedy</v>
      </c>
      <c r="X628" t="str">
        <v>English</v>
      </c>
      <c r="Y628" t="str">
        <v>USA</v>
      </c>
      <c r="Z628" t="str">
        <v>PG-13</v>
      </c>
      <c r="AA628" t="str">
        <v>Julia Roberts</v>
      </c>
      <c r="AB628" t="str">
        <v>Chris Columbus</v>
      </c>
      <c r="AC628">
        <v>8000</v>
      </c>
      <c r="AD628">
        <v>9988</v>
      </c>
      <c r="AE628">
        <v>0</v>
      </c>
      <c r="AF628">
        <v>0</v>
      </c>
      <c r="AG628">
        <v>6.7</v>
      </c>
      <c r="AH628">
        <v>65</v>
      </c>
      <c r="AI628">
        <v>124</v>
      </c>
      <c r="AJ628">
        <v>91030827</v>
      </c>
      <c r="AL628" s="7" t="str">
        <v>Joel Gallen</v>
      </c>
      <c r="AM628" s="35">
        <f>AVERAGEIFS(IMDB4[IMDb Score (1-10)],IMDB4[Director Name],Formula_Analysis!AL628)</f>
        <v>5.7</v>
      </c>
      <c r="AQ628" s="7" t="str">
        <v>Danny Dyer</v>
      </c>
      <c r="AR628" s="7">
        <f>SUMIFS(IMDB4[Gross Revenue],IMDB4[Lead Actor],Formula_Analysis!AQ628)</f>
        <v>240689</v>
      </c>
    </row>
    <row r="629" spans="1:44" x14ac:dyDescent="0.25">
      <c r="A629" t="str">
        <v>Madadayo</v>
      </c>
      <c r="B629">
        <v>34217</v>
      </c>
      <c r="C629">
        <v>1993</v>
      </c>
      <c r="D629" t="str">
        <v>1990s</v>
      </c>
      <c r="E629" t="str">
        <v>Color</v>
      </c>
      <c r="F629" t="str">
        <v>Drama</v>
      </c>
      <c r="G629" t="str">
        <v>Japanese</v>
      </c>
      <c r="H629" t="str">
        <v>Japan</v>
      </c>
      <c r="I629" t="str">
        <v>Not Rated</v>
      </c>
      <c r="J629" t="str">
        <v>Tatsuo Matsumura</v>
      </c>
      <c r="K629" t="str">
        <v>Akira Kurosawa</v>
      </c>
      <c r="L629">
        <v>15</v>
      </c>
      <c r="M629">
        <v>30</v>
      </c>
      <c r="N629">
        <v>0</v>
      </c>
      <c r="O629">
        <v>355</v>
      </c>
      <c r="P629">
        <v>7.5</v>
      </c>
      <c r="R629" t="str">
        <v>The Karate Kid</v>
      </c>
      <c r="S629">
        <v>30972</v>
      </c>
      <c r="T629">
        <v>1984</v>
      </c>
      <c r="U629" t="str">
        <v>1980s</v>
      </c>
      <c r="V629" t="str">
        <v>Color</v>
      </c>
      <c r="W629" t="str">
        <v>Action</v>
      </c>
      <c r="X629" t="str">
        <v>English</v>
      </c>
      <c r="Y629" t="str">
        <v>USA</v>
      </c>
      <c r="Z629" t="str">
        <v>PG</v>
      </c>
      <c r="AA629" t="str">
        <v>Martin Kove</v>
      </c>
      <c r="AB629" t="str">
        <v>John G. Avildsen</v>
      </c>
      <c r="AC629">
        <v>668</v>
      </c>
      <c r="AD629">
        <v>2004</v>
      </c>
      <c r="AE629">
        <v>80</v>
      </c>
      <c r="AF629">
        <v>0</v>
      </c>
      <c r="AG629">
        <v>7.2</v>
      </c>
      <c r="AH629">
        <v>81</v>
      </c>
      <c r="AI629">
        <v>126</v>
      </c>
      <c r="AJ629">
        <v>90800000</v>
      </c>
      <c r="AL629" s="7" t="str">
        <v>Kerry Conran</v>
      </c>
      <c r="AM629" s="35">
        <f>AVERAGEIFS(IMDB4[IMDb Score (1-10)],IMDB4[Director Name],Formula_Analysis!AL629)</f>
        <v>6.1</v>
      </c>
      <c r="AQ629" s="7" t="str">
        <v>Eva Amurri Martino</v>
      </c>
      <c r="AR629" s="7">
        <f>SUMIFS(IMDB4[Gross Revenue],IMDB4[Lead Actor],Formula_Analysis!AQ629)</f>
        <v>303439</v>
      </c>
    </row>
    <row r="630" spans="1:44" x14ac:dyDescent="0.25">
      <c r="A630" t="str">
        <v>The Circle</v>
      </c>
      <c r="B630">
        <v>36607</v>
      </c>
      <c r="C630">
        <v>2000</v>
      </c>
      <c r="D630" t="str">
        <v>2000s</v>
      </c>
      <c r="E630" t="str">
        <v>Color</v>
      </c>
      <c r="F630" t="str">
        <v>Drama</v>
      </c>
      <c r="G630" t="str">
        <v>Persian</v>
      </c>
      <c r="H630" t="str">
        <v>Iran</v>
      </c>
      <c r="I630" t="str">
        <v>Not Rated</v>
      </c>
      <c r="J630" t="str">
        <v>Fereshteh Sadre Orafaiy</v>
      </c>
      <c r="K630" t="str">
        <v>Jafar Panahi</v>
      </c>
      <c r="L630">
        <v>5</v>
      </c>
      <c r="M630">
        <v>5</v>
      </c>
      <c r="N630">
        <v>397</v>
      </c>
      <c r="O630">
        <v>697</v>
      </c>
      <c r="P630">
        <v>7.5</v>
      </c>
      <c r="R630" t="str">
        <v>Prince of Persia: The Sands of Time</v>
      </c>
      <c r="S630">
        <v>40228</v>
      </c>
      <c r="T630">
        <v>2010</v>
      </c>
      <c r="U630" t="str">
        <v>2010s</v>
      </c>
      <c r="V630" t="str">
        <v>Color</v>
      </c>
      <c r="W630" t="str">
        <v>Action</v>
      </c>
      <c r="X630" t="str">
        <v>English</v>
      </c>
      <c r="Y630" t="str">
        <v>USA</v>
      </c>
      <c r="Z630" t="str">
        <v>PG-13</v>
      </c>
      <c r="AA630" t="str">
        <v>Jake Gyllenhaal</v>
      </c>
      <c r="AB630" t="str">
        <v>Mike Newell</v>
      </c>
      <c r="AC630">
        <v>15000</v>
      </c>
      <c r="AD630">
        <v>16149</v>
      </c>
      <c r="AE630">
        <v>179</v>
      </c>
      <c r="AF630">
        <v>23000</v>
      </c>
      <c r="AG630">
        <v>6.6</v>
      </c>
      <c r="AH630">
        <v>306</v>
      </c>
      <c r="AI630">
        <v>116</v>
      </c>
      <c r="AJ630">
        <v>90755643</v>
      </c>
      <c r="AL630" s="7" t="str">
        <v>Lawrence Kasdan</v>
      </c>
      <c r="AM630" s="35">
        <f>AVERAGEIFS(IMDB4[IMDb Score (1-10)],IMDB4[Director Name],Formula_Analysis!AL630)</f>
        <v>6.55</v>
      </c>
      <c r="AQ630" s="7" t="str">
        <v>Daniel Stern</v>
      </c>
      <c r="AR630" s="7">
        <f>SUMIFS(IMDB4[Gross Revenue],IMDB4[Lead Actor],Formula_Analysis!AQ630)</f>
        <v>13034417</v>
      </c>
    </row>
    <row r="631" spans="1:44" x14ac:dyDescent="0.25">
      <c r="A631" t="str">
        <v>Burn</v>
      </c>
      <c r="B631">
        <v>41224</v>
      </c>
      <c r="C631">
        <v>2012</v>
      </c>
      <c r="D631" t="str">
        <v>2010s</v>
      </c>
      <c r="E631" t="str">
        <v>Color</v>
      </c>
      <c r="F631" t="str">
        <v>Documentary</v>
      </c>
      <c r="G631" t="str">
        <v>English</v>
      </c>
      <c r="H631" t="str">
        <v>USA</v>
      </c>
      <c r="I631" t="str">
        <v>Not Rated</v>
      </c>
      <c r="J631" t="str">
        <v>Brendan Doogie Milewski</v>
      </c>
      <c r="K631" t="str">
        <v>Tom Putnam</v>
      </c>
      <c r="L631">
        <v>2</v>
      </c>
      <c r="M631">
        <v>2</v>
      </c>
      <c r="N631">
        <v>15</v>
      </c>
      <c r="O631">
        <v>801</v>
      </c>
      <c r="P631">
        <v>7.5</v>
      </c>
      <c r="R631" t="str">
        <v>Scary Movie 4</v>
      </c>
      <c r="S631">
        <v>39006</v>
      </c>
      <c r="T631">
        <v>2006</v>
      </c>
      <c r="U631" t="str">
        <v>2000s</v>
      </c>
      <c r="V631" t="str">
        <v>Color</v>
      </c>
      <c r="W631" t="str">
        <v>Comedy</v>
      </c>
      <c r="X631" t="str">
        <v>English</v>
      </c>
      <c r="Y631" t="str">
        <v>USA</v>
      </c>
      <c r="Z631" t="str">
        <v>PG-13</v>
      </c>
      <c r="AA631" t="str">
        <v>Beau Mirchoff</v>
      </c>
      <c r="AB631" t="str">
        <v>David Zucker</v>
      </c>
      <c r="AC631">
        <v>2000</v>
      </c>
      <c r="AD631">
        <v>5855</v>
      </c>
      <c r="AE631">
        <v>119</v>
      </c>
      <c r="AF631">
        <v>1000</v>
      </c>
      <c r="AG631">
        <v>5.0999999999999996</v>
      </c>
      <c r="AH631">
        <v>151</v>
      </c>
      <c r="AI631">
        <v>89</v>
      </c>
      <c r="AJ631">
        <v>90703745</v>
      </c>
      <c r="AL631" s="7" t="str">
        <v>Ron Shelton</v>
      </c>
      <c r="AM631" s="35">
        <f>AVERAGEIFS(IMDB4[IMDb Score (1-10)],IMDB4[Director Name],Formula_Analysis!AL631)</f>
        <v>5.9</v>
      </c>
      <c r="AQ631" s="7" t="str">
        <v>Eric Idle</v>
      </c>
      <c r="AR631" s="7">
        <f>SUMIFS(IMDB4[Gross Revenue],IMDB4[Lead Actor],Formula_Analysis!AQ631)</f>
        <v>102084758</v>
      </c>
    </row>
    <row r="632" spans="1:44" x14ac:dyDescent="0.25">
      <c r="A632" t="str">
        <v>Travelers and Magicians</v>
      </c>
      <c r="B632">
        <v>37771</v>
      </c>
      <c r="C632">
        <v>2003</v>
      </c>
      <c r="D632" t="str">
        <v>2000s</v>
      </c>
      <c r="E632" t="str">
        <v>Color</v>
      </c>
      <c r="F632" t="str">
        <v>Adventure</v>
      </c>
      <c r="G632" t="str">
        <v>Dzongkha</v>
      </c>
      <c r="H632" t="str">
        <v>Australia</v>
      </c>
      <c r="I632" t="str">
        <v>Not Rated</v>
      </c>
      <c r="J632" t="str">
        <v>Tshewang Dendup</v>
      </c>
      <c r="K632" t="str">
        <v>Khyentse Norbu</v>
      </c>
      <c r="L632">
        <v>0</v>
      </c>
      <c r="M632">
        <v>0</v>
      </c>
      <c r="N632">
        <v>28</v>
      </c>
      <c r="O632">
        <v>353</v>
      </c>
      <c r="P632">
        <v>7.5</v>
      </c>
      <c r="R632" t="str">
        <v>Antz</v>
      </c>
      <c r="S632">
        <v>36046</v>
      </c>
      <c r="T632">
        <v>1998</v>
      </c>
      <c r="U632" t="str">
        <v>1990s</v>
      </c>
      <c r="V632" t="str">
        <v>Color</v>
      </c>
      <c r="W632" t="str">
        <v>Adventure</v>
      </c>
      <c r="X632" t="str">
        <v>English</v>
      </c>
      <c r="Y632" t="str">
        <v>USA</v>
      </c>
      <c r="Z632" t="str">
        <v>PG</v>
      </c>
      <c r="AA632" t="str">
        <v>Sylvester Stallone</v>
      </c>
      <c r="AB632" t="str">
        <v>Eric Darnell</v>
      </c>
      <c r="AC632">
        <v>13000</v>
      </c>
      <c r="AD632">
        <v>25788</v>
      </c>
      <c r="AE632">
        <v>35</v>
      </c>
      <c r="AF632">
        <v>0</v>
      </c>
      <c r="AG632">
        <v>6.6</v>
      </c>
      <c r="AH632">
        <v>131</v>
      </c>
      <c r="AI632">
        <v>83</v>
      </c>
      <c r="AJ632">
        <v>90646554</v>
      </c>
      <c r="AL632" s="7" t="str">
        <v>Ed Decter</v>
      </c>
      <c r="AM632" s="35">
        <f>AVERAGEIFS(IMDB4[IMDb Score (1-10)],IMDB4[Director Name],Formula_Analysis!AL632)</f>
        <v>5.9</v>
      </c>
      <c r="AQ632" s="7" t="str">
        <v>Sasha Roiz</v>
      </c>
      <c r="AR632" s="7">
        <f>SUMIFS(IMDB4[Gross Revenue],IMDB4[Lead Actor],Formula_Analysis!AQ632)</f>
        <v>23219748</v>
      </c>
    </row>
    <row r="633" spans="1:44" x14ac:dyDescent="0.25">
      <c r="A633" t="str">
        <v>Corpse Bride</v>
      </c>
      <c r="B633">
        <v>38672</v>
      </c>
      <c r="C633">
        <v>2005</v>
      </c>
      <c r="D633" t="str">
        <v>2000s</v>
      </c>
      <c r="E633" t="str">
        <v>Color</v>
      </c>
      <c r="F633" t="str">
        <v>Animation</v>
      </c>
      <c r="G633" t="str">
        <v>English</v>
      </c>
      <c r="H633" t="str">
        <v>USA</v>
      </c>
      <c r="I633" t="str">
        <v>PG</v>
      </c>
      <c r="J633" t="str">
        <v>Johnny Depp</v>
      </c>
      <c r="K633" t="str">
        <v>Tim Burton</v>
      </c>
      <c r="L633">
        <v>40000</v>
      </c>
      <c r="M633">
        <v>60683</v>
      </c>
      <c r="N633">
        <v>13000</v>
      </c>
      <c r="O633">
        <v>0</v>
      </c>
      <c r="P633">
        <v>7.4</v>
      </c>
      <c r="R633" t="str">
        <v>The Game Plan</v>
      </c>
      <c r="S633">
        <v>39412</v>
      </c>
      <c r="T633">
        <v>2007</v>
      </c>
      <c r="U633" t="str">
        <v>2000s</v>
      </c>
      <c r="V633" t="str">
        <v>Color</v>
      </c>
      <c r="W633" t="str">
        <v>Comedy</v>
      </c>
      <c r="X633" t="str">
        <v>English</v>
      </c>
      <c r="Y633" t="str">
        <v>USA</v>
      </c>
      <c r="Z633" t="str">
        <v>PG</v>
      </c>
      <c r="AA633" t="str">
        <v>Dwayne Johnson</v>
      </c>
      <c r="AB633" t="str">
        <v>Andy Fickman</v>
      </c>
      <c r="AC633">
        <v>12000</v>
      </c>
      <c r="AD633">
        <v>15170</v>
      </c>
      <c r="AE633">
        <v>99</v>
      </c>
      <c r="AF633">
        <v>0</v>
      </c>
      <c r="AG633">
        <v>6.2</v>
      </c>
      <c r="AH633">
        <v>112</v>
      </c>
      <c r="AI633">
        <v>110</v>
      </c>
      <c r="AJ633">
        <v>90636983</v>
      </c>
      <c r="AL633" s="7" t="str">
        <v>Gene Quintano</v>
      </c>
      <c r="AM633" s="35">
        <f>AVERAGEIFS(IMDB4[IMDb Score (1-10)],IMDB4[Director Name],Formula_Analysis!AL633)</f>
        <v>6.1</v>
      </c>
      <c r="AQ633" s="7" t="str">
        <v>Tina Turner</v>
      </c>
      <c r="AR633" s="7">
        <f>SUMIFS(IMDB4[Gross Revenue],IMDB4[Lead Actor],Formula_Analysis!AQ633)</f>
        <v>36200000</v>
      </c>
    </row>
    <row r="634" spans="1:44" x14ac:dyDescent="0.25">
      <c r="A634" t="str">
        <v>Crazy, Stupid, Love.</v>
      </c>
      <c r="B634">
        <v>40675</v>
      </c>
      <c r="C634">
        <v>2011</v>
      </c>
      <c r="D634" t="str">
        <v>2010s</v>
      </c>
      <c r="E634" t="str">
        <v>Color</v>
      </c>
      <c r="F634" t="str">
        <v>Comedy</v>
      </c>
      <c r="G634" t="str">
        <v>English</v>
      </c>
      <c r="H634" t="str">
        <v>USA</v>
      </c>
      <c r="I634" t="str">
        <v>PG-13</v>
      </c>
      <c r="J634" t="str">
        <v>Ryan Gosling</v>
      </c>
      <c r="K634" t="str">
        <v>Glenn Ficarra</v>
      </c>
      <c r="L634">
        <v>33000</v>
      </c>
      <c r="M634">
        <v>57426</v>
      </c>
      <c r="N634">
        <v>43</v>
      </c>
      <c r="O634">
        <v>44000</v>
      </c>
      <c r="P634">
        <v>7.4</v>
      </c>
      <c r="R634" t="str">
        <v>Me, Myself &amp; Irene</v>
      </c>
      <c r="S634">
        <v>36581</v>
      </c>
      <c r="T634">
        <v>2000</v>
      </c>
      <c r="U634" t="str">
        <v>2000s</v>
      </c>
      <c r="V634" t="str">
        <v>Color</v>
      </c>
      <c r="W634" t="str">
        <v>Comedy</v>
      </c>
      <c r="X634" t="str">
        <v>English</v>
      </c>
      <c r="Y634" t="str">
        <v>USA</v>
      </c>
      <c r="Z634" t="str">
        <v>R</v>
      </c>
      <c r="AA634" t="str">
        <v>Robert Forster</v>
      </c>
      <c r="AB634" t="str">
        <v>Bobby Farrelly</v>
      </c>
      <c r="AC634">
        <v>889</v>
      </c>
      <c r="AD634">
        <v>1711</v>
      </c>
      <c r="AE634">
        <v>101</v>
      </c>
      <c r="AF634">
        <v>0</v>
      </c>
      <c r="AG634">
        <v>6.5</v>
      </c>
      <c r="AH634">
        <v>155</v>
      </c>
      <c r="AI634">
        <v>116</v>
      </c>
      <c r="AJ634">
        <v>90567722</v>
      </c>
      <c r="AL634" s="7" t="str">
        <v>Jean-Marc VallÃ©e</v>
      </c>
      <c r="AM634" s="35">
        <f>AVERAGEIFS(IMDB4[IMDb Score (1-10)],IMDB4[Director Name],Formula_Analysis!AL634)</f>
        <v>7.4666666666666659</v>
      </c>
      <c r="AQ634" s="7" t="str">
        <v>Dougray Scott</v>
      </c>
      <c r="AR634" s="7">
        <f>SUMIFS(IMDB4[Gross Revenue],IMDB4[Lead Actor],Formula_Analysis!AQ634)</f>
        <v>25472967</v>
      </c>
    </row>
    <row r="635" spans="1:44" x14ac:dyDescent="0.25">
      <c r="A635" t="str">
        <v>Blue Valentine</v>
      </c>
      <c r="B635">
        <v>40382</v>
      </c>
      <c r="C635">
        <v>2010</v>
      </c>
      <c r="D635" t="str">
        <v>2010s</v>
      </c>
      <c r="E635" t="str">
        <v>Color</v>
      </c>
      <c r="F635" t="str">
        <v>Drama</v>
      </c>
      <c r="G635" t="str">
        <v>English</v>
      </c>
      <c r="H635" t="str">
        <v>USA</v>
      </c>
      <c r="I635" t="str">
        <v>R</v>
      </c>
      <c r="J635" t="str">
        <v>Ryan Gosling</v>
      </c>
      <c r="K635" t="str">
        <v>Derek Cianfrance</v>
      </c>
      <c r="L635">
        <v>33000</v>
      </c>
      <c r="M635">
        <v>35941</v>
      </c>
      <c r="N635">
        <v>310</v>
      </c>
      <c r="O635">
        <v>25000</v>
      </c>
      <c r="P635">
        <v>7.4</v>
      </c>
      <c r="R635" t="str">
        <v>High School Musical 3: Senior Year</v>
      </c>
      <c r="S635">
        <v>39700</v>
      </c>
      <c r="T635">
        <v>2008</v>
      </c>
      <c r="U635" t="str">
        <v>2000s</v>
      </c>
      <c r="V635" t="str">
        <v>Color</v>
      </c>
      <c r="W635" t="str">
        <v>Comedy</v>
      </c>
      <c r="X635" t="str">
        <v>English</v>
      </c>
      <c r="Y635" t="str">
        <v>USA</v>
      </c>
      <c r="Z635" t="str">
        <v>G</v>
      </c>
      <c r="AA635" t="str">
        <v>Lucas Grabeel</v>
      </c>
      <c r="AB635" t="str">
        <v>Kenny Ortega</v>
      </c>
      <c r="AC635">
        <v>755</v>
      </c>
      <c r="AD635">
        <v>3507</v>
      </c>
      <c r="AE635">
        <v>197</v>
      </c>
      <c r="AF635">
        <v>0</v>
      </c>
      <c r="AG635">
        <v>4.5</v>
      </c>
      <c r="AH635">
        <v>128</v>
      </c>
      <c r="AI635">
        <v>112</v>
      </c>
      <c r="AJ635">
        <v>90556401</v>
      </c>
      <c r="AL635" s="7" t="str">
        <v>Patrick Gilmore</v>
      </c>
      <c r="AM635" s="35">
        <f>AVERAGEIFS(IMDB4[IMDb Score (1-10)],IMDB4[Director Name],Formula_Analysis!AL635)</f>
        <v>6.7</v>
      </c>
      <c r="AQ635" s="7" t="str">
        <v>Ally Sheedy</v>
      </c>
      <c r="AR635" s="7">
        <f>SUMIFS(IMDB4[Gross Revenue],IMDB4[Lead Actor],Formula_Analysis!AQ635)</f>
        <v>177840</v>
      </c>
    </row>
    <row r="636" spans="1:44" x14ac:dyDescent="0.25">
      <c r="A636" t="str">
        <v>Lars and the Real Girl</v>
      </c>
      <c r="B636">
        <v>39117</v>
      </c>
      <c r="C636">
        <v>2007</v>
      </c>
      <c r="D636" t="str">
        <v>2000s</v>
      </c>
      <c r="E636" t="str">
        <v>Color</v>
      </c>
      <c r="F636" t="str">
        <v>Comedy</v>
      </c>
      <c r="G636" t="str">
        <v>English</v>
      </c>
      <c r="H636" t="str">
        <v>USA</v>
      </c>
      <c r="I636" t="str">
        <v>PG-13</v>
      </c>
      <c r="J636" t="str">
        <v>Ryan Gosling</v>
      </c>
      <c r="K636" t="str">
        <v>Craig Gillespie</v>
      </c>
      <c r="L636">
        <v>33000</v>
      </c>
      <c r="M636">
        <v>34351</v>
      </c>
      <c r="N636">
        <v>44</v>
      </c>
      <c r="O636">
        <v>19000</v>
      </c>
      <c r="P636">
        <v>7.4</v>
      </c>
      <c r="R636" t="str">
        <v>Space Cowboys</v>
      </c>
      <c r="S636">
        <v>36535</v>
      </c>
      <c r="T636">
        <v>2000</v>
      </c>
      <c r="U636" t="str">
        <v>2000s</v>
      </c>
      <c r="V636" t="str">
        <v>Black and White</v>
      </c>
      <c r="W636" t="str">
        <v>Action</v>
      </c>
      <c r="X636" t="str">
        <v>English</v>
      </c>
      <c r="Y636" t="str">
        <v>USA</v>
      </c>
      <c r="Z636" t="str">
        <v>PG-13</v>
      </c>
      <c r="AA636" t="str">
        <v>Clint Eastwood</v>
      </c>
      <c r="AB636" t="str">
        <v>Clint Eastwood</v>
      </c>
      <c r="AC636">
        <v>16000</v>
      </c>
      <c r="AD636">
        <v>17771</v>
      </c>
      <c r="AE636">
        <v>16000</v>
      </c>
      <c r="AF636">
        <v>0</v>
      </c>
      <c r="AG636">
        <v>6.4</v>
      </c>
      <c r="AH636">
        <v>169</v>
      </c>
      <c r="AI636">
        <v>130</v>
      </c>
      <c r="AJ636">
        <v>90454043</v>
      </c>
      <c r="AL636" s="7" t="str">
        <v>Neil LaBute</v>
      </c>
      <c r="AM636" s="35">
        <f>AVERAGEIFS(IMDB4[IMDb Score (1-10)],IMDB4[Director Name],Formula_Analysis!AL636)</f>
        <v>6.5666666666666664</v>
      </c>
      <c r="AQ636" s="7" t="str">
        <v>Peter Greene</v>
      </c>
      <c r="AR636" s="7">
        <f>SUMIFS(IMDB4[Gross Revenue],IMDB4[Lead Actor],Formula_Analysis!AQ636)</f>
        <v>238171003</v>
      </c>
    </row>
    <row r="637" spans="1:44" x14ac:dyDescent="0.25">
      <c r="A637" t="str">
        <v>Layer Cake</v>
      </c>
      <c r="B637">
        <v>38303</v>
      </c>
      <c r="C637">
        <v>2004</v>
      </c>
      <c r="D637" t="str">
        <v>2000s</v>
      </c>
      <c r="E637" t="str">
        <v>Color</v>
      </c>
      <c r="F637" t="str">
        <v>Crime</v>
      </c>
      <c r="G637" t="str">
        <v>English</v>
      </c>
      <c r="H637" t="str">
        <v>UK</v>
      </c>
      <c r="I637" t="str">
        <v>R</v>
      </c>
      <c r="J637" t="str">
        <v>Tom Hardy</v>
      </c>
      <c r="K637" t="str">
        <v>Matthew Vaughn</v>
      </c>
      <c r="L637">
        <v>27000</v>
      </c>
      <c r="M637">
        <v>29277</v>
      </c>
      <c r="N637">
        <v>905</v>
      </c>
      <c r="O637">
        <v>0</v>
      </c>
      <c r="P637">
        <v>7.4</v>
      </c>
      <c r="R637" t="str">
        <v>Space Jam</v>
      </c>
      <c r="S637">
        <v>35284</v>
      </c>
      <c r="T637">
        <v>1996</v>
      </c>
      <c r="U637" t="str">
        <v>1990s</v>
      </c>
      <c r="V637" t="str">
        <v>Color</v>
      </c>
      <c r="W637" t="str">
        <v>Adventure</v>
      </c>
      <c r="X637" t="str">
        <v>English</v>
      </c>
      <c r="Y637" t="str">
        <v>USA</v>
      </c>
      <c r="Z637" t="str">
        <v>PG</v>
      </c>
      <c r="AA637" t="str">
        <v>Bill Murray</v>
      </c>
      <c r="AB637" t="str">
        <v>Joe Pytka</v>
      </c>
      <c r="AC637">
        <v>13000</v>
      </c>
      <c r="AD637">
        <v>15001</v>
      </c>
      <c r="AE637">
        <v>30</v>
      </c>
      <c r="AF637">
        <v>0</v>
      </c>
      <c r="AG637">
        <v>6.3</v>
      </c>
      <c r="AH637">
        <v>46</v>
      </c>
      <c r="AI637">
        <v>88</v>
      </c>
      <c r="AJ637">
        <v>90443603</v>
      </c>
      <c r="AL637" s="7" t="str">
        <v>Jesse Peretz</v>
      </c>
      <c r="AM637" s="35">
        <f>AVERAGEIFS(IMDB4[IMDb Score (1-10)],IMDB4[Director Name],Formula_Analysis!AL637)</f>
        <v>5.95</v>
      </c>
      <c r="AQ637" s="7" t="str">
        <v>Billy Campbell</v>
      </c>
      <c r="AR637" s="7">
        <f>SUMIFS(IMDB4[Gross Revenue],IMDB4[Lead Actor],Formula_Analysis!AQ637)</f>
        <v>12870569</v>
      </c>
    </row>
    <row r="638" spans="1:44" x14ac:dyDescent="0.25">
      <c r="A638" t="str">
        <v>Up in the Air</v>
      </c>
      <c r="B638">
        <v>39931</v>
      </c>
      <c r="C638">
        <v>2009</v>
      </c>
      <c r="D638" t="str">
        <v>2000s</v>
      </c>
      <c r="E638" t="str">
        <v>Color</v>
      </c>
      <c r="F638" t="str">
        <v>Drama</v>
      </c>
      <c r="G638" t="str">
        <v>English</v>
      </c>
      <c r="H638" t="str">
        <v>USA</v>
      </c>
      <c r="I638" t="str">
        <v>R</v>
      </c>
      <c r="J638" t="str">
        <v>J.K. Simmons</v>
      </c>
      <c r="K638" t="str">
        <v>Jason Reitman</v>
      </c>
      <c r="L638">
        <v>24000</v>
      </c>
      <c r="M638">
        <v>35209</v>
      </c>
      <c r="N638">
        <v>655</v>
      </c>
      <c r="O638">
        <v>19000</v>
      </c>
      <c r="P638">
        <v>7.4</v>
      </c>
      <c r="R638" t="str">
        <v>RED</v>
      </c>
      <c r="S638">
        <v>40360</v>
      </c>
      <c r="T638">
        <v>2010</v>
      </c>
      <c r="U638" t="str">
        <v>2010s</v>
      </c>
      <c r="V638" t="str">
        <v>Color</v>
      </c>
      <c r="W638" t="str">
        <v>Action</v>
      </c>
      <c r="X638" t="str">
        <v>English</v>
      </c>
      <c r="Y638" t="str">
        <v>USA</v>
      </c>
      <c r="Z638" t="str">
        <v>PG-13</v>
      </c>
      <c r="AA638" t="str">
        <v>Bruce Willis</v>
      </c>
      <c r="AB638" t="str">
        <v>Robert Schwentke</v>
      </c>
      <c r="AC638">
        <v>13000</v>
      </c>
      <c r="AD638">
        <v>24928</v>
      </c>
      <c r="AE638">
        <v>124</v>
      </c>
      <c r="AF638">
        <v>32000</v>
      </c>
      <c r="AG638">
        <v>7.1</v>
      </c>
      <c r="AH638">
        <v>315</v>
      </c>
      <c r="AI638">
        <v>111</v>
      </c>
      <c r="AJ638">
        <v>90356857</v>
      </c>
      <c r="AL638" s="7" t="str">
        <v>Sylvain White</v>
      </c>
      <c r="AM638" s="35">
        <f>AVERAGEIFS(IMDB4[IMDb Score (1-10)],IMDB4[Director Name],Formula_Analysis!AL638)</f>
        <v>5.8000000000000007</v>
      </c>
      <c r="AQ638" s="7" t="str">
        <v>Joseph Gilgun</v>
      </c>
      <c r="AR638" s="7">
        <f>SUMIFS(IMDB4[Gross Revenue],IMDB4[Lead Actor],Formula_Analysis!AQ638)</f>
        <v>16110251</v>
      </c>
    </row>
    <row r="639" spans="1:44" x14ac:dyDescent="0.25">
      <c r="A639" t="str">
        <v>Lincoln</v>
      </c>
      <c r="B639">
        <v>41255</v>
      </c>
      <c r="C639">
        <v>2012</v>
      </c>
      <c r="D639" t="str">
        <v>2010s</v>
      </c>
      <c r="E639" t="str">
        <v>Color</v>
      </c>
      <c r="F639" t="str">
        <v>Biography</v>
      </c>
      <c r="G639" t="str">
        <v>English</v>
      </c>
      <c r="H639" t="str">
        <v>USA</v>
      </c>
      <c r="I639" t="str">
        <v>PG-13</v>
      </c>
      <c r="J639" t="str">
        <v>Joseph Gordon-Levitt</v>
      </c>
      <c r="K639" t="str">
        <v>Steven Spielberg</v>
      </c>
      <c r="L639">
        <v>23000</v>
      </c>
      <c r="M639">
        <v>25517</v>
      </c>
      <c r="N639">
        <v>14000</v>
      </c>
      <c r="O639">
        <v>71000</v>
      </c>
      <c r="P639">
        <v>7.4</v>
      </c>
      <c r="R639" t="str">
        <v>Get Hard</v>
      </c>
      <c r="S639">
        <v>42181</v>
      </c>
      <c r="T639">
        <v>2015</v>
      </c>
      <c r="U639" t="str">
        <v>2010s</v>
      </c>
      <c r="V639" t="str">
        <v>Color</v>
      </c>
      <c r="W639" t="str">
        <v>Comedy</v>
      </c>
      <c r="X639" t="str">
        <v>English</v>
      </c>
      <c r="Y639" t="str">
        <v>USA</v>
      </c>
      <c r="Z639" t="str">
        <v>R</v>
      </c>
      <c r="AA639" t="str">
        <v>Will Ferrell</v>
      </c>
      <c r="AB639" t="str">
        <v>Etan Cohen</v>
      </c>
      <c r="AC639">
        <v>8000</v>
      </c>
      <c r="AD639">
        <v>12556</v>
      </c>
      <c r="AE639">
        <v>164</v>
      </c>
      <c r="AF639">
        <v>14000</v>
      </c>
      <c r="AG639">
        <v>6</v>
      </c>
      <c r="AH639">
        <v>173</v>
      </c>
      <c r="AI639">
        <v>107</v>
      </c>
      <c r="AJ639">
        <v>90353764</v>
      </c>
      <c r="AL639" s="7" t="str">
        <v>Jeff Nichols</v>
      </c>
      <c r="AM639" s="35">
        <f>AVERAGEIFS(IMDB4[IMDb Score (1-10)],IMDB4[Director Name],Formula_Analysis!AL639)</f>
        <v>7.4</v>
      </c>
      <c r="AQ639" s="7" t="str">
        <v>Jimmy Fallon</v>
      </c>
      <c r="AR639" s="7">
        <f>SUMIFS(IMDB4[Gross Revenue],IMDB4[Lead Actor],Formula_Analysis!AQ639)</f>
        <v>49454062</v>
      </c>
    </row>
    <row r="640" spans="1:44" x14ac:dyDescent="0.25">
      <c r="A640" t="str">
        <v>Looper</v>
      </c>
      <c r="B640">
        <v>41062</v>
      </c>
      <c r="C640">
        <v>2012</v>
      </c>
      <c r="D640" t="str">
        <v>2010s</v>
      </c>
      <c r="E640" t="str">
        <v>Color</v>
      </c>
      <c r="F640" t="str">
        <v>Action</v>
      </c>
      <c r="G640" t="str">
        <v>English</v>
      </c>
      <c r="H640" t="str">
        <v>USA</v>
      </c>
      <c r="I640" t="str">
        <v>R</v>
      </c>
      <c r="J640" t="str">
        <v>Joseph Gordon-Levitt</v>
      </c>
      <c r="K640" t="str">
        <v>Rian Johnson</v>
      </c>
      <c r="L640">
        <v>23000</v>
      </c>
      <c r="M640">
        <v>37387</v>
      </c>
      <c r="N640">
        <v>0</v>
      </c>
      <c r="O640">
        <v>75000</v>
      </c>
      <c r="P640">
        <v>7.4</v>
      </c>
      <c r="R640" t="str">
        <v>The Scorpion King</v>
      </c>
      <c r="S640">
        <v>37388</v>
      </c>
      <c r="T640">
        <v>2002</v>
      </c>
      <c r="U640" t="str">
        <v>2000s</v>
      </c>
      <c r="V640" t="str">
        <v>Color</v>
      </c>
      <c r="W640" t="str">
        <v>Action</v>
      </c>
      <c r="X640" t="str">
        <v>English</v>
      </c>
      <c r="Y640" t="str">
        <v>USA</v>
      </c>
      <c r="Z640" t="str">
        <v>PG-13</v>
      </c>
      <c r="AA640" t="str">
        <v>Dwayne Johnson</v>
      </c>
      <c r="AB640" t="str">
        <v>Chuck Russell</v>
      </c>
      <c r="AC640">
        <v>12000</v>
      </c>
      <c r="AD640">
        <v>14611</v>
      </c>
      <c r="AE640">
        <v>55</v>
      </c>
      <c r="AF640">
        <v>0</v>
      </c>
      <c r="AG640">
        <v>5.5</v>
      </c>
      <c r="AH640">
        <v>167</v>
      </c>
      <c r="AI640">
        <v>100</v>
      </c>
      <c r="AJ640">
        <v>90341670</v>
      </c>
      <c r="AL640" s="7" t="str">
        <v>Mikael Salomon</v>
      </c>
      <c r="AM640" s="35">
        <f>AVERAGEIFS(IMDB4[IMDb Score (1-10)],IMDB4[Director Name],Formula_Analysis!AL640)</f>
        <v>5.8</v>
      </c>
      <c r="AQ640" s="7" t="str">
        <v>Cole Hauser</v>
      </c>
      <c r="AR640" s="7">
        <f>SUMIFS(IMDB4[Gross Revenue],IMDB4[Lead Actor],Formula_Analysis!AQ640)</f>
        <v>15712072</v>
      </c>
    </row>
    <row r="641" spans="1:44" x14ac:dyDescent="0.25">
      <c r="A641" t="str">
        <v>The Walk</v>
      </c>
      <c r="B641">
        <v>42192</v>
      </c>
      <c r="C641">
        <v>2015</v>
      </c>
      <c r="D641" t="str">
        <v>2010s</v>
      </c>
      <c r="E641" t="str">
        <v>Color</v>
      </c>
      <c r="F641" t="str">
        <v>Adventure</v>
      </c>
      <c r="G641" t="str">
        <v>English</v>
      </c>
      <c r="H641" t="str">
        <v>USA</v>
      </c>
      <c r="I641" t="str">
        <v>PG</v>
      </c>
      <c r="J641" t="str">
        <v>Joseph Gordon-Levitt</v>
      </c>
      <c r="K641" t="str">
        <v>Robert Zemeckis</v>
      </c>
      <c r="L641">
        <v>23000</v>
      </c>
      <c r="M641">
        <v>23031</v>
      </c>
      <c r="N641">
        <v>0</v>
      </c>
      <c r="O641">
        <v>24000</v>
      </c>
      <c r="P641">
        <v>7.4</v>
      </c>
      <c r="R641" t="str">
        <v>Mystic River</v>
      </c>
      <c r="S641">
        <v>37905</v>
      </c>
      <c r="T641">
        <v>2003</v>
      </c>
      <c r="U641" t="str">
        <v>2000s</v>
      </c>
      <c r="V641" t="str">
        <v>Color</v>
      </c>
      <c r="W641" t="str">
        <v>Crime</v>
      </c>
      <c r="X641" t="str">
        <v>English</v>
      </c>
      <c r="Y641" t="str">
        <v>USA</v>
      </c>
      <c r="Z641" t="str">
        <v>R</v>
      </c>
      <c r="AA641" t="str">
        <v>John Doman</v>
      </c>
      <c r="AB641" t="str">
        <v>Clint Eastwood</v>
      </c>
      <c r="AC641">
        <v>616</v>
      </c>
      <c r="AD641">
        <v>1942</v>
      </c>
      <c r="AE641">
        <v>16000</v>
      </c>
      <c r="AF641">
        <v>12000</v>
      </c>
      <c r="AG641">
        <v>8</v>
      </c>
      <c r="AH641">
        <v>229</v>
      </c>
      <c r="AI641">
        <v>138</v>
      </c>
      <c r="AJ641">
        <v>90135191</v>
      </c>
      <c r="AL641" s="7" t="str">
        <v>Mike Binder</v>
      </c>
      <c r="AM641" s="35">
        <f>AVERAGEIFS(IMDB4[IMDb Score (1-10)],IMDB4[Director Name],Formula_Analysis!AL641)</f>
        <v>7</v>
      </c>
      <c r="AQ641" s="7" t="str">
        <v>Vincent Gallo</v>
      </c>
      <c r="AR641" s="7">
        <f>SUMIFS(IMDB4[Gross Revenue],IMDB4[Lead Actor],Formula_Analysis!AQ641)</f>
        <v>365734</v>
      </c>
    </row>
    <row r="642" spans="1:44" x14ac:dyDescent="0.25">
      <c r="A642" t="str">
        <v>Running Scared</v>
      </c>
      <c r="B642">
        <v>38878</v>
      </c>
      <c r="C642">
        <v>2006</v>
      </c>
      <c r="D642" t="str">
        <v>2000s</v>
      </c>
      <c r="E642" t="str">
        <v>Color</v>
      </c>
      <c r="F642" t="str">
        <v>Action</v>
      </c>
      <c r="G642" t="str">
        <v>English</v>
      </c>
      <c r="H642" t="str">
        <v>Germany</v>
      </c>
      <c r="I642" t="str">
        <v>R</v>
      </c>
      <c r="J642" t="str">
        <v>Paul Walker</v>
      </c>
      <c r="K642" t="str">
        <v>Wayne Kramer</v>
      </c>
      <c r="L642">
        <v>23000</v>
      </c>
      <c r="M642">
        <v>27381</v>
      </c>
      <c r="N642">
        <v>47</v>
      </c>
      <c r="O642">
        <v>0</v>
      </c>
      <c r="P642">
        <v>7.4</v>
      </c>
      <c r="R642" t="str">
        <v>Legally Blonde 2: Red, White &amp; Blonde</v>
      </c>
      <c r="S642">
        <v>37670</v>
      </c>
      <c r="T642">
        <v>2003</v>
      </c>
      <c r="U642" t="str">
        <v>2000s</v>
      </c>
      <c r="V642" t="str">
        <v>Color</v>
      </c>
      <c r="W642" t="str">
        <v>Comedy</v>
      </c>
      <c r="X642" t="str">
        <v>English</v>
      </c>
      <c r="Y642" t="str">
        <v>USA</v>
      </c>
      <c r="Z642" t="str">
        <v>PG-13</v>
      </c>
      <c r="AA642" t="str">
        <v>Mary Lynn Rajskub</v>
      </c>
      <c r="AB642" t="str">
        <v>Charles Herman-Wurmfeld</v>
      </c>
      <c r="AC642">
        <v>934</v>
      </c>
      <c r="AD642">
        <v>3500</v>
      </c>
      <c r="AE642">
        <v>0</v>
      </c>
      <c r="AF642">
        <v>660</v>
      </c>
      <c r="AG642">
        <v>4.5999999999999996</v>
      </c>
      <c r="AH642">
        <v>133</v>
      </c>
      <c r="AI642">
        <v>95</v>
      </c>
      <c r="AJ642">
        <v>89808372</v>
      </c>
      <c r="AL642" s="7" t="str">
        <v>Susan Stroman</v>
      </c>
      <c r="AM642" s="35">
        <f>AVERAGEIFS(IMDB4[IMDb Score (1-10)],IMDB4[Director Name],Formula_Analysis!AL642)</f>
        <v>6.4</v>
      </c>
      <c r="AQ642" s="7" t="str">
        <v>Patton Oswalt</v>
      </c>
      <c r="AR642" s="7">
        <f>SUMIFS(IMDB4[Gross Revenue],IMDB4[Lead Actor],Formula_Analysis!AQ642)</f>
        <v>57484734</v>
      </c>
    </row>
    <row r="643" spans="1:44" x14ac:dyDescent="0.25">
      <c r="A643" t="str">
        <v>Capote</v>
      </c>
      <c r="B643">
        <v>38500</v>
      </c>
      <c r="C643">
        <v>2005</v>
      </c>
      <c r="D643" t="str">
        <v>2000s</v>
      </c>
      <c r="E643" t="str">
        <v>Color</v>
      </c>
      <c r="F643" t="str">
        <v>Biography</v>
      </c>
      <c r="G643" t="str">
        <v>English</v>
      </c>
      <c r="H643" t="str">
        <v>Canada</v>
      </c>
      <c r="I643" t="str">
        <v>R</v>
      </c>
      <c r="J643" t="str">
        <v>Philip Seymour Hoffman</v>
      </c>
      <c r="K643" t="str">
        <v>Bennett Miller</v>
      </c>
      <c r="L643">
        <v>22000</v>
      </c>
      <c r="M643">
        <v>22140</v>
      </c>
      <c r="N643">
        <v>152</v>
      </c>
      <c r="O643">
        <v>0</v>
      </c>
      <c r="P643">
        <v>7.4</v>
      </c>
      <c r="R643" t="str">
        <v>Terminator Genisys</v>
      </c>
      <c r="S643">
        <v>42170</v>
      </c>
      <c r="T643">
        <v>2015</v>
      </c>
      <c r="U643" t="str">
        <v>2010s</v>
      </c>
      <c r="V643" t="str">
        <v>Color</v>
      </c>
      <c r="W643" t="str">
        <v>Action</v>
      </c>
      <c r="X643" t="str">
        <v>English</v>
      </c>
      <c r="Y643" t="str">
        <v>USA</v>
      </c>
      <c r="Z643" t="str">
        <v>PG-13</v>
      </c>
      <c r="AA643" t="str">
        <v>J.K. Simmons</v>
      </c>
      <c r="AB643" t="str">
        <v>Alan Taylor</v>
      </c>
      <c r="AC643">
        <v>24000</v>
      </c>
      <c r="AD643">
        <v>38873</v>
      </c>
      <c r="AE643">
        <v>230</v>
      </c>
      <c r="AF643">
        <v>82000</v>
      </c>
      <c r="AG643">
        <v>6.6</v>
      </c>
      <c r="AH643">
        <v>474</v>
      </c>
      <c r="AI643">
        <v>126</v>
      </c>
      <c r="AJ643">
        <v>89732035</v>
      </c>
      <c r="AL643" s="7" t="str">
        <v>Julian Jarrold</v>
      </c>
      <c r="AM643" s="35">
        <f>AVERAGEIFS(IMDB4[IMDb Score (1-10)],IMDB4[Director Name],Formula_Analysis!AL643)</f>
        <v>7.1</v>
      </c>
      <c r="AQ643" s="7" t="str">
        <v>Debbie Reynolds</v>
      </c>
      <c r="AR643" s="7">
        <f>SUMIFS(IMDB4[Gross Revenue],IMDB4[Lead Actor],Formula_Analysis!AQ643)</f>
        <v>8054280</v>
      </c>
    </row>
    <row r="644" spans="1:44" x14ac:dyDescent="0.25">
      <c r="A644" t="str">
        <v>Death at a Funeral</v>
      </c>
      <c r="B644">
        <v>39262</v>
      </c>
      <c r="C644">
        <v>2007</v>
      </c>
      <c r="D644" t="str">
        <v>2000s</v>
      </c>
      <c r="E644" t="str">
        <v>Color</v>
      </c>
      <c r="F644" t="str">
        <v>Comedy</v>
      </c>
      <c r="G644" t="str">
        <v>English</v>
      </c>
      <c r="H644" t="str">
        <v>USA</v>
      </c>
      <c r="I644" t="str">
        <v>R</v>
      </c>
      <c r="J644" t="str">
        <v>Peter Dinklage</v>
      </c>
      <c r="K644" t="str">
        <v>Frank Oz</v>
      </c>
      <c r="L644">
        <v>22000</v>
      </c>
      <c r="M644">
        <v>24324</v>
      </c>
      <c r="N644">
        <v>0</v>
      </c>
      <c r="O644">
        <v>0</v>
      </c>
      <c r="P644">
        <v>7.4</v>
      </c>
      <c r="R644" t="str">
        <v>Flightplan</v>
      </c>
      <c r="S644">
        <v>38519</v>
      </c>
      <c r="T644">
        <v>2005</v>
      </c>
      <c r="U644" t="str">
        <v>2000s</v>
      </c>
      <c r="V644" t="str">
        <v>Color</v>
      </c>
      <c r="W644" t="str">
        <v>Drama</v>
      </c>
      <c r="X644" t="str">
        <v>English</v>
      </c>
      <c r="Y644" t="str">
        <v>USA</v>
      </c>
      <c r="Z644" t="str">
        <v>PG-13</v>
      </c>
      <c r="AA644" t="str">
        <v>Erika Christensen</v>
      </c>
      <c r="AB644" t="str">
        <v>Robert Schwentke</v>
      </c>
      <c r="AC644">
        <v>931</v>
      </c>
      <c r="AD644">
        <v>2287</v>
      </c>
      <c r="AE644">
        <v>124</v>
      </c>
      <c r="AF644">
        <v>0</v>
      </c>
      <c r="AG644">
        <v>6.2</v>
      </c>
      <c r="AH644">
        <v>231</v>
      </c>
      <c r="AI644">
        <v>98</v>
      </c>
      <c r="AJ644">
        <v>89706988</v>
      </c>
      <c r="AL644" s="7" t="str">
        <v>Paul Thomas Anderson</v>
      </c>
      <c r="AM644" s="35">
        <f>AVERAGEIFS(IMDB4[IMDb Score (1-10)],IMDB4[Director Name],Formula_Analysis!AL644)</f>
        <v>7.5166666666666666</v>
      </c>
      <c r="AQ644" s="7" t="str">
        <v>Shahab Hosseini</v>
      </c>
      <c r="AR644" s="7">
        <f>SUMIFS(IMDB4[Gross Revenue],IMDB4[Lead Actor],Formula_Analysis!AQ644)</f>
        <v>7098492</v>
      </c>
    </row>
    <row r="645" spans="1:44" x14ac:dyDescent="0.25">
      <c r="A645" t="str">
        <v>Mean Streets</v>
      </c>
      <c r="B645">
        <v>26967</v>
      </c>
      <c r="C645">
        <v>1973</v>
      </c>
      <c r="D645" t="str">
        <v>1970s</v>
      </c>
      <c r="E645" t="str">
        <v>Color</v>
      </c>
      <c r="F645" t="str">
        <v>Crime</v>
      </c>
      <c r="G645" t="str">
        <v>English</v>
      </c>
      <c r="H645" t="str">
        <v>USA</v>
      </c>
      <c r="I645" t="str">
        <v>R</v>
      </c>
      <c r="J645" t="str">
        <v>Robert De Niro</v>
      </c>
      <c r="K645" t="str">
        <v>Martin Scorsese</v>
      </c>
      <c r="L645">
        <v>22000</v>
      </c>
      <c r="M645">
        <v>23737</v>
      </c>
      <c r="N645">
        <v>17000</v>
      </c>
      <c r="O645">
        <v>0</v>
      </c>
      <c r="P645">
        <v>7.4</v>
      </c>
      <c r="R645" t="str">
        <v>The Emperor's New Groove</v>
      </c>
      <c r="S645">
        <v>36623</v>
      </c>
      <c r="T645">
        <v>2000</v>
      </c>
      <c r="U645" t="str">
        <v>2000s</v>
      </c>
      <c r="V645" t="str">
        <v>Color</v>
      </c>
      <c r="W645" t="str">
        <v>Adventure</v>
      </c>
      <c r="X645" t="str">
        <v>English</v>
      </c>
      <c r="Y645" t="str">
        <v>USA</v>
      </c>
      <c r="Z645" t="str">
        <v>G</v>
      </c>
      <c r="AA645" t="str">
        <v>Eartha Kitt</v>
      </c>
      <c r="AB645" t="str">
        <v>Mark Dindal</v>
      </c>
      <c r="AC645">
        <v>558</v>
      </c>
      <c r="AD645">
        <v>2039</v>
      </c>
      <c r="AE645">
        <v>10</v>
      </c>
      <c r="AF645">
        <v>0</v>
      </c>
      <c r="AG645">
        <v>7.3</v>
      </c>
      <c r="AH645">
        <v>141</v>
      </c>
      <c r="AI645">
        <v>78</v>
      </c>
      <c r="AJ645">
        <v>89296573</v>
      </c>
      <c r="AL645" s="7" t="str">
        <v>Michael Cristofer</v>
      </c>
      <c r="AM645" s="35">
        <f>AVERAGEIFS(IMDB4[IMDb Score (1-10)],IMDB4[Director Name],Formula_Analysis!AL645)</f>
        <v>6</v>
      </c>
      <c r="AQ645" s="7" t="str">
        <v>Danny Pino</v>
      </c>
      <c r="AR645" s="7">
        <f>SUMIFS(IMDB4[Gross Revenue],IMDB4[Lead Actor],Formula_Analysis!AQ645)</f>
        <v>2483955</v>
      </c>
    </row>
    <row r="646" spans="1:44" x14ac:dyDescent="0.25">
      <c r="A646" t="str">
        <v>The Judge</v>
      </c>
      <c r="B646">
        <v>41995</v>
      </c>
      <c r="C646">
        <v>2014</v>
      </c>
      <c r="D646" t="str">
        <v>2010s</v>
      </c>
      <c r="E646" t="str">
        <v>Color</v>
      </c>
      <c r="F646" t="str">
        <v>Crime</v>
      </c>
      <c r="G646" t="str">
        <v>English</v>
      </c>
      <c r="H646" t="str">
        <v>USA</v>
      </c>
      <c r="I646" t="str">
        <v>R</v>
      </c>
      <c r="J646" t="str">
        <v>Robert Downey Jr.</v>
      </c>
      <c r="K646" t="str">
        <v>David Dobkin</v>
      </c>
      <c r="L646">
        <v>21000</v>
      </c>
      <c r="M646">
        <v>30183</v>
      </c>
      <c r="N646">
        <v>71</v>
      </c>
      <c r="O646">
        <v>47000</v>
      </c>
      <c r="P646">
        <v>7.4</v>
      </c>
      <c r="R646" t="str">
        <v>The Lone Ranger</v>
      </c>
      <c r="S646">
        <v>41630</v>
      </c>
      <c r="T646">
        <v>2013</v>
      </c>
      <c r="U646" t="str">
        <v>2010s</v>
      </c>
      <c r="V646" t="str">
        <v>Color</v>
      </c>
      <c r="W646" t="str">
        <v>Action</v>
      </c>
      <c r="X646" t="str">
        <v>English</v>
      </c>
      <c r="Y646" t="str">
        <v>USA</v>
      </c>
      <c r="Z646" t="str">
        <v>PG-13</v>
      </c>
      <c r="AA646" t="str">
        <v>Johnny Depp</v>
      </c>
      <c r="AB646" t="str">
        <v>Gore Verbinski</v>
      </c>
      <c r="AC646">
        <v>40000</v>
      </c>
      <c r="AD646">
        <v>45757</v>
      </c>
      <c r="AE646">
        <v>563</v>
      </c>
      <c r="AF646">
        <v>48000</v>
      </c>
      <c r="AG646">
        <v>6.5</v>
      </c>
      <c r="AH646">
        <v>450</v>
      </c>
      <c r="AI646">
        <v>150</v>
      </c>
      <c r="AJ646">
        <v>89289910</v>
      </c>
      <c r="AL646" s="7" t="str">
        <v>Demian Lichtenstein</v>
      </c>
      <c r="AM646" s="35">
        <f>AVERAGEIFS(IMDB4[IMDb Score (1-10)],IMDB4[Director Name],Formula_Analysis!AL646)</f>
        <v>5.9</v>
      </c>
      <c r="AQ646" s="7" t="str">
        <v>Paul McCartney</v>
      </c>
      <c r="AR646" s="7">
        <f>SUMIFS(IMDB4[Gross Revenue],IMDB4[Lead Actor],Formula_Analysis!AQ646)</f>
        <v>515005</v>
      </c>
    </row>
    <row r="647" spans="1:44" x14ac:dyDescent="0.25">
      <c r="A647" t="str">
        <v>Wonder Boys</v>
      </c>
      <c r="B647">
        <v>36584</v>
      </c>
      <c r="C647">
        <v>2000</v>
      </c>
      <c r="D647" t="str">
        <v>2000s</v>
      </c>
      <c r="E647" t="str">
        <v>Color</v>
      </c>
      <c r="F647" t="str">
        <v>Comedy</v>
      </c>
      <c r="G647" t="str">
        <v>English</v>
      </c>
      <c r="H647" t="str">
        <v>USA</v>
      </c>
      <c r="I647" t="str">
        <v>R</v>
      </c>
      <c r="J647" t="str">
        <v>Robert Downey Jr.</v>
      </c>
      <c r="K647" t="str">
        <v>Curtis Hanson</v>
      </c>
      <c r="L647">
        <v>21000</v>
      </c>
      <c r="M647">
        <v>22974</v>
      </c>
      <c r="N647">
        <v>161</v>
      </c>
      <c r="O647">
        <v>0</v>
      </c>
      <c r="P647">
        <v>7.4</v>
      </c>
      <c r="R647" t="str">
        <v>Taken 3</v>
      </c>
      <c r="S647">
        <v>41717</v>
      </c>
      <c r="T647">
        <v>2014</v>
      </c>
      <c r="U647" t="str">
        <v>2010s</v>
      </c>
      <c r="V647" t="str">
        <v>Color</v>
      </c>
      <c r="W647" t="str">
        <v>Action</v>
      </c>
      <c r="X647" t="str">
        <v>English</v>
      </c>
      <c r="Y647" t="str">
        <v>France</v>
      </c>
      <c r="Z647" t="str">
        <v>PG-13</v>
      </c>
      <c r="AA647" t="str">
        <v>Liam Neeson</v>
      </c>
      <c r="AB647" t="str">
        <v>Olivier Megaton</v>
      </c>
      <c r="AC647">
        <v>14000</v>
      </c>
      <c r="AD647">
        <v>16967</v>
      </c>
      <c r="AE647">
        <v>118</v>
      </c>
      <c r="AF647">
        <v>38000</v>
      </c>
      <c r="AG647">
        <v>6</v>
      </c>
      <c r="AH647">
        <v>222</v>
      </c>
      <c r="AI647">
        <v>115</v>
      </c>
      <c r="AJ647">
        <v>89253340</v>
      </c>
      <c r="AL647" s="7" t="str">
        <v>Andrew Dominik</v>
      </c>
      <c r="AM647" s="35">
        <f>AVERAGEIFS(IMDB4[IMDb Score (1-10)],IMDB4[Director Name],Formula_Analysis!AL647)</f>
        <v>6.85</v>
      </c>
      <c r="AQ647" s="7" t="str">
        <v>Karen Allen</v>
      </c>
      <c r="AR647" s="7">
        <f>SUMIFS(IMDB4[Gross Revenue],IMDB4[Lead Actor],Formula_Analysis!AQ647)</f>
        <v>182618434</v>
      </c>
    </row>
    <row r="648" spans="1:44" x14ac:dyDescent="0.25">
      <c r="A648" t="str">
        <v>X-Men</v>
      </c>
      <c r="B648">
        <v>36856</v>
      </c>
      <c r="C648">
        <v>2000</v>
      </c>
      <c r="D648" t="str">
        <v>2000s</v>
      </c>
      <c r="E648" t="str">
        <v>Color</v>
      </c>
      <c r="F648" t="str">
        <v>Action</v>
      </c>
      <c r="G648" t="str">
        <v>English</v>
      </c>
      <c r="H648" t="str">
        <v>USA</v>
      </c>
      <c r="I648" t="str">
        <v>PG-13</v>
      </c>
      <c r="J648" t="str">
        <v>Hugh Jackman</v>
      </c>
      <c r="K648" t="str">
        <v>Bryan Singer</v>
      </c>
      <c r="L648">
        <v>20000</v>
      </c>
      <c r="M648">
        <v>21397</v>
      </c>
      <c r="N648">
        <v>0</v>
      </c>
      <c r="O648">
        <v>0</v>
      </c>
      <c r="P648">
        <v>7.4</v>
      </c>
      <c r="R648" t="str">
        <v>Scream 3</v>
      </c>
      <c r="S648">
        <v>36569</v>
      </c>
      <c r="T648">
        <v>2000</v>
      </c>
      <c r="U648" t="str">
        <v>2000s</v>
      </c>
      <c r="V648" t="str">
        <v>Color</v>
      </c>
      <c r="W648" t="str">
        <v>Horror</v>
      </c>
      <c r="X648" t="str">
        <v>English</v>
      </c>
      <c r="Y648" t="str">
        <v>USA</v>
      </c>
      <c r="Z648" t="str">
        <v>R</v>
      </c>
      <c r="AA648" t="str">
        <v>Kelly Rutherford</v>
      </c>
      <c r="AB648" t="str">
        <v>Wes Craven</v>
      </c>
      <c r="AC648">
        <v>287</v>
      </c>
      <c r="AD648">
        <v>600</v>
      </c>
      <c r="AE648">
        <v>0</v>
      </c>
      <c r="AF648">
        <v>0</v>
      </c>
      <c r="AG648">
        <v>5.5</v>
      </c>
      <c r="AH648">
        <v>212</v>
      </c>
      <c r="AI648">
        <v>116</v>
      </c>
      <c r="AJ648">
        <v>89138076</v>
      </c>
      <c r="AL648" s="7" t="str">
        <v>Harmony Korine</v>
      </c>
      <c r="AM648" s="35">
        <f>AVERAGEIFS(IMDB4[IMDb Score (1-10)],IMDB4[Director Name],Formula_Analysis!AL648)</f>
        <v>5.3</v>
      </c>
      <c r="AQ648" s="7" t="str">
        <v>Ed Begley Jr.</v>
      </c>
      <c r="AR648" s="7">
        <f>SUMIFS(IMDB4[Gross Revenue],IMDB4[Lead Actor],Formula_Analysis!AQ648)</f>
        <v>28072228</v>
      </c>
    </row>
    <row r="649" spans="1:44" x14ac:dyDescent="0.25">
      <c r="A649" t="str">
        <v>Ghost World</v>
      </c>
      <c r="B649">
        <v>36927</v>
      </c>
      <c r="C649">
        <v>2001</v>
      </c>
      <c r="D649" t="str">
        <v>2000s</v>
      </c>
      <c r="E649" t="str">
        <v>Color</v>
      </c>
      <c r="F649" t="str">
        <v>Comedy</v>
      </c>
      <c r="G649" t="str">
        <v>English</v>
      </c>
      <c r="H649" t="str">
        <v>USA</v>
      </c>
      <c r="I649" t="str">
        <v>R</v>
      </c>
      <c r="J649" t="str">
        <v>Scarlett Johansson</v>
      </c>
      <c r="K649" t="str">
        <v>Terry Zwigoff</v>
      </c>
      <c r="L649">
        <v>19000</v>
      </c>
      <c r="M649">
        <v>34106</v>
      </c>
      <c r="N649">
        <v>72</v>
      </c>
      <c r="O649">
        <v>5000</v>
      </c>
      <c r="P649">
        <v>7.4</v>
      </c>
      <c r="R649" t="str">
        <v>Oblivion</v>
      </c>
      <c r="S649">
        <v>41551</v>
      </c>
      <c r="T649">
        <v>2013</v>
      </c>
      <c r="U649" t="str">
        <v>2010s</v>
      </c>
      <c r="V649" t="str">
        <v>Color</v>
      </c>
      <c r="W649" t="str">
        <v>Action</v>
      </c>
      <c r="X649" t="str">
        <v>English</v>
      </c>
      <c r="Y649" t="str">
        <v>USA</v>
      </c>
      <c r="Z649" t="str">
        <v>PG-13</v>
      </c>
      <c r="AA649" t="str">
        <v>Morgan Freeman</v>
      </c>
      <c r="AB649" t="str">
        <v>Joseph Kosinski</v>
      </c>
      <c r="AC649">
        <v>11000</v>
      </c>
      <c r="AD649">
        <v>22004</v>
      </c>
      <c r="AE649">
        <v>364</v>
      </c>
      <c r="AF649">
        <v>71000</v>
      </c>
      <c r="AG649">
        <v>7</v>
      </c>
      <c r="AH649">
        <v>539</v>
      </c>
      <c r="AI649">
        <v>124</v>
      </c>
      <c r="AJ649">
        <v>89021735</v>
      </c>
      <c r="AL649" s="7" t="str">
        <v>Mark Mylod</v>
      </c>
      <c r="AM649" s="35">
        <f>AVERAGEIFS(IMDB4[IMDb Score (1-10)],IMDB4[Director Name],Formula_Analysis!AL649)</f>
        <v>6</v>
      </c>
      <c r="AQ649" s="7" t="str">
        <v>Meat Loaf</v>
      </c>
      <c r="AR649" s="7">
        <f>SUMIFS(IMDB4[Gross Revenue],IMDB4[Lead Actor],Formula_Analysis!AQ649)</f>
        <v>8708209</v>
      </c>
    </row>
    <row r="650" spans="1:44" x14ac:dyDescent="0.25">
      <c r="A650" t="str">
        <v>A Time to Kill</v>
      </c>
      <c r="B650">
        <v>35397</v>
      </c>
      <c r="C650">
        <v>1996</v>
      </c>
      <c r="D650" t="str">
        <v>1990s</v>
      </c>
      <c r="E650" t="str">
        <v>Color</v>
      </c>
      <c r="F650" t="str">
        <v>Crime</v>
      </c>
      <c r="G650" t="str">
        <v>English</v>
      </c>
      <c r="H650" t="str">
        <v>USA</v>
      </c>
      <c r="I650" t="str">
        <v>R</v>
      </c>
      <c r="J650" t="str">
        <v>Kevin Spacey</v>
      </c>
      <c r="K650" t="str">
        <v>Joel Schumacher</v>
      </c>
      <c r="L650">
        <v>18000</v>
      </c>
      <c r="M650">
        <v>31349</v>
      </c>
      <c r="N650">
        <v>541</v>
      </c>
      <c r="O650">
        <v>0</v>
      </c>
      <c r="P650">
        <v>7.4</v>
      </c>
      <c r="R650" t="str">
        <v>The Ugly Truth</v>
      </c>
      <c r="S650">
        <v>39829</v>
      </c>
      <c r="T650">
        <v>2009</v>
      </c>
      <c r="U650" t="str">
        <v>2000s</v>
      </c>
      <c r="V650" t="str">
        <v>Color</v>
      </c>
      <c r="W650" t="str">
        <v>Comedy</v>
      </c>
      <c r="X650" t="str">
        <v>English</v>
      </c>
      <c r="Y650" t="str">
        <v>USA</v>
      </c>
      <c r="Z650" t="str">
        <v>R</v>
      </c>
      <c r="AA650" t="str">
        <v>Gerard Butler</v>
      </c>
      <c r="AB650" t="str">
        <v>Robert Luketic</v>
      </c>
      <c r="AC650">
        <v>18000</v>
      </c>
      <c r="AD650">
        <v>22436</v>
      </c>
      <c r="AE650">
        <v>126</v>
      </c>
      <c r="AF650">
        <v>9000</v>
      </c>
      <c r="AG650">
        <v>6.5</v>
      </c>
      <c r="AH650">
        <v>174</v>
      </c>
      <c r="AI650">
        <v>96</v>
      </c>
      <c r="AJ650">
        <v>88915214</v>
      </c>
      <c r="AL650" s="7" t="str">
        <v>Richard Benjamin</v>
      </c>
      <c r="AM650" s="35">
        <f>AVERAGEIFS(IMDB4[IMDb Score (1-10)],IMDB4[Director Name],Formula_Analysis!AL650)</f>
        <v>4.7333333333333334</v>
      </c>
      <c r="AQ650" s="7" t="str">
        <v>Ruby Dee</v>
      </c>
      <c r="AR650" s="7">
        <f>SUMIFS(IMDB4[Gross Revenue],IMDB4[Lead Actor],Formula_Analysis!AQ650)</f>
        <v>27545445</v>
      </c>
    </row>
    <row r="651" spans="1:44" x14ac:dyDescent="0.25">
      <c r="A651" t="str">
        <v>Law Abiding Citizen</v>
      </c>
      <c r="B651">
        <v>40032</v>
      </c>
      <c r="C651">
        <v>2009</v>
      </c>
      <c r="D651" t="str">
        <v>2000s</v>
      </c>
      <c r="E651" t="str">
        <v>Color</v>
      </c>
      <c r="F651" t="str">
        <v>Crime</v>
      </c>
      <c r="G651" t="str">
        <v>English</v>
      </c>
      <c r="H651" t="str">
        <v>USA</v>
      </c>
      <c r="I651" t="str">
        <v>R</v>
      </c>
      <c r="J651" t="str">
        <v>Gerard Butler</v>
      </c>
      <c r="K651" t="str">
        <v>F. Gary Gray</v>
      </c>
      <c r="L651">
        <v>18000</v>
      </c>
      <c r="M651">
        <v>22517</v>
      </c>
      <c r="N651">
        <v>473</v>
      </c>
      <c r="O651">
        <v>21000</v>
      </c>
      <c r="P651">
        <v>7.4</v>
      </c>
      <c r="R651" t="str">
        <v>Percy Jackson &amp; the Olympians: The Lightning Thief</v>
      </c>
      <c r="S651">
        <v>40522</v>
      </c>
      <c r="T651">
        <v>2010</v>
      </c>
      <c r="U651" t="str">
        <v>2010s</v>
      </c>
      <c r="V651" t="str">
        <v>Color</v>
      </c>
      <c r="W651" t="str">
        <v>Adventure</v>
      </c>
      <c r="X651" t="str">
        <v>English</v>
      </c>
      <c r="Y651" t="str">
        <v>UK</v>
      </c>
      <c r="Z651" t="str">
        <v>PG</v>
      </c>
      <c r="AA651" t="str">
        <v>Logan Lerman</v>
      </c>
      <c r="AB651" t="str">
        <v>Chris Columbus</v>
      </c>
      <c r="AC651">
        <v>8000</v>
      </c>
      <c r="AD651">
        <v>14024</v>
      </c>
      <c r="AE651">
        <v>0</v>
      </c>
      <c r="AF651">
        <v>9000</v>
      </c>
      <c r="AG651">
        <v>5.9</v>
      </c>
      <c r="AH651">
        <v>217</v>
      </c>
      <c r="AI651">
        <v>118</v>
      </c>
      <c r="AJ651">
        <v>88761720</v>
      </c>
      <c r="AL651" s="7" t="str">
        <v>Lone Scherfig</v>
      </c>
      <c r="AM651" s="35">
        <f>AVERAGEIFS(IMDB4[IMDb Score (1-10)],IMDB4[Director Name],Formula_Analysis!AL651)</f>
        <v>7.15</v>
      </c>
      <c r="AQ651" s="7" t="str">
        <v>Richard Epcar</v>
      </c>
      <c r="AR651" s="7">
        <f>SUMIFS(IMDB4[Gross Revenue],IMDB4[Lead Actor],Formula_Analysis!AQ651)</f>
        <v>14358033</v>
      </c>
    </row>
    <row r="652" spans="1:44" x14ac:dyDescent="0.25">
      <c r="A652" t="str">
        <v>The Phantom of the Opera</v>
      </c>
      <c r="B652">
        <v>38336</v>
      </c>
      <c r="C652">
        <v>2004</v>
      </c>
      <c r="D652" t="str">
        <v>2000s</v>
      </c>
      <c r="E652" t="str">
        <v>Black and White</v>
      </c>
      <c r="F652" t="str">
        <v>Drama</v>
      </c>
      <c r="G652" t="str">
        <v>English</v>
      </c>
      <c r="H652" t="str">
        <v>UK</v>
      </c>
      <c r="I652" t="str">
        <v>PG-13</v>
      </c>
      <c r="J652" t="str">
        <v>Gerard Butler</v>
      </c>
      <c r="K652" t="str">
        <v>Joel Schumacher</v>
      </c>
      <c r="L652">
        <v>18000</v>
      </c>
      <c r="M652">
        <v>20660</v>
      </c>
      <c r="N652">
        <v>541</v>
      </c>
      <c r="O652">
        <v>0</v>
      </c>
      <c r="P652">
        <v>7.4</v>
      </c>
      <c r="R652" t="str">
        <v>Failure to Launch</v>
      </c>
      <c r="S652">
        <v>38760</v>
      </c>
      <c r="T652">
        <v>2006</v>
      </c>
      <c r="U652" t="str">
        <v>2000s</v>
      </c>
      <c r="V652" t="str">
        <v>Color</v>
      </c>
      <c r="W652" t="str">
        <v>Comedy</v>
      </c>
      <c r="X652" t="str">
        <v>English</v>
      </c>
      <c r="Y652" t="str">
        <v>USA</v>
      </c>
      <c r="Z652" t="str">
        <v>PG-13</v>
      </c>
      <c r="AA652" t="str">
        <v>Bradley Cooper</v>
      </c>
      <c r="AB652" t="str">
        <v>Tom Dey</v>
      </c>
      <c r="AC652">
        <v>14000</v>
      </c>
      <c r="AD652">
        <v>37967</v>
      </c>
      <c r="AE652">
        <v>9</v>
      </c>
      <c r="AF652">
        <v>2000</v>
      </c>
      <c r="AG652">
        <v>5.6</v>
      </c>
      <c r="AH652">
        <v>143</v>
      </c>
      <c r="AI652">
        <v>95</v>
      </c>
      <c r="AJ652">
        <v>88658172</v>
      </c>
      <c r="AL652" s="7" t="str">
        <v>John Boorman</v>
      </c>
      <c r="AM652" s="35">
        <f>AVERAGEIFS(IMDB4[IMDb Score (1-10)],IMDB4[Director Name],Formula_Analysis!AL652)</f>
        <v>6.1</v>
      </c>
      <c r="AQ652" s="7" t="str">
        <v>Joe Morton</v>
      </c>
      <c r="AR652" s="7">
        <f>SUMIFS(IMDB4[Gross Revenue],IMDB4[Lead Actor],Formula_Analysis!AQ652)</f>
        <v>234907155</v>
      </c>
    </row>
    <row r="653" spans="1:44" x14ac:dyDescent="0.25">
      <c r="A653" t="str">
        <v>K-PAX</v>
      </c>
      <c r="B653">
        <v>36912</v>
      </c>
      <c r="C653">
        <v>2001</v>
      </c>
      <c r="D653" t="str">
        <v>2000s</v>
      </c>
      <c r="E653" t="str">
        <v>Color</v>
      </c>
      <c r="F653" t="str">
        <v>Drama</v>
      </c>
      <c r="G653" t="str">
        <v>English</v>
      </c>
      <c r="H653" t="str">
        <v>USA</v>
      </c>
      <c r="I653" t="str">
        <v>PG-13</v>
      </c>
      <c r="J653" t="str">
        <v>Kevin Spacey</v>
      </c>
      <c r="K653" t="str">
        <v>Iain Softley</v>
      </c>
      <c r="L653">
        <v>18000</v>
      </c>
      <c r="M653">
        <v>33615</v>
      </c>
      <c r="N653">
        <v>34</v>
      </c>
      <c r="O653">
        <v>0</v>
      </c>
      <c r="P653">
        <v>7.4</v>
      </c>
      <c r="R653" t="str">
        <v>The Muppets</v>
      </c>
      <c r="S653">
        <v>40782</v>
      </c>
      <c r="T653">
        <v>2011</v>
      </c>
      <c r="U653" t="str">
        <v>2010s</v>
      </c>
      <c r="V653" t="str">
        <v>Color</v>
      </c>
      <c r="W653" t="str">
        <v>Adventure</v>
      </c>
      <c r="X653" t="str">
        <v>English</v>
      </c>
      <c r="Y653" t="str">
        <v>USA</v>
      </c>
      <c r="Z653" t="str">
        <v>PG</v>
      </c>
      <c r="AA653" t="str">
        <v>Bill Cobbs</v>
      </c>
      <c r="AB653" t="str">
        <v>James Bobin</v>
      </c>
      <c r="AC653">
        <v>970</v>
      </c>
      <c r="AD653">
        <v>1336</v>
      </c>
      <c r="AE653">
        <v>33</v>
      </c>
      <c r="AF653">
        <v>26000</v>
      </c>
      <c r="AG653">
        <v>7.1</v>
      </c>
      <c r="AH653">
        <v>398</v>
      </c>
      <c r="AI653">
        <v>103</v>
      </c>
      <c r="AJ653">
        <v>88625922</v>
      </c>
      <c r="AL653" s="7" t="str">
        <v>John Sayles</v>
      </c>
      <c r="AM653" s="35">
        <f>AVERAGEIFS(IMDB4[IMDb Score (1-10)],IMDB4[Director Name],Formula_Analysis!AL653)</f>
        <v>6.8500000000000005</v>
      </c>
      <c r="AQ653" s="7" t="str">
        <v>Corinna Harney</v>
      </c>
      <c r="AR653" s="7">
        <f>SUMIFS(IMDB4[Gross Revenue],IMDB4[Lead Actor],Formula_Analysis!AQ653)</f>
        <v>56607223</v>
      </c>
    </row>
    <row r="654" spans="1:44" x14ac:dyDescent="0.25">
      <c r="A654" t="str">
        <v>Much Ado About Nothing</v>
      </c>
      <c r="B654">
        <v>34316</v>
      </c>
      <c r="C654">
        <v>1993</v>
      </c>
      <c r="D654" t="str">
        <v>1990s</v>
      </c>
      <c r="E654" t="str">
        <v>Color</v>
      </c>
      <c r="F654" t="str">
        <v>Comedy</v>
      </c>
      <c r="G654" t="str">
        <v>English</v>
      </c>
      <c r="H654" t="str">
        <v>UK</v>
      </c>
      <c r="I654" t="str">
        <v>PG-13</v>
      </c>
      <c r="J654" t="str">
        <v>Keanu Reeves</v>
      </c>
      <c r="K654" t="str">
        <v>Kenneth Branagh</v>
      </c>
      <c r="L654">
        <v>18000</v>
      </c>
      <c r="M654">
        <v>37645</v>
      </c>
      <c r="N654">
        <v>0</v>
      </c>
      <c r="O654">
        <v>0</v>
      </c>
      <c r="P654">
        <v>7.4</v>
      </c>
      <c r="R654" t="str">
        <v>Inside Man</v>
      </c>
      <c r="S654">
        <v>38779</v>
      </c>
      <c r="T654">
        <v>2006</v>
      </c>
      <c r="U654" t="str">
        <v>2000s</v>
      </c>
      <c r="V654" t="str">
        <v>Color</v>
      </c>
      <c r="W654" t="str">
        <v>Crime</v>
      </c>
      <c r="X654" t="str">
        <v>English</v>
      </c>
      <c r="Y654" t="str">
        <v>USA</v>
      </c>
      <c r="Z654" t="str">
        <v>R</v>
      </c>
      <c r="AA654" t="str">
        <v>Denzel Washington</v>
      </c>
      <c r="AB654" t="str">
        <v>Spike Lee</v>
      </c>
      <c r="AC654">
        <v>18000</v>
      </c>
      <c r="AD654">
        <v>19148</v>
      </c>
      <c r="AE654">
        <v>0</v>
      </c>
      <c r="AF654">
        <v>0</v>
      </c>
      <c r="AG654">
        <v>7.6</v>
      </c>
      <c r="AH654">
        <v>230</v>
      </c>
      <c r="AI654">
        <v>129</v>
      </c>
      <c r="AJ654">
        <v>88504640</v>
      </c>
      <c r="AL654" s="7" t="str">
        <v>Bill Paxton</v>
      </c>
      <c r="AM654" s="35">
        <f>AVERAGEIFS(IMDB4[IMDb Score (1-10)],IMDB4[Director Name],Formula_Analysis!AL654)</f>
        <v>7.3</v>
      </c>
      <c r="AQ654" s="7" t="str">
        <v>Tyler Labine</v>
      </c>
      <c r="AR654" s="7">
        <f>SUMIFS(IMDB4[Gross Revenue],IMDB4[Lead Actor],Formula_Analysis!AQ654)</f>
        <v>10965209</v>
      </c>
    </row>
    <row r="655" spans="1:44" x14ac:dyDescent="0.25">
      <c r="A655" t="str">
        <v>The English Patient</v>
      </c>
      <c r="B655">
        <v>35096</v>
      </c>
      <c r="C655">
        <v>1996</v>
      </c>
      <c r="D655" t="str">
        <v>1990s</v>
      </c>
      <c r="E655" t="str">
        <v>Color</v>
      </c>
      <c r="F655" t="str">
        <v>Drama</v>
      </c>
      <c r="G655" t="str">
        <v>English</v>
      </c>
      <c r="H655" t="str">
        <v>USA</v>
      </c>
      <c r="I655" t="str">
        <v>R</v>
      </c>
      <c r="J655" t="str">
        <v>Colin Firth</v>
      </c>
      <c r="K655" t="str">
        <v>Anthony Minghella</v>
      </c>
      <c r="L655">
        <v>14000</v>
      </c>
      <c r="M655">
        <v>15912</v>
      </c>
      <c r="N655">
        <v>333</v>
      </c>
      <c r="O655">
        <v>0</v>
      </c>
      <c r="P655">
        <v>7.4</v>
      </c>
      <c r="R655" t="str">
        <v>Waterworld</v>
      </c>
      <c r="S655">
        <v>34979</v>
      </c>
      <c r="T655">
        <v>1995</v>
      </c>
      <c r="U655" t="str">
        <v>1990s</v>
      </c>
      <c r="V655" t="str">
        <v>Color</v>
      </c>
      <c r="W655" t="str">
        <v>Action</v>
      </c>
      <c r="X655" t="str">
        <v>English</v>
      </c>
      <c r="Y655" t="str">
        <v>USA</v>
      </c>
      <c r="Z655" t="str">
        <v>PG-13</v>
      </c>
      <c r="AA655" t="str">
        <v>Jeanne Tripplehorn</v>
      </c>
      <c r="AB655" t="str">
        <v>Kevin Reynolds</v>
      </c>
      <c r="AC655">
        <v>711</v>
      </c>
      <c r="AD655">
        <v>1004</v>
      </c>
      <c r="AE655">
        <v>58</v>
      </c>
      <c r="AF655">
        <v>0</v>
      </c>
      <c r="AG655">
        <v>6.1</v>
      </c>
      <c r="AH655">
        <v>91</v>
      </c>
      <c r="AI655">
        <v>176</v>
      </c>
      <c r="AJ655">
        <v>88246220</v>
      </c>
      <c r="AL655" s="7" t="str">
        <v>Tony Bill</v>
      </c>
      <c r="AM655" s="35">
        <f>AVERAGEIFS(IMDB4[IMDb Score (1-10)],IMDB4[Director Name],Formula_Analysis!AL655)</f>
        <v>6.6</v>
      </c>
      <c r="AQ655" s="7" t="str">
        <v>Jon Foo</v>
      </c>
      <c r="AR655" s="7">
        <f>SUMIFS(IMDB4[Gross Revenue],IMDB4[Lead Actor],Formula_Analysis!AQ655)</f>
        <v>11905519</v>
      </c>
    </row>
    <row r="656" spans="1:44" x14ac:dyDescent="0.25">
      <c r="A656" t="str">
        <v>Quills</v>
      </c>
      <c r="B656">
        <v>36857</v>
      </c>
      <c r="C656">
        <v>2000</v>
      </c>
      <c r="D656" t="str">
        <v>2000s</v>
      </c>
      <c r="E656" t="str">
        <v>Color</v>
      </c>
      <c r="F656" t="str">
        <v>Biography</v>
      </c>
      <c r="G656" t="str">
        <v>English</v>
      </c>
      <c r="H656" t="str">
        <v>UK</v>
      </c>
      <c r="I656" t="str">
        <v>R</v>
      </c>
      <c r="J656" t="str">
        <v>Kate Winslet</v>
      </c>
      <c r="K656" t="str">
        <v>Philip Kaufman</v>
      </c>
      <c r="L656">
        <v>14000</v>
      </c>
      <c r="M656">
        <v>14726</v>
      </c>
      <c r="N656">
        <v>133</v>
      </c>
      <c r="O656">
        <v>0</v>
      </c>
      <c r="P656">
        <v>7.4</v>
      </c>
      <c r="R656" t="str">
        <v>Starsky &amp; Hutch</v>
      </c>
      <c r="S656">
        <v>38011</v>
      </c>
      <c r="T656">
        <v>2004</v>
      </c>
      <c r="U656" t="str">
        <v>2000s</v>
      </c>
      <c r="V656" t="str">
        <v>Color</v>
      </c>
      <c r="W656" t="str">
        <v>Comedy</v>
      </c>
      <c r="X656" t="str">
        <v>English</v>
      </c>
      <c r="Y656" t="str">
        <v>USA</v>
      </c>
      <c r="Z656" t="str">
        <v>PG-13</v>
      </c>
      <c r="AA656" t="str">
        <v>Snoop Dogg</v>
      </c>
      <c r="AB656" t="str">
        <v>Todd Phillips</v>
      </c>
      <c r="AC656">
        <v>881</v>
      </c>
      <c r="AD656">
        <v>3943</v>
      </c>
      <c r="AE656">
        <v>480</v>
      </c>
      <c r="AF656">
        <v>0</v>
      </c>
      <c r="AG656">
        <v>6.1</v>
      </c>
      <c r="AH656">
        <v>173</v>
      </c>
      <c r="AI656">
        <v>101</v>
      </c>
      <c r="AJ656">
        <v>88200225</v>
      </c>
      <c r="AL656" s="7" t="str">
        <v>Tom Vaughan</v>
      </c>
      <c r="AM656" s="35">
        <f>AVERAGEIFS(IMDB4[IMDb Score (1-10)],IMDB4[Director Name],Formula_Analysis!AL656)</f>
        <v>6.3</v>
      </c>
      <c r="AQ656" s="7" t="str">
        <v>Kevin Corrigan</v>
      </c>
      <c r="AR656" s="7">
        <f>SUMIFS(IMDB4[Gross Revenue],IMDB4[Lead Actor],Formula_Analysis!AQ656)</f>
        <v>1431334</v>
      </c>
    </row>
    <row r="657" spans="1:44" x14ac:dyDescent="0.25">
      <c r="A657" t="str">
        <v>Heavenly Creatures</v>
      </c>
      <c r="B657">
        <v>34502</v>
      </c>
      <c r="C657">
        <v>1994</v>
      </c>
      <c r="D657" t="str">
        <v>1990s</v>
      </c>
      <c r="E657" t="str">
        <v>Color</v>
      </c>
      <c r="F657" t="str">
        <v>Biography</v>
      </c>
      <c r="G657" t="str">
        <v>English</v>
      </c>
      <c r="H657" t="str">
        <v>New Zealand</v>
      </c>
      <c r="I657" t="str">
        <v>R</v>
      </c>
      <c r="J657" t="str">
        <v>Kate Winslet</v>
      </c>
      <c r="K657" t="str">
        <v>Peter Jackson</v>
      </c>
      <c r="L657">
        <v>14000</v>
      </c>
      <c r="M657">
        <v>14574</v>
      </c>
      <c r="N657">
        <v>0</v>
      </c>
      <c r="O657">
        <v>0</v>
      </c>
      <c r="P657">
        <v>7.4</v>
      </c>
      <c r="R657" t="str">
        <v>Along Came Polly</v>
      </c>
      <c r="S657">
        <v>38091</v>
      </c>
      <c r="T657">
        <v>2004</v>
      </c>
      <c r="U657" t="str">
        <v>2000s</v>
      </c>
      <c r="V657" t="str">
        <v>Color</v>
      </c>
      <c r="W657" t="str">
        <v>Comedy</v>
      </c>
      <c r="X657" t="str">
        <v>English</v>
      </c>
      <c r="Y657" t="str">
        <v>USA</v>
      </c>
      <c r="Z657" t="str">
        <v>PG-13</v>
      </c>
      <c r="AA657" t="str">
        <v>Philip Seymour Hoffman</v>
      </c>
      <c r="AB657" t="str">
        <v>John Hamburg</v>
      </c>
      <c r="AC657">
        <v>22000</v>
      </c>
      <c r="AD657">
        <v>24534</v>
      </c>
      <c r="AE657">
        <v>29</v>
      </c>
      <c r="AF657">
        <v>0</v>
      </c>
      <c r="AG657">
        <v>5.9</v>
      </c>
      <c r="AH657">
        <v>108</v>
      </c>
      <c r="AI657">
        <v>90</v>
      </c>
      <c r="AJ657">
        <v>87856565</v>
      </c>
      <c r="AL657" s="7" t="str">
        <v>David Raynr</v>
      </c>
      <c r="AM657" s="35">
        <f>AVERAGEIFS(IMDB4[IMDb Score (1-10)],IMDB4[Director Name],Formula_Analysis!AL657)</f>
        <v>5.45</v>
      </c>
      <c r="AQ657" s="7" t="str">
        <v>Eddie Izzard</v>
      </c>
      <c r="AR657" s="7">
        <f>SUMIFS(IMDB4[Gross Revenue],IMDB4[Lead Actor],Formula_Analysis!AQ657)</f>
        <v>8301740</v>
      </c>
    </row>
    <row r="658" spans="1:44" x14ac:dyDescent="0.25">
      <c r="A658" t="str">
        <v>Tootsie</v>
      </c>
      <c r="B658">
        <v>30243</v>
      </c>
      <c r="C658">
        <v>1982</v>
      </c>
      <c r="D658" t="str">
        <v>1980s</v>
      </c>
      <c r="E658" t="str">
        <v>Color</v>
      </c>
      <c r="F658" t="str">
        <v>Comedy</v>
      </c>
      <c r="G658" t="str">
        <v>English</v>
      </c>
      <c r="H658" t="str">
        <v>USA</v>
      </c>
      <c r="I658" t="str">
        <v>PG</v>
      </c>
      <c r="J658" t="str">
        <v>Bill Murray</v>
      </c>
      <c r="K658" t="str">
        <v>Sydney Pollack</v>
      </c>
      <c r="L658">
        <v>13000</v>
      </c>
      <c r="M658">
        <v>14701</v>
      </c>
      <c r="N658">
        <v>521</v>
      </c>
      <c r="O658">
        <v>0</v>
      </c>
      <c r="P658">
        <v>7.4</v>
      </c>
      <c r="R658" t="str">
        <v>Entrapment</v>
      </c>
      <c r="S658">
        <v>36218</v>
      </c>
      <c r="T658">
        <v>1999</v>
      </c>
      <c r="U658" t="str">
        <v>1990s</v>
      </c>
      <c r="V658" t="str">
        <v>Color</v>
      </c>
      <c r="W658" t="str">
        <v>Action</v>
      </c>
      <c r="X658" t="str">
        <v>English</v>
      </c>
      <c r="Y658" t="str">
        <v>USA</v>
      </c>
      <c r="Z658" t="str">
        <v>PG-13</v>
      </c>
      <c r="AA658" t="str">
        <v>Will Patton</v>
      </c>
      <c r="AB658" t="str">
        <v>Jon Amiel</v>
      </c>
      <c r="AC658">
        <v>537</v>
      </c>
      <c r="AD658">
        <v>1302</v>
      </c>
      <c r="AE658">
        <v>36</v>
      </c>
      <c r="AF658">
        <v>0</v>
      </c>
      <c r="AG658">
        <v>6.2</v>
      </c>
      <c r="AH658">
        <v>138</v>
      </c>
      <c r="AI658">
        <v>113</v>
      </c>
      <c r="AJ658">
        <v>87704396</v>
      </c>
      <c r="AL658" s="7" t="str">
        <v>Barry Sonnenfeld</v>
      </c>
      <c r="AM658" s="35">
        <f>AVERAGEIFS(IMDB4[IMDb Score (1-10)],IMDB4[Director Name],Formula_Analysis!AL658)</f>
        <v>6.4571428571428564</v>
      </c>
      <c r="AQ658" s="7" t="str">
        <v>Aaliyah</v>
      </c>
      <c r="AR658" s="7">
        <f>SUMIFS(IMDB4[Gross Revenue],IMDB4[Lead Actor],Formula_Analysis!AQ658)</f>
        <v>30307804</v>
      </c>
    </row>
    <row r="659" spans="1:44" x14ac:dyDescent="0.25">
      <c r="A659" t="str">
        <v>Caddyshack</v>
      </c>
      <c r="B659">
        <v>29507</v>
      </c>
      <c r="C659">
        <v>1980</v>
      </c>
      <c r="D659" t="str">
        <v>1980s</v>
      </c>
      <c r="E659" t="str">
        <v>Color</v>
      </c>
      <c r="F659" t="str">
        <v>Comedy</v>
      </c>
      <c r="G659" t="str">
        <v>English</v>
      </c>
      <c r="H659" t="str">
        <v>USA</v>
      </c>
      <c r="I659" t="str">
        <v>R</v>
      </c>
      <c r="J659" t="str">
        <v>Bill Murray</v>
      </c>
      <c r="K659" t="str">
        <v>Harold Ramis</v>
      </c>
      <c r="L659">
        <v>13000</v>
      </c>
      <c r="M659">
        <v>14921</v>
      </c>
      <c r="N659">
        <v>11000</v>
      </c>
      <c r="O659">
        <v>0</v>
      </c>
      <c r="P659">
        <v>7.4</v>
      </c>
      <c r="R659" t="str">
        <v>Back to the Future Part III</v>
      </c>
      <c r="S659">
        <v>32978</v>
      </c>
      <c r="T659">
        <v>1990</v>
      </c>
      <c r="U659" t="str">
        <v>1990s</v>
      </c>
      <c r="V659" t="str">
        <v>Color</v>
      </c>
      <c r="W659" t="str">
        <v>Adventure</v>
      </c>
      <c r="X659" t="str">
        <v>English</v>
      </c>
      <c r="Y659" t="str">
        <v>USA</v>
      </c>
      <c r="Z659" t="str">
        <v>PG</v>
      </c>
      <c r="AA659" t="str">
        <v>Lea Thompson</v>
      </c>
      <c r="AB659" t="str">
        <v>Robert Zemeckis</v>
      </c>
      <c r="AC659">
        <v>1000</v>
      </c>
      <c r="AD659">
        <v>3986</v>
      </c>
      <c r="AE659">
        <v>0</v>
      </c>
      <c r="AF659">
        <v>0</v>
      </c>
      <c r="AG659">
        <v>7.4</v>
      </c>
      <c r="AH659">
        <v>111</v>
      </c>
      <c r="AI659">
        <v>118</v>
      </c>
      <c r="AJ659">
        <v>87666629</v>
      </c>
      <c r="AL659" s="7" t="str">
        <v>George Armitage</v>
      </c>
      <c r="AM659" s="35">
        <f>AVERAGEIFS(IMDB4[IMDb Score (1-10)],IMDB4[Director Name],Formula_Analysis!AL659)</f>
        <v>6.15</v>
      </c>
      <c r="AQ659" s="7" t="str">
        <v>Luke Bracey</v>
      </c>
      <c r="AR659" s="7">
        <f>SUMIFS(IMDB4[Gross Revenue],IMDB4[Lead Actor],Formula_Analysis!AQ659)</f>
        <v>51746151</v>
      </c>
    </row>
    <row r="660" spans="1:44" x14ac:dyDescent="0.25">
      <c r="A660" t="str">
        <v>Invictus</v>
      </c>
      <c r="B660">
        <v>39892</v>
      </c>
      <c r="C660">
        <v>2009</v>
      </c>
      <c r="D660" t="str">
        <v>2000s</v>
      </c>
      <c r="E660" t="str">
        <v>Color</v>
      </c>
      <c r="F660" t="str">
        <v>Biography</v>
      </c>
      <c r="G660" t="str">
        <v>English</v>
      </c>
      <c r="H660" t="str">
        <v>USA</v>
      </c>
      <c r="I660" t="str">
        <v>PG-13</v>
      </c>
      <c r="J660" t="str">
        <v>Matt Damon</v>
      </c>
      <c r="K660" t="str">
        <v>Clint Eastwood</v>
      </c>
      <c r="L660">
        <v>13000</v>
      </c>
      <c r="M660">
        <v>24458</v>
      </c>
      <c r="N660">
        <v>16000</v>
      </c>
      <c r="O660">
        <v>23000</v>
      </c>
      <c r="P660">
        <v>7.4</v>
      </c>
      <c r="R660" t="str">
        <v>Pineapple Express</v>
      </c>
      <c r="S660">
        <v>39559</v>
      </c>
      <c r="T660">
        <v>2008</v>
      </c>
      <c r="U660" t="str">
        <v>2000s</v>
      </c>
      <c r="V660" t="str">
        <v>Color</v>
      </c>
      <c r="W660" t="str">
        <v>Action</v>
      </c>
      <c r="X660" t="str">
        <v>English</v>
      </c>
      <c r="Y660" t="str">
        <v>USA</v>
      </c>
      <c r="Z660" t="str">
        <v>R</v>
      </c>
      <c r="AA660" t="str">
        <v>James Franco</v>
      </c>
      <c r="AB660" t="str">
        <v>David Gordon Green</v>
      </c>
      <c r="AC660">
        <v>11000</v>
      </c>
      <c r="AD660">
        <v>15590</v>
      </c>
      <c r="AE660">
        <v>234</v>
      </c>
      <c r="AF660">
        <v>0</v>
      </c>
      <c r="AG660">
        <v>7</v>
      </c>
      <c r="AH660">
        <v>232</v>
      </c>
      <c r="AI660">
        <v>117</v>
      </c>
      <c r="AJ660">
        <v>87341380</v>
      </c>
      <c r="AL660" s="7" t="str">
        <v>Mitch Davis</v>
      </c>
      <c r="AM660" s="35">
        <f>AVERAGEIFS(IMDB4[IMDb Score (1-10)],IMDB4[Director Name],Formula_Analysis!AL660)</f>
        <v>6.5</v>
      </c>
      <c r="AQ660" s="7" t="str">
        <v>Suraj Sharma</v>
      </c>
      <c r="AR660" s="7">
        <f>SUMIFS(IMDB4[Gross Revenue],IMDB4[Lead Actor],Formula_Analysis!AQ660)</f>
        <v>124976634</v>
      </c>
    </row>
    <row r="661" spans="1:44" x14ac:dyDescent="0.25">
      <c r="A661" t="str">
        <v>Dogma</v>
      </c>
      <c r="B661">
        <v>36304</v>
      </c>
      <c r="C661">
        <v>1999</v>
      </c>
      <c r="D661" t="str">
        <v>1990s</v>
      </c>
      <c r="E661" t="str">
        <v>Color</v>
      </c>
      <c r="F661" t="str">
        <v>Adventure</v>
      </c>
      <c r="G661" t="str">
        <v>English</v>
      </c>
      <c r="H661" t="str">
        <v>USA</v>
      </c>
      <c r="I661" t="str">
        <v>R</v>
      </c>
      <c r="J661" t="str">
        <v>Matt Damon</v>
      </c>
      <c r="K661" t="str">
        <v>Kevin Smith</v>
      </c>
      <c r="L661">
        <v>13000</v>
      </c>
      <c r="M661">
        <v>16693</v>
      </c>
      <c r="N661">
        <v>0</v>
      </c>
      <c r="O661">
        <v>10000</v>
      </c>
      <c r="P661">
        <v>7.4</v>
      </c>
      <c r="R661" t="str">
        <v>Out of Africa</v>
      </c>
      <c r="S661">
        <v>31379</v>
      </c>
      <c r="T661">
        <v>1985</v>
      </c>
      <c r="U661" t="str">
        <v>1980s</v>
      </c>
      <c r="V661" t="str">
        <v>Color</v>
      </c>
      <c r="W661" t="str">
        <v>Biography</v>
      </c>
      <c r="X661" t="str">
        <v>English</v>
      </c>
      <c r="Y661" t="str">
        <v>USA</v>
      </c>
      <c r="Z661" t="str">
        <v>PG</v>
      </c>
      <c r="AA661" t="str">
        <v>Meryl Streep</v>
      </c>
      <c r="AB661" t="str">
        <v>Sydney Pollack</v>
      </c>
      <c r="AC661">
        <v>11000</v>
      </c>
      <c r="AD661">
        <v>12518</v>
      </c>
      <c r="AE661">
        <v>521</v>
      </c>
      <c r="AF661">
        <v>0</v>
      </c>
      <c r="AG661">
        <v>7.2</v>
      </c>
      <c r="AH661">
        <v>66</v>
      </c>
      <c r="AI661">
        <v>161</v>
      </c>
      <c r="AJ661">
        <v>87100000</v>
      </c>
      <c r="AL661" s="7" t="str">
        <v>Joon-ho Bong</v>
      </c>
      <c r="AM661" s="35">
        <f>AVERAGEIFS(IMDB4[IMDb Score (1-10)],IMDB4[Director Name],Formula_Analysis!AL661)</f>
        <v>7</v>
      </c>
      <c r="AQ661" s="7" t="str">
        <v>Mark Valley</v>
      </c>
      <c r="AR661" s="7">
        <f>SUMIFS(IMDB4[Gross Revenue],IMDB4[Lead Actor],Formula_Analysis!AQ661)</f>
        <v>14983572</v>
      </c>
    </row>
    <row r="662" spans="1:44" x14ac:dyDescent="0.25">
      <c r="A662" t="str">
        <v>Rounders</v>
      </c>
      <c r="B662">
        <v>36057</v>
      </c>
      <c r="C662">
        <v>1998</v>
      </c>
      <c r="D662" t="str">
        <v>1990s</v>
      </c>
      <c r="E662" t="str">
        <v>Color</v>
      </c>
      <c r="F662" t="str">
        <v>Crime</v>
      </c>
      <c r="G662" t="str">
        <v>English</v>
      </c>
      <c r="H662" t="str">
        <v>USA</v>
      </c>
      <c r="I662" t="str">
        <v>R</v>
      </c>
      <c r="J662" t="str">
        <v>Matt Damon</v>
      </c>
      <c r="K662" t="str">
        <v>John Dahl</v>
      </c>
      <c r="L662">
        <v>13000</v>
      </c>
      <c r="M662">
        <v>14890</v>
      </c>
      <c r="N662">
        <v>131</v>
      </c>
      <c r="O662">
        <v>0</v>
      </c>
      <c r="P662">
        <v>7.4</v>
      </c>
      <c r="R662" t="str">
        <v>Saw II</v>
      </c>
      <c r="S662">
        <v>38679</v>
      </c>
      <c r="T662">
        <v>2005</v>
      </c>
      <c r="U662" t="str">
        <v>2000s</v>
      </c>
      <c r="V662" t="str">
        <v>Color</v>
      </c>
      <c r="W662" t="str">
        <v>Horror</v>
      </c>
      <c r="X662" t="str">
        <v>English</v>
      </c>
      <c r="Y662" t="str">
        <v>USA</v>
      </c>
      <c r="Z662" t="str">
        <v>R</v>
      </c>
      <c r="AA662" t="str">
        <v>Emmanuelle Vaugier</v>
      </c>
      <c r="AB662" t="str">
        <v>Darren Lynn Bousman</v>
      </c>
      <c r="AC662">
        <v>1000</v>
      </c>
      <c r="AD662">
        <v>4134</v>
      </c>
      <c r="AE662">
        <v>163</v>
      </c>
      <c r="AF662">
        <v>0</v>
      </c>
      <c r="AG662">
        <v>6.6</v>
      </c>
      <c r="AH662">
        <v>250</v>
      </c>
      <c r="AI662">
        <v>95</v>
      </c>
      <c r="AJ662">
        <v>87025093</v>
      </c>
      <c r="AL662" s="7" t="str">
        <v>Jill Sprecher</v>
      </c>
      <c r="AM662" s="35">
        <f>AVERAGEIFS(IMDB4[IMDb Score (1-10)],IMDB4[Director Name],Formula_Analysis!AL662)</f>
        <v>7.1</v>
      </c>
      <c r="AQ662" s="7" t="str">
        <v>James Coburn</v>
      </c>
      <c r="AR662" s="7">
        <f>SUMIFS(IMDB4[Gross Revenue],IMDB4[Lead Actor],Formula_Analysis!AQ662)</f>
        <v>81165565</v>
      </c>
    </row>
    <row r="663" spans="1:44" x14ac:dyDescent="0.25">
      <c r="A663" t="str">
        <v>The Rock</v>
      </c>
      <c r="B663">
        <v>35402</v>
      </c>
      <c r="C663">
        <v>1996</v>
      </c>
      <c r="D663" t="str">
        <v>1990s</v>
      </c>
      <c r="E663" t="str">
        <v>Color</v>
      </c>
      <c r="F663" t="str">
        <v>Action</v>
      </c>
      <c r="G663" t="str">
        <v>English</v>
      </c>
      <c r="H663" t="str">
        <v>USA</v>
      </c>
      <c r="I663" t="str">
        <v>R</v>
      </c>
      <c r="J663" t="str">
        <v>Nicolas Cage</v>
      </c>
      <c r="K663" t="str">
        <v>Michael Bay</v>
      </c>
      <c r="L663">
        <v>12000</v>
      </c>
      <c r="M663">
        <v>15999</v>
      </c>
      <c r="N663">
        <v>0</v>
      </c>
      <c r="O663">
        <v>51000</v>
      </c>
      <c r="P663">
        <v>7.4</v>
      </c>
      <c r="R663" t="str">
        <v>The Naked Gun 2Â½: The Smell of Fear</v>
      </c>
      <c r="S663">
        <v>33362</v>
      </c>
      <c r="T663">
        <v>1991</v>
      </c>
      <c r="U663" t="str">
        <v>1990s</v>
      </c>
      <c r="V663" t="str">
        <v>Color</v>
      </c>
      <c r="W663" t="str">
        <v>Comedy</v>
      </c>
      <c r="X663" t="str">
        <v>English</v>
      </c>
      <c r="Y663" t="str">
        <v>USA</v>
      </c>
      <c r="Z663" t="str">
        <v>PG-13</v>
      </c>
      <c r="AA663" t="str">
        <v>George Kennedy</v>
      </c>
      <c r="AB663" t="str">
        <v>David Zucker</v>
      </c>
      <c r="AC663">
        <v>3000</v>
      </c>
      <c r="AD663">
        <v>3847</v>
      </c>
      <c r="AE663">
        <v>119</v>
      </c>
      <c r="AF663">
        <v>0</v>
      </c>
      <c r="AG663">
        <v>6.8</v>
      </c>
      <c r="AH663">
        <v>43</v>
      </c>
      <c r="AI663">
        <v>85</v>
      </c>
      <c r="AJ663">
        <v>86930411</v>
      </c>
      <c r="AL663" s="7" t="str">
        <v>William Friedkin</v>
      </c>
      <c r="AM663" s="35">
        <f>AVERAGEIFS(IMDB4[IMDb Score (1-10)],IMDB4[Director Name],Formula_Analysis!AL663)</f>
        <v>6.45</v>
      </c>
      <c r="AQ663" s="7" t="str">
        <v>Harry Styles</v>
      </c>
      <c r="AR663" s="7">
        <f>SUMIFS(IMDB4[Gross Revenue],IMDB4[Lead Actor],Formula_Analysis!AQ663)</f>
        <v>28873374</v>
      </c>
    </row>
    <row r="664" spans="1:44" x14ac:dyDescent="0.25">
      <c r="A664" t="str">
        <v>Shadowlands</v>
      </c>
      <c r="B664">
        <v>34239</v>
      </c>
      <c r="C664">
        <v>1993</v>
      </c>
      <c r="D664" t="str">
        <v>1990s</v>
      </c>
      <c r="E664" t="str">
        <v>Color</v>
      </c>
      <c r="F664" t="str">
        <v>Biography</v>
      </c>
      <c r="G664" t="str">
        <v>English</v>
      </c>
      <c r="H664" t="str">
        <v>UK</v>
      </c>
      <c r="I664" t="str">
        <v>PG</v>
      </c>
      <c r="J664" t="str">
        <v>Anthony Hopkins</v>
      </c>
      <c r="K664" t="str">
        <v>Richard Attenborough</v>
      </c>
      <c r="L664">
        <v>12000</v>
      </c>
      <c r="M664">
        <v>13619</v>
      </c>
      <c r="N664">
        <v>0</v>
      </c>
      <c r="O664">
        <v>2000</v>
      </c>
      <c r="P664">
        <v>7.4</v>
      </c>
      <c r="R664" t="str">
        <v>The Campaign</v>
      </c>
      <c r="S664">
        <v>41123</v>
      </c>
      <c r="T664">
        <v>2012</v>
      </c>
      <c r="U664" t="str">
        <v>2010s</v>
      </c>
      <c r="V664" t="str">
        <v>Color</v>
      </c>
      <c r="W664" t="str">
        <v>Comedy</v>
      </c>
      <c r="X664" t="str">
        <v>English</v>
      </c>
      <c r="Y664" t="str">
        <v>USA</v>
      </c>
      <c r="Z664" t="str">
        <v>R</v>
      </c>
      <c r="AA664" t="str">
        <v>Will Ferrell</v>
      </c>
      <c r="AB664" t="str">
        <v>Jay Roach</v>
      </c>
      <c r="AC664">
        <v>8000</v>
      </c>
      <c r="AD664">
        <v>9271</v>
      </c>
      <c r="AE664">
        <v>116</v>
      </c>
      <c r="AF664">
        <v>18000</v>
      </c>
      <c r="AG664">
        <v>6.2</v>
      </c>
      <c r="AH664">
        <v>255</v>
      </c>
      <c r="AI664">
        <v>85</v>
      </c>
      <c r="AJ664">
        <v>86897182</v>
      </c>
      <c r="AL664" s="7" t="str">
        <v>Ariel Vromen</v>
      </c>
      <c r="AM664" s="35">
        <f>AVERAGEIFS(IMDB4[IMDb Score (1-10)],IMDB4[Director Name],Formula_Analysis!AL664)</f>
        <v>6.9</v>
      </c>
      <c r="AQ664" s="7" t="str">
        <v>James Nesbitt</v>
      </c>
      <c r="AR664" s="7">
        <f>SUMIFS(IMDB4[Gross Revenue],IMDB4[Lead Actor],Formula_Analysis!AQ664)</f>
        <v>25611458</v>
      </c>
    </row>
    <row r="665" spans="1:44" x14ac:dyDescent="0.25">
      <c r="A665" t="str">
        <v>Harry Potter and the Chamber of Secrets</v>
      </c>
      <c r="B665">
        <v>37456</v>
      </c>
      <c r="C665">
        <v>2002</v>
      </c>
      <c r="D665" t="str">
        <v>2000s</v>
      </c>
      <c r="E665" t="str">
        <v>Color</v>
      </c>
      <c r="F665" t="str">
        <v>Adventure</v>
      </c>
      <c r="G665" t="str">
        <v>English</v>
      </c>
      <c r="H665" t="str">
        <v>UK</v>
      </c>
      <c r="I665" t="str">
        <v>PG</v>
      </c>
      <c r="J665" t="str">
        <v>Daniel Radcliffe</v>
      </c>
      <c r="K665" t="str">
        <v>Chris Columbus</v>
      </c>
      <c r="L665">
        <v>11000</v>
      </c>
      <c r="M665">
        <v>35672</v>
      </c>
      <c r="N665">
        <v>0</v>
      </c>
      <c r="O665">
        <v>0</v>
      </c>
      <c r="P665">
        <v>7.4</v>
      </c>
      <c r="R665" t="str">
        <v>Young Frankenstein</v>
      </c>
      <c r="S665">
        <v>27197</v>
      </c>
      <c r="T665">
        <v>1974</v>
      </c>
      <c r="U665" t="str">
        <v>1970s</v>
      </c>
      <c r="V665" t="str">
        <v>Black and White</v>
      </c>
      <c r="W665" t="str">
        <v>Comedy</v>
      </c>
      <c r="X665" t="str">
        <v>English</v>
      </c>
      <c r="Y665" t="str">
        <v>USA</v>
      </c>
      <c r="Z665" t="str">
        <v>PG</v>
      </c>
      <c r="AA665" t="str">
        <v>Madeline Kahn</v>
      </c>
      <c r="AB665" t="str">
        <v>Mel Brooks</v>
      </c>
      <c r="AC665">
        <v>1000</v>
      </c>
      <c r="AD665">
        <v>2703</v>
      </c>
      <c r="AE665">
        <v>0</v>
      </c>
      <c r="AF665">
        <v>14000</v>
      </c>
      <c r="AG665">
        <v>8</v>
      </c>
      <c r="AH665">
        <v>129</v>
      </c>
      <c r="AI665">
        <v>106</v>
      </c>
      <c r="AJ665">
        <v>86300000</v>
      </c>
      <c r="AL665" s="7" t="str">
        <v>Angelina Jolie Pitt</v>
      </c>
      <c r="AM665" s="35">
        <f>AVERAGEIFS(IMDB4[IMDb Score (1-10)],IMDB4[Director Name],Formula_Analysis!AL665)</f>
        <v>5.6000000000000005</v>
      </c>
      <c r="AQ665" s="7" t="str">
        <v>Chase Ellison</v>
      </c>
      <c r="AR665" s="7">
        <f>SUMIFS(IMDB4[Gross Revenue],IMDB4[Lead Actor],Formula_Analysis!AQ665)</f>
        <v>11703287</v>
      </c>
    </row>
    <row r="666" spans="1:44" x14ac:dyDescent="0.25">
      <c r="A666" t="str">
        <v>Driving Miss Daisy</v>
      </c>
      <c r="B666">
        <v>32584</v>
      </c>
      <c r="C666">
        <v>1989</v>
      </c>
      <c r="D666" t="str">
        <v>1980s</v>
      </c>
      <c r="E666" t="str">
        <v>Color</v>
      </c>
      <c r="F666" t="str">
        <v>Comedy</v>
      </c>
      <c r="G666" t="str">
        <v>English</v>
      </c>
      <c r="H666" t="str">
        <v>USA</v>
      </c>
      <c r="I666" t="str">
        <v>PG</v>
      </c>
      <c r="J666" t="str">
        <v>Morgan Freeman</v>
      </c>
      <c r="K666" t="str">
        <v>Bruce Beresford</v>
      </c>
      <c r="L666">
        <v>11000</v>
      </c>
      <c r="M666">
        <v>12619</v>
      </c>
      <c r="N666">
        <v>78</v>
      </c>
      <c r="O666">
        <v>3000</v>
      </c>
      <c r="P666">
        <v>7.4</v>
      </c>
      <c r="R666" t="str">
        <v>Dumb and Dumber To</v>
      </c>
      <c r="S666">
        <v>41896</v>
      </c>
      <c r="T666">
        <v>2014</v>
      </c>
      <c r="U666" t="str">
        <v>2010s</v>
      </c>
      <c r="V666" t="str">
        <v>Color</v>
      </c>
      <c r="W666" t="str">
        <v>Comedy</v>
      </c>
      <c r="X666" t="str">
        <v>English</v>
      </c>
      <c r="Y666" t="str">
        <v>USA</v>
      </c>
      <c r="Z666" t="str">
        <v>PG-13</v>
      </c>
      <c r="AA666" t="str">
        <v>Bill Murray</v>
      </c>
      <c r="AB666" t="str">
        <v>Bobby Farrelly</v>
      </c>
      <c r="AC666">
        <v>13000</v>
      </c>
      <c r="AD666">
        <v>16179</v>
      </c>
      <c r="AE666">
        <v>101</v>
      </c>
      <c r="AF666">
        <v>55000</v>
      </c>
      <c r="AG666">
        <v>5.7</v>
      </c>
      <c r="AH666">
        <v>218</v>
      </c>
      <c r="AI666">
        <v>109</v>
      </c>
      <c r="AJ666">
        <v>86208010</v>
      </c>
      <c r="AL666" s="7" t="str">
        <v>Adam Rapp</v>
      </c>
      <c r="AM666" s="35">
        <f>AVERAGEIFS(IMDB4[IMDb Score (1-10)],IMDB4[Director Name],Formula_Analysis!AL666)</f>
        <v>6.4</v>
      </c>
      <c r="AQ666" s="7" t="str">
        <v>Pam Ferris</v>
      </c>
      <c r="AR666" s="7">
        <f>SUMIFS(IMDB4[Gross Revenue],IMDB4[Lead Actor],Formula_Analysis!AQ666)</f>
        <v>16005978</v>
      </c>
    </row>
    <row r="667" spans="1:44" x14ac:dyDescent="0.25">
      <c r="A667" t="str">
        <v>Contact</v>
      </c>
      <c r="B667">
        <v>35658</v>
      </c>
      <c r="C667">
        <v>1997</v>
      </c>
      <c r="D667" t="str">
        <v>1990s</v>
      </c>
      <c r="E667" t="str">
        <v>Color</v>
      </c>
      <c r="F667" t="str">
        <v>Drama</v>
      </c>
      <c r="G667" t="str">
        <v>English</v>
      </c>
      <c r="H667" t="str">
        <v>USA</v>
      </c>
      <c r="I667" t="str">
        <v>PG</v>
      </c>
      <c r="J667" t="str">
        <v>Matthew McConaughey</v>
      </c>
      <c r="K667" t="str">
        <v>Robert Zemeckis</v>
      </c>
      <c r="L667">
        <v>11000</v>
      </c>
      <c r="M667">
        <v>12289</v>
      </c>
      <c r="N667">
        <v>0</v>
      </c>
      <c r="O667">
        <v>15000</v>
      </c>
      <c r="P667">
        <v>7.4</v>
      </c>
      <c r="R667" t="str">
        <v>Mean Girls</v>
      </c>
      <c r="S667">
        <v>38098</v>
      </c>
      <c r="T667">
        <v>2004</v>
      </c>
      <c r="U667" t="str">
        <v>2000s</v>
      </c>
      <c r="V667" t="str">
        <v>Color</v>
      </c>
      <c r="W667" t="str">
        <v>Comedy</v>
      </c>
      <c r="X667" t="str">
        <v>English</v>
      </c>
      <c r="Y667" t="str">
        <v>USA</v>
      </c>
      <c r="Z667" t="str">
        <v>PG-13</v>
      </c>
      <c r="AA667" t="str">
        <v>Tina Fey</v>
      </c>
      <c r="AB667" t="str">
        <v>Mark Waters</v>
      </c>
      <c r="AC667">
        <v>2000</v>
      </c>
      <c r="AD667">
        <v>5032</v>
      </c>
      <c r="AE667">
        <v>70</v>
      </c>
      <c r="AF667">
        <v>0</v>
      </c>
      <c r="AG667">
        <v>7</v>
      </c>
      <c r="AH667">
        <v>159</v>
      </c>
      <c r="AI667">
        <v>97</v>
      </c>
      <c r="AJ667">
        <v>86049418</v>
      </c>
      <c r="AL667" s="7" t="str">
        <v>Michael Clancy</v>
      </c>
      <c r="AM667" s="35">
        <f>AVERAGEIFS(IMDB4[IMDb Score (1-10)],IMDB4[Director Name],Formula_Analysis!AL667)</f>
        <v>6.7</v>
      </c>
      <c r="AQ667" s="7" t="str">
        <v>Martin Short</v>
      </c>
      <c r="AR667" s="7">
        <f>SUMIFS(IMDB4[Gross Revenue],IMDB4[Lead Actor],Formula_Analysis!AQ667)</f>
        <v>253287547</v>
      </c>
    </row>
    <row r="668" spans="1:44" x14ac:dyDescent="0.25">
      <c r="A668" t="str">
        <v>The Bucket List</v>
      </c>
      <c r="B668">
        <v>39320</v>
      </c>
      <c r="C668">
        <v>2007</v>
      </c>
      <c r="D668" t="str">
        <v>2000s</v>
      </c>
      <c r="E668" t="str">
        <v>Color</v>
      </c>
      <c r="F668" t="str">
        <v>Adventure</v>
      </c>
      <c r="G668" t="str">
        <v>English</v>
      </c>
      <c r="H668" t="str">
        <v>USA</v>
      </c>
      <c r="I668" t="str">
        <v>PG-13</v>
      </c>
      <c r="J668" t="str">
        <v>Morgan Freeman</v>
      </c>
      <c r="K668" t="str">
        <v>Rob Reiner</v>
      </c>
      <c r="L668">
        <v>11000</v>
      </c>
      <c r="M668">
        <v>14868</v>
      </c>
      <c r="N668">
        <v>0</v>
      </c>
      <c r="O668">
        <v>22000</v>
      </c>
      <c r="P668">
        <v>7.4</v>
      </c>
      <c r="R668" t="str">
        <v>Annie</v>
      </c>
      <c r="S668">
        <v>41680</v>
      </c>
      <c r="T668">
        <v>2014</v>
      </c>
      <c r="U668" t="str">
        <v>2010s</v>
      </c>
      <c r="V668" t="str">
        <v>Color</v>
      </c>
      <c r="W668" t="str">
        <v>Comedy</v>
      </c>
      <c r="X668" t="str">
        <v>English</v>
      </c>
      <c r="Y668" t="str">
        <v>USA</v>
      </c>
      <c r="Z668" t="str">
        <v>PG</v>
      </c>
      <c r="AA668" t="str">
        <v>QuvenzhanÃ© Wallis</v>
      </c>
      <c r="AB668" t="str">
        <v>Will Gluck</v>
      </c>
      <c r="AC668">
        <v>2000</v>
      </c>
      <c r="AD668">
        <v>4796</v>
      </c>
      <c r="AE668">
        <v>87</v>
      </c>
      <c r="AF668">
        <v>16000</v>
      </c>
      <c r="AG668">
        <v>5.2</v>
      </c>
      <c r="AH668">
        <v>176</v>
      </c>
      <c r="AI668">
        <v>118</v>
      </c>
      <c r="AJ668">
        <v>85911262</v>
      </c>
      <c r="AL668" s="7" t="str">
        <v>S.R. Bindler</v>
      </c>
      <c r="AM668" s="35">
        <f>AVERAGEIFS(IMDB4[IMDb Score (1-10)],IMDB4[Director Name],Formula_Analysis!AL668)</f>
        <v>4.7</v>
      </c>
      <c r="AQ668" s="7" t="str">
        <v>Toby Stephens</v>
      </c>
      <c r="AR668" s="7">
        <f>SUMIFS(IMDB4[Gross Revenue],IMDB4[Lead Actor],Formula_Analysis!AQ668)</f>
        <v>160201106</v>
      </c>
    </row>
    <row r="669" spans="1:44" x14ac:dyDescent="0.25">
      <c r="A669" t="str">
        <v>Witness</v>
      </c>
      <c r="B669">
        <v>31069</v>
      </c>
      <c r="C669">
        <v>1985</v>
      </c>
      <c r="D669" t="str">
        <v>1980s</v>
      </c>
      <c r="E669" t="str">
        <v>Color</v>
      </c>
      <c r="F669" t="str">
        <v>Crime</v>
      </c>
      <c r="G669" t="str">
        <v>English</v>
      </c>
      <c r="H669" t="str">
        <v>USA</v>
      </c>
      <c r="I669" t="str">
        <v>R</v>
      </c>
      <c r="J669" t="str">
        <v>Harrison Ford</v>
      </c>
      <c r="K669" t="str">
        <v>Peter Weir</v>
      </c>
      <c r="L669">
        <v>11000</v>
      </c>
      <c r="M669">
        <v>22479</v>
      </c>
      <c r="N669">
        <v>608</v>
      </c>
      <c r="O669">
        <v>0</v>
      </c>
      <c r="P669">
        <v>7.4</v>
      </c>
      <c r="R669" t="str">
        <v>Alvin and the Chipmunks: The Road Chip</v>
      </c>
      <c r="S669">
        <v>42068</v>
      </c>
      <c r="T669">
        <v>2015</v>
      </c>
      <c r="U669" t="str">
        <v>2010s</v>
      </c>
      <c r="V669" t="str">
        <v>Color</v>
      </c>
      <c r="W669" t="str">
        <v>Adventure</v>
      </c>
      <c r="X669" t="str">
        <v>English</v>
      </c>
      <c r="Y669" t="str">
        <v>USA</v>
      </c>
      <c r="Z669" t="str">
        <v>PG</v>
      </c>
      <c r="AA669" t="str">
        <v>Bella Thorne</v>
      </c>
      <c r="AB669" t="str">
        <v>Walt Becker</v>
      </c>
      <c r="AC669">
        <v>35000</v>
      </c>
      <c r="AD669">
        <v>38450</v>
      </c>
      <c r="AE669">
        <v>12</v>
      </c>
      <c r="AF669">
        <v>0</v>
      </c>
      <c r="AG669">
        <v>5</v>
      </c>
      <c r="AH669">
        <v>70</v>
      </c>
      <c r="AI669">
        <v>92</v>
      </c>
      <c r="AJ669">
        <v>85884815</v>
      </c>
      <c r="AL669" s="7" t="str">
        <v>Kate Barker-Froyland</v>
      </c>
      <c r="AM669" s="35">
        <f>AVERAGEIFS(IMDB4[IMDb Score (1-10)],IMDB4[Director Name],Formula_Analysis!AL669)</f>
        <v>5.8</v>
      </c>
      <c r="AQ669" s="7" t="str">
        <v>Finn Wittrock</v>
      </c>
      <c r="AR669" s="7">
        <f>SUMIFS(IMDB4[Gross Revenue],IMDB4[Lead Actor],Formula_Analysis!AQ669)</f>
        <v>115603980</v>
      </c>
    </row>
    <row r="670" spans="1:44" x14ac:dyDescent="0.25">
      <c r="A670" t="str">
        <v>Mud</v>
      </c>
      <c r="B670">
        <v>40989</v>
      </c>
      <c r="C670">
        <v>2012</v>
      </c>
      <c r="D670" t="str">
        <v>2010s</v>
      </c>
      <c r="E670" t="str">
        <v>Color</v>
      </c>
      <c r="F670" t="str">
        <v>Drama</v>
      </c>
      <c r="G670" t="str">
        <v>English</v>
      </c>
      <c r="H670" t="str">
        <v>USA</v>
      </c>
      <c r="I670" t="str">
        <v>PG-13</v>
      </c>
      <c r="J670" t="str">
        <v>Matthew McConaughey</v>
      </c>
      <c r="K670" t="str">
        <v>Jeff Nichols</v>
      </c>
      <c r="L670">
        <v>11000</v>
      </c>
      <c r="M670">
        <v>13960</v>
      </c>
      <c r="N670">
        <v>337</v>
      </c>
      <c r="O670">
        <v>27000</v>
      </c>
      <c r="P670">
        <v>7.4</v>
      </c>
      <c r="R670" t="str">
        <v>Fury</v>
      </c>
      <c r="S670">
        <v>41807</v>
      </c>
      <c r="T670">
        <v>2014</v>
      </c>
      <c r="U670" t="str">
        <v>2010s</v>
      </c>
      <c r="V670" t="str">
        <v>Color</v>
      </c>
      <c r="W670" t="str">
        <v>Action</v>
      </c>
      <c r="X670" t="str">
        <v>English</v>
      </c>
      <c r="Y670" t="str">
        <v>USA</v>
      </c>
      <c r="Z670" t="str">
        <v>R</v>
      </c>
      <c r="AA670" t="str">
        <v>Brad Pitt</v>
      </c>
      <c r="AB670" t="str">
        <v>David Ayer</v>
      </c>
      <c r="AC670">
        <v>11000</v>
      </c>
      <c r="AD670">
        <v>20411</v>
      </c>
      <c r="AE670">
        <v>452</v>
      </c>
      <c r="AF670">
        <v>82000</v>
      </c>
      <c r="AG670">
        <v>7.6</v>
      </c>
      <c r="AH670">
        <v>406</v>
      </c>
      <c r="AI670">
        <v>134</v>
      </c>
      <c r="AJ670">
        <v>85707116</v>
      </c>
      <c r="AL670" s="7" t="str">
        <v>Christopher McQuarrie</v>
      </c>
      <c r="AM670" s="35">
        <f>AVERAGEIFS(IMDB4[IMDb Score (1-10)],IMDB4[Director Name],Formula_Analysis!AL670)</f>
        <v>7.0333333333333341</v>
      </c>
      <c r="AQ670" s="7" t="str">
        <v>George Carlin</v>
      </c>
      <c r="AR670" s="7">
        <f>SUMIFS(IMDB4[Gross Revenue],IMDB4[Lead Actor],Formula_Analysis!AQ670)</f>
        <v>74787599</v>
      </c>
    </row>
    <row r="671" spans="1:44" x14ac:dyDescent="0.25">
      <c r="A671" t="str">
        <v>Deconstructing Harry</v>
      </c>
      <c r="B671">
        <v>35572</v>
      </c>
      <c r="C671">
        <v>1997</v>
      </c>
      <c r="D671" t="str">
        <v>1990s</v>
      </c>
      <c r="E671" t="str">
        <v>Color</v>
      </c>
      <c r="F671" t="str">
        <v>Comedy</v>
      </c>
      <c r="G671" t="str">
        <v>English</v>
      </c>
      <c r="H671" t="str">
        <v>USA</v>
      </c>
      <c r="I671" t="str">
        <v>R</v>
      </c>
      <c r="J671" t="str">
        <v>Woody Allen</v>
      </c>
      <c r="K671" t="str">
        <v>Woody Allen</v>
      </c>
      <c r="L671">
        <v>11000</v>
      </c>
      <c r="M671">
        <v>11867</v>
      </c>
      <c r="N671">
        <v>11000</v>
      </c>
      <c r="O671">
        <v>0</v>
      </c>
      <c r="P671">
        <v>7.4</v>
      </c>
      <c r="R671" t="str">
        <v>Spy Kids 2: Island of Lost Dreams</v>
      </c>
      <c r="S671">
        <v>37293</v>
      </c>
      <c r="T671">
        <v>2002</v>
      </c>
      <c r="U671" t="str">
        <v>2000s</v>
      </c>
      <c r="V671" t="str">
        <v>Color</v>
      </c>
      <c r="W671" t="str">
        <v>Action</v>
      </c>
      <c r="X671" t="str">
        <v>English</v>
      </c>
      <c r="Y671" t="str">
        <v>USA</v>
      </c>
      <c r="Z671" t="str">
        <v>PG</v>
      </c>
      <c r="AA671" t="str">
        <v>Steve Buscemi</v>
      </c>
      <c r="AB671" t="str">
        <v>Robert Rodriguez</v>
      </c>
      <c r="AC671">
        <v>12000</v>
      </c>
      <c r="AD671">
        <v>18291</v>
      </c>
      <c r="AE671">
        <v>0</v>
      </c>
      <c r="AF671">
        <v>478</v>
      </c>
      <c r="AG671">
        <v>5.0999999999999996</v>
      </c>
      <c r="AH671">
        <v>103</v>
      </c>
      <c r="AI671">
        <v>100</v>
      </c>
      <c r="AJ671">
        <v>85570368</v>
      </c>
      <c r="AL671" s="7" t="str">
        <v>Clark Johnson</v>
      </c>
      <c r="AM671" s="35">
        <f>AVERAGEIFS(IMDB4[IMDb Score (1-10)],IMDB4[Director Name],Formula_Analysis!AL671)</f>
        <v>6.05</v>
      </c>
      <c r="AQ671" s="7" t="str">
        <v>Jeremy Davies</v>
      </c>
      <c r="AR671" s="7">
        <f>SUMIFS(IMDB4[Gross Revenue],IMDB4[Lead Actor],Formula_Analysis!AQ671)</f>
        <v>6107690</v>
      </c>
    </row>
    <row r="672" spans="1:44" x14ac:dyDescent="0.25">
      <c r="A672" t="str">
        <v>Mission: Impossible - Ghost Protocol</v>
      </c>
      <c r="B672">
        <v>40744</v>
      </c>
      <c r="C672">
        <v>2011</v>
      </c>
      <c r="D672" t="str">
        <v>2010s</v>
      </c>
      <c r="E672" t="str">
        <v>Color</v>
      </c>
      <c r="F672" t="str">
        <v>Action</v>
      </c>
      <c r="G672" t="str">
        <v>English</v>
      </c>
      <c r="H672" t="str">
        <v>USA</v>
      </c>
      <c r="I672" t="str">
        <v>PG-13</v>
      </c>
      <c r="J672" t="str">
        <v>Tom Cruise</v>
      </c>
      <c r="K672" t="str">
        <v>Brad Bird</v>
      </c>
      <c r="L672">
        <v>10000</v>
      </c>
      <c r="M672">
        <v>21768</v>
      </c>
      <c r="N672">
        <v>663</v>
      </c>
      <c r="O672">
        <v>35000</v>
      </c>
      <c r="P672">
        <v>7.4</v>
      </c>
      <c r="R672" t="str">
        <v>Real Steel</v>
      </c>
      <c r="S672">
        <v>40880</v>
      </c>
      <c r="T672">
        <v>2011</v>
      </c>
      <c r="U672" t="str">
        <v>2010s</v>
      </c>
      <c r="V672" t="str">
        <v>Color</v>
      </c>
      <c r="W672" t="str">
        <v>Action</v>
      </c>
      <c r="X672" t="str">
        <v>English</v>
      </c>
      <c r="Y672" t="str">
        <v>USA</v>
      </c>
      <c r="Z672" t="str">
        <v>PG-13</v>
      </c>
      <c r="AA672" t="str">
        <v>Hugh Jackman</v>
      </c>
      <c r="AB672" t="str">
        <v>Shawn Levy</v>
      </c>
      <c r="AC672">
        <v>20000</v>
      </c>
      <c r="AD672">
        <v>22254</v>
      </c>
      <c r="AE672">
        <v>189</v>
      </c>
      <c r="AF672">
        <v>36000</v>
      </c>
      <c r="AG672">
        <v>7.1</v>
      </c>
      <c r="AH672">
        <v>327</v>
      </c>
      <c r="AI672">
        <v>127</v>
      </c>
      <c r="AJ672">
        <v>85463309</v>
      </c>
      <c r="AL672" s="7" t="str">
        <v>Tony Gilroy</v>
      </c>
      <c r="AM672" s="35">
        <f>AVERAGEIFS(IMDB4[IMDb Score (1-10)],IMDB4[Director Name],Formula_Analysis!AL672)</f>
        <v>6.7333333333333334</v>
      </c>
      <c r="AQ672" s="7" t="str">
        <v>Catherine Dyer</v>
      </c>
      <c r="AR672" s="7">
        <f>SUMIFS(IMDB4[Gross Revenue],IMDB4[Lead Actor],Formula_Analysis!AQ672)</f>
        <v>255950375</v>
      </c>
    </row>
    <row r="673" spans="1:44" x14ac:dyDescent="0.25">
      <c r="A673" t="str">
        <v>Mission: Impossible - Rogue Nation</v>
      </c>
      <c r="B673">
        <v>42304</v>
      </c>
      <c r="C673">
        <v>2015</v>
      </c>
      <c r="D673" t="str">
        <v>2010s</v>
      </c>
      <c r="E673" t="str">
        <v>Color</v>
      </c>
      <c r="F673" t="str">
        <v>Action</v>
      </c>
      <c r="G673" t="str">
        <v>English</v>
      </c>
      <c r="H673" t="str">
        <v>China</v>
      </c>
      <c r="I673" t="str">
        <v>PG-13</v>
      </c>
      <c r="J673" t="str">
        <v>Tom Cruise</v>
      </c>
      <c r="K673" t="str">
        <v>Christopher McQuarrie</v>
      </c>
      <c r="L673">
        <v>10000</v>
      </c>
      <c r="M673">
        <v>21840</v>
      </c>
      <c r="N673">
        <v>188</v>
      </c>
      <c r="O673">
        <v>47000</v>
      </c>
      <c r="P673">
        <v>7.4</v>
      </c>
      <c r="R673" t="str">
        <v>The SpongeBob SquarePants Movie</v>
      </c>
      <c r="S673">
        <v>38196</v>
      </c>
      <c r="T673">
        <v>2004</v>
      </c>
      <c r="U673" t="str">
        <v>2000s</v>
      </c>
      <c r="V673" t="str">
        <v>Color</v>
      </c>
      <c r="W673" t="str">
        <v>Adventure</v>
      </c>
      <c r="X673" t="str">
        <v>English</v>
      </c>
      <c r="Y673" t="str">
        <v>USA</v>
      </c>
      <c r="Z673" t="str">
        <v>PG</v>
      </c>
      <c r="AA673" t="str">
        <v>Scarlett Johansson</v>
      </c>
      <c r="AB673" t="str">
        <v>Stephen Hillenburg</v>
      </c>
      <c r="AC673">
        <v>19000</v>
      </c>
      <c r="AD673">
        <v>20097</v>
      </c>
      <c r="AE673">
        <v>47</v>
      </c>
      <c r="AF673">
        <v>0</v>
      </c>
      <c r="AG673">
        <v>7</v>
      </c>
      <c r="AH673">
        <v>89</v>
      </c>
      <c r="AI673">
        <v>87</v>
      </c>
      <c r="AJ673">
        <v>85416609</v>
      </c>
      <c r="AL673" s="7" t="str">
        <v>Ben Affleck</v>
      </c>
      <c r="AM673" s="35">
        <f>AVERAGEIFS(IMDB4[IMDb Score (1-10)],IMDB4[Director Name],Formula_Analysis!AL673)</f>
        <v>7.65</v>
      </c>
      <c r="AQ673" s="7" t="str">
        <v>Phoebe Cates</v>
      </c>
      <c r="AR673" s="7">
        <f>SUMIFS(IMDB4[Gross Revenue],IMDB4[Lead Actor],Formula_Analysis!AQ673)</f>
        <v>148170000</v>
      </c>
    </row>
    <row r="674" spans="1:44" x14ac:dyDescent="0.25">
      <c r="A674" t="str">
        <v>The Next Three Days</v>
      </c>
      <c r="B674">
        <v>40402</v>
      </c>
      <c r="C674">
        <v>2010</v>
      </c>
      <c r="D674" t="str">
        <v>2010s</v>
      </c>
      <c r="E674" t="str">
        <v>Color</v>
      </c>
      <c r="F674" t="str">
        <v>Crime</v>
      </c>
      <c r="G674" t="str">
        <v>English</v>
      </c>
      <c r="H674" t="str">
        <v>USA</v>
      </c>
      <c r="I674" t="str">
        <v>PG-13</v>
      </c>
      <c r="J674" t="str">
        <v>Olivia Wilde</v>
      </c>
      <c r="K674" t="str">
        <v>Paul Haggis</v>
      </c>
      <c r="L674">
        <v>10000</v>
      </c>
      <c r="M674">
        <v>11799</v>
      </c>
      <c r="N674">
        <v>549</v>
      </c>
      <c r="O674">
        <v>27000</v>
      </c>
      <c r="P674">
        <v>7.4</v>
      </c>
      <c r="R674" t="str">
        <v>Stripes</v>
      </c>
      <c r="S674">
        <v>29899</v>
      </c>
      <c r="T674">
        <v>1981</v>
      </c>
      <c r="U674" t="str">
        <v>1980s</v>
      </c>
      <c r="V674" t="str">
        <v>Color</v>
      </c>
      <c r="W674" t="str">
        <v>Action</v>
      </c>
      <c r="X674" t="str">
        <v>English</v>
      </c>
      <c r="Y674" t="str">
        <v>USA</v>
      </c>
      <c r="Z674" t="str">
        <v>R</v>
      </c>
      <c r="AA674" t="str">
        <v>Bill Murray</v>
      </c>
      <c r="AB674" t="str">
        <v>Ivan Reitman</v>
      </c>
      <c r="AC674">
        <v>13000</v>
      </c>
      <c r="AD674">
        <v>27378</v>
      </c>
      <c r="AE674">
        <v>425</v>
      </c>
      <c r="AF674">
        <v>0</v>
      </c>
      <c r="AG674">
        <v>6.9</v>
      </c>
      <c r="AH674">
        <v>52</v>
      </c>
      <c r="AI674">
        <v>117</v>
      </c>
      <c r="AJ674">
        <v>85300000</v>
      </c>
      <c r="AL674" s="7" t="str">
        <v>Stephen Hopkins</v>
      </c>
      <c r="AM674" s="35">
        <f>AVERAGEIFS(IMDB4[IMDb Score (1-10)],IMDB4[Director Name],Formula_Analysis!AL674)</f>
        <v>5.7799999999999994</v>
      </c>
      <c r="AQ674" s="7" t="str">
        <v>Aidan Quinn</v>
      </c>
      <c r="AR674" s="7">
        <f>SUMIFS(IMDB4[Gross Revenue],IMDB4[Lead Actor],Formula_Analysis!AQ674)</f>
        <v>3450545</v>
      </c>
    </row>
    <row r="675" spans="1:44" x14ac:dyDescent="0.25">
      <c r="A675" t="str">
        <v>Pink Ribbons, Inc.</v>
      </c>
      <c r="B675">
        <v>40828</v>
      </c>
      <c r="C675">
        <v>2011</v>
      </c>
      <c r="D675" t="str">
        <v>2010s</v>
      </c>
      <c r="E675" t="str">
        <v>Color</v>
      </c>
      <c r="F675" t="str">
        <v>Documentary</v>
      </c>
      <c r="G675" t="str">
        <v>English</v>
      </c>
      <c r="H675" t="str">
        <v>Canada</v>
      </c>
      <c r="I675" t="str">
        <v>Not Rated</v>
      </c>
      <c r="J675" t="str">
        <v>Unknown</v>
      </c>
      <c r="K675" t="str">
        <v>LÃ©a Pool</v>
      </c>
      <c r="L675">
        <v>8621</v>
      </c>
      <c r="M675">
        <v>0</v>
      </c>
      <c r="N675">
        <v>4</v>
      </c>
      <c r="O675">
        <v>5000</v>
      </c>
      <c r="P675">
        <v>7.4</v>
      </c>
      <c r="R675" t="str">
        <v>Aliens</v>
      </c>
      <c r="S675">
        <v>31619</v>
      </c>
      <c r="T675">
        <v>1986</v>
      </c>
      <c r="U675" t="str">
        <v>1980s</v>
      </c>
      <c r="V675" t="str">
        <v>Color</v>
      </c>
      <c r="W675" t="str">
        <v>Action</v>
      </c>
      <c r="X675" t="str">
        <v>English</v>
      </c>
      <c r="Y675" t="str">
        <v>USA</v>
      </c>
      <c r="Z675" t="str">
        <v>R</v>
      </c>
      <c r="AA675" t="str">
        <v>Michael Biehn</v>
      </c>
      <c r="AB675" t="str">
        <v>James Cameron</v>
      </c>
      <c r="AC675">
        <v>2000</v>
      </c>
      <c r="AD675">
        <v>4228</v>
      </c>
      <c r="AE675">
        <v>0</v>
      </c>
      <c r="AF675">
        <v>18000</v>
      </c>
      <c r="AG675">
        <v>8.4</v>
      </c>
      <c r="AH675">
        <v>250</v>
      </c>
      <c r="AI675">
        <v>154</v>
      </c>
      <c r="AJ675">
        <v>85200000</v>
      </c>
      <c r="AL675" s="7" t="str">
        <v>Jason Moore</v>
      </c>
      <c r="AM675" s="35">
        <f>AVERAGEIFS(IMDB4[IMDb Score (1-10)],IMDB4[Director Name],Formula_Analysis!AL675)</f>
        <v>7.2</v>
      </c>
      <c r="AQ675" s="7" t="str">
        <v>Colin Salmon</v>
      </c>
      <c r="AR675" s="7">
        <f>SUMIFS(IMDB4[Gross Revenue],IMDB4[Lead Actor],Formula_Analysis!AQ675)</f>
        <v>126930660</v>
      </c>
    </row>
    <row r="676" spans="1:44" x14ac:dyDescent="0.25">
      <c r="A676" t="str">
        <v>The Way Way Back</v>
      </c>
      <c r="B676">
        <v>41403</v>
      </c>
      <c r="C676">
        <v>2013</v>
      </c>
      <c r="D676" t="str">
        <v>2010s</v>
      </c>
      <c r="E676" t="str">
        <v>Color</v>
      </c>
      <c r="F676" t="str">
        <v>Comedy</v>
      </c>
      <c r="G676" t="str">
        <v>English</v>
      </c>
      <c r="H676" t="str">
        <v>USA</v>
      </c>
      <c r="I676" t="str">
        <v>PG-13</v>
      </c>
      <c r="J676" t="str">
        <v>Steve Carell</v>
      </c>
      <c r="K676" t="str">
        <v>Nat Faxon</v>
      </c>
      <c r="L676">
        <v>7000</v>
      </c>
      <c r="M676">
        <v>8375</v>
      </c>
      <c r="N676">
        <v>214</v>
      </c>
      <c r="O676">
        <v>22000</v>
      </c>
      <c r="P676">
        <v>7.4</v>
      </c>
      <c r="R676" t="str">
        <v>The Expendables 2</v>
      </c>
      <c r="S676">
        <v>40985</v>
      </c>
      <c r="T676">
        <v>2012</v>
      </c>
      <c r="U676" t="str">
        <v>2010s</v>
      </c>
      <c r="V676" t="str">
        <v>Color</v>
      </c>
      <c r="W676" t="str">
        <v>Action</v>
      </c>
      <c r="X676" t="str">
        <v>English</v>
      </c>
      <c r="Y676" t="str">
        <v>USA</v>
      </c>
      <c r="Z676" t="str">
        <v>R</v>
      </c>
      <c r="AA676" t="str">
        <v>Jason Statham</v>
      </c>
      <c r="AB676" t="str">
        <v>Simon West</v>
      </c>
      <c r="AC676">
        <v>26000</v>
      </c>
      <c r="AD676">
        <v>57881</v>
      </c>
      <c r="AE676">
        <v>165</v>
      </c>
      <c r="AF676">
        <v>108000</v>
      </c>
      <c r="AG676">
        <v>6.7</v>
      </c>
      <c r="AH676">
        <v>383</v>
      </c>
      <c r="AI676">
        <v>103</v>
      </c>
      <c r="AJ676">
        <v>85017401</v>
      </c>
      <c r="AL676" s="7" t="str">
        <v>JosÃ© Padilha</v>
      </c>
      <c r="AM676" s="35">
        <f>AVERAGEIFS(IMDB4[IMDb Score (1-10)],IMDB4[Director Name],Formula_Analysis!AL676)</f>
        <v>7.15</v>
      </c>
      <c r="AQ676" s="7" t="str">
        <v>Olivia Williams</v>
      </c>
      <c r="AR676" s="7">
        <f>SUMIFS(IMDB4[Gross Revenue],IMDB4[Lead Actor],Formula_Analysis!AQ676)</f>
        <v>17789458</v>
      </c>
    </row>
    <row r="677" spans="1:44" x14ac:dyDescent="0.25">
      <c r="A677" t="str">
        <v>Across the Universe</v>
      </c>
      <c r="B677">
        <v>39274</v>
      </c>
      <c r="C677">
        <v>2007</v>
      </c>
      <c r="D677" t="str">
        <v>2000s</v>
      </c>
      <c r="E677" t="str">
        <v>Color</v>
      </c>
      <c r="F677" t="str">
        <v>Drama</v>
      </c>
      <c r="G677" t="str">
        <v>English</v>
      </c>
      <c r="H677" t="str">
        <v>USA</v>
      </c>
      <c r="I677" t="str">
        <v>PG-13</v>
      </c>
      <c r="J677" t="str">
        <v>Jim Sturgess</v>
      </c>
      <c r="K677" t="str">
        <v>Julie Taymor</v>
      </c>
      <c r="L677">
        <v>5000</v>
      </c>
      <c r="M677">
        <v>5405</v>
      </c>
      <c r="N677">
        <v>278</v>
      </c>
      <c r="O677">
        <v>14000</v>
      </c>
      <c r="P677">
        <v>7.4</v>
      </c>
      <c r="R677" t="str">
        <v>Paranormal Activity 2</v>
      </c>
      <c r="S677">
        <v>40507</v>
      </c>
      <c r="T677">
        <v>2010</v>
      </c>
      <c r="U677" t="str">
        <v>2010s</v>
      </c>
      <c r="V677" t="str">
        <v>Color</v>
      </c>
      <c r="W677" t="str">
        <v>Horror</v>
      </c>
      <c r="X677" t="str">
        <v>English</v>
      </c>
      <c r="Y677" t="str">
        <v>USA</v>
      </c>
      <c r="Z677" t="str">
        <v>R</v>
      </c>
      <c r="AA677" t="str">
        <v>Sprague Grayden</v>
      </c>
      <c r="AB677" t="str">
        <v>Tod Williams</v>
      </c>
      <c r="AC677">
        <v>438</v>
      </c>
      <c r="AD677">
        <v>1081</v>
      </c>
      <c r="AE677">
        <v>21</v>
      </c>
      <c r="AF677">
        <v>14000</v>
      </c>
      <c r="AG677">
        <v>5.7</v>
      </c>
      <c r="AH677">
        <v>264</v>
      </c>
      <c r="AI677">
        <v>98</v>
      </c>
      <c r="AJ677">
        <v>84749884</v>
      </c>
      <c r="AL677" s="7" t="str">
        <v>Chris Butler</v>
      </c>
      <c r="AM677" s="35">
        <f>AVERAGEIFS(IMDB4[IMDb Score (1-10)],IMDB4[Director Name],Formula_Analysis!AL677)</f>
        <v>7</v>
      </c>
      <c r="AQ677" s="7" t="str">
        <v>Jonathan Brandis</v>
      </c>
      <c r="AR677" s="7">
        <f>SUMIFS(IMDB4[Gross Revenue],IMDB4[Lead Actor],Formula_Analysis!AQ677)</f>
        <v>7292175</v>
      </c>
    </row>
    <row r="678" spans="1:44" x14ac:dyDescent="0.25">
      <c r="A678" t="str">
        <v>Frida</v>
      </c>
      <c r="B678">
        <v>37450</v>
      </c>
      <c r="C678">
        <v>2002</v>
      </c>
      <c r="D678" t="str">
        <v>2000s</v>
      </c>
      <c r="E678" t="str">
        <v>Black and White</v>
      </c>
      <c r="F678" t="str">
        <v>Biography</v>
      </c>
      <c r="G678" t="str">
        <v>English</v>
      </c>
      <c r="H678" t="str">
        <v>USA</v>
      </c>
      <c r="I678" t="str">
        <v>R</v>
      </c>
      <c r="J678" t="str">
        <v>Salma Hayek</v>
      </c>
      <c r="K678" t="str">
        <v>Julie Taymor</v>
      </c>
      <c r="L678">
        <v>4000</v>
      </c>
      <c r="M678">
        <v>7072</v>
      </c>
      <c r="N678">
        <v>278</v>
      </c>
      <c r="O678">
        <v>0</v>
      </c>
      <c r="P678">
        <v>7.4</v>
      </c>
      <c r="R678" t="str">
        <v>Tammy</v>
      </c>
      <c r="S678">
        <v>41685</v>
      </c>
      <c r="T678">
        <v>2014</v>
      </c>
      <c r="U678" t="str">
        <v>2010s</v>
      </c>
      <c r="V678" t="str">
        <v>Color</v>
      </c>
      <c r="W678" t="str">
        <v>Comedy</v>
      </c>
      <c r="X678" t="str">
        <v>English</v>
      </c>
      <c r="Y678" t="str">
        <v>USA</v>
      </c>
      <c r="Z678" t="str">
        <v>R</v>
      </c>
      <c r="AA678" t="str">
        <v>Gary Cole</v>
      </c>
      <c r="AB678" t="str">
        <v>Ben Falcone</v>
      </c>
      <c r="AC678">
        <v>989</v>
      </c>
      <c r="AD678">
        <v>2654</v>
      </c>
      <c r="AE678">
        <v>265</v>
      </c>
      <c r="AF678">
        <v>11000</v>
      </c>
      <c r="AG678">
        <v>4.9000000000000004</v>
      </c>
      <c r="AH678">
        <v>148</v>
      </c>
      <c r="AI678">
        <v>100</v>
      </c>
      <c r="AJ678">
        <v>84518155</v>
      </c>
      <c r="AL678" s="7" t="str">
        <v>Tommy Wirkola</v>
      </c>
      <c r="AM678" s="35">
        <f>AVERAGEIFS(IMDB4[IMDb Score (1-10)],IMDB4[Director Name],Formula_Analysis!AL678)</f>
        <v>6.25</v>
      </c>
      <c r="AQ678" s="7" t="str">
        <v>Sean Hayes</v>
      </c>
      <c r="AR678" s="7">
        <f>SUMIFS(IMDB4[Gross Revenue],IMDB4[Lead Actor],Formula_Analysis!AQ678)</f>
        <v>100446895</v>
      </c>
    </row>
    <row r="679" spans="1:44" x14ac:dyDescent="0.25">
      <c r="A679" t="str">
        <v>Swingers</v>
      </c>
      <c r="B679">
        <v>35188</v>
      </c>
      <c r="C679">
        <v>1996</v>
      </c>
      <c r="D679" t="str">
        <v>1990s</v>
      </c>
      <c r="E679" t="str">
        <v>Color</v>
      </c>
      <c r="F679" t="str">
        <v>Comedy</v>
      </c>
      <c r="G679" t="str">
        <v>English</v>
      </c>
      <c r="H679" t="str">
        <v>USA</v>
      </c>
      <c r="I679" t="str">
        <v>R</v>
      </c>
      <c r="J679" t="str">
        <v>Jon Favreau</v>
      </c>
      <c r="K679" t="str">
        <v>Doug Liman</v>
      </c>
      <c r="L679">
        <v>4000</v>
      </c>
      <c r="M679">
        <v>4230</v>
      </c>
      <c r="N679">
        <v>218</v>
      </c>
      <c r="O679">
        <v>0</v>
      </c>
      <c r="P679">
        <v>7.4</v>
      </c>
      <c r="R679" t="str">
        <v>Open Season</v>
      </c>
      <c r="S679">
        <v>39002</v>
      </c>
      <c r="T679">
        <v>2006</v>
      </c>
      <c r="U679" t="str">
        <v>2000s</v>
      </c>
      <c r="V679" t="str">
        <v>Color</v>
      </c>
      <c r="W679" t="str">
        <v>Adventure</v>
      </c>
      <c r="X679" t="str">
        <v>English</v>
      </c>
      <c r="Y679" t="str">
        <v>USA</v>
      </c>
      <c r="Z679" t="str">
        <v>PG</v>
      </c>
      <c r="AA679" t="str">
        <v>Jon Favreau</v>
      </c>
      <c r="AB679" t="str">
        <v>Roger Allers</v>
      </c>
      <c r="AC679">
        <v>4000</v>
      </c>
      <c r="AD679">
        <v>6081</v>
      </c>
      <c r="AE679">
        <v>28</v>
      </c>
      <c r="AF679">
        <v>863</v>
      </c>
      <c r="AG679">
        <v>6.2</v>
      </c>
      <c r="AH679">
        <v>107</v>
      </c>
      <c r="AI679">
        <v>83</v>
      </c>
      <c r="AJ679">
        <v>84303558</v>
      </c>
      <c r="AL679" s="7" t="str">
        <v>Stanley Kubrick</v>
      </c>
      <c r="AM679" s="35">
        <f>AVERAGEIFS(IMDB4[IMDb Score (1-10)],IMDB4[Director Name],Formula_Analysis!AL679)</f>
        <v>7.8000000000000007</v>
      </c>
      <c r="AQ679" s="7" t="str">
        <v>Sean Young</v>
      </c>
      <c r="AR679" s="7">
        <f>SUMIFS(IMDB4[Gross Revenue],IMDB4[Lead Actor],Formula_Analysis!AQ679)</f>
        <v>72217000</v>
      </c>
    </row>
    <row r="680" spans="1:44" x14ac:dyDescent="0.25">
      <c r="A680" t="str">
        <v>Dawn of the Dead</v>
      </c>
      <c r="B680">
        <v>38246</v>
      </c>
      <c r="C680">
        <v>2004</v>
      </c>
      <c r="D680" t="str">
        <v>2000s</v>
      </c>
      <c r="E680" t="str">
        <v>Color</v>
      </c>
      <c r="F680" t="str">
        <v>Action</v>
      </c>
      <c r="G680" t="str">
        <v>English</v>
      </c>
      <c r="H680" t="str">
        <v>USA</v>
      </c>
      <c r="I680" t="str">
        <v>R</v>
      </c>
      <c r="J680" t="str">
        <v>Ty Burrell</v>
      </c>
      <c r="K680" t="str">
        <v>Zack Snyder</v>
      </c>
      <c r="L680">
        <v>3000</v>
      </c>
      <c r="M680">
        <v>10438</v>
      </c>
      <c r="N680">
        <v>0</v>
      </c>
      <c r="O680">
        <v>7000</v>
      </c>
      <c r="P680">
        <v>7.4</v>
      </c>
      <c r="R680" t="str">
        <v>Pinocchio</v>
      </c>
      <c r="S680">
        <v>14896</v>
      </c>
      <c r="T680">
        <v>1940</v>
      </c>
      <c r="U680" t="str">
        <v>1940s</v>
      </c>
      <c r="V680" t="str">
        <v>Color</v>
      </c>
      <c r="W680" t="str">
        <v>Animation</v>
      </c>
      <c r="X680" t="str">
        <v>English</v>
      </c>
      <c r="Y680" t="str">
        <v>USA</v>
      </c>
      <c r="Z680" t="str">
        <v>Approved</v>
      </c>
      <c r="AA680" t="str">
        <v>Mel Blanc</v>
      </c>
      <c r="AB680" t="str">
        <v>Norman Ferguson</v>
      </c>
      <c r="AC680">
        <v>1000</v>
      </c>
      <c r="AD680">
        <v>1178</v>
      </c>
      <c r="AE680">
        <v>3</v>
      </c>
      <c r="AF680">
        <v>0</v>
      </c>
      <c r="AG680">
        <v>7.5</v>
      </c>
      <c r="AH680">
        <v>105</v>
      </c>
      <c r="AI680">
        <v>88</v>
      </c>
      <c r="AJ680">
        <v>84300000</v>
      </c>
      <c r="AL680" s="7" t="str">
        <v>Peter Landesman</v>
      </c>
      <c r="AM680" s="35">
        <f>AVERAGEIFS(IMDB4[IMDb Score (1-10)],IMDB4[Director Name],Formula_Analysis!AL680)</f>
        <v>7.1</v>
      </c>
      <c r="AQ680" s="7" t="str">
        <v>Diedrich Bader</v>
      </c>
      <c r="AR680" s="7">
        <f>SUMIFS(IMDB4[Gross Revenue],IMDB4[Lead Actor],Formula_Analysis!AQ680)</f>
        <v>73354869</v>
      </c>
    </row>
    <row r="681" spans="1:44" x14ac:dyDescent="0.25">
      <c r="A681" t="str">
        <v>Inside Llewyn Davis</v>
      </c>
      <c r="B681">
        <v>41317</v>
      </c>
      <c r="C681">
        <v>2013</v>
      </c>
      <c r="D681" t="str">
        <v>2010s</v>
      </c>
      <c r="E681" t="str">
        <v>Color</v>
      </c>
      <c r="F681" t="str">
        <v>Drama</v>
      </c>
      <c r="G681" t="str">
        <v>English</v>
      </c>
      <c r="H681" t="str">
        <v>USA</v>
      </c>
      <c r="I681" t="str">
        <v>R</v>
      </c>
      <c r="J681" t="str">
        <v>Justin Timberlake</v>
      </c>
      <c r="K681" t="str">
        <v>Ethan Coen</v>
      </c>
      <c r="L681">
        <v>3000</v>
      </c>
      <c r="M681">
        <v>4082</v>
      </c>
      <c r="N681">
        <v>1000</v>
      </c>
      <c r="O681">
        <v>26000</v>
      </c>
      <c r="P681">
        <v>7.4</v>
      </c>
      <c r="R681" t="str">
        <v>Annabelle</v>
      </c>
      <c r="S681">
        <v>41959</v>
      </c>
      <c r="T681">
        <v>2014</v>
      </c>
      <c r="U681" t="str">
        <v>2010s</v>
      </c>
      <c r="V681" t="str">
        <v>Color</v>
      </c>
      <c r="W681" t="str">
        <v>Horror</v>
      </c>
      <c r="X681" t="str">
        <v>English</v>
      </c>
      <c r="Y681" t="str">
        <v>USA</v>
      </c>
      <c r="Z681" t="str">
        <v>R</v>
      </c>
      <c r="AA681" t="str">
        <v>Alfre Woodard</v>
      </c>
      <c r="AB681" t="str">
        <v>John R. Leonetti</v>
      </c>
      <c r="AC681">
        <v>1000</v>
      </c>
      <c r="AD681">
        <v>2323</v>
      </c>
      <c r="AE681">
        <v>40</v>
      </c>
      <c r="AF681">
        <v>45000</v>
      </c>
      <c r="AG681">
        <v>5.4</v>
      </c>
      <c r="AH681">
        <v>271</v>
      </c>
      <c r="AI681">
        <v>99</v>
      </c>
      <c r="AJ681">
        <v>84263837</v>
      </c>
      <c r="AL681" s="7" t="str">
        <v>Edgar Wright</v>
      </c>
      <c r="AM681" s="35">
        <f>AVERAGEIFS(IMDB4[IMDb Score (1-10)],IMDB4[Director Name],Formula_Analysis!AL681)</f>
        <v>7.6</v>
      </c>
      <c r="AQ681" s="7" t="str">
        <v>Craig Ferguson</v>
      </c>
      <c r="AR681" s="7">
        <f>SUMIFS(IMDB4[Gross Revenue],IMDB4[Lead Actor],Formula_Analysis!AQ681)</f>
        <v>26872749</v>
      </c>
    </row>
    <row r="682" spans="1:44" x14ac:dyDescent="0.25">
      <c r="A682" t="str">
        <v>City Island</v>
      </c>
      <c r="B682">
        <v>39933</v>
      </c>
      <c r="C682">
        <v>2009</v>
      </c>
      <c r="D682" t="str">
        <v>2000s</v>
      </c>
      <c r="E682" t="str">
        <v>Color</v>
      </c>
      <c r="F682" t="str">
        <v>Comedy</v>
      </c>
      <c r="G682" t="str">
        <v>English</v>
      </c>
      <c r="H682" t="str">
        <v>USA</v>
      </c>
      <c r="I682" t="str">
        <v>PG-13</v>
      </c>
      <c r="J682" t="str">
        <v>Ezra Miller</v>
      </c>
      <c r="K682" t="str">
        <v>Raymond De Felitta</v>
      </c>
      <c r="L682">
        <v>3000</v>
      </c>
      <c r="M682">
        <v>3825</v>
      </c>
      <c r="N682">
        <v>20</v>
      </c>
      <c r="O682">
        <v>0</v>
      </c>
      <c r="P682">
        <v>7.4</v>
      </c>
      <c r="R682" t="str">
        <v>Crazy, Stupid, Love.</v>
      </c>
      <c r="S682">
        <v>40675</v>
      </c>
      <c r="T682">
        <v>2011</v>
      </c>
      <c r="U682" t="str">
        <v>2010s</v>
      </c>
      <c r="V682" t="str">
        <v>Color</v>
      </c>
      <c r="W682" t="str">
        <v>Comedy</v>
      </c>
      <c r="X682" t="str">
        <v>English</v>
      </c>
      <c r="Y682" t="str">
        <v>USA</v>
      </c>
      <c r="Z682" t="str">
        <v>PG-13</v>
      </c>
      <c r="AA682" t="str">
        <v>Ryan Gosling</v>
      </c>
      <c r="AB682" t="str">
        <v>Glenn Ficarra</v>
      </c>
      <c r="AC682">
        <v>33000</v>
      </c>
      <c r="AD682">
        <v>57426</v>
      </c>
      <c r="AE682">
        <v>43</v>
      </c>
      <c r="AF682">
        <v>44000</v>
      </c>
      <c r="AG682">
        <v>7.4</v>
      </c>
      <c r="AH682">
        <v>310</v>
      </c>
      <c r="AI682">
        <v>118</v>
      </c>
      <c r="AJ682">
        <v>84244877</v>
      </c>
      <c r="AL682" s="7" t="str">
        <v>Juan Carlos Fresnadillo</v>
      </c>
      <c r="AM682" s="35">
        <f>AVERAGEIFS(IMDB4[IMDb Score (1-10)],IMDB4[Director Name],Formula_Analysis!AL682)</f>
        <v>7</v>
      </c>
      <c r="AQ682" s="7" t="str">
        <v>Amanda Schull</v>
      </c>
      <c r="AR682" s="7">
        <f>SUMIFS(IMDB4[Gross Revenue],IMDB4[Lead Actor],Formula_Analysis!AQ682)</f>
        <v>17174870</v>
      </c>
    </row>
    <row r="683" spans="1:44" x14ac:dyDescent="0.25">
      <c r="A683" t="str">
        <v>Bound</v>
      </c>
      <c r="B683">
        <v>35383</v>
      </c>
      <c r="C683">
        <v>1996</v>
      </c>
      <c r="D683" t="str">
        <v>1990s</v>
      </c>
      <c r="E683" t="str">
        <v>Color</v>
      </c>
      <c r="F683" t="str">
        <v>Crime</v>
      </c>
      <c r="G683" t="str">
        <v>English</v>
      </c>
      <c r="H683" t="str">
        <v>USA</v>
      </c>
      <c r="I683" t="str">
        <v>R</v>
      </c>
      <c r="J683" t="str">
        <v>Christopher Meloni</v>
      </c>
      <c r="K683" t="str">
        <v>Lana Wachowski</v>
      </c>
      <c r="L683">
        <v>3000</v>
      </c>
      <c r="M683">
        <v>3668</v>
      </c>
      <c r="N683">
        <v>0</v>
      </c>
      <c r="O683">
        <v>2000</v>
      </c>
      <c r="P683">
        <v>7.4</v>
      </c>
      <c r="R683" t="str">
        <v>Scooby-Doo 2: Monsters Unleashed</v>
      </c>
      <c r="S683">
        <v>38174</v>
      </c>
      <c r="T683">
        <v>2004</v>
      </c>
      <c r="U683" t="str">
        <v>2000s</v>
      </c>
      <c r="V683" t="str">
        <v>Color</v>
      </c>
      <c r="W683" t="str">
        <v>Adventure</v>
      </c>
      <c r="X683" t="str">
        <v>English</v>
      </c>
      <c r="Y683" t="str">
        <v>USA</v>
      </c>
      <c r="Z683" t="str">
        <v>PG</v>
      </c>
      <c r="AA683" t="str">
        <v>Sarah Michelle Gellar</v>
      </c>
      <c r="AB683" t="str">
        <v>Raja Gosnell</v>
      </c>
      <c r="AC683">
        <v>4000</v>
      </c>
      <c r="AD683">
        <v>7800</v>
      </c>
      <c r="AE683">
        <v>67</v>
      </c>
      <c r="AF683">
        <v>567</v>
      </c>
      <c r="AG683">
        <v>4.9000000000000004</v>
      </c>
      <c r="AH683">
        <v>94</v>
      </c>
      <c r="AI683">
        <v>93</v>
      </c>
      <c r="AJ683">
        <v>84185387</v>
      </c>
      <c r="AL683" s="7" t="str">
        <v>Jessie Nelson</v>
      </c>
      <c r="AM683" s="35">
        <f>AVERAGEIFS(IMDB4[IMDb Score (1-10)],IMDB4[Director Name],Formula_Analysis!AL683)</f>
        <v>6.65</v>
      </c>
      <c r="AQ683" s="7" t="str">
        <v>Damon Wayans Jr.</v>
      </c>
      <c r="AR683" s="7">
        <f>SUMIFS(IMDB4[Gross Revenue],IMDB4[Lead Actor],Formula_Analysis!AQ683)</f>
        <v>248103503</v>
      </c>
    </row>
    <row r="684" spans="1:44" x14ac:dyDescent="0.25">
      <c r="A684" t="str">
        <v>Manderlay</v>
      </c>
      <c r="B684">
        <v>38466</v>
      </c>
      <c r="C684">
        <v>2005</v>
      </c>
      <c r="D684" t="str">
        <v>2000s</v>
      </c>
      <c r="E684" t="str">
        <v>Color</v>
      </c>
      <c r="F684" t="str">
        <v>Drama</v>
      </c>
      <c r="G684" t="str">
        <v>English</v>
      </c>
      <c r="H684" t="str">
        <v>Denmark</v>
      </c>
      <c r="I684" t="str">
        <v>Not Rated</v>
      </c>
      <c r="J684" t="str">
        <v>Bryce Dallas Howard</v>
      </c>
      <c r="K684" t="str">
        <v>Lars von Trier</v>
      </c>
      <c r="L684">
        <v>3000</v>
      </c>
      <c r="M684">
        <v>4211</v>
      </c>
      <c r="N684">
        <v>3000</v>
      </c>
      <c r="O684">
        <v>1000</v>
      </c>
      <c r="P684">
        <v>7.4</v>
      </c>
      <c r="R684" t="str">
        <v>Anchorman: The Legend of Ron Burgundy</v>
      </c>
      <c r="S684">
        <v>38129</v>
      </c>
      <c r="T684">
        <v>2004</v>
      </c>
      <c r="U684" t="str">
        <v>2000s</v>
      </c>
      <c r="V684" t="str">
        <v>Color</v>
      </c>
      <c r="W684" t="str">
        <v>Comedy</v>
      </c>
      <c r="X684" t="str">
        <v>English</v>
      </c>
      <c r="Y684" t="str">
        <v>USA</v>
      </c>
      <c r="Z684" t="str">
        <v>PG-13</v>
      </c>
      <c r="AA684" t="str">
        <v>Darcy Donavan</v>
      </c>
      <c r="AB684" t="str">
        <v>Adam McKay</v>
      </c>
      <c r="AC684">
        <v>640000</v>
      </c>
      <c r="AD684">
        <v>656730</v>
      </c>
      <c r="AE684">
        <v>285</v>
      </c>
      <c r="AF684">
        <v>0</v>
      </c>
      <c r="AG684">
        <v>7.2</v>
      </c>
      <c r="AH684">
        <v>181</v>
      </c>
      <c r="AI684">
        <v>98</v>
      </c>
      <c r="AJ684">
        <v>84136909</v>
      </c>
      <c r="AL684" s="7" t="str">
        <v>David Gelb</v>
      </c>
      <c r="AM684" s="35">
        <f>AVERAGEIFS(IMDB4[IMDb Score (1-10)],IMDB4[Director Name],Formula_Analysis!AL684)</f>
        <v>5.2</v>
      </c>
      <c r="AQ684" s="7" t="str">
        <v>Lucas Grabeel</v>
      </c>
      <c r="AR684" s="7">
        <f>SUMIFS(IMDB4[Gross Revenue],IMDB4[Lead Actor],Formula_Analysis!AQ684)</f>
        <v>90556401</v>
      </c>
    </row>
    <row r="685" spans="1:44" x14ac:dyDescent="0.25">
      <c r="A685" t="str">
        <v>Ant-Man</v>
      </c>
      <c r="B685">
        <v>42040</v>
      </c>
      <c r="C685">
        <v>2015</v>
      </c>
      <c r="D685" t="str">
        <v>2010s</v>
      </c>
      <c r="E685" t="str">
        <v>Color</v>
      </c>
      <c r="F685" t="str">
        <v>Action</v>
      </c>
      <c r="G685" t="str">
        <v>English</v>
      </c>
      <c r="H685" t="str">
        <v>USA</v>
      </c>
      <c r="I685" t="str">
        <v>PG-13</v>
      </c>
      <c r="J685" t="str">
        <v>Judy Greer</v>
      </c>
      <c r="K685" t="str">
        <v>Peyton Reed</v>
      </c>
      <c r="L685">
        <v>2000</v>
      </c>
      <c r="M685">
        <v>5730</v>
      </c>
      <c r="N685">
        <v>235</v>
      </c>
      <c r="O685">
        <v>61000</v>
      </c>
      <c r="P685">
        <v>7.4</v>
      </c>
      <c r="R685" t="str">
        <v>Cliffhanger</v>
      </c>
      <c r="S685">
        <v>33996</v>
      </c>
      <c r="T685">
        <v>1993</v>
      </c>
      <c r="U685" t="str">
        <v>1990s</v>
      </c>
      <c r="V685" t="str">
        <v>Color</v>
      </c>
      <c r="W685" t="str">
        <v>Action</v>
      </c>
      <c r="X685" t="str">
        <v>English</v>
      </c>
      <c r="Y685" t="str">
        <v>USA</v>
      </c>
      <c r="Z685" t="str">
        <v>R</v>
      </c>
      <c r="AA685" t="str">
        <v>Sylvester Stallone</v>
      </c>
      <c r="AB685" t="str">
        <v>Renny Harlin</v>
      </c>
      <c r="AC685">
        <v>13000</v>
      </c>
      <c r="AD685">
        <v>15229</v>
      </c>
      <c r="AE685">
        <v>212</v>
      </c>
      <c r="AF685">
        <v>0</v>
      </c>
      <c r="AG685">
        <v>6.4</v>
      </c>
      <c r="AH685">
        <v>74</v>
      </c>
      <c r="AI685">
        <v>124</v>
      </c>
      <c r="AJ685">
        <v>84049211</v>
      </c>
      <c r="AL685" s="7" t="str">
        <v>Frederik Du Chau</v>
      </c>
      <c r="AM685" s="35">
        <f>AVERAGEIFS(IMDB4[IMDb Score (1-10)],IMDB4[Director Name],Formula_Analysis!AL685)</f>
        <v>6.2</v>
      </c>
      <c r="AQ685" s="7" t="str">
        <v>Takeshi Kaneshiro</v>
      </c>
      <c r="AR685" s="7">
        <f>SUMIFS(IMDB4[Gross Revenue],IMDB4[Lead Actor],Formula_Analysis!AQ685)</f>
        <v>11668037</v>
      </c>
    </row>
    <row r="686" spans="1:44" x14ac:dyDescent="0.25">
      <c r="A686" t="str">
        <v>The Adventures of Tintin</v>
      </c>
      <c r="B686">
        <v>40783</v>
      </c>
      <c r="C686">
        <v>2011</v>
      </c>
      <c r="D686" t="str">
        <v>2010s</v>
      </c>
      <c r="E686" t="str">
        <v>Color</v>
      </c>
      <c r="F686" t="str">
        <v>Action</v>
      </c>
      <c r="G686" t="str">
        <v>English</v>
      </c>
      <c r="H686" t="str">
        <v>USA</v>
      </c>
      <c r="I686" t="str">
        <v>PG</v>
      </c>
      <c r="J686" t="str">
        <v>Toby Jones</v>
      </c>
      <c r="K686" t="str">
        <v>Steven Spielberg</v>
      </c>
      <c r="L686">
        <v>2000</v>
      </c>
      <c r="M686">
        <v>4631</v>
      </c>
      <c r="N686">
        <v>14000</v>
      </c>
      <c r="O686">
        <v>44000</v>
      </c>
      <c r="P686">
        <v>7.4</v>
      </c>
      <c r="R686" t="str">
        <v>Atlantis: The Lost Empire</v>
      </c>
      <c r="S686">
        <v>37085</v>
      </c>
      <c r="T686">
        <v>2001</v>
      </c>
      <c r="U686" t="str">
        <v>2000s</v>
      </c>
      <c r="V686" t="str">
        <v>Color</v>
      </c>
      <c r="W686" t="str">
        <v>Action</v>
      </c>
      <c r="X686" t="str">
        <v>English</v>
      </c>
      <c r="Y686" t="str">
        <v>USA</v>
      </c>
      <c r="Z686" t="str">
        <v>PG</v>
      </c>
      <c r="AA686" t="str">
        <v>Leonard Nimoy</v>
      </c>
      <c r="AB686" t="str">
        <v>Gary Trousdale</v>
      </c>
      <c r="AC686">
        <v>12000</v>
      </c>
      <c r="AD686">
        <v>15237</v>
      </c>
      <c r="AE686">
        <v>21</v>
      </c>
      <c r="AF686">
        <v>0</v>
      </c>
      <c r="AG686">
        <v>6.8</v>
      </c>
      <c r="AH686">
        <v>146</v>
      </c>
      <c r="AI686">
        <v>95</v>
      </c>
      <c r="AJ686">
        <v>84037039</v>
      </c>
      <c r="AL686" s="7" t="str">
        <v>Paul Haggis</v>
      </c>
      <c r="AM686" s="35">
        <f>AVERAGEIFS(IMDB4[IMDb Score (1-10)],IMDB4[Director Name],Formula_Analysis!AL686)</f>
        <v>7.65</v>
      </c>
      <c r="AQ686" s="7" t="str">
        <v>Angie Dickinson</v>
      </c>
      <c r="AR686" s="7">
        <f>SUMIFS(IMDB4[Gross Revenue],IMDB4[Lead Actor],Formula_Analysis!AQ686)</f>
        <v>31899000</v>
      </c>
    </row>
    <row r="687" spans="1:44" x14ac:dyDescent="0.25">
      <c r="A687" t="str">
        <v>Far from Heaven</v>
      </c>
      <c r="B687">
        <v>37500</v>
      </c>
      <c r="C687">
        <v>2002</v>
      </c>
      <c r="D687" t="str">
        <v>2000s</v>
      </c>
      <c r="E687" t="str">
        <v>Color</v>
      </c>
      <c r="F687" t="str">
        <v>Drama</v>
      </c>
      <c r="G687" t="str">
        <v>English</v>
      </c>
      <c r="H687" t="str">
        <v>USA</v>
      </c>
      <c r="I687" t="str">
        <v>PG-13</v>
      </c>
      <c r="J687" t="str">
        <v>Dennis Quaid</v>
      </c>
      <c r="K687" t="str">
        <v>Todd Haynes</v>
      </c>
      <c r="L687">
        <v>2000</v>
      </c>
      <c r="M687">
        <v>2447</v>
      </c>
      <c r="N687">
        <v>162</v>
      </c>
      <c r="O687">
        <v>0</v>
      </c>
      <c r="P687">
        <v>7.4</v>
      </c>
      <c r="R687" t="str">
        <v>The Other Woman</v>
      </c>
      <c r="S687">
        <v>41727</v>
      </c>
      <c r="T687">
        <v>2014</v>
      </c>
      <c r="U687" t="str">
        <v>2010s</v>
      </c>
      <c r="V687" t="str">
        <v>Color</v>
      </c>
      <c r="W687" t="str">
        <v>Comedy</v>
      </c>
      <c r="X687" t="str">
        <v>English</v>
      </c>
      <c r="Y687" t="str">
        <v>USA</v>
      </c>
      <c r="Z687" t="str">
        <v>PG-13</v>
      </c>
      <c r="AA687" t="str">
        <v>Don Johnson</v>
      </c>
      <c r="AB687" t="str">
        <v>Nick Cassavetes</v>
      </c>
      <c r="AC687">
        <v>982</v>
      </c>
      <c r="AD687">
        <v>2357</v>
      </c>
      <c r="AE687">
        <v>415</v>
      </c>
      <c r="AF687">
        <v>16000</v>
      </c>
      <c r="AG687">
        <v>6</v>
      </c>
      <c r="AH687">
        <v>191</v>
      </c>
      <c r="AI687">
        <v>109</v>
      </c>
      <c r="AJ687">
        <v>83906114</v>
      </c>
      <c r="AL687" s="7" t="str">
        <v>Niki Caro</v>
      </c>
      <c r="AM687" s="35">
        <f>AVERAGEIFS(IMDB4[IMDb Score (1-10)],IMDB4[Director Name],Formula_Analysis!AL687)</f>
        <v>7.4333333333333327</v>
      </c>
      <c r="AQ687" s="7" t="str">
        <v>Cliff Robertson</v>
      </c>
      <c r="AR687" s="7">
        <f>SUMIFS(IMDB4[Gross Revenue],IMDB4[Lead Actor],Formula_Analysis!AQ687)</f>
        <v>3060858</v>
      </c>
    </row>
    <row r="688" spans="1:44" x14ac:dyDescent="0.25">
      <c r="A688" t="str">
        <v>Transamerica</v>
      </c>
      <c r="B688">
        <v>38554</v>
      </c>
      <c r="C688">
        <v>2005</v>
      </c>
      <c r="D688" t="str">
        <v>2000s</v>
      </c>
      <c r="E688" t="str">
        <v>Color</v>
      </c>
      <c r="F688" t="str">
        <v>Adventure</v>
      </c>
      <c r="G688" t="str">
        <v>English</v>
      </c>
      <c r="H688" t="str">
        <v>USA</v>
      </c>
      <c r="I688" t="str">
        <v>R</v>
      </c>
      <c r="J688" t="str">
        <v>Kevin Zegers</v>
      </c>
      <c r="K688" t="str">
        <v>Duncan Tucker</v>
      </c>
      <c r="L688">
        <v>2000</v>
      </c>
      <c r="M688">
        <v>3192</v>
      </c>
      <c r="N688">
        <v>2</v>
      </c>
      <c r="O688">
        <v>0</v>
      </c>
      <c r="P688">
        <v>7.4</v>
      </c>
      <c r="R688" t="str">
        <v>The X Files</v>
      </c>
      <c r="S688">
        <v>36082</v>
      </c>
      <c r="T688">
        <v>1998</v>
      </c>
      <c r="U688" t="str">
        <v>1990s</v>
      </c>
      <c r="V688" t="str">
        <v>Color</v>
      </c>
      <c r="W688" t="str">
        <v>Drama</v>
      </c>
      <c r="X688" t="str">
        <v>English</v>
      </c>
      <c r="Y688" t="str">
        <v>USA</v>
      </c>
      <c r="Z688" t="str">
        <v>PG-13</v>
      </c>
      <c r="AA688" t="str">
        <v>Martin Landau</v>
      </c>
      <c r="AB688" t="str">
        <v>Rob Bowman</v>
      </c>
      <c r="AC688">
        <v>940</v>
      </c>
      <c r="AD688">
        <v>4230</v>
      </c>
      <c r="AE688">
        <v>38</v>
      </c>
      <c r="AF688">
        <v>0</v>
      </c>
      <c r="AG688">
        <v>7</v>
      </c>
      <c r="AH688">
        <v>142</v>
      </c>
      <c r="AI688">
        <v>121</v>
      </c>
      <c r="AJ688">
        <v>83892374</v>
      </c>
      <c r="AL688" s="7" t="str">
        <v>Gregory Widen</v>
      </c>
      <c r="AM688" s="35">
        <f>AVERAGEIFS(IMDB4[IMDb Score (1-10)],IMDB4[Director Name],Formula_Analysis!AL688)</f>
        <v>6.6</v>
      </c>
      <c r="AQ688" s="7" t="str">
        <v>Del Zamora</v>
      </c>
      <c r="AR688" s="7">
        <f>SUMIFS(IMDB4[Gross Revenue],IMDB4[Lead Actor],Formula_Analysis!AQ688)</f>
        <v>6712451</v>
      </c>
    </row>
    <row r="689" spans="1:44" x14ac:dyDescent="0.25">
      <c r="A689" t="str">
        <v>Zero Dark Thirty</v>
      </c>
      <c r="B689">
        <v>41123</v>
      </c>
      <c r="C689">
        <v>2012</v>
      </c>
      <c r="D689" t="str">
        <v>2010s</v>
      </c>
      <c r="E689" t="str">
        <v>Color</v>
      </c>
      <c r="F689" t="str">
        <v>Drama</v>
      </c>
      <c r="G689" t="str">
        <v>English</v>
      </c>
      <c r="H689" t="str">
        <v>USA</v>
      </c>
      <c r="I689" t="str">
        <v>R</v>
      </c>
      <c r="J689" t="str">
        <v>Jennifer Ehle</v>
      </c>
      <c r="K689" t="str">
        <v>Kathryn Bigelow</v>
      </c>
      <c r="L689">
        <v>1000</v>
      </c>
      <c r="M689">
        <v>2759</v>
      </c>
      <c r="N689">
        <v>0</v>
      </c>
      <c r="O689">
        <v>39000</v>
      </c>
      <c r="P689">
        <v>7.4</v>
      </c>
      <c r="R689" t="str">
        <v>Up in the Air</v>
      </c>
      <c r="S689">
        <v>39931</v>
      </c>
      <c r="T689">
        <v>2009</v>
      </c>
      <c r="U689" t="str">
        <v>2000s</v>
      </c>
      <c r="V689" t="str">
        <v>Color</v>
      </c>
      <c r="W689" t="str">
        <v>Drama</v>
      </c>
      <c r="X689" t="str">
        <v>English</v>
      </c>
      <c r="Y689" t="str">
        <v>USA</v>
      </c>
      <c r="Z689" t="str">
        <v>R</v>
      </c>
      <c r="AA689" t="str">
        <v>J.K. Simmons</v>
      </c>
      <c r="AB689" t="str">
        <v>Jason Reitman</v>
      </c>
      <c r="AC689">
        <v>24000</v>
      </c>
      <c r="AD689">
        <v>35209</v>
      </c>
      <c r="AE689">
        <v>655</v>
      </c>
      <c r="AF689">
        <v>19000</v>
      </c>
      <c r="AG689">
        <v>7.4</v>
      </c>
      <c r="AH689">
        <v>391</v>
      </c>
      <c r="AI689">
        <v>108</v>
      </c>
      <c r="AJ689">
        <v>83813460</v>
      </c>
      <c r="AL689" s="7" t="str">
        <v>Roland JoffÃ©</v>
      </c>
      <c r="AM689" s="35">
        <f>AVERAGEIFS(IMDB4[IMDb Score (1-10)],IMDB4[Director Name],Formula_Analysis!AL689)</f>
        <v>5.5</v>
      </c>
      <c r="AQ689" s="7" t="str">
        <v>Irene Bedard</v>
      </c>
      <c r="AR689" s="7">
        <f>SUMIFS(IMDB4[Gross Revenue],IMDB4[Lead Actor],Formula_Analysis!AQ689)</f>
        <v>10508</v>
      </c>
    </row>
    <row r="690" spans="1:44" x14ac:dyDescent="0.25">
      <c r="A690" t="str">
        <v>Back to the Future Part III</v>
      </c>
      <c r="B690">
        <v>32978</v>
      </c>
      <c r="C690">
        <v>1990</v>
      </c>
      <c r="D690" t="str">
        <v>1990s</v>
      </c>
      <c r="E690" t="str">
        <v>Color</v>
      </c>
      <c r="F690" t="str">
        <v>Adventure</v>
      </c>
      <c r="G690" t="str">
        <v>English</v>
      </c>
      <c r="H690" t="str">
        <v>USA</v>
      </c>
      <c r="I690" t="str">
        <v>PG</v>
      </c>
      <c r="J690" t="str">
        <v>Lea Thompson</v>
      </c>
      <c r="K690" t="str">
        <v>Robert Zemeckis</v>
      </c>
      <c r="L690">
        <v>1000</v>
      </c>
      <c r="M690">
        <v>3986</v>
      </c>
      <c r="N690">
        <v>0</v>
      </c>
      <c r="O690">
        <v>0</v>
      </c>
      <c r="P690">
        <v>7.4</v>
      </c>
      <c r="R690" t="str">
        <v>Wrath of the Titans</v>
      </c>
      <c r="S690">
        <v>41234</v>
      </c>
      <c r="T690">
        <v>2012</v>
      </c>
      <c r="U690" t="str">
        <v>2010s</v>
      </c>
      <c r="V690" t="str">
        <v>Color</v>
      </c>
      <c r="W690" t="str">
        <v>Action</v>
      </c>
      <c r="X690" t="str">
        <v>English</v>
      </c>
      <c r="Y690" t="str">
        <v>USA</v>
      </c>
      <c r="Z690" t="str">
        <v>PG-13</v>
      </c>
      <c r="AA690" t="str">
        <v>Liam Neeson</v>
      </c>
      <c r="AB690" t="str">
        <v>Jonathan Liebesman</v>
      </c>
      <c r="AC690">
        <v>14000</v>
      </c>
      <c r="AD690">
        <v>16184</v>
      </c>
      <c r="AE690">
        <v>473</v>
      </c>
      <c r="AF690">
        <v>19000</v>
      </c>
      <c r="AG690">
        <v>5.8</v>
      </c>
      <c r="AH690">
        <v>310</v>
      </c>
      <c r="AI690">
        <v>99</v>
      </c>
      <c r="AJ690">
        <v>83640426</v>
      </c>
      <c r="AL690" s="7" t="str">
        <v>Elia Kazan</v>
      </c>
      <c r="AM690" s="35">
        <f>AVERAGEIFS(IMDB4[IMDb Score (1-10)],IMDB4[Director Name],Formula_Analysis!AL690)</f>
        <v>8.1999999999999993</v>
      </c>
      <c r="AQ690" s="7" t="str">
        <v>DemiÃ¡n Bichir</v>
      </c>
      <c r="AR690" s="7">
        <f>SUMIFS(IMDB4[Gross Revenue],IMDB4[Lead Actor],Formula_Analysis!AQ690)</f>
        <v>49061869</v>
      </c>
    </row>
    <row r="691" spans="1:44" x14ac:dyDescent="0.25">
      <c r="A691" t="str">
        <v>Clerks II</v>
      </c>
      <c r="B691">
        <v>38920</v>
      </c>
      <c r="C691">
        <v>2006</v>
      </c>
      <c r="D691" t="str">
        <v>2000s</v>
      </c>
      <c r="E691" t="str">
        <v>Black and White</v>
      </c>
      <c r="F691" t="str">
        <v>Comedy</v>
      </c>
      <c r="G691" t="str">
        <v>English</v>
      </c>
      <c r="H691" t="str">
        <v>USA</v>
      </c>
      <c r="I691" t="str">
        <v>R</v>
      </c>
      <c r="J691" t="str">
        <v>Ethan Suplee</v>
      </c>
      <c r="K691" t="str">
        <v>Kevin Smith</v>
      </c>
      <c r="L691">
        <v>1000</v>
      </c>
      <c r="M691">
        <v>2990</v>
      </c>
      <c r="N691">
        <v>0</v>
      </c>
      <c r="O691">
        <v>0</v>
      </c>
      <c r="P691">
        <v>7.4</v>
      </c>
      <c r="R691" t="str">
        <v>Insidious: Chapter 2</v>
      </c>
      <c r="S691">
        <v>41463</v>
      </c>
      <c r="T691">
        <v>2013</v>
      </c>
      <c r="U691" t="str">
        <v>2010s</v>
      </c>
      <c r="V691" t="str">
        <v>Color</v>
      </c>
      <c r="W691" t="str">
        <v>Fantasy</v>
      </c>
      <c r="X691" t="str">
        <v>English</v>
      </c>
      <c r="Y691" t="str">
        <v>USA</v>
      </c>
      <c r="Z691" t="str">
        <v>PG-13</v>
      </c>
      <c r="AA691" t="str">
        <v>Lin Shaye</v>
      </c>
      <c r="AB691" t="str">
        <v>James Wan</v>
      </c>
      <c r="AC691">
        <v>852</v>
      </c>
      <c r="AD691">
        <v>2975</v>
      </c>
      <c r="AE691">
        <v>0</v>
      </c>
      <c r="AF691">
        <v>35000</v>
      </c>
      <c r="AG691">
        <v>6.6</v>
      </c>
      <c r="AH691">
        <v>318</v>
      </c>
      <c r="AI691">
        <v>106</v>
      </c>
      <c r="AJ691">
        <v>83574831</v>
      </c>
      <c r="AL691" s="7" t="str">
        <v>Peter Medak</v>
      </c>
      <c r="AM691" s="35">
        <f>AVERAGEIFS(IMDB4[IMDb Score (1-10)],IMDB4[Director Name],Formula_Analysis!AL691)</f>
        <v>6.6</v>
      </c>
      <c r="AQ691" s="7" t="str">
        <v>Myrna Loy</v>
      </c>
      <c r="AR691" s="7">
        <f>SUMIFS(IMDB4[Gross Revenue],IMDB4[Lead Actor],Formula_Analysis!AQ691)</f>
        <v>23650000</v>
      </c>
    </row>
    <row r="692" spans="1:44" x14ac:dyDescent="0.25">
      <c r="A692" t="str">
        <v>Little Boy</v>
      </c>
      <c r="B692">
        <v>42059</v>
      </c>
      <c r="C692">
        <v>2015</v>
      </c>
      <c r="D692" t="str">
        <v>2010s</v>
      </c>
      <c r="E692" t="str">
        <v>Color</v>
      </c>
      <c r="F692" t="str">
        <v>Drama</v>
      </c>
      <c r="G692" t="str">
        <v>English</v>
      </c>
      <c r="H692" t="str">
        <v>Mexico</v>
      </c>
      <c r="I692" t="str">
        <v>PG-13</v>
      </c>
      <c r="J692" t="str">
        <v>Tom Wilkinson</v>
      </c>
      <c r="K692" t="str">
        <v>Alejandro Monteverde</v>
      </c>
      <c r="L692">
        <v>1000</v>
      </c>
      <c r="M692">
        <v>5705</v>
      </c>
      <c r="N692">
        <v>38</v>
      </c>
      <c r="O692">
        <v>15000</v>
      </c>
      <c r="P692">
        <v>7.4</v>
      </c>
      <c r="R692" t="str">
        <v>Battle Los Angeles</v>
      </c>
      <c r="S692">
        <v>40579</v>
      </c>
      <c r="T692">
        <v>2011</v>
      </c>
      <c r="U692" t="str">
        <v>2010s</v>
      </c>
      <c r="V692" t="str">
        <v>Color</v>
      </c>
      <c r="W692" t="str">
        <v>Action</v>
      </c>
      <c r="X692" t="str">
        <v>English</v>
      </c>
      <c r="Y692" t="str">
        <v>USA</v>
      </c>
      <c r="Z692" t="str">
        <v>PG-13</v>
      </c>
      <c r="AA692" t="str">
        <v>Noel Fisher</v>
      </c>
      <c r="AB692" t="str">
        <v>Jonathan Liebesman</v>
      </c>
      <c r="AC692">
        <v>833</v>
      </c>
      <c r="AD692">
        <v>4001</v>
      </c>
      <c r="AE692">
        <v>473</v>
      </c>
      <c r="AF692">
        <v>25000</v>
      </c>
      <c r="AG692">
        <v>5.8</v>
      </c>
      <c r="AH692">
        <v>355</v>
      </c>
      <c r="AI692">
        <v>116</v>
      </c>
      <c r="AJ692">
        <v>83552429</v>
      </c>
      <c r="AL692" s="7" t="str">
        <v>Lars von Trier</v>
      </c>
      <c r="AM692" s="35">
        <f>AVERAGEIFS(IMDB4[IMDb Score (1-10)],IMDB4[Director Name],Formula_Analysis!AL692)</f>
        <v>7.5</v>
      </c>
      <c r="AQ692" s="7" t="str">
        <v>Harry Lennix</v>
      </c>
      <c r="AR692" s="7">
        <f>SUMIFS(IMDB4[Gross Revenue],IMDB4[Lead Actor],Formula_Analysis!AQ692)</f>
        <v>76837944</v>
      </c>
    </row>
    <row r="693" spans="1:44" x14ac:dyDescent="0.25">
      <c r="A693" t="str">
        <v>Topsy-Turvy</v>
      </c>
      <c r="B693">
        <v>36173</v>
      </c>
      <c r="C693">
        <v>1999</v>
      </c>
      <c r="D693" t="str">
        <v>1990s</v>
      </c>
      <c r="E693" t="str">
        <v>Color</v>
      </c>
      <c r="F693" t="str">
        <v>Biography</v>
      </c>
      <c r="G693" t="str">
        <v>English</v>
      </c>
      <c r="H693" t="str">
        <v>UK</v>
      </c>
      <c r="I693" t="str">
        <v>R</v>
      </c>
      <c r="J693" t="str">
        <v>Jim Broadbent</v>
      </c>
      <c r="K693" t="str">
        <v>Mike Leigh</v>
      </c>
      <c r="L693">
        <v>1000</v>
      </c>
      <c r="M693">
        <v>1690</v>
      </c>
      <c r="N693">
        <v>608</v>
      </c>
      <c r="O693">
        <v>608</v>
      </c>
      <c r="P693">
        <v>7.4</v>
      </c>
      <c r="R693" t="str">
        <v>Immortals</v>
      </c>
      <c r="S693">
        <v>40870</v>
      </c>
      <c r="T693">
        <v>2011</v>
      </c>
      <c r="U693" t="str">
        <v>2010s</v>
      </c>
      <c r="V693" t="str">
        <v>Color</v>
      </c>
      <c r="W693" t="str">
        <v>Action</v>
      </c>
      <c r="X693" t="str">
        <v>English</v>
      </c>
      <c r="Y693" t="str">
        <v>USA</v>
      </c>
      <c r="Z693" t="str">
        <v>R</v>
      </c>
      <c r="AA693" t="str">
        <v>Henry Cavill</v>
      </c>
      <c r="AB693" t="str">
        <v>Tarsem Singh</v>
      </c>
      <c r="AC693">
        <v>15000</v>
      </c>
      <c r="AD693">
        <v>16691</v>
      </c>
      <c r="AE693">
        <v>763</v>
      </c>
      <c r="AF693">
        <v>30000</v>
      </c>
      <c r="AG693">
        <v>6.1</v>
      </c>
      <c r="AH693">
        <v>284</v>
      </c>
      <c r="AI693">
        <v>110</v>
      </c>
      <c r="AJ693">
        <v>83503161</v>
      </c>
      <c r="AL693" s="7" t="str">
        <v>Julian Schnabel</v>
      </c>
      <c r="AM693" s="35">
        <f>AVERAGEIFS(IMDB4[IMDb Score (1-10)],IMDB4[Director Name],Formula_Analysis!AL693)</f>
        <v>6.9</v>
      </c>
      <c r="AQ693" s="7" t="str">
        <v>Sarah Carter</v>
      </c>
      <c r="AR693" s="7">
        <f>SUMIFS(IMDB4[Gross Revenue],IMDB4[Lead Actor],Formula_Analysis!AQ693)</f>
        <v>46455802</v>
      </c>
    </row>
    <row r="694" spans="1:44" x14ac:dyDescent="0.25">
      <c r="A694" t="str">
        <v>The Proposition</v>
      </c>
      <c r="B694">
        <v>38563</v>
      </c>
      <c r="C694">
        <v>2005</v>
      </c>
      <c r="D694" t="str">
        <v>2000s</v>
      </c>
      <c r="E694" t="str">
        <v>Color</v>
      </c>
      <c r="F694" t="str">
        <v>Crime</v>
      </c>
      <c r="G694" t="str">
        <v>English</v>
      </c>
      <c r="H694" t="str">
        <v>Australia</v>
      </c>
      <c r="I694" t="str">
        <v>R</v>
      </c>
      <c r="J694" t="str">
        <v>Ray Winstone</v>
      </c>
      <c r="K694" t="str">
        <v>John Hillcoat</v>
      </c>
      <c r="L694">
        <v>1000</v>
      </c>
      <c r="M694">
        <v>2129</v>
      </c>
      <c r="N694">
        <v>214</v>
      </c>
      <c r="O694">
        <v>0</v>
      </c>
      <c r="P694">
        <v>7.4</v>
      </c>
      <c r="R694" t="str">
        <v>Airplane!</v>
      </c>
      <c r="S694">
        <v>29411</v>
      </c>
      <c r="T694">
        <v>1980</v>
      </c>
      <c r="U694" t="str">
        <v>1980s</v>
      </c>
      <c r="V694" t="str">
        <v>Color</v>
      </c>
      <c r="W694" t="str">
        <v>Comedy</v>
      </c>
      <c r="X694" t="str">
        <v>English</v>
      </c>
      <c r="Y694" t="str">
        <v>USA</v>
      </c>
      <c r="Z694" t="str">
        <v>PG</v>
      </c>
      <c r="AA694" t="str">
        <v>Peter Graves</v>
      </c>
      <c r="AB694" t="str">
        <v>Jim Abrahams</v>
      </c>
      <c r="AC694">
        <v>628</v>
      </c>
      <c r="AD694">
        <v>2726</v>
      </c>
      <c r="AE694">
        <v>104</v>
      </c>
      <c r="AF694">
        <v>16000</v>
      </c>
      <c r="AG694">
        <v>7.8</v>
      </c>
      <c r="AH694">
        <v>134</v>
      </c>
      <c r="AI694">
        <v>88</v>
      </c>
      <c r="AJ694">
        <v>83400000</v>
      </c>
      <c r="AL694" s="7" t="str">
        <v>Michael Cuesta</v>
      </c>
      <c r="AM694" s="35">
        <f>AVERAGEIFS(IMDB4[IMDb Score (1-10)],IMDB4[Director Name],Formula_Analysis!AL694)</f>
        <v>7.1</v>
      </c>
      <c r="AQ694" s="7" t="str">
        <v>Rick Yune</v>
      </c>
      <c r="AR694" s="7">
        <f>SUMIFS(IMDB4[Gross Revenue],IMDB4[Lead Actor],Formula_Analysis!AQ694)</f>
        <v>29986898</v>
      </c>
    </row>
    <row r="695" spans="1:44" x14ac:dyDescent="0.25">
      <c r="A695" t="str">
        <v>Wristcutters: A Love Story</v>
      </c>
      <c r="B695">
        <v>38781</v>
      </c>
      <c r="C695">
        <v>2006</v>
      </c>
      <c r="D695" t="str">
        <v>2000s</v>
      </c>
      <c r="E695" t="str">
        <v>Color</v>
      </c>
      <c r="F695" t="str">
        <v>Comedy</v>
      </c>
      <c r="G695" t="str">
        <v>English</v>
      </c>
      <c r="H695" t="str">
        <v>USA</v>
      </c>
      <c r="I695" t="str">
        <v>R</v>
      </c>
      <c r="J695" t="str">
        <v>Leslie Bibb</v>
      </c>
      <c r="K695" t="str">
        <v>Goran Dukic</v>
      </c>
      <c r="L695">
        <v>1000</v>
      </c>
      <c r="M695">
        <v>4720</v>
      </c>
      <c r="N695">
        <v>21</v>
      </c>
      <c r="O695">
        <v>11000</v>
      </c>
      <c r="P695">
        <v>7.4</v>
      </c>
      <c r="R695" t="str">
        <v>Penguins of Madagascar</v>
      </c>
      <c r="S695">
        <v>41853</v>
      </c>
      <c r="T695">
        <v>2014</v>
      </c>
      <c r="U695" t="str">
        <v>2010s</v>
      </c>
      <c r="V695" t="str">
        <v>Color</v>
      </c>
      <c r="W695" t="str">
        <v>Adventure</v>
      </c>
      <c r="X695" t="str">
        <v>English</v>
      </c>
      <c r="Y695" t="str">
        <v>USA</v>
      </c>
      <c r="Z695" t="str">
        <v>PG</v>
      </c>
      <c r="AA695" t="str">
        <v>Benedict Cumberbatch</v>
      </c>
      <c r="AB695" t="str">
        <v>Eric Darnell</v>
      </c>
      <c r="AC695">
        <v>19000</v>
      </c>
      <c r="AD695">
        <v>19963</v>
      </c>
      <c r="AE695">
        <v>35</v>
      </c>
      <c r="AF695">
        <v>11000</v>
      </c>
      <c r="AG695">
        <v>6.7</v>
      </c>
      <c r="AH695">
        <v>153</v>
      </c>
      <c r="AI695">
        <v>92</v>
      </c>
      <c r="AJ695">
        <v>83348920</v>
      </c>
      <c r="AL695" s="7" t="str">
        <v>Zal Batmanglij</v>
      </c>
      <c r="AM695" s="35">
        <f>AVERAGEIFS(IMDB4[IMDb Score (1-10)],IMDB4[Director Name],Formula_Analysis!AL695)</f>
        <v>6.9</v>
      </c>
      <c r="AQ695" s="7" t="str">
        <v>Albert Brooks</v>
      </c>
      <c r="AR695" s="7">
        <f>SUMIFS(IMDB4[Gross Revenue],IMDB4[Lead Actor],Formula_Analysis!AQ695)</f>
        <v>212632370</v>
      </c>
    </row>
    <row r="696" spans="1:44" x14ac:dyDescent="0.25">
      <c r="A696" t="str">
        <v>Take Shelter</v>
      </c>
      <c r="B696">
        <v>40829</v>
      </c>
      <c r="C696">
        <v>2011</v>
      </c>
      <c r="D696" t="str">
        <v>2010s</v>
      </c>
      <c r="E696" t="str">
        <v>Color</v>
      </c>
      <c r="F696" t="str">
        <v>Drama</v>
      </c>
      <c r="G696" t="str">
        <v>English</v>
      </c>
      <c r="H696" t="str">
        <v>USA</v>
      </c>
      <c r="I696" t="str">
        <v>R</v>
      </c>
      <c r="J696" t="str">
        <v>Katy Mixon</v>
      </c>
      <c r="K696" t="str">
        <v>Jeff Nichols</v>
      </c>
      <c r="L696">
        <v>982</v>
      </c>
      <c r="M696">
        <v>1520</v>
      </c>
      <c r="N696">
        <v>337</v>
      </c>
      <c r="O696">
        <v>14000</v>
      </c>
      <c r="P696">
        <v>7.4</v>
      </c>
      <c r="R696" t="str">
        <v>Saving Mr. Banks</v>
      </c>
      <c r="S696">
        <v>41629</v>
      </c>
      <c r="T696">
        <v>2013</v>
      </c>
      <c r="U696" t="str">
        <v>2010s</v>
      </c>
      <c r="V696" t="str">
        <v>Color</v>
      </c>
      <c r="W696" t="str">
        <v>Biography</v>
      </c>
      <c r="X696" t="str">
        <v>English</v>
      </c>
      <c r="Y696" t="str">
        <v>USA</v>
      </c>
      <c r="Z696" t="str">
        <v>PG-13</v>
      </c>
      <c r="AA696" t="str">
        <v>Tom Hanks</v>
      </c>
      <c r="AB696" t="str">
        <v>John Lee Hancock</v>
      </c>
      <c r="AC696">
        <v>15000</v>
      </c>
      <c r="AD696">
        <v>19809</v>
      </c>
      <c r="AE696">
        <v>102</v>
      </c>
      <c r="AF696">
        <v>39000</v>
      </c>
      <c r="AG696">
        <v>7.5</v>
      </c>
      <c r="AH696">
        <v>405</v>
      </c>
      <c r="AI696">
        <v>125</v>
      </c>
      <c r="AJ696">
        <v>83299761</v>
      </c>
      <c r="AL696" s="7" t="str">
        <v>James Gray</v>
      </c>
      <c r="AM696" s="35">
        <f>AVERAGEIFS(IMDB4[IMDb Score (1-10)],IMDB4[Director Name],Formula_Analysis!AL696)</f>
        <v>6.75</v>
      </c>
      <c r="AQ696" s="7" t="str">
        <v>Ayelet Zurer</v>
      </c>
      <c r="AR696" s="7">
        <f>SUMIFS(IMDB4[Gross Revenue],IMDB4[Lead Actor],Formula_Analysis!AQ696)</f>
        <v>47379090</v>
      </c>
    </row>
    <row r="697" spans="1:44" x14ac:dyDescent="0.25">
      <c r="A697" t="str">
        <v>Love Jones</v>
      </c>
      <c r="B697">
        <v>35477</v>
      </c>
      <c r="C697">
        <v>1997</v>
      </c>
      <c r="D697" t="str">
        <v>1990s</v>
      </c>
      <c r="E697" t="str">
        <v>Color</v>
      </c>
      <c r="F697" t="str">
        <v>Drama</v>
      </c>
      <c r="G697" t="str">
        <v>English</v>
      </c>
      <c r="H697" t="str">
        <v>USA</v>
      </c>
      <c r="I697" t="str">
        <v>R</v>
      </c>
      <c r="J697" t="str">
        <v>Leonard Roberts</v>
      </c>
      <c r="K697" t="str">
        <v>Theodore Witcher</v>
      </c>
      <c r="L697">
        <v>962</v>
      </c>
      <c r="M697">
        <v>3871</v>
      </c>
      <c r="N697">
        <v>28</v>
      </c>
      <c r="O697">
        <v>1000</v>
      </c>
      <c r="P697">
        <v>7.4</v>
      </c>
      <c r="R697" t="str">
        <v>Patriot Games</v>
      </c>
      <c r="S697">
        <v>33837</v>
      </c>
      <c r="T697">
        <v>1992</v>
      </c>
      <c r="U697" t="str">
        <v>1990s</v>
      </c>
      <c r="V697" t="str">
        <v>Color</v>
      </c>
      <c r="W697" t="str">
        <v>Action</v>
      </c>
      <c r="X697" t="str">
        <v>English</v>
      </c>
      <c r="Y697" t="str">
        <v>USA</v>
      </c>
      <c r="Z697" t="str">
        <v>R</v>
      </c>
      <c r="AA697" t="str">
        <v>Harrison Ford</v>
      </c>
      <c r="AB697" t="str">
        <v>Phillip Noyce</v>
      </c>
      <c r="AC697">
        <v>11000</v>
      </c>
      <c r="AD697">
        <v>12757</v>
      </c>
      <c r="AE697">
        <v>176</v>
      </c>
      <c r="AF697">
        <v>0</v>
      </c>
      <c r="AG697">
        <v>6.9</v>
      </c>
      <c r="AH697">
        <v>47</v>
      </c>
      <c r="AI697">
        <v>117</v>
      </c>
      <c r="AJ697">
        <v>83287363</v>
      </c>
      <c r="AL697" s="7" t="str">
        <v>Marielle Heller</v>
      </c>
      <c r="AM697" s="35">
        <f>AVERAGEIFS(IMDB4[IMDb Score (1-10)],IMDB4[Director Name],Formula_Analysis!AL697)</f>
        <v>6.9</v>
      </c>
      <c r="AQ697" s="7" t="str">
        <v>Billy Crudup</v>
      </c>
      <c r="AR697" s="7">
        <f>SUMIFS(IMDB4[Gross Revenue],IMDB4[Lead Actor],Formula_Analysis!AQ697)</f>
        <v>47838239</v>
      </c>
    </row>
    <row r="698" spans="1:44" x14ac:dyDescent="0.25">
      <c r="A698" t="str">
        <v>Grosse Pointe Blank</v>
      </c>
      <c r="B698">
        <v>35621</v>
      </c>
      <c r="C698">
        <v>1997</v>
      </c>
      <c r="D698" t="str">
        <v>1990s</v>
      </c>
      <c r="E698" t="str">
        <v>Color</v>
      </c>
      <c r="F698" t="str">
        <v>Action</v>
      </c>
      <c r="G698" t="str">
        <v>English</v>
      </c>
      <c r="H698" t="str">
        <v>USA</v>
      </c>
      <c r="I698" t="str">
        <v>R</v>
      </c>
      <c r="J698" t="str">
        <v>Minnie Driver</v>
      </c>
      <c r="K698" t="str">
        <v>George Armitage</v>
      </c>
      <c r="L698">
        <v>893</v>
      </c>
      <c r="M698">
        <v>2044</v>
      </c>
      <c r="N698">
        <v>5</v>
      </c>
      <c r="O698">
        <v>0</v>
      </c>
      <c r="P698">
        <v>7.4</v>
      </c>
      <c r="R698" t="str">
        <v>Valkyrie</v>
      </c>
      <c r="S698">
        <v>39554</v>
      </c>
      <c r="T698">
        <v>2008</v>
      </c>
      <c r="U698" t="str">
        <v>2000s</v>
      </c>
      <c r="V698" t="str">
        <v>Color</v>
      </c>
      <c r="W698" t="str">
        <v>Drama</v>
      </c>
      <c r="X698" t="str">
        <v>English</v>
      </c>
      <c r="Y698" t="str">
        <v>USA</v>
      </c>
      <c r="Z698" t="str">
        <v>PG-13</v>
      </c>
      <c r="AA698" t="str">
        <v>Tom Cruise</v>
      </c>
      <c r="AB698" t="str">
        <v>Bryan Singer</v>
      </c>
      <c r="AC698">
        <v>10000</v>
      </c>
      <c r="AD698">
        <v>14165</v>
      </c>
      <c r="AE698">
        <v>0</v>
      </c>
      <c r="AF698">
        <v>0</v>
      </c>
      <c r="AG698">
        <v>7.1</v>
      </c>
      <c r="AH698">
        <v>269</v>
      </c>
      <c r="AI698">
        <v>121</v>
      </c>
      <c r="AJ698">
        <v>83077470</v>
      </c>
      <c r="AL698" s="7" t="str">
        <v>Hans Canosa</v>
      </c>
      <c r="AM698" s="35">
        <f>AVERAGEIFS(IMDB4[IMDb Score (1-10)],IMDB4[Director Name],Formula_Analysis!AL698)</f>
        <v>7.1</v>
      </c>
      <c r="AQ698" s="7" t="str">
        <v>Vernon Wells</v>
      </c>
      <c r="AR698" s="7">
        <f>SUMIFS(IMDB4[Gross Revenue],IMDB4[Lead Actor],Formula_Analysis!AQ698)</f>
        <v>9003011</v>
      </c>
    </row>
    <row r="699" spans="1:44" x14ac:dyDescent="0.25">
      <c r="A699" t="str">
        <v>Poltergeist</v>
      </c>
      <c r="B699">
        <v>30148</v>
      </c>
      <c r="C699">
        <v>1982</v>
      </c>
      <c r="D699" t="str">
        <v>1980s</v>
      </c>
      <c r="E699" t="str">
        <v>Color</v>
      </c>
      <c r="F699" t="str">
        <v>Fantasy</v>
      </c>
      <c r="G699" t="str">
        <v>English</v>
      </c>
      <c r="H699" t="str">
        <v>USA</v>
      </c>
      <c r="I699" t="str">
        <v>PG</v>
      </c>
      <c r="J699" t="str">
        <v>Heather O'Rourke</v>
      </c>
      <c r="K699" t="str">
        <v>Tobe Hooper</v>
      </c>
      <c r="L699">
        <v>887</v>
      </c>
      <c r="M699">
        <v>3876</v>
      </c>
      <c r="N699">
        <v>365</v>
      </c>
      <c r="O699">
        <v>11000</v>
      </c>
      <c r="P699">
        <v>7.4</v>
      </c>
      <c r="R699" t="str">
        <v>Brokeback Mountain</v>
      </c>
      <c r="S699">
        <v>38436</v>
      </c>
      <c r="T699">
        <v>2005</v>
      </c>
      <c r="U699" t="str">
        <v>2000s</v>
      </c>
      <c r="V699" t="str">
        <v>Color</v>
      </c>
      <c r="W699" t="str">
        <v>Drama</v>
      </c>
      <c r="X699" t="str">
        <v>English</v>
      </c>
      <c r="Y699" t="str">
        <v>USA</v>
      </c>
      <c r="Z699" t="str">
        <v>R</v>
      </c>
      <c r="AA699" t="str">
        <v>Jake Gyllenhaal</v>
      </c>
      <c r="AB699" t="str">
        <v>Ang Lee</v>
      </c>
      <c r="AC699">
        <v>15000</v>
      </c>
      <c r="AD699">
        <v>39789</v>
      </c>
      <c r="AE699">
        <v>0</v>
      </c>
      <c r="AF699">
        <v>13000</v>
      </c>
      <c r="AG699">
        <v>7.7</v>
      </c>
      <c r="AH699">
        <v>357</v>
      </c>
      <c r="AI699">
        <v>134</v>
      </c>
      <c r="AJ699">
        <v>83025853</v>
      </c>
      <c r="AL699" s="7" t="str">
        <v>John Hillcoat</v>
      </c>
      <c r="AM699" s="35">
        <f>AVERAGEIFS(IMDB4[IMDb Score (1-10)],IMDB4[Director Name],Formula_Analysis!AL699)</f>
        <v>7.35</v>
      </c>
      <c r="AQ699" s="7" t="str">
        <v>Dave Chappelle</v>
      </c>
      <c r="AR699" s="7">
        <f>SUMIFS(IMDB4[Gross Revenue],IMDB4[Lead Actor],Formula_Analysis!AQ699)</f>
        <v>55509415</v>
      </c>
    </row>
    <row r="700" spans="1:44" x14ac:dyDescent="0.25">
      <c r="A700" t="str">
        <v>Wall Street</v>
      </c>
      <c r="B700">
        <v>31870</v>
      </c>
      <c r="C700">
        <v>1987</v>
      </c>
      <c r="D700" t="str">
        <v>1980s</v>
      </c>
      <c r="E700" t="str">
        <v>Color</v>
      </c>
      <c r="F700" t="str">
        <v>Crime</v>
      </c>
      <c r="G700" t="str">
        <v>English</v>
      </c>
      <c r="H700" t="str">
        <v>USA</v>
      </c>
      <c r="I700" t="str">
        <v>R</v>
      </c>
      <c r="J700" t="str">
        <v>Hal Holbrook</v>
      </c>
      <c r="K700" t="str">
        <v>Oliver Stone</v>
      </c>
      <c r="L700">
        <v>826</v>
      </c>
      <c r="M700">
        <v>1607</v>
      </c>
      <c r="N700">
        <v>0</v>
      </c>
      <c r="O700">
        <v>0</v>
      </c>
      <c r="P700">
        <v>7.4</v>
      </c>
      <c r="R700" t="str">
        <v>Turbo</v>
      </c>
      <c r="S700">
        <v>41449</v>
      </c>
      <c r="T700">
        <v>2013</v>
      </c>
      <c r="U700" t="str">
        <v>2010s</v>
      </c>
      <c r="V700" t="str">
        <v>Color</v>
      </c>
      <c r="W700" t="str">
        <v>Adventure</v>
      </c>
      <c r="X700" t="str">
        <v>English</v>
      </c>
      <c r="Y700" t="str">
        <v>USA</v>
      </c>
      <c r="Z700" t="str">
        <v>PG</v>
      </c>
      <c r="AA700" t="str">
        <v>Ryan Reynolds</v>
      </c>
      <c r="AB700" t="str">
        <v>David Soren</v>
      </c>
      <c r="AC700">
        <v>16000</v>
      </c>
      <c r="AD700">
        <v>17416</v>
      </c>
      <c r="AE700">
        <v>13</v>
      </c>
      <c r="AF700">
        <v>13000</v>
      </c>
      <c r="AG700">
        <v>6.5</v>
      </c>
      <c r="AH700">
        <v>166</v>
      </c>
      <c r="AI700">
        <v>96</v>
      </c>
      <c r="AJ700">
        <v>83024900</v>
      </c>
      <c r="AL700" s="7" t="str">
        <v>Joe Swanberg</v>
      </c>
      <c r="AM700" s="35">
        <f>AVERAGEIFS(IMDB4[IMDb Score (1-10)],IMDB4[Director Name],Formula_Analysis!AL700)</f>
        <v>5.6</v>
      </c>
      <c r="AQ700" s="7" t="str">
        <v>Richard Tyson</v>
      </c>
      <c r="AR700" s="7">
        <f>SUMIFS(IMDB4[Gross Revenue],IMDB4[Lead Actor],Formula_Analysis!AQ700)</f>
        <v>112929373</v>
      </c>
    </row>
    <row r="701" spans="1:44" x14ac:dyDescent="0.25">
      <c r="A701" t="str">
        <v>National Lampoon's Vacation</v>
      </c>
      <c r="B701">
        <v>30494</v>
      </c>
      <c r="C701">
        <v>1983</v>
      </c>
      <c r="D701" t="str">
        <v>1980s</v>
      </c>
      <c r="E701" t="str">
        <v>Color</v>
      </c>
      <c r="F701" t="str">
        <v>Adventure</v>
      </c>
      <c r="G701" t="str">
        <v>English</v>
      </c>
      <c r="H701" t="str">
        <v>USA</v>
      </c>
      <c r="I701" t="str">
        <v>R</v>
      </c>
      <c r="J701" t="str">
        <v>Beverly D'Angelo</v>
      </c>
      <c r="K701" t="str">
        <v>Harold Ramis</v>
      </c>
      <c r="L701">
        <v>816</v>
      </c>
      <c r="M701">
        <v>3617</v>
      </c>
      <c r="N701">
        <v>11000</v>
      </c>
      <c r="O701">
        <v>0</v>
      </c>
      <c r="P701">
        <v>7.4</v>
      </c>
      <c r="R701" t="str">
        <v>Disclosure</v>
      </c>
      <c r="S701">
        <v>34364</v>
      </c>
      <c r="T701">
        <v>1994</v>
      </c>
      <c r="U701" t="str">
        <v>1990s</v>
      </c>
      <c r="V701" t="str">
        <v>Color</v>
      </c>
      <c r="W701" t="str">
        <v>Drama</v>
      </c>
      <c r="X701" t="str">
        <v>English</v>
      </c>
      <c r="Y701" t="str">
        <v>USA</v>
      </c>
      <c r="Z701" t="str">
        <v>R</v>
      </c>
      <c r="AA701" t="str">
        <v>Demi Moore</v>
      </c>
      <c r="AB701" t="str">
        <v>Barry Levinson</v>
      </c>
      <c r="AC701">
        <v>2000</v>
      </c>
      <c r="AD701">
        <v>3888</v>
      </c>
      <c r="AE701">
        <v>272</v>
      </c>
      <c r="AF701">
        <v>0</v>
      </c>
      <c r="AG701">
        <v>6</v>
      </c>
      <c r="AH701">
        <v>55</v>
      </c>
      <c r="AI701">
        <v>128</v>
      </c>
      <c r="AJ701">
        <v>83000000</v>
      </c>
      <c r="AL701" s="7" t="str">
        <v>Vicente Amorim</v>
      </c>
      <c r="AM701" s="35">
        <f>AVERAGEIFS(IMDB4[IMDb Score (1-10)],IMDB4[Director Name],Formula_Analysis!AL701)</f>
        <v>6.2</v>
      </c>
      <c r="AQ701" s="7" t="str">
        <v>Kelly Preston</v>
      </c>
      <c r="AR701" s="7">
        <f>SUMIFS(IMDB4[Gross Revenue],IMDB4[Lead Actor],Formula_Analysis!AQ701)</f>
        <v>231391836</v>
      </c>
    </row>
    <row r="702" spans="1:44" x14ac:dyDescent="0.25">
      <c r="A702" t="str">
        <v>Waking Ned Devine</v>
      </c>
      <c r="B702">
        <v>36139</v>
      </c>
      <c r="C702">
        <v>1998</v>
      </c>
      <c r="D702" t="str">
        <v>1990s</v>
      </c>
      <c r="E702" t="str">
        <v>Color</v>
      </c>
      <c r="F702" t="str">
        <v>Comedy</v>
      </c>
      <c r="G702" t="str">
        <v>English</v>
      </c>
      <c r="H702" t="str">
        <v>UK</v>
      </c>
      <c r="I702" t="str">
        <v>PG</v>
      </c>
      <c r="J702" t="str">
        <v>James Nesbitt</v>
      </c>
      <c r="K702" t="str">
        <v>Kirk Jones</v>
      </c>
      <c r="L702">
        <v>773</v>
      </c>
      <c r="M702">
        <v>1965</v>
      </c>
      <c r="N702">
        <v>52</v>
      </c>
      <c r="O702">
        <v>0</v>
      </c>
      <c r="P702">
        <v>7.4</v>
      </c>
      <c r="R702" t="str">
        <v>Monster-in-Law</v>
      </c>
      <c r="S702">
        <v>38531</v>
      </c>
      <c r="T702">
        <v>2005</v>
      </c>
      <c r="U702" t="str">
        <v>2000s</v>
      </c>
      <c r="V702" t="str">
        <v>Color</v>
      </c>
      <c r="W702" t="str">
        <v>Comedy</v>
      </c>
      <c r="X702" t="str">
        <v>English</v>
      </c>
      <c r="Y702" t="str">
        <v>Germany</v>
      </c>
      <c r="Z702" t="str">
        <v>PG-13</v>
      </c>
      <c r="AA702" t="str">
        <v>Adam Scott</v>
      </c>
      <c r="AB702" t="str">
        <v>Robert Luketic</v>
      </c>
      <c r="AC702">
        <v>3000</v>
      </c>
      <c r="AD702">
        <v>6292</v>
      </c>
      <c r="AE702">
        <v>126</v>
      </c>
      <c r="AF702">
        <v>0</v>
      </c>
      <c r="AG702">
        <v>5.5</v>
      </c>
      <c r="AH702">
        <v>132</v>
      </c>
      <c r="AI702">
        <v>101</v>
      </c>
      <c r="AJ702">
        <v>82931301</v>
      </c>
      <c r="AL702" s="7" t="str">
        <v>Sam Fell</v>
      </c>
      <c r="AM702" s="35">
        <f>AVERAGEIFS(IMDB4[IMDb Score (1-10)],IMDB4[Director Name],Formula_Analysis!AL702)</f>
        <v>6.1</v>
      </c>
      <c r="AQ702" s="7" t="str">
        <v>Donald Pleasence</v>
      </c>
      <c r="AR702" s="7">
        <f>SUMIFS(IMDB4[Gross Revenue],IMDB4[Lead Actor],Formula_Analysis!AQ702)</f>
        <v>113551178</v>
      </c>
    </row>
    <row r="703" spans="1:44" x14ac:dyDescent="0.25">
      <c r="A703" t="str">
        <v>Red Cliff</v>
      </c>
      <c r="B703">
        <v>39719</v>
      </c>
      <c r="C703">
        <v>2008</v>
      </c>
      <c r="D703" t="str">
        <v>2000s</v>
      </c>
      <c r="E703" t="str">
        <v>Color</v>
      </c>
      <c r="F703" t="str">
        <v>Action</v>
      </c>
      <c r="G703" t="str">
        <v>Mandarin</v>
      </c>
      <c r="H703" t="str">
        <v>China</v>
      </c>
      <c r="I703" t="str">
        <v>R</v>
      </c>
      <c r="J703" t="str">
        <v>Takeshi Kaneshiro</v>
      </c>
      <c r="K703" t="str">
        <v>John Woo</v>
      </c>
      <c r="L703">
        <v>755</v>
      </c>
      <c r="M703">
        <v>2172</v>
      </c>
      <c r="N703">
        <v>610</v>
      </c>
      <c r="O703">
        <v>0</v>
      </c>
      <c r="P703">
        <v>7.4</v>
      </c>
      <c r="R703" t="str">
        <v>Days of Thunder</v>
      </c>
      <c r="S703">
        <v>32906</v>
      </c>
      <c r="T703">
        <v>1990</v>
      </c>
      <c r="U703" t="str">
        <v>1990s</v>
      </c>
      <c r="V703" t="str">
        <v>Color</v>
      </c>
      <c r="W703" t="str">
        <v>Action</v>
      </c>
      <c r="X703" t="str">
        <v>English</v>
      </c>
      <c r="Y703" t="str">
        <v>USA</v>
      </c>
      <c r="Z703" t="str">
        <v>PG-13</v>
      </c>
      <c r="AA703" t="str">
        <v>Tom Cruise</v>
      </c>
      <c r="AB703" t="str">
        <v>Tony Scott</v>
      </c>
      <c r="AC703">
        <v>10000</v>
      </c>
      <c r="AD703">
        <v>14006</v>
      </c>
      <c r="AE703">
        <v>12000</v>
      </c>
      <c r="AF703">
        <v>0</v>
      </c>
      <c r="AG703">
        <v>5.9</v>
      </c>
      <c r="AH703">
        <v>60</v>
      </c>
      <c r="AI703">
        <v>107</v>
      </c>
      <c r="AJ703">
        <v>82670733</v>
      </c>
      <c r="AL703" s="7" t="str">
        <v>Ron Underwood</v>
      </c>
      <c r="AM703" s="35">
        <f>AVERAGEIFS(IMDB4[IMDb Score (1-10)],IMDB4[Director Name],Formula_Analysis!AL703)</f>
        <v>5.5</v>
      </c>
      <c r="AQ703" s="7" t="str">
        <v>Johnny Lewis</v>
      </c>
      <c r="AR703" s="7">
        <f>SUMIFS(IMDB4[Gross Revenue],IMDB4[Lead Actor],Formula_Analysis!AQ703)</f>
        <v>26876529</v>
      </c>
    </row>
    <row r="704" spans="1:44" x14ac:dyDescent="0.25">
      <c r="A704" t="str">
        <v>The Simpsons Movie</v>
      </c>
      <c r="B704">
        <v>39316</v>
      </c>
      <c r="C704">
        <v>2007</v>
      </c>
      <c r="D704" t="str">
        <v>2000s</v>
      </c>
      <c r="E704" t="str">
        <v>Color</v>
      </c>
      <c r="F704" t="str">
        <v>Adventure</v>
      </c>
      <c r="G704" t="str">
        <v>English</v>
      </c>
      <c r="H704" t="str">
        <v>USA</v>
      </c>
      <c r="I704" t="str">
        <v>PG-13</v>
      </c>
      <c r="J704" t="str">
        <v>Albert Brooks</v>
      </c>
      <c r="K704" t="str">
        <v>David Silverman</v>
      </c>
      <c r="L704">
        <v>745</v>
      </c>
      <c r="M704">
        <v>3086</v>
      </c>
      <c r="N704">
        <v>30</v>
      </c>
      <c r="O704">
        <v>0</v>
      </c>
      <c r="P704">
        <v>7.4</v>
      </c>
      <c r="R704" t="str">
        <v>The Descendants</v>
      </c>
      <c r="S704">
        <v>40560</v>
      </c>
      <c r="T704">
        <v>2011</v>
      </c>
      <c r="U704" t="str">
        <v>2010s</v>
      </c>
      <c r="V704" t="str">
        <v>Color</v>
      </c>
      <c r="W704" t="str">
        <v>Comedy</v>
      </c>
      <c r="X704" t="str">
        <v>English</v>
      </c>
      <c r="Y704" t="str">
        <v>USA</v>
      </c>
      <c r="Z704" t="str">
        <v>R</v>
      </c>
      <c r="AA704" t="str">
        <v>Shailene Woodley</v>
      </c>
      <c r="AB704" t="str">
        <v>Alexander Payne</v>
      </c>
      <c r="AC704">
        <v>8000</v>
      </c>
      <c r="AD704">
        <v>9578</v>
      </c>
      <c r="AE704">
        <v>729</v>
      </c>
      <c r="AF704">
        <v>22000</v>
      </c>
      <c r="AG704">
        <v>7.3</v>
      </c>
      <c r="AH704">
        <v>549</v>
      </c>
      <c r="AI704">
        <v>115</v>
      </c>
      <c r="AJ704">
        <v>82624961</v>
      </c>
      <c r="AL704" s="7" t="str">
        <v>Patty Jenkins</v>
      </c>
      <c r="AM704" s="35">
        <f>AVERAGEIFS(IMDB4[IMDb Score (1-10)],IMDB4[Director Name],Formula_Analysis!AL704)</f>
        <v>7.3</v>
      </c>
      <c r="AQ704" s="7" t="str">
        <v>Laura-Leigh</v>
      </c>
      <c r="AR704" s="7">
        <f>SUMIFS(IMDB4[Gross Revenue],IMDB4[Lead Actor],Formula_Analysis!AQ704)</f>
        <v>150368971</v>
      </c>
    </row>
    <row r="705" spans="1:44" x14ac:dyDescent="0.25">
      <c r="A705" t="str">
        <v>A Room with a View</v>
      </c>
      <c r="B705">
        <v>31367</v>
      </c>
      <c r="C705">
        <v>1985</v>
      </c>
      <c r="D705" t="str">
        <v>1980s</v>
      </c>
      <c r="E705" t="str">
        <v>Color</v>
      </c>
      <c r="F705" t="str">
        <v>Drama</v>
      </c>
      <c r="G705" t="str">
        <v>English</v>
      </c>
      <c r="H705" t="str">
        <v>UK</v>
      </c>
      <c r="I705" t="str">
        <v>Unrated</v>
      </c>
      <c r="J705" t="str">
        <v>Julian Sands</v>
      </c>
      <c r="K705" t="str">
        <v>James Ivory</v>
      </c>
      <c r="L705">
        <v>687</v>
      </c>
      <c r="M705">
        <v>1665</v>
      </c>
      <c r="N705">
        <v>133</v>
      </c>
      <c r="O705">
        <v>0</v>
      </c>
      <c r="P705">
        <v>7.4</v>
      </c>
      <c r="R705" t="str">
        <v>Cheaper by the Dozen 2</v>
      </c>
      <c r="S705">
        <v>38562</v>
      </c>
      <c r="T705">
        <v>2005</v>
      </c>
      <c r="U705" t="str">
        <v>2000s</v>
      </c>
      <c r="V705" t="str">
        <v>Color</v>
      </c>
      <c r="W705" t="str">
        <v>Adventure</v>
      </c>
      <c r="X705" t="str">
        <v>English</v>
      </c>
      <c r="Y705" t="str">
        <v>USA</v>
      </c>
      <c r="Z705" t="str">
        <v>PG</v>
      </c>
      <c r="AA705" t="str">
        <v>Taylor Lautner</v>
      </c>
      <c r="AB705" t="str">
        <v>Adam Shankman</v>
      </c>
      <c r="AC705">
        <v>12000</v>
      </c>
      <c r="AD705">
        <v>20348</v>
      </c>
      <c r="AE705">
        <v>163</v>
      </c>
      <c r="AF705">
        <v>781</v>
      </c>
      <c r="AG705">
        <v>5.4</v>
      </c>
      <c r="AH705">
        <v>77</v>
      </c>
      <c r="AI705">
        <v>94</v>
      </c>
      <c r="AJ705">
        <v>82569532</v>
      </c>
      <c r="AL705" s="7" t="str">
        <v>LÃ©a Pool</v>
      </c>
      <c r="AM705" s="35">
        <f>AVERAGEIFS(IMDB4[IMDb Score (1-10)],IMDB4[Director Name],Formula_Analysis!AL705)</f>
        <v>7.4</v>
      </c>
      <c r="AQ705" s="7" t="str">
        <v>Lena Horne</v>
      </c>
      <c r="AR705" s="7">
        <f>SUMIFS(IMDB4[Gross Revenue],IMDB4[Lead Actor],Formula_Analysis!AQ705)</f>
        <v>13000000</v>
      </c>
    </row>
    <row r="706" spans="1:44" x14ac:dyDescent="0.25">
      <c r="A706" t="str">
        <v>A Walk to Remember</v>
      </c>
      <c r="B706">
        <v>37594</v>
      </c>
      <c r="C706">
        <v>2002</v>
      </c>
      <c r="D706" t="str">
        <v>2000s</v>
      </c>
      <c r="E706" t="str">
        <v>Color</v>
      </c>
      <c r="F706" t="str">
        <v>Drama</v>
      </c>
      <c r="G706" t="str">
        <v>English</v>
      </c>
      <c r="H706" t="str">
        <v>USA</v>
      </c>
      <c r="I706" t="str">
        <v>PG</v>
      </c>
      <c r="J706" t="str">
        <v>Lauren German</v>
      </c>
      <c r="K706" t="str">
        <v>Adam Shankman</v>
      </c>
      <c r="L706">
        <v>683</v>
      </c>
      <c r="M706">
        <v>2436</v>
      </c>
      <c r="N706">
        <v>163</v>
      </c>
      <c r="O706">
        <v>19000</v>
      </c>
      <c r="P706">
        <v>7.4</v>
      </c>
      <c r="R706" t="str">
        <v>Mr. Holland's Opus</v>
      </c>
      <c r="S706">
        <v>34946</v>
      </c>
      <c r="T706">
        <v>1995</v>
      </c>
      <c r="U706" t="str">
        <v>1990s</v>
      </c>
      <c r="V706" t="str">
        <v>Color</v>
      </c>
      <c r="W706" t="str">
        <v>Drama</v>
      </c>
      <c r="X706" t="str">
        <v>English</v>
      </c>
      <c r="Y706" t="str">
        <v>USA</v>
      </c>
      <c r="Z706" t="str">
        <v>PG</v>
      </c>
      <c r="AA706" t="str">
        <v>Alicia Witt</v>
      </c>
      <c r="AB706" t="str">
        <v>Stephen Herek</v>
      </c>
      <c r="AC706">
        <v>975</v>
      </c>
      <c r="AD706">
        <v>2223</v>
      </c>
      <c r="AE706">
        <v>65</v>
      </c>
      <c r="AF706">
        <v>0</v>
      </c>
      <c r="AG706">
        <v>7.3</v>
      </c>
      <c r="AH706">
        <v>42</v>
      </c>
      <c r="AI706">
        <v>143</v>
      </c>
      <c r="AJ706">
        <v>82528097</v>
      </c>
      <c r="AL706" s="7" t="str">
        <v>Pan Nalin</v>
      </c>
      <c r="AM706" s="35">
        <f>AVERAGEIFS(IMDB4[IMDb Score (1-10)],IMDB4[Director Name],Formula_Analysis!AL706)</f>
        <v>7.6</v>
      </c>
      <c r="AQ706" s="7" t="str">
        <v>Scott Grimes</v>
      </c>
      <c r="AR706" s="7">
        <f>SUMIFS(IMDB4[Gross Revenue],IMDB4[Lead Actor],Formula_Analysis!AQ706)</f>
        <v>8888143</v>
      </c>
    </row>
    <row r="707" spans="1:44" x14ac:dyDescent="0.25">
      <c r="A707" t="str">
        <v>My Sister's Keeper</v>
      </c>
      <c r="B707">
        <v>39871</v>
      </c>
      <c r="C707">
        <v>2009</v>
      </c>
      <c r="D707" t="str">
        <v>2000s</v>
      </c>
      <c r="E707" t="str">
        <v>Color</v>
      </c>
      <c r="F707" t="str">
        <v>Drama</v>
      </c>
      <c r="G707" t="str">
        <v>English</v>
      </c>
      <c r="H707" t="str">
        <v>USA</v>
      </c>
      <c r="I707" t="str">
        <v>PG-13</v>
      </c>
      <c r="J707" t="str">
        <v>Jason Patric</v>
      </c>
      <c r="K707" t="str">
        <v>Nick Cassavetes</v>
      </c>
      <c r="L707">
        <v>673</v>
      </c>
      <c r="M707">
        <v>1775</v>
      </c>
      <c r="N707">
        <v>415</v>
      </c>
      <c r="O707">
        <v>15000</v>
      </c>
      <c r="P707">
        <v>7.4</v>
      </c>
      <c r="R707" t="str">
        <v>Bram Stoker's Dracula</v>
      </c>
      <c r="S707">
        <v>33669</v>
      </c>
      <c r="T707">
        <v>1992</v>
      </c>
      <c r="U707" t="str">
        <v>1990s</v>
      </c>
      <c r="V707" t="str">
        <v>Color</v>
      </c>
      <c r="W707" t="str">
        <v>Fantasy</v>
      </c>
      <c r="X707" t="str">
        <v>English</v>
      </c>
      <c r="Y707" t="str">
        <v>USA</v>
      </c>
      <c r="Z707" t="str">
        <v>R</v>
      </c>
      <c r="AA707" t="str">
        <v>Keanu Reeves</v>
      </c>
      <c r="AB707" t="str">
        <v>Francis Ford Coppola</v>
      </c>
      <c r="AC707">
        <v>18000</v>
      </c>
      <c r="AD707">
        <v>42220</v>
      </c>
      <c r="AE707">
        <v>0</v>
      </c>
      <c r="AF707">
        <v>14000</v>
      </c>
      <c r="AG707">
        <v>7.5</v>
      </c>
      <c r="AH707">
        <v>181</v>
      </c>
      <c r="AI707">
        <v>155</v>
      </c>
      <c r="AJ707">
        <v>82522790</v>
      </c>
      <c r="AL707" s="7" t="str">
        <v>U. Roberto Romano</v>
      </c>
      <c r="AM707" s="35">
        <f>AVERAGEIFS(IMDB4[IMDb Score (1-10)],IMDB4[Director Name],Formula_Analysis!AL707)</f>
        <v>7.2</v>
      </c>
      <c r="AQ707" s="7" t="str">
        <v>Mariah Carey</v>
      </c>
      <c r="AR707" s="7">
        <f>SUMIFS(IMDB4[Gross Revenue],IMDB4[Lead Actor],Formula_Analysis!AQ707)</f>
        <v>4273372</v>
      </c>
    </row>
    <row r="708" spans="1:44" x14ac:dyDescent="0.25">
      <c r="A708" t="str">
        <v>Bella</v>
      </c>
      <c r="B708">
        <v>39010</v>
      </c>
      <c r="C708">
        <v>2006</v>
      </c>
      <c r="D708" t="str">
        <v>2000s</v>
      </c>
      <c r="E708" t="str">
        <v>Color</v>
      </c>
      <c r="F708" t="str">
        <v>Drama</v>
      </c>
      <c r="G708" t="str">
        <v>English</v>
      </c>
      <c r="H708" t="str">
        <v>USA</v>
      </c>
      <c r="I708" t="str">
        <v>PG-13</v>
      </c>
      <c r="J708" t="str">
        <v>Armando Riesco</v>
      </c>
      <c r="K708" t="str">
        <v>Alejandro Monteverde</v>
      </c>
      <c r="L708">
        <v>625</v>
      </c>
      <c r="M708">
        <v>2747</v>
      </c>
      <c r="N708">
        <v>38</v>
      </c>
      <c r="O708">
        <v>0</v>
      </c>
      <c r="P708">
        <v>7.4</v>
      </c>
      <c r="R708" t="str">
        <v>Let's Be Cops</v>
      </c>
      <c r="S708">
        <v>41874</v>
      </c>
      <c r="T708">
        <v>2014</v>
      </c>
      <c r="U708" t="str">
        <v>2010s</v>
      </c>
      <c r="V708" t="str">
        <v>Color</v>
      </c>
      <c r="W708" t="str">
        <v>Comedy</v>
      </c>
      <c r="X708" t="str">
        <v>English</v>
      </c>
      <c r="Y708" t="str">
        <v>USA</v>
      </c>
      <c r="Z708" t="str">
        <v>R</v>
      </c>
      <c r="AA708" t="str">
        <v>Rob Riggle</v>
      </c>
      <c r="AB708" t="str">
        <v>Luke Greenfield</v>
      </c>
      <c r="AC708">
        <v>839</v>
      </c>
      <c r="AD708">
        <v>3627</v>
      </c>
      <c r="AE708">
        <v>42</v>
      </c>
      <c r="AF708">
        <v>14000</v>
      </c>
      <c r="AG708">
        <v>6.5</v>
      </c>
      <c r="AH708">
        <v>129</v>
      </c>
      <c r="AI708">
        <v>104</v>
      </c>
      <c r="AJ708">
        <v>82389560</v>
      </c>
      <c r="AL708" s="7" t="str">
        <v>P.J. Hogan</v>
      </c>
      <c r="AM708" s="35">
        <f>AVERAGEIFS(IMDB4[IMDb Score (1-10)],IMDB4[Director Name],Formula_Analysis!AL708)</f>
        <v>6.3</v>
      </c>
      <c r="AQ708" s="7" t="str">
        <v>Anna Friel</v>
      </c>
      <c r="AR708" s="7">
        <f>SUMIFS(IMDB4[Gross Revenue],IMDB4[Lead Actor],Formula_Analysis!AQ708)</f>
        <v>75078</v>
      </c>
    </row>
    <row r="709" spans="1:44" x14ac:dyDescent="0.25">
      <c r="A709" t="str">
        <v>Master and Commander: The Far Side of the World</v>
      </c>
      <c r="B709">
        <v>37972</v>
      </c>
      <c r="C709">
        <v>2003</v>
      </c>
      <c r="D709" t="str">
        <v>2000s</v>
      </c>
      <c r="E709" t="str">
        <v>Color</v>
      </c>
      <c r="F709" t="str">
        <v>Action</v>
      </c>
      <c r="G709" t="str">
        <v>English</v>
      </c>
      <c r="H709" t="str">
        <v>USA</v>
      </c>
      <c r="I709" t="str">
        <v>PG-13</v>
      </c>
      <c r="J709" t="str">
        <v>James D'Arcy</v>
      </c>
      <c r="K709" t="str">
        <v>Peter Weir</v>
      </c>
      <c r="L709">
        <v>613</v>
      </c>
      <c r="M709">
        <v>1205</v>
      </c>
      <c r="N709">
        <v>608</v>
      </c>
      <c r="O709">
        <v>0</v>
      </c>
      <c r="P709">
        <v>7.4</v>
      </c>
      <c r="R709" t="str">
        <v>Are We There Yet?</v>
      </c>
      <c r="S709">
        <v>38548</v>
      </c>
      <c r="T709">
        <v>2005</v>
      </c>
      <c r="U709" t="str">
        <v>2000s</v>
      </c>
      <c r="V709" t="str">
        <v>Color</v>
      </c>
      <c r="W709" t="str">
        <v>Adventure</v>
      </c>
      <c r="X709" t="str">
        <v>English</v>
      </c>
      <c r="Y709" t="str">
        <v>USA</v>
      </c>
      <c r="Z709" t="str">
        <v>PG</v>
      </c>
      <c r="AA709" t="str">
        <v>Nia Long</v>
      </c>
      <c r="AB709" t="str">
        <v>Brian Levant</v>
      </c>
      <c r="AC709">
        <v>826</v>
      </c>
      <c r="AD709">
        <v>3558</v>
      </c>
      <c r="AE709">
        <v>32</v>
      </c>
      <c r="AF709">
        <v>773</v>
      </c>
      <c r="AG709">
        <v>4.5999999999999996</v>
      </c>
      <c r="AH709">
        <v>75</v>
      </c>
      <c r="AI709">
        <v>95</v>
      </c>
      <c r="AJ709">
        <v>82301521</v>
      </c>
      <c r="AL709" s="7" t="str">
        <v>Josh Boone</v>
      </c>
      <c r="AM709" s="35">
        <f>AVERAGEIFS(IMDB4[IMDb Score (1-10)],IMDB4[Director Name],Formula_Analysis!AL709)</f>
        <v>7.8</v>
      </c>
      <c r="AQ709" s="7" t="str">
        <v>Quinton Aaron</v>
      </c>
      <c r="AR709" s="7">
        <f>SUMIFS(IMDB4[Gross Revenue],IMDB4[Lead Actor],Formula_Analysis!AQ709)</f>
        <v>11169531</v>
      </c>
    </row>
    <row r="710" spans="1:44" x14ac:dyDescent="0.25">
      <c r="A710" t="str">
        <v>Me and You and Everyone We Know</v>
      </c>
      <c r="B710">
        <v>38686</v>
      </c>
      <c r="C710">
        <v>2005</v>
      </c>
      <c r="D710" t="str">
        <v>2000s</v>
      </c>
      <c r="E710" t="str">
        <v>Color</v>
      </c>
      <c r="F710" t="str">
        <v>Comedy</v>
      </c>
      <c r="G710" t="str">
        <v>English</v>
      </c>
      <c r="H710" t="str">
        <v>USA</v>
      </c>
      <c r="I710" t="str">
        <v>R</v>
      </c>
      <c r="J710" t="str">
        <v>Najarra Townsend</v>
      </c>
      <c r="K710" t="str">
        <v>Miranda July</v>
      </c>
      <c r="L710">
        <v>538</v>
      </c>
      <c r="M710">
        <v>1349</v>
      </c>
      <c r="N710">
        <v>244</v>
      </c>
      <c r="O710">
        <v>0</v>
      </c>
      <c r="P710">
        <v>7.4</v>
      </c>
      <c r="R710" t="str">
        <v>Star Trek: The Motion Picture</v>
      </c>
      <c r="S710">
        <v>29161</v>
      </c>
      <c r="T710">
        <v>1979</v>
      </c>
      <c r="U710" t="str">
        <v>1970s</v>
      </c>
      <c r="V710" t="str">
        <v>Color</v>
      </c>
      <c r="W710" t="str">
        <v>Adventure</v>
      </c>
      <c r="X710" t="str">
        <v>English</v>
      </c>
      <c r="Y710" t="str">
        <v>USA</v>
      </c>
      <c r="Z710" t="str">
        <v>PG</v>
      </c>
      <c r="AA710" t="str">
        <v>Leonard Nimoy</v>
      </c>
      <c r="AB710" t="str">
        <v>Robert Wise</v>
      </c>
      <c r="AC710">
        <v>12000</v>
      </c>
      <c r="AD710">
        <v>16007</v>
      </c>
      <c r="AE710">
        <v>338</v>
      </c>
      <c r="AF710">
        <v>0</v>
      </c>
      <c r="AG710">
        <v>6.4</v>
      </c>
      <c r="AH710">
        <v>134</v>
      </c>
      <c r="AI710">
        <v>143</v>
      </c>
      <c r="AJ710">
        <v>82300000</v>
      </c>
      <c r="AL710" s="7" t="str">
        <v>Josh Gordon</v>
      </c>
      <c r="AM710" s="35">
        <f>AVERAGEIFS(IMDB4[IMDb Score (1-10)],IMDB4[Director Name],Formula_Analysis!AL710)</f>
        <v>6.1999999999999993</v>
      </c>
      <c r="AQ710" s="7" t="str">
        <v>Joel McHale</v>
      </c>
      <c r="AR710" s="7">
        <f>SUMIFS(IMDB4[Gross Revenue],IMDB4[Lead Actor],Formula_Analysis!AQ710)</f>
        <v>7204138</v>
      </c>
    </row>
    <row r="711" spans="1:44" x14ac:dyDescent="0.25">
      <c r="A711" t="str">
        <v>The Baader Meinhof Complex</v>
      </c>
      <c r="B711">
        <v>39803</v>
      </c>
      <c r="C711">
        <v>2008</v>
      </c>
      <c r="D711" t="str">
        <v>2000s</v>
      </c>
      <c r="E711" t="str">
        <v>Color</v>
      </c>
      <c r="F711" t="str">
        <v>Action</v>
      </c>
      <c r="G711" t="str">
        <v>German</v>
      </c>
      <c r="H711" t="str">
        <v>Germany</v>
      </c>
      <c r="I711" t="str">
        <v>R</v>
      </c>
      <c r="J711" t="str">
        <v>Moritz Bleibtreu</v>
      </c>
      <c r="K711" t="str">
        <v>Uli Edel</v>
      </c>
      <c r="L711">
        <v>486</v>
      </c>
      <c r="M711">
        <v>1601</v>
      </c>
      <c r="N711">
        <v>34</v>
      </c>
      <c r="O711">
        <v>0</v>
      </c>
      <c r="P711">
        <v>7.4</v>
      </c>
      <c r="R711" t="str">
        <v>Bridge to Terabithia</v>
      </c>
      <c r="S711">
        <v>39126</v>
      </c>
      <c r="T711">
        <v>2007</v>
      </c>
      <c r="U711" t="str">
        <v>2000s</v>
      </c>
      <c r="V711" t="str">
        <v>Color</v>
      </c>
      <c r="W711" t="str">
        <v>Adventure</v>
      </c>
      <c r="X711" t="str">
        <v>English</v>
      </c>
      <c r="Y711" t="str">
        <v>USA</v>
      </c>
      <c r="Z711" t="str">
        <v>PG</v>
      </c>
      <c r="AA711" t="str">
        <v>Josh Hutcherson</v>
      </c>
      <c r="AB711" t="str">
        <v>Gabor Csupo</v>
      </c>
      <c r="AC711">
        <v>14000</v>
      </c>
      <c r="AD711">
        <v>28071</v>
      </c>
      <c r="AE711">
        <v>47</v>
      </c>
      <c r="AF711">
        <v>6000</v>
      </c>
      <c r="AG711">
        <v>7.2</v>
      </c>
      <c r="AH711">
        <v>181</v>
      </c>
      <c r="AI711">
        <v>96</v>
      </c>
      <c r="AJ711">
        <v>82234139</v>
      </c>
      <c r="AL711" s="7" t="str">
        <v>Roger Michell</v>
      </c>
      <c r="AM711" s="35">
        <f>AVERAGEIFS(IMDB4[IMDb Score (1-10)],IMDB4[Director Name],Formula_Analysis!AL711)</f>
        <v>6.666666666666667</v>
      </c>
      <c r="AQ711" s="7" t="str">
        <v>Nat Wolff</v>
      </c>
      <c r="AR711" s="7">
        <f>SUMIFS(IMDB4[Gross Revenue],IMDB4[Lead Actor],Formula_Analysis!AQ711)</f>
        <v>31990064</v>
      </c>
    </row>
    <row r="712" spans="1:44" x14ac:dyDescent="0.25">
      <c r="A712" t="str">
        <v>Begin Again</v>
      </c>
      <c r="B712">
        <v>41416</v>
      </c>
      <c r="C712">
        <v>2013</v>
      </c>
      <c r="D712" t="str">
        <v>2010s</v>
      </c>
      <c r="E712" t="str">
        <v>Color</v>
      </c>
      <c r="F712" t="str">
        <v>Drama</v>
      </c>
      <c r="G712" t="str">
        <v>English</v>
      </c>
      <c r="H712" t="str">
        <v>USA</v>
      </c>
      <c r="I712" t="str">
        <v>R</v>
      </c>
      <c r="J712" t="str">
        <v>James Corden</v>
      </c>
      <c r="K712" t="str">
        <v>John Carney</v>
      </c>
      <c r="L712">
        <v>480</v>
      </c>
      <c r="M712">
        <v>517</v>
      </c>
      <c r="N712">
        <v>109</v>
      </c>
      <c r="O712">
        <v>43000</v>
      </c>
      <c r="P712">
        <v>7.4</v>
      </c>
      <c r="R712" t="str">
        <v>The Pink Panther</v>
      </c>
      <c r="S712">
        <v>38876</v>
      </c>
      <c r="T712">
        <v>2006</v>
      </c>
      <c r="U712" t="str">
        <v>2000s</v>
      </c>
      <c r="V712" t="str">
        <v>Color</v>
      </c>
      <c r="W712" t="str">
        <v>Adventure</v>
      </c>
      <c r="X712" t="str">
        <v>English</v>
      </c>
      <c r="Y712" t="str">
        <v>USA</v>
      </c>
      <c r="Z712" t="str">
        <v>PG</v>
      </c>
      <c r="AA712" t="str">
        <v>Roger Rees</v>
      </c>
      <c r="AB712" t="str">
        <v>Shawn Levy</v>
      </c>
      <c r="AC712">
        <v>1000</v>
      </c>
      <c r="AD712">
        <v>1267</v>
      </c>
      <c r="AE712">
        <v>189</v>
      </c>
      <c r="AF712">
        <v>0</v>
      </c>
      <c r="AG712">
        <v>5.6</v>
      </c>
      <c r="AH712">
        <v>147</v>
      </c>
      <c r="AI712">
        <v>93</v>
      </c>
      <c r="AJ712">
        <v>82226474</v>
      </c>
      <c r="AL712" s="7" t="str">
        <v>Joe Roth</v>
      </c>
      <c r="AM712" s="35">
        <f>AVERAGEIFS(IMDB4[IMDb Score (1-10)],IMDB4[Director Name],Formula_Analysis!AL712)</f>
        <v>5.45</v>
      </c>
      <c r="AQ712" s="7" t="str">
        <v>Bianca Kajlich</v>
      </c>
      <c r="AR712" s="7">
        <f>SUMIFS(IMDB4[Gross Revenue],IMDB4[Lead Actor],Formula_Analysis!AQ712)</f>
        <v>37053924</v>
      </c>
    </row>
    <row r="713" spans="1:44" x14ac:dyDescent="0.25">
      <c r="A713" t="str">
        <v>Dirty Pretty Things</v>
      </c>
      <c r="B713">
        <v>37324</v>
      </c>
      <c r="C713">
        <v>2002</v>
      </c>
      <c r="D713" t="str">
        <v>2000s</v>
      </c>
      <c r="E713" t="str">
        <v>Color</v>
      </c>
      <c r="F713" t="str">
        <v>Crime</v>
      </c>
      <c r="G713" t="str">
        <v>English</v>
      </c>
      <c r="H713" t="str">
        <v>UK</v>
      </c>
      <c r="I713" t="str">
        <v>R</v>
      </c>
      <c r="J713" t="str">
        <v>Sophie Okonedo</v>
      </c>
      <c r="K713" t="str">
        <v>Stephen Frears</v>
      </c>
      <c r="L713">
        <v>460</v>
      </c>
      <c r="M713">
        <v>1334</v>
      </c>
      <c r="N713">
        <v>350</v>
      </c>
      <c r="O713">
        <v>0</v>
      </c>
      <c r="P713">
        <v>7.4</v>
      </c>
      <c r="R713" t="str">
        <v>Freddy vs. Jason</v>
      </c>
      <c r="S713">
        <v>37801</v>
      </c>
      <c r="T713">
        <v>2003</v>
      </c>
      <c r="U713" t="str">
        <v>2000s</v>
      </c>
      <c r="V713" t="str">
        <v>Color</v>
      </c>
      <c r="W713" t="str">
        <v>Action</v>
      </c>
      <c r="X713" t="str">
        <v>English</v>
      </c>
      <c r="Y713" t="str">
        <v>USA</v>
      </c>
      <c r="Z713" t="str">
        <v>R</v>
      </c>
      <c r="AA713" t="str">
        <v>Katharine Isabelle</v>
      </c>
      <c r="AB713" t="str">
        <v>Ronny Yu</v>
      </c>
      <c r="AC713">
        <v>918</v>
      </c>
      <c r="AD713">
        <v>4692</v>
      </c>
      <c r="AE713">
        <v>31</v>
      </c>
      <c r="AF713">
        <v>3000</v>
      </c>
      <c r="AG713">
        <v>5.8</v>
      </c>
      <c r="AH713">
        <v>273</v>
      </c>
      <c r="AI713">
        <v>97</v>
      </c>
      <c r="AJ713">
        <v>82163317</v>
      </c>
      <c r="AL713" s="7" t="str">
        <v>Etan Cohen</v>
      </c>
      <c r="AM713" s="35">
        <f>AVERAGEIFS(IMDB4[IMDb Score (1-10)],IMDB4[Director Name],Formula_Analysis!AL713)</f>
        <v>6</v>
      </c>
      <c r="AQ713" s="7" t="str">
        <v>Kelli Garner</v>
      </c>
      <c r="AR713" s="7">
        <f>SUMIFS(IMDB4[Gross Revenue],IMDB4[Lead Actor],Formula_Analysis!AQ713)</f>
        <v>120745325</v>
      </c>
    </row>
    <row r="714" spans="1:44" x14ac:dyDescent="0.25">
      <c r="A714" t="str">
        <v>The Squid and the Whale</v>
      </c>
      <c r="B714">
        <v>38471</v>
      </c>
      <c r="C714">
        <v>2005</v>
      </c>
      <c r="D714" t="str">
        <v>2000s</v>
      </c>
      <c r="E714" t="str">
        <v>Color</v>
      </c>
      <c r="F714" t="str">
        <v>Comedy</v>
      </c>
      <c r="G714" t="str">
        <v>English</v>
      </c>
      <c r="H714" t="str">
        <v>USA</v>
      </c>
      <c r="I714" t="str">
        <v>R</v>
      </c>
      <c r="J714" t="str">
        <v>William Baldwin</v>
      </c>
      <c r="K714" t="str">
        <v>Noah Baumbach</v>
      </c>
      <c r="L714">
        <v>436</v>
      </c>
      <c r="M714">
        <v>479</v>
      </c>
      <c r="N714">
        <v>387</v>
      </c>
      <c r="O714">
        <v>0</v>
      </c>
      <c r="P714">
        <v>7.4</v>
      </c>
      <c r="R714" t="str">
        <v>Beowulf</v>
      </c>
      <c r="S714">
        <v>39185</v>
      </c>
      <c r="T714">
        <v>2007</v>
      </c>
      <c r="U714" t="str">
        <v>2000s</v>
      </c>
      <c r="V714" t="str">
        <v>Color</v>
      </c>
      <c r="W714" t="str">
        <v>Action</v>
      </c>
      <c r="X714" t="str">
        <v>English</v>
      </c>
      <c r="Y714" t="str">
        <v>USA</v>
      </c>
      <c r="Z714" t="str">
        <v>PG-13</v>
      </c>
      <c r="AA714" t="str">
        <v>Robin Wright</v>
      </c>
      <c r="AB714" t="str">
        <v>Robert Zemeckis</v>
      </c>
      <c r="AC714">
        <v>18000</v>
      </c>
      <c r="AD714">
        <v>31523</v>
      </c>
      <c r="AE714">
        <v>0</v>
      </c>
      <c r="AF714">
        <v>3000</v>
      </c>
      <c r="AG714">
        <v>6.3</v>
      </c>
      <c r="AH714">
        <v>287</v>
      </c>
      <c r="AI714">
        <v>115</v>
      </c>
      <c r="AJ714">
        <v>82161969</v>
      </c>
      <c r="AL714" s="7" t="str">
        <v>Alexander Payne</v>
      </c>
      <c r="AM714" s="35">
        <f>AVERAGEIFS(IMDB4[IMDb Score (1-10)],IMDB4[Director Name],Formula_Analysis!AL714)</f>
        <v>7.42</v>
      </c>
      <c r="AQ714" s="7" t="str">
        <v>Robert Ri'chard</v>
      </c>
      <c r="AR714" s="7">
        <f>SUMIFS(IMDB4[Gross Revenue],IMDB4[Lead Actor],Formula_Analysis!AQ714)</f>
        <v>32048809</v>
      </c>
    </row>
    <row r="715" spans="1:44" x14ac:dyDescent="0.25">
      <c r="A715" t="str">
        <v>McFarland, USA</v>
      </c>
      <c r="B715">
        <v>42194</v>
      </c>
      <c r="C715">
        <v>2015</v>
      </c>
      <c r="D715" t="str">
        <v>2010s</v>
      </c>
      <c r="E715" t="str">
        <v>Color</v>
      </c>
      <c r="F715" t="str">
        <v>Biography</v>
      </c>
      <c r="G715" t="str">
        <v>English</v>
      </c>
      <c r="H715" t="str">
        <v>USA</v>
      </c>
      <c r="I715" t="str">
        <v>PG</v>
      </c>
      <c r="J715" t="str">
        <v>Morgan Saylor</v>
      </c>
      <c r="K715" t="str">
        <v>Niki Caro</v>
      </c>
      <c r="L715">
        <v>427</v>
      </c>
      <c r="M715">
        <v>952</v>
      </c>
      <c r="N715">
        <v>51</v>
      </c>
      <c r="O715">
        <v>21000</v>
      </c>
      <c r="P715">
        <v>7.4</v>
      </c>
      <c r="R715" t="str">
        <v>The Scorch Trials</v>
      </c>
      <c r="S715">
        <v>42172</v>
      </c>
      <c r="T715">
        <v>2015</v>
      </c>
      <c r="U715" t="str">
        <v>2010s</v>
      </c>
      <c r="V715" t="str">
        <v>Color</v>
      </c>
      <c r="W715" t="str">
        <v>Action</v>
      </c>
      <c r="X715" t="str">
        <v>English</v>
      </c>
      <c r="Y715" t="str">
        <v>USA</v>
      </c>
      <c r="Z715" t="str">
        <v>PG-13</v>
      </c>
      <c r="AA715" t="str">
        <v>Ki Hong Lee</v>
      </c>
      <c r="AB715" t="str">
        <v>Wes Ball</v>
      </c>
      <c r="AC715">
        <v>988</v>
      </c>
      <c r="AD715">
        <v>2517</v>
      </c>
      <c r="AE715">
        <v>47</v>
      </c>
      <c r="AF715">
        <v>24000</v>
      </c>
      <c r="AG715">
        <v>6.4</v>
      </c>
      <c r="AH715">
        <v>249</v>
      </c>
      <c r="AI715">
        <v>132</v>
      </c>
      <c r="AJ715">
        <v>81687587</v>
      </c>
      <c r="AL715" s="7" t="str">
        <v>Matthew O'Callaghan</v>
      </c>
      <c r="AM715" s="35">
        <f>AVERAGEIFS(IMDB4[IMDb Score (1-10)],IMDB4[Director Name],Formula_Analysis!AL715)</f>
        <v>6.6</v>
      </c>
      <c r="AQ715" s="7" t="str">
        <v>Leon</v>
      </c>
      <c r="AR715" s="7">
        <f>SUMIFS(IMDB4[Gross Revenue],IMDB4[Lead Actor],Formula_Analysis!AQ715)</f>
        <v>10149779</v>
      </c>
    </row>
    <row r="716" spans="1:44" x14ac:dyDescent="0.25">
      <c r="A716" t="str">
        <v>Notes on a Scandal</v>
      </c>
      <c r="B716">
        <v>38947</v>
      </c>
      <c r="C716">
        <v>2006</v>
      </c>
      <c r="D716" t="str">
        <v>2000s</v>
      </c>
      <c r="E716" t="str">
        <v>Color</v>
      </c>
      <c r="F716" t="str">
        <v>Crime</v>
      </c>
      <c r="G716" t="str">
        <v>English</v>
      </c>
      <c r="H716" t="str">
        <v>UK</v>
      </c>
      <c r="I716" t="str">
        <v>R</v>
      </c>
      <c r="J716" t="str">
        <v>Phil Davis</v>
      </c>
      <c r="K716" t="str">
        <v>Richard Eyre</v>
      </c>
      <c r="L716">
        <v>386</v>
      </c>
      <c r="M716">
        <v>646</v>
      </c>
      <c r="N716">
        <v>14</v>
      </c>
      <c r="O716">
        <v>0</v>
      </c>
      <c r="P716">
        <v>7.4</v>
      </c>
      <c r="R716" t="str">
        <v>Blade II</v>
      </c>
      <c r="S716">
        <v>37367</v>
      </c>
      <c r="T716">
        <v>2002</v>
      </c>
      <c r="U716" t="str">
        <v>2000s</v>
      </c>
      <c r="V716" t="str">
        <v>Color</v>
      </c>
      <c r="W716" t="str">
        <v>Action</v>
      </c>
      <c r="X716" t="str">
        <v>English</v>
      </c>
      <c r="Y716" t="str">
        <v>USA</v>
      </c>
      <c r="Z716" t="str">
        <v>R</v>
      </c>
      <c r="AA716" t="str">
        <v>Norman Reedus</v>
      </c>
      <c r="AB716" t="str">
        <v>Guillermo del Toro</v>
      </c>
      <c r="AC716">
        <v>12000</v>
      </c>
      <c r="AD716">
        <v>15371</v>
      </c>
      <c r="AE716">
        <v>0</v>
      </c>
      <c r="AF716">
        <v>0</v>
      </c>
      <c r="AG716">
        <v>6.7</v>
      </c>
      <c r="AH716">
        <v>224</v>
      </c>
      <c r="AI716">
        <v>117</v>
      </c>
      <c r="AJ716">
        <v>81645152</v>
      </c>
      <c r="AL716" s="7" t="str">
        <v>Kent Alterman</v>
      </c>
      <c r="AM716" s="35">
        <f>AVERAGEIFS(IMDB4[IMDb Score (1-10)],IMDB4[Director Name],Formula_Analysis!AL716)</f>
        <v>5.8</v>
      </c>
      <c r="AQ716" s="7" t="str">
        <v>Indira Varma</v>
      </c>
      <c r="AR716" s="7">
        <f>SUMIFS(IMDB4[Gross Revenue],IMDB4[Lead Actor],Formula_Analysis!AQ716)</f>
        <v>10710174</v>
      </c>
    </row>
    <row r="717" spans="1:44" x14ac:dyDescent="0.25">
      <c r="A717" t="str">
        <v>A Bridge Too Far</v>
      </c>
      <c r="B717">
        <v>28358</v>
      </c>
      <c r="C717">
        <v>1977</v>
      </c>
      <c r="D717" t="str">
        <v>1970s</v>
      </c>
      <c r="E717" t="str">
        <v>Black and White</v>
      </c>
      <c r="F717" t="str">
        <v>Drama</v>
      </c>
      <c r="G717" t="str">
        <v>English</v>
      </c>
      <c r="H717" t="str">
        <v>USA</v>
      </c>
      <c r="I717" t="str">
        <v>PG</v>
      </c>
      <c r="J717" t="str">
        <v>Ryan O'Neal</v>
      </c>
      <c r="K717" t="str">
        <v>Richard Attenborough</v>
      </c>
      <c r="L717">
        <v>385</v>
      </c>
      <c r="M717">
        <v>669</v>
      </c>
      <c r="N717">
        <v>0</v>
      </c>
      <c r="O717">
        <v>0</v>
      </c>
      <c r="P717">
        <v>7.4</v>
      </c>
      <c r="R717" t="str">
        <v>Eight Below</v>
      </c>
      <c r="S717">
        <v>38831</v>
      </c>
      <c r="T717">
        <v>2006</v>
      </c>
      <c r="U717" t="str">
        <v>2000s</v>
      </c>
      <c r="V717" t="str">
        <v>Color</v>
      </c>
      <c r="W717" t="str">
        <v>Adventure</v>
      </c>
      <c r="X717" t="str">
        <v>English</v>
      </c>
      <c r="Y717" t="str">
        <v>USA</v>
      </c>
      <c r="Z717" t="str">
        <v>PG</v>
      </c>
      <c r="AA717" t="str">
        <v>Paul Walker</v>
      </c>
      <c r="AB717" t="str">
        <v>Frank Marshall</v>
      </c>
      <c r="AC717">
        <v>23000</v>
      </c>
      <c r="AD717">
        <v>24300</v>
      </c>
      <c r="AE717">
        <v>155</v>
      </c>
      <c r="AF717">
        <v>11000</v>
      </c>
      <c r="AG717">
        <v>7.3</v>
      </c>
      <c r="AH717">
        <v>118</v>
      </c>
      <c r="AI717">
        <v>120</v>
      </c>
      <c r="AJ717">
        <v>81593527</v>
      </c>
      <c r="AL717" s="7" t="str">
        <v>Bruce McCulloch</v>
      </c>
      <c r="AM717" s="35">
        <f>AVERAGEIFS(IMDB4[IMDb Score (1-10)],IMDB4[Director Name],Formula_Analysis!AL717)</f>
        <v>5.05</v>
      </c>
      <c r="AQ717" s="7" t="str">
        <v>Raoul Bova</v>
      </c>
      <c r="AR717" s="7">
        <f>SUMIFS(IMDB4[Gross Revenue],IMDB4[Lead Actor],Formula_Analysis!AQ717)</f>
        <v>43601508</v>
      </c>
    </row>
    <row r="718" spans="1:44" x14ac:dyDescent="0.25">
      <c r="A718" t="str">
        <v>A Passage to India</v>
      </c>
      <c r="B718">
        <v>31040</v>
      </c>
      <c r="C718">
        <v>1984</v>
      </c>
      <c r="D718" t="str">
        <v>1980s</v>
      </c>
      <c r="E718" t="str">
        <v>Color</v>
      </c>
      <c r="F718" t="str">
        <v>Adventure</v>
      </c>
      <c r="G718" t="str">
        <v>English</v>
      </c>
      <c r="H718" t="str">
        <v>UK</v>
      </c>
      <c r="I718" t="str">
        <v>PG</v>
      </c>
      <c r="J718" t="str">
        <v>Richard Wilson</v>
      </c>
      <c r="K718" t="str">
        <v>David Lean</v>
      </c>
      <c r="L718">
        <v>358</v>
      </c>
      <c r="M718">
        <v>1334</v>
      </c>
      <c r="N718">
        <v>767</v>
      </c>
      <c r="O718">
        <v>845</v>
      </c>
      <c r="P718">
        <v>7.4</v>
      </c>
      <c r="R718" t="str">
        <v>Unstoppable</v>
      </c>
      <c r="S718">
        <v>40211</v>
      </c>
      <c r="T718">
        <v>2010</v>
      </c>
      <c r="U718" t="str">
        <v>2010s</v>
      </c>
      <c r="V718" t="str">
        <v>Color</v>
      </c>
      <c r="W718" t="str">
        <v>Action</v>
      </c>
      <c r="X718" t="str">
        <v>English</v>
      </c>
      <c r="Y718" t="str">
        <v>USA</v>
      </c>
      <c r="Z718" t="str">
        <v>PG-13</v>
      </c>
      <c r="AA718" t="str">
        <v>Denzel Washington</v>
      </c>
      <c r="AB718" t="str">
        <v>Tony Scott</v>
      </c>
      <c r="AC718">
        <v>18000</v>
      </c>
      <c r="AD718">
        <v>25780</v>
      </c>
      <c r="AE718">
        <v>12000</v>
      </c>
      <c r="AF718">
        <v>18000</v>
      </c>
      <c r="AG718">
        <v>6.8</v>
      </c>
      <c r="AH718">
        <v>316</v>
      </c>
      <c r="AI718">
        <v>98</v>
      </c>
      <c r="AJ718">
        <v>81557479</v>
      </c>
      <c r="AL718" s="7" t="str">
        <v>John Fortenberry</v>
      </c>
      <c r="AM718" s="35">
        <f>AVERAGEIFS(IMDB4[IMDb Score (1-10)],IMDB4[Director Name],Formula_Analysis!AL718)</f>
        <v>6.2</v>
      </c>
      <c r="AQ718" s="7" t="str">
        <v>Alia Shawkat</v>
      </c>
      <c r="AR718" s="7">
        <f>SUMIFS(IMDB4[Gross Revenue],IMDB4[Lead Actor],Formula_Analysis!AQ718)</f>
        <v>3219029</v>
      </c>
    </row>
    <row r="719" spans="1:44" x14ac:dyDescent="0.25">
      <c r="A719" t="str">
        <v>Monsoon Wedding</v>
      </c>
      <c r="B719">
        <v>37178</v>
      </c>
      <c r="C719">
        <v>2001</v>
      </c>
      <c r="D719" t="str">
        <v>2000s</v>
      </c>
      <c r="E719" t="str">
        <v>Color</v>
      </c>
      <c r="F719" t="str">
        <v>Comedy</v>
      </c>
      <c r="G719" t="str">
        <v>Hindi</v>
      </c>
      <c r="H719" t="str">
        <v>India</v>
      </c>
      <c r="I719" t="str">
        <v>R</v>
      </c>
      <c r="J719" t="str">
        <v>Naseeruddin Shah</v>
      </c>
      <c r="K719" t="str">
        <v>Mira Nair</v>
      </c>
      <c r="L719">
        <v>307</v>
      </c>
      <c r="M719">
        <v>809</v>
      </c>
      <c r="N719">
        <v>300</v>
      </c>
      <c r="O719">
        <v>0</v>
      </c>
      <c r="P719">
        <v>7.4</v>
      </c>
      <c r="R719" t="str">
        <v>Payback</v>
      </c>
      <c r="S719">
        <v>36224</v>
      </c>
      <c r="T719">
        <v>1999</v>
      </c>
      <c r="U719" t="str">
        <v>1990s</v>
      </c>
      <c r="V719" t="str">
        <v>Color</v>
      </c>
      <c r="W719" t="str">
        <v>Action</v>
      </c>
      <c r="X719" t="str">
        <v>English</v>
      </c>
      <c r="Y719" t="str">
        <v>USA</v>
      </c>
      <c r="Z719" t="str">
        <v>R</v>
      </c>
      <c r="AA719" t="str">
        <v>Bill Duke</v>
      </c>
      <c r="AB719" t="str">
        <v>Brian Helgeland</v>
      </c>
      <c r="AC719">
        <v>1000</v>
      </c>
      <c r="AD719">
        <v>3148</v>
      </c>
      <c r="AE719">
        <v>241</v>
      </c>
      <c r="AF719">
        <v>0</v>
      </c>
      <c r="AG719">
        <v>7.1</v>
      </c>
      <c r="AH719">
        <v>143</v>
      </c>
      <c r="AI719">
        <v>90</v>
      </c>
      <c r="AJ719">
        <v>81517441</v>
      </c>
      <c r="AL719" s="7" t="str">
        <v>Stephen Chbosky</v>
      </c>
      <c r="AM719" s="35">
        <f>AVERAGEIFS(IMDB4[IMDb Score (1-10)],IMDB4[Director Name],Formula_Analysis!AL719)</f>
        <v>8</v>
      </c>
      <c r="AQ719" s="7" t="str">
        <v>Richard Burton</v>
      </c>
      <c r="AR719" s="7">
        <f>SUMIFS(IMDB4[Gross Revenue],IMDB4[Lead Actor],Formula_Analysis!AQ719)</f>
        <v>36000000</v>
      </c>
    </row>
    <row r="720" spans="1:44" x14ac:dyDescent="0.25">
      <c r="A720" t="str">
        <v>Summer Storm</v>
      </c>
      <c r="B720">
        <v>38186</v>
      </c>
      <c r="C720">
        <v>2004</v>
      </c>
      <c r="D720" t="str">
        <v>2000s</v>
      </c>
      <c r="E720" t="str">
        <v>Color</v>
      </c>
      <c r="F720" t="str">
        <v>Comedy</v>
      </c>
      <c r="G720" t="str">
        <v>German</v>
      </c>
      <c r="H720" t="str">
        <v>Germany</v>
      </c>
      <c r="I720" t="str">
        <v>R</v>
      </c>
      <c r="J720" t="str">
        <v>Alicja Bachleda</v>
      </c>
      <c r="K720" t="str">
        <v>Marco Kreuzpaintner</v>
      </c>
      <c r="L720">
        <v>289</v>
      </c>
      <c r="M720">
        <v>362</v>
      </c>
      <c r="N720">
        <v>7</v>
      </c>
      <c r="O720">
        <v>442</v>
      </c>
      <c r="P720">
        <v>7.4</v>
      </c>
      <c r="R720" t="str">
        <v>Die Hard</v>
      </c>
      <c r="S720">
        <v>32358</v>
      </c>
      <c r="T720">
        <v>1988</v>
      </c>
      <c r="U720" t="str">
        <v>1980s</v>
      </c>
      <c r="V720" t="str">
        <v>Color</v>
      </c>
      <c r="W720" t="str">
        <v>Action</v>
      </c>
      <c r="X720" t="str">
        <v>English</v>
      </c>
      <c r="Y720" t="str">
        <v>USA</v>
      </c>
      <c r="Z720" t="str">
        <v>R</v>
      </c>
      <c r="AA720" t="str">
        <v>Alan Rickman</v>
      </c>
      <c r="AB720" t="str">
        <v>John McTiernan</v>
      </c>
      <c r="AC720">
        <v>25000</v>
      </c>
      <c r="AD720">
        <v>40585</v>
      </c>
      <c r="AE720">
        <v>323</v>
      </c>
      <c r="AF720">
        <v>25000</v>
      </c>
      <c r="AG720">
        <v>8.1999999999999993</v>
      </c>
      <c r="AH720">
        <v>233</v>
      </c>
      <c r="AI720">
        <v>131</v>
      </c>
      <c r="AJ720">
        <v>81350242</v>
      </c>
      <c r="AL720" s="7" t="str">
        <v>Nick Gomez</v>
      </c>
      <c r="AM720" s="35">
        <f>AVERAGEIFS(IMDB4[IMDb Score (1-10)],IMDB4[Director Name],Formula_Analysis!AL720)</f>
        <v>5.6</v>
      </c>
      <c r="AQ720" s="7" t="str">
        <v>Emraan Hashmi</v>
      </c>
      <c r="AR720" s="7">
        <f>SUMIFS(IMDB4[Gross Revenue],IMDB4[Lead Actor],Formula_Analysis!AQ720)</f>
        <v>49000</v>
      </c>
    </row>
    <row r="721" spans="1:44" x14ac:dyDescent="0.25">
      <c r="A721" t="str">
        <v>Hustle &amp; Flow</v>
      </c>
      <c r="B721">
        <v>38703</v>
      </c>
      <c r="C721">
        <v>2005</v>
      </c>
      <c r="D721" t="str">
        <v>2000s</v>
      </c>
      <c r="E721" t="str">
        <v>Color</v>
      </c>
      <c r="F721" t="str">
        <v>Crime</v>
      </c>
      <c r="G721" t="str">
        <v>English</v>
      </c>
      <c r="H721" t="str">
        <v>USA</v>
      </c>
      <c r="I721" t="str">
        <v>R</v>
      </c>
      <c r="J721" t="str">
        <v>Isaac Hayes</v>
      </c>
      <c r="K721" t="str">
        <v>Craig Brewer</v>
      </c>
      <c r="L721">
        <v>275</v>
      </c>
      <c r="M721">
        <v>727</v>
      </c>
      <c r="N721">
        <v>153</v>
      </c>
      <c r="O721">
        <v>0</v>
      </c>
      <c r="P721">
        <v>7.4</v>
      </c>
      <c r="R721" t="str">
        <v>The Talented Mr. Ripley</v>
      </c>
      <c r="S721">
        <v>36371</v>
      </c>
      <c r="T721">
        <v>1999</v>
      </c>
      <c r="U721" t="str">
        <v>1990s</v>
      </c>
      <c r="V721" t="str">
        <v>Color</v>
      </c>
      <c r="W721" t="str">
        <v>Crime</v>
      </c>
      <c r="X721" t="str">
        <v>English</v>
      </c>
      <c r="Y721" t="str">
        <v>USA</v>
      </c>
      <c r="Z721" t="str">
        <v>R</v>
      </c>
      <c r="AA721" t="str">
        <v>Philip Seymour Hoffman</v>
      </c>
      <c r="AB721" t="str">
        <v>Anthony Minghella</v>
      </c>
      <c r="AC721">
        <v>22000</v>
      </c>
      <c r="AD721">
        <v>36810</v>
      </c>
      <c r="AE721">
        <v>333</v>
      </c>
      <c r="AF721">
        <v>0</v>
      </c>
      <c r="AG721">
        <v>7.3</v>
      </c>
      <c r="AH721">
        <v>203</v>
      </c>
      <c r="AI721">
        <v>139</v>
      </c>
      <c r="AJ721">
        <v>81292135</v>
      </c>
      <c r="AL721" s="7" t="str">
        <v>Reginald Hudlin</v>
      </c>
      <c r="AM721" s="35">
        <f>AVERAGEIFS(IMDB4[IMDb Score (1-10)],IMDB4[Director Name],Formula_Analysis!AL721)</f>
        <v>5.2666666666666666</v>
      </c>
      <c r="AQ721" s="7" t="str">
        <v>Costas Mandylor</v>
      </c>
      <c r="AR721" s="7">
        <f>SUMIFS(IMDB4[Gross Revenue],IMDB4[Lead Actor],Formula_Analysis!AQ721)</f>
        <v>236480800</v>
      </c>
    </row>
    <row r="722" spans="1:44" x14ac:dyDescent="0.25">
      <c r="A722" t="str">
        <v>Man on the Moon</v>
      </c>
      <c r="B722">
        <v>36315</v>
      </c>
      <c r="C722">
        <v>1999</v>
      </c>
      <c r="D722" t="str">
        <v>1990s</v>
      </c>
      <c r="E722" t="str">
        <v>Color</v>
      </c>
      <c r="F722" t="str">
        <v>Biography</v>
      </c>
      <c r="G722" t="str">
        <v>English</v>
      </c>
      <c r="H722" t="str">
        <v>UK</v>
      </c>
      <c r="I722" t="str">
        <v>R</v>
      </c>
      <c r="J722" t="str">
        <v>Matt Price</v>
      </c>
      <c r="K722" t="str">
        <v>Milos Forman</v>
      </c>
      <c r="L722">
        <v>134</v>
      </c>
      <c r="M722">
        <v>209</v>
      </c>
      <c r="N722">
        <v>869</v>
      </c>
      <c r="O722">
        <v>0</v>
      </c>
      <c r="P722">
        <v>7.4</v>
      </c>
      <c r="R722" t="str">
        <v>School of Rock</v>
      </c>
      <c r="S722">
        <v>37753</v>
      </c>
      <c r="T722">
        <v>2003</v>
      </c>
      <c r="U722" t="str">
        <v>2000s</v>
      </c>
      <c r="V722" t="str">
        <v>Color</v>
      </c>
      <c r="W722" t="str">
        <v>Comedy</v>
      </c>
      <c r="X722" t="str">
        <v>English</v>
      </c>
      <c r="Y722" t="str">
        <v>USA</v>
      </c>
      <c r="Z722" t="str">
        <v>PG-13</v>
      </c>
      <c r="AA722" t="str">
        <v>Miranda Cosgrove</v>
      </c>
      <c r="AB722" t="str">
        <v>Richard Linklater</v>
      </c>
      <c r="AC722">
        <v>2000</v>
      </c>
      <c r="AD722">
        <v>4403</v>
      </c>
      <c r="AE722">
        <v>0</v>
      </c>
      <c r="AF722">
        <v>0</v>
      </c>
      <c r="AG722">
        <v>7.1</v>
      </c>
      <c r="AH722">
        <v>204</v>
      </c>
      <c r="AI722">
        <v>108</v>
      </c>
      <c r="AJ722">
        <v>81257845</v>
      </c>
      <c r="AL722" s="7" t="str">
        <v>Wil Shriner</v>
      </c>
      <c r="AM722" s="35">
        <f>AVERAGEIFS(IMDB4[IMDb Score (1-10)],IMDB4[Director Name],Formula_Analysis!AL722)</f>
        <v>5.6</v>
      </c>
      <c r="AQ722" s="7" t="str">
        <v>John Witherspoon</v>
      </c>
      <c r="AR722" s="7">
        <f>SUMIFS(IMDB4[Gross Revenue],IMDB4[Lead Actor],Formula_Analysis!AQ722)</f>
        <v>180160295</v>
      </c>
    </row>
    <row r="723" spans="1:44" x14ac:dyDescent="0.25">
      <c r="A723" t="str">
        <v>20 Feet from Stardom</v>
      </c>
      <c r="B723">
        <v>41299</v>
      </c>
      <c r="C723">
        <v>2013</v>
      </c>
      <c r="D723" t="str">
        <v>2010s</v>
      </c>
      <c r="E723" t="str">
        <v>Color</v>
      </c>
      <c r="F723" t="str">
        <v>Documentary</v>
      </c>
      <c r="G723" t="str">
        <v>English</v>
      </c>
      <c r="H723" t="str">
        <v>USA</v>
      </c>
      <c r="I723" t="str">
        <v>PG-13</v>
      </c>
      <c r="J723" t="str">
        <v>Sheryl Crow</v>
      </c>
      <c r="K723" t="str">
        <v>Morgan Neville</v>
      </c>
      <c r="L723">
        <v>130</v>
      </c>
      <c r="M723">
        <v>198</v>
      </c>
      <c r="N723">
        <v>9</v>
      </c>
      <c r="O723">
        <v>14000</v>
      </c>
      <c r="P723">
        <v>7.4</v>
      </c>
      <c r="R723" t="str">
        <v>Ted 2</v>
      </c>
      <c r="S723">
        <v>42321</v>
      </c>
      <c r="T723">
        <v>2015</v>
      </c>
      <c r="U723" t="str">
        <v>2010s</v>
      </c>
      <c r="V723" t="str">
        <v>Color</v>
      </c>
      <c r="W723" t="str">
        <v>Comedy</v>
      </c>
      <c r="X723" t="str">
        <v>English</v>
      </c>
      <c r="Y723" t="str">
        <v>USA</v>
      </c>
      <c r="Z723" t="str">
        <v>R</v>
      </c>
      <c r="AA723" t="str">
        <v>Liam Neeson</v>
      </c>
      <c r="AB723" t="str">
        <v>Seth MacFarlane</v>
      </c>
      <c r="AC723">
        <v>14000</v>
      </c>
      <c r="AD723">
        <v>30010</v>
      </c>
      <c r="AE723">
        <v>3000</v>
      </c>
      <c r="AF723">
        <v>30000</v>
      </c>
      <c r="AG723">
        <v>6.4</v>
      </c>
      <c r="AH723">
        <v>280</v>
      </c>
      <c r="AI723">
        <v>125</v>
      </c>
      <c r="AJ723">
        <v>81257500</v>
      </c>
      <c r="AL723" s="7" t="str">
        <v>James Ponsoldt</v>
      </c>
      <c r="AM723" s="35">
        <f>AVERAGEIFS(IMDB4[IMDb Score (1-10)],IMDB4[Director Name],Formula_Analysis!AL723)</f>
        <v>7.1</v>
      </c>
      <c r="AQ723" s="7" t="str">
        <v>Craig T. Nelson</v>
      </c>
      <c r="AR723" s="7">
        <f>SUMIFS(IMDB4[Gross Revenue],IMDB4[Lead Actor],Formula_Analysis!AQ723)</f>
        <v>14570602</v>
      </c>
    </row>
    <row r="724" spans="1:44" x14ac:dyDescent="0.25">
      <c r="A724" t="str">
        <v>The Cure</v>
      </c>
      <c r="B724">
        <v>35772</v>
      </c>
      <c r="C724">
        <v>1997</v>
      </c>
      <c r="D724" t="str">
        <v>1990s</v>
      </c>
      <c r="E724" t="str">
        <v>Color</v>
      </c>
      <c r="F724" t="str">
        <v>Crime</v>
      </c>
      <c r="G724" t="str">
        <v>Japanese</v>
      </c>
      <c r="H724" t="str">
        <v>Japan</v>
      </c>
      <c r="I724" t="str">
        <v>Not Rated</v>
      </c>
      <c r="J724" t="str">
        <v>KÃ´ji Yakusho</v>
      </c>
      <c r="K724" t="str">
        <v>Kiyoshi Kurosawa</v>
      </c>
      <c r="L724">
        <v>89</v>
      </c>
      <c r="M724">
        <v>115</v>
      </c>
      <c r="N724">
        <v>62</v>
      </c>
      <c r="O724">
        <v>817</v>
      </c>
      <c r="P724">
        <v>7.4</v>
      </c>
      <c r="R724" t="str">
        <v>Police Academy</v>
      </c>
      <c r="S724">
        <v>30777</v>
      </c>
      <c r="T724">
        <v>1984</v>
      </c>
      <c r="U724" t="str">
        <v>1980s</v>
      </c>
      <c r="V724" t="str">
        <v>Color</v>
      </c>
      <c r="W724" t="str">
        <v>Comedy</v>
      </c>
      <c r="X724" t="str">
        <v>English</v>
      </c>
      <c r="Y724" t="str">
        <v>USA</v>
      </c>
      <c r="Z724" t="str">
        <v>R</v>
      </c>
      <c r="AA724" t="str">
        <v>Steve Guttenberg</v>
      </c>
      <c r="AB724" t="str">
        <v>Hugh Wilson</v>
      </c>
      <c r="AC724">
        <v>801</v>
      </c>
      <c r="AD724">
        <v>3113</v>
      </c>
      <c r="AE724">
        <v>37</v>
      </c>
      <c r="AF724">
        <v>0</v>
      </c>
      <c r="AG724">
        <v>6.7</v>
      </c>
      <c r="AH724">
        <v>45</v>
      </c>
      <c r="AI724">
        <v>96</v>
      </c>
      <c r="AJ724">
        <v>81200000</v>
      </c>
      <c r="AL724" s="7" t="str">
        <v>Matt Piedmont</v>
      </c>
      <c r="AM724" s="35">
        <f>AVERAGEIFS(IMDB4[IMDb Score (1-10)],IMDB4[Director Name],Formula_Analysis!AL724)</f>
        <v>5.5</v>
      </c>
      <c r="AQ724" s="7" t="str">
        <v>Matt Lucas</v>
      </c>
      <c r="AR724" s="7">
        <f>SUMIFS(IMDB4[Gross Revenue],IMDB4[Lead Actor],Formula_Analysis!AQ724)</f>
        <v>169076745</v>
      </c>
    </row>
    <row r="725" spans="1:44" x14ac:dyDescent="0.25">
      <c r="A725" t="str">
        <v>I Served the King of England</v>
      </c>
      <c r="B725">
        <v>38882</v>
      </c>
      <c r="C725">
        <v>2006</v>
      </c>
      <c r="D725" t="str">
        <v>2000s</v>
      </c>
      <c r="E725" t="str">
        <v>Color</v>
      </c>
      <c r="F725" t="str">
        <v>Comedy</v>
      </c>
      <c r="G725" t="str">
        <v>Czech</v>
      </c>
      <c r="H725" t="str">
        <v>Czech Republic</v>
      </c>
      <c r="I725" t="str">
        <v>R</v>
      </c>
      <c r="J725" t="str">
        <v>Julia Jentsch</v>
      </c>
      <c r="K725" t="str">
        <v>JirÃ­ Menzel</v>
      </c>
      <c r="L725">
        <v>61</v>
      </c>
      <c r="M725">
        <v>92</v>
      </c>
      <c r="N725">
        <v>44</v>
      </c>
      <c r="O725">
        <v>1000</v>
      </c>
      <c r="P725">
        <v>7.4</v>
      </c>
      <c r="R725" t="str">
        <v>21</v>
      </c>
      <c r="S725">
        <v>39703</v>
      </c>
      <c r="T725">
        <v>2008</v>
      </c>
      <c r="U725" t="str">
        <v>2000s</v>
      </c>
      <c r="V725" t="str">
        <v>Color</v>
      </c>
      <c r="W725" t="str">
        <v>Crime</v>
      </c>
      <c r="X725" t="str">
        <v>English</v>
      </c>
      <c r="Y725" t="str">
        <v>USA</v>
      </c>
      <c r="Z725" t="str">
        <v>PG-13</v>
      </c>
      <c r="AA725" t="str">
        <v>Kevin Spacey</v>
      </c>
      <c r="AB725" t="str">
        <v>Robert Luketic</v>
      </c>
      <c r="AC725">
        <v>18000</v>
      </c>
      <c r="AD725">
        <v>25661</v>
      </c>
      <c r="AE725">
        <v>126</v>
      </c>
      <c r="AF725">
        <v>0</v>
      </c>
      <c r="AG725">
        <v>6.8</v>
      </c>
      <c r="AH725">
        <v>144</v>
      </c>
      <c r="AI725">
        <v>123</v>
      </c>
      <c r="AJ725">
        <v>81159365</v>
      </c>
      <c r="AL725" s="7" t="str">
        <v>Karan Johar</v>
      </c>
      <c r="AM725" s="35">
        <f>AVERAGEIFS(IMDB4[IMDb Score (1-10)],IMDB4[Director Name],Formula_Analysis!AL725)</f>
        <v>7</v>
      </c>
      <c r="AQ725" s="7" t="str">
        <v>Sean Pertwee</v>
      </c>
      <c r="AR725" s="7">
        <f>SUMIFS(IMDB4[Gross Revenue],IMDB4[Lead Actor],Formula_Analysis!AQ725)</f>
        <v>30897167</v>
      </c>
    </row>
    <row r="726" spans="1:44" x14ac:dyDescent="0.25">
      <c r="A726" t="str">
        <v>The Horse Boy</v>
      </c>
      <c r="B726">
        <v>40138</v>
      </c>
      <c r="C726">
        <v>2009</v>
      </c>
      <c r="D726" t="str">
        <v>2000s</v>
      </c>
      <c r="E726" t="str">
        <v>Color</v>
      </c>
      <c r="F726" t="str">
        <v>Documentary</v>
      </c>
      <c r="G726" t="str">
        <v>English</v>
      </c>
      <c r="H726" t="str">
        <v>USA</v>
      </c>
      <c r="I726" t="str">
        <v>Unrated</v>
      </c>
      <c r="J726" t="str">
        <v>Temple Grandin</v>
      </c>
      <c r="K726" t="str">
        <v>Michel Orion Scott</v>
      </c>
      <c r="L726">
        <v>58</v>
      </c>
      <c r="M726">
        <v>62</v>
      </c>
      <c r="N726">
        <v>0</v>
      </c>
      <c r="O726">
        <v>0</v>
      </c>
      <c r="P726">
        <v>7.4</v>
      </c>
      <c r="R726" t="str">
        <v>Snow Dogs</v>
      </c>
      <c r="S726">
        <v>37324</v>
      </c>
      <c r="T726">
        <v>2002</v>
      </c>
      <c r="U726" t="str">
        <v>2000s</v>
      </c>
      <c r="V726" t="str">
        <v>Color</v>
      </c>
      <c r="W726" t="str">
        <v>Adventure</v>
      </c>
      <c r="X726" t="str">
        <v>English</v>
      </c>
      <c r="Y726" t="str">
        <v>Canada</v>
      </c>
      <c r="Z726" t="str">
        <v>PG</v>
      </c>
      <c r="AA726" t="str">
        <v>James Coburn</v>
      </c>
      <c r="AB726" t="str">
        <v>Brian Levant</v>
      </c>
      <c r="AC726">
        <v>773</v>
      </c>
      <c r="AD726">
        <v>2916</v>
      </c>
      <c r="AE726">
        <v>32</v>
      </c>
      <c r="AF726">
        <v>0</v>
      </c>
      <c r="AG726">
        <v>5.0999999999999996</v>
      </c>
      <c r="AH726">
        <v>67</v>
      </c>
      <c r="AI726">
        <v>99</v>
      </c>
      <c r="AJ726">
        <v>81150692</v>
      </c>
      <c r="AL726" s="7" t="str">
        <v>Yash Chopra</v>
      </c>
      <c r="AM726" s="35">
        <f>AVERAGEIFS(IMDB4[IMDb Score (1-10)],IMDB4[Director Name],Formula_Analysis!AL726)</f>
        <v>7.4</v>
      </c>
      <c r="AQ726" s="7" t="str">
        <v>Dana Delany</v>
      </c>
      <c r="AR726" s="7">
        <f>SUMIFS(IMDB4[Gross Revenue],IMDB4[Lead Actor],Formula_Analysis!AQ726)</f>
        <v>1100000</v>
      </c>
    </row>
    <row r="727" spans="1:44" x14ac:dyDescent="0.25">
      <c r="A727" t="str">
        <v>Journey from the Fall</v>
      </c>
      <c r="B727">
        <v>38839</v>
      </c>
      <c r="C727">
        <v>2006</v>
      </c>
      <c r="D727" t="str">
        <v>2000s</v>
      </c>
      <c r="E727" t="str">
        <v>Color</v>
      </c>
      <c r="F727" t="str">
        <v>Drama</v>
      </c>
      <c r="G727" t="str">
        <v>Vietnamese</v>
      </c>
      <c r="H727" t="str">
        <v>USA</v>
      </c>
      <c r="I727" t="str">
        <v>R</v>
      </c>
      <c r="J727" t="str">
        <v>Long Nguyen</v>
      </c>
      <c r="K727" t="str">
        <v>Ham Tran</v>
      </c>
      <c r="L727">
        <v>51</v>
      </c>
      <c r="M727">
        <v>83</v>
      </c>
      <c r="N727">
        <v>5</v>
      </c>
      <c r="O727">
        <v>100</v>
      </c>
      <c r="P727">
        <v>7.4</v>
      </c>
      <c r="R727" t="str">
        <v>Congo</v>
      </c>
      <c r="S727">
        <v>34922</v>
      </c>
      <c r="T727">
        <v>1995</v>
      </c>
      <c r="U727" t="str">
        <v>1990s</v>
      </c>
      <c r="V727" t="str">
        <v>Color</v>
      </c>
      <c r="W727" t="str">
        <v>Action</v>
      </c>
      <c r="X727" t="str">
        <v>English</v>
      </c>
      <c r="Y727" t="str">
        <v>USA</v>
      </c>
      <c r="Z727" t="str">
        <v>PG-13</v>
      </c>
      <c r="AA727" t="str">
        <v>Dylan Walsh</v>
      </c>
      <c r="AB727" t="str">
        <v>Frank Marshall</v>
      </c>
      <c r="AC727">
        <v>426</v>
      </c>
      <c r="AD727">
        <v>1761</v>
      </c>
      <c r="AE727">
        <v>155</v>
      </c>
      <c r="AF727">
        <v>0</v>
      </c>
      <c r="AG727">
        <v>5</v>
      </c>
      <c r="AH727">
        <v>55</v>
      </c>
      <c r="AI727">
        <v>109</v>
      </c>
      <c r="AJ727">
        <v>81022333</v>
      </c>
      <c r="AL727" s="7" t="str">
        <v>Dan Rush</v>
      </c>
      <c r="AM727" s="35">
        <f>AVERAGEIFS(IMDB4[IMDb Score (1-10)],IMDB4[Director Name],Formula_Analysis!AL727)</f>
        <v>6.4</v>
      </c>
      <c r="AQ727" s="7" t="str">
        <v>Tasha Smith</v>
      </c>
      <c r="AR727" s="7">
        <f>SUMIFS(IMDB4[Gross Revenue],IMDB4[Lead Actor],Formula_Analysis!AQ727)</f>
        <v>11508423</v>
      </c>
    </row>
    <row r="728" spans="1:44" x14ac:dyDescent="0.25">
      <c r="A728" t="str">
        <v>Osama</v>
      </c>
      <c r="B728">
        <v>37890</v>
      </c>
      <c r="C728">
        <v>2003</v>
      </c>
      <c r="D728" t="str">
        <v>2000s</v>
      </c>
      <c r="E728" t="str">
        <v>Color</v>
      </c>
      <c r="F728" t="str">
        <v>Drama</v>
      </c>
      <c r="G728" t="str">
        <v>Dari</v>
      </c>
      <c r="H728" t="str">
        <v>Afghanistan</v>
      </c>
      <c r="I728" t="str">
        <v>PG-13</v>
      </c>
      <c r="J728" t="str">
        <v>Marina Golbahari</v>
      </c>
      <c r="K728" t="str">
        <v>Siddiq Barmak</v>
      </c>
      <c r="L728">
        <v>30</v>
      </c>
      <c r="M728">
        <v>30</v>
      </c>
      <c r="N728">
        <v>6</v>
      </c>
      <c r="O728">
        <v>0</v>
      </c>
      <c r="P728">
        <v>7.4</v>
      </c>
      <c r="R728" t="str">
        <v>Jimmy Neutron: Boy Genius</v>
      </c>
      <c r="S728">
        <v>36911</v>
      </c>
      <c r="T728">
        <v>2001</v>
      </c>
      <c r="U728" t="str">
        <v>2000s</v>
      </c>
      <c r="V728" t="str">
        <v>Color</v>
      </c>
      <c r="W728" t="str">
        <v>Action</v>
      </c>
      <c r="X728" t="str">
        <v>English</v>
      </c>
      <c r="Y728" t="str">
        <v>USA</v>
      </c>
      <c r="Z728" t="str">
        <v>G</v>
      </c>
      <c r="AA728" t="str">
        <v>Martin Short</v>
      </c>
      <c r="AB728" t="str">
        <v>John A. Davis</v>
      </c>
      <c r="AC728">
        <v>770</v>
      </c>
      <c r="AD728">
        <v>2251</v>
      </c>
      <c r="AE728">
        <v>8</v>
      </c>
      <c r="AF728">
        <v>425</v>
      </c>
      <c r="AG728">
        <v>6</v>
      </c>
      <c r="AH728">
        <v>66</v>
      </c>
      <c r="AI728">
        <v>82</v>
      </c>
      <c r="AJ728">
        <v>80920948</v>
      </c>
      <c r="AL728" s="7" t="str">
        <v>Andrew Wilson</v>
      </c>
      <c r="AM728" s="35">
        <f>AVERAGEIFS(IMDB4[IMDb Score (1-10)],IMDB4[Director Name],Formula_Analysis!AL728)</f>
        <v>5.5</v>
      </c>
      <c r="AQ728" s="7" t="str">
        <v>Don Rickles</v>
      </c>
      <c r="AR728" s="7">
        <f>SUMIFS(IMDB4[Gross Revenue],IMDB4[Lead Actor],Formula_Analysis!AQ728)</f>
        <v>9975684</v>
      </c>
    </row>
    <row r="729" spans="1:44" x14ac:dyDescent="0.25">
      <c r="A729" t="str">
        <v>Good Morning, Vietnam</v>
      </c>
      <c r="B729">
        <v>31858</v>
      </c>
      <c r="C729">
        <v>1987</v>
      </c>
      <c r="D729" t="str">
        <v>1980s</v>
      </c>
      <c r="E729" t="str">
        <v>Color</v>
      </c>
      <c r="F729" t="str">
        <v>Biography</v>
      </c>
      <c r="G729" t="str">
        <v>English</v>
      </c>
      <c r="H729" t="str">
        <v>USA</v>
      </c>
      <c r="I729" t="str">
        <v>R</v>
      </c>
      <c r="J729" t="str">
        <v>Robin Williams</v>
      </c>
      <c r="K729" t="str">
        <v>Barry Levinson</v>
      </c>
      <c r="L729">
        <v>49000</v>
      </c>
      <c r="M729">
        <v>50141</v>
      </c>
      <c r="N729">
        <v>272</v>
      </c>
      <c r="O729">
        <v>0</v>
      </c>
      <c r="P729">
        <v>7.3</v>
      </c>
      <c r="R729" t="str">
        <v>Eat Pray Love</v>
      </c>
      <c r="S729">
        <v>40360</v>
      </c>
      <c r="T729">
        <v>2010</v>
      </c>
      <c r="U729" t="str">
        <v>2010s</v>
      </c>
      <c r="V729" t="str">
        <v>Color</v>
      </c>
      <c r="W729" t="str">
        <v>Drama</v>
      </c>
      <c r="X729" t="str">
        <v>English</v>
      </c>
      <c r="Y729" t="str">
        <v>USA</v>
      </c>
      <c r="Z729" t="str">
        <v>PG-13</v>
      </c>
      <c r="AA729" t="str">
        <v>James Franco</v>
      </c>
      <c r="AB729" t="str">
        <v>Ryan Murphy</v>
      </c>
      <c r="AC729">
        <v>11000</v>
      </c>
      <c r="AD729">
        <v>20440</v>
      </c>
      <c r="AE729">
        <v>708</v>
      </c>
      <c r="AF729">
        <v>26000</v>
      </c>
      <c r="AG729">
        <v>5.7</v>
      </c>
      <c r="AH729">
        <v>213</v>
      </c>
      <c r="AI729">
        <v>140</v>
      </c>
      <c r="AJ729">
        <v>80574010</v>
      </c>
      <c r="AL729" s="7" t="str">
        <v>Eric Bress</v>
      </c>
      <c r="AM729" s="35">
        <f>AVERAGEIFS(IMDB4[IMDb Score (1-10)],IMDB4[Director Name],Formula_Analysis!AL729)</f>
        <v>7.7</v>
      </c>
      <c r="AQ729" s="7" t="str">
        <v>Michael Wincott</v>
      </c>
      <c r="AR729" s="7">
        <f>SUMIFS(IMDB4[Gross Revenue],IMDB4[Lead Actor],Formula_Analysis!AQ729)</f>
        <v>89345526</v>
      </c>
    </row>
    <row r="730" spans="1:44" x14ac:dyDescent="0.25">
      <c r="A730" t="str">
        <v>Pirates of the Caribbean: Dead Man's Chest</v>
      </c>
      <c r="B730">
        <v>39081</v>
      </c>
      <c r="C730">
        <v>2006</v>
      </c>
      <c r="D730" t="str">
        <v>2000s</v>
      </c>
      <c r="E730" t="str">
        <v>Color</v>
      </c>
      <c r="F730" t="str">
        <v>Action</v>
      </c>
      <c r="G730" t="str">
        <v>English</v>
      </c>
      <c r="H730" t="str">
        <v>USA</v>
      </c>
      <c r="I730" t="str">
        <v>PG-13</v>
      </c>
      <c r="J730" t="str">
        <v>Johnny Depp</v>
      </c>
      <c r="K730" t="str">
        <v>Gore Verbinski</v>
      </c>
      <c r="L730">
        <v>40000</v>
      </c>
      <c r="M730">
        <v>48486</v>
      </c>
      <c r="N730">
        <v>563</v>
      </c>
      <c r="O730">
        <v>5000</v>
      </c>
      <c r="P730">
        <v>7.3</v>
      </c>
      <c r="R730" t="str">
        <v>Zookeeper</v>
      </c>
      <c r="S730">
        <v>40638</v>
      </c>
      <c r="T730">
        <v>2011</v>
      </c>
      <c r="U730" t="str">
        <v>2010s</v>
      </c>
      <c r="V730" t="str">
        <v>Color</v>
      </c>
      <c r="W730" t="str">
        <v>Comedy</v>
      </c>
      <c r="X730" t="str">
        <v>English</v>
      </c>
      <c r="Y730" t="str">
        <v>USA</v>
      </c>
      <c r="Z730" t="str">
        <v>PG</v>
      </c>
      <c r="AA730" t="str">
        <v>Rosario Dawson</v>
      </c>
      <c r="AB730" t="str">
        <v>Frank Coraci</v>
      </c>
      <c r="AC730">
        <v>3000</v>
      </c>
      <c r="AD730">
        <v>5392</v>
      </c>
      <c r="AE730">
        <v>153</v>
      </c>
      <c r="AF730">
        <v>0</v>
      </c>
      <c r="AG730">
        <v>5.2</v>
      </c>
      <c r="AH730">
        <v>178</v>
      </c>
      <c r="AI730">
        <v>102</v>
      </c>
      <c r="AJ730">
        <v>80360866</v>
      </c>
      <c r="AL730" s="7" t="str">
        <v>Pierre Coffin</v>
      </c>
      <c r="AM730" s="35">
        <f>AVERAGEIFS(IMDB4[IMDb Score (1-10)],IMDB4[Director Name],Formula_Analysis!AL730)</f>
        <v>7.6</v>
      </c>
      <c r="AQ730" s="7" t="str">
        <v>Michael Berryman</v>
      </c>
      <c r="AR730" s="7">
        <f>SUMIFS(IMDB4[Gross Revenue],IMDB4[Lead Actor],Formula_Analysis!AQ730)</f>
        <v>1669325</v>
      </c>
    </row>
    <row r="731" spans="1:44" x14ac:dyDescent="0.25">
      <c r="A731" t="str">
        <v>The Hunger Games</v>
      </c>
      <c r="B731">
        <v>41228</v>
      </c>
      <c r="C731">
        <v>2012</v>
      </c>
      <c r="D731" t="str">
        <v>2010s</v>
      </c>
      <c r="E731" t="str">
        <v>Color</v>
      </c>
      <c r="F731" t="str">
        <v>Adventure</v>
      </c>
      <c r="G731" t="str">
        <v>English</v>
      </c>
      <c r="H731" t="str">
        <v>USA</v>
      </c>
      <c r="I731" t="str">
        <v>PG-13</v>
      </c>
      <c r="J731" t="str">
        <v>Jennifer Lawrence</v>
      </c>
      <c r="K731" t="str">
        <v>Gary Ross</v>
      </c>
      <c r="L731">
        <v>34000</v>
      </c>
      <c r="M731">
        <v>49942</v>
      </c>
      <c r="N731">
        <v>378</v>
      </c>
      <c r="O731">
        <v>140000</v>
      </c>
      <c r="P731">
        <v>7.3</v>
      </c>
      <c r="R731" t="str">
        <v>AVP: Alien vs. Predator</v>
      </c>
      <c r="S731">
        <v>38102</v>
      </c>
      <c r="T731">
        <v>2004</v>
      </c>
      <c r="U731" t="str">
        <v>2000s</v>
      </c>
      <c r="V731" t="str">
        <v>Color</v>
      </c>
      <c r="W731" t="str">
        <v>Action</v>
      </c>
      <c r="X731" t="str">
        <v>English</v>
      </c>
      <c r="Y731" t="str">
        <v>USA</v>
      </c>
      <c r="Z731" t="str">
        <v>PG-13</v>
      </c>
      <c r="AA731" t="str">
        <v>Sanaa Lathan</v>
      </c>
      <c r="AB731" t="str">
        <v>Paul W.S. Anderson</v>
      </c>
      <c r="AC731">
        <v>886</v>
      </c>
      <c r="AD731">
        <v>3222</v>
      </c>
      <c r="AE731">
        <v>545</v>
      </c>
      <c r="AF731">
        <v>0</v>
      </c>
      <c r="AG731">
        <v>5.6</v>
      </c>
      <c r="AH731">
        <v>247</v>
      </c>
      <c r="AI731">
        <v>109</v>
      </c>
      <c r="AJ731">
        <v>80281096</v>
      </c>
      <c r="AL731" s="7" t="str">
        <v>Kyle Balda</v>
      </c>
      <c r="AM731" s="35">
        <f>AVERAGEIFS(IMDB4[IMDb Score (1-10)],IMDB4[Director Name],Formula_Analysis!AL731)</f>
        <v>6.4</v>
      </c>
      <c r="AQ731" s="7" t="str">
        <v>Kay Panabaker</v>
      </c>
      <c r="AR731" s="7">
        <f>SUMIFS(IMDB4[Gross Revenue],IMDB4[Lead Actor],Formula_Analysis!AQ731)</f>
        <v>25584685</v>
      </c>
    </row>
    <row r="732" spans="1:44" x14ac:dyDescent="0.25">
      <c r="A732" t="str">
        <v>American Hustle</v>
      </c>
      <c r="B732">
        <v>41424</v>
      </c>
      <c r="C732">
        <v>2013</v>
      </c>
      <c r="D732" t="str">
        <v>2010s</v>
      </c>
      <c r="E732" t="str">
        <v>Color</v>
      </c>
      <c r="F732" t="str">
        <v>Crime</v>
      </c>
      <c r="G732" t="str">
        <v>English</v>
      </c>
      <c r="H732" t="str">
        <v>USA</v>
      </c>
      <c r="I732" t="str">
        <v>R</v>
      </c>
      <c r="J732" t="str">
        <v>Jennifer Lawrence</v>
      </c>
      <c r="K732" t="str">
        <v>David O. Russell</v>
      </c>
      <c r="L732">
        <v>34000</v>
      </c>
      <c r="M732">
        <v>83012</v>
      </c>
      <c r="N732">
        <v>737</v>
      </c>
      <c r="O732">
        <v>63000</v>
      </c>
      <c r="P732">
        <v>7.3</v>
      </c>
      <c r="R732" t="str">
        <v>What Happens in Vegas</v>
      </c>
      <c r="S732">
        <v>39528</v>
      </c>
      <c r="T732">
        <v>2008</v>
      </c>
      <c r="U732" t="str">
        <v>2000s</v>
      </c>
      <c r="V732" t="str">
        <v>Color</v>
      </c>
      <c r="W732" t="str">
        <v>Comedy</v>
      </c>
      <c r="X732" t="str">
        <v>English</v>
      </c>
      <c r="Y732" t="str">
        <v>USA</v>
      </c>
      <c r="Z732" t="str">
        <v>PG-13</v>
      </c>
      <c r="AA732" t="str">
        <v>Treat Williams</v>
      </c>
      <c r="AB732" t="str">
        <v>Tom Vaughan</v>
      </c>
      <c r="AC732">
        <v>642</v>
      </c>
      <c r="AD732">
        <v>1026</v>
      </c>
      <c r="AE732">
        <v>12</v>
      </c>
      <c r="AF732">
        <v>0</v>
      </c>
      <c r="AG732">
        <v>6.1</v>
      </c>
      <c r="AH732">
        <v>148</v>
      </c>
      <c r="AI732">
        <v>101</v>
      </c>
      <c r="AJ732">
        <v>80276912</v>
      </c>
      <c r="AL732" s="7" t="str">
        <v>Jonathan Dayton</v>
      </c>
      <c r="AM732" s="35">
        <f>AVERAGEIFS(IMDB4[IMDb Score (1-10)],IMDB4[Director Name],Formula_Analysis!AL732)</f>
        <v>7.9</v>
      </c>
      <c r="AQ732" s="7" t="str">
        <v>Jerry Stiller</v>
      </c>
      <c r="AR732" s="7">
        <f>SUMIFS(IMDB4[Gross Revenue],IMDB4[Lead Actor],Formula_Analysis!AQ732)</f>
        <v>123179834</v>
      </c>
    </row>
    <row r="733" spans="1:44" x14ac:dyDescent="0.25">
      <c r="A733" t="str">
        <v>The Place Beyond the Pines</v>
      </c>
      <c r="B733">
        <v>41182</v>
      </c>
      <c r="C733">
        <v>2012</v>
      </c>
      <c r="D733" t="str">
        <v>2010s</v>
      </c>
      <c r="E733" t="str">
        <v>Color</v>
      </c>
      <c r="F733" t="str">
        <v>Crime</v>
      </c>
      <c r="G733" t="str">
        <v>English</v>
      </c>
      <c r="H733" t="str">
        <v>USA</v>
      </c>
      <c r="I733" t="str">
        <v>R</v>
      </c>
      <c r="J733" t="str">
        <v>Ryan Gosling</v>
      </c>
      <c r="K733" t="str">
        <v>Derek Cianfrance</v>
      </c>
      <c r="L733">
        <v>33000</v>
      </c>
      <c r="M733">
        <v>34413</v>
      </c>
      <c r="N733">
        <v>310</v>
      </c>
      <c r="O733">
        <v>47000</v>
      </c>
      <c r="P733">
        <v>7.3</v>
      </c>
      <c r="R733" t="str">
        <v>The Dukes of Hazzard</v>
      </c>
      <c r="S733">
        <v>38360</v>
      </c>
      <c r="T733">
        <v>2005</v>
      </c>
      <c r="U733" t="str">
        <v>2000s</v>
      </c>
      <c r="V733" t="str">
        <v>Color</v>
      </c>
      <c r="W733" t="str">
        <v>Action</v>
      </c>
      <c r="X733" t="str">
        <v>English</v>
      </c>
      <c r="Y733" t="str">
        <v>USA</v>
      </c>
      <c r="Z733" t="str">
        <v>PG-13</v>
      </c>
      <c r="AA733" t="str">
        <v>Alice Greczyn</v>
      </c>
      <c r="AB733" t="str">
        <v>Jay Chandrasekhar</v>
      </c>
      <c r="AC733">
        <v>631</v>
      </c>
      <c r="AD733">
        <v>2297</v>
      </c>
      <c r="AE733">
        <v>422</v>
      </c>
      <c r="AF733">
        <v>0</v>
      </c>
      <c r="AG733">
        <v>5.0999999999999996</v>
      </c>
      <c r="AH733">
        <v>144</v>
      </c>
      <c r="AI733">
        <v>107</v>
      </c>
      <c r="AJ733">
        <v>80270227</v>
      </c>
      <c r="AL733" s="7" t="str">
        <v>Nat Faxon</v>
      </c>
      <c r="AM733" s="35">
        <f>AVERAGEIFS(IMDB4[IMDb Score (1-10)],IMDB4[Director Name],Formula_Analysis!AL733)</f>
        <v>7.4</v>
      </c>
      <c r="AQ733" s="7" t="str">
        <v>Lily Tomlin</v>
      </c>
      <c r="AR733" s="7">
        <f>SUMIFS(IMDB4[Gross Revenue],IMDB4[Lead Actor],Formula_Analysis!AQ733)</f>
        <v>29239123</v>
      </c>
    </row>
    <row r="734" spans="1:44" x14ac:dyDescent="0.25">
      <c r="A734" t="str">
        <v>The Great Gatsby</v>
      </c>
      <c r="B734">
        <v>41421</v>
      </c>
      <c r="C734">
        <v>2013</v>
      </c>
      <c r="D734" t="str">
        <v>2010s</v>
      </c>
      <c r="E734" t="str">
        <v>Color</v>
      </c>
      <c r="F734" t="str">
        <v>Drama</v>
      </c>
      <c r="G734" t="str">
        <v>English</v>
      </c>
      <c r="H734" t="str">
        <v>Australia</v>
      </c>
      <c r="I734" t="str">
        <v>PG-13</v>
      </c>
      <c r="J734" t="str">
        <v>Leonardo DiCaprio</v>
      </c>
      <c r="K734" t="str">
        <v>Baz Luhrmann</v>
      </c>
      <c r="L734">
        <v>29000</v>
      </c>
      <c r="M734">
        <v>29770</v>
      </c>
      <c r="N734">
        <v>1000</v>
      </c>
      <c r="O734">
        <v>115000</v>
      </c>
      <c r="P734">
        <v>7.3</v>
      </c>
      <c r="R734" t="str">
        <v>Nacho Libre</v>
      </c>
      <c r="S734">
        <v>38853</v>
      </c>
      <c r="T734">
        <v>2006</v>
      </c>
      <c r="U734" t="str">
        <v>2000s</v>
      </c>
      <c r="V734" t="str">
        <v>Color</v>
      </c>
      <c r="W734" t="str">
        <v>Comedy</v>
      </c>
      <c r="X734" t="str">
        <v>English</v>
      </c>
      <c r="Y734" t="str">
        <v>Germany</v>
      </c>
      <c r="Z734" t="str">
        <v>PG</v>
      </c>
      <c r="AA734" t="str">
        <v>Ana de la Reguera</v>
      </c>
      <c r="AB734" t="str">
        <v>Jared Hess</v>
      </c>
      <c r="AC734">
        <v>678</v>
      </c>
      <c r="AD734">
        <v>1729</v>
      </c>
      <c r="AE734">
        <v>100</v>
      </c>
      <c r="AF734">
        <v>0</v>
      </c>
      <c r="AG734">
        <v>5.7</v>
      </c>
      <c r="AH734">
        <v>163</v>
      </c>
      <c r="AI734">
        <v>92</v>
      </c>
      <c r="AJ734">
        <v>80197993</v>
      </c>
      <c r="AL734" s="7" t="str">
        <v>Joe Nussbaum</v>
      </c>
      <c r="AM734" s="35">
        <f>AVERAGEIFS(IMDB4[IMDb Score (1-10)],IMDB4[Director Name],Formula_Analysis!AL734)</f>
        <v>5.666666666666667</v>
      </c>
      <c r="AQ734" s="7" t="str">
        <v>Min-sik Choi</v>
      </c>
      <c r="AR734" s="7">
        <f>SUMIFS(IMDB4[Gross Revenue],IMDB4[Lead Actor],Formula_Analysis!AQ734)</f>
        <v>3503143</v>
      </c>
    </row>
    <row r="735" spans="1:44" x14ac:dyDescent="0.25">
      <c r="A735" t="str">
        <v>Revolutionary Road</v>
      </c>
      <c r="B735">
        <v>39469</v>
      </c>
      <c r="C735">
        <v>2008</v>
      </c>
      <c r="D735" t="str">
        <v>2000s</v>
      </c>
      <c r="E735" t="str">
        <v>Color</v>
      </c>
      <c r="F735" t="str">
        <v>Drama</v>
      </c>
      <c r="G735" t="str">
        <v>English</v>
      </c>
      <c r="H735" t="str">
        <v>USA</v>
      </c>
      <c r="I735" t="str">
        <v>R</v>
      </c>
      <c r="J735" t="str">
        <v>Leonardo DiCaprio</v>
      </c>
      <c r="K735" t="str">
        <v>Sam Mendes</v>
      </c>
      <c r="L735">
        <v>29000</v>
      </c>
      <c r="M735">
        <v>53895</v>
      </c>
      <c r="N735">
        <v>0</v>
      </c>
      <c r="O735">
        <v>0</v>
      </c>
      <c r="P735">
        <v>7.3</v>
      </c>
      <c r="R735" t="str">
        <v>Jumper</v>
      </c>
      <c r="S735">
        <v>39784</v>
      </c>
      <c r="T735">
        <v>2008</v>
      </c>
      <c r="U735" t="str">
        <v>2000s</v>
      </c>
      <c r="V735" t="str">
        <v>Color</v>
      </c>
      <c r="W735" t="str">
        <v>Action</v>
      </c>
      <c r="X735" t="str">
        <v>English</v>
      </c>
      <c r="Y735" t="str">
        <v>USA</v>
      </c>
      <c r="Z735" t="str">
        <v>PG-13</v>
      </c>
      <c r="AA735" t="str">
        <v>Kristen Stewart</v>
      </c>
      <c r="AB735" t="str">
        <v>Doug Liman</v>
      </c>
      <c r="AC735">
        <v>17000</v>
      </c>
      <c r="AD735">
        <v>21863</v>
      </c>
      <c r="AE735">
        <v>218</v>
      </c>
      <c r="AF735">
        <v>0</v>
      </c>
      <c r="AG735">
        <v>6.1</v>
      </c>
      <c r="AH735">
        <v>238</v>
      </c>
      <c r="AI735">
        <v>88</v>
      </c>
      <c r="AJ735">
        <v>80170146</v>
      </c>
      <c r="AL735" s="7" t="str">
        <v>Lorene Scafaria</v>
      </c>
      <c r="AM735" s="35">
        <f>AVERAGEIFS(IMDB4[IMDb Score (1-10)],IMDB4[Director Name],Formula_Analysis!AL735)</f>
        <v>6.7</v>
      </c>
      <c r="AQ735" s="7" t="str">
        <v>Callum Rennie</v>
      </c>
      <c r="AR735" s="7">
        <f>SUMIFS(IMDB4[Gross Revenue],IMDB4[Lead Actor],Formula_Analysis!AQ735)</f>
        <v>33734415</v>
      </c>
    </row>
    <row r="736" spans="1:44" x14ac:dyDescent="0.25">
      <c r="A736" t="str">
        <v>RocknRolla</v>
      </c>
      <c r="B736">
        <v>39649</v>
      </c>
      <c r="C736">
        <v>2008</v>
      </c>
      <c r="D736" t="str">
        <v>2000s</v>
      </c>
      <c r="E736" t="str">
        <v>Color</v>
      </c>
      <c r="F736" t="str">
        <v>Action</v>
      </c>
      <c r="G736" t="str">
        <v>English</v>
      </c>
      <c r="H736" t="str">
        <v>UK</v>
      </c>
      <c r="I736" t="str">
        <v>R</v>
      </c>
      <c r="J736" t="str">
        <v>Tom Hardy</v>
      </c>
      <c r="K736" t="str">
        <v>Guy Ritchie</v>
      </c>
      <c r="L736">
        <v>27000</v>
      </c>
      <c r="M736">
        <v>46944</v>
      </c>
      <c r="N736">
        <v>0</v>
      </c>
      <c r="O736">
        <v>12000</v>
      </c>
      <c r="P736">
        <v>7.3</v>
      </c>
      <c r="R736" t="str">
        <v>Saw III</v>
      </c>
      <c r="S736">
        <v>38787</v>
      </c>
      <c r="T736">
        <v>2006</v>
      </c>
      <c r="U736" t="str">
        <v>2000s</v>
      </c>
      <c r="V736" t="str">
        <v>Color</v>
      </c>
      <c r="W736" t="str">
        <v>Horror</v>
      </c>
      <c r="X736" t="str">
        <v>English</v>
      </c>
      <c r="Y736" t="str">
        <v>USA</v>
      </c>
      <c r="Z736" t="str">
        <v>R</v>
      </c>
      <c r="AA736" t="str">
        <v>Costas Mandylor</v>
      </c>
      <c r="AB736" t="str">
        <v>Darren Lynn Bousman</v>
      </c>
      <c r="AC736">
        <v>723</v>
      </c>
      <c r="AD736">
        <v>3189</v>
      </c>
      <c r="AE736">
        <v>163</v>
      </c>
      <c r="AF736">
        <v>0</v>
      </c>
      <c r="AG736">
        <v>6.2</v>
      </c>
      <c r="AH736">
        <v>210</v>
      </c>
      <c r="AI736">
        <v>121</v>
      </c>
      <c r="AJ736">
        <v>80150343</v>
      </c>
      <c r="AL736" s="7" t="str">
        <v>Peter Sollett</v>
      </c>
      <c r="AM736" s="35">
        <f>AVERAGEIFS(IMDB4[IMDb Score (1-10)],IMDB4[Director Name],Formula_Analysis!AL736)</f>
        <v>6.8</v>
      </c>
      <c r="AQ736" s="7" t="str">
        <v>Alexis Dziena</v>
      </c>
      <c r="AR736" s="7">
        <f>SUMIFS(IMDB4[Gross Revenue],IMDB4[Lead Actor],Formula_Analysis!AQ736)</f>
        <v>1056102</v>
      </c>
    </row>
    <row r="737" spans="1:44" x14ac:dyDescent="0.25">
      <c r="A737" t="str">
        <v>The Bank Job</v>
      </c>
      <c r="B737">
        <v>39633</v>
      </c>
      <c r="C737">
        <v>2008</v>
      </c>
      <c r="D737" t="str">
        <v>2000s</v>
      </c>
      <c r="E737" t="str">
        <v>Color</v>
      </c>
      <c r="F737" t="str">
        <v>Crime</v>
      </c>
      <c r="G737" t="str">
        <v>English</v>
      </c>
      <c r="H737" t="str">
        <v>UK</v>
      </c>
      <c r="I737" t="str">
        <v>R</v>
      </c>
      <c r="J737" t="str">
        <v>Jason Statham</v>
      </c>
      <c r="K737" t="str">
        <v>Roger Donaldson</v>
      </c>
      <c r="L737">
        <v>26000</v>
      </c>
      <c r="M737">
        <v>27755</v>
      </c>
      <c r="N737">
        <v>79</v>
      </c>
      <c r="O737">
        <v>0</v>
      </c>
      <c r="P737">
        <v>7.3</v>
      </c>
      <c r="R737" t="str">
        <v>Disturbia</v>
      </c>
      <c r="S737">
        <v>39153</v>
      </c>
      <c r="T737">
        <v>2007</v>
      </c>
      <c r="U737" t="str">
        <v>2000s</v>
      </c>
      <c r="V737" t="str">
        <v>Color</v>
      </c>
      <c r="W737" t="str">
        <v>Drama</v>
      </c>
      <c r="X737" t="str">
        <v>English</v>
      </c>
      <c r="Y737" t="str">
        <v>USA</v>
      </c>
      <c r="Z737" t="str">
        <v>PG-13</v>
      </c>
      <c r="AA737" t="str">
        <v>Sarah Roemer</v>
      </c>
      <c r="AB737" t="str">
        <v>D.J. Caruso</v>
      </c>
      <c r="AC737">
        <v>884</v>
      </c>
      <c r="AD737">
        <v>2288</v>
      </c>
      <c r="AE737">
        <v>154</v>
      </c>
      <c r="AF737">
        <v>0</v>
      </c>
      <c r="AG737">
        <v>6.9</v>
      </c>
      <c r="AH737">
        <v>253</v>
      </c>
      <c r="AI737">
        <v>105</v>
      </c>
      <c r="AJ737">
        <v>80050171</v>
      </c>
      <c r="AL737" s="7" t="str">
        <v>Noam Murro</v>
      </c>
      <c r="AM737" s="35">
        <f>AVERAGEIFS(IMDB4[IMDb Score (1-10)],IMDB4[Director Name],Formula_Analysis!AL737)</f>
        <v>6.2</v>
      </c>
      <c r="AQ737" s="7" t="str">
        <v>Danny Strong</v>
      </c>
      <c r="AR737" s="7">
        <f>SUMIFS(IMDB4[Gross Revenue],IMDB4[Lead Actor],Formula_Analysis!AQ737)</f>
        <v>11702090</v>
      </c>
    </row>
    <row r="738" spans="1:44" x14ac:dyDescent="0.25">
      <c r="A738" t="str">
        <v>Galaxy Quest</v>
      </c>
      <c r="B738">
        <v>36198</v>
      </c>
      <c r="C738">
        <v>1999</v>
      </c>
      <c r="D738" t="str">
        <v>1990s</v>
      </c>
      <c r="E738" t="str">
        <v>Color</v>
      </c>
      <c r="F738" t="str">
        <v>Adventure</v>
      </c>
      <c r="G738" t="str">
        <v>English</v>
      </c>
      <c r="H738" t="str">
        <v>USA</v>
      </c>
      <c r="I738" t="str">
        <v>PG</v>
      </c>
      <c r="J738" t="str">
        <v>Alan Rickman</v>
      </c>
      <c r="K738" t="str">
        <v>Dean Parisot</v>
      </c>
      <c r="L738">
        <v>25000</v>
      </c>
      <c r="M738">
        <v>26998</v>
      </c>
      <c r="N738">
        <v>23</v>
      </c>
      <c r="O738">
        <v>19000</v>
      </c>
      <c r="P738">
        <v>7.3</v>
      </c>
      <c r="R738" t="str">
        <v>Cloverfield</v>
      </c>
      <c r="S738">
        <v>39732</v>
      </c>
      <c r="T738">
        <v>2008</v>
      </c>
      <c r="U738" t="str">
        <v>2000s</v>
      </c>
      <c r="V738" t="str">
        <v>Color</v>
      </c>
      <c r="W738" t="str">
        <v>Action</v>
      </c>
      <c r="X738" t="str">
        <v>English</v>
      </c>
      <c r="Y738" t="str">
        <v>USA</v>
      </c>
      <c r="Z738" t="str">
        <v>PG-13</v>
      </c>
      <c r="AA738" t="str">
        <v>Mike Vogel</v>
      </c>
      <c r="AB738" t="str">
        <v>Matt Reeves</v>
      </c>
      <c r="AC738">
        <v>2000</v>
      </c>
      <c r="AD738">
        <v>3958</v>
      </c>
      <c r="AE738">
        <v>198</v>
      </c>
      <c r="AF738">
        <v>0</v>
      </c>
      <c r="AG738">
        <v>7</v>
      </c>
      <c r="AH738">
        <v>459</v>
      </c>
      <c r="AI738">
        <v>85</v>
      </c>
      <c r="AJ738">
        <v>80034302</v>
      </c>
      <c r="AL738" s="7" t="str">
        <v>J.A. Bayona</v>
      </c>
      <c r="AM738" s="35">
        <f>AVERAGEIFS(IMDB4[IMDb Score (1-10)],IMDB4[Director Name],Formula_Analysis!AL738)</f>
        <v>7.55</v>
      </c>
      <c r="AQ738" s="7" t="str">
        <v>Blythe Danner</v>
      </c>
      <c r="AR738" s="7">
        <f>SUMIFS(IMDB4[Gross Revenue],IMDB4[Lead Actor],Formula_Analysis!AQ738)</f>
        <v>60443237</v>
      </c>
    </row>
    <row r="739" spans="1:44" x14ac:dyDescent="0.25">
      <c r="A739" t="str">
        <v>Spider-Man</v>
      </c>
      <c r="B739">
        <v>37291</v>
      </c>
      <c r="C739">
        <v>2002</v>
      </c>
      <c r="D739" t="str">
        <v>2000s</v>
      </c>
      <c r="E739" t="str">
        <v>Color</v>
      </c>
      <c r="F739" t="str">
        <v>Action</v>
      </c>
      <c r="G739" t="str">
        <v>English</v>
      </c>
      <c r="H739" t="str">
        <v>USA</v>
      </c>
      <c r="I739" t="str">
        <v>PG-13</v>
      </c>
      <c r="J739" t="str">
        <v>J.K. Simmons</v>
      </c>
      <c r="K739" t="str">
        <v>Sam Raimi</v>
      </c>
      <c r="L739">
        <v>24000</v>
      </c>
      <c r="M739">
        <v>40484</v>
      </c>
      <c r="N739">
        <v>0</v>
      </c>
      <c r="O739">
        <v>5000</v>
      </c>
      <c r="P739">
        <v>7.3</v>
      </c>
      <c r="R739" t="str">
        <v>Jack Reacher</v>
      </c>
      <c r="S739">
        <v>41068</v>
      </c>
      <c r="T739">
        <v>2012</v>
      </c>
      <c r="U739" t="str">
        <v>2010s</v>
      </c>
      <c r="V739" t="str">
        <v>Color</v>
      </c>
      <c r="W739" t="str">
        <v>Action</v>
      </c>
      <c r="X739" t="str">
        <v>English</v>
      </c>
      <c r="Y739" t="str">
        <v>USA</v>
      </c>
      <c r="Z739" t="str">
        <v>PG-13</v>
      </c>
      <c r="AA739" t="str">
        <v>Tom Cruise</v>
      </c>
      <c r="AB739" t="str">
        <v>Christopher McQuarrie</v>
      </c>
      <c r="AC739">
        <v>10000</v>
      </c>
      <c r="AD739">
        <v>16385</v>
      </c>
      <c r="AE739">
        <v>188</v>
      </c>
      <c r="AF739">
        <v>38000</v>
      </c>
      <c r="AG739">
        <v>7</v>
      </c>
      <c r="AH739">
        <v>387</v>
      </c>
      <c r="AI739">
        <v>130</v>
      </c>
      <c r="AJ739">
        <v>80033643</v>
      </c>
      <c r="AL739" s="7" t="str">
        <v>Noah Baumbach</v>
      </c>
      <c r="AM739" s="35">
        <f>AVERAGEIFS(IMDB4[IMDb Score (1-10)],IMDB4[Director Name],Formula_Analysis!AL739)</f>
        <v>6.85</v>
      </c>
      <c r="AQ739" s="7" t="str">
        <v>Essence Atkins</v>
      </c>
      <c r="AR739" s="7">
        <f>SUMIFS(IMDB4[Gross Revenue],IMDB4[Lead Actor],Formula_Analysis!AQ739)</f>
        <v>40041683</v>
      </c>
    </row>
    <row r="740" spans="1:44" x14ac:dyDescent="0.25">
      <c r="A740" t="str">
        <v>Spider-Man 2</v>
      </c>
      <c r="B740">
        <v>38161</v>
      </c>
      <c r="C740">
        <v>2004</v>
      </c>
      <c r="D740" t="str">
        <v>2000s</v>
      </c>
      <c r="E740" t="str">
        <v>Color</v>
      </c>
      <c r="F740" t="str">
        <v>Action</v>
      </c>
      <c r="G740" t="str">
        <v>English</v>
      </c>
      <c r="H740" t="str">
        <v>USA</v>
      </c>
      <c r="I740" t="str">
        <v>PG-13</v>
      </c>
      <c r="J740" t="str">
        <v>J.K. Simmons</v>
      </c>
      <c r="K740" t="str">
        <v>Sam Raimi</v>
      </c>
      <c r="L740">
        <v>24000</v>
      </c>
      <c r="M740">
        <v>43388</v>
      </c>
      <c r="N740">
        <v>0</v>
      </c>
      <c r="O740">
        <v>0</v>
      </c>
      <c r="P740">
        <v>7.3</v>
      </c>
      <c r="R740" t="str">
        <v>Goosebumps</v>
      </c>
      <c r="S740">
        <v>42234</v>
      </c>
      <c r="T740">
        <v>2015</v>
      </c>
      <c r="U740" t="str">
        <v>2010s</v>
      </c>
      <c r="V740" t="str">
        <v>Color</v>
      </c>
      <c r="W740" t="str">
        <v>Adventure</v>
      </c>
      <c r="X740" t="str">
        <v>English</v>
      </c>
      <c r="Y740" t="str">
        <v>USA</v>
      </c>
      <c r="Z740" t="str">
        <v>PG</v>
      </c>
      <c r="AA740" t="str">
        <v>Odeya Rush</v>
      </c>
      <c r="AB740" t="str">
        <v>Rob Letterman</v>
      </c>
      <c r="AC740">
        <v>2000</v>
      </c>
      <c r="AD740">
        <v>5497</v>
      </c>
      <c r="AE740">
        <v>11</v>
      </c>
      <c r="AF740">
        <v>35000</v>
      </c>
      <c r="AG740">
        <v>6.4</v>
      </c>
      <c r="AH740">
        <v>218</v>
      </c>
      <c r="AI740">
        <v>103</v>
      </c>
      <c r="AJ740">
        <v>80021740</v>
      </c>
      <c r="AL740" s="7" t="str">
        <v>David Lynch</v>
      </c>
      <c r="AM740" s="35">
        <f>AVERAGEIFS(IMDB4[IMDb Score (1-10)],IMDB4[Director Name],Formula_Analysis!AL740)</f>
        <v>7.5333333333333341</v>
      </c>
      <c r="AQ740" s="7" t="str">
        <v>Yaya DaCosta</v>
      </c>
      <c r="AR740" s="7">
        <f>SUMIFS(IMDB4[Gross Revenue],IMDB4[Lead Actor],Formula_Analysis!AQ740)</f>
        <v>15155772</v>
      </c>
    </row>
    <row r="741" spans="1:44" x14ac:dyDescent="0.25">
      <c r="A741" t="str">
        <v>Megamind</v>
      </c>
      <c r="B741">
        <v>40511</v>
      </c>
      <c r="C741">
        <v>2010</v>
      </c>
      <c r="D741" t="str">
        <v>2010s</v>
      </c>
      <c r="E741" t="str">
        <v>Color</v>
      </c>
      <c r="F741" t="str">
        <v>Action</v>
      </c>
      <c r="G741" t="str">
        <v>English</v>
      </c>
      <c r="H741" t="str">
        <v>USA</v>
      </c>
      <c r="I741" t="str">
        <v>PG</v>
      </c>
      <c r="J741" t="str">
        <v>J.K. Simmons</v>
      </c>
      <c r="K741" t="str">
        <v>Tom McGrath</v>
      </c>
      <c r="L741">
        <v>24000</v>
      </c>
      <c r="M741">
        <v>46120</v>
      </c>
      <c r="N741">
        <v>96</v>
      </c>
      <c r="O741">
        <v>13000</v>
      </c>
      <c r="P741">
        <v>7.3</v>
      </c>
      <c r="R741" t="str">
        <v>Dear John</v>
      </c>
      <c r="S741">
        <v>40284</v>
      </c>
      <c r="T741">
        <v>2010</v>
      </c>
      <c r="U741" t="str">
        <v>2010s</v>
      </c>
      <c r="V741" t="str">
        <v>Color</v>
      </c>
      <c r="W741" t="str">
        <v>Drama</v>
      </c>
      <c r="X741" t="str">
        <v>English</v>
      </c>
      <c r="Y741" t="str">
        <v>USA</v>
      </c>
      <c r="Z741" t="str">
        <v>PG-13</v>
      </c>
      <c r="AA741" t="str">
        <v>Channing Tatum</v>
      </c>
      <c r="AB741" t="str">
        <v>Lasse HallstrÃ¶m</v>
      </c>
      <c r="AC741">
        <v>17000</v>
      </c>
      <c r="AD741">
        <v>19945</v>
      </c>
      <c r="AE741">
        <v>529</v>
      </c>
      <c r="AF741">
        <v>14000</v>
      </c>
      <c r="AG741">
        <v>6.3</v>
      </c>
      <c r="AH741">
        <v>162</v>
      </c>
      <c r="AI741">
        <v>108</v>
      </c>
      <c r="AJ741">
        <v>80014842</v>
      </c>
      <c r="AL741" s="7" t="str">
        <v>Michael Haneke</v>
      </c>
      <c r="AM741" s="35">
        <f>AVERAGEIFS(IMDB4[IMDb Score (1-10)],IMDB4[Director Name],Formula_Analysis!AL741)</f>
        <v>7.3999999999999995</v>
      </c>
      <c r="AQ741" s="7" t="str">
        <v>Jeanne Tripplehorn</v>
      </c>
      <c r="AR741" s="7">
        <f>SUMIFS(IMDB4[Gross Revenue],IMDB4[Lead Actor],Formula_Analysis!AQ741)</f>
        <v>133994057</v>
      </c>
    </row>
    <row r="742" spans="1:44" x14ac:dyDescent="0.25">
      <c r="A742" t="str">
        <v>Fast Five</v>
      </c>
      <c r="B742">
        <v>40736</v>
      </c>
      <c r="C742">
        <v>2011</v>
      </c>
      <c r="D742" t="str">
        <v>2010s</v>
      </c>
      <c r="E742" t="str">
        <v>Color</v>
      </c>
      <c r="F742" t="str">
        <v>Action</v>
      </c>
      <c r="G742" t="str">
        <v>English</v>
      </c>
      <c r="H742" t="str">
        <v>USA</v>
      </c>
      <c r="I742" t="str">
        <v>PG-13</v>
      </c>
      <c r="J742" t="str">
        <v>Paul Walker</v>
      </c>
      <c r="K742" t="str">
        <v>Justin Lin</v>
      </c>
      <c r="L742">
        <v>23000</v>
      </c>
      <c r="M742">
        <v>55345</v>
      </c>
      <c r="N742">
        <v>681</v>
      </c>
      <c r="O742">
        <v>54000</v>
      </c>
      <c r="P742">
        <v>7.3</v>
      </c>
      <c r="R742" t="str">
        <v>Footloose</v>
      </c>
      <c r="S742">
        <v>30778</v>
      </c>
      <c r="T742">
        <v>1984</v>
      </c>
      <c r="U742" t="str">
        <v>1980s</v>
      </c>
      <c r="V742" t="str">
        <v>Color</v>
      </c>
      <c r="W742" t="str">
        <v>Drama</v>
      </c>
      <c r="X742" t="str">
        <v>English</v>
      </c>
      <c r="Y742" t="str">
        <v>USA</v>
      </c>
      <c r="Z742" t="str">
        <v>PG</v>
      </c>
      <c r="AA742" t="str">
        <v>Dianne Wiest</v>
      </c>
      <c r="AB742" t="str">
        <v>Herbert Ross</v>
      </c>
      <c r="AC742">
        <v>967</v>
      </c>
      <c r="AD742">
        <v>1962</v>
      </c>
      <c r="AE742">
        <v>71</v>
      </c>
      <c r="AF742">
        <v>0</v>
      </c>
      <c r="AG742">
        <v>6.5</v>
      </c>
      <c r="AH742">
        <v>60</v>
      </c>
      <c r="AI742">
        <v>107</v>
      </c>
      <c r="AJ742">
        <v>80000000</v>
      </c>
      <c r="AL742" s="7" t="str">
        <v>Rodrigo GarcÃ­a</v>
      </c>
      <c r="AM742" s="35">
        <f>AVERAGEIFS(IMDB4[IMDb Score (1-10)],IMDB4[Director Name],Formula_Analysis!AL742)</f>
        <v>6.95</v>
      </c>
      <c r="AQ742" s="7" t="str">
        <v>Jason London</v>
      </c>
      <c r="AR742" s="7">
        <f>SUMIFS(IMDB4[Gross Revenue],IMDB4[Lead Actor],Formula_Analysis!AQ742)</f>
        <v>17757087</v>
      </c>
    </row>
    <row r="743" spans="1:44" x14ac:dyDescent="0.25">
      <c r="A743" t="str">
        <v>Eight Below</v>
      </c>
      <c r="B743">
        <v>38831</v>
      </c>
      <c r="C743">
        <v>2006</v>
      </c>
      <c r="D743" t="str">
        <v>2000s</v>
      </c>
      <c r="E743" t="str">
        <v>Color</v>
      </c>
      <c r="F743" t="str">
        <v>Adventure</v>
      </c>
      <c r="G743" t="str">
        <v>English</v>
      </c>
      <c r="H743" t="str">
        <v>USA</v>
      </c>
      <c r="I743" t="str">
        <v>PG</v>
      </c>
      <c r="J743" t="str">
        <v>Paul Walker</v>
      </c>
      <c r="K743" t="str">
        <v>Frank Marshall</v>
      </c>
      <c r="L743">
        <v>23000</v>
      </c>
      <c r="M743">
        <v>24300</v>
      </c>
      <c r="N743">
        <v>155</v>
      </c>
      <c r="O743">
        <v>11000</v>
      </c>
      <c r="P743">
        <v>7.3</v>
      </c>
      <c r="R743" t="str">
        <v>Knowing</v>
      </c>
      <c r="S743">
        <v>39836</v>
      </c>
      <c r="T743">
        <v>2009</v>
      </c>
      <c r="U743" t="str">
        <v>2000s</v>
      </c>
      <c r="V743" t="str">
        <v>Color</v>
      </c>
      <c r="W743" t="str">
        <v>Drama</v>
      </c>
      <c r="X743" t="str">
        <v>English</v>
      </c>
      <c r="Y743" t="str">
        <v>USA</v>
      </c>
      <c r="Z743" t="str">
        <v>PG-13</v>
      </c>
      <c r="AA743" t="str">
        <v>Nicolas Cage</v>
      </c>
      <c r="AB743" t="str">
        <v>Alex Proyas</v>
      </c>
      <c r="AC743">
        <v>12000</v>
      </c>
      <c r="AD743">
        <v>13421</v>
      </c>
      <c r="AE743">
        <v>295</v>
      </c>
      <c r="AF743">
        <v>0</v>
      </c>
      <c r="AG743">
        <v>6.2</v>
      </c>
      <c r="AH743">
        <v>279</v>
      </c>
      <c r="AI743">
        <v>121</v>
      </c>
      <c r="AJ743">
        <v>79948113</v>
      </c>
      <c r="AL743" s="7" t="str">
        <v>StÃ©phane Aubier</v>
      </c>
      <c r="AM743" s="35">
        <f>AVERAGEIFS(IMDB4[IMDb Score (1-10)],IMDB4[Director Name],Formula_Analysis!AL743)</f>
        <v>7.9</v>
      </c>
      <c r="AQ743" s="7" t="str">
        <v>Rory Culkin</v>
      </c>
      <c r="AR743" s="7">
        <f>SUMIFS(IMDB4[Gross Revenue],IMDB4[Lead Actor],Formula_Analysis!AQ743)</f>
        <v>228619159</v>
      </c>
    </row>
    <row r="744" spans="1:44" x14ac:dyDescent="0.25">
      <c r="A744" t="str">
        <v>Little Women</v>
      </c>
      <c r="B744">
        <v>34336</v>
      </c>
      <c r="C744">
        <v>1994</v>
      </c>
      <c r="D744" t="str">
        <v>1990s</v>
      </c>
      <c r="E744" t="str">
        <v>Color</v>
      </c>
      <c r="F744" t="str">
        <v>Drama</v>
      </c>
      <c r="G744" t="str">
        <v>English</v>
      </c>
      <c r="H744" t="str">
        <v>USA</v>
      </c>
      <c r="I744" t="str">
        <v>PG</v>
      </c>
      <c r="J744" t="str">
        <v>Christian Bale</v>
      </c>
      <c r="K744" t="str">
        <v>Gillian Armstrong</v>
      </c>
      <c r="L744">
        <v>23000</v>
      </c>
      <c r="M744">
        <v>29370</v>
      </c>
      <c r="N744">
        <v>44</v>
      </c>
      <c r="O744">
        <v>0</v>
      </c>
      <c r="P744">
        <v>7.3</v>
      </c>
      <c r="R744" t="str">
        <v>War Horse</v>
      </c>
      <c r="S744">
        <v>40642</v>
      </c>
      <c r="T744">
        <v>2011</v>
      </c>
      <c r="U744" t="str">
        <v>2010s</v>
      </c>
      <c r="V744" t="str">
        <v>Black and White</v>
      </c>
      <c r="W744" t="str">
        <v>Drama</v>
      </c>
      <c r="X744" t="str">
        <v>English</v>
      </c>
      <c r="Y744" t="str">
        <v>USA</v>
      </c>
      <c r="Z744" t="str">
        <v>PG-13</v>
      </c>
      <c r="AA744" t="str">
        <v>Jeremy Irvine</v>
      </c>
      <c r="AB744" t="str">
        <v>Steven Spielberg</v>
      </c>
      <c r="AC744">
        <v>25000</v>
      </c>
      <c r="AD744">
        <v>46726</v>
      </c>
      <c r="AE744">
        <v>14000</v>
      </c>
      <c r="AF744">
        <v>28000</v>
      </c>
      <c r="AG744">
        <v>7.2</v>
      </c>
      <c r="AH744">
        <v>388</v>
      </c>
      <c r="AI744">
        <v>146</v>
      </c>
      <c r="AJ744">
        <v>79883359</v>
      </c>
      <c r="AL744" s="7" t="str">
        <v>MÃ¥ns MÃ¥rlind</v>
      </c>
      <c r="AM744" s="35">
        <f>AVERAGEIFS(IMDB4[IMDb Score (1-10)],IMDB4[Director Name],Formula_Analysis!AL744)</f>
        <v>6.4</v>
      </c>
      <c r="AQ744" s="7" t="str">
        <v>Rudy Youngblood</v>
      </c>
      <c r="AR744" s="7">
        <f>SUMIFS(IMDB4[Gross Revenue],IMDB4[Lead Actor],Formula_Analysis!AQ744)</f>
        <v>50859889</v>
      </c>
    </row>
    <row r="745" spans="1:44" x14ac:dyDescent="0.25">
      <c r="A745" t="str">
        <v>Rescue Dawn</v>
      </c>
      <c r="B745">
        <v>38922</v>
      </c>
      <c r="C745">
        <v>2006</v>
      </c>
      <c r="D745" t="str">
        <v>2000s</v>
      </c>
      <c r="E745" t="str">
        <v>Color</v>
      </c>
      <c r="F745" t="str">
        <v>Adventure</v>
      </c>
      <c r="G745" t="str">
        <v>English</v>
      </c>
      <c r="H745" t="str">
        <v>USA</v>
      </c>
      <c r="I745" t="str">
        <v>PG-13</v>
      </c>
      <c r="J745" t="str">
        <v>Christian Bale</v>
      </c>
      <c r="K745" t="str">
        <v>Werner Herzog</v>
      </c>
      <c r="L745">
        <v>23000</v>
      </c>
      <c r="M745">
        <v>24270</v>
      </c>
      <c r="N745">
        <v>0</v>
      </c>
      <c r="O745">
        <v>0</v>
      </c>
      <c r="P745">
        <v>7.3</v>
      </c>
      <c r="R745" t="str">
        <v>The Golden Child</v>
      </c>
      <c r="S745">
        <v>31548</v>
      </c>
      <c r="T745">
        <v>1986</v>
      </c>
      <c r="U745" t="str">
        <v>1980s</v>
      </c>
      <c r="V745" t="str">
        <v>Color</v>
      </c>
      <c r="W745" t="str">
        <v>Action</v>
      </c>
      <c r="X745" t="str">
        <v>English</v>
      </c>
      <c r="Y745" t="str">
        <v>USA</v>
      </c>
      <c r="Z745" t="str">
        <v>PG-13</v>
      </c>
      <c r="AA745" t="str">
        <v>Victor Wong</v>
      </c>
      <c r="AB745" t="str">
        <v>Michael Ritchie</v>
      </c>
      <c r="AC745">
        <v>400</v>
      </c>
      <c r="AD745">
        <v>1044</v>
      </c>
      <c r="AE745">
        <v>23</v>
      </c>
      <c r="AF745">
        <v>0</v>
      </c>
      <c r="AG745">
        <v>5.9</v>
      </c>
      <c r="AH745">
        <v>29</v>
      </c>
      <c r="AI745">
        <v>94</v>
      </c>
      <c r="AJ745">
        <v>79817937</v>
      </c>
      <c r="AL745" s="7" t="str">
        <v>Chris Nahon</v>
      </c>
      <c r="AM745" s="35">
        <f>AVERAGEIFS(IMDB4[IMDb Score (1-10)],IMDB4[Director Name],Formula_Analysis!AL745)</f>
        <v>6.6</v>
      </c>
      <c r="AQ745" s="7" t="str">
        <v>Shelley Hennig</v>
      </c>
      <c r="AR745" s="7">
        <f>SUMIFS(IMDB4[Gross Revenue],IMDB4[Lead Actor],Formula_Analysis!AQ745)</f>
        <v>31537320</v>
      </c>
    </row>
    <row r="746" spans="1:44" x14ac:dyDescent="0.25">
      <c r="A746" t="str">
        <v>The Talented Mr. Ripley</v>
      </c>
      <c r="B746">
        <v>36371</v>
      </c>
      <c r="C746">
        <v>1999</v>
      </c>
      <c r="D746" t="str">
        <v>1990s</v>
      </c>
      <c r="E746" t="str">
        <v>Color</v>
      </c>
      <c r="F746" t="str">
        <v>Crime</v>
      </c>
      <c r="G746" t="str">
        <v>English</v>
      </c>
      <c r="H746" t="str">
        <v>USA</v>
      </c>
      <c r="I746" t="str">
        <v>R</v>
      </c>
      <c r="J746" t="str">
        <v>Philip Seymour Hoffman</v>
      </c>
      <c r="K746" t="str">
        <v>Anthony Minghella</v>
      </c>
      <c r="L746">
        <v>22000</v>
      </c>
      <c r="M746">
        <v>36810</v>
      </c>
      <c r="N746">
        <v>333</v>
      </c>
      <c r="O746">
        <v>0</v>
      </c>
      <c r="P746">
        <v>7.3</v>
      </c>
      <c r="R746" t="str">
        <v>Dark Shadows</v>
      </c>
      <c r="S746">
        <v>40981</v>
      </c>
      <c r="T746">
        <v>2012</v>
      </c>
      <c r="U746" t="str">
        <v>2010s</v>
      </c>
      <c r="V746" t="str">
        <v>Color</v>
      </c>
      <c r="W746" t="str">
        <v>Comedy</v>
      </c>
      <c r="X746" t="str">
        <v>English</v>
      </c>
      <c r="Y746" t="str">
        <v>USA</v>
      </c>
      <c r="Z746" t="str">
        <v>PG-13</v>
      </c>
      <c r="AA746" t="str">
        <v>Johnny Depp</v>
      </c>
      <c r="AB746" t="str">
        <v>Tim Burton</v>
      </c>
      <c r="AC746">
        <v>40000</v>
      </c>
      <c r="AD746">
        <v>80849</v>
      </c>
      <c r="AE746">
        <v>13000</v>
      </c>
      <c r="AF746">
        <v>82000</v>
      </c>
      <c r="AG746">
        <v>6.2</v>
      </c>
      <c r="AH746">
        <v>526</v>
      </c>
      <c r="AI746">
        <v>113</v>
      </c>
      <c r="AJ746">
        <v>79711678</v>
      </c>
      <c r="AL746" s="7" t="str">
        <v>Harald Zwart</v>
      </c>
      <c r="AM746" s="35">
        <f>AVERAGEIFS(IMDB4[IMDb Score (1-10)],IMDB4[Director Name],Formula_Analysis!AL746)</f>
        <v>5.5</v>
      </c>
      <c r="AQ746" s="7" t="str">
        <v>Mike Epps</v>
      </c>
      <c r="AR746" s="7">
        <f>SUMIFS(IMDB4[Gross Revenue],IMDB4[Lead Actor],Formula_Analysis!AQ746)</f>
        <v>25482931</v>
      </c>
    </row>
    <row r="747" spans="1:44" x14ac:dyDescent="0.25">
      <c r="A747" t="str">
        <v>Cape Fear</v>
      </c>
      <c r="B747">
        <v>33368</v>
      </c>
      <c r="C747">
        <v>1991</v>
      </c>
      <c r="D747" t="str">
        <v>1990s</v>
      </c>
      <c r="E747" t="str">
        <v>Color</v>
      </c>
      <c r="F747" t="str">
        <v>Crime</v>
      </c>
      <c r="G747" t="str">
        <v>English</v>
      </c>
      <c r="H747" t="str">
        <v>USA</v>
      </c>
      <c r="I747" t="str">
        <v>R</v>
      </c>
      <c r="J747" t="str">
        <v>Robert De Niro</v>
      </c>
      <c r="K747" t="str">
        <v>Martin Scorsese</v>
      </c>
      <c r="L747">
        <v>22000</v>
      </c>
      <c r="M747">
        <v>24006</v>
      </c>
      <c r="N747">
        <v>17000</v>
      </c>
      <c r="O747">
        <v>0</v>
      </c>
      <c r="P747">
        <v>7.3</v>
      </c>
      <c r="R747" t="str">
        <v>WarGames</v>
      </c>
      <c r="S747">
        <v>30495</v>
      </c>
      <c r="T747">
        <v>1983</v>
      </c>
      <c r="U747" t="str">
        <v>1980s</v>
      </c>
      <c r="V747" t="str">
        <v>Color</v>
      </c>
      <c r="W747" t="str">
        <v>Sci-Fi</v>
      </c>
      <c r="X747" t="str">
        <v>English</v>
      </c>
      <c r="Y747" t="str">
        <v>USA</v>
      </c>
      <c r="Z747" t="str">
        <v>PG</v>
      </c>
      <c r="AA747" t="str">
        <v>Matthew Broderick</v>
      </c>
      <c r="AB747" t="str">
        <v>John Badham</v>
      </c>
      <c r="AC747">
        <v>2000</v>
      </c>
      <c r="AD747">
        <v>4537</v>
      </c>
      <c r="AE747">
        <v>139</v>
      </c>
      <c r="AF747">
        <v>0</v>
      </c>
      <c r="AG747">
        <v>7.1</v>
      </c>
      <c r="AH747">
        <v>84</v>
      </c>
      <c r="AI747">
        <v>114</v>
      </c>
      <c r="AJ747">
        <v>79568000</v>
      </c>
      <c r="AL747" s="7" t="str">
        <v>Rob Minkoff</v>
      </c>
      <c r="AM747" s="35">
        <f>AVERAGEIFS(IMDB4[IMDb Score (1-10)],IMDB4[Director Name],Formula_Analysis!AL747)</f>
        <v>5.9399999999999995</v>
      </c>
      <c r="AQ747" s="7" t="str">
        <v>Eamonn Walker</v>
      </c>
      <c r="AR747" s="7">
        <f>SUMIFS(IMDB4[Gross Revenue],IMDB4[Lead Actor],Formula_Analysis!AQ747)</f>
        <v>860002</v>
      </c>
    </row>
    <row r="748" spans="1:44" x14ac:dyDescent="0.25">
      <c r="A748" t="str">
        <v>Ronin</v>
      </c>
      <c r="B748">
        <v>35807</v>
      </c>
      <c r="C748">
        <v>1998</v>
      </c>
      <c r="D748" t="str">
        <v>1990s</v>
      </c>
      <c r="E748" t="str">
        <v>Color</v>
      </c>
      <c r="F748" t="str">
        <v>Action</v>
      </c>
      <c r="G748" t="str">
        <v>English</v>
      </c>
      <c r="H748" t="str">
        <v>UK</v>
      </c>
      <c r="I748" t="str">
        <v>R</v>
      </c>
      <c r="J748" t="str">
        <v>Robert De Niro</v>
      </c>
      <c r="K748" t="str">
        <v>John Frankenheimer</v>
      </c>
      <c r="L748">
        <v>22000</v>
      </c>
      <c r="M748">
        <v>24270</v>
      </c>
      <c r="N748">
        <v>287</v>
      </c>
      <c r="O748">
        <v>0</v>
      </c>
      <c r="P748">
        <v>7.3</v>
      </c>
      <c r="R748" t="str">
        <v>Hannah Montana: The Movie</v>
      </c>
      <c r="S748">
        <v>39888</v>
      </c>
      <c r="T748">
        <v>2009</v>
      </c>
      <c r="U748" t="str">
        <v>2000s</v>
      </c>
      <c r="V748" t="str">
        <v>Color</v>
      </c>
      <c r="W748" t="str">
        <v>Comedy</v>
      </c>
      <c r="X748" t="str">
        <v>English</v>
      </c>
      <c r="Y748" t="str">
        <v>USA</v>
      </c>
      <c r="Z748" t="str">
        <v>G</v>
      </c>
      <c r="AA748" t="str">
        <v>Emily Osment</v>
      </c>
      <c r="AB748" t="str">
        <v>Peter Chelsom</v>
      </c>
      <c r="AC748">
        <v>1000</v>
      </c>
      <c r="AD748">
        <v>4516</v>
      </c>
      <c r="AE748">
        <v>23</v>
      </c>
      <c r="AF748">
        <v>0</v>
      </c>
      <c r="AG748">
        <v>4.2</v>
      </c>
      <c r="AH748">
        <v>131</v>
      </c>
      <c r="AI748">
        <v>102</v>
      </c>
      <c r="AJ748">
        <v>79566871</v>
      </c>
      <c r="AL748" s="7" t="str">
        <v>Julie Taymor</v>
      </c>
      <c r="AM748" s="35">
        <f>AVERAGEIFS(IMDB4[IMDb Score (1-10)],IMDB4[Director Name],Formula_Analysis!AL748)</f>
        <v>6.7333333333333343</v>
      </c>
      <c r="AQ748" s="7" t="str">
        <v>Emma Bell</v>
      </c>
      <c r="AR748" s="7">
        <f>SUMIFS(IMDB4[Gross Revenue],IMDB4[Lead Actor],Formula_Analysis!AQ748)</f>
        <v>45530757</v>
      </c>
    </row>
    <row r="749" spans="1:44" x14ac:dyDescent="0.25">
      <c r="A749" t="str">
        <v>Rise of the Guardians</v>
      </c>
      <c r="B749">
        <v>41229</v>
      </c>
      <c r="C749">
        <v>2012</v>
      </c>
      <c r="D749" t="str">
        <v>2010s</v>
      </c>
      <c r="E749" t="str">
        <v>Color</v>
      </c>
      <c r="F749" t="str">
        <v>Adventure</v>
      </c>
      <c r="G749" t="str">
        <v>English</v>
      </c>
      <c r="H749" t="str">
        <v>USA</v>
      </c>
      <c r="I749" t="str">
        <v>PG</v>
      </c>
      <c r="J749" t="str">
        <v>Hugh Jackman</v>
      </c>
      <c r="K749" t="str">
        <v>Peter Ramsey</v>
      </c>
      <c r="L749">
        <v>20000</v>
      </c>
      <c r="M749">
        <v>20645</v>
      </c>
      <c r="N749">
        <v>52</v>
      </c>
      <c r="O749">
        <v>25000</v>
      </c>
      <c r="P749">
        <v>7.3</v>
      </c>
      <c r="R749" t="str">
        <v>The Day the Earth Stood Still</v>
      </c>
      <c r="S749">
        <v>39700</v>
      </c>
      <c r="T749">
        <v>2008</v>
      </c>
      <c r="U749" t="str">
        <v>2000s</v>
      </c>
      <c r="V749" t="str">
        <v>Color</v>
      </c>
      <c r="W749" t="str">
        <v>Drama</v>
      </c>
      <c r="X749" t="str">
        <v>English</v>
      </c>
      <c r="Y749" t="str">
        <v>USA</v>
      </c>
      <c r="Z749" t="str">
        <v>PG-13</v>
      </c>
      <c r="AA749" t="str">
        <v>Keanu Reeves</v>
      </c>
      <c r="AB749" t="str">
        <v>Scott Derrickson</v>
      </c>
      <c r="AC749">
        <v>18000</v>
      </c>
      <c r="AD749">
        <v>22194</v>
      </c>
      <c r="AE749">
        <v>301</v>
      </c>
      <c r="AF749">
        <v>0</v>
      </c>
      <c r="AG749">
        <v>5.5</v>
      </c>
      <c r="AH749">
        <v>276</v>
      </c>
      <c r="AI749">
        <v>104</v>
      </c>
      <c r="AJ749">
        <v>79363785</v>
      </c>
      <c r="AL749" s="7" t="str">
        <v>Annabel Jankel</v>
      </c>
      <c r="AM749" s="35">
        <f>AVERAGEIFS(IMDB4[IMDb Score (1-10)],IMDB4[Director Name],Formula_Analysis!AL749)</f>
        <v>4</v>
      </c>
      <c r="AQ749" s="7" t="str">
        <v>William Morgan Sheppard</v>
      </c>
      <c r="AR749" s="7">
        <f>SUMIFS(IMDB4[Gross Revenue],IMDB4[Lead Actor],Formula_Analysis!AQ749)</f>
        <v>252726</v>
      </c>
    </row>
    <row r="750" spans="1:44" x14ac:dyDescent="0.25">
      <c r="A750" t="str">
        <v>Closer</v>
      </c>
      <c r="B750">
        <v>38261</v>
      </c>
      <c r="C750">
        <v>2004</v>
      </c>
      <c r="D750" t="str">
        <v>2000s</v>
      </c>
      <c r="E750" t="str">
        <v>Color</v>
      </c>
      <c r="F750" t="str">
        <v>Drama</v>
      </c>
      <c r="G750" t="str">
        <v>English</v>
      </c>
      <c r="H750" t="str">
        <v>USA</v>
      </c>
      <c r="I750" t="str">
        <v>R</v>
      </c>
      <c r="J750" t="str">
        <v>Natalie Portman</v>
      </c>
      <c r="K750" t="str">
        <v>Mike Nichols</v>
      </c>
      <c r="L750">
        <v>20000</v>
      </c>
      <c r="M750">
        <v>28027</v>
      </c>
      <c r="N750">
        <v>0</v>
      </c>
      <c r="O750">
        <v>12000</v>
      </c>
      <c r="P750">
        <v>7.3</v>
      </c>
      <c r="R750" t="str">
        <v>Cape Fear</v>
      </c>
      <c r="S750">
        <v>33368</v>
      </c>
      <c r="T750">
        <v>1991</v>
      </c>
      <c r="U750" t="str">
        <v>1990s</v>
      </c>
      <c r="V750" t="str">
        <v>Color</v>
      </c>
      <c r="W750" t="str">
        <v>Crime</v>
      </c>
      <c r="X750" t="str">
        <v>English</v>
      </c>
      <c r="Y750" t="str">
        <v>USA</v>
      </c>
      <c r="Z750" t="str">
        <v>R</v>
      </c>
      <c r="AA750" t="str">
        <v>Robert De Niro</v>
      </c>
      <c r="AB750" t="str">
        <v>Martin Scorsese</v>
      </c>
      <c r="AC750">
        <v>22000</v>
      </c>
      <c r="AD750">
        <v>24006</v>
      </c>
      <c r="AE750">
        <v>17000</v>
      </c>
      <c r="AF750">
        <v>0</v>
      </c>
      <c r="AG750">
        <v>7.3</v>
      </c>
      <c r="AH750">
        <v>120</v>
      </c>
      <c r="AI750">
        <v>128</v>
      </c>
      <c r="AJ750">
        <v>79100000</v>
      </c>
      <c r="AL750" s="7" t="str">
        <v>Fred Schepisi</v>
      </c>
      <c r="AM750" s="35">
        <f>AVERAGEIFS(IMDB4[IMDb Score (1-10)],IMDB4[Director Name],Formula_Analysis!AL750)</f>
        <v>7</v>
      </c>
      <c r="AQ750" s="7" t="str">
        <v>James Duval</v>
      </c>
      <c r="AR750" s="7">
        <f>SUMIFS(IMDB4[Gross Revenue],IMDB4[Lead Actor],Formula_Analysis!AQ750)</f>
        <v>145540</v>
      </c>
    </row>
    <row r="751" spans="1:44" x14ac:dyDescent="0.25">
      <c r="A751" t="str">
        <v>The Fountain</v>
      </c>
      <c r="B751">
        <v>38791</v>
      </c>
      <c r="C751">
        <v>2006</v>
      </c>
      <c r="D751" t="str">
        <v>2000s</v>
      </c>
      <c r="E751" t="str">
        <v>Color</v>
      </c>
      <c r="F751" t="str">
        <v>Drama</v>
      </c>
      <c r="G751" t="str">
        <v>English</v>
      </c>
      <c r="H751" t="str">
        <v>USA</v>
      </c>
      <c r="I751" t="str">
        <v>PG-13</v>
      </c>
      <c r="J751" t="str">
        <v>Hugh Jackman</v>
      </c>
      <c r="K751" t="str">
        <v>Darren Aronofsky</v>
      </c>
      <c r="L751">
        <v>20000</v>
      </c>
      <c r="M751">
        <v>24640</v>
      </c>
      <c r="N751">
        <v>0</v>
      </c>
      <c r="O751">
        <v>23000</v>
      </c>
      <c r="P751">
        <v>7.3</v>
      </c>
      <c r="R751" t="str">
        <v>Star Trek II: The Wrath of Khan</v>
      </c>
      <c r="S751">
        <v>30290</v>
      </c>
      <c r="T751">
        <v>1982</v>
      </c>
      <c r="U751" t="str">
        <v>1980s</v>
      </c>
      <c r="V751" t="str">
        <v>Color</v>
      </c>
      <c r="W751" t="str">
        <v>Action</v>
      </c>
      <c r="X751" t="str">
        <v>English</v>
      </c>
      <c r="Y751" t="str">
        <v>USA</v>
      </c>
      <c r="Z751" t="str">
        <v>PG</v>
      </c>
      <c r="AA751" t="str">
        <v>Leonard Nimoy</v>
      </c>
      <c r="AB751" t="str">
        <v>Nicholas Meyer</v>
      </c>
      <c r="AC751">
        <v>12000</v>
      </c>
      <c r="AD751">
        <v>16539</v>
      </c>
      <c r="AE751">
        <v>120</v>
      </c>
      <c r="AF751">
        <v>0</v>
      </c>
      <c r="AG751">
        <v>7.7</v>
      </c>
      <c r="AH751">
        <v>148</v>
      </c>
      <c r="AI751">
        <v>116</v>
      </c>
      <c r="AJ751">
        <v>78900000</v>
      </c>
      <c r="AL751" s="7" t="str">
        <v>Nigel Cole</v>
      </c>
      <c r="AM751" s="35">
        <f>AVERAGEIFS(IMDB4[IMDb Score (1-10)],IMDB4[Director Name],Formula_Analysis!AL751)</f>
        <v>6.9</v>
      </c>
      <c r="AQ751" s="7" t="str">
        <v>Jason Alexander</v>
      </c>
      <c r="AR751" s="7">
        <f>SUMIFS(IMDB4[Gross Revenue],IMDB4[Lead Actor],Formula_Analysis!AQ751)</f>
        <v>70836296</v>
      </c>
    </row>
    <row r="752" spans="1:44" x14ac:dyDescent="0.25">
      <c r="A752" t="str">
        <v>August: Osage County</v>
      </c>
      <c r="B752">
        <v>41409</v>
      </c>
      <c r="C752">
        <v>2013</v>
      </c>
      <c r="D752" t="str">
        <v>2010s</v>
      </c>
      <c r="E752" t="str">
        <v>Color</v>
      </c>
      <c r="F752" t="str">
        <v>Drama</v>
      </c>
      <c r="G752" t="str">
        <v>English</v>
      </c>
      <c r="H752" t="str">
        <v>USA</v>
      </c>
      <c r="I752" t="str">
        <v>R</v>
      </c>
      <c r="J752" t="str">
        <v>Benedict Cumberbatch</v>
      </c>
      <c r="K752" t="str">
        <v>John Wells</v>
      </c>
      <c r="L752">
        <v>19000</v>
      </c>
      <c r="M752">
        <v>39690</v>
      </c>
      <c r="N752">
        <v>53</v>
      </c>
      <c r="O752">
        <v>30000</v>
      </c>
      <c r="P752">
        <v>7.3</v>
      </c>
      <c r="R752" t="str">
        <v>Alien</v>
      </c>
      <c r="S752">
        <v>29131</v>
      </c>
      <c r="T752">
        <v>1979</v>
      </c>
      <c r="U752" t="str">
        <v>1970s</v>
      </c>
      <c r="V752" t="str">
        <v>Color</v>
      </c>
      <c r="W752" t="str">
        <v>Horror</v>
      </c>
      <c r="X752" t="str">
        <v>English</v>
      </c>
      <c r="Y752" t="str">
        <v>UK</v>
      </c>
      <c r="Z752" t="str">
        <v>R</v>
      </c>
      <c r="AA752" t="str">
        <v>Tom Skerritt</v>
      </c>
      <c r="AB752" t="str">
        <v>Ridley Scott</v>
      </c>
      <c r="AC752">
        <v>1000</v>
      </c>
      <c r="AD752">
        <v>2524</v>
      </c>
      <c r="AE752">
        <v>0</v>
      </c>
      <c r="AF752">
        <v>23000</v>
      </c>
      <c r="AG752">
        <v>8.5</v>
      </c>
      <c r="AH752">
        <v>392</v>
      </c>
      <c r="AI752">
        <v>116</v>
      </c>
      <c r="AJ752">
        <v>78900000</v>
      </c>
      <c r="AL752" s="7" t="str">
        <v>Peter Ho-Sun Chan</v>
      </c>
      <c r="AM752" s="35">
        <f>AVERAGEIFS(IMDB4[IMDb Score (1-10)],IMDB4[Director Name],Formula_Analysis!AL752)</f>
        <v>7.1</v>
      </c>
      <c r="AQ752" s="7" t="str">
        <v>Esai Morales</v>
      </c>
      <c r="AR752" s="7">
        <f>SUMIFS(IMDB4[Gross Revenue],IMDB4[Lead Actor],Formula_Analysis!AQ752)</f>
        <v>54520486</v>
      </c>
    </row>
    <row r="753" spans="1:44" x14ac:dyDescent="0.25">
      <c r="A753" t="str">
        <v>Flight</v>
      </c>
      <c r="B753">
        <v>41104</v>
      </c>
      <c r="C753">
        <v>2012</v>
      </c>
      <c r="D753" t="str">
        <v>2010s</v>
      </c>
      <c r="E753" t="str">
        <v>Color</v>
      </c>
      <c r="F753" t="str">
        <v>Drama</v>
      </c>
      <c r="G753" t="str">
        <v>English</v>
      </c>
      <c r="H753" t="str">
        <v>USA</v>
      </c>
      <c r="I753" t="str">
        <v>R</v>
      </c>
      <c r="J753" t="str">
        <v>Denzel Washington</v>
      </c>
      <c r="K753" t="str">
        <v>Robert Zemeckis</v>
      </c>
      <c r="L753">
        <v>18000</v>
      </c>
      <c r="M753">
        <v>20952</v>
      </c>
      <c r="N753">
        <v>0</v>
      </c>
      <c r="O753">
        <v>64000</v>
      </c>
      <c r="P753">
        <v>7.3</v>
      </c>
      <c r="R753" t="str">
        <v>Apocalypse Now</v>
      </c>
      <c r="S753">
        <v>29106</v>
      </c>
      <c r="T753">
        <v>1979</v>
      </c>
      <c r="U753" t="str">
        <v>1970s</v>
      </c>
      <c r="V753" t="str">
        <v>Color</v>
      </c>
      <c r="W753" t="str">
        <v>Drama</v>
      </c>
      <c r="X753" t="str">
        <v>English</v>
      </c>
      <c r="Y753" t="str">
        <v>USA</v>
      </c>
      <c r="Z753" t="str">
        <v>R</v>
      </c>
      <c r="AA753" t="str">
        <v>Harrison Ford</v>
      </c>
      <c r="AB753" t="str">
        <v>Francis Ford Coppola</v>
      </c>
      <c r="AC753">
        <v>11000</v>
      </c>
      <c r="AD753">
        <v>25313</v>
      </c>
      <c r="AE753">
        <v>0</v>
      </c>
      <c r="AF753">
        <v>19000</v>
      </c>
      <c r="AG753">
        <v>8.5</v>
      </c>
      <c r="AH753">
        <v>261</v>
      </c>
      <c r="AI753">
        <v>289</v>
      </c>
      <c r="AJ753">
        <v>78800000</v>
      </c>
      <c r="AL753" s="7" t="str">
        <v>Giuseppe Tornatore</v>
      </c>
      <c r="AM753" s="35">
        <f>AVERAGEIFS(IMDB4[IMDb Score (1-10)],IMDB4[Director Name],Formula_Analysis!AL753)</f>
        <v>7.8</v>
      </c>
      <c r="AQ753" s="7" t="str">
        <v>John Heard</v>
      </c>
      <c r="AR753" s="7">
        <f>SUMIFS(IMDB4[Gross Revenue],IMDB4[Lead Actor],Formula_Analysis!AQ753)</f>
        <v>8780002</v>
      </c>
    </row>
    <row r="754" spans="1:44" x14ac:dyDescent="0.25">
      <c r="A754" t="str">
        <v>Crimson Tide</v>
      </c>
      <c r="B754">
        <v>34710</v>
      </c>
      <c r="C754">
        <v>1995</v>
      </c>
      <c r="D754" t="str">
        <v>1990s</v>
      </c>
      <c r="E754" t="str">
        <v>Color</v>
      </c>
      <c r="F754" t="str">
        <v>Action</v>
      </c>
      <c r="G754" t="str">
        <v>English</v>
      </c>
      <c r="H754" t="str">
        <v>USA</v>
      </c>
      <c r="I754" t="str">
        <v>R</v>
      </c>
      <c r="J754" t="str">
        <v>Denzel Washington</v>
      </c>
      <c r="K754" t="str">
        <v>Tony Scott</v>
      </c>
      <c r="L754">
        <v>18000</v>
      </c>
      <c r="M754">
        <v>30132</v>
      </c>
      <c r="N754">
        <v>12000</v>
      </c>
      <c r="O754">
        <v>0</v>
      </c>
      <c r="P754">
        <v>7.3</v>
      </c>
      <c r="R754" t="str">
        <v>Pixels</v>
      </c>
      <c r="S754">
        <v>42164</v>
      </c>
      <c r="T754">
        <v>2015</v>
      </c>
      <c r="U754" t="str">
        <v>2010s</v>
      </c>
      <c r="V754" t="str">
        <v>Color</v>
      </c>
      <c r="W754" t="str">
        <v>Action</v>
      </c>
      <c r="X754" t="str">
        <v>English</v>
      </c>
      <c r="Y754" t="str">
        <v>USA</v>
      </c>
      <c r="Z754" t="str">
        <v>PG-13</v>
      </c>
      <c r="AA754" t="str">
        <v>Peter Dinklage</v>
      </c>
      <c r="AB754" t="str">
        <v>Chris Columbus</v>
      </c>
      <c r="AC754">
        <v>22000</v>
      </c>
      <c r="AD754">
        <v>35367</v>
      </c>
      <c r="AE754">
        <v>0</v>
      </c>
      <c r="AF754">
        <v>39000</v>
      </c>
      <c r="AG754">
        <v>5.6</v>
      </c>
      <c r="AH754">
        <v>253</v>
      </c>
      <c r="AI754">
        <v>106</v>
      </c>
      <c r="AJ754">
        <v>78747585</v>
      </c>
      <c r="AL754" s="7" t="str">
        <v>Mike Mitchell</v>
      </c>
      <c r="AM754" s="35">
        <f>AVERAGEIFS(IMDB4[IMDb Score (1-10)],IMDB4[Director Name],Formula_Analysis!AL754)</f>
        <v>5.6749999999999998</v>
      </c>
      <c r="AQ754" s="7" t="str">
        <v>Heather Locklear</v>
      </c>
      <c r="AR754" s="7">
        <f>SUMIFS(IMDB4[Gross Revenue],IMDB4[Lead Actor],Formula_Analysis!AQ754)</f>
        <v>56167398</v>
      </c>
    </row>
    <row r="755" spans="1:44" x14ac:dyDescent="0.25">
      <c r="A755" t="str">
        <v>The Negotiator</v>
      </c>
      <c r="B755">
        <v>36091</v>
      </c>
      <c r="C755">
        <v>1998</v>
      </c>
      <c r="D755" t="str">
        <v>1990s</v>
      </c>
      <c r="E755" t="str">
        <v>Color</v>
      </c>
      <c r="F755" t="str">
        <v>Action</v>
      </c>
      <c r="G755" t="str">
        <v>English</v>
      </c>
      <c r="H755" t="str">
        <v>Germany</v>
      </c>
      <c r="I755" t="str">
        <v>R</v>
      </c>
      <c r="J755" t="str">
        <v>Kevin Spacey</v>
      </c>
      <c r="K755" t="str">
        <v>F. Gary Gray</v>
      </c>
      <c r="L755">
        <v>18000</v>
      </c>
      <c r="M755">
        <v>20152</v>
      </c>
      <c r="N755">
        <v>473</v>
      </c>
      <c r="O755">
        <v>3000</v>
      </c>
      <c r="P755">
        <v>7.3</v>
      </c>
      <c r="R755" t="str">
        <v>City of Angels</v>
      </c>
      <c r="S755">
        <v>35963</v>
      </c>
      <c r="T755">
        <v>1998</v>
      </c>
      <c r="U755" t="str">
        <v>1990s</v>
      </c>
      <c r="V755" t="str">
        <v>Color</v>
      </c>
      <c r="W755" t="str">
        <v>Drama</v>
      </c>
      <c r="X755" t="str">
        <v>English</v>
      </c>
      <c r="Y755" t="str">
        <v>Germany</v>
      </c>
      <c r="Z755" t="str">
        <v>PG-13</v>
      </c>
      <c r="AA755" t="str">
        <v>Nicolas Cage</v>
      </c>
      <c r="AB755" t="str">
        <v>Brad Silberling</v>
      </c>
      <c r="AC755">
        <v>12000</v>
      </c>
      <c r="AD755">
        <v>13905</v>
      </c>
      <c r="AE755">
        <v>52</v>
      </c>
      <c r="AF755">
        <v>0</v>
      </c>
      <c r="AG755">
        <v>6.7</v>
      </c>
      <c r="AH755">
        <v>110</v>
      </c>
      <c r="AI755">
        <v>114</v>
      </c>
      <c r="AJ755">
        <v>78745923</v>
      </c>
      <c r="AL755" s="7" t="str">
        <v>Raja Gosnell</v>
      </c>
      <c r="AM755" s="35">
        <f>AVERAGEIFS(IMDB4[IMDb Score (1-10)],IMDB4[Director Name],Formula_Analysis!AL755)</f>
        <v>4.916666666666667</v>
      </c>
      <c r="AQ755" s="7" t="str">
        <v>Margaret Hamilton</v>
      </c>
      <c r="AR755" s="7">
        <f>SUMIFS(IMDB4[Gross Revenue],IMDB4[Lead Actor],Formula_Analysis!AQ755)</f>
        <v>22202612</v>
      </c>
    </row>
    <row r="756" spans="1:44" x14ac:dyDescent="0.25">
      <c r="A756" t="str">
        <v>Antwone Fisher</v>
      </c>
      <c r="B756">
        <v>37526</v>
      </c>
      <c r="C756">
        <v>2002</v>
      </c>
      <c r="D756" t="str">
        <v>2000s</v>
      </c>
      <c r="E756" t="str">
        <v>Color</v>
      </c>
      <c r="F756" t="str">
        <v>Biography</v>
      </c>
      <c r="G756" t="str">
        <v>English</v>
      </c>
      <c r="H756" t="str">
        <v>USA</v>
      </c>
      <c r="I756" t="str">
        <v>PG-13</v>
      </c>
      <c r="J756" t="str">
        <v>Denzel Washington</v>
      </c>
      <c r="K756" t="str">
        <v>Denzel Washington</v>
      </c>
      <c r="L756">
        <v>18000</v>
      </c>
      <c r="M756">
        <v>20456</v>
      </c>
      <c r="N756">
        <v>18000</v>
      </c>
      <c r="O756">
        <v>0</v>
      </c>
      <c r="P756">
        <v>7.3</v>
      </c>
      <c r="R756" t="str">
        <v>Teenage Mutant Ninja Turtles II: The Secret of the Ooze</v>
      </c>
      <c r="S756">
        <v>33319</v>
      </c>
      <c r="T756">
        <v>1991</v>
      </c>
      <c r="U756" t="str">
        <v>1990s</v>
      </c>
      <c r="V756" t="str">
        <v>Color</v>
      </c>
      <c r="W756" t="str">
        <v>Action</v>
      </c>
      <c r="X756" t="str">
        <v>English</v>
      </c>
      <c r="Y756" t="str">
        <v>USA</v>
      </c>
      <c r="Z756" t="str">
        <v>PG</v>
      </c>
      <c r="AA756" t="str">
        <v>Kevin Nash</v>
      </c>
      <c r="AB756" t="str">
        <v>Michael Pressman</v>
      </c>
      <c r="AC756">
        <v>642</v>
      </c>
      <c r="AD756">
        <v>2501</v>
      </c>
      <c r="AE756">
        <v>34</v>
      </c>
      <c r="AF756">
        <v>0</v>
      </c>
      <c r="AG756">
        <v>6</v>
      </c>
      <c r="AH756">
        <v>68</v>
      </c>
      <c r="AI756">
        <v>88</v>
      </c>
      <c r="AJ756">
        <v>78656813</v>
      </c>
      <c r="AL756" s="7" t="str">
        <v>Chris Miller</v>
      </c>
      <c r="AM756" s="35">
        <f>AVERAGEIFS(IMDB4[IMDb Score (1-10)],IMDB4[Director Name],Formula_Analysis!AL756)</f>
        <v>6.4</v>
      </c>
      <c r="AQ756" s="7" t="str">
        <v>Oliver Reed</v>
      </c>
      <c r="AR756" s="7">
        <f>SUMIFS(IMDB4[Gross Revenue],IMDB4[Lead Actor],Formula_Analysis!AQ756)</f>
        <v>16800000</v>
      </c>
    </row>
    <row r="757" spans="1:44" x14ac:dyDescent="0.25">
      <c r="A757" t="str">
        <v>The Book of Life</v>
      </c>
      <c r="B757">
        <v>41799</v>
      </c>
      <c r="C757">
        <v>2014</v>
      </c>
      <c r="D757" t="str">
        <v>2010s</v>
      </c>
      <c r="E757" t="str">
        <v>Color</v>
      </c>
      <c r="F757" t="str">
        <v>Adventure</v>
      </c>
      <c r="G757" t="str">
        <v>English</v>
      </c>
      <c r="H757" t="str">
        <v>USA</v>
      </c>
      <c r="I757" t="str">
        <v>PG</v>
      </c>
      <c r="J757" t="str">
        <v>Channing Tatum</v>
      </c>
      <c r="K757" t="str">
        <v>Jorge R. GutiÃ©rrez</v>
      </c>
      <c r="L757">
        <v>17000</v>
      </c>
      <c r="M757">
        <v>19513</v>
      </c>
      <c r="N757">
        <v>34</v>
      </c>
      <c r="O757">
        <v>18000</v>
      </c>
      <c r="P757">
        <v>7.3</v>
      </c>
      <c r="R757" t="str">
        <v>The English Patient</v>
      </c>
      <c r="S757">
        <v>35096</v>
      </c>
      <c r="T757">
        <v>1996</v>
      </c>
      <c r="U757" t="str">
        <v>1990s</v>
      </c>
      <c r="V757" t="str">
        <v>Color</v>
      </c>
      <c r="W757" t="str">
        <v>Drama</v>
      </c>
      <c r="X757" t="str">
        <v>English</v>
      </c>
      <c r="Y757" t="str">
        <v>USA</v>
      </c>
      <c r="Z757" t="str">
        <v>R</v>
      </c>
      <c r="AA757" t="str">
        <v>Colin Firth</v>
      </c>
      <c r="AB757" t="str">
        <v>Anthony Minghella</v>
      </c>
      <c r="AC757">
        <v>14000</v>
      </c>
      <c r="AD757">
        <v>15912</v>
      </c>
      <c r="AE757">
        <v>333</v>
      </c>
      <c r="AF757">
        <v>0</v>
      </c>
      <c r="AG757">
        <v>7.4</v>
      </c>
      <c r="AH757">
        <v>116</v>
      </c>
      <c r="AI757">
        <v>162</v>
      </c>
      <c r="AJ757">
        <v>78651430</v>
      </c>
      <c r="AL757" s="7" t="str">
        <v>Takashi Shimizu</v>
      </c>
      <c r="AM757" s="35">
        <f>AVERAGEIFS(IMDB4[IMDb Score (1-10)],IMDB4[Director Name],Formula_Analysis!AL757)</f>
        <v>5.45</v>
      </c>
      <c r="AQ757" s="7" t="str">
        <v>Gregory Smith</v>
      </c>
      <c r="AR757" s="7">
        <f>SUMIFS(IMDB4[Gross Revenue],IMDB4[Lead Actor],Formula_Analysis!AQ757)</f>
        <v>40507309</v>
      </c>
    </row>
    <row r="758" spans="1:44" x14ac:dyDescent="0.25">
      <c r="A758" t="str">
        <v>Woman in Gold 2</v>
      </c>
      <c r="B758">
        <v>42052</v>
      </c>
      <c r="C758">
        <v>2015</v>
      </c>
      <c r="D758" t="str">
        <v>2010s</v>
      </c>
      <c r="E758" t="str">
        <v>Color</v>
      </c>
      <c r="F758" t="str">
        <v>Biography</v>
      </c>
      <c r="G758" t="str">
        <v>English</v>
      </c>
      <c r="H758" t="str">
        <v>UK</v>
      </c>
      <c r="I758" t="str">
        <v>PG-13</v>
      </c>
      <c r="J758" t="str">
        <v>Ryan Reynolds</v>
      </c>
      <c r="K758" t="str">
        <v>Simon Curtis</v>
      </c>
      <c r="L758">
        <v>16000</v>
      </c>
      <c r="M758">
        <v>17866</v>
      </c>
      <c r="N758">
        <v>64</v>
      </c>
      <c r="O758">
        <v>34000</v>
      </c>
      <c r="P758">
        <v>7.3</v>
      </c>
      <c r="R758" t="str">
        <v>A.I. Artificial Intelligence</v>
      </c>
      <c r="S758">
        <v>37212</v>
      </c>
      <c r="T758">
        <v>2001</v>
      </c>
      <c r="U758" t="str">
        <v>2000s</v>
      </c>
      <c r="V758" t="str">
        <v>Color</v>
      </c>
      <c r="W758" t="str">
        <v>Adventure</v>
      </c>
      <c r="X758" t="str">
        <v>English</v>
      </c>
      <c r="Y758" t="str">
        <v>USA</v>
      </c>
      <c r="Z758" t="str">
        <v>PG-13</v>
      </c>
      <c r="AA758" t="str">
        <v>Haley Joel Osment</v>
      </c>
      <c r="AB758" t="str">
        <v>Steven Spielberg</v>
      </c>
      <c r="AC758">
        <v>3000</v>
      </c>
      <c r="AD758">
        <v>6217</v>
      </c>
      <c r="AE758">
        <v>14000</v>
      </c>
      <c r="AF758">
        <v>11000</v>
      </c>
      <c r="AG758">
        <v>7.1</v>
      </c>
      <c r="AH758">
        <v>281</v>
      </c>
      <c r="AI758">
        <v>146</v>
      </c>
      <c r="AJ758">
        <v>78616689</v>
      </c>
      <c r="AL758" s="7" t="str">
        <v>Peter Billingsley</v>
      </c>
      <c r="AM758" s="35">
        <f>AVERAGEIFS(IMDB4[IMDb Score (1-10)],IMDB4[Director Name],Formula_Analysis!AL758)</f>
        <v>5.5</v>
      </c>
      <c r="AQ758" s="7" t="str">
        <v>Michael Jeter</v>
      </c>
      <c r="AR758" s="7">
        <f>SUMIFS(IMDB4[Gross Revenue],IMDB4[Lead Actor],Formula_Analysis!AQ758)</f>
        <v>181500091</v>
      </c>
    </row>
    <row r="759" spans="1:44" x14ac:dyDescent="0.25">
      <c r="A759" t="str">
        <v>The Croods</v>
      </c>
      <c r="B759">
        <v>41432</v>
      </c>
      <c r="C759">
        <v>2013</v>
      </c>
      <c r="D759" t="str">
        <v>2010s</v>
      </c>
      <c r="E759" t="str">
        <v>Color</v>
      </c>
      <c r="F759" t="str">
        <v>Adventure</v>
      </c>
      <c r="G759" t="str">
        <v>English</v>
      </c>
      <c r="H759" t="str">
        <v>USA</v>
      </c>
      <c r="I759" t="str">
        <v>PG</v>
      </c>
      <c r="J759" t="str">
        <v>Ryan Reynolds</v>
      </c>
      <c r="K759" t="str">
        <v>Kirk De Micco</v>
      </c>
      <c r="L759">
        <v>16000</v>
      </c>
      <c r="M759">
        <v>43286</v>
      </c>
      <c r="N759">
        <v>16</v>
      </c>
      <c r="O759">
        <v>28000</v>
      </c>
      <c r="P759">
        <v>7.3</v>
      </c>
      <c r="R759" t="str">
        <v>We Were Soldiers</v>
      </c>
      <c r="S759">
        <v>37306</v>
      </c>
      <c r="T759">
        <v>2002</v>
      </c>
      <c r="U759" t="str">
        <v>2000s</v>
      </c>
      <c r="V759" t="str">
        <v>Color</v>
      </c>
      <c r="W759" t="str">
        <v>Action</v>
      </c>
      <c r="X759" t="str">
        <v>English</v>
      </c>
      <c r="Y759" t="str">
        <v>USA</v>
      </c>
      <c r="Z759" t="str">
        <v>R</v>
      </c>
      <c r="AA759" t="str">
        <v>Jon Hamm</v>
      </c>
      <c r="AB759" t="str">
        <v>Randall Wallace</v>
      </c>
      <c r="AC759">
        <v>4000</v>
      </c>
      <c r="AD759">
        <v>6181</v>
      </c>
      <c r="AE759">
        <v>130</v>
      </c>
      <c r="AF759">
        <v>5000</v>
      </c>
      <c r="AG759">
        <v>7.1</v>
      </c>
      <c r="AH759">
        <v>141</v>
      </c>
      <c r="AI759">
        <v>124</v>
      </c>
      <c r="AJ759">
        <v>78120196</v>
      </c>
      <c r="AL759" s="7" t="str">
        <v>Roger Allers</v>
      </c>
      <c r="AM759" s="35">
        <f>AVERAGEIFS(IMDB4[IMDb Score (1-10)],IMDB4[Director Name],Formula_Analysis!AL759)</f>
        <v>7.35</v>
      </c>
      <c r="AQ759" s="7" t="str">
        <v>Rupert Everett</v>
      </c>
      <c r="AR759" s="7">
        <f>SUMIFS(IMDB4[Gross Revenue],IMDB4[Lead Actor],Formula_Analysis!AQ759)</f>
        <v>436471036</v>
      </c>
    </row>
    <row r="760" spans="1:44" x14ac:dyDescent="0.25">
      <c r="A760" t="str">
        <v>Pale Rider</v>
      </c>
      <c r="B760">
        <v>31069</v>
      </c>
      <c r="C760">
        <v>1985</v>
      </c>
      <c r="D760" t="str">
        <v>1980s</v>
      </c>
      <c r="E760" t="str">
        <v>Color</v>
      </c>
      <c r="F760" t="str">
        <v>Western</v>
      </c>
      <c r="G760" t="str">
        <v>English</v>
      </c>
      <c r="H760" t="str">
        <v>USA</v>
      </c>
      <c r="I760" t="str">
        <v>R</v>
      </c>
      <c r="J760" t="str">
        <v>Clint Eastwood</v>
      </c>
      <c r="K760" t="str">
        <v>Clint Eastwood</v>
      </c>
      <c r="L760">
        <v>16000</v>
      </c>
      <c r="M760">
        <v>17209</v>
      </c>
      <c r="N760">
        <v>16000</v>
      </c>
      <c r="O760">
        <v>0</v>
      </c>
      <c r="P760">
        <v>7.3</v>
      </c>
      <c r="R760" t="str">
        <v>The Monuments Men</v>
      </c>
      <c r="S760">
        <v>41955</v>
      </c>
      <c r="T760">
        <v>2014</v>
      </c>
      <c r="U760" t="str">
        <v>2010s</v>
      </c>
      <c r="V760" t="str">
        <v>Color</v>
      </c>
      <c r="W760" t="str">
        <v>Drama</v>
      </c>
      <c r="X760" t="str">
        <v>English</v>
      </c>
      <c r="Y760" t="str">
        <v>USA</v>
      </c>
      <c r="Z760" t="str">
        <v>PG-13</v>
      </c>
      <c r="AA760" t="str">
        <v>Bill Murray</v>
      </c>
      <c r="AB760" t="str">
        <v>George Clooney</v>
      </c>
      <c r="AC760">
        <v>13000</v>
      </c>
      <c r="AD760">
        <v>27674</v>
      </c>
      <c r="AE760">
        <v>0</v>
      </c>
      <c r="AF760">
        <v>34000</v>
      </c>
      <c r="AG760">
        <v>6.1</v>
      </c>
      <c r="AH760">
        <v>371</v>
      </c>
      <c r="AI760">
        <v>118</v>
      </c>
      <c r="AJ760">
        <v>78031620</v>
      </c>
      <c r="AL760" s="7" t="str">
        <v>Roger Kumble</v>
      </c>
      <c r="AM760" s="35">
        <f>AVERAGEIFS(IMDB4[IMDb Score (1-10)],IMDB4[Director Name],Formula_Analysis!AL760)</f>
        <v>5.2666666666666666</v>
      </c>
      <c r="AQ760" s="7" t="str">
        <v>Jeffrey Jones</v>
      </c>
      <c r="AR760" s="7">
        <f>SUMIFS(IMDB4[Gross Revenue],IMDB4[Lead Actor],Formula_Analysis!AQ760)</f>
        <v>57294308</v>
      </c>
    </row>
    <row r="761" spans="1:44" x14ac:dyDescent="0.25">
      <c r="A761" t="str">
        <v>Woman in Gold</v>
      </c>
      <c r="B761">
        <v>42052</v>
      </c>
      <c r="C761">
        <v>2015</v>
      </c>
      <c r="D761" t="str">
        <v>2010s</v>
      </c>
      <c r="E761" t="str">
        <v>Color</v>
      </c>
      <c r="F761" t="str">
        <v>Biography</v>
      </c>
      <c r="G761" t="str">
        <v>English</v>
      </c>
      <c r="H761" t="str">
        <v>UK</v>
      </c>
      <c r="I761" t="str">
        <v>PG-13</v>
      </c>
      <c r="J761" t="str">
        <v>Ryan Reynolds</v>
      </c>
      <c r="K761" t="str">
        <v>Simon Curtis</v>
      </c>
      <c r="L761">
        <v>16000</v>
      </c>
      <c r="M761">
        <v>17866</v>
      </c>
      <c r="N761">
        <v>64</v>
      </c>
      <c r="O761">
        <v>34000</v>
      </c>
      <c r="P761">
        <v>7.3</v>
      </c>
      <c r="R761" t="str">
        <v>Tower Heist</v>
      </c>
      <c r="S761">
        <v>40891</v>
      </c>
      <c r="T761">
        <v>2011</v>
      </c>
      <c r="U761" t="str">
        <v>2010s</v>
      </c>
      <c r="V761" t="str">
        <v>Color</v>
      </c>
      <c r="W761" t="str">
        <v>Action</v>
      </c>
      <c r="X761" t="str">
        <v>English</v>
      </c>
      <c r="Y761" t="str">
        <v>USA</v>
      </c>
      <c r="Z761" t="str">
        <v>PG-13</v>
      </c>
      <c r="AA761" t="str">
        <v>Matthew Broderick</v>
      </c>
      <c r="AB761" t="str">
        <v>Brett Ratner</v>
      </c>
      <c r="AC761">
        <v>2000</v>
      </c>
      <c r="AD761">
        <v>3768</v>
      </c>
      <c r="AE761">
        <v>420</v>
      </c>
      <c r="AF761">
        <v>0</v>
      </c>
      <c r="AG761">
        <v>6.2</v>
      </c>
      <c r="AH761">
        <v>236</v>
      </c>
      <c r="AI761">
        <v>104</v>
      </c>
      <c r="AJ761">
        <v>78009155</v>
      </c>
      <c r="AL761" s="7" t="str">
        <v>Peter Lord</v>
      </c>
      <c r="AM761" s="35">
        <f>AVERAGEIFS(IMDB4[IMDb Score (1-10)],IMDB4[Director Name],Formula_Analysis!AL761)</f>
        <v>6.85</v>
      </c>
      <c r="AQ761" s="7" t="str">
        <v>Marsha Thomason</v>
      </c>
      <c r="AR761" s="7">
        <f>SUMIFS(IMDB4[Gross Revenue],IMDB4[Lead Actor],Formula_Analysis!AQ761)</f>
        <v>75817994</v>
      </c>
    </row>
    <row r="762" spans="1:44" x14ac:dyDescent="0.25">
      <c r="A762" t="str">
        <v>From Dusk Till Dawn</v>
      </c>
      <c r="B762">
        <v>35371</v>
      </c>
      <c r="C762">
        <v>1996</v>
      </c>
      <c r="D762" t="str">
        <v>1990s</v>
      </c>
      <c r="E762" t="str">
        <v>Color</v>
      </c>
      <c r="F762" t="str">
        <v>Crime</v>
      </c>
      <c r="G762" t="str">
        <v>English</v>
      </c>
      <c r="H762" t="str">
        <v>USA</v>
      </c>
      <c r="I762" t="str">
        <v>R</v>
      </c>
      <c r="J762" t="str">
        <v>Quentin Tarantino</v>
      </c>
      <c r="K762" t="str">
        <v>Robert Rodriguez</v>
      </c>
      <c r="L762">
        <v>16000</v>
      </c>
      <c r="M762">
        <v>23296</v>
      </c>
      <c r="N762">
        <v>0</v>
      </c>
      <c r="O762">
        <v>12000</v>
      </c>
      <c r="P762">
        <v>7.3</v>
      </c>
      <c r="R762" t="str">
        <v>Man on Fire</v>
      </c>
      <c r="S762">
        <v>38087</v>
      </c>
      <c r="T762">
        <v>2004</v>
      </c>
      <c r="U762" t="str">
        <v>2000s</v>
      </c>
      <c r="V762" t="str">
        <v>Color</v>
      </c>
      <c r="W762" t="str">
        <v>Action</v>
      </c>
      <c r="X762" t="str">
        <v>English</v>
      </c>
      <c r="Y762" t="str">
        <v>USA</v>
      </c>
      <c r="Z762" t="str">
        <v>R</v>
      </c>
      <c r="AA762" t="str">
        <v>Denzel Washington</v>
      </c>
      <c r="AB762" t="str">
        <v>Tony Scott</v>
      </c>
      <c r="AC762">
        <v>18000</v>
      </c>
      <c r="AD762">
        <v>20454</v>
      </c>
      <c r="AE762">
        <v>12000</v>
      </c>
      <c r="AF762">
        <v>14000</v>
      </c>
      <c r="AG762">
        <v>7.7</v>
      </c>
      <c r="AH762">
        <v>171</v>
      </c>
      <c r="AI762">
        <v>146</v>
      </c>
      <c r="AJ762">
        <v>77862546</v>
      </c>
      <c r="AL762" s="7" t="str">
        <v>Kevin Hooks</v>
      </c>
      <c r="AM762" s="35">
        <f>AVERAGEIFS(IMDB4[IMDb Score (1-10)],IMDB4[Director Name],Formula_Analysis!AL762)</f>
        <v>5.3</v>
      </c>
      <c r="AQ762" s="7" t="str">
        <v>Mako</v>
      </c>
      <c r="AR762" s="7">
        <f>SUMIFS(IMDB4[Gross Revenue],IMDB4[Lead Actor],Formula_Analysis!AQ762)</f>
        <v>34900000</v>
      </c>
    </row>
    <row r="763" spans="1:44" x14ac:dyDescent="0.25">
      <c r="A763" t="str">
        <v>Big</v>
      </c>
      <c r="B763">
        <v>32274</v>
      </c>
      <c r="C763">
        <v>1988</v>
      </c>
      <c r="D763" t="str">
        <v>1980s</v>
      </c>
      <c r="E763" t="str">
        <v>Color</v>
      </c>
      <c r="F763" t="str">
        <v>Comedy</v>
      </c>
      <c r="G763" t="str">
        <v>English</v>
      </c>
      <c r="H763" t="str">
        <v>USA</v>
      </c>
      <c r="I763" t="str">
        <v>PG</v>
      </c>
      <c r="J763" t="str">
        <v>Tom Hanks</v>
      </c>
      <c r="K763" t="str">
        <v>Penny Marshall</v>
      </c>
      <c r="L763">
        <v>15000</v>
      </c>
      <c r="M763">
        <v>28018</v>
      </c>
      <c r="N763">
        <v>545</v>
      </c>
      <c r="O763">
        <v>0</v>
      </c>
      <c r="P763">
        <v>7.3</v>
      </c>
      <c r="R763" t="str">
        <v>Gangs of New York</v>
      </c>
      <c r="S763">
        <v>37288</v>
      </c>
      <c r="T763">
        <v>2002</v>
      </c>
      <c r="U763" t="str">
        <v>2000s</v>
      </c>
      <c r="V763" t="str">
        <v>Color</v>
      </c>
      <c r="W763" t="str">
        <v>Crime</v>
      </c>
      <c r="X763" t="str">
        <v>English</v>
      </c>
      <c r="Y763" t="str">
        <v>USA</v>
      </c>
      <c r="Z763" t="str">
        <v>R</v>
      </c>
      <c r="AA763" t="str">
        <v>Leonardo DiCaprio</v>
      </c>
      <c r="AB763" t="str">
        <v>Martin Scorsese</v>
      </c>
      <c r="AC763">
        <v>29000</v>
      </c>
      <c r="AD763">
        <v>47657</v>
      </c>
      <c r="AE763">
        <v>17000</v>
      </c>
      <c r="AF763">
        <v>0</v>
      </c>
      <c r="AG763">
        <v>7.5</v>
      </c>
      <c r="AH763">
        <v>233</v>
      </c>
      <c r="AI763">
        <v>216</v>
      </c>
      <c r="AJ763">
        <v>77679638</v>
      </c>
      <c r="AL763" s="7" t="str">
        <v>Mark Christopher</v>
      </c>
      <c r="AM763" s="35">
        <f>AVERAGEIFS(IMDB4[IMDb Score (1-10)],IMDB4[Director Name],Formula_Analysis!AL763)</f>
        <v>5.8</v>
      </c>
      <c r="AQ763" s="7" t="str">
        <v>Scott Porter</v>
      </c>
      <c r="AR763" s="7">
        <f>SUMIFS(IMDB4[Gross Revenue],IMDB4[Lead Actor],Formula_Analysis!AQ763)</f>
        <v>49134684</v>
      </c>
    </row>
    <row r="764" spans="1:44" x14ac:dyDescent="0.25">
      <c r="A764" t="str">
        <v>The Terminal</v>
      </c>
      <c r="B764">
        <v>38109</v>
      </c>
      <c r="C764">
        <v>2004</v>
      </c>
      <c r="D764" t="str">
        <v>2000s</v>
      </c>
      <c r="E764" t="str">
        <v>Color</v>
      </c>
      <c r="F764" t="str">
        <v>Comedy</v>
      </c>
      <c r="G764" t="str">
        <v>English</v>
      </c>
      <c r="H764" t="str">
        <v>USA</v>
      </c>
      <c r="I764" t="str">
        <v>PG-13</v>
      </c>
      <c r="J764" t="str">
        <v>Tom Hanks</v>
      </c>
      <c r="K764" t="str">
        <v>Steven Spielberg</v>
      </c>
      <c r="L764">
        <v>15000</v>
      </c>
      <c r="M764">
        <v>16199</v>
      </c>
      <c r="N764">
        <v>14000</v>
      </c>
      <c r="O764">
        <v>16000</v>
      </c>
      <c r="P764">
        <v>7.3</v>
      </c>
      <c r="R764" t="str">
        <v>The Adventures of Tintin</v>
      </c>
      <c r="S764">
        <v>40783</v>
      </c>
      <c r="T764">
        <v>2011</v>
      </c>
      <c r="U764" t="str">
        <v>2010s</v>
      </c>
      <c r="V764" t="str">
        <v>Color</v>
      </c>
      <c r="W764" t="str">
        <v>Action</v>
      </c>
      <c r="X764" t="str">
        <v>English</v>
      </c>
      <c r="Y764" t="str">
        <v>USA</v>
      </c>
      <c r="Z764" t="str">
        <v>PG</v>
      </c>
      <c r="AA764" t="str">
        <v>Toby Jones</v>
      </c>
      <c r="AB764" t="str">
        <v>Steven Spielberg</v>
      </c>
      <c r="AC764">
        <v>2000</v>
      </c>
      <c r="AD764">
        <v>4631</v>
      </c>
      <c r="AE764">
        <v>14000</v>
      </c>
      <c r="AF764">
        <v>44000</v>
      </c>
      <c r="AG764">
        <v>7.4</v>
      </c>
      <c r="AH764">
        <v>440</v>
      </c>
      <c r="AI764">
        <v>107</v>
      </c>
      <c r="AJ764">
        <v>77564037</v>
      </c>
      <c r="AL764" s="7" t="str">
        <v>Paul Bolger</v>
      </c>
      <c r="AM764" s="35">
        <f>AVERAGEIFS(IMDB4[IMDb Score (1-10)],IMDB4[Director Name],Formula_Analysis!AL764)</f>
        <v>4.5</v>
      </c>
      <c r="AQ764" s="7" t="str">
        <v>Ben Davies</v>
      </c>
      <c r="AR764" s="7">
        <f>SUMIFS(IMDB4[Gross Revenue],IMDB4[Lead Actor],Formula_Analysis!AQ764)</f>
        <v>34522221</v>
      </c>
    </row>
    <row r="765" spans="1:44" x14ac:dyDescent="0.25">
      <c r="A765" t="str">
        <v>The Man from U.N.C.L.E.</v>
      </c>
      <c r="B765">
        <v>42183</v>
      </c>
      <c r="C765">
        <v>2015</v>
      </c>
      <c r="D765" t="str">
        <v>2010s</v>
      </c>
      <c r="E765" t="str">
        <v>Color</v>
      </c>
      <c r="F765" t="str">
        <v>Action</v>
      </c>
      <c r="G765" t="str">
        <v>English</v>
      </c>
      <c r="H765" t="str">
        <v>USA</v>
      </c>
      <c r="I765" t="str">
        <v>PG-13</v>
      </c>
      <c r="J765" t="str">
        <v>Henry Cavill</v>
      </c>
      <c r="K765" t="str">
        <v>Guy Ritchie</v>
      </c>
      <c r="L765">
        <v>15000</v>
      </c>
      <c r="M765">
        <v>15735</v>
      </c>
      <c r="N765">
        <v>0</v>
      </c>
      <c r="O765">
        <v>43000</v>
      </c>
      <c r="P765">
        <v>7.3</v>
      </c>
      <c r="R765" t="str">
        <v>March of the Penguins</v>
      </c>
      <c r="S765">
        <v>38426</v>
      </c>
      <c r="T765">
        <v>2005</v>
      </c>
      <c r="U765" t="str">
        <v>2000s</v>
      </c>
      <c r="V765" t="str">
        <v>Color</v>
      </c>
      <c r="W765" t="str">
        <v>Documentary</v>
      </c>
      <c r="X765" t="str">
        <v>French</v>
      </c>
      <c r="Y765" t="str">
        <v>France</v>
      </c>
      <c r="Z765" t="str">
        <v>G</v>
      </c>
      <c r="AA765" t="str">
        <v>Morgan Freeman</v>
      </c>
      <c r="AB765" t="str">
        <v>Luc Jacquet</v>
      </c>
      <c r="AC765">
        <v>11000</v>
      </c>
      <c r="AD765">
        <v>11218</v>
      </c>
      <c r="AE765">
        <v>10</v>
      </c>
      <c r="AF765">
        <v>0</v>
      </c>
      <c r="AG765">
        <v>7.6</v>
      </c>
      <c r="AH765">
        <v>169</v>
      </c>
      <c r="AI765">
        <v>80</v>
      </c>
      <c r="AJ765">
        <v>77413017</v>
      </c>
      <c r="AL765" s="7" t="str">
        <v>Joby Harold</v>
      </c>
      <c r="AM765" s="35">
        <f>AVERAGEIFS(IMDB4[IMDb Score (1-10)],IMDB4[Director Name],Formula_Analysis!AL765)</f>
        <v>6.5</v>
      </c>
      <c r="AQ765" s="7" t="str">
        <v>Marley Shelton</v>
      </c>
      <c r="AR765" s="7">
        <f>SUMIFS(IMDB4[Gross Revenue],IMDB4[Lead Actor],Formula_Analysis!AQ765)</f>
        <v>26832953</v>
      </c>
    </row>
    <row r="766" spans="1:44" x14ac:dyDescent="0.25">
      <c r="A766" t="str">
        <v>American Sniper</v>
      </c>
      <c r="B766">
        <v>41689</v>
      </c>
      <c r="C766">
        <v>2014</v>
      </c>
      <c r="D766" t="str">
        <v>2010s</v>
      </c>
      <c r="E766" t="str">
        <v>Color</v>
      </c>
      <c r="F766" t="str">
        <v>Action</v>
      </c>
      <c r="G766" t="str">
        <v>English</v>
      </c>
      <c r="H766" t="str">
        <v>USA</v>
      </c>
      <c r="I766" t="str">
        <v>R</v>
      </c>
      <c r="J766" t="str">
        <v>Bradley Cooper</v>
      </c>
      <c r="K766" t="str">
        <v>Clint Eastwood</v>
      </c>
      <c r="L766">
        <v>14000</v>
      </c>
      <c r="M766">
        <v>16277</v>
      </c>
      <c r="N766">
        <v>16000</v>
      </c>
      <c r="O766">
        <v>112000</v>
      </c>
      <c r="P766">
        <v>7.3</v>
      </c>
      <c r="R766" t="str">
        <v>Philadelphia</v>
      </c>
      <c r="S766">
        <v>34318</v>
      </c>
      <c r="T766">
        <v>1993</v>
      </c>
      <c r="U766" t="str">
        <v>1990s</v>
      </c>
      <c r="V766" t="str">
        <v>Color</v>
      </c>
      <c r="W766" t="str">
        <v>Drama</v>
      </c>
      <c r="X766" t="str">
        <v>English</v>
      </c>
      <c r="Y766" t="str">
        <v>USA</v>
      </c>
      <c r="Z766" t="str">
        <v>PG-13</v>
      </c>
      <c r="AA766" t="str">
        <v>Denzel Washington</v>
      </c>
      <c r="AB766" t="str">
        <v>Jonathan Demme</v>
      </c>
      <c r="AC766">
        <v>18000</v>
      </c>
      <c r="AD766">
        <v>33865</v>
      </c>
      <c r="AE766">
        <v>438</v>
      </c>
      <c r="AF766">
        <v>0</v>
      </c>
      <c r="AG766">
        <v>7.7</v>
      </c>
      <c r="AH766">
        <v>68</v>
      </c>
      <c r="AI766">
        <v>125</v>
      </c>
      <c r="AJ766">
        <v>77324422</v>
      </c>
      <c r="AL766" s="7" t="str">
        <v>Michael Patrick Jann</v>
      </c>
      <c r="AM766" s="35">
        <f>AVERAGEIFS(IMDB4[IMDb Score (1-10)],IMDB4[Director Name],Formula_Analysis!AL766)</f>
        <v>6.5</v>
      </c>
      <c r="AQ766" s="7" t="str">
        <v>Thomas F. Wilson</v>
      </c>
      <c r="AR766" s="7">
        <f>SUMIFS(IMDB4[Gross Revenue],IMDB4[Lead Actor],Formula_Analysis!AQ766)</f>
        <v>28603428</v>
      </c>
    </row>
    <row r="767" spans="1:44" x14ac:dyDescent="0.25">
      <c r="A767" t="str">
        <v>St. Vincent</v>
      </c>
      <c r="B767">
        <v>41794</v>
      </c>
      <c r="C767">
        <v>2014</v>
      </c>
      <c r="D767" t="str">
        <v>2010s</v>
      </c>
      <c r="E767" t="str">
        <v>Color</v>
      </c>
      <c r="F767" t="str">
        <v>Comedy</v>
      </c>
      <c r="G767" t="str">
        <v>English</v>
      </c>
      <c r="H767" t="str">
        <v>USA</v>
      </c>
      <c r="I767" t="str">
        <v>PG-13</v>
      </c>
      <c r="J767" t="str">
        <v>Bill Murray</v>
      </c>
      <c r="K767" t="str">
        <v>Theodore Melfi</v>
      </c>
      <c r="L767">
        <v>13000</v>
      </c>
      <c r="M767">
        <v>20330</v>
      </c>
      <c r="N767">
        <v>51</v>
      </c>
      <c r="O767">
        <v>33000</v>
      </c>
      <c r="P767">
        <v>7.3</v>
      </c>
      <c r="R767" t="str">
        <v>Parental Guidance</v>
      </c>
      <c r="S767">
        <v>41098</v>
      </c>
      <c r="T767">
        <v>2012</v>
      </c>
      <c r="U767" t="str">
        <v>2010s</v>
      </c>
      <c r="V767" t="str">
        <v>Color</v>
      </c>
      <c r="W767" t="str">
        <v>Comedy</v>
      </c>
      <c r="X767" t="str">
        <v>English</v>
      </c>
      <c r="Y767" t="str">
        <v>USA</v>
      </c>
      <c r="Z767" t="str">
        <v>PG</v>
      </c>
      <c r="AA767" t="str">
        <v>Bailee Madison</v>
      </c>
      <c r="AB767" t="str">
        <v>Andy Fickman</v>
      </c>
      <c r="AC767">
        <v>3000</v>
      </c>
      <c r="AD767">
        <v>5740</v>
      </c>
      <c r="AE767">
        <v>99</v>
      </c>
      <c r="AF767">
        <v>0</v>
      </c>
      <c r="AG767">
        <v>6.1</v>
      </c>
      <c r="AH767">
        <v>139</v>
      </c>
      <c r="AI767">
        <v>105</v>
      </c>
      <c r="AJ767">
        <v>77264926</v>
      </c>
      <c r="AL767" s="7" t="str">
        <v>Mark Tarlov</v>
      </c>
      <c r="AM767" s="35">
        <f>AVERAGEIFS(IMDB4[IMDb Score (1-10)],IMDB4[Director Name],Formula_Analysis!AL767)</f>
        <v>5.3</v>
      </c>
      <c r="AQ767" s="7" t="str">
        <v>Michael Nyqvist</v>
      </c>
      <c r="AR767" s="7">
        <f>SUMIFS(IMDB4[Gross Revenue],IMDB4[Lead Actor],Formula_Analysis!AQ767)</f>
        <v>9910</v>
      </c>
    </row>
    <row r="768" spans="1:44" x14ac:dyDescent="0.25">
      <c r="A768" t="str">
        <v>The Life Aquatic with Steve Zissou</v>
      </c>
      <c r="B768">
        <v>38303</v>
      </c>
      <c r="C768">
        <v>2004</v>
      </c>
      <c r="D768" t="str">
        <v>2000s</v>
      </c>
      <c r="E768" t="str">
        <v>Color</v>
      </c>
      <c r="F768" t="str">
        <v>Adventure</v>
      </c>
      <c r="G768" t="str">
        <v>English</v>
      </c>
      <c r="H768" t="str">
        <v>USA</v>
      </c>
      <c r="I768" t="str">
        <v>R</v>
      </c>
      <c r="J768" t="str">
        <v>Bill Murray</v>
      </c>
      <c r="K768" t="str">
        <v>Wes Anderson</v>
      </c>
      <c r="L768">
        <v>13000</v>
      </c>
      <c r="M768">
        <v>15757</v>
      </c>
      <c r="N768">
        <v>0</v>
      </c>
      <c r="O768">
        <v>0</v>
      </c>
      <c r="P768">
        <v>7.3</v>
      </c>
      <c r="R768" t="str">
        <v>Where the Wild Things Are</v>
      </c>
      <c r="S768">
        <v>39895</v>
      </c>
      <c r="T768">
        <v>2009</v>
      </c>
      <c r="U768" t="str">
        <v>2000s</v>
      </c>
      <c r="V768" t="str">
        <v>Color</v>
      </c>
      <c r="W768" t="str">
        <v>Adventure</v>
      </c>
      <c r="X768" t="str">
        <v>English</v>
      </c>
      <c r="Y768" t="str">
        <v>Germany</v>
      </c>
      <c r="Z768" t="str">
        <v>PG</v>
      </c>
      <c r="AA768" t="str">
        <v>Catherine O'Hara</v>
      </c>
      <c r="AB768" t="str">
        <v>Spike Jonze</v>
      </c>
      <c r="AC768">
        <v>925</v>
      </c>
      <c r="AD768">
        <v>1738</v>
      </c>
      <c r="AE768">
        <v>0</v>
      </c>
      <c r="AF768">
        <v>11000</v>
      </c>
      <c r="AG768">
        <v>6.8</v>
      </c>
      <c r="AH768">
        <v>333</v>
      </c>
      <c r="AI768">
        <v>101</v>
      </c>
      <c r="AJ768">
        <v>77222184</v>
      </c>
      <c r="AL768" s="7" t="str">
        <v>Hart Bochner</v>
      </c>
      <c r="AM768" s="35">
        <f>AVERAGEIFS(IMDB4[IMDb Score (1-10)],IMDB4[Director Name],Formula_Analysis!AL768)</f>
        <v>6.5</v>
      </c>
      <c r="AQ768" s="7" t="str">
        <v>Miguel Ferrer</v>
      </c>
      <c r="AR768" s="7">
        <f>SUMIFS(IMDB4[Gross Revenue],IMDB4[Lead Actor],Formula_Analysis!AQ768)</f>
        <v>142926410</v>
      </c>
    </row>
    <row r="769" spans="1:44" x14ac:dyDescent="0.25">
      <c r="A769" t="str">
        <v>Chasing Amy</v>
      </c>
      <c r="B769">
        <v>35621</v>
      </c>
      <c r="C769">
        <v>1997</v>
      </c>
      <c r="D769" t="str">
        <v>1990s</v>
      </c>
      <c r="E769" t="str">
        <v>Color</v>
      </c>
      <c r="F769" t="str">
        <v>Comedy</v>
      </c>
      <c r="G769" t="str">
        <v>English</v>
      </c>
      <c r="H769" t="str">
        <v>USA</v>
      </c>
      <c r="I769" t="str">
        <v>R</v>
      </c>
      <c r="J769" t="str">
        <v>Matt Damon</v>
      </c>
      <c r="K769" t="str">
        <v>Kevin Smith</v>
      </c>
      <c r="L769">
        <v>13000</v>
      </c>
      <c r="M769">
        <v>15765</v>
      </c>
      <c r="N769">
        <v>0</v>
      </c>
      <c r="O769">
        <v>0</v>
      </c>
      <c r="P769">
        <v>7.3</v>
      </c>
      <c r="R769" t="str">
        <v>U-571</v>
      </c>
      <c r="S769">
        <v>36872</v>
      </c>
      <c r="T769">
        <v>2000</v>
      </c>
      <c r="U769" t="str">
        <v>2000s</v>
      </c>
      <c r="V769" t="str">
        <v>Color</v>
      </c>
      <c r="W769" t="str">
        <v>Action</v>
      </c>
      <c r="X769" t="str">
        <v>English</v>
      </c>
      <c r="Y769" t="str">
        <v>France</v>
      </c>
      <c r="Z769" t="str">
        <v>PG-13</v>
      </c>
      <c r="AA769" t="str">
        <v>Matthew McConaughey</v>
      </c>
      <c r="AB769" t="str">
        <v>Jonathan Mostow</v>
      </c>
      <c r="AC769">
        <v>11000</v>
      </c>
      <c r="AD769">
        <v>14931</v>
      </c>
      <c r="AE769">
        <v>84</v>
      </c>
      <c r="AF769">
        <v>0</v>
      </c>
      <c r="AG769">
        <v>6.6</v>
      </c>
      <c r="AH769">
        <v>178</v>
      </c>
      <c r="AI769">
        <v>116</v>
      </c>
      <c r="AJ769">
        <v>77086030</v>
      </c>
      <c r="AL769" s="7" t="str">
        <v>Allison Anders</v>
      </c>
      <c r="AM769" s="35">
        <f>AVERAGEIFS(IMDB4[IMDb Score (1-10)],IMDB4[Director Name],Formula_Analysis!AL769)</f>
        <v>6.4</v>
      </c>
      <c r="AQ769" s="7" t="str">
        <v>Julian Sands</v>
      </c>
      <c r="AR769" s="7">
        <f>SUMIFS(IMDB4[Gross Revenue],IMDB4[Lead Actor],Formula_Analysis!AQ769)</f>
        <v>109206639</v>
      </c>
    </row>
    <row r="770" spans="1:44" x14ac:dyDescent="0.25">
      <c r="A770" t="str">
        <v>Shame</v>
      </c>
      <c r="B770">
        <v>40877</v>
      </c>
      <c r="C770">
        <v>2011</v>
      </c>
      <c r="D770" t="str">
        <v>2010s</v>
      </c>
      <c r="E770" t="str">
        <v>Color</v>
      </c>
      <c r="F770" t="str">
        <v>Drama</v>
      </c>
      <c r="G770" t="str">
        <v>English</v>
      </c>
      <c r="H770" t="str">
        <v>UK</v>
      </c>
      <c r="I770" t="str">
        <v>NC-17</v>
      </c>
      <c r="J770" t="str">
        <v>Michael Fassbender</v>
      </c>
      <c r="K770" t="str">
        <v>Steve McQueen</v>
      </c>
      <c r="L770">
        <v>13000</v>
      </c>
      <c r="M770">
        <v>15230</v>
      </c>
      <c r="N770">
        <v>0</v>
      </c>
      <c r="O770">
        <v>23000</v>
      </c>
      <c r="P770">
        <v>7.3</v>
      </c>
      <c r="R770" t="str">
        <v>The Terminal</v>
      </c>
      <c r="S770">
        <v>38109</v>
      </c>
      <c r="T770">
        <v>2004</v>
      </c>
      <c r="U770" t="str">
        <v>2000s</v>
      </c>
      <c r="V770" t="str">
        <v>Color</v>
      </c>
      <c r="W770" t="str">
        <v>Comedy</v>
      </c>
      <c r="X770" t="str">
        <v>English</v>
      </c>
      <c r="Y770" t="str">
        <v>USA</v>
      </c>
      <c r="Z770" t="str">
        <v>PG-13</v>
      </c>
      <c r="AA770" t="str">
        <v>Tom Hanks</v>
      </c>
      <c r="AB770" t="str">
        <v>Steven Spielberg</v>
      </c>
      <c r="AC770">
        <v>15000</v>
      </c>
      <c r="AD770">
        <v>16199</v>
      </c>
      <c r="AE770">
        <v>14000</v>
      </c>
      <c r="AF770">
        <v>16000</v>
      </c>
      <c r="AG770">
        <v>7.3</v>
      </c>
      <c r="AH770">
        <v>151</v>
      </c>
      <c r="AI770">
        <v>128</v>
      </c>
      <c r="AJ770">
        <v>77032279</v>
      </c>
      <c r="AL770" s="7" t="str">
        <v>Billy Ray</v>
      </c>
      <c r="AM770" s="35">
        <f>AVERAGEIFS(IMDB4[IMDb Score (1-10)],IMDB4[Director Name],Formula_Analysis!AL770)</f>
        <v>7.2</v>
      </c>
      <c r="AQ770" s="7" t="str">
        <v>David Hewlett</v>
      </c>
      <c r="AR770" s="7">
        <f>SUMIFS(IMDB4[Gross Revenue],IMDB4[Lead Actor],Formula_Analysis!AQ770)</f>
        <v>489220</v>
      </c>
    </row>
    <row r="771" spans="1:44" x14ac:dyDescent="0.25">
      <c r="A771" t="str">
        <v>Monsters University</v>
      </c>
      <c r="B771">
        <v>41449</v>
      </c>
      <c r="C771">
        <v>2013</v>
      </c>
      <c r="D771" t="str">
        <v>2010s</v>
      </c>
      <c r="E771" t="str">
        <v>Color</v>
      </c>
      <c r="F771" t="str">
        <v>Adventure</v>
      </c>
      <c r="G771" t="str">
        <v>English</v>
      </c>
      <c r="H771" t="str">
        <v>USA</v>
      </c>
      <c r="I771" t="str">
        <v>G</v>
      </c>
      <c r="J771" t="str">
        <v>Steve Buscemi</v>
      </c>
      <c r="K771" t="str">
        <v>Dan Scanlon</v>
      </c>
      <c r="L771">
        <v>12000</v>
      </c>
      <c r="M771">
        <v>14863</v>
      </c>
      <c r="N771">
        <v>37</v>
      </c>
      <c r="O771">
        <v>44000</v>
      </c>
      <c r="P771">
        <v>7.3</v>
      </c>
      <c r="R771" t="str">
        <v>27 Dresses</v>
      </c>
      <c r="S771">
        <v>39784</v>
      </c>
      <c r="T771">
        <v>2008</v>
      </c>
      <c r="U771" t="str">
        <v>2000s</v>
      </c>
      <c r="V771" t="str">
        <v>Color</v>
      </c>
      <c r="W771" t="str">
        <v>Comedy</v>
      </c>
      <c r="X771" t="str">
        <v>English</v>
      </c>
      <c r="Y771" t="str">
        <v>USA</v>
      </c>
      <c r="Z771" t="str">
        <v>PG-13</v>
      </c>
      <c r="AA771" t="str">
        <v>Judy Greer</v>
      </c>
      <c r="AB771" t="str">
        <v>Anne Fletcher</v>
      </c>
      <c r="AC771">
        <v>2000</v>
      </c>
      <c r="AD771">
        <v>2978</v>
      </c>
      <c r="AE771">
        <v>98</v>
      </c>
      <c r="AF771">
        <v>0</v>
      </c>
      <c r="AG771">
        <v>6.1</v>
      </c>
      <c r="AH771">
        <v>175</v>
      </c>
      <c r="AI771">
        <v>111</v>
      </c>
      <c r="AJ771">
        <v>76806312</v>
      </c>
      <c r="AL771" s="7" t="str">
        <v>David Wain</v>
      </c>
      <c r="AM771" s="35">
        <f>AVERAGEIFS(IMDB4[IMDb Score (1-10)],IMDB4[Director Name],Formula_Analysis!AL771)</f>
        <v>5.95</v>
      </c>
      <c r="AQ771" s="7" t="str">
        <v>Blair Underwood</v>
      </c>
      <c r="AR771" s="7">
        <f>SUMIFS(IMDB4[Gross Revenue],IMDB4[Lead Actor],Formula_Analysis!AQ771)</f>
        <v>12339633</v>
      </c>
    </row>
    <row r="772" spans="1:44" x14ac:dyDescent="0.25">
      <c r="A772" t="str">
        <v>Seabiscuit</v>
      </c>
      <c r="B772">
        <v>37738</v>
      </c>
      <c r="C772">
        <v>2003</v>
      </c>
      <c r="D772" t="str">
        <v>2000s</v>
      </c>
      <c r="E772" t="str">
        <v>Black and White</v>
      </c>
      <c r="F772" t="str">
        <v>Drama</v>
      </c>
      <c r="G772" t="str">
        <v>English</v>
      </c>
      <c r="H772" t="str">
        <v>USA</v>
      </c>
      <c r="I772" t="str">
        <v>PG-13</v>
      </c>
      <c r="J772" t="str">
        <v>Jeff Bridges</v>
      </c>
      <c r="K772" t="str">
        <v>Gary Ross</v>
      </c>
      <c r="L772">
        <v>12000</v>
      </c>
      <c r="M772">
        <v>13808</v>
      </c>
      <c r="N772">
        <v>378</v>
      </c>
      <c r="O772">
        <v>0</v>
      </c>
      <c r="P772">
        <v>7.3</v>
      </c>
      <c r="R772" t="str">
        <v>Poltergeist</v>
      </c>
      <c r="S772">
        <v>30148</v>
      </c>
      <c r="T772">
        <v>1982</v>
      </c>
      <c r="U772" t="str">
        <v>1980s</v>
      </c>
      <c r="V772" t="str">
        <v>Color</v>
      </c>
      <c r="W772" t="str">
        <v>Fantasy</v>
      </c>
      <c r="X772" t="str">
        <v>English</v>
      </c>
      <c r="Y772" t="str">
        <v>USA</v>
      </c>
      <c r="Z772" t="str">
        <v>PG</v>
      </c>
      <c r="AA772" t="str">
        <v>Heather O'Rourke</v>
      </c>
      <c r="AB772" t="str">
        <v>Tobe Hooper</v>
      </c>
      <c r="AC772">
        <v>887</v>
      </c>
      <c r="AD772">
        <v>3876</v>
      </c>
      <c r="AE772">
        <v>365</v>
      </c>
      <c r="AF772">
        <v>11000</v>
      </c>
      <c r="AG772">
        <v>7.4</v>
      </c>
      <c r="AH772">
        <v>223</v>
      </c>
      <c r="AI772">
        <v>120</v>
      </c>
      <c r="AJ772">
        <v>76600000</v>
      </c>
      <c r="AL772" s="7" t="str">
        <v>Leslye Headland</v>
      </c>
      <c r="AM772" s="35">
        <f>AVERAGEIFS(IMDB4[IMDb Score (1-10)],IMDB4[Director Name],Formula_Analysis!AL772)</f>
        <v>5.3</v>
      </c>
      <c r="AQ772" s="7" t="str">
        <v>Tatyana Ali</v>
      </c>
      <c r="AR772" s="7">
        <f>SUMIFS(IMDB4[Gross Revenue],IMDB4[Lead Actor],Formula_Analysis!AQ772)</f>
        <v>2468</v>
      </c>
    </row>
    <row r="773" spans="1:44" x14ac:dyDescent="0.25">
      <c r="A773" t="str">
        <v>Face/Off</v>
      </c>
      <c r="B773">
        <v>35633</v>
      </c>
      <c r="C773">
        <v>1997</v>
      </c>
      <c r="D773" t="str">
        <v>1990s</v>
      </c>
      <c r="E773" t="str">
        <v>Color</v>
      </c>
      <c r="F773" t="str">
        <v>Action</v>
      </c>
      <c r="G773" t="str">
        <v>English</v>
      </c>
      <c r="H773" t="str">
        <v>USA</v>
      </c>
      <c r="I773" t="str">
        <v>R</v>
      </c>
      <c r="J773" t="str">
        <v>Nicolas Cage</v>
      </c>
      <c r="K773" t="str">
        <v>John Woo</v>
      </c>
      <c r="L773">
        <v>12000</v>
      </c>
      <c r="M773">
        <v>17087</v>
      </c>
      <c r="N773">
        <v>610</v>
      </c>
      <c r="O773">
        <v>11000</v>
      </c>
      <c r="P773">
        <v>7.3</v>
      </c>
      <c r="R773" t="str">
        <v>Rugrats in Paris: The Movie</v>
      </c>
      <c r="S773">
        <v>36719</v>
      </c>
      <c r="T773">
        <v>2000</v>
      </c>
      <c r="U773" t="str">
        <v>2000s</v>
      </c>
      <c r="V773" t="str">
        <v>Color</v>
      </c>
      <c r="W773" t="str">
        <v>Adventure</v>
      </c>
      <c r="X773" t="str">
        <v>English</v>
      </c>
      <c r="Y773" t="str">
        <v>Germany</v>
      </c>
      <c r="Z773" t="str">
        <v>G</v>
      </c>
      <c r="AA773" t="str">
        <v>Elizabeth Daily</v>
      </c>
      <c r="AB773" t="str">
        <v>Stig Bergqvist</v>
      </c>
      <c r="AC773">
        <v>971</v>
      </c>
      <c r="AD773">
        <v>4527</v>
      </c>
      <c r="AE773">
        <v>0</v>
      </c>
      <c r="AF773">
        <v>181</v>
      </c>
      <c r="AG773">
        <v>6.1</v>
      </c>
      <c r="AH773">
        <v>41</v>
      </c>
      <c r="AI773">
        <v>78</v>
      </c>
      <c r="AJ773">
        <v>76501438</v>
      </c>
      <c r="AL773" s="7" t="str">
        <v>Angela Robinson</v>
      </c>
      <c r="AM773" s="35">
        <f>AVERAGEIFS(IMDB4[IMDb Score (1-10)],IMDB4[Director Name],Formula_Analysis!AL773)</f>
        <v>5</v>
      </c>
      <c r="AQ773" s="7" t="str">
        <v>Lauren German</v>
      </c>
      <c r="AR773" s="7">
        <f>SUMIFS(IMDB4[Gross Revenue],IMDB4[Lead Actor],Formula_Analysis!AQ773)</f>
        <v>41227069</v>
      </c>
    </row>
    <row r="774" spans="1:44" x14ac:dyDescent="0.25">
      <c r="A774" t="str">
        <v>Star Trek IV: The Voyage Home</v>
      </c>
      <c r="B774">
        <v>31626</v>
      </c>
      <c r="C774">
        <v>1986</v>
      </c>
      <c r="D774" t="str">
        <v>1980s</v>
      </c>
      <c r="E774" t="str">
        <v>Color</v>
      </c>
      <c r="F774" t="str">
        <v>Adventure</v>
      </c>
      <c r="G774" t="str">
        <v>English</v>
      </c>
      <c r="H774" t="str">
        <v>USA</v>
      </c>
      <c r="I774" t="str">
        <v>PG</v>
      </c>
      <c r="J774" t="str">
        <v>Leonard Nimoy</v>
      </c>
      <c r="K774" t="str">
        <v>Leonard Nimoy</v>
      </c>
      <c r="L774">
        <v>12000</v>
      </c>
      <c r="M774">
        <v>15449</v>
      </c>
      <c r="N774">
        <v>12000</v>
      </c>
      <c r="O774">
        <v>0</v>
      </c>
      <c r="P774">
        <v>7.3</v>
      </c>
      <c r="R774" t="str">
        <v>Knight and Day</v>
      </c>
      <c r="S774">
        <v>40488</v>
      </c>
      <c r="T774">
        <v>2010</v>
      </c>
      <c r="U774" t="str">
        <v>2010s</v>
      </c>
      <c r="V774" t="str">
        <v>Color</v>
      </c>
      <c r="W774" t="str">
        <v>Action</v>
      </c>
      <c r="X774" t="str">
        <v>English</v>
      </c>
      <c r="Y774" t="str">
        <v>USA</v>
      </c>
      <c r="Z774" t="str">
        <v>PG-13</v>
      </c>
      <c r="AA774" t="str">
        <v>Tom Cruise</v>
      </c>
      <c r="AB774" t="str">
        <v>James Mangold</v>
      </c>
      <c r="AC774">
        <v>10000</v>
      </c>
      <c r="AD774">
        <v>12731</v>
      </c>
      <c r="AE774">
        <v>446</v>
      </c>
      <c r="AF774">
        <v>11000</v>
      </c>
      <c r="AG774">
        <v>6.3</v>
      </c>
      <c r="AH774">
        <v>283</v>
      </c>
      <c r="AI774">
        <v>117</v>
      </c>
      <c r="AJ774">
        <v>76418654</v>
      </c>
      <c r="AL774" s="7" t="str">
        <v>Colin Trevorrow</v>
      </c>
      <c r="AM774" s="35">
        <f>AVERAGEIFS(IMDB4[IMDb Score (1-10)],IMDB4[Director Name],Formula_Analysis!AL774)</f>
        <v>7</v>
      </c>
      <c r="AQ774" s="7" t="str">
        <v>James Wilcox</v>
      </c>
      <c r="AR774" s="7">
        <f>SUMIFS(IMDB4[Gross Revenue],IMDB4[Lead Actor],Formula_Analysis!AQ774)</f>
        <v>38543473</v>
      </c>
    </row>
    <row r="775" spans="1:44" x14ac:dyDescent="0.25">
      <c r="A775" t="str">
        <v>Crazy Heart</v>
      </c>
      <c r="B775">
        <v>40029</v>
      </c>
      <c r="C775">
        <v>2009</v>
      </c>
      <c r="D775" t="str">
        <v>2000s</v>
      </c>
      <c r="E775" t="str">
        <v>Color</v>
      </c>
      <c r="F775" t="str">
        <v>Drama</v>
      </c>
      <c r="G775" t="str">
        <v>English</v>
      </c>
      <c r="H775" t="str">
        <v>USA</v>
      </c>
      <c r="I775" t="str">
        <v>R</v>
      </c>
      <c r="J775" t="str">
        <v>Jeff Bridges</v>
      </c>
      <c r="K775" t="str">
        <v>Scott Cooper</v>
      </c>
      <c r="L775">
        <v>12000</v>
      </c>
      <c r="M775">
        <v>13172</v>
      </c>
      <c r="N775">
        <v>108</v>
      </c>
      <c r="O775">
        <v>0</v>
      </c>
      <c r="P775">
        <v>7.3</v>
      </c>
      <c r="R775" t="str">
        <v>Star Trek III: The Search for Spock</v>
      </c>
      <c r="S775">
        <v>30967</v>
      </c>
      <c r="T775">
        <v>1984</v>
      </c>
      <c r="U775" t="str">
        <v>1980s</v>
      </c>
      <c r="V775" t="str">
        <v>Color</v>
      </c>
      <c r="W775" t="str">
        <v>Action</v>
      </c>
      <c r="X775" t="str">
        <v>English</v>
      </c>
      <c r="Y775" t="str">
        <v>USA</v>
      </c>
      <c r="Z775" t="str">
        <v>PG</v>
      </c>
      <c r="AA775" t="str">
        <v>Leonard Nimoy</v>
      </c>
      <c r="AB775" t="str">
        <v>Leonard Nimoy</v>
      </c>
      <c r="AC775">
        <v>12000</v>
      </c>
      <c r="AD775">
        <v>14762</v>
      </c>
      <c r="AE775">
        <v>12000</v>
      </c>
      <c r="AF775">
        <v>0</v>
      </c>
      <c r="AG775">
        <v>6.6</v>
      </c>
      <c r="AH775">
        <v>110</v>
      </c>
      <c r="AI775">
        <v>105</v>
      </c>
      <c r="AJ775">
        <v>76400000</v>
      </c>
      <c r="AL775" s="7" t="str">
        <v>J.B. Rogers</v>
      </c>
      <c r="AM775" s="35">
        <f>AVERAGEIFS(IMDB4[IMDb Score (1-10)],IMDB4[Director Name],Formula_Analysis!AL775)</f>
        <v>5.65</v>
      </c>
      <c r="AQ775" s="7" t="str">
        <v>Robert Davi</v>
      </c>
      <c r="AR775" s="7">
        <f>SUMIFS(IMDB4[Gross Revenue],IMDB4[Lead Actor],Formula_Analysis!AQ775)</f>
        <v>34667015</v>
      </c>
    </row>
    <row r="776" spans="1:44" x14ac:dyDescent="0.25">
      <c r="A776" t="str">
        <v>Paris, je t'aime</v>
      </c>
      <c r="B776">
        <v>38757</v>
      </c>
      <c r="C776">
        <v>2006</v>
      </c>
      <c r="D776" t="str">
        <v>2000s</v>
      </c>
      <c r="E776" t="str">
        <v>Color</v>
      </c>
      <c r="F776" t="str">
        <v>Comedy</v>
      </c>
      <c r="G776" t="str">
        <v>French</v>
      </c>
      <c r="H776" t="str">
        <v>France</v>
      </c>
      <c r="I776" t="str">
        <v>R</v>
      </c>
      <c r="J776" t="str">
        <v>Steve Buscemi</v>
      </c>
      <c r="K776" t="str">
        <v>Olivier Assayas</v>
      </c>
      <c r="L776">
        <v>12000</v>
      </c>
      <c r="M776">
        <v>13208</v>
      </c>
      <c r="N776">
        <v>107</v>
      </c>
      <c r="O776">
        <v>0</v>
      </c>
      <c r="P776">
        <v>7.3</v>
      </c>
      <c r="R776" t="str">
        <v>Fantasia</v>
      </c>
      <c r="S776">
        <v>14749</v>
      </c>
      <c r="T776">
        <v>1940</v>
      </c>
      <c r="U776" t="str">
        <v>1940s</v>
      </c>
      <c r="V776" t="str">
        <v>Color</v>
      </c>
      <c r="W776" t="str">
        <v>Animation</v>
      </c>
      <c r="X776" t="str">
        <v>English</v>
      </c>
      <c r="Y776" t="str">
        <v>USA</v>
      </c>
      <c r="Z776" t="str">
        <v>G</v>
      </c>
      <c r="AA776" t="str">
        <v>Leopold Stokowski</v>
      </c>
      <c r="AB776" t="str">
        <v>James Algar</v>
      </c>
      <c r="AC776">
        <v>16</v>
      </c>
      <c r="AD776">
        <v>16</v>
      </c>
      <c r="AE776">
        <v>11</v>
      </c>
      <c r="AF776">
        <v>3000</v>
      </c>
      <c r="AG776">
        <v>7.8</v>
      </c>
      <c r="AH776">
        <v>99</v>
      </c>
      <c r="AI776">
        <v>120</v>
      </c>
      <c r="AJ776">
        <v>76400000</v>
      </c>
      <c r="AL776" s="7" t="str">
        <v>Sam Weisman</v>
      </c>
      <c r="AM776" s="35">
        <f>AVERAGEIFS(IMDB4[IMDb Score (1-10)],IMDB4[Director Name],Formula_Analysis!AL776)</f>
        <v>5.4499999999999993</v>
      </c>
      <c r="AQ776" s="7" t="str">
        <v>Burt Young</v>
      </c>
      <c r="AR776" s="7">
        <f>SUMIFS(IMDB4[Gross Revenue],IMDB4[Lead Actor],Formula_Analysis!AQ776)</f>
        <v>1200000</v>
      </c>
    </row>
    <row r="777" spans="1:44" x14ac:dyDescent="0.25">
      <c r="A777" t="str">
        <v>Kung Fu Panda 2</v>
      </c>
      <c r="B777">
        <v>40642</v>
      </c>
      <c r="C777">
        <v>2011</v>
      </c>
      <c r="D777" t="str">
        <v>2010s</v>
      </c>
      <c r="E777" t="str">
        <v>Color</v>
      </c>
      <c r="F777" t="str">
        <v>Action</v>
      </c>
      <c r="G777" t="str">
        <v>English</v>
      </c>
      <c r="H777" t="str">
        <v>USA</v>
      </c>
      <c r="I777" t="str">
        <v>PG</v>
      </c>
      <c r="J777" t="str">
        <v>Angelina Jolie Pitt</v>
      </c>
      <c r="K777" t="str">
        <v>Jennifer Yuh Nelson</v>
      </c>
      <c r="L777">
        <v>11000</v>
      </c>
      <c r="M777">
        <v>21015</v>
      </c>
      <c r="N777">
        <v>90</v>
      </c>
      <c r="O777">
        <v>20000</v>
      </c>
      <c r="P777">
        <v>7.3</v>
      </c>
      <c r="R777" t="str">
        <v>The Untouchables</v>
      </c>
      <c r="S777">
        <v>32065</v>
      </c>
      <c r="T777">
        <v>1987</v>
      </c>
      <c r="U777" t="str">
        <v>1980s</v>
      </c>
      <c r="V777" t="str">
        <v>Color</v>
      </c>
      <c r="W777" t="str">
        <v>Crime</v>
      </c>
      <c r="X777" t="str">
        <v>English</v>
      </c>
      <c r="Y777" t="str">
        <v>USA</v>
      </c>
      <c r="Z777" t="str">
        <v>R</v>
      </c>
      <c r="AA777" t="str">
        <v>Robert De Niro</v>
      </c>
      <c r="AB777" t="str">
        <v>Brian De Palma</v>
      </c>
      <c r="AC777">
        <v>22000</v>
      </c>
      <c r="AD777">
        <v>22767</v>
      </c>
      <c r="AE777">
        <v>0</v>
      </c>
      <c r="AF777">
        <v>0</v>
      </c>
      <c r="AG777">
        <v>7.9</v>
      </c>
      <c r="AH777">
        <v>123</v>
      </c>
      <c r="AI777">
        <v>119</v>
      </c>
      <c r="AJ777">
        <v>76270454</v>
      </c>
      <c r="AL777" s="7" t="str">
        <v>Jake Kasdan</v>
      </c>
      <c r="AM777" s="35">
        <f>AVERAGEIFS(IMDB4[IMDb Score (1-10)],IMDB4[Director Name],Formula_Analysis!AL777)</f>
        <v>6.125</v>
      </c>
      <c r="AQ777" s="7" t="str">
        <v>William Holden</v>
      </c>
      <c r="AR777" s="7">
        <f>SUMIFS(IMDB4[Gross Revenue],IMDB4[Lead Actor],Formula_Analysis!AQ777)</f>
        <v>27200000</v>
      </c>
    </row>
    <row r="778" spans="1:44" x14ac:dyDescent="0.25">
      <c r="A778" t="str">
        <v>Now You See Me</v>
      </c>
      <c r="B778">
        <v>41377</v>
      </c>
      <c r="C778">
        <v>2013</v>
      </c>
      <c r="D778" t="str">
        <v>2010s</v>
      </c>
      <c r="E778" t="str">
        <v>Color</v>
      </c>
      <c r="F778" t="str">
        <v>Crime</v>
      </c>
      <c r="G778" t="str">
        <v>English</v>
      </c>
      <c r="H778" t="str">
        <v>USA</v>
      </c>
      <c r="I778" t="str">
        <v>PG-13</v>
      </c>
      <c r="J778" t="str">
        <v>Morgan Freeman</v>
      </c>
      <c r="K778" t="str">
        <v>Louis Leterrier</v>
      </c>
      <c r="L778">
        <v>11000</v>
      </c>
      <c r="M778">
        <v>13312</v>
      </c>
      <c r="N778">
        <v>255</v>
      </c>
      <c r="O778">
        <v>105000</v>
      </c>
      <c r="P778">
        <v>7.3</v>
      </c>
      <c r="R778" t="str">
        <v>Training Day</v>
      </c>
      <c r="S778">
        <v>37033</v>
      </c>
      <c r="T778">
        <v>2001</v>
      </c>
      <c r="U778" t="str">
        <v>2000s</v>
      </c>
      <c r="V778" t="str">
        <v>Color</v>
      </c>
      <c r="W778" t="str">
        <v>Crime</v>
      </c>
      <c r="X778" t="str">
        <v>English</v>
      </c>
      <c r="Y778" t="str">
        <v>USA</v>
      </c>
      <c r="Z778" t="str">
        <v>R</v>
      </c>
      <c r="AA778" t="str">
        <v>Denzel Washington</v>
      </c>
      <c r="AB778" t="str">
        <v>Antoine Fuqua</v>
      </c>
      <c r="AC778">
        <v>18000</v>
      </c>
      <c r="AD778">
        <v>22370</v>
      </c>
      <c r="AE778">
        <v>845</v>
      </c>
      <c r="AF778">
        <v>0</v>
      </c>
      <c r="AG778">
        <v>7.7</v>
      </c>
      <c r="AH778">
        <v>109</v>
      </c>
      <c r="AI778">
        <v>122</v>
      </c>
      <c r="AJ778">
        <v>76261036</v>
      </c>
      <c r="AL778" s="7" t="str">
        <v>Lawrence Guterman</v>
      </c>
      <c r="AM778" s="35">
        <f>AVERAGEIFS(IMDB4[IMDb Score (1-10)],IMDB4[Director Name],Formula_Analysis!AL778)</f>
        <v>3.7</v>
      </c>
      <c r="AQ778" s="7" t="str">
        <v>Jacob Tremblay</v>
      </c>
      <c r="AR778" s="7">
        <f>SUMIFS(IMDB4[Gross Revenue],IMDB4[Lead Actor],Formula_Analysis!AQ778)</f>
        <v>71017784</v>
      </c>
    </row>
    <row r="779" spans="1:44" x14ac:dyDescent="0.25">
      <c r="A779" t="str">
        <v>The Lincoln Lawyer</v>
      </c>
      <c r="B779">
        <v>40608</v>
      </c>
      <c r="C779">
        <v>2011</v>
      </c>
      <c r="D779" t="str">
        <v>2010s</v>
      </c>
      <c r="E779" t="str">
        <v>Color</v>
      </c>
      <c r="F779" t="str">
        <v>Crime</v>
      </c>
      <c r="G779" t="str">
        <v>English</v>
      </c>
      <c r="H779" t="str">
        <v>USA</v>
      </c>
      <c r="I779" t="str">
        <v>R</v>
      </c>
      <c r="J779" t="str">
        <v>Matthew McConaughey</v>
      </c>
      <c r="K779" t="str">
        <v>Brad Furman</v>
      </c>
      <c r="L779">
        <v>11000</v>
      </c>
      <c r="M779">
        <v>13943</v>
      </c>
      <c r="N779">
        <v>65</v>
      </c>
      <c r="O779">
        <v>25000</v>
      </c>
      <c r="P779">
        <v>7.3</v>
      </c>
      <c r="R779" t="str">
        <v>Paddington</v>
      </c>
      <c r="S779">
        <v>41697</v>
      </c>
      <c r="T779">
        <v>2014</v>
      </c>
      <c r="U779" t="str">
        <v>2010s</v>
      </c>
      <c r="V779" t="str">
        <v>Color</v>
      </c>
      <c r="W779" t="str">
        <v>Animation</v>
      </c>
      <c r="X779" t="str">
        <v>English</v>
      </c>
      <c r="Y779" t="str">
        <v>UK</v>
      </c>
      <c r="Z779" t="str">
        <v>PG</v>
      </c>
      <c r="AA779" t="str">
        <v>Julie Walters</v>
      </c>
      <c r="AB779" t="str">
        <v>Paul King</v>
      </c>
      <c r="AC779">
        <v>838</v>
      </c>
      <c r="AD779">
        <v>3697</v>
      </c>
      <c r="AE779">
        <v>17</v>
      </c>
      <c r="AF779">
        <v>30000</v>
      </c>
      <c r="AG779">
        <v>7.2</v>
      </c>
      <c r="AH779">
        <v>224</v>
      </c>
      <c r="AI779">
        <v>95</v>
      </c>
      <c r="AJ779">
        <v>76137505</v>
      </c>
      <c r="AL779" s="7" t="str">
        <v>David Zucker</v>
      </c>
      <c r="AM779" s="35">
        <f>AVERAGEIFS(IMDB4[IMDb Score (1-10)],IMDB4[Director Name],Formula_Analysis!AL779)</f>
        <v>5.26</v>
      </c>
      <c r="AQ779" s="7" t="str">
        <v>Kevin Sussman</v>
      </c>
      <c r="AR779" s="7">
        <f>SUMIFS(IMDB4[Gross Revenue],IMDB4[Lead Actor],Formula_Analysis!AQ779)</f>
        <v>25077977</v>
      </c>
    </row>
    <row r="780" spans="1:44" x14ac:dyDescent="0.25">
      <c r="A780" t="str">
        <v>Girl, Interrupted</v>
      </c>
      <c r="B780">
        <v>36343</v>
      </c>
      <c r="C780">
        <v>1999</v>
      </c>
      <c r="D780" t="str">
        <v>1990s</v>
      </c>
      <c r="E780" t="str">
        <v>Color</v>
      </c>
      <c r="F780" t="str">
        <v>Biography</v>
      </c>
      <c r="G780" t="str">
        <v>English</v>
      </c>
      <c r="H780" t="str">
        <v>USA</v>
      </c>
      <c r="I780" t="str">
        <v>R</v>
      </c>
      <c r="J780" t="str">
        <v>Angelina Jolie Pitt</v>
      </c>
      <c r="K780" t="str">
        <v>James Mangold</v>
      </c>
      <c r="L780">
        <v>11000</v>
      </c>
      <c r="M780">
        <v>13433</v>
      </c>
      <c r="N780">
        <v>446</v>
      </c>
      <c r="O780">
        <v>0</v>
      </c>
      <c r="P780">
        <v>7.3</v>
      </c>
      <c r="R780" t="str">
        <v>Conspiracy Theory</v>
      </c>
      <c r="S780">
        <v>35783</v>
      </c>
      <c r="T780">
        <v>1997</v>
      </c>
      <c r="U780" t="str">
        <v>1990s</v>
      </c>
      <c r="V780" t="str">
        <v>Color</v>
      </c>
      <c r="W780" t="str">
        <v>Action</v>
      </c>
      <c r="X780" t="str">
        <v>English</v>
      </c>
      <c r="Y780" t="str">
        <v>USA</v>
      </c>
      <c r="Z780" t="str">
        <v>R</v>
      </c>
      <c r="AA780" t="str">
        <v>Julia Roberts</v>
      </c>
      <c r="AB780" t="str">
        <v>Richard Donner</v>
      </c>
      <c r="AC780">
        <v>8000</v>
      </c>
      <c r="AD780">
        <v>8355</v>
      </c>
      <c r="AE780">
        <v>503</v>
      </c>
      <c r="AF780">
        <v>0</v>
      </c>
      <c r="AG780">
        <v>6.7</v>
      </c>
      <c r="AH780">
        <v>80</v>
      </c>
      <c r="AI780">
        <v>135</v>
      </c>
      <c r="AJ780">
        <v>76081498</v>
      </c>
      <c r="AL780" s="7" t="str">
        <v>Stefen Fangmeier</v>
      </c>
      <c r="AM780" s="35">
        <f>AVERAGEIFS(IMDB4[IMDb Score (1-10)],IMDB4[Director Name],Formula_Analysis!AL780)</f>
        <v>5.0999999999999996</v>
      </c>
      <c r="AQ780" s="7" t="str">
        <v>Paddy Considine</v>
      </c>
      <c r="AR780" s="7">
        <f>SUMIFS(IMDB4[Gross Revenue],IMDB4[Lead Actor],Formula_Analysis!AQ780)</f>
        <v>62642572</v>
      </c>
    </row>
    <row r="781" spans="1:44" x14ac:dyDescent="0.25">
      <c r="A781" t="str">
        <v>Punch-Drunk Love</v>
      </c>
      <c r="B781">
        <v>37489</v>
      </c>
      <c r="C781">
        <v>2002</v>
      </c>
      <c r="D781" t="str">
        <v>2000s</v>
      </c>
      <c r="E781" t="str">
        <v>Color</v>
      </c>
      <c r="F781" t="str">
        <v>Comedy</v>
      </c>
      <c r="G781" t="str">
        <v>English</v>
      </c>
      <c r="H781" t="str">
        <v>USA</v>
      </c>
      <c r="I781" t="str">
        <v>R</v>
      </c>
      <c r="J781" t="str">
        <v>Adam Sandler</v>
      </c>
      <c r="K781" t="str">
        <v>Paul Thomas Anderson</v>
      </c>
      <c r="L781">
        <v>11000</v>
      </c>
      <c r="M781">
        <v>11994</v>
      </c>
      <c r="N781">
        <v>0</v>
      </c>
      <c r="O781">
        <v>0</v>
      </c>
      <c r="P781">
        <v>7.3</v>
      </c>
      <c r="R781" t="str">
        <v>The Haunted Mansion</v>
      </c>
      <c r="S781">
        <v>37748</v>
      </c>
      <c r="T781">
        <v>2003</v>
      </c>
      <c r="U781" t="str">
        <v>2000s</v>
      </c>
      <c r="V781" t="str">
        <v>Color</v>
      </c>
      <c r="W781" t="str">
        <v>Comedy</v>
      </c>
      <c r="X781" t="str">
        <v>English</v>
      </c>
      <c r="Y781" t="str">
        <v>USA</v>
      </c>
      <c r="Z781" t="str">
        <v>PG</v>
      </c>
      <c r="AA781" t="str">
        <v>Marsha Thomason</v>
      </c>
      <c r="AB781" t="str">
        <v>Rob Minkoff</v>
      </c>
      <c r="AC781">
        <v>691</v>
      </c>
      <c r="AD781">
        <v>2622</v>
      </c>
      <c r="AE781">
        <v>50</v>
      </c>
      <c r="AF781">
        <v>988</v>
      </c>
      <c r="AG781">
        <v>4.9000000000000004</v>
      </c>
      <c r="AH781">
        <v>122</v>
      </c>
      <c r="AI781">
        <v>88</v>
      </c>
      <c r="AJ781">
        <v>75817994</v>
      </c>
      <c r="AL781" s="7" t="str">
        <v>Howard Zieff</v>
      </c>
      <c r="AM781" s="35">
        <f>AVERAGEIFS(IMDB4[IMDb Score (1-10)],IMDB4[Director Name],Formula_Analysis!AL781)</f>
        <v>6.4499999999999993</v>
      </c>
      <c r="AQ781" s="7" t="str">
        <v>Q'orianka Kilcher</v>
      </c>
      <c r="AR781" s="7">
        <f>SUMIFS(IMDB4[Gross Revenue],IMDB4[Lead Actor],Formula_Analysis!AQ781)</f>
        <v>883887</v>
      </c>
    </row>
    <row r="782" spans="1:44" x14ac:dyDescent="0.25">
      <c r="A782" t="str">
        <v>Frailty</v>
      </c>
      <c r="B782">
        <v>36935</v>
      </c>
      <c r="C782">
        <v>2001</v>
      </c>
      <c r="D782" t="str">
        <v>2000s</v>
      </c>
      <c r="E782" t="str">
        <v>Color</v>
      </c>
      <c r="F782" t="str">
        <v>Crime</v>
      </c>
      <c r="G782" t="str">
        <v>English</v>
      </c>
      <c r="H782" t="str">
        <v>USA</v>
      </c>
      <c r="I782" t="str">
        <v>R</v>
      </c>
      <c r="J782" t="str">
        <v>Matthew McConaughey</v>
      </c>
      <c r="K782" t="str">
        <v>Bill Paxton</v>
      </c>
      <c r="L782">
        <v>11000</v>
      </c>
      <c r="M782">
        <v>12237</v>
      </c>
      <c r="N782">
        <v>0</v>
      </c>
      <c r="O782">
        <v>5000</v>
      </c>
      <c r="P782">
        <v>7.3</v>
      </c>
      <c r="R782" t="str">
        <v>The Family Man</v>
      </c>
      <c r="S782">
        <v>36706</v>
      </c>
      <c r="T782">
        <v>2000</v>
      </c>
      <c r="U782" t="str">
        <v>2000s</v>
      </c>
      <c r="V782" t="str">
        <v>Color</v>
      </c>
      <c r="W782" t="str">
        <v>Comedy</v>
      </c>
      <c r="X782" t="str">
        <v>English</v>
      </c>
      <c r="Y782" t="str">
        <v>USA</v>
      </c>
      <c r="Z782" t="str">
        <v>PG-13</v>
      </c>
      <c r="AA782" t="str">
        <v>Nicolas Cage</v>
      </c>
      <c r="AB782" t="str">
        <v>Brett Ratner</v>
      </c>
      <c r="AC782">
        <v>12000</v>
      </c>
      <c r="AD782">
        <v>16646</v>
      </c>
      <c r="AE782">
        <v>420</v>
      </c>
      <c r="AF782">
        <v>0</v>
      </c>
      <c r="AG782">
        <v>6.7</v>
      </c>
      <c r="AH782">
        <v>121</v>
      </c>
      <c r="AI782">
        <v>125</v>
      </c>
      <c r="AJ782">
        <v>75764085</v>
      </c>
      <c r="AL782" s="7" t="str">
        <v>Kevin Costner</v>
      </c>
      <c r="AM782" s="35">
        <f>AVERAGEIFS(IMDB4[IMDb Score (1-10)],IMDB4[Director Name],Formula_Analysis!AL782)</f>
        <v>7.166666666666667</v>
      </c>
      <c r="AQ782" s="7" t="str">
        <v>Charlie Korsmo</v>
      </c>
      <c r="AR782" s="7">
        <f>SUMIFS(IMDB4[Gross Revenue],IMDB4[Lead Actor],Formula_Analysis!AQ782)</f>
        <v>103738726</v>
      </c>
    </row>
    <row r="783" spans="1:44" x14ac:dyDescent="0.25">
      <c r="A783" t="str">
        <v>Sunshine</v>
      </c>
      <c r="B783">
        <v>39177</v>
      </c>
      <c r="C783">
        <v>2007</v>
      </c>
      <c r="D783" t="str">
        <v>2000s</v>
      </c>
      <c r="E783" t="str">
        <v>Color</v>
      </c>
      <c r="F783" t="str">
        <v>Adventure</v>
      </c>
      <c r="G783" t="str">
        <v>English</v>
      </c>
      <c r="H783" t="str">
        <v>UK</v>
      </c>
      <c r="I783" t="str">
        <v>R</v>
      </c>
      <c r="J783" t="str">
        <v>Chris Evans</v>
      </c>
      <c r="K783" t="str">
        <v>Danny Boyle</v>
      </c>
      <c r="L783">
        <v>11000</v>
      </c>
      <c r="M783">
        <v>11623</v>
      </c>
      <c r="N783">
        <v>0</v>
      </c>
      <c r="O783">
        <v>15000</v>
      </c>
      <c r="P783">
        <v>7.3</v>
      </c>
      <c r="R783" t="str">
        <v>Hellboy II: The Golden Army</v>
      </c>
      <c r="S783">
        <v>39502</v>
      </c>
      <c r="T783">
        <v>2008</v>
      </c>
      <c r="U783" t="str">
        <v>2000s</v>
      </c>
      <c r="V783" t="str">
        <v>Color</v>
      </c>
      <c r="W783" t="str">
        <v>Action</v>
      </c>
      <c r="X783" t="str">
        <v>English</v>
      </c>
      <c r="Y783" t="str">
        <v>USA</v>
      </c>
      <c r="Z783" t="str">
        <v>PG-13</v>
      </c>
      <c r="AA783" t="str">
        <v>Seth MacFarlane</v>
      </c>
      <c r="AB783" t="str">
        <v>Guillermo del Toro</v>
      </c>
      <c r="AC783">
        <v>3000</v>
      </c>
      <c r="AD783">
        <v>3632</v>
      </c>
      <c r="AE783">
        <v>0</v>
      </c>
      <c r="AF783">
        <v>3000</v>
      </c>
      <c r="AG783">
        <v>7</v>
      </c>
      <c r="AH783">
        <v>345</v>
      </c>
      <c r="AI783">
        <v>120</v>
      </c>
      <c r="AJ783">
        <v>75754670</v>
      </c>
      <c r="AL783" s="7" t="str">
        <v>Cal Brunker</v>
      </c>
      <c r="AM783" s="35">
        <f>AVERAGEIFS(IMDB4[IMDb Score (1-10)],IMDB4[Director Name],Formula_Analysis!AL783)</f>
        <v>5.9</v>
      </c>
      <c r="AQ783" s="7" t="str">
        <v>Ana de la Reguera</v>
      </c>
      <c r="AR783" s="7">
        <f>SUMIFS(IMDB4[Gross Revenue],IMDB4[Lead Actor],Formula_Analysis!AQ783)</f>
        <v>80197993</v>
      </c>
    </row>
    <row r="784" spans="1:44" x14ac:dyDescent="0.25">
      <c r="A784" t="str">
        <v>Men in Black</v>
      </c>
      <c r="B784">
        <v>35431</v>
      </c>
      <c r="C784">
        <v>1997</v>
      </c>
      <c r="D784" t="str">
        <v>1990s</v>
      </c>
      <c r="E784" t="str">
        <v>Color</v>
      </c>
      <c r="F784" t="str">
        <v>Adventure</v>
      </c>
      <c r="G784" t="str">
        <v>English</v>
      </c>
      <c r="H784" t="str">
        <v>USA</v>
      </c>
      <c r="I784" t="str">
        <v>PG-13</v>
      </c>
      <c r="J784" t="str">
        <v>Will Smith</v>
      </c>
      <c r="K784" t="str">
        <v>Barry Sonnenfeld</v>
      </c>
      <c r="L784">
        <v>10000</v>
      </c>
      <c r="M784">
        <v>12998</v>
      </c>
      <c r="N784">
        <v>188</v>
      </c>
      <c r="O784">
        <v>0</v>
      </c>
      <c r="P784">
        <v>7.3</v>
      </c>
      <c r="R784" t="str">
        <v>Star Trek: Generations</v>
      </c>
      <c r="S784">
        <v>34641</v>
      </c>
      <c r="T784">
        <v>1994</v>
      </c>
      <c r="U784" t="str">
        <v>1990s</v>
      </c>
      <c r="V784" t="str">
        <v>Color</v>
      </c>
      <c r="W784" t="str">
        <v>Action</v>
      </c>
      <c r="X784" t="str">
        <v>English</v>
      </c>
      <c r="Y784" t="str">
        <v>USA</v>
      </c>
      <c r="Z784" t="str">
        <v>PG</v>
      </c>
      <c r="AA784" t="str">
        <v>LeVar Burton</v>
      </c>
      <c r="AB784" t="str">
        <v>David Carson</v>
      </c>
      <c r="AC784">
        <v>1000</v>
      </c>
      <c r="AD784">
        <v>6427</v>
      </c>
      <c r="AE784">
        <v>18</v>
      </c>
      <c r="AF784">
        <v>0</v>
      </c>
      <c r="AG784">
        <v>6.6</v>
      </c>
      <c r="AH784">
        <v>98</v>
      </c>
      <c r="AI784">
        <v>118</v>
      </c>
      <c r="AJ784">
        <v>75668868</v>
      </c>
      <c r="AL784" s="7" t="str">
        <v>David Hackl</v>
      </c>
      <c r="AM784" s="35">
        <f>AVERAGEIFS(IMDB4[IMDb Score (1-10)],IMDB4[Director Name],Formula_Analysis!AL784)</f>
        <v>5.8</v>
      </c>
      <c r="AQ784" s="7" t="str">
        <v>Isabelle Huppert</v>
      </c>
      <c r="AR784" s="7">
        <f>SUMIFS(IMDB4[Gross Revenue],IMDB4[Lead Actor],Formula_Analysis!AQ784)</f>
        <v>456794</v>
      </c>
    </row>
    <row r="785" spans="1:44" x14ac:dyDescent="0.25">
      <c r="A785" t="str">
        <v>Jerry Maguire</v>
      </c>
      <c r="B785">
        <v>35166</v>
      </c>
      <c r="C785">
        <v>1996</v>
      </c>
      <c r="D785" t="str">
        <v>1990s</v>
      </c>
      <c r="E785" t="str">
        <v>Color</v>
      </c>
      <c r="F785" t="str">
        <v>Comedy</v>
      </c>
      <c r="G785" t="str">
        <v>English</v>
      </c>
      <c r="H785" t="str">
        <v>USA</v>
      </c>
      <c r="I785" t="str">
        <v>R</v>
      </c>
      <c r="J785" t="str">
        <v>Tom Cruise</v>
      </c>
      <c r="K785" t="str">
        <v>Cameron Crowe</v>
      </c>
      <c r="L785">
        <v>10000</v>
      </c>
      <c r="M785">
        <v>12182</v>
      </c>
      <c r="N785">
        <v>488</v>
      </c>
      <c r="O785">
        <v>0</v>
      </c>
      <c r="P785">
        <v>7.3</v>
      </c>
      <c r="R785" t="str">
        <v>Contagion</v>
      </c>
      <c r="S785">
        <v>40856</v>
      </c>
      <c r="T785">
        <v>2011</v>
      </c>
      <c r="U785" t="str">
        <v>2010s</v>
      </c>
      <c r="V785" t="str">
        <v>Color</v>
      </c>
      <c r="W785" t="str">
        <v>Drama</v>
      </c>
      <c r="X785" t="str">
        <v>English</v>
      </c>
      <c r="Y785" t="str">
        <v>USA</v>
      </c>
      <c r="Z785" t="str">
        <v>PG-13</v>
      </c>
      <c r="AA785" t="str">
        <v>Matt Damon</v>
      </c>
      <c r="AB785" t="str">
        <v>Steven Soderbergh</v>
      </c>
      <c r="AC785">
        <v>13000</v>
      </c>
      <c r="AD785">
        <v>13634</v>
      </c>
      <c r="AE785">
        <v>0</v>
      </c>
      <c r="AF785">
        <v>42000</v>
      </c>
      <c r="AG785">
        <v>6.6</v>
      </c>
      <c r="AH785">
        <v>436</v>
      </c>
      <c r="AI785">
        <v>106</v>
      </c>
      <c r="AJ785">
        <v>75638743</v>
      </c>
      <c r="AL785" s="7" t="str">
        <v>Jon Hurwitz</v>
      </c>
      <c r="AM785" s="35">
        <f>AVERAGEIFS(IMDB4[IMDb Score (1-10)],IMDB4[Director Name],Formula_Analysis!AL785)</f>
        <v>6.65</v>
      </c>
      <c r="AQ785" s="7" t="str">
        <v>Rob Paulsen</v>
      </c>
      <c r="AR785" s="7">
        <f>SUMIFS(IMDB4[Gross Revenue],IMDB4[Lead Actor],Formula_Analysis!AQ785)</f>
        <v>72601713</v>
      </c>
    </row>
    <row r="786" spans="1:44" x14ac:dyDescent="0.25">
      <c r="A786" t="str">
        <v>Superman</v>
      </c>
      <c r="B786">
        <v>28620</v>
      </c>
      <c r="C786">
        <v>1978</v>
      </c>
      <c r="D786" t="str">
        <v>1970s</v>
      </c>
      <c r="E786" t="str">
        <v>Color</v>
      </c>
      <c r="F786" t="str">
        <v>Action</v>
      </c>
      <c r="G786" t="str">
        <v>English</v>
      </c>
      <c r="H786" t="str">
        <v>USA</v>
      </c>
      <c r="I786" t="str">
        <v>PG</v>
      </c>
      <c r="J786" t="str">
        <v>Marlon Brando</v>
      </c>
      <c r="K786" t="str">
        <v>Richard Donner</v>
      </c>
      <c r="L786">
        <v>10000</v>
      </c>
      <c r="M786">
        <v>12940</v>
      </c>
      <c r="N786">
        <v>503</v>
      </c>
      <c r="O786">
        <v>0</v>
      </c>
      <c r="P786">
        <v>7.3</v>
      </c>
      <c r="R786" t="str">
        <v>Moneyball</v>
      </c>
      <c r="S786">
        <v>40830</v>
      </c>
      <c r="T786">
        <v>2011</v>
      </c>
      <c r="U786" t="str">
        <v>2010s</v>
      </c>
      <c r="V786" t="str">
        <v>Color</v>
      </c>
      <c r="W786" t="str">
        <v>Biography</v>
      </c>
      <c r="X786" t="str">
        <v>English</v>
      </c>
      <c r="Y786" t="str">
        <v>USA</v>
      </c>
      <c r="Z786" t="str">
        <v>PG-13</v>
      </c>
      <c r="AA786" t="str">
        <v>Philip Seymour Hoffman</v>
      </c>
      <c r="AB786" t="str">
        <v>Bennett Miller</v>
      </c>
      <c r="AC786">
        <v>22000</v>
      </c>
      <c r="AD786">
        <v>53094</v>
      </c>
      <c r="AE786">
        <v>152</v>
      </c>
      <c r="AF786">
        <v>27000</v>
      </c>
      <c r="AG786">
        <v>7.6</v>
      </c>
      <c r="AH786">
        <v>419</v>
      </c>
      <c r="AI786">
        <v>133</v>
      </c>
      <c r="AJ786">
        <v>75605492</v>
      </c>
      <c r="AL786" s="7" t="str">
        <v>Gary Shore</v>
      </c>
      <c r="AM786" s="35">
        <f>AVERAGEIFS(IMDB4[IMDb Score (1-10)],IMDB4[Director Name],Formula_Analysis!AL786)</f>
        <v>6.3</v>
      </c>
      <c r="AQ786" s="7" t="str">
        <v>Angus Scrimm</v>
      </c>
      <c r="AR786" s="7">
        <f>SUMIFS(IMDB4[Gross Revenue],IMDB4[Lead Actor],Formula_Analysis!AQ786)</f>
        <v>7282851</v>
      </c>
    </row>
    <row r="787" spans="1:44" x14ac:dyDescent="0.25">
      <c r="A787" t="str">
        <v>Enemy of the State</v>
      </c>
      <c r="B787">
        <v>35851</v>
      </c>
      <c r="C787">
        <v>1998</v>
      </c>
      <c r="D787" t="str">
        <v>1990s</v>
      </c>
      <c r="E787" t="str">
        <v>Color</v>
      </c>
      <c r="F787" t="str">
        <v>Action</v>
      </c>
      <c r="G787" t="str">
        <v>English</v>
      </c>
      <c r="H787" t="str">
        <v>USA</v>
      </c>
      <c r="I787" t="str">
        <v>R</v>
      </c>
      <c r="J787" t="str">
        <v>Will Smith</v>
      </c>
      <c r="K787" t="str">
        <v>Tony Scott</v>
      </c>
      <c r="L787">
        <v>10000</v>
      </c>
      <c r="M787">
        <v>11951</v>
      </c>
      <c r="N787">
        <v>12000</v>
      </c>
      <c r="O787">
        <v>0</v>
      </c>
      <c r="P787">
        <v>7.3</v>
      </c>
      <c r="R787" t="str">
        <v>You, Me and Dupree</v>
      </c>
      <c r="S787">
        <v>39032</v>
      </c>
      <c r="T787">
        <v>2006</v>
      </c>
      <c r="U787" t="str">
        <v>2000s</v>
      </c>
      <c r="V787" t="str">
        <v>Color</v>
      </c>
      <c r="W787" t="str">
        <v>Comedy</v>
      </c>
      <c r="X787" t="str">
        <v>English</v>
      </c>
      <c r="Y787" t="str">
        <v>USA</v>
      </c>
      <c r="Z787" t="str">
        <v>PG-13</v>
      </c>
      <c r="AA787" t="str">
        <v>Todd Stashwick</v>
      </c>
      <c r="AB787" t="str">
        <v>Anthony Russo</v>
      </c>
      <c r="AC787">
        <v>277</v>
      </c>
      <c r="AD787">
        <v>847</v>
      </c>
      <c r="AE787">
        <v>94</v>
      </c>
      <c r="AF787">
        <v>0</v>
      </c>
      <c r="AG787">
        <v>5.6</v>
      </c>
      <c r="AH787">
        <v>136</v>
      </c>
      <c r="AI787">
        <v>110</v>
      </c>
      <c r="AJ787">
        <v>75604320</v>
      </c>
      <c r="AL787" s="7" t="str">
        <v>Peter Hedges</v>
      </c>
      <c r="AM787" s="35">
        <f>AVERAGEIFS(IMDB4[IMDb Score (1-10)],IMDB4[Director Name],Formula_Analysis!AL787)</f>
        <v>6.85</v>
      </c>
      <c r="AQ787" s="7" t="str">
        <v>Jason Patric</v>
      </c>
      <c r="AR787" s="7">
        <f>SUMIFS(IMDB4[Gross Revenue],IMDB4[Lead Actor],Formula_Analysis!AQ787)</f>
        <v>107714483</v>
      </c>
    </row>
    <row r="788" spans="1:44" x14ac:dyDescent="0.25">
      <c r="A788" t="str">
        <v>Eyes Wide Shut</v>
      </c>
      <c r="B788">
        <v>36474</v>
      </c>
      <c r="C788">
        <v>1999</v>
      </c>
      <c r="D788" t="str">
        <v>1990s</v>
      </c>
      <c r="E788" t="str">
        <v>Color</v>
      </c>
      <c r="F788" t="str">
        <v>Drama</v>
      </c>
      <c r="G788" t="str">
        <v>English</v>
      </c>
      <c r="H788" t="str">
        <v>UK</v>
      </c>
      <c r="I788" t="str">
        <v>R</v>
      </c>
      <c r="J788" t="str">
        <v>Tom Cruise</v>
      </c>
      <c r="K788" t="str">
        <v>Stanley Kubrick</v>
      </c>
      <c r="L788">
        <v>10000</v>
      </c>
      <c r="M788">
        <v>11424</v>
      </c>
      <c r="N788">
        <v>0</v>
      </c>
      <c r="O788">
        <v>10000</v>
      </c>
      <c r="P788">
        <v>7.3</v>
      </c>
      <c r="R788" t="str">
        <v>Braveheart</v>
      </c>
      <c r="S788">
        <v>34755</v>
      </c>
      <c r="T788">
        <v>1995</v>
      </c>
      <c r="U788" t="str">
        <v>1990s</v>
      </c>
      <c r="V788" t="str">
        <v>Color</v>
      </c>
      <c r="W788" t="str">
        <v>Biography</v>
      </c>
      <c r="X788" t="str">
        <v>English</v>
      </c>
      <c r="Y788" t="str">
        <v>USA</v>
      </c>
      <c r="Z788" t="str">
        <v>R</v>
      </c>
      <c r="AA788" t="str">
        <v>Mhairi Calvey</v>
      </c>
      <c r="AB788" t="str">
        <v>Mel Gibson</v>
      </c>
      <c r="AC788">
        <v>906</v>
      </c>
      <c r="AD788">
        <v>1976</v>
      </c>
      <c r="AE788">
        <v>0</v>
      </c>
      <c r="AF788">
        <v>17000</v>
      </c>
      <c r="AG788">
        <v>8.4</v>
      </c>
      <c r="AH788">
        <v>132</v>
      </c>
      <c r="AI788">
        <v>178</v>
      </c>
      <c r="AJ788">
        <v>75600000</v>
      </c>
      <c r="AL788" s="7" t="str">
        <v>James Bobin</v>
      </c>
      <c r="AM788" s="35">
        <f>AVERAGEIFS(IMDB4[IMDb Score (1-10)],IMDB4[Director Name],Formula_Analysis!AL788)</f>
        <v>6.75</v>
      </c>
      <c r="AQ788" s="7" t="str">
        <v>Raymond Cruz</v>
      </c>
      <c r="AR788" s="7">
        <f>SUMIFS(IMDB4[Gross Revenue],IMDB4[Lead Actor],Formula_Analysis!AQ788)</f>
        <v>40048332</v>
      </c>
    </row>
    <row r="789" spans="1:44" x14ac:dyDescent="0.25">
      <c r="A789" t="str">
        <v>North Country</v>
      </c>
      <c r="B789">
        <v>38575</v>
      </c>
      <c r="C789">
        <v>2005</v>
      </c>
      <c r="D789" t="str">
        <v>2000s</v>
      </c>
      <c r="E789" t="str">
        <v>Color</v>
      </c>
      <c r="F789" t="str">
        <v>Drama</v>
      </c>
      <c r="G789" t="str">
        <v>English</v>
      </c>
      <c r="H789" t="str">
        <v>USA</v>
      </c>
      <c r="I789" t="str">
        <v>R</v>
      </c>
      <c r="J789" t="str">
        <v>Jeremy Renner</v>
      </c>
      <c r="K789" t="str">
        <v>Niki Caro</v>
      </c>
      <c r="L789">
        <v>10000</v>
      </c>
      <c r="M789">
        <v>20563</v>
      </c>
      <c r="N789">
        <v>51</v>
      </c>
      <c r="O789">
        <v>0</v>
      </c>
      <c r="P789">
        <v>7.3</v>
      </c>
      <c r="R789" t="str">
        <v>The Rookie</v>
      </c>
      <c r="S789">
        <v>37552</v>
      </c>
      <c r="T789">
        <v>2002</v>
      </c>
      <c r="U789" t="str">
        <v>2000s</v>
      </c>
      <c r="V789" t="str">
        <v>Color</v>
      </c>
      <c r="W789" t="str">
        <v>Drama</v>
      </c>
      <c r="X789" t="str">
        <v>English</v>
      </c>
      <c r="Y789" t="str">
        <v>USA</v>
      </c>
      <c r="Z789" t="str">
        <v>G</v>
      </c>
      <c r="AA789" t="str">
        <v>Dennis Quaid</v>
      </c>
      <c r="AB789" t="str">
        <v>John Lee Hancock</v>
      </c>
      <c r="AC789">
        <v>2000</v>
      </c>
      <c r="AD789">
        <v>6657</v>
      </c>
      <c r="AE789">
        <v>102</v>
      </c>
      <c r="AF789">
        <v>0</v>
      </c>
      <c r="AG789">
        <v>7</v>
      </c>
      <c r="AH789">
        <v>92</v>
      </c>
      <c r="AI789">
        <v>127</v>
      </c>
      <c r="AJ789">
        <v>75597042</v>
      </c>
      <c r="AL789" s="7" t="str">
        <v>Aaron Seltzer</v>
      </c>
      <c r="AM789" s="35">
        <f>AVERAGEIFS(IMDB4[IMDb Score (1-10)],IMDB4[Director Name],Formula_Analysis!AL789)</f>
        <v>2.7</v>
      </c>
      <c r="AQ789" s="7" t="str">
        <v>F. Murray Abraham</v>
      </c>
      <c r="AR789" s="7">
        <f>SUMIFS(IMDB4[Gross Revenue],IMDB4[Lead Actor],Formula_Analysis!AQ789)</f>
        <v>101785017</v>
      </c>
    </row>
    <row r="790" spans="1:44" x14ac:dyDescent="0.25">
      <c r="A790" t="str">
        <v>The Road</v>
      </c>
      <c r="B790">
        <v>39916</v>
      </c>
      <c r="C790">
        <v>2009</v>
      </c>
      <c r="D790" t="str">
        <v>2000s</v>
      </c>
      <c r="E790" t="str">
        <v>Color</v>
      </c>
      <c r="F790" t="str">
        <v>Adventure</v>
      </c>
      <c r="G790" t="str">
        <v>English</v>
      </c>
      <c r="H790" t="str">
        <v>USA</v>
      </c>
      <c r="I790" t="str">
        <v>R</v>
      </c>
      <c r="J790" t="str">
        <v>Viggo Mortensen</v>
      </c>
      <c r="K790" t="str">
        <v>John Hillcoat</v>
      </c>
      <c r="L790">
        <v>10000</v>
      </c>
      <c r="M790">
        <v>23566</v>
      </c>
      <c r="N790">
        <v>214</v>
      </c>
      <c r="O790">
        <v>32000</v>
      </c>
      <c r="P790">
        <v>7.3</v>
      </c>
      <c r="R790" t="str">
        <v>Zombieland</v>
      </c>
      <c r="S790">
        <v>39933</v>
      </c>
      <c r="T790">
        <v>2009</v>
      </c>
      <c r="U790" t="str">
        <v>2000s</v>
      </c>
      <c r="V790" t="str">
        <v>Color</v>
      </c>
      <c r="W790" t="str">
        <v>Adventure</v>
      </c>
      <c r="X790" t="str">
        <v>English</v>
      </c>
      <c r="Y790" t="str">
        <v>USA</v>
      </c>
      <c r="Z790" t="str">
        <v>R</v>
      </c>
      <c r="AA790" t="str">
        <v>Emma Stone</v>
      </c>
      <c r="AB790" t="str">
        <v>Ruben Fleischer</v>
      </c>
      <c r="AC790">
        <v>15000</v>
      </c>
      <c r="AD790">
        <v>28011</v>
      </c>
      <c r="AE790">
        <v>181</v>
      </c>
      <c r="AF790">
        <v>26000</v>
      </c>
      <c r="AG790">
        <v>7.7</v>
      </c>
      <c r="AH790">
        <v>445</v>
      </c>
      <c r="AI790">
        <v>88</v>
      </c>
      <c r="AJ790">
        <v>75590286</v>
      </c>
      <c r="AL790" s="7" t="str">
        <v>Steve Trenbirth</v>
      </c>
      <c r="AM790" s="35">
        <f>AVERAGEIFS(IMDB4[IMDb Score (1-10)],IMDB4[Director Name],Formula_Analysis!AL790)</f>
        <v>5.4</v>
      </c>
      <c r="AQ790" s="7" t="str">
        <v>Elaine Hendrix</v>
      </c>
      <c r="AR790" s="7">
        <f>SUMIFS(IMDB4[Gross Revenue],IMDB4[Lead Actor],Formula_Analysis!AQ790)</f>
        <v>15593</v>
      </c>
    </row>
    <row r="791" spans="1:44" x14ac:dyDescent="0.25">
      <c r="A791" t="str">
        <v>Monster</v>
      </c>
      <c r="B791">
        <v>37724</v>
      </c>
      <c r="C791">
        <v>2003</v>
      </c>
      <c r="D791" t="str">
        <v>2000s</v>
      </c>
      <c r="E791" t="str">
        <v>Color</v>
      </c>
      <c r="F791" t="str">
        <v>Biography</v>
      </c>
      <c r="G791" t="str">
        <v>English</v>
      </c>
      <c r="H791" t="str">
        <v>USA</v>
      </c>
      <c r="I791" t="str">
        <v>R</v>
      </c>
      <c r="J791" t="str">
        <v>Charlize Theron</v>
      </c>
      <c r="K791" t="str">
        <v>Patty Jenkins</v>
      </c>
      <c r="L791">
        <v>9000</v>
      </c>
      <c r="M791">
        <v>11736</v>
      </c>
      <c r="N791">
        <v>260</v>
      </c>
      <c r="O791">
        <v>0</v>
      </c>
      <c r="P791">
        <v>7.3</v>
      </c>
      <c r="R791" t="str">
        <v>2 Guns</v>
      </c>
      <c r="S791">
        <v>41615</v>
      </c>
      <c r="T791">
        <v>2013</v>
      </c>
      <c r="U791" t="str">
        <v>2010s</v>
      </c>
      <c r="V791" t="str">
        <v>Color</v>
      </c>
      <c r="W791" t="str">
        <v>Action</v>
      </c>
      <c r="X791" t="str">
        <v>English</v>
      </c>
      <c r="Y791" t="str">
        <v>USA</v>
      </c>
      <c r="Z791" t="str">
        <v>R</v>
      </c>
      <c r="AA791" t="str">
        <v>Denzel Washington</v>
      </c>
      <c r="AB791" t="str">
        <v>Baltasar KormÃ¡kur</v>
      </c>
      <c r="AC791">
        <v>18000</v>
      </c>
      <c r="AD791">
        <v>20148</v>
      </c>
      <c r="AE791">
        <v>175</v>
      </c>
      <c r="AF791">
        <v>22000</v>
      </c>
      <c r="AG791">
        <v>6.7</v>
      </c>
      <c r="AH791">
        <v>265</v>
      </c>
      <c r="AI791">
        <v>109</v>
      </c>
      <c r="AJ791">
        <v>75573300</v>
      </c>
      <c r="AL791" s="7" t="str">
        <v>Mick Jackson</v>
      </c>
      <c r="AM791" s="35">
        <f>AVERAGEIFS(IMDB4[IMDb Score (1-10)],IMDB4[Director Name],Formula_Analysis!AL791)</f>
        <v>5.75</v>
      </c>
      <c r="AQ791" s="7" t="str">
        <v>Laura Harring</v>
      </c>
      <c r="AR791" s="7">
        <f>SUMIFS(IMDB4[Gross Revenue],IMDB4[Lead Actor],Formula_Analysis!AQ791)</f>
        <v>40534417</v>
      </c>
    </row>
    <row r="792" spans="1:44" x14ac:dyDescent="0.25">
      <c r="A792" t="str">
        <v>Erin Brockovich</v>
      </c>
      <c r="B792">
        <v>36810</v>
      </c>
      <c r="C792">
        <v>2000</v>
      </c>
      <c r="D792" t="str">
        <v>2000s</v>
      </c>
      <c r="E792" t="str">
        <v>Color</v>
      </c>
      <c r="F792" t="str">
        <v>Biography</v>
      </c>
      <c r="G792" t="str">
        <v>English</v>
      </c>
      <c r="H792" t="str">
        <v>USA</v>
      </c>
      <c r="I792" t="str">
        <v>R</v>
      </c>
      <c r="J792" t="str">
        <v>Julia Roberts</v>
      </c>
      <c r="K792" t="str">
        <v>Steven Soderbergh</v>
      </c>
      <c r="L792">
        <v>8000</v>
      </c>
      <c r="M792">
        <v>10003</v>
      </c>
      <c r="N792">
        <v>0</v>
      </c>
      <c r="O792">
        <v>0</v>
      </c>
      <c r="P792">
        <v>7.3</v>
      </c>
      <c r="R792" t="str">
        <v>Any Given Sunday</v>
      </c>
      <c r="S792">
        <v>36333</v>
      </c>
      <c r="T792">
        <v>1999</v>
      </c>
      <c r="U792" t="str">
        <v>1990s</v>
      </c>
      <c r="V792" t="str">
        <v>Color</v>
      </c>
      <c r="W792" t="str">
        <v>Drama</v>
      </c>
      <c r="X792" t="str">
        <v>English</v>
      </c>
      <c r="Y792" t="str">
        <v>USA</v>
      </c>
      <c r="Z792" t="str">
        <v>R</v>
      </c>
      <c r="AA792" t="str">
        <v>Al Pacino</v>
      </c>
      <c r="AB792" t="str">
        <v>Oliver Stone</v>
      </c>
      <c r="AC792">
        <v>14000</v>
      </c>
      <c r="AD792">
        <v>20761</v>
      </c>
      <c r="AE792">
        <v>0</v>
      </c>
      <c r="AF792">
        <v>0</v>
      </c>
      <c r="AG792">
        <v>6.8</v>
      </c>
      <c r="AH792">
        <v>171</v>
      </c>
      <c r="AI792">
        <v>156</v>
      </c>
      <c r="AJ792">
        <v>75530832</v>
      </c>
      <c r="AL792" s="7" t="str">
        <v>Danny Leiner</v>
      </c>
      <c r="AM792" s="35">
        <f>AVERAGEIFS(IMDB4[IMDb Score (1-10)],IMDB4[Director Name],Formula_Analysis!AL792)</f>
        <v>6.3</v>
      </c>
      <c r="AQ792" s="7" t="str">
        <v>Anil Kapoor</v>
      </c>
      <c r="AR792" s="7">
        <f>SUMIFS(IMDB4[Gross Revenue],IMDB4[Lead Actor],Formula_Analysis!AQ792)</f>
        <v>141319195</v>
      </c>
    </row>
    <row r="793" spans="1:44" x14ac:dyDescent="0.25">
      <c r="A793" t="str">
        <v>The Descendants</v>
      </c>
      <c r="B793">
        <v>40560</v>
      </c>
      <c r="C793">
        <v>2011</v>
      </c>
      <c r="D793" t="str">
        <v>2010s</v>
      </c>
      <c r="E793" t="str">
        <v>Color</v>
      </c>
      <c r="F793" t="str">
        <v>Comedy</v>
      </c>
      <c r="G793" t="str">
        <v>English</v>
      </c>
      <c r="H793" t="str">
        <v>USA</v>
      </c>
      <c r="I793" t="str">
        <v>R</v>
      </c>
      <c r="J793" t="str">
        <v>Shailene Woodley</v>
      </c>
      <c r="K793" t="str">
        <v>Alexander Payne</v>
      </c>
      <c r="L793">
        <v>8000</v>
      </c>
      <c r="M793">
        <v>9578</v>
      </c>
      <c r="N793">
        <v>729</v>
      </c>
      <c r="O793">
        <v>22000</v>
      </c>
      <c r="P793">
        <v>7.3</v>
      </c>
      <c r="R793" t="str">
        <v>The Horse Whisperer</v>
      </c>
      <c r="S793">
        <v>36044</v>
      </c>
      <c r="T793">
        <v>1998</v>
      </c>
      <c r="U793" t="str">
        <v>1990s</v>
      </c>
      <c r="V793" t="str">
        <v>Color</v>
      </c>
      <c r="W793" t="str">
        <v>Drama</v>
      </c>
      <c r="X793" t="str">
        <v>English</v>
      </c>
      <c r="Y793" t="str">
        <v>USA</v>
      </c>
      <c r="Z793" t="str">
        <v>PG-13</v>
      </c>
      <c r="AA793" t="str">
        <v>Scarlett Johansson</v>
      </c>
      <c r="AB793" t="str">
        <v>Robert Redford</v>
      </c>
      <c r="AC793">
        <v>19000</v>
      </c>
      <c r="AD793">
        <v>20683</v>
      </c>
      <c r="AE793">
        <v>0</v>
      </c>
      <c r="AF793">
        <v>0</v>
      </c>
      <c r="AG793">
        <v>6.5</v>
      </c>
      <c r="AH793">
        <v>96</v>
      </c>
      <c r="AI793">
        <v>170</v>
      </c>
      <c r="AJ793">
        <v>75370763</v>
      </c>
      <c r="AL793" s="7" t="str">
        <v>Scott Waugh</v>
      </c>
      <c r="AM793" s="35">
        <f>AVERAGEIFS(IMDB4[IMDb Score (1-10)],IMDB4[Director Name],Formula_Analysis!AL793)</f>
        <v>6.5</v>
      </c>
      <c r="AQ793" s="7" t="str">
        <v>Martin Kove</v>
      </c>
      <c r="AR793" s="7">
        <f>SUMIFS(IMDB4[Gross Revenue],IMDB4[Lead Actor],Formula_Analysis!AQ793)</f>
        <v>90800000</v>
      </c>
    </row>
    <row r="794" spans="1:44" x14ac:dyDescent="0.25">
      <c r="A794" t="str">
        <v>The Secret Life of Walter Mitty</v>
      </c>
      <c r="B794">
        <v>41616</v>
      </c>
      <c r="C794">
        <v>2013</v>
      </c>
      <c r="D794" t="str">
        <v>2010s</v>
      </c>
      <c r="E794" t="str">
        <v>Color</v>
      </c>
      <c r="F794" t="str">
        <v>Adventure</v>
      </c>
      <c r="G794" t="str">
        <v>English</v>
      </c>
      <c r="H794" t="str">
        <v>USA</v>
      </c>
      <c r="I794" t="str">
        <v>PG</v>
      </c>
      <c r="J794" t="str">
        <v>Adam Scott</v>
      </c>
      <c r="K794" t="str">
        <v>Ben Stiller</v>
      </c>
      <c r="L794">
        <v>3000</v>
      </c>
      <c r="M794">
        <v>5095</v>
      </c>
      <c r="N794">
        <v>0</v>
      </c>
      <c r="O794">
        <v>70000</v>
      </c>
      <c r="P794">
        <v>7.3</v>
      </c>
      <c r="R794" t="str">
        <v>Garfield</v>
      </c>
      <c r="S794">
        <v>38147</v>
      </c>
      <c r="T794">
        <v>2004</v>
      </c>
      <c r="U794" t="str">
        <v>2000s</v>
      </c>
      <c r="V794" t="str">
        <v>Color</v>
      </c>
      <c r="W794" t="str">
        <v>Animation</v>
      </c>
      <c r="X794" t="str">
        <v>English</v>
      </c>
      <c r="Y794" t="str">
        <v>USA</v>
      </c>
      <c r="Z794" t="str">
        <v>PG</v>
      </c>
      <c r="AA794" t="str">
        <v>Bill Murray</v>
      </c>
      <c r="AB794" t="str">
        <v>Peter Hewitt</v>
      </c>
      <c r="AC794">
        <v>13000</v>
      </c>
      <c r="AD794">
        <v>13430</v>
      </c>
      <c r="AE794">
        <v>12</v>
      </c>
      <c r="AF794">
        <v>795</v>
      </c>
      <c r="AG794">
        <v>5</v>
      </c>
      <c r="AH794">
        <v>116</v>
      </c>
      <c r="AI794">
        <v>80</v>
      </c>
      <c r="AJ794">
        <v>75367693</v>
      </c>
      <c r="AL794" s="7" t="str">
        <v>Michael Dougherty</v>
      </c>
      <c r="AM794" s="35">
        <f>AVERAGEIFS(IMDB4[IMDb Score (1-10)],IMDB4[Director Name],Formula_Analysis!AL794)</f>
        <v>6.2</v>
      </c>
      <c r="AQ794" s="7" t="str">
        <v>Ricky Schroder</v>
      </c>
      <c r="AR794" s="7">
        <f>SUMIFS(IMDB4[Gross Revenue],IMDB4[Lead Actor],Formula_Analysis!AQ794)</f>
        <v>125169</v>
      </c>
    </row>
    <row r="795" spans="1:44" x14ac:dyDescent="0.25">
      <c r="A795" t="str">
        <v>An Education</v>
      </c>
      <c r="B795">
        <v>39941</v>
      </c>
      <c r="C795">
        <v>2009</v>
      </c>
      <c r="D795" t="str">
        <v>2000s</v>
      </c>
      <c r="E795" t="str">
        <v>Color</v>
      </c>
      <c r="F795" t="str">
        <v>Drama</v>
      </c>
      <c r="G795" t="str">
        <v>English</v>
      </c>
      <c r="H795" t="str">
        <v>UK</v>
      </c>
      <c r="I795" t="str">
        <v>PG-13</v>
      </c>
      <c r="J795" t="str">
        <v>Dominic Cooper</v>
      </c>
      <c r="K795" t="str">
        <v>Lone Scherfig</v>
      </c>
      <c r="L795">
        <v>3000</v>
      </c>
      <c r="M795">
        <v>4198</v>
      </c>
      <c r="N795">
        <v>92</v>
      </c>
      <c r="O795">
        <v>12000</v>
      </c>
      <c r="P795">
        <v>7.3</v>
      </c>
      <c r="R795" t="str">
        <v>Ray</v>
      </c>
      <c r="S795">
        <v>38146</v>
      </c>
      <c r="T795">
        <v>2004</v>
      </c>
      <c r="U795" t="str">
        <v>2000s</v>
      </c>
      <c r="V795" t="str">
        <v>Color</v>
      </c>
      <c r="W795" t="str">
        <v>Biography</v>
      </c>
      <c r="X795" t="str">
        <v>English</v>
      </c>
      <c r="Y795" t="str">
        <v>USA</v>
      </c>
      <c r="Z795" t="str">
        <v>PG-13</v>
      </c>
      <c r="AA795" t="str">
        <v>Bokeem Woodbine</v>
      </c>
      <c r="AB795" t="str">
        <v>Taylor Hackford</v>
      </c>
      <c r="AC795">
        <v>904</v>
      </c>
      <c r="AD795">
        <v>5074</v>
      </c>
      <c r="AE795">
        <v>138</v>
      </c>
      <c r="AF795">
        <v>0</v>
      </c>
      <c r="AG795">
        <v>7.7</v>
      </c>
      <c r="AH795">
        <v>209</v>
      </c>
      <c r="AI795">
        <v>178</v>
      </c>
      <c r="AJ795">
        <v>75305995</v>
      </c>
      <c r="AL795" s="7" t="str">
        <v>Tim McCanlies</v>
      </c>
      <c r="AM795" s="35">
        <f>AVERAGEIFS(IMDB4[IMDb Score (1-10)],IMDB4[Director Name],Formula_Analysis!AL795)</f>
        <v>7.6</v>
      </c>
      <c r="AQ795" s="7" t="str">
        <v>Mia Sara</v>
      </c>
      <c r="AR795" s="7">
        <f>SUMIFS(IMDB4[Gross Revenue],IMDB4[Lead Actor],Formula_Analysis!AQ795)</f>
        <v>44450000</v>
      </c>
    </row>
    <row r="796" spans="1:44" x14ac:dyDescent="0.25">
      <c r="A796" t="str">
        <v>The Guard</v>
      </c>
      <c r="B796">
        <v>40818</v>
      </c>
      <c r="C796">
        <v>2011</v>
      </c>
      <c r="D796" t="str">
        <v>2010s</v>
      </c>
      <c r="E796" t="str">
        <v>Color</v>
      </c>
      <c r="F796" t="str">
        <v>Comedy</v>
      </c>
      <c r="G796" t="str">
        <v>English</v>
      </c>
      <c r="H796" t="str">
        <v>Ireland</v>
      </c>
      <c r="I796" t="str">
        <v>R</v>
      </c>
      <c r="J796" t="str">
        <v>Don Cheadle</v>
      </c>
      <c r="K796" t="str">
        <v>John Michael McDonagh</v>
      </c>
      <c r="L796">
        <v>3000</v>
      </c>
      <c r="M796">
        <v>3569</v>
      </c>
      <c r="N796">
        <v>51</v>
      </c>
      <c r="O796">
        <v>17000</v>
      </c>
      <c r="P796">
        <v>7.3</v>
      </c>
      <c r="R796" t="str">
        <v>Coraline</v>
      </c>
      <c r="S796">
        <v>40060</v>
      </c>
      <c r="T796">
        <v>2009</v>
      </c>
      <c r="U796" t="str">
        <v>2000s</v>
      </c>
      <c r="V796" t="str">
        <v>Black and White</v>
      </c>
      <c r="W796" t="str">
        <v>Animation</v>
      </c>
      <c r="X796" t="str">
        <v>English</v>
      </c>
      <c r="Y796" t="str">
        <v>USA</v>
      </c>
      <c r="Z796" t="str">
        <v>PG</v>
      </c>
      <c r="AA796" t="str">
        <v>Jennifer Saunders</v>
      </c>
      <c r="AB796" t="str">
        <v>Henry Selick</v>
      </c>
      <c r="AC796">
        <v>309</v>
      </c>
      <c r="AD796">
        <v>647</v>
      </c>
      <c r="AE796">
        <v>253</v>
      </c>
      <c r="AF796">
        <v>10000</v>
      </c>
      <c r="AG796">
        <v>7.7</v>
      </c>
      <c r="AH796">
        <v>310</v>
      </c>
      <c r="AI796">
        <v>100</v>
      </c>
      <c r="AJ796">
        <v>75280058</v>
      </c>
      <c r="AL796" s="7" t="str">
        <v>Christian E. Christiansen</v>
      </c>
      <c r="AM796" s="35">
        <f>AVERAGEIFS(IMDB4[IMDb Score (1-10)],IMDB4[Director Name],Formula_Analysis!AL796)</f>
        <v>4.8</v>
      </c>
      <c r="AQ796" s="7" t="str">
        <v>Nate Parker</v>
      </c>
      <c r="AR796" s="7">
        <f>SUMIFS(IMDB4[Gross Revenue],IMDB4[Lead Actor],Formula_Analysis!AQ796)</f>
        <v>45684633</v>
      </c>
    </row>
    <row r="797" spans="1:44" x14ac:dyDescent="0.25">
      <c r="A797" t="str">
        <v>Lovely, Still</v>
      </c>
      <c r="B797">
        <v>39716</v>
      </c>
      <c r="C797">
        <v>2008</v>
      </c>
      <c r="D797" t="str">
        <v>2000s</v>
      </c>
      <c r="E797" t="str">
        <v>Color</v>
      </c>
      <c r="F797" t="str">
        <v>Drama</v>
      </c>
      <c r="G797" t="str">
        <v>English</v>
      </c>
      <c r="H797" t="str">
        <v>USA</v>
      </c>
      <c r="I797" t="str">
        <v>PG</v>
      </c>
      <c r="J797" t="str">
        <v>Adam Scott</v>
      </c>
      <c r="K797" t="str">
        <v>Nicholas Fackler</v>
      </c>
      <c r="L797">
        <v>3000</v>
      </c>
      <c r="M797">
        <v>4987</v>
      </c>
      <c r="N797">
        <v>6</v>
      </c>
      <c r="O797">
        <v>777</v>
      </c>
      <c r="P797">
        <v>7.3</v>
      </c>
      <c r="R797" t="str">
        <v>The Intern</v>
      </c>
      <c r="S797">
        <v>42345</v>
      </c>
      <c r="T797">
        <v>2015</v>
      </c>
      <c r="U797" t="str">
        <v>2010s</v>
      </c>
      <c r="V797" t="str">
        <v>Color</v>
      </c>
      <c r="W797" t="str">
        <v>Comedy</v>
      </c>
      <c r="X797" t="str">
        <v>English</v>
      </c>
      <c r="Y797" t="str">
        <v>USA</v>
      </c>
      <c r="Z797" t="str">
        <v>PG-13</v>
      </c>
      <c r="AA797" t="str">
        <v>Robert De Niro</v>
      </c>
      <c r="AB797" t="str">
        <v>Nancy Meyers</v>
      </c>
      <c r="AC797">
        <v>22000</v>
      </c>
      <c r="AD797">
        <v>36010</v>
      </c>
      <c r="AE797">
        <v>278</v>
      </c>
      <c r="AF797">
        <v>54000</v>
      </c>
      <c r="AG797">
        <v>7.2</v>
      </c>
      <c r="AH797">
        <v>241</v>
      </c>
      <c r="AI797">
        <v>121</v>
      </c>
      <c r="AJ797">
        <v>75274748</v>
      </c>
      <c r="AL797" s="7" t="str">
        <v>Scott Speer</v>
      </c>
      <c r="AM797" s="35">
        <f>AVERAGEIFS(IMDB4[IMDb Score (1-10)],IMDB4[Director Name],Formula_Analysis!AL797)</f>
        <v>6.5</v>
      </c>
      <c r="AQ797" s="7" t="str">
        <v>Brian Thompson</v>
      </c>
      <c r="AR797" s="7">
        <f>SUMIFS(IMDB4[Gross Revenue],IMDB4[Lead Actor],Formula_Analysis!AQ797)</f>
        <v>35927406</v>
      </c>
    </row>
    <row r="798" spans="1:44" x14ac:dyDescent="0.25">
      <c r="A798" t="str">
        <v>Frequency</v>
      </c>
      <c r="B798">
        <v>36761</v>
      </c>
      <c r="C798">
        <v>2000</v>
      </c>
      <c r="D798" t="str">
        <v>2000s</v>
      </c>
      <c r="E798" t="str">
        <v>Color</v>
      </c>
      <c r="F798" t="str">
        <v>Crime</v>
      </c>
      <c r="G798" t="str">
        <v>English</v>
      </c>
      <c r="H798" t="str">
        <v>USA</v>
      </c>
      <c r="I798" t="str">
        <v>PG-13</v>
      </c>
      <c r="J798" t="str">
        <v>Dennis Quaid</v>
      </c>
      <c r="K798" t="str">
        <v>Gregory Hoblit</v>
      </c>
      <c r="L798">
        <v>2000</v>
      </c>
      <c r="M798">
        <v>4045</v>
      </c>
      <c r="N798">
        <v>40</v>
      </c>
      <c r="O798">
        <v>0</v>
      </c>
      <c r="P798">
        <v>7.3</v>
      </c>
      <c r="R798" t="str">
        <v>Barbershop</v>
      </c>
      <c r="S798">
        <v>37559</v>
      </c>
      <c r="T798">
        <v>2002</v>
      </c>
      <c r="U798" t="str">
        <v>2000s</v>
      </c>
      <c r="V798" t="str">
        <v>Color</v>
      </c>
      <c r="W798" t="str">
        <v>Comedy</v>
      </c>
      <c r="X798" t="str">
        <v>English</v>
      </c>
      <c r="Y798" t="str">
        <v>USA</v>
      </c>
      <c r="Z798" t="str">
        <v>PG-13</v>
      </c>
      <c r="AA798" t="str">
        <v>Sean Patrick Thomas</v>
      </c>
      <c r="AB798" t="str">
        <v>Tim Story</v>
      </c>
      <c r="AC798">
        <v>656</v>
      </c>
      <c r="AD798">
        <v>2754</v>
      </c>
      <c r="AE798">
        <v>167</v>
      </c>
      <c r="AF798">
        <v>770</v>
      </c>
      <c r="AG798">
        <v>6.3</v>
      </c>
      <c r="AH798">
        <v>91</v>
      </c>
      <c r="AI798">
        <v>102</v>
      </c>
      <c r="AJ798">
        <v>75074950</v>
      </c>
      <c r="AL798" s="7" t="str">
        <v>Roger Spottiswoode</v>
      </c>
      <c r="AM798" s="35">
        <f>AVERAGEIFS(IMDB4[IMDb Score (1-10)],IMDB4[Director Name],Formula_Analysis!AL798)</f>
        <v>6.5</v>
      </c>
      <c r="AQ798" s="7" t="str">
        <v>Zack Ward</v>
      </c>
      <c r="AR798" s="7">
        <f>SUMIFS(IMDB4[Gross Revenue],IMDB4[Lead Actor],Formula_Analysis!AQ798)</f>
        <v>318974116</v>
      </c>
    </row>
    <row r="799" spans="1:44" x14ac:dyDescent="0.25">
      <c r="A799" t="str">
        <v>Election</v>
      </c>
      <c r="B799">
        <v>36315</v>
      </c>
      <c r="C799">
        <v>1999</v>
      </c>
      <c r="D799" t="str">
        <v>1990s</v>
      </c>
      <c r="E799" t="str">
        <v>Color</v>
      </c>
      <c r="F799" t="str">
        <v>Comedy</v>
      </c>
      <c r="G799" t="str">
        <v>English</v>
      </c>
      <c r="H799" t="str">
        <v>USA</v>
      </c>
      <c r="I799" t="str">
        <v>R</v>
      </c>
      <c r="J799" t="str">
        <v>Matthew Broderick</v>
      </c>
      <c r="K799" t="str">
        <v>Alexander Payne</v>
      </c>
      <c r="L799">
        <v>2000</v>
      </c>
      <c r="M799">
        <v>3516</v>
      </c>
      <c r="N799">
        <v>729</v>
      </c>
      <c r="O799">
        <v>0</v>
      </c>
      <c r="P799">
        <v>7.3</v>
      </c>
      <c r="R799" t="str">
        <v>The Exorcism of Emily Rose</v>
      </c>
      <c r="S799">
        <v>38540</v>
      </c>
      <c r="T799">
        <v>2005</v>
      </c>
      <c r="U799" t="str">
        <v>2000s</v>
      </c>
      <c r="V799" t="str">
        <v>Color</v>
      </c>
      <c r="W799" t="str">
        <v>Drama</v>
      </c>
      <c r="X799" t="str">
        <v>English</v>
      </c>
      <c r="Y799" t="str">
        <v>USA</v>
      </c>
      <c r="Z799" t="str">
        <v>PG-13</v>
      </c>
      <c r="AA799" t="str">
        <v>Tom Wilkinson</v>
      </c>
      <c r="AB799" t="str">
        <v>Scott Derrickson</v>
      </c>
      <c r="AC799">
        <v>1000</v>
      </c>
      <c r="AD799">
        <v>2759</v>
      </c>
      <c r="AE799">
        <v>301</v>
      </c>
      <c r="AF799">
        <v>0</v>
      </c>
      <c r="AG799">
        <v>6.7</v>
      </c>
      <c r="AH799">
        <v>233</v>
      </c>
      <c r="AI799">
        <v>122</v>
      </c>
      <c r="AJ799">
        <v>75072454</v>
      </c>
      <c r="AL799" s="7" t="str">
        <v>Marco Schnabel</v>
      </c>
      <c r="AM799" s="35">
        <f>AVERAGEIFS(IMDB4[IMDb Score (1-10)],IMDB4[Director Name],Formula_Analysis!AL799)</f>
        <v>3.8</v>
      </c>
      <c r="AQ799" s="7" t="str">
        <v>Scoot McNairy</v>
      </c>
      <c r="AR799" s="7">
        <f>SUMIFS(IMDB4[Gross Revenue],IMDB4[Lead Actor],Formula_Analysis!AQ799)</f>
        <v>66239305</v>
      </c>
    </row>
    <row r="800" spans="1:44" x14ac:dyDescent="0.25">
      <c r="A800" t="str">
        <v>Eve's Bayou</v>
      </c>
      <c r="B800">
        <v>35613</v>
      </c>
      <c r="C800">
        <v>1997</v>
      </c>
      <c r="D800" t="str">
        <v>1990s</v>
      </c>
      <c r="E800" t="str">
        <v>Color</v>
      </c>
      <c r="F800" t="str">
        <v>Drama</v>
      </c>
      <c r="G800" t="str">
        <v>English</v>
      </c>
      <c r="H800" t="str">
        <v>USA</v>
      </c>
      <c r="I800" t="str">
        <v>R</v>
      </c>
      <c r="J800" t="str">
        <v>Jurnee Smollett-Bell</v>
      </c>
      <c r="K800" t="str">
        <v>Kasi Lemmons</v>
      </c>
      <c r="L800">
        <v>2000</v>
      </c>
      <c r="M800">
        <v>3843</v>
      </c>
      <c r="N800">
        <v>148</v>
      </c>
      <c r="O800">
        <v>599</v>
      </c>
      <c r="P800">
        <v>7.3</v>
      </c>
      <c r="R800" t="str">
        <v>Eragon</v>
      </c>
      <c r="S800">
        <v>38755</v>
      </c>
      <c r="T800">
        <v>2006</v>
      </c>
      <c r="U800" t="str">
        <v>2000s</v>
      </c>
      <c r="V800" t="str">
        <v>Black and White</v>
      </c>
      <c r="W800" t="str">
        <v>Action</v>
      </c>
      <c r="X800" t="str">
        <v>English</v>
      </c>
      <c r="Y800" t="str">
        <v>USA</v>
      </c>
      <c r="Z800" t="str">
        <v>PG</v>
      </c>
      <c r="AA800" t="str">
        <v>Djimon Hounsou</v>
      </c>
      <c r="AB800" t="str">
        <v>Stefen Fangmeier</v>
      </c>
      <c r="AC800">
        <v>3000</v>
      </c>
      <c r="AD800">
        <v>4487</v>
      </c>
      <c r="AE800">
        <v>14</v>
      </c>
      <c r="AF800">
        <v>0</v>
      </c>
      <c r="AG800">
        <v>5.0999999999999996</v>
      </c>
      <c r="AH800">
        <v>170</v>
      </c>
      <c r="AI800">
        <v>104</v>
      </c>
      <c r="AJ800">
        <v>75030163</v>
      </c>
      <c r="AL800" s="7" t="str">
        <v>Gary Hardwick</v>
      </c>
      <c r="AM800" s="35">
        <f>AVERAGEIFS(IMDB4[IMDb Score (1-10)],IMDB4[Director Name],Formula_Analysis!AL800)</f>
        <v>6.3</v>
      </c>
      <c r="AQ800" s="7" t="str">
        <v>Jake Busey</v>
      </c>
      <c r="AR800" s="7">
        <f>SUMIFS(IMDB4[Gross Revenue],IMDB4[Lead Actor],Formula_Analysis!AQ800)</f>
        <v>54700065</v>
      </c>
    </row>
    <row r="801" spans="1:44" x14ac:dyDescent="0.25">
      <c r="A801" t="str">
        <v>Beasts of the Southern Wild</v>
      </c>
      <c r="B801">
        <v>41130</v>
      </c>
      <c r="C801">
        <v>2012</v>
      </c>
      <c r="D801" t="str">
        <v>2010s</v>
      </c>
      <c r="E801" t="str">
        <v>Color</v>
      </c>
      <c r="F801" t="str">
        <v>Drama</v>
      </c>
      <c r="G801" t="str">
        <v>English</v>
      </c>
      <c r="H801" t="str">
        <v>USA</v>
      </c>
      <c r="I801" t="str">
        <v>PG-13</v>
      </c>
      <c r="J801" t="str">
        <v>QuvenzhanÃ© Wallis</v>
      </c>
      <c r="K801" t="str">
        <v>Benh Zeitlin</v>
      </c>
      <c r="L801">
        <v>2000</v>
      </c>
      <c r="M801">
        <v>2658</v>
      </c>
      <c r="N801">
        <v>188</v>
      </c>
      <c r="O801">
        <v>31000</v>
      </c>
      <c r="P801">
        <v>7.3</v>
      </c>
      <c r="R801" t="str">
        <v>Star Trek VI: The Undiscovered Country</v>
      </c>
      <c r="S801">
        <v>33326</v>
      </c>
      <c r="T801">
        <v>1991</v>
      </c>
      <c r="U801" t="str">
        <v>1990s</v>
      </c>
      <c r="V801" t="str">
        <v>Color</v>
      </c>
      <c r="W801" t="str">
        <v>Action</v>
      </c>
      <c r="X801" t="str">
        <v>English</v>
      </c>
      <c r="Y801" t="str">
        <v>USA</v>
      </c>
      <c r="Z801" t="str">
        <v>PG</v>
      </c>
      <c r="AA801" t="str">
        <v>Leonard Nimoy</v>
      </c>
      <c r="AB801" t="str">
        <v>Nicholas Meyer</v>
      </c>
      <c r="AC801">
        <v>12000</v>
      </c>
      <c r="AD801">
        <v>16230</v>
      </c>
      <c r="AE801">
        <v>120</v>
      </c>
      <c r="AF801">
        <v>0</v>
      </c>
      <c r="AG801">
        <v>7.2</v>
      </c>
      <c r="AH801">
        <v>112</v>
      </c>
      <c r="AI801">
        <v>110</v>
      </c>
      <c r="AJ801">
        <v>74888996</v>
      </c>
      <c r="AL801" s="7" t="str">
        <v>Hugh Wilson</v>
      </c>
      <c r="AM801" s="35">
        <f>AVERAGEIFS(IMDB4[IMDb Score (1-10)],IMDB4[Director Name],Formula_Analysis!AL801)</f>
        <v>5.8249999999999993</v>
      </c>
      <c r="AQ801" s="7" t="str">
        <v>Jenny Agutter</v>
      </c>
      <c r="AR801" s="7">
        <f>SUMIFS(IMDB4[Gross Revenue],IMDB4[Lead Actor],Formula_Analysis!AQ801)</f>
        <v>28501605</v>
      </c>
    </row>
    <row r="802" spans="1:44" x14ac:dyDescent="0.25">
      <c r="A802" t="str">
        <v>The Young Victoria</v>
      </c>
      <c r="B802">
        <v>40174</v>
      </c>
      <c r="C802">
        <v>2009</v>
      </c>
      <c r="D802" t="str">
        <v>2000s</v>
      </c>
      <c r="E802" t="str">
        <v>Color</v>
      </c>
      <c r="F802" t="str">
        <v>Biography</v>
      </c>
      <c r="G802" t="str">
        <v>English</v>
      </c>
      <c r="H802" t="str">
        <v>UK</v>
      </c>
      <c r="I802" t="str">
        <v>PG</v>
      </c>
      <c r="J802" t="str">
        <v>Michiel Huisman</v>
      </c>
      <c r="K802" t="str">
        <v>Jean-Marc VallÃ©e</v>
      </c>
      <c r="L802">
        <v>2000</v>
      </c>
      <c r="M802">
        <v>5890</v>
      </c>
      <c r="N802">
        <v>212</v>
      </c>
      <c r="O802">
        <v>0</v>
      </c>
      <c r="P802">
        <v>7.3</v>
      </c>
      <c r="R802" t="str">
        <v>The Prince of Tides</v>
      </c>
      <c r="S802">
        <v>33322</v>
      </c>
      <c r="T802">
        <v>1991</v>
      </c>
      <c r="U802" t="str">
        <v>1990s</v>
      </c>
      <c r="V802" t="str">
        <v>Color</v>
      </c>
      <c r="W802" t="str">
        <v>Drama</v>
      </c>
      <c r="X802" t="str">
        <v>English</v>
      </c>
      <c r="Y802" t="str">
        <v>USA</v>
      </c>
      <c r="Z802" t="str">
        <v>R</v>
      </c>
      <c r="AA802" t="str">
        <v>George Carlin</v>
      </c>
      <c r="AB802" t="str">
        <v>Barbra Streisand</v>
      </c>
      <c r="AC802">
        <v>769</v>
      </c>
      <c r="AD802">
        <v>1936</v>
      </c>
      <c r="AE802">
        <v>0</v>
      </c>
      <c r="AF802">
        <v>883</v>
      </c>
      <c r="AG802">
        <v>6.6</v>
      </c>
      <c r="AH802">
        <v>30</v>
      </c>
      <c r="AI802">
        <v>132</v>
      </c>
      <c r="AJ802">
        <v>74787599</v>
      </c>
      <c r="AL802" s="7" t="str">
        <v>Chris Rock</v>
      </c>
      <c r="AM802" s="35">
        <f>AVERAGEIFS(IMDB4[IMDb Score (1-10)],IMDB4[Director Name],Formula_Analysis!AL802)</f>
        <v>5.95</v>
      </c>
      <c r="AQ802" s="7" t="str">
        <v>Edie Falco</v>
      </c>
      <c r="AR802" s="7">
        <f>SUMIFS(IMDB4[Gross Revenue],IMDB4[Lead Actor],Formula_Analysis!AQ802)</f>
        <v>334041</v>
      </c>
    </row>
    <row r="803" spans="1:44" x14ac:dyDescent="0.25">
      <c r="A803" t="str">
        <v>The Express</v>
      </c>
      <c r="B803">
        <v>39542</v>
      </c>
      <c r="C803">
        <v>2008</v>
      </c>
      <c r="D803" t="str">
        <v>2000s</v>
      </c>
      <c r="E803" t="str">
        <v>Black and White</v>
      </c>
      <c r="F803" t="str">
        <v>Biography</v>
      </c>
      <c r="G803" t="str">
        <v>English</v>
      </c>
      <c r="H803" t="str">
        <v>USA</v>
      </c>
      <c r="I803" t="str">
        <v>PG</v>
      </c>
      <c r="J803" t="str">
        <v>Dennis Quaid</v>
      </c>
      <c r="K803" t="str">
        <v>Gary Fleder</v>
      </c>
      <c r="L803">
        <v>2000</v>
      </c>
      <c r="M803">
        <v>5162</v>
      </c>
      <c r="N803">
        <v>39</v>
      </c>
      <c r="O803">
        <v>0</v>
      </c>
      <c r="P803">
        <v>7.3</v>
      </c>
      <c r="R803" t="str">
        <v>Old School</v>
      </c>
      <c r="S803">
        <v>37850</v>
      </c>
      <c r="T803">
        <v>2003</v>
      </c>
      <c r="U803" t="str">
        <v>2000s</v>
      </c>
      <c r="V803" t="str">
        <v>Color</v>
      </c>
      <c r="W803" t="str">
        <v>Comedy</v>
      </c>
      <c r="X803" t="str">
        <v>English</v>
      </c>
      <c r="Y803" t="str">
        <v>USA</v>
      </c>
      <c r="Z803" t="str">
        <v>R</v>
      </c>
      <c r="AA803" t="str">
        <v>Will Ferrell</v>
      </c>
      <c r="AB803" t="str">
        <v>Todd Phillips</v>
      </c>
      <c r="AC803">
        <v>8000</v>
      </c>
      <c r="AD803">
        <v>10325</v>
      </c>
      <c r="AE803">
        <v>480</v>
      </c>
      <c r="AF803">
        <v>0</v>
      </c>
      <c r="AG803">
        <v>7.2</v>
      </c>
      <c r="AH803">
        <v>123</v>
      </c>
      <c r="AI803">
        <v>88</v>
      </c>
      <c r="AJ803">
        <v>74608545</v>
      </c>
      <c r="AL803" s="7" t="str">
        <v>Alexandre Aja</v>
      </c>
      <c r="AM803" s="35">
        <f>AVERAGEIFS(IMDB4[IMDb Score (1-10)],IMDB4[Director Name],Formula_Analysis!AL803)</f>
        <v>6.2250000000000005</v>
      </c>
      <c r="AQ803" s="7" t="str">
        <v>Estella Warren</v>
      </c>
      <c r="AR803" s="7">
        <f>SUMIFS(IMDB4[Gross Revenue],IMDB4[Lead Actor],Formula_Analysis!AQ803)</f>
        <v>74978872</v>
      </c>
    </row>
    <row r="804" spans="1:44" x14ac:dyDescent="0.25">
      <c r="A804" t="str">
        <v>The Widow of Saint-Pierre</v>
      </c>
      <c r="B804">
        <v>36619</v>
      </c>
      <c r="C804">
        <v>2000</v>
      </c>
      <c r="D804" t="str">
        <v>2000s</v>
      </c>
      <c r="E804" t="str">
        <v>Color</v>
      </c>
      <c r="F804" t="str">
        <v>Drama</v>
      </c>
      <c r="G804" t="str">
        <v>French</v>
      </c>
      <c r="H804" t="str">
        <v>France</v>
      </c>
      <c r="I804" t="str">
        <v>R</v>
      </c>
      <c r="J804" t="str">
        <v>Emir Kusturica</v>
      </c>
      <c r="K804" t="str">
        <v>Patrice Leconte</v>
      </c>
      <c r="L804">
        <v>2000</v>
      </c>
      <c r="M804">
        <v>2389</v>
      </c>
      <c r="N804">
        <v>83</v>
      </c>
      <c r="O804">
        <v>186</v>
      </c>
      <c r="P804">
        <v>7.3</v>
      </c>
      <c r="R804" t="str">
        <v>Ladder 49</v>
      </c>
      <c r="S804">
        <v>38087</v>
      </c>
      <c r="T804">
        <v>2004</v>
      </c>
      <c r="U804" t="str">
        <v>2000s</v>
      </c>
      <c r="V804" t="str">
        <v>Color</v>
      </c>
      <c r="W804" t="str">
        <v>Action</v>
      </c>
      <c r="X804" t="str">
        <v>English</v>
      </c>
      <c r="Y804" t="str">
        <v>USA</v>
      </c>
      <c r="Z804" t="str">
        <v>PG-13</v>
      </c>
      <c r="AA804" t="str">
        <v>Billy Burke</v>
      </c>
      <c r="AB804" t="str">
        <v>Jay Russell</v>
      </c>
      <c r="AC804">
        <v>2000</v>
      </c>
      <c r="AD804">
        <v>4496</v>
      </c>
      <c r="AE804">
        <v>13</v>
      </c>
      <c r="AF804">
        <v>0</v>
      </c>
      <c r="AG804">
        <v>6.5</v>
      </c>
      <c r="AH804">
        <v>125</v>
      </c>
      <c r="AI804">
        <v>115</v>
      </c>
      <c r="AJ804">
        <v>74540762</v>
      </c>
      <c r="AL804" s="7" t="str">
        <v>Troy Nixey</v>
      </c>
      <c r="AM804" s="35">
        <f>AVERAGEIFS(IMDB4[IMDb Score (1-10)],IMDB4[Director Name],Formula_Analysis!AL804)</f>
        <v>5.6</v>
      </c>
      <c r="AQ804" s="7" t="str">
        <v>Michael McKean</v>
      </c>
      <c r="AR804" s="7">
        <f>SUMIFS(IMDB4[Gross Revenue],IMDB4[Lead Actor],Formula_Analysis!AQ804)</f>
        <v>3034181</v>
      </c>
    </row>
    <row r="805" spans="1:44" x14ac:dyDescent="0.25">
      <c r="A805" t="str">
        <v>The Crying Game</v>
      </c>
      <c r="B805">
        <v>33680</v>
      </c>
      <c r="C805">
        <v>1992</v>
      </c>
      <c r="D805" t="str">
        <v>1990s</v>
      </c>
      <c r="E805" t="str">
        <v>Color</v>
      </c>
      <c r="F805" t="str">
        <v>Crime</v>
      </c>
      <c r="G805" t="str">
        <v>English</v>
      </c>
      <c r="H805" t="str">
        <v>UK</v>
      </c>
      <c r="I805" t="str">
        <v>R</v>
      </c>
      <c r="J805" t="str">
        <v>Jim Broadbent</v>
      </c>
      <c r="K805" t="str">
        <v>Neil Jordan</v>
      </c>
      <c r="L805">
        <v>1000</v>
      </c>
      <c r="M805">
        <v>2412</v>
      </c>
      <c r="N805">
        <v>277</v>
      </c>
      <c r="O805">
        <v>0</v>
      </c>
      <c r="P805">
        <v>7.3</v>
      </c>
      <c r="R805" t="str">
        <v>Four Brothers</v>
      </c>
      <c r="S805">
        <v>38510</v>
      </c>
      <c r="T805">
        <v>2005</v>
      </c>
      <c r="U805" t="str">
        <v>2000s</v>
      </c>
      <c r="V805" t="str">
        <v>Color</v>
      </c>
      <c r="W805" t="str">
        <v>Action</v>
      </c>
      <c r="X805" t="str">
        <v>English</v>
      </c>
      <c r="Y805" t="str">
        <v>USA</v>
      </c>
      <c r="Z805" t="str">
        <v>R</v>
      </c>
      <c r="AA805" t="str">
        <v>Josh Charles</v>
      </c>
      <c r="AB805" t="str">
        <v>John Singleton</v>
      </c>
      <c r="AC805">
        <v>1000</v>
      </c>
      <c r="AD805">
        <v>2740</v>
      </c>
      <c r="AE805">
        <v>309</v>
      </c>
      <c r="AF805">
        <v>0</v>
      </c>
      <c r="AG805">
        <v>6.9</v>
      </c>
      <c r="AH805">
        <v>123</v>
      </c>
      <c r="AI805">
        <v>109</v>
      </c>
      <c r="AJ805">
        <v>74484168</v>
      </c>
      <c r="AL805" s="7" t="str">
        <v>Terry George</v>
      </c>
      <c r="AM805" s="35">
        <f>AVERAGEIFS(IMDB4[IMDb Score (1-10)],IMDB4[Director Name],Formula_Analysis!AL805)</f>
        <v>8.1</v>
      </c>
      <c r="AQ805" s="7" t="str">
        <v>Sean Patrick Thomas</v>
      </c>
      <c r="AR805" s="7">
        <f>SUMIFS(IMDB4[Gross Revenue],IMDB4[Lead Actor],Formula_Analysis!AQ805)</f>
        <v>166113226</v>
      </c>
    </row>
    <row r="806" spans="1:44" x14ac:dyDescent="0.25">
      <c r="A806" t="str">
        <v>Identity</v>
      </c>
      <c r="B806">
        <v>37901</v>
      </c>
      <c r="C806">
        <v>2003</v>
      </c>
      <c r="D806" t="str">
        <v>2000s</v>
      </c>
      <c r="E806" t="str">
        <v>Color</v>
      </c>
      <c r="F806" t="str">
        <v>Mystery</v>
      </c>
      <c r="G806" t="str">
        <v>English</v>
      </c>
      <c r="H806" t="str">
        <v>USA</v>
      </c>
      <c r="I806" t="str">
        <v>R</v>
      </c>
      <c r="J806" t="str">
        <v>Clea DuVall</v>
      </c>
      <c r="K806" t="str">
        <v>James Mangold</v>
      </c>
      <c r="L806">
        <v>1000</v>
      </c>
      <c r="M806">
        <v>3969</v>
      </c>
      <c r="N806">
        <v>446</v>
      </c>
      <c r="O806">
        <v>11000</v>
      </c>
      <c r="P806">
        <v>7.3</v>
      </c>
      <c r="R806" t="str">
        <v>Six Days Seven Nights</v>
      </c>
      <c r="S806">
        <v>35995</v>
      </c>
      <c r="T806">
        <v>1998</v>
      </c>
      <c r="U806" t="str">
        <v>1990s</v>
      </c>
      <c r="V806" t="str">
        <v>Color</v>
      </c>
      <c r="W806" t="str">
        <v>Action</v>
      </c>
      <c r="X806" t="str">
        <v>English</v>
      </c>
      <c r="Y806" t="str">
        <v>USA</v>
      </c>
      <c r="Z806" t="str">
        <v>PG-13</v>
      </c>
      <c r="AA806" t="str">
        <v>Harrison Ford</v>
      </c>
      <c r="AB806" t="str">
        <v>Ivan Reitman</v>
      </c>
      <c r="AC806">
        <v>11000</v>
      </c>
      <c r="AD806">
        <v>12729</v>
      </c>
      <c r="AE806">
        <v>425</v>
      </c>
      <c r="AF806">
        <v>0</v>
      </c>
      <c r="AG806">
        <v>5.7</v>
      </c>
      <c r="AH806">
        <v>97</v>
      </c>
      <c r="AI806">
        <v>98</v>
      </c>
      <c r="AJ806">
        <v>74329966</v>
      </c>
      <c r="AL806" s="7" t="str">
        <v>Thomas Bezucha</v>
      </c>
      <c r="AM806" s="35">
        <f>AVERAGEIFS(IMDB4[IMDb Score (1-10)],IMDB4[Director Name],Formula_Analysis!AL806)</f>
        <v>6.05</v>
      </c>
      <c r="AQ806" s="7" t="str">
        <v>Bruce McGill</v>
      </c>
      <c r="AR806" s="7">
        <f>SUMIFS(IMDB4[Gross Revenue],IMDB4[Lead Actor],Formula_Analysis!AQ806)</f>
        <v>136408408</v>
      </c>
    </row>
    <row r="807" spans="1:44" x14ac:dyDescent="0.25">
      <c r="A807" t="str">
        <v>Michael Clayton</v>
      </c>
      <c r="B807">
        <v>39326</v>
      </c>
      <c r="C807">
        <v>2007</v>
      </c>
      <c r="D807" t="str">
        <v>2000s</v>
      </c>
      <c r="E807" t="str">
        <v>Color</v>
      </c>
      <c r="F807" t="str">
        <v>Crime</v>
      </c>
      <c r="G807" t="str">
        <v>English</v>
      </c>
      <c r="H807" t="str">
        <v>USA</v>
      </c>
      <c r="I807" t="str">
        <v>R</v>
      </c>
      <c r="J807" t="str">
        <v>Tom Wilkinson</v>
      </c>
      <c r="K807" t="str">
        <v>Tony Gilroy</v>
      </c>
      <c r="L807">
        <v>1000</v>
      </c>
      <c r="M807">
        <v>3284</v>
      </c>
      <c r="N807">
        <v>209</v>
      </c>
      <c r="O807">
        <v>0</v>
      </c>
      <c r="P807">
        <v>7.3</v>
      </c>
      <c r="R807" t="str">
        <v>No Country for Old Men</v>
      </c>
      <c r="S807">
        <v>39150</v>
      </c>
      <c r="T807">
        <v>2007</v>
      </c>
      <c r="U807" t="str">
        <v>2000s</v>
      </c>
      <c r="V807" t="str">
        <v>Color</v>
      </c>
      <c r="W807" t="str">
        <v>Crime</v>
      </c>
      <c r="X807" t="str">
        <v>English</v>
      </c>
      <c r="Y807" t="str">
        <v>USA</v>
      </c>
      <c r="Z807" t="str">
        <v>R</v>
      </c>
      <c r="AA807" t="str">
        <v>Kelly Macdonald</v>
      </c>
      <c r="AB807" t="str">
        <v>Ethan Coen</v>
      </c>
      <c r="AC807">
        <v>2000</v>
      </c>
      <c r="AD807">
        <v>4738</v>
      </c>
      <c r="AE807">
        <v>1000</v>
      </c>
      <c r="AF807">
        <v>21000</v>
      </c>
      <c r="AG807">
        <v>8.1</v>
      </c>
      <c r="AH807">
        <v>488</v>
      </c>
      <c r="AI807">
        <v>122</v>
      </c>
      <c r="AJ807">
        <v>74273505</v>
      </c>
      <c r="AL807" s="7" t="str">
        <v>David E. Talbert</v>
      </c>
      <c r="AM807" s="35">
        <f>AVERAGEIFS(IMDB4[IMDb Score (1-10)],IMDB4[Director Name],Formula_Analysis!AL807)</f>
        <v>5</v>
      </c>
      <c r="AQ807" s="7" t="str">
        <v>Wendi McLendon-Covey</v>
      </c>
      <c r="AR807" s="7">
        <f>SUMIFS(IMDB4[Gross Revenue],IMDB4[Lead Actor],Formula_Analysis!AQ807)</f>
        <v>20339754</v>
      </c>
    </row>
    <row r="808" spans="1:44" x14ac:dyDescent="0.25">
      <c r="A808" t="str">
        <v>The Best Exotic Marigold Hotel</v>
      </c>
      <c r="B808">
        <v>40711</v>
      </c>
      <c r="C808">
        <v>2011</v>
      </c>
      <c r="D808" t="str">
        <v>2010s</v>
      </c>
      <c r="E808" t="str">
        <v>Color</v>
      </c>
      <c r="F808" t="str">
        <v>Comedy</v>
      </c>
      <c r="G808" t="str">
        <v>English</v>
      </c>
      <c r="H808" t="str">
        <v>UK</v>
      </c>
      <c r="I808" t="str">
        <v>PG-13</v>
      </c>
      <c r="J808" t="str">
        <v>Tom Wilkinson</v>
      </c>
      <c r="K808" t="str">
        <v>John Madden</v>
      </c>
      <c r="L808">
        <v>1000</v>
      </c>
      <c r="M808">
        <v>1898</v>
      </c>
      <c r="N808">
        <v>108</v>
      </c>
      <c r="O808">
        <v>48000</v>
      </c>
      <c r="P808">
        <v>7.3</v>
      </c>
      <c r="R808" t="str">
        <v>Jack and Jill</v>
      </c>
      <c r="S808">
        <v>40815</v>
      </c>
      <c r="T808">
        <v>2011</v>
      </c>
      <c r="U808" t="str">
        <v>2010s</v>
      </c>
      <c r="V808" t="str">
        <v>Color</v>
      </c>
      <c r="W808" t="str">
        <v>Comedy</v>
      </c>
      <c r="X808" t="str">
        <v>English</v>
      </c>
      <c r="Y808" t="str">
        <v>USA</v>
      </c>
      <c r="Z808" t="str">
        <v>PG</v>
      </c>
      <c r="AA808" t="str">
        <v>Al Pacino</v>
      </c>
      <c r="AB808" t="str">
        <v>Dennis Dugan</v>
      </c>
      <c r="AC808">
        <v>14000</v>
      </c>
      <c r="AD808">
        <v>27405</v>
      </c>
      <c r="AE808">
        <v>221</v>
      </c>
      <c r="AF808">
        <v>0</v>
      </c>
      <c r="AG808">
        <v>3.4</v>
      </c>
      <c r="AH808">
        <v>156</v>
      </c>
      <c r="AI808">
        <v>91</v>
      </c>
      <c r="AJ808">
        <v>74158157</v>
      </c>
      <c r="AL808" s="7" t="str">
        <v>Kris Isacsson</v>
      </c>
      <c r="AM808" s="35">
        <f>AVERAGEIFS(IMDB4[IMDb Score (1-10)],IMDB4[Director Name],Formula_Analysis!AL808)</f>
        <v>4.9000000000000004</v>
      </c>
      <c r="AQ808" s="7" t="str">
        <v>Tony Nappo</v>
      </c>
      <c r="AR808" s="7">
        <f>SUMIFS(IMDB4[Gross Revenue],IMDB4[Lead Actor],Formula_Analysis!AQ808)</f>
        <v>20433940</v>
      </c>
    </row>
    <row r="809" spans="1:44" x14ac:dyDescent="0.25">
      <c r="A809" t="str">
        <v>Gosford Park</v>
      </c>
      <c r="B809">
        <v>37005</v>
      </c>
      <c r="C809">
        <v>2001</v>
      </c>
      <c r="D809" t="str">
        <v>2000s</v>
      </c>
      <c r="E809" t="str">
        <v>Color</v>
      </c>
      <c r="F809" t="str">
        <v>Drama</v>
      </c>
      <c r="G809" t="str">
        <v>English</v>
      </c>
      <c r="H809" t="str">
        <v>UK</v>
      </c>
      <c r="I809" t="str">
        <v>R</v>
      </c>
      <c r="J809" t="str">
        <v>Kristin Scott Thomas</v>
      </c>
      <c r="K809" t="str">
        <v>Robert Altman</v>
      </c>
      <c r="L809">
        <v>1000</v>
      </c>
      <c r="M809">
        <v>3261</v>
      </c>
      <c r="N809">
        <v>500</v>
      </c>
      <c r="O809">
        <v>0</v>
      </c>
      <c r="P809">
        <v>7.3</v>
      </c>
      <c r="R809" t="str">
        <v>Sin City</v>
      </c>
      <c r="S809">
        <v>38589</v>
      </c>
      <c r="T809">
        <v>2005</v>
      </c>
      <c r="U809" t="str">
        <v>2000s</v>
      </c>
      <c r="V809" t="str">
        <v>Black and White</v>
      </c>
      <c r="W809" t="str">
        <v>Crime</v>
      </c>
      <c r="X809" t="str">
        <v>English</v>
      </c>
      <c r="Y809" t="str">
        <v>USA</v>
      </c>
      <c r="Z809" t="str">
        <v>R</v>
      </c>
      <c r="AA809" t="str">
        <v>Rosario Dawson</v>
      </c>
      <c r="AB809" t="str">
        <v>Frank Miller</v>
      </c>
      <c r="AC809">
        <v>3000</v>
      </c>
      <c r="AD809">
        <v>3924</v>
      </c>
      <c r="AE809">
        <v>436</v>
      </c>
      <c r="AF809">
        <v>13000</v>
      </c>
      <c r="AG809">
        <v>8.1</v>
      </c>
      <c r="AH809">
        <v>374</v>
      </c>
      <c r="AI809">
        <v>147</v>
      </c>
      <c r="AJ809">
        <v>74098862</v>
      </c>
      <c r="AL809" s="7" t="str">
        <v>Ricky Gervais</v>
      </c>
      <c r="AM809" s="35">
        <f>AVERAGEIFS(IMDB4[IMDb Score (1-10)],IMDB4[Director Name],Formula_Analysis!AL809)</f>
        <v>6.4</v>
      </c>
      <c r="AQ809" s="7" t="str">
        <v>Reba McEntire</v>
      </c>
      <c r="AR809" s="7">
        <f>SUMIFS(IMDB4[Gross Revenue],IMDB4[Lead Actor],Formula_Analysis!AQ809)</f>
        <v>16667084</v>
      </c>
    </row>
    <row r="810" spans="1:44" x14ac:dyDescent="0.25">
      <c r="A810" t="str">
        <v>Anomalisa</v>
      </c>
      <c r="B810">
        <v>42205</v>
      </c>
      <c r="C810">
        <v>2015</v>
      </c>
      <c r="D810" t="str">
        <v>2010s</v>
      </c>
      <c r="E810" t="str">
        <v>Color</v>
      </c>
      <c r="F810" t="str">
        <v>Animation</v>
      </c>
      <c r="G810" t="str">
        <v>English</v>
      </c>
      <c r="H810" t="str">
        <v>USA</v>
      </c>
      <c r="I810" t="str">
        <v>R</v>
      </c>
      <c r="J810" t="str">
        <v>Jennifer Jason Leigh</v>
      </c>
      <c r="K810" t="str">
        <v>Duke Johnson</v>
      </c>
      <c r="L810">
        <v>1000</v>
      </c>
      <c r="M810">
        <v>1442</v>
      </c>
      <c r="N810">
        <v>26</v>
      </c>
      <c r="O810">
        <v>0</v>
      </c>
      <c r="P810">
        <v>7.3</v>
      </c>
      <c r="R810" t="str">
        <v>Along Came a Spider</v>
      </c>
      <c r="S810">
        <v>36948</v>
      </c>
      <c r="T810">
        <v>2001</v>
      </c>
      <c r="U810" t="str">
        <v>2000s</v>
      </c>
      <c r="V810" t="str">
        <v>Color</v>
      </c>
      <c r="W810" t="str">
        <v>Crime</v>
      </c>
      <c r="X810" t="str">
        <v>English</v>
      </c>
      <c r="Y810" t="str">
        <v>USA</v>
      </c>
      <c r="Z810" t="str">
        <v>R</v>
      </c>
      <c r="AA810" t="str">
        <v>Morgan Freeman</v>
      </c>
      <c r="AB810" t="str">
        <v>Lee Tamahori</v>
      </c>
      <c r="AC810">
        <v>11000</v>
      </c>
      <c r="AD810">
        <v>17109</v>
      </c>
      <c r="AE810">
        <v>93</v>
      </c>
      <c r="AF810">
        <v>0</v>
      </c>
      <c r="AG810">
        <v>6.3</v>
      </c>
      <c r="AH810">
        <v>133</v>
      </c>
      <c r="AI810">
        <v>104</v>
      </c>
      <c r="AJ810">
        <v>74058698</v>
      </c>
      <c r="AL810" s="7" t="str">
        <v>Peter Hastings</v>
      </c>
      <c r="AM810" s="35">
        <f>AVERAGEIFS(IMDB4[IMDb Score (1-10)],IMDB4[Director Name],Formula_Analysis!AL810)</f>
        <v>4</v>
      </c>
      <c r="AQ810" s="7" t="str">
        <v>Thomas Lennon</v>
      </c>
      <c r="AR810" s="7">
        <f>SUMIFS(IMDB4[Gross Revenue],IMDB4[Lead Actor],Formula_Analysis!AQ810)</f>
        <v>15408822</v>
      </c>
    </row>
    <row r="811" spans="1:44" x14ac:dyDescent="0.25">
      <c r="A811" t="str">
        <v>Another Year</v>
      </c>
      <c r="B811">
        <v>40446</v>
      </c>
      <c r="C811">
        <v>2010</v>
      </c>
      <c r="D811" t="str">
        <v>2010s</v>
      </c>
      <c r="E811" t="str">
        <v>Color</v>
      </c>
      <c r="F811" t="str">
        <v>Comedy</v>
      </c>
      <c r="G811" t="str">
        <v>English</v>
      </c>
      <c r="H811" t="str">
        <v>UK</v>
      </c>
      <c r="I811" t="str">
        <v>PG-13</v>
      </c>
      <c r="J811" t="str">
        <v>Jim Broadbent</v>
      </c>
      <c r="K811" t="str">
        <v>Mike Leigh</v>
      </c>
      <c r="L811">
        <v>1000</v>
      </c>
      <c r="M811">
        <v>2265</v>
      </c>
      <c r="N811">
        <v>608</v>
      </c>
      <c r="O811">
        <v>0</v>
      </c>
      <c r="P811">
        <v>7.3</v>
      </c>
      <c r="R811" t="str">
        <v>Hugo</v>
      </c>
      <c r="S811">
        <v>40708</v>
      </c>
      <c r="T811">
        <v>2011</v>
      </c>
      <c r="U811" t="str">
        <v>2010s</v>
      </c>
      <c r="V811" t="str">
        <v>Color</v>
      </c>
      <c r="W811" t="str">
        <v>Adventure</v>
      </c>
      <c r="X811" t="str">
        <v>English</v>
      </c>
      <c r="Y811" t="str">
        <v>USA</v>
      </c>
      <c r="Z811" t="str">
        <v>PG</v>
      </c>
      <c r="AA811" t="str">
        <v>ChloÃ« Grace Moretz</v>
      </c>
      <c r="AB811" t="str">
        <v>Martin Scorsese</v>
      </c>
      <c r="AC811">
        <v>17000</v>
      </c>
      <c r="AD811">
        <v>36017</v>
      </c>
      <c r="AE811">
        <v>17000</v>
      </c>
      <c r="AF811">
        <v>42000</v>
      </c>
      <c r="AG811">
        <v>7.5</v>
      </c>
      <c r="AH811">
        <v>682</v>
      </c>
      <c r="AI811">
        <v>126</v>
      </c>
      <c r="AJ811">
        <v>73820094</v>
      </c>
      <c r="AL811" s="7" t="str">
        <v>Alan Cohn</v>
      </c>
      <c r="AM811" s="35">
        <f>AVERAGEIFS(IMDB4[IMDb Score (1-10)],IMDB4[Director Name],Formula_Analysis!AL811)</f>
        <v>6</v>
      </c>
      <c r="AQ811" s="7" t="str">
        <v>Jamie RenÃ©e Smith</v>
      </c>
      <c r="AR811" s="7">
        <f>SUMIFS(IMDB4[Gross Revenue],IMDB4[Lead Actor],Formula_Analysis!AQ811)</f>
        <v>67155742</v>
      </c>
    </row>
    <row r="812" spans="1:44" x14ac:dyDescent="0.25">
      <c r="A812" t="str">
        <v>The Hudsucker Proxy</v>
      </c>
      <c r="B812">
        <v>34504</v>
      </c>
      <c r="C812">
        <v>1994</v>
      </c>
      <c r="D812" t="str">
        <v>1990s</v>
      </c>
      <c r="E812" t="str">
        <v>Black and White</v>
      </c>
      <c r="F812" t="str">
        <v>Comedy</v>
      </c>
      <c r="G812" t="str">
        <v>English</v>
      </c>
      <c r="H812" t="str">
        <v>UK</v>
      </c>
      <c r="I812" t="str">
        <v>PG</v>
      </c>
      <c r="J812" t="str">
        <v>Jennifer Jason Leigh</v>
      </c>
      <c r="K812" t="str">
        <v>Joel Coen</v>
      </c>
      <c r="L812">
        <v>1000</v>
      </c>
      <c r="M812">
        <v>2612</v>
      </c>
      <c r="N812">
        <v>0</v>
      </c>
      <c r="O812">
        <v>0</v>
      </c>
      <c r="P812">
        <v>7.3</v>
      </c>
      <c r="R812" t="str">
        <v>Christmas with the Kranks</v>
      </c>
      <c r="S812">
        <v>38247</v>
      </c>
      <c r="T812">
        <v>2004</v>
      </c>
      <c r="U812" t="str">
        <v>2000s</v>
      </c>
      <c r="V812" t="str">
        <v>Color</v>
      </c>
      <c r="W812" t="str">
        <v>Comedy</v>
      </c>
      <c r="X812" t="str">
        <v>English</v>
      </c>
      <c r="Y812" t="str">
        <v>USA</v>
      </c>
      <c r="Z812" t="str">
        <v>PG</v>
      </c>
      <c r="AA812" t="str">
        <v>Jamie Lee Curtis</v>
      </c>
      <c r="AB812" t="str">
        <v>Joe Roth</v>
      </c>
      <c r="AC812">
        <v>2000</v>
      </c>
      <c r="AD812">
        <v>6729</v>
      </c>
      <c r="AE812">
        <v>148</v>
      </c>
      <c r="AF812">
        <v>0</v>
      </c>
      <c r="AG812">
        <v>5.2</v>
      </c>
      <c r="AH812">
        <v>105</v>
      </c>
      <c r="AI812">
        <v>99</v>
      </c>
      <c r="AJ812">
        <v>73701902</v>
      </c>
      <c r="AL812" s="7" t="str">
        <v>Harry Elfont</v>
      </c>
      <c r="AM812" s="35">
        <f>AVERAGEIFS(IMDB4[IMDb Score (1-10)],IMDB4[Director Name],Formula_Analysis!AL812)</f>
        <v>5.9</v>
      </c>
      <c r="AQ812" s="7" t="str">
        <v>Tate Donovan</v>
      </c>
      <c r="AR812" s="7">
        <f>SUMIFS(IMDB4[Gross Revenue],IMDB4[Lead Actor],Formula_Analysis!AQ812)</f>
        <v>46975183</v>
      </c>
    </row>
    <row r="813" spans="1:44" x14ac:dyDescent="0.25">
      <c r="A813" t="str">
        <v>Thirteen Days</v>
      </c>
      <c r="B813">
        <v>36832</v>
      </c>
      <c r="C813">
        <v>2000</v>
      </c>
      <c r="D813" t="str">
        <v>2000s</v>
      </c>
      <c r="E813" t="str">
        <v>Color</v>
      </c>
      <c r="F813" t="str">
        <v>Drama</v>
      </c>
      <c r="G813" t="str">
        <v>English</v>
      </c>
      <c r="H813" t="str">
        <v>USA</v>
      </c>
      <c r="I813" t="str">
        <v>PG-13</v>
      </c>
      <c r="J813" t="str">
        <v>Bruce Greenwood</v>
      </c>
      <c r="K813" t="str">
        <v>Roger Donaldson</v>
      </c>
      <c r="L813">
        <v>981</v>
      </c>
      <c r="M813">
        <v>1825</v>
      </c>
      <c r="N813">
        <v>79</v>
      </c>
      <c r="O813">
        <v>0</v>
      </c>
      <c r="P813">
        <v>7.3</v>
      </c>
      <c r="R813" t="str">
        <v>Monster House</v>
      </c>
      <c r="S813">
        <v>38771</v>
      </c>
      <c r="T813">
        <v>2006</v>
      </c>
      <c r="U813" t="str">
        <v>2000s</v>
      </c>
      <c r="V813" t="str">
        <v>Color</v>
      </c>
      <c r="W813" t="str">
        <v>Animation</v>
      </c>
      <c r="X813" t="str">
        <v>English</v>
      </c>
      <c r="Y813" t="str">
        <v>USA</v>
      </c>
      <c r="Z813" t="str">
        <v>PG</v>
      </c>
      <c r="AA813" t="str">
        <v>Steve Buscemi</v>
      </c>
      <c r="AB813" t="str">
        <v>Gil Kenan</v>
      </c>
      <c r="AC813">
        <v>12000</v>
      </c>
      <c r="AD813">
        <v>17299</v>
      </c>
      <c r="AE813">
        <v>27</v>
      </c>
      <c r="AF813">
        <v>0</v>
      </c>
      <c r="AG813">
        <v>6.6</v>
      </c>
      <c r="AH813">
        <v>190</v>
      </c>
      <c r="AI813">
        <v>91</v>
      </c>
      <c r="AJ813">
        <v>73661010</v>
      </c>
      <c r="AL813" s="7" t="str">
        <v>Michael Gornick</v>
      </c>
      <c r="AM813" s="35">
        <f>AVERAGEIFS(IMDB4[IMDb Score (1-10)],IMDB4[Director Name],Formula_Analysis!AL813)</f>
        <v>6</v>
      </c>
      <c r="AQ813" s="7" t="str">
        <v>Debra Messing</v>
      </c>
      <c r="AR813" s="7">
        <f>SUMIFS(IMDB4[Gross Revenue],IMDB4[Lead Actor],Formula_Analysis!AQ813)</f>
        <v>35228696</v>
      </c>
    </row>
    <row r="814" spans="1:44" x14ac:dyDescent="0.25">
      <c r="A814" t="str">
        <v>Twin Falls Idaho</v>
      </c>
      <c r="B814">
        <v>36286</v>
      </c>
      <c r="C814">
        <v>1999</v>
      </c>
      <c r="D814" t="str">
        <v>1990s</v>
      </c>
      <c r="E814" t="str">
        <v>Color</v>
      </c>
      <c r="F814" t="str">
        <v>Drama</v>
      </c>
      <c r="G814" t="str">
        <v>English</v>
      </c>
      <c r="H814" t="str">
        <v>USA</v>
      </c>
      <c r="I814" t="str">
        <v>R</v>
      </c>
      <c r="J814" t="str">
        <v>Sasha Alexander</v>
      </c>
      <c r="K814" t="str">
        <v>Michael Polish</v>
      </c>
      <c r="L814">
        <v>980</v>
      </c>
      <c r="M814">
        <v>3166</v>
      </c>
      <c r="N814">
        <v>35</v>
      </c>
      <c r="O814">
        <v>180</v>
      </c>
      <c r="P814">
        <v>7.3</v>
      </c>
      <c r="R814" t="str">
        <v>Deep Blue Sea</v>
      </c>
      <c r="S814">
        <v>36440</v>
      </c>
      <c r="T814">
        <v>1999</v>
      </c>
      <c r="U814" t="str">
        <v>1990s</v>
      </c>
      <c r="V814" t="str">
        <v>Color</v>
      </c>
      <c r="W814" t="str">
        <v>Action</v>
      </c>
      <c r="X814" t="str">
        <v>English</v>
      </c>
      <c r="Y814" t="str">
        <v>USA</v>
      </c>
      <c r="Z814" t="str">
        <v>R</v>
      </c>
      <c r="AA814" t="str">
        <v>LL Cool J</v>
      </c>
      <c r="AB814" t="str">
        <v>Renny Harlin</v>
      </c>
      <c r="AC814">
        <v>1000</v>
      </c>
      <c r="AD814">
        <v>3697</v>
      </c>
      <c r="AE814">
        <v>212</v>
      </c>
      <c r="AF814">
        <v>0</v>
      </c>
      <c r="AG814">
        <v>5.8</v>
      </c>
      <c r="AH814">
        <v>199</v>
      </c>
      <c r="AI814">
        <v>105</v>
      </c>
      <c r="AJ814">
        <v>73648142</v>
      </c>
      <c r="AL814" s="7" t="str">
        <v>Saul Dibb</v>
      </c>
      <c r="AM814" s="35">
        <f>AVERAGEIFS(IMDB4[IMDb Score (1-10)],IMDB4[Director Name],Formula_Analysis!AL814)</f>
        <v>6.9</v>
      </c>
      <c r="AQ814" s="7" t="str">
        <v>Ursula Andress</v>
      </c>
      <c r="AR814" s="7">
        <f>SUMIFS(IMDB4[Gross Revenue],IMDB4[Lead Actor],Formula_Analysis!AQ814)</f>
        <v>16067035</v>
      </c>
    </row>
    <row r="815" spans="1:44" x14ac:dyDescent="0.25">
      <c r="A815" t="str">
        <v>Mr. Holland's Opus</v>
      </c>
      <c r="B815">
        <v>34946</v>
      </c>
      <c r="C815">
        <v>1995</v>
      </c>
      <c r="D815" t="str">
        <v>1990s</v>
      </c>
      <c r="E815" t="str">
        <v>Color</v>
      </c>
      <c r="F815" t="str">
        <v>Drama</v>
      </c>
      <c r="G815" t="str">
        <v>English</v>
      </c>
      <c r="H815" t="str">
        <v>USA</v>
      </c>
      <c r="I815" t="str">
        <v>PG</v>
      </c>
      <c r="J815" t="str">
        <v>Alicia Witt</v>
      </c>
      <c r="K815" t="str">
        <v>Stephen Herek</v>
      </c>
      <c r="L815">
        <v>975</v>
      </c>
      <c r="M815">
        <v>2223</v>
      </c>
      <c r="N815">
        <v>65</v>
      </c>
      <c r="O815">
        <v>0</v>
      </c>
      <c r="P815">
        <v>7.3</v>
      </c>
      <c r="R815" t="str">
        <v>Law Abiding Citizen</v>
      </c>
      <c r="S815">
        <v>40032</v>
      </c>
      <c r="T815">
        <v>2009</v>
      </c>
      <c r="U815" t="str">
        <v>2000s</v>
      </c>
      <c r="V815" t="str">
        <v>Color</v>
      </c>
      <c r="W815" t="str">
        <v>Crime</v>
      </c>
      <c r="X815" t="str">
        <v>English</v>
      </c>
      <c r="Y815" t="str">
        <v>USA</v>
      </c>
      <c r="Z815" t="str">
        <v>R</v>
      </c>
      <c r="AA815" t="str">
        <v>Gerard Butler</v>
      </c>
      <c r="AB815" t="str">
        <v>F. Gary Gray</v>
      </c>
      <c r="AC815">
        <v>18000</v>
      </c>
      <c r="AD815">
        <v>22517</v>
      </c>
      <c r="AE815">
        <v>473</v>
      </c>
      <c r="AF815">
        <v>21000</v>
      </c>
      <c r="AG815">
        <v>7.4</v>
      </c>
      <c r="AH815">
        <v>216</v>
      </c>
      <c r="AI815">
        <v>118</v>
      </c>
      <c r="AJ815">
        <v>73343413</v>
      </c>
      <c r="AL815" s="7" t="str">
        <v>Richard Shepard</v>
      </c>
      <c r="AM815" s="35">
        <f>AVERAGEIFS(IMDB4[IMDb Score (1-10)],IMDB4[Director Name],Formula_Analysis!AL815)</f>
        <v>6.85</v>
      </c>
      <c r="AQ815" s="7" t="str">
        <v>Scott Baio</v>
      </c>
      <c r="AR815" s="7">
        <f>SUMIFS(IMDB4[Gross Revenue],IMDB4[Lead Actor],Formula_Analysis!AQ815)</f>
        <v>9109322</v>
      </c>
    </row>
    <row r="816" spans="1:44" x14ac:dyDescent="0.25">
      <c r="A816" t="str">
        <v>Precious</v>
      </c>
      <c r="B816">
        <v>40048</v>
      </c>
      <c r="C816">
        <v>2009</v>
      </c>
      <c r="D816" t="str">
        <v>2000s</v>
      </c>
      <c r="E816" t="str">
        <v>Color</v>
      </c>
      <c r="F816" t="str">
        <v>Drama</v>
      </c>
      <c r="G816" t="str">
        <v>English</v>
      </c>
      <c r="H816" t="str">
        <v>USA</v>
      </c>
      <c r="I816" t="str">
        <v>R</v>
      </c>
      <c r="J816" t="str">
        <v>Mo'Nique</v>
      </c>
      <c r="K816" t="str">
        <v>Lee Daniels</v>
      </c>
      <c r="L816">
        <v>940</v>
      </c>
      <c r="M816">
        <v>3277</v>
      </c>
      <c r="N816">
        <v>304</v>
      </c>
      <c r="O816">
        <v>12000</v>
      </c>
      <c r="P816">
        <v>7.3</v>
      </c>
      <c r="R816" t="str">
        <v>Beetlejuice</v>
      </c>
      <c r="S816">
        <v>32444</v>
      </c>
      <c r="T816">
        <v>1988</v>
      </c>
      <c r="U816" t="str">
        <v>1980s</v>
      </c>
      <c r="V816" t="str">
        <v>Color</v>
      </c>
      <c r="W816" t="str">
        <v>Comedy</v>
      </c>
      <c r="X816" t="str">
        <v>English</v>
      </c>
      <c r="Y816" t="str">
        <v>USA</v>
      </c>
      <c r="Z816" t="str">
        <v>PG</v>
      </c>
      <c r="AA816" t="str">
        <v>Catherine O'Hara</v>
      </c>
      <c r="AB816" t="str">
        <v>Tim Burton</v>
      </c>
      <c r="AC816">
        <v>925</v>
      </c>
      <c r="AD816">
        <v>1953</v>
      </c>
      <c r="AE816">
        <v>13000</v>
      </c>
      <c r="AF816">
        <v>15000</v>
      </c>
      <c r="AG816">
        <v>7.5</v>
      </c>
      <c r="AH816">
        <v>109</v>
      </c>
      <c r="AI816">
        <v>92</v>
      </c>
      <c r="AJ816">
        <v>73326666</v>
      </c>
      <c r="AL816" s="7" t="str">
        <v>Steve Pink</v>
      </c>
      <c r="AM816" s="35">
        <f>AVERAGEIFS(IMDB4[IMDb Score (1-10)],IMDB4[Director Name],Formula_Analysis!AL816)</f>
        <v>5.8666666666666671</v>
      </c>
      <c r="AQ816" s="7" t="str">
        <v>Ken Howard</v>
      </c>
      <c r="AR816" s="7">
        <f>SUMIFS(IMDB4[Gross Revenue],IMDB4[Lead Actor],Formula_Analysis!AQ816)</f>
        <v>83429088</v>
      </c>
    </row>
    <row r="817" spans="1:44" x14ac:dyDescent="0.25">
      <c r="A817" t="str">
        <v>The Land Before Time</v>
      </c>
      <c r="B817">
        <v>32195</v>
      </c>
      <c r="C817">
        <v>1988</v>
      </c>
      <c r="D817" t="str">
        <v>1980s</v>
      </c>
      <c r="E817" t="str">
        <v>Color</v>
      </c>
      <c r="F817" t="str">
        <v>Adventure</v>
      </c>
      <c r="G817" t="str">
        <v>English</v>
      </c>
      <c r="H817" t="str">
        <v>USA</v>
      </c>
      <c r="I817" t="str">
        <v>G</v>
      </c>
      <c r="J817" t="str">
        <v>Judith Barsi</v>
      </c>
      <c r="K817" t="str">
        <v>Don Bluth</v>
      </c>
      <c r="L817">
        <v>912</v>
      </c>
      <c r="M817">
        <v>1833</v>
      </c>
      <c r="N817">
        <v>383</v>
      </c>
      <c r="O817">
        <v>5000</v>
      </c>
      <c r="P817">
        <v>7.3</v>
      </c>
      <c r="R817" t="str">
        <v>Spirit: Stallion of the Cimarron</v>
      </c>
      <c r="S817">
        <v>37393</v>
      </c>
      <c r="T817">
        <v>2002</v>
      </c>
      <c r="U817" t="str">
        <v>2000s</v>
      </c>
      <c r="V817" t="str">
        <v>Color</v>
      </c>
      <c r="W817" t="str">
        <v>Adventure</v>
      </c>
      <c r="X817" t="str">
        <v>English</v>
      </c>
      <c r="Y817" t="str">
        <v>USA</v>
      </c>
      <c r="Z817" t="str">
        <v>G</v>
      </c>
      <c r="AA817" t="str">
        <v>Matt Damon</v>
      </c>
      <c r="AB817" t="str">
        <v>Kelly Asbury</v>
      </c>
      <c r="AC817">
        <v>13000</v>
      </c>
      <c r="AD817">
        <v>14261</v>
      </c>
      <c r="AE817">
        <v>21</v>
      </c>
      <c r="AF817">
        <v>4000</v>
      </c>
      <c r="AG817">
        <v>7</v>
      </c>
      <c r="AH817">
        <v>106</v>
      </c>
      <c r="AI817">
        <v>83</v>
      </c>
      <c r="AJ817">
        <v>73215310</v>
      </c>
      <c r="AL817" s="7" t="str">
        <v>Niels Arden Oplev</v>
      </c>
      <c r="AM817" s="35">
        <f>AVERAGEIFS(IMDB4[IMDb Score (1-10)],IMDB4[Director Name],Formula_Analysis!AL817)</f>
        <v>6.5</v>
      </c>
      <c r="AQ817" s="7" t="str">
        <v>Nick Stahl</v>
      </c>
      <c r="AR817" s="7">
        <f>SUMIFS(IMDB4[Gross Revenue],IMDB4[Lead Actor],Formula_Analysis!AQ817)</f>
        <v>186735955</v>
      </c>
    </row>
    <row r="818" spans="1:44" x14ac:dyDescent="0.25">
      <c r="A818" t="str">
        <v>Beverly Hills Cop</v>
      </c>
      <c r="B818">
        <v>30716</v>
      </c>
      <c r="C818">
        <v>1984</v>
      </c>
      <c r="D818" t="str">
        <v>1980s</v>
      </c>
      <c r="E818" t="str">
        <v>Color</v>
      </c>
      <c r="F818" t="str">
        <v>Action</v>
      </c>
      <c r="G818" t="str">
        <v>English</v>
      </c>
      <c r="H818" t="str">
        <v>USA</v>
      </c>
      <c r="I818" t="str">
        <v>R</v>
      </c>
      <c r="J818" t="str">
        <v>Judge Reinhold</v>
      </c>
      <c r="K818" t="str">
        <v>Martin Brest</v>
      </c>
      <c r="L818">
        <v>901</v>
      </c>
      <c r="M818">
        <v>3464</v>
      </c>
      <c r="N818">
        <v>102</v>
      </c>
      <c r="O818">
        <v>0</v>
      </c>
      <c r="P818">
        <v>7.3</v>
      </c>
      <c r="R818" t="str">
        <v>Hollow Man</v>
      </c>
      <c r="S818">
        <v>36814</v>
      </c>
      <c r="T818">
        <v>2000</v>
      </c>
      <c r="U818" t="str">
        <v>2000s</v>
      </c>
      <c r="V818" t="str">
        <v>Color</v>
      </c>
      <c r="W818" t="str">
        <v>Action</v>
      </c>
      <c r="X818" t="str">
        <v>English</v>
      </c>
      <c r="Y818" t="str">
        <v>USA</v>
      </c>
      <c r="Z818" t="str">
        <v>R</v>
      </c>
      <c r="AA818" t="str">
        <v>Greg Grunberg</v>
      </c>
      <c r="AB818" t="str">
        <v>Paul Verhoeven</v>
      </c>
      <c r="AC818">
        <v>833</v>
      </c>
      <c r="AD818">
        <v>2356</v>
      </c>
      <c r="AE818">
        <v>719</v>
      </c>
      <c r="AF818">
        <v>0</v>
      </c>
      <c r="AG818">
        <v>5.7</v>
      </c>
      <c r="AH818">
        <v>180</v>
      </c>
      <c r="AI818">
        <v>119</v>
      </c>
      <c r="AJ818">
        <v>73209340</v>
      </c>
      <c r="AL818" s="7" t="str">
        <v>Craig Brewer</v>
      </c>
      <c r="AM818" s="35">
        <f>AVERAGEIFS(IMDB4[IMDb Score (1-10)],IMDB4[Director Name],Formula_Analysis!AL818)</f>
        <v>7.2</v>
      </c>
      <c r="AQ818" s="7" t="str">
        <v>Julian Richings</v>
      </c>
      <c r="AR818" s="7">
        <f>SUMIFS(IMDB4[Gross Revenue],IMDB4[Lead Actor],Formula_Analysis!AQ818)</f>
        <v>25239347</v>
      </c>
    </row>
    <row r="819" spans="1:44" x14ac:dyDescent="0.25">
      <c r="A819" t="str">
        <v>Go</v>
      </c>
      <c r="B819">
        <v>36254</v>
      </c>
      <c r="C819">
        <v>1999</v>
      </c>
      <c r="D819" t="str">
        <v>1990s</v>
      </c>
      <c r="E819" t="str">
        <v>Color</v>
      </c>
      <c r="F819" t="str">
        <v>Comedy</v>
      </c>
      <c r="G819" t="str">
        <v>English</v>
      </c>
      <c r="H819" t="str">
        <v>USA</v>
      </c>
      <c r="I819" t="str">
        <v>R</v>
      </c>
      <c r="J819" t="str">
        <v>Sarah Polley</v>
      </c>
      <c r="K819" t="str">
        <v>Doug Liman</v>
      </c>
      <c r="L819">
        <v>900</v>
      </c>
      <c r="M819">
        <v>2475</v>
      </c>
      <c r="N819">
        <v>218</v>
      </c>
      <c r="O819">
        <v>0</v>
      </c>
      <c r="P819">
        <v>7.3</v>
      </c>
      <c r="R819" t="str">
        <v>White House Down</v>
      </c>
      <c r="S819">
        <v>41345</v>
      </c>
      <c r="T819">
        <v>2013</v>
      </c>
      <c r="U819" t="str">
        <v>2010s</v>
      </c>
      <c r="V819" t="str">
        <v>Color</v>
      </c>
      <c r="W819" t="str">
        <v>Action</v>
      </c>
      <c r="X819" t="str">
        <v>English</v>
      </c>
      <c r="Y819" t="str">
        <v>USA</v>
      </c>
      <c r="Z819" t="str">
        <v>PG-13</v>
      </c>
      <c r="AA819" t="str">
        <v>Channing Tatum</v>
      </c>
      <c r="AB819" t="str">
        <v>Roland Emmerich</v>
      </c>
      <c r="AC819">
        <v>17000</v>
      </c>
      <c r="AD819">
        <v>18204</v>
      </c>
      <c r="AE819">
        <v>776</v>
      </c>
      <c r="AF819">
        <v>33000</v>
      </c>
      <c r="AG819">
        <v>6.4</v>
      </c>
      <c r="AH819">
        <v>339</v>
      </c>
      <c r="AI819">
        <v>131</v>
      </c>
      <c r="AJ819">
        <v>73103784</v>
      </c>
      <c r="AL819" s="7" t="str">
        <v>Brian Dannelly</v>
      </c>
      <c r="AM819" s="35">
        <f>AVERAGEIFS(IMDB4[IMDb Score (1-10)],IMDB4[Director Name],Formula_Analysis!AL819)</f>
        <v>6.9</v>
      </c>
      <c r="AQ819" s="7" t="str">
        <v>Verne Troyer</v>
      </c>
      <c r="AR819" s="7">
        <f>SUMIFS(IMDB4[Gross Revenue],IMDB4[Lead Actor],Formula_Analysis!AQ819)</f>
        <v>213079163</v>
      </c>
    </row>
    <row r="820" spans="1:44" x14ac:dyDescent="0.25">
      <c r="A820" t="str">
        <v>Dumb &amp; Dumber</v>
      </c>
      <c r="B820">
        <v>34598</v>
      </c>
      <c r="C820">
        <v>1994</v>
      </c>
      <c r="D820" t="str">
        <v>1990s</v>
      </c>
      <c r="E820" t="str">
        <v>Color</v>
      </c>
      <c r="F820" t="str">
        <v>Comedy</v>
      </c>
      <c r="G820" t="str">
        <v>English</v>
      </c>
      <c r="H820" t="str">
        <v>USA</v>
      </c>
      <c r="I820" t="str">
        <v>PG-13</v>
      </c>
      <c r="J820" t="str">
        <v>Lauren Holly</v>
      </c>
      <c r="K820" t="str">
        <v>Peter Farrelly</v>
      </c>
      <c r="L820">
        <v>879</v>
      </c>
      <c r="M820">
        <v>2985</v>
      </c>
      <c r="N820">
        <v>137</v>
      </c>
      <c r="O820">
        <v>0</v>
      </c>
      <c r="P820">
        <v>7.3</v>
      </c>
      <c r="R820" t="str">
        <v>John Carter</v>
      </c>
      <c r="S820">
        <v>41156</v>
      </c>
      <c r="T820">
        <v>2012</v>
      </c>
      <c r="U820" t="str">
        <v>2010s</v>
      </c>
      <c r="V820" t="str">
        <v>Color</v>
      </c>
      <c r="W820" t="str">
        <v>Action</v>
      </c>
      <c r="X820" t="str">
        <v>English</v>
      </c>
      <c r="Y820" t="str">
        <v>USA</v>
      </c>
      <c r="Z820" t="str">
        <v>PG-13</v>
      </c>
      <c r="AA820" t="str">
        <v>Daryl Sabara</v>
      </c>
      <c r="AB820" t="str">
        <v>Andrew Stanton</v>
      </c>
      <c r="AC820">
        <v>640</v>
      </c>
      <c r="AD820">
        <v>1873</v>
      </c>
      <c r="AE820">
        <v>475</v>
      </c>
      <c r="AF820">
        <v>24000</v>
      </c>
      <c r="AG820">
        <v>6.6</v>
      </c>
      <c r="AH820">
        <v>462</v>
      </c>
      <c r="AI820">
        <v>132</v>
      </c>
      <c r="AJ820">
        <v>73058679</v>
      </c>
      <c r="AL820" s="7" t="str">
        <v>Lexi Alexander</v>
      </c>
      <c r="AM820" s="35">
        <f>AVERAGEIFS(IMDB4[IMDb Score (1-10)],IMDB4[Director Name],Formula_Analysis!AL820)</f>
        <v>6</v>
      </c>
      <c r="AQ820" s="7" t="str">
        <v>Tony Chiu Wai Leung</v>
      </c>
      <c r="AR820" s="7">
        <f>SUMIFS(IMDB4[Gross Revenue],IMDB4[Lead Actor],Formula_Analysis!AQ820)</f>
        <v>6594136</v>
      </c>
    </row>
    <row r="821" spans="1:44" x14ac:dyDescent="0.25">
      <c r="A821" t="str">
        <v>Memoirs of a Geisha</v>
      </c>
      <c r="B821">
        <v>38491</v>
      </c>
      <c r="C821">
        <v>2005</v>
      </c>
      <c r="D821" t="str">
        <v>2000s</v>
      </c>
      <c r="E821" t="str">
        <v>Color</v>
      </c>
      <c r="F821" t="str">
        <v>Drama</v>
      </c>
      <c r="G821" t="str">
        <v>English</v>
      </c>
      <c r="H821" t="str">
        <v>USA</v>
      </c>
      <c r="I821" t="str">
        <v>PG-13</v>
      </c>
      <c r="J821" t="str">
        <v>Li Gong</v>
      </c>
      <c r="K821" t="str">
        <v>Rob Marshall</v>
      </c>
      <c r="L821">
        <v>879</v>
      </c>
      <c r="M821">
        <v>2380</v>
      </c>
      <c r="N821">
        <v>252</v>
      </c>
      <c r="O821">
        <v>0</v>
      </c>
      <c r="P821">
        <v>7.3</v>
      </c>
      <c r="R821" t="str">
        <v>Hotel for Dogs</v>
      </c>
      <c r="S821">
        <v>40095</v>
      </c>
      <c r="T821">
        <v>2009</v>
      </c>
      <c r="U821" t="str">
        <v>2000s</v>
      </c>
      <c r="V821" t="str">
        <v>Color</v>
      </c>
      <c r="W821" t="str">
        <v>Comedy</v>
      </c>
      <c r="X821" t="str">
        <v>English</v>
      </c>
      <c r="Y821" t="str">
        <v>USA</v>
      </c>
      <c r="Z821" t="str">
        <v>PG</v>
      </c>
      <c r="AA821" t="str">
        <v>Don Cheadle</v>
      </c>
      <c r="AB821" t="str">
        <v>Thor Freudenthal</v>
      </c>
      <c r="AC821">
        <v>3000</v>
      </c>
      <c r="AD821">
        <v>5174</v>
      </c>
      <c r="AE821">
        <v>87</v>
      </c>
      <c r="AF821">
        <v>1000</v>
      </c>
      <c r="AG821">
        <v>5.4</v>
      </c>
      <c r="AH821">
        <v>107</v>
      </c>
      <c r="AI821">
        <v>100</v>
      </c>
      <c r="AJ821">
        <v>73023275</v>
      </c>
      <c r="AL821" s="7" t="str">
        <v>Larry Clark</v>
      </c>
      <c r="AM821" s="35">
        <f>AVERAGEIFS(IMDB4[IMDb Score (1-10)],IMDB4[Director Name],Formula_Analysis!AL821)</f>
        <v>7</v>
      </c>
      <c r="AQ821" s="7" t="str">
        <v>Walter Koenig</v>
      </c>
      <c r="AR821" s="7">
        <f>SUMIFS(IMDB4[Gross Revenue],IMDB4[Lead Actor],Formula_Analysis!AQ821)</f>
        <v>617172</v>
      </c>
    </row>
    <row r="822" spans="1:44" x14ac:dyDescent="0.25">
      <c r="A822" t="str">
        <v>Angela's Ashes</v>
      </c>
      <c r="B822">
        <v>36462</v>
      </c>
      <c r="C822">
        <v>1999</v>
      </c>
      <c r="D822" t="str">
        <v>1990s</v>
      </c>
      <c r="E822" t="str">
        <v>Color</v>
      </c>
      <c r="F822" t="str">
        <v>Drama</v>
      </c>
      <c r="G822" t="str">
        <v>English</v>
      </c>
      <c r="H822" t="str">
        <v>USA</v>
      </c>
      <c r="I822" t="str">
        <v>R</v>
      </c>
      <c r="J822" t="str">
        <v>Emily Watson</v>
      </c>
      <c r="K822" t="str">
        <v>Alan Parker</v>
      </c>
      <c r="L822">
        <v>876</v>
      </c>
      <c r="M822">
        <v>1282</v>
      </c>
      <c r="N822">
        <v>317</v>
      </c>
      <c r="O822">
        <v>0</v>
      </c>
      <c r="P822">
        <v>7.3</v>
      </c>
      <c r="R822" t="str">
        <v>Justin Bieber: Never Say Never</v>
      </c>
      <c r="S822">
        <v>40795</v>
      </c>
      <c r="T822">
        <v>2011</v>
      </c>
      <c r="U822" t="str">
        <v>2010s</v>
      </c>
      <c r="V822" t="str">
        <v>Color</v>
      </c>
      <c r="W822" t="str">
        <v>Documentary</v>
      </c>
      <c r="X822" t="str">
        <v>English</v>
      </c>
      <c r="Y822" t="str">
        <v>USA</v>
      </c>
      <c r="Z822" t="str">
        <v>G</v>
      </c>
      <c r="AA822" t="str">
        <v>Usher Raymond</v>
      </c>
      <c r="AB822" t="str">
        <v>Jon M. Chu</v>
      </c>
      <c r="AC822">
        <v>569</v>
      </c>
      <c r="AD822">
        <v>714</v>
      </c>
      <c r="AE822">
        <v>209</v>
      </c>
      <c r="AF822">
        <v>62000</v>
      </c>
      <c r="AG822">
        <v>1.6</v>
      </c>
      <c r="AH822">
        <v>84</v>
      </c>
      <c r="AI822">
        <v>115</v>
      </c>
      <c r="AJ822">
        <v>73000942</v>
      </c>
      <c r="AL822" s="7" t="str">
        <v>Raymond De Felitta</v>
      </c>
      <c r="AM822" s="35">
        <f>AVERAGEIFS(IMDB4[IMDb Score (1-10)],IMDB4[Director Name],Formula_Analysis!AL822)</f>
        <v>7.4</v>
      </c>
      <c r="AQ822" s="7" t="str">
        <v>Treat Williams</v>
      </c>
      <c r="AR822" s="7">
        <f>SUMIFS(IMDB4[Gross Revenue],IMDB4[Lead Actor],Formula_Analysis!AQ822)</f>
        <v>80276912</v>
      </c>
    </row>
    <row r="823" spans="1:44" x14ac:dyDescent="0.25">
      <c r="A823" t="str">
        <v>Aberdeen</v>
      </c>
      <c r="B823">
        <v>36567</v>
      </c>
      <c r="C823">
        <v>2000</v>
      </c>
      <c r="D823" t="str">
        <v>2000s</v>
      </c>
      <c r="E823" t="str">
        <v>Color</v>
      </c>
      <c r="F823" t="str">
        <v>Drama</v>
      </c>
      <c r="G823" t="str">
        <v>English</v>
      </c>
      <c r="H823" t="str">
        <v>UK</v>
      </c>
      <c r="I823" t="str">
        <v>Not Rated</v>
      </c>
      <c r="J823" t="str">
        <v>Charlotte Rampling</v>
      </c>
      <c r="K823" t="str">
        <v>Hans Petter Moland</v>
      </c>
      <c r="L823">
        <v>844</v>
      </c>
      <c r="M823">
        <v>846</v>
      </c>
      <c r="N823">
        <v>19</v>
      </c>
      <c r="O823">
        <v>260</v>
      </c>
      <c r="P823">
        <v>7.3</v>
      </c>
      <c r="R823" t="str">
        <v>Hercules</v>
      </c>
      <c r="S823">
        <v>41815</v>
      </c>
      <c r="T823">
        <v>2014</v>
      </c>
      <c r="U823" t="str">
        <v>2010s</v>
      </c>
      <c r="V823" t="str">
        <v>Color</v>
      </c>
      <c r="W823" t="str">
        <v>Action</v>
      </c>
      <c r="X823" t="str">
        <v>English</v>
      </c>
      <c r="Y823" t="str">
        <v>USA</v>
      </c>
      <c r="Z823" t="str">
        <v>PG-13</v>
      </c>
      <c r="AA823" t="str">
        <v>Dwayne Johnson</v>
      </c>
      <c r="AB823" t="str">
        <v>Brett Ratner</v>
      </c>
      <c r="AC823">
        <v>12000</v>
      </c>
      <c r="AD823">
        <v>16235</v>
      </c>
      <c r="AE823">
        <v>420</v>
      </c>
      <c r="AF823">
        <v>21000</v>
      </c>
      <c r="AG823">
        <v>6</v>
      </c>
      <c r="AH823">
        <v>245</v>
      </c>
      <c r="AI823">
        <v>101</v>
      </c>
      <c r="AJ823">
        <v>72660029</v>
      </c>
      <c r="AL823" s="7" t="str">
        <v>Craig Bolotin</v>
      </c>
      <c r="AM823" s="35">
        <f>AVERAGEIFS(IMDB4[IMDb Score (1-10)],IMDB4[Director Name],Formula_Analysis!AL823)</f>
        <v>6</v>
      </c>
      <c r="AQ823" s="7" t="str">
        <v>Kevin Nash</v>
      </c>
      <c r="AR823" s="7">
        <f>SUMIFS(IMDB4[Gross Revenue],IMDB4[Lead Actor],Formula_Analysis!AQ823)</f>
        <v>78656813</v>
      </c>
    </row>
    <row r="824" spans="1:44" x14ac:dyDescent="0.25">
      <c r="A824" t="str">
        <v>Friday</v>
      </c>
      <c r="B824">
        <v>34898</v>
      </c>
      <c r="C824">
        <v>1995</v>
      </c>
      <c r="D824" t="str">
        <v>1990s</v>
      </c>
      <c r="E824" t="str">
        <v>Black and White</v>
      </c>
      <c r="F824" t="str">
        <v>Comedy</v>
      </c>
      <c r="G824" t="str">
        <v>English</v>
      </c>
      <c r="H824" t="str">
        <v>USA</v>
      </c>
      <c r="I824" t="str">
        <v>R</v>
      </c>
      <c r="J824" t="str">
        <v>Nia Long</v>
      </c>
      <c r="K824" t="str">
        <v>F. Gary Gray</v>
      </c>
      <c r="L824">
        <v>826</v>
      </c>
      <c r="M824">
        <v>3455</v>
      </c>
      <c r="N824">
        <v>473</v>
      </c>
      <c r="O824">
        <v>8000</v>
      </c>
      <c r="P824">
        <v>7.3</v>
      </c>
      <c r="R824" t="str">
        <v>Barnyard</v>
      </c>
      <c r="S824">
        <v>38784</v>
      </c>
      <c r="T824">
        <v>2006</v>
      </c>
      <c r="U824" t="str">
        <v>2000s</v>
      </c>
      <c r="V824" t="str">
        <v>Color</v>
      </c>
      <c r="W824" t="str">
        <v>Animation</v>
      </c>
      <c r="X824" t="str">
        <v>English</v>
      </c>
      <c r="Y824" t="str">
        <v>Germany</v>
      </c>
      <c r="Z824" t="str">
        <v>PG</v>
      </c>
      <c r="AA824" t="str">
        <v>Rob Paulsen</v>
      </c>
      <c r="AB824" t="str">
        <v>Steve Oedekerk</v>
      </c>
      <c r="AC824">
        <v>677</v>
      </c>
      <c r="AD824">
        <v>2055</v>
      </c>
      <c r="AE824">
        <v>176</v>
      </c>
      <c r="AF824">
        <v>605</v>
      </c>
      <c r="AG824">
        <v>5.6</v>
      </c>
      <c r="AH824">
        <v>98</v>
      </c>
      <c r="AI824">
        <v>90</v>
      </c>
      <c r="AJ824">
        <v>72601713</v>
      </c>
      <c r="AL824" s="7" t="str">
        <v>Henry Selick</v>
      </c>
      <c r="AM824" s="35">
        <f>AVERAGEIFS(IMDB4[IMDb Score (1-10)],IMDB4[Director Name],Formula_Analysis!AL824)</f>
        <v>6.2</v>
      </c>
      <c r="AQ824" s="7" t="str">
        <v>John Astin</v>
      </c>
      <c r="AR824" s="7">
        <f>SUMIFS(IMDB4[Gross Revenue],IMDB4[Lead Actor],Formula_Analysis!AQ824)</f>
        <v>7888703</v>
      </c>
    </row>
    <row r="825" spans="1:44" x14ac:dyDescent="0.25">
      <c r="A825" t="str">
        <v>The Hundred-Foot Journey</v>
      </c>
      <c r="B825">
        <v>41912</v>
      </c>
      <c r="C825">
        <v>2014</v>
      </c>
      <c r="D825" t="str">
        <v>2010s</v>
      </c>
      <c r="E825" t="str">
        <v>Color</v>
      </c>
      <c r="F825" t="str">
        <v>Comedy</v>
      </c>
      <c r="G825" t="str">
        <v>English</v>
      </c>
      <c r="H825" t="str">
        <v>USA</v>
      </c>
      <c r="I825" t="str">
        <v>PG</v>
      </c>
      <c r="J825" t="str">
        <v>Manish Dayal</v>
      </c>
      <c r="K825" t="str">
        <v>Lasse HallstrÃ¶m</v>
      </c>
      <c r="L825">
        <v>820</v>
      </c>
      <c r="M825">
        <v>1484</v>
      </c>
      <c r="N825">
        <v>529</v>
      </c>
      <c r="O825">
        <v>55000</v>
      </c>
      <c r="P825">
        <v>7.3</v>
      </c>
      <c r="R825" t="str">
        <v>The Interpreter</v>
      </c>
      <c r="S825">
        <v>38673</v>
      </c>
      <c r="T825">
        <v>2005</v>
      </c>
      <c r="U825" t="str">
        <v>2000s</v>
      </c>
      <c r="V825" t="str">
        <v>Color</v>
      </c>
      <c r="W825" t="str">
        <v>Crime</v>
      </c>
      <c r="X825" t="str">
        <v>Aboriginal</v>
      </c>
      <c r="Y825" t="str">
        <v>UK</v>
      </c>
      <c r="Z825" t="str">
        <v>PG-13</v>
      </c>
      <c r="AA825" t="str">
        <v>Curtiss Cook</v>
      </c>
      <c r="AB825" t="str">
        <v>Sydney Pollack</v>
      </c>
      <c r="AC825">
        <v>591</v>
      </c>
      <c r="AD825">
        <v>2100</v>
      </c>
      <c r="AE825">
        <v>521</v>
      </c>
      <c r="AF825">
        <v>0</v>
      </c>
      <c r="AG825">
        <v>6.4</v>
      </c>
      <c r="AH825">
        <v>227</v>
      </c>
      <c r="AI825">
        <v>128</v>
      </c>
      <c r="AJ825">
        <v>72515360</v>
      </c>
      <c r="AL825" s="7" t="str">
        <v>John Michael McDonagh</v>
      </c>
      <c r="AM825" s="35">
        <f>AVERAGEIFS(IMDB4[IMDb Score (1-10)],IMDB4[Director Name],Formula_Analysis!AL825)</f>
        <v>7.3</v>
      </c>
      <c r="AQ825" s="7" t="str">
        <v>Katharine Ross</v>
      </c>
      <c r="AR825" s="7">
        <f>SUMIFS(IMDB4[Gross Revenue],IMDB4[Lead Actor],Formula_Analysis!AQ825)</f>
        <v>102380804</v>
      </c>
    </row>
    <row r="826" spans="1:44" x14ac:dyDescent="0.25">
      <c r="A826" t="str">
        <v>L'auberge espagnole</v>
      </c>
      <c r="B826">
        <v>37391</v>
      </c>
      <c r="C826">
        <v>2002</v>
      </c>
      <c r="D826" t="str">
        <v>2000s</v>
      </c>
      <c r="E826" t="str">
        <v>Color</v>
      </c>
      <c r="F826" t="str">
        <v>Comedy</v>
      </c>
      <c r="G826" t="str">
        <v>French</v>
      </c>
      <c r="H826" t="str">
        <v>France</v>
      </c>
      <c r="I826" t="str">
        <v>R</v>
      </c>
      <c r="J826" t="str">
        <v>Romain Duris</v>
      </c>
      <c r="K826" t="str">
        <v>CÃ©dric Klapisch</v>
      </c>
      <c r="L826">
        <v>809</v>
      </c>
      <c r="M826">
        <v>1858</v>
      </c>
      <c r="N826">
        <v>82</v>
      </c>
      <c r="O826">
        <v>0</v>
      </c>
      <c r="P826">
        <v>7.3</v>
      </c>
      <c r="R826" t="str">
        <v>The Last of the Mohicans</v>
      </c>
      <c r="S826">
        <v>33861</v>
      </c>
      <c r="T826">
        <v>1992</v>
      </c>
      <c r="U826" t="str">
        <v>1990s</v>
      </c>
      <c r="V826" t="str">
        <v>Color</v>
      </c>
      <c r="W826" t="str">
        <v>Action</v>
      </c>
      <c r="X826" t="str">
        <v>English</v>
      </c>
      <c r="Y826" t="str">
        <v>USA</v>
      </c>
      <c r="Z826" t="str">
        <v>R</v>
      </c>
      <c r="AA826" t="str">
        <v>Wes Studi</v>
      </c>
      <c r="AB826" t="str">
        <v>Michael Mann</v>
      </c>
      <c r="AC826">
        <v>855</v>
      </c>
      <c r="AD826">
        <v>2144</v>
      </c>
      <c r="AE826">
        <v>0</v>
      </c>
      <c r="AF826">
        <v>0</v>
      </c>
      <c r="AG826">
        <v>7.8</v>
      </c>
      <c r="AH826">
        <v>89</v>
      </c>
      <c r="AI826">
        <v>117</v>
      </c>
      <c r="AJ826">
        <v>72455275</v>
      </c>
      <c r="AL826" s="7" t="str">
        <v>Christian Duguay</v>
      </c>
      <c r="AM826" s="35">
        <f>AVERAGEIFS(IMDB4[IMDb Score (1-10)],IMDB4[Director Name],Formula_Analysis!AL826)</f>
        <v>5.0999999999999996</v>
      </c>
      <c r="AQ826" s="7" t="str">
        <v>Daryl Sabara</v>
      </c>
      <c r="AR826" s="7">
        <f>SUMIFS(IMDB4[Gross Revenue],IMDB4[Lead Actor],Formula_Analysis!AQ826)</f>
        <v>80245349</v>
      </c>
    </row>
    <row r="827" spans="1:44" x14ac:dyDescent="0.25">
      <c r="A827" t="str">
        <v>MoliÃ¨re</v>
      </c>
      <c r="B827">
        <v>39319</v>
      </c>
      <c r="C827">
        <v>2007</v>
      </c>
      <c r="D827" t="str">
        <v>2000s</v>
      </c>
      <c r="E827" t="str">
        <v>Color</v>
      </c>
      <c r="F827" t="str">
        <v>Comedy</v>
      </c>
      <c r="G827" t="str">
        <v>French</v>
      </c>
      <c r="H827" t="str">
        <v>France</v>
      </c>
      <c r="I827" t="str">
        <v>PG-13</v>
      </c>
      <c r="J827" t="str">
        <v>Romain Duris</v>
      </c>
      <c r="K827" t="str">
        <v>Laurent Tirard</v>
      </c>
      <c r="L827">
        <v>809</v>
      </c>
      <c r="M827">
        <v>1651</v>
      </c>
      <c r="N827">
        <v>2</v>
      </c>
      <c r="O827">
        <v>815</v>
      </c>
      <c r="P827">
        <v>7.3</v>
      </c>
      <c r="R827" t="str">
        <v>Bridge of Spies</v>
      </c>
      <c r="S827">
        <v>42099</v>
      </c>
      <c r="T827">
        <v>2015</v>
      </c>
      <c r="U827" t="str">
        <v>2010s</v>
      </c>
      <c r="V827" t="str">
        <v>Color</v>
      </c>
      <c r="W827" t="str">
        <v>Drama</v>
      </c>
      <c r="X827" t="str">
        <v>English</v>
      </c>
      <c r="Y827" t="str">
        <v>USA</v>
      </c>
      <c r="Z827" t="str">
        <v>PG-13</v>
      </c>
      <c r="AA827" t="str">
        <v>Tom Hanks</v>
      </c>
      <c r="AB827" t="str">
        <v>Steven Spielberg</v>
      </c>
      <c r="AC827">
        <v>15000</v>
      </c>
      <c r="AD827">
        <v>16944</v>
      </c>
      <c r="AE827">
        <v>14000</v>
      </c>
      <c r="AF827">
        <v>55000</v>
      </c>
      <c r="AG827">
        <v>7.6</v>
      </c>
      <c r="AH827">
        <v>459</v>
      </c>
      <c r="AI827">
        <v>142</v>
      </c>
      <c r="AJ827">
        <v>72306065</v>
      </c>
      <c r="AL827" s="7" t="str">
        <v>Mark Dindal</v>
      </c>
      <c r="AM827" s="35">
        <f>AVERAGEIFS(IMDB4[IMDb Score (1-10)],IMDB4[Director Name],Formula_Analysis!AL827)</f>
        <v>6.666666666666667</v>
      </c>
      <c r="AQ827" s="7" t="str">
        <v>Eddie Cahill</v>
      </c>
      <c r="AR827" s="7">
        <f>SUMIFS(IMDB4[Gross Revenue],IMDB4[Lead Actor],Formula_Analysis!AQ827)</f>
        <v>64371181</v>
      </c>
    </row>
    <row r="828" spans="1:44" x14ac:dyDescent="0.25">
      <c r="A828" t="str">
        <v>Songcatcher</v>
      </c>
      <c r="B828">
        <v>36780</v>
      </c>
      <c r="C828">
        <v>2000</v>
      </c>
      <c r="D828" t="str">
        <v>2000s</v>
      </c>
      <c r="E828" t="str">
        <v>Color</v>
      </c>
      <c r="F828" t="str">
        <v>Drama</v>
      </c>
      <c r="G828" t="str">
        <v>English</v>
      </c>
      <c r="H828" t="str">
        <v>USA</v>
      </c>
      <c r="I828" t="str">
        <v>PG-13</v>
      </c>
      <c r="J828" t="str">
        <v>Aidan Quinn</v>
      </c>
      <c r="K828" t="str">
        <v>Maggie Greenwald</v>
      </c>
      <c r="L828">
        <v>767</v>
      </c>
      <c r="M828">
        <v>2187</v>
      </c>
      <c r="N828">
        <v>9</v>
      </c>
      <c r="O828">
        <v>0</v>
      </c>
      <c r="P828">
        <v>7.3</v>
      </c>
      <c r="R828" t="str">
        <v>Dolphin Tale</v>
      </c>
      <c r="S828">
        <v>40628</v>
      </c>
      <c r="T828">
        <v>2011</v>
      </c>
      <c r="U828" t="str">
        <v>2010s</v>
      </c>
      <c r="V828" t="str">
        <v>Color</v>
      </c>
      <c r="W828" t="str">
        <v>Drama</v>
      </c>
      <c r="X828" t="str">
        <v>English</v>
      </c>
      <c r="Y828" t="str">
        <v>USA</v>
      </c>
      <c r="Z828" t="str">
        <v>PG</v>
      </c>
      <c r="AA828" t="str">
        <v>Morgan Freeman</v>
      </c>
      <c r="AB828" t="str">
        <v>Charles Martin Smith</v>
      </c>
      <c r="AC828">
        <v>11000</v>
      </c>
      <c r="AD828">
        <v>14209</v>
      </c>
      <c r="AE828">
        <v>188</v>
      </c>
      <c r="AF828">
        <v>0</v>
      </c>
      <c r="AG828">
        <v>6.9</v>
      </c>
      <c r="AH828">
        <v>131</v>
      </c>
      <c r="AI828">
        <v>113</v>
      </c>
      <c r="AJ828">
        <v>72279690</v>
      </c>
      <c r="AL828" s="7" t="str">
        <v>Darren Stein</v>
      </c>
      <c r="AM828" s="35">
        <f>AVERAGEIFS(IMDB4[IMDb Score (1-10)],IMDB4[Director Name],Formula_Analysis!AL828)</f>
        <v>5.4</v>
      </c>
      <c r="AQ828" s="7" t="str">
        <v>Santiago Cabrera</v>
      </c>
      <c r="AR828" s="7">
        <f>SUMIFS(IMDB4[Gross Revenue],IMDB4[Lead Actor],Formula_Analysis!AQ828)</f>
        <v>5669081</v>
      </c>
    </row>
    <row r="829" spans="1:44" x14ac:dyDescent="0.25">
      <c r="A829" t="str">
        <v>Winnie the Pooh</v>
      </c>
      <c r="B829">
        <v>40774</v>
      </c>
      <c r="C829">
        <v>2011</v>
      </c>
      <c r="D829" t="str">
        <v>2010s</v>
      </c>
      <c r="E829" t="str">
        <v>Color</v>
      </c>
      <c r="F829" t="str">
        <v>Adventure</v>
      </c>
      <c r="G829" t="str">
        <v>English</v>
      </c>
      <c r="H829" t="str">
        <v>USA</v>
      </c>
      <c r="I829" t="str">
        <v>G</v>
      </c>
      <c r="J829" t="str">
        <v>Craig Ferguson</v>
      </c>
      <c r="K829" t="str">
        <v>Stephen J. Anderson</v>
      </c>
      <c r="L829">
        <v>759</v>
      </c>
      <c r="M829">
        <v>1002</v>
      </c>
      <c r="N829">
        <v>15</v>
      </c>
      <c r="O829">
        <v>0</v>
      </c>
      <c r="P829">
        <v>7.3</v>
      </c>
      <c r="R829" t="str">
        <v>Vantage Point</v>
      </c>
      <c r="S829">
        <v>39692</v>
      </c>
      <c r="T829">
        <v>2008</v>
      </c>
      <c r="U829" t="str">
        <v>2000s</v>
      </c>
      <c r="V829" t="str">
        <v>Color</v>
      </c>
      <c r="W829" t="str">
        <v>Crime</v>
      </c>
      <c r="X829" t="str">
        <v>English</v>
      </c>
      <c r="Y829" t="str">
        <v>USA</v>
      </c>
      <c r="Z829" t="str">
        <v>PG-13</v>
      </c>
      <c r="AA829" t="str">
        <v>Dennis Quaid</v>
      </c>
      <c r="AB829" t="str">
        <v>Pete Travis</v>
      </c>
      <c r="AC829">
        <v>2000</v>
      </c>
      <c r="AD829">
        <v>6775</v>
      </c>
      <c r="AE829">
        <v>38</v>
      </c>
      <c r="AF829">
        <v>0</v>
      </c>
      <c r="AG829">
        <v>6.6</v>
      </c>
      <c r="AH829">
        <v>235</v>
      </c>
      <c r="AI829">
        <v>90</v>
      </c>
      <c r="AJ829">
        <v>72266306</v>
      </c>
      <c r="AL829" s="7" t="str">
        <v>Nicholas Hytner</v>
      </c>
      <c r="AM829" s="35">
        <f>AVERAGEIFS(IMDB4[IMDb Score (1-10)],IMDB4[Director Name],Formula_Analysis!AL829)</f>
        <v>6.5333333333333341</v>
      </c>
      <c r="AQ829" s="7" t="str">
        <v>Frances Fisher</v>
      </c>
      <c r="AR829" s="7">
        <f>SUMIFS(IMDB4[Gross Revenue],IMDB4[Lead Actor],Formula_Analysis!AQ829)</f>
        <v>31317933</v>
      </c>
    </row>
    <row r="830" spans="1:44" x14ac:dyDescent="0.25">
      <c r="A830" t="str">
        <v>Talk Radio</v>
      </c>
      <c r="B830">
        <v>32228</v>
      </c>
      <c r="C830">
        <v>1988</v>
      </c>
      <c r="D830" t="str">
        <v>1980s</v>
      </c>
      <c r="E830" t="str">
        <v>Color</v>
      </c>
      <c r="F830" t="str">
        <v>Drama</v>
      </c>
      <c r="G830" t="str">
        <v>English</v>
      </c>
      <c r="H830" t="str">
        <v>USA</v>
      </c>
      <c r="I830" t="str">
        <v>R</v>
      </c>
      <c r="J830" t="str">
        <v>Michael Wincott</v>
      </c>
      <c r="K830" t="str">
        <v>Oliver Stone</v>
      </c>
      <c r="L830">
        <v>721</v>
      </c>
      <c r="M830">
        <v>1966</v>
      </c>
      <c r="N830">
        <v>0</v>
      </c>
      <c r="O830">
        <v>816</v>
      </c>
      <c r="P830">
        <v>7.3</v>
      </c>
      <c r="R830" t="str">
        <v>I Know What You Did Last Summer</v>
      </c>
      <c r="S830">
        <v>35774</v>
      </c>
      <c r="T830">
        <v>1997</v>
      </c>
      <c r="U830" t="str">
        <v>1990s</v>
      </c>
      <c r="V830" t="str">
        <v>Color</v>
      </c>
      <c r="W830" t="str">
        <v>Horror</v>
      </c>
      <c r="X830" t="str">
        <v>English</v>
      </c>
      <c r="Y830" t="str">
        <v>USA</v>
      </c>
      <c r="Z830" t="str">
        <v>R</v>
      </c>
      <c r="AA830" t="str">
        <v>Muse Watson</v>
      </c>
      <c r="AB830" t="str">
        <v>Jim Gillespie</v>
      </c>
      <c r="AC830">
        <v>45000</v>
      </c>
      <c r="AD830">
        <v>50284</v>
      </c>
      <c r="AE830">
        <v>13</v>
      </c>
      <c r="AF830">
        <v>0</v>
      </c>
      <c r="AG830">
        <v>5.6</v>
      </c>
      <c r="AH830">
        <v>140</v>
      </c>
      <c r="AI830">
        <v>99</v>
      </c>
      <c r="AJ830">
        <v>72219395</v>
      </c>
      <c r="AL830" s="7" t="str">
        <v>Lynne Ramsay</v>
      </c>
      <c r="AM830" s="35">
        <f>AVERAGEIFS(IMDB4[IMDb Score (1-10)],IMDB4[Director Name],Formula_Analysis!AL830)</f>
        <v>7.5</v>
      </c>
      <c r="AQ830" s="7" t="str">
        <v>Rock Hudson</v>
      </c>
      <c r="AR830" s="7">
        <f>SUMIFS(IMDB4[Gross Revenue],IMDB4[Lead Actor],Formula_Analysis!AQ830)</f>
        <v>5000000</v>
      </c>
    </row>
    <row r="831" spans="1:44" x14ac:dyDescent="0.25">
      <c r="A831" t="str">
        <v>Mean Creek</v>
      </c>
      <c r="B831">
        <v>38242</v>
      </c>
      <c r="C831">
        <v>2004</v>
      </c>
      <c r="D831" t="str">
        <v>2000s</v>
      </c>
      <c r="E831" t="str">
        <v>Color</v>
      </c>
      <c r="F831" t="str">
        <v>Crime</v>
      </c>
      <c r="G831" t="str">
        <v>English</v>
      </c>
      <c r="H831" t="str">
        <v>USA</v>
      </c>
      <c r="I831" t="str">
        <v>R</v>
      </c>
      <c r="J831" t="str">
        <v>Rory Culkin</v>
      </c>
      <c r="K831" t="str">
        <v>Jacob Aaron Estes</v>
      </c>
      <c r="L831">
        <v>710</v>
      </c>
      <c r="M831">
        <v>2655</v>
      </c>
      <c r="N831">
        <v>9</v>
      </c>
      <c r="O831">
        <v>1000</v>
      </c>
      <c r="P831">
        <v>7.3</v>
      </c>
      <c r="R831" t="str">
        <v>Ace Ventura: Pet Detective</v>
      </c>
      <c r="S831">
        <v>34608</v>
      </c>
      <c r="T831">
        <v>1994</v>
      </c>
      <c r="U831" t="str">
        <v>1990s</v>
      </c>
      <c r="V831" t="str">
        <v>Color</v>
      </c>
      <c r="W831" t="str">
        <v>Comedy</v>
      </c>
      <c r="X831" t="str">
        <v>English</v>
      </c>
      <c r="Y831" t="str">
        <v>USA</v>
      </c>
      <c r="Z831" t="str">
        <v>PG-13</v>
      </c>
      <c r="AA831" t="str">
        <v>Sean Young</v>
      </c>
      <c r="AB831" t="str">
        <v>Tom Shadyac</v>
      </c>
      <c r="AC831">
        <v>759</v>
      </c>
      <c r="AD831">
        <v>2462</v>
      </c>
      <c r="AE831">
        <v>293</v>
      </c>
      <c r="AF831">
        <v>0</v>
      </c>
      <c r="AG831">
        <v>6.9</v>
      </c>
      <c r="AH831">
        <v>61</v>
      </c>
      <c r="AI831">
        <v>78</v>
      </c>
      <c r="AJ831">
        <v>72217000</v>
      </c>
      <c r="AL831" s="7" t="str">
        <v>Chan-wook Park</v>
      </c>
      <c r="AM831" s="35">
        <f>AVERAGEIFS(IMDB4[IMDb Score (1-10)],IMDB4[Director Name],Formula_Analysis!AL831)</f>
        <v>7.6333333333333329</v>
      </c>
      <c r="AQ831" s="7" t="str">
        <v>Nawazuddin Siddiqui</v>
      </c>
      <c r="AR831" s="7">
        <f>SUMIFS(IMDB4[Gross Revenue],IMDB4[Lead Actor],Formula_Analysis!AQ831)</f>
        <v>4231500</v>
      </c>
    </row>
    <row r="832" spans="1:44" x14ac:dyDescent="0.25">
      <c r="A832" t="str">
        <v>Duma</v>
      </c>
      <c r="B832">
        <v>38397</v>
      </c>
      <c r="C832">
        <v>2005</v>
      </c>
      <c r="D832" t="str">
        <v>2000s</v>
      </c>
      <c r="E832" t="str">
        <v>Color</v>
      </c>
      <c r="F832" t="str">
        <v>Adventure</v>
      </c>
      <c r="G832" t="str">
        <v>English</v>
      </c>
      <c r="H832" t="str">
        <v>USA</v>
      </c>
      <c r="I832" t="str">
        <v>PG</v>
      </c>
      <c r="J832" t="str">
        <v>Eamonn Walker</v>
      </c>
      <c r="K832" t="str">
        <v>Carroll Ballard</v>
      </c>
      <c r="L832">
        <v>706</v>
      </c>
      <c r="M832">
        <v>1579</v>
      </c>
      <c r="N832">
        <v>19</v>
      </c>
      <c r="O832">
        <v>0</v>
      </c>
      <c r="P832">
        <v>7.3</v>
      </c>
      <c r="R832" t="str">
        <v>Get Shorty</v>
      </c>
      <c r="S832">
        <v>34738</v>
      </c>
      <c r="T832">
        <v>1995</v>
      </c>
      <c r="U832" t="str">
        <v>1990s</v>
      </c>
      <c r="V832" t="str">
        <v>Color</v>
      </c>
      <c r="W832" t="str">
        <v>Comedy</v>
      </c>
      <c r="X832" t="str">
        <v>English</v>
      </c>
      <c r="Y832" t="str">
        <v>USA</v>
      </c>
      <c r="Z832" t="str">
        <v>R</v>
      </c>
      <c r="AA832" t="str">
        <v>Delroy Lindo</v>
      </c>
      <c r="AB832" t="str">
        <v>Barry Sonnenfeld</v>
      </c>
      <c r="AC832">
        <v>848</v>
      </c>
      <c r="AD832">
        <v>3439</v>
      </c>
      <c r="AE832">
        <v>188</v>
      </c>
      <c r="AF832">
        <v>0</v>
      </c>
      <c r="AG832">
        <v>6.9</v>
      </c>
      <c r="AH832">
        <v>96</v>
      </c>
      <c r="AI832">
        <v>105</v>
      </c>
      <c r="AJ832">
        <v>72077000</v>
      </c>
      <c r="AL832" s="7" t="str">
        <v>Fenton Bailey</v>
      </c>
      <c r="AM832" s="35">
        <f>AVERAGEIFS(IMDB4[IMDb Score (1-10)],IMDB4[Director Name],Formula_Analysis!AL832)</f>
        <v>6.55</v>
      </c>
      <c r="AQ832" s="7" t="str">
        <v>Mary Elizabeth Mastrantonio</v>
      </c>
      <c r="AR832" s="7">
        <f>SUMIFS(IMDB4[Gross Revenue],IMDB4[Lead Actor],Formula_Analysis!AQ832)</f>
        <v>1997807</v>
      </c>
    </row>
    <row r="833" spans="1:44" x14ac:dyDescent="0.25">
      <c r="A833" t="str">
        <v>Cube</v>
      </c>
      <c r="B833">
        <v>35507</v>
      </c>
      <c r="C833">
        <v>1997</v>
      </c>
      <c r="D833" t="str">
        <v>1990s</v>
      </c>
      <c r="E833" t="str">
        <v>Color</v>
      </c>
      <c r="F833" t="str">
        <v>Mystery</v>
      </c>
      <c r="G833" t="str">
        <v>English</v>
      </c>
      <c r="H833" t="str">
        <v>Canada</v>
      </c>
      <c r="I833" t="str">
        <v>R</v>
      </c>
      <c r="J833" t="str">
        <v>David Hewlett</v>
      </c>
      <c r="K833" t="str">
        <v>Vincenzo Natali</v>
      </c>
      <c r="L833">
        <v>686</v>
      </c>
      <c r="M833">
        <v>1743</v>
      </c>
      <c r="N833">
        <v>165</v>
      </c>
      <c r="O833">
        <v>11000</v>
      </c>
      <c r="P833">
        <v>7.3</v>
      </c>
      <c r="R833" t="str">
        <v>My Fair Lady</v>
      </c>
      <c r="S833">
        <v>23573</v>
      </c>
      <c r="T833">
        <v>1964</v>
      </c>
      <c r="U833" t="str">
        <v>1960s</v>
      </c>
      <c r="V833" t="str">
        <v>Color</v>
      </c>
      <c r="W833" t="str">
        <v>Drama</v>
      </c>
      <c r="X833" t="str">
        <v>English</v>
      </c>
      <c r="Y833" t="str">
        <v>USA</v>
      </c>
      <c r="Z833" t="str">
        <v>Approved</v>
      </c>
      <c r="AA833" t="str">
        <v>Jeremy Brett</v>
      </c>
      <c r="AB833" t="str">
        <v>George Cukor</v>
      </c>
      <c r="AC833">
        <v>453</v>
      </c>
      <c r="AD833">
        <v>1164</v>
      </c>
      <c r="AE833">
        <v>165</v>
      </c>
      <c r="AF833">
        <v>0</v>
      </c>
      <c r="AG833">
        <v>7.9</v>
      </c>
      <c r="AH833">
        <v>82</v>
      </c>
      <c r="AI833">
        <v>170</v>
      </c>
      <c r="AJ833">
        <v>72000000</v>
      </c>
      <c r="AL833" s="7" t="str">
        <v>Nicholas Fackler</v>
      </c>
      <c r="AM833" s="35">
        <f>AVERAGEIFS(IMDB4[IMDb Score (1-10)],IMDB4[Director Name],Formula_Analysis!AL833)</f>
        <v>7.3</v>
      </c>
      <c r="AQ833" s="7" t="str">
        <v>Kimberly Elise</v>
      </c>
      <c r="AR833" s="7">
        <f>SUMIFS(IMDB4[Gross Revenue],IMDB4[Lead Actor],Formula_Analysis!AQ833)</f>
        <v>17474107</v>
      </c>
    </row>
    <row r="834" spans="1:44" x14ac:dyDescent="0.25">
      <c r="A834" t="str">
        <v>Finding Forrester</v>
      </c>
      <c r="B834">
        <v>36601</v>
      </c>
      <c r="C834">
        <v>2000</v>
      </c>
      <c r="D834" t="str">
        <v>2000s</v>
      </c>
      <c r="E834" t="str">
        <v>Color</v>
      </c>
      <c r="F834" t="str">
        <v>Drama</v>
      </c>
      <c r="G834" t="str">
        <v>English</v>
      </c>
      <c r="H834" t="str">
        <v>USA</v>
      </c>
      <c r="I834" t="str">
        <v>PG-13</v>
      </c>
      <c r="J834" t="str">
        <v>F. Murray Abraham</v>
      </c>
      <c r="K834" t="str">
        <v>Gus Van Sant</v>
      </c>
      <c r="L834">
        <v>670</v>
      </c>
      <c r="M834">
        <v>1801</v>
      </c>
      <c r="N834">
        <v>835</v>
      </c>
      <c r="O834">
        <v>0</v>
      </c>
      <c r="P834">
        <v>7.3</v>
      </c>
      <c r="R834" t="str">
        <v>1408</v>
      </c>
      <c r="S834">
        <v>39152</v>
      </c>
      <c r="T834">
        <v>2007</v>
      </c>
      <c r="U834" t="str">
        <v>2000s</v>
      </c>
      <c r="V834" t="str">
        <v>Color</v>
      </c>
      <c r="W834" t="str">
        <v>Fantasy</v>
      </c>
      <c r="X834" t="str">
        <v>English</v>
      </c>
      <c r="Y834" t="str">
        <v>USA</v>
      </c>
      <c r="Z834" t="str">
        <v>PG-13</v>
      </c>
      <c r="AA834" t="str">
        <v>Drew Powell</v>
      </c>
      <c r="AB834" t="str">
        <v>Mikael HÃ¥fstrÃ¶m</v>
      </c>
      <c r="AC834">
        <v>129</v>
      </c>
      <c r="AD834">
        <v>214</v>
      </c>
      <c r="AE834">
        <v>101</v>
      </c>
      <c r="AF834">
        <v>11000</v>
      </c>
      <c r="AG834">
        <v>6.8</v>
      </c>
      <c r="AH834">
        <v>314</v>
      </c>
      <c r="AI834">
        <v>114</v>
      </c>
      <c r="AJ834">
        <v>71975611</v>
      </c>
      <c r="AL834" s="7" t="str">
        <v>E.L. Katz</v>
      </c>
      <c r="AM834" s="35">
        <f>AVERAGEIFS(IMDB4[IMDb Score (1-10)],IMDB4[Director Name],Formula_Analysis!AL834)</f>
        <v>6.8</v>
      </c>
      <c r="AQ834" s="7" t="str">
        <v>Steven Bauer</v>
      </c>
      <c r="AR834" s="7">
        <f>SUMIFS(IMDB4[Gross Revenue],IMDB4[Lead Actor],Formula_Analysis!AQ834)</f>
        <v>21370057</v>
      </c>
    </row>
    <row r="835" spans="1:44" x14ac:dyDescent="0.25">
      <c r="A835" t="str">
        <v>The Secret Life of Bees</v>
      </c>
      <c r="B835">
        <v>39564</v>
      </c>
      <c r="C835">
        <v>2008</v>
      </c>
      <c r="D835" t="str">
        <v>2000s</v>
      </c>
      <c r="E835" t="str">
        <v>Color</v>
      </c>
      <c r="F835" t="str">
        <v>Drama</v>
      </c>
      <c r="G835" t="str">
        <v>English</v>
      </c>
      <c r="H835" t="str">
        <v>USA</v>
      </c>
      <c r="I835" t="str">
        <v>PG-13</v>
      </c>
      <c r="J835" t="str">
        <v>Nate Parker</v>
      </c>
      <c r="K835" t="str">
        <v>Gina Prince-Bythewood</v>
      </c>
      <c r="L835">
        <v>664</v>
      </c>
      <c r="M835">
        <v>3376</v>
      </c>
      <c r="N835">
        <v>107</v>
      </c>
      <c r="O835">
        <v>0</v>
      </c>
      <c r="P835">
        <v>7.3</v>
      </c>
      <c r="R835" t="str">
        <v>This Is It</v>
      </c>
      <c r="S835">
        <v>39962</v>
      </c>
      <c r="T835">
        <v>2009</v>
      </c>
      <c r="U835" t="str">
        <v>2000s</v>
      </c>
      <c r="V835" t="str">
        <v>Color</v>
      </c>
      <c r="W835" t="str">
        <v>Documentary</v>
      </c>
      <c r="X835" t="str">
        <v>English</v>
      </c>
      <c r="Y835" t="str">
        <v>USA</v>
      </c>
      <c r="Z835" t="str">
        <v>PG</v>
      </c>
      <c r="AA835" t="str">
        <v>Misha Gabriel Hamilton</v>
      </c>
      <c r="AB835" t="str">
        <v>Kenny Ortega</v>
      </c>
      <c r="AC835">
        <v>433</v>
      </c>
      <c r="AD835">
        <v>679</v>
      </c>
      <c r="AE835">
        <v>197</v>
      </c>
      <c r="AF835">
        <v>0</v>
      </c>
      <c r="AG835">
        <v>7.3</v>
      </c>
      <c r="AH835">
        <v>136</v>
      </c>
      <c r="AI835">
        <v>111</v>
      </c>
      <c r="AJ835">
        <v>71844424</v>
      </c>
      <c r="AL835" s="7" t="str">
        <v>Mark Andrews</v>
      </c>
      <c r="AM835" s="35">
        <f>AVERAGEIFS(IMDB4[IMDb Score (1-10)],IMDB4[Director Name],Formula_Analysis!AL835)</f>
        <v>7.2</v>
      </c>
      <c r="AQ835" s="7" t="str">
        <v>Carol Kane</v>
      </c>
      <c r="AR835" s="7">
        <f>SUMIFS(IMDB4[Gross Revenue],IMDB4[Lead Actor],Formula_Analysis!AQ835)</f>
        <v>14375181</v>
      </c>
    </row>
    <row r="836" spans="1:44" x14ac:dyDescent="0.25">
      <c r="A836" t="str">
        <v>Dr. No</v>
      </c>
      <c r="B836">
        <v>22977</v>
      </c>
      <c r="C836">
        <v>1962</v>
      </c>
      <c r="D836" t="str">
        <v>1960s</v>
      </c>
      <c r="E836" t="str">
        <v>Color</v>
      </c>
      <c r="F836" t="str">
        <v>Action</v>
      </c>
      <c r="G836" t="str">
        <v>English</v>
      </c>
      <c r="H836" t="str">
        <v>UK</v>
      </c>
      <c r="I836" t="str">
        <v>Approved</v>
      </c>
      <c r="J836" t="str">
        <v>Ursula Andress</v>
      </c>
      <c r="K836" t="str">
        <v>Terence Young</v>
      </c>
      <c r="L836">
        <v>650</v>
      </c>
      <c r="M836">
        <v>1421</v>
      </c>
      <c r="N836">
        <v>92</v>
      </c>
      <c r="O836">
        <v>5000</v>
      </c>
      <c r="P836">
        <v>7.3</v>
      </c>
      <c r="R836" t="str">
        <v>Mama</v>
      </c>
      <c r="S836">
        <v>41600</v>
      </c>
      <c r="T836">
        <v>2013</v>
      </c>
      <c r="U836" t="str">
        <v>2010s</v>
      </c>
      <c r="V836" t="str">
        <v>Color</v>
      </c>
      <c r="W836" t="str">
        <v>Fantasy</v>
      </c>
      <c r="X836" t="str">
        <v>English</v>
      </c>
      <c r="Y836" t="str">
        <v>Canada</v>
      </c>
      <c r="Z836" t="str">
        <v>PG-13</v>
      </c>
      <c r="AA836" t="str">
        <v>Javier Botet</v>
      </c>
      <c r="AB836" t="str">
        <v>AndrÃ©s Muschietti</v>
      </c>
      <c r="AC836">
        <v>1000</v>
      </c>
      <c r="AD836">
        <v>1949</v>
      </c>
      <c r="AE836">
        <v>127</v>
      </c>
      <c r="AF836">
        <v>57000</v>
      </c>
      <c r="AG836">
        <v>6.2</v>
      </c>
      <c r="AH836">
        <v>393</v>
      </c>
      <c r="AI836">
        <v>100</v>
      </c>
      <c r="AJ836">
        <v>71588220</v>
      </c>
      <c r="AL836" s="7" t="str">
        <v>Jerry Zucker</v>
      </c>
      <c r="AM836" s="35">
        <f>AVERAGEIFS(IMDB4[IMDb Score (1-10)],IMDB4[Director Name],Formula_Analysis!AL836)</f>
        <v>6.4333333333333336</v>
      </c>
      <c r="AQ836" s="7" t="str">
        <v>Paul Sorvino</v>
      </c>
      <c r="AR836" s="7">
        <f>SUMIFS(IMDB4[Gross Revenue],IMDB4[Lead Actor],Formula_Analysis!AQ836)</f>
        <v>16315694</v>
      </c>
    </row>
    <row r="837" spans="1:44" x14ac:dyDescent="0.25">
      <c r="A837" t="str">
        <v>Dope</v>
      </c>
      <c r="B837">
        <v>42061</v>
      </c>
      <c r="C837">
        <v>2015</v>
      </c>
      <c r="D837" t="str">
        <v>2010s</v>
      </c>
      <c r="E837" t="str">
        <v>Color</v>
      </c>
      <c r="F837" t="str">
        <v>Comedy</v>
      </c>
      <c r="G837" t="str">
        <v>English</v>
      </c>
      <c r="H837" t="str">
        <v>USA</v>
      </c>
      <c r="I837" t="str">
        <v>R</v>
      </c>
      <c r="J837" t="str">
        <v>Kimberly Elise</v>
      </c>
      <c r="K837" t="str">
        <v>Rick Famuyiwa</v>
      </c>
      <c r="L837">
        <v>637</v>
      </c>
      <c r="M837">
        <v>1342</v>
      </c>
      <c r="N837">
        <v>44</v>
      </c>
      <c r="O837">
        <v>23000</v>
      </c>
      <c r="P837">
        <v>7.3</v>
      </c>
      <c r="R837" t="str">
        <v>The Purge: Anarchy</v>
      </c>
      <c r="S837">
        <v>41710</v>
      </c>
      <c r="T837">
        <v>2014</v>
      </c>
      <c r="U837" t="str">
        <v>2010s</v>
      </c>
      <c r="V837" t="str">
        <v>Color</v>
      </c>
      <c r="W837" t="str">
        <v>Action</v>
      </c>
      <c r="X837" t="str">
        <v>English</v>
      </c>
      <c r="Y837" t="str">
        <v>USA</v>
      </c>
      <c r="Z837" t="str">
        <v>R</v>
      </c>
      <c r="AA837" t="str">
        <v>Noel Gugliemi</v>
      </c>
      <c r="AB837" t="str">
        <v>James DeMonaco</v>
      </c>
      <c r="AC837">
        <v>2000</v>
      </c>
      <c r="AD837">
        <v>6807</v>
      </c>
      <c r="AE837">
        <v>65</v>
      </c>
      <c r="AF837">
        <v>15000</v>
      </c>
      <c r="AG837">
        <v>6.5</v>
      </c>
      <c r="AH837">
        <v>285</v>
      </c>
      <c r="AI837">
        <v>103</v>
      </c>
      <c r="AJ837">
        <v>71519230</v>
      </c>
      <c r="AL837" s="7" t="str">
        <v>Steve Hickner</v>
      </c>
      <c r="AM837" s="35">
        <f>AVERAGEIFS(IMDB4[IMDb Score (1-10)],IMDB4[Director Name],Formula_Analysis!AL837)</f>
        <v>6.2</v>
      </c>
      <c r="AQ837" s="7" t="str">
        <v>Sarah Butler</v>
      </c>
      <c r="AR837" s="7">
        <f>SUMIFS(IMDB4[Gross Revenue],IMDB4[Lead Actor],Formula_Analysis!AQ837)</f>
        <v>92401</v>
      </c>
    </row>
    <row r="838" spans="1:44" x14ac:dyDescent="0.25">
      <c r="A838" t="str">
        <v>Peaceful Warrior</v>
      </c>
      <c r="B838">
        <v>38890</v>
      </c>
      <c r="C838">
        <v>2006</v>
      </c>
      <c r="D838" t="str">
        <v>2000s</v>
      </c>
      <c r="E838" t="str">
        <v>Color</v>
      </c>
      <c r="F838" t="str">
        <v>Drama</v>
      </c>
      <c r="G838" t="str">
        <v>English</v>
      </c>
      <c r="H838" t="str">
        <v>Germany</v>
      </c>
      <c r="I838" t="str">
        <v>PG-13</v>
      </c>
      <c r="J838" t="str">
        <v>Scott Mechlowicz</v>
      </c>
      <c r="K838" t="str">
        <v>Victor Salva</v>
      </c>
      <c r="L838">
        <v>634</v>
      </c>
      <c r="M838">
        <v>2673</v>
      </c>
      <c r="N838">
        <v>108</v>
      </c>
      <c r="O838">
        <v>0</v>
      </c>
      <c r="P838">
        <v>7.3</v>
      </c>
      <c r="R838" t="str">
        <v>Sideways</v>
      </c>
      <c r="S838">
        <v>38306</v>
      </c>
      <c r="T838">
        <v>2004</v>
      </c>
      <c r="U838" t="str">
        <v>2000s</v>
      </c>
      <c r="V838" t="str">
        <v>Color</v>
      </c>
      <c r="W838" t="str">
        <v>Adventure</v>
      </c>
      <c r="X838" t="str">
        <v>English</v>
      </c>
      <c r="Y838" t="str">
        <v>USA</v>
      </c>
      <c r="Z838" t="str">
        <v>R</v>
      </c>
      <c r="AA838" t="str">
        <v>Virginia Madsen</v>
      </c>
      <c r="AB838" t="str">
        <v>Alexander Payne</v>
      </c>
      <c r="AC838">
        <v>912</v>
      </c>
      <c r="AD838">
        <v>2170</v>
      </c>
      <c r="AE838">
        <v>729</v>
      </c>
      <c r="AF838">
        <v>0</v>
      </c>
      <c r="AG838">
        <v>7.5</v>
      </c>
      <c r="AH838">
        <v>285</v>
      </c>
      <c r="AI838">
        <v>126</v>
      </c>
      <c r="AJ838">
        <v>71502303</v>
      </c>
      <c r="AL838" s="7" t="str">
        <v>Tony Bancroft</v>
      </c>
      <c r="AM838" s="35">
        <f>AVERAGEIFS(IMDB4[IMDb Score (1-10)],IMDB4[Director Name],Formula_Analysis!AL838)</f>
        <v>7.5</v>
      </c>
      <c r="AQ838" s="7" t="str">
        <v>Ivana Baquero</v>
      </c>
      <c r="AR838" s="7">
        <f>SUMIFS(IMDB4[Gross Revenue],IMDB4[Lead Actor],Formula_Analysis!AQ838)</f>
        <v>37623143</v>
      </c>
    </row>
    <row r="839" spans="1:44" x14ac:dyDescent="0.25">
      <c r="A839" t="str">
        <v>Mongol: The Rise of Genghis Khan</v>
      </c>
      <c r="B839">
        <v>39320</v>
      </c>
      <c r="C839">
        <v>2007</v>
      </c>
      <c r="D839" t="str">
        <v>2000s</v>
      </c>
      <c r="E839" t="str">
        <v>Color</v>
      </c>
      <c r="F839" t="str">
        <v>Adventure</v>
      </c>
      <c r="G839" t="str">
        <v>Mongolian</v>
      </c>
      <c r="H839" t="str">
        <v>Russia</v>
      </c>
      <c r="I839" t="str">
        <v>R</v>
      </c>
      <c r="J839" t="str">
        <v>Tadanobu Asano</v>
      </c>
      <c r="K839" t="str">
        <v>Sergey Bodrov</v>
      </c>
      <c r="L839">
        <v>627</v>
      </c>
      <c r="M839">
        <v>653</v>
      </c>
      <c r="N839">
        <v>44</v>
      </c>
      <c r="O839">
        <v>0</v>
      </c>
      <c r="P839">
        <v>7.3</v>
      </c>
      <c r="R839" t="str">
        <v>Bridget Jones's Diary</v>
      </c>
      <c r="S839">
        <v>36946</v>
      </c>
      <c r="T839">
        <v>2001</v>
      </c>
      <c r="U839" t="str">
        <v>2000s</v>
      </c>
      <c r="V839" t="str">
        <v>Color</v>
      </c>
      <c r="W839" t="str">
        <v>Comedy</v>
      </c>
      <c r="X839" t="str">
        <v>English</v>
      </c>
      <c r="Y839" t="str">
        <v>UK</v>
      </c>
      <c r="Z839" t="str">
        <v>R</v>
      </c>
      <c r="AA839" t="str">
        <v>Colin Firth</v>
      </c>
      <c r="AB839" t="str">
        <v>Sharon Maguire</v>
      </c>
      <c r="AC839">
        <v>14000</v>
      </c>
      <c r="AD839">
        <v>16999</v>
      </c>
      <c r="AE839">
        <v>11</v>
      </c>
      <c r="AF839">
        <v>0</v>
      </c>
      <c r="AG839">
        <v>6.7</v>
      </c>
      <c r="AH839">
        <v>168</v>
      </c>
      <c r="AI839">
        <v>97</v>
      </c>
      <c r="AJ839">
        <v>71500556</v>
      </c>
      <c r="AL839" s="7" t="str">
        <v>Mark Waters</v>
      </c>
      <c r="AM839" s="35">
        <f>AVERAGEIFS(IMDB4[IMDb Score (1-10)],IMDB4[Director Name],Formula_Analysis!AL839)</f>
        <v>6.3000000000000007</v>
      </c>
      <c r="AQ839" s="7" t="str">
        <v>Ted Raimi</v>
      </c>
      <c r="AR839" s="7">
        <f>SUMIFS(IMDB4[Gross Revenue],IMDB4[Lead Actor],Formula_Analysis!AQ839)</f>
        <v>6096110</v>
      </c>
    </row>
    <row r="840" spans="1:44" x14ac:dyDescent="0.25">
      <c r="A840" t="str">
        <v>The Spanish Prisoner</v>
      </c>
      <c r="B840">
        <v>35772</v>
      </c>
      <c r="C840">
        <v>1997</v>
      </c>
      <c r="D840" t="str">
        <v>1990s</v>
      </c>
      <c r="E840" t="str">
        <v>Color</v>
      </c>
      <c r="F840" t="str">
        <v>Drama</v>
      </c>
      <c r="G840" t="str">
        <v>English</v>
      </c>
      <c r="H840" t="str">
        <v>USA</v>
      </c>
      <c r="I840" t="str">
        <v>PG</v>
      </c>
      <c r="J840" t="str">
        <v>Ben Gazzara</v>
      </c>
      <c r="K840" t="str">
        <v>David Mamet</v>
      </c>
      <c r="L840">
        <v>623</v>
      </c>
      <c r="M840">
        <v>1722</v>
      </c>
      <c r="N840">
        <v>342</v>
      </c>
      <c r="O840">
        <v>578</v>
      </c>
      <c r="P840">
        <v>7.3</v>
      </c>
      <c r="R840" t="str">
        <v>Galaxy Quest</v>
      </c>
      <c r="S840">
        <v>36198</v>
      </c>
      <c r="T840">
        <v>1999</v>
      </c>
      <c r="U840" t="str">
        <v>1990s</v>
      </c>
      <c r="V840" t="str">
        <v>Color</v>
      </c>
      <c r="W840" t="str">
        <v>Adventure</v>
      </c>
      <c r="X840" t="str">
        <v>English</v>
      </c>
      <c r="Y840" t="str">
        <v>USA</v>
      </c>
      <c r="Z840" t="str">
        <v>PG</v>
      </c>
      <c r="AA840" t="str">
        <v>Alan Rickman</v>
      </c>
      <c r="AB840" t="str">
        <v>Dean Parisot</v>
      </c>
      <c r="AC840">
        <v>25000</v>
      </c>
      <c r="AD840">
        <v>26998</v>
      </c>
      <c r="AE840">
        <v>23</v>
      </c>
      <c r="AF840">
        <v>19000</v>
      </c>
      <c r="AG840">
        <v>7.3</v>
      </c>
      <c r="AH840">
        <v>213</v>
      </c>
      <c r="AI840">
        <v>102</v>
      </c>
      <c r="AJ840">
        <v>71423726</v>
      </c>
      <c r="AL840" s="7" t="str">
        <v>David Kellogg</v>
      </c>
      <c r="AM840" s="35">
        <f>AVERAGEIFS(IMDB4[IMDb Score (1-10)],IMDB4[Director Name],Formula_Analysis!AL840)</f>
        <v>4.0999999999999996</v>
      </c>
      <c r="AQ840" s="7" t="str">
        <v>Tippi Hedren</v>
      </c>
      <c r="AR840" s="7">
        <f>SUMIFS(IMDB4[Gross Revenue],IMDB4[Lead Actor],Formula_Analysis!AQ840)</f>
        <v>2000000</v>
      </c>
    </row>
    <row r="841" spans="1:44" x14ac:dyDescent="0.25">
      <c r="A841" t="str">
        <v>Soul Kitchen</v>
      </c>
      <c r="B841">
        <v>40018</v>
      </c>
      <c r="C841">
        <v>2009</v>
      </c>
      <c r="D841" t="str">
        <v>2000s</v>
      </c>
      <c r="E841" t="str">
        <v>Color</v>
      </c>
      <c r="F841" t="str">
        <v>Comedy</v>
      </c>
      <c r="G841" t="str">
        <v>German</v>
      </c>
      <c r="H841" t="str">
        <v>Germany</v>
      </c>
      <c r="I841" t="str">
        <v>Not Rated</v>
      </c>
      <c r="J841" t="str">
        <v>Udo Kier</v>
      </c>
      <c r="K841" t="str">
        <v>Fatih Akin</v>
      </c>
      <c r="L841">
        <v>595</v>
      </c>
      <c r="M841">
        <v>1519</v>
      </c>
      <c r="N841">
        <v>766</v>
      </c>
      <c r="O841">
        <v>0</v>
      </c>
      <c r="P841">
        <v>7.3</v>
      </c>
      <c r="R841" t="str">
        <v>I Love You, Man</v>
      </c>
      <c r="S841">
        <v>39948</v>
      </c>
      <c r="T841">
        <v>2009</v>
      </c>
      <c r="U841" t="str">
        <v>2000s</v>
      </c>
      <c r="V841" t="str">
        <v>Color</v>
      </c>
      <c r="W841" t="str">
        <v>Comedy</v>
      </c>
      <c r="X841" t="str">
        <v>English</v>
      </c>
      <c r="Y841" t="str">
        <v>USA</v>
      </c>
      <c r="Z841" t="str">
        <v>R</v>
      </c>
      <c r="AA841" t="str">
        <v>J.K. Simmons</v>
      </c>
      <c r="AB841" t="str">
        <v>John Hamburg</v>
      </c>
      <c r="AC841">
        <v>24000</v>
      </c>
      <c r="AD841">
        <v>28928</v>
      </c>
      <c r="AE841">
        <v>29</v>
      </c>
      <c r="AF841">
        <v>0</v>
      </c>
      <c r="AG841">
        <v>7.1</v>
      </c>
      <c r="AH841">
        <v>215</v>
      </c>
      <c r="AI841">
        <v>105</v>
      </c>
      <c r="AJ841">
        <v>71347010</v>
      </c>
      <c r="AL841" s="7" t="str">
        <v>Rob Letterman</v>
      </c>
      <c r="AM841" s="35">
        <f>AVERAGEIFS(IMDB4[IMDb Score (1-10)],IMDB4[Director Name],Formula_Analysis!AL841)</f>
        <v>5.9333333333333336</v>
      </c>
      <c r="AQ841" s="7" t="str">
        <v>Scott Mechlowicz</v>
      </c>
      <c r="AR841" s="7">
        <f>SUMIFS(IMDB4[Gross Revenue],IMDB4[Lead Actor],Formula_Analysis!AQ841)</f>
        <v>1055654</v>
      </c>
    </row>
    <row r="842" spans="1:44" x14ac:dyDescent="0.25">
      <c r="A842" t="str">
        <v>Blue Jasmine</v>
      </c>
      <c r="B842">
        <v>41514</v>
      </c>
      <c r="C842">
        <v>2013</v>
      </c>
      <c r="D842" t="str">
        <v>2010s</v>
      </c>
      <c r="E842" t="str">
        <v>Color</v>
      </c>
      <c r="F842" t="str">
        <v>Drama</v>
      </c>
      <c r="G842" t="str">
        <v>English</v>
      </c>
      <c r="H842" t="str">
        <v>USA</v>
      </c>
      <c r="I842" t="str">
        <v>PG-13</v>
      </c>
      <c r="J842" t="str">
        <v>Sally Hawkins</v>
      </c>
      <c r="K842" t="str">
        <v>Woody Allen</v>
      </c>
      <c r="L842">
        <v>594</v>
      </c>
      <c r="M842">
        <v>1353</v>
      </c>
      <c r="N842">
        <v>11000</v>
      </c>
      <c r="O842">
        <v>36000</v>
      </c>
      <c r="P842">
        <v>7.3</v>
      </c>
      <c r="R842" t="str">
        <v>Safe Haven</v>
      </c>
      <c r="S842">
        <v>41446</v>
      </c>
      <c r="T842">
        <v>2013</v>
      </c>
      <c r="U842" t="str">
        <v>2010s</v>
      </c>
      <c r="V842" t="str">
        <v>Color</v>
      </c>
      <c r="W842" t="str">
        <v>Drama</v>
      </c>
      <c r="X842" t="str">
        <v>English</v>
      </c>
      <c r="Y842" t="str">
        <v>USA</v>
      </c>
      <c r="Z842" t="str">
        <v>PG-13</v>
      </c>
      <c r="AA842" t="str">
        <v>David Lyons</v>
      </c>
      <c r="AB842" t="str">
        <v>Lasse HallstrÃ¶m</v>
      </c>
      <c r="AC842">
        <v>576</v>
      </c>
      <c r="AD842">
        <v>1554</v>
      </c>
      <c r="AE842">
        <v>529</v>
      </c>
      <c r="AF842">
        <v>23000</v>
      </c>
      <c r="AG842">
        <v>6.7</v>
      </c>
      <c r="AH842">
        <v>184</v>
      </c>
      <c r="AI842">
        <v>115</v>
      </c>
      <c r="AJ842">
        <v>71346930</v>
      </c>
      <c r="AL842" s="7" t="str">
        <v>John Badham</v>
      </c>
      <c r="AM842" s="35">
        <f>AVERAGEIFS(IMDB4[IMDb Score (1-10)],IMDB4[Director Name],Formula_Analysis!AL842)</f>
        <v>7.1</v>
      </c>
      <c r="AQ842" s="7" t="str">
        <v>Lane Smith</v>
      </c>
      <c r="AR842" s="7">
        <f>SUMIFS(IMDB4[Gross Revenue],IMDB4[Lead Actor],Formula_Analysis!AQ842)</f>
        <v>50752337</v>
      </c>
    </row>
    <row r="843" spans="1:44" x14ac:dyDescent="0.25">
      <c r="A843" t="str">
        <v>Flame and Citron</v>
      </c>
      <c r="B843">
        <v>39553</v>
      </c>
      <c r="C843">
        <v>2008</v>
      </c>
      <c r="D843" t="str">
        <v>2000s</v>
      </c>
      <c r="E843" t="str">
        <v>Color</v>
      </c>
      <c r="F843" t="str">
        <v>Drama</v>
      </c>
      <c r="G843" t="str">
        <v>Danish</v>
      </c>
      <c r="H843" t="str">
        <v>Denmark</v>
      </c>
      <c r="I843" t="str">
        <v>Not Rated</v>
      </c>
      <c r="J843" t="str">
        <v>Lars Mikkelsen</v>
      </c>
      <c r="K843" t="str">
        <v>Ole Christian Madsen</v>
      </c>
      <c r="L843">
        <v>573</v>
      </c>
      <c r="M843">
        <v>1098</v>
      </c>
      <c r="N843">
        <v>28</v>
      </c>
      <c r="O843">
        <v>0</v>
      </c>
      <c r="P843">
        <v>7.3</v>
      </c>
      <c r="R843" t="str">
        <v>Chocolat</v>
      </c>
      <c r="S843">
        <v>36765</v>
      </c>
      <c r="T843">
        <v>2000</v>
      </c>
      <c r="U843" t="str">
        <v>2000s</v>
      </c>
      <c r="V843" t="str">
        <v>Color</v>
      </c>
      <c r="W843" t="str">
        <v>Drama</v>
      </c>
      <c r="X843" t="str">
        <v>English</v>
      </c>
      <c r="Y843" t="str">
        <v>UK</v>
      </c>
      <c r="Z843" t="str">
        <v>PG-13</v>
      </c>
      <c r="AA843" t="str">
        <v>Lena Olin</v>
      </c>
      <c r="AB843" t="str">
        <v>Lasse HallstrÃ¶m</v>
      </c>
      <c r="AC843">
        <v>541</v>
      </c>
      <c r="AD843">
        <v>1323</v>
      </c>
      <c r="AE843">
        <v>529</v>
      </c>
      <c r="AF843">
        <v>18000</v>
      </c>
      <c r="AG843">
        <v>7.3</v>
      </c>
      <c r="AH843">
        <v>152</v>
      </c>
      <c r="AI843">
        <v>121</v>
      </c>
      <c r="AJ843">
        <v>71309760</v>
      </c>
      <c r="AL843" s="7" t="str">
        <v>Jay Russell</v>
      </c>
      <c r="AM843" s="35">
        <f>AVERAGEIFS(IMDB4[IMDb Score (1-10)],IMDB4[Director Name],Formula_Analysis!AL843)</f>
        <v>6.7333333333333334</v>
      </c>
      <c r="AQ843" s="7" t="str">
        <v>Bolo Yeung</v>
      </c>
      <c r="AR843" s="7">
        <f>SUMIFS(IMDB4[Gross Revenue],IMDB4[Lead Actor],Formula_Analysis!AQ843)</f>
        <v>41908836</v>
      </c>
    </row>
    <row r="844" spans="1:44" x14ac:dyDescent="0.25">
      <c r="A844" t="str">
        <v>The Emperor's New Groove</v>
      </c>
      <c r="B844">
        <v>36623</v>
      </c>
      <c r="C844">
        <v>2000</v>
      </c>
      <c r="D844" t="str">
        <v>2000s</v>
      </c>
      <c r="E844" t="str">
        <v>Color</v>
      </c>
      <c r="F844" t="str">
        <v>Adventure</v>
      </c>
      <c r="G844" t="str">
        <v>English</v>
      </c>
      <c r="H844" t="str">
        <v>USA</v>
      </c>
      <c r="I844" t="str">
        <v>G</v>
      </c>
      <c r="J844" t="str">
        <v>Eartha Kitt</v>
      </c>
      <c r="K844" t="str">
        <v>Mark Dindal</v>
      </c>
      <c r="L844">
        <v>558</v>
      </c>
      <c r="M844">
        <v>2039</v>
      </c>
      <c r="N844">
        <v>10</v>
      </c>
      <c r="O844">
        <v>0</v>
      </c>
      <c r="P844">
        <v>7.3</v>
      </c>
      <c r="R844" t="str">
        <v>Scary Movie 2</v>
      </c>
      <c r="S844">
        <v>37171</v>
      </c>
      <c r="T844">
        <v>2001</v>
      </c>
      <c r="U844" t="str">
        <v>2000s</v>
      </c>
      <c r="V844" t="str">
        <v>Color</v>
      </c>
      <c r="W844" t="str">
        <v>Comedy</v>
      </c>
      <c r="X844" t="str">
        <v>English</v>
      </c>
      <c r="Y844" t="str">
        <v>USA</v>
      </c>
      <c r="Z844" t="str">
        <v>R</v>
      </c>
      <c r="AA844" t="str">
        <v>Natasha Lyonne</v>
      </c>
      <c r="AB844" t="str">
        <v>Keenen Ivory Wayans</v>
      </c>
      <c r="AC844">
        <v>1000</v>
      </c>
      <c r="AD844">
        <v>1645</v>
      </c>
      <c r="AE844">
        <v>322</v>
      </c>
      <c r="AF844">
        <v>0</v>
      </c>
      <c r="AG844">
        <v>5.2</v>
      </c>
      <c r="AH844">
        <v>127</v>
      </c>
      <c r="AI844">
        <v>83</v>
      </c>
      <c r="AJ844">
        <v>71277420</v>
      </c>
      <c r="AL844" s="7" t="str">
        <v>Pete Travis</v>
      </c>
      <c r="AM844" s="35">
        <f>AVERAGEIFS(IMDB4[IMDb Score (1-10)],IMDB4[Director Name],Formula_Analysis!AL844)</f>
        <v>6.85</v>
      </c>
      <c r="AQ844" s="7" t="str">
        <v>Alice Greczyn</v>
      </c>
      <c r="AR844" s="7">
        <f>SUMIFS(IMDB4[Gross Revenue],IMDB4[Lead Actor],Formula_Analysis!AQ844)</f>
        <v>80270227</v>
      </c>
    </row>
    <row r="845" spans="1:44" x14ac:dyDescent="0.25">
      <c r="A845" t="str">
        <v>Chocolat</v>
      </c>
      <c r="B845">
        <v>36765</v>
      </c>
      <c r="C845">
        <v>2000</v>
      </c>
      <c r="D845" t="str">
        <v>2000s</v>
      </c>
      <c r="E845" t="str">
        <v>Color</v>
      </c>
      <c r="F845" t="str">
        <v>Drama</v>
      </c>
      <c r="G845" t="str">
        <v>English</v>
      </c>
      <c r="H845" t="str">
        <v>UK</v>
      </c>
      <c r="I845" t="str">
        <v>PG-13</v>
      </c>
      <c r="J845" t="str">
        <v>Lena Olin</v>
      </c>
      <c r="K845" t="str">
        <v>Lasse HallstrÃ¶m</v>
      </c>
      <c r="L845">
        <v>541</v>
      </c>
      <c r="M845">
        <v>1323</v>
      </c>
      <c r="N845">
        <v>529</v>
      </c>
      <c r="O845">
        <v>18000</v>
      </c>
      <c r="P845">
        <v>7.3</v>
      </c>
      <c r="R845" t="str">
        <v>The Spiderwick Chronicles</v>
      </c>
      <c r="S845">
        <v>39465</v>
      </c>
      <c r="T845">
        <v>2008</v>
      </c>
      <c r="U845" t="str">
        <v>2000s</v>
      </c>
      <c r="V845" t="str">
        <v>Color</v>
      </c>
      <c r="W845" t="str">
        <v>Adventure</v>
      </c>
      <c r="X845" t="str">
        <v>English</v>
      </c>
      <c r="Y845" t="str">
        <v>USA</v>
      </c>
      <c r="Z845" t="str">
        <v>PG</v>
      </c>
      <c r="AA845" t="str">
        <v>Martin Short</v>
      </c>
      <c r="AB845" t="str">
        <v>Mark Waters</v>
      </c>
      <c r="AC845">
        <v>770</v>
      </c>
      <c r="AD845">
        <v>1614</v>
      </c>
      <c r="AE845">
        <v>70</v>
      </c>
      <c r="AF845">
        <v>0</v>
      </c>
      <c r="AG845">
        <v>6.6</v>
      </c>
      <c r="AH845">
        <v>198</v>
      </c>
      <c r="AI845">
        <v>107</v>
      </c>
      <c r="AJ845">
        <v>71148699</v>
      </c>
      <c r="AL845" s="7" t="str">
        <v>James DeMonaco</v>
      </c>
      <c r="AM845" s="35">
        <f>AVERAGEIFS(IMDB4[IMDb Score (1-10)],IMDB4[Director Name],Formula_Analysis!AL845)</f>
        <v>6.1</v>
      </c>
      <c r="AQ845" s="7" t="str">
        <v>Warren Beatty</v>
      </c>
      <c r="AR845" s="7">
        <f>SUMIFS(IMDB4[Gross Revenue],IMDB4[Lead Actor],Formula_Analysis!AQ845)</f>
        <v>26525834</v>
      </c>
    </row>
    <row r="846" spans="1:44" x14ac:dyDescent="0.25">
      <c r="A846" t="str">
        <v>Enter the Void</v>
      </c>
      <c r="B846">
        <v>39952</v>
      </c>
      <c r="C846">
        <v>2009</v>
      </c>
      <c r="D846" t="str">
        <v>2000s</v>
      </c>
      <c r="E846" t="str">
        <v>Color</v>
      </c>
      <c r="F846" t="str">
        <v>Drama</v>
      </c>
      <c r="G846" t="str">
        <v>English</v>
      </c>
      <c r="H846" t="str">
        <v>France</v>
      </c>
      <c r="I846" t="str">
        <v>Not Rated</v>
      </c>
      <c r="J846" t="str">
        <v>Paz de la Huerta</v>
      </c>
      <c r="K846" t="str">
        <v>Gaspar NoÃ©</v>
      </c>
      <c r="L846">
        <v>488</v>
      </c>
      <c r="M846">
        <v>943</v>
      </c>
      <c r="N846">
        <v>929</v>
      </c>
      <c r="O846">
        <v>23000</v>
      </c>
      <c r="P846">
        <v>7.3</v>
      </c>
      <c r="R846" t="str">
        <v>The Score</v>
      </c>
      <c r="S846">
        <v>37164</v>
      </c>
      <c r="T846">
        <v>2001</v>
      </c>
      <c r="U846" t="str">
        <v>2000s</v>
      </c>
      <c r="V846" t="str">
        <v>Color</v>
      </c>
      <c r="W846" t="str">
        <v>Crime</v>
      </c>
      <c r="X846" t="str">
        <v>English</v>
      </c>
      <c r="Y846" t="str">
        <v>USA</v>
      </c>
      <c r="Z846" t="str">
        <v>R</v>
      </c>
      <c r="AA846" t="str">
        <v>Robert De Niro</v>
      </c>
      <c r="AB846" t="str">
        <v>Frank Oz</v>
      </c>
      <c r="AC846">
        <v>22000</v>
      </c>
      <c r="AD846">
        <v>32871</v>
      </c>
      <c r="AE846">
        <v>0</v>
      </c>
      <c r="AF846">
        <v>0</v>
      </c>
      <c r="AG846">
        <v>6.8</v>
      </c>
      <c r="AH846">
        <v>141</v>
      </c>
      <c r="AI846">
        <v>124</v>
      </c>
      <c r="AJ846">
        <v>71069884</v>
      </c>
      <c r="AL846" s="7" t="str">
        <v>Kevin Lima</v>
      </c>
      <c r="AM846" s="35">
        <f>AVERAGEIFS(IMDB4[IMDb Score (1-10)],IMDB4[Director Name],Formula_Analysis!AL846)</f>
        <v>5.9499999999999993</v>
      </c>
      <c r="AQ846" s="7" t="str">
        <v>Samantha Morton</v>
      </c>
      <c r="AR846" s="7">
        <f>SUMIFS(IMDB4[Gross Revenue],IMDB4[Lead Actor],Formula_Analysis!AQ846)</f>
        <v>204828</v>
      </c>
    </row>
    <row r="847" spans="1:44" x14ac:dyDescent="0.25">
      <c r="A847" t="str">
        <v>Shaolin Soccer</v>
      </c>
      <c r="B847">
        <v>37192</v>
      </c>
      <c r="C847">
        <v>2001</v>
      </c>
      <c r="D847" t="str">
        <v>2000s</v>
      </c>
      <c r="E847" t="str">
        <v>Black and White</v>
      </c>
      <c r="F847" t="str">
        <v>Action</v>
      </c>
      <c r="G847" t="str">
        <v>Cantonese</v>
      </c>
      <c r="H847" t="str">
        <v>Hong Kong</v>
      </c>
      <c r="I847" t="str">
        <v>PG</v>
      </c>
      <c r="J847" t="str">
        <v>Wei Zhao</v>
      </c>
      <c r="K847" t="str">
        <v>Stephen Chow</v>
      </c>
      <c r="L847">
        <v>478</v>
      </c>
      <c r="M847">
        <v>700</v>
      </c>
      <c r="N847">
        <v>0</v>
      </c>
      <c r="O847">
        <v>0</v>
      </c>
      <c r="P847">
        <v>7.3</v>
      </c>
      <c r="R847" t="str">
        <v>Paul Blart: Mall Cop 2</v>
      </c>
      <c r="S847">
        <v>42350</v>
      </c>
      <c r="T847">
        <v>2015</v>
      </c>
      <c r="U847" t="str">
        <v>2010s</v>
      </c>
      <c r="V847" t="str">
        <v>Color</v>
      </c>
      <c r="W847" t="str">
        <v>Action</v>
      </c>
      <c r="X847" t="str">
        <v>English</v>
      </c>
      <c r="Y847" t="str">
        <v>USA</v>
      </c>
      <c r="Z847" t="str">
        <v>PG</v>
      </c>
      <c r="AA847" t="str">
        <v>D.B. Woodside</v>
      </c>
      <c r="AB847" t="str">
        <v>Andy Fickman</v>
      </c>
      <c r="AC847">
        <v>598</v>
      </c>
      <c r="AD847">
        <v>3552</v>
      </c>
      <c r="AE847">
        <v>99</v>
      </c>
      <c r="AF847">
        <v>8000</v>
      </c>
      <c r="AG847">
        <v>4.4000000000000004</v>
      </c>
      <c r="AH847">
        <v>76</v>
      </c>
      <c r="AI847">
        <v>94</v>
      </c>
      <c r="AJ847">
        <v>71038190</v>
      </c>
      <c r="AL847" s="7" t="str">
        <v>Burr Steers</v>
      </c>
      <c r="AM847" s="35">
        <f>AVERAGEIFS(IMDB4[IMDb Score (1-10)],IMDB4[Director Name],Formula_Analysis!AL847)</f>
        <v>6.6333333333333329</v>
      </c>
      <c r="AQ847" s="7" t="str">
        <v>Shelley Duvall</v>
      </c>
      <c r="AR847" s="7">
        <f>SUMIFS(IMDB4[Gross Revenue],IMDB4[Lead Actor],Formula_Analysis!AQ847)</f>
        <v>42365600</v>
      </c>
    </row>
    <row r="848" spans="1:44" x14ac:dyDescent="0.25">
      <c r="A848" t="str">
        <v>The Hammer</v>
      </c>
      <c r="B848">
        <v>39381</v>
      </c>
      <c r="C848">
        <v>2007</v>
      </c>
      <c r="D848" t="str">
        <v>2000s</v>
      </c>
      <c r="E848" t="str">
        <v>Color</v>
      </c>
      <c r="F848" t="str">
        <v>Comedy</v>
      </c>
      <c r="G848" t="str">
        <v>English</v>
      </c>
      <c r="H848" t="str">
        <v>USA</v>
      </c>
      <c r="I848" t="str">
        <v>R</v>
      </c>
      <c r="J848" t="str">
        <v>John Enos III</v>
      </c>
      <c r="K848" t="str">
        <v>Charles Herman-Wurmfeld</v>
      </c>
      <c r="L848">
        <v>465</v>
      </c>
      <c r="M848">
        <v>897</v>
      </c>
      <c r="N848">
        <v>0</v>
      </c>
      <c r="O848">
        <v>337</v>
      </c>
      <c r="P848">
        <v>7.3</v>
      </c>
      <c r="R848" t="str">
        <v>John Q</v>
      </c>
      <c r="S848">
        <v>37533</v>
      </c>
      <c r="T848">
        <v>2002</v>
      </c>
      <c r="U848" t="str">
        <v>2000s</v>
      </c>
      <c r="V848" t="str">
        <v>Color</v>
      </c>
      <c r="W848" t="str">
        <v>Crime</v>
      </c>
      <c r="X848" t="str">
        <v>English</v>
      </c>
      <c r="Y848" t="str">
        <v>USA</v>
      </c>
      <c r="Z848" t="str">
        <v>PG-13</v>
      </c>
      <c r="AA848" t="str">
        <v>Denzel Washington</v>
      </c>
      <c r="AB848" t="str">
        <v>Nick Cassavetes</v>
      </c>
      <c r="AC848">
        <v>18000</v>
      </c>
      <c r="AD848">
        <v>20970</v>
      </c>
      <c r="AE848">
        <v>415</v>
      </c>
      <c r="AF848">
        <v>0</v>
      </c>
      <c r="AG848">
        <v>7</v>
      </c>
      <c r="AH848">
        <v>129</v>
      </c>
      <c r="AI848">
        <v>116</v>
      </c>
      <c r="AJ848">
        <v>71026631</v>
      </c>
      <c r="AL848" s="7" t="str">
        <v>Michael McCullers</v>
      </c>
      <c r="AM848" s="35">
        <f>AVERAGEIFS(IMDB4[IMDb Score (1-10)],IMDB4[Director Name],Formula_Analysis!AL848)</f>
        <v>6</v>
      </c>
      <c r="AQ848" s="7" t="str">
        <v>Doona Bae</v>
      </c>
      <c r="AR848" s="7">
        <f>SUMIFS(IMDB4[Gross Revenue],IMDB4[Lead Actor],Formula_Analysis!AQ848)</f>
        <v>2201412</v>
      </c>
    </row>
    <row r="849" spans="1:44" x14ac:dyDescent="0.25">
      <c r="A849" t="str">
        <v>This Is It</v>
      </c>
      <c r="B849">
        <v>39962</v>
      </c>
      <c r="C849">
        <v>2009</v>
      </c>
      <c r="D849" t="str">
        <v>2000s</v>
      </c>
      <c r="E849" t="str">
        <v>Color</v>
      </c>
      <c r="F849" t="str">
        <v>Documentary</v>
      </c>
      <c r="G849" t="str">
        <v>English</v>
      </c>
      <c r="H849" t="str">
        <v>USA</v>
      </c>
      <c r="I849" t="str">
        <v>PG</v>
      </c>
      <c r="J849" t="str">
        <v>Misha Gabriel Hamilton</v>
      </c>
      <c r="K849" t="str">
        <v>Kenny Ortega</v>
      </c>
      <c r="L849">
        <v>433</v>
      </c>
      <c r="M849">
        <v>679</v>
      </c>
      <c r="N849">
        <v>197</v>
      </c>
      <c r="O849">
        <v>0</v>
      </c>
      <c r="P849">
        <v>7.3</v>
      </c>
      <c r="R849" t="str">
        <v>The Smurfs 2</v>
      </c>
      <c r="S849">
        <v>41437</v>
      </c>
      <c r="T849">
        <v>2013</v>
      </c>
      <c r="U849" t="str">
        <v>2010s</v>
      </c>
      <c r="V849" t="str">
        <v>Color</v>
      </c>
      <c r="W849" t="str">
        <v>Adventure</v>
      </c>
      <c r="X849" t="str">
        <v>English</v>
      </c>
      <c r="Y849" t="str">
        <v>USA</v>
      </c>
      <c r="Z849" t="str">
        <v>PG</v>
      </c>
      <c r="AA849" t="str">
        <v>Jacob Tremblay</v>
      </c>
      <c r="AB849" t="str">
        <v>Raja Gosnell</v>
      </c>
      <c r="AC849">
        <v>681</v>
      </c>
      <c r="AD849">
        <v>914</v>
      </c>
      <c r="AE849">
        <v>67</v>
      </c>
      <c r="AF849">
        <v>0</v>
      </c>
      <c r="AG849">
        <v>5.4</v>
      </c>
      <c r="AH849">
        <v>125</v>
      </c>
      <c r="AI849">
        <v>105</v>
      </c>
      <c r="AJ849">
        <v>71017784</v>
      </c>
      <c r="AL849" s="7" t="str">
        <v>Tyler Perry</v>
      </c>
      <c r="AM849" s="35">
        <f>AVERAGEIFS(IMDB4[IMDb Score (1-10)],IMDB4[Director Name],Formula_Analysis!AL849)</f>
        <v>4.7666666666666666</v>
      </c>
      <c r="AQ849" s="7" t="str">
        <v>Peter Graves</v>
      </c>
      <c r="AR849" s="7">
        <f>SUMIFS(IMDB4[Gross Revenue],IMDB4[Lead Actor],Formula_Analysis!AQ849)</f>
        <v>83400000</v>
      </c>
    </row>
    <row r="850" spans="1:44" x14ac:dyDescent="0.25">
      <c r="A850" t="str">
        <v>Big Trouble in Little China</v>
      </c>
      <c r="B850">
        <v>31559</v>
      </c>
      <c r="C850">
        <v>1986</v>
      </c>
      <c r="D850" t="str">
        <v>1980s</v>
      </c>
      <c r="E850" t="str">
        <v>Color</v>
      </c>
      <c r="F850" t="str">
        <v>Action</v>
      </c>
      <c r="G850" t="str">
        <v>English</v>
      </c>
      <c r="H850" t="str">
        <v>USA</v>
      </c>
      <c r="I850" t="str">
        <v>PG-13</v>
      </c>
      <c r="J850" t="str">
        <v>Victor Wong</v>
      </c>
      <c r="K850" t="str">
        <v>John Carpenter</v>
      </c>
      <c r="L850">
        <v>400</v>
      </c>
      <c r="M850">
        <v>896</v>
      </c>
      <c r="N850">
        <v>0</v>
      </c>
      <c r="O850">
        <v>19000</v>
      </c>
      <c r="P850">
        <v>7.3</v>
      </c>
      <c r="R850" t="str">
        <v>The Bridges of Madison County</v>
      </c>
      <c r="S850">
        <v>35058</v>
      </c>
      <c r="T850">
        <v>1995</v>
      </c>
      <c r="U850" t="str">
        <v>1990s</v>
      </c>
      <c r="V850" t="str">
        <v>Color</v>
      </c>
      <c r="W850" t="str">
        <v>Drama</v>
      </c>
      <c r="X850" t="str">
        <v>English</v>
      </c>
      <c r="Y850" t="str">
        <v>USA</v>
      </c>
      <c r="Z850" t="str">
        <v>PG-13</v>
      </c>
      <c r="AA850" t="str">
        <v>Clint Eastwood</v>
      </c>
      <c r="AB850" t="str">
        <v>Clint Eastwood</v>
      </c>
      <c r="AC850">
        <v>16000</v>
      </c>
      <c r="AD850">
        <v>27237</v>
      </c>
      <c r="AE850">
        <v>16000</v>
      </c>
      <c r="AF850">
        <v>0</v>
      </c>
      <c r="AG850">
        <v>7.5</v>
      </c>
      <c r="AH850">
        <v>69</v>
      </c>
      <c r="AI850">
        <v>135</v>
      </c>
      <c r="AJ850">
        <v>70960517</v>
      </c>
      <c r="AL850" s="7" t="str">
        <v>Mark A.Z. DippÃ©</v>
      </c>
      <c r="AM850" s="35">
        <f>AVERAGEIFS(IMDB4[IMDb Score (1-10)],IMDB4[Director Name],Formula_Analysis!AL850)</f>
        <v>5.2</v>
      </c>
      <c r="AQ850" s="7" t="str">
        <v>Beth Grant</v>
      </c>
      <c r="AR850" s="7">
        <f>SUMIFS(IMDB4[Gross Revenue],IMDB4[Lead Actor],Formula_Analysis!AQ850)</f>
        <v>24755929</v>
      </c>
    </row>
    <row r="851" spans="1:44" x14ac:dyDescent="0.25">
      <c r="A851" t="str">
        <v>The Good, the Bad, the Weird</v>
      </c>
      <c r="B851">
        <v>39543</v>
      </c>
      <c r="C851">
        <v>2008</v>
      </c>
      <c r="D851" t="str">
        <v>2000s</v>
      </c>
      <c r="E851" t="str">
        <v>Color</v>
      </c>
      <c r="F851" t="str">
        <v>Action</v>
      </c>
      <c r="G851" t="str">
        <v>Korean</v>
      </c>
      <c r="H851" t="str">
        <v>South Korea</v>
      </c>
      <c r="I851" t="str">
        <v>R</v>
      </c>
      <c r="J851" t="str">
        <v>Kang-ho Song</v>
      </c>
      <c r="K851" t="str">
        <v>Jee-woon Kim</v>
      </c>
      <c r="L851">
        <v>398</v>
      </c>
      <c r="M851">
        <v>569</v>
      </c>
      <c r="N851">
        <v>419</v>
      </c>
      <c r="O851">
        <v>0</v>
      </c>
      <c r="P851">
        <v>7.3</v>
      </c>
      <c r="R851" t="str">
        <v>Groundhog Day</v>
      </c>
      <c r="S851">
        <v>34115</v>
      </c>
      <c r="T851">
        <v>1993</v>
      </c>
      <c r="U851" t="str">
        <v>1990s</v>
      </c>
      <c r="V851" t="str">
        <v>Color</v>
      </c>
      <c r="W851" t="str">
        <v>Comedy</v>
      </c>
      <c r="X851" t="str">
        <v>English</v>
      </c>
      <c r="Y851" t="str">
        <v>USA</v>
      </c>
      <c r="Z851" t="str">
        <v>PG</v>
      </c>
      <c r="AA851" t="str">
        <v>Bill Murray</v>
      </c>
      <c r="AB851" t="str">
        <v>Harold Ramis</v>
      </c>
      <c r="AC851">
        <v>13000</v>
      </c>
      <c r="AD851">
        <v>15500</v>
      </c>
      <c r="AE851">
        <v>11000</v>
      </c>
      <c r="AF851">
        <v>38000</v>
      </c>
      <c r="AG851">
        <v>8.1</v>
      </c>
      <c r="AH851">
        <v>147</v>
      </c>
      <c r="AI851">
        <v>101</v>
      </c>
      <c r="AJ851">
        <v>70906973</v>
      </c>
      <c r="AL851" s="7" t="str">
        <v>Sean McNamara</v>
      </c>
      <c r="AM851" s="35">
        <f>AVERAGEIFS(IMDB4[IMDb Score (1-10)],IMDB4[Director Name],Formula_Analysis!AL851)</f>
        <v>6.5</v>
      </c>
      <c r="AQ851" s="7" t="str">
        <v>Logan Browning</v>
      </c>
      <c r="AR851" s="7">
        <f>SUMIFS(IMDB4[Gross Revenue],IMDB4[Lead Actor],Formula_Analysis!AQ851)</f>
        <v>444044</v>
      </c>
    </row>
    <row r="852" spans="1:44" x14ac:dyDescent="0.25">
      <c r="A852" t="str">
        <v>Amen.</v>
      </c>
      <c r="B852">
        <v>37533</v>
      </c>
      <c r="C852">
        <v>2002</v>
      </c>
      <c r="D852" t="str">
        <v>2000s</v>
      </c>
      <c r="E852" t="str">
        <v>Color</v>
      </c>
      <c r="F852" t="str">
        <v>Biography</v>
      </c>
      <c r="G852" t="str">
        <v>English</v>
      </c>
      <c r="H852" t="str">
        <v>France</v>
      </c>
      <c r="I852" t="str">
        <v>Unrated</v>
      </c>
      <c r="J852" t="str">
        <v>Sebastian Koch</v>
      </c>
      <c r="K852" t="str">
        <v>Costa-Gavras</v>
      </c>
      <c r="L852">
        <v>380</v>
      </c>
      <c r="M852">
        <v>1429</v>
      </c>
      <c r="N852">
        <v>333</v>
      </c>
      <c r="O852">
        <v>0</v>
      </c>
      <c r="P852">
        <v>7.3</v>
      </c>
      <c r="R852" t="str">
        <v>Shallow Hal</v>
      </c>
      <c r="S852">
        <v>37086</v>
      </c>
      <c r="T852">
        <v>2001</v>
      </c>
      <c r="U852" t="str">
        <v>2000s</v>
      </c>
      <c r="V852" t="str">
        <v>Color</v>
      </c>
      <c r="W852" t="str">
        <v>Comedy</v>
      </c>
      <c r="X852" t="str">
        <v>English</v>
      </c>
      <c r="Y852" t="str">
        <v>USA</v>
      </c>
      <c r="Z852" t="str">
        <v>PG-13</v>
      </c>
      <c r="AA852" t="str">
        <v>Jason Alexander</v>
      </c>
      <c r="AB852" t="str">
        <v>Bobby Farrelly</v>
      </c>
      <c r="AC852">
        <v>700</v>
      </c>
      <c r="AD852">
        <v>2842</v>
      </c>
      <c r="AE852">
        <v>101</v>
      </c>
      <c r="AF852">
        <v>0</v>
      </c>
      <c r="AG852">
        <v>5.9</v>
      </c>
      <c r="AH852">
        <v>109</v>
      </c>
      <c r="AI852">
        <v>114</v>
      </c>
      <c r="AJ852">
        <v>70836296</v>
      </c>
      <c r="AL852" s="7" t="str">
        <v>Nelson McCormick</v>
      </c>
      <c r="AM852" s="35">
        <f>AVERAGEIFS(IMDB4[IMDb Score (1-10)],IMDB4[Director Name],Formula_Analysis!AL852)</f>
        <v>3.9</v>
      </c>
      <c r="AQ852" s="7" t="str">
        <v>Amber Valletta</v>
      </c>
      <c r="AR852" s="7">
        <f>SUMIFS(IMDB4[Gross Revenue],IMDB4[Lead Actor],Formula_Analysis!AQ852)</f>
        <v>37486138</v>
      </c>
    </row>
    <row r="853" spans="1:44" x14ac:dyDescent="0.25">
      <c r="A853" t="str">
        <v>Imaginary Heroes</v>
      </c>
      <c r="B853">
        <v>38188</v>
      </c>
      <c r="C853">
        <v>2004</v>
      </c>
      <c r="D853" t="str">
        <v>2000s</v>
      </c>
      <c r="E853" t="str">
        <v>Color</v>
      </c>
      <c r="F853" t="str">
        <v>Comedy</v>
      </c>
      <c r="G853" t="str">
        <v>English</v>
      </c>
      <c r="H853" t="str">
        <v>USA</v>
      </c>
      <c r="I853" t="str">
        <v>R</v>
      </c>
      <c r="J853" t="str">
        <v>Kip Pardue</v>
      </c>
      <c r="K853" t="str">
        <v>Dan Harris</v>
      </c>
      <c r="L853">
        <v>374</v>
      </c>
      <c r="M853">
        <v>768</v>
      </c>
      <c r="N853">
        <v>24</v>
      </c>
      <c r="O853">
        <v>345</v>
      </c>
      <c r="P853">
        <v>7.3</v>
      </c>
      <c r="R853" t="str">
        <v>No Strings Attached</v>
      </c>
      <c r="S853">
        <v>40842</v>
      </c>
      <c r="T853">
        <v>2011</v>
      </c>
      <c r="U853" t="str">
        <v>2010s</v>
      </c>
      <c r="V853" t="str">
        <v>Color</v>
      </c>
      <c r="W853" t="str">
        <v>Comedy</v>
      </c>
      <c r="X853" t="str">
        <v>English</v>
      </c>
      <c r="Y853" t="str">
        <v>USA</v>
      </c>
      <c r="Z853" t="str">
        <v>R</v>
      </c>
      <c r="AA853" t="str">
        <v>Natalie Portman</v>
      </c>
      <c r="AB853" t="str">
        <v>Ivan Reitman</v>
      </c>
      <c r="AC853">
        <v>20000</v>
      </c>
      <c r="AD853">
        <v>22739</v>
      </c>
      <c r="AE853">
        <v>425</v>
      </c>
      <c r="AF853">
        <v>24000</v>
      </c>
      <c r="AG853">
        <v>6.2</v>
      </c>
      <c r="AH853">
        <v>245</v>
      </c>
      <c r="AI853">
        <v>108</v>
      </c>
      <c r="AJ853">
        <v>70625986</v>
      </c>
      <c r="AL853" s="7" t="str">
        <v>Scott Stewart</v>
      </c>
      <c r="AM853" s="35">
        <f>AVERAGEIFS(IMDB4[IMDb Score (1-10)],IMDB4[Director Name],Formula_Analysis!AL853)</f>
        <v>5.45</v>
      </c>
      <c r="AQ853" s="7" t="str">
        <v>Tadanobu Asano</v>
      </c>
      <c r="AR853" s="7">
        <f>SUMIFS(IMDB4[Gross Revenue],IMDB4[Lead Actor],Formula_Analysis!AQ853)</f>
        <v>5701643</v>
      </c>
    </row>
    <row r="854" spans="1:44" x14ac:dyDescent="0.25">
      <c r="A854" t="str">
        <v>They Live</v>
      </c>
      <c r="B854">
        <v>32425</v>
      </c>
      <c r="C854">
        <v>1988</v>
      </c>
      <c r="D854" t="str">
        <v>1980s</v>
      </c>
      <c r="E854" t="str">
        <v>Color</v>
      </c>
      <c r="F854" t="str">
        <v>Horror</v>
      </c>
      <c r="G854" t="str">
        <v>English</v>
      </c>
      <c r="H854" t="str">
        <v>USA</v>
      </c>
      <c r="I854" t="str">
        <v>R</v>
      </c>
      <c r="J854" t="str">
        <v>Meg Foster</v>
      </c>
      <c r="K854" t="str">
        <v>John Carpenter</v>
      </c>
      <c r="L854">
        <v>355</v>
      </c>
      <c r="M854">
        <v>837</v>
      </c>
      <c r="N854">
        <v>0</v>
      </c>
      <c r="O854">
        <v>27000</v>
      </c>
      <c r="P854">
        <v>7.3</v>
      </c>
      <c r="R854" t="str">
        <v>V for Vendetta</v>
      </c>
      <c r="S854">
        <v>38678</v>
      </c>
      <c r="T854">
        <v>2005</v>
      </c>
      <c r="U854" t="str">
        <v>2000s</v>
      </c>
      <c r="V854" t="str">
        <v>Color</v>
      </c>
      <c r="W854" t="str">
        <v>Action</v>
      </c>
      <c r="X854" t="str">
        <v>English</v>
      </c>
      <c r="Y854" t="str">
        <v>USA</v>
      </c>
      <c r="Z854" t="str">
        <v>R</v>
      </c>
      <c r="AA854" t="str">
        <v>Natalie Portman</v>
      </c>
      <c r="AB854" t="str">
        <v>James McTeigue</v>
      </c>
      <c r="AC854">
        <v>20000</v>
      </c>
      <c r="AD854">
        <v>22417</v>
      </c>
      <c r="AE854">
        <v>160</v>
      </c>
      <c r="AF854">
        <v>48000</v>
      </c>
      <c r="AG854">
        <v>8.1999999999999993</v>
      </c>
      <c r="AH854">
        <v>525</v>
      </c>
      <c r="AI854">
        <v>132</v>
      </c>
      <c r="AJ854">
        <v>70496802</v>
      </c>
      <c r="AL854" s="7" t="str">
        <v>Steve Antin</v>
      </c>
      <c r="AM854" s="35">
        <f>AVERAGEIFS(IMDB4[IMDb Score (1-10)],IMDB4[Director Name],Formula_Analysis!AL854)</f>
        <v>6.4</v>
      </c>
      <c r="AQ854" s="7" t="str">
        <v>Lupe Ontiveros</v>
      </c>
      <c r="AR854" s="7">
        <f>SUMIFS(IMDB4[Gross Revenue],IMDB4[Lead Actor],Formula_Analysis!AQ854)</f>
        <v>148688074</v>
      </c>
    </row>
    <row r="855" spans="1:44" x14ac:dyDescent="0.25">
      <c r="A855" t="str">
        <v>Fantasia 2000</v>
      </c>
      <c r="B855">
        <v>36434</v>
      </c>
      <c r="C855">
        <v>1999</v>
      </c>
      <c r="D855" t="str">
        <v>1990s</v>
      </c>
      <c r="E855" t="str">
        <v>Color</v>
      </c>
      <c r="F855" t="str">
        <v>Animation</v>
      </c>
      <c r="G855" t="str">
        <v>English</v>
      </c>
      <c r="H855" t="str">
        <v>USA</v>
      </c>
      <c r="I855" t="str">
        <v>G</v>
      </c>
      <c r="J855" t="str">
        <v>Quincy Jones</v>
      </c>
      <c r="K855" t="str">
        <v>James Algar</v>
      </c>
      <c r="L855">
        <v>340</v>
      </c>
      <c r="M855">
        <v>814</v>
      </c>
      <c r="N855">
        <v>11</v>
      </c>
      <c r="O855">
        <v>607</v>
      </c>
      <c r="P855">
        <v>7.3</v>
      </c>
      <c r="R855" t="str">
        <v>The Best Man Holiday</v>
      </c>
      <c r="S855">
        <v>41591</v>
      </c>
      <c r="T855">
        <v>2013</v>
      </c>
      <c r="U855" t="str">
        <v>2010s</v>
      </c>
      <c r="V855" t="str">
        <v>Color</v>
      </c>
      <c r="W855" t="str">
        <v>Comedy</v>
      </c>
      <c r="X855" t="str">
        <v>English</v>
      </c>
      <c r="Y855" t="str">
        <v>USA</v>
      </c>
      <c r="Z855" t="str">
        <v>R</v>
      </c>
      <c r="AA855" t="str">
        <v>Harold Perrineau</v>
      </c>
      <c r="AB855" t="str">
        <v>Malcolm D. Lee</v>
      </c>
      <c r="AC855">
        <v>1000</v>
      </c>
      <c r="AD855">
        <v>5306</v>
      </c>
      <c r="AE855">
        <v>92</v>
      </c>
      <c r="AF855">
        <v>7000</v>
      </c>
      <c r="AG855">
        <v>6.7</v>
      </c>
      <c r="AH855">
        <v>56</v>
      </c>
      <c r="AI855">
        <v>123</v>
      </c>
      <c r="AJ855">
        <v>70492685</v>
      </c>
      <c r="AL855" s="7" t="str">
        <v>Jonathan Frakes</v>
      </c>
      <c r="AM855" s="35">
        <f>AVERAGEIFS(IMDB4[IMDb Score (1-10)],IMDB4[Director Name],Formula_Analysis!AL855)</f>
        <v>5.8500000000000005</v>
      </c>
      <c r="AQ855" s="7" t="str">
        <v>Armando Riesco</v>
      </c>
      <c r="AR855" s="7">
        <f>SUMIFS(IMDB4[Gross Revenue],IMDB4[Lead Actor],Formula_Analysis!AQ855)</f>
        <v>34889970</v>
      </c>
    </row>
    <row r="856" spans="1:44" x14ac:dyDescent="0.25">
      <c r="A856" t="str">
        <v>Borat: Cultural Learnings of America for Make Benefit Glorious Nation of Kazakhstan</v>
      </c>
      <c r="B856">
        <v>38772</v>
      </c>
      <c r="C856">
        <v>2006</v>
      </c>
      <c r="D856" t="str">
        <v>2000s</v>
      </c>
      <c r="E856" t="str">
        <v>Color</v>
      </c>
      <c r="F856" t="str">
        <v>Comedy</v>
      </c>
      <c r="G856" t="str">
        <v>English</v>
      </c>
      <c r="H856" t="str">
        <v>USA</v>
      </c>
      <c r="I856" t="str">
        <v>R</v>
      </c>
      <c r="J856" t="str">
        <v>Luenell</v>
      </c>
      <c r="K856" t="str">
        <v>Larry Charles</v>
      </c>
      <c r="L856">
        <v>332</v>
      </c>
      <c r="M856">
        <v>505</v>
      </c>
      <c r="N856">
        <v>119</v>
      </c>
      <c r="O856">
        <v>0</v>
      </c>
      <c r="P856">
        <v>7.3</v>
      </c>
      <c r="R856" t="str">
        <v>Broken Arrow</v>
      </c>
      <c r="S856">
        <v>35138</v>
      </c>
      <c r="T856">
        <v>1996</v>
      </c>
      <c r="U856" t="str">
        <v>1990s</v>
      </c>
      <c r="V856" t="str">
        <v>Color</v>
      </c>
      <c r="W856" t="str">
        <v>Action</v>
      </c>
      <c r="X856" t="str">
        <v>English</v>
      </c>
      <c r="Y856" t="str">
        <v>USA</v>
      </c>
      <c r="Z856" t="str">
        <v>R</v>
      </c>
      <c r="AA856" t="str">
        <v>Delroy Lindo</v>
      </c>
      <c r="AB856" t="str">
        <v>John Woo</v>
      </c>
      <c r="AC856">
        <v>848</v>
      </c>
      <c r="AD856">
        <v>2913</v>
      </c>
      <c r="AE856">
        <v>610</v>
      </c>
      <c r="AF856">
        <v>0</v>
      </c>
      <c r="AG856">
        <v>6</v>
      </c>
      <c r="AH856">
        <v>72</v>
      </c>
      <c r="AI856">
        <v>108</v>
      </c>
      <c r="AJ856">
        <v>70450000</v>
      </c>
      <c r="AL856" s="7" t="str">
        <v>Steven E. de Souza</v>
      </c>
      <c r="AM856" s="35">
        <f>AVERAGEIFS(IMDB4[IMDb Score (1-10)],IMDB4[Director Name],Formula_Analysis!AL856)</f>
        <v>3.8</v>
      </c>
      <c r="AQ856" s="7" t="str">
        <v>Joe Estevez</v>
      </c>
      <c r="AR856" s="7">
        <f>SUMIFS(IMDB4[Gross Revenue],IMDB4[Lead Actor],Formula_Analysis!AQ856)</f>
        <v>10305534</v>
      </c>
    </row>
    <row r="857" spans="1:44" x14ac:dyDescent="0.25">
      <c r="A857" t="str">
        <v>The Queen</v>
      </c>
      <c r="B857">
        <v>38873</v>
      </c>
      <c r="C857">
        <v>2006</v>
      </c>
      <c r="D857" t="str">
        <v>2000s</v>
      </c>
      <c r="E857" t="str">
        <v>Color</v>
      </c>
      <c r="F857" t="str">
        <v>Biography</v>
      </c>
      <c r="G857" t="str">
        <v>English</v>
      </c>
      <c r="H857" t="str">
        <v>UK</v>
      </c>
      <c r="I857" t="str">
        <v>PG-13</v>
      </c>
      <c r="J857" t="str">
        <v>Roger Allam</v>
      </c>
      <c r="K857" t="str">
        <v>Stephen Frears</v>
      </c>
      <c r="L857">
        <v>326</v>
      </c>
      <c r="M857">
        <v>486</v>
      </c>
      <c r="N857">
        <v>350</v>
      </c>
      <c r="O857">
        <v>0</v>
      </c>
      <c r="P857">
        <v>7.3</v>
      </c>
      <c r="R857" t="str">
        <v>JFK</v>
      </c>
      <c r="S857">
        <v>33323</v>
      </c>
      <c r="T857">
        <v>1991</v>
      </c>
      <c r="U857" t="str">
        <v>1990s</v>
      </c>
      <c r="V857" t="str">
        <v>Black and White</v>
      </c>
      <c r="W857" t="str">
        <v>Drama</v>
      </c>
      <c r="X857" t="str">
        <v>English</v>
      </c>
      <c r="Y857" t="str">
        <v>France</v>
      </c>
      <c r="Z857" t="str">
        <v>R</v>
      </c>
      <c r="AA857" t="str">
        <v>Sally Kirkland</v>
      </c>
      <c r="AB857" t="str">
        <v>Oliver Stone</v>
      </c>
      <c r="AC857">
        <v>433</v>
      </c>
      <c r="AD857">
        <v>698</v>
      </c>
      <c r="AE857">
        <v>0</v>
      </c>
      <c r="AF857">
        <v>0</v>
      </c>
      <c r="AG857">
        <v>8</v>
      </c>
      <c r="AH857">
        <v>125</v>
      </c>
      <c r="AI857">
        <v>206</v>
      </c>
      <c r="AJ857">
        <v>70405498</v>
      </c>
      <c r="AL857" s="7" t="str">
        <v>Andrew Bergman</v>
      </c>
      <c r="AM857" s="35">
        <f>AVERAGEIFS(IMDB4[IMDb Score (1-10)],IMDB4[Director Name],Formula_Analysis!AL857)</f>
        <v>4.8</v>
      </c>
      <c r="AQ857" s="7" t="str">
        <v>Tony Cox</v>
      </c>
      <c r="AR857" s="7">
        <f>SUMIFS(IMDB4[Gross Revenue],IMDB4[Lead Actor],Formula_Analysis!AQ857)</f>
        <v>5664251</v>
      </c>
    </row>
    <row r="858" spans="1:44" x14ac:dyDescent="0.25">
      <c r="A858" t="str">
        <v>Aimee &amp; Jaguar</v>
      </c>
      <c r="B858">
        <v>36455</v>
      </c>
      <c r="C858">
        <v>1999</v>
      </c>
      <c r="D858" t="str">
        <v>1990s</v>
      </c>
      <c r="E858" t="str">
        <v>Color</v>
      </c>
      <c r="F858" t="str">
        <v>Biography</v>
      </c>
      <c r="G858" t="str">
        <v>German</v>
      </c>
      <c r="H858" t="str">
        <v>Germany</v>
      </c>
      <c r="I858" t="str">
        <v>Not Rated</v>
      </c>
      <c r="J858" t="str">
        <v>Heike Makatsch</v>
      </c>
      <c r="K858" t="str">
        <v>Max FÃ¤rberbÃ¶ck</v>
      </c>
      <c r="L858">
        <v>177</v>
      </c>
      <c r="M858">
        <v>333</v>
      </c>
      <c r="N858">
        <v>4</v>
      </c>
      <c r="O858">
        <v>687</v>
      </c>
      <c r="P858">
        <v>7.3</v>
      </c>
      <c r="R858" t="str">
        <v>Mortal Kombat</v>
      </c>
      <c r="S858">
        <v>34847</v>
      </c>
      <c r="T858">
        <v>1995</v>
      </c>
      <c r="U858" t="str">
        <v>1990s</v>
      </c>
      <c r="V858" t="str">
        <v>Color</v>
      </c>
      <c r="W858" t="str">
        <v>Action</v>
      </c>
      <c r="X858" t="str">
        <v>English</v>
      </c>
      <c r="Y858" t="str">
        <v>USA</v>
      </c>
      <c r="Z858" t="str">
        <v>PG-13</v>
      </c>
      <c r="AA858" t="str">
        <v>Christopher Lambert</v>
      </c>
      <c r="AB858" t="str">
        <v>Paul W.S. Anderson</v>
      </c>
      <c r="AC858">
        <v>1000</v>
      </c>
      <c r="AD858">
        <v>3816</v>
      </c>
      <c r="AE858">
        <v>545</v>
      </c>
      <c r="AF858">
        <v>0</v>
      </c>
      <c r="AG858">
        <v>5.8</v>
      </c>
      <c r="AH858">
        <v>72</v>
      </c>
      <c r="AI858">
        <v>101</v>
      </c>
      <c r="AJ858">
        <v>70360285</v>
      </c>
      <c r="AL858" s="7" t="str">
        <v>Jim Field Smith</v>
      </c>
      <c r="AM858" s="35">
        <f>AVERAGEIFS(IMDB4[IMDb Score (1-10)],IMDB4[Director Name],Formula_Analysis!AL858)</f>
        <v>6.4</v>
      </c>
      <c r="AQ858" s="7" t="str">
        <v>Kim Dickens</v>
      </c>
      <c r="AR858" s="7">
        <f>SUMIFS(IMDB4[Gross Revenue],IMDB4[Lead Actor],Formula_Analysis!AQ858)</f>
        <v>1980338</v>
      </c>
    </row>
    <row r="859" spans="1:44" x14ac:dyDescent="0.25">
      <c r="A859" t="str">
        <v>Exiled</v>
      </c>
      <c r="B859">
        <v>39040</v>
      </c>
      <c r="C859">
        <v>2006</v>
      </c>
      <c r="D859" t="str">
        <v>2000s</v>
      </c>
      <c r="E859" t="str">
        <v>Color</v>
      </c>
      <c r="F859" t="str">
        <v>Action</v>
      </c>
      <c r="G859" t="str">
        <v>Cantonese</v>
      </c>
      <c r="H859" t="str">
        <v>Hong Kong</v>
      </c>
      <c r="I859" t="str">
        <v>R</v>
      </c>
      <c r="J859" t="str">
        <v>Simon Yam</v>
      </c>
      <c r="K859" t="str">
        <v>Johnnie To</v>
      </c>
      <c r="L859">
        <v>155</v>
      </c>
      <c r="M859">
        <v>398</v>
      </c>
      <c r="N859">
        <v>143</v>
      </c>
      <c r="O859">
        <v>528</v>
      </c>
      <c r="P859">
        <v>7.3</v>
      </c>
      <c r="R859" t="str">
        <v>Shaft</v>
      </c>
      <c r="S859">
        <v>36642</v>
      </c>
      <c r="T859">
        <v>2000</v>
      </c>
      <c r="U859" t="str">
        <v>2000s</v>
      </c>
      <c r="V859" t="str">
        <v>Color</v>
      </c>
      <c r="W859" t="str">
        <v>Action</v>
      </c>
      <c r="X859" t="str">
        <v>English</v>
      </c>
      <c r="Y859" t="str">
        <v>Germany</v>
      </c>
      <c r="Z859" t="str">
        <v>R</v>
      </c>
      <c r="AA859" t="str">
        <v>Christian Bale</v>
      </c>
      <c r="AB859" t="str">
        <v>John Singleton</v>
      </c>
      <c r="AC859">
        <v>23000</v>
      </c>
      <c r="AD859">
        <v>26527</v>
      </c>
      <c r="AE859">
        <v>309</v>
      </c>
      <c r="AF859">
        <v>0</v>
      </c>
      <c r="AG859">
        <v>5.9</v>
      </c>
      <c r="AH859">
        <v>160</v>
      </c>
      <c r="AI859">
        <v>99</v>
      </c>
      <c r="AJ859">
        <v>70327868</v>
      </c>
      <c r="AL859" s="7" t="str">
        <v>Rick Rosenthal</v>
      </c>
      <c r="AM859" s="35">
        <f>AVERAGEIFS(IMDB4[IMDb Score (1-10)],IMDB4[Director Name],Formula_Analysis!AL859)</f>
        <v>4.0999999999999996</v>
      </c>
      <c r="AQ859" s="7" t="str">
        <v>Ben Gazzara</v>
      </c>
      <c r="AR859" s="7">
        <f>SUMIFS(IMDB4[Gross Revenue],IMDB4[Lead Actor],Formula_Analysis!AQ859)</f>
        <v>40250028</v>
      </c>
    </row>
    <row r="860" spans="1:44" x14ac:dyDescent="0.25">
      <c r="A860" t="str">
        <v>The Woman Chaser</v>
      </c>
      <c r="B860">
        <v>36210</v>
      </c>
      <c r="C860">
        <v>1999</v>
      </c>
      <c r="D860" t="str">
        <v>1990s</v>
      </c>
      <c r="E860" t="str">
        <v>Black and White</v>
      </c>
      <c r="F860" t="str">
        <v>Comedy</v>
      </c>
      <c r="G860" t="str">
        <v>English</v>
      </c>
      <c r="H860" t="str">
        <v>USA</v>
      </c>
      <c r="I860" t="str">
        <v>Not Rated</v>
      </c>
      <c r="J860" t="str">
        <v>Marilyn Rising</v>
      </c>
      <c r="K860" t="str">
        <v>Robinson Devor</v>
      </c>
      <c r="L860">
        <v>142</v>
      </c>
      <c r="M860">
        <v>168</v>
      </c>
      <c r="N860">
        <v>14</v>
      </c>
      <c r="O860">
        <v>73</v>
      </c>
      <c r="P860">
        <v>7.3</v>
      </c>
      <c r="R860" t="str">
        <v>Rocky Balboa</v>
      </c>
      <c r="S860">
        <v>39067</v>
      </c>
      <c r="T860">
        <v>2006</v>
      </c>
      <c r="U860" t="str">
        <v>2000s</v>
      </c>
      <c r="V860" t="str">
        <v>Color</v>
      </c>
      <c r="W860" t="str">
        <v>Drama</v>
      </c>
      <c r="X860" t="str">
        <v>English</v>
      </c>
      <c r="Y860" t="str">
        <v>USA</v>
      </c>
      <c r="Z860" t="str">
        <v>PG</v>
      </c>
      <c r="AA860" t="str">
        <v>Sylvester Stallone</v>
      </c>
      <c r="AB860" t="str">
        <v>Sylvester Stallone</v>
      </c>
      <c r="AC860">
        <v>13000</v>
      </c>
      <c r="AD860">
        <v>15111</v>
      </c>
      <c r="AE860">
        <v>13000</v>
      </c>
      <c r="AF860">
        <v>0</v>
      </c>
      <c r="AG860">
        <v>7.2</v>
      </c>
      <c r="AH860">
        <v>285</v>
      </c>
      <c r="AI860">
        <v>139</v>
      </c>
      <c r="AJ860">
        <v>70269171</v>
      </c>
      <c r="AL860" s="7" t="str">
        <v>Bille Woodruff</v>
      </c>
      <c r="AM860" s="35">
        <f>AVERAGEIFS(IMDB4[IMDb Score (1-10)],IMDB4[Director Name],Formula_Analysis!AL860)</f>
        <v>5.25</v>
      </c>
      <c r="AQ860" s="7" t="str">
        <v>Caitlin Stasey</v>
      </c>
      <c r="AR860" s="7">
        <f>SUMIFS(IMDB4[Gross Revenue],IMDB4[Lead Actor],Formula_Analysis!AQ860)</f>
        <v>19059018</v>
      </c>
    </row>
    <row r="861" spans="1:44" x14ac:dyDescent="0.25">
      <c r="A861" t="str">
        <v>In the Company of Men</v>
      </c>
      <c r="B861">
        <v>35448</v>
      </c>
      <c r="C861">
        <v>1997</v>
      </c>
      <c r="D861" t="str">
        <v>1990s</v>
      </c>
      <c r="E861" t="str">
        <v>Color</v>
      </c>
      <c r="F861" t="str">
        <v>Comedy</v>
      </c>
      <c r="G861" t="str">
        <v>English</v>
      </c>
      <c r="H861" t="str">
        <v>Canada</v>
      </c>
      <c r="I861" t="str">
        <v>R</v>
      </c>
      <c r="J861" t="str">
        <v>Stacy Edwards</v>
      </c>
      <c r="K861" t="str">
        <v>Neil LaBute</v>
      </c>
      <c r="L861">
        <v>136</v>
      </c>
      <c r="M861">
        <v>254</v>
      </c>
      <c r="N861">
        <v>119</v>
      </c>
      <c r="O861">
        <v>489</v>
      </c>
      <c r="P861">
        <v>7.3</v>
      </c>
      <c r="R861" t="str">
        <v>World Trade Center</v>
      </c>
      <c r="S861">
        <v>38825</v>
      </c>
      <c r="T861">
        <v>2006</v>
      </c>
      <c r="U861" t="str">
        <v>2000s</v>
      </c>
      <c r="V861" t="str">
        <v>Color</v>
      </c>
      <c r="W861" t="str">
        <v>Drama</v>
      </c>
      <c r="X861" t="str">
        <v>English</v>
      </c>
      <c r="Y861" t="str">
        <v>USA</v>
      </c>
      <c r="Z861" t="str">
        <v>PG-13</v>
      </c>
      <c r="AA861" t="str">
        <v>Nicolas Cage</v>
      </c>
      <c r="AB861" t="str">
        <v>Oliver Stone</v>
      </c>
      <c r="AC861">
        <v>12000</v>
      </c>
      <c r="AD861">
        <v>14421</v>
      </c>
      <c r="AE861">
        <v>0</v>
      </c>
      <c r="AF861">
        <v>0</v>
      </c>
      <c r="AG861">
        <v>6</v>
      </c>
      <c r="AH861">
        <v>242</v>
      </c>
      <c r="AI861">
        <v>129</v>
      </c>
      <c r="AJ861">
        <v>70236496</v>
      </c>
      <c r="AL861" s="7" t="str">
        <v>Alister Grierson</v>
      </c>
      <c r="AM861" s="35">
        <f>AVERAGEIFS(IMDB4[IMDb Score (1-10)],IMDB4[Director Name],Formula_Analysis!AL861)</f>
        <v>5.9</v>
      </c>
      <c r="AQ861" s="7" t="str">
        <v>Hector Kotsifakis</v>
      </c>
      <c r="AR861" s="7">
        <f>SUMIFS(IMDB4[Gross Revenue],IMDB4[Lead Actor],Formula_Analysis!AQ861)</f>
        <v>100412</v>
      </c>
    </row>
    <row r="862" spans="1:44" x14ac:dyDescent="0.25">
      <c r="A862" t="str">
        <v>Tsotsi</v>
      </c>
      <c r="B862">
        <v>38688</v>
      </c>
      <c r="C862">
        <v>2005</v>
      </c>
      <c r="D862" t="str">
        <v>2000s</v>
      </c>
      <c r="E862" t="str">
        <v>Color</v>
      </c>
      <c r="F862" t="str">
        <v>Crime</v>
      </c>
      <c r="G862" t="str">
        <v>Zulu</v>
      </c>
      <c r="H862" t="str">
        <v>UK</v>
      </c>
      <c r="I862" t="str">
        <v>R</v>
      </c>
      <c r="J862" t="str">
        <v>Terry Pheto</v>
      </c>
      <c r="K862" t="str">
        <v>Gavin Hood</v>
      </c>
      <c r="L862">
        <v>113</v>
      </c>
      <c r="M862">
        <v>278</v>
      </c>
      <c r="N862">
        <v>151</v>
      </c>
      <c r="O862">
        <v>0</v>
      </c>
      <c r="P862">
        <v>7.3</v>
      </c>
      <c r="R862" t="str">
        <v>The Big Short</v>
      </c>
      <c r="S862">
        <v>42124</v>
      </c>
      <c r="T862">
        <v>2015</v>
      </c>
      <c r="U862" t="str">
        <v>2010s</v>
      </c>
      <c r="V862" t="str">
        <v>Color</v>
      </c>
      <c r="W862" t="str">
        <v>Biography</v>
      </c>
      <c r="X862" t="str">
        <v>English</v>
      </c>
      <c r="Y862" t="str">
        <v>USA</v>
      </c>
      <c r="Z862" t="str">
        <v>R</v>
      </c>
      <c r="AA862" t="str">
        <v>Ryan Gosling</v>
      </c>
      <c r="AB862" t="str">
        <v>Adam McKay</v>
      </c>
      <c r="AC862">
        <v>33000</v>
      </c>
      <c r="AD862">
        <v>57308</v>
      </c>
      <c r="AE862">
        <v>285</v>
      </c>
      <c r="AF862">
        <v>99000</v>
      </c>
      <c r="AG862">
        <v>7.8</v>
      </c>
      <c r="AH862">
        <v>426</v>
      </c>
      <c r="AI862">
        <v>130</v>
      </c>
      <c r="AJ862">
        <v>70235322</v>
      </c>
      <c r="AL862" s="7" t="str">
        <v>Brandon Camp</v>
      </c>
      <c r="AM862" s="35">
        <f>AVERAGEIFS(IMDB4[IMDb Score (1-10)],IMDB4[Director Name],Formula_Analysis!AL862)</f>
        <v>5.6</v>
      </c>
      <c r="AQ862" s="7" t="str">
        <v>Will Forte</v>
      </c>
      <c r="AR862" s="7">
        <f>SUMIFS(IMDB4[Gross Revenue],IMDB4[Lead Actor],Formula_Analysis!AQ862)</f>
        <v>279014395</v>
      </c>
    </row>
    <row r="863" spans="1:44" x14ac:dyDescent="0.25">
      <c r="A863" t="str">
        <v>Once in a Lifetime: The Extraordinary Story of the New York Cosmos</v>
      </c>
      <c r="B863">
        <v>38745</v>
      </c>
      <c r="C863">
        <v>2006</v>
      </c>
      <c r="D863" t="str">
        <v>2000s</v>
      </c>
      <c r="E863" t="str">
        <v>Color</v>
      </c>
      <c r="F863" t="str">
        <v>Documentary</v>
      </c>
      <c r="G863" t="str">
        <v>English</v>
      </c>
      <c r="H863" t="str">
        <v>UK</v>
      </c>
      <c r="I863" t="str">
        <v>PG-13</v>
      </c>
      <c r="J863" t="str">
        <v>PelÃ©</v>
      </c>
      <c r="K863" t="str">
        <v>Paul Crowder</v>
      </c>
      <c r="L863">
        <v>102</v>
      </c>
      <c r="M863">
        <v>118</v>
      </c>
      <c r="N863">
        <v>10</v>
      </c>
      <c r="O863">
        <v>587</v>
      </c>
      <c r="P863">
        <v>7.3</v>
      </c>
      <c r="R863" t="str">
        <v>Fool's Gold</v>
      </c>
      <c r="S863">
        <v>39593</v>
      </c>
      <c r="T863">
        <v>2008</v>
      </c>
      <c r="U863" t="str">
        <v>2000s</v>
      </c>
      <c r="V863" t="str">
        <v>Color</v>
      </c>
      <c r="W863" t="str">
        <v>Action</v>
      </c>
      <c r="X863" t="str">
        <v>English</v>
      </c>
      <c r="Y863" t="str">
        <v>USA</v>
      </c>
      <c r="Z863" t="str">
        <v>PG-13</v>
      </c>
      <c r="AA863" t="str">
        <v>Matthew McConaughey</v>
      </c>
      <c r="AB863" t="str">
        <v>Andy Tennant</v>
      </c>
      <c r="AC863">
        <v>11000</v>
      </c>
      <c r="AD863">
        <v>13827</v>
      </c>
      <c r="AE863">
        <v>72</v>
      </c>
      <c r="AF863">
        <v>0</v>
      </c>
      <c r="AG863">
        <v>5.6</v>
      </c>
      <c r="AH863">
        <v>176</v>
      </c>
      <c r="AI863">
        <v>112</v>
      </c>
      <c r="AJ863">
        <v>70224196</v>
      </c>
      <c r="AL863" s="7" t="str">
        <v>John Gray</v>
      </c>
      <c r="AM863" s="35">
        <f>AVERAGEIFS(IMDB4[IMDb Score (1-10)],IMDB4[Director Name],Formula_Analysis!AL863)</f>
        <v>5.3</v>
      </c>
      <c r="AQ863" s="7" t="str">
        <v>Aimee Garcia</v>
      </c>
      <c r="AR863" s="7">
        <f>SUMIFS(IMDB4[Gross Revenue],IMDB4[Lead Actor],Formula_Analysis!AQ863)</f>
        <v>21835784</v>
      </c>
    </row>
    <row r="864" spans="1:44" x14ac:dyDescent="0.25">
      <c r="A864" t="str">
        <v>The Bubble</v>
      </c>
      <c r="B864">
        <v>39059</v>
      </c>
      <c r="C864">
        <v>2006</v>
      </c>
      <c r="D864" t="str">
        <v>2000s</v>
      </c>
      <c r="E864" t="str">
        <v>Color</v>
      </c>
      <c r="F864" t="str">
        <v>Comedy</v>
      </c>
      <c r="G864" t="str">
        <v>Hebrew</v>
      </c>
      <c r="H864" t="str">
        <v>Israel</v>
      </c>
      <c r="I864" t="str">
        <v>Unrated</v>
      </c>
      <c r="J864" t="str">
        <v>Ohad Knoller</v>
      </c>
      <c r="K864" t="str">
        <v>Eytan Fox</v>
      </c>
      <c r="L864">
        <v>53</v>
      </c>
      <c r="M864">
        <v>137</v>
      </c>
      <c r="N864">
        <v>21</v>
      </c>
      <c r="O864">
        <v>0</v>
      </c>
      <c r="P864">
        <v>7.3</v>
      </c>
      <c r="R864" t="str">
        <v>Big Momma's House 2</v>
      </c>
      <c r="S864">
        <v>38892</v>
      </c>
      <c r="T864">
        <v>2006</v>
      </c>
      <c r="U864" t="str">
        <v>2000s</v>
      </c>
      <c r="V864" t="str">
        <v>Color</v>
      </c>
      <c r="W864" t="str">
        <v>Comedy</v>
      </c>
      <c r="X864" t="str">
        <v>English</v>
      </c>
      <c r="Y864" t="str">
        <v>USA</v>
      </c>
      <c r="Z864" t="str">
        <v>PG-13</v>
      </c>
      <c r="AA864" t="str">
        <v>ChloÃ« Grace Moretz</v>
      </c>
      <c r="AB864" t="str">
        <v>John Whitesell</v>
      </c>
      <c r="AC864">
        <v>17000</v>
      </c>
      <c r="AD864">
        <v>19334</v>
      </c>
      <c r="AE864">
        <v>14</v>
      </c>
      <c r="AF864">
        <v>663</v>
      </c>
      <c r="AG864">
        <v>4.5999999999999996</v>
      </c>
      <c r="AH864">
        <v>65</v>
      </c>
      <c r="AI864">
        <v>99</v>
      </c>
      <c r="AJ864">
        <v>70163652</v>
      </c>
      <c r="AL864" s="7" t="str">
        <v>Maurice Joyce</v>
      </c>
      <c r="AM864" s="35">
        <f>AVERAGEIFS(IMDB4[IMDb Score (1-10)],IMDB4[Director Name],Formula_Analysis!AL864)</f>
        <v>5</v>
      </c>
      <c r="AQ864" s="7" t="str">
        <v>Kurt Fuller</v>
      </c>
      <c r="AR864" s="7">
        <f>SUMIFS(IMDB4[Gross Revenue],IMDB4[Lead Actor],Formula_Analysis!AQ864)</f>
        <v>56816662</v>
      </c>
    </row>
    <row r="865" spans="1:44" x14ac:dyDescent="0.25">
      <c r="A865" t="str">
        <v>Super Size Me</v>
      </c>
      <c r="B865">
        <v>38183</v>
      </c>
      <c r="C865">
        <v>2004</v>
      </c>
      <c r="D865" t="str">
        <v>2000s</v>
      </c>
      <c r="E865" t="str">
        <v>Color</v>
      </c>
      <c r="F865" t="str">
        <v>Comedy</v>
      </c>
      <c r="G865" t="str">
        <v>English</v>
      </c>
      <c r="H865" t="str">
        <v>USA</v>
      </c>
      <c r="I865" t="str">
        <v>PG</v>
      </c>
      <c r="J865" t="str">
        <v>Chemeeka Walker</v>
      </c>
      <c r="K865" t="str">
        <v>Morgan Spurlock</v>
      </c>
      <c r="L865">
        <v>0</v>
      </c>
      <c r="M865">
        <v>0</v>
      </c>
      <c r="N865">
        <v>293</v>
      </c>
      <c r="O865">
        <v>0</v>
      </c>
      <c r="P865">
        <v>7.3</v>
      </c>
      <c r="R865" t="str">
        <v>Star Trek: Insurrection</v>
      </c>
      <c r="S865">
        <v>35908</v>
      </c>
      <c r="T865">
        <v>1998</v>
      </c>
      <c r="U865" t="str">
        <v>1990s</v>
      </c>
      <c r="V865" t="str">
        <v>Color</v>
      </c>
      <c r="W865" t="str">
        <v>Action</v>
      </c>
      <c r="X865" t="str">
        <v>English</v>
      </c>
      <c r="Y865" t="str">
        <v>USA</v>
      </c>
      <c r="Z865" t="str">
        <v>PG</v>
      </c>
      <c r="AA865" t="str">
        <v>LeVar Burton</v>
      </c>
      <c r="AB865" t="str">
        <v>Jonathan Frakes</v>
      </c>
      <c r="AC865">
        <v>1000</v>
      </c>
      <c r="AD865">
        <v>6207</v>
      </c>
      <c r="AE865">
        <v>906</v>
      </c>
      <c r="AF865">
        <v>1000</v>
      </c>
      <c r="AG865">
        <v>6.4</v>
      </c>
      <c r="AH865">
        <v>160</v>
      </c>
      <c r="AI865">
        <v>103</v>
      </c>
      <c r="AJ865">
        <v>70117571</v>
      </c>
      <c r="AL865" s="7" t="str">
        <v>Rob Schmidt</v>
      </c>
      <c r="AM865" s="35">
        <f>AVERAGEIFS(IMDB4[IMDb Score (1-10)],IMDB4[Director Name],Formula_Analysis!AL865)</f>
        <v>6.1</v>
      </c>
      <c r="AQ865" s="7" t="str">
        <v>Noah Emmerich</v>
      </c>
      <c r="AR865" s="7">
        <f>SUMIFS(IMDB4[Gross Revenue],IMDB4[Lead Actor],Formula_Analysis!AQ865)</f>
        <v>58214</v>
      </c>
    </row>
    <row r="866" spans="1:44" x14ac:dyDescent="0.25">
      <c r="A866" t="str">
        <v>Anchorman: The Legend of Ron Burgundy</v>
      </c>
      <c r="B866">
        <v>38129</v>
      </c>
      <c r="C866">
        <v>2004</v>
      </c>
      <c r="D866" t="str">
        <v>2000s</v>
      </c>
      <c r="E866" t="str">
        <v>Color</v>
      </c>
      <c r="F866" t="str">
        <v>Comedy</v>
      </c>
      <c r="G866" t="str">
        <v>English</v>
      </c>
      <c r="H866" t="str">
        <v>USA</v>
      </c>
      <c r="I866" t="str">
        <v>PG-13</v>
      </c>
      <c r="J866" t="str">
        <v>Darcy Donavan</v>
      </c>
      <c r="K866" t="str">
        <v>Adam McKay</v>
      </c>
      <c r="L866">
        <v>640000</v>
      </c>
      <c r="M866">
        <v>656730</v>
      </c>
      <c r="N866">
        <v>285</v>
      </c>
      <c r="O866">
        <v>0</v>
      </c>
      <c r="P866">
        <v>7.2</v>
      </c>
      <c r="R866" t="str">
        <v>Boomerang</v>
      </c>
      <c r="S866">
        <v>33952</v>
      </c>
      <c r="T866">
        <v>1992</v>
      </c>
      <c r="U866" t="str">
        <v>1990s</v>
      </c>
      <c r="V866" t="str">
        <v>Color</v>
      </c>
      <c r="W866" t="str">
        <v>Comedy</v>
      </c>
      <c r="X866" t="str">
        <v>English</v>
      </c>
      <c r="Y866" t="str">
        <v>USA</v>
      </c>
      <c r="Z866" t="str">
        <v>R</v>
      </c>
      <c r="AA866" t="str">
        <v>John Witherspoon</v>
      </c>
      <c r="AB866" t="str">
        <v>Reginald Hudlin</v>
      </c>
      <c r="AC866">
        <v>723</v>
      </c>
      <c r="AD866">
        <v>3841</v>
      </c>
      <c r="AE866">
        <v>71</v>
      </c>
      <c r="AF866">
        <v>0</v>
      </c>
      <c r="AG866">
        <v>5.4</v>
      </c>
      <c r="AH866">
        <v>21</v>
      </c>
      <c r="AI866">
        <v>117</v>
      </c>
      <c r="AJ866">
        <v>70100000</v>
      </c>
      <c r="AL866" s="7" t="str">
        <v>Martin McDonagh</v>
      </c>
      <c r="AM866" s="35">
        <f>AVERAGEIFS(IMDB4[IMDb Score (1-10)],IMDB4[Director Name],Formula_Analysis!AL866)</f>
        <v>7.6</v>
      </c>
      <c r="AQ866" s="7" t="str">
        <v>John Doman</v>
      </c>
      <c r="AR866" s="7">
        <f>SUMIFS(IMDB4[Gross Revenue],IMDB4[Lead Actor],Formula_Analysis!AQ866)</f>
        <v>90135191</v>
      </c>
    </row>
    <row r="867" spans="1:44" x14ac:dyDescent="0.25">
      <c r="A867" t="str">
        <v>Rango</v>
      </c>
      <c r="B867">
        <v>40797</v>
      </c>
      <c r="C867">
        <v>2011</v>
      </c>
      <c r="D867" t="str">
        <v>2010s</v>
      </c>
      <c r="E867" t="str">
        <v>Color</v>
      </c>
      <c r="F867" t="str">
        <v>Adventure</v>
      </c>
      <c r="G867" t="str">
        <v>English</v>
      </c>
      <c r="H867" t="str">
        <v>USA</v>
      </c>
      <c r="I867" t="str">
        <v>PG</v>
      </c>
      <c r="J867" t="str">
        <v>Johnny Depp</v>
      </c>
      <c r="K867" t="str">
        <v>Gore Verbinski</v>
      </c>
      <c r="L867">
        <v>40000</v>
      </c>
      <c r="M867">
        <v>43291</v>
      </c>
      <c r="N867">
        <v>563</v>
      </c>
      <c r="O867">
        <v>26000</v>
      </c>
      <c r="P867">
        <v>7.2</v>
      </c>
      <c r="R867" t="str">
        <v>Kill Bill: Vol. 1</v>
      </c>
      <c r="S867">
        <v>37958</v>
      </c>
      <c r="T867">
        <v>2003</v>
      </c>
      <c r="U867" t="str">
        <v>2000s</v>
      </c>
      <c r="V867" t="str">
        <v>Black and White</v>
      </c>
      <c r="W867" t="str">
        <v>Action</v>
      </c>
      <c r="X867" t="str">
        <v>English</v>
      </c>
      <c r="Y867" t="str">
        <v>USA</v>
      </c>
      <c r="Z867" t="str">
        <v>R</v>
      </c>
      <c r="AA867" t="str">
        <v>David Carradine</v>
      </c>
      <c r="AB867" t="str">
        <v>Quentin Tarantino</v>
      </c>
      <c r="AC867">
        <v>926</v>
      </c>
      <c r="AD867">
        <v>3983</v>
      </c>
      <c r="AE867">
        <v>16000</v>
      </c>
      <c r="AF867">
        <v>13000</v>
      </c>
      <c r="AG867">
        <v>8.1</v>
      </c>
      <c r="AH867">
        <v>354</v>
      </c>
      <c r="AI867">
        <v>111</v>
      </c>
      <c r="AJ867">
        <v>70098138</v>
      </c>
      <c r="AL867" s="7" t="str">
        <v>Kasi Lemmons</v>
      </c>
      <c r="AM867" s="35">
        <f>AVERAGEIFS(IMDB4[IMDb Score (1-10)],IMDB4[Director Name],Formula_Analysis!AL867)</f>
        <v>5.85</v>
      </c>
      <c r="AQ867" s="7" t="str">
        <v>Michael Dudikoff</v>
      </c>
      <c r="AR867" s="7">
        <f>SUMIFS(IMDB4[Gross Revenue],IMDB4[Lead Actor],Formula_Analysis!AQ867)</f>
        <v>4000000</v>
      </c>
    </row>
    <row r="868" spans="1:44" x14ac:dyDescent="0.25">
      <c r="A868" t="str">
        <v>Winter's Bone</v>
      </c>
      <c r="B868">
        <v>40186</v>
      </c>
      <c r="C868">
        <v>2010</v>
      </c>
      <c r="D868" t="str">
        <v>2010s</v>
      </c>
      <c r="E868" t="str">
        <v>Color</v>
      </c>
      <c r="F868" t="str">
        <v>Drama</v>
      </c>
      <c r="G868" t="str">
        <v>English</v>
      </c>
      <c r="H868" t="str">
        <v>USA</v>
      </c>
      <c r="I868" t="str">
        <v>R</v>
      </c>
      <c r="J868" t="str">
        <v>Jennifer Lawrence</v>
      </c>
      <c r="K868" t="str">
        <v>Debra Granik</v>
      </c>
      <c r="L868">
        <v>34000</v>
      </c>
      <c r="M868">
        <v>34446</v>
      </c>
      <c r="N868">
        <v>81</v>
      </c>
      <c r="O868">
        <v>20000</v>
      </c>
      <c r="P868">
        <v>7.2</v>
      </c>
      <c r="R868" t="str">
        <v>The Golden Compass</v>
      </c>
      <c r="S868">
        <v>39110</v>
      </c>
      <c r="T868">
        <v>2007</v>
      </c>
      <c r="U868" t="str">
        <v>2000s</v>
      </c>
      <c r="V868" t="str">
        <v>Color</v>
      </c>
      <c r="W868" t="str">
        <v>Adventure</v>
      </c>
      <c r="X868" t="str">
        <v>English</v>
      </c>
      <c r="Y868" t="str">
        <v>USA</v>
      </c>
      <c r="Z868" t="str">
        <v>PG-13</v>
      </c>
      <c r="AA868" t="str">
        <v>Christopher Lee</v>
      </c>
      <c r="AB868" t="str">
        <v>Chris Weitz</v>
      </c>
      <c r="AC868">
        <v>16000</v>
      </c>
      <c r="AD868">
        <v>24106</v>
      </c>
      <c r="AE868">
        <v>129</v>
      </c>
      <c r="AF868">
        <v>0</v>
      </c>
      <c r="AG868">
        <v>6.1</v>
      </c>
      <c r="AH868">
        <v>251</v>
      </c>
      <c r="AI868">
        <v>113</v>
      </c>
      <c r="AJ868">
        <v>70083519</v>
      </c>
      <c r="AL868" s="7" t="str">
        <v>Ulu Grosbard</v>
      </c>
      <c r="AM868" s="35">
        <f>AVERAGEIFS(IMDB4[IMDb Score (1-10)],IMDB4[Director Name],Formula_Analysis!AL868)</f>
        <v>6.3</v>
      </c>
      <c r="AQ868" s="7" t="str">
        <v>Max Minghella</v>
      </c>
      <c r="AR868" s="7">
        <f>SUMIFS(IMDB4[Gross Revenue],IMDB4[Lead Actor],Formula_Analysis!AQ868)</f>
        <v>22044645</v>
      </c>
    </row>
    <row r="869" spans="1:44" x14ac:dyDescent="0.25">
      <c r="A869" t="str">
        <v>Half Nelson</v>
      </c>
      <c r="B869">
        <v>38985</v>
      </c>
      <c r="C869">
        <v>2006</v>
      </c>
      <c r="D869" t="str">
        <v>2000s</v>
      </c>
      <c r="E869" t="str">
        <v>Color</v>
      </c>
      <c r="F869" t="str">
        <v>Drama</v>
      </c>
      <c r="G869" t="str">
        <v>English</v>
      </c>
      <c r="H869" t="str">
        <v>USA</v>
      </c>
      <c r="I869" t="str">
        <v>R</v>
      </c>
      <c r="J869" t="str">
        <v>Ryan Gosling</v>
      </c>
      <c r="K869" t="str">
        <v>Ryan Fleck</v>
      </c>
      <c r="L869">
        <v>33000</v>
      </c>
      <c r="M869">
        <v>33734</v>
      </c>
      <c r="N869">
        <v>31</v>
      </c>
      <c r="O869">
        <v>0</v>
      </c>
      <c r="P869">
        <v>7.2</v>
      </c>
      <c r="R869" t="str">
        <v>Act of Valor</v>
      </c>
      <c r="S869">
        <v>41194</v>
      </c>
      <c r="T869">
        <v>2012</v>
      </c>
      <c r="U869" t="str">
        <v>2010s</v>
      </c>
      <c r="V869" t="str">
        <v>Color</v>
      </c>
      <c r="W869" t="str">
        <v>Action</v>
      </c>
      <c r="X869" t="str">
        <v>English</v>
      </c>
      <c r="Y869" t="str">
        <v>USA</v>
      </c>
      <c r="Z869" t="str">
        <v>R</v>
      </c>
      <c r="AA869" t="str">
        <v>Alex Veadov</v>
      </c>
      <c r="AB869" t="str">
        <v>Mike McCoy</v>
      </c>
      <c r="AC869">
        <v>93</v>
      </c>
      <c r="AD869">
        <v>146</v>
      </c>
      <c r="AE869">
        <v>16</v>
      </c>
      <c r="AF869">
        <v>15000</v>
      </c>
      <c r="AG869">
        <v>6.5</v>
      </c>
      <c r="AH869">
        <v>216</v>
      </c>
      <c r="AI869">
        <v>110</v>
      </c>
      <c r="AJ869">
        <v>70011073</v>
      </c>
      <c r="AL869" s="7" t="str">
        <v>William Malone</v>
      </c>
      <c r="AM869" s="35">
        <f>AVERAGEIFS(IMDB4[IMDb Score (1-10)],IMDB4[Director Name],Formula_Analysis!AL869)</f>
        <v>4.4499999999999993</v>
      </c>
      <c r="AQ869" s="7" t="str">
        <v>James D'Arcy</v>
      </c>
      <c r="AR869" s="7">
        <f>SUMIFS(IMDB4[Gross Revenue],IMDB4[Lead Actor],Formula_Analysis!AQ869)</f>
        <v>135741249</v>
      </c>
    </row>
    <row r="870" spans="1:44" x14ac:dyDescent="0.25">
      <c r="A870" t="str">
        <v>The Believer</v>
      </c>
      <c r="B870">
        <v>36937</v>
      </c>
      <c r="C870">
        <v>2001</v>
      </c>
      <c r="D870" t="str">
        <v>2000s</v>
      </c>
      <c r="E870" t="str">
        <v>Black and White</v>
      </c>
      <c r="F870" t="str">
        <v>Drama</v>
      </c>
      <c r="G870" t="str">
        <v>English</v>
      </c>
      <c r="H870" t="str">
        <v>USA</v>
      </c>
      <c r="I870" t="str">
        <v>R</v>
      </c>
      <c r="J870" t="str">
        <v>Ryan Gosling</v>
      </c>
      <c r="K870" t="str">
        <v>Henry Bean</v>
      </c>
      <c r="L870">
        <v>33000</v>
      </c>
      <c r="M870">
        <v>33441</v>
      </c>
      <c r="N870">
        <v>21</v>
      </c>
      <c r="O870">
        <v>0</v>
      </c>
      <c r="P870">
        <v>7.2</v>
      </c>
      <c r="R870" t="str">
        <v>Born on the Fourth of July</v>
      </c>
      <c r="S870">
        <v>32551</v>
      </c>
      <c r="T870">
        <v>1989</v>
      </c>
      <c r="U870" t="str">
        <v>1980s</v>
      </c>
      <c r="V870" t="str">
        <v>Color</v>
      </c>
      <c r="W870" t="str">
        <v>Biography</v>
      </c>
      <c r="X870" t="str">
        <v>English</v>
      </c>
      <c r="Y870" t="str">
        <v>USA</v>
      </c>
      <c r="Z870" t="str">
        <v>R</v>
      </c>
      <c r="AA870" t="str">
        <v>Tom Cruise</v>
      </c>
      <c r="AB870" t="str">
        <v>Oliver Stone</v>
      </c>
      <c r="AC870">
        <v>10000</v>
      </c>
      <c r="AD870">
        <v>12098</v>
      </c>
      <c r="AE870">
        <v>0</v>
      </c>
      <c r="AF870">
        <v>4000</v>
      </c>
      <c r="AG870">
        <v>7.2</v>
      </c>
      <c r="AH870">
        <v>72</v>
      </c>
      <c r="AI870">
        <v>145</v>
      </c>
      <c r="AJ870">
        <v>70001698</v>
      </c>
      <c r="AL870" s="7" t="str">
        <v>Jon Gunn</v>
      </c>
      <c r="AM870" s="35">
        <f>AVERAGEIFS(IMDB4[IMDb Score (1-10)],IMDB4[Director Name],Formula_Analysis!AL870)</f>
        <v>6.0333333333333341</v>
      </c>
      <c r="AQ870" s="7" t="str">
        <v>Larry Miller</v>
      </c>
      <c r="AR870" s="7">
        <f>SUMIFS(IMDB4[Gross Revenue],IMDB4[Lead Actor],Formula_Analysis!AQ870)</f>
        <v>123423449</v>
      </c>
    </row>
    <row r="871" spans="1:44" x14ac:dyDescent="0.25">
      <c r="A871" t="str">
        <v>Furious 7</v>
      </c>
      <c r="B871">
        <v>42012</v>
      </c>
      <c r="C871">
        <v>2015</v>
      </c>
      <c r="D871" t="str">
        <v>2010s</v>
      </c>
      <c r="E871" t="str">
        <v>Color</v>
      </c>
      <c r="F871" t="str">
        <v>Action</v>
      </c>
      <c r="G871" t="str">
        <v>English</v>
      </c>
      <c r="H871" t="str">
        <v>USA</v>
      </c>
      <c r="I871" t="str">
        <v>PG-13</v>
      </c>
      <c r="J871" t="str">
        <v>Jason Statham</v>
      </c>
      <c r="K871" t="str">
        <v>James Wan</v>
      </c>
      <c r="L871">
        <v>26000</v>
      </c>
      <c r="M871">
        <v>79150</v>
      </c>
      <c r="N871">
        <v>0</v>
      </c>
      <c r="O871">
        <v>94000</v>
      </c>
      <c r="P871">
        <v>7.2</v>
      </c>
      <c r="R871" t="str">
        <v>Blade</v>
      </c>
      <c r="S871">
        <v>36152</v>
      </c>
      <c r="T871">
        <v>1998</v>
      </c>
      <c r="U871" t="str">
        <v>1990s</v>
      </c>
      <c r="V871" t="str">
        <v>Color</v>
      </c>
      <c r="W871" t="str">
        <v>Action</v>
      </c>
      <c r="X871" t="str">
        <v>English</v>
      </c>
      <c r="Y871" t="str">
        <v>USA</v>
      </c>
      <c r="Z871" t="str">
        <v>R</v>
      </c>
      <c r="AA871" t="str">
        <v>Sanaa Lathan</v>
      </c>
      <c r="AB871" t="str">
        <v>Stephen Norrington</v>
      </c>
      <c r="AC871">
        <v>886</v>
      </c>
      <c r="AD871">
        <v>3174</v>
      </c>
      <c r="AE871">
        <v>45</v>
      </c>
      <c r="AF871">
        <v>0</v>
      </c>
      <c r="AG871">
        <v>7.1</v>
      </c>
      <c r="AH871">
        <v>184</v>
      </c>
      <c r="AI871">
        <v>110</v>
      </c>
      <c r="AJ871">
        <v>70001065</v>
      </c>
      <c r="AL871" s="7" t="str">
        <v>Benh Zeitlin</v>
      </c>
      <c r="AM871" s="35">
        <f>AVERAGEIFS(IMDB4[IMDb Score (1-10)],IMDB4[Director Name],Formula_Analysis!AL871)</f>
        <v>7.3</v>
      </c>
      <c r="AQ871" s="7" t="str">
        <v>David Arquette</v>
      </c>
      <c r="AR871" s="7">
        <f>SUMIFS(IMDB4[Gross Revenue],IMDB4[Lead Actor],Formula_Analysis!AQ871)</f>
        <v>103465941</v>
      </c>
    </row>
    <row r="872" spans="1:44" x14ac:dyDescent="0.25">
      <c r="A872" t="str">
        <v>War Horse</v>
      </c>
      <c r="B872">
        <v>40642</v>
      </c>
      <c r="C872">
        <v>2011</v>
      </c>
      <c r="D872" t="str">
        <v>2010s</v>
      </c>
      <c r="E872" t="str">
        <v>Black and White</v>
      </c>
      <c r="F872" t="str">
        <v>Drama</v>
      </c>
      <c r="G872" t="str">
        <v>English</v>
      </c>
      <c r="H872" t="str">
        <v>USA</v>
      </c>
      <c r="I872" t="str">
        <v>PG-13</v>
      </c>
      <c r="J872" t="str">
        <v>Jeremy Irvine</v>
      </c>
      <c r="K872" t="str">
        <v>Steven Spielberg</v>
      </c>
      <c r="L872">
        <v>25000</v>
      </c>
      <c r="M872">
        <v>46726</v>
      </c>
      <c r="N872">
        <v>14000</v>
      </c>
      <c r="O872">
        <v>28000</v>
      </c>
      <c r="P872">
        <v>7.2</v>
      </c>
      <c r="R872" t="str">
        <v>Seven Pounds</v>
      </c>
      <c r="S872">
        <v>39571</v>
      </c>
      <c r="T872">
        <v>2008</v>
      </c>
      <c r="U872" t="str">
        <v>2000s</v>
      </c>
      <c r="V872" t="str">
        <v>Color</v>
      </c>
      <c r="W872" t="str">
        <v>Drama</v>
      </c>
      <c r="X872" t="str">
        <v>English</v>
      </c>
      <c r="Y872" t="str">
        <v>USA</v>
      </c>
      <c r="Z872" t="str">
        <v>PG-13</v>
      </c>
      <c r="AA872" t="str">
        <v>Will Smith</v>
      </c>
      <c r="AB872" t="str">
        <v>Gabriele Muccino</v>
      </c>
      <c r="AC872">
        <v>10000</v>
      </c>
      <c r="AD872">
        <v>14727</v>
      </c>
      <c r="AE872">
        <v>125</v>
      </c>
      <c r="AF872">
        <v>26000</v>
      </c>
      <c r="AG872">
        <v>7.7</v>
      </c>
      <c r="AH872">
        <v>202</v>
      </c>
      <c r="AI872">
        <v>123</v>
      </c>
      <c r="AJ872">
        <v>69951824</v>
      </c>
      <c r="AL872" s="7" t="str">
        <v>Kevin Tancharoen</v>
      </c>
      <c r="AM872" s="35">
        <f>AVERAGEIFS(IMDB4[IMDb Score (1-10)],IMDB4[Director Name],Formula_Analysis!AL872)</f>
        <v>5.2</v>
      </c>
      <c r="AQ872" s="7" t="str">
        <v>Molly Parker</v>
      </c>
      <c r="AR872" s="7">
        <f>SUMIFS(IMDB4[Gross Revenue],IMDB4[Lead Actor],Formula_Analysis!AQ872)</f>
        <v>4239767</v>
      </c>
    </row>
    <row r="873" spans="1:44" x14ac:dyDescent="0.25">
      <c r="A873" t="str">
        <v>10 Things I Hate About You</v>
      </c>
      <c r="B873">
        <v>36245</v>
      </c>
      <c r="C873">
        <v>1999</v>
      </c>
      <c r="D873" t="str">
        <v>1990s</v>
      </c>
      <c r="E873" t="str">
        <v>Color</v>
      </c>
      <c r="F873" t="str">
        <v>Comedy</v>
      </c>
      <c r="G873" t="str">
        <v>English</v>
      </c>
      <c r="H873" t="str">
        <v>USA</v>
      </c>
      <c r="I873" t="str">
        <v>PG-13</v>
      </c>
      <c r="J873" t="str">
        <v>Joseph Gordon-Levitt</v>
      </c>
      <c r="K873" t="str">
        <v>Gil Junger</v>
      </c>
      <c r="L873">
        <v>23000</v>
      </c>
      <c r="M873">
        <v>37907</v>
      </c>
      <c r="N873">
        <v>19</v>
      </c>
      <c r="O873">
        <v>10000</v>
      </c>
      <c r="P873">
        <v>7.2</v>
      </c>
      <c r="R873" t="str">
        <v>Splash</v>
      </c>
      <c r="S873">
        <v>30963</v>
      </c>
      <c r="T873">
        <v>1984</v>
      </c>
      <c r="U873" t="str">
        <v>1980s</v>
      </c>
      <c r="V873" t="str">
        <v>Color</v>
      </c>
      <c r="W873" t="str">
        <v>Comedy</v>
      </c>
      <c r="X873" t="str">
        <v>English</v>
      </c>
      <c r="Y873" t="str">
        <v>USA</v>
      </c>
      <c r="Z873" t="str">
        <v>PG</v>
      </c>
      <c r="AA873" t="str">
        <v>Tom Hanks</v>
      </c>
      <c r="AB873" t="str">
        <v>Ron Howard</v>
      </c>
      <c r="AC873">
        <v>15000</v>
      </c>
      <c r="AD873">
        <v>15361</v>
      </c>
      <c r="AE873">
        <v>2000</v>
      </c>
      <c r="AF873">
        <v>0</v>
      </c>
      <c r="AG873">
        <v>6.2</v>
      </c>
      <c r="AH873">
        <v>43</v>
      </c>
      <c r="AI873">
        <v>111</v>
      </c>
      <c r="AJ873">
        <v>69800000</v>
      </c>
      <c r="AL873" s="7" t="str">
        <v>Damon Santostefano</v>
      </c>
      <c r="AM873" s="35">
        <f>AVERAGEIFS(IMDB4[IMDb Score (1-10)],IMDB4[Director Name],Formula_Analysis!AL873)</f>
        <v>6.1</v>
      </c>
      <c r="AQ873" s="7" t="str">
        <v>Ariana Richards</v>
      </c>
      <c r="AR873" s="7">
        <f>SUMIFS(IMDB4[Gross Revenue],IMDB4[Lead Actor],Formula_Analysis!AQ873)</f>
        <v>244444097</v>
      </c>
    </row>
    <row r="874" spans="1:44" x14ac:dyDescent="0.25">
      <c r="A874" t="str">
        <v>Latter Days</v>
      </c>
      <c r="B874">
        <v>37665</v>
      </c>
      <c r="C874">
        <v>2003</v>
      </c>
      <c r="D874" t="str">
        <v>2000s</v>
      </c>
      <c r="E874" t="str">
        <v>Color</v>
      </c>
      <c r="F874" t="str">
        <v>Comedy</v>
      </c>
      <c r="G874" t="str">
        <v>English</v>
      </c>
      <c r="H874" t="str">
        <v>USA</v>
      </c>
      <c r="I874" t="str">
        <v>R</v>
      </c>
      <c r="J874" t="str">
        <v>Joseph Gordon-Levitt</v>
      </c>
      <c r="K874" t="str">
        <v>C. Jay Cox</v>
      </c>
      <c r="L874">
        <v>23000</v>
      </c>
      <c r="M874">
        <v>26017</v>
      </c>
      <c r="N874">
        <v>6</v>
      </c>
      <c r="O874">
        <v>0</v>
      </c>
      <c r="P874">
        <v>7.2</v>
      </c>
      <c r="R874" t="str">
        <v>Private Benjamin</v>
      </c>
      <c r="S874">
        <v>29412</v>
      </c>
      <c r="T874">
        <v>1980</v>
      </c>
      <c r="U874" t="str">
        <v>1980s</v>
      </c>
      <c r="V874" t="str">
        <v>Color</v>
      </c>
      <c r="W874" t="str">
        <v>Comedy</v>
      </c>
      <c r="X874" t="str">
        <v>English</v>
      </c>
      <c r="Y874" t="str">
        <v>USA</v>
      </c>
      <c r="Z874" t="str">
        <v>R</v>
      </c>
      <c r="AA874" t="str">
        <v>Eileen Brennan</v>
      </c>
      <c r="AB874" t="str">
        <v>Howard Zieff</v>
      </c>
      <c r="AC874">
        <v>1000</v>
      </c>
      <c r="AD874">
        <v>2419</v>
      </c>
      <c r="AE874">
        <v>6</v>
      </c>
      <c r="AF874">
        <v>855</v>
      </c>
      <c r="AG874">
        <v>6.1</v>
      </c>
      <c r="AH874">
        <v>25</v>
      </c>
      <c r="AI874">
        <v>109</v>
      </c>
      <c r="AJ874">
        <v>69800000</v>
      </c>
      <c r="AL874" s="7" t="str">
        <v>Mic Rodgers</v>
      </c>
      <c r="AM874" s="35">
        <f>AVERAGEIFS(IMDB4[IMDb Score (1-10)],IMDB4[Director Name],Formula_Analysis!AL874)</f>
        <v>4.0999999999999996</v>
      </c>
      <c r="AQ874" s="7" t="str">
        <v>Ginger Rogers</v>
      </c>
      <c r="AR874" s="7">
        <f>SUMIFS(IMDB4[Gross Revenue],IMDB4[Lead Actor],Formula_Analysis!AQ874)</f>
        <v>5300000</v>
      </c>
    </row>
    <row r="875" spans="1:44" x14ac:dyDescent="0.25">
      <c r="A875" t="str">
        <v>Cold Mountain</v>
      </c>
      <c r="B875">
        <v>37629</v>
      </c>
      <c r="C875">
        <v>2003</v>
      </c>
      <c r="D875" t="str">
        <v>2000s</v>
      </c>
      <c r="E875" t="str">
        <v>Color</v>
      </c>
      <c r="F875" t="str">
        <v>Adventure</v>
      </c>
      <c r="G875" t="str">
        <v>English</v>
      </c>
      <c r="H875" t="str">
        <v>USA</v>
      </c>
      <c r="I875" t="str">
        <v>R</v>
      </c>
      <c r="J875" t="str">
        <v>Philip Seymour Hoffman</v>
      </c>
      <c r="K875" t="str">
        <v>Anthony Minghella</v>
      </c>
      <c r="L875">
        <v>22000</v>
      </c>
      <c r="M875">
        <v>61110</v>
      </c>
      <c r="N875">
        <v>333</v>
      </c>
      <c r="O875">
        <v>0</v>
      </c>
      <c r="P875">
        <v>7.2</v>
      </c>
      <c r="R875" t="str">
        <v>Swordfish</v>
      </c>
      <c r="S875">
        <v>37135</v>
      </c>
      <c r="T875">
        <v>2001</v>
      </c>
      <c r="U875" t="str">
        <v>2000s</v>
      </c>
      <c r="V875" t="str">
        <v>Color</v>
      </c>
      <c r="W875" t="str">
        <v>Action</v>
      </c>
      <c r="X875" t="str">
        <v>English</v>
      </c>
      <c r="Y875" t="str">
        <v>USA</v>
      </c>
      <c r="Z875" t="str">
        <v>R</v>
      </c>
      <c r="AA875" t="str">
        <v>Hugh Jackman</v>
      </c>
      <c r="AB875" t="str">
        <v>Dominic Sena</v>
      </c>
      <c r="AC875">
        <v>20000</v>
      </c>
      <c r="AD875">
        <v>25942</v>
      </c>
      <c r="AE875">
        <v>57</v>
      </c>
      <c r="AF875">
        <v>0</v>
      </c>
      <c r="AG875">
        <v>6.5</v>
      </c>
      <c r="AH875">
        <v>166</v>
      </c>
      <c r="AI875">
        <v>99</v>
      </c>
      <c r="AJ875">
        <v>69772969</v>
      </c>
      <c r="AL875" s="7" t="str">
        <v>Duncan Tucker</v>
      </c>
      <c r="AM875" s="35">
        <f>AVERAGEIFS(IMDB4[IMDb Score (1-10)],IMDB4[Director Name],Formula_Analysis!AL875)</f>
        <v>7.4</v>
      </c>
      <c r="AQ875" s="7" t="str">
        <v>Bam Margera</v>
      </c>
      <c r="AR875" s="7">
        <f>SUMIFS(IMDB4[Gross Revenue],IMDB4[Lead Actor],Formula_Analysis!AQ875)</f>
        <v>181492168</v>
      </c>
    </row>
    <row r="876" spans="1:44" x14ac:dyDescent="0.25">
      <c r="A876" t="str">
        <v>Red Dragon</v>
      </c>
      <c r="B876">
        <v>37296</v>
      </c>
      <c r="C876">
        <v>2002</v>
      </c>
      <c r="D876" t="str">
        <v>2000s</v>
      </c>
      <c r="E876" t="str">
        <v>Color</v>
      </c>
      <c r="F876" t="str">
        <v>Crime</v>
      </c>
      <c r="G876" t="str">
        <v>English</v>
      </c>
      <c r="H876" t="str">
        <v>Germany</v>
      </c>
      <c r="I876" t="str">
        <v>R</v>
      </c>
      <c r="J876" t="str">
        <v>Philip Seymour Hoffman</v>
      </c>
      <c r="K876" t="str">
        <v>Brett Ratner</v>
      </c>
      <c r="L876">
        <v>22000</v>
      </c>
      <c r="M876">
        <v>35867</v>
      </c>
      <c r="N876">
        <v>420</v>
      </c>
      <c r="O876">
        <v>0</v>
      </c>
      <c r="P876">
        <v>7.2</v>
      </c>
      <c r="R876" t="str">
        <v>The Best Little Whorehouse in Texas</v>
      </c>
      <c r="S876">
        <v>30287</v>
      </c>
      <c r="T876">
        <v>1982</v>
      </c>
      <c r="U876" t="str">
        <v>1980s</v>
      </c>
      <c r="V876" t="str">
        <v>Color</v>
      </c>
      <c r="W876" t="str">
        <v>Comedy</v>
      </c>
      <c r="X876" t="str">
        <v>English</v>
      </c>
      <c r="Y876" t="str">
        <v>USA</v>
      </c>
      <c r="Z876" t="str">
        <v>R</v>
      </c>
      <c r="AA876" t="str">
        <v>Dolly Parton</v>
      </c>
      <c r="AB876" t="str">
        <v>Colin Higgins</v>
      </c>
      <c r="AC876">
        <v>1000</v>
      </c>
      <c r="AD876">
        <v>3688</v>
      </c>
      <c r="AE876">
        <v>19</v>
      </c>
      <c r="AF876">
        <v>0</v>
      </c>
      <c r="AG876">
        <v>5.8</v>
      </c>
      <c r="AH876">
        <v>11</v>
      </c>
      <c r="AI876">
        <v>114</v>
      </c>
      <c r="AJ876">
        <v>69700000</v>
      </c>
      <c r="AL876" s="7" t="str">
        <v>Michael Dowse</v>
      </c>
      <c r="AM876" s="35">
        <f>AVERAGEIFS(IMDB4[IMDb Score (1-10)],IMDB4[Director Name],Formula_Analysis!AL876)</f>
        <v>6.3</v>
      </c>
      <c r="AQ876" s="7" t="str">
        <v>Eric Mendenhall</v>
      </c>
      <c r="AR876" s="7">
        <f>SUMIFS(IMDB4[Gross Revenue],IMDB4[Lead Actor],Formula_Analysis!AQ876)</f>
        <v>51697449</v>
      </c>
    </row>
    <row r="877" spans="1:44" x14ac:dyDescent="0.25">
      <c r="A877" t="str">
        <v>The Intern</v>
      </c>
      <c r="B877">
        <v>42345</v>
      </c>
      <c r="C877">
        <v>2015</v>
      </c>
      <c r="D877" t="str">
        <v>2010s</v>
      </c>
      <c r="E877" t="str">
        <v>Color</v>
      </c>
      <c r="F877" t="str">
        <v>Comedy</v>
      </c>
      <c r="G877" t="str">
        <v>English</v>
      </c>
      <c r="H877" t="str">
        <v>USA</v>
      </c>
      <c r="I877" t="str">
        <v>PG-13</v>
      </c>
      <c r="J877" t="str">
        <v>Robert De Niro</v>
      </c>
      <c r="K877" t="str">
        <v>Nancy Meyers</v>
      </c>
      <c r="L877">
        <v>22000</v>
      </c>
      <c r="M877">
        <v>36010</v>
      </c>
      <c r="N877">
        <v>278</v>
      </c>
      <c r="O877">
        <v>54000</v>
      </c>
      <c r="P877">
        <v>7.2</v>
      </c>
      <c r="R877" t="str">
        <v>The Kid</v>
      </c>
      <c r="S877">
        <v>36543</v>
      </c>
      <c r="T877">
        <v>2000</v>
      </c>
      <c r="U877" t="str">
        <v>2000s</v>
      </c>
      <c r="V877" t="str">
        <v>Color</v>
      </c>
      <c r="W877" t="str">
        <v>Comedy</v>
      </c>
      <c r="X877" t="str">
        <v>English</v>
      </c>
      <c r="Y877" t="str">
        <v>USA</v>
      </c>
      <c r="Z877" t="str">
        <v>PG</v>
      </c>
      <c r="AA877" t="str">
        <v>Bruce Willis</v>
      </c>
      <c r="AB877" t="str">
        <v>Jon Turteltaub</v>
      </c>
      <c r="AC877">
        <v>13000</v>
      </c>
      <c r="AD877">
        <v>16452</v>
      </c>
      <c r="AE877">
        <v>226</v>
      </c>
      <c r="AF877">
        <v>0</v>
      </c>
      <c r="AG877">
        <v>6.1</v>
      </c>
      <c r="AH877">
        <v>86</v>
      </c>
      <c r="AI877">
        <v>104</v>
      </c>
      <c r="AJ877">
        <v>69688384</v>
      </c>
      <c r="AL877" s="7" t="str">
        <v>Brian Trenchard-Smith</v>
      </c>
      <c r="AM877" s="35">
        <f>AVERAGEIFS(IMDB4[IMDb Score (1-10)],IMDB4[Director Name],Formula_Analysis!AL877)</f>
        <v>4.0999999999999996</v>
      </c>
      <c r="AQ877" s="7" t="str">
        <v>Oliver Hudson</v>
      </c>
      <c r="AR877" s="7">
        <f>SUMIFS(IMDB4[Gross Revenue],IMDB4[Lead Actor],Formula_Analysis!AQ877)</f>
        <v>44771061</v>
      </c>
    </row>
    <row r="878" spans="1:44" x14ac:dyDescent="0.25">
      <c r="A878" t="str">
        <v>Men of Honor</v>
      </c>
      <c r="B878">
        <v>36788</v>
      </c>
      <c r="C878">
        <v>2000</v>
      </c>
      <c r="D878" t="str">
        <v>2000s</v>
      </c>
      <c r="E878" t="str">
        <v>Color</v>
      </c>
      <c r="F878" t="str">
        <v>Biography</v>
      </c>
      <c r="G878" t="str">
        <v>English</v>
      </c>
      <c r="H878" t="str">
        <v>USA</v>
      </c>
      <c r="I878" t="str">
        <v>R</v>
      </c>
      <c r="J878" t="str">
        <v>Robert De Niro</v>
      </c>
      <c r="K878" t="str">
        <v>George Tillman Jr.</v>
      </c>
      <c r="L878">
        <v>22000</v>
      </c>
      <c r="M878">
        <v>36069</v>
      </c>
      <c r="N878">
        <v>88</v>
      </c>
      <c r="O878">
        <v>0</v>
      </c>
      <c r="P878">
        <v>7.2</v>
      </c>
      <c r="R878" t="str">
        <v>Divine Secrets of the Ya-Ya Sisterhood</v>
      </c>
      <c r="S878">
        <v>37588</v>
      </c>
      <c r="T878">
        <v>2002</v>
      </c>
      <c r="U878" t="str">
        <v>2000s</v>
      </c>
      <c r="V878" t="str">
        <v>Color</v>
      </c>
      <c r="W878" t="str">
        <v>Drama</v>
      </c>
      <c r="X878" t="str">
        <v>English</v>
      </c>
      <c r="Y878" t="str">
        <v>USA</v>
      </c>
      <c r="Z878" t="str">
        <v>PG-13</v>
      </c>
      <c r="AA878" t="str">
        <v>Ellen Burstyn</v>
      </c>
      <c r="AB878" t="str">
        <v>Callie Khouri</v>
      </c>
      <c r="AC878">
        <v>1000</v>
      </c>
      <c r="AD878">
        <v>3845</v>
      </c>
      <c r="AE878">
        <v>144</v>
      </c>
      <c r="AF878">
        <v>0</v>
      </c>
      <c r="AG878">
        <v>6</v>
      </c>
      <c r="AH878">
        <v>93</v>
      </c>
      <c r="AI878">
        <v>116</v>
      </c>
      <c r="AJ878">
        <v>69586544</v>
      </c>
      <c r="AL878" s="7" t="str">
        <v>Matt Maiellaro</v>
      </c>
      <c r="AM878" s="35">
        <f>AVERAGEIFS(IMDB4[IMDb Score (1-10)],IMDB4[Director Name],Formula_Analysis!AL878)</f>
        <v>6.9</v>
      </c>
      <c r="AQ878" s="7" t="str">
        <v>Claude Rains</v>
      </c>
      <c r="AR878" s="7">
        <f>SUMIFS(IMDB4[Gross Revenue],IMDB4[Lead Actor],Formula_Analysis!AQ878)</f>
        <v>6000000</v>
      </c>
    </row>
    <row r="879" spans="1:44" x14ac:dyDescent="0.25">
      <c r="A879" t="str">
        <v>Everybody's Fine</v>
      </c>
      <c r="B879">
        <v>40158</v>
      </c>
      <c r="C879">
        <v>2009</v>
      </c>
      <c r="D879" t="str">
        <v>2000s</v>
      </c>
      <c r="E879" t="str">
        <v>Color</v>
      </c>
      <c r="F879" t="str">
        <v>Adventure</v>
      </c>
      <c r="G879" t="str">
        <v>English</v>
      </c>
      <c r="H879" t="str">
        <v>USA</v>
      </c>
      <c r="I879" t="str">
        <v>PG-13</v>
      </c>
      <c r="J879" t="str">
        <v>Robert De Niro</v>
      </c>
      <c r="K879" t="str">
        <v>Kirk Jones</v>
      </c>
      <c r="L879">
        <v>22000</v>
      </c>
      <c r="M879">
        <v>23409</v>
      </c>
      <c r="N879">
        <v>52</v>
      </c>
      <c r="O879">
        <v>10000</v>
      </c>
      <c r="P879">
        <v>7.2</v>
      </c>
      <c r="R879" t="str">
        <v>The Thomas Crown Affair</v>
      </c>
      <c r="S879">
        <v>36236</v>
      </c>
      <c r="T879">
        <v>1999</v>
      </c>
      <c r="U879" t="str">
        <v>1990s</v>
      </c>
      <c r="V879" t="str">
        <v>Color</v>
      </c>
      <c r="W879" t="str">
        <v>Crime</v>
      </c>
      <c r="X879" t="str">
        <v>English</v>
      </c>
      <c r="Y879" t="str">
        <v>USA</v>
      </c>
      <c r="Z879" t="str">
        <v>R</v>
      </c>
      <c r="AA879" t="str">
        <v>Mark Margolis</v>
      </c>
      <c r="AB879" t="str">
        <v>John McTiernan</v>
      </c>
      <c r="AC879">
        <v>1000</v>
      </c>
      <c r="AD879">
        <v>4660</v>
      </c>
      <c r="AE879">
        <v>323</v>
      </c>
      <c r="AF879">
        <v>0</v>
      </c>
      <c r="AG879">
        <v>6.8</v>
      </c>
      <c r="AH879">
        <v>152</v>
      </c>
      <c r="AI879">
        <v>113</v>
      </c>
      <c r="AJ879">
        <v>69304264</v>
      </c>
      <c r="AL879" s="7" t="str">
        <v>Jane Campion</v>
      </c>
      <c r="AM879" s="35">
        <f>AVERAGEIFS(IMDB4[IMDb Score (1-10)],IMDB4[Director Name],Formula_Analysis!AL879)</f>
        <v>6.6333333333333329</v>
      </c>
      <c r="AQ879" s="7" t="str">
        <v>Janet Leigh</v>
      </c>
      <c r="AR879" s="7">
        <f>SUMIFS(IMDB4[Gross Revenue],IMDB4[Lead Actor],Formula_Analysis!AQ879)</f>
        <v>32000000</v>
      </c>
    </row>
    <row r="880" spans="1:44" x14ac:dyDescent="0.25">
      <c r="A880" t="str">
        <v>Owning Mahowny</v>
      </c>
      <c r="B880">
        <v>37984</v>
      </c>
      <c r="C880">
        <v>2003</v>
      </c>
      <c r="D880" t="str">
        <v>2000s</v>
      </c>
      <c r="E880" t="str">
        <v>Color</v>
      </c>
      <c r="F880" t="str">
        <v>Crime</v>
      </c>
      <c r="G880" t="str">
        <v>English</v>
      </c>
      <c r="H880" t="str">
        <v>Canada</v>
      </c>
      <c r="I880" t="str">
        <v>R</v>
      </c>
      <c r="J880" t="str">
        <v>Philip Seymour Hoffman</v>
      </c>
      <c r="K880" t="str">
        <v>Richard Kwietniowski</v>
      </c>
      <c r="L880">
        <v>22000</v>
      </c>
      <c r="M880">
        <v>23513</v>
      </c>
      <c r="N880">
        <v>23</v>
      </c>
      <c r="O880">
        <v>0</v>
      </c>
      <c r="P880">
        <v>7.2</v>
      </c>
      <c r="R880" t="str">
        <v>White Chicks</v>
      </c>
      <c r="S880">
        <v>38247</v>
      </c>
      <c r="T880">
        <v>2004</v>
      </c>
      <c r="U880" t="str">
        <v>2000s</v>
      </c>
      <c r="V880" t="str">
        <v>Color</v>
      </c>
      <c r="W880" t="str">
        <v>Comedy</v>
      </c>
      <c r="X880" t="str">
        <v>English</v>
      </c>
      <c r="Y880" t="str">
        <v>USA</v>
      </c>
      <c r="Z880" t="str">
        <v>PG-13</v>
      </c>
      <c r="AA880" t="str">
        <v>Busy Philipps</v>
      </c>
      <c r="AB880" t="str">
        <v>Keenen Ivory Wayans</v>
      </c>
      <c r="AC880">
        <v>1000</v>
      </c>
      <c r="AD880">
        <v>6313</v>
      </c>
      <c r="AE880">
        <v>322</v>
      </c>
      <c r="AF880">
        <v>0</v>
      </c>
      <c r="AG880">
        <v>5.4</v>
      </c>
      <c r="AH880">
        <v>62</v>
      </c>
      <c r="AI880">
        <v>109</v>
      </c>
      <c r="AJ880">
        <v>69148997</v>
      </c>
      <c r="AL880" s="7" t="str">
        <v>Jay Duplass</v>
      </c>
      <c r="AM880" s="35">
        <f>AVERAGEIFS(IMDB4[IMDb Score (1-10)],IMDB4[Director Name],Formula_Analysis!AL880)</f>
        <v>6.4666666666666659</v>
      </c>
      <c r="AQ880" s="7" t="str">
        <v>Ronny Cox</v>
      </c>
      <c r="AR880" s="7">
        <f>SUMIFS(IMDB4[Gross Revenue],IMDB4[Lead Actor],Formula_Analysis!AQ880)</f>
        <v>119412921</v>
      </c>
    </row>
    <row r="881" spans="1:44" x14ac:dyDescent="0.25">
      <c r="A881" t="str">
        <v>Iron Man 3</v>
      </c>
      <c r="B881">
        <v>41385</v>
      </c>
      <c r="C881">
        <v>2013</v>
      </c>
      <c r="D881" t="str">
        <v>2010s</v>
      </c>
      <c r="E881" t="str">
        <v>Color</v>
      </c>
      <c r="F881" t="str">
        <v>Action</v>
      </c>
      <c r="G881" t="str">
        <v>English</v>
      </c>
      <c r="H881" t="str">
        <v>USA</v>
      </c>
      <c r="I881" t="str">
        <v>PG-13</v>
      </c>
      <c r="J881" t="str">
        <v>Robert Downey Jr.</v>
      </c>
      <c r="K881" t="str">
        <v>Shane Black</v>
      </c>
      <c r="L881">
        <v>21000</v>
      </c>
      <c r="M881">
        <v>30426</v>
      </c>
      <c r="N881">
        <v>1000</v>
      </c>
      <c r="O881">
        <v>95000</v>
      </c>
      <c r="P881">
        <v>7.2</v>
      </c>
      <c r="R881" t="str">
        <v>Lost in Space</v>
      </c>
      <c r="S881">
        <v>35853</v>
      </c>
      <c r="T881">
        <v>1998</v>
      </c>
      <c r="U881" t="str">
        <v>1990s</v>
      </c>
      <c r="V881" t="str">
        <v>Color</v>
      </c>
      <c r="W881" t="str">
        <v>Action</v>
      </c>
      <c r="X881" t="str">
        <v>English</v>
      </c>
      <c r="Y881" t="str">
        <v>USA</v>
      </c>
      <c r="Z881" t="str">
        <v>PG-13</v>
      </c>
      <c r="AA881" t="str">
        <v>Gary Oldman</v>
      </c>
      <c r="AB881" t="str">
        <v>Stephen Hopkins</v>
      </c>
      <c r="AC881">
        <v>10000</v>
      </c>
      <c r="AD881">
        <v>12186</v>
      </c>
      <c r="AE881">
        <v>81</v>
      </c>
      <c r="AF881">
        <v>0</v>
      </c>
      <c r="AG881">
        <v>5.0999999999999996</v>
      </c>
      <c r="AH881">
        <v>102</v>
      </c>
      <c r="AI881">
        <v>130</v>
      </c>
      <c r="AJ881">
        <v>69102910</v>
      </c>
      <c r="AL881" s="7" t="str">
        <v>Patrice Leconte</v>
      </c>
      <c r="AM881" s="35">
        <f>AVERAGEIFS(IMDB4[IMDb Score (1-10)],IMDB4[Director Name],Formula_Analysis!AL881)</f>
        <v>7.3</v>
      </c>
      <c r="AQ881" s="7" t="str">
        <v>Rosanna Arquette</v>
      </c>
      <c r="AR881" s="7">
        <f>SUMIFS(IMDB4[Gross Revenue],IMDB4[Lead Actor],Formula_Analysis!AQ881)</f>
        <v>14587732</v>
      </c>
    </row>
    <row r="882" spans="1:44" x14ac:dyDescent="0.25">
      <c r="A882" t="str">
        <v>Remember Me</v>
      </c>
      <c r="B882">
        <v>40247</v>
      </c>
      <c r="C882">
        <v>2010</v>
      </c>
      <c r="D882" t="str">
        <v>2010s</v>
      </c>
      <c r="E882" t="str">
        <v>Color</v>
      </c>
      <c r="F882" t="str">
        <v>Drama</v>
      </c>
      <c r="G882" t="str">
        <v>English</v>
      </c>
      <c r="H882" t="str">
        <v>USA</v>
      </c>
      <c r="I882" t="str">
        <v>PG-13</v>
      </c>
      <c r="J882" t="str">
        <v>Robert Pattinson</v>
      </c>
      <c r="K882" t="str">
        <v>Allen Coulter</v>
      </c>
      <c r="L882">
        <v>21000</v>
      </c>
      <c r="M882">
        <v>22088</v>
      </c>
      <c r="N882">
        <v>47</v>
      </c>
      <c r="O882">
        <v>24000</v>
      </c>
      <c r="P882">
        <v>7.2</v>
      </c>
      <c r="R882" t="str">
        <v>Cool Runnings</v>
      </c>
      <c r="S882">
        <v>34244</v>
      </c>
      <c r="T882">
        <v>1993</v>
      </c>
      <c r="U882" t="str">
        <v>1990s</v>
      </c>
      <c r="V882" t="str">
        <v>Black and White</v>
      </c>
      <c r="W882" t="str">
        <v>Adventure</v>
      </c>
      <c r="X882" t="str">
        <v>English</v>
      </c>
      <c r="Y882" t="str">
        <v>USA</v>
      </c>
      <c r="Z882" t="str">
        <v>PG</v>
      </c>
      <c r="AA882" t="str">
        <v>Doug E. Doug</v>
      </c>
      <c r="AB882" t="str">
        <v>Jon Turteltaub</v>
      </c>
      <c r="AC882">
        <v>953</v>
      </c>
      <c r="AD882">
        <v>2496</v>
      </c>
      <c r="AE882">
        <v>226</v>
      </c>
      <c r="AF882">
        <v>0</v>
      </c>
      <c r="AG882">
        <v>6.9</v>
      </c>
      <c r="AH882">
        <v>39</v>
      </c>
      <c r="AI882">
        <v>98</v>
      </c>
      <c r="AJ882">
        <v>68856263</v>
      </c>
      <c r="AL882" s="7" t="str">
        <v>Youssef Delara</v>
      </c>
      <c r="AM882" s="35">
        <f>AVERAGEIFS(IMDB4[IMDb Score (1-10)],IMDB4[Director Name],Formula_Analysis!AL882)</f>
        <v>5.7</v>
      </c>
      <c r="AQ882" s="7" t="str">
        <v>Peter Serafinowicz</v>
      </c>
      <c r="AR882" s="7">
        <f>SUMIFS(IMDB4[Gross Revenue],IMDB4[Lead Actor],Formula_Analysis!AQ882)</f>
        <v>13464388</v>
      </c>
    </row>
    <row r="883" spans="1:44" x14ac:dyDescent="0.25">
      <c r="A883" t="str">
        <v>Vicky Cristina Barcelona</v>
      </c>
      <c r="B883">
        <v>39686</v>
      </c>
      <c r="C883">
        <v>2008</v>
      </c>
      <c r="D883" t="str">
        <v>2000s</v>
      </c>
      <c r="E883" t="str">
        <v>Color</v>
      </c>
      <c r="F883" t="str">
        <v>Drama</v>
      </c>
      <c r="G883" t="str">
        <v>English</v>
      </c>
      <c r="H883" t="str">
        <v>Spain</v>
      </c>
      <c r="I883" t="str">
        <v>PG-13</v>
      </c>
      <c r="J883" t="str">
        <v>Scarlett Johansson</v>
      </c>
      <c r="K883" t="str">
        <v>Woody Allen</v>
      </c>
      <c r="L883">
        <v>19000</v>
      </c>
      <c r="M883">
        <v>19894</v>
      </c>
      <c r="N883">
        <v>11000</v>
      </c>
      <c r="O883">
        <v>14000</v>
      </c>
      <c r="P883">
        <v>7.2</v>
      </c>
      <c r="R883" t="str">
        <v>Executive Decision</v>
      </c>
      <c r="S883">
        <v>35153</v>
      </c>
      <c r="T883">
        <v>1996</v>
      </c>
      <c r="U883" t="str">
        <v>1990s</v>
      </c>
      <c r="V883" t="str">
        <v>Color</v>
      </c>
      <c r="W883" t="str">
        <v>Action</v>
      </c>
      <c r="X883" t="str">
        <v>English</v>
      </c>
      <c r="Y883" t="str">
        <v>USA</v>
      </c>
      <c r="Z883" t="str">
        <v>R</v>
      </c>
      <c r="AA883" t="str">
        <v>Oliver Platt</v>
      </c>
      <c r="AB883" t="str">
        <v>Stuart Baird</v>
      </c>
      <c r="AC883">
        <v>1000</v>
      </c>
      <c r="AD883">
        <v>2916</v>
      </c>
      <c r="AE883">
        <v>53</v>
      </c>
      <c r="AF883">
        <v>0</v>
      </c>
      <c r="AG883">
        <v>6.4</v>
      </c>
      <c r="AH883">
        <v>60</v>
      </c>
      <c r="AI883">
        <v>133</v>
      </c>
      <c r="AJ883">
        <v>68750000</v>
      </c>
      <c r="AL883" s="7" t="str">
        <v>Angelo Pizzo</v>
      </c>
      <c r="AM883" s="35">
        <f>AVERAGEIFS(IMDB4[IMDb Score (1-10)],IMDB4[Director Name],Formula_Analysis!AL883)</f>
        <v>7</v>
      </c>
      <c r="AQ883" s="7" t="str">
        <v>Bashar Rahal</v>
      </c>
      <c r="AR883" s="7">
        <f>SUMIFS(IMDB4[Gross Revenue],IMDB4[Lead Actor],Formula_Analysis!AQ883)</f>
        <v>578527</v>
      </c>
    </row>
    <row r="884" spans="1:44" x14ac:dyDescent="0.25">
      <c r="A884" t="str">
        <v>A Bug's Life</v>
      </c>
      <c r="B884">
        <v>36121</v>
      </c>
      <c r="C884">
        <v>1998</v>
      </c>
      <c r="D884" t="str">
        <v>1990s</v>
      </c>
      <c r="E884" t="str">
        <v>Color</v>
      </c>
      <c r="F884" t="str">
        <v>Adventure</v>
      </c>
      <c r="G884" t="str">
        <v>English</v>
      </c>
      <c r="H884" t="str">
        <v>USA</v>
      </c>
      <c r="I884" t="str">
        <v>G</v>
      </c>
      <c r="J884" t="str">
        <v>Kevin Spacey</v>
      </c>
      <c r="K884" t="str">
        <v>John Lasseter</v>
      </c>
      <c r="L884">
        <v>18000</v>
      </c>
      <c r="M884">
        <v>24205</v>
      </c>
      <c r="N884">
        <v>487</v>
      </c>
      <c r="O884">
        <v>0</v>
      </c>
      <c r="P884">
        <v>7.2</v>
      </c>
      <c r="R884" t="str">
        <v>Sahara</v>
      </c>
      <c r="S884">
        <v>38667</v>
      </c>
      <c r="T884">
        <v>2005</v>
      </c>
      <c r="U884" t="str">
        <v>2000s</v>
      </c>
      <c r="V884" t="str">
        <v>Color</v>
      </c>
      <c r="W884" t="str">
        <v>Action</v>
      </c>
      <c r="X884" t="str">
        <v>English</v>
      </c>
      <c r="Y884" t="str">
        <v>UK</v>
      </c>
      <c r="Z884" t="str">
        <v>PG-13</v>
      </c>
      <c r="AA884" t="str">
        <v>Matthew McConaughey</v>
      </c>
      <c r="AB884" t="str">
        <v>Breck Eisner</v>
      </c>
      <c r="AC884">
        <v>11000</v>
      </c>
      <c r="AD884">
        <v>13073</v>
      </c>
      <c r="AE884">
        <v>42</v>
      </c>
      <c r="AF884">
        <v>0</v>
      </c>
      <c r="AG884">
        <v>6</v>
      </c>
      <c r="AH884">
        <v>163</v>
      </c>
      <c r="AI884">
        <v>124</v>
      </c>
      <c r="AJ884">
        <v>68642452</v>
      </c>
      <c r="AL884" s="7" t="str">
        <v>Derrick Borte</v>
      </c>
      <c r="AM884" s="35">
        <f>AVERAGEIFS(IMDB4[IMDb Score (1-10)],IMDB4[Director Name],Formula_Analysis!AL884)</f>
        <v>6.5</v>
      </c>
      <c r="AQ884" s="7" t="str">
        <v>Stacy Keach</v>
      </c>
      <c r="AR884" s="7">
        <f>SUMIFS(IMDB4[Gross Revenue],IMDB4[Lead Actor],Formula_Analysis!AQ884)</f>
        <v>171988</v>
      </c>
    </row>
    <row r="885" spans="1:44" x14ac:dyDescent="0.25">
      <c r="A885" t="str">
        <v>Speed</v>
      </c>
      <c r="B885">
        <v>34543</v>
      </c>
      <c r="C885">
        <v>1994</v>
      </c>
      <c r="D885" t="str">
        <v>1990s</v>
      </c>
      <c r="E885" t="str">
        <v>Color</v>
      </c>
      <c r="F885" t="str">
        <v>Action</v>
      </c>
      <c r="G885" t="str">
        <v>English</v>
      </c>
      <c r="H885" t="str">
        <v>USA</v>
      </c>
      <c r="I885" t="str">
        <v>R</v>
      </c>
      <c r="J885" t="str">
        <v>Keanu Reeves</v>
      </c>
      <c r="K885" t="str">
        <v>Jan de Bont</v>
      </c>
      <c r="L885">
        <v>18000</v>
      </c>
      <c r="M885">
        <v>20966</v>
      </c>
      <c r="N885">
        <v>101</v>
      </c>
      <c r="O885">
        <v>0</v>
      </c>
      <c r="P885">
        <v>7.2</v>
      </c>
      <c r="R885" t="str">
        <v>Percy Jackson: Sea of Monsters</v>
      </c>
      <c r="S885">
        <v>41564</v>
      </c>
      <c r="T885">
        <v>2013</v>
      </c>
      <c r="U885" t="str">
        <v>2010s</v>
      </c>
      <c r="V885" t="str">
        <v>Color</v>
      </c>
      <c r="W885" t="str">
        <v>Adventure</v>
      </c>
      <c r="X885" t="str">
        <v>English</v>
      </c>
      <c r="Y885" t="str">
        <v>USA</v>
      </c>
      <c r="Z885" t="str">
        <v>PG</v>
      </c>
      <c r="AA885" t="str">
        <v>Logan Lerman</v>
      </c>
      <c r="AB885" t="str">
        <v>Thor Freudenthal</v>
      </c>
      <c r="AC885">
        <v>8000</v>
      </c>
      <c r="AD885">
        <v>10882</v>
      </c>
      <c r="AE885">
        <v>87</v>
      </c>
      <c r="AF885">
        <v>28000</v>
      </c>
      <c r="AG885">
        <v>5.9</v>
      </c>
      <c r="AH885">
        <v>183</v>
      </c>
      <c r="AI885">
        <v>106</v>
      </c>
      <c r="AJ885">
        <v>68558662</v>
      </c>
      <c r="AL885" s="7" t="str">
        <v>Robert Towne</v>
      </c>
      <c r="AM885" s="35">
        <f>AVERAGEIFS(IMDB4[IMDb Score (1-10)],IMDB4[Director Name],Formula_Analysis!AL885)</f>
        <v>7.2</v>
      </c>
      <c r="AQ885" s="7" t="str">
        <v>Nicholas Gonzalez</v>
      </c>
      <c r="AR885" s="7">
        <f>SUMIFS(IMDB4[Gross Revenue],IMDB4[Lead Actor],Formula_Analysis!AQ885)</f>
        <v>31526393</v>
      </c>
    </row>
    <row r="886" spans="1:44" x14ac:dyDescent="0.25">
      <c r="A886" t="str">
        <v>The Equalizer</v>
      </c>
      <c r="B886">
        <v>41808</v>
      </c>
      <c r="C886">
        <v>2014</v>
      </c>
      <c r="D886" t="str">
        <v>2010s</v>
      </c>
      <c r="E886" t="str">
        <v>Color</v>
      </c>
      <c r="F886" t="str">
        <v>Action</v>
      </c>
      <c r="G886" t="str">
        <v>English</v>
      </c>
      <c r="H886" t="str">
        <v>USA</v>
      </c>
      <c r="I886" t="str">
        <v>R</v>
      </c>
      <c r="J886" t="str">
        <v>Denzel Washington</v>
      </c>
      <c r="K886" t="str">
        <v>Antoine Fuqua</v>
      </c>
      <c r="L886">
        <v>18000</v>
      </c>
      <c r="M886">
        <v>37605</v>
      </c>
      <c r="N886">
        <v>845</v>
      </c>
      <c r="O886">
        <v>56000</v>
      </c>
      <c r="P886">
        <v>7.2</v>
      </c>
      <c r="R886" t="str">
        <v>Road Trip</v>
      </c>
      <c r="S886">
        <v>36778</v>
      </c>
      <c r="T886">
        <v>2000</v>
      </c>
      <c r="U886" t="str">
        <v>2000s</v>
      </c>
      <c r="V886" t="str">
        <v>Color</v>
      </c>
      <c r="W886" t="str">
        <v>Comedy</v>
      </c>
      <c r="X886" t="str">
        <v>English</v>
      </c>
      <c r="Y886" t="str">
        <v>USA</v>
      </c>
      <c r="Z886" t="str">
        <v>R</v>
      </c>
      <c r="AA886" t="str">
        <v>Ethan Suplee</v>
      </c>
      <c r="AB886" t="str">
        <v>Todd Phillips</v>
      </c>
      <c r="AC886">
        <v>1000</v>
      </c>
      <c r="AD886">
        <v>3889</v>
      </c>
      <c r="AE886">
        <v>480</v>
      </c>
      <c r="AF886">
        <v>0</v>
      </c>
      <c r="AG886">
        <v>6.5</v>
      </c>
      <c r="AH886">
        <v>103</v>
      </c>
      <c r="AI886">
        <v>94</v>
      </c>
      <c r="AJ886">
        <v>68525609</v>
      </c>
      <c r="AL886" s="7" t="str">
        <v>Rich Cowan</v>
      </c>
      <c r="AM886" s="35">
        <f>AVERAGEIFS(IMDB4[IMDb Score (1-10)],IMDB4[Director Name],Formula_Analysis!AL886)</f>
        <v>6.5</v>
      </c>
      <c r="AQ886" s="7" t="str">
        <v>Dreama Walker</v>
      </c>
      <c r="AR886" s="7">
        <f>SUMIFS(IMDB4[Gross Revenue],IMDB4[Lead Actor],Formula_Analysis!AQ886)</f>
        <v>318622</v>
      </c>
    </row>
    <row r="887" spans="1:44" x14ac:dyDescent="0.25">
      <c r="A887" t="str">
        <v>Unbreakable</v>
      </c>
      <c r="B887">
        <v>36572</v>
      </c>
      <c r="C887">
        <v>2000</v>
      </c>
      <c r="D887" t="str">
        <v>2000s</v>
      </c>
      <c r="E887" t="str">
        <v>Color</v>
      </c>
      <c r="F887" t="str">
        <v>Drama</v>
      </c>
      <c r="G887" t="str">
        <v>English</v>
      </c>
      <c r="H887" t="str">
        <v>USA</v>
      </c>
      <c r="I887" t="str">
        <v>PG-13</v>
      </c>
      <c r="J887" t="str">
        <v>Robin Wright</v>
      </c>
      <c r="K887" t="str">
        <v>M. Night Shyamalan</v>
      </c>
      <c r="L887">
        <v>18000</v>
      </c>
      <c r="M887">
        <v>33645</v>
      </c>
      <c r="N887">
        <v>0</v>
      </c>
      <c r="O887">
        <v>0</v>
      </c>
      <c r="P887">
        <v>7.2</v>
      </c>
      <c r="R887" t="str">
        <v>Vertical Limit</v>
      </c>
      <c r="S887">
        <v>36800</v>
      </c>
      <c r="T887">
        <v>2000</v>
      </c>
      <c r="U887" t="str">
        <v>2000s</v>
      </c>
      <c r="V887" t="str">
        <v>Color</v>
      </c>
      <c r="W887" t="str">
        <v>Action</v>
      </c>
      <c r="X887" t="str">
        <v>English</v>
      </c>
      <c r="Y887" t="str">
        <v>USA</v>
      </c>
      <c r="Z887" t="str">
        <v>PG-13</v>
      </c>
      <c r="AA887" t="str">
        <v>Nicholas Lea</v>
      </c>
      <c r="AB887" t="str">
        <v>Martin Campbell</v>
      </c>
      <c r="AC887">
        <v>867</v>
      </c>
      <c r="AD887">
        <v>3424</v>
      </c>
      <c r="AE887">
        <v>258</v>
      </c>
      <c r="AF887">
        <v>0</v>
      </c>
      <c r="AG887">
        <v>5.9</v>
      </c>
      <c r="AH887">
        <v>134</v>
      </c>
      <c r="AI887">
        <v>124</v>
      </c>
      <c r="AJ887">
        <v>68473360</v>
      </c>
      <c r="AL887" s="7" t="str">
        <v>David Jacobson</v>
      </c>
      <c r="AM887" s="35">
        <f>AVERAGEIFS(IMDB4[IMDb Score (1-10)],IMDB4[Director Name],Formula_Analysis!AL887)</f>
        <v>6.5</v>
      </c>
      <c r="AQ887" s="7" t="str">
        <v>Sayed Badreya</v>
      </c>
      <c r="AR887" s="7">
        <f>SUMIFS(IMDB4[Gross Revenue],IMDB4[Lead Actor],Formula_Analysis!AQ887)</f>
        <v>59617068</v>
      </c>
    </row>
    <row r="888" spans="1:44" x14ac:dyDescent="0.25">
      <c r="A888" t="str">
        <v>Pay It Forward</v>
      </c>
      <c r="B888">
        <v>36586</v>
      </c>
      <c r="C888">
        <v>2000</v>
      </c>
      <c r="D888" t="str">
        <v>2000s</v>
      </c>
      <c r="E888" t="str">
        <v>Color</v>
      </c>
      <c r="F888" t="str">
        <v>Drama</v>
      </c>
      <c r="G888" t="str">
        <v>English</v>
      </c>
      <c r="H888" t="str">
        <v>USA</v>
      </c>
      <c r="I888" t="str">
        <v>PG-13</v>
      </c>
      <c r="J888" t="str">
        <v>Kevin Spacey</v>
      </c>
      <c r="K888" t="str">
        <v>Mimi Leder</v>
      </c>
      <c r="L888">
        <v>18000</v>
      </c>
      <c r="M888">
        <v>23920</v>
      </c>
      <c r="N888">
        <v>75</v>
      </c>
      <c r="O888">
        <v>16000</v>
      </c>
      <c r="P888">
        <v>7.2</v>
      </c>
      <c r="R888" t="str">
        <v>Bring It On</v>
      </c>
      <c r="S888">
        <v>36553</v>
      </c>
      <c r="T888">
        <v>2000</v>
      </c>
      <c r="U888" t="str">
        <v>2000s</v>
      </c>
      <c r="V888" t="str">
        <v>Color</v>
      </c>
      <c r="W888" t="str">
        <v>Comedy</v>
      </c>
      <c r="X888" t="str">
        <v>English</v>
      </c>
      <c r="Y888" t="str">
        <v>USA</v>
      </c>
      <c r="Z888" t="str">
        <v>PG-13</v>
      </c>
      <c r="AA888" t="str">
        <v>Kirsten Dunst</v>
      </c>
      <c r="AB888" t="str">
        <v>Peyton Reed</v>
      </c>
      <c r="AC888">
        <v>4000</v>
      </c>
      <c r="AD888">
        <v>5270</v>
      </c>
      <c r="AE888">
        <v>235</v>
      </c>
      <c r="AF888">
        <v>0</v>
      </c>
      <c r="AG888">
        <v>5.9</v>
      </c>
      <c r="AH888">
        <v>139</v>
      </c>
      <c r="AI888">
        <v>98</v>
      </c>
      <c r="AJ888">
        <v>68353550</v>
      </c>
      <c r="AL888" s="7" t="str">
        <v>Darren Lynn Bousman</v>
      </c>
      <c r="AM888" s="35">
        <f>AVERAGEIFS(IMDB4[IMDb Score (1-10)],IMDB4[Director Name],Formula_Analysis!AL888)</f>
        <v>6.35</v>
      </c>
      <c r="AQ888" s="7" t="str">
        <v>Michael O'Neill</v>
      </c>
      <c r="AR888" s="7">
        <f>SUMIFS(IMDB4[Gross Revenue],IMDB4[Lead Actor],Formula_Analysis!AQ888)</f>
        <v>124107476</v>
      </c>
    </row>
    <row r="889" spans="1:44" x14ac:dyDescent="0.25">
      <c r="A889" t="str">
        <v>Chasing Mavericks</v>
      </c>
      <c r="B889">
        <v>40963</v>
      </c>
      <c r="C889">
        <v>2012</v>
      </c>
      <c r="D889" t="str">
        <v>2010s</v>
      </c>
      <c r="E889" t="str">
        <v>Color</v>
      </c>
      <c r="F889" t="str">
        <v>Biography</v>
      </c>
      <c r="G889" t="str">
        <v>English</v>
      </c>
      <c r="H889" t="str">
        <v>USA</v>
      </c>
      <c r="I889" t="str">
        <v>PG</v>
      </c>
      <c r="J889" t="str">
        <v>Gerard Butler</v>
      </c>
      <c r="K889" t="str">
        <v>Michael Apted</v>
      </c>
      <c r="L889">
        <v>18000</v>
      </c>
      <c r="M889">
        <v>21200</v>
      </c>
      <c r="N889">
        <v>150</v>
      </c>
      <c r="O889">
        <v>13000</v>
      </c>
      <c r="P889">
        <v>7.2</v>
      </c>
      <c r="R889" t="str">
        <v>Mr. Popper's Penguins</v>
      </c>
      <c r="S889">
        <v>40623</v>
      </c>
      <c r="T889">
        <v>2011</v>
      </c>
      <c r="U889" t="str">
        <v>2010s</v>
      </c>
      <c r="V889" t="str">
        <v>Color</v>
      </c>
      <c r="W889" t="str">
        <v>Comedy</v>
      </c>
      <c r="X889" t="str">
        <v>English</v>
      </c>
      <c r="Y889" t="str">
        <v>USA</v>
      </c>
      <c r="Z889" t="str">
        <v>PG</v>
      </c>
      <c r="AA889" t="str">
        <v>Madeline Carroll</v>
      </c>
      <c r="AB889" t="str">
        <v>Mark Waters</v>
      </c>
      <c r="AC889">
        <v>1000</v>
      </c>
      <c r="AD889">
        <v>2820</v>
      </c>
      <c r="AE889">
        <v>70</v>
      </c>
      <c r="AF889">
        <v>14000</v>
      </c>
      <c r="AG889">
        <v>6</v>
      </c>
      <c r="AH889">
        <v>189</v>
      </c>
      <c r="AI889">
        <v>94</v>
      </c>
      <c r="AJ889">
        <v>68218041</v>
      </c>
      <c r="AL889" s="7" t="str">
        <v>Nick Love</v>
      </c>
      <c r="AM889" s="35">
        <f>AVERAGEIFS(IMDB4[IMDb Score (1-10)],IMDB4[Director Name],Formula_Analysis!AL889)</f>
        <v>6.1</v>
      </c>
      <c r="AQ889" s="7" t="str">
        <v>Gretchen Mol</v>
      </c>
      <c r="AR889" s="7">
        <f>SUMIFS(IMDB4[Gross Revenue],IMDB4[Lead Actor],Formula_Analysis!AQ889)</f>
        <v>15539852</v>
      </c>
    </row>
    <row r="890" spans="1:44" x14ac:dyDescent="0.25">
      <c r="A890" t="str">
        <v>21 Jump Street</v>
      </c>
      <c r="B890">
        <v>41218</v>
      </c>
      <c r="C890">
        <v>2012</v>
      </c>
      <c r="D890" t="str">
        <v>2010s</v>
      </c>
      <c r="E890" t="str">
        <v>Color</v>
      </c>
      <c r="F890" t="str">
        <v>Action</v>
      </c>
      <c r="G890" t="str">
        <v>English</v>
      </c>
      <c r="H890" t="str">
        <v>USA</v>
      </c>
      <c r="I890" t="str">
        <v>R</v>
      </c>
      <c r="J890" t="str">
        <v>Channing Tatum</v>
      </c>
      <c r="K890" t="str">
        <v>Phil Lord</v>
      </c>
      <c r="L890">
        <v>17000</v>
      </c>
      <c r="M890">
        <v>19968</v>
      </c>
      <c r="N890">
        <v>97</v>
      </c>
      <c r="O890">
        <v>39000</v>
      </c>
      <c r="P890">
        <v>7.2</v>
      </c>
      <c r="R890" t="str">
        <v>Blue Streak</v>
      </c>
      <c r="S890">
        <v>36337</v>
      </c>
      <c r="T890">
        <v>1999</v>
      </c>
      <c r="U890" t="str">
        <v>1990s</v>
      </c>
      <c r="V890" t="str">
        <v>Color</v>
      </c>
      <c r="W890" t="str">
        <v>Action</v>
      </c>
      <c r="X890" t="str">
        <v>English</v>
      </c>
      <c r="Y890" t="str">
        <v>USA</v>
      </c>
      <c r="Z890" t="str">
        <v>PG-13</v>
      </c>
      <c r="AA890" t="str">
        <v>Peter Greene</v>
      </c>
      <c r="AB890" t="str">
        <v>Les Mayfield</v>
      </c>
      <c r="AC890">
        <v>789</v>
      </c>
      <c r="AD890">
        <v>2986</v>
      </c>
      <c r="AE890">
        <v>10</v>
      </c>
      <c r="AF890">
        <v>0</v>
      </c>
      <c r="AG890">
        <v>6.3</v>
      </c>
      <c r="AH890">
        <v>40</v>
      </c>
      <c r="AI890">
        <v>93</v>
      </c>
      <c r="AJ890">
        <v>68208190</v>
      </c>
      <c r="AL890" s="7" t="str">
        <v>Xavier Gens</v>
      </c>
      <c r="AM890" s="35">
        <f>AVERAGEIFS(IMDB4[IMDb Score (1-10)],IMDB4[Director Name],Formula_Analysis!AL890)</f>
        <v>6.05</v>
      </c>
      <c r="AQ890" s="7" t="str">
        <v>D.B. Woodside</v>
      </c>
      <c r="AR890" s="7">
        <f>SUMIFS(IMDB4[Gross Revenue],IMDB4[Lead Actor],Formula_Analysis!AQ890)</f>
        <v>71038190</v>
      </c>
    </row>
    <row r="891" spans="1:44" x14ac:dyDescent="0.25">
      <c r="A891" t="str">
        <v>Coach Carter</v>
      </c>
      <c r="B891">
        <v>38416</v>
      </c>
      <c r="C891">
        <v>2005</v>
      </c>
      <c r="D891" t="str">
        <v>2000s</v>
      </c>
      <c r="E891" t="str">
        <v>Color</v>
      </c>
      <c r="F891" t="str">
        <v>Drama</v>
      </c>
      <c r="G891" t="str">
        <v>English</v>
      </c>
      <c r="H891" t="str">
        <v>USA</v>
      </c>
      <c r="I891" t="str">
        <v>PG-13</v>
      </c>
      <c r="J891" t="str">
        <v>Channing Tatum</v>
      </c>
      <c r="K891" t="str">
        <v>Thomas Carter</v>
      </c>
      <c r="L891">
        <v>17000</v>
      </c>
      <c r="M891">
        <v>20299</v>
      </c>
      <c r="N891">
        <v>49</v>
      </c>
      <c r="O891">
        <v>0</v>
      </c>
      <c r="P891">
        <v>7.2</v>
      </c>
      <c r="R891" t="str">
        <v>Guess Who</v>
      </c>
      <c r="S891">
        <v>38365</v>
      </c>
      <c r="T891">
        <v>2005</v>
      </c>
      <c r="U891" t="str">
        <v>2000s</v>
      </c>
      <c r="V891" t="str">
        <v>Color</v>
      </c>
      <c r="W891" t="str">
        <v>Comedy</v>
      </c>
      <c r="X891" t="str">
        <v>English</v>
      </c>
      <c r="Y891" t="str">
        <v>USA</v>
      </c>
      <c r="Z891" t="str">
        <v>PG-13</v>
      </c>
      <c r="AA891" t="str">
        <v>Bernie Mac</v>
      </c>
      <c r="AB891" t="str">
        <v>Kevin Rodney Sullivan</v>
      </c>
      <c r="AC891">
        <v>1000</v>
      </c>
      <c r="AD891">
        <v>2689</v>
      </c>
      <c r="AE891">
        <v>8</v>
      </c>
      <c r="AF891">
        <v>919</v>
      </c>
      <c r="AG891">
        <v>5.9</v>
      </c>
      <c r="AH891">
        <v>104</v>
      </c>
      <c r="AI891">
        <v>105</v>
      </c>
      <c r="AJ891">
        <v>67962333</v>
      </c>
      <c r="AL891" s="7" t="str">
        <v>Jonathan Kesselman</v>
      </c>
      <c r="AM891" s="35">
        <f>AVERAGEIFS(IMDB4[IMDb Score (1-10)],IMDB4[Director Name],Formula_Analysis!AL891)</f>
        <v>6.2</v>
      </c>
      <c r="AQ891" s="7" t="str">
        <v>Julie Christie</v>
      </c>
      <c r="AR891" s="7">
        <f>SUMIFS(IMDB4[Gross Revenue],IMDB4[Lead Actor],Formula_Analysis!AQ891)</f>
        <v>116136535</v>
      </c>
    </row>
    <row r="892" spans="1:44" x14ac:dyDescent="0.25">
      <c r="A892" t="str">
        <v>Let Me In</v>
      </c>
      <c r="B892">
        <v>40445</v>
      </c>
      <c r="C892">
        <v>2010</v>
      </c>
      <c r="D892" t="str">
        <v>2010s</v>
      </c>
      <c r="E892" t="str">
        <v>Color</v>
      </c>
      <c r="F892" t="str">
        <v>Drama</v>
      </c>
      <c r="G892" t="str">
        <v>English</v>
      </c>
      <c r="H892" t="str">
        <v>UK</v>
      </c>
      <c r="I892" t="str">
        <v>R</v>
      </c>
      <c r="J892" t="str">
        <v>ChloÃ« Grace Moretz</v>
      </c>
      <c r="K892" t="str">
        <v>Matt Reeves</v>
      </c>
      <c r="L892">
        <v>17000</v>
      </c>
      <c r="M892">
        <v>20258</v>
      </c>
      <c r="N892">
        <v>198</v>
      </c>
      <c r="O892">
        <v>25000</v>
      </c>
      <c r="P892">
        <v>7.2</v>
      </c>
      <c r="R892" t="str">
        <v>Octopussy</v>
      </c>
      <c r="S892">
        <v>30335</v>
      </c>
      <c r="T892">
        <v>1983</v>
      </c>
      <c r="U892" t="str">
        <v>1980s</v>
      </c>
      <c r="V892" t="str">
        <v>Color</v>
      </c>
      <c r="W892" t="str">
        <v>Action</v>
      </c>
      <c r="X892" t="str">
        <v>English</v>
      </c>
      <c r="Y892" t="str">
        <v>UK</v>
      </c>
      <c r="Z892" t="str">
        <v>PG</v>
      </c>
      <c r="AA892" t="str">
        <v>Louis Jourdan</v>
      </c>
      <c r="AB892" t="str">
        <v>John Glen</v>
      </c>
      <c r="AC892">
        <v>594</v>
      </c>
      <c r="AD892">
        <v>1898</v>
      </c>
      <c r="AE892">
        <v>46</v>
      </c>
      <c r="AF892">
        <v>0</v>
      </c>
      <c r="AG892">
        <v>6.6</v>
      </c>
      <c r="AH892">
        <v>106</v>
      </c>
      <c r="AI892">
        <v>131</v>
      </c>
      <c r="AJ892">
        <v>67900000</v>
      </c>
      <c r="AL892" s="7" t="str">
        <v>Craig Mazin</v>
      </c>
      <c r="AM892" s="35">
        <f>AVERAGEIFS(IMDB4[IMDb Score (1-10)],IMDB4[Director Name],Formula_Analysis!AL892)</f>
        <v>5.25</v>
      </c>
      <c r="AQ892" s="7" t="str">
        <v>Lew Temple</v>
      </c>
      <c r="AR892" s="7">
        <f>SUMIFS(IMDB4[Gross Revenue],IMDB4[Lead Actor],Formula_Analysis!AQ892)</f>
        <v>19067631</v>
      </c>
    </row>
    <row r="893" spans="1:44" x14ac:dyDescent="0.25">
      <c r="A893" t="str">
        <v>Desperado</v>
      </c>
      <c r="B893">
        <v>34718</v>
      </c>
      <c r="C893">
        <v>1995</v>
      </c>
      <c r="D893" t="str">
        <v>1990s</v>
      </c>
      <c r="E893" t="str">
        <v>Color</v>
      </c>
      <c r="F893" t="str">
        <v>Action</v>
      </c>
      <c r="G893" t="str">
        <v>English</v>
      </c>
      <c r="H893" t="str">
        <v>USA</v>
      </c>
      <c r="I893" t="str">
        <v>R</v>
      </c>
      <c r="J893" t="str">
        <v>Quentin Tarantino</v>
      </c>
      <c r="K893" t="str">
        <v>Robert Rodriguez</v>
      </c>
      <c r="L893">
        <v>16000</v>
      </c>
      <c r="M893">
        <v>33758</v>
      </c>
      <c r="N893">
        <v>0</v>
      </c>
      <c r="O893">
        <v>0</v>
      </c>
      <c r="P893">
        <v>7.2</v>
      </c>
      <c r="R893" t="str">
        <v>Outbreak</v>
      </c>
      <c r="S893">
        <v>35055</v>
      </c>
      <c r="T893">
        <v>1995</v>
      </c>
      <c r="U893" t="str">
        <v>1990s</v>
      </c>
      <c r="V893" t="str">
        <v>Color</v>
      </c>
      <c r="W893" t="str">
        <v>Action</v>
      </c>
      <c r="X893" t="str">
        <v>English</v>
      </c>
      <c r="Y893" t="str">
        <v>USA</v>
      </c>
      <c r="Z893" t="str">
        <v>R</v>
      </c>
      <c r="AA893" t="str">
        <v>Kevin Spacey</v>
      </c>
      <c r="AB893" t="str">
        <v>Wolfgang Petersen</v>
      </c>
      <c r="AC893">
        <v>18000</v>
      </c>
      <c r="AD893">
        <v>30383</v>
      </c>
      <c r="AE893">
        <v>249</v>
      </c>
      <c r="AF893">
        <v>0</v>
      </c>
      <c r="AG893">
        <v>6.6</v>
      </c>
      <c r="AH893">
        <v>64</v>
      </c>
      <c r="AI893">
        <v>127</v>
      </c>
      <c r="AJ893">
        <v>67823573</v>
      </c>
      <c r="AL893" s="7" t="str">
        <v>Ernie Barbarash</v>
      </c>
      <c r="AM893" s="35">
        <f>AVERAGEIFS(IMDB4[IMDb Score (1-10)],IMDB4[Director Name],Formula_Analysis!AL893)</f>
        <v>5.8</v>
      </c>
      <c r="AQ893" s="7" t="str">
        <v>Monica Calhoun</v>
      </c>
      <c r="AR893" s="7">
        <f>SUMIFS(IMDB4[Gross Revenue],IMDB4[Lead Actor],Formula_Analysis!AQ893)</f>
        <v>243347</v>
      </c>
    </row>
    <row r="894" spans="1:44" x14ac:dyDescent="0.25">
      <c r="A894" t="str">
        <v>Nicholas Nickleby</v>
      </c>
      <c r="B894">
        <v>37305</v>
      </c>
      <c r="C894">
        <v>2002</v>
      </c>
      <c r="D894" t="str">
        <v>2000s</v>
      </c>
      <c r="E894" t="str">
        <v>Color</v>
      </c>
      <c r="F894" t="str">
        <v>Drama</v>
      </c>
      <c r="G894" t="str">
        <v>English</v>
      </c>
      <c r="H894" t="str">
        <v>UK</v>
      </c>
      <c r="I894" t="str">
        <v>PG</v>
      </c>
      <c r="J894" t="str">
        <v>Charlie Hunnam</v>
      </c>
      <c r="K894" t="str">
        <v>Douglas McGrath</v>
      </c>
      <c r="L894">
        <v>16000</v>
      </c>
      <c r="M894">
        <v>29177</v>
      </c>
      <c r="N894">
        <v>41</v>
      </c>
      <c r="O894">
        <v>0</v>
      </c>
      <c r="P894">
        <v>7.2</v>
      </c>
      <c r="R894" t="str">
        <v>The Tourist</v>
      </c>
      <c r="S894">
        <v>40538</v>
      </c>
      <c r="T894">
        <v>2010</v>
      </c>
      <c r="U894" t="str">
        <v>2010s</v>
      </c>
      <c r="V894" t="str">
        <v>Color</v>
      </c>
      <c r="W894" t="str">
        <v>Action</v>
      </c>
      <c r="X894" t="str">
        <v>English</v>
      </c>
      <c r="Y894" t="str">
        <v>USA</v>
      </c>
      <c r="Z894" t="str">
        <v>PG-13</v>
      </c>
      <c r="AA894" t="str">
        <v>Johnny Depp</v>
      </c>
      <c r="AB894" t="str">
        <v>Florian Henckel von Donnersmarck</v>
      </c>
      <c r="AC894">
        <v>40000</v>
      </c>
      <c r="AD894">
        <v>55175</v>
      </c>
      <c r="AE894">
        <v>207</v>
      </c>
      <c r="AF894">
        <v>25000</v>
      </c>
      <c r="AG894">
        <v>6</v>
      </c>
      <c r="AH894">
        <v>321</v>
      </c>
      <c r="AI894">
        <v>103</v>
      </c>
      <c r="AJ894">
        <v>67631157</v>
      </c>
      <c r="AL894" s="7" t="str">
        <v>Jonathan Newman</v>
      </c>
      <c r="AM894" s="35">
        <f>AVERAGEIFS(IMDB4[IMDb Score (1-10)],IMDB4[Director Name],Formula_Analysis!AL894)</f>
        <v>5.4</v>
      </c>
      <c r="AQ894" s="7" t="str">
        <v>Tim Blake Nelson</v>
      </c>
      <c r="AR894" s="7">
        <f>SUMIFS(IMDB4[Gross Revenue],IMDB4[Lead Actor],Formula_Analysis!AQ894)</f>
        <v>123557340</v>
      </c>
    </row>
    <row r="895" spans="1:44" x14ac:dyDescent="0.25">
      <c r="A895" t="str">
        <v>Man of Steel</v>
      </c>
      <c r="B895">
        <v>41297</v>
      </c>
      <c r="C895">
        <v>2013</v>
      </c>
      <c r="D895" t="str">
        <v>2010s</v>
      </c>
      <c r="E895" t="str">
        <v>Color</v>
      </c>
      <c r="F895" t="str">
        <v>Action</v>
      </c>
      <c r="G895" t="str">
        <v>English</v>
      </c>
      <c r="H895" t="str">
        <v>USA</v>
      </c>
      <c r="I895" t="str">
        <v>PG-13</v>
      </c>
      <c r="J895" t="str">
        <v>Henry Cavill</v>
      </c>
      <c r="K895" t="str">
        <v>Zack Snyder</v>
      </c>
      <c r="L895">
        <v>15000</v>
      </c>
      <c r="M895">
        <v>20495</v>
      </c>
      <c r="N895">
        <v>0</v>
      </c>
      <c r="O895">
        <v>118000</v>
      </c>
      <c r="P895">
        <v>7.2</v>
      </c>
      <c r="R895" t="str">
        <v>This Is 40</v>
      </c>
      <c r="S895">
        <v>41123</v>
      </c>
      <c r="T895">
        <v>2012</v>
      </c>
      <c r="U895" t="str">
        <v>2010s</v>
      </c>
      <c r="V895" t="str">
        <v>Color</v>
      </c>
      <c r="W895" t="str">
        <v>Comedy</v>
      </c>
      <c r="X895" t="str">
        <v>English</v>
      </c>
      <c r="Y895" t="str">
        <v>USA</v>
      </c>
      <c r="Z895" t="str">
        <v>R</v>
      </c>
      <c r="AA895" t="str">
        <v>Charlyne Yi</v>
      </c>
      <c r="AB895" t="str">
        <v>Judd Apatow</v>
      </c>
      <c r="AC895">
        <v>529</v>
      </c>
      <c r="AD895">
        <v>1050</v>
      </c>
      <c r="AE895">
        <v>0</v>
      </c>
      <c r="AF895">
        <v>18000</v>
      </c>
      <c r="AG895">
        <v>6.2</v>
      </c>
      <c r="AH895">
        <v>285</v>
      </c>
      <c r="AI895">
        <v>134</v>
      </c>
      <c r="AJ895">
        <v>67523385</v>
      </c>
      <c r="AL895" s="7" t="str">
        <v>Adam Goldberg</v>
      </c>
      <c r="AM895" s="35">
        <f>AVERAGEIFS(IMDB4[IMDb Score (1-10)],IMDB4[Director Name],Formula_Analysis!AL895)</f>
        <v>5.4</v>
      </c>
      <c r="AQ895" s="7" t="str">
        <v>Grace Phipps</v>
      </c>
      <c r="AR895" s="7">
        <f>SUMIFS(IMDB4[Gross Revenue],IMDB4[Lead Actor],Formula_Analysis!AQ895)</f>
        <v>18298649</v>
      </c>
    </row>
    <row r="896" spans="1:44" x14ac:dyDescent="0.25">
      <c r="A896" t="str">
        <v>Lee Daniels' The Butler</v>
      </c>
      <c r="B896">
        <v>41351</v>
      </c>
      <c r="C896">
        <v>2013</v>
      </c>
      <c r="D896" t="str">
        <v>2010s</v>
      </c>
      <c r="E896" t="str">
        <v>Color</v>
      </c>
      <c r="F896" t="str">
        <v>Biography</v>
      </c>
      <c r="G896" t="str">
        <v>English</v>
      </c>
      <c r="H896" t="str">
        <v>USA</v>
      </c>
      <c r="I896" t="str">
        <v>PG-13</v>
      </c>
      <c r="J896" t="str">
        <v>Alex Pettyfer</v>
      </c>
      <c r="K896" t="str">
        <v>Lee Daniels</v>
      </c>
      <c r="L896">
        <v>15000</v>
      </c>
      <c r="M896">
        <v>20035</v>
      </c>
      <c r="N896">
        <v>304</v>
      </c>
      <c r="O896">
        <v>41000</v>
      </c>
      <c r="P896">
        <v>7.2</v>
      </c>
      <c r="R896" t="str">
        <v>A Good Day to Die Hard</v>
      </c>
      <c r="S896">
        <v>41278</v>
      </c>
      <c r="T896">
        <v>2013</v>
      </c>
      <c r="U896" t="str">
        <v>2010s</v>
      </c>
      <c r="V896" t="str">
        <v>Color</v>
      </c>
      <c r="W896" t="str">
        <v>Action</v>
      </c>
      <c r="X896" t="str">
        <v>English</v>
      </c>
      <c r="Y896" t="str">
        <v>USA</v>
      </c>
      <c r="Z896" t="str">
        <v>R</v>
      </c>
      <c r="AA896" t="str">
        <v>Bruce Willis</v>
      </c>
      <c r="AB896" t="str">
        <v>John Moore</v>
      </c>
      <c r="AC896">
        <v>13000</v>
      </c>
      <c r="AD896">
        <v>15481</v>
      </c>
      <c r="AE896">
        <v>212</v>
      </c>
      <c r="AF896">
        <v>66000</v>
      </c>
      <c r="AG896">
        <v>5.3</v>
      </c>
      <c r="AH896">
        <v>412</v>
      </c>
      <c r="AI896">
        <v>101</v>
      </c>
      <c r="AJ896">
        <v>67344392</v>
      </c>
      <c r="AL896" s="7" t="str">
        <v>Ekachai Uekrongtham</v>
      </c>
      <c r="AM896" s="35">
        <f>AVERAGEIFS(IMDB4[IMDb Score (1-10)],IMDB4[Director Name],Formula_Analysis!AL896)</f>
        <v>5.7</v>
      </c>
      <c r="AQ896" s="7" t="str">
        <v>Trevor Morgan</v>
      </c>
      <c r="AR896" s="7">
        <f>SUMIFS(IMDB4[Gross Revenue],IMDB4[Lead Actor],Formula_Analysis!AQ896)</f>
        <v>11144518</v>
      </c>
    </row>
    <row r="897" spans="1:44" x14ac:dyDescent="0.25">
      <c r="A897" t="str">
        <v>A League of Their Own</v>
      </c>
      <c r="B897">
        <v>33630</v>
      </c>
      <c r="C897">
        <v>1992</v>
      </c>
      <c r="D897" t="str">
        <v>1990s</v>
      </c>
      <c r="E897" t="str">
        <v>Black and White</v>
      </c>
      <c r="F897" t="str">
        <v>Comedy</v>
      </c>
      <c r="G897" t="str">
        <v>English</v>
      </c>
      <c r="H897" t="str">
        <v>USA</v>
      </c>
      <c r="I897" t="str">
        <v>PG</v>
      </c>
      <c r="J897" t="str">
        <v>Tom Hanks</v>
      </c>
      <c r="K897" t="str">
        <v>Penny Marshall</v>
      </c>
      <c r="L897">
        <v>15000</v>
      </c>
      <c r="M897">
        <v>16751</v>
      </c>
      <c r="N897">
        <v>545</v>
      </c>
      <c r="O897">
        <v>0</v>
      </c>
      <c r="P897">
        <v>7.2</v>
      </c>
      <c r="R897" t="str">
        <v>Holes</v>
      </c>
      <c r="S897">
        <v>37678</v>
      </c>
      <c r="T897">
        <v>2003</v>
      </c>
      <c r="U897" t="str">
        <v>2000s</v>
      </c>
      <c r="V897" t="str">
        <v>Black and White</v>
      </c>
      <c r="W897" t="str">
        <v>Adventure</v>
      </c>
      <c r="X897" t="str">
        <v>English</v>
      </c>
      <c r="Y897" t="str">
        <v>USA</v>
      </c>
      <c r="Z897" t="str">
        <v>PG</v>
      </c>
      <c r="AA897" t="str">
        <v>Tim Blake Nelson</v>
      </c>
      <c r="AB897" t="str">
        <v>Andrew Davis</v>
      </c>
      <c r="AC897">
        <v>596</v>
      </c>
      <c r="AD897">
        <v>1293</v>
      </c>
      <c r="AE897">
        <v>99</v>
      </c>
      <c r="AF897">
        <v>0</v>
      </c>
      <c r="AG897">
        <v>7.1</v>
      </c>
      <c r="AH897">
        <v>106</v>
      </c>
      <c r="AI897">
        <v>117</v>
      </c>
      <c r="AJ897">
        <v>67325559</v>
      </c>
      <c r="AL897" s="7" t="str">
        <v>Chris Buck</v>
      </c>
      <c r="AM897" s="35">
        <f>AVERAGEIFS(IMDB4[IMDb Score (1-10)],IMDB4[Director Name],Formula_Analysis!AL897)</f>
        <v>7.6</v>
      </c>
      <c r="AQ897" s="7" t="str">
        <v>Udo Kier</v>
      </c>
      <c r="AR897" s="7">
        <f>SUMIFS(IMDB4[Gross Revenue],IMDB4[Lead Actor],Formula_Analysis!AQ897)</f>
        <v>274385</v>
      </c>
    </row>
    <row r="898" spans="1:44" x14ac:dyDescent="0.25">
      <c r="A898" t="str">
        <v>Forgetting Sarah Marshall</v>
      </c>
      <c r="B898">
        <v>39537</v>
      </c>
      <c r="C898">
        <v>2008</v>
      </c>
      <c r="D898" t="str">
        <v>2000s</v>
      </c>
      <c r="E898" t="str">
        <v>Color</v>
      </c>
      <c r="F898" t="str">
        <v>Comedy</v>
      </c>
      <c r="G898" t="str">
        <v>English</v>
      </c>
      <c r="H898" t="str">
        <v>USA</v>
      </c>
      <c r="I898" t="str">
        <v>R</v>
      </c>
      <c r="J898" t="str">
        <v>Mila Kunis</v>
      </c>
      <c r="K898" t="str">
        <v>Nicholas Stoller</v>
      </c>
      <c r="L898">
        <v>15000</v>
      </c>
      <c r="M898">
        <v>16758</v>
      </c>
      <c r="N898">
        <v>89</v>
      </c>
      <c r="O898">
        <v>0</v>
      </c>
      <c r="P898">
        <v>7.2</v>
      </c>
      <c r="R898" t="str">
        <v>Hidalgo</v>
      </c>
      <c r="S898">
        <v>38263</v>
      </c>
      <c r="T898">
        <v>2004</v>
      </c>
      <c r="U898" t="str">
        <v>2000s</v>
      </c>
      <c r="V898" t="str">
        <v>Color</v>
      </c>
      <c r="W898" t="str">
        <v>Action</v>
      </c>
      <c r="X898" t="str">
        <v>English</v>
      </c>
      <c r="Y898" t="str">
        <v>USA</v>
      </c>
      <c r="Z898" t="str">
        <v>PG-13</v>
      </c>
      <c r="AA898" t="str">
        <v>J.K. Simmons</v>
      </c>
      <c r="AB898" t="str">
        <v>Joe Johnston</v>
      </c>
      <c r="AC898">
        <v>24000</v>
      </c>
      <c r="AD898">
        <v>36925</v>
      </c>
      <c r="AE898">
        <v>394</v>
      </c>
      <c r="AF898">
        <v>0</v>
      </c>
      <c r="AG898">
        <v>6.7</v>
      </c>
      <c r="AH898">
        <v>140</v>
      </c>
      <c r="AI898">
        <v>136</v>
      </c>
      <c r="AJ898">
        <v>67286731</v>
      </c>
      <c r="AL898" s="7" t="str">
        <v>Andrew Stanton</v>
      </c>
      <c r="AM898" s="35">
        <f>AVERAGEIFS(IMDB4[IMDb Score (1-10)],IMDB4[Director Name],Formula_Analysis!AL898)</f>
        <v>7.7333333333333343</v>
      </c>
      <c r="AQ898" s="7" t="str">
        <v>Louis Jourdan</v>
      </c>
      <c r="AR898" s="7">
        <f>SUMIFS(IMDB4[Gross Revenue],IMDB4[Lead Actor],Formula_Analysis!AQ898)</f>
        <v>67900000</v>
      </c>
    </row>
    <row r="899" spans="1:44" x14ac:dyDescent="0.25">
      <c r="A899" t="str">
        <v>Bridge to Terabithia</v>
      </c>
      <c r="B899">
        <v>39126</v>
      </c>
      <c r="C899">
        <v>2007</v>
      </c>
      <c r="D899" t="str">
        <v>2000s</v>
      </c>
      <c r="E899" t="str">
        <v>Color</v>
      </c>
      <c r="F899" t="str">
        <v>Adventure</v>
      </c>
      <c r="G899" t="str">
        <v>English</v>
      </c>
      <c r="H899" t="str">
        <v>USA</v>
      </c>
      <c r="I899" t="str">
        <v>PG</v>
      </c>
      <c r="J899" t="str">
        <v>Josh Hutcherson</v>
      </c>
      <c r="K899" t="str">
        <v>Gabor Csupo</v>
      </c>
      <c r="L899">
        <v>14000</v>
      </c>
      <c r="M899">
        <v>28071</v>
      </c>
      <c r="N899">
        <v>47</v>
      </c>
      <c r="O899">
        <v>6000</v>
      </c>
      <c r="P899">
        <v>7.2</v>
      </c>
      <c r="R899" t="str">
        <v>Role Models</v>
      </c>
      <c r="S899">
        <v>39642</v>
      </c>
      <c r="T899">
        <v>2008</v>
      </c>
      <c r="U899" t="str">
        <v>2000s</v>
      </c>
      <c r="V899" t="str">
        <v>Color</v>
      </c>
      <c r="W899" t="str">
        <v>Comedy</v>
      </c>
      <c r="X899" t="str">
        <v>English</v>
      </c>
      <c r="Y899" t="str">
        <v>Germany</v>
      </c>
      <c r="Z899" t="str">
        <v>R</v>
      </c>
      <c r="AA899" t="str">
        <v>Joe Lo Truglio</v>
      </c>
      <c r="AB899" t="str">
        <v>David Wain</v>
      </c>
      <c r="AC899">
        <v>833</v>
      </c>
      <c r="AD899">
        <v>3400</v>
      </c>
      <c r="AE899">
        <v>136</v>
      </c>
      <c r="AF899">
        <v>0</v>
      </c>
      <c r="AG899">
        <v>6.9</v>
      </c>
      <c r="AH899">
        <v>173</v>
      </c>
      <c r="AI899">
        <v>101</v>
      </c>
      <c r="AJ899">
        <v>67266300</v>
      </c>
      <c r="AL899" s="7" t="str">
        <v>Tim Hill</v>
      </c>
      <c r="AM899" s="35">
        <f>AVERAGEIFS(IMDB4[IMDb Score (1-10)],IMDB4[Director Name],Formula_Analysis!AL899)</f>
        <v>5.55</v>
      </c>
      <c r="AQ899" s="7" t="str">
        <v>Sally Hawkins</v>
      </c>
      <c r="AR899" s="7">
        <f>SUMIFS(IMDB4[Gross Revenue],IMDB4[Lead Actor],Formula_Analysis!AQ899)</f>
        <v>33404871</v>
      </c>
    </row>
    <row r="900" spans="1:44" x14ac:dyDescent="0.25">
      <c r="A900" t="str">
        <v>Insomnia</v>
      </c>
      <c r="B900">
        <v>37362</v>
      </c>
      <c r="C900">
        <v>2002</v>
      </c>
      <c r="D900" t="str">
        <v>2000s</v>
      </c>
      <c r="E900" t="str">
        <v>Color</v>
      </c>
      <c r="F900" t="str">
        <v>Drama</v>
      </c>
      <c r="G900" t="str">
        <v>English</v>
      </c>
      <c r="H900" t="str">
        <v>USA</v>
      </c>
      <c r="I900" t="str">
        <v>R</v>
      </c>
      <c r="J900" t="str">
        <v>Al Pacino</v>
      </c>
      <c r="K900" t="str">
        <v>Christopher Nolan</v>
      </c>
      <c r="L900">
        <v>14000</v>
      </c>
      <c r="M900">
        <v>15658</v>
      </c>
      <c r="N900">
        <v>22000</v>
      </c>
      <c r="O900">
        <v>0</v>
      </c>
      <c r="P900">
        <v>7.2</v>
      </c>
      <c r="R900" t="str">
        <v>Insomnia</v>
      </c>
      <c r="S900">
        <v>37362</v>
      </c>
      <c r="T900">
        <v>2002</v>
      </c>
      <c r="U900" t="str">
        <v>2000s</v>
      </c>
      <c r="V900" t="str">
        <v>Color</v>
      </c>
      <c r="W900" t="str">
        <v>Drama</v>
      </c>
      <c r="X900" t="str">
        <v>English</v>
      </c>
      <c r="Y900" t="str">
        <v>USA</v>
      </c>
      <c r="Z900" t="str">
        <v>R</v>
      </c>
      <c r="AA900" t="str">
        <v>Al Pacino</v>
      </c>
      <c r="AB900" t="str">
        <v>Christopher Nolan</v>
      </c>
      <c r="AC900">
        <v>14000</v>
      </c>
      <c r="AD900">
        <v>15658</v>
      </c>
      <c r="AE900">
        <v>22000</v>
      </c>
      <c r="AF900">
        <v>0</v>
      </c>
      <c r="AG900">
        <v>7.2</v>
      </c>
      <c r="AH900">
        <v>185</v>
      </c>
      <c r="AI900">
        <v>118</v>
      </c>
      <c r="AJ900">
        <v>67263182</v>
      </c>
      <c r="AL900" s="7" t="str">
        <v>Randal Kleiser</v>
      </c>
      <c r="AM900" s="35">
        <f>AVERAGEIFS(IMDB4[IMDb Score (1-10)],IMDB4[Director Name],Formula_Analysis!AL900)</f>
        <v>6.95</v>
      </c>
      <c r="AQ900" s="7" t="str">
        <v>BÃ¡rbara Mori</v>
      </c>
      <c r="AR900" s="7">
        <f>SUMIFS(IMDB4[Gross Revenue],IMDB4[Lead Actor],Formula_Analysis!AQ900)</f>
        <v>1602466</v>
      </c>
    </row>
    <row r="901" spans="1:44" x14ac:dyDescent="0.25">
      <c r="A901" t="str">
        <v>Kingdom of Heaven</v>
      </c>
      <c r="B901">
        <v>38565</v>
      </c>
      <c r="C901">
        <v>2005</v>
      </c>
      <c r="D901" t="str">
        <v>2000s</v>
      </c>
      <c r="E901" t="str">
        <v>Color</v>
      </c>
      <c r="F901" t="str">
        <v>Action</v>
      </c>
      <c r="G901" t="str">
        <v>English</v>
      </c>
      <c r="H901" t="str">
        <v>USA</v>
      </c>
      <c r="I901" t="str">
        <v>R</v>
      </c>
      <c r="J901" t="str">
        <v>Liam Neeson</v>
      </c>
      <c r="K901" t="str">
        <v>Ridley Scott</v>
      </c>
      <c r="L901">
        <v>14000</v>
      </c>
      <c r="M901">
        <v>19600</v>
      </c>
      <c r="N901">
        <v>0</v>
      </c>
      <c r="O901">
        <v>0</v>
      </c>
      <c r="P901">
        <v>7.2</v>
      </c>
      <c r="R901" t="str">
        <v>Coach Carter</v>
      </c>
      <c r="S901">
        <v>38416</v>
      </c>
      <c r="T901">
        <v>2005</v>
      </c>
      <c r="U901" t="str">
        <v>2000s</v>
      </c>
      <c r="V901" t="str">
        <v>Color</v>
      </c>
      <c r="W901" t="str">
        <v>Drama</v>
      </c>
      <c r="X901" t="str">
        <v>English</v>
      </c>
      <c r="Y901" t="str">
        <v>USA</v>
      </c>
      <c r="Z901" t="str">
        <v>PG-13</v>
      </c>
      <c r="AA901" t="str">
        <v>Channing Tatum</v>
      </c>
      <c r="AB901" t="str">
        <v>Thomas Carter</v>
      </c>
      <c r="AC901">
        <v>17000</v>
      </c>
      <c r="AD901">
        <v>20299</v>
      </c>
      <c r="AE901">
        <v>49</v>
      </c>
      <c r="AF901">
        <v>0</v>
      </c>
      <c r="AG901">
        <v>7.2</v>
      </c>
      <c r="AH901">
        <v>127</v>
      </c>
      <c r="AI901">
        <v>136</v>
      </c>
      <c r="AJ901">
        <v>67253092</v>
      </c>
      <c r="AL901" s="7" t="str">
        <v>Sam Taylor-Johnson</v>
      </c>
      <c r="AM901" s="35">
        <f>AVERAGEIFS(IMDB4[IMDb Score (1-10)],IMDB4[Director Name],Formula_Analysis!AL901)</f>
        <v>4.0999999999999996</v>
      </c>
      <c r="AQ901" s="7" t="str">
        <v>Margot Kidder</v>
      </c>
      <c r="AR901" s="7">
        <f>SUMIFS(IMDB4[Gross Revenue],IMDB4[Lead Actor],Formula_Analysis!AQ901)</f>
        <v>168200000</v>
      </c>
    </row>
    <row r="902" spans="1:44" x14ac:dyDescent="0.25">
      <c r="A902" t="str">
        <v>Steve Jobs</v>
      </c>
      <c r="B902">
        <v>42181</v>
      </c>
      <c r="C902">
        <v>2015</v>
      </c>
      <c r="D902" t="str">
        <v>2010s</v>
      </c>
      <c r="E902" t="str">
        <v>Color</v>
      </c>
      <c r="F902" t="str">
        <v>Biography</v>
      </c>
      <c r="G902" t="str">
        <v>English</v>
      </c>
      <c r="H902" t="str">
        <v>UK</v>
      </c>
      <c r="I902" t="str">
        <v>R</v>
      </c>
      <c r="J902" t="str">
        <v>Kate Winslet</v>
      </c>
      <c r="K902" t="str">
        <v>Danny Boyle</v>
      </c>
      <c r="L902">
        <v>14000</v>
      </c>
      <c r="M902">
        <v>28933</v>
      </c>
      <c r="N902">
        <v>0</v>
      </c>
      <c r="O902">
        <v>23000</v>
      </c>
      <c r="P902">
        <v>7.2</v>
      </c>
      <c r="R902" t="str">
        <v>Dante's Peak</v>
      </c>
      <c r="S902">
        <v>35660</v>
      </c>
      <c r="T902">
        <v>1997</v>
      </c>
      <c r="U902" t="str">
        <v>1990s</v>
      </c>
      <c r="V902" t="str">
        <v>Color</v>
      </c>
      <c r="W902" t="str">
        <v>Action</v>
      </c>
      <c r="X902" t="str">
        <v>English</v>
      </c>
      <c r="Y902" t="str">
        <v>USA</v>
      </c>
      <c r="Z902" t="str">
        <v>PG-13</v>
      </c>
      <c r="AA902" t="str">
        <v>Jamie RenÃ©e Smith</v>
      </c>
      <c r="AB902" t="str">
        <v>Roger Donaldson</v>
      </c>
      <c r="AC902">
        <v>650</v>
      </c>
      <c r="AD902">
        <v>1569</v>
      </c>
      <c r="AE902">
        <v>79</v>
      </c>
      <c r="AF902">
        <v>0</v>
      </c>
      <c r="AG902">
        <v>5.8</v>
      </c>
      <c r="AH902">
        <v>93</v>
      </c>
      <c r="AI902">
        <v>108</v>
      </c>
      <c r="AJ902">
        <v>67155742</v>
      </c>
      <c r="AL902" s="7" t="str">
        <v>George Roy Hill</v>
      </c>
      <c r="AM902" s="35">
        <f>AVERAGEIFS(IMDB4[IMDb Score (1-10)],IMDB4[Director Name],Formula_Analysis!AL902)</f>
        <v>8.1999999999999993</v>
      </c>
      <c r="AQ902" s="7" t="str">
        <v>Kevin Grevioux</v>
      </c>
      <c r="AR902" s="7">
        <f>SUMIFS(IMDB4[Gross Revenue],IMDB4[Lead Actor],Formula_Analysis!AQ902)</f>
        <v>22734486</v>
      </c>
    </row>
    <row r="903" spans="1:44" x14ac:dyDescent="0.25">
      <c r="A903" t="str">
        <v>Live Free or Die Hard</v>
      </c>
      <c r="B903">
        <v>39138</v>
      </c>
      <c r="C903">
        <v>2007</v>
      </c>
      <c r="D903" t="str">
        <v>2000s</v>
      </c>
      <c r="E903" t="str">
        <v>Color</v>
      </c>
      <c r="F903" t="str">
        <v>Action</v>
      </c>
      <c r="G903" t="str">
        <v>English</v>
      </c>
      <c r="H903" t="str">
        <v>USA</v>
      </c>
      <c r="I903" t="str">
        <v>PG-13</v>
      </c>
      <c r="J903" t="str">
        <v>Bruce Willis</v>
      </c>
      <c r="K903" t="str">
        <v>Len Wiseman</v>
      </c>
      <c r="L903">
        <v>13000</v>
      </c>
      <c r="M903">
        <v>13961</v>
      </c>
      <c r="N903">
        <v>235</v>
      </c>
      <c r="O903">
        <v>0</v>
      </c>
      <c r="P903">
        <v>7.2</v>
      </c>
      <c r="R903" t="str">
        <v>Race to Witch Mountain</v>
      </c>
      <c r="S903">
        <v>39938</v>
      </c>
      <c r="T903">
        <v>2009</v>
      </c>
      <c r="U903" t="str">
        <v>2000s</v>
      </c>
      <c r="V903" t="str">
        <v>Color</v>
      </c>
      <c r="W903" t="str">
        <v>Action</v>
      </c>
      <c r="X903" t="str">
        <v>English</v>
      </c>
      <c r="Y903" t="str">
        <v>USA</v>
      </c>
      <c r="Z903" t="str">
        <v>PG</v>
      </c>
      <c r="AA903" t="str">
        <v>Dwayne Johnson</v>
      </c>
      <c r="AB903" t="str">
        <v>Andy Fickman</v>
      </c>
      <c r="AC903">
        <v>12000</v>
      </c>
      <c r="AD903">
        <v>14007</v>
      </c>
      <c r="AE903">
        <v>99</v>
      </c>
      <c r="AF903">
        <v>0</v>
      </c>
      <c r="AG903">
        <v>5.7</v>
      </c>
      <c r="AH903">
        <v>166</v>
      </c>
      <c r="AI903">
        <v>98</v>
      </c>
      <c r="AJ903">
        <v>67128202</v>
      </c>
      <c r="AL903" s="7" t="str">
        <v>John Landis</v>
      </c>
      <c r="AM903" s="35">
        <f>AVERAGEIFS(IMDB4[IMDb Score (1-10)],IMDB4[Director Name],Formula_Analysis!AL903)</f>
        <v>7</v>
      </c>
      <c r="AQ903" s="7" t="str">
        <v>Austin Pendleton</v>
      </c>
      <c r="AR903" s="7">
        <f>SUMIFS(IMDB4[Gross Revenue],IMDB4[Lead Actor],Formula_Analysis!AQ903)</f>
        <v>30400000</v>
      </c>
    </row>
    <row r="904" spans="1:44" x14ac:dyDescent="0.25">
      <c r="A904" t="str">
        <v>Rocky Balboa</v>
      </c>
      <c r="B904">
        <v>39067</v>
      </c>
      <c r="C904">
        <v>2006</v>
      </c>
      <c r="D904" t="str">
        <v>2000s</v>
      </c>
      <c r="E904" t="str">
        <v>Color</v>
      </c>
      <c r="F904" t="str">
        <v>Drama</v>
      </c>
      <c r="G904" t="str">
        <v>English</v>
      </c>
      <c r="H904" t="str">
        <v>USA</v>
      </c>
      <c r="I904" t="str">
        <v>PG</v>
      </c>
      <c r="J904" t="str">
        <v>Sylvester Stallone</v>
      </c>
      <c r="K904" t="str">
        <v>Sylvester Stallone</v>
      </c>
      <c r="L904">
        <v>13000</v>
      </c>
      <c r="M904">
        <v>15111</v>
      </c>
      <c r="N904">
        <v>13000</v>
      </c>
      <c r="O904">
        <v>0</v>
      </c>
      <c r="P904">
        <v>7.2</v>
      </c>
      <c r="R904" t="str">
        <v>The Bounty Hunter</v>
      </c>
      <c r="S904">
        <v>40432</v>
      </c>
      <c r="T904">
        <v>2010</v>
      </c>
      <c r="U904" t="str">
        <v>2010s</v>
      </c>
      <c r="V904" t="str">
        <v>Color</v>
      </c>
      <c r="W904" t="str">
        <v>Action</v>
      </c>
      <c r="X904" t="str">
        <v>English</v>
      </c>
      <c r="Y904" t="str">
        <v>USA</v>
      </c>
      <c r="Z904" t="str">
        <v>PG-13</v>
      </c>
      <c r="AA904" t="str">
        <v>Gerard Butler</v>
      </c>
      <c r="AB904" t="str">
        <v>Andy Tennant</v>
      </c>
      <c r="AC904">
        <v>18000</v>
      </c>
      <c r="AD904">
        <v>21554</v>
      </c>
      <c r="AE904">
        <v>72</v>
      </c>
      <c r="AF904">
        <v>0</v>
      </c>
      <c r="AG904">
        <v>5.5</v>
      </c>
      <c r="AH904">
        <v>161</v>
      </c>
      <c r="AI904">
        <v>110</v>
      </c>
      <c r="AJ904">
        <v>67061228</v>
      </c>
      <c r="AL904" s="7" t="str">
        <v>Eric Leighton</v>
      </c>
      <c r="AM904" s="35">
        <f>AVERAGEIFS(IMDB4[IMDb Score (1-10)],IMDB4[Director Name],Formula_Analysis!AL904)</f>
        <v>6.5</v>
      </c>
      <c r="AQ904" s="7" t="str">
        <v>Janet Jackson</v>
      </c>
      <c r="AR904" s="7">
        <f>SUMIFS(IMDB4[Gross Revenue],IMDB4[Lead Actor],Formula_Analysis!AQ904)</f>
        <v>27515786</v>
      </c>
    </row>
    <row r="905" spans="1:44" x14ac:dyDescent="0.25">
      <c r="A905" t="str">
        <v>Star Trek VI: The Undiscovered Country</v>
      </c>
      <c r="B905">
        <v>33326</v>
      </c>
      <c r="C905">
        <v>1991</v>
      </c>
      <c r="D905" t="str">
        <v>1990s</v>
      </c>
      <c r="E905" t="str">
        <v>Color</v>
      </c>
      <c r="F905" t="str">
        <v>Action</v>
      </c>
      <c r="G905" t="str">
        <v>English</v>
      </c>
      <c r="H905" t="str">
        <v>USA</v>
      </c>
      <c r="I905" t="str">
        <v>PG</v>
      </c>
      <c r="J905" t="str">
        <v>Leonard Nimoy</v>
      </c>
      <c r="K905" t="str">
        <v>Nicholas Meyer</v>
      </c>
      <c r="L905">
        <v>12000</v>
      </c>
      <c r="M905">
        <v>16230</v>
      </c>
      <c r="N905">
        <v>120</v>
      </c>
      <c r="O905">
        <v>0</v>
      </c>
      <c r="P905">
        <v>7.2</v>
      </c>
      <c r="R905" t="str">
        <v>Alexander and the Terrible, Horrible, No Good, Very Bad Day</v>
      </c>
      <c r="S905">
        <v>41696</v>
      </c>
      <c r="T905">
        <v>2014</v>
      </c>
      <c r="U905" t="str">
        <v>2010s</v>
      </c>
      <c r="V905" t="str">
        <v>Color</v>
      </c>
      <c r="W905" t="str">
        <v>Comedy</v>
      </c>
      <c r="X905" t="str">
        <v>English</v>
      </c>
      <c r="Y905" t="str">
        <v>USA</v>
      </c>
      <c r="Z905" t="str">
        <v>PG</v>
      </c>
      <c r="AA905" t="str">
        <v>Bella Thorne</v>
      </c>
      <c r="AB905" t="str">
        <v>Miguel Arteta</v>
      </c>
      <c r="AC905">
        <v>35000</v>
      </c>
      <c r="AD905">
        <v>47677</v>
      </c>
      <c r="AE905">
        <v>44</v>
      </c>
      <c r="AF905">
        <v>12000</v>
      </c>
      <c r="AG905">
        <v>6.2</v>
      </c>
      <c r="AH905">
        <v>119</v>
      </c>
      <c r="AI905">
        <v>81</v>
      </c>
      <c r="AJ905">
        <v>66950483</v>
      </c>
      <c r="AL905" s="7" t="str">
        <v>Penelope Spheeris</v>
      </c>
      <c r="AM905" s="35">
        <f>AVERAGEIFS(IMDB4[IMDb Score (1-10)],IMDB4[Director Name],Formula_Analysis!AL905)</f>
        <v>7</v>
      </c>
      <c r="AQ905" s="7" t="str">
        <v>Wesley Jonathan</v>
      </c>
      <c r="AR905" s="7">
        <f>SUMIFS(IMDB4[Gross Revenue],IMDB4[Lead Actor],Formula_Analysis!AQ905)</f>
        <v>7009668</v>
      </c>
    </row>
    <row r="906" spans="1:44" x14ac:dyDescent="0.25">
      <c r="A906" t="str">
        <v>Amistad</v>
      </c>
      <c r="B906">
        <v>35762</v>
      </c>
      <c r="C906">
        <v>1997</v>
      </c>
      <c r="D906" t="str">
        <v>1990s</v>
      </c>
      <c r="E906" t="str">
        <v>Color</v>
      </c>
      <c r="F906" t="str">
        <v>Drama</v>
      </c>
      <c r="G906" t="str">
        <v>English</v>
      </c>
      <c r="H906" t="str">
        <v>USA</v>
      </c>
      <c r="I906" t="str">
        <v>R</v>
      </c>
      <c r="J906" t="str">
        <v>Anthony Hopkins</v>
      </c>
      <c r="K906" t="str">
        <v>Steven Spielberg</v>
      </c>
      <c r="L906">
        <v>12000</v>
      </c>
      <c r="M906">
        <v>37570</v>
      </c>
      <c r="N906">
        <v>14000</v>
      </c>
      <c r="O906">
        <v>0</v>
      </c>
      <c r="P906">
        <v>7.2</v>
      </c>
      <c r="R906" t="str">
        <v>102 Dalmatians</v>
      </c>
      <c r="S906">
        <v>36715</v>
      </c>
      <c r="T906">
        <v>2000</v>
      </c>
      <c r="U906" t="str">
        <v>2000s</v>
      </c>
      <c r="V906" t="str">
        <v>Color</v>
      </c>
      <c r="W906" t="str">
        <v>Adventure</v>
      </c>
      <c r="X906" t="str">
        <v>English</v>
      </c>
      <c r="Y906" t="str">
        <v>USA</v>
      </c>
      <c r="Z906" t="str">
        <v>G</v>
      </c>
      <c r="AA906" t="str">
        <v>Ioan Gruffudd</v>
      </c>
      <c r="AB906" t="str">
        <v>Kevin Lima</v>
      </c>
      <c r="AC906">
        <v>2000</v>
      </c>
      <c r="AD906">
        <v>4182</v>
      </c>
      <c r="AE906">
        <v>36</v>
      </c>
      <c r="AF906">
        <v>372</v>
      </c>
      <c r="AG906">
        <v>4.8</v>
      </c>
      <c r="AH906">
        <v>84</v>
      </c>
      <c r="AI906">
        <v>100</v>
      </c>
      <c r="AJ906">
        <v>66941559</v>
      </c>
      <c r="AL906" s="7" t="str">
        <v>Mel Brooks</v>
      </c>
      <c r="AM906" s="35">
        <f>AVERAGEIFS(IMDB4[IMDb Score (1-10)],IMDB4[Director Name],Formula_Analysis!AL906)</f>
        <v>7.6333333333333329</v>
      </c>
      <c r="AQ906" s="7" t="str">
        <v>Curtiss Cook</v>
      </c>
      <c r="AR906" s="7">
        <f>SUMIFS(IMDB4[Gross Revenue],IMDB4[Lead Actor],Formula_Analysis!AQ906)</f>
        <v>72515360</v>
      </c>
    </row>
    <row r="907" spans="1:44" x14ac:dyDescent="0.25">
      <c r="A907" t="str">
        <v>Arlington Road</v>
      </c>
      <c r="B907">
        <v>36258</v>
      </c>
      <c r="C907">
        <v>1999</v>
      </c>
      <c r="D907" t="str">
        <v>1990s</v>
      </c>
      <c r="E907" t="str">
        <v>Color</v>
      </c>
      <c r="F907" t="str">
        <v>Crime</v>
      </c>
      <c r="G907" t="str">
        <v>English</v>
      </c>
      <c r="H907" t="str">
        <v>USA</v>
      </c>
      <c r="I907" t="str">
        <v>R</v>
      </c>
      <c r="J907" t="str">
        <v>Jeff Bridges</v>
      </c>
      <c r="K907" t="str">
        <v>Mark Pellington</v>
      </c>
      <c r="L907">
        <v>12000</v>
      </c>
      <c r="M907">
        <v>13576</v>
      </c>
      <c r="N907">
        <v>89</v>
      </c>
      <c r="O907">
        <v>0</v>
      </c>
      <c r="P907">
        <v>7.2</v>
      </c>
      <c r="R907" t="str">
        <v>End of Days</v>
      </c>
      <c r="S907">
        <v>36306</v>
      </c>
      <c r="T907">
        <v>1999</v>
      </c>
      <c r="U907" t="str">
        <v>1990s</v>
      </c>
      <c r="V907" t="str">
        <v>Color</v>
      </c>
      <c r="W907" t="str">
        <v>Action</v>
      </c>
      <c r="X907" t="str">
        <v>English</v>
      </c>
      <c r="Y907" t="str">
        <v>USA</v>
      </c>
      <c r="Z907" t="str">
        <v>R</v>
      </c>
      <c r="AA907" t="str">
        <v>CCH Pounder</v>
      </c>
      <c r="AB907" t="str">
        <v>Peter Hyams</v>
      </c>
      <c r="AC907">
        <v>1000</v>
      </c>
      <c r="AD907">
        <v>3903</v>
      </c>
      <c r="AE907">
        <v>0</v>
      </c>
      <c r="AF907">
        <v>2000</v>
      </c>
      <c r="AG907">
        <v>5.7</v>
      </c>
      <c r="AH907">
        <v>174</v>
      </c>
      <c r="AI907">
        <v>121</v>
      </c>
      <c r="AJ907">
        <v>66862068</v>
      </c>
      <c r="AL907" s="7" t="str">
        <v>Steve Carr</v>
      </c>
      <c r="AM907" s="35">
        <f>AVERAGEIFS(IMDB4[IMDb Score (1-10)],IMDB4[Director Name],Formula_Analysis!AL907)</f>
        <v>5.35</v>
      </c>
      <c r="AQ907" s="7" t="str">
        <v>Carlos Ponce</v>
      </c>
      <c r="AR907" s="7">
        <f>SUMIFS(IMDB4[Gross Revenue],IMDB4[Lead Actor],Formula_Analysis!AQ907)</f>
        <v>22264487</v>
      </c>
    </row>
    <row r="908" spans="1:44" x14ac:dyDescent="0.25">
      <c r="A908" t="str">
        <v>Trees Lounge</v>
      </c>
      <c r="B908">
        <v>35065</v>
      </c>
      <c r="C908">
        <v>1996</v>
      </c>
      <c r="D908" t="str">
        <v>1990s</v>
      </c>
      <c r="E908" t="str">
        <v>Color</v>
      </c>
      <c r="F908" t="str">
        <v>Comedy</v>
      </c>
      <c r="G908" t="str">
        <v>English</v>
      </c>
      <c r="H908" t="str">
        <v>USA</v>
      </c>
      <c r="I908" t="str">
        <v>R</v>
      </c>
      <c r="J908" t="str">
        <v>Steve Buscemi</v>
      </c>
      <c r="K908" t="str">
        <v>Steve Buscemi</v>
      </c>
      <c r="L908">
        <v>12000</v>
      </c>
      <c r="M908">
        <v>14420</v>
      </c>
      <c r="N908">
        <v>12000</v>
      </c>
      <c r="O908">
        <v>872</v>
      </c>
      <c r="P908">
        <v>7.2</v>
      </c>
      <c r="R908" t="str">
        <v>The Mexican</v>
      </c>
      <c r="S908">
        <v>36930</v>
      </c>
      <c r="T908">
        <v>2001</v>
      </c>
      <c r="U908" t="str">
        <v>2000s</v>
      </c>
      <c r="V908" t="str">
        <v>Color</v>
      </c>
      <c r="W908" t="str">
        <v>Adventure</v>
      </c>
      <c r="X908" t="str">
        <v>English</v>
      </c>
      <c r="Y908" t="str">
        <v>USA</v>
      </c>
      <c r="Z908" t="str">
        <v>R</v>
      </c>
      <c r="AA908" t="str">
        <v>J.K. Simmons</v>
      </c>
      <c r="AB908" t="str">
        <v>Gore Verbinski</v>
      </c>
      <c r="AC908">
        <v>24000</v>
      </c>
      <c r="AD908">
        <v>43917</v>
      </c>
      <c r="AE908">
        <v>563</v>
      </c>
      <c r="AF908">
        <v>2000</v>
      </c>
      <c r="AG908">
        <v>6.1</v>
      </c>
      <c r="AH908">
        <v>125</v>
      </c>
      <c r="AI908">
        <v>123</v>
      </c>
      <c r="AJ908">
        <v>66808615</v>
      </c>
      <c r="AL908" s="7" t="str">
        <v>Marc Lawrence</v>
      </c>
      <c r="AM908" s="35">
        <f>AVERAGEIFS(IMDB4[IMDb Score (1-10)],IMDB4[Director Name],Formula_Analysis!AL908)</f>
        <v>5.4</v>
      </c>
      <c r="AQ908" s="7" t="str">
        <v>Brian Blessed</v>
      </c>
      <c r="AR908" s="7">
        <f>SUMIFS(IMDB4[Gross Revenue],IMDB4[Lead Actor],Formula_Analysis!AQ908)</f>
        <v>10161099</v>
      </c>
    </row>
    <row r="909" spans="1:44" x14ac:dyDescent="0.25">
      <c r="A909" t="str">
        <v>The Messenger</v>
      </c>
      <c r="B909">
        <v>40162</v>
      </c>
      <c r="C909">
        <v>2009</v>
      </c>
      <c r="D909" t="str">
        <v>2000s</v>
      </c>
      <c r="E909" t="str">
        <v>Color</v>
      </c>
      <c r="F909" t="str">
        <v>Drama</v>
      </c>
      <c r="G909" t="str">
        <v>English</v>
      </c>
      <c r="H909" t="str">
        <v>USA</v>
      </c>
      <c r="I909" t="str">
        <v>R</v>
      </c>
      <c r="J909" t="str">
        <v>Steve Buscemi</v>
      </c>
      <c r="K909" t="str">
        <v>Oren Moverman</v>
      </c>
      <c r="L909">
        <v>12000</v>
      </c>
      <c r="M909">
        <v>14462</v>
      </c>
      <c r="N909">
        <v>38</v>
      </c>
      <c r="O909">
        <v>0</v>
      </c>
      <c r="P909">
        <v>7.2</v>
      </c>
      <c r="R909" t="str">
        <v>Changing Lanes</v>
      </c>
      <c r="S909">
        <v>37263</v>
      </c>
      <c r="T909">
        <v>2002</v>
      </c>
      <c r="U909" t="str">
        <v>2000s</v>
      </c>
      <c r="V909" t="str">
        <v>Color</v>
      </c>
      <c r="W909" t="str">
        <v>Drama</v>
      </c>
      <c r="X909" t="str">
        <v>English</v>
      </c>
      <c r="Y909" t="str">
        <v>USA</v>
      </c>
      <c r="Z909" t="str">
        <v>R</v>
      </c>
      <c r="AA909" t="str">
        <v>Sydney Pollack</v>
      </c>
      <c r="AB909" t="str">
        <v>Roger Michell</v>
      </c>
      <c r="AC909">
        <v>521</v>
      </c>
      <c r="AD909">
        <v>758</v>
      </c>
      <c r="AE909">
        <v>50</v>
      </c>
      <c r="AF909">
        <v>0</v>
      </c>
      <c r="AG909">
        <v>6.5</v>
      </c>
      <c r="AH909">
        <v>167</v>
      </c>
      <c r="AI909">
        <v>91</v>
      </c>
      <c r="AJ909">
        <v>66790248</v>
      </c>
      <c r="AL909" s="7" t="str">
        <v>Norman Ferguson</v>
      </c>
      <c r="AM909" s="35">
        <f>AVERAGEIFS(IMDB4[IMDb Score (1-10)],IMDB4[Director Name],Formula_Analysis!AL909)</f>
        <v>7.5</v>
      </c>
      <c r="AQ909" s="7" t="str">
        <v>Alex Kendrick</v>
      </c>
      <c r="AR909" s="7">
        <f>SUMIFS(IMDB4[Gross Revenue],IMDB4[Lead Actor],Formula_Analysis!AQ909)</f>
        <v>20604370</v>
      </c>
    </row>
    <row r="910" spans="1:44" x14ac:dyDescent="0.25">
      <c r="A910" t="str">
        <v>Troy</v>
      </c>
      <c r="B910">
        <v>38293</v>
      </c>
      <c r="C910">
        <v>2004</v>
      </c>
      <c r="D910" t="str">
        <v>2000s</v>
      </c>
      <c r="E910" t="str">
        <v>Color</v>
      </c>
      <c r="F910" t="str">
        <v>Adventure</v>
      </c>
      <c r="G910" t="str">
        <v>English</v>
      </c>
      <c r="H910" t="str">
        <v>USA</v>
      </c>
      <c r="I910" t="str">
        <v>R</v>
      </c>
      <c r="J910" t="str">
        <v>Brad Pitt</v>
      </c>
      <c r="K910" t="str">
        <v>Wolfgang Petersen</v>
      </c>
      <c r="L910">
        <v>11000</v>
      </c>
      <c r="M910">
        <v>17944</v>
      </c>
      <c r="N910">
        <v>249</v>
      </c>
      <c r="O910">
        <v>0</v>
      </c>
      <c r="P910">
        <v>7.2</v>
      </c>
      <c r="R910" t="str">
        <v>Kangaroo Jack</v>
      </c>
      <c r="S910">
        <v>37640</v>
      </c>
      <c r="T910">
        <v>2003</v>
      </c>
      <c r="U910" t="str">
        <v>2000s</v>
      </c>
      <c r="V910" t="str">
        <v>Color</v>
      </c>
      <c r="W910" t="str">
        <v>Action</v>
      </c>
      <c r="X910" t="str">
        <v>English</v>
      </c>
      <c r="Y910" t="str">
        <v>USA</v>
      </c>
      <c r="Z910" t="str">
        <v>PG</v>
      </c>
      <c r="AA910" t="str">
        <v>Estella Warren</v>
      </c>
      <c r="AB910" t="str">
        <v>David McNally</v>
      </c>
      <c r="AC910">
        <v>658</v>
      </c>
      <c r="AD910">
        <v>1233</v>
      </c>
      <c r="AE910">
        <v>18</v>
      </c>
      <c r="AF910">
        <v>858</v>
      </c>
      <c r="AG910">
        <v>4.4000000000000004</v>
      </c>
      <c r="AH910">
        <v>73</v>
      </c>
      <c r="AI910">
        <v>89</v>
      </c>
      <c r="AJ910">
        <v>66734992</v>
      </c>
      <c r="AL910" s="7" t="str">
        <v>John R. Leonetti</v>
      </c>
      <c r="AM910" s="35">
        <f>AVERAGEIFS(IMDB4[IMDb Score (1-10)],IMDB4[Director Name],Formula_Analysis!AL910)</f>
        <v>4.5500000000000007</v>
      </c>
      <c r="AQ910" s="7" t="str">
        <v>Faizon Love</v>
      </c>
      <c r="AR910" s="7">
        <f>SUMIFS(IMDB4[Gross Revenue],IMDB4[Lead Actor],Formula_Analysis!AQ910)</f>
        <v>74864529</v>
      </c>
    </row>
    <row r="911" spans="1:44" x14ac:dyDescent="0.25">
      <c r="A911" t="str">
        <v>Out of Africa</v>
      </c>
      <c r="B911">
        <v>31379</v>
      </c>
      <c r="C911">
        <v>1985</v>
      </c>
      <c r="D911" t="str">
        <v>1980s</v>
      </c>
      <c r="E911" t="str">
        <v>Color</v>
      </c>
      <c r="F911" t="str">
        <v>Biography</v>
      </c>
      <c r="G911" t="str">
        <v>English</v>
      </c>
      <c r="H911" t="str">
        <v>USA</v>
      </c>
      <c r="I911" t="str">
        <v>PG</v>
      </c>
      <c r="J911" t="str">
        <v>Meryl Streep</v>
      </c>
      <c r="K911" t="str">
        <v>Sydney Pollack</v>
      </c>
      <c r="L911">
        <v>11000</v>
      </c>
      <c r="M911">
        <v>12518</v>
      </c>
      <c r="N911">
        <v>521</v>
      </c>
      <c r="O911">
        <v>0</v>
      </c>
      <c r="P911">
        <v>7.2</v>
      </c>
      <c r="R911" t="str">
        <v>The Godfather: Part III</v>
      </c>
      <c r="S911">
        <v>33008</v>
      </c>
      <c r="T911">
        <v>1990</v>
      </c>
      <c r="U911" t="str">
        <v>1990s</v>
      </c>
      <c r="V911" t="str">
        <v>Color</v>
      </c>
      <c r="W911" t="str">
        <v>Crime</v>
      </c>
      <c r="X911" t="str">
        <v>English</v>
      </c>
      <c r="Y911" t="str">
        <v>USA</v>
      </c>
      <c r="Z911" t="str">
        <v>R</v>
      </c>
      <c r="AA911" t="str">
        <v>Al Pacino</v>
      </c>
      <c r="AB911" t="str">
        <v>Francis Ford Coppola</v>
      </c>
      <c r="AC911">
        <v>14000</v>
      </c>
      <c r="AD911">
        <v>16949</v>
      </c>
      <c r="AE911">
        <v>0</v>
      </c>
      <c r="AF911">
        <v>0</v>
      </c>
      <c r="AG911">
        <v>7.6</v>
      </c>
      <c r="AH911">
        <v>110</v>
      </c>
      <c r="AI911">
        <v>170</v>
      </c>
      <c r="AJ911">
        <v>66676062</v>
      </c>
      <c r="AL911" s="7" t="str">
        <v>Peter Chelsom</v>
      </c>
      <c r="AM911" s="35">
        <f>AVERAGEIFS(IMDB4[IMDb Score (1-10)],IMDB4[Director Name],Formula_Analysis!AL911)</f>
        <v>5.4</v>
      </c>
      <c r="AQ911" s="7" t="str">
        <v>Wagner Moura</v>
      </c>
      <c r="AR911" s="7">
        <f>SUMIFS(IMDB4[Gross Revenue],IMDB4[Lead Actor],Formula_Analysis!AQ911)</f>
        <v>28322</v>
      </c>
    </row>
    <row r="912" spans="1:44" x14ac:dyDescent="0.25">
      <c r="A912" t="str">
        <v>The Age of Adaline</v>
      </c>
      <c r="B912">
        <v>42282</v>
      </c>
      <c r="C912">
        <v>2015</v>
      </c>
      <c r="D912" t="str">
        <v>2010s</v>
      </c>
      <c r="E912" t="str">
        <v>Color</v>
      </c>
      <c r="F912" t="str">
        <v>Drama</v>
      </c>
      <c r="G912" t="str">
        <v>English</v>
      </c>
      <c r="H912" t="str">
        <v>USA</v>
      </c>
      <c r="I912" t="str">
        <v>PG-13</v>
      </c>
      <c r="J912" t="str">
        <v>Harrison Ford</v>
      </c>
      <c r="K912" t="str">
        <v>Lee Toland Krieger</v>
      </c>
      <c r="L912">
        <v>11000</v>
      </c>
      <c r="M912">
        <v>15327</v>
      </c>
      <c r="N912">
        <v>43</v>
      </c>
      <c r="O912">
        <v>34000</v>
      </c>
      <c r="P912">
        <v>7.2</v>
      </c>
      <c r="R912" t="str">
        <v>Charlie Wilson's War</v>
      </c>
      <c r="S912">
        <v>39195</v>
      </c>
      <c r="T912">
        <v>2007</v>
      </c>
      <c r="U912" t="str">
        <v>2000s</v>
      </c>
      <c r="V912" t="str">
        <v>Color</v>
      </c>
      <c r="W912" t="str">
        <v>Biography</v>
      </c>
      <c r="X912" t="str">
        <v>English</v>
      </c>
      <c r="Y912" t="str">
        <v>USA</v>
      </c>
      <c r="Z912" t="str">
        <v>R</v>
      </c>
      <c r="AA912" t="str">
        <v>Philip Seymour Hoffman</v>
      </c>
      <c r="AB912" t="str">
        <v>Mike Nichols</v>
      </c>
      <c r="AC912">
        <v>22000</v>
      </c>
      <c r="AD912">
        <v>60646</v>
      </c>
      <c r="AE912">
        <v>0</v>
      </c>
      <c r="AF912">
        <v>0</v>
      </c>
      <c r="AG912">
        <v>7.1</v>
      </c>
      <c r="AH912">
        <v>269</v>
      </c>
      <c r="AI912">
        <v>102</v>
      </c>
      <c r="AJ912">
        <v>66636385</v>
      </c>
      <c r="AL912" s="7" t="str">
        <v>David Carson</v>
      </c>
      <c r="AM912" s="35">
        <f>AVERAGEIFS(IMDB4[IMDb Score (1-10)],IMDB4[Director Name],Formula_Analysis!AL912)</f>
        <v>6.6</v>
      </c>
      <c r="AQ912" s="7" t="str">
        <v>Amber Stevens West</v>
      </c>
      <c r="AR912" s="7">
        <f>SUMIFS(IMDB4[Gross Revenue],IMDB4[Lead Actor],Formula_Analysis!AQ912)</f>
        <v>62494975</v>
      </c>
    </row>
    <row r="913" spans="1:44" x14ac:dyDescent="0.25">
      <c r="A913" t="str">
        <v>I Am Legend</v>
      </c>
      <c r="B913">
        <v>39289</v>
      </c>
      <c r="C913">
        <v>2007</v>
      </c>
      <c r="D913" t="str">
        <v>2000s</v>
      </c>
      <c r="E913" t="str">
        <v>Color</v>
      </c>
      <c r="F913" t="str">
        <v>Drama</v>
      </c>
      <c r="G913" t="str">
        <v>English</v>
      </c>
      <c r="H913" t="str">
        <v>USA</v>
      </c>
      <c r="I913" t="str">
        <v>PG-13</v>
      </c>
      <c r="J913" t="str">
        <v>Will Smith</v>
      </c>
      <c r="K913" t="str">
        <v>Francis Lawrence</v>
      </c>
      <c r="L913">
        <v>10000</v>
      </c>
      <c r="M913">
        <v>13076</v>
      </c>
      <c r="N913">
        <v>508</v>
      </c>
      <c r="O913">
        <v>11000</v>
      </c>
      <c r="P913">
        <v>7.2</v>
      </c>
      <c r="R913" t="str">
        <v>Babe</v>
      </c>
      <c r="S913">
        <v>34858</v>
      </c>
      <c r="T913">
        <v>1995</v>
      </c>
      <c r="U913" t="str">
        <v>1990s</v>
      </c>
      <c r="V913" t="str">
        <v>Color</v>
      </c>
      <c r="W913" t="str">
        <v>Comedy</v>
      </c>
      <c r="X913" t="str">
        <v>English</v>
      </c>
      <c r="Y913" t="str">
        <v>Australia</v>
      </c>
      <c r="Z913" t="str">
        <v>G</v>
      </c>
      <c r="AA913" t="str">
        <v>Miriam Margolyes</v>
      </c>
      <c r="AB913" t="str">
        <v>Chris Noonan</v>
      </c>
      <c r="AC913">
        <v>405</v>
      </c>
      <c r="AD913">
        <v>1185</v>
      </c>
      <c r="AE913">
        <v>108</v>
      </c>
      <c r="AF913">
        <v>5000</v>
      </c>
      <c r="AG913">
        <v>6.8</v>
      </c>
      <c r="AH913">
        <v>79</v>
      </c>
      <c r="AI913">
        <v>91</v>
      </c>
      <c r="AJ913">
        <v>66600000</v>
      </c>
      <c r="AL913" s="7" t="str">
        <v>AndrÃ©s Muschietti</v>
      </c>
      <c r="AM913" s="35">
        <f>AVERAGEIFS(IMDB4[IMDb Score (1-10)],IMDB4[Director Name],Formula_Analysis!AL913)</f>
        <v>6.2</v>
      </c>
      <c r="AQ913" s="7" t="str">
        <v>Vincent Pastore</v>
      </c>
      <c r="AR913" s="7">
        <f>SUMIFS(IMDB4[Gross Revenue],IMDB4[Lead Actor],Formula_Analysis!AQ913)</f>
        <v>59302634</v>
      </c>
    </row>
    <row r="914" spans="1:44" x14ac:dyDescent="0.25">
      <c r="A914" t="str">
        <v>Born on the Fourth of July</v>
      </c>
      <c r="B914">
        <v>32551</v>
      </c>
      <c r="C914">
        <v>1989</v>
      </c>
      <c r="D914" t="str">
        <v>1980s</v>
      </c>
      <c r="E914" t="str">
        <v>Color</v>
      </c>
      <c r="F914" t="str">
        <v>Biography</v>
      </c>
      <c r="G914" t="str">
        <v>English</v>
      </c>
      <c r="H914" t="str">
        <v>USA</v>
      </c>
      <c r="I914" t="str">
        <v>R</v>
      </c>
      <c r="J914" t="str">
        <v>Tom Cruise</v>
      </c>
      <c r="K914" t="str">
        <v>Oliver Stone</v>
      </c>
      <c r="L914">
        <v>10000</v>
      </c>
      <c r="M914">
        <v>12098</v>
      </c>
      <c r="N914">
        <v>0</v>
      </c>
      <c r="O914">
        <v>4000</v>
      </c>
      <c r="P914">
        <v>7.2</v>
      </c>
      <c r="R914" t="str">
        <v>Legends of the Fall</v>
      </c>
      <c r="S914">
        <v>34639</v>
      </c>
      <c r="T914">
        <v>1994</v>
      </c>
      <c r="U914" t="str">
        <v>1990s</v>
      </c>
      <c r="V914" t="str">
        <v>Color</v>
      </c>
      <c r="W914" t="str">
        <v>Drama</v>
      </c>
      <c r="X914" t="str">
        <v>English</v>
      </c>
      <c r="Y914" t="str">
        <v>USA</v>
      </c>
      <c r="Z914" t="str">
        <v>R</v>
      </c>
      <c r="AA914" t="str">
        <v>Anthony Hopkins</v>
      </c>
      <c r="AB914" t="str">
        <v>Edward Zwick</v>
      </c>
      <c r="AC914">
        <v>12000</v>
      </c>
      <c r="AD914">
        <v>26388</v>
      </c>
      <c r="AE914">
        <v>380</v>
      </c>
      <c r="AF914">
        <v>11000</v>
      </c>
      <c r="AG914">
        <v>7.5</v>
      </c>
      <c r="AH914">
        <v>57</v>
      </c>
      <c r="AI914">
        <v>133</v>
      </c>
      <c r="AJ914">
        <v>66528842</v>
      </c>
      <c r="AL914" s="7" t="str">
        <v>Keenen Ivory Wayans</v>
      </c>
      <c r="AM914" s="35">
        <f>AVERAGEIFS(IMDB4[IMDb Score (1-10)],IMDB4[Director Name],Formula_Analysis!AL914)</f>
        <v>5.1750000000000007</v>
      </c>
      <c r="AQ914" s="7" t="str">
        <v>Joely Richardson</v>
      </c>
      <c r="AR914" s="7">
        <f>SUMIFS(IMDB4[Gross Revenue],IMDB4[Lead Actor],Formula_Analysis!AQ914)</f>
        <v>5231175</v>
      </c>
    </row>
    <row r="915" spans="1:44" x14ac:dyDescent="0.25">
      <c r="A915" t="str">
        <v>Pitch Perfect</v>
      </c>
      <c r="B915">
        <v>41016</v>
      </c>
      <c r="C915">
        <v>2012</v>
      </c>
      <c r="D915" t="str">
        <v>2010s</v>
      </c>
      <c r="E915" t="str">
        <v>Color</v>
      </c>
      <c r="F915" t="str">
        <v>Comedy</v>
      </c>
      <c r="G915" t="str">
        <v>English</v>
      </c>
      <c r="H915" t="str">
        <v>USA</v>
      </c>
      <c r="I915" t="str">
        <v>PG-13</v>
      </c>
      <c r="J915" t="str">
        <v>Anna Kendrick</v>
      </c>
      <c r="K915" t="str">
        <v>Jason Moore</v>
      </c>
      <c r="L915">
        <v>10000</v>
      </c>
      <c r="M915">
        <v>12676</v>
      </c>
      <c r="N915">
        <v>36</v>
      </c>
      <c r="O915">
        <v>36000</v>
      </c>
      <c r="P915">
        <v>7.2</v>
      </c>
      <c r="R915" t="str">
        <v>Contraband</v>
      </c>
      <c r="S915">
        <v>41050</v>
      </c>
      <c r="T915">
        <v>2012</v>
      </c>
      <c r="U915" t="str">
        <v>2010s</v>
      </c>
      <c r="V915" t="str">
        <v>Color</v>
      </c>
      <c r="W915" t="str">
        <v>Action</v>
      </c>
      <c r="X915" t="str">
        <v>English</v>
      </c>
      <c r="Y915" t="str">
        <v>USA</v>
      </c>
      <c r="Z915" t="str">
        <v>R</v>
      </c>
      <c r="AA915" t="str">
        <v>J.K. Simmons</v>
      </c>
      <c r="AB915" t="str">
        <v>Baltasar KormÃ¡kur</v>
      </c>
      <c r="AC915">
        <v>24000</v>
      </c>
      <c r="AD915">
        <v>26625</v>
      </c>
      <c r="AE915">
        <v>175</v>
      </c>
      <c r="AF915">
        <v>0</v>
      </c>
      <c r="AG915">
        <v>6.5</v>
      </c>
      <c r="AH915">
        <v>270</v>
      </c>
      <c r="AI915">
        <v>109</v>
      </c>
      <c r="AJ915">
        <v>66489425</v>
      </c>
      <c r="AL915" s="7" t="str">
        <v>Colin Higgins</v>
      </c>
      <c r="AM915" s="35">
        <f>AVERAGEIFS(IMDB4[IMDb Score (1-10)],IMDB4[Director Name],Formula_Analysis!AL915)</f>
        <v>5.8</v>
      </c>
      <c r="AQ915" s="7" t="str">
        <v>Alanna Ubach</v>
      </c>
      <c r="AR915" s="7">
        <f>SUMIFS(IMDB4[Gross Revenue],IMDB4[Lead Actor],Formula_Analysis!AQ915)</f>
        <v>2850263</v>
      </c>
    </row>
    <row r="916" spans="1:44" x14ac:dyDescent="0.25">
      <c r="A916" t="str">
        <v>The Outsiders</v>
      </c>
      <c r="B916">
        <v>30368</v>
      </c>
      <c r="C916">
        <v>1983</v>
      </c>
      <c r="D916" t="str">
        <v>1980s</v>
      </c>
      <c r="E916" t="str">
        <v>Color</v>
      </c>
      <c r="F916" t="str">
        <v>Crime</v>
      </c>
      <c r="G916" t="str">
        <v>English</v>
      </c>
      <c r="H916" t="str">
        <v>USA</v>
      </c>
      <c r="I916" t="str">
        <v>PG-13</v>
      </c>
      <c r="J916" t="str">
        <v>Tom Cruise</v>
      </c>
      <c r="K916" t="str">
        <v>Francis Ford Coppola</v>
      </c>
      <c r="L916">
        <v>10000</v>
      </c>
      <c r="M916">
        <v>12097</v>
      </c>
      <c r="N916">
        <v>0</v>
      </c>
      <c r="O916">
        <v>10000</v>
      </c>
      <c r="P916">
        <v>7.2</v>
      </c>
      <c r="R916" t="str">
        <v>The Bone Collector</v>
      </c>
      <c r="S916">
        <v>36499</v>
      </c>
      <c r="T916">
        <v>1999</v>
      </c>
      <c r="U916" t="str">
        <v>1990s</v>
      </c>
      <c r="V916" t="str">
        <v>Color</v>
      </c>
      <c r="W916" t="str">
        <v>Crime</v>
      </c>
      <c r="X916" t="str">
        <v>English</v>
      </c>
      <c r="Y916" t="str">
        <v>USA</v>
      </c>
      <c r="Z916" t="str">
        <v>R</v>
      </c>
      <c r="AA916" t="str">
        <v>Denzel Washington</v>
      </c>
      <c r="AB916" t="str">
        <v>Phillip Noyce</v>
      </c>
      <c r="AC916">
        <v>18000</v>
      </c>
      <c r="AD916">
        <v>29748</v>
      </c>
      <c r="AE916">
        <v>176</v>
      </c>
      <c r="AF916">
        <v>0</v>
      </c>
      <c r="AG916">
        <v>6.7</v>
      </c>
      <c r="AH916">
        <v>75</v>
      </c>
      <c r="AI916">
        <v>118</v>
      </c>
      <c r="AJ916">
        <v>66488090</v>
      </c>
      <c r="AL916" s="7" t="str">
        <v>Callie Khouri</v>
      </c>
      <c r="AM916" s="35">
        <f>AVERAGEIFS(IMDB4[IMDb Score (1-10)],IMDB4[Director Name],Formula_Analysis!AL916)</f>
        <v>5.9</v>
      </c>
      <c r="AQ916" s="7" t="str">
        <v>Bai Ling</v>
      </c>
      <c r="AR916" s="7">
        <f>SUMIFS(IMDB4[Gross Revenue],IMDB4[Lead Actor],Formula_Analysis!AQ916)</f>
        <v>39251128</v>
      </c>
    </row>
    <row r="917" spans="1:44" x14ac:dyDescent="0.25">
      <c r="A917" t="str">
        <v>Never Let Me Go</v>
      </c>
      <c r="B917">
        <v>40203</v>
      </c>
      <c r="C917">
        <v>2010</v>
      </c>
      <c r="D917" t="str">
        <v>2010s</v>
      </c>
      <c r="E917" t="str">
        <v>Color</v>
      </c>
      <c r="F917" t="str">
        <v>Drama</v>
      </c>
      <c r="G917" t="str">
        <v>English</v>
      </c>
      <c r="H917" t="str">
        <v>UK</v>
      </c>
      <c r="I917" t="str">
        <v>R</v>
      </c>
      <c r="J917" t="str">
        <v>Andrew Garfield</v>
      </c>
      <c r="K917" t="str">
        <v>Mark Romanek</v>
      </c>
      <c r="L917">
        <v>10000</v>
      </c>
      <c r="M917">
        <v>12867</v>
      </c>
      <c r="N917">
        <v>132</v>
      </c>
      <c r="O917">
        <v>33000</v>
      </c>
      <c r="P917">
        <v>7.2</v>
      </c>
      <c r="R917" t="str">
        <v>Looper</v>
      </c>
      <c r="S917">
        <v>41062</v>
      </c>
      <c r="T917">
        <v>2012</v>
      </c>
      <c r="U917" t="str">
        <v>2010s</v>
      </c>
      <c r="V917" t="str">
        <v>Color</v>
      </c>
      <c r="W917" t="str">
        <v>Action</v>
      </c>
      <c r="X917" t="str">
        <v>English</v>
      </c>
      <c r="Y917" t="str">
        <v>USA</v>
      </c>
      <c r="Z917" t="str">
        <v>R</v>
      </c>
      <c r="AA917" t="str">
        <v>Joseph Gordon-Levitt</v>
      </c>
      <c r="AB917" t="str">
        <v>Rian Johnson</v>
      </c>
      <c r="AC917">
        <v>23000</v>
      </c>
      <c r="AD917">
        <v>37387</v>
      </c>
      <c r="AE917">
        <v>0</v>
      </c>
      <c r="AF917">
        <v>75000</v>
      </c>
      <c r="AG917">
        <v>7.4</v>
      </c>
      <c r="AH917">
        <v>589</v>
      </c>
      <c r="AI917">
        <v>119</v>
      </c>
      <c r="AJ917">
        <v>66468315</v>
      </c>
      <c r="AL917" s="7" t="str">
        <v>Kevin Rodney Sullivan</v>
      </c>
      <c r="AM917" s="35">
        <f>AVERAGEIFS(IMDB4[IMDb Score (1-10)],IMDB4[Director Name],Formula_Analysis!AL917)</f>
        <v>5.7</v>
      </c>
      <c r="AQ917" s="7" t="str">
        <v>Johanna Braddy</v>
      </c>
      <c r="AR917" s="7">
        <f>SUMIFS(IMDB4[Gross Revenue],IMDB4[Lead Actor],Formula_Analysis!AQ917)</f>
        <v>104007828</v>
      </c>
    </row>
    <row r="918" spans="1:44" x14ac:dyDescent="0.25">
      <c r="A918" t="str">
        <v>The Harvest/La Cosecha</v>
      </c>
      <c r="B918">
        <v>40624</v>
      </c>
      <c r="C918">
        <v>2011</v>
      </c>
      <c r="D918" t="str">
        <v>2010s</v>
      </c>
      <c r="E918" t="str">
        <v>Color</v>
      </c>
      <c r="F918" t="str">
        <v>Documentary</v>
      </c>
      <c r="G918" t="str">
        <v>English</v>
      </c>
      <c r="H918" t="str">
        <v>USA</v>
      </c>
      <c r="I918" t="str">
        <v>Not Rated</v>
      </c>
      <c r="J918" t="str">
        <v>Unknown</v>
      </c>
      <c r="K918" t="str">
        <v>U. Roberto Romano</v>
      </c>
      <c r="L918">
        <v>8621</v>
      </c>
      <c r="M918">
        <v>0</v>
      </c>
      <c r="N918">
        <v>6</v>
      </c>
      <c r="O918">
        <v>88</v>
      </c>
      <c r="P918">
        <v>7.2</v>
      </c>
      <c r="R918" t="str">
        <v>The Final Destination</v>
      </c>
      <c r="S918">
        <v>40064</v>
      </c>
      <c r="T918">
        <v>2009</v>
      </c>
      <c r="U918" t="str">
        <v>2000s</v>
      </c>
      <c r="V918" t="str">
        <v>Color</v>
      </c>
      <c r="W918" t="str">
        <v>Horror</v>
      </c>
      <c r="X918" t="str">
        <v>English</v>
      </c>
      <c r="Y918" t="str">
        <v>USA</v>
      </c>
      <c r="Z918" t="str">
        <v>R</v>
      </c>
      <c r="AA918" t="str">
        <v>Krista Allen</v>
      </c>
      <c r="AB918" t="str">
        <v>David R. Ellis</v>
      </c>
      <c r="AC918">
        <v>164000</v>
      </c>
      <c r="AD918">
        <v>303717</v>
      </c>
      <c r="AE918">
        <v>160</v>
      </c>
      <c r="AF918">
        <v>0</v>
      </c>
      <c r="AG918">
        <v>5.2</v>
      </c>
      <c r="AH918">
        <v>221</v>
      </c>
      <c r="AI918">
        <v>82</v>
      </c>
      <c r="AJ918">
        <v>66466372</v>
      </c>
      <c r="AL918" s="7" t="str">
        <v>Peter Hyams</v>
      </c>
      <c r="AM918" s="35">
        <f>AVERAGEIFS(IMDB4[IMDb Score (1-10)],IMDB4[Director Name],Formula_Analysis!AL918)</f>
        <v>5.2200000000000006</v>
      </c>
      <c r="AQ918" s="7" t="str">
        <v>Yaphet Kotto</v>
      </c>
      <c r="AR918" s="7">
        <f>SUMIFS(IMDB4[Gross Revenue],IMDB4[Lead Actor],Formula_Analysis!AQ918)</f>
        <v>73534543</v>
      </c>
    </row>
    <row r="919" spans="1:44" x14ac:dyDescent="0.25">
      <c r="A919" t="str">
        <v>Old School</v>
      </c>
      <c r="B919">
        <v>37850</v>
      </c>
      <c r="C919">
        <v>2003</v>
      </c>
      <c r="D919" t="str">
        <v>2000s</v>
      </c>
      <c r="E919" t="str">
        <v>Color</v>
      </c>
      <c r="F919" t="str">
        <v>Comedy</v>
      </c>
      <c r="G919" t="str">
        <v>English</v>
      </c>
      <c r="H919" t="str">
        <v>USA</v>
      </c>
      <c r="I919" t="str">
        <v>R</v>
      </c>
      <c r="J919" t="str">
        <v>Will Ferrell</v>
      </c>
      <c r="K919" t="str">
        <v>Todd Phillips</v>
      </c>
      <c r="L919">
        <v>8000</v>
      </c>
      <c r="M919">
        <v>10325</v>
      </c>
      <c r="N919">
        <v>480</v>
      </c>
      <c r="O919">
        <v>0</v>
      </c>
      <c r="P919">
        <v>7.2</v>
      </c>
      <c r="R919" t="str">
        <v>The League of Extraordinary Gentlemen</v>
      </c>
      <c r="S919">
        <v>37763</v>
      </c>
      <c r="T919">
        <v>2003</v>
      </c>
      <c r="U919" t="str">
        <v>2000s</v>
      </c>
      <c r="V919" t="str">
        <v>Black and White</v>
      </c>
      <c r="W919" t="str">
        <v>Action</v>
      </c>
      <c r="X919" t="str">
        <v>English</v>
      </c>
      <c r="Y919" t="str">
        <v>USA</v>
      </c>
      <c r="Z919" t="str">
        <v>PG-13</v>
      </c>
      <c r="AA919" t="str">
        <v>Jason Flemyng</v>
      </c>
      <c r="AB919" t="str">
        <v>Stephen Norrington</v>
      </c>
      <c r="AC919">
        <v>1000</v>
      </c>
      <c r="AD919">
        <v>4714</v>
      </c>
      <c r="AE919">
        <v>45</v>
      </c>
      <c r="AF919">
        <v>0</v>
      </c>
      <c r="AG919">
        <v>5.8</v>
      </c>
      <c r="AH919">
        <v>202</v>
      </c>
      <c r="AI919">
        <v>110</v>
      </c>
      <c r="AJ919">
        <v>66462600</v>
      </c>
      <c r="AL919" s="7" t="str">
        <v>Stephen Norrington</v>
      </c>
      <c r="AM919" s="35">
        <f>AVERAGEIFS(IMDB4[IMDb Score (1-10)],IMDB4[Director Name],Formula_Analysis!AL919)</f>
        <v>6.4499999999999993</v>
      </c>
      <c r="AQ919" s="7" t="str">
        <v>Vinessa Shaw</v>
      </c>
      <c r="AR919" s="7">
        <f>SUMIFS(IMDB4[Gross Revenue],IMDB4[Lead Actor],Formula_Analysis!AQ919)</f>
        <v>39514713</v>
      </c>
    </row>
    <row r="920" spans="1:44" x14ac:dyDescent="0.25">
      <c r="A920" t="str">
        <v>King Kong</v>
      </c>
      <c r="B920">
        <v>38561</v>
      </c>
      <c r="C920">
        <v>2005</v>
      </c>
      <c r="D920" t="str">
        <v>2000s</v>
      </c>
      <c r="E920" t="str">
        <v>Color</v>
      </c>
      <c r="F920" t="str">
        <v>Action</v>
      </c>
      <c r="G920" t="str">
        <v>English</v>
      </c>
      <c r="H920" t="str">
        <v>New Zealand</v>
      </c>
      <c r="I920" t="str">
        <v>PG-13</v>
      </c>
      <c r="J920" t="str">
        <v>Naomi Watts</v>
      </c>
      <c r="K920" t="str">
        <v>Peter Jackson</v>
      </c>
      <c r="L920">
        <v>6000</v>
      </c>
      <c r="M920">
        <v>7123</v>
      </c>
      <c r="N920">
        <v>0</v>
      </c>
      <c r="O920">
        <v>0</v>
      </c>
      <c r="P920">
        <v>7.2</v>
      </c>
      <c r="R920" t="str">
        <v>Bowfinger</v>
      </c>
      <c r="S920">
        <v>36516</v>
      </c>
      <c r="T920">
        <v>1999</v>
      </c>
      <c r="U920" t="str">
        <v>1990s</v>
      </c>
      <c r="V920" t="str">
        <v>Color</v>
      </c>
      <c r="W920" t="str">
        <v>Comedy</v>
      </c>
      <c r="X920" t="str">
        <v>English</v>
      </c>
      <c r="Y920" t="str">
        <v>USA</v>
      </c>
      <c r="Z920" t="str">
        <v>PG-13</v>
      </c>
      <c r="AA920" t="str">
        <v>Robert Downey Jr.</v>
      </c>
      <c r="AB920" t="str">
        <v>Frank Oz</v>
      </c>
      <c r="AC920">
        <v>21000</v>
      </c>
      <c r="AD920">
        <v>22458</v>
      </c>
      <c r="AE920">
        <v>0</v>
      </c>
      <c r="AF920">
        <v>0</v>
      </c>
      <c r="AG920">
        <v>6.4</v>
      </c>
      <c r="AH920">
        <v>140</v>
      </c>
      <c r="AI920">
        <v>85</v>
      </c>
      <c r="AJ920">
        <v>66365290</v>
      </c>
      <c r="AL920" s="7" t="str">
        <v>John Schlesinger</v>
      </c>
      <c r="AM920" s="35">
        <f>AVERAGEIFS(IMDB4[IMDb Score (1-10)],IMDB4[Director Name],Formula_Analysis!AL920)</f>
        <v>5.4</v>
      </c>
      <c r="AQ920" s="7" t="str">
        <v>Imelda Staunton</v>
      </c>
      <c r="AR920" s="7">
        <f>SUMIFS(IMDB4[Gross Revenue],IMDB4[Lead Actor],Formula_Analysis!AQ920)</f>
        <v>114236922</v>
      </c>
    </row>
    <row r="921" spans="1:44" x14ac:dyDescent="0.25">
      <c r="A921" t="str">
        <v>Mother and Child</v>
      </c>
      <c r="B921">
        <v>40016</v>
      </c>
      <c r="C921">
        <v>2009</v>
      </c>
      <c r="D921" t="str">
        <v>2000s</v>
      </c>
      <c r="E921" t="str">
        <v>Color</v>
      </c>
      <c r="F921" t="str">
        <v>Drama</v>
      </c>
      <c r="G921" t="str">
        <v>English</v>
      </c>
      <c r="H921" t="str">
        <v>USA</v>
      </c>
      <c r="I921" t="str">
        <v>R</v>
      </c>
      <c r="J921" t="str">
        <v>Naomi Watts</v>
      </c>
      <c r="K921" t="str">
        <v>Rodrigo GarcÃ­a</v>
      </c>
      <c r="L921">
        <v>6000</v>
      </c>
      <c r="M921">
        <v>8876</v>
      </c>
      <c r="N921">
        <v>127</v>
      </c>
      <c r="O921">
        <v>0</v>
      </c>
      <c r="P921">
        <v>7.2</v>
      </c>
      <c r="R921" t="str">
        <v>Warm Bodies</v>
      </c>
      <c r="S921">
        <v>41634</v>
      </c>
      <c r="T921">
        <v>2013</v>
      </c>
      <c r="U921" t="str">
        <v>2010s</v>
      </c>
      <c r="V921" t="str">
        <v>Color</v>
      </c>
      <c r="W921" t="str">
        <v>Comedy</v>
      </c>
      <c r="X921" t="str">
        <v>English</v>
      </c>
      <c r="Y921" t="str">
        <v>USA</v>
      </c>
      <c r="Z921" t="str">
        <v>PG-13</v>
      </c>
      <c r="AA921" t="str">
        <v>Cory Hardrict</v>
      </c>
      <c r="AB921" t="str">
        <v>Jonathan Levine</v>
      </c>
      <c r="AC921">
        <v>303</v>
      </c>
      <c r="AD921">
        <v>337</v>
      </c>
      <c r="AE921">
        <v>129</v>
      </c>
      <c r="AF921">
        <v>81000</v>
      </c>
      <c r="AG921">
        <v>6.9</v>
      </c>
      <c r="AH921">
        <v>452</v>
      </c>
      <c r="AI921">
        <v>98</v>
      </c>
      <c r="AJ921">
        <v>66359959</v>
      </c>
      <c r="AL921" s="7" t="str">
        <v>Sam Miller</v>
      </c>
      <c r="AM921" s="35">
        <f>AVERAGEIFS(IMDB4[IMDb Score (1-10)],IMDB4[Director Name],Formula_Analysis!AL921)</f>
        <v>5.75</v>
      </c>
      <c r="AQ921" s="7" t="str">
        <v>Joaquim de Almeida</v>
      </c>
      <c r="AR921" s="7">
        <f>SUMIFS(IMDB4[Gross Revenue],IMDB4[Lead Actor],Formula_Analysis!AQ921)</f>
        <v>59898996</v>
      </c>
    </row>
    <row r="922" spans="1:44" x14ac:dyDescent="0.25">
      <c r="A922" t="str">
        <v>Made in Dagenham</v>
      </c>
      <c r="B922">
        <v>40516</v>
      </c>
      <c r="C922">
        <v>2010</v>
      </c>
      <c r="D922" t="str">
        <v>2010s</v>
      </c>
      <c r="E922" t="str">
        <v>Color</v>
      </c>
      <c r="F922" t="str">
        <v>Biography</v>
      </c>
      <c r="G922" t="str">
        <v>English</v>
      </c>
      <c r="H922" t="str">
        <v>UK</v>
      </c>
      <c r="I922" t="str">
        <v>R</v>
      </c>
      <c r="J922" t="str">
        <v>Bob Hoskins</v>
      </c>
      <c r="K922" t="str">
        <v>Nigel Cole</v>
      </c>
      <c r="L922">
        <v>5000</v>
      </c>
      <c r="M922">
        <v>7692</v>
      </c>
      <c r="N922">
        <v>13</v>
      </c>
      <c r="O922">
        <v>0</v>
      </c>
      <c r="P922">
        <v>7.2</v>
      </c>
      <c r="R922" t="str">
        <v>Big Fish</v>
      </c>
      <c r="S922">
        <v>37777</v>
      </c>
      <c r="T922">
        <v>2003</v>
      </c>
      <c r="U922" t="str">
        <v>2000s</v>
      </c>
      <c r="V922" t="str">
        <v>Color</v>
      </c>
      <c r="W922" t="str">
        <v>Adventure</v>
      </c>
      <c r="X922" t="str">
        <v>English</v>
      </c>
      <c r="Y922" t="str">
        <v>USA</v>
      </c>
      <c r="Z922" t="str">
        <v>PG-13</v>
      </c>
      <c r="AA922" t="str">
        <v>Steve Buscemi</v>
      </c>
      <c r="AB922" t="str">
        <v>Tim Burton</v>
      </c>
      <c r="AC922">
        <v>12000</v>
      </c>
      <c r="AD922">
        <v>16138</v>
      </c>
      <c r="AE922">
        <v>13000</v>
      </c>
      <c r="AF922">
        <v>26000</v>
      </c>
      <c r="AG922">
        <v>8</v>
      </c>
      <c r="AH922">
        <v>235</v>
      </c>
      <c r="AI922">
        <v>125</v>
      </c>
      <c r="AJ922">
        <v>66257002</v>
      </c>
      <c r="AL922" s="7" t="str">
        <v>Michael Tollin</v>
      </c>
      <c r="AM922" s="35">
        <f>AVERAGEIFS(IMDB4[IMDb Score (1-10)],IMDB4[Director Name],Formula_Analysis!AL922)</f>
        <v>5.9</v>
      </c>
      <c r="AQ922" s="7" t="str">
        <v>Kristy Swanson</v>
      </c>
      <c r="AR922" s="7">
        <f>SUMIFS(IMDB4[Gross Revenue],IMDB4[Lead Actor],Formula_Analysis!AQ922)</f>
        <v>3559990</v>
      </c>
    </row>
    <row r="923" spans="1:44" x14ac:dyDescent="0.25">
      <c r="A923" t="str">
        <v>The Virgin Suicides</v>
      </c>
      <c r="B923">
        <v>36378</v>
      </c>
      <c r="C923">
        <v>1999</v>
      </c>
      <c r="D923" t="str">
        <v>1990s</v>
      </c>
      <c r="E923" t="str">
        <v>Color</v>
      </c>
      <c r="F923" t="str">
        <v>Drama</v>
      </c>
      <c r="G923" t="str">
        <v>English</v>
      </c>
      <c r="H923" t="str">
        <v>USA</v>
      </c>
      <c r="I923" t="str">
        <v>R</v>
      </c>
      <c r="J923" t="str">
        <v>Kirsten Dunst</v>
      </c>
      <c r="K923" t="str">
        <v>Sofia Coppola</v>
      </c>
      <c r="L923">
        <v>4000</v>
      </c>
      <c r="M923">
        <v>7103</v>
      </c>
      <c r="N923">
        <v>0</v>
      </c>
      <c r="O923">
        <v>0</v>
      </c>
      <c r="P923">
        <v>7.2</v>
      </c>
      <c r="R923" t="str">
        <v>Kill Bill: Vol. 2</v>
      </c>
      <c r="S923">
        <v>38168</v>
      </c>
      <c r="T923">
        <v>2004</v>
      </c>
      <c r="U923" t="str">
        <v>2000s</v>
      </c>
      <c r="V923" t="str">
        <v>Black and White</v>
      </c>
      <c r="W923" t="str">
        <v>Action</v>
      </c>
      <c r="X923" t="str">
        <v>English</v>
      </c>
      <c r="Y923" t="str">
        <v>USA</v>
      </c>
      <c r="Z923" t="str">
        <v>R</v>
      </c>
      <c r="AA923" t="str">
        <v>Vivica A. Fox</v>
      </c>
      <c r="AB923" t="str">
        <v>Quentin Tarantino</v>
      </c>
      <c r="AC923">
        <v>890</v>
      </c>
      <c r="AD923">
        <v>1959</v>
      </c>
      <c r="AE923">
        <v>16000</v>
      </c>
      <c r="AF923">
        <v>0</v>
      </c>
      <c r="AG923">
        <v>8</v>
      </c>
      <c r="AH923">
        <v>304</v>
      </c>
      <c r="AI923">
        <v>137</v>
      </c>
      <c r="AJ923">
        <v>66207920</v>
      </c>
      <c r="AL923" s="7" t="str">
        <v>Ava DuVernay</v>
      </c>
      <c r="AM923" s="35">
        <f>AVERAGEIFS(IMDB4[IMDb Score (1-10)],IMDB4[Director Name],Formula_Analysis!AL923)</f>
        <v>7</v>
      </c>
      <c r="AQ923" s="7" t="str">
        <v>Rachel Griffiths</v>
      </c>
      <c r="AR923" s="7">
        <f>SUMIFS(IMDB4[Gross Revenue],IMDB4[Lead Actor],Formula_Analysis!AQ923)</f>
        <v>64359</v>
      </c>
    </row>
    <row r="924" spans="1:44" x14ac:dyDescent="0.25">
      <c r="A924" t="str">
        <v>Shattered Glass</v>
      </c>
      <c r="B924">
        <v>37856</v>
      </c>
      <c r="C924">
        <v>2003</v>
      </c>
      <c r="D924" t="str">
        <v>2000s</v>
      </c>
      <c r="E924" t="str">
        <v>Color</v>
      </c>
      <c r="F924" t="str">
        <v>Drama</v>
      </c>
      <c r="G924" t="str">
        <v>English</v>
      </c>
      <c r="H924" t="str">
        <v>USA</v>
      </c>
      <c r="I924" t="str">
        <v>PG-13</v>
      </c>
      <c r="J924" t="str">
        <v>Hayden Christensen</v>
      </c>
      <c r="K924" t="str">
        <v>Billy Ray</v>
      </c>
      <c r="L924">
        <v>4000</v>
      </c>
      <c r="M924">
        <v>8297</v>
      </c>
      <c r="N924">
        <v>53</v>
      </c>
      <c r="O924">
        <v>0</v>
      </c>
      <c r="P924">
        <v>7.2</v>
      </c>
      <c r="R924" t="str">
        <v>Magic Mike XXL</v>
      </c>
      <c r="S924">
        <v>42085</v>
      </c>
      <c r="T924">
        <v>2015</v>
      </c>
      <c r="U924" t="str">
        <v>2010s</v>
      </c>
      <c r="V924" t="str">
        <v>Color</v>
      </c>
      <c r="W924" t="str">
        <v>Comedy</v>
      </c>
      <c r="X924" t="str">
        <v>English</v>
      </c>
      <c r="Y924" t="str">
        <v>USA</v>
      </c>
      <c r="Z924" t="str">
        <v>R</v>
      </c>
      <c r="AA924" t="str">
        <v>Matt Bomer</v>
      </c>
      <c r="AB924" t="str">
        <v>Gregory Jacobs</v>
      </c>
      <c r="AC924">
        <v>20000</v>
      </c>
      <c r="AD924">
        <v>38963</v>
      </c>
      <c r="AE924">
        <v>13</v>
      </c>
      <c r="AF924">
        <v>41000</v>
      </c>
      <c r="AG924">
        <v>5.7</v>
      </c>
      <c r="AH924">
        <v>222</v>
      </c>
      <c r="AI924">
        <v>115</v>
      </c>
      <c r="AJ924">
        <v>66009973</v>
      </c>
      <c r="AL924" s="7" t="str">
        <v>John Schultz</v>
      </c>
      <c r="AM924" s="35">
        <f>AVERAGEIFS(IMDB4[IMDb Score (1-10)],IMDB4[Director Name],Formula_Analysis!AL924)</f>
        <v>5.3999999999999995</v>
      </c>
      <c r="AQ924" s="7" t="str">
        <v>Daniel von Bargen</v>
      </c>
      <c r="AR924" s="7">
        <f>SUMIFS(IMDB4[Gross Revenue],IMDB4[Lead Actor],Formula_Analysis!AQ924)</f>
        <v>102678089</v>
      </c>
    </row>
    <row r="925" spans="1:44" x14ac:dyDescent="0.25">
      <c r="A925" t="str">
        <v>Brave</v>
      </c>
      <c r="B925">
        <v>40984</v>
      </c>
      <c r="C925">
        <v>2012</v>
      </c>
      <c r="D925" t="str">
        <v>2010s</v>
      </c>
      <c r="E925" t="str">
        <v>Color</v>
      </c>
      <c r="F925" t="str">
        <v>Adventure</v>
      </c>
      <c r="G925" t="str">
        <v>English</v>
      </c>
      <c r="H925" t="str">
        <v>USA</v>
      </c>
      <c r="I925" t="str">
        <v>PG</v>
      </c>
      <c r="J925" t="str">
        <v>Kelly Macdonald</v>
      </c>
      <c r="K925" t="str">
        <v>Mark Andrews</v>
      </c>
      <c r="L925">
        <v>2000</v>
      </c>
      <c r="M925">
        <v>5005</v>
      </c>
      <c r="N925">
        <v>56</v>
      </c>
      <c r="O925">
        <v>39000</v>
      </c>
      <c r="P925">
        <v>7.2</v>
      </c>
      <c r="R925" t="str">
        <v>Herbie Fully Loaded</v>
      </c>
      <c r="S925">
        <v>38509</v>
      </c>
      <c r="T925">
        <v>2005</v>
      </c>
      <c r="U925" t="str">
        <v>2000s</v>
      </c>
      <c r="V925" t="str">
        <v>Color</v>
      </c>
      <c r="W925" t="str">
        <v>Adventure</v>
      </c>
      <c r="X925" t="str">
        <v>English</v>
      </c>
      <c r="Y925" t="str">
        <v>USA</v>
      </c>
      <c r="Z925" t="str">
        <v>G</v>
      </c>
      <c r="AA925" t="str">
        <v>Scoot McNairy</v>
      </c>
      <c r="AB925" t="str">
        <v>Angela Robinson</v>
      </c>
      <c r="AC925">
        <v>660</v>
      </c>
      <c r="AD925">
        <v>2177</v>
      </c>
      <c r="AE925">
        <v>23</v>
      </c>
      <c r="AF925">
        <v>1000</v>
      </c>
      <c r="AG925">
        <v>4.7</v>
      </c>
      <c r="AH925">
        <v>117</v>
      </c>
      <c r="AI925">
        <v>101</v>
      </c>
      <c r="AJ925">
        <v>66002004</v>
      </c>
      <c r="AL925" s="7" t="str">
        <v>Mark Rosman</v>
      </c>
      <c r="AM925" s="35">
        <f>AVERAGEIFS(IMDB4[IMDb Score (1-10)],IMDB4[Director Name],Formula_Analysis!AL925)</f>
        <v>5.7</v>
      </c>
      <c r="AQ925" s="7" t="str">
        <v>Elden Henson</v>
      </c>
      <c r="AR925" s="7">
        <f>SUMIFS(IMDB4[Gross Revenue],IMDB4[Lead Actor],Formula_Analysis!AQ925)</f>
        <v>26096584</v>
      </c>
    </row>
    <row r="926" spans="1:44" x14ac:dyDescent="0.25">
      <c r="A926" t="str">
        <v>True Lies</v>
      </c>
      <c r="B926">
        <v>34349</v>
      </c>
      <c r="C926">
        <v>1994</v>
      </c>
      <c r="D926" t="str">
        <v>1990s</v>
      </c>
      <c r="E926" t="str">
        <v>Color</v>
      </c>
      <c r="F926" t="str">
        <v>Action</v>
      </c>
      <c r="G926" t="str">
        <v>English</v>
      </c>
      <c r="H926" t="str">
        <v>USA</v>
      </c>
      <c r="I926" t="str">
        <v>R</v>
      </c>
      <c r="J926" t="str">
        <v>Jamie Lee Curtis</v>
      </c>
      <c r="K926" t="str">
        <v>James Cameron</v>
      </c>
      <c r="L926">
        <v>2000</v>
      </c>
      <c r="M926">
        <v>4528</v>
      </c>
      <c r="N926">
        <v>0</v>
      </c>
      <c r="O926">
        <v>0</v>
      </c>
      <c r="P926">
        <v>7.2</v>
      </c>
      <c r="R926" t="str">
        <v>The Manchurian Candidate</v>
      </c>
      <c r="S926">
        <v>38099</v>
      </c>
      <c r="T926">
        <v>2004</v>
      </c>
      <c r="U926" t="str">
        <v>2000s</v>
      </c>
      <c r="V926" t="str">
        <v>Color</v>
      </c>
      <c r="W926" t="str">
        <v>Drama</v>
      </c>
      <c r="X926" t="str">
        <v>English</v>
      </c>
      <c r="Y926" t="str">
        <v>USA</v>
      </c>
      <c r="Z926" t="str">
        <v>R</v>
      </c>
      <c r="AA926" t="str">
        <v>Denzel Washington</v>
      </c>
      <c r="AB926" t="str">
        <v>Jonathan Demme</v>
      </c>
      <c r="AC926">
        <v>18000</v>
      </c>
      <c r="AD926">
        <v>20056</v>
      </c>
      <c r="AE926">
        <v>438</v>
      </c>
      <c r="AF926">
        <v>0</v>
      </c>
      <c r="AG926">
        <v>6.6</v>
      </c>
      <c r="AH926">
        <v>209</v>
      </c>
      <c r="AI926">
        <v>129</v>
      </c>
      <c r="AJ926">
        <v>65948711</v>
      </c>
      <c r="AL926" s="7" t="str">
        <v>John Glen</v>
      </c>
      <c r="AM926" s="35">
        <f>AVERAGEIFS(IMDB4[IMDb Score (1-10)],IMDB4[Director Name],Formula_Analysis!AL926)</f>
        <v>6.6</v>
      </c>
      <c r="AQ926" s="7" t="str">
        <v>David Masterson</v>
      </c>
      <c r="AR926" s="7">
        <f>SUMIFS(IMDB4[Gross Revenue],IMDB4[Lead Actor],Formula_Analysis!AQ926)</f>
        <v>6615578</v>
      </c>
    </row>
    <row r="927" spans="1:44" x14ac:dyDescent="0.25">
      <c r="A927" t="str">
        <v>The Mist</v>
      </c>
      <c r="B927">
        <v>39235</v>
      </c>
      <c r="C927">
        <v>2007</v>
      </c>
      <c r="D927" t="str">
        <v>2000s</v>
      </c>
      <c r="E927" t="str">
        <v>Color</v>
      </c>
      <c r="F927" t="str">
        <v>Horror</v>
      </c>
      <c r="G927" t="str">
        <v>English</v>
      </c>
      <c r="H927" t="str">
        <v>USA</v>
      </c>
      <c r="I927" t="str">
        <v>R</v>
      </c>
      <c r="J927" t="str">
        <v>Toby Jones</v>
      </c>
      <c r="K927" t="str">
        <v>Frank Darabont</v>
      </c>
      <c r="L927">
        <v>2000</v>
      </c>
      <c r="M927">
        <v>5371</v>
      </c>
      <c r="N927">
        <v>0</v>
      </c>
      <c r="O927">
        <v>20000</v>
      </c>
      <c r="P927">
        <v>7.2</v>
      </c>
      <c r="R927" t="str">
        <v>Bad Boys</v>
      </c>
      <c r="S927">
        <v>35032</v>
      </c>
      <c r="T927">
        <v>1995</v>
      </c>
      <c r="U927" t="str">
        <v>1990s</v>
      </c>
      <c r="V927" t="str">
        <v>Color</v>
      </c>
      <c r="W927" t="str">
        <v>Action</v>
      </c>
      <c r="X927" t="str">
        <v>English</v>
      </c>
      <c r="Y927" t="str">
        <v>USA</v>
      </c>
      <c r="Z927" t="str">
        <v>R</v>
      </c>
      <c r="AA927" t="str">
        <v>Will Smith</v>
      </c>
      <c r="AB927" t="str">
        <v>Michael Bay</v>
      </c>
      <c r="AC927">
        <v>10000</v>
      </c>
      <c r="AD927">
        <v>11013</v>
      </c>
      <c r="AE927">
        <v>0</v>
      </c>
      <c r="AF927">
        <v>0</v>
      </c>
      <c r="AG927">
        <v>6.8</v>
      </c>
      <c r="AH927">
        <v>63</v>
      </c>
      <c r="AI927">
        <v>119</v>
      </c>
      <c r="AJ927">
        <v>65807024</v>
      </c>
      <c r="AL927" s="7" t="str">
        <v>Anthony Hemingway</v>
      </c>
      <c r="AM927" s="35">
        <f>AVERAGEIFS(IMDB4[IMDb Score (1-10)],IMDB4[Director Name],Formula_Analysis!AL927)</f>
        <v>5.9</v>
      </c>
      <c r="AQ927" s="7" t="str">
        <v>David Lyons</v>
      </c>
      <c r="AR927" s="7">
        <f>SUMIFS(IMDB4[Gross Revenue],IMDB4[Lead Actor],Formula_Analysis!AQ927)</f>
        <v>71346930</v>
      </c>
    </row>
    <row r="928" spans="1:44" x14ac:dyDescent="0.25">
      <c r="A928" t="str">
        <v>Seven Psychopaths</v>
      </c>
      <c r="B928">
        <v>40964</v>
      </c>
      <c r="C928">
        <v>2012</v>
      </c>
      <c r="D928" t="str">
        <v>2010s</v>
      </c>
      <c r="E928" t="str">
        <v>Color</v>
      </c>
      <c r="F928" t="str">
        <v>Comedy</v>
      </c>
      <c r="G928" t="str">
        <v>English</v>
      </c>
      <c r="H928" t="str">
        <v>UK</v>
      </c>
      <c r="I928" t="str">
        <v>R</v>
      </c>
      <c r="J928" t="str">
        <v>Abbie Cornish</v>
      </c>
      <c r="K928" t="str">
        <v>Martin McDonagh</v>
      </c>
      <c r="L928">
        <v>2000</v>
      </c>
      <c r="M928">
        <v>4757</v>
      </c>
      <c r="N928">
        <v>454</v>
      </c>
      <c r="O928">
        <v>52000</v>
      </c>
      <c r="P928">
        <v>7.2</v>
      </c>
      <c r="R928" t="str">
        <v>Ever After: A Cinderella Story</v>
      </c>
      <c r="S928">
        <v>35840</v>
      </c>
      <c r="T928">
        <v>1998</v>
      </c>
      <c r="U928" t="str">
        <v>1990s</v>
      </c>
      <c r="V928" t="str">
        <v>Color</v>
      </c>
      <c r="W928" t="str">
        <v>Comedy</v>
      </c>
      <c r="X928" t="str">
        <v>English</v>
      </c>
      <c r="Y928" t="str">
        <v>USA</v>
      </c>
      <c r="Z928" t="str">
        <v>PG-13</v>
      </c>
      <c r="AA928" t="str">
        <v>Anjelica Huston</v>
      </c>
      <c r="AB928" t="str">
        <v>Andy Tennant</v>
      </c>
      <c r="AC928">
        <v>1000</v>
      </c>
      <c r="AD928">
        <v>2747</v>
      </c>
      <c r="AE928">
        <v>72</v>
      </c>
      <c r="AF928">
        <v>0</v>
      </c>
      <c r="AG928">
        <v>7</v>
      </c>
      <c r="AH928">
        <v>92</v>
      </c>
      <c r="AI928">
        <v>121</v>
      </c>
      <c r="AJ928">
        <v>65703412</v>
      </c>
      <c r="AL928" s="7" t="str">
        <v>David S. Ward</v>
      </c>
      <c r="AM928" s="35">
        <f>AVERAGEIFS(IMDB4[IMDb Score (1-10)],IMDB4[Director Name],Formula_Analysis!AL928)</f>
        <v>7.2</v>
      </c>
      <c r="AQ928" s="7" t="str">
        <v>Roxanne McKee</v>
      </c>
      <c r="AR928" s="7">
        <f>SUMIFS(IMDB4[Gross Revenue],IMDB4[Lead Actor],Formula_Analysis!AQ928)</f>
        <v>18821279</v>
      </c>
    </row>
    <row r="929" spans="1:44" x14ac:dyDescent="0.25">
      <c r="A929" t="str">
        <v>Without Limits</v>
      </c>
      <c r="B929">
        <v>35942</v>
      </c>
      <c r="C929">
        <v>1998</v>
      </c>
      <c r="D929" t="str">
        <v>1990s</v>
      </c>
      <c r="E929" t="str">
        <v>Color</v>
      </c>
      <c r="F929" t="str">
        <v>Biography</v>
      </c>
      <c r="G929" t="str">
        <v>English</v>
      </c>
      <c r="H929" t="str">
        <v>USA</v>
      </c>
      <c r="I929" t="str">
        <v>PG-13</v>
      </c>
      <c r="J929" t="str">
        <v>Billy Burke</v>
      </c>
      <c r="K929" t="str">
        <v>Robert Towne</v>
      </c>
      <c r="L929">
        <v>2000</v>
      </c>
      <c r="M929">
        <v>4351</v>
      </c>
      <c r="N929">
        <v>162</v>
      </c>
      <c r="O929">
        <v>942</v>
      </c>
      <c r="P929">
        <v>7.2</v>
      </c>
      <c r="R929" t="str">
        <v>Lara Croft Tomb Raider: The Cradle of Life</v>
      </c>
      <c r="S929">
        <v>37888</v>
      </c>
      <c r="T929">
        <v>2003</v>
      </c>
      <c r="U929" t="str">
        <v>2000s</v>
      </c>
      <c r="V929" t="str">
        <v>Color</v>
      </c>
      <c r="W929" t="str">
        <v>Action</v>
      </c>
      <c r="X929" t="str">
        <v>English</v>
      </c>
      <c r="Y929" t="str">
        <v>USA</v>
      </c>
      <c r="Z929" t="str">
        <v>PG-13</v>
      </c>
      <c r="AA929" t="str">
        <v>Gerard Butler</v>
      </c>
      <c r="AB929" t="str">
        <v>Jan de Bont</v>
      </c>
      <c r="AC929">
        <v>18000</v>
      </c>
      <c r="AD929">
        <v>33154</v>
      </c>
      <c r="AE929">
        <v>101</v>
      </c>
      <c r="AF929">
        <v>0</v>
      </c>
      <c r="AG929">
        <v>5.5</v>
      </c>
      <c r="AH929">
        <v>157</v>
      </c>
      <c r="AI929">
        <v>117</v>
      </c>
      <c r="AJ929">
        <v>65653758</v>
      </c>
      <c r="AL929" s="7" t="str">
        <v>Preston A. Whitmore II</v>
      </c>
      <c r="AM929" s="35">
        <f>AVERAGEIFS(IMDB4[IMDb Score (1-10)],IMDB4[Director Name],Formula_Analysis!AL929)</f>
        <v>4.0999999999999996</v>
      </c>
      <c r="AQ929" s="7" t="str">
        <v>Maggie Cheung</v>
      </c>
      <c r="AR929" s="7">
        <f>SUMIFS(IMDB4[Gross Revenue],IMDB4[Lead Actor],Formula_Analysis!AQ929)</f>
        <v>136007</v>
      </c>
    </row>
    <row r="930" spans="1:44" x14ac:dyDescent="0.25">
      <c r="A930" t="str">
        <v>Cars</v>
      </c>
      <c r="B930">
        <v>38731</v>
      </c>
      <c r="C930">
        <v>2006</v>
      </c>
      <c r="D930" t="str">
        <v>2000s</v>
      </c>
      <c r="E930" t="str">
        <v>Color</v>
      </c>
      <c r="F930" t="str">
        <v>Adventure</v>
      </c>
      <c r="G930" t="str">
        <v>English</v>
      </c>
      <c r="H930" t="str">
        <v>USA</v>
      </c>
      <c r="I930" t="str">
        <v>G</v>
      </c>
      <c r="J930" t="str">
        <v>John Ratzenberger</v>
      </c>
      <c r="K930" t="str">
        <v>John Lasseter</v>
      </c>
      <c r="L930">
        <v>1000</v>
      </c>
      <c r="M930">
        <v>4905</v>
      </c>
      <c r="N930">
        <v>487</v>
      </c>
      <c r="O930">
        <v>0</v>
      </c>
      <c r="P930">
        <v>7.2</v>
      </c>
      <c r="R930" t="str">
        <v>Madea's Witness Protection</v>
      </c>
      <c r="S930">
        <v>40921</v>
      </c>
      <c r="T930">
        <v>2012</v>
      </c>
      <c r="U930" t="str">
        <v>2010s</v>
      </c>
      <c r="V930" t="str">
        <v>Color</v>
      </c>
      <c r="W930" t="str">
        <v>Comedy</v>
      </c>
      <c r="X930" t="str">
        <v>English</v>
      </c>
      <c r="Y930" t="str">
        <v>USA</v>
      </c>
      <c r="Z930" t="str">
        <v>PG-13</v>
      </c>
      <c r="AA930" t="str">
        <v>John Amos</v>
      </c>
      <c r="AB930" t="str">
        <v>Tyler Perry</v>
      </c>
      <c r="AC930">
        <v>982</v>
      </c>
      <c r="AD930">
        <v>2753</v>
      </c>
      <c r="AE930">
        <v>0</v>
      </c>
      <c r="AF930">
        <v>0</v>
      </c>
      <c r="AG930">
        <v>4.8</v>
      </c>
      <c r="AH930">
        <v>31</v>
      </c>
      <c r="AI930">
        <v>114</v>
      </c>
      <c r="AJ930">
        <v>65623128</v>
      </c>
      <c r="AL930" s="7" t="str">
        <v>John Pasquin</v>
      </c>
      <c r="AM930" s="35">
        <f>AVERAGEIFS(IMDB4[IMDb Score (1-10)],IMDB4[Director Name],Formula_Analysis!AL930)</f>
        <v>5.6333333333333329</v>
      </c>
      <c r="AQ930" s="7" t="str">
        <v>Robin Lord Taylor</v>
      </c>
      <c r="AR930" s="7">
        <f>SUMIFS(IMDB4[Gross Revenue],IMDB4[Lead Actor],Formula_Analysis!AQ930)</f>
        <v>1316074</v>
      </c>
    </row>
    <row r="931" spans="1:44" x14ac:dyDescent="0.25">
      <c r="A931" t="str">
        <v>Grease</v>
      </c>
      <c r="B931">
        <v>28720</v>
      </c>
      <c r="C931">
        <v>1978</v>
      </c>
      <c r="D931" t="str">
        <v>1970s</v>
      </c>
      <c r="E931" t="str">
        <v>Color</v>
      </c>
      <c r="F931" t="str">
        <v>Musical</v>
      </c>
      <c r="G931" t="str">
        <v>English</v>
      </c>
      <c r="H931" t="str">
        <v>USA</v>
      </c>
      <c r="I931" t="str">
        <v>PG-13</v>
      </c>
      <c r="J931" t="str">
        <v>Olivia Newton-John</v>
      </c>
      <c r="K931" t="str">
        <v>Randal Kleiser</v>
      </c>
      <c r="L931">
        <v>1000</v>
      </c>
      <c r="M931">
        <v>5127</v>
      </c>
      <c r="N931">
        <v>116</v>
      </c>
      <c r="O931">
        <v>13000</v>
      </c>
      <c r="P931">
        <v>7.2</v>
      </c>
      <c r="R931" t="str">
        <v>Anaconda</v>
      </c>
      <c r="S931">
        <v>35785</v>
      </c>
      <c r="T931">
        <v>1997</v>
      </c>
      <c r="U931" t="str">
        <v>1990s</v>
      </c>
      <c r="V931" t="str">
        <v>Color</v>
      </c>
      <c r="W931" t="str">
        <v>Action</v>
      </c>
      <c r="X931" t="str">
        <v>English</v>
      </c>
      <c r="Y931" t="str">
        <v>USA</v>
      </c>
      <c r="Z931" t="str">
        <v>PG-13</v>
      </c>
      <c r="AA931" t="str">
        <v>Frank Welker</v>
      </c>
      <c r="AB931" t="str">
        <v>Luis Llosa</v>
      </c>
      <c r="AC931">
        <v>2000</v>
      </c>
      <c r="AD931">
        <v>3717</v>
      </c>
      <c r="AE931">
        <v>49</v>
      </c>
      <c r="AF931">
        <v>0</v>
      </c>
      <c r="AG931">
        <v>4.5999999999999996</v>
      </c>
      <c r="AH931">
        <v>119</v>
      </c>
      <c r="AI931">
        <v>89</v>
      </c>
      <c r="AJ931">
        <v>65557989</v>
      </c>
      <c r="AL931" s="7" t="str">
        <v>Robin Budd</v>
      </c>
      <c r="AM931" s="35">
        <f>AVERAGEIFS(IMDB4[IMDb Score (1-10)],IMDB4[Director Name],Formula_Analysis!AL931)</f>
        <v>5.8</v>
      </c>
      <c r="AQ931" s="7" t="str">
        <v>Kevin Pollak</v>
      </c>
      <c r="AR931" s="7">
        <f>SUMIFS(IMDB4[Gross Revenue],IMDB4[Lead Actor],Formula_Analysis!AQ931)</f>
        <v>144583</v>
      </c>
    </row>
    <row r="932" spans="1:44" x14ac:dyDescent="0.25">
      <c r="A932" t="str">
        <v>Lilo &amp; Stitch</v>
      </c>
      <c r="B932">
        <v>37304</v>
      </c>
      <c r="C932">
        <v>2002</v>
      </c>
      <c r="D932" t="str">
        <v>2000s</v>
      </c>
      <c r="E932" t="str">
        <v>Color</v>
      </c>
      <c r="F932" t="str">
        <v>Adventure</v>
      </c>
      <c r="G932" t="str">
        <v>English</v>
      </c>
      <c r="H932" t="str">
        <v>USA</v>
      </c>
      <c r="I932" t="str">
        <v>PG</v>
      </c>
      <c r="J932" t="str">
        <v>Tia Carrere</v>
      </c>
      <c r="K932" t="str">
        <v>Dean DeBlois</v>
      </c>
      <c r="L932">
        <v>1000</v>
      </c>
      <c r="M932">
        <v>3112</v>
      </c>
      <c r="N932">
        <v>255</v>
      </c>
      <c r="O932">
        <v>0</v>
      </c>
      <c r="P932">
        <v>7.2</v>
      </c>
      <c r="R932" t="str">
        <v>Deuce Bigalow: Male Gigolo</v>
      </c>
      <c r="S932">
        <v>36467</v>
      </c>
      <c r="T932">
        <v>1999</v>
      </c>
      <c r="U932" t="str">
        <v>1990s</v>
      </c>
      <c r="V932" t="str">
        <v>Color</v>
      </c>
      <c r="W932" t="str">
        <v>Comedy</v>
      </c>
      <c r="X932" t="str">
        <v>English</v>
      </c>
      <c r="Y932" t="str">
        <v>USA</v>
      </c>
      <c r="Z932" t="str">
        <v>R</v>
      </c>
      <c r="AA932" t="str">
        <v>Amy Poehler</v>
      </c>
      <c r="AB932" t="str">
        <v>Mike Mitchell</v>
      </c>
      <c r="AC932">
        <v>1000</v>
      </c>
      <c r="AD932">
        <v>2604</v>
      </c>
      <c r="AE932">
        <v>31</v>
      </c>
      <c r="AF932">
        <v>0</v>
      </c>
      <c r="AG932">
        <v>5.7</v>
      </c>
      <c r="AH932">
        <v>91</v>
      </c>
      <c r="AI932">
        <v>88</v>
      </c>
      <c r="AJ932">
        <v>65535067</v>
      </c>
      <c r="AL932" s="7" t="str">
        <v>Joel Zwick</v>
      </c>
      <c r="AM932" s="35">
        <f>AVERAGEIFS(IMDB4[IMDb Score (1-10)],IMDB4[Director Name],Formula_Analysis!AL932)</f>
        <v>5.4499999999999993</v>
      </c>
      <c r="AQ932" s="7" t="str">
        <v>Lars Mikkelsen</v>
      </c>
      <c r="AR932" s="7">
        <f>SUMIFS(IMDB4[Gross Revenue],IMDB4[Lead Actor],Formula_Analysis!AQ932)</f>
        <v>145109</v>
      </c>
    </row>
    <row r="933" spans="1:44" x14ac:dyDescent="0.25">
      <c r="A933" t="str">
        <v>Shakespeare in Love</v>
      </c>
      <c r="B933">
        <v>36048</v>
      </c>
      <c r="C933">
        <v>1998</v>
      </c>
      <c r="D933" t="str">
        <v>1990s</v>
      </c>
      <c r="E933" t="str">
        <v>Color</v>
      </c>
      <c r="F933" t="str">
        <v>Comedy</v>
      </c>
      <c r="G933" t="str">
        <v>English</v>
      </c>
      <c r="H933" t="str">
        <v>USA</v>
      </c>
      <c r="I933" t="str">
        <v>R</v>
      </c>
      <c r="J933" t="str">
        <v>Tom Wilkinson</v>
      </c>
      <c r="K933" t="str">
        <v>John Madden</v>
      </c>
      <c r="L933">
        <v>1000</v>
      </c>
      <c r="M933">
        <v>1690</v>
      </c>
      <c r="N933">
        <v>108</v>
      </c>
      <c r="O933">
        <v>0</v>
      </c>
      <c r="P933">
        <v>7.2</v>
      </c>
      <c r="R933" t="str">
        <v>Witness</v>
      </c>
      <c r="S933">
        <v>31069</v>
      </c>
      <c r="T933">
        <v>1985</v>
      </c>
      <c r="U933" t="str">
        <v>1980s</v>
      </c>
      <c r="V933" t="str">
        <v>Color</v>
      </c>
      <c r="W933" t="str">
        <v>Crime</v>
      </c>
      <c r="X933" t="str">
        <v>English</v>
      </c>
      <c r="Y933" t="str">
        <v>USA</v>
      </c>
      <c r="Z933" t="str">
        <v>R</v>
      </c>
      <c r="AA933" t="str">
        <v>Harrison Ford</v>
      </c>
      <c r="AB933" t="str">
        <v>Peter Weir</v>
      </c>
      <c r="AC933">
        <v>11000</v>
      </c>
      <c r="AD933">
        <v>22479</v>
      </c>
      <c r="AE933">
        <v>608</v>
      </c>
      <c r="AF933">
        <v>0</v>
      </c>
      <c r="AG933">
        <v>7.4</v>
      </c>
      <c r="AH933">
        <v>83</v>
      </c>
      <c r="AI933">
        <v>112</v>
      </c>
      <c r="AJ933">
        <v>65500000</v>
      </c>
      <c r="AL933" s="7" t="str">
        <v>Jean-Pierre Jeunet</v>
      </c>
      <c r="AM933" s="35">
        <f>AVERAGEIFS(IMDB4[IMDb Score (1-10)],IMDB4[Director Name],Formula_Analysis!AL933)</f>
        <v>7.3400000000000007</v>
      </c>
      <c r="AQ933" s="7" t="str">
        <v>Levon Helm</v>
      </c>
      <c r="AR933" s="7">
        <f>SUMIFS(IMDB4[Gross Revenue],IMDB4[Lead Actor],Formula_Analysis!AQ933)</f>
        <v>5023275</v>
      </c>
    </row>
    <row r="934" spans="1:44" x14ac:dyDescent="0.25">
      <c r="A934" t="str">
        <v>Major League</v>
      </c>
      <c r="B934">
        <v>32573</v>
      </c>
      <c r="C934">
        <v>1989</v>
      </c>
      <c r="D934" t="str">
        <v>1980s</v>
      </c>
      <c r="E934" t="str">
        <v>Color</v>
      </c>
      <c r="F934" t="str">
        <v>Comedy</v>
      </c>
      <c r="G934" t="str">
        <v>English</v>
      </c>
      <c r="H934" t="str">
        <v>USA</v>
      </c>
      <c r="I934" t="str">
        <v>R</v>
      </c>
      <c r="J934" t="str">
        <v>Corbin Bernsen</v>
      </c>
      <c r="K934" t="str">
        <v>David S. Ward</v>
      </c>
      <c r="L934">
        <v>1000</v>
      </c>
      <c r="M934">
        <v>3435</v>
      </c>
      <c r="N934">
        <v>42</v>
      </c>
      <c r="O934">
        <v>0</v>
      </c>
      <c r="P934">
        <v>7.2</v>
      </c>
      <c r="R934" t="str">
        <v>The Taking of Pelham 1 2 3</v>
      </c>
      <c r="S934">
        <v>40115</v>
      </c>
      <c r="T934">
        <v>2009</v>
      </c>
      <c r="U934" t="str">
        <v>2000s</v>
      </c>
      <c r="V934" t="str">
        <v>Color</v>
      </c>
      <c r="W934" t="str">
        <v>Action</v>
      </c>
      <c r="X934" t="str">
        <v>English</v>
      </c>
      <c r="Y934" t="str">
        <v>USA</v>
      </c>
      <c r="Z934" t="str">
        <v>R</v>
      </c>
      <c r="AA934" t="str">
        <v>Denzel Washington</v>
      </c>
      <c r="AB934" t="str">
        <v>Tony Scott</v>
      </c>
      <c r="AC934">
        <v>18000</v>
      </c>
      <c r="AD934">
        <v>19906</v>
      </c>
      <c r="AE934">
        <v>12000</v>
      </c>
      <c r="AF934">
        <v>0</v>
      </c>
      <c r="AG934">
        <v>6.4</v>
      </c>
      <c r="AH934">
        <v>267</v>
      </c>
      <c r="AI934">
        <v>106</v>
      </c>
      <c r="AJ934">
        <v>65452312</v>
      </c>
      <c r="AL934" s="7" t="str">
        <v>Eli Roth</v>
      </c>
      <c r="AM934" s="35">
        <f>AVERAGEIFS(IMDB4[IMDb Score (1-10)],IMDB4[Director Name],Formula_Analysis!AL934)</f>
        <v>5.5666666666666673</v>
      </c>
      <c r="AQ934" s="7" t="str">
        <v>Isabelle Adjani</v>
      </c>
      <c r="AR934" s="7">
        <f>SUMIFS(IMDB4[Gross Revenue],IMDB4[Lead Actor],Formula_Analysis!AQ934)</f>
        <v>2353728</v>
      </c>
    </row>
    <row r="935" spans="1:44" x14ac:dyDescent="0.25">
      <c r="A935" t="str">
        <v>The Full Monty</v>
      </c>
      <c r="B935">
        <v>35605</v>
      </c>
      <c r="C935">
        <v>1997</v>
      </c>
      <c r="D935" t="str">
        <v>1990s</v>
      </c>
      <c r="E935" t="str">
        <v>Color</v>
      </c>
      <c r="F935" t="str">
        <v>Comedy</v>
      </c>
      <c r="G935" t="str">
        <v>English</v>
      </c>
      <c r="H935" t="str">
        <v>UK</v>
      </c>
      <c r="I935" t="str">
        <v>R</v>
      </c>
      <c r="J935" t="str">
        <v>Tom Wilkinson</v>
      </c>
      <c r="K935" t="str">
        <v>Peter Cattaneo</v>
      </c>
      <c r="L935">
        <v>1000</v>
      </c>
      <c r="M935">
        <v>2323</v>
      </c>
      <c r="N935">
        <v>11</v>
      </c>
      <c r="O935">
        <v>0</v>
      </c>
      <c r="P935">
        <v>7.2</v>
      </c>
      <c r="R935" t="str">
        <v>Step Up</v>
      </c>
      <c r="S935">
        <v>39060</v>
      </c>
      <c r="T935">
        <v>2006</v>
      </c>
      <c r="U935" t="str">
        <v>2000s</v>
      </c>
      <c r="V935" t="str">
        <v>Color</v>
      </c>
      <c r="W935" t="str">
        <v>Crime</v>
      </c>
      <c r="X935" t="str">
        <v>English</v>
      </c>
      <c r="Y935" t="str">
        <v>USA</v>
      </c>
      <c r="Z935" t="str">
        <v>PG-13</v>
      </c>
      <c r="AA935" t="str">
        <v>Channing Tatum</v>
      </c>
      <c r="AB935" t="str">
        <v>Anne Fletcher</v>
      </c>
      <c r="AC935">
        <v>17000</v>
      </c>
      <c r="AD935">
        <v>21380</v>
      </c>
      <c r="AE935">
        <v>98</v>
      </c>
      <c r="AF935">
        <v>0</v>
      </c>
      <c r="AG935">
        <v>6.5</v>
      </c>
      <c r="AH935">
        <v>107</v>
      </c>
      <c r="AI935">
        <v>104</v>
      </c>
      <c r="AJ935">
        <v>65269010</v>
      </c>
      <c r="AL935" s="7" t="str">
        <v>Griffin Dunne</v>
      </c>
      <c r="AM935" s="35">
        <f>AVERAGEIFS(IMDB4[IMDb Score (1-10)],IMDB4[Director Name],Formula_Analysis!AL935)</f>
        <v>6.1</v>
      </c>
      <c r="AQ935" s="7" t="str">
        <v>Chris Elliott</v>
      </c>
      <c r="AR935" s="7">
        <f>SUMIFS(IMDB4[Gross Revenue],IMDB4[Lead Actor],Formula_Analysis!AQ935)</f>
        <v>60008303</v>
      </c>
    </row>
    <row r="936" spans="1:44" x14ac:dyDescent="0.25">
      <c r="A936" t="str">
        <v>Love &amp; Basketball</v>
      </c>
      <c r="B936">
        <v>36564</v>
      </c>
      <c r="C936">
        <v>2000</v>
      </c>
      <c r="D936" t="str">
        <v>2000s</v>
      </c>
      <c r="E936" t="str">
        <v>Color</v>
      </c>
      <c r="F936" t="str">
        <v>Drama</v>
      </c>
      <c r="G936" t="str">
        <v>English</v>
      </c>
      <c r="H936" t="str">
        <v>USA</v>
      </c>
      <c r="I936" t="str">
        <v>PG-13</v>
      </c>
      <c r="J936" t="str">
        <v>Alfre Woodard</v>
      </c>
      <c r="K936" t="str">
        <v>Gina Prince-Bythewood</v>
      </c>
      <c r="L936">
        <v>1000</v>
      </c>
      <c r="M936">
        <v>5135</v>
      </c>
      <c r="N936">
        <v>107</v>
      </c>
      <c r="O936">
        <v>0</v>
      </c>
      <c r="P936">
        <v>7.2</v>
      </c>
      <c r="R936" t="str">
        <v>Think Like a Man Too</v>
      </c>
      <c r="S936">
        <v>41927</v>
      </c>
      <c r="T936">
        <v>2014</v>
      </c>
      <c r="U936" t="str">
        <v>2010s</v>
      </c>
      <c r="V936" t="str">
        <v>Color</v>
      </c>
      <c r="W936" t="str">
        <v>Comedy</v>
      </c>
      <c r="X936" t="str">
        <v>English</v>
      </c>
      <c r="Y936" t="str">
        <v>USA</v>
      </c>
      <c r="Z936" t="str">
        <v>PG-13</v>
      </c>
      <c r="AA936" t="str">
        <v>Romany Malco</v>
      </c>
      <c r="AB936" t="str">
        <v>Tim Story</v>
      </c>
      <c r="AC936">
        <v>966</v>
      </c>
      <c r="AD936">
        <v>4830</v>
      </c>
      <c r="AE936">
        <v>167</v>
      </c>
      <c r="AF936">
        <v>3000</v>
      </c>
      <c r="AG936">
        <v>5.7</v>
      </c>
      <c r="AH936">
        <v>52</v>
      </c>
      <c r="AI936">
        <v>106</v>
      </c>
      <c r="AJ936">
        <v>65182182</v>
      </c>
      <c r="AL936" s="7" t="str">
        <v>Sarah Smith</v>
      </c>
      <c r="AM936" s="35">
        <f>AVERAGEIFS(IMDB4[IMDb Score (1-10)],IMDB4[Director Name],Formula_Analysis!AL936)</f>
        <v>7.1</v>
      </c>
      <c r="AQ936" s="7" t="str">
        <v>Usher Raymond</v>
      </c>
      <c r="AR936" s="7">
        <f>SUMIFS(IMDB4[Gross Revenue],IMDB4[Lead Actor],Formula_Analysis!AQ936)</f>
        <v>73000942</v>
      </c>
    </row>
    <row r="937" spans="1:44" x14ac:dyDescent="0.25">
      <c r="A937" t="str">
        <v>Highlander</v>
      </c>
      <c r="B937">
        <v>31648</v>
      </c>
      <c r="C937">
        <v>1986</v>
      </c>
      <c r="D937" t="str">
        <v>1980s</v>
      </c>
      <c r="E937" t="str">
        <v>Color</v>
      </c>
      <c r="F937" t="str">
        <v>Action</v>
      </c>
      <c r="G937" t="str">
        <v>English</v>
      </c>
      <c r="H937" t="str">
        <v>UK</v>
      </c>
      <c r="I937" t="str">
        <v>R</v>
      </c>
      <c r="J937" t="str">
        <v>Christopher Lambert</v>
      </c>
      <c r="K937" t="str">
        <v>Russell Mulcahy</v>
      </c>
      <c r="L937">
        <v>1000</v>
      </c>
      <c r="M937">
        <v>1852</v>
      </c>
      <c r="N937">
        <v>85</v>
      </c>
      <c r="O937">
        <v>0</v>
      </c>
      <c r="P937">
        <v>7.2</v>
      </c>
      <c r="R937" t="str">
        <v>Battleship</v>
      </c>
      <c r="S937">
        <v>41091</v>
      </c>
      <c r="T937">
        <v>2012</v>
      </c>
      <c r="U937" t="str">
        <v>2010s</v>
      </c>
      <c r="V937" t="str">
        <v>Color</v>
      </c>
      <c r="W937" t="str">
        <v>Action</v>
      </c>
      <c r="X937" t="str">
        <v>English</v>
      </c>
      <c r="Y937" t="str">
        <v>USA</v>
      </c>
      <c r="Z937" t="str">
        <v>PG-13</v>
      </c>
      <c r="AA937" t="str">
        <v>Liam Neeson</v>
      </c>
      <c r="AB937" t="str">
        <v>Peter Berg</v>
      </c>
      <c r="AC937">
        <v>14000</v>
      </c>
      <c r="AD937">
        <v>26679</v>
      </c>
      <c r="AE937">
        <v>532</v>
      </c>
      <c r="AF937">
        <v>44000</v>
      </c>
      <c r="AG937">
        <v>5.9</v>
      </c>
      <c r="AH937">
        <v>377</v>
      </c>
      <c r="AI937">
        <v>131</v>
      </c>
      <c r="AJ937">
        <v>65173160</v>
      </c>
      <c r="AL937" s="7" t="str">
        <v>Paul Weiland</v>
      </c>
      <c r="AM937" s="35">
        <f>AVERAGEIFS(IMDB4[IMDb Score (1-10)],IMDB4[Director Name],Formula_Analysis!AL937)</f>
        <v>5.8</v>
      </c>
      <c r="AQ937" s="7" t="str">
        <v>Megan Park</v>
      </c>
      <c r="AR937" s="7">
        <f>SUMIFS(IMDB4[Gross Revenue],IMDB4[Lead Actor],Formula_Analysis!AQ937)</f>
        <v>952620</v>
      </c>
    </row>
    <row r="938" spans="1:44" x14ac:dyDescent="0.25">
      <c r="A938" t="str">
        <v>Beginners</v>
      </c>
      <c r="B938">
        <v>40331</v>
      </c>
      <c r="C938">
        <v>2010</v>
      </c>
      <c r="D938" t="str">
        <v>2010s</v>
      </c>
      <c r="E938" t="str">
        <v>Color</v>
      </c>
      <c r="F938" t="str">
        <v>Comedy</v>
      </c>
      <c r="G938" t="str">
        <v>English</v>
      </c>
      <c r="H938" t="str">
        <v>USA</v>
      </c>
      <c r="I938" t="str">
        <v>R</v>
      </c>
      <c r="J938" t="str">
        <v>Goran Visnjic</v>
      </c>
      <c r="K938" t="str">
        <v>Mike Mills</v>
      </c>
      <c r="L938">
        <v>1000</v>
      </c>
      <c r="M938">
        <v>2016</v>
      </c>
      <c r="N938">
        <v>101</v>
      </c>
      <c r="O938">
        <v>15000</v>
      </c>
      <c r="P938">
        <v>7.2</v>
      </c>
      <c r="R938" t="str">
        <v>Jack the Giant Slayer</v>
      </c>
      <c r="S938">
        <v>41541</v>
      </c>
      <c r="T938">
        <v>2013</v>
      </c>
      <c r="U938" t="str">
        <v>2010s</v>
      </c>
      <c r="V938" t="str">
        <v>Color</v>
      </c>
      <c r="W938" t="str">
        <v>Adventure</v>
      </c>
      <c r="X938" t="str">
        <v>English</v>
      </c>
      <c r="Y938" t="str">
        <v>USA</v>
      </c>
      <c r="Z938" t="str">
        <v>PG-13</v>
      </c>
      <c r="AA938" t="str">
        <v>Eddie Marsan</v>
      </c>
      <c r="AB938" t="str">
        <v>Bryan Singer</v>
      </c>
      <c r="AC938">
        <v>979</v>
      </c>
      <c r="AD938">
        <v>1766</v>
      </c>
      <c r="AE938">
        <v>0</v>
      </c>
      <c r="AF938">
        <v>22000</v>
      </c>
      <c r="AG938">
        <v>6.3</v>
      </c>
      <c r="AH938">
        <v>338</v>
      </c>
      <c r="AI938">
        <v>114</v>
      </c>
      <c r="AJ938">
        <v>65171860</v>
      </c>
      <c r="AL938" s="7" t="str">
        <v>Bernardo Bertolucci</v>
      </c>
      <c r="AM938" s="35">
        <f>AVERAGEIFS(IMDB4[IMDb Score (1-10)],IMDB4[Director Name],Formula_Analysis!AL938)</f>
        <v>7.8</v>
      </c>
      <c r="AQ938" s="7" t="str">
        <v>Nia Vardalos</v>
      </c>
      <c r="AR938" s="7">
        <f>SUMIFS(IMDB4[Gross Revenue],IMDB4[Lead Actor],Formula_Analysis!AQ938)</f>
        <v>250099745</v>
      </c>
    </row>
    <row r="939" spans="1:44" x14ac:dyDescent="0.25">
      <c r="A939" t="str">
        <v>Things We Lost in the Fire</v>
      </c>
      <c r="B939">
        <v>39149</v>
      </c>
      <c r="C939">
        <v>2007</v>
      </c>
      <c r="D939" t="str">
        <v>2000s</v>
      </c>
      <c r="E939" t="str">
        <v>Color</v>
      </c>
      <c r="F939" t="str">
        <v>Drama</v>
      </c>
      <c r="G939" t="str">
        <v>English</v>
      </c>
      <c r="H939" t="str">
        <v>USA</v>
      </c>
      <c r="I939" t="str">
        <v>R</v>
      </c>
      <c r="J939" t="str">
        <v>Alison Lohman</v>
      </c>
      <c r="K939" t="str">
        <v>Susanne Bier</v>
      </c>
      <c r="L939">
        <v>1000</v>
      </c>
      <c r="M939">
        <v>1889</v>
      </c>
      <c r="N939">
        <v>369</v>
      </c>
      <c r="O939">
        <v>0</v>
      </c>
      <c r="P939">
        <v>7.2</v>
      </c>
      <c r="R939" t="str">
        <v>The Visit</v>
      </c>
      <c r="S939">
        <v>42088</v>
      </c>
      <c r="T939">
        <v>2015</v>
      </c>
      <c r="U939" t="str">
        <v>2010s</v>
      </c>
      <c r="V939" t="str">
        <v>Color</v>
      </c>
      <c r="W939" t="str">
        <v>Horror</v>
      </c>
      <c r="X939" t="str">
        <v>English</v>
      </c>
      <c r="Y939" t="str">
        <v>USA</v>
      </c>
      <c r="Z939" t="str">
        <v>PG-13</v>
      </c>
      <c r="AA939" t="str">
        <v>Ocean James</v>
      </c>
      <c r="AB939" t="str">
        <v>M. Night Shyamalan</v>
      </c>
      <c r="AC939">
        <v>432</v>
      </c>
      <c r="AD939">
        <v>1010</v>
      </c>
      <c r="AE939">
        <v>0</v>
      </c>
      <c r="AF939">
        <v>27000</v>
      </c>
      <c r="AG939">
        <v>6.2</v>
      </c>
      <c r="AH939">
        <v>371</v>
      </c>
      <c r="AI939">
        <v>94</v>
      </c>
      <c r="AJ939">
        <v>65069140</v>
      </c>
      <c r="AL939" s="7" t="str">
        <v>Joel Edgerton</v>
      </c>
      <c r="AM939" s="35">
        <f>AVERAGEIFS(IMDB4[IMDb Score (1-10)],IMDB4[Director Name],Formula_Analysis!AL939)</f>
        <v>7.1</v>
      </c>
      <c r="AQ939" s="7" t="str">
        <v>Mark Gatiss</v>
      </c>
      <c r="AR939" s="7">
        <f>SUMIFS(IMDB4[Gross Revenue],IMDB4[Lead Actor],Formula_Analysis!AQ939)</f>
        <v>60988443</v>
      </c>
    </row>
    <row r="940" spans="1:44" x14ac:dyDescent="0.25">
      <c r="A940" t="str">
        <v>Mallrats</v>
      </c>
      <c r="B940">
        <v>34790</v>
      </c>
      <c r="C940">
        <v>1995</v>
      </c>
      <c r="D940" t="str">
        <v>1990s</v>
      </c>
      <c r="E940" t="str">
        <v>Color</v>
      </c>
      <c r="F940" t="str">
        <v>Comedy</v>
      </c>
      <c r="G940" t="str">
        <v>English</v>
      </c>
      <c r="H940" t="str">
        <v>USA</v>
      </c>
      <c r="I940" t="str">
        <v>R</v>
      </c>
      <c r="J940" t="str">
        <v>Ethan Suplee</v>
      </c>
      <c r="K940" t="str">
        <v>Kevin Smith</v>
      </c>
      <c r="L940">
        <v>1000</v>
      </c>
      <c r="M940">
        <v>3254</v>
      </c>
      <c r="N940">
        <v>0</v>
      </c>
      <c r="O940">
        <v>0</v>
      </c>
      <c r="P940">
        <v>7.2</v>
      </c>
      <c r="R940" t="str">
        <v>Wolf</v>
      </c>
      <c r="S940">
        <v>34353</v>
      </c>
      <c r="T940">
        <v>1994</v>
      </c>
      <c r="U940" t="str">
        <v>1990s</v>
      </c>
      <c r="V940" t="str">
        <v>Color</v>
      </c>
      <c r="W940" t="str">
        <v>Drama</v>
      </c>
      <c r="X940" t="str">
        <v>English</v>
      </c>
      <c r="Y940" t="str">
        <v>USA</v>
      </c>
      <c r="Z940" t="str">
        <v>R</v>
      </c>
      <c r="AA940" t="str">
        <v>David Hyde Pierce</v>
      </c>
      <c r="AB940" t="str">
        <v>Mike Nichols</v>
      </c>
      <c r="AC940">
        <v>443</v>
      </c>
      <c r="AD940">
        <v>1439</v>
      </c>
      <c r="AE940">
        <v>0</v>
      </c>
      <c r="AF940">
        <v>0</v>
      </c>
      <c r="AG940">
        <v>6.2</v>
      </c>
      <c r="AH940">
        <v>59</v>
      </c>
      <c r="AI940">
        <v>125</v>
      </c>
      <c r="AJ940">
        <v>65012000</v>
      </c>
      <c r="AL940" s="7" t="str">
        <v>Steve Beck</v>
      </c>
      <c r="AM940" s="35">
        <f>AVERAGEIFS(IMDB4[IMDb Score (1-10)],IMDB4[Director Name],Formula_Analysis!AL940)</f>
        <v>5.5</v>
      </c>
      <c r="AQ940" s="7" t="str">
        <v>Erick Avari</v>
      </c>
      <c r="AR940" s="7">
        <f>SUMIFS(IMDB4[Gross Revenue],IMDB4[Lead Actor],Formula_Analysis!AQ940)</f>
        <v>20819129</v>
      </c>
    </row>
    <row r="941" spans="1:44" x14ac:dyDescent="0.25">
      <c r="A941" t="str">
        <v>Micmacs</v>
      </c>
      <c r="B941">
        <v>40128</v>
      </c>
      <c r="C941">
        <v>2009</v>
      </c>
      <c r="D941" t="str">
        <v>2000s</v>
      </c>
      <c r="E941" t="str">
        <v>Color</v>
      </c>
      <c r="F941" t="str">
        <v>Action</v>
      </c>
      <c r="G941" t="str">
        <v>French</v>
      </c>
      <c r="H941" t="str">
        <v>France</v>
      </c>
      <c r="I941" t="str">
        <v>R</v>
      </c>
      <c r="J941" t="str">
        <v>Omar Sy</v>
      </c>
      <c r="K941" t="str">
        <v>Jean-Pierre Jeunet</v>
      </c>
      <c r="L941">
        <v>1000</v>
      </c>
      <c r="M941">
        <v>1342</v>
      </c>
      <c r="N941">
        <v>0</v>
      </c>
      <c r="O941">
        <v>0</v>
      </c>
      <c r="P941">
        <v>7.2</v>
      </c>
      <c r="R941" t="str">
        <v>About Schmidt</v>
      </c>
      <c r="S941">
        <v>37405</v>
      </c>
      <c r="T941">
        <v>2002</v>
      </c>
      <c r="U941" t="str">
        <v>2000s</v>
      </c>
      <c r="V941" t="str">
        <v>Color</v>
      </c>
      <c r="W941" t="str">
        <v>Comedy</v>
      </c>
      <c r="X941" t="str">
        <v>English</v>
      </c>
      <c r="Y941" t="str">
        <v>USA</v>
      </c>
      <c r="Z941" t="str">
        <v>R</v>
      </c>
      <c r="AA941" t="str">
        <v>Hope Davis</v>
      </c>
      <c r="AB941" t="str">
        <v>Alexander Payne</v>
      </c>
      <c r="AC941">
        <v>442</v>
      </c>
      <c r="AD941">
        <v>1556</v>
      </c>
      <c r="AE941">
        <v>729</v>
      </c>
      <c r="AF941">
        <v>0</v>
      </c>
      <c r="AG941">
        <v>7.2</v>
      </c>
      <c r="AH941">
        <v>217</v>
      </c>
      <c r="AI941">
        <v>125</v>
      </c>
      <c r="AJ941">
        <v>65010106</v>
      </c>
      <c r="AL941" s="7" t="str">
        <v>Colin Strause</v>
      </c>
      <c r="AM941" s="35">
        <f>AVERAGEIFS(IMDB4[IMDb Score (1-10)],IMDB4[Director Name],Formula_Analysis!AL941)</f>
        <v>4.5500000000000007</v>
      </c>
      <c r="AQ941" s="7" t="str">
        <v>David Margulies</v>
      </c>
      <c r="AR941" s="7">
        <f>SUMIFS(IMDB4[Gross Revenue],IMDB4[Lead Actor],Formula_Analysis!AQ941)</f>
        <v>6734844</v>
      </c>
    </row>
    <row r="942" spans="1:44" x14ac:dyDescent="0.25">
      <c r="A942" t="str">
        <v>The Salton Sea</v>
      </c>
      <c r="B942">
        <v>37411</v>
      </c>
      <c r="C942">
        <v>2002</v>
      </c>
      <c r="D942" t="str">
        <v>2000s</v>
      </c>
      <c r="E942" t="str">
        <v>Color</v>
      </c>
      <c r="F942" t="str">
        <v>Crime</v>
      </c>
      <c r="G942" t="str">
        <v>English</v>
      </c>
      <c r="H942" t="str">
        <v>USA</v>
      </c>
      <c r="I942" t="str">
        <v>R</v>
      </c>
      <c r="J942" t="str">
        <v>Adam Goldberg</v>
      </c>
      <c r="K942" t="str">
        <v>D.J. Caruso</v>
      </c>
      <c r="L942">
        <v>1000</v>
      </c>
      <c r="M942">
        <v>4094</v>
      </c>
      <c r="N942">
        <v>154</v>
      </c>
      <c r="O942">
        <v>2000</v>
      </c>
      <c r="P942">
        <v>7.2</v>
      </c>
      <c r="R942" t="str">
        <v>Exodus: Gods and Kings</v>
      </c>
      <c r="S942">
        <v>41725</v>
      </c>
      <c r="T942">
        <v>2014</v>
      </c>
      <c r="U942" t="str">
        <v>2010s</v>
      </c>
      <c r="V942" t="str">
        <v>Color</v>
      </c>
      <c r="W942" t="str">
        <v>Action</v>
      </c>
      <c r="X942" t="str">
        <v>English</v>
      </c>
      <c r="Y942" t="str">
        <v>UK</v>
      </c>
      <c r="Z942" t="str">
        <v>PG-13</v>
      </c>
      <c r="AA942" t="str">
        <v>Christian Bale</v>
      </c>
      <c r="AB942" t="str">
        <v>Ridley Scott</v>
      </c>
      <c r="AC942">
        <v>23000</v>
      </c>
      <c r="AD942">
        <v>26490</v>
      </c>
      <c r="AE942">
        <v>0</v>
      </c>
      <c r="AF942">
        <v>51000</v>
      </c>
      <c r="AG942">
        <v>6.1</v>
      </c>
      <c r="AH942">
        <v>314</v>
      </c>
      <c r="AI942">
        <v>150</v>
      </c>
      <c r="AJ942">
        <v>65007045</v>
      </c>
      <c r="AL942" s="7" t="str">
        <v>Cathy Malkasian</v>
      </c>
      <c r="AM942" s="35">
        <f>AVERAGEIFS(IMDB4[IMDb Score (1-10)],IMDB4[Director Name],Formula_Analysis!AL942)</f>
        <v>5.2</v>
      </c>
      <c r="AQ942" s="7" t="str">
        <v>Richard Coyle</v>
      </c>
      <c r="AR942" s="7">
        <f>SUMIFS(IMDB4[Gross Revenue],IMDB4[Lead Actor],Formula_Analysis!AQ942)</f>
        <v>17149</v>
      </c>
    </row>
    <row r="943" spans="1:44" x14ac:dyDescent="0.25">
      <c r="A943" t="str">
        <v>Exotica</v>
      </c>
      <c r="B943">
        <v>34336</v>
      </c>
      <c r="C943">
        <v>1994</v>
      </c>
      <c r="D943" t="str">
        <v>1990s</v>
      </c>
      <c r="E943" t="str">
        <v>Color</v>
      </c>
      <c r="F943" t="str">
        <v>Drama</v>
      </c>
      <c r="G943" t="str">
        <v>English</v>
      </c>
      <c r="H943" t="str">
        <v>Canada</v>
      </c>
      <c r="I943" t="str">
        <v>R</v>
      </c>
      <c r="J943" t="str">
        <v>Bruce Greenwood</v>
      </c>
      <c r="K943" t="str">
        <v>Atom Egoyan</v>
      </c>
      <c r="L943">
        <v>991</v>
      </c>
      <c r="M943">
        <v>2990</v>
      </c>
      <c r="N943">
        <v>460</v>
      </c>
      <c r="O943">
        <v>619</v>
      </c>
      <c r="P943">
        <v>7.2</v>
      </c>
      <c r="R943" t="str">
        <v>The American President</v>
      </c>
      <c r="S943">
        <v>35063</v>
      </c>
      <c r="T943">
        <v>1995</v>
      </c>
      <c r="U943" t="str">
        <v>1990s</v>
      </c>
      <c r="V943" t="str">
        <v>Color</v>
      </c>
      <c r="W943" t="str">
        <v>Comedy</v>
      </c>
      <c r="X943" t="str">
        <v>English</v>
      </c>
      <c r="Y943" t="str">
        <v>USA</v>
      </c>
      <c r="Z943" t="str">
        <v>PG-13</v>
      </c>
      <c r="AA943" t="str">
        <v>Shawna Waldron</v>
      </c>
      <c r="AB943" t="str">
        <v>Rob Reiner</v>
      </c>
      <c r="AC943">
        <v>524</v>
      </c>
      <c r="AD943">
        <v>2668</v>
      </c>
      <c r="AE943">
        <v>0</v>
      </c>
      <c r="AF943">
        <v>0</v>
      </c>
      <c r="AG943">
        <v>6.8</v>
      </c>
      <c r="AH943">
        <v>75</v>
      </c>
      <c r="AI943">
        <v>114</v>
      </c>
      <c r="AJ943">
        <v>65000000</v>
      </c>
      <c r="AL943" s="7" t="str">
        <v>Alan Poul</v>
      </c>
      <c r="AM943" s="35">
        <f>AVERAGEIFS(IMDB4[IMDb Score (1-10)],IMDB4[Director Name],Formula_Analysis!AL943)</f>
        <v>5.3</v>
      </c>
      <c r="AQ943" s="7" t="str">
        <v>Jon Seda</v>
      </c>
      <c r="AR943" s="7">
        <f>SUMIFS(IMDB4[Gross Revenue],IMDB4[Lead Actor],Formula_Analysis!AQ943)</f>
        <v>35422828</v>
      </c>
    </row>
    <row r="944" spans="1:44" x14ac:dyDescent="0.25">
      <c r="A944" t="str">
        <v>Dave Chappelle's Block Party</v>
      </c>
      <c r="B944">
        <v>38387</v>
      </c>
      <c r="C944">
        <v>2005</v>
      </c>
      <c r="D944" t="str">
        <v>2000s</v>
      </c>
      <c r="E944" t="str">
        <v>Color</v>
      </c>
      <c r="F944" t="str">
        <v>Comedy</v>
      </c>
      <c r="G944" t="str">
        <v>English</v>
      </c>
      <c r="H944" t="str">
        <v>USA</v>
      </c>
      <c r="I944" t="str">
        <v>R</v>
      </c>
      <c r="J944" t="str">
        <v>Common</v>
      </c>
      <c r="K944" t="str">
        <v>Michel Gondry</v>
      </c>
      <c r="L944">
        <v>989</v>
      </c>
      <c r="M944">
        <v>2165</v>
      </c>
      <c r="N944">
        <v>1000</v>
      </c>
      <c r="O944">
        <v>635</v>
      </c>
      <c r="P944">
        <v>7.2</v>
      </c>
      <c r="R944" t="str">
        <v>Pitch Perfect</v>
      </c>
      <c r="S944">
        <v>41016</v>
      </c>
      <c r="T944">
        <v>2012</v>
      </c>
      <c r="U944" t="str">
        <v>2010s</v>
      </c>
      <c r="V944" t="str">
        <v>Color</v>
      </c>
      <c r="W944" t="str">
        <v>Comedy</v>
      </c>
      <c r="X944" t="str">
        <v>English</v>
      </c>
      <c r="Y944" t="str">
        <v>USA</v>
      </c>
      <c r="Z944" t="str">
        <v>PG-13</v>
      </c>
      <c r="AA944" t="str">
        <v>Anna Kendrick</v>
      </c>
      <c r="AB944" t="str">
        <v>Jason Moore</v>
      </c>
      <c r="AC944">
        <v>10000</v>
      </c>
      <c r="AD944">
        <v>12676</v>
      </c>
      <c r="AE944">
        <v>36</v>
      </c>
      <c r="AF944">
        <v>36000</v>
      </c>
      <c r="AG944">
        <v>7.2</v>
      </c>
      <c r="AH944">
        <v>223</v>
      </c>
      <c r="AI944">
        <v>112</v>
      </c>
      <c r="AJ944">
        <v>64998368</v>
      </c>
      <c r="AL944" s="7" t="str">
        <v>Victor Salva</v>
      </c>
      <c r="AM944" s="35">
        <f>AVERAGEIFS(IMDB4[IMDb Score (1-10)],IMDB4[Director Name],Formula_Analysis!AL944)</f>
        <v>6.333333333333333</v>
      </c>
      <c r="AQ944" s="7" t="str">
        <v>Tom Hughes</v>
      </c>
      <c r="AR944" s="7">
        <f>SUMIFS(IMDB4[Gross Revenue],IMDB4[Lead Actor],Formula_Analysis!AQ944)</f>
        <v>15294553</v>
      </c>
    </row>
    <row r="945" spans="1:44" x14ac:dyDescent="0.25">
      <c r="A945" t="str">
        <v>Mississippi Mermaid</v>
      </c>
      <c r="B945">
        <v>25489</v>
      </c>
      <c r="C945">
        <v>1969</v>
      </c>
      <c r="D945" t="str">
        <v>1960s</v>
      </c>
      <c r="E945" t="str">
        <v>Color</v>
      </c>
      <c r="F945" t="str">
        <v>Crime</v>
      </c>
      <c r="G945" t="str">
        <v>French</v>
      </c>
      <c r="H945" t="str">
        <v>France</v>
      </c>
      <c r="I945" t="str">
        <v>R</v>
      </c>
      <c r="J945" t="str">
        <v>Catherine Deneuve</v>
      </c>
      <c r="K945" t="str">
        <v>FranÃ§ois Truffaut</v>
      </c>
      <c r="L945">
        <v>963</v>
      </c>
      <c r="M945">
        <v>1694</v>
      </c>
      <c r="N945">
        <v>0</v>
      </c>
      <c r="O945">
        <v>278</v>
      </c>
      <c r="P945">
        <v>7.2</v>
      </c>
      <c r="R945" t="str">
        <v>Barbershop 2: Back in Business</v>
      </c>
      <c r="S945">
        <v>38012</v>
      </c>
      <c r="T945">
        <v>2004</v>
      </c>
      <c r="U945" t="str">
        <v>2000s</v>
      </c>
      <c r="V945" t="str">
        <v>Black and White</v>
      </c>
      <c r="W945" t="str">
        <v>Comedy</v>
      </c>
      <c r="X945" t="str">
        <v>English</v>
      </c>
      <c r="Y945" t="str">
        <v>USA</v>
      </c>
      <c r="Z945" t="str">
        <v>PG-13</v>
      </c>
      <c r="AA945" t="str">
        <v>Harry Lennix</v>
      </c>
      <c r="AB945" t="str">
        <v>Kevin Rodney Sullivan</v>
      </c>
      <c r="AC945">
        <v>748</v>
      </c>
      <c r="AD945">
        <v>3956</v>
      </c>
      <c r="AE945">
        <v>8</v>
      </c>
      <c r="AF945">
        <v>265</v>
      </c>
      <c r="AG945">
        <v>5.7</v>
      </c>
      <c r="AH945">
        <v>50</v>
      </c>
      <c r="AI945">
        <v>106</v>
      </c>
      <c r="AJ945">
        <v>64955956</v>
      </c>
      <c r="AL945" s="7" t="str">
        <v>Salim Akil</v>
      </c>
      <c r="AM945" s="35">
        <f>AVERAGEIFS(IMDB4[IMDb Score (1-10)],IMDB4[Director Name],Formula_Analysis!AL945)</f>
        <v>5.7</v>
      </c>
      <c r="AQ945" s="7" t="str">
        <v>David Keith</v>
      </c>
      <c r="AR945" s="7">
        <f>SUMIFS(IMDB4[Gross Revenue],IMDB4[Lead Actor],Formula_Analysis!AQ945)</f>
        <v>29200721</v>
      </c>
    </row>
    <row r="946" spans="1:44" x14ac:dyDescent="0.25">
      <c r="A946" t="str">
        <v>Brigham City</v>
      </c>
      <c r="B946">
        <v>37032</v>
      </c>
      <c r="C946">
        <v>2001</v>
      </c>
      <c r="D946" t="str">
        <v>2000s</v>
      </c>
      <c r="E946" t="str">
        <v>Color</v>
      </c>
      <c r="F946" t="str">
        <v>Crime</v>
      </c>
      <c r="G946" t="str">
        <v>English</v>
      </c>
      <c r="H946" t="str">
        <v>USA</v>
      </c>
      <c r="I946" t="str">
        <v>PG-13</v>
      </c>
      <c r="J946" t="str">
        <v>Wilford Brimley</v>
      </c>
      <c r="K946" t="str">
        <v>Richard Dutcher</v>
      </c>
      <c r="L946">
        <v>957</v>
      </c>
      <c r="M946">
        <v>1107</v>
      </c>
      <c r="N946">
        <v>13</v>
      </c>
      <c r="O946">
        <v>100</v>
      </c>
      <c r="P946">
        <v>7.2</v>
      </c>
      <c r="R946" t="str">
        <v>Mirror Mirror</v>
      </c>
      <c r="S946">
        <v>41021</v>
      </c>
      <c r="T946">
        <v>2012</v>
      </c>
      <c r="U946" t="str">
        <v>2010s</v>
      </c>
      <c r="V946" t="str">
        <v>Color</v>
      </c>
      <c r="W946" t="str">
        <v>Adventure</v>
      </c>
      <c r="X946" t="str">
        <v>English</v>
      </c>
      <c r="Y946" t="str">
        <v>USA</v>
      </c>
      <c r="Z946" t="str">
        <v>PG</v>
      </c>
      <c r="AA946" t="str">
        <v>Julia Roberts</v>
      </c>
      <c r="AB946" t="str">
        <v>Tarsem Singh</v>
      </c>
      <c r="AC946">
        <v>8000</v>
      </c>
      <c r="AD946">
        <v>11454</v>
      </c>
      <c r="AE946">
        <v>763</v>
      </c>
      <c r="AF946">
        <v>18000</v>
      </c>
      <c r="AG946">
        <v>5.6</v>
      </c>
      <c r="AH946">
        <v>382</v>
      </c>
      <c r="AI946">
        <v>106</v>
      </c>
      <c r="AJ946">
        <v>64933670</v>
      </c>
      <c r="AL946" s="7" t="str">
        <v>Tamra Davis</v>
      </c>
      <c r="AM946" s="35">
        <f>AVERAGEIFS(IMDB4[IMDb Score (1-10)],IMDB4[Director Name],Formula_Analysis!AL946)</f>
        <v>5</v>
      </c>
      <c r="AQ946" s="7" t="str">
        <v>Mia Farrow</v>
      </c>
      <c r="AR946" s="7">
        <f>SUMIFS(IMDB4[Gross Revenue],IMDB4[Lead Actor],Formula_Analysis!AQ946)</f>
        <v>15131330</v>
      </c>
    </row>
    <row r="947" spans="1:44" x14ac:dyDescent="0.25">
      <c r="A947" t="str">
        <v>It's Kind of a Funny Story</v>
      </c>
      <c r="B947">
        <v>40388</v>
      </c>
      <c r="C947">
        <v>2010</v>
      </c>
      <c r="D947" t="str">
        <v>2010s</v>
      </c>
      <c r="E947" t="str">
        <v>Color</v>
      </c>
      <c r="F947" t="str">
        <v>Comedy</v>
      </c>
      <c r="G947" t="str">
        <v>English</v>
      </c>
      <c r="H947" t="str">
        <v>USA</v>
      </c>
      <c r="I947" t="str">
        <v>PG-13</v>
      </c>
      <c r="J947" t="str">
        <v>ZoÃ« Kravitz</v>
      </c>
      <c r="K947" t="str">
        <v>Anna Boden</v>
      </c>
      <c r="L947">
        <v>943</v>
      </c>
      <c r="M947">
        <v>2786</v>
      </c>
      <c r="N947">
        <v>16</v>
      </c>
      <c r="O947">
        <v>20000</v>
      </c>
      <c r="P947">
        <v>7.2</v>
      </c>
      <c r="R947" t="str">
        <v>Stuart Little 2</v>
      </c>
      <c r="S947">
        <v>37264</v>
      </c>
      <c r="T947">
        <v>2002</v>
      </c>
      <c r="U947" t="str">
        <v>2000s</v>
      </c>
      <c r="V947" t="str">
        <v>Color</v>
      </c>
      <c r="W947" t="str">
        <v>Adventure</v>
      </c>
      <c r="X947" t="str">
        <v>English</v>
      </c>
      <c r="Y947" t="str">
        <v>USA</v>
      </c>
      <c r="Z947" t="str">
        <v>PG</v>
      </c>
      <c r="AA947" t="str">
        <v>Nathan Lane</v>
      </c>
      <c r="AB947" t="str">
        <v>Rob Minkoff</v>
      </c>
      <c r="AC947">
        <v>886</v>
      </c>
      <c r="AD947">
        <v>2682</v>
      </c>
      <c r="AE947">
        <v>50</v>
      </c>
      <c r="AF947">
        <v>459</v>
      </c>
      <c r="AG947">
        <v>5.4</v>
      </c>
      <c r="AH947">
        <v>71</v>
      </c>
      <c r="AI947">
        <v>77</v>
      </c>
      <c r="AJ947">
        <v>64736114</v>
      </c>
      <c r="AL947" s="7" t="str">
        <v>Brian Levant</v>
      </c>
      <c r="AM947" s="35">
        <f>AVERAGEIFS(IMDB4[IMDb Score (1-10)],IMDB4[Director Name],Formula_Analysis!AL947)</f>
        <v>4.8166666666666673</v>
      </c>
      <c r="AQ947" s="7" t="str">
        <v>Jay Mohr</v>
      </c>
      <c r="AR947" s="7">
        <f>SUMIFS(IMDB4[Gross Revenue],IMDB4[Lead Actor],Formula_Analysis!AQ947)</f>
        <v>105943</v>
      </c>
    </row>
    <row r="948" spans="1:44" x14ac:dyDescent="0.25">
      <c r="A948" t="str">
        <v>Smoke Signals</v>
      </c>
      <c r="B948">
        <v>36119</v>
      </c>
      <c r="C948">
        <v>1998</v>
      </c>
      <c r="D948" t="str">
        <v>1990s</v>
      </c>
      <c r="E948" t="str">
        <v>Color</v>
      </c>
      <c r="F948" t="str">
        <v>Comedy</v>
      </c>
      <c r="G948" t="str">
        <v>English</v>
      </c>
      <c r="H948" t="str">
        <v>Canada</v>
      </c>
      <c r="I948" t="str">
        <v>PG-13</v>
      </c>
      <c r="J948" t="str">
        <v>Michael Greyeyes</v>
      </c>
      <c r="K948" t="str">
        <v>Chris Eyre</v>
      </c>
      <c r="L948">
        <v>912</v>
      </c>
      <c r="M948">
        <v>3163</v>
      </c>
      <c r="N948">
        <v>149</v>
      </c>
      <c r="O948">
        <v>0</v>
      </c>
      <c r="P948">
        <v>7.2</v>
      </c>
      <c r="R948" t="str">
        <v>L.A. Confidential</v>
      </c>
      <c r="S948">
        <v>35477</v>
      </c>
      <c r="T948">
        <v>1997</v>
      </c>
      <c r="U948" t="str">
        <v>1990s</v>
      </c>
      <c r="V948" t="str">
        <v>Color</v>
      </c>
      <c r="W948" t="str">
        <v>Crime</v>
      </c>
      <c r="X948" t="str">
        <v>English</v>
      </c>
      <c r="Y948" t="str">
        <v>USA</v>
      </c>
      <c r="Z948" t="str">
        <v>R</v>
      </c>
      <c r="AA948" t="str">
        <v>Kevin Spacey</v>
      </c>
      <c r="AB948" t="str">
        <v>Curtis Hanson</v>
      </c>
      <c r="AC948">
        <v>18000</v>
      </c>
      <c r="AD948">
        <v>19129</v>
      </c>
      <c r="AE948">
        <v>161</v>
      </c>
      <c r="AF948">
        <v>11000</v>
      </c>
      <c r="AG948">
        <v>8.3000000000000007</v>
      </c>
      <c r="AH948">
        <v>177</v>
      </c>
      <c r="AI948">
        <v>138</v>
      </c>
      <c r="AJ948">
        <v>64604977</v>
      </c>
      <c r="AL948" s="7" t="str">
        <v>Mark Helfrich</v>
      </c>
      <c r="AM948" s="35">
        <f>AVERAGEIFS(IMDB4[IMDb Score (1-10)],IMDB4[Director Name],Formula_Analysis!AL948)</f>
        <v>5.6</v>
      </c>
      <c r="AQ948" s="7" t="str">
        <v>Marco TreviÃ±o</v>
      </c>
      <c r="AR948" s="7">
        <f>SUMIFS(IMDB4[Gross Revenue],IMDB4[Lead Actor],Formula_Analysis!AQ948)</f>
        <v>12188642</v>
      </c>
    </row>
    <row r="949" spans="1:44" x14ac:dyDescent="0.25">
      <c r="A949" t="str">
        <v>Brother</v>
      </c>
      <c r="B949">
        <v>36807</v>
      </c>
      <c r="C949">
        <v>2000</v>
      </c>
      <c r="D949" t="str">
        <v>2000s</v>
      </c>
      <c r="E949" t="str">
        <v>Color</v>
      </c>
      <c r="F949" t="str">
        <v>Crime</v>
      </c>
      <c r="G949" t="str">
        <v>English</v>
      </c>
      <c r="H949" t="str">
        <v>USA</v>
      </c>
      <c r="I949" t="str">
        <v>R</v>
      </c>
      <c r="J949" t="str">
        <v>Omar Epps</v>
      </c>
      <c r="K949" t="str">
        <v>Takeshi Kitano</v>
      </c>
      <c r="L949">
        <v>865</v>
      </c>
      <c r="M949">
        <v>2126</v>
      </c>
      <c r="N949">
        <v>0</v>
      </c>
      <c r="O949">
        <v>0</v>
      </c>
      <c r="P949">
        <v>7.2</v>
      </c>
      <c r="R949" t="str">
        <v>Chronicle</v>
      </c>
      <c r="S949">
        <v>41062</v>
      </c>
      <c r="T949">
        <v>2012</v>
      </c>
      <c r="U949" t="str">
        <v>2010s</v>
      </c>
      <c r="V949" t="str">
        <v>Color</v>
      </c>
      <c r="W949" t="str">
        <v>Drama</v>
      </c>
      <c r="X949" t="str">
        <v>English</v>
      </c>
      <c r="Y949" t="str">
        <v>USA</v>
      </c>
      <c r="Z949" t="str">
        <v>PG-13</v>
      </c>
      <c r="AA949" t="str">
        <v>Michael Kelly</v>
      </c>
      <c r="AB949" t="str">
        <v>Josh Trank</v>
      </c>
      <c r="AC949">
        <v>963</v>
      </c>
      <c r="AD949">
        <v>2054</v>
      </c>
      <c r="AE949">
        <v>128</v>
      </c>
      <c r="AF949">
        <v>32000</v>
      </c>
      <c r="AG949">
        <v>7.1</v>
      </c>
      <c r="AH949">
        <v>414</v>
      </c>
      <c r="AI949">
        <v>89</v>
      </c>
      <c r="AJ949">
        <v>64572496</v>
      </c>
      <c r="AL949" s="7" t="str">
        <v>Liz Friedlander</v>
      </c>
      <c r="AM949" s="35">
        <f>AVERAGEIFS(IMDB4[IMDb Score (1-10)],IMDB4[Director Name],Formula_Analysis!AL949)</f>
        <v>6.7</v>
      </c>
      <c r="AQ949" s="7" t="str">
        <v>Wanda Sykes</v>
      </c>
      <c r="AR949" s="7">
        <f>SUMIFS(IMDB4[Gross Revenue],IMDB4[Lead Actor],Formula_Analysis!AQ949)</f>
        <v>3293258</v>
      </c>
    </row>
    <row r="950" spans="1:44" x14ac:dyDescent="0.25">
      <c r="A950" t="str">
        <v>Team America: World Police</v>
      </c>
      <c r="B950">
        <v>38033</v>
      </c>
      <c r="C950">
        <v>2004</v>
      </c>
      <c r="D950" t="str">
        <v>2000s</v>
      </c>
      <c r="E950" t="str">
        <v>Color</v>
      </c>
      <c r="F950" t="str">
        <v>Action</v>
      </c>
      <c r="G950" t="str">
        <v>English</v>
      </c>
      <c r="H950" t="str">
        <v>USA</v>
      </c>
      <c r="I950" t="str">
        <v>R</v>
      </c>
      <c r="J950" t="str">
        <v>Jeremy Shada</v>
      </c>
      <c r="K950" t="str">
        <v>Trey Parker</v>
      </c>
      <c r="L950">
        <v>860</v>
      </c>
      <c r="M950">
        <v>2609</v>
      </c>
      <c r="N950">
        <v>406</v>
      </c>
      <c r="O950">
        <v>0</v>
      </c>
      <c r="P950">
        <v>7.2</v>
      </c>
      <c r="R950" t="str">
        <v>The Happening</v>
      </c>
      <c r="S950">
        <v>39668</v>
      </c>
      <c r="T950">
        <v>2008</v>
      </c>
      <c r="U950" t="str">
        <v>2000s</v>
      </c>
      <c r="V950" t="str">
        <v>Color</v>
      </c>
      <c r="W950" t="str">
        <v>Sci-Fi</v>
      </c>
      <c r="X950" t="str">
        <v>English</v>
      </c>
      <c r="Y950" t="str">
        <v>USA</v>
      </c>
      <c r="Z950" t="str">
        <v>R</v>
      </c>
      <c r="AA950" t="str">
        <v>Zooey Deschanel</v>
      </c>
      <c r="AB950" t="str">
        <v>M. Night Shyamalan</v>
      </c>
      <c r="AC950">
        <v>11000</v>
      </c>
      <c r="AD950">
        <v>13654</v>
      </c>
      <c r="AE950">
        <v>0</v>
      </c>
      <c r="AF950">
        <v>6000</v>
      </c>
      <c r="AG950">
        <v>5</v>
      </c>
      <c r="AH950">
        <v>323</v>
      </c>
      <c r="AI950">
        <v>91</v>
      </c>
      <c r="AJ950">
        <v>64505912</v>
      </c>
      <c r="AL950" s="7" t="str">
        <v>Leslie Small</v>
      </c>
      <c r="AM950" s="35">
        <f>AVERAGEIFS(IMDB4[IMDb Score (1-10)],IMDB4[Director Name],Formula_Analysis!AL950)</f>
        <v>6.7</v>
      </c>
      <c r="AQ950" s="7" t="str">
        <v>Aldis Hodge</v>
      </c>
      <c r="AR950" s="7">
        <f>SUMIFS(IMDB4[Gross Revenue],IMDB4[Lead Actor],Formula_Analysis!AQ950)</f>
        <v>161029270</v>
      </c>
    </row>
    <row r="951" spans="1:44" x14ac:dyDescent="0.25">
      <c r="A951" t="str">
        <v>Whatever Works</v>
      </c>
      <c r="B951">
        <v>39966</v>
      </c>
      <c r="C951">
        <v>2009</v>
      </c>
      <c r="D951" t="str">
        <v>2000s</v>
      </c>
      <c r="E951" t="str">
        <v>Color</v>
      </c>
      <c r="F951" t="str">
        <v>Comedy</v>
      </c>
      <c r="G951" t="str">
        <v>English</v>
      </c>
      <c r="H951" t="str">
        <v>USA</v>
      </c>
      <c r="I951" t="str">
        <v>PG-13</v>
      </c>
      <c r="J951" t="str">
        <v>Larry David</v>
      </c>
      <c r="K951" t="str">
        <v>Woody Allen</v>
      </c>
      <c r="L951">
        <v>860</v>
      </c>
      <c r="M951">
        <v>2717</v>
      </c>
      <c r="N951">
        <v>11000</v>
      </c>
      <c r="O951">
        <v>10000</v>
      </c>
      <c r="P951">
        <v>7.2</v>
      </c>
      <c r="R951" t="str">
        <v>Flushed Away</v>
      </c>
      <c r="S951">
        <v>38860</v>
      </c>
      <c r="T951">
        <v>2006</v>
      </c>
      <c r="U951" t="str">
        <v>2000s</v>
      </c>
      <c r="V951" t="str">
        <v>Color</v>
      </c>
      <c r="W951" t="str">
        <v>Adventure</v>
      </c>
      <c r="X951" t="str">
        <v>English</v>
      </c>
      <c r="Y951" t="str">
        <v>UK</v>
      </c>
      <c r="Z951" t="str">
        <v>PG</v>
      </c>
      <c r="AA951" t="str">
        <v>Hugh Jackman</v>
      </c>
      <c r="AB951" t="str">
        <v>David Bowers</v>
      </c>
      <c r="AC951">
        <v>20000</v>
      </c>
      <c r="AD951">
        <v>35161</v>
      </c>
      <c r="AE951">
        <v>42</v>
      </c>
      <c r="AF951">
        <v>0</v>
      </c>
      <c r="AG951">
        <v>6.7</v>
      </c>
      <c r="AH951">
        <v>135</v>
      </c>
      <c r="AI951">
        <v>85</v>
      </c>
      <c r="AJ951">
        <v>64459316</v>
      </c>
      <c r="AL951" s="7" t="str">
        <v>Steve Miner</v>
      </c>
      <c r="AM951" s="35">
        <f>AVERAGEIFS(IMDB4[IMDb Score (1-10)],IMDB4[Director Name],Formula_Analysis!AL951)</f>
        <v>5.76</v>
      </c>
      <c r="AQ951" s="7" t="str">
        <v>Bob Balaban</v>
      </c>
      <c r="AR951" s="7">
        <f>SUMIFS(IMDB4[Gross Revenue],IMDB4[Lead Actor],Formula_Analysis!AQ951)</f>
        <v>128300000</v>
      </c>
    </row>
    <row r="952" spans="1:44" x14ac:dyDescent="0.25">
      <c r="A952" t="str">
        <v>The Ghost Writer</v>
      </c>
      <c r="B952">
        <v>40384</v>
      </c>
      <c r="C952">
        <v>2010</v>
      </c>
      <c r="D952" t="str">
        <v>2010s</v>
      </c>
      <c r="E952" t="str">
        <v>Color</v>
      </c>
      <c r="F952" t="str">
        <v>Mystery</v>
      </c>
      <c r="G952" t="str">
        <v>English</v>
      </c>
      <c r="H952" t="str">
        <v>France</v>
      </c>
      <c r="I952" t="str">
        <v>PG-13</v>
      </c>
      <c r="J952" t="str">
        <v>Jim Belushi</v>
      </c>
      <c r="K952" t="str">
        <v>Roman Polanski</v>
      </c>
      <c r="L952">
        <v>854</v>
      </c>
      <c r="M952">
        <v>2507</v>
      </c>
      <c r="N952">
        <v>2000</v>
      </c>
      <c r="O952">
        <v>15000</v>
      </c>
      <c r="P952">
        <v>7.2</v>
      </c>
      <c r="R952" t="str">
        <v>The Purge</v>
      </c>
      <c r="S952">
        <v>41611</v>
      </c>
      <c r="T952">
        <v>2013</v>
      </c>
      <c r="U952" t="str">
        <v>2010s</v>
      </c>
      <c r="V952" t="str">
        <v>Color</v>
      </c>
      <c r="W952" t="str">
        <v>Horror</v>
      </c>
      <c r="X952" t="str">
        <v>English</v>
      </c>
      <c r="Y952" t="str">
        <v>USA</v>
      </c>
      <c r="Z952" t="str">
        <v>R</v>
      </c>
      <c r="AA952" t="str">
        <v>Rhys Wakefield</v>
      </c>
      <c r="AB952" t="str">
        <v>James DeMonaco</v>
      </c>
      <c r="AC952">
        <v>942</v>
      </c>
      <c r="AD952">
        <v>3708</v>
      </c>
      <c r="AE952">
        <v>65</v>
      </c>
      <c r="AF952">
        <v>31000</v>
      </c>
      <c r="AG952">
        <v>5.7</v>
      </c>
      <c r="AH952">
        <v>361</v>
      </c>
      <c r="AI952">
        <v>85</v>
      </c>
      <c r="AJ952">
        <v>64423650</v>
      </c>
      <c r="AL952" s="7" t="str">
        <v>Clare Kilner</v>
      </c>
      <c r="AM952" s="35">
        <f>AVERAGEIFS(IMDB4[IMDb Score (1-10)],IMDB4[Director Name],Formula_Analysis!AL952)</f>
        <v>5.9</v>
      </c>
      <c r="AQ952" s="7" t="str">
        <v>Robert Shaw</v>
      </c>
      <c r="AR952" s="7">
        <f>SUMIFS(IMDB4[Gross Revenue],IMDB4[Lead Actor],Formula_Analysis!AQ952)</f>
        <v>24800000</v>
      </c>
    </row>
    <row r="953" spans="1:44" x14ac:dyDescent="0.25">
      <c r="A953" t="str">
        <v>Paddington</v>
      </c>
      <c r="B953">
        <v>41697</v>
      </c>
      <c r="C953">
        <v>2014</v>
      </c>
      <c r="D953" t="str">
        <v>2010s</v>
      </c>
      <c r="E953" t="str">
        <v>Color</v>
      </c>
      <c r="F953" t="str">
        <v>Animation</v>
      </c>
      <c r="G953" t="str">
        <v>English</v>
      </c>
      <c r="H953" t="str">
        <v>UK</v>
      </c>
      <c r="I953" t="str">
        <v>PG</v>
      </c>
      <c r="J953" t="str">
        <v>Julie Walters</v>
      </c>
      <c r="K953" t="str">
        <v>Paul King</v>
      </c>
      <c r="L953">
        <v>838</v>
      </c>
      <c r="M953">
        <v>3697</v>
      </c>
      <c r="N953">
        <v>17</v>
      </c>
      <c r="O953">
        <v>30000</v>
      </c>
      <c r="P953">
        <v>7.2</v>
      </c>
      <c r="R953" t="str">
        <v>Miracle</v>
      </c>
      <c r="S953">
        <v>38275</v>
      </c>
      <c r="T953">
        <v>2004</v>
      </c>
      <c r="U953" t="str">
        <v>2000s</v>
      </c>
      <c r="V953" t="str">
        <v>Color</v>
      </c>
      <c r="W953" t="str">
        <v>Biography</v>
      </c>
      <c r="X953" t="str">
        <v>English</v>
      </c>
      <c r="Y953" t="str">
        <v>USA</v>
      </c>
      <c r="Z953" t="str">
        <v>PG</v>
      </c>
      <c r="AA953" t="str">
        <v>Eddie Cahill</v>
      </c>
      <c r="AB953" t="str">
        <v>Gavin O'Connor</v>
      </c>
      <c r="AC953">
        <v>639</v>
      </c>
      <c r="AD953">
        <v>1845</v>
      </c>
      <c r="AE953">
        <v>149</v>
      </c>
      <c r="AF953">
        <v>0</v>
      </c>
      <c r="AG953">
        <v>7.5</v>
      </c>
      <c r="AH953">
        <v>129</v>
      </c>
      <c r="AI953">
        <v>135</v>
      </c>
      <c r="AJ953">
        <v>64371181</v>
      </c>
      <c r="AL953" s="7" t="str">
        <v>Christopher Erskin</v>
      </c>
      <c r="AM953" s="35">
        <f>AVERAGEIFS(IMDB4[IMDb Score (1-10)],IMDB4[Director Name],Formula_Analysis!AL953)</f>
        <v>4.3</v>
      </c>
      <c r="AQ953" s="7" t="str">
        <v>Eartha Kitt</v>
      </c>
      <c r="AR953" s="7">
        <f>SUMIFS(IMDB4[Gross Revenue],IMDB4[Lead Actor],Formula_Analysis!AQ953)</f>
        <v>89296573</v>
      </c>
    </row>
    <row r="954" spans="1:44" x14ac:dyDescent="0.25">
      <c r="A954" t="str">
        <v>White Oleander</v>
      </c>
      <c r="B954">
        <v>37443</v>
      </c>
      <c r="C954">
        <v>2002</v>
      </c>
      <c r="D954" t="str">
        <v>2000s</v>
      </c>
      <c r="E954" t="str">
        <v>Color</v>
      </c>
      <c r="F954" t="str">
        <v>Drama</v>
      </c>
      <c r="G954" t="str">
        <v>English</v>
      </c>
      <c r="H954" t="str">
        <v>USA</v>
      </c>
      <c r="I954" t="str">
        <v>PG-13</v>
      </c>
      <c r="J954" t="str">
        <v>Patrick Fugit</v>
      </c>
      <c r="K954" t="str">
        <v>Peter Kosminsky</v>
      </c>
      <c r="L954">
        <v>835</v>
      </c>
      <c r="M954">
        <v>2572</v>
      </c>
      <c r="N954">
        <v>7</v>
      </c>
      <c r="O954">
        <v>0</v>
      </c>
      <c r="P954">
        <v>7.2</v>
      </c>
      <c r="R954" t="str">
        <v>Jackass: The Movie</v>
      </c>
      <c r="S954">
        <v>37288</v>
      </c>
      <c r="T954">
        <v>2002</v>
      </c>
      <c r="U954" t="str">
        <v>2000s</v>
      </c>
      <c r="V954" t="str">
        <v>Color</v>
      </c>
      <c r="W954" t="str">
        <v>Comedy</v>
      </c>
      <c r="X954" t="str">
        <v>English</v>
      </c>
      <c r="Y954" t="str">
        <v>USA</v>
      </c>
      <c r="Z954" t="str">
        <v>R</v>
      </c>
      <c r="AA954" t="str">
        <v>Bam Margera</v>
      </c>
      <c r="AB954" t="str">
        <v>Jeff Tremaine</v>
      </c>
      <c r="AC954">
        <v>608</v>
      </c>
      <c r="AD954">
        <v>1770</v>
      </c>
      <c r="AE954">
        <v>79</v>
      </c>
      <c r="AF954">
        <v>0</v>
      </c>
      <c r="AG954">
        <v>6.6</v>
      </c>
      <c r="AH954">
        <v>106</v>
      </c>
      <c r="AI954">
        <v>87</v>
      </c>
      <c r="AJ954">
        <v>64267897</v>
      </c>
      <c r="AL954" s="7" t="str">
        <v>Todd Graff</v>
      </c>
      <c r="AM954" s="35">
        <f>AVERAGEIFS(IMDB4[IMDb Score (1-10)],IMDB4[Director Name],Formula_Analysis!AL954)</f>
        <v>6.0500000000000007</v>
      </c>
      <c r="AQ954" s="7" t="str">
        <v>Khandi Alexander</v>
      </c>
      <c r="AR954" s="7">
        <f>SUMIFS(IMDB4[Gross Revenue],IMDB4[Lead Actor],Formula_Analysis!AQ954)</f>
        <v>27332035</v>
      </c>
    </row>
    <row r="955" spans="1:44" x14ac:dyDescent="0.25">
      <c r="A955" t="str">
        <v>Sex, Lies, and Videotape</v>
      </c>
      <c r="B955">
        <v>32757</v>
      </c>
      <c r="C955">
        <v>1989</v>
      </c>
      <c r="D955" t="str">
        <v>1980s</v>
      </c>
      <c r="E955" t="str">
        <v>Color</v>
      </c>
      <c r="F955" t="str">
        <v>Drama</v>
      </c>
      <c r="G955" t="str">
        <v>English</v>
      </c>
      <c r="H955" t="str">
        <v>USA</v>
      </c>
      <c r="I955" t="str">
        <v>R</v>
      </c>
      <c r="J955" t="str">
        <v>Peter Gallagher</v>
      </c>
      <c r="K955" t="str">
        <v>Steven Soderbergh</v>
      </c>
      <c r="L955">
        <v>828</v>
      </c>
      <c r="M955">
        <v>1431</v>
      </c>
      <c r="N955">
        <v>0</v>
      </c>
      <c r="O955">
        <v>2000</v>
      </c>
      <c r="P955">
        <v>7.2</v>
      </c>
      <c r="R955" t="str">
        <v>The Amityville Horror</v>
      </c>
      <c r="S955">
        <v>38591</v>
      </c>
      <c r="T955">
        <v>2005</v>
      </c>
      <c r="U955" t="str">
        <v>2000s</v>
      </c>
      <c r="V955" t="str">
        <v>Color</v>
      </c>
      <c r="W955" t="str">
        <v>Drama</v>
      </c>
      <c r="X955" t="str">
        <v>English</v>
      </c>
      <c r="Y955" t="str">
        <v>USA</v>
      </c>
      <c r="Z955" t="str">
        <v>R</v>
      </c>
      <c r="AA955" t="str">
        <v>Jimmy Bennett</v>
      </c>
      <c r="AB955" t="str">
        <v>Andrew Douglas</v>
      </c>
      <c r="AC955">
        <v>87000</v>
      </c>
      <c r="AD955">
        <v>120797</v>
      </c>
      <c r="AE955">
        <v>15</v>
      </c>
      <c r="AF955">
        <v>0</v>
      </c>
      <c r="AG955">
        <v>6</v>
      </c>
      <c r="AH955">
        <v>220</v>
      </c>
      <c r="AI955">
        <v>90</v>
      </c>
      <c r="AJ955">
        <v>64255243</v>
      </c>
      <c r="AL955" s="7" t="str">
        <v>Kinka Usher</v>
      </c>
      <c r="AM955" s="35">
        <f>AVERAGEIFS(IMDB4[IMDb Score (1-10)],IMDB4[Director Name],Formula_Analysis!AL955)</f>
        <v>6</v>
      </c>
      <c r="AQ955" s="7" t="str">
        <v>Lochlyn Munro</v>
      </c>
      <c r="AR955" s="7">
        <f>SUMIFS(IMDB4[Gross Revenue],IMDB4[Lead Actor],Formula_Analysis!AQ955)</f>
        <v>17969502</v>
      </c>
    </row>
    <row r="956" spans="1:44" x14ac:dyDescent="0.25">
      <c r="A956" t="str">
        <v>Secretariat</v>
      </c>
      <c r="B956">
        <v>40459</v>
      </c>
      <c r="C956">
        <v>2010</v>
      </c>
      <c r="D956" t="str">
        <v>2010s</v>
      </c>
      <c r="E956" t="str">
        <v>Color</v>
      </c>
      <c r="F956" t="str">
        <v>Biography</v>
      </c>
      <c r="G956" t="str">
        <v>English</v>
      </c>
      <c r="H956" t="str">
        <v>USA</v>
      </c>
      <c r="I956" t="str">
        <v>PG</v>
      </c>
      <c r="J956" t="str">
        <v>Scott Glenn</v>
      </c>
      <c r="K956" t="str">
        <v>Randall Wallace</v>
      </c>
      <c r="L956">
        <v>826</v>
      </c>
      <c r="M956">
        <v>2259</v>
      </c>
      <c r="N956">
        <v>130</v>
      </c>
      <c r="O956">
        <v>0</v>
      </c>
      <c r="P956">
        <v>7.2</v>
      </c>
      <c r="R956" t="str">
        <v>The Nut Job</v>
      </c>
      <c r="S956">
        <v>41874</v>
      </c>
      <c r="T956">
        <v>2014</v>
      </c>
      <c r="U956" t="str">
        <v>2010s</v>
      </c>
      <c r="V956" t="str">
        <v>Color</v>
      </c>
      <c r="W956" t="str">
        <v>Adventure</v>
      </c>
      <c r="X956" t="str">
        <v>English</v>
      </c>
      <c r="Y956" t="str">
        <v>Canada</v>
      </c>
      <c r="Z956" t="str">
        <v>PG</v>
      </c>
      <c r="AA956" t="str">
        <v>Liam Neeson</v>
      </c>
      <c r="AB956" t="str">
        <v>Peter Lepeniotis</v>
      </c>
      <c r="AC956">
        <v>14000</v>
      </c>
      <c r="AD956">
        <v>18795</v>
      </c>
      <c r="AE956">
        <v>7</v>
      </c>
      <c r="AF956">
        <v>0</v>
      </c>
      <c r="AG956">
        <v>5.8</v>
      </c>
      <c r="AH956">
        <v>121</v>
      </c>
      <c r="AI956">
        <v>85</v>
      </c>
      <c r="AJ956">
        <v>64238770</v>
      </c>
      <c r="AL956" s="7" t="str">
        <v>Bob Spiers</v>
      </c>
      <c r="AM956" s="35">
        <f>AVERAGEIFS(IMDB4[IMDb Score (1-10)],IMDB4[Director Name],Formula_Analysis!AL956)</f>
        <v>3.3</v>
      </c>
      <c r="AQ956" s="7" t="str">
        <v>Richard E. Grant</v>
      </c>
      <c r="AR956" s="7">
        <f>SUMIFS(IMDB4[Gross Revenue],IMDB4[Lead Actor],Formula_Analysis!AQ956)</f>
        <v>45555988</v>
      </c>
    </row>
    <row r="957" spans="1:44" x14ac:dyDescent="0.25">
      <c r="A957" t="str">
        <v>Silverado</v>
      </c>
      <c r="B957">
        <v>31399</v>
      </c>
      <c r="C957">
        <v>1985</v>
      </c>
      <c r="D957" t="str">
        <v>1980s</v>
      </c>
      <c r="E957" t="str">
        <v>Color</v>
      </c>
      <c r="F957" t="str">
        <v>Action</v>
      </c>
      <c r="G957" t="str">
        <v>English</v>
      </c>
      <c r="H957" t="str">
        <v>USA</v>
      </c>
      <c r="I957" t="str">
        <v>PG-13</v>
      </c>
      <c r="J957" t="str">
        <v>Scott Glenn</v>
      </c>
      <c r="K957" t="str">
        <v>Lawrence Kasdan</v>
      </c>
      <c r="L957">
        <v>826</v>
      </c>
      <c r="M957">
        <v>1154</v>
      </c>
      <c r="N957">
        <v>759</v>
      </c>
      <c r="O957">
        <v>0</v>
      </c>
      <c r="P957">
        <v>7.2</v>
      </c>
      <c r="R957" t="str">
        <v>Down to Earth</v>
      </c>
      <c r="S957">
        <v>37120</v>
      </c>
      <c r="T957">
        <v>2001</v>
      </c>
      <c r="U957" t="str">
        <v>2000s</v>
      </c>
      <c r="V957" t="str">
        <v>Color</v>
      </c>
      <c r="W957" t="str">
        <v>Comedy</v>
      </c>
      <c r="X957" t="str">
        <v>English</v>
      </c>
      <c r="Y957" t="str">
        <v>USA</v>
      </c>
      <c r="Z957" t="str">
        <v>PG-13</v>
      </c>
      <c r="AA957" t="str">
        <v>Chazz Palminteri</v>
      </c>
      <c r="AB957" t="str">
        <v>Chris Weitz</v>
      </c>
      <c r="AC957">
        <v>979</v>
      </c>
      <c r="AD957">
        <v>2911</v>
      </c>
      <c r="AE957">
        <v>129</v>
      </c>
      <c r="AF957">
        <v>602</v>
      </c>
      <c r="AG957">
        <v>5.4</v>
      </c>
      <c r="AH957">
        <v>61</v>
      </c>
      <c r="AI957">
        <v>87</v>
      </c>
      <c r="AJ957">
        <v>64172251</v>
      </c>
      <c r="AL957" s="7" t="str">
        <v>Ericson Core</v>
      </c>
      <c r="AM957" s="35">
        <f>AVERAGEIFS(IMDB4[IMDb Score (1-10)],IMDB4[Director Name],Formula_Analysis!AL957)</f>
        <v>5.3</v>
      </c>
      <c r="AQ957" s="7" t="str">
        <v>Elizabeth McGovern</v>
      </c>
      <c r="AR957" s="7">
        <f>SUMIFS(IMDB4[Gross Revenue],IMDB4[Lead Actor],Formula_Analysis!AQ957)</f>
        <v>48043505</v>
      </c>
    </row>
    <row r="958" spans="1:44" x14ac:dyDescent="0.25">
      <c r="A958" t="str">
        <v>Diner</v>
      </c>
      <c r="B958">
        <v>30068</v>
      </c>
      <c r="C958">
        <v>1982</v>
      </c>
      <c r="D958" t="str">
        <v>1980s</v>
      </c>
      <c r="E958" t="str">
        <v>Color</v>
      </c>
      <c r="F958" t="str">
        <v>Comedy</v>
      </c>
      <c r="G958" t="str">
        <v>English</v>
      </c>
      <c r="H958" t="str">
        <v>USA</v>
      </c>
      <c r="I958" t="str">
        <v>R</v>
      </c>
      <c r="J958" t="str">
        <v>Steve Guttenberg</v>
      </c>
      <c r="K958" t="str">
        <v>Barry Levinson</v>
      </c>
      <c r="L958">
        <v>801</v>
      </c>
      <c r="M958">
        <v>2943</v>
      </c>
      <c r="N958">
        <v>272</v>
      </c>
      <c r="O958">
        <v>0</v>
      </c>
      <c r="P958">
        <v>7.2</v>
      </c>
      <c r="R958" t="str">
        <v>17 Again</v>
      </c>
      <c r="S958">
        <v>39958</v>
      </c>
      <c r="T958">
        <v>2009</v>
      </c>
      <c r="U958" t="str">
        <v>2000s</v>
      </c>
      <c r="V958" t="str">
        <v>Color</v>
      </c>
      <c r="W958" t="str">
        <v>Comedy</v>
      </c>
      <c r="X958" t="str">
        <v>English</v>
      </c>
      <c r="Y958" t="str">
        <v>USA</v>
      </c>
      <c r="Z958" t="str">
        <v>PG-13</v>
      </c>
      <c r="AA958" t="str">
        <v>Matthew Perry</v>
      </c>
      <c r="AB958" t="str">
        <v>Burr Steers</v>
      </c>
      <c r="AC958">
        <v>2000</v>
      </c>
      <c r="AD958">
        <v>7009</v>
      </c>
      <c r="AE958">
        <v>23</v>
      </c>
      <c r="AF958">
        <v>0</v>
      </c>
      <c r="AG958">
        <v>6.4</v>
      </c>
      <c r="AH958">
        <v>191</v>
      </c>
      <c r="AI958">
        <v>102</v>
      </c>
      <c r="AJ958">
        <v>64149837</v>
      </c>
      <c r="AL958" s="7" t="str">
        <v>Greg Coolidge</v>
      </c>
      <c r="AM958" s="35">
        <f>AVERAGEIFS(IMDB4[IMDb Score (1-10)],IMDB4[Director Name],Formula_Analysis!AL958)</f>
        <v>5.5</v>
      </c>
      <c r="AQ958" s="7" t="str">
        <v>Tim Meadows</v>
      </c>
      <c r="AR958" s="7">
        <f>SUMIFS(IMDB4[Gross Revenue],IMDB4[Lead Actor],Formula_Analysis!AQ958)</f>
        <v>18317151</v>
      </c>
    </row>
    <row r="959" spans="1:44" x14ac:dyDescent="0.25">
      <c r="A959" t="str">
        <v>Harry Brown</v>
      </c>
      <c r="B959">
        <v>39899</v>
      </c>
      <c r="C959">
        <v>2009</v>
      </c>
      <c r="D959" t="str">
        <v>2000s</v>
      </c>
      <c r="E959" t="str">
        <v>Color</v>
      </c>
      <c r="F959" t="str">
        <v>Action</v>
      </c>
      <c r="G959" t="str">
        <v>English</v>
      </c>
      <c r="H959" t="str">
        <v>UK</v>
      </c>
      <c r="I959" t="str">
        <v>R</v>
      </c>
      <c r="J959" t="str">
        <v>Joseph Gilgun</v>
      </c>
      <c r="K959" t="str">
        <v>Daniel Barber</v>
      </c>
      <c r="L959">
        <v>788</v>
      </c>
      <c r="M959">
        <v>2486</v>
      </c>
      <c r="N959">
        <v>12</v>
      </c>
      <c r="O959">
        <v>0</v>
      </c>
      <c r="P959">
        <v>7.2</v>
      </c>
      <c r="R959" t="str">
        <v>Diary of a Wimpy Kid</v>
      </c>
      <c r="S959">
        <v>40539</v>
      </c>
      <c r="T959">
        <v>2010</v>
      </c>
      <c r="U959" t="str">
        <v>2010s</v>
      </c>
      <c r="V959" t="str">
        <v>Color</v>
      </c>
      <c r="W959" t="str">
        <v>Comedy</v>
      </c>
      <c r="X959" t="str">
        <v>English</v>
      </c>
      <c r="Y959" t="str">
        <v>USA</v>
      </c>
      <c r="Z959" t="str">
        <v>PG</v>
      </c>
      <c r="AA959" t="str">
        <v>ChloÃ« Grace Moretz</v>
      </c>
      <c r="AB959" t="str">
        <v>Thor Freudenthal</v>
      </c>
      <c r="AC959">
        <v>17000</v>
      </c>
      <c r="AD959">
        <v>20154</v>
      </c>
      <c r="AE959">
        <v>87</v>
      </c>
      <c r="AF959">
        <v>0</v>
      </c>
      <c r="AG959">
        <v>6.2</v>
      </c>
      <c r="AH959">
        <v>111</v>
      </c>
      <c r="AI959">
        <v>94</v>
      </c>
      <c r="AJ959">
        <v>64001297</v>
      </c>
      <c r="AL959" s="7" t="str">
        <v>CiarÃ¡n Foy</v>
      </c>
      <c r="AM959" s="35">
        <f>AVERAGEIFS(IMDB4[IMDb Score (1-10)],IMDB4[Director Name],Formula_Analysis!AL959)</f>
        <v>5.2</v>
      </c>
      <c r="AQ959" s="7" t="str">
        <v>Alexia Fast</v>
      </c>
      <c r="AR959" s="7">
        <f>SUMIFS(IMDB4[Gross Revenue],IMDB4[Lead Actor],Formula_Analysis!AQ959)</f>
        <v>298110</v>
      </c>
    </row>
    <row r="960" spans="1:44" x14ac:dyDescent="0.25">
      <c r="A960" t="str">
        <v>Unbroken</v>
      </c>
      <c r="B960">
        <v>41767</v>
      </c>
      <c r="C960">
        <v>2014</v>
      </c>
      <c r="D960" t="str">
        <v>2010s</v>
      </c>
      <c r="E960" t="str">
        <v>Color</v>
      </c>
      <c r="F960" t="str">
        <v>Biography</v>
      </c>
      <c r="G960" t="str">
        <v>English</v>
      </c>
      <c r="H960" t="str">
        <v>USA</v>
      </c>
      <c r="I960" t="str">
        <v>PG-13</v>
      </c>
      <c r="J960" t="str">
        <v>Finn Wittrock</v>
      </c>
      <c r="K960" t="str">
        <v>Angelina Jolie Pitt</v>
      </c>
      <c r="L960">
        <v>769</v>
      </c>
      <c r="M960">
        <v>2938</v>
      </c>
      <c r="N960">
        <v>11000</v>
      </c>
      <c r="O960">
        <v>35000</v>
      </c>
      <c r="P960">
        <v>7.2</v>
      </c>
      <c r="R960" t="str">
        <v>Happy Feet 2</v>
      </c>
      <c r="S960">
        <v>40769</v>
      </c>
      <c r="T960">
        <v>2011</v>
      </c>
      <c r="U960" t="str">
        <v>2010s</v>
      </c>
      <c r="V960" t="str">
        <v>Color</v>
      </c>
      <c r="W960" t="str">
        <v>Animation</v>
      </c>
      <c r="X960" t="str">
        <v>English</v>
      </c>
      <c r="Y960" t="str">
        <v>Australia</v>
      </c>
      <c r="Z960" t="str">
        <v>PG</v>
      </c>
      <c r="AA960" t="str">
        <v>Robin Williams</v>
      </c>
      <c r="AB960" t="str">
        <v>George Miller</v>
      </c>
      <c r="AC960">
        <v>49000</v>
      </c>
      <c r="AD960">
        <v>62644</v>
      </c>
      <c r="AE960">
        <v>750</v>
      </c>
      <c r="AF960">
        <v>0</v>
      </c>
      <c r="AG960">
        <v>5.9</v>
      </c>
      <c r="AH960">
        <v>156</v>
      </c>
      <c r="AI960">
        <v>100</v>
      </c>
      <c r="AJ960">
        <v>63992328</v>
      </c>
      <c r="AL960" s="7" t="str">
        <v>Gina Prince-Bythewood</v>
      </c>
      <c r="AM960" s="35">
        <f>AVERAGEIFS(IMDB4[IMDb Score (1-10)],IMDB4[Director Name],Formula_Analysis!AL960)</f>
        <v>7.1333333333333337</v>
      </c>
      <c r="AQ960" s="7" t="str">
        <v>Justin Chon</v>
      </c>
      <c r="AR960" s="7">
        <f>SUMIFS(IMDB4[Gross Revenue],IMDB4[Lead Actor],Formula_Analysis!AQ960)</f>
        <v>25677097</v>
      </c>
    </row>
    <row r="961" spans="1:44" x14ac:dyDescent="0.25">
      <c r="A961" t="str">
        <v>Gremlins</v>
      </c>
      <c r="B961">
        <v>30980</v>
      </c>
      <c r="C961">
        <v>1984</v>
      </c>
      <c r="D961" t="str">
        <v>1980s</v>
      </c>
      <c r="E961" t="str">
        <v>Color</v>
      </c>
      <c r="F961" t="str">
        <v>Comedy</v>
      </c>
      <c r="G961" t="str">
        <v>English</v>
      </c>
      <c r="H961" t="str">
        <v>USA</v>
      </c>
      <c r="I961" t="str">
        <v>PG</v>
      </c>
      <c r="J961" t="str">
        <v>Phoebe Cates</v>
      </c>
      <c r="K961" t="str">
        <v>Joe Dante</v>
      </c>
      <c r="L961">
        <v>767</v>
      </c>
      <c r="M961">
        <v>2053</v>
      </c>
      <c r="N961">
        <v>287</v>
      </c>
      <c r="O961">
        <v>14000</v>
      </c>
      <c r="P961">
        <v>7.2</v>
      </c>
      <c r="R961" t="str">
        <v>Sky High</v>
      </c>
      <c r="S961">
        <v>38370</v>
      </c>
      <c r="T961">
        <v>2005</v>
      </c>
      <c r="U961" t="str">
        <v>2000s</v>
      </c>
      <c r="V961" t="str">
        <v>Color</v>
      </c>
      <c r="W961" t="str">
        <v>Adventure</v>
      </c>
      <c r="X961" t="str">
        <v>English</v>
      </c>
      <c r="Y961" t="str">
        <v>USA</v>
      </c>
      <c r="Z961" t="str">
        <v>PG</v>
      </c>
      <c r="AA961" t="str">
        <v>Michael Angarano</v>
      </c>
      <c r="AB961" t="str">
        <v>Mike Mitchell</v>
      </c>
      <c r="AC961">
        <v>947</v>
      </c>
      <c r="AD961">
        <v>2968</v>
      </c>
      <c r="AE961">
        <v>31</v>
      </c>
      <c r="AF961">
        <v>0</v>
      </c>
      <c r="AG961">
        <v>6.2</v>
      </c>
      <c r="AH961">
        <v>127</v>
      </c>
      <c r="AI961">
        <v>100</v>
      </c>
      <c r="AJ961">
        <v>63939454</v>
      </c>
      <c r="AL961" s="7" t="str">
        <v>Rick Famuyiwa</v>
      </c>
      <c r="AM961" s="35">
        <f>AVERAGEIFS(IMDB4[IMDb Score (1-10)],IMDB4[Director Name],Formula_Analysis!AL961)</f>
        <v>6.4</v>
      </c>
      <c r="AQ961" s="7" t="str">
        <v>Beau Bridges</v>
      </c>
      <c r="AR961" s="7">
        <f>SUMIFS(IMDB4[Gross Revenue],IMDB4[Lead Actor],Formula_Analysis!AQ961)</f>
        <v>712294</v>
      </c>
    </row>
    <row r="962" spans="1:44" x14ac:dyDescent="0.25">
      <c r="A962" t="str">
        <v>A Better Life</v>
      </c>
      <c r="B962">
        <v>40805</v>
      </c>
      <c r="C962">
        <v>2011</v>
      </c>
      <c r="D962" t="str">
        <v>2010s</v>
      </c>
      <c r="E962" t="str">
        <v>Color</v>
      </c>
      <c r="F962" t="str">
        <v>Drama</v>
      </c>
      <c r="G962" t="str">
        <v>English</v>
      </c>
      <c r="H962" t="str">
        <v>USA</v>
      </c>
      <c r="I962" t="str">
        <v>PG-13</v>
      </c>
      <c r="J962" t="str">
        <v>DemiÃ¡n Bichir</v>
      </c>
      <c r="K962" t="str">
        <v>Chris Weitz</v>
      </c>
      <c r="L962">
        <v>749</v>
      </c>
      <c r="M962">
        <v>2214</v>
      </c>
      <c r="N962">
        <v>129</v>
      </c>
      <c r="O962">
        <v>0</v>
      </c>
      <c r="P962">
        <v>7.2</v>
      </c>
      <c r="R962" t="str">
        <v>Last Vegas</v>
      </c>
      <c r="S962">
        <v>41401</v>
      </c>
      <c r="T962">
        <v>2013</v>
      </c>
      <c r="U962" t="str">
        <v>2010s</v>
      </c>
      <c r="V962" t="str">
        <v>Color</v>
      </c>
      <c r="W962" t="str">
        <v>Comedy</v>
      </c>
      <c r="X962" t="str">
        <v>English</v>
      </c>
      <c r="Y962" t="str">
        <v>USA</v>
      </c>
      <c r="Z962" t="str">
        <v>PG-13</v>
      </c>
      <c r="AA962" t="str">
        <v>Robert De Niro</v>
      </c>
      <c r="AB962" t="str">
        <v>Jon Turteltaub</v>
      </c>
      <c r="AC962">
        <v>22000</v>
      </c>
      <c r="AD962">
        <v>35694</v>
      </c>
      <c r="AE962">
        <v>226</v>
      </c>
      <c r="AF962">
        <v>27000</v>
      </c>
      <c r="AG962">
        <v>6.6</v>
      </c>
      <c r="AH962">
        <v>222</v>
      </c>
      <c r="AI962">
        <v>105</v>
      </c>
      <c r="AJ962">
        <v>63910583</v>
      </c>
      <c r="AL962" s="7" t="str">
        <v>Michael Anderson</v>
      </c>
      <c r="AM962" s="35">
        <f>AVERAGEIFS(IMDB4[IMDb Score (1-10)],IMDB4[Director Name],Formula_Analysis!AL962)</f>
        <v>6.8</v>
      </c>
      <c r="AQ962" s="7" t="str">
        <v>Paul Schneider</v>
      </c>
      <c r="AR962" s="7">
        <f>SUMIFS(IMDB4[Gross Revenue],IMDB4[Lead Actor],Formula_Analysis!AQ962)</f>
        <v>241816</v>
      </c>
    </row>
    <row r="963" spans="1:44" x14ac:dyDescent="0.25">
      <c r="A963" t="str">
        <v>Escape from New York</v>
      </c>
      <c r="B963">
        <v>29857</v>
      </c>
      <c r="C963">
        <v>1981</v>
      </c>
      <c r="D963" t="str">
        <v>1980s</v>
      </c>
      <c r="E963" t="str">
        <v>Color</v>
      </c>
      <c r="F963" t="str">
        <v>Action</v>
      </c>
      <c r="G963" t="str">
        <v>English</v>
      </c>
      <c r="H963" t="str">
        <v>UK</v>
      </c>
      <c r="I963" t="str">
        <v>R</v>
      </c>
      <c r="J963" t="str">
        <v>Donald Pleasence</v>
      </c>
      <c r="K963" t="str">
        <v>John Carpenter</v>
      </c>
      <c r="L963">
        <v>742</v>
      </c>
      <c r="M963">
        <v>2270</v>
      </c>
      <c r="N963">
        <v>0</v>
      </c>
      <c r="O963">
        <v>0</v>
      </c>
      <c r="P963">
        <v>7.2</v>
      </c>
      <c r="R963" t="str">
        <v>In &amp; Out</v>
      </c>
      <c r="S963">
        <v>35555</v>
      </c>
      <c r="T963">
        <v>1997</v>
      </c>
      <c r="U963" t="str">
        <v>1990s</v>
      </c>
      <c r="V963" t="str">
        <v>Color</v>
      </c>
      <c r="W963" t="str">
        <v>Comedy</v>
      </c>
      <c r="X963" t="str">
        <v>English</v>
      </c>
      <c r="Y963" t="str">
        <v>USA</v>
      </c>
      <c r="Z963" t="str">
        <v>PG-13</v>
      </c>
      <c r="AA963" t="str">
        <v>Tom Selleck</v>
      </c>
      <c r="AB963" t="str">
        <v>Frank Oz</v>
      </c>
      <c r="AC963">
        <v>19000</v>
      </c>
      <c r="AD963">
        <v>23504</v>
      </c>
      <c r="AE963">
        <v>0</v>
      </c>
      <c r="AF963">
        <v>0</v>
      </c>
      <c r="AG963">
        <v>6.3</v>
      </c>
      <c r="AH963">
        <v>83</v>
      </c>
      <c r="AI963">
        <v>90</v>
      </c>
      <c r="AJ963">
        <v>63826569</v>
      </c>
      <c r="AL963" s="7" t="str">
        <v>Kevin Allen</v>
      </c>
      <c r="AM963" s="35">
        <f>AVERAGEIFS(IMDB4[IMDb Score (1-10)],IMDB4[Director Name],Formula_Analysis!AL963)</f>
        <v>5.4</v>
      </c>
      <c r="AQ963" s="7" t="str">
        <v>Kathleen Quinlan</v>
      </c>
      <c r="AR963" s="7">
        <f>SUMIFS(IMDB4[Gross Revenue],IMDB4[Lead Actor],Formula_Analysis!AQ963)</f>
        <v>50129186</v>
      </c>
    </row>
    <row r="964" spans="1:44" x14ac:dyDescent="0.25">
      <c r="A964" t="str">
        <v>The Princess and the Cobbler</v>
      </c>
      <c r="B964">
        <v>34137</v>
      </c>
      <c r="C964">
        <v>1993</v>
      </c>
      <c r="D964" t="str">
        <v>1990s</v>
      </c>
      <c r="E964" t="str">
        <v>Color</v>
      </c>
      <c r="F964" t="str">
        <v>Action</v>
      </c>
      <c r="G964" t="str">
        <v>English</v>
      </c>
      <c r="H964" t="str">
        <v>UK</v>
      </c>
      <c r="I964" t="str">
        <v>G</v>
      </c>
      <c r="J964" t="str">
        <v>Donald Pleasence</v>
      </c>
      <c r="K964" t="str">
        <v>Richard Williams</v>
      </c>
      <c r="L964">
        <v>742</v>
      </c>
      <c r="M964">
        <v>1088</v>
      </c>
      <c r="N964">
        <v>18</v>
      </c>
      <c r="O964">
        <v>408</v>
      </c>
      <c r="P964">
        <v>7.2</v>
      </c>
      <c r="R964" t="str">
        <v>Mona Lisa Smile</v>
      </c>
      <c r="S964">
        <v>37845</v>
      </c>
      <c r="T964">
        <v>2003</v>
      </c>
      <c r="U964" t="str">
        <v>2000s</v>
      </c>
      <c r="V964" t="str">
        <v>Color</v>
      </c>
      <c r="W964" t="str">
        <v>Drama</v>
      </c>
      <c r="X964" t="str">
        <v>English</v>
      </c>
      <c r="Y964" t="str">
        <v>USA</v>
      </c>
      <c r="Z964" t="str">
        <v>PG-13</v>
      </c>
      <c r="AA964" t="str">
        <v>Julia Roberts</v>
      </c>
      <c r="AB964" t="str">
        <v>Mike Newell</v>
      </c>
      <c r="AC964">
        <v>8000</v>
      </c>
      <c r="AD964">
        <v>12850</v>
      </c>
      <c r="AE964">
        <v>179</v>
      </c>
      <c r="AF964">
        <v>0</v>
      </c>
      <c r="AG964">
        <v>6.4</v>
      </c>
      <c r="AH964">
        <v>141</v>
      </c>
      <c r="AI964">
        <v>117</v>
      </c>
      <c r="AJ964">
        <v>63695760</v>
      </c>
      <c r="AL964" s="7" t="str">
        <v>William Brent Bell</v>
      </c>
      <c r="AM964" s="35">
        <f>AVERAGEIFS(IMDB4[IMDb Score (1-10)],IMDB4[Director Name],Formula_Analysis!AL964)</f>
        <v>4.6500000000000004</v>
      </c>
      <c r="AQ964" s="7" t="str">
        <v>Richard Burgi</v>
      </c>
      <c r="AR964" s="7">
        <f>SUMIFS(IMDB4[Gross Revenue],IMDB4[Lead Actor],Formula_Analysis!AQ964)</f>
        <v>32003620</v>
      </c>
    </row>
    <row r="965" spans="1:44" x14ac:dyDescent="0.25">
      <c r="A965" t="str">
        <v>The Doors</v>
      </c>
      <c r="B965">
        <v>33420</v>
      </c>
      <c r="C965">
        <v>1991</v>
      </c>
      <c r="D965" t="str">
        <v>1990s</v>
      </c>
      <c r="E965" t="str">
        <v>Color</v>
      </c>
      <c r="F965" t="str">
        <v>Biography</v>
      </c>
      <c r="G965" t="str">
        <v>English</v>
      </c>
      <c r="H965" t="str">
        <v>USA</v>
      </c>
      <c r="I965" t="str">
        <v>R</v>
      </c>
      <c r="J965" t="str">
        <v>Michael Wincott</v>
      </c>
      <c r="K965" t="str">
        <v>Oliver Stone</v>
      </c>
      <c r="L965">
        <v>720</v>
      </c>
      <c r="M965">
        <v>3044</v>
      </c>
      <c r="N965">
        <v>0</v>
      </c>
      <c r="O965">
        <v>0</v>
      </c>
      <c r="P965">
        <v>7.2</v>
      </c>
      <c r="R965" t="str">
        <v>Thunderball</v>
      </c>
      <c r="S965">
        <v>23860</v>
      </c>
      <c r="T965">
        <v>1965</v>
      </c>
      <c r="U965" t="str">
        <v>1960s</v>
      </c>
      <c r="V965" t="str">
        <v>Color</v>
      </c>
      <c r="W965" t="str">
        <v>Action</v>
      </c>
      <c r="X965" t="str">
        <v>English</v>
      </c>
      <c r="Y965" t="str">
        <v>UK</v>
      </c>
      <c r="Z965" t="str">
        <v>Approved</v>
      </c>
      <c r="AA965" t="str">
        <v>Desmond Llewelyn</v>
      </c>
      <c r="AB965" t="str">
        <v>Terence Young</v>
      </c>
      <c r="AC965">
        <v>244</v>
      </c>
      <c r="AD965">
        <v>1164</v>
      </c>
      <c r="AE965">
        <v>92</v>
      </c>
      <c r="AF965">
        <v>0</v>
      </c>
      <c r="AG965">
        <v>7</v>
      </c>
      <c r="AH965">
        <v>129</v>
      </c>
      <c r="AI965">
        <v>130</v>
      </c>
      <c r="AJ965">
        <v>63600000</v>
      </c>
      <c r="AL965" s="7" t="str">
        <v>Ice Cube</v>
      </c>
      <c r="AM965" s="35">
        <f>AVERAGEIFS(IMDB4[IMDb Score (1-10)],IMDB4[Director Name],Formula_Analysis!AL965)</f>
        <v>5.6</v>
      </c>
      <c r="AQ965" s="7" t="str">
        <v>Jack Palance</v>
      </c>
      <c r="AR965" s="7">
        <f>SUMIFS(IMDB4[Gross Revenue],IMDB4[Lead Actor],Formula_Analysis!AQ965)</f>
        <v>44726644</v>
      </c>
    </row>
    <row r="966" spans="1:44" x14ac:dyDescent="0.25">
      <c r="A966" t="str">
        <v>Love's Abiding Joy</v>
      </c>
      <c r="B966">
        <v>38892</v>
      </c>
      <c r="C966">
        <v>2006</v>
      </c>
      <c r="D966" t="str">
        <v>2000s</v>
      </c>
      <c r="E966" t="str">
        <v>Color</v>
      </c>
      <c r="F966" t="str">
        <v>Drama</v>
      </c>
      <c r="G966" t="str">
        <v>Unknown</v>
      </c>
      <c r="H966" t="str">
        <v>USA</v>
      </c>
      <c r="I966" t="str">
        <v>PG</v>
      </c>
      <c r="J966" t="str">
        <v>William Morgan Sheppard</v>
      </c>
      <c r="K966" t="str">
        <v>Michael Landon Jr.</v>
      </c>
      <c r="L966">
        <v>702</v>
      </c>
      <c r="M966">
        <v>2715</v>
      </c>
      <c r="N966">
        <v>84</v>
      </c>
      <c r="O966">
        <v>76</v>
      </c>
      <c r="P966">
        <v>7.2</v>
      </c>
      <c r="R966" t="str">
        <v>The Fifth Element</v>
      </c>
      <c r="S966">
        <v>35519</v>
      </c>
      <c r="T966">
        <v>1997</v>
      </c>
      <c r="U966" t="str">
        <v>1990s</v>
      </c>
      <c r="V966" t="str">
        <v>Color</v>
      </c>
      <c r="W966" t="str">
        <v>Action</v>
      </c>
      <c r="X966" t="str">
        <v>English</v>
      </c>
      <c r="Y966" t="str">
        <v>France</v>
      </c>
      <c r="Z966" t="str">
        <v>PG-13</v>
      </c>
      <c r="AA966" t="str">
        <v>Milla Jovovich</v>
      </c>
      <c r="AB966" t="str">
        <v>Luc Besson</v>
      </c>
      <c r="AC966">
        <v>14000</v>
      </c>
      <c r="AD966">
        <v>39319</v>
      </c>
      <c r="AE966">
        <v>0</v>
      </c>
      <c r="AF966">
        <v>18000</v>
      </c>
      <c r="AG966">
        <v>7.7</v>
      </c>
      <c r="AH966">
        <v>173</v>
      </c>
      <c r="AI966">
        <v>126</v>
      </c>
      <c r="AJ966">
        <v>63540020</v>
      </c>
      <c r="AL966" s="7" t="str">
        <v>Robert Harmon</v>
      </c>
      <c r="AM966" s="35">
        <f>AVERAGEIFS(IMDB4[IMDb Score (1-10)],IMDB4[Director Name],Formula_Analysis!AL966)</f>
        <v>5.15</v>
      </c>
      <c r="AQ966" s="7" t="str">
        <v>Jennifer Hudson</v>
      </c>
      <c r="AR966" s="7">
        <f>SUMIFS(IMDB4[Gross Revenue],IMDB4[Lead Actor],Formula_Analysis!AQ966)</f>
        <v>7017178</v>
      </c>
    </row>
    <row r="967" spans="1:44" x14ac:dyDescent="0.25">
      <c r="A967" t="str">
        <v>Shrek 2</v>
      </c>
      <c r="B967">
        <v>38076</v>
      </c>
      <c r="C967">
        <v>2004</v>
      </c>
      <c r="D967" t="str">
        <v>2000s</v>
      </c>
      <c r="E967" t="str">
        <v>Color</v>
      </c>
      <c r="F967" t="str">
        <v>Adventure</v>
      </c>
      <c r="G967" t="str">
        <v>English</v>
      </c>
      <c r="H967" t="str">
        <v>USA</v>
      </c>
      <c r="I967" t="str">
        <v>PG</v>
      </c>
      <c r="J967" t="str">
        <v>Rupert Everett</v>
      </c>
      <c r="K967" t="str">
        <v>Andrew Adamson</v>
      </c>
      <c r="L967">
        <v>692</v>
      </c>
      <c r="M967">
        <v>1148</v>
      </c>
      <c r="N967">
        <v>80</v>
      </c>
      <c r="O967">
        <v>0</v>
      </c>
      <c r="P967">
        <v>7.2</v>
      </c>
      <c r="R967" t="str">
        <v>Hope Springs</v>
      </c>
      <c r="S967">
        <v>41085</v>
      </c>
      <c r="T967">
        <v>2012</v>
      </c>
      <c r="U967" t="str">
        <v>2010s</v>
      </c>
      <c r="V967" t="str">
        <v>Color</v>
      </c>
      <c r="W967" t="str">
        <v>Comedy</v>
      </c>
      <c r="X967" t="str">
        <v>English</v>
      </c>
      <c r="Y967" t="str">
        <v>USA</v>
      </c>
      <c r="Z967" t="str">
        <v>PG-13</v>
      </c>
      <c r="AA967" t="str">
        <v>Meryl Streep</v>
      </c>
      <c r="AB967" t="str">
        <v>David Frankel</v>
      </c>
      <c r="AC967">
        <v>11000</v>
      </c>
      <c r="AD967">
        <v>19420</v>
      </c>
      <c r="AE967">
        <v>64</v>
      </c>
      <c r="AF967">
        <v>0</v>
      </c>
      <c r="AG967">
        <v>6.3</v>
      </c>
      <c r="AH967">
        <v>234</v>
      </c>
      <c r="AI967">
        <v>100</v>
      </c>
      <c r="AJ967">
        <v>63536011</v>
      </c>
      <c r="AL967" s="7" t="str">
        <v>Charles Stone III</v>
      </c>
      <c r="AM967" s="35">
        <f>AVERAGEIFS(IMDB4[IMDb Score (1-10)],IMDB4[Director Name],Formula_Analysis!AL967)</f>
        <v>5.6</v>
      </c>
      <c r="AQ967" s="7" t="str">
        <v>Peter Coyote</v>
      </c>
      <c r="AR967" s="7">
        <f>SUMIFS(IMDB4[Gross Revenue],IMDB4[Lead Actor],Formula_Analysis!AQ967)</f>
        <v>44989048</v>
      </c>
    </row>
    <row r="968" spans="1:44" x14ac:dyDescent="0.25">
      <c r="A968" t="str">
        <v>Narc</v>
      </c>
      <c r="B968">
        <v>37394</v>
      </c>
      <c r="C968">
        <v>2002</v>
      </c>
      <c r="D968" t="str">
        <v>2000s</v>
      </c>
      <c r="E968" t="str">
        <v>Color</v>
      </c>
      <c r="F968" t="str">
        <v>Crime</v>
      </c>
      <c r="G968" t="str">
        <v>English</v>
      </c>
      <c r="H968" t="str">
        <v>USA</v>
      </c>
      <c r="I968" t="str">
        <v>R</v>
      </c>
      <c r="J968" t="str">
        <v>Jason Patric</v>
      </c>
      <c r="K968" t="str">
        <v>Joe Carnahan</v>
      </c>
      <c r="L968">
        <v>673</v>
      </c>
      <c r="M968">
        <v>1442</v>
      </c>
      <c r="N968">
        <v>248</v>
      </c>
      <c r="O968">
        <v>1000</v>
      </c>
      <c r="P968">
        <v>7.2</v>
      </c>
      <c r="R968" t="str">
        <v>The Time Traveler's Wife</v>
      </c>
      <c r="S968">
        <v>39832</v>
      </c>
      <c r="T968">
        <v>2009</v>
      </c>
      <c r="U968" t="str">
        <v>2000s</v>
      </c>
      <c r="V968" t="str">
        <v>Color</v>
      </c>
      <c r="W968" t="str">
        <v>Drama</v>
      </c>
      <c r="X968" t="str">
        <v>English</v>
      </c>
      <c r="Y968" t="str">
        <v>USA</v>
      </c>
      <c r="Z968" t="str">
        <v>PG-13</v>
      </c>
      <c r="AA968" t="str">
        <v>Arliss Howard</v>
      </c>
      <c r="AB968" t="str">
        <v>Robert Schwentke</v>
      </c>
      <c r="AC968">
        <v>152</v>
      </c>
      <c r="AD968">
        <v>568</v>
      </c>
      <c r="AE968">
        <v>124</v>
      </c>
      <c r="AF968">
        <v>13000</v>
      </c>
      <c r="AG968">
        <v>7.1</v>
      </c>
      <c r="AH968">
        <v>214</v>
      </c>
      <c r="AI968">
        <v>107</v>
      </c>
      <c r="AJ968">
        <v>63411478</v>
      </c>
      <c r="AL968" s="7" t="str">
        <v>Joseph Kahn</v>
      </c>
      <c r="AM968" s="35">
        <f>AVERAGEIFS(IMDB4[IMDb Score (1-10)],IMDB4[Director Name],Formula_Analysis!AL968)</f>
        <v>4</v>
      </c>
      <c r="AQ968" s="7" t="str">
        <v>Candice Bergen</v>
      </c>
      <c r="AR968" s="7">
        <f>SUMIFS(IMDB4[Gross Revenue],IMDB4[Lead Actor],Formula_Analysis!AQ968)</f>
        <v>106807667</v>
      </c>
    </row>
    <row r="969" spans="1:44" x14ac:dyDescent="0.25">
      <c r="A969" t="str">
        <v>The Karate Kid</v>
      </c>
      <c r="B969">
        <v>30972</v>
      </c>
      <c r="C969">
        <v>1984</v>
      </c>
      <c r="D969" t="str">
        <v>1980s</v>
      </c>
      <c r="E969" t="str">
        <v>Color</v>
      </c>
      <c r="F969" t="str">
        <v>Action</v>
      </c>
      <c r="G969" t="str">
        <v>English</v>
      </c>
      <c r="H969" t="str">
        <v>USA</v>
      </c>
      <c r="I969" t="str">
        <v>PG</v>
      </c>
      <c r="J969" t="str">
        <v>Martin Kove</v>
      </c>
      <c r="K969" t="str">
        <v>John G. Avildsen</v>
      </c>
      <c r="L969">
        <v>668</v>
      </c>
      <c r="M969">
        <v>2004</v>
      </c>
      <c r="N969">
        <v>80</v>
      </c>
      <c r="O969">
        <v>0</v>
      </c>
      <c r="P969">
        <v>7.2</v>
      </c>
      <c r="R969" t="str">
        <v>Tango &amp; Cash</v>
      </c>
      <c r="S969">
        <v>32621</v>
      </c>
      <c r="T969">
        <v>1989</v>
      </c>
      <c r="U969" t="str">
        <v>1980s</v>
      </c>
      <c r="V969" t="str">
        <v>Color</v>
      </c>
      <c r="W969" t="str">
        <v>Action</v>
      </c>
      <c r="X969" t="str">
        <v>English</v>
      </c>
      <c r="Y969" t="str">
        <v>USA</v>
      </c>
      <c r="Z969" t="str">
        <v>R</v>
      </c>
      <c r="AA969" t="str">
        <v>Sylvester Stallone</v>
      </c>
      <c r="AB969" t="str">
        <v>Andrey Konchalovskiy</v>
      </c>
      <c r="AC969">
        <v>13000</v>
      </c>
      <c r="AD969">
        <v>14432</v>
      </c>
      <c r="AE969">
        <v>96</v>
      </c>
      <c r="AF969">
        <v>0</v>
      </c>
      <c r="AG969">
        <v>6.3</v>
      </c>
      <c r="AH969">
        <v>45</v>
      </c>
      <c r="AI969">
        <v>97</v>
      </c>
      <c r="AJ969">
        <v>63408614</v>
      </c>
      <c r="AL969" s="7" t="str">
        <v>Ernest R. Dickerson</v>
      </c>
      <c r="AM969" s="35">
        <f>AVERAGEIFS(IMDB4[IMDb Score (1-10)],IMDB4[Director Name],Formula_Analysis!AL969)</f>
        <v>6.7</v>
      </c>
      <c r="AQ969" s="7" t="str">
        <v>Gena Rowlands</v>
      </c>
      <c r="AR969" s="7">
        <f>SUMIFS(IMDB4[Gross Revenue],IMDB4[Lead Actor],Formula_Analysis!AQ969)</f>
        <v>47806295</v>
      </c>
    </row>
    <row r="970" spans="1:44" x14ac:dyDescent="0.25">
      <c r="A970" t="str">
        <v>Starship Troopers</v>
      </c>
      <c r="B970">
        <v>35433</v>
      </c>
      <c r="C970">
        <v>1997</v>
      </c>
      <c r="D970" t="str">
        <v>1990s</v>
      </c>
      <c r="E970" t="str">
        <v>Color</v>
      </c>
      <c r="F970" t="str">
        <v>Action</v>
      </c>
      <c r="G970" t="str">
        <v>English</v>
      </c>
      <c r="H970" t="str">
        <v>USA</v>
      </c>
      <c r="I970" t="str">
        <v>R</v>
      </c>
      <c r="J970" t="str">
        <v>Jake Busey</v>
      </c>
      <c r="K970" t="str">
        <v>Paul Verhoeven</v>
      </c>
      <c r="L970">
        <v>660</v>
      </c>
      <c r="M970">
        <v>2031</v>
      </c>
      <c r="N970">
        <v>719</v>
      </c>
      <c r="O970">
        <v>0</v>
      </c>
      <c r="P970">
        <v>7.2</v>
      </c>
      <c r="R970" t="str">
        <v>She's All That</v>
      </c>
      <c r="S970">
        <v>36397</v>
      </c>
      <c r="T970">
        <v>1999</v>
      </c>
      <c r="U970" t="str">
        <v>1990s</v>
      </c>
      <c r="V970" t="str">
        <v>Color</v>
      </c>
      <c r="W970" t="str">
        <v>Comedy</v>
      </c>
      <c r="X970" t="str">
        <v>English</v>
      </c>
      <c r="Y970" t="str">
        <v>USA</v>
      </c>
      <c r="Z970" t="str">
        <v>PG-13</v>
      </c>
      <c r="AA970" t="str">
        <v>Paul Walker</v>
      </c>
      <c r="AB970" t="str">
        <v>Robert Iscove</v>
      </c>
      <c r="AC970">
        <v>23000</v>
      </c>
      <c r="AD970">
        <v>28734</v>
      </c>
      <c r="AE970">
        <v>7</v>
      </c>
      <c r="AF970">
        <v>0</v>
      </c>
      <c r="AG970">
        <v>5.8</v>
      </c>
      <c r="AH970">
        <v>96</v>
      </c>
      <c r="AI970">
        <v>95</v>
      </c>
      <c r="AJ970">
        <v>63319509</v>
      </c>
      <c r="AL970" s="7" t="str">
        <v>Nick Hurran</v>
      </c>
      <c r="AM970" s="35">
        <f>AVERAGEIFS(IMDB4[IMDb Score (1-10)],IMDB4[Director Name],Formula_Analysis!AL970)</f>
        <v>5.2</v>
      </c>
      <c r="AQ970" s="7" t="str">
        <v>Bridgette Wilson-Sampras</v>
      </c>
      <c r="AR970" s="7">
        <f>SUMIFS(IMDB4[Gross Revenue],IMDB4[Lead Actor],Formula_Analysis!AQ970)</f>
        <v>4777007</v>
      </c>
    </row>
    <row r="971" spans="1:44" x14ac:dyDescent="0.25">
      <c r="A971" t="str">
        <v>Shooter</v>
      </c>
      <c r="B971">
        <v>39256</v>
      </c>
      <c r="C971">
        <v>2007</v>
      </c>
      <c r="D971" t="str">
        <v>2000s</v>
      </c>
      <c r="E971" t="str">
        <v>Color</v>
      </c>
      <c r="F971" t="str">
        <v>Action</v>
      </c>
      <c r="G971" t="str">
        <v>English</v>
      </c>
      <c r="H971" t="str">
        <v>USA</v>
      </c>
      <c r="I971" t="str">
        <v>R</v>
      </c>
      <c r="J971" t="str">
        <v>Tate Donovan</v>
      </c>
      <c r="K971" t="str">
        <v>Antoine Fuqua</v>
      </c>
      <c r="L971">
        <v>650</v>
      </c>
      <c r="M971">
        <v>1640</v>
      </c>
      <c r="N971">
        <v>845</v>
      </c>
      <c r="O971">
        <v>0</v>
      </c>
      <c r="P971">
        <v>7.2</v>
      </c>
      <c r="R971" t="str">
        <v>Saw IV</v>
      </c>
      <c r="S971">
        <v>39290</v>
      </c>
      <c r="T971">
        <v>2007</v>
      </c>
      <c r="U971" t="str">
        <v>2000s</v>
      </c>
      <c r="V971" t="str">
        <v>Color</v>
      </c>
      <c r="W971" t="str">
        <v>Horror</v>
      </c>
      <c r="X971" t="str">
        <v>English</v>
      </c>
      <c r="Y971" t="str">
        <v>USA</v>
      </c>
      <c r="Z971" t="str">
        <v>R</v>
      </c>
      <c r="AA971" t="str">
        <v>Costas Mandylor</v>
      </c>
      <c r="AB971" t="str">
        <v>Darren Lynn Bousman</v>
      </c>
      <c r="AC971">
        <v>723</v>
      </c>
      <c r="AD971">
        <v>3492</v>
      </c>
      <c r="AE971">
        <v>163</v>
      </c>
      <c r="AF971">
        <v>0</v>
      </c>
      <c r="AG971">
        <v>5.9</v>
      </c>
      <c r="AH971">
        <v>190</v>
      </c>
      <c r="AI971">
        <v>96</v>
      </c>
      <c r="AJ971">
        <v>63270259</v>
      </c>
      <c r="AL971" s="7" t="str">
        <v>Craig R. Baxley</v>
      </c>
      <c r="AM971" s="35">
        <f>AVERAGEIFS(IMDB4[IMDb Score (1-10)],IMDB4[Director Name],Formula_Analysis!AL971)</f>
        <v>5.5500000000000007</v>
      </c>
      <c r="AQ971" s="7" t="str">
        <v>Caroline Dhavernas</v>
      </c>
      <c r="AR971" s="7">
        <f>SUMIFS(IMDB4[Gross Revenue],IMDB4[Lead Actor],Formula_Analysis!AQ971)</f>
        <v>27758465</v>
      </c>
    </row>
    <row r="972" spans="1:44" x14ac:dyDescent="0.25">
      <c r="A972" t="str">
        <v>Brotherly Love</v>
      </c>
      <c r="B972">
        <v>42196</v>
      </c>
      <c r="C972">
        <v>2015</v>
      </c>
      <c r="D972" t="str">
        <v>2010s</v>
      </c>
      <c r="E972" t="str">
        <v>Color</v>
      </c>
      <c r="F972" t="str">
        <v>Drama</v>
      </c>
      <c r="G972" t="str">
        <v>English</v>
      </c>
      <c r="H972" t="str">
        <v>USA</v>
      </c>
      <c r="I972" t="str">
        <v>R</v>
      </c>
      <c r="J972" t="str">
        <v>Logan Browning</v>
      </c>
      <c r="K972" t="str">
        <v>Jamal Hill</v>
      </c>
      <c r="L972">
        <v>628</v>
      </c>
      <c r="M972">
        <v>4249</v>
      </c>
      <c r="N972">
        <v>47</v>
      </c>
      <c r="O972">
        <v>1000</v>
      </c>
      <c r="P972">
        <v>7.2</v>
      </c>
      <c r="R972" t="str">
        <v>Madea's Family Reunion</v>
      </c>
      <c r="S972">
        <v>38755</v>
      </c>
      <c r="T972">
        <v>2006</v>
      </c>
      <c r="U972" t="str">
        <v>2000s</v>
      </c>
      <c r="V972" t="str">
        <v>Color</v>
      </c>
      <c r="W972" t="str">
        <v>Comedy</v>
      </c>
      <c r="X972" t="str">
        <v>English</v>
      </c>
      <c r="Y972" t="str">
        <v>USA</v>
      </c>
      <c r="Z972" t="str">
        <v>PG-13</v>
      </c>
      <c r="AA972" t="str">
        <v>Boris Kodjoe</v>
      </c>
      <c r="AB972" t="str">
        <v>Tyler Perry</v>
      </c>
      <c r="AC972">
        <v>1000</v>
      </c>
      <c r="AD972">
        <v>5264</v>
      </c>
      <c r="AE972">
        <v>0</v>
      </c>
      <c r="AF972">
        <v>676</v>
      </c>
      <c r="AG972">
        <v>5</v>
      </c>
      <c r="AH972">
        <v>46</v>
      </c>
      <c r="AI972">
        <v>107</v>
      </c>
      <c r="AJ972">
        <v>63231524</v>
      </c>
      <c r="AL972" s="7" t="str">
        <v>Allen Hughes</v>
      </c>
      <c r="AM972" s="35">
        <f>AVERAGEIFS(IMDB4[IMDb Score (1-10)],IMDB4[Director Name],Formula_Analysis!AL972)</f>
        <v>6.2</v>
      </c>
      <c r="AQ972" s="7" t="str">
        <v>Derek Luke</v>
      </c>
      <c r="AR972" s="7">
        <f>SUMIFS(IMDB4[Gross Revenue],IMDB4[Lead Actor],Formula_Analysis!AQ972)</f>
        <v>4291965</v>
      </c>
    </row>
    <row r="973" spans="1:44" x14ac:dyDescent="0.25">
      <c r="A973" t="str">
        <v>Agora</v>
      </c>
      <c r="B973">
        <v>39874</v>
      </c>
      <c r="C973">
        <v>2009</v>
      </c>
      <c r="D973" t="str">
        <v>2000s</v>
      </c>
      <c r="E973" t="str">
        <v>Color</v>
      </c>
      <c r="F973" t="str">
        <v>Adventure</v>
      </c>
      <c r="G973" t="str">
        <v>English</v>
      </c>
      <c r="H973" t="str">
        <v>Spain</v>
      </c>
      <c r="I973" t="str">
        <v>R</v>
      </c>
      <c r="J973" t="str">
        <v>Max Minghella</v>
      </c>
      <c r="K973" t="str">
        <v>Alejandro AmenÃ¡bar</v>
      </c>
      <c r="L973">
        <v>614</v>
      </c>
      <c r="M973">
        <v>1829</v>
      </c>
      <c r="N973">
        <v>448</v>
      </c>
      <c r="O973">
        <v>29000</v>
      </c>
      <c r="P973">
        <v>7.2</v>
      </c>
      <c r="R973" t="str">
        <v>The Holiday</v>
      </c>
      <c r="S973">
        <v>38847</v>
      </c>
      <c r="T973">
        <v>2006</v>
      </c>
      <c r="U973" t="str">
        <v>2000s</v>
      </c>
      <c r="V973" t="str">
        <v>Color</v>
      </c>
      <c r="W973" t="str">
        <v>Comedy</v>
      </c>
      <c r="X973" t="str">
        <v>English</v>
      </c>
      <c r="Y973" t="str">
        <v>USA</v>
      </c>
      <c r="Z973" t="str">
        <v>PG-13</v>
      </c>
      <c r="AA973" t="str">
        <v>Kate Winslet</v>
      </c>
      <c r="AB973" t="str">
        <v>Nancy Meyers</v>
      </c>
      <c r="AC973">
        <v>14000</v>
      </c>
      <c r="AD973">
        <v>17423</v>
      </c>
      <c r="AE973">
        <v>278</v>
      </c>
      <c r="AF973">
        <v>19000</v>
      </c>
      <c r="AG973">
        <v>6.9</v>
      </c>
      <c r="AH973">
        <v>157</v>
      </c>
      <c r="AI973">
        <v>138</v>
      </c>
      <c r="AJ973">
        <v>63224849</v>
      </c>
      <c r="AL973" s="7" t="str">
        <v>Gary Chapman</v>
      </c>
      <c r="AM973" s="35">
        <f>AVERAGEIFS(IMDB4[IMDb Score (1-10)],IMDB4[Director Name],Formula_Analysis!AL973)</f>
        <v>5.6</v>
      </c>
      <c r="AQ973" s="7" t="str">
        <v>Lena Olin</v>
      </c>
      <c r="AR973" s="7">
        <f>SUMIFS(IMDB4[Gross Revenue],IMDB4[Lead Actor],Formula_Analysis!AQ973)</f>
        <v>93469845</v>
      </c>
    </row>
    <row r="974" spans="1:44" x14ac:dyDescent="0.25">
      <c r="A974" t="str">
        <v>Scream</v>
      </c>
      <c r="B974">
        <v>35304</v>
      </c>
      <c r="C974">
        <v>1996</v>
      </c>
      <c r="D974" t="str">
        <v>1990s</v>
      </c>
      <c r="E974" t="str">
        <v>Color</v>
      </c>
      <c r="F974" t="str">
        <v>Horror</v>
      </c>
      <c r="G974" t="str">
        <v>English</v>
      </c>
      <c r="H974" t="str">
        <v>USA</v>
      </c>
      <c r="I974" t="str">
        <v>R</v>
      </c>
      <c r="J974" t="str">
        <v>David Arquette</v>
      </c>
      <c r="K974" t="str">
        <v>Wes Craven</v>
      </c>
      <c r="L974">
        <v>611</v>
      </c>
      <c r="M974">
        <v>1212</v>
      </c>
      <c r="N974">
        <v>0</v>
      </c>
      <c r="O974">
        <v>11000</v>
      </c>
      <c r="P974">
        <v>7.2</v>
      </c>
      <c r="R974" t="str">
        <v>The Sorcerer's Apprentice</v>
      </c>
      <c r="S974">
        <v>40281</v>
      </c>
      <c r="T974">
        <v>2010</v>
      </c>
      <c r="U974" t="str">
        <v>2010s</v>
      </c>
      <c r="V974" t="str">
        <v>Color</v>
      </c>
      <c r="W974" t="str">
        <v>Action</v>
      </c>
      <c r="X974" t="str">
        <v>English</v>
      </c>
      <c r="Y974" t="str">
        <v>USA</v>
      </c>
      <c r="Z974" t="str">
        <v>PG</v>
      </c>
      <c r="AA974" t="str">
        <v>Nicolas Cage</v>
      </c>
      <c r="AB974" t="str">
        <v>Jon Turteltaub</v>
      </c>
      <c r="AC974">
        <v>12000</v>
      </c>
      <c r="AD974">
        <v>13388</v>
      </c>
      <c r="AE974">
        <v>226</v>
      </c>
      <c r="AF974">
        <v>11000</v>
      </c>
      <c r="AG974">
        <v>6.1</v>
      </c>
      <c r="AH974">
        <v>235</v>
      </c>
      <c r="AI974">
        <v>109</v>
      </c>
      <c r="AJ974">
        <v>63143812</v>
      </c>
      <c r="AL974" s="7" t="str">
        <v>Bradley Parker</v>
      </c>
      <c r="AM974" s="35">
        <f>AVERAGEIFS(IMDB4[IMDb Score (1-10)],IMDB4[Director Name],Formula_Analysis!AL974)</f>
        <v>5</v>
      </c>
      <c r="AQ974" s="7" t="str">
        <v>Cheryl Hines</v>
      </c>
      <c r="AR974" s="7">
        <f>SUMIFS(IMDB4[Gross Revenue],IMDB4[Lead Actor],Formula_Analysis!AQ974)</f>
        <v>30105968</v>
      </c>
    </row>
    <row r="975" spans="1:44" x14ac:dyDescent="0.25">
      <c r="A975" t="str">
        <v>The Age of Innocence</v>
      </c>
      <c r="B975">
        <v>34122</v>
      </c>
      <c r="C975">
        <v>1993</v>
      </c>
      <c r="D975" t="str">
        <v>1990s</v>
      </c>
      <c r="E975" t="str">
        <v>Color</v>
      </c>
      <c r="F975" t="str">
        <v>Drama</v>
      </c>
      <c r="G975" t="str">
        <v>English</v>
      </c>
      <c r="H975" t="str">
        <v>USA</v>
      </c>
      <c r="I975" t="str">
        <v>PG</v>
      </c>
      <c r="J975" t="str">
        <v>Richard E. Grant</v>
      </c>
      <c r="K975" t="str">
        <v>Martin Scorsese</v>
      </c>
      <c r="L975">
        <v>554</v>
      </c>
      <c r="M975">
        <v>1068</v>
      </c>
      <c r="N975">
        <v>17000</v>
      </c>
      <c r="O975">
        <v>0</v>
      </c>
      <c r="P975">
        <v>7.2</v>
      </c>
      <c r="R975" t="str">
        <v>Beavis and Butt-Head Do America</v>
      </c>
      <c r="S975">
        <v>35169</v>
      </c>
      <c r="T975">
        <v>1996</v>
      </c>
      <c r="U975" t="str">
        <v>1990s</v>
      </c>
      <c r="V975" t="str">
        <v>Color</v>
      </c>
      <c r="W975" t="str">
        <v>Adventure</v>
      </c>
      <c r="X975" t="str">
        <v>English</v>
      </c>
      <c r="Y975" t="str">
        <v>USA</v>
      </c>
      <c r="Z975" t="str">
        <v>PG-13</v>
      </c>
      <c r="AA975" t="str">
        <v>Bruce Willis</v>
      </c>
      <c r="AB975" t="str">
        <v>Mike Judge</v>
      </c>
      <c r="AC975">
        <v>13000</v>
      </c>
      <c r="AD975">
        <v>17035</v>
      </c>
      <c r="AE975">
        <v>406</v>
      </c>
      <c r="AF975">
        <v>0</v>
      </c>
      <c r="AG975">
        <v>6.8</v>
      </c>
      <c r="AH975">
        <v>63</v>
      </c>
      <c r="AI975">
        <v>81</v>
      </c>
      <c r="AJ975">
        <v>63071133</v>
      </c>
      <c r="AL975" s="7" t="str">
        <v>Kevin Macdonald</v>
      </c>
      <c r="AM975" s="35">
        <f>AVERAGEIFS(IMDB4[IMDb Score (1-10)],IMDB4[Director Name],Formula_Analysis!AL975)</f>
        <v>7.7</v>
      </c>
      <c r="AQ975" s="7" t="str">
        <v>James Callis</v>
      </c>
      <c r="AR975" s="7">
        <f>SUMIFS(IMDB4[Gross Revenue],IMDB4[Lead Actor],Formula_Analysis!AQ975)</f>
        <v>13391174</v>
      </c>
    </row>
    <row r="976" spans="1:44" x14ac:dyDescent="0.25">
      <c r="A976" t="str">
        <v>Chicago</v>
      </c>
      <c r="B976">
        <v>37492</v>
      </c>
      <c r="C976">
        <v>2002</v>
      </c>
      <c r="D976" t="str">
        <v>2000s</v>
      </c>
      <c r="E976" t="str">
        <v>Black and White</v>
      </c>
      <c r="F976" t="str">
        <v>Comedy</v>
      </c>
      <c r="G976" t="str">
        <v>English</v>
      </c>
      <c r="H976" t="str">
        <v>USA</v>
      </c>
      <c r="I976" t="str">
        <v>PG-13</v>
      </c>
      <c r="J976" t="str">
        <v>Colm Feore</v>
      </c>
      <c r="K976" t="str">
        <v>Rob Marshall</v>
      </c>
      <c r="L976">
        <v>539</v>
      </c>
      <c r="M976">
        <v>813</v>
      </c>
      <c r="N976">
        <v>252</v>
      </c>
      <c r="O976">
        <v>0</v>
      </c>
      <c r="P976">
        <v>7.2</v>
      </c>
      <c r="R976" t="str">
        <v>The Last Song</v>
      </c>
      <c r="S976">
        <v>40477</v>
      </c>
      <c r="T976">
        <v>2010</v>
      </c>
      <c r="U976" t="str">
        <v>2010s</v>
      </c>
      <c r="V976" t="str">
        <v>Color</v>
      </c>
      <c r="W976" t="str">
        <v>Drama</v>
      </c>
      <c r="X976" t="str">
        <v>English</v>
      </c>
      <c r="Y976" t="str">
        <v>USA</v>
      </c>
      <c r="Z976" t="str">
        <v>PG</v>
      </c>
      <c r="AA976" t="str">
        <v>Kelly Preston</v>
      </c>
      <c r="AB976" t="str">
        <v>Julie Anne Robinson</v>
      </c>
      <c r="AC976">
        <v>742</v>
      </c>
      <c r="AD976">
        <v>2341</v>
      </c>
      <c r="AE976">
        <v>30</v>
      </c>
      <c r="AF976">
        <v>10000</v>
      </c>
      <c r="AG976">
        <v>5.8</v>
      </c>
      <c r="AH976">
        <v>123</v>
      </c>
      <c r="AI976">
        <v>107</v>
      </c>
      <c r="AJ976">
        <v>62933793</v>
      </c>
      <c r="AL976" s="7" t="str">
        <v>Don Mancini</v>
      </c>
      <c r="AM976" s="35">
        <f>AVERAGEIFS(IMDB4[IMDb Score (1-10)],IMDB4[Director Name],Formula_Analysis!AL976)</f>
        <v>4.9000000000000004</v>
      </c>
      <c r="AQ976" s="7" t="str">
        <v>FranÃ§ois Cluzet</v>
      </c>
      <c r="AR976" s="7">
        <f>SUMIFS(IMDB4[Gross Revenue],IMDB4[Lead Actor],Formula_Analysis!AQ976)</f>
        <v>183662</v>
      </c>
    </row>
    <row r="977" spans="1:44" x14ac:dyDescent="0.25">
      <c r="A977" t="str">
        <v>The Descent</v>
      </c>
      <c r="B977">
        <v>38600</v>
      </c>
      <c r="C977">
        <v>2005</v>
      </c>
      <c r="D977" t="str">
        <v>2000s</v>
      </c>
      <c r="E977" t="str">
        <v>Color</v>
      </c>
      <c r="F977" t="str">
        <v>Adventure</v>
      </c>
      <c r="G977" t="str">
        <v>English</v>
      </c>
      <c r="H977" t="str">
        <v>UK</v>
      </c>
      <c r="I977" t="str">
        <v>R</v>
      </c>
      <c r="J977" t="str">
        <v>MyAnna Buring</v>
      </c>
      <c r="K977" t="str">
        <v>Neil Marshall</v>
      </c>
      <c r="L977">
        <v>513</v>
      </c>
      <c r="M977">
        <v>1379</v>
      </c>
      <c r="N977">
        <v>197</v>
      </c>
      <c r="O977">
        <v>10000</v>
      </c>
      <c r="P977">
        <v>7.2</v>
      </c>
      <c r="R977" t="str">
        <v>Forgetting Sarah Marshall</v>
      </c>
      <c r="S977">
        <v>39537</v>
      </c>
      <c r="T977">
        <v>2008</v>
      </c>
      <c r="U977" t="str">
        <v>2000s</v>
      </c>
      <c r="V977" t="str">
        <v>Color</v>
      </c>
      <c r="W977" t="str">
        <v>Comedy</v>
      </c>
      <c r="X977" t="str">
        <v>English</v>
      </c>
      <c r="Y977" t="str">
        <v>USA</v>
      </c>
      <c r="Z977" t="str">
        <v>R</v>
      </c>
      <c r="AA977" t="str">
        <v>Mila Kunis</v>
      </c>
      <c r="AB977" t="str">
        <v>Nicholas Stoller</v>
      </c>
      <c r="AC977">
        <v>15000</v>
      </c>
      <c r="AD977">
        <v>16758</v>
      </c>
      <c r="AE977">
        <v>89</v>
      </c>
      <c r="AF977">
        <v>0</v>
      </c>
      <c r="AG977">
        <v>7.2</v>
      </c>
      <c r="AH977">
        <v>253</v>
      </c>
      <c r="AI977">
        <v>118</v>
      </c>
      <c r="AJ977">
        <v>62877175</v>
      </c>
      <c r="AL977" s="7" t="str">
        <v>Rob Zombie</v>
      </c>
      <c r="AM977" s="35">
        <f>AVERAGEIFS(IMDB4[IMDb Score (1-10)],IMDB4[Director Name],Formula_Analysis!AL977)</f>
        <v>5.7249999999999996</v>
      </c>
      <c r="AQ977" s="7" t="str">
        <v>Colm Feore</v>
      </c>
      <c r="AR977" s="7">
        <f>SUMIFS(IMDB4[Gross Revenue],IMDB4[Lead Actor],Formula_Analysis!AQ977)</f>
        <v>221233612</v>
      </c>
    </row>
    <row r="978" spans="1:44" x14ac:dyDescent="0.25">
      <c r="A978" t="str">
        <v>District B13</v>
      </c>
      <c r="B978">
        <v>38286</v>
      </c>
      <c r="C978">
        <v>2004</v>
      </c>
      <c r="D978" t="str">
        <v>2000s</v>
      </c>
      <c r="E978" t="str">
        <v>Color</v>
      </c>
      <c r="F978" t="str">
        <v>Action</v>
      </c>
      <c r="G978" t="str">
        <v>French</v>
      </c>
      <c r="H978" t="str">
        <v>France</v>
      </c>
      <c r="I978" t="str">
        <v>R</v>
      </c>
      <c r="J978" t="str">
        <v>David Belle</v>
      </c>
      <c r="K978" t="str">
        <v>Pierre Morel</v>
      </c>
      <c r="L978">
        <v>510</v>
      </c>
      <c r="M978">
        <v>962</v>
      </c>
      <c r="N978">
        <v>180</v>
      </c>
      <c r="O978">
        <v>0</v>
      </c>
      <c r="P978">
        <v>7.2</v>
      </c>
      <c r="R978" t="str">
        <v>Moonraker</v>
      </c>
      <c r="S978">
        <v>29121</v>
      </c>
      <c r="T978">
        <v>1979</v>
      </c>
      <c r="U978" t="str">
        <v>1970s</v>
      </c>
      <c r="V978" t="str">
        <v>Color</v>
      </c>
      <c r="W978" t="str">
        <v>Action</v>
      </c>
      <c r="X978" t="str">
        <v>English</v>
      </c>
      <c r="Y978" t="str">
        <v>UK</v>
      </c>
      <c r="Z978" t="str">
        <v>PG</v>
      </c>
      <c r="AA978" t="str">
        <v>Desmond Llewelyn</v>
      </c>
      <c r="AB978" t="str">
        <v>Lewis Gilbert</v>
      </c>
      <c r="AC978">
        <v>244</v>
      </c>
      <c r="AD978">
        <v>1008</v>
      </c>
      <c r="AE978">
        <v>43</v>
      </c>
      <c r="AF978">
        <v>0</v>
      </c>
      <c r="AG978">
        <v>6.3</v>
      </c>
      <c r="AH978">
        <v>121</v>
      </c>
      <c r="AI978">
        <v>126</v>
      </c>
      <c r="AJ978">
        <v>62700000</v>
      </c>
      <c r="AL978" s="7" t="str">
        <v>Patrick Read Johnson</v>
      </c>
      <c r="AM978" s="35">
        <f>AVERAGEIFS(IMDB4[IMDb Score (1-10)],IMDB4[Director Name],Formula_Analysis!AL978)</f>
        <v>5.6</v>
      </c>
      <c r="AQ978" s="7" t="str">
        <v>S. Epatha Merkerson</v>
      </c>
      <c r="AR978" s="7">
        <f>SUMIFS(IMDB4[Gross Revenue],IMDB4[Lead Actor],Formula_Analysis!AQ978)</f>
        <v>7137502</v>
      </c>
    </row>
    <row r="979" spans="1:44" x14ac:dyDescent="0.25">
      <c r="A979" t="str">
        <v>Frozen River</v>
      </c>
      <c r="B979">
        <v>39466</v>
      </c>
      <c r="C979">
        <v>2008</v>
      </c>
      <c r="D979" t="str">
        <v>2000s</v>
      </c>
      <c r="E979" t="str">
        <v>Color</v>
      </c>
      <c r="F979" t="str">
        <v>Crime</v>
      </c>
      <c r="G979" t="str">
        <v>English</v>
      </c>
      <c r="H979" t="str">
        <v>USA</v>
      </c>
      <c r="I979" t="str">
        <v>R</v>
      </c>
      <c r="J979" t="str">
        <v>Charlie McDermott</v>
      </c>
      <c r="K979" t="str">
        <v>Courtney Hunt</v>
      </c>
      <c r="L979">
        <v>496</v>
      </c>
      <c r="M979">
        <v>994</v>
      </c>
      <c r="N979">
        <v>33</v>
      </c>
      <c r="O979">
        <v>0</v>
      </c>
      <c r="P979">
        <v>7.2</v>
      </c>
      <c r="R979" t="str">
        <v>Jarhead</v>
      </c>
      <c r="S979">
        <v>38641</v>
      </c>
      <c r="T979">
        <v>2005</v>
      </c>
      <c r="U979" t="str">
        <v>2000s</v>
      </c>
      <c r="V979" t="str">
        <v>Color</v>
      </c>
      <c r="W979" t="str">
        <v>Action</v>
      </c>
      <c r="X979" t="str">
        <v>English</v>
      </c>
      <c r="Y979" t="str">
        <v>Germany</v>
      </c>
      <c r="Z979" t="str">
        <v>R</v>
      </c>
      <c r="AA979" t="str">
        <v>Jake Gyllenhaal</v>
      </c>
      <c r="AB979" t="str">
        <v>Sam Mendes</v>
      </c>
      <c r="AC979">
        <v>15000</v>
      </c>
      <c r="AD979">
        <v>15850</v>
      </c>
      <c r="AE979">
        <v>0</v>
      </c>
      <c r="AF979">
        <v>0</v>
      </c>
      <c r="AG979">
        <v>7.1</v>
      </c>
      <c r="AH979">
        <v>262</v>
      </c>
      <c r="AI979">
        <v>125</v>
      </c>
      <c r="AJ979">
        <v>62647540</v>
      </c>
      <c r="AL979" s="7" t="str">
        <v>Willard Huyck</v>
      </c>
      <c r="AM979" s="35">
        <f>AVERAGEIFS(IMDB4[IMDb Score (1-10)],IMDB4[Director Name],Formula_Analysis!AL979)</f>
        <v>4.5999999999999996</v>
      </c>
      <c r="AQ979" s="7" t="str">
        <v>Najarra Townsend</v>
      </c>
      <c r="AR979" s="7">
        <f>SUMIFS(IMDB4[Gross Revenue],IMDB4[Lead Actor],Formula_Analysis!AQ979)</f>
        <v>3885134</v>
      </c>
    </row>
    <row r="980" spans="1:44" x14ac:dyDescent="0.25">
      <c r="A980" t="str">
        <v>Paa</v>
      </c>
      <c r="B980">
        <v>40119</v>
      </c>
      <c r="C980">
        <v>2009</v>
      </c>
      <c r="D980" t="str">
        <v>2000s</v>
      </c>
      <c r="E980" t="str">
        <v>Color</v>
      </c>
      <c r="F980" t="str">
        <v>Comedy</v>
      </c>
      <c r="G980" t="str">
        <v>Hindi</v>
      </c>
      <c r="H980" t="str">
        <v>India</v>
      </c>
      <c r="I980" t="str">
        <v>Not Rated</v>
      </c>
      <c r="J980" t="str">
        <v>Vidya Balan</v>
      </c>
      <c r="K980" t="str">
        <v>R. Balki</v>
      </c>
      <c r="L980">
        <v>464</v>
      </c>
      <c r="M980">
        <v>1045</v>
      </c>
      <c r="N980">
        <v>12</v>
      </c>
      <c r="O980">
        <v>504</v>
      </c>
      <c r="P980">
        <v>7.2</v>
      </c>
      <c r="R980" t="str">
        <v>Black Mass</v>
      </c>
      <c r="S980">
        <v>42115</v>
      </c>
      <c r="T980">
        <v>2015</v>
      </c>
      <c r="U980" t="str">
        <v>2010s</v>
      </c>
      <c r="V980" t="str">
        <v>Color</v>
      </c>
      <c r="W980" t="str">
        <v>Biography</v>
      </c>
      <c r="X980" t="str">
        <v>English</v>
      </c>
      <c r="Y980" t="str">
        <v>USA</v>
      </c>
      <c r="Z980" t="str">
        <v>R</v>
      </c>
      <c r="AA980" t="str">
        <v>Johnny Depp</v>
      </c>
      <c r="AB980" t="str">
        <v>Scott Cooper</v>
      </c>
      <c r="AC980">
        <v>40000</v>
      </c>
      <c r="AD980">
        <v>63769</v>
      </c>
      <c r="AE980">
        <v>108</v>
      </c>
      <c r="AF980">
        <v>44000</v>
      </c>
      <c r="AG980">
        <v>7</v>
      </c>
      <c r="AH980">
        <v>391</v>
      </c>
      <c r="AI980">
        <v>123</v>
      </c>
      <c r="AJ980">
        <v>62563543</v>
      </c>
      <c r="AL980" s="7" t="str">
        <v>Joshua Michael Stern</v>
      </c>
      <c r="AM980" s="35">
        <f>AVERAGEIFS(IMDB4[IMDb Score (1-10)],IMDB4[Director Name],Formula_Analysis!AL980)</f>
        <v>6.1</v>
      </c>
      <c r="AQ980" s="7" t="str">
        <v>Will Patton</v>
      </c>
      <c r="AR980" s="7">
        <f>SUMIFS(IMDB4[Gross Revenue],IMDB4[Lead Actor],Formula_Analysis!AQ980)</f>
        <v>87704396</v>
      </c>
    </row>
    <row r="981" spans="1:44" x14ac:dyDescent="0.25">
      <c r="A981" t="str">
        <v>Ip Man 3</v>
      </c>
      <c r="B981">
        <v>42130</v>
      </c>
      <c r="C981">
        <v>2015</v>
      </c>
      <c r="D981" t="str">
        <v>2010s</v>
      </c>
      <c r="E981" t="str">
        <v>Color</v>
      </c>
      <c r="F981" t="str">
        <v>Action</v>
      </c>
      <c r="G981" t="str">
        <v>Cantonese</v>
      </c>
      <c r="H981" t="str">
        <v>Hong Kong</v>
      </c>
      <c r="I981" t="str">
        <v>PG-13</v>
      </c>
      <c r="J981" t="str">
        <v>Mike Tyson</v>
      </c>
      <c r="K981" t="str">
        <v>Wilson Yip</v>
      </c>
      <c r="L981">
        <v>461</v>
      </c>
      <c r="M981">
        <v>615</v>
      </c>
      <c r="N981">
        <v>25</v>
      </c>
      <c r="O981">
        <v>12000</v>
      </c>
      <c r="P981">
        <v>7.2</v>
      </c>
      <c r="R981" t="str">
        <v>The Crying Game</v>
      </c>
      <c r="S981">
        <v>33680</v>
      </c>
      <c r="T981">
        <v>1992</v>
      </c>
      <c r="U981" t="str">
        <v>1990s</v>
      </c>
      <c r="V981" t="str">
        <v>Color</v>
      </c>
      <c r="W981" t="str">
        <v>Crime</v>
      </c>
      <c r="X981" t="str">
        <v>English</v>
      </c>
      <c r="Y981" t="str">
        <v>UK</v>
      </c>
      <c r="Z981" t="str">
        <v>R</v>
      </c>
      <c r="AA981" t="str">
        <v>Jim Broadbent</v>
      </c>
      <c r="AB981" t="str">
        <v>Neil Jordan</v>
      </c>
      <c r="AC981">
        <v>1000</v>
      </c>
      <c r="AD981">
        <v>2412</v>
      </c>
      <c r="AE981">
        <v>277</v>
      </c>
      <c r="AF981">
        <v>0</v>
      </c>
      <c r="AG981">
        <v>7.3</v>
      </c>
      <c r="AH981">
        <v>63</v>
      </c>
      <c r="AI981">
        <v>112</v>
      </c>
      <c r="AJ981">
        <v>62549000</v>
      </c>
      <c r="AL981" s="7" t="str">
        <v>Tim Blake Nelson</v>
      </c>
      <c r="AM981" s="35">
        <f>AVERAGEIFS(IMDB4[IMDb Score (1-10)],IMDB4[Director Name],Formula_Analysis!AL981)</f>
        <v>6.2</v>
      </c>
      <c r="AQ981" s="7" t="str">
        <v>Melanie Griffith</v>
      </c>
      <c r="AR981" s="7">
        <f>SUMIFS(IMDB4[Gross Revenue],IMDB4[Lead Actor],Formula_Analysis!AQ981)</f>
        <v>5032496</v>
      </c>
    </row>
    <row r="982" spans="1:44" x14ac:dyDescent="0.25">
      <c r="A982" t="str">
        <v>About Schmidt</v>
      </c>
      <c r="B982">
        <v>37405</v>
      </c>
      <c r="C982">
        <v>2002</v>
      </c>
      <c r="D982" t="str">
        <v>2000s</v>
      </c>
      <c r="E982" t="str">
        <v>Color</v>
      </c>
      <c r="F982" t="str">
        <v>Comedy</v>
      </c>
      <c r="G982" t="str">
        <v>English</v>
      </c>
      <c r="H982" t="str">
        <v>USA</v>
      </c>
      <c r="I982" t="str">
        <v>R</v>
      </c>
      <c r="J982" t="str">
        <v>Hope Davis</v>
      </c>
      <c r="K982" t="str">
        <v>Alexander Payne</v>
      </c>
      <c r="L982">
        <v>442</v>
      </c>
      <c r="M982">
        <v>1556</v>
      </c>
      <c r="N982">
        <v>729</v>
      </c>
      <c r="O982">
        <v>0</v>
      </c>
      <c r="P982">
        <v>7.2</v>
      </c>
      <c r="R982" t="str">
        <v>The Fast and the Furious: Tokyo Drift</v>
      </c>
      <c r="S982">
        <v>39066</v>
      </c>
      <c r="T982">
        <v>2006</v>
      </c>
      <c r="U982" t="str">
        <v>2000s</v>
      </c>
      <c r="V982" t="str">
        <v>Color</v>
      </c>
      <c r="W982" t="str">
        <v>Action</v>
      </c>
      <c r="X982" t="str">
        <v>English</v>
      </c>
      <c r="Y982" t="str">
        <v>USA</v>
      </c>
      <c r="Z982" t="str">
        <v>PG-13</v>
      </c>
      <c r="AA982" t="str">
        <v>Amber Stevens West</v>
      </c>
      <c r="AB982" t="str">
        <v>Justin Lin</v>
      </c>
      <c r="AC982">
        <v>584</v>
      </c>
      <c r="AD982">
        <v>1235</v>
      </c>
      <c r="AE982">
        <v>681</v>
      </c>
      <c r="AF982">
        <v>0</v>
      </c>
      <c r="AG982">
        <v>6</v>
      </c>
      <c r="AH982">
        <v>158</v>
      </c>
      <c r="AI982">
        <v>104</v>
      </c>
      <c r="AJ982">
        <v>62494975</v>
      </c>
      <c r="AL982" s="7" t="str">
        <v>Britt Allcroft</v>
      </c>
      <c r="AM982" s="35">
        <f>AVERAGEIFS(IMDB4[IMDb Score (1-10)],IMDB4[Director Name],Formula_Analysis!AL982)</f>
        <v>3.6</v>
      </c>
      <c r="AQ982" s="7" t="str">
        <v>Michael Gross</v>
      </c>
      <c r="AR982" s="7">
        <f>SUMIFS(IMDB4[Gross Revenue],IMDB4[Lead Actor],Formula_Analysis!AQ982)</f>
        <v>200803</v>
      </c>
    </row>
    <row r="983" spans="1:44" x14ac:dyDescent="0.25">
      <c r="A983" t="str">
        <v>The Sessions</v>
      </c>
      <c r="B983">
        <v>40998</v>
      </c>
      <c r="C983">
        <v>2012</v>
      </c>
      <c r="D983" t="str">
        <v>2010s</v>
      </c>
      <c r="E983" t="str">
        <v>Color</v>
      </c>
      <c r="F983" t="str">
        <v>Biography</v>
      </c>
      <c r="G983" t="str">
        <v>English</v>
      </c>
      <c r="H983" t="str">
        <v>USA</v>
      </c>
      <c r="I983" t="str">
        <v>R</v>
      </c>
      <c r="J983" t="str">
        <v>W. Earl Brown</v>
      </c>
      <c r="K983" t="str">
        <v>Ben Lewin</v>
      </c>
      <c r="L983">
        <v>422</v>
      </c>
      <c r="M983">
        <v>1899</v>
      </c>
      <c r="N983">
        <v>20</v>
      </c>
      <c r="O983">
        <v>11000</v>
      </c>
      <c r="P983">
        <v>7.2</v>
      </c>
      <c r="R983" t="str">
        <v>The Adjustment Bureau</v>
      </c>
      <c r="S983">
        <v>40795</v>
      </c>
      <c r="T983">
        <v>2011</v>
      </c>
      <c r="U983" t="str">
        <v>2010s</v>
      </c>
      <c r="V983" t="str">
        <v>Color</v>
      </c>
      <c r="W983" t="str">
        <v>Romance</v>
      </c>
      <c r="X983" t="str">
        <v>English</v>
      </c>
      <c r="Y983" t="str">
        <v>USA</v>
      </c>
      <c r="Z983" t="str">
        <v>PG-13</v>
      </c>
      <c r="AA983" t="str">
        <v>Matt Damon</v>
      </c>
      <c r="AB983" t="str">
        <v>George Nolfi</v>
      </c>
      <c r="AC983">
        <v>13000</v>
      </c>
      <c r="AD983">
        <v>14607</v>
      </c>
      <c r="AE983">
        <v>53</v>
      </c>
      <c r="AF983">
        <v>36000</v>
      </c>
      <c r="AG983">
        <v>7.1</v>
      </c>
      <c r="AH983">
        <v>413</v>
      </c>
      <c r="AI983">
        <v>106</v>
      </c>
      <c r="AJ983">
        <v>62453315</v>
      </c>
      <c r="AL983" s="7" t="str">
        <v>Sidney J. Furie</v>
      </c>
      <c r="AM983" s="35">
        <f>AVERAGEIFS(IMDB4[IMDb Score (1-10)],IMDB4[Director Name],Formula_Analysis!AL983)</f>
        <v>3.6</v>
      </c>
      <c r="AQ983" s="7" t="str">
        <v>Jeff Fahey</v>
      </c>
      <c r="AR983" s="7">
        <f>SUMIFS(IMDB4[Gross Revenue],IMDB4[Lead Actor],Formula_Analysis!AQ983)</f>
        <v>32101000</v>
      </c>
    </row>
    <row r="984" spans="1:44" x14ac:dyDescent="0.25">
      <c r="A984" t="str">
        <v>GoldenEye</v>
      </c>
      <c r="B984">
        <v>34878</v>
      </c>
      <c r="C984">
        <v>1995</v>
      </c>
      <c r="D984" t="str">
        <v>1990s</v>
      </c>
      <c r="E984" t="str">
        <v>Color</v>
      </c>
      <c r="F984" t="str">
        <v>Action</v>
      </c>
      <c r="G984" t="str">
        <v>English</v>
      </c>
      <c r="H984" t="str">
        <v>UK</v>
      </c>
      <c r="I984" t="str">
        <v>PG-13</v>
      </c>
      <c r="J984" t="str">
        <v>Izabella Scorupco</v>
      </c>
      <c r="K984" t="str">
        <v>Martin Campbell</v>
      </c>
      <c r="L984">
        <v>394</v>
      </c>
      <c r="M984">
        <v>1784</v>
      </c>
      <c r="N984">
        <v>258</v>
      </c>
      <c r="O984">
        <v>0</v>
      </c>
      <c r="P984">
        <v>7.2</v>
      </c>
      <c r="R984" t="str">
        <v>Underworld: Awakening</v>
      </c>
      <c r="S984">
        <v>40963</v>
      </c>
      <c r="T984">
        <v>2012</v>
      </c>
      <c r="U984" t="str">
        <v>2010s</v>
      </c>
      <c r="V984" t="str">
        <v>Color</v>
      </c>
      <c r="W984" t="str">
        <v>Action</v>
      </c>
      <c r="X984" t="str">
        <v>English</v>
      </c>
      <c r="Y984" t="str">
        <v>USA</v>
      </c>
      <c r="Z984" t="str">
        <v>R</v>
      </c>
      <c r="AA984" t="str">
        <v>Theo James</v>
      </c>
      <c r="AB984" t="str">
        <v>MÃ¥ns MÃ¥rlind</v>
      </c>
      <c r="AC984">
        <v>5000</v>
      </c>
      <c r="AD984">
        <v>5861</v>
      </c>
      <c r="AE984">
        <v>24</v>
      </c>
      <c r="AF984">
        <v>24000</v>
      </c>
      <c r="AG984">
        <v>6.4</v>
      </c>
      <c r="AH984">
        <v>242</v>
      </c>
      <c r="AI984">
        <v>88</v>
      </c>
      <c r="AJ984">
        <v>62321039</v>
      </c>
      <c r="AL984" s="7" t="str">
        <v>Tom Holland</v>
      </c>
      <c r="AM984" s="35">
        <f>AVERAGEIFS(IMDB4[IMDb Score (1-10)],IMDB4[Director Name],Formula_Analysis!AL984)</f>
        <v>6.1</v>
      </c>
      <c r="AQ984" s="7" t="str">
        <v>Charles S. Dutton</v>
      </c>
      <c r="AR984" s="7">
        <f>SUMIFS(IMDB4[Gross Revenue],IMDB4[Lead Actor],Formula_Analysis!AQ984)</f>
        <v>55473600</v>
      </c>
    </row>
    <row r="985" spans="1:44" x14ac:dyDescent="0.25">
      <c r="A985" t="str">
        <v>Chariots of Fire</v>
      </c>
      <c r="B985">
        <v>29805</v>
      </c>
      <c r="C985">
        <v>1981</v>
      </c>
      <c r="D985" t="str">
        <v>1980s</v>
      </c>
      <c r="E985" t="str">
        <v>Color</v>
      </c>
      <c r="F985" t="str">
        <v>Biography</v>
      </c>
      <c r="G985" t="str">
        <v>English</v>
      </c>
      <c r="H985" t="str">
        <v>UK</v>
      </c>
      <c r="I985" t="str">
        <v>PG</v>
      </c>
      <c r="J985" t="str">
        <v>Alice Krige</v>
      </c>
      <c r="K985" t="str">
        <v>Hugh Hudson</v>
      </c>
      <c r="L985">
        <v>368</v>
      </c>
      <c r="M985">
        <v>1651</v>
      </c>
      <c r="N985">
        <v>46</v>
      </c>
      <c r="O985">
        <v>0</v>
      </c>
      <c r="P985">
        <v>7.2</v>
      </c>
      <c r="R985" t="str">
        <v>Underworld: Evolution</v>
      </c>
      <c r="S985">
        <v>38790</v>
      </c>
      <c r="T985">
        <v>2006</v>
      </c>
      <c r="U985" t="str">
        <v>2000s</v>
      </c>
      <c r="V985" t="str">
        <v>Color</v>
      </c>
      <c r="W985" t="str">
        <v>Action</v>
      </c>
      <c r="X985" t="str">
        <v>English</v>
      </c>
      <c r="Y985" t="str">
        <v>USA</v>
      </c>
      <c r="Z985" t="str">
        <v>R</v>
      </c>
      <c r="AA985" t="str">
        <v>Sophia Myles</v>
      </c>
      <c r="AB985" t="str">
        <v>Len Wiseman</v>
      </c>
      <c r="AC985">
        <v>956</v>
      </c>
      <c r="AD985">
        <v>2998</v>
      </c>
      <c r="AE985">
        <v>235</v>
      </c>
      <c r="AF985">
        <v>0</v>
      </c>
      <c r="AG985">
        <v>6.8</v>
      </c>
      <c r="AH985">
        <v>206</v>
      </c>
      <c r="AI985">
        <v>102</v>
      </c>
      <c r="AJ985">
        <v>62318875</v>
      </c>
      <c r="AL985" s="7" t="str">
        <v>Oliver Hirschbiegel</v>
      </c>
      <c r="AM985" s="35">
        <f>AVERAGEIFS(IMDB4[IMDb Score (1-10)],IMDB4[Director Name],Formula_Analysis!AL985)</f>
        <v>7.1000000000000005</v>
      </c>
      <c r="AQ985" s="7" t="str">
        <v>Isaiah Washington</v>
      </c>
      <c r="AR985" s="7">
        <f>SUMIFS(IMDB4[Gross Revenue],IMDB4[Lead Actor],Formula_Analysis!AQ985)</f>
        <v>30079316</v>
      </c>
    </row>
    <row r="986" spans="1:44" x14ac:dyDescent="0.25">
      <c r="A986" t="str">
        <v>Tango</v>
      </c>
      <c r="B986">
        <v>35907</v>
      </c>
      <c r="C986">
        <v>1998</v>
      </c>
      <c r="D986" t="str">
        <v>1990s</v>
      </c>
      <c r="E986" t="str">
        <v>Color</v>
      </c>
      <c r="F986" t="str">
        <v>Drama</v>
      </c>
      <c r="G986" t="str">
        <v>Spanish</v>
      </c>
      <c r="H986" t="str">
        <v>Spain</v>
      </c>
      <c r="I986" t="str">
        <v>PG-13</v>
      </c>
      <c r="J986" t="str">
        <v>MÃ­a Maestro</v>
      </c>
      <c r="K986" t="str">
        <v>Carlos Saura</v>
      </c>
      <c r="L986">
        <v>341</v>
      </c>
      <c r="M986">
        <v>371</v>
      </c>
      <c r="N986">
        <v>98</v>
      </c>
      <c r="O986">
        <v>539</v>
      </c>
      <c r="P986">
        <v>7.2</v>
      </c>
      <c r="R986" t="str">
        <v>For Your Eyes Only</v>
      </c>
      <c r="S986">
        <v>29663</v>
      </c>
      <c r="T986">
        <v>1981</v>
      </c>
      <c r="U986" t="str">
        <v>1980s</v>
      </c>
      <c r="V986" t="str">
        <v>Color</v>
      </c>
      <c r="W986" t="str">
        <v>Action</v>
      </c>
      <c r="X986" t="str">
        <v>English</v>
      </c>
      <c r="Y986" t="str">
        <v>UK</v>
      </c>
      <c r="Z986" t="str">
        <v>PG</v>
      </c>
      <c r="AA986" t="str">
        <v>Julian Glover</v>
      </c>
      <c r="AB986" t="str">
        <v>John Glen</v>
      </c>
      <c r="AC986">
        <v>844</v>
      </c>
      <c r="AD986">
        <v>2118</v>
      </c>
      <c r="AE986">
        <v>46</v>
      </c>
      <c r="AF986">
        <v>2000</v>
      </c>
      <c r="AG986">
        <v>6.8</v>
      </c>
      <c r="AH986">
        <v>112</v>
      </c>
      <c r="AI986">
        <v>127</v>
      </c>
      <c r="AJ986">
        <v>62300000</v>
      </c>
      <c r="AL986" s="7" t="str">
        <v>Gary Sherman</v>
      </c>
      <c r="AM986" s="35">
        <f>AVERAGEIFS(IMDB4[IMDb Score (1-10)],IMDB4[Director Name],Formula_Analysis!AL986)</f>
        <v>4.5</v>
      </c>
      <c r="AQ986" s="7" t="str">
        <v>Paige Turco</v>
      </c>
      <c r="AR986" s="7">
        <f>SUMIFS(IMDB4[Gross Revenue],IMDB4[Lead Actor],Formula_Analysis!AQ986)</f>
        <v>42660000</v>
      </c>
    </row>
    <row r="987" spans="1:44" x14ac:dyDescent="0.25">
      <c r="A987" t="str">
        <v>The End of the Affair</v>
      </c>
      <c r="B987">
        <v>36390</v>
      </c>
      <c r="C987">
        <v>1999</v>
      </c>
      <c r="D987" t="str">
        <v>1990s</v>
      </c>
      <c r="E987" t="str">
        <v>Color</v>
      </c>
      <c r="F987" t="str">
        <v>Drama</v>
      </c>
      <c r="G987" t="str">
        <v>English</v>
      </c>
      <c r="H987" t="str">
        <v>UK</v>
      </c>
      <c r="I987" t="str">
        <v>R</v>
      </c>
      <c r="J987" t="str">
        <v>Stephen Rea</v>
      </c>
      <c r="K987" t="str">
        <v>Neil Jordan</v>
      </c>
      <c r="L987">
        <v>327</v>
      </c>
      <c r="M987">
        <v>672</v>
      </c>
      <c r="N987">
        <v>277</v>
      </c>
      <c r="O987">
        <v>0</v>
      </c>
      <c r="P987">
        <v>7.2</v>
      </c>
      <c r="R987" t="str">
        <v>The Wolfman</v>
      </c>
      <c r="S987">
        <v>40488</v>
      </c>
      <c r="T987">
        <v>2010</v>
      </c>
      <c r="U987" t="str">
        <v>2010s</v>
      </c>
      <c r="V987" t="str">
        <v>Color</v>
      </c>
      <c r="W987" t="str">
        <v>Drama</v>
      </c>
      <c r="X987" t="str">
        <v>English</v>
      </c>
      <c r="Y987" t="str">
        <v>USA</v>
      </c>
      <c r="Z987" t="str">
        <v>R</v>
      </c>
      <c r="AA987" t="str">
        <v>Anthony Hopkins</v>
      </c>
      <c r="AB987" t="str">
        <v>Joe Johnston</v>
      </c>
      <c r="AC987">
        <v>12000</v>
      </c>
      <c r="AD987">
        <v>13071</v>
      </c>
      <c r="AE987">
        <v>394</v>
      </c>
      <c r="AF987">
        <v>0</v>
      </c>
      <c r="AG987">
        <v>5.8</v>
      </c>
      <c r="AH987">
        <v>357</v>
      </c>
      <c r="AI987">
        <v>119</v>
      </c>
      <c r="AJ987">
        <v>61937495</v>
      </c>
      <c r="AL987" s="7" t="str">
        <v>Michael Rymer</v>
      </c>
      <c r="AM987" s="35">
        <f>AVERAGEIFS(IMDB4[IMDb Score (1-10)],IMDB4[Director Name],Formula_Analysis!AL987)</f>
        <v>5.65</v>
      </c>
      <c r="AQ987" s="7" t="str">
        <v>Karl E. Landler</v>
      </c>
      <c r="AR987" s="7">
        <f>SUMIFS(IMDB4[Gross Revenue],IMDB4[Lead Actor],Formula_Analysis!AQ987)</f>
        <v>18435</v>
      </c>
    </row>
    <row r="988" spans="1:44" x14ac:dyDescent="0.25">
      <c r="A988" t="str">
        <v>Raising Victor Vargas</v>
      </c>
      <c r="B988">
        <v>37514</v>
      </c>
      <c r="C988">
        <v>2002</v>
      </c>
      <c r="D988" t="str">
        <v>2000s</v>
      </c>
      <c r="E988" t="str">
        <v>Color</v>
      </c>
      <c r="F988" t="str">
        <v>Drama</v>
      </c>
      <c r="G988" t="str">
        <v>English</v>
      </c>
      <c r="H988" t="str">
        <v>France</v>
      </c>
      <c r="I988" t="str">
        <v>R</v>
      </c>
      <c r="J988" t="str">
        <v>Victor Rasuk</v>
      </c>
      <c r="K988" t="str">
        <v>Peter Sollett</v>
      </c>
      <c r="L988">
        <v>302</v>
      </c>
      <c r="M988">
        <v>663</v>
      </c>
      <c r="N988">
        <v>6</v>
      </c>
      <c r="O988">
        <v>219</v>
      </c>
      <c r="P988">
        <v>7.2</v>
      </c>
      <c r="R988" t="str">
        <v>Ender's Game</v>
      </c>
      <c r="S988">
        <v>41540</v>
      </c>
      <c r="T988">
        <v>2013</v>
      </c>
      <c r="U988" t="str">
        <v>2010s</v>
      </c>
      <c r="V988" t="str">
        <v>Color</v>
      </c>
      <c r="W988" t="str">
        <v>Action</v>
      </c>
      <c r="X988" t="str">
        <v>English</v>
      </c>
      <c r="Y988" t="str">
        <v>USA</v>
      </c>
      <c r="Z988" t="str">
        <v>PG-13</v>
      </c>
      <c r="AA988" t="str">
        <v>Harrison Ford</v>
      </c>
      <c r="AB988" t="str">
        <v>Gavin Hood</v>
      </c>
      <c r="AC988">
        <v>11000</v>
      </c>
      <c r="AD988">
        <v>12908</v>
      </c>
      <c r="AE988">
        <v>151</v>
      </c>
      <c r="AF988">
        <v>123000</v>
      </c>
      <c r="AG988">
        <v>6.7</v>
      </c>
      <c r="AH988">
        <v>326</v>
      </c>
      <c r="AI988">
        <v>114</v>
      </c>
      <c r="AJ988">
        <v>61656849</v>
      </c>
      <c r="AL988" s="7" t="str">
        <v>Andrew Morahan</v>
      </c>
      <c r="AM988" s="35">
        <f>AVERAGEIFS(IMDB4[IMDb Score (1-10)],IMDB4[Director Name],Formula_Analysis!AL988)</f>
        <v>4.3</v>
      </c>
      <c r="AQ988" s="7" t="str">
        <v>Saif Ali Khan</v>
      </c>
      <c r="AR988" s="7">
        <f>SUMIFS(IMDB4[Gross Revenue],IMDB4[Lead Actor],Formula_Analysis!AQ988)</f>
        <v>872643</v>
      </c>
    </row>
    <row r="989" spans="1:44" x14ac:dyDescent="0.25">
      <c r="A989" t="str">
        <v>Slam</v>
      </c>
      <c r="B989">
        <v>35884</v>
      </c>
      <c r="C989">
        <v>1998</v>
      </c>
      <c r="D989" t="str">
        <v>1990s</v>
      </c>
      <c r="E989" t="str">
        <v>Color</v>
      </c>
      <c r="F989" t="str">
        <v>Drama</v>
      </c>
      <c r="G989" t="str">
        <v>English</v>
      </c>
      <c r="H989" t="str">
        <v>USA</v>
      </c>
      <c r="I989" t="str">
        <v>R</v>
      </c>
      <c r="J989" t="str">
        <v>Sonja Sohn</v>
      </c>
      <c r="K989" t="str">
        <v>Marc Levin</v>
      </c>
      <c r="L989">
        <v>245</v>
      </c>
      <c r="M989">
        <v>295</v>
      </c>
      <c r="N989">
        <v>12</v>
      </c>
      <c r="O989">
        <v>603</v>
      </c>
      <c r="P989">
        <v>7.2</v>
      </c>
      <c r="R989" t="str">
        <v>Cinderella Man</v>
      </c>
      <c r="S989">
        <v>38651</v>
      </c>
      <c r="T989">
        <v>2005</v>
      </c>
      <c r="U989" t="str">
        <v>2000s</v>
      </c>
      <c r="V989" t="str">
        <v>Color</v>
      </c>
      <c r="W989" t="str">
        <v>Biography</v>
      </c>
      <c r="X989" t="str">
        <v>English</v>
      </c>
      <c r="Y989" t="str">
        <v>USA</v>
      </c>
      <c r="Z989" t="str">
        <v>PG-13</v>
      </c>
      <c r="AA989" t="str">
        <v>Paddy Considine</v>
      </c>
      <c r="AB989" t="str">
        <v>Ron Howard</v>
      </c>
      <c r="AC989">
        <v>680</v>
      </c>
      <c r="AD989">
        <v>2523</v>
      </c>
      <c r="AE989">
        <v>2000</v>
      </c>
      <c r="AF989">
        <v>0</v>
      </c>
      <c r="AG989">
        <v>8</v>
      </c>
      <c r="AH989">
        <v>201</v>
      </c>
      <c r="AI989">
        <v>144</v>
      </c>
      <c r="AJ989">
        <v>61644321</v>
      </c>
      <c r="AL989" s="7" t="str">
        <v>Miguel Sapochnik</v>
      </c>
      <c r="AM989" s="35">
        <f>AVERAGEIFS(IMDB4[IMDb Score (1-10)],IMDB4[Director Name],Formula_Analysis!AL989)</f>
        <v>6.3</v>
      </c>
      <c r="AQ989" s="7" t="str">
        <v>Bruce Spence</v>
      </c>
      <c r="AR989" s="7">
        <f>SUMIFS(IMDB4[Gross Revenue],IMDB4[Lead Actor],Formula_Analysis!AQ989)</f>
        <v>212743624</v>
      </c>
    </row>
    <row r="990" spans="1:44" x14ac:dyDescent="0.25">
      <c r="A990" t="str">
        <v>The Matrix Reloaded</v>
      </c>
      <c r="B990">
        <v>37921</v>
      </c>
      <c r="C990">
        <v>2003</v>
      </c>
      <c r="D990" t="str">
        <v>2000s</v>
      </c>
      <c r="E990" t="str">
        <v>Color</v>
      </c>
      <c r="F990" t="str">
        <v>Action</v>
      </c>
      <c r="G990" t="str">
        <v>English</v>
      </c>
      <c r="H990" t="str">
        <v>USA</v>
      </c>
      <c r="I990" t="str">
        <v>R</v>
      </c>
      <c r="J990" t="str">
        <v>Steve Bastoni</v>
      </c>
      <c r="K990" t="str">
        <v>Lana Wachowski</v>
      </c>
      <c r="L990">
        <v>234</v>
      </c>
      <c r="M990">
        <v>534</v>
      </c>
      <c r="N990">
        <v>0</v>
      </c>
      <c r="O990">
        <v>0</v>
      </c>
      <c r="P990">
        <v>7.2</v>
      </c>
      <c r="R990" t="str">
        <v>Flatliners</v>
      </c>
      <c r="S990">
        <v>33222</v>
      </c>
      <c r="T990">
        <v>1990</v>
      </c>
      <c r="U990" t="str">
        <v>1990s</v>
      </c>
      <c r="V990" t="str">
        <v>Color</v>
      </c>
      <c r="W990" t="str">
        <v>Drama</v>
      </c>
      <c r="X990" t="str">
        <v>English</v>
      </c>
      <c r="Y990" t="str">
        <v>USA</v>
      </c>
      <c r="Z990" t="str">
        <v>R</v>
      </c>
      <c r="AA990" t="str">
        <v>Julia Roberts</v>
      </c>
      <c r="AB990" t="str">
        <v>Joel Schumacher</v>
      </c>
      <c r="AC990">
        <v>8000</v>
      </c>
      <c r="AD990">
        <v>10493</v>
      </c>
      <c r="AE990">
        <v>541</v>
      </c>
      <c r="AF990">
        <v>0</v>
      </c>
      <c r="AG990">
        <v>6.6</v>
      </c>
      <c r="AH990">
        <v>49</v>
      </c>
      <c r="AI990">
        <v>115</v>
      </c>
      <c r="AJ990">
        <v>61490000</v>
      </c>
      <c r="AL990" s="7" t="str">
        <v>Tuck Tucker</v>
      </c>
      <c r="AM990" s="35">
        <f>AVERAGEIFS(IMDB4[IMDb Score (1-10)],IMDB4[Director Name],Formula_Analysis!AL990)</f>
        <v>5.9</v>
      </c>
      <c r="AQ990" s="7" t="str">
        <v>Miranda Richardson</v>
      </c>
      <c r="AR990" s="7">
        <f>SUMIFS(IMDB4[Gross Revenue],IMDB4[Lead Actor],Formula_Analysis!AQ990)</f>
        <v>1641788</v>
      </c>
    </row>
    <row r="991" spans="1:44" x14ac:dyDescent="0.25">
      <c r="A991" t="str">
        <v>Le Havre</v>
      </c>
      <c r="B991">
        <v>40698</v>
      </c>
      <c r="C991">
        <v>2011</v>
      </c>
      <c r="D991" t="str">
        <v>2010s</v>
      </c>
      <c r="E991" t="str">
        <v>Color</v>
      </c>
      <c r="F991" t="str">
        <v>Comedy</v>
      </c>
      <c r="G991" t="str">
        <v>French</v>
      </c>
      <c r="H991" t="str">
        <v>Finland</v>
      </c>
      <c r="I991" t="str">
        <v>Not Rated</v>
      </c>
      <c r="J991" t="str">
        <v>Jean-Pierre LÃ©aud</v>
      </c>
      <c r="K991" t="str">
        <v>Aki KaurismÃ¤ki</v>
      </c>
      <c r="L991">
        <v>232</v>
      </c>
      <c r="M991">
        <v>391</v>
      </c>
      <c r="N991">
        <v>592</v>
      </c>
      <c r="O991">
        <v>0</v>
      </c>
      <c r="P991">
        <v>7.2</v>
      </c>
      <c r="R991" t="str">
        <v>National Lampoon's Vacation</v>
      </c>
      <c r="S991">
        <v>30494</v>
      </c>
      <c r="T991">
        <v>1983</v>
      </c>
      <c r="U991" t="str">
        <v>1980s</v>
      </c>
      <c r="V991" t="str">
        <v>Color</v>
      </c>
      <c r="W991" t="str">
        <v>Adventure</v>
      </c>
      <c r="X991" t="str">
        <v>English</v>
      </c>
      <c r="Y991" t="str">
        <v>USA</v>
      </c>
      <c r="Z991" t="str">
        <v>R</v>
      </c>
      <c r="AA991" t="str">
        <v>Beverly D'Angelo</v>
      </c>
      <c r="AB991" t="str">
        <v>Harold Ramis</v>
      </c>
      <c r="AC991">
        <v>816</v>
      </c>
      <c r="AD991">
        <v>3617</v>
      </c>
      <c r="AE991">
        <v>11000</v>
      </c>
      <c r="AF991">
        <v>0</v>
      </c>
      <c r="AG991">
        <v>7.4</v>
      </c>
      <c r="AH991">
        <v>55</v>
      </c>
      <c r="AI991">
        <v>98</v>
      </c>
      <c r="AJ991">
        <v>61400000</v>
      </c>
      <c r="AL991" s="7" t="str">
        <v>Gregory Poirier</v>
      </c>
      <c r="AM991" s="35">
        <f>AVERAGEIFS(IMDB4[IMDb Score (1-10)],IMDB4[Director Name],Formula_Analysis!AL991)</f>
        <v>5.3</v>
      </c>
      <c r="AQ991" s="7" t="str">
        <v>Connor Paolo</v>
      </c>
      <c r="AR991" s="7">
        <f>SUMIFS(IMDB4[Gross Revenue],IMDB4[Lead Actor],Formula_Analysis!AQ991)</f>
        <v>18469</v>
      </c>
    </row>
    <row r="992" spans="1:44" x14ac:dyDescent="0.25">
      <c r="A992" t="str">
        <v>Caramel</v>
      </c>
      <c r="B992">
        <v>39290</v>
      </c>
      <c r="C992">
        <v>2007</v>
      </c>
      <c r="D992" t="str">
        <v>2000s</v>
      </c>
      <c r="E992" t="str">
        <v>Color</v>
      </c>
      <c r="F992" t="str">
        <v>Comedy</v>
      </c>
      <c r="G992" t="str">
        <v>Arabic</v>
      </c>
      <c r="H992" t="str">
        <v>France</v>
      </c>
      <c r="I992" t="str">
        <v>PG</v>
      </c>
      <c r="J992" t="str">
        <v>Yasmine Al Massri</v>
      </c>
      <c r="K992" t="str">
        <v>Nadine Labaki</v>
      </c>
      <c r="L992">
        <v>227</v>
      </c>
      <c r="M992">
        <v>231</v>
      </c>
      <c r="N992">
        <v>0</v>
      </c>
      <c r="O992">
        <v>0</v>
      </c>
      <c r="P992">
        <v>7.2</v>
      </c>
      <c r="R992" t="str">
        <v>Stomp the Yard</v>
      </c>
      <c r="S992">
        <v>39087</v>
      </c>
      <c r="T992">
        <v>2007</v>
      </c>
      <c r="U992" t="str">
        <v>2000s</v>
      </c>
      <c r="V992" t="str">
        <v>Color</v>
      </c>
      <c r="W992" t="str">
        <v>Drama</v>
      </c>
      <c r="X992" t="str">
        <v>English</v>
      </c>
      <c r="Y992" t="str">
        <v>USA</v>
      </c>
      <c r="Z992" t="str">
        <v>PG-13</v>
      </c>
      <c r="AA992" t="str">
        <v>Chris Brown</v>
      </c>
      <c r="AB992" t="str">
        <v>Sylvain White</v>
      </c>
      <c r="AC992">
        <v>997</v>
      </c>
      <c r="AD992">
        <v>3544</v>
      </c>
      <c r="AE992">
        <v>41</v>
      </c>
      <c r="AF992">
        <v>0</v>
      </c>
      <c r="AG992">
        <v>5.2</v>
      </c>
      <c r="AH992">
        <v>86</v>
      </c>
      <c r="AI992">
        <v>109</v>
      </c>
      <c r="AJ992">
        <v>61356221</v>
      </c>
      <c r="AL992" s="7" t="str">
        <v>Mickey Liddell</v>
      </c>
      <c r="AM992" s="35">
        <f>AVERAGEIFS(IMDB4[IMDb Score (1-10)],IMDB4[Director Name],Formula_Analysis!AL992)</f>
        <v>3.8</v>
      </c>
      <c r="AQ992" s="7" t="str">
        <v>Charlyne Yi</v>
      </c>
      <c r="AR992" s="7">
        <f>SUMIFS(IMDB4[Gross Revenue],IMDB4[Lead Actor],Formula_Analysis!AQ992)</f>
        <v>67523385</v>
      </c>
    </row>
    <row r="993" spans="1:44" x14ac:dyDescent="0.25">
      <c r="A993" t="str">
        <v>The Apostle</v>
      </c>
      <c r="B993">
        <v>35661</v>
      </c>
      <c r="C993">
        <v>1997</v>
      </c>
      <c r="D993" t="str">
        <v>1990s</v>
      </c>
      <c r="E993" t="str">
        <v>Color</v>
      </c>
      <c r="F993" t="str">
        <v>Drama</v>
      </c>
      <c r="G993" t="str">
        <v>English</v>
      </c>
      <c r="H993" t="str">
        <v>USA</v>
      </c>
      <c r="I993" t="str">
        <v>PG-13</v>
      </c>
      <c r="J993" t="str">
        <v>John Beasley</v>
      </c>
      <c r="K993" t="str">
        <v>Robert Duvall</v>
      </c>
      <c r="L993">
        <v>205</v>
      </c>
      <c r="M993">
        <v>428</v>
      </c>
      <c r="N993">
        <v>3000</v>
      </c>
      <c r="O993">
        <v>1000</v>
      </c>
      <c r="P993">
        <v>7.2</v>
      </c>
      <c r="R993" t="str">
        <v>The Saint</v>
      </c>
      <c r="S993">
        <v>35616</v>
      </c>
      <c r="T993">
        <v>1997</v>
      </c>
      <c r="U993" t="str">
        <v>1990s</v>
      </c>
      <c r="V993" t="str">
        <v>Color</v>
      </c>
      <c r="W993" t="str">
        <v>Action</v>
      </c>
      <c r="X993" t="str">
        <v>English</v>
      </c>
      <c r="Y993" t="str">
        <v>USA</v>
      </c>
      <c r="Z993" t="str">
        <v>PG-13</v>
      </c>
      <c r="AA993" t="str">
        <v>Alun Armstrong</v>
      </c>
      <c r="AB993" t="str">
        <v>Phillip Noyce</v>
      </c>
      <c r="AC993">
        <v>192</v>
      </c>
      <c r="AD993">
        <v>475</v>
      </c>
      <c r="AE993">
        <v>176</v>
      </c>
      <c r="AF993">
        <v>0</v>
      </c>
      <c r="AG993">
        <v>6.2</v>
      </c>
      <c r="AH993">
        <v>64</v>
      </c>
      <c r="AI993">
        <v>116</v>
      </c>
      <c r="AJ993">
        <v>61355436</v>
      </c>
      <c r="AL993" s="7" t="str">
        <v>Douglas Aarniokoski</v>
      </c>
      <c r="AM993" s="35">
        <f>AVERAGEIFS(IMDB4[IMDb Score (1-10)],IMDB4[Director Name],Formula_Analysis!AL993)</f>
        <v>4.5999999999999996</v>
      </c>
      <c r="AQ993" s="7" t="str">
        <v>Fergie</v>
      </c>
      <c r="AR993" s="7">
        <f>SUMIFS(IMDB4[Gross Revenue],IMDB4[Lead Actor],Formula_Analysis!AQ993)</f>
        <v>19673424</v>
      </c>
    </row>
    <row r="994" spans="1:44" x14ac:dyDescent="0.25">
      <c r="A994" t="str">
        <v>Of Gods and Men</v>
      </c>
      <c r="B994">
        <v>40180</v>
      </c>
      <c r="C994">
        <v>2010</v>
      </c>
      <c r="D994" t="str">
        <v>2010s</v>
      </c>
      <c r="E994" t="str">
        <v>Color</v>
      </c>
      <c r="F994" t="str">
        <v>Drama</v>
      </c>
      <c r="G994" t="str">
        <v>French</v>
      </c>
      <c r="H994" t="str">
        <v>France</v>
      </c>
      <c r="I994" t="str">
        <v>PG-13</v>
      </c>
      <c r="J994" t="str">
        <v>Lambert Wilson</v>
      </c>
      <c r="K994" t="str">
        <v>Xavier Beauvois</v>
      </c>
      <c r="L994">
        <v>186</v>
      </c>
      <c r="M994">
        <v>416</v>
      </c>
      <c r="N994">
        <v>22</v>
      </c>
      <c r="O994">
        <v>0</v>
      </c>
      <c r="P994">
        <v>7.2</v>
      </c>
      <c r="R994" t="str">
        <v>The Cell</v>
      </c>
      <c r="S994">
        <v>36676</v>
      </c>
      <c r="T994">
        <v>2000</v>
      </c>
      <c r="U994" t="str">
        <v>2000s</v>
      </c>
      <c r="V994" t="str">
        <v>Color</v>
      </c>
      <c r="W994" t="str">
        <v>Horror</v>
      </c>
      <c r="X994" t="str">
        <v>English</v>
      </c>
      <c r="Y994" t="str">
        <v>USA</v>
      </c>
      <c r="Z994" t="str">
        <v>R</v>
      </c>
      <c r="AA994" t="str">
        <v>Dylan Baker</v>
      </c>
      <c r="AB994" t="str">
        <v>Tarsem Singh</v>
      </c>
      <c r="AC994">
        <v>812</v>
      </c>
      <c r="AD994">
        <v>2474</v>
      </c>
      <c r="AE994">
        <v>763</v>
      </c>
      <c r="AF994">
        <v>0</v>
      </c>
      <c r="AG994">
        <v>6.3</v>
      </c>
      <c r="AH994">
        <v>225</v>
      </c>
      <c r="AI994">
        <v>109</v>
      </c>
      <c r="AJ994">
        <v>61280963</v>
      </c>
      <c r="AL994" s="7" t="str">
        <v>James Isaac</v>
      </c>
      <c r="AM994" s="35">
        <f>AVERAGEIFS(IMDB4[IMDb Score (1-10)],IMDB4[Director Name],Formula_Analysis!AL994)</f>
        <v>4.4000000000000004</v>
      </c>
      <c r="AQ994" s="7" t="str">
        <v>Heather Matarazzo</v>
      </c>
      <c r="AR994" s="7">
        <f>SUMIFS(IMDB4[Gross Revenue],IMDB4[Lead Actor],Formula_Analysis!AQ994)</f>
        <v>14969766</v>
      </c>
    </row>
    <row r="995" spans="1:44" x14ac:dyDescent="0.25">
      <c r="A995" t="str">
        <v>Ruby in Paradise</v>
      </c>
      <c r="B995">
        <v>34051</v>
      </c>
      <c r="C995">
        <v>1993</v>
      </c>
      <c r="D995" t="str">
        <v>1990s</v>
      </c>
      <c r="E995" t="str">
        <v>Color</v>
      </c>
      <c r="F995" t="str">
        <v>Drama</v>
      </c>
      <c r="G995" t="str">
        <v>English</v>
      </c>
      <c r="H995" t="str">
        <v>USA</v>
      </c>
      <c r="I995" t="str">
        <v>R</v>
      </c>
      <c r="J995" t="str">
        <v>Allison Dean</v>
      </c>
      <c r="K995" t="str">
        <v>Victor Nunez</v>
      </c>
      <c r="L995">
        <v>159</v>
      </c>
      <c r="M995">
        <v>423</v>
      </c>
      <c r="N995">
        <v>9</v>
      </c>
      <c r="O995">
        <v>81</v>
      </c>
      <c r="P995">
        <v>7.2</v>
      </c>
      <c r="R995" t="str">
        <v>The Shaggy Dog</v>
      </c>
      <c r="S995">
        <v>38725</v>
      </c>
      <c r="T995">
        <v>2006</v>
      </c>
      <c r="U995" t="str">
        <v>2000s</v>
      </c>
      <c r="V995" t="str">
        <v>Color</v>
      </c>
      <c r="W995" t="str">
        <v>Comedy</v>
      </c>
      <c r="X995" t="str">
        <v>English</v>
      </c>
      <c r="Y995" t="str">
        <v>USA</v>
      </c>
      <c r="Z995" t="str">
        <v>PG</v>
      </c>
      <c r="AA995" t="str">
        <v>Robert Downey Jr.</v>
      </c>
      <c r="AB995" t="str">
        <v>Brian Robbins</v>
      </c>
      <c r="AC995">
        <v>21000</v>
      </c>
      <c r="AD995">
        <v>24664</v>
      </c>
      <c r="AE995">
        <v>48</v>
      </c>
      <c r="AF995">
        <v>747</v>
      </c>
      <c r="AG995">
        <v>4.4000000000000004</v>
      </c>
      <c r="AH995">
        <v>76</v>
      </c>
      <c r="AI995">
        <v>98</v>
      </c>
      <c r="AJ995">
        <v>61112916</v>
      </c>
      <c r="AL995" s="7" t="str">
        <v>Stewart Hendler</v>
      </c>
      <c r="AM995" s="35">
        <f>AVERAGEIFS(IMDB4[IMDb Score (1-10)],IMDB4[Director Name],Formula_Analysis!AL995)</f>
        <v>5.0999999999999996</v>
      </c>
      <c r="AQ995" s="7" t="str">
        <v>Merritt Wever</v>
      </c>
      <c r="AR995" s="7">
        <f>SUMIFS(IMDB4[Gross Revenue],IMDB4[Lead Actor],Formula_Analysis!AQ995)</f>
        <v>17580</v>
      </c>
    </row>
    <row r="996" spans="1:44" x14ac:dyDescent="0.25">
      <c r="A996" t="str">
        <v>The Peanuts Movie</v>
      </c>
      <c r="B996">
        <v>42109</v>
      </c>
      <c r="C996">
        <v>2015</v>
      </c>
      <c r="D996" t="str">
        <v>2010s</v>
      </c>
      <c r="E996" t="str">
        <v>Color</v>
      </c>
      <c r="F996" t="str">
        <v>Adventure</v>
      </c>
      <c r="G996" t="str">
        <v>English</v>
      </c>
      <c r="H996" t="str">
        <v>USA</v>
      </c>
      <c r="I996" t="str">
        <v>G</v>
      </c>
      <c r="J996" t="str">
        <v>Francesca Capaldi</v>
      </c>
      <c r="K996" t="str">
        <v>Steve Martino</v>
      </c>
      <c r="L996">
        <v>144</v>
      </c>
      <c r="M996">
        <v>309</v>
      </c>
      <c r="N996">
        <v>20</v>
      </c>
      <c r="O996">
        <v>33000</v>
      </c>
      <c r="P996">
        <v>7.2</v>
      </c>
      <c r="R996" t="str">
        <v>Unknown</v>
      </c>
      <c r="S996">
        <v>40608</v>
      </c>
      <c r="T996">
        <v>2011</v>
      </c>
      <c r="U996" t="str">
        <v>2010s</v>
      </c>
      <c r="V996" t="str">
        <v>Color</v>
      </c>
      <c r="W996" t="str">
        <v>Action</v>
      </c>
      <c r="X996" t="str">
        <v>English</v>
      </c>
      <c r="Y996" t="str">
        <v>UK</v>
      </c>
      <c r="Z996" t="str">
        <v>PG-13</v>
      </c>
      <c r="AA996" t="str">
        <v>Liam Neeson</v>
      </c>
      <c r="AB996" t="str">
        <v>Jaume Collet-Serra</v>
      </c>
      <c r="AC996">
        <v>14000</v>
      </c>
      <c r="AD996">
        <v>17152</v>
      </c>
      <c r="AE996">
        <v>174</v>
      </c>
      <c r="AF996">
        <v>29000</v>
      </c>
      <c r="AG996">
        <v>6.9</v>
      </c>
      <c r="AH996">
        <v>349</v>
      </c>
      <c r="AI996">
        <v>113</v>
      </c>
      <c r="AJ996">
        <v>61094903</v>
      </c>
      <c r="AL996" s="7" t="str">
        <v>Rusty Cundieff</v>
      </c>
      <c r="AM996" s="35">
        <f>AVERAGEIFS(IMDB4[IMDb Score (1-10)],IMDB4[Director Name],Formula_Analysis!AL996)</f>
        <v>6.1</v>
      </c>
      <c r="AQ996" s="7" t="str">
        <v>Alessandro Nivola</v>
      </c>
      <c r="AR996" s="7">
        <f>SUMIFS(IMDB4[Gross Revenue],IMDB4[Lead Actor],Formula_Analysis!AQ996)</f>
        <v>6109075</v>
      </c>
    </row>
    <row r="997" spans="1:44" x14ac:dyDescent="0.25">
      <c r="A997" t="str">
        <v>Mi America</v>
      </c>
      <c r="B997">
        <v>42224</v>
      </c>
      <c r="C997">
        <v>2015</v>
      </c>
      <c r="D997" t="str">
        <v>2010s</v>
      </c>
      <c r="E997" t="str">
        <v>Color</v>
      </c>
      <c r="F997" t="str">
        <v>Crime</v>
      </c>
      <c r="G997" t="str">
        <v>English</v>
      </c>
      <c r="H997" t="str">
        <v>USA</v>
      </c>
      <c r="I997" t="str">
        <v>R</v>
      </c>
      <c r="J997" t="str">
        <v>Michael Derek</v>
      </c>
      <c r="K997" t="str">
        <v>Robert Fontaine</v>
      </c>
      <c r="L997">
        <v>128</v>
      </c>
      <c r="M997">
        <v>214</v>
      </c>
      <c r="N997">
        <v>7</v>
      </c>
      <c r="O997">
        <v>305</v>
      </c>
      <c r="P997">
        <v>7.2</v>
      </c>
      <c r="R997" t="str">
        <v>The Devil's Advocate</v>
      </c>
      <c r="S997">
        <v>35775</v>
      </c>
      <c r="T997">
        <v>1997</v>
      </c>
      <c r="U997" t="str">
        <v>1990s</v>
      </c>
      <c r="V997" t="str">
        <v>Color</v>
      </c>
      <c r="W997" t="str">
        <v>Drama</v>
      </c>
      <c r="X997" t="str">
        <v>English</v>
      </c>
      <c r="Y997" t="str">
        <v>USA</v>
      </c>
      <c r="Z997" t="str">
        <v>R</v>
      </c>
      <c r="AA997" t="str">
        <v>Keanu Reeves</v>
      </c>
      <c r="AB997" t="str">
        <v>Taylor Hackford</v>
      </c>
      <c r="AC997">
        <v>18000</v>
      </c>
      <c r="AD997">
        <v>45271</v>
      </c>
      <c r="AE997">
        <v>138</v>
      </c>
      <c r="AF997">
        <v>11000</v>
      </c>
      <c r="AG997">
        <v>7.5</v>
      </c>
      <c r="AH997">
        <v>117</v>
      </c>
      <c r="AI997">
        <v>136</v>
      </c>
      <c r="AJ997">
        <v>60984028</v>
      </c>
      <c r="AL997" s="7" t="str">
        <v>Gary Halvorson</v>
      </c>
      <c r="AM997" s="35">
        <f>AVERAGEIFS(IMDB4[IMDb Score (1-10)],IMDB4[Director Name],Formula_Analysis!AL997)</f>
        <v>5.8</v>
      </c>
      <c r="AQ997" s="7" t="str">
        <v>Barry Watson</v>
      </c>
      <c r="AR997" s="7">
        <f>SUMIFS(IMDB4[Gross Revenue],IMDB4[Lead Actor],Formula_Analysis!AQ997)</f>
        <v>46363118</v>
      </c>
    </row>
    <row r="998" spans="1:44" x14ac:dyDescent="0.25">
      <c r="A998" t="str">
        <v>Timecrimes</v>
      </c>
      <c r="B998">
        <v>39253</v>
      </c>
      <c r="C998">
        <v>2007</v>
      </c>
      <c r="D998" t="str">
        <v>2000s</v>
      </c>
      <c r="E998" t="str">
        <v>Color</v>
      </c>
      <c r="F998" t="str">
        <v>Horror</v>
      </c>
      <c r="G998" t="str">
        <v>Spanish</v>
      </c>
      <c r="H998" t="str">
        <v>Spain</v>
      </c>
      <c r="I998" t="str">
        <v>R</v>
      </c>
      <c r="J998" t="str">
        <v>Karra Elejalde</v>
      </c>
      <c r="K998" t="str">
        <v>Nacho Vigalondo</v>
      </c>
      <c r="L998">
        <v>123</v>
      </c>
      <c r="M998">
        <v>239</v>
      </c>
      <c r="N998">
        <v>76</v>
      </c>
      <c r="O998">
        <v>0</v>
      </c>
      <c r="P998">
        <v>7.2</v>
      </c>
      <c r="R998" t="str">
        <v>Prisoners</v>
      </c>
      <c r="S998">
        <v>41485</v>
      </c>
      <c r="T998">
        <v>2013</v>
      </c>
      <c r="U998" t="str">
        <v>2010s</v>
      </c>
      <c r="V998" t="str">
        <v>Color</v>
      </c>
      <c r="W998" t="str">
        <v>Crime</v>
      </c>
      <c r="X998" t="str">
        <v>English</v>
      </c>
      <c r="Y998" t="str">
        <v>USA</v>
      </c>
      <c r="Z998" t="str">
        <v>R</v>
      </c>
      <c r="AA998" t="str">
        <v>Hugh Jackman</v>
      </c>
      <c r="AB998" t="str">
        <v>Denis Villeneuve</v>
      </c>
      <c r="AC998">
        <v>20000</v>
      </c>
      <c r="AD998">
        <v>37321</v>
      </c>
      <c r="AE998">
        <v>777</v>
      </c>
      <c r="AF998">
        <v>86000</v>
      </c>
      <c r="AG998">
        <v>8.1</v>
      </c>
      <c r="AH998">
        <v>454</v>
      </c>
      <c r="AI998">
        <v>153</v>
      </c>
      <c r="AJ998">
        <v>60962878</v>
      </c>
      <c r="AL998" s="7" t="str">
        <v>Fred Dekker</v>
      </c>
      <c r="AM998" s="35">
        <f>AVERAGEIFS(IMDB4[IMDb Score (1-10)],IMDB4[Director Name],Formula_Analysis!AL998)</f>
        <v>3.9</v>
      </c>
      <c r="AQ998" s="7" t="str">
        <v>Anika Noni Rose</v>
      </c>
      <c r="AR998" s="7">
        <f>SUMIFS(IMDB4[Gross Revenue],IMDB4[Lead Actor],Formula_Analysis!AQ998)</f>
        <v>4922166</v>
      </c>
    </row>
    <row r="999" spans="1:44" x14ac:dyDescent="0.25">
      <c r="A999" t="str">
        <v>Better Luck Tomorrow</v>
      </c>
      <c r="B999">
        <v>37258</v>
      </c>
      <c r="C999">
        <v>2002</v>
      </c>
      <c r="D999" t="str">
        <v>2000s</v>
      </c>
      <c r="E999" t="str">
        <v>Color</v>
      </c>
      <c r="F999" t="str">
        <v>Crime</v>
      </c>
      <c r="G999" t="str">
        <v>English</v>
      </c>
      <c r="H999" t="str">
        <v>USA</v>
      </c>
      <c r="I999" t="str">
        <v>R</v>
      </c>
      <c r="J999" t="str">
        <v>Parry Shen</v>
      </c>
      <c r="K999" t="str">
        <v>Justin Lin</v>
      </c>
      <c r="L999">
        <v>94</v>
      </c>
      <c r="M999">
        <v>139</v>
      </c>
      <c r="N999">
        <v>681</v>
      </c>
      <c r="O999">
        <v>661</v>
      </c>
      <c r="P999">
        <v>7.2</v>
      </c>
      <c r="R999" t="str">
        <v>Mission to Mars</v>
      </c>
      <c r="S999">
        <v>36863</v>
      </c>
      <c r="T999">
        <v>2000</v>
      </c>
      <c r="U999" t="str">
        <v>2000s</v>
      </c>
      <c r="V999" t="str">
        <v>Color</v>
      </c>
      <c r="W999" t="str">
        <v>Adventure</v>
      </c>
      <c r="X999" t="str">
        <v>English</v>
      </c>
      <c r="Y999" t="str">
        <v>USA</v>
      </c>
      <c r="Z999" t="str">
        <v>PG</v>
      </c>
      <c r="AA999" t="str">
        <v>Don Cheadle</v>
      </c>
      <c r="AB999" t="str">
        <v>Brian De Palma</v>
      </c>
      <c r="AC999">
        <v>3000</v>
      </c>
      <c r="AD999">
        <v>4902</v>
      </c>
      <c r="AE999">
        <v>0</v>
      </c>
      <c r="AF999">
        <v>0</v>
      </c>
      <c r="AG999">
        <v>5.6</v>
      </c>
      <c r="AH999">
        <v>181</v>
      </c>
      <c r="AI999">
        <v>114</v>
      </c>
      <c r="AJ999">
        <v>60874615</v>
      </c>
      <c r="AL999" s="7" t="str">
        <v>Ken Scott</v>
      </c>
      <c r="AM999" s="35">
        <f>AVERAGEIFS(IMDB4[IMDb Score (1-10)],IMDB4[Director Name],Formula_Analysis!AL999)</f>
        <v>5.9</v>
      </c>
      <c r="AQ999" s="7" t="str">
        <v>Shawna Waldron</v>
      </c>
      <c r="AR999" s="7">
        <f>SUMIFS(IMDB4[Gross Revenue],IMDB4[Lead Actor],Formula_Analysis!AQ999)</f>
        <v>65000000</v>
      </c>
    </row>
    <row r="1000" spans="1:44" x14ac:dyDescent="0.25">
      <c r="A1000" t="str">
        <v>L.I.E.</v>
      </c>
      <c r="B1000">
        <v>36939</v>
      </c>
      <c r="C1000">
        <v>2001</v>
      </c>
      <c r="D1000" t="str">
        <v>2000s</v>
      </c>
      <c r="E1000" t="str">
        <v>Color</v>
      </c>
      <c r="F1000" t="str">
        <v>Crime</v>
      </c>
      <c r="G1000" t="str">
        <v>English</v>
      </c>
      <c r="H1000" t="str">
        <v>USA</v>
      </c>
      <c r="I1000" t="str">
        <v>NC-17</v>
      </c>
      <c r="J1000" t="str">
        <v>Adam LeFevre</v>
      </c>
      <c r="K1000" t="str">
        <v>Michael Cuesta</v>
      </c>
      <c r="L1000">
        <v>80</v>
      </c>
      <c r="M1000">
        <v>209</v>
      </c>
      <c r="N1000">
        <v>52</v>
      </c>
      <c r="O1000">
        <v>420</v>
      </c>
      <c r="P1000">
        <v>7.2</v>
      </c>
      <c r="R1000" t="str">
        <v>Coyote Ugly</v>
      </c>
      <c r="S1000">
        <v>36871</v>
      </c>
      <c r="T1000">
        <v>2000</v>
      </c>
      <c r="U1000" t="str">
        <v>2000s</v>
      </c>
      <c r="V1000" t="str">
        <v>Color</v>
      </c>
      <c r="W1000" t="str">
        <v>Comedy</v>
      </c>
      <c r="X1000" t="str">
        <v>English</v>
      </c>
      <c r="Y1000" t="str">
        <v>USA</v>
      </c>
      <c r="Z1000" t="str">
        <v>PG-13</v>
      </c>
      <c r="AA1000" t="str">
        <v>Adam Garcia</v>
      </c>
      <c r="AB1000" t="str">
        <v>David McNally</v>
      </c>
      <c r="AC1000">
        <v>811</v>
      </c>
      <c r="AD1000">
        <v>3106</v>
      </c>
      <c r="AE1000">
        <v>18</v>
      </c>
      <c r="AF1000">
        <v>0</v>
      </c>
      <c r="AG1000">
        <v>5.6</v>
      </c>
      <c r="AH1000">
        <v>155</v>
      </c>
      <c r="AI1000">
        <v>107</v>
      </c>
      <c r="AJ1000">
        <v>60786269</v>
      </c>
      <c r="AL1000" s="7" t="str">
        <v>Mike Disa</v>
      </c>
      <c r="AM1000" s="35">
        <f>AVERAGEIFS(IMDB4[IMDb Score (1-10)],IMDB4[Director Name],Formula_Analysis!AL1000)</f>
        <v>4.8</v>
      </c>
      <c r="AQ1000" s="7" t="str">
        <v>Sandra Ellis Lafferty</v>
      </c>
      <c r="AR1000" s="7">
        <f>SUMIFS(IMDB4[Gross Revenue],IMDB4[Lead Actor],Formula_Analysis!AQ1000)</f>
        <v>119518352</v>
      </c>
    </row>
    <row r="1001" spans="1:44" x14ac:dyDescent="0.25">
      <c r="A1001" t="str">
        <v>The Names of Love</v>
      </c>
      <c r="B1001">
        <v>40532</v>
      </c>
      <c r="C1001">
        <v>2010</v>
      </c>
      <c r="D1001" t="str">
        <v>2010s</v>
      </c>
      <c r="E1001" t="str">
        <v>Color</v>
      </c>
      <c r="F1001" t="str">
        <v>Comedy</v>
      </c>
      <c r="G1001" t="str">
        <v>French</v>
      </c>
      <c r="H1001" t="str">
        <v>France</v>
      </c>
      <c r="I1001" t="str">
        <v>R</v>
      </c>
      <c r="J1001" t="str">
        <v>Sara Forestier</v>
      </c>
      <c r="K1001" t="str">
        <v>Michel Leclerc</v>
      </c>
      <c r="L1001">
        <v>74</v>
      </c>
      <c r="M1001">
        <v>143</v>
      </c>
      <c r="N1001">
        <v>3</v>
      </c>
      <c r="O1001">
        <v>0</v>
      </c>
      <c r="P1001">
        <v>7.2</v>
      </c>
      <c r="R1001" t="str">
        <v>Poseidon</v>
      </c>
      <c r="S1001">
        <v>38786</v>
      </c>
      <c r="T1001">
        <v>2006</v>
      </c>
      <c r="U1001" t="str">
        <v>2000s</v>
      </c>
      <c r="V1001" t="str">
        <v>Color</v>
      </c>
      <c r="W1001" t="str">
        <v>Action</v>
      </c>
      <c r="X1001" t="str">
        <v>English</v>
      </c>
      <c r="Y1001" t="str">
        <v>USA</v>
      </c>
      <c r="Z1001" t="str">
        <v>PG-13</v>
      </c>
      <c r="AA1001" t="str">
        <v>Jimmy Bennett</v>
      </c>
      <c r="AB1001" t="str">
        <v>Wolfgang Petersen</v>
      </c>
      <c r="AC1001">
        <v>87000</v>
      </c>
      <c r="AD1001">
        <v>92456</v>
      </c>
      <c r="AE1001">
        <v>249</v>
      </c>
      <c r="AF1001">
        <v>0</v>
      </c>
      <c r="AG1001">
        <v>5.6</v>
      </c>
      <c r="AH1001">
        <v>231</v>
      </c>
      <c r="AI1001">
        <v>98</v>
      </c>
      <c r="AJ1001">
        <v>60655503</v>
      </c>
      <c r="AL1001" s="7" t="str">
        <v>Benny Boom</v>
      </c>
      <c r="AM1001" s="35">
        <f>AVERAGEIFS(IMDB4[IMDb Score (1-10)],IMDB4[Director Name],Formula_Analysis!AL1001)</f>
        <v>5.9</v>
      </c>
      <c r="AQ1001" s="7" t="str">
        <v>Cem Yilmaz</v>
      </c>
      <c r="AR1001" s="7">
        <f>SUMIFS(IMDB4[Gross Revenue],IMDB4[Lead Actor],Formula_Analysis!AQ1001)</f>
        <v>4190530</v>
      </c>
    </row>
    <row r="1002" spans="1:44" x14ac:dyDescent="0.25">
      <c r="A1002" t="str">
        <v>Short Cut to Nirvana: Kumbh Mela</v>
      </c>
      <c r="B1002">
        <v>37987</v>
      </c>
      <c r="C1002">
        <v>2004</v>
      </c>
      <c r="D1002" t="str">
        <v>2000s</v>
      </c>
      <c r="E1002" t="str">
        <v>Color</v>
      </c>
      <c r="F1002" t="str">
        <v>Documentary</v>
      </c>
      <c r="G1002" t="str">
        <v>English</v>
      </c>
      <c r="H1002" t="str">
        <v>USA</v>
      </c>
      <c r="I1002" t="str">
        <v>Unrated</v>
      </c>
      <c r="J1002" t="str">
        <v>The Dalai Lama</v>
      </c>
      <c r="K1002" t="str">
        <v>Maurizio Benazzo</v>
      </c>
      <c r="L1002">
        <v>66</v>
      </c>
      <c r="M1002">
        <v>66</v>
      </c>
      <c r="N1002">
        <v>0</v>
      </c>
      <c r="O1002">
        <v>30</v>
      </c>
      <c r="P1002">
        <v>7.2</v>
      </c>
      <c r="R1002" t="str">
        <v>Three Kings</v>
      </c>
      <c r="S1002">
        <v>36275</v>
      </c>
      <c r="T1002">
        <v>1999</v>
      </c>
      <c r="U1002" t="str">
        <v>1990s</v>
      </c>
      <c r="V1002" t="str">
        <v>Color</v>
      </c>
      <c r="W1002" t="str">
        <v>Action</v>
      </c>
      <c r="X1002" t="str">
        <v>English</v>
      </c>
      <c r="Y1002" t="str">
        <v>USA</v>
      </c>
      <c r="Z1002" t="str">
        <v>R</v>
      </c>
      <c r="AA1002" t="str">
        <v>Judy Greer</v>
      </c>
      <c r="AB1002" t="str">
        <v>David O. Russell</v>
      </c>
      <c r="AC1002">
        <v>2000</v>
      </c>
      <c r="AD1002">
        <v>3743</v>
      </c>
      <c r="AE1002">
        <v>737</v>
      </c>
      <c r="AF1002">
        <v>3000</v>
      </c>
      <c r="AG1002">
        <v>7.1</v>
      </c>
      <c r="AH1002">
        <v>150</v>
      </c>
      <c r="AI1002">
        <v>114</v>
      </c>
      <c r="AJ1002">
        <v>60652036</v>
      </c>
      <c r="AL1002" s="7" t="str">
        <v>Jorma Taccone</v>
      </c>
      <c r="AM1002" s="35">
        <f>AVERAGEIFS(IMDB4[IMDb Score (1-10)],IMDB4[Director Name],Formula_Analysis!AL1002)</f>
        <v>5.5</v>
      </c>
      <c r="AQ1002" s="7" t="str">
        <v>Angell Conwell</v>
      </c>
      <c r="AR1002" s="7">
        <f>SUMIFS(IMDB4[Gross Revenue],IMDB4[Lead Actor],Formula_Analysis!AQ1002)</f>
        <v>10097096</v>
      </c>
    </row>
    <row r="1003" spans="1:44" x14ac:dyDescent="0.25">
      <c r="A1003" t="str">
        <v>Tarnation</v>
      </c>
      <c r="B1003">
        <v>37951</v>
      </c>
      <c r="C1003">
        <v>2003</v>
      </c>
      <c r="D1003" t="str">
        <v>2000s</v>
      </c>
      <c r="E1003" t="str">
        <v>Color</v>
      </c>
      <c r="F1003" t="str">
        <v>Biography</v>
      </c>
      <c r="G1003" t="str">
        <v>English</v>
      </c>
      <c r="H1003" t="str">
        <v>USA</v>
      </c>
      <c r="I1003" t="str">
        <v>Unrated</v>
      </c>
      <c r="J1003" t="str">
        <v>Greg Ayres</v>
      </c>
      <c r="K1003" t="str">
        <v>Jonathan Caouette</v>
      </c>
      <c r="L1003">
        <v>58</v>
      </c>
      <c r="M1003">
        <v>78</v>
      </c>
      <c r="N1003">
        <v>20</v>
      </c>
      <c r="O1003">
        <v>754</v>
      </c>
      <c r="P1003">
        <v>7.2</v>
      </c>
      <c r="R1003" t="str">
        <v>Jingle All the Way</v>
      </c>
      <c r="S1003">
        <v>35203</v>
      </c>
      <c r="T1003">
        <v>1996</v>
      </c>
      <c r="U1003" t="str">
        <v>1990s</v>
      </c>
      <c r="V1003" t="str">
        <v>Color</v>
      </c>
      <c r="W1003" t="str">
        <v>Comedy</v>
      </c>
      <c r="X1003" t="str">
        <v>English</v>
      </c>
      <c r="Y1003" t="str">
        <v>USA</v>
      </c>
      <c r="Z1003" t="str">
        <v>PG</v>
      </c>
      <c r="AA1003" t="str">
        <v>Jim Belushi</v>
      </c>
      <c r="AB1003" t="str">
        <v>Brian Levant</v>
      </c>
      <c r="AC1003">
        <v>854</v>
      </c>
      <c r="AD1003">
        <v>4530</v>
      </c>
      <c r="AE1003">
        <v>32</v>
      </c>
      <c r="AF1003">
        <v>0</v>
      </c>
      <c r="AG1003">
        <v>5.4</v>
      </c>
      <c r="AH1003">
        <v>81</v>
      </c>
      <c r="AI1003">
        <v>94</v>
      </c>
      <c r="AJ1003">
        <v>60573641</v>
      </c>
      <c r="AL1003" s="7" t="str">
        <v>Michael Ritchie</v>
      </c>
      <c r="AM1003" s="35">
        <f>AVERAGEIFS(IMDB4[IMDb Score (1-10)],IMDB4[Director Name],Formula_Analysis!AL1003)</f>
        <v>5.65</v>
      </c>
      <c r="AQ1003" s="7" t="str">
        <v>Sydney Pollack</v>
      </c>
      <c r="AR1003" s="7">
        <f>SUMIFS(IMDB4[Gross Revenue],IMDB4[Lead Actor],Formula_Analysis!AQ1003)</f>
        <v>66790248</v>
      </c>
    </row>
    <row r="1004" spans="1:44" x14ac:dyDescent="0.25">
      <c r="A1004" t="str">
        <v>Censored Voices</v>
      </c>
      <c r="B1004">
        <v>42276</v>
      </c>
      <c r="C1004">
        <v>2015</v>
      </c>
      <c r="D1004" t="str">
        <v>2010s</v>
      </c>
      <c r="E1004" t="str">
        <v>Color</v>
      </c>
      <c r="F1004" t="str">
        <v>Documentary</v>
      </c>
      <c r="G1004" t="str">
        <v>Hebrew</v>
      </c>
      <c r="H1004" t="str">
        <v>Israel</v>
      </c>
      <c r="I1004" t="str">
        <v>Not Rated</v>
      </c>
      <c r="J1004" t="str">
        <v>Amos Oz</v>
      </c>
      <c r="K1004" t="str">
        <v>Mor Loushy</v>
      </c>
      <c r="L1004">
        <v>3</v>
      </c>
      <c r="M1004">
        <v>3</v>
      </c>
      <c r="N1004">
        <v>0</v>
      </c>
      <c r="O1004">
        <v>111</v>
      </c>
      <c r="P1004">
        <v>7.2</v>
      </c>
      <c r="R1004" t="str">
        <v>After Earth</v>
      </c>
      <c r="S1004">
        <v>41333</v>
      </c>
      <c r="T1004">
        <v>2013</v>
      </c>
      <c r="U1004" t="str">
        <v>2010s</v>
      </c>
      <c r="V1004" t="str">
        <v>Color</v>
      </c>
      <c r="W1004" t="str">
        <v>Action</v>
      </c>
      <c r="X1004" t="str">
        <v>English</v>
      </c>
      <c r="Y1004" t="str">
        <v>USA</v>
      </c>
      <c r="Z1004" t="str">
        <v>PG-13</v>
      </c>
      <c r="AA1004" t="str">
        <v>Will Smith</v>
      </c>
      <c r="AB1004" t="str">
        <v>M. Night Shyamalan</v>
      </c>
      <c r="AC1004">
        <v>10000</v>
      </c>
      <c r="AD1004">
        <v>14168</v>
      </c>
      <c r="AE1004">
        <v>0</v>
      </c>
      <c r="AF1004">
        <v>37000</v>
      </c>
      <c r="AG1004">
        <v>4.9000000000000004</v>
      </c>
      <c r="AH1004">
        <v>349</v>
      </c>
      <c r="AI1004">
        <v>100</v>
      </c>
      <c r="AJ1004">
        <v>60522097</v>
      </c>
      <c r="AL1004" s="7" t="str">
        <v>Daisy von Scherler Mayer</v>
      </c>
      <c r="AM1004" s="35">
        <f>AVERAGEIFS(IMDB4[IMDb Score (1-10)],IMDB4[Director Name],Formula_Analysis!AL1004)</f>
        <v>4.5999999999999996</v>
      </c>
      <c r="AQ1004" s="7" t="str">
        <v>Tika Sumpter</v>
      </c>
      <c r="AR1004" s="7">
        <f>SUMIFS(IMDB4[Gross Revenue],IMDB4[Lead Actor],Formula_Analysis!AQ1004)</f>
        <v>30513940</v>
      </c>
    </row>
    <row r="1005" spans="1:44" x14ac:dyDescent="0.25">
      <c r="A1005" t="str">
        <v>The Knife of Don Juan</v>
      </c>
      <c r="B1005">
        <v>41388</v>
      </c>
      <c r="C1005">
        <v>2013</v>
      </c>
      <c r="D1005" t="str">
        <v>2010s</v>
      </c>
      <c r="E1005" t="str">
        <v>Color</v>
      </c>
      <c r="F1005" t="str">
        <v>Comedy</v>
      </c>
      <c r="G1005" t="str">
        <v>Spanish</v>
      </c>
      <c r="H1005" t="str">
        <v>USA</v>
      </c>
      <c r="I1005" t="str">
        <v>Not Rated</v>
      </c>
      <c r="J1005" t="str">
        <v>Nataniel SÃ¡nchez</v>
      </c>
      <c r="K1005" t="str">
        <v>Tom Sanchez</v>
      </c>
      <c r="L1005">
        <v>3</v>
      </c>
      <c r="M1005">
        <v>5</v>
      </c>
      <c r="N1005">
        <v>0</v>
      </c>
      <c r="O1005">
        <v>75</v>
      </c>
      <c r="P1005">
        <v>7.2</v>
      </c>
      <c r="R1005" t="str">
        <v>Fantasia 2000</v>
      </c>
      <c r="S1005">
        <v>36434</v>
      </c>
      <c r="T1005">
        <v>1999</v>
      </c>
      <c r="U1005" t="str">
        <v>1990s</v>
      </c>
      <c r="V1005" t="str">
        <v>Color</v>
      </c>
      <c r="W1005" t="str">
        <v>Animation</v>
      </c>
      <c r="X1005" t="str">
        <v>English</v>
      </c>
      <c r="Y1005" t="str">
        <v>USA</v>
      </c>
      <c r="Z1005" t="str">
        <v>G</v>
      </c>
      <c r="AA1005" t="str">
        <v>Quincy Jones</v>
      </c>
      <c r="AB1005" t="str">
        <v>James Algar</v>
      </c>
      <c r="AC1005">
        <v>340</v>
      </c>
      <c r="AD1005">
        <v>814</v>
      </c>
      <c r="AE1005">
        <v>11</v>
      </c>
      <c r="AF1005">
        <v>607</v>
      </c>
      <c r="AG1005">
        <v>7.3</v>
      </c>
      <c r="AH1005">
        <v>129</v>
      </c>
      <c r="AI1005">
        <v>74</v>
      </c>
      <c r="AJ1005">
        <v>60507228</v>
      </c>
      <c r="AL1005" s="7" t="str">
        <v>Gilles Paquet-Brenner</v>
      </c>
      <c r="AM1005" s="35">
        <f>AVERAGEIFS(IMDB4[IMDb Score (1-10)],IMDB4[Director Name],Formula_Analysis!AL1005)</f>
        <v>7.5</v>
      </c>
      <c r="AQ1005" s="7" t="str">
        <v>M. Emmet Walsh</v>
      </c>
      <c r="AR1005" s="7">
        <f>SUMIFS(IMDB4[Gross Revenue],IMDB4[Lead Actor],Formula_Analysis!AQ1005)</f>
        <v>7000000</v>
      </c>
    </row>
    <row r="1006" spans="1:44" x14ac:dyDescent="0.25">
      <c r="A1006" t="str">
        <v>Pirates of the Caribbean: At World's End</v>
      </c>
      <c r="B1006">
        <v>39409</v>
      </c>
      <c r="C1006">
        <v>2007</v>
      </c>
      <c r="D1006" t="str">
        <v>2000s</v>
      </c>
      <c r="E1006" t="str">
        <v>Color</v>
      </c>
      <c r="F1006" t="str">
        <v>Action</v>
      </c>
      <c r="G1006" t="str">
        <v>English</v>
      </c>
      <c r="H1006" t="str">
        <v>USA</v>
      </c>
      <c r="I1006" t="str">
        <v>PG-13</v>
      </c>
      <c r="J1006" t="str">
        <v>Johnny Depp</v>
      </c>
      <c r="K1006" t="str">
        <v>Gore Verbinski</v>
      </c>
      <c r="L1006">
        <v>40000</v>
      </c>
      <c r="M1006">
        <v>48350</v>
      </c>
      <c r="N1006">
        <v>563</v>
      </c>
      <c r="O1006">
        <v>0</v>
      </c>
      <c r="P1006">
        <v>7.1</v>
      </c>
      <c r="R1006" t="str">
        <v>Kiss the Girls</v>
      </c>
      <c r="S1006">
        <v>35613</v>
      </c>
      <c r="T1006">
        <v>1997</v>
      </c>
      <c r="U1006" t="str">
        <v>1990s</v>
      </c>
      <c r="V1006" t="str">
        <v>Color</v>
      </c>
      <c r="W1006" t="str">
        <v>Crime</v>
      </c>
      <c r="X1006" t="str">
        <v>English</v>
      </c>
      <c r="Y1006" t="str">
        <v>USA</v>
      </c>
      <c r="Z1006" t="str">
        <v>R</v>
      </c>
      <c r="AA1006" t="str">
        <v>Morgan Freeman</v>
      </c>
      <c r="AB1006" t="str">
        <v>Gary Fleder</v>
      </c>
      <c r="AC1006">
        <v>11000</v>
      </c>
      <c r="AD1006">
        <v>14322</v>
      </c>
      <c r="AE1006">
        <v>39</v>
      </c>
      <c r="AF1006">
        <v>0</v>
      </c>
      <c r="AG1006">
        <v>6.6</v>
      </c>
      <c r="AH1006">
        <v>83</v>
      </c>
      <c r="AI1006">
        <v>115</v>
      </c>
      <c r="AJ1006">
        <v>60491560</v>
      </c>
      <c r="AL1006" s="7" t="str">
        <v>Fernando Meirelles</v>
      </c>
      <c r="AM1006" s="35">
        <f>AVERAGEIFS(IMDB4[IMDb Score (1-10)],IMDB4[Director Name],Formula_Analysis!AL1006)</f>
        <v>7.5999999999999988</v>
      </c>
      <c r="AQ1006" s="7" t="str">
        <v>Warren Christie</v>
      </c>
      <c r="AR1006" s="7">
        <f>SUMIFS(IMDB4[Gross Revenue],IMDB4[Lead Actor],Formula_Analysis!AQ1006)</f>
        <v>17683670</v>
      </c>
    </row>
    <row r="1007" spans="1:44" x14ac:dyDescent="0.25">
      <c r="A1007" t="str">
        <v>The Ides of March</v>
      </c>
      <c r="B1007">
        <v>40646</v>
      </c>
      <c r="C1007">
        <v>2011</v>
      </c>
      <c r="D1007" t="str">
        <v>2010s</v>
      </c>
      <c r="E1007" t="str">
        <v>Color</v>
      </c>
      <c r="F1007" t="str">
        <v>Drama</v>
      </c>
      <c r="G1007" t="str">
        <v>English</v>
      </c>
      <c r="H1007" t="str">
        <v>USA</v>
      </c>
      <c r="I1007" t="str">
        <v>R</v>
      </c>
      <c r="J1007" t="str">
        <v>Ryan Gosling</v>
      </c>
      <c r="K1007" t="str">
        <v>George Clooney</v>
      </c>
      <c r="L1007">
        <v>33000</v>
      </c>
      <c r="M1007">
        <v>57077</v>
      </c>
      <c r="N1007">
        <v>0</v>
      </c>
      <c r="O1007">
        <v>22000</v>
      </c>
      <c r="P1007">
        <v>7.1</v>
      </c>
      <c r="R1007" t="str">
        <v>Shanghai Knights</v>
      </c>
      <c r="S1007">
        <v>37720</v>
      </c>
      <c r="T1007">
        <v>2003</v>
      </c>
      <c r="U1007" t="str">
        <v>2000s</v>
      </c>
      <c r="V1007" t="str">
        <v>Color</v>
      </c>
      <c r="W1007" t="str">
        <v>Action</v>
      </c>
      <c r="X1007" t="str">
        <v>English</v>
      </c>
      <c r="Y1007" t="str">
        <v>USA</v>
      </c>
      <c r="Z1007" t="str">
        <v>PG-13</v>
      </c>
      <c r="AA1007" t="str">
        <v>Fann Wong</v>
      </c>
      <c r="AB1007" t="str">
        <v>David Dobkin</v>
      </c>
      <c r="AC1007">
        <v>154</v>
      </c>
      <c r="AD1007">
        <v>428</v>
      </c>
      <c r="AE1007">
        <v>71</v>
      </c>
      <c r="AF1007">
        <v>955</v>
      </c>
      <c r="AG1007">
        <v>6.2</v>
      </c>
      <c r="AH1007">
        <v>165</v>
      </c>
      <c r="AI1007">
        <v>114</v>
      </c>
      <c r="AJ1007">
        <v>60470220</v>
      </c>
      <c r="AL1007" s="7" t="str">
        <v>Menno Meyjes</v>
      </c>
      <c r="AM1007" s="35">
        <f>AVERAGEIFS(IMDB4[IMDb Score (1-10)],IMDB4[Director Name],Formula_Analysis!AL1007)</f>
        <v>6.8</v>
      </c>
      <c r="AQ1007" s="7" t="str">
        <v>Jean-Baptiste Maunier</v>
      </c>
      <c r="AR1007" s="7">
        <f>SUMIFS(IMDB4[Gross Revenue],IMDB4[Lead Actor],Formula_Analysis!AQ1007)</f>
        <v>3629758</v>
      </c>
    </row>
    <row r="1008" spans="1:44" x14ac:dyDescent="0.25">
      <c r="A1008" t="str">
        <v>The Devil's Double</v>
      </c>
      <c r="B1008">
        <v>40597</v>
      </c>
      <c r="C1008">
        <v>2011</v>
      </c>
      <c r="D1008" t="str">
        <v>2010s</v>
      </c>
      <c r="E1008" t="str">
        <v>Color</v>
      </c>
      <c r="F1008" t="str">
        <v>Biography</v>
      </c>
      <c r="G1008" t="str">
        <v>English</v>
      </c>
      <c r="H1008" t="str">
        <v>Belgium</v>
      </c>
      <c r="I1008" t="str">
        <v>R</v>
      </c>
      <c r="J1008" t="str">
        <v>Mem Ferda</v>
      </c>
      <c r="K1008" t="str">
        <v>Lee Tamahori</v>
      </c>
      <c r="L1008">
        <v>31000</v>
      </c>
      <c r="M1008">
        <v>35561</v>
      </c>
      <c r="N1008">
        <v>93</v>
      </c>
      <c r="O1008">
        <v>14000</v>
      </c>
      <c r="P1008">
        <v>7.1</v>
      </c>
      <c r="R1008" t="str">
        <v>The Lucky One</v>
      </c>
      <c r="S1008">
        <v>41048</v>
      </c>
      <c r="T1008">
        <v>2012</v>
      </c>
      <c r="U1008" t="str">
        <v>2010s</v>
      </c>
      <c r="V1008" t="str">
        <v>Color</v>
      </c>
      <c r="W1008" t="str">
        <v>Drama</v>
      </c>
      <c r="X1008" t="str">
        <v>English</v>
      </c>
      <c r="Y1008" t="str">
        <v>USA</v>
      </c>
      <c r="Z1008" t="str">
        <v>PG-13</v>
      </c>
      <c r="AA1008" t="str">
        <v>Blythe Danner</v>
      </c>
      <c r="AB1008" t="str">
        <v>Scott Hicks</v>
      </c>
      <c r="AC1008">
        <v>713</v>
      </c>
      <c r="AD1008">
        <v>1852</v>
      </c>
      <c r="AE1008">
        <v>96</v>
      </c>
      <c r="AF1008">
        <v>29000</v>
      </c>
      <c r="AG1008">
        <v>6.5</v>
      </c>
      <c r="AH1008">
        <v>170</v>
      </c>
      <c r="AI1008">
        <v>101</v>
      </c>
      <c r="AJ1008">
        <v>60443237</v>
      </c>
      <c r="AL1008" s="7" t="str">
        <v>Risa Bramon Garcia</v>
      </c>
      <c r="AM1008" s="35">
        <f>AVERAGEIFS(IMDB4[IMDb Score (1-10)],IMDB4[Director Name],Formula_Analysis!AL1008)</f>
        <v>5.9</v>
      </c>
      <c r="AQ1008" s="7" t="str">
        <v>MyAnna Buring</v>
      </c>
      <c r="AR1008" s="7">
        <f>SUMIFS(IMDB4[Gross Revenue],IMDB4[Lead Actor],Formula_Analysis!AQ1008)</f>
        <v>26032205</v>
      </c>
    </row>
    <row r="1009" spans="1:44" x14ac:dyDescent="0.25">
      <c r="A1009" t="str">
        <v>Body of Lies</v>
      </c>
      <c r="B1009">
        <v>39598</v>
      </c>
      <c r="C1009">
        <v>2008</v>
      </c>
      <c r="D1009" t="str">
        <v>2000s</v>
      </c>
      <c r="E1009" t="str">
        <v>Color</v>
      </c>
      <c r="F1009" t="str">
        <v>Action</v>
      </c>
      <c r="G1009" t="str">
        <v>English</v>
      </c>
      <c r="H1009" t="str">
        <v>USA</v>
      </c>
      <c r="I1009" t="str">
        <v>R</v>
      </c>
      <c r="J1009" t="str">
        <v>Leonardo DiCaprio</v>
      </c>
      <c r="K1009" t="str">
        <v>Ridley Scott</v>
      </c>
      <c r="L1009">
        <v>29000</v>
      </c>
      <c r="M1009">
        <v>29824</v>
      </c>
      <c r="N1009">
        <v>0</v>
      </c>
      <c r="O1009">
        <v>0</v>
      </c>
      <c r="P1009">
        <v>7.1</v>
      </c>
      <c r="R1009" t="str">
        <v>The Wedding Planner</v>
      </c>
      <c r="S1009">
        <v>37148</v>
      </c>
      <c r="T1009">
        <v>2001</v>
      </c>
      <c r="U1009" t="str">
        <v>2000s</v>
      </c>
      <c r="V1009" t="str">
        <v>Color</v>
      </c>
      <c r="W1009" t="str">
        <v>Comedy</v>
      </c>
      <c r="X1009" t="str">
        <v>English</v>
      </c>
      <c r="Y1009" t="str">
        <v>Germany</v>
      </c>
      <c r="Z1009" t="str">
        <v>PG-13</v>
      </c>
      <c r="AA1009" t="str">
        <v>Matthew McConaughey</v>
      </c>
      <c r="AB1009" t="str">
        <v>Adam Shankman</v>
      </c>
      <c r="AC1009">
        <v>11000</v>
      </c>
      <c r="AD1009">
        <v>17533</v>
      </c>
      <c r="AE1009">
        <v>163</v>
      </c>
      <c r="AF1009">
        <v>0</v>
      </c>
      <c r="AG1009">
        <v>5.2</v>
      </c>
      <c r="AH1009">
        <v>108</v>
      </c>
      <c r="AI1009">
        <v>103</v>
      </c>
      <c r="AJ1009">
        <v>60400856</v>
      </c>
      <c r="AL1009" s="7" t="str">
        <v>Marcus Dunstan</v>
      </c>
      <c r="AM1009" s="35">
        <f>AVERAGEIFS(IMDB4[IMDb Score (1-10)],IMDB4[Director Name],Formula_Analysis!AL1009)</f>
        <v>6.1</v>
      </c>
      <c r="AQ1009" s="7" t="str">
        <v>Sierra McCormick</v>
      </c>
      <c r="AR1009" s="7">
        <f>SUMIFS(IMDB4[Gross Revenue],IMDB4[Lead Actor],Formula_Analysis!AQ1009)</f>
        <v>26161406</v>
      </c>
    </row>
    <row r="1010" spans="1:44" x14ac:dyDescent="0.25">
      <c r="A1010" t="str">
        <v>Thor: The Dark World</v>
      </c>
      <c r="B1010">
        <v>41561</v>
      </c>
      <c r="C1010">
        <v>2013</v>
      </c>
      <c r="D1010" t="str">
        <v>2010s</v>
      </c>
      <c r="E1010" t="str">
        <v>Color</v>
      </c>
      <c r="F1010" t="str">
        <v>Action</v>
      </c>
      <c r="G1010" t="str">
        <v>English</v>
      </c>
      <c r="H1010" t="str">
        <v>USA</v>
      </c>
      <c r="I1010" t="str">
        <v>PG-13</v>
      </c>
      <c r="J1010" t="str">
        <v>Chris Hemsworth</v>
      </c>
      <c r="K1010" t="str">
        <v>Alan Taylor</v>
      </c>
      <c r="L1010">
        <v>26000</v>
      </c>
      <c r="M1010">
        <v>59803</v>
      </c>
      <c r="N1010">
        <v>230</v>
      </c>
      <c r="O1010">
        <v>63000</v>
      </c>
      <c r="P1010">
        <v>7.1</v>
      </c>
      <c r="R1010" t="str">
        <v>Burn After Reading</v>
      </c>
      <c r="S1010">
        <v>39516</v>
      </c>
      <c r="T1010">
        <v>2008</v>
      </c>
      <c r="U1010" t="str">
        <v>2000s</v>
      </c>
      <c r="V1010" t="str">
        <v>Color</v>
      </c>
      <c r="W1010" t="str">
        <v>Comedy</v>
      </c>
      <c r="X1010" t="str">
        <v>English</v>
      </c>
      <c r="Y1010" t="str">
        <v>USA</v>
      </c>
      <c r="Z1010" t="str">
        <v>R</v>
      </c>
      <c r="AA1010" t="str">
        <v>J.K. Simmons</v>
      </c>
      <c r="AB1010" t="str">
        <v>Ethan Coen</v>
      </c>
      <c r="AC1010">
        <v>24000</v>
      </c>
      <c r="AD1010">
        <v>36093</v>
      </c>
      <c r="AE1010">
        <v>1000</v>
      </c>
      <c r="AF1010">
        <v>0</v>
      </c>
      <c r="AG1010">
        <v>7</v>
      </c>
      <c r="AH1010">
        <v>341</v>
      </c>
      <c r="AI1010">
        <v>96</v>
      </c>
      <c r="AJ1010">
        <v>60338891</v>
      </c>
      <c r="AL1010" s="7" t="str">
        <v>Stuart Gordon</v>
      </c>
      <c r="AM1010" s="35">
        <f>AVERAGEIFS(IMDB4[IMDb Score (1-10)],IMDB4[Director Name],Formula_Analysis!AL1010)</f>
        <v>6.1</v>
      </c>
      <c r="AQ1010" s="7" t="str">
        <v>Willie Garson</v>
      </c>
      <c r="AR1010" s="7">
        <f>SUMIFS(IMDB4[Gross Revenue],IMDB4[Lead Actor],Formula_Analysis!AQ1010)</f>
        <v>31286130</v>
      </c>
    </row>
    <row r="1011" spans="1:44" x14ac:dyDescent="0.25">
      <c r="A1011" t="str">
        <v>Michael Collins</v>
      </c>
      <c r="B1011">
        <v>35208</v>
      </c>
      <c r="C1011">
        <v>1996</v>
      </c>
      <c r="D1011" t="str">
        <v>1990s</v>
      </c>
      <c r="E1011" t="str">
        <v>Black and White</v>
      </c>
      <c r="F1011" t="str">
        <v>Biography</v>
      </c>
      <c r="G1011" t="str">
        <v>English</v>
      </c>
      <c r="H1011" t="str">
        <v>UK</v>
      </c>
      <c r="I1011" t="str">
        <v>R</v>
      </c>
      <c r="J1011" t="str">
        <v>Alan Rickman</v>
      </c>
      <c r="K1011" t="str">
        <v>Neil Jordan</v>
      </c>
      <c r="L1011">
        <v>25000</v>
      </c>
      <c r="M1011">
        <v>48482</v>
      </c>
      <c r="N1011">
        <v>277</v>
      </c>
      <c r="O1011">
        <v>0</v>
      </c>
      <c r="P1011">
        <v>7.1</v>
      </c>
      <c r="R1011" t="str">
        <v>Scrooged</v>
      </c>
      <c r="S1011">
        <v>32455</v>
      </c>
      <c r="T1011">
        <v>1988</v>
      </c>
      <c r="U1011" t="str">
        <v>1980s</v>
      </c>
      <c r="V1011" t="str">
        <v>Color</v>
      </c>
      <c r="W1011" t="str">
        <v>Comedy</v>
      </c>
      <c r="X1011" t="str">
        <v>English</v>
      </c>
      <c r="Y1011" t="str">
        <v>USA</v>
      </c>
      <c r="Z1011" t="str">
        <v>PG-13</v>
      </c>
      <c r="AA1011" t="str">
        <v>Bill Murray</v>
      </c>
      <c r="AB1011" t="str">
        <v>Richard Donner</v>
      </c>
      <c r="AC1011">
        <v>13000</v>
      </c>
      <c r="AD1011">
        <v>18734</v>
      </c>
      <c r="AE1011">
        <v>503</v>
      </c>
      <c r="AF1011">
        <v>11000</v>
      </c>
      <c r="AG1011">
        <v>7</v>
      </c>
      <c r="AH1011">
        <v>88</v>
      </c>
      <c r="AI1011">
        <v>101</v>
      </c>
      <c r="AJ1011">
        <v>60328558</v>
      </c>
      <c r="AL1011" s="7" t="str">
        <v>Tony Kaye</v>
      </c>
      <c r="AM1011" s="35">
        <f>AVERAGEIFS(IMDB4[IMDb Score (1-10)],IMDB4[Director Name],Formula_Analysis!AL1011)</f>
        <v>8.6</v>
      </c>
      <c r="AQ1011" s="7" t="str">
        <v>John Kapelos</v>
      </c>
      <c r="AR1011" s="7">
        <f>SUMIFS(IMDB4[Gross Revenue],IMDB4[Lead Actor],Formula_Analysis!AQ1011)</f>
        <v>33927476</v>
      </c>
    </row>
    <row r="1012" spans="1:44" x14ac:dyDescent="0.25">
      <c r="A1012" t="str">
        <v>The Railway Man</v>
      </c>
      <c r="B1012">
        <v>41341</v>
      </c>
      <c r="C1012">
        <v>2013</v>
      </c>
      <c r="D1012" t="str">
        <v>2010s</v>
      </c>
      <c r="E1012" t="str">
        <v>Color</v>
      </c>
      <c r="F1012" t="str">
        <v>Biography</v>
      </c>
      <c r="G1012" t="str">
        <v>English</v>
      </c>
      <c r="H1012" t="str">
        <v>Australia</v>
      </c>
      <c r="I1012" t="str">
        <v>R</v>
      </c>
      <c r="J1012" t="str">
        <v>Jeremy Irvine</v>
      </c>
      <c r="K1012" t="str">
        <v>Jonathan Teplitzky</v>
      </c>
      <c r="L1012">
        <v>25000</v>
      </c>
      <c r="M1012">
        <v>39463</v>
      </c>
      <c r="N1012">
        <v>6</v>
      </c>
      <c r="O1012">
        <v>18000</v>
      </c>
      <c r="P1012">
        <v>7.1</v>
      </c>
      <c r="R1012" t="str">
        <v>Baby Mama</v>
      </c>
      <c r="S1012">
        <v>39645</v>
      </c>
      <c r="T1012">
        <v>2008</v>
      </c>
      <c r="U1012" t="str">
        <v>2000s</v>
      </c>
      <c r="V1012" t="str">
        <v>Color</v>
      </c>
      <c r="W1012" t="str">
        <v>Comedy</v>
      </c>
      <c r="X1012" t="str">
        <v>English</v>
      </c>
      <c r="Y1012" t="str">
        <v>USA</v>
      </c>
      <c r="Z1012" t="str">
        <v>PG-13</v>
      </c>
      <c r="AA1012" t="str">
        <v>Tina Fey</v>
      </c>
      <c r="AB1012" t="str">
        <v>Michael McCullers</v>
      </c>
      <c r="AC1012">
        <v>2000</v>
      </c>
      <c r="AD1012">
        <v>6930</v>
      </c>
      <c r="AE1012">
        <v>5</v>
      </c>
      <c r="AF1012">
        <v>0</v>
      </c>
      <c r="AG1012">
        <v>6</v>
      </c>
      <c r="AH1012">
        <v>145</v>
      </c>
      <c r="AI1012">
        <v>99</v>
      </c>
      <c r="AJ1012">
        <v>60269340</v>
      </c>
      <c r="AL1012" s="7" t="str">
        <v>Alejandro Monteverde</v>
      </c>
      <c r="AM1012" s="35">
        <f>AVERAGEIFS(IMDB4[IMDb Score (1-10)],IMDB4[Director Name],Formula_Analysis!AL1012)</f>
        <v>7.4</v>
      </c>
      <c r="AQ1012" s="7" t="str">
        <v>Richard Cabral</v>
      </c>
      <c r="AR1012" s="7">
        <f>SUMIFS(IMDB4[Gross Revenue],IMDB4[Lead Actor],Formula_Analysis!AQ1012)</f>
        <v>32453345</v>
      </c>
    </row>
    <row r="1013" spans="1:44" x14ac:dyDescent="0.25">
      <c r="A1013" t="str">
        <v>I Love You, Man</v>
      </c>
      <c r="B1013">
        <v>39948</v>
      </c>
      <c r="C1013">
        <v>2009</v>
      </c>
      <c r="D1013" t="str">
        <v>2000s</v>
      </c>
      <c r="E1013" t="str">
        <v>Color</v>
      </c>
      <c r="F1013" t="str">
        <v>Comedy</v>
      </c>
      <c r="G1013" t="str">
        <v>English</v>
      </c>
      <c r="H1013" t="str">
        <v>USA</v>
      </c>
      <c r="I1013" t="str">
        <v>R</v>
      </c>
      <c r="J1013" t="str">
        <v>J.K. Simmons</v>
      </c>
      <c r="K1013" t="str">
        <v>John Hamburg</v>
      </c>
      <c r="L1013">
        <v>24000</v>
      </c>
      <c r="M1013">
        <v>28928</v>
      </c>
      <c r="N1013">
        <v>29</v>
      </c>
      <c r="O1013">
        <v>0</v>
      </c>
      <c r="P1013">
        <v>7.1</v>
      </c>
      <c r="R1013" t="str">
        <v>The Cable Guy</v>
      </c>
      <c r="S1013">
        <v>35336</v>
      </c>
      <c r="T1013">
        <v>1996</v>
      </c>
      <c r="U1013" t="str">
        <v>1990s</v>
      </c>
      <c r="V1013" t="str">
        <v>Color</v>
      </c>
      <c r="W1013" t="str">
        <v>Comedy</v>
      </c>
      <c r="X1013" t="str">
        <v>English</v>
      </c>
      <c r="Y1013" t="str">
        <v>USA</v>
      </c>
      <c r="Z1013" t="str">
        <v>PG-13</v>
      </c>
      <c r="AA1013" t="str">
        <v>Matthew Broderick</v>
      </c>
      <c r="AB1013" t="str">
        <v>Ben Stiller</v>
      </c>
      <c r="AC1013">
        <v>2000</v>
      </c>
      <c r="AD1013">
        <v>3718</v>
      </c>
      <c r="AE1013">
        <v>0</v>
      </c>
      <c r="AF1013">
        <v>0</v>
      </c>
      <c r="AG1013">
        <v>6</v>
      </c>
      <c r="AH1013">
        <v>72</v>
      </c>
      <c r="AI1013">
        <v>96</v>
      </c>
      <c r="AJ1013">
        <v>60154431</v>
      </c>
      <c r="AL1013" s="7" t="str">
        <v>John Maybury</v>
      </c>
      <c r="AM1013" s="35">
        <f>AVERAGEIFS(IMDB4[IMDb Score (1-10)],IMDB4[Director Name],Formula_Analysis!AL1013)</f>
        <v>7.1</v>
      </c>
      <c r="AQ1013" s="7" t="str">
        <v>David Belle</v>
      </c>
      <c r="AR1013" s="7">
        <f>SUMIFS(IMDB4[Gross Revenue],IMDB4[Lead Actor],Formula_Analysis!AQ1013)</f>
        <v>1197786</v>
      </c>
    </row>
    <row r="1014" spans="1:44" x14ac:dyDescent="0.25">
      <c r="A1014" t="str">
        <v>The Words</v>
      </c>
      <c r="B1014">
        <v>41216</v>
      </c>
      <c r="C1014">
        <v>2012</v>
      </c>
      <c r="D1014" t="str">
        <v>2010s</v>
      </c>
      <c r="E1014" t="str">
        <v>Color</v>
      </c>
      <c r="F1014" t="str">
        <v>Drama</v>
      </c>
      <c r="G1014" t="str">
        <v>English</v>
      </c>
      <c r="H1014" t="str">
        <v>USA</v>
      </c>
      <c r="I1014" t="str">
        <v>PG-13</v>
      </c>
      <c r="J1014" t="str">
        <v>J.K. Simmons</v>
      </c>
      <c r="K1014" t="str">
        <v>Brian Klugman</v>
      </c>
      <c r="L1014">
        <v>24000</v>
      </c>
      <c r="M1014">
        <v>51355</v>
      </c>
      <c r="N1014">
        <v>49</v>
      </c>
      <c r="O1014">
        <v>21000</v>
      </c>
      <c r="P1014">
        <v>7.1</v>
      </c>
      <c r="R1014" t="str">
        <v>Resident Evil: Afterlife</v>
      </c>
      <c r="S1014">
        <v>40382</v>
      </c>
      <c r="T1014">
        <v>2010</v>
      </c>
      <c r="U1014" t="str">
        <v>2010s</v>
      </c>
      <c r="V1014" t="str">
        <v>Color</v>
      </c>
      <c r="W1014" t="str">
        <v>Action</v>
      </c>
      <c r="X1014" t="str">
        <v>English</v>
      </c>
      <c r="Y1014" t="str">
        <v>Germany</v>
      </c>
      <c r="Z1014" t="str">
        <v>R</v>
      </c>
      <c r="AA1014" t="str">
        <v>Milla Jovovich</v>
      </c>
      <c r="AB1014" t="str">
        <v>Paul W.S. Anderson</v>
      </c>
      <c r="AC1014">
        <v>14000</v>
      </c>
      <c r="AD1014">
        <v>16098</v>
      </c>
      <c r="AE1014">
        <v>545</v>
      </c>
      <c r="AF1014">
        <v>19000</v>
      </c>
      <c r="AG1014">
        <v>5.9</v>
      </c>
      <c r="AH1014">
        <v>253</v>
      </c>
      <c r="AI1014">
        <v>97</v>
      </c>
      <c r="AJ1014">
        <v>60128566</v>
      </c>
      <c r="AL1014" s="7" t="str">
        <v>Mike Leigh</v>
      </c>
      <c r="AM1014" s="35">
        <f>AVERAGEIFS(IMDB4[IMDb Score (1-10)],IMDB4[Director Name],Formula_Analysis!AL1014)</f>
        <v>7.3599999999999994</v>
      </c>
      <c r="AQ1014" s="7" t="str">
        <v>Maura Tierney</v>
      </c>
      <c r="AR1014" s="7">
        <f>SUMIFS(IMDB4[Gross Revenue],IMDB4[Lead Actor],Formula_Analysis!AQ1014)</f>
        <v>220361437</v>
      </c>
    </row>
    <row r="1015" spans="1:44" x14ac:dyDescent="0.25">
      <c r="A1015" t="str">
        <v>Treasure Planet</v>
      </c>
      <c r="B1015">
        <v>37431</v>
      </c>
      <c r="C1015">
        <v>2002</v>
      </c>
      <c r="D1015" t="str">
        <v>2000s</v>
      </c>
      <c r="E1015" t="str">
        <v>Color</v>
      </c>
      <c r="F1015" t="str">
        <v>Adventure</v>
      </c>
      <c r="G1015" t="str">
        <v>English</v>
      </c>
      <c r="H1015" t="str">
        <v>USA</v>
      </c>
      <c r="I1015" t="str">
        <v>PG</v>
      </c>
      <c r="J1015" t="str">
        <v>Joseph Gordon-Levitt</v>
      </c>
      <c r="K1015" t="str">
        <v>Ron Clements</v>
      </c>
      <c r="L1015">
        <v>23000</v>
      </c>
      <c r="M1015">
        <v>26940</v>
      </c>
      <c r="N1015">
        <v>63</v>
      </c>
      <c r="O1015">
        <v>0</v>
      </c>
      <c r="P1015">
        <v>7.1</v>
      </c>
      <c r="R1015" t="str">
        <v>Why Did I Get Married Too?</v>
      </c>
      <c r="S1015">
        <v>40439</v>
      </c>
      <c r="T1015">
        <v>2010</v>
      </c>
      <c r="U1015" t="str">
        <v>2010s</v>
      </c>
      <c r="V1015" t="str">
        <v>Color</v>
      </c>
      <c r="W1015" t="str">
        <v>Comedy</v>
      </c>
      <c r="X1015" t="str">
        <v>English</v>
      </c>
      <c r="Y1015" t="str">
        <v>USA</v>
      </c>
      <c r="Z1015" t="str">
        <v>PG-13</v>
      </c>
      <c r="AA1015" t="str">
        <v>Michael Jai White</v>
      </c>
      <c r="AB1015" t="str">
        <v>Tyler Perry</v>
      </c>
      <c r="AC1015">
        <v>2000</v>
      </c>
      <c r="AD1015">
        <v>6657</v>
      </c>
      <c r="AE1015">
        <v>0</v>
      </c>
      <c r="AF1015">
        <v>0</v>
      </c>
      <c r="AG1015">
        <v>4.4000000000000004</v>
      </c>
      <c r="AH1015">
        <v>40</v>
      </c>
      <c r="AI1015">
        <v>121</v>
      </c>
      <c r="AJ1015">
        <v>60072596</v>
      </c>
      <c r="AL1015" s="7" t="str">
        <v>Matthew Robbins</v>
      </c>
      <c r="AM1015" s="35">
        <f>AVERAGEIFS(IMDB4[IMDb Score (1-10)],IMDB4[Director Name],Formula_Analysis!AL1015)</f>
        <v>6.7</v>
      </c>
      <c r="AQ1015" s="7" t="str">
        <v>Noah Taylor</v>
      </c>
      <c r="AR1015" s="7">
        <f>SUMIFS(IMDB4[Gross Revenue],IMDB4[Lead Actor],Formula_Analysis!AQ1015)</f>
        <v>35811509</v>
      </c>
    </row>
    <row r="1016" spans="1:44" x14ac:dyDescent="0.25">
      <c r="A1016" t="str">
        <v>Flags of Our Fathers</v>
      </c>
      <c r="B1016">
        <v>38846</v>
      </c>
      <c r="C1016">
        <v>2006</v>
      </c>
      <c r="D1016" t="str">
        <v>2000s</v>
      </c>
      <c r="E1016" t="str">
        <v>Color</v>
      </c>
      <c r="F1016" t="str">
        <v>Drama</v>
      </c>
      <c r="G1016" t="str">
        <v>English</v>
      </c>
      <c r="H1016" t="str">
        <v>USA</v>
      </c>
      <c r="I1016" t="str">
        <v>R</v>
      </c>
      <c r="J1016" t="str">
        <v>Paul Walker</v>
      </c>
      <c r="K1016" t="str">
        <v>Clint Eastwood</v>
      </c>
      <c r="L1016">
        <v>23000</v>
      </c>
      <c r="M1016">
        <v>24468</v>
      </c>
      <c r="N1016">
        <v>16000</v>
      </c>
      <c r="O1016">
        <v>0</v>
      </c>
      <c r="P1016">
        <v>7.1</v>
      </c>
      <c r="R1016" t="str">
        <v>Bad Santa</v>
      </c>
      <c r="S1016">
        <v>37713</v>
      </c>
      <c r="T1016">
        <v>2003</v>
      </c>
      <c r="U1016" t="str">
        <v>2000s</v>
      </c>
      <c r="V1016" t="str">
        <v>Color</v>
      </c>
      <c r="W1016" t="str">
        <v>Comedy</v>
      </c>
      <c r="X1016" t="str">
        <v>English</v>
      </c>
      <c r="Y1016" t="str">
        <v>USA</v>
      </c>
      <c r="Z1016" t="str">
        <v>R</v>
      </c>
      <c r="AA1016" t="str">
        <v>Bernie Mac</v>
      </c>
      <c r="AB1016" t="str">
        <v>Terry Zwigoff</v>
      </c>
      <c r="AC1016">
        <v>1000</v>
      </c>
      <c r="AD1016">
        <v>3151</v>
      </c>
      <c r="AE1016">
        <v>72</v>
      </c>
      <c r="AF1016">
        <v>10000</v>
      </c>
      <c r="AG1016">
        <v>7.1</v>
      </c>
      <c r="AH1016">
        <v>195</v>
      </c>
      <c r="AI1016">
        <v>98</v>
      </c>
      <c r="AJ1016">
        <v>60057639</v>
      </c>
      <c r="AL1016" s="7" t="str">
        <v>Mike Mills</v>
      </c>
      <c r="AM1016" s="35">
        <f>AVERAGEIFS(IMDB4[IMDb Score (1-10)],IMDB4[Director Name],Formula_Analysis!AL1016)</f>
        <v>6.9</v>
      </c>
      <c r="AQ1016" s="7" t="str">
        <v>Richard Lawson</v>
      </c>
      <c r="AR1016" s="7">
        <f>SUMIFS(IMDB4[Gross Revenue],IMDB4[Lead Actor],Formula_Analysis!AQ1016)</f>
        <v>37672350</v>
      </c>
    </row>
    <row r="1017" spans="1:44" x14ac:dyDescent="0.25">
      <c r="A1017" t="str">
        <v>Hesher</v>
      </c>
      <c r="B1017">
        <v>40248</v>
      </c>
      <c r="C1017">
        <v>2010</v>
      </c>
      <c r="D1017" t="str">
        <v>2010s</v>
      </c>
      <c r="E1017" t="str">
        <v>Color</v>
      </c>
      <c r="F1017" t="str">
        <v>Drama</v>
      </c>
      <c r="G1017" t="str">
        <v>English</v>
      </c>
      <c r="H1017" t="str">
        <v>USA</v>
      </c>
      <c r="I1017" t="str">
        <v>R</v>
      </c>
      <c r="J1017" t="str">
        <v>Joseph Gordon-Levitt</v>
      </c>
      <c r="K1017" t="str">
        <v>Spencer Susser</v>
      </c>
      <c r="L1017">
        <v>23000</v>
      </c>
      <c r="M1017">
        <v>44969</v>
      </c>
      <c r="N1017">
        <v>58</v>
      </c>
      <c r="O1017">
        <v>19000</v>
      </c>
      <c r="P1017">
        <v>7.1</v>
      </c>
      <c r="R1017" t="str">
        <v>Species</v>
      </c>
      <c r="S1017">
        <v>34890</v>
      </c>
      <c r="T1017">
        <v>1995</v>
      </c>
      <c r="U1017" t="str">
        <v>1990s</v>
      </c>
      <c r="V1017" t="str">
        <v>Color</v>
      </c>
      <c r="W1017" t="str">
        <v>Action</v>
      </c>
      <c r="X1017" t="str">
        <v>English</v>
      </c>
      <c r="Y1017" t="str">
        <v>USA</v>
      </c>
      <c r="Z1017" t="str">
        <v>R</v>
      </c>
      <c r="AA1017" t="str">
        <v>Natasha Henstridge</v>
      </c>
      <c r="AB1017" t="str">
        <v>Roger Donaldson</v>
      </c>
      <c r="AC1017">
        <v>900</v>
      </c>
      <c r="AD1017">
        <v>1715</v>
      </c>
      <c r="AE1017">
        <v>79</v>
      </c>
      <c r="AF1017">
        <v>0</v>
      </c>
      <c r="AG1017">
        <v>5.8</v>
      </c>
      <c r="AH1017">
        <v>97</v>
      </c>
      <c r="AI1017">
        <v>108</v>
      </c>
      <c r="AJ1017">
        <v>60054449</v>
      </c>
      <c r="AL1017" s="7" t="str">
        <v>Tamara Jenkins</v>
      </c>
      <c r="AM1017" s="35">
        <f>AVERAGEIFS(IMDB4[IMDb Score (1-10)],IMDB4[Director Name],Formula_Analysis!AL1017)</f>
        <v>6.6</v>
      </c>
      <c r="AQ1017" s="7" t="str">
        <v>Tom Cullen</v>
      </c>
      <c r="AR1017" s="7">
        <f>SUMIFS(IMDB4[Gross Revenue],IMDB4[Lead Actor],Formula_Analysis!AQ1017)</f>
        <v>613600</v>
      </c>
    </row>
    <row r="1018" spans="1:44" x14ac:dyDescent="0.25">
      <c r="A1018" t="str">
        <v>Charlie Wilson's War</v>
      </c>
      <c r="B1018">
        <v>39195</v>
      </c>
      <c r="C1018">
        <v>2007</v>
      </c>
      <c r="D1018" t="str">
        <v>2000s</v>
      </c>
      <c r="E1018" t="str">
        <v>Color</v>
      </c>
      <c r="F1018" t="str">
        <v>Biography</v>
      </c>
      <c r="G1018" t="str">
        <v>English</v>
      </c>
      <c r="H1018" t="str">
        <v>USA</v>
      </c>
      <c r="I1018" t="str">
        <v>R</v>
      </c>
      <c r="J1018" t="str">
        <v>Philip Seymour Hoffman</v>
      </c>
      <c r="K1018" t="str">
        <v>Mike Nichols</v>
      </c>
      <c r="L1018">
        <v>22000</v>
      </c>
      <c r="M1018">
        <v>60646</v>
      </c>
      <c r="N1018">
        <v>0</v>
      </c>
      <c r="O1018">
        <v>0</v>
      </c>
      <c r="P1018">
        <v>7.1</v>
      </c>
      <c r="R1018" t="str">
        <v>Hope Floats</v>
      </c>
      <c r="S1018">
        <v>36032</v>
      </c>
      <c r="T1018">
        <v>1998</v>
      </c>
      <c r="U1018" t="str">
        <v>1990s</v>
      </c>
      <c r="V1018" t="str">
        <v>Color</v>
      </c>
      <c r="W1018" t="str">
        <v>Drama</v>
      </c>
      <c r="X1018" t="str">
        <v>English</v>
      </c>
      <c r="Y1018" t="str">
        <v>USA</v>
      </c>
      <c r="Z1018" t="str">
        <v>PG-13</v>
      </c>
      <c r="AA1018" t="str">
        <v>Bill Cobbs</v>
      </c>
      <c r="AB1018" t="str">
        <v>Forest Whitaker</v>
      </c>
      <c r="AC1018">
        <v>970</v>
      </c>
      <c r="AD1018">
        <v>2860</v>
      </c>
      <c r="AE1018">
        <v>0</v>
      </c>
      <c r="AF1018">
        <v>0</v>
      </c>
      <c r="AG1018">
        <v>5.9</v>
      </c>
      <c r="AH1018">
        <v>65</v>
      </c>
      <c r="AI1018">
        <v>114</v>
      </c>
      <c r="AJ1018">
        <v>60033780</v>
      </c>
      <c r="AL1018" s="7" t="str">
        <v>Fina Torres</v>
      </c>
      <c r="AM1018" s="35">
        <f>AVERAGEIFS(IMDB4[IMDb Score (1-10)],IMDB4[Director Name],Formula_Analysis!AL1018)</f>
        <v>5.3</v>
      </c>
      <c r="AQ1018" s="7" t="str">
        <v>Antony Starr</v>
      </c>
      <c r="AR1018" s="7">
        <f>SUMIFS(IMDB4[Gross Revenue],IMDB4[Lead Actor],Formula_Analysis!AQ1018)</f>
        <v>58156435</v>
      </c>
    </row>
    <row r="1019" spans="1:44" x14ac:dyDescent="0.25">
      <c r="A1019" t="str">
        <v>Wag the Dog</v>
      </c>
      <c r="B1019">
        <v>35554</v>
      </c>
      <c r="C1019">
        <v>1997</v>
      </c>
      <c r="D1019" t="str">
        <v>1990s</v>
      </c>
      <c r="E1019" t="str">
        <v>Color</v>
      </c>
      <c r="F1019" t="str">
        <v>Comedy</v>
      </c>
      <c r="G1019" t="str">
        <v>English</v>
      </c>
      <c r="H1019" t="str">
        <v>USA</v>
      </c>
      <c r="I1019" t="str">
        <v>R</v>
      </c>
      <c r="J1019" t="str">
        <v>Robert De Niro</v>
      </c>
      <c r="K1019" t="str">
        <v>Barry Levinson</v>
      </c>
      <c r="L1019">
        <v>22000</v>
      </c>
      <c r="M1019">
        <v>29252</v>
      </c>
      <c r="N1019">
        <v>272</v>
      </c>
      <c r="O1019">
        <v>12000</v>
      </c>
      <c r="P1019">
        <v>7.1</v>
      </c>
      <c r="R1019" t="str">
        <v>Snow Day</v>
      </c>
      <c r="S1019">
        <v>36713</v>
      </c>
      <c r="T1019">
        <v>2000</v>
      </c>
      <c r="U1019" t="str">
        <v>2000s</v>
      </c>
      <c r="V1019" t="str">
        <v>Color</v>
      </c>
      <c r="W1019" t="str">
        <v>Adventure</v>
      </c>
      <c r="X1019" t="str">
        <v>English</v>
      </c>
      <c r="Y1019" t="str">
        <v>USA</v>
      </c>
      <c r="Z1019" t="str">
        <v>PG</v>
      </c>
      <c r="AA1019" t="str">
        <v>Chris Elliott</v>
      </c>
      <c r="AB1019" t="str">
        <v>Chris Koch</v>
      </c>
      <c r="AC1019">
        <v>571</v>
      </c>
      <c r="AD1019">
        <v>2241</v>
      </c>
      <c r="AE1019">
        <v>13</v>
      </c>
      <c r="AF1019">
        <v>0</v>
      </c>
      <c r="AG1019">
        <v>4.9000000000000004</v>
      </c>
      <c r="AH1019">
        <v>42</v>
      </c>
      <c r="AI1019">
        <v>89</v>
      </c>
      <c r="AJ1019">
        <v>60008303</v>
      </c>
      <c r="AL1019" s="7" t="str">
        <v>Deb Hagan</v>
      </c>
      <c r="AM1019" s="35">
        <f>AVERAGEIFS(IMDB4[IMDb Score (1-10)],IMDB4[Director Name],Formula_Analysis!AL1019)</f>
        <v>4.5999999999999996</v>
      </c>
      <c r="AQ1019" s="7" t="str">
        <v>John Saxon</v>
      </c>
      <c r="AR1019" s="7">
        <f>SUMIFS(IMDB4[Gross Revenue],IMDB4[Lead Actor],Formula_Analysis!AQ1019)</f>
        <v>44793200</v>
      </c>
    </row>
    <row r="1020" spans="1:44" x14ac:dyDescent="0.25">
      <c r="A1020" t="str">
        <v>Find Me Guilty</v>
      </c>
      <c r="B1020">
        <v>38952</v>
      </c>
      <c r="C1020">
        <v>2006</v>
      </c>
      <c r="D1020" t="str">
        <v>2000s</v>
      </c>
      <c r="E1020" t="str">
        <v>Color</v>
      </c>
      <c r="F1020" t="str">
        <v>Biography</v>
      </c>
      <c r="G1020" t="str">
        <v>English</v>
      </c>
      <c r="H1020" t="str">
        <v>Germany</v>
      </c>
      <c r="I1020" t="str">
        <v>R</v>
      </c>
      <c r="J1020" t="str">
        <v>Peter Dinklage</v>
      </c>
      <c r="K1020" t="str">
        <v>Sidney Lumet</v>
      </c>
      <c r="L1020">
        <v>22000</v>
      </c>
      <c r="M1020">
        <v>37606</v>
      </c>
      <c r="N1020">
        <v>0</v>
      </c>
      <c r="O1020">
        <v>0</v>
      </c>
      <c r="P1020">
        <v>7.1</v>
      </c>
      <c r="R1020" t="str">
        <v>Superman III</v>
      </c>
      <c r="S1020">
        <v>30546</v>
      </c>
      <c r="T1020">
        <v>1983</v>
      </c>
      <c r="U1020" t="str">
        <v>1980s</v>
      </c>
      <c r="V1020" t="str">
        <v>Color</v>
      </c>
      <c r="W1020" t="str">
        <v>Action</v>
      </c>
      <c r="X1020" t="str">
        <v>English</v>
      </c>
      <c r="Y1020" t="str">
        <v>UK</v>
      </c>
      <c r="Z1020" t="str">
        <v>PG</v>
      </c>
      <c r="AA1020" t="str">
        <v>Margot Kidder</v>
      </c>
      <c r="AB1020" t="str">
        <v>Richard Lester</v>
      </c>
      <c r="AC1020">
        <v>593</v>
      </c>
      <c r="AD1020">
        <v>2329</v>
      </c>
      <c r="AE1020">
        <v>44</v>
      </c>
      <c r="AF1020">
        <v>0</v>
      </c>
      <c r="AG1020">
        <v>4.9000000000000004</v>
      </c>
      <c r="AH1020">
        <v>95</v>
      </c>
      <c r="AI1020">
        <v>125</v>
      </c>
      <c r="AJ1020">
        <v>60000000</v>
      </c>
      <c r="AL1020" s="7" t="str">
        <v>Adam Rifkin</v>
      </c>
      <c r="AM1020" s="35">
        <f>AVERAGEIFS(IMDB4[IMDb Score (1-10)],IMDB4[Director Name],Formula_Analysis!AL1020)</f>
        <v>6.8</v>
      </c>
      <c r="AQ1020" s="7" t="str">
        <v>Hattie McDaniel</v>
      </c>
      <c r="AR1020" s="7">
        <f>SUMIFS(IMDB4[Gross Revenue],IMDB4[Lead Actor],Formula_Analysis!AQ1020)</f>
        <v>198655278</v>
      </c>
    </row>
    <row r="1021" spans="1:44" x14ac:dyDescent="0.25">
      <c r="A1021" t="str">
        <v>A Scanner Darkly</v>
      </c>
      <c r="B1021">
        <v>38889</v>
      </c>
      <c r="C1021">
        <v>2006</v>
      </c>
      <c r="D1021" t="str">
        <v>2000s</v>
      </c>
      <c r="E1021" t="str">
        <v>Color</v>
      </c>
      <c r="F1021" t="str">
        <v>Animation</v>
      </c>
      <c r="G1021" t="str">
        <v>English</v>
      </c>
      <c r="H1021" t="str">
        <v>USA</v>
      </c>
      <c r="I1021" t="str">
        <v>R</v>
      </c>
      <c r="J1021" t="str">
        <v>Robert Downey Jr.</v>
      </c>
      <c r="K1021" t="str">
        <v>Richard Linklater</v>
      </c>
      <c r="L1021">
        <v>21000</v>
      </c>
      <c r="M1021">
        <v>39507</v>
      </c>
      <c r="N1021">
        <v>0</v>
      </c>
      <c r="O1021">
        <v>0</v>
      </c>
      <c r="P1021">
        <v>7.1</v>
      </c>
      <c r="R1021" t="str">
        <v>BrÃ¼no</v>
      </c>
      <c r="S1021">
        <v>40089</v>
      </c>
      <c r="T1021">
        <v>2009</v>
      </c>
      <c r="U1021" t="str">
        <v>2000s</v>
      </c>
      <c r="V1021" t="str">
        <v>Color</v>
      </c>
      <c r="W1021" t="str">
        <v>Comedy</v>
      </c>
      <c r="X1021" t="str">
        <v>English</v>
      </c>
      <c r="Y1021" t="str">
        <v>USA</v>
      </c>
      <c r="Z1021" t="str">
        <v>R</v>
      </c>
      <c r="AA1021" t="str">
        <v>Bono</v>
      </c>
      <c r="AB1021" t="str">
        <v>Larry Charles</v>
      </c>
      <c r="AC1021">
        <v>468</v>
      </c>
      <c r="AD1021">
        <v>2134</v>
      </c>
      <c r="AE1021">
        <v>119</v>
      </c>
      <c r="AF1021">
        <v>0</v>
      </c>
      <c r="AG1021">
        <v>5.8</v>
      </c>
      <c r="AH1021">
        <v>288</v>
      </c>
      <c r="AI1021">
        <v>81</v>
      </c>
      <c r="AJ1021">
        <v>59992760</v>
      </c>
      <c r="AL1021" s="7" t="str">
        <v>Gareth Evans</v>
      </c>
      <c r="AM1021" s="35">
        <f>AVERAGEIFS(IMDB4[IMDb Score (1-10)],IMDB4[Director Name],Formula_Analysis!AL1021)</f>
        <v>7.6</v>
      </c>
      <c r="AQ1021" s="7" t="str">
        <v>Osama bin Laden</v>
      </c>
      <c r="AR1021" s="7">
        <f>SUMIFS(IMDB4[Gross Revenue],IMDB4[Lead Actor],Formula_Analysis!AQ1021)</f>
        <v>119078393</v>
      </c>
    </row>
    <row r="1022" spans="1:44" x14ac:dyDescent="0.25">
      <c r="A1022" t="str">
        <v>Real Steel</v>
      </c>
      <c r="B1022">
        <v>40880</v>
      </c>
      <c r="C1022">
        <v>2011</v>
      </c>
      <c r="D1022" t="str">
        <v>2010s</v>
      </c>
      <c r="E1022" t="str">
        <v>Color</v>
      </c>
      <c r="F1022" t="str">
        <v>Action</v>
      </c>
      <c r="G1022" t="str">
        <v>English</v>
      </c>
      <c r="H1022" t="str">
        <v>USA</v>
      </c>
      <c r="I1022" t="str">
        <v>PG-13</v>
      </c>
      <c r="J1022" t="str">
        <v>Hugh Jackman</v>
      </c>
      <c r="K1022" t="str">
        <v>Shawn Levy</v>
      </c>
      <c r="L1022">
        <v>20000</v>
      </c>
      <c r="M1022">
        <v>22254</v>
      </c>
      <c r="N1022">
        <v>189</v>
      </c>
      <c r="O1022">
        <v>36000</v>
      </c>
      <c r="P1022">
        <v>7.1</v>
      </c>
      <c r="R1022" t="str">
        <v>Little Miss Sunshine</v>
      </c>
      <c r="S1022">
        <v>38818</v>
      </c>
      <c r="T1022">
        <v>2006</v>
      </c>
      <c r="U1022" t="str">
        <v>2000s</v>
      </c>
      <c r="V1022" t="str">
        <v>Color</v>
      </c>
      <c r="W1022" t="str">
        <v>Comedy</v>
      </c>
      <c r="X1022" t="str">
        <v>English</v>
      </c>
      <c r="Y1022" t="str">
        <v>USA</v>
      </c>
      <c r="Z1022" t="str">
        <v>R</v>
      </c>
      <c r="AA1022" t="str">
        <v>Steve Carell</v>
      </c>
      <c r="AB1022" t="str">
        <v>Jonathan Dayton</v>
      </c>
      <c r="AC1022">
        <v>7000</v>
      </c>
      <c r="AD1022">
        <v>7227</v>
      </c>
      <c r="AE1022">
        <v>36</v>
      </c>
      <c r="AF1022">
        <v>15000</v>
      </c>
      <c r="AG1022">
        <v>7.9</v>
      </c>
      <c r="AH1022">
        <v>270</v>
      </c>
      <c r="AI1022">
        <v>101</v>
      </c>
      <c r="AJ1022">
        <v>59889948</v>
      </c>
      <c r="AL1022" s="7" t="str">
        <v>Mike Marvin</v>
      </c>
      <c r="AM1022" s="35">
        <f>AVERAGEIFS(IMDB4[IMDb Score (1-10)],IMDB4[Director Name],Formula_Analysis!AL1022)</f>
        <v>5.9</v>
      </c>
      <c r="AQ1022" s="7" t="str">
        <v>Charles Napier</v>
      </c>
      <c r="AR1022" s="7">
        <f>SUMIFS(IMDB4[Gross Revenue],IMDB4[Lead Actor],Formula_Analysis!AQ1022)</f>
        <v>10686429</v>
      </c>
    </row>
    <row r="1023" spans="1:44" x14ac:dyDescent="0.25">
      <c r="A1023" t="str">
        <v>Brothers</v>
      </c>
      <c r="B1023">
        <v>39908</v>
      </c>
      <c r="C1023">
        <v>2009</v>
      </c>
      <c r="D1023" t="str">
        <v>2000s</v>
      </c>
      <c r="E1023" t="str">
        <v>Color</v>
      </c>
      <c r="F1023" t="str">
        <v>Drama</v>
      </c>
      <c r="G1023" t="str">
        <v>English</v>
      </c>
      <c r="H1023" t="str">
        <v>USA</v>
      </c>
      <c r="I1023" t="str">
        <v>R</v>
      </c>
      <c r="J1023" t="str">
        <v>Natalie Portman</v>
      </c>
      <c r="K1023" t="str">
        <v>Jim Sheridan</v>
      </c>
      <c r="L1023">
        <v>20000</v>
      </c>
      <c r="M1023">
        <v>42473</v>
      </c>
      <c r="N1023">
        <v>260</v>
      </c>
      <c r="O1023">
        <v>10000</v>
      </c>
      <c r="P1023">
        <v>7.1</v>
      </c>
      <c r="R1023" t="str">
        <v>My Girl</v>
      </c>
      <c r="S1023">
        <v>33555</v>
      </c>
      <c r="T1023">
        <v>1991</v>
      </c>
      <c r="U1023" t="str">
        <v>1990s</v>
      </c>
      <c r="V1023" t="str">
        <v>Color</v>
      </c>
      <c r="W1023" t="str">
        <v>Comedy</v>
      </c>
      <c r="X1023" t="str">
        <v>English</v>
      </c>
      <c r="Y1023" t="str">
        <v>USA</v>
      </c>
      <c r="Z1023" t="str">
        <v>PG-13</v>
      </c>
      <c r="AA1023" t="str">
        <v>Macaulay Culkin</v>
      </c>
      <c r="AB1023" t="str">
        <v>Howard Zieff</v>
      </c>
      <c r="AC1023">
        <v>3000</v>
      </c>
      <c r="AD1023">
        <v>5433</v>
      </c>
      <c r="AE1023">
        <v>6</v>
      </c>
      <c r="AF1023">
        <v>0</v>
      </c>
      <c r="AG1023">
        <v>6.8</v>
      </c>
      <c r="AH1023">
        <v>31</v>
      </c>
      <c r="AI1023">
        <v>102</v>
      </c>
      <c r="AJ1023">
        <v>59847242</v>
      </c>
      <c r="AL1023" s="7" t="str">
        <v>Duke Johnson</v>
      </c>
      <c r="AM1023" s="35">
        <f>AVERAGEIFS(IMDB4[IMDb Score (1-10)],IMDB4[Director Name],Formula_Analysis!AL1023)</f>
        <v>7.3</v>
      </c>
      <c r="AQ1023" s="7" t="str">
        <v>Taran Killam</v>
      </c>
      <c r="AR1023" s="7">
        <f>SUMIFS(IMDB4[Gross Revenue],IMDB4[Lead Actor],Formula_Analysis!AQ1023)</f>
        <v>56127162</v>
      </c>
    </row>
    <row r="1024" spans="1:44" x14ac:dyDescent="0.25">
      <c r="A1024" t="str">
        <v>Tinker Tailor Soldier Spy</v>
      </c>
      <c r="B1024">
        <v>40806</v>
      </c>
      <c r="C1024">
        <v>2011</v>
      </c>
      <c r="D1024" t="str">
        <v>2010s</v>
      </c>
      <c r="E1024" t="str">
        <v>Color</v>
      </c>
      <c r="F1024" t="str">
        <v>Drama</v>
      </c>
      <c r="G1024" t="str">
        <v>English</v>
      </c>
      <c r="H1024" t="str">
        <v>France</v>
      </c>
      <c r="I1024" t="str">
        <v>R</v>
      </c>
      <c r="J1024" t="str">
        <v>Benedict Cumberbatch</v>
      </c>
      <c r="K1024" t="str">
        <v>Tomas Alfredson</v>
      </c>
      <c r="L1024">
        <v>19000</v>
      </c>
      <c r="M1024">
        <v>46241</v>
      </c>
      <c r="N1024">
        <v>140</v>
      </c>
      <c r="O1024">
        <v>24000</v>
      </c>
      <c r="P1024">
        <v>7.1</v>
      </c>
      <c r="R1024" t="str">
        <v>Predator</v>
      </c>
      <c r="S1024">
        <v>32042</v>
      </c>
      <c r="T1024">
        <v>1987</v>
      </c>
      <c r="U1024" t="str">
        <v>1980s</v>
      </c>
      <c r="V1024" t="str">
        <v>Color</v>
      </c>
      <c r="W1024" t="str">
        <v>Action</v>
      </c>
      <c r="X1024" t="str">
        <v>English</v>
      </c>
      <c r="Y1024" t="str">
        <v>USA</v>
      </c>
      <c r="Z1024" t="str">
        <v>R</v>
      </c>
      <c r="AA1024" t="str">
        <v>Shane Black</v>
      </c>
      <c r="AB1024" t="str">
        <v>John McTiernan</v>
      </c>
      <c r="AC1024">
        <v>1000</v>
      </c>
      <c r="AD1024">
        <v>4223</v>
      </c>
      <c r="AE1024">
        <v>323</v>
      </c>
      <c r="AF1024">
        <v>13000</v>
      </c>
      <c r="AG1024">
        <v>7.8</v>
      </c>
      <c r="AH1024">
        <v>217</v>
      </c>
      <c r="AI1024">
        <v>107</v>
      </c>
      <c r="AJ1024">
        <v>59735548</v>
      </c>
      <c r="AL1024" s="7" t="str">
        <v>Clark Gregg</v>
      </c>
      <c r="AM1024" s="35">
        <f>AVERAGEIFS(IMDB4[IMDb Score (1-10)],IMDB4[Director Name],Formula_Analysis!AL1024)</f>
        <v>6.5</v>
      </c>
      <c r="AQ1024" s="7" t="str">
        <v>Dustin Milligan</v>
      </c>
      <c r="AR1024" s="7">
        <f>SUMIFS(IMDB4[Gross Revenue],IMDB4[Lead Actor],Formula_Analysis!AQ1024)</f>
        <v>7774730</v>
      </c>
    </row>
    <row r="1025" spans="1:44" x14ac:dyDescent="0.25">
      <c r="A1025" t="str">
        <v>P.S. I Love You</v>
      </c>
      <c r="B1025">
        <v>39438</v>
      </c>
      <c r="C1025">
        <v>2007</v>
      </c>
      <c r="D1025" t="str">
        <v>2000s</v>
      </c>
      <c r="E1025" t="str">
        <v>Color</v>
      </c>
      <c r="F1025" t="str">
        <v>Drama</v>
      </c>
      <c r="G1025" t="str">
        <v>English</v>
      </c>
      <c r="H1025" t="str">
        <v>USA</v>
      </c>
      <c r="I1025" t="str">
        <v>PG-13</v>
      </c>
      <c r="J1025" t="str">
        <v>Gerard Butler</v>
      </c>
      <c r="K1025" t="str">
        <v>Richard LaGravenese</v>
      </c>
      <c r="L1025">
        <v>18000</v>
      </c>
      <c r="M1025">
        <v>18726</v>
      </c>
      <c r="N1025">
        <v>98</v>
      </c>
      <c r="O1025">
        <v>20000</v>
      </c>
      <c r="P1025">
        <v>7.1</v>
      </c>
      <c r="R1025" t="str">
        <v>Secretariat</v>
      </c>
      <c r="S1025">
        <v>40459</v>
      </c>
      <c r="T1025">
        <v>2010</v>
      </c>
      <c r="U1025" t="str">
        <v>2010s</v>
      </c>
      <c r="V1025" t="str">
        <v>Color</v>
      </c>
      <c r="W1025" t="str">
        <v>Biography</v>
      </c>
      <c r="X1025" t="str">
        <v>English</v>
      </c>
      <c r="Y1025" t="str">
        <v>USA</v>
      </c>
      <c r="Z1025" t="str">
        <v>PG</v>
      </c>
      <c r="AA1025" t="str">
        <v>Scott Glenn</v>
      </c>
      <c r="AB1025" t="str">
        <v>Randall Wallace</v>
      </c>
      <c r="AC1025">
        <v>826</v>
      </c>
      <c r="AD1025">
        <v>2259</v>
      </c>
      <c r="AE1025">
        <v>130</v>
      </c>
      <c r="AF1025">
        <v>0</v>
      </c>
      <c r="AG1025">
        <v>7.2</v>
      </c>
      <c r="AH1025">
        <v>160</v>
      </c>
      <c r="AI1025">
        <v>123</v>
      </c>
      <c r="AJ1025">
        <v>59699513</v>
      </c>
      <c r="AL1025" s="7" t="str">
        <v>Susanne Bier</v>
      </c>
      <c r="AM1025" s="35">
        <f>AVERAGEIFS(IMDB4[IMDb Score (1-10)],IMDB4[Director Name],Formula_Analysis!AL1025)</f>
        <v>7.2</v>
      </c>
      <c r="AQ1025" s="7" t="str">
        <v>James Brolin</v>
      </c>
      <c r="AR1025" s="7">
        <f>SUMIFS(IMDB4[Gross Revenue],IMDB4[Lead Actor],Formula_Analysis!AQ1025)</f>
        <v>876671</v>
      </c>
    </row>
    <row r="1026" spans="1:44" x14ac:dyDescent="0.25">
      <c r="A1026" t="str">
        <v>My Own Private Idaho</v>
      </c>
      <c r="B1026">
        <v>33585</v>
      </c>
      <c r="C1026">
        <v>1991</v>
      </c>
      <c r="D1026" t="str">
        <v>1990s</v>
      </c>
      <c r="E1026" t="str">
        <v>Color</v>
      </c>
      <c r="F1026" t="str">
        <v>Drama</v>
      </c>
      <c r="G1026" t="str">
        <v>English</v>
      </c>
      <c r="H1026" t="str">
        <v>USA</v>
      </c>
      <c r="I1026" t="str">
        <v>R</v>
      </c>
      <c r="J1026" t="str">
        <v>Keanu Reeves</v>
      </c>
      <c r="K1026" t="str">
        <v>Gus Van Sant</v>
      </c>
      <c r="L1026">
        <v>18000</v>
      </c>
      <c r="M1026">
        <v>19923</v>
      </c>
      <c r="N1026">
        <v>835</v>
      </c>
      <c r="O1026">
        <v>0</v>
      </c>
      <c r="P1026">
        <v>7.1</v>
      </c>
      <c r="R1026" t="str">
        <v>Son of God</v>
      </c>
      <c r="S1026">
        <v>41815</v>
      </c>
      <c r="T1026">
        <v>2014</v>
      </c>
      <c r="U1026" t="str">
        <v>2010s</v>
      </c>
      <c r="V1026" t="str">
        <v>Color</v>
      </c>
      <c r="W1026" t="str">
        <v>Biography</v>
      </c>
      <c r="X1026" t="str">
        <v>English</v>
      </c>
      <c r="Y1026" t="str">
        <v>USA</v>
      </c>
      <c r="Z1026" t="str">
        <v>PG-13</v>
      </c>
      <c r="AA1026" t="str">
        <v>Roma Downey</v>
      </c>
      <c r="AB1026" t="str">
        <v>Christopher Spencer</v>
      </c>
      <c r="AC1026">
        <v>329</v>
      </c>
      <c r="AD1026">
        <v>775</v>
      </c>
      <c r="AE1026">
        <v>25</v>
      </c>
      <c r="AF1026">
        <v>15000</v>
      </c>
      <c r="AG1026">
        <v>5.6</v>
      </c>
      <c r="AH1026">
        <v>61</v>
      </c>
      <c r="AI1026">
        <v>170</v>
      </c>
      <c r="AJ1026">
        <v>59696176</v>
      </c>
      <c r="AL1026" s="7" t="str">
        <v>Mira Nair</v>
      </c>
      <c r="AM1026" s="35">
        <f>AVERAGEIFS(IMDB4[IMDb Score (1-10)],IMDB4[Director Name],Formula_Analysis!AL1026)</f>
        <v>6.4499999999999993</v>
      </c>
      <c r="AQ1026" s="7" t="str">
        <v>Harvey Fierstein</v>
      </c>
      <c r="AR1026" s="7">
        <f>SUMIFS(IMDB4[Gross Revenue],IMDB4[Lead Actor],Formula_Analysis!AQ1026)</f>
        <v>21210</v>
      </c>
    </row>
    <row r="1027" spans="1:44" x14ac:dyDescent="0.25">
      <c r="A1027" t="str">
        <v>Margin Call</v>
      </c>
      <c r="B1027">
        <v>40800</v>
      </c>
      <c r="C1027">
        <v>2011</v>
      </c>
      <c r="D1027" t="str">
        <v>2010s</v>
      </c>
      <c r="E1027" t="str">
        <v>Color</v>
      </c>
      <c r="F1027" t="str">
        <v>Biography</v>
      </c>
      <c r="G1027" t="str">
        <v>English</v>
      </c>
      <c r="H1027" t="str">
        <v>USA</v>
      </c>
      <c r="I1027" t="str">
        <v>R</v>
      </c>
      <c r="J1027" t="str">
        <v>Kevin Spacey</v>
      </c>
      <c r="K1027" t="str">
        <v>J.C. Chandor</v>
      </c>
      <c r="L1027">
        <v>18000</v>
      </c>
      <c r="M1027">
        <v>22834</v>
      </c>
      <c r="N1027">
        <v>78</v>
      </c>
      <c r="O1027">
        <v>21000</v>
      </c>
      <c r="P1027">
        <v>7.1</v>
      </c>
      <c r="R1027" t="str">
        <v>The Dictator</v>
      </c>
      <c r="S1027">
        <v>41014</v>
      </c>
      <c r="T1027">
        <v>2012</v>
      </c>
      <c r="U1027" t="str">
        <v>2010s</v>
      </c>
      <c r="V1027" t="str">
        <v>Color</v>
      </c>
      <c r="W1027" t="str">
        <v>Comedy</v>
      </c>
      <c r="X1027" t="str">
        <v>English</v>
      </c>
      <c r="Y1027" t="str">
        <v>USA</v>
      </c>
      <c r="Z1027" t="str">
        <v>R</v>
      </c>
      <c r="AA1027" t="str">
        <v>Sayed Badreya</v>
      </c>
      <c r="AB1027" t="str">
        <v>Larry Charles</v>
      </c>
      <c r="AC1027">
        <v>600</v>
      </c>
      <c r="AD1027">
        <v>1375</v>
      </c>
      <c r="AE1027">
        <v>119</v>
      </c>
      <c r="AF1027">
        <v>59000</v>
      </c>
      <c r="AG1027">
        <v>6.4</v>
      </c>
      <c r="AH1027">
        <v>313</v>
      </c>
      <c r="AI1027">
        <v>99</v>
      </c>
      <c r="AJ1027">
        <v>59617068</v>
      </c>
      <c r="AL1027" s="7" t="str">
        <v>Jerry Jameson</v>
      </c>
      <c r="AM1027" s="35">
        <f>AVERAGEIFS(IMDB4[IMDb Score (1-10)],IMDB4[Director Name],Formula_Analysis!AL1027)</f>
        <v>5</v>
      </c>
      <c r="AQ1027" s="7" t="str">
        <v>Philip Baker Hall</v>
      </c>
      <c r="AR1027" s="7">
        <f>SUMIFS(IMDB4[Gross Revenue],IMDB4[Lead Actor],Formula_Analysis!AQ1027)</f>
        <v>19206487</v>
      </c>
    </row>
    <row r="1028" spans="1:44" x14ac:dyDescent="0.25">
      <c r="A1028" t="str">
        <v>River's Edge</v>
      </c>
      <c r="B1028">
        <v>31632</v>
      </c>
      <c r="C1028">
        <v>1986</v>
      </c>
      <c r="D1028" t="str">
        <v>1980s</v>
      </c>
      <c r="E1028" t="str">
        <v>Black and White</v>
      </c>
      <c r="F1028" t="str">
        <v>Crime</v>
      </c>
      <c r="G1028" t="str">
        <v>English</v>
      </c>
      <c r="H1028" t="str">
        <v>USA</v>
      </c>
      <c r="I1028" t="str">
        <v>R</v>
      </c>
      <c r="J1028" t="str">
        <v>Keanu Reeves</v>
      </c>
      <c r="K1028" t="str">
        <v>Tim Hunter</v>
      </c>
      <c r="L1028">
        <v>18000</v>
      </c>
      <c r="M1028">
        <v>19649</v>
      </c>
      <c r="N1028">
        <v>28</v>
      </c>
      <c r="O1028">
        <v>0</v>
      </c>
      <c r="P1028">
        <v>7.1</v>
      </c>
      <c r="R1028" t="str">
        <v>Gothika</v>
      </c>
      <c r="S1028">
        <v>37730</v>
      </c>
      <c r="T1028">
        <v>2003</v>
      </c>
      <c r="U1028" t="str">
        <v>2000s</v>
      </c>
      <c r="V1028" t="str">
        <v>Color</v>
      </c>
      <c r="W1028" t="str">
        <v>Horror</v>
      </c>
      <c r="X1028" t="str">
        <v>English</v>
      </c>
      <c r="Y1028" t="str">
        <v>USA</v>
      </c>
      <c r="Z1028" t="str">
        <v>R</v>
      </c>
      <c r="AA1028" t="str">
        <v>Robert Downey Jr.</v>
      </c>
      <c r="AB1028" t="str">
        <v>Mathieu Kassovitz</v>
      </c>
      <c r="AC1028">
        <v>21000</v>
      </c>
      <c r="AD1028">
        <v>22318</v>
      </c>
      <c r="AE1028">
        <v>326</v>
      </c>
      <c r="AF1028">
        <v>0</v>
      </c>
      <c r="AG1028">
        <v>5.8</v>
      </c>
      <c r="AH1028">
        <v>207</v>
      </c>
      <c r="AI1028">
        <v>98</v>
      </c>
      <c r="AJ1028">
        <v>59588068</v>
      </c>
      <c r="AL1028" s="7" t="str">
        <v>Vincent Gallo</v>
      </c>
      <c r="AM1028" s="35">
        <f>AVERAGEIFS(IMDB4[IMDb Score (1-10)],IMDB4[Director Name],Formula_Analysis!AL1028)</f>
        <v>6.25</v>
      </c>
      <c r="AQ1028" s="7" t="str">
        <v>Charlie McDermott</v>
      </c>
      <c r="AR1028" s="7">
        <f>SUMIFS(IMDB4[Gross Revenue],IMDB4[Lead Actor],Formula_Analysis!AQ1028)</f>
        <v>52722460</v>
      </c>
    </row>
    <row r="1029" spans="1:44" x14ac:dyDescent="0.25">
      <c r="A1029" t="str">
        <v>22 Jump Street</v>
      </c>
      <c r="B1029">
        <v>41962</v>
      </c>
      <c r="C1029">
        <v>2014</v>
      </c>
      <c r="D1029" t="str">
        <v>2010s</v>
      </c>
      <c r="E1029" t="str">
        <v>Color</v>
      </c>
      <c r="F1029" t="str">
        <v>Action</v>
      </c>
      <c r="G1029" t="str">
        <v>English</v>
      </c>
      <c r="H1029" t="str">
        <v>USA</v>
      </c>
      <c r="I1029" t="str">
        <v>R</v>
      </c>
      <c r="J1029" t="str">
        <v>Channing Tatum</v>
      </c>
      <c r="K1029" t="str">
        <v>Phil Lord</v>
      </c>
      <c r="L1029">
        <v>17000</v>
      </c>
      <c r="M1029">
        <v>19428</v>
      </c>
      <c r="N1029">
        <v>97</v>
      </c>
      <c r="O1029">
        <v>24000</v>
      </c>
      <c r="P1029">
        <v>7.1</v>
      </c>
      <c r="R1029" t="str">
        <v>The Stepford Wives</v>
      </c>
      <c r="S1029">
        <v>38054</v>
      </c>
      <c r="T1029">
        <v>2004</v>
      </c>
      <c r="U1029" t="str">
        <v>2000s</v>
      </c>
      <c r="V1029" t="str">
        <v>Color</v>
      </c>
      <c r="W1029" t="str">
        <v>Comedy</v>
      </c>
      <c r="X1029" t="str">
        <v>English</v>
      </c>
      <c r="Y1029" t="str">
        <v>USA</v>
      </c>
      <c r="Z1029" t="str">
        <v>PG-13</v>
      </c>
      <c r="AA1029" t="str">
        <v>Jon Lovitz</v>
      </c>
      <c r="AB1029" t="str">
        <v>Frank Oz</v>
      </c>
      <c r="AC1029">
        <v>11000</v>
      </c>
      <c r="AD1029">
        <v>13748</v>
      </c>
      <c r="AE1029">
        <v>0</v>
      </c>
      <c r="AF1029">
        <v>0</v>
      </c>
      <c r="AG1029">
        <v>5.2</v>
      </c>
      <c r="AH1029">
        <v>169</v>
      </c>
      <c r="AI1029">
        <v>93</v>
      </c>
      <c r="AJ1029">
        <v>59475623</v>
      </c>
      <c r="AL1029" s="7" t="str">
        <v>David Mamet</v>
      </c>
      <c r="AM1029" s="35">
        <f>AVERAGEIFS(IMDB4[IMDb Score (1-10)],IMDB4[Director Name],Formula_Analysis!AL1029)</f>
        <v>7.05</v>
      </c>
      <c r="AQ1029" s="7" t="str">
        <v>Deborah Kara Unger</v>
      </c>
      <c r="AR1029" s="7">
        <f>SUMIFS(IMDB4[Gross Revenue],IMDB4[Lead Actor],Formula_Analysis!AQ1029)</f>
        <v>104131296</v>
      </c>
    </row>
    <row r="1030" spans="1:44" x14ac:dyDescent="0.25">
      <c r="A1030" t="str">
        <v>Side Effects</v>
      </c>
      <c r="B1030">
        <v>41365</v>
      </c>
      <c r="C1030">
        <v>2013</v>
      </c>
      <c r="D1030" t="str">
        <v>2010s</v>
      </c>
      <c r="E1030" t="str">
        <v>Color</v>
      </c>
      <c r="F1030" t="str">
        <v>Crime</v>
      </c>
      <c r="G1030" t="str">
        <v>English</v>
      </c>
      <c r="H1030" t="str">
        <v>USA</v>
      </c>
      <c r="I1030" t="str">
        <v>R</v>
      </c>
      <c r="J1030" t="str">
        <v>Channing Tatum</v>
      </c>
      <c r="K1030" t="str">
        <v>Steven Soderbergh</v>
      </c>
      <c r="L1030">
        <v>17000</v>
      </c>
      <c r="M1030">
        <v>18469</v>
      </c>
      <c r="N1030">
        <v>0</v>
      </c>
      <c r="O1030">
        <v>29000</v>
      </c>
      <c r="P1030">
        <v>7.1</v>
      </c>
      <c r="R1030" t="str">
        <v>Love Actually</v>
      </c>
      <c r="S1030">
        <v>37702</v>
      </c>
      <c r="T1030">
        <v>2003</v>
      </c>
      <c r="U1030" t="str">
        <v>2000s</v>
      </c>
      <c r="V1030" t="str">
        <v>Color</v>
      </c>
      <c r="W1030" t="str">
        <v>Comedy</v>
      </c>
      <c r="X1030" t="str">
        <v>English</v>
      </c>
      <c r="Y1030" t="str">
        <v>UK</v>
      </c>
      <c r="Z1030" t="str">
        <v>R</v>
      </c>
      <c r="AA1030" t="str">
        <v>Colin Firth</v>
      </c>
      <c r="AB1030" t="str">
        <v>Richard Curtis</v>
      </c>
      <c r="AC1030">
        <v>14000</v>
      </c>
      <c r="AD1030">
        <v>28886</v>
      </c>
      <c r="AE1030">
        <v>628</v>
      </c>
      <c r="AF1030">
        <v>52000</v>
      </c>
      <c r="AG1030">
        <v>7.7</v>
      </c>
      <c r="AH1030">
        <v>218</v>
      </c>
      <c r="AI1030">
        <v>129</v>
      </c>
      <c r="AJ1030">
        <v>59365105</v>
      </c>
      <c r="AL1030" s="7" t="str">
        <v>Mark L. Lester</v>
      </c>
      <c r="AM1030" s="35">
        <f>AVERAGEIFS(IMDB4[IMDb Score (1-10)],IMDB4[Director Name],Formula_Analysis!AL1030)</f>
        <v>6</v>
      </c>
      <c r="AQ1030" s="7" t="str">
        <v>Amy Schumer</v>
      </c>
      <c r="AR1030" s="7">
        <f>SUMIFS(IMDB4[Gross Revenue],IMDB4[Lead Actor],Formula_Analysis!AQ1030)</f>
        <v>110008260</v>
      </c>
    </row>
    <row r="1031" spans="1:44" x14ac:dyDescent="0.25">
      <c r="A1031" t="str">
        <v>Jarhead</v>
      </c>
      <c r="B1031">
        <v>38641</v>
      </c>
      <c r="C1031">
        <v>2005</v>
      </c>
      <c r="D1031" t="str">
        <v>2000s</v>
      </c>
      <c r="E1031" t="str">
        <v>Color</v>
      </c>
      <c r="F1031" t="str">
        <v>Action</v>
      </c>
      <c r="G1031" t="str">
        <v>English</v>
      </c>
      <c r="H1031" t="str">
        <v>Germany</v>
      </c>
      <c r="I1031" t="str">
        <v>R</v>
      </c>
      <c r="J1031" t="str">
        <v>Jake Gyllenhaal</v>
      </c>
      <c r="K1031" t="str">
        <v>Sam Mendes</v>
      </c>
      <c r="L1031">
        <v>15000</v>
      </c>
      <c r="M1031">
        <v>15850</v>
      </c>
      <c r="N1031">
        <v>0</v>
      </c>
      <c r="O1031">
        <v>0</v>
      </c>
      <c r="P1031">
        <v>7.1</v>
      </c>
      <c r="R1031" t="str">
        <v>The Grand Budapest Hotel</v>
      </c>
      <c r="S1031">
        <v>41937</v>
      </c>
      <c r="T1031">
        <v>2014</v>
      </c>
      <c r="U1031" t="str">
        <v>2010s</v>
      </c>
      <c r="V1031" t="str">
        <v>Color</v>
      </c>
      <c r="W1031" t="str">
        <v>Adventure</v>
      </c>
      <c r="X1031" t="str">
        <v>English</v>
      </c>
      <c r="Y1031" t="str">
        <v>USA</v>
      </c>
      <c r="Z1031" t="str">
        <v>R</v>
      </c>
      <c r="AA1031" t="str">
        <v>Bill Murray</v>
      </c>
      <c r="AB1031" t="str">
        <v>Wes Anderson</v>
      </c>
      <c r="AC1031">
        <v>13000</v>
      </c>
      <c r="AD1031">
        <v>15082</v>
      </c>
      <c r="AE1031">
        <v>0</v>
      </c>
      <c r="AF1031">
        <v>149000</v>
      </c>
      <c r="AG1031">
        <v>8.1</v>
      </c>
      <c r="AH1031">
        <v>536</v>
      </c>
      <c r="AI1031">
        <v>99</v>
      </c>
      <c r="AJ1031">
        <v>59073773</v>
      </c>
      <c r="AL1031" s="7" t="str">
        <v>Bille August</v>
      </c>
      <c r="AM1031" s="35">
        <f>AVERAGEIFS(IMDB4[IMDb Score (1-10)],IMDB4[Director Name],Formula_Analysis!AL1031)</f>
        <v>6.4</v>
      </c>
      <c r="AQ1031" s="7" t="str">
        <v>Matt Walsh</v>
      </c>
      <c r="AR1031" s="7">
        <f>SUMIFS(IMDB4[Gross Revenue],IMDB4[Lead Actor],Formula_Analysis!AQ1031)</f>
        <v>55008959</v>
      </c>
    </row>
    <row r="1032" spans="1:44" x14ac:dyDescent="0.25">
      <c r="A1032" t="str">
        <v>Easy A</v>
      </c>
      <c r="B1032">
        <v>40189</v>
      </c>
      <c r="C1032">
        <v>2010</v>
      </c>
      <c r="D1032" t="str">
        <v>2010s</v>
      </c>
      <c r="E1032" t="str">
        <v>Color</v>
      </c>
      <c r="F1032" t="str">
        <v>Comedy</v>
      </c>
      <c r="G1032" t="str">
        <v>English</v>
      </c>
      <c r="H1032" t="str">
        <v>USA</v>
      </c>
      <c r="I1032" t="str">
        <v>PG-13</v>
      </c>
      <c r="J1032" t="str">
        <v>Emma Stone</v>
      </c>
      <c r="K1032" t="str">
        <v>Will Gluck</v>
      </c>
      <c r="L1032">
        <v>15000</v>
      </c>
      <c r="M1032">
        <v>16982</v>
      </c>
      <c r="N1032">
        <v>87</v>
      </c>
      <c r="O1032">
        <v>19000</v>
      </c>
      <c r="P1032">
        <v>7.1</v>
      </c>
      <c r="R1032" t="str">
        <v>Behind Enemy Lines</v>
      </c>
      <c r="S1032">
        <v>37231</v>
      </c>
      <c r="T1032">
        <v>2001</v>
      </c>
      <c r="U1032" t="str">
        <v>2000s</v>
      </c>
      <c r="V1032" t="str">
        <v>Color</v>
      </c>
      <c r="W1032" t="str">
        <v>Action</v>
      </c>
      <c r="X1032" t="str">
        <v>English</v>
      </c>
      <c r="Y1032" t="str">
        <v>USA</v>
      </c>
      <c r="Z1032" t="str">
        <v>PG-13</v>
      </c>
      <c r="AA1032" t="str">
        <v>Joaquim de Almeida</v>
      </c>
      <c r="AB1032" t="str">
        <v>John Moore</v>
      </c>
      <c r="AC1032">
        <v>578</v>
      </c>
      <c r="AD1032">
        <v>2544</v>
      </c>
      <c r="AE1032">
        <v>212</v>
      </c>
      <c r="AF1032">
        <v>0</v>
      </c>
      <c r="AG1032">
        <v>6.4</v>
      </c>
      <c r="AH1032">
        <v>131</v>
      </c>
      <c r="AI1032">
        <v>106</v>
      </c>
      <c r="AJ1032">
        <v>59068786</v>
      </c>
      <c r="AL1032" s="7" t="str">
        <v>Jamie Babbit</v>
      </c>
      <c r="AM1032" s="35">
        <f>AVERAGEIFS(IMDB4[IMDb Score (1-10)],IMDB4[Director Name],Formula_Analysis!AL1032)</f>
        <v>6.5</v>
      </c>
      <c r="AQ1032" s="7" t="str">
        <v>Jamie Kennedy</v>
      </c>
      <c r="AR1032" s="7">
        <f>SUMIFS(IMDB4[Gross Revenue],IMDB4[Lead Actor],Formula_Analysis!AQ1032)</f>
        <v>17010646</v>
      </c>
    </row>
    <row r="1033" spans="1:44" x14ac:dyDescent="0.25">
      <c r="A1033" t="str">
        <v>Pitch Black</v>
      </c>
      <c r="B1033">
        <v>36746</v>
      </c>
      <c r="C1033">
        <v>2000</v>
      </c>
      <c r="D1033" t="str">
        <v>2000s</v>
      </c>
      <c r="E1033" t="str">
        <v>Color</v>
      </c>
      <c r="F1033" t="str">
        <v>Horror</v>
      </c>
      <c r="G1033" t="str">
        <v>English</v>
      </c>
      <c r="H1033" t="str">
        <v>USA</v>
      </c>
      <c r="I1033" t="str">
        <v>R</v>
      </c>
      <c r="J1033" t="str">
        <v>Vin Diesel</v>
      </c>
      <c r="K1033" t="str">
        <v>David Twohy</v>
      </c>
      <c r="L1033">
        <v>14000</v>
      </c>
      <c r="M1033">
        <v>16196</v>
      </c>
      <c r="N1033">
        <v>123</v>
      </c>
      <c r="O1033">
        <v>5000</v>
      </c>
      <c r="P1033">
        <v>7.1</v>
      </c>
      <c r="R1033" t="str">
        <v>Hellboy</v>
      </c>
      <c r="S1033">
        <v>38262</v>
      </c>
      <c r="T1033">
        <v>2004</v>
      </c>
      <c r="U1033" t="str">
        <v>2000s</v>
      </c>
      <c r="V1033" t="str">
        <v>Color</v>
      </c>
      <c r="W1033" t="str">
        <v>Action</v>
      </c>
      <c r="X1033" t="str">
        <v>English</v>
      </c>
      <c r="Y1033" t="str">
        <v>USA</v>
      </c>
      <c r="Z1033" t="str">
        <v>PG-13</v>
      </c>
      <c r="AA1033" t="str">
        <v>James Babson</v>
      </c>
      <c r="AB1033" t="str">
        <v>Guillermo del Toro</v>
      </c>
      <c r="AC1033">
        <v>366</v>
      </c>
      <c r="AD1033">
        <v>1112</v>
      </c>
      <c r="AE1033">
        <v>0</v>
      </c>
      <c r="AF1033">
        <v>0</v>
      </c>
      <c r="AG1033">
        <v>6.8</v>
      </c>
      <c r="AH1033">
        <v>242</v>
      </c>
      <c r="AI1033">
        <v>132</v>
      </c>
      <c r="AJ1033">
        <v>59035104</v>
      </c>
      <c r="AL1033" s="7" t="str">
        <v>Sterling Van Wagenen</v>
      </c>
      <c r="AM1033" s="35">
        <f>AVERAGEIFS(IMDB4[IMDb Score (1-10)],IMDB4[Director Name],Formula_Analysis!AL1033)</f>
        <v>6.6</v>
      </c>
      <c r="AQ1033" s="7" t="str">
        <v>Jessica ParÃ©</v>
      </c>
      <c r="AR1033" s="7">
        <f>SUMIFS(IMDB4[Gross Revenue],IMDB4[Lead Actor],Formula_Analysis!AQ1033)</f>
        <v>12831121</v>
      </c>
    </row>
    <row r="1034" spans="1:44" x14ac:dyDescent="0.25">
      <c r="A1034" t="str">
        <v>The Kids Are All Right</v>
      </c>
      <c r="B1034">
        <v>40394</v>
      </c>
      <c r="C1034">
        <v>2010</v>
      </c>
      <c r="D1034" t="str">
        <v>2010s</v>
      </c>
      <c r="E1034" t="str">
        <v>Color</v>
      </c>
      <c r="F1034" t="str">
        <v>Comedy</v>
      </c>
      <c r="G1034" t="str">
        <v>English</v>
      </c>
      <c r="H1034" t="str">
        <v>USA</v>
      </c>
      <c r="I1034" t="str">
        <v>R</v>
      </c>
      <c r="J1034" t="str">
        <v>Josh Hutcherson</v>
      </c>
      <c r="K1034" t="str">
        <v>Lisa Cholodenko</v>
      </c>
      <c r="L1034">
        <v>14000</v>
      </c>
      <c r="M1034">
        <v>18645</v>
      </c>
      <c r="N1034">
        <v>450</v>
      </c>
      <c r="O1034">
        <v>16000</v>
      </c>
      <c r="P1034">
        <v>7.1</v>
      </c>
      <c r="R1034" t="str">
        <v>Courage Under Fire</v>
      </c>
      <c r="S1034">
        <v>35220</v>
      </c>
      <c r="T1034">
        <v>1996</v>
      </c>
      <c r="U1034" t="str">
        <v>1990s</v>
      </c>
      <c r="V1034" t="str">
        <v>Color</v>
      </c>
      <c r="W1034" t="str">
        <v>Action</v>
      </c>
      <c r="X1034" t="str">
        <v>English</v>
      </c>
      <c r="Y1034" t="str">
        <v>USA</v>
      </c>
      <c r="Z1034" t="str">
        <v>R</v>
      </c>
      <c r="AA1034" t="str">
        <v>Denzel Washington</v>
      </c>
      <c r="AB1034" t="str">
        <v>Edward Zwick</v>
      </c>
      <c r="AC1034">
        <v>18000</v>
      </c>
      <c r="AD1034">
        <v>33233</v>
      </c>
      <c r="AE1034">
        <v>380</v>
      </c>
      <c r="AF1034">
        <v>975</v>
      </c>
      <c r="AG1034">
        <v>6.6</v>
      </c>
      <c r="AH1034">
        <v>65</v>
      </c>
      <c r="AI1034">
        <v>116</v>
      </c>
      <c r="AJ1034">
        <v>58918501</v>
      </c>
      <c r="AL1034" s="7" t="str">
        <v>Tim Chambers</v>
      </c>
      <c r="AM1034" s="35">
        <f>AVERAGEIFS(IMDB4[IMDb Score (1-10)],IMDB4[Director Name],Formula_Analysis!AL1034)</f>
        <v>6.5</v>
      </c>
      <c r="AQ1034" s="7" t="str">
        <v>Eddie Griffin</v>
      </c>
      <c r="AR1034" s="7">
        <f>SUMIFS(IMDB4[Gross Revenue],IMDB4[Lead Actor],Formula_Analysis!AQ1034)</f>
        <v>8250898</v>
      </c>
    </row>
    <row r="1035" spans="1:44" x14ac:dyDescent="0.25">
      <c r="A1035" t="str">
        <v>Kinsey</v>
      </c>
      <c r="B1035">
        <v>38168</v>
      </c>
      <c r="C1035">
        <v>2004</v>
      </c>
      <c r="D1035" t="str">
        <v>2000s</v>
      </c>
      <c r="E1035" t="str">
        <v>Black and White</v>
      </c>
      <c r="F1035" t="str">
        <v>Biography</v>
      </c>
      <c r="G1035" t="str">
        <v>English</v>
      </c>
      <c r="H1035" t="str">
        <v>USA</v>
      </c>
      <c r="I1035" t="str">
        <v>R</v>
      </c>
      <c r="J1035" t="str">
        <v>Liam Neeson</v>
      </c>
      <c r="K1035" t="str">
        <v>Bill Condon</v>
      </c>
      <c r="L1035">
        <v>14000</v>
      </c>
      <c r="M1035">
        <v>17490</v>
      </c>
      <c r="N1035">
        <v>386</v>
      </c>
      <c r="O1035">
        <v>0</v>
      </c>
      <c r="P1035">
        <v>7.1</v>
      </c>
      <c r="R1035" t="str">
        <v>Dawn of the Dead</v>
      </c>
      <c r="S1035">
        <v>38246</v>
      </c>
      <c r="T1035">
        <v>2004</v>
      </c>
      <c r="U1035" t="str">
        <v>2000s</v>
      </c>
      <c r="V1035" t="str">
        <v>Color</v>
      </c>
      <c r="W1035" t="str">
        <v>Action</v>
      </c>
      <c r="X1035" t="str">
        <v>English</v>
      </c>
      <c r="Y1035" t="str">
        <v>USA</v>
      </c>
      <c r="Z1035" t="str">
        <v>R</v>
      </c>
      <c r="AA1035" t="str">
        <v>Ty Burrell</v>
      </c>
      <c r="AB1035" t="str">
        <v>Zack Snyder</v>
      </c>
      <c r="AC1035">
        <v>3000</v>
      </c>
      <c r="AD1035">
        <v>10438</v>
      </c>
      <c r="AE1035">
        <v>0</v>
      </c>
      <c r="AF1035">
        <v>7000</v>
      </c>
      <c r="AG1035">
        <v>7.4</v>
      </c>
      <c r="AH1035">
        <v>287</v>
      </c>
      <c r="AI1035">
        <v>110</v>
      </c>
      <c r="AJ1035">
        <v>58885635</v>
      </c>
      <c r="AL1035" s="7" t="str">
        <v>Peter Care</v>
      </c>
      <c r="AM1035" s="35">
        <f>AVERAGEIFS(IMDB4[IMDb Score (1-10)],IMDB4[Director Name],Formula_Analysis!AL1035)</f>
        <v>7.1</v>
      </c>
      <c r="AQ1035" s="7" t="str">
        <v>Dong-gun Jang</v>
      </c>
      <c r="AR1035" s="7">
        <f>SUMIFS(IMDB4[Gross Revenue],IMDB4[Lead Actor],Formula_Analysis!AQ1035)</f>
        <v>668171</v>
      </c>
    </row>
    <row r="1036" spans="1:44" x14ac:dyDescent="0.25">
      <c r="A1036" t="str">
        <v>Danny Collins</v>
      </c>
      <c r="B1036">
        <v>42132</v>
      </c>
      <c r="C1036">
        <v>2015</v>
      </c>
      <c r="D1036" t="str">
        <v>2010s</v>
      </c>
      <c r="E1036" t="str">
        <v>Color</v>
      </c>
      <c r="F1036" t="str">
        <v>Comedy</v>
      </c>
      <c r="G1036" t="str">
        <v>English</v>
      </c>
      <c r="H1036" t="str">
        <v>USA</v>
      </c>
      <c r="I1036" t="str">
        <v>R</v>
      </c>
      <c r="J1036" t="str">
        <v>Al Pacino</v>
      </c>
      <c r="K1036" t="str">
        <v>Dan Fogelman</v>
      </c>
      <c r="L1036">
        <v>14000</v>
      </c>
      <c r="M1036">
        <v>18712</v>
      </c>
      <c r="N1036">
        <v>102</v>
      </c>
      <c r="O1036">
        <v>0</v>
      </c>
      <c r="P1036">
        <v>7.1</v>
      </c>
      <c r="R1036" t="str">
        <v>Vacation</v>
      </c>
      <c r="S1036">
        <v>42219</v>
      </c>
      <c r="T1036">
        <v>2015</v>
      </c>
      <c r="U1036" t="str">
        <v>2010s</v>
      </c>
      <c r="V1036" t="str">
        <v>Color</v>
      </c>
      <c r="W1036" t="str">
        <v>Adventure</v>
      </c>
      <c r="X1036" t="str">
        <v>English</v>
      </c>
      <c r="Y1036" t="str">
        <v>USA</v>
      </c>
      <c r="Z1036" t="str">
        <v>R</v>
      </c>
      <c r="AA1036" t="str">
        <v>Chris Hemsworth</v>
      </c>
      <c r="AB1036" t="str">
        <v>John Francis Daley</v>
      </c>
      <c r="AC1036">
        <v>26000</v>
      </c>
      <c r="AD1036">
        <v>40312</v>
      </c>
      <c r="AE1036">
        <v>0</v>
      </c>
      <c r="AF1036">
        <v>28000</v>
      </c>
      <c r="AG1036">
        <v>6.1</v>
      </c>
      <c r="AH1036">
        <v>204</v>
      </c>
      <c r="AI1036">
        <v>99</v>
      </c>
      <c r="AJ1036">
        <v>58879132</v>
      </c>
      <c r="AL1036" s="7" t="str">
        <v>Greg Berlanti</v>
      </c>
      <c r="AM1036" s="35">
        <f>AVERAGEIFS(IMDB4[IMDb Score (1-10)],IMDB4[Director Name],Formula_Analysis!AL1036)</f>
        <v>7</v>
      </c>
      <c r="AQ1036" s="7" t="str">
        <v>George Coe</v>
      </c>
      <c r="AR1036" s="7">
        <f>SUMIFS(IMDB4[Gross Revenue],IMDB4[Lead Actor],Formula_Analysis!AQ1036)</f>
        <v>12610552</v>
      </c>
    </row>
    <row r="1037" spans="1:44" x14ac:dyDescent="0.25">
      <c r="A1037" t="str">
        <v>The Merchant of Venice</v>
      </c>
      <c r="B1037">
        <v>38059</v>
      </c>
      <c r="C1037">
        <v>2004</v>
      </c>
      <c r="D1037" t="str">
        <v>2000s</v>
      </c>
      <c r="E1037" t="str">
        <v>Color</v>
      </c>
      <c r="F1037" t="str">
        <v>Drama</v>
      </c>
      <c r="G1037" t="str">
        <v>English</v>
      </c>
      <c r="H1037" t="str">
        <v>USA</v>
      </c>
      <c r="I1037" t="str">
        <v>R</v>
      </c>
      <c r="J1037" t="str">
        <v>Al Pacino</v>
      </c>
      <c r="K1037" t="str">
        <v>Michael Radford</v>
      </c>
      <c r="L1037">
        <v>14000</v>
      </c>
      <c r="M1037">
        <v>16252</v>
      </c>
      <c r="N1037">
        <v>53</v>
      </c>
      <c r="O1037">
        <v>0</v>
      </c>
      <c r="P1037">
        <v>7.1</v>
      </c>
      <c r="R1037" t="str">
        <v>Surf's Up</v>
      </c>
      <c r="S1037">
        <v>39166</v>
      </c>
      <c r="T1037">
        <v>2007</v>
      </c>
      <c r="U1037" t="str">
        <v>2000s</v>
      </c>
      <c r="V1037" t="str">
        <v>Color</v>
      </c>
      <c r="W1037" t="str">
        <v>Animation</v>
      </c>
      <c r="X1037" t="str">
        <v>English</v>
      </c>
      <c r="Y1037" t="str">
        <v>USA</v>
      </c>
      <c r="Z1037" t="str">
        <v>PG</v>
      </c>
      <c r="AA1037" t="str">
        <v>Jeff Bridges</v>
      </c>
      <c r="AB1037" t="str">
        <v>Ash Brannon</v>
      </c>
      <c r="AC1037">
        <v>12000</v>
      </c>
      <c r="AD1037">
        <v>25590</v>
      </c>
      <c r="AE1037">
        <v>9</v>
      </c>
      <c r="AF1037">
        <v>0</v>
      </c>
      <c r="AG1037">
        <v>6.8</v>
      </c>
      <c r="AH1037">
        <v>154</v>
      </c>
      <c r="AI1037">
        <v>85</v>
      </c>
      <c r="AJ1037">
        <v>58867694</v>
      </c>
      <c r="AL1037" s="7" t="str">
        <v>Wayne Beach</v>
      </c>
      <c r="AM1037" s="35">
        <f>AVERAGEIFS(IMDB4[IMDb Score (1-10)],IMDB4[Director Name],Formula_Analysis!AL1037)</f>
        <v>5.9</v>
      </c>
      <c r="AQ1037" s="7" t="str">
        <v>William Hootkins</v>
      </c>
      <c r="AR1037" s="7">
        <f>SUMIFS(IMDB4[Gross Revenue],IMDB4[Lead Actor],Formula_Analysis!AQ1037)</f>
        <v>410388</v>
      </c>
    </row>
    <row r="1038" spans="1:44" x14ac:dyDescent="0.25">
      <c r="A1038" t="str">
        <v>Iris</v>
      </c>
      <c r="B1038">
        <v>37114</v>
      </c>
      <c r="C1038">
        <v>2001</v>
      </c>
      <c r="D1038" t="str">
        <v>2000s</v>
      </c>
      <c r="E1038" t="str">
        <v>Color</v>
      </c>
      <c r="F1038" t="str">
        <v>Biography</v>
      </c>
      <c r="G1038" t="str">
        <v>English</v>
      </c>
      <c r="H1038" t="str">
        <v>UK</v>
      </c>
      <c r="I1038" t="str">
        <v>R</v>
      </c>
      <c r="J1038" t="str">
        <v>Kate Winslet</v>
      </c>
      <c r="K1038" t="str">
        <v>Richard Eyre</v>
      </c>
      <c r="L1038">
        <v>14000</v>
      </c>
      <c r="M1038">
        <v>16768</v>
      </c>
      <c r="N1038">
        <v>14</v>
      </c>
      <c r="O1038">
        <v>0</v>
      </c>
      <c r="P1038">
        <v>7.1</v>
      </c>
      <c r="R1038" t="str">
        <v>Chariots of Fire</v>
      </c>
      <c r="S1038">
        <v>29805</v>
      </c>
      <c r="T1038">
        <v>1981</v>
      </c>
      <c r="U1038" t="str">
        <v>1980s</v>
      </c>
      <c r="V1038" t="str">
        <v>Color</v>
      </c>
      <c r="W1038" t="str">
        <v>Biography</v>
      </c>
      <c r="X1038" t="str">
        <v>English</v>
      </c>
      <c r="Y1038" t="str">
        <v>UK</v>
      </c>
      <c r="Z1038" t="str">
        <v>PG</v>
      </c>
      <c r="AA1038" t="str">
        <v>Alice Krige</v>
      </c>
      <c r="AB1038" t="str">
        <v>Hugh Hudson</v>
      </c>
      <c r="AC1038">
        <v>368</v>
      </c>
      <c r="AD1038">
        <v>1651</v>
      </c>
      <c r="AE1038">
        <v>46</v>
      </c>
      <c r="AF1038">
        <v>0</v>
      </c>
      <c r="AG1038">
        <v>7.2</v>
      </c>
      <c r="AH1038">
        <v>90</v>
      </c>
      <c r="AI1038">
        <v>125</v>
      </c>
      <c r="AJ1038">
        <v>58800000</v>
      </c>
      <c r="AL1038" s="7" t="str">
        <v>Bob Rafelson</v>
      </c>
      <c r="AM1038" s="35">
        <f>AVERAGEIFS(IMDB4[IMDb Score (1-10)],IMDB4[Director Name],Formula_Analysis!AL1038)</f>
        <v>6.1</v>
      </c>
      <c r="AQ1038" s="7" t="str">
        <v>Paz de la Huerta</v>
      </c>
      <c r="AR1038" s="7">
        <f>SUMIFS(IMDB4[Gross Revenue],IMDB4[Lead Actor],Formula_Analysis!AQ1038)</f>
        <v>336467</v>
      </c>
    </row>
    <row r="1039" spans="1:44" x14ac:dyDescent="0.25">
      <c r="A1039" t="str">
        <v>Die Hard 2</v>
      </c>
      <c r="B1039">
        <v>33161</v>
      </c>
      <c r="C1039">
        <v>1990</v>
      </c>
      <c r="D1039" t="str">
        <v>1990s</v>
      </c>
      <c r="E1039" t="str">
        <v>Color</v>
      </c>
      <c r="F1039" t="str">
        <v>Action</v>
      </c>
      <c r="G1039" t="str">
        <v>English</v>
      </c>
      <c r="H1039" t="str">
        <v>USA</v>
      </c>
      <c r="I1039" t="str">
        <v>R</v>
      </c>
      <c r="J1039" t="str">
        <v>Bruce Willis</v>
      </c>
      <c r="K1039" t="str">
        <v>Renny Harlin</v>
      </c>
      <c r="L1039">
        <v>13000</v>
      </c>
      <c r="M1039">
        <v>16595</v>
      </c>
      <c r="N1039">
        <v>212</v>
      </c>
      <c r="O1039">
        <v>0</v>
      </c>
      <c r="P1039">
        <v>7.1</v>
      </c>
      <c r="R1039" t="str">
        <v>Bride Wars</v>
      </c>
      <c r="S1039">
        <v>39877</v>
      </c>
      <c r="T1039">
        <v>2009</v>
      </c>
      <c r="U1039" t="str">
        <v>2000s</v>
      </c>
      <c r="V1039" t="str">
        <v>Color</v>
      </c>
      <c r="W1039" t="str">
        <v>Comedy</v>
      </c>
      <c r="X1039" t="str">
        <v>English</v>
      </c>
      <c r="Y1039" t="str">
        <v>USA</v>
      </c>
      <c r="Z1039" t="str">
        <v>PG</v>
      </c>
      <c r="AA1039" t="str">
        <v>Anne Hathaway</v>
      </c>
      <c r="AB1039" t="str">
        <v>Gary Winick</v>
      </c>
      <c r="AC1039">
        <v>11000</v>
      </c>
      <c r="AD1039">
        <v>13794</v>
      </c>
      <c r="AE1039">
        <v>56</v>
      </c>
      <c r="AF1039">
        <v>0</v>
      </c>
      <c r="AG1039">
        <v>5.4</v>
      </c>
      <c r="AH1039">
        <v>152</v>
      </c>
      <c r="AI1039">
        <v>89</v>
      </c>
      <c r="AJ1039">
        <v>58715510</v>
      </c>
      <c r="AL1039" s="7" t="str">
        <v>Joe Cornish</v>
      </c>
      <c r="AM1039" s="35">
        <f>AVERAGEIFS(IMDB4[IMDb Score (1-10)],IMDB4[Director Name],Formula_Analysis!AL1039)</f>
        <v>6.6</v>
      </c>
      <c r="AQ1039" s="7" t="str">
        <v>Matt Cohen</v>
      </c>
      <c r="AR1039" s="7">
        <f>SUMIFS(IMDB4[Gross Revenue],IMDB4[Lead Actor],Formula_Analysis!AQ1039)</f>
        <v>143000</v>
      </c>
    </row>
    <row r="1040" spans="1:44" x14ac:dyDescent="0.25">
      <c r="A1040" t="str">
        <v>The Patriot</v>
      </c>
      <c r="B1040">
        <v>36714</v>
      </c>
      <c r="C1040">
        <v>2000</v>
      </c>
      <c r="D1040" t="str">
        <v>2000s</v>
      </c>
      <c r="E1040" t="str">
        <v>Color</v>
      </c>
      <c r="F1040" t="str">
        <v>Action</v>
      </c>
      <c r="G1040" t="str">
        <v>English</v>
      </c>
      <c r="H1040" t="str">
        <v>USA</v>
      </c>
      <c r="I1040" t="str">
        <v>R</v>
      </c>
      <c r="J1040" t="str">
        <v>Heath Ledger</v>
      </c>
      <c r="K1040" t="str">
        <v>Roland Emmerich</v>
      </c>
      <c r="L1040">
        <v>13000</v>
      </c>
      <c r="M1040">
        <v>19454</v>
      </c>
      <c r="N1040">
        <v>776</v>
      </c>
      <c r="O1040">
        <v>4000</v>
      </c>
      <c r="P1040">
        <v>7.1</v>
      </c>
      <c r="R1040" t="str">
        <v>Water for Elephants</v>
      </c>
      <c r="S1040">
        <v>40784</v>
      </c>
      <c r="T1040">
        <v>2011</v>
      </c>
      <c r="U1040" t="str">
        <v>2010s</v>
      </c>
      <c r="V1040" t="str">
        <v>Color</v>
      </c>
      <c r="W1040" t="str">
        <v>Drama</v>
      </c>
      <c r="X1040" t="str">
        <v>English</v>
      </c>
      <c r="Y1040" t="str">
        <v>USA</v>
      </c>
      <c r="Z1040" t="str">
        <v>PG-13</v>
      </c>
      <c r="AA1040" t="str">
        <v>Robert Pattinson</v>
      </c>
      <c r="AB1040" t="str">
        <v>Francis Lawrence</v>
      </c>
      <c r="AC1040">
        <v>21000</v>
      </c>
      <c r="AD1040">
        <v>36062</v>
      </c>
      <c r="AE1040">
        <v>508</v>
      </c>
      <c r="AF1040">
        <v>33000</v>
      </c>
      <c r="AG1040">
        <v>6.9</v>
      </c>
      <c r="AH1040">
        <v>279</v>
      </c>
      <c r="AI1040">
        <v>120</v>
      </c>
      <c r="AJ1040">
        <v>58700247</v>
      </c>
      <c r="AL1040" s="7" t="str">
        <v>Hsiao-Hsien Hou</v>
      </c>
      <c r="AM1040" s="35">
        <f>AVERAGEIFS(IMDB4[IMDb Score (1-10)],IMDB4[Director Name],Formula_Analysis!AL1040)</f>
        <v>6.4</v>
      </c>
      <c r="AQ1040" s="7" t="str">
        <v>Moritz Bleibtreu</v>
      </c>
      <c r="AR1040" s="7">
        <f>SUMIFS(IMDB4[Gross Revenue],IMDB4[Lead Actor],Formula_Analysis!AQ1040)</f>
        <v>7743594</v>
      </c>
    </row>
    <row r="1041" spans="1:44" x14ac:dyDescent="0.25">
      <c r="A1041" t="str">
        <v>RED</v>
      </c>
      <c r="B1041">
        <v>40360</v>
      </c>
      <c r="C1041">
        <v>2010</v>
      </c>
      <c r="D1041" t="str">
        <v>2010s</v>
      </c>
      <c r="E1041" t="str">
        <v>Color</v>
      </c>
      <c r="F1041" t="str">
        <v>Action</v>
      </c>
      <c r="G1041" t="str">
        <v>English</v>
      </c>
      <c r="H1041" t="str">
        <v>USA</v>
      </c>
      <c r="I1041" t="str">
        <v>PG-13</v>
      </c>
      <c r="J1041" t="str">
        <v>Bruce Willis</v>
      </c>
      <c r="K1041" t="str">
        <v>Robert Schwentke</v>
      </c>
      <c r="L1041">
        <v>13000</v>
      </c>
      <c r="M1041">
        <v>24928</v>
      </c>
      <c r="N1041">
        <v>124</v>
      </c>
      <c r="O1041">
        <v>32000</v>
      </c>
      <c r="P1041">
        <v>7.1</v>
      </c>
      <c r="R1041" t="str">
        <v>RoboCop</v>
      </c>
      <c r="S1041">
        <v>41888</v>
      </c>
      <c r="T1041">
        <v>2014</v>
      </c>
      <c r="U1041" t="str">
        <v>2010s</v>
      </c>
      <c r="V1041" t="str">
        <v>Color</v>
      </c>
      <c r="W1041" t="str">
        <v>Action</v>
      </c>
      <c r="X1041" t="str">
        <v>English</v>
      </c>
      <c r="Y1041" t="str">
        <v>USA</v>
      </c>
      <c r="Z1041" t="str">
        <v>PG-13</v>
      </c>
      <c r="AA1041" t="str">
        <v>Gary Oldman</v>
      </c>
      <c r="AB1041" t="str">
        <v>JosÃ© Padilha</v>
      </c>
      <c r="AC1041">
        <v>10000</v>
      </c>
      <c r="AD1041">
        <v>14161</v>
      </c>
      <c r="AE1041">
        <v>294</v>
      </c>
      <c r="AF1041">
        <v>60000</v>
      </c>
      <c r="AG1041">
        <v>6.2</v>
      </c>
      <c r="AH1041">
        <v>492</v>
      </c>
      <c r="AI1041">
        <v>117</v>
      </c>
      <c r="AJ1041">
        <v>58607007</v>
      </c>
      <c r="AL1041" s="7" t="str">
        <v>Steve Taylor</v>
      </c>
      <c r="AM1041" s="35">
        <f>AVERAGEIFS(IMDB4[IMDb Score (1-10)],IMDB4[Director Name],Formula_Analysis!AL1041)</f>
        <v>6</v>
      </c>
      <c r="AQ1041" s="7" t="str">
        <v>Xander Berkeley</v>
      </c>
      <c r="AR1041" s="7">
        <f>SUMIFS(IMDB4[Gross Revenue],IMDB4[Lead Actor],Formula_Analysis!AQ1041)</f>
        <v>56932305</v>
      </c>
    </row>
    <row r="1042" spans="1:44" x14ac:dyDescent="0.25">
      <c r="A1042" t="str">
        <v>The Adjustment Bureau</v>
      </c>
      <c r="B1042">
        <v>40795</v>
      </c>
      <c r="C1042">
        <v>2011</v>
      </c>
      <c r="D1042" t="str">
        <v>2010s</v>
      </c>
      <c r="E1042" t="str">
        <v>Color</v>
      </c>
      <c r="F1042" t="str">
        <v>Romance</v>
      </c>
      <c r="G1042" t="str">
        <v>English</v>
      </c>
      <c r="H1042" t="str">
        <v>USA</v>
      </c>
      <c r="I1042" t="str">
        <v>PG-13</v>
      </c>
      <c r="J1042" t="str">
        <v>Matt Damon</v>
      </c>
      <c r="K1042" t="str">
        <v>George Nolfi</v>
      </c>
      <c r="L1042">
        <v>13000</v>
      </c>
      <c r="M1042">
        <v>14607</v>
      </c>
      <c r="N1042">
        <v>53</v>
      </c>
      <c r="O1042">
        <v>36000</v>
      </c>
      <c r="P1042">
        <v>7.1</v>
      </c>
      <c r="R1042" t="str">
        <v>Sea of Love</v>
      </c>
      <c r="S1042">
        <v>32787</v>
      </c>
      <c r="T1042">
        <v>1989</v>
      </c>
      <c r="U1042" t="str">
        <v>1980s</v>
      </c>
      <c r="V1042" t="str">
        <v>Color</v>
      </c>
      <c r="W1042" t="str">
        <v>Crime</v>
      </c>
      <c r="X1042" t="str">
        <v>English</v>
      </c>
      <c r="Y1042" t="str">
        <v>USA</v>
      </c>
      <c r="Z1042" t="str">
        <v>R</v>
      </c>
      <c r="AA1042" t="str">
        <v>Al Pacino</v>
      </c>
      <c r="AB1042" t="str">
        <v>Harold Becker</v>
      </c>
      <c r="AC1042">
        <v>14000</v>
      </c>
      <c r="AD1042">
        <v>15914</v>
      </c>
      <c r="AE1042">
        <v>17</v>
      </c>
      <c r="AF1042">
        <v>0</v>
      </c>
      <c r="AG1042">
        <v>6.8</v>
      </c>
      <c r="AH1042">
        <v>43</v>
      </c>
      <c r="AI1042">
        <v>113</v>
      </c>
      <c r="AJ1042">
        <v>58571513</v>
      </c>
      <c r="AL1042" s="7" t="str">
        <v>Myles Berkowitz</v>
      </c>
      <c r="AM1042" s="35">
        <f>AVERAGEIFS(IMDB4[IMDb Score (1-10)],IMDB4[Director Name],Formula_Analysis!AL1042)</f>
        <v>5.3</v>
      </c>
      <c r="AQ1042" s="7" t="str">
        <v>Andy Lau</v>
      </c>
      <c r="AR1042" s="7">
        <f>SUMIFS(IMDB4[Gross Revenue],IMDB4[Lead Actor],Formula_Analysis!AQ1042)</f>
        <v>11546543</v>
      </c>
    </row>
    <row r="1043" spans="1:44" x14ac:dyDescent="0.25">
      <c r="A1043" t="str">
        <v>The Rainmaker</v>
      </c>
      <c r="B1043">
        <v>35452</v>
      </c>
      <c r="C1043">
        <v>1997</v>
      </c>
      <c r="D1043" t="str">
        <v>1990s</v>
      </c>
      <c r="E1043" t="str">
        <v>Color</v>
      </c>
      <c r="F1043" t="str">
        <v>Crime</v>
      </c>
      <c r="G1043" t="str">
        <v>English</v>
      </c>
      <c r="H1043" t="str">
        <v>USA</v>
      </c>
      <c r="I1043" t="str">
        <v>PG-13</v>
      </c>
      <c r="J1043" t="str">
        <v>Matt Damon</v>
      </c>
      <c r="K1043" t="str">
        <v>Francis Ford Coppola</v>
      </c>
      <c r="L1043">
        <v>13000</v>
      </c>
      <c r="M1043">
        <v>16762</v>
      </c>
      <c r="N1043">
        <v>0</v>
      </c>
      <c r="O1043">
        <v>0</v>
      </c>
      <c r="P1043">
        <v>7.1</v>
      </c>
      <c r="R1043" t="str">
        <v>Death Becomes Her</v>
      </c>
      <c r="S1043">
        <v>33852</v>
      </c>
      <c r="T1043">
        <v>1992</v>
      </c>
      <c r="U1043" t="str">
        <v>1990s</v>
      </c>
      <c r="V1043" t="str">
        <v>Color</v>
      </c>
      <c r="W1043" t="str">
        <v>Comedy</v>
      </c>
      <c r="X1043" t="str">
        <v>English</v>
      </c>
      <c r="Y1043" t="str">
        <v>USA</v>
      </c>
      <c r="Z1043" t="str">
        <v>PG-13</v>
      </c>
      <c r="AA1043" t="str">
        <v>Bruce Willis</v>
      </c>
      <c r="AB1043" t="str">
        <v>Robert Zemeckis</v>
      </c>
      <c r="AC1043">
        <v>13000</v>
      </c>
      <c r="AD1043">
        <v>25599</v>
      </c>
      <c r="AE1043">
        <v>0</v>
      </c>
      <c r="AF1043">
        <v>8000</v>
      </c>
      <c r="AG1043">
        <v>6.4</v>
      </c>
      <c r="AH1043">
        <v>49</v>
      </c>
      <c r="AI1043">
        <v>104</v>
      </c>
      <c r="AJ1043">
        <v>58422650</v>
      </c>
      <c r="AL1043" s="7" t="str">
        <v>Steve James</v>
      </c>
      <c r="AM1043" s="35">
        <f>AVERAGEIFS(IMDB4[IMDb Score (1-10)],IMDB4[Director Name],Formula_Analysis!AL1043)</f>
        <v>7.5500000000000007</v>
      </c>
      <c r="AQ1043" s="7" t="str">
        <v>Fionnula Flanagan</v>
      </c>
      <c r="AR1043" s="7">
        <f>SUMIFS(IMDB4[Gross Revenue],IMDB4[Lead Actor],Formula_Analysis!AQ1043)</f>
        <v>96471845</v>
      </c>
    </row>
    <row r="1044" spans="1:44" x14ac:dyDescent="0.25">
      <c r="A1044" t="str">
        <v>Monster's Ball</v>
      </c>
      <c r="B1044">
        <v>36903</v>
      </c>
      <c r="C1044">
        <v>2001</v>
      </c>
      <c r="D1044" t="str">
        <v>2000s</v>
      </c>
      <c r="E1044" t="str">
        <v>Color</v>
      </c>
      <c r="F1044" t="str">
        <v>Drama</v>
      </c>
      <c r="G1044" t="str">
        <v>English</v>
      </c>
      <c r="H1044" t="str">
        <v>USA</v>
      </c>
      <c r="I1044" t="str">
        <v>R</v>
      </c>
      <c r="J1044" t="str">
        <v>Heath Ledger</v>
      </c>
      <c r="K1044" t="str">
        <v>Marc Forster</v>
      </c>
      <c r="L1044">
        <v>13000</v>
      </c>
      <c r="M1044">
        <v>13707</v>
      </c>
      <c r="N1044">
        <v>395</v>
      </c>
      <c r="O1044">
        <v>0</v>
      </c>
      <c r="P1044">
        <v>7.1</v>
      </c>
      <c r="R1044" t="str">
        <v>Easy A</v>
      </c>
      <c r="S1044">
        <v>40189</v>
      </c>
      <c r="T1044">
        <v>2010</v>
      </c>
      <c r="U1044" t="str">
        <v>2010s</v>
      </c>
      <c r="V1044" t="str">
        <v>Color</v>
      </c>
      <c r="W1044" t="str">
        <v>Comedy</v>
      </c>
      <c r="X1044" t="str">
        <v>English</v>
      </c>
      <c r="Y1044" t="str">
        <v>USA</v>
      </c>
      <c r="Z1044" t="str">
        <v>PG-13</v>
      </c>
      <c r="AA1044" t="str">
        <v>Emma Stone</v>
      </c>
      <c r="AB1044" t="str">
        <v>Will Gluck</v>
      </c>
      <c r="AC1044">
        <v>15000</v>
      </c>
      <c r="AD1044">
        <v>16982</v>
      </c>
      <c r="AE1044">
        <v>87</v>
      </c>
      <c r="AF1044">
        <v>19000</v>
      </c>
      <c r="AG1044">
        <v>7.1</v>
      </c>
      <c r="AH1044">
        <v>262</v>
      </c>
      <c r="AI1044">
        <v>92</v>
      </c>
      <c r="AJ1044">
        <v>58401464</v>
      </c>
      <c r="AL1044" s="7" t="str">
        <v>Shane Meadows</v>
      </c>
      <c r="AM1044" s="35">
        <f>AVERAGEIFS(IMDB4[IMDb Score (1-10)],IMDB4[Director Name],Formula_Analysis!AL1044)</f>
        <v>7.7</v>
      </c>
      <c r="AQ1044" s="7" t="str">
        <v>Jon Gries</v>
      </c>
      <c r="AR1044" s="7">
        <f>SUMIFS(IMDB4[Gross Revenue],IMDB4[Lead Actor],Formula_Analysis!AQ1044)</f>
        <v>1066555</v>
      </c>
    </row>
    <row r="1045" spans="1:44" x14ac:dyDescent="0.25">
      <c r="A1045" t="str">
        <v>Lords of Dogtown</v>
      </c>
      <c r="B1045">
        <v>38653</v>
      </c>
      <c r="C1045">
        <v>2005</v>
      </c>
      <c r="D1045" t="str">
        <v>2000s</v>
      </c>
      <c r="E1045" t="str">
        <v>Color</v>
      </c>
      <c r="F1045" t="str">
        <v>Biography</v>
      </c>
      <c r="G1045" t="str">
        <v>English</v>
      </c>
      <c r="H1045" t="str">
        <v>USA</v>
      </c>
      <c r="I1045" t="str">
        <v>PG-13</v>
      </c>
      <c r="J1045" t="str">
        <v>Heath Ledger</v>
      </c>
      <c r="K1045" t="str">
        <v>Catherine Hardwicke</v>
      </c>
      <c r="L1045">
        <v>13000</v>
      </c>
      <c r="M1045">
        <v>16651</v>
      </c>
      <c r="N1045">
        <v>308</v>
      </c>
      <c r="O1045">
        <v>5000</v>
      </c>
      <c r="P1045">
        <v>7.1</v>
      </c>
      <c r="R1045" t="str">
        <v>Curious George</v>
      </c>
      <c r="S1045">
        <v>38791</v>
      </c>
      <c r="T1045">
        <v>2006</v>
      </c>
      <c r="U1045" t="str">
        <v>2000s</v>
      </c>
      <c r="V1045" t="str">
        <v>Color</v>
      </c>
      <c r="W1045" t="str">
        <v>Adventure</v>
      </c>
      <c r="X1045" t="str">
        <v>English</v>
      </c>
      <c r="Y1045" t="str">
        <v>USA</v>
      </c>
      <c r="Z1045" t="str">
        <v>G</v>
      </c>
      <c r="AA1045" t="str">
        <v>Will Ferrell</v>
      </c>
      <c r="AB1045" t="str">
        <v>Matthew O'Callaghan</v>
      </c>
      <c r="AC1045">
        <v>8000</v>
      </c>
      <c r="AD1045">
        <v>11124</v>
      </c>
      <c r="AE1045">
        <v>5</v>
      </c>
      <c r="AF1045">
        <v>624</v>
      </c>
      <c r="AG1045">
        <v>6.6</v>
      </c>
      <c r="AH1045">
        <v>87</v>
      </c>
      <c r="AI1045">
        <v>78</v>
      </c>
      <c r="AJ1045">
        <v>58336565</v>
      </c>
      <c r="AL1045" s="7" t="str">
        <v>Alex Zamm</v>
      </c>
      <c r="AM1045" s="35">
        <f>AVERAGEIFS(IMDB4[IMDb Score (1-10)],IMDB4[Director Name],Formula_Analysis!AL1045)</f>
        <v>2.2999999999999998</v>
      </c>
      <c r="AQ1045" s="7" t="str">
        <v>Jerry Ferrara</v>
      </c>
      <c r="AR1045" s="7">
        <f>SUMIFS(IMDB4[Gross Revenue],IMDB4[Lead Actor],Formula_Analysis!AQ1045)</f>
        <v>125468116</v>
      </c>
    </row>
    <row r="1046" spans="1:44" x14ac:dyDescent="0.25">
      <c r="A1046" t="str">
        <v>Get Low</v>
      </c>
      <c r="B1046">
        <v>40049</v>
      </c>
      <c r="C1046">
        <v>2009</v>
      </c>
      <c r="D1046" t="str">
        <v>2000s</v>
      </c>
      <c r="E1046" t="str">
        <v>Color</v>
      </c>
      <c r="F1046" t="str">
        <v>Drama</v>
      </c>
      <c r="G1046" t="str">
        <v>English</v>
      </c>
      <c r="H1046" t="str">
        <v>USA</v>
      </c>
      <c r="I1046" t="str">
        <v>PG-13</v>
      </c>
      <c r="J1046" t="str">
        <v>Bill Murray</v>
      </c>
      <c r="K1046" t="str">
        <v>Aaron Schneider</v>
      </c>
      <c r="L1046">
        <v>13000</v>
      </c>
      <c r="M1046">
        <v>19330</v>
      </c>
      <c r="N1046">
        <v>11</v>
      </c>
      <c r="O1046">
        <v>0</v>
      </c>
      <c r="P1046">
        <v>7.1</v>
      </c>
      <c r="R1046" t="str">
        <v>Open Range</v>
      </c>
      <c r="S1046">
        <v>37825</v>
      </c>
      <c r="T1046">
        <v>2003</v>
      </c>
      <c r="U1046" t="str">
        <v>2000s</v>
      </c>
      <c r="V1046" t="str">
        <v>Color</v>
      </c>
      <c r="W1046" t="str">
        <v>Drama</v>
      </c>
      <c r="X1046" t="str">
        <v>English</v>
      </c>
      <c r="Y1046" t="str">
        <v>USA</v>
      </c>
      <c r="Z1046" t="str">
        <v>R</v>
      </c>
      <c r="AA1046" t="str">
        <v>Robert Duvall</v>
      </c>
      <c r="AB1046" t="str">
        <v>Kevin Costner</v>
      </c>
      <c r="AC1046">
        <v>3000</v>
      </c>
      <c r="AD1046">
        <v>5458</v>
      </c>
      <c r="AE1046">
        <v>0</v>
      </c>
      <c r="AF1046">
        <v>0</v>
      </c>
      <c r="AG1046">
        <v>7.5</v>
      </c>
      <c r="AH1046">
        <v>153</v>
      </c>
      <c r="AI1046">
        <v>139</v>
      </c>
      <c r="AJ1046">
        <v>58328680</v>
      </c>
      <c r="AL1046" s="7" t="str">
        <v>Jeremy Saulnier</v>
      </c>
      <c r="AM1046" s="35">
        <f>AVERAGEIFS(IMDB4[IMDb Score (1-10)],IMDB4[Director Name],Formula_Analysis!AL1046)</f>
        <v>7.1</v>
      </c>
      <c r="AQ1046" s="7" t="str">
        <v>James Corden</v>
      </c>
      <c r="AR1046" s="7">
        <f>SUMIFS(IMDB4[Gross Revenue],IMDB4[Lead Actor],Formula_Analysis!AQ1046)</f>
        <v>61720593</v>
      </c>
    </row>
    <row r="1047" spans="1:44" x14ac:dyDescent="0.25">
      <c r="A1047" t="str">
        <v>Hotel Transylvania</v>
      </c>
      <c r="B1047">
        <v>41254</v>
      </c>
      <c r="C1047">
        <v>2012</v>
      </c>
      <c r="D1047" t="str">
        <v>2010s</v>
      </c>
      <c r="E1047" t="str">
        <v>Color</v>
      </c>
      <c r="F1047" t="str">
        <v>Animation</v>
      </c>
      <c r="G1047" t="str">
        <v>English</v>
      </c>
      <c r="H1047" t="str">
        <v>USA</v>
      </c>
      <c r="I1047" t="str">
        <v>PG</v>
      </c>
      <c r="J1047" t="str">
        <v>Steve Buscemi</v>
      </c>
      <c r="K1047" t="str">
        <v>Genndy Tartakovsky</v>
      </c>
      <c r="L1047">
        <v>12000</v>
      </c>
      <c r="M1047">
        <v>37142</v>
      </c>
      <c r="N1047">
        <v>266</v>
      </c>
      <c r="O1047">
        <v>28000</v>
      </c>
      <c r="P1047">
        <v>7.1</v>
      </c>
      <c r="R1047" t="str">
        <v>Anastasia</v>
      </c>
      <c r="S1047">
        <v>35786</v>
      </c>
      <c r="T1047">
        <v>1997</v>
      </c>
      <c r="U1047" t="str">
        <v>1990s</v>
      </c>
      <c r="V1047" t="str">
        <v>Color</v>
      </c>
      <c r="W1047" t="str">
        <v>Adventure</v>
      </c>
      <c r="X1047" t="str">
        <v>English</v>
      </c>
      <c r="Y1047" t="str">
        <v>USA</v>
      </c>
      <c r="Z1047" t="str">
        <v>G</v>
      </c>
      <c r="AA1047" t="str">
        <v>Kirsten Dunst</v>
      </c>
      <c r="AB1047" t="str">
        <v>Don Bluth</v>
      </c>
      <c r="AC1047">
        <v>4000</v>
      </c>
      <c r="AD1047">
        <v>6017</v>
      </c>
      <c r="AE1047">
        <v>383</v>
      </c>
      <c r="AF1047">
        <v>0</v>
      </c>
      <c r="AG1047">
        <v>7.1</v>
      </c>
      <c r="AH1047">
        <v>78</v>
      </c>
      <c r="AI1047">
        <v>94</v>
      </c>
      <c r="AJ1047">
        <v>58297830</v>
      </c>
      <c r="AL1047" s="7" t="str">
        <v>Goran Dukic</v>
      </c>
      <c r="AM1047" s="35">
        <f>AVERAGEIFS(IMDB4[IMDb Score (1-10)],IMDB4[Director Name],Formula_Analysis!AL1047)</f>
        <v>7.4</v>
      </c>
      <c r="AQ1047" s="7" t="str">
        <v>Wei Zhao</v>
      </c>
      <c r="AR1047" s="7">
        <f>SUMIFS(IMDB4[Gross Revenue],IMDB4[Lead Actor],Formula_Analysis!AQ1047)</f>
        <v>488872</v>
      </c>
    </row>
    <row r="1048" spans="1:44" x14ac:dyDescent="0.25">
      <c r="A1048" t="str">
        <v>Meet Joe Black</v>
      </c>
      <c r="B1048">
        <v>36005</v>
      </c>
      <c r="C1048">
        <v>1998</v>
      </c>
      <c r="D1048" t="str">
        <v>1990s</v>
      </c>
      <c r="E1048" t="str">
        <v>Color</v>
      </c>
      <c r="F1048" t="str">
        <v>Drama</v>
      </c>
      <c r="G1048" t="str">
        <v>English</v>
      </c>
      <c r="H1048" t="str">
        <v>USA</v>
      </c>
      <c r="I1048" t="str">
        <v>PG-13</v>
      </c>
      <c r="J1048" t="str">
        <v>Anthony Hopkins</v>
      </c>
      <c r="K1048" t="str">
        <v>Martin Brest</v>
      </c>
      <c r="L1048">
        <v>12000</v>
      </c>
      <c r="M1048">
        <v>23950</v>
      </c>
      <c r="N1048">
        <v>102</v>
      </c>
      <c r="O1048">
        <v>10000</v>
      </c>
      <c r="P1048">
        <v>7.1</v>
      </c>
      <c r="R1048" t="str">
        <v>Littleman</v>
      </c>
      <c r="S1048">
        <v>38898</v>
      </c>
      <c r="T1048">
        <v>2006</v>
      </c>
      <c r="U1048" t="str">
        <v>2000s</v>
      </c>
      <c r="V1048" t="str">
        <v>Color</v>
      </c>
      <c r="W1048" t="str">
        <v>Comedy</v>
      </c>
      <c r="X1048" t="str">
        <v>English</v>
      </c>
      <c r="Y1048" t="str">
        <v>USA</v>
      </c>
      <c r="Z1048" t="str">
        <v>PG-13</v>
      </c>
      <c r="AA1048" t="str">
        <v>Chazz Palminteri</v>
      </c>
      <c r="AB1048" t="str">
        <v>Keenen Ivory Wayans</v>
      </c>
      <c r="AC1048">
        <v>979</v>
      </c>
      <c r="AD1048">
        <v>6334</v>
      </c>
      <c r="AE1048">
        <v>322</v>
      </c>
      <c r="AF1048">
        <v>0</v>
      </c>
      <c r="AG1048">
        <v>4.3</v>
      </c>
      <c r="AH1048">
        <v>78</v>
      </c>
      <c r="AI1048">
        <v>98</v>
      </c>
      <c r="AJ1048">
        <v>58255287</v>
      </c>
      <c r="AL1048" s="7" t="str">
        <v>Morgan J. Freeman</v>
      </c>
      <c r="AM1048" s="35">
        <f>AVERAGEIFS(IMDB4[IMDb Score (1-10)],IMDB4[Director Name],Formula_Analysis!AL1048)</f>
        <v>6.35</v>
      </c>
      <c r="AQ1048" s="7" t="str">
        <v>Steve Irwin</v>
      </c>
      <c r="AR1048" s="7">
        <f>SUMIFS(IMDB4[Gross Revenue],IMDB4[Lead Actor],Formula_Analysis!AQ1048)</f>
        <v>28399192</v>
      </c>
    </row>
    <row r="1049" spans="1:44" x14ac:dyDescent="0.25">
      <c r="A1049" t="str">
        <v>Nixon</v>
      </c>
      <c r="B1049">
        <v>34882</v>
      </c>
      <c r="C1049">
        <v>1995</v>
      </c>
      <c r="D1049" t="str">
        <v>1990s</v>
      </c>
      <c r="E1049" t="str">
        <v>Black and White</v>
      </c>
      <c r="F1049" t="str">
        <v>Biography</v>
      </c>
      <c r="G1049" t="str">
        <v>English</v>
      </c>
      <c r="H1049" t="str">
        <v>USA</v>
      </c>
      <c r="I1049" t="str">
        <v>R</v>
      </c>
      <c r="J1049" t="str">
        <v>Anthony Hopkins</v>
      </c>
      <c r="K1049" t="str">
        <v>Oliver Stone</v>
      </c>
      <c r="L1049">
        <v>12000</v>
      </c>
      <c r="M1049">
        <v>21130</v>
      </c>
      <c r="N1049">
        <v>0</v>
      </c>
      <c r="O1049">
        <v>915</v>
      </c>
      <c r="P1049">
        <v>7.1</v>
      </c>
      <c r="R1049" t="str">
        <v>The Secret Life of Walter Mitty</v>
      </c>
      <c r="S1049">
        <v>41616</v>
      </c>
      <c r="T1049">
        <v>2013</v>
      </c>
      <c r="U1049" t="str">
        <v>2010s</v>
      </c>
      <c r="V1049" t="str">
        <v>Color</v>
      </c>
      <c r="W1049" t="str">
        <v>Adventure</v>
      </c>
      <c r="X1049" t="str">
        <v>English</v>
      </c>
      <c r="Y1049" t="str">
        <v>USA</v>
      </c>
      <c r="Z1049" t="str">
        <v>PG</v>
      </c>
      <c r="AA1049" t="str">
        <v>Adam Scott</v>
      </c>
      <c r="AB1049" t="str">
        <v>Ben Stiller</v>
      </c>
      <c r="AC1049">
        <v>3000</v>
      </c>
      <c r="AD1049">
        <v>5095</v>
      </c>
      <c r="AE1049">
        <v>0</v>
      </c>
      <c r="AF1049">
        <v>70000</v>
      </c>
      <c r="AG1049">
        <v>7.3</v>
      </c>
      <c r="AH1049">
        <v>362</v>
      </c>
      <c r="AI1049">
        <v>114</v>
      </c>
      <c r="AJ1049">
        <v>58229120</v>
      </c>
      <c r="AL1049" s="7" t="str">
        <v>Katherine Dieckmann</v>
      </c>
      <c r="AM1049" s="35">
        <f>AVERAGEIFS(IMDB4[IMDb Score (1-10)],IMDB4[Director Name],Formula_Analysis!AL1049)</f>
        <v>4.7</v>
      </c>
      <c r="AQ1049" s="7" t="str">
        <v>Matthew Settle</v>
      </c>
      <c r="AR1049" s="7">
        <f>SUMIFS(IMDB4[Gross Revenue],IMDB4[Lead Actor],Formula_Analysis!AQ1049)</f>
        <v>5217498</v>
      </c>
    </row>
    <row r="1050" spans="1:44" x14ac:dyDescent="0.25">
      <c r="A1050" t="str">
        <v>We Are Marshall</v>
      </c>
      <c r="B1050">
        <v>38918</v>
      </c>
      <c r="C1050">
        <v>2006</v>
      </c>
      <c r="D1050" t="str">
        <v>2000s</v>
      </c>
      <c r="E1050" t="str">
        <v>Color</v>
      </c>
      <c r="F1050" t="str">
        <v>Drama</v>
      </c>
      <c r="G1050" t="str">
        <v>English</v>
      </c>
      <c r="H1050" t="str">
        <v>USA</v>
      </c>
      <c r="I1050" t="str">
        <v>PG</v>
      </c>
      <c r="J1050" t="str">
        <v>Matthew McConaughey</v>
      </c>
      <c r="K1050" t="str">
        <v>McG</v>
      </c>
      <c r="L1050">
        <v>11000</v>
      </c>
      <c r="M1050">
        <v>12088</v>
      </c>
      <c r="N1050">
        <v>368</v>
      </c>
      <c r="O1050">
        <v>0</v>
      </c>
      <c r="P1050">
        <v>7.1</v>
      </c>
      <c r="R1050" t="str">
        <v>Bicentennial Man</v>
      </c>
      <c r="S1050">
        <v>36164</v>
      </c>
      <c r="T1050">
        <v>1999</v>
      </c>
      <c r="U1050" t="str">
        <v>1990s</v>
      </c>
      <c r="V1050" t="str">
        <v>Color</v>
      </c>
      <c r="W1050" t="str">
        <v>Comedy</v>
      </c>
      <c r="X1050" t="str">
        <v>English</v>
      </c>
      <c r="Y1050" t="str">
        <v>USA</v>
      </c>
      <c r="Z1050" t="str">
        <v>PG</v>
      </c>
      <c r="AA1050" t="str">
        <v>Robin Williams</v>
      </c>
      <c r="AB1050" t="str">
        <v>Chris Columbus</v>
      </c>
      <c r="AC1050">
        <v>49000</v>
      </c>
      <c r="AD1050">
        <v>55254</v>
      </c>
      <c r="AE1050">
        <v>0</v>
      </c>
      <c r="AF1050">
        <v>0</v>
      </c>
      <c r="AG1050">
        <v>6.8</v>
      </c>
      <c r="AH1050">
        <v>93</v>
      </c>
      <c r="AI1050">
        <v>132</v>
      </c>
      <c r="AJ1050">
        <v>58220776</v>
      </c>
      <c r="AL1050" s="7" t="str">
        <v>Kate Connor</v>
      </c>
      <c r="AM1050" s="35">
        <f>AVERAGEIFS(IMDB4[IMDb Score (1-10)],IMDB4[Director Name],Formula_Analysis!AL1050)</f>
        <v>5.9</v>
      </c>
      <c r="AQ1050" s="7" t="str">
        <v>Lynn Cohen</v>
      </c>
      <c r="AR1050" s="7">
        <f>SUMIFS(IMDB4[Gross Revenue],IMDB4[Lead Actor],Formula_Analysis!AQ1050)</f>
        <v>453782</v>
      </c>
    </row>
    <row r="1051" spans="1:44" x14ac:dyDescent="0.25">
      <c r="A1051" t="str">
        <v>Becoming Jane</v>
      </c>
      <c r="B1051">
        <v>39104</v>
      </c>
      <c r="C1051">
        <v>2007</v>
      </c>
      <c r="D1051" t="str">
        <v>2000s</v>
      </c>
      <c r="E1051" t="str">
        <v>Color</v>
      </c>
      <c r="F1051" t="str">
        <v>Biography</v>
      </c>
      <c r="G1051" t="str">
        <v>English</v>
      </c>
      <c r="H1051" t="str">
        <v>UK</v>
      </c>
      <c r="I1051" t="str">
        <v>PG</v>
      </c>
      <c r="J1051" t="str">
        <v>Anne Hathaway</v>
      </c>
      <c r="K1051" t="str">
        <v>Julian Jarrold</v>
      </c>
      <c r="L1051">
        <v>11000</v>
      </c>
      <c r="M1051">
        <v>12554</v>
      </c>
      <c r="N1051">
        <v>11</v>
      </c>
      <c r="O1051">
        <v>0</v>
      </c>
      <c r="P1051">
        <v>7.1</v>
      </c>
      <c r="R1051" t="str">
        <v>Ali</v>
      </c>
      <c r="S1051">
        <v>37172</v>
      </c>
      <c r="T1051">
        <v>2001</v>
      </c>
      <c r="U1051" t="str">
        <v>2000s</v>
      </c>
      <c r="V1051" t="str">
        <v>Black and White</v>
      </c>
      <c r="W1051" t="str">
        <v>Biography</v>
      </c>
      <c r="X1051" t="str">
        <v>English</v>
      </c>
      <c r="Y1051" t="str">
        <v>USA</v>
      </c>
      <c r="Z1051" t="str">
        <v>R</v>
      </c>
      <c r="AA1051" t="str">
        <v>Will Smith</v>
      </c>
      <c r="AB1051" t="str">
        <v>Michael Mann</v>
      </c>
      <c r="AC1051">
        <v>10000</v>
      </c>
      <c r="AD1051">
        <v>14196</v>
      </c>
      <c r="AE1051">
        <v>0</v>
      </c>
      <c r="AF1051">
        <v>0</v>
      </c>
      <c r="AG1051">
        <v>6.8</v>
      </c>
      <c r="AH1051">
        <v>174</v>
      </c>
      <c r="AI1051">
        <v>165</v>
      </c>
      <c r="AJ1051">
        <v>58183966</v>
      </c>
      <c r="AL1051" s="7" t="str">
        <v>Jake Paltrow</v>
      </c>
      <c r="AM1051" s="35">
        <f>AVERAGEIFS(IMDB4[IMDb Score (1-10)],IMDB4[Director Name],Formula_Analysis!AL1051)</f>
        <v>5.9</v>
      </c>
      <c r="AQ1051" s="7" t="str">
        <v>Ian Whyte</v>
      </c>
      <c r="AR1051" s="7">
        <f>SUMIFS(IMDB4[Gross Revenue],IMDB4[Lead Actor],Formula_Analysis!AQ1051)</f>
        <v>9353573</v>
      </c>
    </row>
    <row r="1052" spans="1:44" x14ac:dyDescent="0.25">
      <c r="A1052" t="str">
        <v>Thirteen Conversations About One Thing</v>
      </c>
      <c r="B1052">
        <v>37135</v>
      </c>
      <c r="C1052">
        <v>2001</v>
      </c>
      <c r="D1052" t="str">
        <v>2000s</v>
      </c>
      <c r="E1052" t="str">
        <v>Color</v>
      </c>
      <c r="F1052" t="str">
        <v>Drama</v>
      </c>
      <c r="G1052" t="str">
        <v>English</v>
      </c>
      <c r="H1052" t="str">
        <v>USA</v>
      </c>
      <c r="I1052" t="str">
        <v>R</v>
      </c>
      <c r="J1052" t="str">
        <v>Matthew McConaughey</v>
      </c>
      <c r="K1052" t="str">
        <v>Jill Sprecher</v>
      </c>
      <c r="L1052">
        <v>11000</v>
      </c>
      <c r="M1052">
        <v>12250</v>
      </c>
      <c r="N1052">
        <v>11</v>
      </c>
      <c r="O1052">
        <v>430</v>
      </c>
      <c r="P1052">
        <v>7.1</v>
      </c>
      <c r="R1052" t="str">
        <v>Without a Paddle</v>
      </c>
      <c r="S1052">
        <v>38234</v>
      </c>
      <c r="T1052">
        <v>2004</v>
      </c>
      <c r="U1052" t="str">
        <v>2000s</v>
      </c>
      <c r="V1052" t="str">
        <v>Color</v>
      </c>
      <c r="W1052" t="str">
        <v>Adventure</v>
      </c>
      <c r="X1052" t="str">
        <v>English</v>
      </c>
      <c r="Y1052" t="str">
        <v>USA</v>
      </c>
      <c r="Z1052" t="str">
        <v>PG-13</v>
      </c>
      <c r="AA1052" t="str">
        <v>Antony Starr</v>
      </c>
      <c r="AB1052" t="str">
        <v>Steven Brill</v>
      </c>
      <c r="AC1052">
        <v>506</v>
      </c>
      <c r="AD1052">
        <v>1266</v>
      </c>
      <c r="AE1052">
        <v>65</v>
      </c>
      <c r="AF1052">
        <v>0</v>
      </c>
      <c r="AG1052">
        <v>5.9</v>
      </c>
      <c r="AH1052">
        <v>94</v>
      </c>
      <c r="AI1052">
        <v>95</v>
      </c>
      <c r="AJ1052">
        <v>58156435</v>
      </c>
      <c r="AL1052" s="7" t="str">
        <v>George Gallo</v>
      </c>
      <c r="AM1052" s="35">
        <f>AVERAGEIFS(IMDB4[IMDb Score (1-10)],IMDB4[Director Name],Formula_Analysis!AL1052)</f>
        <v>5.9499999999999993</v>
      </c>
      <c r="AQ1052" s="7" t="str">
        <v>Lorraine Bracco</v>
      </c>
      <c r="AR1052" s="7">
        <f>SUMIFS(IMDB4[Gross Revenue],IMDB4[Lead Actor],Formula_Analysis!AQ1052)</f>
        <v>45500797</v>
      </c>
    </row>
    <row r="1053" spans="1:44" x14ac:dyDescent="0.25">
      <c r="A1053" t="str">
        <v>Mission: Impossible</v>
      </c>
      <c r="B1053">
        <v>35348</v>
      </c>
      <c r="C1053">
        <v>1996</v>
      </c>
      <c r="D1053" t="str">
        <v>1990s</v>
      </c>
      <c r="E1053" t="str">
        <v>Color</v>
      </c>
      <c r="F1053" t="str">
        <v>Action</v>
      </c>
      <c r="G1053" t="str">
        <v>English</v>
      </c>
      <c r="H1053" t="str">
        <v>USA</v>
      </c>
      <c r="I1053" t="str">
        <v>PG-13</v>
      </c>
      <c r="J1053" t="str">
        <v>Tom Cruise</v>
      </c>
      <c r="K1053" t="str">
        <v>Brian De Palma</v>
      </c>
      <c r="L1053">
        <v>10000</v>
      </c>
      <c r="M1053">
        <v>12760</v>
      </c>
      <c r="N1053">
        <v>0</v>
      </c>
      <c r="O1053">
        <v>0</v>
      </c>
      <c r="P1053">
        <v>7.1</v>
      </c>
      <c r="R1053" t="str">
        <v>Step Up 2: The Streets</v>
      </c>
      <c r="S1053">
        <v>39643</v>
      </c>
      <c r="T1053">
        <v>2008</v>
      </c>
      <c r="U1053" t="str">
        <v>2000s</v>
      </c>
      <c r="V1053" t="str">
        <v>Color</v>
      </c>
      <c r="W1053" t="str">
        <v>Drama</v>
      </c>
      <c r="X1053" t="str">
        <v>English</v>
      </c>
      <c r="Y1053" t="str">
        <v>USA</v>
      </c>
      <c r="Z1053" t="str">
        <v>PG-13</v>
      </c>
      <c r="AA1053" t="str">
        <v>Cassie Ventura</v>
      </c>
      <c r="AB1053" t="str">
        <v>Jon M. Chu</v>
      </c>
      <c r="AC1053">
        <v>158</v>
      </c>
      <c r="AD1053">
        <v>816</v>
      </c>
      <c r="AE1053">
        <v>209</v>
      </c>
      <c r="AF1053">
        <v>0</v>
      </c>
      <c r="AG1053">
        <v>6.2</v>
      </c>
      <c r="AH1053">
        <v>97</v>
      </c>
      <c r="AI1053">
        <v>98</v>
      </c>
      <c r="AJ1053">
        <v>58006147</v>
      </c>
      <c r="AL1053" s="7" t="str">
        <v>Oliver Blackburn</v>
      </c>
      <c r="AM1053" s="35">
        <f>AVERAGEIFS(IMDB4[IMDb Score (1-10)],IMDB4[Director Name],Formula_Analysis!AL1053)</f>
        <v>5.2</v>
      </c>
      <c r="AQ1053" s="7" t="str">
        <v>Jim Gaffigan</v>
      </c>
      <c r="AR1053" s="7">
        <f>SUMIFS(IMDB4[Gross Revenue],IMDB4[Lead Actor],Formula_Analysis!AQ1053)</f>
        <v>34546579</v>
      </c>
    </row>
    <row r="1054" spans="1:44" x14ac:dyDescent="0.25">
      <c r="A1054" t="str">
        <v>I, Robot</v>
      </c>
      <c r="B1054">
        <v>38337</v>
      </c>
      <c r="C1054">
        <v>2004</v>
      </c>
      <c r="D1054" t="str">
        <v>2000s</v>
      </c>
      <c r="E1054" t="str">
        <v>Color</v>
      </c>
      <c r="F1054" t="str">
        <v>Action</v>
      </c>
      <c r="G1054" t="str">
        <v>English</v>
      </c>
      <c r="H1054" t="str">
        <v>USA</v>
      </c>
      <c r="I1054" t="str">
        <v>PG-13</v>
      </c>
      <c r="J1054" t="str">
        <v>Will Smith</v>
      </c>
      <c r="K1054" t="str">
        <v>Alex Proyas</v>
      </c>
      <c r="L1054">
        <v>10000</v>
      </c>
      <c r="M1054">
        <v>12068</v>
      </c>
      <c r="N1054">
        <v>295</v>
      </c>
      <c r="O1054">
        <v>0</v>
      </c>
      <c r="P1054">
        <v>7.1</v>
      </c>
      <c r="R1054" t="str">
        <v>The Lincoln Lawyer</v>
      </c>
      <c r="S1054">
        <v>40608</v>
      </c>
      <c r="T1054">
        <v>2011</v>
      </c>
      <c r="U1054" t="str">
        <v>2010s</v>
      </c>
      <c r="V1054" t="str">
        <v>Color</v>
      </c>
      <c r="W1054" t="str">
        <v>Crime</v>
      </c>
      <c r="X1054" t="str">
        <v>English</v>
      </c>
      <c r="Y1054" t="str">
        <v>USA</v>
      </c>
      <c r="Z1054" t="str">
        <v>R</v>
      </c>
      <c r="AA1054" t="str">
        <v>Matthew McConaughey</v>
      </c>
      <c r="AB1054" t="str">
        <v>Brad Furman</v>
      </c>
      <c r="AC1054">
        <v>11000</v>
      </c>
      <c r="AD1054">
        <v>13943</v>
      </c>
      <c r="AE1054">
        <v>65</v>
      </c>
      <c r="AF1054">
        <v>25000</v>
      </c>
      <c r="AG1054">
        <v>7.3</v>
      </c>
      <c r="AH1054">
        <v>274</v>
      </c>
      <c r="AI1054">
        <v>118</v>
      </c>
      <c r="AJ1054">
        <v>57981889</v>
      </c>
      <c r="AL1054" s="7" t="str">
        <v>Timothy Hines</v>
      </c>
      <c r="AM1054" s="35">
        <f>AVERAGEIFS(IMDB4[IMDb Score (1-10)],IMDB4[Director Name],Formula_Analysis!AL1054)</f>
        <v>7.5</v>
      </c>
      <c r="AQ1054" s="7" t="str">
        <v>Kelly Carlson</v>
      </c>
      <c r="AR1054" s="7">
        <f>SUMIFS(IMDB4[Gross Revenue],IMDB4[Lead Actor],Formula_Analysis!AQ1054)</f>
        <v>18843314</v>
      </c>
    </row>
    <row r="1055" spans="1:44" x14ac:dyDescent="0.25">
      <c r="A1055" t="str">
        <v>Valkyrie</v>
      </c>
      <c r="B1055">
        <v>39554</v>
      </c>
      <c r="C1055">
        <v>2008</v>
      </c>
      <c r="D1055" t="str">
        <v>2000s</v>
      </c>
      <c r="E1055" t="str">
        <v>Color</v>
      </c>
      <c r="F1055" t="str">
        <v>Drama</v>
      </c>
      <c r="G1055" t="str">
        <v>English</v>
      </c>
      <c r="H1055" t="str">
        <v>USA</v>
      </c>
      <c r="I1055" t="str">
        <v>PG-13</v>
      </c>
      <c r="J1055" t="str">
        <v>Tom Cruise</v>
      </c>
      <c r="K1055" t="str">
        <v>Bryan Singer</v>
      </c>
      <c r="L1055">
        <v>10000</v>
      </c>
      <c r="M1055">
        <v>14165</v>
      </c>
      <c r="N1055">
        <v>0</v>
      </c>
      <c r="O1055">
        <v>0</v>
      </c>
      <c r="P1055">
        <v>7.1</v>
      </c>
      <c r="R1055" t="str">
        <v>Shall We Dance</v>
      </c>
      <c r="S1055">
        <v>38085</v>
      </c>
      <c r="T1055">
        <v>2004</v>
      </c>
      <c r="U1055" t="str">
        <v>2000s</v>
      </c>
      <c r="V1055" t="str">
        <v>Color</v>
      </c>
      <c r="W1055" t="str">
        <v>Comedy</v>
      </c>
      <c r="X1055" t="str">
        <v>English</v>
      </c>
      <c r="Y1055" t="str">
        <v>USA</v>
      </c>
      <c r="Z1055" t="str">
        <v>PG-13</v>
      </c>
      <c r="AA1055" t="str">
        <v>Lisa Ann Walter</v>
      </c>
      <c r="AB1055" t="str">
        <v>Peter Chelsom</v>
      </c>
      <c r="AC1055">
        <v>1000</v>
      </c>
      <c r="AD1055">
        <v>2325</v>
      </c>
      <c r="AE1055">
        <v>23</v>
      </c>
      <c r="AF1055">
        <v>0</v>
      </c>
      <c r="AG1055">
        <v>6.1</v>
      </c>
      <c r="AH1055">
        <v>118</v>
      </c>
      <c r="AI1055">
        <v>106</v>
      </c>
      <c r="AJ1055">
        <v>57887882</v>
      </c>
      <c r="AL1055" s="7" t="str">
        <v>Orson Welles</v>
      </c>
      <c r="AM1055" s="35">
        <f>AVERAGEIFS(IMDB4[IMDb Score (1-10)],IMDB4[Director Name],Formula_Analysis!AL1055)</f>
        <v>7.7</v>
      </c>
      <c r="AQ1055" s="7" t="str">
        <v>Callie Thorne</v>
      </c>
      <c r="AR1055" s="7">
        <f>SUMIFS(IMDB4[Gross Revenue],IMDB4[Lead Actor],Formula_Analysis!AQ1055)</f>
        <v>4142507</v>
      </c>
    </row>
    <row r="1056" spans="1:44" x14ac:dyDescent="0.25">
      <c r="A1056" t="str">
        <v>Concussion</v>
      </c>
      <c r="B1056">
        <v>42343</v>
      </c>
      <c r="C1056">
        <v>2015</v>
      </c>
      <c r="D1056" t="str">
        <v>2010s</v>
      </c>
      <c r="E1056" t="str">
        <v>Color</v>
      </c>
      <c r="F1056" t="str">
        <v>Biography</v>
      </c>
      <c r="G1056" t="str">
        <v>English</v>
      </c>
      <c r="H1056" t="str">
        <v>UK</v>
      </c>
      <c r="I1056" t="str">
        <v>PG-13</v>
      </c>
      <c r="J1056" t="str">
        <v>Will Smith</v>
      </c>
      <c r="K1056" t="str">
        <v>Peter Landesman</v>
      </c>
      <c r="L1056">
        <v>10000</v>
      </c>
      <c r="M1056">
        <v>13371</v>
      </c>
      <c r="N1056">
        <v>15</v>
      </c>
      <c r="O1056">
        <v>23000</v>
      </c>
      <c r="P1056">
        <v>7.1</v>
      </c>
      <c r="R1056" t="str">
        <v>Red Eye</v>
      </c>
      <c r="S1056">
        <v>38592</v>
      </c>
      <c r="T1056">
        <v>2005</v>
      </c>
      <c r="U1056" t="str">
        <v>2000s</v>
      </c>
      <c r="V1056" t="str">
        <v>Color</v>
      </c>
      <c r="W1056" t="str">
        <v>Mystery</v>
      </c>
      <c r="X1056" t="str">
        <v>English</v>
      </c>
      <c r="Y1056" t="str">
        <v>USA</v>
      </c>
      <c r="Z1056" t="str">
        <v>PG-13</v>
      </c>
      <c r="AA1056" t="str">
        <v>Robert Pine</v>
      </c>
      <c r="AB1056" t="str">
        <v>Wes Craven</v>
      </c>
      <c r="AC1056">
        <v>332</v>
      </c>
      <c r="AD1056">
        <v>1090</v>
      </c>
      <c r="AE1056">
        <v>0</v>
      </c>
      <c r="AF1056">
        <v>0</v>
      </c>
      <c r="AG1056">
        <v>6.5</v>
      </c>
      <c r="AH1056">
        <v>224</v>
      </c>
      <c r="AI1056">
        <v>85</v>
      </c>
      <c r="AJ1056">
        <v>57859105</v>
      </c>
      <c r="AL1056" s="7" t="str">
        <v>Amy Heckerling</v>
      </c>
      <c r="AM1056" s="35">
        <f>AVERAGEIFS(IMDB4[IMDb Score (1-10)],IMDB4[Director Name],Formula_Analysis!AL1056)</f>
        <v>5.7333333333333334</v>
      </c>
      <c r="AQ1056" s="7" t="str">
        <v>Jason Priestley</v>
      </c>
      <c r="AR1056" s="7">
        <f>SUMIFS(IMDB4[Gross Revenue],IMDB4[Lead Actor],Formula_Analysis!AQ1056)</f>
        <v>16459004</v>
      </c>
    </row>
    <row r="1057" spans="1:44" x14ac:dyDescent="0.25">
      <c r="A1057" t="str">
        <v>Melancholia</v>
      </c>
      <c r="B1057">
        <v>40780</v>
      </c>
      <c r="C1057">
        <v>2011</v>
      </c>
      <c r="D1057" t="str">
        <v>2010s</v>
      </c>
      <c r="E1057" t="str">
        <v>Color</v>
      </c>
      <c r="F1057" t="str">
        <v>Drama</v>
      </c>
      <c r="G1057" t="str">
        <v>English</v>
      </c>
      <c r="H1057" t="str">
        <v>Denmark</v>
      </c>
      <c r="I1057" t="str">
        <v>R</v>
      </c>
      <c r="J1057" t="str">
        <v>Alexander SkarsgÃ¥rd</v>
      </c>
      <c r="K1057" t="str">
        <v>Lars von Trier</v>
      </c>
      <c r="L1057">
        <v>10000</v>
      </c>
      <c r="M1057">
        <v>15835</v>
      </c>
      <c r="N1057">
        <v>3000</v>
      </c>
      <c r="O1057">
        <v>50000</v>
      </c>
      <c r="P1057">
        <v>7.1</v>
      </c>
      <c r="R1057" t="str">
        <v>Cleopatra</v>
      </c>
      <c r="S1057">
        <v>23359</v>
      </c>
      <c r="T1057">
        <v>1963</v>
      </c>
      <c r="U1057" t="str">
        <v>1960s</v>
      </c>
      <c r="V1057" t="str">
        <v>Color</v>
      </c>
      <c r="W1057" t="str">
        <v>Biography</v>
      </c>
      <c r="X1057" t="str">
        <v>English</v>
      </c>
      <c r="Y1057" t="str">
        <v>UK</v>
      </c>
      <c r="Z1057" t="str">
        <v>Approved</v>
      </c>
      <c r="AA1057" t="str">
        <v>Martin Landau</v>
      </c>
      <c r="AB1057" t="str">
        <v>Joseph L. Mankiewicz</v>
      </c>
      <c r="AC1057">
        <v>940</v>
      </c>
      <c r="AD1057">
        <v>2957</v>
      </c>
      <c r="AE1057">
        <v>311</v>
      </c>
      <c r="AF1057">
        <v>0</v>
      </c>
      <c r="AG1057">
        <v>7</v>
      </c>
      <c r="AH1057">
        <v>72</v>
      </c>
      <c r="AI1057">
        <v>251</v>
      </c>
      <c r="AJ1057">
        <v>57750000</v>
      </c>
      <c r="AL1057" s="7" t="str">
        <v>Benson Lee</v>
      </c>
      <c r="AM1057" s="35">
        <f>AVERAGEIFS(IMDB4[IMDb Score (1-10)],IMDB4[Director Name],Formula_Analysis!AL1057)</f>
        <v>5</v>
      </c>
      <c r="AQ1057" s="7" t="str">
        <v>America Olivo</v>
      </c>
      <c r="AR1057" s="7">
        <f>SUMIFS(IMDB4[Gross Revenue],IMDB4[Lead Actor],Formula_Analysis!AQ1057)</f>
        <v>12843</v>
      </c>
    </row>
    <row r="1058" spans="1:44" x14ac:dyDescent="0.25">
      <c r="A1058" t="str">
        <v>Conversations with Other Women</v>
      </c>
      <c r="B1058">
        <v>38510</v>
      </c>
      <c r="C1058">
        <v>2005</v>
      </c>
      <c r="D1058" t="str">
        <v>2000s</v>
      </c>
      <c r="E1058" t="str">
        <v>Color</v>
      </c>
      <c r="F1058" t="str">
        <v>Comedy</v>
      </c>
      <c r="G1058" t="str">
        <v>English</v>
      </c>
      <c r="H1058" t="str">
        <v>UK</v>
      </c>
      <c r="I1058" t="str">
        <v>R</v>
      </c>
      <c r="J1058" t="str">
        <v>Olivia Wilde</v>
      </c>
      <c r="K1058" t="str">
        <v>Hans Canosa</v>
      </c>
      <c r="L1058">
        <v>10000</v>
      </c>
      <c r="M1058">
        <v>12496</v>
      </c>
      <c r="N1058">
        <v>3</v>
      </c>
      <c r="O1058">
        <v>0</v>
      </c>
      <c r="P1058">
        <v>7.1</v>
      </c>
      <c r="R1058" t="str">
        <v>Takers</v>
      </c>
      <c r="S1058">
        <v>40439</v>
      </c>
      <c r="T1058">
        <v>2010</v>
      </c>
      <c r="U1058" t="str">
        <v>2010s</v>
      </c>
      <c r="V1058" t="str">
        <v>Color</v>
      </c>
      <c r="W1058" t="str">
        <v>Action</v>
      </c>
      <c r="X1058" t="str">
        <v>English</v>
      </c>
      <c r="Y1058" t="str">
        <v>USA</v>
      </c>
      <c r="Z1058" t="str">
        <v>PG-13</v>
      </c>
      <c r="AA1058" t="str">
        <v>Paul Walker</v>
      </c>
      <c r="AB1058" t="str">
        <v>John Luessenhop</v>
      </c>
      <c r="AC1058">
        <v>23000</v>
      </c>
      <c r="AD1058">
        <v>31529</v>
      </c>
      <c r="AE1058">
        <v>34</v>
      </c>
      <c r="AF1058">
        <v>0</v>
      </c>
      <c r="AG1058">
        <v>6.2</v>
      </c>
      <c r="AH1058">
        <v>119</v>
      </c>
      <c r="AI1058">
        <v>107</v>
      </c>
      <c r="AJ1058">
        <v>57744720</v>
      </c>
      <c r="AL1058" s="7" t="str">
        <v>Michel Hazanavicius</v>
      </c>
      <c r="AM1058" s="35">
        <f>AVERAGEIFS(IMDB4[IMDb Score (1-10)],IMDB4[Director Name],Formula_Analysis!AL1058)</f>
        <v>8</v>
      </c>
      <c r="AQ1058" s="7" t="str">
        <v>Joseph Cotten</v>
      </c>
      <c r="AR1058" s="7">
        <f>SUMIFS(IMDB4[Gross Revenue],IMDB4[Lead Actor],Formula_Analysis!AQ1058)</f>
        <v>34900000</v>
      </c>
    </row>
    <row r="1059" spans="1:44" x14ac:dyDescent="0.25">
      <c r="A1059" t="str">
        <v>The Spectacular Now</v>
      </c>
      <c r="B1059">
        <v>41519</v>
      </c>
      <c r="C1059">
        <v>2013</v>
      </c>
      <c r="D1059" t="str">
        <v>2010s</v>
      </c>
      <c r="E1059" t="str">
        <v>Color</v>
      </c>
      <c r="F1059" t="str">
        <v>Comedy</v>
      </c>
      <c r="G1059" t="str">
        <v>English</v>
      </c>
      <c r="H1059" t="str">
        <v>USA</v>
      </c>
      <c r="I1059" t="str">
        <v>R</v>
      </c>
      <c r="J1059" t="str">
        <v>Shailene Woodley</v>
      </c>
      <c r="K1059" t="str">
        <v>James Ponsoldt</v>
      </c>
      <c r="L1059">
        <v>8000</v>
      </c>
      <c r="M1059">
        <v>10040</v>
      </c>
      <c r="N1059">
        <v>53</v>
      </c>
      <c r="O1059">
        <v>10000</v>
      </c>
      <c r="P1059">
        <v>7.1</v>
      </c>
      <c r="R1059" t="str">
        <v>The Benchwarmers</v>
      </c>
      <c r="S1059">
        <v>38775</v>
      </c>
      <c r="T1059">
        <v>2006</v>
      </c>
      <c r="U1059" t="str">
        <v>2000s</v>
      </c>
      <c r="V1059" t="str">
        <v>Color</v>
      </c>
      <c r="W1059" t="str">
        <v>Comedy</v>
      </c>
      <c r="X1059" t="str">
        <v>English</v>
      </c>
      <c r="Y1059" t="str">
        <v>USA</v>
      </c>
      <c r="Z1059" t="str">
        <v>PG-13</v>
      </c>
      <c r="AA1059" t="str">
        <v>Jon Lovitz</v>
      </c>
      <c r="AB1059" t="str">
        <v>Dennis Dugan</v>
      </c>
      <c r="AC1059">
        <v>11000</v>
      </c>
      <c r="AD1059">
        <v>13125</v>
      </c>
      <c r="AE1059">
        <v>221</v>
      </c>
      <c r="AF1059">
        <v>0</v>
      </c>
      <c r="AG1059">
        <v>5.6</v>
      </c>
      <c r="AH1059">
        <v>90</v>
      </c>
      <c r="AI1059">
        <v>75</v>
      </c>
      <c r="AJ1059">
        <v>57651794</v>
      </c>
      <c r="AL1059" s="7" t="str">
        <v>Robert Butler</v>
      </c>
      <c r="AM1059" s="35">
        <f>AVERAGEIFS(IMDB4[IMDb Score (1-10)],IMDB4[Director Name],Formula_Analysis!AL1059)</f>
        <v>4.7</v>
      </c>
      <c r="AQ1059" s="7" t="str">
        <v>Bono</v>
      </c>
      <c r="AR1059" s="7">
        <f>SUMIFS(IMDB4[Gross Revenue],IMDB4[Lead Actor],Formula_Analysis!AQ1059)</f>
        <v>59992760</v>
      </c>
    </row>
    <row r="1060" spans="1:44" x14ac:dyDescent="0.25">
      <c r="A1060" t="str">
        <v>The 40-Year-Old Virgin</v>
      </c>
      <c r="B1060">
        <v>38678</v>
      </c>
      <c r="C1060">
        <v>2005</v>
      </c>
      <c r="D1060" t="str">
        <v>2000s</v>
      </c>
      <c r="E1060" t="str">
        <v>Color</v>
      </c>
      <c r="F1060" t="str">
        <v>Comedy</v>
      </c>
      <c r="G1060" t="str">
        <v>English</v>
      </c>
      <c r="H1060" t="str">
        <v>USA</v>
      </c>
      <c r="I1060" t="str">
        <v>R</v>
      </c>
      <c r="J1060" t="str">
        <v>Steve Carell</v>
      </c>
      <c r="K1060" t="str">
        <v>Judd Apatow</v>
      </c>
      <c r="L1060">
        <v>7000</v>
      </c>
      <c r="M1060">
        <v>8341</v>
      </c>
      <c r="N1060">
        <v>0</v>
      </c>
      <c r="O1060">
        <v>0</v>
      </c>
      <c r="P1060">
        <v>7.1</v>
      </c>
      <c r="R1060" t="str">
        <v>The Chronicles of Riddick</v>
      </c>
      <c r="S1060">
        <v>38163</v>
      </c>
      <c r="T1060">
        <v>2004</v>
      </c>
      <c r="U1060" t="str">
        <v>2000s</v>
      </c>
      <c r="V1060" t="str">
        <v>Color</v>
      </c>
      <c r="W1060" t="str">
        <v>Action</v>
      </c>
      <c r="X1060" t="str">
        <v>English</v>
      </c>
      <c r="Y1060" t="str">
        <v>USA</v>
      </c>
      <c r="Z1060" t="str">
        <v>PG-13</v>
      </c>
      <c r="AA1060" t="str">
        <v>Vin Diesel</v>
      </c>
      <c r="AB1060" t="str">
        <v>David Twohy</v>
      </c>
      <c r="AC1060">
        <v>14000</v>
      </c>
      <c r="AD1060">
        <v>17159</v>
      </c>
      <c r="AE1060">
        <v>123</v>
      </c>
      <c r="AF1060">
        <v>0</v>
      </c>
      <c r="AG1060">
        <v>6.7</v>
      </c>
      <c r="AH1060">
        <v>207</v>
      </c>
      <c r="AI1060">
        <v>134</v>
      </c>
      <c r="AJ1060">
        <v>57637485</v>
      </c>
      <c r="AL1060" s="7" t="str">
        <v>Christophe Gans</v>
      </c>
      <c r="AM1060" s="35">
        <f>AVERAGEIFS(IMDB4[IMDb Score (1-10)],IMDB4[Director Name],Formula_Analysis!AL1060)</f>
        <v>6.6</v>
      </c>
      <c r="AQ1060" s="7" t="str">
        <v>Robert Townsend</v>
      </c>
      <c r="AR1060" s="7">
        <f>SUMIFS(IMDB4[Gross Revenue],IMDB4[Lead Actor],Formula_Analysis!AQ1060)</f>
        <v>5228617</v>
      </c>
    </row>
    <row r="1061" spans="1:44" x14ac:dyDescent="0.25">
      <c r="A1061" t="str">
        <v>Mrs Henderson Presents</v>
      </c>
      <c r="B1061">
        <v>38655</v>
      </c>
      <c r="C1061">
        <v>2005</v>
      </c>
      <c r="D1061" t="str">
        <v>2000s</v>
      </c>
      <c r="E1061" t="str">
        <v>Color</v>
      </c>
      <c r="F1061" t="str">
        <v>Comedy</v>
      </c>
      <c r="G1061" t="str">
        <v>English</v>
      </c>
      <c r="H1061" t="str">
        <v>UK</v>
      </c>
      <c r="I1061" t="str">
        <v>R</v>
      </c>
      <c r="J1061" t="str">
        <v>Bob Hoskins</v>
      </c>
      <c r="K1061" t="str">
        <v>Stephen Frears</v>
      </c>
      <c r="L1061">
        <v>5000</v>
      </c>
      <c r="M1061">
        <v>5637</v>
      </c>
      <c r="N1061">
        <v>350</v>
      </c>
      <c r="O1061">
        <v>0</v>
      </c>
      <c r="P1061">
        <v>7.1</v>
      </c>
      <c r="R1061" t="str">
        <v>Boyz n the Hood</v>
      </c>
      <c r="S1061">
        <v>33533</v>
      </c>
      <c r="T1061">
        <v>1991</v>
      </c>
      <c r="U1061" t="str">
        <v>1990s</v>
      </c>
      <c r="V1061" t="str">
        <v>Color</v>
      </c>
      <c r="W1061" t="str">
        <v>Crime</v>
      </c>
      <c r="X1061" t="str">
        <v>English</v>
      </c>
      <c r="Y1061" t="str">
        <v>USA</v>
      </c>
      <c r="Z1061" t="str">
        <v>R</v>
      </c>
      <c r="AA1061" t="str">
        <v>John Cothran</v>
      </c>
      <c r="AB1061" t="str">
        <v>John Singleton</v>
      </c>
      <c r="AC1061">
        <v>27</v>
      </c>
      <c r="AD1061">
        <v>106</v>
      </c>
      <c r="AE1061">
        <v>309</v>
      </c>
      <c r="AF1061">
        <v>0</v>
      </c>
      <c r="AG1061">
        <v>7.8</v>
      </c>
      <c r="AH1061">
        <v>64</v>
      </c>
      <c r="AI1061">
        <v>112</v>
      </c>
      <c r="AJ1061">
        <v>57504069</v>
      </c>
      <c r="AL1061" s="7" t="str">
        <v>Michael J. Bassett</v>
      </c>
      <c r="AM1061" s="35">
        <f>AVERAGEIFS(IMDB4[IMDb Score (1-10)],IMDB4[Director Name],Formula_Analysis!AL1061)</f>
        <v>5</v>
      </c>
      <c r="AQ1061" s="7" t="str">
        <v>Julianna Guill</v>
      </c>
      <c r="AR1061" s="7">
        <f>SUMIFS(IMDB4[Gross Revenue],IMDB4[Lead Actor],Formula_Analysis!AQ1061)</f>
        <v>4930798</v>
      </c>
    </row>
    <row r="1062" spans="1:44" x14ac:dyDescent="0.25">
      <c r="A1062" t="str">
        <v>The Warlords</v>
      </c>
      <c r="B1062">
        <v>39187</v>
      </c>
      <c r="C1062">
        <v>2007</v>
      </c>
      <c r="D1062" t="str">
        <v>2000s</v>
      </c>
      <c r="E1062" t="str">
        <v>Color</v>
      </c>
      <c r="F1062" t="str">
        <v>Action</v>
      </c>
      <c r="G1062" t="str">
        <v>Mandarin</v>
      </c>
      <c r="H1062" t="str">
        <v>Hong Kong</v>
      </c>
      <c r="I1062" t="str">
        <v>R</v>
      </c>
      <c r="J1062" t="str">
        <v>Jet Li</v>
      </c>
      <c r="K1062" t="str">
        <v>Peter Ho-Sun Chan</v>
      </c>
      <c r="L1062">
        <v>5000</v>
      </c>
      <c r="M1062">
        <v>6267</v>
      </c>
      <c r="N1062">
        <v>31</v>
      </c>
      <c r="O1062">
        <v>0</v>
      </c>
      <c r="P1062">
        <v>7.1</v>
      </c>
      <c r="R1062" t="str">
        <v>Pet Sematary</v>
      </c>
      <c r="S1062">
        <v>32663</v>
      </c>
      <c r="T1062">
        <v>1989</v>
      </c>
      <c r="U1062" t="str">
        <v>1980s</v>
      </c>
      <c r="V1062" t="str">
        <v>Color</v>
      </c>
      <c r="W1062" t="str">
        <v>Fantasy</v>
      </c>
      <c r="X1062" t="str">
        <v>English</v>
      </c>
      <c r="Y1062" t="str">
        <v>USA</v>
      </c>
      <c r="Z1062" t="str">
        <v>R</v>
      </c>
      <c r="AA1062" t="str">
        <v>Miko Hughes</v>
      </c>
      <c r="AB1062" t="str">
        <v>Mary Lambert</v>
      </c>
      <c r="AC1062">
        <v>969</v>
      </c>
      <c r="AD1062">
        <v>2987</v>
      </c>
      <c r="AE1062">
        <v>52</v>
      </c>
      <c r="AF1062">
        <v>0</v>
      </c>
      <c r="AG1062">
        <v>6.6</v>
      </c>
      <c r="AH1062">
        <v>98</v>
      </c>
      <c r="AI1062">
        <v>103</v>
      </c>
      <c r="AJ1062">
        <v>57469179</v>
      </c>
      <c r="AL1062" s="7" t="str">
        <v>Emma-Kate Croghan</v>
      </c>
      <c r="AM1062" s="35">
        <f>AVERAGEIFS(IMDB4[IMDb Score (1-10)],IMDB4[Director Name],Formula_Analysis!AL1062)</f>
        <v>6.4</v>
      </c>
      <c r="AQ1062" s="7" t="str">
        <v>Hill Harper</v>
      </c>
      <c r="AR1062" s="7">
        <f>SUMIFS(IMDB4[Gross Revenue],IMDB4[Lead Actor],Formula_Analysis!AQ1062)</f>
        <v>2301777</v>
      </c>
    </row>
    <row r="1063" spans="1:44" x14ac:dyDescent="0.25">
      <c r="A1063" t="str">
        <v>We Were Soldiers</v>
      </c>
      <c r="B1063">
        <v>37306</v>
      </c>
      <c r="C1063">
        <v>2002</v>
      </c>
      <c r="D1063" t="str">
        <v>2000s</v>
      </c>
      <c r="E1063" t="str">
        <v>Color</v>
      </c>
      <c r="F1063" t="str">
        <v>Action</v>
      </c>
      <c r="G1063" t="str">
        <v>English</v>
      </c>
      <c r="H1063" t="str">
        <v>USA</v>
      </c>
      <c r="I1063" t="str">
        <v>R</v>
      </c>
      <c r="J1063" t="str">
        <v>Jon Hamm</v>
      </c>
      <c r="K1063" t="str">
        <v>Randall Wallace</v>
      </c>
      <c r="L1063">
        <v>4000</v>
      </c>
      <c r="M1063">
        <v>6181</v>
      </c>
      <c r="N1063">
        <v>130</v>
      </c>
      <c r="O1063">
        <v>5000</v>
      </c>
      <c r="P1063">
        <v>7.1</v>
      </c>
      <c r="R1063" t="str">
        <v>Moulin Rouge!</v>
      </c>
      <c r="S1063">
        <v>37138</v>
      </c>
      <c r="T1063">
        <v>2001</v>
      </c>
      <c r="U1063" t="str">
        <v>2000s</v>
      </c>
      <c r="V1063" t="str">
        <v>Black and White</v>
      </c>
      <c r="W1063" t="str">
        <v>Drama</v>
      </c>
      <c r="X1063" t="str">
        <v>English</v>
      </c>
      <c r="Y1063" t="str">
        <v>USA</v>
      </c>
      <c r="Z1063" t="str">
        <v>PG-13</v>
      </c>
      <c r="AA1063" t="str">
        <v>Jim Broadbent</v>
      </c>
      <c r="AB1063" t="str">
        <v>Baz Luhrmann</v>
      </c>
      <c r="AC1063">
        <v>1000</v>
      </c>
      <c r="AD1063">
        <v>2601</v>
      </c>
      <c r="AE1063">
        <v>1000</v>
      </c>
      <c r="AF1063">
        <v>10000</v>
      </c>
      <c r="AG1063">
        <v>7.6</v>
      </c>
      <c r="AH1063">
        <v>209</v>
      </c>
      <c r="AI1063">
        <v>127</v>
      </c>
      <c r="AJ1063">
        <v>57386369</v>
      </c>
      <c r="AL1063" s="7" t="str">
        <v>Rawson Marshall Thurber</v>
      </c>
      <c r="AM1063" s="35">
        <f>AVERAGEIFS(IMDB4[IMDb Score (1-10)],IMDB4[Director Name],Formula_Analysis!AL1063)</f>
        <v>6.85</v>
      </c>
      <c r="AQ1063" s="7" t="str">
        <v>John Enos III</v>
      </c>
      <c r="AR1063" s="7">
        <f>SUMIFS(IMDB4[Gross Revenue],IMDB4[Lead Actor],Formula_Analysis!AQ1063)</f>
        <v>442638</v>
      </c>
    </row>
    <row r="1064" spans="1:44" x14ac:dyDescent="0.25">
      <c r="A1064" t="str">
        <v>Anastasia</v>
      </c>
      <c r="B1064">
        <v>35786</v>
      </c>
      <c r="C1064">
        <v>1997</v>
      </c>
      <c r="D1064" t="str">
        <v>1990s</v>
      </c>
      <c r="E1064" t="str">
        <v>Color</v>
      </c>
      <c r="F1064" t="str">
        <v>Adventure</v>
      </c>
      <c r="G1064" t="str">
        <v>English</v>
      </c>
      <c r="H1064" t="str">
        <v>USA</v>
      </c>
      <c r="I1064" t="str">
        <v>G</v>
      </c>
      <c r="J1064" t="str">
        <v>Kirsten Dunst</v>
      </c>
      <c r="K1064" t="str">
        <v>Don Bluth</v>
      </c>
      <c r="L1064">
        <v>4000</v>
      </c>
      <c r="M1064">
        <v>6017</v>
      </c>
      <c r="N1064">
        <v>383</v>
      </c>
      <c r="O1064">
        <v>0</v>
      </c>
      <c r="P1064">
        <v>7.1</v>
      </c>
      <c r="R1064" t="str">
        <v>Blood Diamond</v>
      </c>
      <c r="S1064">
        <v>38818</v>
      </c>
      <c r="T1064">
        <v>2006</v>
      </c>
      <c r="U1064" t="str">
        <v>2000s</v>
      </c>
      <c r="V1064" t="str">
        <v>Color</v>
      </c>
      <c r="W1064" t="str">
        <v>Adventure</v>
      </c>
      <c r="X1064" t="str">
        <v>English</v>
      </c>
      <c r="Y1064" t="str">
        <v>Germany</v>
      </c>
      <c r="Z1064" t="str">
        <v>R</v>
      </c>
      <c r="AA1064" t="str">
        <v>Leonardo DiCaprio</v>
      </c>
      <c r="AB1064" t="str">
        <v>Edward Zwick</v>
      </c>
      <c r="AC1064">
        <v>29000</v>
      </c>
      <c r="AD1064">
        <v>33160</v>
      </c>
      <c r="AE1064">
        <v>380</v>
      </c>
      <c r="AF1064">
        <v>14000</v>
      </c>
      <c r="AG1064">
        <v>8</v>
      </c>
      <c r="AH1064">
        <v>166</v>
      </c>
      <c r="AI1064">
        <v>143</v>
      </c>
      <c r="AJ1064">
        <v>57366262</v>
      </c>
      <c r="AL1064" s="7" t="str">
        <v>Ben Falcone</v>
      </c>
      <c r="AM1064" s="35">
        <f>AVERAGEIFS(IMDB4[IMDb Score (1-10)],IMDB4[Director Name],Formula_Analysis!AL1064)</f>
        <v>4.9000000000000004</v>
      </c>
      <c r="AQ1064" s="7" t="str">
        <v>Vidya Balan</v>
      </c>
      <c r="AR1064" s="7">
        <f>SUMIFS(IMDB4[Gross Revenue],IMDB4[Lead Actor],Formula_Analysis!AQ1064)</f>
        <v>199228</v>
      </c>
    </row>
    <row r="1065" spans="1:44" x14ac:dyDescent="0.25">
      <c r="A1065" t="str">
        <v>A.I. Artificial Intelligence</v>
      </c>
      <c r="B1065">
        <v>37212</v>
      </c>
      <c r="C1065">
        <v>2001</v>
      </c>
      <c r="D1065" t="str">
        <v>2000s</v>
      </c>
      <c r="E1065" t="str">
        <v>Color</v>
      </c>
      <c r="F1065" t="str">
        <v>Adventure</v>
      </c>
      <c r="G1065" t="str">
        <v>English</v>
      </c>
      <c r="H1065" t="str">
        <v>USA</v>
      </c>
      <c r="I1065" t="str">
        <v>PG-13</v>
      </c>
      <c r="J1065" t="str">
        <v>Haley Joel Osment</v>
      </c>
      <c r="K1065" t="str">
        <v>Steven Spielberg</v>
      </c>
      <c r="L1065">
        <v>3000</v>
      </c>
      <c r="M1065">
        <v>6217</v>
      </c>
      <c r="N1065">
        <v>14000</v>
      </c>
      <c r="O1065">
        <v>11000</v>
      </c>
      <c r="P1065">
        <v>7.1</v>
      </c>
      <c r="R1065" t="str">
        <v>The Specialist</v>
      </c>
      <c r="S1065">
        <v>34513</v>
      </c>
      <c r="T1065">
        <v>1994</v>
      </c>
      <c r="U1065" t="str">
        <v>1990s</v>
      </c>
      <c r="V1065" t="str">
        <v>Color</v>
      </c>
      <c r="W1065" t="str">
        <v>Action</v>
      </c>
      <c r="X1065" t="str">
        <v>English</v>
      </c>
      <c r="Y1065" t="str">
        <v>Peru</v>
      </c>
      <c r="Z1065" t="str">
        <v>R</v>
      </c>
      <c r="AA1065" t="str">
        <v>Sylvester Stallone</v>
      </c>
      <c r="AB1065" t="str">
        <v>Luis Llosa</v>
      </c>
      <c r="AC1065">
        <v>13000</v>
      </c>
      <c r="AD1065">
        <v>13331</v>
      </c>
      <c r="AE1065">
        <v>49</v>
      </c>
      <c r="AF1065">
        <v>0</v>
      </c>
      <c r="AG1065">
        <v>5.4</v>
      </c>
      <c r="AH1065">
        <v>38</v>
      </c>
      <c r="AI1065">
        <v>110</v>
      </c>
      <c r="AJ1065">
        <v>57362581</v>
      </c>
      <c r="AL1065" s="7" t="str">
        <v>David Nutter</v>
      </c>
      <c r="AM1065" s="35">
        <f>AVERAGEIFS(IMDB4[IMDb Score (1-10)],IMDB4[Director Name],Formula_Analysis!AL1065)</f>
        <v>5.5</v>
      </c>
      <c r="AQ1065" s="7" t="str">
        <v>Caleb Landry Jones</v>
      </c>
      <c r="AR1065" s="7">
        <f>SUMIFS(IMDB4[Gross Revenue],IMDB4[Lead Actor],Formula_Analysis!AQ1065)</f>
        <v>40990055</v>
      </c>
    </row>
    <row r="1066" spans="1:44" x14ac:dyDescent="0.25">
      <c r="A1066" t="str">
        <v>The Kingdom</v>
      </c>
      <c r="B1066">
        <v>39388</v>
      </c>
      <c r="C1066">
        <v>2007</v>
      </c>
      <c r="D1066" t="str">
        <v>2000s</v>
      </c>
      <c r="E1066" t="str">
        <v>Color</v>
      </c>
      <c r="F1066" t="str">
        <v>Action</v>
      </c>
      <c r="G1066" t="str">
        <v>English</v>
      </c>
      <c r="H1066" t="str">
        <v>USA</v>
      </c>
      <c r="I1066" t="str">
        <v>R</v>
      </c>
      <c r="J1066" t="str">
        <v>Jennifer Garner</v>
      </c>
      <c r="K1066" t="str">
        <v>Peter Berg</v>
      </c>
      <c r="L1066">
        <v>3000</v>
      </c>
      <c r="M1066">
        <v>5187</v>
      </c>
      <c r="N1066">
        <v>532</v>
      </c>
      <c r="O1066">
        <v>0</v>
      </c>
      <c r="P1066">
        <v>7.1</v>
      </c>
      <c r="R1066" t="str">
        <v>The Godfather: Part II</v>
      </c>
      <c r="S1066">
        <v>27132</v>
      </c>
      <c r="T1066">
        <v>1974</v>
      </c>
      <c r="U1066" t="str">
        <v>1970s</v>
      </c>
      <c r="V1066" t="str">
        <v>Color</v>
      </c>
      <c r="W1066" t="str">
        <v>Crime</v>
      </c>
      <c r="X1066" t="str">
        <v>English</v>
      </c>
      <c r="Y1066" t="str">
        <v>USA</v>
      </c>
      <c r="Z1066" t="str">
        <v>R</v>
      </c>
      <c r="AA1066" t="str">
        <v>Robert De Niro</v>
      </c>
      <c r="AB1066" t="str">
        <v>Francis Ford Coppola</v>
      </c>
      <c r="AC1066">
        <v>22000</v>
      </c>
      <c r="AD1066">
        <v>39960</v>
      </c>
      <c r="AE1066">
        <v>0</v>
      </c>
      <c r="AF1066">
        <v>14000</v>
      </c>
      <c r="AG1066">
        <v>9</v>
      </c>
      <c r="AH1066">
        <v>149</v>
      </c>
      <c r="AI1066">
        <v>220</v>
      </c>
      <c r="AJ1066">
        <v>57300000</v>
      </c>
      <c r="AL1066" s="7" t="str">
        <v>Mark Piznarski</v>
      </c>
      <c r="AM1066" s="35">
        <f>AVERAGEIFS(IMDB4[IMDb Score (1-10)],IMDB4[Director Name],Formula_Analysis!AL1066)</f>
        <v>5.0999999999999996</v>
      </c>
      <c r="AQ1066" s="7" t="str">
        <v>Claudia Christian</v>
      </c>
      <c r="AR1066" s="7">
        <f>SUMIFS(IMDB4[Gross Revenue],IMDB4[Lead Actor],Formula_Analysis!AQ1066)</f>
        <v>15361537</v>
      </c>
    </row>
    <row r="1067" spans="1:44" x14ac:dyDescent="0.25">
      <c r="A1067" t="str">
        <v>The Quiet American</v>
      </c>
      <c r="B1067">
        <v>37443</v>
      </c>
      <c r="C1067">
        <v>2002</v>
      </c>
      <c r="D1067" t="str">
        <v>2000s</v>
      </c>
      <c r="E1067" t="str">
        <v>Color</v>
      </c>
      <c r="F1067" t="str">
        <v>Drama</v>
      </c>
      <c r="G1067" t="str">
        <v>English</v>
      </c>
      <c r="H1067" t="str">
        <v>UK</v>
      </c>
      <c r="I1067" t="str">
        <v>R</v>
      </c>
      <c r="J1067" t="str">
        <v>Brendan Fraser</v>
      </c>
      <c r="K1067" t="str">
        <v>Phillip Noyce</v>
      </c>
      <c r="L1067">
        <v>3000</v>
      </c>
      <c r="M1067">
        <v>3431</v>
      </c>
      <c r="N1067">
        <v>176</v>
      </c>
      <c r="O1067">
        <v>983</v>
      </c>
      <c r="P1067">
        <v>7.1</v>
      </c>
      <c r="R1067" t="str">
        <v>The Whole Nine Yards</v>
      </c>
      <c r="S1067">
        <v>36531</v>
      </c>
      <c r="T1067">
        <v>2000</v>
      </c>
      <c r="U1067" t="str">
        <v>2000s</v>
      </c>
      <c r="V1067" t="str">
        <v>Color</v>
      </c>
      <c r="W1067" t="str">
        <v>Comedy</v>
      </c>
      <c r="X1067" t="str">
        <v>English</v>
      </c>
      <c r="Y1067" t="str">
        <v>USA</v>
      </c>
      <c r="Z1067" t="str">
        <v>R</v>
      </c>
      <c r="AA1067" t="str">
        <v>Bruce Willis</v>
      </c>
      <c r="AB1067" t="str">
        <v>Jonathan Lynn</v>
      </c>
      <c r="AC1067">
        <v>13000</v>
      </c>
      <c r="AD1067">
        <v>17582</v>
      </c>
      <c r="AE1067">
        <v>36</v>
      </c>
      <c r="AF1067">
        <v>0</v>
      </c>
      <c r="AG1067">
        <v>6.7</v>
      </c>
      <c r="AH1067">
        <v>129</v>
      </c>
      <c r="AI1067">
        <v>98</v>
      </c>
      <c r="AJ1067">
        <v>57262492</v>
      </c>
      <c r="AL1067" s="7" t="str">
        <v>Wes Ball</v>
      </c>
      <c r="AM1067" s="35">
        <f>AVERAGEIFS(IMDB4[IMDb Score (1-10)],IMDB4[Director Name],Formula_Analysis!AL1067)</f>
        <v>6.6</v>
      </c>
      <c r="AQ1067" s="7" t="str">
        <v>Divine</v>
      </c>
      <c r="AR1067" s="7">
        <f>SUMIFS(IMDB4[Gross Revenue],IMDB4[Lead Actor],Formula_Analysis!AQ1067)</f>
        <v>180483</v>
      </c>
    </row>
    <row r="1068" spans="1:44" x14ac:dyDescent="0.25">
      <c r="A1068" t="str">
        <v>Marley &amp; Me</v>
      </c>
      <c r="B1068">
        <v>39581</v>
      </c>
      <c r="C1068">
        <v>2008</v>
      </c>
      <c r="D1068" t="str">
        <v>2000s</v>
      </c>
      <c r="E1068" t="str">
        <v>Color</v>
      </c>
      <c r="F1068" t="str">
        <v>Comedy</v>
      </c>
      <c r="G1068" t="str">
        <v>English</v>
      </c>
      <c r="H1068" t="str">
        <v>USA</v>
      </c>
      <c r="I1068" t="str">
        <v>PG</v>
      </c>
      <c r="J1068" t="str">
        <v>Eric Dane</v>
      </c>
      <c r="K1068" t="str">
        <v>David Frankel</v>
      </c>
      <c r="L1068">
        <v>2000</v>
      </c>
      <c r="M1068">
        <v>4811</v>
      </c>
      <c r="N1068">
        <v>64</v>
      </c>
      <c r="O1068">
        <v>11000</v>
      </c>
      <c r="P1068">
        <v>7.1</v>
      </c>
      <c r="R1068" t="str">
        <v>Next Friday</v>
      </c>
      <c r="S1068">
        <v>36663</v>
      </c>
      <c r="T1068">
        <v>2000</v>
      </c>
      <c r="U1068" t="str">
        <v>2000s</v>
      </c>
      <c r="V1068" t="str">
        <v>Color</v>
      </c>
      <c r="W1068" t="str">
        <v>Comedy</v>
      </c>
      <c r="X1068" t="str">
        <v>English</v>
      </c>
      <c r="Y1068" t="str">
        <v>USA</v>
      </c>
      <c r="Z1068" t="str">
        <v>R</v>
      </c>
      <c r="AA1068" t="str">
        <v>John Witherspoon</v>
      </c>
      <c r="AB1068" t="str">
        <v>Steve Carr</v>
      </c>
      <c r="AC1068">
        <v>723</v>
      </c>
      <c r="AD1068">
        <v>3939</v>
      </c>
      <c r="AE1068">
        <v>41</v>
      </c>
      <c r="AF1068">
        <v>0</v>
      </c>
      <c r="AG1068">
        <v>6.1</v>
      </c>
      <c r="AH1068">
        <v>55</v>
      </c>
      <c r="AI1068">
        <v>98</v>
      </c>
      <c r="AJ1068">
        <v>57176582</v>
      </c>
      <c r="AL1068" s="7" t="str">
        <v>Michael Tiddes</v>
      </c>
      <c r="AM1068" s="35">
        <f>AVERAGEIFS(IMDB4[IMDb Score (1-10)],IMDB4[Director Name],Formula_Analysis!AL1068)</f>
        <v>4.9000000000000004</v>
      </c>
      <c r="AQ1068" s="7" t="str">
        <v>Mike Tyson</v>
      </c>
      <c r="AR1068" s="7">
        <f>SUMIFS(IMDB4[Gross Revenue],IMDB4[Lead Actor],Formula_Analysis!AQ1068)</f>
        <v>2126511</v>
      </c>
    </row>
    <row r="1069" spans="1:44" x14ac:dyDescent="0.25">
      <c r="A1069" t="str">
        <v>School of Rock</v>
      </c>
      <c r="B1069">
        <v>37753</v>
      </c>
      <c r="C1069">
        <v>2003</v>
      </c>
      <c r="D1069" t="str">
        <v>2000s</v>
      </c>
      <c r="E1069" t="str">
        <v>Color</v>
      </c>
      <c r="F1069" t="str">
        <v>Comedy</v>
      </c>
      <c r="G1069" t="str">
        <v>English</v>
      </c>
      <c r="H1069" t="str">
        <v>USA</v>
      </c>
      <c r="I1069" t="str">
        <v>PG-13</v>
      </c>
      <c r="J1069" t="str">
        <v>Miranda Cosgrove</v>
      </c>
      <c r="K1069" t="str">
        <v>Richard Linklater</v>
      </c>
      <c r="L1069">
        <v>2000</v>
      </c>
      <c r="M1069">
        <v>4403</v>
      </c>
      <c r="N1069">
        <v>0</v>
      </c>
      <c r="O1069">
        <v>0</v>
      </c>
      <c r="P1069">
        <v>7.1</v>
      </c>
      <c r="R1069" t="str">
        <v>Escape from Planet Earth</v>
      </c>
      <c r="S1069">
        <v>41593</v>
      </c>
      <c r="T1069">
        <v>2013</v>
      </c>
      <c r="U1069" t="str">
        <v>2010s</v>
      </c>
      <c r="V1069" t="str">
        <v>Color</v>
      </c>
      <c r="W1069" t="str">
        <v>Adventure</v>
      </c>
      <c r="X1069" t="str">
        <v>English</v>
      </c>
      <c r="Y1069" t="str">
        <v>USA</v>
      </c>
      <c r="Z1069" t="str">
        <v>PG</v>
      </c>
      <c r="AA1069" t="str">
        <v>Brendan Fraser</v>
      </c>
      <c r="AB1069" t="str">
        <v>Cal Brunker</v>
      </c>
      <c r="AC1069">
        <v>3000</v>
      </c>
      <c r="AD1069">
        <v>3361</v>
      </c>
      <c r="AE1069">
        <v>7</v>
      </c>
      <c r="AF1069">
        <v>0</v>
      </c>
      <c r="AG1069">
        <v>5.9</v>
      </c>
      <c r="AH1069">
        <v>83</v>
      </c>
      <c r="AI1069">
        <v>89</v>
      </c>
      <c r="AJ1069">
        <v>57011847</v>
      </c>
      <c r="AL1069" s="7" t="str">
        <v>Brian Baugh</v>
      </c>
      <c r="AM1069" s="35">
        <f>AVERAGEIFS(IMDB4[IMDb Score (1-10)],IMDB4[Director Name],Formula_Analysis!AL1069)</f>
        <v>7.1</v>
      </c>
      <c r="AQ1069" s="7" t="str">
        <v>Jere Burns</v>
      </c>
      <c r="AR1069" s="7">
        <f>SUMIFS(IMDB4[Gross Revenue],IMDB4[Lead Actor],Formula_Analysis!AQ1069)</f>
        <v>25590119</v>
      </c>
    </row>
    <row r="1070" spans="1:44" x14ac:dyDescent="0.25">
      <c r="A1070" t="str">
        <v>WarGames</v>
      </c>
      <c r="B1070">
        <v>30495</v>
      </c>
      <c r="C1070">
        <v>1983</v>
      </c>
      <c r="D1070" t="str">
        <v>1980s</v>
      </c>
      <c r="E1070" t="str">
        <v>Color</v>
      </c>
      <c r="F1070" t="str">
        <v>Sci-Fi</v>
      </c>
      <c r="G1070" t="str">
        <v>English</v>
      </c>
      <c r="H1070" t="str">
        <v>USA</v>
      </c>
      <c r="I1070" t="str">
        <v>PG</v>
      </c>
      <c r="J1070" t="str">
        <v>Matthew Broderick</v>
      </c>
      <c r="K1070" t="str">
        <v>John Badham</v>
      </c>
      <c r="L1070">
        <v>2000</v>
      </c>
      <c r="M1070">
        <v>4537</v>
      </c>
      <c r="N1070">
        <v>139</v>
      </c>
      <c r="O1070">
        <v>0</v>
      </c>
      <c r="P1070">
        <v>7.1</v>
      </c>
      <c r="R1070" t="str">
        <v>Memoirs of a Geisha</v>
      </c>
      <c r="S1070">
        <v>38491</v>
      </c>
      <c r="T1070">
        <v>2005</v>
      </c>
      <c r="U1070" t="str">
        <v>2000s</v>
      </c>
      <c r="V1070" t="str">
        <v>Color</v>
      </c>
      <c r="W1070" t="str">
        <v>Drama</v>
      </c>
      <c r="X1070" t="str">
        <v>English</v>
      </c>
      <c r="Y1070" t="str">
        <v>USA</v>
      </c>
      <c r="Z1070" t="str">
        <v>PG-13</v>
      </c>
      <c r="AA1070" t="str">
        <v>Li Gong</v>
      </c>
      <c r="AB1070" t="str">
        <v>Rob Marshall</v>
      </c>
      <c r="AC1070">
        <v>879</v>
      </c>
      <c r="AD1070">
        <v>2380</v>
      </c>
      <c r="AE1070">
        <v>252</v>
      </c>
      <c r="AF1070">
        <v>0</v>
      </c>
      <c r="AG1070">
        <v>7.3</v>
      </c>
      <c r="AH1070">
        <v>229</v>
      </c>
      <c r="AI1070">
        <v>145</v>
      </c>
      <c r="AJ1070">
        <v>57010853</v>
      </c>
      <c r="AL1070" s="7" t="str">
        <v>Melvin Van Peebles</v>
      </c>
      <c r="AM1070" s="35">
        <f>AVERAGEIFS(IMDB4[IMDb Score (1-10)],IMDB4[Director Name],Formula_Analysis!AL1070)</f>
        <v>5.5</v>
      </c>
      <c r="AQ1070" s="7" t="str">
        <v>Sophie Okonedo</v>
      </c>
      <c r="AR1070" s="7">
        <f>SUMIFS(IMDB4[Gross Revenue],IMDB4[Lead Actor],Formula_Analysis!AQ1070)</f>
        <v>8111360</v>
      </c>
    </row>
    <row r="1071" spans="1:44" x14ac:dyDescent="0.25">
      <c r="A1071" t="str">
        <v>Three Kings</v>
      </c>
      <c r="B1071">
        <v>36275</v>
      </c>
      <c r="C1071">
        <v>1999</v>
      </c>
      <c r="D1071" t="str">
        <v>1990s</v>
      </c>
      <c r="E1071" t="str">
        <v>Color</v>
      </c>
      <c r="F1071" t="str">
        <v>Action</v>
      </c>
      <c r="G1071" t="str">
        <v>English</v>
      </c>
      <c r="H1071" t="str">
        <v>USA</v>
      </c>
      <c r="I1071" t="str">
        <v>R</v>
      </c>
      <c r="J1071" t="str">
        <v>Judy Greer</v>
      </c>
      <c r="K1071" t="str">
        <v>David O. Russell</v>
      </c>
      <c r="L1071">
        <v>2000</v>
      </c>
      <c r="M1071">
        <v>3743</v>
      </c>
      <c r="N1071">
        <v>737</v>
      </c>
      <c r="O1071">
        <v>3000</v>
      </c>
      <c r="P1071">
        <v>7.1</v>
      </c>
      <c r="R1071" t="str">
        <v>Shanghai Noon</v>
      </c>
      <c r="S1071">
        <v>36851</v>
      </c>
      <c r="T1071">
        <v>2000</v>
      </c>
      <c r="U1071" t="str">
        <v>2000s</v>
      </c>
      <c r="V1071" t="str">
        <v>Color</v>
      </c>
      <c r="W1071" t="str">
        <v>Action</v>
      </c>
      <c r="X1071" t="str">
        <v>English</v>
      </c>
      <c r="Y1071" t="str">
        <v>USA</v>
      </c>
      <c r="Z1071" t="str">
        <v>PG-13</v>
      </c>
      <c r="AA1071" t="str">
        <v>Xander Berkeley</v>
      </c>
      <c r="AB1071" t="str">
        <v>Tom Dey</v>
      </c>
      <c r="AC1071">
        <v>485</v>
      </c>
      <c r="AD1071">
        <v>939</v>
      </c>
      <c r="AE1071">
        <v>9</v>
      </c>
      <c r="AF1071">
        <v>0</v>
      </c>
      <c r="AG1071">
        <v>6.6</v>
      </c>
      <c r="AH1071">
        <v>146</v>
      </c>
      <c r="AI1071">
        <v>110</v>
      </c>
      <c r="AJ1071">
        <v>56932305</v>
      </c>
      <c r="AL1071" s="7" t="str">
        <v>Tom Brady</v>
      </c>
      <c r="AM1071" s="35">
        <f>AVERAGEIFS(IMDB4[IMDb Score (1-10)],IMDB4[Director Name],Formula_Analysis!AL1071)</f>
        <v>3.3</v>
      </c>
      <c r="AQ1071" s="7" t="str">
        <v>Caroline Munro</v>
      </c>
      <c r="AR1071" s="7">
        <f>SUMIFS(IMDB4[Gross Revenue],IMDB4[Lead Actor],Formula_Analysis!AQ1071)</f>
        <v>46800000</v>
      </c>
    </row>
    <row r="1072" spans="1:44" x14ac:dyDescent="0.25">
      <c r="A1072" t="str">
        <v>Soul Surfer</v>
      </c>
      <c r="B1072">
        <v>40683</v>
      </c>
      <c r="C1072">
        <v>2011</v>
      </c>
      <c r="D1072" t="str">
        <v>2010s</v>
      </c>
      <c r="E1072" t="str">
        <v>Color</v>
      </c>
      <c r="F1072" t="str">
        <v>Biography</v>
      </c>
      <c r="G1072" t="str">
        <v>English</v>
      </c>
      <c r="H1072" t="str">
        <v>USA</v>
      </c>
      <c r="I1072" t="str">
        <v>PG</v>
      </c>
      <c r="J1072" t="str">
        <v>Dennis Quaid</v>
      </c>
      <c r="K1072" t="str">
        <v>Sean McNamara</v>
      </c>
      <c r="L1072">
        <v>2000</v>
      </c>
      <c r="M1072">
        <v>5024</v>
      </c>
      <c r="N1072">
        <v>80</v>
      </c>
      <c r="O1072">
        <v>15000</v>
      </c>
      <c r="P1072">
        <v>7.1</v>
      </c>
      <c r="R1072" t="str">
        <v>The Man in the Iron Mask</v>
      </c>
      <c r="S1072">
        <v>35899</v>
      </c>
      <c r="T1072">
        <v>1998</v>
      </c>
      <c r="U1072" t="str">
        <v>1990s</v>
      </c>
      <c r="V1072" t="str">
        <v>Color</v>
      </c>
      <c r="W1072" t="str">
        <v>Action</v>
      </c>
      <c r="X1072" t="str">
        <v>English</v>
      </c>
      <c r="Y1072" t="str">
        <v>USA</v>
      </c>
      <c r="Z1072" t="str">
        <v>PG-13</v>
      </c>
      <c r="AA1072" t="str">
        <v>Leonardo DiCaprio</v>
      </c>
      <c r="AB1072" t="str">
        <v>Randall Wallace</v>
      </c>
      <c r="AC1072">
        <v>29000</v>
      </c>
      <c r="AD1072">
        <v>29265</v>
      </c>
      <c r="AE1072">
        <v>130</v>
      </c>
      <c r="AF1072">
        <v>0</v>
      </c>
      <c r="AG1072">
        <v>6.4</v>
      </c>
      <c r="AH1072">
        <v>83</v>
      </c>
      <c r="AI1072">
        <v>132</v>
      </c>
      <c r="AJ1072">
        <v>56876365</v>
      </c>
      <c r="AL1072" s="7" t="str">
        <v>Dario Argento</v>
      </c>
      <c r="AM1072" s="35">
        <f>AVERAGEIFS(IMDB4[IMDb Score (1-10)],IMDB4[Director Name],Formula_Analysis!AL1072)</f>
        <v>6.1</v>
      </c>
      <c r="AQ1072" s="7" t="str">
        <v>Barry Bostwick</v>
      </c>
      <c r="AR1072" s="7">
        <f>SUMIFS(IMDB4[Gross Revenue],IMDB4[Lead Actor],Formula_Analysis!AQ1072)</f>
        <v>5333658</v>
      </c>
    </row>
    <row r="1073" spans="1:44" x14ac:dyDescent="0.25">
      <c r="A1073" t="str">
        <v>Wild</v>
      </c>
      <c r="B1073">
        <v>41802</v>
      </c>
      <c r="C1073">
        <v>2014</v>
      </c>
      <c r="D1073" t="str">
        <v>2010s</v>
      </c>
      <c r="E1073" t="str">
        <v>Color</v>
      </c>
      <c r="F1073" t="str">
        <v>Adventure</v>
      </c>
      <c r="G1073" t="str">
        <v>English</v>
      </c>
      <c r="H1073" t="str">
        <v>USA</v>
      </c>
      <c r="I1073" t="str">
        <v>R</v>
      </c>
      <c r="J1073" t="str">
        <v>Michiel Huisman</v>
      </c>
      <c r="K1073" t="str">
        <v>Jean-Marc VallÃ©e</v>
      </c>
      <c r="L1073">
        <v>2000</v>
      </c>
      <c r="M1073">
        <v>4896</v>
      </c>
      <c r="N1073">
        <v>212</v>
      </c>
      <c r="O1073">
        <v>38000</v>
      </c>
      <c r="P1073">
        <v>7.1</v>
      </c>
      <c r="R1073" t="str">
        <v>Midnight in Paris</v>
      </c>
      <c r="S1073">
        <v>40888</v>
      </c>
      <c r="T1073">
        <v>2011</v>
      </c>
      <c r="U1073" t="str">
        <v>2010s</v>
      </c>
      <c r="V1073" t="str">
        <v>Color</v>
      </c>
      <c r="W1073" t="str">
        <v>Comedy</v>
      </c>
      <c r="X1073" t="str">
        <v>English</v>
      </c>
      <c r="Y1073" t="str">
        <v>Spain</v>
      </c>
      <c r="Z1073" t="str">
        <v>PG-13</v>
      </c>
      <c r="AA1073" t="str">
        <v>Kurt Fuller</v>
      </c>
      <c r="AB1073" t="str">
        <v>Woody Allen</v>
      </c>
      <c r="AC1073">
        <v>617</v>
      </c>
      <c r="AD1073">
        <v>1289</v>
      </c>
      <c r="AE1073">
        <v>11000</v>
      </c>
      <c r="AF1073">
        <v>78000</v>
      </c>
      <c r="AG1073">
        <v>7.7</v>
      </c>
      <c r="AH1073">
        <v>487</v>
      </c>
      <c r="AI1073">
        <v>94</v>
      </c>
      <c r="AJ1073">
        <v>56816662</v>
      </c>
      <c r="AL1073" s="7" t="str">
        <v>Paul Mazursky</v>
      </c>
      <c r="AM1073" s="35">
        <f>AVERAGEIFS(IMDB4[IMDb Score (1-10)],IMDB4[Director Name],Formula_Analysis!AL1073)</f>
        <v>5.9</v>
      </c>
      <c r="AQ1073" s="7" t="str">
        <v>Edgar Arreola</v>
      </c>
      <c r="AR1073" s="7">
        <f>SUMIFS(IMDB4[Gross Revenue],IMDB4[Lead Actor],Formula_Analysis!AQ1073)</f>
        <v>46875468</v>
      </c>
    </row>
    <row r="1074" spans="1:44" x14ac:dyDescent="0.25">
      <c r="A1074" t="str">
        <v>Infamous</v>
      </c>
      <c r="B1074">
        <v>38776</v>
      </c>
      <c r="C1074">
        <v>2006</v>
      </c>
      <c r="D1074" t="str">
        <v>2000s</v>
      </c>
      <c r="E1074" t="str">
        <v>Color</v>
      </c>
      <c r="F1074" t="str">
        <v>Biography</v>
      </c>
      <c r="G1074" t="str">
        <v>English</v>
      </c>
      <c r="H1074" t="str">
        <v>USA</v>
      </c>
      <c r="I1074" t="str">
        <v>R</v>
      </c>
      <c r="J1074" t="str">
        <v>Toby Jones</v>
      </c>
      <c r="K1074" t="str">
        <v>Douglas McGrath</v>
      </c>
      <c r="L1074">
        <v>2000</v>
      </c>
      <c r="M1074">
        <v>3474</v>
      </c>
      <c r="N1074">
        <v>41</v>
      </c>
      <c r="O1074">
        <v>0</v>
      </c>
      <c r="P1074">
        <v>7.1</v>
      </c>
      <c r="R1074" t="str">
        <v>Saw V</v>
      </c>
      <c r="S1074">
        <v>39474</v>
      </c>
      <c r="T1074">
        <v>2008</v>
      </c>
      <c r="U1074" t="str">
        <v>2000s</v>
      </c>
      <c r="V1074" t="str">
        <v>Color</v>
      </c>
      <c r="W1074" t="str">
        <v>Horror</v>
      </c>
      <c r="X1074" t="str">
        <v>English</v>
      </c>
      <c r="Y1074" t="str">
        <v>USA</v>
      </c>
      <c r="Z1074" t="str">
        <v>R</v>
      </c>
      <c r="AA1074" t="str">
        <v>Julie Benz</v>
      </c>
      <c r="AB1074" t="str">
        <v>David Hackl</v>
      </c>
      <c r="AC1074">
        <v>3000</v>
      </c>
      <c r="AD1074">
        <v>5286</v>
      </c>
      <c r="AE1074">
        <v>43</v>
      </c>
      <c r="AF1074">
        <v>0</v>
      </c>
      <c r="AG1074">
        <v>5.8</v>
      </c>
      <c r="AH1074">
        <v>160</v>
      </c>
      <c r="AI1074">
        <v>95</v>
      </c>
      <c r="AJ1074">
        <v>56729973</v>
      </c>
      <c r="AL1074" s="7" t="str">
        <v>Matthew Diamond</v>
      </c>
      <c r="AM1074" s="35">
        <f>AVERAGEIFS(IMDB4[IMDb Score (1-10)],IMDB4[Director Name],Formula_Analysis!AL1074)</f>
        <v>6.7</v>
      </c>
      <c r="AQ1074" s="7" t="str">
        <v>Jeremy Brett</v>
      </c>
      <c r="AR1074" s="7">
        <f>SUMIFS(IMDB4[Gross Revenue],IMDB4[Lead Actor],Formula_Analysis!AQ1074)</f>
        <v>72000000</v>
      </c>
    </row>
    <row r="1075" spans="1:44" x14ac:dyDescent="0.25">
      <c r="A1075" t="str">
        <v>Super 8</v>
      </c>
      <c r="B1075">
        <v>40773</v>
      </c>
      <c r="C1075">
        <v>2011</v>
      </c>
      <c r="D1075" t="str">
        <v>2010s</v>
      </c>
      <c r="E1075" t="str">
        <v>Color</v>
      </c>
      <c r="F1075" t="str">
        <v>Mystery</v>
      </c>
      <c r="G1075" t="str">
        <v>English</v>
      </c>
      <c r="H1075" t="str">
        <v>USA</v>
      </c>
      <c r="I1075" t="str">
        <v>PG-13</v>
      </c>
      <c r="J1075" t="str">
        <v>Joel Courtney</v>
      </c>
      <c r="K1075" t="str">
        <v>J.J. Abrams</v>
      </c>
      <c r="L1075">
        <v>1000</v>
      </c>
      <c r="M1075">
        <v>3388</v>
      </c>
      <c r="N1075">
        <v>14000</v>
      </c>
      <c r="O1075">
        <v>37000</v>
      </c>
      <c r="P1075">
        <v>7.1</v>
      </c>
      <c r="R1075" t="str">
        <v>American Reunion</v>
      </c>
      <c r="S1075">
        <v>40982</v>
      </c>
      <c r="T1075">
        <v>2012</v>
      </c>
      <c r="U1075" t="str">
        <v>2010s</v>
      </c>
      <c r="V1075" t="str">
        <v>Color</v>
      </c>
      <c r="W1075" t="str">
        <v>Comedy</v>
      </c>
      <c r="X1075" t="str">
        <v>English</v>
      </c>
      <c r="Y1075" t="str">
        <v>USA</v>
      </c>
      <c r="Z1075" t="str">
        <v>R</v>
      </c>
      <c r="AA1075" t="str">
        <v>Alyson Hannigan</v>
      </c>
      <c r="AB1075" t="str">
        <v>Jon Hurwitz</v>
      </c>
      <c r="AC1075">
        <v>3000</v>
      </c>
      <c r="AD1075">
        <v>8398</v>
      </c>
      <c r="AE1075">
        <v>22</v>
      </c>
      <c r="AF1075">
        <v>39000</v>
      </c>
      <c r="AG1075">
        <v>6.7</v>
      </c>
      <c r="AH1075">
        <v>291</v>
      </c>
      <c r="AI1075">
        <v>113</v>
      </c>
      <c r="AJ1075">
        <v>56724080</v>
      </c>
      <c r="AL1075" s="7" t="str">
        <v>Mars Callahan</v>
      </c>
      <c r="AM1075" s="35">
        <f>AVERAGEIFS(IMDB4[IMDb Score (1-10)],IMDB4[Director Name],Formula_Analysis!AL1075)</f>
        <v>7</v>
      </c>
      <c r="AQ1075" s="7" t="str">
        <v>Gary Weeks</v>
      </c>
      <c r="AR1075" s="7">
        <f>SUMIFS(IMDB4[Gross Revenue],IMDB4[Lead Actor],Formula_Analysis!AQ1075)</f>
        <v>22331028</v>
      </c>
    </row>
    <row r="1076" spans="1:44" x14ac:dyDescent="0.25">
      <c r="A1076" t="str">
        <v>Payback</v>
      </c>
      <c r="B1076">
        <v>36224</v>
      </c>
      <c r="C1076">
        <v>1999</v>
      </c>
      <c r="D1076" t="str">
        <v>1990s</v>
      </c>
      <c r="E1076" t="str">
        <v>Color</v>
      </c>
      <c r="F1076" t="str">
        <v>Action</v>
      </c>
      <c r="G1076" t="str">
        <v>English</v>
      </c>
      <c r="H1076" t="str">
        <v>USA</v>
      </c>
      <c r="I1076" t="str">
        <v>R</v>
      </c>
      <c r="J1076" t="str">
        <v>Bill Duke</v>
      </c>
      <c r="K1076" t="str">
        <v>Brian Helgeland</v>
      </c>
      <c r="L1076">
        <v>1000</v>
      </c>
      <c r="M1076">
        <v>3148</v>
      </c>
      <c r="N1076">
        <v>241</v>
      </c>
      <c r="O1076">
        <v>0</v>
      </c>
      <c r="P1076">
        <v>7.1</v>
      </c>
      <c r="R1076" t="str">
        <v>2001: A Space Odyssey</v>
      </c>
      <c r="S1076">
        <v>25031</v>
      </c>
      <c r="T1076">
        <v>1968</v>
      </c>
      <c r="U1076" t="str">
        <v>1960s</v>
      </c>
      <c r="V1076" t="str">
        <v>Color</v>
      </c>
      <c r="W1076" t="str">
        <v>Adventure</v>
      </c>
      <c r="X1076" t="str">
        <v>English</v>
      </c>
      <c r="Y1076" t="str">
        <v>UK</v>
      </c>
      <c r="Z1076" t="str">
        <v>G</v>
      </c>
      <c r="AA1076" t="str">
        <v>Keir Dullea</v>
      </c>
      <c r="AB1076" t="str">
        <v>Stanley Kubrick</v>
      </c>
      <c r="AC1076">
        <v>273</v>
      </c>
      <c r="AD1076">
        <v>727</v>
      </c>
      <c r="AE1076">
        <v>0</v>
      </c>
      <c r="AF1076">
        <v>24000</v>
      </c>
      <c r="AG1076">
        <v>8.3000000000000007</v>
      </c>
      <c r="AH1076">
        <v>285</v>
      </c>
      <c r="AI1076">
        <v>161</v>
      </c>
      <c r="AJ1076">
        <v>56715371</v>
      </c>
      <c r="AL1076" s="7" t="str">
        <v>Patrick Tatopoulos</v>
      </c>
      <c r="AM1076" s="35">
        <f>AVERAGEIFS(IMDB4[IMDb Score (1-10)],IMDB4[Director Name],Formula_Analysis!AL1076)</f>
        <v>6.6</v>
      </c>
      <c r="AQ1076" s="7" t="str">
        <v>Stephen Collins</v>
      </c>
      <c r="AR1076" s="7">
        <f>SUMIFS(IMDB4[Gross Revenue],IMDB4[Lead Actor],Formula_Analysis!AQ1076)</f>
        <v>17843379</v>
      </c>
    </row>
    <row r="1077" spans="1:44" x14ac:dyDescent="0.25">
      <c r="A1077" t="str">
        <v>Bad Santa</v>
      </c>
      <c r="B1077">
        <v>37713</v>
      </c>
      <c r="C1077">
        <v>2003</v>
      </c>
      <c r="D1077" t="str">
        <v>2000s</v>
      </c>
      <c r="E1077" t="str">
        <v>Color</v>
      </c>
      <c r="F1077" t="str">
        <v>Comedy</v>
      </c>
      <c r="G1077" t="str">
        <v>English</v>
      </c>
      <c r="H1077" t="str">
        <v>USA</v>
      </c>
      <c r="I1077" t="str">
        <v>R</v>
      </c>
      <c r="J1077" t="str">
        <v>Bernie Mac</v>
      </c>
      <c r="K1077" t="str">
        <v>Terry Zwigoff</v>
      </c>
      <c r="L1077">
        <v>1000</v>
      </c>
      <c r="M1077">
        <v>3151</v>
      </c>
      <c r="N1077">
        <v>72</v>
      </c>
      <c r="O1077">
        <v>10000</v>
      </c>
      <c r="P1077">
        <v>7.1</v>
      </c>
      <c r="R1077" t="str">
        <v>A Civil Action</v>
      </c>
      <c r="S1077">
        <v>36080</v>
      </c>
      <c r="T1077">
        <v>1998</v>
      </c>
      <c r="U1077" t="str">
        <v>1990s</v>
      </c>
      <c r="V1077" t="str">
        <v>Color</v>
      </c>
      <c r="W1077" t="str">
        <v>Drama</v>
      </c>
      <c r="X1077" t="str">
        <v>English</v>
      </c>
      <c r="Y1077" t="str">
        <v>USA</v>
      </c>
      <c r="Z1077" t="str">
        <v>PG-13</v>
      </c>
      <c r="AA1077" t="str">
        <v>Robert Duvall</v>
      </c>
      <c r="AB1077" t="str">
        <v>Steven Zaillian</v>
      </c>
      <c r="AC1077">
        <v>3000</v>
      </c>
      <c r="AD1077">
        <v>4713</v>
      </c>
      <c r="AE1077">
        <v>234</v>
      </c>
      <c r="AF1077">
        <v>1000</v>
      </c>
      <c r="AG1077">
        <v>6.5</v>
      </c>
      <c r="AH1077">
        <v>110</v>
      </c>
      <c r="AI1077">
        <v>115</v>
      </c>
      <c r="AJ1077">
        <v>56702901</v>
      </c>
      <c r="AL1077" s="7" t="str">
        <v>Rich Moore</v>
      </c>
      <c r="AM1077" s="35">
        <f>AVERAGEIFS(IMDB4[IMDb Score (1-10)],IMDB4[Director Name],Formula_Analysis!AL1077)</f>
        <v>7.8</v>
      </c>
      <c r="AQ1077" s="7" t="str">
        <v>Giancarlo Giannini</v>
      </c>
      <c r="AR1077" s="7">
        <f>SUMIFS(IMDB4[Gross Revenue],IMDB4[Lead Actor],Formula_Analysis!AQ1077)</f>
        <v>168368427</v>
      </c>
    </row>
    <row r="1078" spans="1:44" x14ac:dyDescent="0.25">
      <c r="A1078" t="str">
        <v>Four Weddings and a Funeral</v>
      </c>
      <c r="B1078">
        <v>34677</v>
      </c>
      <c r="C1078">
        <v>1994</v>
      </c>
      <c r="D1078" t="str">
        <v>1990s</v>
      </c>
      <c r="E1078" t="str">
        <v>Color</v>
      </c>
      <c r="F1078" t="str">
        <v>Comedy</v>
      </c>
      <c r="G1078" t="str">
        <v>English</v>
      </c>
      <c r="H1078" t="str">
        <v>UK</v>
      </c>
      <c r="I1078" t="str">
        <v>R</v>
      </c>
      <c r="J1078" t="str">
        <v>Kristin Scott Thomas</v>
      </c>
      <c r="K1078" t="str">
        <v>Mike Newell</v>
      </c>
      <c r="L1078">
        <v>1000</v>
      </c>
      <c r="M1078">
        <v>1862</v>
      </c>
      <c r="N1078">
        <v>179</v>
      </c>
      <c r="O1078">
        <v>0</v>
      </c>
      <c r="P1078">
        <v>7.1</v>
      </c>
      <c r="R1078" t="str">
        <v>The Time Machine</v>
      </c>
      <c r="S1078">
        <v>37333</v>
      </c>
      <c r="T1078">
        <v>2002</v>
      </c>
      <c r="U1078" t="str">
        <v>2000s</v>
      </c>
      <c r="V1078" t="str">
        <v>Color</v>
      </c>
      <c r="W1078" t="str">
        <v>Action</v>
      </c>
      <c r="X1078" t="str">
        <v>English</v>
      </c>
      <c r="Y1078" t="str">
        <v>USA</v>
      </c>
      <c r="Z1078" t="str">
        <v>PG-13</v>
      </c>
      <c r="AA1078" t="str">
        <v>Mark Addy</v>
      </c>
      <c r="AB1078" t="str">
        <v>Simon Wells</v>
      </c>
      <c r="AC1078">
        <v>891</v>
      </c>
      <c r="AD1078">
        <v>1919</v>
      </c>
      <c r="AE1078">
        <v>25</v>
      </c>
      <c r="AF1078">
        <v>3000</v>
      </c>
      <c r="AG1078">
        <v>5.9</v>
      </c>
      <c r="AH1078">
        <v>124</v>
      </c>
      <c r="AI1078">
        <v>96</v>
      </c>
      <c r="AJ1078">
        <v>56684819</v>
      </c>
      <c r="AL1078" s="7" t="str">
        <v>Paul Feig</v>
      </c>
      <c r="AM1078" s="35">
        <f>AVERAGEIFS(IMDB4[IMDb Score (1-10)],IMDB4[Director Name],Formula_Analysis!AL1078)</f>
        <v>6.166666666666667</v>
      </c>
      <c r="AQ1078" s="7" t="str">
        <v>James Kyson</v>
      </c>
      <c r="AR1078" s="7">
        <f>SUMIFS(IMDB4[Gross Revenue],IMDB4[Lead Actor],Formula_Analysis!AQ1078)</f>
        <v>25926543</v>
      </c>
    </row>
    <row r="1079" spans="1:44" x14ac:dyDescent="0.25">
      <c r="A1079" t="str">
        <v>Arthur Christmas</v>
      </c>
      <c r="B1079">
        <v>40761</v>
      </c>
      <c r="C1079">
        <v>2011</v>
      </c>
      <c r="D1079" t="str">
        <v>2010s</v>
      </c>
      <c r="E1079" t="str">
        <v>Color</v>
      </c>
      <c r="F1079" t="str">
        <v>Adventure</v>
      </c>
      <c r="G1079" t="str">
        <v>English</v>
      </c>
      <c r="H1079" t="str">
        <v>UK</v>
      </c>
      <c r="I1079" t="str">
        <v>PG</v>
      </c>
      <c r="J1079" t="str">
        <v>Jim Broadbent</v>
      </c>
      <c r="K1079" t="str">
        <v>Sarah Smith</v>
      </c>
      <c r="L1079">
        <v>1000</v>
      </c>
      <c r="M1079">
        <v>2707</v>
      </c>
      <c r="N1079">
        <v>6</v>
      </c>
      <c r="O1079">
        <v>0</v>
      </c>
      <c r="P1079">
        <v>7.1</v>
      </c>
      <c r="R1079" t="str">
        <v>12 Years a Slave</v>
      </c>
      <c r="S1079">
        <v>41587</v>
      </c>
      <c r="T1079">
        <v>2013</v>
      </c>
      <c r="U1079" t="str">
        <v>2010s</v>
      </c>
      <c r="V1079" t="str">
        <v>Color</v>
      </c>
      <c r="W1079" t="str">
        <v>Biography</v>
      </c>
      <c r="X1079" t="str">
        <v>English</v>
      </c>
      <c r="Y1079" t="str">
        <v>USA</v>
      </c>
      <c r="Z1079" t="str">
        <v>R</v>
      </c>
      <c r="AA1079" t="str">
        <v>QuvenzhanÃ© Wallis</v>
      </c>
      <c r="AB1079" t="str">
        <v>Steve McQueen</v>
      </c>
      <c r="AC1079">
        <v>2000</v>
      </c>
      <c r="AD1079">
        <v>4251</v>
      </c>
      <c r="AE1079">
        <v>0</v>
      </c>
      <c r="AF1079">
        <v>83000</v>
      </c>
      <c r="AG1079">
        <v>8.1</v>
      </c>
      <c r="AH1079">
        <v>597</v>
      </c>
      <c r="AI1079">
        <v>134</v>
      </c>
      <c r="AJ1079">
        <v>56667870</v>
      </c>
      <c r="AL1079" s="7" t="str">
        <v>Jamie Blanks</v>
      </c>
      <c r="AM1079" s="35">
        <f>AVERAGEIFS(IMDB4[IMDb Score (1-10)],IMDB4[Director Name],Formula_Analysis!AL1079)</f>
        <v>5.0999999999999996</v>
      </c>
      <c r="AQ1079" s="7" t="str">
        <v>Annabella Sciorra</v>
      </c>
      <c r="AR1079" s="7">
        <f>SUMIFS(IMDB4[Gross Revenue],IMDB4[Lead Actor],Formula_Analysis!AQ1079)</f>
        <v>12189514</v>
      </c>
    </row>
    <row r="1080" spans="1:44" x14ac:dyDescent="0.25">
      <c r="A1080" t="str">
        <v>The Gift</v>
      </c>
      <c r="B1080">
        <v>42292</v>
      </c>
      <c r="C1080">
        <v>2015</v>
      </c>
      <c r="D1080" t="str">
        <v>2010s</v>
      </c>
      <c r="E1080" t="str">
        <v>Color</v>
      </c>
      <c r="F1080" t="str">
        <v>Mystery</v>
      </c>
      <c r="G1080" t="str">
        <v>English</v>
      </c>
      <c r="H1080" t="str">
        <v>USA</v>
      </c>
      <c r="I1080" t="str">
        <v>R</v>
      </c>
      <c r="J1080" t="str">
        <v>Busy Philipps</v>
      </c>
      <c r="K1080" t="str">
        <v>Joel Edgerton</v>
      </c>
      <c r="L1080">
        <v>1000</v>
      </c>
      <c r="M1080">
        <v>3215</v>
      </c>
      <c r="N1080">
        <v>0</v>
      </c>
      <c r="O1080">
        <v>15000</v>
      </c>
      <c r="P1080">
        <v>7.1</v>
      </c>
      <c r="R1080" t="str">
        <v>Clueless</v>
      </c>
      <c r="S1080">
        <v>35021</v>
      </c>
      <c r="T1080">
        <v>1995</v>
      </c>
      <c r="U1080" t="str">
        <v>1990s</v>
      </c>
      <c r="V1080" t="str">
        <v>Color</v>
      </c>
      <c r="W1080" t="str">
        <v>Comedy</v>
      </c>
      <c r="X1080" t="str">
        <v>English</v>
      </c>
      <c r="Y1080" t="str">
        <v>USA</v>
      </c>
      <c r="Z1080" t="str">
        <v>PG-13</v>
      </c>
      <c r="AA1080" t="str">
        <v>Donald Faison</v>
      </c>
      <c r="AB1080" t="str">
        <v>Amy Heckerling</v>
      </c>
      <c r="AC1080">
        <v>927</v>
      </c>
      <c r="AD1080">
        <v>1724</v>
      </c>
      <c r="AE1080">
        <v>143</v>
      </c>
      <c r="AF1080">
        <v>0</v>
      </c>
      <c r="AG1080">
        <v>6.8</v>
      </c>
      <c r="AH1080">
        <v>88</v>
      </c>
      <c r="AI1080">
        <v>97</v>
      </c>
      <c r="AJ1080">
        <v>56631572</v>
      </c>
      <c r="AL1080" s="7" t="str">
        <v>John Waters</v>
      </c>
      <c r="AM1080" s="35">
        <f>AVERAGEIFS(IMDB4[IMDb Score (1-10)],IMDB4[Director Name],Formula_Analysis!AL1080)</f>
        <v>6.333333333333333</v>
      </c>
      <c r="AQ1080" s="7" t="str">
        <v>Terry Kiser</v>
      </c>
      <c r="AR1080" s="7">
        <f>SUMIFS(IMDB4[Gross Revenue],IMDB4[Lead Actor],Formula_Analysis!AQ1080)</f>
        <v>1400000</v>
      </c>
    </row>
    <row r="1081" spans="1:44" x14ac:dyDescent="0.25">
      <c r="A1081" t="str">
        <v>Spaceballs</v>
      </c>
      <c r="B1081">
        <v>32090</v>
      </c>
      <c r="C1081">
        <v>1987</v>
      </c>
      <c r="D1081" t="str">
        <v>1980s</v>
      </c>
      <c r="E1081" t="str">
        <v>Color</v>
      </c>
      <c r="F1081" t="str">
        <v>Adventure</v>
      </c>
      <c r="G1081" t="str">
        <v>English</v>
      </c>
      <c r="H1081" t="str">
        <v>USA</v>
      </c>
      <c r="I1081" t="str">
        <v>PG</v>
      </c>
      <c r="J1081" t="str">
        <v>Joan Rivers</v>
      </c>
      <c r="K1081" t="str">
        <v>Mel Brooks</v>
      </c>
      <c r="L1081">
        <v>1000</v>
      </c>
      <c r="M1081">
        <v>2936</v>
      </c>
      <c r="N1081">
        <v>0</v>
      </c>
      <c r="O1081">
        <v>13000</v>
      </c>
      <c r="P1081">
        <v>7.1</v>
      </c>
      <c r="R1081" t="str">
        <v>Rat Race</v>
      </c>
      <c r="S1081">
        <v>36975</v>
      </c>
      <c r="T1081">
        <v>2001</v>
      </c>
      <c r="U1081" t="str">
        <v>2000s</v>
      </c>
      <c r="V1081" t="str">
        <v>Color</v>
      </c>
      <c r="W1081" t="str">
        <v>Adventure</v>
      </c>
      <c r="X1081" t="str">
        <v>English</v>
      </c>
      <c r="Y1081" t="str">
        <v>Canada</v>
      </c>
      <c r="Z1081" t="str">
        <v>PG-13</v>
      </c>
      <c r="AA1081" t="str">
        <v>Corinna Harney</v>
      </c>
      <c r="AB1081" t="str">
        <v>Jerry Zucker</v>
      </c>
      <c r="AC1081">
        <v>779</v>
      </c>
      <c r="AD1081">
        <v>1823</v>
      </c>
      <c r="AE1081">
        <v>109</v>
      </c>
      <c r="AF1081">
        <v>0</v>
      </c>
      <c r="AG1081">
        <v>6.4</v>
      </c>
      <c r="AH1081">
        <v>103</v>
      </c>
      <c r="AI1081">
        <v>112</v>
      </c>
      <c r="AJ1081">
        <v>56607223</v>
      </c>
      <c r="AL1081" s="7" t="str">
        <v>Ramaa Mosley</v>
      </c>
      <c r="AM1081" s="35">
        <f>AVERAGEIFS(IMDB4[IMDb Score (1-10)],IMDB4[Director Name],Formula_Analysis!AL1081)</f>
        <v>6.4</v>
      </c>
      <c r="AQ1081" s="7" t="str">
        <v>CÃ©cile De France</v>
      </c>
      <c r="AR1081" s="7">
        <f>SUMIFS(IMDB4[Gross Revenue],IMDB4[Lead Actor],Formula_Analysis!AQ1081)</f>
        <v>3645438</v>
      </c>
    </row>
    <row r="1082" spans="1:44" x14ac:dyDescent="0.25">
      <c r="A1082" t="str">
        <v>The Jacket</v>
      </c>
      <c r="B1082">
        <v>38636</v>
      </c>
      <c r="C1082">
        <v>2005</v>
      </c>
      <c r="D1082" t="str">
        <v>2000s</v>
      </c>
      <c r="E1082" t="str">
        <v>Color</v>
      </c>
      <c r="F1082" t="str">
        <v>Drama</v>
      </c>
      <c r="G1082" t="str">
        <v>English</v>
      </c>
      <c r="H1082" t="str">
        <v>USA</v>
      </c>
      <c r="I1082" t="str">
        <v>R</v>
      </c>
      <c r="J1082" t="str">
        <v>Jennifer Jason Leigh</v>
      </c>
      <c r="K1082" t="str">
        <v>John Maybury</v>
      </c>
      <c r="L1082">
        <v>1000</v>
      </c>
      <c r="M1082">
        <v>5085</v>
      </c>
      <c r="N1082">
        <v>11</v>
      </c>
      <c r="O1082">
        <v>0</v>
      </c>
      <c r="P1082">
        <v>7.1</v>
      </c>
      <c r="R1082" t="str">
        <v>Tombstone</v>
      </c>
      <c r="S1082">
        <v>33988</v>
      </c>
      <c r="T1082">
        <v>1993</v>
      </c>
      <c r="U1082" t="str">
        <v>1990s</v>
      </c>
      <c r="V1082" t="str">
        <v>Color</v>
      </c>
      <c r="W1082" t="str">
        <v>Action</v>
      </c>
      <c r="X1082" t="str">
        <v>English</v>
      </c>
      <c r="Y1082" t="str">
        <v>USA</v>
      </c>
      <c r="Z1082" t="str">
        <v>R</v>
      </c>
      <c r="AA1082" t="str">
        <v>Michael Biehn</v>
      </c>
      <c r="AB1082" t="str">
        <v>George P. Cosmatos</v>
      </c>
      <c r="AC1082">
        <v>2000</v>
      </c>
      <c r="AD1082">
        <v>4453</v>
      </c>
      <c r="AE1082">
        <v>170</v>
      </c>
      <c r="AF1082">
        <v>11000</v>
      </c>
      <c r="AG1082">
        <v>7.8</v>
      </c>
      <c r="AH1082">
        <v>84</v>
      </c>
      <c r="AI1082">
        <v>134</v>
      </c>
      <c r="AJ1082">
        <v>56505065</v>
      </c>
      <c r="AL1082" s="7" t="str">
        <v>Hal Haberman</v>
      </c>
      <c r="AM1082" s="35">
        <f>AVERAGEIFS(IMDB4[IMDb Score (1-10)],IMDB4[Director Name],Formula_Analysis!AL1082)</f>
        <v>6.9</v>
      </c>
      <c r="AQ1082" s="7" t="str">
        <v>Keisha Castle-Hughes</v>
      </c>
      <c r="AR1082" s="7">
        <f>SUMIFS(IMDB4[Gross Revenue],IMDB4[Lead Actor],Formula_Analysis!AQ1082)</f>
        <v>58390743</v>
      </c>
    </row>
    <row r="1083" spans="1:44" x14ac:dyDescent="0.25">
      <c r="A1083" t="str">
        <v>Pieces of April</v>
      </c>
      <c r="B1083">
        <v>37760</v>
      </c>
      <c r="C1083">
        <v>2003</v>
      </c>
      <c r="D1083" t="str">
        <v>2000s</v>
      </c>
      <c r="E1083" t="str">
        <v>Color</v>
      </c>
      <c r="F1083" t="str">
        <v>Comedy</v>
      </c>
      <c r="G1083" t="str">
        <v>English</v>
      </c>
      <c r="H1083" t="str">
        <v>USA</v>
      </c>
      <c r="I1083" t="str">
        <v>PG-13</v>
      </c>
      <c r="J1083" t="str">
        <v>Oliver Platt</v>
      </c>
      <c r="K1083" t="str">
        <v>Peter Hedges</v>
      </c>
      <c r="L1083">
        <v>1000</v>
      </c>
      <c r="M1083">
        <v>3010</v>
      </c>
      <c r="N1083">
        <v>54</v>
      </c>
      <c r="O1083">
        <v>0</v>
      </c>
      <c r="P1083">
        <v>7.1</v>
      </c>
      <c r="R1083" t="str">
        <v>Joy</v>
      </c>
      <c r="S1083">
        <v>42344</v>
      </c>
      <c r="T1083">
        <v>2015</v>
      </c>
      <c r="U1083" t="str">
        <v>2010s</v>
      </c>
      <c r="V1083" t="str">
        <v>Color</v>
      </c>
      <c r="W1083" t="str">
        <v>Biography</v>
      </c>
      <c r="X1083" t="str">
        <v>English</v>
      </c>
      <c r="Y1083" t="str">
        <v>USA</v>
      </c>
      <c r="Z1083" t="str">
        <v>PG-13</v>
      </c>
      <c r="AA1083" t="str">
        <v>Jennifer Lawrence</v>
      </c>
      <c r="AB1083" t="str">
        <v>David O. Russell</v>
      </c>
      <c r="AC1083">
        <v>34000</v>
      </c>
      <c r="AD1083">
        <v>75793</v>
      </c>
      <c r="AE1083">
        <v>737</v>
      </c>
      <c r="AF1083">
        <v>24000</v>
      </c>
      <c r="AG1083">
        <v>6.6</v>
      </c>
      <c r="AH1083">
        <v>315</v>
      </c>
      <c r="AI1083">
        <v>124</v>
      </c>
      <c r="AJ1083">
        <v>56443482</v>
      </c>
      <c r="AL1083" s="7" t="str">
        <v>Li Zhang</v>
      </c>
      <c r="AM1083" s="35">
        <f>AVERAGEIFS(IMDB4[IMDb Score (1-10)],IMDB4[Director Name],Formula_Analysis!AL1083)</f>
        <v>6</v>
      </c>
      <c r="AQ1083" s="7" t="str">
        <v>Nora Zehetner</v>
      </c>
      <c r="AR1083" s="7">
        <f>SUMIFS(IMDB4[Gross Revenue],IMDB4[Lead Actor],Formula_Analysis!AQ1083)</f>
        <v>62480</v>
      </c>
    </row>
    <row r="1084" spans="1:44" x14ac:dyDescent="0.25">
      <c r="A1084" t="str">
        <v>The Dangerous Lives of Altar Boys</v>
      </c>
      <c r="B1084">
        <v>37401</v>
      </c>
      <c r="C1084">
        <v>2002</v>
      </c>
      <c r="D1084" t="str">
        <v>2000s</v>
      </c>
      <c r="E1084" t="str">
        <v>Color</v>
      </c>
      <c r="F1084" t="str">
        <v>Comedy</v>
      </c>
      <c r="G1084" t="str">
        <v>English</v>
      </c>
      <c r="H1084" t="str">
        <v>USA</v>
      </c>
      <c r="I1084" t="str">
        <v>R</v>
      </c>
      <c r="J1084" t="str">
        <v>Kieran Culkin</v>
      </c>
      <c r="K1084" t="str">
        <v>Peter Care</v>
      </c>
      <c r="L1084">
        <v>1000</v>
      </c>
      <c r="M1084">
        <v>1292</v>
      </c>
      <c r="N1084">
        <v>0</v>
      </c>
      <c r="O1084">
        <v>677</v>
      </c>
      <c r="P1084">
        <v>7.1</v>
      </c>
      <c r="R1084" t="str">
        <v>The Queen</v>
      </c>
      <c r="S1084">
        <v>38873</v>
      </c>
      <c r="T1084">
        <v>2006</v>
      </c>
      <c r="U1084" t="str">
        <v>2000s</v>
      </c>
      <c r="V1084" t="str">
        <v>Color</v>
      </c>
      <c r="W1084" t="str">
        <v>Biography</v>
      </c>
      <c r="X1084" t="str">
        <v>English</v>
      </c>
      <c r="Y1084" t="str">
        <v>UK</v>
      </c>
      <c r="Z1084" t="str">
        <v>PG-13</v>
      </c>
      <c r="AA1084" t="str">
        <v>Roger Allam</v>
      </c>
      <c r="AB1084" t="str">
        <v>Stephen Frears</v>
      </c>
      <c r="AC1084">
        <v>326</v>
      </c>
      <c r="AD1084">
        <v>486</v>
      </c>
      <c r="AE1084">
        <v>350</v>
      </c>
      <c r="AF1084">
        <v>0</v>
      </c>
      <c r="AG1084">
        <v>7.3</v>
      </c>
      <c r="AH1084">
        <v>280</v>
      </c>
      <c r="AI1084">
        <v>94</v>
      </c>
      <c r="AJ1084">
        <v>56437947</v>
      </c>
      <c r="AL1084" s="7" t="str">
        <v>Robby Henson</v>
      </c>
      <c r="AM1084" s="35">
        <f>AVERAGEIFS(IMDB4[IMDb Score (1-10)],IMDB4[Director Name],Formula_Analysis!AL1084)</f>
        <v>5.0999999999999996</v>
      </c>
      <c r="AQ1084" s="7" t="str">
        <v>David Hyde Pierce</v>
      </c>
      <c r="AR1084" s="7">
        <f>SUMIFS(IMDB4[Gross Revenue],IMDB4[Lead Actor],Formula_Analysis!AQ1084)</f>
        <v>65060430</v>
      </c>
    </row>
    <row r="1085" spans="1:44" x14ac:dyDescent="0.25">
      <c r="A1085" t="str">
        <v>Blue Ruin</v>
      </c>
      <c r="B1085">
        <v>41447</v>
      </c>
      <c r="C1085">
        <v>2013</v>
      </c>
      <c r="D1085" t="str">
        <v>2010s</v>
      </c>
      <c r="E1085" t="str">
        <v>Color</v>
      </c>
      <c r="F1085" t="str">
        <v>Crime</v>
      </c>
      <c r="G1085" t="str">
        <v>English</v>
      </c>
      <c r="H1085" t="str">
        <v>USA</v>
      </c>
      <c r="I1085" t="str">
        <v>R</v>
      </c>
      <c r="J1085" t="str">
        <v>Devin Ratray</v>
      </c>
      <c r="K1085" t="str">
        <v>Jeremy Saulnier</v>
      </c>
      <c r="L1085">
        <v>1000</v>
      </c>
      <c r="M1085">
        <v>1528</v>
      </c>
      <c r="N1085">
        <v>57</v>
      </c>
      <c r="O1085">
        <v>0</v>
      </c>
      <c r="P1085">
        <v>7.1</v>
      </c>
      <c r="R1085" t="str">
        <v>Drumline</v>
      </c>
      <c r="S1085">
        <v>37530</v>
      </c>
      <c r="T1085">
        <v>2002</v>
      </c>
      <c r="U1085" t="str">
        <v>2000s</v>
      </c>
      <c r="V1085" t="str">
        <v>Color</v>
      </c>
      <c r="W1085" t="str">
        <v>Comedy</v>
      </c>
      <c r="X1085" t="str">
        <v>English</v>
      </c>
      <c r="Y1085" t="str">
        <v>USA</v>
      </c>
      <c r="Z1085" t="str">
        <v>PG-13</v>
      </c>
      <c r="AA1085" t="str">
        <v>Leonard Roberts</v>
      </c>
      <c r="AB1085" t="str">
        <v>Charles Stone III</v>
      </c>
      <c r="AC1085">
        <v>962</v>
      </c>
      <c r="AD1085">
        <v>2390</v>
      </c>
      <c r="AE1085">
        <v>30</v>
      </c>
      <c r="AF1085">
        <v>2000</v>
      </c>
      <c r="AG1085">
        <v>5.7</v>
      </c>
      <c r="AH1085">
        <v>64</v>
      </c>
      <c r="AI1085">
        <v>118</v>
      </c>
      <c r="AJ1085">
        <v>56398162</v>
      </c>
      <c r="AL1085" s="7" t="str">
        <v>Mike Flanagan</v>
      </c>
      <c r="AM1085" s="35">
        <f>AVERAGEIFS(IMDB4[IMDb Score (1-10)],IMDB4[Director Name],Formula_Analysis!AL1085)</f>
        <v>6.5</v>
      </c>
      <c r="AQ1085" s="7" t="str">
        <v>Rupert Graves</v>
      </c>
      <c r="AR1085" s="7">
        <f>SUMIFS(IMDB4[Gross Revenue],IMDB4[Lead Actor],Formula_Analysis!AQ1085)</f>
        <v>3130592</v>
      </c>
    </row>
    <row r="1086" spans="1:44" x14ac:dyDescent="0.25">
      <c r="A1086" t="str">
        <v>Phone Booth</v>
      </c>
      <c r="B1086">
        <v>37564</v>
      </c>
      <c r="C1086">
        <v>2002</v>
      </c>
      <c r="D1086" t="str">
        <v>2000s</v>
      </c>
      <c r="E1086" t="str">
        <v>Color</v>
      </c>
      <c r="F1086" t="str">
        <v>Crime</v>
      </c>
      <c r="G1086" t="str">
        <v>English</v>
      </c>
      <c r="H1086" t="str">
        <v>USA</v>
      </c>
      <c r="I1086" t="str">
        <v>R</v>
      </c>
      <c r="J1086" t="str">
        <v>Radha Mitchell</v>
      </c>
      <c r="K1086" t="str">
        <v>Joel Schumacher</v>
      </c>
      <c r="L1086">
        <v>991</v>
      </c>
      <c r="M1086">
        <v>2562</v>
      </c>
      <c r="N1086">
        <v>541</v>
      </c>
      <c r="O1086">
        <v>0</v>
      </c>
      <c r="P1086">
        <v>7.1</v>
      </c>
      <c r="R1086" t="str">
        <v>Edward Scissorhands</v>
      </c>
      <c r="S1086">
        <v>33232</v>
      </c>
      <c r="T1086">
        <v>1990</v>
      </c>
      <c r="U1086" t="str">
        <v>1990s</v>
      </c>
      <c r="V1086" t="str">
        <v>Color</v>
      </c>
      <c r="W1086" t="str">
        <v>Fantasy</v>
      </c>
      <c r="X1086" t="str">
        <v>English</v>
      </c>
      <c r="Y1086" t="str">
        <v>USA</v>
      </c>
      <c r="Z1086" t="str">
        <v>PG-13</v>
      </c>
      <c r="AA1086" t="str">
        <v>Johnny Depp</v>
      </c>
      <c r="AB1086" t="str">
        <v>Tim Burton</v>
      </c>
      <c r="AC1086">
        <v>40000</v>
      </c>
      <c r="AD1086">
        <v>42330</v>
      </c>
      <c r="AE1086">
        <v>13000</v>
      </c>
      <c r="AF1086">
        <v>16000</v>
      </c>
      <c r="AG1086">
        <v>7.9</v>
      </c>
      <c r="AH1086">
        <v>111</v>
      </c>
      <c r="AI1086">
        <v>105</v>
      </c>
      <c r="AJ1086">
        <v>56362352</v>
      </c>
      <c r="AL1086" s="7" t="str">
        <v>Costa-Gavras</v>
      </c>
      <c r="AM1086" s="35">
        <f>AVERAGEIFS(IMDB4[IMDb Score (1-10)],IMDB4[Director Name],Formula_Analysis!AL1086)</f>
        <v>6.75</v>
      </c>
      <c r="AQ1086" s="7" t="str">
        <v>Paul Hogan</v>
      </c>
      <c r="AR1086" s="7">
        <f>SUMIFS(IMDB4[Gross Revenue],IMDB4[Lead Actor],Formula_Analysis!AQ1086)</f>
        <v>303988925</v>
      </c>
    </row>
    <row r="1087" spans="1:44" x14ac:dyDescent="0.25">
      <c r="A1087" t="str">
        <v>The Children of Huang Shi</v>
      </c>
      <c r="B1087">
        <v>39789</v>
      </c>
      <c r="C1087">
        <v>2008</v>
      </c>
      <c r="D1087" t="str">
        <v>2000s</v>
      </c>
      <c r="E1087" t="str">
        <v>Color</v>
      </c>
      <c r="F1087" t="str">
        <v>Drama</v>
      </c>
      <c r="G1087" t="str">
        <v>English</v>
      </c>
      <c r="H1087" t="str">
        <v>Australia</v>
      </c>
      <c r="I1087" t="str">
        <v>R</v>
      </c>
      <c r="J1087" t="str">
        <v>Radha Mitchell</v>
      </c>
      <c r="K1087" t="str">
        <v>Roger Spottiswoode</v>
      </c>
      <c r="L1087">
        <v>991</v>
      </c>
      <c r="M1087">
        <v>1003</v>
      </c>
      <c r="N1087">
        <v>55</v>
      </c>
      <c r="O1087">
        <v>1000</v>
      </c>
      <c r="P1087">
        <v>7.1</v>
      </c>
      <c r="R1087" t="str">
        <v>Just Married</v>
      </c>
      <c r="S1087">
        <v>37831</v>
      </c>
      <c r="T1087">
        <v>2003</v>
      </c>
      <c r="U1087" t="str">
        <v>2000s</v>
      </c>
      <c r="V1087" t="str">
        <v>Color</v>
      </c>
      <c r="W1087" t="str">
        <v>Comedy</v>
      </c>
      <c r="X1087" t="str">
        <v>English</v>
      </c>
      <c r="Y1087" t="str">
        <v>USA</v>
      </c>
      <c r="Z1087" t="str">
        <v>PG-13</v>
      </c>
      <c r="AA1087" t="str">
        <v>Taran Killam</v>
      </c>
      <c r="AB1087" t="str">
        <v>Shawn Levy</v>
      </c>
      <c r="AC1087">
        <v>500</v>
      </c>
      <c r="AD1087">
        <v>2020</v>
      </c>
      <c r="AE1087">
        <v>189</v>
      </c>
      <c r="AF1087">
        <v>0</v>
      </c>
      <c r="AG1087">
        <v>5.4</v>
      </c>
      <c r="AH1087">
        <v>97</v>
      </c>
      <c r="AI1087">
        <v>95</v>
      </c>
      <c r="AJ1087">
        <v>56127162</v>
      </c>
      <c r="AL1087" s="7" t="str">
        <v>Igor Kovalyov</v>
      </c>
      <c r="AM1087" s="35">
        <f>AVERAGEIFS(IMDB4[IMDb Score (1-10)],IMDB4[Director Name],Formula_Analysis!AL1087)</f>
        <v>5.9</v>
      </c>
      <c r="AQ1087" s="7" t="str">
        <v>Hope Davis</v>
      </c>
      <c r="AR1087" s="7">
        <f>SUMIFS(IMDB4[Gross Revenue],IMDB4[Lead Actor],Formula_Analysis!AQ1087)</f>
        <v>72167039</v>
      </c>
    </row>
    <row r="1088" spans="1:44" x14ac:dyDescent="0.25">
      <c r="A1088" t="str">
        <v>The Longest Ride</v>
      </c>
      <c r="B1088">
        <v>42016</v>
      </c>
      <c r="C1088">
        <v>2015</v>
      </c>
      <c r="D1088" t="str">
        <v>2010s</v>
      </c>
      <c r="E1088" t="str">
        <v>Color</v>
      </c>
      <c r="F1088" t="str">
        <v>Drama</v>
      </c>
      <c r="G1088" t="str">
        <v>English</v>
      </c>
      <c r="H1088" t="str">
        <v>USA</v>
      </c>
      <c r="I1088" t="str">
        <v>PG-13</v>
      </c>
      <c r="J1088" t="str">
        <v>Tiago Riani</v>
      </c>
      <c r="K1088" t="str">
        <v>George Tillman Jr.</v>
      </c>
      <c r="L1088">
        <v>989</v>
      </c>
      <c r="M1088">
        <v>3386</v>
      </c>
      <c r="N1088">
        <v>88</v>
      </c>
      <c r="O1088">
        <v>23000</v>
      </c>
      <c r="P1088">
        <v>7.1</v>
      </c>
      <c r="R1088" t="str">
        <v>Fantastic Four</v>
      </c>
      <c r="S1088">
        <v>42069</v>
      </c>
      <c r="T1088">
        <v>2015</v>
      </c>
      <c r="U1088" t="str">
        <v>2010s</v>
      </c>
      <c r="V1088" t="str">
        <v>Color</v>
      </c>
      <c r="W1088" t="str">
        <v>Action</v>
      </c>
      <c r="X1088" t="str">
        <v>English</v>
      </c>
      <c r="Y1088" t="str">
        <v>USA</v>
      </c>
      <c r="Z1088" t="str">
        <v>PG-13</v>
      </c>
      <c r="AA1088" t="str">
        <v>Tim Blake Nelson</v>
      </c>
      <c r="AB1088" t="str">
        <v>Josh Trank</v>
      </c>
      <c r="AC1088">
        <v>596</v>
      </c>
      <c r="AD1088">
        <v>1261</v>
      </c>
      <c r="AE1088">
        <v>128</v>
      </c>
      <c r="AF1088">
        <v>41000</v>
      </c>
      <c r="AG1088">
        <v>4.3</v>
      </c>
      <c r="AH1088">
        <v>369</v>
      </c>
      <c r="AI1088">
        <v>100</v>
      </c>
      <c r="AJ1088">
        <v>56114221</v>
      </c>
      <c r="AL1088" s="7" t="str">
        <v>Stig Bergqvist</v>
      </c>
      <c r="AM1088" s="35">
        <f>AVERAGEIFS(IMDB4[IMDb Score (1-10)],IMDB4[Director Name],Formula_Analysis!AL1088)</f>
        <v>6.1</v>
      </c>
      <c r="AQ1088" s="7" t="str">
        <v>Chelan Simmons</v>
      </c>
      <c r="AR1088" s="7">
        <f>SUMIFS(IMDB4[Gross Revenue],IMDB4[Lead Actor],Formula_Analysis!AQ1088)</f>
        <v>54098051</v>
      </c>
    </row>
    <row r="1089" spans="1:44" x14ac:dyDescent="0.25">
      <c r="A1089" t="str">
        <v>To Save a Life</v>
      </c>
      <c r="B1089">
        <v>39908</v>
      </c>
      <c r="C1089">
        <v>2009</v>
      </c>
      <c r="D1089" t="str">
        <v>2000s</v>
      </c>
      <c r="E1089" t="str">
        <v>Color</v>
      </c>
      <c r="F1089" t="str">
        <v>Drama</v>
      </c>
      <c r="G1089" t="str">
        <v>English</v>
      </c>
      <c r="H1089" t="str">
        <v>USA</v>
      </c>
      <c r="I1089" t="str">
        <v>PG-13</v>
      </c>
      <c r="J1089" t="str">
        <v>Randy Wayne</v>
      </c>
      <c r="K1089" t="str">
        <v>Brian Baugh</v>
      </c>
      <c r="L1089">
        <v>984</v>
      </c>
      <c r="M1089">
        <v>2563</v>
      </c>
      <c r="N1089">
        <v>3</v>
      </c>
      <c r="O1089">
        <v>0</v>
      </c>
      <c r="P1089">
        <v>7.1</v>
      </c>
      <c r="R1089" t="str">
        <v>A Knight's Tale</v>
      </c>
      <c r="S1089">
        <v>37068</v>
      </c>
      <c r="T1089">
        <v>2001</v>
      </c>
      <c r="U1089" t="str">
        <v>2000s</v>
      </c>
      <c r="V1089" t="str">
        <v>Color</v>
      </c>
      <c r="W1089" t="str">
        <v>Action</v>
      </c>
      <c r="X1089" t="str">
        <v>English</v>
      </c>
      <c r="Y1089" t="str">
        <v>USA</v>
      </c>
      <c r="Z1089" t="str">
        <v>PG-13</v>
      </c>
      <c r="AA1089" t="str">
        <v>Heath Ledger</v>
      </c>
      <c r="AB1089" t="str">
        <v>Brian Helgeland</v>
      </c>
      <c r="AC1089">
        <v>13000</v>
      </c>
      <c r="AD1089">
        <v>18761</v>
      </c>
      <c r="AE1089">
        <v>241</v>
      </c>
      <c r="AF1089">
        <v>0</v>
      </c>
      <c r="AG1089">
        <v>6.9</v>
      </c>
      <c r="AH1089">
        <v>167</v>
      </c>
      <c r="AI1089">
        <v>144</v>
      </c>
      <c r="AJ1089">
        <v>56083966</v>
      </c>
      <c r="AL1089" s="7" t="str">
        <v>Nima Nourizadeh</v>
      </c>
      <c r="AM1089" s="35">
        <f>AVERAGEIFS(IMDB4[IMDb Score (1-10)],IMDB4[Director Name],Formula_Analysis!AL1089)</f>
        <v>6.7</v>
      </c>
      <c r="AQ1089" s="7" t="str">
        <v>Robyn Lively</v>
      </c>
      <c r="AR1089" s="7">
        <f>SUMIFS(IMDB4[Gross Revenue],IMDB4[Lead Actor],Formula_Analysis!AQ1089)</f>
        <v>2848578</v>
      </c>
    </row>
    <row r="1090" spans="1:44" x14ac:dyDescent="0.25">
      <c r="A1090" t="str">
        <v>Harold &amp; Kumar Go to White Castle</v>
      </c>
      <c r="B1090">
        <v>38024</v>
      </c>
      <c r="C1090">
        <v>2004</v>
      </c>
      <c r="D1090" t="str">
        <v>2000s</v>
      </c>
      <c r="E1090" t="str">
        <v>Color</v>
      </c>
      <c r="F1090" t="str">
        <v>Adventure</v>
      </c>
      <c r="G1090" t="str">
        <v>English</v>
      </c>
      <c r="H1090" t="str">
        <v>USA</v>
      </c>
      <c r="I1090" t="str">
        <v>R</v>
      </c>
      <c r="J1090" t="str">
        <v>Ethan Embry</v>
      </c>
      <c r="K1090" t="str">
        <v>Danny Leiner</v>
      </c>
      <c r="L1090">
        <v>982</v>
      </c>
      <c r="M1090">
        <v>3114</v>
      </c>
      <c r="N1090">
        <v>8</v>
      </c>
      <c r="O1090">
        <v>0</v>
      </c>
      <c r="P1090">
        <v>7.1</v>
      </c>
      <c r="R1090" t="str">
        <v>The Curse of the Were-Rabbit</v>
      </c>
      <c r="S1090">
        <v>38493</v>
      </c>
      <c r="T1090">
        <v>2005</v>
      </c>
      <c r="U1090" t="str">
        <v>2000s</v>
      </c>
      <c r="V1090" t="str">
        <v>Color</v>
      </c>
      <c r="W1090" t="str">
        <v>Animation</v>
      </c>
      <c r="X1090" t="str">
        <v>English</v>
      </c>
      <c r="Y1090" t="str">
        <v>UK</v>
      </c>
      <c r="Z1090" t="str">
        <v>G</v>
      </c>
      <c r="AA1090" t="str">
        <v>Mark Gatiss</v>
      </c>
      <c r="AB1090" t="str">
        <v>Steve Box</v>
      </c>
      <c r="AC1090">
        <v>567</v>
      </c>
      <c r="AD1090">
        <v>1145</v>
      </c>
      <c r="AE1090">
        <v>9</v>
      </c>
      <c r="AF1090">
        <v>0</v>
      </c>
      <c r="AG1090">
        <v>7.5</v>
      </c>
      <c r="AH1090">
        <v>209</v>
      </c>
      <c r="AI1090">
        <v>85</v>
      </c>
      <c r="AJ1090">
        <v>56068547</v>
      </c>
      <c r="AL1090" s="7" t="str">
        <v>John Eng</v>
      </c>
      <c r="AM1090" s="35">
        <f>AVERAGEIFS(IMDB4[IMDb Score (1-10)],IMDB4[Director Name],Formula_Analysis!AL1090)</f>
        <v>5.6</v>
      </c>
      <c r="AQ1090" s="7" t="str">
        <v>Jim Carter</v>
      </c>
      <c r="AR1090" s="7">
        <f>SUMIFS(IMDB4[Gross Revenue],IMDB4[Lead Actor],Formula_Analysis!AQ1090)</f>
        <v>3607</v>
      </c>
    </row>
    <row r="1091" spans="1:44" x14ac:dyDescent="0.25">
      <c r="A1091" t="str">
        <v>The Muppets</v>
      </c>
      <c r="B1091">
        <v>40782</v>
      </c>
      <c r="C1091">
        <v>2011</v>
      </c>
      <c r="D1091" t="str">
        <v>2010s</v>
      </c>
      <c r="E1091" t="str">
        <v>Color</v>
      </c>
      <c r="F1091" t="str">
        <v>Adventure</v>
      </c>
      <c r="G1091" t="str">
        <v>English</v>
      </c>
      <c r="H1091" t="str">
        <v>USA</v>
      </c>
      <c r="I1091" t="str">
        <v>PG</v>
      </c>
      <c r="J1091" t="str">
        <v>Bill Cobbs</v>
      </c>
      <c r="K1091" t="str">
        <v>James Bobin</v>
      </c>
      <c r="L1091">
        <v>970</v>
      </c>
      <c r="M1091">
        <v>1336</v>
      </c>
      <c r="N1091">
        <v>33</v>
      </c>
      <c r="O1091">
        <v>26000</v>
      </c>
      <c r="P1091">
        <v>7.1</v>
      </c>
      <c r="R1091" t="str">
        <v>13 Going on 30</v>
      </c>
      <c r="S1091">
        <v>38154</v>
      </c>
      <c r="T1091">
        <v>2004</v>
      </c>
      <c r="U1091" t="str">
        <v>2000s</v>
      </c>
      <c r="V1091" t="str">
        <v>Color</v>
      </c>
      <c r="W1091" t="str">
        <v>Comedy</v>
      </c>
      <c r="X1091" t="str">
        <v>English</v>
      </c>
      <c r="Y1091" t="str">
        <v>USA</v>
      </c>
      <c r="Z1091" t="str">
        <v>PG-13</v>
      </c>
      <c r="AA1091" t="str">
        <v>Jennifer Garner</v>
      </c>
      <c r="AB1091" t="str">
        <v>Gary Winick</v>
      </c>
      <c r="AC1091">
        <v>3000</v>
      </c>
      <c r="AD1091">
        <v>6742</v>
      </c>
      <c r="AE1091">
        <v>56</v>
      </c>
      <c r="AF1091">
        <v>0</v>
      </c>
      <c r="AG1091">
        <v>6.1</v>
      </c>
      <c r="AH1091">
        <v>119</v>
      </c>
      <c r="AI1091">
        <v>98</v>
      </c>
      <c r="AJ1091">
        <v>56044241</v>
      </c>
      <c r="AL1091" s="7" t="str">
        <v>Matt Bettinelli-Olpin</v>
      </c>
      <c r="AM1091" s="35">
        <f>AVERAGEIFS(IMDB4[IMDb Score (1-10)],IMDB4[Director Name],Formula_Analysis!AL1091)</f>
        <v>4</v>
      </c>
      <c r="AQ1091" s="7" t="str">
        <v>Sprague Grayden</v>
      </c>
      <c r="AR1091" s="7">
        <f>SUMIFS(IMDB4[Gross Revenue],IMDB4[Lead Actor],Formula_Analysis!AQ1091)</f>
        <v>84749884</v>
      </c>
    </row>
    <row r="1092" spans="1:44" x14ac:dyDescent="0.25">
      <c r="A1092" t="str">
        <v>Chronicle</v>
      </c>
      <c r="B1092">
        <v>41062</v>
      </c>
      <c r="C1092">
        <v>2012</v>
      </c>
      <c r="D1092" t="str">
        <v>2010s</v>
      </c>
      <c r="E1092" t="str">
        <v>Color</v>
      </c>
      <c r="F1092" t="str">
        <v>Drama</v>
      </c>
      <c r="G1092" t="str">
        <v>English</v>
      </c>
      <c r="H1092" t="str">
        <v>USA</v>
      </c>
      <c r="I1092" t="str">
        <v>PG-13</v>
      </c>
      <c r="J1092" t="str">
        <v>Michael Kelly</v>
      </c>
      <c r="K1092" t="str">
        <v>Josh Trank</v>
      </c>
      <c r="L1092">
        <v>963</v>
      </c>
      <c r="M1092">
        <v>2054</v>
      </c>
      <c r="N1092">
        <v>128</v>
      </c>
      <c r="O1092">
        <v>32000</v>
      </c>
      <c r="P1092">
        <v>7.1</v>
      </c>
      <c r="R1092" t="str">
        <v>ParaNorman</v>
      </c>
      <c r="S1092">
        <v>40935</v>
      </c>
      <c r="T1092">
        <v>2012</v>
      </c>
      <c r="U1092" t="str">
        <v>2010s</v>
      </c>
      <c r="V1092" t="str">
        <v>Color</v>
      </c>
      <c r="W1092" t="str">
        <v>Adventure</v>
      </c>
      <c r="X1092" t="str">
        <v>English</v>
      </c>
      <c r="Y1092" t="str">
        <v>USA</v>
      </c>
      <c r="Z1092" t="str">
        <v>PG</v>
      </c>
      <c r="AA1092" t="str">
        <v>Anna Kendrick</v>
      </c>
      <c r="AB1092" t="str">
        <v>Chris Butler</v>
      </c>
      <c r="AC1092">
        <v>10000</v>
      </c>
      <c r="AD1092">
        <v>13597</v>
      </c>
      <c r="AE1092">
        <v>28</v>
      </c>
      <c r="AF1092">
        <v>12000</v>
      </c>
      <c r="AG1092">
        <v>7</v>
      </c>
      <c r="AH1092">
        <v>328</v>
      </c>
      <c r="AI1092">
        <v>92</v>
      </c>
      <c r="AJ1092">
        <v>55994557</v>
      </c>
      <c r="AL1092" s="7" t="str">
        <v>Jee-woon Kim</v>
      </c>
      <c r="AM1092" s="35">
        <f>AVERAGEIFS(IMDB4[IMDb Score (1-10)],IMDB4[Director Name],Formula_Analysis!AL1092)</f>
        <v>6.85</v>
      </c>
      <c r="AQ1092" s="7" t="str">
        <v>Louis Lombardi</v>
      </c>
      <c r="AR1092" s="7">
        <f>SUMIFS(IMDB4[Gross Revenue],IMDB4[Lead Actor],Formula_Analysis!AQ1092)</f>
        <v>110584646</v>
      </c>
    </row>
    <row r="1093" spans="1:44" x14ac:dyDescent="0.25">
      <c r="A1093" t="str">
        <v>Everest</v>
      </c>
      <c r="B1093">
        <v>42187</v>
      </c>
      <c r="C1093">
        <v>2015</v>
      </c>
      <c r="D1093" t="str">
        <v>2010s</v>
      </c>
      <c r="E1093" t="str">
        <v>Color</v>
      </c>
      <c r="F1093" t="str">
        <v>Adventure</v>
      </c>
      <c r="G1093" t="str">
        <v>English</v>
      </c>
      <c r="H1093" t="str">
        <v>UK</v>
      </c>
      <c r="I1093" t="str">
        <v>PG-13</v>
      </c>
      <c r="J1093" t="str">
        <v>Michael Kelly</v>
      </c>
      <c r="K1093" t="str">
        <v>Baltasar KormÃ¡kur</v>
      </c>
      <c r="L1093">
        <v>963</v>
      </c>
      <c r="M1093">
        <v>2131</v>
      </c>
      <c r="N1093">
        <v>175</v>
      </c>
      <c r="O1093">
        <v>40000</v>
      </c>
      <c r="P1093">
        <v>7.1</v>
      </c>
      <c r="R1093" t="str">
        <v>Romeo Must Die</v>
      </c>
      <c r="S1093">
        <v>36751</v>
      </c>
      <c r="T1093">
        <v>2000</v>
      </c>
      <c r="U1093" t="str">
        <v>2000s</v>
      </c>
      <c r="V1093" t="str">
        <v>Color</v>
      </c>
      <c r="W1093" t="str">
        <v>Action</v>
      </c>
      <c r="X1093" t="str">
        <v>English</v>
      </c>
      <c r="Y1093" t="str">
        <v>USA</v>
      </c>
      <c r="Z1093" t="str">
        <v>R</v>
      </c>
      <c r="AA1093" t="str">
        <v>Jet Li</v>
      </c>
      <c r="AB1093" t="str">
        <v>Andrzej Bartkowiak</v>
      </c>
      <c r="AC1093">
        <v>5000</v>
      </c>
      <c r="AD1093">
        <v>9082</v>
      </c>
      <c r="AE1093">
        <v>43</v>
      </c>
      <c r="AF1093">
        <v>0</v>
      </c>
      <c r="AG1093">
        <v>6.1</v>
      </c>
      <c r="AH1093">
        <v>70</v>
      </c>
      <c r="AI1093">
        <v>115</v>
      </c>
      <c r="AJ1093">
        <v>55973336</v>
      </c>
      <c r="AL1093" s="7" t="str">
        <v>Forest Whitaker</v>
      </c>
      <c r="AM1093" s="35">
        <f>AVERAGEIFS(IMDB4[IMDb Score (1-10)],IMDB4[Director Name],Formula_Analysis!AL1093)</f>
        <v>5.9</v>
      </c>
      <c r="AQ1093" s="7" t="str">
        <v>Cedric the Entertainer</v>
      </c>
      <c r="AR1093" s="7">
        <f>SUMIFS(IMDB4[Gross Revenue],IMDB4[Lead Actor],Formula_Analysis!AQ1093)</f>
        <v>43230407</v>
      </c>
    </row>
    <row r="1094" spans="1:44" x14ac:dyDescent="0.25">
      <c r="A1094" t="str">
        <v>8 Women</v>
      </c>
      <c r="B1094">
        <v>37378</v>
      </c>
      <c r="C1094">
        <v>2002</v>
      </c>
      <c r="D1094" t="str">
        <v>2000s</v>
      </c>
      <c r="E1094" t="str">
        <v>Color</v>
      </c>
      <c r="F1094" t="str">
        <v>Comedy</v>
      </c>
      <c r="G1094" t="str">
        <v>French</v>
      </c>
      <c r="H1094" t="str">
        <v>France</v>
      </c>
      <c r="I1094" t="str">
        <v>R</v>
      </c>
      <c r="J1094" t="str">
        <v>Catherine Deneuve</v>
      </c>
      <c r="K1094" t="str">
        <v>FranÃ§ois Ozon</v>
      </c>
      <c r="L1094">
        <v>963</v>
      </c>
      <c r="M1094">
        <v>3543</v>
      </c>
      <c r="N1094">
        <v>341</v>
      </c>
      <c r="O1094">
        <v>0</v>
      </c>
      <c r="P1094">
        <v>7.1</v>
      </c>
      <c r="R1094" t="str">
        <v>Dracula Untold</v>
      </c>
      <c r="S1094">
        <v>41986</v>
      </c>
      <c r="T1094">
        <v>2014</v>
      </c>
      <c r="U1094" t="str">
        <v>2010s</v>
      </c>
      <c r="V1094" t="str">
        <v>Color</v>
      </c>
      <c r="W1094" t="str">
        <v>Action</v>
      </c>
      <c r="X1094" t="str">
        <v>English</v>
      </c>
      <c r="Y1094" t="str">
        <v>USA</v>
      </c>
      <c r="Z1094" t="str">
        <v>PG-13</v>
      </c>
      <c r="AA1094" t="str">
        <v>Dominic Cooper</v>
      </c>
      <c r="AB1094" t="str">
        <v>Gary Shore</v>
      </c>
      <c r="AC1094">
        <v>3000</v>
      </c>
      <c r="AD1094">
        <v>5178</v>
      </c>
      <c r="AE1094">
        <v>28</v>
      </c>
      <c r="AF1094">
        <v>37000</v>
      </c>
      <c r="AG1094">
        <v>6.3</v>
      </c>
      <c r="AH1094">
        <v>261</v>
      </c>
      <c r="AI1094">
        <v>92</v>
      </c>
      <c r="AJ1094">
        <v>55942830</v>
      </c>
      <c r="AL1094" s="7" t="str">
        <v>Jared Hess</v>
      </c>
      <c r="AM1094" s="35">
        <f>AVERAGEIFS(IMDB4[IMDb Score (1-10)],IMDB4[Director Name],Formula_Analysis!AL1094)</f>
        <v>6.3000000000000007</v>
      </c>
      <c r="AQ1094" s="7" t="str">
        <v>Frank Whaley</v>
      </c>
      <c r="AR1094" s="7">
        <f>SUMIFS(IMDB4[Gross Revenue],IMDB4[Lead Actor],Formula_Analysis!AQ1094)</f>
        <v>24276500</v>
      </c>
    </row>
    <row r="1095" spans="1:44" x14ac:dyDescent="0.25">
      <c r="A1095" t="str">
        <v>9</v>
      </c>
      <c r="B1095">
        <v>39954</v>
      </c>
      <c r="C1095">
        <v>2009</v>
      </c>
      <c r="D1095" t="str">
        <v>2000s</v>
      </c>
      <c r="E1095" t="str">
        <v>Color</v>
      </c>
      <c r="F1095" t="str">
        <v>Action</v>
      </c>
      <c r="G1095" t="str">
        <v>English</v>
      </c>
      <c r="H1095" t="str">
        <v>USA</v>
      </c>
      <c r="I1095" t="str">
        <v>PG-13</v>
      </c>
      <c r="J1095" t="str">
        <v>Martin Landau</v>
      </c>
      <c r="K1095" t="str">
        <v>Shane Acker</v>
      </c>
      <c r="L1095">
        <v>940</v>
      </c>
      <c r="M1095">
        <v>1594</v>
      </c>
      <c r="N1095">
        <v>30</v>
      </c>
      <c r="O1095">
        <v>13000</v>
      </c>
      <c r="P1095">
        <v>7.1</v>
      </c>
      <c r="R1095" t="str">
        <v>White Noise</v>
      </c>
      <c r="S1095">
        <v>38620</v>
      </c>
      <c r="T1095">
        <v>2005</v>
      </c>
      <c r="U1095" t="str">
        <v>2000s</v>
      </c>
      <c r="V1095" t="str">
        <v>Color</v>
      </c>
      <c r="W1095" t="str">
        <v>Drama</v>
      </c>
      <c r="X1095" t="str">
        <v>English</v>
      </c>
      <c r="Y1095" t="str">
        <v>UK</v>
      </c>
      <c r="Z1095" t="str">
        <v>PG-13</v>
      </c>
      <c r="AA1095" t="str">
        <v>Deborah Kara Unger</v>
      </c>
      <c r="AB1095" t="str">
        <v>Geoffrey Sax</v>
      </c>
      <c r="AC1095">
        <v>494</v>
      </c>
      <c r="AD1095">
        <v>2013</v>
      </c>
      <c r="AE1095">
        <v>13</v>
      </c>
      <c r="AF1095">
        <v>0</v>
      </c>
      <c r="AG1095">
        <v>5.5</v>
      </c>
      <c r="AH1095">
        <v>173</v>
      </c>
      <c r="AI1095">
        <v>101</v>
      </c>
      <c r="AJ1095">
        <v>55865715</v>
      </c>
      <c r="AL1095" s="7" t="str">
        <v>Mary Lambert</v>
      </c>
      <c r="AM1095" s="35">
        <f>AVERAGEIFS(IMDB4[IMDb Score (1-10)],IMDB4[Director Name],Formula_Analysis!AL1095)</f>
        <v>5.6</v>
      </c>
      <c r="AQ1095" s="7" t="str">
        <v>William Baldwin</v>
      </c>
      <c r="AR1095" s="7">
        <f>SUMIFS(IMDB4[Gross Revenue],IMDB4[Lead Actor],Formula_Analysis!AQ1095)</f>
        <v>7362100</v>
      </c>
    </row>
    <row r="1096" spans="1:44" x14ac:dyDescent="0.25">
      <c r="A1096" t="str">
        <v>There's Something About Mary</v>
      </c>
      <c r="B1096">
        <v>36055</v>
      </c>
      <c r="C1096">
        <v>1998</v>
      </c>
      <c r="D1096" t="str">
        <v>1990s</v>
      </c>
      <c r="E1096" t="str">
        <v>Color</v>
      </c>
      <c r="F1096" t="str">
        <v>Comedy</v>
      </c>
      <c r="G1096" t="str">
        <v>English</v>
      </c>
      <c r="H1096" t="str">
        <v>USA</v>
      </c>
      <c r="I1096" t="str">
        <v>R</v>
      </c>
      <c r="J1096" t="str">
        <v>Sarah Silverman</v>
      </c>
      <c r="K1096" t="str">
        <v>Bobby Farrelly</v>
      </c>
      <c r="L1096">
        <v>931</v>
      </c>
      <c r="M1096">
        <v>4664</v>
      </c>
      <c r="N1096">
        <v>101</v>
      </c>
      <c r="O1096">
        <v>0</v>
      </c>
      <c r="P1096">
        <v>7.1</v>
      </c>
      <c r="R1096" t="str">
        <v>Once Upon a Time in Mexico</v>
      </c>
      <c r="S1096">
        <v>37726</v>
      </c>
      <c r="T1096">
        <v>2003</v>
      </c>
      <c r="U1096" t="str">
        <v>2000s</v>
      </c>
      <c r="V1096" t="str">
        <v>Color</v>
      </c>
      <c r="W1096" t="str">
        <v>Action</v>
      </c>
      <c r="X1096" t="str">
        <v>English</v>
      </c>
      <c r="Y1096" t="str">
        <v>USA</v>
      </c>
      <c r="Z1096" t="str">
        <v>R</v>
      </c>
      <c r="AA1096" t="str">
        <v>Johnny Depp</v>
      </c>
      <c r="AB1096" t="str">
        <v>Robert Rodriguez</v>
      </c>
      <c r="AC1096">
        <v>40000</v>
      </c>
      <c r="AD1096">
        <v>46186</v>
      </c>
      <c r="AE1096">
        <v>0</v>
      </c>
      <c r="AF1096">
        <v>0</v>
      </c>
      <c r="AG1096">
        <v>6.4</v>
      </c>
      <c r="AH1096">
        <v>178</v>
      </c>
      <c r="AI1096">
        <v>102</v>
      </c>
      <c r="AJ1096">
        <v>55845943</v>
      </c>
      <c r="AL1096" s="7" t="str">
        <v>Luke Greenfield</v>
      </c>
      <c r="AM1096" s="35">
        <f>AVERAGEIFS(IMDB4[IMDb Score (1-10)],IMDB4[Director Name],Formula_Analysis!AL1096)</f>
        <v>6</v>
      </c>
      <c r="AQ1096" s="7" t="str">
        <v>Greg Germann</v>
      </c>
      <c r="AR1096" s="7">
        <f>SUMIFS(IMDB4[Gross Revenue],IMDB4[Lead Actor],Formula_Analysis!AQ1096)</f>
        <v>13367101</v>
      </c>
    </row>
    <row r="1097" spans="1:44" x14ac:dyDescent="0.25">
      <c r="A1097" t="str">
        <v>Away We Go</v>
      </c>
      <c r="B1097">
        <v>40118</v>
      </c>
      <c r="C1097">
        <v>2009</v>
      </c>
      <c r="D1097" t="str">
        <v>2000s</v>
      </c>
      <c r="E1097" t="str">
        <v>Color</v>
      </c>
      <c r="F1097" t="str">
        <v>Comedy</v>
      </c>
      <c r="G1097" t="str">
        <v>English</v>
      </c>
      <c r="H1097" t="str">
        <v>USA</v>
      </c>
      <c r="I1097" t="str">
        <v>R</v>
      </c>
      <c r="J1097" t="str">
        <v>Catherine O'Hara</v>
      </c>
      <c r="K1097" t="str">
        <v>Sam Mendes</v>
      </c>
      <c r="L1097">
        <v>925</v>
      </c>
      <c r="M1097">
        <v>1997</v>
      </c>
      <c r="N1097">
        <v>0</v>
      </c>
      <c r="O1097">
        <v>7000</v>
      </c>
      <c r="P1097">
        <v>7.1</v>
      </c>
      <c r="R1097" t="str">
        <v>Be Cool</v>
      </c>
      <c r="S1097">
        <v>38708</v>
      </c>
      <c r="T1097">
        <v>2005</v>
      </c>
      <c r="U1097" t="str">
        <v>2000s</v>
      </c>
      <c r="V1097" t="str">
        <v>Color</v>
      </c>
      <c r="W1097" t="str">
        <v>Comedy</v>
      </c>
      <c r="X1097" t="str">
        <v>English</v>
      </c>
      <c r="Y1097" t="str">
        <v>USA</v>
      </c>
      <c r="Z1097" t="str">
        <v>PG-13</v>
      </c>
      <c r="AA1097" t="str">
        <v>Dwayne Johnson</v>
      </c>
      <c r="AB1097" t="str">
        <v>F. Gary Gray</v>
      </c>
      <c r="AC1097">
        <v>12000</v>
      </c>
      <c r="AD1097">
        <v>15889</v>
      </c>
      <c r="AE1097">
        <v>473</v>
      </c>
      <c r="AF1097">
        <v>0</v>
      </c>
      <c r="AG1097">
        <v>5.7</v>
      </c>
      <c r="AH1097">
        <v>161</v>
      </c>
      <c r="AI1097">
        <v>118</v>
      </c>
      <c r="AJ1097">
        <v>55808744</v>
      </c>
      <c r="AL1097" s="7" t="str">
        <v>Lena Dunham</v>
      </c>
      <c r="AM1097" s="35">
        <f>AVERAGEIFS(IMDB4[IMDb Score (1-10)],IMDB4[Director Name],Formula_Analysis!AL1097)</f>
        <v>6.3</v>
      </c>
      <c r="AQ1097" s="7" t="str">
        <v>Christopher Nicholas Smith</v>
      </c>
      <c r="AR1097" s="7">
        <f>SUMIFS(IMDB4[Gross Revenue],IMDB4[Lead Actor],Formula_Analysis!AQ1097)</f>
        <v>17536788</v>
      </c>
    </row>
    <row r="1098" spans="1:44" x14ac:dyDescent="0.25">
      <c r="A1098" t="str">
        <v>Robot &amp; Frank</v>
      </c>
      <c r="B1098">
        <v>41251</v>
      </c>
      <c r="C1098">
        <v>2012</v>
      </c>
      <c r="D1098" t="str">
        <v>2010s</v>
      </c>
      <c r="E1098" t="str">
        <v>Color</v>
      </c>
      <c r="F1098" t="str">
        <v>Comedy</v>
      </c>
      <c r="G1098" t="str">
        <v>English</v>
      </c>
      <c r="H1098" t="str">
        <v>USA</v>
      </c>
      <c r="I1098" t="str">
        <v>PG-13</v>
      </c>
      <c r="J1098" t="str">
        <v>Frank Langella</v>
      </c>
      <c r="K1098" t="str">
        <v>Jake Schreier</v>
      </c>
      <c r="L1098">
        <v>902</v>
      </c>
      <c r="M1098">
        <v>1980</v>
      </c>
      <c r="N1098">
        <v>14</v>
      </c>
      <c r="O1098">
        <v>13000</v>
      </c>
      <c r="P1098">
        <v>7.1</v>
      </c>
      <c r="R1098" t="str">
        <v>Friends with Benefits</v>
      </c>
      <c r="S1098">
        <v>40884</v>
      </c>
      <c r="T1098">
        <v>2011</v>
      </c>
      <c r="U1098" t="str">
        <v>2010s</v>
      </c>
      <c r="V1098" t="str">
        <v>Color</v>
      </c>
      <c r="W1098" t="str">
        <v>Comedy</v>
      </c>
      <c r="X1098" t="str">
        <v>English</v>
      </c>
      <c r="Y1098" t="str">
        <v>USA</v>
      </c>
      <c r="Z1098" t="str">
        <v>R</v>
      </c>
      <c r="AA1098" t="str">
        <v>Mila Kunis</v>
      </c>
      <c r="AB1098" t="str">
        <v>Will Gluck</v>
      </c>
      <c r="AC1098">
        <v>15000</v>
      </c>
      <c r="AD1098">
        <v>20956</v>
      </c>
      <c r="AE1098">
        <v>87</v>
      </c>
      <c r="AF1098">
        <v>41000</v>
      </c>
      <c r="AG1098">
        <v>6.6</v>
      </c>
      <c r="AH1098">
        <v>238</v>
      </c>
      <c r="AI1098">
        <v>109</v>
      </c>
      <c r="AJ1098">
        <v>55802754</v>
      </c>
      <c r="AL1098" s="7" t="str">
        <v>Ti West</v>
      </c>
      <c r="AM1098" s="35">
        <f>AVERAGEIFS(IMDB4[IMDb Score (1-10)],IMDB4[Director Name],Formula_Analysis!AL1098)</f>
        <v>5.95</v>
      </c>
      <c r="AQ1098" s="7" t="str">
        <v>Chris Gauthier</v>
      </c>
      <c r="AR1098" s="7">
        <f>SUMIFS(IMDB4[Gross Revenue],IMDB4[Lead Actor],Formula_Analysis!AQ1098)</f>
        <v>56129</v>
      </c>
    </row>
    <row r="1099" spans="1:44" x14ac:dyDescent="0.25">
      <c r="A1099" t="str">
        <v>The House of Mirth</v>
      </c>
      <c r="B1099">
        <v>36545</v>
      </c>
      <c r="C1099">
        <v>2000</v>
      </c>
      <c r="D1099" t="str">
        <v>2000s</v>
      </c>
      <c r="E1099" t="str">
        <v>Color</v>
      </c>
      <c r="F1099" t="str">
        <v>Drama</v>
      </c>
      <c r="G1099" t="str">
        <v>English</v>
      </c>
      <c r="H1099" t="str">
        <v>UK</v>
      </c>
      <c r="I1099" t="str">
        <v>PG</v>
      </c>
      <c r="J1099" t="str">
        <v>Eric Stoltz</v>
      </c>
      <c r="K1099" t="str">
        <v>Terence Davies</v>
      </c>
      <c r="L1099">
        <v>902</v>
      </c>
      <c r="M1099">
        <v>2735</v>
      </c>
      <c r="N1099">
        <v>25</v>
      </c>
      <c r="O1099">
        <v>345</v>
      </c>
      <c r="P1099">
        <v>7.1</v>
      </c>
      <c r="R1099" t="str">
        <v>The Animal</v>
      </c>
      <c r="S1099">
        <v>37141</v>
      </c>
      <c r="T1099">
        <v>2001</v>
      </c>
      <c r="U1099" t="str">
        <v>2000s</v>
      </c>
      <c r="V1099" t="str">
        <v>Color</v>
      </c>
      <c r="W1099" t="str">
        <v>Comedy</v>
      </c>
      <c r="X1099" t="str">
        <v>English</v>
      </c>
      <c r="Y1099" t="str">
        <v>USA</v>
      </c>
      <c r="Z1099" t="str">
        <v>PG-13</v>
      </c>
      <c r="AA1099" t="str">
        <v>Louis Lombardi</v>
      </c>
      <c r="AB1099" t="str">
        <v>Luke Greenfield</v>
      </c>
      <c r="AC1099">
        <v>436</v>
      </c>
      <c r="AD1099">
        <v>1203</v>
      </c>
      <c r="AE1099">
        <v>42</v>
      </c>
      <c r="AF1099">
        <v>1000</v>
      </c>
      <c r="AG1099">
        <v>4.8</v>
      </c>
      <c r="AH1099">
        <v>75</v>
      </c>
      <c r="AI1099">
        <v>84</v>
      </c>
      <c r="AJ1099">
        <v>55762229</v>
      </c>
      <c r="AL1099" s="7" t="str">
        <v>Christine Jeffs</v>
      </c>
      <c r="AM1099" s="35">
        <f>AVERAGEIFS(IMDB4[IMDb Score (1-10)],IMDB4[Director Name],Formula_Analysis!AL1099)</f>
        <v>6.9</v>
      </c>
      <c r="AQ1099" s="7" t="str">
        <v>Misha Gabriel Hamilton</v>
      </c>
      <c r="AR1099" s="7">
        <f>SUMIFS(IMDB4[Gross Revenue],IMDB4[Lead Actor],Formula_Analysis!AQ1099)</f>
        <v>71844424</v>
      </c>
    </row>
    <row r="1100" spans="1:44" x14ac:dyDescent="0.25">
      <c r="A1100" t="str">
        <v>Blade</v>
      </c>
      <c r="B1100">
        <v>36152</v>
      </c>
      <c r="C1100">
        <v>1998</v>
      </c>
      <c r="D1100" t="str">
        <v>1990s</v>
      </c>
      <c r="E1100" t="str">
        <v>Color</v>
      </c>
      <c r="F1100" t="str">
        <v>Action</v>
      </c>
      <c r="G1100" t="str">
        <v>English</v>
      </c>
      <c r="H1100" t="str">
        <v>USA</v>
      </c>
      <c r="I1100" t="str">
        <v>R</v>
      </c>
      <c r="J1100" t="str">
        <v>Sanaa Lathan</v>
      </c>
      <c r="K1100" t="str">
        <v>Stephen Norrington</v>
      </c>
      <c r="L1100">
        <v>886</v>
      </c>
      <c r="M1100">
        <v>3174</v>
      </c>
      <c r="N1100">
        <v>45</v>
      </c>
      <c r="O1100">
        <v>0</v>
      </c>
      <c r="P1100">
        <v>7.1</v>
      </c>
      <c r="R1100" t="str">
        <v>Free Birds</v>
      </c>
      <c r="S1100">
        <v>41623</v>
      </c>
      <c r="T1100">
        <v>2013</v>
      </c>
      <c r="U1100" t="str">
        <v>2010s</v>
      </c>
      <c r="V1100" t="str">
        <v>Color</v>
      </c>
      <c r="W1100" t="str">
        <v>Adventure</v>
      </c>
      <c r="X1100" t="str">
        <v>English</v>
      </c>
      <c r="Y1100" t="str">
        <v>USA</v>
      </c>
      <c r="Z1100" t="str">
        <v>PG</v>
      </c>
      <c r="AA1100" t="str">
        <v>Amy Poehler</v>
      </c>
      <c r="AB1100" t="str">
        <v>Jimmy Hayward</v>
      </c>
      <c r="AC1100">
        <v>1000</v>
      </c>
      <c r="AD1100">
        <v>3104</v>
      </c>
      <c r="AE1100">
        <v>39</v>
      </c>
      <c r="AF1100">
        <v>0</v>
      </c>
      <c r="AG1100">
        <v>5.9</v>
      </c>
      <c r="AH1100">
        <v>118</v>
      </c>
      <c r="AI1100">
        <v>91</v>
      </c>
      <c r="AJ1100">
        <v>55747724</v>
      </c>
      <c r="AL1100" s="7" t="str">
        <v>Frank LaLoggia</v>
      </c>
      <c r="AM1100" s="35">
        <f>AVERAGEIFS(IMDB4[IMDb Score (1-10)],IMDB4[Director Name],Formula_Analysis!AL1100)</f>
        <v>6.7</v>
      </c>
      <c r="AQ1100" s="7" t="str">
        <v>Sally Kirkland</v>
      </c>
      <c r="AR1100" s="7">
        <f>SUMIFS(IMDB4[Gross Revenue],IMDB4[Lead Actor],Formula_Analysis!AQ1100)</f>
        <v>70405498</v>
      </c>
    </row>
    <row r="1101" spans="1:44" x14ac:dyDescent="0.25">
      <c r="A1101" t="str">
        <v>Marilyn Hotchkiss' Ballroom Dancing and Charm School</v>
      </c>
      <c r="B1101">
        <v>32889</v>
      </c>
      <c r="C1101">
        <v>1990</v>
      </c>
      <c r="D1101" t="str">
        <v>1990s</v>
      </c>
      <c r="E1101" t="str">
        <v>Color</v>
      </c>
      <c r="F1101" t="str">
        <v>Comedy</v>
      </c>
      <c r="G1101" t="str">
        <v>English</v>
      </c>
      <c r="H1101" t="str">
        <v>USA</v>
      </c>
      <c r="I1101" t="str">
        <v>Not Rated</v>
      </c>
      <c r="J1101" t="str">
        <v>William Hurt</v>
      </c>
      <c r="K1101" t="str">
        <v>Randall Miller</v>
      </c>
      <c r="L1101">
        <v>882</v>
      </c>
      <c r="M1101">
        <v>1967</v>
      </c>
      <c r="N1101">
        <v>19</v>
      </c>
      <c r="O1101">
        <v>16</v>
      </c>
      <c r="P1101">
        <v>7.1</v>
      </c>
      <c r="R1101" t="str">
        <v>Hansel &amp; Gretel: Witch Hunters</v>
      </c>
      <c r="S1101">
        <v>41497</v>
      </c>
      <c r="T1101">
        <v>2013</v>
      </c>
      <c r="U1101" t="str">
        <v>2010s</v>
      </c>
      <c r="V1101" t="str">
        <v>Color</v>
      </c>
      <c r="W1101" t="str">
        <v>Action</v>
      </c>
      <c r="X1101" t="str">
        <v>English</v>
      </c>
      <c r="Y1101" t="str">
        <v>Germany</v>
      </c>
      <c r="Z1101" t="str">
        <v>R</v>
      </c>
      <c r="AA1101" t="str">
        <v>Jeremy Renner</v>
      </c>
      <c r="AB1101" t="str">
        <v>Tommy Wirkola</v>
      </c>
      <c r="AC1101">
        <v>10000</v>
      </c>
      <c r="AD1101">
        <v>11946</v>
      </c>
      <c r="AE1101">
        <v>75</v>
      </c>
      <c r="AF1101">
        <v>45000</v>
      </c>
      <c r="AG1101">
        <v>6.1</v>
      </c>
      <c r="AH1101">
        <v>349</v>
      </c>
      <c r="AI1101">
        <v>98</v>
      </c>
      <c r="AJ1101">
        <v>55682070</v>
      </c>
      <c r="AL1101" s="7" t="str">
        <v>William Dear</v>
      </c>
      <c r="AM1101" s="35">
        <f>AVERAGEIFS(IMDB4[IMDb Score (1-10)],IMDB4[Director Name],Formula_Analysis!AL1101)</f>
        <v>7</v>
      </c>
      <c r="AQ1101" s="7" t="str">
        <v>Jill Clayburgh</v>
      </c>
      <c r="AR1101" s="7">
        <f>SUMIFS(IMDB4[Gross Revenue],IMDB4[Lead Actor],Formula_Analysis!AQ1101)</f>
        <v>6754898</v>
      </c>
    </row>
    <row r="1102" spans="1:44" x14ac:dyDescent="0.25">
      <c r="A1102" t="str">
        <v>The Princess and the Frog</v>
      </c>
      <c r="B1102">
        <v>40171</v>
      </c>
      <c r="C1102">
        <v>2009</v>
      </c>
      <c r="D1102" t="str">
        <v>2000s</v>
      </c>
      <c r="E1102" t="str">
        <v>Color</v>
      </c>
      <c r="F1102" t="str">
        <v>Animation</v>
      </c>
      <c r="G1102" t="str">
        <v>English</v>
      </c>
      <c r="H1102" t="str">
        <v>USA</v>
      </c>
      <c r="I1102" t="str">
        <v>G</v>
      </c>
      <c r="J1102" t="str">
        <v>Oprah Winfrey</v>
      </c>
      <c r="K1102" t="str">
        <v>Ron Clements</v>
      </c>
      <c r="L1102">
        <v>852</v>
      </c>
      <c r="M1102">
        <v>2480</v>
      </c>
      <c r="N1102">
        <v>63</v>
      </c>
      <c r="O1102">
        <v>5000</v>
      </c>
      <c r="P1102">
        <v>7.1</v>
      </c>
      <c r="R1102" t="str">
        <v>Legend of the Guardians: The Owls of Ga'Hoole</v>
      </c>
      <c r="S1102">
        <v>40536</v>
      </c>
      <c r="T1102">
        <v>2010</v>
      </c>
      <c r="U1102" t="str">
        <v>2010s</v>
      </c>
      <c r="V1102" t="str">
        <v>Color</v>
      </c>
      <c r="W1102" t="str">
        <v>Action</v>
      </c>
      <c r="X1102" t="str">
        <v>English</v>
      </c>
      <c r="Y1102" t="str">
        <v>USA</v>
      </c>
      <c r="Z1102" t="str">
        <v>PG</v>
      </c>
      <c r="AA1102" t="str">
        <v>Abbie Cornish</v>
      </c>
      <c r="AB1102" t="str">
        <v>Zack Snyder</v>
      </c>
      <c r="AC1102">
        <v>2000</v>
      </c>
      <c r="AD1102">
        <v>4286</v>
      </c>
      <c r="AE1102">
        <v>0</v>
      </c>
      <c r="AF1102">
        <v>16000</v>
      </c>
      <c r="AG1102">
        <v>7</v>
      </c>
      <c r="AH1102">
        <v>188</v>
      </c>
      <c r="AI1102">
        <v>101</v>
      </c>
      <c r="AJ1102">
        <v>55673333</v>
      </c>
      <c r="AL1102" s="7" t="str">
        <v>Brandon Trost</v>
      </c>
      <c r="AM1102" s="35">
        <f>AVERAGEIFS(IMDB4[IMDb Score (1-10)],IMDB4[Director Name],Formula_Analysis!AL1102)</f>
        <v>5.6</v>
      </c>
      <c r="AQ1102" s="7" t="str">
        <v>Tom Everett Scott</v>
      </c>
      <c r="AR1102" s="7">
        <f>SUMIFS(IMDB4[Gross Revenue],IMDB4[Lead Actor],Formula_Analysis!AQ1102)</f>
        <v>5005</v>
      </c>
    </row>
    <row r="1103" spans="1:44" x14ac:dyDescent="0.25">
      <c r="A1103" t="str">
        <v>Super Troopers</v>
      </c>
      <c r="B1103">
        <v>37116</v>
      </c>
      <c r="C1103">
        <v>2001</v>
      </c>
      <c r="D1103" t="str">
        <v>2000s</v>
      </c>
      <c r="E1103" t="str">
        <v>Color</v>
      </c>
      <c r="F1103" t="str">
        <v>Comedy</v>
      </c>
      <c r="G1103" t="str">
        <v>English</v>
      </c>
      <c r="H1103" t="str">
        <v>USA</v>
      </c>
      <c r="I1103" t="str">
        <v>R</v>
      </c>
      <c r="J1103" t="str">
        <v>Geoffrey Arend</v>
      </c>
      <c r="K1103" t="str">
        <v>Jay Chandrasekhar</v>
      </c>
      <c r="L1103">
        <v>816</v>
      </c>
      <c r="M1103">
        <v>2893</v>
      </c>
      <c r="N1103">
        <v>422</v>
      </c>
      <c r="O1103">
        <v>0</v>
      </c>
      <c r="P1103">
        <v>7.1</v>
      </c>
      <c r="R1103" t="str">
        <v>Eyes Wide Shut</v>
      </c>
      <c r="S1103">
        <v>36474</v>
      </c>
      <c r="T1103">
        <v>1999</v>
      </c>
      <c r="U1103" t="str">
        <v>1990s</v>
      </c>
      <c r="V1103" t="str">
        <v>Color</v>
      </c>
      <c r="W1103" t="str">
        <v>Drama</v>
      </c>
      <c r="X1103" t="str">
        <v>English</v>
      </c>
      <c r="Y1103" t="str">
        <v>UK</v>
      </c>
      <c r="Z1103" t="str">
        <v>R</v>
      </c>
      <c r="AA1103" t="str">
        <v>Tom Cruise</v>
      </c>
      <c r="AB1103" t="str">
        <v>Stanley Kubrick</v>
      </c>
      <c r="AC1103">
        <v>10000</v>
      </c>
      <c r="AD1103">
        <v>11424</v>
      </c>
      <c r="AE1103">
        <v>0</v>
      </c>
      <c r="AF1103">
        <v>10000</v>
      </c>
      <c r="AG1103">
        <v>7.3</v>
      </c>
      <c r="AH1103">
        <v>280</v>
      </c>
      <c r="AI1103">
        <v>159</v>
      </c>
      <c r="AJ1103">
        <v>55637680</v>
      </c>
      <c r="AL1103" s="7" t="str">
        <v>Herbert Ross</v>
      </c>
      <c r="AM1103" s="35">
        <f>AVERAGEIFS(IMDB4[IMDb Score (1-10)],IMDB4[Director Name],Formula_Analysis!AL1103)</f>
        <v>6.5</v>
      </c>
      <c r="AQ1103" s="7" t="str">
        <v>Ocean James</v>
      </c>
      <c r="AR1103" s="7">
        <f>SUMIFS(IMDB4[Gross Revenue],IMDB4[Lead Actor],Formula_Analysis!AQ1103)</f>
        <v>65069140</v>
      </c>
    </row>
    <row r="1104" spans="1:44" x14ac:dyDescent="0.25">
      <c r="A1104" t="str">
        <v>Two Lovers</v>
      </c>
      <c r="B1104">
        <v>39719</v>
      </c>
      <c r="C1104">
        <v>2008</v>
      </c>
      <c r="D1104" t="str">
        <v>2000s</v>
      </c>
      <c r="E1104" t="str">
        <v>Color</v>
      </c>
      <c r="F1104" t="str">
        <v>Drama</v>
      </c>
      <c r="G1104" t="str">
        <v>English</v>
      </c>
      <c r="H1104" t="str">
        <v>USA</v>
      </c>
      <c r="I1104" t="str">
        <v>R</v>
      </c>
      <c r="J1104" t="str">
        <v>Isabella Rossellini</v>
      </c>
      <c r="K1104" t="str">
        <v>James Gray</v>
      </c>
      <c r="L1104">
        <v>812</v>
      </c>
      <c r="M1104">
        <v>1540</v>
      </c>
      <c r="N1104">
        <v>115</v>
      </c>
      <c r="O1104">
        <v>0</v>
      </c>
      <c r="P1104">
        <v>7.1</v>
      </c>
      <c r="R1104" t="str">
        <v>Snake Eyes</v>
      </c>
      <c r="S1104">
        <v>36092</v>
      </c>
      <c r="T1104">
        <v>1998</v>
      </c>
      <c r="U1104" t="str">
        <v>1990s</v>
      </c>
      <c r="V1104" t="str">
        <v>Color</v>
      </c>
      <c r="W1104" t="str">
        <v>Crime</v>
      </c>
      <c r="X1104" t="str">
        <v>English</v>
      </c>
      <c r="Y1104" t="str">
        <v>USA</v>
      </c>
      <c r="Z1104" t="str">
        <v>R</v>
      </c>
      <c r="AA1104" t="str">
        <v>Nicolas Cage</v>
      </c>
      <c r="AB1104" t="str">
        <v>Brian De Palma</v>
      </c>
      <c r="AC1104">
        <v>12000</v>
      </c>
      <c r="AD1104">
        <v>15269</v>
      </c>
      <c r="AE1104">
        <v>0</v>
      </c>
      <c r="AF1104">
        <v>880</v>
      </c>
      <c r="AG1104">
        <v>5.9</v>
      </c>
      <c r="AH1104">
        <v>117</v>
      </c>
      <c r="AI1104">
        <v>98</v>
      </c>
      <c r="AJ1104">
        <v>55585389</v>
      </c>
      <c r="AL1104" s="7" t="str">
        <v>James Bridges</v>
      </c>
      <c r="AM1104" s="35">
        <f>AVERAGEIFS(IMDB4[IMDb Score (1-10)],IMDB4[Director Name],Formula_Analysis!AL1104)</f>
        <v>5.6</v>
      </c>
      <c r="AQ1104" s="7" t="str">
        <v>Danny Huston</v>
      </c>
      <c r="AR1104" s="7">
        <f>SUMIFS(IMDB4[Gross Revenue],IMDB4[Lead Actor],Formula_Analysis!AQ1104)</f>
        <v>39568996</v>
      </c>
    </row>
    <row r="1105" spans="1:44" x14ac:dyDescent="0.25">
      <c r="A1105" t="str">
        <v>Human Traffic</v>
      </c>
      <c r="B1105">
        <v>36473</v>
      </c>
      <c r="C1105">
        <v>1999</v>
      </c>
      <c r="D1105" t="str">
        <v>1990s</v>
      </c>
      <c r="E1105" t="str">
        <v>Color</v>
      </c>
      <c r="F1105" t="str">
        <v>Comedy</v>
      </c>
      <c r="G1105" t="str">
        <v>English</v>
      </c>
      <c r="H1105" t="str">
        <v>UK</v>
      </c>
      <c r="I1105" t="str">
        <v>R</v>
      </c>
      <c r="J1105" t="str">
        <v>Danny Dyer</v>
      </c>
      <c r="K1105" t="str">
        <v>Justin Kerrigan</v>
      </c>
      <c r="L1105">
        <v>798</v>
      </c>
      <c r="M1105">
        <v>1430</v>
      </c>
      <c r="N1105">
        <v>8</v>
      </c>
      <c r="O1105">
        <v>0</v>
      </c>
      <c r="P1105">
        <v>7.1</v>
      </c>
      <c r="R1105" t="str">
        <v>Never Say Never Again</v>
      </c>
      <c r="S1105">
        <v>30429</v>
      </c>
      <c r="T1105">
        <v>1983</v>
      </c>
      <c r="U1105" t="str">
        <v>1980s</v>
      </c>
      <c r="V1105" t="str">
        <v>Color</v>
      </c>
      <c r="W1105" t="str">
        <v>Action</v>
      </c>
      <c r="X1105" t="str">
        <v>English</v>
      </c>
      <c r="Y1105" t="str">
        <v>UK</v>
      </c>
      <c r="Z1105" t="str">
        <v>PG</v>
      </c>
      <c r="AA1105" t="str">
        <v>Bernie Casey</v>
      </c>
      <c r="AB1105" t="str">
        <v>Irvin Kershner</v>
      </c>
      <c r="AC1105">
        <v>180</v>
      </c>
      <c r="AD1105">
        <v>762</v>
      </c>
      <c r="AE1105">
        <v>883</v>
      </c>
      <c r="AF1105">
        <v>0</v>
      </c>
      <c r="AG1105">
        <v>6.2</v>
      </c>
      <c r="AH1105">
        <v>89</v>
      </c>
      <c r="AI1105">
        <v>121</v>
      </c>
      <c r="AJ1105">
        <v>55500000</v>
      </c>
      <c r="AL1105" s="7" t="str">
        <v>John Cameron Mitchell</v>
      </c>
      <c r="AM1105" s="35">
        <f>AVERAGEIFS(IMDB4[IMDb Score (1-10)],IMDB4[Director Name],Formula_Analysis!AL1105)</f>
        <v>7.1000000000000005</v>
      </c>
      <c r="AQ1105" s="7" t="str">
        <v>Morgan Saylor</v>
      </c>
      <c r="AR1105" s="7">
        <f>SUMIFS(IMDB4[Gross Revenue],IMDB4[Lead Actor],Formula_Analysis!AQ1105)</f>
        <v>44469602</v>
      </c>
    </row>
    <row r="1106" spans="1:44" x14ac:dyDescent="0.25">
      <c r="A1106" t="str">
        <v>The Protector</v>
      </c>
      <c r="B1106">
        <v>38701</v>
      </c>
      <c r="C1106">
        <v>2005</v>
      </c>
      <c r="D1106" t="str">
        <v>2000s</v>
      </c>
      <c r="E1106" t="str">
        <v>Color</v>
      </c>
      <c r="F1106" t="str">
        <v>Action</v>
      </c>
      <c r="G1106" t="str">
        <v>Thai</v>
      </c>
      <c r="H1106" t="str">
        <v>Thailand</v>
      </c>
      <c r="I1106" t="str">
        <v>R</v>
      </c>
      <c r="J1106" t="str">
        <v>Jon Foo</v>
      </c>
      <c r="K1106" t="str">
        <v>Prachya Pinkaew</v>
      </c>
      <c r="L1106">
        <v>778</v>
      </c>
      <c r="M1106">
        <v>2205</v>
      </c>
      <c r="N1106">
        <v>64</v>
      </c>
      <c r="O1106">
        <v>0</v>
      </c>
      <c r="P1106">
        <v>7.1</v>
      </c>
      <c r="R1106" t="str">
        <v>Alien 3</v>
      </c>
      <c r="S1106">
        <v>33950</v>
      </c>
      <c r="T1106">
        <v>1992</v>
      </c>
      <c r="U1106" t="str">
        <v>1990s</v>
      </c>
      <c r="V1106" t="str">
        <v>Color</v>
      </c>
      <c r="W1106" t="str">
        <v>Action</v>
      </c>
      <c r="X1106" t="str">
        <v>English</v>
      </c>
      <c r="Y1106" t="str">
        <v>USA</v>
      </c>
      <c r="Z1106" t="str">
        <v>R</v>
      </c>
      <c r="AA1106" t="str">
        <v>Charles S. Dutton</v>
      </c>
      <c r="AB1106" t="str">
        <v>David Fincher</v>
      </c>
      <c r="AC1106">
        <v>534</v>
      </c>
      <c r="AD1106">
        <v>1543</v>
      </c>
      <c r="AE1106">
        <v>21000</v>
      </c>
      <c r="AF1106">
        <v>0</v>
      </c>
      <c r="AG1106">
        <v>6.4</v>
      </c>
      <c r="AH1106">
        <v>210</v>
      </c>
      <c r="AI1106">
        <v>145</v>
      </c>
      <c r="AJ1106">
        <v>55473600</v>
      </c>
      <c r="AL1106" s="7" t="str">
        <v>Kevin Donovan</v>
      </c>
      <c r="AM1106" s="35">
        <f>AVERAGEIFS(IMDB4[IMDb Score (1-10)],IMDB4[Director Name],Formula_Analysis!AL1106)</f>
        <v>5.3</v>
      </c>
      <c r="AQ1106" s="7" t="str">
        <v>Kevin McNally</v>
      </c>
      <c r="AR1106" s="7">
        <f>SUMIFS(IMDB4[Gross Revenue],IMDB4[Lead Actor],Formula_Analysis!AQ1106)</f>
        <v>41309709</v>
      </c>
    </row>
    <row r="1107" spans="1:44" x14ac:dyDescent="0.25">
      <c r="A1107" t="str">
        <v>Secretary</v>
      </c>
      <c r="B1107">
        <v>37487</v>
      </c>
      <c r="C1107">
        <v>2002</v>
      </c>
      <c r="D1107" t="str">
        <v>2000s</v>
      </c>
      <c r="E1107" t="str">
        <v>Color</v>
      </c>
      <c r="F1107" t="str">
        <v>Comedy</v>
      </c>
      <c r="G1107" t="str">
        <v>English</v>
      </c>
      <c r="H1107" t="str">
        <v>USA</v>
      </c>
      <c r="I1107" t="str">
        <v>R</v>
      </c>
      <c r="J1107" t="str">
        <v>Jeremy Davies</v>
      </c>
      <c r="K1107" t="str">
        <v>Steven Shainberg</v>
      </c>
      <c r="L1107">
        <v>769</v>
      </c>
      <c r="M1107">
        <v>2251</v>
      </c>
      <c r="N1107">
        <v>30</v>
      </c>
      <c r="O1107">
        <v>15000</v>
      </c>
      <c r="P1107">
        <v>7.1</v>
      </c>
      <c r="R1107" t="str">
        <v>What Dreams May Come</v>
      </c>
      <c r="S1107">
        <v>35874</v>
      </c>
      <c r="T1107">
        <v>1998</v>
      </c>
      <c r="U1107" t="str">
        <v>1990s</v>
      </c>
      <c r="V1107" t="str">
        <v>Color</v>
      </c>
      <c r="W1107" t="str">
        <v>Drama</v>
      </c>
      <c r="X1107" t="str">
        <v>English</v>
      </c>
      <c r="Y1107" t="str">
        <v>USA</v>
      </c>
      <c r="Z1107" t="str">
        <v>PG-13</v>
      </c>
      <c r="AA1107" t="str">
        <v>Robin Williams</v>
      </c>
      <c r="AB1107" t="str">
        <v>Vincent Ward</v>
      </c>
      <c r="AC1107">
        <v>49000</v>
      </c>
      <c r="AD1107">
        <v>49631</v>
      </c>
      <c r="AE1107">
        <v>25</v>
      </c>
      <c r="AF1107">
        <v>32000</v>
      </c>
      <c r="AG1107">
        <v>7</v>
      </c>
      <c r="AH1107">
        <v>121</v>
      </c>
      <c r="AI1107">
        <v>113</v>
      </c>
      <c r="AJ1107">
        <v>55350897</v>
      </c>
      <c r="AL1107" s="7" t="str">
        <v>Brian Koppelman</v>
      </c>
      <c r="AM1107" s="35">
        <f>AVERAGEIFS(IMDB4[IMDb Score (1-10)],IMDB4[Director Name],Formula_Analysis!AL1107)</f>
        <v>6.4</v>
      </c>
      <c r="AQ1107" s="7" t="str">
        <v>Dylan Walsh</v>
      </c>
      <c r="AR1107" s="7">
        <f>SUMIFS(IMDB4[Gross Revenue],IMDB4[Lead Actor],Formula_Analysis!AQ1107)</f>
        <v>81022333</v>
      </c>
    </row>
    <row r="1108" spans="1:44" x14ac:dyDescent="0.25">
      <c r="A1108" t="str">
        <v>Ravenous</v>
      </c>
      <c r="B1108">
        <v>36256</v>
      </c>
      <c r="C1108">
        <v>1999</v>
      </c>
      <c r="D1108" t="str">
        <v>1990s</v>
      </c>
      <c r="E1108" t="str">
        <v>Color</v>
      </c>
      <c r="F1108" t="str">
        <v>Fantasy</v>
      </c>
      <c r="G1108" t="str">
        <v>English</v>
      </c>
      <c r="H1108" t="str">
        <v>Czech Republic</v>
      </c>
      <c r="I1108" t="str">
        <v>R</v>
      </c>
      <c r="J1108" t="str">
        <v>Jeremy Davies</v>
      </c>
      <c r="K1108" t="str">
        <v>Antonia Bird</v>
      </c>
      <c r="L1108">
        <v>769</v>
      </c>
      <c r="M1108">
        <v>2543</v>
      </c>
      <c r="N1108">
        <v>61</v>
      </c>
      <c r="O1108">
        <v>0</v>
      </c>
      <c r="P1108">
        <v>7.1</v>
      </c>
      <c r="R1108" t="str">
        <v>Star Trek V: The Final Frontier</v>
      </c>
      <c r="S1108">
        <v>32567</v>
      </c>
      <c r="T1108">
        <v>1989</v>
      </c>
      <c r="U1108" t="str">
        <v>1980s</v>
      </c>
      <c r="V1108" t="str">
        <v>Color</v>
      </c>
      <c r="W1108" t="str">
        <v>Action</v>
      </c>
      <c r="X1108" t="str">
        <v>English</v>
      </c>
      <c r="Y1108" t="str">
        <v>USA</v>
      </c>
      <c r="Z1108" t="str">
        <v>PG</v>
      </c>
      <c r="AA1108" t="str">
        <v>Leonard Nimoy</v>
      </c>
      <c r="AB1108" t="str">
        <v>William Shatner</v>
      </c>
      <c r="AC1108">
        <v>12000</v>
      </c>
      <c r="AD1108">
        <v>14710</v>
      </c>
      <c r="AE1108">
        <v>0</v>
      </c>
      <c r="AF1108">
        <v>0</v>
      </c>
      <c r="AG1108">
        <v>5.4</v>
      </c>
      <c r="AH1108">
        <v>98</v>
      </c>
      <c r="AI1108">
        <v>107</v>
      </c>
      <c r="AJ1108">
        <v>55210049</v>
      </c>
      <c r="AL1108" s="7" t="str">
        <v>Bob Odenkirk</v>
      </c>
      <c r="AM1108" s="35">
        <f>AVERAGEIFS(IMDB4[IMDb Score (1-10)],IMDB4[Director Name],Formula_Analysis!AL1108)</f>
        <v>5.3</v>
      </c>
      <c r="AQ1108" s="7" t="str">
        <v>Clu Gulager</v>
      </c>
      <c r="AR1108" s="7">
        <f>SUMIFS(IMDB4[Gross Revenue],IMDB4[Lead Actor],Formula_Analysis!AQ1108)</f>
        <v>30000000</v>
      </c>
    </row>
    <row r="1109" spans="1:44" x14ac:dyDescent="0.25">
      <c r="A1109" t="str">
        <v>Dressed to Kill</v>
      </c>
      <c r="B1109">
        <v>29388</v>
      </c>
      <c r="C1109">
        <v>1980</v>
      </c>
      <c r="D1109" t="str">
        <v>1980s</v>
      </c>
      <c r="E1109" t="str">
        <v>Color</v>
      </c>
      <c r="F1109" t="str">
        <v>Mystery</v>
      </c>
      <c r="G1109" t="str">
        <v>English</v>
      </c>
      <c r="H1109" t="str">
        <v>USA</v>
      </c>
      <c r="I1109" t="str">
        <v>X</v>
      </c>
      <c r="J1109" t="str">
        <v>Angie Dickinson</v>
      </c>
      <c r="K1109" t="str">
        <v>Brian De Palma</v>
      </c>
      <c r="L1109">
        <v>754</v>
      </c>
      <c r="M1109">
        <v>2442</v>
      </c>
      <c r="N1109">
        <v>0</v>
      </c>
      <c r="O1109">
        <v>0</v>
      </c>
      <c r="P1109">
        <v>7.1</v>
      </c>
      <c r="R1109" t="str">
        <v>Why Did I Get Married?</v>
      </c>
      <c r="S1109">
        <v>39346</v>
      </c>
      <c r="T1109">
        <v>2007</v>
      </c>
      <c r="U1109" t="str">
        <v>2000s</v>
      </c>
      <c r="V1109" t="str">
        <v>Color</v>
      </c>
      <c r="W1109" t="str">
        <v>Comedy</v>
      </c>
      <c r="X1109" t="str">
        <v>English</v>
      </c>
      <c r="Y1109" t="str">
        <v>USA</v>
      </c>
      <c r="Z1109" t="str">
        <v>PG-13</v>
      </c>
      <c r="AA1109" t="str">
        <v>Michael Jai White</v>
      </c>
      <c r="AB1109" t="str">
        <v>Tyler Perry</v>
      </c>
      <c r="AC1109">
        <v>2000</v>
      </c>
      <c r="AD1109">
        <v>6510</v>
      </c>
      <c r="AE1109">
        <v>0</v>
      </c>
      <c r="AF1109">
        <v>1000</v>
      </c>
      <c r="AG1109">
        <v>5.6</v>
      </c>
      <c r="AH1109">
        <v>41</v>
      </c>
      <c r="AI1109">
        <v>113</v>
      </c>
      <c r="AJ1109">
        <v>55184721</v>
      </c>
      <c r="AL1109" s="7" t="str">
        <v>Josh Trank</v>
      </c>
      <c r="AM1109" s="35">
        <f>AVERAGEIFS(IMDB4[IMDb Score (1-10)],IMDB4[Director Name],Formula_Analysis!AL1109)</f>
        <v>5.6999999999999993</v>
      </c>
      <c r="AQ1109" s="7" t="str">
        <v>Leonor Varela</v>
      </c>
      <c r="AR1109" s="7">
        <f>SUMIFS(IMDB4[Gross Revenue],IMDB4[Lead Actor],Formula_Analysis!AQ1109)</f>
        <v>75727</v>
      </c>
    </row>
    <row r="1110" spans="1:44" x14ac:dyDescent="0.25">
      <c r="A1110" t="str">
        <v>Green Room</v>
      </c>
      <c r="B1110">
        <v>42230</v>
      </c>
      <c r="C1110">
        <v>2015</v>
      </c>
      <c r="D1110" t="str">
        <v>2010s</v>
      </c>
      <c r="E1110" t="str">
        <v>Color</v>
      </c>
      <c r="F1110" t="str">
        <v>Crime</v>
      </c>
      <c r="G1110" t="str">
        <v>English</v>
      </c>
      <c r="H1110" t="str">
        <v>USA</v>
      </c>
      <c r="I1110" t="str">
        <v>R</v>
      </c>
      <c r="J1110" t="str">
        <v>Alia Shawkat</v>
      </c>
      <c r="K1110" t="str">
        <v>Jeremy Saulnier</v>
      </c>
      <c r="L1110">
        <v>727</v>
      </c>
      <c r="M1110">
        <v>1836</v>
      </c>
      <c r="N1110">
        <v>57</v>
      </c>
      <c r="O1110">
        <v>10000</v>
      </c>
      <c r="P1110">
        <v>7.1</v>
      </c>
      <c r="R1110" t="str">
        <v>Saw</v>
      </c>
      <c r="S1110">
        <v>38127</v>
      </c>
      <c r="T1110">
        <v>2004</v>
      </c>
      <c r="U1110" t="str">
        <v>2000s</v>
      </c>
      <c r="V1110" t="str">
        <v>Color</v>
      </c>
      <c r="W1110" t="str">
        <v>Horror</v>
      </c>
      <c r="X1110" t="str">
        <v>English</v>
      </c>
      <c r="Y1110" t="str">
        <v>USA</v>
      </c>
      <c r="Z1110" t="str">
        <v>R</v>
      </c>
      <c r="AA1110" t="str">
        <v>Michael Emerson</v>
      </c>
      <c r="AB1110" t="str">
        <v>James Wan</v>
      </c>
      <c r="AC1110">
        <v>2000</v>
      </c>
      <c r="AD1110">
        <v>5161</v>
      </c>
      <c r="AE1110">
        <v>0</v>
      </c>
      <c r="AF1110">
        <v>0</v>
      </c>
      <c r="AG1110">
        <v>7.7</v>
      </c>
      <c r="AH1110">
        <v>287</v>
      </c>
      <c r="AI1110">
        <v>103</v>
      </c>
      <c r="AJ1110">
        <v>55153403</v>
      </c>
      <c r="AL1110" s="7" t="str">
        <v>Vincent Paronnaud</v>
      </c>
      <c r="AM1110" s="35">
        <f>AVERAGEIFS(IMDB4[IMDb Score (1-10)],IMDB4[Director Name],Formula_Analysis!AL1110)</f>
        <v>8</v>
      </c>
      <c r="AQ1110" s="7" t="str">
        <v>Louise Fletcher</v>
      </c>
      <c r="AR1110" s="7">
        <f>SUMIFS(IMDB4[Gross Revenue],IMDB4[Lead Actor],Formula_Analysis!AQ1110)</f>
        <v>4884663</v>
      </c>
    </row>
    <row r="1111" spans="1:44" x14ac:dyDescent="0.25">
      <c r="A1111" t="str">
        <v>The Young and Prodigious T.S. Spivet</v>
      </c>
      <c r="B1111">
        <v>41478</v>
      </c>
      <c r="C1111">
        <v>2013</v>
      </c>
      <c r="D1111" t="str">
        <v>2010s</v>
      </c>
      <c r="E1111" t="str">
        <v>Color</v>
      </c>
      <c r="F1111" t="str">
        <v>Action</v>
      </c>
      <c r="G1111" t="str">
        <v>English</v>
      </c>
      <c r="H1111" t="str">
        <v>France</v>
      </c>
      <c r="I1111" t="str">
        <v>PG</v>
      </c>
      <c r="J1111" t="str">
        <v>Callum Rennie</v>
      </c>
      <c r="K1111" t="str">
        <v>Jean-Pierre Jeunet</v>
      </c>
      <c r="L1111">
        <v>716</v>
      </c>
      <c r="M1111">
        <v>1843</v>
      </c>
      <c r="N1111">
        <v>0</v>
      </c>
      <c r="O1111">
        <v>5000</v>
      </c>
      <c r="P1111">
        <v>7.1</v>
      </c>
      <c r="R1111" t="str">
        <v>I Am Number Four</v>
      </c>
      <c r="S1111">
        <v>40878</v>
      </c>
      <c r="T1111">
        <v>2011</v>
      </c>
      <c r="U1111" t="str">
        <v>2010s</v>
      </c>
      <c r="V1111" t="str">
        <v>Color</v>
      </c>
      <c r="W1111" t="str">
        <v>Action</v>
      </c>
      <c r="X1111" t="str">
        <v>English</v>
      </c>
      <c r="Y1111" t="str">
        <v>USA</v>
      </c>
      <c r="Z1111" t="str">
        <v>PG-13</v>
      </c>
      <c r="AA1111" t="str">
        <v>Alex Pettyfer</v>
      </c>
      <c r="AB1111" t="str">
        <v>D.J. Caruso</v>
      </c>
      <c r="AC1111">
        <v>15000</v>
      </c>
      <c r="AD1111">
        <v>15608</v>
      </c>
      <c r="AE1111">
        <v>154</v>
      </c>
      <c r="AF1111">
        <v>27000</v>
      </c>
      <c r="AG1111">
        <v>6.1</v>
      </c>
      <c r="AH1111">
        <v>288</v>
      </c>
      <c r="AI1111">
        <v>109</v>
      </c>
      <c r="AJ1111">
        <v>55092830</v>
      </c>
      <c r="AL1111" s="7" t="str">
        <v>FranÃ§ois Ozon</v>
      </c>
      <c r="AM1111" s="35">
        <f>AVERAGEIFS(IMDB4[IMDb Score (1-10)],IMDB4[Director Name],Formula_Analysis!AL1111)</f>
        <v>7.1</v>
      </c>
      <c r="AQ1111" s="7" t="str">
        <v>Woody Strode</v>
      </c>
      <c r="AR1111" s="7">
        <f>SUMIFS(IMDB4[Gross Revenue],IMDB4[Lead Actor],Formula_Analysis!AQ1111)</f>
        <v>17000000</v>
      </c>
    </row>
    <row r="1112" spans="1:44" x14ac:dyDescent="0.25">
      <c r="A1112" t="str">
        <v>Transformers</v>
      </c>
      <c r="B1112">
        <v>39338</v>
      </c>
      <c r="C1112">
        <v>2007</v>
      </c>
      <c r="D1112" t="str">
        <v>2000s</v>
      </c>
      <c r="E1112" t="str">
        <v>Color</v>
      </c>
      <c r="F1112" t="str">
        <v>Action</v>
      </c>
      <c r="G1112" t="str">
        <v>English</v>
      </c>
      <c r="H1112" t="str">
        <v>USA</v>
      </c>
      <c r="I1112" t="str">
        <v>PG-13</v>
      </c>
      <c r="J1112" t="str">
        <v>Zack Ward</v>
      </c>
      <c r="K1112" t="str">
        <v>Michael Bay</v>
      </c>
      <c r="L1112">
        <v>662</v>
      </c>
      <c r="M1112">
        <v>2333</v>
      </c>
      <c r="N1112">
        <v>0</v>
      </c>
      <c r="O1112">
        <v>8000</v>
      </c>
      <c r="P1112">
        <v>7.1</v>
      </c>
      <c r="R1112" t="str">
        <v>Don't Say a Word</v>
      </c>
      <c r="S1112">
        <v>37074</v>
      </c>
      <c r="T1112">
        <v>2001</v>
      </c>
      <c r="U1112" t="str">
        <v>2000s</v>
      </c>
      <c r="V1112" t="str">
        <v>Color</v>
      </c>
      <c r="W1112" t="str">
        <v>Crime</v>
      </c>
      <c r="X1112" t="str">
        <v>English</v>
      </c>
      <c r="Y1112" t="str">
        <v>USA</v>
      </c>
      <c r="Z1112" t="str">
        <v>R</v>
      </c>
      <c r="AA1112" t="str">
        <v>Oliver Platt</v>
      </c>
      <c r="AB1112" t="str">
        <v>Gary Fleder</v>
      </c>
      <c r="AC1112">
        <v>1000</v>
      </c>
      <c r="AD1112">
        <v>3341</v>
      </c>
      <c r="AE1112">
        <v>39</v>
      </c>
      <c r="AF1112">
        <v>970</v>
      </c>
      <c r="AG1112">
        <v>6.3</v>
      </c>
      <c r="AH1112">
        <v>113</v>
      </c>
      <c r="AI1112">
        <v>113</v>
      </c>
      <c r="AJ1112">
        <v>54997476</v>
      </c>
      <c r="AL1112" s="7" t="str">
        <v>Dick Richards</v>
      </c>
      <c r="AM1112" s="35">
        <f>AVERAGEIFS(IMDB4[IMDb Score (1-10)],IMDB4[Director Name],Formula_Analysis!AL1112)</f>
        <v>6.3</v>
      </c>
      <c r="AQ1112" s="7" t="str">
        <v>Seth Gilliam</v>
      </c>
      <c r="AR1112" s="7">
        <f>SUMIFS(IMDB4[Gross Revenue],IMDB4[Lead Actor],Formula_Analysis!AQ1112)</f>
        <v>2474000</v>
      </c>
    </row>
    <row r="1113" spans="1:44" x14ac:dyDescent="0.25">
      <c r="A1113" t="str">
        <v>Tremors</v>
      </c>
      <c r="B1113">
        <v>33023</v>
      </c>
      <c r="C1113">
        <v>1990</v>
      </c>
      <c r="D1113" t="str">
        <v>1990s</v>
      </c>
      <c r="E1113" t="str">
        <v>Color</v>
      </c>
      <c r="F1113" t="str">
        <v>Comedy</v>
      </c>
      <c r="G1113" t="str">
        <v>English</v>
      </c>
      <c r="H1113" t="str">
        <v>USA</v>
      </c>
      <c r="I1113" t="str">
        <v>PG-13</v>
      </c>
      <c r="J1113" t="str">
        <v>Reba McEntire</v>
      </c>
      <c r="K1113" t="str">
        <v>Ron Underwood</v>
      </c>
      <c r="L1113">
        <v>651</v>
      </c>
      <c r="M1113">
        <v>3119</v>
      </c>
      <c r="N1113">
        <v>31</v>
      </c>
      <c r="O1113">
        <v>11000</v>
      </c>
      <c r="P1113">
        <v>7.1</v>
      </c>
      <c r="R1113" t="str">
        <v>Spawn</v>
      </c>
      <c r="S1113">
        <v>35528</v>
      </c>
      <c r="T1113">
        <v>1997</v>
      </c>
      <c r="U1113" t="str">
        <v>1990s</v>
      </c>
      <c r="V1113" t="str">
        <v>Color</v>
      </c>
      <c r="W1113" t="str">
        <v>Action</v>
      </c>
      <c r="X1113" t="str">
        <v>English</v>
      </c>
      <c r="Y1113" t="str">
        <v>USA</v>
      </c>
      <c r="Z1113" t="str">
        <v>R</v>
      </c>
      <c r="AA1113" t="str">
        <v>Michael Jai White</v>
      </c>
      <c r="AB1113" t="str">
        <v>Mark A.Z. DippÃ©</v>
      </c>
      <c r="AC1113">
        <v>2000</v>
      </c>
      <c r="AD1113">
        <v>7039</v>
      </c>
      <c r="AE1113">
        <v>20</v>
      </c>
      <c r="AF1113">
        <v>0</v>
      </c>
      <c r="AG1113">
        <v>5.2</v>
      </c>
      <c r="AH1113">
        <v>70</v>
      </c>
      <c r="AI1113">
        <v>98</v>
      </c>
      <c r="AJ1113">
        <v>54967359</v>
      </c>
      <c r="AL1113" s="7" t="str">
        <v>Peter Stebbings</v>
      </c>
      <c r="AM1113" s="35">
        <f>AVERAGEIFS(IMDB4[IMDb Score (1-10)],IMDB4[Director Name],Formula_Analysis!AL1113)</f>
        <v>6.8</v>
      </c>
      <c r="AQ1113" s="7" t="str">
        <v>Talulah Riley</v>
      </c>
      <c r="AR1113" s="7">
        <f>SUMIFS(IMDB4[Gross Revenue],IMDB4[Lead Actor],Formula_Analysis!AQ1113)</f>
        <v>38372662</v>
      </c>
    </row>
    <row r="1114" spans="1:44" x14ac:dyDescent="0.25">
      <c r="A1114" t="str">
        <v>Limbo</v>
      </c>
      <c r="B1114">
        <v>36489</v>
      </c>
      <c r="C1114">
        <v>1999</v>
      </c>
      <c r="D1114" t="str">
        <v>1990s</v>
      </c>
      <c r="E1114" t="str">
        <v>Color</v>
      </c>
      <c r="F1114" t="str">
        <v>Adventure</v>
      </c>
      <c r="G1114" t="str">
        <v>English</v>
      </c>
      <c r="H1114" t="str">
        <v>USA</v>
      </c>
      <c r="I1114" t="str">
        <v>R</v>
      </c>
      <c r="J1114" t="str">
        <v>Mary Elizabeth Mastrantonio</v>
      </c>
      <c r="K1114" t="str">
        <v>John Sayles</v>
      </c>
      <c r="L1114">
        <v>638</v>
      </c>
      <c r="M1114">
        <v>823</v>
      </c>
      <c r="N1114">
        <v>407</v>
      </c>
      <c r="O1114">
        <v>196</v>
      </c>
      <c r="P1114">
        <v>7.1</v>
      </c>
      <c r="R1114" t="str">
        <v>The Jackal</v>
      </c>
      <c r="S1114">
        <v>35679</v>
      </c>
      <c r="T1114">
        <v>1997</v>
      </c>
      <c r="U1114" t="str">
        <v>1990s</v>
      </c>
      <c r="V1114" t="str">
        <v>Color</v>
      </c>
      <c r="W1114" t="str">
        <v>Action</v>
      </c>
      <c r="X1114" t="str">
        <v>English</v>
      </c>
      <c r="Y1114" t="str">
        <v>USA</v>
      </c>
      <c r="Z1114" t="str">
        <v>R</v>
      </c>
      <c r="AA1114" t="str">
        <v>J.K. Simmons</v>
      </c>
      <c r="AB1114" t="str">
        <v>Michael Caton-Jones</v>
      </c>
      <c r="AC1114">
        <v>24000</v>
      </c>
      <c r="AD1114">
        <v>38227</v>
      </c>
      <c r="AE1114">
        <v>105</v>
      </c>
      <c r="AF1114">
        <v>0</v>
      </c>
      <c r="AG1114">
        <v>6.3</v>
      </c>
      <c r="AH1114">
        <v>83</v>
      </c>
      <c r="AI1114">
        <v>124</v>
      </c>
      <c r="AJ1114">
        <v>54910560</v>
      </c>
      <c r="AL1114" s="7" t="str">
        <v>FranÃ§ois Truffaut</v>
      </c>
      <c r="AM1114" s="35">
        <f>AVERAGEIFS(IMDB4[IMDb Score (1-10)],IMDB4[Director Name],Formula_Analysis!AL1114)</f>
        <v>7.2</v>
      </c>
      <c r="AQ1114" s="7" t="str">
        <v>W. Earl Brown</v>
      </c>
      <c r="AR1114" s="7">
        <f>SUMIFS(IMDB4[Gross Revenue],IMDB4[Lead Actor],Formula_Analysis!AQ1114)</f>
        <v>5997134</v>
      </c>
    </row>
    <row r="1115" spans="1:44" x14ac:dyDescent="0.25">
      <c r="A1115" t="str">
        <v>Jackass 3D</v>
      </c>
      <c r="B1115">
        <v>40511</v>
      </c>
      <c r="C1115">
        <v>2010</v>
      </c>
      <c r="D1115" t="str">
        <v>2010s</v>
      </c>
      <c r="E1115" t="str">
        <v>Color</v>
      </c>
      <c r="F1115" t="str">
        <v>Action</v>
      </c>
      <c r="G1115" t="str">
        <v>English</v>
      </c>
      <c r="H1115" t="str">
        <v>USA</v>
      </c>
      <c r="I1115" t="str">
        <v>R</v>
      </c>
      <c r="J1115" t="str">
        <v>Bam Margera</v>
      </c>
      <c r="K1115" t="str">
        <v>Jeff Tremaine</v>
      </c>
      <c r="L1115">
        <v>608</v>
      </c>
      <c r="M1115">
        <v>1787</v>
      </c>
      <c r="N1115">
        <v>79</v>
      </c>
      <c r="O1115">
        <v>0</v>
      </c>
      <c r="P1115">
        <v>7.1</v>
      </c>
      <c r="R1115" t="str">
        <v>Ordinary People</v>
      </c>
      <c r="S1115">
        <v>29272</v>
      </c>
      <c r="T1115">
        <v>1980</v>
      </c>
      <c r="U1115" t="str">
        <v>1980s</v>
      </c>
      <c r="V1115" t="str">
        <v>Color</v>
      </c>
      <c r="W1115" t="str">
        <v>Drama</v>
      </c>
      <c r="X1115" t="str">
        <v>English</v>
      </c>
      <c r="Y1115" t="str">
        <v>USA</v>
      </c>
      <c r="Z1115" t="str">
        <v>R</v>
      </c>
      <c r="AA1115" t="str">
        <v>Adam Baldwin</v>
      </c>
      <c r="AB1115" t="str">
        <v>Robert Redford</v>
      </c>
      <c r="AC1115">
        <v>2000</v>
      </c>
      <c r="AD1115">
        <v>5122</v>
      </c>
      <c r="AE1115">
        <v>0</v>
      </c>
      <c r="AF1115">
        <v>0</v>
      </c>
      <c r="AG1115">
        <v>7.8</v>
      </c>
      <c r="AH1115">
        <v>62</v>
      </c>
      <c r="AI1115">
        <v>124</v>
      </c>
      <c r="AJ1115">
        <v>54800000</v>
      </c>
      <c r="AL1115" s="7" t="str">
        <v>Michael Patrick King</v>
      </c>
      <c r="AM1115" s="35">
        <f>AVERAGEIFS(IMDB4[IMDb Score (1-10)],IMDB4[Director Name],Formula_Analysis!AL1115)</f>
        <v>4.3</v>
      </c>
      <c r="AQ1115" s="7" t="str">
        <v>Annabelle Wallis</v>
      </c>
      <c r="AR1115" s="7">
        <f>SUMIFS(IMDB4[Gross Revenue],IMDB4[Lead Actor],Formula_Analysis!AQ1115)</f>
        <v>129319</v>
      </c>
    </row>
    <row r="1116" spans="1:44" x14ac:dyDescent="0.25">
      <c r="A1116" t="str">
        <v>Waitress</v>
      </c>
      <c r="B1116">
        <v>39437</v>
      </c>
      <c r="C1116">
        <v>2007</v>
      </c>
      <c r="D1116" t="str">
        <v>2000s</v>
      </c>
      <c r="E1116" t="str">
        <v>Color</v>
      </c>
      <c r="F1116" t="str">
        <v>Comedy</v>
      </c>
      <c r="G1116" t="str">
        <v>English</v>
      </c>
      <c r="H1116" t="str">
        <v>USA</v>
      </c>
      <c r="I1116" t="str">
        <v>PG-13</v>
      </c>
      <c r="J1116" t="str">
        <v>Lew Temple</v>
      </c>
      <c r="K1116" t="str">
        <v>Adrienne Shelly</v>
      </c>
      <c r="L1116">
        <v>597</v>
      </c>
      <c r="M1116">
        <v>1981</v>
      </c>
      <c r="N1116">
        <v>191</v>
      </c>
      <c r="O1116">
        <v>0</v>
      </c>
      <c r="P1116">
        <v>7.1</v>
      </c>
      <c r="R1116" t="str">
        <v>This Means War</v>
      </c>
      <c r="S1116">
        <v>41258</v>
      </c>
      <c r="T1116">
        <v>2012</v>
      </c>
      <c r="U1116" t="str">
        <v>2010s</v>
      </c>
      <c r="V1116" t="str">
        <v>Color</v>
      </c>
      <c r="W1116" t="str">
        <v>Action</v>
      </c>
      <c r="X1116" t="str">
        <v>English</v>
      </c>
      <c r="Y1116" t="str">
        <v>USA</v>
      </c>
      <c r="Z1116" t="str">
        <v>PG-13</v>
      </c>
      <c r="AA1116" t="str">
        <v>Tom Hardy</v>
      </c>
      <c r="AB1116" t="str">
        <v>McG</v>
      </c>
      <c r="AC1116">
        <v>27000</v>
      </c>
      <c r="AD1116">
        <v>29808</v>
      </c>
      <c r="AE1116">
        <v>368</v>
      </c>
      <c r="AF1116">
        <v>18000</v>
      </c>
      <c r="AG1116">
        <v>6.3</v>
      </c>
      <c r="AH1116">
        <v>241</v>
      </c>
      <c r="AI1116">
        <v>103</v>
      </c>
      <c r="AJ1116">
        <v>54758461</v>
      </c>
      <c r="AL1116" s="7" t="str">
        <v>Daniel Sackheim</v>
      </c>
      <c r="AM1116" s="35">
        <f>AVERAGEIFS(IMDB4[IMDb Score (1-10)],IMDB4[Director Name],Formula_Analysis!AL1116)</f>
        <v>5.8</v>
      </c>
      <c r="AQ1116" s="7" t="str">
        <v>Stephanie Leonidas</v>
      </c>
      <c r="AR1116" s="7">
        <f>SUMIFS(IMDB4[Gross Revenue],IMDB4[Lead Actor],Formula_Analysis!AQ1116)</f>
        <v>864959</v>
      </c>
    </row>
    <row r="1117" spans="1:44" x14ac:dyDescent="0.25">
      <c r="A1117" t="str">
        <v>Holes</v>
      </c>
      <c r="B1117">
        <v>37678</v>
      </c>
      <c r="C1117">
        <v>2003</v>
      </c>
      <c r="D1117" t="str">
        <v>2000s</v>
      </c>
      <c r="E1117" t="str">
        <v>Black and White</v>
      </c>
      <c r="F1117" t="str">
        <v>Adventure</v>
      </c>
      <c r="G1117" t="str">
        <v>English</v>
      </c>
      <c r="H1117" t="str">
        <v>USA</v>
      </c>
      <c r="I1117" t="str">
        <v>PG</v>
      </c>
      <c r="J1117" t="str">
        <v>Tim Blake Nelson</v>
      </c>
      <c r="K1117" t="str">
        <v>Andrew Davis</v>
      </c>
      <c r="L1117">
        <v>596</v>
      </c>
      <c r="M1117">
        <v>1293</v>
      </c>
      <c r="N1117">
        <v>99</v>
      </c>
      <c r="O1117">
        <v>0</v>
      </c>
      <c r="P1117">
        <v>7.1</v>
      </c>
      <c r="R1117" t="str">
        <v>Project X</v>
      </c>
      <c r="S1117">
        <v>41055</v>
      </c>
      <c r="T1117">
        <v>2012</v>
      </c>
      <c r="U1117" t="str">
        <v>2010s</v>
      </c>
      <c r="V1117" t="str">
        <v>Color</v>
      </c>
      <c r="W1117" t="str">
        <v>Comedy</v>
      </c>
      <c r="X1117" t="str">
        <v>English</v>
      </c>
      <c r="Y1117" t="str">
        <v>USA</v>
      </c>
      <c r="Z1117" t="str">
        <v>R</v>
      </c>
      <c r="AA1117" t="str">
        <v>Dax Flame</v>
      </c>
      <c r="AB1117" t="str">
        <v>Nima Nourizadeh</v>
      </c>
      <c r="AC1117">
        <v>971</v>
      </c>
      <c r="AD1117">
        <v>2043</v>
      </c>
      <c r="AE1117">
        <v>166</v>
      </c>
      <c r="AF1117">
        <v>29000</v>
      </c>
      <c r="AG1117">
        <v>6.7</v>
      </c>
      <c r="AH1117">
        <v>229</v>
      </c>
      <c r="AI1117">
        <v>93</v>
      </c>
      <c r="AJ1117">
        <v>54724272</v>
      </c>
      <c r="AL1117" s="7" t="str">
        <v>Theodore Witcher</v>
      </c>
      <c r="AM1117" s="35">
        <f>AVERAGEIFS(IMDB4[IMDb Score (1-10)],IMDB4[Director Name],Formula_Analysis!AL1117)</f>
        <v>7.4</v>
      </c>
      <c r="AQ1117" s="7" t="str">
        <v>Peter McNamara</v>
      </c>
      <c r="AR1117" s="7">
        <f>SUMIFS(IMDB4[Gross Revenue],IMDB4[Lead Actor],Formula_Analysis!AQ1117)</f>
        <v>302204</v>
      </c>
    </row>
    <row r="1118" spans="1:44" x14ac:dyDescent="0.25">
      <c r="A1118" t="str">
        <v>Little White Lies</v>
      </c>
      <c r="B1118">
        <v>40316</v>
      </c>
      <c r="C1118">
        <v>2010</v>
      </c>
      <c r="D1118" t="str">
        <v>2010s</v>
      </c>
      <c r="E1118" t="str">
        <v>Color</v>
      </c>
      <c r="F1118" t="str">
        <v>Comedy</v>
      </c>
      <c r="G1118" t="str">
        <v>French</v>
      </c>
      <c r="H1118" t="str">
        <v>France</v>
      </c>
      <c r="I1118" t="str">
        <v>Not Rated</v>
      </c>
      <c r="J1118" t="str">
        <v>FranÃ§ois Cluzet</v>
      </c>
      <c r="K1118" t="str">
        <v>Guillaume Canet</v>
      </c>
      <c r="L1118">
        <v>541</v>
      </c>
      <c r="M1118">
        <v>890</v>
      </c>
      <c r="N1118">
        <v>0</v>
      </c>
      <c r="O1118">
        <v>0</v>
      </c>
      <c r="P1118">
        <v>7.1</v>
      </c>
      <c r="R1118" t="str">
        <v>Starship Troopers</v>
      </c>
      <c r="S1118">
        <v>35433</v>
      </c>
      <c r="T1118">
        <v>1997</v>
      </c>
      <c r="U1118" t="str">
        <v>1990s</v>
      </c>
      <c r="V1118" t="str">
        <v>Color</v>
      </c>
      <c r="W1118" t="str">
        <v>Action</v>
      </c>
      <c r="X1118" t="str">
        <v>English</v>
      </c>
      <c r="Y1118" t="str">
        <v>USA</v>
      </c>
      <c r="Z1118" t="str">
        <v>R</v>
      </c>
      <c r="AA1118" t="str">
        <v>Jake Busey</v>
      </c>
      <c r="AB1118" t="str">
        <v>Paul Verhoeven</v>
      </c>
      <c r="AC1118">
        <v>660</v>
      </c>
      <c r="AD1118">
        <v>2031</v>
      </c>
      <c r="AE1118">
        <v>719</v>
      </c>
      <c r="AF1118">
        <v>0</v>
      </c>
      <c r="AG1118">
        <v>7.2</v>
      </c>
      <c r="AH1118">
        <v>192</v>
      </c>
      <c r="AI1118">
        <v>129</v>
      </c>
      <c r="AJ1118">
        <v>54700065</v>
      </c>
      <c r="AL1118" s="7" t="str">
        <v>Josh Schwartz</v>
      </c>
      <c r="AM1118" s="35">
        <f>AVERAGEIFS(IMDB4[IMDb Score (1-10)],IMDB4[Director Name],Formula_Analysis!AL1118)</f>
        <v>5.4</v>
      </c>
      <c r="AQ1118" s="7" t="str">
        <v>Kate Maberly</v>
      </c>
      <c r="AR1118" s="7">
        <f>SUMIFS(IMDB4[Gross Revenue],IMDB4[Lead Actor],Formula_Analysis!AQ1118)</f>
        <v>2436</v>
      </c>
    </row>
    <row r="1119" spans="1:44" x14ac:dyDescent="0.25">
      <c r="A1119" t="str">
        <v>The Water Diviner</v>
      </c>
      <c r="B1119">
        <v>41892</v>
      </c>
      <c r="C1119">
        <v>2014</v>
      </c>
      <c r="D1119" t="str">
        <v>2010s</v>
      </c>
      <c r="E1119" t="str">
        <v>Color</v>
      </c>
      <c r="F1119" t="str">
        <v>Drama</v>
      </c>
      <c r="G1119" t="str">
        <v>English</v>
      </c>
      <c r="H1119" t="str">
        <v>Australia</v>
      </c>
      <c r="I1119" t="str">
        <v>R</v>
      </c>
      <c r="J1119" t="str">
        <v>Cem Yilmaz</v>
      </c>
      <c r="K1119" t="str">
        <v>Russell Crowe</v>
      </c>
      <c r="L1119">
        <v>523</v>
      </c>
      <c r="M1119">
        <v>1795</v>
      </c>
      <c r="N1119">
        <v>0</v>
      </c>
      <c r="O1119">
        <v>18000</v>
      </c>
      <c r="P1119">
        <v>7.1</v>
      </c>
      <c r="R1119" t="str">
        <v>Source Code</v>
      </c>
      <c r="S1119">
        <v>40806</v>
      </c>
      <c r="T1119">
        <v>2011</v>
      </c>
      <c r="U1119" t="str">
        <v>2010s</v>
      </c>
      <c r="V1119" t="str">
        <v>Color</v>
      </c>
      <c r="W1119" t="str">
        <v>Mystery</v>
      </c>
      <c r="X1119" t="str">
        <v>English</v>
      </c>
      <c r="Y1119" t="str">
        <v>USA</v>
      </c>
      <c r="Z1119" t="str">
        <v>PG-13</v>
      </c>
      <c r="AA1119" t="str">
        <v>Jake Gyllenhaal</v>
      </c>
      <c r="AB1119" t="str">
        <v>Duncan Jones</v>
      </c>
      <c r="AC1119">
        <v>15000</v>
      </c>
      <c r="AD1119">
        <v>16034</v>
      </c>
      <c r="AE1119">
        <v>0</v>
      </c>
      <c r="AF1119">
        <v>56000</v>
      </c>
      <c r="AG1119">
        <v>7.5</v>
      </c>
      <c r="AH1119">
        <v>522</v>
      </c>
      <c r="AI1119">
        <v>93</v>
      </c>
      <c r="AJ1119">
        <v>54696902</v>
      </c>
      <c r="AL1119" s="7" t="str">
        <v>Paul Hunter</v>
      </c>
      <c r="AM1119" s="35">
        <f>AVERAGEIFS(IMDB4[IMDb Score (1-10)],IMDB4[Director Name],Formula_Analysis!AL1119)</f>
        <v>5.5</v>
      </c>
      <c r="AQ1119" s="7" t="str">
        <v>Tisha Campbell-Martin</v>
      </c>
      <c r="AR1119" s="7">
        <f>SUMIFS(IMDB4[Gross Revenue],IMDB4[Lead Actor],Formula_Analysis!AQ1119)</f>
        <v>14545844</v>
      </c>
    </row>
    <row r="1120" spans="1:44" x14ac:dyDescent="0.25">
      <c r="A1120" t="str">
        <v>The Spy Who Loved Me</v>
      </c>
      <c r="B1120">
        <v>28338</v>
      </c>
      <c r="C1120">
        <v>1977</v>
      </c>
      <c r="D1120" t="str">
        <v>1970s</v>
      </c>
      <c r="E1120" t="str">
        <v>Color</v>
      </c>
      <c r="F1120" t="str">
        <v>Action</v>
      </c>
      <c r="G1120" t="str">
        <v>English</v>
      </c>
      <c r="H1120" t="str">
        <v>UK</v>
      </c>
      <c r="I1120" t="str">
        <v>PG</v>
      </c>
      <c r="J1120" t="str">
        <v>Caroline Munro</v>
      </c>
      <c r="K1120" t="str">
        <v>Lewis Gilbert</v>
      </c>
      <c r="L1120">
        <v>456</v>
      </c>
      <c r="M1120">
        <v>1326</v>
      </c>
      <c r="N1120">
        <v>43</v>
      </c>
      <c r="O1120">
        <v>0</v>
      </c>
      <c r="P1120">
        <v>7.1</v>
      </c>
      <c r="R1120" t="str">
        <v>Woman in Gold 2</v>
      </c>
      <c r="S1120">
        <v>42052</v>
      </c>
      <c r="T1120">
        <v>2015</v>
      </c>
      <c r="U1120" t="str">
        <v>2010s</v>
      </c>
      <c r="V1120" t="str">
        <v>Color</v>
      </c>
      <c r="W1120" t="str">
        <v>Biography</v>
      </c>
      <c r="X1120" t="str">
        <v>English</v>
      </c>
      <c r="Y1120" t="str">
        <v>UK</v>
      </c>
      <c r="Z1120" t="str">
        <v>PG-13</v>
      </c>
      <c r="AA1120" t="str">
        <v>Ryan Reynolds</v>
      </c>
      <c r="AB1120" t="str">
        <v>Simon Curtis</v>
      </c>
      <c r="AC1120">
        <v>16000</v>
      </c>
      <c r="AD1120">
        <v>17866</v>
      </c>
      <c r="AE1120">
        <v>64</v>
      </c>
      <c r="AF1120">
        <v>34000</v>
      </c>
      <c r="AG1120">
        <v>7.3</v>
      </c>
      <c r="AH1120">
        <v>203</v>
      </c>
      <c r="AI1120">
        <v>109</v>
      </c>
      <c r="AJ1120">
        <v>54654313</v>
      </c>
      <c r="AL1120" s="7" t="str">
        <v>Carter Smith</v>
      </c>
      <c r="AM1120" s="35">
        <f>AVERAGEIFS(IMDB4[IMDb Score (1-10)],IMDB4[Director Name],Formula_Analysis!AL1120)</f>
        <v>5.9</v>
      </c>
      <c r="AQ1120" s="7" t="str">
        <v>Stephen McHattie</v>
      </c>
      <c r="AR1120" s="7">
        <f>SUMIFS(IMDB4[Gross Revenue],IMDB4[Lead Actor],Formula_Analysis!AQ1120)</f>
        <v>4999</v>
      </c>
    </row>
    <row r="1121" spans="1:44" x14ac:dyDescent="0.25">
      <c r="A1121" t="str">
        <v>Enough Said</v>
      </c>
      <c r="B1121">
        <v>41347</v>
      </c>
      <c r="C1121">
        <v>2013</v>
      </c>
      <c r="D1121" t="str">
        <v>2010s</v>
      </c>
      <c r="E1121" t="str">
        <v>Color</v>
      </c>
      <c r="F1121" t="str">
        <v>Comedy</v>
      </c>
      <c r="G1121" t="str">
        <v>English</v>
      </c>
      <c r="H1121" t="str">
        <v>USA</v>
      </c>
      <c r="I1121" t="str">
        <v>PG-13</v>
      </c>
      <c r="J1121" t="str">
        <v>Christopher Nicholas Smith</v>
      </c>
      <c r="K1121" t="str">
        <v>Nicole Holofcener</v>
      </c>
      <c r="L1121">
        <v>434</v>
      </c>
      <c r="M1121">
        <v>1183</v>
      </c>
      <c r="N1121">
        <v>132</v>
      </c>
      <c r="O1121">
        <v>12000</v>
      </c>
      <c r="P1121">
        <v>7.1</v>
      </c>
      <c r="R1121" t="str">
        <v>Crash</v>
      </c>
      <c r="S1121">
        <v>38147</v>
      </c>
      <c r="T1121">
        <v>2004</v>
      </c>
      <c r="U1121" t="str">
        <v>2000s</v>
      </c>
      <c r="V1121" t="str">
        <v>Color</v>
      </c>
      <c r="W1121" t="str">
        <v>Crime</v>
      </c>
      <c r="X1121" t="str">
        <v>English</v>
      </c>
      <c r="Y1121" t="str">
        <v>Germany</v>
      </c>
      <c r="Z1121" t="str">
        <v>R</v>
      </c>
      <c r="AA1121" t="str">
        <v>Don Cheadle</v>
      </c>
      <c r="AB1121" t="str">
        <v>Paul Haggis</v>
      </c>
      <c r="AC1121">
        <v>3000</v>
      </c>
      <c r="AD1121">
        <v>5732</v>
      </c>
      <c r="AE1121">
        <v>549</v>
      </c>
      <c r="AF1121">
        <v>18000</v>
      </c>
      <c r="AG1121">
        <v>7.9</v>
      </c>
      <c r="AH1121">
        <v>287</v>
      </c>
      <c r="AI1121">
        <v>115</v>
      </c>
      <c r="AJ1121">
        <v>54557348</v>
      </c>
      <c r="AL1121" s="7" t="str">
        <v>Dewey Nicks</v>
      </c>
      <c r="AM1121" s="35">
        <f>AVERAGEIFS(IMDB4[IMDb Score (1-10)],IMDB4[Director Name],Formula_Analysis!AL1121)</f>
        <v>5.3</v>
      </c>
      <c r="AQ1121" s="7" t="str">
        <v>Wood Harris</v>
      </c>
      <c r="AR1121" s="7">
        <f>SUMIFS(IMDB4[Gross Revenue],IMDB4[Lead Actor],Formula_Analysis!AQ1121)</f>
        <v>13401683</v>
      </c>
    </row>
    <row r="1122" spans="1:44" x14ac:dyDescent="0.25">
      <c r="A1122" t="str">
        <v>Dredd</v>
      </c>
      <c r="B1122">
        <v>40994</v>
      </c>
      <c r="C1122">
        <v>2012</v>
      </c>
      <c r="D1122" t="str">
        <v>2010s</v>
      </c>
      <c r="E1122" t="str">
        <v>Color</v>
      </c>
      <c r="F1122" t="str">
        <v>Action</v>
      </c>
      <c r="G1122" t="str">
        <v>English</v>
      </c>
      <c r="H1122" t="str">
        <v>UK</v>
      </c>
      <c r="I1122" t="str">
        <v>R</v>
      </c>
      <c r="J1122" t="str">
        <v>Wood Harris</v>
      </c>
      <c r="K1122" t="str">
        <v>Pete Travis</v>
      </c>
      <c r="L1122">
        <v>409</v>
      </c>
      <c r="M1122">
        <v>578</v>
      </c>
      <c r="N1122">
        <v>38</v>
      </c>
      <c r="O1122">
        <v>46000</v>
      </c>
      <c r="P1122">
        <v>7.1</v>
      </c>
      <c r="R1122" t="str">
        <v>New Year's Eve</v>
      </c>
      <c r="S1122">
        <v>40704</v>
      </c>
      <c r="T1122">
        <v>2011</v>
      </c>
      <c r="U1122" t="str">
        <v>2010s</v>
      </c>
      <c r="V1122" t="str">
        <v>Color</v>
      </c>
      <c r="W1122" t="str">
        <v>Comedy</v>
      </c>
      <c r="X1122" t="str">
        <v>English</v>
      </c>
      <c r="Y1122" t="str">
        <v>USA</v>
      </c>
      <c r="Z1122" t="str">
        <v>PG-13</v>
      </c>
      <c r="AA1122" t="str">
        <v>Robert De Niro</v>
      </c>
      <c r="AB1122" t="str">
        <v>Garry Marshall</v>
      </c>
      <c r="AC1122">
        <v>22000</v>
      </c>
      <c r="AD1122">
        <v>23456</v>
      </c>
      <c r="AE1122">
        <v>0</v>
      </c>
      <c r="AF1122">
        <v>20000</v>
      </c>
      <c r="AG1122">
        <v>5.7</v>
      </c>
      <c r="AH1122">
        <v>200</v>
      </c>
      <c r="AI1122">
        <v>113</v>
      </c>
      <c r="AJ1122">
        <v>54540525</v>
      </c>
      <c r="AL1122" s="7" t="str">
        <v>Rick de Oliveira</v>
      </c>
      <c r="AM1122" s="35">
        <f>AVERAGEIFS(IMDB4[IMDb Score (1-10)],IMDB4[Director Name],Formula_Analysis!AL1122)</f>
        <v>2.7</v>
      </c>
      <c r="AQ1122" s="7" t="str">
        <v>Kimberly J. Brown</v>
      </c>
      <c r="AR1122" s="7">
        <f>SUMIFS(IMDB4[Gross Revenue],IMDB4[Lead Actor],Formula_Analysis!AQ1122)</f>
        <v>1281176</v>
      </c>
    </row>
    <row r="1123" spans="1:44" x14ac:dyDescent="0.25">
      <c r="A1123" t="str">
        <v>Being Julia</v>
      </c>
      <c r="B1123">
        <v>38168</v>
      </c>
      <c r="C1123">
        <v>2004</v>
      </c>
      <c r="D1123" t="str">
        <v>2000s</v>
      </c>
      <c r="E1123" t="str">
        <v>Color</v>
      </c>
      <c r="F1123" t="str">
        <v>Comedy</v>
      </c>
      <c r="G1123" t="str">
        <v>English</v>
      </c>
      <c r="H1123" t="str">
        <v>Canada</v>
      </c>
      <c r="I1123" t="str">
        <v>R</v>
      </c>
      <c r="J1123" t="str">
        <v>Miriam Margolyes</v>
      </c>
      <c r="K1123" t="str">
        <v>IstvÃ¡n SzabÃ³</v>
      </c>
      <c r="L1123">
        <v>405</v>
      </c>
      <c r="M1123">
        <v>847</v>
      </c>
      <c r="N1123">
        <v>109</v>
      </c>
      <c r="O1123">
        <v>562</v>
      </c>
      <c r="P1123">
        <v>7.1</v>
      </c>
      <c r="R1123" t="str">
        <v>Horrible Bosses 2</v>
      </c>
      <c r="S1123">
        <v>41828</v>
      </c>
      <c r="T1123">
        <v>2014</v>
      </c>
      <c r="U1123" t="str">
        <v>2010s</v>
      </c>
      <c r="V1123" t="str">
        <v>Color</v>
      </c>
      <c r="W1123" t="str">
        <v>Comedy</v>
      </c>
      <c r="X1123" t="str">
        <v>English</v>
      </c>
      <c r="Y1123" t="str">
        <v>USA</v>
      </c>
      <c r="Z1123" t="str">
        <v>R</v>
      </c>
      <c r="AA1123" t="str">
        <v>Kevin Spacey</v>
      </c>
      <c r="AB1123" t="str">
        <v>Sean Anders</v>
      </c>
      <c r="AC1123">
        <v>18000</v>
      </c>
      <c r="AD1123">
        <v>30571</v>
      </c>
      <c r="AE1123">
        <v>51</v>
      </c>
      <c r="AF1123">
        <v>12000</v>
      </c>
      <c r="AG1123">
        <v>6.3</v>
      </c>
      <c r="AH1123">
        <v>196</v>
      </c>
      <c r="AI1123">
        <v>116</v>
      </c>
      <c r="AJ1123">
        <v>54414716</v>
      </c>
      <c r="AL1123" s="7" t="str">
        <v>Christopher Guest</v>
      </c>
      <c r="AM1123" s="35">
        <f>AVERAGEIFS(IMDB4[IMDb Score (1-10)],IMDB4[Director Name],Formula_Analysis!AL1123)</f>
        <v>7.1333333333333329</v>
      </c>
      <c r="AQ1123" s="7" t="str">
        <v>Frances Bavier</v>
      </c>
      <c r="AR1123" s="7">
        <f>SUMIFS(IMDB4[Gross Revenue],IMDB4[Lead Actor],Formula_Analysis!AQ1123)</f>
        <v>39552600</v>
      </c>
    </row>
    <row r="1124" spans="1:44" x14ac:dyDescent="0.25">
      <c r="A1124" t="str">
        <v>Ulee's Gold</v>
      </c>
      <c r="B1124">
        <v>35525</v>
      </c>
      <c r="C1124">
        <v>1997</v>
      </c>
      <c r="D1124" t="str">
        <v>1990s</v>
      </c>
      <c r="E1124" t="str">
        <v>Color</v>
      </c>
      <c r="F1124" t="str">
        <v>Drama</v>
      </c>
      <c r="G1124" t="str">
        <v>English</v>
      </c>
      <c r="H1124" t="str">
        <v>USA</v>
      </c>
      <c r="I1124" t="str">
        <v>R</v>
      </c>
      <c r="J1124" t="str">
        <v>Peter Fonda</v>
      </c>
      <c r="K1124" t="str">
        <v>Victor Nunez</v>
      </c>
      <c r="L1124">
        <v>402</v>
      </c>
      <c r="M1124">
        <v>787</v>
      </c>
      <c r="N1124">
        <v>9</v>
      </c>
      <c r="O1124">
        <v>381</v>
      </c>
      <c r="P1124">
        <v>7.1</v>
      </c>
      <c r="R1124" t="str">
        <v>The Woman in Black</v>
      </c>
      <c r="S1124">
        <v>40916</v>
      </c>
      <c r="T1124">
        <v>2012</v>
      </c>
      <c r="U1124" t="str">
        <v>2010s</v>
      </c>
      <c r="V1124" t="str">
        <v>Color</v>
      </c>
      <c r="W1124" t="str">
        <v>Drama</v>
      </c>
      <c r="X1124" t="str">
        <v>English</v>
      </c>
      <c r="Y1124" t="str">
        <v>UK</v>
      </c>
      <c r="Z1124" t="str">
        <v>PG-13</v>
      </c>
      <c r="AA1124" t="str">
        <v>Daniel Radcliffe</v>
      </c>
      <c r="AB1124" t="str">
        <v>James Watkins</v>
      </c>
      <c r="AC1124">
        <v>11000</v>
      </c>
      <c r="AD1124">
        <v>11946</v>
      </c>
      <c r="AE1124">
        <v>43</v>
      </c>
      <c r="AF1124">
        <v>29000</v>
      </c>
      <c r="AG1124">
        <v>6.4</v>
      </c>
      <c r="AH1124">
        <v>462</v>
      </c>
      <c r="AI1124">
        <v>95</v>
      </c>
      <c r="AJ1124">
        <v>54322273</v>
      </c>
      <c r="AL1124" s="7" t="str">
        <v>Richard Dutcher</v>
      </c>
      <c r="AM1124" s="35">
        <f>AVERAGEIFS(IMDB4[IMDb Score (1-10)],IMDB4[Director Name],Formula_Analysis!AL1124)</f>
        <v>7.2</v>
      </c>
      <c r="AQ1124" s="7" t="str">
        <v>Trey Parker</v>
      </c>
      <c r="AR1124" s="7">
        <f>SUMIFS(IMDB4[Gross Revenue],IMDB4[Lead Actor],Formula_Analysis!AQ1124)</f>
        <v>582024</v>
      </c>
    </row>
    <row r="1125" spans="1:44" x14ac:dyDescent="0.25">
      <c r="A1125" t="str">
        <v>The Limey</v>
      </c>
      <c r="B1125">
        <v>36407</v>
      </c>
      <c r="C1125">
        <v>1999</v>
      </c>
      <c r="D1125" t="str">
        <v>1990s</v>
      </c>
      <c r="E1125" t="str">
        <v>Color</v>
      </c>
      <c r="F1125" t="str">
        <v>Crime</v>
      </c>
      <c r="G1125" t="str">
        <v>English</v>
      </c>
      <c r="H1125" t="str">
        <v>USA</v>
      </c>
      <c r="I1125" t="str">
        <v>R</v>
      </c>
      <c r="J1125" t="str">
        <v>Peter Fonda</v>
      </c>
      <c r="K1125" t="str">
        <v>Steven Soderbergh</v>
      </c>
      <c r="L1125">
        <v>402</v>
      </c>
      <c r="M1125">
        <v>1335</v>
      </c>
      <c r="N1125">
        <v>0</v>
      </c>
      <c r="O1125">
        <v>944</v>
      </c>
      <c r="P1125">
        <v>7.1</v>
      </c>
      <c r="R1125" t="str">
        <v>Evil Dead</v>
      </c>
      <c r="S1125">
        <v>41557</v>
      </c>
      <c r="T1125">
        <v>2013</v>
      </c>
      <c r="U1125" t="str">
        <v>2010s</v>
      </c>
      <c r="V1125" t="str">
        <v>Color</v>
      </c>
      <c r="W1125" t="str">
        <v>Horror</v>
      </c>
      <c r="X1125" t="str">
        <v>English</v>
      </c>
      <c r="Y1125" t="str">
        <v>USA</v>
      </c>
      <c r="Z1125" t="str">
        <v>R</v>
      </c>
      <c r="AA1125" t="str">
        <v>Lou Taylor Pucci</v>
      </c>
      <c r="AB1125" t="str">
        <v>Fede Alvarez</v>
      </c>
      <c r="AC1125">
        <v>394</v>
      </c>
      <c r="AD1125">
        <v>673</v>
      </c>
      <c r="AE1125">
        <v>201</v>
      </c>
      <c r="AF1125">
        <v>70000</v>
      </c>
      <c r="AG1125">
        <v>6.5</v>
      </c>
      <c r="AH1125">
        <v>543</v>
      </c>
      <c r="AI1125">
        <v>96</v>
      </c>
      <c r="AJ1125">
        <v>54239856</v>
      </c>
      <c r="AL1125" s="7" t="str">
        <v>Dennis Iliadis</v>
      </c>
      <c r="AM1125" s="35">
        <f>AVERAGEIFS(IMDB4[IMDb Score (1-10)],IMDB4[Director Name],Formula_Analysis!AL1125)</f>
        <v>6.6</v>
      </c>
      <c r="AQ1125" s="7" t="str">
        <v>Miriam Margolyes</v>
      </c>
      <c r="AR1125" s="7">
        <f>SUMIFS(IMDB4[Gross Revenue],IMDB4[Lead Actor],Formula_Analysis!AQ1125)</f>
        <v>141840060</v>
      </c>
    </row>
    <row r="1126" spans="1:44" x14ac:dyDescent="0.25">
      <c r="A1126" t="str">
        <v>Bottle Rocket</v>
      </c>
      <c r="B1126">
        <v>35427</v>
      </c>
      <c r="C1126">
        <v>1996</v>
      </c>
      <c r="D1126" t="str">
        <v>1990s</v>
      </c>
      <c r="E1126" t="str">
        <v>Color</v>
      </c>
      <c r="F1126" t="str">
        <v>Comedy</v>
      </c>
      <c r="G1126" t="str">
        <v>English</v>
      </c>
      <c r="H1126" t="str">
        <v>USA</v>
      </c>
      <c r="I1126" t="str">
        <v>R</v>
      </c>
      <c r="J1126" t="str">
        <v>Andrew Wilson</v>
      </c>
      <c r="K1126" t="str">
        <v>Wes Anderson</v>
      </c>
      <c r="L1126">
        <v>387</v>
      </c>
      <c r="M1126">
        <v>648</v>
      </c>
      <c r="N1126">
        <v>0</v>
      </c>
      <c r="O1126">
        <v>0</v>
      </c>
      <c r="P1126">
        <v>7.1</v>
      </c>
      <c r="R1126" t="str">
        <v>The Hundred-Foot Journey</v>
      </c>
      <c r="S1126">
        <v>41912</v>
      </c>
      <c r="T1126">
        <v>2014</v>
      </c>
      <c r="U1126" t="str">
        <v>2010s</v>
      </c>
      <c r="V1126" t="str">
        <v>Color</v>
      </c>
      <c r="W1126" t="str">
        <v>Comedy</v>
      </c>
      <c r="X1126" t="str">
        <v>English</v>
      </c>
      <c r="Y1126" t="str">
        <v>USA</v>
      </c>
      <c r="Z1126" t="str">
        <v>PG</v>
      </c>
      <c r="AA1126" t="str">
        <v>Manish Dayal</v>
      </c>
      <c r="AB1126" t="str">
        <v>Lasse HallstrÃ¶m</v>
      </c>
      <c r="AC1126">
        <v>820</v>
      </c>
      <c r="AD1126">
        <v>1484</v>
      </c>
      <c r="AE1126">
        <v>529</v>
      </c>
      <c r="AF1126">
        <v>55000</v>
      </c>
      <c r="AG1126">
        <v>7.3</v>
      </c>
      <c r="AH1126">
        <v>180</v>
      </c>
      <c r="AI1126">
        <v>122</v>
      </c>
      <c r="AJ1126">
        <v>54235441</v>
      </c>
      <c r="AL1126" s="7" t="str">
        <v>Tom McLoughlin</v>
      </c>
      <c r="AM1126" s="35">
        <f>AVERAGEIFS(IMDB4[IMDb Score (1-10)],IMDB4[Director Name],Formula_Analysis!AL1126)</f>
        <v>5.9</v>
      </c>
      <c r="AQ1126" s="7" t="str">
        <v>Augustus Prew</v>
      </c>
      <c r="AR1126" s="7">
        <f>SUMIFS(IMDB4[Gross Revenue],IMDB4[Lead Actor],Formula_Analysis!AQ1126)</f>
        <v>31136950</v>
      </c>
    </row>
    <row r="1127" spans="1:44" x14ac:dyDescent="0.25">
      <c r="A1127" t="str">
        <v>The Master</v>
      </c>
      <c r="B1127">
        <v>40965</v>
      </c>
      <c r="C1127">
        <v>2012</v>
      </c>
      <c r="D1127" t="str">
        <v>2010s</v>
      </c>
      <c r="E1127" t="str">
        <v>Color</v>
      </c>
      <c r="F1127" t="str">
        <v>Drama</v>
      </c>
      <c r="G1127" t="str">
        <v>English</v>
      </c>
      <c r="H1127" t="str">
        <v>USA</v>
      </c>
      <c r="I1127" t="str">
        <v>R</v>
      </c>
      <c r="J1127" t="str">
        <v>Mike Howard</v>
      </c>
      <c r="K1127" t="str">
        <v>Paul Thomas Anderson</v>
      </c>
      <c r="L1127">
        <v>378</v>
      </c>
      <c r="M1127">
        <v>427</v>
      </c>
      <c r="N1127">
        <v>0</v>
      </c>
      <c r="O1127">
        <v>27000</v>
      </c>
      <c r="P1127">
        <v>7.1</v>
      </c>
      <c r="R1127" t="str">
        <v>The Count of Monte Cristo</v>
      </c>
      <c r="S1127">
        <v>37573</v>
      </c>
      <c r="T1127">
        <v>2002</v>
      </c>
      <c r="U1127" t="str">
        <v>2000s</v>
      </c>
      <c r="V1127" t="str">
        <v>Color</v>
      </c>
      <c r="W1127" t="str">
        <v>Action</v>
      </c>
      <c r="X1127" t="str">
        <v>English</v>
      </c>
      <c r="Y1127" t="str">
        <v>UK</v>
      </c>
      <c r="Z1127" t="str">
        <v>PG-13</v>
      </c>
      <c r="AA1127" t="str">
        <v>Henry Cavill</v>
      </c>
      <c r="AB1127" t="str">
        <v>Kevin Reynolds</v>
      </c>
      <c r="AC1127">
        <v>15000</v>
      </c>
      <c r="AD1127">
        <v>17152</v>
      </c>
      <c r="AE1127">
        <v>58</v>
      </c>
      <c r="AF1127">
        <v>0</v>
      </c>
      <c r="AG1127">
        <v>7.7</v>
      </c>
      <c r="AH1127">
        <v>138</v>
      </c>
      <c r="AI1127">
        <v>131</v>
      </c>
      <c r="AJ1127">
        <v>54228104</v>
      </c>
      <c r="AL1127" s="7" t="str">
        <v>Edward Norton</v>
      </c>
      <c r="AM1127" s="35">
        <f>AVERAGEIFS(IMDB4[IMDb Score (1-10)],IMDB4[Director Name],Formula_Analysis!AL1127)</f>
        <v>6.4</v>
      </c>
      <c r="AQ1127" s="7" t="str">
        <v>Fernanda Andrade</v>
      </c>
      <c r="AR1127" s="7">
        <f>SUMIFS(IMDB4[Gross Revenue],IMDB4[Lead Actor],Formula_Analysis!AQ1127)</f>
        <v>53245055</v>
      </c>
    </row>
    <row r="1128" spans="1:44" x14ac:dyDescent="0.25">
      <c r="A1128" t="str">
        <v>Wendy and Lucy</v>
      </c>
      <c r="B1128">
        <v>39756</v>
      </c>
      <c r="C1128">
        <v>2008</v>
      </c>
      <c r="D1128" t="str">
        <v>2000s</v>
      </c>
      <c r="E1128" t="str">
        <v>Color</v>
      </c>
      <c r="F1128" t="str">
        <v>Drama</v>
      </c>
      <c r="G1128" t="str">
        <v>English</v>
      </c>
      <c r="H1128" t="str">
        <v>USA</v>
      </c>
      <c r="I1128" t="str">
        <v>R</v>
      </c>
      <c r="J1128" t="str">
        <v>John Robinson</v>
      </c>
      <c r="K1128" t="str">
        <v>Kelly Reichardt</v>
      </c>
      <c r="L1128">
        <v>375</v>
      </c>
      <c r="M1128">
        <v>460</v>
      </c>
      <c r="N1128">
        <v>129</v>
      </c>
      <c r="O1128">
        <v>0</v>
      </c>
      <c r="P1128">
        <v>7.1</v>
      </c>
      <c r="R1128" t="str">
        <v>The Abyss</v>
      </c>
      <c r="S1128">
        <v>32583</v>
      </c>
      <c r="T1128">
        <v>1989</v>
      </c>
      <c r="U1128" t="str">
        <v>1980s</v>
      </c>
      <c r="V1128" t="str">
        <v>Color</v>
      </c>
      <c r="W1128" t="str">
        <v>Adventure</v>
      </c>
      <c r="X1128" t="str">
        <v>English</v>
      </c>
      <c r="Y1128" t="str">
        <v>USA</v>
      </c>
      <c r="Z1128" t="str">
        <v>PG-13</v>
      </c>
      <c r="AA1128" t="str">
        <v>Michael Biehn</v>
      </c>
      <c r="AB1128" t="str">
        <v>James Cameron</v>
      </c>
      <c r="AC1128">
        <v>2000</v>
      </c>
      <c r="AD1128">
        <v>4074</v>
      </c>
      <c r="AE1128">
        <v>0</v>
      </c>
      <c r="AF1128">
        <v>0</v>
      </c>
      <c r="AG1128">
        <v>7.6</v>
      </c>
      <c r="AH1128">
        <v>82</v>
      </c>
      <c r="AI1128">
        <v>171</v>
      </c>
      <c r="AJ1128">
        <v>54222000</v>
      </c>
      <c r="AL1128" s="7" t="str">
        <v>Jean-FranÃ§ois Richet</v>
      </c>
      <c r="AM1128" s="35">
        <f>AVERAGEIFS(IMDB4[IMDb Score (1-10)],IMDB4[Director Name],Formula_Analysis!AL1128)</f>
        <v>6.3</v>
      </c>
      <c r="AQ1128" s="7" t="str">
        <v>Marco St. John</v>
      </c>
      <c r="AR1128" s="7">
        <f>SUMIFS(IMDB4[Gross Revenue],IMDB4[Lead Actor],Formula_Analysis!AQ1128)</f>
        <v>1183354</v>
      </c>
    </row>
    <row r="1129" spans="1:44" x14ac:dyDescent="0.25">
      <c r="A1129" t="str">
        <v>Alive</v>
      </c>
      <c r="B1129">
        <v>34162</v>
      </c>
      <c r="C1129">
        <v>1993</v>
      </c>
      <c r="D1129" t="str">
        <v>1990s</v>
      </c>
      <c r="E1129" t="str">
        <v>Color</v>
      </c>
      <c r="F1129" t="str">
        <v>Adventure</v>
      </c>
      <c r="G1129" t="str">
        <v>English</v>
      </c>
      <c r="H1129" t="str">
        <v>USA</v>
      </c>
      <c r="I1129" t="str">
        <v>R</v>
      </c>
      <c r="J1129" t="str">
        <v>Illeana Douglas</v>
      </c>
      <c r="K1129" t="str">
        <v>Frank Marshall</v>
      </c>
      <c r="L1129">
        <v>344</v>
      </c>
      <c r="M1129">
        <v>2054</v>
      </c>
      <c r="N1129">
        <v>155</v>
      </c>
      <c r="O1129">
        <v>0</v>
      </c>
      <c r="P1129">
        <v>7.1</v>
      </c>
      <c r="R1129" t="str">
        <v>La Bamba</v>
      </c>
      <c r="S1129">
        <v>32086</v>
      </c>
      <c r="T1129">
        <v>1987</v>
      </c>
      <c r="U1129" t="str">
        <v>1980s</v>
      </c>
      <c r="V1129" t="str">
        <v>Color</v>
      </c>
      <c r="W1129" t="str">
        <v>Biography</v>
      </c>
      <c r="X1129" t="str">
        <v>English</v>
      </c>
      <c r="Y1129" t="str">
        <v>USA</v>
      </c>
      <c r="Z1129" t="str">
        <v>PG-13</v>
      </c>
      <c r="AA1129" t="str">
        <v>Esai Morales</v>
      </c>
      <c r="AB1129" t="str">
        <v>Luis Valdez</v>
      </c>
      <c r="AC1129">
        <v>699</v>
      </c>
      <c r="AD1129">
        <v>936</v>
      </c>
      <c r="AE1129">
        <v>7</v>
      </c>
      <c r="AF1129">
        <v>0</v>
      </c>
      <c r="AG1129">
        <v>6.8</v>
      </c>
      <c r="AH1129">
        <v>18</v>
      </c>
      <c r="AI1129">
        <v>108</v>
      </c>
      <c r="AJ1129">
        <v>54215416</v>
      </c>
      <c r="AL1129" s="7" t="str">
        <v>Pete Jones</v>
      </c>
      <c r="AM1129" s="35">
        <f>AVERAGEIFS(IMDB4[IMDb Score (1-10)],IMDB4[Director Name],Formula_Analysis!AL1129)</f>
        <v>6.5</v>
      </c>
      <c r="AQ1129" s="7" t="str">
        <v>Topol</v>
      </c>
      <c r="AR1129" s="7">
        <f>SUMIFS(IMDB4[Gross Revenue],IMDB4[Lead Actor],Formula_Analysis!AQ1129)</f>
        <v>50000000</v>
      </c>
    </row>
    <row r="1130" spans="1:44" x14ac:dyDescent="0.25">
      <c r="A1130" t="str">
        <v>Deceptive Practice: The Mysteries and Mentors of Ricky Jay</v>
      </c>
      <c r="B1130">
        <v>40951</v>
      </c>
      <c r="C1130">
        <v>2012</v>
      </c>
      <c r="D1130" t="str">
        <v>2010s</v>
      </c>
      <c r="E1130" t="str">
        <v>Color</v>
      </c>
      <c r="F1130" t="str">
        <v>Documentary</v>
      </c>
      <c r="G1130" t="str">
        <v>English</v>
      </c>
      <c r="H1130" t="str">
        <v>USA</v>
      </c>
      <c r="I1130" t="str">
        <v>Not Rated</v>
      </c>
      <c r="J1130" t="str">
        <v>David Mamet</v>
      </c>
      <c r="K1130" t="str">
        <v>Molly Bernstein</v>
      </c>
      <c r="L1130">
        <v>342</v>
      </c>
      <c r="M1130">
        <v>483</v>
      </c>
      <c r="N1130">
        <v>0</v>
      </c>
      <c r="O1130">
        <v>590</v>
      </c>
      <c r="P1130">
        <v>7.1</v>
      </c>
      <c r="R1130" t="str">
        <v>The Blues Brothers</v>
      </c>
      <c r="S1130">
        <v>29450</v>
      </c>
      <c r="T1130">
        <v>1980</v>
      </c>
      <c r="U1130" t="str">
        <v>1980s</v>
      </c>
      <c r="V1130" t="str">
        <v>Color</v>
      </c>
      <c r="W1130" t="str">
        <v>Action</v>
      </c>
      <c r="X1130" t="str">
        <v>English</v>
      </c>
      <c r="Y1130" t="str">
        <v>USA</v>
      </c>
      <c r="Z1130" t="str">
        <v>R</v>
      </c>
      <c r="AA1130" t="str">
        <v>John Belushi</v>
      </c>
      <c r="AB1130" t="str">
        <v>John Landis</v>
      </c>
      <c r="AC1130">
        <v>1000</v>
      </c>
      <c r="AD1130">
        <v>2566</v>
      </c>
      <c r="AE1130">
        <v>644</v>
      </c>
      <c r="AF1130">
        <v>14000</v>
      </c>
      <c r="AG1130">
        <v>7.9</v>
      </c>
      <c r="AH1130">
        <v>125</v>
      </c>
      <c r="AI1130">
        <v>148</v>
      </c>
      <c r="AJ1130">
        <v>54200000</v>
      </c>
      <c r="AL1130" s="7" t="str">
        <v>Robert Moresco</v>
      </c>
      <c r="AM1130" s="35">
        <f>AVERAGEIFS(IMDB4[IMDb Score (1-10)],IMDB4[Director Name],Formula_Analysis!AL1130)</f>
        <v>6.4</v>
      </c>
      <c r="AQ1130" s="7" t="str">
        <v>Peter Fonda</v>
      </c>
      <c r="AR1130" s="7">
        <f>SUMIFS(IMDB4[Gross Revenue],IMDB4[Lead Actor],Formula_Analysis!AQ1130)</f>
        <v>12247838</v>
      </c>
    </row>
    <row r="1131" spans="1:44" x14ac:dyDescent="0.25">
      <c r="A1131" t="str">
        <v>Enchanted</v>
      </c>
      <c r="B1131">
        <v>39422</v>
      </c>
      <c r="C1131">
        <v>2007</v>
      </c>
      <c r="D1131" t="str">
        <v>2000s</v>
      </c>
      <c r="E1131" t="str">
        <v>Color</v>
      </c>
      <c r="F1131" t="str">
        <v>Animation</v>
      </c>
      <c r="G1131" t="str">
        <v>English</v>
      </c>
      <c r="H1131" t="str">
        <v>USA</v>
      </c>
      <c r="I1131" t="str">
        <v>PG</v>
      </c>
      <c r="J1131" t="str">
        <v>Jeff Bennett</v>
      </c>
      <c r="K1131" t="str">
        <v>Kevin Lima</v>
      </c>
      <c r="L1131">
        <v>283</v>
      </c>
      <c r="M1131">
        <v>662</v>
      </c>
      <c r="N1131">
        <v>36</v>
      </c>
      <c r="O1131">
        <v>0</v>
      </c>
      <c r="P1131">
        <v>7.1</v>
      </c>
      <c r="R1131" t="str">
        <v>TMNT</v>
      </c>
      <c r="S1131">
        <v>39361</v>
      </c>
      <c r="T1131">
        <v>2007</v>
      </c>
      <c r="U1131" t="str">
        <v>2000s</v>
      </c>
      <c r="V1131" t="str">
        <v>Color</v>
      </c>
      <c r="W1131" t="str">
        <v>Action</v>
      </c>
      <c r="X1131" t="str">
        <v>English</v>
      </c>
      <c r="Y1131" t="str">
        <v>Hong Kong</v>
      </c>
      <c r="Z1131" t="str">
        <v>PG</v>
      </c>
      <c r="AA1131" t="str">
        <v>Chris Evans</v>
      </c>
      <c r="AB1131" t="str">
        <v>Kevin Munroe</v>
      </c>
      <c r="AC1131">
        <v>11000</v>
      </c>
      <c r="AD1131">
        <v>16571</v>
      </c>
      <c r="AE1131">
        <v>14</v>
      </c>
      <c r="AF1131">
        <v>0</v>
      </c>
      <c r="AG1131">
        <v>6.3</v>
      </c>
      <c r="AH1131">
        <v>191</v>
      </c>
      <c r="AI1131">
        <v>87</v>
      </c>
      <c r="AJ1131">
        <v>54132596</v>
      </c>
      <c r="AL1131" s="7" t="str">
        <v>Patricia Cardoso</v>
      </c>
      <c r="AM1131" s="35">
        <f>AVERAGEIFS(IMDB4[IMDb Score (1-10)],IMDB4[Director Name],Formula_Analysis!AL1131)</f>
        <v>7</v>
      </c>
      <c r="AQ1131" s="7" t="str">
        <v>Victor Wong</v>
      </c>
      <c r="AR1131" s="7">
        <f>SUMIFS(IMDB4[Gross Revenue],IMDB4[Lead Actor],Formula_Analysis!AQ1131)</f>
        <v>105017620</v>
      </c>
    </row>
    <row r="1132" spans="1:44" x14ac:dyDescent="0.25">
      <c r="A1132" t="str">
        <v>The Passion of the Christ</v>
      </c>
      <c r="B1132">
        <v>38338</v>
      </c>
      <c r="C1132">
        <v>2004</v>
      </c>
      <c r="D1132" t="str">
        <v>2000s</v>
      </c>
      <c r="E1132" t="str">
        <v>Color</v>
      </c>
      <c r="F1132" t="str">
        <v>Drama</v>
      </c>
      <c r="G1132" t="str">
        <v>Aramaic</v>
      </c>
      <c r="H1132" t="str">
        <v>USA</v>
      </c>
      <c r="I1132" t="str">
        <v>R</v>
      </c>
      <c r="J1132" t="str">
        <v>Christo Jivkov</v>
      </c>
      <c r="K1132" t="str">
        <v>Mel Gibson</v>
      </c>
      <c r="L1132">
        <v>260</v>
      </c>
      <c r="M1132">
        <v>705</v>
      </c>
      <c r="N1132">
        <v>0</v>
      </c>
      <c r="O1132">
        <v>13000</v>
      </c>
      <c r="P1132">
        <v>7.1</v>
      </c>
      <c r="R1132" t="str">
        <v>The Hateful Eight</v>
      </c>
      <c r="S1132">
        <v>42037</v>
      </c>
      <c r="T1132">
        <v>2015</v>
      </c>
      <c r="U1132" t="str">
        <v>2010s</v>
      </c>
      <c r="V1132" t="str">
        <v>Color</v>
      </c>
      <c r="W1132" t="str">
        <v>Crime</v>
      </c>
      <c r="X1132" t="str">
        <v>English</v>
      </c>
      <c r="Y1132" t="str">
        <v>USA</v>
      </c>
      <c r="Z1132" t="str">
        <v>R</v>
      </c>
      <c r="AA1132" t="str">
        <v>Craig Stark</v>
      </c>
      <c r="AB1132" t="str">
        <v>Quentin Tarantino</v>
      </c>
      <c r="AC1132">
        <v>46000</v>
      </c>
      <c r="AD1132">
        <v>49912</v>
      </c>
      <c r="AE1132">
        <v>16000</v>
      </c>
      <c r="AF1132">
        <v>114000</v>
      </c>
      <c r="AG1132">
        <v>7.9</v>
      </c>
      <c r="AH1132">
        <v>596</v>
      </c>
      <c r="AI1132">
        <v>187</v>
      </c>
      <c r="AJ1132">
        <v>54116191</v>
      </c>
      <c r="AL1132" s="7" t="str">
        <v>Thomas Vinterberg</v>
      </c>
      <c r="AM1132" s="35">
        <f>AVERAGEIFS(IMDB4[IMDb Score (1-10)],IMDB4[Director Name],Formula_Analysis!AL1132)</f>
        <v>7.666666666666667</v>
      </c>
      <c r="AQ1132" s="7" t="str">
        <v>Aunjanue Ellis</v>
      </c>
      <c r="AR1132" s="7">
        <f>SUMIFS(IMDB4[Gross Revenue],IMDB4[Lead Actor],Formula_Analysis!AQ1132)</f>
        <v>4186931</v>
      </c>
    </row>
    <row r="1133" spans="1:44" x14ac:dyDescent="0.25">
      <c r="A1133" t="str">
        <v>QuinceaÃ±era</v>
      </c>
      <c r="B1133">
        <v>38896</v>
      </c>
      <c r="C1133">
        <v>2006</v>
      </c>
      <c r="D1133" t="str">
        <v>2000s</v>
      </c>
      <c r="E1133" t="str">
        <v>Color</v>
      </c>
      <c r="F1133" t="str">
        <v>Drama</v>
      </c>
      <c r="G1133" t="str">
        <v>Spanish</v>
      </c>
      <c r="H1133" t="str">
        <v>USA</v>
      </c>
      <c r="I1133" t="str">
        <v>R</v>
      </c>
      <c r="J1133" t="str">
        <v>Emily Rios</v>
      </c>
      <c r="K1133" t="str">
        <v>Richard Glatzer</v>
      </c>
      <c r="L1133">
        <v>231</v>
      </c>
      <c r="M1133">
        <v>771</v>
      </c>
      <c r="N1133">
        <v>25</v>
      </c>
      <c r="O1133">
        <v>426</v>
      </c>
      <c r="P1133">
        <v>7.1</v>
      </c>
      <c r="R1133" t="str">
        <v>Final Destination 3</v>
      </c>
      <c r="S1133">
        <v>38914</v>
      </c>
      <c r="T1133">
        <v>2006</v>
      </c>
      <c r="U1133" t="str">
        <v>2000s</v>
      </c>
      <c r="V1133" t="str">
        <v>Color</v>
      </c>
      <c r="W1133" t="str">
        <v>Horror</v>
      </c>
      <c r="X1133" t="str">
        <v>English</v>
      </c>
      <c r="Y1133" t="str">
        <v>Germany</v>
      </c>
      <c r="Z1133" t="str">
        <v>R</v>
      </c>
      <c r="AA1133" t="str">
        <v>Chelan Simmons</v>
      </c>
      <c r="AB1133" t="str">
        <v>James Wong</v>
      </c>
      <c r="AC1133">
        <v>440</v>
      </c>
      <c r="AD1133">
        <v>2420</v>
      </c>
      <c r="AE1133">
        <v>70</v>
      </c>
      <c r="AF1133">
        <v>0</v>
      </c>
      <c r="AG1133">
        <v>5.8</v>
      </c>
      <c r="AH1133">
        <v>216</v>
      </c>
      <c r="AI1133">
        <v>86</v>
      </c>
      <c r="AJ1133">
        <v>54098051</v>
      </c>
      <c r="AL1133" s="7" t="str">
        <v>Robert Lee King</v>
      </c>
      <c r="AM1133" s="35">
        <f>AVERAGEIFS(IMDB4[IMDb Score (1-10)],IMDB4[Director Name],Formula_Analysis!AL1133)</f>
        <v>6.3</v>
      </c>
      <c r="AQ1133" s="7" t="str">
        <v>Jacob Vargas</v>
      </c>
      <c r="AR1133" s="7">
        <f>SUMIFS(IMDB4[Gross Revenue],IMDB4[Lead Actor],Formula_Analysis!AQ1133)</f>
        <v>91443253</v>
      </c>
    </row>
    <row r="1134" spans="1:44" x14ac:dyDescent="0.25">
      <c r="A1134" t="str">
        <v>8: The Mormon Proposition</v>
      </c>
      <c r="B1134">
        <v>40190</v>
      </c>
      <c r="C1134">
        <v>2010</v>
      </c>
      <c r="D1134" t="str">
        <v>2010s</v>
      </c>
      <c r="E1134" t="str">
        <v>Color</v>
      </c>
      <c r="F1134" t="str">
        <v>Documentary</v>
      </c>
      <c r="G1134" t="str">
        <v>English</v>
      </c>
      <c r="H1134" t="str">
        <v>USA</v>
      </c>
      <c r="I1134" t="str">
        <v>R</v>
      </c>
      <c r="J1134" t="str">
        <v>Dustin Lance Black</v>
      </c>
      <c r="K1134" t="str">
        <v>Reed Cowan</v>
      </c>
      <c r="L1134">
        <v>191</v>
      </c>
      <c r="M1134">
        <v>210</v>
      </c>
      <c r="N1134">
        <v>0</v>
      </c>
      <c r="O1134">
        <v>0</v>
      </c>
      <c r="P1134">
        <v>7.1</v>
      </c>
      <c r="R1134" t="str">
        <v>The Verdict</v>
      </c>
      <c r="S1134">
        <v>29993</v>
      </c>
      <c r="T1134">
        <v>1982</v>
      </c>
      <c r="U1134" t="str">
        <v>1980s</v>
      </c>
      <c r="V1134" t="str">
        <v>Color</v>
      </c>
      <c r="W1134" t="str">
        <v>Drama</v>
      </c>
      <c r="X1134" t="str">
        <v>English</v>
      </c>
      <c r="Y1134" t="str">
        <v>USA</v>
      </c>
      <c r="Z1134" t="str">
        <v>R</v>
      </c>
      <c r="AA1134" t="str">
        <v>Charlotte Rampling</v>
      </c>
      <c r="AB1134" t="str">
        <v>Sidney Lumet</v>
      </c>
      <c r="AC1134">
        <v>844</v>
      </c>
      <c r="AD1134">
        <v>2330</v>
      </c>
      <c r="AE1134">
        <v>0</v>
      </c>
      <c r="AF1134">
        <v>0</v>
      </c>
      <c r="AG1134">
        <v>7.8</v>
      </c>
      <c r="AH1134">
        <v>79</v>
      </c>
      <c r="AI1134">
        <v>129</v>
      </c>
      <c r="AJ1134">
        <v>54000000</v>
      </c>
      <c r="AL1134" s="7" t="str">
        <v>Kat Coiro</v>
      </c>
      <c r="AM1134" s="35">
        <f>AVERAGEIFS(IMDB4[IMDb Score (1-10)],IMDB4[Director Name],Formula_Analysis!AL1134)</f>
        <v>5.7</v>
      </c>
      <c r="AQ1134" s="7" t="str">
        <v>Eugenio Derbez</v>
      </c>
      <c r="AR1134" s="7">
        <f>SUMIFS(IMDB4[Gross Revenue],IMDB4[Lead Actor],Formula_Analysis!AQ1134)</f>
        <v>44456509</v>
      </c>
    </row>
    <row r="1135" spans="1:44" x14ac:dyDescent="0.25">
      <c r="A1135" t="str">
        <v>Winter in Wartime</v>
      </c>
      <c r="B1135">
        <v>39739</v>
      </c>
      <c r="C1135">
        <v>2008</v>
      </c>
      <c r="D1135" t="str">
        <v>2000s</v>
      </c>
      <c r="E1135" t="str">
        <v>Color</v>
      </c>
      <c r="F1135" t="str">
        <v>Drama</v>
      </c>
      <c r="G1135" t="str">
        <v>Dutch</v>
      </c>
      <c r="H1135" t="str">
        <v>Netherlands</v>
      </c>
      <c r="I1135" t="str">
        <v>R</v>
      </c>
      <c r="J1135" t="str">
        <v>Yorick van Wageningen</v>
      </c>
      <c r="K1135" t="str">
        <v>Martin Koolhoven</v>
      </c>
      <c r="L1135">
        <v>163</v>
      </c>
      <c r="M1135">
        <v>219</v>
      </c>
      <c r="N1135">
        <v>12</v>
      </c>
      <c r="O1135">
        <v>0</v>
      </c>
      <c r="P1135">
        <v>7.1</v>
      </c>
      <c r="R1135" t="str">
        <v>Insidious</v>
      </c>
      <c r="S1135">
        <v>40422</v>
      </c>
      <c r="T1135">
        <v>2010</v>
      </c>
      <c r="U1135" t="str">
        <v>2010s</v>
      </c>
      <c r="V1135" t="str">
        <v>Color</v>
      </c>
      <c r="W1135" t="str">
        <v>Fantasy</v>
      </c>
      <c r="X1135" t="str">
        <v>English</v>
      </c>
      <c r="Y1135" t="str">
        <v>USA</v>
      </c>
      <c r="Z1135" t="str">
        <v>PG-13</v>
      </c>
      <c r="AA1135" t="str">
        <v>Lin Shaye</v>
      </c>
      <c r="AB1135" t="str">
        <v>James Wan</v>
      </c>
      <c r="AC1135">
        <v>852</v>
      </c>
      <c r="AD1135">
        <v>3030</v>
      </c>
      <c r="AE1135">
        <v>0</v>
      </c>
      <c r="AF1135">
        <v>60000</v>
      </c>
      <c r="AG1135">
        <v>6.8</v>
      </c>
      <c r="AH1135">
        <v>445</v>
      </c>
      <c r="AI1135">
        <v>103</v>
      </c>
      <c r="AJ1135">
        <v>53991137</v>
      </c>
      <c r="AL1135" s="7" t="str">
        <v>Gary David Goldberg</v>
      </c>
      <c r="AM1135" s="35">
        <f>AVERAGEIFS(IMDB4[IMDb Score (1-10)],IMDB4[Director Name],Formula_Analysis!AL1135)</f>
        <v>5.9</v>
      </c>
      <c r="AQ1135" s="7" t="str">
        <v>Rachel Dratch</v>
      </c>
      <c r="AR1135" s="7">
        <f>SUMIFS(IMDB4[Gross Revenue],IMDB4[Lead Actor],Formula_Analysis!AQ1135)</f>
        <v>906666</v>
      </c>
    </row>
    <row r="1136" spans="1:44" x14ac:dyDescent="0.25">
      <c r="A1136" t="str">
        <v>The Time Traveler's Wife</v>
      </c>
      <c r="B1136">
        <v>39832</v>
      </c>
      <c r="C1136">
        <v>2009</v>
      </c>
      <c r="D1136" t="str">
        <v>2000s</v>
      </c>
      <c r="E1136" t="str">
        <v>Color</v>
      </c>
      <c r="F1136" t="str">
        <v>Drama</v>
      </c>
      <c r="G1136" t="str">
        <v>English</v>
      </c>
      <c r="H1136" t="str">
        <v>USA</v>
      </c>
      <c r="I1136" t="str">
        <v>PG-13</v>
      </c>
      <c r="J1136" t="str">
        <v>Arliss Howard</v>
      </c>
      <c r="K1136" t="str">
        <v>Robert Schwentke</v>
      </c>
      <c r="L1136">
        <v>152</v>
      </c>
      <c r="M1136">
        <v>568</v>
      </c>
      <c r="N1136">
        <v>124</v>
      </c>
      <c r="O1136">
        <v>13000</v>
      </c>
      <c r="P1136">
        <v>7.1</v>
      </c>
      <c r="R1136" t="str">
        <v>Small Soldiers</v>
      </c>
      <c r="S1136">
        <v>35861</v>
      </c>
      <c r="T1136">
        <v>1998</v>
      </c>
      <c r="U1136" t="str">
        <v>1990s</v>
      </c>
      <c r="V1136" t="str">
        <v>Color</v>
      </c>
      <c r="W1136" t="str">
        <v>Action</v>
      </c>
      <c r="X1136" t="str">
        <v>English</v>
      </c>
      <c r="Y1136" t="str">
        <v>USA</v>
      </c>
      <c r="Z1136" t="str">
        <v>PG-13</v>
      </c>
      <c r="AA1136" t="str">
        <v>Kirsten Dunst</v>
      </c>
      <c r="AB1136" t="str">
        <v>Joe Dante</v>
      </c>
      <c r="AC1136">
        <v>4000</v>
      </c>
      <c r="AD1136">
        <v>8610</v>
      </c>
      <c r="AE1136">
        <v>287</v>
      </c>
      <c r="AF1136">
        <v>0</v>
      </c>
      <c r="AG1136">
        <v>6.1</v>
      </c>
      <c r="AH1136">
        <v>100</v>
      </c>
      <c r="AI1136">
        <v>108</v>
      </c>
      <c r="AJ1136">
        <v>53955614</v>
      </c>
      <c r="AL1136" s="7" t="str">
        <v>Anna Boden</v>
      </c>
      <c r="AM1136" s="35">
        <f>AVERAGEIFS(IMDB4[IMDb Score (1-10)],IMDB4[Director Name],Formula_Analysis!AL1136)</f>
        <v>7.2</v>
      </c>
      <c r="AQ1136" s="7" t="str">
        <v>Kang-ho Song</v>
      </c>
      <c r="AR1136" s="7">
        <f>SUMIFS(IMDB4[Gross Revenue],IMDB4[Lead Actor],Formula_Analysis!AQ1136)</f>
        <v>128486</v>
      </c>
    </row>
    <row r="1137" spans="1:44" x14ac:dyDescent="0.25">
      <c r="A1137" t="str">
        <v>Mandela: Long Walk to Freedom</v>
      </c>
      <c r="B1137">
        <v>41526</v>
      </c>
      <c r="C1137">
        <v>2013</v>
      </c>
      <c r="D1137" t="str">
        <v>2010s</v>
      </c>
      <c r="E1137" t="str">
        <v>Color</v>
      </c>
      <c r="F1137" t="str">
        <v>Biography</v>
      </c>
      <c r="G1137" t="str">
        <v>English</v>
      </c>
      <c r="H1137" t="str">
        <v>UK</v>
      </c>
      <c r="I1137" t="str">
        <v>PG-13</v>
      </c>
      <c r="J1137" t="str">
        <v>Terry Pheto</v>
      </c>
      <c r="K1137" t="str">
        <v>Justin Chadwick</v>
      </c>
      <c r="L1137">
        <v>113</v>
      </c>
      <c r="M1137">
        <v>301</v>
      </c>
      <c r="N1137">
        <v>56</v>
      </c>
      <c r="O1137">
        <v>13000</v>
      </c>
      <c r="P1137">
        <v>7.1</v>
      </c>
      <c r="R1137" t="str">
        <v>Paranormal Activity 4</v>
      </c>
      <c r="S1137">
        <v>40944</v>
      </c>
      <c r="T1137">
        <v>2012</v>
      </c>
      <c r="U1137" t="str">
        <v>2010s</v>
      </c>
      <c r="V1137" t="str">
        <v>Color</v>
      </c>
      <c r="W1137" t="str">
        <v>Horror</v>
      </c>
      <c r="X1137" t="str">
        <v>English</v>
      </c>
      <c r="Y1137" t="str">
        <v>USA</v>
      </c>
      <c r="Z1137" t="str">
        <v>R</v>
      </c>
      <c r="AA1137" t="str">
        <v>Matt Shively</v>
      </c>
      <c r="AB1137" t="str">
        <v>Henry Joost</v>
      </c>
      <c r="AC1137">
        <v>235</v>
      </c>
      <c r="AD1137">
        <v>799</v>
      </c>
      <c r="AE1137">
        <v>24</v>
      </c>
      <c r="AF1137">
        <v>26000</v>
      </c>
      <c r="AG1137">
        <v>4.5999999999999996</v>
      </c>
      <c r="AH1137">
        <v>248</v>
      </c>
      <c r="AI1137">
        <v>96</v>
      </c>
      <c r="AJ1137">
        <v>53884821</v>
      </c>
      <c r="AL1137" s="7" t="str">
        <v>Ole Bornedal</v>
      </c>
      <c r="AM1137" s="35">
        <f>AVERAGEIFS(IMDB4[IMDb Score (1-10)],IMDB4[Director Name],Formula_Analysis!AL1137)</f>
        <v>5.9</v>
      </c>
      <c r="AQ1137" s="7" t="str">
        <v>Emilia Fox</v>
      </c>
      <c r="AR1137" s="7">
        <f>SUMIFS(IMDB4[Gross Revenue],IMDB4[Lead Actor],Formula_Analysis!AQ1137)</f>
        <v>32519322</v>
      </c>
    </row>
    <row r="1138" spans="1:44" x14ac:dyDescent="0.25">
      <c r="A1138" t="str">
        <v>Hard Candy</v>
      </c>
      <c r="B1138">
        <v>38537</v>
      </c>
      <c r="C1138">
        <v>2005</v>
      </c>
      <c r="D1138" t="str">
        <v>2000s</v>
      </c>
      <c r="E1138" t="str">
        <v>Color</v>
      </c>
      <c r="F1138" t="str">
        <v>Crime</v>
      </c>
      <c r="G1138" t="str">
        <v>English</v>
      </c>
      <c r="H1138" t="str">
        <v>USA</v>
      </c>
      <c r="I1138" t="str">
        <v>R</v>
      </c>
      <c r="J1138" t="str">
        <v>Odessa Rae</v>
      </c>
      <c r="K1138" t="str">
        <v>David Slade</v>
      </c>
      <c r="L1138">
        <v>109</v>
      </c>
      <c r="M1138">
        <v>117</v>
      </c>
      <c r="N1138">
        <v>171</v>
      </c>
      <c r="O1138">
        <v>12000</v>
      </c>
      <c r="P1138">
        <v>7.1</v>
      </c>
      <c r="R1138" t="str">
        <v>Austin Powers: International Man of Mystery</v>
      </c>
      <c r="S1138">
        <v>35763</v>
      </c>
      <c r="T1138">
        <v>1997</v>
      </c>
      <c r="U1138" t="str">
        <v>1990s</v>
      </c>
      <c r="V1138" t="str">
        <v>Color</v>
      </c>
      <c r="W1138" t="str">
        <v>Comedy</v>
      </c>
      <c r="X1138" t="str">
        <v>English</v>
      </c>
      <c r="Y1138" t="str">
        <v>USA</v>
      </c>
      <c r="Z1138" t="str">
        <v>PG-13</v>
      </c>
      <c r="AA1138" t="str">
        <v>Will Ferrell</v>
      </c>
      <c r="AB1138" t="str">
        <v>Jay Roach</v>
      </c>
      <c r="AC1138">
        <v>8000</v>
      </c>
      <c r="AD1138">
        <v>10557</v>
      </c>
      <c r="AE1138">
        <v>116</v>
      </c>
      <c r="AF1138">
        <v>0</v>
      </c>
      <c r="AG1138">
        <v>7</v>
      </c>
      <c r="AH1138">
        <v>129</v>
      </c>
      <c r="AI1138">
        <v>68</v>
      </c>
      <c r="AJ1138">
        <v>53868030</v>
      </c>
      <c r="AL1138" s="7" t="str">
        <v>Joseph L. Mankiewicz</v>
      </c>
      <c r="AM1138" s="35">
        <f>AVERAGEIFS(IMDB4[IMDb Score (1-10)],IMDB4[Director Name],Formula_Analysis!AL1138)</f>
        <v>7</v>
      </c>
      <c r="AQ1138" s="7" t="str">
        <v>Tori Spelling</v>
      </c>
      <c r="AR1138" s="7">
        <f>SUMIFS(IMDB4[Gross Revenue],IMDB4[Lead Actor],Formula_Analysis!AQ1138)</f>
        <v>31937</v>
      </c>
    </row>
    <row r="1139" spans="1:44" x14ac:dyDescent="0.25">
      <c r="A1139" t="str">
        <v>The Pirate</v>
      </c>
      <c r="B1139">
        <v>17630</v>
      </c>
      <c r="C1139">
        <v>1948</v>
      </c>
      <c r="D1139" t="str">
        <v>1940s</v>
      </c>
      <c r="E1139" t="str">
        <v>Color</v>
      </c>
      <c r="F1139" t="str">
        <v>Adventure</v>
      </c>
      <c r="G1139" t="str">
        <v>English</v>
      </c>
      <c r="H1139" t="str">
        <v>USA</v>
      </c>
      <c r="I1139" t="str">
        <v>Approved</v>
      </c>
      <c r="J1139" t="str">
        <v>Gladys Cooper</v>
      </c>
      <c r="K1139" t="str">
        <v>Vincente Minnelli</v>
      </c>
      <c r="L1139">
        <v>89</v>
      </c>
      <c r="M1139">
        <v>282</v>
      </c>
      <c r="N1139">
        <v>136</v>
      </c>
      <c r="O1139">
        <v>359</v>
      </c>
      <c r="P1139">
        <v>7.1</v>
      </c>
      <c r="R1139" t="str">
        <v>Tin Cup</v>
      </c>
      <c r="S1139">
        <v>35190</v>
      </c>
      <c r="T1139">
        <v>1996</v>
      </c>
      <c r="U1139" t="str">
        <v>1990s</v>
      </c>
      <c r="V1139" t="str">
        <v>Color</v>
      </c>
      <c r="W1139" t="str">
        <v>Comedy</v>
      </c>
      <c r="X1139" t="str">
        <v>English</v>
      </c>
      <c r="Y1139" t="str">
        <v>USA</v>
      </c>
      <c r="Z1139" t="str">
        <v>R</v>
      </c>
      <c r="AA1139" t="str">
        <v>Don Johnson</v>
      </c>
      <c r="AB1139" t="str">
        <v>Ron Shelton</v>
      </c>
      <c r="AC1139">
        <v>982</v>
      </c>
      <c r="AD1139">
        <v>3648</v>
      </c>
      <c r="AE1139">
        <v>41</v>
      </c>
      <c r="AF1139">
        <v>1000</v>
      </c>
      <c r="AG1139">
        <v>6.3</v>
      </c>
      <c r="AH1139">
        <v>48</v>
      </c>
      <c r="AI1139">
        <v>135</v>
      </c>
      <c r="AJ1139">
        <v>53854588</v>
      </c>
      <c r="AL1139" s="7" t="str">
        <v>Shane Acker</v>
      </c>
      <c r="AM1139" s="35">
        <f>AVERAGEIFS(IMDB4[IMDb Score (1-10)],IMDB4[Director Name],Formula_Analysis!AL1139)</f>
        <v>7.1</v>
      </c>
      <c r="AQ1139" s="7" t="str">
        <v>Izabella Scorupco</v>
      </c>
      <c r="AR1139" s="7">
        <f>SUMIFS(IMDB4[Gross Revenue],IMDB4[Lead Actor],Formula_Analysis!AQ1139)</f>
        <v>106635996</v>
      </c>
    </row>
    <row r="1140" spans="1:44" x14ac:dyDescent="0.25">
      <c r="A1140" t="str">
        <v>About a Boy</v>
      </c>
      <c r="B1140">
        <v>37424</v>
      </c>
      <c r="C1140">
        <v>2002</v>
      </c>
      <c r="D1140" t="str">
        <v>2000s</v>
      </c>
      <c r="E1140" t="str">
        <v>Color</v>
      </c>
      <c r="F1140" t="str">
        <v>Comedy</v>
      </c>
      <c r="G1140" t="str">
        <v>English</v>
      </c>
      <c r="H1140" t="str">
        <v>UK</v>
      </c>
      <c r="I1140" t="str">
        <v>PG-13</v>
      </c>
      <c r="J1140" t="str">
        <v>Sharon Small</v>
      </c>
      <c r="K1140" t="str">
        <v>Chris Weitz</v>
      </c>
      <c r="L1140">
        <v>66</v>
      </c>
      <c r="M1140">
        <v>74</v>
      </c>
      <c r="N1140">
        <v>129</v>
      </c>
      <c r="O1140">
        <v>0</v>
      </c>
      <c r="P1140">
        <v>7.1</v>
      </c>
      <c r="R1140" t="str">
        <v>Focus</v>
      </c>
      <c r="S1140">
        <v>42175</v>
      </c>
      <c r="T1140">
        <v>2015</v>
      </c>
      <c r="U1140" t="str">
        <v>2010s</v>
      </c>
      <c r="V1140" t="str">
        <v>Color</v>
      </c>
      <c r="W1140" t="str">
        <v>Comedy</v>
      </c>
      <c r="X1140" t="str">
        <v>English</v>
      </c>
      <c r="Y1140" t="str">
        <v>USA</v>
      </c>
      <c r="Z1140" t="str">
        <v>R</v>
      </c>
      <c r="AA1140" t="str">
        <v>Will Smith</v>
      </c>
      <c r="AB1140" t="str">
        <v>Glenn Ficarra</v>
      </c>
      <c r="AC1140">
        <v>10000</v>
      </c>
      <c r="AD1140">
        <v>11943</v>
      </c>
      <c r="AE1140">
        <v>43</v>
      </c>
      <c r="AF1140">
        <v>23000</v>
      </c>
      <c r="AG1140">
        <v>6.6</v>
      </c>
      <c r="AH1140">
        <v>279</v>
      </c>
      <c r="AI1140">
        <v>105</v>
      </c>
      <c r="AJ1140">
        <v>53846915</v>
      </c>
      <c r="AL1140" s="7" t="str">
        <v>Steve Barron</v>
      </c>
      <c r="AM1140" s="35">
        <f>AVERAGEIFS(IMDB4[IMDb Score (1-10)],IMDB4[Director Name],Formula_Analysis!AL1140)</f>
        <v>5.3</v>
      </c>
      <c r="AQ1140" s="7" t="str">
        <v>Lou Taylor Pucci</v>
      </c>
      <c r="AR1140" s="7">
        <f>SUMIFS(IMDB4[Gross Revenue],IMDB4[Lead Actor],Formula_Analysis!AQ1140)</f>
        <v>54239856</v>
      </c>
    </row>
    <row r="1141" spans="1:44" x14ac:dyDescent="0.25">
      <c r="A1141" t="str">
        <v>Two Brothers</v>
      </c>
      <c r="B1141">
        <v>38005</v>
      </c>
      <c r="C1141">
        <v>2004</v>
      </c>
      <c r="D1141" t="str">
        <v>2000s</v>
      </c>
      <c r="E1141" t="str">
        <v>Color</v>
      </c>
      <c r="F1141" t="str">
        <v>Adventure</v>
      </c>
      <c r="G1141" t="str">
        <v>English</v>
      </c>
      <c r="H1141" t="str">
        <v>France</v>
      </c>
      <c r="I1141" t="str">
        <v>PG</v>
      </c>
      <c r="J1141" t="str">
        <v>David Gant</v>
      </c>
      <c r="K1141" t="str">
        <v>Jean-Jacques Annaud</v>
      </c>
      <c r="L1141">
        <v>21</v>
      </c>
      <c r="M1141">
        <v>55</v>
      </c>
      <c r="N1141">
        <v>218</v>
      </c>
      <c r="O1141">
        <v>2000</v>
      </c>
      <c r="P1141">
        <v>7.1</v>
      </c>
      <c r="R1141" t="str">
        <v>Paycheck</v>
      </c>
      <c r="S1141">
        <v>37665</v>
      </c>
      <c r="T1141">
        <v>2003</v>
      </c>
      <c r="U1141" t="str">
        <v>2000s</v>
      </c>
      <c r="V1141" t="str">
        <v>Color</v>
      </c>
      <c r="W1141" t="str">
        <v>Action</v>
      </c>
      <c r="X1141" t="str">
        <v>English</v>
      </c>
      <c r="Y1141" t="str">
        <v>USA</v>
      </c>
      <c r="Z1141" t="str">
        <v>PG-13</v>
      </c>
      <c r="AA1141" t="str">
        <v>Ivana Milicevic</v>
      </c>
      <c r="AB1141" t="str">
        <v>John Woo</v>
      </c>
      <c r="AC1141">
        <v>834</v>
      </c>
      <c r="AD1141">
        <v>3637</v>
      </c>
      <c r="AE1141">
        <v>610</v>
      </c>
      <c r="AF1141">
        <v>0</v>
      </c>
      <c r="AG1141">
        <v>6.3</v>
      </c>
      <c r="AH1141">
        <v>196</v>
      </c>
      <c r="AI1141">
        <v>119</v>
      </c>
      <c r="AJ1141">
        <v>53789313</v>
      </c>
      <c r="AL1141" s="7" t="str">
        <v>George Stevens</v>
      </c>
      <c r="AM1141" s="35">
        <f>AVERAGEIFS(IMDB4[IMDb Score (1-10)],IMDB4[Director Name],Formula_Analysis!AL1141)</f>
        <v>6.6</v>
      </c>
      <c r="AQ1141" s="7" t="str">
        <v>James Martin Kelly</v>
      </c>
      <c r="AR1141" s="7">
        <f>SUMIFS(IMDB4[Gross Revenue],IMDB4[Lead Actor],Formula_Analysis!AQ1141)</f>
        <v>38509342</v>
      </c>
    </row>
    <row r="1142" spans="1:44" x14ac:dyDescent="0.25">
      <c r="A1142" t="str">
        <v>Fateless</v>
      </c>
      <c r="B1142">
        <v>38552</v>
      </c>
      <c r="C1142">
        <v>2005</v>
      </c>
      <c r="D1142" t="str">
        <v>2000s</v>
      </c>
      <c r="E1142" t="str">
        <v>Color</v>
      </c>
      <c r="F1142" t="str">
        <v>Drama</v>
      </c>
      <c r="G1142" t="str">
        <v>Hungarian</v>
      </c>
      <c r="H1142" t="str">
        <v>Hungary</v>
      </c>
      <c r="I1142" t="str">
        <v>R</v>
      </c>
      <c r="J1142" t="str">
        <v>Marcell Nagy</v>
      </c>
      <c r="K1142" t="str">
        <v>Lajos Koltai</v>
      </c>
      <c r="L1142">
        <v>9</v>
      </c>
      <c r="M1142">
        <v>11</v>
      </c>
      <c r="N1142">
        <v>45</v>
      </c>
      <c r="O1142">
        <v>607</v>
      </c>
      <c r="P1142">
        <v>7.1</v>
      </c>
      <c r="R1142" t="str">
        <v>Rambo III</v>
      </c>
      <c r="S1142">
        <v>32463</v>
      </c>
      <c r="T1142">
        <v>1988</v>
      </c>
      <c r="U1142" t="str">
        <v>1980s</v>
      </c>
      <c r="V1142" t="str">
        <v>Color</v>
      </c>
      <c r="W1142" t="str">
        <v>Action</v>
      </c>
      <c r="X1142" t="str">
        <v>English</v>
      </c>
      <c r="Y1142" t="str">
        <v>USA</v>
      </c>
      <c r="Z1142" t="str">
        <v>R</v>
      </c>
      <c r="AA1142" t="str">
        <v>Sylvester Stallone</v>
      </c>
      <c r="AB1142" t="str">
        <v>Peter MacDonald</v>
      </c>
      <c r="AC1142">
        <v>13000</v>
      </c>
      <c r="AD1142">
        <v>14574</v>
      </c>
      <c r="AE1142">
        <v>10</v>
      </c>
      <c r="AF1142">
        <v>2000</v>
      </c>
      <c r="AG1142">
        <v>5.7</v>
      </c>
      <c r="AH1142">
        <v>84</v>
      </c>
      <c r="AI1142">
        <v>87</v>
      </c>
      <c r="AJ1142">
        <v>53715611</v>
      </c>
      <c r="AL1142" s="7" t="str">
        <v>Mark Brown</v>
      </c>
      <c r="AM1142" s="35">
        <f>AVERAGEIFS(IMDB4[IMDb Score (1-10)],IMDB4[Director Name],Formula_Analysis!AL1142)</f>
        <v>5.1999999999999993</v>
      </c>
      <c r="AQ1142" s="7" t="str">
        <v>Melina Kanakaredes</v>
      </c>
      <c r="AR1142" s="7">
        <f>SUMIFS(IMDB4[Gross Revenue],IMDB4[Lead Actor],Formula_Analysis!AQ1142)</f>
        <v>33328051</v>
      </c>
    </row>
    <row r="1143" spans="1:44" x14ac:dyDescent="0.25">
      <c r="A1143" t="str">
        <v>Slacker</v>
      </c>
      <c r="B1143">
        <v>33448</v>
      </c>
      <c r="C1143">
        <v>1991</v>
      </c>
      <c r="D1143" t="str">
        <v>1990s</v>
      </c>
      <c r="E1143" t="str">
        <v>Black and White</v>
      </c>
      <c r="F1143" t="str">
        <v>Comedy</v>
      </c>
      <c r="G1143" t="str">
        <v>English</v>
      </c>
      <c r="H1143" t="str">
        <v>USA</v>
      </c>
      <c r="I1143" t="str">
        <v>R</v>
      </c>
      <c r="J1143" t="str">
        <v>Tommy Pallotta</v>
      </c>
      <c r="K1143" t="str">
        <v>Richard Linklater</v>
      </c>
      <c r="L1143">
        <v>5</v>
      </c>
      <c r="M1143">
        <v>5</v>
      </c>
      <c r="N1143">
        <v>0</v>
      </c>
      <c r="O1143">
        <v>2000</v>
      </c>
      <c r="P1143">
        <v>7.1</v>
      </c>
      <c r="R1143" t="str">
        <v>P.S. I Love You</v>
      </c>
      <c r="S1143">
        <v>39438</v>
      </c>
      <c r="T1143">
        <v>2007</v>
      </c>
      <c r="U1143" t="str">
        <v>2000s</v>
      </c>
      <c r="V1143" t="str">
        <v>Color</v>
      </c>
      <c r="W1143" t="str">
        <v>Drama</v>
      </c>
      <c r="X1143" t="str">
        <v>English</v>
      </c>
      <c r="Y1143" t="str">
        <v>USA</v>
      </c>
      <c r="Z1143" t="str">
        <v>PG-13</v>
      </c>
      <c r="AA1143" t="str">
        <v>Gerard Butler</v>
      </c>
      <c r="AB1143" t="str">
        <v>Richard LaGravenese</v>
      </c>
      <c r="AC1143">
        <v>18000</v>
      </c>
      <c r="AD1143">
        <v>18726</v>
      </c>
      <c r="AE1143">
        <v>98</v>
      </c>
      <c r="AF1143">
        <v>20000</v>
      </c>
      <c r="AG1143">
        <v>7.1</v>
      </c>
      <c r="AH1143">
        <v>131</v>
      </c>
      <c r="AI1143">
        <v>126</v>
      </c>
      <c r="AJ1143">
        <v>53680848</v>
      </c>
      <c r="AL1143" s="7" t="str">
        <v>Karey Kirkpatrick</v>
      </c>
      <c r="AM1143" s="35">
        <f>AVERAGEIFS(IMDB4[IMDb Score (1-10)],IMDB4[Director Name],Formula_Analysis!AL1143)</f>
        <v>5.6</v>
      </c>
      <c r="AQ1143" s="7" t="str">
        <v>Campbell Scott</v>
      </c>
      <c r="AR1143" s="7">
        <f>SUMIFS(IMDB4[Gross Revenue],IMDB4[Lead Actor],Formula_Analysis!AQ1143)</f>
        <v>2225311</v>
      </c>
    </row>
    <row r="1144" spans="1:44" x14ac:dyDescent="0.25">
      <c r="A1144" t="str">
        <v>Top Spin</v>
      </c>
      <c r="B1144">
        <v>41713</v>
      </c>
      <c r="C1144">
        <v>2014</v>
      </c>
      <c r="D1144" t="str">
        <v>2010s</v>
      </c>
      <c r="E1144" t="str">
        <v>Color</v>
      </c>
      <c r="F1144" t="str">
        <v>Documentary</v>
      </c>
      <c r="G1144" t="str">
        <v>English</v>
      </c>
      <c r="H1144" t="str">
        <v>USA</v>
      </c>
      <c r="I1144" t="str">
        <v>Not Rated</v>
      </c>
      <c r="J1144" t="str">
        <v>Ariel Hsing</v>
      </c>
      <c r="K1144" t="str">
        <v>Sara Newens</v>
      </c>
      <c r="L1144">
        <v>0</v>
      </c>
      <c r="M1144">
        <v>0</v>
      </c>
      <c r="N1144">
        <v>0</v>
      </c>
      <c r="O1144">
        <v>116</v>
      </c>
      <c r="P1144">
        <v>7.1</v>
      </c>
      <c r="R1144" t="str">
        <v>3:10 to Yuma</v>
      </c>
      <c r="S1144">
        <v>39112</v>
      </c>
      <c r="T1144">
        <v>2007</v>
      </c>
      <c r="U1144" t="str">
        <v>2000s</v>
      </c>
      <c r="V1144" t="str">
        <v>Color</v>
      </c>
      <c r="W1144" t="str">
        <v>Adventure</v>
      </c>
      <c r="X1144" t="str">
        <v>English</v>
      </c>
      <c r="Y1144" t="str">
        <v>USA</v>
      </c>
      <c r="Z1144" t="str">
        <v>R</v>
      </c>
      <c r="AA1144" t="str">
        <v>Christian Bale</v>
      </c>
      <c r="AB1144" t="str">
        <v>James Mangold</v>
      </c>
      <c r="AC1144">
        <v>23000</v>
      </c>
      <c r="AD1144">
        <v>33548</v>
      </c>
      <c r="AE1144">
        <v>446</v>
      </c>
      <c r="AF1144">
        <v>0</v>
      </c>
      <c r="AG1144">
        <v>7.8</v>
      </c>
      <c r="AH1144">
        <v>295</v>
      </c>
      <c r="AI1144">
        <v>122</v>
      </c>
      <c r="AJ1144">
        <v>53574088</v>
      </c>
      <c r="AL1144" s="7" t="str">
        <v>Jessy Terrero</v>
      </c>
      <c r="AM1144" s="35">
        <f>AVERAGEIFS(IMDB4[IMDb Score (1-10)],IMDB4[Director Name],Formula_Analysis!AL1144)</f>
        <v>4.4000000000000004</v>
      </c>
      <c r="AQ1144" s="7" t="str">
        <v>Jack Reynor</v>
      </c>
      <c r="AR1144" s="7">
        <f>SUMIFS(IMDB4[Gross Revenue],IMDB4[Lead Actor],Formula_Analysis!AQ1144)</f>
        <v>30659817</v>
      </c>
    </row>
    <row r="1145" spans="1:44" x14ac:dyDescent="0.25">
      <c r="A1145" t="str">
        <v>What Dreams May Come</v>
      </c>
      <c r="B1145">
        <v>35874</v>
      </c>
      <c r="C1145">
        <v>1998</v>
      </c>
      <c r="D1145" t="str">
        <v>1990s</v>
      </c>
      <c r="E1145" t="str">
        <v>Color</v>
      </c>
      <c r="F1145" t="str">
        <v>Drama</v>
      </c>
      <c r="G1145" t="str">
        <v>English</v>
      </c>
      <c r="H1145" t="str">
        <v>USA</v>
      </c>
      <c r="I1145" t="str">
        <v>PG-13</v>
      </c>
      <c r="J1145" t="str">
        <v>Robin Williams</v>
      </c>
      <c r="K1145" t="str">
        <v>Vincent Ward</v>
      </c>
      <c r="L1145">
        <v>49000</v>
      </c>
      <c r="M1145">
        <v>49631</v>
      </c>
      <c r="N1145">
        <v>25</v>
      </c>
      <c r="O1145">
        <v>32000</v>
      </c>
      <c r="P1145">
        <v>7</v>
      </c>
      <c r="R1145" t="str">
        <v>Corpse Bride</v>
      </c>
      <c r="S1145">
        <v>38672</v>
      </c>
      <c r="T1145">
        <v>2005</v>
      </c>
      <c r="U1145" t="str">
        <v>2000s</v>
      </c>
      <c r="V1145" t="str">
        <v>Color</v>
      </c>
      <c r="W1145" t="str">
        <v>Animation</v>
      </c>
      <c r="X1145" t="str">
        <v>English</v>
      </c>
      <c r="Y1145" t="str">
        <v>USA</v>
      </c>
      <c r="Z1145" t="str">
        <v>PG</v>
      </c>
      <c r="AA1145" t="str">
        <v>Johnny Depp</v>
      </c>
      <c r="AB1145" t="str">
        <v>Tim Burton</v>
      </c>
      <c r="AC1145">
        <v>40000</v>
      </c>
      <c r="AD1145">
        <v>60683</v>
      </c>
      <c r="AE1145">
        <v>13000</v>
      </c>
      <c r="AF1145">
        <v>0</v>
      </c>
      <c r="AG1145">
        <v>7.4</v>
      </c>
      <c r="AH1145">
        <v>267</v>
      </c>
      <c r="AI1145">
        <v>77</v>
      </c>
      <c r="AJ1145">
        <v>53337608</v>
      </c>
      <c r="AL1145" s="7" t="str">
        <v>DJ Pooh</v>
      </c>
      <c r="AM1145" s="35">
        <f>AVERAGEIFS(IMDB4[IMDb Score (1-10)],IMDB4[Director Name],Formula_Analysis!AL1145)</f>
        <v>4.3</v>
      </c>
      <c r="AQ1145" s="7" t="str">
        <v>Collette Wolfe</v>
      </c>
      <c r="AR1145" s="7">
        <f>SUMIFS(IMDB4[Gross Revenue],IMDB4[Lead Actor],Formula_Analysis!AQ1145)</f>
        <v>23993605</v>
      </c>
    </row>
    <row r="1146" spans="1:44" x14ac:dyDescent="0.25">
      <c r="A1146" t="str">
        <v>House of D</v>
      </c>
      <c r="B1146">
        <v>38236</v>
      </c>
      <c r="C1146">
        <v>2004</v>
      </c>
      <c r="D1146" t="str">
        <v>2000s</v>
      </c>
      <c r="E1146" t="str">
        <v>Color</v>
      </c>
      <c r="F1146" t="str">
        <v>Comedy</v>
      </c>
      <c r="G1146" t="str">
        <v>English</v>
      </c>
      <c r="H1146" t="str">
        <v>USA</v>
      </c>
      <c r="I1146" t="str">
        <v>PG-13</v>
      </c>
      <c r="J1146" t="str">
        <v>Robin Williams</v>
      </c>
      <c r="K1146" t="str">
        <v>David Duchovny</v>
      </c>
      <c r="L1146">
        <v>49000</v>
      </c>
      <c r="M1146">
        <v>51441</v>
      </c>
      <c r="N1146">
        <v>0</v>
      </c>
      <c r="O1146">
        <v>857</v>
      </c>
      <c r="P1146">
        <v>7</v>
      </c>
      <c r="R1146" t="str">
        <v>Final Destination</v>
      </c>
      <c r="S1146">
        <v>36611</v>
      </c>
      <c r="T1146">
        <v>2000</v>
      </c>
      <c r="U1146" t="str">
        <v>2000s</v>
      </c>
      <c r="V1146" t="str">
        <v>Color</v>
      </c>
      <c r="W1146" t="str">
        <v>Horror</v>
      </c>
      <c r="X1146" t="str">
        <v>English</v>
      </c>
      <c r="Y1146" t="str">
        <v>USA</v>
      </c>
      <c r="Z1146" t="str">
        <v>R</v>
      </c>
      <c r="AA1146" t="str">
        <v>Daniel Roebuck</v>
      </c>
      <c r="AB1146" t="str">
        <v>James Wong</v>
      </c>
      <c r="AC1146">
        <v>1000</v>
      </c>
      <c r="AD1146">
        <v>3345</v>
      </c>
      <c r="AE1146">
        <v>70</v>
      </c>
      <c r="AF1146">
        <v>0</v>
      </c>
      <c r="AG1146">
        <v>6.7</v>
      </c>
      <c r="AH1146">
        <v>211</v>
      </c>
      <c r="AI1146">
        <v>98</v>
      </c>
      <c r="AJ1146">
        <v>53302314</v>
      </c>
      <c r="AL1146" s="7" t="str">
        <v>Jeff Lowell</v>
      </c>
      <c r="AM1146" s="35">
        <f>AVERAGEIFS(IMDB4[IMDb Score (1-10)],IMDB4[Director Name],Formula_Analysis!AL1146)</f>
        <v>5.2</v>
      </c>
      <c r="AQ1146" s="7" t="str">
        <v>Jennifer Freeman</v>
      </c>
      <c r="AR1146" s="7">
        <f>SUMIFS(IMDB4[Gross Revenue],IMDB4[Lead Actor],Formula_Analysis!AQ1146)</f>
        <v>40066497</v>
      </c>
    </row>
    <row r="1147" spans="1:44" x14ac:dyDescent="0.25">
      <c r="A1147" t="str">
        <v>Public Enemies</v>
      </c>
      <c r="B1147">
        <v>40147</v>
      </c>
      <c r="C1147">
        <v>2009</v>
      </c>
      <c r="D1147" t="str">
        <v>2000s</v>
      </c>
      <c r="E1147" t="str">
        <v>Color</v>
      </c>
      <c r="F1147" t="str">
        <v>Biography</v>
      </c>
      <c r="G1147" t="str">
        <v>English</v>
      </c>
      <c r="H1147" t="str">
        <v>USA</v>
      </c>
      <c r="I1147" t="str">
        <v>R</v>
      </c>
      <c r="J1147" t="str">
        <v>Johnny Depp</v>
      </c>
      <c r="K1147" t="str">
        <v>Michael Mann</v>
      </c>
      <c r="L1147">
        <v>40000</v>
      </c>
      <c r="M1147">
        <v>64599</v>
      </c>
      <c r="N1147">
        <v>0</v>
      </c>
      <c r="O1147">
        <v>0</v>
      </c>
      <c r="P1147">
        <v>7</v>
      </c>
      <c r="R1147" t="str">
        <v>Sleepers</v>
      </c>
      <c r="S1147">
        <v>35328</v>
      </c>
      <c r="T1147">
        <v>1996</v>
      </c>
      <c r="U1147" t="str">
        <v>1990s</v>
      </c>
      <c r="V1147" t="str">
        <v>Black and White</v>
      </c>
      <c r="W1147" t="str">
        <v>Crime</v>
      </c>
      <c r="X1147" t="str">
        <v>English</v>
      </c>
      <c r="Y1147" t="str">
        <v>USA</v>
      </c>
      <c r="Z1147" t="str">
        <v>R</v>
      </c>
      <c r="AA1147" t="str">
        <v>Robert De Niro</v>
      </c>
      <c r="AB1147" t="str">
        <v>Barry Levinson</v>
      </c>
      <c r="AC1147">
        <v>22000</v>
      </c>
      <c r="AD1147">
        <v>37076</v>
      </c>
      <c r="AE1147">
        <v>272</v>
      </c>
      <c r="AF1147">
        <v>0</v>
      </c>
      <c r="AG1147">
        <v>7.5</v>
      </c>
      <c r="AH1147">
        <v>73</v>
      </c>
      <c r="AI1147">
        <v>147</v>
      </c>
      <c r="AJ1147">
        <v>53300852</v>
      </c>
      <c r="AL1147" s="7" t="str">
        <v>Nnegest LikkÃ©</v>
      </c>
      <c r="AM1147" s="35">
        <f>AVERAGEIFS(IMDB4[IMDb Score (1-10)],IMDB4[Director Name],Formula_Analysis!AL1147)</f>
        <v>3</v>
      </c>
      <c r="AQ1147" s="7" t="str">
        <v>Joe Don Baker</v>
      </c>
      <c r="AR1147" s="7">
        <f>SUMIFS(IMDB4[Gross Revenue],IMDB4[Lead Actor],Formula_Analysis!AQ1147)</f>
        <v>51185897</v>
      </c>
    </row>
    <row r="1148" spans="1:44" x14ac:dyDescent="0.25">
      <c r="A1148" t="str">
        <v>Black Mass</v>
      </c>
      <c r="B1148">
        <v>42115</v>
      </c>
      <c r="C1148">
        <v>2015</v>
      </c>
      <c r="D1148" t="str">
        <v>2010s</v>
      </c>
      <c r="E1148" t="str">
        <v>Color</v>
      </c>
      <c r="F1148" t="str">
        <v>Biography</v>
      </c>
      <c r="G1148" t="str">
        <v>English</v>
      </c>
      <c r="H1148" t="str">
        <v>USA</v>
      </c>
      <c r="I1148" t="str">
        <v>R</v>
      </c>
      <c r="J1148" t="str">
        <v>Johnny Depp</v>
      </c>
      <c r="K1148" t="str">
        <v>Scott Cooper</v>
      </c>
      <c r="L1148">
        <v>40000</v>
      </c>
      <c r="M1148">
        <v>63769</v>
      </c>
      <c r="N1148">
        <v>108</v>
      </c>
      <c r="O1148">
        <v>44000</v>
      </c>
      <c r="P1148">
        <v>7</v>
      </c>
      <c r="R1148" t="str">
        <v>The Devil Inside</v>
      </c>
      <c r="S1148">
        <v>41209</v>
      </c>
      <c r="T1148">
        <v>2012</v>
      </c>
      <c r="U1148" t="str">
        <v>2010s</v>
      </c>
      <c r="V1148" t="str">
        <v>Color</v>
      </c>
      <c r="W1148" t="str">
        <v>Horror</v>
      </c>
      <c r="X1148" t="str">
        <v>English</v>
      </c>
      <c r="Y1148" t="str">
        <v>USA</v>
      </c>
      <c r="Z1148" t="str">
        <v>R</v>
      </c>
      <c r="AA1148" t="str">
        <v>Fernanda Andrade</v>
      </c>
      <c r="AB1148" t="str">
        <v>William Brent Bell</v>
      </c>
      <c r="AC1148">
        <v>403</v>
      </c>
      <c r="AD1148">
        <v>988</v>
      </c>
      <c r="AE1148">
        <v>19</v>
      </c>
      <c r="AF1148">
        <v>12000</v>
      </c>
      <c r="AG1148">
        <v>4.2</v>
      </c>
      <c r="AH1148">
        <v>225</v>
      </c>
      <c r="AI1148">
        <v>83</v>
      </c>
      <c r="AJ1148">
        <v>53245055</v>
      </c>
      <c r="AL1148" s="7" t="str">
        <v>Jamie Travis</v>
      </c>
      <c r="AM1148" s="35">
        <f>AVERAGEIFS(IMDB4[IMDb Score (1-10)],IMDB4[Director Name],Formula_Analysis!AL1148)</f>
        <v>6</v>
      </c>
      <c r="AQ1148" s="7" t="str">
        <v>Honor Blackman</v>
      </c>
      <c r="AR1148" s="7">
        <f>SUMIFS(IMDB4[Gross Revenue],IMDB4[Lead Actor],Formula_Analysis!AQ1148)</f>
        <v>51100000</v>
      </c>
    </row>
    <row r="1149" spans="1:44" x14ac:dyDescent="0.25">
      <c r="A1149" t="str">
        <v>Legend</v>
      </c>
      <c r="B1149">
        <v>42255</v>
      </c>
      <c r="C1149">
        <v>2015</v>
      </c>
      <c r="D1149" t="str">
        <v>2010s</v>
      </c>
      <c r="E1149" t="str">
        <v>Color</v>
      </c>
      <c r="F1149" t="str">
        <v>Biography</v>
      </c>
      <c r="G1149" t="str">
        <v>English</v>
      </c>
      <c r="H1149" t="str">
        <v>UK</v>
      </c>
      <c r="I1149" t="str">
        <v>R</v>
      </c>
      <c r="J1149" t="str">
        <v>Tom Hardy</v>
      </c>
      <c r="K1149" t="str">
        <v>Brian Helgeland</v>
      </c>
      <c r="L1149">
        <v>27000</v>
      </c>
      <c r="M1149">
        <v>27659</v>
      </c>
      <c r="N1149">
        <v>241</v>
      </c>
      <c r="O1149">
        <v>43000</v>
      </c>
      <c r="P1149">
        <v>7</v>
      </c>
      <c r="R1149" t="str">
        <v>RED 2</v>
      </c>
      <c r="S1149">
        <v>41295</v>
      </c>
      <c r="T1149">
        <v>2013</v>
      </c>
      <c r="U1149" t="str">
        <v>2010s</v>
      </c>
      <c r="V1149" t="str">
        <v>Color</v>
      </c>
      <c r="W1149" t="str">
        <v>Action</v>
      </c>
      <c r="X1149" t="str">
        <v>English</v>
      </c>
      <c r="Y1149" t="str">
        <v>USA</v>
      </c>
      <c r="Z1149" t="str">
        <v>PG-13</v>
      </c>
      <c r="AA1149" t="str">
        <v>Bruce Willis</v>
      </c>
      <c r="AB1149" t="str">
        <v>Dean Parisot</v>
      </c>
      <c r="AC1149">
        <v>13000</v>
      </c>
      <c r="AD1149">
        <v>25220</v>
      </c>
      <c r="AE1149">
        <v>23</v>
      </c>
      <c r="AF1149">
        <v>22000</v>
      </c>
      <c r="AG1149">
        <v>6.7</v>
      </c>
      <c r="AH1149">
        <v>234</v>
      </c>
      <c r="AI1149">
        <v>116</v>
      </c>
      <c r="AJ1149">
        <v>53215979</v>
      </c>
      <c r="AL1149" s="7" t="str">
        <v>Gregor Jordan</v>
      </c>
      <c r="AM1149" s="35">
        <f>AVERAGEIFS(IMDB4[IMDb Score (1-10)],IMDB4[Director Name],Formula_Analysis!AL1149)</f>
        <v>6.9</v>
      </c>
      <c r="AQ1149" s="7" t="str">
        <v>Andrew Wilson</v>
      </c>
      <c r="AR1149" s="7">
        <f>SUMIFS(IMDB4[Gross Revenue],IMDB4[Lead Actor],Formula_Analysis!AQ1149)</f>
        <v>1040879</v>
      </c>
    </row>
    <row r="1150" spans="1:44" x14ac:dyDescent="0.25">
      <c r="A1150" t="str">
        <v>Thor</v>
      </c>
      <c r="B1150">
        <v>40562</v>
      </c>
      <c r="C1150">
        <v>2011</v>
      </c>
      <c r="D1150" t="str">
        <v>2010s</v>
      </c>
      <c r="E1150" t="str">
        <v>Color</v>
      </c>
      <c r="F1150" t="str">
        <v>Action</v>
      </c>
      <c r="G1150" t="str">
        <v>English</v>
      </c>
      <c r="H1150" t="str">
        <v>USA</v>
      </c>
      <c r="I1150" t="str">
        <v>PG-13</v>
      </c>
      <c r="J1150" t="str">
        <v>Chris Hemsworth</v>
      </c>
      <c r="K1150" t="str">
        <v>Kenneth Branagh</v>
      </c>
      <c r="L1150">
        <v>26000</v>
      </c>
      <c r="M1150">
        <v>60059</v>
      </c>
      <c r="N1150">
        <v>0</v>
      </c>
      <c r="O1150">
        <v>63000</v>
      </c>
      <c r="P1150">
        <v>7</v>
      </c>
      <c r="R1150" t="str">
        <v>Eye for an Eye</v>
      </c>
      <c r="S1150">
        <v>35171</v>
      </c>
      <c r="T1150">
        <v>1996</v>
      </c>
      <c r="U1150" t="str">
        <v>1990s</v>
      </c>
      <c r="V1150" t="str">
        <v>Color</v>
      </c>
      <c r="W1150" t="str">
        <v>Crime</v>
      </c>
      <c r="X1150" t="str">
        <v>English</v>
      </c>
      <c r="Y1150" t="str">
        <v>USA</v>
      </c>
      <c r="Z1150" t="str">
        <v>R</v>
      </c>
      <c r="AA1150" t="str">
        <v>Joe Mantegna</v>
      </c>
      <c r="AB1150" t="str">
        <v>John Schlesinger</v>
      </c>
      <c r="AC1150">
        <v>1000</v>
      </c>
      <c r="AD1150">
        <v>3174</v>
      </c>
      <c r="AE1150">
        <v>154</v>
      </c>
      <c r="AF1150">
        <v>613</v>
      </c>
      <c r="AG1150">
        <v>6.1</v>
      </c>
      <c r="AH1150">
        <v>31</v>
      </c>
      <c r="AI1150">
        <v>101</v>
      </c>
      <c r="AJ1150">
        <v>53146000</v>
      </c>
      <c r="AL1150" s="7" t="str">
        <v>John Carl Buechler</v>
      </c>
      <c r="AM1150" s="35">
        <f>AVERAGEIFS(IMDB4[IMDb Score (1-10)],IMDB4[Director Name],Formula_Analysis!AL1150)</f>
        <v>5.3</v>
      </c>
      <c r="AQ1150" s="7" t="str">
        <v>Phil Davis</v>
      </c>
      <c r="AR1150" s="7">
        <f>SUMIFS(IMDB4[Gross Revenue],IMDB4[Lead Actor],Formula_Analysis!AQ1150)</f>
        <v>17508670</v>
      </c>
    </row>
    <row r="1151" spans="1:44" x14ac:dyDescent="0.25">
      <c r="A1151" t="str">
        <v>The Italian Job</v>
      </c>
      <c r="B1151">
        <v>37949</v>
      </c>
      <c r="C1151">
        <v>2003</v>
      </c>
      <c r="D1151" t="str">
        <v>2000s</v>
      </c>
      <c r="E1151" t="str">
        <v>Color</v>
      </c>
      <c r="F1151" t="str">
        <v>Action</v>
      </c>
      <c r="G1151" t="str">
        <v>English</v>
      </c>
      <c r="H1151" t="str">
        <v>USA</v>
      </c>
      <c r="I1151" t="str">
        <v>PG-13</v>
      </c>
      <c r="J1151" t="str">
        <v>Jason Statham</v>
      </c>
      <c r="K1151" t="str">
        <v>F. Gary Gray</v>
      </c>
      <c r="L1151">
        <v>26000</v>
      </c>
      <c r="M1151">
        <v>35084</v>
      </c>
      <c r="N1151">
        <v>473</v>
      </c>
      <c r="O1151">
        <v>0</v>
      </c>
      <c r="P1151">
        <v>7</v>
      </c>
      <c r="R1151" t="str">
        <v>Arachnophobia</v>
      </c>
      <c r="S1151">
        <v>33065</v>
      </c>
      <c r="T1151">
        <v>1990</v>
      </c>
      <c r="U1151" t="str">
        <v>1990s</v>
      </c>
      <c r="V1151" t="str">
        <v>Color</v>
      </c>
      <c r="W1151" t="str">
        <v>Comedy</v>
      </c>
      <c r="X1151" t="str">
        <v>English</v>
      </c>
      <c r="Y1151" t="str">
        <v>USA</v>
      </c>
      <c r="Z1151" t="str">
        <v>PG-13</v>
      </c>
      <c r="AA1151" t="str">
        <v>Julian Sands</v>
      </c>
      <c r="AB1151" t="str">
        <v>Frank Marshall</v>
      </c>
      <c r="AC1151">
        <v>687</v>
      </c>
      <c r="AD1151">
        <v>1440</v>
      </c>
      <c r="AE1151">
        <v>155</v>
      </c>
      <c r="AF1151">
        <v>0</v>
      </c>
      <c r="AG1151">
        <v>6.3</v>
      </c>
      <c r="AH1151">
        <v>74</v>
      </c>
      <c r="AI1151">
        <v>103</v>
      </c>
      <c r="AJ1151">
        <v>53133888</v>
      </c>
      <c r="AL1151" s="7" t="str">
        <v>Adam Marcus</v>
      </c>
      <c r="AM1151" s="35">
        <f>AVERAGEIFS(IMDB4[IMDb Score (1-10)],IMDB4[Director Name],Formula_Analysis!AL1151)</f>
        <v>4.3</v>
      </c>
      <c r="AQ1151" s="7" t="str">
        <v>Ryan O'Neal</v>
      </c>
      <c r="AR1151" s="7">
        <f>SUMIFS(IMDB4[Gross Revenue],IMDB4[Lead Actor],Formula_Analysis!AQ1151)</f>
        <v>50800000</v>
      </c>
    </row>
    <row r="1152" spans="1:44" x14ac:dyDescent="0.25">
      <c r="A1152" t="str">
        <v>The Cabin in the Woods</v>
      </c>
      <c r="B1152">
        <v>41005</v>
      </c>
      <c r="C1152">
        <v>2012</v>
      </c>
      <c r="D1152" t="str">
        <v>2010s</v>
      </c>
      <c r="E1152" t="str">
        <v>Color</v>
      </c>
      <c r="F1152" t="str">
        <v>Fantasy</v>
      </c>
      <c r="G1152" t="str">
        <v>English</v>
      </c>
      <c r="H1152" t="str">
        <v>USA</v>
      </c>
      <c r="I1152" t="str">
        <v>R</v>
      </c>
      <c r="J1152" t="str">
        <v>Chris Hemsworth</v>
      </c>
      <c r="K1152" t="str">
        <v>Drew Goddard</v>
      </c>
      <c r="L1152">
        <v>26000</v>
      </c>
      <c r="M1152">
        <v>29551</v>
      </c>
      <c r="N1152">
        <v>246</v>
      </c>
      <c r="O1152">
        <v>66000</v>
      </c>
      <c r="P1152">
        <v>7</v>
      </c>
      <c r="R1152" t="str">
        <v>The Prestige</v>
      </c>
      <c r="S1152">
        <v>38900</v>
      </c>
      <c r="T1152">
        <v>2006</v>
      </c>
      <c r="U1152" t="str">
        <v>2000s</v>
      </c>
      <c r="V1152" t="str">
        <v>Color</v>
      </c>
      <c r="W1152" t="str">
        <v>Drama</v>
      </c>
      <c r="X1152" t="str">
        <v>English</v>
      </c>
      <c r="Y1152" t="str">
        <v>USA</v>
      </c>
      <c r="Z1152" t="str">
        <v>PG-13</v>
      </c>
      <c r="AA1152" t="str">
        <v>Christian Bale</v>
      </c>
      <c r="AB1152" t="str">
        <v>Christopher Nolan</v>
      </c>
      <c r="AC1152">
        <v>23000</v>
      </c>
      <c r="AD1152">
        <v>63986</v>
      </c>
      <c r="AE1152">
        <v>22000</v>
      </c>
      <c r="AF1152">
        <v>49000</v>
      </c>
      <c r="AG1152">
        <v>8.5</v>
      </c>
      <c r="AH1152">
        <v>341</v>
      </c>
      <c r="AI1152">
        <v>130</v>
      </c>
      <c r="AJ1152">
        <v>53082743</v>
      </c>
      <c r="AL1152" s="7" t="str">
        <v>Rob Hedden</v>
      </c>
      <c r="AM1152" s="35">
        <f>AVERAGEIFS(IMDB4[IMDb Score (1-10)],IMDB4[Director Name],Formula_Analysis!AL1152)</f>
        <v>4.5</v>
      </c>
      <c r="AQ1152" s="7" t="str">
        <v>Ornella Muti</v>
      </c>
      <c r="AR1152" s="7">
        <f>SUMIFS(IMDB4[Gross Revenue],IMDB4[Lead Actor],Formula_Analysis!AQ1152)</f>
        <v>16684352</v>
      </c>
    </row>
    <row r="1153" spans="1:44" x14ac:dyDescent="0.25">
      <c r="A1153" t="str">
        <v>Crank</v>
      </c>
      <c r="B1153">
        <v>39079</v>
      </c>
      <c r="C1153">
        <v>2006</v>
      </c>
      <c r="D1153" t="str">
        <v>2000s</v>
      </c>
      <c r="E1153" t="str">
        <v>Color</v>
      </c>
      <c r="F1153" t="str">
        <v>Action</v>
      </c>
      <c r="G1153" t="str">
        <v>English</v>
      </c>
      <c r="H1153" t="str">
        <v>USA</v>
      </c>
      <c r="I1153" t="str">
        <v>R</v>
      </c>
      <c r="J1153" t="str">
        <v>Jason Statham</v>
      </c>
      <c r="K1153" t="str">
        <v>Mark Neveldine</v>
      </c>
      <c r="L1153">
        <v>26000</v>
      </c>
      <c r="M1153">
        <v>28767</v>
      </c>
      <c r="N1153">
        <v>83</v>
      </c>
      <c r="O1153">
        <v>0</v>
      </c>
      <c r="P1153">
        <v>7</v>
      </c>
      <c r="R1153" t="str">
        <v>Letters to Juliet</v>
      </c>
      <c r="S1153">
        <v>40494</v>
      </c>
      <c r="T1153">
        <v>2010</v>
      </c>
      <c r="U1153" t="str">
        <v>2010s</v>
      </c>
      <c r="V1153" t="str">
        <v>Color</v>
      </c>
      <c r="W1153" t="str">
        <v>Comedy</v>
      </c>
      <c r="X1153" t="str">
        <v>English</v>
      </c>
      <c r="Y1153" t="str">
        <v>USA</v>
      </c>
      <c r="Z1153" t="str">
        <v>PG</v>
      </c>
      <c r="AA1153" t="str">
        <v>Vanessa Redgrave</v>
      </c>
      <c r="AB1153" t="str">
        <v>Gary Winick</v>
      </c>
      <c r="AC1153">
        <v>898</v>
      </c>
      <c r="AD1153">
        <v>1026</v>
      </c>
      <c r="AE1153">
        <v>56</v>
      </c>
      <c r="AF1153">
        <v>13000</v>
      </c>
      <c r="AG1153">
        <v>6.5</v>
      </c>
      <c r="AH1153">
        <v>159</v>
      </c>
      <c r="AI1153">
        <v>105</v>
      </c>
      <c r="AJ1153">
        <v>53021560</v>
      </c>
      <c r="AL1153" s="7" t="str">
        <v>Charles Herman-Wurmfeld</v>
      </c>
      <c r="AM1153" s="35">
        <f>AVERAGEIFS(IMDB4[IMDb Score (1-10)],IMDB4[Director Name],Formula_Analysis!AL1153)</f>
        <v>6.1999999999999993</v>
      </c>
      <c r="AQ1153" s="7" t="str">
        <v>John Mahoney</v>
      </c>
      <c r="AR1153" s="7">
        <f>SUMIFS(IMDB4[Gross Revenue],IMDB4[Lead Actor],Formula_Analysis!AQ1153)</f>
        <v>9449219</v>
      </c>
    </row>
    <row r="1154" spans="1:44" x14ac:dyDescent="0.25">
      <c r="A1154" t="str">
        <v>In the Heart of the Sea</v>
      </c>
      <c r="B1154">
        <v>42245</v>
      </c>
      <c r="C1154">
        <v>2015</v>
      </c>
      <c r="D1154" t="str">
        <v>2010s</v>
      </c>
      <c r="E1154" t="str">
        <v>Color</v>
      </c>
      <c r="F1154" t="str">
        <v>Action</v>
      </c>
      <c r="G1154" t="str">
        <v>English</v>
      </c>
      <c r="H1154" t="str">
        <v>USA</v>
      </c>
      <c r="I1154" t="str">
        <v>PG-13</v>
      </c>
      <c r="J1154" t="str">
        <v>Chris Hemsworth</v>
      </c>
      <c r="K1154" t="str">
        <v>Ron Howard</v>
      </c>
      <c r="L1154">
        <v>26000</v>
      </c>
      <c r="M1154">
        <v>28328</v>
      </c>
      <c r="N1154">
        <v>2000</v>
      </c>
      <c r="O1154">
        <v>27000</v>
      </c>
      <c r="P1154">
        <v>7</v>
      </c>
      <c r="R1154" t="str">
        <v>Blow</v>
      </c>
      <c r="S1154">
        <v>37071</v>
      </c>
      <c r="T1154">
        <v>2001</v>
      </c>
      <c r="U1154" t="str">
        <v>2000s</v>
      </c>
      <c r="V1154" t="str">
        <v>Color</v>
      </c>
      <c r="W1154" t="str">
        <v>Biography</v>
      </c>
      <c r="X1154" t="str">
        <v>English</v>
      </c>
      <c r="Y1154" t="str">
        <v>USA</v>
      </c>
      <c r="Z1154" t="str">
        <v>R</v>
      </c>
      <c r="AA1154" t="str">
        <v>Johnny Depp</v>
      </c>
      <c r="AB1154" t="str">
        <v>Ted Demme</v>
      </c>
      <c r="AC1154">
        <v>40000</v>
      </c>
      <c r="AD1154">
        <v>43453</v>
      </c>
      <c r="AE1154">
        <v>47</v>
      </c>
      <c r="AF1154">
        <v>13000</v>
      </c>
      <c r="AG1154">
        <v>7.6</v>
      </c>
      <c r="AH1154">
        <v>147</v>
      </c>
      <c r="AI1154">
        <v>124</v>
      </c>
      <c r="AJ1154">
        <v>52937130</v>
      </c>
      <c r="AL1154" s="7" t="str">
        <v>David Mirkin</v>
      </c>
      <c r="AM1154" s="35">
        <f>AVERAGEIFS(IMDB4[IMDb Score (1-10)],IMDB4[Director Name],Formula_Analysis!AL1154)</f>
        <v>6.2</v>
      </c>
      <c r="AQ1154" s="7" t="str">
        <v>Mahadeo Shivraj</v>
      </c>
      <c r="AR1154" s="7">
        <f>SUMIFS(IMDB4[Gross Revenue],IMDB4[Lead Actor],Formula_Analysis!AQ1154)</f>
        <v>142614158</v>
      </c>
    </row>
    <row r="1155" spans="1:44" x14ac:dyDescent="0.25">
      <c r="A1155" t="str">
        <v>Burn After Reading</v>
      </c>
      <c r="B1155">
        <v>39516</v>
      </c>
      <c r="C1155">
        <v>2008</v>
      </c>
      <c r="D1155" t="str">
        <v>2000s</v>
      </c>
      <c r="E1155" t="str">
        <v>Color</v>
      </c>
      <c r="F1155" t="str">
        <v>Comedy</v>
      </c>
      <c r="G1155" t="str">
        <v>English</v>
      </c>
      <c r="H1155" t="str">
        <v>USA</v>
      </c>
      <c r="I1155" t="str">
        <v>R</v>
      </c>
      <c r="J1155" t="str">
        <v>J.K. Simmons</v>
      </c>
      <c r="K1155" t="str">
        <v>Ethan Coen</v>
      </c>
      <c r="L1155">
        <v>24000</v>
      </c>
      <c r="M1155">
        <v>36093</v>
      </c>
      <c r="N1155">
        <v>1000</v>
      </c>
      <c r="O1155">
        <v>0</v>
      </c>
      <c r="P1155">
        <v>7</v>
      </c>
      <c r="R1155" t="str">
        <v>My Cousin Vinny</v>
      </c>
      <c r="S1155">
        <v>33773</v>
      </c>
      <c r="T1155">
        <v>1992</v>
      </c>
      <c r="U1155" t="str">
        <v>1990s</v>
      </c>
      <c r="V1155" t="str">
        <v>Color</v>
      </c>
      <c r="W1155" t="str">
        <v>Comedy</v>
      </c>
      <c r="X1155" t="str">
        <v>English</v>
      </c>
      <c r="Y1155" t="str">
        <v>USA</v>
      </c>
      <c r="Z1155" t="str">
        <v>R</v>
      </c>
      <c r="AA1155" t="str">
        <v>Fred Gwynne</v>
      </c>
      <c r="AB1155" t="str">
        <v>Jonathan Lynn</v>
      </c>
      <c r="AC1155">
        <v>886</v>
      </c>
      <c r="AD1155">
        <v>3280</v>
      </c>
      <c r="AE1155">
        <v>36</v>
      </c>
      <c r="AF1155">
        <v>7000</v>
      </c>
      <c r="AG1155">
        <v>7.5</v>
      </c>
      <c r="AH1155">
        <v>54</v>
      </c>
      <c r="AI1155">
        <v>120</v>
      </c>
      <c r="AJ1155">
        <v>52929168</v>
      </c>
      <c r="AL1155" s="7" t="str">
        <v>Bob Dolman</v>
      </c>
      <c r="AM1155" s="35">
        <f>AVERAGEIFS(IMDB4[IMDb Score (1-10)],IMDB4[Director Name],Formula_Analysis!AL1155)</f>
        <v>5.6</v>
      </c>
      <c r="AQ1155" s="7" t="str">
        <v>Gunnar Hansen</v>
      </c>
      <c r="AR1155" s="7">
        <f>SUMIFS(IMDB4[Gross Revenue],IMDB4[Lead Actor],Formula_Analysis!AQ1155)</f>
        <v>65193256</v>
      </c>
    </row>
    <row r="1156" spans="1:44" x14ac:dyDescent="0.25">
      <c r="A1156" t="str">
        <v>Harsh Times</v>
      </c>
      <c r="B1156">
        <v>38566</v>
      </c>
      <c r="C1156">
        <v>2005</v>
      </c>
      <c r="D1156" t="str">
        <v>2000s</v>
      </c>
      <c r="E1156" t="str">
        <v>Color</v>
      </c>
      <c r="F1156" t="str">
        <v>Action</v>
      </c>
      <c r="G1156" t="str">
        <v>English</v>
      </c>
      <c r="H1156" t="str">
        <v>USA</v>
      </c>
      <c r="I1156" t="str">
        <v>R</v>
      </c>
      <c r="J1156" t="str">
        <v>J.K. Simmons</v>
      </c>
      <c r="K1156" t="str">
        <v>David Ayer</v>
      </c>
      <c r="L1156">
        <v>24000</v>
      </c>
      <c r="M1156">
        <v>50313</v>
      </c>
      <c r="N1156">
        <v>453</v>
      </c>
      <c r="O1156">
        <v>0</v>
      </c>
      <c r="P1156">
        <v>7</v>
      </c>
      <c r="R1156" t="str">
        <v>Varsity Blues</v>
      </c>
      <c r="S1156">
        <v>36491</v>
      </c>
      <c r="T1156">
        <v>1999</v>
      </c>
      <c r="U1156" t="str">
        <v>1990s</v>
      </c>
      <c r="V1156" t="str">
        <v>Color</v>
      </c>
      <c r="W1156" t="str">
        <v>Comedy</v>
      </c>
      <c r="X1156" t="str">
        <v>English</v>
      </c>
      <c r="Y1156" t="str">
        <v>USA</v>
      </c>
      <c r="Z1156" t="str">
        <v>R</v>
      </c>
      <c r="AA1156" t="str">
        <v>Paul Walker</v>
      </c>
      <c r="AB1156" t="str">
        <v>Brian Robbins</v>
      </c>
      <c r="AC1156">
        <v>23000</v>
      </c>
      <c r="AD1156">
        <v>23369</v>
      </c>
      <c r="AE1156">
        <v>48</v>
      </c>
      <c r="AF1156">
        <v>0</v>
      </c>
      <c r="AG1156">
        <v>6.4</v>
      </c>
      <c r="AH1156">
        <v>67</v>
      </c>
      <c r="AI1156">
        <v>106</v>
      </c>
      <c r="AJ1156">
        <v>52885587</v>
      </c>
      <c r="AL1156" s="7" t="str">
        <v>Tina Gordon Chism</v>
      </c>
      <c r="AM1156" s="35">
        <f>AVERAGEIFS(IMDB4[IMDb Score (1-10)],IMDB4[Director Name],Formula_Analysis!AL1156)</f>
        <v>5.3</v>
      </c>
      <c r="AQ1156" s="7" t="str">
        <v>Ed Wynn</v>
      </c>
      <c r="AR1156" s="7">
        <f>SUMIFS(IMDB4[Gross Revenue],IMDB4[Lead Actor],Formula_Analysis!AQ1156)</f>
        <v>102300000</v>
      </c>
    </row>
    <row r="1157" spans="1:44" x14ac:dyDescent="0.25">
      <c r="A1157" t="str">
        <v>I'm Not There.</v>
      </c>
      <c r="B1157">
        <v>39177</v>
      </c>
      <c r="C1157">
        <v>2007</v>
      </c>
      <c r="D1157" t="str">
        <v>2000s</v>
      </c>
      <c r="E1157" t="str">
        <v>Black and White</v>
      </c>
      <c r="F1157" t="str">
        <v>Biography</v>
      </c>
      <c r="G1157" t="str">
        <v>English</v>
      </c>
      <c r="H1157" t="str">
        <v>USA</v>
      </c>
      <c r="I1157" t="str">
        <v>R</v>
      </c>
      <c r="J1157" t="str">
        <v>Christian Bale</v>
      </c>
      <c r="K1157" t="str">
        <v>Todd Haynes</v>
      </c>
      <c r="L1157">
        <v>23000</v>
      </c>
      <c r="M1157">
        <v>36398</v>
      </c>
      <c r="N1157">
        <v>162</v>
      </c>
      <c r="O1157">
        <v>0</v>
      </c>
      <c r="P1157">
        <v>7</v>
      </c>
      <c r="R1157" t="str">
        <v>Message in a Bottle</v>
      </c>
      <c r="S1157">
        <v>36183</v>
      </c>
      <c r="T1157">
        <v>1999</v>
      </c>
      <c r="U1157" t="str">
        <v>1990s</v>
      </c>
      <c r="V1157" t="str">
        <v>Color</v>
      </c>
      <c r="W1157" t="str">
        <v>Drama</v>
      </c>
      <c r="X1157" t="str">
        <v>English</v>
      </c>
      <c r="Y1157" t="str">
        <v>USA</v>
      </c>
      <c r="Z1157" t="str">
        <v>PG-13</v>
      </c>
      <c r="AA1157" t="str">
        <v>Robin Wright</v>
      </c>
      <c r="AB1157" t="str">
        <v>Luis Mandoki</v>
      </c>
      <c r="AC1157">
        <v>18000</v>
      </c>
      <c r="AD1157">
        <v>19815</v>
      </c>
      <c r="AE1157">
        <v>43</v>
      </c>
      <c r="AF1157">
        <v>0</v>
      </c>
      <c r="AG1157">
        <v>6.1</v>
      </c>
      <c r="AH1157">
        <v>85</v>
      </c>
      <c r="AI1157">
        <v>131</v>
      </c>
      <c r="AJ1157">
        <v>52799004</v>
      </c>
      <c r="AL1157" s="7" t="str">
        <v>Scott Alexander</v>
      </c>
      <c r="AM1157" s="35">
        <f>AVERAGEIFS(IMDB4[IMDb Score (1-10)],IMDB4[Director Name],Formula_Analysis!AL1157)</f>
        <v>5.7</v>
      </c>
      <c r="AQ1157" s="7" t="str">
        <v>Geraldine Chaplin</v>
      </c>
      <c r="AR1157" s="7">
        <f>SUMIFS(IMDB4[Gross Revenue],IMDB4[Lead Actor],Formula_Analysis!AQ1157)</f>
        <v>7159147</v>
      </c>
    </row>
    <row r="1158" spans="1:44" x14ac:dyDescent="0.25">
      <c r="A1158" t="str">
        <v>Meet the Parents</v>
      </c>
      <c r="B1158">
        <v>36551</v>
      </c>
      <c r="C1158">
        <v>2000</v>
      </c>
      <c r="D1158" t="str">
        <v>2000s</v>
      </c>
      <c r="E1158" t="str">
        <v>Color</v>
      </c>
      <c r="F1158" t="str">
        <v>Comedy</v>
      </c>
      <c r="G1158" t="str">
        <v>English</v>
      </c>
      <c r="H1158" t="str">
        <v>USA</v>
      </c>
      <c r="I1158" t="str">
        <v>PG-13</v>
      </c>
      <c r="J1158" t="str">
        <v>Robert De Niro</v>
      </c>
      <c r="K1158" t="str">
        <v>Jay Roach</v>
      </c>
      <c r="L1158">
        <v>22000</v>
      </c>
      <c r="M1158">
        <v>24286</v>
      </c>
      <c r="N1158">
        <v>116</v>
      </c>
      <c r="O1158">
        <v>0</v>
      </c>
      <c r="P1158">
        <v>7</v>
      </c>
      <c r="R1158" t="str">
        <v>Unfaithful</v>
      </c>
      <c r="S1158">
        <v>37553</v>
      </c>
      <c r="T1158">
        <v>2002</v>
      </c>
      <c r="U1158" t="str">
        <v>2000s</v>
      </c>
      <c r="V1158" t="str">
        <v>Color</v>
      </c>
      <c r="W1158" t="str">
        <v>Drama</v>
      </c>
      <c r="X1158" t="str">
        <v>English</v>
      </c>
      <c r="Y1158" t="str">
        <v>USA</v>
      </c>
      <c r="Z1158" t="str">
        <v>R</v>
      </c>
      <c r="AA1158" t="str">
        <v>Olivier Martinez</v>
      </c>
      <c r="AB1158" t="str">
        <v>Adrian Lyne</v>
      </c>
      <c r="AC1158">
        <v>838</v>
      </c>
      <c r="AD1158">
        <v>2583</v>
      </c>
      <c r="AE1158">
        <v>213</v>
      </c>
      <c r="AF1158">
        <v>0</v>
      </c>
      <c r="AG1158">
        <v>6.7</v>
      </c>
      <c r="AH1158">
        <v>152</v>
      </c>
      <c r="AI1158">
        <v>124</v>
      </c>
      <c r="AJ1158">
        <v>52752475</v>
      </c>
      <c r="AL1158" s="7" t="str">
        <v>Jeffrey W. Byrd</v>
      </c>
      <c r="AM1158" s="35">
        <f>AVERAGEIFS(IMDB4[IMDb Score (1-10)],IMDB4[Director Name],Formula_Analysis!AL1158)</f>
        <v>4.0999999999999996</v>
      </c>
      <c r="AQ1158" s="7" t="str">
        <v>Tom Atkins</v>
      </c>
      <c r="AR1158" s="7">
        <f>SUMIFS(IMDB4[Gross Revenue],IMDB4[Lead Actor],Formula_Analysis!AQ1158)</f>
        <v>14400000</v>
      </c>
    </row>
    <row r="1159" spans="1:44" x14ac:dyDescent="0.25">
      <c r="A1159" t="str">
        <v>Iron Man 2</v>
      </c>
      <c r="B1159">
        <v>40180</v>
      </c>
      <c r="C1159">
        <v>2010</v>
      </c>
      <c r="D1159" t="str">
        <v>2010s</v>
      </c>
      <c r="E1159" t="str">
        <v>Color</v>
      </c>
      <c r="F1159" t="str">
        <v>Action</v>
      </c>
      <c r="G1159" t="str">
        <v>English</v>
      </c>
      <c r="H1159" t="str">
        <v>USA</v>
      </c>
      <c r="I1159" t="str">
        <v>PG-13</v>
      </c>
      <c r="J1159" t="str">
        <v>Robert Downey Jr.</v>
      </c>
      <c r="K1159" t="str">
        <v>Jon Favreau</v>
      </c>
      <c r="L1159">
        <v>21000</v>
      </c>
      <c r="M1159">
        <v>48638</v>
      </c>
      <c r="N1159">
        <v>4000</v>
      </c>
      <c r="O1159">
        <v>18000</v>
      </c>
      <c r="P1159">
        <v>7</v>
      </c>
      <c r="R1159" t="str">
        <v>Four Weddings and a Funeral</v>
      </c>
      <c r="S1159">
        <v>34677</v>
      </c>
      <c r="T1159">
        <v>1994</v>
      </c>
      <c r="U1159" t="str">
        <v>1990s</v>
      </c>
      <c r="V1159" t="str">
        <v>Color</v>
      </c>
      <c r="W1159" t="str">
        <v>Comedy</v>
      </c>
      <c r="X1159" t="str">
        <v>English</v>
      </c>
      <c r="Y1159" t="str">
        <v>UK</v>
      </c>
      <c r="Z1159" t="str">
        <v>R</v>
      </c>
      <c r="AA1159" t="str">
        <v>Kristin Scott Thomas</v>
      </c>
      <c r="AB1159" t="str">
        <v>Mike Newell</v>
      </c>
      <c r="AC1159">
        <v>1000</v>
      </c>
      <c r="AD1159">
        <v>1862</v>
      </c>
      <c r="AE1159">
        <v>179</v>
      </c>
      <c r="AF1159">
        <v>0</v>
      </c>
      <c r="AG1159">
        <v>7.1</v>
      </c>
      <c r="AH1159">
        <v>84</v>
      </c>
      <c r="AI1159">
        <v>117</v>
      </c>
      <c r="AJ1159">
        <v>52700832</v>
      </c>
      <c r="AL1159" s="7" t="str">
        <v>Jason Friedberg</v>
      </c>
      <c r="AM1159" s="35">
        <f>AVERAGEIFS(IMDB4[IMDb Score (1-10)],IMDB4[Director Name],Formula_Analysis!AL1159)</f>
        <v>2.6</v>
      </c>
      <c r="AQ1159" s="7" t="str">
        <v>Sebastian Koch</v>
      </c>
      <c r="AR1159" s="7">
        <f>SUMIFS(IMDB4[Gross Revenue],IMDB4[Lead Actor],Formula_Analysis!AQ1159)</f>
        <v>11558956</v>
      </c>
    </row>
    <row r="1160" spans="1:44" x14ac:dyDescent="0.25">
      <c r="A1160" t="str">
        <v>Tropic Thunder</v>
      </c>
      <c r="B1160">
        <v>39511</v>
      </c>
      <c r="C1160">
        <v>2008</v>
      </c>
      <c r="D1160" t="str">
        <v>2000s</v>
      </c>
      <c r="E1160" t="str">
        <v>Color</v>
      </c>
      <c r="F1160" t="str">
        <v>Action</v>
      </c>
      <c r="G1160" t="str">
        <v>English</v>
      </c>
      <c r="H1160" t="str">
        <v>USA</v>
      </c>
      <c r="I1160" t="str">
        <v>R</v>
      </c>
      <c r="J1160" t="str">
        <v>Robert Downey Jr.</v>
      </c>
      <c r="K1160" t="str">
        <v>Ben Stiller</v>
      </c>
      <c r="L1160">
        <v>21000</v>
      </c>
      <c r="M1160">
        <v>23484</v>
      </c>
      <c r="N1160">
        <v>0</v>
      </c>
      <c r="O1160">
        <v>0</v>
      </c>
      <c r="P1160">
        <v>7</v>
      </c>
      <c r="R1160" t="str">
        <v>Diary of a Wimpy Kid: Rodrick Rules</v>
      </c>
      <c r="S1160">
        <v>40864</v>
      </c>
      <c r="T1160">
        <v>2011</v>
      </c>
      <c r="U1160" t="str">
        <v>2010s</v>
      </c>
      <c r="V1160" t="str">
        <v>Color</v>
      </c>
      <c r="W1160" t="str">
        <v>Comedy</v>
      </c>
      <c r="X1160" t="str">
        <v>English</v>
      </c>
      <c r="Y1160" t="str">
        <v>USA</v>
      </c>
      <c r="Z1160" t="str">
        <v>PG</v>
      </c>
      <c r="AA1160" t="str">
        <v>Zachary Gordon</v>
      </c>
      <c r="AB1160" t="str">
        <v>David Bowers</v>
      </c>
      <c r="AC1160">
        <v>975</v>
      </c>
      <c r="AD1160">
        <v>3567</v>
      </c>
      <c r="AE1160">
        <v>42</v>
      </c>
      <c r="AF1160">
        <v>0</v>
      </c>
      <c r="AG1160">
        <v>6.6</v>
      </c>
      <c r="AH1160">
        <v>103</v>
      </c>
      <c r="AI1160">
        <v>99</v>
      </c>
      <c r="AJ1160">
        <v>52691009</v>
      </c>
      <c r="AL1160" s="7" t="str">
        <v>Steve Carver</v>
      </c>
      <c r="AM1160" s="35">
        <f>AVERAGEIFS(IMDB4[IMDb Score (1-10)],IMDB4[Director Name],Formula_Analysis!AL1160)</f>
        <v>6.3</v>
      </c>
      <c r="AQ1160" s="7" t="str">
        <v>Mike Howard</v>
      </c>
      <c r="AR1160" s="7">
        <f>SUMIFS(IMDB4[Gross Revenue],IMDB4[Lead Actor],Formula_Analysis!AQ1160)</f>
        <v>16377274</v>
      </c>
    </row>
    <row r="1161" spans="1:44" x14ac:dyDescent="0.25">
      <c r="A1161" t="str">
        <v>Charlie Bartlett</v>
      </c>
      <c r="B1161">
        <v>39382</v>
      </c>
      <c r="C1161">
        <v>2007</v>
      </c>
      <c r="D1161" t="str">
        <v>2000s</v>
      </c>
      <c r="E1161" t="str">
        <v>Color</v>
      </c>
      <c r="F1161" t="str">
        <v>Comedy</v>
      </c>
      <c r="G1161" t="str">
        <v>English</v>
      </c>
      <c r="H1161" t="str">
        <v>USA</v>
      </c>
      <c r="I1161" t="str">
        <v>R</v>
      </c>
      <c r="J1161" t="str">
        <v>Robert Downey Jr.</v>
      </c>
      <c r="K1161" t="str">
        <v>Jon Poll</v>
      </c>
      <c r="L1161">
        <v>21000</v>
      </c>
      <c r="M1161">
        <v>22577</v>
      </c>
      <c r="N1161">
        <v>20</v>
      </c>
      <c r="O1161">
        <v>0</v>
      </c>
      <c r="P1161">
        <v>7</v>
      </c>
      <c r="R1161" t="str">
        <v>Kicking &amp; Screaming</v>
      </c>
      <c r="S1161">
        <v>38467</v>
      </c>
      <c r="T1161">
        <v>2005</v>
      </c>
      <c r="U1161" t="str">
        <v>2000s</v>
      </c>
      <c r="V1161" t="str">
        <v>Color</v>
      </c>
      <c r="W1161" t="str">
        <v>Comedy</v>
      </c>
      <c r="X1161" t="str">
        <v>English</v>
      </c>
      <c r="Y1161" t="str">
        <v>USA</v>
      </c>
      <c r="Z1161" t="str">
        <v>PG</v>
      </c>
      <c r="AA1161" t="str">
        <v>Josh Hutcherson</v>
      </c>
      <c r="AB1161" t="str">
        <v>Jesse Dylan</v>
      </c>
      <c r="AC1161">
        <v>14000</v>
      </c>
      <c r="AD1161">
        <v>27351</v>
      </c>
      <c r="AE1161">
        <v>58</v>
      </c>
      <c r="AF1161">
        <v>743</v>
      </c>
      <c r="AG1161">
        <v>5.6</v>
      </c>
      <c r="AH1161">
        <v>94</v>
      </c>
      <c r="AI1161">
        <v>95</v>
      </c>
      <c r="AJ1161">
        <v>52580895</v>
      </c>
      <c r="AL1161" s="7" t="str">
        <v>Jeff Tremaine</v>
      </c>
      <c r="AM1161" s="35">
        <f>AVERAGEIFS(IMDB4[IMDb Score (1-10)],IMDB4[Director Name],Formula_Analysis!AL1161)</f>
        <v>6.7666666666666657</v>
      </c>
      <c r="AQ1161" s="7" t="str">
        <v>Yuki Matsuzaki</v>
      </c>
      <c r="AR1161" s="7">
        <f>SUMIFS(IMDB4[Gross Revenue],IMDB4[Lead Actor],Formula_Analysis!AQ1161)</f>
        <v>13753931</v>
      </c>
    </row>
    <row r="1162" spans="1:44" x14ac:dyDescent="0.25">
      <c r="A1162" t="str">
        <v>The SpongeBob SquarePants Movie</v>
      </c>
      <c r="B1162">
        <v>38196</v>
      </c>
      <c r="C1162">
        <v>2004</v>
      </c>
      <c r="D1162" t="str">
        <v>2000s</v>
      </c>
      <c r="E1162" t="str">
        <v>Color</v>
      </c>
      <c r="F1162" t="str">
        <v>Adventure</v>
      </c>
      <c r="G1162" t="str">
        <v>English</v>
      </c>
      <c r="H1162" t="str">
        <v>USA</v>
      </c>
      <c r="I1162" t="str">
        <v>PG</v>
      </c>
      <c r="J1162" t="str">
        <v>Scarlett Johansson</v>
      </c>
      <c r="K1162" t="str">
        <v>Stephen Hillenburg</v>
      </c>
      <c r="L1162">
        <v>19000</v>
      </c>
      <c r="M1162">
        <v>20097</v>
      </c>
      <c r="N1162">
        <v>47</v>
      </c>
      <c r="O1162">
        <v>0</v>
      </c>
      <c r="P1162">
        <v>7</v>
      </c>
      <c r="R1162" t="str">
        <v>No Good Deed</v>
      </c>
      <c r="S1162">
        <v>41789</v>
      </c>
      <c r="T1162">
        <v>2014</v>
      </c>
      <c r="U1162" t="str">
        <v>2010s</v>
      </c>
      <c r="V1162" t="str">
        <v>Color</v>
      </c>
      <c r="W1162" t="str">
        <v>Crime</v>
      </c>
      <c r="X1162" t="str">
        <v>English</v>
      </c>
      <c r="Y1162" t="str">
        <v>USA</v>
      </c>
      <c r="Z1162" t="str">
        <v>PG-13</v>
      </c>
      <c r="AA1162" t="str">
        <v>Leslie Bibb</v>
      </c>
      <c r="AB1162" t="str">
        <v>Sam Miller</v>
      </c>
      <c r="AC1162">
        <v>1000</v>
      </c>
      <c r="AD1162">
        <v>2297</v>
      </c>
      <c r="AE1162">
        <v>12</v>
      </c>
      <c r="AF1162">
        <v>0</v>
      </c>
      <c r="AG1162">
        <v>5.6</v>
      </c>
      <c r="AH1162">
        <v>58</v>
      </c>
      <c r="AI1162">
        <v>84</v>
      </c>
      <c r="AJ1162">
        <v>52543632</v>
      </c>
      <c r="AL1162" s="7" t="str">
        <v>Jim Fall</v>
      </c>
      <c r="AM1162" s="35">
        <f>AVERAGEIFS(IMDB4[IMDb Score (1-10)],IMDB4[Director Name],Formula_Analysis!AL1162)</f>
        <v>5.3</v>
      </c>
      <c r="AQ1162" s="7" t="str">
        <v>Scott Cohen</v>
      </c>
      <c r="AR1162" s="7">
        <f>SUMIFS(IMDB4[Gross Revenue],IMDB4[Lead Actor],Formula_Analysis!AQ1162)</f>
        <v>7022940</v>
      </c>
    </row>
    <row r="1163" spans="1:44" x14ac:dyDescent="0.25">
      <c r="A1163" t="str">
        <v>John Q</v>
      </c>
      <c r="B1163">
        <v>37533</v>
      </c>
      <c r="C1163">
        <v>2002</v>
      </c>
      <c r="D1163" t="str">
        <v>2000s</v>
      </c>
      <c r="E1163" t="str">
        <v>Color</v>
      </c>
      <c r="F1163" t="str">
        <v>Crime</v>
      </c>
      <c r="G1163" t="str">
        <v>English</v>
      </c>
      <c r="H1163" t="str">
        <v>USA</v>
      </c>
      <c r="I1163" t="str">
        <v>PG-13</v>
      </c>
      <c r="J1163" t="str">
        <v>Denzel Washington</v>
      </c>
      <c r="K1163" t="str">
        <v>Nick Cassavetes</v>
      </c>
      <c r="L1163">
        <v>18000</v>
      </c>
      <c r="M1163">
        <v>20970</v>
      </c>
      <c r="N1163">
        <v>415</v>
      </c>
      <c r="O1163">
        <v>0</v>
      </c>
      <c r="P1163">
        <v>7</v>
      </c>
      <c r="R1163" t="str">
        <v>A Madea Christmas</v>
      </c>
      <c r="S1163">
        <v>41345</v>
      </c>
      <c r="T1163">
        <v>2013</v>
      </c>
      <c r="U1163" t="str">
        <v>2010s</v>
      </c>
      <c r="V1163" t="str">
        <v>Color</v>
      </c>
      <c r="W1163" t="str">
        <v>Comedy</v>
      </c>
      <c r="X1163" t="str">
        <v>English</v>
      </c>
      <c r="Y1163" t="str">
        <v>USA</v>
      </c>
      <c r="Z1163" t="str">
        <v>PG-13</v>
      </c>
      <c r="AA1163" t="str">
        <v>Alicia Witt</v>
      </c>
      <c r="AB1163" t="str">
        <v>Tyler Perry</v>
      </c>
      <c r="AC1163">
        <v>975</v>
      </c>
      <c r="AD1163">
        <v>3202</v>
      </c>
      <c r="AE1163">
        <v>0</v>
      </c>
      <c r="AF1163">
        <v>0</v>
      </c>
      <c r="AG1163">
        <v>4.7</v>
      </c>
      <c r="AH1163">
        <v>24</v>
      </c>
      <c r="AI1163">
        <v>100</v>
      </c>
      <c r="AJ1163">
        <v>52528330</v>
      </c>
      <c r="AL1163" s="7" t="str">
        <v>Stanley Kramer</v>
      </c>
      <c r="AM1163" s="35">
        <f>AVERAGEIFS(IMDB4[IMDb Score (1-10)],IMDB4[Director Name],Formula_Analysis!AL1163)</f>
        <v>7.6</v>
      </c>
      <c r="AQ1163" s="7" t="str">
        <v>Bebe Neuwirth</v>
      </c>
      <c r="AR1163" s="7">
        <f>SUMIFS(IMDB4[Gross Revenue],IMDB4[Lead Actor],Formula_Analysis!AQ1163)</f>
        <v>2882062</v>
      </c>
    </row>
    <row r="1164" spans="1:44" x14ac:dyDescent="0.25">
      <c r="A1164" t="str">
        <v>The Conspirator</v>
      </c>
      <c r="B1164">
        <v>40201</v>
      </c>
      <c r="C1164">
        <v>2010</v>
      </c>
      <c r="D1164" t="str">
        <v>2010s</v>
      </c>
      <c r="E1164" t="str">
        <v>Color</v>
      </c>
      <c r="F1164" t="str">
        <v>Crime</v>
      </c>
      <c r="G1164" t="str">
        <v>English</v>
      </c>
      <c r="H1164" t="str">
        <v>USA</v>
      </c>
      <c r="I1164" t="str">
        <v>PG-13</v>
      </c>
      <c r="J1164" t="str">
        <v>Robin Wright</v>
      </c>
      <c r="K1164" t="str">
        <v>Robert Redford</v>
      </c>
      <c r="L1164">
        <v>18000</v>
      </c>
      <c r="M1164">
        <v>21163</v>
      </c>
      <c r="N1164">
        <v>0</v>
      </c>
      <c r="O1164">
        <v>0</v>
      </c>
      <c r="P1164">
        <v>7</v>
      </c>
      <c r="R1164" t="str">
        <v>Wall Street: Money Never Sleeps</v>
      </c>
      <c r="S1164">
        <v>40256</v>
      </c>
      <c r="T1164">
        <v>2010</v>
      </c>
      <c r="U1164" t="str">
        <v>2010s</v>
      </c>
      <c r="V1164" t="str">
        <v>Color</v>
      </c>
      <c r="W1164" t="str">
        <v>Drama</v>
      </c>
      <c r="X1164" t="str">
        <v>English</v>
      </c>
      <c r="Y1164" t="str">
        <v>USA</v>
      </c>
      <c r="Z1164" t="str">
        <v>PG-13</v>
      </c>
      <c r="AA1164" t="str">
        <v>Frank Langella</v>
      </c>
      <c r="AB1164" t="str">
        <v>Oliver Stone</v>
      </c>
      <c r="AC1164">
        <v>903</v>
      </c>
      <c r="AD1164">
        <v>1579</v>
      </c>
      <c r="AE1164">
        <v>0</v>
      </c>
      <c r="AF1164">
        <v>13000</v>
      </c>
      <c r="AG1164">
        <v>6.3</v>
      </c>
      <c r="AH1164">
        <v>297</v>
      </c>
      <c r="AI1164">
        <v>136</v>
      </c>
      <c r="AJ1164">
        <v>52474616</v>
      </c>
      <c r="AL1164" s="7" t="str">
        <v>Paul Schrader</v>
      </c>
      <c r="AM1164" s="35">
        <f>AVERAGEIFS(IMDB4[IMDb Score (1-10)],IMDB4[Director Name],Formula_Analysis!AL1164)</f>
        <v>5.7666666666666666</v>
      </c>
      <c r="AQ1164" s="7" t="str">
        <v>John Robinson</v>
      </c>
      <c r="AR1164" s="7">
        <f>SUMIFS(IMDB4[Gross Revenue],IMDB4[Lead Actor],Formula_Analysis!AQ1164)</f>
        <v>856942</v>
      </c>
    </row>
    <row r="1165" spans="1:44" x14ac:dyDescent="0.25">
      <c r="A1165" t="str">
        <v>World War Z</v>
      </c>
      <c r="B1165">
        <v>41589</v>
      </c>
      <c r="C1165">
        <v>2013</v>
      </c>
      <c r="D1165" t="str">
        <v>2010s</v>
      </c>
      <c r="E1165" t="str">
        <v>Color</v>
      </c>
      <c r="F1165" t="str">
        <v>Action</v>
      </c>
      <c r="G1165" t="str">
        <v>English</v>
      </c>
      <c r="H1165" t="str">
        <v>USA</v>
      </c>
      <c r="I1165" t="str">
        <v>PG-13</v>
      </c>
      <c r="J1165" t="str">
        <v>Peter Capaldi</v>
      </c>
      <c r="K1165" t="str">
        <v>Marc Forster</v>
      </c>
      <c r="L1165">
        <v>17000</v>
      </c>
      <c r="M1165">
        <v>32392</v>
      </c>
      <c r="N1165">
        <v>395</v>
      </c>
      <c r="O1165">
        <v>129000</v>
      </c>
      <c r="P1165">
        <v>7</v>
      </c>
      <c r="R1165" t="str">
        <v>Southpaw</v>
      </c>
      <c r="S1165">
        <v>42136</v>
      </c>
      <c r="T1165">
        <v>2015</v>
      </c>
      <c r="U1165" t="str">
        <v>2010s</v>
      </c>
      <c r="V1165" t="str">
        <v>Color</v>
      </c>
      <c r="W1165" t="str">
        <v>Drama</v>
      </c>
      <c r="X1165" t="str">
        <v>English</v>
      </c>
      <c r="Y1165" t="str">
        <v>USA</v>
      </c>
      <c r="Z1165" t="str">
        <v>R</v>
      </c>
      <c r="AA1165" t="str">
        <v>Jake Gyllenhaal</v>
      </c>
      <c r="AB1165" t="str">
        <v>Antoine Fuqua</v>
      </c>
      <c r="AC1165">
        <v>15000</v>
      </c>
      <c r="AD1165">
        <v>16881</v>
      </c>
      <c r="AE1165">
        <v>845</v>
      </c>
      <c r="AF1165">
        <v>44000</v>
      </c>
      <c r="AG1165">
        <v>7.5</v>
      </c>
      <c r="AH1165">
        <v>305</v>
      </c>
      <c r="AI1165">
        <v>124</v>
      </c>
      <c r="AJ1165">
        <v>52418902</v>
      </c>
      <c r="AL1165" s="7" t="str">
        <v>Julie Anne Robinson</v>
      </c>
      <c r="AM1165" s="35">
        <f>AVERAGEIFS(IMDB4[IMDb Score (1-10)],IMDB4[Director Name],Formula_Analysis!AL1165)</f>
        <v>5.55</v>
      </c>
      <c r="AQ1165" s="7" t="str">
        <v>Adam Arkin</v>
      </c>
      <c r="AR1165" s="7">
        <f>SUMIFS(IMDB4[Gross Revenue],IMDB4[Lead Actor],Formula_Analysis!AQ1165)</f>
        <v>36037909</v>
      </c>
    </row>
    <row r="1166" spans="1:44" x14ac:dyDescent="0.25">
      <c r="A1166" t="str">
        <v>Pacific Rim</v>
      </c>
      <c r="B1166">
        <v>41522</v>
      </c>
      <c r="C1166">
        <v>2013</v>
      </c>
      <c r="D1166" t="str">
        <v>2010s</v>
      </c>
      <c r="E1166" t="str">
        <v>Color</v>
      </c>
      <c r="F1166" t="str">
        <v>Action</v>
      </c>
      <c r="G1166" t="str">
        <v>English</v>
      </c>
      <c r="H1166" t="str">
        <v>USA</v>
      </c>
      <c r="I1166" t="str">
        <v>PG-13</v>
      </c>
      <c r="J1166" t="str">
        <v>Charlie Hunnam</v>
      </c>
      <c r="K1166" t="str">
        <v>Guillermo del Toro</v>
      </c>
      <c r="L1166">
        <v>16000</v>
      </c>
      <c r="M1166">
        <v>19166</v>
      </c>
      <c r="N1166">
        <v>0</v>
      </c>
      <c r="O1166">
        <v>83000</v>
      </c>
      <c r="P1166">
        <v>7</v>
      </c>
      <c r="R1166" t="str">
        <v>Blade: Trinity</v>
      </c>
      <c r="S1166">
        <v>38336</v>
      </c>
      <c r="T1166">
        <v>2004</v>
      </c>
      <c r="U1166" t="str">
        <v>2000s</v>
      </c>
      <c r="V1166" t="str">
        <v>Color</v>
      </c>
      <c r="W1166" t="str">
        <v>Action</v>
      </c>
      <c r="X1166" t="str">
        <v>English</v>
      </c>
      <c r="Y1166" t="str">
        <v>USA</v>
      </c>
      <c r="Z1166" t="str">
        <v>R</v>
      </c>
      <c r="AA1166" t="str">
        <v>Ryan Reynolds</v>
      </c>
      <c r="AB1166" t="str">
        <v>David S. Goyer</v>
      </c>
      <c r="AC1166">
        <v>16000</v>
      </c>
      <c r="AD1166">
        <v>19764</v>
      </c>
      <c r="AE1166">
        <v>687</v>
      </c>
      <c r="AF1166">
        <v>0</v>
      </c>
      <c r="AG1166">
        <v>5.9</v>
      </c>
      <c r="AH1166">
        <v>185</v>
      </c>
      <c r="AI1166">
        <v>122</v>
      </c>
      <c r="AJ1166">
        <v>52397389</v>
      </c>
      <c r="AL1166" s="7" t="str">
        <v>Meiert Avis</v>
      </c>
      <c r="AM1166" s="35">
        <f>AVERAGEIFS(IMDB4[IMDb Score (1-10)],IMDB4[Director Name],Formula_Analysis!AL1166)</f>
        <v>4.2</v>
      </c>
      <c r="AQ1166" s="7" t="str">
        <v>Numan Acar</v>
      </c>
      <c r="AR1166" s="7">
        <f>SUMIFS(IMDB4[Gross Revenue],IMDB4[Lead Actor],Formula_Analysis!AQ1166)</f>
        <v>3093491</v>
      </c>
    </row>
    <row r="1167" spans="1:44" x14ac:dyDescent="0.25">
      <c r="A1167" t="str">
        <v>Buried</v>
      </c>
      <c r="B1167">
        <v>40433</v>
      </c>
      <c r="C1167">
        <v>2010</v>
      </c>
      <c r="D1167" t="str">
        <v>2010s</v>
      </c>
      <c r="E1167" t="str">
        <v>Color</v>
      </c>
      <c r="F1167" t="str">
        <v>Drama</v>
      </c>
      <c r="G1167" t="str">
        <v>English</v>
      </c>
      <c r="H1167" t="str">
        <v>Spain</v>
      </c>
      <c r="I1167" t="str">
        <v>R</v>
      </c>
      <c r="J1167" t="str">
        <v>Ryan Reynolds</v>
      </c>
      <c r="K1167" t="str">
        <v>Rodrigo CortÃ©s</v>
      </c>
      <c r="L1167">
        <v>16000</v>
      </c>
      <c r="M1167">
        <v>17471</v>
      </c>
      <c r="N1167">
        <v>89</v>
      </c>
      <c r="O1167">
        <v>24000</v>
      </c>
      <c r="P1167">
        <v>7</v>
      </c>
      <c r="R1167" t="str">
        <v>The Royal Tenenbaums</v>
      </c>
      <c r="S1167">
        <v>37109</v>
      </c>
      <c r="T1167">
        <v>2001</v>
      </c>
      <c r="U1167" t="str">
        <v>2000s</v>
      </c>
      <c r="V1167" t="str">
        <v>Color</v>
      </c>
      <c r="W1167" t="str">
        <v>Comedy</v>
      </c>
      <c r="X1167" t="str">
        <v>English</v>
      </c>
      <c r="Y1167" t="str">
        <v>USA</v>
      </c>
      <c r="Z1167" t="str">
        <v>R</v>
      </c>
      <c r="AA1167" t="str">
        <v>Bill Murray</v>
      </c>
      <c r="AB1167" t="str">
        <v>Wes Anderson</v>
      </c>
      <c r="AC1167">
        <v>13000</v>
      </c>
      <c r="AD1167">
        <v>14609</v>
      </c>
      <c r="AE1167">
        <v>0</v>
      </c>
      <c r="AF1167">
        <v>0</v>
      </c>
      <c r="AG1167">
        <v>7.6</v>
      </c>
      <c r="AH1167">
        <v>220</v>
      </c>
      <c r="AI1167">
        <v>110</v>
      </c>
      <c r="AJ1167">
        <v>52353636</v>
      </c>
      <c r="AL1167" s="7" t="str">
        <v>Simon Wells</v>
      </c>
      <c r="AM1167" s="35">
        <f>AVERAGEIFS(IMDB4[IMDb Score (1-10)],IMDB4[Director Name],Formula_Analysis!AL1167)</f>
        <v>5.65</v>
      </c>
      <c r="AQ1167" s="7" t="str">
        <v>Kip Pardue</v>
      </c>
      <c r="AR1167" s="7">
        <f>SUMIFS(IMDB4[Gross Revenue],IMDB4[Lead Actor],Formula_Analysis!AQ1167)</f>
        <v>228524</v>
      </c>
    </row>
    <row r="1168" spans="1:44" x14ac:dyDescent="0.25">
      <c r="A1168" t="str">
        <v>The Amazing Spider-Man</v>
      </c>
      <c r="B1168">
        <v>41208</v>
      </c>
      <c r="C1168">
        <v>2012</v>
      </c>
      <c r="D1168" t="str">
        <v>2010s</v>
      </c>
      <c r="E1168" t="str">
        <v>Color</v>
      </c>
      <c r="F1168" t="str">
        <v>Action</v>
      </c>
      <c r="G1168" t="str">
        <v>English</v>
      </c>
      <c r="H1168" t="str">
        <v>USA</v>
      </c>
      <c r="I1168" t="str">
        <v>PG-13</v>
      </c>
      <c r="J1168" t="str">
        <v>Emma Stone</v>
      </c>
      <c r="K1168" t="str">
        <v>Marc Webb</v>
      </c>
      <c r="L1168">
        <v>15000</v>
      </c>
      <c r="M1168">
        <v>28489</v>
      </c>
      <c r="N1168">
        <v>464</v>
      </c>
      <c r="O1168">
        <v>56000</v>
      </c>
      <c r="P1168">
        <v>7</v>
      </c>
      <c r="R1168" t="str">
        <v>The Lake House</v>
      </c>
      <c r="S1168">
        <v>38776</v>
      </c>
      <c r="T1168">
        <v>2006</v>
      </c>
      <c r="U1168" t="str">
        <v>2000s</v>
      </c>
      <c r="V1168" t="str">
        <v>Color</v>
      </c>
      <c r="W1168" t="str">
        <v>Drama</v>
      </c>
      <c r="X1168" t="str">
        <v>English</v>
      </c>
      <c r="Y1168" t="str">
        <v>USA</v>
      </c>
      <c r="Z1168" t="str">
        <v>PG</v>
      </c>
      <c r="AA1168" t="str">
        <v>Keanu Reeves</v>
      </c>
      <c r="AB1168" t="str">
        <v>Alejandro Agresti</v>
      </c>
      <c r="AC1168">
        <v>18000</v>
      </c>
      <c r="AD1168">
        <v>18693</v>
      </c>
      <c r="AE1168">
        <v>18</v>
      </c>
      <c r="AF1168">
        <v>0</v>
      </c>
      <c r="AG1168">
        <v>6.8</v>
      </c>
      <c r="AH1168">
        <v>175</v>
      </c>
      <c r="AI1168">
        <v>99</v>
      </c>
      <c r="AJ1168">
        <v>52320979</v>
      </c>
      <c r="AL1168" s="7" t="str">
        <v>John Milius</v>
      </c>
      <c r="AM1168" s="35">
        <f>AVERAGEIFS(IMDB4[IMDb Score (1-10)],IMDB4[Director Name],Formula_Analysis!AL1168)</f>
        <v>6.3000000000000007</v>
      </c>
      <c r="AQ1168" s="7" t="str">
        <v>Abhishek Bachchan</v>
      </c>
      <c r="AR1168" s="7">
        <f>SUMIFS(IMDB4[Gross Revenue],IMDB4[Lead Actor],Formula_Analysis!AQ1168)</f>
        <v>100358</v>
      </c>
    </row>
    <row r="1169" spans="1:44" x14ac:dyDescent="0.25">
      <c r="A1169" t="str">
        <v>Ted</v>
      </c>
      <c r="B1169">
        <v>41155</v>
      </c>
      <c r="C1169">
        <v>2012</v>
      </c>
      <c r="D1169" t="str">
        <v>2010s</v>
      </c>
      <c r="E1169" t="str">
        <v>Color</v>
      </c>
      <c r="F1169" t="str">
        <v>Comedy</v>
      </c>
      <c r="G1169" t="str">
        <v>English</v>
      </c>
      <c r="H1169" t="str">
        <v>USA</v>
      </c>
      <c r="I1169" t="str">
        <v>R</v>
      </c>
      <c r="J1169" t="str">
        <v>Mila Kunis</v>
      </c>
      <c r="K1169" t="str">
        <v>Seth MacFarlane</v>
      </c>
      <c r="L1169">
        <v>15000</v>
      </c>
      <c r="M1169">
        <v>21773</v>
      </c>
      <c r="N1169">
        <v>3000</v>
      </c>
      <c r="O1169">
        <v>74000</v>
      </c>
      <c r="P1169">
        <v>7</v>
      </c>
      <c r="R1169" t="str">
        <v>The Color of Money</v>
      </c>
      <c r="S1169">
        <v>31734</v>
      </c>
      <c r="T1169">
        <v>1986</v>
      </c>
      <c r="U1169" t="str">
        <v>1980s</v>
      </c>
      <c r="V1169" t="str">
        <v>Color</v>
      </c>
      <c r="W1169" t="str">
        <v>Drama</v>
      </c>
      <c r="X1169" t="str">
        <v>English</v>
      </c>
      <c r="Y1169" t="str">
        <v>USA</v>
      </c>
      <c r="Z1169" t="str">
        <v>R</v>
      </c>
      <c r="AA1169" t="str">
        <v>Tom Cruise</v>
      </c>
      <c r="AB1169" t="str">
        <v>Martin Scorsese</v>
      </c>
      <c r="AC1169">
        <v>10000</v>
      </c>
      <c r="AD1169">
        <v>11895</v>
      </c>
      <c r="AE1169">
        <v>17000</v>
      </c>
      <c r="AF1169">
        <v>0</v>
      </c>
      <c r="AG1169">
        <v>7</v>
      </c>
      <c r="AH1169">
        <v>59</v>
      </c>
      <c r="AI1169">
        <v>119</v>
      </c>
      <c r="AJ1169">
        <v>52293982</v>
      </c>
      <c r="AL1169" s="7" t="str">
        <v>Martin Weisz</v>
      </c>
      <c r="AM1169" s="35">
        <f>AVERAGEIFS(IMDB4[IMDb Score (1-10)],IMDB4[Director Name],Formula_Analysis!AL1169)</f>
        <v>5.0999999999999996</v>
      </c>
      <c r="AQ1169" s="7" t="str">
        <v>Hugh M. Hefner</v>
      </c>
      <c r="AR1169" s="7">
        <f>SUMIFS(IMDB4[Gross Revenue],IMDB4[Lead Actor],Formula_Analysis!AQ1169)</f>
        <v>5196396</v>
      </c>
    </row>
    <row r="1170" spans="1:44" x14ac:dyDescent="0.25">
      <c r="A1170" t="str">
        <v>Non-Stop</v>
      </c>
      <c r="B1170">
        <v>41787</v>
      </c>
      <c r="C1170">
        <v>2014</v>
      </c>
      <c r="D1170" t="str">
        <v>2010s</v>
      </c>
      <c r="E1170" t="str">
        <v>Color</v>
      </c>
      <c r="F1170" t="str">
        <v>Action</v>
      </c>
      <c r="G1170" t="str">
        <v>English</v>
      </c>
      <c r="H1170" t="str">
        <v>UK</v>
      </c>
      <c r="I1170" t="str">
        <v>PG-13</v>
      </c>
      <c r="J1170" t="str">
        <v>Liam Neeson</v>
      </c>
      <c r="K1170" t="str">
        <v>Jaume Collet-Serra</v>
      </c>
      <c r="L1170">
        <v>14000</v>
      </c>
      <c r="M1170">
        <v>16967</v>
      </c>
      <c r="N1170">
        <v>174</v>
      </c>
      <c r="O1170">
        <v>24000</v>
      </c>
      <c r="P1170">
        <v>7</v>
      </c>
      <c r="R1170" t="str">
        <v>Stand by Me</v>
      </c>
      <c r="S1170">
        <v>31528</v>
      </c>
      <c r="T1170">
        <v>1986</v>
      </c>
      <c r="U1170" t="str">
        <v>1980s</v>
      </c>
      <c r="V1170" t="str">
        <v>Color</v>
      </c>
      <c r="W1170" t="str">
        <v>Adventure</v>
      </c>
      <c r="X1170" t="str">
        <v>English</v>
      </c>
      <c r="Y1170" t="str">
        <v>USA</v>
      </c>
      <c r="Z1170" t="str">
        <v>R</v>
      </c>
      <c r="AA1170" t="str">
        <v>Marshall Bell</v>
      </c>
      <c r="AB1170" t="str">
        <v>Rob Reiner</v>
      </c>
      <c r="AC1170">
        <v>217</v>
      </c>
      <c r="AD1170">
        <v>644</v>
      </c>
      <c r="AE1170">
        <v>0</v>
      </c>
      <c r="AF1170">
        <v>24000</v>
      </c>
      <c r="AG1170">
        <v>8.1</v>
      </c>
      <c r="AH1170">
        <v>99</v>
      </c>
      <c r="AI1170">
        <v>89</v>
      </c>
      <c r="AJ1170">
        <v>52287414</v>
      </c>
      <c r="AL1170" s="7" t="str">
        <v>Scott Ziehl</v>
      </c>
      <c r="AM1170" s="35">
        <f>AVERAGEIFS(IMDB4[IMDb Score (1-10)],IMDB4[Director Name],Formula_Analysis!AL1170)</f>
        <v>6.6</v>
      </c>
      <c r="AQ1170" s="7" t="str">
        <v>Eric Johnson</v>
      </c>
      <c r="AR1170" s="7">
        <f>SUMIFS(IMDB4[Gross Revenue],IMDB4[Lead Actor],Formula_Analysis!AQ1170)</f>
        <v>3347439</v>
      </c>
    </row>
    <row r="1171" spans="1:44" x14ac:dyDescent="0.25">
      <c r="A1171" t="str">
        <v>Boiler Room</v>
      </c>
      <c r="B1171">
        <v>36849</v>
      </c>
      <c r="C1171">
        <v>2000</v>
      </c>
      <c r="D1171" t="str">
        <v>2000s</v>
      </c>
      <c r="E1171" t="str">
        <v>Color</v>
      </c>
      <c r="F1171" t="str">
        <v>Crime</v>
      </c>
      <c r="G1171" t="str">
        <v>English</v>
      </c>
      <c r="H1171" t="str">
        <v>USA</v>
      </c>
      <c r="I1171" t="str">
        <v>R</v>
      </c>
      <c r="J1171" t="str">
        <v>Vin Diesel</v>
      </c>
      <c r="K1171" t="str">
        <v>Ben Younger</v>
      </c>
      <c r="L1171">
        <v>14000</v>
      </c>
      <c r="M1171">
        <v>17336</v>
      </c>
      <c r="N1171">
        <v>46</v>
      </c>
      <c r="O1171">
        <v>0</v>
      </c>
      <c r="P1171">
        <v>7</v>
      </c>
      <c r="R1171" t="str">
        <v>Radio</v>
      </c>
      <c r="S1171">
        <v>37903</v>
      </c>
      <c r="T1171">
        <v>2003</v>
      </c>
      <c r="U1171" t="str">
        <v>2000s</v>
      </c>
      <c r="V1171" t="str">
        <v>Color</v>
      </c>
      <c r="W1171" t="str">
        <v>Biography</v>
      </c>
      <c r="X1171" t="str">
        <v>English</v>
      </c>
      <c r="Y1171" t="str">
        <v>USA</v>
      </c>
      <c r="Z1171" t="str">
        <v>PG</v>
      </c>
      <c r="AA1171" t="str">
        <v>Alfre Woodard</v>
      </c>
      <c r="AB1171" t="str">
        <v>Michael Tollin</v>
      </c>
      <c r="AC1171">
        <v>1000</v>
      </c>
      <c r="AD1171">
        <v>4231</v>
      </c>
      <c r="AE1171">
        <v>19</v>
      </c>
      <c r="AF1171">
        <v>0</v>
      </c>
      <c r="AG1171">
        <v>6.9</v>
      </c>
      <c r="AH1171">
        <v>74</v>
      </c>
      <c r="AI1171">
        <v>109</v>
      </c>
      <c r="AJ1171">
        <v>52277485</v>
      </c>
      <c r="AL1171" s="7" t="str">
        <v>Ronny Yu</v>
      </c>
      <c r="AM1171" s="35">
        <f>AVERAGEIFS(IMDB4[IMDb Score (1-10)],IMDB4[Director Name],Formula_Analysis!AL1171)</f>
        <v>5.5</v>
      </c>
      <c r="AQ1171" s="7" t="str">
        <v>David Paymer</v>
      </c>
      <c r="AR1171" s="7">
        <f>SUMIFS(IMDB4[Gross Revenue],IMDB4[Lead Actor],Formula_Analysis!AQ1171)</f>
        <v>25436324</v>
      </c>
    </row>
    <row r="1172" spans="1:44" x14ac:dyDescent="0.25">
      <c r="A1172" t="str">
        <v>The Bounty</v>
      </c>
      <c r="B1172">
        <v>30730</v>
      </c>
      <c r="C1172">
        <v>1984</v>
      </c>
      <c r="D1172" t="str">
        <v>1980s</v>
      </c>
      <c r="E1172" t="str">
        <v>Color</v>
      </c>
      <c r="F1172" t="str">
        <v>Action</v>
      </c>
      <c r="G1172" t="str">
        <v>English</v>
      </c>
      <c r="H1172" t="str">
        <v>UK</v>
      </c>
      <c r="I1172" t="str">
        <v>PG</v>
      </c>
      <c r="J1172" t="str">
        <v>Liam Neeson</v>
      </c>
      <c r="K1172" t="str">
        <v>Roger Donaldson</v>
      </c>
      <c r="L1172">
        <v>14000</v>
      </c>
      <c r="M1172">
        <v>28094</v>
      </c>
      <c r="N1172">
        <v>79</v>
      </c>
      <c r="O1172">
        <v>1000</v>
      </c>
      <c r="P1172">
        <v>7</v>
      </c>
      <c r="R1172" t="str">
        <v>Insidious: Chapter 3</v>
      </c>
      <c r="S1172">
        <v>42310</v>
      </c>
      <c r="T1172">
        <v>2015</v>
      </c>
      <c r="U1172" t="str">
        <v>2010s</v>
      </c>
      <c r="V1172" t="str">
        <v>Color</v>
      </c>
      <c r="W1172" t="str">
        <v>Fantasy</v>
      </c>
      <c r="X1172" t="str">
        <v>English</v>
      </c>
      <c r="Y1172" t="str">
        <v>Canada</v>
      </c>
      <c r="Z1172" t="str">
        <v>PG-13</v>
      </c>
      <c r="AA1172" t="str">
        <v>Lin Shaye</v>
      </c>
      <c r="AB1172" t="str">
        <v>Leigh Whannell</v>
      </c>
      <c r="AC1172">
        <v>852</v>
      </c>
      <c r="AD1172">
        <v>2426</v>
      </c>
      <c r="AE1172">
        <v>482</v>
      </c>
      <c r="AF1172">
        <v>29000</v>
      </c>
      <c r="AG1172">
        <v>6.1</v>
      </c>
      <c r="AH1172">
        <v>242</v>
      </c>
      <c r="AI1172">
        <v>97</v>
      </c>
      <c r="AJ1172">
        <v>52200504</v>
      </c>
      <c r="AL1172" s="7" t="str">
        <v>Patricia Rozema</v>
      </c>
      <c r="AM1172" s="35">
        <f>AVERAGEIFS(IMDB4[IMDb Score (1-10)],IMDB4[Director Name],Formula_Analysis!AL1172)</f>
        <v>6.7</v>
      </c>
      <c r="AQ1172" s="7" t="str">
        <v>Jason Robards</v>
      </c>
      <c r="AR1172" s="7">
        <f>SUMIFS(IMDB4[Gross Revenue],IMDB4[Lead Actor],Formula_Analysis!AQ1172)</f>
        <v>8000000</v>
      </c>
    </row>
    <row r="1173" spans="1:44" x14ac:dyDescent="0.25">
      <c r="A1173" t="str">
        <v>Prometheus</v>
      </c>
      <c r="B1173">
        <v>41237</v>
      </c>
      <c r="C1173">
        <v>2012</v>
      </c>
      <c r="D1173" t="str">
        <v>2010s</v>
      </c>
      <c r="E1173" t="str">
        <v>Color</v>
      </c>
      <c r="F1173" t="str">
        <v>Adventure</v>
      </c>
      <c r="G1173" t="str">
        <v>English</v>
      </c>
      <c r="H1173" t="str">
        <v>USA</v>
      </c>
      <c r="I1173" t="str">
        <v>R</v>
      </c>
      <c r="J1173" t="str">
        <v>Michael Fassbender</v>
      </c>
      <c r="K1173" t="str">
        <v>Ridley Scott</v>
      </c>
      <c r="L1173">
        <v>13000</v>
      </c>
      <c r="M1173">
        <v>24098</v>
      </c>
      <c r="N1173">
        <v>0</v>
      </c>
      <c r="O1173">
        <v>97000</v>
      </c>
      <c r="P1173">
        <v>7</v>
      </c>
      <c r="R1173" t="str">
        <v>Selma</v>
      </c>
      <c r="S1173">
        <v>41810</v>
      </c>
      <c r="T1173">
        <v>2014</v>
      </c>
      <c r="U1173" t="str">
        <v>2010s</v>
      </c>
      <c r="V1173" t="str">
        <v>Color</v>
      </c>
      <c r="W1173" t="str">
        <v>Biography</v>
      </c>
      <c r="X1173" t="str">
        <v>English</v>
      </c>
      <c r="Y1173" t="str">
        <v>UK</v>
      </c>
      <c r="Z1173" t="str">
        <v>PG-13</v>
      </c>
      <c r="AA1173" t="str">
        <v>David Oyelowo</v>
      </c>
      <c r="AB1173" t="str">
        <v>Ava DuVernay</v>
      </c>
      <c r="AC1173">
        <v>1000</v>
      </c>
      <c r="AD1173">
        <v>3869</v>
      </c>
      <c r="AE1173">
        <v>151</v>
      </c>
      <c r="AF1173">
        <v>22000</v>
      </c>
      <c r="AG1173">
        <v>7.5</v>
      </c>
      <c r="AH1173">
        <v>364</v>
      </c>
      <c r="AI1173">
        <v>128</v>
      </c>
      <c r="AJ1173">
        <v>52066000</v>
      </c>
      <c r="AL1173" s="7" t="str">
        <v>John Ottman</v>
      </c>
      <c r="AM1173" s="35">
        <f>AVERAGEIFS(IMDB4[IMDb Score (1-10)],IMDB4[Director Name],Formula_Analysis!AL1173)</f>
        <v>4.0999999999999996</v>
      </c>
      <c r="AQ1173" s="7" t="str">
        <v>Alice Krige</v>
      </c>
      <c r="AR1173" s="7">
        <f>SUMIFS(IMDB4[Gross Revenue],IMDB4[Lead Actor],Formula_Analysis!AQ1173)</f>
        <v>58800000</v>
      </c>
    </row>
    <row r="1174" spans="1:44" x14ac:dyDescent="0.25">
      <c r="A1174" t="str">
        <v>Spirit: Stallion of the Cimarron</v>
      </c>
      <c r="B1174">
        <v>37393</v>
      </c>
      <c r="C1174">
        <v>2002</v>
      </c>
      <c r="D1174" t="str">
        <v>2000s</v>
      </c>
      <c r="E1174" t="str">
        <v>Color</v>
      </c>
      <c r="F1174" t="str">
        <v>Adventure</v>
      </c>
      <c r="G1174" t="str">
        <v>English</v>
      </c>
      <c r="H1174" t="str">
        <v>USA</v>
      </c>
      <c r="I1174" t="str">
        <v>G</v>
      </c>
      <c r="J1174" t="str">
        <v>Matt Damon</v>
      </c>
      <c r="K1174" t="str">
        <v>Kelly Asbury</v>
      </c>
      <c r="L1174">
        <v>13000</v>
      </c>
      <c r="M1174">
        <v>14261</v>
      </c>
      <c r="N1174">
        <v>21</v>
      </c>
      <c r="O1174">
        <v>4000</v>
      </c>
      <c r="P1174">
        <v>7</v>
      </c>
      <c r="R1174" t="str">
        <v>South Park: Bigger Longer &amp; Uncut</v>
      </c>
      <c r="S1174">
        <v>36322</v>
      </c>
      <c r="T1174">
        <v>1999</v>
      </c>
      <c r="U1174" t="str">
        <v>1990s</v>
      </c>
      <c r="V1174" t="str">
        <v>Color</v>
      </c>
      <c r="W1174" t="str">
        <v>Animation</v>
      </c>
      <c r="X1174" t="str">
        <v>English</v>
      </c>
      <c r="Y1174" t="str">
        <v>USA</v>
      </c>
      <c r="Z1174" t="str">
        <v>R</v>
      </c>
      <c r="AA1174" t="str">
        <v>Minnie Driver</v>
      </c>
      <c r="AB1174" t="str">
        <v>Trey Parker</v>
      </c>
      <c r="AC1174">
        <v>893</v>
      </c>
      <c r="AD1174">
        <v>3003</v>
      </c>
      <c r="AE1174">
        <v>406</v>
      </c>
      <c r="AF1174">
        <v>0</v>
      </c>
      <c r="AG1174">
        <v>7.8</v>
      </c>
      <c r="AH1174">
        <v>163</v>
      </c>
      <c r="AI1174">
        <v>81</v>
      </c>
      <c r="AJ1174">
        <v>52008288</v>
      </c>
      <c r="AL1174" s="7" t="str">
        <v>Joseph Sargent</v>
      </c>
      <c r="AM1174" s="35">
        <f>AVERAGEIFS(IMDB4[IMDb Score (1-10)],IMDB4[Director Name],Formula_Analysis!AL1174)</f>
        <v>2.8</v>
      </c>
      <c r="AQ1174" s="7" t="str">
        <v>James Babson</v>
      </c>
      <c r="AR1174" s="7">
        <f>SUMIFS(IMDB4[Gross Revenue],IMDB4[Lead Actor],Formula_Analysis!AQ1174)</f>
        <v>59035104</v>
      </c>
    </row>
    <row r="1175" spans="1:44" x14ac:dyDescent="0.25">
      <c r="A1175" t="str">
        <v>Scrooged</v>
      </c>
      <c r="B1175">
        <v>32455</v>
      </c>
      <c r="C1175">
        <v>1988</v>
      </c>
      <c r="D1175" t="str">
        <v>1980s</v>
      </c>
      <c r="E1175" t="str">
        <v>Color</v>
      </c>
      <c r="F1175" t="str">
        <v>Comedy</v>
      </c>
      <c r="G1175" t="str">
        <v>English</v>
      </c>
      <c r="H1175" t="str">
        <v>USA</v>
      </c>
      <c r="I1175" t="str">
        <v>PG-13</v>
      </c>
      <c r="J1175" t="str">
        <v>Bill Murray</v>
      </c>
      <c r="K1175" t="str">
        <v>Richard Donner</v>
      </c>
      <c r="L1175">
        <v>13000</v>
      </c>
      <c r="M1175">
        <v>18734</v>
      </c>
      <c r="N1175">
        <v>503</v>
      </c>
      <c r="O1175">
        <v>11000</v>
      </c>
      <c r="P1175">
        <v>7</v>
      </c>
      <c r="R1175" t="str">
        <v>Predators</v>
      </c>
      <c r="S1175">
        <v>40344</v>
      </c>
      <c r="T1175">
        <v>2010</v>
      </c>
      <c r="U1175" t="str">
        <v>2010s</v>
      </c>
      <c r="V1175" t="str">
        <v>Color</v>
      </c>
      <c r="W1175" t="str">
        <v>Action</v>
      </c>
      <c r="X1175" t="str">
        <v>English</v>
      </c>
      <c r="Y1175" t="str">
        <v>USA</v>
      </c>
      <c r="Z1175" t="str">
        <v>R</v>
      </c>
      <c r="AA1175" t="str">
        <v>Topher Grace</v>
      </c>
      <c r="AB1175" t="str">
        <v>NimrÃ³d Antal</v>
      </c>
      <c r="AC1175">
        <v>2000</v>
      </c>
      <c r="AD1175">
        <v>4243</v>
      </c>
      <c r="AE1175">
        <v>190</v>
      </c>
      <c r="AF1175">
        <v>17000</v>
      </c>
      <c r="AG1175">
        <v>6.4</v>
      </c>
      <c r="AH1175">
        <v>351</v>
      </c>
      <c r="AI1175">
        <v>107</v>
      </c>
      <c r="AJ1175">
        <v>52000688</v>
      </c>
      <c r="AL1175" s="7" t="str">
        <v>Chris Eyre</v>
      </c>
      <c r="AM1175" s="35">
        <f>AVERAGEIFS(IMDB4[IMDb Score (1-10)],IMDB4[Director Name],Formula_Analysis!AL1175)</f>
        <v>7.2</v>
      </c>
      <c r="AQ1175" s="7" t="str">
        <v>Mackenzie Davis</v>
      </c>
      <c r="AR1175" s="7">
        <f>SUMIFS(IMDB4[Gross Revenue],IMDB4[Lead Actor],Formula_Analysis!AQ1175)</f>
        <v>26049082</v>
      </c>
    </row>
    <row r="1176" spans="1:44" x14ac:dyDescent="0.25">
      <c r="A1176" t="str">
        <v>Syriana</v>
      </c>
      <c r="B1176">
        <v>38612</v>
      </c>
      <c r="C1176">
        <v>2005</v>
      </c>
      <c r="D1176" t="str">
        <v>2000s</v>
      </c>
      <c r="E1176" t="str">
        <v>Color</v>
      </c>
      <c r="F1176" t="str">
        <v>Drama</v>
      </c>
      <c r="G1176" t="str">
        <v>English</v>
      </c>
      <c r="H1176" t="str">
        <v>USA</v>
      </c>
      <c r="I1176" t="str">
        <v>R</v>
      </c>
      <c r="J1176" t="str">
        <v>Matt Damon</v>
      </c>
      <c r="K1176" t="str">
        <v>Stephen Gaghan</v>
      </c>
      <c r="L1176">
        <v>13000</v>
      </c>
      <c r="M1176">
        <v>14747</v>
      </c>
      <c r="N1176">
        <v>79</v>
      </c>
      <c r="O1176">
        <v>0</v>
      </c>
      <c r="P1176">
        <v>7</v>
      </c>
      <c r="R1176" t="str">
        <v>The Call</v>
      </c>
      <c r="S1176">
        <v>41418</v>
      </c>
      <c r="T1176">
        <v>2013</v>
      </c>
      <c r="U1176" t="str">
        <v>2010s</v>
      </c>
      <c r="V1176" t="str">
        <v>Color</v>
      </c>
      <c r="W1176" t="str">
        <v>Crime</v>
      </c>
      <c r="X1176" t="str">
        <v>English</v>
      </c>
      <c r="Y1176" t="str">
        <v>USA</v>
      </c>
      <c r="Z1176" t="str">
        <v>R</v>
      </c>
      <c r="AA1176" t="str">
        <v>Michael Imperioli</v>
      </c>
      <c r="AB1176" t="str">
        <v>Brad Anderson</v>
      </c>
      <c r="AC1176">
        <v>873</v>
      </c>
      <c r="AD1176">
        <v>2812</v>
      </c>
      <c r="AE1176">
        <v>122</v>
      </c>
      <c r="AF1176">
        <v>23000</v>
      </c>
      <c r="AG1176">
        <v>6.7</v>
      </c>
      <c r="AH1176">
        <v>285</v>
      </c>
      <c r="AI1176">
        <v>94</v>
      </c>
      <c r="AJ1176">
        <v>51872378</v>
      </c>
      <c r="AL1176" s="7" t="str">
        <v>Perry Andelin Blake</v>
      </c>
      <c r="AM1176" s="35">
        <f>AVERAGEIFS(IMDB4[IMDb Score (1-10)],IMDB4[Director Name],Formula_Analysis!AL1176)</f>
        <v>3.3</v>
      </c>
      <c r="AQ1176" s="7" t="str">
        <v>Brad William Henke</v>
      </c>
      <c r="AR1176" s="7">
        <f>SUMIFS(IMDB4[Gross Revenue],IMDB4[Lead Actor],Formula_Analysis!AQ1176)</f>
        <v>198407</v>
      </c>
    </row>
    <row r="1177" spans="1:44" x14ac:dyDescent="0.25">
      <c r="A1177" t="str">
        <v>My Week with Marilyn</v>
      </c>
      <c r="B1177">
        <v>40656</v>
      </c>
      <c r="C1177">
        <v>2011</v>
      </c>
      <c r="D1177" t="str">
        <v>2010s</v>
      </c>
      <c r="E1177" t="str">
        <v>Color</v>
      </c>
      <c r="F1177" t="str">
        <v>Biography</v>
      </c>
      <c r="G1177" t="str">
        <v>English</v>
      </c>
      <c r="H1177" t="str">
        <v>UK</v>
      </c>
      <c r="I1177" t="str">
        <v>R</v>
      </c>
      <c r="J1177" t="str">
        <v>Eddie Redmayne</v>
      </c>
      <c r="K1177" t="str">
        <v>Simon Curtis</v>
      </c>
      <c r="L1177">
        <v>13000</v>
      </c>
      <c r="M1177">
        <v>17204</v>
      </c>
      <c r="N1177">
        <v>64</v>
      </c>
      <c r="O1177">
        <v>17000</v>
      </c>
      <c r="P1177">
        <v>7</v>
      </c>
      <c r="R1177" t="str">
        <v>The Odd Life of Timothy Green</v>
      </c>
      <c r="S1177">
        <v>40955</v>
      </c>
      <c r="T1177">
        <v>2012</v>
      </c>
      <c r="U1177" t="str">
        <v>2010s</v>
      </c>
      <c r="V1177" t="str">
        <v>Color</v>
      </c>
      <c r="W1177" t="str">
        <v>Comedy</v>
      </c>
      <c r="X1177" t="str">
        <v>English</v>
      </c>
      <c r="Y1177" t="str">
        <v>USA</v>
      </c>
      <c r="Z1177" t="str">
        <v>PG</v>
      </c>
      <c r="AA1177" t="str">
        <v>Jennifer Garner</v>
      </c>
      <c r="AB1177" t="str">
        <v>Peter Hedges</v>
      </c>
      <c r="AC1177">
        <v>3000</v>
      </c>
      <c r="AD1177">
        <v>9069</v>
      </c>
      <c r="AE1177">
        <v>54</v>
      </c>
      <c r="AF1177">
        <v>11000</v>
      </c>
      <c r="AG1177">
        <v>6.6</v>
      </c>
      <c r="AH1177">
        <v>169</v>
      </c>
      <c r="AI1177">
        <v>105</v>
      </c>
      <c r="AJ1177">
        <v>51853450</v>
      </c>
      <c r="AL1177" s="7" t="str">
        <v>Michael Moore</v>
      </c>
      <c r="AM1177" s="35">
        <f>AVERAGEIFS(IMDB4[IMDb Score (1-10)],IMDB4[Director Name],Formula_Analysis!AL1177)</f>
        <v>7.75</v>
      </c>
      <c r="AQ1177" s="7" t="str">
        <v>JÃ¼rgen Prochnow</v>
      </c>
      <c r="AR1177" s="7">
        <f>SUMIFS(IMDB4[Gross Revenue],IMDB4[Lead Actor],Formula_Analysis!AQ1177)</f>
        <v>11433134</v>
      </c>
    </row>
    <row r="1178" spans="1:44" x14ac:dyDescent="0.25">
      <c r="A1178" t="str">
        <v>The Contender</v>
      </c>
      <c r="B1178">
        <v>36805</v>
      </c>
      <c r="C1178">
        <v>2000</v>
      </c>
      <c r="D1178" t="str">
        <v>2000s</v>
      </c>
      <c r="E1178" t="str">
        <v>Color</v>
      </c>
      <c r="F1178" t="str">
        <v>Drama</v>
      </c>
      <c r="G1178" t="str">
        <v>English</v>
      </c>
      <c r="H1178" t="str">
        <v>USA</v>
      </c>
      <c r="I1178" t="str">
        <v>R</v>
      </c>
      <c r="J1178" t="str">
        <v>Jeff Bridges</v>
      </c>
      <c r="K1178" t="str">
        <v>Rod Lurie</v>
      </c>
      <c r="L1178">
        <v>12000</v>
      </c>
      <c r="M1178">
        <v>25660</v>
      </c>
      <c r="N1178">
        <v>37</v>
      </c>
      <c r="O1178">
        <v>1000</v>
      </c>
      <c r="P1178">
        <v>7</v>
      </c>
      <c r="R1178" t="str">
        <v>Funny People</v>
      </c>
      <c r="S1178">
        <v>39896</v>
      </c>
      <c r="T1178">
        <v>2009</v>
      </c>
      <c r="U1178" t="str">
        <v>2000s</v>
      </c>
      <c r="V1178" t="str">
        <v>Color</v>
      </c>
      <c r="W1178" t="str">
        <v>Comedy</v>
      </c>
      <c r="X1178" t="str">
        <v>English</v>
      </c>
      <c r="Y1178" t="str">
        <v>USA</v>
      </c>
      <c r="Z1178" t="str">
        <v>R</v>
      </c>
      <c r="AA1178" t="str">
        <v>Adam Sandler</v>
      </c>
      <c r="AB1178" t="str">
        <v>Judd Apatow</v>
      </c>
      <c r="AC1178">
        <v>11000</v>
      </c>
      <c r="AD1178">
        <v>11852</v>
      </c>
      <c r="AE1178">
        <v>0</v>
      </c>
      <c r="AF1178">
        <v>0</v>
      </c>
      <c r="AG1178">
        <v>6.4</v>
      </c>
      <c r="AH1178">
        <v>230</v>
      </c>
      <c r="AI1178">
        <v>153</v>
      </c>
      <c r="AJ1178">
        <v>51814190</v>
      </c>
      <c r="AL1178" s="7" t="str">
        <v>Darren Grant</v>
      </c>
      <c r="AM1178" s="35">
        <f>AVERAGEIFS(IMDB4[IMDb Score (1-10)],IMDB4[Director Name],Formula_Analysis!AL1178)</f>
        <v>5.6</v>
      </c>
      <c r="AQ1178" s="7" t="str">
        <v>Tony Doupe</v>
      </c>
      <c r="AR1178" s="7">
        <f>SUMIFS(IMDB4[Gross Revenue],IMDB4[Lead Actor],Formula_Analysis!AQ1178)</f>
        <v>11798</v>
      </c>
    </row>
    <row r="1179" spans="1:44" x14ac:dyDescent="0.25">
      <c r="A1179" t="str">
        <v>Bobby</v>
      </c>
      <c r="B1179">
        <v>38952</v>
      </c>
      <c r="C1179">
        <v>2006</v>
      </c>
      <c r="D1179" t="str">
        <v>2000s</v>
      </c>
      <c r="E1179" t="str">
        <v>Color</v>
      </c>
      <c r="F1179" t="str">
        <v>Drama</v>
      </c>
      <c r="G1179" t="str">
        <v>English</v>
      </c>
      <c r="H1179" t="str">
        <v>USA</v>
      </c>
      <c r="I1179" t="str">
        <v>R</v>
      </c>
      <c r="J1179" t="str">
        <v>Anthony Hopkins</v>
      </c>
      <c r="K1179" t="str">
        <v>Emilio Estevez</v>
      </c>
      <c r="L1179">
        <v>12000</v>
      </c>
      <c r="M1179">
        <v>13528</v>
      </c>
      <c r="N1179">
        <v>0</v>
      </c>
      <c r="O1179">
        <v>0</v>
      </c>
      <c r="P1179">
        <v>7</v>
      </c>
      <c r="R1179" t="str">
        <v>Ghost Rider: Spirit of Vengeance</v>
      </c>
      <c r="S1179">
        <v>40842</v>
      </c>
      <c r="T1179">
        <v>2011</v>
      </c>
      <c r="U1179" t="str">
        <v>2010s</v>
      </c>
      <c r="V1179" t="str">
        <v>Color</v>
      </c>
      <c r="W1179" t="str">
        <v>Action</v>
      </c>
      <c r="X1179" t="str">
        <v>English</v>
      </c>
      <c r="Y1179" t="str">
        <v>USA</v>
      </c>
      <c r="Z1179" t="str">
        <v>PG-13</v>
      </c>
      <c r="AA1179" t="str">
        <v>Nicolas Cage</v>
      </c>
      <c r="AB1179" t="str">
        <v>Mark Neveldine</v>
      </c>
      <c r="AC1179">
        <v>12000</v>
      </c>
      <c r="AD1179">
        <v>16121</v>
      </c>
      <c r="AE1179">
        <v>83</v>
      </c>
      <c r="AF1179">
        <v>18000</v>
      </c>
      <c r="AG1179">
        <v>4.3</v>
      </c>
      <c r="AH1179">
        <v>287</v>
      </c>
      <c r="AI1179">
        <v>96</v>
      </c>
      <c r="AJ1179">
        <v>51774002</v>
      </c>
      <c r="AL1179" s="7" t="str">
        <v>Bryan Barber</v>
      </c>
      <c r="AM1179" s="35">
        <f>AVERAGEIFS(IMDB4[IMDb Score (1-10)],IMDB4[Director Name],Formula_Analysis!AL1179)</f>
        <v>6.2</v>
      </c>
      <c r="AQ1179" s="7" t="str">
        <v>Nicole Ari Parker</v>
      </c>
      <c r="AR1179" s="7">
        <f>SUMIFS(IMDB4[Gross Revenue],IMDB4[Lead Actor],Formula_Analysis!AQ1179)</f>
        <v>1977544</v>
      </c>
    </row>
    <row r="1180" spans="1:44" x14ac:dyDescent="0.25">
      <c r="A1180" t="str">
        <v>Maleficent</v>
      </c>
      <c r="B1180">
        <v>41704</v>
      </c>
      <c r="C1180">
        <v>2014</v>
      </c>
      <c r="D1180" t="str">
        <v>2010s</v>
      </c>
      <c r="E1180" t="str">
        <v>Color</v>
      </c>
      <c r="F1180" t="str">
        <v>Action</v>
      </c>
      <c r="G1180" t="str">
        <v>English</v>
      </c>
      <c r="H1180" t="str">
        <v>USA</v>
      </c>
      <c r="I1180" t="str">
        <v>PG</v>
      </c>
      <c r="J1180" t="str">
        <v>Angelina Jolie Pitt</v>
      </c>
      <c r="K1180" t="str">
        <v>Robert Stromberg</v>
      </c>
      <c r="L1180">
        <v>11000</v>
      </c>
      <c r="M1180">
        <v>15516</v>
      </c>
      <c r="N1180">
        <v>171</v>
      </c>
      <c r="O1180">
        <v>89000</v>
      </c>
      <c r="P1180">
        <v>7</v>
      </c>
      <c r="R1180" t="str">
        <v>Finding Forrester</v>
      </c>
      <c r="S1180">
        <v>36601</v>
      </c>
      <c r="T1180">
        <v>2000</v>
      </c>
      <c r="U1180" t="str">
        <v>2000s</v>
      </c>
      <c r="V1180" t="str">
        <v>Color</v>
      </c>
      <c r="W1180" t="str">
        <v>Drama</v>
      </c>
      <c r="X1180" t="str">
        <v>English</v>
      </c>
      <c r="Y1180" t="str">
        <v>USA</v>
      </c>
      <c r="Z1180" t="str">
        <v>PG-13</v>
      </c>
      <c r="AA1180" t="str">
        <v>F. Murray Abraham</v>
      </c>
      <c r="AB1180" t="str">
        <v>Gus Van Sant</v>
      </c>
      <c r="AC1180">
        <v>670</v>
      </c>
      <c r="AD1180">
        <v>1801</v>
      </c>
      <c r="AE1180">
        <v>835</v>
      </c>
      <c r="AF1180">
        <v>0</v>
      </c>
      <c r="AG1180">
        <v>7.3</v>
      </c>
      <c r="AH1180">
        <v>137</v>
      </c>
      <c r="AI1180">
        <v>136</v>
      </c>
      <c r="AJ1180">
        <v>51768623</v>
      </c>
      <c r="AL1180" s="7" t="str">
        <v>Lloyd Kaufman</v>
      </c>
      <c r="AM1180" s="35">
        <f>AVERAGEIFS(IMDB4[IMDb Score (1-10)],IMDB4[Director Name],Formula_Analysis!AL1180)</f>
        <v>6.2</v>
      </c>
      <c r="AQ1180" s="7" t="str">
        <v>Richard Wilson</v>
      </c>
      <c r="AR1180" s="7">
        <f>SUMIFS(IMDB4[Gross Revenue],IMDB4[Lead Actor],Formula_Analysis!AQ1180)</f>
        <v>26400000</v>
      </c>
    </row>
    <row r="1181" spans="1:44" x14ac:dyDescent="0.25">
      <c r="A1181" t="str">
        <v>Knocked Up</v>
      </c>
      <c r="B1181">
        <v>39111</v>
      </c>
      <c r="C1181">
        <v>2007</v>
      </c>
      <c r="D1181" t="str">
        <v>2000s</v>
      </c>
      <c r="E1181" t="str">
        <v>Color</v>
      </c>
      <c r="F1181" t="str">
        <v>Comedy</v>
      </c>
      <c r="G1181" t="str">
        <v>English</v>
      </c>
      <c r="H1181" t="str">
        <v>USA</v>
      </c>
      <c r="I1181" t="str">
        <v>R</v>
      </c>
      <c r="J1181" t="str">
        <v>Harold Ramis</v>
      </c>
      <c r="K1181" t="str">
        <v>Judd Apatow</v>
      </c>
      <c r="L1181">
        <v>11000</v>
      </c>
      <c r="M1181">
        <v>12874</v>
      </c>
      <c r="N1181">
        <v>0</v>
      </c>
      <c r="O1181">
        <v>0</v>
      </c>
      <c r="P1181">
        <v>7</v>
      </c>
      <c r="R1181" t="str">
        <v>Exit Wounds</v>
      </c>
      <c r="S1181">
        <v>37190</v>
      </c>
      <c r="T1181">
        <v>2001</v>
      </c>
      <c r="U1181" t="str">
        <v>2000s</v>
      </c>
      <c r="V1181" t="str">
        <v>Color</v>
      </c>
      <c r="W1181" t="str">
        <v>Action</v>
      </c>
      <c r="X1181" t="str">
        <v>English</v>
      </c>
      <c r="Y1181" t="str">
        <v>USA</v>
      </c>
      <c r="Z1181" t="str">
        <v>R</v>
      </c>
      <c r="AA1181" t="str">
        <v>Michael Jai White</v>
      </c>
      <c r="AB1181" t="str">
        <v>Andrzej Bartkowiak</v>
      </c>
      <c r="AC1181">
        <v>2000</v>
      </c>
      <c r="AD1181">
        <v>5942</v>
      </c>
      <c r="AE1181">
        <v>43</v>
      </c>
      <c r="AF1181">
        <v>742</v>
      </c>
      <c r="AG1181">
        <v>5.5</v>
      </c>
      <c r="AH1181">
        <v>107</v>
      </c>
      <c r="AI1181">
        <v>101</v>
      </c>
      <c r="AJ1181">
        <v>51758599</v>
      </c>
      <c r="AL1181" s="7" t="str">
        <v>Mel Gibson</v>
      </c>
      <c r="AM1181" s="35">
        <f>AVERAGEIFS(IMDB4[IMDb Score (1-10)],IMDB4[Director Name],Formula_Analysis!AL1181)</f>
        <v>7.7666666666666657</v>
      </c>
      <c r="AQ1181" s="7" t="str">
        <v>Luke Newberry</v>
      </c>
      <c r="AR1181" s="7">
        <f>SUMIFS(IMDB4[Gross Revenue],IMDB4[Lead Actor],Formula_Analysis!AQ1181)</f>
        <v>18381787</v>
      </c>
    </row>
    <row r="1182" spans="1:44" x14ac:dyDescent="0.25">
      <c r="A1182" t="str">
        <v>Rio</v>
      </c>
      <c r="B1182">
        <v>40673</v>
      </c>
      <c r="C1182">
        <v>2011</v>
      </c>
      <c r="D1182" t="str">
        <v>2010s</v>
      </c>
      <c r="E1182" t="str">
        <v>Color</v>
      </c>
      <c r="F1182" t="str">
        <v>Adventure</v>
      </c>
      <c r="G1182" t="str">
        <v>English</v>
      </c>
      <c r="H1182" t="str">
        <v>USA</v>
      </c>
      <c r="I1182" t="str">
        <v>G</v>
      </c>
      <c r="J1182" t="str">
        <v>Anne Hathaway</v>
      </c>
      <c r="K1182" t="str">
        <v>Carlos Saldanha</v>
      </c>
      <c r="L1182">
        <v>11000</v>
      </c>
      <c r="M1182">
        <v>12071</v>
      </c>
      <c r="N1182">
        <v>107</v>
      </c>
      <c r="O1182">
        <v>19000</v>
      </c>
      <c r="P1182">
        <v>7</v>
      </c>
      <c r="R1182" t="str">
        <v>I Can Do Bad All by Myself</v>
      </c>
      <c r="S1182">
        <v>40059</v>
      </c>
      <c r="T1182">
        <v>2009</v>
      </c>
      <c r="U1182" t="str">
        <v>2000s</v>
      </c>
      <c r="V1182" t="str">
        <v>Color</v>
      </c>
      <c r="W1182" t="str">
        <v>Comedy</v>
      </c>
      <c r="X1182" t="str">
        <v>English</v>
      </c>
      <c r="Y1182" t="str">
        <v>USA</v>
      </c>
      <c r="Z1182" t="str">
        <v>PG-13</v>
      </c>
      <c r="AA1182" t="str">
        <v>Eric Mendenhall</v>
      </c>
      <c r="AB1182" t="str">
        <v>Tyler Perry</v>
      </c>
      <c r="AC1182">
        <v>607</v>
      </c>
      <c r="AD1182">
        <v>1465</v>
      </c>
      <c r="AE1182">
        <v>0</v>
      </c>
      <c r="AF1182">
        <v>1000</v>
      </c>
      <c r="AG1182">
        <v>4.0999999999999996</v>
      </c>
      <c r="AH1182">
        <v>36</v>
      </c>
      <c r="AI1182">
        <v>113</v>
      </c>
      <c r="AJ1182">
        <v>51697449</v>
      </c>
      <c r="AL1182" s="7" t="str">
        <v>Scott Marshall</v>
      </c>
      <c r="AM1182" s="35">
        <f>AVERAGEIFS(IMDB4[IMDb Score (1-10)],IMDB4[Director Name],Formula_Analysis!AL1182)</f>
        <v>3.9</v>
      </c>
      <c r="AQ1182" s="7" t="str">
        <v>Chris Marquette</v>
      </c>
      <c r="AR1182" s="7">
        <f>SUMIFS(IMDB4[Gross Revenue],IMDB4[Lead Actor],Formula_Analysis!AQ1182)</f>
        <v>14589444</v>
      </c>
    </row>
    <row r="1183" spans="1:44" x14ac:dyDescent="0.25">
      <c r="A1183" t="str">
        <v>Julie &amp; Julia</v>
      </c>
      <c r="B1183">
        <v>40032</v>
      </c>
      <c r="C1183">
        <v>2009</v>
      </c>
      <c r="D1183" t="str">
        <v>2000s</v>
      </c>
      <c r="E1183" t="str">
        <v>Color</v>
      </c>
      <c r="F1183" t="str">
        <v>Biography</v>
      </c>
      <c r="G1183" t="str">
        <v>English</v>
      </c>
      <c r="H1183" t="str">
        <v>USA</v>
      </c>
      <c r="I1183" t="str">
        <v>PG-13</v>
      </c>
      <c r="J1183" t="str">
        <v>Meryl Streep</v>
      </c>
      <c r="K1183" t="str">
        <v>Nora Ephron</v>
      </c>
      <c r="L1183">
        <v>11000</v>
      </c>
      <c r="M1183">
        <v>13321</v>
      </c>
      <c r="N1183">
        <v>0</v>
      </c>
      <c r="O1183">
        <v>13000</v>
      </c>
      <c r="P1183">
        <v>7</v>
      </c>
      <c r="R1183" t="str">
        <v>Finding Neverland</v>
      </c>
      <c r="S1183">
        <v>38233</v>
      </c>
      <c r="T1183">
        <v>2004</v>
      </c>
      <c r="U1183" t="str">
        <v>2000s</v>
      </c>
      <c r="V1183" t="str">
        <v>Color</v>
      </c>
      <c r="W1183" t="str">
        <v>Biography</v>
      </c>
      <c r="X1183" t="str">
        <v>English</v>
      </c>
      <c r="Y1183" t="str">
        <v>USA</v>
      </c>
      <c r="Z1183" t="str">
        <v>PG</v>
      </c>
      <c r="AA1183" t="str">
        <v>Johnny Depp</v>
      </c>
      <c r="AB1183" t="str">
        <v>Marc Forster</v>
      </c>
      <c r="AC1183">
        <v>40000</v>
      </c>
      <c r="AD1183">
        <v>58823</v>
      </c>
      <c r="AE1183">
        <v>395</v>
      </c>
      <c r="AF1183">
        <v>0</v>
      </c>
      <c r="AG1183">
        <v>7.8</v>
      </c>
      <c r="AH1183">
        <v>226</v>
      </c>
      <c r="AI1183">
        <v>101</v>
      </c>
      <c r="AJ1183">
        <v>51676606</v>
      </c>
      <c r="AL1183" s="7" t="str">
        <v>Marc SchÃ¶lermann</v>
      </c>
      <c r="AM1183" s="35">
        <f>AVERAGEIFS(IMDB4[IMDb Score (1-10)],IMDB4[Director Name],Formula_Analysis!AL1183)</f>
        <v>6</v>
      </c>
      <c r="AQ1183" s="7" t="str">
        <v>Meg Foster</v>
      </c>
      <c r="AR1183" s="7">
        <f>SUMIFS(IMDB4[Gross Revenue],IMDB4[Lead Actor],Formula_Analysis!AQ1183)</f>
        <v>13008928</v>
      </c>
    </row>
    <row r="1184" spans="1:44" x14ac:dyDescent="0.25">
      <c r="A1184" t="str">
        <v>Oblivion</v>
      </c>
      <c r="B1184">
        <v>41551</v>
      </c>
      <c r="C1184">
        <v>2013</v>
      </c>
      <c r="D1184" t="str">
        <v>2010s</v>
      </c>
      <c r="E1184" t="str">
        <v>Color</v>
      </c>
      <c r="F1184" t="str">
        <v>Action</v>
      </c>
      <c r="G1184" t="str">
        <v>English</v>
      </c>
      <c r="H1184" t="str">
        <v>USA</v>
      </c>
      <c r="I1184" t="str">
        <v>PG-13</v>
      </c>
      <c r="J1184" t="str">
        <v>Morgan Freeman</v>
      </c>
      <c r="K1184" t="str">
        <v>Joseph Kosinski</v>
      </c>
      <c r="L1184">
        <v>11000</v>
      </c>
      <c r="M1184">
        <v>22004</v>
      </c>
      <c r="N1184">
        <v>364</v>
      </c>
      <c r="O1184">
        <v>71000</v>
      </c>
      <c r="P1184">
        <v>7</v>
      </c>
      <c r="R1184" t="str">
        <v>Amadeus</v>
      </c>
      <c r="S1184">
        <v>30731</v>
      </c>
      <c r="T1184">
        <v>1984</v>
      </c>
      <c r="U1184" t="str">
        <v>1980s</v>
      </c>
      <c r="V1184" t="str">
        <v>Color</v>
      </c>
      <c r="W1184" t="str">
        <v>Biography</v>
      </c>
      <c r="X1184" t="str">
        <v>English</v>
      </c>
      <c r="Y1184" t="str">
        <v>USA</v>
      </c>
      <c r="Z1184" t="str">
        <v>R</v>
      </c>
      <c r="AA1184" t="str">
        <v>Jeffrey Jones</v>
      </c>
      <c r="AB1184" t="str">
        <v>Milos Forman</v>
      </c>
      <c r="AC1184">
        <v>692</v>
      </c>
      <c r="AD1184">
        <v>3076</v>
      </c>
      <c r="AE1184">
        <v>869</v>
      </c>
      <c r="AF1184">
        <v>16000</v>
      </c>
      <c r="AG1184">
        <v>8.3000000000000007</v>
      </c>
      <c r="AH1184">
        <v>134</v>
      </c>
      <c r="AI1184">
        <v>180</v>
      </c>
      <c r="AJ1184">
        <v>51600000</v>
      </c>
      <c r="AL1184" s="7" t="str">
        <v>Kirk Wong</v>
      </c>
      <c r="AM1184" s="35">
        <f>AVERAGEIFS(IMDB4[IMDb Score (1-10)],IMDB4[Director Name],Formula_Analysis!AL1184)</f>
        <v>6.1</v>
      </c>
      <c r="AQ1184" s="7" t="str">
        <v>Eleanor Parker</v>
      </c>
      <c r="AR1184" s="7">
        <f>SUMIFS(IMDB4[Gross Revenue],IMDB4[Lead Actor],Formula_Analysis!AQ1184)</f>
        <v>163214286</v>
      </c>
    </row>
    <row r="1185" spans="1:44" x14ac:dyDescent="0.25">
      <c r="A1185" t="str">
        <v>Pineapple Express</v>
      </c>
      <c r="B1185">
        <v>39559</v>
      </c>
      <c r="C1185">
        <v>2008</v>
      </c>
      <c r="D1185" t="str">
        <v>2000s</v>
      </c>
      <c r="E1185" t="str">
        <v>Color</v>
      </c>
      <c r="F1185" t="str">
        <v>Action</v>
      </c>
      <c r="G1185" t="str">
        <v>English</v>
      </c>
      <c r="H1185" t="str">
        <v>USA</v>
      </c>
      <c r="I1185" t="str">
        <v>R</v>
      </c>
      <c r="J1185" t="str">
        <v>James Franco</v>
      </c>
      <c r="K1185" t="str">
        <v>David Gordon Green</v>
      </c>
      <c r="L1185">
        <v>11000</v>
      </c>
      <c r="M1185">
        <v>15590</v>
      </c>
      <c r="N1185">
        <v>234</v>
      </c>
      <c r="O1185">
        <v>0</v>
      </c>
      <c r="P1185">
        <v>7</v>
      </c>
      <c r="R1185" t="str">
        <v>The Grey</v>
      </c>
      <c r="S1185">
        <v>40576</v>
      </c>
      <c r="T1185">
        <v>2011</v>
      </c>
      <c r="U1185" t="str">
        <v>2010s</v>
      </c>
      <c r="V1185" t="str">
        <v>Color</v>
      </c>
      <c r="W1185" t="str">
        <v>Action</v>
      </c>
      <c r="X1185" t="str">
        <v>English</v>
      </c>
      <c r="Y1185" t="str">
        <v>USA</v>
      </c>
      <c r="Z1185" t="str">
        <v>R</v>
      </c>
      <c r="AA1185" t="str">
        <v>Liam Neeson</v>
      </c>
      <c r="AB1185" t="str">
        <v>Joe Carnahan</v>
      </c>
      <c r="AC1185">
        <v>14000</v>
      </c>
      <c r="AD1185">
        <v>16606</v>
      </c>
      <c r="AE1185">
        <v>248</v>
      </c>
      <c r="AF1185">
        <v>32000</v>
      </c>
      <c r="AG1185">
        <v>6.8</v>
      </c>
      <c r="AH1185">
        <v>408</v>
      </c>
      <c r="AI1185">
        <v>117</v>
      </c>
      <c r="AJ1185">
        <v>51533608</v>
      </c>
      <c r="AL1185" s="7" t="str">
        <v>Jake Schreier</v>
      </c>
      <c r="AM1185" s="35">
        <f>AVERAGEIFS(IMDB4[IMDb Score (1-10)],IMDB4[Director Name],Formula_Analysis!AL1185)</f>
        <v>6.75</v>
      </c>
      <c r="AQ1185" s="7" t="str">
        <v>Yuri Lowenthal</v>
      </c>
      <c r="AR1185" s="7">
        <f>SUMIFS(IMDB4[Gross Revenue],IMDB4[Lead Actor],Formula_Analysis!AQ1185)</f>
        <v>12701880</v>
      </c>
    </row>
    <row r="1186" spans="1:44" x14ac:dyDescent="0.25">
      <c r="A1186" t="str">
        <v>Happy Gilmore</v>
      </c>
      <c r="B1186">
        <v>35303</v>
      </c>
      <c r="C1186">
        <v>1996</v>
      </c>
      <c r="D1186" t="str">
        <v>1990s</v>
      </c>
      <c r="E1186" t="str">
        <v>Color</v>
      </c>
      <c r="F1186" t="str">
        <v>Comedy</v>
      </c>
      <c r="G1186" t="str">
        <v>English</v>
      </c>
      <c r="H1186" t="str">
        <v>USA</v>
      </c>
      <c r="I1186" t="str">
        <v>PG-13</v>
      </c>
      <c r="J1186" t="str">
        <v>Adam Sandler</v>
      </c>
      <c r="K1186" t="str">
        <v>Dennis Dugan</v>
      </c>
      <c r="L1186">
        <v>11000</v>
      </c>
      <c r="M1186">
        <v>13162</v>
      </c>
      <c r="N1186">
        <v>221</v>
      </c>
      <c r="O1186">
        <v>0</v>
      </c>
      <c r="P1186">
        <v>7</v>
      </c>
      <c r="R1186" t="str">
        <v>My Bloody Valentine</v>
      </c>
      <c r="S1186">
        <v>39974</v>
      </c>
      <c r="T1186">
        <v>2009</v>
      </c>
      <c r="U1186" t="str">
        <v>2000s</v>
      </c>
      <c r="V1186" t="str">
        <v>Color</v>
      </c>
      <c r="W1186" t="str">
        <v>Horror</v>
      </c>
      <c r="X1186" t="str">
        <v>English</v>
      </c>
      <c r="Y1186" t="str">
        <v>USA</v>
      </c>
      <c r="Z1186" t="str">
        <v>R</v>
      </c>
      <c r="AA1186" t="str">
        <v>Jensen Ackles</v>
      </c>
      <c r="AB1186" t="str">
        <v>Patrick Lussier</v>
      </c>
      <c r="AC1186">
        <v>10000</v>
      </c>
      <c r="AD1186">
        <v>14159</v>
      </c>
      <c r="AE1186">
        <v>71</v>
      </c>
      <c r="AF1186">
        <v>0</v>
      </c>
      <c r="AG1186">
        <v>5.5</v>
      </c>
      <c r="AH1186">
        <v>264</v>
      </c>
      <c r="AI1186">
        <v>101</v>
      </c>
      <c r="AJ1186">
        <v>51527787</v>
      </c>
      <c r="AL1186" s="7" t="str">
        <v>Terence Davies</v>
      </c>
      <c r="AM1186" s="35">
        <f>AVERAGEIFS(IMDB4[IMDb Score (1-10)],IMDB4[Director Name],Formula_Analysis!AL1186)</f>
        <v>7.1</v>
      </c>
      <c r="AQ1186" s="7" t="str">
        <v>Lawrence Gilliard Jr.</v>
      </c>
      <c r="AR1186" s="7">
        <f>SUMIFS(IMDB4[Gross Revenue],IMDB4[Lead Actor],Formula_Analysis!AQ1186)</f>
        <v>2712293</v>
      </c>
    </row>
    <row r="1187" spans="1:44" x14ac:dyDescent="0.25">
      <c r="A1187" t="str">
        <v>Seven Years in Tibet</v>
      </c>
      <c r="B1187">
        <v>35585</v>
      </c>
      <c r="C1187">
        <v>1997</v>
      </c>
      <c r="D1187" t="str">
        <v>1990s</v>
      </c>
      <c r="E1187" t="str">
        <v>Color</v>
      </c>
      <c r="F1187" t="str">
        <v>Adventure</v>
      </c>
      <c r="G1187" t="str">
        <v>English</v>
      </c>
      <c r="H1187" t="str">
        <v>USA</v>
      </c>
      <c r="I1187" t="str">
        <v>PG-13</v>
      </c>
      <c r="J1187" t="str">
        <v>Brad Pitt</v>
      </c>
      <c r="K1187" t="str">
        <v>Jean-Jacques Annaud</v>
      </c>
      <c r="L1187">
        <v>11000</v>
      </c>
      <c r="M1187">
        <v>12226</v>
      </c>
      <c r="N1187">
        <v>218</v>
      </c>
      <c r="O1187">
        <v>0</v>
      </c>
      <c r="P1187">
        <v>7</v>
      </c>
      <c r="R1187" t="str">
        <v>Underworld</v>
      </c>
      <c r="S1187">
        <v>37861</v>
      </c>
      <c r="T1187">
        <v>2003</v>
      </c>
      <c r="U1187" t="str">
        <v>2000s</v>
      </c>
      <c r="V1187" t="str">
        <v>Color</v>
      </c>
      <c r="W1187" t="str">
        <v>Action</v>
      </c>
      <c r="X1187" t="str">
        <v>English</v>
      </c>
      <c r="Y1187" t="str">
        <v>UK</v>
      </c>
      <c r="Z1187" t="str">
        <v>R</v>
      </c>
      <c r="AA1187" t="str">
        <v>Sophia Myles</v>
      </c>
      <c r="AB1187" t="str">
        <v>Len Wiseman</v>
      </c>
      <c r="AC1187">
        <v>955</v>
      </c>
      <c r="AD1187">
        <v>1777</v>
      </c>
      <c r="AE1187">
        <v>235</v>
      </c>
      <c r="AF1187">
        <v>0</v>
      </c>
      <c r="AG1187">
        <v>7</v>
      </c>
      <c r="AH1187">
        <v>226</v>
      </c>
      <c r="AI1187">
        <v>133</v>
      </c>
      <c r="AJ1187">
        <v>51483949</v>
      </c>
      <c r="AL1187" s="7" t="str">
        <v>Franklin J. Schaffner</v>
      </c>
      <c r="AM1187" s="35">
        <f>AVERAGEIFS(IMDB4[IMDb Score (1-10)],IMDB4[Director Name],Formula_Analysis!AL1187)</f>
        <v>5.2</v>
      </c>
      <c r="AQ1187" s="7" t="str">
        <v>Karisma Kapoor</v>
      </c>
      <c r="AR1187" s="7">
        <f>SUMIFS(IMDB4[Gross Revenue],IMDB4[Lead Actor],Formula_Analysis!AQ1187)</f>
        <v>610991</v>
      </c>
    </row>
    <row r="1188" spans="1:44" x14ac:dyDescent="0.25">
      <c r="A1188" t="str">
        <v>Unleashed</v>
      </c>
      <c r="B1188">
        <v>38708</v>
      </c>
      <c r="C1188">
        <v>2005</v>
      </c>
      <c r="D1188" t="str">
        <v>2000s</v>
      </c>
      <c r="E1188" t="str">
        <v>Color</v>
      </c>
      <c r="F1188" t="str">
        <v>Action</v>
      </c>
      <c r="G1188" t="str">
        <v>English</v>
      </c>
      <c r="H1188" t="str">
        <v>France</v>
      </c>
      <c r="I1188" t="str">
        <v>R</v>
      </c>
      <c r="J1188" t="str">
        <v>Morgan Freeman</v>
      </c>
      <c r="K1188" t="str">
        <v>Louis Leterrier</v>
      </c>
      <c r="L1188">
        <v>11000</v>
      </c>
      <c r="M1188">
        <v>22383</v>
      </c>
      <c r="N1188">
        <v>255</v>
      </c>
      <c r="O1188">
        <v>0</v>
      </c>
      <c r="P1188">
        <v>7</v>
      </c>
      <c r="R1188" t="str">
        <v>Identity</v>
      </c>
      <c r="S1188">
        <v>37901</v>
      </c>
      <c r="T1188">
        <v>2003</v>
      </c>
      <c r="U1188" t="str">
        <v>2000s</v>
      </c>
      <c r="V1188" t="str">
        <v>Color</v>
      </c>
      <c r="W1188" t="str">
        <v>Mystery</v>
      </c>
      <c r="X1188" t="str">
        <v>English</v>
      </c>
      <c r="Y1188" t="str">
        <v>USA</v>
      </c>
      <c r="Z1188" t="str">
        <v>R</v>
      </c>
      <c r="AA1188" t="str">
        <v>Clea DuVall</v>
      </c>
      <c r="AB1188" t="str">
        <v>James Mangold</v>
      </c>
      <c r="AC1188">
        <v>1000</v>
      </c>
      <c r="AD1188">
        <v>3969</v>
      </c>
      <c r="AE1188">
        <v>446</v>
      </c>
      <c r="AF1188">
        <v>11000</v>
      </c>
      <c r="AG1188">
        <v>7.3</v>
      </c>
      <c r="AH1188">
        <v>136</v>
      </c>
      <c r="AI1188">
        <v>91</v>
      </c>
      <c r="AJ1188">
        <v>51475962</v>
      </c>
      <c r="AL1188" s="7" t="str">
        <v>Michael Lembeck</v>
      </c>
      <c r="AM1188" s="35">
        <f>AVERAGEIFS(IMDB4[IMDb Score (1-10)],IMDB4[Director Name],Formula_Analysis!AL1188)</f>
        <v>5.9</v>
      </c>
      <c r="AQ1188" s="7" t="str">
        <v>Haley Ramm</v>
      </c>
      <c r="AR1188" s="7">
        <f>SUMIFS(IMDB4[Gross Revenue],IMDB4[Lead Actor],Formula_Analysis!AQ1188)</f>
        <v>98017</v>
      </c>
    </row>
    <row r="1189" spans="1:44" x14ac:dyDescent="0.25">
      <c r="A1189" t="str">
        <v>One True Thing</v>
      </c>
      <c r="B1189">
        <v>35925</v>
      </c>
      <c r="C1189">
        <v>1998</v>
      </c>
      <c r="D1189" t="str">
        <v>1990s</v>
      </c>
      <c r="E1189" t="str">
        <v>Color</v>
      </c>
      <c r="F1189" t="str">
        <v>Drama</v>
      </c>
      <c r="G1189" t="str">
        <v>English</v>
      </c>
      <c r="H1189" t="str">
        <v>USA</v>
      </c>
      <c r="I1189" t="str">
        <v>R</v>
      </c>
      <c r="J1189" t="str">
        <v>Meryl Streep</v>
      </c>
      <c r="K1189" t="str">
        <v>Carl Franklin</v>
      </c>
      <c r="L1189">
        <v>11000</v>
      </c>
      <c r="M1189">
        <v>12785</v>
      </c>
      <c r="N1189">
        <v>73</v>
      </c>
      <c r="O1189">
        <v>592</v>
      </c>
      <c r="P1189">
        <v>7</v>
      </c>
      <c r="R1189" t="str">
        <v>Like Mike</v>
      </c>
      <c r="S1189">
        <v>37259</v>
      </c>
      <c r="T1189">
        <v>2002</v>
      </c>
      <c r="U1189" t="str">
        <v>2000s</v>
      </c>
      <c r="V1189" t="str">
        <v>Color</v>
      </c>
      <c r="W1189" t="str">
        <v>Comedy</v>
      </c>
      <c r="X1189" t="str">
        <v>English</v>
      </c>
      <c r="Y1189" t="str">
        <v>USA</v>
      </c>
      <c r="Z1189" t="str">
        <v>PG</v>
      </c>
      <c r="AA1189" t="str">
        <v>Brenda Song</v>
      </c>
      <c r="AB1189" t="str">
        <v>John Schultz</v>
      </c>
      <c r="AC1189">
        <v>1000</v>
      </c>
      <c r="AD1189">
        <v>3679</v>
      </c>
      <c r="AE1189">
        <v>13</v>
      </c>
      <c r="AF1189">
        <v>1000</v>
      </c>
      <c r="AG1189">
        <v>5.0999999999999996</v>
      </c>
      <c r="AH1189">
        <v>39</v>
      </c>
      <c r="AI1189">
        <v>99</v>
      </c>
      <c r="AJ1189">
        <v>51432423</v>
      </c>
      <c r="AL1189" s="7" t="str">
        <v>George Jackson</v>
      </c>
      <c r="AM1189" s="35">
        <f>AVERAGEIFS(IMDB4[IMDb Score (1-10)],IMDB4[Director Name],Formula_Analysis!AL1189)</f>
        <v>5.0999999999999996</v>
      </c>
      <c r="AQ1189" s="7" t="str">
        <v>Talisa Soto</v>
      </c>
      <c r="AR1189" s="7">
        <f>SUMIFS(IMDB4[Gross Revenue],IMDB4[Lead Actor],Formula_Analysis!AQ1189)</f>
        <v>14294842</v>
      </c>
    </row>
    <row r="1190" spans="1:44" x14ac:dyDescent="0.25">
      <c r="A1190" t="str">
        <v>Big Eyes</v>
      </c>
      <c r="B1190">
        <v>41778</v>
      </c>
      <c r="C1190">
        <v>2014</v>
      </c>
      <c r="D1190" t="str">
        <v>2010s</v>
      </c>
      <c r="E1190" t="str">
        <v>Color</v>
      </c>
      <c r="F1190" t="str">
        <v>Biography</v>
      </c>
      <c r="G1190" t="str">
        <v>English</v>
      </c>
      <c r="H1190" t="str">
        <v>USA</v>
      </c>
      <c r="I1190" t="str">
        <v>PG-13</v>
      </c>
      <c r="J1190" t="str">
        <v>Christoph Waltz</v>
      </c>
      <c r="K1190" t="str">
        <v>Tim Burton</v>
      </c>
      <c r="L1190">
        <v>11000</v>
      </c>
      <c r="M1190">
        <v>12418</v>
      </c>
      <c r="N1190">
        <v>13000</v>
      </c>
      <c r="O1190">
        <v>20000</v>
      </c>
      <c r="P1190">
        <v>7</v>
      </c>
      <c r="R1190" t="str">
        <v>A Cinderella Story</v>
      </c>
      <c r="S1190">
        <v>38154</v>
      </c>
      <c r="T1190">
        <v>2004</v>
      </c>
      <c r="U1190" t="str">
        <v>2000s</v>
      </c>
      <c r="V1190" t="str">
        <v>Color</v>
      </c>
      <c r="W1190" t="str">
        <v>Comedy</v>
      </c>
      <c r="X1190" t="str">
        <v>English</v>
      </c>
      <c r="Y1190" t="str">
        <v>USA</v>
      </c>
      <c r="Z1190" t="str">
        <v>PG</v>
      </c>
      <c r="AA1190" t="str">
        <v>Dan Byrd</v>
      </c>
      <c r="AB1190" t="str">
        <v>Mark Rosman</v>
      </c>
      <c r="AC1190">
        <v>1000</v>
      </c>
      <c r="AD1190">
        <v>3092</v>
      </c>
      <c r="AE1190">
        <v>15</v>
      </c>
      <c r="AF1190">
        <v>0</v>
      </c>
      <c r="AG1190">
        <v>5.9</v>
      </c>
      <c r="AH1190">
        <v>69</v>
      </c>
      <c r="AI1190">
        <v>95</v>
      </c>
      <c r="AJ1190">
        <v>51431160</v>
      </c>
      <c r="AL1190" s="7" t="str">
        <v>Vincenzo Natali</v>
      </c>
      <c r="AM1190" s="35">
        <f>AVERAGEIFS(IMDB4[IMDb Score (1-10)],IMDB4[Director Name],Formula_Analysis!AL1190)</f>
        <v>6.55</v>
      </c>
      <c r="AQ1190" s="7" t="str">
        <v>Ally Walker</v>
      </c>
      <c r="AR1190" s="7">
        <f>SUMIFS(IMDB4[Gross Revenue],IMDB4[Lead Actor],Formula_Analysis!AQ1190)</f>
        <v>1943649</v>
      </c>
    </row>
    <row r="1191" spans="1:44" x14ac:dyDescent="0.25">
      <c r="A1191" t="str">
        <v>One Day</v>
      </c>
      <c r="B1191">
        <v>40735</v>
      </c>
      <c r="C1191">
        <v>2011</v>
      </c>
      <c r="D1191" t="str">
        <v>2010s</v>
      </c>
      <c r="E1191" t="str">
        <v>Color</v>
      </c>
      <c r="F1191" t="str">
        <v>Drama</v>
      </c>
      <c r="G1191" t="str">
        <v>English</v>
      </c>
      <c r="H1191" t="str">
        <v>USA</v>
      </c>
      <c r="I1191" t="str">
        <v>PG-13</v>
      </c>
      <c r="J1191" t="str">
        <v>Anne Hathaway</v>
      </c>
      <c r="K1191" t="str">
        <v>Lone Scherfig</v>
      </c>
      <c r="L1191">
        <v>11000</v>
      </c>
      <c r="M1191">
        <v>17627</v>
      </c>
      <c r="N1191">
        <v>92</v>
      </c>
      <c r="O1191">
        <v>49000</v>
      </c>
      <c r="P1191">
        <v>7</v>
      </c>
      <c r="R1191" t="str">
        <v>Enemy at the Gates</v>
      </c>
      <c r="S1191">
        <v>37169</v>
      </c>
      <c r="T1191">
        <v>2001</v>
      </c>
      <c r="U1191" t="str">
        <v>2000s</v>
      </c>
      <c r="V1191" t="str">
        <v>Color</v>
      </c>
      <c r="W1191" t="str">
        <v>Drama</v>
      </c>
      <c r="X1191" t="str">
        <v>English</v>
      </c>
      <c r="Y1191" t="str">
        <v>USA</v>
      </c>
      <c r="Z1191" t="str">
        <v>R</v>
      </c>
      <c r="AA1191" t="str">
        <v>Bob Hoskins</v>
      </c>
      <c r="AB1191" t="str">
        <v>Jean-Jacques Annaud</v>
      </c>
      <c r="AC1191">
        <v>5000</v>
      </c>
      <c r="AD1191">
        <v>5103</v>
      </c>
      <c r="AE1191">
        <v>218</v>
      </c>
      <c r="AF1191">
        <v>0</v>
      </c>
      <c r="AG1191">
        <v>7.6</v>
      </c>
      <c r="AH1191">
        <v>187</v>
      </c>
      <c r="AI1191">
        <v>131</v>
      </c>
      <c r="AJ1191">
        <v>51396781</v>
      </c>
      <c r="AL1191" s="7" t="str">
        <v>Ringo Lam</v>
      </c>
      <c r="AM1191" s="35">
        <f>AVERAGEIFS(IMDB4[IMDb Score (1-10)],IMDB4[Director Name],Formula_Analysis!AL1191)</f>
        <v>5.4</v>
      </c>
      <c r="AQ1191" s="7" t="str">
        <v>Illeana Douglas</v>
      </c>
      <c r="AR1191" s="7">
        <f>SUMIFS(IMDB4[Gross Revenue],IMDB4[Lead Actor],Formula_Analysis!AQ1191)</f>
        <v>57866996</v>
      </c>
    </row>
    <row r="1192" spans="1:44" x14ac:dyDescent="0.25">
      <c r="A1192" t="str">
        <v>An Unfinished Life</v>
      </c>
      <c r="B1192">
        <v>38436</v>
      </c>
      <c r="C1192">
        <v>2005</v>
      </c>
      <c r="D1192" t="str">
        <v>2000s</v>
      </c>
      <c r="E1192" t="str">
        <v>Color</v>
      </c>
      <c r="F1192" t="str">
        <v>Drama</v>
      </c>
      <c r="G1192" t="str">
        <v>English</v>
      </c>
      <c r="H1192" t="str">
        <v>USA</v>
      </c>
      <c r="I1192" t="str">
        <v>PG-13</v>
      </c>
      <c r="J1192" t="str">
        <v>Morgan Freeman</v>
      </c>
      <c r="K1192" t="str">
        <v>Lasse HallstrÃ¶m</v>
      </c>
      <c r="L1192">
        <v>11000</v>
      </c>
      <c r="M1192">
        <v>11519</v>
      </c>
      <c r="N1192">
        <v>529</v>
      </c>
      <c r="O1192">
        <v>0</v>
      </c>
      <c r="P1192">
        <v>7</v>
      </c>
      <c r="R1192" t="str">
        <v>DragonHeart</v>
      </c>
      <c r="S1192">
        <v>35065</v>
      </c>
      <c r="T1192">
        <v>1996</v>
      </c>
      <c r="U1192" t="str">
        <v>1990s</v>
      </c>
      <c r="V1192" t="str">
        <v>Color</v>
      </c>
      <c r="W1192" t="str">
        <v>Action</v>
      </c>
      <c r="X1192" t="str">
        <v>English</v>
      </c>
      <c r="Y1192" t="str">
        <v>USA</v>
      </c>
      <c r="Z1192" t="str">
        <v>PG-13</v>
      </c>
      <c r="AA1192" t="str">
        <v>Dennis Quaid</v>
      </c>
      <c r="AB1192" t="str">
        <v>Rob Cohen</v>
      </c>
      <c r="AC1192">
        <v>2000</v>
      </c>
      <c r="AD1192">
        <v>2710</v>
      </c>
      <c r="AE1192">
        <v>357</v>
      </c>
      <c r="AF1192">
        <v>0</v>
      </c>
      <c r="AG1192">
        <v>6.4</v>
      </c>
      <c r="AH1192">
        <v>60</v>
      </c>
      <c r="AI1192">
        <v>103</v>
      </c>
      <c r="AJ1192">
        <v>51317350</v>
      </c>
      <c r="AL1192" s="7" t="str">
        <v>Isabel Coixet</v>
      </c>
      <c r="AM1192" s="35">
        <f>AVERAGEIFS(IMDB4[IMDb Score (1-10)],IMDB4[Director Name],Formula_Analysis!AL1192)</f>
        <v>7.6</v>
      </c>
      <c r="AQ1192" s="7" t="str">
        <v>Aasif Mandvi</v>
      </c>
      <c r="AR1192" s="7">
        <f>SUMIFS(IMDB4[Gross Revenue],IMDB4[Lead Actor],Formula_Analysis!AQ1192)</f>
        <v>13214030</v>
      </c>
    </row>
    <row r="1193" spans="1:44" x14ac:dyDescent="0.25">
      <c r="A1193" t="str">
        <v>Snowpiercer</v>
      </c>
      <c r="B1193">
        <v>41608</v>
      </c>
      <c r="C1193">
        <v>2013</v>
      </c>
      <c r="D1193" t="str">
        <v>2010s</v>
      </c>
      <c r="E1193" t="str">
        <v>Color</v>
      </c>
      <c r="F1193" t="str">
        <v>Action</v>
      </c>
      <c r="G1193" t="str">
        <v>English</v>
      </c>
      <c r="H1193" t="str">
        <v>South Korea</v>
      </c>
      <c r="I1193" t="str">
        <v>R</v>
      </c>
      <c r="J1193" t="str">
        <v>Chris Evans</v>
      </c>
      <c r="K1193" t="str">
        <v>Joon-ho Bong</v>
      </c>
      <c r="L1193">
        <v>11000</v>
      </c>
      <c r="M1193">
        <v>12286</v>
      </c>
      <c r="N1193">
        <v>584</v>
      </c>
      <c r="O1193">
        <v>58000</v>
      </c>
      <c r="P1193">
        <v>7</v>
      </c>
      <c r="R1193" t="str">
        <v>The Phantom of the Opera</v>
      </c>
      <c r="S1193">
        <v>38336</v>
      </c>
      <c r="T1193">
        <v>2004</v>
      </c>
      <c r="U1193" t="str">
        <v>2000s</v>
      </c>
      <c r="V1193" t="str">
        <v>Black and White</v>
      </c>
      <c r="W1193" t="str">
        <v>Drama</v>
      </c>
      <c r="X1193" t="str">
        <v>English</v>
      </c>
      <c r="Y1193" t="str">
        <v>UK</v>
      </c>
      <c r="Z1193" t="str">
        <v>PG-13</v>
      </c>
      <c r="AA1193" t="str">
        <v>Gerard Butler</v>
      </c>
      <c r="AB1193" t="str">
        <v>Joel Schumacher</v>
      </c>
      <c r="AC1193">
        <v>18000</v>
      </c>
      <c r="AD1193">
        <v>20660</v>
      </c>
      <c r="AE1193">
        <v>541</v>
      </c>
      <c r="AF1193">
        <v>0</v>
      </c>
      <c r="AG1193">
        <v>7.4</v>
      </c>
      <c r="AH1193">
        <v>153</v>
      </c>
      <c r="AI1193">
        <v>143</v>
      </c>
      <c r="AJ1193">
        <v>51225796</v>
      </c>
      <c r="AL1193" s="7" t="str">
        <v>Bob Clark</v>
      </c>
      <c r="AM1193" s="35">
        <f>AVERAGEIFS(IMDB4[IMDb Score (1-10)],IMDB4[Director Name],Formula_Analysis!AL1193)</f>
        <v>3.5333333333333337</v>
      </c>
      <c r="AQ1193" s="7" t="str">
        <v>Mike Figueroa</v>
      </c>
      <c r="AR1193" s="7">
        <f>SUMIFS(IMDB4[Gross Revenue],IMDB4[Lead Actor],Formula_Analysis!AQ1193)</f>
        <v>65087</v>
      </c>
    </row>
    <row r="1194" spans="1:44" x14ac:dyDescent="0.25">
      <c r="A1194" t="str">
        <v>Spy Game</v>
      </c>
      <c r="B1194">
        <v>37254</v>
      </c>
      <c r="C1194">
        <v>2001</v>
      </c>
      <c r="D1194" t="str">
        <v>2000s</v>
      </c>
      <c r="E1194" t="str">
        <v>Color</v>
      </c>
      <c r="F1194" t="str">
        <v>Action</v>
      </c>
      <c r="G1194" t="str">
        <v>English</v>
      </c>
      <c r="H1194" t="str">
        <v>Germany</v>
      </c>
      <c r="I1194" t="str">
        <v>R</v>
      </c>
      <c r="J1194" t="str">
        <v>Brad Pitt</v>
      </c>
      <c r="K1194" t="str">
        <v>Tony Scott</v>
      </c>
      <c r="L1194">
        <v>11000</v>
      </c>
      <c r="M1194">
        <v>12499</v>
      </c>
      <c r="N1194">
        <v>12000</v>
      </c>
      <c r="O1194">
        <v>0</v>
      </c>
      <c r="P1194">
        <v>7</v>
      </c>
      <c r="R1194" t="str">
        <v>The Living Daylights</v>
      </c>
      <c r="S1194">
        <v>31950</v>
      </c>
      <c r="T1194">
        <v>1987</v>
      </c>
      <c r="U1194" t="str">
        <v>1980s</v>
      </c>
      <c r="V1194" t="str">
        <v>Color</v>
      </c>
      <c r="W1194" t="str">
        <v>Action</v>
      </c>
      <c r="X1194" t="str">
        <v>English</v>
      </c>
      <c r="Y1194" t="str">
        <v>UK</v>
      </c>
      <c r="Z1194" t="str">
        <v>PG</v>
      </c>
      <c r="AA1194" t="str">
        <v>Joe Don Baker</v>
      </c>
      <c r="AB1194" t="str">
        <v>John Glen</v>
      </c>
      <c r="AC1194">
        <v>387</v>
      </c>
      <c r="AD1194">
        <v>1233</v>
      </c>
      <c r="AE1194">
        <v>46</v>
      </c>
      <c r="AF1194">
        <v>0</v>
      </c>
      <c r="AG1194">
        <v>6.7</v>
      </c>
      <c r="AH1194">
        <v>105</v>
      </c>
      <c r="AI1194">
        <v>130</v>
      </c>
      <c r="AJ1194">
        <v>51185897</v>
      </c>
      <c r="AL1194" s="7" t="str">
        <v>Hyung-rae Shim</v>
      </c>
      <c r="AM1194" s="35">
        <f>AVERAGEIFS(IMDB4[IMDb Score (1-10)],IMDB4[Director Name],Formula_Analysis!AL1194)</f>
        <v>3.6</v>
      </c>
      <c r="AQ1194" s="7" t="str">
        <v>David Mamet</v>
      </c>
      <c r="AR1194" s="7">
        <f>SUMIFS(IMDB4[Gross Revenue],IMDB4[Lead Actor],Formula_Analysis!AQ1194)</f>
        <v>151389</v>
      </c>
    </row>
    <row r="1195" spans="1:44" x14ac:dyDescent="0.25">
      <c r="A1195" t="str">
        <v>Jack Reacher</v>
      </c>
      <c r="B1195">
        <v>41068</v>
      </c>
      <c r="C1195">
        <v>2012</v>
      </c>
      <c r="D1195" t="str">
        <v>2010s</v>
      </c>
      <c r="E1195" t="str">
        <v>Color</v>
      </c>
      <c r="F1195" t="str">
        <v>Action</v>
      </c>
      <c r="G1195" t="str">
        <v>English</v>
      </c>
      <c r="H1195" t="str">
        <v>USA</v>
      </c>
      <c r="I1195" t="str">
        <v>PG-13</v>
      </c>
      <c r="J1195" t="str">
        <v>Tom Cruise</v>
      </c>
      <c r="K1195" t="str">
        <v>Christopher McQuarrie</v>
      </c>
      <c r="L1195">
        <v>10000</v>
      </c>
      <c r="M1195">
        <v>16385</v>
      </c>
      <c r="N1195">
        <v>188</v>
      </c>
      <c r="O1195">
        <v>38000</v>
      </c>
      <c r="P1195">
        <v>7</v>
      </c>
      <c r="R1195" t="str">
        <v>Muppets Most Wanted</v>
      </c>
      <c r="S1195">
        <v>41976</v>
      </c>
      <c r="T1195">
        <v>2014</v>
      </c>
      <c r="U1195" t="str">
        <v>2010s</v>
      </c>
      <c r="V1195" t="str">
        <v>Color</v>
      </c>
      <c r="W1195" t="str">
        <v>Adventure</v>
      </c>
      <c r="X1195" t="str">
        <v>English</v>
      </c>
      <c r="Y1195" t="str">
        <v>USA</v>
      </c>
      <c r="Z1195" t="str">
        <v>PG</v>
      </c>
      <c r="AA1195" t="str">
        <v>Ty Burrell</v>
      </c>
      <c r="AB1195" t="str">
        <v>James Bobin</v>
      </c>
      <c r="AC1195">
        <v>3000</v>
      </c>
      <c r="AD1195">
        <v>6089</v>
      </c>
      <c r="AE1195">
        <v>33</v>
      </c>
      <c r="AF1195">
        <v>10000</v>
      </c>
      <c r="AG1195">
        <v>6.4</v>
      </c>
      <c r="AH1195">
        <v>277</v>
      </c>
      <c r="AI1195">
        <v>119</v>
      </c>
      <c r="AJ1195">
        <v>51178893</v>
      </c>
      <c r="AL1195" s="7" t="str">
        <v>Trey Parker</v>
      </c>
      <c r="AM1195" s="35">
        <f>AVERAGEIFS(IMDB4[IMDb Score (1-10)],IMDB4[Director Name],Formula_Analysis!AL1195)</f>
        <v>7.0666666666666664</v>
      </c>
      <c r="AQ1195" s="7" t="str">
        <v>MÃ­a Maestro</v>
      </c>
      <c r="AR1195" s="7">
        <f>SUMIFS(IMDB4[Gross Revenue],IMDB4[Lead Actor],Formula_Analysis!AQ1195)</f>
        <v>1991435</v>
      </c>
    </row>
    <row r="1196" spans="1:44" x14ac:dyDescent="0.25">
      <c r="A1196" t="str">
        <v>ParaNorman</v>
      </c>
      <c r="B1196">
        <v>40935</v>
      </c>
      <c r="C1196">
        <v>2012</v>
      </c>
      <c r="D1196" t="str">
        <v>2010s</v>
      </c>
      <c r="E1196" t="str">
        <v>Color</v>
      </c>
      <c r="F1196" t="str">
        <v>Adventure</v>
      </c>
      <c r="G1196" t="str">
        <v>English</v>
      </c>
      <c r="H1196" t="str">
        <v>USA</v>
      </c>
      <c r="I1196" t="str">
        <v>PG</v>
      </c>
      <c r="J1196" t="str">
        <v>Anna Kendrick</v>
      </c>
      <c r="K1196" t="str">
        <v>Chris Butler</v>
      </c>
      <c r="L1196">
        <v>10000</v>
      </c>
      <c r="M1196">
        <v>13597</v>
      </c>
      <c r="N1196">
        <v>28</v>
      </c>
      <c r="O1196">
        <v>12000</v>
      </c>
      <c r="P1196">
        <v>7</v>
      </c>
      <c r="R1196" t="str">
        <v>Naked Gun 33 1/3: The Final Insult</v>
      </c>
      <c r="S1196">
        <v>34598</v>
      </c>
      <c r="T1196">
        <v>1994</v>
      </c>
      <c r="U1196" t="str">
        <v>1990s</v>
      </c>
      <c r="V1196" t="str">
        <v>Color</v>
      </c>
      <c r="W1196" t="str">
        <v>Comedy</v>
      </c>
      <c r="X1196" t="str">
        <v>English</v>
      </c>
      <c r="Y1196" t="str">
        <v>USA</v>
      </c>
      <c r="Z1196" t="str">
        <v>PG-13</v>
      </c>
      <c r="AA1196" t="str">
        <v>George Kennedy</v>
      </c>
      <c r="AB1196" t="str">
        <v>Peter Segal</v>
      </c>
      <c r="AC1196">
        <v>3000</v>
      </c>
      <c r="AD1196">
        <v>4767</v>
      </c>
      <c r="AE1196">
        <v>88</v>
      </c>
      <c r="AF1196">
        <v>1000</v>
      </c>
      <c r="AG1196">
        <v>6.4</v>
      </c>
      <c r="AH1196">
        <v>43</v>
      </c>
      <c r="AI1196">
        <v>83</v>
      </c>
      <c r="AJ1196">
        <v>51109400</v>
      </c>
      <c r="AL1196" s="7" t="str">
        <v>Bonnie Hunt</v>
      </c>
      <c r="AM1196" s="35">
        <f>AVERAGEIFS(IMDB4[IMDb Score (1-10)],IMDB4[Director Name],Formula_Analysis!AL1196)</f>
        <v>6.9</v>
      </c>
      <c r="AQ1196" s="7" t="str">
        <v>Quincy Jones</v>
      </c>
      <c r="AR1196" s="7">
        <f>SUMIFS(IMDB4[Gross Revenue],IMDB4[Lead Actor],Formula_Analysis!AQ1196)</f>
        <v>60507228</v>
      </c>
    </row>
    <row r="1197" spans="1:44" x14ac:dyDescent="0.25">
      <c r="A1197" t="str">
        <v>The Color of Money</v>
      </c>
      <c r="B1197">
        <v>31734</v>
      </c>
      <c r="C1197">
        <v>1986</v>
      </c>
      <c r="D1197" t="str">
        <v>1980s</v>
      </c>
      <c r="E1197" t="str">
        <v>Color</v>
      </c>
      <c r="F1197" t="str">
        <v>Drama</v>
      </c>
      <c r="G1197" t="str">
        <v>English</v>
      </c>
      <c r="H1197" t="str">
        <v>USA</v>
      </c>
      <c r="I1197" t="str">
        <v>R</v>
      </c>
      <c r="J1197" t="str">
        <v>Tom Cruise</v>
      </c>
      <c r="K1197" t="str">
        <v>Martin Scorsese</v>
      </c>
      <c r="L1197">
        <v>10000</v>
      </c>
      <c r="M1197">
        <v>11895</v>
      </c>
      <c r="N1197">
        <v>17000</v>
      </c>
      <c r="O1197">
        <v>0</v>
      </c>
      <c r="P1197">
        <v>7</v>
      </c>
      <c r="R1197" t="str">
        <v>Goldfinger</v>
      </c>
      <c r="S1197">
        <v>23526</v>
      </c>
      <c r="T1197">
        <v>1964</v>
      </c>
      <c r="U1197" t="str">
        <v>1960s</v>
      </c>
      <c r="V1197" t="str">
        <v>Color</v>
      </c>
      <c r="W1197" t="str">
        <v>Action</v>
      </c>
      <c r="X1197" t="str">
        <v>English</v>
      </c>
      <c r="Y1197" t="str">
        <v>UK</v>
      </c>
      <c r="Z1197" t="str">
        <v>Approved</v>
      </c>
      <c r="AA1197" t="str">
        <v>Honor Blackman</v>
      </c>
      <c r="AB1197" t="str">
        <v>Guy Hamilton</v>
      </c>
      <c r="AC1197">
        <v>387</v>
      </c>
      <c r="AD1197">
        <v>1198</v>
      </c>
      <c r="AE1197">
        <v>82</v>
      </c>
      <c r="AF1197">
        <v>0</v>
      </c>
      <c r="AG1197">
        <v>7.8</v>
      </c>
      <c r="AH1197">
        <v>164</v>
      </c>
      <c r="AI1197">
        <v>110</v>
      </c>
      <c r="AJ1197">
        <v>51100000</v>
      </c>
      <c r="AL1197" s="7" t="str">
        <v>Mel Smith</v>
      </c>
      <c r="AM1197" s="35">
        <f>AVERAGEIFS(IMDB4[IMDb Score (1-10)],IMDB4[Director Name],Formula_Analysis!AL1197)</f>
        <v>6.2</v>
      </c>
      <c r="AQ1197" s="7" t="str">
        <v>Bill Maher</v>
      </c>
      <c r="AR1197" s="7">
        <f>SUMIFS(IMDB4[Gross Revenue],IMDB4[Lead Actor],Formula_Analysis!AQ1197)</f>
        <v>12995673</v>
      </c>
    </row>
    <row r="1198" spans="1:44" x14ac:dyDescent="0.25">
      <c r="A1198" t="str">
        <v>28 Weeks Later</v>
      </c>
      <c r="B1198">
        <v>39356</v>
      </c>
      <c r="C1198">
        <v>2007</v>
      </c>
      <c r="D1198" t="str">
        <v>2000s</v>
      </c>
      <c r="E1198" t="str">
        <v>Color</v>
      </c>
      <c r="F1198" t="str">
        <v>Drama</v>
      </c>
      <c r="G1198" t="str">
        <v>English</v>
      </c>
      <c r="H1198" t="str">
        <v>UK</v>
      </c>
      <c r="I1198" t="str">
        <v>R</v>
      </c>
      <c r="J1198" t="str">
        <v>Jeremy Renner</v>
      </c>
      <c r="K1198" t="str">
        <v>Juan Carlos Fresnadillo</v>
      </c>
      <c r="L1198">
        <v>10000</v>
      </c>
      <c r="M1198">
        <v>11471</v>
      </c>
      <c r="N1198">
        <v>35</v>
      </c>
      <c r="O1198">
        <v>0</v>
      </c>
      <c r="P1198">
        <v>7</v>
      </c>
      <c r="R1198" t="str">
        <v>Hide and Seek</v>
      </c>
      <c r="S1198">
        <v>38445</v>
      </c>
      <c r="T1198">
        <v>2005</v>
      </c>
      <c r="U1198" t="str">
        <v>2000s</v>
      </c>
      <c r="V1198" t="str">
        <v>Color</v>
      </c>
      <c r="W1198" t="str">
        <v>Drama</v>
      </c>
      <c r="X1198" t="str">
        <v>English</v>
      </c>
      <c r="Y1198" t="str">
        <v>USA</v>
      </c>
      <c r="Z1198" t="str">
        <v>R</v>
      </c>
      <c r="AA1198" t="str">
        <v>Robert De Niro</v>
      </c>
      <c r="AB1198" t="str">
        <v>John Polson</v>
      </c>
      <c r="AC1198">
        <v>22000</v>
      </c>
      <c r="AD1198">
        <v>23328</v>
      </c>
      <c r="AE1198">
        <v>21</v>
      </c>
      <c r="AF1198">
        <v>0</v>
      </c>
      <c r="AG1198">
        <v>5.9</v>
      </c>
      <c r="AH1198">
        <v>180</v>
      </c>
      <c r="AI1198">
        <v>101</v>
      </c>
      <c r="AJ1198">
        <v>51097664</v>
      </c>
      <c r="AL1198" s="7" t="str">
        <v>Jesse Vaughan</v>
      </c>
      <c r="AM1198" s="35">
        <f>AVERAGEIFS(IMDB4[IMDb Score (1-10)],IMDB4[Director Name],Formula_Analysis!AL1198)</f>
        <v>4.5</v>
      </c>
      <c r="AQ1198" s="7" t="str">
        <v>Luenell</v>
      </c>
      <c r="AR1198" s="7">
        <f>SUMIFS(IMDB4[Gross Revenue],IMDB4[Lead Actor],Formula_Analysis!AQ1198)</f>
        <v>128505958</v>
      </c>
    </row>
    <row r="1199" spans="1:44" x14ac:dyDescent="0.25">
      <c r="A1199" t="str">
        <v>Kill the Messenger</v>
      </c>
      <c r="B1199">
        <v>41912</v>
      </c>
      <c r="C1199">
        <v>2014</v>
      </c>
      <c r="D1199" t="str">
        <v>2010s</v>
      </c>
      <c r="E1199" t="str">
        <v>Color</v>
      </c>
      <c r="F1199" t="str">
        <v>Biography</v>
      </c>
      <c r="G1199" t="str">
        <v>English</v>
      </c>
      <c r="H1199" t="str">
        <v>USA</v>
      </c>
      <c r="I1199" t="str">
        <v>R</v>
      </c>
      <c r="J1199" t="str">
        <v>Jeremy Renner</v>
      </c>
      <c r="K1199" t="str">
        <v>Michael Cuesta</v>
      </c>
      <c r="L1199">
        <v>10000</v>
      </c>
      <c r="M1199">
        <v>12897</v>
      </c>
      <c r="N1199">
        <v>52</v>
      </c>
      <c r="O1199">
        <v>13000</v>
      </c>
      <c r="P1199">
        <v>7</v>
      </c>
      <c r="R1199" t="str">
        <v>Hoodwinked!</v>
      </c>
      <c r="S1199">
        <v>38668</v>
      </c>
      <c r="T1199">
        <v>2005</v>
      </c>
      <c r="U1199" t="str">
        <v>2000s</v>
      </c>
      <c r="V1199" t="str">
        <v>Color</v>
      </c>
      <c r="W1199" t="str">
        <v>Action</v>
      </c>
      <c r="X1199" t="str">
        <v>English</v>
      </c>
      <c r="Y1199" t="str">
        <v>USA</v>
      </c>
      <c r="Z1199" t="str">
        <v>PG</v>
      </c>
      <c r="AA1199" t="str">
        <v>Anne Hathaway</v>
      </c>
      <c r="AB1199" t="str">
        <v>Cory Edwards</v>
      </c>
      <c r="AC1199">
        <v>11000</v>
      </c>
      <c r="AD1199">
        <v>14385</v>
      </c>
      <c r="AE1199">
        <v>19</v>
      </c>
      <c r="AF1199">
        <v>0</v>
      </c>
      <c r="AG1199">
        <v>6.5</v>
      </c>
      <c r="AH1199">
        <v>142</v>
      </c>
      <c r="AI1199">
        <v>80</v>
      </c>
      <c r="AJ1199">
        <v>51053787</v>
      </c>
      <c r="AL1199" s="7" t="str">
        <v>Mort Nathan</v>
      </c>
      <c r="AM1199" s="35">
        <f>AVERAGEIFS(IMDB4[IMDb Score (1-10)],IMDB4[Director Name],Formula_Analysis!AL1199)</f>
        <v>4.9000000000000004</v>
      </c>
      <c r="AQ1199" s="7" t="str">
        <v>Robert Pine</v>
      </c>
      <c r="AR1199" s="7">
        <f>SUMIFS(IMDB4[Gross Revenue],IMDB4[Lead Actor],Formula_Analysis!AQ1199)</f>
        <v>57859105</v>
      </c>
    </row>
    <row r="1200" spans="1:44" x14ac:dyDescent="0.25">
      <c r="A1200" t="str">
        <v>Notting Hill</v>
      </c>
      <c r="B1200">
        <v>36255</v>
      </c>
      <c r="C1200">
        <v>1999</v>
      </c>
      <c r="D1200" t="str">
        <v>1990s</v>
      </c>
      <c r="E1200" t="str">
        <v>Color</v>
      </c>
      <c r="F1200" t="str">
        <v>Comedy</v>
      </c>
      <c r="G1200" t="str">
        <v>English</v>
      </c>
      <c r="H1200" t="str">
        <v>UK</v>
      </c>
      <c r="I1200" t="str">
        <v>PG-13</v>
      </c>
      <c r="J1200" t="str">
        <v>Julia Roberts</v>
      </c>
      <c r="K1200" t="str">
        <v>Roger Michell</v>
      </c>
      <c r="L1200">
        <v>8000</v>
      </c>
      <c r="M1200">
        <v>9255</v>
      </c>
      <c r="N1200">
        <v>50</v>
      </c>
      <c r="O1200">
        <v>11000</v>
      </c>
      <c r="P1200">
        <v>7</v>
      </c>
      <c r="R1200" t="str">
        <v>Up Close &amp; Personal</v>
      </c>
      <c r="S1200">
        <v>35235</v>
      </c>
      <c r="T1200">
        <v>1996</v>
      </c>
      <c r="U1200" t="str">
        <v>1990s</v>
      </c>
      <c r="V1200" t="str">
        <v>Color</v>
      </c>
      <c r="W1200" t="str">
        <v>Drama</v>
      </c>
      <c r="X1200" t="str">
        <v>English</v>
      </c>
      <c r="Y1200" t="str">
        <v>USA</v>
      </c>
      <c r="Z1200" t="str">
        <v>PG-13</v>
      </c>
      <c r="AA1200" t="str">
        <v>Joe Mantegna</v>
      </c>
      <c r="AB1200" t="str">
        <v>Jon Avnet</v>
      </c>
      <c r="AC1200">
        <v>1000</v>
      </c>
      <c r="AD1200">
        <v>3653</v>
      </c>
      <c r="AE1200">
        <v>50</v>
      </c>
      <c r="AF1200">
        <v>829</v>
      </c>
      <c r="AG1200">
        <v>6.1</v>
      </c>
      <c r="AH1200">
        <v>34</v>
      </c>
      <c r="AI1200">
        <v>124</v>
      </c>
      <c r="AJ1200">
        <v>51045801</v>
      </c>
      <c r="AL1200" s="7" t="str">
        <v>Rodman Flender</v>
      </c>
      <c r="AM1200" s="35">
        <f>AVERAGEIFS(IMDB4[IMDb Score (1-10)],IMDB4[Director Name],Formula_Analysis!AL1200)</f>
        <v>6.2</v>
      </c>
      <c r="AQ1200" s="7" t="str">
        <v>Luis Tosar</v>
      </c>
      <c r="AR1200" s="7">
        <f>SUMIFS(IMDB4[Gross Revenue],IMDB4[Lead Actor],Formula_Analysis!AQ1200)</f>
        <v>146402</v>
      </c>
    </row>
    <row r="1201" spans="1:44" x14ac:dyDescent="0.25">
      <c r="A1201" t="str">
        <v>Austin Powers: International Man of Mystery</v>
      </c>
      <c r="B1201">
        <v>35763</v>
      </c>
      <c r="C1201">
        <v>1997</v>
      </c>
      <c r="D1201" t="str">
        <v>1990s</v>
      </c>
      <c r="E1201" t="str">
        <v>Color</v>
      </c>
      <c r="F1201" t="str">
        <v>Comedy</v>
      </c>
      <c r="G1201" t="str">
        <v>English</v>
      </c>
      <c r="H1201" t="str">
        <v>USA</v>
      </c>
      <c r="I1201" t="str">
        <v>PG-13</v>
      </c>
      <c r="J1201" t="str">
        <v>Will Ferrell</v>
      </c>
      <c r="K1201" t="str">
        <v>Jay Roach</v>
      </c>
      <c r="L1201">
        <v>8000</v>
      </c>
      <c r="M1201">
        <v>10557</v>
      </c>
      <c r="N1201">
        <v>116</v>
      </c>
      <c r="O1201">
        <v>0</v>
      </c>
      <c r="P1201">
        <v>7</v>
      </c>
      <c r="R1201" t="str">
        <v>The Hitchhiker's Guide to the Galaxy</v>
      </c>
      <c r="S1201">
        <v>38458</v>
      </c>
      <c r="T1201">
        <v>2005</v>
      </c>
      <c r="U1201" t="str">
        <v>2000s</v>
      </c>
      <c r="V1201" t="str">
        <v>Color</v>
      </c>
      <c r="W1201" t="str">
        <v>Adventure</v>
      </c>
      <c r="X1201" t="str">
        <v>English</v>
      </c>
      <c r="Y1201" t="str">
        <v>USA</v>
      </c>
      <c r="Z1201" t="str">
        <v>PG</v>
      </c>
      <c r="AA1201" t="str">
        <v>Zooey Deschanel</v>
      </c>
      <c r="AB1201" t="str">
        <v>Garth Jennings</v>
      </c>
      <c r="AC1201">
        <v>11000</v>
      </c>
      <c r="AD1201">
        <v>14073</v>
      </c>
      <c r="AE1201">
        <v>37</v>
      </c>
      <c r="AF1201">
        <v>10000</v>
      </c>
      <c r="AG1201">
        <v>6.8</v>
      </c>
      <c r="AH1201">
        <v>276</v>
      </c>
      <c r="AI1201">
        <v>109</v>
      </c>
      <c r="AJ1201">
        <v>51019112</v>
      </c>
      <c r="AL1201" s="7" t="str">
        <v>David Boyd</v>
      </c>
      <c r="AM1201" s="35">
        <f>AVERAGEIFS(IMDB4[IMDb Score (1-10)],IMDB4[Director Name],Formula_Analysis!AL1201)</f>
        <v>6</v>
      </c>
      <c r="AQ1201" s="7" t="str">
        <v>Zoe Lister-Jones</v>
      </c>
      <c r="AR1201" s="7">
        <f>SUMIFS(IMDB4[Gross Revenue],IMDB4[Lead Actor],Formula_Analysis!AQ1201)</f>
        <v>76382</v>
      </c>
    </row>
    <row r="1202" spans="1:44" x14ac:dyDescent="0.25">
      <c r="A1202" t="str">
        <v>Last Orders</v>
      </c>
      <c r="B1202">
        <v>37180</v>
      </c>
      <c r="C1202">
        <v>2001</v>
      </c>
      <c r="D1202" t="str">
        <v>2000s</v>
      </c>
      <c r="E1202" t="str">
        <v>Color</v>
      </c>
      <c r="F1202" t="str">
        <v>Drama</v>
      </c>
      <c r="G1202" t="str">
        <v>English</v>
      </c>
      <c r="H1202" t="str">
        <v>UK</v>
      </c>
      <c r="I1202" t="str">
        <v>R</v>
      </c>
      <c r="J1202" t="str">
        <v>Bob Hoskins</v>
      </c>
      <c r="K1202" t="str">
        <v>Fred Schepisi</v>
      </c>
      <c r="L1202">
        <v>5000</v>
      </c>
      <c r="M1202">
        <v>7166</v>
      </c>
      <c r="N1202">
        <v>40</v>
      </c>
      <c r="O1202">
        <v>305</v>
      </c>
      <c r="P1202">
        <v>7</v>
      </c>
      <c r="R1202" t="str">
        <v>Atonement</v>
      </c>
      <c r="S1202">
        <v>39314</v>
      </c>
      <c r="T1202">
        <v>2007</v>
      </c>
      <c r="U1202" t="str">
        <v>2000s</v>
      </c>
      <c r="V1202" t="str">
        <v>Color</v>
      </c>
      <c r="W1202" t="str">
        <v>Drama</v>
      </c>
      <c r="X1202" t="str">
        <v>English</v>
      </c>
      <c r="Y1202" t="str">
        <v>UK</v>
      </c>
      <c r="Z1202" t="str">
        <v>R</v>
      </c>
      <c r="AA1202" t="str">
        <v>Benedict Cumberbatch</v>
      </c>
      <c r="AB1202" t="str">
        <v>Joe Wright</v>
      </c>
      <c r="AC1202">
        <v>19000</v>
      </c>
      <c r="AD1202">
        <v>20499</v>
      </c>
      <c r="AE1202">
        <v>456</v>
      </c>
      <c r="AF1202">
        <v>12000</v>
      </c>
      <c r="AG1202">
        <v>7.8</v>
      </c>
      <c r="AH1202">
        <v>316</v>
      </c>
      <c r="AI1202">
        <v>123</v>
      </c>
      <c r="AJ1202">
        <v>50921738</v>
      </c>
      <c r="AL1202" s="7" t="str">
        <v>Milos Forman</v>
      </c>
      <c r="AM1202" s="35">
        <f>AVERAGEIFS(IMDB4[IMDb Score (1-10)],IMDB4[Director Name],Formula_Analysis!AL1202)</f>
        <v>8.1333333333333329</v>
      </c>
      <c r="AQ1202" s="7" t="str">
        <v>ShÃ´ Kosugi</v>
      </c>
      <c r="AR1202" s="7">
        <f>SUMIFS(IMDB4[Gross Revenue],IMDB4[Lead Actor],Formula_Analysis!AQ1202)</f>
        <v>38105077</v>
      </c>
    </row>
    <row r="1203" spans="1:44" x14ac:dyDescent="0.25">
      <c r="A1203" t="str">
        <v>Million Dollar Arm</v>
      </c>
      <c r="B1203">
        <v>41969</v>
      </c>
      <c r="C1203">
        <v>2014</v>
      </c>
      <c r="D1203" t="str">
        <v>2010s</v>
      </c>
      <c r="E1203" t="str">
        <v>Color</v>
      </c>
      <c r="F1203" t="str">
        <v>Biography</v>
      </c>
      <c r="G1203" t="str">
        <v>English</v>
      </c>
      <c r="H1203" t="str">
        <v>USA</v>
      </c>
      <c r="I1203" t="str">
        <v>PG</v>
      </c>
      <c r="J1203" t="str">
        <v>Jon Hamm</v>
      </c>
      <c r="K1203" t="str">
        <v>Craig Gillespie</v>
      </c>
      <c r="L1203">
        <v>4000</v>
      </c>
      <c r="M1203">
        <v>6393</v>
      </c>
      <c r="N1203">
        <v>44</v>
      </c>
      <c r="O1203">
        <v>10000</v>
      </c>
      <c r="P1203">
        <v>7</v>
      </c>
      <c r="R1203" t="str">
        <v>Apocalypto</v>
      </c>
      <c r="S1203">
        <v>38850</v>
      </c>
      <c r="T1203">
        <v>2006</v>
      </c>
      <c r="U1203" t="str">
        <v>2000s</v>
      </c>
      <c r="V1203" t="str">
        <v>Color</v>
      </c>
      <c r="W1203" t="str">
        <v>Action</v>
      </c>
      <c r="X1203" t="str">
        <v>Maya</v>
      </c>
      <c r="Y1203" t="str">
        <v>USA</v>
      </c>
      <c r="Z1203" t="str">
        <v>R</v>
      </c>
      <c r="AA1203" t="str">
        <v>Rudy Youngblood</v>
      </c>
      <c r="AB1203" t="str">
        <v>Mel Gibson</v>
      </c>
      <c r="AC1203">
        <v>708</v>
      </c>
      <c r="AD1203">
        <v>848</v>
      </c>
      <c r="AE1203">
        <v>0</v>
      </c>
      <c r="AF1203">
        <v>14000</v>
      </c>
      <c r="AG1203">
        <v>7.8</v>
      </c>
      <c r="AH1203">
        <v>283</v>
      </c>
      <c r="AI1203">
        <v>139</v>
      </c>
      <c r="AJ1203">
        <v>50859889</v>
      </c>
      <c r="AL1203" s="7" t="str">
        <v>Tobe Hooper</v>
      </c>
      <c r="AM1203" s="35">
        <f>AVERAGEIFS(IMDB4[IMDb Score (1-10)],IMDB4[Director Name],Formula_Analysis!AL1203)</f>
        <v>6.4749999999999996</v>
      </c>
      <c r="AQ1203" s="7" t="str">
        <v>Roma Downey</v>
      </c>
      <c r="AR1203" s="7">
        <f>SUMIFS(IMDB4[Gross Revenue],IMDB4[Lead Actor],Formula_Analysis!AQ1203)</f>
        <v>59696176</v>
      </c>
    </row>
    <row r="1204" spans="1:44" x14ac:dyDescent="0.25">
      <c r="A1204" t="str">
        <v>Jurassic World</v>
      </c>
      <c r="B1204">
        <v>42188</v>
      </c>
      <c r="C1204">
        <v>2015</v>
      </c>
      <c r="D1204" t="str">
        <v>2010s</v>
      </c>
      <c r="E1204" t="str">
        <v>Color</v>
      </c>
      <c r="F1204" t="str">
        <v>Action</v>
      </c>
      <c r="G1204" t="str">
        <v>English</v>
      </c>
      <c r="H1204" t="str">
        <v>USA</v>
      </c>
      <c r="I1204" t="str">
        <v>PG-13</v>
      </c>
      <c r="J1204" t="str">
        <v>Bryce Dallas Howard</v>
      </c>
      <c r="K1204" t="str">
        <v>Colin Trevorrow</v>
      </c>
      <c r="L1204">
        <v>3000</v>
      </c>
      <c r="M1204">
        <v>8458</v>
      </c>
      <c r="N1204">
        <v>365</v>
      </c>
      <c r="O1204">
        <v>150000</v>
      </c>
      <c r="P1204">
        <v>7</v>
      </c>
      <c r="R1204" t="str">
        <v>Ouija</v>
      </c>
      <c r="S1204">
        <v>41918</v>
      </c>
      <c r="T1204">
        <v>2014</v>
      </c>
      <c r="U1204" t="str">
        <v>2010s</v>
      </c>
      <c r="V1204" t="str">
        <v>Color</v>
      </c>
      <c r="W1204" t="str">
        <v>Fantasy</v>
      </c>
      <c r="X1204" t="str">
        <v>English</v>
      </c>
      <c r="Y1204" t="str">
        <v>USA</v>
      </c>
      <c r="Z1204" t="str">
        <v>PG-13</v>
      </c>
      <c r="AA1204" t="str">
        <v>Lin Shaye</v>
      </c>
      <c r="AB1204" t="str">
        <v>Stiles White</v>
      </c>
      <c r="AC1204">
        <v>852</v>
      </c>
      <c r="AD1204">
        <v>5056</v>
      </c>
      <c r="AE1204">
        <v>10</v>
      </c>
      <c r="AF1204">
        <v>18000</v>
      </c>
      <c r="AG1204">
        <v>4.4000000000000004</v>
      </c>
      <c r="AH1204">
        <v>183</v>
      </c>
      <c r="AI1204">
        <v>89</v>
      </c>
      <c r="AJ1204">
        <v>50820940</v>
      </c>
      <c r="AL1204" s="7" t="str">
        <v>Sally Potter</v>
      </c>
      <c r="AM1204" s="35">
        <f>AVERAGEIFS(IMDB4[IMDb Score (1-10)],IMDB4[Director Name],Formula_Analysis!AL1204)</f>
        <v>6.9</v>
      </c>
      <c r="AQ1204" s="7" t="str">
        <v>Lily Atkinson</v>
      </c>
      <c r="AR1204" s="7">
        <f>SUMIFS(IMDB4[Gross Revenue],IMDB4[Lead Actor],Formula_Analysis!AQ1204)</f>
        <v>32553210</v>
      </c>
    </row>
    <row r="1205" spans="1:44" x14ac:dyDescent="0.25">
      <c r="A1205" t="str">
        <v>American Pie</v>
      </c>
      <c r="B1205">
        <v>36227</v>
      </c>
      <c r="C1205">
        <v>1999</v>
      </c>
      <c r="D1205" t="str">
        <v>1990s</v>
      </c>
      <c r="E1205" t="str">
        <v>Color</v>
      </c>
      <c r="F1205" t="str">
        <v>Comedy</v>
      </c>
      <c r="G1205" t="str">
        <v>English</v>
      </c>
      <c r="H1205" t="str">
        <v>USA</v>
      </c>
      <c r="I1205" t="str">
        <v>R</v>
      </c>
      <c r="J1205" t="str">
        <v>Alyson Hannigan</v>
      </c>
      <c r="K1205" t="str">
        <v>Paul Weitz</v>
      </c>
      <c r="L1205">
        <v>3000</v>
      </c>
      <c r="M1205">
        <v>8134</v>
      </c>
      <c r="N1205">
        <v>80</v>
      </c>
      <c r="O1205">
        <v>0</v>
      </c>
      <c r="P1205">
        <v>7</v>
      </c>
      <c r="R1205" t="str">
        <v>The Tale of Despereaux</v>
      </c>
      <c r="S1205">
        <v>39560</v>
      </c>
      <c r="T1205">
        <v>2008</v>
      </c>
      <c r="U1205" t="str">
        <v>2000s</v>
      </c>
      <c r="V1205" t="str">
        <v>Color</v>
      </c>
      <c r="W1205" t="str">
        <v>Adventure</v>
      </c>
      <c r="X1205" t="str">
        <v>English</v>
      </c>
      <c r="Y1205" t="str">
        <v>UK</v>
      </c>
      <c r="Z1205" t="str">
        <v>G</v>
      </c>
      <c r="AA1205" t="str">
        <v>Emma Watson</v>
      </c>
      <c r="AB1205" t="str">
        <v>Sam Fell</v>
      </c>
      <c r="AC1205">
        <v>9000</v>
      </c>
      <c r="AD1205">
        <v>13403</v>
      </c>
      <c r="AE1205">
        <v>18</v>
      </c>
      <c r="AF1205">
        <v>0</v>
      </c>
      <c r="AG1205">
        <v>6.1</v>
      </c>
      <c r="AH1205">
        <v>118</v>
      </c>
      <c r="AI1205">
        <v>93</v>
      </c>
      <c r="AJ1205">
        <v>50818750</v>
      </c>
      <c r="AL1205" s="7" t="str">
        <v>Adrian Lyne</v>
      </c>
      <c r="AM1205" s="35">
        <f>AVERAGEIFS(IMDB4[IMDb Score (1-10)],IMDB4[Director Name],Formula_Analysis!AL1205)</f>
        <v>6.4</v>
      </c>
      <c r="AQ1205" s="7" t="str">
        <v>Rachel True</v>
      </c>
      <c r="AR1205" s="7">
        <f>SUMIFS(IMDB4[Gross Revenue],IMDB4[Lead Actor],Formula_Analysis!AQ1205)</f>
        <v>1114943</v>
      </c>
    </row>
    <row r="1206" spans="1:44" x14ac:dyDescent="0.25">
      <c r="A1206" t="str">
        <v>Hellboy II: The Golden Army</v>
      </c>
      <c r="B1206">
        <v>39502</v>
      </c>
      <c r="C1206">
        <v>2008</v>
      </c>
      <c r="D1206" t="str">
        <v>2000s</v>
      </c>
      <c r="E1206" t="str">
        <v>Color</v>
      </c>
      <c r="F1206" t="str">
        <v>Action</v>
      </c>
      <c r="G1206" t="str">
        <v>English</v>
      </c>
      <c r="H1206" t="str">
        <v>USA</v>
      </c>
      <c r="I1206" t="str">
        <v>PG-13</v>
      </c>
      <c r="J1206" t="str">
        <v>Seth MacFarlane</v>
      </c>
      <c r="K1206" t="str">
        <v>Guillermo del Toro</v>
      </c>
      <c r="L1206">
        <v>3000</v>
      </c>
      <c r="M1206">
        <v>3632</v>
      </c>
      <c r="N1206">
        <v>0</v>
      </c>
      <c r="O1206">
        <v>3000</v>
      </c>
      <c r="P1206">
        <v>7</v>
      </c>
      <c r="R1206" t="str">
        <v>Syriana</v>
      </c>
      <c r="S1206">
        <v>38612</v>
      </c>
      <c r="T1206">
        <v>2005</v>
      </c>
      <c r="U1206" t="str">
        <v>2000s</v>
      </c>
      <c r="V1206" t="str">
        <v>Color</v>
      </c>
      <c r="W1206" t="str">
        <v>Drama</v>
      </c>
      <c r="X1206" t="str">
        <v>English</v>
      </c>
      <c r="Y1206" t="str">
        <v>USA</v>
      </c>
      <c r="Z1206" t="str">
        <v>R</v>
      </c>
      <c r="AA1206" t="str">
        <v>Matt Damon</v>
      </c>
      <c r="AB1206" t="str">
        <v>Stephen Gaghan</v>
      </c>
      <c r="AC1206">
        <v>13000</v>
      </c>
      <c r="AD1206">
        <v>14747</v>
      </c>
      <c r="AE1206">
        <v>79</v>
      </c>
      <c r="AF1206">
        <v>0</v>
      </c>
      <c r="AG1206">
        <v>7</v>
      </c>
      <c r="AH1206">
        <v>358</v>
      </c>
      <c r="AI1206">
        <v>128</v>
      </c>
      <c r="AJ1206">
        <v>50815288</v>
      </c>
      <c r="AL1206" s="7" t="str">
        <v>Timothy BjÃ¶rklund</v>
      </c>
      <c r="AM1206" s="35">
        <f>AVERAGEIFS(IMDB4[IMDb Score (1-10)],IMDB4[Director Name],Formula_Analysis!AL1206)</f>
        <v>5.8</v>
      </c>
      <c r="AQ1206" s="7" t="str">
        <v>Seymour Cassel</v>
      </c>
      <c r="AR1206" s="7">
        <f>SUMIFS(IMDB4[Gross Revenue],IMDB4[Lead Actor],Formula_Analysis!AQ1206)</f>
        <v>47812413</v>
      </c>
    </row>
    <row r="1207" spans="1:44" x14ac:dyDescent="0.25">
      <c r="A1207" t="str">
        <v>Out of Sight</v>
      </c>
      <c r="B1207">
        <v>35884</v>
      </c>
      <c r="C1207">
        <v>1998</v>
      </c>
      <c r="D1207" t="str">
        <v>1990s</v>
      </c>
      <c r="E1207" t="str">
        <v>Color</v>
      </c>
      <c r="F1207" t="str">
        <v>Crime</v>
      </c>
      <c r="G1207" t="str">
        <v>English</v>
      </c>
      <c r="H1207" t="str">
        <v>USA</v>
      </c>
      <c r="I1207" t="str">
        <v>R</v>
      </c>
      <c r="J1207" t="str">
        <v>Don Cheadle</v>
      </c>
      <c r="K1207" t="str">
        <v>Steven Soderbergh</v>
      </c>
      <c r="L1207">
        <v>3000</v>
      </c>
      <c r="M1207">
        <v>3768</v>
      </c>
      <c r="N1207">
        <v>0</v>
      </c>
      <c r="O1207">
        <v>0</v>
      </c>
      <c r="P1207">
        <v>7</v>
      </c>
      <c r="R1207" t="str">
        <v>The Boxtrolls</v>
      </c>
      <c r="S1207">
        <v>41888</v>
      </c>
      <c r="T1207">
        <v>2014</v>
      </c>
      <c r="U1207" t="str">
        <v>2010s</v>
      </c>
      <c r="V1207" t="str">
        <v>Color</v>
      </c>
      <c r="W1207" t="str">
        <v>Adventure</v>
      </c>
      <c r="X1207" t="str">
        <v>English</v>
      </c>
      <c r="Y1207" t="str">
        <v>USA</v>
      </c>
      <c r="Z1207" t="str">
        <v>PG</v>
      </c>
      <c r="AA1207" t="str">
        <v>Isaac Hempstead Wright</v>
      </c>
      <c r="AB1207" t="str">
        <v>Graham Annable</v>
      </c>
      <c r="AC1207">
        <v>874</v>
      </c>
      <c r="AD1207">
        <v>3151</v>
      </c>
      <c r="AE1207">
        <v>7</v>
      </c>
      <c r="AF1207">
        <v>11000</v>
      </c>
      <c r="AG1207">
        <v>6.8</v>
      </c>
      <c r="AH1207">
        <v>219</v>
      </c>
      <c r="AI1207">
        <v>96</v>
      </c>
      <c r="AJ1207">
        <v>50807639</v>
      </c>
      <c r="AL1207" s="7" t="str">
        <v>Gurinder Chadha</v>
      </c>
      <c r="AM1207" s="35">
        <f>AVERAGEIFS(IMDB4[IMDb Score (1-10)],IMDB4[Director Name],Formula_Analysis!AL1207)</f>
        <v>6.45</v>
      </c>
      <c r="AQ1207" s="7" t="str">
        <v>Ken Arnold</v>
      </c>
      <c r="AR1207" s="7">
        <f>SUMIFS(IMDB4[Gross Revenue],IMDB4[Lead Actor],Formula_Analysis!AQ1207)</f>
        <v>28064226</v>
      </c>
    </row>
    <row r="1208" spans="1:44" x14ac:dyDescent="0.25">
      <c r="A1208" t="str">
        <v>Rent</v>
      </c>
      <c r="B1208">
        <v>38615</v>
      </c>
      <c r="C1208">
        <v>2005</v>
      </c>
      <c r="D1208" t="str">
        <v>2000s</v>
      </c>
      <c r="E1208" t="str">
        <v>Color</v>
      </c>
      <c r="F1208" t="str">
        <v>Drama</v>
      </c>
      <c r="G1208" t="str">
        <v>English</v>
      </c>
      <c r="H1208" t="str">
        <v>USA</v>
      </c>
      <c r="I1208" t="str">
        <v>PG-13</v>
      </c>
      <c r="J1208" t="str">
        <v>Rosario Dawson</v>
      </c>
      <c r="K1208" t="str">
        <v>Chris Columbus</v>
      </c>
      <c r="L1208">
        <v>3000</v>
      </c>
      <c r="M1208">
        <v>5917</v>
      </c>
      <c r="N1208">
        <v>0</v>
      </c>
      <c r="O1208">
        <v>3000</v>
      </c>
      <c r="P1208">
        <v>7</v>
      </c>
      <c r="R1208" t="str">
        <v>The Road to El Dorado</v>
      </c>
      <c r="S1208">
        <v>36854</v>
      </c>
      <c r="T1208">
        <v>2000</v>
      </c>
      <c r="U1208" t="str">
        <v>2000s</v>
      </c>
      <c r="V1208" t="str">
        <v>Color</v>
      </c>
      <c r="W1208" t="str">
        <v>Adventure</v>
      </c>
      <c r="X1208" t="str">
        <v>English</v>
      </c>
      <c r="Y1208" t="str">
        <v>USA</v>
      </c>
      <c r="Z1208" t="str">
        <v>PG</v>
      </c>
      <c r="AA1208" t="str">
        <v>Frank Welker</v>
      </c>
      <c r="AB1208" t="str">
        <v>Bibo Bergeron</v>
      </c>
      <c r="AC1208">
        <v>2000</v>
      </c>
      <c r="AD1208">
        <v>3372</v>
      </c>
      <c r="AE1208">
        <v>10</v>
      </c>
      <c r="AF1208">
        <v>0</v>
      </c>
      <c r="AG1208">
        <v>6.9</v>
      </c>
      <c r="AH1208">
        <v>82</v>
      </c>
      <c r="AI1208">
        <v>89</v>
      </c>
      <c r="AJ1208">
        <v>50802661</v>
      </c>
      <c r="AL1208" s="7" t="str">
        <v>Steve Rash</v>
      </c>
      <c r="AM1208" s="35">
        <f>AVERAGEIFS(IMDB4[IMDb Score (1-10)],IMDB4[Director Name],Formula_Analysis!AL1208)</f>
        <v>5.25</v>
      </c>
      <c r="AQ1208" s="7" t="str">
        <v>Stephen Rea</v>
      </c>
      <c r="AR1208" s="7">
        <f>SUMIFS(IMDB4[Gross Revenue],IMDB4[Lead Actor],Formula_Analysis!AQ1208)</f>
        <v>35777645</v>
      </c>
    </row>
    <row r="1209" spans="1:44" x14ac:dyDescent="0.25">
      <c r="A1209" t="str">
        <v>Black Snake Moan</v>
      </c>
      <c r="B1209">
        <v>39051</v>
      </c>
      <c r="C1209">
        <v>2006</v>
      </c>
      <c r="D1209" t="str">
        <v>2000s</v>
      </c>
      <c r="E1209" t="str">
        <v>Black and White</v>
      </c>
      <c r="F1209" t="str">
        <v>Drama</v>
      </c>
      <c r="G1209" t="str">
        <v>English</v>
      </c>
      <c r="H1209" t="str">
        <v>USA</v>
      </c>
      <c r="I1209" t="str">
        <v>R</v>
      </c>
      <c r="J1209" t="str">
        <v>Justin Timberlake</v>
      </c>
      <c r="K1209" t="str">
        <v>Craig Brewer</v>
      </c>
      <c r="L1209">
        <v>3000</v>
      </c>
      <c r="M1209">
        <v>5012</v>
      </c>
      <c r="N1209">
        <v>153</v>
      </c>
      <c r="O1209">
        <v>0</v>
      </c>
      <c r="P1209">
        <v>7</v>
      </c>
      <c r="R1209" t="str">
        <v>A Bridge Too Far</v>
      </c>
      <c r="S1209">
        <v>28358</v>
      </c>
      <c r="T1209">
        <v>1977</v>
      </c>
      <c r="U1209" t="str">
        <v>1970s</v>
      </c>
      <c r="V1209" t="str">
        <v>Black and White</v>
      </c>
      <c r="W1209" t="str">
        <v>Drama</v>
      </c>
      <c r="X1209" t="str">
        <v>English</v>
      </c>
      <c r="Y1209" t="str">
        <v>USA</v>
      </c>
      <c r="Z1209" t="str">
        <v>PG</v>
      </c>
      <c r="AA1209" t="str">
        <v>Ryan O'Neal</v>
      </c>
      <c r="AB1209" t="str">
        <v>Richard Attenborough</v>
      </c>
      <c r="AC1209">
        <v>385</v>
      </c>
      <c r="AD1209">
        <v>669</v>
      </c>
      <c r="AE1209">
        <v>0</v>
      </c>
      <c r="AF1209">
        <v>0</v>
      </c>
      <c r="AG1209">
        <v>7.4</v>
      </c>
      <c r="AH1209">
        <v>56</v>
      </c>
      <c r="AI1209">
        <v>175</v>
      </c>
      <c r="AJ1209">
        <v>50800000</v>
      </c>
      <c r="AL1209" s="7" t="str">
        <v>Damien O'Donnell</v>
      </c>
      <c r="AM1209" s="35">
        <f>AVERAGEIFS(IMDB4[IMDb Score (1-10)],IMDB4[Director Name],Formula_Analysis!AL1209)</f>
        <v>6.9</v>
      </c>
      <c r="AQ1209" s="7" t="str">
        <v>Roger Allam</v>
      </c>
      <c r="AR1209" s="7">
        <f>SUMIFS(IMDB4[Gross Revenue],IMDB4[Lead Actor],Formula_Analysis!AQ1209)</f>
        <v>56437947</v>
      </c>
    </row>
    <row r="1210" spans="1:44" x14ac:dyDescent="0.25">
      <c r="A1210" t="str">
        <v>Kids</v>
      </c>
      <c r="B1210">
        <v>35043</v>
      </c>
      <c r="C1210">
        <v>1995</v>
      </c>
      <c r="D1210" t="str">
        <v>1990s</v>
      </c>
      <c r="E1210" t="str">
        <v>Color</v>
      </c>
      <c r="F1210" t="str">
        <v>Drama</v>
      </c>
      <c r="G1210" t="str">
        <v>English</v>
      </c>
      <c r="H1210" t="str">
        <v>USA</v>
      </c>
      <c r="I1210" t="str">
        <v>Not Rated</v>
      </c>
      <c r="J1210" t="str">
        <v>Rosario Dawson</v>
      </c>
      <c r="K1210" t="str">
        <v>Larry Clark</v>
      </c>
      <c r="L1210">
        <v>3000</v>
      </c>
      <c r="M1210">
        <v>3310</v>
      </c>
      <c r="N1210">
        <v>184</v>
      </c>
      <c r="O1210">
        <v>0</v>
      </c>
      <c r="P1210">
        <v>7</v>
      </c>
      <c r="R1210" t="str">
        <v>The Mighty Ducks</v>
      </c>
      <c r="S1210">
        <v>33752</v>
      </c>
      <c r="T1210">
        <v>1992</v>
      </c>
      <c r="U1210" t="str">
        <v>1990s</v>
      </c>
      <c r="V1210" t="str">
        <v>Color</v>
      </c>
      <c r="W1210" t="str">
        <v>Comedy</v>
      </c>
      <c r="X1210" t="str">
        <v>English</v>
      </c>
      <c r="Y1210" t="str">
        <v>USA</v>
      </c>
      <c r="Z1210" t="str">
        <v>PG</v>
      </c>
      <c r="AA1210" t="str">
        <v>Lane Smith</v>
      </c>
      <c r="AB1210" t="str">
        <v>Stephen Herek</v>
      </c>
      <c r="AC1210">
        <v>633</v>
      </c>
      <c r="AD1210">
        <v>3362</v>
      </c>
      <c r="AE1210">
        <v>65</v>
      </c>
      <c r="AF1210">
        <v>0</v>
      </c>
      <c r="AG1210">
        <v>6.4</v>
      </c>
      <c r="AH1210">
        <v>22</v>
      </c>
      <c r="AI1210">
        <v>100</v>
      </c>
      <c r="AJ1210">
        <v>50752337</v>
      </c>
      <c r="AL1210" s="7" t="str">
        <v>Tommy Lee Jones</v>
      </c>
      <c r="AM1210" s="35">
        <f>AVERAGEIFS(IMDB4[IMDb Score (1-10)],IMDB4[Director Name],Formula_Analysis!AL1210)</f>
        <v>7.05</v>
      </c>
      <c r="AQ1210" s="7" t="str">
        <v>Mathieu Kassovitz</v>
      </c>
      <c r="AR1210" s="7">
        <f>SUMIFS(IMDB4[Gross Revenue],IMDB4[Lead Actor],Formula_Analysis!AQ1210)</f>
        <v>33201661</v>
      </c>
    </row>
    <row r="1211" spans="1:44" x14ac:dyDescent="0.25">
      <c r="A1211" t="str">
        <v>Trance</v>
      </c>
      <c r="B1211">
        <v>41512</v>
      </c>
      <c r="C1211">
        <v>2013</v>
      </c>
      <c r="D1211" t="str">
        <v>2010s</v>
      </c>
      <c r="E1211" t="str">
        <v>Color</v>
      </c>
      <c r="F1211" t="str">
        <v>Crime</v>
      </c>
      <c r="G1211" t="str">
        <v>English</v>
      </c>
      <c r="H1211" t="str">
        <v>UK</v>
      </c>
      <c r="I1211" t="str">
        <v>R</v>
      </c>
      <c r="J1211" t="str">
        <v>Rosario Dawson</v>
      </c>
      <c r="K1211" t="str">
        <v>Danny Boyle</v>
      </c>
      <c r="L1211">
        <v>3000</v>
      </c>
      <c r="M1211">
        <v>5056</v>
      </c>
      <c r="N1211">
        <v>0</v>
      </c>
      <c r="O1211">
        <v>23000</v>
      </c>
      <c r="P1211">
        <v>7</v>
      </c>
      <c r="R1211" t="str">
        <v>Resident Evil: Apocalypse</v>
      </c>
      <c r="S1211">
        <v>38278</v>
      </c>
      <c r="T1211">
        <v>2004</v>
      </c>
      <c r="U1211" t="str">
        <v>2000s</v>
      </c>
      <c r="V1211" t="str">
        <v>Color</v>
      </c>
      <c r="W1211" t="str">
        <v>Action</v>
      </c>
      <c r="X1211" t="str">
        <v>English</v>
      </c>
      <c r="Y1211" t="str">
        <v>Germany</v>
      </c>
      <c r="Z1211" t="str">
        <v>R</v>
      </c>
      <c r="AA1211" t="str">
        <v>Milla Jovovich</v>
      </c>
      <c r="AB1211" t="str">
        <v>Alexander Witt</v>
      </c>
      <c r="AC1211">
        <v>14000</v>
      </c>
      <c r="AD1211">
        <v>16791</v>
      </c>
      <c r="AE1211">
        <v>38</v>
      </c>
      <c r="AF1211">
        <v>0</v>
      </c>
      <c r="AG1211">
        <v>6.2</v>
      </c>
      <c r="AH1211">
        <v>191</v>
      </c>
      <c r="AI1211">
        <v>98</v>
      </c>
      <c r="AJ1211">
        <v>50740078</v>
      </c>
      <c r="AL1211" s="7" t="str">
        <v>Barry Cook</v>
      </c>
      <c r="AM1211" s="35">
        <f>AVERAGEIFS(IMDB4[IMDb Score (1-10)],IMDB4[Director Name],Formula_Analysis!AL1211)</f>
        <v>5.2</v>
      </c>
      <c r="AQ1211" s="7" t="str">
        <v>Pamela Reed</v>
      </c>
      <c r="AR1211" s="7">
        <f>SUMIFS(IMDB4[Gross Revenue],IMDB4[Lead Actor],Formula_Analysis!AQ1211)</f>
        <v>32598931</v>
      </c>
    </row>
    <row r="1212" spans="1:44" x14ac:dyDescent="0.25">
      <c r="A1212" t="str">
        <v>Ghost</v>
      </c>
      <c r="B1212">
        <v>32876</v>
      </c>
      <c r="C1212">
        <v>1990</v>
      </c>
      <c r="D1212" t="str">
        <v>1990s</v>
      </c>
      <c r="E1212" t="str">
        <v>Color</v>
      </c>
      <c r="F1212" t="str">
        <v>Drama</v>
      </c>
      <c r="G1212" t="str">
        <v>English</v>
      </c>
      <c r="H1212" t="str">
        <v>USA</v>
      </c>
      <c r="I1212" t="str">
        <v>PG-13</v>
      </c>
      <c r="J1212" t="str">
        <v>Demi Moore</v>
      </c>
      <c r="K1212" t="str">
        <v>Jerry Zucker</v>
      </c>
      <c r="L1212">
        <v>2000</v>
      </c>
      <c r="M1212">
        <v>3100</v>
      </c>
      <c r="N1212">
        <v>109</v>
      </c>
      <c r="O1212">
        <v>0</v>
      </c>
      <c r="P1212">
        <v>7</v>
      </c>
      <c r="R1212" t="str">
        <v>The Net</v>
      </c>
      <c r="S1212">
        <v>34896</v>
      </c>
      <c r="T1212">
        <v>1995</v>
      </c>
      <c r="U1212" t="str">
        <v>1990s</v>
      </c>
      <c r="V1212" t="str">
        <v>Color</v>
      </c>
      <c r="W1212" t="str">
        <v>Action</v>
      </c>
      <c r="X1212" t="str">
        <v>English</v>
      </c>
      <c r="Y1212" t="str">
        <v>USA</v>
      </c>
      <c r="Z1212" t="str">
        <v>PG-13</v>
      </c>
      <c r="AA1212" t="str">
        <v>Ken Howard</v>
      </c>
      <c r="AB1212" t="str">
        <v>Irwin Winkler</v>
      </c>
      <c r="AC1212">
        <v>649</v>
      </c>
      <c r="AD1212">
        <v>1725</v>
      </c>
      <c r="AE1212">
        <v>34</v>
      </c>
      <c r="AF1212">
        <v>0</v>
      </c>
      <c r="AG1212">
        <v>5.8</v>
      </c>
      <c r="AH1212">
        <v>53</v>
      </c>
      <c r="AI1212">
        <v>114</v>
      </c>
      <c r="AJ1212">
        <v>50728000</v>
      </c>
      <c r="AL1212" s="7" t="str">
        <v>Peter Farrelly</v>
      </c>
      <c r="AM1212" s="35">
        <f>AVERAGEIFS(IMDB4[IMDb Score (1-10)],IMDB4[Director Name],Formula_Analysis!AL1212)</f>
        <v>7.3</v>
      </c>
      <c r="AQ1212" s="7" t="str">
        <v>Kyle Hebert</v>
      </c>
      <c r="AR1212" s="7">
        <f>SUMIFS(IMDB4[Gross Revenue],IMDB4[Lead Actor],Formula_Analysis!AQ1212)</f>
        <v>4091</v>
      </c>
    </row>
    <row r="1213" spans="1:44" x14ac:dyDescent="0.25">
      <c r="A1213" t="str">
        <v>Cinderella</v>
      </c>
      <c r="B1213">
        <v>42012</v>
      </c>
      <c r="C1213">
        <v>2015</v>
      </c>
      <c r="D1213" t="str">
        <v>2010s</v>
      </c>
      <c r="E1213" t="str">
        <v>Color</v>
      </c>
      <c r="F1213" t="str">
        <v>Drama</v>
      </c>
      <c r="G1213" t="str">
        <v>English</v>
      </c>
      <c r="H1213" t="str">
        <v>USA</v>
      </c>
      <c r="I1213" t="str">
        <v>PG</v>
      </c>
      <c r="J1213" t="str">
        <v>Hayley Atwell</v>
      </c>
      <c r="K1213" t="str">
        <v>Kenneth Branagh</v>
      </c>
      <c r="L1213">
        <v>2000</v>
      </c>
      <c r="M1213">
        <v>4671</v>
      </c>
      <c r="N1213">
        <v>0</v>
      </c>
      <c r="O1213">
        <v>56000</v>
      </c>
      <c r="P1213">
        <v>7</v>
      </c>
      <c r="R1213" t="str">
        <v>The Crow</v>
      </c>
      <c r="S1213">
        <v>34381</v>
      </c>
      <c r="T1213">
        <v>1994</v>
      </c>
      <c r="U1213" t="str">
        <v>1990s</v>
      </c>
      <c r="V1213" t="str">
        <v>Color</v>
      </c>
      <c r="W1213" t="str">
        <v>Action</v>
      </c>
      <c r="X1213" t="str">
        <v>English</v>
      </c>
      <c r="Y1213" t="str">
        <v>USA</v>
      </c>
      <c r="Z1213" t="str">
        <v>R</v>
      </c>
      <c r="AA1213" t="str">
        <v>Michael Wincott</v>
      </c>
      <c r="AB1213" t="str">
        <v>Alex Proyas</v>
      </c>
      <c r="AC1213">
        <v>720</v>
      </c>
      <c r="AD1213">
        <v>2630</v>
      </c>
      <c r="AE1213">
        <v>295</v>
      </c>
      <c r="AF1213">
        <v>15000</v>
      </c>
      <c r="AG1213">
        <v>7.6</v>
      </c>
      <c r="AH1213">
        <v>118</v>
      </c>
      <c r="AI1213">
        <v>98</v>
      </c>
      <c r="AJ1213">
        <v>50693162</v>
      </c>
      <c r="AL1213" s="7" t="str">
        <v>Peter Webber</v>
      </c>
      <c r="AM1213" s="35">
        <f>AVERAGEIFS(IMDB4[IMDb Score (1-10)],IMDB4[Director Name],Formula_Analysis!AL1213)</f>
        <v>6.2</v>
      </c>
      <c r="AQ1213" s="7" t="str">
        <v>Lisa Wilcox</v>
      </c>
      <c r="AR1213" s="7">
        <f>SUMIFS(IMDB4[Gross Revenue],IMDB4[Lead Actor],Formula_Analysis!AQ1213)</f>
        <v>22168359</v>
      </c>
    </row>
    <row r="1214" spans="1:44" x14ac:dyDescent="0.25">
      <c r="A1214" t="str">
        <v>Mean Girls</v>
      </c>
      <c r="B1214">
        <v>38098</v>
      </c>
      <c r="C1214">
        <v>2004</v>
      </c>
      <c r="D1214" t="str">
        <v>2000s</v>
      </c>
      <c r="E1214" t="str">
        <v>Color</v>
      </c>
      <c r="F1214" t="str">
        <v>Comedy</v>
      </c>
      <c r="G1214" t="str">
        <v>English</v>
      </c>
      <c r="H1214" t="str">
        <v>USA</v>
      </c>
      <c r="I1214" t="str">
        <v>PG-13</v>
      </c>
      <c r="J1214" t="str">
        <v>Tina Fey</v>
      </c>
      <c r="K1214" t="str">
        <v>Mark Waters</v>
      </c>
      <c r="L1214">
        <v>2000</v>
      </c>
      <c r="M1214">
        <v>5032</v>
      </c>
      <c r="N1214">
        <v>70</v>
      </c>
      <c r="O1214">
        <v>0</v>
      </c>
      <c r="P1214">
        <v>7</v>
      </c>
      <c r="R1214" t="str">
        <v>The Hurricane</v>
      </c>
      <c r="S1214">
        <v>36367</v>
      </c>
      <c r="T1214">
        <v>1999</v>
      </c>
      <c r="U1214" t="str">
        <v>1990s</v>
      </c>
      <c r="V1214" t="str">
        <v>Black and White</v>
      </c>
      <c r="W1214" t="str">
        <v>Biography</v>
      </c>
      <c r="X1214" t="str">
        <v>English</v>
      </c>
      <c r="Y1214" t="str">
        <v>USA</v>
      </c>
      <c r="Z1214" t="str">
        <v>R</v>
      </c>
      <c r="AA1214" t="str">
        <v>Denzel Washington</v>
      </c>
      <c r="AB1214" t="str">
        <v>Norman Jewison</v>
      </c>
      <c r="AC1214">
        <v>18000</v>
      </c>
      <c r="AD1214">
        <v>20516</v>
      </c>
      <c r="AE1214">
        <v>278</v>
      </c>
      <c r="AF1214">
        <v>0</v>
      </c>
      <c r="AG1214">
        <v>7.6</v>
      </c>
      <c r="AH1214">
        <v>65</v>
      </c>
      <c r="AI1214">
        <v>146</v>
      </c>
      <c r="AJ1214">
        <v>50668906</v>
      </c>
      <c r="AL1214" s="7" t="str">
        <v>Brian Percival</v>
      </c>
      <c r="AM1214" s="35">
        <f>AVERAGEIFS(IMDB4[IMDb Score (1-10)],IMDB4[Director Name],Formula_Analysis!AL1214)</f>
        <v>7.6</v>
      </c>
      <c r="AQ1214" s="7" t="str">
        <v>Robert John Burke</v>
      </c>
      <c r="AR1214" s="7">
        <f>SUMIFS(IMDB4[Gross Revenue],IMDB4[Lead Actor],Formula_Analysis!AQ1214)</f>
        <v>40542</v>
      </c>
    </row>
    <row r="1215" spans="1:44" x14ac:dyDescent="0.25">
      <c r="A1215" t="str">
        <v>Cloverfield</v>
      </c>
      <c r="B1215">
        <v>39732</v>
      </c>
      <c r="C1215">
        <v>2008</v>
      </c>
      <c r="D1215" t="str">
        <v>2000s</v>
      </c>
      <c r="E1215" t="str">
        <v>Color</v>
      </c>
      <c r="F1215" t="str">
        <v>Action</v>
      </c>
      <c r="G1215" t="str">
        <v>English</v>
      </c>
      <c r="H1215" t="str">
        <v>USA</v>
      </c>
      <c r="I1215" t="str">
        <v>PG-13</v>
      </c>
      <c r="J1215" t="str">
        <v>Mike Vogel</v>
      </c>
      <c r="K1215" t="str">
        <v>Matt Reeves</v>
      </c>
      <c r="L1215">
        <v>2000</v>
      </c>
      <c r="M1215">
        <v>3958</v>
      </c>
      <c r="N1215">
        <v>198</v>
      </c>
      <c r="O1215">
        <v>0</v>
      </c>
      <c r="P1215">
        <v>7</v>
      </c>
      <c r="R1215" t="str">
        <v>Resident Evil: Extinction</v>
      </c>
      <c r="S1215">
        <v>39396</v>
      </c>
      <c r="T1215">
        <v>2007</v>
      </c>
      <c r="U1215" t="str">
        <v>2000s</v>
      </c>
      <c r="V1215" t="str">
        <v>Color</v>
      </c>
      <c r="W1215" t="str">
        <v>Action</v>
      </c>
      <c r="X1215" t="str">
        <v>English</v>
      </c>
      <c r="Y1215" t="str">
        <v>France</v>
      </c>
      <c r="Z1215" t="str">
        <v>R</v>
      </c>
      <c r="AA1215" t="str">
        <v>Milla Jovovich</v>
      </c>
      <c r="AB1215" t="str">
        <v>Russell Mulcahy</v>
      </c>
      <c r="AC1215">
        <v>14000</v>
      </c>
      <c r="AD1215">
        <v>16225</v>
      </c>
      <c r="AE1215">
        <v>85</v>
      </c>
      <c r="AF1215">
        <v>0</v>
      </c>
      <c r="AG1215">
        <v>6.3</v>
      </c>
      <c r="AH1215">
        <v>216</v>
      </c>
      <c r="AI1215">
        <v>94</v>
      </c>
      <c r="AJ1215">
        <v>50648679</v>
      </c>
      <c r="AL1215" s="7" t="str">
        <v>Chris Noonan</v>
      </c>
      <c r="AM1215" s="35">
        <f>AVERAGEIFS(IMDB4[IMDb Score (1-10)],IMDB4[Director Name],Formula_Analysis!AL1215)</f>
        <v>6.9</v>
      </c>
      <c r="AQ1215" s="7" t="str">
        <v>Maika Monroe</v>
      </c>
      <c r="AR1215" s="7">
        <f>SUMIFS(IMDB4[Gross Revenue],IMDB4[Lead Actor],Formula_Analysis!AQ1215)</f>
        <v>14673301</v>
      </c>
    </row>
    <row r="1216" spans="1:44" x14ac:dyDescent="0.25">
      <c r="A1216" t="str">
        <v>The Rookie</v>
      </c>
      <c r="B1216">
        <v>37552</v>
      </c>
      <c r="C1216">
        <v>2002</v>
      </c>
      <c r="D1216" t="str">
        <v>2000s</v>
      </c>
      <c r="E1216" t="str">
        <v>Color</v>
      </c>
      <c r="F1216" t="str">
        <v>Drama</v>
      </c>
      <c r="G1216" t="str">
        <v>English</v>
      </c>
      <c r="H1216" t="str">
        <v>USA</v>
      </c>
      <c r="I1216" t="str">
        <v>G</v>
      </c>
      <c r="J1216" t="str">
        <v>Dennis Quaid</v>
      </c>
      <c r="K1216" t="str">
        <v>John Lee Hancock</v>
      </c>
      <c r="L1216">
        <v>2000</v>
      </c>
      <c r="M1216">
        <v>6657</v>
      </c>
      <c r="N1216">
        <v>102</v>
      </c>
      <c r="O1216">
        <v>0</v>
      </c>
      <c r="P1216">
        <v>7</v>
      </c>
      <c r="R1216" t="str">
        <v>Mighty Joe Young</v>
      </c>
      <c r="S1216">
        <v>36024</v>
      </c>
      <c r="T1216">
        <v>1998</v>
      </c>
      <c r="U1216" t="str">
        <v>1990s</v>
      </c>
      <c r="V1216" t="str">
        <v>Color</v>
      </c>
      <c r="W1216" t="str">
        <v>Action</v>
      </c>
      <c r="X1216" t="str">
        <v>English</v>
      </c>
      <c r="Y1216" t="str">
        <v>USA</v>
      </c>
      <c r="Z1216" t="str">
        <v>PG</v>
      </c>
      <c r="AA1216" t="str">
        <v>Charlize Theron</v>
      </c>
      <c r="AB1216" t="str">
        <v>Ron Underwood</v>
      </c>
      <c r="AC1216">
        <v>9000</v>
      </c>
      <c r="AD1216">
        <v>10731</v>
      </c>
      <c r="AE1216">
        <v>31</v>
      </c>
      <c r="AF1216">
        <v>0</v>
      </c>
      <c r="AG1216">
        <v>5.6</v>
      </c>
      <c r="AH1216">
        <v>35</v>
      </c>
      <c r="AI1216">
        <v>114</v>
      </c>
      <c r="AJ1216">
        <v>50628009</v>
      </c>
      <c r="AL1216" s="7" t="str">
        <v>Michael Chapman</v>
      </c>
      <c r="AM1216" s="35">
        <f>AVERAGEIFS(IMDB4[IMDb Score (1-10)],IMDB4[Director Name],Formula_Analysis!AL1216)</f>
        <v>5.3</v>
      </c>
      <c r="AQ1216" s="7" t="str">
        <v>Catherine Hicks</v>
      </c>
      <c r="AR1216" s="7">
        <f>SUMIFS(IMDB4[Gross Revenue],IMDB4[Lead Actor],Formula_Analysis!AQ1216)</f>
        <v>33244684</v>
      </c>
    </row>
    <row r="1217" spans="1:44" x14ac:dyDescent="0.25">
      <c r="A1217" t="str">
        <v>Legend of the Guardians: The Owls of Ga'Hoole</v>
      </c>
      <c r="B1217">
        <v>40536</v>
      </c>
      <c r="C1217">
        <v>2010</v>
      </c>
      <c r="D1217" t="str">
        <v>2010s</v>
      </c>
      <c r="E1217" t="str">
        <v>Color</v>
      </c>
      <c r="F1217" t="str">
        <v>Action</v>
      </c>
      <c r="G1217" t="str">
        <v>English</v>
      </c>
      <c r="H1217" t="str">
        <v>USA</v>
      </c>
      <c r="I1217" t="str">
        <v>PG</v>
      </c>
      <c r="J1217" t="str">
        <v>Abbie Cornish</v>
      </c>
      <c r="K1217" t="str">
        <v>Zack Snyder</v>
      </c>
      <c r="L1217">
        <v>2000</v>
      </c>
      <c r="M1217">
        <v>4286</v>
      </c>
      <c r="N1217">
        <v>0</v>
      </c>
      <c r="O1217">
        <v>16000</v>
      </c>
      <c r="P1217">
        <v>7</v>
      </c>
      <c r="R1217" t="str">
        <v>Jack Ryan: Shadow Recruit</v>
      </c>
      <c r="S1217">
        <v>41835</v>
      </c>
      <c r="T1217">
        <v>2014</v>
      </c>
      <c r="U1217" t="str">
        <v>2010s</v>
      </c>
      <c r="V1217" t="str">
        <v>Color</v>
      </c>
      <c r="W1217" t="str">
        <v>Action</v>
      </c>
      <c r="X1217" t="str">
        <v>English</v>
      </c>
      <c r="Y1217" t="str">
        <v>USA</v>
      </c>
      <c r="Z1217" t="str">
        <v>PG-13</v>
      </c>
      <c r="AA1217" t="str">
        <v>Colm Feore</v>
      </c>
      <c r="AB1217" t="str">
        <v>Kenneth Branagh</v>
      </c>
      <c r="AC1217">
        <v>539</v>
      </c>
      <c r="AD1217">
        <v>1411</v>
      </c>
      <c r="AE1217">
        <v>0</v>
      </c>
      <c r="AF1217">
        <v>17000</v>
      </c>
      <c r="AG1217">
        <v>6.2</v>
      </c>
      <c r="AH1217">
        <v>313</v>
      </c>
      <c r="AI1217">
        <v>105</v>
      </c>
      <c r="AJ1217">
        <v>50549107</v>
      </c>
      <c r="AL1217" s="7" t="str">
        <v>Richard E. Grant</v>
      </c>
      <c r="AM1217" s="35">
        <f>AVERAGEIFS(IMDB4[IMDb Score (1-10)],IMDB4[Director Name],Formula_Analysis!AL1217)</f>
        <v>6.9</v>
      </c>
      <c r="AQ1217" s="7" t="str">
        <v>Blair Brown</v>
      </c>
      <c r="AR1217" s="7">
        <f>SUMIFS(IMDB4[Gross Revenue],IMDB4[Lead Actor],Formula_Analysis!AQ1217)</f>
        <v>36279230</v>
      </c>
    </row>
    <row r="1218" spans="1:44" x14ac:dyDescent="0.25">
      <c r="A1218" t="str">
        <v>Bright Star</v>
      </c>
      <c r="B1218">
        <v>40111</v>
      </c>
      <c r="C1218">
        <v>2009</v>
      </c>
      <c r="D1218" t="str">
        <v>2000s</v>
      </c>
      <c r="E1218" t="str">
        <v>Color</v>
      </c>
      <c r="F1218" t="str">
        <v>Biography</v>
      </c>
      <c r="G1218" t="str">
        <v>English</v>
      </c>
      <c r="H1218" t="str">
        <v>UK</v>
      </c>
      <c r="I1218" t="str">
        <v>PG</v>
      </c>
      <c r="J1218" t="str">
        <v>Abbie Cornish</v>
      </c>
      <c r="K1218" t="str">
        <v>Jane Campion</v>
      </c>
      <c r="L1218">
        <v>2000</v>
      </c>
      <c r="M1218">
        <v>3279</v>
      </c>
      <c r="N1218">
        <v>319</v>
      </c>
      <c r="O1218">
        <v>0</v>
      </c>
      <c r="P1218">
        <v>7</v>
      </c>
      <c r="R1218" t="str">
        <v>If I Stay</v>
      </c>
      <c r="S1218">
        <v>41778</v>
      </c>
      <c r="T1218">
        <v>2014</v>
      </c>
      <c r="U1218" t="str">
        <v>2010s</v>
      </c>
      <c r="V1218" t="str">
        <v>Color</v>
      </c>
      <c r="W1218" t="str">
        <v>Drama</v>
      </c>
      <c r="X1218" t="str">
        <v>English</v>
      </c>
      <c r="Y1218" t="str">
        <v>USA</v>
      </c>
      <c r="Z1218" t="str">
        <v>PG-13</v>
      </c>
      <c r="AA1218" t="str">
        <v>ChloÃ« Grace Moretz</v>
      </c>
      <c r="AB1218" t="str">
        <v>R.J. Cutler</v>
      </c>
      <c r="AC1218">
        <v>17000</v>
      </c>
      <c r="AD1218">
        <v>20466</v>
      </c>
      <c r="AE1218">
        <v>15</v>
      </c>
      <c r="AF1218">
        <v>15000</v>
      </c>
      <c r="AG1218">
        <v>6.8</v>
      </c>
      <c r="AH1218">
        <v>141</v>
      </c>
      <c r="AI1218">
        <v>107</v>
      </c>
      <c r="AJ1218">
        <v>50461335</v>
      </c>
      <c r="AL1218" s="7" t="str">
        <v>Heidi Ewing</v>
      </c>
      <c r="AM1218" s="35">
        <f>AVERAGEIFS(IMDB4[IMDb Score (1-10)],IMDB4[Director Name],Formula_Analysis!AL1218)</f>
        <v>6.4</v>
      </c>
      <c r="AQ1218" s="7" t="str">
        <v>Catherine Lough Haggquist</v>
      </c>
      <c r="AR1218" s="7">
        <f>SUMIFS(IMDB4[Gross Revenue],IMDB4[Lead Actor],Formula_Analysis!AQ1218)</f>
        <v>5132655</v>
      </c>
    </row>
    <row r="1219" spans="1:44" x14ac:dyDescent="0.25">
      <c r="A1219" t="str">
        <v>Courage</v>
      </c>
      <c r="B1219">
        <v>42178</v>
      </c>
      <c r="C1219">
        <v>2015</v>
      </c>
      <c r="D1219" t="str">
        <v>2010s</v>
      </c>
      <c r="E1219" t="str">
        <v>Color</v>
      </c>
      <c r="F1219" t="str">
        <v>Biography</v>
      </c>
      <c r="G1219" t="str">
        <v>English</v>
      </c>
      <c r="H1219" t="str">
        <v>USA</v>
      </c>
      <c r="I1219" t="str">
        <v>PG</v>
      </c>
      <c r="J1219" t="str">
        <v>Donny Boaz</v>
      </c>
      <c r="K1219" t="str">
        <v>Angelo Pizzo</v>
      </c>
      <c r="L1219">
        <v>2000</v>
      </c>
      <c r="M1219">
        <v>3384</v>
      </c>
      <c r="N1219">
        <v>14</v>
      </c>
      <c r="O1219">
        <v>0</v>
      </c>
      <c r="P1219">
        <v>7</v>
      </c>
      <c r="R1219" t="str">
        <v>Diary of a Mad Black Woman</v>
      </c>
      <c r="S1219">
        <v>38650</v>
      </c>
      <c r="T1219">
        <v>2005</v>
      </c>
      <c r="U1219" t="str">
        <v>2000s</v>
      </c>
      <c r="V1219" t="str">
        <v>Color</v>
      </c>
      <c r="W1219" t="str">
        <v>Comedy</v>
      </c>
      <c r="X1219" t="str">
        <v>English</v>
      </c>
      <c r="Y1219" t="str">
        <v>USA</v>
      </c>
      <c r="Z1219" t="str">
        <v>PG-13</v>
      </c>
      <c r="AA1219" t="str">
        <v>Cicely Tyson</v>
      </c>
      <c r="AB1219" t="str">
        <v>Darren Grant</v>
      </c>
      <c r="AC1219">
        <v>907</v>
      </c>
      <c r="AD1219">
        <v>2723</v>
      </c>
      <c r="AE1219">
        <v>0</v>
      </c>
      <c r="AF1219">
        <v>0</v>
      </c>
      <c r="AG1219">
        <v>5.6</v>
      </c>
      <c r="AH1219">
        <v>62</v>
      </c>
      <c r="AI1219">
        <v>116</v>
      </c>
      <c r="AJ1219">
        <v>50382128</v>
      </c>
      <c r="AL1219" s="7" t="str">
        <v>Graham Annable</v>
      </c>
      <c r="AM1219" s="35">
        <f>AVERAGEIFS(IMDB4[IMDb Score (1-10)],IMDB4[Director Name],Formula_Analysis!AL1219)</f>
        <v>6.8</v>
      </c>
      <c r="AQ1219" s="7" t="str">
        <v>Essie Davis</v>
      </c>
      <c r="AR1219" s="7">
        <f>SUMIFS(IMDB4[Gross Revenue],IMDB4[Lead Actor],Formula_Analysis!AQ1219)</f>
        <v>188811421</v>
      </c>
    </row>
    <row r="1220" spans="1:44" x14ac:dyDescent="0.25">
      <c r="A1220" t="str">
        <v>Wayne's World</v>
      </c>
      <c r="B1220">
        <v>33799</v>
      </c>
      <c r="C1220">
        <v>1992</v>
      </c>
      <c r="D1220" t="str">
        <v>1990s</v>
      </c>
      <c r="E1220" t="str">
        <v>Color</v>
      </c>
      <c r="F1220" t="str">
        <v>Comedy</v>
      </c>
      <c r="G1220" t="str">
        <v>English</v>
      </c>
      <c r="H1220" t="str">
        <v>USA</v>
      </c>
      <c r="I1220" t="str">
        <v>PG-13</v>
      </c>
      <c r="J1220" t="str">
        <v>Tia Carrere</v>
      </c>
      <c r="K1220" t="str">
        <v>Penelope Spheeris</v>
      </c>
      <c r="L1220">
        <v>1000</v>
      </c>
      <c r="M1220">
        <v>4263</v>
      </c>
      <c r="N1220">
        <v>122</v>
      </c>
      <c r="O1220">
        <v>0</v>
      </c>
      <c r="P1220">
        <v>7</v>
      </c>
      <c r="R1220" t="str">
        <v>A View to a Kill</v>
      </c>
      <c r="S1220">
        <v>31143</v>
      </c>
      <c r="T1220">
        <v>1985</v>
      </c>
      <c r="U1220" t="str">
        <v>1980s</v>
      </c>
      <c r="V1220" t="str">
        <v>Color</v>
      </c>
      <c r="W1220" t="str">
        <v>Action</v>
      </c>
      <c r="X1220" t="str">
        <v>English</v>
      </c>
      <c r="Y1220" t="str">
        <v>UK</v>
      </c>
      <c r="Z1220" t="str">
        <v>PG</v>
      </c>
      <c r="AA1220" t="str">
        <v>Patrick Macnee</v>
      </c>
      <c r="AB1220" t="str">
        <v>John Glen</v>
      </c>
      <c r="AC1220">
        <v>1000</v>
      </c>
      <c r="AD1220">
        <v>2943</v>
      </c>
      <c r="AE1220">
        <v>46</v>
      </c>
      <c r="AF1220">
        <v>0</v>
      </c>
      <c r="AG1220">
        <v>6.3</v>
      </c>
      <c r="AH1220">
        <v>108</v>
      </c>
      <c r="AI1220">
        <v>131</v>
      </c>
      <c r="AJ1220">
        <v>50300000</v>
      </c>
      <c r="AL1220" s="7" t="str">
        <v>Courtney Solomon</v>
      </c>
      <c r="AM1220" s="35">
        <f>AVERAGEIFS(IMDB4[IMDb Score (1-10)],IMDB4[Director Name],Formula_Analysis!AL1220)</f>
        <v>4.7</v>
      </c>
      <c r="AQ1220" s="7" t="str">
        <v>Jennifer Saunders</v>
      </c>
      <c r="AR1220" s="7">
        <f>SUMIFS(IMDB4[Gross Revenue],IMDB4[Lead Actor],Formula_Analysis!AQ1220)</f>
        <v>75280058</v>
      </c>
    </row>
    <row r="1221" spans="1:44" x14ac:dyDescent="0.25">
      <c r="A1221" t="str">
        <v>8 Mile</v>
      </c>
      <c r="B1221">
        <v>37352</v>
      </c>
      <c r="C1221">
        <v>2002</v>
      </c>
      <c r="D1221" t="str">
        <v>2000s</v>
      </c>
      <c r="E1221" t="str">
        <v>Color</v>
      </c>
      <c r="F1221" t="str">
        <v>Drama</v>
      </c>
      <c r="G1221" t="str">
        <v>English</v>
      </c>
      <c r="H1221" t="str">
        <v>USA</v>
      </c>
      <c r="I1221" t="str">
        <v>R</v>
      </c>
      <c r="J1221" t="str">
        <v>Mekhi Phifer</v>
      </c>
      <c r="K1221" t="str">
        <v>Curtis Hanson</v>
      </c>
      <c r="L1221">
        <v>1000</v>
      </c>
      <c r="M1221">
        <v>1954</v>
      </c>
      <c r="N1221">
        <v>161</v>
      </c>
      <c r="O1221">
        <v>0</v>
      </c>
      <c r="P1221">
        <v>7</v>
      </c>
      <c r="R1221" t="str">
        <v>Hot Tub Time Machine</v>
      </c>
      <c r="S1221">
        <v>40295</v>
      </c>
      <c r="T1221">
        <v>2010</v>
      </c>
      <c r="U1221" t="str">
        <v>2010s</v>
      </c>
      <c r="V1221" t="str">
        <v>Color</v>
      </c>
      <c r="W1221" t="str">
        <v>Comedy</v>
      </c>
      <c r="X1221" t="str">
        <v>English</v>
      </c>
      <c r="Y1221" t="str">
        <v>USA</v>
      </c>
      <c r="Z1221" t="str">
        <v>R</v>
      </c>
      <c r="AA1221" t="str">
        <v>Charlie McDermott</v>
      </c>
      <c r="AB1221" t="str">
        <v>Steve Pink</v>
      </c>
      <c r="AC1221">
        <v>496</v>
      </c>
      <c r="AD1221">
        <v>1272</v>
      </c>
      <c r="AE1221">
        <v>38</v>
      </c>
      <c r="AF1221">
        <v>12000</v>
      </c>
      <c r="AG1221">
        <v>6.4</v>
      </c>
      <c r="AH1221">
        <v>265</v>
      </c>
      <c r="AI1221">
        <v>101</v>
      </c>
      <c r="AJ1221">
        <v>50213619</v>
      </c>
      <c r="AL1221" s="7" t="str">
        <v>Dinesh D'Souza</v>
      </c>
      <c r="AM1221" s="35">
        <f>AVERAGEIFS(IMDB4[IMDb Score (1-10)],IMDB4[Director Name],Formula_Analysis!AL1221)</f>
        <v>5.0999999999999996</v>
      </c>
      <c r="AQ1221" s="7" t="str">
        <v>Betsy Palmer</v>
      </c>
      <c r="AR1221" s="7">
        <f>SUMIFS(IMDB4[Gross Revenue],IMDB4[Lead Actor],Formula_Analysis!AQ1221)</f>
        <v>19100000</v>
      </c>
    </row>
    <row r="1222" spans="1:44" x14ac:dyDescent="0.25">
      <c r="A1222" t="str">
        <v>Ever After: A Cinderella Story</v>
      </c>
      <c r="B1222">
        <v>35840</v>
      </c>
      <c r="C1222">
        <v>1998</v>
      </c>
      <c r="D1222" t="str">
        <v>1990s</v>
      </c>
      <c r="E1222" t="str">
        <v>Color</v>
      </c>
      <c r="F1222" t="str">
        <v>Comedy</v>
      </c>
      <c r="G1222" t="str">
        <v>English</v>
      </c>
      <c r="H1222" t="str">
        <v>USA</v>
      </c>
      <c r="I1222" t="str">
        <v>PG-13</v>
      </c>
      <c r="J1222" t="str">
        <v>Anjelica Huston</v>
      </c>
      <c r="K1222" t="str">
        <v>Andy Tennant</v>
      </c>
      <c r="L1222">
        <v>1000</v>
      </c>
      <c r="M1222">
        <v>2747</v>
      </c>
      <c r="N1222">
        <v>72</v>
      </c>
      <c r="O1222">
        <v>0</v>
      </c>
      <c r="P1222">
        <v>7</v>
      </c>
      <c r="R1222" t="str">
        <v>The Tuxedo</v>
      </c>
      <c r="S1222">
        <v>37417</v>
      </c>
      <c r="T1222">
        <v>2002</v>
      </c>
      <c r="U1222" t="str">
        <v>2000s</v>
      </c>
      <c r="V1222" t="str">
        <v>Color</v>
      </c>
      <c r="W1222" t="str">
        <v>Action</v>
      </c>
      <c r="X1222" t="str">
        <v>English</v>
      </c>
      <c r="Y1222" t="str">
        <v>USA</v>
      </c>
      <c r="Z1222" t="str">
        <v>PG-13</v>
      </c>
      <c r="AA1222" t="str">
        <v>Romany Malco</v>
      </c>
      <c r="AB1222" t="str">
        <v>Kevin Donovan</v>
      </c>
      <c r="AC1222">
        <v>966</v>
      </c>
      <c r="AD1222">
        <v>2018</v>
      </c>
      <c r="AE1222">
        <v>11</v>
      </c>
      <c r="AF1222">
        <v>797</v>
      </c>
      <c r="AG1222">
        <v>5.3</v>
      </c>
      <c r="AH1222">
        <v>81</v>
      </c>
      <c r="AI1222">
        <v>98</v>
      </c>
      <c r="AJ1222">
        <v>50189179</v>
      </c>
      <c r="AL1222" s="7" t="str">
        <v>Paul Tibbitt</v>
      </c>
      <c r="AM1222" s="35">
        <f>AVERAGEIFS(IMDB4[IMDb Score (1-10)],IMDB4[Director Name],Formula_Analysis!AL1222)</f>
        <v>6</v>
      </c>
      <c r="AQ1222" s="7" t="str">
        <v>Paulette Goddard</v>
      </c>
      <c r="AR1222" s="7">
        <f>SUMIFS(IMDB4[Gross Revenue],IMDB4[Lead Actor],Formula_Analysis!AQ1222)</f>
        <v>163245</v>
      </c>
    </row>
    <row r="1223" spans="1:44" x14ac:dyDescent="0.25">
      <c r="A1223" t="str">
        <v>My Dog Skip</v>
      </c>
      <c r="B1223">
        <v>36711</v>
      </c>
      <c r="C1223">
        <v>2000</v>
      </c>
      <c r="D1223" t="str">
        <v>2000s</v>
      </c>
      <c r="E1223" t="str">
        <v>Color</v>
      </c>
      <c r="F1223" t="str">
        <v>Drama</v>
      </c>
      <c r="G1223" t="str">
        <v>English</v>
      </c>
      <c r="H1223" t="str">
        <v>USA</v>
      </c>
      <c r="I1223" t="str">
        <v>PG</v>
      </c>
      <c r="J1223" t="str">
        <v>Clint Howard</v>
      </c>
      <c r="K1223" t="str">
        <v>Jay Russell</v>
      </c>
      <c r="L1223">
        <v>1000</v>
      </c>
      <c r="M1223">
        <v>2515</v>
      </c>
      <c r="N1223">
        <v>13</v>
      </c>
      <c r="O1223">
        <v>0</v>
      </c>
      <c r="P1223">
        <v>7</v>
      </c>
      <c r="R1223" t="str">
        <v>K-PAX</v>
      </c>
      <c r="S1223">
        <v>36912</v>
      </c>
      <c r="T1223">
        <v>2001</v>
      </c>
      <c r="U1223" t="str">
        <v>2000s</v>
      </c>
      <c r="V1223" t="str">
        <v>Color</v>
      </c>
      <c r="W1223" t="str">
        <v>Drama</v>
      </c>
      <c r="X1223" t="str">
        <v>English</v>
      </c>
      <c r="Y1223" t="str">
        <v>USA</v>
      </c>
      <c r="Z1223" t="str">
        <v>PG-13</v>
      </c>
      <c r="AA1223" t="str">
        <v>Kevin Spacey</v>
      </c>
      <c r="AB1223" t="str">
        <v>Iain Softley</v>
      </c>
      <c r="AC1223">
        <v>18000</v>
      </c>
      <c r="AD1223">
        <v>33615</v>
      </c>
      <c r="AE1223">
        <v>34</v>
      </c>
      <c r="AF1223">
        <v>0</v>
      </c>
      <c r="AG1223">
        <v>7.4</v>
      </c>
      <c r="AH1223">
        <v>140</v>
      </c>
      <c r="AI1223">
        <v>120</v>
      </c>
      <c r="AJ1223">
        <v>50173190</v>
      </c>
      <c r="AL1223" s="7" t="str">
        <v>Philip Saville</v>
      </c>
      <c r="AM1223" s="35">
        <f>AVERAGEIFS(IMDB4[IMDb Score (1-10)],IMDB4[Director Name],Formula_Analysis!AL1223)</f>
        <v>7.7</v>
      </c>
      <c r="AQ1223" s="7" t="str">
        <v>Sonia Braga</v>
      </c>
      <c r="AR1223" s="7">
        <f>SUMIFS(IMDB4[Gross Revenue],IMDB4[Lead Actor],Formula_Analysis!AQ1223)</f>
        <v>24044532</v>
      </c>
    </row>
    <row r="1224" spans="1:44" x14ac:dyDescent="0.25">
      <c r="A1224" t="str">
        <v>A Most Violent Year</v>
      </c>
      <c r="B1224">
        <v>41868</v>
      </c>
      <c r="C1224">
        <v>2014</v>
      </c>
      <c r="D1224" t="str">
        <v>2010s</v>
      </c>
      <c r="E1224" t="str">
        <v>Color</v>
      </c>
      <c r="F1224" t="str">
        <v>Action</v>
      </c>
      <c r="G1224" t="str">
        <v>English</v>
      </c>
      <c r="H1224" t="str">
        <v>USA</v>
      </c>
      <c r="I1224" t="str">
        <v>R</v>
      </c>
      <c r="J1224" t="str">
        <v>David Oyelowo</v>
      </c>
      <c r="K1224" t="str">
        <v>J.C. Chandor</v>
      </c>
      <c r="L1224">
        <v>1000</v>
      </c>
      <c r="M1224">
        <v>3979</v>
      </c>
      <c r="N1224">
        <v>78</v>
      </c>
      <c r="O1224">
        <v>0</v>
      </c>
      <c r="P1224">
        <v>7</v>
      </c>
      <c r="R1224" t="str">
        <v>The Book of Life</v>
      </c>
      <c r="S1224">
        <v>41799</v>
      </c>
      <c r="T1224">
        <v>2014</v>
      </c>
      <c r="U1224" t="str">
        <v>2010s</v>
      </c>
      <c r="V1224" t="str">
        <v>Color</v>
      </c>
      <c r="W1224" t="str">
        <v>Adventure</v>
      </c>
      <c r="X1224" t="str">
        <v>English</v>
      </c>
      <c r="Y1224" t="str">
        <v>USA</v>
      </c>
      <c r="Z1224" t="str">
        <v>PG</v>
      </c>
      <c r="AA1224" t="str">
        <v>Channing Tatum</v>
      </c>
      <c r="AB1224" t="str">
        <v>Jorge R. GutiÃ©rrez</v>
      </c>
      <c r="AC1224">
        <v>17000</v>
      </c>
      <c r="AD1224">
        <v>19513</v>
      </c>
      <c r="AE1224">
        <v>34</v>
      </c>
      <c r="AF1224">
        <v>18000</v>
      </c>
      <c r="AG1224">
        <v>7.3</v>
      </c>
      <c r="AH1224">
        <v>156</v>
      </c>
      <c r="AI1224">
        <v>95</v>
      </c>
      <c r="AJ1224">
        <v>50150619</v>
      </c>
      <c r="AL1224" s="7" t="str">
        <v>Charles Shyer</v>
      </c>
      <c r="AM1224" s="35">
        <f>AVERAGEIFS(IMDB4[IMDb Score (1-10)],IMDB4[Director Name],Formula_Analysis!AL1224)</f>
        <v>6.2</v>
      </c>
      <c r="AQ1224" s="7" t="str">
        <v>Amir Talai</v>
      </c>
      <c r="AR1224" s="7">
        <f>SUMIFS(IMDB4[Gross Revenue],IMDB4[Lead Actor],Formula_Analysis!AQ1224)</f>
        <v>191309</v>
      </c>
    </row>
    <row r="1225" spans="1:44" x14ac:dyDescent="0.25">
      <c r="A1225" t="str">
        <v>Igby Goes Down</v>
      </c>
      <c r="B1225">
        <v>37477</v>
      </c>
      <c r="C1225">
        <v>2002</v>
      </c>
      <c r="D1225" t="str">
        <v>2000s</v>
      </c>
      <c r="E1225" t="str">
        <v>Color</v>
      </c>
      <c r="F1225" t="str">
        <v>Comedy</v>
      </c>
      <c r="G1225" t="str">
        <v>English</v>
      </c>
      <c r="H1225" t="str">
        <v>USA</v>
      </c>
      <c r="I1225" t="str">
        <v>R</v>
      </c>
      <c r="J1225" t="str">
        <v>Kieran Culkin</v>
      </c>
      <c r="K1225" t="str">
        <v>Burr Steers</v>
      </c>
      <c r="L1225">
        <v>1000</v>
      </c>
      <c r="M1225">
        <v>2478</v>
      </c>
      <c r="N1225">
        <v>23</v>
      </c>
      <c r="O1225">
        <v>838</v>
      </c>
      <c r="P1225">
        <v>7</v>
      </c>
      <c r="R1225" t="str">
        <v>Breakdown</v>
      </c>
      <c r="S1225">
        <v>35748</v>
      </c>
      <c r="T1225">
        <v>1997</v>
      </c>
      <c r="U1225" t="str">
        <v>1990s</v>
      </c>
      <c r="V1225" t="str">
        <v>Color</v>
      </c>
      <c r="W1225" t="str">
        <v>Action</v>
      </c>
      <c r="X1225" t="str">
        <v>English</v>
      </c>
      <c r="Y1225" t="str">
        <v>USA</v>
      </c>
      <c r="Z1225" t="str">
        <v>R</v>
      </c>
      <c r="AA1225" t="str">
        <v>Kathleen Quinlan</v>
      </c>
      <c r="AB1225" t="str">
        <v>Jonathan Mostow</v>
      </c>
      <c r="AC1225">
        <v>551</v>
      </c>
      <c r="AD1225">
        <v>1874</v>
      </c>
      <c r="AE1225">
        <v>84</v>
      </c>
      <c r="AF1225">
        <v>0</v>
      </c>
      <c r="AG1225">
        <v>6.9</v>
      </c>
      <c r="AH1225">
        <v>72</v>
      </c>
      <c r="AI1225">
        <v>93</v>
      </c>
      <c r="AJ1225">
        <v>50129186</v>
      </c>
      <c r="AL1225" s="7" t="str">
        <v>Charles S. Dutton</v>
      </c>
      <c r="AM1225" s="35">
        <f>AVERAGEIFS(IMDB4[IMDb Score (1-10)],IMDB4[Director Name],Formula_Analysis!AL1225)</f>
        <v>5.3</v>
      </c>
      <c r="AQ1225" s="7" t="str">
        <v>Naseeruddin Shah</v>
      </c>
      <c r="AR1225" s="7">
        <f>SUMIFS(IMDB4[Gross Revenue],IMDB4[Lead Actor],Formula_Analysis!AQ1225)</f>
        <v>13876974</v>
      </c>
    </row>
    <row r="1226" spans="1:44" x14ac:dyDescent="0.25">
      <c r="A1226" t="str">
        <v>The Broken Hearts Club: A Romantic Comedy</v>
      </c>
      <c r="B1226">
        <v>36589</v>
      </c>
      <c r="C1226">
        <v>2000</v>
      </c>
      <c r="D1226" t="str">
        <v>2000s</v>
      </c>
      <c r="E1226" t="str">
        <v>Color</v>
      </c>
      <c r="F1226" t="str">
        <v>Comedy</v>
      </c>
      <c r="G1226" t="str">
        <v>English</v>
      </c>
      <c r="H1226" t="str">
        <v>USA</v>
      </c>
      <c r="I1226" t="str">
        <v>R</v>
      </c>
      <c r="J1226" t="str">
        <v>Justin Theroux</v>
      </c>
      <c r="K1226" t="str">
        <v>Greg Berlanti</v>
      </c>
      <c r="L1226">
        <v>1000</v>
      </c>
      <c r="M1226">
        <v>3085</v>
      </c>
      <c r="N1226">
        <v>112</v>
      </c>
      <c r="O1226">
        <v>671</v>
      </c>
      <c r="P1226">
        <v>7</v>
      </c>
      <c r="R1226" t="str">
        <v>Stigmata</v>
      </c>
      <c r="S1226">
        <v>36519</v>
      </c>
      <c r="T1226">
        <v>1999</v>
      </c>
      <c r="U1226" t="str">
        <v>1990s</v>
      </c>
      <c r="V1226" t="str">
        <v>Color</v>
      </c>
      <c r="W1226" t="str">
        <v>Horror</v>
      </c>
      <c r="X1226" t="str">
        <v>English</v>
      </c>
      <c r="Y1226" t="str">
        <v>USA</v>
      </c>
      <c r="Z1226" t="str">
        <v>R</v>
      </c>
      <c r="AA1226" t="str">
        <v>Nia Long</v>
      </c>
      <c r="AB1226" t="str">
        <v>Rupert Wainwright</v>
      </c>
      <c r="AC1226">
        <v>826</v>
      </c>
      <c r="AD1226">
        <v>3004</v>
      </c>
      <c r="AE1226">
        <v>9</v>
      </c>
      <c r="AF1226">
        <v>0</v>
      </c>
      <c r="AG1226">
        <v>6.2</v>
      </c>
      <c r="AH1226">
        <v>131</v>
      </c>
      <c r="AI1226">
        <v>103</v>
      </c>
      <c r="AJ1226">
        <v>50041732</v>
      </c>
      <c r="AL1226" s="7" t="str">
        <v>Takeshi Kitano</v>
      </c>
      <c r="AM1226" s="35">
        <f>AVERAGEIFS(IMDB4[IMDb Score (1-10)],IMDB4[Director Name],Formula_Analysis!AL1226)</f>
        <v>7.2</v>
      </c>
      <c r="AQ1226" s="7" t="str">
        <v>Jelena Jovanova</v>
      </c>
      <c r="AR1226" s="7">
        <f>SUMIFS(IMDB4[Gross Revenue],IMDB4[Lead Actor],Formula_Analysis!AQ1226)</f>
        <v>301305</v>
      </c>
    </row>
    <row r="1227" spans="1:44" x14ac:dyDescent="0.25">
      <c r="A1227" t="str">
        <v>Poolhall Junkies</v>
      </c>
      <c r="B1227">
        <v>37478</v>
      </c>
      <c r="C1227">
        <v>2002</v>
      </c>
      <c r="D1227" t="str">
        <v>2000s</v>
      </c>
      <c r="E1227" t="str">
        <v>Color</v>
      </c>
      <c r="F1227" t="str">
        <v>Drama</v>
      </c>
      <c r="G1227" t="str">
        <v>English</v>
      </c>
      <c r="H1227" t="str">
        <v>USA</v>
      </c>
      <c r="I1227" t="str">
        <v>R</v>
      </c>
      <c r="J1227" t="str">
        <v>Chazz Palminteri</v>
      </c>
      <c r="K1227" t="str">
        <v>Mars Callahan</v>
      </c>
      <c r="L1227">
        <v>979</v>
      </c>
      <c r="M1227">
        <v>3130</v>
      </c>
      <c r="N1227">
        <v>60</v>
      </c>
      <c r="O1227">
        <v>872</v>
      </c>
      <c r="P1227">
        <v>7</v>
      </c>
      <c r="R1227" t="str">
        <v>Home on the Range</v>
      </c>
      <c r="S1227">
        <v>38015</v>
      </c>
      <c r="T1227">
        <v>2004</v>
      </c>
      <c r="U1227" t="str">
        <v>2000s</v>
      </c>
      <c r="V1227" t="str">
        <v>Color</v>
      </c>
      <c r="W1227" t="str">
        <v>Animation</v>
      </c>
      <c r="X1227" t="str">
        <v>English</v>
      </c>
      <c r="Y1227" t="str">
        <v>USA</v>
      </c>
      <c r="Z1227" t="str">
        <v>PG</v>
      </c>
      <c r="AA1227" t="str">
        <v>Steve Buscemi</v>
      </c>
      <c r="AB1227" t="str">
        <v>Will Finn</v>
      </c>
      <c r="AC1227">
        <v>12000</v>
      </c>
      <c r="AD1227">
        <v>13607</v>
      </c>
      <c r="AE1227">
        <v>6</v>
      </c>
      <c r="AF1227">
        <v>304</v>
      </c>
      <c r="AG1227">
        <v>5.4</v>
      </c>
      <c r="AH1227">
        <v>104</v>
      </c>
      <c r="AI1227">
        <v>76</v>
      </c>
      <c r="AJ1227">
        <v>50026353</v>
      </c>
      <c r="AL1227" s="7" t="str">
        <v>Michael Landon Jr.</v>
      </c>
      <c r="AM1227" s="35">
        <f>AVERAGEIFS(IMDB4[IMDb Score (1-10)],IMDB4[Director Name],Formula_Analysis!AL1227)</f>
        <v>6.5500000000000007</v>
      </c>
      <c r="AQ1227" s="7" t="str">
        <v>Kath Soucie</v>
      </c>
      <c r="AR1227" s="7">
        <f>SUMIFS(IMDB4[Gross Revenue],IMDB4[Lead Actor],Formula_Analysis!AQ1227)</f>
        <v>63624047</v>
      </c>
    </row>
    <row r="1228" spans="1:44" x14ac:dyDescent="0.25">
      <c r="A1228" t="str">
        <v>The Wackness</v>
      </c>
      <c r="B1228">
        <v>39789</v>
      </c>
      <c r="C1228">
        <v>2008</v>
      </c>
      <c r="D1228" t="str">
        <v>2000s</v>
      </c>
      <c r="E1228" t="str">
        <v>Color</v>
      </c>
      <c r="F1228" t="str">
        <v>Comedy</v>
      </c>
      <c r="G1228" t="str">
        <v>English</v>
      </c>
      <c r="H1228" t="str">
        <v>USA</v>
      </c>
      <c r="I1228" t="str">
        <v>R</v>
      </c>
      <c r="J1228" t="str">
        <v>Mary-Kate Olsen</v>
      </c>
      <c r="K1228" t="str">
        <v>Jonathan Levine</v>
      </c>
      <c r="L1228">
        <v>976</v>
      </c>
      <c r="M1228">
        <v>2748</v>
      </c>
      <c r="N1228">
        <v>129</v>
      </c>
      <c r="O1228">
        <v>0</v>
      </c>
      <c r="P1228">
        <v>7</v>
      </c>
      <c r="R1228" t="str">
        <v>Under Siege 2: Dark Territory</v>
      </c>
      <c r="S1228">
        <v>34745</v>
      </c>
      <c r="T1228">
        <v>1995</v>
      </c>
      <c r="U1228" t="str">
        <v>1990s</v>
      </c>
      <c r="V1228" t="str">
        <v>Color</v>
      </c>
      <c r="W1228" t="str">
        <v>Action</v>
      </c>
      <c r="X1228" t="str">
        <v>English</v>
      </c>
      <c r="Y1228" t="str">
        <v>USA</v>
      </c>
      <c r="Z1228" t="str">
        <v>R</v>
      </c>
      <c r="AA1228" t="str">
        <v>Peter Greene</v>
      </c>
      <c r="AB1228" t="str">
        <v>Geoff Murphy</v>
      </c>
      <c r="AC1228">
        <v>789</v>
      </c>
      <c r="AD1228">
        <v>2318</v>
      </c>
      <c r="AE1228">
        <v>14</v>
      </c>
      <c r="AF1228">
        <v>1000</v>
      </c>
      <c r="AG1228">
        <v>5.4</v>
      </c>
      <c r="AH1228">
        <v>47</v>
      </c>
      <c r="AI1228">
        <v>92</v>
      </c>
      <c r="AJ1228">
        <v>50024083</v>
      </c>
      <c r="AL1228" s="7" t="str">
        <v>Joshua Tickell</v>
      </c>
      <c r="AM1228" s="35">
        <f>AVERAGEIFS(IMDB4[IMDb Score (1-10)],IMDB4[Director Name],Formula_Analysis!AL1228)</f>
        <v>7.6</v>
      </c>
      <c r="AQ1228" s="7" t="str">
        <v>Takashi Shimura</v>
      </c>
      <c r="AR1228" s="7">
        <f>SUMIFS(IMDB4[Gross Revenue],IMDB4[Lead Actor],Formula_Analysis!AQ1228)</f>
        <v>269061</v>
      </c>
    </row>
    <row r="1229" spans="1:44" x14ac:dyDescent="0.25">
      <c r="A1229" t="str">
        <v>The Perfect Game</v>
      </c>
      <c r="B1229">
        <v>39929</v>
      </c>
      <c r="C1229">
        <v>2009</v>
      </c>
      <c r="D1229" t="str">
        <v>2000s</v>
      </c>
      <c r="E1229" t="str">
        <v>Black and White</v>
      </c>
      <c r="F1229" t="str">
        <v>Comedy</v>
      </c>
      <c r="G1229" t="str">
        <v>English</v>
      </c>
      <c r="H1229" t="str">
        <v>Canada</v>
      </c>
      <c r="I1229" t="str">
        <v>PG</v>
      </c>
      <c r="J1229" t="str">
        <v>Clifton Collins Jr.</v>
      </c>
      <c r="K1229" t="str">
        <v>William Dear</v>
      </c>
      <c r="L1229">
        <v>968</v>
      </c>
      <c r="M1229">
        <v>4270</v>
      </c>
      <c r="N1229">
        <v>50</v>
      </c>
      <c r="O1229">
        <v>0</v>
      </c>
      <c r="P1229">
        <v>7</v>
      </c>
      <c r="R1229" t="str">
        <v>Last Action Hero</v>
      </c>
      <c r="S1229">
        <v>34199</v>
      </c>
      <c r="T1229">
        <v>1993</v>
      </c>
      <c r="U1229" t="str">
        <v>1990s</v>
      </c>
      <c r="V1229" t="str">
        <v>Color</v>
      </c>
      <c r="W1229" t="str">
        <v>Action</v>
      </c>
      <c r="X1229" t="str">
        <v>English</v>
      </c>
      <c r="Y1229" t="str">
        <v>USA</v>
      </c>
      <c r="Z1229" t="str">
        <v>PG-13</v>
      </c>
      <c r="AA1229" t="str">
        <v>F. Murray Abraham</v>
      </c>
      <c r="AB1229" t="str">
        <v>John McTiernan</v>
      </c>
      <c r="AC1229">
        <v>670</v>
      </c>
      <c r="AD1229">
        <v>2407</v>
      </c>
      <c r="AE1229">
        <v>323</v>
      </c>
      <c r="AF1229">
        <v>0</v>
      </c>
      <c r="AG1229">
        <v>6.2</v>
      </c>
      <c r="AH1229">
        <v>80</v>
      </c>
      <c r="AI1229">
        <v>130</v>
      </c>
      <c r="AJ1229">
        <v>50016394</v>
      </c>
      <c r="AL1229" s="7" t="str">
        <v>Jay Levey</v>
      </c>
      <c r="AM1229" s="35">
        <f>AVERAGEIFS(IMDB4[IMDb Score (1-10)],IMDB4[Director Name],Formula_Analysis!AL1229)</f>
        <v>7</v>
      </c>
      <c r="AQ1229" s="7" t="str">
        <v>Cory Hardrict</v>
      </c>
      <c r="AR1229" s="7">
        <f>SUMIFS(IMDB4[Gross Revenue],IMDB4[Lead Actor],Formula_Analysis!AQ1229)</f>
        <v>66359959</v>
      </c>
    </row>
    <row r="1230" spans="1:44" x14ac:dyDescent="0.25">
      <c r="A1230" t="str">
        <v>Rabbit Hole</v>
      </c>
      <c r="B1230">
        <v>40322</v>
      </c>
      <c r="C1230">
        <v>2010</v>
      </c>
      <c r="D1230" t="str">
        <v>2010s</v>
      </c>
      <c r="E1230" t="str">
        <v>Color</v>
      </c>
      <c r="F1230" t="str">
        <v>Drama</v>
      </c>
      <c r="G1230" t="str">
        <v>English</v>
      </c>
      <c r="H1230" t="str">
        <v>USA</v>
      </c>
      <c r="I1230" t="str">
        <v>PG-13</v>
      </c>
      <c r="J1230" t="str">
        <v>Dianne Wiest</v>
      </c>
      <c r="K1230" t="str">
        <v>John Cameron Mitchell</v>
      </c>
      <c r="L1230">
        <v>967</v>
      </c>
      <c r="M1230">
        <v>1582</v>
      </c>
      <c r="N1230">
        <v>263</v>
      </c>
      <c r="O1230">
        <v>0</v>
      </c>
      <c r="P1230">
        <v>7</v>
      </c>
      <c r="R1230" t="str">
        <v>Absolute Power</v>
      </c>
      <c r="S1230">
        <v>35763</v>
      </c>
      <c r="T1230">
        <v>1997</v>
      </c>
      <c r="U1230" t="str">
        <v>1990s</v>
      </c>
      <c r="V1230" t="str">
        <v>Color</v>
      </c>
      <c r="W1230" t="str">
        <v>Action</v>
      </c>
      <c r="X1230" t="str">
        <v>English</v>
      </c>
      <c r="Y1230" t="str">
        <v>USA</v>
      </c>
      <c r="Z1230" t="str">
        <v>R</v>
      </c>
      <c r="AA1230" t="str">
        <v>Clint Eastwood</v>
      </c>
      <c r="AB1230" t="str">
        <v>Clint Eastwood</v>
      </c>
      <c r="AC1230">
        <v>16000</v>
      </c>
      <c r="AD1230">
        <v>19139</v>
      </c>
      <c r="AE1230">
        <v>16000</v>
      </c>
      <c r="AF1230">
        <v>1000</v>
      </c>
      <c r="AG1230">
        <v>6.7</v>
      </c>
      <c r="AH1230">
        <v>76</v>
      </c>
      <c r="AI1230">
        <v>121</v>
      </c>
      <c r="AJ1230">
        <v>50007168</v>
      </c>
      <c r="AL1230" s="7" t="str">
        <v>Efram Potelle</v>
      </c>
      <c r="AM1230" s="35">
        <f>AVERAGEIFS(IMDB4[IMDb Score (1-10)],IMDB4[Director Name],Formula_Analysis!AL1230)</f>
        <v>6.1</v>
      </c>
      <c r="AQ1230" s="7" t="str">
        <v>Andy Dick</v>
      </c>
      <c r="AR1230" s="7">
        <f>SUMIFS(IMDB4[Gross Revenue],IMDB4[Lead Actor],Formula_Analysis!AQ1230)</f>
        <v>15464026</v>
      </c>
    </row>
    <row r="1231" spans="1:44" x14ac:dyDescent="0.25">
      <c r="A1231" t="str">
        <v>Underworld</v>
      </c>
      <c r="B1231">
        <v>37861</v>
      </c>
      <c r="C1231">
        <v>2003</v>
      </c>
      <c r="D1231" t="str">
        <v>2000s</v>
      </c>
      <c r="E1231" t="str">
        <v>Color</v>
      </c>
      <c r="F1231" t="str">
        <v>Action</v>
      </c>
      <c r="G1231" t="str">
        <v>English</v>
      </c>
      <c r="H1231" t="str">
        <v>UK</v>
      </c>
      <c r="I1231" t="str">
        <v>R</v>
      </c>
      <c r="J1231" t="str">
        <v>Sophia Myles</v>
      </c>
      <c r="K1231" t="str">
        <v>Len Wiseman</v>
      </c>
      <c r="L1231">
        <v>955</v>
      </c>
      <c r="M1231">
        <v>1777</v>
      </c>
      <c r="N1231">
        <v>235</v>
      </c>
      <c r="O1231">
        <v>0</v>
      </c>
      <c r="P1231">
        <v>7</v>
      </c>
      <c r="R1231" t="str">
        <v>Little Women</v>
      </c>
      <c r="S1231">
        <v>34336</v>
      </c>
      <c r="T1231">
        <v>1994</v>
      </c>
      <c r="U1231" t="str">
        <v>1990s</v>
      </c>
      <c r="V1231" t="str">
        <v>Color</v>
      </c>
      <c r="W1231" t="str">
        <v>Drama</v>
      </c>
      <c r="X1231" t="str">
        <v>English</v>
      </c>
      <c r="Y1231" t="str">
        <v>USA</v>
      </c>
      <c r="Z1231" t="str">
        <v>PG</v>
      </c>
      <c r="AA1231" t="str">
        <v>Christian Bale</v>
      </c>
      <c r="AB1231" t="str">
        <v>Gillian Armstrong</v>
      </c>
      <c r="AC1231">
        <v>23000</v>
      </c>
      <c r="AD1231">
        <v>29370</v>
      </c>
      <c r="AE1231">
        <v>44</v>
      </c>
      <c r="AF1231">
        <v>0</v>
      </c>
      <c r="AG1231">
        <v>7.3</v>
      </c>
      <c r="AH1231">
        <v>27</v>
      </c>
      <c r="AI1231">
        <v>115</v>
      </c>
      <c r="AJ1231">
        <v>50003300</v>
      </c>
      <c r="AL1231" s="7" t="str">
        <v>Steven Seagal</v>
      </c>
      <c r="AM1231" s="35">
        <f>AVERAGEIFS(IMDB4[IMDb Score (1-10)],IMDB4[Director Name],Formula_Analysis!AL1231)</f>
        <v>4.4000000000000004</v>
      </c>
      <c r="AQ1231" s="7" t="str">
        <v>Victor Rasuk</v>
      </c>
      <c r="AR1231" s="7">
        <f>SUMIFS(IMDB4[Gross Revenue],IMDB4[Lead Actor],Formula_Analysis!AQ1231)</f>
        <v>2073984</v>
      </c>
    </row>
    <row r="1232" spans="1:44" x14ac:dyDescent="0.25">
      <c r="A1232" t="str">
        <v>Real Women Have Curves</v>
      </c>
      <c r="B1232">
        <v>37416</v>
      </c>
      <c r="C1232">
        <v>2002</v>
      </c>
      <c r="D1232" t="str">
        <v>2000s</v>
      </c>
      <c r="E1232" t="str">
        <v>Color</v>
      </c>
      <c r="F1232" t="str">
        <v>Comedy</v>
      </c>
      <c r="G1232" t="str">
        <v>English</v>
      </c>
      <c r="H1232" t="str">
        <v>USA</v>
      </c>
      <c r="I1232" t="str">
        <v>PG-13</v>
      </c>
      <c r="J1232" t="str">
        <v>America Ferrera</v>
      </c>
      <c r="K1232" t="str">
        <v>Patricia Cardoso</v>
      </c>
      <c r="L1232">
        <v>953</v>
      </c>
      <c r="M1232">
        <v>2510</v>
      </c>
      <c r="N1232">
        <v>15</v>
      </c>
      <c r="O1232">
        <v>595</v>
      </c>
      <c r="P1232">
        <v>7</v>
      </c>
      <c r="R1232" t="str">
        <v>Fiddler on the Roof</v>
      </c>
      <c r="S1232">
        <v>26035</v>
      </c>
      <c r="T1232">
        <v>1971</v>
      </c>
      <c r="U1232" t="str">
        <v>1970s</v>
      </c>
      <c r="V1232" t="str">
        <v>Color</v>
      </c>
      <c r="W1232" t="str">
        <v>Drama</v>
      </c>
      <c r="X1232" t="str">
        <v>English</v>
      </c>
      <c r="Y1232" t="str">
        <v>USA</v>
      </c>
      <c r="Z1232" t="str">
        <v>G</v>
      </c>
      <c r="AA1232" t="str">
        <v>Topol</v>
      </c>
      <c r="AB1232" t="str">
        <v>Norman Jewison</v>
      </c>
      <c r="AC1232">
        <v>402</v>
      </c>
      <c r="AD1232">
        <v>934</v>
      </c>
      <c r="AE1232">
        <v>278</v>
      </c>
      <c r="AF1232">
        <v>0</v>
      </c>
      <c r="AG1232">
        <v>8</v>
      </c>
      <c r="AH1232">
        <v>66</v>
      </c>
      <c r="AI1232">
        <v>181</v>
      </c>
      <c r="AJ1232">
        <v>50000000</v>
      </c>
      <c r="AL1232" s="7" t="str">
        <v>Michael Schultz</v>
      </c>
      <c r="AM1232" s="35">
        <f>AVERAGEIFS(IMDB4[IMDb Score (1-10)],IMDB4[Director Name],Formula_Analysis!AL1232)</f>
        <v>6.9</v>
      </c>
      <c r="AQ1232" s="7" t="str">
        <v>Nicki Aycox</v>
      </c>
      <c r="AR1232" s="7">
        <f>SUMIFS(IMDB4[Gross Revenue],IMDB4[Lead Actor],Formula_Analysis!AQ1232)</f>
        <v>35143332</v>
      </c>
    </row>
    <row r="1233" spans="1:44" x14ac:dyDescent="0.25">
      <c r="A1233" t="str">
        <v>The X Files</v>
      </c>
      <c r="B1233">
        <v>36082</v>
      </c>
      <c r="C1233">
        <v>1998</v>
      </c>
      <c r="D1233" t="str">
        <v>1990s</v>
      </c>
      <c r="E1233" t="str">
        <v>Color</v>
      </c>
      <c r="F1233" t="str">
        <v>Drama</v>
      </c>
      <c r="G1233" t="str">
        <v>English</v>
      </c>
      <c r="H1233" t="str">
        <v>USA</v>
      </c>
      <c r="I1233" t="str">
        <v>PG-13</v>
      </c>
      <c r="J1233" t="str">
        <v>Martin Landau</v>
      </c>
      <c r="K1233" t="str">
        <v>Rob Bowman</v>
      </c>
      <c r="L1233">
        <v>940</v>
      </c>
      <c r="M1233">
        <v>4230</v>
      </c>
      <c r="N1233">
        <v>38</v>
      </c>
      <c r="O1233">
        <v>0</v>
      </c>
      <c r="P1233">
        <v>7</v>
      </c>
      <c r="R1233" t="str">
        <v>Evita</v>
      </c>
      <c r="S1233">
        <v>35233</v>
      </c>
      <c r="T1233">
        <v>1996</v>
      </c>
      <c r="U1233" t="str">
        <v>1990s</v>
      </c>
      <c r="V1233" t="str">
        <v>Color</v>
      </c>
      <c r="W1233" t="str">
        <v>Biography</v>
      </c>
      <c r="X1233" t="str">
        <v>English</v>
      </c>
      <c r="Y1233" t="str">
        <v>USA</v>
      </c>
      <c r="Z1233" t="str">
        <v>PG</v>
      </c>
      <c r="AA1233" t="str">
        <v>Andrea Corr</v>
      </c>
      <c r="AB1233" t="str">
        <v>Alan Parker</v>
      </c>
      <c r="AC1233">
        <v>57</v>
      </c>
      <c r="AD1233">
        <v>164</v>
      </c>
      <c r="AE1233">
        <v>317</v>
      </c>
      <c r="AF1233">
        <v>0</v>
      </c>
      <c r="AG1233">
        <v>6.3</v>
      </c>
      <c r="AH1233">
        <v>76</v>
      </c>
      <c r="AI1233">
        <v>135</v>
      </c>
      <c r="AJ1233">
        <v>49994804</v>
      </c>
      <c r="AL1233" s="7" t="str">
        <v>Ron Maxwell</v>
      </c>
      <c r="AM1233" s="35">
        <f>AVERAGEIFS(IMDB4[IMDb Score (1-10)],IMDB4[Director Name],Formula_Analysis!AL1233)</f>
        <v>7</v>
      </c>
      <c r="AQ1233" s="7" t="str">
        <v>Kerry BishÃ©</v>
      </c>
      <c r="AR1233" s="7">
        <f>SUMIFS(IMDB4[Gross Revenue],IMDB4[Lead Actor],Formula_Analysis!AQ1233)</f>
        <v>4584</v>
      </c>
    </row>
    <row r="1234" spans="1:44" x14ac:dyDescent="0.25">
      <c r="A1234" t="str">
        <v>Cleopatra</v>
      </c>
      <c r="B1234">
        <v>23359</v>
      </c>
      <c r="C1234">
        <v>1963</v>
      </c>
      <c r="D1234" t="str">
        <v>1960s</v>
      </c>
      <c r="E1234" t="str">
        <v>Color</v>
      </c>
      <c r="F1234" t="str">
        <v>Biography</v>
      </c>
      <c r="G1234" t="str">
        <v>English</v>
      </c>
      <c r="H1234" t="str">
        <v>UK</v>
      </c>
      <c r="I1234" t="str">
        <v>Approved</v>
      </c>
      <c r="J1234" t="str">
        <v>Martin Landau</v>
      </c>
      <c r="K1234" t="str">
        <v>Joseph L. Mankiewicz</v>
      </c>
      <c r="L1234">
        <v>940</v>
      </c>
      <c r="M1234">
        <v>2957</v>
      </c>
      <c r="N1234">
        <v>311</v>
      </c>
      <c r="O1234">
        <v>0</v>
      </c>
      <c r="P1234">
        <v>7</v>
      </c>
      <c r="R1234" t="str">
        <v>Serendipity</v>
      </c>
      <c r="S1234">
        <v>37124</v>
      </c>
      <c r="T1234">
        <v>2001</v>
      </c>
      <c r="U1234" t="str">
        <v>2000s</v>
      </c>
      <c r="V1234" t="str">
        <v>Color</v>
      </c>
      <c r="W1234" t="str">
        <v>Comedy</v>
      </c>
      <c r="X1234" t="str">
        <v>English</v>
      </c>
      <c r="Y1234" t="str">
        <v>USA</v>
      </c>
      <c r="Z1234" t="str">
        <v>PG-13</v>
      </c>
      <c r="AA1234" t="str">
        <v>Lilli Lavine</v>
      </c>
      <c r="AB1234" t="str">
        <v>Peter Chelsom</v>
      </c>
      <c r="AC1234">
        <v>11</v>
      </c>
      <c r="AD1234">
        <v>37</v>
      </c>
      <c r="AE1234">
        <v>23</v>
      </c>
      <c r="AF1234">
        <v>12000</v>
      </c>
      <c r="AG1234">
        <v>6.9</v>
      </c>
      <c r="AH1234">
        <v>122</v>
      </c>
      <c r="AI1234">
        <v>82</v>
      </c>
      <c r="AJ1234">
        <v>49968653</v>
      </c>
      <c r="AL1234" s="7" t="str">
        <v>Lance Hool</v>
      </c>
      <c r="AM1234" s="35">
        <f>AVERAGEIFS(IMDB4[IMDb Score (1-10)],IMDB4[Director Name],Formula_Analysis!AL1234)</f>
        <v>6.2</v>
      </c>
      <c r="AQ1234" s="7" t="str">
        <v>Armin Mueller-Stahl</v>
      </c>
      <c r="AR1234" s="7">
        <f>SUMIFS(IMDB4[Gross Revenue],IMDB4[Lead Actor],Formula_Analysis!AQ1234)</f>
        <v>41256277</v>
      </c>
    </row>
    <row r="1235" spans="1:44" x14ac:dyDescent="0.25">
      <c r="A1235" t="str">
        <v>Frankenweenie</v>
      </c>
      <c r="B1235">
        <v>40926</v>
      </c>
      <c r="C1235">
        <v>2012</v>
      </c>
      <c r="D1235" t="str">
        <v>2010s</v>
      </c>
      <c r="E1235" t="str">
        <v>Black and White</v>
      </c>
      <c r="F1235" t="str">
        <v>Animation</v>
      </c>
      <c r="G1235" t="str">
        <v>English</v>
      </c>
      <c r="H1235" t="str">
        <v>USA</v>
      </c>
      <c r="I1235" t="str">
        <v>PG</v>
      </c>
      <c r="J1235" t="str">
        <v>Martin Landau</v>
      </c>
      <c r="K1235" t="str">
        <v>Tim Burton</v>
      </c>
      <c r="L1235">
        <v>940</v>
      </c>
      <c r="M1235">
        <v>4774</v>
      </c>
      <c r="N1235">
        <v>13000</v>
      </c>
      <c r="O1235">
        <v>25000</v>
      </c>
      <c r="P1235">
        <v>7</v>
      </c>
      <c r="R1235" t="str">
        <v>Red Tails</v>
      </c>
      <c r="S1235">
        <v>41138</v>
      </c>
      <c r="T1235">
        <v>2012</v>
      </c>
      <c r="U1235" t="str">
        <v>2010s</v>
      </c>
      <c r="V1235" t="str">
        <v>Color</v>
      </c>
      <c r="W1235" t="str">
        <v>Action</v>
      </c>
      <c r="X1235" t="str">
        <v>English</v>
      </c>
      <c r="Y1235" t="str">
        <v>USA</v>
      </c>
      <c r="Z1235" t="str">
        <v>PG-13</v>
      </c>
      <c r="AA1235" t="str">
        <v>David Oyelowo</v>
      </c>
      <c r="AB1235" t="str">
        <v>Anthony Hemingway</v>
      </c>
      <c r="AC1235">
        <v>1000</v>
      </c>
      <c r="AD1235">
        <v>4416</v>
      </c>
      <c r="AE1235">
        <v>143</v>
      </c>
      <c r="AF1235">
        <v>0</v>
      </c>
      <c r="AG1235">
        <v>5.9</v>
      </c>
      <c r="AH1235">
        <v>144</v>
      </c>
      <c r="AI1235">
        <v>125</v>
      </c>
      <c r="AJ1235">
        <v>49875589</v>
      </c>
      <c r="AL1235" s="7" t="str">
        <v>Leigh Whannell</v>
      </c>
      <c r="AM1235" s="35">
        <f>AVERAGEIFS(IMDB4[IMDb Score (1-10)],IMDB4[Director Name],Formula_Analysis!AL1235)</f>
        <v>6.1</v>
      </c>
      <c r="AQ1235" s="7" t="str">
        <v>Noah Bean</v>
      </c>
      <c r="AR1235" s="7">
        <f>SUMIFS(IMDB4[Gross Revenue],IMDB4[Lead Actor],Formula_Analysis!AQ1235)</f>
        <v>30993544</v>
      </c>
    </row>
    <row r="1236" spans="1:44" x14ac:dyDescent="0.25">
      <c r="A1236" t="str">
        <v>Safety Not Guaranteed</v>
      </c>
      <c r="B1236">
        <v>41080</v>
      </c>
      <c r="C1236">
        <v>2012</v>
      </c>
      <c r="D1236" t="str">
        <v>2010s</v>
      </c>
      <c r="E1236" t="str">
        <v>Color</v>
      </c>
      <c r="F1236" t="str">
        <v>Comedy</v>
      </c>
      <c r="G1236" t="str">
        <v>English</v>
      </c>
      <c r="H1236" t="str">
        <v>USA</v>
      </c>
      <c r="I1236" t="str">
        <v>R</v>
      </c>
      <c r="J1236" t="str">
        <v>Mary Lynn Rajskub</v>
      </c>
      <c r="K1236" t="str">
        <v>Colin Trevorrow</v>
      </c>
      <c r="L1236">
        <v>934</v>
      </c>
      <c r="M1236">
        <v>2714</v>
      </c>
      <c r="N1236">
        <v>365</v>
      </c>
      <c r="O1236">
        <v>31000</v>
      </c>
      <c r="P1236">
        <v>7</v>
      </c>
      <c r="R1236" t="str">
        <v>Pain &amp; Gain</v>
      </c>
      <c r="S1236">
        <v>41418</v>
      </c>
      <c r="T1236">
        <v>2013</v>
      </c>
      <c r="U1236" t="str">
        <v>2010s</v>
      </c>
      <c r="V1236" t="str">
        <v>Color</v>
      </c>
      <c r="W1236" t="str">
        <v>Comedy</v>
      </c>
      <c r="X1236" t="str">
        <v>English</v>
      </c>
      <c r="Y1236" t="str">
        <v>USA</v>
      </c>
      <c r="Z1236" t="str">
        <v>R</v>
      </c>
      <c r="AA1236" t="str">
        <v>Dwayne Johnson</v>
      </c>
      <c r="AB1236" t="str">
        <v>Michael Bay</v>
      </c>
      <c r="AC1236">
        <v>12000</v>
      </c>
      <c r="AD1236">
        <v>13573</v>
      </c>
      <c r="AE1236">
        <v>0</v>
      </c>
      <c r="AF1236">
        <v>43000</v>
      </c>
      <c r="AG1236">
        <v>6.5</v>
      </c>
      <c r="AH1236">
        <v>335</v>
      </c>
      <c r="AI1236">
        <v>129</v>
      </c>
      <c r="AJ1236">
        <v>49874933</v>
      </c>
      <c r="AL1236" s="7" t="str">
        <v>Stiles White</v>
      </c>
      <c r="AM1236" s="35">
        <f>AVERAGEIFS(IMDB4[IMDb Score (1-10)],IMDB4[Director Name],Formula_Analysis!AL1236)</f>
        <v>4.4000000000000004</v>
      </c>
      <c r="AQ1236" s="7" t="str">
        <v>Shane Carruth</v>
      </c>
      <c r="AR1236" s="7">
        <f>SUMIFS(IMDB4[Gross Revenue],IMDB4[Lead Actor],Formula_Analysis!AQ1236)</f>
        <v>424760</v>
      </c>
    </row>
    <row r="1237" spans="1:44" x14ac:dyDescent="0.25">
      <c r="A1237" t="str">
        <v>Batman Returns</v>
      </c>
      <c r="B1237">
        <v>33644</v>
      </c>
      <c r="C1237">
        <v>1992</v>
      </c>
      <c r="D1237" t="str">
        <v>1990s</v>
      </c>
      <c r="E1237" t="str">
        <v>Color</v>
      </c>
      <c r="F1237" t="str">
        <v>Action</v>
      </c>
      <c r="G1237" t="str">
        <v>English</v>
      </c>
      <c r="H1237" t="str">
        <v>USA</v>
      </c>
      <c r="I1237" t="str">
        <v>PG-13</v>
      </c>
      <c r="J1237" t="str">
        <v>Michael Gough</v>
      </c>
      <c r="K1237" t="str">
        <v>Tim Burton</v>
      </c>
      <c r="L1237">
        <v>920</v>
      </c>
      <c r="M1237">
        <v>2899</v>
      </c>
      <c r="N1237">
        <v>13000</v>
      </c>
      <c r="O1237">
        <v>0</v>
      </c>
      <c r="P1237">
        <v>7</v>
      </c>
      <c r="R1237" t="str">
        <v>Legal Eagles</v>
      </c>
      <c r="S1237">
        <v>31632</v>
      </c>
      <c r="T1237">
        <v>1986</v>
      </c>
      <c r="U1237" t="str">
        <v>1980s</v>
      </c>
      <c r="V1237" t="str">
        <v>Color</v>
      </c>
      <c r="W1237" t="str">
        <v>Comedy</v>
      </c>
      <c r="X1237" t="str">
        <v>English</v>
      </c>
      <c r="Y1237" t="str">
        <v>USA</v>
      </c>
      <c r="Z1237" t="str">
        <v>PG</v>
      </c>
      <c r="AA1237" t="str">
        <v>Brian Dennehy</v>
      </c>
      <c r="AB1237" t="str">
        <v>Ivan Reitman</v>
      </c>
      <c r="AC1237">
        <v>954</v>
      </c>
      <c r="AD1237">
        <v>2179</v>
      </c>
      <c r="AE1237">
        <v>425</v>
      </c>
      <c r="AF1237">
        <v>263</v>
      </c>
      <c r="AG1237">
        <v>5.9</v>
      </c>
      <c r="AH1237">
        <v>16</v>
      </c>
      <c r="AI1237">
        <v>116</v>
      </c>
      <c r="AJ1237">
        <v>49851591</v>
      </c>
      <c r="AL1237" s="7" t="str">
        <v>Diane English</v>
      </c>
      <c r="AM1237" s="35">
        <f>AVERAGEIFS(IMDB4[IMDb Score (1-10)],IMDB4[Director Name],Formula_Analysis!AL1237)</f>
        <v>4.9000000000000004</v>
      </c>
      <c r="AQ1237" s="7" t="str">
        <v>Alicja Bachleda</v>
      </c>
      <c r="AR1237" s="7">
        <f>SUMIFS(IMDB4[Gross Revenue],IMDB4[Lead Actor],Formula_Analysis!AQ1237)</f>
        <v>95016</v>
      </c>
    </row>
    <row r="1238" spans="1:44" x14ac:dyDescent="0.25">
      <c r="A1238" t="str">
        <v>Curse of the Golden Flower</v>
      </c>
      <c r="B1238">
        <v>38793</v>
      </c>
      <c r="C1238">
        <v>2006</v>
      </c>
      <c r="D1238" t="str">
        <v>2000s</v>
      </c>
      <c r="E1238" t="str">
        <v>Color</v>
      </c>
      <c r="F1238" t="str">
        <v>Drama</v>
      </c>
      <c r="G1238" t="str">
        <v>Mandarin</v>
      </c>
      <c r="H1238" t="str">
        <v>China</v>
      </c>
      <c r="I1238" t="str">
        <v>R</v>
      </c>
      <c r="J1238" t="str">
        <v>Li Gong</v>
      </c>
      <c r="K1238" t="str">
        <v>Yimou Zhang</v>
      </c>
      <c r="L1238">
        <v>879</v>
      </c>
      <c r="M1238">
        <v>949</v>
      </c>
      <c r="N1238">
        <v>611</v>
      </c>
      <c r="O1238">
        <v>0</v>
      </c>
      <c r="P1238">
        <v>7</v>
      </c>
      <c r="R1238" t="str">
        <v>Major League</v>
      </c>
      <c r="S1238">
        <v>32573</v>
      </c>
      <c r="T1238">
        <v>1989</v>
      </c>
      <c r="U1238" t="str">
        <v>1980s</v>
      </c>
      <c r="V1238" t="str">
        <v>Color</v>
      </c>
      <c r="W1238" t="str">
        <v>Comedy</v>
      </c>
      <c r="X1238" t="str">
        <v>English</v>
      </c>
      <c r="Y1238" t="str">
        <v>USA</v>
      </c>
      <c r="Z1238" t="str">
        <v>R</v>
      </c>
      <c r="AA1238" t="str">
        <v>Corbin Bernsen</v>
      </c>
      <c r="AB1238" t="str">
        <v>David S. Ward</v>
      </c>
      <c r="AC1238">
        <v>1000</v>
      </c>
      <c r="AD1238">
        <v>3435</v>
      </c>
      <c r="AE1238">
        <v>42</v>
      </c>
      <c r="AF1238">
        <v>0</v>
      </c>
      <c r="AG1238">
        <v>7.2</v>
      </c>
      <c r="AH1238">
        <v>57</v>
      </c>
      <c r="AI1238">
        <v>107</v>
      </c>
      <c r="AJ1238">
        <v>49797148</v>
      </c>
      <c r="AL1238" s="7" t="str">
        <v>Bruce Hunt</v>
      </c>
      <c r="AM1238" s="35">
        <f>AVERAGEIFS(IMDB4[IMDb Score (1-10)],IMDB4[Director Name],Formula_Analysis!AL1238)</f>
        <v>5.0999999999999996</v>
      </c>
      <c r="AQ1238" s="7" t="str">
        <v>Fanny Ardant</v>
      </c>
      <c r="AR1238" s="7">
        <f>SUMIFS(IMDB4[Gross Revenue],IMDB4[Lead Actor],Formula_Analysis!AQ1238)</f>
        <v>30012990</v>
      </c>
    </row>
    <row r="1239" spans="1:44" x14ac:dyDescent="0.25">
      <c r="A1239" t="str">
        <v>Miss Potter</v>
      </c>
      <c r="B1239">
        <v>38745</v>
      </c>
      <c r="C1239">
        <v>2006</v>
      </c>
      <c r="D1239" t="str">
        <v>2000s</v>
      </c>
      <c r="E1239" t="str">
        <v>Color</v>
      </c>
      <c r="F1239" t="str">
        <v>Biography</v>
      </c>
      <c r="G1239" t="str">
        <v>English</v>
      </c>
      <c r="H1239" t="str">
        <v>UK</v>
      </c>
      <c r="I1239" t="str">
        <v>PG</v>
      </c>
      <c r="J1239" t="str">
        <v>Emily Watson</v>
      </c>
      <c r="K1239" t="str">
        <v>Chris Noonan</v>
      </c>
      <c r="L1239">
        <v>876</v>
      </c>
      <c r="M1239">
        <v>1518</v>
      </c>
      <c r="N1239">
        <v>108</v>
      </c>
      <c r="O1239">
        <v>0</v>
      </c>
      <c r="P1239">
        <v>7</v>
      </c>
      <c r="R1239" t="str">
        <v>Australia</v>
      </c>
      <c r="S1239">
        <v>39801</v>
      </c>
      <c r="T1239">
        <v>2008</v>
      </c>
      <c r="U1239" t="str">
        <v>2000s</v>
      </c>
      <c r="V1239" t="str">
        <v>Color</v>
      </c>
      <c r="W1239" t="str">
        <v>Adventure</v>
      </c>
      <c r="X1239" t="str">
        <v>English</v>
      </c>
      <c r="Y1239" t="str">
        <v>Australia</v>
      </c>
      <c r="Z1239" t="str">
        <v>PG-13</v>
      </c>
      <c r="AA1239" t="str">
        <v>Essie Davis</v>
      </c>
      <c r="AB1239" t="str">
        <v>Baz Luhrmann</v>
      </c>
      <c r="AC1239">
        <v>309</v>
      </c>
      <c r="AD1239">
        <v>921</v>
      </c>
      <c r="AE1239">
        <v>1000</v>
      </c>
      <c r="AF1239">
        <v>0</v>
      </c>
      <c r="AG1239">
        <v>6.6</v>
      </c>
      <c r="AH1239">
        <v>245</v>
      </c>
      <c r="AI1239">
        <v>165</v>
      </c>
      <c r="AJ1239">
        <v>49551662</v>
      </c>
      <c r="AL1239" s="7" t="str">
        <v>Bill Duke</v>
      </c>
      <c r="AM1239" s="35">
        <f>AVERAGEIFS(IMDB4[IMDb Score (1-10)],IMDB4[Director Name],Formula_Analysis!AL1239)</f>
        <v>6.1</v>
      </c>
      <c r="AQ1239" s="7" t="str">
        <v>Kelly Rutherford</v>
      </c>
      <c r="AR1239" s="7">
        <f>SUMIFS(IMDB4[Gross Revenue],IMDB4[Lead Actor],Formula_Analysis!AQ1239)</f>
        <v>89138076</v>
      </c>
    </row>
    <row r="1240" spans="1:44" x14ac:dyDescent="0.25">
      <c r="A1240" t="str">
        <v>UHF</v>
      </c>
      <c r="B1240">
        <v>32597</v>
      </c>
      <c r="C1240">
        <v>1989</v>
      </c>
      <c r="D1240" t="str">
        <v>1980s</v>
      </c>
      <c r="E1240" t="str">
        <v>Color</v>
      </c>
      <c r="F1240" t="str">
        <v>Comedy</v>
      </c>
      <c r="G1240" t="str">
        <v>English</v>
      </c>
      <c r="H1240" t="str">
        <v>USA</v>
      </c>
      <c r="I1240" t="str">
        <v>PG-13</v>
      </c>
      <c r="J1240" t="str">
        <v>Fran Drescher</v>
      </c>
      <c r="K1240" t="str">
        <v>Jay Levey</v>
      </c>
      <c r="L1240">
        <v>859</v>
      </c>
      <c r="M1240">
        <v>3942</v>
      </c>
      <c r="N1240">
        <v>3</v>
      </c>
      <c r="O1240">
        <v>0</v>
      </c>
      <c r="P1240">
        <v>7</v>
      </c>
      <c r="R1240" t="str">
        <v>Old Dogs</v>
      </c>
      <c r="S1240">
        <v>39941</v>
      </c>
      <c r="T1240">
        <v>2009</v>
      </c>
      <c r="U1240" t="str">
        <v>2000s</v>
      </c>
      <c r="V1240" t="str">
        <v>Color</v>
      </c>
      <c r="W1240" t="str">
        <v>Comedy</v>
      </c>
      <c r="X1240" t="str">
        <v>English</v>
      </c>
      <c r="Y1240" t="str">
        <v>USA</v>
      </c>
      <c r="Z1240" t="str">
        <v>PG</v>
      </c>
      <c r="AA1240" t="str">
        <v>Robin Williams</v>
      </c>
      <c r="AB1240" t="str">
        <v>Walt Becker</v>
      </c>
      <c r="AC1240">
        <v>49000</v>
      </c>
      <c r="AD1240">
        <v>53370</v>
      </c>
      <c r="AE1240">
        <v>12</v>
      </c>
      <c r="AF1240">
        <v>0</v>
      </c>
      <c r="AG1240">
        <v>5.4</v>
      </c>
      <c r="AH1240">
        <v>124</v>
      </c>
      <c r="AI1240">
        <v>88</v>
      </c>
      <c r="AJ1240">
        <v>49474048</v>
      </c>
      <c r="AL1240" s="7" t="str">
        <v>Alex Kendrick</v>
      </c>
      <c r="AM1240" s="35">
        <f>AVERAGEIFS(IMDB4[IMDb Score (1-10)],IMDB4[Director Name],Formula_Analysis!AL1240)</f>
        <v>6.7333333333333334</v>
      </c>
      <c r="AQ1240" s="7" t="str">
        <v>Daniel Mays</v>
      </c>
      <c r="AR1240" s="7">
        <f>SUMIFS(IMDB4[Gross Revenue],IMDB4[Lead Actor],Formula_Analysis!AQ1240)</f>
        <v>28995450</v>
      </c>
    </row>
    <row r="1241" spans="1:44" x14ac:dyDescent="0.25">
      <c r="A1241" t="str">
        <v>Ice Age: Dawn of the Dinosaurs</v>
      </c>
      <c r="B1241">
        <v>40096</v>
      </c>
      <c r="C1241">
        <v>2009</v>
      </c>
      <c r="D1241" t="str">
        <v>2000s</v>
      </c>
      <c r="E1241" t="str">
        <v>Color</v>
      </c>
      <c r="F1241" t="str">
        <v>Action</v>
      </c>
      <c r="G1241" t="str">
        <v>English</v>
      </c>
      <c r="H1241" t="str">
        <v>USA</v>
      </c>
      <c r="I1241" t="str">
        <v>PG</v>
      </c>
      <c r="J1241" t="str">
        <v>Denis Leary</v>
      </c>
      <c r="K1241" t="str">
        <v>Carlos Saldanha</v>
      </c>
      <c r="L1241">
        <v>835</v>
      </c>
      <c r="M1241">
        <v>1258</v>
      </c>
      <c r="N1241">
        <v>107</v>
      </c>
      <c r="O1241">
        <v>0</v>
      </c>
      <c r="P1241">
        <v>7</v>
      </c>
      <c r="R1241" t="str">
        <v>Land of the Lost</v>
      </c>
      <c r="S1241">
        <v>40141</v>
      </c>
      <c r="T1241">
        <v>2009</v>
      </c>
      <c r="U1241" t="str">
        <v>2000s</v>
      </c>
      <c r="V1241" t="str">
        <v>Color</v>
      </c>
      <c r="W1241" t="str">
        <v>Adventure</v>
      </c>
      <c r="X1241" t="str">
        <v>English</v>
      </c>
      <c r="Y1241" t="str">
        <v>USA</v>
      </c>
      <c r="Z1241" t="str">
        <v>PG-13</v>
      </c>
      <c r="AA1241" t="str">
        <v>Will Ferrell</v>
      </c>
      <c r="AB1241" t="str">
        <v>Brad Silberling</v>
      </c>
      <c r="AC1241">
        <v>8000</v>
      </c>
      <c r="AD1241">
        <v>10552</v>
      </c>
      <c r="AE1241">
        <v>52</v>
      </c>
      <c r="AF1241">
        <v>0</v>
      </c>
      <c r="AG1241">
        <v>5.4</v>
      </c>
      <c r="AH1241">
        <v>167</v>
      </c>
      <c r="AI1241">
        <v>102</v>
      </c>
      <c r="AJ1241">
        <v>49392095</v>
      </c>
      <c r="AL1241" s="7" t="str">
        <v>David Webb Peoples</v>
      </c>
      <c r="AM1241" s="35">
        <f>AVERAGEIFS(IMDB4[IMDb Score (1-10)],IMDB4[Director Name],Formula_Analysis!AL1241)</f>
        <v>6.5</v>
      </c>
      <c r="AQ1241" s="7" t="str">
        <v>Sunny Mabrey</v>
      </c>
      <c r="AR1241" s="7">
        <f>SUMIFS(IMDB4[Gross Revenue],IMDB4[Lead Actor],Formula_Analysis!AQ1241)</f>
        <v>26082914</v>
      </c>
    </row>
    <row r="1242" spans="1:44" x14ac:dyDescent="0.25">
      <c r="A1242" t="str">
        <v>A Serious Man</v>
      </c>
      <c r="B1242">
        <v>39859</v>
      </c>
      <c r="C1242">
        <v>2009</v>
      </c>
      <c r="D1242" t="str">
        <v>2000s</v>
      </c>
      <c r="E1242" t="str">
        <v>Color</v>
      </c>
      <c r="F1242" t="str">
        <v>Comedy</v>
      </c>
      <c r="G1242" t="str">
        <v>English</v>
      </c>
      <c r="H1242" t="str">
        <v>USA</v>
      </c>
      <c r="I1242" t="str">
        <v>R</v>
      </c>
      <c r="J1242" t="str">
        <v>Michael Stuhlbarg</v>
      </c>
      <c r="K1242" t="str">
        <v>Ethan Coen</v>
      </c>
      <c r="L1242">
        <v>816</v>
      </c>
      <c r="M1242">
        <v>1120</v>
      </c>
      <c r="N1242">
        <v>1000</v>
      </c>
      <c r="O1242">
        <v>10000</v>
      </c>
      <c r="P1242">
        <v>7</v>
      </c>
      <c r="R1242" t="str">
        <v>A Nightmare on Elm Street 4: The Dream Master</v>
      </c>
      <c r="S1242">
        <v>32143</v>
      </c>
      <c r="T1242">
        <v>1988</v>
      </c>
      <c r="U1242" t="str">
        <v>1980s</v>
      </c>
      <c r="V1242" t="str">
        <v>Color</v>
      </c>
      <c r="W1242" t="str">
        <v>Fantasy</v>
      </c>
      <c r="X1242" t="str">
        <v>English</v>
      </c>
      <c r="Y1242" t="str">
        <v>USA</v>
      </c>
      <c r="Z1242" t="str">
        <v>R</v>
      </c>
      <c r="AA1242" t="str">
        <v>Tuesday Knight</v>
      </c>
      <c r="AB1242" t="str">
        <v>Renny Harlin</v>
      </c>
      <c r="AC1242">
        <v>130</v>
      </c>
      <c r="AD1242">
        <v>450</v>
      </c>
      <c r="AE1242">
        <v>212</v>
      </c>
      <c r="AF1242">
        <v>0</v>
      </c>
      <c r="AG1242">
        <v>5.7</v>
      </c>
      <c r="AH1242">
        <v>102</v>
      </c>
      <c r="AI1242">
        <v>99</v>
      </c>
      <c r="AJ1242">
        <v>49369900</v>
      </c>
      <c r="AL1242" s="7" t="str">
        <v>J.S. Cardone</v>
      </c>
      <c r="AM1242" s="35">
        <f>AVERAGEIFS(IMDB4[IMDb Score (1-10)],IMDB4[Director Name],Formula_Analysis!AL1242)</f>
        <v>5.3</v>
      </c>
      <c r="AQ1242" s="7" t="str">
        <v>Aksel Hennie</v>
      </c>
      <c r="AR1242" s="7">
        <f>SUMIFS(IMDB4[Gross Revenue],IMDB4[Lead Actor],Formula_Analysis!AQ1242)</f>
        <v>1196752</v>
      </c>
    </row>
    <row r="1243" spans="1:44" x14ac:dyDescent="0.25">
      <c r="A1243" t="str">
        <v>End of the Spear</v>
      </c>
      <c r="B1243">
        <v>38387</v>
      </c>
      <c r="C1243">
        <v>2005</v>
      </c>
      <c r="D1243" t="str">
        <v>2000s</v>
      </c>
      <c r="E1243" t="str">
        <v>Color</v>
      </c>
      <c r="F1243" t="str">
        <v>Adventure</v>
      </c>
      <c r="G1243" t="str">
        <v>English</v>
      </c>
      <c r="H1243" t="str">
        <v>USA</v>
      </c>
      <c r="I1243" t="str">
        <v>PG-13</v>
      </c>
      <c r="J1243" t="str">
        <v>Chase Ellison</v>
      </c>
      <c r="K1243" t="str">
        <v>Jim Hanon</v>
      </c>
      <c r="L1243">
        <v>772</v>
      </c>
      <c r="M1243">
        <v>1058</v>
      </c>
      <c r="N1243">
        <v>2</v>
      </c>
      <c r="O1243">
        <v>1000</v>
      </c>
      <c r="P1243">
        <v>7</v>
      </c>
      <c r="R1243" t="str">
        <v>My Sister's Keeper</v>
      </c>
      <c r="S1243">
        <v>39871</v>
      </c>
      <c r="T1243">
        <v>2009</v>
      </c>
      <c r="U1243" t="str">
        <v>2000s</v>
      </c>
      <c r="V1243" t="str">
        <v>Color</v>
      </c>
      <c r="W1243" t="str">
        <v>Drama</v>
      </c>
      <c r="X1243" t="str">
        <v>English</v>
      </c>
      <c r="Y1243" t="str">
        <v>USA</v>
      </c>
      <c r="Z1243" t="str">
        <v>PG-13</v>
      </c>
      <c r="AA1243" t="str">
        <v>Jason Patric</v>
      </c>
      <c r="AB1243" t="str">
        <v>Nick Cassavetes</v>
      </c>
      <c r="AC1243">
        <v>673</v>
      </c>
      <c r="AD1243">
        <v>1775</v>
      </c>
      <c r="AE1243">
        <v>415</v>
      </c>
      <c r="AF1243">
        <v>15000</v>
      </c>
      <c r="AG1243">
        <v>7.4</v>
      </c>
      <c r="AH1243">
        <v>148</v>
      </c>
      <c r="AI1243">
        <v>109</v>
      </c>
      <c r="AJ1243">
        <v>49185998</v>
      </c>
      <c r="AL1243" s="7" t="str">
        <v>Carmen Marron</v>
      </c>
      <c r="AM1243" s="35">
        <f>AVERAGEIFS(IMDB4[IMDb Score (1-10)],IMDB4[Director Name],Formula_Analysis!AL1243)</f>
        <v>3.9</v>
      </c>
      <c r="AQ1243" s="7" t="str">
        <v>Alexis Arquette</v>
      </c>
      <c r="AR1243" s="7">
        <f>SUMIFS(IMDB4[Gross Revenue],IMDB4[Lead Actor],Formula_Analysis!AQ1243)</f>
        <v>32368960</v>
      </c>
    </row>
    <row r="1244" spans="1:44" x14ac:dyDescent="0.25">
      <c r="A1244" t="str">
        <v>The Prince of Egypt</v>
      </c>
      <c r="B1244">
        <v>35964</v>
      </c>
      <c r="C1244">
        <v>1998</v>
      </c>
      <c r="D1244" t="str">
        <v>1990s</v>
      </c>
      <c r="E1244" t="str">
        <v>Color</v>
      </c>
      <c r="F1244" t="str">
        <v>Adventure</v>
      </c>
      <c r="G1244" t="str">
        <v>English</v>
      </c>
      <c r="H1244" t="str">
        <v>USA</v>
      </c>
      <c r="I1244" t="str">
        <v>PG</v>
      </c>
      <c r="J1244" t="str">
        <v>Martin Short</v>
      </c>
      <c r="K1244" t="str">
        <v>Brenda Chapman</v>
      </c>
      <c r="L1244">
        <v>770</v>
      </c>
      <c r="M1244">
        <v>1195</v>
      </c>
      <c r="N1244">
        <v>59</v>
      </c>
      <c r="O1244">
        <v>0</v>
      </c>
      <c r="P1244">
        <v>7</v>
      </c>
      <c r="R1244" t="str">
        <v>The Possession</v>
      </c>
      <c r="S1244">
        <v>41185</v>
      </c>
      <c r="T1244">
        <v>2012</v>
      </c>
      <c r="U1244" t="str">
        <v>2010s</v>
      </c>
      <c r="V1244" t="str">
        <v>Color</v>
      </c>
      <c r="W1244" t="str">
        <v>Horror</v>
      </c>
      <c r="X1244" t="str">
        <v>English</v>
      </c>
      <c r="Y1244" t="str">
        <v>USA</v>
      </c>
      <c r="Z1244" t="str">
        <v>PG-13</v>
      </c>
      <c r="AA1244" t="str">
        <v>Kyra Sedgwick</v>
      </c>
      <c r="AB1244" t="str">
        <v>Ole Bornedal</v>
      </c>
      <c r="AC1244">
        <v>941</v>
      </c>
      <c r="AD1244">
        <v>2348</v>
      </c>
      <c r="AE1244">
        <v>30</v>
      </c>
      <c r="AF1244">
        <v>17000</v>
      </c>
      <c r="AG1244">
        <v>5.9</v>
      </c>
      <c r="AH1244">
        <v>264</v>
      </c>
      <c r="AI1244">
        <v>92</v>
      </c>
      <c r="AJ1244">
        <v>49122319</v>
      </c>
      <c r="AL1244" s="7" t="str">
        <v>Rick Friedberg</v>
      </c>
      <c r="AM1244" s="35">
        <f>AVERAGEIFS(IMDB4[IMDb Score (1-10)],IMDB4[Director Name],Formula_Analysis!AL1244)</f>
        <v>5.3</v>
      </c>
      <c r="AQ1244" s="7" t="str">
        <v>Gavin MacLeod</v>
      </c>
      <c r="AR1244" s="7">
        <f>SUMIFS(IMDB4[Gross Revenue],IMDB4[Lead Actor],Formula_Analysis!AQ1244)</f>
        <v>15278</v>
      </c>
    </row>
    <row r="1245" spans="1:44" x14ac:dyDescent="0.25">
      <c r="A1245" t="str">
        <v>Jesus' Son</v>
      </c>
      <c r="B1245">
        <v>36298</v>
      </c>
      <c r="C1245">
        <v>1999</v>
      </c>
      <c r="D1245" t="str">
        <v>1990s</v>
      </c>
      <c r="E1245" t="str">
        <v>Color</v>
      </c>
      <c r="F1245" t="str">
        <v>Drama</v>
      </c>
      <c r="G1245" t="str">
        <v>English</v>
      </c>
      <c r="H1245" t="str">
        <v>USA</v>
      </c>
      <c r="I1245" t="str">
        <v>R</v>
      </c>
      <c r="J1245" t="str">
        <v>Billy Crudup</v>
      </c>
      <c r="K1245" t="str">
        <v>Alison Maclean</v>
      </c>
      <c r="L1245">
        <v>745</v>
      </c>
      <c r="M1245">
        <v>2125</v>
      </c>
      <c r="N1245">
        <v>7</v>
      </c>
      <c r="O1245">
        <v>500</v>
      </c>
      <c r="P1245">
        <v>7</v>
      </c>
      <c r="R1245" t="str">
        <v>This Christmas</v>
      </c>
      <c r="S1245">
        <v>39133</v>
      </c>
      <c r="T1245">
        <v>2007</v>
      </c>
      <c r="U1245" t="str">
        <v>2000s</v>
      </c>
      <c r="V1245" t="str">
        <v>Color</v>
      </c>
      <c r="W1245" t="str">
        <v>Comedy</v>
      </c>
      <c r="X1245" t="str">
        <v>English</v>
      </c>
      <c r="Y1245" t="str">
        <v>USA</v>
      </c>
      <c r="Z1245" t="str">
        <v>PG-13</v>
      </c>
      <c r="AA1245" t="str">
        <v>Mekhi Phifer</v>
      </c>
      <c r="AB1245" t="str">
        <v>Preston A. Whitmore II</v>
      </c>
      <c r="AC1245">
        <v>1000</v>
      </c>
      <c r="AD1245">
        <v>6554</v>
      </c>
      <c r="AE1245">
        <v>17</v>
      </c>
      <c r="AF1245">
        <v>0</v>
      </c>
      <c r="AG1245">
        <v>6.1</v>
      </c>
      <c r="AH1245">
        <v>37</v>
      </c>
      <c r="AI1245">
        <v>117</v>
      </c>
      <c r="AJ1245">
        <v>49121934</v>
      </c>
      <c r="AL1245" s="7" t="str">
        <v>Jean-Jacques Mantello</v>
      </c>
      <c r="AM1245" s="35">
        <f>AVERAGEIFS(IMDB4[IMDb Score (1-10)],IMDB4[Director Name],Formula_Analysis!AL1245)</f>
        <v>6.5</v>
      </c>
      <c r="AQ1245" s="7" t="str">
        <v>Jeff Bennett</v>
      </c>
      <c r="AR1245" s="7">
        <f>SUMIFS(IMDB4[Gross Revenue],IMDB4[Lead Actor],Formula_Analysis!AQ1245)</f>
        <v>127706877</v>
      </c>
    </row>
    <row r="1246" spans="1:44" x14ac:dyDescent="0.25">
      <c r="A1246" t="str">
        <v>We're the Millers</v>
      </c>
      <c r="B1246">
        <v>41508</v>
      </c>
      <c r="C1246">
        <v>2013</v>
      </c>
      <c r="D1246" t="str">
        <v>2010s</v>
      </c>
      <c r="E1246" t="str">
        <v>Color</v>
      </c>
      <c r="F1246" t="str">
        <v>Comedy</v>
      </c>
      <c r="G1246" t="str">
        <v>English</v>
      </c>
      <c r="H1246" t="str">
        <v>USA</v>
      </c>
      <c r="I1246" t="str">
        <v>R</v>
      </c>
      <c r="J1246" t="str">
        <v>Laura-Leigh</v>
      </c>
      <c r="K1246" t="str">
        <v>Rawson Marshall Thurber</v>
      </c>
      <c r="L1246">
        <v>740</v>
      </c>
      <c r="M1246">
        <v>3425</v>
      </c>
      <c r="N1246">
        <v>43</v>
      </c>
      <c r="O1246">
        <v>35000</v>
      </c>
      <c r="P1246">
        <v>7</v>
      </c>
      <c r="R1246" t="str">
        <v>Michael Clayton</v>
      </c>
      <c r="S1246">
        <v>39326</v>
      </c>
      <c r="T1246">
        <v>2007</v>
      </c>
      <c r="U1246" t="str">
        <v>2000s</v>
      </c>
      <c r="V1246" t="str">
        <v>Color</v>
      </c>
      <c r="W1246" t="str">
        <v>Crime</v>
      </c>
      <c r="X1246" t="str">
        <v>English</v>
      </c>
      <c r="Y1246" t="str">
        <v>USA</v>
      </c>
      <c r="Z1246" t="str">
        <v>R</v>
      </c>
      <c r="AA1246" t="str">
        <v>Tom Wilkinson</v>
      </c>
      <c r="AB1246" t="str">
        <v>Tony Gilroy</v>
      </c>
      <c r="AC1246">
        <v>1000</v>
      </c>
      <c r="AD1246">
        <v>3284</v>
      </c>
      <c r="AE1246">
        <v>209</v>
      </c>
      <c r="AF1246">
        <v>0</v>
      </c>
      <c r="AG1246">
        <v>7.3</v>
      </c>
      <c r="AH1246">
        <v>299</v>
      </c>
      <c r="AI1246">
        <v>119</v>
      </c>
      <c r="AJ1246">
        <v>49024969</v>
      </c>
      <c r="AL1246" s="7" t="str">
        <v>JosÃ© Luis Valenzuela</v>
      </c>
      <c r="AM1246" s="35">
        <f>AVERAGEIFS(IMDB4[IMDb Score (1-10)],IMDB4[Director Name],Formula_Analysis!AL1246)</f>
        <v>3.6</v>
      </c>
      <c r="AQ1246" s="7" t="str">
        <v>Mustafa Haidari</v>
      </c>
      <c r="AR1246" s="7">
        <f>SUMIFS(IMDB4[Gross Revenue],IMDB4[Lead Actor],Formula_Analysis!AQ1246)</f>
        <v>15797907</v>
      </c>
    </row>
    <row r="1247" spans="1:44" x14ac:dyDescent="0.25">
      <c r="A1247" t="str">
        <v>The Chumscrubber</v>
      </c>
      <c r="B1247">
        <v>38543</v>
      </c>
      <c r="C1247">
        <v>2005</v>
      </c>
      <c r="D1247" t="str">
        <v>2000s</v>
      </c>
      <c r="E1247" t="str">
        <v>Color</v>
      </c>
      <c r="F1247" t="str">
        <v>Comedy</v>
      </c>
      <c r="G1247" t="str">
        <v>English</v>
      </c>
      <c r="H1247" t="str">
        <v>USA</v>
      </c>
      <c r="I1247" t="str">
        <v>R</v>
      </c>
      <c r="J1247" t="str">
        <v>Rory Culkin</v>
      </c>
      <c r="K1247" t="str">
        <v>Arie Posin</v>
      </c>
      <c r="L1247">
        <v>710</v>
      </c>
      <c r="M1247">
        <v>2119</v>
      </c>
      <c r="N1247">
        <v>3</v>
      </c>
      <c r="O1247">
        <v>1000</v>
      </c>
      <c r="P1247">
        <v>7</v>
      </c>
      <c r="R1247" t="str">
        <v>Diary of a Wimpy Kid: Dog Days</v>
      </c>
      <c r="S1247">
        <v>41027</v>
      </c>
      <c r="T1247">
        <v>2012</v>
      </c>
      <c r="U1247" t="str">
        <v>2010s</v>
      </c>
      <c r="V1247" t="str">
        <v>Color</v>
      </c>
      <c r="W1247" t="str">
        <v>Comedy</v>
      </c>
      <c r="X1247" t="str">
        <v>English</v>
      </c>
      <c r="Y1247" t="str">
        <v>USA</v>
      </c>
      <c r="Z1247" t="str">
        <v>PG</v>
      </c>
      <c r="AA1247" t="str">
        <v>Zachary Gordon</v>
      </c>
      <c r="AB1247" t="str">
        <v>David Bowers</v>
      </c>
      <c r="AC1247">
        <v>975</v>
      </c>
      <c r="AD1247">
        <v>3153</v>
      </c>
      <c r="AE1247">
        <v>42</v>
      </c>
      <c r="AF1247">
        <v>0</v>
      </c>
      <c r="AG1247">
        <v>6.4</v>
      </c>
      <c r="AH1247">
        <v>88</v>
      </c>
      <c r="AI1247">
        <v>94</v>
      </c>
      <c r="AJ1247">
        <v>49002815</v>
      </c>
      <c r="AL1247" s="7" t="str">
        <v>Hans Petter Moland</v>
      </c>
      <c r="AM1247" s="35">
        <f>AVERAGEIFS(IMDB4[IMDb Score (1-10)],IMDB4[Director Name],Formula_Analysis!AL1247)</f>
        <v>7.3</v>
      </c>
      <c r="AQ1247" s="7" t="str">
        <v>Ahna O'Reilly</v>
      </c>
      <c r="AR1247" s="7">
        <f>SUMIFS(IMDB4[Gross Revenue],IMDB4[Lead Actor],Formula_Analysis!AQ1247)</f>
        <v>16097842</v>
      </c>
    </row>
    <row r="1248" spans="1:44" x14ac:dyDescent="0.25">
      <c r="A1248" t="str">
        <v>Pollock</v>
      </c>
      <c r="B1248">
        <v>36885</v>
      </c>
      <c r="C1248">
        <v>2000</v>
      </c>
      <c r="D1248" t="str">
        <v>2000s</v>
      </c>
      <c r="E1248" t="str">
        <v>Color</v>
      </c>
      <c r="F1248" t="str">
        <v>Biography</v>
      </c>
      <c r="G1248" t="str">
        <v>English</v>
      </c>
      <c r="H1248" t="str">
        <v>USA</v>
      </c>
      <c r="I1248" t="str">
        <v>R</v>
      </c>
      <c r="J1248" t="str">
        <v>John Heard</v>
      </c>
      <c r="K1248" t="str">
        <v>Ed Harris</v>
      </c>
      <c r="L1248">
        <v>697</v>
      </c>
      <c r="M1248">
        <v>1517</v>
      </c>
      <c r="N1248">
        <v>0</v>
      </c>
      <c r="O1248">
        <v>0</v>
      </c>
      <c r="P1248">
        <v>7</v>
      </c>
      <c r="R1248" t="str">
        <v>Men of Honor</v>
      </c>
      <c r="S1248">
        <v>36788</v>
      </c>
      <c r="T1248">
        <v>2000</v>
      </c>
      <c r="U1248" t="str">
        <v>2000s</v>
      </c>
      <c r="V1248" t="str">
        <v>Color</v>
      </c>
      <c r="W1248" t="str">
        <v>Biography</v>
      </c>
      <c r="X1248" t="str">
        <v>English</v>
      </c>
      <c r="Y1248" t="str">
        <v>USA</v>
      </c>
      <c r="Z1248" t="str">
        <v>R</v>
      </c>
      <c r="AA1248" t="str">
        <v>Robert De Niro</v>
      </c>
      <c r="AB1248" t="str">
        <v>George Tillman Jr.</v>
      </c>
      <c r="AC1248">
        <v>22000</v>
      </c>
      <c r="AD1248">
        <v>36069</v>
      </c>
      <c r="AE1248">
        <v>88</v>
      </c>
      <c r="AF1248">
        <v>0</v>
      </c>
      <c r="AG1248">
        <v>7.2</v>
      </c>
      <c r="AH1248">
        <v>98</v>
      </c>
      <c r="AI1248">
        <v>129</v>
      </c>
      <c r="AJ1248">
        <v>48814909</v>
      </c>
      <c r="AL1248" s="7" t="str">
        <v>Marcos Siega</v>
      </c>
      <c r="AM1248" s="35">
        <f>AVERAGEIFS(IMDB4[IMDb Score (1-10)],IMDB4[Director Name],Formula_Analysis!AL1248)</f>
        <v>4.0999999999999996</v>
      </c>
      <c r="AQ1248" s="7" t="str">
        <v>Catalina Sandino Moreno</v>
      </c>
      <c r="AR1248" s="7">
        <f>SUMIFS(IMDB4[Gross Revenue],IMDB4[Lead Actor],Formula_Analysis!AQ1248)</f>
        <v>6517198</v>
      </c>
    </row>
    <row r="1249" spans="1:44" x14ac:dyDescent="0.25">
      <c r="A1249" t="str">
        <v>The Lucky Ones</v>
      </c>
      <c r="B1249">
        <v>39637</v>
      </c>
      <c r="C1249">
        <v>2008</v>
      </c>
      <c r="D1249" t="str">
        <v>2000s</v>
      </c>
      <c r="E1249" t="str">
        <v>Color</v>
      </c>
      <c r="F1249" t="str">
        <v>Comedy</v>
      </c>
      <c r="G1249" t="str">
        <v>English</v>
      </c>
      <c r="H1249" t="str">
        <v>USA</v>
      </c>
      <c r="I1249" t="str">
        <v>R</v>
      </c>
      <c r="J1249" t="str">
        <v>John Heard</v>
      </c>
      <c r="K1249" t="str">
        <v>Neil Burger</v>
      </c>
      <c r="L1249">
        <v>697</v>
      </c>
      <c r="M1249">
        <v>2243</v>
      </c>
      <c r="N1249">
        <v>168</v>
      </c>
      <c r="O1249">
        <v>702</v>
      </c>
      <c r="P1249">
        <v>7</v>
      </c>
      <c r="R1249" t="str">
        <v>Firewall</v>
      </c>
      <c r="S1249">
        <v>39027</v>
      </c>
      <c r="T1249">
        <v>2006</v>
      </c>
      <c r="U1249" t="str">
        <v>2000s</v>
      </c>
      <c r="V1249" t="str">
        <v>Color</v>
      </c>
      <c r="W1249" t="str">
        <v>Crime</v>
      </c>
      <c r="X1249" t="str">
        <v>English</v>
      </c>
      <c r="Y1249" t="str">
        <v>USA</v>
      </c>
      <c r="Z1249" t="str">
        <v>PG-13</v>
      </c>
      <c r="AA1249" t="str">
        <v>Jimmy Bennett</v>
      </c>
      <c r="AB1249" t="str">
        <v>Richard Loncraine</v>
      </c>
      <c r="AC1249">
        <v>87000</v>
      </c>
      <c r="AD1249">
        <v>101383</v>
      </c>
      <c r="AE1249">
        <v>12</v>
      </c>
      <c r="AF1249">
        <v>773</v>
      </c>
      <c r="AG1249">
        <v>5.8</v>
      </c>
      <c r="AH1249">
        <v>171</v>
      </c>
      <c r="AI1249">
        <v>105</v>
      </c>
      <c r="AJ1249">
        <v>48745150</v>
      </c>
      <c r="AL1249" s="7" t="str">
        <v>Nanette Burstein</v>
      </c>
      <c r="AM1249" s="35">
        <f>AVERAGEIFS(IMDB4[IMDb Score (1-10)],IMDB4[Director Name],Formula_Analysis!AL1249)</f>
        <v>6.3</v>
      </c>
      <c r="AQ1249" s="7" t="str">
        <v>Ulrich Thomsen</v>
      </c>
      <c r="AR1249" s="7">
        <f>SUMIFS(IMDB4[Gross Revenue],IMDB4[Lead Actor],Formula_Analysis!AQ1249)</f>
        <v>1647780</v>
      </c>
    </row>
    <row r="1250" spans="1:44" x14ac:dyDescent="0.25">
      <c r="A1250" t="str">
        <v>Courageous</v>
      </c>
      <c r="B1250">
        <v>40705</v>
      </c>
      <c r="C1250">
        <v>2011</v>
      </c>
      <c r="D1250" t="str">
        <v>2010s</v>
      </c>
      <c r="E1250" t="str">
        <v>Color</v>
      </c>
      <c r="F1250" t="str">
        <v>Drama</v>
      </c>
      <c r="G1250" t="str">
        <v>English</v>
      </c>
      <c r="H1250" t="str">
        <v>USA</v>
      </c>
      <c r="I1250" t="str">
        <v>PG-13</v>
      </c>
      <c r="J1250" t="str">
        <v>Ben Davies</v>
      </c>
      <c r="K1250" t="str">
        <v>Alex Kendrick</v>
      </c>
      <c r="L1250">
        <v>690</v>
      </c>
      <c r="M1250">
        <v>2300</v>
      </c>
      <c r="N1250">
        <v>589</v>
      </c>
      <c r="O1250">
        <v>10000</v>
      </c>
      <c r="P1250">
        <v>7</v>
      </c>
      <c r="R1250" t="str">
        <v>About Last Night</v>
      </c>
      <c r="S1250">
        <v>41713</v>
      </c>
      <c r="T1250">
        <v>2014</v>
      </c>
      <c r="U1250" t="str">
        <v>2010s</v>
      </c>
      <c r="V1250" t="str">
        <v>Color</v>
      </c>
      <c r="W1250" t="str">
        <v>Comedy</v>
      </c>
      <c r="X1250" t="str">
        <v>English</v>
      </c>
      <c r="Y1250" t="str">
        <v>USA</v>
      </c>
      <c r="Z1250" t="str">
        <v>R</v>
      </c>
      <c r="AA1250" t="str">
        <v>Joe Lo Truglio</v>
      </c>
      <c r="AB1250" t="str">
        <v>Steve Pink</v>
      </c>
      <c r="AC1250">
        <v>833</v>
      </c>
      <c r="AD1250">
        <v>2800</v>
      </c>
      <c r="AE1250">
        <v>38</v>
      </c>
      <c r="AF1250">
        <v>0</v>
      </c>
      <c r="AG1250">
        <v>6.1</v>
      </c>
      <c r="AH1250">
        <v>90</v>
      </c>
      <c r="AI1250">
        <v>100</v>
      </c>
      <c r="AJ1250">
        <v>48637684</v>
      </c>
      <c r="AL1250" s="7" t="str">
        <v>Paul King</v>
      </c>
      <c r="AM1250" s="35">
        <f>AVERAGEIFS(IMDB4[IMDb Score (1-10)],IMDB4[Director Name],Formula_Analysis!AL1250)</f>
        <v>7.2</v>
      </c>
      <c r="AQ1250" s="7" t="str">
        <v>Todd Stashwick</v>
      </c>
      <c r="AR1250" s="7">
        <f>SUMIFS(IMDB4[Gross Revenue],IMDB4[Lead Actor],Formula_Analysis!AQ1250)</f>
        <v>75604320</v>
      </c>
    </row>
    <row r="1251" spans="1:44" x14ac:dyDescent="0.25">
      <c r="A1251" t="str">
        <v>The Cooler</v>
      </c>
      <c r="B1251">
        <v>37916</v>
      </c>
      <c r="C1251">
        <v>2003</v>
      </c>
      <c r="D1251" t="str">
        <v>2000s</v>
      </c>
      <c r="E1251" t="str">
        <v>Color</v>
      </c>
      <c r="F1251" t="str">
        <v>Crime</v>
      </c>
      <c r="G1251" t="str">
        <v>English</v>
      </c>
      <c r="H1251" t="str">
        <v>USA</v>
      </c>
      <c r="I1251" t="str">
        <v>R</v>
      </c>
      <c r="J1251" t="str">
        <v>Estella Warren</v>
      </c>
      <c r="K1251" t="str">
        <v>Wayne Kramer</v>
      </c>
      <c r="L1251">
        <v>658</v>
      </c>
      <c r="M1251">
        <v>3086</v>
      </c>
      <c r="N1251">
        <v>47</v>
      </c>
      <c r="O1251">
        <v>762</v>
      </c>
      <c r="P1251">
        <v>7</v>
      </c>
      <c r="R1251" t="str">
        <v>Date Movie</v>
      </c>
      <c r="S1251">
        <v>38779</v>
      </c>
      <c r="T1251">
        <v>2006</v>
      </c>
      <c r="U1251" t="str">
        <v>2000s</v>
      </c>
      <c r="V1251" t="str">
        <v>Color</v>
      </c>
      <c r="W1251" t="str">
        <v>Comedy</v>
      </c>
      <c r="X1251" t="str">
        <v>English</v>
      </c>
      <c r="Y1251" t="str">
        <v>USA</v>
      </c>
      <c r="Z1251" t="str">
        <v>PG-13</v>
      </c>
      <c r="AA1251" t="str">
        <v>Alyson Hannigan</v>
      </c>
      <c r="AB1251" t="str">
        <v>Aaron Seltzer</v>
      </c>
      <c r="AC1251">
        <v>3000</v>
      </c>
      <c r="AD1251">
        <v>6539</v>
      </c>
      <c r="AE1251">
        <v>64</v>
      </c>
      <c r="AF1251">
        <v>806</v>
      </c>
      <c r="AG1251">
        <v>2.7</v>
      </c>
      <c r="AH1251">
        <v>99</v>
      </c>
      <c r="AI1251">
        <v>85</v>
      </c>
      <c r="AJ1251">
        <v>48546578</v>
      </c>
      <c r="AL1251" s="7" t="str">
        <v>John Crowley</v>
      </c>
      <c r="AM1251" s="35">
        <f>AVERAGEIFS(IMDB4[IMDb Score (1-10)],IMDB4[Director Name],Formula_Analysis!AL1251)</f>
        <v>7.5</v>
      </c>
      <c r="AQ1251" s="7" t="str">
        <v>Keenan Wynn</v>
      </c>
      <c r="AR1251" s="7">
        <f>SUMIFS(IMDB4[Gross Revenue],IMDB4[Lead Actor],Formula_Analysis!AQ1251)</f>
        <v>8000000</v>
      </c>
    </row>
    <row r="1252" spans="1:44" x14ac:dyDescent="0.25">
      <c r="A1252" t="str">
        <v>Trekkies</v>
      </c>
      <c r="B1252">
        <v>35729</v>
      </c>
      <c r="C1252">
        <v>1997</v>
      </c>
      <c r="D1252" t="str">
        <v>1990s</v>
      </c>
      <c r="E1252" t="str">
        <v>Color</v>
      </c>
      <c r="F1252" t="str">
        <v>Documentary</v>
      </c>
      <c r="G1252" t="str">
        <v>English</v>
      </c>
      <c r="H1252" t="str">
        <v>USA</v>
      </c>
      <c r="I1252" t="str">
        <v>PG</v>
      </c>
      <c r="J1252" t="str">
        <v>Walter Koenig</v>
      </c>
      <c r="K1252" t="str">
        <v>Roger Nygard</v>
      </c>
      <c r="L1252">
        <v>643</v>
      </c>
      <c r="M1252">
        <v>2864</v>
      </c>
      <c r="N1252">
        <v>3</v>
      </c>
      <c r="O1252">
        <v>672</v>
      </c>
      <c r="P1252">
        <v>7</v>
      </c>
      <c r="R1252" t="str">
        <v>Miss Congeniality 2: Armed and Fabulous</v>
      </c>
      <c r="S1252">
        <v>38445</v>
      </c>
      <c r="T1252">
        <v>2005</v>
      </c>
      <c r="U1252" t="str">
        <v>2000s</v>
      </c>
      <c r="V1252" t="str">
        <v>Color</v>
      </c>
      <c r="W1252" t="str">
        <v>Action</v>
      </c>
      <c r="X1252" t="str">
        <v>English</v>
      </c>
      <c r="Y1252" t="str">
        <v>USA</v>
      </c>
      <c r="Z1252" t="str">
        <v>PG-13</v>
      </c>
      <c r="AA1252" t="str">
        <v>Eileen Brennan</v>
      </c>
      <c r="AB1252" t="str">
        <v>John Pasquin</v>
      </c>
      <c r="AC1252">
        <v>1000</v>
      </c>
      <c r="AD1252">
        <v>4305</v>
      </c>
      <c r="AE1252">
        <v>11</v>
      </c>
      <c r="AF1252">
        <v>621</v>
      </c>
      <c r="AG1252">
        <v>5</v>
      </c>
      <c r="AH1252">
        <v>111</v>
      </c>
      <c r="AI1252">
        <v>115</v>
      </c>
      <c r="AJ1252">
        <v>48472213</v>
      </c>
      <c r="AL1252" s="7" t="str">
        <v>Elizabeth Allen Rosenbaum</v>
      </c>
      <c r="AM1252" s="35">
        <f>AVERAGEIFS(IMDB4[IMDb Score (1-10)],IMDB4[Director Name],Formula_Analysis!AL1252)</f>
        <v>6</v>
      </c>
      <c r="AQ1252" s="7" t="str">
        <v>Lois Smith</v>
      </c>
      <c r="AR1252" s="7">
        <f>SUMIFS(IMDB4[Gross Revenue],IMDB4[Lead Actor],Formula_Analysis!AQ1252)</f>
        <v>39025000</v>
      </c>
    </row>
    <row r="1253" spans="1:44" x14ac:dyDescent="0.25">
      <c r="A1253" t="str">
        <v>Time Bandits</v>
      </c>
      <c r="B1253">
        <v>29680</v>
      </c>
      <c r="C1253">
        <v>1981</v>
      </c>
      <c r="D1253" t="str">
        <v>1980s</v>
      </c>
      <c r="E1253" t="str">
        <v>Color</v>
      </c>
      <c r="F1253" t="str">
        <v>Adventure</v>
      </c>
      <c r="G1253" t="str">
        <v>English</v>
      </c>
      <c r="H1253" t="str">
        <v>UK</v>
      </c>
      <c r="I1253" t="str">
        <v>PG</v>
      </c>
      <c r="J1253" t="str">
        <v>Shelley Duvall</v>
      </c>
      <c r="K1253" t="str">
        <v>Terry Gilliam</v>
      </c>
      <c r="L1253">
        <v>629</v>
      </c>
      <c r="M1253">
        <v>2730</v>
      </c>
      <c r="N1253">
        <v>0</v>
      </c>
      <c r="O1253">
        <v>0</v>
      </c>
      <c r="P1253">
        <v>7</v>
      </c>
      <c r="R1253" t="str">
        <v>The Dilemma</v>
      </c>
      <c r="S1253">
        <v>40841</v>
      </c>
      <c r="T1253">
        <v>2011</v>
      </c>
      <c r="U1253" t="str">
        <v>2010s</v>
      </c>
      <c r="V1253" t="str">
        <v>Color</v>
      </c>
      <c r="W1253" t="str">
        <v>Comedy</v>
      </c>
      <c r="X1253" t="str">
        <v>English</v>
      </c>
      <c r="Y1253" t="str">
        <v>USA</v>
      </c>
      <c r="Z1253" t="str">
        <v>PG-13</v>
      </c>
      <c r="AA1253" t="str">
        <v>Channing Tatum</v>
      </c>
      <c r="AB1253" t="str">
        <v>Ron Howard</v>
      </c>
      <c r="AC1253">
        <v>17000</v>
      </c>
      <c r="AD1253">
        <v>18510</v>
      </c>
      <c r="AE1253">
        <v>2000</v>
      </c>
      <c r="AF1253">
        <v>0</v>
      </c>
      <c r="AG1253">
        <v>5.3</v>
      </c>
      <c r="AH1253">
        <v>185</v>
      </c>
      <c r="AI1253">
        <v>111</v>
      </c>
      <c r="AJ1253">
        <v>48430355</v>
      </c>
      <c r="AL1253" s="7" t="str">
        <v>Peter Kosminsky</v>
      </c>
      <c r="AM1253" s="35">
        <f>AVERAGEIFS(IMDB4[IMDb Score (1-10)],IMDB4[Director Name],Formula_Analysis!AL1253)</f>
        <v>7.2</v>
      </c>
      <c r="AQ1253" s="7" t="str">
        <v>Isaac Hayes</v>
      </c>
      <c r="AR1253" s="7">
        <f>SUMIFS(IMDB4[Gross Revenue],IMDB4[Lead Actor],Formula_Analysis!AQ1253)</f>
        <v>22201636</v>
      </c>
    </row>
    <row r="1254" spans="1:44" x14ac:dyDescent="0.25">
      <c r="A1254" t="str">
        <v>The Host</v>
      </c>
      <c r="B1254">
        <v>38752</v>
      </c>
      <c r="C1254">
        <v>2006</v>
      </c>
      <c r="D1254" t="str">
        <v>2000s</v>
      </c>
      <c r="E1254" t="str">
        <v>Color</v>
      </c>
      <c r="F1254" t="str">
        <v>Comedy</v>
      </c>
      <c r="G1254" t="str">
        <v>Korean</v>
      </c>
      <c r="H1254" t="str">
        <v>South Korea</v>
      </c>
      <c r="I1254" t="str">
        <v>R</v>
      </c>
      <c r="J1254" t="str">
        <v>Doona Bae</v>
      </c>
      <c r="K1254" t="str">
        <v>Joon-ho Bong</v>
      </c>
      <c r="L1254">
        <v>629</v>
      </c>
      <c r="M1254">
        <v>1173</v>
      </c>
      <c r="N1254">
        <v>584</v>
      </c>
      <c r="O1254">
        <v>7000</v>
      </c>
      <c r="P1254">
        <v>7</v>
      </c>
      <c r="R1254" t="str">
        <v>Return to Never Land</v>
      </c>
      <c r="S1254">
        <v>37521</v>
      </c>
      <c r="T1254">
        <v>2002</v>
      </c>
      <c r="U1254" t="str">
        <v>2000s</v>
      </c>
      <c r="V1254" t="str">
        <v>Color</v>
      </c>
      <c r="W1254" t="str">
        <v>Adventure</v>
      </c>
      <c r="X1254" t="str">
        <v>English</v>
      </c>
      <c r="Y1254" t="str">
        <v>USA</v>
      </c>
      <c r="Z1254" t="str">
        <v>G</v>
      </c>
      <c r="AA1254" t="str">
        <v>Roger Rees</v>
      </c>
      <c r="AB1254" t="str">
        <v>Robin Budd</v>
      </c>
      <c r="AC1254">
        <v>1000</v>
      </c>
      <c r="AD1254">
        <v>3402</v>
      </c>
      <c r="AE1254">
        <v>2</v>
      </c>
      <c r="AF1254">
        <v>302</v>
      </c>
      <c r="AG1254">
        <v>5.8</v>
      </c>
      <c r="AH1254">
        <v>80</v>
      </c>
      <c r="AI1254">
        <v>72</v>
      </c>
      <c r="AJ1254">
        <v>48423368</v>
      </c>
      <c r="AL1254" s="7" t="str">
        <v>Jonas Ã…kerlund</v>
      </c>
      <c r="AM1254" s="35">
        <f>AVERAGEIFS(IMDB4[IMDb Score (1-10)],IMDB4[Director Name],Formula_Analysis!AL1254)</f>
        <v>6.8</v>
      </c>
      <c r="AQ1254" s="7" t="str">
        <v>Keir Dullea</v>
      </c>
      <c r="AR1254" s="7">
        <f>SUMIFS(IMDB4[Gross Revenue],IMDB4[Lead Actor],Formula_Analysis!AQ1254)</f>
        <v>56715371</v>
      </c>
    </row>
    <row r="1255" spans="1:44" x14ac:dyDescent="0.25">
      <c r="A1255" t="str">
        <v>Zero Effect</v>
      </c>
      <c r="B1255">
        <v>35876</v>
      </c>
      <c r="C1255">
        <v>1998</v>
      </c>
      <c r="D1255" t="str">
        <v>1990s</v>
      </c>
      <c r="E1255" t="str">
        <v>Color</v>
      </c>
      <c r="F1255" t="str">
        <v>Comedy</v>
      </c>
      <c r="G1255" t="str">
        <v>English</v>
      </c>
      <c r="H1255" t="str">
        <v>USA</v>
      </c>
      <c r="I1255" t="str">
        <v>R</v>
      </c>
      <c r="J1255" t="str">
        <v>Kim Dickens</v>
      </c>
      <c r="K1255" t="str">
        <v>Jake Kasdan</v>
      </c>
      <c r="L1255">
        <v>624</v>
      </c>
      <c r="M1255">
        <v>1209</v>
      </c>
      <c r="N1255">
        <v>52</v>
      </c>
      <c r="O1255">
        <v>507</v>
      </c>
      <c r="P1255">
        <v>7</v>
      </c>
      <c r="R1255" t="str">
        <v>Just Like Heaven</v>
      </c>
      <c r="S1255">
        <v>38692</v>
      </c>
      <c r="T1255">
        <v>2005</v>
      </c>
      <c r="U1255" t="str">
        <v>2000s</v>
      </c>
      <c r="V1255" t="str">
        <v>Color</v>
      </c>
      <c r="W1255" t="str">
        <v>Comedy</v>
      </c>
      <c r="X1255" t="str">
        <v>English</v>
      </c>
      <c r="Y1255" t="str">
        <v>USA</v>
      </c>
      <c r="Z1255" t="str">
        <v>PG-13</v>
      </c>
      <c r="AA1255" t="str">
        <v>Jon Heder</v>
      </c>
      <c r="AB1255" t="str">
        <v>Mark Waters</v>
      </c>
      <c r="AC1255">
        <v>970</v>
      </c>
      <c r="AD1255">
        <v>2876</v>
      </c>
      <c r="AE1255">
        <v>70</v>
      </c>
      <c r="AF1255">
        <v>0</v>
      </c>
      <c r="AG1255">
        <v>6.7</v>
      </c>
      <c r="AH1255">
        <v>142</v>
      </c>
      <c r="AI1255">
        <v>95</v>
      </c>
      <c r="AJ1255">
        <v>48291624</v>
      </c>
      <c r="AL1255" s="7" t="str">
        <v>Charles Robert Carner</v>
      </c>
      <c r="AM1255" s="35">
        <f>AVERAGEIFS(IMDB4[IMDb Score (1-10)],IMDB4[Director Name],Formula_Analysis!AL1255)</f>
        <v>3.1</v>
      </c>
      <c r="AQ1255" s="7" t="str">
        <v>Shelley Conn</v>
      </c>
      <c r="AR1255" s="7">
        <f>SUMIFS(IMDB4[Gross Revenue],IMDB4[Lead Actor],Formula_Analysis!AQ1255)</f>
        <v>30212620</v>
      </c>
    </row>
    <row r="1256" spans="1:44" x14ac:dyDescent="0.25">
      <c r="A1256" t="str">
        <v>Cloudy with a Chance of Meatballs</v>
      </c>
      <c r="B1256">
        <v>39978</v>
      </c>
      <c r="C1256">
        <v>2009</v>
      </c>
      <c r="D1256" t="str">
        <v>2000s</v>
      </c>
      <c r="E1256" t="str">
        <v>Color</v>
      </c>
      <c r="F1256" t="str">
        <v>Animation</v>
      </c>
      <c r="G1256" t="str">
        <v>English</v>
      </c>
      <c r="H1256" t="str">
        <v>USA</v>
      </c>
      <c r="I1256" t="str">
        <v>PG</v>
      </c>
      <c r="J1256" t="str">
        <v>Will Forte</v>
      </c>
      <c r="K1256" t="str">
        <v>Phil Lord</v>
      </c>
      <c r="L1256">
        <v>622</v>
      </c>
      <c r="M1256">
        <v>1227</v>
      </c>
      <c r="N1256">
        <v>97</v>
      </c>
      <c r="O1256">
        <v>0</v>
      </c>
      <c r="P1256">
        <v>7</v>
      </c>
      <c r="R1256" t="str">
        <v>The Game</v>
      </c>
      <c r="S1256">
        <v>35665</v>
      </c>
      <c r="T1256">
        <v>1997</v>
      </c>
      <c r="U1256" t="str">
        <v>1990s</v>
      </c>
      <c r="V1256" t="str">
        <v>Color</v>
      </c>
      <c r="W1256" t="str">
        <v>Drama</v>
      </c>
      <c r="X1256" t="str">
        <v>English</v>
      </c>
      <c r="Y1256" t="str">
        <v>USA</v>
      </c>
      <c r="Z1256" t="str">
        <v>R</v>
      </c>
      <c r="AA1256" t="str">
        <v>Deborah Kara Unger</v>
      </c>
      <c r="AB1256" t="str">
        <v>David Fincher</v>
      </c>
      <c r="AC1256">
        <v>495</v>
      </c>
      <c r="AD1256">
        <v>1397</v>
      </c>
      <c r="AE1256">
        <v>21000</v>
      </c>
      <c r="AF1256">
        <v>25000</v>
      </c>
      <c r="AG1256">
        <v>7.8</v>
      </c>
      <c r="AH1256">
        <v>157</v>
      </c>
      <c r="AI1256">
        <v>129</v>
      </c>
      <c r="AJ1256">
        <v>48265581</v>
      </c>
      <c r="AL1256" s="7" t="str">
        <v>Jeff Franklin</v>
      </c>
      <c r="AM1256" s="35">
        <f>AVERAGEIFS(IMDB4[IMDb Score (1-10)],IMDB4[Director Name],Formula_Analysis!AL1256)</f>
        <v>5.8</v>
      </c>
      <c r="AQ1256" s="7" t="str">
        <v>BelÃ©n Rueda</v>
      </c>
      <c r="AR1256" s="7">
        <f>SUMIFS(IMDB4[Gross Revenue],IMDB4[Lead Actor],Formula_Analysis!AQ1256)</f>
        <v>2086345</v>
      </c>
    </row>
    <row r="1257" spans="1:44" x14ac:dyDescent="0.25">
      <c r="A1257" t="str">
        <v>Trust</v>
      </c>
      <c r="B1257">
        <v>40237</v>
      </c>
      <c r="C1257">
        <v>2010</v>
      </c>
      <c r="D1257" t="str">
        <v>2010s</v>
      </c>
      <c r="E1257" t="str">
        <v>Color</v>
      </c>
      <c r="F1257" t="str">
        <v>Crime</v>
      </c>
      <c r="G1257" t="str">
        <v>English</v>
      </c>
      <c r="H1257" t="str">
        <v>USA</v>
      </c>
      <c r="I1257" t="str">
        <v>R</v>
      </c>
      <c r="J1257" t="str">
        <v>Noah Emmerich</v>
      </c>
      <c r="K1257" t="str">
        <v>David Schwimmer</v>
      </c>
      <c r="L1257">
        <v>617</v>
      </c>
      <c r="M1257">
        <v>916</v>
      </c>
      <c r="N1257">
        <v>0</v>
      </c>
      <c r="O1257">
        <v>10000</v>
      </c>
      <c r="P1257">
        <v>7</v>
      </c>
      <c r="R1257" t="str">
        <v>The House Bunny</v>
      </c>
      <c r="S1257">
        <v>39565</v>
      </c>
      <c r="T1257">
        <v>2008</v>
      </c>
      <c r="U1257" t="str">
        <v>2000s</v>
      </c>
      <c r="V1257" t="str">
        <v>Color</v>
      </c>
      <c r="W1257" t="str">
        <v>Comedy</v>
      </c>
      <c r="X1257" t="str">
        <v>English</v>
      </c>
      <c r="Y1257" t="str">
        <v>USA</v>
      </c>
      <c r="Z1257" t="str">
        <v>PG-13</v>
      </c>
      <c r="AA1257" t="str">
        <v>Emma Stone</v>
      </c>
      <c r="AB1257" t="str">
        <v>Fred Wolf</v>
      </c>
      <c r="AC1257">
        <v>15000</v>
      </c>
      <c r="AD1257">
        <v>18789</v>
      </c>
      <c r="AE1257">
        <v>29</v>
      </c>
      <c r="AF1257">
        <v>0</v>
      </c>
      <c r="AG1257">
        <v>5.5</v>
      </c>
      <c r="AH1257">
        <v>129</v>
      </c>
      <c r="AI1257">
        <v>97</v>
      </c>
      <c r="AJ1257">
        <v>48237389</v>
      </c>
      <c r="AL1257" s="7" t="str">
        <v>Frank Sebastiano</v>
      </c>
      <c r="AM1257" s="35">
        <f>AVERAGEIFS(IMDB4[IMDb Score (1-10)],IMDB4[Director Name],Formula_Analysis!AL1257)</f>
        <v>6</v>
      </c>
      <c r="AQ1257" s="7" t="str">
        <v>Jim Meskimen</v>
      </c>
      <c r="AR1257" s="7">
        <f>SUMIFS(IMDB4[Gross Revenue],IMDB4[Lead Actor],Formula_Analysis!AQ1257)</f>
        <v>40218903</v>
      </c>
    </row>
    <row r="1258" spans="1:44" x14ac:dyDescent="0.25">
      <c r="A1258" t="str">
        <v>Dream with the Fishes</v>
      </c>
      <c r="B1258">
        <v>35496</v>
      </c>
      <c r="C1258">
        <v>1997</v>
      </c>
      <c r="D1258" t="str">
        <v>1990s</v>
      </c>
      <c r="E1258" t="str">
        <v>Color</v>
      </c>
      <c r="F1258" t="str">
        <v>Comedy</v>
      </c>
      <c r="G1258" t="str">
        <v>English</v>
      </c>
      <c r="H1258" t="str">
        <v>USA</v>
      </c>
      <c r="I1258" t="str">
        <v>R</v>
      </c>
      <c r="J1258" t="str">
        <v>David Arquette</v>
      </c>
      <c r="K1258" t="str">
        <v>Finn Taylor</v>
      </c>
      <c r="L1258">
        <v>611</v>
      </c>
      <c r="M1258">
        <v>1692</v>
      </c>
      <c r="N1258">
        <v>4</v>
      </c>
      <c r="O1258">
        <v>166</v>
      </c>
      <c r="P1258">
        <v>7</v>
      </c>
      <c r="R1258" t="str">
        <v>Malcolm X</v>
      </c>
      <c r="S1258">
        <v>33827</v>
      </c>
      <c r="T1258">
        <v>1992</v>
      </c>
      <c r="U1258" t="str">
        <v>1990s</v>
      </c>
      <c r="V1258" t="str">
        <v>Color</v>
      </c>
      <c r="W1258" t="str">
        <v>Biography</v>
      </c>
      <c r="X1258" t="str">
        <v>English</v>
      </c>
      <c r="Y1258" t="str">
        <v>USA</v>
      </c>
      <c r="Z1258" t="str">
        <v>PG-13</v>
      </c>
      <c r="AA1258" t="str">
        <v>Denzel Washington</v>
      </c>
      <c r="AB1258" t="str">
        <v>Spike Lee</v>
      </c>
      <c r="AC1258">
        <v>18000</v>
      </c>
      <c r="AD1258">
        <v>20143</v>
      </c>
      <c r="AE1258">
        <v>0</v>
      </c>
      <c r="AF1258">
        <v>0</v>
      </c>
      <c r="AG1258">
        <v>7.7</v>
      </c>
      <c r="AH1258">
        <v>61</v>
      </c>
      <c r="AI1258">
        <v>202</v>
      </c>
      <c r="AJ1258">
        <v>48169908</v>
      </c>
      <c r="AL1258" s="7" t="str">
        <v>Lynn Shelton</v>
      </c>
      <c r="AM1258" s="35">
        <f>AVERAGEIFS(IMDB4[IMDb Score (1-10)],IMDB4[Director Name],Formula_Analysis!AL1258)</f>
        <v>6.7</v>
      </c>
      <c r="AQ1258" s="7" t="str">
        <v>Maribel VerdÃº</v>
      </c>
      <c r="AR1258" s="7">
        <f>SUMIFS(IMDB4[Gross Revenue],IMDB4[Lead Actor],Formula_Analysis!AQ1258)</f>
        <v>13622333</v>
      </c>
    </row>
    <row r="1259" spans="1:44" x14ac:dyDescent="0.25">
      <c r="A1259" t="str">
        <v>The Thirteenth Floor</v>
      </c>
      <c r="B1259">
        <v>36506</v>
      </c>
      <c r="C1259">
        <v>1999</v>
      </c>
      <c r="D1259" t="str">
        <v>1990s</v>
      </c>
      <c r="E1259" t="str">
        <v>Color</v>
      </c>
      <c r="F1259" t="str">
        <v>Mystery</v>
      </c>
      <c r="G1259" t="str">
        <v>English</v>
      </c>
      <c r="H1259" t="str">
        <v>Germany</v>
      </c>
      <c r="I1259" t="str">
        <v>R</v>
      </c>
      <c r="J1259" t="str">
        <v>Gretchen Mol</v>
      </c>
      <c r="K1259" t="str">
        <v>Josef Rusnak</v>
      </c>
      <c r="L1259">
        <v>599</v>
      </c>
      <c r="M1259">
        <v>2389</v>
      </c>
      <c r="N1259">
        <v>9</v>
      </c>
      <c r="O1259">
        <v>0</v>
      </c>
      <c r="P1259">
        <v>7</v>
      </c>
      <c r="R1259" t="str">
        <v>G.I. Jane</v>
      </c>
      <c r="S1259">
        <v>35538</v>
      </c>
      <c r="T1259">
        <v>1997</v>
      </c>
      <c r="U1259" t="str">
        <v>1990s</v>
      </c>
      <c r="V1259" t="str">
        <v>Color</v>
      </c>
      <c r="W1259" t="str">
        <v>Action</v>
      </c>
      <c r="X1259" t="str">
        <v>English</v>
      </c>
      <c r="Y1259" t="str">
        <v>USA</v>
      </c>
      <c r="Z1259" t="str">
        <v>R</v>
      </c>
      <c r="AA1259" t="str">
        <v>Viggo Mortensen</v>
      </c>
      <c r="AB1259" t="str">
        <v>Ridley Scott</v>
      </c>
      <c r="AC1259">
        <v>10000</v>
      </c>
      <c r="AD1259">
        <v>15569</v>
      </c>
      <c r="AE1259">
        <v>0</v>
      </c>
      <c r="AF1259">
        <v>2000</v>
      </c>
      <c r="AG1259">
        <v>5.8</v>
      </c>
      <c r="AH1259">
        <v>97</v>
      </c>
      <c r="AI1259">
        <v>125</v>
      </c>
      <c r="AJ1259">
        <v>48154732</v>
      </c>
      <c r="AL1259" s="7" t="str">
        <v>Jonathan Glazer</v>
      </c>
      <c r="AM1259" s="35">
        <f>AVERAGEIFS(IMDB4[IMDb Score (1-10)],IMDB4[Director Name],Formula_Analysis!AL1259)</f>
        <v>6.1</v>
      </c>
      <c r="AQ1259" s="7" t="str">
        <v>Tzi Ma</v>
      </c>
      <c r="AR1259" s="7">
        <f>SUMIFS(IMDB4[Gross Revenue],IMDB4[Lead Actor],Formula_Analysis!AQ1259)</f>
        <v>140080850</v>
      </c>
    </row>
    <row r="1260" spans="1:44" x14ac:dyDescent="0.25">
      <c r="A1260" t="str">
        <v>Chicken Run</v>
      </c>
      <c r="B1260">
        <v>36735</v>
      </c>
      <c r="C1260">
        <v>2000</v>
      </c>
      <c r="D1260" t="str">
        <v>2000s</v>
      </c>
      <c r="E1260" t="str">
        <v>Color</v>
      </c>
      <c r="F1260" t="str">
        <v>Adventure</v>
      </c>
      <c r="G1260" t="str">
        <v>English</v>
      </c>
      <c r="H1260" t="str">
        <v>UK</v>
      </c>
      <c r="I1260" t="str">
        <v>G</v>
      </c>
      <c r="J1260" t="str">
        <v>Imelda Staunton</v>
      </c>
      <c r="K1260" t="str">
        <v>Peter Lord</v>
      </c>
      <c r="L1260">
        <v>579</v>
      </c>
      <c r="M1260">
        <v>1817</v>
      </c>
      <c r="N1260">
        <v>91</v>
      </c>
      <c r="O1260">
        <v>0</v>
      </c>
      <c r="P1260">
        <v>7</v>
      </c>
      <c r="R1260" t="str">
        <v>Fat Albert</v>
      </c>
      <c r="S1260">
        <v>38242</v>
      </c>
      <c r="T1260">
        <v>2004</v>
      </c>
      <c r="U1260" t="str">
        <v>2000s</v>
      </c>
      <c r="V1260" t="str">
        <v>Color</v>
      </c>
      <c r="W1260" t="str">
        <v>Comedy</v>
      </c>
      <c r="X1260" t="str">
        <v>English</v>
      </c>
      <c r="Y1260" t="str">
        <v>USA</v>
      </c>
      <c r="Z1260" t="str">
        <v>PG</v>
      </c>
      <c r="AA1260" t="str">
        <v>Dania Ramirez</v>
      </c>
      <c r="AB1260" t="str">
        <v>Joel Zwick</v>
      </c>
      <c r="AC1260">
        <v>1000</v>
      </c>
      <c r="AD1260">
        <v>4604</v>
      </c>
      <c r="AE1260">
        <v>38</v>
      </c>
      <c r="AF1260">
        <v>531</v>
      </c>
      <c r="AG1260">
        <v>4.3</v>
      </c>
      <c r="AH1260">
        <v>59</v>
      </c>
      <c r="AI1260">
        <v>93</v>
      </c>
      <c r="AJ1260">
        <v>48114556</v>
      </c>
      <c r="AL1260" s="7" t="str">
        <v>Pitof</v>
      </c>
      <c r="AM1260" s="35">
        <f>AVERAGEIFS(IMDB4[IMDb Score (1-10)],IMDB4[Director Name],Formula_Analysis!AL1260)</f>
        <v>3.3</v>
      </c>
      <c r="AQ1260" s="7" t="str">
        <v>Ian McNeice</v>
      </c>
      <c r="AR1260" s="7">
        <f>SUMIFS(IMDB4[Gross Revenue],IMDB4[Lead Actor],Formula_Analysis!AQ1260)</f>
        <v>1987287</v>
      </c>
    </row>
    <row r="1261" spans="1:44" x14ac:dyDescent="0.25">
      <c r="A1261" t="str">
        <v>The Last Station</v>
      </c>
      <c r="B1261">
        <v>39904</v>
      </c>
      <c r="C1261">
        <v>2009</v>
      </c>
      <c r="D1261" t="str">
        <v>2000s</v>
      </c>
      <c r="E1261" t="str">
        <v>Color</v>
      </c>
      <c r="F1261" t="str">
        <v>Biography</v>
      </c>
      <c r="G1261" t="str">
        <v>English</v>
      </c>
      <c r="H1261" t="str">
        <v>Germany</v>
      </c>
      <c r="I1261" t="str">
        <v>R</v>
      </c>
      <c r="J1261" t="str">
        <v>David Masterson</v>
      </c>
      <c r="K1261" t="str">
        <v>Michael Hoffman</v>
      </c>
      <c r="L1261">
        <v>577</v>
      </c>
      <c r="M1261">
        <v>1341</v>
      </c>
      <c r="N1261">
        <v>97</v>
      </c>
      <c r="O1261">
        <v>0</v>
      </c>
      <c r="P1261">
        <v>7</v>
      </c>
      <c r="R1261" t="str">
        <v>The Land Before Time</v>
      </c>
      <c r="S1261">
        <v>32195</v>
      </c>
      <c r="T1261">
        <v>1988</v>
      </c>
      <c r="U1261" t="str">
        <v>1980s</v>
      </c>
      <c r="V1261" t="str">
        <v>Color</v>
      </c>
      <c r="W1261" t="str">
        <v>Adventure</v>
      </c>
      <c r="X1261" t="str">
        <v>English</v>
      </c>
      <c r="Y1261" t="str">
        <v>USA</v>
      </c>
      <c r="Z1261" t="str">
        <v>G</v>
      </c>
      <c r="AA1261" t="str">
        <v>Judith Barsi</v>
      </c>
      <c r="AB1261" t="str">
        <v>Don Bluth</v>
      </c>
      <c r="AC1261">
        <v>912</v>
      </c>
      <c r="AD1261">
        <v>1833</v>
      </c>
      <c r="AE1261">
        <v>383</v>
      </c>
      <c r="AF1261">
        <v>5000</v>
      </c>
      <c r="AG1261">
        <v>7.3</v>
      </c>
      <c r="AH1261">
        <v>24</v>
      </c>
      <c r="AI1261">
        <v>69</v>
      </c>
      <c r="AJ1261">
        <v>48092846</v>
      </c>
      <c r="AL1261" s="7" t="str">
        <v>Juan JosÃ© Campanella</v>
      </c>
      <c r="AM1261" s="35">
        <f>AVERAGEIFS(IMDB4[IMDb Score (1-10)],IMDB4[Director Name],Formula_Analysis!AL1261)</f>
        <v>8.1999999999999993</v>
      </c>
      <c r="AQ1261" s="7" t="str">
        <v>Lemmy</v>
      </c>
      <c r="AR1261" s="7">
        <f>SUMIFS(IMDB4[Gross Revenue],IMDB4[Lead Actor],Formula_Analysis!AQ1261)</f>
        <v>58936</v>
      </c>
    </row>
    <row r="1262" spans="1:44" x14ac:dyDescent="0.25">
      <c r="A1262" t="str">
        <v>Another Earth</v>
      </c>
      <c r="B1262">
        <v>40776</v>
      </c>
      <c r="C1262">
        <v>2011</v>
      </c>
      <c r="D1262" t="str">
        <v>2010s</v>
      </c>
      <c r="E1262" t="str">
        <v>Color</v>
      </c>
      <c r="F1262" t="str">
        <v>Drama</v>
      </c>
      <c r="G1262" t="str">
        <v>English</v>
      </c>
      <c r="H1262" t="str">
        <v>USA</v>
      </c>
      <c r="I1262" t="str">
        <v>PG-13</v>
      </c>
      <c r="J1262" t="str">
        <v>Robin Lord Taylor</v>
      </c>
      <c r="K1262" t="str">
        <v>Mike Cahill</v>
      </c>
      <c r="L1262">
        <v>574</v>
      </c>
      <c r="M1262">
        <v>1303</v>
      </c>
      <c r="N1262">
        <v>135</v>
      </c>
      <c r="O1262">
        <v>21000</v>
      </c>
      <c r="P1262">
        <v>7</v>
      </c>
      <c r="R1262" t="str">
        <v>Speed 2: Cruise Control</v>
      </c>
      <c r="S1262">
        <v>35731</v>
      </c>
      <c r="T1262">
        <v>1997</v>
      </c>
      <c r="U1262" t="str">
        <v>1990s</v>
      </c>
      <c r="V1262" t="str">
        <v>Color</v>
      </c>
      <c r="W1262" t="str">
        <v>Action</v>
      </c>
      <c r="X1262" t="str">
        <v>English</v>
      </c>
      <c r="Y1262" t="str">
        <v>USA</v>
      </c>
      <c r="Z1262" t="str">
        <v>PG-13</v>
      </c>
      <c r="AA1262" t="str">
        <v>Jason Patric</v>
      </c>
      <c r="AB1262" t="str">
        <v>Jan de Bont</v>
      </c>
      <c r="AC1262">
        <v>673</v>
      </c>
      <c r="AD1262">
        <v>2027</v>
      </c>
      <c r="AE1262">
        <v>101</v>
      </c>
      <c r="AF1262">
        <v>894</v>
      </c>
      <c r="AG1262">
        <v>3.7</v>
      </c>
      <c r="AH1262">
        <v>79</v>
      </c>
      <c r="AI1262">
        <v>121</v>
      </c>
      <c r="AJ1262">
        <v>48068396</v>
      </c>
      <c r="AL1262" s="7" t="str">
        <v>FabiÃ¡n Bielinsky</v>
      </c>
      <c r="AM1262" s="35">
        <f>AVERAGEIFS(IMDB4[IMDb Score (1-10)],IMDB4[Director Name],Formula_Analysis!AL1262)</f>
        <v>7.9</v>
      </c>
      <c r="AQ1262" s="7" t="str">
        <v>Marcela Mar</v>
      </c>
      <c r="AR1262" s="7">
        <f>SUMIFS(IMDB4[Gross Revenue],IMDB4[Lead Actor],Formula_Analysis!AQ1262)</f>
        <v>4584886</v>
      </c>
    </row>
    <row r="1263" spans="1:44" x14ac:dyDescent="0.25">
      <c r="A1263" t="str">
        <v>Wicker Park</v>
      </c>
      <c r="B1263">
        <v>38143</v>
      </c>
      <c r="C1263">
        <v>2004</v>
      </c>
      <c r="D1263" t="str">
        <v>2000s</v>
      </c>
      <c r="E1263" t="str">
        <v>Color</v>
      </c>
      <c r="F1263" t="str">
        <v>Drama</v>
      </c>
      <c r="G1263" t="str">
        <v>English</v>
      </c>
      <c r="H1263" t="str">
        <v>USA</v>
      </c>
      <c r="I1263" t="str">
        <v>PG-13</v>
      </c>
      <c r="J1263" t="str">
        <v>Jessica ParÃ©</v>
      </c>
      <c r="K1263" t="str">
        <v>Paul McGuigan</v>
      </c>
      <c r="L1263">
        <v>489</v>
      </c>
      <c r="M1263">
        <v>679</v>
      </c>
      <c r="N1263">
        <v>118</v>
      </c>
      <c r="O1263">
        <v>0</v>
      </c>
      <c r="P1263">
        <v>7</v>
      </c>
      <c r="R1263" t="str">
        <v>Sinister</v>
      </c>
      <c r="S1263">
        <v>41257</v>
      </c>
      <c r="T1263">
        <v>2012</v>
      </c>
      <c r="U1263" t="str">
        <v>2010s</v>
      </c>
      <c r="V1263" t="str">
        <v>Color</v>
      </c>
      <c r="W1263" t="str">
        <v>Horror</v>
      </c>
      <c r="X1263" t="str">
        <v>English</v>
      </c>
      <c r="Y1263" t="str">
        <v>USA</v>
      </c>
      <c r="Z1263" t="str">
        <v>R</v>
      </c>
      <c r="AA1263" t="str">
        <v>Danielle Kotch</v>
      </c>
      <c r="AB1263" t="str">
        <v>Scott Derrickson</v>
      </c>
      <c r="AC1263">
        <v>1000</v>
      </c>
      <c r="AD1263">
        <v>2239</v>
      </c>
      <c r="AE1263">
        <v>301</v>
      </c>
      <c r="AF1263">
        <v>58000</v>
      </c>
      <c r="AG1263">
        <v>6.8</v>
      </c>
      <c r="AH1263">
        <v>411</v>
      </c>
      <c r="AI1263">
        <v>110</v>
      </c>
      <c r="AJ1263">
        <v>48056940</v>
      </c>
      <c r="AL1263" s="7" t="str">
        <v>Robert Cary</v>
      </c>
      <c r="AM1263" s="35">
        <f>AVERAGEIFS(IMDB4[IMDb Score (1-10)],IMDB4[Director Name],Formula_Analysis!AL1263)</f>
        <v>6.5</v>
      </c>
      <c r="AQ1263" s="7" t="str">
        <v>Dyan Cannon</v>
      </c>
      <c r="AR1263" s="7">
        <f>SUMIFS(IMDB4[Gross Revenue],IMDB4[Lead Actor],Formula_Analysis!AQ1263)</f>
        <v>3123749</v>
      </c>
    </row>
    <row r="1264" spans="1:44" x14ac:dyDescent="0.25">
      <c r="A1264" t="str">
        <v>Hollywood Shuffle</v>
      </c>
      <c r="B1264">
        <v>31888</v>
      </c>
      <c r="C1264">
        <v>1987</v>
      </c>
      <c r="D1264" t="str">
        <v>1980s</v>
      </c>
      <c r="E1264" t="str">
        <v>Color</v>
      </c>
      <c r="F1264" t="str">
        <v>Comedy</v>
      </c>
      <c r="G1264" t="str">
        <v>English</v>
      </c>
      <c r="H1264" t="str">
        <v>USA</v>
      </c>
      <c r="I1264" t="str">
        <v>R</v>
      </c>
      <c r="J1264" t="str">
        <v>Robert Townsend</v>
      </c>
      <c r="K1264" t="str">
        <v>Robert Townsend</v>
      </c>
      <c r="L1264">
        <v>467</v>
      </c>
      <c r="M1264">
        <v>1431</v>
      </c>
      <c r="N1264">
        <v>467</v>
      </c>
      <c r="O1264">
        <v>471</v>
      </c>
      <c r="P1264">
        <v>7</v>
      </c>
      <c r="R1264" t="str">
        <v>Kick-Ass</v>
      </c>
      <c r="S1264">
        <v>40463</v>
      </c>
      <c r="T1264">
        <v>2010</v>
      </c>
      <c r="U1264" t="str">
        <v>2010s</v>
      </c>
      <c r="V1264" t="str">
        <v>Color</v>
      </c>
      <c r="W1264" t="str">
        <v>Action</v>
      </c>
      <c r="X1264" t="str">
        <v>English</v>
      </c>
      <c r="Y1264" t="str">
        <v>UK</v>
      </c>
      <c r="Z1264" t="str">
        <v>R</v>
      </c>
      <c r="AA1264" t="str">
        <v>Elizabeth McGovern</v>
      </c>
      <c r="AB1264" t="str">
        <v>Matthew Vaughn</v>
      </c>
      <c r="AC1264">
        <v>553</v>
      </c>
      <c r="AD1264">
        <v>2357</v>
      </c>
      <c r="AE1264">
        <v>905</v>
      </c>
      <c r="AF1264">
        <v>36000</v>
      </c>
      <c r="AG1264">
        <v>7.7</v>
      </c>
      <c r="AH1264">
        <v>447</v>
      </c>
      <c r="AI1264">
        <v>117</v>
      </c>
      <c r="AJ1264">
        <v>48043505</v>
      </c>
      <c r="AL1264" s="7" t="str">
        <v>Rupert Wainwright</v>
      </c>
      <c r="AM1264" s="35">
        <f>AVERAGEIFS(IMDB4[IMDb Score (1-10)],IMDB4[Director Name],Formula_Analysis!AL1264)</f>
        <v>6.2</v>
      </c>
      <c r="AQ1264" s="7" t="str">
        <v>Andrew Robinson</v>
      </c>
      <c r="AR1264" s="7">
        <f>SUMIFS(IMDB4[Gross Revenue],IMDB4[Lead Actor],Formula_Analysis!AQ1264)</f>
        <v>14564027</v>
      </c>
    </row>
    <row r="1265" spans="1:44" x14ac:dyDescent="0.25">
      <c r="A1265" t="str">
        <v>Cadillac Records</v>
      </c>
      <c r="B1265">
        <v>39804</v>
      </c>
      <c r="C1265">
        <v>2008</v>
      </c>
      <c r="D1265" t="str">
        <v>2000s</v>
      </c>
      <c r="E1265" t="str">
        <v>Color</v>
      </c>
      <c r="F1265" t="str">
        <v>Biography</v>
      </c>
      <c r="G1265" t="str">
        <v>English</v>
      </c>
      <c r="H1265" t="str">
        <v>USA</v>
      </c>
      <c r="I1265" t="str">
        <v>R</v>
      </c>
      <c r="J1265" t="str">
        <v>Cedric the Entertainer</v>
      </c>
      <c r="K1265" t="str">
        <v>Darnell Martin</v>
      </c>
      <c r="L1265">
        <v>436</v>
      </c>
      <c r="M1265">
        <v>1141</v>
      </c>
      <c r="N1265">
        <v>67</v>
      </c>
      <c r="O1265">
        <v>0</v>
      </c>
      <c r="P1265">
        <v>7</v>
      </c>
      <c r="R1265" t="str">
        <v>Nim's Island</v>
      </c>
      <c r="S1265">
        <v>39583</v>
      </c>
      <c r="T1265">
        <v>2008</v>
      </c>
      <c r="U1265" t="str">
        <v>2000s</v>
      </c>
      <c r="V1265" t="str">
        <v>Color</v>
      </c>
      <c r="W1265" t="str">
        <v>Adventure</v>
      </c>
      <c r="X1265" t="str">
        <v>English</v>
      </c>
      <c r="Y1265" t="str">
        <v>USA</v>
      </c>
      <c r="Z1265" t="str">
        <v>PG</v>
      </c>
      <c r="AA1265" t="str">
        <v>Gerard Butler</v>
      </c>
      <c r="AB1265" t="str">
        <v>Jennifer Flackett</v>
      </c>
      <c r="AC1265">
        <v>18000</v>
      </c>
      <c r="AD1265">
        <v>18178</v>
      </c>
      <c r="AE1265">
        <v>3</v>
      </c>
      <c r="AF1265">
        <v>0</v>
      </c>
      <c r="AG1265">
        <v>6</v>
      </c>
      <c r="AH1265">
        <v>139</v>
      </c>
      <c r="AI1265">
        <v>96</v>
      </c>
      <c r="AJ1265">
        <v>48006503</v>
      </c>
      <c r="AL1265" s="7" t="str">
        <v>Mennan Yapo</v>
      </c>
      <c r="AM1265" s="35">
        <f>AVERAGEIFS(IMDB4[IMDb Score (1-10)],IMDB4[Director Name],Formula_Analysis!AL1265)</f>
        <v>5.9</v>
      </c>
      <c r="AQ1265" s="7" t="str">
        <v>Kathleen Wilhoite</v>
      </c>
      <c r="AR1265" s="7">
        <f>SUMIFS(IMDB4[Gross Revenue],IMDB4[Lead Actor],Formula_Analysis!AQ1265)</f>
        <v>7369373</v>
      </c>
    </row>
    <row r="1266" spans="1:44" x14ac:dyDescent="0.25">
      <c r="A1266" t="str">
        <v>Stir of Echoes</v>
      </c>
      <c r="B1266">
        <v>36224</v>
      </c>
      <c r="C1266">
        <v>1999</v>
      </c>
      <c r="D1266" t="str">
        <v>1990s</v>
      </c>
      <c r="E1266" t="str">
        <v>Color</v>
      </c>
      <c r="F1266" t="str">
        <v>Horror</v>
      </c>
      <c r="G1266" t="str">
        <v>English</v>
      </c>
      <c r="H1266" t="str">
        <v>USA</v>
      </c>
      <c r="I1266" t="str">
        <v>R</v>
      </c>
      <c r="J1266" t="str">
        <v>Illeana Douglas</v>
      </c>
      <c r="K1266" t="str">
        <v>David Koepp</v>
      </c>
      <c r="L1266">
        <v>347</v>
      </c>
      <c r="M1266">
        <v>1254</v>
      </c>
      <c r="N1266">
        <v>192</v>
      </c>
      <c r="O1266">
        <v>0</v>
      </c>
      <c r="P1266">
        <v>7</v>
      </c>
      <c r="R1266" t="str">
        <v>The Jungle Book 2</v>
      </c>
      <c r="S1266">
        <v>37763</v>
      </c>
      <c r="T1266">
        <v>2003</v>
      </c>
      <c r="U1266" t="str">
        <v>2000s</v>
      </c>
      <c r="V1266" t="str">
        <v>Color</v>
      </c>
      <c r="W1266" t="str">
        <v>Adventure</v>
      </c>
      <c r="X1266" t="str">
        <v>English</v>
      </c>
      <c r="Y1266" t="str">
        <v>USA</v>
      </c>
      <c r="Z1266" t="str">
        <v>G</v>
      </c>
      <c r="AA1266" t="str">
        <v>Haley Joel Osment</v>
      </c>
      <c r="AB1266" t="str">
        <v>Steve Trenbirth</v>
      </c>
      <c r="AC1266">
        <v>3000</v>
      </c>
      <c r="AD1266">
        <v>4480</v>
      </c>
      <c r="AE1266">
        <v>0</v>
      </c>
      <c r="AF1266">
        <v>227</v>
      </c>
      <c r="AG1266">
        <v>5.4</v>
      </c>
      <c r="AH1266">
        <v>85</v>
      </c>
      <c r="AI1266">
        <v>72</v>
      </c>
      <c r="AJ1266">
        <v>47887943</v>
      </c>
      <c r="AL1266" s="7" t="str">
        <v>Chris Carter</v>
      </c>
      <c r="AM1266" s="35">
        <f>AVERAGEIFS(IMDB4[IMDb Score (1-10)],IMDB4[Director Name],Formula_Analysis!AL1266)</f>
        <v>5.9</v>
      </c>
      <c r="AQ1266" s="7" t="str">
        <v>Shengyi Huang</v>
      </c>
      <c r="AR1266" s="7">
        <f>SUMIFS(IMDB4[Gross Revenue],IMDB4[Lead Actor],Formula_Analysis!AQ1266)</f>
        <v>17104669</v>
      </c>
    </row>
    <row r="1267" spans="1:44" x14ac:dyDescent="0.25">
      <c r="A1267" t="str">
        <v>Primer</v>
      </c>
      <c r="B1267">
        <v>38027</v>
      </c>
      <c r="C1267">
        <v>2004</v>
      </c>
      <c r="D1267" t="str">
        <v>2000s</v>
      </c>
      <c r="E1267" t="str">
        <v>Color</v>
      </c>
      <c r="F1267" t="str">
        <v>Drama</v>
      </c>
      <c r="G1267" t="str">
        <v>English</v>
      </c>
      <c r="H1267" t="str">
        <v>USA</v>
      </c>
      <c r="I1267" t="str">
        <v>PG-13</v>
      </c>
      <c r="J1267" t="str">
        <v>Shane Carruth</v>
      </c>
      <c r="K1267" t="str">
        <v>Shane Carruth</v>
      </c>
      <c r="L1267">
        <v>291</v>
      </c>
      <c r="M1267">
        <v>368</v>
      </c>
      <c r="N1267">
        <v>291</v>
      </c>
      <c r="O1267">
        <v>19000</v>
      </c>
      <c r="P1267">
        <v>7</v>
      </c>
      <c r="R1267" t="str">
        <v>When a Stranger Calls</v>
      </c>
      <c r="S1267">
        <v>38786</v>
      </c>
      <c r="T1267">
        <v>2006</v>
      </c>
      <c r="U1267" t="str">
        <v>2000s</v>
      </c>
      <c r="V1267" t="str">
        <v>Color</v>
      </c>
      <c r="W1267" t="str">
        <v>Horror</v>
      </c>
      <c r="X1267" t="str">
        <v>English</v>
      </c>
      <c r="Y1267" t="str">
        <v>USA</v>
      </c>
      <c r="Z1267" t="str">
        <v>PG-13</v>
      </c>
      <c r="AA1267" t="str">
        <v>Madeline Carroll</v>
      </c>
      <c r="AB1267" t="str">
        <v>Simon West</v>
      </c>
      <c r="AC1267">
        <v>1000</v>
      </c>
      <c r="AD1267">
        <v>2452</v>
      </c>
      <c r="AE1267">
        <v>165</v>
      </c>
      <c r="AF1267">
        <v>0</v>
      </c>
      <c r="AG1267">
        <v>5</v>
      </c>
      <c r="AH1267">
        <v>152</v>
      </c>
      <c r="AI1267">
        <v>87</v>
      </c>
      <c r="AJ1267">
        <v>47860214</v>
      </c>
      <c r="AL1267" s="7" t="str">
        <v>Tom Green</v>
      </c>
      <c r="AM1267" s="35">
        <f>AVERAGEIFS(IMDB4[IMDb Score (1-10)],IMDB4[Director Name],Formula_Analysis!AL1267)</f>
        <v>4.5</v>
      </c>
      <c r="AQ1267" s="7" t="str">
        <v>John Cameron Mitchell</v>
      </c>
      <c r="AR1267" s="7">
        <f>SUMIFS(IMDB4[Gross Revenue],IMDB4[Lead Actor],Formula_Analysis!AQ1267)</f>
        <v>3029081</v>
      </c>
    </row>
    <row r="1268" spans="1:44" x14ac:dyDescent="0.25">
      <c r="A1268" t="str">
        <v>Annie Get Your Gun</v>
      </c>
      <c r="B1268">
        <v>18355</v>
      </c>
      <c r="C1268">
        <v>1950</v>
      </c>
      <c r="D1268" t="str">
        <v>1950s</v>
      </c>
      <c r="E1268" t="str">
        <v>Color</v>
      </c>
      <c r="F1268" t="str">
        <v>Biography</v>
      </c>
      <c r="G1268" t="str">
        <v>English</v>
      </c>
      <c r="H1268" t="str">
        <v>USA</v>
      </c>
      <c r="I1268" t="str">
        <v>Passed</v>
      </c>
      <c r="J1268" t="str">
        <v>Keenan Wynn</v>
      </c>
      <c r="K1268" t="str">
        <v>George Sidney</v>
      </c>
      <c r="L1268">
        <v>277</v>
      </c>
      <c r="M1268">
        <v>731</v>
      </c>
      <c r="N1268">
        <v>24</v>
      </c>
      <c r="O1268">
        <v>456</v>
      </c>
      <c r="P1268">
        <v>7</v>
      </c>
      <c r="R1268" t="str">
        <v>Premonition</v>
      </c>
      <c r="S1268">
        <v>39377</v>
      </c>
      <c r="T1268">
        <v>2007</v>
      </c>
      <c r="U1268" t="str">
        <v>2000s</v>
      </c>
      <c r="V1268" t="str">
        <v>Color</v>
      </c>
      <c r="W1268" t="str">
        <v>Drama</v>
      </c>
      <c r="X1268" t="str">
        <v>English</v>
      </c>
      <c r="Y1268" t="str">
        <v>USA</v>
      </c>
      <c r="Z1268" t="str">
        <v>PG-13</v>
      </c>
      <c r="AA1268" t="str">
        <v>Nia Long</v>
      </c>
      <c r="AB1268" t="str">
        <v>Mennan Yapo</v>
      </c>
      <c r="AC1268">
        <v>826</v>
      </c>
      <c r="AD1268">
        <v>1825</v>
      </c>
      <c r="AE1268">
        <v>9</v>
      </c>
      <c r="AF1268">
        <v>0</v>
      </c>
      <c r="AG1268">
        <v>5.9</v>
      </c>
      <c r="AH1268">
        <v>184</v>
      </c>
      <c r="AI1268">
        <v>96</v>
      </c>
      <c r="AJ1268">
        <v>47852604</v>
      </c>
      <c r="AL1268" s="7" t="str">
        <v>Corey Yuen</v>
      </c>
      <c r="AM1268" s="35">
        <f>AVERAGEIFS(IMDB4[IMDb Score (1-10)],IMDB4[Director Name],Formula_Analysis!AL1268)</f>
        <v>4.8</v>
      </c>
      <c r="AQ1268" s="7" t="str">
        <v>Joe Cocker</v>
      </c>
      <c r="AR1268" s="7">
        <f>SUMIFS(IMDB4[Gross Revenue],IMDB4[Lead Actor],Formula_Analysis!AQ1268)</f>
        <v>13300000</v>
      </c>
    </row>
    <row r="1269" spans="1:44" x14ac:dyDescent="0.25">
      <c r="A1269" t="str">
        <v>Hellraiser</v>
      </c>
      <c r="B1269">
        <v>31885</v>
      </c>
      <c r="C1269">
        <v>1987</v>
      </c>
      <c r="D1269" t="str">
        <v>1980s</v>
      </c>
      <c r="E1269" t="str">
        <v>Color</v>
      </c>
      <c r="F1269" t="str">
        <v>Fantasy</v>
      </c>
      <c r="G1269" t="str">
        <v>English</v>
      </c>
      <c r="H1269" t="str">
        <v>UK</v>
      </c>
      <c r="I1269" t="str">
        <v>R</v>
      </c>
      <c r="J1269" t="str">
        <v>Andrew Robinson</v>
      </c>
      <c r="K1269" t="str">
        <v>Clive Barker</v>
      </c>
      <c r="L1269">
        <v>266</v>
      </c>
      <c r="M1269">
        <v>673</v>
      </c>
      <c r="N1269">
        <v>385</v>
      </c>
      <c r="O1269">
        <v>0</v>
      </c>
      <c r="P1269">
        <v>7</v>
      </c>
      <c r="R1269" t="str">
        <v>Big Fat Liar</v>
      </c>
      <c r="S1269">
        <v>37372</v>
      </c>
      <c r="T1269">
        <v>2002</v>
      </c>
      <c r="U1269" t="str">
        <v>2000s</v>
      </c>
      <c r="V1269" t="str">
        <v>Color</v>
      </c>
      <c r="W1269" t="str">
        <v>Adventure</v>
      </c>
      <c r="X1269" t="str">
        <v>English</v>
      </c>
      <c r="Y1269" t="str">
        <v>USA</v>
      </c>
      <c r="Z1269" t="str">
        <v>PG</v>
      </c>
      <c r="AA1269" t="str">
        <v>Frankie Muniz</v>
      </c>
      <c r="AB1269" t="str">
        <v>Shawn Levy</v>
      </c>
      <c r="AC1269">
        <v>934</v>
      </c>
      <c r="AD1269">
        <v>3707</v>
      </c>
      <c r="AE1269">
        <v>189</v>
      </c>
      <c r="AF1269">
        <v>896</v>
      </c>
      <c r="AG1269">
        <v>5.4</v>
      </c>
      <c r="AH1269">
        <v>69</v>
      </c>
      <c r="AI1269">
        <v>88</v>
      </c>
      <c r="AJ1269">
        <v>47811275</v>
      </c>
      <c r="AL1269" s="7" t="str">
        <v>John Putch</v>
      </c>
      <c r="AM1269" s="35">
        <f>AVERAGEIFS(IMDB4[IMDb Score (1-10)],IMDB4[Director Name],Formula_Analysis!AL1269)</f>
        <v>5.5</v>
      </c>
      <c r="AQ1269" s="7" t="str">
        <v>Jordana Spiro</v>
      </c>
      <c r="AR1269" s="7">
        <f>SUMIFS(IMDB4[Gross Revenue],IMDB4[Lead Actor],Formula_Analysis!AQ1269)</f>
        <v>10018</v>
      </c>
    </row>
    <row r="1270" spans="1:44" x14ac:dyDescent="0.25">
      <c r="A1270" t="str">
        <v>Urbania</v>
      </c>
      <c r="B1270">
        <v>36781</v>
      </c>
      <c r="C1270">
        <v>2000</v>
      </c>
      <c r="D1270" t="str">
        <v>2000s</v>
      </c>
      <c r="E1270" t="str">
        <v>Color</v>
      </c>
      <c r="F1270" t="str">
        <v>Drama</v>
      </c>
      <c r="G1270" t="str">
        <v>English</v>
      </c>
      <c r="H1270" t="str">
        <v>USA</v>
      </c>
      <c r="I1270" t="str">
        <v>R</v>
      </c>
      <c r="J1270" t="str">
        <v>Dan Futterman</v>
      </c>
      <c r="K1270" t="str">
        <v>Jon Shear</v>
      </c>
      <c r="L1270">
        <v>254</v>
      </c>
      <c r="M1270">
        <v>964</v>
      </c>
      <c r="N1270">
        <v>0</v>
      </c>
      <c r="O1270">
        <v>72</v>
      </c>
      <c r="P1270">
        <v>7</v>
      </c>
      <c r="R1270" t="str">
        <v>The Skeleton Key</v>
      </c>
      <c r="S1270">
        <v>38376</v>
      </c>
      <c r="T1270">
        <v>2005</v>
      </c>
      <c r="U1270" t="str">
        <v>2000s</v>
      </c>
      <c r="V1270" t="str">
        <v>Black and White</v>
      </c>
      <c r="W1270" t="str">
        <v>Horror</v>
      </c>
      <c r="X1270" t="str">
        <v>English</v>
      </c>
      <c r="Y1270" t="str">
        <v>USA</v>
      </c>
      <c r="Z1270" t="str">
        <v>PG-13</v>
      </c>
      <c r="AA1270" t="str">
        <v>Gena Rowlands</v>
      </c>
      <c r="AB1270" t="str">
        <v>Iain Softley</v>
      </c>
      <c r="AC1270">
        <v>545</v>
      </c>
      <c r="AD1270">
        <v>1274</v>
      </c>
      <c r="AE1270">
        <v>34</v>
      </c>
      <c r="AF1270">
        <v>0</v>
      </c>
      <c r="AG1270">
        <v>6.5</v>
      </c>
      <c r="AH1270">
        <v>193</v>
      </c>
      <c r="AI1270">
        <v>104</v>
      </c>
      <c r="AJ1270">
        <v>47806295</v>
      </c>
      <c r="AL1270" s="7" t="str">
        <v>John Hoffman</v>
      </c>
      <c r="AM1270" s="35">
        <f>AVERAGEIFS(IMDB4[IMDb Score (1-10)],IMDB4[Director Name],Formula_Analysis!AL1270)</f>
        <v>5.0999999999999996</v>
      </c>
      <c r="AQ1270" s="7" t="str">
        <v>Christo Jivkov</v>
      </c>
      <c r="AR1270" s="7">
        <f>SUMIFS(IMDB4[Gross Revenue],IMDB4[Lead Actor],Formula_Analysis!AQ1270)</f>
        <v>499263</v>
      </c>
    </row>
    <row r="1271" spans="1:44" x14ac:dyDescent="0.25">
      <c r="A1271" t="str">
        <v>Thunderball</v>
      </c>
      <c r="B1271">
        <v>23860</v>
      </c>
      <c r="C1271">
        <v>1965</v>
      </c>
      <c r="D1271" t="str">
        <v>1960s</v>
      </c>
      <c r="E1271" t="str">
        <v>Color</v>
      </c>
      <c r="F1271" t="str">
        <v>Action</v>
      </c>
      <c r="G1271" t="str">
        <v>English</v>
      </c>
      <c r="H1271" t="str">
        <v>UK</v>
      </c>
      <c r="I1271" t="str">
        <v>Approved</v>
      </c>
      <c r="J1271" t="str">
        <v>Desmond Llewelyn</v>
      </c>
      <c r="K1271" t="str">
        <v>Terence Young</v>
      </c>
      <c r="L1271">
        <v>244</v>
      </c>
      <c r="M1271">
        <v>1164</v>
      </c>
      <c r="N1271">
        <v>92</v>
      </c>
      <c r="O1271">
        <v>0</v>
      </c>
      <c r="P1271">
        <v>7</v>
      </c>
      <c r="R1271" t="str">
        <v>Secret Window</v>
      </c>
      <c r="S1271">
        <v>38330</v>
      </c>
      <c r="T1271">
        <v>2004</v>
      </c>
      <c r="U1271" t="str">
        <v>2000s</v>
      </c>
      <c r="V1271" t="str">
        <v>Color</v>
      </c>
      <c r="W1271" t="str">
        <v>Mystery</v>
      </c>
      <c r="X1271" t="str">
        <v>English</v>
      </c>
      <c r="Y1271" t="str">
        <v>USA</v>
      </c>
      <c r="Z1271" t="str">
        <v>PG-13</v>
      </c>
      <c r="AA1271" t="str">
        <v>Johnny Depp</v>
      </c>
      <c r="AB1271" t="str">
        <v>David Koepp</v>
      </c>
      <c r="AC1271">
        <v>40000</v>
      </c>
      <c r="AD1271">
        <v>41293</v>
      </c>
      <c r="AE1271">
        <v>192</v>
      </c>
      <c r="AF1271">
        <v>0</v>
      </c>
      <c r="AG1271">
        <v>6.6</v>
      </c>
      <c r="AH1271">
        <v>195</v>
      </c>
      <c r="AI1271">
        <v>96</v>
      </c>
      <c r="AJ1271">
        <v>47781388</v>
      </c>
      <c r="AL1271" s="7" t="str">
        <v>Hugh Hudson</v>
      </c>
      <c r="AM1271" s="35">
        <f>AVERAGEIFS(IMDB4[IMDb Score (1-10)],IMDB4[Director Name],Formula_Analysis!AL1271)</f>
        <v>6.4</v>
      </c>
      <c r="AQ1271" s="7" t="str">
        <v>Byron Mann</v>
      </c>
      <c r="AR1271" s="7">
        <f>SUMIFS(IMDB4[Gross Revenue],IMDB4[Lead Actor],Formula_Analysis!AQ1271)</f>
        <v>15156200</v>
      </c>
    </row>
    <row r="1272" spans="1:44" x14ac:dyDescent="0.25">
      <c r="A1272" t="str">
        <v>The World's End</v>
      </c>
      <c r="B1272">
        <v>41347</v>
      </c>
      <c r="C1272">
        <v>2013</v>
      </c>
      <c r="D1272" t="str">
        <v>2010s</v>
      </c>
      <c r="E1272" t="str">
        <v>Color</v>
      </c>
      <c r="F1272" t="str">
        <v>Action</v>
      </c>
      <c r="G1272" t="str">
        <v>English</v>
      </c>
      <c r="H1272" t="str">
        <v>UK</v>
      </c>
      <c r="I1272" t="str">
        <v>R</v>
      </c>
      <c r="J1272" t="str">
        <v>Michael Smiley</v>
      </c>
      <c r="K1272" t="str">
        <v>Edgar Wright</v>
      </c>
      <c r="L1272">
        <v>177</v>
      </c>
      <c r="M1272">
        <v>278</v>
      </c>
      <c r="N1272">
        <v>1000</v>
      </c>
      <c r="O1272">
        <v>49000</v>
      </c>
      <c r="P1272">
        <v>7</v>
      </c>
      <c r="R1272" t="str">
        <v>Alien: Resurrection</v>
      </c>
      <c r="S1272">
        <v>35466</v>
      </c>
      <c r="T1272">
        <v>1997</v>
      </c>
      <c r="U1272" t="str">
        <v>1990s</v>
      </c>
      <c r="V1272" t="str">
        <v>Color</v>
      </c>
      <c r="W1272" t="str">
        <v>Action</v>
      </c>
      <c r="X1272" t="str">
        <v>English</v>
      </c>
      <c r="Y1272" t="str">
        <v>USA</v>
      </c>
      <c r="Z1272" t="str">
        <v>R</v>
      </c>
      <c r="AA1272" t="str">
        <v>Gary Dourdan</v>
      </c>
      <c r="AB1272" t="str">
        <v>Jean-Pierre Jeunet</v>
      </c>
      <c r="AC1272">
        <v>1000</v>
      </c>
      <c r="AD1272">
        <v>3090</v>
      </c>
      <c r="AE1272">
        <v>0</v>
      </c>
      <c r="AF1272">
        <v>0</v>
      </c>
      <c r="AG1272">
        <v>6.3</v>
      </c>
      <c r="AH1272">
        <v>223</v>
      </c>
      <c r="AI1272">
        <v>116</v>
      </c>
      <c r="AJ1272">
        <v>47748610</v>
      </c>
      <c r="AL1272" s="7" t="str">
        <v>Jeannot Szwarc</v>
      </c>
      <c r="AM1272" s="35">
        <f>AVERAGEIFS(IMDB4[IMDb Score (1-10)],IMDB4[Director Name],Formula_Analysis!AL1272)</f>
        <v>5.7</v>
      </c>
      <c r="AQ1272" s="7" t="str">
        <v>Dan Futterman</v>
      </c>
      <c r="AR1272" s="7">
        <f>SUMIFS(IMDB4[Gross Revenue],IMDB4[Lead Actor],Formula_Analysis!AQ1272)</f>
        <v>1027119</v>
      </c>
    </row>
    <row r="1273" spans="1:44" x14ac:dyDescent="0.25">
      <c r="A1273" t="str">
        <v>Paul</v>
      </c>
      <c r="B1273">
        <v>40559</v>
      </c>
      <c r="C1273">
        <v>2011</v>
      </c>
      <c r="D1273" t="str">
        <v>2010s</v>
      </c>
      <c r="E1273" t="str">
        <v>Color</v>
      </c>
      <c r="F1273" t="str">
        <v>Adventure</v>
      </c>
      <c r="G1273" t="str">
        <v>English</v>
      </c>
      <c r="H1273" t="str">
        <v>USA</v>
      </c>
      <c r="I1273" t="str">
        <v>R</v>
      </c>
      <c r="J1273" t="str">
        <v>Bobby Lee</v>
      </c>
      <c r="K1273" t="str">
        <v>Greg Mottola</v>
      </c>
      <c r="L1273">
        <v>176</v>
      </c>
      <c r="M1273">
        <v>390</v>
      </c>
      <c r="N1273">
        <v>99</v>
      </c>
      <c r="O1273">
        <v>42000</v>
      </c>
      <c r="P1273">
        <v>7</v>
      </c>
      <c r="R1273" t="str">
        <v>The Rundown</v>
      </c>
      <c r="S1273">
        <v>37673</v>
      </c>
      <c r="T1273">
        <v>2003</v>
      </c>
      <c r="U1273" t="str">
        <v>2000s</v>
      </c>
      <c r="V1273" t="str">
        <v>Color</v>
      </c>
      <c r="W1273" t="str">
        <v>Action</v>
      </c>
      <c r="X1273" t="str">
        <v>English</v>
      </c>
      <c r="Y1273" t="str">
        <v>USA</v>
      </c>
      <c r="Z1273" t="str">
        <v>PG-13</v>
      </c>
      <c r="AA1273" t="str">
        <v>Dwayne Johnson</v>
      </c>
      <c r="AB1273" t="str">
        <v>Peter Berg</v>
      </c>
      <c r="AC1273">
        <v>12000</v>
      </c>
      <c r="AD1273">
        <v>16930</v>
      </c>
      <c r="AE1273">
        <v>532</v>
      </c>
      <c r="AF1273">
        <v>0</v>
      </c>
      <c r="AG1273">
        <v>6.7</v>
      </c>
      <c r="AH1273">
        <v>151</v>
      </c>
      <c r="AI1273">
        <v>104</v>
      </c>
      <c r="AJ1273">
        <v>47592825</v>
      </c>
      <c r="AL1273" s="7" t="str">
        <v>Jeff Garlin</v>
      </c>
      <c r="AM1273" s="35">
        <f>AVERAGEIFS(IMDB4[IMDb Score (1-10)],IMDB4[Director Name],Formula_Analysis!AL1273)</f>
        <v>6.2</v>
      </c>
      <c r="AQ1273" s="7" t="str">
        <v>Purva Bedi</v>
      </c>
      <c r="AR1273" s="7">
        <f>SUMIFS(IMDB4[Gross Revenue],IMDB4[Lead Actor],Formula_Analysis!AQ1273)</f>
        <v>902835</v>
      </c>
    </row>
    <row r="1274" spans="1:44" x14ac:dyDescent="0.25">
      <c r="A1274" t="str">
        <v>I Am Love</v>
      </c>
      <c r="B1274">
        <v>40030</v>
      </c>
      <c r="C1274">
        <v>2009</v>
      </c>
      <c r="D1274" t="str">
        <v>2000s</v>
      </c>
      <c r="E1274" t="str">
        <v>Color</v>
      </c>
      <c r="F1274" t="str">
        <v>Drama</v>
      </c>
      <c r="G1274" t="str">
        <v>Italian</v>
      </c>
      <c r="H1274" t="str">
        <v>Italy</v>
      </c>
      <c r="I1274" t="str">
        <v>R</v>
      </c>
      <c r="J1274" t="str">
        <v>Flavio Parenti</v>
      </c>
      <c r="K1274" t="str">
        <v>Luca Guadagnino</v>
      </c>
      <c r="L1274">
        <v>144</v>
      </c>
      <c r="M1274">
        <v>474</v>
      </c>
      <c r="N1274">
        <v>64</v>
      </c>
      <c r="O1274">
        <v>0</v>
      </c>
      <c r="P1274">
        <v>7</v>
      </c>
      <c r="R1274" t="str">
        <v>Into the Storm</v>
      </c>
      <c r="S1274">
        <v>41827</v>
      </c>
      <c r="T1274">
        <v>2014</v>
      </c>
      <c r="U1274" t="str">
        <v>2010s</v>
      </c>
      <c r="V1274" t="str">
        <v>Color</v>
      </c>
      <c r="W1274" t="str">
        <v>Action</v>
      </c>
      <c r="X1274" t="str">
        <v>English</v>
      </c>
      <c r="Y1274" t="str">
        <v>USA</v>
      </c>
      <c r="Z1274" t="str">
        <v>PG-13</v>
      </c>
      <c r="AA1274" t="str">
        <v>Matt Walsh</v>
      </c>
      <c r="AB1274" t="str">
        <v>Steven Quale</v>
      </c>
      <c r="AC1274">
        <v>490</v>
      </c>
      <c r="AD1274">
        <v>1367</v>
      </c>
      <c r="AE1274">
        <v>77</v>
      </c>
      <c r="AF1274">
        <v>15000</v>
      </c>
      <c r="AG1274">
        <v>5.8</v>
      </c>
      <c r="AH1274">
        <v>228</v>
      </c>
      <c r="AI1274">
        <v>89</v>
      </c>
      <c r="AJ1274">
        <v>47553512</v>
      </c>
      <c r="AL1274" s="7" t="str">
        <v>Abel Ferrara</v>
      </c>
      <c r="AM1274" s="35">
        <f>AVERAGEIFS(IMDB4[IMDb Score (1-10)],IMDB4[Director Name],Formula_Analysis!AL1274)</f>
        <v>6.6</v>
      </c>
      <c r="AQ1274" s="7" t="str">
        <v>Shane Dawson</v>
      </c>
      <c r="AR1274" s="7">
        <f>SUMIFS(IMDB4[Gross Revenue],IMDB4[Lead Actor],Formula_Analysis!AQ1274)</f>
        <v>35688</v>
      </c>
    </row>
    <row r="1275" spans="1:44" x14ac:dyDescent="0.25">
      <c r="A1275" t="str">
        <v>The Lost Skeleton of Cadavra</v>
      </c>
      <c r="B1275">
        <v>37015</v>
      </c>
      <c r="C1275">
        <v>2001</v>
      </c>
      <c r="D1275" t="str">
        <v>2000s</v>
      </c>
      <c r="E1275" t="str">
        <v>Black and White</v>
      </c>
      <c r="F1275" t="str">
        <v>Comedy</v>
      </c>
      <c r="G1275" t="str">
        <v>English</v>
      </c>
      <c r="H1275" t="str">
        <v>USA</v>
      </c>
      <c r="I1275" t="str">
        <v>PG</v>
      </c>
      <c r="J1275" t="str">
        <v>Fay Masterson</v>
      </c>
      <c r="K1275" t="str">
        <v>Larry Blamire</v>
      </c>
      <c r="L1275">
        <v>126</v>
      </c>
      <c r="M1275">
        <v>284</v>
      </c>
      <c r="N1275">
        <v>56</v>
      </c>
      <c r="O1275">
        <v>0</v>
      </c>
      <c r="P1275">
        <v>7</v>
      </c>
      <c r="R1275" t="str">
        <v>Precious</v>
      </c>
      <c r="S1275">
        <v>40048</v>
      </c>
      <c r="T1275">
        <v>2009</v>
      </c>
      <c r="U1275" t="str">
        <v>2000s</v>
      </c>
      <c r="V1275" t="str">
        <v>Color</v>
      </c>
      <c r="W1275" t="str">
        <v>Drama</v>
      </c>
      <c r="X1275" t="str">
        <v>English</v>
      </c>
      <c r="Y1275" t="str">
        <v>USA</v>
      </c>
      <c r="Z1275" t="str">
        <v>R</v>
      </c>
      <c r="AA1275" t="str">
        <v>Mo'Nique</v>
      </c>
      <c r="AB1275" t="str">
        <v>Lee Daniels</v>
      </c>
      <c r="AC1275">
        <v>940</v>
      </c>
      <c r="AD1275">
        <v>3277</v>
      </c>
      <c r="AE1275">
        <v>304</v>
      </c>
      <c r="AF1275">
        <v>12000</v>
      </c>
      <c r="AG1275">
        <v>7.3</v>
      </c>
      <c r="AH1275">
        <v>323</v>
      </c>
      <c r="AI1275">
        <v>109</v>
      </c>
      <c r="AJ1275">
        <v>47536959</v>
      </c>
      <c r="AL1275" s="7" t="str">
        <v>David McNally</v>
      </c>
      <c r="AM1275" s="35">
        <f>AVERAGEIFS(IMDB4[IMDb Score (1-10)],IMDB4[Director Name],Formula_Analysis!AL1275)</f>
        <v>5</v>
      </c>
      <c r="AQ1275" s="7" t="str">
        <v>Sonja Sohn</v>
      </c>
      <c r="AR1275" s="7">
        <f>SUMIFS(IMDB4[Gross Revenue],IMDB4[Lead Actor],Formula_Analysis!AQ1275)</f>
        <v>982214</v>
      </c>
    </row>
    <row r="1276" spans="1:44" x14ac:dyDescent="0.25">
      <c r="A1276" t="str">
        <v>Les visiteurs</v>
      </c>
      <c r="B1276">
        <v>34117</v>
      </c>
      <c r="C1276">
        <v>1993</v>
      </c>
      <c r="D1276" t="str">
        <v>1990s</v>
      </c>
      <c r="E1276" t="str">
        <v>Color</v>
      </c>
      <c r="F1276" t="str">
        <v>Comedy</v>
      </c>
      <c r="G1276" t="str">
        <v>French</v>
      </c>
      <c r="H1276" t="str">
        <v>France</v>
      </c>
      <c r="I1276" t="str">
        <v>R</v>
      </c>
      <c r="J1276" t="str">
        <v>Christian Clavier</v>
      </c>
      <c r="K1276" t="str">
        <v>Jean-Marie PoirÃ©</v>
      </c>
      <c r="L1276">
        <v>106</v>
      </c>
      <c r="M1276">
        <v>215</v>
      </c>
      <c r="N1276">
        <v>8</v>
      </c>
      <c r="O1276">
        <v>0</v>
      </c>
      <c r="P1276">
        <v>7</v>
      </c>
      <c r="R1276" t="str">
        <v>Volcano</v>
      </c>
      <c r="S1276">
        <v>35705</v>
      </c>
      <c r="T1276">
        <v>1997</v>
      </c>
      <c r="U1276" t="str">
        <v>1990s</v>
      </c>
      <c r="V1276" t="str">
        <v>Color</v>
      </c>
      <c r="W1276" t="str">
        <v>Action</v>
      </c>
      <c r="X1276" t="str">
        <v>English</v>
      </c>
      <c r="Y1276" t="str">
        <v>USA</v>
      </c>
      <c r="Z1276" t="str">
        <v>PG-13</v>
      </c>
      <c r="AA1276" t="str">
        <v>Don Cheadle</v>
      </c>
      <c r="AB1276" t="str">
        <v>Mick Jackson</v>
      </c>
      <c r="AC1276">
        <v>3000</v>
      </c>
      <c r="AD1276">
        <v>5062</v>
      </c>
      <c r="AE1276">
        <v>81</v>
      </c>
      <c r="AF1276">
        <v>2000</v>
      </c>
      <c r="AG1276">
        <v>5.4</v>
      </c>
      <c r="AH1276">
        <v>84</v>
      </c>
      <c r="AI1276">
        <v>104</v>
      </c>
      <c r="AJ1276">
        <v>47474112</v>
      </c>
      <c r="AL1276" s="7" t="str">
        <v>Sara Sugarman</v>
      </c>
      <c r="AM1276" s="35">
        <f>AVERAGEIFS(IMDB4[IMDb Score (1-10)],IMDB4[Director Name],Formula_Analysis!AL1276)</f>
        <v>4.5999999999999996</v>
      </c>
      <c r="AQ1276" s="7" t="str">
        <v>Desmond Llewelyn</v>
      </c>
      <c r="AR1276" s="7">
        <f>SUMIFS(IMDB4[Gross Revenue],IMDB4[Lead Actor],Formula_Analysis!AQ1276)</f>
        <v>170100000</v>
      </c>
    </row>
    <row r="1277" spans="1:44" x14ac:dyDescent="0.25">
      <c r="A1277" t="str">
        <v>The Amazing Catfish</v>
      </c>
      <c r="B1277">
        <v>41601</v>
      </c>
      <c r="C1277">
        <v>2013</v>
      </c>
      <c r="D1277" t="str">
        <v>2010s</v>
      </c>
      <c r="E1277" t="str">
        <v>Color</v>
      </c>
      <c r="F1277" t="str">
        <v>Comedy</v>
      </c>
      <c r="G1277" t="str">
        <v>Spanish</v>
      </c>
      <c r="H1277" t="str">
        <v>Mexico</v>
      </c>
      <c r="I1277" t="str">
        <v>Not Rated</v>
      </c>
      <c r="J1277" t="str">
        <v>Ximena Ayala</v>
      </c>
      <c r="K1277" t="str">
        <v>Claudia Sainte-Luce</v>
      </c>
      <c r="L1277">
        <v>31</v>
      </c>
      <c r="M1277">
        <v>58</v>
      </c>
      <c r="N1277">
        <v>0</v>
      </c>
      <c r="O1277">
        <v>407</v>
      </c>
      <c r="P1277">
        <v>7</v>
      </c>
      <c r="R1277" t="str">
        <v>The Kingdom</v>
      </c>
      <c r="S1277">
        <v>39388</v>
      </c>
      <c r="T1277">
        <v>2007</v>
      </c>
      <c r="U1277" t="str">
        <v>2000s</v>
      </c>
      <c r="V1277" t="str">
        <v>Color</v>
      </c>
      <c r="W1277" t="str">
        <v>Action</v>
      </c>
      <c r="X1277" t="str">
        <v>English</v>
      </c>
      <c r="Y1277" t="str">
        <v>USA</v>
      </c>
      <c r="Z1277" t="str">
        <v>R</v>
      </c>
      <c r="AA1277" t="str">
        <v>Jennifer Garner</v>
      </c>
      <c r="AB1277" t="str">
        <v>Peter Berg</v>
      </c>
      <c r="AC1277">
        <v>3000</v>
      </c>
      <c r="AD1277">
        <v>5187</v>
      </c>
      <c r="AE1277">
        <v>532</v>
      </c>
      <c r="AF1277">
        <v>0</v>
      </c>
      <c r="AG1277">
        <v>7.1</v>
      </c>
      <c r="AH1277">
        <v>234</v>
      </c>
      <c r="AI1277">
        <v>110</v>
      </c>
      <c r="AJ1277">
        <v>47456450</v>
      </c>
      <c r="AL1277" s="7" t="str">
        <v>Chris Roberts</v>
      </c>
      <c r="AM1277" s="35">
        <f>AVERAGEIFS(IMDB4[IMDb Score (1-10)],IMDB4[Director Name],Formula_Analysis!AL1277)</f>
        <v>4.0999999999999996</v>
      </c>
      <c r="AQ1277" s="7" t="str">
        <v>Chelcie Ross</v>
      </c>
      <c r="AR1277" s="7">
        <f>SUMIFS(IMDB4[Gross Revenue],IMDB4[Lead Actor],Formula_Analysis!AQ1277)</f>
        <v>2025238</v>
      </c>
    </row>
    <row r="1278" spans="1:44" x14ac:dyDescent="0.25">
      <c r="A1278" t="str">
        <v>Trollhunter</v>
      </c>
      <c r="B1278">
        <v>40285</v>
      </c>
      <c r="C1278">
        <v>2010</v>
      </c>
      <c r="D1278" t="str">
        <v>2010s</v>
      </c>
      <c r="E1278" t="str">
        <v>Color</v>
      </c>
      <c r="F1278" t="str">
        <v>Comedy</v>
      </c>
      <c r="G1278" t="str">
        <v>Norwegian</v>
      </c>
      <c r="H1278" t="str">
        <v>Norway</v>
      </c>
      <c r="I1278" t="str">
        <v>PG-13</v>
      </c>
      <c r="J1278" t="str">
        <v>Otto Jespersen</v>
      </c>
      <c r="K1278" t="str">
        <v>AndrÃ© Ã˜vredal</v>
      </c>
      <c r="L1278">
        <v>29</v>
      </c>
      <c r="M1278">
        <v>44</v>
      </c>
      <c r="N1278">
        <v>12</v>
      </c>
      <c r="O1278">
        <v>38000</v>
      </c>
      <c r="P1278">
        <v>7</v>
      </c>
      <c r="R1278" t="str">
        <v>Kingdom of Heaven</v>
      </c>
      <c r="S1278">
        <v>38565</v>
      </c>
      <c r="T1278">
        <v>2005</v>
      </c>
      <c r="U1278" t="str">
        <v>2000s</v>
      </c>
      <c r="V1278" t="str">
        <v>Color</v>
      </c>
      <c r="W1278" t="str">
        <v>Action</v>
      </c>
      <c r="X1278" t="str">
        <v>English</v>
      </c>
      <c r="Y1278" t="str">
        <v>USA</v>
      </c>
      <c r="Z1278" t="str">
        <v>R</v>
      </c>
      <c r="AA1278" t="str">
        <v>Liam Neeson</v>
      </c>
      <c r="AB1278" t="str">
        <v>Ridley Scott</v>
      </c>
      <c r="AC1278">
        <v>14000</v>
      </c>
      <c r="AD1278">
        <v>19600</v>
      </c>
      <c r="AE1278">
        <v>0</v>
      </c>
      <c r="AF1278">
        <v>0</v>
      </c>
      <c r="AG1278">
        <v>7.2</v>
      </c>
      <c r="AH1278">
        <v>239</v>
      </c>
      <c r="AI1278">
        <v>194</v>
      </c>
      <c r="AJ1278">
        <v>47396698</v>
      </c>
      <c r="AL1278" s="7" t="str">
        <v>Klaus Menzel</v>
      </c>
      <c r="AM1278" s="35">
        <f>AVERAGEIFS(IMDB4[IMDb Score (1-10)],IMDB4[Director Name],Formula_Analysis!AL1278)</f>
        <v>3.3</v>
      </c>
      <c r="AQ1278" s="7" t="str">
        <v>Amanda Detmer</v>
      </c>
      <c r="AR1278" s="7">
        <f>SUMIFS(IMDB4[Gross Revenue],IMDB4[Lead Actor],Formula_Analysis!AQ1278)</f>
        <v>19351569</v>
      </c>
    </row>
    <row r="1279" spans="1:44" x14ac:dyDescent="0.25">
      <c r="A1279" t="str">
        <v>Time to Choose</v>
      </c>
      <c r="B1279">
        <v>42121</v>
      </c>
      <c r="C1279">
        <v>2015</v>
      </c>
      <c r="D1279" t="str">
        <v>2010s</v>
      </c>
      <c r="E1279" t="str">
        <v>Color</v>
      </c>
      <c r="F1279" t="str">
        <v>Documentary</v>
      </c>
      <c r="G1279" t="str">
        <v>English</v>
      </c>
      <c r="H1279" t="str">
        <v>USA</v>
      </c>
      <c r="I1279" t="str">
        <v>Not Rated</v>
      </c>
      <c r="J1279" t="str">
        <v>Jane Goodall</v>
      </c>
      <c r="K1279" t="str">
        <v>Charles Ferguson</v>
      </c>
      <c r="L1279">
        <v>21</v>
      </c>
      <c r="M1279">
        <v>24</v>
      </c>
      <c r="N1279">
        <v>117</v>
      </c>
      <c r="O1279">
        <v>121</v>
      </c>
      <c r="P1279">
        <v>7</v>
      </c>
      <c r="R1279" t="str">
        <v>Munich</v>
      </c>
      <c r="S1279">
        <v>38365</v>
      </c>
      <c r="T1279">
        <v>2005</v>
      </c>
      <c r="U1279" t="str">
        <v>2000s</v>
      </c>
      <c r="V1279" t="str">
        <v>Color</v>
      </c>
      <c r="W1279" t="str">
        <v>Drama</v>
      </c>
      <c r="X1279" t="str">
        <v>English</v>
      </c>
      <c r="Y1279" t="str">
        <v>France</v>
      </c>
      <c r="Z1279" t="str">
        <v>R</v>
      </c>
      <c r="AA1279" t="str">
        <v>Ayelet Zurer</v>
      </c>
      <c r="AB1279" t="str">
        <v>Steven Spielberg</v>
      </c>
      <c r="AC1279">
        <v>745</v>
      </c>
      <c r="AD1279">
        <v>2529</v>
      </c>
      <c r="AE1279">
        <v>14000</v>
      </c>
      <c r="AF1279">
        <v>0</v>
      </c>
      <c r="AG1279">
        <v>7.6</v>
      </c>
      <c r="AH1279">
        <v>298</v>
      </c>
      <c r="AI1279">
        <v>163</v>
      </c>
      <c r="AJ1279">
        <v>47379090</v>
      </c>
      <c r="AL1279" s="7" t="str">
        <v>CÃ©dric Klapisch</v>
      </c>
      <c r="AM1279" s="35">
        <f>AVERAGEIFS(IMDB4[IMDb Score (1-10)],IMDB4[Director Name],Formula_Analysis!AL1279)</f>
        <v>7.1</v>
      </c>
      <c r="AQ1279" s="7" t="str">
        <v>Glenn Plummer</v>
      </c>
      <c r="AR1279" s="7">
        <f>SUMIFS(IMDB4[Gross Revenue],IMDB4[Lead Actor],Formula_Analysis!AQ1279)</f>
        <v>10696</v>
      </c>
    </row>
    <row r="1280" spans="1:44" x14ac:dyDescent="0.25">
      <c r="A1280" t="str">
        <v>Flash of Genius</v>
      </c>
      <c r="B1280">
        <v>39460</v>
      </c>
      <c r="C1280">
        <v>2008</v>
      </c>
      <c r="D1280" t="str">
        <v>2000s</v>
      </c>
      <c r="E1280" t="str">
        <v>Color</v>
      </c>
      <c r="F1280" t="str">
        <v>Biography</v>
      </c>
      <c r="G1280" t="str">
        <v>English</v>
      </c>
      <c r="H1280" t="str">
        <v>USA</v>
      </c>
      <c r="I1280" t="str">
        <v>PG-13</v>
      </c>
      <c r="J1280" t="str">
        <v>Dylan Authors</v>
      </c>
      <c r="K1280" t="str">
        <v>Marc Abraham</v>
      </c>
      <c r="L1280">
        <v>20</v>
      </c>
      <c r="M1280">
        <v>64</v>
      </c>
      <c r="N1280">
        <v>18</v>
      </c>
      <c r="O1280">
        <v>0</v>
      </c>
      <c r="P1280">
        <v>7</v>
      </c>
      <c r="R1280" t="str">
        <v>Jupiter Ascending</v>
      </c>
      <c r="S1280">
        <v>42043</v>
      </c>
      <c r="T1280">
        <v>2015</v>
      </c>
      <c r="U1280" t="str">
        <v>2010s</v>
      </c>
      <c r="V1280" t="str">
        <v>Color</v>
      </c>
      <c r="W1280" t="str">
        <v>Action</v>
      </c>
      <c r="X1280" t="str">
        <v>English</v>
      </c>
      <c r="Y1280" t="str">
        <v>USA</v>
      </c>
      <c r="Z1280" t="str">
        <v>PG-13</v>
      </c>
      <c r="AA1280" t="str">
        <v>Channing Tatum</v>
      </c>
      <c r="AB1280" t="str">
        <v>Lana Wachowski</v>
      </c>
      <c r="AC1280">
        <v>17000</v>
      </c>
      <c r="AD1280">
        <v>47334</v>
      </c>
      <c r="AE1280">
        <v>0</v>
      </c>
      <c r="AF1280">
        <v>44000</v>
      </c>
      <c r="AG1280">
        <v>5.4</v>
      </c>
      <c r="AH1280">
        <v>384</v>
      </c>
      <c r="AI1280">
        <v>127</v>
      </c>
      <c r="AJ1280">
        <v>47375327</v>
      </c>
      <c r="AL1280" s="7" t="str">
        <v>Laurent Tirard</v>
      </c>
      <c r="AM1280" s="35">
        <f>AVERAGEIFS(IMDB4[IMDb Score (1-10)],IMDB4[Director Name],Formula_Analysis!AL1280)</f>
        <v>7.3</v>
      </c>
      <c r="AQ1280" s="7" t="str">
        <v>Monique Gabriela Curnen</v>
      </c>
      <c r="AR1280" s="7">
        <f>SUMIFS(IMDB4[Gross Revenue],IMDB4[Lead Actor],Formula_Analysis!AQ1280)</f>
        <v>52850</v>
      </c>
    </row>
    <row r="1281" spans="1:44" x14ac:dyDescent="0.25">
      <c r="A1281" t="str">
        <v>Dracula: Pages from a Virgin's Diary</v>
      </c>
      <c r="B1281">
        <v>37342</v>
      </c>
      <c r="C1281">
        <v>2002</v>
      </c>
      <c r="D1281" t="str">
        <v>2000s</v>
      </c>
      <c r="E1281" t="str">
        <v>Black and White</v>
      </c>
      <c r="F1281" t="str">
        <v>Comedy</v>
      </c>
      <c r="G1281" t="str">
        <v>English</v>
      </c>
      <c r="H1281" t="str">
        <v>Canada</v>
      </c>
      <c r="I1281" t="str">
        <v>Not Rated</v>
      </c>
      <c r="J1281" t="str">
        <v>Sarah Murphy-Dyson</v>
      </c>
      <c r="K1281" t="str">
        <v>Guy Maddin</v>
      </c>
      <c r="L1281">
        <v>14</v>
      </c>
      <c r="M1281">
        <v>21</v>
      </c>
      <c r="N1281">
        <v>126</v>
      </c>
      <c r="O1281">
        <v>131</v>
      </c>
      <c r="P1281">
        <v>7</v>
      </c>
      <c r="R1281" t="str">
        <v>Savages</v>
      </c>
      <c r="S1281">
        <v>41036</v>
      </c>
      <c r="T1281">
        <v>2012</v>
      </c>
      <c r="U1281" t="str">
        <v>2010s</v>
      </c>
      <c r="V1281" t="str">
        <v>Black and White</v>
      </c>
      <c r="W1281" t="str">
        <v>Crime</v>
      </c>
      <c r="X1281" t="str">
        <v>English</v>
      </c>
      <c r="Y1281" t="str">
        <v>USA</v>
      </c>
      <c r="Z1281" t="str">
        <v>R</v>
      </c>
      <c r="AA1281" t="str">
        <v>DemiÃ¡n Bichir</v>
      </c>
      <c r="AB1281" t="str">
        <v>Oliver Stone</v>
      </c>
      <c r="AC1281">
        <v>749</v>
      </c>
      <c r="AD1281">
        <v>1948</v>
      </c>
      <c r="AE1281">
        <v>0</v>
      </c>
      <c r="AF1281">
        <v>28000</v>
      </c>
      <c r="AG1281">
        <v>6.5</v>
      </c>
      <c r="AH1281">
        <v>339</v>
      </c>
      <c r="AI1281">
        <v>141</v>
      </c>
      <c r="AJ1281">
        <v>47307550</v>
      </c>
      <c r="AL1281" s="7" t="str">
        <v>Julio DePietro</v>
      </c>
      <c r="AM1281" s="35">
        <f>AVERAGEIFS(IMDB4[IMDb Score (1-10)],IMDB4[Director Name],Formula_Analysis!AL1281)</f>
        <v>5.9</v>
      </c>
      <c r="AQ1281" s="7" t="str">
        <v>Bill Johnson</v>
      </c>
      <c r="AR1281" s="7">
        <f>SUMIFS(IMDB4[Gross Revenue],IMDB4[Lead Actor],Formula_Analysis!AQ1281)</f>
        <v>8025872</v>
      </c>
    </row>
    <row r="1282" spans="1:44" x14ac:dyDescent="0.25">
      <c r="A1282" t="str">
        <v>I Married a Strange Person!</v>
      </c>
      <c r="B1282">
        <v>35686</v>
      </c>
      <c r="C1282">
        <v>1997</v>
      </c>
      <c r="D1282" t="str">
        <v>1990s</v>
      </c>
      <c r="E1282" t="str">
        <v>Color</v>
      </c>
      <c r="F1282" t="str">
        <v>Animation</v>
      </c>
      <c r="G1282" t="str">
        <v>English</v>
      </c>
      <c r="H1282" t="str">
        <v>USA</v>
      </c>
      <c r="I1282" t="str">
        <v>R</v>
      </c>
      <c r="J1282" t="str">
        <v>Charis Michelsen</v>
      </c>
      <c r="K1282" t="str">
        <v>Bill Plympton</v>
      </c>
      <c r="L1282">
        <v>5</v>
      </c>
      <c r="M1282">
        <v>7</v>
      </c>
      <c r="N1282">
        <v>45</v>
      </c>
      <c r="O1282">
        <v>178</v>
      </c>
      <c r="P1282">
        <v>7</v>
      </c>
      <c r="R1282" t="str">
        <v>Agent Cody Banks</v>
      </c>
      <c r="S1282">
        <v>37869</v>
      </c>
      <c r="T1282">
        <v>2003</v>
      </c>
      <c r="U1282" t="str">
        <v>2000s</v>
      </c>
      <c r="V1282" t="str">
        <v>Color</v>
      </c>
      <c r="W1282" t="str">
        <v>Action</v>
      </c>
      <c r="X1282" t="str">
        <v>English</v>
      </c>
      <c r="Y1282" t="str">
        <v>USA</v>
      </c>
      <c r="Z1282" t="str">
        <v>PG</v>
      </c>
      <c r="AA1282" t="str">
        <v>Daniel Roebuck</v>
      </c>
      <c r="AB1282" t="str">
        <v>Harald Zwart</v>
      </c>
      <c r="AC1282">
        <v>1000</v>
      </c>
      <c r="AD1282">
        <v>3037</v>
      </c>
      <c r="AE1282">
        <v>91</v>
      </c>
      <c r="AF1282">
        <v>542</v>
      </c>
      <c r="AG1282">
        <v>5</v>
      </c>
      <c r="AH1282">
        <v>79</v>
      </c>
      <c r="AI1282">
        <v>102</v>
      </c>
      <c r="AJ1282">
        <v>47285499</v>
      </c>
      <c r="AL1282" s="7" t="str">
        <v>Lenny Abrahamson</v>
      </c>
      <c r="AM1282" s="35">
        <f>AVERAGEIFS(IMDB4[IMDb Score (1-10)],IMDB4[Director Name],Formula_Analysis!AL1282)</f>
        <v>8.3000000000000007</v>
      </c>
      <c r="AQ1282" s="7" t="str">
        <v>Matt Shively</v>
      </c>
      <c r="AR1282" s="7">
        <f>SUMIFS(IMDB4[Gross Revenue],IMDB4[Lead Actor],Formula_Analysis!AQ1282)</f>
        <v>53884821</v>
      </c>
    </row>
    <row r="1283" spans="1:44" x14ac:dyDescent="0.25">
      <c r="A1283" t="str">
        <v>Kundun</v>
      </c>
      <c r="B1283">
        <v>35791</v>
      </c>
      <c r="C1283">
        <v>1997</v>
      </c>
      <c r="D1283" t="str">
        <v>1990s</v>
      </c>
      <c r="E1283" t="str">
        <v>Color</v>
      </c>
      <c r="F1283" t="str">
        <v>Biography</v>
      </c>
      <c r="G1283" t="str">
        <v>English</v>
      </c>
      <c r="H1283" t="str">
        <v>USA</v>
      </c>
      <c r="I1283" t="str">
        <v>PG-13</v>
      </c>
      <c r="J1283" t="str">
        <v>Tenzin Thuthob Tsarong</v>
      </c>
      <c r="K1283" t="str">
        <v>Martin Scorsese</v>
      </c>
      <c r="L1283">
        <v>2</v>
      </c>
      <c r="M1283">
        <v>4</v>
      </c>
      <c r="N1283">
        <v>17000</v>
      </c>
      <c r="O1283">
        <v>0</v>
      </c>
      <c r="P1283">
        <v>7</v>
      </c>
      <c r="R1283" t="str">
        <v>Hostel</v>
      </c>
      <c r="S1283">
        <v>38607</v>
      </c>
      <c r="T1283">
        <v>2005</v>
      </c>
      <c r="U1283" t="str">
        <v>2000s</v>
      </c>
      <c r="V1283" t="str">
        <v>Color</v>
      </c>
      <c r="W1283" t="str">
        <v>Horror</v>
      </c>
      <c r="X1283" t="str">
        <v>English</v>
      </c>
      <c r="Y1283" t="str">
        <v>USA</v>
      </c>
      <c r="Z1283" t="str">
        <v>R</v>
      </c>
      <c r="AA1283" t="str">
        <v>Jay Hernandez</v>
      </c>
      <c r="AB1283" t="str">
        <v>Eli Roth</v>
      </c>
      <c r="AC1283">
        <v>1000</v>
      </c>
      <c r="AD1283">
        <v>2990</v>
      </c>
      <c r="AE1283">
        <v>0</v>
      </c>
      <c r="AF1283">
        <v>0</v>
      </c>
      <c r="AG1283">
        <v>5.9</v>
      </c>
      <c r="AH1283">
        <v>303</v>
      </c>
      <c r="AI1283">
        <v>93</v>
      </c>
      <c r="AJ1283">
        <v>47277326</v>
      </c>
      <c r="AL1283" s="7" t="str">
        <v>Christian Volckman</v>
      </c>
      <c r="AM1283" s="35">
        <f>AVERAGEIFS(IMDB4[IMDb Score (1-10)],IMDB4[Director Name],Formula_Analysis!AL1283)</f>
        <v>6.7</v>
      </c>
      <c r="AQ1283" s="7" t="str">
        <v>Carole Bouquet</v>
      </c>
      <c r="AR1283" s="7">
        <f>SUMIFS(IMDB4[Gross Revenue],IMDB4[Lead Actor],Formula_Analysis!AQ1283)</f>
        <v>81525</v>
      </c>
    </row>
    <row r="1284" spans="1:44" x14ac:dyDescent="0.25">
      <c r="A1284" t="str">
        <v>Antarctic Edge: 70Â° South</v>
      </c>
      <c r="B1284">
        <v>42057</v>
      </c>
      <c r="C1284">
        <v>2015</v>
      </c>
      <c r="D1284" t="str">
        <v>2010s</v>
      </c>
      <c r="E1284" t="str">
        <v>Color</v>
      </c>
      <c r="F1284" t="str">
        <v>Adventure</v>
      </c>
      <c r="G1284" t="str">
        <v>English</v>
      </c>
      <c r="H1284" t="str">
        <v>USA</v>
      </c>
      <c r="I1284" t="str">
        <v>Not Rated</v>
      </c>
      <c r="J1284" t="str">
        <v>Naderev Sano</v>
      </c>
      <c r="K1284" t="str">
        <v>Dena Seidel</v>
      </c>
      <c r="L1284">
        <v>0</v>
      </c>
      <c r="M1284">
        <v>0</v>
      </c>
      <c r="N1284">
        <v>0</v>
      </c>
      <c r="O1284">
        <v>215</v>
      </c>
      <c r="P1284">
        <v>7</v>
      </c>
      <c r="R1284" t="str">
        <v>Nanny McPhee</v>
      </c>
      <c r="S1284">
        <v>38479</v>
      </c>
      <c r="T1284">
        <v>2005</v>
      </c>
      <c r="U1284" t="str">
        <v>2000s</v>
      </c>
      <c r="V1284" t="str">
        <v>Color</v>
      </c>
      <c r="W1284" t="str">
        <v>Comedy</v>
      </c>
      <c r="X1284" t="str">
        <v>English</v>
      </c>
      <c r="Y1284" t="str">
        <v>USA</v>
      </c>
      <c r="Z1284" t="str">
        <v>PG</v>
      </c>
      <c r="AA1284" t="str">
        <v>Colin Firth</v>
      </c>
      <c r="AB1284" t="str">
        <v>Kirk Jones</v>
      </c>
      <c r="AC1284">
        <v>14000</v>
      </c>
      <c r="AD1284">
        <v>17278</v>
      </c>
      <c r="AE1284">
        <v>52</v>
      </c>
      <c r="AF1284">
        <v>0</v>
      </c>
      <c r="AG1284">
        <v>6.6</v>
      </c>
      <c r="AH1284">
        <v>128</v>
      </c>
      <c r="AI1284">
        <v>97</v>
      </c>
      <c r="AJ1284">
        <v>47124400</v>
      </c>
      <c r="AL1284" s="7" t="str">
        <v>Ruairi Robinson</v>
      </c>
      <c r="AM1284" s="35">
        <f>AVERAGEIFS(IMDB4[IMDb Score (1-10)],IMDB4[Director Name],Formula_Analysis!AL1284)</f>
        <v>5.5</v>
      </c>
      <c r="AQ1284" s="7" t="str">
        <v>Steve Bastoni</v>
      </c>
      <c r="AR1284" s="7">
        <f>SUMIFS(IMDB4[Gross Revenue],IMDB4[Lead Actor],Formula_Analysis!AQ1284)</f>
        <v>281492479</v>
      </c>
    </row>
    <row r="1285" spans="1:44" x14ac:dyDescent="0.25">
      <c r="A1285" t="str">
        <v>Mrs. Doubtfire</v>
      </c>
      <c r="B1285">
        <v>34227</v>
      </c>
      <c r="C1285">
        <v>1993</v>
      </c>
      <c r="D1285" t="str">
        <v>1990s</v>
      </c>
      <c r="E1285" t="str">
        <v>Color</v>
      </c>
      <c r="F1285" t="str">
        <v>Comedy</v>
      </c>
      <c r="G1285" t="str">
        <v>English</v>
      </c>
      <c r="H1285" t="str">
        <v>USA</v>
      </c>
      <c r="I1285" t="str">
        <v>PG-13</v>
      </c>
      <c r="J1285" t="str">
        <v>Robin Williams</v>
      </c>
      <c r="K1285" t="str">
        <v>Chris Columbus</v>
      </c>
      <c r="L1285">
        <v>49000</v>
      </c>
      <c r="M1285">
        <v>52201</v>
      </c>
      <c r="N1285">
        <v>0</v>
      </c>
      <c r="O1285">
        <v>0</v>
      </c>
      <c r="P1285">
        <v>6.9</v>
      </c>
      <c r="R1285" t="str">
        <v>The Judge</v>
      </c>
      <c r="S1285">
        <v>41995</v>
      </c>
      <c r="T1285">
        <v>2014</v>
      </c>
      <c r="U1285" t="str">
        <v>2010s</v>
      </c>
      <c r="V1285" t="str">
        <v>Color</v>
      </c>
      <c r="W1285" t="str">
        <v>Crime</v>
      </c>
      <c r="X1285" t="str">
        <v>English</v>
      </c>
      <c r="Y1285" t="str">
        <v>USA</v>
      </c>
      <c r="Z1285" t="str">
        <v>R</v>
      </c>
      <c r="AA1285" t="str">
        <v>Robert Downey Jr.</v>
      </c>
      <c r="AB1285" t="str">
        <v>David Dobkin</v>
      </c>
      <c r="AC1285">
        <v>21000</v>
      </c>
      <c r="AD1285">
        <v>30183</v>
      </c>
      <c r="AE1285">
        <v>71</v>
      </c>
      <c r="AF1285">
        <v>47000</v>
      </c>
      <c r="AG1285">
        <v>7.4</v>
      </c>
      <c r="AH1285">
        <v>276</v>
      </c>
      <c r="AI1285">
        <v>141</v>
      </c>
      <c r="AJ1285">
        <v>47105085</v>
      </c>
      <c r="AL1285" s="7" t="str">
        <v>Jerome Robbins</v>
      </c>
      <c r="AM1285" s="35">
        <f>AVERAGEIFS(IMDB4[IMDb Score (1-10)],IMDB4[Director Name],Formula_Analysis!AL1285)</f>
        <v>7.6</v>
      </c>
      <c r="AQ1285" s="7" t="str">
        <v>Gloria Grahame</v>
      </c>
      <c r="AR1285" s="7">
        <f>SUMIFS(IMDB4[Gross Revenue],IMDB4[Lead Actor],Formula_Analysis!AQ1285)</f>
        <v>36000000</v>
      </c>
    </row>
    <row r="1286" spans="1:44" x14ac:dyDescent="0.25">
      <c r="A1286" t="str">
        <v>Robin Hood: Prince of Thieves</v>
      </c>
      <c r="B1286">
        <v>33253</v>
      </c>
      <c r="C1286">
        <v>1991</v>
      </c>
      <c r="D1286" t="str">
        <v>1990s</v>
      </c>
      <c r="E1286" t="str">
        <v>Color</v>
      </c>
      <c r="F1286" t="str">
        <v>Action</v>
      </c>
      <c r="G1286" t="str">
        <v>English</v>
      </c>
      <c r="H1286" t="str">
        <v>USA</v>
      </c>
      <c r="I1286" t="str">
        <v>PG-13</v>
      </c>
      <c r="J1286" t="str">
        <v>Alan Rickman</v>
      </c>
      <c r="K1286" t="str">
        <v>Kevin Reynolds</v>
      </c>
      <c r="L1286">
        <v>25000</v>
      </c>
      <c r="M1286">
        <v>38518</v>
      </c>
      <c r="N1286">
        <v>58</v>
      </c>
      <c r="O1286">
        <v>0</v>
      </c>
      <c r="P1286">
        <v>6.9</v>
      </c>
      <c r="R1286" t="str">
        <v>Kate &amp; Leopold</v>
      </c>
      <c r="S1286">
        <v>37116</v>
      </c>
      <c r="T1286">
        <v>2001</v>
      </c>
      <c r="U1286" t="str">
        <v>2000s</v>
      </c>
      <c r="V1286" t="str">
        <v>Color</v>
      </c>
      <c r="W1286" t="str">
        <v>Comedy</v>
      </c>
      <c r="X1286" t="str">
        <v>English</v>
      </c>
      <c r="Y1286" t="str">
        <v>USA</v>
      </c>
      <c r="Z1286" t="str">
        <v>PG-13</v>
      </c>
      <c r="AA1286" t="str">
        <v>Hugh Jackman</v>
      </c>
      <c r="AB1286" t="str">
        <v>James Mangold</v>
      </c>
      <c r="AC1286">
        <v>20000</v>
      </c>
      <c r="AD1286">
        <v>22209</v>
      </c>
      <c r="AE1286">
        <v>446</v>
      </c>
      <c r="AF1286">
        <v>0</v>
      </c>
      <c r="AG1286">
        <v>6.4</v>
      </c>
      <c r="AH1286">
        <v>125</v>
      </c>
      <c r="AI1286">
        <v>123</v>
      </c>
      <c r="AJ1286">
        <v>47095453</v>
      </c>
      <c r="AL1286" s="7" t="str">
        <v>Max Joseph</v>
      </c>
      <c r="AM1286" s="35">
        <f>AVERAGEIFS(IMDB4[IMDb Score (1-10)],IMDB4[Director Name],Formula_Analysis!AL1286)</f>
        <v>6.1</v>
      </c>
      <c r="AQ1286" s="7" t="str">
        <v>Jean-Pierre LÃ©aud</v>
      </c>
      <c r="AR1286" s="7">
        <f>SUMIFS(IMDB4[Gross Revenue],IMDB4[Lead Actor],Formula_Analysis!AQ1286)</f>
        <v>611709</v>
      </c>
    </row>
    <row r="1287" spans="1:44" x14ac:dyDescent="0.25">
      <c r="A1287" t="str">
        <v>Labor Day</v>
      </c>
      <c r="B1287">
        <v>41400</v>
      </c>
      <c r="C1287">
        <v>2013</v>
      </c>
      <c r="D1287" t="str">
        <v>2010s</v>
      </c>
      <c r="E1287" t="str">
        <v>Color</v>
      </c>
      <c r="F1287" t="str">
        <v>Drama</v>
      </c>
      <c r="G1287" t="str">
        <v>English</v>
      </c>
      <c r="H1287" t="str">
        <v>USA</v>
      </c>
      <c r="I1287" t="str">
        <v>PG-13</v>
      </c>
      <c r="J1287" t="str">
        <v>J.K. Simmons</v>
      </c>
      <c r="K1287" t="str">
        <v>Jason Reitman</v>
      </c>
      <c r="L1287">
        <v>24000</v>
      </c>
      <c r="M1287">
        <v>39307</v>
      </c>
      <c r="N1287">
        <v>655</v>
      </c>
      <c r="O1287">
        <v>0</v>
      </c>
      <c r="P1287">
        <v>6.9</v>
      </c>
      <c r="R1287" t="str">
        <v>Jersey Boys</v>
      </c>
      <c r="S1287">
        <v>41711</v>
      </c>
      <c r="T1287">
        <v>2014</v>
      </c>
      <c r="U1287" t="str">
        <v>2010s</v>
      </c>
      <c r="V1287" t="str">
        <v>Color</v>
      </c>
      <c r="W1287" t="str">
        <v>Biography</v>
      </c>
      <c r="X1287" t="str">
        <v>English</v>
      </c>
      <c r="Y1287" t="str">
        <v>USA</v>
      </c>
      <c r="Z1287" t="str">
        <v>R</v>
      </c>
      <c r="AA1287" t="str">
        <v>Johnny Cannizzaro</v>
      </c>
      <c r="AB1287" t="str">
        <v>Clint Eastwood</v>
      </c>
      <c r="AC1287">
        <v>880</v>
      </c>
      <c r="AD1287">
        <v>2281</v>
      </c>
      <c r="AE1287">
        <v>16000</v>
      </c>
      <c r="AF1287">
        <v>16000</v>
      </c>
      <c r="AG1287">
        <v>6.9</v>
      </c>
      <c r="AH1287">
        <v>249</v>
      </c>
      <c r="AI1287">
        <v>134</v>
      </c>
      <c r="AJ1287">
        <v>47034272</v>
      </c>
      <c r="AL1287" s="7" t="str">
        <v>Dave Green</v>
      </c>
      <c r="AM1287" s="35">
        <f>AVERAGEIFS(IMDB4[IMDb Score (1-10)],IMDB4[Director Name],Formula_Analysis!AL1287)</f>
        <v>5.8</v>
      </c>
      <c r="AQ1287" s="7" t="str">
        <v>Emily Rios</v>
      </c>
      <c r="AR1287" s="7">
        <f>SUMIFS(IMDB4[Gross Revenue],IMDB4[Lead Actor],Formula_Analysis!AQ1287)</f>
        <v>1689999</v>
      </c>
    </row>
    <row r="1288" spans="1:44" x14ac:dyDescent="0.25">
      <c r="A1288" t="str">
        <v>Elf</v>
      </c>
      <c r="B1288">
        <v>37969</v>
      </c>
      <c r="C1288">
        <v>2003</v>
      </c>
      <c r="D1288" t="str">
        <v>2000s</v>
      </c>
      <c r="E1288" t="str">
        <v>Color</v>
      </c>
      <c r="F1288" t="str">
        <v>Comedy</v>
      </c>
      <c r="G1288" t="str">
        <v>English</v>
      </c>
      <c r="H1288" t="str">
        <v>USA</v>
      </c>
      <c r="I1288" t="str">
        <v>PG</v>
      </c>
      <c r="J1288" t="str">
        <v>Peter Dinklage</v>
      </c>
      <c r="K1288" t="str">
        <v>Jon Favreau</v>
      </c>
      <c r="L1288">
        <v>22000</v>
      </c>
      <c r="M1288">
        <v>43354</v>
      </c>
      <c r="N1288">
        <v>4000</v>
      </c>
      <c r="O1288">
        <v>21000</v>
      </c>
      <c r="P1288">
        <v>6.9</v>
      </c>
      <c r="R1288" t="str">
        <v>Killers</v>
      </c>
      <c r="S1288">
        <v>40276</v>
      </c>
      <c r="T1288">
        <v>2010</v>
      </c>
      <c r="U1288" t="str">
        <v>2010s</v>
      </c>
      <c r="V1288" t="str">
        <v>Color</v>
      </c>
      <c r="W1288" t="str">
        <v>Action</v>
      </c>
      <c r="X1288" t="str">
        <v>English</v>
      </c>
      <c r="Y1288" t="str">
        <v>USA</v>
      </c>
      <c r="Z1288" t="str">
        <v>PG-13</v>
      </c>
      <c r="AA1288" t="str">
        <v>Tom Selleck</v>
      </c>
      <c r="AB1288" t="str">
        <v>Robert Luketic</v>
      </c>
      <c r="AC1288">
        <v>19000</v>
      </c>
      <c r="AD1288">
        <v>25206</v>
      </c>
      <c r="AE1288">
        <v>126</v>
      </c>
      <c r="AF1288">
        <v>0</v>
      </c>
      <c r="AG1288">
        <v>5.4</v>
      </c>
      <c r="AH1288">
        <v>140</v>
      </c>
      <c r="AI1288">
        <v>100</v>
      </c>
      <c r="AJ1288">
        <v>47000485</v>
      </c>
      <c r="AL1288" s="7" t="str">
        <v>Peter R. Hunt</v>
      </c>
      <c r="AM1288" s="35">
        <f>AVERAGEIFS(IMDB4[IMDb Score (1-10)],IMDB4[Director Name],Formula_Analysis!AL1288)</f>
        <v>6.8</v>
      </c>
      <c r="AQ1288" s="7" t="str">
        <v>Ellar Coltrane</v>
      </c>
      <c r="AR1288" s="7">
        <f>SUMIFS(IMDB4[Gross Revenue],IMDB4[Lead Actor],Formula_Analysis!AQ1288)</f>
        <v>25359200</v>
      </c>
    </row>
    <row r="1289" spans="1:44" x14ac:dyDescent="0.25">
      <c r="A1289" t="str">
        <v>Mission: Impossible III</v>
      </c>
      <c r="B1289">
        <v>39031</v>
      </c>
      <c r="C1289">
        <v>2006</v>
      </c>
      <c r="D1289" t="str">
        <v>2000s</v>
      </c>
      <c r="E1289" t="str">
        <v>Color</v>
      </c>
      <c r="F1289" t="str">
        <v>Action</v>
      </c>
      <c r="G1289" t="str">
        <v>English</v>
      </c>
      <c r="H1289" t="str">
        <v>USA</v>
      </c>
      <c r="I1289" t="str">
        <v>PG-13</v>
      </c>
      <c r="J1289" t="str">
        <v>Philip Seymour Hoffman</v>
      </c>
      <c r="K1289" t="str">
        <v>J.J. Abrams</v>
      </c>
      <c r="L1289">
        <v>22000</v>
      </c>
      <c r="M1289">
        <v>34817</v>
      </c>
      <c r="N1289">
        <v>14000</v>
      </c>
      <c r="O1289">
        <v>0</v>
      </c>
      <c r="P1289">
        <v>6.9</v>
      </c>
      <c r="R1289" t="str">
        <v>Halloween</v>
      </c>
      <c r="S1289">
        <v>28729</v>
      </c>
      <c r="T1289">
        <v>1978</v>
      </c>
      <c r="U1289" t="str">
        <v>1970s</v>
      </c>
      <c r="V1289" t="str">
        <v>Color</v>
      </c>
      <c r="W1289" t="str">
        <v>Horror</v>
      </c>
      <c r="X1289" t="str">
        <v>English</v>
      </c>
      <c r="Y1289" t="str">
        <v>USA</v>
      </c>
      <c r="Z1289" t="str">
        <v>R</v>
      </c>
      <c r="AA1289" t="str">
        <v>Jamie Lee Curtis</v>
      </c>
      <c r="AB1289" t="str">
        <v>John Carpenter</v>
      </c>
      <c r="AC1289">
        <v>2000</v>
      </c>
      <c r="AD1289">
        <v>4400</v>
      </c>
      <c r="AE1289">
        <v>0</v>
      </c>
      <c r="AF1289">
        <v>12000</v>
      </c>
      <c r="AG1289">
        <v>7.9</v>
      </c>
      <c r="AH1289">
        <v>318</v>
      </c>
      <c r="AI1289">
        <v>101</v>
      </c>
      <c r="AJ1289">
        <v>47000000</v>
      </c>
      <c r="AL1289" s="7" t="str">
        <v>Maggie Carey</v>
      </c>
      <c r="AM1289" s="35">
        <f>AVERAGEIFS(IMDB4[IMDb Score (1-10)],IMDB4[Director Name],Formula_Analysis!AL1289)</f>
        <v>5.8</v>
      </c>
      <c r="AQ1289" s="7" t="str">
        <v>Bruno Kirby</v>
      </c>
      <c r="AR1289" s="7">
        <f>SUMIFS(IMDB4[Gross Revenue],IMDB4[Lead Actor],Formula_Analysis!AQ1289)</f>
        <v>92823600</v>
      </c>
    </row>
    <row r="1290" spans="1:44" x14ac:dyDescent="0.25">
      <c r="A1290" t="str">
        <v>Cop Land</v>
      </c>
      <c r="B1290">
        <v>35626</v>
      </c>
      <c r="C1290">
        <v>1997</v>
      </c>
      <c r="D1290" t="str">
        <v>1990s</v>
      </c>
      <c r="E1290" t="str">
        <v>Color</v>
      </c>
      <c r="F1290" t="str">
        <v>Crime</v>
      </c>
      <c r="G1290" t="str">
        <v>English</v>
      </c>
      <c r="H1290" t="str">
        <v>USA</v>
      </c>
      <c r="I1290" t="str">
        <v>R</v>
      </c>
      <c r="J1290" t="str">
        <v>Robert De Niro</v>
      </c>
      <c r="K1290" t="str">
        <v>James Mangold</v>
      </c>
      <c r="L1290">
        <v>22000</v>
      </c>
      <c r="M1290">
        <v>40117</v>
      </c>
      <c r="N1290">
        <v>446</v>
      </c>
      <c r="O1290">
        <v>2000</v>
      </c>
      <c r="P1290">
        <v>6.9</v>
      </c>
      <c r="R1290" t="str">
        <v>Silent Hill</v>
      </c>
      <c r="S1290">
        <v>38989</v>
      </c>
      <c r="T1290">
        <v>2006</v>
      </c>
      <c r="U1290" t="str">
        <v>2000s</v>
      </c>
      <c r="V1290" t="str">
        <v>Color</v>
      </c>
      <c r="W1290" t="str">
        <v>Adventure</v>
      </c>
      <c r="X1290" t="str">
        <v>English</v>
      </c>
      <c r="Y1290" t="str">
        <v>Canada</v>
      </c>
      <c r="Z1290" t="str">
        <v>R</v>
      </c>
      <c r="AA1290" t="str">
        <v>Radha Mitchell</v>
      </c>
      <c r="AB1290" t="str">
        <v>Christophe Gans</v>
      </c>
      <c r="AC1290">
        <v>992</v>
      </c>
      <c r="AD1290">
        <v>1933</v>
      </c>
      <c r="AE1290">
        <v>50</v>
      </c>
      <c r="AF1290">
        <v>0</v>
      </c>
      <c r="AG1290">
        <v>6.6</v>
      </c>
      <c r="AH1290">
        <v>267</v>
      </c>
      <c r="AI1290">
        <v>132</v>
      </c>
      <c r="AJ1290">
        <v>46982632</v>
      </c>
      <c r="AL1290" s="7" t="str">
        <v>Nancy Walker</v>
      </c>
      <c r="AM1290" s="35">
        <f>AVERAGEIFS(IMDB4[IMDb Score (1-10)],IMDB4[Director Name],Formula_Analysis!AL1290)</f>
        <v>4.5</v>
      </c>
      <c r="AQ1290" s="7" t="str">
        <v>Steven Mackintosh</v>
      </c>
      <c r="AR1290" s="7">
        <f>SUMIFS(IMDB4[Gross Revenue],IMDB4[Lead Actor],Formula_Analysis!AQ1290)</f>
        <v>27281507</v>
      </c>
    </row>
    <row r="1291" spans="1:44" x14ac:dyDescent="0.25">
      <c r="A1291" t="str">
        <v>Water for Elephants</v>
      </c>
      <c r="B1291">
        <v>40784</v>
      </c>
      <c r="C1291">
        <v>2011</v>
      </c>
      <c r="D1291" t="str">
        <v>2010s</v>
      </c>
      <c r="E1291" t="str">
        <v>Color</v>
      </c>
      <c r="F1291" t="str">
        <v>Drama</v>
      </c>
      <c r="G1291" t="str">
        <v>English</v>
      </c>
      <c r="H1291" t="str">
        <v>USA</v>
      </c>
      <c r="I1291" t="str">
        <v>PG-13</v>
      </c>
      <c r="J1291" t="str">
        <v>Robert Pattinson</v>
      </c>
      <c r="K1291" t="str">
        <v>Francis Lawrence</v>
      </c>
      <c r="L1291">
        <v>21000</v>
      </c>
      <c r="M1291">
        <v>36062</v>
      </c>
      <c r="N1291">
        <v>508</v>
      </c>
      <c r="O1291">
        <v>33000</v>
      </c>
      <c r="P1291">
        <v>6.9</v>
      </c>
      <c r="R1291" t="str">
        <v>Shooter</v>
      </c>
      <c r="S1291">
        <v>39256</v>
      </c>
      <c r="T1291">
        <v>2007</v>
      </c>
      <c r="U1291" t="str">
        <v>2000s</v>
      </c>
      <c r="V1291" t="str">
        <v>Color</v>
      </c>
      <c r="W1291" t="str">
        <v>Action</v>
      </c>
      <c r="X1291" t="str">
        <v>English</v>
      </c>
      <c r="Y1291" t="str">
        <v>USA</v>
      </c>
      <c r="Z1291" t="str">
        <v>R</v>
      </c>
      <c r="AA1291" t="str">
        <v>Tate Donovan</v>
      </c>
      <c r="AB1291" t="str">
        <v>Antoine Fuqua</v>
      </c>
      <c r="AC1291">
        <v>650</v>
      </c>
      <c r="AD1291">
        <v>1640</v>
      </c>
      <c r="AE1291">
        <v>845</v>
      </c>
      <c r="AF1291">
        <v>0</v>
      </c>
      <c r="AG1291">
        <v>7.2</v>
      </c>
      <c r="AH1291">
        <v>198</v>
      </c>
      <c r="AI1291">
        <v>124</v>
      </c>
      <c r="AJ1291">
        <v>46975183</v>
      </c>
      <c r="AL1291" s="7" t="str">
        <v>Nathan Greno</v>
      </c>
      <c r="AM1291" s="35">
        <f>AVERAGEIFS(IMDB4[IMDb Score (1-10)],IMDB4[Director Name],Formula_Analysis!AL1291)</f>
        <v>7.8</v>
      </c>
      <c r="AQ1291" s="7" t="str">
        <v>Nathalie Fay</v>
      </c>
      <c r="AR1291" s="7">
        <f>SUMIFS(IMDB4[Gross Revenue],IMDB4[Lead Actor],Formula_Analysis!AQ1291)</f>
        <v>1768416</v>
      </c>
    </row>
    <row r="1292" spans="1:44" x14ac:dyDescent="0.25">
      <c r="A1292" t="str">
        <v>Chappie</v>
      </c>
      <c r="B1292">
        <v>42254</v>
      </c>
      <c r="C1292">
        <v>2015</v>
      </c>
      <c r="D1292" t="str">
        <v>2010s</v>
      </c>
      <c r="E1292" t="str">
        <v>Color</v>
      </c>
      <c r="F1292" t="str">
        <v>Action</v>
      </c>
      <c r="G1292" t="str">
        <v>English</v>
      </c>
      <c r="H1292" t="str">
        <v>USA</v>
      </c>
      <c r="I1292" t="str">
        <v>R</v>
      </c>
      <c r="J1292" t="str">
        <v>Hugh Jackman</v>
      </c>
      <c r="K1292" t="str">
        <v>Neill Blomkamp</v>
      </c>
      <c r="L1292">
        <v>20000</v>
      </c>
      <c r="M1292">
        <v>23051</v>
      </c>
      <c r="N1292">
        <v>662</v>
      </c>
      <c r="O1292">
        <v>67000</v>
      </c>
      <c r="P1292">
        <v>6.9</v>
      </c>
      <c r="R1292" t="str">
        <v>Sicario</v>
      </c>
      <c r="S1292">
        <v>42322</v>
      </c>
      <c r="T1292">
        <v>2015</v>
      </c>
      <c r="U1292" t="str">
        <v>2010s</v>
      </c>
      <c r="V1292" t="str">
        <v>Color</v>
      </c>
      <c r="W1292" t="str">
        <v>Action</v>
      </c>
      <c r="X1292" t="str">
        <v>English</v>
      </c>
      <c r="Y1292" t="str">
        <v>USA</v>
      </c>
      <c r="Z1292" t="str">
        <v>R</v>
      </c>
      <c r="AA1292" t="str">
        <v>Edgar Arreola</v>
      </c>
      <c r="AB1292" t="str">
        <v>Denis Villeneuve</v>
      </c>
      <c r="AC1292">
        <v>455</v>
      </c>
      <c r="AD1292">
        <v>1467</v>
      </c>
      <c r="AE1292">
        <v>777</v>
      </c>
      <c r="AF1292">
        <v>59000</v>
      </c>
      <c r="AG1292">
        <v>7.6</v>
      </c>
      <c r="AH1292">
        <v>478</v>
      </c>
      <c r="AI1292">
        <v>121</v>
      </c>
      <c r="AJ1292">
        <v>46875468</v>
      </c>
      <c r="AL1292" s="7" t="str">
        <v>Brendan Malloy</v>
      </c>
      <c r="AM1292" s="35">
        <f>AVERAGEIFS(IMDB4[IMDb Score (1-10)],IMDB4[Director Name],Formula_Analysis!AL1292)</f>
        <v>6.3</v>
      </c>
      <c r="AQ1292" s="7" t="str">
        <v>Yasmine Al Massri</v>
      </c>
      <c r="AR1292" s="7">
        <f>SUMIFS(IMDB4[Gross Revenue],IMDB4[Lead Actor],Formula_Analysis!AQ1292)</f>
        <v>1060591</v>
      </c>
    </row>
    <row r="1293" spans="1:44" x14ac:dyDescent="0.25">
      <c r="A1293" t="str">
        <v>The Island</v>
      </c>
      <c r="B1293">
        <v>38375</v>
      </c>
      <c r="C1293">
        <v>2005</v>
      </c>
      <c r="D1293" t="str">
        <v>2000s</v>
      </c>
      <c r="E1293" t="str">
        <v>Color</v>
      </c>
      <c r="F1293" t="str">
        <v>Action</v>
      </c>
      <c r="G1293" t="str">
        <v>English</v>
      </c>
      <c r="H1293" t="str">
        <v>USA</v>
      </c>
      <c r="I1293" t="str">
        <v>PG-13</v>
      </c>
      <c r="J1293" t="str">
        <v>Scarlett Johansson</v>
      </c>
      <c r="K1293" t="str">
        <v>Michael Bay</v>
      </c>
      <c r="L1293">
        <v>19000</v>
      </c>
      <c r="M1293">
        <v>34839</v>
      </c>
      <c r="N1293">
        <v>0</v>
      </c>
      <c r="O1293">
        <v>0</v>
      </c>
      <c r="P1293">
        <v>6.9</v>
      </c>
      <c r="R1293" t="str">
        <v>Goodfellas</v>
      </c>
      <c r="S1293">
        <v>33069</v>
      </c>
      <c r="T1293">
        <v>1990</v>
      </c>
      <c r="U1293" t="str">
        <v>1990s</v>
      </c>
      <c r="V1293" t="str">
        <v>Color</v>
      </c>
      <c r="W1293" t="str">
        <v>Biography</v>
      </c>
      <c r="X1293" t="str">
        <v>English</v>
      </c>
      <c r="Y1293" t="str">
        <v>USA</v>
      </c>
      <c r="Z1293" t="str">
        <v>R</v>
      </c>
      <c r="AA1293" t="str">
        <v>Robert De Niro</v>
      </c>
      <c r="AB1293" t="str">
        <v>Martin Scorsese</v>
      </c>
      <c r="AC1293">
        <v>22000</v>
      </c>
      <c r="AD1293">
        <v>24783</v>
      </c>
      <c r="AE1293">
        <v>17000</v>
      </c>
      <c r="AF1293">
        <v>25000</v>
      </c>
      <c r="AG1293">
        <v>8.6999999999999993</v>
      </c>
      <c r="AH1293">
        <v>192</v>
      </c>
      <c r="AI1293">
        <v>146</v>
      </c>
      <c r="AJ1293">
        <v>46836394</v>
      </c>
      <c r="AL1293" s="7" t="str">
        <v>Christopher Smith</v>
      </c>
      <c r="AM1293" s="35">
        <f>AVERAGEIFS(IMDB4[IMDb Score (1-10)],IMDB4[Director Name],Formula_Analysis!AL1293)</f>
        <v>6.6</v>
      </c>
      <c r="AQ1293" s="7" t="str">
        <v>Denis Lavant</v>
      </c>
      <c r="AR1293" s="7">
        <f>SUMIFS(IMDB4[Gross Revenue],IMDB4[Lead Actor],Formula_Analysis!AQ1293)</f>
        <v>6167817</v>
      </c>
    </row>
    <row r="1294" spans="1:44" x14ac:dyDescent="0.25">
      <c r="A1294" t="str">
        <v>Horrible Bosses</v>
      </c>
      <c r="B1294">
        <v>40614</v>
      </c>
      <c r="C1294">
        <v>2011</v>
      </c>
      <c r="D1294" t="str">
        <v>2010s</v>
      </c>
      <c r="E1294" t="str">
        <v>Color</v>
      </c>
      <c r="F1294" t="str">
        <v>Comedy</v>
      </c>
      <c r="G1294" t="str">
        <v>English</v>
      </c>
      <c r="H1294" t="str">
        <v>USA</v>
      </c>
      <c r="I1294" t="str">
        <v>R</v>
      </c>
      <c r="J1294" t="str">
        <v>Kevin Spacey</v>
      </c>
      <c r="K1294" t="str">
        <v>Seth Gordon</v>
      </c>
      <c r="L1294">
        <v>18000</v>
      </c>
      <c r="M1294">
        <v>18669</v>
      </c>
      <c r="N1294">
        <v>91</v>
      </c>
      <c r="O1294">
        <v>31000</v>
      </c>
      <c r="P1294">
        <v>6.9</v>
      </c>
      <c r="R1294" t="str">
        <v>The River Wild</v>
      </c>
      <c r="S1294">
        <v>34429</v>
      </c>
      <c r="T1294">
        <v>1994</v>
      </c>
      <c r="U1294" t="str">
        <v>1990s</v>
      </c>
      <c r="V1294" t="str">
        <v>Color</v>
      </c>
      <c r="W1294" t="str">
        <v>Action</v>
      </c>
      <c r="X1294" t="str">
        <v>English</v>
      </c>
      <c r="Y1294" t="str">
        <v>USA</v>
      </c>
      <c r="Z1294" t="str">
        <v>PG-13</v>
      </c>
      <c r="AA1294" t="str">
        <v>Meryl Streep</v>
      </c>
      <c r="AB1294" t="str">
        <v>Curtis Hanson</v>
      </c>
      <c r="AC1294">
        <v>11000</v>
      </c>
      <c r="AD1294">
        <v>12161</v>
      </c>
      <c r="AE1294">
        <v>161</v>
      </c>
      <c r="AF1294">
        <v>0</v>
      </c>
      <c r="AG1294">
        <v>6.3</v>
      </c>
      <c r="AH1294">
        <v>42</v>
      </c>
      <c r="AI1294">
        <v>111</v>
      </c>
      <c r="AJ1294">
        <v>46815748</v>
      </c>
      <c r="AL1294" s="7" t="str">
        <v>Justin Kerrigan</v>
      </c>
      <c r="AM1294" s="35">
        <f>AVERAGEIFS(IMDB4[IMDb Score (1-10)],IMDB4[Director Name],Formula_Analysis!AL1294)</f>
        <v>7.1</v>
      </c>
      <c r="AQ1294" s="7" t="str">
        <v>Michael Nouri</v>
      </c>
      <c r="AR1294" s="7">
        <f>SUMIFS(IMDB4[Gross Revenue],IMDB4[Lead Actor],Formula_Analysis!AQ1294)</f>
        <v>94900000</v>
      </c>
    </row>
    <row r="1295" spans="1:44" x14ac:dyDescent="0.25">
      <c r="A1295" t="str">
        <v>The Book of Eli</v>
      </c>
      <c r="B1295">
        <v>40285</v>
      </c>
      <c r="C1295">
        <v>2010</v>
      </c>
      <c r="D1295" t="str">
        <v>2010s</v>
      </c>
      <c r="E1295" t="str">
        <v>Color</v>
      </c>
      <c r="F1295" t="str">
        <v>Action</v>
      </c>
      <c r="G1295" t="str">
        <v>English</v>
      </c>
      <c r="H1295" t="str">
        <v>USA</v>
      </c>
      <c r="I1295" t="str">
        <v>R</v>
      </c>
      <c r="J1295" t="str">
        <v>Denzel Washington</v>
      </c>
      <c r="K1295" t="str">
        <v>Albert Hughes</v>
      </c>
      <c r="L1295">
        <v>18000</v>
      </c>
      <c r="M1295">
        <v>44797</v>
      </c>
      <c r="N1295">
        <v>117</v>
      </c>
      <c r="O1295">
        <v>20000</v>
      </c>
      <c r="P1295">
        <v>6.9</v>
      </c>
      <c r="R1295" t="str">
        <v>The Spy Who Loved Me</v>
      </c>
      <c r="S1295">
        <v>28338</v>
      </c>
      <c r="T1295">
        <v>1977</v>
      </c>
      <c r="U1295" t="str">
        <v>1970s</v>
      </c>
      <c r="V1295" t="str">
        <v>Color</v>
      </c>
      <c r="W1295" t="str">
        <v>Action</v>
      </c>
      <c r="X1295" t="str">
        <v>English</v>
      </c>
      <c r="Y1295" t="str">
        <v>UK</v>
      </c>
      <c r="Z1295" t="str">
        <v>PG</v>
      </c>
      <c r="AA1295" t="str">
        <v>Caroline Munro</v>
      </c>
      <c r="AB1295" t="str">
        <v>Lewis Gilbert</v>
      </c>
      <c r="AC1295">
        <v>456</v>
      </c>
      <c r="AD1295">
        <v>1326</v>
      </c>
      <c r="AE1295">
        <v>43</v>
      </c>
      <c r="AF1295">
        <v>0</v>
      </c>
      <c r="AG1295">
        <v>7.1</v>
      </c>
      <c r="AH1295">
        <v>112</v>
      </c>
      <c r="AI1295">
        <v>123</v>
      </c>
      <c r="AJ1295">
        <v>46800000</v>
      </c>
      <c r="AL1295" s="7" t="str">
        <v>Vadim Perelman</v>
      </c>
      <c r="AM1295" s="35">
        <f>AVERAGEIFS(IMDB4[IMDb Score (1-10)],IMDB4[Director Name],Formula_Analysis!AL1295)</f>
        <v>7</v>
      </c>
      <c r="AQ1295" s="7" t="str">
        <v>Saad Siddiqui</v>
      </c>
      <c r="AR1295" s="7">
        <f>SUMIFS(IMDB4[Gross Revenue],IMDB4[Lead Actor],Formula_Analysis!AQ1295)</f>
        <v>4063</v>
      </c>
    </row>
    <row r="1296" spans="1:44" x14ac:dyDescent="0.25">
      <c r="A1296" t="str">
        <v>Bill &amp; Ted's Excellent Adventure</v>
      </c>
      <c r="B1296">
        <v>32587</v>
      </c>
      <c r="C1296">
        <v>1989</v>
      </c>
      <c r="D1296" t="str">
        <v>1980s</v>
      </c>
      <c r="E1296" t="str">
        <v>Color</v>
      </c>
      <c r="F1296" t="str">
        <v>Adventure</v>
      </c>
      <c r="G1296" t="str">
        <v>English</v>
      </c>
      <c r="H1296" t="str">
        <v>USA</v>
      </c>
      <c r="I1296" t="str">
        <v>PG</v>
      </c>
      <c r="J1296" t="str">
        <v>Keanu Reeves</v>
      </c>
      <c r="K1296" t="str">
        <v>Stephen Herek</v>
      </c>
      <c r="L1296">
        <v>18000</v>
      </c>
      <c r="M1296">
        <v>20795</v>
      </c>
      <c r="N1296">
        <v>65</v>
      </c>
      <c r="O1296">
        <v>0</v>
      </c>
      <c r="P1296">
        <v>6.9</v>
      </c>
      <c r="R1296" t="str">
        <v>Dude, Where's My Car?</v>
      </c>
      <c r="S1296">
        <v>36586</v>
      </c>
      <c r="T1296">
        <v>2000</v>
      </c>
      <c r="U1296" t="str">
        <v>2000s</v>
      </c>
      <c r="V1296" t="str">
        <v>Color</v>
      </c>
      <c r="W1296" t="str">
        <v>Comedy</v>
      </c>
      <c r="X1296" t="str">
        <v>English</v>
      </c>
      <c r="Y1296" t="str">
        <v>USA</v>
      </c>
      <c r="Z1296" t="str">
        <v>PG-13</v>
      </c>
      <c r="AA1296" t="str">
        <v>Jennifer Garner</v>
      </c>
      <c r="AB1296" t="str">
        <v>Danny Leiner</v>
      </c>
      <c r="AC1296">
        <v>3000</v>
      </c>
      <c r="AD1296">
        <v>6454</v>
      </c>
      <c r="AE1296">
        <v>8</v>
      </c>
      <c r="AF1296">
        <v>0</v>
      </c>
      <c r="AG1296">
        <v>5.5</v>
      </c>
      <c r="AH1296">
        <v>106</v>
      </c>
      <c r="AI1296">
        <v>83</v>
      </c>
      <c r="AJ1296">
        <v>46729374</v>
      </c>
      <c r="AL1296" s="7" t="str">
        <v>Drew Barrymore</v>
      </c>
      <c r="AM1296" s="35">
        <f>AVERAGEIFS(IMDB4[IMDb Score (1-10)],IMDB4[Director Name],Formula_Analysis!AL1296)</f>
        <v>6.9</v>
      </c>
      <c r="AQ1296" s="7" t="str">
        <v>Tina Desai</v>
      </c>
      <c r="AR1296" s="7">
        <f>SUMIFS(IMDB4[Gross Revenue],IMDB4[Lead Actor],Formula_Analysis!AQ1296)</f>
        <v>33071558</v>
      </c>
    </row>
    <row r="1297" spans="1:44" x14ac:dyDescent="0.25">
      <c r="A1297" t="str">
        <v>He Got Game</v>
      </c>
      <c r="B1297">
        <v>36054</v>
      </c>
      <c r="C1297">
        <v>1998</v>
      </c>
      <c r="D1297" t="str">
        <v>1990s</v>
      </c>
      <c r="E1297" t="str">
        <v>Color</v>
      </c>
      <c r="F1297" t="str">
        <v>Drama</v>
      </c>
      <c r="G1297" t="str">
        <v>English</v>
      </c>
      <c r="H1297" t="str">
        <v>USA</v>
      </c>
      <c r="I1297" t="str">
        <v>R</v>
      </c>
      <c r="J1297" t="str">
        <v>Denzel Washington</v>
      </c>
      <c r="K1297" t="str">
        <v>Spike Lee</v>
      </c>
      <c r="L1297">
        <v>18000</v>
      </c>
      <c r="M1297">
        <v>37315</v>
      </c>
      <c r="N1297">
        <v>0</v>
      </c>
      <c r="O1297">
        <v>0</v>
      </c>
      <c r="P1297">
        <v>6.9</v>
      </c>
      <c r="R1297" t="str">
        <v>Firefox</v>
      </c>
      <c r="S1297">
        <v>30139</v>
      </c>
      <c r="T1297">
        <v>1982</v>
      </c>
      <c r="U1297" t="str">
        <v>1980s</v>
      </c>
      <c r="V1297" t="str">
        <v>Color</v>
      </c>
      <c r="W1297" t="str">
        <v>Action</v>
      </c>
      <c r="X1297" t="str">
        <v>English</v>
      </c>
      <c r="Y1297" t="str">
        <v>USA</v>
      </c>
      <c r="Z1297" t="str">
        <v>PG</v>
      </c>
      <c r="AA1297" t="str">
        <v>Clint Eastwood</v>
      </c>
      <c r="AB1297" t="str">
        <v>Clint Eastwood</v>
      </c>
      <c r="AC1297">
        <v>16000</v>
      </c>
      <c r="AD1297">
        <v>16805</v>
      </c>
      <c r="AE1297">
        <v>16000</v>
      </c>
      <c r="AF1297">
        <v>0</v>
      </c>
      <c r="AG1297">
        <v>5.9</v>
      </c>
      <c r="AH1297">
        <v>43</v>
      </c>
      <c r="AI1297">
        <v>136</v>
      </c>
      <c r="AJ1297">
        <v>46700000</v>
      </c>
      <c r="AL1297" s="7" t="str">
        <v>Marc F. Adler</v>
      </c>
      <c r="AM1297" s="35">
        <f>AVERAGEIFS(IMDB4[IMDb Score (1-10)],IMDB4[Director Name],Formula_Analysis!AL1297)</f>
        <v>4.4000000000000004</v>
      </c>
      <c r="AQ1297" s="7" t="str">
        <v>Pfeifer Brown</v>
      </c>
      <c r="AR1297" s="7">
        <f>SUMIFS(IMDB4[Gross Revenue],IMDB4[Lead Actor],Formula_Analysis!AQ1297)</f>
        <v>22757819</v>
      </c>
    </row>
    <row r="1298" spans="1:44" x14ac:dyDescent="0.25">
      <c r="A1298" t="str">
        <v>Bolt</v>
      </c>
      <c r="B1298">
        <v>39753</v>
      </c>
      <c r="C1298">
        <v>2008</v>
      </c>
      <c r="D1298" t="str">
        <v>2000s</v>
      </c>
      <c r="E1298" t="str">
        <v>Color</v>
      </c>
      <c r="F1298" t="str">
        <v>Adventure</v>
      </c>
      <c r="G1298" t="str">
        <v>English</v>
      </c>
      <c r="H1298" t="str">
        <v>USA</v>
      </c>
      <c r="I1298" t="str">
        <v>PG</v>
      </c>
      <c r="J1298" t="str">
        <v>ChloÃ« Grace Moretz</v>
      </c>
      <c r="K1298" t="str">
        <v>Byron Howard</v>
      </c>
      <c r="L1298">
        <v>17000</v>
      </c>
      <c r="M1298">
        <v>20007</v>
      </c>
      <c r="N1298">
        <v>59</v>
      </c>
      <c r="O1298">
        <v>0</v>
      </c>
      <c r="P1298">
        <v>6.9</v>
      </c>
      <c r="R1298" t="str">
        <v>Practical Magic</v>
      </c>
      <c r="S1298">
        <v>36068</v>
      </c>
      <c r="T1298">
        <v>1998</v>
      </c>
      <c r="U1298" t="str">
        <v>1990s</v>
      </c>
      <c r="V1298" t="str">
        <v>Color</v>
      </c>
      <c r="W1298" t="str">
        <v>Comedy</v>
      </c>
      <c r="X1298" t="str">
        <v>English</v>
      </c>
      <c r="Y1298" t="str">
        <v>USA</v>
      </c>
      <c r="Z1298" t="str">
        <v>PG-13</v>
      </c>
      <c r="AA1298" t="str">
        <v>Goran Visnjic</v>
      </c>
      <c r="AB1298" t="str">
        <v>Griffin Dunne</v>
      </c>
      <c r="AC1298">
        <v>1000</v>
      </c>
      <c r="AD1298">
        <v>4294</v>
      </c>
      <c r="AE1298">
        <v>165</v>
      </c>
      <c r="AF1298">
        <v>0</v>
      </c>
      <c r="AG1298">
        <v>6.1</v>
      </c>
      <c r="AH1298">
        <v>92</v>
      </c>
      <c r="AI1298">
        <v>104</v>
      </c>
      <c r="AJ1298">
        <v>46611204</v>
      </c>
      <c r="AL1298" s="7" t="str">
        <v>Arthur Hiller</v>
      </c>
      <c r="AM1298" s="35">
        <f>AVERAGEIFS(IMDB4[IMDb Score (1-10)],IMDB4[Director Name],Formula_Analysis!AL1298)</f>
        <v>3.5</v>
      </c>
      <c r="AQ1298" s="7" t="str">
        <v>Daniel Kaluuya</v>
      </c>
      <c r="AR1298" s="7">
        <f>SUMIFS(IMDB4[Gross Revenue],IMDB4[Lead Actor],Formula_Analysis!AQ1298)</f>
        <v>8129455</v>
      </c>
    </row>
    <row r="1299" spans="1:44" x14ac:dyDescent="0.25">
      <c r="A1299" t="str">
        <v>Extremely Loud &amp; Incredibly Close</v>
      </c>
      <c r="B1299">
        <v>40751</v>
      </c>
      <c r="C1299">
        <v>2011</v>
      </c>
      <c r="D1299" t="str">
        <v>2010s</v>
      </c>
      <c r="E1299" t="str">
        <v>Color</v>
      </c>
      <c r="F1299" t="str">
        <v>Adventure</v>
      </c>
      <c r="G1299" t="str">
        <v>English</v>
      </c>
      <c r="H1299" t="str">
        <v>USA</v>
      </c>
      <c r="I1299" t="str">
        <v>PG-13</v>
      </c>
      <c r="J1299" t="str">
        <v>Tom Hanks</v>
      </c>
      <c r="K1299" t="str">
        <v>Stephen Daldry</v>
      </c>
      <c r="L1299">
        <v>15000</v>
      </c>
      <c r="M1299">
        <v>15595</v>
      </c>
      <c r="N1299">
        <v>335</v>
      </c>
      <c r="O1299">
        <v>39000</v>
      </c>
      <c r="P1299">
        <v>6.9</v>
      </c>
      <c r="R1299" t="str">
        <v>Phone Booth</v>
      </c>
      <c r="S1299">
        <v>37564</v>
      </c>
      <c r="T1299">
        <v>2002</v>
      </c>
      <c r="U1299" t="str">
        <v>2000s</v>
      </c>
      <c r="V1299" t="str">
        <v>Color</v>
      </c>
      <c r="W1299" t="str">
        <v>Crime</v>
      </c>
      <c r="X1299" t="str">
        <v>English</v>
      </c>
      <c r="Y1299" t="str">
        <v>USA</v>
      </c>
      <c r="Z1299" t="str">
        <v>R</v>
      </c>
      <c r="AA1299" t="str">
        <v>Radha Mitchell</v>
      </c>
      <c r="AB1299" t="str">
        <v>Joel Schumacher</v>
      </c>
      <c r="AC1299">
        <v>991</v>
      </c>
      <c r="AD1299">
        <v>2562</v>
      </c>
      <c r="AE1299">
        <v>541</v>
      </c>
      <c r="AF1299">
        <v>0</v>
      </c>
      <c r="AG1299">
        <v>7.1</v>
      </c>
      <c r="AH1299">
        <v>216</v>
      </c>
      <c r="AI1299">
        <v>81</v>
      </c>
      <c r="AJ1299">
        <v>46563158</v>
      </c>
      <c r="AL1299" s="7" t="str">
        <v>Geoff Murphy</v>
      </c>
      <c r="AM1299" s="35">
        <f>AVERAGEIFS(IMDB4[IMDb Score (1-10)],IMDB4[Director Name],Formula_Analysis!AL1299)</f>
        <v>5.4</v>
      </c>
      <c r="AQ1299" s="7" t="str">
        <v>Gerry Bednob</v>
      </c>
      <c r="AR1299" s="7">
        <f>SUMIFS(IMDB4[Gross Revenue],IMDB4[Lead Actor],Formula_Analysis!AQ1299)</f>
        <v>31452765</v>
      </c>
    </row>
    <row r="1300" spans="1:44" x14ac:dyDescent="0.25">
      <c r="A1300" t="str">
        <v>That Thing You Do!</v>
      </c>
      <c r="B1300">
        <v>35341</v>
      </c>
      <c r="C1300">
        <v>1996</v>
      </c>
      <c r="D1300" t="str">
        <v>1990s</v>
      </c>
      <c r="E1300" t="str">
        <v>Color</v>
      </c>
      <c r="F1300" t="str">
        <v>Comedy</v>
      </c>
      <c r="G1300" t="str">
        <v>English</v>
      </c>
      <c r="H1300" t="str">
        <v>USA</v>
      </c>
      <c r="I1300" t="str">
        <v>PG</v>
      </c>
      <c r="J1300" t="str">
        <v>Tom Hanks</v>
      </c>
      <c r="K1300" t="str">
        <v>Tom Hanks</v>
      </c>
      <c r="L1300">
        <v>15000</v>
      </c>
      <c r="M1300">
        <v>28713</v>
      </c>
      <c r="N1300">
        <v>15000</v>
      </c>
      <c r="O1300">
        <v>0</v>
      </c>
      <c r="P1300">
        <v>6.9</v>
      </c>
      <c r="R1300" t="str">
        <v>Final Destination 2</v>
      </c>
      <c r="S1300">
        <v>37868</v>
      </c>
      <c r="T1300">
        <v>2003</v>
      </c>
      <c r="U1300" t="str">
        <v>2000s</v>
      </c>
      <c r="V1300" t="str">
        <v>Color</v>
      </c>
      <c r="W1300" t="str">
        <v>Horror</v>
      </c>
      <c r="X1300" t="str">
        <v>English</v>
      </c>
      <c r="Y1300" t="str">
        <v>USA</v>
      </c>
      <c r="Z1300" t="str">
        <v>R</v>
      </c>
      <c r="AA1300" t="str">
        <v>Sarah Carter</v>
      </c>
      <c r="AB1300" t="str">
        <v>David R. Ellis</v>
      </c>
      <c r="AC1300">
        <v>748</v>
      </c>
      <c r="AD1300">
        <v>3172</v>
      </c>
      <c r="AE1300">
        <v>160</v>
      </c>
      <c r="AF1300">
        <v>0</v>
      </c>
      <c r="AG1300">
        <v>6.2</v>
      </c>
      <c r="AH1300">
        <v>175</v>
      </c>
      <c r="AI1300">
        <v>90</v>
      </c>
      <c r="AJ1300">
        <v>46455802</v>
      </c>
      <c r="AL1300" s="7" t="str">
        <v>James Mather</v>
      </c>
      <c r="AM1300" s="35">
        <f>AVERAGEIFS(IMDB4[IMDb Score (1-10)],IMDB4[Director Name],Formula_Analysis!AL1300)</f>
        <v>6.1</v>
      </c>
      <c r="AQ1300" s="7" t="str">
        <v>Tamannaah Bhatia</v>
      </c>
      <c r="AR1300" s="7">
        <f>SUMIFS(IMDB4[Gross Revenue],IMDB4[Lead Actor],Formula_Analysis!AQ1300)</f>
        <v>6498000</v>
      </c>
    </row>
    <row r="1301" spans="1:44" x14ac:dyDescent="0.25">
      <c r="A1301" t="str">
        <v>Ocean's Thirteen</v>
      </c>
      <c r="B1301">
        <v>39396</v>
      </c>
      <c r="C1301">
        <v>2007</v>
      </c>
      <c r="D1301" t="str">
        <v>2000s</v>
      </c>
      <c r="E1301" t="str">
        <v>Color</v>
      </c>
      <c r="F1301" t="str">
        <v>Crime</v>
      </c>
      <c r="G1301" t="str">
        <v>English</v>
      </c>
      <c r="H1301" t="str">
        <v>USA</v>
      </c>
      <c r="I1301" t="str">
        <v>PG-13</v>
      </c>
      <c r="J1301" t="str">
        <v>Al Pacino</v>
      </c>
      <c r="K1301" t="str">
        <v>Steven Soderbergh</v>
      </c>
      <c r="L1301">
        <v>14000</v>
      </c>
      <c r="M1301">
        <v>43499</v>
      </c>
      <c r="N1301">
        <v>0</v>
      </c>
      <c r="O1301">
        <v>0</v>
      </c>
      <c r="P1301">
        <v>6.9</v>
      </c>
      <c r="R1301" t="str">
        <v>Arthur Christmas</v>
      </c>
      <c r="S1301">
        <v>40761</v>
      </c>
      <c r="T1301">
        <v>2011</v>
      </c>
      <c r="U1301" t="str">
        <v>2010s</v>
      </c>
      <c r="V1301" t="str">
        <v>Color</v>
      </c>
      <c r="W1301" t="str">
        <v>Adventure</v>
      </c>
      <c r="X1301" t="str">
        <v>English</v>
      </c>
      <c r="Y1301" t="str">
        <v>UK</v>
      </c>
      <c r="Z1301" t="str">
        <v>PG</v>
      </c>
      <c r="AA1301" t="str">
        <v>Jim Broadbent</v>
      </c>
      <c r="AB1301" t="str">
        <v>Sarah Smith</v>
      </c>
      <c r="AC1301">
        <v>1000</v>
      </c>
      <c r="AD1301">
        <v>2707</v>
      </c>
      <c r="AE1301">
        <v>6</v>
      </c>
      <c r="AF1301">
        <v>0</v>
      </c>
      <c r="AG1301">
        <v>7.1</v>
      </c>
      <c r="AH1301">
        <v>190</v>
      </c>
      <c r="AI1301">
        <v>97</v>
      </c>
      <c r="AJ1301">
        <v>46440491</v>
      </c>
      <c r="AL1301" s="7" t="str">
        <v>Daniel Barber</v>
      </c>
      <c r="AM1301" s="35">
        <f>AVERAGEIFS(IMDB4[IMDb Score (1-10)],IMDB4[Director Name],Formula_Analysis!AL1301)</f>
        <v>7.2</v>
      </c>
      <c r="AQ1301" s="7" t="str">
        <v>Marshall Bell</v>
      </c>
      <c r="AR1301" s="7">
        <f>SUMIFS(IMDB4[Gross Revenue],IMDB4[Lead Actor],Formula_Analysis!AQ1301)</f>
        <v>52287414</v>
      </c>
    </row>
    <row r="1302" spans="1:44" x14ac:dyDescent="0.25">
      <c r="A1302" t="str">
        <v>The Holiday</v>
      </c>
      <c r="B1302">
        <v>38847</v>
      </c>
      <c r="C1302">
        <v>2006</v>
      </c>
      <c r="D1302" t="str">
        <v>2000s</v>
      </c>
      <c r="E1302" t="str">
        <v>Color</v>
      </c>
      <c r="F1302" t="str">
        <v>Comedy</v>
      </c>
      <c r="G1302" t="str">
        <v>English</v>
      </c>
      <c r="H1302" t="str">
        <v>USA</v>
      </c>
      <c r="I1302" t="str">
        <v>PG-13</v>
      </c>
      <c r="J1302" t="str">
        <v>Kate Winslet</v>
      </c>
      <c r="K1302" t="str">
        <v>Nancy Meyers</v>
      </c>
      <c r="L1302">
        <v>14000</v>
      </c>
      <c r="M1302">
        <v>17423</v>
      </c>
      <c r="N1302">
        <v>278</v>
      </c>
      <c r="O1302">
        <v>19000</v>
      </c>
      <c r="P1302">
        <v>6.9</v>
      </c>
      <c r="R1302" t="str">
        <v>The Best Exotic Marigold Hotel</v>
      </c>
      <c r="S1302">
        <v>40711</v>
      </c>
      <c r="T1302">
        <v>2011</v>
      </c>
      <c r="U1302" t="str">
        <v>2010s</v>
      </c>
      <c r="V1302" t="str">
        <v>Color</v>
      </c>
      <c r="W1302" t="str">
        <v>Comedy</v>
      </c>
      <c r="X1302" t="str">
        <v>English</v>
      </c>
      <c r="Y1302" t="str">
        <v>UK</v>
      </c>
      <c r="Z1302" t="str">
        <v>PG-13</v>
      </c>
      <c r="AA1302" t="str">
        <v>Tom Wilkinson</v>
      </c>
      <c r="AB1302" t="str">
        <v>John Madden</v>
      </c>
      <c r="AC1302">
        <v>1000</v>
      </c>
      <c r="AD1302">
        <v>1898</v>
      </c>
      <c r="AE1302">
        <v>108</v>
      </c>
      <c r="AF1302">
        <v>48000</v>
      </c>
      <c r="AG1302">
        <v>7.3</v>
      </c>
      <c r="AH1302">
        <v>264</v>
      </c>
      <c r="AI1302">
        <v>124</v>
      </c>
      <c r="AJ1302">
        <v>46377022</v>
      </c>
      <c r="AL1302" s="7" t="str">
        <v>Paul Abascal</v>
      </c>
      <c r="AM1302" s="35">
        <f>AVERAGEIFS(IMDB4[IMDb Score (1-10)],IMDB4[Director Name],Formula_Analysis!AL1302)</f>
        <v>5.8</v>
      </c>
      <c r="AQ1302" s="7" t="str">
        <v>Brenda Fricker</v>
      </c>
      <c r="AR1302" s="7">
        <f>SUMIFS(IMDB4[Gross Revenue],IMDB4[Lead Actor],Formula_Analysis!AQ1302)</f>
        <v>1569918</v>
      </c>
    </row>
    <row r="1303" spans="1:44" x14ac:dyDescent="0.25">
      <c r="A1303" t="str">
        <v>Unknown</v>
      </c>
      <c r="B1303">
        <v>40608</v>
      </c>
      <c r="C1303">
        <v>2011</v>
      </c>
      <c r="D1303" t="str">
        <v>2010s</v>
      </c>
      <c r="E1303" t="str">
        <v>Color</v>
      </c>
      <c r="F1303" t="str">
        <v>Action</v>
      </c>
      <c r="G1303" t="str">
        <v>English</v>
      </c>
      <c r="H1303" t="str">
        <v>UK</v>
      </c>
      <c r="I1303" t="str">
        <v>PG-13</v>
      </c>
      <c r="J1303" t="str">
        <v>Liam Neeson</v>
      </c>
      <c r="K1303" t="str">
        <v>Jaume Collet-Serra</v>
      </c>
      <c r="L1303">
        <v>14000</v>
      </c>
      <c r="M1303">
        <v>17152</v>
      </c>
      <c r="N1303">
        <v>174</v>
      </c>
      <c r="O1303">
        <v>29000</v>
      </c>
      <c r="P1303">
        <v>6.9</v>
      </c>
      <c r="R1303" t="str">
        <v>Boogeyman</v>
      </c>
      <c r="S1303">
        <v>38608</v>
      </c>
      <c r="T1303">
        <v>2005</v>
      </c>
      <c r="U1303" t="str">
        <v>2000s</v>
      </c>
      <c r="V1303" t="str">
        <v>Color</v>
      </c>
      <c r="W1303" t="str">
        <v>Drama</v>
      </c>
      <c r="X1303" t="str">
        <v>English</v>
      </c>
      <c r="Y1303" t="str">
        <v>USA</v>
      </c>
      <c r="Z1303" t="str">
        <v>PG-13</v>
      </c>
      <c r="AA1303" t="str">
        <v>Barry Watson</v>
      </c>
      <c r="AB1303" t="str">
        <v>Stephen Kay</v>
      </c>
      <c r="AC1303">
        <v>526</v>
      </c>
      <c r="AD1303">
        <v>1383</v>
      </c>
      <c r="AE1303">
        <v>19</v>
      </c>
      <c r="AF1303">
        <v>1000</v>
      </c>
      <c r="AG1303">
        <v>4.0999999999999996</v>
      </c>
      <c r="AH1303">
        <v>140</v>
      </c>
      <c r="AI1303">
        <v>89</v>
      </c>
      <c r="AJ1303">
        <v>46363118</v>
      </c>
      <c r="AL1303" s="7" t="str">
        <v>Dave Borthwick</v>
      </c>
      <c r="AM1303" s="35">
        <f>AVERAGEIFS(IMDB4[IMDb Score (1-10)],IMDB4[Director Name],Formula_Analysis!AL1303)</f>
        <v>2.8</v>
      </c>
      <c r="AQ1303" s="7" t="str">
        <v>Corbin Allred</v>
      </c>
      <c r="AR1303" s="7">
        <f>SUMIFS(IMDB4[Gross Revenue],IMDB4[Lead Actor],Formula_Analysis!AQ1303)</f>
        <v>1310270</v>
      </c>
    </row>
    <row r="1304" spans="1:44" x14ac:dyDescent="0.25">
      <c r="A1304" t="str">
        <v>Rob Roy</v>
      </c>
      <c r="B1304">
        <v>34891</v>
      </c>
      <c r="C1304">
        <v>1995</v>
      </c>
      <c r="D1304" t="str">
        <v>1990s</v>
      </c>
      <c r="E1304" t="str">
        <v>Color</v>
      </c>
      <c r="F1304" t="str">
        <v>Adventure</v>
      </c>
      <c r="G1304" t="str">
        <v>English</v>
      </c>
      <c r="H1304" t="str">
        <v>USA</v>
      </c>
      <c r="I1304" t="str">
        <v>R</v>
      </c>
      <c r="J1304" t="str">
        <v>Liam Neeson</v>
      </c>
      <c r="K1304" t="str">
        <v>Michael Caton-Jones</v>
      </c>
      <c r="L1304">
        <v>14000</v>
      </c>
      <c r="M1304">
        <v>16125</v>
      </c>
      <c r="N1304">
        <v>105</v>
      </c>
      <c r="O1304">
        <v>0</v>
      </c>
      <c r="P1304">
        <v>6.9</v>
      </c>
      <c r="R1304" t="str">
        <v>Romeo + Juliet</v>
      </c>
      <c r="S1304">
        <v>35364</v>
      </c>
      <c r="T1304">
        <v>1996</v>
      </c>
      <c r="U1304" t="str">
        <v>1990s</v>
      </c>
      <c r="V1304" t="str">
        <v>Color</v>
      </c>
      <c r="W1304" t="str">
        <v>Drama</v>
      </c>
      <c r="X1304" t="str">
        <v>English</v>
      </c>
      <c r="Y1304" t="str">
        <v>USA</v>
      </c>
      <c r="Z1304" t="str">
        <v>PG-13</v>
      </c>
      <c r="AA1304" t="str">
        <v>Leonardo DiCaprio</v>
      </c>
      <c r="AB1304" t="str">
        <v>Baz Luhrmann</v>
      </c>
      <c r="AC1304">
        <v>29000</v>
      </c>
      <c r="AD1304">
        <v>33791</v>
      </c>
      <c r="AE1304">
        <v>1000</v>
      </c>
      <c r="AF1304">
        <v>10000</v>
      </c>
      <c r="AG1304">
        <v>6.8</v>
      </c>
      <c r="AH1304">
        <v>106</v>
      </c>
      <c r="AI1304">
        <v>120</v>
      </c>
      <c r="AJ1304">
        <v>46338728</v>
      </c>
      <c r="AL1304" s="7" t="str">
        <v>Todd Strauss-Schulson</v>
      </c>
      <c r="AM1304" s="35">
        <f>AVERAGEIFS(IMDB4[IMDb Score (1-10)],IMDB4[Director Name],Formula_Analysis!AL1304)</f>
        <v>6.3</v>
      </c>
      <c r="AQ1304" s="7" t="str">
        <v>Kasia Smutniak</v>
      </c>
      <c r="AR1304" s="7">
        <f>SUMIFS(IMDB4[Gross Revenue],IMDB4[Lead Actor],Formula_Analysis!AQ1304)</f>
        <v>23324666</v>
      </c>
    </row>
    <row r="1305" spans="1:44" x14ac:dyDescent="0.25">
      <c r="A1305" t="str">
        <v>The Importance of Being Earnest</v>
      </c>
      <c r="B1305">
        <v>37486</v>
      </c>
      <c r="C1305">
        <v>2002</v>
      </c>
      <c r="D1305" t="str">
        <v>2000s</v>
      </c>
      <c r="E1305" t="str">
        <v>Color</v>
      </c>
      <c r="F1305" t="str">
        <v>Comedy</v>
      </c>
      <c r="G1305" t="str">
        <v>English</v>
      </c>
      <c r="H1305" t="str">
        <v>UK</v>
      </c>
      <c r="I1305" t="str">
        <v>PG</v>
      </c>
      <c r="J1305" t="str">
        <v>Colin Firth</v>
      </c>
      <c r="K1305" t="str">
        <v>Oliver Parker</v>
      </c>
      <c r="L1305">
        <v>14000</v>
      </c>
      <c r="M1305">
        <v>16502</v>
      </c>
      <c r="N1305">
        <v>32</v>
      </c>
      <c r="O1305">
        <v>0</v>
      </c>
      <c r="P1305">
        <v>6.9</v>
      </c>
      <c r="R1305" t="str">
        <v>It's a Mad, Mad, Mad, Mad World</v>
      </c>
      <c r="S1305">
        <v>23342</v>
      </c>
      <c r="T1305">
        <v>1963</v>
      </c>
      <c r="U1305" t="str">
        <v>1960s</v>
      </c>
      <c r="V1305" t="str">
        <v>Color</v>
      </c>
      <c r="W1305" t="str">
        <v>Action</v>
      </c>
      <c r="X1305" t="str">
        <v>English</v>
      </c>
      <c r="Y1305" t="str">
        <v>USA</v>
      </c>
      <c r="Z1305" t="str">
        <v>Approved</v>
      </c>
      <c r="AA1305" t="str">
        <v>Jonathan Winters</v>
      </c>
      <c r="AB1305" t="str">
        <v>Stanley Kramer</v>
      </c>
      <c r="AC1305">
        <v>924</v>
      </c>
      <c r="AD1305">
        <v>4109</v>
      </c>
      <c r="AE1305">
        <v>176</v>
      </c>
      <c r="AF1305">
        <v>0</v>
      </c>
      <c r="AG1305">
        <v>7.6</v>
      </c>
      <c r="AH1305">
        <v>61</v>
      </c>
      <c r="AI1305">
        <v>197</v>
      </c>
      <c r="AJ1305">
        <v>46300000</v>
      </c>
      <c r="AL1305" s="7" t="str">
        <v>Asghar Farhadi</v>
      </c>
      <c r="AM1305" s="35">
        <f>AVERAGEIFS(IMDB4[IMDb Score (1-10)],IMDB4[Director Name],Formula_Analysis!AL1305)</f>
        <v>8.4</v>
      </c>
      <c r="AQ1305" s="7" t="str">
        <v>Toni Servillo</v>
      </c>
      <c r="AR1305" s="7">
        <f>SUMIFS(IMDB4[Gross Revenue],IMDB4[Lead Actor],Formula_Analysis!AQ1305)</f>
        <v>2835886</v>
      </c>
    </row>
    <row r="1306" spans="1:44" x14ac:dyDescent="0.25">
      <c r="A1306" t="str">
        <v>When Did You Last See Your Father?</v>
      </c>
      <c r="B1306">
        <v>39411</v>
      </c>
      <c r="C1306">
        <v>2007</v>
      </c>
      <c r="D1306" t="str">
        <v>2000s</v>
      </c>
      <c r="E1306" t="str">
        <v>Color</v>
      </c>
      <c r="F1306" t="str">
        <v>Biography</v>
      </c>
      <c r="G1306" t="str">
        <v>English</v>
      </c>
      <c r="H1306" t="str">
        <v>UK</v>
      </c>
      <c r="I1306" t="str">
        <v>PG-13</v>
      </c>
      <c r="J1306" t="str">
        <v>Colin Firth</v>
      </c>
      <c r="K1306" t="str">
        <v>Anand Tucker</v>
      </c>
      <c r="L1306">
        <v>14000</v>
      </c>
      <c r="M1306">
        <v>15848</v>
      </c>
      <c r="N1306">
        <v>14</v>
      </c>
      <c r="O1306">
        <v>429</v>
      </c>
      <c r="P1306">
        <v>6.9</v>
      </c>
      <c r="R1306" t="str">
        <v>Blended</v>
      </c>
      <c r="S1306">
        <v>41982</v>
      </c>
      <c r="T1306">
        <v>2014</v>
      </c>
      <c r="U1306" t="str">
        <v>2010s</v>
      </c>
      <c r="V1306" t="str">
        <v>Color</v>
      </c>
      <c r="W1306" t="str">
        <v>Comedy</v>
      </c>
      <c r="X1306" t="str">
        <v>English</v>
      </c>
      <c r="Y1306" t="str">
        <v>USA</v>
      </c>
      <c r="Z1306" t="str">
        <v>PG-13</v>
      </c>
      <c r="AA1306" t="str">
        <v>Bella Thorne</v>
      </c>
      <c r="AB1306" t="str">
        <v>Frank Coraci</v>
      </c>
      <c r="AC1306">
        <v>35000</v>
      </c>
      <c r="AD1306">
        <v>49743</v>
      </c>
      <c r="AE1306">
        <v>153</v>
      </c>
      <c r="AF1306">
        <v>12000</v>
      </c>
      <c r="AG1306">
        <v>6.5</v>
      </c>
      <c r="AH1306">
        <v>173</v>
      </c>
      <c r="AI1306">
        <v>117</v>
      </c>
      <c r="AJ1306">
        <v>46280507</v>
      </c>
      <c r="AL1306" s="7" t="str">
        <v>Andy Garcia</v>
      </c>
      <c r="AM1306" s="35">
        <f>AVERAGEIFS(IMDB4[IMDb Score (1-10)],IMDB4[Director Name],Formula_Analysis!AL1306)</f>
        <v>6.7</v>
      </c>
      <c r="AQ1306" s="7" t="str">
        <v>Rebecca Budig</v>
      </c>
      <c r="AR1306" s="7">
        <f>SUMIFS(IMDB4[Gross Revenue],IMDB4[Lead Actor],Formula_Analysis!AQ1306)</f>
        <v>10494494</v>
      </c>
    </row>
    <row r="1307" spans="1:44" x14ac:dyDescent="0.25">
      <c r="A1307" t="str">
        <v>Stripes</v>
      </c>
      <c r="B1307">
        <v>29899</v>
      </c>
      <c r="C1307">
        <v>1981</v>
      </c>
      <c r="D1307" t="str">
        <v>1980s</v>
      </c>
      <c r="E1307" t="str">
        <v>Color</v>
      </c>
      <c r="F1307" t="str">
        <v>Action</v>
      </c>
      <c r="G1307" t="str">
        <v>English</v>
      </c>
      <c r="H1307" t="str">
        <v>USA</v>
      </c>
      <c r="I1307" t="str">
        <v>R</v>
      </c>
      <c r="J1307" t="str">
        <v>Bill Murray</v>
      </c>
      <c r="K1307" t="str">
        <v>Ivan Reitman</v>
      </c>
      <c r="L1307">
        <v>13000</v>
      </c>
      <c r="M1307">
        <v>27378</v>
      </c>
      <c r="N1307">
        <v>425</v>
      </c>
      <c r="O1307">
        <v>0</v>
      </c>
      <c r="P1307">
        <v>6.9</v>
      </c>
      <c r="R1307" t="str">
        <v>Made of Honor</v>
      </c>
      <c r="S1307">
        <v>39587</v>
      </c>
      <c r="T1307">
        <v>2008</v>
      </c>
      <c r="U1307" t="str">
        <v>2000s</v>
      </c>
      <c r="V1307" t="str">
        <v>Color</v>
      </c>
      <c r="W1307" t="str">
        <v>Comedy</v>
      </c>
      <c r="X1307" t="str">
        <v>English</v>
      </c>
      <c r="Y1307" t="str">
        <v>USA</v>
      </c>
      <c r="Z1307" t="str">
        <v>PG-13</v>
      </c>
      <c r="AA1307" t="str">
        <v>Busy Philipps</v>
      </c>
      <c r="AB1307" t="str">
        <v>Paul Weiland</v>
      </c>
      <c r="AC1307">
        <v>1000</v>
      </c>
      <c r="AD1307">
        <v>4298</v>
      </c>
      <c r="AE1307">
        <v>10</v>
      </c>
      <c r="AF1307">
        <v>3000</v>
      </c>
      <c r="AG1307">
        <v>5.8</v>
      </c>
      <c r="AH1307">
        <v>128</v>
      </c>
      <c r="AI1307">
        <v>101</v>
      </c>
      <c r="AJ1307">
        <v>46012734</v>
      </c>
      <c r="AL1307" s="7" t="str">
        <v>Richard Lester</v>
      </c>
      <c r="AM1307" s="35">
        <f>AVERAGEIFS(IMDB4[IMDb Score (1-10)],IMDB4[Director Name],Formula_Analysis!AL1307)</f>
        <v>6.4666666666666659</v>
      </c>
      <c r="AQ1307" s="7" t="str">
        <v>Paul Guilfoyle</v>
      </c>
      <c r="AR1307" s="7">
        <f>SUMIFS(IMDB4[Gross Revenue],IMDB4[Lead Actor],Formula_Analysis!AQ1307)</f>
        <v>373967</v>
      </c>
    </row>
    <row r="1308" spans="1:44" x14ac:dyDescent="0.25">
      <c r="A1308" t="str">
        <v>A Knight's Tale</v>
      </c>
      <c r="B1308">
        <v>37068</v>
      </c>
      <c r="C1308">
        <v>2001</v>
      </c>
      <c r="D1308" t="str">
        <v>2000s</v>
      </c>
      <c r="E1308" t="str">
        <v>Color</v>
      </c>
      <c r="F1308" t="str">
        <v>Action</v>
      </c>
      <c r="G1308" t="str">
        <v>English</v>
      </c>
      <c r="H1308" t="str">
        <v>USA</v>
      </c>
      <c r="I1308" t="str">
        <v>PG-13</v>
      </c>
      <c r="J1308" t="str">
        <v>Heath Ledger</v>
      </c>
      <c r="K1308" t="str">
        <v>Brian Helgeland</v>
      </c>
      <c r="L1308">
        <v>13000</v>
      </c>
      <c r="M1308">
        <v>18761</v>
      </c>
      <c r="N1308">
        <v>241</v>
      </c>
      <c r="O1308">
        <v>0</v>
      </c>
      <c r="P1308">
        <v>6.9</v>
      </c>
      <c r="R1308" t="str">
        <v>Gangster Squad</v>
      </c>
      <c r="S1308">
        <v>41438</v>
      </c>
      <c r="T1308">
        <v>2013</v>
      </c>
      <c r="U1308" t="str">
        <v>2010s</v>
      </c>
      <c r="V1308" t="str">
        <v>Color</v>
      </c>
      <c r="W1308" t="str">
        <v>Action</v>
      </c>
      <c r="X1308" t="str">
        <v>English</v>
      </c>
      <c r="Y1308" t="str">
        <v>USA</v>
      </c>
      <c r="Z1308" t="str">
        <v>R</v>
      </c>
      <c r="AA1308" t="str">
        <v>Ryan Gosling</v>
      </c>
      <c r="AB1308" t="str">
        <v>Ruben Fleischer</v>
      </c>
      <c r="AC1308">
        <v>33000</v>
      </c>
      <c r="AD1308">
        <v>34738</v>
      </c>
      <c r="AE1308">
        <v>181</v>
      </c>
      <c r="AF1308">
        <v>40000</v>
      </c>
      <c r="AG1308">
        <v>6.7</v>
      </c>
      <c r="AH1308">
        <v>415</v>
      </c>
      <c r="AI1308">
        <v>113</v>
      </c>
      <c r="AJ1308">
        <v>45996718</v>
      </c>
      <c r="AL1308" s="7" t="str">
        <v>Antonio Banderas</v>
      </c>
      <c r="AM1308" s="35">
        <f>AVERAGEIFS(IMDB4[IMDb Score (1-10)],IMDB4[Director Name],Formula_Analysis!AL1308)</f>
        <v>6.3</v>
      </c>
      <c r="AQ1308" s="7" t="str">
        <v>Michael J. Pollard</v>
      </c>
      <c r="AR1308" s="7">
        <f>SUMIFS(IMDB4[Gross Revenue],IMDB4[Lead Actor],Formula_Analysis!AQ1308)</f>
        <v>5430822</v>
      </c>
    </row>
    <row r="1309" spans="1:44" x14ac:dyDescent="0.25">
      <c r="A1309" t="str">
        <v>Little Shop of Horrors</v>
      </c>
      <c r="B1309">
        <v>31472</v>
      </c>
      <c r="C1309">
        <v>1986</v>
      </c>
      <c r="D1309" t="str">
        <v>1980s</v>
      </c>
      <c r="E1309" t="str">
        <v>Color</v>
      </c>
      <c r="F1309" t="str">
        <v>Comedy</v>
      </c>
      <c r="G1309" t="str">
        <v>English</v>
      </c>
      <c r="H1309" t="str">
        <v>USA</v>
      </c>
      <c r="I1309" t="str">
        <v>PG-13</v>
      </c>
      <c r="J1309" t="str">
        <v>Bill Murray</v>
      </c>
      <c r="K1309" t="str">
        <v>Frank Oz</v>
      </c>
      <c r="L1309">
        <v>13000</v>
      </c>
      <c r="M1309">
        <v>15308</v>
      </c>
      <c r="N1309">
        <v>0</v>
      </c>
      <c r="O1309">
        <v>0</v>
      </c>
      <c r="P1309">
        <v>6.9</v>
      </c>
      <c r="R1309" t="str">
        <v>Walking Tall</v>
      </c>
      <c r="S1309">
        <v>38216</v>
      </c>
      <c r="T1309">
        <v>2004</v>
      </c>
      <c r="U1309" t="str">
        <v>2000s</v>
      </c>
      <c r="V1309" t="str">
        <v>Color</v>
      </c>
      <c r="W1309" t="str">
        <v>Action</v>
      </c>
      <c r="X1309" t="str">
        <v>English</v>
      </c>
      <c r="Y1309" t="str">
        <v>USA</v>
      </c>
      <c r="Z1309" t="str">
        <v>PG-13</v>
      </c>
      <c r="AA1309" t="str">
        <v>Dwayne Johnson</v>
      </c>
      <c r="AB1309" t="str">
        <v>Kevin Bray</v>
      </c>
      <c r="AC1309">
        <v>12000</v>
      </c>
      <c r="AD1309">
        <v>14146</v>
      </c>
      <c r="AE1309">
        <v>10</v>
      </c>
      <c r="AF1309">
        <v>0</v>
      </c>
      <c r="AG1309">
        <v>6.2</v>
      </c>
      <c r="AH1309">
        <v>117</v>
      </c>
      <c r="AI1309">
        <v>86</v>
      </c>
      <c r="AJ1309">
        <v>45860039</v>
      </c>
      <c r="AL1309" s="7" t="str">
        <v>Chris Paine</v>
      </c>
      <c r="AM1309" s="35">
        <f>AVERAGEIFS(IMDB4[IMDb Score (1-10)],IMDB4[Director Name],Formula_Analysis!AL1309)</f>
        <v>7.7</v>
      </c>
      <c r="AQ1309" s="7" t="str">
        <v>John Beasley</v>
      </c>
      <c r="AR1309" s="7">
        <f>SUMIFS(IMDB4[Gross Revenue],IMDB4[Lead Actor],Formula_Analysis!AQ1309)</f>
        <v>20733485</v>
      </c>
    </row>
    <row r="1310" spans="1:44" x14ac:dyDescent="0.25">
      <c r="A1310" t="str">
        <v>Green Zone</v>
      </c>
      <c r="B1310">
        <v>40354</v>
      </c>
      <c r="C1310">
        <v>2010</v>
      </c>
      <c r="D1310" t="str">
        <v>2010s</v>
      </c>
      <c r="E1310" t="str">
        <v>Color</v>
      </c>
      <c r="F1310" t="str">
        <v>Action</v>
      </c>
      <c r="G1310" t="str">
        <v>English</v>
      </c>
      <c r="H1310" t="str">
        <v>France</v>
      </c>
      <c r="I1310" t="str">
        <v>R</v>
      </c>
      <c r="J1310" t="str">
        <v>Matt Damon</v>
      </c>
      <c r="K1310" t="str">
        <v>Paul Greengrass</v>
      </c>
      <c r="L1310">
        <v>13000</v>
      </c>
      <c r="M1310">
        <v>13761</v>
      </c>
      <c r="N1310">
        <v>521</v>
      </c>
      <c r="O1310">
        <v>0</v>
      </c>
      <c r="P1310">
        <v>6.9</v>
      </c>
      <c r="R1310" t="str">
        <v>The Full Monty</v>
      </c>
      <c r="S1310">
        <v>35605</v>
      </c>
      <c r="T1310">
        <v>1997</v>
      </c>
      <c r="U1310" t="str">
        <v>1990s</v>
      </c>
      <c r="V1310" t="str">
        <v>Color</v>
      </c>
      <c r="W1310" t="str">
        <v>Comedy</v>
      </c>
      <c r="X1310" t="str">
        <v>English</v>
      </c>
      <c r="Y1310" t="str">
        <v>UK</v>
      </c>
      <c r="Z1310" t="str">
        <v>R</v>
      </c>
      <c r="AA1310" t="str">
        <v>Tom Wilkinson</v>
      </c>
      <c r="AB1310" t="str">
        <v>Peter Cattaneo</v>
      </c>
      <c r="AC1310">
        <v>1000</v>
      </c>
      <c r="AD1310">
        <v>2323</v>
      </c>
      <c r="AE1310">
        <v>11</v>
      </c>
      <c r="AF1310">
        <v>0</v>
      </c>
      <c r="AG1310">
        <v>7.2</v>
      </c>
      <c r="AH1310">
        <v>122</v>
      </c>
      <c r="AI1310">
        <v>91</v>
      </c>
      <c r="AJ1310">
        <v>45857453</v>
      </c>
      <c r="AL1310" s="7" t="str">
        <v>Peter Howitt</v>
      </c>
      <c r="AM1310" s="35">
        <f>AVERAGEIFS(IMDB4[IMDb Score (1-10)],IMDB4[Director Name],Formula_Analysis!AL1310)</f>
        <v>6.2249999999999996</v>
      </c>
      <c r="AQ1310" s="7" t="str">
        <v>Martin Dew</v>
      </c>
      <c r="AR1310" s="7">
        <f>SUMIFS(IMDB4[Gross Revenue],IMDB4[Lead Actor],Formula_Analysis!AQ1310)</f>
        <v>8093318</v>
      </c>
    </row>
    <row r="1311" spans="1:44" x14ac:dyDescent="0.25">
      <c r="A1311" t="str">
        <v>Kingpin</v>
      </c>
      <c r="B1311">
        <v>35134</v>
      </c>
      <c r="C1311">
        <v>1996</v>
      </c>
      <c r="D1311" t="str">
        <v>1990s</v>
      </c>
      <c r="E1311" t="str">
        <v>Color</v>
      </c>
      <c r="F1311" t="str">
        <v>Comedy</v>
      </c>
      <c r="G1311" t="str">
        <v>English</v>
      </c>
      <c r="H1311" t="str">
        <v>USA</v>
      </c>
      <c r="I1311" t="str">
        <v>PG-13</v>
      </c>
      <c r="J1311" t="str">
        <v>Bill Murray</v>
      </c>
      <c r="K1311" t="str">
        <v>Bobby Farrelly</v>
      </c>
      <c r="L1311">
        <v>13000</v>
      </c>
      <c r="M1311">
        <v>16937</v>
      </c>
      <c r="N1311">
        <v>101</v>
      </c>
      <c r="O1311">
        <v>3000</v>
      </c>
      <c r="P1311">
        <v>6.9</v>
      </c>
      <c r="R1311" t="str">
        <v>The Rainmaker</v>
      </c>
      <c r="S1311">
        <v>35452</v>
      </c>
      <c r="T1311">
        <v>1997</v>
      </c>
      <c r="U1311" t="str">
        <v>1990s</v>
      </c>
      <c r="V1311" t="str">
        <v>Color</v>
      </c>
      <c r="W1311" t="str">
        <v>Crime</v>
      </c>
      <c r="X1311" t="str">
        <v>English</v>
      </c>
      <c r="Y1311" t="str">
        <v>USA</v>
      </c>
      <c r="Z1311" t="str">
        <v>PG-13</v>
      </c>
      <c r="AA1311" t="str">
        <v>Matt Damon</v>
      </c>
      <c r="AB1311" t="str">
        <v>Francis Ford Coppola</v>
      </c>
      <c r="AC1311">
        <v>13000</v>
      </c>
      <c r="AD1311">
        <v>16762</v>
      </c>
      <c r="AE1311">
        <v>0</v>
      </c>
      <c r="AF1311">
        <v>0</v>
      </c>
      <c r="AG1311">
        <v>7.1</v>
      </c>
      <c r="AH1311">
        <v>91</v>
      </c>
      <c r="AI1311">
        <v>135</v>
      </c>
      <c r="AJ1311">
        <v>45856732</v>
      </c>
      <c r="AL1311" s="7" t="str">
        <v>Prachya Pinkaew</v>
      </c>
      <c r="AM1311" s="35">
        <f>AVERAGEIFS(IMDB4[IMDb Score (1-10)],IMDB4[Director Name],Formula_Analysis!AL1311)</f>
        <v>7.1</v>
      </c>
      <c r="AQ1311" s="7" t="str">
        <v>Gary Lewis</v>
      </c>
      <c r="AR1311" s="7">
        <f>SUMIFS(IMDB4[Gross Revenue],IMDB4[Lead Actor],Formula_Analysis!AQ1311)</f>
        <v>1050445</v>
      </c>
    </row>
    <row r="1312" spans="1:44" x14ac:dyDescent="0.25">
      <c r="A1312" t="str">
        <v>Elizabeth: The Golden Age</v>
      </c>
      <c r="B1312">
        <v>39249</v>
      </c>
      <c r="C1312">
        <v>2007</v>
      </c>
      <c r="D1312" t="str">
        <v>2000s</v>
      </c>
      <c r="E1312" t="str">
        <v>Color</v>
      </c>
      <c r="F1312" t="str">
        <v>Biography</v>
      </c>
      <c r="G1312" t="str">
        <v>English</v>
      </c>
      <c r="H1312" t="str">
        <v>UK</v>
      </c>
      <c r="I1312" t="str">
        <v>PG-13</v>
      </c>
      <c r="J1312" t="str">
        <v>Eddie Redmayne</v>
      </c>
      <c r="K1312" t="str">
        <v>Shekhar Kapur</v>
      </c>
      <c r="L1312">
        <v>13000</v>
      </c>
      <c r="M1312">
        <v>16899</v>
      </c>
      <c r="N1312">
        <v>159</v>
      </c>
      <c r="O1312">
        <v>0</v>
      </c>
      <c r="P1312">
        <v>6.9</v>
      </c>
      <c r="R1312" t="str">
        <v>Underworld: Rise of the Lycans</v>
      </c>
      <c r="S1312">
        <v>39847</v>
      </c>
      <c r="T1312">
        <v>2009</v>
      </c>
      <c r="U1312" t="str">
        <v>2000s</v>
      </c>
      <c r="V1312" t="str">
        <v>Color</v>
      </c>
      <c r="W1312" t="str">
        <v>Action</v>
      </c>
      <c r="X1312" t="str">
        <v>English</v>
      </c>
      <c r="Y1312" t="str">
        <v>USA</v>
      </c>
      <c r="Z1312" t="str">
        <v>R</v>
      </c>
      <c r="AA1312" t="str">
        <v>Craig Parker</v>
      </c>
      <c r="AB1312" t="str">
        <v>Patrick Tatopoulos</v>
      </c>
      <c r="AC1312">
        <v>978</v>
      </c>
      <c r="AD1312">
        <v>2184</v>
      </c>
      <c r="AE1312">
        <v>148</v>
      </c>
      <c r="AF1312">
        <v>0</v>
      </c>
      <c r="AG1312">
        <v>6.6</v>
      </c>
      <c r="AH1312">
        <v>164</v>
      </c>
      <c r="AI1312">
        <v>92</v>
      </c>
      <c r="AJ1312">
        <v>45802315</v>
      </c>
      <c r="AL1312" s="7" t="str">
        <v>Nicole Holofcener</v>
      </c>
      <c r="AM1312" s="35">
        <f>AVERAGEIFS(IMDB4[IMDb Score (1-10)],IMDB4[Director Name],Formula_Analysis!AL1312)</f>
        <v>6.6749999999999989</v>
      </c>
      <c r="AQ1312" s="7" t="str">
        <v>DamiÃ¡n AlcÃ¡zar</v>
      </c>
      <c r="AR1312" s="7">
        <f>SUMIFS(IMDB4[Gross Revenue],IMDB4[Lead Actor],Formula_Analysis!AQ1312)</f>
        <v>5709616</v>
      </c>
    </row>
    <row r="1313" spans="1:44" x14ac:dyDescent="0.25">
      <c r="A1313" t="str">
        <v>The Emperor's Club</v>
      </c>
      <c r="B1313">
        <v>37356</v>
      </c>
      <c r="C1313">
        <v>2002</v>
      </c>
      <c r="D1313" t="str">
        <v>2000s</v>
      </c>
      <c r="E1313" t="str">
        <v>Color</v>
      </c>
      <c r="F1313" t="str">
        <v>Drama</v>
      </c>
      <c r="G1313" t="str">
        <v>English</v>
      </c>
      <c r="H1313" t="str">
        <v>USA</v>
      </c>
      <c r="I1313" t="str">
        <v>PG-13</v>
      </c>
      <c r="J1313" t="str">
        <v>Gabriel Millman</v>
      </c>
      <c r="K1313" t="str">
        <v>Michael Hoffman</v>
      </c>
      <c r="L1313">
        <v>13000</v>
      </c>
      <c r="M1313">
        <v>14347</v>
      </c>
      <c r="N1313">
        <v>97</v>
      </c>
      <c r="O1313">
        <v>0</v>
      </c>
      <c r="P1313">
        <v>6.9</v>
      </c>
      <c r="R1313" t="str">
        <v>Saw 3D: The Final Chapter</v>
      </c>
      <c r="S1313">
        <v>40444</v>
      </c>
      <c r="T1313">
        <v>2010</v>
      </c>
      <c r="U1313" t="str">
        <v>2010s</v>
      </c>
      <c r="V1313" t="str">
        <v>Color</v>
      </c>
      <c r="W1313" t="str">
        <v>Horror</v>
      </c>
      <c r="X1313" t="str">
        <v>English</v>
      </c>
      <c r="Y1313" t="str">
        <v>Canada</v>
      </c>
      <c r="Z1313" t="str">
        <v>R</v>
      </c>
      <c r="AA1313" t="str">
        <v>Costas Mandylor</v>
      </c>
      <c r="AB1313" t="str">
        <v>Kevin Greutert</v>
      </c>
      <c r="AC1313">
        <v>723</v>
      </c>
      <c r="AD1313">
        <v>1978</v>
      </c>
      <c r="AE1313">
        <v>52</v>
      </c>
      <c r="AF1313">
        <v>12000</v>
      </c>
      <c r="AG1313">
        <v>5.6</v>
      </c>
      <c r="AH1313">
        <v>178</v>
      </c>
      <c r="AI1313">
        <v>90</v>
      </c>
      <c r="AJ1313">
        <v>45670855</v>
      </c>
      <c r="AL1313" s="7" t="str">
        <v>E. Elias Merhige</v>
      </c>
      <c r="AM1313" s="35">
        <f>AVERAGEIFS(IMDB4[IMDb Score (1-10)],IMDB4[Director Name],Formula_Analysis!AL1313)</f>
        <v>6.4</v>
      </c>
      <c r="AQ1313" s="7" t="str">
        <v>Tom Burke</v>
      </c>
      <c r="AR1313" s="7">
        <f>SUMIFS(IMDB4[Gross Revenue],IMDB4[Lead Actor],Formula_Analysis!AQ1313)</f>
        <v>2708188</v>
      </c>
    </row>
    <row r="1314" spans="1:44" x14ac:dyDescent="0.25">
      <c r="A1314" t="str">
        <v>Cradle Will Rock</v>
      </c>
      <c r="B1314">
        <v>36504</v>
      </c>
      <c r="C1314">
        <v>1999</v>
      </c>
      <c r="D1314" t="str">
        <v>1990s</v>
      </c>
      <c r="E1314" t="str">
        <v>Color</v>
      </c>
      <c r="F1314" t="str">
        <v>Drama</v>
      </c>
      <c r="G1314" t="str">
        <v>English</v>
      </c>
      <c r="H1314" t="str">
        <v>USA</v>
      </c>
      <c r="I1314" t="str">
        <v>R</v>
      </c>
      <c r="J1314" t="str">
        <v>Bill Murray</v>
      </c>
      <c r="K1314" t="str">
        <v>Tim Robbins</v>
      </c>
      <c r="L1314">
        <v>13000</v>
      </c>
      <c r="M1314">
        <v>16878</v>
      </c>
      <c r="N1314">
        <v>0</v>
      </c>
      <c r="O1314">
        <v>625</v>
      </c>
      <c r="P1314">
        <v>6.9</v>
      </c>
      <c r="R1314" t="str">
        <v>Black Rain</v>
      </c>
      <c r="S1314">
        <v>32790</v>
      </c>
      <c r="T1314">
        <v>1989</v>
      </c>
      <c r="U1314" t="str">
        <v>1980s</v>
      </c>
      <c r="V1314" t="str">
        <v>Color</v>
      </c>
      <c r="W1314" t="str">
        <v>Action</v>
      </c>
      <c r="X1314" t="str">
        <v>English</v>
      </c>
      <c r="Y1314" t="str">
        <v>USA</v>
      </c>
      <c r="Z1314" t="str">
        <v>R</v>
      </c>
      <c r="AA1314" t="str">
        <v>Stephen Root</v>
      </c>
      <c r="AB1314" t="str">
        <v>Ridley Scott</v>
      </c>
      <c r="AC1314">
        <v>939</v>
      </c>
      <c r="AD1314">
        <v>1748</v>
      </c>
      <c r="AE1314">
        <v>0</v>
      </c>
      <c r="AF1314">
        <v>0</v>
      </c>
      <c r="AG1314">
        <v>6.6</v>
      </c>
      <c r="AH1314">
        <v>63</v>
      </c>
      <c r="AI1314">
        <v>125</v>
      </c>
      <c r="AJ1314">
        <v>45645204</v>
      </c>
      <c r="AL1314" s="7" t="str">
        <v>Sam Peckinpah</v>
      </c>
      <c r="AM1314" s="35">
        <f>AVERAGEIFS(IMDB4[IMDb Score (1-10)],IMDB4[Director Name],Formula_Analysis!AL1314)</f>
        <v>6.8</v>
      </c>
      <c r="AQ1314" s="7" t="str">
        <v>Glen Hansard</v>
      </c>
      <c r="AR1314" s="7">
        <f>SUMIFS(IMDB4[Gross Revenue],IMDB4[Lead Actor],Formula_Analysis!AQ1314)</f>
        <v>9437933</v>
      </c>
    </row>
    <row r="1315" spans="1:44" x14ac:dyDescent="0.25">
      <c r="A1315" t="str">
        <v>National Treasure</v>
      </c>
      <c r="B1315">
        <v>38111</v>
      </c>
      <c r="C1315">
        <v>2004</v>
      </c>
      <c r="D1315" t="str">
        <v>2000s</v>
      </c>
      <c r="E1315" t="str">
        <v>Color</v>
      </c>
      <c r="F1315" t="str">
        <v>Action</v>
      </c>
      <c r="G1315" t="str">
        <v>English</v>
      </c>
      <c r="H1315" t="str">
        <v>USA</v>
      </c>
      <c r="I1315" t="str">
        <v>PG</v>
      </c>
      <c r="J1315" t="str">
        <v>Nicolas Cage</v>
      </c>
      <c r="K1315" t="str">
        <v>Jon Turteltaub</v>
      </c>
      <c r="L1315">
        <v>12000</v>
      </c>
      <c r="M1315">
        <v>13679</v>
      </c>
      <c r="N1315">
        <v>226</v>
      </c>
      <c r="O1315">
        <v>0</v>
      </c>
      <c r="P1315">
        <v>6.9</v>
      </c>
      <c r="R1315" t="str">
        <v>The Tigger Movie</v>
      </c>
      <c r="S1315">
        <v>36544</v>
      </c>
      <c r="T1315">
        <v>2000</v>
      </c>
      <c r="U1315" t="str">
        <v>2000s</v>
      </c>
      <c r="V1315" t="str">
        <v>Color</v>
      </c>
      <c r="W1315" t="str">
        <v>Animation</v>
      </c>
      <c r="X1315" t="str">
        <v>English</v>
      </c>
      <c r="Y1315" t="str">
        <v>USA</v>
      </c>
      <c r="Z1315" t="str">
        <v>G</v>
      </c>
      <c r="AA1315" t="str">
        <v>Kath Soucie</v>
      </c>
      <c r="AB1315" t="str">
        <v>Jun Falkenstein</v>
      </c>
      <c r="AC1315">
        <v>304</v>
      </c>
      <c r="AD1315">
        <v>575</v>
      </c>
      <c r="AE1315">
        <v>25</v>
      </c>
      <c r="AF1315">
        <v>347</v>
      </c>
      <c r="AG1315">
        <v>6.3</v>
      </c>
      <c r="AH1315">
        <v>89</v>
      </c>
      <c r="AI1315">
        <v>77</v>
      </c>
      <c r="AJ1315">
        <v>45542421</v>
      </c>
      <c r="AL1315" s="7" t="str">
        <v>Jim Hanon</v>
      </c>
      <c r="AM1315" s="35">
        <f>AVERAGEIFS(IMDB4[IMDb Score (1-10)],IMDB4[Director Name],Formula_Analysis!AL1315)</f>
        <v>7</v>
      </c>
      <c r="AQ1315" s="7" t="str">
        <v>Kim Director</v>
      </c>
      <c r="AR1315" s="7">
        <f>SUMIFS(IMDB4[Gross Revenue],IMDB4[Lead Actor],Formula_Analysis!AQ1315)</f>
        <v>26421314</v>
      </c>
    </row>
    <row r="1316" spans="1:44" x14ac:dyDescent="0.25">
      <c r="A1316" t="str">
        <v>Gridiron Gang</v>
      </c>
      <c r="B1316">
        <v>38964</v>
      </c>
      <c r="C1316">
        <v>2006</v>
      </c>
      <c r="D1316" t="str">
        <v>2000s</v>
      </c>
      <c r="E1316" t="str">
        <v>Color</v>
      </c>
      <c r="F1316" t="str">
        <v>Crime</v>
      </c>
      <c r="G1316" t="str">
        <v>English</v>
      </c>
      <c r="H1316" t="str">
        <v>USA</v>
      </c>
      <c r="I1316" t="str">
        <v>PG-13</v>
      </c>
      <c r="J1316" t="str">
        <v>Dwayne Johnson</v>
      </c>
      <c r="K1316" t="str">
        <v>Phil Joanou</v>
      </c>
      <c r="L1316">
        <v>12000</v>
      </c>
      <c r="M1316">
        <v>15811</v>
      </c>
      <c r="N1316">
        <v>21</v>
      </c>
      <c r="O1316">
        <v>0</v>
      </c>
      <c r="P1316">
        <v>6.9</v>
      </c>
      <c r="R1316" t="str">
        <v>Moonrise Kingdom</v>
      </c>
      <c r="S1316">
        <v>41215</v>
      </c>
      <c r="T1316">
        <v>2012</v>
      </c>
      <c r="U1316" t="str">
        <v>2010s</v>
      </c>
      <c r="V1316" t="str">
        <v>Color</v>
      </c>
      <c r="W1316" t="str">
        <v>Adventure</v>
      </c>
      <c r="X1316" t="str">
        <v>English</v>
      </c>
      <c r="Y1316" t="str">
        <v>USA</v>
      </c>
      <c r="Z1316" t="str">
        <v>PG-13</v>
      </c>
      <c r="AA1316" t="str">
        <v>Bruce Willis</v>
      </c>
      <c r="AB1316" t="str">
        <v>Wes Anderson</v>
      </c>
      <c r="AC1316">
        <v>13000</v>
      </c>
      <c r="AD1316">
        <v>27911</v>
      </c>
      <c r="AE1316">
        <v>0</v>
      </c>
      <c r="AF1316">
        <v>71000</v>
      </c>
      <c r="AG1316">
        <v>7.8</v>
      </c>
      <c r="AH1316">
        <v>487</v>
      </c>
      <c r="AI1316">
        <v>94</v>
      </c>
      <c r="AJ1316">
        <v>45507053</v>
      </c>
      <c r="AL1316" s="7" t="str">
        <v>Brenda Chapman</v>
      </c>
      <c r="AM1316" s="35">
        <f>AVERAGEIFS(IMDB4[IMDb Score (1-10)],IMDB4[Director Name],Formula_Analysis!AL1316)</f>
        <v>7</v>
      </c>
      <c r="AQ1316" s="7" t="str">
        <v>Alun Armstrong</v>
      </c>
      <c r="AR1316" s="7">
        <f>SUMIFS(IMDB4[Gross Revenue],IMDB4[Lead Actor],Formula_Analysis!AQ1316)</f>
        <v>61355436</v>
      </c>
    </row>
    <row r="1317" spans="1:44" x14ac:dyDescent="0.25">
      <c r="A1317" t="str">
        <v>Hearts in Atlantis</v>
      </c>
      <c r="B1317">
        <v>37110</v>
      </c>
      <c r="C1317">
        <v>2001</v>
      </c>
      <c r="D1317" t="str">
        <v>2000s</v>
      </c>
      <c r="E1317" t="str">
        <v>Color</v>
      </c>
      <c r="F1317" t="str">
        <v>Drama</v>
      </c>
      <c r="G1317" t="str">
        <v>English</v>
      </c>
      <c r="H1317" t="str">
        <v>USA</v>
      </c>
      <c r="I1317" t="str">
        <v>PG-13</v>
      </c>
      <c r="J1317" t="str">
        <v>Anthony Hopkins</v>
      </c>
      <c r="K1317" t="str">
        <v>Scott Hicks</v>
      </c>
      <c r="L1317">
        <v>12000</v>
      </c>
      <c r="M1317">
        <v>13811</v>
      </c>
      <c r="N1317">
        <v>96</v>
      </c>
      <c r="O1317">
        <v>0</v>
      </c>
      <c r="P1317">
        <v>6.9</v>
      </c>
      <c r="R1317" t="str">
        <v>O Brother, Where Art Thou?</v>
      </c>
      <c r="S1317">
        <v>36805</v>
      </c>
      <c r="T1317">
        <v>2000</v>
      </c>
      <c r="U1317" t="str">
        <v>2000s</v>
      </c>
      <c r="V1317" t="str">
        <v>Color</v>
      </c>
      <c r="W1317" t="str">
        <v>Adventure</v>
      </c>
      <c r="X1317" t="str">
        <v>English</v>
      </c>
      <c r="Y1317" t="str">
        <v>UK</v>
      </c>
      <c r="Z1317" t="str">
        <v>PG-13</v>
      </c>
      <c r="AA1317" t="str">
        <v>Holly Hunter</v>
      </c>
      <c r="AB1317" t="str">
        <v>Joel Coen</v>
      </c>
      <c r="AC1317">
        <v>1000</v>
      </c>
      <c r="AD1317">
        <v>3066</v>
      </c>
      <c r="AE1317">
        <v>0</v>
      </c>
      <c r="AF1317">
        <v>16000</v>
      </c>
      <c r="AG1317">
        <v>7.8</v>
      </c>
      <c r="AH1317">
        <v>197</v>
      </c>
      <c r="AI1317">
        <v>107</v>
      </c>
      <c r="AJ1317">
        <v>45506619</v>
      </c>
      <c r="AL1317" s="7" t="str">
        <v>Antonia Bird</v>
      </c>
      <c r="AM1317" s="35">
        <f>AVERAGEIFS(IMDB4[IMDb Score (1-10)],IMDB4[Director Name],Formula_Analysis!AL1317)</f>
        <v>7.1</v>
      </c>
      <c r="AQ1317" s="7" t="str">
        <v>Mei MelanÃ§on</v>
      </c>
      <c r="AR1317" s="7">
        <f>SUMIFS(IMDB4[Gross Revenue],IMDB4[Lead Actor],Formula_Analysis!AQ1317)</f>
        <v>226138454</v>
      </c>
    </row>
    <row r="1318" spans="1:44" x14ac:dyDescent="0.25">
      <c r="A1318" t="str">
        <v>Joe</v>
      </c>
      <c r="B1318">
        <v>41400</v>
      </c>
      <c r="C1318">
        <v>2013</v>
      </c>
      <c r="D1318" t="str">
        <v>2010s</v>
      </c>
      <c r="E1318" t="str">
        <v>Color</v>
      </c>
      <c r="F1318" t="str">
        <v>Drama</v>
      </c>
      <c r="G1318" t="str">
        <v>English</v>
      </c>
      <c r="H1318" t="str">
        <v>USA</v>
      </c>
      <c r="I1318" t="str">
        <v>R</v>
      </c>
      <c r="J1318" t="str">
        <v>Nicolas Cage</v>
      </c>
      <c r="K1318" t="str">
        <v>David Gordon Green</v>
      </c>
      <c r="L1318">
        <v>12000</v>
      </c>
      <c r="M1318">
        <v>13607</v>
      </c>
      <c r="N1318">
        <v>234</v>
      </c>
      <c r="O1318">
        <v>11000</v>
      </c>
      <c r="P1318">
        <v>6.9</v>
      </c>
      <c r="R1318" t="str">
        <v>Medicine Man</v>
      </c>
      <c r="S1318">
        <v>33612</v>
      </c>
      <c r="T1318">
        <v>1992</v>
      </c>
      <c r="U1318" t="str">
        <v>1990s</v>
      </c>
      <c r="V1318" t="str">
        <v>Color</v>
      </c>
      <c r="W1318" t="str">
        <v>Adventure</v>
      </c>
      <c r="X1318" t="str">
        <v>English</v>
      </c>
      <c r="Y1318" t="str">
        <v>USA</v>
      </c>
      <c r="Z1318" t="str">
        <v>PG-13</v>
      </c>
      <c r="AA1318" t="str">
        <v>Lorraine Bracco</v>
      </c>
      <c r="AB1318" t="str">
        <v>John McTiernan</v>
      </c>
      <c r="AC1318">
        <v>472</v>
      </c>
      <c r="AD1318">
        <v>519</v>
      </c>
      <c r="AE1318">
        <v>323</v>
      </c>
      <c r="AF1318">
        <v>694</v>
      </c>
      <c r="AG1318">
        <v>6</v>
      </c>
      <c r="AH1318">
        <v>25</v>
      </c>
      <c r="AI1318">
        <v>106</v>
      </c>
      <c r="AJ1318">
        <v>45500797</v>
      </c>
      <c r="AL1318" s="7" t="str">
        <v>Maggie Greenwald</v>
      </c>
      <c r="AM1318" s="35">
        <f>AVERAGEIFS(IMDB4[IMDb Score (1-10)],IMDB4[Director Name],Formula_Analysis!AL1318)</f>
        <v>7.3</v>
      </c>
      <c r="AQ1318" s="7" t="str">
        <v>Dustin Lance Black</v>
      </c>
      <c r="AR1318" s="7">
        <f>SUMIFS(IMDB4[Gross Revenue],IMDB4[Lead Actor],Formula_Analysis!AQ1318)</f>
        <v>99851</v>
      </c>
    </row>
    <row r="1319" spans="1:44" x14ac:dyDescent="0.25">
      <c r="A1319" t="str">
        <v>Captain America: The First Avenger</v>
      </c>
      <c r="B1319">
        <v>40844</v>
      </c>
      <c r="C1319">
        <v>2011</v>
      </c>
      <c r="D1319" t="str">
        <v>2010s</v>
      </c>
      <c r="E1319" t="str">
        <v>Color</v>
      </c>
      <c r="F1319" t="str">
        <v>Action</v>
      </c>
      <c r="G1319" t="str">
        <v>English</v>
      </c>
      <c r="H1319" t="str">
        <v>USA</v>
      </c>
      <c r="I1319" t="str">
        <v>PG-13</v>
      </c>
      <c r="J1319" t="str">
        <v>Chris Evans</v>
      </c>
      <c r="K1319" t="str">
        <v>Joe Johnston</v>
      </c>
      <c r="L1319">
        <v>11000</v>
      </c>
      <c r="M1319">
        <v>19761</v>
      </c>
      <c r="N1319">
        <v>394</v>
      </c>
      <c r="O1319">
        <v>46000</v>
      </c>
      <c r="P1319">
        <v>6.9</v>
      </c>
      <c r="R1319" t="str">
        <v>In Good Company</v>
      </c>
      <c r="S1319">
        <v>38248</v>
      </c>
      <c r="T1319">
        <v>2004</v>
      </c>
      <c r="U1319" t="str">
        <v>2000s</v>
      </c>
      <c r="V1319" t="str">
        <v>Color</v>
      </c>
      <c r="W1319" t="str">
        <v>Comedy</v>
      </c>
      <c r="X1319" t="str">
        <v>English</v>
      </c>
      <c r="Y1319" t="str">
        <v>USA</v>
      </c>
      <c r="Z1319" t="str">
        <v>PG-13</v>
      </c>
      <c r="AA1319" t="str">
        <v>Scarlett Johansson</v>
      </c>
      <c r="AB1319" t="str">
        <v>Paul Weitz</v>
      </c>
      <c r="AC1319">
        <v>19000</v>
      </c>
      <c r="AD1319">
        <v>28493</v>
      </c>
      <c r="AE1319">
        <v>80</v>
      </c>
      <c r="AF1319">
        <v>736</v>
      </c>
      <c r="AG1319">
        <v>6.5</v>
      </c>
      <c r="AH1319">
        <v>157</v>
      </c>
      <c r="AI1319">
        <v>109</v>
      </c>
      <c r="AJ1319">
        <v>45489752</v>
      </c>
      <c r="AL1319" s="7" t="str">
        <v>Rick Bieber</v>
      </c>
      <c r="AM1319" s="35">
        <f>AVERAGEIFS(IMDB4[IMDb Score (1-10)],IMDB4[Director Name],Formula_Analysis!AL1319)</f>
        <v>5.7</v>
      </c>
      <c r="AQ1319" s="7" t="str">
        <v>Micah Sloat</v>
      </c>
      <c r="AR1319" s="7">
        <f>SUMIFS(IMDB4[Gross Revenue],IMDB4[Lead Actor],Formula_Analysis!AQ1319)</f>
        <v>107917283</v>
      </c>
    </row>
    <row r="1320" spans="1:44" x14ac:dyDescent="0.25">
      <c r="A1320" t="str">
        <v>Clear and Present Danger</v>
      </c>
      <c r="B1320">
        <v>34481</v>
      </c>
      <c r="C1320">
        <v>1994</v>
      </c>
      <c r="D1320" t="str">
        <v>1990s</v>
      </c>
      <c r="E1320" t="str">
        <v>Color</v>
      </c>
      <c r="F1320" t="str">
        <v>Action</v>
      </c>
      <c r="G1320" t="str">
        <v>English</v>
      </c>
      <c r="H1320" t="str">
        <v>USA</v>
      </c>
      <c r="I1320" t="str">
        <v>PG-13</v>
      </c>
      <c r="J1320" t="str">
        <v>Harrison Ford</v>
      </c>
      <c r="K1320" t="str">
        <v>Phillip Noyce</v>
      </c>
      <c r="L1320">
        <v>11000</v>
      </c>
      <c r="M1320">
        <v>14178</v>
      </c>
      <c r="N1320">
        <v>176</v>
      </c>
      <c r="O1320">
        <v>0</v>
      </c>
      <c r="P1320">
        <v>6.9</v>
      </c>
      <c r="R1320" t="str">
        <v>The Man from U.N.C.L.E.</v>
      </c>
      <c r="S1320">
        <v>42183</v>
      </c>
      <c r="T1320">
        <v>2015</v>
      </c>
      <c r="U1320" t="str">
        <v>2010s</v>
      </c>
      <c r="V1320" t="str">
        <v>Color</v>
      </c>
      <c r="W1320" t="str">
        <v>Action</v>
      </c>
      <c r="X1320" t="str">
        <v>English</v>
      </c>
      <c r="Y1320" t="str">
        <v>USA</v>
      </c>
      <c r="Z1320" t="str">
        <v>PG-13</v>
      </c>
      <c r="AA1320" t="str">
        <v>Henry Cavill</v>
      </c>
      <c r="AB1320" t="str">
        <v>Guy Ritchie</v>
      </c>
      <c r="AC1320">
        <v>15000</v>
      </c>
      <c r="AD1320">
        <v>15735</v>
      </c>
      <c r="AE1320">
        <v>0</v>
      </c>
      <c r="AF1320">
        <v>43000</v>
      </c>
      <c r="AG1320">
        <v>7.3</v>
      </c>
      <c r="AH1320">
        <v>362</v>
      </c>
      <c r="AI1320">
        <v>116</v>
      </c>
      <c r="AJ1320">
        <v>45434443</v>
      </c>
      <c r="AL1320" s="7" t="str">
        <v>Thaddeus O'Sullivan</v>
      </c>
      <c r="AM1320" s="35">
        <f>AVERAGEIFS(IMDB4[IMDb Score (1-10)],IMDB4[Director Name],Formula_Analysis!AL1320)</f>
        <v>6.7</v>
      </c>
      <c r="AQ1320" s="7" t="str">
        <v>Matt Bennett</v>
      </c>
      <c r="AR1320" s="7">
        <f>SUMIFS(IMDB4[Gross Revenue],IMDB4[Lead Actor],Formula_Analysis!AQ1320)</f>
        <v>535249</v>
      </c>
    </row>
    <row r="1321" spans="1:44" x14ac:dyDescent="0.25">
      <c r="A1321" t="str">
        <v>Patriot Games</v>
      </c>
      <c r="B1321">
        <v>33837</v>
      </c>
      <c r="C1321">
        <v>1992</v>
      </c>
      <c r="D1321" t="str">
        <v>1990s</v>
      </c>
      <c r="E1321" t="str">
        <v>Color</v>
      </c>
      <c r="F1321" t="str">
        <v>Action</v>
      </c>
      <c r="G1321" t="str">
        <v>English</v>
      </c>
      <c r="H1321" t="str">
        <v>USA</v>
      </c>
      <c r="I1321" t="str">
        <v>R</v>
      </c>
      <c r="J1321" t="str">
        <v>Harrison Ford</v>
      </c>
      <c r="K1321" t="str">
        <v>Phillip Noyce</v>
      </c>
      <c r="L1321">
        <v>11000</v>
      </c>
      <c r="M1321">
        <v>12757</v>
      </c>
      <c r="N1321">
        <v>176</v>
      </c>
      <c r="O1321">
        <v>0</v>
      </c>
      <c r="P1321">
        <v>6.9</v>
      </c>
      <c r="R1321" t="str">
        <v>The Legend of Zorro</v>
      </c>
      <c r="S1321">
        <v>38642</v>
      </c>
      <c r="T1321">
        <v>2005</v>
      </c>
      <c r="U1321" t="str">
        <v>2000s</v>
      </c>
      <c r="V1321" t="str">
        <v>Color</v>
      </c>
      <c r="W1321" t="str">
        <v>Action</v>
      </c>
      <c r="X1321" t="str">
        <v>Spanish</v>
      </c>
      <c r="Y1321" t="str">
        <v>USA</v>
      </c>
      <c r="Z1321" t="str">
        <v>PG</v>
      </c>
      <c r="AA1321" t="str">
        <v>Michael Emerson</v>
      </c>
      <c r="AB1321" t="str">
        <v>Martin Campbell</v>
      </c>
      <c r="AC1321">
        <v>2000</v>
      </c>
      <c r="AD1321">
        <v>2864</v>
      </c>
      <c r="AE1321">
        <v>258</v>
      </c>
      <c r="AF1321">
        <v>951</v>
      </c>
      <c r="AG1321">
        <v>5.9</v>
      </c>
      <c r="AH1321">
        <v>137</v>
      </c>
      <c r="AI1321">
        <v>129</v>
      </c>
      <c r="AJ1321">
        <v>45356386</v>
      </c>
      <c r="AL1321" s="7" t="str">
        <v>Michael Corrente</v>
      </c>
      <c r="AM1321" s="35">
        <f>AVERAGEIFS(IMDB4[IMDb Score (1-10)],IMDB4[Director Name],Formula_Analysis!AL1321)</f>
        <v>6.4</v>
      </c>
      <c r="AQ1321" s="7" t="str">
        <v>Kristin Lehman</v>
      </c>
      <c r="AR1321" s="7">
        <f>SUMIFS(IMDB4[Gross Revenue],IMDB4[Lead Actor],Formula_Analysis!AQ1321)</f>
        <v>6047856</v>
      </c>
    </row>
    <row r="1322" spans="1:44" x14ac:dyDescent="0.25">
      <c r="A1322" t="str">
        <v>Dolphin Tale</v>
      </c>
      <c r="B1322">
        <v>40628</v>
      </c>
      <c r="C1322">
        <v>2011</v>
      </c>
      <c r="D1322" t="str">
        <v>2010s</v>
      </c>
      <c r="E1322" t="str">
        <v>Color</v>
      </c>
      <c r="F1322" t="str">
        <v>Drama</v>
      </c>
      <c r="G1322" t="str">
        <v>English</v>
      </c>
      <c r="H1322" t="str">
        <v>USA</v>
      </c>
      <c r="I1322" t="str">
        <v>PG</v>
      </c>
      <c r="J1322" t="str">
        <v>Morgan Freeman</v>
      </c>
      <c r="K1322" t="str">
        <v>Charles Martin Smith</v>
      </c>
      <c r="L1322">
        <v>11000</v>
      </c>
      <c r="M1322">
        <v>14209</v>
      </c>
      <c r="N1322">
        <v>188</v>
      </c>
      <c r="O1322">
        <v>0</v>
      </c>
      <c r="P1322">
        <v>6.9</v>
      </c>
      <c r="R1322" t="str">
        <v>Here Comes the Boom</v>
      </c>
      <c r="S1322">
        <v>40941</v>
      </c>
      <c r="T1322">
        <v>2012</v>
      </c>
      <c r="U1322" t="str">
        <v>2010s</v>
      </c>
      <c r="V1322" t="str">
        <v>Color</v>
      </c>
      <c r="W1322" t="str">
        <v>Action</v>
      </c>
      <c r="X1322" t="str">
        <v>English</v>
      </c>
      <c r="Y1322" t="str">
        <v>USA</v>
      </c>
      <c r="Z1322" t="str">
        <v>PG</v>
      </c>
      <c r="AA1322" t="str">
        <v>Salma Hayek</v>
      </c>
      <c r="AB1322" t="str">
        <v>Frank Coraci</v>
      </c>
      <c r="AC1322">
        <v>4000</v>
      </c>
      <c r="AD1322">
        <v>6727</v>
      </c>
      <c r="AE1322">
        <v>153</v>
      </c>
      <c r="AF1322">
        <v>17000</v>
      </c>
      <c r="AG1322">
        <v>6.5</v>
      </c>
      <c r="AH1322">
        <v>154</v>
      </c>
      <c r="AI1322">
        <v>105</v>
      </c>
      <c r="AJ1322">
        <v>45290318</v>
      </c>
      <c r="AL1322" s="7" t="str">
        <v>Bo Welch</v>
      </c>
      <c r="AM1322" s="35">
        <f>AVERAGEIFS(IMDB4[IMDb Score (1-10)],IMDB4[Director Name],Formula_Analysis!AL1322)</f>
        <v>3.8</v>
      </c>
      <c r="AQ1322" s="7" t="str">
        <v>FranÃ§oise Yip</v>
      </c>
      <c r="AR1322" s="7">
        <f>SUMIFS(IMDB4[Gross Revenue],IMDB4[Lead Actor],Formula_Analysis!AQ1322)</f>
        <v>32333860</v>
      </c>
    </row>
    <row r="1323" spans="1:44" x14ac:dyDescent="0.25">
      <c r="A1323" t="str">
        <v>Mumford</v>
      </c>
      <c r="B1323">
        <v>36515</v>
      </c>
      <c r="C1323">
        <v>1999</v>
      </c>
      <c r="D1323" t="str">
        <v>1990s</v>
      </c>
      <c r="E1323" t="str">
        <v>Black and White</v>
      </c>
      <c r="F1323" t="str">
        <v>Comedy</v>
      </c>
      <c r="G1323" t="str">
        <v>English</v>
      </c>
      <c r="H1323" t="str">
        <v>USA</v>
      </c>
      <c r="I1323" t="str">
        <v>R</v>
      </c>
      <c r="J1323" t="str">
        <v>Zooey Deschanel</v>
      </c>
      <c r="K1323" t="str">
        <v>Lawrence Kasdan</v>
      </c>
      <c r="L1323">
        <v>11000</v>
      </c>
      <c r="M1323">
        <v>17873</v>
      </c>
      <c r="N1323">
        <v>759</v>
      </c>
      <c r="O1323">
        <v>209</v>
      </c>
      <c r="P1323">
        <v>6.9</v>
      </c>
      <c r="R1323" t="str">
        <v>Domestic Disturbance</v>
      </c>
      <c r="S1323">
        <v>37197</v>
      </c>
      <c r="T1323">
        <v>2001</v>
      </c>
      <c r="U1323" t="str">
        <v>2000s</v>
      </c>
      <c r="V1323" t="str">
        <v>Color</v>
      </c>
      <c r="W1323" t="str">
        <v>Crime</v>
      </c>
      <c r="X1323" t="str">
        <v>English</v>
      </c>
      <c r="Y1323" t="str">
        <v>USA</v>
      </c>
      <c r="Z1323" t="str">
        <v>PG-13</v>
      </c>
      <c r="AA1323" t="str">
        <v>Steve Buscemi</v>
      </c>
      <c r="AB1323" t="str">
        <v>Harold Becker</v>
      </c>
      <c r="AC1323">
        <v>12000</v>
      </c>
      <c r="AD1323">
        <v>13390</v>
      </c>
      <c r="AE1323">
        <v>17</v>
      </c>
      <c r="AF1323">
        <v>361</v>
      </c>
      <c r="AG1323">
        <v>5.5</v>
      </c>
      <c r="AH1323">
        <v>98</v>
      </c>
      <c r="AI1323">
        <v>89</v>
      </c>
      <c r="AJ1323">
        <v>45207112</v>
      </c>
      <c r="AL1323" s="7" t="str">
        <v>Chuck Sheetz</v>
      </c>
      <c r="AM1323" s="35">
        <f>AVERAGEIFS(IMDB4[IMDb Score (1-10)],IMDB4[Director Name],Formula_Analysis!AL1323)</f>
        <v>6.5</v>
      </c>
      <c r="AQ1323" s="7" t="str">
        <v>Lambert Wilson</v>
      </c>
      <c r="AR1323" s="7">
        <f>SUMIFS(IMDB4[Gross Revenue],IMDB4[Lead Actor],Formula_Analysis!AQ1323)</f>
        <v>3950029</v>
      </c>
    </row>
    <row r="1324" spans="1:44" x14ac:dyDescent="0.25">
      <c r="A1324" t="str">
        <v>The Iceman</v>
      </c>
      <c r="B1324">
        <v>41031</v>
      </c>
      <c r="C1324">
        <v>2012</v>
      </c>
      <c r="D1324" t="str">
        <v>2010s</v>
      </c>
      <c r="E1324" t="str">
        <v>Color</v>
      </c>
      <c r="F1324" t="str">
        <v>Biography</v>
      </c>
      <c r="G1324" t="str">
        <v>English</v>
      </c>
      <c r="H1324" t="str">
        <v>USA</v>
      </c>
      <c r="I1324" t="str">
        <v>R</v>
      </c>
      <c r="J1324" t="str">
        <v>Chris Evans</v>
      </c>
      <c r="K1324" t="str">
        <v>Ariel Vromen</v>
      </c>
      <c r="L1324">
        <v>11000</v>
      </c>
      <c r="M1324">
        <v>23187</v>
      </c>
      <c r="N1324">
        <v>34</v>
      </c>
      <c r="O1324">
        <v>20000</v>
      </c>
      <c r="P1324">
        <v>6.9</v>
      </c>
      <c r="R1324" t="str">
        <v>Zoolander</v>
      </c>
      <c r="S1324">
        <v>37086</v>
      </c>
      <c r="T1324">
        <v>2001</v>
      </c>
      <c r="U1324" t="str">
        <v>2000s</v>
      </c>
      <c r="V1324" t="str">
        <v>Color</v>
      </c>
      <c r="W1324" t="str">
        <v>Comedy</v>
      </c>
      <c r="X1324" t="str">
        <v>English</v>
      </c>
      <c r="Y1324" t="str">
        <v>Germany</v>
      </c>
      <c r="Z1324" t="str">
        <v>PG-13</v>
      </c>
      <c r="AA1324" t="str">
        <v>Milla Jovovich</v>
      </c>
      <c r="AB1324" t="str">
        <v>Ben Stiller</v>
      </c>
      <c r="AC1324">
        <v>14000</v>
      </c>
      <c r="AD1324">
        <v>34565</v>
      </c>
      <c r="AE1324">
        <v>0</v>
      </c>
      <c r="AF1324">
        <v>0</v>
      </c>
      <c r="AG1324">
        <v>6.6</v>
      </c>
      <c r="AH1324">
        <v>135</v>
      </c>
      <c r="AI1324">
        <v>90</v>
      </c>
      <c r="AJ1324">
        <v>45162741</v>
      </c>
      <c r="AL1324" s="7" t="str">
        <v>Stephen J. Anderson</v>
      </c>
      <c r="AM1324" s="35">
        <f>AVERAGEIFS(IMDB4[IMDb Score (1-10)],IMDB4[Director Name],Formula_Analysis!AL1324)</f>
        <v>7.3</v>
      </c>
      <c r="AQ1324" s="7" t="str">
        <v>Celia Imrie</v>
      </c>
      <c r="AR1324" s="7">
        <f>SUMIFS(IMDB4[Gross Revenue],IMDB4[Lead Actor],Formula_Analysis!AQ1324)</f>
        <v>671240</v>
      </c>
    </row>
    <row r="1325" spans="1:44" x14ac:dyDescent="0.25">
      <c r="A1325" t="str">
        <v>All the Real Girls</v>
      </c>
      <c r="B1325">
        <v>37938</v>
      </c>
      <c r="C1325">
        <v>2003</v>
      </c>
      <c r="D1325" t="str">
        <v>2000s</v>
      </c>
      <c r="E1325" t="str">
        <v>Color</v>
      </c>
      <c r="F1325" t="str">
        <v>Drama</v>
      </c>
      <c r="G1325" t="str">
        <v>English</v>
      </c>
      <c r="H1325" t="str">
        <v>USA</v>
      </c>
      <c r="I1325" t="str">
        <v>R</v>
      </c>
      <c r="J1325" t="str">
        <v>Zooey Deschanel</v>
      </c>
      <c r="K1325" t="str">
        <v>David Gordon Green</v>
      </c>
      <c r="L1325">
        <v>11000</v>
      </c>
      <c r="M1325">
        <v>12385</v>
      </c>
      <c r="N1325">
        <v>234</v>
      </c>
      <c r="O1325">
        <v>571</v>
      </c>
      <c r="P1325">
        <v>6.9</v>
      </c>
      <c r="R1325" t="str">
        <v>The Giver</v>
      </c>
      <c r="S1325">
        <v>41931</v>
      </c>
      <c r="T1325">
        <v>2014</v>
      </c>
      <c r="U1325" t="str">
        <v>2010s</v>
      </c>
      <c r="V1325" t="str">
        <v>Black and White</v>
      </c>
      <c r="W1325" t="str">
        <v>Drama</v>
      </c>
      <c r="X1325" t="str">
        <v>English</v>
      </c>
      <c r="Y1325" t="str">
        <v>South Africa</v>
      </c>
      <c r="Z1325" t="str">
        <v>PG-13</v>
      </c>
      <c r="AA1325" t="str">
        <v>Jeff Bridges</v>
      </c>
      <c r="AB1325" t="str">
        <v>Phillip Noyce</v>
      </c>
      <c r="AC1325">
        <v>12000</v>
      </c>
      <c r="AD1325">
        <v>36064</v>
      </c>
      <c r="AE1325">
        <v>176</v>
      </c>
      <c r="AF1325">
        <v>58000</v>
      </c>
      <c r="AG1325">
        <v>6.5</v>
      </c>
      <c r="AH1325">
        <v>198</v>
      </c>
      <c r="AI1325">
        <v>97</v>
      </c>
      <c r="AJ1325">
        <v>45089048</v>
      </c>
      <c r="AL1325" s="7" t="str">
        <v>Don Hall</v>
      </c>
      <c r="AM1325" s="35">
        <f>AVERAGEIFS(IMDB4[IMDb Score (1-10)],IMDB4[Director Name],Formula_Analysis!AL1325)</f>
        <v>7.9</v>
      </c>
      <c r="AQ1325" s="7" t="str">
        <v>Jacqueline McKenzie</v>
      </c>
      <c r="AR1325" s="7">
        <f>SUMIFS(IMDB4[Gross Revenue],IMDB4[Lead Actor],Formula_Analysis!AQ1325)</f>
        <v>13751</v>
      </c>
    </row>
    <row r="1326" spans="1:44" x14ac:dyDescent="0.25">
      <c r="A1326" t="str">
        <v>Independence Day</v>
      </c>
      <c r="B1326">
        <v>35210</v>
      </c>
      <c r="C1326">
        <v>1996</v>
      </c>
      <c r="D1326" t="str">
        <v>1990s</v>
      </c>
      <c r="E1326" t="str">
        <v>Color</v>
      </c>
      <c r="F1326" t="str">
        <v>Action</v>
      </c>
      <c r="G1326" t="str">
        <v>English</v>
      </c>
      <c r="H1326" t="str">
        <v>USA</v>
      </c>
      <c r="I1326" t="str">
        <v>PG-13</v>
      </c>
      <c r="J1326" t="str">
        <v>Will Smith</v>
      </c>
      <c r="K1326" t="str">
        <v>Roland Emmerich</v>
      </c>
      <c r="L1326">
        <v>10000</v>
      </c>
      <c r="M1326">
        <v>16785</v>
      </c>
      <c r="N1326">
        <v>776</v>
      </c>
      <c r="O1326">
        <v>16000</v>
      </c>
      <c r="P1326">
        <v>6.9</v>
      </c>
      <c r="R1326" t="str">
        <v>28 Days Later...</v>
      </c>
      <c r="S1326">
        <v>37326</v>
      </c>
      <c r="T1326">
        <v>2002</v>
      </c>
      <c r="U1326" t="str">
        <v>2000s</v>
      </c>
      <c r="V1326" t="str">
        <v>Color</v>
      </c>
      <c r="W1326" t="str">
        <v>Drama</v>
      </c>
      <c r="X1326" t="str">
        <v>English</v>
      </c>
      <c r="Y1326" t="str">
        <v>UK</v>
      </c>
      <c r="Z1326" t="str">
        <v>R</v>
      </c>
      <c r="AA1326" t="str">
        <v>Noah Huntley</v>
      </c>
      <c r="AB1326" t="str">
        <v>Danny Boyle</v>
      </c>
      <c r="AC1326">
        <v>133</v>
      </c>
      <c r="AD1326">
        <v>241</v>
      </c>
      <c r="AE1326">
        <v>0</v>
      </c>
      <c r="AF1326">
        <v>11000</v>
      </c>
      <c r="AG1326">
        <v>7.6</v>
      </c>
      <c r="AH1326">
        <v>224</v>
      </c>
      <c r="AI1326">
        <v>113</v>
      </c>
      <c r="AJ1326">
        <v>45063889</v>
      </c>
      <c r="AL1326" s="7" t="str">
        <v>Damien Dante Wayans</v>
      </c>
      <c r="AM1326" s="35">
        <f>AVERAGEIFS(IMDB4[IMDb Score (1-10)],IMDB4[Director Name],Formula_Analysis!AL1326)</f>
        <v>3.5</v>
      </c>
      <c r="AQ1326" s="7" t="str">
        <v>John Doe</v>
      </c>
      <c r="AR1326" s="7">
        <f>SUMIFS(IMDB4[Gross Revenue],IMDB4[Lead Actor],Formula_Analysis!AQ1326)</f>
        <v>10114315</v>
      </c>
    </row>
    <row r="1327" spans="1:44" x14ac:dyDescent="0.25">
      <c r="A1327" t="str">
        <v>Top Gun</v>
      </c>
      <c r="B1327">
        <v>31702</v>
      </c>
      <c r="C1327">
        <v>1986</v>
      </c>
      <c r="D1327" t="str">
        <v>1980s</v>
      </c>
      <c r="E1327" t="str">
        <v>Color</v>
      </c>
      <c r="F1327" t="str">
        <v>Action</v>
      </c>
      <c r="G1327" t="str">
        <v>English</v>
      </c>
      <c r="H1327" t="str">
        <v>USA</v>
      </c>
      <c r="I1327" t="str">
        <v>PG</v>
      </c>
      <c r="J1327" t="str">
        <v>Tom Cruise</v>
      </c>
      <c r="K1327" t="str">
        <v>Tony Scott</v>
      </c>
      <c r="L1327">
        <v>10000</v>
      </c>
      <c r="M1327">
        <v>13069</v>
      </c>
      <c r="N1327">
        <v>12000</v>
      </c>
      <c r="O1327">
        <v>19000</v>
      </c>
      <c r="P1327">
        <v>6.9</v>
      </c>
      <c r="R1327" t="str">
        <v>Hall Pass</v>
      </c>
      <c r="S1327">
        <v>40886</v>
      </c>
      <c r="T1327">
        <v>2011</v>
      </c>
      <c r="U1327" t="str">
        <v>2010s</v>
      </c>
      <c r="V1327" t="str">
        <v>Color</v>
      </c>
      <c r="W1327" t="str">
        <v>Comedy</v>
      </c>
      <c r="X1327" t="str">
        <v>English</v>
      </c>
      <c r="Y1327" t="str">
        <v>USA</v>
      </c>
      <c r="Z1327" t="str">
        <v>R</v>
      </c>
      <c r="AA1327" t="str">
        <v>Jenna Fischer</v>
      </c>
      <c r="AB1327" t="str">
        <v>Bobby Farrelly</v>
      </c>
      <c r="AC1327">
        <v>966</v>
      </c>
      <c r="AD1327">
        <v>3393</v>
      </c>
      <c r="AE1327">
        <v>101</v>
      </c>
      <c r="AF1327">
        <v>10000</v>
      </c>
      <c r="AG1327">
        <v>5.9</v>
      </c>
      <c r="AH1327">
        <v>237</v>
      </c>
      <c r="AI1327">
        <v>111</v>
      </c>
      <c r="AJ1327">
        <v>45045037</v>
      </c>
      <c r="AL1327" s="7" t="str">
        <v>Kenny Ortega</v>
      </c>
      <c r="AM1327" s="35">
        <f>AVERAGEIFS(IMDB4[IMDb Score (1-10)],IMDB4[Director Name],Formula_Analysis!AL1327)</f>
        <v>6.166666666666667</v>
      </c>
      <c r="AQ1327" s="7" t="str">
        <v>Bernie Casey</v>
      </c>
      <c r="AR1327" s="7">
        <f>SUMIFS(IMDB4[Gross Revenue],IMDB4[Lead Actor],Formula_Analysis!AQ1327)</f>
        <v>55500000</v>
      </c>
    </row>
    <row r="1328" spans="1:44" x14ac:dyDescent="0.25">
      <c r="A1328" t="str">
        <v>Vanilla Sky</v>
      </c>
      <c r="B1328">
        <v>37070</v>
      </c>
      <c r="C1328">
        <v>2001</v>
      </c>
      <c r="D1328" t="str">
        <v>2000s</v>
      </c>
      <c r="E1328" t="str">
        <v>Color</v>
      </c>
      <c r="F1328" t="str">
        <v>Fantasy</v>
      </c>
      <c r="G1328" t="str">
        <v>English</v>
      </c>
      <c r="H1328" t="str">
        <v>USA</v>
      </c>
      <c r="I1328" t="str">
        <v>R</v>
      </c>
      <c r="J1328" t="str">
        <v>Tom Cruise</v>
      </c>
      <c r="K1328" t="str">
        <v>Cameron Crowe</v>
      </c>
      <c r="L1328">
        <v>10000</v>
      </c>
      <c r="M1328">
        <v>11458</v>
      </c>
      <c r="N1328">
        <v>488</v>
      </c>
      <c r="O1328">
        <v>0</v>
      </c>
      <c r="P1328">
        <v>6.9</v>
      </c>
      <c r="R1328" t="str">
        <v>Spotlight</v>
      </c>
      <c r="S1328">
        <v>42097</v>
      </c>
      <c r="T1328">
        <v>2015</v>
      </c>
      <c r="U1328" t="str">
        <v>2010s</v>
      </c>
      <c r="V1328" t="str">
        <v>Color</v>
      </c>
      <c r="W1328" t="str">
        <v>Biography</v>
      </c>
      <c r="X1328" t="str">
        <v>English</v>
      </c>
      <c r="Y1328" t="str">
        <v>USA</v>
      </c>
      <c r="Z1328" t="str">
        <v>R</v>
      </c>
      <c r="AA1328" t="str">
        <v>Billy Crudup</v>
      </c>
      <c r="AB1328" t="str">
        <v>Tom McCarthy</v>
      </c>
      <c r="AC1328">
        <v>745</v>
      </c>
      <c r="AD1328">
        <v>1058</v>
      </c>
      <c r="AE1328">
        <v>310</v>
      </c>
      <c r="AF1328">
        <v>80000</v>
      </c>
      <c r="AG1328">
        <v>8.1</v>
      </c>
      <c r="AH1328">
        <v>474</v>
      </c>
      <c r="AI1328">
        <v>128</v>
      </c>
      <c r="AJ1328">
        <v>44988180</v>
      </c>
      <c r="AL1328" s="7" t="str">
        <v>Harley Cokeliss</v>
      </c>
      <c r="AM1328" s="35">
        <f>AVERAGEIFS(IMDB4[IMDb Score (1-10)],IMDB4[Director Name],Formula_Analysis!AL1328)</f>
        <v>5.6</v>
      </c>
      <c r="AQ1328" s="7" t="str">
        <v>Noah Danby</v>
      </c>
      <c r="AR1328" s="7">
        <f>SUMIFS(IMDB4[Gross Revenue],IMDB4[Lead Actor],Formula_Analysis!AQ1328)</f>
        <v>1098224</v>
      </c>
    </row>
    <row r="1329" spans="1:44" x14ac:dyDescent="0.25">
      <c r="A1329" t="str">
        <v>Basquiat</v>
      </c>
      <c r="B1329">
        <v>35390</v>
      </c>
      <c r="C1329">
        <v>1996</v>
      </c>
      <c r="D1329" t="str">
        <v>1990s</v>
      </c>
      <c r="E1329" t="str">
        <v>Color</v>
      </c>
      <c r="F1329" t="str">
        <v>Biography</v>
      </c>
      <c r="G1329" t="str">
        <v>English</v>
      </c>
      <c r="H1329" t="str">
        <v>USA</v>
      </c>
      <c r="I1329" t="str">
        <v>R</v>
      </c>
      <c r="J1329" t="str">
        <v>Gary Oldman</v>
      </c>
      <c r="K1329" t="str">
        <v>Julian Schnabel</v>
      </c>
      <c r="L1329">
        <v>10000</v>
      </c>
      <c r="M1329">
        <v>11459</v>
      </c>
      <c r="N1329">
        <v>232</v>
      </c>
      <c r="O1329">
        <v>0</v>
      </c>
      <c r="P1329">
        <v>6.9</v>
      </c>
      <c r="R1329" t="str">
        <v>Frequency</v>
      </c>
      <c r="S1329">
        <v>36761</v>
      </c>
      <c r="T1329">
        <v>2000</v>
      </c>
      <c r="U1329" t="str">
        <v>2000s</v>
      </c>
      <c r="V1329" t="str">
        <v>Color</v>
      </c>
      <c r="W1329" t="str">
        <v>Crime</v>
      </c>
      <c r="X1329" t="str">
        <v>English</v>
      </c>
      <c r="Y1329" t="str">
        <v>USA</v>
      </c>
      <c r="Z1329" t="str">
        <v>PG-13</v>
      </c>
      <c r="AA1329" t="str">
        <v>Dennis Quaid</v>
      </c>
      <c r="AB1329" t="str">
        <v>Gregory Hoblit</v>
      </c>
      <c r="AC1329">
        <v>2000</v>
      </c>
      <c r="AD1329">
        <v>4045</v>
      </c>
      <c r="AE1329">
        <v>40</v>
      </c>
      <c r="AF1329">
        <v>0</v>
      </c>
      <c r="AG1329">
        <v>7.3</v>
      </c>
      <c r="AH1329">
        <v>168</v>
      </c>
      <c r="AI1329">
        <v>118</v>
      </c>
      <c r="AJ1329">
        <v>44983704</v>
      </c>
      <c r="AL1329" s="7" t="str">
        <v>Jennifer Wynne Farmer</v>
      </c>
      <c r="AM1329" s="35">
        <f>AVERAGEIFS(IMDB4[IMDb Score (1-10)],IMDB4[Director Name],Formula_Analysis!AL1329)</f>
        <v>6.5</v>
      </c>
      <c r="AQ1329" s="7" t="str">
        <v>Matisyahu</v>
      </c>
      <c r="AR1329" s="7">
        <f>SUMIFS(IMDB4[Gross Revenue],IMDB4[Lead Actor],Formula_Analysis!AQ1329)</f>
        <v>215185</v>
      </c>
    </row>
    <row r="1330" spans="1:44" x14ac:dyDescent="0.25">
      <c r="A1330" t="str">
        <v>The East</v>
      </c>
      <c r="B1330">
        <v>41493</v>
      </c>
      <c r="C1330">
        <v>2013</v>
      </c>
      <c r="D1330" t="str">
        <v>2010s</v>
      </c>
      <c r="E1330" t="str">
        <v>Color</v>
      </c>
      <c r="F1330" t="str">
        <v>Drama</v>
      </c>
      <c r="G1330" t="str">
        <v>English</v>
      </c>
      <c r="H1330" t="str">
        <v>UK</v>
      </c>
      <c r="I1330" t="str">
        <v>PG-13</v>
      </c>
      <c r="J1330" t="str">
        <v>Alexander SkarsgÃ¥rd</v>
      </c>
      <c r="K1330" t="str">
        <v>Zal Batmanglij</v>
      </c>
      <c r="L1330">
        <v>10000</v>
      </c>
      <c r="M1330">
        <v>13180</v>
      </c>
      <c r="N1330">
        <v>129</v>
      </c>
      <c r="O1330">
        <v>12000</v>
      </c>
      <c r="P1330">
        <v>6.9</v>
      </c>
      <c r="R1330" t="str">
        <v>Cop Land</v>
      </c>
      <c r="S1330">
        <v>35626</v>
      </c>
      <c r="T1330">
        <v>1997</v>
      </c>
      <c r="U1330" t="str">
        <v>1990s</v>
      </c>
      <c r="V1330" t="str">
        <v>Color</v>
      </c>
      <c r="W1330" t="str">
        <v>Crime</v>
      </c>
      <c r="X1330" t="str">
        <v>English</v>
      </c>
      <c r="Y1330" t="str">
        <v>USA</v>
      </c>
      <c r="Z1330" t="str">
        <v>R</v>
      </c>
      <c r="AA1330" t="str">
        <v>Robert De Niro</v>
      </c>
      <c r="AB1330" t="str">
        <v>James Mangold</v>
      </c>
      <c r="AC1330">
        <v>22000</v>
      </c>
      <c r="AD1330">
        <v>40117</v>
      </c>
      <c r="AE1330">
        <v>446</v>
      </c>
      <c r="AF1330">
        <v>2000</v>
      </c>
      <c r="AG1330">
        <v>6.9</v>
      </c>
      <c r="AH1330">
        <v>131</v>
      </c>
      <c r="AI1330">
        <v>120</v>
      </c>
      <c r="AJ1330">
        <v>44886089</v>
      </c>
      <c r="AL1330" s="7" t="str">
        <v>William Wyler</v>
      </c>
      <c r="AM1330" s="35">
        <f>AVERAGEIFS(IMDB4[IMDb Score (1-10)],IMDB4[Director Name],Formula_Analysis!AL1330)</f>
        <v>8.1</v>
      </c>
      <c r="AQ1330" s="7" t="str">
        <v>Michael Smiley</v>
      </c>
      <c r="AR1330" s="7">
        <f>SUMIFS(IMDB4[Gross Revenue],IMDB4[Lead Actor],Formula_Analysis!AQ1330)</f>
        <v>28212088</v>
      </c>
    </row>
    <row r="1331" spans="1:44" x14ac:dyDescent="0.25">
      <c r="A1331" t="str">
        <v>The Diary of a Teenage Girl</v>
      </c>
      <c r="B1331">
        <v>42011</v>
      </c>
      <c r="C1331">
        <v>2015</v>
      </c>
      <c r="D1331" t="str">
        <v>2010s</v>
      </c>
      <c r="E1331" t="str">
        <v>Color</v>
      </c>
      <c r="F1331" t="str">
        <v>Drama</v>
      </c>
      <c r="G1331" t="str">
        <v>English</v>
      </c>
      <c r="H1331" t="str">
        <v>USA</v>
      </c>
      <c r="I1331" t="str">
        <v>R</v>
      </c>
      <c r="J1331" t="str">
        <v>Alexander SkarsgÃ¥rd</v>
      </c>
      <c r="K1331" t="str">
        <v>Marielle Heller</v>
      </c>
      <c r="L1331">
        <v>10000</v>
      </c>
      <c r="M1331">
        <v>11184</v>
      </c>
      <c r="N1331">
        <v>22</v>
      </c>
      <c r="O1331">
        <v>0</v>
      </c>
      <c r="P1331">
        <v>6.9</v>
      </c>
      <c r="R1331" t="str">
        <v>Cop Out</v>
      </c>
      <c r="S1331">
        <v>40417</v>
      </c>
      <c r="T1331">
        <v>2010</v>
      </c>
      <c r="U1331" t="str">
        <v>2010s</v>
      </c>
      <c r="V1331" t="str">
        <v>Color</v>
      </c>
      <c r="W1331" t="str">
        <v>Action</v>
      </c>
      <c r="X1331" t="str">
        <v>English</v>
      </c>
      <c r="Y1331" t="str">
        <v>USA</v>
      </c>
      <c r="Z1331" t="str">
        <v>R</v>
      </c>
      <c r="AA1331" t="str">
        <v>Bruce Willis</v>
      </c>
      <c r="AB1331" t="str">
        <v>Kevin Smith</v>
      </c>
      <c r="AC1331">
        <v>13000</v>
      </c>
      <c r="AD1331">
        <v>14483</v>
      </c>
      <c r="AE1331">
        <v>0</v>
      </c>
      <c r="AF1331">
        <v>0</v>
      </c>
      <c r="AG1331">
        <v>5.6</v>
      </c>
      <c r="AH1331">
        <v>203</v>
      </c>
      <c r="AI1331">
        <v>107</v>
      </c>
      <c r="AJ1331">
        <v>44867349</v>
      </c>
      <c r="AL1331" s="7" t="str">
        <v>RZA</v>
      </c>
      <c r="AM1331" s="35">
        <f>AVERAGEIFS(IMDB4[IMDb Score (1-10)],IMDB4[Director Name],Formula_Analysis!AL1331)</f>
        <v>5.4</v>
      </c>
      <c r="AQ1331" s="7" t="str">
        <v>Heike Makatsch</v>
      </c>
      <c r="AR1331" s="7">
        <f>SUMIFS(IMDB4[Gross Revenue],IMDB4[Lead Actor],Formula_Analysis!AQ1331)</f>
        <v>927107</v>
      </c>
    </row>
    <row r="1332" spans="1:44" x14ac:dyDescent="0.25">
      <c r="A1332" t="str">
        <v>Wild Target</v>
      </c>
      <c r="B1332">
        <v>40321</v>
      </c>
      <c r="C1332">
        <v>2010</v>
      </c>
      <c r="D1332" t="str">
        <v>2010s</v>
      </c>
      <c r="E1332" t="str">
        <v>Color</v>
      </c>
      <c r="F1332" t="str">
        <v>Action</v>
      </c>
      <c r="G1332" t="str">
        <v>English</v>
      </c>
      <c r="H1332" t="str">
        <v>UK</v>
      </c>
      <c r="I1332" t="str">
        <v>PG-13</v>
      </c>
      <c r="J1332" t="str">
        <v>Rupert Grint</v>
      </c>
      <c r="K1332" t="str">
        <v>Jonathan Lynn</v>
      </c>
      <c r="L1332">
        <v>10000</v>
      </c>
      <c r="M1332">
        <v>11770</v>
      </c>
      <c r="N1332">
        <v>36</v>
      </c>
      <c r="O1332">
        <v>0</v>
      </c>
      <c r="P1332">
        <v>6.9</v>
      </c>
      <c r="R1332" t="str">
        <v>The Juror</v>
      </c>
      <c r="S1332">
        <v>35336</v>
      </c>
      <c r="T1332">
        <v>1996</v>
      </c>
      <c r="U1332" t="str">
        <v>1990s</v>
      </c>
      <c r="V1332" t="str">
        <v>Color</v>
      </c>
      <c r="W1332" t="str">
        <v>Drama</v>
      </c>
      <c r="X1332" t="str">
        <v>English</v>
      </c>
      <c r="Y1332" t="str">
        <v>USA</v>
      </c>
      <c r="Z1332" t="str">
        <v>R</v>
      </c>
      <c r="AA1332" t="str">
        <v>Joseph Gordon-Levitt</v>
      </c>
      <c r="AB1332" t="str">
        <v>Brian Gibson</v>
      </c>
      <c r="AC1332">
        <v>23000</v>
      </c>
      <c r="AD1332">
        <v>26907</v>
      </c>
      <c r="AE1332">
        <v>13</v>
      </c>
      <c r="AF1332">
        <v>353</v>
      </c>
      <c r="AG1332">
        <v>5.6</v>
      </c>
      <c r="AH1332">
        <v>28</v>
      </c>
      <c r="AI1332">
        <v>118</v>
      </c>
      <c r="AJ1332">
        <v>44834712</v>
      </c>
      <c r="AL1332" s="7" t="str">
        <v>David Silverman</v>
      </c>
      <c r="AM1332" s="35">
        <f>AVERAGEIFS(IMDB4[IMDb Score (1-10)],IMDB4[Director Name],Formula_Analysis!AL1332)</f>
        <v>7.4</v>
      </c>
      <c r="AQ1332" s="7" t="str">
        <v>Bobby Lee</v>
      </c>
      <c r="AR1332" s="7">
        <f>SUMIFS(IMDB4[Gross Revenue],IMDB4[Lead Actor],Formula_Analysis!AQ1332)</f>
        <v>37371385</v>
      </c>
    </row>
    <row r="1333" spans="1:44" x14ac:dyDescent="0.25">
      <c r="A1333" t="str">
        <v>Pretty Woman</v>
      </c>
      <c r="B1333">
        <v>33103</v>
      </c>
      <c r="C1333">
        <v>1990</v>
      </c>
      <c r="D1333" t="str">
        <v>1990s</v>
      </c>
      <c r="E1333" t="str">
        <v>Color</v>
      </c>
      <c r="F1333" t="str">
        <v>Comedy</v>
      </c>
      <c r="G1333" t="str">
        <v>English</v>
      </c>
      <c r="H1333" t="str">
        <v>USA</v>
      </c>
      <c r="I1333" t="str">
        <v>R</v>
      </c>
      <c r="J1333" t="str">
        <v>Julia Roberts</v>
      </c>
      <c r="K1333" t="str">
        <v>Garry Marshall</v>
      </c>
      <c r="L1333">
        <v>8000</v>
      </c>
      <c r="M1333">
        <v>11135</v>
      </c>
      <c r="N1333">
        <v>0</v>
      </c>
      <c r="O1333">
        <v>11000</v>
      </c>
      <c r="P1333">
        <v>6.9</v>
      </c>
      <c r="R1333" t="str">
        <v>A Nightmare on Elm Street 3: Dream Warriors</v>
      </c>
      <c r="S1333">
        <v>32008</v>
      </c>
      <c r="T1333">
        <v>1987</v>
      </c>
      <c r="U1333" t="str">
        <v>1980s</v>
      </c>
      <c r="V1333" t="str">
        <v>Color</v>
      </c>
      <c r="W1333" t="str">
        <v>Action</v>
      </c>
      <c r="X1333" t="str">
        <v>English</v>
      </c>
      <c r="Y1333" t="str">
        <v>USA</v>
      </c>
      <c r="Z1333" t="str">
        <v>X</v>
      </c>
      <c r="AA1333" t="str">
        <v>John Saxon</v>
      </c>
      <c r="AB1333" t="str">
        <v>Chuck Russell</v>
      </c>
      <c r="AC1333">
        <v>506</v>
      </c>
      <c r="AD1333">
        <v>1584</v>
      </c>
      <c r="AE1333">
        <v>55</v>
      </c>
      <c r="AF1333">
        <v>0</v>
      </c>
      <c r="AG1333">
        <v>6.6</v>
      </c>
      <c r="AH1333">
        <v>131</v>
      </c>
      <c r="AI1333">
        <v>88</v>
      </c>
      <c r="AJ1333">
        <v>44793200</v>
      </c>
      <c r="AL1333" s="7" t="str">
        <v>Alison Maclean</v>
      </c>
      <c r="AM1333" s="35">
        <f>AVERAGEIFS(IMDB4[IMDb Score (1-10)],IMDB4[Director Name],Formula_Analysis!AL1333)</f>
        <v>7</v>
      </c>
      <c r="AQ1333" s="7" t="str">
        <v>Steve Oedekerk</v>
      </c>
      <c r="AR1333" s="7">
        <f>SUMIFS(IMDB4[Gross Revenue],IMDB4[Lead Actor],Formula_Analysis!AQ1333)</f>
        <v>16033556</v>
      </c>
    </row>
    <row r="1334" spans="1:44" x14ac:dyDescent="0.25">
      <c r="A1334" t="str">
        <v>Step Brothers</v>
      </c>
      <c r="B1334">
        <v>39716</v>
      </c>
      <c r="C1334">
        <v>2008</v>
      </c>
      <c r="D1334" t="str">
        <v>2000s</v>
      </c>
      <c r="E1334" t="str">
        <v>Color</v>
      </c>
      <c r="F1334" t="str">
        <v>Comedy</v>
      </c>
      <c r="G1334" t="str">
        <v>English</v>
      </c>
      <c r="H1334" t="str">
        <v>USA</v>
      </c>
      <c r="I1334" t="str">
        <v>R</v>
      </c>
      <c r="J1334" t="str">
        <v>Will Ferrell</v>
      </c>
      <c r="K1334" t="str">
        <v>Adam McKay</v>
      </c>
      <c r="L1334">
        <v>8000</v>
      </c>
      <c r="M1334">
        <v>11264</v>
      </c>
      <c r="N1334">
        <v>285</v>
      </c>
      <c r="O1334">
        <v>0</v>
      </c>
      <c r="P1334">
        <v>6.9</v>
      </c>
      <c r="R1334" t="str">
        <v>The Replacements</v>
      </c>
      <c r="S1334">
        <v>36784</v>
      </c>
      <c r="T1334">
        <v>2000</v>
      </c>
      <c r="U1334" t="str">
        <v>2000s</v>
      </c>
      <c r="V1334" t="str">
        <v>Color</v>
      </c>
      <c r="W1334" t="str">
        <v>Comedy</v>
      </c>
      <c r="X1334" t="str">
        <v>English</v>
      </c>
      <c r="Y1334" t="str">
        <v>USA</v>
      </c>
      <c r="Z1334" t="str">
        <v>PG-13</v>
      </c>
      <c r="AA1334" t="str">
        <v>Keanu Reeves</v>
      </c>
      <c r="AB1334" t="str">
        <v>Howard Deutch</v>
      </c>
      <c r="AC1334">
        <v>18000</v>
      </c>
      <c r="AD1334">
        <v>24024</v>
      </c>
      <c r="AE1334">
        <v>41</v>
      </c>
      <c r="AF1334">
        <v>0</v>
      </c>
      <c r="AG1334">
        <v>6.5</v>
      </c>
      <c r="AH1334">
        <v>118</v>
      </c>
      <c r="AI1334">
        <v>118</v>
      </c>
      <c r="AJ1334">
        <v>44737059</v>
      </c>
      <c r="AL1334" s="7" t="str">
        <v>William H. Macy</v>
      </c>
      <c r="AM1334" s="35">
        <f>AVERAGEIFS(IMDB4[IMDb Score (1-10)],IMDB4[Director Name],Formula_Analysis!AL1334)</f>
        <v>7.5</v>
      </c>
      <c r="AQ1334" s="7" t="str">
        <v>Bill Bailey</v>
      </c>
      <c r="AR1334" s="7">
        <f>SUMIFS(IMDB4[Gross Revenue],IMDB4[Lead Actor],Formula_Analysis!AQ1334)</f>
        <v>23618786</v>
      </c>
    </row>
    <row r="1335" spans="1:44" x14ac:dyDescent="0.25">
      <c r="A1335" t="str">
        <v>Jay and Silent Bob Strike Back</v>
      </c>
      <c r="B1335">
        <v>37118</v>
      </c>
      <c r="C1335">
        <v>2001</v>
      </c>
      <c r="D1335" t="str">
        <v>2000s</v>
      </c>
      <c r="E1335" t="str">
        <v>Color</v>
      </c>
      <c r="F1335" t="str">
        <v>Comedy</v>
      </c>
      <c r="G1335" t="str">
        <v>English</v>
      </c>
      <c r="H1335" t="str">
        <v>USA</v>
      </c>
      <c r="I1335" t="str">
        <v>R</v>
      </c>
      <c r="J1335" t="str">
        <v>Will Ferrell</v>
      </c>
      <c r="K1335" t="str">
        <v>Kevin Smith</v>
      </c>
      <c r="L1335">
        <v>8000</v>
      </c>
      <c r="M1335">
        <v>11632</v>
      </c>
      <c r="N1335">
        <v>0</v>
      </c>
      <c r="O1335">
        <v>0</v>
      </c>
      <c r="P1335">
        <v>6.9</v>
      </c>
      <c r="R1335" t="str">
        <v>Young Guns</v>
      </c>
      <c r="S1335">
        <v>32319</v>
      </c>
      <c r="T1335">
        <v>1988</v>
      </c>
      <c r="U1335" t="str">
        <v>1980s</v>
      </c>
      <c r="V1335" t="str">
        <v>Color</v>
      </c>
      <c r="W1335" t="str">
        <v>Action</v>
      </c>
      <c r="X1335" t="str">
        <v>English</v>
      </c>
      <c r="Y1335" t="str">
        <v>USA</v>
      </c>
      <c r="Z1335" t="str">
        <v>R</v>
      </c>
      <c r="AA1335" t="str">
        <v>Jack Palance</v>
      </c>
      <c r="AB1335" t="str">
        <v>Christopher Cain</v>
      </c>
      <c r="AC1335">
        <v>549</v>
      </c>
      <c r="AD1335">
        <v>1747</v>
      </c>
      <c r="AE1335">
        <v>58</v>
      </c>
      <c r="AF1335">
        <v>0</v>
      </c>
      <c r="AG1335">
        <v>6.8</v>
      </c>
      <c r="AH1335">
        <v>50</v>
      </c>
      <c r="AI1335">
        <v>107</v>
      </c>
      <c r="AJ1335">
        <v>44726644</v>
      </c>
      <c r="AL1335" s="7" t="str">
        <v>Roger Christian</v>
      </c>
      <c r="AM1335" s="35">
        <f>AVERAGEIFS(IMDB4[IMDb Score (1-10)],IMDB4[Director Name],Formula_Analysis!AL1335)</f>
        <v>2.4</v>
      </c>
      <c r="AQ1335" s="7" t="str">
        <v>Brian Bosworth</v>
      </c>
      <c r="AR1335" s="7">
        <f>SUMIFS(IMDB4[Gross Revenue],IMDB4[Lead Actor],Formula_Analysis!AQ1335)</f>
        <v>9286314</v>
      </c>
    </row>
    <row r="1336" spans="1:44" x14ac:dyDescent="0.25">
      <c r="A1336" t="str">
        <v>Jab Tak Hai Jaan</v>
      </c>
      <c r="B1336">
        <v>41023</v>
      </c>
      <c r="C1336">
        <v>2012</v>
      </c>
      <c r="D1336" t="str">
        <v>2010s</v>
      </c>
      <c r="E1336" t="str">
        <v>Color</v>
      </c>
      <c r="F1336" t="str">
        <v>Drama</v>
      </c>
      <c r="G1336" t="str">
        <v>Hindi</v>
      </c>
      <c r="H1336" t="str">
        <v>India</v>
      </c>
      <c r="I1336" t="str">
        <v>Not Rated</v>
      </c>
      <c r="J1336" t="str">
        <v>Shah Rukh Khan</v>
      </c>
      <c r="K1336" t="str">
        <v>Yash Chopra</v>
      </c>
      <c r="L1336">
        <v>8000</v>
      </c>
      <c r="M1336">
        <v>13762</v>
      </c>
      <c r="N1336">
        <v>147</v>
      </c>
      <c r="O1336">
        <v>12000</v>
      </c>
      <c r="P1336">
        <v>6.9</v>
      </c>
      <c r="R1336" t="str">
        <v>Scarface</v>
      </c>
      <c r="S1336">
        <v>30380</v>
      </c>
      <c r="T1336">
        <v>1983</v>
      </c>
      <c r="U1336" t="str">
        <v>1980s</v>
      </c>
      <c r="V1336" t="str">
        <v>Color</v>
      </c>
      <c r="W1336" t="str">
        <v>Crime</v>
      </c>
      <c r="X1336" t="str">
        <v>English</v>
      </c>
      <c r="Y1336" t="str">
        <v>USA</v>
      </c>
      <c r="Z1336" t="str">
        <v>R</v>
      </c>
      <c r="AA1336" t="str">
        <v>Al Pacino</v>
      </c>
      <c r="AB1336" t="str">
        <v>Brian De Palma</v>
      </c>
      <c r="AC1336">
        <v>14000</v>
      </c>
      <c r="AD1336">
        <v>16464</v>
      </c>
      <c r="AE1336">
        <v>0</v>
      </c>
      <c r="AF1336">
        <v>19000</v>
      </c>
      <c r="AG1336">
        <v>8.3000000000000007</v>
      </c>
      <c r="AH1336">
        <v>147</v>
      </c>
      <c r="AI1336">
        <v>142</v>
      </c>
      <c r="AJ1336">
        <v>44700000</v>
      </c>
      <c r="AL1336" s="7" t="str">
        <v>Steve Oedekerk</v>
      </c>
      <c r="AM1336" s="35">
        <f>AVERAGEIFS(IMDB4[IMDb Score (1-10)],IMDB4[Director Name],Formula_Analysis!AL1336)</f>
        <v>6.2</v>
      </c>
      <c r="AQ1336" s="7" t="str">
        <v>Elpidia Carrillo</v>
      </c>
      <c r="AR1336" s="7">
        <f>SUMIFS(IMDB4[Gross Revenue],IMDB4[Lead Actor],Formula_Analysis!AQ1336)</f>
        <v>886410</v>
      </c>
    </row>
    <row r="1337" spans="1:44" x14ac:dyDescent="0.25">
      <c r="A1337" t="str">
        <v>Cruel Intentions</v>
      </c>
      <c r="B1337">
        <v>36213</v>
      </c>
      <c r="C1337">
        <v>1999</v>
      </c>
      <c r="D1337" t="str">
        <v>1990s</v>
      </c>
      <c r="E1337" t="str">
        <v>Color</v>
      </c>
      <c r="F1337" t="str">
        <v>Drama</v>
      </c>
      <c r="G1337" t="str">
        <v>English</v>
      </c>
      <c r="H1337" t="str">
        <v>USA</v>
      </c>
      <c r="I1337" t="str">
        <v>R</v>
      </c>
      <c r="J1337" t="str">
        <v>Sarah Michelle Gellar</v>
      </c>
      <c r="K1337" t="str">
        <v>Roger Kumble</v>
      </c>
      <c r="L1337">
        <v>4000</v>
      </c>
      <c r="M1337">
        <v>6223</v>
      </c>
      <c r="N1337">
        <v>16</v>
      </c>
      <c r="O1337">
        <v>0</v>
      </c>
      <c r="P1337">
        <v>6.9</v>
      </c>
      <c r="R1337" t="str">
        <v>The Artist</v>
      </c>
      <c r="S1337">
        <v>40579</v>
      </c>
      <c r="T1337">
        <v>2011</v>
      </c>
      <c r="U1337" t="str">
        <v>2010s</v>
      </c>
      <c r="V1337" t="str">
        <v>Black and White</v>
      </c>
      <c r="W1337" t="str">
        <v>Comedy</v>
      </c>
      <c r="X1337" t="str">
        <v>English</v>
      </c>
      <c r="Y1337" t="str">
        <v>France</v>
      </c>
      <c r="Z1337" t="str">
        <v>PG-13</v>
      </c>
      <c r="AA1337" t="str">
        <v>BÃ©rÃ©nice Bejo</v>
      </c>
      <c r="AB1337" t="str">
        <v>Michel Hazanavicius</v>
      </c>
      <c r="AC1337">
        <v>996</v>
      </c>
      <c r="AD1337">
        <v>4606</v>
      </c>
      <c r="AE1337">
        <v>405</v>
      </c>
      <c r="AF1337">
        <v>30000</v>
      </c>
      <c r="AG1337">
        <v>8</v>
      </c>
      <c r="AH1337">
        <v>576</v>
      </c>
      <c r="AI1337">
        <v>100</v>
      </c>
      <c r="AJ1337">
        <v>44667095</v>
      </c>
      <c r="AL1337" s="7" t="str">
        <v>Lewis Gilbert</v>
      </c>
      <c r="AM1337" s="35">
        <f>AVERAGEIFS(IMDB4[IMDb Score (1-10)],IMDB4[Director Name],Formula_Analysis!AL1337)</f>
        <v>6.7666666666666666</v>
      </c>
      <c r="AQ1337" s="7" t="str">
        <v>Alicia Goranson</v>
      </c>
      <c r="AR1337" s="7">
        <f>SUMIFS(IMDB4[Gross Revenue],IMDB4[Lead Actor],Formula_Analysis!AQ1337)</f>
        <v>11533945</v>
      </c>
    </row>
    <row r="1338" spans="1:44" x14ac:dyDescent="0.25">
      <c r="A1338" t="str">
        <v>Mr. Peabody &amp; Sherman</v>
      </c>
      <c r="B1338">
        <v>41697</v>
      </c>
      <c r="C1338">
        <v>2014</v>
      </c>
      <c r="D1338" t="str">
        <v>2010s</v>
      </c>
      <c r="E1338" t="str">
        <v>Color</v>
      </c>
      <c r="F1338" t="str">
        <v>Adventure</v>
      </c>
      <c r="G1338" t="str">
        <v>English</v>
      </c>
      <c r="H1338" t="str">
        <v>USA</v>
      </c>
      <c r="I1338" t="str">
        <v>PG</v>
      </c>
      <c r="J1338" t="str">
        <v>Ty Burrell</v>
      </c>
      <c r="K1338" t="str">
        <v>Rob Minkoff</v>
      </c>
      <c r="L1338">
        <v>3000</v>
      </c>
      <c r="M1338">
        <v>5810</v>
      </c>
      <c r="N1338">
        <v>50</v>
      </c>
      <c r="O1338">
        <v>11000</v>
      </c>
      <c r="P1338">
        <v>6.9</v>
      </c>
      <c r="R1338" t="str">
        <v>The Internship</v>
      </c>
      <c r="S1338">
        <v>41375</v>
      </c>
      <c r="T1338">
        <v>2013</v>
      </c>
      <c r="U1338" t="str">
        <v>2010s</v>
      </c>
      <c r="V1338" t="str">
        <v>Color</v>
      </c>
      <c r="W1338" t="str">
        <v>Comedy</v>
      </c>
      <c r="X1338" t="str">
        <v>English</v>
      </c>
      <c r="Y1338" t="str">
        <v>USA</v>
      </c>
      <c r="Z1338" t="str">
        <v>PG-13</v>
      </c>
      <c r="AA1338" t="str">
        <v>Josh Gad</v>
      </c>
      <c r="AB1338" t="str">
        <v>Shawn Levy</v>
      </c>
      <c r="AC1338">
        <v>1000</v>
      </c>
      <c r="AD1338">
        <v>5081</v>
      </c>
      <c r="AE1338">
        <v>189</v>
      </c>
      <c r="AF1338">
        <v>22000</v>
      </c>
      <c r="AG1338">
        <v>6.3</v>
      </c>
      <c r="AH1338">
        <v>246</v>
      </c>
      <c r="AI1338">
        <v>125</v>
      </c>
      <c r="AJ1338">
        <v>44665963</v>
      </c>
      <c r="AL1338" s="7" t="str">
        <v>Dwight H. Little</v>
      </c>
      <c r="AM1338" s="35">
        <f>AVERAGEIFS(IMDB4[IMDb Score (1-10)],IMDB4[Director Name],Formula_Analysis!AL1338)</f>
        <v>5.25</v>
      </c>
      <c r="AQ1338" s="7" t="str">
        <v>John Howard</v>
      </c>
      <c r="AR1338" s="7">
        <f>SUMIFS(IMDB4[Gross Revenue],IMDB4[Lead Actor],Formula_Analysis!AQ1338)</f>
        <v>399879</v>
      </c>
    </row>
    <row r="1339" spans="1:44" x14ac:dyDescent="0.25">
      <c r="A1339" t="str">
        <v>We Own the Night</v>
      </c>
      <c r="B1339">
        <v>39185</v>
      </c>
      <c r="C1339">
        <v>2007</v>
      </c>
      <c r="D1339" t="str">
        <v>2000s</v>
      </c>
      <c r="E1339" t="str">
        <v>Color</v>
      </c>
      <c r="F1339" t="str">
        <v>Crime</v>
      </c>
      <c r="G1339" t="str">
        <v>English</v>
      </c>
      <c r="H1339" t="str">
        <v>USA</v>
      </c>
      <c r="I1339" t="str">
        <v>R</v>
      </c>
      <c r="J1339" t="str">
        <v>Robert Duvall</v>
      </c>
      <c r="K1339" t="str">
        <v>James Gray</v>
      </c>
      <c r="L1339">
        <v>3000</v>
      </c>
      <c r="M1339">
        <v>3681</v>
      </c>
      <c r="N1339">
        <v>115</v>
      </c>
      <c r="O1339">
        <v>0</v>
      </c>
      <c r="P1339">
        <v>6.9</v>
      </c>
      <c r="R1339" t="str">
        <v>Meet Joe Black</v>
      </c>
      <c r="S1339">
        <v>36005</v>
      </c>
      <c r="T1339">
        <v>1998</v>
      </c>
      <c r="U1339" t="str">
        <v>1990s</v>
      </c>
      <c r="V1339" t="str">
        <v>Color</v>
      </c>
      <c r="W1339" t="str">
        <v>Drama</v>
      </c>
      <c r="X1339" t="str">
        <v>English</v>
      </c>
      <c r="Y1339" t="str">
        <v>USA</v>
      </c>
      <c r="Z1339" t="str">
        <v>PG-13</v>
      </c>
      <c r="AA1339" t="str">
        <v>Anthony Hopkins</v>
      </c>
      <c r="AB1339" t="str">
        <v>Martin Brest</v>
      </c>
      <c r="AC1339">
        <v>12000</v>
      </c>
      <c r="AD1339">
        <v>23950</v>
      </c>
      <c r="AE1339">
        <v>102</v>
      </c>
      <c r="AF1339">
        <v>10000</v>
      </c>
      <c r="AG1339">
        <v>7.1</v>
      </c>
      <c r="AH1339">
        <v>98</v>
      </c>
      <c r="AI1339">
        <v>178</v>
      </c>
      <c r="AJ1339">
        <v>44606335</v>
      </c>
      <c r="AL1339" s="7" t="str">
        <v>Joe Chappelle</v>
      </c>
      <c r="AM1339" s="35">
        <f>AVERAGEIFS(IMDB4[IMDb Score (1-10)],IMDB4[Director Name],Formula_Analysis!AL1339)</f>
        <v>4.9000000000000004</v>
      </c>
      <c r="AQ1339" s="7" t="str">
        <v>Heather Donahue</v>
      </c>
      <c r="AR1339" s="7">
        <f>SUMIFS(IMDB4[Gross Revenue],IMDB4[Lead Actor],Formula_Analysis!AQ1339)</f>
        <v>140530114</v>
      </c>
    </row>
    <row r="1340" spans="1:44" x14ac:dyDescent="0.25">
      <c r="A1340" t="str">
        <v>The Duchess</v>
      </c>
      <c r="B1340">
        <v>39537</v>
      </c>
      <c r="C1340">
        <v>2008</v>
      </c>
      <c r="D1340" t="str">
        <v>2000s</v>
      </c>
      <c r="E1340" t="str">
        <v>Color</v>
      </c>
      <c r="F1340" t="str">
        <v>Biography</v>
      </c>
      <c r="G1340" t="str">
        <v>English</v>
      </c>
      <c r="H1340" t="str">
        <v>UK</v>
      </c>
      <c r="I1340" t="str">
        <v>PG-13</v>
      </c>
      <c r="J1340" t="str">
        <v>Dominic Cooper</v>
      </c>
      <c r="K1340" t="str">
        <v>Saul Dibb</v>
      </c>
      <c r="L1340">
        <v>3000</v>
      </c>
      <c r="M1340">
        <v>6420</v>
      </c>
      <c r="N1340">
        <v>10</v>
      </c>
      <c r="O1340">
        <v>0</v>
      </c>
      <c r="P1340">
        <v>6.9</v>
      </c>
      <c r="R1340" t="str">
        <v>Lost in Translation</v>
      </c>
      <c r="S1340">
        <v>37657</v>
      </c>
      <c r="T1340">
        <v>2003</v>
      </c>
      <c r="U1340" t="str">
        <v>2000s</v>
      </c>
      <c r="V1340" t="str">
        <v>Color</v>
      </c>
      <c r="W1340" t="str">
        <v>Drama</v>
      </c>
      <c r="X1340" t="str">
        <v>English</v>
      </c>
      <c r="Y1340" t="str">
        <v>USA</v>
      </c>
      <c r="Z1340" t="str">
        <v>R</v>
      </c>
      <c r="AA1340" t="str">
        <v>Scarlett Johansson</v>
      </c>
      <c r="AB1340" t="str">
        <v>Sofia Coppola</v>
      </c>
      <c r="AC1340">
        <v>19000</v>
      </c>
      <c r="AD1340">
        <v>32015</v>
      </c>
      <c r="AE1340">
        <v>0</v>
      </c>
      <c r="AF1340">
        <v>17000</v>
      </c>
      <c r="AG1340">
        <v>7.8</v>
      </c>
      <c r="AH1340">
        <v>265</v>
      </c>
      <c r="AI1340">
        <v>101</v>
      </c>
      <c r="AJ1340">
        <v>44566004</v>
      </c>
      <c r="AL1340" s="7" t="str">
        <v>Dominique Othenin-Girard</v>
      </c>
      <c r="AM1340" s="35">
        <f>AVERAGEIFS(IMDB4[IMDb Score (1-10)],IMDB4[Director Name],Formula_Analysis!AL1340)</f>
        <v>5.2</v>
      </c>
      <c r="AQ1340" s="7" t="str">
        <v>Dameon Clarke</v>
      </c>
      <c r="AR1340" s="7">
        <f>SUMIFS(IMDB4[Gross Revenue],IMDB4[Lead Actor],Formula_Analysis!AQ1340)</f>
        <v>2035566</v>
      </c>
    </row>
    <row r="1341" spans="1:44" x14ac:dyDescent="0.25">
      <c r="A1341" t="str">
        <v>Saved!</v>
      </c>
      <c r="B1341">
        <v>38050</v>
      </c>
      <c r="C1341">
        <v>2004</v>
      </c>
      <c r="D1341" t="str">
        <v>2000s</v>
      </c>
      <c r="E1341" t="str">
        <v>Color</v>
      </c>
      <c r="F1341" t="str">
        <v>Comedy</v>
      </c>
      <c r="G1341" t="str">
        <v>English</v>
      </c>
      <c r="H1341" t="str">
        <v>USA</v>
      </c>
      <c r="I1341" t="str">
        <v>PG-13</v>
      </c>
      <c r="J1341" t="str">
        <v>Macaulay Culkin</v>
      </c>
      <c r="K1341" t="str">
        <v>Brian Dannelly</v>
      </c>
      <c r="L1341">
        <v>3000</v>
      </c>
      <c r="M1341">
        <v>5668</v>
      </c>
      <c r="N1341">
        <v>12</v>
      </c>
      <c r="O1341">
        <v>0</v>
      </c>
      <c r="P1341">
        <v>6.9</v>
      </c>
      <c r="R1341" t="str">
        <v>Napoleon Dynamite</v>
      </c>
      <c r="S1341">
        <v>38033</v>
      </c>
      <c r="T1341">
        <v>2004</v>
      </c>
      <c r="U1341" t="str">
        <v>2000s</v>
      </c>
      <c r="V1341" t="str">
        <v>Color</v>
      </c>
      <c r="W1341" t="str">
        <v>Comedy</v>
      </c>
      <c r="X1341" t="str">
        <v>English</v>
      </c>
      <c r="Y1341" t="str">
        <v>USA</v>
      </c>
      <c r="Z1341" t="str">
        <v>PG</v>
      </c>
      <c r="AA1341" t="str">
        <v>Jon Heder</v>
      </c>
      <c r="AB1341" t="str">
        <v>Jared Hess</v>
      </c>
      <c r="AC1341">
        <v>970</v>
      </c>
      <c r="AD1341">
        <v>3950</v>
      </c>
      <c r="AE1341">
        <v>100</v>
      </c>
      <c r="AF1341">
        <v>0</v>
      </c>
      <c r="AG1341">
        <v>6.9</v>
      </c>
      <c r="AH1341">
        <v>220</v>
      </c>
      <c r="AI1341">
        <v>92</v>
      </c>
      <c r="AJ1341">
        <v>44540956</v>
      </c>
      <c r="AL1341" s="7" t="str">
        <v>Richard Williams</v>
      </c>
      <c r="AM1341" s="35">
        <f>AVERAGEIFS(IMDB4[IMDb Score (1-10)],IMDB4[Director Name],Formula_Analysis!AL1341)</f>
        <v>7.2</v>
      </c>
      <c r="AQ1341" s="7" t="str">
        <v>John F. Kennedy</v>
      </c>
      <c r="AR1341" s="7">
        <f>SUMIFS(IMDB4[Gross Revenue],IMDB4[Lead Actor],Formula_Analysis!AQ1341)</f>
        <v>1134049</v>
      </c>
    </row>
    <row r="1342" spans="1:44" x14ac:dyDescent="0.25">
      <c r="A1342" t="str">
        <v>Cats Don't Dance</v>
      </c>
      <c r="B1342">
        <v>35782</v>
      </c>
      <c r="C1342">
        <v>1997</v>
      </c>
      <c r="D1342" t="str">
        <v>1990s</v>
      </c>
      <c r="E1342" t="str">
        <v>Color</v>
      </c>
      <c r="F1342" t="str">
        <v>Animation</v>
      </c>
      <c r="G1342" t="str">
        <v>English</v>
      </c>
      <c r="H1342" t="str">
        <v>USA</v>
      </c>
      <c r="I1342" t="str">
        <v>G</v>
      </c>
      <c r="J1342" t="str">
        <v>George Kennedy</v>
      </c>
      <c r="K1342" t="str">
        <v>Mark Dindal</v>
      </c>
      <c r="L1342">
        <v>3000</v>
      </c>
      <c r="M1342">
        <v>7394</v>
      </c>
      <c r="N1342">
        <v>10</v>
      </c>
      <c r="O1342">
        <v>643</v>
      </c>
      <c r="P1342">
        <v>6.9</v>
      </c>
      <c r="R1342" t="str">
        <v>The Negotiator</v>
      </c>
      <c r="S1342">
        <v>36091</v>
      </c>
      <c r="T1342">
        <v>1998</v>
      </c>
      <c r="U1342" t="str">
        <v>1990s</v>
      </c>
      <c r="V1342" t="str">
        <v>Color</v>
      </c>
      <c r="W1342" t="str">
        <v>Action</v>
      </c>
      <c r="X1342" t="str">
        <v>English</v>
      </c>
      <c r="Y1342" t="str">
        <v>Germany</v>
      </c>
      <c r="Z1342" t="str">
        <v>R</v>
      </c>
      <c r="AA1342" t="str">
        <v>Kevin Spacey</v>
      </c>
      <c r="AB1342" t="str">
        <v>F. Gary Gray</v>
      </c>
      <c r="AC1342">
        <v>18000</v>
      </c>
      <c r="AD1342">
        <v>20152</v>
      </c>
      <c r="AE1342">
        <v>473</v>
      </c>
      <c r="AF1342">
        <v>3000</v>
      </c>
      <c r="AG1342">
        <v>7.3</v>
      </c>
      <c r="AH1342">
        <v>68</v>
      </c>
      <c r="AI1342">
        <v>140</v>
      </c>
      <c r="AJ1342">
        <v>44484065</v>
      </c>
      <c r="AL1342" s="7" t="str">
        <v>Eric Valette</v>
      </c>
      <c r="AM1342" s="35">
        <f>AVERAGEIFS(IMDB4[IMDb Score (1-10)],IMDB4[Director Name],Formula_Analysis!AL1342)</f>
        <v>3.9</v>
      </c>
      <c r="AQ1342" s="7" t="str">
        <v>Ryan Kruger</v>
      </c>
      <c r="AR1342" s="7">
        <f>SUMIFS(IMDB4[Gross Revenue],IMDB4[Lead Actor],Formula_Analysis!AQ1342)</f>
        <v>10955425</v>
      </c>
    </row>
    <row r="1343" spans="1:44" x14ac:dyDescent="0.25">
      <c r="A1343" t="str">
        <v>The History Boys</v>
      </c>
      <c r="B1343">
        <v>38944</v>
      </c>
      <c r="C1343">
        <v>2006</v>
      </c>
      <c r="D1343" t="str">
        <v>2000s</v>
      </c>
      <c r="E1343" t="str">
        <v>Color</v>
      </c>
      <c r="F1343" t="str">
        <v>Comedy</v>
      </c>
      <c r="G1343" t="str">
        <v>English</v>
      </c>
      <c r="H1343" t="str">
        <v>UK</v>
      </c>
      <c r="I1343" t="str">
        <v>R</v>
      </c>
      <c r="J1343" t="str">
        <v>Dominic Cooper</v>
      </c>
      <c r="K1343" t="str">
        <v>Nicholas Hytner</v>
      </c>
      <c r="L1343">
        <v>3000</v>
      </c>
      <c r="M1343">
        <v>5977</v>
      </c>
      <c r="N1343">
        <v>13</v>
      </c>
      <c r="O1343">
        <v>0</v>
      </c>
      <c r="P1343">
        <v>6.9</v>
      </c>
      <c r="R1343" t="str">
        <v>McFarland, USA</v>
      </c>
      <c r="S1343">
        <v>42194</v>
      </c>
      <c r="T1343">
        <v>2015</v>
      </c>
      <c r="U1343" t="str">
        <v>2010s</v>
      </c>
      <c r="V1343" t="str">
        <v>Color</v>
      </c>
      <c r="W1343" t="str">
        <v>Biography</v>
      </c>
      <c r="X1343" t="str">
        <v>English</v>
      </c>
      <c r="Y1343" t="str">
        <v>USA</v>
      </c>
      <c r="Z1343" t="str">
        <v>PG</v>
      </c>
      <c r="AA1343" t="str">
        <v>Morgan Saylor</v>
      </c>
      <c r="AB1343" t="str">
        <v>Niki Caro</v>
      </c>
      <c r="AC1343">
        <v>427</v>
      </c>
      <c r="AD1343">
        <v>952</v>
      </c>
      <c r="AE1343">
        <v>51</v>
      </c>
      <c r="AF1343">
        <v>21000</v>
      </c>
      <c r="AG1343">
        <v>7.4</v>
      </c>
      <c r="AH1343">
        <v>113</v>
      </c>
      <c r="AI1343">
        <v>129</v>
      </c>
      <c r="AJ1343">
        <v>44469602</v>
      </c>
      <c r="AL1343" s="7" t="str">
        <v>Vondie Curtis-Hall</v>
      </c>
      <c r="AM1343" s="35">
        <f>AVERAGEIFS(IMDB4[IMDb Score (1-10)],IMDB4[Director Name],Formula_Analysis!AL1343)</f>
        <v>2.1</v>
      </c>
      <c r="AQ1343" s="7" t="str">
        <v>Yorick van Wageningen</v>
      </c>
      <c r="AR1343" s="7">
        <f>SUMIFS(IMDB4[Gross Revenue],IMDB4[Lead Actor],Formula_Analysis!AQ1343)</f>
        <v>542860</v>
      </c>
    </row>
    <row r="1344" spans="1:44" x14ac:dyDescent="0.25">
      <c r="A1344" t="str">
        <v>The Hunchback of Notre Dame</v>
      </c>
      <c r="B1344">
        <v>35118</v>
      </c>
      <c r="C1344">
        <v>1996</v>
      </c>
      <c r="D1344" t="str">
        <v>1990s</v>
      </c>
      <c r="E1344" t="str">
        <v>Color</v>
      </c>
      <c r="F1344" t="str">
        <v>Animation</v>
      </c>
      <c r="G1344" t="str">
        <v>English</v>
      </c>
      <c r="H1344" t="str">
        <v>USA</v>
      </c>
      <c r="I1344" t="str">
        <v>G</v>
      </c>
      <c r="J1344" t="str">
        <v>Demi Moore</v>
      </c>
      <c r="K1344" t="str">
        <v>Gary Trousdale</v>
      </c>
      <c r="L1344">
        <v>2000</v>
      </c>
      <c r="M1344">
        <v>4842</v>
      </c>
      <c r="N1344">
        <v>21</v>
      </c>
      <c r="O1344">
        <v>0</v>
      </c>
      <c r="P1344">
        <v>6.9</v>
      </c>
      <c r="R1344" t="str">
        <v>Instructions Not Included</v>
      </c>
      <c r="S1344">
        <v>41337</v>
      </c>
      <c r="T1344">
        <v>2013</v>
      </c>
      <c r="U1344" t="str">
        <v>2010s</v>
      </c>
      <c r="V1344" t="str">
        <v>Color</v>
      </c>
      <c r="W1344" t="str">
        <v>Comedy</v>
      </c>
      <c r="X1344" t="str">
        <v>Spanish</v>
      </c>
      <c r="Y1344" t="str">
        <v>Mexico</v>
      </c>
      <c r="Z1344" t="str">
        <v>PG-13</v>
      </c>
      <c r="AA1344" t="str">
        <v>Eugenio Derbez</v>
      </c>
      <c r="AB1344" t="str">
        <v>Eugenio Derbez</v>
      </c>
      <c r="AC1344">
        <v>399</v>
      </c>
      <c r="AD1344">
        <v>688</v>
      </c>
      <c r="AE1344">
        <v>399</v>
      </c>
      <c r="AF1344">
        <v>14000</v>
      </c>
      <c r="AG1344">
        <v>7.6</v>
      </c>
      <c r="AH1344">
        <v>41</v>
      </c>
      <c r="AI1344">
        <v>115</v>
      </c>
      <c r="AJ1344">
        <v>44456509</v>
      </c>
      <c r="AL1344" s="7" t="str">
        <v>Hoyt Yeatman</v>
      </c>
      <c r="AM1344" s="35">
        <f>AVERAGEIFS(IMDB4[IMDb Score (1-10)],IMDB4[Director Name],Formula_Analysis!AL1344)</f>
        <v>5.0999999999999996</v>
      </c>
      <c r="AQ1344" s="7" t="str">
        <v>Melissa Sagemiller</v>
      </c>
      <c r="AR1344" s="7">
        <f>SUMIFS(IMDB4[Gross Revenue],IMDB4[Lead Actor],Formula_Analysis!AQ1344)</f>
        <v>3100650</v>
      </c>
    </row>
    <row r="1345" spans="1:44" x14ac:dyDescent="0.25">
      <c r="A1345" t="str">
        <v>The Road to El Dorado</v>
      </c>
      <c r="B1345">
        <v>36854</v>
      </c>
      <c r="C1345">
        <v>2000</v>
      </c>
      <c r="D1345" t="str">
        <v>2000s</v>
      </c>
      <c r="E1345" t="str">
        <v>Color</v>
      </c>
      <c r="F1345" t="str">
        <v>Adventure</v>
      </c>
      <c r="G1345" t="str">
        <v>English</v>
      </c>
      <c r="H1345" t="str">
        <v>USA</v>
      </c>
      <c r="I1345" t="str">
        <v>PG</v>
      </c>
      <c r="J1345" t="str">
        <v>Frank Welker</v>
      </c>
      <c r="K1345" t="str">
        <v>Bibo Bergeron</v>
      </c>
      <c r="L1345">
        <v>2000</v>
      </c>
      <c r="M1345">
        <v>3372</v>
      </c>
      <c r="N1345">
        <v>10</v>
      </c>
      <c r="O1345">
        <v>0</v>
      </c>
      <c r="P1345">
        <v>6.9</v>
      </c>
      <c r="R1345" t="str">
        <v>Nothing to Lose</v>
      </c>
      <c r="S1345">
        <v>35505</v>
      </c>
      <c r="T1345">
        <v>1997</v>
      </c>
      <c r="U1345" t="str">
        <v>1990s</v>
      </c>
      <c r="V1345" t="str">
        <v>Color</v>
      </c>
      <c r="W1345" t="str">
        <v>Action</v>
      </c>
      <c r="X1345" t="str">
        <v>English</v>
      </c>
      <c r="Y1345" t="str">
        <v>USA</v>
      </c>
      <c r="Z1345" t="str">
        <v>R</v>
      </c>
      <c r="AA1345" t="str">
        <v>Kelly Preston</v>
      </c>
      <c r="AB1345" t="str">
        <v>Steve Oedekerk</v>
      </c>
      <c r="AC1345">
        <v>742</v>
      </c>
      <c r="AD1345">
        <v>2457</v>
      </c>
      <c r="AE1345">
        <v>176</v>
      </c>
      <c r="AF1345">
        <v>0</v>
      </c>
      <c r="AG1345">
        <v>6.7</v>
      </c>
      <c r="AH1345">
        <v>49</v>
      </c>
      <c r="AI1345">
        <v>98</v>
      </c>
      <c r="AJ1345">
        <v>44455658</v>
      </c>
      <c r="AL1345" s="7" t="str">
        <v>Louis Morneau</v>
      </c>
      <c r="AM1345" s="35">
        <f>AVERAGEIFS(IMDB4[IMDb Score (1-10)],IMDB4[Director Name],Formula_Analysis!AL1345)</f>
        <v>3.6</v>
      </c>
      <c r="AQ1345" s="7" t="str">
        <v>Allison Dean</v>
      </c>
      <c r="AR1345" s="7">
        <f>SUMIFS(IMDB4[Gross Revenue],IMDB4[Lead Actor],Formula_Analysis!AQ1345)</f>
        <v>1001437</v>
      </c>
    </row>
    <row r="1346" spans="1:44" x14ac:dyDescent="0.25">
      <c r="A1346" t="str">
        <v>Aqua Teen Hunger Force Colon Movie Film for Theaters</v>
      </c>
      <c r="B1346">
        <v>39296</v>
      </c>
      <c r="C1346">
        <v>2007</v>
      </c>
      <c r="D1346" t="str">
        <v>2000s</v>
      </c>
      <c r="E1346" t="str">
        <v>Color</v>
      </c>
      <c r="F1346" t="str">
        <v>Action</v>
      </c>
      <c r="G1346" t="str">
        <v>English</v>
      </c>
      <c r="H1346" t="str">
        <v>USA</v>
      </c>
      <c r="I1346" t="str">
        <v>R</v>
      </c>
      <c r="J1346" t="str">
        <v>Tina Fey</v>
      </c>
      <c r="K1346" t="str">
        <v>Matt Maiellaro</v>
      </c>
      <c r="L1346">
        <v>2000</v>
      </c>
      <c r="M1346">
        <v>3071</v>
      </c>
      <c r="N1346">
        <v>8</v>
      </c>
      <c r="O1346">
        <v>307</v>
      </c>
      <c r="P1346">
        <v>6.9</v>
      </c>
      <c r="R1346" t="str">
        <v>Timecop</v>
      </c>
      <c r="S1346">
        <v>34418</v>
      </c>
      <c r="T1346">
        <v>1994</v>
      </c>
      <c r="U1346" t="str">
        <v>1990s</v>
      </c>
      <c r="V1346" t="str">
        <v>Color</v>
      </c>
      <c r="W1346" t="str">
        <v>Action</v>
      </c>
      <c r="X1346" t="str">
        <v>English</v>
      </c>
      <c r="Y1346" t="str">
        <v>Canada</v>
      </c>
      <c r="Z1346" t="str">
        <v>R</v>
      </c>
      <c r="AA1346" t="str">
        <v>Mia Sara</v>
      </c>
      <c r="AB1346" t="str">
        <v>Peter Hyams</v>
      </c>
      <c r="AC1346">
        <v>664</v>
      </c>
      <c r="AD1346">
        <v>2010</v>
      </c>
      <c r="AE1346">
        <v>0</v>
      </c>
      <c r="AF1346">
        <v>0</v>
      </c>
      <c r="AG1346">
        <v>5.8</v>
      </c>
      <c r="AH1346">
        <v>62</v>
      </c>
      <c r="AI1346">
        <v>99</v>
      </c>
      <c r="AJ1346">
        <v>44450000</v>
      </c>
      <c r="AL1346" s="7" t="str">
        <v>Audrey Wells</v>
      </c>
      <c r="AM1346" s="35">
        <f>AVERAGEIFS(IMDB4[IMDb Score (1-10)],IMDB4[Director Name],Formula_Analysis!AL1346)</f>
        <v>6.7</v>
      </c>
      <c r="AQ1346" s="7" t="str">
        <v>Cassie Ventura</v>
      </c>
      <c r="AR1346" s="7">
        <f>SUMIFS(IMDB4[Gross Revenue],IMDB4[Lead Actor],Formula_Analysis!AQ1346)</f>
        <v>58006147</v>
      </c>
    </row>
    <row r="1347" spans="1:44" x14ac:dyDescent="0.25">
      <c r="A1347" t="str">
        <v>Radio Flyer</v>
      </c>
      <c r="B1347">
        <v>33885</v>
      </c>
      <c r="C1347">
        <v>1992</v>
      </c>
      <c r="D1347" t="str">
        <v>1990s</v>
      </c>
      <c r="E1347" t="str">
        <v>Color</v>
      </c>
      <c r="F1347" t="str">
        <v>Drama</v>
      </c>
      <c r="G1347" t="str">
        <v>English</v>
      </c>
      <c r="H1347" t="str">
        <v>USA</v>
      </c>
      <c r="I1347" t="str">
        <v>PG-13</v>
      </c>
      <c r="J1347" t="str">
        <v>Adam Baldwin</v>
      </c>
      <c r="K1347" t="str">
        <v>Richard Donner</v>
      </c>
      <c r="L1347">
        <v>2000</v>
      </c>
      <c r="M1347">
        <v>4334</v>
      </c>
      <c r="N1347">
        <v>503</v>
      </c>
      <c r="O1347">
        <v>892</v>
      </c>
      <c r="P1347">
        <v>6.9</v>
      </c>
      <c r="R1347" t="str">
        <v>Amistad</v>
      </c>
      <c r="S1347">
        <v>35762</v>
      </c>
      <c r="T1347">
        <v>1997</v>
      </c>
      <c r="U1347" t="str">
        <v>1990s</v>
      </c>
      <c r="V1347" t="str">
        <v>Color</v>
      </c>
      <c r="W1347" t="str">
        <v>Drama</v>
      </c>
      <c r="X1347" t="str">
        <v>English</v>
      </c>
      <c r="Y1347" t="str">
        <v>USA</v>
      </c>
      <c r="Z1347" t="str">
        <v>R</v>
      </c>
      <c r="AA1347" t="str">
        <v>Anthony Hopkins</v>
      </c>
      <c r="AB1347" t="str">
        <v>Steven Spielberg</v>
      </c>
      <c r="AC1347">
        <v>12000</v>
      </c>
      <c r="AD1347">
        <v>37570</v>
      </c>
      <c r="AE1347">
        <v>14000</v>
      </c>
      <c r="AF1347">
        <v>0</v>
      </c>
      <c r="AG1347">
        <v>7.2</v>
      </c>
      <c r="AH1347">
        <v>77</v>
      </c>
      <c r="AI1347">
        <v>155</v>
      </c>
      <c r="AJ1347">
        <v>44175394</v>
      </c>
      <c r="AL1347" s="7" t="str">
        <v>Henry Koster</v>
      </c>
      <c r="AM1347" s="35">
        <f>AVERAGEIFS(IMDB4[IMDb Score (1-10)],IMDB4[Director Name],Formula_Analysis!AL1347)</f>
        <v>6.8</v>
      </c>
      <c r="AQ1347" s="7" t="str">
        <v>Judie Aronson</v>
      </c>
      <c r="AR1347" s="7">
        <f>SUMIFS(IMDB4[Gross Revenue],IMDB4[Lead Actor],Formula_Analysis!AQ1347)</f>
        <v>32600000</v>
      </c>
    </row>
    <row r="1348" spans="1:44" x14ac:dyDescent="0.25">
      <c r="A1348" t="str">
        <v>The Chronicles of Narnia: The Lion, the Witch and the Wardrobe</v>
      </c>
      <c r="B1348">
        <v>38378</v>
      </c>
      <c r="C1348">
        <v>2005</v>
      </c>
      <c r="D1348" t="str">
        <v>2000s</v>
      </c>
      <c r="E1348" t="str">
        <v>Color</v>
      </c>
      <c r="F1348" t="str">
        <v>Adventure</v>
      </c>
      <c r="G1348" t="str">
        <v>English</v>
      </c>
      <c r="H1348" t="str">
        <v>USA</v>
      </c>
      <c r="I1348" t="str">
        <v>PG</v>
      </c>
      <c r="J1348" t="str">
        <v>Jim Broadbent</v>
      </c>
      <c r="K1348" t="str">
        <v>Andrew Adamson</v>
      </c>
      <c r="L1348">
        <v>1000</v>
      </c>
      <c r="M1348">
        <v>1317</v>
      </c>
      <c r="N1348">
        <v>80</v>
      </c>
      <c r="O1348">
        <v>0</v>
      </c>
      <c r="P1348">
        <v>6.9</v>
      </c>
      <c r="R1348" t="str">
        <v>St. Vincent</v>
      </c>
      <c r="S1348">
        <v>41794</v>
      </c>
      <c r="T1348">
        <v>2014</v>
      </c>
      <c r="U1348" t="str">
        <v>2010s</v>
      </c>
      <c r="V1348" t="str">
        <v>Color</v>
      </c>
      <c r="W1348" t="str">
        <v>Comedy</v>
      </c>
      <c r="X1348" t="str">
        <v>English</v>
      </c>
      <c r="Y1348" t="str">
        <v>USA</v>
      </c>
      <c r="Z1348" t="str">
        <v>PG-13</v>
      </c>
      <c r="AA1348" t="str">
        <v>Bill Murray</v>
      </c>
      <c r="AB1348" t="str">
        <v>Theodore Melfi</v>
      </c>
      <c r="AC1348">
        <v>13000</v>
      </c>
      <c r="AD1348">
        <v>20330</v>
      </c>
      <c r="AE1348">
        <v>51</v>
      </c>
      <c r="AF1348">
        <v>33000</v>
      </c>
      <c r="AG1348">
        <v>7.3</v>
      </c>
      <c r="AH1348">
        <v>275</v>
      </c>
      <c r="AI1348">
        <v>102</v>
      </c>
      <c r="AJ1348">
        <v>44134898</v>
      </c>
      <c r="AL1348" s="7" t="str">
        <v>Vivek Agnihotri</v>
      </c>
      <c r="AM1348" s="35">
        <f>AVERAGEIFS(IMDB4[IMDb Score (1-10)],IMDB4[Director Name],Formula_Analysis!AL1348)</f>
        <v>4.8</v>
      </c>
      <c r="AQ1348" s="7" t="str">
        <v>Jessica Barden</v>
      </c>
      <c r="AR1348" s="7">
        <f>SUMIFS(IMDB4[Gross Revenue],IMDB4[Lead Actor],Formula_Analysis!AQ1348)</f>
        <v>40247512</v>
      </c>
    </row>
    <row r="1349" spans="1:44" x14ac:dyDescent="0.25">
      <c r="A1349" t="str">
        <v>Four Brothers</v>
      </c>
      <c r="B1349">
        <v>38510</v>
      </c>
      <c r="C1349">
        <v>2005</v>
      </c>
      <c r="D1349" t="str">
        <v>2000s</v>
      </c>
      <c r="E1349" t="str">
        <v>Color</v>
      </c>
      <c r="F1349" t="str">
        <v>Action</v>
      </c>
      <c r="G1349" t="str">
        <v>English</v>
      </c>
      <c r="H1349" t="str">
        <v>USA</v>
      </c>
      <c r="I1349" t="str">
        <v>R</v>
      </c>
      <c r="J1349" t="str">
        <v>Josh Charles</v>
      </c>
      <c r="K1349" t="str">
        <v>John Singleton</v>
      </c>
      <c r="L1349">
        <v>1000</v>
      </c>
      <c r="M1349">
        <v>2740</v>
      </c>
      <c r="N1349">
        <v>309</v>
      </c>
      <c r="O1349">
        <v>0</v>
      </c>
      <c r="P1349">
        <v>6.9</v>
      </c>
      <c r="R1349" t="str">
        <v>The Last Emperor</v>
      </c>
      <c r="S1349">
        <v>32090</v>
      </c>
      <c r="T1349">
        <v>1987</v>
      </c>
      <c r="U1349" t="str">
        <v>1980s</v>
      </c>
      <c r="V1349" t="str">
        <v>Color</v>
      </c>
      <c r="W1349" t="str">
        <v>Biography</v>
      </c>
      <c r="X1349" t="str">
        <v>English</v>
      </c>
      <c r="Y1349" t="str">
        <v>China</v>
      </c>
      <c r="Z1349" t="str">
        <v>PG-13</v>
      </c>
      <c r="AA1349" t="str">
        <v>Cary-Hiroyuki Tagawa</v>
      </c>
      <c r="AB1349" t="str">
        <v>Bernardo Bertolucci</v>
      </c>
      <c r="AC1349">
        <v>1000</v>
      </c>
      <c r="AD1349">
        <v>2451</v>
      </c>
      <c r="AE1349">
        <v>973</v>
      </c>
      <c r="AF1349">
        <v>0</v>
      </c>
      <c r="AG1349">
        <v>7.8</v>
      </c>
      <c r="AH1349">
        <v>75</v>
      </c>
      <c r="AI1349">
        <v>219</v>
      </c>
      <c r="AJ1349">
        <v>43984230</v>
      </c>
      <c r="AL1349" s="7" t="str">
        <v>Kevin Greutert</v>
      </c>
      <c r="AM1349" s="35">
        <f>AVERAGEIFS(IMDB4[IMDb Score (1-10)],IMDB4[Director Name],Formula_Analysis!AL1349)</f>
        <v>5.8</v>
      </c>
      <c r="AQ1349" s="7" t="str">
        <v>Sterling Jerins</v>
      </c>
      <c r="AR1349" s="7">
        <f>SUMIFS(IMDB4[Gross Revenue],IMDB4[Lead Actor],Formula_Analysis!AQ1349)</f>
        <v>27285953</v>
      </c>
    </row>
    <row r="1350" spans="1:44" x14ac:dyDescent="0.25">
      <c r="A1350" t="str">
        <v>Radio</v>
      </c>
      <c r="B1350">
        <v>37903</v>
      </c>
      <c r="C1350">
        <v>2003</v>
      </c>
      <c r="D1350" t="str">
        <v>2000s</v>
      </c>
      <c r="E1350" t="str">
        <v>Color</v>
      </c>
      <c r="F1350" t="str">
        <v>Biography</v>
      </c>
      <c r="G1350" t="str">
        <v>English</v>
      </c>
      <c r="H1350" t="str">
        <v>USA</v>
      </c>
      <c r="I1350" t="str">
        <v>PG</v>
      </c>
      <c r="J1350" t="str">
        <v>Alfre Woodard</v>
      </c>
      <c r="K1350" t="str">
        <v>Michael Tollin</v>
      </c>
      <c r="L1350">
        <v>1000</v>
      </c>
      <c r="M1350">
        <v>4231</v>
      </c>
      <c r="N1350">
        <v>19</v>
      </c>
      <c r="O1350">
        <v>0</v>
      </c>
      <c r="P1350">
        <v>6.9</v>
      </c>
      <c r="R1350" t="str">
        <v>The Lovely Bones</v>
      </c>
      <c r="S1350">
        <v>40043</v>
      </c>
      <c r="T1350">
        <v>2009</v>
      </c>
      <c r="U1350" t="str">
        <v>2000s</v>
      </c>
      <c r="V1350" t="str">
        <v>Color</v>
      </c>
      <c r="W1350" t="str">
        <v>Drama</v>
      </c>
      <c r="X1350" t="str">
        <v>English</v>
      </c>
      <c r="Y1350" t="str">
        <v>USA</v>
      </c>
      <c r="Z1350" t="str">
        <v>PG-13</v>
      </c>
      <c r="AA1350" t="str">
        <v>Michael Imperioli</v>
      </c>
      <c r="AB1350" t="str">
        <v>Peter Jackson</v>
      </c>
      <c r="AC1350">
        <v>873</v>
      </c>
      <c r="AD1350">
        <v>2370</v>
      </c>
      <c r="AE1350">
        <v>0</v>
      </c>
      <c r="AF1350">
        <v>16000</v>
      </c>
      <c r="AG1350">
        <v>6.7</v>
      </c>
      <c r="AH1350">
        <v>308</v>
      </c>
      <c r="AI1350">
        <v>135</v>
      </c>
      <c r="AJ1350">
        <v>43982842</v>
      </c>
      <c r="AL1350" s="7" t="str">
        <v>Marcus Raboy</v>
      </c>
      <c r="AM1350" s="35">
        <f>AVERAGEIFS(IMDB4[IMDb Score (1-10)],IMDB4[Director Name],Formula_Analysis!AL1350)</f>
        <v>5.8</v>
      </c>
      <c r="AQ1350" s="7" t="str">
        <v>Nicholas Rowe</v>
      </c>
      <c r="AR1350" s="7">
        <f>SUMIFS(IMDB4[Gross Revenue],IMDB4[Lead Actor],Formula_Analysis!AQ1350)</f>
        <v>4250320</v>
      </c>
    </row>
    <row r="1351" spans="1:44" x14ac:dyDescent="0.25">
      <c r="A1351" t="str">
        <v>Soul Food</v>
      </c>
      <c r="B1351">
        <v>35699</v>
      </c>
      <c r="C1351">
        <v>1997</v>
      </c>
      <c r="D1351" t="str">
        <v>1990s</v>
      </c>
      <c r="E1351" t="str">
        <v>Color</v>
      </c>
      <c r="F1351" t="str">
        <v>Comedy</v>
      </c>
      <c r="G1351" t="str">
        <v>English</v>
      </c>
      <c r="H1351" t="str">
        <v>USA</v>
      </c>
      <c r="I1351" t="str">
        <v>R</v>
      </c>
      <c r="J1351" t="str">
        <v>Vanessa Williams</v>
      </c>
      <c r="K1351" t="str">
        <v>George Tillman Jr.</v>
      </c>
      <c r="L1351">
        <v>1000</v>
      </c>
      <c r="M1351">
        <v>4737</v>
      </c>
      <c r="N1351">
        <v>88</v>
      </c>
      <c r="O1351">
        <v>508</v>
      </c>
      <c r="P1351">
        <v>6.9</v>
      </c>
      <c r="R1351" t="str">
        <v>Speed Racer</v>
      </c>
      <c r="S1351">
        <v>39536</v>
      </c>
      <c r="T1351">
        <v>2008</v>
      </c>
      <c r="U1351" t="str">
        <v>2000s</v>
      </c>
      <c r="V1351" t="str">
        <v>Color</v>
      </c>
      <c r="W1351" t="str">
        <v>Action</v>
      </c>
      <c r="X1351" t="str">
        <v>English</v>
      </c>
      <c r="Y1351" t="str">
        <v>USA</v>
      </c>
      <c r="Z1351" t="str">
        <v>PG</v>
      </c>
      <c r="AA1351" t="str">
        <v>Scott Porter</v>
      </c>
      <c r="AB1351" t="str">
        <v>Lana Wachowski</v>
      </c>
      <c r="AC1351">
        <v>690</v>
      </c>
      <c r="AD1351">
        <v>902</v>
      </c>
      <c r="AE1351">
        <v>0</v>
      </c>
      <c r="AF1351">
        <v>0</v>
      </c>
      <c r="AG1351">
        <v>6.1</v>
      </c>
      <c r="AH1351">
        <v>284</v>
      </c>
      <c r="AI1351">
        <v>135</v>
      </c>
      <c r="AJ1351">
        <v>43929341</v>
      </c>
      <c r="AL1351" s="7" t="str">
        <v>Jeff Kanew</v>
      </c>
      <c r="AM1351" s="35">
        <f>AVERAGEIFS(IMDB4[IMDb Score (1-10)],IMDB4[Director Name],Formula_Analysis!AL1351)</f>
        <v>5.5</v>
      </c>
      <c r="AQ1351" s="7" t="str">
        <v>Simon Yam</v>
      </c>
      <c r="AR1351" s="7">
        <f>SUMIFS(IMDB4[Gross Revenue],IMDB4[Lead Actor],Formula_Analysis!AQ1351)</f>
        <v>49413</v>
      </c>
    </row>
    <row r="1352" spans="1:44" x14ac:dyDescent="0.25">
      <c r="A1352" t="str">
        <v>The Debt</v>
      </c>
      <c r="B1352">
        <v>40542</v>
      </c>
      <c r="C1352">
        <v>2010</v>
      </c>
      <c r="D1352" t="str">
        <v>2010s</v>
      </c>
      <c r="E1352" t="str">
        <v>Color</v>
      </c>
      <c r="F1352" t="str">
        <v>Drama</v>
      </c>
      <c r="G1352" t="str">
        <v>English</v>
      </c>
      <c r="H1352" t="str">
        <v>USA</v>
      </c>
      <c r="I1352" t="str">
        <v>R</v>
      </c>
      <c r="J1352" t="str">
        <v>Tom Wilkinson</v>
      </c>
      <c r="K1352" t="str">
        <v>John Madden</v>
      </c>
      <c r="L1352">
        <v>1000</v>
      </c>
      <c r="M1352">
        <v>1136</v>
      </c>
      <c r="N1352">
        <v>108</v>
      </c>
      <c r="O1352">
        <v>0</v>
      </c>
      <c r="P1352">
        <v>6.9</v>
      </c>
      <c r="R1352" t="str">
        <v>The One</v>
      </c>
      <c r="S1352">
        <v>37021</v>
      </c>
      <c r="T1352">
        <v>2001</v>
      </c>
      <c r="U1352" t="str">
        <v>2000s</v>
      </c>
      <c r="V1352" t="str">
        <v>Color</v>
      </c>
      <c r="W1352" t="str">
        <v>Action</v>
      </c>
      <c r="X1352" t="str">
        <v>English</v>
      </c>
      <c r="Y1352" t="str">
        <v>USA</v>
      </c>
      <c r="Z1352" t="str">
        <v>PG-13</v>
      </c>
      <c r="AA1352" t="str">
        <v>Jason Statham</v>
      </c>
      <c r="AB1352" t="str">
        <v>James Wong</v>
      </c>
      <c r="AC1352">
        <v>26000</v>
      </c>
      <c r="AD1352">
        <v>32831</v>
      </c>
      <c r="AE1352">
        <v>70</v>
      </c>
      <c r="AF1352">
        <v>0</v>
      </c>
      <c r="AG1352">
        <v>5.9</v>
      </c>
      <c r="AH1352">
        <v>98</v>
      </c>
      <c r="AI1352">
        <v>85</v>
      </c>
      <c r="AJ1352">
        <v>43905746</v>
      </c>
      <c r="AL1352" s="7" t="str">
        <v>Fred Durst</v>
      </c>
      <c r="AM1352" s="35">
        <f>AVERAGEIFS(IMDB4[IMDb Score (1-10)],IMDB4[Director Name],Formula_Analysis!AL1352)</f>
        <v>5.0999999999999996</v>
      </c>
      <c r="AQ1352" s="7" t="str">
        <v>Fann Wong</v>
      </c>
      <c r="AR1352" s="7">
        <f>SUMIFS(IMDB4[Gross Revenue],IMDB4[Lead Actor],Formula_Analysis!AQ1352)</f>
        <v>60470220</v>
      </c>
    </row>
    <row r="1353" spans="1:44" x14ac:dyDescent="0.25">
      <c r="A1353" t="str">
        <v>Simon Birch</v>
      </c>
      <c r="B1353">
        <v>35807</v>
      </c>
      <c r="C1353">
        <v>1998</v>
      </c>
      <c r="D1353" t="str">
        <v>1990s</v>
      </c>
      <c r="E1353" t="str">
        <v>Color</v>
      </c>
      <c r="F1353" t="str">
        <v>Comedy</v>
      </c>
      <c r="G1353" t="str">
        <v>English</v>
      </c>
      <c r="H1353" t="str">
        <v>USA</v>
      </c>
      <c r="I1353" t="str">
        <v>PG</v>
      </c>
      <c r="J1353" t="str">
        <v>Oliver Platt</v>
      </c>
      <c r="K1353" t="str">
        <v>Mark Steven Johnson</v>
      </c>
      <c r="L1353">
        <v>1000</v>
      </c>
      <c r="M1353">
        <v>1816</v>
      </c>
      <c r="N1353">
        <v>160</v>
      </c>
      <c r="O1353">
        <v>0</v>
      </c>
      <c r="P1353">
        <v>6.9</v>
      </c>
      <c r="R1353" t="str">
        <v>Must Love Dogs</v>
      </c>
      <c r="S1353">
        <v>38568</v>
      </c>
      <c r="T1353">
        <v>2005</v>
      </c>
      <c r="U1353" t="str">
        <v>2000s</v>
      </c>
      <c r="V1353" t="str">
        <v>Color</v>
      </c>
      <c r="W1353" t="str">
        <v>Comedy</v>
      </c>
      <c r="X1353" t="str">
        <v>English</v>
      </c>
      <c r="Y1353" t="str">
        <v>USA</v>
      </c>
      <c r="Z1353" t="str">
        <v>PG-13</v>
      </c>
      <c r="AA1353" t="str">
        <v>Stockard Channing</v>
      </c>
      <c r="AB1353" t="str">
        <v>Gary David Goldberg</v>
      </c>
      <c r="AC1353">
        <v>944</v>
      </c>
      <c r="AD1353">
        <v>4879</v>
      </c>
      <c r="AE1353">
        <v>30</v>
      </c>
      <c r="AF1353">
        <v>0</v>
      </c>
      <c r="AG1353">
        <v>5.9</v>
      </c>
      <c r="AH1353">
        <v>120</v>
      </c>
      <c r="AI1353">
        <v>98</v>
      </c>
      <c r="AJ1353">
        <v>43894863</v>
      </c>
      <c r="AL1353" s="7" t="str">
        <v>Bob Saget</v>
      </c>
      <c r="AM1353" s="35">
        <f>AVERAGEIFS(IMDB4[IMDb Score (1-10)],IMDB4[Director Name],Formula_Analysis!AL1353)</f>
        <v>6.4</v>
      </c>
      <c r="AQ1353" s="7" t="str">
        <v>Arliss Howard</v>
      </c>
      <c r="AR1353" s="7">
        <f>SUMIFS(IMDB4[Gross Revenue],IMDB4[Lead Actor],Formula_Analysis!AQ1353)</f>
        <v>63411478</v>
      </c>
    </row>
    <row r="1354" spans="1:44" x14ac:dyDescent="0.25">
      <c r="A1354" t="str">
        <v>The Devil's Rejects</v>
      </c>
      <c r="B1354">
        <v>38427</v>
      </c>
      <c r="C1354">
        <v>2005</v>
      </c>
      <c r="D1354" t="str">
        <v>2000s</v>
      </c>
      <c r="E1354" t="str">
        <v>Color</v>
      </c>
      <c r="F1354" t="str">
        <v>Crime</v>
      </c>
      <c r="G1354" t="str">
        <v>English</v>
      </c>
      <c r="H1354" t="str">
        <v>USA</v>
      </c>
      <c r="I1354" t="str">
        <v>R</v>
      </c>
      <c r="J1354" t="str">
        <v>Sid Haig</v>
      </c>
      <c r="K1354" t="str">
        <v>Rob Zombie</v>
      </c>
      <c r="L1354">
        <v>1000</v>
      </c>
      <c r="M1354">
        <v>3544</v>
      </c>
      <c r="N1354">
        <v>0</v>
      </c>
      <c r="O1354">
        <v>0</v>
      </c>
      <c r="P1354">
        <v>6.9</v>
      </c>
      <c r="R1354" t="str">
        <v>Soul Surfer</v>
      </c>
      <c r="S1354">
        <v>40683</v>
      </c>
      <c r="T1354">
        <v>2011</v>
      </c>
      <c r="U1354" t="str">
        <v>2010s</v>
      </c>
      <c r="V1354" t="str">
        <v>Color</v>
      </c>
      <c r="W1354" t="str">
        <v>Biography</v>
      </c>
      <c r="X1354" t="str">
        <v>English</v>
      </c>
      <c r="Y1354" t="str">
        <v>USA</v>
      </c>
      <c r="Z1354" t="str">
        <v>PG</v>
      </c>
      <c r="AA1354" t="str">
        <v>Dennis Quaid</v>
      </c>
      <c r="AB1354" t="str">
        <v>Sean McNamara</v>
      </c>
      <c r="AC1354">
        <v>2000</v>
      </c>
      <c r="AD1354">
        <v>5024</v>
      </c>
      <c r="AE1354">
        <v>80</v>
      </c>
      <c r="AF1354">
        <v>15000</v>
      </c>
      <c r="AG1354">
        <v>7.1</v>
      </c>
      <c r="AH1354">
        <v>110</v>
      </c>
      <c r="AI1354">
        <v>106</v>
      </c>
      <c r="AJ1354">
        <v>43853424</v>
      </c>
      <c r="AL1354" s="7" t="str">
        <v>Sylvio Tabet</v>
      </c>
      <c r="AM1354" s="35">
        <f>AVERAGEIFS(IMDB4[IMDb Score (1-10)],IMDB4[Director Name],Formula_Analysis!AL1354)</f>
        <v>3.8</v>
      </c>
      <c r="AQ1354" s="7" t="str">
        <v>Marie-JosÃ©e Croze</v>
      </c>
      <c r="AR1354" s="7">
        <f>SUMIFS(IMDB4[Gross Revenue],IMDB4[Lead Actor],Formula_Analysis!AQ1354)</f>
        <v>3432342</v>
      </c>
    </row>
    <row r="1355" spans="1:44" x14ac:dyDescent="0.25">
      <c r="A1355" t="str">
        <v>Crooklyn</v>
      </c>
      <c r="B1355">
        <v>34382</v>
      </c>
      <c r="C1355">
        <v>1994</v>
      </c>
      <c r="D1355" t="str">
        <v>1990s</v>
      </c>
      <c r="E1355" t="str">
        <v>Color</v>
      </c>
      <c r="F1355" t="str">
        <v>Comedy</v>
      </c>
      <c r="G1355" t="str">
        <v>English</v>
      </c>
      <c r="H1355" t="str">
        <v>USA</v>
      </c>
      <c r="I1355" t="str">
        <v>PG-13</v>
      </c>
      <c r="J1355" t="str">
        <v>Alfre Woodard</v>
      </c>
      <c r="K1355" t="str">
        <v>Spike Lee</v>
      </c>
      <c r="L1355">
        <v>1000</v>
      </c>
      <c r="M1355">
        <v>3267</v>
      </c>
      <c r="N1355">
        <v>0</v>
      </c>
      <c r="O1355">
        <v>905</v>
      </c>
      <c r="P1355">
        <v>6.9</v>
      </c>
      <c r="R1355" t="str">
        <v>Wall Street</v>
      </c>
      <c r="S1355">
        <v>31870</v>
      </c>
      <c r="T1355">
        <v>1987</v>
      </c>
      <c r="U1355" t="str">
        <v>1980s</v>
      </c>
      <c r="V1355" t="str">
        <v>Color</v>
      </c>
      <c r="W1355" t="str">
        <v>Crime</v>
      </c>
      <c r="X1355" t="str">
        <v>English</v>
      </c>
      <c r="Y1355" t="str">
        <v>USA</v>
      </c>
      <c r="Z1355" t="str">
        <v>R</v>
      </c>
      <c r="AA1355" t="str">
        <v>Hal Holbrook</v>
      </c>
      <c r="AB1355" t="str">
        <v>Oliver Stone</v>
      </c>
      <c r="AC1355">
        <v>826</v>
      </c>
      <c r="AD1355">
        <v>1607</v>
      </c>
      <c r="AE1355">
        <v>0</v>
      </c>
      <c r="AF1355">
        <v>0</v>
      </c>
      <c r="AG1355">
        <v>7.4</v>
      </c>
      <c r="AH1355">
        <v>114</v>
      </c>
      <c r="AI1355">
        <v>126</v>
      </c>
      <c r="AJ1355">
        <v>43848100</v>
      </c>
      <c r="AL1355" s="7" t="str">
        <v>Ruggero Deodato</v>
      </c>
      <c r="AM1355" s="35">
        <f>AVERAGEIFS(IMDB4[IMDb Score (1-10)],IMDB4[Director Name],Formula_Analysis!AL1355)</f>
        <v>4.8</v>
      </c>
      <c r="AQ1355" s="7" t="str">
        <v>Elina Alminas</v>
      </c>
      <c r="AR1355" s="7">
        <f>SUMIFS(IMDB4[Gross Revenue],IMDB4[Lead Actor],Formula_Analysis!AQ1355)</f>
        <v>25440971</v>
      </c>
    </row>
    <row r="1356" spans="1:44" x14ac:dyDescent="0.25">
      <c r="A1356" t="str">
        <v>The Upside of Anger</v>
      </c>
      <c r="B1356">
        <v>38584</v>
      </c>
      <c r="C1356">
        <v>2005</v>
      </c>
      <c r="D1356" t="str">
        <v>2000s</v>
      </c>
      <c r="E1356" t="str">
        <v>Color</v>
      </c>
      <c r="F1356" t="str">
        <v>Comedy</v>
      </c>
      <c r="G1356" t="str">
        <v>English</v>
      </c>
      <c r="H1356" t="str">
        <v>USA</v>
      </c>
      <c r="I1356" t="str">
        <v>R</v>
      </c>
      <c r="J1356" t="str">
        <v>Alicia Witt</v>
      </c>
      <c r="K1356" t="str">
        <v>Mike Binder</v>
      </c>
      <c r="L1356">
        <v>975</v>
      </c>
      <c r="M1356">
        <v>2944</v>
      </c>
      <c r="N1356">
        <v>57</v>
      </c>
      <c r="O1356">
        <v>549</v>
      </c>
      <c r="P1356">
        <v>6.9</v>
      </c>
      <c r="R1356" t="str">
        <v>Prom Night</v>
      </c>
      <c r="S1356">
        <v>39742</v>
      </c>
      <c r="T1356">
        <v>2008</v>
      </c>
      <c r="U1356" t="str">
        <v>2000s</v>
      </c>
      <c r="V1356" t="str">
        <v>Color</v>
      </c>
      <c r="W1356" t="str">
        <v>Horror</v>
      </c>
      <c r="X1356" t="str">
        <v>English</v>
      </c>
      <c r="Y1356" t="str">
        <v>USA</v>
      </c>
      <c r="Z1356" t="str">
        <v>PG-13</v>
      </c>
      <c r="AA1356" t="str">
        <v>Ming-Na Wen</v>
      </c>
      <c r="AB1356" t="str">
        <v>Nelson McCormick</v>
      </c>
      <c r="AC1356">
        <v>2000</v>
      </c>
      <c r="AD1356">
        <v>4867</v>
      </c>
      <c r="AE1356">
        <v>29</v>
      </c>
      <c r="AF1356">
        <v>1000</v>
      </c>
      <c r="AG1356">
        <v>3.9</v>
      </c>
      <c r="AH1356">
        <v>146</v>
      </c>
      <c r="AI1356">
        <v>89</v>
      </c>
      <c r="AJ1356">
        <v>43818159</v>
      </c>
      <c r="AL1356" s="7" t="str">
        <v>Eric Bross</v>
      </c>
      <c r="AM1356" s="35">
        <f>AVERAGEIFS(IMDB4[IMDb Score (1-10)],IMDB4[Director Name],Formula_Analysis!AL1356)</f>
        <v>4.0999999999999996</v>
      </c>
      <c r="AQ1356" s="7" t="str">
        <v>Lesley Manville</v>
      </c>
      <c r="AR1356" s="7">
        <f>SUMIFS(IMDB4[Gross Revenue],IMDB4[Lead Actor],Formula_Analysis!AQ1356)</f>
        <v>4071435</v>
      </c>
    </row>
    <row r="1357" spans="1:44" x14ac:dyDescent="0.25">
      <c r="A1357" t="str">
        <v>The Brothers Bloom</v>
      </c>
      <c r="B1357">
        <v>39731</v>
      </c>
      <c r="C1357">
        <v>2008</v>
      </c>
      <c r="D1357" t="str">
        <v>2000s</v>
      </c>
      <c r="E1357" t="str">
        <v>Color</v>
      </c>
      <c r="F1357" t="str">
        <v>Adventure</v>
      </c>
      <c r="G1357" t="str">
        <v>English</v>
      </c>
      <c r="H1357" t="str">
        <v>USA</v>
      </c>
      <c r="I1357" t="str">
        <v>PG-13</v>
      </c>
      <c r="J1357" t="str">
        <v>Zachary Gordon</v>
      </c>
      <c r="K1357" t="str">
        <v>Rian Johnson</v>
      </c>
      <c r="L1357">
        <v>975</v>
      </c>
      <c r="M1357">
        <v>3014</v>
      </c>
      <c r="N1357">
        <v>0</v>
      </c>
      <c r="O1357">
        <v>0</v>
      </c>
      <c r="P1357">
        <v>6.9</v>
      </c>
      <c r="R1357" t="str">
        <v>Diamonds Are Forever</v>
      </c>
      <c r="S1357">
        <v>26179</v>
      </c>
      <c r="T1357">
        <v>1971</v>
      </c>
      <c r="U1357" t="str">
        <v>1970s</v>
      </c>
      <c r="V1357" t="str">
        <v>Color</v>
      </c>
      <c r="W1357" t="str">
        <v>Action</v>
      </c>
      <c r="X1357" t="str">
        <v>English</v>
      </c>
      <c r="Y1357" t="str">
        <v>UK</v>
      </c>
      <c r="Z1357" t="str">
        <v>GP</v>
      </c>
      <c r="AA1357" t="str">
        <v>Desmond Llewelyn</v>
      </c>
      <c r="AB1357" t="str">
        <v>Guy Hamilton</v>
      </c>
      <c r="AC1357">
        <v>244</v>
      </c>
      <c r="AD1357">
        <v>1105</v>
      </c>
      <c r="AE1357">
        <v>82</v>
      </c>
      <c r="AF1357">
        <v>0</v>
      </c>
      <c r="AG1357">
        <v>6.7</v>
      </c>
      <c r="AH1357">
        <v>120</v>
      </c>
      <c r="AI1357">
        <v>120</v>
      </c>
      <c r="AJ1357">
        <v>43800000</v>
      </c>
      <c r="AL1357" s="7" t="str">
        <v>Franco Zeffirelli</v>
      </c>
      <c r="AM1357" s="35">
        <f>AVERAGEIFS(IMDB4[IMDb Score (1-10)],IMDB4[Director Name],Formula_Analysis!AL1357)</f>
        <v>6.9</v>
      </c>
      <c r="AQ1357" s="7" t="str">
        <v>Kathleen Freeman</v>
      </c>
      <c r="AR1357" s="7">
        <f>SUMIFS(IMDB4[Gross Revenue],IMDB4[Lead Actor],Formula_Analysis!AQ1357)</f>
        <v>267652016</v>
      </c>
    </row>
    <row r="1358" spans="1:44" x14ac:dyDescent="0.25">
      <c r="A1358" t="str">
        <v>Special</v>
      </c>
      <c r="B1358">
        <v>38828</v>
      </c>
      <c r="C1358">
        <v>2006</v>
      </c>
      <c r="D1358" t="str">
        <v>2000s</v>
      </c>
      <c r="E1358" t="str">
        <v>Color</v>
      </c>
      <c r="F1358" t="str">
        <v>Comedy</v>
      </c>
      <c r="G1358" t="str">
        <v>English</v>
      </c>
      <c r="H1358" t="str">
        <v>USA</v>
      </c>
      <c r="I1358" t="str">
        <v>R</v>
      </c>
      <c r="J1358" t="str">
        <v>Michael Rapaport</v>
      </c>
      <c r="K1358" t="str">
        <v>Hal Haberman</v>
      </c>
      <c r="L1358">
        <v>975</v>
      </c>
      <c r="M1358">
        <v>2694</v>
      </c>
      <c r="N1358">
        <v>0</v>
      </c>
      <c r="O1358">
        <v>0</v>
      </c>
      <c r="P1358">
        <v>6.9</v>
      </c>
      <c r="R1358" t="str">
        <v>License to Wed</v>
      </c>
      <c r="S1358">
        <v>39254</v>
      </c>
      <c r="T1358">
        <v>2007</v>
      </c>
      <c r="U1358" t="str">
        <v>2000s</v>
      </c>
      <c r="V1358" t="str">
        <v>Color</v>
      </c>
      <c r="W1358" t="str">
        <v>Comedy</v>
      </c>
      <c r="X1358" t="str">
        <v>English</v>
      </c>
      <c r="Y1358" t="str">
        <v>USA</v>
      </c>
      <c r="Z1358" t="str">
        <v>PG-13</v>
      </c>
      <c r="AA1358" t="str">
        <v>Robin Williams</v>
      </c>
      <c r="AB1358" t="str">
        <v>Ken Kwapis</v>
      </c>
      <c r="AC1358">
        <v>49000</v>
      </c>
      <c r="AD1358">
        <v>52566</v>
      </c>
      <c r="AE1358">
        <v>42</v>
      </c>
      <c r="AF1358">
        <v>913</v>
      </c>
      <c r="AG1358">
        <v>5.3</v>
      </c>
      <c r="AH1358">
        <v>120</v>
      </c>
      <c r="AI1358">
        <v>91</v>
      </c>
      <c r="AJ1358">
        <v>43792641</v>
      </c>
      <c r="AL1358" s="7" t="str">
        <v>Je-kyu Kang</v>
      </c>
      <c r="AM1358" s="35">
        <f>AVERAGEIFS(IMDB4[IMDb Score (1-10)],IMDB4[Director Name],Formula_Analysis!AL1358)</f>
        <v>8.1</v>
      </c>
      <c r="AQ1358" s="7" t="str">
        <v>Francesca Capaldi</v>
      </c>
      <c r="AR1358" s="7">
        <f>SUMIFS(IMDB4[Gross Revenue],IMDB4[Lead Actor],Formula_Analysis!AQ1358)</f>
        <v>130174897</v>
      </c>
    </row>
    <row r="1359" spans="1:44" x14ac:dyDescent="0.25">
      <c r="A1359" t="str">
        <v>Napoleon Dynamite</v>
      </c>
      <c r="B1359">
        <v>38033</v>
      </c>
      <c r="C1359">
        <v>2004</v>
      </c>
      <c r="D1359" t="str">
        <v>2000s</v>
      </c>
      <c r="E1359" t="str">
        <v>Color</v>
      </c>
      <c r="F1359" t="str">
        <v>Comedy</v>
      </c>
      <c r="G1359" t="str">
        <v>English</v>
      </c>
      <c r="H1359" t="str">
        <v>USA</v>
      </c>
      <c r="I1359" t="str">
        <v>PG</v>
      </c>
      <c r="J1359" t="str">
        <v>Jon Heder</v>
      </c>
      <c r="K1359" t="str">
        <v>Jared Hess</v>
      </c>
      <c r="L1359">
        <v>970</v>
      </c>
      <c r="M1359">
        <v>3950</v>
      </c>
      <c r="N1359">
        <v>100</v>
      </c>
      <c r="O1359">
        <v>0</v>
      </c>
      <c r="P1359">
        <v>6.9</v>
      </c>
      <c r="R1359" t="str">
        <v>The Gift</v>
      </c>
      <c r="S1359">
        <v>42292</v>
      </c>
      <c r="T1359">
        <v>2015</v>
      </c>
      <c r="U1359" t="str">
        <v>2010s</v>
      </c>
      <c r="V1359" t="str">
        <v>Color</v>
      </c>
      <c r="W1359" t="str">
        <v>Mystery</v>
      </c>
      <c r="X1359" t="str">
        <v>English</v>
      </c>
      <c r="Y1359" t="str">
        <v>USA</v>
      </c>
      <c r="Z1359" t="str">
        <v>R</v>
      </c>
      <c r="AA1359" t="str">
        <v>Busy Philipps</v>
      </c>
      <c r="AB1359" t="str">
        <v>Joel Edgerton</v>
      </c>
      <c r="AC1359">
        <v>1000</v>
      </c>
      <c r="AD1359">
        <v>3215</v>
      </c>
      <c r="AE1359">
        <v>0</v>
      </c>
      <c r="AF1359">
        <v>15000</v>
      </c>
      <c r="AG1359">
        <v>7.1</v>
      </c>
      <c r="AH1359">
        <v>297</v>
      </c>
      <c r="AI1359">
        <v>108</v>
      </c>
      <c r="AJ1359">
        <v>43771291</v>
      </c>
      <c r="AL1359" s="7" t="str">
        <v>James Cox</v>
      </c>
      <c r="AM1359" s="35">
        <f>AVERAGEIFS(IMDB4[IMDb Score (1-10)],IMDB4[Director Name],Formula_Analysis!AL1359)</f>
        <v>6.6</v>
      </c>
      <c r="AQ1359" s="7" t="str">
        <v>Flavio Parenti</v>
      </c>
      <c r="AR1359" s="7">
        <f>SUMIFS(IMDB4[Gross Revenue],IMDB4[Lead Actor],Formula_Analysis!AQ1359)</f>
        <v>5004648</v>
      </c>
    </row>
    <row r="1360" spans="1:44" x14ac:dyDescent="0.25">
      <c r="A1360" t="str">
        <v>The Last Castle</v>
      </c>
      <c r="B1360">
        <v>37024</v>
      </c>
      <c r="C1360">
        <v>2001</v>
      </c>
      <c r="D1360" t="str">
        <v>2000s</v>
      </c>
      <c r="E1360" t="str">
        <v>Color</v>
      </c>
      <c r="F1360" t="str">
        <v>Action</v>
      </c>
      <c r="G1360" t="str">
        <v>English</v>
      </c>
      <c r="H1360" t="str">
        <v>USA</v>
      </c>
      <c r="I1360" t="str">
        <v>R</v>
      </c>
      <c r="J1360" t="str">
        <v>Clifton Collins Jr.</v>
      </c>
      <c r="K1360" t="str">
        <v>Rod Lurie</v>
      </c>
      <c r="L1360">
        <v>968</v>
      </c>
      <c r="M1360">
        <v>3012</v>
      </c>
      <c r="N1360">
        <v>37</v>
      </c>
      <c r="O1360">
        <v>0</v>
      </c>
      <c r="P1360">
        <v>6.9</v>
      </c>
      <c r="R1360" t="str">
        <v>West Side Story</v>
      </c>
      <c r="S1360">
        <v>22404</v>
      </c>
      <c r="T1360">
        <v>1961</v>
      </c>
      <c r="U1360" t="str">
        <v>1960s</v>
      </c>
      <c r="V1360" t="str">
        <v>Color</v>
      </c>
      <c r="W1360" t="str">
        <v>Crime</v>
      </c>
      <c r="X1360" t="str">
        <v>English</v>
      </c>
      <c r="Y1360" t="str">
        <v>USA</v>
      </c>
      <c r="Z1360" t="str">
        <v>Unrated</v>
      </c>
      <c r="AA1360" t="str">
        <v>Rita Moreno</v>
      </c>
      <c r="AB1360" t="str">
        <v>Jerome Robbins</v>
      </c>
      <c r="AC1360">
        <v>804</v>
      </c>
      <c r="AD1360">
        <v>1802</v>
      </c>
      <c r="AE1360">
        <v>34</v>
      </c>
      <c r="AF1360">
        <v>0</v>
      </c>
      <c r="AG1360">
        <v>7.6</v>
      </c>
      <c r="AH1360">
        <v>120</v>
      </c>
      <c r="AI1360">
        <v>152</v>
      </c>
      <c r="AJ1360">
        <v>43650000</v>
      </c>
      <c r="AL1360" s="7" t="str">
        <v>Kelly Makin</v>
      </c>
      <c r="AM1360" s="35">
        <f>AVERAGEIFS(IMDB4[IMDb Score (1-10)],IMDB4[Director Name],Formula_Analysis!AL1360)</f>
        <v>5.8</v>
      </c>
      <c r="AQ1360" s="7" t="str">
        <v>Ian Tracey</v>
      </c>
      <c r="AR1360" s="7">
        <f>SUMIFS(IMDB4[Gross Revenue],IMDB4[Lead Actor],Formula_Analysis!AQ1360)</f>
        <v>52961</v>
      </c>
    </row>
    <row r="1361" spans="1:44" x14ac:dyDescent="0.25">
      <c r="A1361" t="str">
        <v>Sunshine Cleaning</v>
      </c>
      <c r="B1361">
        <v>39651</v>
      </c>
      <c r="C1361">
        <v>2008</v>
      </c>
      <c r="D1361" t="str">
        <v>2000s</v>
      </c>
      <c r="E1361" t="str">
        <v>Color</v>
      </c>
      <c r="F1361" t="str">
        <v>Comedy</v>
      </c>
      <c r="G1361" t="str">
        <v>English</v>
      </c>
      <c r="H1361" t="str">
        <v>USA</v>
      </c>
      <c r="I1361" t="str">
        <v>R</v>
      </c>
      <c r="J1361" t="str">
        <v>Clifton Collins Jr.</v>
      </c>
      <c r="K1361" t="str">
        <v>Christine Jeffs</v>
      </c>
      <c r="L1361">
        <v>968</v>
      </c>
      <c r="M1361">
        <v>2528</v>
      </c>
      <c r="N1361">
        <v>19</v>
      </c>
      <c r="O1361">
        <v>0</v>
      </c>
      <c r="P1361">
        <v>6.9</v>
      </c>
      <c r="R1361" t="str">
        <v>Under the Tuscan Sun</v>
      </c>
      <c r="S1361">
        <v>37818</v>
      </c>
      <c r="T1361">
        <v>2003</v>
      </c>
      <c r="U1361" t="str">
        <v>2000s</v>
      </c>
      <c r="V1361" t="str">
        <v>Color</v>
      </c>
      <c r="W1361" t="str">
        <v>Comedy</v>
      </c>
      <c r="X1361" t="str">
        <v>English</v>
      </c>
      <c r="Y1361" t="str">
        <v>USA</v>
      </c>
      <c r="Z1361" t="str">
        <v>PG-13</v>
      </c>
      <c r="AA1361" t="str">
        <v>Raoul Bova</v>
      </c>
      <c r="AB1361" t="str">
        <v>Audrey Wells</v>
      </c>
      <c r="AC1361">
        <v>727</v>
      </c>
      <c r="AD1361">
        <v>1310</v>
      </c>
      <c r="AE1361">
        <v>22</v>
      </c>
      <c r="AF1361">
        <v>0</v>
      </c>
      <c r="AG1361">
        <v>6.7</v>
      </c>
      <c r="AH1361">
        <v>111</v>
      </c>
      <c r="AI1361">
        <v>113</v>
      </c>
      <c r="AJ1361">
        <v>43601508</v>
      </c>
      <c r="AL1361" s="7" t="str">
        <v>Katt Shea</v>
      </c>
      <c r="AM1361" s="35">
        <f>AVERAGEIFS(IMDB4[IMDb Score (1-10)],IMDB4[Director Name],Formula_Analysis!AL1361)</f>
        <v>4.5999999999999996</v>
      </c>
      <c r="AQ1361" s="7" t="str">
        <v>Robert Baker</v>
      </c>
      <c r="AR1361" s="7">
        <f>SUMIFS(IMDB4[Gross Revenue],IMDB4[Lead Actor],Formula_Analysis!AQ1361)</f>
        <v>31199215</v>
      </c>
    </row>
    <row r="1362" spans="1:44" x14ac:dyDescent="0.25">
      <c r="A1362" t="str">
        <v>Cool Runnings</v>
      </c>
      <c r="B1362">
        <v>34244</v>
      </c>
      <c r="C1362">
        <v>1993</v>
      </c>
      <c r="D1362" t="str">
        <v>1990s</v>
      </c>
      <c r="E1362" t="str">
        <v>Black and White</v>
      </c>
      <c r="F1362" t="str">
        <v>Adventure</v>
      </c>
      <c r="G1362" t="str">
        <v>English</v>
      </c>
      <c r="H1362" t="str">
        <v>USA</v>
      </c>
      <c r="I1362" t="str">
        <v>PG</v>
      </c>
      <c r="J1362" t="str">
        <v>Doug E. Doug</v>
      </c>
      <c r="K1362" t="str">
        <v>Jon Turteltaub</v>
      </c>
      <c r="L1362">
        <v>953</v>
      </c>
      <c r="M1362">
        <v>2496</v>
      </c>
      <c r="N1362">
        <v>226</v>
      </c>
      <c r="O1362">
        <v>0</v>
      </c>
      <c r="P1362">
        <v>6.9</v>
      </c>
      <c r="R1362" t="str">
        <v>Cats &amp; Dogs: The Revenge of Kitty Galore</v>
      </c>
      <c r="S1362">
        <v>40510</v>
      </c>
      <c r="T1362">
        <v>2010</v>
      </c>
      <c r="U1362" t="str">
        <v>2010s</v>
      </c>
      <c r="V1362" t="str">
        <v>Color</v>
      </c>
      <c r="W1362" t="str">
        <v>Action</v>
      </c>
      <c r="X1362" t="str">
        <v>English</v>
      </c>
      <c r="Y1362" t="str">
        <v>USA</v>
      </c>
      <c r="Z1362" t="str">
        <v>PG</v>
      </c>
      <c r="AA1362" t="str">
        <v>Jack McBrayer</v>
      </c>
      <c r="AB1362" t="str">
        <v>Brad Peyton</v>
      </c>
      <c r="AC1362">
        <v>975</v>
      </c>
      <c r="AD1362">
        <v>3326</v>
      </c>
      <c r="AE1362">
        <v>62</v>
      </c>
      <c r="AF1362">
        <v>0</v>
      </c>
      <c r="AG1362">
        <v>4.3</v>
      </c>
      <c r="AH1362">
        <v>91</v>
      </c>
      <c r="AI1362">
        <v>82</v>
      </c>
      <c r="AJ1362">
        <v>43575716</v>
      </c>
      <c r="AL1362" s="7" t="str">
        <v>Jacob Aaron Estes</v>
      </c>
      <c r="AM1362" s="35">
        <f>AVERAGEIFS(IMDB4[IMDb Score (1-10)],IMDB4[Director Name],Formula_Analysis!AL1362)</f>
        <v>7.3</v>
      </c>
      <c r="AQ1362" s="7" t="str">
        <v>Marilyn Rising</v>
      </c>
      <c r="AR1362" s="7">
        <f>SUMIFS(IMDB4[Gross Revenue],IMDB4[Lead Actor],Formula_Analysis!AQ1362)</f>
        <v>110720</v>
      </c>
    </row>
    <row r="1363" spans="1:44" x14ac:dyDescent="0.25">
      <c r="A1363" t="str">
        <v>The Majestic</v>
      </c>
      <c r="B1363">
        <v>37225</v>
      </c>
      <c r="C1363">
        <v>2001</v>
      </c>
      <c r="D1363" t="str">
        <v>2000s</v>
      </c>
      <c r="E1363" t="str">
        <v>Color</v>
      </c>
      <c r="F1363" t="str">
        <v>Drama</v>
      </c>
      <c r="G1363" t="str">
        <v>English</v>
      </c>
      <c r="H1363" t="str">
        <v>USA</v>
      </c>
      <c r="I1363" t="str">
        <v>PG</v>
      </c>
      <c r="J1363" t="str">
        <v>Martin Landau</v>
      </c>
      <c r="K1363" t="str">
        <v>Frank Darabont</v>
      </c>
      <c r="L1363">
        <v>940</v>
      </c>
      <c r="M1363">
        <v>4310</v>
      </c>
      <c r="N1363">
        <v>0</v>
      </c>
      <c r="O1363">
        <v>0</v>
      </c>
      <c r="P1363">
        <v>6.9</v>
      </c>
      <c r="R1363" t="str">
        <v>Need for Speed</v>
      </c>
      <c r="S1363">
        <v>41880</v>
      </c>
      <c r="T1363">
        <v>2014</v>
      </c>
      <c r="U1363" t="str">
        <v>2010s</v>
      </c>
      <c r="V1363" t="str">
        <v>Color</v>
      </c>
      <c r="W1363" t="str">
        <v>Action</v>
      </c>
      <c r="X1363" t="str">
        <v>English</v>
      </c>
      <c r="Y1363" t="str">
        <v>USA</v>
      </c>
      <c r="Z1363" t="str">
        <v>PG-13</v>
      </c>
      <c r="AA1363" t="str">
        <v>Rami Malek</v>
      </c>
      <c r="AB1363" t="str">
        <v>Scott Waugh</v>
      </c>
      <c r="AC1363">
        <v>3000</v>
      </c>
      <c r="AD1363">
        <v>7081</v>
      </c>
      <c r="AE1363">
        <v>76</v>
      </c>
      <c r="AF1363">
        <v>32000</v>
      </c>
      <c r="AG1363">
        <v>6.5</v>
      </c>
      <c r="AH1363">
        <v>327</v>
      </c>
      <c r="AI1363">
        <v>132</v>
      </c>
      <c r="AJ1363">
        <v>43568507</v>
      </c>
      <c r="AL1363" s="7" t="str">
        <v>Arie Posin</v>
      </c>
      <c r="AM1363" s="35">
        <f>AVERAGEIFS(IMDB4[IMDb Score (1-10)],IMDB4[Director Name],Formula_Analysis!AL1363)</f>
        <v>7</v>
      </c>
      <c r="AQ1363" s="7" t="str">
        <v>Alex Gibney</v>
      </c>
      <c r="AR1363" s="7">
        <f>SUMIFS(IMDB4[Gross Revenue],IMDB4[Lead Actor],Formula_Analysis!AQ1363)</f>
        <v>274661</v>
      </c>
    </row>
    <row r="1364" spans="1:44" x14ac:dyDescent="0.25">
      <c r="A1364" t="str">
        <v>Buffalo Soldiers</v>
      </c>
      <c r="B1364">
        <v>36959</v>
      </c>
      <c r="C1364">
        <v>2001</v>
      </c>
      <c r="D1364" t="str">
        <v>2000s</v>
      </c>
      <c r="E1364" t="str">
        <v>Color</v>
      </c>
      <c r="F1364" t="str">
        <v>Comedy</v>
      </c>
      <c r="G1364" t="str">
        <v>English</v>
      </c>
      <c r="H1364" t="str">
        <v>UK</v>
      </c>
      <c r="I1364" t="str">
        <v>R</v>
      </c>
      <c r="J1364" t="str">
        <v>Dean Stockwell</v>
      </c>
      <c r="K1364" t="str">
        <v>Gregor Jordan</v>
      </c>
      <c r="L1364">
        <v>936</v>
      </c>
      <c r="M1364">
        <v>3578</v>
      </c>
      <c r="N1364">
        <v>34</v>
      </c>
      <c r="O1364">
        <v>664</v>
      </c>
      <c r="P1364">
        <v>6.9</v>
      </c>
      <c r="R1364" t="str">
        <v>We Are Marshall</v>
      </c>
      <c r="S1364">
        <v>38918</v>
      </c>
      <c r="T1364">
        <v>2006</v>
      </c>
      <c r="U1364" t="str">
        <v>2000s</v>
      </c>
      <c r="V1364" t="str">
        <v>Color</v>
      </c>
      <c r="W1364" t="str">
        <v>Drama</v>
      </c>
      <c r="X1364" t="str">
        <v>English</v>
      </c>
      <c r="Y1364" t="str">
        <v>USA</v>
      </c>
      <c r="Z1364" t="str">
        <v>PG</v>
      </c>
      <c r="AA1364" t="str">
        <v>Matthew McConaughey</v>
      </c>
      <c r="AB1364" t="str">
        <v>McG</v>
      </c>
      <c r="AC1364">
        <v>11000</v>
      </c>
      <c r="AD1364">
        <v>12088</v>
      </c>
      <c r="AE1364">
        <v>368</v>
      </c>
      <c r="AF1364">
        <v>0</v>
      </c>
      <c r="AG1364">
        <v>7.1</v>
      </c>
      <c r="AH1364">
        <v>96</v>
      </c>
      <c r="AI1364">
        <v>131</v>
      </c>
      <c r="AJ1364">
        <v>43532294</v>
      </c>
      <c r="AL1364" s="7" t="str">
        <v>Levan Gabriadze</v>
      </c>
      <c r="AM1364" s="35">
        <f>AVERAGEIFS(IMDB4[IMDb Score (1-10)],IMDB4[Director Name],Formula_Analysis!AL1364)</f>
        <v>5.7</v>
      </c>
      <c r="AQ1364" s="7" t="str">
        <v>Seamus Davey-Fitzpatrick</v>
      </c>
      <c r="AR1364" s="7">
        <f>SUMIFS(IMDB4[Gross Revenue],IMDB4[Lead Actor],Formula_Analysis!AQ1364)</f>
        <v>8114507</v>
      </c>
    </row>
    <row r="1365" spans="1:44" x14ac:dyDescent="0.25">
      <c r="A1365" t="str">
        <v>Conan the Barbarian</v>
      </c>
      <c r="B1365">
        <v>30175</v>
      </c>
      <c r="C1365">
        <v>1982</v>
      </c>
      <c r="D1365" t="str">
        <v>1980s</v>
      </c>
      <c r="E1365" t="str">
        <v>Color</v>
      </c>
      <c r="F1365" t="str">
        <v>Adventure</v>
      </c>
      <c r="G1365" t="str">
        <v>English</v>
      </c>
      <c r="H1365" t="str">
        <v>USA</v>
      </c>
      <c r="I1365" t="str">
        <v>R</v>
      </c>
      <c r="J1365" t="str">
        <v>William Smith</v>
      </c>
      <c r="K1365" t="str">
        <v>John Milius</v>
      </c>
      <c r="L1365">
        <v>919</v>
      </c>
      <c r="M1365">
        <v>2024</v>
      </c>
      <c r="N1365">
        <v>468</v>
      </c>
      <c r="O1365">
        <v>0</v>
      </c>
      <c r="P1365">
        <v>6.9</v>
      </c>
      <c r="R1365" t="str">
        <v>Soul Food</v>
      </c>
      <c r="S1365">
        <v>35699</v>
      </c>
      <c r="T1365">
        <v>1997</v>
      </c>
      <c r="U1365" t="str">
        <v>1990s</v>
      </c>
      <c r="V1365" t="str">
        <v>Color</v>
      </c>
      <c r="W1365" t="str">
        <v>Comedy</v>
      </c>
      <c r="X1365" t="str">
        <v>English</v>
      </c>
      <c r="Y1365" t="str">
        <v>USA</v>
      </c>
      <c r="Z1365" t="str">
        <v>R</v>
      </c>
      <c r="AA1365" t="str">
        <v>Vanessa Williams</v>
      </c>
      <c r="AB1365" t="str">
        <v>George Tillman Jr.</v>
      </c>
      <c r="AC1365">
        <v>1000</v>
      </c>
      <c r="AD1365">
        <v>4737</v>
      </c>
      <c r="AE1365">
        <v>88</v>
      </c>
      <c r="AF1365">
        <v>508</v>
      </c>
      <c r="AG1365">
        <v>6.9</v>
      </c>
      <c r="AH1365">
        <v>34</v>
      </c>
      <c r="AI1365">
        <v>115</v>
      </c>
      <c r="AJ1365">
        <v>43490057</v>
      </c>
      <c r="AL1365" s="7" t="str">
        <v>Carroll Ballard</v>
      </c>
      <c r="AM1365" s="35">
        <f>AVERAGEIFS(IMDB4[IMDb Score (1-10)],IMDB4[Director Name],Formula_Analysis!AL1365)</f>
        <v>7.3</v>
      </c>
      <c r="AQ1365" s="7" t="str">
        <v>Shari Albert</v>
      </c>
      <c r="AR1365" s="7">
        <f>SUMIFS(IMDB4[Gross Revenue],IMDB4[Lead Actor],Formula_Analysis!AQ1365)</f>
        <v>10246600</v>
      </c>
    </row>
    <row r="1366" spans="1:44" x14ac:dyDescent="0.25">
      <c r="A1366" t="str">
        <v>Anonymous</v>
      </c>
      <c r="B1366">
        <v>40594</v>
      </c>
      <c r="C1366">
        <v>2011</v>
      </c>
      <c r="D1366" t="str">
        <v>2010s</v>
      </c>
      <c r="E1366" t="str">
        <v>Color</v>
      </c>
      <c r="F1366" t="str">
        <v>Drama</v>
      </c>
      <c r="G1366" t="str">
        <v>English</v>
      </c>
      <c r="H1366" t="str">
        <v>UK</v>
      </c>
      <c r="I1366" t="str">
        <v>PG-13</v>
      </c>
      <c r="J1366" t="str">
        <v>Vanessa Redgrave</v>
      </c>
      <c r="K1366" t="str">
        <v>Roland Emmerich</v>
      </c>
      <c r="L1366">
        <v>898</v>
      </c>
      <c r="M1366">
        <v>2452</v>
      </c>
      <c r="N1366">
        <v>776</v>
      </c>
      <c r="O1366">
        <v>15000</v>
      </c>
      <c r="P1366">
        <v>6.9</v>
      </c>
      <c r="R1366" t="str">
        <v>Tears of the Sun</v>
      </c>
      <c r="S1366">
        <v>37811</v>
      </c>
      <c r="T1366">
        <v>2003</v>
      </c>
      <c r="U1366" t="str">
        <v>2000s</v>
      </c>
      <c r="V1366" t="str">
        <v>Color</v>
      </c>
      <c r="W1366" t="str">
        <v>Action</v>
      </c>
      <c r="X1366" t="str">
        <v>English</v>
      </c>
      <c r="Y1366" t="str">
        <v>USA</v>
      </c>
      <c r="Z1366" t="str">
        <v>R</v>
      </c>
      <c r="AA1366" t="str">
        <v>Bruce Willis</v>
      </c>
      <c r="AB1366" t="str">
        <v>Antoine Fuqua</v>
      </c>
      <c r="AC1366">
        <v>13000</v>
      </c>
      <c r="AD1366">
        <v>16580</v>
      </c>
      <c r="AE1366">
        <v>845</v>
      </c>
      <c r="AF1366">
        <v>0</v>
      </c>
      <c r="AG1366">
        <v>6.6</v>
      </c>
      <c r="AH1366">
        <v>89</v>
      </c>
      <c r="AI1366">
        <v>142</v>
      </c>
      <c r="AJ1366">
        <v>43426961</v>
      </c>
      <c r="AL1366" s="7" t="str">
        <v>Steven Quale</v>
      </c>
      <c r="AM1366" s="35">
        <f>AVERAGEIFS(IMDB4[IMDb Score (1-10)],IMDB4[Director Name],Formula_Analysis!AL1366)</f>
        <v>5.85</v>
      </c>
      <c r="AQ1366" s="7" t="str">
        <v>Stacy Edwards</v>
      </c>
      <c r="AR1366" s="7">
        <f>SUMIFS(IMDB4[Gross Revenue],IMDB4[Lead Actor],Formula_Analysis!AQ1366)</f>
        <v>2856622</v>
      </c>
    </row>
    <row r="1367" spans="1:44" x14ac:dyDescent="0.25">
      <c r="A1367" t="str">
        <v>Return to Me</v>
      </c>
      <c r="B1367">
        <v>36719</v>
      </c>
      <c r="C1367">
        <v>2000</v>
      </c>
      <c r="D1367" t="str">
        <v>2000s</v>
      </c>
      <c r="E1367" t="str">
        <v>Color</v>
      </c>
      <c r="F1367" t="str">
        <v>Comedy</v>
      </c>
      <c r="G1367" t="str">
        <v>English</v>
      </c>
      <c r="H1367" t="str">
        <v>USA</v>
      </c>
      <c r="I1367" t="str">
        <v>PG</v>
      </c>
      <c r="J1367" t="str">
        <v>Minnie Driver</v>
      </c>
      <c r="K1367" t="str">
        <v>Bonnie Hunt</v>
      </c>
      <c r="L1367">
        <v>893</v>
      </c>
      <c r="M1367">
        <v>3946</v>
      </c>
      <c r="N1367">
        <v>597</v>
      </c>
      <c r="O1367">
        <v>0</v>
      </c>
      <c r="P1367">
        <v>6.9</v>
      </c>
      <c r="R1367" t="str">
        <v>Year One</v>
      </c>
      <c r="S1367">
        <v>40091</v>
      </c>
      <c r="T1367">
        <v>2009</v>
      </c>
      <c r="U1367" t="str">
        <v>2000s</v>
      </c>
      <c r="V1367" t="str">
        <v>Color</v>
      </c>
      <c r="W1367" t="str">
        <v>Adventure</v>
      </c>
      <c r="X1367" t="str">
        <v>English</v>
      </c>
      <c r="Y1367" t="str">
        <v>USA</v>
      </c>
      <c r="Z1367" t="str">
        <v>PG-13</v>
      </c>
      <c r="AA1367" t="str">
        <v>Olivia Wilde</v>
      </c>
      <c r="AB1367" t="str">
        <v>Harold Ramis</v>
      </c>
      <c r="AC1367">
        <v>10000</v>
      </c>
      <c r="AD1367">
        <v>12258</v>
      </c>
      <c r="AE1367">
        <v>11000</v>
      </c>
      <c r="AF1367">
        <v>0</v>
      </c>
      <c r="AG1367">
        <v>4.9000000000000004</v>
      </c>
      <c r="AH1367">
        <v>170</v>
      </c>
      <c r="AI1367">
        <v>100</v>
      </c>
      <c r="AJ1367">
        <v>43337279</v>
      </c>
      <c r="AL1367" s="7" t="str">
        <v>Lucky McKee</v>
      </c>
      <c r="AM1367" s="35">
        <f>AVERAGEIFS(IMDB4[IMDb Score (1-10)],IMDB4[Director Name],Formula_Analysis!AL1367)</f>
        <v>6.7</v>
      </c>
      <c r="AQ1367" s="7" t="str">
        <v>Brigitte Helm</v>
      </c>
      <c r="AR1367" s="7">
        <f>SUMIFS(IMDB4[Gross Revenue],IMDB4[Lead Actor],Formula_Analysis!AQ1367)</f>
        <v>26435</v>
      </c>
    </row>
    <row r="1368" spans="1:44" x14ac:dyDescent="0.25">
      <c r="A1368" t="str">
        <v>An Ideal Husband</v>
      </c>
      <c r="B1368">
        <v>36251</v>
      </c>
      <c r="C1368">
        <v>1999</v>
      </c>
      <c r="D1368" t="str">
        <v>1990s</v>
      </c>
      <c r="E1368" t="str">
        <v>Color</v>
      </c>
      <c r="F1368" t="str">
        <v>Comedy</v>
      </c>
      <c r="G1368" t="str">
        <v>English</v>
      </c>
      <c r="H1368" t="str">
        <v>UK</v>
      </c>
      <c r="I1368" t="str">
        <v>PG-13</v>
      </c>
      <c r="J1368" t="str">
        <v>Minnie Driver</v>
      </c>
      <c r="K1368" t="str">
        <v>Oliver Parker</v>
      </c>
      <c r="L1368">
        <v>893</v>
      </c>
      <c r="M1368">
        <v>2640</v>
      </c>
      <c r="N1368">
        <v>32</v>
      </c>
      <c r="O1368">
        <v>646</v>
      </c>
      <c r="P1368">
        <v>6.9</v>
      </c>
      <c r="R1368" t="str">
        <v>Edge of Darkness</v>
      </c>
      <c r="S1368">
        <v>40515</v>
      </c>
      <c r="T1368">
        <v>2010</v>
      </c>
      <c r="U1368" t="str">
        <v>2010s</v>
      </c>
      <c r="V1368" t="str">
        <v>Color</v>
      </c>
      <c r="W1368" t="str">
        <v>Crime</v>
      </c>
      <c r="X1368" t="str">
        <v>English</v>
      </c>
      <c r="Y1368" t="str">
        <v>UK</v>
      </c>
      <c r="Z1368" t="str">
        <v>R</v>
      </c>
      <c r="AA1368" t="str">
        <v>Bojana Novakovic</v>
      </c>
      <c r="AB1368" t="str">
        <v>Martin Campbell</v>
      </c>
      <c r="AC1368">
        <v>2000</v>
      </c>
      <c r="AD1368">
        <v>7053</v>
      </c>
      <c r="AE1368">
        <v>258</v>
      </c>
      <c r="AF1368">
        <v>0</v>
      </c>
      <c r="AG1368">
        <v>6.6</v>
      </c>
      <c r="AH1368">
        <v>258</v>
      </c>
      <c r="AI1368">
        <v>117</v>
      </c>
      <c r="AJ1368">
        <v>43290977</v>
      </c>
      <c r="AL1368" s="7" t="str">
        <v>Luis Valdez</v>
      </c>
      <c r="AM1368" s="35">
        <f>AVERAGEIFS(IMDB4[IMDb Score (1-10)],IMDB4[Director Name],Formula_Analysis!AL1368)</f>
        <v>6.8</v>
      </c>
      <c r="AQ1368" s="7" t="str">
        <v>Matt Price</v>
      </c>
      <c r="AR1368" s="7">
        <f>SUMIFS(IMDB4[Gross Revenue],IMDB4[Lead Actor],Formula_Analysis!AQ1368)</f>
        <v>34580635</v>
      </c>
    </row>
    <row r="1369" spans="1:44" x14ac:dyDescent="0.25">
      <c r="A1369" t="str">
        <v>Beyond the Lights</v>
      </c>
      <c r="B1369">
        <v>41817</v>
      </c>
      <c r="C1369">
        <v>2014</v>
      </c>
      <c r="D1369" t="str">
        <v>2010s</v>
      </c>
      <c r="E1369" t="str">
        <v>Color</v>
      </c>
      <c r="F1369" t="str">
        <v>Drama</v>
      </c>
      <c r="G1369" t="str">
        <v>English</v>
      </c>
      <c r="H1369" t="str">
        <v>USA</v>
      </c>
      <c r="I1369" t="str">
        <v>PG-13</v>
      </c>
      <c r="J1369" t="str">
        <v>Minnie Driver</v>
      </c>
      <c r="K1369" t="str">
        <v>Gina Prince-Bythewood</v>
      </c>
      <c r="L1369">
        <v>893</v>
      </c>
      <c r="M1369">
        <v>3110</v>
      </c>
      <c r="N1369">
        <v>107</v>
      </c>
      <c r="O1369">
        <v>0</v>
      </c>
      <c r="P1369">
        <v>6.9</v>
      </c>
      <c r="R1369" t="str">
        <v>Everest</v>
      </c>
      <c r="S1369">
        <v>42187</v>
      </c>
      <c r="T1369">
        <v>2015</v>
      </c>
      <c r="U1369" t="str">
        <v>2010s</v>
      </c>
      <c r="V1369" t="str">
        <v>Color</v>
      </c>
      <c r="W1369" t="str">
        <v>Adventure</v>
      </c>
      <c r="X1369" t="str">
        <v>English</v>
      </c>
      <c r="Y1369" t="str">
        <v>UK</v>
      </c>
      <c r="Z1369" t="str">
        <v>PG-13</v>
      </c>
      <c r="AA1369" t="str">
        <v>Michael Kelly</v>
      </c>
      <c r="AB1369" t="str">
        <v>Baltasar KormÃ¡kur</v>
      </c>
      <c r="AC1369">
        <v>963</v>
      </c>
      <c r="AD1369">
        <v>2131</v>
      </c>
      <c r="AE1369">
        <v>175</v>
      </c>
      <c r="AF1369">
        <v>40000</v>
      </c>
      <c r="AG1369">
        <v>7.1</v>
      </c>
      <c r="AH1369">
        <v>361</v>
      </c>
      <c r="AI1369">
        <v>121</v>
      </c>
      <c r="AJ1369">
        <v>43247140</v>
      </c>
      <c r="AL1369" s="7" t="str">
        <v>Ed Harris</v>
      </c>
      <c r="AM1369" s="35">
        <f>AVERAGEIFS(IMDB4[IMDb Score (1-10)],IMDB4[Director Name],Formula_Analysis!AL1369)</f>
        <v>7</v>
      </c>
      <c r="AQ1369" s="7" t="str">
        <v>Noah Huntley</v>
      </c>
      <c r="AR1369" s="7">
        <f>SUMIFS(IMDB4[Gross Revenue],IMDB4[Lead Actor],Formula_Analysis!AQ1369)</f>
        <v>45063889</v>
      </c>
    </row>
    <row r="1370" spans="1:44" x14ac:dyDescent="0.25">
      <c r="A1370" t="str">
        <v>Yes</v>
      </c>
      <c r="B1370">
        <v>38065</v>
      </c>
      <c r="C1370">
        <v>2004</v>
      </c>
      <c r="D1370" t="str">
        <v>2000s</v>
      </c>
      <c r="E1370" t="str">
        <v>Color</v>
      </c>
      <c r="F1370" t="str">
        <v>Drama</v>
      </c>
      <c r="G1370" t="str">
        <v>English</v>
      </c>
      <c r="H1370" t="str">
        <v>UK</v>
      </c>
      <c r="I1370" t="str">
        <v>R</v>
      </c>
      <c r="J1370" t="str">
        <v>Shirley Henderson</v>
      </c>
      <c r="K1370" t="str">
        <v>Sally Potter</v>
      </c>
      <c r="L1370">
        <v>887</v>
      </c>
      <c r="M1370">
        <v>2721</v>
      </c>
      <c r="N1370">
        <v>87</v>
      </c>
      <c r="O1370">
        <v>305</v>
      </c>
      <c r="P1370">
        <v>6.9</v>
      </c>
      <c r="R1370" t="str">
        <v>Star Trek: Nemesis</v>
      </c>
      <c r="S1370">
        <v>37501</v>
      </c>
      <c r="T1370">
        <v>2002</v>
      </c>
      <c r="U1370" t="str">
        <v>2000s</v>
      </c>
      <c r="V1370" t="str">
        <v>Color</v>
      </c>
      <c r="W1370" t="str">
        <v>Action</v>
      </c>
      <c r="X1370" t="str">
        <v>English</v>
      </c>
      <c r="Y1370" t="str">
        <v>USA</v>
      </c>
      <c r="Z1370" t="str">
        <v>PG-13</v>
      </c>
      <c r="AA1370" t="str">
        <v>Tom Hardy</v>
      </c>
      <c r="AB1370" t="str">
        <v>Stuart Baird</v>
      </c>
      <c r="AC1370">
        <v>27000</v>
      </c>
      <c r="AD1370">
        <v>31224</v>
      </c>
      <c r="AE1370">
        <v>53</v>
      </c>
      <c r="AF1370">
        <v>0</v>
      </c>
      <c r="AG1370">
        <v>6.4</v>
      </c>
      <c r="AH1370">
        <v>172</v>
      </c>
      <c r="AI1370">
        <v>116</v>
      </c>
      <c r="AJ1370">
        <v>43119879</v>
      </c>
      <c r="AL1370" s="7" t="str">
        <v>Victor Fleming</v>
      </c>
      <c r="AM1370" s="35">
        <f>AVERAGEIFS(IMDB4[IMDb Score (1-10)],IMDB4[Director Name],Formula_Analysis!AL1370)</f>
        <v>8.1499999999999986</v>
      </c>
      <c r="AQ1370" s="7" t="str">
        <v>Lubna Azabal</v>
      </c>
      <c r="AR1370" s="7">
        <f>SUMIFS(IMDB4[Gross Revenue],IMDB4[Lead Actor],Formula_Analysis!AQ1370)</f>
        <v>6857096</v>
      </c>
    </row>
    <row r="1371" spans="1:44" x14ac:dyDescent="0.25">
      <c r="A1371" t="str">
        <v>Fatal Attraction</v>
      </c>
      <c r="B1371">
        <v>32003</v>
      </c>
      <c r="C1371">
        <v>1987</v>
      </c>
      <c r="D1371" t="str">
        <v>1980s</v>
      </c>
      <c r="E1371" t="str">
        <v>Color</v>
      </c>
      <c r="F1371" t="str">
        <v>Drama</v>
      </c>
      <c r="G1371" t="str">
        <v>English</v>
      </c>
      <c r="H1371" t="str">
        <v>USA</v>
      </c>
      <c r="I1371" t="str">
        <v>R</v>
      </c>
      <c r="J1371" t="str">
        <v>Fred Gwynne</v>
      </c>
      <c r="K1371" t="str">
        <v>Adrian Lyne</v>
      </c>
      <c r="L1371">
        <v>886</v>
      </c>
      <c r="M1371">
        <v>1639</v>
      </c>
      <c r="N1371">
        <v>213</v>
      </c>
      <c r="O1371">
        <v>3000</v>
      </c>
      <c r="P1371">
        <v>6.9</v>
      </c>
      <c r="R1371" t="str">
        <v>You Only Live Twice</v>
      </c>
      <c r="S1371">
        <v>24526</v>
      </c>
      <c r="T1371">
        <v>1967</v>
      </c>
      <c r="U1371" t="str">
        <v>1960s</v>
      </c>
      <c r="V1371" t="str">
        <v>Color</v>
      </c>
      <c r="W1371" t="str">
        <v>Action</v>
      </c>
      <c r="X1371" t="str">
        <v>English</v>
      </c>
      <c r="Y1371" t="str">
        <v>UK</v>
      </c>
      <c r="Z1371" t="str">
        <v>Approved</v>
      </c>
      <c r="AA1371" t="str">
        <v>Donald Pleasence</v>
      </c>
      <c r="AB1371" t="str">
        <v>Lewis Gilbert</v>
      </c>
      <c r="AC1371">
        <v>742</v>
      </c>
      <c r="AD1371">
        <v>2127</v>
      </c>
      <c r="AE1371">
        <v>43</v>
      </c>
      <c r="AF1371">
        <v>0</v>
      </c>
      <c r="AG1371">
        <v>6.9</v>
      </c>
      <c r="AH1371">
        <v>130</v>
      </c>
      <c r="AI1371">
        <v>117</v>
      </c>
      <c r="AJ1371">
        <v>43100000</v>
      </c>
      <c r="AL1371" s="7" t="str">
        <v>Carol Reed</v>
      </c>
      <c r="AM1371" s="35">
        <f>AVERAGEIFS(IMDB4[IMDb Score (1-10)],IMDB4[Director Name],Formula_Analysis!AL1371)</f>
        <v>7.5</v>
      </c>
      <c r="AQ1371" s="7" t="str">
        <v>Anamaria Marinca</v>
      </c>
      <c r="AR1371" s="7">
        <f>SUMIFS(IMDB4[Gross Revenue],IMDB4[Lead Actor],Formula_Analysis!AQ1371)</f>
        <v>1185783</v>
      </c>
    </row>
    <row r="1372" spans="1:44" x14ac:dyDescent="0.25">
      <c r="A1372" t="str">
        <v>Disturbia</v>
      </c>
      <c r="B1372">
        <v>39153</v>
      </c>
      <c r="C1372">
        <v>2007</v>
      </c>
      <c r="D1372" t="str">
        <v>2000s</v>
      </c>
      <c r="E1372" t="str">
        <v>Color</v>
      </c>
      <c r="F1372" t="str">
        <v>Drama</v>
      </c>
      <c r="G1372" t="str">
        <v>English</v>
      </c>
      <c r="H1372" t="str">
        <v>USA</v>
      </c>
      <c r="I1372" t="str">
        <v>PG-13</v>
      </c>
      <c r="J1372" t="str">
        <v>Sarah Roemer</v>
      </c>
      <c r="K1372" t="str">
        <v>D.J. Caruso</v>
      </c>
      <c r="L1372">
        <v>884</v>
      </c>
      <c r="M1372">
        <v>2288</v>
      </c>
      <c r="N1372">
        <v>154</v>
      </c>
      <c r="O1372">
        <v>0</v>
      </c>
      <c r="P1372">
        <v>6.9</v>
      </c>
      <c r="R1372" t="str">
        <v>No Reservations</v>
      </c>
      <c r="S1372">
        <v>39212</v>
      </c>
      <c r="T1372">
        <v>2007</v>
      </c>
      <c r="U1372" t="str">
        <v>2000s</v>
      </c>
      <c r="V1372" t="str">
        <v>Color</v>
      </c>
      <c r="W1372" t="str">
        <v>Comedy</v>
      </c>
      <c r="X1372" t="str">
        <v>English</v>
      </c>
      <c r="Y1372" t="str">
        <v>USA</v>
      </c>
      <c r="Z1372" t="str">
        <v>PG</v>
      </c>
      <c r="AA1372" t="str">
        <v>ZoÃ« Kravitz</v>
      </c>
      <c r="AB1372" t="str">
        <v>Scott Hicks</v>
      </c>
      <c r="AC1372">
        <v>943</v>
      </c>
      <c r="AD1372">
        <v>3497</v>
      </c>
      <c r="AE1372">
        <v>96</v>
      </c>
      <c r="AF1372">
        <v>0</v>
      </c>
      <c r="AG1372">
        <v>6.3</v>
      </c>
      <c r="AH1372">
        <v>171</v>
      </c>
      <c r="AI1372">
        <v>104</v>
      </c>
      <c r="AJ1372">
        <v>43097652</v>
      </c>
      <c r="AL1372" s="7" t="str">
        <v>Bronwen Hughes</v>
      </c>
      <c r="AM1372" s="35">
        <f>AVERAGEIFS(IMDB4[IMDb Score (1-10)],IMDB4[Director Name],Formula_Analysis!AL1372)</f>
        <v>5.9</v>
      </c>
      <c r="AQ1372" s="7" t="str">
        <v>Tuesday Knight</v>
      </c>
      <c r="AR1372" s="7">
        <f>SUMIFS(IMDB4[Gross Revenue],IMDB4[Lead Actor],Formula_Analysis!AQ1372)</f>
        <v>49369900</v>
      </c>
    </row>
    <row r="1373" spans="1:44" x14ac:dyDescent="0.25">
      <c r="A1373" t="str">
        <v>A Good Year</v>
      </c>
      <c r="B1373">
        <v>38756</v>
      </c>
      <c r="C1373">
        <v>2006</v>
      </c>
      <c r="D1373" t="str">
        <v>2000s</v>
      </c>
      <c r="E1373" t="str">
        <v>Color</v>
      </c>
      <c r="F1373" t="str">
        <v>Comedy</v>
      </c>
      <c r="G1373" t="str">
        <v>English</v>
      </c>
      <c r="H1373" t="str">
        <v>USA</v>
      </c>
      <c r="I1373" t="str">
        <v>PG-13</v>
      </c>
      <c r="J1373" t="str">
        <v>Archie Panjabi</v>
      </c>
      <c r="K1373" t="str">
        <v>Ridley Scott</v>
      </c>
      <c r="L1373">
        <v>883</v>
      </c>
      <c r="M1373">
        <v>3611</v>
      </c>
      <c r="N1373">
        <v>0</v>
      </c>
      <c r="O1373">
        <v>9000</v>
      </c>
      <c r="P1373">
        <v>6.9</v>
      </c>
      <c r="R1373" t="str">
        <v>Transporter 2</v>
      </c>
      <c r="S1373">
        <v>38539</v>
      </c>
      <c r="T1373">
        <v>2005</v>
      </c>
      <c r="U1373" t="str">
        <v>2000s</v>
      </c>
      <c r="V1373" t="str">
        <v>Color</v>
      </c>
      <c r="W1373" t="str">
        <v>Action</v>
      </c>
      <c r="X1373" t="str">
        <v>English</v>
      </c>
      <c r="Y1373" t="str">
        <v>France</v>
      </c>
      <c r="Z1373" t="str">
        <v>PG-13</v>
      </c>
      <c r="AA1373" t="str">
        <v>Jason Statham</v>
      </c>
      <c r="AB1373" t="str">
        <v>Louis Leterrier</v>
      </c>
      <c r="AC1373">
        <v>26000</v>
      </c>
      <c r="AD1373">
        <v>29050</v>
      </c>
      <c r="AE1373">
        <v>255</v>
      </c>
      <c r="AF1373">
        <v>0</v>
      </c>
      <c r="AG1373">
        <v>6.3</v>
      </c>
      <c r="AH1373">
        <v>163</v>
      </c>
      <c r="AI1373">
        <v>87</v>
      </c>
      <c r="AJ1373">
        <v>43095600</v>
      </c>
      <c r="AL1373" s="7" t="str">
        <v>Jason Eisener</v>
      </c>
      <c r="AM1373" s="35">
        <f>AVERAGEIFS(IMDB4[IMDb Score (1-10)],IMDB4[Director Name],Formula_Analysis!AL1373)</f>
        <v>6.1</v>
      </c>
      <c r="AQ1373" s="7" t="str">
        <v>Sheryl Crow</v>
      </c>
      <c r="AR1373" s="7">
        <f>SUMIFS(IMDB4[Gross Revenue],IMDB4[Lead Actor],Formula_Analysis!AQ1373)</f>
        <v>4946250</v>
      </c>
    </row>
    <row r="1374" spans="1:44" x14ac:dyDescent="0.25">
      <c r="A1374" t="str">
        <v>East Is East</v>
      </c>
      <c r="B1374">
        <v>36239</v>
      </c>
      <c r="C1374">
        <v>1999</v>
      </c>
      <c r="D1374" t="str">
        <v>1990s</v>
      </c>
      <c r="E1374" t="str">
        <v>Color</v>
      </c>
      <c r="F1374" t="str">
        <v>Comedy</v>
      </c>
      <c r="G1374" t="str">
        <v>English</v>
      </c>
      <c r="H1374" t="str">
        <v>UK</v>
      </c>
      <c r="I1374" t="str">
        <v>R</v>
      </c>
      <c r="J1374" t="str">
        <v>Archie Panjabi</v>
      </c>
      <c r="K1374" t="str">
        <v>Damien O'Donnell</v>
      </c>
      <c r="L1374">
        <v>883</v>
      </c>
      <c r="M1374">
        <v>1616</v>
      </c>
      <c r="N1374">
        <v>70</v>
      </c>
      <c r="O1374">
        <v>1000</v>
      </c>
      <c r="P1374">
        <v>6.9</v>
      </c>
      <c r="R1374" t="str">
        <v>Reign of Fire</v>
      </c>
      <c r="S1374">
        <v>37492</v>
      </c>
      <c r="T1374">
        <v>2002</v>
      </c>
      <c r="U1374" t="str">
        <v>2000s</v>
      </c>
      <c r="V1374" t="str">
        <v>Color</v>
      </c>
      <c r="W1374" t="str">
        <v>Action</v>
      </c>
      <c r="X1374" t="str">
        <v>English</v>
      </c>
      <c r="Y1374" t="str">
        <v>USA</v>
      </c>
      <c r="Z1374" t="str">
        <v>PG-13</v>
      </c>
      <c r="AA1374" t="str">
        <v>Christian Bale</v>
      </c>
      <c r="AB1374" t="str">
        <v>Rob Bowman</v>
      </c>
      <c r="AC1374">
        <v>23000</v>
      </c>
      <c r="AD1374">
        <v>53024</v>
      </c>
      <c r="AE1374">
        <v>38</v>
      </c>
      <c r="AF1374">
        <v>0</v>
      </c>
      <c r="AG1374">
        <v>6.2</v>
      </c>
      <c r="AH1374">
        <v>138</v>
      </c>
      <c r="AI1374">
        <v>101</v>
      </c>
      <c r="AJ1374">
        <v>43060566</v>
      </c>
      <c r="AL1374" s="7" t="str">
        <v>Don Michael Paul</v>
      </c>
      <c r="AM1374" s="35">
        <f>AVERAGEIFS(IMDB4[IMDb Score (1-10)],IMDB4[Director Name],Formula_Analysis!AL1374)</f>
        <v>3.3</v>
      </c>
      <c r="AQ1374" s="7" t="str">
        <v>Drew Powell</v>
      </c>
      <c r="AR1374" s="7">
        <f>SUMIFS(IMDB4[Gross Revenue],IMDB4[Lead Actor],Formula_Analysis!AQ1374)</f>
        <v>71975611</v>
      </c>
    </row>
    <row r="1375" spans="1:44" x14ac:dyDescent="0.25">
      <c r="A1375" t="str">
        <v>Jersey Boys</v>
      </c>
      <c r="B1375">
        <v>41711</v>
      </c>
      <c r="C1375">
        <v>2014</v>
      </c>
      <c r="D1375" t="str">
        <v>2010s</v>
      </c>
      <c r="E1375" t="str">
        <v>Color</v>
      </c>
      <c r="F1375" t="str">
        <v>Biography</v>
      </c>
      <c r="G1375" t="str">
        <v>English</v>
      </c>
      <c r="H1375" t="str">
        <v>USA</v>
      </c>
      <c r="I1375" t="str">
        <v>R</v>
      </c>
      <c r="J1375" t="str">
        <v>Johnny Cannizzaro</v>
      </c>
      <c r="K1375" t="str">
        <v>Clint Eastwood</v>
      </c>
      <c r="L1375">
        <v>880</v>
      </c>
      <c r="M1375">
        <v>2281</v>
      </c>
      <c r="N1375">
        <v>16000</v>
      </c>
      <c r="O1375">
        <v>16000</v>
      </c>
      <c r="P1375">
        <v>6.9</v>
      </c>
      <c r="R1375" t="str">
        <v>Wag the Dog</v>
      </c>
      <c r="S1375">
        <v>35554</v>
      </c>
      <c r="T1375">
        <v>1997</v>
      </c>
      <c r="U1375" t="str">
        <v>1990s</v>
      </c>
      <c r="V1375" t="str">
        <v>Color</v>
      </c>
      <c r="W1375" t="str">
        <v>Comedy</v>
      </c>
      <c r="X1375" t="str">
        <v>English</v>
      </c>
      <c r="Y1375" t="str">
        <v>USA</v>
      </c>
      <c r="Z1375" t="str">
        <v>R</v>
      </c>
      <c r="AA1375" t="str">
        <v>Robert De Niro</v>
      </c>
      <c r="AB1375" t="str">
        <v>Barry Levinson</v>
      </c>
      <c r="AC1375">
        <v>22000</v>
      </c>
      <c r="AD1375">
        <v>29252</v>
      </c>
      <c r="AE1375">
        <v>272</v>
      </c>
      <c r="AF1375">
        <v>12000</v>
      </c>
      <c r="AG1375">
        <v>7.1</v>
      </c>
      <c r="AH1375">
        <v>130</v>
      </c>
      <c r="AI1375">
        <v>97</v>
      </c>
      <c r="AJ1375">
        <v>43022524</v>
      </c>
      <c r="AL1375" s="7" t="str">
        <v>Richard Fleischer</v>
      </c>
      <c r="AM1375" s="35">
        <f>AVERAGEIFS(IMDB4[IMDb Score (1-10)],IMDB4[Director Name],Formula_Analysis!AL1375)</f>
        <v>6.65</v>
      </c>
      <c r="AQ1375" s="7" t="str">
        <v>Michael Derek</v>
      </c>
      <c r="AR1375" s="7">
        <f>SUMIFS(IMDB4[Gross Revenue],IMDB4[Lead Actor],Formula_Analysis!AQ1375)</f>
        <v>3330</v>
      </c>
    </row>
    <row r="1376" spans="1:44" x14ac:dyDescent="0.25">
      <c r="A1376" t="str">
        <v>Wah-Wah</v>
      </c>
      <c r="B1376">
        <v>38421</v>
      </c>
      <c r="C1376">
        <v>2005</v>
      </c>
      <c r="D1376" t="str">
        <v>2000s</v>
      </c>
      <c r="E1376" t="str">
        <v>Color</v>
      </c>
      <c r="F1376" t="str">
        <v>Drama</v>
      </c>
      <c r="G1376" t="str">
        <v>English</v>
      </c>
      <c r="H1376" t="str">
        <v>UK</v>
      </c>
      <c r="I1376" t="str">
        <v>R</v>
      </c>
      <c r="J1376" t="str">
        <v>Emily Watson</v>
      </c>
      <c r="K1376" t="str">
        <v>Richard E. Grant</v>
      </c>
      <c r="L1376">
        <v>876</v>
      </c>
      <c r="M1376">
        <v>2544</v>
      </c>
      <c r="N1376">
        <v>554</v>
      </c>
      <c r="O1376">
        <v>311</v>
      </c>
      <c r="P1376">
        <v>6.9</v>
      </c>
      <c r="R1376" t="str">
        <v>Snitch</v>
      </c>
      <c r="S1376">
        <v>41561</v>
      </c>
      <c r="T1376">
        <v>2013</v>
      </c>
      <c r="U1376" t="str">
        <v>2010s</v>
      </c>
      <c r="V1376" t="str">
        <v>Color</v>
      </c>
      <c r="W1376" t="str">
        <v>Action</v>
      </c>
      <c r="X1376" t="str">
        <v>English</v>
      </c>
      <c r="Y1376" t="str">
        <v>USA</v>
      </c>
      <c r="Z1376" t="str">
        <v>PG-13</v>
      </c>
      <c r="AA1376" t="str">
        <v>Dwayne Johnson</v>
      </c>
      <c r="AB1376" t="str">
        <v>Ric Roman Waugh</v>
      </c>
      <c r="AC1376">
        <v>12000</v>
      </c>
      <c r="AD1376">
        <v>15800</v>
      </c>
      <c r="AE1376">
        <v>29</v>
      </c>
      <c r="AF1376">
        <v>12000</v>
      </c>
      <c r="AG1376">
        <v>6.5</v>
      </c>
      <c r="AH1376">
        <v>238</v>
      </c>
      <c r="AI1376">
        <v>112</v>
      </c>
      <c r="AJ1376">
        <v>42919096</v>
      </c>
      <c r="AL1376" s="7" t="str">
        <v>Trent Cooper</v>
      </c>
      <c r="AM1376" s="35">
        <f>AVERAGEIFS(IMDB4[IMDb Score (1-10)],IMDB4[Director Name],Formula_Analysis!AL1376)</f>
        <v>3.1</v>
      </c>
      <c r="AQ1376" s="7" t="str">
        <v>Benno FÃ¼rmann</v>
      </c>
      <c r="AR1376" s="7">
        <f>SUMIFS(IMDB4[Gross Revenue],IMDB4[Lead Actor],Formula_Analysis!AQ1376)</f>
        <v>5725</v>
      </c>
    </row>
    <row r="1377" spans="1:44" x14ac:dyDescent="0.25">
      <c r="A1377" t="str">
        <v>The Wood</v>
      </c>
      <c r="B1377">
        <v>36236</v>
      </c>
      <c r="C1377">
        <v>1999</v>
      </c>
      <c r="D1377" t="str">
        <v>1990s</v>
      </c>
      <c r="E1377" t="str">
        <v>Color</v>
      </c>
      <c r="F1377" t="str">
        <v>Comedy</v>
      </c>
      <c r="G1377" t="str">
        <v>English</v>
      </c>
      <c r="H1377" t="str">
        <v>USA</v>
      </c>
      <c r="I1377" t="str">
        <v>R</v>
      </c>
      <c r="J1377" t="str">
        <v>Omar Epps</v>
      </c>
      <c r="K1377" t="str">
        <v>Rick Famuyiwa</v>
      </c>
      <c r="L1377">
        <v>865</v>
      </c>
      <c r="M1377">
        <v>2724</v>
      </c>
      <c r="N1377">
        <v>44</v>
      </c>
      <c r="O1377">
        <v>990</v>
      </c>
      <c r="P1377">
        <v>6.9</v>
      </c>
      <c r="R1377" t="str">
        <v>The Devil's Own</v>
      </c>
      <c r="S1377">
        <v>35539</v>
      </c>
      <c r="T1377">
        <v>1997</v>
      </c>
      <c r="U1377" t="str">
        <v>1990s</v>
      </c>
      <c r="V1377" t="str">
        <v>Color</v>
      </c>
      <c r="W1377" t="str">
        <v>Action</v>
      </c>
      <c r="X1377" t="str">
        <v>English</v>
      </c>
      <c r="Y1377" t="str">
        <v>USA</v>
      </c>
      <c r="Z1377" t="str">
        <v>R</v>
      </c>
      <c r="AA1377" t="str">
        <v>Harrison Ford</v>
      </c>
      <c r="AB1377" t="str">
        <v>Alan J. Pakula</v>
      </c>
      <c r="AC1377">
        <v>11000</v>
      </c>
      <c r="AD1377">
        <v>26088</v>
      </c>
      <c r="AE1377">
        <v>79</v>
      </c>
      <c r="AF1377">
        <v>979</v>
      </c>
      <c r="AG1377">
        <v>6.1</v>
      </c>
      <c r="AH1377">
        <v>66</v>
      </c>
      <c r="AI1377">
        <v>111</v>
      </c>
      <c r="AJ1377">
        <v>42877165</v>
      </c>
      <c r="AL1377" s="7" t="str">
        <v>Fred Walton</v>
      </c>
      <c r="AM1377" s="35">
        <f>AVERAGEIFS(IMDB4[IMDb Score (1-10)],IMDB4[Director Name],Formula_Analysis!AL1377)</f>
        <v>6.2</v>
      </c>
      <c r="AQ1377" s="7" t="str">
        <v>Fay Masterson</v>
      </c>
      <c r="AR1377" s="7">
        <f>SUMIFS(IMDB4[Gross Revenue],IMDB4[Lead Actor],Formula_Analysis!AQ1377)</f>
        <v>110536</v>
      </c>
    </row>
    <row r="1378" spans="1:44" x14ac:dyDescent="0.25">
      <c r="A1378" t="str">
        <v>The Last Dragon</v>
      </c>
      <c r="B1378">
        <v>31254</v>
      </c>
      <c r="C1378">
        <v>1985</v>
      </c>
      <c r="D1378" t="str">
        <v>1980s</v>
      </c>
      <c r="E1378" t="str">
        <v>Color</v>
      </c>
      <c r="F1378" t="str">
        <v>Action</v>
      </c>
      <c r="G1378" t="str">
        <v>English</v>
      </c>
      <c r="H1378" t="str">
        <v>USA</v>
      </c>
      <c r="I1378" t="str">
        <v>PG-13</v>
      </c>
      <c r="J1378" t="str">
        <v>Mike Starr</v>
      </c>
      <c r="K1378" t="str">
        <v>Michael Schultz</v>
      </c>
      <c r="L1378">
        <v>854</v>
      </c>
      <c r="M1378">
        <v>3394</v>
      </c>
      <c r="N1378">
        <v>78</v>
      </c>
      <c r="O1378">
        <v>0</v>
      </c>
      <c r="P1378">
        <v>6.9</v>
      </c>
      <c r="R1378" t="str">
        <v>Gulliver's Travels</v>
      </c>
      <c r="S1378">
        <v>40355</v>
      </c>
      <c r="T1378">
        <v>2010</v>
      </c>
      <c r="U1378" t="str">
        <v>2010s</v>
      </c>
      <c r="V1378" t="str">
        <v>Color</v>
      </c>
      <c r="W1378" t="str">
        <v>Adventure</v>
      </c>
      <c r="X1378" t="str">
        <v>English</v>
      </c>
      <c r="Y1378" t="str">
        <v>USA</v>
      </c>
      <c r="Z1378" t="str">
        <v>PG</v>
      </c>
      <c r="AA1378" t="str">
        <v>James Corden</v>
      </c>
      <c r="AB1378" t="str">
        <v>Rob Letterman</v>
      </c>
      <c r="AC1378">
        <v>480</v>
      </c>
      <c r="AD1378">
        <v>1173</v>
      </c>
      <c r="AE1378">
        <v>11</v>
      </c>
      <c r="AF1378">
        <v>0</v>
      </c>
      <c r="AG1378">
        <v>4.9000000000000004</v>
      </c>
      <c r="AH1378">
        <v>184</v>
      </c>
      <c r="AI1378">
        <v>85</v>
      </c>
      <c r="AJ1378">
        <v>42776259</v>
      </c>
      <c r="AL1378" s="7" t="str">
        <v>Kay Pollak</v>
      </c>
      <c r="AM1378" s="35">
        <f>AVERAGEIFS(IMDB4[IMDb Score (1-10)],IMDB4[Director Name],Formula_Analysis!AL1378)</f>
        <v>7.6</v>
      </c>
      <c r="AQ1378" s="7" t="str">
        <v>Jay Laga'aia</v>
      </c>
      <c r="AR1378" s="7">
        <f>SUMIFS(IMDB4[Gross Revenue],IMDB4[Lead Actor],Formula_Analysis!AQ1378)</f>
        <v>29975979</v>
      </c>
    </row>
    <row r="1379" spans="1:44" x14ac:dyDescent="0.25">
      <c r="A1379" t="str">
        <v>Madagascar 3: Europe's Most Wanted</v>
      </c>
      <c r="B1379">
        <v>41165</v>
      </c>
      <c r="C1379">
        <v>2012</v>
      </c>
      <c r="D1379" t="str">
        <v>2010s</v>
      </c>
      <c r="E1379" t="str">
        <v>Color</v>
      </c>
      <c r="F1379" t="str">
        <v>Adventure</v>
      </c>
      <c r="G1379" t="str">
        <v>English</v>
      </c>
      <c r="H1379" t="str">
        <v>USA</v>
      </c>
      <c r="I1379" t="str">
        <v>PG</v>
      </c>
      <c r="J1379" t="str">
        <v>Jada Pinkett Smith</v>
      </c>
      <c r="K1379" t="str">
        <v>Eric Darnell</v>
      </c>
      <c r="L1379">
        <v>851</v>
      </c>
      <c r="M1379">
        <v>2444</v>
      </c>
      <c r="N1379">
        <v>35</v>
      </c>
      <c r="O1379">
        <v>17000</v>
      </c>
      <c r="P1379">
        <v>6.9</v>
      </c>
      <c r="R1379" t="str">
        <v>Sense and Sensibility</v>
      </c>
      <c r="S1379">
        <v>34785</v>
      </c>
      <c r="T1379">
        <v>1995</v>
      </c>
      <c r="U1379" t="str">
        <v>1990s</v>
      </c>
      <c r="V1379" t="str">
        <v>Color</v>
      </c>
      <c r="W1379" t="str">
        <v>Drama</v>
      </c>
      <c r="X1379" t="str">
        <v>English</v>
      </c>
      <c r="Y1379" t="str">
        <v>USA</v>
      </c>
      <c r="Z1379" t="str">
        <v>PG</v>
      </c>
      <c r="AA1379" t="str">
        <v>Alan Rickman</v>
      </c>
      <c r="AB1379" t="str">
        <v>Ang Lee</v>
      </c>
      <c r="AC1379">
        <v>25000</v>
      </c>
      <c r="AD1379">
        <v>41059</v>
      </c>
      <c r="AE1379">
        <v>0</v>
      </c>
      <c r="AF1379">
        <v>0</v>
      </c>
      <c r="AG1379">
        <v>7.7</v>
      </c>
      <c r="AH1379">
        <v>69</v>
      </c>
      <c r="AI1379">
        <v>136</v>
      </c>
      <c r="AJ1379">
        <v>42700000</v>
      </c>
      <c r="AL1379" s="7" t="str">
        <v>Gordon Chan</v>
      </c>
      <c r="AM1379" s="35">
        <f>AVERAGEIFS(IMDB4[IMDb Score (1-10)],IMDB4[Director Name],Formula_Analysis!AL1379)</f>
        <v>5.2</v>
      </c>
      <c r="AQ1379" s="7" t="str">
        <v>Karra Elejalde</v>
      </c>
      <c r="AR1379" s="7">
        <f>SUMIFS(IMDB4[Gross Revenue],IMDB4[Lead Actor],Formula_Analysis!AQ1379)</f>
        <v>38108</v>
      </c>
    </row>
    <row r="1380" spans="1:44" x14ac:dyDescent="0.25">
      <c r="A1380" t="str">
        <v>Madagascar</v>
      </c>
      <c r="B1380">
        <v>38434</v>
      </c>
      <c r="C1380">
        <v>2005</v>
      </c>
      <c r="D1380" t="str">
        <v>2000s</v>
      </c>
      <c r="E1380" t="str">
        <v>Color</v>
      </c>
      <c r="F1380" t="str">
        <v>Adventure</v>
      </c>
      <c r="G1380" t="str">
        <v>English</v>
      </c>
      <c r="H1380" t="str">
        <v>USA</v>
      </c>
      <c r="I1380" t="str">
        <v>PG</v>
      </c>
      <c r="J1380" t="str">
        <v>Jada Pinkett Smith</v>
      </c>
      <c r="K1380" t="str">
        <v>Eric Darnell</v>
      </c>
      <c r="L1380">
        <v>851</v>
      </c>
      <c r="M1380">
        <v>1777</v>
      </c>
      <c r="N1380">
        <v>35</v>
      </c>
      <c r="O1380">
        <v>0</v>
      </c>
      <c r="P1380">
        <v>6.9</v>
      </c>
      <c r="R1380" t="str">
        <v>The Lizzie McGuire Movie</v>
      </c>
      <c r="S1380">
        <v>37718</v>
      </c>
      <c r="T1380">
        <v>2003</v>
      </c>
      <c r="U1380" t="str">
        <v>2000s</v>
      </c>
      <c r="V1380" t="str">
        <v>Color</v>
      </c>
      <c r="W1380" t="str">
        <v>Adventure</v>
      </c>
      <c r="X1380" t="str">
        <v>English</v>
      </c>
      <c r="Y1380" t="str">
        <v>USA</v>
      </c>
      <c r="Z1380" t="str">
        <v>PG</v>
      </c>
      <c r="AA1380" t="str">
        <v>Clayton Snyder</v>
      </c>
      <c r="AB1380" t="str">
        <v>Jim Fall</v>
      </c>
      <c r="AC1380">
        <v>925</v>
      </c>
      <c r="AD1380">
        <v>3423</v>
      </c>
      <c r="AE1380">
        <v>13</v>
      </c>
      <c r="AF1380">
        <v>0</v>
      </c>
      <c r="AG1380">
        <v>5.3</v>
      </c>
      <c r="AH1380">
        <v>66</v>
      </c>
      <c r="AI1380">
        <v>94</v>
      </c>
      <c r="AJ1380">
        <v>42672630</v>
      </c>
      <c r="AL1380" s="7" t="str">
        <v>Anthony Hickox</v>
      </c>
      <c r="AM1380" s="35">
        <f>AVERAGEIFS(IMDB4[IMDb Score (1-10)],IMDB4[Director Name],Formula_Analysis!AL1380)</f>
        <v>5.3</v>
      </c>
      <c r="AQ1380" s="7" t="str">
        <v>Carlos Gallardo</v>
      </c>
      <c r="AR1380" s="7">
        <f>SUMIFS(IMDB4[Gross Revenue],IMDB4[Lead Actor],Formula_Analysis!AQ1380)</f>
        <v>2040920</v>
      </c>
    </row>
    <row r="1381" spans="1:44" x14ac:dyDescent="0.25">
      <c r="A1381" t="str">
        <v>Get Shorty</v>
      </c>
      <c r="B1381">
        <v>34738</v>
      </c>
      <c r="C1381">
        <v>1995</v>
      </c>
      <c r="D1381" t="str">
        <v>1990s</v>
      </c>
      <c r="E1381" t="str">
        <v>Color</v>
      </c>
      <c r="F1381" t="str">
        <v>Comedy</v>
      </c>
      <c r="G1381" t="str">
        <v>English</v>
      </c>
      <c r="H1381" t="str">
        <v>USA</v>
      </c>
      <c r="I1381" t="str">
        <v>R</v>
      </c>
      <c r="J1381" t="str">
        <v>Delroy Lindo</v>
      </c>
      <c r="K1381" t="str">
        <v>Barry Sonnenfeld</v>
      </c>
      <c r="L1381">
        <v>848</v>
      </c>
      <c r="M1381">
        <v>3439</v>
      </c>
      <c r="N1381">
        <v>188</v>
      </c>
      <c r="O1381">
        <v>0</v>
      </c>
      <c r="P1381">
        <v>6.9</v>
      </c>
      <c r="R1381" t="str">
        <v>Teenage Mutant Ninja Turtles III</v>
      </c>
      <c r="S1381">
        <v>34107</v>
      </c>
      <c r="T1381">
        <v>1993</v>
      </c>
      <c r="U1381" t="str">
        <v>1990s</v>
      </c>
      <c r="V1381" t="str">
        <v>Color</v>
      </c>
      <c r="W1381" t="str">
        <v>Action</v>
      </c>
      <c r="X1381" t="str">
        <v>English</v>
      </c>
      <c r="Y1381" t="str">
        <v>USA</v>
      </c>
      <c r="Z1381" t="str">
        <v>PG</v>
      </c>
      <c r="AA1381" t="str">
        <v>Paige Turco</v>
      </c>
      <c r="AB1381" t="str">
        <v>Stuart Gillard</v>
      </c>
      <c r="AC1381">
        <v>533</v>
      </c>
      <c r="AD1381">
        <v>1254</v>
      </c>
      <c r="AE1381">
        <v>8</v>
      </c>
      <c r="AF1381">
        <v>1000</v>
      </c>
      <c r="AG1381">
        <v>4.8</v>
      </c>
      <c r="AH1381">
        <v>60</v>
      </c>
      <c r="AI1381">
        <v>96</v>
      </c>
      <c r="AJ1381">
        <v>42660000</v>
      </c>
      <c r="AL1381" s="7" t="str">
        <v>Bruce Dellis</v>
      </c>
      <c r="AM1381" s="35">
        <f>AVERAGEIFS(IMDB4[IMDb Score (1-10)],IMDB4[Director Name],Formula_Analysis!AL1381)</f>
        <v>4.8</v>
      </c>
      <c r="AQ1381" s="7" t="str">
        <v>Eric Sheffer Stevens</v>
      </c>
      <c r="AR1381" s="7">
        <f>SUMIFS(IMDB4[Gross Revenue],IMDB4[Lead Actor],Formula_Analysis!AQ1381)</f>
        <v>12555230</v>
      </c>
    </row>
    <row r="1382" spans="1:44" x14ac:dyDescent="0.25">
      <c r="A1382" t="str">
        <v>Ice Age: The Meltdown</v>
      </c>
      <c r="B1382">
        <v>39080</v>
      </c>
      <c r="C1382">
        <v>2006</v>
      </c>
      <c r="D1382" t="str">
        <v>2000s</v>
      </c>
      <c r="E1382" t="str">
        <v>Color</v>
      </c>
      <c r="F1382" t="str">
        <v>Action</v>
      </c>
      <c r="G1382" t="str">
        <v>English</v>
      </c>
      <c r="H1382" t="str">
        <v>USA</v>
      </c>
      <c r="I1382" t="str">
        <v>PG</v>
      </c>
      <c r="J1382" t="str">
        <v>Denis Leary</v>
      </c>
      <c r="K1382" t="str">
        <v>Carlos Saldanha</v>
      </c>
      <c r="L1382">
        <v>835</v>
      </c>
      <c r="M1382">
        <v>1815</v>
      </c>
      <c r="N1382">
        <v>107</v>
      </c>
      <c r="O1382">
        <v>0</v>
      </c>
      <c r="P1382">
        <v>6.9</v>
      </c>
      <c r="R1382" t="str">
        <v>Max</v>
      </c>
      <c r="S1382">
        <v>42236</v>
      </c>
      <c r="T1382">
        <v>2015</v>
      </c>
      <c r="U1382" t="str">
        <v>2010s</v>
      </c>
      <c r="V1382" t="str">
        <v>Color</v>
      </c>
      <c r="W1382" t="str">
        <v>Adventure</v>
      </c>
      <c r="X1382" t="str">
        <v>English</v>
      </c>
      <c r="Y1382" t="str">
        <v>USA</v>
      </c>
      <c r="Z1382" t="str">
        <v>PG</v>
      </c>
      <c r="AA1382" t="str">
        <v>Jay Hernandez</v>
      </c>
      <c r="AB1382" t="str">
        <v>Boaz Yakin</v>
      </c>
      <c r="AC1382">
        <v>1000</v>
      </c>
      <c r="AD1382">
        <v>2851</v>
      </c>
      <c r="AE1382">
        <v>132</v>
      </c>
      <c r="AF1382">
        <v>33000</v>
      </c>
      <c r="AG1382">
        <v>6.8</v>
      </c>
      <c r="AH1382">
        <v>61</v>
      </c>
      <c r="AI1382">
        <v>111</v>
      </c>
      <c r="AJ1382">
        <v>42652003</v>
      </c>
      <c r="AL1382" s="7" t="str">
        <v>Jon Hess</v>
      </c>
      <c r="AM1382" s="35">
        <f>AVERAGEIFS(IMDB4[IMDb Score (1-10)],IMDB4[Director Name],Formula_Analysis!AL1382)</f>
        <v>5.0999999999999996</v>
      </c>
      <c r="AQ1382" s="7" t="str">
        <v>Fernanda Montenegro</v>
      </c>
      <c r="AR1382" s="7">
        <f>SUMIFS(IMDB4[Gross Revenue],IMDB4[Lead Actor],Formula_Analysis!AQ1382)</f>
        <v>5595428</v>
      </c>
    </row>
    <row r="1383" spans="1:44" x14ac:dyDescent="0.25">
      <c r="A1383" t="str">
        <v>Role Models</v>
      </c>
      <c r="B1383">
        <v>39642</v>
      </c>
      <c r="C1383">
        <v>2008</v>
      </c>
      <c r="D1383" t="str">
        <v>2000s</v>
      </c>
      <c r="E1383" t="str">
        <v>Color</v>
      </c>
      <c r="F1383" t="str">
        <v>Comedy</v>
      </c>
      <c r="G1383" t="str">
        <v>English</v>
      </c>
      <c r="H1383" t="str">
        <v>Germany</v>
      </c>
      <c r="I1383" t="str">
        <v>R</v>
      </c>
      <c r="J1383" t="str">
        <v>Joe Lo Truglio</v>
      </c>
      <c r="K1383" t="str">
        <v>David Wain</v>
      </c>
      <c r="L1383">
        <v>833</v>
      </c>
      <c r="M1383">
        <v>3400</v>
      </c>
      <c r="N1383">
        <v>136</v>
      </c>
      <c r="O1383">
        <v>0</v>
      </c>
      <c r="P1383">
        <v>6.9</v>
      </c>
      <c r="R1383" t="str">
        <v>The Unborn</v>
      </c>
      <c r="S1383">
        <v>39919</v>
      </c>
      <c r="T1383">
        <v>2009</v>
      </c>
      <c r="U1383" t="str">
        <v>2000s</v>
      </c>
      <c r="V1383" t="str">
        <v>Color</v>
      </c>
      <c r="W1383" t="str">
        <v>Drama</v>
      </c>
      <c r="X1383" t="str">
        <v>English</v>
      </c>
      <c r="Y1383" t="str">
        <v>USA</v>
      </c>
      <c r="Z1383" t="str">
        <v>PG-13</v>
      </c>
      <c r="AA1383" t="str">
        <v>Gary Oldman</v>
      </c>
      <c r="AB1383" t="str">
        <v>David S. Goyer</v>
      </c>
      <c r="AC1383">
        <v>10000</v>
      </c>
      <c r="AD1383">
        <v>12183</v>
      </c>
      <c r="AE1383">
        <v>687</v>
      </c>
      <c r="AF1383">
        <v>0</v>
      </c>
      <c r="AG1383">
        <v>4.8</v>
      </c>
      <c r="AH1383">
        <v>178</v>
      </c>
      <c r="AI1383">
        <v>89</v>
      </c>
      <c r="AJ1383">
        <v>42638165</v>
      </c>
      <c r="AL1383" s="7" t="str">
        <v>David Lean</v>
      </c>
      <c r="AM1383" s="35">
        <f>AVERAGEIFS(IMDB4[IMDb Score (1-10)],IMDB4[Director Name],Formula_Analysis!AL1383)</f>
        <v>8</v>
      </c>
      <c r="AQ1383" s="7" t="str">
        <v>James Urbaniak</v>
      </c>
      <c r="AR1383" s="7">
        <f>SUMIFS(IMDB4[Gross Revenue],IMDB4[Lead Actor],Formula_Analysis!AQ1383)</f>
        <v>18195</v>
      </c>
    </row>
    <row r="1384" spans="1:44" x14ac:dyDescent="0.25">
      <c r="A1384" t="str">
        <v>Whip It</v>
      </c>
      <c r="B1384">
        <v>39899</v>
      </c>
      <c r="C1384">
        <v>2009</v>
      </c>
      <c r="D1384" t="str">
        <v>2000s</v>
      </c>
      <c r="E1384" t="str">
        <v>Color</v>
      </c>
      <c r="F1384" t="str">
        <v>Drama</v>
      </c>
      <c r="G1384" t="str">
        <v>English</v>
      </c>
      <c r="H1384" t="str">
        <v>USA</v>
      </c>
      <c r="I1384" t="str">
        <v>PG-13</v>
      </c>
      <c r="J1384" t="str">
        <v>Daniel Stern</v>
      </c>
      <c r="K1384" t="str">
        <v>Drew Barrymore</v>
      </c>
      <c r="L1384">
        <v>796</v>
      </c>
      <c r="M1384">
        <v>2633</v>
      </c>
      <c r="N1384">
        <v>0</v>
      </c>
      <c r="O1384">
        <v>10000</v>
      </c>
      <c r="P1384">
        <v>6.9</v>
      </c>
      <c r="R1384" t="str">
        <v>A Million Ways to Die in the West</v>
      </c>
      <c r="S1384">
        <v>41917</v>
      </c>
      <c r="T1384">
        <v>2014</v>
      </c>
      <c r="U1384" t="str">
        <v>2010s</v>
      </c>
      <c r="V1384" t="str">
        <v>Color</v>
      </c>
      <c r="W1384" t="str">
        <v>Comedy</v>
      </c>
      <c r="X1384" t="str">
        <v>English</v>
      </c>
      <c r="Y1384" t="str">
        <v>USA</v>
      </c>
      <c r="Z1384" t="str">
        <v>R</v>
      </c>
      <c r="AA1384" t="str">
        <v>Liam Neeson</v>
      </c>
      <c r="AB1384" t="str">
        <v>Seth MacFarlane</v>
      </c>
      <c r="AC1384">
        <v>14000</v>
      </c>
      <c r="AD1384">
        <v>28927</v>
      </c>
      <c r="AE1384">
        <v>3000</v>
      </c>
      <c r="AF1384">
        <v>24000</v>
      </c>
      <c r="AG1384">
        <v>6.1</v>
      </c>
      <c r="AH1384">
        <v>303</v>
      </c>
      <c r="AI1384">
        <v>136</v>
      </c>
      <c r="AJ1384">
        <v>42615685</v>
      </c>
      <c r="AL1384" s="7" t="str">
        <v>Anthony Bell</v>
      </c>
      <c r="AM1384" s="35">
        <f>AVERAGEIFS(IMDB4[IMDb Score (1-10)],IMDB4[Director Name],Formula_Analysis!AL1384)</f>
        <v>5.3</v>
      </c>
      <c r="AQ1384" s="7" t="str">
        <v>Todd Giebenhain</v>
      </c>
      <c r="AR1384" s="7">
        <f>SUMIFS(IMDB4[Gross Revenue],IMDB4[Lead Actor],Formula_Analysis!AQ1384)</f>
        <v>5660084</v>
      </c>
    </row>
    <row r="1385" spans="1:44" x14ac:dyDescent="0.25">
      <c r="A1385" t="str">
        <v>The Mask</v>
      </c>
      <c r="B1385">
        <v>34352</v>
      </c>
      <c r="C1385">
        <v>1994</v>
      </c>
      <c r="D1385" t="str">
        <v>1990s</v>
      </c>
      <c r="E1385" t="str">
        <v>Color</v>
      </c>
      <c r="F1385" t="str">
        <v>Action</v>
      </c>
      <c r="G1385" t="str">
        <v>English</v>
      </c>
      <c r="H1385" t="str">
        <v>USA</v>
      </c>
      <c r="I1385" t="str">
        <v>PG-13</v>
      </c>
      <c r="J1385" t="str">
        <v>Peter Greene</v>
      </c>
      <c r="K1385" t="str">
        <v>Chuck Russell</v>
      </c>
      <c r="L1385">
        <v>789</v>
      </c>
      <c r="M1385">
        <v>2085</v>
      </c>
      <c r="N1385">
        <v>55</v>
      </c>
      <c r="O1385">
        <v>0</v>
      </c>
      <c r="P1385">
        <v>6.9</v>
      </c>
      <c r="R1385" t="str">
        <v>Beverly Hills Cop III</v>
      </c>
      <c r="S1385">
        <v>34649</v>
      </c>
      <c r="T1385">
        <v>1994</v>
      </c>
      <c r="U1385" t="str">
        <v>1990s</v>
      </c>
      <c r="V1385" t="str">
        <v>Color</v>
      </c>
      <c r="W1385" t="str">
        <v>Action</v>
      </c>
      <c r="X1385" t="str">
        <v>English</v>
      </c>
      <c r="Y1385" t="str">
        <v>USA</v>
      </c>
      <c r="Z1385" t="str">
        <v>R</v>
      </c>
      <c r="AA1385" t="str">
        <v>Louis Lombardi</v>
      </c>
      <c r="AB1385" t="str">
        <v>John Landis</v>
      </c>
      <c r="AC1385">
        <v>437</v>
      </c>
      <c r="AD1385">
        <v>1093</v>
      </c>
      <c r="AE1385">
        <v>644</v>
      </c>
      <c r="AF1385">
        <v>669</v>
      </c>
      <c r="AG1385">
        <v>5.5</v>
      </c>
      <c r="AH1385">
        <v>36</v>
      </c>
      <c r="AI1385">
        <v>104</v>
      </c>
      <c r="AJ1385">
        <v>42610000</v>
      </c>
      <c r="AL1385" s="7" t="str">
        <v>Pawel Pawlikowski</v>
      </c>
      <c r="AM1385" s="35">
        <f>AVERAGEIFS(IMDB4[IMDb Score (1-10)],IMDB4[Director Name],Formula_Analysis!AL1385)</f>
        <v>6.8</v>
      </c>
      <c r="AQ1385" s="7" t="str">
        <v>JÃ¸rgen Langhelle</v>
      </c>
      <c r="AR1385" s="7">
        <f>SUMIFS(IMDB4[Gross Revenue],IMDB4[Lead Actor],Formula_Analysis!AQ1385)</f>
        <v>313436</v>
      </c>
    </row>
    <row r="1386" spans="1:44" x14ac:dyDescent="0.25">
      <c r="A1386" t="str">
        <v>Shadow of the Vampire</v>
      </c>
      <c r="B1386">
        <v>36629</v>
      </c>
      <c r="C1386">
        <v>2000</v>
      </c>
      <c r="D1386" t="str">
        <v>2000s</v>
      </c>
      <c r="E1386" t="str">
        <v>Black and White</v>
      </c>
      <c r="F1386" t="str">
        <v>Drama</v>
      </c>
      <c r="G1386" t="str">
        <v>English</v>
      </c>
      <c r="H1386" t="str">
        <v>UK</v>
      </c>
      <c r="I1386" t="str">
        <v>R</v>
      </c>
      <c r="J1386" t="str">
        <v>Eddie Izzard</v>
      </c>
      <c r="K1386" t="str">
        <v>E. Elias Merhige</v>
      </c>
      <c r="L1386">
        <v>776</v>
      </c>
      <c r="M1386">
        <v>1761</v>
      </c>
      <c r="N1386">
        <v>54</v>
      </c>
      <c r="O1386">
        <v>0</v>
      </c>
      <c r="P1386">
        <v>6.9</v>
      </c>
      <c r="R1386" t="str">
        <v>Krampus</v>
      </c>
      <c r="S1386">
        <v>42285</v>
      </c>
      <c r="T1386">
        <v>2015</v>
      </c>
      <c r="U1386" t="str">
        <v>2010s</v>
      </c>
      <c r="V1386" t="str">
        <v>Color</v>
      </c>
      <c r="W1386" t="str">
        <v>Comedy</v>
      </c>
      <c r="X1386" t="str">
        <v>English</v>
      </c>
      <c r="Y1386" t="str">
        <v>USA</v>
      </c>
      <c r="Z1386" t="str">
        <v>PG-13</v>
      </c>
      <c r="AA1386" t="str">
        <v>Adam Scott</v>
      </c>
      <c r="AB1386" t="str">
        <v>Michael Dougherty</v>
      </c>
      <c r="AC1386">
        <v>3000</v>
      </c>
      <c r="AD1386">
        <v>4567</v>
      </c>
      <c r="AE1386">
        <v>66</v>
      </c>
      <c r="AF1386">
        <v>27000</v>
      </c>
      <c r="AG1386">
        <v>6.2</v>
      </c>
      <c r="AH1386">
        <v>198</v>
      </c>
      <c r="AI1386">
        <v>98</v>
      </c>
      <c r="AJ1386">
        <v>42592530</v>
      </c>
      <c r="AL1386" s="7" t="str">
        <v>Marc Forby</v>
      </c>
      <c r="AM1386" s="35">
        <f>AVERAGEIFS(IMDB4[IMDb Score (1-10)],IMDB4[Director Name],Formula_Analysis!AL1386)</f>
        <v>6.2</v>
      </c>
      <c r="AQ1386" s="7" t="str">
        <v>Alice Olivia Clarke</v>
      </c>
      <c r="AR1386" s="7">
        <f>SUMIFS(IMDB4[Gross Revenue],IMDB4[Lead Actor],Formula_Analysis!AQ1386)</f>
        <v>19959</v>
      </c>
    </row>
    <row r="1387" spans="1:44" x14ac:dyDescent="0.25">
      <c r="A1387" t="str">
        <v>Ace Ventura: Pet Detective</v>
      </c>
      <c r="B1387">
        <v>34608</v>
      </c>
      <c r="C1387">
        <v>1994</v>
      </c>
      <c r="D1387" t="str">
        <v>1990s</v>
      </c>
      <c r="E1387" t="str">
        <v>Color</v>
      </c>
      <c r="F1387" t="str">
        <v>Comedy</v>
      </c>
      <c r="G1387" t="str">
        <v>English</v>
      </c>
      <c r="H1387" t="str">
        <v>USA</v>
      </c>
      <c r="I1387" t="str">
        <v>PG-13</v>
      </c>
      <c r="J1387" t="str">
        <v>Sean Young</v>
      </c>
      <c r="K1387" t="str">
        <v>Tom Shadyac</v>
      </c>
      <c r="L1387">
        <v>759</v>
      </c>
      <c r="M1387">
        <v>2462</v>
      </c>
      <c r="N1387">
        <v>293</v>
      </c>
      <c r="O1387">
        <v>0</v>
      </c>
      <c r="P1387">
        <v>6.9</v>
      </c>
      <c r="R1387" t="str">
        <v>Final Destination 5</v>
      </c>
      <c r="S1387">
        <v>40727</v>
      </c>
      <c r="T1387">
        <v>2011</v>
      </c>
      <c r="U1387" t="str">
        <v>2010s</v>
      </c>
      <c r="V1387" t="str">
        <v>Color</v>
      </c>
      <c r="W1387" t="str">
        <v>Horror</v>
      </c>
      <c r="X1387" t="str">
        <v>English</v>
      </c>
      <c r="Y1387" t="str">
        <v>USA</v>
      </c>
      <c r="Z1387" t="str">
        <v>R</v>
      </c>
      <c r="AA1387" t="str">
        <v>Emma Bell</v>
      </c>
      <c r="AB1387" t="str">
        <v>Steven Quale</v>
      </c>
      <c r="AC1387">
        <v>703</v>
      </c>
      <c r="AD1387">
        <v>3074</v>
      </c>
      <c r="AE1387">
        <v>77</v>
      </c>
      <c r="AF1387">
        <v>20000</v>
      </c>
      <c r="AG1387">
        <v>5.9</v>
      </c>
      <c r="AH1387">
        <v>277</v>
      </c>
      <c r="AI1387">
        <v>92</v>
      </c>
      <c r="AJ1387">
        <v>42575718</v>
      </c>
      <c r="AL1387" s="7" t="str">
        <v>Warren Beatty</v>
      </c>
      <c r="AM1387" s="35">
        <f>AVERAGEIFS(IMDB4[IMDb Score (1-10)],IMDB4[Director Name],Formula_Analysis!AL1387)</f>
        <v>6.4499999999999993</v>
      </c>
      <c r="AQ1387" s="7" t="str">
        <v>Jessie T. Usher</v>
      </c>
      <c r="AR1387" s="7">
        <f>SUMIFS(IMDB4[Gross Revenue],IMDB4[Lead Actor],Formula_Analysis!AQ1387)</f>
        <v>30127963</v>
      </c>
    </row>
    <row r="1388" spans="1:44" x14ac:dyDescent="0.25">
      <c r="A1388" t="str">
        <v>You Only Live Twice</v>
      </c>
      <c r="B1388">
        <v>24526</v>
      </c>
      <c r="C1388">
        <v>1967</v>
      </c>
      <c r="D1388" t="str">
        <v>1960s</v>
      </c>
      <c r="E1388" t="str">
        <v>Color</v>
      </c>
      <c r="F1388" t="str">
        <v>Action</v>
      </c>
      <c r="G1388" t="str">
        <v>English</v>
      </c>
      <c r="H1388" t="str">
        <v>UK</v>
      </c>
      <c r="I1388" t="str">
        <v>Approved</v>
      </c>
      <c r="J1388" t="str">
        <v>Donald Pleasence</v>
      </c>
      <c r="K1388" t="str">
        <v>Lewis Gilbert</v>
      </c>
      <c r="L1388">
        <v>742</v>
      </c>
      <c r="M1388">
        <v>2127</v>
      </c>
      <c r="N1388">
        <v>43</v>
      </c>
      <c r="O1388">
        <v>0</v>
      </c>
      <c r="P1388">
        <v>6.9</v>
      </c>
      <c r="R1388" t="str">
        <v>The Age of Adaline</v>
      </c>
      <c r="S1388">
        <v>42282</v>
      </c>
      <c r="T1388">
        <v>2015</v>
      </c>
      <c r="U1388" t="str">
        <v>2010s</v>
      </c>
      <c r="V1388" t="str">
        <v>Color</v>
      </c>
      <c r="W1388" t="str">
        <v>Drama</v>
      </c>
      <c r="X1388" t="str">
        <v>English</v>
      </c>
      <c r="Y1388" t="str">
        <v>USA</v>
      </c>
      <c r="Z1388" t="str">
        <v>PG-13</v>
      </c>
      <c r="AA1388" t="str">
        <v>Harrison Ford</v>
      </c>
      <c r="AB1388" t="str">
        <v>Lee Toland Krieger</v>
      </c>
      <c r="AC1388">
        <v>11000</v>
      </c>
      <c r="AD1388">
        <v>15327</v>
      </c>
      <c r="AE1388">
        <v>43</v>
      </c>
      <c r="AF1388">
        <v>34000</v>
      </c>
      <c r="AG1388">
        <v>7.2</v>
      </c>
      <c r="AH1388">
        <v>214</v>
      </c>
      <c r="AI1388">
        <v>112</v>
      </c>
      <c r="AJ1388">
        <v>42478175</v>
      </c>
      <c r="AL1388" s="7" t="str">
        <v>Claude Chabrol</v>
      </c>
      <c r="AM1388" s="35">
        <f>AVERAGEIFS(IMDB4[IMDb Score (1-10)],IMDB4[Director Name],Formula_Analysis!AL1388)</f>
        <v>6.6</v>
      </c>
      <c r="AQ1388" s="7" t="str">
        <v>Roy Billing</v>
      </c>
      <c r="AR1388" s="7">
        <f>SUMIFS(IMDB4[Gross Revenue],IMDB4[Lead Actor],Formula_Analysis!AQ1388)</f>
        <v>6165429</v>
      </c>
    </row>
    <row r="1389" spans="1:44" x14ac:dyDescent="0.25">
      <c r="A1389" t="str">
        <v>Tea with Mussolini</v>
      </c>
      <c r="B1389">
        <v>36201</v>
      </c>
      <c r="C1389">
        <v>1999</v>
      </c>
      <c r="D1389" t="str">
        <v>1990s</v>
      </c>
      <c r="E1389" t="str">
        <v>Color</v>
      </c>
      <c r="F1389" t="str">
        <v>Comedy</v>
      </c>
      <c r="G1389" t="str">
        <v>English</v>
      </c>
      <c r="H1389" t="str">
        <v>Italy</v>
      </c>
      <c r="I1389" t="str">
        <v>PG</v>
      </c>
      <c r="J1389" t="str">
        <v>Lily Tomlin</v>
      </c>
      <c r="K1389" t="str">
        <v>Franco Zeffirelli</v>
      </c>
      <c r="L1389">
        <v>718</v>
      </c>
      <c r="M1389">
        <v>1148</v>
      </c>
      <c r="N1389">
        <v>160</v>
      </c>
      <c r="O1389">
        <v>970</v>
      </c>
      <c r="P1389">
        <v>6.9</v>
      </c>
      <c r="R1389" t="str">
        <v>Casino</v>
      </c>
      <c r="S1389">
        <v>34907</v>
      </c>
      <c r="T1389">
        <v>1995</v>
      </c>
      <c r="U1389" t="str">
        <v>1990s</v>
      </c>
      <c r="V1389" t="str">
        <v>Color</v>
      </c>
      <c r="W1389" t="str">
        <v>Biography</v>
      </c>
      <c r="X1389" t="str">
        <v>English</v>
      </c>
      <c r="Y1389" t="str">
        <v>USA</v>
      </c>
      <c r="Z1389" t="str">
        <v>R</v>
      </c>
      <c r="AA1389" t="str">
        <v>Robert De Niro</v>
      </c>
      <c r="AB1389" t="str">
        <v>Martin Scorsese</v>
      </c>
      <c r="AC1389">
        <v>22000</v>
      </c>
      <c r="AD1389">
        <v>24183</v>
      </c>
      <c r="AE1389">
        <v>17000</v>
      </c>
      <c r="AF1389">
        <v>11000</v>
      </c>
      <c r="AG1389">
        <v>8.1999999999999993</v>
      </c>
      <c r="AH1389">
        <v>133</v>
      </c>
      <c r="AI1389">
        <v>178</v>
      </c>
      <c r="AJ1389">
        <v>42438300</v>
      </c>
      <c r="AL1389" s="7" t="str">
        <v>Don Coscarelli</v>
      </c>
      <c r="AM1389" s="35">
        <f>AVERAGEIFS(IMDB4[IMDb Score (1-10)],IMDB4[Director Name],Formula_Analysis!AL1389)</f>
        <v>6.5</v>
      </c>
      <c r="AQ1389" s="7" t="str">
        <v>Konstantin Khabenskiy</v>
      </c>
      <c r="AR1389" s="7">
        <f>SUMIFS(IMDB4[Gross Revenue],IMDB4[Lead Actor],Formula_Analysis!AQ1389)</f>
        <v>1487477</v>
      </c>
    </row>
    <row r="1390" spans="1:44" x14ac:dyDescent="0.25">
      <c r="A1390" t="str">
        <v>Sunshine State</v>
      </c>
      <c r="B1390">
        <v>37302</v>
      </c>
      <c r="C1390">
        <v>2002</v>
      </c>
      <c r="D1390" t="str">
        <v>2000s</v>
      </c>
      <c r="E1390" t="str">
        <v>Color</v>
      </c>
      <c r="F1390" t="str">
        <v>Drama</v>
      </c>
      <c r="G1390" t="str">
        <v>English</v>
      </c>
      <c r="H1390" t="str">
        <v>USA</v>
      </c>
      <c r="I1390" t="str">
        <v>PG-13</v>
      </c>
      <c r="J1390" t="str">
        <v>Miguel Ferrer</v>
      </c>
      <c r="K1390" t="str">
        <v>John Sayles</v>
      </c>
      <c r="L1390">
        <v>688</v>
      </c>
      <c r="M1390">
        <v>2584</v>
      </c>
      <c r="N1390">
        <v>407</v>
      </c>
      <c r="O1390">
        <v>160</v>
      </c>
      <c r="P1390">
        <v>6.9</v>
      </c>
      <c r="R1390" t="str">
        <v>Step Up 3D</v>
      </c>
      <c r="S1390">
        <v>40269</v>
      </c>
      <c r="T1390">
        <v>2010</v>
      </c>
      <c r="U1390" t="str">
        <v>2010s</v>
      </c>
      <c r="V1390" t="str">
        <v>Color</v>
      </c>
      <c r="W1390" t="str">
        <v>Drama</v>
      </c>
      <c r="X1390" t="str">
        <v>English</v>
      </c>
      <c r="Y1390" t="str">
        <v>USA</v>
      </c>
      <c r="Z1390" t="str">
        <v>PG-13</v>
      </c>
      <c r="AA1390" t="str">
        <v>Alyson Stoner</v>
      </c>
      <c r="AB1390" t="str">
        <v>Jon M. Chu</v>
      </c>
      <c r="AC1390">
        <v>2000</v>
      </c>
      <c r="AD1390">
        <v>4059</v>
      </c>
      <c r="AE1390">
        <v>209</v>
      </c>
      <c r="AF1390">
        <v>16000</v>
      </c>
      <c r="AG1390">
        <v>6.2</v>
      </c>
      <c r="AH1390">
        <v>138</v>
      </c>
      <c r="AI1390">
        <v>107</v>
      </c>
      <c r="AJ1390">
        <v>42385520</v>
      </c>
      <c r="AL1390" s="7" t="str">
        <v>John Duigan</v>
      </c>
      <c r="AM1390" s="35">
        <f>AVERAGEIFS(IMDB4[IMDb Score (1-10)],IMDB4[Director Name],Formula_Analysis!AL1390)</f>
        <v>5.8</v>
      </c>
      <c r="AQ1390" s="7" t="str">
        <v>Terry Pheto</v>
      </c>
      <c r="AR1390" s="7">
        <f>SUMIFS(IMDB4[Gross Revenue],IMDB4[Lead Actor],Formula_Analysis!AQ1390)</f>
        <v>11237111</v>
      </c>
    </row>
    <row r="1391" spans="1:44" x14ac:dyDescent="0.25">
      <c r="A1391" t="str">
        <v>Dreamer: Inspired by a True Story</v>
      </c>
      <c r="B1391">
        <v>38540</v>
      </c>
      <c r="C1391">
        <v>2005</v>
      </c>
      <c r="D1391" t="str">
        <v>2000s</v>
      </c>
      <c r="E1391" t="str">
        <v>Color</v>
      </c>
      <c r="F1391" t="str">
        <v>Drama</v>
      </c>
      <c r="G1391" t="str">
        <v>English</v>
      </c>
      <c r="H1391" t="str">
        <v>USA</v>
      </c>
      <c r="I1391" t="str">
        <v>PG</v>
      </c>
      <c r="J1391" t="str">
        <v>Ken Howard</v>
      </c>
      <c r="K1391" t="str">
        <v>John Gatins</v>
      </c>
      <c r="L1391">
        <v>649</v>
      </c>
      <c r="M1391">
        <v>1400</v>
      </c>
      <c r="N1391">
        <v>61</v>
      </c>
      <c r="O1391">
        <v>0</v>
      </c>
      <c r="P1391">
        <v>6.9</v>
      </c>
      <c r="R1391" t="str">
        <v>Time Bandits</v>
      </c>
      <c r="S1391">
        <v>29680</v>
      </c>
      <c r="T1391">
        <v>1981</v>
      </c>
      <c r="U1391" t="str">
        <v>1980s</v>
      </c>
      <c r="V1391" t="str">
        <v>Color</v>
      </c>
      <c r="W1391" t="str">
        <v>Adventure</v>
      </c>
      <c r="X1391" t="str">
        <v>English</v>
      </c>
      <c r="Y1391" t="str">
        <v>UK</v>
      </c>
      <c r="Z1391" t="str">
        <v>PG</v>
      </c>
      <c r="AA1391" t="str">
        <v>Shelley Duvall</v>
      </c>
      <c r="AB1391" t="str">
        <v>Terry Gilliam</v>
      </c>
      <c r="AC1391">
        <v>629</v>
      </c>
      <c r="AD1391">
        <v>2730</v>
      </c>
      <c r="AE1391">
        <v>0</v>
      </c>
      <c r="AF1391">
        <v>0</v>
      </c>
      <c r="AG1391">
        <v>7</v>
      </c>
      <c r="AH1391">
        <v>139</v>
      </c>
      <c r="AI1391">
        <v>103</v>
      </c>
      <c r="AJ1391">
        <v>42365600</v>
      </c>
      <c r="AL1391" s="7" t="str">
        <v>Jonathan Hensleigh</v>
      </c>
      <c r="AM1391" s="35">
        <f>AVERAGEIFS(IMDB4[IMDb Score (1-10)],IMDB4[Director Name],Formula_Analysis!AL1391)</f>
        <v>6.5</v>
      </c>
      <c r="AQ1391" s="7" t="str">
        <v>Art Hindle</v>
      </c>
      <c r="AR1391" s="7">
        <f>SUMIFS(IMDB4[Gross Revenue],IMDB4[Lead Actor],Formula_Analysis!AQ1391)</f>
        <v>105500000</v>
      </c>
    </row>
    <row r="1392" spans="1:44" x14ac:dyDescent="0.25">
      <c r="A1392" t="str">
        <v>Clean</v>
      </c>
      <c r="B1392">
        <v>38290</v>
      </c>
      <c r="C1392">
        <v>2004</v>
      </c>
      <c r="D1392" t="str">
        <v>2000s</v>
      </c>
      <c r="E1392" t="str">
        <v>Color</v>
      </c>
      <c r="F1392" t="str">
        <v>Drama</v>
      </c>
      <c r="G1392" t="str">
        <v>French</v>
      </c>
      <c r="H1392" t="str">
        <v>France</v>
      </c>
      <c r="I1392" t="str">
        <v>R</v>
      </c>
      <c r="J1392" t="str">
        <v>Maggie Cheung</v>
      </c>
      <c r="K1392" t="str">
        <v>Olivier Assayas</v>
      </c>
      <c r="L1392">
        <v>576</v>
      </c>
      <c r="M1392">
        <v>776</v>
      </c>
      <c r="N1392">
        <v>107</v>
      </c>
      <c r="O1392">
        <v>171</v>
      </c>
      <c r="P1392">
        <v>6.9</v>
      </c>
      <c r="R1392" t="str">
        <v>Resident Evil: Retribution</v>
      </c>
      <c r="S1392">
        <v>41269</v>
      </c>
      <c r="T1392">
        <v>2012</v>
      </c>
      <c r="U1392" t="str">
        <v>2010s</v>
      </c>
      <c r="V1392" t="str">
        <v>Color</v>
      </c>
      <c r="W1392" t="str">
        <v>Action</v>
      </c>
      <c r="X1392" t="str">
        <v>English</v>
      </c>
      <c r="Y1392" t="str">
        <v>Germany</v>
      </c>
      <c r="Z1392" t="str">
        <v>R</v>
      </c>
      <c r="AA1392" t="str">
        <v>Milla Jovovich</v>
      </c>
      <c r="AB1392" t="str">
        <v>Paul W.S. Anderson</v>
      </c>
      <c r="AC1392">
        <v>14000</v>
      </c>
      <c r="AD1392">
        <v>17913</v>
      </c>
      <c r="AE1392">
        <v>545</v>
      </c>
      <c r="AF1392">
        <v>32000</v>
      </c>
      <c r="AG1392">
        <v>5.4</v>
      </c>
      <c r="AH1392">
        <v>239</v>
      </c>
      <c r="AI1392">
        <v>96</v>
      </c>
      <c r="AJ1392">
        <v>42345531</v>
      </c>
      <c r="AL1392" s="7" t="str">
        <v>Glen Morgan</v>
      </c>
      <c r="AM1392" s="35">
        <f>AVERAGEIFS(IMDB4[IMDb Score (1-10)],IMDB4[Director Name],Formula_Analysis!AL1392)</f>
        <v>5.35</v>
      </c>
      <c r="AQ1392" s="7" t="str">
        <v>Odessa Rae</v>
      </c>
      <c r="AR1392" s="7">
        <f>SUMIFS(IMDB4[Gross Revenue],IMDB4[Lead Actor],Formula_Analysis!AQ1392)</f>
        <v>1007962</v>
      </c>
    </row>
    <row r="1393" spans="1:44" x14ac:dyDescent="0.25">
      <c r="A1393" t="str">
        <v>Bon voyage</v>
      </c>
      <c r="B1393">
        <v>37848</v>
      </c>
      <c r="C1393">
        <v>2003</v>
      </c>
      <c r="D1393" t="str">
        <v>2000s</v>
      </c>
      <c r="E1393" t="str">
        <v>Black and White</v>
      </c>
      <c r="F1393" t="str">
        <v>Comedy</v>
      </c>
      <c r="G1393" t="str">
        <v>French</v>
      </c>
      <c r="H1393" t="str">
        <v>France</v>
      </c>
      <c r="I1393" t="str">
        <v>PG-13</v>
      </c>
      <c r="J1393" t="str">
        <v>Isabelle Adjani</v>
      </c>
      <c r="K1393" t="str">
        <v>Jean-Paul Rappeneau</v>
      </c>
      <c r="L1393">
        <v>572</v>
      </c>
      <c r="M1393">
        <v>1776</v>
      </c>
      <c r="N1393">
        <v>22</v>
      </c>
      <c r="O1393">
        <v>235</v>
      </c>
      <c r="P1393">
        <v>6.9</v>
      </c>
      <c r="R1393" t="str">
        <v>Birdman or (The Unexpected Virtue of Ignorance)</v>
      </c>
      <c r="S1393">
        <v>41860</v>
      </c>
      <c r="T1393">
        <v>2014</v>
      </c>
      <c r="U1393" t="str">
        <v>2010s</v>
      </c>
      <c r="V1393" t="str">
        <v>Color</v>
      </c>
      <c r="W1393" t="str">
        <v>Comedy</v>
      </c>
      <c r="X1393" t="str">
        <v>English</v>
      </c>
      <c r="Y1393" t="str">
        <v>USA</v>
      </c>
      <c r="Z1393" t="str">
        <v>R</v>
      </c>
      <c r="AA1393" t="str">
        <v>Emma Stone</v>
      </c>
      <c r="AB1393" t="str">
        <v>Alejandro G. IÃ±Ã¡rritu</v>
      </c>
      <c r="AC1393">
        <v>15000</v>
      </c>
      <c r="AD1393">
        <v>21668</v>
      </c>
      <c r="AE1393">
        <v>0</v>
      </c>
      <c r="AF1393">
        <v>114000</v>
      </c>
      <c r="AG1393">
        <v>7.8</v>
      </c>
      <c r="AH1393">
        <v>588</v>
      </c>
      <c r="AI1393">
        <v>119</v>
      </c>
      <c r="AJ1393">
        <v>42335698</v>
      </c>
      <c r="AL1393" s="7" t="str">
        <v>Floyd Mutrux</v>
      </c>
      <c r="AM1393" s="35">
        <f>AVERAGEIFS(IMDB4[IMDb Score (1-10)],IMDB4[Director Name],Formula_Analysis!AL1393)</f>
        <v>6.4</v>
      </c>
      <c r="AQ1393" s="7" t="str">
        <v>Kirk Fox</v>
      </c>
      <c r="AR1393" s="7">
        <f>SUMIFS(IMDB4[Gross Revenue],IMDB4[Lead Actor],Formula_Analysis!AQ1393)</f>
        <v>325491</v>
      </c>
    </row>
    <row r="1394" spans="1:44" x14ac:dyDescent="0.25">
      <c r="A1394" t="str">
        <v>The Rose</v>
      </c>
      <c r="B1394">
        <v>28983</v>
      </c>
      <c r="C1394">
        <v>1979</v>
      </c>
      <c r="D1394" t="str">
        <v>1970s</v>
      </c>
      <c r="E1394" t="str">
        <v>Color</v>
      </c>
      <c r="F1394" t="str">
        <v>Drama</v>
      </c>
      <c r="G1394" t="str">
        <v>English</v>
      </c>
      <c r="H1394" t="str">
        <v>USA</v>
      </c>
      <c r="I1394" t="str">
        <v>R</v>
      </c>
      <c r="J1394" t="str">
        <v>David Keith</v>
      </c>
      <c r="K1394" t="str">
        <v>Mark Rydell</v>
      </c>
      <c r="L1394">
        <v>563</v>
      </c>
      <c r="M1394">
        <v>1097</v>
      </c>
      <c r="N1394">
        <v>43</v>
      </c>
      <c r="O1394">
        <v>1000</v>
      </c>
      <c r="P1394">
        <v>6.9</v>
      </c>
      <c r="R1394" t="str">
        <v>Lady in the Water</v>
      </c>
      <c r="S1394">
        <v>39058</v>
      </c>
      <c r="T1394">
        <v>2006</v>
      </c>
      <c r="U1394" t="str">
        <v>2000s</v>
      </c>
      <c r="V1394" t="str">
        <v>Color</v>
      </c>
      <c r="W1394" t="str">
        <v>Drama</v>
      </c>
      <c r="X1394" t="str">
        <v>English</v>
      </c>
      <c r="Y1394" t="str">
        <v>USA</v>
      </c>
      <c r="Z1394" t="str">
        <v>PG-13</v>
      </c>
      <c r="AA1394" t="str">
        <v>Bryce Dallas Howard</v>
      </c>
      <c r="AB1394" t="str">
        <v>M. Night Shyamalan</v>
      </c>
      <c r="AC1394">
        <v>3000</v>
      </c>
      <c r="AD1394">
        <v>5609</v>
      </c>
      <c r="AE1394">
        <v>0</v>
      </c>
      <c r="AF1394">
        <v>0</v>
      </c>
      <c r="AG1394">
        <v>5.6</v>
      </c>
      <c r="AH1394">
        <v>284</v>
      </c>
      <c r="AI1394">
        <v>110</v>
      </c>
      <c r="AJ1394">
        <v>42272747</v>
      </c>
      <c r="AL1394" s="7" t="str">
        <v>Nicholas Jarecki</v>
      </c>
      <c r="AM1394" s="35">
        <f>AVERAGEIFS(IMDB4[IMDb Score (1-10)],IMDB4[Director Name],Formula_Analysis!AL1394)</f>
        <v>6.6</v>
      </c>
      <c r="AQ1394" s="7" t="str">
        <v>Raymond J. Barry</v>
      </c>
      <c r="AR1394" s="7">
        <f>SUMIFS(IMDB4[Gross Revenue],IMDB4[Lead Actor],Formula_Analysis!AQ1394)</f>
        <v>47329</v>
      </c>
    </row>
    <row r="1395" spans="1:44" x14ac:dyDescent="0.25">
      <c r="A1395" t="str">
        <v>The 33</v>
      </c>
      <c r="B1395">
        <v>42340</v>
      </c>
      <c r="C1395">
        <v>2015</v>
      </c>
      <c r="D1395" t="str">
        <v>2010s</v>
      </c>
      <c r="E1395" t="str">
        <v>Color</v>
      </c>
      <c r="F1395" t="str">
        <v>Biography</v>
      </c>
      <c r="G1395" t="str">
        <v>English</v>
      </c>
      <c r="H1395" t="str">
        <v>Chile</v>
      </c>
      <c r="I1395" t="str">
        <v>PG-13</v>
      </c>
      <c r="J1395" t="str">
        <v>Marco TreviÃ±o</v>
      </c>
      <c r="K1395" t="str">
        <v>Patricia Riggen</v>
      </c>
      <c r="L1395">
        <v>562</v>
      </c>
      <c r="M1395">
        <v>2230</v>
      </c>
      <c r="N1395">
        <v>36</v>
      </c>
      <c r="O1395">
        <v>0</v>
      </c>
      <c r="P1395">
        <v>6.9</v>
      </c>
      <c r="R1395" t="str">
        <v>Planet 51</v>
      </c>
      <c r="S1395">
        <v>39882</v>
      </c>
      <c r="T1395">
        <v>2009</v>
      </c>
      <c r="U1395" t="str">
        <v>2000s</v>
      </c>
      <c r="V1395" t="str">
        <v>Color</v>
      </c>
      <c r="W1395" t="str">
        <v>Adventure</v>
      </c>
      <c r="X1395" t="str">
        <v>English</v>
      </c>
      <c r="Y1395" t="str">
        <v>Spain</v>
      </c>
      <c r="Z1395" t="str">
        <v>PG</v>
      </c>
      <c r="AA1395" t="str">
        <v>Dwayne Johnson</v>
      </c>
      <c r="AB1395" t="str">
        <v>Jorge Blanco</v>
      </c>
      <c r="AC1395">
        <v>12000</v>
      </c>
      <c r="AD1395">
        <v>22668</v>
      </c>
      <c r="AE1395">
        <v>2</v>
      </c>
      <c r="AF1395">
        <v>0</v>
      </c>
      <c r="AG1395">
        <v>6.1</v>
      </c>
      <c r="AH1395">
        <v>156</v>
      </c>
      <c r="AI1395">
        <v>91</v>
      </c>
      <c r="AJ1395">
        <v>42194060</v>
      </c>
      <c r="AL1395" s="7" t="str">
        <v>Marco Kreuzpaintner</v>
      </c>
      <c r="AM1395" s="35">
        <f>AVERAGEIFS(IMDB4[IMDb Score (1-10)],IMDB4[Director Name],Formula_Analysis!AL1395)</f>
        <v>7.45</v>
      </c>
      <c r="AQ1395" s="7" t="str">
        <v>Robert Clohessy</v>
      </c>
      <c r="AR1395" s="7">
        <f>SUMIFS(IMDB4[Gross Revenue],IMDB4[Lead Actor],Formula_Analysis!AQ1395)</f>
        <v>18600911</v>
      </c>
    </row>
    <row r="1396" spans="1:44" x14ac:dyDescent="0.25">
      <c r="A1396" t="str">
        <v>Breakdown</v>
      </c>
      <c r="B1396">
        <v>35748</v>
      </c>
      <c r="C1396">
        <v>1997</v>
      </c>
      <c r="D1396" t="str">
        <v>1990s</v>
      </c>
      <c r="E1396" t="str">
        <v>Color</v>
      </c>
      <c r="F1396" t="str">
        <v>Action</v>
      </c>
      <c r="G1396" t="str">
        <v>English</v>
      </c>
      <c r="H1396" t="str">
        <v>USA</v>
      </c>
      <c r="I1396" t="str">
        <v>R</v>
      </c>
      <c r="J1396" t="str">
        <v>Kathleen Quinlan</v>
      </c>
      <c r="K1396" t="str">
        <v>Jonathan Mostow</v>
      </c>
      <c r="L1396">
        <v>551</v>
      </c>
      <c r="M1396">
        <v>1874</v>
      </c>
      <c r="N1396">
        <v>84</v>
      </c>
      <c r="O1396">
        <v>0</v>
      </c>
      <c r="P1396">
        <v>6.9</v>
      </c>
      <c r="R1396" t="str">
        <v>Welcome Home, Roscoe Jenkins</v>
      </c>
      <c r="S1396">
        <v>39467</v>
      </c>
      <c r="T1396">
        <v>2008</v>
      </c>
      <c r="U1396" t="str">
        <v>2000s</v>
      </c>
      <c r="V1396" t="str">
        <v>Color</v>
      </c>
      <c r="W1396" t="str">
        <v>Comedy</v>
      </c>
      <c r="X1396" t="str">
        <v>English</v>
      </c>
      <c r="Y1396" t="str">
        <v>USA</v>
      </c>
      <c r="Z1396" t="str">
        <v>PG-13</v>
      </c>
      <c r="AA1396" t="str">
        <v>Mo'Nique</v>
      </c>
      <c r="AB1396" t="str">
        <v>Malcolm D. Lee</v>
      </c>
      <c r="AC1396">
        <v>940</v>
      </c>
      <c r="AD1396">
        <v>3565</v>
      </c>
      <c r="AE1396">
        <v>92</v>
      </c>
      <c r="AF1396">
        <v>464</v>
      </c>
      <c r="AG1396">
        <v>5.3</v>
      </c>
      <c r="AH1396">
        <v>76</v>
      </c>
      <c r="AI1396">
        <v>114</v>
      </c>
      <c r="AJ1396">
        <v>42168445</v>
      </c>
      <c r="AL1396" s="7" t="str">
        <v>Gareth Edwards</v>
      </c>
      <c r="AM1396" s="35">
        <f>AVERAGEIFS(IMDB4[IMDb Score (1-10)],IMDB4[Director Name],Formula_Analysis!AL1396)</f>
        <v>6.4</v>
      </c>
      <c r="AQ1396" s="7" t="str">
        <v>Christian Clavier</v>
      </c>
      <c r="AR1396" s="7">
        <f>SUMIFS(IMDB4[Gross Revenue],IMDB4[Lead Actor],Formula_Analysis!AQ1396)</f>
        <v>846072</v>
      </c>
    </row>
    <row r="1397" spans="1:44" x14ac:dyDescent="0.25">
      <c r="A1397" t="str">
        <v>Get on Up</v>
      </c>
      <c r="B1397">
        <v>41746</v>
      </c>
      <c r="C1397">
        <v>2014</v>
      </c>
      <c r="D1397" t="str">
        <v>2010s</v>
      </c>
      <c r="E1397" t="str">
        <v>Color</v>
      </c>
      <c r="F1397" t="str">
        <v>Biography</v>
      </c>
      <c r="G1397" t="str">
        <v>English</v>
      </c>
      <c r="H1397" t="str">
        <v>USA</v>
      </c>
      <c r="I1397" t="str">
        <v>PG-13</v>
      </c>
      <c r="J1397" t="str">
        <v>Tika Sumpter</v>
      </c>
      <c r="K1397" t="str">
        <v>Tate Taylor</v>
      </c>
      <c r="L1397">
        <v>521</v>
      </c>
      <c r="M1397">
        <v>2060</v>
      </c>
      <c r="N1397">
        <v>150</v>
      </c>
      <c r="O1397">
        <v>11000</v>
      </c>
      <c r="P1397">
        <v>6.9</v>
      </c>
      <c r="R1397" t="str">
        <v>Fever Pitch</v>
      </c>
      <c r="S1397">
        <v>38555</v>
      </c>
      <c r="T1397">
        <v>2005</v>
      </c>
      <c r="U1397" t="str">
        <v>2000s</v>
      </c>
      <c r="V1397" t="str">
        <v>Color</v>
      </c>
      <c r="W1397" t="str">
        <v>Comedy</v>
      </c>
      <c r="X1397" t="str">
        <v>English</v>
      </c>
      <c r="Y1397" t="str">
        <v>USA</v>
      </c>
      <c r="Z1397" t="str">
        <v>PG-13</v>
      </c>
      <c r="AA1397" t="str">
        <v>Jimmy Fallon</v>
      </c>
      <c r="AB1397" t="str">
        <v>Bobby Farrelly</v>
      </c>
      <c r="AC1397">
        <v>787</v>
      </c>
      <c r="AD1397">
        <v>1827</v>
      </c>
      <c r="AE1397">
        <v>101</v>
      </c>
      <c r="AF1397">
        <v>0</v>
      </c>
      <c r="AG1397">
        <v>6.2</v>
      </c>
      <c r="AH1397">
        <v>124</v>
      </c>
      <c r="AI1397">
        <v>104</v>
      </c>
      <c r="AJ1397">
        <v>42071069</v>
      </c>
      <c r="AL1397" s="7" t="str">
        <v>John Lafia</v>
      </c>
      <c r="AM1397" s="35">
        <f>AVERAGEIFS(IMDB4[IMDb Score (1-10)],IMDB4[Director Name],Formula_Analysis!AL1397)</f>
        <v>5.7</v>
      </c>
      <c r="AQ1397" s="7" t="str">
        <v>Nehemiah Persoff</v>
      </c>
      <c r="AR1397" s="7">
        <f>SUMIFS(IMDB4[Gross Revenue],IMDB4[Lead Actor],Formula_Analysis!AQ1397)</f>
        <v>25000000</v>
      </c>
    </row>
    <row r="1398" spans="1:44" x14ac:dyDescent="0.25">
      <c r="A1398" t="str">
        <v>The Hunting Party</v>
      </c>
      <c r="B1398">
        <v>39195</v>
      </c>
      <c r="C1398">
        <v>2007</v>
      </c>
      <c r="D1398" t="str">
        <v>2000s</v>
      </c>
      <c r="E1398" t="str">
        <v>Color</v>
      </c>
      <c r="F1398" t="str">
        <v>Adventure</v>
      </c>
      <c r="G1398" t="str">
        <v>English</v>
      </c>
      <c r="H1398" t="str">
        <v>USA</v>
      </c>
      <c r="I1398" t="str">
        <v>R</v>
      </c>
      <c r="J1398" t="str">
        <v>James Brolin</v>
      </c>
      <c r="K1398" t="str">
        <v>Richard Shepard</v>
      </c>
      <c r="L1398">
        <v>499</v>
      </c>
      <c r="M1398">
        <v>504</v>
      </c>
      <c r="N1398">
        <v>47</v>
      </c>
      <c r="O1398">
        <v>0</v>
      </c>
      <c r="P1398">
        <v>6.9</v>
      </c>
      <c r="R1398" t="str">
        <v>Drag Me to Hell</v>
      </c>
      <c r="S1398">
        <v>40065</v>
      </c>
      <c r="T1398">
        <v>2009</v>
      </c>
      <c r="U1398" t="str">
        <v>2000s</v>
      </c>
      <c r="V1398" t="str">
        <v>Color</v>
      </c>
      <c r="W1398" t="str">
        <v>Horror</v>
      </c>
      <c r="X1398" t="str">
        <v>English</v>
      </c>
      <c r="Y1398" t="str">
        <v>USA</v>
      </c>
      <c r="Z1398" t="str">
        <v>PG-13</v>
      </c>
      <c r="AA1398" t="str">
        <v>Bojana Novakovic</v>
      </c>
      <c r="AB1398" t="str">
        <v>Sam Raimi</v>
      </c>
      <c r="AC1398">
        <v>2000</v>
      </c>
      <c r="AD1398">
        <v>5642</v>
      </c>
      <c r="AE1398">
        <v>0</v>
      </c>
      <c r="AF1398">
        <v>11000</v>
      </c>
      <c r="AG1398">
        <v>6.6</v>
      </c>
      <c r="AH1398">
        <v>397</v>
      </c>
      <c r="AI1398">
        <v>99</v>
      </c>
      <c r="AJ1398">
        <v>42057340</v>
      </c>
      <c r="AL1398" s="7" t="str">
        <v>Robert Ben Garant</v>
      </c>
      <c r="AM1398" s="35">
        <f>AVERAGEIFS(IMDB4[IMDb Score (1-10)],IMDB4[Director Name],Formula_Analysis!AL1398)</f>
        <v>5.9</v>
      </c>
      <c r="AQ1398" s="7" t="str">
        <v>Chen Chang</v>
      </c>
      <c r="AR1398" s="7">
        <f>SUMIFS(IMDB4[Gross Revenue],IMDB4[Lead Actor],Formula_Analysis!AQ1398)</f>
        <v>128067808</v>
      </c>
    </row>
    <row r="1399" spans="1:44" x14ac:dyDescent="0.25">
      <c r="A1399" t="str">
        <v>Steamboy</v>
      </c>
      <c r="B1399">
        <v>38112</v>
      </c>
      <c r="C1399">
        <v>2004</v>
      </c>
      <c r="D1399" t="str">
        <v>2000s</v>
      </c>
      <c r="E1399" t="str">
        <v>Color</v>
      </c>
      <c r="F1399" t="str">
        <v>Action</v>
      </c>
      <c r="G1399" t="str">
        <v>Japanese</v>
      </c>
      <c r="H1399" t="str">
        <v>Japan</v>
      </c>
      <c r="I1399" t="str">
        <v>PG-13</v>
      </c>
      <c r="J1399" t="str">
        <v>William Hootkins</v>
      </c>
      <c r="K1399" t="str">
        <v>Katsuhiro Ã”tomo</v>
      </c>
      <c r="L1399">
        <v>488</v>
      </c>
      <c r="M1399">
        <v>991</v>
      </c>
      <c r="N1399">
        <v>78</v>
      </c>
      <c r="O1399">
        <v>973</v>
      </c>
      <c r="P1399">
        <v>6.9</v>
      </c>
      <c r="R1399" t="str">
        <v>Spanglish</v>
      </c>
      <c r="S1399">
        <v>38349</v>
      </c>
      <c r="T1399">
        <v>2004</v>
      </c>
      <c r="U1399" t="str">
        <v>2000s</v>
      </c>
      <c r="V1399" t="str">
        <v>Color</v>
      </c>
      <c r="W1399" t="str">
        <v>Comedy</v>
      </c>
      <c r="X1399" t="str">
        <v>English</v>
      </c>
      <c r="Y1399" t="str">
        <v>USA</v>
      </c>
      <c r="Z1399" t="str">
        <v>PG-13</v>
      </c>
      <c r="AA1399" t="str">
        <v>Adam Sandler</v>
      </c>
      <c r="AB1399" t="str">
        <v>James L. Brooks</v>
      </c>
      <c r="AC1399">
        <v>11000</v>
      </c>
      <c r="AD1399">
        <v>12522</v>
      </c>
      <c r="AE1399">
        <v>274</v>
      </c>
      <c r="AF1399">
        <v>0</v>
      </c>
      <c r="AG1399">
        <v>6.5</v>
      </c>
      <c r="AH1399">
        <v>124</v>
      </c>
      <c r="AI1399">
        <v>131</v>
      </c>
      <c r="AJ1399">
        <v>42044321</v>
      </c>
      <c r="AL1399" s="7" t="str">
        <v>Kevin Brodie</v>
      </c>
      <c r="AM1399" s="35">
        <f>AVERAGEIFS(IMDB4[IMDb Score (1-10)],IMDB4[Director Name],Formula_Analysis!AL1399)</f>
        <v>6.3</v>
      </c>
      <c r="AQ1399" s="7" t="str">
        <v>PelÃ©</v>
      </c>
      <c r="AR1399" s="7">
        <f>SUMIFS(IMDB4[Gross Revenue],IMDB4[Lead Actor],Formula_Analysis!AQ1399)</f>
        <v>144431</v>
      </c>
    </row>
    <row r="1400" spans="1:44" x14ac:dyDescent="0.25">
      <c r="A1400" t="str">
        <v>Duel in the Sun</v>
      </c>
      <c r="B1400">
        <v>16960</v>
      </c>
      <c r="C1400">
        <v>1946</v>
      </c>
      <c r="D1400" t="str">
        <v>1940s</v>
      </c>
      <c r="E1400" t="str">
        <v>Color</v>
      </c>
      <c r="F1400" t="str">
        <v>Drama</v>
      </c>
      <c r="G1400" t="str">
        <v>English</v>
      </c>
      <c r="H1400" t="str">
        <v>USA</v>
      </c>
      <c r="I1400" t="str">
        <v>Unrated</v>
      </c>
      <c r="J1400" t="str">
        <v>Joseph Cotten</v>
      </c>
      <c r="K1400" t="str">
        <v>King Vidor</v>
      </c>
      <c r="L1400">
        <v>469</v>
      </c>
      <c r="M1400">
        <v>2037</v>
      </c>
      <c r="N1400">
        <v>54</v>
      </c>
      <c r="O1400">
        <v>403</v>
      </c>
      <c r="P1400">
        <v>6.9</v>
      </c>
      <c r="R1400" t="str">
        <v>The Cabin in the Woods</v>
      </c>
      <c r="S1400">
        <v>41005</v>
      </c>
      <c r="T1400">
        <v>2012</v>
      </c>
      <c r="U1400" t="str">
        <v>2010s</v>
      </c>
      <c r="V1400" t="str">
        <v>Color</v>
      </c>
      <c r="W1400" t="str">
        <v>Fantasy</v>
      </c>
      <c r="X1400" t="str">
        <v>English</v>
      </c>
      <c r="Y1400" t="str">
        <v>USA</v>
      </c>
      <c r="Z1400" t="str">
        <v>R</v>
      </c>
      <c r="AA1400" t="str">
        <v>Chris Hemsworth</v>
      </c>
      <c r="AB1400" t="str">
        <v>Drew Goddard</v>
      </c>
      <c r="AC1400">
        <v>26000</v>
      </c>
      <c r="AD1400">
        <v>29551</v>
      </c>
      <c r="AE1400">
        <v>246</v>
      </c>
      <c r="AF1400">
        <v>66000</v>
      </c>
      <c r="AG1400">
        <v>7</v>
      </c>
      <c r="AH1400">
        <v>634</v>
      </c>
      <c r="AI1400">
        <v>95</v>
      </c>
      <c r="AJ1400">
        <v>42043633</v>
      </c>
      <c r="AL1400" s="7" t="str">
        <v>Tim Boxell</v>
      </c>
      <c r="AM1400" s="35">
        <f>AVERAGEIFS(IMDB4[IMDb Score (1-10)],IMDB4[Director Name],Formula_Analysis!AL1400)</f>
        <v>6.6</v>
      </c>
      <c r="AQ1400" s="7" t="str">
        <v>Carmen Perez</v>
      </c>
      <c r="AR1400" s="7">
        <f>SUMIFS(IMDB4[Gross Revenue],IMDB4[Lead Actor],Formula_Analysis!AQ1400)</f>
        <v>93952276</v>
      </c>
    </row>
    <row r="1401" spans="1:44" x14ac:dyDescent="0.25">
      <c r="A1401" t="str">
        <v>Mirrormask</v>
      </c>
      <c r="B1401">
        <v>38526</v>
      </c>
      <c r="C1401">
        <v>2005</v>
      </c>
      <c r="D1401" t="str">
        <v>2000s</v>
      </c>
      <c r="E1401" t="str">
        <v>Color</v>
      </c>
      <c r="F1401" t="str">
        <v>Adventure</v>
      </c>
      <c r="G1401" t="str">
        <v>English</v>
      </c>
      <c r="H1401" t="str">
        <v>UK</v>
      </c>
      <c r="I1401" t="str">
        <v>PG</v>
      </c>
      <c r="J1401" t="str">
        <v>Stephanie Leonidas</v>
      </c>
      <c r="K1401" t="str">
        <v>Dave McKean</v>
      </c>
      <c r="L1401">
        <v>420</v>
      </c>
      <c r="M1401">
        <v>1215</v>
      </c>
      <c r="N1401">
        <v>21</v>
      </c>
      <c r="O1401">
        <v>0</v>
      </c>
      <c r="P1401">
        <v>6.9</v>
      </c>
      <c r="R1401" t="str">
        <v>Dolphin Tale 2</v>
      </c>
      <c r="S1401">
        <v>41690</v>
      </c>
      <c r="T1401">
        <v>2014</v>
      </c>
      <c r="U1401" t="str">
        <v>2010s</v>
      </c>
      <c r="V1401" t="str">
        <v>Color</v>
      </c>
      <c r="W1401" t="str">
        <v>Drama</v>
      </c>
      <c r="X1401" t="str">
        <v>English</v>
      </c>
      <c r="Y1401" t="str">
        <v>USA</v>
      </c>
      <c r="Z1401" t="str">
        <v>PG</v>
      </c>
      <c r="AA1401" t="str">
        <v>Morgan Freeman</v>
      </c>
      <c r="AB1401" t="str">
        <v>Charles Martin Smith</v>
      </c>
      <c r="AC1401">
        <v>11000</v>
      </c>
      <c r="AD1401">
        <v>13904</v>
      </c>
      <c r="AE1401">
        <v>188</v>
      </c>
      <c r="AF1401">
        <v>0</v>
      </c>
      <c r="AG1401">
        <v>6.4</v>
      </c>
      <c r="AH1401">
        <v>54</v>
      </c>
      <c r="AI1401">
        <v>107</v>
      </c>
      <c r="AJ1401">
        <v>42019483</v>
      </c>
      <c r="AL1401" s="7" t="str">
        <v>George A. Romero</v>
      </c>
      <c r="AM1401" s="35">
        <f>AVERAGEIFS(IMDB4[IMDb Score (1-10)],IMDB4[Director Name],Formula_Analysis!AL1401)</f>
        <v>5.6333333333333329</v>
      </c>
      <c r="AQ1401" s="7" t="str">
        <v>Christian Clemenson</v>
      </c>
      <c r="AR1401" s="7">
        <f>SUMIFS(IMDB4[Gross Revenue],IMDB4[Lead Actor],Formula_Analysis!AQ1401)</f>
        <v>31471430</v>
      </c>
    </row>
    <row r="1402" spans="1:44" x14ac:dyDescent="0.25">
      <c r="A1402" t="str">
        <v>Lovely &amp; Amazing</v>
      </c>
      <c r="B1402">
        <v>36910</v>
      </c>
      <c r="C1402">
        <v>2001</v>
      </c>
      <c r="D1402" t="str">
        <v>2000s</v>
      </c>
      <c r="E1402" t="str">
        <v>Color</v>
      </c>
      <c r="F1402" t="str">
        <v>Comedy</v>
      </c>
      <c r="G1402" t="str">
        <v>English</v>
      </c>
      <c r="H1402" t="str">
        <v>USA</v>
      </c>
      <c r="I1402" t="str">
        <v>R</v>
      </c>
      <c r="J1402" t="str">
        <v>Aunjanue Ellis</v>
      </c>
      <c r="K1402" t="str">
        <v>Nicole Holofcener</v>
      </c>
      <c r="L1402">
        <v>400</v>
      </c>
      <c r="M1402">
        <v>1330</v>
      </c>
      <c r="N1402">
        <v>132</v>
      </c>
      <c r="O1402">
        <v>169</v>
      </c>
      <c r="P1402">
        <v>6.9</v>
      </c>
      <c r="R1402" t="str">
        <v>Riddick</v>
      </c>
      <c r="S1402">
        <v>41412</v>
      </c>
      <c r="T1402">
        <v>2013</v>
      </c>
      <c r="U1402" t="str">
        <v>2010s</v>
      </c>
      <c r="V1402" t="str">
        <v>Color</v>
      </c>
      <c r="W1402" t="str">
        <v>Action</v>
      </c>
      <c r="X1402" t="str">
        <v>English</v>
      </c>
      <c r="Y1402" t="str">
        <v>USA</v>
      </c>
      <c r="Z1402" t="str">
        <v>R</v>
      </c>
      <c r="AA1402" t="str">
        <v>Vin Diesel</v>
      </c>
      <c r="AB1402" t="str">
        <v>David Twohy</v>
      </c>
      <c r="AC1402">
        <v>14000</v>
      </c>
      <c r="AD1402">
        <v>17551</v>
      </c>
      <c r="AE1402">
        <v>123</v>
      </c>
      <c r="AF1402">
        <v>39000</v>
      </c>
      <c r="AG1402">
        <v>6.4</v>
      </c>
      <c r="AH1402">
        <v>302</v>
      </c>
      <c r="AI1402">
        <v>127</v>
      </c>
      <c r="AJ1402">
        <v>41997790</v>
      </c>
      <c r="AL1402" s="7" t="str">
        <v>Chris Koch</v>
      </c>
      <c r="AM1402" s="35">
        <f>AVERAGEIFS(IMDB4[IMDb Score (1-10)],IMDB4[Director Name],Formula_Analysis!AL1402)</f>
        <v>5.25</v>
      </c>
      <c r="AQ1402" s="7" t="str">
        <v>Antoni Corone</v>
      </c>
      <c r="AR1402" s="7">
        <f>SUMIFS(IMDB4[Gross Revenue],IMDB4[Lead Actor],Formula_Analysis!AQ1402)</f>
        <v>3273588</v>
      </c>
    </row>
    <row r="1403" spans="1:44" x14ac:dyDescent="0.25">
      <c r="A1403" t="str">
        <v>The Work and the Glory</v>
      </c>
      <c r="B1403">
        <v>38134</v>
      </c>
      <c r="C1403">
        <v>2004</v>
      </c>
      <c r="D1403" t="str">
        <v>2000s</v>
      </c>
      <c r="E1403" t="str">
        <v>Color</v>
      </c>
      <c r="F1403" t="str">
        <v>Drama</v>
      </c>
      <c r="G1403" t="str">
        <v>English</v>
      </c>
      <c r="H1403" t="str">
        <v>USA</v>
      </c>
      <c r="I1403" t="str">
        <v>PG</v>
      </c>
      <c r="J1403" t="str">
        <v>Eric Johnson</v>
      </c>
      <c r="K1403" t="str">
        <v>Russell Holt</v>
      </c>
      <c r="L1403">
        <v>373</v>
      </c>
      <c r="M1403">
        <v>1233</v>
      </c>
      <c r="N1403">
        <v>0</v>
      </c>
      <c r="O1403">
        <v>31</v>
      </c>
      <c r="P1403">
        <v>6.9</v>
      </c>
      <c r="R1403" t="str">
        <v>Donnie Brasco</v>
      </c>
      <c r="S1403">
        <v>35445</v>
      </c>
      <c r="T1403">
        <v>1997</v>
      </c>
      <c r="U1403" t="str">
        <v>1990s</v>
      </c>
      <c r="V1403" t="str">
        <v>Color</v>
      </c>
      <c r="W1403" t="str">
        <v>Biography</v>
      </c>
      <c r="X1403" t="str">
        <v>English</v>
      </c>
      <c r="Y1403" t="str">
        <v>USA</v>
      </c>
      <c r="Z1403" t="str">
        <v>R</v>
      </c>
      <c r="AA1403" t="str">
        <v>Johnny Depp</v>
      </c>
      <c r="AB1403" t="str">
        <v>Mike Newell</v>
      </c>
      <c r="AC1403">
        <v>40000</v>
      </c>
      <c r="AD1403">
        <v>56014</v>
      </c>
      <c r="AE1403">
        <v>179</v>
      </c>
      <c r="AF1403">
        <v>0</v>
      </c>
      <c r="AG1403">
        <v>7.8</v>
      </c>
      <c r="AH1403">
        <v>117</v>
      </c>
      <c r="AI1403">
        <v>147</v>
      </c>
      <c r="AJ1403">
        <v>41954997</v>
      </c>
      <c r="AL1403" s="7" t="str">
        <v>Terence Young</v>
      </c>
      <c r="AM1403" s="35">
        <f>AVERAGEIFS(IMDB4[IMDb Score (1-10)],IMDB4[Director Name],Formula_Analysis!AL1403)</f>
        <v>7.2666666666666666</v>
      </c>
      <c r="AQ1403" s="7" t="str">
        <v>William Joseph Elk III</v>
      </c>
      <c r="AR1403" s="7">
        <f>SUMIFS(IMDB4[Gross Revenue],IMDB4[Lead Actor],Formula_Analysis!AQ1403)</f>
        <v>174682</v>
      </c>
    </row>
    <row r="1404" spans="1:44" x14ac:dyDescent="0.25">
      <c r="A1404" t="str">
        <v>It Follows</v>
      </c>
      <c r="B1404">
        <v>41940</v>
      </c>
      <c r="C1404">
        <v>2014</v>
      </c>
      <c r="D1404" t="str">
        <v>2010s</v>
      </c>
      <c r="E1404" t="str">
        <v>Color</v>
      </c>
      <c r="F1404" t="str">
        <v>Horror</v>
      </c>
      <c r="G1404" t="str">
        <v>English</v>
      </c>
      <c r="H1404" t="str">
        <v>USA</v>
      </c>
      <c r="I1404" t="str">
        <v>R</v>
      </c>
      <c r="J1404" t="str">
        <v>Maika Monroe</v>
      </c>
      <c r="K1404" t="str">
        <v>David Robert Mitchell</v>
      </c>
      <c r="L1404">
        <v>314</v>
      </c>
      <c r="M1404">
        <v>1062</v>
      </c>
      <c r="N1404">
        <v>421</v>
      </c>
      <c r="O1404">
        <v>45000</v>
      </c>
      <c r="P1404">
        <v>6.9</v>
      </c>
      <c r="R1404" t="str">
        <v>The Fisher King</v>
      </c>
      <c r="S1404">
        <v>33276</v>
      </c>
      <c r="T1404">
        <v>1991</v>
      </c>
      <c r="U1404" t="str">
        <v>1990s</v>
      </c>
      <c r="V1404" t="str">
        <v>Color</v>
      </c>
      <c r="W1404" t="str">
        <v>Comedy</v>
      </c>
      <c r="X1404" t="str">
        <v>English</v>
      </c>
      <c r="Y1404" t="str">
        <v>USA</v>
      </c>
      <c r="Z1404" t="str">
        <v>R</v>
      </c>
      <c r="AA1404" t="str">
        <v>Jeff Bridges</v>
      </c>
      <c r="AB1404" t="str">
        <v>Terry Gilliam</v>
      </c>
      <c r="AC1404">
        <v>12000</v>
      </c>
      <c r="AD1404">
        <v>12947</v>
      </c>
      <c r="AE1404">
        <v>0</v>
      </c>
      <c r="AF1404">
        <v>12000</v>
      </c>
      <c r="AG1404">
        <v>7.6</v>
      </c>
      <c r="AH1404">
        <v>84</v>
      </c>
      <c r="AI1404">
        <v>137</v>
      </c>
      <c r="AJ1404">
        <v>41895491</v>
      </c>
      <c r="AL1404" s="7" t="str">
        <v>John Gatins</v>
      </c>
      <c r="AM1404" s="35">
        <f>AVERAGEIFS(IMDB4[IMDb Score (1-10)],IMDB4[Director Name],Formula_Analysis!AL1404)</f>
        <v>6.9</v>
      </c>
      <c r="AQ1404" s="7" t="str">
        <v>Parry Shen</v>
      </c>
      <c r="AR1404" s="7">
        <f>SUMIFS(IMDB4[Gross Revenue],IMDB4[Lead Actor],Formula_Analysis!AQ1404)</f>
        <v>3799339</v>
      </c>
    </row>
    <row r="1405" spans="1:44" x14ac:dyDescent="0.25">
      <c r="A1405" t="str">
        <v>Warm Bodies</v>
      </c>
      <c r="B1405">
        <v>41634</v>
      </c>
      <c r="C1405">
        <v>2013</v>
      </c>
      <c r="D1405" t="str">
        <v>2010s</v>
      </c>
      <c r="E1405" t="str">
        <v>Color</v>
      </c>
      <c r="F1405" t="str">
        <v>Comedy</v>
      </c>
      <c r="G1405" t="str">
        <v>English</v>
      </c>
      <c r="H1405" t="str">
        <v>USA</v>
      </c>
      <c r="I1405" t="str">
        <v>PG-13</v>
      </c>
      <c r="J1405" t="str">
        <v>Cory Hardrict</v>
      </c>
      <c r="K1405" t="str">
        <v>Jonathan Levine</v>
      </c>
      <c r="L1405">
        <v>303</v>
      </c>
      <c r="M1405">
        <v>337</v>
      </c>
      <c r="N1405">
        <v>129</v>
      </c>
      <c r="O1405">
        <v>81000</v>
      </c>
      <c r="P1405">
        <v>6.9</v>
      </c>
      <c r="R1405" t="str">
        <v>Thir13en Ghosts</v>
      </c>
      <c r="S1405">
        <v>36956</v>
      </c>
      <c r="T1405">
        <v>2001</v>
      </c>
      <c r="U1405" t="str">
        <v>2000s</v>
      </c>
      <c r="V1405" t="str">
        <v>Color</v>
      </c>
      <c r="W1405" t="str">
        <v>Horror</v>
      </c>
      <c r="X1405" t="str">
        <v>English</v>
      </c>
      <c r="Y1405" t="str">
        <v>USA</v>
      </c>
      <c r="Z1405" t="str">
        <v>R</v>
      </c>
      <c r="AA1405" t="str">
        <v>Shannon Elizabeth</v>
      </c>
      <c r="AB1405" t="str">
        <v>Steve Beck</v>
      </c>
      <c r="AC1405">
        <v>1000</v>
      </c>
      <c r="AD1405">
        <v>3023</v>
      </c>
      <c r="AE1405">
        <v>17</v>
      </c>
      <c r="AF1405">
        <v>0</v>
      </c>
      <c r="AG1405">
        <v>5.5</v>
      </c>
      <c r="AH1405">
        <v>149</v>
      </c>
      <c r="AI1405">
        <v>91</v>
      </c>
      <c r="AJ1405">
        <v>41867960</v>
      </c>
      <c r="AL1405" s="7" t="str">
        <v>Robert Eggers</v>
      </c>
      <c r="AM1405" s="35">
        <f>AVERAGEIFS(IMDB4[IMDb Score (1-10)],IMDB4[Director Name],Formula_Analysis!AL1405)</f>
        <v>6.8</v>
      </c>
      <c r="AQ1405" s="7" t="str">
        <v>Alex Veadov</v>
      </c>
      <c r="AR1405" s="7">
        <f>SUMIFS(IMDB4[Gross Revenue],IMDB4[Lead Actor],Formula_Analysis!AQ1405)</f>
        <v>70011073</v>
      </c>
    </row>
    <row r="1406" spans="1:44" x14ac:dyDescent="0.25">
      <c r="A1406" t="str">
        <v>Oliver Twist</v>
      </c>
      <c r="B1406">
        <v>38685</v>
      </c>
      <c r="C1406">
        <v>2005</v>
      </c>
      <c r="D1406" t="str">
        <v>2000s</v>
      </c>
      <c r="E1406" t="str">
        <v>Color</v>
      </c>
      <c r="F1406" t="str">
        <v>Crime</v>
      </c>
      <c r="G1406" t="str">
        <v>English</v>
      </c>
      <c r="H1406" t="str">
        <v>UK</v>
      </c>
      <c r="I1406" t="str">
        <v>PG-13</v>
      </c>
      <c r="J1406" t="str">
        <v>Ian McNeice</v>
      </c>
      <c r="K1406" t="str">
        <v>Roman Polanski</v>
      </c>
      <c r="L1406">
        <v>268</v>
      </c>
      <c r="M1406">
        <v>450</v>
      </c>
      <c r="N1406">
        <v>2000</v>
      </c>
      <c r="O1406">
        <v>0</v>
      </c>
      <c r="P1406">
        <v>6.9</v>
      </c>
      <c r="R1406" t="str">
        <v>Exorcist: The Beginning</v>
      </c>
      <c r="S1406">
        <v>37997</v>
      </c>
      <c r="T1406">
        <v>2004</v>
      </c>
      <c r="U1406" t="str">
        <v>2000s</v>
      </c>
      <c r="V1406" t="str">
        <v>Color</v>
      </c>
      <c r="W1406" t="str">
        <v>Horror</v>
      </c>
      <c r="X1406" t="str">
        <v>English</v>
      </c>
      <c r="Y1406" t="str">
        <v>USA</v>
      </c>
      <c r="Z1406" t="str">
        <v>R</v>
      </c>
      <c r="AA1406" t="str">
        <v>James D'Arcy</v>
      </c>
      <c r="AB1406" t="str">
        <v>Renny Harlin</v>
      </c>
      <c r="AC1406">
        <v>613</v>
      </c>
      <c r="AD1406">
        <v>1970</v>
      </c>
      <c r="AE1406">
        <v>212</v>
      </c>
      <c r="AF1406">
        <v>893</v>
      </c>
      <c r="AG1406">
        <v>5.0999999999999996</v>
      </c>
      <c r="AH1406">
        <v>167</v>
      </c>
      <c r="AI1406">
        <v>125</v>
      </c>
      <c r="AJ1406">
        <v>41814863</v>
      </c>
      <c r="AL1406" s="7" t="str">
        <v>Roger Nygard</v>
      </c>
      <c r="AM1406" s="35">
        <f>AVERAGEIFS(IMDB4[IMDb Score (1-10)],IMDB4[Director Name],Formula_Analysis!AL1406)</f>
        <v>7</v>
      </c>
      <c r="AQ1406" s="7" t="str">
        <v>Lara Jill Miller</v>
      </c>
      <c r="AR1406" s="7">
        <f>SUMIFS(IMDB4[Gross Revenue],IMDB4[Lead Actor],Formula_Analysis!AQ1406)</f>
        <v>9628751</v>
      </c>
    </row>
    <row r="1407" spans="1:44" x14ac:dyDescent="0.25">
      <c r="A1407" t="str">
        <v>Veronica Guerin</v>
      </c>
      <c r="B1407">
        <v>37847</v>
      </c>
      <c r="C1407">
        <v>2003</v>
      </c>
      <c r="D1407" t="str">
        <v>2000s</v>
      </c>
      <c r="E1407" t="str">
        <v>Color</v>
      </c>
      <c r="F1407" t="str">
        <v>Biography</v>
      </c>
      <c r="G1407" t="str">
        <v>English</v>
      </c>
      <c r="H1407" t="str">
        <v>Ireland</v>
      </c>
      <c r="I1407" t="str">
        <v>R</v>
      </c>
      <c r="J1407" t="str">
        <v>Brenda Fricker</v>
      </c>
      <c r="K1407" t="str">
        <v>Joel Schumacher</v>
      </c>
      <c r="L1407">
        <v>214</v>
      </c>
      <c r="M1407">
        <v>409</v>
      </c>
      <c r="N1407">
        <v>541</v>
      </c>
      <c r="O1407">
        <v>0</v>
      </c>
      <c r="P1407">
        <v>6.9</v>
      </c>
      <c r="R1407" t="str">
        <v>Aliens vs. Predator: Requiem</v>
      </c>
      <c r="S1407">
        <v>39249</v>
      </c>
      <c r="T1407">
        <v>2007</v>
      </c>
      <c r="U1407" t="str">
        <v>2000s</v>
      </c>
      <c r="V1407" t="str">
        <v>Color</v>
      </c>
      <c r="W1407" t="str">
        <v>Action</v>
      </c>
      <c r="X1407" t="str">
        <v>English</v>
      </c>
      <c r="Y1407" t="str">
        <v>USA</v>
      </c>
      <c r="Z1407" t="str">
        <v>R</v>
      </c>
      <c r="AA1407" t="str">
        <v>Sam Trammell</v>
      </c>
      <c r="AB1407" t="str">
        <v>Colin Strause</v>
      </c>
      <c r="AC1407">
        <v>1000</v>
      </c>
      <c r="AD1407">
        <v>4324</v>
      </c>
      <c r="AE1407">
        <v>25</v>
      </c>
      <c r="AF1407">
        <v>0</v>
      </c>
      <c r="AG1407">
        <v>4.7</v>
      </c>
      <c r="AH1407">
        <v>211</v>
      </c>
      <c r="AI1407">
        <v>102</v>
      </c>
      <c r="AJ1407">
        <v>41797066</v>
      </c>
      <c r="AL1407" s="7" t="str">
        <v>Michael Pressman</v>
      </c>
      <c r="AM1407" s="35">
        <f>AVERAGEIFS(IMDB4[IMDb Score (1-10)],IMDB4[Director Name],Formula_Analysis!AL1407)</f>
        <v>6</v>
      </c>
      <c r="AQ1407" s="7" t="str">
        <v>Bill Farmer</v>
      </c>
      <c r="AR1407" s="7">
        <f>SUMIFS(IMDB4[Gross Revenue],IMDB4[Lead Actor],Formula_Analysis!AQ1407)</f>
        <v>425899</v>
      </c>
    </row>
    <row r="1408" spans="1:44" x14ac:dyDescent="0.25">
      <c r="A1408" t="str">
        <v>Imagine Me &amp; You</v>
      </c>
      <c r="B1408">
        <v>38398</v>
      </c>
      <c r="C1408">
        <v>2005</v>
      </c>
      <c r="D1408" t="str">
        <v>2000s</v>
      </c>
      <c r="E1408" t="str">
        <v>Color</v>
      </c>
      <c r="F1408" t="str">
        <v>Comedy</v>
      </c>
      <c r="G1408" t="str">
        <v>English</v>
      </c>
      <c r="H1408" t="str">
        <v>UK</v>
      </c>
      <c r="I1408" t="str">
        <v>R</v>
      </c>
      <c r="J1408" t="str">
        <v>Celia Imrie</v>
      </c>
      <c r="K1408" t="str">
        <v>Ol Parker</v>
      </c>
      <c r="L1408">
        <v>186</v>
      </c>
      <c r="M1408">
        <v>619</v>
      </c>
      <c r="N1408">
        <v>21</v>
      </c>
      <c r="O1408">
        <v>0</v>
      </c>
      <c r="P1408">
        <v>6.9</v>
      </c>
      <c r="R1408" t="str">
        <v>The Hills Have Eyes</v>
      </c>
      <c r="S1408">
        <v>38912</v>
      </c>
      <c r="T1408">
        <v>2006</v>
      </c>
      <c r="U1408" t="str">
        <v>2000s</v>
      </c>
      <c r="V1408" t="str">
        <v>Color</v>
      </c>
      <c r="W1408" t="str">
        <v>Horror</v>
      </c>
      <c r="X1408" t="str">
        <v>English</v>
      </c>
      <c r="Y1408" t="str">
        <v>USA</v>
      </c>
      <c r="Z1408" t="str">
        <v>R</v>
      </c>
      <c r="AA1408" t="str">
        <v>Dan Byrd</v>
      </c>
      <c r="AB1408" t="str">
        <v>Alexandre Aja</v>
      </c>
      <c r="AC1408">
        <v>1000</v>
      </c>
      <c r="AD1408">
        <v>4500</v>
      </c>
      <c r="AE1408">
        <v>192</v>
      </c>
      <c r="AF1408">
        <v>0</v>
      </c>
      <c r="AG1408">
        <v>6.4</v>
      </c>
      <c r="AH1408">
        <v>265</v>
      </c>
      <c r="AI1408">
        <v>108</v>
      </c>
      <c r="AJ1408">
        <v>41777564</v>
      </c>
      <c r="AL1408" s="7" t="str">
        <v>Christopher Leitch</v>
      </c>
      <c r="AM1408" s="35">
        <f>AVERAGEIFS(IMDB4[IMDb Score (1-10)],IMDB4[Director Name],Formula_Analysis!AL1408)</f>
        <v>3.2</v>
      </c>
      <c r="AQ1408" s="7" t="str">
        <v>Gladys Cooper</v>
      </c>
      <c r="AR1408" s="7">
        <f>SUMIFS(IMDB4[Gross Revenue],IMDB4[Lead Actor],Formula_Analysis!AQ1408)</f>
        <v>2956000</v>
      </c>
    </row>
    <row r="1409" spans="1:44" x14ac:dyDescent="0.25">
      <c r="A1409" t="str">
        <v>El Mariachi</v>
      </c>
      <c r="B1409">
        <v>33837</v>
      </c>
      <c r="C1409">
        <v>1992</v>
      </c>
      <c r="D1409" t="str">
        <v>1990s</v>
      </c>
      <c r="E1409" t="str">
        <v>Color</v>
      </c>
      <c r="F1409" t="str">
        <v>Action</v>
      </c>
      <c r="G1409" t="str">
        <v>Spanish</v>
      </c>
      <c r="H1409" t="str">
        <v>USA</v>
      </c>
      <c r="I1409" t="str">
        <v>R</v>
      </c>
      <c r="J1409" t="str">
        <v>Carlos Gallardo</v>
      </c>
      <c r="K1409" t="str">
        <v>Robert Rodriguez</v>
      </c>
      <c r="L1409">
        <v>121</v>
      </c>
      <c r="M1409">
        <v>147</v>
      </c>
      <c r="N1409">
        <v>0</v>
      </c>
      <c r="O1409">
        <v>0</v>
      </c>
      <c r="P1409">
        <v>6.9</v>
      </c>
      <c r="R1409" t="str">
        <v>Ronin</v>
      </c>
      <c r="S1409">
        <v>35807</v>
      </c>
      <c r="T1409">
        <v>1998</v>
      </c>
      <c r="U1409" t="str">
        <v>1990s</v>
      </c>
      <c r="V1409" t="str">
        <v>Color</v>
      </c>
      <c r="W1409" t="str">
        <v>Action</v>
      </c>
      <c r="X1409" t="str">
        <v>English</v>
      </c>
      <c r="Y1409" t="str">
        <v>UK</v>
      </c>
      <c r="Z1409" t="str">
        <v>R</v>
      </c>
      <c r="AA1409" t="str">
        <v>Robert De Niro</v>
      </c>
      <c r="AB1409" t="str">
        <v>John Frankenheimer</v>
      </c>
      <c r="AC1409">
        <v>22000</v>
      </c>
      <c r="AD1409">
        <v>24270</v>
      </c>
      <c r="AE1409">
        <v>287</v>
      </c>
      <c r="AF1409">
        <v>0</v>
      </c>
      <c r="AG1409">
        <v>7.3</v>
      </c>
      <c r="AH1409">
        <v>149</v>
      </c>
      <c r="AI1409">
        <v>122</v>
      </c>
      <c r="AJ1409">
        <v>41609593</v>
      </c>
      <c r="AL1409" s="7" t="str">
        <v>Michael D. Sellers</v>
      </c>
      <c r="AM1409" s="35">
        <f>AVERAGEIFS(IMDB4[IMDb Score (1-10)],IMDB4[Director Name],Formula_Analysis!AL1409)</f>
        <v>5.7</v>
      </c>
      <c r="AQ1409" s="7" t="str">
        <v>KÃ´ji Yakusho</v>
      </c>
      <c r="AR1409" s="7">
        <f>SUMIFS(IMDB4[Gross Revenue],IMDB4[Lead Actor],Formula_Analysis!AQ1409)</f>
        <v>94596</v>
      </c>
    </row>
    <row r="1410" spans="1:44" x14ac:dyDescent="0.25">
      <c r="A1410" t="str">
        <v>The Good Heart</v>
      </c>
      <c r="B1410">
        <v>40083</v>
      </c>
      <c r="C1410">
        <v>2009</v>
      </c>
      <c r="D1410" t="str">
        <v>2000s</v>
      </c>
      <c r="E1410" t="str">
        <v>Color</v>
      </c>
      <c r="F1410" t="str">
        <v>Drama</v>
      </c>
      <c r="G1410" t="str">
        <v>English</v>
      </c>
      <c r="H1410" t="str">
        <v>Iceland</v>
      </c>
      <c r="I1410" t="str">
        <v>R</v>
      </c>
      <c r="J1410" t="str">
        <v>Alice Olivia Clarke</v>
      </c>
      <c r="K1410" t="str">
        <v>Dagur KÃ¡ri</v>
      </c>
      <c r="L1410">
        <v>117</v>
      </c>
      <c r="M1410">
        <v>298</v>
      </c>
      <c r="N1410">
        <v>29</v>
      </c>
      <c r="O1410">
        <v>0</v>
      </c>
      <c r="P1410">
        <v>6.9</v>
      </c>
      <c r="R1410" t="str">
        <v>The Hours</v>
      </c>
      <c r="S1410">
        <v>37567</v>
      </c>
      <c r="T1410">
        <v>2002</v>
      </c>
      <c r="U1410" t="str">
        <v>2000s</v>
      </c>
      <c r="V1410" t="str">
        <v>Color</v>
      </c>
      <c r="W1410" t="str">
        <v>Drama</v>
      </c>
      <c r="X1410" t="str">
        <v>English</v>
      </c>
      <c r="Y1410" t="str">
        <v>USA</v>
      </c>
      <c r="Z1410" t="str">
        <v>PG-13</v>
      </c>
      <c r="AA1410" t="str">
        <v>Meryl Streep</v>
      </c>
      <c r="AB1410" t="str">
        <v>Stephen Daldry</v>
      </c>
      <c r="AC1410">
        <v>11000</v>
      </c>
      <c r="AD1410">
        <v>12624</v>
      </c>
      <c r="AE1410">
        <v>335</v>
      </c>
      <c r="AF1410">
        <v>0</v>
      </c>
      <c r="AG1410">
        <v>7.6</v>
      </c>
      <c r="AH1410">
        <v>174</v>
      </c>
      <c r="AI1410">
        <v>114</v>
      </c>
      <c r="AJ1410">
        <v>41597830</v>
      </c>
      <c r="AL1410" s="7" t="str">
        <v>Dean Wright</v>
      </c>
      <c r="AM1410" s="35">
        <f>AVERAGEIFS(IMDB4[IMDb Score (1-10)],IMDB4[Director Name],Formula_Analysis!AL1410)</f>
        <v>6.6</v>
      </c>
      <c r="AQ1410" s="7" t="str">
        <v>Chris Eigeman</v>
      </c>
      <c r="AR1410" s="7">
        <f>SUMIFS(IMDB4[Gross Revenue],IMDB4[Lead Actor],Formula_Analysis!AQ1410)</f>
        <v>2938208</v>
      </c>
    </row>
    <row r="1411" spans="1:44" x14ac:dyDescent="0.25">
      <c r="A1411" t="str">
        <v>The Business of Fancydancing</v>
      </c>
      <c r="B1411">
        <v>37465</v>
      </c>
      <c r="C1411">
        <v>2002</v>
      </c>
      <c r="D1411" t="str">
        <v>2000s</v>
      </c>
      <c r="E1411" t="str">
        <v>Color</v>
      </c>
      <c r="F1411" t="str">
        <v>Drama</v>
      </c>
      <c r="G1411" t="str">
        <v>English</v>
      </c>
      <c r="H1411" t="str">
        <v>USA</v>
      </c>
      <c r="I1411" t="str">
        <v>Not Rated</v>
      </c>
      <c r="J1411" t="str">
        <v>William Joseph Elk III</v>
      </c>
      <c r="K1411" t="str">
        <v>Sherman Alexie</v>
      </c>
      <c r="L1411">
        <v>96</v>
      </c>
      <c r="M1411">
        <v>314</v>
      </c>
      <c r="N1411">
        <v>18</v>
      </c>
      <c r="O1411">
        <v>96</v>
      </c>
      <c r="P1411">
        <v>6.9</v>
      </c>
      <c r="R1411" t="str">
        <v>High Crimes</v>
      </c>
      <c r="S1411">
        <v>37588</v>
      </c>
      <c r="T1411">
        <v>2002</v>
      </c>
      <c r="U1411" t="str">
        <v>2000s</v>
      </c>
      <c r="V1411" t="str">
        <v>Color</v>
      </c>
      <c r="W1411" t="str">
        <v>Crime</v>
      </c>
      <c r="X1411" t="str">
        <v>English</v>
      </c>
      <c r="Y1411" t="str">
        <v>USA</v>
      </c>
      <c r="Z1411" t="str">
        <v>PG-13</v>
      </c>
      <c r="AA1411" t="str">
        <v>Morgan Freeman</v>
      </c>
      <c r="AB1411" t="str">
        <v>Carl Franklin</v>
      </c>
      <c r="AC1411">
        <v>11000</v>
      </c>
      <c r="AD1411">
        <v>15571</v>
      </c>
      <c r="AE1411">
        <v>73</v>
      </c>
      <c r="AF1411">
        <v>893</v>
      </c>
      <c r="AG1411">
        <v>6.3</v>
      </c>
      <c r="AH1411">
        <v>114</v>
      </c>
      <c r="AI1411">
        <v>115</v>
      </c>
      <c r="AJ1411">
        <v>41543207</v>
      </c>
      <c r="AL1411" s="7" t="str">
        <v>Blake Edwards</v>
      </c>
      <c r="AM1411" s="35">
        <f>AVERAGEIFS(IMDB4[IMDb Score (1-10)],IMDB4[Director Name],Formula_Analysis!AL1411)</f>
        <v>6.2</v>
      </c>
      <c r="AQ1411" s="7" t="str">
        <v>Zak Penn</v>
      </c>
      <c r="AR1411" s="7">
        <f>SUMIFS(IMDB4[Gross Revenue],IMDB4[Lead Actor],Formula_Analysis!AQ1411)</f>
        <v>36830</v>
      </c>
    </row>
    <row r="1412" spans="1:44" x14ac:dyDescent="0.25">
      <c r="A1412" t="str">
        <v>When the Cat's Away</v>
      </c>
      <c r="B1412">
        <v>35083</v>
      </c>
      <c r="C1412">
        <v>1996</v>
      </c>
      <c r="D1412" t="str">
        <v>1990s</v>
      </c>
      <c r="E1412" t="str">
        <v>Color</v>
      </c>
      <c r="F1412" t="str">
        <v>Comedy</v>
      </c>
      <c r="G1412" t="str">
        <v>French</v>
      </c>
      <c r="H1412" t="str">
        <v>France</v>
      </c>
      <c r="I1412" t="str">
        <v>R</v>
      </c>
      <c r="J1412" t="str">
        <v>Simon Abkarian</v>
      </c>
      <c r="K1412" t="str">
        <v>CÃ©dric Klapisch</v>
      </c>
      <c r="L1412">
        <v>75</v>
      </c>
      <c r="M1412">
        <v>102</v>
      </c>
      <c r="N1412">
        <v>82</v>
      </c>
      <c r="O1412">
        <v>166</v>
      </c>
      <c r="P1412">
        <v>6.9</v>
      </c>
      <c r="R1412" t="str">
        <v>Bandits</v>
      </c>
      <c r="S1412">
        <v>37067</v>
      </c>
      <c r="T1412">
        <v>2001</v>
      </c>
      <c r="U1412" t="str">
        <v>2000s</v>
      </c>
      <c r="V1412" t="str">
        <v>Color</v>
      </c>
      <c r="W1412" t="str">
        <v>Comedy</v>
      </c>
      <c r="X1412" t="str">
        <v>English</v>
      </c>
      <c r="Y1412" t="str">
        <v>USA</v>
      </c>
      <c r="Z1412" t="str">
        <v>PG-13</v>
      </c>
      <c r="AA1412" t="str">
        <v>Bruce Willis</v>
      </c>
      <c r="AB1412" t="str">
        <v>Barry Levinson</v>
      </c>
      <c r="AC1412">
        <v>13000</v>
      </c>
      <c r="AD1412">
        <v>13934</v>
      </c>
      <c r="AE1412">
        <v>272</v>
      </c>
      <c r="AF1412">
        <v>0</v>
      </c>
      <c r="AG1412">
        <v>6.6</v>
      </c>
      <c r="AH1412">
        <v>132</v>
      </c>
      <c r="AI1412">
        <v>123</v>
      </c>
      <c r="AJ1412">
        <v>41523271</v>
      </c>
      <c r="AL1412" s="7" t="str">
        <v>Ritesh Batra</v>
      </c>
      <c r="AM1412" s="35">
        <f>AVERAGEIFS(IMDB4[IMDb Score (1-10)],IMDB4[Director Name],Formula_Analysis!AL1412)</f>
        <v>7.8</v>
      </c>
      <c r="AQ1412" s="7" t="str">
        <v>John August</v>
      </c>
      <c r="AR1412" s="7">
        <f>SUMIFS(IMDB4[Gross Revenue],IMDB4[Lead Actor],Formula_Analysis!AQ1412)</f>
        <v>85222</v>
      </c>
    </row>
    <row r="1413" spans="1:44" x14ac:dyDescent="0.25">
      <c r="A1413" t="str">
        <v>Alias Betty</v>
      </c>
      <c r="B1413">
        <v>37005</v>
      </c>
      <c r="C1413">
        <v>2001</v>
      </c>
      <c r="D1413" t="str">
        <v>2000s</v>
      </c>
      <c r="E1413" t="str">
        <v>Color</v>
      </c>
      <c r="F1413" t="str">
        <v>Comedy</v>
      </c>
      <c r="G1413" t="str">
        <v>French</v>
      </c>
      <c r="H1413" t="str">
        <v>France</v>
      </c>
      <c r="I1413" t="str">
        <v>Not Rated</v>
      </c>
      <c r="J1413" t="str">
        <v>Sandrine Kiberlain</v>
      </c>
      <c r="K1413" t="str">
        <v>Claude Miller</v>
      </c>
      <c r="L1413">
        <v>71</v>
      </c>
      <c r="M1413">
        <v>262</v>
      </c>
      <c r="N1413">
        <v>27</v>
      </c>
      <c r="O1413">
        <v>26</v>
      </c>
      <c r="P1413">
        <v>6.9</v>
      </c>
      <c r="R1413" t="str">
        <v>Gremlins 2: The New Batch</v>
      </c>
      <c r="S1413">
        <v>33044</v>
      </c>
      <c r="T1413">
        <v>1990</v>
      </c>
      <c r="U1413" t="str">
        <v>1990s</v>
      </c>
      <c r="V1413" t="str">
        <v>Color</v>
      </c>
      <c r="W1413" t="str">
        <v>Comedy</v>
      </c>
      <c r="X1413" t="str">
        <v>English</v>
      </c>
      <c r="Y1413" t="str">
        <v>USA</v>
      </c>
      <c r="Z1413" t="str">
        <v>PG-13</v>
      </c>
      <c r="AA1413" t="str">
        <v>Christopher Lee</v>
      </c>
      <c r="AB1413" t="str">
        <v>Joe Dante</v>
      </c>
      <c r="AC1413">
        <v>16000</v>
      </c>
      <c r="AD1413">
        <v>19610</v>
      </c>
      <c r="AE1413">
        <v>287</v>
      </c>
      <c r="AF1413">
        <v>0</v>
      </c>
      <c r="AG1413">
        <v>6.3</v>
      </c>
      <c r="AH1413">
        <v>105</v>
      </c>
      <c r="AI1413">
        <v>106</v>
      </c>
      <c r="AJ1413">
        <v>41482207</v>
      </c>
      <c r="AL1413" s="7" t="str">
        <v>Karen Moncrieff</v>
      </c>
      <c r="AM1413" s="35">
        <f>AVERAGEIFS(IMDB4[IMDb Score (1-10)],IMDB4[Director Name],Formula_Analysis!AL1413)</f>
        <v>6.7</v>
      </c>
      <c r="AQ1413" s="7" t="str">
        <v>Adriana Barraza</v>
      </c>
      <c r="AR1413" s="7">
        <f>SUMIFS(IMDB4[Gross Revenue],IMDB4[Lead Actor],Formula_Analysis!AQ1413)</f>
        <v>5383834</v>
      </c>
    </row>
    <row r="1414" spans="1:44" x14ac:dyDescent="0.25">
      <c r="A1414" t="str">
        <v>Of Horses and Men</v>
      </c>
      <c r="B1414">
        <v>41437</v>
      </c>
      <c r="C1414">
        <v>2013</v>
      </c>
      <c r="D1414" t="str">
        <v>2010s</v>
      </c>
      <c r="E1414" t="str">
        <v>Color</v>
      </c>
      <c r="F1414" t="str">
        <v>Comedy</v>
      </c>
      <c r="G1414" t="str">
        <v>Icelandic</v>
      </c>
      <c r="H1414" t="str">
        <v>Iceland</v>
      </c>
      <c r="I1414" t="str">
        <v>Not Rated</v>
      </c>
      <c r="J1414" t="str">
        <v>Ingvar Eggert SigurÃ°sson</v>
      </c>
      <c r="K1414" t="str">
        <v>Benedikt Erlingsson</v>
      </c>
      <c r="L1414">
        <v>63</v>
      </c>
      <c r="M1414">
        <v>81</v>
      </c>
      <c r="N1414">
        <v>4</v>
      </c>
      <c r="O1414">
        <v>1000</v>
      </c>
      <c r="P1414">
        <v>6.9</v>
      </c>
      <c r="R1414" t="str">
        <v>Secondhand Lions</v>
      </c>
      <c r="S1414">
        <v>37725</v>
      </c>
      <c r="T1414">
        <v>2003</v>
      </c>
      <c r="U1414" t="str">
        <v>2000s</v>
      </c>
      <c r="V1414" t="str">
        <v>Color</v>
      </c>
      <c r="W1414" t="str">
        <v>Comedy</v>
      </c>
      <c r="X1414" t="str">
        <v>English</v>
      </c>
      <c r="Y1414" t="str">
        <v>USA</v>
      </c>
      <c r="Z1414" t="str">
        <v>PG</v>
      </c>
      <c r="AA1414" t="str">
        <v>Haley Joel Osment</v>
      </c>
      <c r="AB1414" t="str">
        <v>Tim McCanlies</v>
      </c>
      <c r="AC1414">
        <v>3000</v>
      </c>
      <c r="AD1414">
        <v>9638</v>
      </c>
      <c r="AE1414">
        <v>23</v>
      </c>
      <c r="AF1414">
        <v>0</v>
      </c>
      <c r="AG1414">
        <v>7.6</v>
      </c>
      <c r="AH1414">
        <v>82</v>
      </c>
      <c r="AI1414">
        <v>111</v>
      </c>
      <c r="AJ1414">
        <v>41407470</v>
      </c>
      <c r="AL1414" s="7" t="str">
        <v>Elaine May</v>
      </c>
      <c r="AM1414" s="35">
        <f>AVERAGEIFS(IMDB4[IMDb Score (1-10)],IMDB4[Director Name],Formula_Analysis!AL1414)</f>
        <v>4.2</v>
      </c>
      <c r="AQ1414" s="7" t="str">
        <v>Adriana Caselotti</v>
      </c>
      <c r="AR1414" s="7">
        <f>SUMIFS(IMDB4[Gross Revenue],IMDB4[Lead Actor],Formula_Analysis!AQ1414)</f>
        <v>184925485</v>
      </c>
    </row>
    <row r="1415" spans="1:44" x14ac:dyDescent="0.25">
      <c r="A1415" t="str">
        <v>Sea Rex 3D: Journey to a Prehistoric World</v>
      </c>
      <c r="B1415">
        <v>40388</v>
      </c>
      <c r="C1415">
        <v>2010</v>
      </c>
      <c r="D1415" t="str">
        <v>2010s</v>
      </c>
      <c r="E1415" t="str">
        <v>Color</v>
      </c>
      <c r="F1415" t="str">
        <v>Documentary</v>
      </c>
      <c r="G1415" t="str">
        <v>English</v>
      </c>
      <c r="H1415" t="str">
        <v>UK</v>
      </c>
      <c r="I1415" t="str">
        <v>Not Rated</v>
      </c>
      <c r="J1415" t="str">
        <v>Norbert Ferrer</v>
      </c>
      <c r="K1415" t="str">
        <v>Ronan Chapalain</v>
      </c>
      <c r="L1415">
        <v>55</v>
      </c>
      <c r="M1415">
        <v>55</v>
      </c>
      <c r="N1415">
        <v>0</v>
      </c>
      <c r="O1415">
        <v>89</v>
      </c>
      <c r="P1415">
        <v>6.9</v>
      </c>
      <c r="R1415" t="str">
        <v>Pale Rider</v>
      </c>
      <c r="S1415">
        <v>31069</v>
      </c>
      <c r="T1415">
        <v>1985</v>
      </c>
      <c r="U1415" t="str">
        <v>1980s</v>
      </c>
      <c r="V1415" t="str">
        <v>Color</v>
      </c>
      <c r="W1415" t="str">
        <v>Western</v>
      </c>
      <c r="X1415" t="str">
        <v>English</v>
      </c>
      <c r="Y1415" t="str">
        <v>USA</v>
      </c>
      <c r="Z1415" t="str">
        <v>R</v>
      </c>
      <c r="AA1415" t="str">
        <v>Clint Eastwood</v>
      </c>
      <c r="AB1415" t="str">
        <v>Clint Eastwood</v>
      </c>
      <c r="AC1415">
        <v>16000</v>
      </c>
      <c r="AD1415">
        <v>17209</v>
      </c>
      <c r="AE1415">
        <v>16000</v>
      </c>
      <c r="AF1415">
        <v>0</v>
      </c>
      <c r="AG1415">
        <v>7.3</v>
      </c>
      <c r="AH1415">
        <v>38</v>
      </c>
      <c r="AI1415">
        <v>115</v>
      </c>
      <c r="AJ1415">
        <v>41400000</v>
      </c>
      <c r="AL1415" s="7" t="str">
        <v>Ã‰mile Gaudreault</v>
      </c>
      <c r="AM1415" s="35">
        <f>AVERAGEIFS(IMDB4[IMDb Score (1-10)],IMDB4[Director Name],Formula_Analysis!AL1415)</f>
        <v>6.7</v>
      </c>
      <c r="AQ1415" s="7" t="str">
        <v>Adam LeFevre</v>
      </c>
      <c r="AR1415" s="7">
        <f>SUMIFS(IMDB4[Gross Revenue],IMDB4[Lead Actor],Formula_Analysis!AQ1415)</f>
        <v>1141829</v>
      </c>
    </row>
    <row r="1416" spans="1:44" x14ac:dyDescent="0.25">
      <c r="A1416" t="str">
        <v>The Beyond</v>
      </c>
      <c r="B1416">
        <v>29927</v>
      </c>
      <c r="C1416">
        <v>1981</v>
      </c>
      <c r="D1416" t="str">
        <v>1980s</v>
      </c>
      <c r="E1416" t="str">
        <v>Black and White</v>
      </c>
      <c r="F1416" t="str">
        <v>Horror</v>
      </c>
      <c r="G1416" t="str">
        <v>Italian</v>
      </c>
      <c r="H1416" t="str">
        <v>Italy</v>
      </c>
      <c r="I1416" t="str">
        <v>X</v>
      </c>
      <c r="J1416" t="str">
        <v>Catriona MacColl</v>
      </c>
      <c r="K1416" t="str">
        <v>Lucio Fulci</v>
      </c>
      <c r="L1416">
        <v>48</v>
      </c>
      <c r="M1416">
        <v>123</v>
      </c>
      <c r="N1416">
        <v>385</v>
      </c>
      <c r="O1416">
        <v>2000</v>
      </c>
      <c r="P1416">
        <v>6.9</v>
      </c>
      <c r="R1416" t="str">
        <v>Peggy Sue Got Married</v>
      </c>
      <c r="S1416">
        <v>31746</v>
      </c>
      <c r="T1416">
        <v>1986</v>
      </c>
      <c r="U1416" t="str">
        <v>1980s</v>
      </c>
      <c r="V1416" t="str">
        <v>Color</v>
      </c>
      <c r="W1416" t="str">
        <v>Comedy</v>
      </c>
      <c r="X1416" t="str">
        <v>English</v>
      </c>
      <c r="Y1416" t="str">
        <v>USA</v>
      </c>
      <c r="Z1416" t="str">
        <v>PG-13</v>
      </c>
      <c r="AA1416" t="str">
        <v>Nicolas Cage</v>
      </c>
      <c r="AB1416" t="str">
        <v>Francis Ford Coppola</v>
      </c>
      <c r="AC1416">
        <v>12000</v>
      </c>
      <c r="AD1416">
        <v>14672</v>
      </c>
      <c r="AE1416">
        <v>0</v>
      </c>
      <c r="AF1416">
        <v>0</v>
      </c>
      <c r="AG1416">
        <v>6.3</v>
      </c>
      <c r="AH1416">
        <v>44</v>
      </c>
      <c r="AI1416">
        <v>103</v>
      </c>
      <c r="AJ1416">
        <v>41382841</v>
      </c>
      <c r="AL1416" s="7" t="str">
        <v>Hark Tsui</v>
      </c>
      <c r="AM1416" s="35">
        <f>AVERAGEIFS(IMDB4[IMDb Score (1-10)],IMDB4[Director Name],Formula_Analysis!AL1416)</f>
        <v>4.8</v>
      </c>
      <c r="AQ1416" s="7" t="str">
        <v>Siu-Wong Fan</v>
      </c>
      <c r="AR1416" s="7">
        <f>SUMIFS(IMDB4[Gross Revenue],IMDB4[Lead Actor],Formula_Analysis!AQ1416)</f>
        <v>129115</v>
      </c>
    </row>
    <row r="1417" spans="1:44" x14ac:dyDescent="0.25">
      <c r="A1417" t="str">
        <v>Serendipity</v>
      </c>
      <c r="B1417">
        <v>37124</v>
      </c>
      <c r="C1417">
        <v>2001</v>
      </c>
      <c r="D1417" t="str">
        <v>2000s</v>
      </c>
      <c r="E1417" t="str">
        <v>Color</v>
      </c>
      <c r="F1417" t="str">
        <v>Comedy</v>
      </c>
      <c r="G1417" t="str">
        <v>English</v>
      </c>
      <c r="H1417" t="str">
        <v>USA</v>
      </c>
      <c r="I1417" t="str">
        <v>PG-13</v>
      </c>
      <c r="J1417" t="str">
        <v>Lilli Lavine</v>
      </c>
      <c r="K1417" t="str">
        <v>Peter Chelsom</v>
      </c>
      <c r="L1417">
        <v>11</v>
      </c>
      <c r="M1417">
        <v>37</v>
      </c>
      <c r="N1417">
        <v>23</v>
      </c>
      <c r="O1417">
        <v>12000</v>
      </c>
      <c r="P1417">
        <v>6.9</v>
      </c>
      <c r="R1417" t="str">
        <v>Gosford Park</v>
      </c>
      <c r="S1417">
        <v>37005</v>
      </c>
      <c r="T1417">
        <v>2001</v>
      </c>
      <c r="U1417" t="str">
        <v>2000s</v>
      </c>
      <c r="V1417" t="str">
        <v>Color</v>
      </c>
      <c r="W1417" t="str">
        <v>Drama</v>
      </c>
      <c r="X1417" t="str">
        <v>English</v>
      </c>
      <c r="Y1417" t="str">
        <v>UK</v>
      </c>
      <c r="Z1417" t="str">
        <v>R</v>
      </c>
      <c r="AA1417" t="str">
        <v>Kristin Scott Thomas</v>
      </c>
      <c r="AB1417" t="str">
        <v>Robert Altman</v>
      </c>
      <c r="AC1417">
        <v>1000</v>
      </c>
      <c r="AD1417">
        <v>3261</v>
      </c>
      <c r="AE1417">
        <v>500</v>
      </c>
      <c r="AF1417">
        <v>0</v>
      </c>
      <c r="AG1417">
        <v>7.3</v>
      </c>
      <c r="AH1417">
        <v>187</v>
      </c>
      <c r="AI1417">
        <v>131</v>
      </c>
      <c r="AJ1417">
        <v>41300105</v>
      </c>
      <c r="AL1417" s="7" t="str">
        <v>Steven R. Monroe</v>
      </c>
      <c r="AM1417" s="35">
        <f>AVERAGEIFS(IMDB4[IMDb Score (1-10)],IMDB4[Director Name],Formula_Analysis!AL1417)</f>
        <v>6.3</v>
      </c>
      <c r="AQ1417" s="7" t="str">
        <v>Jorge Luis Moreno</v>
      </c>
      <c r="AR1417" s="7">
        <f>SUMIFS(IMDB4[Gross Revenue],IMDB4[Lead Actor],Formula_Analysis!AQ1417)</f>
        <v>169379</v>
      </c>
    </row>
    <row r="1418" spans="1:44" x14ac:dyDescent="0.25">
      <c r="A1418" t="str">
        <v>All Is Lost</v>
      </c>
      <c r="B1418">
        <v>41467</v>
      </c>
      <c r="C1418">
        <v>2013</v>
      </c>
      <c r="D1418" t="str">
        <v>2010s</v>
      </c>
      <c r="E1418" t="str">
        <v>Color</v>
      </c>
      <c r="F1418" t="str">
        <v>Action</v>
      </c>
      <c r="G1418" t="str">
        <v>English</v>
      </c>
      <c r="H1418" t="str">
        <v>USA</v>
      </c>
      <c r="I1418" t="str">
        <v>PG-13</v>
      </c>
      <c r="J1418" t="str">
        <v>Robert Redford</v>
      </c>
      <c r="K1418" t="str">
        <v>J.C. Chandor</v>
      </c>
      <c r="L1418">
        <v>0</v>
      </c>
      <c r="M1418">
        <v>0</v>
      </c>
      <c r="N1418">
        <v>78</v>
      </c>
      <c r="O1418">
        <v>18000</v>
      </c>
      <c r="P1418">
        <v>6.9</v>
      </c>
      <c r="R1418" t="str">
        <v>The Peacemaker</v>
      </c>
      <c r="S1418">
        <v>35471</v>
      </c>
      <c r="T1418">
        <v>1997</v>
      </c>
      <c r="U1418" t="str">
        <v>1990s</v>
      </c>
      <c r="V1418" t="str">
        <v>Color</v>
      </c>
      <c r="W1418" t="str">
        <v>Action</v>
      </c>
      <c r="X1418" t="str">
        <v>English</v>
      </c>
      <c r="Y1418" t="str">
        <v>USA</v>
      </c>
      <c r="Z1418" t="str">
        <v>R</v>
      </c>
      <c r="AA1418" t="str">
        <v>Armin Mueller-Stahl</v>
      </c>
      <c r="AB1418" t="str">
        <v>Mimi Leder</v>
      </c>
      <c r="AC1418">
        <v>294</v>
      </c>
      <c r="AD1418">
        <v>1289</v>
      </c>
      <c r="AE1418">
        <v>75</v>
      </c>
      <c r="AF1418">
        <v>0</v>
      </c>
      <c r="AG1418">
        <v>5.9</v>
      </c>
      <c r="AH1418">
        <v>93</v>
      </c>
      <c r="AI1418">
        <v>124</v>
      </c>
      <c r="AJ1418">
        <v>41256277</v>
      </c>
      <c r="AL1418" s="7" t="str">
        <v>Noel Marshall</v>
      </c>
      <c r="AM1418" s="35">
        <f>AVERAGEIFS(IMDB4[IMDb Score (1-10)],IMDB4[Director Name],Formula_Analysis!AL1418)</f>
        <v>6.4</v>
      </c>
      <c r="AQ1418" s="7" t="str">
        <v>Richard Johnson</v>
      </c>
      <c r="AR1418" s="7">
        <f>SUMIFS(IMDB4[Gross Revenue],IMDB4[Lead Actor],Formula_Analysis!AQ1418)</f>
        <v>9030581</v>
      </c>
    </row>
    <row r="1419" spans="1:44" x14ac:dyDescent="0.25">
      <c r="A1419" t="str">
        <v>Bicentennial Man</v>
      </c>
      <c r="B1419">
        <v>36164</v>
      </c>
      <c r="C1419">
        <v>1999</v>
      </c>
      <c r="D1419" t="str">
        <v>1990s</v>
      </c>
      <c r="E1419" t="str">
        <v>Color</v>
      </c>
      <c r="F1419" t="str">
        <v>Comedy</v>
      </c>
      <c r="G1419" t="str">
        <v>English</v>
      </c>
      <c r="H1419" t="str">
        <v>USA</v>
      </c>
      <c r="I1419" t="str">
        <v>PG</v>
      </c>
      <c r="J1419" t="str">
        <v>Robin Williams</v>
      </c>
      <c r="K1419" t="str">
        <v>Chris Columbus</v>
      </c>
      <c r="L1419">
        <v>49000</v>
      </c>
      <c r="M1419">
        <v>55254</v>
      </c>
      <c r="N1419">
        <v>0</v>
      </c>
      <c r="O1419">
        <v>0</v>
      </c>
      <c r="P1419">
        <v>6.8</v>
      </c>
      <c r="R1419" t="str">
        <v>The Mirror Has Two Faces</v>
      </c>
      <c r="S1419">
        <v>35414</v>
      </c>
      <c r="T1419">
        <v>1996</v>
      </c>
      <c r="U1419" t="str">
        <v>1990s</v>
      </c>
      <c r="V1419" t="str">
        <v>Color</v>
      </c>
      <c r="W1419" t="str">
        <v>Comedy</v>
      </c>
      <c r="X1419" t="str">
        <v>English</v>
      </c>
      <c r="Y1419" t="str">
        <v>USA</v>
      </c>
      <c r="Z1419" t="str">
        <v>PG-13</v>
      </c>
      <c r="AA1419" t="str">
        <v>Jeff Bridges</v>
      </c>
      <c r="AB1419" t="str">
        <v>Barbra Streisand</v>
      </c>
      <c r="AC1419">
        <v>12000</v>
      </c>
      <c r="AD1419">
        <v>13716</v>
      </c>
      <c r="AE1419">
        <v>0</v>
      </c>
      <c r="AF1419">
        <v>0</v>
      </c>
      <c r="AG1419">
        <v>6.5</v>
      </c>
      <c r="AH1419">
        <v>27</v>
      </c>
      <c r="AI1419">
        <v>122</v>
      </c>
      <c r="AJ1419">
        <v>41252428</v>
      </c>
      <c r="AL1419" s="7" t="str">
        <v>Bruce Campbell</v>
      </c>
      <c r="AM1419" s="35">
        <f>AVERAGEIFS(IMDB4[IMDb Score (1-10)],IMDB4[Director Name],Formula_Analysis!AL1419)</f>
        <v>6.3</v>
      </c>
      <c r="AQ1419" s="7" t="str">
        <v>Anita Page</v>
      </c>
      <c r="AR1419" s="7">
        <f>SUMIFS(IMDB4[Gross Revenue],IMDB4[Lead Actor],Formula_Analysis!AQ1419)</f>
        <v>2808000</v>
      </c>
    </row>
    <row r="1420" spans="1:44" x14ac:dyDescent="0.25">
      <c r="A1420" t="str">
        <v>One Hour Photo</v>
      </c>
      <c r="B1420">
        <v>37578</v>
      </c>
      <c r="C1420">
        <v>2002</v>
      </c>
      <c r="D1420" t="str">
        <v>2000s</v>
      </c>
      <c r="E1420" t="str">
        <v>Color</v>
      </c>
      <c r="F1420" t="str">
        <v>Drama</v>
      </c>
      <c r="G1420" t="str">
        <v>English</v>
      </c>
      <c r="H1420" t="str">
        <v>USA</v>
      </c>
      <c r="I1420" t="str">
        <v>R</v>
      </c>
      <c r="J1420" t="str">
        <v>Robin Williams</v>
      </c>
      <c r="K1420" t="str">
        <v>Mark Romanek</v>
      </c>
      <c r="L1420">
        <v>49000</v>
      </c>
      <c r="M1420">
        <v>52138</v>
      </c>
      <c r="N1420">
        <v>132</v>
      </c>
      <c r="O1420">
        <v>0</v>
      </c>
      <c r="P1420">
        <v>6.8</v>
      </c>
      <c r="R1420" t="str">
        <v>A Walk to Remember</v>
      </c>
      <c r="S1420">
        <v>37594</v>
      </c>
      <c r="T1420">
        <v>2002</v>
      </c>
      <c r="U1420" t="str">
        <v>2000s</v>
      </c>
      <c r="V1420" t="str">
        <v>Color</v>
      </c>
      <c r="W1420" t="str">
        <v>Drama</v>
      </c>
      <c r="X1420" t="str">
        <v>English</v>
      </c>
      <c r="Y1420" t="str">
        <v>USA</v>
      </c>
      <c r="Z1420" t="str">
        <v>PG</v>
      </c>
      <c r="AA1420" t="str">
        <v>Lauren German</v>
      </c>
      <c r="AB1420" t="str">
        <v>Adam Shankman</v>
      </c>
      <c r="AC1420">
        <v>683</v>
      </c>
      <c r="AD1420">
        <v>2436</v>
      </c>
      <c r="AE1420">
        <v>163</v>
      </c>
      <c r="AF1420">
        <v>19000</v>
      </c>
      <c r="AG1420">
        <v>7.4</v>
      </c>
      <c r="AH1420">
        <v>80</v>
      </c>
      <c r="AI1420">
        <v>101</v>
      </c>
      <c r="AJ1420">
        <v>41227069</v>
      </c>
      <c r="AL1420" s="7" t="str">
        <v>Sheldon Lettich</v>
      </c>
      <c r="AM1420" s="35">
        <f>AVERAGEIFS(IMDB4[IMDb Score (1-10)],IMDB4[Director Name],Formula_Analysis!AL1420)</f>
        <v>6.1</v>
      </c>
      <c r="AQ1420" s="7" t="str">
        <v>Simon Abkarian</v>
      </c>
      <c r="AR1420" s="7">
        <f>SUMIFS(IMDB4[Gross Revenue],IMDB4[Lead Actor],Formula_Analysis!AQ1420)</f>
        <v>1652472</v>
      </c>
    </row>
    <row r="1421" spans="1:44" x14ac:dyDescent="0.25">
      <c r="A1421" t="str">
        <v>From Hell</v>
      </c>
      <c r="B1421">
        <v>37124</v>
      </c>
      <c r="C1421">
        <v>2001</v>
      </c>
      <c r="D1421" t="str">
        <v>2000s</v>
      </c>
      <c r="E1421" t="str">
        <v>Color</v>
      </c>
      <c r="F1421" t="str">
        <v>Horror</v>
      </c>
      <c r="G1421" t="str">
        <v>English</v>
      </c>
      <c r="H1421" t="str">
        <v>USA</v>
      </c>
      <c r="I1421" t="str">
        <v>R</v>
      </c>
      <c r="J1421" t="str">
        <v>Johnny Depp</v>
      </c>
      <c r="K1421" t="str">
        <v>Albert Hughes</v>
      </c>
      <c r="L1421">
        <v>40000</v>
      </c>
      <c r="M1421">
        <v>41636</v>
      </c>
      <c r="N1421">
        <v>117</v>
      </c>
      <c r="O1421">
        <v>0</v>
      </c>
      <c r="P1421">
        <v>6.8</v>
      </c>
      <c r="R1421" t="str">
        <v>What to Expect When You're Expecting</v>
      </c>
      <c r="S1421">
        <v>40986</v>
      </c>
      <c r="T1421">
        <v>2012</v>
      </c>
      <c r="U1421" t="str">
        <v>2010s</v>
      </c>
      <c r="V1421" t="str">
        <v>Color</v>
      </c>
      <c r="W1421" t="str">
        <v>Comedy</v>
      </c>
      <c r="X1421" t="str">
        <v>English</v>
      </c>
      <c r="Y1421" t="str">
        <v>USA</v>
      </c>
      <c r="Z1421" t="str">
        <v>PG-13</v>
      </c>
      <c r="AA1421" t="str">
        <v>Anna Kendrick</v>
      </c>
      <c r="AB1421" t="str">
        <v>Kirk Jones</v>
      </c>
      <c r="AC1421">
        <v>10000</v>
      </c>
      <c r="AD1421">
        <v>13396</v>
      </c>
      <c r="AE1421">
        <v>52</v>
      </c>
      <c r="AF1421">
        <v>14000</v>
      </c>
      <c r="AG1421">
        <v>5.7</v>
      </c>
      <c r="AH1421">
        <v>170</v>
      </c>
      <c r="AI1421">
        <v>110</v>
      </c>
      <c r="AJ1421">
        <v>41102171</v>
      </c>
      <c r="AL1421" s="7" t="str">
        <v>Newt Arnold</v>
      </c>
      <c r="AM1421" s="35">
        <f>AVERAGEIFS(IMDB4[IMDb Score (1-10)],IMDB4[Director Name],Formula_Analysis!AL1421)</f>
        <v>6.8</v>
      </c>
      <c r="AQ1421" s="7" t="str">
        <v>Thomas Bo Larsen</v>
      </c>
      <c r="AR1421" s="7">
        <f>SUMIFS(IMDB4[Gross Revenue],IMDB4[Lead Actor],Formula_Analysis!AQ1421)</f>
        <v>610968</v>
      </c>
    </row>
    <row r="1422" spans="1:44" x14ac:dyDescent="0.25">
      <c r="A1422" t="str">
        <v>Don Juan DeMarco</v>
      </c>
      <c r="B1422">
        <v>34437</v>
      </c>
      <c r="C1422">
        <v>1994</v>
      </c>
      <c r="D1422" t="str">
        <v>1990s</v>
      </c>
      <c r="E1422" t="str">
        <v>Color</v>
      </c>
      <c r="F1422" t="str">
        <v>Comedy</v>
      </c>
      <c r="G1422" t="str">
        <v>English</v>
      </c>
      <c r="H1422" t="str">
        <v>USA</v>
      </c>
      <c r="I1422" t="str">
        <v>PG-13</v>
      </c>
      <c r="J1422" t="str">
        <v>Johnny Depp</v>
      </c>
      <c r="K1422" t="str">
        <v>Jeremy Leven</v>
      </c>
      <c r="L1422">
        <v>40000</v>
      </c>
      <c r="M1422">
        <v>52122</v>
      </c>
      <c r="N1422">
        <v>19</v>
      </c>
      <c r="O1422">
        <v>0</v>
      </c>
      <c r="P1422">
        <v>6.8</v>
      </c>
      <c r="R1422" t="str">
        <v>Money Talks</v>
      </c>
      <c r="S1422">
        <v>35502</v>
      </c>
      <c r="T1422">
        <v>1997</v>
      </c>
      <c r="U1422" t="str">
        <v>1990s</v>
      </c>
      <c r="V1422" t="str">
        <v>Color</v>
      </c>
      <c r="W1422" t="str">
        <v>Action</v>
      </c>
      <c r="X1422" t="str">
        <v>English</v>
      </c>
      <c r="Y1422" t="str">
        <v>USA</v>
      </c>
      <c r="Z1422" t="str">
        <v>R</v>
      </c>
      <c r="AA1422" t="str">
        <v>Heather Locklear</v>
      </c>
      <c r="AB1422" t="str">
        <v>Brett Ratner</v>
      </c>
      <c r="AC1422">
        <v>695</v>
      </c>
      <c r="AD1422">
        <v>2530</v>
      </c>
      <c r="AE1422">
        <v>420</v>
      </c>
      <c r="AF1422">
        <v>666</v>
      </c>
      <c r="AG1422">
        <v>6.1</v>
      </c>
      <c r="AH1422">
        <v>29</v>
      </c>
      <c r="AI1422">
        <v>97</v>
      </c>
      <c r="AJ1422">
        <v>41067398</v>
      </c>
      <c r="AL1422" s="7" t="str">
        <v>Eric Styles</v>
      </c>
      <c r="AM1422" s="35">
        <f>AVERAGEIFS(IMDB4[IMDb Score (1-10)],IMDB4[Director Name],Formula_Analysis!AL1422)</f>
        <v>6.4</v>
      </c>
      <c r="AQ1422" s="7" t="str">
        <v>Sara Forestier</v>
      </c>
      <c r="AR1422" s="7">
        <f>SUMIFS(IMDB4[Gross Revenue],IMDB4[Lead Actor],Formula_Analysis!AQ1422)</f>
        <v>513836</v>
      </c>
    </row>
    <row r="1423" spans="1:44" x14ac:dyDescent="0.25">
      <c r="A1423" t="str">
        <v>Romeo + Juliet</v>
      </c>
      <c r="B1423">
        <v>35364</v>
      </c>
      <c r="C1423">
        <v>1996</v>
      </c>
      <c r="D1423" t="str">
        <v>1990s</v>
      </c>
      <c r="E1423" t="str">
        <v>Color</v>
      </c>
      <c r="F1423" t="str">
        <v>Drama</v>
      </c>
      <c r="G1423" t="str">
        <v>English</v>
      </c>
      <c r="H1423" t="str">
        <v>USA</v>
      </c>
      <c r="I1423" t="str">
        <v>PG-13</v>
      </c>
      <c r="J1423" t="str">
        <v>Leonardo DiCaprio</v>
      </c>
      <c r="K1423" t="str">
        <v>Baz Luhrmann</v>
      </c>
      <c r="L1423">
        <v>29000</v>
      </c>
      <c r="M1423">
        <v>33791</v>
      </c>
      <c r="N1423">
        <v>1000</v>
      </c>
      <c r="O1423">
        <v>10000</v>
      </c>
      <c r="P1423">
        <v>6.8</v>
      </c>
      <c r="R1423" t="str">
        <v>The Last Exorcism</v>
      </c>
      <c r="S1423">
        <v>40497</v>
      </c>
      <c r="T1423">
        <v>2010</v>
      </c>
      <c r="U1423" t="str">
        <v>2010s</v>
      </c>
      <c r="V1423" t="str">
        <v>Color</v>
      </c>
      <c r="W1423" t="str">
        <v>Drama</v>
      </c>
      <c r="X1423" t="str">
        <v>English</v>
      </c>
      <c r="Y1423" t="str">
        <v>France</v>
      </c>
      <c r="Z1423" t="str">
        <v>PG-13</v>
      </c>
      <c r="AA1423" t="str">
        <v>Caleb Landry Jones</v>
      </c>
      <c r="AB1423" t="str">
        <v>Daniel Stamm</v>
      </c>
      <c r="AC1423">
        <v>463</v>
      </c>
      <c r="AD1423">
        <v>1958</v>
      </c>
      <c r="AE1423">
        <v>13</v>
      </c>
      <c r="AF1423">
        <v>0</v>
      </c>
      <c r="AG1423">
        <v>5.6</v>
      </c>
      <c r="AH1423">
        <v>311</v>
      </c>
      <c r="AI1423">
        <v>87</v>
      </c>
      <c r="AJ1423">
        <v>40990055</v>
      </c>
      <c r="AL1423" s="7" t="str">
        <v>Jim Abrahams</v>
      </c>
      <c r="AM1423" s="35">
        <f>AVERAGEIFS(IMDB4[IMDb Score (1-10)],IMDB4[Director Name],Formula_Analysis!AL1423)</f>
        <v>7.8</v>
      </c>
      <c r="AQ1423" s="7" t="str">
        <v>Richard Brooker</v>
      </c>
      <c r="AR1423" s="7">
        <f>SUMIFS(IMDB4[Gross Revenue],IMDB4[Lead Actor],Formula_Analysis!AQ1423)</f>
        <v>36200000</v>
      </c>
    </row>
    <row r="1424" spans="1:44" x14ac:dyDescent="0.25">
      <c r="A1424" t="str">
        <v>The Transporter</v>
      </c>
      <c r="B1424">
        <v>37415</v>
      </c>
      <c r="C1424">
        <v>2002</v>
      </c>
      <c r="D1424" t="str">
        <v>2000s</v>
      </c>
      <c r="E1424" t="str">
        <v>Color</v>
      </c>
      <c r="F1424" t="str">
        <v>Action</v>
      </c>
      <c r="G1424" t="str">
        <v>English</v>
      </c>
      <c r="H1424" t="str">
        <v>France</v>
      </c>
      <c r="I1424" t="str">
        <v>PG-13</v>
      </c>
      <c r="J1424" t="str">
        <v>Jason Statham</v>
      </c>
      <c r="K1424" t="str">
        <v>Louis Leterrier</v>
      </c>
      <c r="L1424">
        <v>26000</v>
      </c>
      <c r="M1424">
        <v>27572</v>
      </c>
      <c r="N1424">
        <v>255</v>
      </c>
      <c r="O1424">
        <v>0</v>
      </c>
      <c r="P1424">
        <v>6.8</v>
      </c>
      <c r="R1424" t="str">
        <v>End of Watch</v>
      </c>
      <c r="S1424">
        <v>40982</v>
      </c>
      <c r="T1424">
        <v>2012</v>
      </c>
      <c r="U1424" t="str">
        <v>2010s</v>
      </c>
      <c r="V1424" t="str">
        <v>Color</v>
      </c>
      <c r="W1424" t="str">
        <v>Crime</v>
      </c>
      <c r="X1424" t="str">
        <v>English</v>
      </c>
      <c r="Y1424" t="str">
        <v>USA</v>
      </c>
      <c r="Z1424" t="str">
        <v>R</v>
      </c>
      <c r="AA1424" t="str">
        <v>Jake Gyllenhaal</v>
      </c>
      <c r="AB1424" t="str">
        <v>David Ayer</v>
      </c>
      <c r="AC1424">
        <v>15000</v>
      </c>
      <c r="AD1424">
        <v>27788</v>
      </c>
      <c r="AE1424">
        <v>453</v>
      </c>
      <c r="AF1424">
        <v>38000</v>
      </c>
      <c r="AG1424">
        <v>7.7</v>
      </c>
      <c r="AH1424">
        <v>355</v>
      </c>
      <c r="AI1424">
        <v>109</v>
      </c>
      <c r="AJ1424">
        <v>40983001</v>
      </c>
      <c r="AL1424" s="7" t="str">
        <v>Jason Bateman</v>
      </c>
      <c r="AM1424" s="35">
        <f>AVERAGEIFS(IMDB4[IMDb Score (1-10)],IMDB4[Director Name],Formula_Analysis!AL1424)</f>
        <v>6.7</v>
      </c>
      <c r="AQ1424" s="7" t="str">
        <v>Nancy O'Dell</v>
      </c>
      <c r="AR1424" s="7">
        <f>SUMIFS(IMDB4[Gross Revenue],IMDB4[Lead Actor],Formula_Analysis!AQ1424)</f>
        <v>19184015</v>
      </c>
    </row>
    <row r="1425" spans="1:44" x14ac:dyDescent="0.25">
      <c r="A1425" t="str">
        <v>Quigley Down Under</v>
      </c>
      <c r="B1425">
        <v>33237</v>
      </c>
      <c r="C1425">
        <v>1990</v>
      </c>
      <c r="D1425" t="str">
        <v>1990s</v>
      </c>
      <c r="E1425" t="str">
        <v>Color</v>
      </c>
      <c r="F1425" t="str">
        <v>Action</v>
      </c>
      <c r="G1425" t="str">
        <v>English</v>
      </c>
      <c r="H1425" t="str">
        <v>Australia</v>
      </c>
      <c r="I1425" t="str">
        <v>PG-13</v>
      </c>
      <c r="J1425" t="str">
        <v>Alan Rickman</v>
      </c>
      <c r="K1425" t="str">
        <v>Simon Wincer</v>
      </c>
      <c r="L1425">
        <v>25000</v>
      </c>
      <c r="M1425">
        <v>45841</v>
      </c>
      <c r="N1425">
        <v>23</v>
      </c>
      <c r="O1425">
        <v>0</v>
      </c>
      <c r="P1425">
        <v>6.8</v>
      </c>
      <c r="R1425" t="str">
        <v>The Ides of March</v>
      </c>
      <c r="S1425">
        <v>40646</v>
      </c>
      <c r="T1425">
        <v>2011</v>
      </c>
      <c r="U1425" t="str">
        <v>2010s</v>
      </c>
      <c r="V1425" t="str">
        <v>Color</v>
      </c>
      <c r="W1425" t="str">
        <v>Drama</v>
      </c>
      <c r="X1425" t="str">
        <v>English</v>
      </c>
      <c r="Y1425" t="str">
        <v>USA</v>
      </c>
      <c r="Z1425" t="str">
        <v>R</v>
      </c>
      <c r="AA1425" t="str">
        <v>Ryan Gosling</v>
      </c>
      <c r="AB1425" t="str">
        <v>George Clooney</v>
      </c>
      <c r="AC1425">
        <v>33000</v>
      </c>
      <c r="AD1425">
        <v>57077</v>
      </c>
      <c r="AE1425">
        <v>0</v>
      </c>
      <c r="AF1425">
        <v>22000</v>
      </c>
      <c r="AG1425">
        <v>7.1</v>
      </c>
      <c r="AH1425">
        <v>421</v>
      </c>
      <c r="AI1425">
        <v>101</v>
      </c>
      <c r="AJ1425">
        <v>40962534</v>
      </c>
      <c r="AL1425" s="7" t="str">
        <v>Jamal Hill</v>
      </c>
      <c r="AM1425" s="35">
        <f>AVERAGEIFS(IMDB4[IMDb Score (1-10)],IMDB4[Director Name],Formula_Analysis!AL1425)</f>
        <v>7.2</v>
      </c>
      <c r="AQ1425" s="7" t="str">
        <v>Sook-Yin Lee</v>
      </c>
      <c r="AR1425" s="7">
        <f>SUMIFS(IMDB4[Gross Revenue],IMDB4[Lead Actor],Formula_Analysis!AQ1425)</f>
        <v>1984378</v>
      </c>
    </row>
    <row r="1426" spans="1:44" x14ac:dyDescent="0.25">
      <c r="A1426" t="str">
        <v>Bottle Shock</v>
      </c>
      <c r="B1426">
        <v>39728</v>
      </c>
      <c r="C1426">
        <v>2008</v>
      </c>
      <c r="D1426" t="str">
        <v>2000s</v>
      </c>
      <c r="E1426" t="str">
        <v>Color</v>
      </c>
      <c r="F1426" t="str">
        <v>Comedy</v>
      </c>
      <c r="G1426" t="str">
        <v>English</v>
      </c>
      <c r="H1426" t="str">
        <v>USA</v>
      </c>
      <c r="I1426" t="str">
        <v>PG-13</v>
      </c>
      <c r="J1426" t="str">
        <v>Alan Rickman</v>
      </c>
      <c r="K1426" t="str">
        <v>Randall Miller</v>
      </c>
      <c r="L1426">
        <v>25000</v>
      </c>
      <c r="M1426">
        <v>25676</v>
      </c>
      <c r="N1426">
        <v>19</v>
      </c>
      <c r="O1426">
        <v>0</v>
      </c>
      <c r="P1426">
        <v>6.8</v>
      </c>
      <c r="R1426" t="str">
        <v>The Siege</v>
      </c>
      <c r="S1426">
        <v>36158</v>
      </c>
      <c r="T1426">
        <v>1998</v>
      </c>
      <c r="U1426" t="str">
        <v>1990s</v>
      </c>
      <c r="V1426" t="str">
        <v>Color</v>
      </c>
      <c r="W1426" t="str">
        <v>Action</v>
      </c>
      <c r="X1426" t="str">
        <v>English</v>
      </c>
      <c r="Y1426" t="str">
        <v>USA</v>
      </c>
      <c r="Z1426" t="str">
        <v>R</v>
      </c>
      <c r="AA1426" t="str">
        <v>Denzel Washington</v>
      </c>
      <c r="AB1426" t="str">
        <v>Edward Zwick</v>
      </c>
      <c r="AC1426">
        <v>18000</v>
      </c>
      <c r="AD1426">
        <v>32563</v>
      </c>
      <c r="AE1426">
        <v>380</v>
      </c>
      <c r="AF1426">
        <v>0</v>
      </c>
      <c r="AG1426">
        <v>6.3</v>
      </c>
      <c r="AH1426">
        <v>120</v>
      </c>
      <c r="AI1426">
        <v>116</v>
      </c>
      <c r="AJ1426">
        <v>40932372</v>
      </c>
      <c r="AL1426" s="7" t="str">
        <v>Michael Martin</v>
      </c>
      <c r="AM1426" s="35">
        <f>AVERAGEIFS(IMDB4[IMDb Score (1-10)],IMDB4[Director Name],Formula_Analysis!AL1426)</f>
        <v>3.9</v>
      </c>
      <c r="AQ1426" s="7" t="str">
        <v>Sandrine Kiberlain</v>
      </c>
      <c r="AR1426" s="7">
        <f>SUMIFS(IMDB4[Gross Revenue],IMDB4[Lead Actor],Formula_Analysis!AQ1426)</f>
        <v>206400</v>
      </c>
    </row>
    <row r="1427" spans="1:44" x14ac:dyDescent="0.25">
      <c r="A1427" t="str">
        <v>Rendition</v>
      </c>
      <c r="B1427">
        <v>39428</v>
      </c>
      <c r="C1427">
        <v>2007</v>
      </c>
      <c r="D1427" t="str">
        <v>2000s</v>
      </c>
      <c r="E1427" t="str">
        <v>Color</v>
      </c>
      <c r="F1427" t="str">
        <v>Drama</v>
      </c>
      <c r="G1427" t="str">
        <v>English</v>
      </c>
      <c r="H1427" t="str">
        <v>USA</v>
      </c>
      <c r="I1427" t="str">
        <v>R</v>
      </c>
      <c r="J1427" t="str">
        <v>J.K. Simmons</v>
      </c>
      <c r="K1427" t="str">
        <v>Gavin Hood</v>
      </c>
      <c r="L1427">
        <v>24000</v>
      </c>
      <c r="M1427">
        <v>50950</v>
      </c>
      <c r="N1427">
        <v>151</v>
      </c>
      <c r="O1427">
        <v>0</v>
      </c>
      <c r="P1427">
        <v>6.8</v>
      </c>
      <c r="R1427" t="str">
        <v>Windtalkers</v>
      </c>
      <c r="S1427">
        <v>37616</v>
      </c>
      <c r="T1427">
        <v>2002</v>
      </c>
      <c r="U1427" t="str">
        <v>2000s</v>
      </c>
      <c r="V1427" t="str">
        <v>Color</v>
      </c>
      <c r="W1427" t="str">
        <v>Action</v>
      </c>
      <c r="X1427" t="str">
        <v>English</v>
      </c>
      <c r="Y1427" t="str">
        <v>USA</v>
      </c>
      <c r="Z1427" t="str">
        <v>R</v>
      </c>
      <c r="AA1427" t="str">
        <v>Nicolas Cage</v>
      </c>
      <c r="AB1427" t="str">
        <v>John Woo</v>
      </c>
      <c r="AC1427">
        <v>12000</v>
      </c>
      <c r="AD1427">
        <v>15046</v>
      </c>
      <c r="AE1427">
        <v>610</v>
      </c>
      <c r="AF1427">
        <v>0</v>
      </c>
      <c r="AG1427">
        <v>6</v>
      </c>
      <c r="AH1427">
        <v>152</v>
      </c>
      <c r="AI1427">
        <v>153</v>
      </c>
      <c r="AJ1427">
        <v>40911830</v>
      </c>
      <c r="AL1427" s="7" t="str">
        <v>Sngmoo Lee</v>
      </c>
      <c r="AM1427" s="35">
        <f>AVERAGEIFS(IMDB4[IMDb Score (1-10)],IMDB4[Director Name],Formula_Analysis!AL1427)</f>
        <v>6.3</v>
      </c>
      <c r="AQ1427" s="7" t="str">
        <v>Kirby Heyborne</v>
      </c>
      <c r="AR1427" s="7">
        <f>SUMIFS(IMDB4[Gross Revenue],IMDB4[Lead Actor],Formula_Analysis!AQ1427)</f>
        <v>2362413</v>
      </c>
    </row>
    <row r="1428" spans="1:44" x14ac:dyDescent="0.25">
      <c r="A1428" t="str">
        <v>Out of the Furnace</v>
      </c>
      <c r="B1428">
        <v>41546</v>
      </c>
      <c r="C1428">
        <v>2013</v>
      </c>
      <c r="D1428" t="str">
        <v>2010s</v>
      </c>
      <c r="E1428" t="str">
        <v>Color</v>
      </c>
      <c r="F1428" t="str">
        <v>Crime</v>
      </c>
      <c r="G1428" t="str">
        <v>English</v>
      </c>
      <c r="H1428" t="str">
        <v>USA</v>
      </c>
      <c r="I1428" t="str">
        <v>R</v>
      </c>
      <c r="J1428" t="str">
        <v>Christian Bale</v>
      </c>
      <c r="K1428" t="str">
        <v>Scott Cooper</v>
      </c>
      <c r="L1428">
        <v>23000</v>
      </c>
      <c r="M1428">
        <v>24134</v>
      </c>
      <c r="N1428">
        <v>108</v>
      </c>
      <c r="O1428">
        <v>17000</v>
      </c>
      <c r="P1428">
        <v>6.8</v>
      </c>
      <c r="R1428" t="str">
        <v>Out of Time</v>
      </c>
      <c r="S1428">
        <v>37872</v>
      </c>
      <c r="T1428">
        <v>2003</v>
      </c>
      <c r="U1428" t="str">
        <v>2000s</v>
      </c>
      <c r="V1428" t="str">
        <v>Color</v>
      </c>
      <c r="W1428" t="str">
        <v>Crime</v>
      </c>
      <c r="X1428" t="str">
        <v>English</v>
      </c>
      <c r="Y1428" t="str">
        <v>USA</v>
      </c>
      <c r="Z1428" t="str">
        <v>R</v>
      </c>
      <c r="AA1428" t="str">
        <v>Denzel Washington</v>
      </c>
      <c r="AB1428" t="str">
        <v>Carl Franklin</v>
      </c>
      <c r="AC1428">
        <v>18000</v>
      </c>
      <c r="AD1428">
        <v>19739</v>
      </c>
      <c r="AE1428">
        <v>73</v>
      </c>
      <c r="AF1428">
        <v>1000</v>
      </c>
      <c r="AG1428">
        <v>6.5</v>
      </c>
      <c r="AH1428">
        <v>124</v>
      </c>
      <c r="AI1428">
        <v>114</v>
      </c>
      <c r="AJ1428">
        <v>40905277</v>
      </c>
      <c r="AL1428" s="7" t="str">
        <v>Rowdy Herrington</v>
      </c>
      <c r="AM1428" s="35">
        <f>AVERAGEIFS(IMDB4[IMDb Score (1-10)],IMDB4[Director Name],Formula_Analysis!AL1428)</f>
        <v>6.5</v>
      </c>
      <c r="AQ1428" s="7" t="str">
        <v>Pedro ArmendÃ¡riz Jr.</v>
      </c>
      <c r="AR1428" s="7">
        <f>SUMIFS(IMDB4[Gross Revenue],IMDB4[Lead Actor],Formula_Analysis!AQ1428)</f>
        <v>19406406</v>
      </c>
    </row>
    <row r="1429" spans="1:44" x14ac:dyDescent="0.25">
      <c r="A1429" t="str">
        <v>The Score</v>
      </c>
      <c r="B1429">
        <v>37164</v>
      </c>
      <c r="C1429">
        <v>2001</v>
      </c>
      <c r="D1429" t="str">
        <v>2000s</v>
      </c>
      <c r="E1429" t="str">
        <v>Color</v>
      </c>
      <c r="F1429" t="str">
        <v>Crime</v>
      </c>
      <c r="G1429" t="str">
        <v>English</v>
      </c>
      <c r="H1429" t="str">
        <v>USA</v>
      </c>
      <c r="I1429" t="str">
        <v>R</v>
      </c>
      <c r="J1429" t="str">
        <v>Robert De Niro</v>
      </c>
      <c r="K1429" t="str">
        <v>Frank Oz</v>
      </c>
      <c r="L1429">
        <v>22000</v>
      </c>
      <c r="M1429">
        <v>32871</v>
      </c>
      <c r="N1429">
        <v>0</v>
      </c>
      <c r="O1429">
        <v>0</v>
      </c>
      <c r="P1429">
        <v>6.8</v>
      </c>
      <c r="R1429" t="str">
        <v>House on Haunted Hill</v>
      </c>
      <c r="S1429">
        <v>36249</v>
      </c>
      <c r="T1429">
        <v>1999</v>
      </c>
      <c r="U1429" t="str">
        <v>1990s</v>
      </c>
      <c r="V1429" t="str">
        <v>Color</v>
      </c>
      <c r="W1429" t="str">
        <v>Horror</v>
      </c>
      <c r="X1429" t="str">
        <v>English</v>
      </c>
      <c r="Y1429" t="str">
        <v>USA</v>
      </c>
      <c r="Z1429" t="str">
        <v>R</v>
      </c>
      <c r="AA1429" t="str">
        <v>Jeffrey Combs</v>
      </c>
      <c r="AB1429" t="str">
        <v>William Malone</v>
      </c>
      <c r="AC1429">
        <v>885</v>
      </c>
      <c r="AD1429">
        <v>2872</v>
      </c>
      <c r="AE1429">
        <v>37</v>
      </c>
      <c r="AF1429">
        <v>0</v>
      </c>
      <c r="AG1429">
        <v>5.6</v>
      </c>
      <c r="AH1429">
        <v>147</v>
      </c>
      <c r="AI1429">
        <v>93</v>
      </c>
      <c r="AJ1429">
        <v>40846082</v>
      </c>
      <c r="AL1429" s="7" t="str">
        <v>Stuart Beattie</v>
      </c>
      <c r="AM1429" s="35">
        <f>AVERAGEIFS(IMDB4[IMDb Score (1-10)],IMDB4[Director Name],Formula_Analysis!AL1429)</f>
        <v>5.0999999999999996</v>
      </c>
      <c r="AQ1429" s="7" t="str">
        <v>Sharon Small</v>
      </c>
      <c r="AR1429" s="7">
        <f>SUMIFS(IMDB4[Gross Revenue],IMDB4[Lead Actor],Formula_Analysis!AQ1429)</f>
        <v>40566655</v>
      </c>
    </row>
    <row r="1430" spans="1:44" x14ac:dyDescent="0.25">
      <c r="A1430" t="str">
        <v>A Most Wanted Man</v>
      </c>
      <c r="B1430">
        <v>41656</v>
      </c>
      <c r="C1430">
        <v>2014</v>
      </c>
      <c r="D1430" t="str">
        <v>2010s</v>
      </c>
      <c r="E1430" t="str">
        <v>Color</v>
      </c>
      <c r="F1430" t="str">
        <v>Crime</v>
      </c>
      <c r="G1430" t="str">
        <v>English</v>
      </c>
      <c r="H1430" t="str">
        <v>UK</v>
      </c>
      <c r="I1430" t="str">
        <v>R</v>
      </c>
      <c r="J1430" t="str">
        <v>Philip Seymour Hoffman</v>
      </c>
      <c r="K1430" t="str">
        <v>Anton Corbijn</v>
      </c>
      <c r="L1430">
        <v>22000</v>
      </c>
      <c r="M1430">
        <v>22574</v>
      </c>
      <c r="N1430">
        <v>210</v>
      </c>
      <c r="O1430">
        <v>13000</v>
      </c>
      <c r="P1430">
        <v>6.8</v>
      </c>
      <c r="R1430" t="str">
        <v>Max Payne</v>
      </c>
      <c r="S1430">
        <v>39470</v>
      </c>
      <c r="T1430">
        <v>2008</v>
      </c>
      <c r="U1430" t="str">
        <v>2000s</v>
      </c>
      <c r="V1430" t="str">
        <v>Color</v>
      </c>
      <c r="W1430" t="str">
        <v>Action</v>
      </c>
      <c r="X1430" t="str">
        <v>English</v>
      </c>
      <c r="Y1430" t="str">
        <v>Canada</v>
      </c>
      <c r="Z1430" t="str">
        <v>PG-13</v>
      </c>
      <c r="AA1430" t="str">
        <v>Mila Kunis</v>
      </c>
      <c r="AB1430" t="str">
        <v>John Moore</v>
      </c>
      <c r="AC1430">
        <v>15000</v>
      </c>
      <c r="AD1430">
        <v>16249</v>
      </c>
      <c r="AE1430">
        <v>212</v>
      </c>
      <c r="AF1430">
        <v>0</v>
      </c>
      <c r="AG1430">
        <v>5.4</v>
      </c>
      <c r="AH1430">
        <v>228</v>
      </c>
      <c r="AI1430">
        <v>103</v>
      </c>
      <c r="AJ1430">
        <v>40687294</v>
      </c>
      <c r="AL1430" s="7" t="str">
        <v>Jorge RamÃ­rez SuÃ¡rez</v>
      </c>
      <c r="AM1430" s="35">
        <f>AVERAGEIFS(IMDB4[IMDb Score (1-10)],IMDB4[Director Name],Formula_Analysis!AL1430)</f>
        <v>7.7</v>
      </c>
      <c r="AQ1430" s="7" t="str">
        <v>The Dalai Lama</v>
      </c>
      <c r="AR1430" s="7">
        <f>SUMIFS(IMDB4[Gross Revenue],IMDB4[Lead Actor],Formula_Analysis!AQ1430)</f>
        <v>381225</v>
      </c>
    </row>
    <row r="1431" spans="1:44" x14ac:dyDescent="0.25">
      <c r="A1431" t="str">
        <v>X-Men: The Last Stand</v>
      </c>
      <c r="B1431">
        <v>38870</v>
      </c>
      <c r="C1431">
        <v>2006</v>
      </c>
      <c r="D1431" t="str">
        <v>2000s</v>
      </c>
      <c r="E1431" t="str">
        <v>Color</v>
      </c>
      <c r="F1431" t="str">
        <v>Action</v>
      </c>
      <c r="G1431" t="str">
        <v>English</v>
      </c>
      <c r="H1431" t="str">
        <v>Canada</v>
      </c>
      <c r="I1431" t="str">
        <v>PG-13</v>
      </c>
      <c r="J1431" t="str">
        <v>Hugh Jackman</v>
      </c>
      <c r="K1431" t="str">
        <v>Brett Ratner</v>
      </c>
      <c r="L1431">
        <v>20000</v>
      </c>
      <c r="M1431">
        <v>21714</v>
      </c>
      <c r="N1431">
        <v>420</v>
      </c>
      <c r="O1431">
        <v>0</v>
      </c>
      <c r="P1431">
        <v>6.8</v>
      </c>
      <c r="R1431" t="str">
        <v>About a Boy</v>
      </c>
      <c r="S1431">
        <v>37424</v>
      </c>
      <c r="T1431">
        <v>2002</v>
      </c>
      <c r="U1431" t="str">
        <v>2000s</v>
      </c>
      <c r="V1431" t="str">
        <v>Color</v>
      </c>
      <c r="W1431" t="str">
        <v>Comedy</v>
      </c>
      <c r="X1431" t="str">
        <v>English</v>
      </c>
      <c r="Y1431" t="str">
        <v>UK</v>
      </c>
      <c r="Z1431" t="str">
        <v>PG-13</v>
      </c>
      <c r="AA1431" t="str">
        <v>Sharon Small</v>
      </c>
      <c r="AB1431" t="str">
        <v>Chris Weitz</v>
      </c>
      <c r="AC1431">
        <v>66</v>
      </c>
      <c r="AD1431">
        <v>74</v>
      </c>
      <c r="AE1431">
        <v>129</v>
      </c>
      <c r="AF1431">
        <v>0</v>
      </c>
      <c r="AG1431">
        <v>7.1</v>
      </c>
      <c r="AH1431">
        <v>158</v>
      </c>
      <c r="AI1431">
        <v>101</v>
      </c>
      <c r="AJ1431">
        <v>40566655</v>
      </c>
      <c r="AL1431" s="7" t="str">
        <v>Cody Cameron</v>
      </c>
      <c r="AM1431" s="35">
        <f>AVERAGEIFS(IMDB4[IMDb Score (1-10)],IMDB4[Director Name],Formula_Analysis!AL1431)</f>
        <v>6.5</v>
      </c>
      <c r="AQ1431" s="7" t="str">
        <v>Elizabeth Berrington</v>
      </c>
      <c r="AR1431" s="7">
        <f>SUMIFS(IMDB4[Gross Revenue],IMDB4[Lead Actor],Formula_Analysis!AQ1431)</f>
        <v>7757130</v>
      </c>
    </row>
    <row r="1432" spans="1:44" x14ac:dyDescent="0.25">
      <c r="A1432" t="str">
        <v>Where the Heart Is</v>
      </c>
      <c r="B1432">
        <v>36711</v>
      </c>
      <c r="C1432">
        <v>2000</v>
      </c>
      <c r="D1432" t="str">
        <v>2000s</v>
      </c>
      <c r="E1432" t="str">
        <v>Color</v>
      </c>
      <c r="F1432" t="str">
        <v>Comedy</v>
      </c>
      <c r="G1432" t="str">
        <v>English</v>
      </c>
      <c r="H1432" t="str">
        <v>USA</v>
      </c>
      <c r="I1432" t="str">
        <v>PG-13</v>
      </c>
      <c r="J1432" t="str">
        <v>Natalie Portman</v>
      </c>
      <c r="K1432" t="str">
        <v>Matt Williams</v>
      </c>
      <c r="L1432">
        <v>20000</v>
      </c>
      <c r="M1432">
        <v>22383</v>
      </c>
      <c r="N1432">
        <v>18</v>
      </c>
      <c r="O1432">
        <v>0</v>
      </c>
      <c r="P1432">
        <v>6.8</v>
      </c>
      <c r="R1432" t="str">
        <v>Duplicity</v>
      </c>
      <c r="S1432">
        <v>39856</v>
      </c>
      <c r="T1432">
        <v>2009</v>
      </c>
      <c r="U1432" t="str">
        <v>2000s</v>
      </c>
      <c r="V1432" t="str">
        <v>Color</v>
      </c>
      <c r="W1432" t="str">
        <v>Comedy</v>
      </c>
      <c r="X1432" t="str">
        <v>English</v>
      </c>
      <c r="Y1432" t="str">
        <v>USA</v>
      </c>
      <c r="Z1432" t="str">
        <v>PG-13</v>
      </c>
      <c r="AA1432" t="str">
        <v>Julia Roberts</v>
      </c>
      <c r="AB1432" t="str">
        <v>Tony Gilroy</v>
      </c>
      <c r="AC1432">
        <v>8000</v>
      </c>
      <c r="AD1432">
        <v>10623</v>
      </c>
      <c r="AE1432">
        <v>209</v>
      </c>
      <c r="AF1432">
        <v>0</v>
      </c>
      <c r="AG1432">
        <v>6.2</v>
      </c>
      <c r="AH1432">
        <v>211</v>
      </c>
      <c r="AI1432">
        <v>125</v>
      </c>
      <c r="AJ1432">
        <v>40559930</v>
      </c>
      <c r="AL1432" s="7" t="str">
        <v>Akiva Schaffer</v>
      </c>
      <c r="AM1432" s="35">
        <f>AVERAGEIFS(IMDB4[IMDb Score (1-10)],IMDB4[Director Name],Formula_Analysis!AL1432)</f>
        <v>5.7</v>
      </c>
      <c r="AQ1432" s="7" t="str">
        <v>Florian Lukas</v>
      </c>
      <c r="AR1432" s="7">
        <f>SUMIFS(IMDB4[Gross Revenue],IMDB4[Lead Actor],Formula_Analysis!AQ1432)</f>
        <v>4063859</v>
      </c>
    </row>
    <row r="1433" spans="1:44" x14ac:dyDescent="0.25">
      <c r="A1433" t="str">
        <v>A Christmas Carol</v>
      </c>
      <c r="B1433">
        <v>39990</v>
      </c>
      <c r="C1433">
        <v>2009</v>
      </c>
      <c r="D1433" t="str">
        <v>2000s</v>
      </c>
      <c r="E1433" t="str">
        <v>Color</v>
      </c>
      <c r="F1433" t="str">
        <v>Animation</v>
      </c>
      <c r="G1433" t="str">
        <v>English</v>
      </c>
      <c r="H1433" t="str">
        <v>USA</v>
      </c>
      <c r="I1433" t="str">
        <v>PG</v>
      </c>
      <c r="J1433" t="str">
        <v>Robin Wright</v>
      </c>
      <c r="K1433" t="str">
        <v>Robert Zemeckis</v>
      </c>
      <c r="L1433">
        <v>18000</v>
      </c>
      <c r="M1433">
        <v>48878</v>
      </c>
      <c r="N1433">
        <v>0</v>
      </c>
      <c r="O1433">
        <v>0</v>
      </c>
      <c r="P1433">
        <v>6.8</v>
      </c>
      <c r="R1433" t="str">
        <v>Bill &amp; Ted's Excellent Adventure</v>
      </c>
      <c r="S1433">
        <v>32587</v>
      </c>
      <c r="T1433">
        <v>1989</v>
      </c>
      <c r="U1433" t="str">
        <v>1980s</v>
      </c>
      <c r="V1433" t="str">
        <v>Color</v>
      </c>
      <c r="W1433" t="str">
        <v>Adventure</v>
      </c>
      <c r="X1433" t="str">
        <v>English</v>
      </c>
      <c r="Y1433" t="str">
        <v>USA</v>
      </c>
      <c r="Z1433" t="str">
        <v>PG</v>
      </c>
      <c r="AA1433" t="str">
        <v>Keanu Reeves</v>
      </c>
      <c r="AB1433" t="str">
        <v>Stephen Herek</v>
      </c>
      <c r="AC1433">
        <v>18000</v>
      </c>
      <c r="AD1433">
        <v>20795</v>
      </c>
      <c r="AE1433">
        <v>65</v>
      </c>
      <c r="AF1433">
        <v>0</v>
      </c>
      <c r="AG1433">
        <v>6.9</v>
      </c>
      <c r="AH1433">
        <v>81</v>
      </c>
      <c r="AI1433">
        <v>90</v>
      </c>
      <c r="AJ1433">
        <v>40485039</v>
      </c>
      <c r="AL1433" s="7" t="str">
        <v>David Schwimmer</v>
      </c>
      <c r="AM1433" s="35">
        <f>AVERAGEIFS(IMDB4[IMDb Score (1-10)],IMDB4[Director Name],Formula_Analysis!AL1433)</f>
        <v>7</v>
      </c>
      <c r="AQ1433" s="7" t="str">
        <v>Nirut Sirichanya</v>
      </c>
      <c r="AR1433" s="7">
        <f>SUMIFS(IMDB4[Gross Revenue],IMDB4[Lead Actor],Formula_Analysis!AQ1433)</f>
        <v>102055</v>
      </c>
    </row>
    <row r="1434" spans="1:44" x14ac:dyDescent="0.25">
      <c r="A1434" t="str">
        <v>Safe House</v>
      </c>
      <c r="B1434">
        <v>41158</v>
      </c>
      <c r="C1434">
        <v>2012</v>
      </c>
      <c r="D1434" t="str">
        <v>2010s</v>
      </c>
      <c r="E1434" t="str">
        <v>Color</v>
      </c>
      <c r="F1434" t="str">
        <v>Action</v>
      </c>
      <c r="G1434" t="str">
        <v>English</v>
      </c>
      <c r="H1434" t="str">
        <v>USA</v>
      </c>
      <c r="I1434" t="str">
        <v>R</v>
      </c>
      <c r="J1434" t="str">
        <v>Denzel Washington</v>
      </c>
      <c r="K1434" t="str">
        <v>Daniel Espinosa</v>
      </c>
      <c r="L1434">
        <v>18000</v>
      </c>
      <c r="M1434">
        <v>36237</v>
      </c>
      <c r="N1434">
        <v>79</v>
      </c>
      <c r="O1434">
        <v>19000</v>
      </c>
      <c r="P1434">
        <v>6.8</v>
      </c>
      <c r="R1434" t="str">
        <v>The Master of Disguise</v>
      </c>
      <c r="S1434">
        <v>37532</v>
      </c>
      <c r="T1434">
        <v>2002</v>
      </c>
      <c r="U1434" t="str">
        <v>2000s</v>
      </c>
      <c r="V1434" t="str">
        <v>Color</v>
      </c>
      <c r="W1434" t="str">
        <v>Comedy</v>
      </c>
      <c r="X1434" t="str">
        <v>English</v>
      </c>
      <c r="Y1434" t="str">
        <v>USA</v>
      </c>
      <c r="Z1434" t="str">
        <v>PG</v>
      </c>
      <c r="AA1434" t="str">
        <v>Jennifer Esposito</v>
      </c>
      <c r="AB1434" t="str">
        <v>Perry Andelin Blake</v>
      </c>
      <c r="AC1434">
        <v>911</v>
      </c>
      <c r="AD1434">
        <v>3058</v>
      </c>
      <c r="AE1434">
        <v>11</v>
      </c>
      <c r="AF1434">
        <v>1000</v>
      </c>
      <c r="AG1434">
        <v>3.3</v>
      </c>
      <c r="AH1434">
        <v>56</v>
      </c>
      <c r="AI1434">
        <v>80</v>
      </c>
      <c r="AJ1434">
        <v>40363530</v>
      </c>
      <c r="AL1434" s="7" t="str">
        <v>Sam Firstenberg</v>
      </c>
      <c r="AM1434" s="35">
        <f>AVERAGEIFS(IMDB4[IMDb Score (1-10)],IMDB4[Director Name],Formula_Analysis!AL1434)</f>
        <v>4.7</v>
      </c>
      <c r="AQ1434" s="7" t="str">
        <v>Jacques Perrin</v>
      </c>
      <c r="AR1434" s="7">
        <f>SUMIFS(IMDB4[Gross Revenue],IMDB4[Lead Actor],Formula_Analysis!AQ1434)</f>
        <v>10762178</v>
      </c>
    </row>
    <row r="1435" spans="1:44" x14ac:dyDescent="0.25">
      <c r="A1435" t="str">
        <v>Unstoppable</v>
      </c>
      <c r="B1435">
        <v>40211</v>
      </c>
      <c r="C1435">
        <v>2010</v>
      </c>
      <c r="D1435" t="str">
        <v>2010s</v>
      </c>
      <c r="E1435" t="str">
        <v>Color</v>
      </c>
      <c r="F1435" t="str">
        <v>Action</v>
      </c>
      <c r="G1435" t="str">
        <v>English</v>
      </c>
      <c r="H1435" t="str">
        <v>USA</v>
      </c>
      <c r="I1435" t="str">
        <v>PG-13</v>
      </c>
      <c r="J1435" t="str">
        <v>Denzel Washington</v>
      </c>
      <c r="K1435" t="str">
        <v>Tony Scott</v>
      </c>
      <c r="L1435">
        <v>18000</v>
      </c>
      <c r="M1435">
        <v>25780</v>
      </c>
      <c r="N1435">
        <v>12000</v>
      </c>
      <c r="O1435">
        <v>18000</v>
      </c>
      <c r="P1435">
        <v>6.8</v>
      </c>
      <c r="R1435" t="str">
        <v>Heartbreakers</v>
      </c>
      <c r="S1435">
        <v>37120</v>
      </c>
      <c r="T1435">
        <v>2001</v>
      </c>
      <c r="U1435" t="str">
        <v>2000s</v>
      </c>
      <c r="V1435" t="str">
        <v>Color</v>
      </c>
      <c r="W1435" t="str">
        <v>Comedy</v>
      </c>
      <c r="X1435" t="str">
        <v>English</v>
      </c>
      <c r="Y1435" t="str">
        <v>USA</v>
      </c>
      <c r="Z1435" t="str">
        <v>PG-13</v>
      </c>
      <c r="AA1435" t="str">
        <v>Sarah Silverman</v>
      </c>
      <c r="AB1435" t="str">
        <v>David Mirkin</v>
      </c>
      <c r="AC1435">
        <v>931</v>
      </c>
      <c r="AD1435">
        <v>2912</v>
      </c>
      <c r="AE1435">
        <v>7</v>
      </c>
      <c r="AF1435">
        <v>989</v>
      </c>
      <c r="AG1435">
        <v>6.2</v>
      </c>
      <c r="AH1435">
        <v>116</v>
      </c>
      <c r="AI1435">
        <v>123</v>
      </c>
      <c r="AJ1435">
        <v>40334024</v>
      </c>
      <c r="AL1435" s="7" t="str">
        <v>Chris Gorak</v>
      </c>
      <c r="AM1435" s="35">
        <f>AVERAGEIFS(IMDB4[IMDb Score (1-10)],IMDB4[Director Name],Formula_Analysis!AL1435)</f>
        <v>4.9000000000000004</v>
      </c>
      <c r="AQ1435" s="7" t="str">
        <v>Ulrich Tukur</v>
      </c>
      <c r="AR1435" s="7">
        <f>SUMIFS(IMDB4[Gross Revenue],IMDB4[Lead Actor],Formula_Analysis!AQ1435)</f>
        <v>2222647</v>
      </c>
    </row>
    <row r="1436" spans="1:44" x14ac:dyDescent="0.25">
      <c r="A1436" t="str">
        <v>21</v>
      </c>
      <c r="B1436">
        <v>39703</v>
      </c>
      <c r="C1436">
        <v>2008</v>
      </c>
      <c r="D1436" t="str">
        <v>2000s</v>
      </c>
      <c r="E1436" t="str">
        <v>Color</v>
      </c>
      <c r="F1436" t="str">
        <v>Crime</v>
      </c>
      <c r="G1436" t="str">
        <v>English</v>
      </c>
      <c r="H1436" t="str">
        <v>USA</v>
      </c>
      <c r="I1436" t="str">
        <v>PG-13</v>
      </c>
      <c r="J1436" t="str">
        <v>Kevin Spacey</v>
      </c>
      <c r="K1436" t="str">
        <v>Robert Luketic</v>
      </c>
      <c r="L1436">
        <v>18000</v>
      </c>
      <c r="M1436">
        <v>25661</v>
      </c>
      <c r="N1436">
        <v>126</v>
      </c>
      <c r="O1436">
        <v>0</v>
      </c>
      <c r="P1436">
        <v>6.8</v>
      </c>
      <c r="R1436" t="str">
        <v>I Am Sam</v>
      </c>
      <c r="S1436">
        <v>37038</v>
      </c>
      <c r="T1436">
        <v>2001</v>
      </c>
      <c r="U1436" t="str">
        <v>2000s</v>
      </c>
      <c r="V1436" t="str">
        <v>Color</v>
      </c>
      <c r="W1436" t="str">
        <v>Drama</v>
      </c>
      <c r="X1436" t="str">
        <v>English</v>
      </c>
      <c r="Y1436" t="str">
        <v>USA</v>
      </c>
      <c r="Z1436" t="str">
        <v>PG-13</v>
      </c>
      <c r="AA1436" t="str">
        <v>Dianne Wiest</v>
      </c>
      <c r="AB1436" t="str">
        <v>Jessie Nelson</v>
      </c>
      <c r="AC1436">
        <v>967</v>
      </c>
      <c r="AD1436">
        <v>3152</v>
      </c>
      <c r="AE1436">
        <v>24</v>
      </c>
      <c r="AF1436">
        <v>15000</v>
      </c>
      <c r="AG1436">
        <v>7.6</v>
      </c>
      <c r="AH1436">
        <v>129</v>
      </c>
      <c r="AI1436">
        <v>132</v>
      </c>
      <c r="AJ1436">
        <v>40270895</v>
      </c>
      <c r="AL1436" s="7" t="str">
        <v>Alejandro AmenÃ¡bar</v>
      </c>
      <c r="AM1436" s="35">
        <f>AVERAGEIFS(IMDB4[IMDb Score (1-10)],IMDB4[Director Name],Formula_Analysis!AL1436)</f>
        <v>7.6333333333333329</v>
      </c>
      <c r="AQ1436" s="7" t="str">
        <v>Ingvar Eggert SigurÃ°sson</v>
      </c>
      <c r="AR1436" s="7">
        <f>SUMIFS(IMDB4[Gross Revenue],IMDB4[Lead Actor],Formula_Analysis!AQ1436)</f>
        <v>11835</v>
      </c>
    </row>
    <row r="1437" spans="1:44" x14ac:dyDescent="0.25">
      <c r="A1437" t="str">
        <v>The Lake House</v>
      </c>
      <c r="B1437">
        <v>38776</v>
      </c>
      <c r="C1437">
        <v>2006</v>
      </c>
      <c r="D1437" t="str">
        <v>2000s</v>
      </c>
      <c r="E1437" t="str">
        <v>Color</v>
      </c>
      <c r="F1437" t="str">
        <v>Drama</v>
      </c>
      <c r="G1437" t="str">
        <v>English</v>
      </c>
      <c r="H1437" t="str">
        <v>USA</v>
      </c>
      <c r="I1437" t="str">
        <v>PG</v>
      </c>
      <c r="J1437" t="str">
        <v>Keanu Reeves</v>
      </c>
      <c r="K1437" t="str">
        <v>Alejandro Agresti</v>
      </c>
      <c r="L1437">
        <v>18000</v>
      </c>
      <c r="M1437">
        <v>18693</v>
      </c>
      <c r="N1437">
        <v>18</v>
      </c>
      <c r="O1437">
        <v>0</v>
      </c>
      <c r="P1437">
        <v>6.8</v>
      </c>
      <c r="R1437" t="str">
        <v>Hanna</v>
      </c>
      <c r="S1437">
        <v>40707</v>
      </c>
      <c r="T1437">
        <v>2011</v>
      </c>
      <c r="U1437" t="str">
        <v>2010s</v>
      </c>
      <c r="V1437" t="str">
        <v>Color</v>
      </c>
      <c r="W1437" t="str">
        <v>Action</v>
      </c>
      <c r="X1437" t="str">
        <v>English</v>
      </c>
      <c r="Y1437" t="str">
        <v>USA</v>
      </c>
      <c r="Z1437" t="str">
        <v>PG-13</v>
      </c>
      <c r="AA1437" t="str">
        <v>Jessica Barden</v>
      </c>
      <c r="AB1437" t="str">
        <v>Joe Wright</v>
      </c>
      <c r="AC1437">
        <v>157</v>
      </c>
      <c r="AD1437">
        <v>257</v>
      </c>
      <c r="AE1437">
        <v>456</v>
      </c>
      <c r="AF1437">
        <v>38000</v>
      </c>
      <c r="AG1437">
        <v>6.8</v>
      </c>
      <c r="AH1437">
        <v>417</v>
      </c>
      <c r="AI1437">
        <v>111</v>
      </c>
      <c r="AJ1437">
        <v>40247512</v>
      </c>
      <c r="AL1437" s="7" t="str">
        <v>Paul Gross</v>
      </c>
      <c r="AM1437" s="35">
        <f>AVERAGEIFS(IMDB4[IMDb Score (1-10)],IMDB4[Director Name],Formula_Analysis!AL1437)</f>
        <v>6</v>
      </c>
      <c r="AQ1437" s="7" t="str">
        <v>John Gatins</v>
      </c>
      <c r="AR1437" s="7">
        <f>SUMIFS(IMDB4[Gross Revenue],IMDB4[Lead Actor],Formula_Analysis!AQ1437)</f>
        <v>18438149</v>
      </c>
    </row>
    <row r="1438" spans="1:44" x14ac:dyDescent="0.25">
      <c r="A1438" t="str">
        <v>Street Kings</v>
      </c>
      <c r="B1438">
        <v>39681</v>
      </c>
      <c r="C1438">
        <v>2008</v>
      </c>
      <c r="D1438" t="str">
        <v>2000s</v>
      </c>
      <c r="E1438" t="str">
        <v>Color</v>
      </c>
      <c r="F1438" t="str">
        <v>Action</v>
      </c>
      <c r="G1438" t="str">
        <v>English</v>
      </c>
      <c r="H1438" t="str">
        <v>USA</v>
      </c>
      <c r="I1438" t="str">
        <v>R</v>
      </c>
      <c r="J1438" t="str">
        <v>Keanu Reeves</v>
      </c>
      <c r="K1438" t="str">
        <v>David Ayer</v>
      </c>
      <c r="L1438">
        <v>18000</v>
      </c>
      <c r="M1438">
        <v>33878</v>
      </c>
      <c r="N1438">
        <v>453</v>
      </c>
      <c r="O1438">
        <v>0</v>
      </c>
      <c r="P1438">
        <v>6.8</v>
      </c>
      <c r="R1438" t="str">
        <v>Hardball</v>
      </c>
      <c r="S1438">
        <v>36989</v>
      </c>
      <c r="T1438">
        <v>2001</v>
      </c>
      <c r="U1438" t="str">
        <v>2000s</v>
      </c>
      <c r="V1438" t="str">
        <v>Color</v>
      </c>
      <c r="W1438" t="str">
        <v>Drama</v>
      </c>
      <c r="X1438" t="str">
        <v>English</v>
      </c>
      <c r="Y1438" t="str">
        <v>USA</v>
      </c>
      <c r="Z1438" t="str">
        <v>PG-13</v>
      </c>
      <c r="AA1438" t="str">
        <v>Keanu Reeves</v>
      </c>
      <c r="AB1438" t="str">
        <v>Brian Robbins</v>
      </c>
      <c r="AC1438">
        <v>18000</v>
      </c>
      <c r="AD1438">
        <v>18630</v>
      </c>
      <c r="AE1438">
        <v>48</v>
      </c>
      <c r="AF1438">
        <v>0</v>
      </c>
      <c r="AG1438">
        <v>6.3</v>
      </c>
      <c r="AH1438">
        <v>85</v>
      </c>
      <c r="AI1438">
        <v>106</v>
      </c>
      <c r="AJ1438">
        <v>40219708</v>
      </c>
      <c r="AL1438" s="7" t="str">
        <v>Finn Taylor</v>
      </c>
      <c r="AM1438" s="35">
        <f>AVERAGEIFS(IMDB4[IMDb Score (1-10)],IMDB4[Director Name],Formula_Analysis!AL1438)</f>
        <v>7</v>
      </c>
      <c r="AQ1438" s="7" t="str">
        <v>Sean Lennon</v>
      </c>
      <c r="AR1438" s="7">
        <f>SUMIFS(IMDB4[Gross Revenue],IMDB4[Lead Actor],Formula_Analysis!AQ1438)</f>
        <v>686383</v>
      </c>
    </row>
    <row r="1439" spans="1:44" x14ac:dyDescent="0.25">
      <c r="A1439" t="str">
        <v>The Shipping News</v>
      </c>
      <c r="B1439">
        <v>36948</v>
      </c>
      <c r="C1439">
        <v>2001</v>
      </c>
      <c r="D1439" t="str">
        <v>2000s</v>
      </c>
      <c r="E1439" t="str">
        <v>Color</v>
      </c>
      <c r="F1439" t="str">
        <v>Drama</v>
      </c>
      <c r="G1439" t="str">
        <v>English</v>
      </c>
      <c r="H1439" t="str">
        <v>USA</v>
      </c>
      <c r="I1439" t="str">
        <v>R</v>
      </c>
      <c r="J1439" t="str">
        <v>Kevin Spacey</v>
      </c>
      <c r="K1439" t="str">
        <v>Lasse HallstrÃ¶m</v>
      </c>
      <c r="L1439">
        <v>18000</v>
      </c>
      <c r="M1439">
        <v>19805</v>
      </c>
      <c r="N1439">
        <v>529</v>
      </c>
      <c r="O1439">
        <v>0</v>
      </c>
      <c r="P1439">
        <v>6.8</v>
      </c>
      <c r="R1439" t="str">
        <v>There Will Be Blood</v>
      </c>
      <c r="S1439">
        <v>39313</v>
      </c>
      <c r="T1439">
        <v>2007</v>
      </c>
      <c r="U1439" t="str">
        <v>2000s</v>
      </c>
      <c r="V1439" t="str">
        <v>Color</v>
      </c>
      <c r="W1439" t="str">
        <v>Drama</v>
      </c>
      <c r="X1439" t="str">
        <v>English</v>
      </c>
      <c r="Y1439" t="str">
        <v>USA</v>
      </c>
      <c r="Z1439" t="str">
        <v>R</v>
      </c>
      <c r="AA1439" t="str">
        <v>Jim Meskimen</v>
      </c>
      <c r="AB1439" t="str">
        <v>Paul Thomas Anderson</v>
      </c>
      <c r="AC1439">
        <v>272</v>
      </c>
      <c r="AD1439">
        <v>533</v>
      </c>
      <c r="AE1439">
        <v>0</v>
      </c>
      <c r="AF1439">
        <v>16000</v>
      </c>
      <c r="AG1439">
        <v>8.1</v>
      </c>
      <c r="AH1439">
        <v>398</v>
      </c>
      <c r="AI1439">
        <v>158</v>
      </c>
      <c r="AJ1439">
        <v>40218903</v>
      </c>
      <c r="AL1439" s="7" t="str">
        <v>James Dodson</v>
      </c>
      <c r="AM1439" s="35">
        <f>AVERAGEIFS(IMDB4[IMDb Score (1-10)],IMDB4[Director Name],Formula_Analysis!AL1439)</f>
        <v>6.2</v>
      </c>
      <c r="AQ1439" s="7" t="str">
        <v>Julia Jentsch</v>
      </c>
      <c r="AR1439" s="7">
        <f>SUMIFS(IMDB4[Gross Revenue],IMDB4[Lead Actor],Formula_Analysis!AQ1439)</f>
        <v>617228</v>
      </c>
    </row>
    <row r="1440" spans="1:44" x14ac:dyDescent="0.25">
      <c r="A1440" t="str">
        <v>A Home at the End of the World</v>
      </c>
      <c r="B1440">
        <v>38120</v>
      </c>
      <c r="C1440">
        <v>2004</v>
      </c>
      <c r="D1440" t="str">
        <v>2000s</v>
      </c>
      <c r="E1440" t="str">
        <v>Color</v>
      </c>
      <c r="F1440" t="str">
        <v>Drama</v>
      </c>
      <c r="G1440" t="str">
        <v>English</v>
      </c>
      <c r="H1440" t="str">
        <v>USA</v>
      </c>
      <c r="I1440" t="str">
        <v>R</v>
      </c>
      <c r="J1440" t="str">
        <v>Robin Wright</v>
      </c>
      <c r="K1440" t="str">
        <v>Michael Mayer</v>
      </c>
      <c r="L1440">
        <v>18000</v>
      </c>
      <c r="M1440">
        <v>21107</v>
      </c>
      <c r="N1440">
        <v>15</v>
      </c>
      <c r="O1440">
        <v>1000</v>
      </c>
      <c r="P1440">
        <v>6.8</v>
      </c>
      <c r="R1440" t="str">
        <v>Bridget Jones: The Edge of Reason</v>
      </c>
      <c r="S1440">
        <v>38134</v>
      </c>
      <c r="T1440">
        <v>2004</v>
      </c>
      <c r="U1440" t="str">
        <v>2000s</v>
      </c>
      <c r="V1440" t="str">
        <v>Color</v>
      </c>
      <c r="W1440" t="str">
        <v>Comedy</v>
      </c>
      <c r="X1440" t="str">
        <v>English</v>
      </c>
      <c r="Y1440" t="str">
        <v>UK</v>
      </c>
      <c r="Z1440" t="str">
        <v>R</v>
      </c>
      <c r="AA1440" t="str">
        <v>Colin Firth</v>
      </c>
      <c r="AB1440" t="str">
        <v>Beeban Kidron</v>
      </c>
      <c r="AC1440">
        <v>14000</v>
      </c>
      <c r="AD1440">
        <v>15634</v>
      </c>
      <c r="AE1440">
        <v>17</v>
      </c>
      <c r="AF1440">
        <v>0</v>
      </c>
      <c r="AG1440">
        <v>5.9</v>
      </c>
      <c r="AH1440">
        <v>143</v>
      </c>
      <c r="AI1440">
        <v>108</v>
      </c>
      <c r="AJ1440">
        <v>40203020</v>
      </c>
      <c r="AL1440" s="7" t="str">
        <v>Mark Sandrich</v>
      </c>
      <c r="AM1440" s="35">
        <f>AVERAGEIFS(IMDB4[IMDb Score (1-10)],IMDB4[Director Name],Formula_Analysis!AL1440)</f>
        <v>7.8</v>
      </c>
      <c r="AQ1440" s="7" t="str">
        <v>Alex Huszar</v>
      </c>
      <c r="AR1440" s="7">
        <f>SUMIFS(IMDB4[Gross Revenue],IMDB4[Lead Actor],Formula_Analysis!AQ1440)</f>
        <v>375723</v>
      </c>
    </row>
    <row r="1441" spans="1:44" x14ac:dyDescent="0.25">
      <c r="A1441" t="str">
        <v>Machine Gun Preacher</v>
      </c>
      <c r="B1441">
        <v>40553</v>
      </c>
      <c r="C1441">
        <v>2011</v>
      </c>
      <c r="D1441" t="str">
        <v>2010s</v>
      </c>
      <c r="E1441" t="str">
        <v>Color</v>
      </c>
      <c r="F1441" t="str">
        <v>Action</v>
      </c>
      <c r="G1441" t="str">
        <v>English</v>
      </c>
      <c r="H1441" t="str">
        <v>USA</v>
      </c>
      <c r="I1441" t="str">
        <v>R</v>
      </c>
      <c r="J1441" t="str">
        <v>Gerard Butler</v>
      </c>
      <c r="K1441" t="str">
        <v>Marc Forster</v>
      </c>
      <c r="L1441">
        <v>18000</v>
      </c>
      <c r="M1441">
        <v>19620</v>
      </c>
      <c r="N1441">
        <v>395</v>
      </c>
      <c r="O1441">
        <v>21000</v>
      </c>
      <c r="P1441">
        <v>6.8</v>
      </c>
      <c r="R1441" t="str">
        <v>Catwoman</v>
      </c>
      <c r="S1441">
        <v>38290</v>
      </c>
      <c r="T1441">
        <v>2004</v>
      </c>
      <c r="U1441" t="str">
        <v>2000s</v>
      </c>
      <c r="V1441" t="str">
        <v>Color</v>
      </c>
      <c r="W1441" t="str">
        <v>Action</v>
      </c>
      <c r="X1441" t="str">
        <v>English</v>
      </c>
      <c r="Y1441" t="str">
        <v>USA</v>
      </c>
      <c r="Z1441" t="str">
        <v>PG-13</v>
      </c>
      <c r="AA1441" t="str">
        <v>Frances Conroy</v>
      </c>
      <c r="AB1441" t="str">
        <v>Pitof</v>
      </c>
      <c r="AC1441">
        <v>827</v>
      </c>
      <c r="AD1441">
        <v>3144</v>
      </c>
      <c r="AE1441">
        <v>26</v>
      </c>
      <c r="AF1441">
        <v>0</v>
      </c>
      <c r="AG1441">
        <v>3.3</v>
      </c>
      <c r="AH1441">
        <v>212</v>
      </c>
      <c r="AI1441">
        <v>87</v>
      </c>
      <c r="AJ1441">
        <v>40198710</v>
      </c>
      <c r="AL1441" s="7" t="str">
        <v>Lloyd Bacon</v>
      </c>
      <c r="AM1441" s="35">
        <f>AVERAGEIFS(IMDB4[IMDb Score (1-10)],IMDB4[Director Name],Formula_Analysis!AL1441)</f>
        <v>7.7</v>
      </c>
      <c r="AQ1441" s="7" t="str">
        <v>David Richmond-Peck</v>
      </c>
      <c r="AR1441" s="7">
        <f>SUMIFS(IMDB4[Gross Revenue],IMDB4[Lead Actor],Formula_Analysis!AQ1441)</f>
        <v>1506998</v>
      </c>
    </row>
    <row r="1442" spans="1:44" x14ac:dyDescent="0.25">
      <c r="A1442" t="str">
        <v>The Vow</v>
      </c>
      <c r="B1442">
        <v>41162</v>
      </c>
      <c r="C1442">
        <v>2012</v>
      </c>
      <c r="D1442" t="str">
        <v>2010s</v>
      </c>
      <c r="E1442" t="str">
        <v>Color</v>
      </c>
      <c r="F1442" t="str">
        <v>Drama</v>
      </c>
      <c r="G1442" t="str">
        <v>English</v>
      </c>
      <c r="H1442" t="str">
        <v>USA</v>
      </c>
      <c r="I1442" t="str">
        <v>PG-13</v>
      </c>
      <c r="J1442" t="str">
        <v>Channing Tatum</v>
      </c>
      <c r="K1442" t="str">
        <v>Michael Sucsy</v>
      </c>
      <c r="L1442">
        <v>17000</v>
      </c>
      <c r="M1442">
        <v>18322</v>
      </c>
      <c r="N1442">
        <v>23</v>
      </c>
      <c r="O1442">
        <v>32000</v>
      </c>
      <c r="P1442">
        <v>6.8</v>
      </c>
      <c r="R1442" t="str">
        <v>Legion</v>
      </c>
      <c r="S1442">
        <v>40428</v>
      </c>
      <c r="T1442">
        <v>2010</v>
      </c>
      <c r="U1442" t="str">
        <v>2010s</v>
      </c>
      <c r="V1442" t="str">
        <v>Color</v>
      </c>
      <c r="W1442" t="str">
        <v>Action</v>
      </c>
      <c r="X1442" t="str">
        <v>English</v>
      </c>
      <c r="Y1442" t="str">
        <v>USA</v>
      </c>
      <c r="Z1442" t="str">
        <v>R</v>
      </c>
      <c r="AA1442" t="str">
        <v>Dennis Quaid</v>
      </c>
      <c r="AB1442" t="str">
        <v>Scott Stewart</v>
      </c>
      <c r="AC1442">
        <v>2000</v>
      </c>
      <c r="AD1442">
        <v>3889</v>
      </c>
      <c r="AE1442">
        <v>124</v>
      </c>
      <c r="AF1442">
        <v>0</v>
      </c>
      <c r="AG1442">
        <v>5.2</v>
      </c>
      <c r="AH1442">
        <v>226</v>
      </c>
      <c r="AI1442">
        <v>100</v>
      </c>
      <c r="AJ1442">
        <v>40168080</v>
      </c>
      <c r="AL1442" s="7" t="str">
        <v>Alfred Hitchcock</v>
      </c>
      <c r="AM1442" s="35">
        <f>AVERAGEIFS(IMDB4[IMDb Score (1-10)],IMDB4[Director Name],Formula_Analysis!AL1442)</f>
        <v>8.5</v>
      </c>
      <c r="AQ1442" s="7" t="str">
        <v>Phyllida Law</v>
      </c>
      <c r="AR1442" s="7">
        <f>SUMIFS(IMDB4[Gross Revenue],IMDB4[Lead Actor],Formula_Analysis!AQ1442)</f>
        <v>352786</v>
      </c>
    </row>
    <row r="1443" spans="1:44" x14ac:dyDescent="0.25">
      <c r="A1443" t="str">
        <v>Panic Room</v>
      </c>
      <c r="B1443">
        <v>37430</v>
      </c>
      <c r="C1443">
        <v>2002</v>
      </c>
      <c r="D1443" t="str">
        <v>2000s</v>
      </c>
      <c r="E1443" t="str">
        <v>Color</v>
      </c>
      <c r="F1443" t="str">
        <v>Crime</v>
      </c>
      <c r="G1443" t="str">
        <v>English</v>
      </c>
      <c r="H1443" t="str">
        <v>USA</v>
      </c>
      <c r="I1443" t="str">
        <v>R</v>
      </c>
      <c r="J1443" t="str">
        <v>Kristen Stewart</v>
      </c>
      <c r="K1443" t="str">
        <v>David Fincher</v>
      </c>
      <c r="L1443">
        <v>17000</v>
      </c>
      <c r="M1443">
        <v>18141</v>
      </c>
      <c r="N1443">
        <v>21000</v>
      </c>
      <c r="O1443">
        <v>0</v>
      </c>
      <c r="P1443">
        <v>6.8</v>
      </c>
      <c r="R1443" t="str">
        <v>The Piano</v>
      </c>
      <c r="S1443">
        <v>34240</v>
      </c>
      <c r="T1443">
        <v>1993</v>
      </c>
      <c r="U1443" t="str">
        <v>1990s</v>
      </c>
      <c r="V1443" t="str">
        <v>Color</v>
      </c>
      <c r="W1443" t="str">
        <v>Drama</v>
      </c>
      <c r="X1443" t="str">
        <v>English</v>
      </c>
      <c r="Y1443" t="str">
        <v>New Zealand</v>
      </c>
      <c r="Z1443" t="str">
        <v>R</v>
      </c>
      <c r="AA1443" t="str">
        <v>Holly Hunter</v>
      </c>
      <c r="AB1443" t="str">
        <v>Jane Campion</v>
      </c>
      <c r="AC1443">
        <v>1000</v>
      </c>
      <c r="AD1443">
        <v>1051</v>
      </c>
      <c r="AE1443">
        <v>319</v>
      </c>
      <c r="AF1443">
        <v>0</v>
      </c>
      <c r="AG1443">
        <v>7.6</v>
      </c>
      <c r="AH1443">
        <v>83</v>
      </c>
      <c r="AI1443">
        <v>121</v>
      </c>
      <c r="AJ1443">
        <v>40158000</v>
      </c>
      <c r="AL1443" s="7" t="str">
        <v>Joshua Seftel</v>
      </c>
      <c r="AM1443" s="35">
        <f>AVERAGEIFS(IMDB4[IMDb Score (1-10)],IMDB4[Director Name],Formula_Analysis!AL1443)</f>
        <v>5.7</v>
      </c>
      <c r="AQ1443" s="7" t="str">
        <v>Laura Morante</v>
      </c>
      <c r="AR1443" s="7">
        <f>SUMIFS(IMDB4[Gross Revenue],IMDB4[Lead Actor],Formula_Analysis!AQ1443)</f>
        <v>223878</v>
      </c>
    </row>
    <row r="1444" spans="1:44" x14ac:dyDescent="0.25">
      <c r="A1444" t="str">
        <v>If I Stay</v>
      </c>
      <c r="B1444">
        <v>41778</v>
      </c>
      <c r="C1444">
        <v>2014</v>
      </c>
      <c r="D1444" t="str">
        <v>2010s</v>
      </c>
      <c r="E1444" t="str">
        <v>Color</v>
      </c>
      <c r="F1444" t="str">
        <v>Drama</v>
      </c>
      <c r="G1444" t="str">
        <v>English</v>
      </c>
      <c r="H1444" t="str">
        <v>USA</v>
      </c>
      <c r="I1444" t="str">
        <v>PG-13</v>
      </c>
      <c r="J1444" t="str">
        <v>ChloÃ« Grace Moretz</v>
      </c>
      <c r="K1444" t="str">
        <v>R.J. Cutler</v>
      </c>
      <c r="L1444">
        <v>17000</v>
      </c>
      <c r="M1444">
        <v>20466</v>
      </c>
      <c r="N1444">
        <v>15</v>
      </c>
      <c r="O1444">
        <v>15000</v>
      </c>
      <c r="P1444">
        <v>6.8</v>
      </c>
      <c r="R1444" t="str">
        <v>Stranger Than Fiction</v>
      </c>
      <c r="S1444">
        <v>38901</v>
      </c>
      <c r="T1444">
        <v>2006</v>
      </c>
      <c r="U1444" t="str">
        <v>2000s</v>
      </c>
      <c r="V1444" t="str">
        <v>Color</v>
      </c>
      <c r="W1444" t="str">
        <v>Comedy</v>
      </c>
      <c r="X1444" t="str">
        <v>English</v>
      </c>
      <c r="Y1444" t="str">
        <v>USA</v>
      </c>
      <c r="Z1444" t="str">
        <v>PG-13</v>
      </c>
      <c r="AA1444" t="str">
        <v>Will Ferrell</v>
      </c>
      <c r="AB1444" t="str">
        <v>Marc Forster</v>
      </c>
      <c r="AC1444">
        <v>8000</v>
      </c>
      <c r="AD1444">
        <v>8362</v>
      </c>
      <c r="AE1444">
        <v>395</v>
      </c>
      <c r="AF1444">
        <v>13000</v>
      </c>
      <c r="AG1444">
        <v>7.6</v>
      </c>
      <c r="AH1444">
        <v>253</v>
      </c>
      <c r="AI1444">
        <v>113</v>
      </c>
      <c r="AJ1444">
        <v>40137776</v>
      </c>
      <c r="AL1444" s="7" t="str">
        <v>Craig Zobel</v>
      </c>
      <c r="AM1444" s="35">
        <f>AVERAGEIFS(IMDB4[IMDb Score (1-10)],IMDB4[Director Name],Formula_Analysis!AL1444)</f>
        <v>6.4</v>
      </c>
      <c r="AQ1444" s="7" t="str">
        <v>Greg Ayres</v>
      </c>
      <c r="AR1444" s="7">
        <f>SUMIFS(IMDB4[Gross Revenue],IMDB4[Lead Actor],Formula_Analysis!AQ1444)</f>
        <v>592014</v>
      </c>
    </row>
    <row r="1445" spans="1:44" x14ac:dyDescent="0.25">
      <c r="A1445" t="str">
        <v>The Yellow Handkerchief</v>
      </c>
      <c r="B1445">
        <v>39794</v>
      </c>
      <c r="C1445">
        <v>2008</v>
      </c>
      <c r="D1445" t="str">
        <v>2000s</v>
      </c>
      <c r="E1445" t="str">
        <v>Color</v>
      </c>
      <c r="F1445" t="str">
        <v>Drama</v>
      </c>
      <c r="G1445" t="str">
        <v>English</v>
      </c>
      <c r="H1445" t="str">
        <v>USA</v>
      </c>
      <c r="I1445" t="str">
        <v>PG-13</v>
      </c>
      <c r="J1445" t="str">
        <v>Kristen Stewart</v>
      </c>
      <c r="K1445" t="str">
        <v>Udayan Prasad</v>
      </c>
      <c r="L1445">
        <v>17000</v>
      </c>
      <c r="M1445">
        <v>30978</v>
      </c>
      <c r="N1445">
        <v>4</v>
      </c>
      <c r="O1445">
        <v>1000</v>
      </c>
      <c r="P1445">
        <v>6.8</v>
      </c>
      <c r="R1445" t="str">
        <v>Blue Crush</v>
      </c>
      <c r="S1445">
        <v>37596</v>
      </c>
      <c r="T1445">
        <v>2002</v>
      </c>
      <c r="U1445" t="str">
        <v>2000s</v>
      </c>
      <c r="V1445" t="str">
        <v>Color</v>
      </c>
      <c r="W1445" t="str">
        <v>Drama</v>
      </c>
      <c r="X1445" t="str">
        <v>English</v>
      </c>
      <c r="Y1445" t="str">
        <v>USA</v>
      </c>
      <c r="Z1445" t="str">
        <v>PG-13</v>
      </c>
      <c r="AA1445" t="str">
        <v>Faizon Love</v>
      </c>
      <c r="AB1445" t="str">
        <v>John Stockwell</v>
      </c>
      <c r="AC1445">
        <v>585</v>
      </c>
      <c r="AD1445">
        <v>1165</v>
      </c>
      <c r="AE1445">
        <v>134</v>
      </c>
      <c r="AF1445">
        <v>0</v>
      </c>
      <c r="AG1445">
        <v>5.6</v>
      </c>
      <c r="AH1445">
        <v>69</v>
      </c>
      <c r="AI1445">
        <v>104</v>
      </c>
      <c r="AJ1445">
        <v>40118420</v>
      </c>
      <c r="AL1445" s="7" t="str">
        <v>Larry Charles</v>
      </c>
      <c r="AM1445" s="35">
        <f>AVERAGEIFS(IMDB4[IMDb Score (1-10)],IMDB4[Director Name],Formula_Analysis!AL1445)</f>
        <v>6.8</v>
      </c>
      <c r="AQ1445" s="7" t="str">
        <v>Temple Grandin</v>
      </c>
      <c r="AR1445" s="7">
        <f>SUMIFS(IMDB4[Gross Revenue],IMDB4[Lead Actor],Formula_Analysis!AQ1445)</f>
        <v>155984</v>
      </c>
    </row>
    <row r="1446" spans="1:44" x14ac:dyDescent="0.25">
      <c r="A1446" t="str">
        <v>The Man with the Golden Gun</v>
      </c>
      <c r="B1446">
        <v>27088</v>
      </c>
      <c r="C1446">
        <v>1974</v>
      </c>
      <c r="D1446" t="str">
        <v>1970s</v>
      </c>
      <c r="E1446" t="str">
        <v>Color</v>
      </c>
      <c r="F1446" t="str">
        <v>Action</v>
      </c>
      <c r="G1446" t="str">
        <v>English</v>
      </c>
      <c r="H1446" t="str">
        <v>UK</v>
      </c>
      <c r="I1446" t="str">
        <v>PG</v>
      </c>
      <c r="J1446" t="str">
        <v>Christopher Lee</v>
      </c>
      <c r="K1446" t="str">
        <v>Guy Hamilton</v>
      </c>
      <c r="L1446">
        <v>16000</v>
      </c>
      <c r="M1446">
        <v>17611</v>
      </c>
      <c r="N1446">
        <v>82</v>
      </c>
      <c r="O1446">
        <v>2000</v>
      </c>
      <c r="P1446">
        <v>6.8</v>
      </c>
      <c r="R1446" t="str">
        <v>Righteous Kill</v>
      </c>
      <c r="S1446">
        <v>39451</v>
      </c>
      <c r="T1446">
        <v>2008</v>
      </c>
      <c r="U1446" t="str">
        <v>2000s</v>
      </c>
      <c r="V1446" t="str">
        <v>Color</v>
      </c>
      <c r="W1446" t="str">
        <v>Action</v>
      </c>
      <c r="X1446" t="str">
        <v>English</v>
      </c>
      <c r="Y1446" t="str">
        <v>USA</v>
      </c>
      <c r="Z1446" t="str">
        <v>R</v>
      </c>
      <c r="AA1446" t="str">
        <v>Robert De Niro</v>
      </c>
      <c r="AB1446" t="str">
        <v>Jon Avnet</v>
      </c>
      <c r="AC1446">
        <v>22000</v>
      </c>
      <c r="AD1446">
        <v>38809</v>
      </c>
      <c r="AE1446">
        <v>50</v>
      </c>
      <c r="AF1446">
        <v>0</v>
      </c>
      <c r="AG1446">
        <v>6</v>
      </c>
      <c r="AH1446">
        <v>198</v>
      </c>
      <c r="AI1446">
        <v>101</v>
      </c>
      <c r="AJ1446">
        <v>40076438</v>
      </c>
      <c r="AL1446" s="7" t="str">
        <v>Josef Rusnak</v>
      </c>
      <c r="AM1446" s="35">
        <f>AVERAGEIFS(IMDB4[IMDb Score (1-10)],IMDB4[Director Name],Formula_Analysis!AL1446)</f>
        <v>7</v>
      </c>
      <c r="AQ1446" s="7" t="str">
        <v>Andrea Corr</v>
      </c>
      <c r="AR1446" s="7">
        <f>SUMIFS(IMDB4[Gross Revenue],IMDB4[Lead Actor],Formula_Analysis!AQ1446)</f>
        <v>49994804</v>
      </c>
    </row>
    <row r="1447" spans="1:44" x14ac:dyDescent="0.25">
      <c r="A1447" t="str">
        <v>Waiting...</v>
      </c>
      <c r="B1447">
        <v>38538</v>
      </c>
      <c r="C1447">
        <v>2005</v>
      </c>
      <c r="D1447" t="str">
        <v>2000s</v>
      </c>
      <c r="E1447" t="str">
        <v>Color</v>
      </c>
      <c r="F1447" t="str">
        <v>Comedy</v>
      </c>
      <c r="G1447" t="str">
        <v>English</v>
      </c>
      <c r="H1447" t="str">
        <v>USA</v>
      </c>
      <c r="I1447" t="str">
        <v>R</v>
      </c>
      <c r="J1447" t="str">
        <v>Ryan Reynolds</v>
      </c>
      <c r="K1447" t="str">
        <v>Rob McKittrick</v>
      </c>
      <c r="L1447">
        <v>16000</v>
      </c>
      <c r="M1447">
        <v>19957</v>
      </c>
      <c r="N1447">
        <v>6</v>
      </c>
      <c r="O1447">
        <v>0</v>
      </c>
      <c r="P1447">
        <v>6.8</v>
      </c>
      <c r="R1447" t="str">
        <v>You Got Served</v>
      </c>
      <c r="S1447">
        <v>38048</v>
      </c>
      <c r="T1447">
        <v>2004</v>
      </c>
      <c r="U1447" t="str">
        <v>2000s</v>
      </c>
      <c r="V1447" t="str">
        <v>Color</v>
      </c>
      <c r="W1447" t="str">
        <v>Drama</v>
      </c>
      <c r="X1447" t="str">
        <v>English</v>
      </c>
      <c r="Y1447" t="str">
        <v>USA</v>
      </c>
      <c r="Z1447" t="str">
        <v>PG-13</v>
      </c>
      <c r="AA1447" t="str">
        <v>Jennifer Freeman</v>
      </c>
      <c r="AB1447" t="str">
        <v>Chris Stokes</v>
      </c>
      <c r="AC1447">
        <v>389</v>
      </c>
      <c r="AD1447">
        <v>1792</v>
      </c>
      <c r="AE1447">
        <v>548</v>
      </c>
      <c r="AF1447">
        <v>0</v>
      </c>
      <c r="AG1447">
        <v>3.5</v>
      </c>
      <c r="AH1447">
        <v>58</v>
      </c>
      <c r="AI1447">
        <v>95</v>
      </c>
      <c r="AJ1447">
        <v>40066497</v>
      </c>
      <c r="AL1447" s="7" t="str">
        <v>Jason Alexander</v>
      </c>
      <c r="AM1447" s="35">
        <f>AVERAGEIFS(IMDB4[IMDb Score (1-10)],IMDB4[Director Name],Formula_Analysis!AL1447)</f>
        <v>6.7</v>
      </c>
      <c r="AQ1447" s="7" t="str">
        <v>Kenneth Tobey</v>
      </c>
      <c r="AR1447" s="7">
        <f>SUMIFS(IMDB4[Gross Revenue],IMDB4[Lead Actor],Formula_Analysis!AQ1447)</f>
        <v>5000000</v>
      </c>
    </row>
    <row r="1448" spans="1:44" x14ac:dyDescent="0.25">
      <c r="A1448" t="str">
        <v>Yes Man</v>
      </c>
      <c r="B1448">
        <v>39463</v>
      </c>
      <c r="C1448">
        <v>2008</v>
      </c>
      <c r="D1448" t="str">
        <v>2000s</v>
      </c>
      <c r="E1448" t="str">
        <v>Color</v>
      </c>
      <c r="F1448" t="str">
        <v>Comedy</v>
      </c>
      <c r="G1448" t="str">
        <v>English</v>
      </c>
      <c r="H1448" t="str">
        <v>USA</v>
      </c>
      <c r="I1448" t="str">
        <v>PG-13</v>
      </c>
      <c r="J1448" t="str">
        <v>Bradley Cooper</v>
      </c>
      <c r="K1448" t="str">
        <v>Peyton Reed</v>
      </c>
      <c r="L1448">
        <v>14000</v>
      </c>
      <c r="M1448">
        <v>29505</v>
      </c>
      <c r="N1448">
        <v>235</v>
      </c>
      <c r="O1448">
        <v>0</v>
      </c>
      <c r="P1448">
        <v>6.8</v>
      </c>
      <c r="R1448" t="str">
        <v>The Faculty</v>
      </c>
      <c r="S1448">
        <v>35905</v>
      </c>
      <c r="T1448">
        <v>1998</v>
      </c>
      <c r="U1448" t="str">
        <v>1990s</v>
      </c>
      <c r="V1448" t="str">
        <v>Color</v>
      </c>
      <c r="W1448" t="str">
        <v>Horror</v>
      </c>
      <c r="X1448" t="str">
        <v>English</v>
      </c>
      <c r="Y1448" t="str">
        <v>USA</v>
      </c>
      <c r="Z1448" t="str">
        <v>R</v>
      </c>
      <c r="AA1448" t="str">
        <v>Jordana Brewster</v>
      </c>
      <c r="AB1448" t="str">
        <v>Robert Rodriguez</v>
      </c>
      <c r="AC1448">
        <v>4000</v>
      </c>
      <c r="AD1448">
        <v>12170</v>
      </c>
      <c r="AE1448">
        <v>0</v>
      </c>
      <c r="AF1448">
        <v>0</v>
      </c>
      <c r="AG1448">
        <v>6.4</v>
      </c>
      <c r="AH1448">
        <v>154</v>
      </c>
      <c r="AI1448">
        <v>104</v>
      </c>
      <c r="AJ1448">
        <v>40064955</v>
      </c>
      <c r="AL1448" s="7" t="str">
        <v>Adrienne Shelly</v>
      </c>
      <c r="AM1448" s="35">
        <f>AVERAGEIFS(IMDB4[IMDb Score (1-10)],IMDB4[Director Name],Formula_Analysis!AL1448)</f>
        <v>7.1</v>
      </c>
      <c r="AQ1448" s="7" t="str">
        <v>Merab Ninidze</v>
      </c>
      <c r="AR1448" s="7">
        <f>SUMIFS(IMDB4[Gross Revenue],IMDB4[Lead Actor],Formula_Analysis!AQ1448)</f>
        <v>6173485</v>
      </c>
    </row>
    <row r="1449" spans="1:44" x14ac:dyDescent="0.25">
      <c r="A1449" t="str">
        <v>Any Given Sunday</v>
      </c>
      <c r="B1449">
        <v>36333</v>
      </c>
      <c r="C1449">
        <v>1999</v>
      </c>
      <c r="D1449" t="str">
        <v>1990s</v>
      </c>
      <c r="E1449" t="str">
        <v>Color</v>
      </c>
      <c r="F1449" t="str">
        <v>Drama</v>
      </c>
      <c r="G1449" t="str">
        <v>English</v>
      </c>
      <c r="H1449" t="str">
        <v>USA</v>
      </c>
      <c r="I1449" t="str">
        <v>R</v>
      </c>
      <c r="J1449" t="str">
        <v>Al Pacino</v>
      </c>
      <c r="K1449" t="str">
        <v>Oliver Stone</v>
      </c>
      <c r="L1449">
        <v>14000</v>
      </c>
      <c r="M1449">
        <v>20761</v>
      </c>
      <c r="N1449">
        <v>0</v>
      </c>
      <c r="O1449">
        <v>0</v>
      </c>
      <c r="P1449">
        <v>6.8</v>
      </c>
      <c r="R1449" t="str">
        <v>Collateral Damage</v>
      </c>
      <c r="S1449">
        <v>37502</v>
      </c>
      <c r="T1449">
        <v>2002</v>
      </c>
      <c r="U1449" t="str">
        <v>2000s</v>
      </c>
      <c r="V1449" t="str">
        <v>Color</v>
      </c>
      <c r="W1449" t="str">
        <v>Action</v>
      </c>
      <c r="X1449" t="str">
        <v>English</v>
      </c>
      <c r="Y1449" t="str">
        <v>USA</v>
      </c>
      <c r="Z1449" t="str">
        <v>R</v>
      </c>
      <c r="AA1449" t="str">
        <v>Raymond Cruz</v>
      </c>
      <c r="AB1449" t="str">
        <v>Andrew Davis</v>
      </c>
      <c r="AC1449">
        <v>672</v>
      </c>
      <c r="AD1449">
        <v>1460</v>
      </c>
      <c r="AE1449">
        <v>99</v>
      </c>
      <c r="AF1449">
        <v>941</v>
      </c>
      <c r="AG1449">
        <v>5.5</v>
      </c>
      <c r="AH1449">
        <v>135</v>
      </c>
      <c r="AI1449">
        <v>108</v>
      </c>
      <c r="AJ1449">
        <v>40048332</v>
      </c>
      <c r="AL1449" s="7" t="str">
        <v>Neema Barnette</v>
      </c>
      <c r="AM1449" s="35">
        <f>AVERAGEIFS(IMDB4[IMDb Score (1-10)],IMDB4[Director Name],Formula_Analysis!AL1449)</f>
        <v>5.3</v>
      </c>
      <c r="AQ1449" s="7" t="str">
        <v>Ari Folman</v>
      </c>
      <c r="AR1449" s="7">
        <f>SUMIFS(IMDB4[Gross Revenue],IMDB4[Lead Actor],Formula_Analysis!AQ1449)</f>
        <v>2283276</v>
      </c>
    </row>
    <row r="1450" spans="1:44" x14ac:dyDescent="0.25">
      <c r="A1450" t="str">
        <v>Sea of Love</v>
      </c>
      <c r="B1450">
        <v>32787</v>
      </c>
      <c r="C1450">
        <v>1989</v>
      </c>
      <c r="D1450" t="str">
        <v>1980s</v>
      </c>
      <c r="E1450" t="str">
        <v>Color</v>
      </c>
      <c r="F1450" t="str">
        <v>Crime</v>
      </c>
      <c r="G1450" t="str">
        <v>English</v>
      </c>
      <c r="H1450" t="str">
        <v>USA</v>
      </c>
      <c r="I1450" t="str">
        <v>R</v>
      </c>
      <c r="J1450" t="str">
        <v>Al Pacino</v>
      </c>
      <c r="K1450" t="str">
        <v>Harold Becker</v>
      </c>
      <c r="L1450">
        <v>14000</v>
      </c>
      <c r="M1450">
        <v>15914</v>
      </c>
      <c r="N1450">
        <v>17</v>
      </c>
      <c r="O1450">
        <v>0</v>
      </c>
      <c r="P1450">
        <v>6.8</v>
      </c>
      <c r="R1450" t="str">
        <v>A Haunted House</v>
      </c>
      <c r="S1450">
        <v>41366</v>
      </c>
      <c r="T1450">
        <v>2013</v>
      </c>
      <c r="U1450" t="str">
        <v>2010s</v>
      </c>
      <c r="V1450" t="str">
        <v>Color</v>
      </c>
      <c r="W1450" t="str">
        <v>Comedy</v>
      </c>
      <c r="X1450" t="str">
        <v>English</v>
      </c>
      <c r="Y1450" t="str">
        <v>USA</v>
      </c>
      <c r="Z1450" t="str">
        <v>R</v>
      </c>
      <c r="AA1450" t="str">
        <v>Essence Atkins</v>
      </c>
      <c r="AB1450" t="str">
        <v>Michael Tiddes</v>
      </c>
      <c r="AC1450">
        <v>713</v>
      </c>
      <c r="AD1450">
        <v>3421</v>
      </c>
      <c r="AE1450">
        <v>89</v>
      </c>
      <c r="AF1450">
        <v>0</v>
      </c>
      <c r="AG1450">
        <v>5.0999999999999996</v>
      </c>
      <c r="AH1450">
        <v>129</v>
      </c>
      <c r="AI1450">
        <v>86</v>
      </c>
      <c r="AJ1450">
        <v>40041683</v>
      </c>
      <c r="AL1450" s="7" t="str">
        <v>Joey Lauren Adams</v>
      </c>
      <c r="AM1450" s="35">
        <f>AVERAGEIFS(IMDB4[IMDb Score (1-10)],IMDB4[Director Name],Formula_Analysis!AL1450)</f>
        <v>6.2</v>
      </c>
      <c r="AQ1450" s="7" t="str">
        <v>Norbert Ferrer</v>
      </c>
      <c r="AR1450" s="7">
        <f>SUMIFS(IMDB4[Gross Revenue],IMDB4[Lead Actor],Formula_Analysis!AQ1450)</f>
        <v>4074023</v>
      </c>
    </row>
    <row r="1451" spans="1:44" x14ac:dyDescent="0.25">
      <c r="A1451" t="str">
        <v>The Grey</v>
      </c>
      <c r="B1451">
        <v>40576</v>
      </c>
      <c r="C1451">
        <v>2011</v>
      </c>
      <c r="D1451" t="str">
        <v>2010s</v>
      </c>
      <c r="E1451" t="str">
        <v>Color</v>
      </c>
      <c r="F1451" t="str">
        <v>Action</v>
      </c>
      <c r="G1451" t="str">
        <v>English</v>
      </c>
      <c r="H1451" t="str">
        <v>USA</v>
      </c>
      <c r="I1451" t="str">
        <v>R</v>
      </c>
      <c r="J1451" t="str">
        <v>Liam Neeson</v>
      </c>
      <c r="K1451" t="str">
        <v>Joe Carnahan</v>
      </c>
      <c r="L1451">
        <v>14000</v>
      </c>
      <c r="M1451">
        <v>16606</v>
      </c>
      <c r="N1451">
        <v>248</v>
      </c>
      <c r="O1451">
        <v>32000</v>
      </c>
      <c r="P1451">
        <v>6.8</v>
      </c>
      <c r="R1451" t="str">
        <v>I Still Know What You Did Last Summer</v>
      </c>
      <c r="S1451">
        <v>35959</v>
      </c>
      <c r="T1451">
        <v>1998</v>
      </c>
      <c r="U1451" t="str">
        <v>1990s</v>
      </c>
      <c r="V1451" t="str">
        <v>Color</v>
      </c>
      <c r="W1451" t="str">
        <v>Horror</v>
      </c>
      <c r="X1451" t="str">
        <v>English</v>
      </c>
      <c r="Y1451" t="str">
        <v>USA</v>
      </c>
      <c r="Z1451" t="str">
        <v>R</v>
      </c>
      <c r="AA1451" t="str">
        <v>Muse Watson</v>
      </c>
      <c r="AB1451" t="str">
        <v>Danny Cannon</v>
      </c>
      <c r="AC1451">
        <v>45000</v>
      </c>
      <c r="AD1451">
        <v>49847</v>
      </c>
      <c r="AE1451">
        <v>41</v>
      </c>
      <c r="AF1451">
        <v>891</v>
      </c>
      <c r="AG1451">
        <v>4.5999999999999996</v>
      </c>
      <c r="AH1451">
        <v>125</v>
      </c>
      <c r="AI1451">
        <v>100</v>
      </c>
      <c r="AJ1451">
        <v>39989008</v>
      </c>
      <c r="AL1451" s="7" t="str">
        <v>Steve Gomer</v>
      </c>
      <c r="AM1451" s="35">
        <f>AVERAGEIFS(IMDB4[IMDb Score (1-10)],IMDB4[Director Name],Formula_Analysis!AL1451)</f>
        <v>2.8</v>
      </c>
      <c r="AQ1451" s="7" t="str">
        <v>Terry Funk</v>
      </c>
      <c r="AR1451" s="7">
        <f>SUMIFS(IMDB4[Gross Revenue],IMDB4[Lead Actor],Formula_Analysis!AQ1451)</f>
        <v>2047570</v>
      </c>
    </row>
    <row r="1452" spans="1:44" x14ac:dyDescent="0.25">
      <c r="A1452" t="str">
        <v>Over the Hedge</v>
      </c>
      <c r="B1452">
        <v>38823</v>
      </c>
      <c r="C1452">
        <v>2006</v>
      </c>
      <c r="D1452" t="str">
        <v>2000s</v>
      </c>
      <c r="E1452" t="str">
        <v>Color</v>
      </c>
      <c r="F1452" t="str">
        <v>Adventure</v>
      </c>
      <c r="G1452" t="str">
        <v>English</v>
      </c>
      <c r="H1452" t="str">
        <v>USA</v>
      </c>
      <c r="I1452" t="str">
        <v>PG</v>
      </c>
      <c r="J1452" t="str">
        <v>Bruce Willis</v>
      </c>
      <c r="K1452" t="str">
        <v>Tim Johnson</v>
      </c>
      <c r="L1452">
        <v>13000</v>
      </c>
      <c r="M1452">
        <v>22813</v>
      </c>
      <c r="N1452">
        <v>12</v>
      </c>
      <c r="O1452">
        <v>0</v>
      </c>
      <c r="P1452">
        <v>6.8</v>
      </c>
      <c r="R1452" t="str">
        <v>The Wild Thornberrys Movie</v>
      </c>
      <c r="S1452">
        <v>37588</v>
      </c>
      <c r="T1452">
        <v>2002</v>
      </c>
      <c r="U1452" t="str">
        <v>2000s</v>
      </c>
      <c r="V1452" t="str">
        <v>Color</v>
      </c>
      <c r="W1452" t="str">
        <v>Adventure</v>
      </c>
      <c r="X1452" t="str">
        <v>English</v>
      </c>
      <c r="Y1452" t="str">
        <v>USA</v>
      </c>
      <c r="Z1452" t="str">
        <v>PG</v>
      </c>
      <c r="AA1452" t="str">
        <v>Alfre Woodard</v>
      </c>
      <c r="AB1452" t="str">
        <v>Cathy Malkasian</v>
      </c>
      <c r="AC1452">
        <v>1000</v>
      </c>
      <c r="AD1452">
        <v>2908</v>
      </c>
      <c r="AE1452">
        <v>0</v>
      </c>
      <c r="AF1452">
        <v>187</v>
      </c>
      <c r="AG1452">
        <v>5.2</v>
      </c>
      <c r="AH1452">
        <v>38</v>
      </c>
      <c r="AI1452">
        <v>85</v>
      </c>
      <c r="AJ1452">
        <v>39880476</v>
      </c>
      <c r="AL1452" s="7" t="str">
        <v>Fatih Akin</v>
      </c>
      <c r="AM1452" s="35">
        <f>AVERAGEIFS(IMDB4[IMDb Score (1-10)],IMDB4[Director Name],Formula_Analysis!AL1452)</f>
        <v>7.3</v>
      </c>
      <c r="AQ1452" s="7" t="str">
        <v>Don Wallace</v>
      </c>
      <c r="AR1452" s="7">
        <f>SUMIFS(IMDB4[Gross Revenue],IMDB4[Lead Actor],Formula_Analysis!AQ1452)</f>
        <v>5199</v>
      </c>
    </row>
    <row r="1453" spans="1:44" x14ac:dyDescent="0.25">
      <c r="A1453" t="str">
        <v>Beavis and Butt-Head Do America</v>
      </c>
      <c r="B1453">
        <v>35169</v>
      </c>
      <c r="C1453">
        <v>1996</v>
      </c>
      <c r="D1453" t="str">
        <v>1990s</v>
      </c>
      <c r="E1453" t="str">
        <v>Color</v>
      </c>
      <c r="F1453" t="str">
        <v>Adventure</v>
      </c>
      <c r="G1453" t="str">
        <v>English</v>
      </c>
      <c r="H1453" t="str">
        <v>USA</v>
      </c>
      <c r="I1453" t="str">
        <v>PG-13</v>
      </c>
      <c r="J1453" t="str">
        <v>Bruce Willis</v>
      </c>
      <c r="K1453" t="str">
        <v>Mike Judge</v>
      </c>
      <c r="L1453">
        <v>13000</v>
      </c>
      <c r="M1453">
        <v>17035</v>
      </c>
      <c r="N1453">
        <v>406</v>
      </c>
      <c r="O1453">
        <v>0</v>
      </c>
      <c r="P1453">
        <v>6.8</v>
      </c>
      <c r="R1453" t="str">
        <v>The Illusionist</v>
      </c>
      <c r="S1453">
        <v>38741</v>
      </c>
      <c r="T1453">
        <v>2006</v>
      </c>
      <c r="U1453" t="str">
        <v>2000s</v>
      </c>
      <c r="V1453" t="str">
        <v>Color</v>
      </c>
      <c r="W1453" t="str">
        <v>Drama</v>
      </c>
      <c r="X1453" t="str">
        <v>English</v>
      </c>
      <c r="Y1453" t="str">
        <v>USA</v>
      </c>
      <c r="Z1453" t="str">
        <v>PG-13</v>
      </c>
      <c r="AA1453" t="str">
        <v>Rufus Sewell</v>
      </c>
      <c r="AB1453" t="str">
        <v>Neil Burger</v>
      </c>
      <c r="AC1453">
        <v>3000</v>
      </c>
      <c r="AD1453">
        <v>4210</v>
      </c>
      <c r="AE1453">
        <v>168</v>
      </c>
      <c r="AF1453">
        <v>15000</v>
      </c>
      <c r="AG1453">
        <v>7.6</v>
      </c>
      <c r="AH1453">
        <v>236</v>
      </c>
      <c r="AI1453">
        <v>110</v>
      </c>
      <c r="AJ1453">
        <v>39825798</v>
      </c>
      <c r="AL1453" s="7" t="str">
        <v>Anurag Basu</v>
      </c>
      <c r="AM1453" s="35">
        <f>AVERAGEIFS(IMDB4[IMDb Score (1-10)],IMDB4[Director Name],Formula_Analysis!AL1453)</f>
        <v>6</v>
      </c>
      <c r="AQ1453" s="7" t="str">
        <v>Josh Swanson</v>
      </c>
      <c r="AR1453" s="7">
        <f>SUMIFS(IMDB4[Gross Revenue],IMDB4[Lead Actor],Formula_Analysis!AQ1453)</f>
        <v>287761</v>
      </c>
    </row>
    <row r="1454" spans="1:44" x14ac:dyDescent="0.25">
      <c r="A1454" t="str">
        <v>TRON: Legacy</v>
      </c>
      <c r="B1454">
        <v>40183</v>
      </c>
      <c r="C1454">
        <v>2010</v>
      </c>
      <c r="D1454" t="str">
        <v>2010s</v>
      </c>
      <c r="E1454" t="str">
        <v>Color</v>
      </c>
      <c r="F1454" t="str">
        <v>Action</v>
      </c>
      <c r="G1454" t="str">
        <v>English</v>
      </c>
      <c r="H1454" t="str">
        <v>USA</v>
      </c>
      <c r="I1454" t="str">
        <v>PG</v>
      </c>
      <c r="J1454" t="str">
        <v>Jeff Bridges</v>
      </c>
      <c r="K1454" t="str">
        <v>Joseph Kosinski</v>
      </c>
      <c r="L1454">
        <v>12000</v>
      </c>
      <c r="M1454">
        <v>25550</v>
      </c>
      <c r="N1454">
        <v>364</v>
      </c>
      <c r="O1454">
        <v>30000</v>
      </c>
      <c r="P1454">
        <v>6.8</v>
      </c>
      <c r="R1454" t="str">
        <v>Caddyshack</v>
      </c>
      <c r="S1454">
        <v>29507</v>
      </c>
      <c r="T1454">
        <v>1980</v>
      </c>
      <c r="U1454" t="str">
        <v>1980s</v>
      </c>
      <c r="V1454" t="str">
        <v>Color</v>
      </c>
      <c r="W1454" t="str">
        <v>Comedy</v>
      </c>
      <c r="X1454" t="str">
        <v>English</v>
      </c>
      <c r="Y1454" t="str">
        <v>USA</v>
      </c>
      <c r="Z1454" t="str">
        <v>R</v>
      </c>
      <c r="AA1454" t="str">
        <v>Bill Murray</v>
      </c>
      <c r="AB1454" t="str">
        <v>Harold Ramis</v>
      </c>
      <c r="AC1454">
        <v>13000</v>
      </c>
      <c r="AD1454">
        <v>14921</v>
      </c>
      <c r="AE1454">
        <v>11000</v>
      </c>
      <c r="AF1454">
        <v>0</v>
      </c>
      <c r="AG1454">
        <v>7.4</v>
      </c>
      <c r="AH1454">
        <v>71</v>
      </c>
      <c r="AI1454">
        <v>98</v>
      </c>
      <c r="AJ1454">
        <v>39800000</v>
      </c>
      <c r="AL1454" s="7" t="str">
        <v>Mike Bigelow</v>
      </c>
      <c r="AM1454" s="35">
        <f>AVERAGEIFS(IMDB4[IMDb Score (1-10)],IMDB4[Director Name],Formula_Analysis!AL1454)</f>
        <v>4.5999999999999996</v>
      </c>
      <c r="AQ1454" s="7" t="str">
        <v>Ohad Knoller</v>
      </c>
      <c r="AR1454" s="7">
        <f>SUMIFS(IMDB4[Gross Revenue],IMDB4[Lead Actor],Formula_Analysis!AQ1454)</f>
        <v>155972</v>
      </c>
    </row>
    <row r="1455" spans="1:44" x14ac:dyDescent="0.25">
      <c r="A1455" t="str">
        <v>Con Air</v>
      </c>
      <c r="B1455">
        <v>35432</v>
      </c>
      <c r="C1455">
        <v>1997</v>
      </c>
      <c r="D1455" t="str">
        <v>1990s</v>
      </c>
      <c r="E1455" t="str">
        <v>Color</v>
      </c>
      <c r="F1455" t="str">
        <v>Action</v>
      </c>
      <c r="G1455" t="str">
        <v>English</v>
      </c>
      <c r="H1455" t="str">
        <v>USA</v>
      </c>
      <c r="I1455" t="str">
        <v>R</v>
      </c>
      <c r="J1455" t="str">
        <v>Steve Buscemi</v>
      </c>
      <c r="K1455" t="str">
        <v>Simon West</v>
      </c>
      <c r="L1455">
        <v>12000</v>
      </c>
      <c r="M1455">
        <v>15362</v>
      </c>
      <c r="N1455">
        <v>165</v>
      </c>
      <c r="O1455">
        <v>0</v>
      </c>
      <c r="P1455">
        <v>6.8</v>
      </c>
      <c r="R1455" t="str">
        <v>The Beach</v>
      </c>
      <c r="S1455">
        <v>36595</v>
      </c>
      <c r="T1455">
        <v>2000</v>
      </c>
      <c r="U1455" t="str">
        <v>2000s</v>
      </c>
      <c r="V1455" t="str">
        <v>Color</v>
      </c>
      <c r="W1455" t="str">
        <v>Adventure</v>
      </c>
      <c r="X1455" t="str">
        <v>English</v>
      </c>
      <c r="Y1455" t="str">
        <v>USA</v>
      </c>
      <c r="Z1455" t="str">
        <v>R</v>
      </c>
      <c r="AA1455" t="str">
        <v>Leonardo DiCaprio</v>
      </c>
      <c r="AB1455" t="str">
        <v>Danny Boyle</v>
      </c>
      <c r="AC1455">
        <v>29000</v>
      </c>
      <c r="AD1455">
        <v>29461</v>
      </c>
      <c r="AE1455">
        <v>0</v>
      </c>
      <c r="AF1455">
        <v>0</v>
      </c>
      <c r="AG1455">
        <v>6.6</v>
      </c>
      <c r="AH1455">
        <v>118</v>
      </c>
      <c r="AI1455">
        <v>119</v>
      </c>
      <c r="AJ1455">
        <v>39778599</v>
      </c>
      <c r="AL1455" s="7" t="str">
        <v>Andrew Erwin</v>
      </c>
      <c r="AM1455" s="35">
        <f>AVERAGEIFS(IMDB4[IMDb Score (1-10)],IMDB4[Director Name],Formula_Analysis!AL1455)</f>
        <v>5.4</v>
      </c>
      <c r="AQ1455" s="7" t="str">
        <v>Daniel London</v>
      </c>
      <c r="AR1455" s="7">
        <f>SUMIFS(IMDB4[Gross Revenue],IMDB4[Lead Actor],Formula_Analysis!AQ1455)</f>
        <v>255352</v>
      </c>
    </row>
    <row r="1456" spans="1:44" x14ac:dyDescent="0.25">
      <c r="A1456" t="str">
        <v>Atlantis: The Lost Empire</v>
      </c>
      <c r="B1456">
        <v>37085</v>
      </c>
      <c r="C1456">
        <v>2001</v>
      </c>
      <c r="D1456" t="str">
        <v>2000s</v>
      </c>
      <c r="E1456" t="str">
        <v>Color</v>
      </c>
      <c r="F1456" t="str">
        <v>Action</v>
      </c>
      <c r="G1456" t="str">
        <v>English</v>
      </c>
      <c r="H1456" t="str">
        <v>USA</v>
      </c>
      <c r="I1456" t="str">
        <v>PG</v>
      </c>
      <c r="J1456" t="str">
        <v>Leonard Nimoy</v>
      </c>
      <c r="K1456" t="str">
        <v>Gary Trousdale</v>
      </c>
      <c r="L1456">
        <v>12000</v>
      </c>
      <c r="M1456">
        <v>15237</v>
      </c>
      <c r="N1456">
        <v>21</v>
      </c>
      <c r="O1456">
        <v>0</v>
      </c>
      <c r="P1456">
        <v>6.8</v>
      </c>
      <c r="R1456" t="str">
        <v>Epic Movie</v>
      </c>
      <c r="S1456">
        <v>39362</v>
      </c>
      <c r="T1456">
        <v>2007</v>
      </c>
      <c r="U1456" t="str">
        <v>2000s</v>
      </c>
      <c r="V1456" t="str">
        <v>Color</v>
      </c>
      <c r="W1456" t="str">
        <v>Adventure</v>
      </c>
      <c r="X1456" t="str">
        <v>English</v>
      </c>
      <c r="Y1456" t="str">
        <v>USA</v>
      </c>
      <c r="Z1456" t="str">
        <v>PG-13</v>
      </c>
      <c r="AA1456" t="str">
        <v>David Carradine</v>
      </c>
      <c r="AB1456" t="str">
        <v>Jason Friedberg</v>
      </c>
      <c r="AC1456">
        <v>926</v>
      </c>
      <c r="AD1456">
        <v>4293</v>
      </c>
      <c r="AE1456">
        <v>82</v>
      </c>
      <c r="AF1456">
        <v>0</v>
      </c>
      <c r="AG1456">
        <v>2.2999999999999998</v>
      </c>
      <c r="AH1456">
        <v>112</v>
      </c>
      <c r="AI1456">
        <v>93</v>
      </c>
      <c r="AJ1456">
        <v>39737645</v>
      </c>
      <c r="AL1456" s="7" t="str">
        <v>Martin Lawrence</v>
      </c>
      <c r="AM1456" s="35">
        <f>AVERAGEIFS(IMDB4[IMDb Score (1-10)],IMDB4[Director Name],Formula_Analysis!AL1456)</f>
        <v>5.6</v>
      </c>
      <c r="AQ1456" s="7" t="str">
        <v>Ye Liu</v>
      </c>
      <c r="AR1456" s="7">
        <f>SUMIFS(IMDB4[Gross Revenue],IMDB4[Lead Actor],Formula_Analysis!AQ1456)</f>
        <v>119922</v>
      </c>
    </row>
    <row r="1457" spans="1:44" x14ac:dyDescent="0.25">
      <c r="A1457" t="str">
        <v>Surf's Up</v>
      </c>
      <c r="B1457">
        <v>39166</v>
      </c>
      <c r="C1457">
        <v>2007</v>
      </c>
      <c r="D1457" t="str">
        <v>2000s</v>
      </c>
      <c r="E1457" t="str">
        <v>Color</v>
      </c>
      <c r="F1457" t="str">
        <v>Animation</v>
      </c>
      <c r="G1457" t="str">
        <v>English</v>
      </c>
      <c r="H1457" t="str">
        <v>USA</v>
      </c>
      <c r="I1457" t="str">
        <v>PG</v>
      </c>
      <c r="J1457" t="str">
        <v>Jeff Bridges</v>
      </c>
      <c r="K1457" t="str">
        <v>Ash Brannon</v>
      </c>
      <c r="L1457">
        <v>12000</v>
      </c>
      <c r="M1457">
        <v>25590</v>
      </c>
      <c r="N1457">
        <v>9</v>
      </c>
      <c r="O1457">
        <v>0</v>
      </c>
      <c r="P1457">
        <v>6.8</v>
      </c>
      <c r="R1457" t="str">
        <v>The Ladykillers</v>
      </c>
      <c r="S1457">
        <v>38084</v>
      </c>
      <c r="T1457">
        <v>2004</v>
      </c>
      <c r="U1457" t="str">
        <v>2000s</v>
      </c>
      <c r="V1457" t="str">
        <v>Color</v>
      </c>
      <c r="W1457" t="str">
        <v>Comedy</v>
      </c>
      <c r="X1457" t="str">
        <v>English</v>
      </c>
      <c r="Y1457" t="str">
        <v>USA</v>
      </c>
      <c r="Z1457" t="str">
        <v>R</v>
      </c>
      <c r="AA1457" t="str">
        <v>J.K. Simmons</v>
      </c>
      <c r="AB1457" t="str">
        <v>Ethan Coen</v>
      </c>
      <c r="AC1457">
        <v>24000</v>
      </c>
      <c r="AD1457">
        <v>41701</v>
      </c>
      <c r="AE1457">
        <v>1000</v>
      </c>
      <c r="AF1457">
        <v>0</v>
      </c>
      <c r="AG1457">
        <v>6.2</v>
      </c>
      <c r="AH1457">
        <v>193</v>
      </c>
      <c r="AI1457">
        <v>104</v>
      </c>
      <c r="AJ1457">
        <v>39692139</v>
      </c>
      <c r="AL1457" s="7" t="str">
        <v>Karim AÃ¯nouz</v>
      </c>
      <c r="AM1457" s="35">
        <f>AVERAGEIFS(IMDB4[IMDb Score (1-10)],IMDB4[Director Name],Formula_Analysis!AL1457)</f>
        <v>6.1</v>
      </c>
      <c r="AQ1457" s="7" t="str">
        <v>Paul Brooke</v>
      </c>
      <c r="AR1457" s="7">
        <f>SUMIFS(IMDB4[Gross Revenue],IMDB4[Lead Actor],Formula_Analysis!AQ1457)</f>
        <v>14131298</v>
      </c>
    </row>
    <row r="1458" spans="1:44" x14ac:dyDescent="0.25">
      <c r="A1458" t="str">
        <v>Bringing Out the Dead</v>
      </c>
      <c r="B1458">
        <v>36468</v>
      </c>
      <c r="C1458">
        <v>1999</v>
      </c>
      <c r="D1458" t="str">
        <v>1990s</v>
      </c>
      <c r="E1458" t="str">
        <v>Color</v>
      </c>
      <c r="F1458" t="str">
        <v>Drama</v>
      </c>
      <c r="G1458" t="str">
        <v>English</v>
      </c>
      <c r="H1458" t="str">
        <v>USA</v>
      </c>
      <c r="I1458" t="str">
        <v>R</v>
      </c>
      <c r="J1458" t="str">
        <v>Nicolas Cage</v>
      </c>
      <c r="K1458" t="str">
        <v>Martin Scorsese</v>
      </c>
      <c r="L1458">
        <v>12000</v>
      </c>
      <c r="M1458">
        <v>13040</v>
      </c>
      <c r="N1458">
        <v>17000</v>
      </c>
      <c r="O1458">
        <v>0</v>
      </c>
      <c r="P1458">
        <v>6.8</v>
      </c>
      <c r="R1458" t="str">
        <v>Hitman</v>
      </c>
      <c r="S1458">
        <v>39131</v>
      </c>
      <c r="T1458">
        <v>2007</v>
      </c>
      <c r="U1458" t="str">
        <v>2000s</v>
      </c>
      <c r="V1458" t="str">
        <v>Color</v>
      </c>
      <c r="W1458" t="str">
        <v>Action</v>
      </c>
      <c r="X1458" t="str">
        <v>English</v>
      </c>
      <c r="Y1458" t="str">
        <v>France</v>
      </c>
      <c r="Z1458" t="str">
        <v>R</v>
      </c>
      <c r="AA1458" t="str">
        <v>Henry Ian Cusick</v>
      </c>
      <c r="AB1458" t="str">
        <v>Xavier Gens</v>
      </c>
      <c r="AC1458">
        <v>866</v>
      </c>
      <c r="AD1458">
        <v>2124</v>
      </c>
      <c r="AE1458">
        <v>87</v>
      </c>
      <c r="AF1458">
        <v>0</v>
      </c>
      <c r="AG1458">
        <v>6.3</v>
      </c>
      <c r="AH1458">
        <v>193</v>
      </c>
      <c r="AI1458">
        <v>94</v>
      </c>
      <c r="AJ1458">
        <v>39687528</v>
      </c>
      <c r="AL1458" s="7" t="str">
        <v>Joseph Ruben</v>
      </c>
      <c r="AM1458" s="35">
        <f>AVERAGEIFS(IMDB4[IMDb Score (1-10)],IMDB4[Director Name],Formula_Analysis!AL1458)</f>
        <v>5.6</v>
      </c>
      <c r="AQ1458" s="7" t="str">
        <v>Long Nguyen</v>
      </c>
      <c r="AR1458" s="7">
        <f>SUMIFS(IMDB4[Gross Revenue],IMDB4[Lead Actor],Formula_Analysis!AQ1458)</f>
        <v>638951</v>
      </c>
    </row>
    <row r="1459" spans="1:44" x14ac:dyDescent="0.25">
      <c r="A1459" t="str">
        <v>Pandorum</v>
      </c>
      <c r="B1459">
        <v>40059</v>
      </c>
      <c r="C1459">
        <v>2009</v>
      </c>
      <c r="D1459" t="str">
        <v>2000s</v>
      </c>
      <c r="E1459" t="str">
        <v>Color</v>
      </c>
      <c r="F1459" t="str">
        <v>Action</v>
      </c>
      <c r="G1459" t="str">
        <v>English</v>
      </c>
      <c r="H1459" t="str">
        <v>Germany</v>
      </c>
      <c r="I1459" t="str">
        <v>R</v>
      </c>
      <c r="J1459" t="str">
        <v>Norman Reedus</v>
      </c>
      <c r="K1459" t="str">
        <v>Christian Alvart</v>
      </c>
      <c r="L1459">
        <v>12000</v>
      </c>
      <c r="M1459">
        <v>14127</v>
      </c>
      <c r="N1459">
        <v>22</v>
      </c>
      <c r="O1459">
        <v>10000</v>
      </c>
      <c r="P1459">
        <v>6.8</v>
      </c>
      <c r="R1459" t="str">
        <v>Jackie Brown</v>
      </c>
      <c r="S1459">
        <v>35747</v>
      </c>
      <c r="T1459">
        <v>1997</v>
      </c>
      <c r="U1459" t="str">
        <v>1990s</v>
      </c>
      <c r="V1459" t="str">
        <v>Color</v>
      </c>
      <c r="W1459" t="str">
        <v>Crime</v>
      </c>
      <c r="X1459" t="str">
        <v>English</v>
      </c>
      <c r="Y1459" t="str">
        <v>USA</v>
      </c>
      <c r="Z1459" t="str">
        <v>R</v>
      </c>
      <c r="AA1459" t="str">
        <v>Robert De Niro</v>
      </c>
      <c r="AB1459" t="str">
        <v>Quentin Tarantino</v>
      </c>
      <c r="AC1459">
        <v>22000</v>
      </c>
      <c r="AD1459">
        <v>25522</v>
      </c>
      <c r="AE1459">
        <v>16000</v>
      </c>
      <c r="AF1459">
        <v>0</v>
      </c>
      <c r="AG1459">
        <v>7.5</v>
      </c>
      <c r="AH1459">
        <v>140</v>
      </c>
      <c r="AI1459">
        <v>154</v>
      </c>
      <c r="AJ1459">
        <v>39647595</v>
      </c>
      <c r="AL1459" s="7" t="str">
        <v>Rob Pritts</v>
      </c>
      <c r="AM1459" s="35">
        <f>AVERAGEIFS(IMDB4[IMDb Score (1-10)],IMDB4[Director Name],Formula_Analysis!AL1459)</f>
        <v>4.5999999999999996</v>
      </c>
      <c r="AQ1459" s="7" t="str">
        <v>Vernon Dobtcheff</v>
      </c>
      <c r="AR1459" s="7">
        <f>SUMIFS(IMDB4[Gross Revenue],IMDB4[Lead Actor],Formula_Analysis!AQ1459)</f>
        <v>5792822</v>
      </c>
    </row>
    <row r="1460" spans="1:44" x14ac:dyDescent="0.25">
      <c r="A1460" t="str">
        <v>Heaven's Gate</v>
      </c>
      <c r="B1460">
        <v>29261</v>
      </c>
      <c r="C1460">
        <v>1980</v>
      </c>
      <c r="D1460" t="str">
        <v>1980s</v>
      </c>
      <c r="E1460" t="str">
        <v>Color</v>
      </c>
      <c r="F1460" t="str">
        <v>Adventure</v>
      </c>
      <c r="G1460" t="str">
        <v>English</v>
      </c>
      <c r="H1460" t="str">
        <v>USA</v>
      </c>
      <c r="I1460" t="str">
        <v>R</v>
      </c>
      <c r="J1460" t="str">
        <v>Jeff Bridges</v>
      </c>
      <c r="K1460" t="str">
        <v>Michael Cimino</v>
      </c>
      <c r="L1460">
        <v>12000</v>
      </c>
      <c r="M1460">
        <v>14255</v>
      </c>
      <c r="N1460">
        <v>517</v>
      </c>
      <c r="O1460">
        <v>1000</v>
      </c>
      <c r="P1460">
        <v>6.8</v>
      </c>
      <c r="R1460" t="str">
        <v>30 Days of Night</v>
      </c>
      <c r="S1460">
        <v>39392</v>
      </c>
      <c r="T1460">
        <v>2007</v>
      </c>
      <c r="U1460" t="str">
        <v>2000s</v>
      </c>
      <c r="V1460" t="str">
        <v>Color</v>
      </c>
      <c r="W1460" t="str">
        <v>Horror</v>
      </c>
      <c r="X1460" t="str">
        <v>English</v>
      </c>
      <c r="Y1460" t="str">
        <v>USA</v>
      </c>
      <c r="Z1460" t="str">
        <v>R</v>
      </c>
      <c r="AA1460" t="str">
        <v>Danny Huston</v>
      </c>
      <c r="AB1460" t="str">
        <v>David Slade</v>
      </c>
      <c r="AC1460">
        <v>430</v>
      </c>
      <c r="AD1460">
        <v>814</v>
      </c>
      <c r="AE1460">
        <v>171</v>
      </c>
      <c r="AF1460">
        <v>0</v>
      </c>
      <c r="AG1460">
        <v>6.6</v>
      </c>
      <c r="AH1460">
        <v>304</v>
      </c>
      <c r="AI1460">
        <v>113</v>
      </c>
      <c r="AJ1460">
        <v>39568996</v>
      </c>
      <c r="AL1460" s="7" t="str">
        <v>Tony Richardson</v>
      </c>
      <c r="AM1460" s="35">
        <f>AVERAGEIFS(IMDB4[IMDb Score (1-10)],IMDB4[Director Name],Formula_Analysis!AL1460)</f>
        <v>6</v>
      </c>
      <c r="AQ1460" s="7" t="str">
        <v>Blanchard Ryan</v>
      </c>
      <c r="AR1460" s="7">
        <f>SUMIFS(IMDB4[Gross Revenue],IMDB4[Lead Actor],Formula_Analysis!AQ1460)</f>
        <v>30500882</v>
      </c>
    </row>
    <row r="1461" spans="1:44" x14ac:dyDescent="0.25">
      <c r="A1461" t="str">
        <v>Things to Do in Denver When You're Dead</v>
      </c>
      <c r="B1461">
        <v>34843</v>
      </c>
      <c r="C1461">
        <v>1995</v>
      </c>
      <c r="D1461" t="str">
        <v>1990s</v>
      </c>
      <c r="E1461" t="str">
        <v>Color</v>
      </c>
      <c r="F1461" t="str">
        <v>Crime</v>
      </c>
      <c r="G1461" t="str">
        <v>English</v>
      </c>
      <c r="H1461" t="str">
        <v>USA</v>
      </c>
      <c r="I1461" t="str">
        <v>R</v>
      </c>
      <c r="J1461" t="str">
        <v>Steve Buscemi</v>
      </c>
      <c r="K1461" t="str">
        <v>Gary Fleder</v>
      </c>
      <c r="L1461">
        <v>12000</v>
      </c>
      <c r="M1461">
        <v>14889</v>
      </c>
      <c r="N1461">
        <v>39</v>
      </c>
      <c r="O1461">
        <v>0</v>
      </c>
      <c r="P1461">
        <v>6.8</v>
      </c>
      <c r="R1461" t="str">
        <v>Benji</v>
      </c>
      <c r="S1461">
        <v>27262</v>
      </c>
      <c r="T1461">
        <v>1974</v>
      </c>
      <c r="U1461" t="str">
        <v>1970s</v>
      </c>
      <c r="V1461" t="str">
        <v>Color</v>
      </c>
      <c r="W1461" t="str">
        <v>Adventure</v>
      </c>
      <c r="X1461" t="str">
        <v>English</v>
      </c>
      <c r="Y1461" t="str">
        <v>USA</v>
      </c>
      <c r="Z1461" t="str">
        <v>G</v>
      </c>
      <c r="AA1461" t="str">
        <v>Frances Bavier</v>
      </c>
      <c r="AB1461" t="str">
        <v>Joe Camp</v>
      </c>
      <c r="AC1461">
        <v>407</v>
      </c>
      <c r="AD1461">
        <v>1090</v>
      </c>
      <c r="AE1461">
        <v>24</v>
      </c>
      <c r="AF1461">
        <v>816</v>
      </c>
      <c r="AG1461">
        <v>6.1</v>
      </c>
      <c r="AH1461">
        <v>5</v>
      </c>
      <c r="AI1461">
        <v>86</v>
      </c>
      <c r="AJ1461">
        <v>39552600</v>
      </c>
      <c r="AL1461" s="7" t="str">
        <v>Henry Hobson</v>
      </c>
      <c r="AM1461" s="35">
        <f>AVERAGEIFS(IMDB4[IMDb Score (1-10)],IMDB4[Director Name],Formula_Analysis!AL1461)</f>
        <v>5.6</v>
      </c>
      <c r="AQ1461" s="7" t="str">
        <v>Collin Alfredo St. Dic</v>
      </c>
      <c r="AR1461" s="7">
        <f>SUMIFS(IMDB4[Gross Revenue],IMDB4[Lead Actor],Formula_Analysis!AQ1461)</f>
        <v>2601847</v>
      </c>
    </row>
    <row r="1462" spans="1:44" x14ac:dyDescent="0.25">
      <c r="A1462" t="str">
        <v>Spectre</v>
      </c>
      <c r="B1462">
        <v>42164</v>
      </c>
      <c r="C1462">
        <v>2015</v>
      </c>
      <c r="D1462" t="str">
        <v>2010s</v>
      </c>
      <c r="E1462" t="str">
        <v>Color</v>
      </c>
      <c r="F1462" t="str">
        <v>Action</v>
      </c>
      <c r="G1462" t="str">
        <v>English</v>
      </c>
      <c r="H1462" t="str">
        <v>UK</v>
      </c>
      <c r="I1462" t="str">
        <v>PG-13</v>
      </c>
      <c r="J1462" t="str">
        <v>Christoph Waltz</v>
      </c>
      <c r="K1462" t="str">
        <v>Sam Mendes</v>
      </c>
      <c r="L1462">
        <v>11000</v>
      </c>
      <c r="M1462">
        <v>11700</v>
      </c>
      <c r="N1462">
        <v>0</v>
      </c>
      <c r="O1462">
        <v>85000</v>
      </c>
      <c r="P1462">
        <v>6.8</v>
      </c>
      <c r="R1462" t="str">
        <v>Resident Evil</v>
      </c>
      <c r="S1462">
        <v>37450</v>
      </c>
      <c r="T1462">
        <v>2002</v>
      </c>
      <c r="U1462" t="str">
        <v>2000s</v>
      </c>
      <c r="V1462" t="str">
        <v>Color</v>
      </c>
      <c r="W1462" t="str">
        <v>Action</v>
      </c>
      <c r="X1462" t="str">
        <v>English</v>
      </c>
      <c r="Y1462" t="str">
        <v>UK</v>
      </c>
      <c r="Z1462" t="str">
        <v>R</v>
      </c>
      <c r="AA1462" t="str">
        <v>Milla Jovovich</v>
      </c>
      <c r="AB1462" t="str">
        <v>Paul W.S. Anderson</v>
      </c>
      <c r="AC1462">
        <v>14000</v>
      </c>
      <c r="AD1462">
        <v>17902</v>
      </c>
      <c r="AE1462">
        <v>545</v>
      </c>
      <c r="AF1462">
        <v>0</v>
      </c>
      <c r="AG1462">
        <v>6.7</v>
      </c>
      <c r="AH1462">
        <v>226</v>
      </c>
      <c r="AI1462">
        <v>100</v>
      </c>
      <c r="AJ1462">
        <v>39532308</v>
      </c>
      <c r="AL1462" s="7" t="str">
        <v>Henry Joost</v>
      </c>
      <c r="AM1462" s="35">
        <f>AVERAGEIFS(IMDB4[IMDb Score (1-10)],IMDB4[Director Name],Formula_Analysis!AL1462)</f>
        <v>5.1999999999999993</v>
      </c>
      <c r="AQ1462" s="7" t="str">
        <v>Catriona MacColl</v>
      </c>
      <c r="AR1462" s="7">
        <f>SUMIFS(IMDB4[Gross Revenue],IMDB4[Lead Actor],Formula_Analysis!AQ1462)</f>
        <v>126387</v>
      </c>
    </row>
    <row r="1463" spans="1:44" x14ac:dyDescent="0.25">
      <c r="A1463" t="str">
        <v>The Devil Wears Prada</v>
      </c>
      <c r="B1463">
        <v>39035</v>
      </c>
      <c r="C1463">
        <v>2006</v>
      </c>
      <c r="D1463" t="str">
        <v>2000s</v>
      </c>
      <c r="E1463" t="str">
        <v>Color</v>
      </c>
      <c r="F1463" t="str">
        <v>Comedy</v>
      </c>
      <c r="G1463" t="str">
        <v>English</v>
      </c>
      <c r="H1463" t="str">
        <v>USA</v>
      </c>
      <c r="I1463" t="str">
        <v>PG-13</v>
      </c>
      <c r="J1463" t="str">
        <v>Meryl Streep</v>
      </c>
      <c r="K1463" t="str">
        <v>David Frankel</v>
      </c>
      <c r="L1463">
        <v>11000</v>
      </c>
      <c r="M1463">
        <v>23923</v>
      </c>
      <c r="N1463">
        <v>64</v>
      </c>
      <c r="O1463">
        <v>0</v>
      </c>
      <c r="P1463">
        <v>6.8</v>
      </c>
      <c r="R1463" t="str">
        <v>Hocus Pocus</v>
      </c>
      <c r="S1463">
        <v>34139</v>
      </c>
      <c r="T1463">
        <v>1993</v>
      </c>
      <c r="U1463" t="str">
        <v>1990s</v>
      </c>
      <c r="V1463" t="str">
        <v>Color</v>
      </c>
      <c r="W1463" t="str">
        <v>Comedy</v>
      </c>
      <c r="X1463" t="str">
        <v>English</v>
      </c>
      <c r="Y1463" t="str">
        <v>USA</v>
      </c>
      <c r="Z1463" t="str">
        <v>PG</v>
      </c>
      <c r="AA1463" t="str">
        <v>Vinessa Shaw</v>
      </c>
      <c r="AB1463" t="str">
        <v>Kenny Ortega</v>
      </c>
      <c r="AC1463">
        <v>580</v>
      </c>
      <c r="AD1463">
        <v>1275</v>
      </c>
      <c r="AE1463">
        <v>197</v>
      </c>
      <c r="AF1463">
        <v>16000</v>
      </c>
      <c r="AG1463">
        <v>6.7</v>
      </c>
      <c r="AH1463">
        <v>36</v>
      </c>
      <c r="AI1463">
        <v>96</v>
      </c>
      <c r="AJ1463">
        <v>39514713</v>
      </c>
      <c r="AL1463" s="7" t="str">
        <v>Paul Michael Glaser</v>
      </c>
      <c r="AM1463" s="35">
        <f>AVERAGEIFS(IMDB4[IMDb Score (1-10)],IMDB4[Director Name],Formula_Analysis!AL1463)</f>
        <v>6.6</v>
      </c>
      <c r="AQ1463" s="7" t="str">
        <v>Deborah Mailman</v>
      </c>
      <c r="AR1463" s="7">
        <f>SUMIFS(IMDB4[Gross Revenue],IMDB4[Lead Actor],Formula_Analysis!AQ1463)</f>
        <v>110029</v>
      </c>
    </row>
    <row r="1464" spans="1:44" x14ac:dyDescent="0.25">
      <c r="A1464" t="str">
        <v>50 First Dates</v>
      </c>
      <c r="B1464">
        <v>38158</v>
      </c>
      <c r="C1464">
        <v>2004</v>
      </c>
      <c r="D1464" t="str">
        <v>2000s</v>
      </c>
      <c r="E1464" t="str">
        <v>Color</v>
      </c>
      <c r="F1464" t="str">
        <v>Comedy</v>
      </c>
      <c r="G1464" t="str">
        <v>English</v>
      </c>
      <c r="H1464" t="str">
        <v>USA</v>
      </c>
      <c r="I1464" t="str">
        <v>PG-13</v>
      </c>
      <c r="J1464" t="str">
        <v>Adam Sandler</v>
      </c>
      <c r="K1464" t="str">
        <v>Peter Segal</v>
      </c>
      <c r="L1464">
        <v>11000</v>
      </c>
      <c r="M1464">
        <v>12952</v>
      </c>
      <c r="N1464">
        <v>88</v>
      </c>
      <c r="O1464">
        <v>11000</v>
      </c>
      <c r="P1464">
        <v>6.8</v>
      </c>
      <c r="R1464" t="str">
        <v>The Texas Chainsaw Massacre: The Beginning</v>
      </c>
      <c r="S1464">
        <v>38924</v>
      </c>
      <c r="T1464">
        <v>2006</v>
      </c>
      <c r="U1464" t="str">
        <v>2000s</v>
      </c>
      <c r="V1464" t="str">
        <v>Color</v>
      </c>
      <c r="W1464" t="str">
        <v>Horror</v>
      </c>
      <c r="X1464" t="str">
        <v>English</v>
      </c>
      <c r="Y1464" t="str">
        <v>USA</v>
      </c>
      <c r="Z1464" t="str">
        <v>R</v>
      </c>
      <c r="AA1464" t="str">
        <v>Matt Bomer</v>
      </c>
      <c r="AB1464" t="str">
        <v>Jonathan Liebesman</v>
      </c>
      <c r="AC1464">
        <v>20000</v>
      </c>
      <c r="AD1464">
        <v>26402</v>
      </c>
      <c r="AE1464">
        <v>473</v>
      </c>
      <c r="AF1464">
        <v>0</v>
      </c>
      <c r="AG1464">
        <v>5.9</v>
      </c>
      <c r="AH1464">
        <v>196</v>
      </c>
      <c r="AI1464">
        <v>83</v>
      </c>
      <c r="AJ1464">
        <v>39511038</v>
      </c>
      <c r="AL1464" s="7" t="str">
        <v>Michael Roemer</v>
      </c>
      <c r="AM1464" s="35">
        <f>AVERAGEIFS(IMDB4[IMDb Score (1-10)],IMDB4[Director Name],Formula_Analysis!AL1464)</f>
        <v>8.1</v>
      </c>
      <c r="AQ1464" s="7" t="str">
        <v>Don McKellar</v>
      </c>
      <c r="AR1464" s="7">
        <f>SUMIFS(IMDB4[Gross Revenue],IMDB4[Lead Actor],Formula_Analysis!AQ1464)</f>
        <v>3073392</v>
      </c>
    </row>
    <row r="1465" spans="1:44" x14ac:dyDescent="0.25">
      <c r="A1465" t="str">
        <v>The Hitchhiker's Guide to the Galaxy</v>
      </c>
      <c r="B1465">
        <v>38458</v>
      </c>
      <c r="C1465">
        <v>2005</v>
      </c>
      <c r="D1465" t="str">
        <v>2000s</v>
      </c>
      <c r="E1465" t="str">
        <v>Color</v>
      </c>
      <c r="F1465" t="str">
        <v>Adventure</v>
      </c>
      <c r="G1465" t="str">
        <v>English</v>
      </c>
      <c r="H1465" t="str">
        <v>USA</v>
      </c>
      <c r="I1465" t="str">
        <v>PG</v>
      </c>
      <c r="J1465" t="str">
        <v>Zooey Deschanel</v>
      </c>
      <c r="K1465" t="str">
        <v>Garth Jennings</v>
      </c>
      <c r="L1465">
        <v>11000</v>
      </c>
      <c r="M1465">
        <v>14073</v>
      </c>
      <c r="N1465">
        <v>37</v>
      </c>
      <c r="O1465">
        <v>10000</v>
      </c>
      <c r="P1465">
        <v>6.8</v>
      </c>
      <c r="R1465" t="str">
        <v>Crazy Heart</v>
      </c>
      <c r="S1465">
        <v>40029</v>
      </c>
      <c r="T1465">
        <v>2009</v>
      </c>
      <c r="U1465" t="str">
        <v>2000s</v>
      </c>
      <c r="V1465" t="str">
        <v>Color</v>
      </c>
      <c r="W1465" t="str">
        <v>Drama</v>
      </c>
      <c r="X1465" t="str">
        <v>English</v>
      </c>
      <c r="Y1465" t="str">
        <v>USA</v>
      </c>
      <c r="Z1465" t="str">
        <v>R</v>
      </c>
      <c r="AA1465" t="str">
        <v>Jeff Bridges</v>
      </c>
      <c r="AB1465" t="str">
        <v>Scott Cooper</v>
      </c>
      <c r="AC1465">
        <v>12000</v>
      </c>
      <c r="AD1465">
        <v>13172</v>
      </c>
      <c r="AE1465">
        <v>108</v>
      </c>
      <c r="AF1465">
        <v>0</v>
      </c>
      <c r="AG1465">
        <v>7.3</v>
      </c>
      <c r="AH1465">
        <v>273</v>
      </c>
      <c r="AI1465">
        <v>112</v>
      </c>
      <c r="AJ1465">
        <v>39462438</v>
      </c>
      <c r="AL1465" s="7" t="str">
        <v>Tom Schulman</v>
      </c>
      <c r="AM1465" s="35">
        <f>AVERAGEIFS(IMDB4[IMDb Score (1-10)],IMDB4[Director Name],Formula_Analysis!AL1465)</f>
        <v>5.3</v>
      </c>
      <c r="AQ1465" s="7" t="str">
        <v>Judith Chapman</v>
      </c>
      <c r="AR1465" s="7">
        <f>SUMIFS(IMDB4[Gross Revenue],IMDB4[Lead Actor],Formula_Analysis!AQ1465)</f>
        <v>24430272</v>
      </c>
    </row>
    <row r="1466" spans="1:44" x14ac:dyDescent="0.25">
      <c r="A1466" t="str">
        <v>A Prairie Home Companion</v>
      </c>
      <c r="B1466">
        <v>39036</v>
      </c>
      <c r="C1466">
        <v>2006</v>
      </c>
      <c r="D1466" t="str">
        <v>2000s</v>
      </c>
      <c r="E1466" t="str">
        <v>Color</v>
      </c>
      <c r="F1466" t="str">
        <v>Comedy</v>
      </c>
      <c r="G1466" t="str">
        <v>English</v>
      </c>
      <c r="H1466" t="str">
        <v>USA</v>
      </c>
      <c r="I1466" t="str">
        <v>PG-13</v>
      </c>
      <c r="J1466" t="str">
        <v>Meryl Streep</v>
      </c>
      <c r="K1466" t="str">
        <v>Robert Altman</v>
      </c>
      <c r="L1466">
        <v>11000</v>
      </c>
      <c r="M1466">
        <v>12946</v>
      </c>
      <c r="N1466">
        <v>500</v>
      </c>
      <c r="O1466">
        <v>683</v>
      </c>
      <c r="P1466">
        <v>6.8</v>
      </c>
      <c r="R1466" t="str">
        <v>Little Nicky</v>
      </c>
      <c r="S1466">
        <v>36597</v>
      </c>
      <c r="T1466">
        <v>2000</v>
      </c>
      <c r="U1466" t="str">
        <v>2000s</v>
      </c>
      <c r="V1466" t="str">
        <v>Color</v>
      </c>
      <c r="W1466" t="str">
        <v>Comedy</v>
      </c>
      <c r="X1466" t="str">
        <v>English</v>
      </c>
      <c r="Y1466" t="str">
        <v>USA</v>
      </c>
      <c r="Z1466" t="str">
        <v>PG-13</v>
      </c>
      <c r="AA1466" t="str">
        <v>Adam Sandler</v>
      </c>
      <c r="AB1466" t="str">
        <v>Steven Brill</v>
      </c>
      <c r="AC1466">
        <v>11000</v>
      </c>
      <c r="AD1466">
        <v>25190</v>
      </c>
      <c r="AE1466">
        <v>65</v>
      </c>
      <c r="AF1466">
        <v>0</v>
      </c>
      <c r="AG1466">
        <v>5.3</v>
      </c>
      <c r="AH1466">
        <v>87</v>
      </c>
      <c r="AI1466">
        <v>90</v>
      </c>
      <c r="AJ1466">
        <v>39442871</v>
      </c>
      <c r="AL1466" s="7" t="str">
        <v>James Manera</v>
      </c>
      <c r="AM1466" s="35">
        <f>AVERAGEIFS(IMDB4[IMDb Score (1-10)],IMDB4[Director Name],Formula_Analysis!AL1466)</f>
        <v>4.4000000000000004</v>
      </c>
      <c r="AQ1466" s="7" t="str">
        <v>Hiroshi Abe</v>
      </c>
      <c r="AR1466" s="7">
        <f>SUMIFS(IMDB4[Gross Revenue],IMDB4[Lead Actor],Formula_Analysis!AQ1466)</f>
        <v>10037390</v>
      </c>
    </row>
    <row r="1467" spans="1:44" x14ac:dyDescent="0.25">
      <c r="A1467" t="str">
        <v>Bernie</v>
      </c>
      <c r="B1467">
        <v>40572</v>
      </c>
      <c r="C1467">
        <v>2011</v>
      </c>
      <c r="D1467" t="str">
        <v>2010s</v>
      </c>
      <c r="E1467" t="str">
        <v>Color</v>
      </c>
      <c r="F1467" t="str">
        <v>Comedy</v>
      </c>
      <c r="G1467" t="str">
        <v>English</v>
      </c>
      <c r="H1467" t="str">
        <v>USA</v>
      </c>
      <c r="I1467" t="str">
        <v>PG-13</v>
      </c>
      <c r="J1467" t="str">
        <v>Matthew McConaughey</v>
      </c>
      <c r="K1467" t="str">
        <v>Richard Linklater</v>
      </c>
      <c r="L1467">
        <v>11000</v>
      </c>
      <c r="M1467">
        <v>11328</v>
      </c>
      <c r="N1467">
        <v>0</v>
      </c>
      <c r="O1467">
        <v>15000</v>
      </c>
      <c r="P1467">
        <v>6.8</v>
      </c>
      <c r="R1467" t="str">
        <v>Burlesque</v>
      </c>
      <c r="S1467">
        <v>40327</v>
      </c>
      <c r="T1467">
        <v>2010</v>
      </c>
      <c r="U1467" t="str">
        <v>2010s</v>
      </c>
      <c r="V1467" t="str">
        <v>Color</v>
      </c>
      <c r="W1467" t="str">
        <v>Drama</v>
      </c>
      <c r="X1467" t="str">
        <v>English</v>
      </c>
      <c r="Y1467" t="str">
        <v>USA</v>
      </c>
      <c r="Z1467" t="str">
        <v>PG-13</v>
      </c>
      <c r="AA1467" t="str">
        <v>Eric Dane</v>
      </c>
      <c r="AB1467" t="str">
        <v>Steve Antin</v>
      </c>
      <c r="AC1467">
        <v>2000</v>
      </c>
      <c r="AD1467">
        <v>4315</v>
      </c>
      <c r="AE1467">
        <v>59</v>
      </c>
      <c r="AF1467">
        <v>19000</v>
      </c>
      <c r="AG1467">
        <v>6.4</v>
      </c>
      <c r="AH1467">
        <v>197</v>
      </c>
      <c r="AI1467">
        <v>119</v>
      </c>
      <c r="AJ1467">
        <v>39440655</v>
      </c>
      <c r="AL1467" s="7" t="str">
        <v>Troy Miller</v>
      </c>
      <c r="AM1467" s="35">
        <f>AVERAGEIFS(IMDB4[IMDb Score (1-10)],IMDB4[Director Name],Formula_Analysis!AL1467)</f>
        <v>3.4</v>
      </c>
      <c r="AQ1467" s="7" t="str">
        <v>Tiffany Helm</v>
      </c>
      <c r="AR1467" s="7">
        <f>SUMIFS(IMDB4[Gross Revenue],IMDB4[Lead Actor],Formula_Analysis!AQ1467)</f>
        <v>21300000</v>
      </c>
    </row>
    <row r="1468" spans="1:44" x14ac:dyDescent="0.25">
      <c r="A1468" t="str">
        <v>The Curse of the Jade Scorpion</v>
      </c>
      <c r="B1468">
        <v>36991</v>
      </c>
      <c r="C1468">
        <v>2001</v>
      </c>
      <c r="D1468" t="str">
        <v>2000s</v>
      </c>
      <c r="E1468" t="str">
        <v>Color</v>
      </c>
      <c r="F1468" t="str">
        <v>Comedy</v>
      </c>
      <c r="G1468" t="str">
        <v>English</v>
      </c>
      <c r="H1468" t="str">
        <v>USA</v>
      </c>
      <c r="I1468" t="str">
        <v>PG-13</v>
      </c>
      <c r="J1468" t="str">
        <v>Woody Allen</v>
      </c>
      <c r="K1468" t="str">
        <v>Woody Allen</v>
      </c>
      <c r="L1468">
        <v>11000</v>
      </c>
      <c r="M1468">
        <v>12534</v>
      </c>
      <c r="N1468">
        <v>11000</v>
      </c>
      <c r="O1468">
        <v>826</v>
      </c>
      <c r="P1468">
        <v>6.8</v>
      </c>
      <c r="R1468" t="str">
        <v>Rugrats Go Wild</v>
      </c>
      <c r="S1468">
        <v>37798</v>
      </c>
      <c r="T1468">
        <v>2003</v>
      </c>
      <c r="U1468" t="str">
        <v>2000s</v>
      </c>
      <c r="V1468" t="str">
        <v>Color</v>
      </c>
      <c r="W1468" t="str">
        <v>Adventure</v>
      </c>
      <c r="X1468" t="str">
        <v>English</v>
      </c>
      <c r="Y1468" t="str">
        <v>USA</v>
      </c>
      <c r="Z1468" t="str">
        <v>PG</v>
      </c>
      <c r="AA1468" t="str">
        <v>Elizabeth Daily</v>
      </c>
      <c r="AB1468" t="str">
        <v>John Eng</v>
      </c>
      <c r="AC1468">
        <v>971</v>
      </c>
      <c r="AD1468">
        <v>3017</v>
      </c>
      <c r="AE1468">
        <v>0</v>
      </c>
      <c r="AF1468">
        <v>329</v>
      </c>
      <c r="AG1468">
        <v>5.6</v>
      </c>
      <c r="AH1468">
        <v>45</v>
      </c>
      <c r="AI1468">
        <v>80</v>
      </c>
      <c r="AJ1468">
        <v>39399750</v>
      </c>
      <c r="AL1468" s="7" t="str">
        <v>Mike Cahill</v>
      </c>
      <c r="AM1468" s="35">
        <f>AVERAGEIFS(IMDB4[IMDb Score (1-10)],IMDB4[Director Name],Formula_Analysis!AL1468)</f>
        <v>7</v>
      </c>
      <c r="AQ1468" s="7" t="str">
        <v>Paul McGill</v>
      </c>
      <c r="AR1468" s="7">
        <f>SUMIFS(IMDB4[Gross Revenue],IMDB4[Lead Actor],Formula_Analysis!AQ1468)</f>
        <v>2957978</v>
      </c>
    </row>
    <row r="1469" spans="1:44" x14ac:dyDescent="0.25">
      <c r="A1469" t="str">
        <v>Men in Black 3</v>
      </c>
      <c r="B1469">
        <v>41093</v>
      </c>
      <c r="C1469">
        <v>2012</v>
      </c>
      <c r="D1469" t="str">
        <v>2010s</v>
      </c>
      <c r="E1469" t="str">
        <v>Color</v>
      </c>
      <c r="F1469" t="str">
        <v>Action</v>
      </c>
      <c r="G1469" t="str">
        <v>English</v>
      </c>
      <c r="H1469" t="str">
        <v>USA</v>
      </c>
      <c r="I1469" t="str">
        <v>PG-13</v>
      </c>
      <c r="J1469" t="str">
        <v>Will Smith</v>
      </c>
      <c r="K1469" t="str">
        <v>Barry Sonnenfeld</v>
      </c>
      <c r="L1469">
        <v>10000</v>
      </c>
      <c r="M1469">
        <v>12572</v>
      </c>
      <c r="N1469">
        <v>188</v>
      </c>
      <c r="O1469">
        <v>40000</v>
      </c>
      <c r="P1469">
        <v>6.8</v>
      </c>
      <c r="R1469" t="str">
        <v>Body of Lies</v>
      </c>
      <c r="S1469">
        <v>39598</v>
      </c>
      <c r="T1469">
        <v>2008</v>
      </c>
      <c r="U1469" t="str">
        <v>2000s</v>
      </c>
      <c r="V1469" t="str">
        <v>Color</v>
      </c>
      <c r="W1469" t="str">
        <v>Action</v>
      </c>
      <c r="X1469" t="str">
        <v>English</v>
      </c>
      <c r="Y1469" t="str">
        <v>USA</v>
      </c>
      <c r="Z1469" t="str">
        <v>R</v>
      </c>
      <c r="AA1469" t="str">
        <v>Leonardo DiCaprio</v>
      </c>
      <c r="AB1469" t="str">
        <v>Ridley Scott</v>
      </c>
      <c r="AC1469">
        <v>29000</v>
      </c>
      <c r="AD1469">
        <v>29824</v>
      </c>
      <c r="AE1469">
        <v>0</v>
      </c>
      <c r="AF1469">
        <v>0</v>
      </c>
      <c r="AG1469">
        <v>7.1</v>
      </c>
      <c r="AH1469">
        <v>238</v>
      </c>
      <c r="AI1469">
        <v>128</v>
      </c>
      <c r="AJ1469">
        <v>39380442</v>
      </c>
      <c r="AL1469" s="7" t="str">
        <v>Ole Christian Madsen</v>
      </c>
      <c r="AM1469" s="35">
        <f>AVERAGEIFS(IMDB4[IMDb Score (1-10)],IMDB4[Director Name],Formula_Analysis!AL1469)</f>
        <v>7.3</v>
      </c>
      <c r="AQ1469" s="7" t="str">
        <v>Phoebe Legere</v>
      </c>
      <c r="AR1469" s="7">
        <f>SUMIFS(IMDB4[Gross Revenue],IMDB4[Lead Actor],Formula_Analysis!AQ1469)</f>
        <v>792966</v>
      </c>
    </row>
    <row r="1470" spans="1:44" x14ac:dyDescent="0.25">
      <c r="A1470" t="str">
        <v>The Firm</v>
      </c>
      <c r="B1470">
        <v>34256</v>
      </c>
      <c r="C1470">
        <v>1993</v>
      </c>
      <c r="D1470" t="str">
        <v>1990s</v>
      </c>
      <c r="E1470" t="str">
        <v>Color</v>
      </c>
      <c r="F1470" t="str">
        <v>Drama</v>
      </c>
      <c r="G1470" t="str">
        <v>English</v>
      </c>
      <c r="H1470" t="str">
        <v>USA</v>
      </c>
      <c r="I1470" t="str">
        <v>R</v>
      </c>
      <c r="J1470" t="str">
        <v>Tom Cruise</v>
      </c>
      <c r="K1470" t="str">
        <v>Sydney Pollack</v>
      </c>
      <c r="L1470">
        <v>10000</v>
      </c>
      <c r="M1470">
        <v>14244</v>
      </c>
      <c r="N1470">
        <v>521</v>
      </c>
      <c r="O1470">
        <v>0</v>
      </c>
      <c r="P1470">
        <v>6.8</v>
      </c>
      <c r="R1470" t="str">
        <v>The Expendables 3</v>
      </c>
      <c r="S1470">
        <v>41877</v>
      </c>
      <c r="T1470">
        <v>2014</v>
      </c>
      <c r="U1470" t="str">
        <v>2010s</v>
      </c>
      <c r="V1470" t="str">
        <v>Color</v>
      </c>
      <c r="W1470" t="str">
        <v>Action</v>
      </c>
      <c r="X1470" t="str">
        <v>English</v>
      </c>
      <c r="Y1470" t="str">
        <v>USA</v>
      </c>
      <c r="Z1470" t="str">
        <v>PG-13</v>
      </c>
      <c r="AA1470" t="str">
        <v>Jason Statham</v>
      </c>
      <c r="AB1470" t="str">
        <v>Patrick Hughes</v>
      </c>
      <c r="AC1470">
        <v>26000</v>
      </c>
      <c r="AD1470">
        <v>52610</v>
      </c>
      <c r="AE1470">
        <v>385</v>
      </c>
      <c r="AF1470">
        <v>56000</v>
      </c>
      <c r="AG1470">
        <v>6.1</v>
      </c>
      <c r="AH1470">
        <v>320</v>
      </c>
      <c r="AI1470">
        <v>131</v>
      </c>
      <c r="AJ1470">
        <v>39292022</v>
      </c>
      <c r="AL1470" s="7" t="str">
        <v>Jean-Paul Rappeneau</v>
      </c>
      <c r="AM1470" s="35">
        <f>AVERAGEIFS(IMDB4[IMDb Score (1-10)],IMDB4[Director Name],Formula_Analysis!AL1470)</f>
        <v>6.9</v>
      </c>
      <c r="AQ1470" s="7" t="str">
        <v>Phaldut Sharma</v>
      </c>
      <c r="AR1470" s="7">
        <f>SUMIFS(IMDB4[Gross Revenue],IMDB4[Lead Actor],Formula_Analysis!AQ1470)</f>
        <v>274084951</v>
      </c>
    </row>
    <row r="1471" spans="1:44" x14ac:dyDescent="0.25">
      <c r="A1471" t="str">
        <v>Bad Boys</v>
      </c>
      <c r="B1471">
        <v>35032</v>
      </c>
      <c r="C1471">
        <v>1995</v>
      </c>
      <c r="D1471" t="str">
        <v>1990s</v>
      </c>
      <c r="E1471" t="str">
        <v>Color</v>
      </c>
      <c r="F1471" t="str">
        <v>Action</v>
      </c>
      <c r="G1471" t="str">
        <v>English</v>
      </c>
      <c r="H1471" t="str">
        <v>USA</v>
      </c>
      <c r="I1471" t="str">
        <v>R</v>
      </c>
      <c r="J1471" t="str">
        <v>Will Smith</v>
      </c>
      <c r="K1471" t="str">
        <v>Michael Bay</v>
      </c>
      <c r="L1471">
        <v>10000</v>
      </c>
      <c r="M1471">
        <v>11013</v>
      </c>
      <c r="N1471">
        <v>0</v>
      </c>
      <c r="O1471">
        <v>0</v>
      </c>
      <c r="P1471">
        <v>6.8</v>
      </c>
      <c r="R1471" t="str">
        <v>Lakeview Terrace</v>
      </c>
      <c r="S1471">
        <v>39542</v>
      </c>
      <c r="T1471">
        <v>2008</v>
      </c>
      <c r="U1471" t="str">
        <v>2000s</v>
      </c>
      <c r="V1471" t="str">
        <v>Color</v>
      </c>
      <c r="W1471" t="str">
        <v>Crime</v>
      </c>
      <c r="X1471" t="str">
        <v>English</v>
      </c>
      <c r="Y1471" t="str">
        <v>USA</v>
      </c>
      <c r="Z1471" t="str">
        <v>PG-13</v>
      </c>
      <c r="AA1471" t="str">
        <v>Jay Hernandez</v>
      </c>
      <c r="AB1471" t="str">
        <v>Neil LaBute</v>
      </c>
      <c r="AC1471">
        <v>1000</v>
      </c>
      <c r="AD1471">
        <v>2382</v>
      </c>
      <c r="AE1471">
        <v>119</v>
      </c>
      <c r="AF1471">
        <v>0</v>
      </c>
      <c r="AG1471">
        <v>6.1</v>
      </c>
      <c r="AH1471">
        <v>165</v>
      </c>
      <c r="AI1471">
        <v>110</v>
      </c>
      <c r="AJ1471">
        <v>39263506</v>
      </c>
      <c r="AL1471" s="7" t="str">
        <v>Steve Box</v>
      </c>
      <c r="AM1471" s="35">
        <f>AVERAGEIFS(IMDB4[IMDb Score (1-10)],IMDB4[Director Name],Formula_Analysis!AL1471)</f>
        <v>7.5</v>
      </c>
      <c r="AQ1471" s="7" t="str">
        <v>Brian Lee Franklin</v>
      </c>
      <c r="AR1471" s="7">
        <f>SUMIFS(IMDB4[Gross Revenue],IMDB4[Lead Actor],Formula_Analysis!AQ1471)</f>
        <v>183490</v>
      </c>
    </row>
    <row r="1472" spans="1:44" x14ac:dyDescent="0.25">
      <c r="A1472" t="str">
        <v>Ali</v>
      </c>
      <c r="B1472">
        <v>37172</v>
      </c>
      <c r="C1472">
        <v>2001</v>
      </c>
      <c r="D1472" t="str">
        <v>2000s</v>
      </c>
      <c r="E1472" t="str">
        <v>Black and White</v>
      </c>
      <c r="F1472" t="str">
        <v>Biography</v>
      </c>
      <c r="G1472" t="str">
        <v>English</v>
      </c>
      <c r="H1472" t="str">
        <v>USA</v>
      </c>
      <c r="I1472" t="str">
        <v>R</v>
      </c>
      <c r="J1472" t="str">
        <v>Will Smith</v>
      </c>
      <c r="K1472" t="str">
        <v>Michael Mann</v>
      </c>
      <c r="L1472">
        <v>10000</v>
      </c>
      <c r="M1472">
        <v>14196</v>
      </c>
      <c r="N1472">
        <v>0</v>
      </c>
      <c r="O1472">
        <v>0</v>
      </c>
      <c r="P1472">
        <v>6.8</v>
      </c>
      <c r="R1472" t="str">
        <v>Anna and the King</v>
      </c>
      <c r="S1472">
        <v>36174</v>
      </c>
      <c r="T1472">
        <v>1999</v>
      </c>
      <c r="U1472" t="str">
        <v>1990s</v>
      </c>
      <c r="V1472" t="str">
        <v>Color</v>
      </c>
      <c r="W1472" t="str">
        <v>Drama</v>
      </c>
      <c r="X1472" t="str">
        <v>English</v>
      </c>
      <c r="Y1472" t="str">
        <v>USA</v>
      </c>
      <c r="Z1472" t="str">
        <v>PG-13</v>
      </c>
      <c r="AA1472" t="str">
        <v>Bai Ling</v>
      </c>
      <c r="AB1472" t="str">
        <v>Andy Tennant</v>
      </c>
      <c r="AC1472">
        <v>582</v>
      </c>
      <c r="AD1472">
        <v>804</v>
      </c>
      <c r="AE1472">
        <v>72</v>
      </c>
      <c r="AF1472">
        <v>0</v>
      </c>
      <c r="AG1472">
        <v>6.7</v>
      </c>
      <c r="AH1472">
        <v>91</v>
      </c>
      <c r="AI1472">
        <v>148</v>
      </c>
      <c r="AJ1472">
        <v>39251128</v>
      </c>
      <c r="AL1472" s="7" t="str">
        <v>Jez Butterworth</v>
      </c>
      <c r="AM1472" s="35">
        <f>AVERAGEIFS(IMDB4[IMDb Score (1-10)],IMDB4[Director Name],Formula_Analysis!AL1472)</f>
        <v>6.1</v>
      </c>
      <c r="AQ1472" s="7" t="str">
        <v>Gregory Scott Cummins</v>
      </c>
      <c r="AR1472" s="7">
        <f>SUMIFS(IMDB4[Gross Revenue],IMDB4[Lead Actor],Formula_Analysis!AQ1472)</f>
        <v>6482195</v>
      </c>
    </row>
    <row r="1473" spans="1:44" x14ac:dyDescent="0.25">
      <c r="A1473" t="str">
        <v>The Imaginarium of Doctor Parnassus</v>
      </c>
      <c r="B1473">
        <v>39860</v>
      </c>
      <c r="C1473">
        <v>2009</v>
      </c>
      <c r="D1473" t="str">
        <v>2000s</v>
      </c>
      <c r="E1473" t="str">
        <v>Color</v>
      </c>
      <c r="F1473" t="str">
        <v>Adventure</v>
      </c>
      <c r="G1473" t="str">
        <v>English</v>
      </c>
      <c r="H1473" t="str">
        <v>UK</v>
      </c>
      <c r="I1473" t="str">
        <v>PG-13</v>
      </c>
      <c r="J1473" t="str">
        <v>Andrew Garfield</v>
      </c>
      <c r="K1473" t="str">
        <v>Terry Gilliam</v>
      </c>
      <c r="L1473">
        <v>10000</v>
      </c>
      <c r="M1473">
        <v>11769</v>
      </c>
      <c r="N1473">
        <v>0</v>
      </c>
      <c r="O1473">
        <v>19000</v>
      </c>
      <c r="P1473">
        <v>6.8</v>
      </c>
      <c r="R1473" t="str">
        <v>Pitch Black</v>
      </c>
      <c r="S1473">
        <v>36746</v>
      </c>
      <c r="T1473">
        <v>2000</v>
      </c>
      <c r="U1473" t="str">
        <v>2000s</v>
      </c>
      <c r="V1473" t="str">
        <v>Color</v>
      </c>
      <c r="W1473" t="str">
        <v>Horror</v>
      </c>
      <c r="X1473" t="str">
        <v>English</v>
      </c>
      <c r="Y1473" t="str">
        <v>USA</v>
      </c>
      <c r="Z1473" t="str">
        <v>R</v>
      </c>
      <c r="AA1473" t="str">
        <v>Vin Diesel</v>
      </c>
      <c r="AB1473" t="str">
        <v>David Twohy</v>
      </c>
      <c r="AC1473">
        <v>14000</v>
      </c>
      <c r="AD1473">
        <v>16196</v>
      </c>
      <c r="AE1473">
        <v>123</v>
      </c>
      <c r="AF1473">
        <v>5000</v>
      </c>
      <c r="AG1473">
        <v>7.1</v>
      </c>
      <c r="AH1473">
        <v>214</v>
      </c>
      <c r="AI1473">
        <v>112</v>
      </c>
      <c r="AJ1473">
        <v>39235088</v>
      </c>
      <c r="AL1473" s="7" t="str">
        <v>Gregory Nava</v>
      </c>
      <c r="AM1473" s="35">
        <f>AVERAGEIFS(IMDB4[IMDb Score (1-10)],IMDB4[Director Name],Formula_Analysis!AL1473)</f>
        <v>6.7</v>
      </c>
      <c r="AQ1473" s="7" t="str">
        <v>Jonathan D. Mellor</v>
      </c>
      <c r="AR1473" s="7">
        <f>SUMIFS(IMDB4[Gross Revenue],IMDB4[Lead Actor],Formula_Analysis!AQ1473)</f>
        <v>27024</v>
      </c>
    </row>
    <row r="1474" spans="1:44" x14ac:dyDescent="0.25">
      <c r="A1474" t="str">
        <v>Fair Game</v>
      </c>
      <c r="B1474">
        <v>40484</v>
      </c>
      <c r="C1474">
        <v>2010</v>
      </c>
      <c r="D1474" t="str">
        <v>2010s</v>
      </c>
      <c r="E1474" t="str">
        <v>Color</v>
      </c>
      <c r="F1474" t="str">
        <v>Biography</v>
      </c>
      <c r="G1474" t="str">
        <v>English</v>
      </c>
      <c r="H1474" t="str">
        <v>USA</v>
      </c>
      <c r="I1474" t="str">
        <v>PG-13</v>
      </c>
      <c r="J1474" t="str">
        <v>Naomi Watts</v>
      </c>
      <c r="K1474" t="str">
        <v>Doug Liman</v>
      </c>
      <c r="L1474">
        <v>6000</v>
      </c>
      <c r="M1474">
        <v>10191</v>
      </c>
      <c r="N1474">
        <v>218</v>
      </c>
      <c r="O1474">
        <v>9000</v>
      </c>
      <c r="P1474">
        <v>6.8</v>
      </c>
      <c r="R1474" t="str">
        <v>Annie Hall</v>
      </c>
      <c r="S1474">
        <v>28262</v>
      </c>
      <c r="T1474">
        <v>1977</v>
      </c>
      <c r="U1474" t="str">
        <v>1970s</v>
      </c>
      <c r="V1474" t="str">
        <v>Color</v>
      </c>
      <c r="W1474" t="str">
        <v>Comedy</v>
      </c>
      <c r="X1474" t="str">
        <v>English</v>
      </c>
      <c r="Y1474" t="str">
        <v>USA</v>
      </c>
      <c r="Z1474" t="str">
        <v>PG</v>
      </c>
      <c r="AA1474" t="str">
        <v>Woody Allen</v>
      </c>
      <c r="AB1474" t="str">
        <v>Woody Allen</v>
      </c>
      <c r="AC1474">
        <v>11000</v>
      </c>
      <c r="AD1474">
        <v>12691</v>
      </c>
      <c r="AE1474">
        <v>11000</v>
      </c>
      <c r="AF1474">
        <v>0</v>
      </c>
      <c r="AG1474">
        <v>8.1</v>
      </c>
      <c r="AH1474">
        <v>154</v>
      </c>
      <c r="AI1474">
        <v>93</v>
      </c>
      <c r="AJ1474">
        <v>39200000</v>
      </c>
      <c r="AL1474" s="7" t="str">
        <v>Mark Rydell</v>
      </c>
      <c r="AM1474" s="35">
        <f>AVERAGEIFS(IMDB4[IMDb Score (1-10)],IMDB4[Director Name],Formula_Analysis!AL1474)</f>
        <v>6.9</v>
      </c>
      <c r="AQ1474" s="7" t="str">
        <v>Bahare Seddiqi</v>
      </c>
      <c r="AR1474" s="7">
        <f>SUMIFS(IMDB4[Gross Revenue],IMDB4[Lead Actor],Formula_Analysis!AQ1474)</f>
        <v>925402</v>
      </c>
    </row>
    <row r="1475" spans="1:44" x14ac:dyDescent="0.25">
      <c r="A1475" t="str">
        <v>The Incredible Hulk</v>
      </c>
      <c r="B1475">
        <v>39541</v>
      </c>
      <c r="C1475">
        <v>2008</v>
      </c>
      <c r="D1475" t="str">
        <v>2000s</v>
      </c>
      <c r="E1475" t="str">
        <v>Color</v>
      </c>
      <c r="F1475" t="str">
        <v>Action</v>
      </c>
      <c r="G1475" t="str">
        <v>English</v>
      </c>
      <c r="H1475" t="str">
        <v>USA</v>
      </c>
      <c r="I1475" t="str">
        <v>PG-13</v>
      </c>
      <c r="J1475" t="str">
        <v>Ty Burrell</v>
      </c>
      <c r="K1475" t="str">
        <v>Louis Leterrier</v>
      </c>
      <c r="L1475">
        <v>3000</v>
      </c>
      <c r="M1475">
        <v>5811</v>
      </c>
      <c r="N1475">
        <v>255</v>
      </c>
      <c r="O1475">
        <v>0</v>
      </c>
      <c r="P1475">
        <v>6.8</v>
      </c>
      <c r="R1475" t="str">
        <v>The Adventures of Sharkboy and Lavagirl 3-D</v>
      </c>
      <c r="S1475">
        <v>38546</v>
      </c>
      <c r="T1475">
        <v>2005</v>
      </c>
      <c r="U1475" t="str">
        <v>2000s</v>
      </c>
      <c r="V1475" t="str">
        <v>Color</v>
      </c>
      <c r="W1475" t="str">
        <v>Action</v>
      </c>
      <c r="X1475" t="str">
        <v>English</v>
      </c>
      <c r="Y1475" t="str">
        <v>USA</v>
      </c>
      <c r="Z1475" t="str">
        <v>PG</v>
      </c>
      <c r="AA1475" t="str">
        <v>Taylor Lautner</v>
      </c>
      <c r="AB1475" t="str">
        <v>Robert Rodriguez</v>
      </c>
      <c r="AC1475">
        <v>12000</v>
      </c>
      <c r="AD1475">
        <v>14899</v>
      </c>
      <c r="AE1475">
        <v>0</v>
      </c>
      <c r="AF1475">
        <v>0</v>
      </c>
      <c r="AG1475">
        <v>3.5</v>
      </c>
      <c r="AH1475">
        <v>66</v>
      </c>
      <c r="AI1475">
        <v>93</v>
      </c>
      <c r="AJ1475">
        <v>39177541</v>
      </c>
      <c r="AL1475" s="7" t="str">
        <v>Adam Carolla</v>
      </c>
      <c r="AM1475" s="35">
        <f>AVERAGEIFS(IMDB4[IMDb Score (1-10)],IMDB4[Director Name],Formula_Analysis!AL1475)</f>
        <v>6.1</v>
      </c>
      <c r="AQ1475" s="7" t="str">
        <v>BjÃ¸rn Sundquist</v>
      </c>
      <c r="AR1475" s="7">
        <f>SUMIFS(IMDB4[Gross Revenue],IMDB4[Lead Actor],Formula_Analysis!AQ1475)</f>
        <v>41709</v>
      </c>
    </row>
    <row r="1476" spans="1:44" x14ac:dyDescent="0.25">
      <c r="A1476" t="str">
        <v>The Naked Gun 2Â½: The Smell of Fear</v>
      </c>
      <c r="B1476">
        <v>33362</v>
      </c>
      <c r="C1476">
        <v>1991</v>
      </c>
      <c r="D1476" t="str">
        <v>1990s</v>
      </c>
      <c r="E1476" t="str">
        <v>Color</v>
      </c>
      <c r="F1476" t="str">
        <v>Comedy</v>
      </c>
      <c r="G1476" t="str">
        <v>English</v>
      </c>
      <c r="H1476" t="str">
        <v>USA</v>
      </c>
      <c r="I1476" t="str">
        <v>PG-13</v>
      </c>
      <c r="J1476" t="str">
        <v>George Kennedy</v>
      </c>
      <c r="K1476" t="str">
        <v>David Zucker</v>
      </c>
      <c r="L1476">
        <v>3000</v>
      </c>
      <c r="M1476">
        <v>3847</v>
      </c>
      <c r="N1476">
        <v>119</v>
      </c>
      <c r="O1476">
        <v>0</v>
      </c>
      <c r="P1476">
        <v>6.8</v>
      </c>
      <c r="R1476" t="str">
        <v>Enough</v>
      </c>
      <c r="S1476">
        <v>37325</v>
      </c>
      <c r="T1476">
        <v>2002</v>
      </c>
      <c r="U1476" t="str">
        <v>2000s</v>
      </c>
      <c r="V1476" t="str">
        <v>Color</v>
      </c>
      <c r="W1476" t="str">
        <v>Crime</v>
      </c>
      <c r="X1476" t="str">
        <v>English</v>
      </c>
      <c r="Y1476" t="str">
        <v>USA</v>
      </c>
      <c r="Z1476" t="str">
        <v>PG-13</v>
      </c>
      <c r="AA1476" t="str">
        <v>Bill Cobbs</v>
      </c>
      <c r="AB1476" t="str">
        <v>Michael Apted</v>
      </c>
      <c r="AC1476">
        <v>970</v>
      </c>
      <c r="AD1476">
        <v>3770</v>
      </c>
      <c r="AE1476">
        <v>150</v>
      </c>
      <c r="AF1476">
        <v>0</v>
      </c>
      <c r="AG1476">
        <v>5.6</v>
      </c>
      <c r="AH1476">
        <v>98</v>
      </c>
      <c r="AI1476">
        <v>115</v>
      </c>
      <c r="AJ1476">
        <v>39177215</v>
      </c>
      <c r="AL1476" s="7" t="str">
        <v>Patricia Riggen</v>
      </c>
      <c r="AM1476" s="35">
        <f>AVERAGEIFS(IMDB4[IMDb Score (1-10)],IMDB4[Director Name],Formula_Analysis!AL1476)</f>
        <v>6.9</v>
      </c>
      <c r="AQ1476" s="7" t="str">
        <v>Jeffrey Falcon</v>
      </c>
      <c r="AR1476" s="7">
        <f>SUMIFS(IMDB4[Gross Revenue],IMDB4[Lead Actor],Formula_Analysis!AQ1476)</f>
        <v>124494</v>
      </c>
    </row>
    <row r="1477" spans="1:44" x14ac:dyDescent="0.25">
      <c r="A1477" t="str">
        <v>My Girl</v>
      </c>
      <c r="B1477">
        <v>33555</v>
      </c>
      <c r="C1477">
        <v>1991</v>
      </c>
      <c r="D1477" t="str">
        <v>1990s</v>
      </c>
      <c r="E1477" t="str">
        <v>Color</v>
      </c>
      <c r="F1477" t="str">
        <v>Comedy</v>
      </c>
      <c r="G1477" t="str">
        <v>English</v>
      </c>
      <c r="H1477" t="str">
        <v>USA</v>
      </c>
      <c r="I1477" t="str">
        <v>PG-13</v>
      </c>
      <c r="J1477" t="str">
        <v>Macaulay Culkin</v>
      </c>
      <c r="K1477" t="str">
        <v>Howard Zieff</v>
      </c>
      <c r="L1477">
        <v>3000</v>
      </c>
      <c r="M1477">
        <v>5433</v>
      </c>
      <c r="N1477">
        <v>6</v>
      </c>
      <c r="O1477">
        <v>0</v>
      </c>
      <c r="P1477">
        <v>6.8</v>
      </c>
      <c r="R1477" t="str">
        <v>The Grudge 2</v>
      </c>
      <c r="S1477">
        <v>38725</v>
      </c>
      <c r="T1477">
        <v>2006</v>
      </c>
      <c r="U1477" t="str">
        <v>2000s</v>
      </c>
      <c r="V1477" t="str">
        <v>Color</v>
      </c>
      <c r="W1477" t="str">
        <v>Horror</v>
      </c>
      <c r="X1477" t="str">
        <v>English</v>
      </c>
      <c r="Y1477" t="str">
        <v>USA</v>
      </c>
      <c r="Z1477" t="str">
        <v>PG-13</v>
      </c>
      <c r="AA1477" t="str">
        <v>Sarah Michelle Gellar</v>
      </c>
      <c r="AB1477" t="str">
        <v>Takashi Shimizu</v>
      </c>
      <c r="AC1477">
        <v>4000</v>
      </c>
      <c r="AD1477">
        <v>5746</v>
      </c>
      <c r="AE1477">
        <v>70</v>
      </c>
      <c r="AF1477">
        <v>930</v>
      </c>
      <c r="AG1477">
        <v>5</v>
      </c>
      <c r="AH1477">
        <v>131</v>
      </c>
      <c r="AI1477">
        <v>137</v>
      </c>
      <c r="AJ1477">
        <v>39143839</v>
      </c>
      <c r="AL1477" s="7" t="str">
        <v>Louis C.K.</v>
      </c>
      <c r="AM1477" s="35">
        <f>AVERAGEIFS(IMDB4[IMDb Score (1-10)],IMDB4[Director Name],Formula_Analysis!AL1477)</f>
        <v>5.2</v>
      </c>
      <c r="AQ1477" s="7" t="str">
        <v>Joseph Campanella</v>
      </c>
      <c r="AR1477" s="7">
        <f>SUMIFS(IMDB4[Gross Revenue],IMDB4[Lead Actor],Formula_Analysis!AQ1477)</f>
        <v>243768</v>
      </c>
    </row>
    <row r="1478" spans="1:44" x14ac:dyDescent="0.25">
      <c r="A1478" t="str">
        <v>Draft Day</v>
      </c>
      <c r="B1478">
        <v>41703</v>
      </c>
      <c r="C1478">
        <v>2014</v>
      </c>
      <c r="D1478" t="str">
        <v>2010s</v>
      </c>
      <c r="E1478" t="str">
        <v>Color</v>
      </c>
      <c r="F1478" t="str">
        <v>Drama</v>
      </c>
      <c r="G1478" t="str">
        <v>English</v>
      </c>
      <c r="H1478" t="str">
        <v>USA</v>
      </c>
      <c r="I1478" t="str">
        <v>R</v>
      </c>
      <c r="J1478" t="str">
        <v>Jennifer Garner</v>
      </c>
      <c r="K1478" t="str">
        <v>Ivan Reitman</v>
      </c>
      <c r="L1478">
        <v>3000</v>
      </c>
      <c r="M1478">
        <v>3757</v>
      </c>
      <c r="N1478">
        <v>425</v>
      </c>
      <c r="O1478">
        <v>14000</v>
      </c>
      <c r="P1478">
        <v>6.8</v>
      </c>
      <c r="R1478" t="str">
        <v>The Crazies</v>
      </c>
      <c r="S1478">
        <v>40250</v>
      </c>
      <c r="T1478">
        <v>2010</v>
      </c>
      <c r="U1478" t="str">
        <v>2010s</v>
      </c>
      <c r="V1478" t="str">
        <v>Color</v>
      </c>
      <c r="W1478" t="str">
        <v>Horror</v>
      </c>
      <c r="X1478" t="str">
        <v>English</v>
      </c>
      <c r="Y1478" t="str">
        <v>USA</v>
      </c>
      <c r="Z1478" t="str">
        <v>R</v>
      </c>
      <c r="AA1478" t="str">
        <v>Radha Mitchell</v>
      </c>
      <c r="AB1478" t="str">
        <v>Breck Eisner</v>
      </c>
      <c r="AC1478">
        <v>991</v>
      </c>
      <c r="AD1478">
        <v>2609</v>
      </c>
      <c r="AE1478">
        <v>42</v>
      </c>
      <c r="AF1478">
        <v>0</v>
      </c>
      <c r="AG1478">
        <v>6.5</v>
      </c>
      <c r="AH1478">
        <v>308</v>
      </c>
      <c r="AI1478">
        <v>101</v>
      </c>
      <c r="AJ1478">
        <v>39103378</v>
      </c>
      <c r="AL1478" s="7" t="str">
        <v>Leon Ichaso</v>
      </c>
      <c r="AM1478" s="35">
        <f>AVERAGEIFS(IMDB4[IMDb Score (1-10)],IMDB4[Director Name],Formula_Analysis!AL1478)</f>
        <v>5.9</v>
      </c>
      <c r="AQ1478" s="7" t="str">
        <v>Lindsay Kay Hayward</v>
      </c>
      <c r="AR1478" s="7">
        <f>SUMIFS(IMDB4[Gross Revenue],IMDB4[Lead Actor],Formula_Analysis!AQ1478)</f>
        <v>22770</v>
      </c>
    </row>
    <row r="1479" spans="1:44" x14ac:dyDescent="0.25">
      <c r="A1479" t="str">
        <v>The Matador</v>
      </c>
      <c r="B1479">
        <v>38497</v>
      </c>
      <c r="C1479">
        <v>2005</v>
      </c>
      <c r="D1479" t="str">
        <v>2000s</v>
      </c>
      <c r="E1479" t="str">
        <v>Color</v>
      </c>
      <c r="F1479" t="str">
        <v>Comedy</v>
      </c>
      <c r="G1479" t="str">
        <v>English</v>
      </c>
      <c r="H1479" t="str">
        <v>USA</v>
      </c>
      <c r="I1479" t="str">
        <v>R</v>
      </c>
      <c r="J1479" t="str">
        <v>Adam Scott</v>
      </c>
      <c r="K1479" t="str">
        <v>Richard Shepard</v>
      </c>
      <c r="L1479">
        <v>3000</v>
      </c>
      <c r="M1479">
        <v>4053</v>
      </c>
      <c r="N1479">
        <v>47</v>
      </c>
      <c r="O1479">
        <v>808</v>
      </c>
      <c r="P1479">
        <v>6.8</v>
      </c>
      <c r="R1479" t="str">
        <v>Something Borrowed</v>
      </c>
      <c r="S1479">
        <v>40661</v>
      </c>
      <c r="T1479">
        <v>2011</v>
      </c>
      <c r="U1479" t="str">
        <v>2010s</v>
      </c>
      <c r="V1479" t="str">
        <v>Color</v>
      </c>
      <c r="W1479" t="str">
        <v>Comedy</v>
      </c>
      <c r="X1479" t="str">
        <v>English</v>
      </c>
      <c r="Y1479" t="str">
        <v>USA</v>
      </c>
      <c r="Z1479" t="str">
        <v>PG-13</v>
      </c>
      <c r="AA1479" t="str">
        <v>Ashley Williams</v>
      </c>
      <c r="AB1479" t="str">
        <v>Luke Greenfield</v>
      </c>
      <c r="AC1479">
        <v>969</v>
      </c>
      <c r="AD1479">
        <v>2371</v>
      </c>
      <c r="AE1479">
        <v>42</v>
      </c>
      <c r="AF1479">
        <v>13000</v>
      </c>
      <c r="AG1479">
        <v>5.9</v>
      </c>
      <c r="AH1479">
        <v>128</v>
      </c>
      <c r="AI1479">
        <v>112</v>
      </c>
      <c r="AJ1479">
        <v>39026186</v>
      </c>
      <c r="AL1479" s="7" t="str">
        <v>Fred Savage</v>
      </c>
      <c r="AM1479" s="35">
        <f>AVERAGEIFS(IMDB4[IMDb Score (1-10)],IMDB4[Director Name],Formula_Analysis!AL1479)</f>
        <v>2.9</v>
      </c>
      <c r="AQ1479" s="7" t="str">
        <v>Ximena Ayala</v>
      </c>
      <c r="AR1479" s="7">
        <f>SUMIFS(IMDB4[Gross Revenue],IMDB4[Lead Actor],Formula_Analysis!AQ1479)</f>
        <v>11278</v>
      </c>
    </row>
    <row r="1480" spans="1:44" x14ac:dyDescent="0.25">
      <c r="A1480" t="str">
        <v>Stoker</v>
      </c>
      <c r="B1480">
        <v>41393</v>
      </c>
      <c r="C1480">
        <v>2013</v>
      </c>
      <c r="D1480" t="str">
        <v>2010s</v>
      </c>
      <c r="E1480" t="str">
        <v>Color</v>
      </c>
      <c r="F1480" t="str">
        <v>Drama</v>
      </c>
      <c r="G1480" t="str">
        <v>English</v>
      </c>
      <c r="H1480" t="str">
        <v>UK</v>
      </c>
      <c r="I1480" t="str">
        <v>R</v>
      </c>
      <c r="J1480" t="str">
        <v>Mia Wasikowska</v>
      </c>
      <c r="K1480" t="str">
        <v>Chan-wook Park</v>
      </c>
      <c r="L1480">
        <v>3000</v>
      </c>
      <c r="M1480">
        <v>5074</v>
      </c>
      <c r="N1480">
        <v>0</v>
      </c>
      <c r="O1480">
        <v>27000</v>
      </c>
      <c r="P1480">
        <v>6.8</v>
      </c>
      <c r="R1480" t="str">
        <v>Dead Man Walking</v>
      </c>
      <c r="S1480">
        <v>34962</v>
      </c>
      <c r="T1480">
        <v>1995</v>
      </c>
      <c r="U1480" t="str">
        <v>1990s</v>
      </c>
      <c r="V1480" t="str">
        <v>Color</v>
      </c>
      <c r="W1480" t="str">
        <v>Crime</v>
      </c>
      <c r="X1480" t="str">
        <v>English</v>
      </c>
      <c r="Y1480" t="str">
        <v>UK</v>
      </c>
      <c r="Z1480" t="str">
        <v>R</v>
      </c>
      <c r="AA1480" t="str">
        <v>Lois Smith</v>
      </c>
      <c r="AB1480" t="str">
        <v>Tim Robbins</v>
      </c>
      <c r="AC1480">
        <v>276</v>
      </c>
      <c r="AD1480">
        <v>903</v>
      </c>
      <c r="AE1480">
        <v>0</v>
      </c>
      <c r="AF1480">
        <v>0</v>
      </c>
      <c r="AG1480">
        <v>7.6</v>
      </c>
      <c r="AH1480">
        <v>77</v>
      </c>
      <c r="AI1480">
        <v>122</v>
      </c>
      <c r="AJ1480">
        <v>39025000</v>
      </c>
      <c r="AL1480" s="7" t="str">
        <v>Bruce Paltrow</v>
      </c>
      <c r="AM1480" s="35">
        <f>AVERAGEIFS(IMDB4[IMDb Score (1-10)],IMDB4[Director Name],Formula_Analysis!AL1480)</f>
        <v>6</v>
      </c>
      <c r="AQ1480" s="7" t="str">
        <v>Marina Golbahari</v>
      </c>
      <c r="AR1480" s="7">
        <f>SUMIFS(IMDB4[Gross Revenue],IMDB4[Lead Actor],Formula_Analysis!AQ1480)</f>
        <v>1127331</v>
      </c>
    </row>
    <row r="1481" spans="1:44" x14ac:dyDescent="0.25">
      <c r="A1481" t="str">
        <v>Cheap Thrills</v>
      </c>
      <c r="B1481">
        <v>41627</v>
      </c>
      <c r="C1481">
        <v>2013</v>
      </c>
      <c r="D1481" t="str">
        <v>2010s</v>
      </c>
      <c r="E1481" t="str">
        <v>Color</v>
      </c>
      <c r="F1481" t="str">
        <v>Comedy</v>
      </c>
      <c r="G1481" t="str">
        <v>English</v>
      </c>
      <c r="H1481" t="str">
        <v>USA</v>
      </c>
      <c r="I1481" t="str">
        <v>Not Rated</v>
      </c>
      <c r="J1481" t="str">
        <v>Brighton Sharbino</v>
      </c>
      <c r="K1481" t="str">
        <v>E.L. Katz</v>
      </c>
      <c r="L1481">
        <v>3000</v>
      </c>
      <c r="M1481">
        <v>4729</v>
      </c>
      <c r="N1481">
        <v>3</v>
      </c>
      <c r="O1481">
        <v>0</v>
      </c>
      <c r="P1481">
        <v>6.8</v>
      </c>
      <c r="R1481" t="str">
        <v>The Sisterhood of the Traveling Pants</v>
      </c>
      <c r="S1481">
        <v>38458</v>
      </c>
      <c r="T1481">
        <v>2005</v>
      </c>
      <c r="U1481" t="str">
        <v>2000s</v>
      </c>
      <c r="V1481" t="str">
        <v>Color</v>
      </c>
      <c r="W1481" t="str">
        <v>Comedy</v>
      </c>
      <c r="X1481" t="str">
        <v>English</v>
      </c>
      <c r="Y1481" t="str">
        <v>USA</v>
      </c>
      <c r="Z1481" t="str">
        <v>PG</v>
      </c>
      <c r="AA1481" t="str">
        <v>Mike Vogel</v>
      </c>
      <c r="AB1481" t="str">
        <v>Ken Kwapis</v>
      </c>
      <c r="AC1481">
        <v>2000</v>
      </c>
      <c r="AD1481">
        <v>6862</v>
      </c>
      <c r="AE1481">
        <v>42</v>
      </c>
      <c r="AF1481">
        <v>0</v>
      </c>
      <c r="AG1481">
        <v>6.6</v>
      </c>
      <c r="AH1481">
        <v>88</v>
      </c>
      <c r="AI1481">
        <v>119</v>
      </c>
      <c r="AJ1481">
        <v>39008741</v>
      </c>
      <c r="AL1481" s="7" t="str">
        <v>Uli Edel</v>
      </c>
      <c r="AM1481" s="35">
        <f>AVERAGEIFS(IMDB4[IMDb Score (1-10)],IMDB4[Director Name],Formula_Analysis!AL1481)</f>
        <v>6.5500000000000007</v>
      </c>
      <c r="AQ1481" s="7" t="str">
        <v>Otto Jespersen</v>
      </c>
      <c r="AR1481" s="7">
        <f>SUMIFS(IMDB4[Gross Revenue],IMDB4[Lead Actor],Formula_Analysis!AQ1481)</f>
        <v>252652</v>
      </c>
    </row>
    <row r="1482" spans="1:44" x14ac:dyDescent="0.25">
      <c r="A1482" t="str">
        <v>The Fog</v>
      </c>
      <c r="B1482">
        <v>29442</v>
      </c>
      <c r="C1482">
        <v>1980</v>
      </c>
      <c r="D1482" t="str">
        <v>1980s</v>
      </c>
      <c r="E1482" t="str">
        <v>Color</v>
      </c>
      <c r="F1482" t="str">
        <v>Fantasy</v>
      </c>
      <c r="G1482" t="str">
        <v>English</v>
      </c>
      <c r="H1482" t="str">
        <v>USA</v>
      </c>
      <c r="I1482" t="str">
        <v>R</v>
      </c>
      <c r="J1482" t="str">
        <v>Jamie Lee Curtis</v>
      </c>
      <c r="K1482" t="str">
        <v>John Carpenter</v>
      </c>
      <c r="L1482">
        <v>2000</v>
      </c>
      <c r="M1482">
        <v>4877</v>
      </c>
      <c r="N1482">
        <v>0</v>
      </c>
      <c r="O1482">
        <v>7000</v>
      </c>
      <c r="P1482">
        <v>6.8</v>
      </c>
      <c r="R1482" t="str">
        <v>Primary Colors</v>
      </c>
      <c r="S1482">
        <v>36125</v>
      </c>
      <c r="T1482">
        <v>1998</v>
      </c>
      <c r="U1482" t="str">
        <v>1990s</v>
      </c>
      <c r="V1482" t="str">
        <v>Color</v>
      </c>
      <c r="W1482" t="str">
        <v>Comedy</v>
      </c>
      <c r="X1482" t="str">
        <v>English</v>
      </c>
      <c r="Y1482" t="str">
        <v>France</v>
      </c>
      <c r="Z1482" t="str">
        <v>R</v>
      </c>
      <c r="AA1482" t="str">
        <v>Maura Tierney</v>
      </c>
      <c r="AB1482" t="str">
        <v>Mike Nichols</v>
      </c>
      <c r="AC1482">
        <v>509</v>
      </c>
      <c r="AD1482">
        <v>1409</v>
      </c>
      <c r="AE1482">
        <v>0</v>
      </c>
      <c r="AF1482">
        <v>688</v>
      </c>
      <c r="AG1482">
        <v>6.7</v>
      </c>
      <c r="AH1482">
        <v>117</v>
      </c>
      <c r="AI1482">
        <v>143</v>
      </c>
      <c r="AJ1482">
        <v>38966057</v>
      </c>
      <c r="AL1482" s="7" t="str">
        <v>Andrew Currie</v>
      </c>
      <c r="AM1482" s="35">
        <f>AVERAGEIFS(IMDB4[IMDb Score (1-10)],IMDB4[Director Name],Formula_Analysis!AL1482)</f>
        <v>6.8</v>
      </c>
      <c r="AQ1482" s="7" t="str">
        <v>Rapulana Seiphemo</v>
      </c>
      <c r="AR1482" s="7">
        <f>SUMIFS(IMDB4[Gross Revenue],IMDB4[Lead Actor],Formula_Analysis!AQ1482)</f>
        <v>4958</v>
      </c>
    </row>
    <row r="1483" spans="1:44" x14ac:dyDescent="0.25">
      <c r="A1483" t="str">
        <v>Super</v>
      </c>
      <c r="B1483">
        <v>40233</v>
      </c>
      <c r="C1483">
        <v>2010</v>
      </c>
      <c r="D1483" t="str">
        <v>2010s</v>
      </c>
      <c r="E1483" t="str">
        <v>Color</v>
      </c>
      <c r="F1483" t="str">
        <v>Comedy</v>
      </c>
      <c r="G1483" t="str">
        <v>English</v>
      </c>
      <c r="H1483" t="str">
        <v>USA</v>
      </c>
      <c r="I1483" t="str">
        <v>R</v>
      </c>
      <c r="J1483" t="str">
        <v>Linda Cardellini</v>
      </c>
      <c r="K1483" t="str">
        <v>James Gunn</v>
      </c>
      <c r="L1483">
        <v>2000</v>
      </c>
      <c r="M1483">
        <v>4590</v>
      </c>
      <c r="N1483">
        <v>571</v>
      </c>
      <c r="O1483">
        <v>19000</v>
      </c>
      <c r="P1483">
        <v>6.8</v>
      </c>
      <c r="R1483" t="str">
        <v>Earth to Echo</v>
      </c>
      <c r="S1483">
        <v>41777</v>
      </c>
      <c r="T1483">
        <v>2014</v>
      </c>
      <c r="U1483" t="str">
        <v>2010s</v>
      </c>
      <c r="V1483" t="str">
        <v>Color</v>
      </c>
      <c r="W1483" t="str">
        <v>Adventure</v>
      </c>
      <c r="X1483" t="str">
        <v>English</v>
      </c>
      <c r="Y1483" t="str">
        <v>USA</v>
      </c>
      <c r="Z1483" t="str">
        <v>PG</v>
      </c>
      <c r="AA1483" t="str">
        <v>Teo Halm</v>
      </c>
      <c r="AB1483" t="str">
        <v>Dave Green</v>
      </c>
      <c r="AC1483">
        <v>803</v>
      </c>
      <c r="AD1483">
        <v>1921</v>
      </c>
      <c r="AE1483">
        <v>13</v>
      </c>
      <c r="AF1483">
        <v>0</v>
      </c>
      <c r="AG1483">
        <v>5.8</v>
      </c>
      <c r="AH1483">
        <v>112</v>
      </c>
      <c r="AI1483">
        <v>91</v>
      </c>
      <c r="AJ1483">
        <v>38916903</v>
      </c>
      <c r="AL1483" s="7" t="str">
        <v>Jon Lucas</v>
      </c>
      <c r="AM1483" s="35">
        <f>AVERAGEIFS(IMDB4[IMDb Score (1-10)],IMDB4[Director Name],Formula_Analysis!AL1483)</f>
        <v>5.9</v>
      </c>
      <c r="AQ1483" s="7" t="str">
        <v>Lexie Contursi</v>
      </c>
      <c r="AR1483" s="7">
        <f>SUMIFS(IMDB4[Gross Revenue],IMDB4[Lead Actor],Formula_Analysis!AQ1483)</f>
        <v>25240988</v>
      </c>
    </row>
    <row r="1484" spans="1:44" x14ac:dyDescent="0.25">
      <c r="A1484" t="str">
        <v>The Addams Family</v>
      </c>
      <c r="B1484">
        <v>33322</v>
      </c>
      <c r="C1484">
        <v>1991</v>
      </c>
      <c r="D1484" t="str">
        <v>1990s</v>
      </c>
      <c r="E1484" t="str">
        <v>Color</v>
      </c>
      <c r="F1484" t="str">
        <v>Comedy</v>
      </c>
      <c r="G1484" t="str">
        <v>English</v>
      </c>
      <c r="H1484" t="str">
        <v>USA</v>
      </c>
      <c r="I1484" t="str">
        <v>PG-13</v>
      </c>
      <c r="J1484" t="str">
        <v>Anjelica Huston</v>
      </c>
      <c r="K1484" t="str">
        <v>Barry Sonnenfeld</v>
      </c>
      <c r="L1484">
        <v>1000</v>
      </c>
      <c r="M1484">
        <v>3696</v>
      </c>
      <c r="N1484">
        <v>188</v>
      </c>
      <c r="O1484">
        <v>5000</v>
      </c>
      <c r="P1484">
        <v>6.8</v>
      </c>
      <c r="R1484" t="str">
        <v>Little Shop of Horrors</v>
      </c>
      <c r="S1484">
        <v>31472</v>
      </c>
      <c r="T1484">
        <v>1986</v>
      </c>
      <c r="U1484" t="str">
        <v>1980s</v>
      </c>
      <c r="V1484" t="str">
        <v>Color</v>
      </c>
      <c r="W1484" t="str">
        <v>Comedy</v>
      </c>
      <c r="X1484" t="str">
        <v>English</v>
      </c>
      <c r="Y1484" t="str">
        <v>USA</v>
      </c>
      <c r="Z1484" t="str">
        <v>PG-13</v>
      </c>
      <c r="AA1484" t="str">
        <v>Bill Murray</v>
      </c>
      <c r="AB1484" t="str">
        <v>Frank Oz</v>
      </c>
      <c r="AC1484">
        <v>13000</v>
      </c>
      <c r="AD1484">
        <v>15308</v>
      </c>
      <c r="AE1484">
        <v>0</v>
      </c>
      <c r="AF1484">
        <v>0</v>
      </c>
      <c r="AG1484">
        <v>6.9</v>
      </c>
      <c r="AH1484">
        <v>63</v>
      </c>
      <c r="AI1484">
        <v>102</v>
      </c>
      <c r="AJ1484">
        <v>38747385</v>
      </c>
      <c r="AL1484" s="7" t="str">
        <v>Rebecca Miller</v>
      </c>
      <c r="AM1484" s="35">
        <f>AVERAGEIFS(IMDB4[IMDb Score (1-10)],IMDB4[Director Name],Formula_Analysis!AL1484)</f>
        <v>6.7</v>
      </c>
      <c r="AQ1484" s="7" t="str">
        <v>John Cothran</v>
      </c>
      <c r="AR1484" s="7">
        <f>SUMIFS(IMDB4[Gross Revenue],IMDB4[Lead Actor],Formula_Analysis!AQ1484)</f>
        <v>57504069</v>
      </c>
    </row>
    <row r="1485" spans="1:44" x14ac:dyDescent="0.25">
      <c r="A1485" t="str">
        <v>The Thomas Crown Affair</v>
      </c>
      <c r="B1485">
        <v>36236</v>
      </c>
      <c r="C1485">
        <v>1999</v>
      </c>
      <c r="D1485" t="str">
        <v>1990s</v>
      </c>
      <c r="E1485" t="str">
        <v>Color</v>
      </c>
      <c r="F1485" t="str">
        <v>Crime</v>
      </c>
      <c r="G1485" t="str">
        <v>English</v>
      </c>
      <c r="H1485" t="str">
        <v>USA</v>
      </c>
      <c r="I1485" t="str">
        <v>R</v>
      </c>
      <c r="J1485" t="str">
        <v>Mark Margolis</v>
      </c>
      <c r="K1485" t="str">
        <v>John McTiernan</v>
      </c>
      <c r="L1485">
        <v>1000</v>
      </c>
      <c r="M1485">
        <v>4660</v>
      </c>
      <c r="N1485">
        <v>323</v>
      </c>
      <c r="O1485">
        <v>0</v>
      </c>
      <c r="P1485">
        <v>6.8</v>
      </c>
      <c r="R1485" t="str">
        <v>Happy Gilmore</v>
      </c>
      <c r="S1485">
        <v>35303</v>
      </c>
      <c r="T1485">
        <v>1996</v>
      </c>
      <c r="U1485" t="str">
        <v>1990s</v>
      </c>
      <c r="V1485" t="str">
        <v>Color</v>
      </c>
      <c r="W1485" t="str">
        <v>Comedy</v>
      </c>
      <c r="X1485" t="str">
        <v>English</v>
      </c>
      <c r="Y1485" t="str">
        <v>USA</v>
      </c>
      <c r="Z1485" t="str">
        <v>PG-13</v>
      </c>
      <c r="AA1485" t="str">
        <v>Adam Sandler</v>
      </c>
      <c r="AB1485" t="str">
        <v>Dennis Dugan</v>
      </c>
      <c r="AC1485">
        <v>11000</v>
      </c>
      <c r="AD1485">
        <v>13162</v>
      </c>
      <c r="AE1485">
        <v>221</v>
      </c>
      <c r="AF1485">
        <v>0</v>
      </c>
      <c r="AG1485">
        <v>7</v>
      </c>
      <c r="AH1485">
        <v>77</v>
      </c>
      <c r="AI1485">
        <v>92</v>
      </c>
      <c r="AJ1485">
        <v>38624000</v>
      </c>
      <c r="AL1485" s="7" t="str">
        <v>Alex Craig Mann</v>
      </c>
      <c r="AM1485" s="35">
        <f>AVERAGEIFS(IMDB4[IMDb Score (1-10)],IMDB4[Director Name],Formula_Analysis!AL1485)</f>
        <v>4.5999999999999996</v>
      </c>
      <c r="AQ1485" s="7" t="str">
        <v>Jan Decleir</v>
      </c>
      <c r="AR1485" s="7">
        <f>SUMIFS(IMDB4[Gross Revenue],IMDB4[Lead Actor],Formula_Analysis!AQ1485)</f>
        <v>713413</v>
      </c>
    </row>
    <row r="1486" spans="1:44" x14ac:dyDescent="0.25">
      <c r="A1486" t="str">
        <v>Sinister</v>
      </c>
      <c r="B1486">
        <v>41257</v>
      </c>
      <c r="C1486">
        <v>2012</v>
      </c>
      <c r="D1486" t="str">
        <v>2010s</v>
      </c>
      <c r="E1486" t="str">
        <v>Color</v>
      </c>
      <c r="F1486" t="str">
        <v>Horror</v>
      </c>
      <c r="G1486" t="str">
        <v>English</v>
      </c>
      <c r="H1486" t="str">
        <v>USA</v>
      </c>
      <c r="I1486" t="str">
        <v>R</v>
      </c>
      <c r="J1486" t="str">
        <v>Danielle Kotch</v>
      </c>
      <c r="K1486" t="str">
        <v>Scott Derrickson</v>
      </c>
      <c r="L1486">
        <v>1000</v>
      </c>
      <c r="M1486">
        <v>2239</v>
      </c>
      <c r="N1486">
        <v>301</v>
      </c>
      <c r="O1486">
        <v>58000</v>
      </c>
      <c r="P1486">
        <v>6.8</v>
      </c>
      <c r="R1486" t="str">
        <v>On Deadly Ground</v>
      </c>
      <c r="S1486">
        <v>34610</v>
      </c>
      <c r="T1486">
        <v>1994</v>
      </c>
      <c r="U1486" t="str">
        <v>1990s</v>
      </c>
      <c r="V1486" t="str">
        <v>Color</v>
      </c>
      <c r="W1486" t="str">
        <v>Action</v>
      </c>
      <c r="X1486" t="str">
        <v>English</v>
      </c>
      <c r="Y1486" t="str">
        <v>USA</v>
      </c>
      <c r="Z1486" t="str">
        <v>R</v>
      </c>
      <c r="AA1486" t="str">
        <v>Mike Starr</v>
      </c>
      <c r="AB1486" t="str">
        <v>Steven Seagal</v>
      </c>
      <c r="AC1486">
        <v>854</v>
      </c>
      <c r="AD1486">
        <v>1860</v>
      </c>
      <c r="AE1486">
        <v>0</v>
      </c>
      <c r="AF1486">
        <v>812</v>
      </c>
      <c r="AG1486">
        <v>4.4000000000000004</v>
      </c>
      <c r="AH1486">
        <v>47</v>
      </c>
      <c r="AI1486">
        <v>101</v>
      </c>
      <c r="AJ1486">
        <v>38590500</v>
      </c>
      <c r="AL1486" s="7" t="str">
        <v>Christopher Cain</v>
      </c>
      <c r="AM1486" s="35">
        <f>AVERAGEIFS(IMDB4[IMDb Score (1-10)],IMDB4[Director Name],Formula_Analysis!AL1486)</f>
        <v>6.3</v>
      </c>
      <c r="AQ1486" s="7" t="str">
        <v>Johannes Silberschneider</v>
      </c>
      <c r="AR1486" s="7">
        <f>SUMIFS(IMDB4[Gross Revenue],IMDB4[Lead Actor],Formula_Analysis!AQ1486)</f>
        <v>9473382</v>
      </c>
    </row>
    <row r="1487" spans="1:44" x14ac:dyDescent="0.25">
      <c r="A1487" t="str">
        <v>Max</v>
      </c>
      <c r="B1487">
        <v>42236</v>
      </c>
      <c r="C1487">
        <v>2015</v>
      </c>
      <c r="D1487" t="str">
        <v>2010s</v>
      </c>
      <c r="E1487" t="str">
        <v>Color</v>
      </c>
      <c r="F1487" t="str">
        <v>Adventure</v>
      </c>
      <c r="G1487" t="str">
        <v>English</v>
      </c>
      <c r="H1487" t="str">
        <v>USA</v>
      </c>
      <c r="I1487" t="str">
        <v>PG</v>
      </c>
      <c r="J1487" t="str">
        <v>Jay Hernandez</v>
      </c>
      <c r="K1487" t="str">
        <v>Boaz Yakin</v>
      </c>
      <c r="L1487">
        <v>1000</v>
      </c>
      <c r="M1487">
        <v>2851</v>
      </c>
      <c r="N1487">
        <v>132</v>
      </c>
      <c r="O1487">
        <v>33000</v>
      </c>
      <c r="P1487">
        <v>6.8</v>
      </c>
      <c r="R1487" t="str">
        <v>The Ghost and the Darkness</v>
      </c>
      <c r="S1487">
        <v>35232</v>
      </c>
      <c r="T1487">
        <v>1996</v>
      </c>
      <c r="U1487" t="str">
        <v>1990s</v>
      </c>
      <c r="V1487" t="str">
        <v>Color</v>
      </c>
      <c r="W1487" t="str">
        <v>Adventure</v>
      </c>
      <c r="X1487" t="str">
        <v>English</v>
      </c>
      <c r="Y1487" t="str">
        <v>USA</v>
      </c>
      <c r="Z1487" t="str">
        <v>R</v>
      </c>
      <c r="AA1487" t="str">
        <v>Tom Wilkinson</v>
      </c>
      <c r="AB1487" t="str">
        <v>Stephen Hopkins</v>
      </c>
      <c r="AC1487">
        <v>1000</v>
      </c>
      <c r="AD1487">
        <v>1752</v>
      </c>
      <c r="AE1487">
        <v>81</v>
      </c>
      <c r="AF1487">
        <v>0</v>
      </c>
      <c r="AG1487">
        <v>6.8</v>
      </c>
      <c r="AH1487">
        <v>62</v>
      </c>
      <c r="AI1487">
        <v>110</v>
      </c>
      <c r="AJ1487">
        <v>38553833</v>
      </c>
      <c r="AL1487" s="7" t="str">
        <v>Jean-Marie PoirÃ©</v>
      </c>
      <c r="AM1487" s="35">
        <f>AVERAGEIFS(IMDB4[IMDb Score (1-10)],IMDB4[Director Name],Formula_Analysis!AL1487)</f>
        <v>6.2666666666666666</v>
      </c>
      <c r="AQ1487" s="7" t="str">
        <v>Phil Vischer</v>
      </c>
      <c r="AR1487" s="7">
        <f>SUMIFS(IMDB4[Gross Revenue],IMDB4[Lead Actor],Formula_Analysis!AQ1487)</f>
        <v>25571351</v>
      </c>
    </row>
    <row r="1488" spans="1:44" x14ac:dyDescent="0.25">
      <c r="A1488" t="str">
        <v>The Ghost and the Darkness</v>
      </c>
      <c r="B1488">
        <v>35232</v>
      </c>
      <c r="C1488">
        <v>1996</v>
      </c>
      <c r="D1488" t="str">
        <v>1990s</v>
      </c>
      <c r="E1488" t="str">
        <v>Color</v>
      </c>
      <c r="F1488" t="str">
        <v>Adventure</v>
      </c>
      <c r="G1488" t="str">
        <v>English</v>
      </c>
      <c r="H1488" t="str">
        <v>USA</v>
      </c>
      <c r="I1488" t="str">
        <v>R</v>
      </c>
      <c r="J1488" t="str">
        <v>Tom Wilkinson</v>
      </c>
      <c r="K1488" t="str">
        <v>Stephen Hopkins</v>
      </c>
      <c r="L1488">
        <v>1000</v>
      </c>
      <c r="M1488">
        <v>1752</v>
      </c>
      <c r="N1488">
        <v>81</v>
      </c>
      <c r="O1488">
        <v>0</v>
      </c>
      <c r="P1488">
        <v>6.8</v>
      </c>
      <c r="R1488" t="str">
        <v>Sex Tape</v>
      </c>
      <c r="S1488">
        <v>41756</v>
      </c>
      <c r="T1488">
        <v>2014</v>
      </c>
      <c r="U1488" t="str">
        <v>2010s</v>
      </c>
      <c r="V1488" t="str">
        <v>Color</v>
      </c>
      <c r="W1488" t="str">
        <v>Comedy</v>
      </c>
      <c r="X1488" t="str">
        <v>English</v>
      </c>
      <c r="Y1488" t="str">
        <v>USA</v>
      </c>
      <c r="Z1488" t="str">
        <v>R</v>
      </c>
      <c r="AA1488" t="str">
        <v>James Wilcox</v>
      </c>
      <c r="AB1488" t="str">
        <v>Jake Kasdan</v>
      </c>
      <c r="AC1488">
        <v>683</v>
      </c>
      <c r="AD1488">
        <v>1488</v>
      </c>
      <c r="AE1488">
        <v>52</v>
      </c>
      <c r="AF1488">
        <v>0</v>
      </c>
      <c r="AG1488">
        <v>5.0999999999999996</v>
      </c>
      <c r="AH1488">
        <v>201</v>
      </c>
      <c r="AI1488">
        <v>94</v>
      </c>
      <c r="AJ1488">
        <v>38543473</v>
      </c>
      <c r="AL1488" s="7" t="str">
        <v>Jaume BalaguerÃ³</v>
      </c>
      <c r="AM1488" s="35">
        <f>AVERAGEIFS(IMDB4[IMDb Score (1-10)],IMDB4[Director Name],Formula_Analysis!AL1488)</f>
        <v>6</v>
      </c>
      <c r="AQ1488" s="7" t="str">
        <v>Michel Robin</v>
      </c>
      <c r="AR1488" s="7">
        <f>SUMIFS(IMDB4[Gross Revenue],IMDB4[Lead Actor],Formula_Analysis!AQ1488)</f>
        <v>7002255</v>
      </c>
    </row>
    <row r="1489" spans="1:44" x14ac:dyDescent="0.25">
      <c r="A1489" t="str">
        <v>Logan's Run</v>
      </c>
      <c r="B1489">
        <v>28038</v>
      </c>
      <c r="C1489">
        <v>1976</v>
      </c>
      <c r="D1489" t="str">
        <v>1970s</v>
      </c>
      <c r="E1489" t="str">
        <v>Color</v>
      </c>
      <c r="F1489" t="str">
        <v>Action</v>
      </c>
      <c r="G1489" t="str">
        <v>English</v>
      </c>
      <c r="H1489" t="str">
        <v>USA</v>
      </c>
      <c r="I1489" t="str">
        <v>PG</v>
      </c>
      <c r="J1489" t="str">
        <v>Farrah Fawcett</v>
      </c>
      <c r="K1489" t="str">
        <v>Michael Anderson</v>
      </c>
      <c r="L1489">
        <v>1000</v>
      </c>
      <c r="M1489">
        <v>2951</v>
      </c>
      <c r="N1489">
        <v>23</v>
      </c>
      <c r="O1489">
        <v>0</v>
      </c>
      <c r="P1489">
        <v>6.8</v>
      </c>
      <c r="R1489" t="str">
        <v>Surrogates</v>
      </c>
      <c r="S1489">
        <v>40145</v>
      </c>
      <c r="T1489">
        <v>2009</v>
      </c>
      <c r="U1489" t="str">
        <v>2000s</v>
      </c>
      <c r="V1489" t="str">
        <v>Color</v>
      </c>
      <c r="W1489" t="str">
        <v>Action</v>
      </c>
      <c r="X1489" t="str">
        <v>English</v>
      </c>
      <c r="Y1489" t="str">
        <v>USA</v>
      </c>
      <c r="Z1489" t="str">
        <v>PG-13</v>
      </c>
      <c r="AA1489" t="str">
        <v>Bruce Willis</v>
      </c>
      <c r="AB1489" t="str">
        <v>Jonathan Mostow</v>
      </c>
      <c r="AC1489">
        <v>13000</v>
      </c>
      <c r="AD1489">
        <v>18132</v>
      </c>
      <c r="AE1489">
        <v>84</v>
      </c>
      <c r="AF1489">
        <v>0</v>
      </c>
      <c r="AG1489">
        <v>6.3</v>
      </c>
      <c r="AH1489">
        <v>258</v>
      </c>
      <c r="AI1489">
        <v>89</v>
      </c>
      <c r="AJ1489">
        <v>38542418</v>
      </c>
      <c r="AL1489" s="7" t="str">
        <v>Michael O. Sajbel</v>
      </c>
      <c r="AM1489" s="35">
        <f>AVERAGEIFS(IMDB4[IMDb Score (1-10)],IMDB4[Director Name],Formula_Analysis!AL1489)</f>
        <v>6.3</v>
      </c>
      <c r="AQ1489" s="7" t="str">
        <v>Kendyl Joi</v>
      </c>
      <c r="AR1489" s="7">
        <f>SUMIFS(IMDB4[Gross Revenue],IMDB4[Lead Actor],Formula_Analysis!AQ1489)</f>
        <v>23616</v>
      </c>
    </row>
    <row r="1490" spans="1:44" x14ac:dyDescent="0.25">
      <c r="A1490" t="str">
        <v>To Die For</v>
      </c>
      <c r="B1490">
        <v>34883</v>
      </c>
      <c r="C1490">
        <v>1995</v>
      </c>
      <c r="D1490" t="str">
        <v>1990s</v>
      </c>
      <c r="E1490" t="str">
        <v>Color</v>
      </c>
      <c r="F1490" t="str">
        <v>Comedy</v>
      </c>
      <c r="G1490" t="str">
        <v>English</v>
      </c>
      <c r="H1490" t="str">
        <v>USA</v>
      </c>
      <c r="I1490" t="str">
        <v>R</v>
      </c>
      <c r="J1490" t="str">
        <v>Kurtwood Smith</v>
      </c>
      <c r="K1490" t="str">
        <v>Gus Van Sant</v>
      </c>
      <c r="L1490">
        <v>1000</v>
      </c>
      <c r="M1490">
        <v>3598</v>
      </c>
      <c r="N1490">
        <v>835</v>
      </c>
      <c r="O1490">
        <v>1000</v>
      </c>
      <c r="P1490">
        <v>6.8</v>
      </c>
      <c r="R1490" t="str">
        <v>Spy Kids: All the Time in the World in 4D</v>
      </c>
      <c r="S1490">
        <v>40877</v>
      </c>
      <c r="T1490">
        <v>2011</v>
      </c>
      <c r="U1490" t="str">
        <v>2010s</v>
      </c>
      <c r="V1490" t="str">
        <v>Color</v>
      </c>
      <c r="W1490" t="str">
        <v>Action</v>
      </c>
      <c r="X1490" t="str">
        <v>English</v>
      </c>
      <c r="Y1490" t="str">
        <v>USA</v>
      </c>
      <c r="Z1490" t="str">
        <v>PG</v>
      </c>
      <c r="AA1490" t="str">
        <v>Alexa PenaVega</v>
      </c>
      <c r="AB1490" t="str">
        <v>Robert Rodriguez</v>
      </c>
      <c r="AC1490">
        <v>2000</v>
      </c>
      <c r="AD1490">
        <v>4311</v>
      </c>
      <c r="AE1490">
        <v>0</v>
      </c>
      <c r="AF1490">
        <v>0</v>
      </c>
      <c r="AG1490">
        <v>3.6</v>
      </c>
      <c r="AH1490">
        <v>76</v>
      </c>
      <c r="AI1490">
        <v>89</v>
      </c>
      <c r="AJ1490">
        <v>38536376</v>
      </c>
      <c r="AL1490" s="7" t="str">
        <v>Miranda July</v>
      </c>
      <c r="AM1490" s="35">
        <f>AVERAGEIFS(IMDB4[IMDb Score (1-10)],IMDB4[Director Name],Formula_Analysis!AL1490)</f>
        <v>7.4</v>
      </c>
      <c r="AQ1490" s="7" t="str">
        <v>David Gant</v>
      </c>
      <c r="AR1490" s="7">
        <f>SUMIFS(IMDB4[Gross Revenue],IMDB4[Lead Actor],Formula_Analysis!AQ1490)</f>
        <v>18947630</v>
      </c>
    </row>
    <row r="1491" spans="1:44" x14ac:dyDescent="0.25">
      <c r="A1491" t="str">
        <v>Everyone Says I Love You</v>
      </c>
      <c r="B1491">
        <v>35318</v>
      </c>
      <c r="C1491">
        <v>1996</v>
      </c>
      <c r="D1491" t="str">
        <v>1990s</v>
      </c>
      <c r="E1491" t="str">
        <v>Color</v>
      </c>
      <c r="F1491" t="str">
        <v>Comedy</v>
      </c>
      <c r="G1491" t="str">
        <v>English</v>
      </c>
      <c r="H1491" t="str">
        <v>USA</v>
      </c>
      <c r="I1491" t="str">
        <v>R</v>
      </c>
      <c r="J1491" t="str">
        <v>Natasha Lyonne</v>
      </c>
      <c r="K1491" t="str">
        <v>Woody Allen</v>
      </c>
      <c r="L1491">
        <v>1000</v>
      </c>
      <c r="M1491">
        <v>1614</v>
      </c>
      <c r="N1491">
        <v>11000</v>
      </c>
      <c r="O1491">
        <v>0</v>
      </c>
      <c r="P1491">
        <v>6.8</v>
      </c>
      <c r="R1491" t="str">
        <v>Rock of Ages</v>
      </c>
      <c r="S1491">
        <v>41065</v>
      </c>
      <c r="T1491">
        <v>2012</v>
      </c>
      <c r="U1491" t="str">
        <v>2010s</v>
      </c>
      <c r="V1491" t="str">
        <v>Color</v>
      </c>
      <c r="W1491" t="str">
        <v>Comedy</v>
      </c>
      <c r="X1491" t="str">
        <v>English</v>
      </c>
      <c r="Y1491" t="str">
        <v>USA</v>
      </c>
      <c r="Z1491" t="str">
        <v>PG-13</v>
      </c>
      <c r="AA1491" t="str">
        <v>James Martin Kelly</v>
      </c>
      <c r="AB1491" t="str">
        <v>Adam Shankman</v>
      </c>
      <c r="AC1491">
        <v>394</v>
      </c>
      <c r="AD1491">
        <v>712</v>
      </c>
      <c r="AE1491">
        <v>163</v>
      </c>
      <c r="AF1491">
        <v>33000</v>
      </c>
      <c r="AG1491">
        <v>5.9</v>
      </c>
      <c r="AH1491">
        <v>360</v>
      </c>
      <c r="AI1491">
        <v>136</v>
      </c>
      <c r="AJ1491">
        <v>38509342</v>
      </c>
      <c r="AL1491" s="7" t="str">
        <v>Tim Heidecker</v>
      </c>
      <c r="AM1491" s="35">
        <f>AVERAGEIFS(IMDB4[IMDb Score (1-10)],IMDB4[Director Name],Formula_Analysis!AL1491)</f>
        <v>5.3</v>
      </c>
      <c r="AQ1491" s="7" t="str">
        <v>Si Won Choi</v>
      </c>
      <c r="AR1491" s="7">
        <f>SUMIFS(IMDB4[Gross Revenue],IMDB4[Lead Actor],Formula_Analysis!AQ1491)</f>
        <v>72413</v>
      </c>
    </row>
    <row r="1492" spans="1:44" x14ac:dyDescent="0.25">
      <c r="A1492" t="str">
        <v>Martian Child</v>
      </c>
      <c r="B1492">
        <v>39311</v>
      </c>
      <c r="C1492">
        <v>2007</v>
      </c>
      <c r="D1492" t="str">
        <v>2000s</v>
      </c>
      <c r="E1492" t="str">
        <v>Color</v>
      </c>
      <c r="F1492" t="str">
        <v>Comedy</v>
      </c>
      <c r="G1492" t="str">
        <v>English</v>
      </c>
      <c r="H1492" t="str">
        <v>USA</v>
      </c>
      <c r="I1492" t="str">
        <v>PG</v>
      </c>
      <c r="J1492" t="str">
        <v>Oliver Platt</v>
      </c>
      <c r="K1492" t="str">
        <v>Menno Meyjes</v>
      </c>
      <c r="L1492">
        <v>1000</v>
      </c>
      <c r="M1492">
        <v>2495</v>
      </c>
      <c r="N1492">
        <v>43</v>
      </c>
      <c r="O1492">
        <v>0</v>
      </c>
      <c r="P1492">
        <v>6.8</v>
      </c>
      <c r="R1492" t="str">
        <v>Gridiron Gang</v>
      </c>
      <c r="S1492">
        <v>38964</v>
      </c>
      <c r="T1492">
        <v>2006</v>
      </c>
      <c r="U1492" t="str">
        <v>2000s</v>
      </c>
      <c r="V1492" t="str">
        <v>Color</v>
      </c>
      <c r="W1492" t="str">
        <v>Crime</v>
      </c>
      <c r="X1492" t="str">
        <v>English</v>
      </c>
      <c r="Y1492" t="str">
        <v>USA</v>
      </c>
      <c r="Z1492" t="str">
        <v>PG-13</v>
      </c>
      <c r="AA1492" t="str">
        <v>Dwayne Johnson</v>
      </c>
      <c r="AB1492" t="str">
        <v>Phil Joanou</v>
      </c>
      <c r="AC1492">
        <v>12000</v>
      </c>
      <c r="AD1492">
        <v>15811</v>
      </c>
      <c r="AE1492">
        <v>21</v>
      </c>
      <c r="AF1492">
        <v>0</v>
      </c>
      <c r="AG1492">
        <v>6.9</v>
      </c>
      <c r="AH1492">
        <v>85</v>
      </c>
      <c r="AI1492">
        <v>125</v>
      </c>
      <c r="AJ1492">
        <v>38432823</v>
      </c>
      <c r="AL1492" s="7" t="str">
        <v>Stuart Gillard</v>
      </c>
      <c r="AM1492" s="35">
        <f>AVERAGEIFS(IMDB4[IMDb Score (1-10)],IMDB4[Director Name],Formula_Analysis!AL1492)</f>
        <v>4.8</v>
      </c>
      <c r="AQ1492" s="7" t="str">
        <v>Jane Goodall</v>
      </c>
      <c r="AR1492" s="7">
        <f>SUMIFS(IMDB4[Gross Revenue],IMDB4[Lead Actor],Formula_Analysis!AQ1492)</f>
        <v>29233</v>
      </c>
    </row>
    <row r="1493" spans="1:44" x14ac:dyDescent="0.25">
      <c r="A1493" t="str">
        <v>Get on the Bus</v>
      </c>
      <c r="B1493">
        <v>35290</v>
      </c>
      <c r="C1493">
        <v>1996</v>
      </c>
      <c r="D1493" t="str">
        <v>1990s</v>
      </c>
      <c r="E1493" t="str">
        <v>Color</v>
      </c>
      <c r="F1493" t="str">
        <v>Drama</v>
      </c>
      <c r="G1493" t="str">
        <v>English</v>
      </c>
      <c r="H1493" t="str">
        <v>USA</v>
      </c>
      <c r="I1493" t="str">
        <v>R</v>
      </c>
      <c r="J1493" t="str">
        <v>Bernie Mac</v>
      </c>
      <c r="K1493" t="str">
        <v>Spike Lee</v>
      </c>
      <c r="L1493">
        <v>1000</v>
      </c>
      <c r="M1493">
        <v>5963</v>
      </c>
      <c r="N1493">
        <v>0</v>
      </c>
      <c r="O1493">
        <v>352</v>
      </c>
      <c r="P1493">
        <v>6.8</v>
      </c>
      <c r="R1493" t="str">
        <v>Midnight Run</v>
      </c>
      <c r="S1493">
        <v>32354</v>
      </c>
      <c r="T1493">
        <v>1988</v>
      </c>
      <c r="U1493" t="str">
        <v>1980s</v>
      </c>
      <c r="V1493" t="str">
        <v>Color</v>
      </c>
      <c r="W1493" t="str">
        <v>Action</v>
      </c>
      <c r="X1493" t="str">
        <v>English</v>
      </c>
      <c r="Y1493" t="str">
        <v>USA</v>
      </c>
      <c r="Z1493" t="str">
        <v>R</v>
      </c>
      <c r="AA1493" t="str">
        <v>Robert De Niro</v>
      </c>
      <c r="AB1493" t="str">
        <v>Martin Brest</v>
      </c>
      <c r="AC1493">
        <v>22000</v>
      </c>
      <c r="AD1493">
        <v>23866</v>
      </c>
      <c r="AE1493">
        <v>102</v>
      </c>
      <c r="AF1493">
        <v>0</v>
      </c>
      <c r="AG1493">
        <v>7.6</v>
      </c>
      <c r="AH1493">
        <v>77</v>
      </c>
      <c r="AI1493">
        <v>126</v>
      </c>
      <c r="AJ1493">
        <v>38413606</v>
      </c>
      <c r="AL1493" s="7" t="str">
        <v>Pascal Arnold</v>
      </c>
      <c r="AM1493" s="35">
        <f>AVERAGEIFS(IMDB4[IMDb Score (1-10)],IMDB4[Director Name],Formula_Analysis!AL1493)</f>
        <v>5.8</v>
      </c>
      <c r="AQ1493" s="7" t="str">
        <v>Dylan Authors</v>
      </c>
      <c r="AR1493" s="7">
        <f>SUMIFS(IMDB4[Gross Revenue],IMDB4[Lead Actor],Formula_Analysis!AQ1493)</f>
        <v>4234040</v>
      </c>
    </row>
    <row r="1494" spans="1:44" x14ac:dyDescent="0.25">
      <c r="A1494" t="str">
        <v>Thirteen</v>
      </c>
      <c r="B1494">
        <v>37698</v>
      </c>
      <c r="C1494">
        <v>2003</v>
      </c>
      <c r="D1494" t="str">
        <v>2000s</v>
      </c>
      <c r="E1494" t="str">
        <v>Color</v>
      </c>
      <c r="F1494" t="str">
        <v>Drama</v>
      </c>
      <c r="G1494" t="str">
        <v>English</v>
      </c>
      <c r="H1494" t="str">
        <v>USA</v>
      </c>
      <c r="I1494" t="str">
        <v>R</v>
      </c>
      <c r="J1494" t="str">
        <v>Holly Hunter</v>
      </c>
      <c r="K1494" t="str">
        <v>Catherine Hardwicke</v>
      </c>
      <c r="L1494">
        <v>1000</v>
      </c>
      <c r="M1494">
        <v>2186</v>
      </c>
      <c r="N1494">
        <v>308</v>
      </c>
      <c r="O1494">
        <v>0</v>
      </c>
      <c r="P1494">
        <v>6.8</v>
      </c>
      <c r="R1494" t="str">
        <v>The Terminator</v>
      </c>
      <c r="S1494">
        <v>30932</v>
      </c>
      <c r="T1494">
        <v>1984</v>
      </c>
      <c r="U1494" t="str">
        <v>1980s</v>
      </c>
      <c r="V1494" t="str">
        <v>Color</v>
      </c>
      <c r="W1494" t="str">
        <v>Action</v>
      </c>
      <c r="X1494" t="str">
        <v>English</v>
      </c>
      <c r="Y1494" t="str">
        <v>UK</v>
      </c>
      <c r="Z1494" t="str">
        <v>R</v>
      </c>
      <c r="AA1494" t="str">
        <v>Michael Biehn</v>
      </c>
      <c r="AB1494" t="str">
        <v>James Cameron</v>
      </c>
      <c r="AC1494">
        <v>2000</v>
      </c>
      <c r="AD1494">
        <v>3582</v>
      </c>
      <c r="AE1494">
        <v>0</v>
      </c>
      <c r="AF1494">
        <v>13000</v>
      </c>
      <c r="AG1494">
        <v>8.1</v>
      </c>
      <c r="AH1494">
        <v>204</v>
      </c>
      <c r="AI1494">
        <v>107</v>
      </c>
      <c r="AJ1494">
        <v>38400000</v>
      </c>
      <c r="AL1494" s="7" t="str">
        <v>Siddharth Anand</v>
      </c>
      <c r="AM1494" s="35">
        <f>AVERAGEIFS(IMDB4[IMDb Score (1-10)],IMDB4[Director Name],Formula_Analysis!AL1494)</f>
        <v>5.4</v>
      </c>
      <c r="AQ1494" s="7" t="str">
        <v>G.W. Krauss</v>
      </c>
      <c r="AR1494" s="7">
        <f>SUMIFS(IMDB4[Gross Revenue],IMDB4[Lead Actor],Formula_Analysis!AQ1494)</f>
        <v>100240</v>
      </c>
    </row>
    <row r="1495" spans="1:44" x14ac:dyDescent="0.25">
      <c r="A1495" t="str">
        <v>Detroit Rock City</v>
      </c>
      <c r="B1495">
        <v>36326</v>
      </c>
      <c r="C1495">
        <v>1999</v>
      </c>
      <c r="D1495" t="str">
        <v>1990s</v>
      </c>
      <c r="E1495" t="str">
        <v>Color</v>
      </c>
      <c r="F1495" t="str">
        <v>Comedy</v>
      </c>
      <c r="G1495" t="str">
        <v>English</v>
      </c>
      <c r="H1495" t="str">
        <v>USA</v>
      </c>
      <c r="I1495" t="str">
        <v>R</v>
      </c>
      <c r="J1495" t="str">
        <v>Natasha Lyonne</v>
      </c>
      <c r="K1495" t="str">
        <v>Adam Rifkin</v>
      </c>
      <c r="L1495">
        <v>1000</v>
      </c>
      <c r="M1495">
        <v>2518</v>
      </c>
      <c r="N1495">
        <v>89</v>
      </c>
      <c r="O1495">
        <v>0</v>
      </c>
      <c r="P1495">
        <v>6.8</v>
      </c>
      <c r="R1495" t="str">
        <v>Pride &amp; Prejudice</v>
      </c>
      <c r="S1495">
        <v>38451</v>
      </c>
      <c r="T1495">
        <v>2005</v>
      </c>
      <c r="U1495" t="str">
        <v>2000s</v>
      </c>
      <c r="V1495" t="str">
        <v>Color</v>
      </c>
      <c r="W1495" t="str">
        <v>Drama</v>
      </c>
      <c r="X1495" t="str">
        <v>English</v>
      </c>
      <c r="Y1495" t="str">
        <v>France</v>
      </c>
      <c r="Z1495" t="str">
        <v>PG</v>
      </c>
      <c r="AA1495" t="str">
        <v>Talulah Riley</v>
      </c>
      <c r="AB1495" t="str">
        <v>Joe Wright</v>
      </c>
      <c r="AC1495">
        <v>422</v>
      </c>
      <c r="AD1495">
        <v>1083</v>
      </c>
      <c r="AE1495">
        <v>456</v>
      </c>
      <c r="AF1495">
        <v>17000</v>
      </c>
      <c r="AG1495">
        <v>7.8</v>
      </c>
      <c r="AH1495">
        <v>177</v>
      </c>
      <c r="AI1495">
        <v>135</v>
      </c>
      <c r="AJ1495">
        <v>38372662</v>
      </c>
      <c r="AL1495" s="7" t="str">
        <v>Jim Mickle</v>
      </c>
      <c r="AM1495" s="35">
        <f>AVERAGEIFS(IMDB4[IMDb Score (1-10)],IMDB4[Director Name],Formula_Analysis!AL1495)</f>
        <v>6.5</v>
      </c>
      <c r="AQ1495" s="7" t="str">
        <v>Bunta Sugawara</v>
      </c>
      <c r="AR1495" s="7">
        <f>SUMIFS(IMDB4[Gross Revenue],IMDB4[Lead Actor],Formula_Analysis!AQ1495)</f>
        <v>10049886</v>
      </c>
    </row>
    <row r="1496" spans="1:44" x14ac:dyDescent="0.25">
      <c r="A1496" t="str">
        <v>eXistenZ</v>
      </c>
      <c r="B1496">
        <v>36172</v>
      </c>
      <c r="C1496">
        <v>1999</v>
      </c>
      <c r="D1496" t="str">
        <v>1990s</v>
      </c>
      <c r="E1496" t="str">
        <v>Color</v>
      </c>
      <c r="F1496" t="str">
        <v>Horror</v>
      </c>
      <c r="G1496" t="str">
        <v>English</v>
      </c>
      <c r="H1496" t="str">
        <v>Canada</v>
      </c>
      <c r="I1496" t="str">
        <v>R</v>
      </c>
      <c r="J1496" t="str">
        <v>Jennifer Jason Leigh</v>
      </c>
      <c r="K1496" t="str">
        <v>David Cronenberg</v>
      </c>
      <c r="L1496">
        <v>1000</v>
      </c>
      <c r="M1496">
        <v>2990</v>
      </c>
      <c r="N1496">
        <v>0</v>
      </c>
      <c r="O1496">
        <v>6000</v>
      </c>
      <c r="P1496">
        <v>6.8</v>
      </c>
      <c r="R1496" t="str">
        <v>Last Holiday</v>
      </c>
      <c r="S1496">
        <v>39039</v>
      </c>
      <c r="T1496">
        <v>2006</v>
      </c>
      <c r="U1496" t="str">
        <v>2000s</v>
      </c>
      <c r="V1496" t="str">
        <v>Color</v>
      </c>
      <c r="W1496" t="str">
        <v>Adventure</v>
      </c>
      <c r="X1496" t="str">
        <v>English</v>
      </c>
      <c r="Y1496" t="str">
        <v>USA</v>
      </c>
      <c r="Z1496" t="str">
        <v>PG-13</v>
      </c>
      <c r="AA1496" t="str">
        <v>LL Cool J</v>
      </c>
      <c r="AB1496" t="str">
        <v>Wayne Wang</v>
      </c>
      <c r="AC1496">
        <v>1000</v>
      </c>
      <c r="AD1496">
        <v>3757</v>
      </c>
      <c r="AE1496">
        <v>61</v>
      </c>
      <c r="AF1496">
        <v>0</v>
      </c>
      <c r="AG1496">
        <v>6.4</v>
      </c>
      <c r="AH1496">
        <v>99</v>
      </c>
      <c r="AI1496">
        <v>112</v>
      </c>
      <c r="AJ1496">
        <v>38360195</v>
      </c>
      <c r="AL1496" s="7" t="str">
        <v>Wallace Wolodarsky</v>
      </c>
      <c r="AM1496" s="35">
        <f>AVERAGEIFS(IMDB4[IMDb Score (1-10)],IMDB4[Director Name],Formula_Analysis!AL1496)</f>
        <v>5.4</v>
      </c>
      <c r="AQ1496" s="7" t="str">
        <v>Leopold Stokowski</v>
      </c>
      <c r="AR1496" s="7">
        <f>SUMIFS(IMDB4[Gross Revenue],IMDB4[Lead Actor],Formula_Analysis!AQ1496)</f>
        <v>76400000</v>
      </c>
    </row>
    <row r="1497" spans="1:44" x14ac:dyDescent="0.25">
      <c r="A1497" t="str">
        <v>Redbelt</v>
      </c>
      <c r="B1497">
        <v>39644</v>
      </c>
      <c r="C1497">
        <v>2008</v>
      </c>
      <c r="D1497" t="str">
        <v>2000s</v>
      </c>
      <c r="E1497" t="str">
        <v>Color</v>
      </c>
      <c r="F1497" t="str">
        <v>Drama</v>
      </c>
      <c r="G1497" t="str">
        <v>English</v>
      </c>
      <c r="H1497" t="str">
        <v>USA</v>
      </c>
      <c r="I1497" t="str">
        <v>R</v>
      </c>
      <c r="J1497" t="str">
        <v>Alice Braga</v>
      </c>
      <c r="K1497" t="str">
        <v>David Mamet</v>
      </c>
      <c r="L1497">
        <v>1000</v>
      </c>
      <c r="M1497">
        <v>2158</v>
      </c>
      <c r="N1497">
        <v>342</v>
      </c>
      <c r="O1497">
        <v>0</v>
      </c>
      <c r="P1497">
        <v>6.8</v>
      </c>
      <c r="R1497" t="str">
        <v>Stardust</v>
      </c>
      <c r="S1497">
        <v>39387</v>
      </c>
      <c r="T1497">
        <v>2007</v>
      </c>
      <c r="U1497" t="str">
        <v>2000s</v>
      </c>
      <c r="V1497" t="str">
        <v>Color</v>
      </c>
      <c r="W1497" t="str">
        <v>Adventure</v>
      </c>
      <c r="X1497" t="str">
        <v>English</v>
      </c>
      <c r="Y1497" t="str">
        <v>UK</v>
      </c>
      <c r="Z1497" t="str">
        <v>PG-13</v>
      </c>
      <c r="AA1497" t="str">
        <v>Henry Cavill</v>
      </c>
      <c r="AB1497" t="str">
        <v>Matthew Vaughn</v>
      </c>
      <c r="AC1497">
        <v>15000</v>
      </c>
      <c r="AD1497">
        <v>16034</v>
      </c>
      <c r="AE1497">
        <v>905</v>
      </c>
      <c r="AF1497">
        <v>15000</v>
      </c>
      <c r="AG1497">
        <v>7.7</v>
      </c>
      <c r="AH1497">
        <v>228</v>
      </c>
      <c r="AI1497">
        <v>127</v>
      </c>
      <c r="AJ1497">
        <v>38345403</v>
      </c>
      <c r="AL1497" s="7" t="str">
        <v>Noah Buschel</v>
      </c>
      <c r="AM1497" s="35">
        <f>AVERAGEIFS(IMDB4[IMDb Score (1-10)],IMDB4[Director Name],Formula_Analysis!AL1497)</f>
        <v>6.2</v>
      </c>
      <c r="AQ1497" s="7" t="str">
        <v>Hanno PÃ¶schl</v>
      </c>
      <c r="AR1497" s="7">
        <f>SUMIFS(IMDB4[Gross Revenue],IMDB4[Lead Actor],Formula_Analysis!AQ1497)</f>
        <v>5400000</v>
      </c>
    </row>
    <row r="1498" spans="1:44" x14ac:dyDescent="0.25">
      <c r="A1498" t="str">
        <v>Tristram Shandy: A Cock and Bull Story</v>
      </c>
      <c r="B1498">
        <v>38592</v>
      </c>
      <c r="C1498">
        <v>2005</v>
      </c>
      <c r="D1498" t="str">
        <v>2000s</v>
      </c>
      <c r="E1498" t="str">
        <v>Color</v>
      </c>
      <c r="F1498" t="str">
        <v>Comedy</v>
      </c>
      <c r="G1498" t="str">
        <v>English</v>
      </c>
      <c r="H1498" t="str">
        <v>UK</v>
      </c>
      <c r="I1498" t="str">
        <v>R</v>
      </c>
      <c r="J1498" t="str">
        <v>Steve Coogan</v>
      </c>
      <c r="K1498" t="str">
        <v>Michael Winterbottom</v>
      </c>
      <c r="L1498">
        <v>1000</v>
      </c>
      <c r="M1498">
        <v>3690</v>
      </c>
      <c r="N1498">
        <v>187</v>
      </c>
      <c r="O1498">
        <v>750</v>
      </c>
      <c r="P1498">
        <v>6.8</v>
      </c>
      <c r="R1498" t="str">
        <v>Brooklyn</v>
      </c>
      <c r="S1498">
        <v>42164</v>
      </c>
      <c r="T1498">
        <v>2015</v>
      </c>
      <c r="U1498" t="str">
        <v>2010s</v>
      </c>
      <c r="V1498" t="str">
        <v>Color</v>
      </c>
      <c r="W1498" t="str">
        <v>Drama</v>
      </c>
      <c r="X1498" t="str">
        <v>English</v>
      </c>
      <c r="Y1498" t="str">
        <v>UK</v>
      </c>
      <c r="Z1498" t="str">
        <v>PG-13</v>
      </c>
      <c r="AA1498" t="str">
        <v>Julie Walters</v>
      </c>
      <c r="AB1498" t="str">
        <v>John Crowley</v>
      </c>
      <c r="AC1498">
        <v>838</v>
      </c>
      <c r="AD1498">
        <v>995</v>
      </c>
      <c r="AE1498">
        <v>34</v>
      </c>
      <c r="AF1498">
        <v>36000</v>
      </c>
      <c r="AG1498">
        <v>7.5</v>
      </c>
      <c r="AH1498">
        <v>351</v>
      </c>
      <c r="AI1498">
        <v>111</v>
      </c>
      <c r="AJ1498">
        <v>38317535</v>
      </c>
      <c r="AL1498" s="7" t="str">
        <v>Russell Crowe</v>
      </c>
      <c r="AM1498" s="35">
        <f>AVERAGEIFS(IMDB4[IMDb Score (1-10)],IMDB4[Director Name],Formula_Analysis!AL1498)</f>
        <v>7.1</v>
      </c>
      <c r="AQ1498" s="7" t="str">
        <v>Mark Zupan</v>
      </c>
      <c r="AR1498" s="7">
        <f>SUMIFS(IMDB4[Gross Revenue],IMDB4[Lead Actor],Formula_Analysis!AQ1498)</f>
        <v>1523883</v>
      </c>
    </row>
    <row r="1499" spans="1:44" x14ac:dyDescent="0.25">
      <c r="A1499" t="str">
        <v>Prefontaine</v>
      </c>
      <c r="B1499">
        <v>35471</v>
      </c>
      <c r="C1499">
        <v>1997</v>
      </c>
      <c r="D1499" t="str">
        <v>1990s</v>
      </c>
      <c r="E1499" t="str">
        <v>Color</v>
      </c>
      <c r="F1499" t="str">
        <v>Biography</v>
      </c>
      <c r="G1499" t="str">
        <v>English</v>
      </c>
      <c r="H1499" t="str">
        <v>USA</v>
      </c>
      <c r="I1499" t="str">
        <v>PG-13</v>
      </c>
      <c r="J1499" t="str">
        <v>Kurtwood Smith</v>
      </c>
      <c r="K1499" t="str">
        <v>Steve James</v>
      </c>
      <c r="L1499">
        <v>1000</v>
      </c>
      <c r="M1499">
        <v>1610</v>
      </c>
      <c r="N1499">
        <v>23</v>
      </c>
      <c r="O1499">
        <v>0</v>
      </c>
      <c r="P1499">
        <v>6.8</v>
      </c>
      <c r="R1499" t="str">
        <v>47 Ronin</v>
      </c>
      <c r="S1499">
        <v>41342</v>
      </c>
      <c r="T1499">
        <v>2013</v>
      </c>
      <c r="U1499" t="str">
        <v>2010s</v>
      </c>
      <c r="V1499" t="str">
        <v>Color</v>
      </c>
      <c r="W1499" t="str">
        <v>Action</v>
      </c>
      <c r="X1499" t="str">
        <v>English</v>
      </c>
      <c r="Y1499" t="str">
        <v>USA</v>
      </c>
      <c r="Z1499" t="str">
        <v>PG-13</v>
      </c>
      <c r="AA1499" t="str">
        <v>Keanu Reeves</v>
      </c>
      <c r="AB1499" t="str">
        <v>Carl Rinsch</v>
      </c>
      <c r="AC1499">
        <v>18000</v>
      </c>
      <c r="AD1499">
        <v>20965</v>
      </c>
      <c r="AE1499">
        <v>47</v>
      </c>
      <c r="AF1499">
        <v>35000</v>
      </c>
      <c r="AG1499">
        <v>6.3</v>
      </c>
      <c r="AH1499">
        <v>218</v>
      </c>
      <c r="AI1499">
        <v>128</v>
      </c>
      <c r="AJ1499">
        <v>38297305</v>
      </c>
      <c r="AL1499" s="7" t="str">
        <v>Gonzalo LÃ³pez-Gallego</v>
      </c>
      <c r="AM1499" s="35">
        <f>AVERAGEIFS(IMDB4[IMDb Score (1-10)],IMDB4[Director Name],Formula_Analysis!AL1499)</f>
        <v>5.2</v>
      </c>
      <c r="AQ1499" s="7" t="str">
        <v>Tatsuo Matsumura</v>
      </c>
      <c r="AR1499" s="7">
        <f>SUMIFS(IMDB4[Gross Revenue],IMDB4[Lead Actor],Formula_Analysis!AQ1499)</f>
        <v>48856</v>
      </c>
    </row>
    <row r="1500" spans="1:44" x14ac:dyDescent="0.25">
      <c r="A1500" t="str">
        <v>The Maze Runner</v>
      </c>
      <c r="B1500">
        <v>41898</v>
      </c>
      <c r="C1500">
        <v>2014</v>
      </c>
      <c r="D1500" t="str">
        <v>2010s</v>
      </c>
      <c r="E1500" t="str">
        <v>Color</v>
      </c>
      <c r="F1500" t="str">
        <v>Action</v>
      </c>
      <c r="G1500" t="str">
        <v>English</v>
      </c>
      <c r="H1500" t="str">
        <v>USA</v>
      </c>
      <c r="I1500" t="str">
        <v>PG-13</v>
      </c>
      <c r="J1500" t="str">
        <v>Ki Hong Lee</v>
      </c>
      <c r="K1500" t="str">
        <v>Wes Ball</v>
      </c>
      <c r="L1500">
        <v>988</v>
      </c>
      <c r="M1500">
        <v>1783</v>
      </c>
      <c r="N1500">
        <v>47</v>
      </c>
      <c r="O1500">
        <v>38000</v>
      </c>
      <c r="P1500">
        <v>6.8</v>
      </c>
      <c r="R1500" t="str">
        <v>Meet the Spartans</v>
      </c>
      <c r="S1500">
        <v>39577</v>
      </c>
      <c r="T1500">
        <v>2008</v>
      </c>
      <c r="U1500" t="str">
        <v>2000s</v>
      </c>
      <c r="V1500" t="str">
        <v>Color</v>
      </c>
      <c r="W1500" t="str">
        <v>Comedy</v>
      </c>
      <c r="X1500" t="str">
        <v>English</v>
      </c>
      <c r="Y1500" t="str">
        <v>USA</v>
      </c>
      <c r="Z1500" t="str">
        <v>PG-13</v>
      </c>
      <c r="AA1500" t="str">
        <v>Carmen Electra</v>
      </c>
      <c r="AB1500" t="str">
        <v>Jason Friedberg</v>
      </c>
      <c r="AC1500">
        <v>869</v>
      </c>
      <c r="AD1500">
        <v>3854</v>
      </c>
      <c r="AE1500">
        <v>82</v>
      </c>
      <c r="AF1500">
        <v>0</v>
      </c>
      <c r="AG1500">
        <v>2.7</v>
      </c>
      <c r="AH1500">
        <v>111</v>
      </c>
      <c r="AI1500">
        <v>86</v>
      </c>
      <c r="AJ1500">
        <v>38232624</v>
      </c>
      <c r="AL1500" s="7" t="str">
        <v>Christophe Barratier</v>
      </c>
      <c r="AM1500" s="35">
        <f>AVERAGEIFS(IMDB4[IMDb Score (1-10)],IMDB4[Director Name],Formula_Analysis!AL1500)</f>
        <v>7.9</v>
      </c>
      <c r="AQ1500" s="7" t="str">
        <v>Tommy Sheppard</v>
      </c>
      <c r="AR1500" s="7">
        <f>SUMIFS(IMDB4[Gross Revenue],IMDB4[Lead Actor],Formula_Analysis!AQ1500)</f>
        <v>133778</v>
      </c>
    </row>
    <row r="1501" spans="1:44" x14ac:dyDescent="0.25">
      <c r="A1501" t="str">
        <v>Defendor</v>
      </c>
      <c r="B1501">
        <v>40009</v>
      </c>
      <c r="C1501">
        <v>2009</v>
      </c>
      <c r="D1501" t="str">
        <v>2000s</v>
      </c>
      <c r="E1501" t="str">
        <v>Color</v>
      </c>
      <c r="F1501" t="str">
        <v>Comedy</v>
      </c>
      <c r="G1501" t="str">
        <v>English</v>
      </c>
      <c r="H1501" t="str">
        <v>Canada</v>
      </c>
      <c r="I1501" t="str">
        <v>R</v>
      </c>
      <c r="J1501" t="str">
        <v>Michael Kelly</v>
      </c>
      <c r="K1501" t="str">
        <v>Peter Stebbings</v>
      </c>
      <c r="L1501">
        <v>963</v>
      </c>
      <c r="M1501">
        <v>2658</v>
      </c>
      <c r="N1501">
        <v>89</v>
      </c>
      <c r="O1501">
        <v>0</v>
      </c>
      <c r="P1501">
        <v>6.8</v>
      </c>
      <c r="R1501" t="str">
        <v>Undercover Brother</v>
      </c>
      <c r="S1501">
        <v>37490</v>
      </c>
      <c r="T1501">
        <v>2002</v>
      </c>
      <c r="U1501" t="str">
        <v>2000s</v>
      </c>
      <c r="V1501" t="str">
        <v>Color</v>
      </c>
      <c r="W1501" t="str">
        <v>Action</v>
      </c>
      <c r="X1501" t="str">
        <v>English</v>
      </c>
      <c r="Y1501" t="str">
        <v>USA</v>
      </c>
      <c r="Z1501" t="str">
        <v>PG-13</v>
      </c>
      <c r="AA1501" t="str">
        <v>Dave Chappelle</v>
      </c>
      <c r="AB1501" t="str">
        <v>Malcolm D. Lee</v>
      </c>
      <c r="AC1501">
        <v>744</v>
      </c>
      <c r="AD1501">
        <v>3001</v>
      </c>
      <c r="AE1501">
        <v>92</v>
      </c>
      <c r="AF1501">
        <v>0</v>
      </c>
      <c r="AG1501">
        <v>5.8</v>
      </c>
      <c r="AH1501">
        <v>81</v>
      </c>
      <c r="AI1501">
        <v>86</v>
      </c>
      <c r="AJ1501">
        <v>38230435</v>
      </c>
      <c r="AL1501" s="7" t="str">
        <v>Neil Marshall</v>
      </c>
      <c r="AM1501" s="35">
        <f>AVERAGEIFS(IMDB4[IMDb Score (1-10)],IMDB4[Director Name],Formula_Analysis!AL1501)</f>
        <v>6.6</v>
      </c>
      <c r="AQ1501" s="7" t="str">
        <v>Sarah Murphy-Dyson</v>
      </c>
      <c r="AR1501" s="7">
        <f>SUMIFS(IMDB4[Gross Revenue],IMDB4[Lead Actor],Formula_Analysis!AQ1501)</f>
        <v>39659</v>
      </c>
    </row>
    <row r="1502" spans="1:44" x14ac:dyDescent="0.25">
      <c r="A1502" t="str">
        <v>Me and Orson Welles</v>
      </c>
      <c r="B1502">
        <v>39456</v>
      </c>
      <c r="C1502">
        <v>2008</v>
      </c>
      <c r="D1502" t="str">
        <v>2000s</v>
      </c>
      <c r="E1502" t="str">
        <v>Color</v>
      </c>
      <c r="F1502" t="str">
        <v>Drama</v>
      </c>
      <c r="G1502" t="str">
        <v>English</v>
      </c>
      <c r="H1502" t="str">
        <v>UK</v>
      </c>
      <c r="I1502" t="str">
        <v>PG-13</v>
      </c>
      <c r="J1502" t="str">
        <v>Zoe Kazan</v>
      </c>
      <c r="K1502" t="str">
        <v>Richard Linklater</v>
      </c>
      <c r="L1502">
        <v>962</v>
      </c>
      <c r="M1502">
        <v>1591</v>
      </c>
      <c r="N1502">
        <v>0</v>
      </c>
      <c r="O1502">
        <v>0</v>
      </c>
      <c r="P1502">
        <v>6.8</v>
      </c>
      <c r="R1502" t="str">
        <v>Cruel Intentions</v>
      </c>
      <c r="S1502">
        <v>36213</v>
      </c>
      <c r="T1502">
        <v>1999</v>
      </c>
      <c r="U1502" t="str">
        <v>1990s</v>
      </c>
      <c r="V1502" t="str">
        <v>Color</v>
      </c>
      <c r="W1502" t="str">
        <v>Drama</v>
      </c>
      <c r="X1502" t="str">
        <v>English</v>
      </c>
      <c r="Y1502" t="str">
        <v>USA</v>
      </c>
      <c r="Z1502" t="str">
        <v>R</v>
      </c>
      <c r="AA1502" t="str">
        <v>Sarah Michelle Gellar</v>
      </c>
      <c r="AB1502" t="str">
        <v>Roger Kumble</v>
      </c>
      <c r="AC1502">
        <v>4000</v>
      </c>
      <c r="AD1502">
        <v>6223</v>
      </c>
      <c r="AE1502">
        <v>16</v>
      </c>
      <c r="AF1502">
        <v>0</v>
      </c>
      <c r="AG1502">
        <v>6.9</v>
      </c>
      <c r="AH1502">
        <v>101</v>
      </c>
      <c r="AI1502">
        <v>97</v>
      </c>
      <c r="AJ1502">
        <v>38201895</v>
      </c>
      <c r="AL1502" s="7" t="str">
        <v>Ben Wheatley</v>
      </c>
      <c r="AM1502" s="35">
        <f>AVERAGEIFS(IMDB4[IMDb Score (1-10)],IMDB4[Director Name],Formula_Analysis!AL1502)</f>
        <v>6.3</v>
      </c>
      <c r="AQ1502" s="7" t="str">
        <v>Lilli Lavine</v>
      </c>
      <c r="AR1502" s="7">
        <f>SUMIFS(IMDB4[Gross Revenue],IMDB4[Lead Actor],Formula_Analysis!AQ1502)</f>
        <v>49968653</v>
      </c>
    </row>
    <row r="1503" spans="1:44" x14ac:dyDescent="0.25">
      <c r="A1503" t="str">
        <v>Underworld: Evolution</v>
      </c>
      <c r="B1503">
        <v>38790</v>
      </c>
      <c r="C1503">
        <v>2006</v>
      </c>
      <c r="D1503" t="str">
        <v>2000s</v>
      </c>
      <c r="E1503" t="str">
        <v>Color</v>
      </c>
      <c r="F1503" t="str">
        <v>Action</v>
      </c>
      <c r="G1503" t="str">
        <v>English</v>
      </c>
      <c r="H1503" t="str">
        <v>USA</v>
      </c>
      <c r="I1503" t="str">
        <v>R</v>
      </c>
      <c r="J1503" t="str">
        <v>Sophia Myles</v>
      </c>
      <c r="K1503" t="str">
        <v>Len Wiseman</v>
      </c>
      <c r="L1503">
        <v>956</v>
      </c>
      <c r="M1503">
        <v>2998</v>
      </c>
      <c r="N1503">
        <v>235</v>
      </c>
      <c r="O1503">
        <v>0</v>
      </c>
      <c r="P1503">
        <v>6.8</v>
      </c>
      <c r="R1503" t="str">
        <v>Scream 4</v>
      </c>
      <c r="S1503">
        <v>40587</v>
      </c>
      <c r="T1503">
        <v>2011</v>
      </c>
      <c r="U1503" t="str">
        <v>2010s</v>
      </c>
      <c r="V1503" t="str">
        <v>Color</v>
      </c>
      <c r="W1503" t="str">
        <v>Horror</v>
      </c>
      <c r="X1503" t="str">
        <v>English</v>
      </c>
      <c r="Y1503" t="str">
        <v>USA</v>
      </c>
      <c r="Z1503" t="str">
        <v>R</v>
      </c>
      <c r="AA1503" t="str">
        <v>Alison Brie</v>
      </c>
      <c r="AB1503" t="str">
        <v>Wes Craven</v>
      </c>
      <c r="AC1503">
        <v>2000</v>
      </c>
      <c r="AD1503">
        <v>4486</v>
      </c>
      <c r="AE1503">
        <v>0</v>
      </c>
      <c r="AF1503">
        <v>26000</v>
      </c>
      <c r="AG1503">
        <v>6.2</v>
      </c>
      <c r="AH1503">
        <v>420</v>
      </c>
      <c r="AI1503">
        <v>111</v>
      </c>
      <c r="AJ1503">
        <v>38176892</v>
      </c>
      <c r="AL1503" s="7" t="str">
        <v>Christopher Landon</v>
      </c>
      <c r="AM1503" s="35">
        <f>AVERAGEIFS(IMDB4[IMDb Score (1-10)],IMDB4[Director Name],Formula_Analysis!AL1503)</f>
        <v>5</v>
      </c>
      <c r="AQ1503" s="7" t="str">
        <v>Marcell Nagy</v>
      </c>
      <c r="AR1503" s="7">
        <f>SUMIFS(IMDB4[Gross Revenue],IMDB4[Lead Actor],Formula_Analysis!AQ1503)</f>
        <v>195888</v>
      </c>
    </row>
    <row r="1504" spans="1:44" x14ac:dyDescent="0.25">
      <c r="A1504" t="str">
        <v>Clueless</v>
      </c>
      <c r="B1504">
        <v>35021</v>
      </c>
      <c r="C1504">
        <v>1995</v>
      </c>
      <c r="D1504" t="str">
        <v>1990s</v>
      </c>
      <c r="E1504" t="str">
        <v>Color</v>
      </c>
      <c r="F1504" t="str">
        <v>Comedy</v>
      </c>
      <c r="G1504" t="str">
        <v>English</v>
      </c>
      <c r="H1504" t="str">
        <v>USA</v>
      </c>
      <c r="I1504" t="str">
        <v>PG-13</v>
      </c>
      <c r="J1504" t="str">
        <v>Donald Faison</v>
      </c>
      <c r="K1504" t="str">
        <v>Amy Heckerling</v>
      </c>
      <c r="L1504">
        <v>927</v>
      </c>
      <c r="M1504">
        <v>1724</v>
      </c>
      <c r="N1504">
        <v>143</v>
      </c>
      <c r="O1504">
        <v>0</v>
      </c>
      <c r="P1504">
        <v>6.8</v>
      </c>
      <c r="R1504" t="str">
        <v>10 Things I Hate About You</v>
      </c>
      <c r="S1504">
        <v>36245</v>
      </c>
      <c r="T1504">
        <v>1999</v>
      </c>
      <c r="U1504" t="str">
        <v>1990s</v>
      </c>
      <c r="V1504" t="str">
        <v>Color</v>
      </c>
      <c r="W1504" t="str">
        <v>Comedy</v>
      </c>
      <c r="X1504" t="str">
        <v>English</v>
      </c>
      <c r="Y1504" t="str">
        <v>USA</v>
      </c>
      <c r="Z1504" t="str">
        <v>PG-13</v>
      </c>
      <c r="AA1504" t="str">
        <v>Joseph Gordon-Levitt</v>
      </c>
      <c r="AB1504" t="str">
        <v>Gil Junger</v>
      </c>
      <c r="AC1504">
        <v>23000</v>
      </c>
      <c r="AD1504">
        <v>37907</v>
      </c>
      <c r="AE1504">
        <v>19</v>
      </c>
      <c r="AF1504">
        <v>10000</v>
      </c>
      <c r="AG1504">
        <v>7.2</v>
      </c>
      <c r="AH1504">
        <v>133</v>
      </c>
      <c r="AI1504">
        <v>97</v>
      </c>
      <c r="AJ1504">
        <v>38176108</v>
      </c>
      <c r="AL1504" s="7" t="str">
        <v>Andrew Haigh</v>
      </c>
      <c r="AM1504" s="35">
        <f>AVERAGEIFS(IMDB4[IMDb Score (1-10)],IMDB4[Director Name],Formula_Analysis!AL1504)</f>
        <v>7.7</v>
      </c>
      <c r="AQ1504" s="7" t="str">
        <v>William Gates</v>
      </c>
      <c r="AR1504" s="7">
        <f>SUMIFS(IMDB4[Gross Revenue],IMDB4[Lead Actor],Formula_Analysis!AQ1504)</f>
        <v>7830611</v>
      </c>
    </row>
    <row r="1505" spans="1:44" x14ac:dyDescent="0.25">
      <c r="A1505" t="str">
        <v>Where the Wild Things Are</v>
      </c>
      <c r="B1505">
        <v>39895</v>
      </c>
      <c r="C1505">
        <v>2009</v>
      </c>
      <c r="D1505" t="str">
        <v>2000s</v>
      </c>
      <c r="E1505" t="str">
        <v>Color</v>
      </c>
      <c r="F1505" t="str">
        <v>Adventure</v>
      </c>
      <c r="G1505" t="str">
        <v>English</v>
      </c>
      <c r="H1505" t="str">
        <v>Germany</v>
      </c>
      <c r="I1505" t="str">
        <v>PG</v>
      </c>
      <c r="J1505" t="str">
        <v>Catherine O'Hara</v>
      </c>
      <c r="K1505" t="str">
        <v>Spike Jonze</v>
      </c>
      <c r="L1505">
        <v>925</v>
      </c>
      <c r="M1505">
        <v>1738</v>
      </c>
      <c r="N1505">
        <v>0</v>
      </c>
      <c r="O1505">
        <v>11000</v>
      </c>
      <c r="P1505">
        <v>6.8</v>
      </c>
      <c r="R1505" t="str">
        <v>The Original Kings of Comedy</v>
      </c>
      <c r="S1505">
        <v>36825</v>
      </c>
      <c r="T1505">
        <v>2000</v>
      </c>
      <c r="U1505" t="str">
        <v>2000s</v>
      </c>
      <c r="V1505" t="str">
        <v>Color</v>
      </c>
      <c r="W1505" t="str">
        <v>Comedy</v>
      </c>
      <c r="X1505" t="str">
        <v>English</v>
      </c>
      <c r="Y1505" t="str">
        <v>USA</v>
      </c>
      <c r="Z1505" t="str">
        <v>R</v>
      </c>
      <c r="AA1505" t="str">
        <v>Bernie Mac</v>
      </c>
      <c r="AB1505" t="str">
        <v>Spike Lee</v>
      </c>
      <c r="AC1505">
        <v>1000</v>
      </c>
      <c r="AD1505">
        <v>1964</v>
      </c>
      <c r="AE1505">
        <v>0</v>
      </c>
      <c r="AF1505">
        <v>290</v>
      </c>
      <c r="AG1505">
        <v>6.6</v>
      </c>
      <c r="AH1505">
        <v>53</v>
      </c>
      <c r="AI1505">
        <v>115</v>
      </c>
      <c r="AJ1505">
        <v>38168022</v>
      </c>
      <c r="AL1505" s="7" t="str">
        <v>Richard Raymond</v>
      </c>
      <c r="AM1505" s="35">
        <f>AVERAGEIFS(IMDB4[IMDb Score (1-10)],IMDB4[Director Name],Formula_Analysis!AL1505)</f>
        <v>6</v>
      </c>
      <c r="AQ1505" s="7" t="str">
        <v>Sarunyu Wongkrachang</v>
      </c>
      <c r="AR1505" s="7">
        <f>SUMIFS(IMDB4[Gross Revenue],IMDB4[Lead Actor],Formula_Analysis!AQ1505)</f>
        <v>454255</v>
      </c>
    </row>
    <row r="1506" spans="1:44" x14ac:dyDescent="0.25">
      <c r="A1506" t="str">
        <v>Set It Off</v>
      </c>
      <c r="B1506">
        <v>35234</v>
      </c>
      <c r="C1506">
        <v>1996</v>
      </c>
      <c r="D1506" t="str">
        <v>1990s</v>
      </c>
      <c r="E1506" t="str">
        <v>Color</v>
      </c>
      <c r="F1506" t="str">
        <v>Action</v>
      </c>
      <c r="G1506" t="str">
        <v>English</v>
      </c>
      <c r="H1506" t="str">
        <v>USA</v>
      </c>
      <c r="I1506" t="str">
        <v>R</v>
      </c>
      <c r="J1506" t="str">
        <v>Vivica A. Fox</v>
      </c>
      <c r="K1506" t="str">
        <v>F. Gary Gray</v>
      </c>
      <c r="L1506">
        <v>890</v>
      </c>
      <c r="M1506">
        <v>3661</v>
      </c>
      <c r="N1506">
        <v>473</v>
      </c>
      <c r="O1506">
        <v>0</v>
      </c>
      <c r="P1506">
        <v>6.8</v>
      </c>
      <c r="R1506" t="str">
        <v>The Running Man</v>
      </c>
      <c r="S1506">
        <v>31865</v>
      </c>
      <c r="T1506">
        <v>1987</v>
      </c>
      <c r="U1506" t="str">
        <v>1980s</v>
      </c>
      <c r="V1506" t="str">
        <v>Color</v>
      </c>
      <c r="W1506" t="str">
        <v>Action</v>
      </c>
      <c r="X1506" t="str">
        <v>English</v>
      </c>
      <c r="Y1506" t="str">
        <v>USA</v>
      </c>
      <c r="Z1506" t="str">
        <v>R</v>
      </c>
      <c r="AA1506" t="str">
        <v>Yaphet Kotto</v>
      </c>
      <c r="AB1506" t="str">
        <v>Paul Michael Glaser</v>
      </c>
      <c r="AC1506">
        <v>581</v>
      </c>
      <c r="AD1506">
        <v>2373</v>
      </c>
      <c r="AE1506">
        <v>343</v>
      </c>
      <c r="AF1506">
        <v>0</v>
      </c>
      <c r="AG1506">
        <v>6.6</v>
      </c>
      <c r="AH1506">
        <v>120</v>
      </c>
      <c r="AI1506">
        <v>101</v>
      </c>
      <c r="AJ1506">
        <v>38122105</v>
      </c>
      <c r="AL1506" s="7" t="str">
        <v>Russ Meyer</v>
      </c>
      <c r="AM1506" s="35">
        <f>AVERAGEIFS(IMDB4[IMDb Score (1-10)],IMDB4[Director Name],Formula_Analysis!AL1506)</f>
        <v>6.2</v>
      </c>
      <c r="AQ1506" s="7" t="str">
        <v>Rumi Hiiragi</v>
      </c>
      <c r="AR1506" s="7">
        <f>SUMIFS(IMDB4[Gross Revenue],IMDB4[Lead Actor],Formula_Analysis!AQ1506)</f>
        <v>15081783</v>
      </c>
    </row>
    <row r="1507" spans="1:44" x14ac:dyDescent="0.25">
      <c r="A1507" t="str">
        <v>The Boxtrolls</v>
      </c>
      <c r="B1507">
        <v>41888</v>
      </c>
      <c r="C1507">
        <v>2014</v>
      </c>
      <c r="D1507" t="str">
        <v>2010s</v>
      </c>
      <c r="E1507" t="str">
        <v>Color</v>
      </c>
      <c r="F1507" t="str">
        <v>Adventure</v>
      </c>
      <c r="G1507" t="str">
        <v>English</v>
      </c>
      <c r="H1507" t="str">
        <v>USA</v>
      </c>
      <c r="I1507" t="str">
        <v>PG</v>
      </c>
      <c r="J1507" t="str">
        <v>Isaac Hempstead Wright</v>
      </c>
      <c r="K1507" t="str">
        <v>Graham Annable</v>
      </c>
      <c r="L1507">
        <v>874</v>
      </c>
      <c r="M1507">
        <v>3151</v>
      </c>
      <c r="N1507">
        <v>7</v>
      </c>
      <c r="O1507">
        <v>11000</v>
      </c>
      <c r="P1507">
        <v>6.8</v>
      </c>
      <c r="R1507" t="str">
        <v>Treasure Planet</v>
      </c>
      <c r="S1507">
        <v>37431</v>
      </c>
      <c r="T1507">
        <v>2002</v>
      </c>
      <c r="U1507" t="str">
        <v>2000s</v>
      </c>
      <c r="V1507" t="str">
        <v>Color</v>
      </c>
      <c r="W1507" t="str">
        <v>Adventure</v>
      </c>
      <c r="X1507" t="str">
        <v>English</v>
      </c>
      <c r="Y1507" t="str">
        <v>USA</v>
      </c>
      <c r="Z1507" t="str">
        <v>PG</v>
      </c>
      <c r="AA1507" t="str">
        <v>Joseph Gordon-Levitt</v>
      </c>
      <c r="AB1507" t="str">
        <v>Ron Clements</v>
      </c>
      <c r="AC1507">
        <v>23000</v>
      </c>
      <c r="AD1507">
        <v>26940</v>
      </c>
      <c r="AE1507">
        <v>63</v>
      </c>
      <c r="AF1507">
        <v>0</v>
      </c>
      <c r="AG1507">
        <v>7.1</v>
      </c>
      <c r="AH1507">
        <v>127</v>
      </c>
      <c r="AI1507">
        <v>95</v>
      </c>
      <c r="AJ1507">
        <v>38120554</v>
      </c>
      <c r="AL1507" s="7" t="str">
        <v>Kenneth Johnson</v>
      </c>
      <c r="AM1507" s="35">
        <f>AVERAGEIFS(IMDB4[IMDb Score (1-10)],IMDB4[Director Name],Formula_Analysis!AL1507)</f>
        <v>2.8</v>
      </c>
      <c r="AQ1507" s="7" t="str">
        <v>Mitsuo Iwata</v>
      </c>
      <c r="AR1507" s="7">
        <f>SUMIFS(IMDB4[Gross Revenue],IMDB4[Lead Actor],Formula_Analysis!AQ1507)</f>
        <v>439162</v>
      </c>
    </row>
    <row r="1508" spans="1:44" x14ac:dyDescent="0.25">
      <c r="A1508" t="str">
        <v>Death Sentence</v>
      </c>
      <c r="B1508">
        <v>39123</v>
      </c>
      <c r="C1508">
        <v>2007</v>
      </c>
      <c r="D1508" t="str">
        <v>2000s</v>
      </c>
      <c r="E1508" t="str">
        <v>Color</v>
      </c>
      <c r="F1508" t="str">
        <v>Action</v>
      </c>
      <c r="G1508" t="str">
        <v>English</v>
      </c>
      <c r="H1508" t="str">
        <v>USA</v>
      </c>
      <c r="I1508" t="str">
        <v>R</v>
      </c>
      <c r="J1508" t="str">
        <v>Aisha Tyler</v>
      </c>
      <c r="K1508" t="str">
        <v>James Wan</v>
      </c>
      <c r="L1508">
        <v>856</v>
      </c>
      <c r="M1508">
        <v>3309</v>
      </c>
      <c r="N1508">
        <v>0</v>
      </c>
      <c r="O1508">
        <v>0</v>
      </c>
      <c r="P1508">
        <v>6.8</v>
      </c>
      <c r="R1508" t="str">
        <v>Spaceballs</v>
      </c>
      <c r="S1508">
        <v>32090</v>
      </c>
      <c r="T1508">
        <v>1987</v>
      </c>
      <c r="U1508" t="str">
        <v>1980s</v>
      </c>
      <c r="V1508" t="str">
        <v>Color</v>
      </c>
      <c r="W1508" t="str">
        <v>Adventure</v>
      </c>
      <c r="X1508" t="str">
        <v>English</v>
      </c>
      <c r="Y1508" t="str">
        <v>USA</v>
      </c>
      <c r="Z1508" t="str">
        <v>PG</v>
      </c>
      <c r="AA1508" t="str">
        <v>Joan Rivers</v>
      </c>
      <c r="AB1508" t="str">
        <v>Mel Brooks</v>
      </c>
      <c r="AC1508">
        <v>1000</v>
      </c>
      <c r="AD1508">
        <v>2936</v>
      </c>
      <c r="AE1508">
        <v>0</v>
      </c>
      <c r="AF1508">
        <v>13000</v>
      </c>
      <c r="AG1508">
        <v>7.1</v>
      </c>
      <c r="AH1508">
        <v>103</v>
      </c>
      <c r="AI1508">
        <v>96</v>
      </c>
      <c r="AJ1508">
        <v>38119483</v>
      </c>
      <c r="AL1508" s="7" t="str">
        <v>Janusz Kaminski</v>
      </c>
      <c r="AM1508" s="35">
        <f>AVERAGEIFS(IMDB4[IMDb Score (1-10)],IMDB4[Director Name],Formula_Analysis!AL1508)</f>
        <v>4.8</v>
      </c>
      <c r="AQ1508" s="7" t="str">
        <v>Tommy Pallotta</v>
      </c>
      <c r="AR1508" s="7">
        <f>SUMIFS(IMDB4[Gross Revenue],IMDB4[Lead Actor],Formula_Analysis!AQ1508)</f>
        <v>1227508</v>
      </c>
    </row>
    <row r="1509" spans="1:44" x14ac:dyDescent="0.25">
      <c r="A1509" t="str">
        <v>Insidious</v>
      </c>
      <c r="B1509">
        <v>40422</v>
      </c>
      <c r="C1509">
        <v>2010</v>
      </c>
      <c r="D1509" t="str">
        <v>2010s</v>
      </c>
      <c r="E1509" t="str">
        <v>Color</v>
      </c>
      <c r="F1509" t="str">
        <v>Fantasy</v>
      </c>
      <c r="G1509" t="str">
        <v>English</v>
      </c>
      <c r="H1509" t="str">
        <v>USA</v>
      </c>
      <c r="I1509" t="str">
        <v>PG-13</v>
      </c>
      <c r="J1509" t="str">
        <v>Lin Shaye</v>
      </c>
      <c r="K1509" t="str">
        <v>James Wan</v>
      </c>
      <c r="L1509">
        <v>852</v>
      </c>
      <c r="M1509">
        <v>3030</v>
      </c>
      <c r="N1509">
        <v>0</v>
      </c>
      <c r="O1509">
        <v>60000</v>
      </c>
      <c r="P1509">
        <v>6.8</v>
      </c>
      <c r="R1509" t="str">
        <v>Ninja Assassin</v>
      </c>
      <c r="S1509">
        <v>40121</v>
      </c>
      <c r="T1509">
        <v>2009</v>
      </c>
      <c r="U1509" t="str">
        <v>2000s</v>
      </c>
      <c r="V1509" t="str">
        <v>Color</v>
      </c>
      <c r="W1509" t="str">
        <v>Action</v>
      </c>
      <c r="X1509" t="str">
        <v>English</v>
      </c>
      <c r="Y1509" t="str">
        <v>USA</v>
      </c>
      <c r="Z1509" t="str">
        <v>R</v>
      </c>
      <c r="AA1509" t="str">
        <v>ShÃ´ Kosugi</v>
      </c>
      <c r="AB1509" t="str">
        <v>James McTeigue</v>
      </c>
      <c r="AC1509">
        <v>330</v>
      </c>
      <c r="AD1509">
        <v>701</v>
      </c>
      <c r="AE1509">
        <v>160</v>
      </c>
      <c r="AF1509">
        <v>0</v>
      </c>
      <c r="AG1509">
        <v>6.4</v>
      </c>
      <c r="AH1509">
        <v>235</v>
      </c>
      <c r="AI1509">
        <v>99</v>
      </c>
      <c r="AJ1509">
        <v>38105077</v>
      </c>
      <c r="AL1509" s="7" t="str">
        <v>Courtney Hunt</v>
      </c>
      <c r="AM1509" s="35">
        <f>AVERAGEIFS(IMDB4[IMDb Score (1-10)],IMDB4[Director Name],Formula_Analysis!AL1509)</f>
        <v>7.2</v>
      </c>
      <c r="AQ1509" s="7" t="str">
        <v>Fereshteh Sadre Orafaiy</v>
      </c>
      <c r="AR1509" s="7">
        <f>SUMIFS(IMDB4[Gross Revenue],IMDB4[Lead Actor],Formula_Analysis!AQ1509)</f>
        <v>673780</v>
      </c>
    </row>
    <row r="1510" spans="1:44" x14ac:dyDescent="0.25">
      <c r="A1510" t="str">
        <v>Ondine</v>
      </c>
      <c r="B1510">
        <v>40122</v>
      </c>
      <c r="C1510">
        <v>2009</v>
      </c>
      <c r="D1510" t="str">
        <v>2000s</v>
      </c>
      <c r="E1510" t="str">
        <v>Color</v>
      </c>
      <c r="F1510" t="str">
        <v>Drama</v>
      </c>
      <c r="G1510" t="str">
        <v>English</v>
      </c>
      <c r="H1510" t="str">
        <v>Ireland</v>
      </c>
      <c r="I1510" t="str">
        <v>PG-13</v>
      </c>
      <c r="J1510" t="str">
        <v>Tony Curran</v>
      </c>
      <c r="K1510" t="str">
        <v>Neil Jordan</v>
      </c>
      <c r="L1510">
        <v>845</v>
      </c>
      <c r="M1510">
        <v>1554</v>
      </c>
      <c r="N1510">
        <v>277</v>
      </c>
      <c r="O1510">
        <v>0</v>
      </c>
      <c r="P1510">
        <v>6.8</v>
      </c>
      <c r="R1510" t="str">
        <v>RiÂ¢hie RiÂ¢h</v>
      </c>
      <c r="S1510">
        <v>34666</v>
      </c>
      <c r="T1510">
        <v>1994</v>
      </c>
      <c r="U1510" t="str">
        <v>1990s</v>
      </c>
      <c r="V1510" t="str">
        <v>Color</v>
      </c>
      <c r="W1510" t="str">
        <v>Comedy</v>
      </c>
      <c r="X1510" t="str">
        <v>English</v>
      </c>
      <c r="Y1510" t="str">
        <v>USA</v>
      </c>
      <c r="Z1510" t="str">
        <v>PG</v>
      </c>
      <c r="AA1510" t="str">
        <v>Macaulay Culkin</v>
      </c>
      <c r="AB1510" t="str">
        <v>Donald Petrie</v>
      </c>
      <c r="AC1510">
        <v>3000</v>
      </c>
      <c r="AD1510">
        <v>4634</v>
      </c>
      <c r="AE1510">
        <v>80</v>
      </c>
      <c r="AF1510">
        <v>0</v>
      </c>
      <c r="AG1510">
        <v>5.2</v>
      </c>
      <c r="AH1510">
        <v>19</v>
      </c>
      <c r="AI1510">
        <v>95</v>
      </c>
      <c r="AJ1510">
        <v>38087756</v>
      </c>
      <c r="AL1510" s="7" t="str">
        <v>Dave Meyers</v>
      </c>
      <c r="AM1510" s="35">
        <f>AVERAGEIFS(IMDB4[IMDb Score (1-10)],IMDB4[Director Name],Formula_Analysis!AL1510)</f>
        <v>4.3</v>
      </c>
      <c r="AQ1510" s="7" t="str">
        <v>Charis Michelsen</v>
      </c>
      <c r="AR1510" s="7">
        <f>SUMIFS(IMDB4[Gross Revenue],IMDB4[Lead Actor],Formula_Analysis!AQ1510)</f>
        <v>203134</v>
      </c>
    </row>
    <row r="1511" spans="1:44" x14ac:dyDescent="0.25">
      <c r="A1511" t="str">
        <v>For Your Eyes Only</v>
      </c>
      <c r="B1511">
        <v>29663</v>
      </c>
      <c r="C1511">
        <v>1981</v>
      </c>
      <c r="D1511" t="str">
        <v>1980s</v>
      </c>
      <c r="E1511" t="str">
        <v>Color</v>
      </c>
      <c r="F1511" t="str">
        <v>Action</v>
      </c>
      <c r="G1511" t="str">
        <v>English</v>
      </c>
      <c r="H1511" t="str">
        <v>UK</v>
      </c>
      <c r="I1511" t="str">
        <v>PG</v>
      </c>
      <c r="J1511" t="str">
        <v>Julian Glover</v>
      </c>
      <c r="K1511" t="str">
        <v>John Glen</v>
      </c>
      <c r="L1511">
        <v>844</v>
      </c>
      <c r="M1511">
        <v>2118</v>
      </c>
      <c r="N1511">
        <v>46</v>
      </c>
      <c r="O1511">
        <v>2000</v>
      </c>
      <c r="P1511">
        <v>6.8</v>
      </c>
      <c r="R1511" t="str">
        <v>Harold &amp; Kumar Escape from Guantanamo Bay</v>
      </c>
      <c r="S1511">
        <v>39812</v>
      </c>
      <c r="T1511">
        <v>2008</v>
      </c>
      <c r="U1511" t="str">
        <v>2000s</v>
      </c>
      <c r="V1511" t="str">
        <v>Color</v>
      </c>
      <c r="W1511" t="str">
        <v>Adventure</v>
      </c>
      <c r="X1511" t="str">
        <v>English</v>
      </c>
      <c r="Y1511" t="str">
        <v>USA</v>
      </c>
      <c r="Z1511" t="str">
        <v>R</v>
      </c>
      <c r="AA1511" t="str">
        <v>Danneel Ackles</v>
      </c>
      <c r="AB1511" t="str">
        <v>Jon Hurwitz</v>
      </c>
      <c r="AC1511">
        <v>1000</v>
      </c>
      <c r="AD1511">
        <v>4065</v>
      </c>
      <c r="AE1511">
        <v>22</v>
      </c>
      <c r="AF1511">
        <v>0</v>
      </c>
      <c r="AG1511">
        <v>6.6</v>
      </c>
      <c r="AH1511">
        <v>153</v>
      </c>
      <c r="AI1511">
        <v>102</v>
      </c>
      <c r="AJ1511">
        <v>38087366</v>
      </c>
      <c r="AL1511" s="7" t="str">
        <v>Kaige Chen</v>
      </c>
      <c r="AM1511" s="35">
        <f>AVERAGEIFS(IMDB4[IMDb Score (1-10)],IMDB4[Director Name],Formula_Analysis!AL1511)</f>
        <v>5.6</v>
      </c>
      <c r="AQ1511" s="7" t="str">
        <v>Jeremy W. Auman</v>
      </c>
      <c r="AR1511" s="7">
        <f>SUMIFS(IMDB4[Gross Revenue],IMDB4[Lead Actor],Formula_Analysis!AQ1511)</f>
        <v>630779</v>
      </c>
    </row>
    <row r="1512" spans="1:44" x14ac:dyDescent="0.25">
      <c r="A1512" t="str">
        <v>Spun</v>
      </c>
      <c r="B1512">
        <v>37527</v>
      </c>
      <c r="C1512">
        <v>2002</v>
      </c>
      <c r="D1512" t="str">
        <v>2000s</v>
      </c>
      <c r="E1512" t="str">
        <v>Color</v>
      </c>
      <c r="F1512" t="str">
        <v>Comedy</v>
      </c>
      <c r="G1512" t="str">
        <v>English</v>
      </c>
      <c r="H1512" t="str">
        <v>USA</v>
      </c>
      <c r="I1512" t="str">
        <v>R</v>
      </c>
      <c r="J1512" t="str">
        <v>Patrick Fugit</v>
      </c>
      <c r="K1512" t="str">
        <v>Jonas Ã…kerlund</v>
      </c>
      <c r="L1512">
        <v>835</v>
      </c>
      <c r="M1512">
        <v>2110</v>
      </c>
      <c r="N1512">
        <v>68</v>
      </c>
      <c r="O1512">
        <v>3000</v>
      </c>
      <c r="P1512">
        <v>6.8</v>
      </c>
      <c r="R1512" t="str">
        <v>Urban Legend</v>
      </c>
      <c r="S1512">
        <v>35815</v>
      </c>
      <c r="T1512">
        <v>1998</v>
      </c>
      <c r="U1512" t="str">
        <v>1990s</v>
      </c>
      <c r="V1512" t="str">
        <v>Color</v>
      </c>
      <c r="W1512" t="str">
        <v>Horror</v>
      </c>
      <c r="X1512" t="str">
        <v>English</v>
      </c>
      <c r="Y1512" t="str">
        <v>USA</v>
      </c>
      <c r="Z1512" t="str">
        <v>R</v>
      </c>
      <c r="AA1512" t="str">
        <v>Alicia Witt</v>
      </c>
      <c r="AB1512" t="str">
        <v>Jamie Blanks</v>
      </c>
      <c r="AC1512">
        <v>975</v>
      </c>
      <c r="AD1512">
        <v>3500</v>
      </c>
      <c r="AE1512">
        <v>9</v>
      </c>
      <c r="AF1512">
        <v>0</v>
      </c>
      <c r="AG1512">
        <v>5.5</v>
      </c>
      <c r="AH1512">
        <v>101</v>
      </c>
      <c r="AI1512">
        <v>99</v>
      </c>
      <c r="AJ1512">
        <v>38048637</v>
      </c>
      <c r="AL1512" s="7" t="str">
        <v>Robert Marcarelli</v>
      </c>
      <c r="AM1512" s="35">
        <f>AVERAGEIFS(IMDB4[IMDb Score (1-10)],IMDB4[Director Name],Formula_Analysis!AL1512)</f>
        <v>3.5</v>
      </c>
      <c r="AQ1512" s="7" t="str">
        <v>Anwar Congo</v>
      </c>
      <c r="AR1512" s="7">
        <f>SUMIFS(IMDB4[Gross Revenue],IMDB4[Lead Actor],Formula_Analysis!AQ1512)</f>
        <v>484221</v>
      </c>
    </row>
    <row r="1513" spans="1:44" x14ac:dyDescent="0.25">
      <c r="A1513" t="str">
        <v>On Her Majesty's Secret Service</v>
      </c>
      <c r="B1513">
        <v>25233</v>
      </c>
      <c r="C1513">
        <v>1969</v>
      </c>
      <c r="D1513" t="str">
        <v>1960s</v>
      </c>
      <c r="E1513" t="str">
        <v>Color</v>
      </c>
      <c r="F1513" t="str">
        <v>Action</v>
      </c>
      <c r="G1513" t="str">
        <v>English</v>
      </c>
      <c r="H1513" t="str">
        <v>UK</v>
      </c>
      <c r="I1513" t="str">
        <v>M</v>
      </c>
      <c r="J1513" t="str">
        <v>Telly Savalas</v>
      </c>
      <c r="K1513" t="str">
        <v>Peter R. Hunt</v>
      </c>
      <c r="L1513">
        <v>803</v>
      </c>
      <c r="M1513">
        <v>1769</v>
      </c>
      <c r="N1513">
        <v>13</v>
      </c>
      <c r="O1513">
        <v>0</v>
      </c>
      <c r="P1513">
        <v>6.8</v>
      </c>
      <c r="R1513" t="str">
        <v>Bill &amp; Ted's Bogus Journey</v>
      </c>
      <c r="S1513">
        <v>33307</v>
      </c>
      <c r="T1513">
        <v>1991</v>
      </c>
      <c r="U1513" t="str">
        <v>1990s</v>
      </c>
      <c r="V1513" t="str">
        <v>Color</v>
      </c>
      <c r="W1513" t="str">
        <v>Adventure</v>
      </c>
      <c r="X1513" t="str">
        <v>English</v>
      </c>
      <c r="Y1513" t="str">
        <v>USA</v>
      </c>
      <c r="Z1513" t="str">
        <v>PG</v>
      </c>
      <c r="AA1513" t="str">
        <v>Keanu Reeves</v>
      </c>
      <c r="AB1513" t="str">
        <v>Peter Hewitt</v>
      </c>
      <c r="AC1513">
        <v>18000</v>
      </c>
      <c r="AD1513">
        <v>20188</v>
      </c>
      <c r="AE1513">
        <v>12</v>
      </c>
      <c r="AF1513">
        <v>0</v>
      </c>
      <c r="AG1513">
        <v>6.2</v>
      </c>
      <c r="AH1513">
        <v>43</v>
      </c>
      <c r="AI1513">
        <v>93</v>
      </c>
      <c r="AJ1513">
        <v>38037513</v>
      </c>
      <c r="AL1513" s="7" t="str">
        <v>Katsuhiro Ã”tomo</v>
      </c>
      <c r="AM1513" s="35">
        <f>AVERAGEIFS(IMDB4[IMDb Score (1-10)],IMDB4[Director Name],Formula_Analysis!AL1513)</f>
        <v>7.5</v>
      </c>
      <c r="AQ1513" s="7" t="str">
        <v>Amos Oz</v>
      </c>
      <c r="AR1513" s="7">
        <f>SUMIFS(IMDB4[Gross Revenue],IMDB4[Lead Actor],Formula_Analysis!AQ1513)</f>
        <v>34151</v>
      </c>
    </row>
    <row r="1514" spans="1:44" x14ac:dyDescent="0.25">
      <c r="A1514" t="str">
        <v>Walking and Talking</v>
      </c>
      <c r="B1514">
        <v>35375</v>
      </c>
      <c r="C1514">
        <v>1996</v>
      </c>
      <c r="D1514" t="str">
        <v>1990s</v>
      </c>
      <c r="E1514" t="str">
        <v>Color</v>
      </c>
      <c r="F1514" t="str">
        <v>Comedy</v>
      </c>
      <c r="G1514" t="str">
        <v>English</v>
      </c>
      <c r="H1514" t="str">
        <v>UK</v>
      </c>
      <c r="I1514" t="str">
        <v>R</v>
      </c>
      <c r="J1514" t="str">
        <v>Kevin Corrigan</v>
      </c>
      <c r="K1514" t="str">
        <v>Nicole Holofcener</v>
      </c>
      <c r="L1514">
        <v>778</v>
      </c>
      <c r="M1514">
        <v>2400</v>
      </c>
      <c r="N1514">
        <v>132</v>
      </c>
      <c r="O1514">
        <v>227</v>
      </c>
      <c r="P1514">
        <v>6.8</v>
      </c>
      <c r="R1514" t="str">
        <v>40 Days and 40 Nights</v>
      </c>
      <c r="S1514">
        <v>37304</v>
      </c>
      <c r="T1514">
        <v>2002</v>
      </c>
      <c r="U1514" t="str">
        <v>2000s</v>
      </c>
      <c r="V1514" t="str">
        <v>Color</v>
      </c>
      <c r="W1514" t="str">
        <v>Comedy</v>
      </c>
      <c r="X1514" t="str">
        <v>English</v>
      </c>
      <c r="Y1514" t="str">
        <v>USA</v>
      </c>
      <c r="Z1514" t="str">
        <v>R</v>
      </c>
      <c r="AA1514" t="str">
        <v>Emmanuelle Vaugier</v>
      </c>
      <c r="AB1514" t="str">
        <v>Michael Lehmann</v>
      </c>
      <c r="AC1514">
        <v>1000</v>
      </c>
      <c r="AD1514">
        <v>3294</v>
      </c>
      <c r="AE1514">
        <v>36</v>
      </c>
      <c r="AF1514">
        <v>2000</v>
      </c>
      <c r="AG1514">
        <v>5.6</v>
      </c>
      <c r="AH1514">
        <v>140</v>
      </c>
      <c r="AI1514">
        <v>96</v>
      </c>
      <c r="AJ1514">
        <v>37939782</v>
      </c>
      <c r="AL1514" s="7" t="str">
        <v>Gaspar NoÃ©</v>
      </c>
      <c r="AM1514" s="35">
        <f>AVERAGEIFS(IMDB4[IMDb Score (1-10)],IMDB4[Director Name],Formula_Analysis!AL1514)</f>
        <v>7.3</v>
      </c>
      <c r="AQ1514" s="7" t="str">
        <v>Nataniel SÃ¡nchez</v>
      </c>
      <c r="AR1514" s="7">
        <f>SUMIFS(IMDB4[Gross Revenue],IMDB4[Lead Actor],Formula_Analysis!AQ1514)</f>
        <v>3830</v>
      </c>
    </row>
    <row r="1515" spans="1:44" x14ac:dyDescent="0.25">
      <c r="A1515" t="str">
        <v>Major Dundee</v>
      </c>
      <c r="B1515">
        <v>24071</v>
      </c>
      <c r="C1515">
        <v>1965</v>
      </c>
      <c r="D1515" t="str">
        <v>1960s</v>
      </c>
      <c r="E1515" t="str">
        <v>Color</v>
      </c>
      <c r="F1515" t="str">
        <v>Adventure</v>
      </c>
      <c r="G1515" t="str">
        <v>English</v>
      </c>
      <c r="H1515" t="str">
        <v>USA</v>
      </c>
      <c r="I1515" t="str">
        <v>Approved</v>
      </c>
      <c r="J1515" t="str">
        <v>James Coburn</v>
      </c>
      <c r="K1515" t="str">
        <v>Sam Peckinpah</v>
      </c>
      <c r="L1515">
        <v>773</v>
      </c>
      <c r="M1515">
        <v>2888</v>
      </c>
      <c r="N1515">
        <v>541</v>
      </c>
      <c r="O1515">
        <v>251</v>
      </c>
      <c r="P1515">
        <v>6.8</v>
      </c>
      <c r="R1515" t="str">
        <v>Big Mommas: Like Father, Like Son</v>
      </c>
      <c r="S1515">
        <v>40752</v>
      </c>
      <c r="T1515">
        <v>2011</v>
      </c>
      <c r="U1515" t="str">
        <v>2010s</v>
      </c>
      <c r="V1515" t="str">
        <v>Color</v>
      </c>
      <c r="W1515" t="str">
        <v>Action</v>
      </c>
      <c r="X1515" t="str">
        <v>English</v>
      </c>
      <c r="Y1515" t="str">
        <v>USA</v>
      </c>
      <c r="Z1515" t="str">
        <v>PG-13</v>
      </c>
      <c r="AA1515" t="str">
        <v>Brandon T. Jackson</v>
      </c>
      <c r="AB1515" t="str">
        <v>John Whitesell</v>
      </c>
      <c r="AC1515">
        <v>918</v>
      </c>
      <c r="AD1515">
        <v>3500</v>
      </c>
      <c r="AE1515">
        <v>14</v>
      </c>
      <c r="AF1515">
        <v>0</v>
      </c>
      <c r="AG1515">
        <v>4.4000000000000004</v>
      </c>
      <c r="AH1515">
        <v>88</v>
      </c>
      <c r="AI1515">
        <v>113</v>
      </c>
      <c r="AJ1515">
        <v>37911876</v>
      </c>
      <c r="AL1515" s="7" t="str">
        <v>Deon Taylor</v>
      </c>
      <c r="AM1515" s="35">
        <f>AVERAGEIFS(IMDB4[IMDb Score (1-10)],IMDB4[Director Name],Formula_Analysis!AL1515)</f>
        <v>4.0999999999999996</v>
      </c>
      <c r="AQ1515" s="7" t="str">
        <v>Bob Neill</v>
      </c>
      <c r="AR1515" s="7">
        <f>SUMIFS(IMDB4[Gross Revenue],IMDB4[Lead Actor],Formula_Analysis!AQ1515)</f>
        <v>17473245</v>
      </c>
    </row>
    <row r="1516" spans="1:44" x14ac:dyDescent="0.25">
      <c r="A1516" t="str">
        <v>Resurrecting the Champ</v>
      </c>
      <c r="B1516">
        <v>39357</v>
      </c>
      <c r="C1516">
        <v>2007</v>
      </c>
      <c r="D1516" t="str">
        <v>2000s</v>
      </c>
      <c r="E1516" t="str">
        <v>Color</v>
      </c>
      <c r="F1516" t="str">
        <v>Drama</v>
      </c>
      <c r="G1516" t="str">
        <v>English</v>
      </c>
      <c r="H1516" t="str">
        <v>USA</v>
      </c>
      <c r="I1516" t="str">
        <v>PG-13</v>
      </c>
      <c r="J1516" t="str">
        <v>Harry Lennix</v>
      </c>
      <c r="K1516" t="str">
        <v>Rod Lurie</v>
      </c>
      <c r="L1516">
        <v>748</v>
      </c>
      <c r="M1516">
        <v>2417</v>
      </c>
      <c r="N1516">
        <v>37</v>
      </c>
      <c r="O1516">
        <v>689</v>
      </c>
      <c r="P1516">
        <v>6.8</v>
      </c>
      <c r="R1516" t="str">
        <v>Seven Years in Tibet</v>
      </c>
      <c r="S1516">
        <v>35585</v>
      </c>
      <c r="T1516">
        <v>1997</v>
      </c>
      <c r="U1516" t="str">
        <v>1990s</v>
      </c>
      <c r="V1516" t="str">
        <v>Color</v>
      </c>
      <c r="W1516" t="str">
        <v>Adventure</v>
      </c>
      <c r="X1516" t="str">
        <v>English</v>
      </c>
      <c r="Y1516" t="str">
        <v>USA</v>
      </c>
      <c r="Z1516" t="str">
        <v>PG-13</v>
      </c>
      <c r="AA1516" t="str">
        <v>Brad Pitt</v>
      </c>
      <c r="AB1516" t="str">
        <v>Jean-Jacques Annaud</v>
      </c>
      <c r="AC1516">
        <v>11000</v>
      </c>
      <c r="AD1516">
        <v>12226</v>
      </c>
      <c r="AE1516">
        <v>218</v>
      </c>
      <c r="AF1516">
        <v>0</v>
      </c>
      <c r="AG1516">
        <v>7</v>
      </c>
      <c r="AH1516">
        <v>76</v>
      </c>
      <c r="AI1516">
        <v>136</v>
      </c>
      <c r="AJ1516">
        <v>37901509</v>
      </c>
      <c r="AL1516" s="7" t="str">
        <v>Chia-Liang Liu</v>
      </c>
      <c r="AM1516" s="35">
        <f>AVERAGEIFS(IMDB4[IMDb Score (1-10)],IMDB4[Director Name],Formula_Analysis!AL1516)</f>
        <v>7.6</v>
      </c>
      <c r="AQ1516" s="7" t="str">
        <v>Tenzin Thuthob Tsarong</v>
      </c>
      <c r="AR1516" s="7">
        <f>SUMIFS(IMDB4[Gross Revenue],IMDB4[Lead Actor],Formula_Analysis!AQ1516)</f>
        <v>5532301</v>
      </c>
    </row>
    <row r="1517" spans="1:44" x14ac:dyDescent="0.25">
      <c r="A1517" t="str">
        <v>Snow Falling on Cedars</v>
      </c>
      <c r="B1517">
        <v>36507</v>
      </c>
      <c r="C1517">
        <v>1999</v>
      </c>
      <c r="D1517" t="str">
        <v>1990s</v>
      </c>
      <c r="E1517" t="str">
        <v>Color</v>
      </c>
      <c r="F1517" t="str">
        <v>Drama</v>
      </c>
      <c r="G1517" t="str">
        <v>English</v>
      </c>
      <c r="H1517" t="str">
        <v>USA</v>
      </c>
      <c r="I1517" t="str">
        <v>PG-13</v>
      </c>
      <c r="J1517" t="str">
        <v>Rick Yune</v>
      </c>
      <c r="K1517" t="str">
        <v>Scott Hicks</v>
      </c>
      <c r="L1517">
        <v>746</v>
      </c>
      <c r="M1517">
        <v>2393</v>
      </c>
      <c r="N1517">
        <v>96</v>
      </c>
      <c r="O1517">
        <v>846</v>
      </c>
      <c r="P1517">
        <v>6.8</v>
      </c>
      <c r="R1517" t="str">
        <v>The Brothers Grimm</v>
      </c>
      <c r="S1517">
        <v>38428</v>
      </c>
      <c r="T1517">
        <v>2005</v>
      </c>
      <c r="U1517" t="str">
        <v>2000s</v>
      </c>
      <c r="V1517" t="str">
        <v>Color</v>
      </c>
      <c r="W1517" t="str">
        <v>Action</v>
      </c>
      <c r="X1517" t="str">
        <v>English</v>
      </c>
      <c r="Y1517" t="str">
        <v>USA</v>
      </c>
      <c r="Z1517" t="str">
        <v>PG-13</v>
      </c>
      <c r="AA1517" t="str">
        <v>Matt Damon</v>
      </c>
      <c r="AB1517" t="str">
        <v>Terry Gilliam</v>
      </c>
      <c r="AC1517">
        <v>13000</v>
      </c>
      <c r="AD1517">
        <v>27114</v>
      </c>
      <c r="AE1517">
        <v>0</v>
      </c>
      <c r="AF1517">
        <v>0</v>
      </c>
      <c r="AG1517">
        <v>5.9</v>
      </c>
      <c r="AH1517">
        <v>233</v>
      </c>
      <c r="AI1517">
        <v>118</v>
      </c>
      <c r="AJ1517">
        <v>37899638</v>
      </c>
      <c r="AL1517" s="7" t="str">
        <v>John Carney</v>
      </c>
      <c r="AM1517" s="35">
        <f>AVERAGEIFS(IMDB4[IMDb Score (1-10)],IMDB4[Director Name],Formula_Analysis!AL1517)</f>
        <v>7.65</v>
      </c>
      <c r="AQ1517" s="7" t="str">
        <v>Stephen Carr</v>
      </c>
      <c r="AR1517" s="7">
        <f>SUMIFS(IMDB4[Gross Revenue],IMDB4[Lead Actor],Formula_Analysis!AQ1517)</f>
        <v>3000000</v>
      </c>
    </row>
    <row r="1518" spans="1:44" x14ac:dyDescent="0.25">
      <c r="A1518" t="str">
        <v>The Robe</v>
      </c>
      <c r="B1518">
        <v>19494</v>
      </c>
      <c r="C1518">
        <v>1953</v>
      </c>
      <c r="D1518" t="str">
        <v>1950s</v>
      </c>
      <c r="E1518" t="str">
        <v>Color</v>
      </c>
      <c r="F1518" t="str">
        <v>Drama</v>
      </c>
      <c r="G1518" t="str">
        <v>English</v>
      </c>
      <c r="H1518" t="str">
        <v>USA</v>
      </c>
      <c r="I1518" t="str">
        <v>Unrated</v>
      </c>
      <c r="J1518" t="str">
        <v>Richard Burton</v>
      </c>
      <c r="K1518" t="str">
        <v>Henry Koster</v>
      </c>
      <c r="L1518">
        <v>726</v>
      </c>
      <c r="M1518">
        <v>1920</v>
      </c>
      <c r="N1518">
        <v>28</v>
      </c>
      <c r="O1518">
        <v>0</v>
      </c>
      <c r="P1518">
        <v>6.8</v>
      </c>
      <c r="R1518" t="str">
        <v>Not Another Teen Movie</v>
      </c>
      <c r="S1518">
        <v>36984</v>
      </c>
      <c r="T1518">
        <v>2001</v>
      </c>
      <c r="U1518" t="str">
        <v>2000s</v>
      </c>
      <c r="V1518" t="str">
        <v>Color</v>
      </c>
      <c r="W1518" t="str">
        <v>Comedy</v>
      </c>
      <c r="X1518" t="str">
        <v>English</v>
      </c>
      <c r="Y1518" t="str">
        <v>USA</v>
      </c>
      <c r="Z1518" t="str">
        <v>R</v>
      </c>
      <c r="AA1518" t="str">
        <v>Chris Evans</v>
      </c>
      <c r="AB1518" t="str">
        <v>Joel Gallen</v>
      </c>
      <c r="AC1518">
        <v>11000</v>
      </c>
      <c r="AD1518">
        <v>15369</v>
      </c>
      <c r="AE1518">
        <v>11</v>
      </c>
      <c r="AF1518">
        <v>0</v>
      </c>
      <c r="AG1518">
        <v>5.7</v>
      </c>
      <c r="AH1518">
        <v>97</v>
      </c>
      <c r="AI1518">
        <v>99</v>
      </c>
      <c r="AJ1518">
        <v>37882551</v>
      </c>
      <c r="AL1518" s="7" t="str">
        <v>Robert B. Weide</v>
      </c>
      <c r="AM1518" s="35">
        <f>AVERAGEIFS(IMDB4[IMDb Score (1-10)],IMDB4[Director Name],Formula_Analysis!AL1518)</f>
        <v>6.5</v>
      </c>
      <c r="AQ1518" s="7" t="str">
        <v>Darci Kistler</v>
      </c>
      <c r="AR1518" s="7">
        <f>SUMIFS(IMDB4[Gross Revenue],IMDB4[Lead Actor],Formula_Analysis!AQ1518)</f>
        <v>2119994</v>
      </c>
    </row>
    <row r="1519" spans="1:44" x14ac:dyDescent="0.25">
      <c r="A1519" t="str">
        <v>The Pledge</v>
      </c>
      <c r="B1519">
        <v>36933</v>
      </c>
      <c r="C1519">
        <v>2001</v>
      </c>
      <c r="D1519" t="str">
        <v>2000s</v>
      </c>
      <c r="E1519" t="str">
        <v>Color</v>
      </c>
      <c r="F1519" t="str">
        <v>Crime</v>
      </c>
      <c r="G1519" t="str">
        <v>English</v>
      </c>
      <c r="H1519" t="str">
        <v>USA</v>
      </c>
      <c r="I1519" t="str">
        <v>R</v>
      </c>
      <c r="J1519" t="str">
        <v>Costas Mandylor</v>
      </c>
      <c r="K1519" t="str">
        <v>Sean Penn</v>
      </c>
      <c r="L1519">
        <v>723</v>
      </c>
      <c r="M1519">
        <v>793</v>
      </c>
      <c r="N1519">
        <v>0</v>
      </c>
      <c r="O1519">
        <v>0</v>
      </c>
      <c r="P1519">
        <v>6.8</v>
      </c>
      <c r="R1519" t="str">
        <v>Bedazzled</v>
      </c>
      <c r="S1519">
        <v>36656</v>
      </c>
      <c r="T1519">
        <v>2000</v>
      </c>
      <c r="U1519" t="str">
        <v>2000s</v>
      </c>
      <c r="V1519" t="str">
        <v>Color</v>
      </c>
      <c r="W1519" t="str">
        <v>Comedy</v>
      </c>
      <c r="X1519" t="str">
        <v>English</v>
      </c>
      <c r="Y1519" t="str">
        <v>USA</v>
      </c>
      <c r="Z1519" t="str">
        <v>PG-13</v>
      </c>
      <c r="AA1519" t="str">
        <v>Brendan Fraser</v>
      </c>
      <c r="AB1519" t="str">
        <v>Harold Ramis</v>
      </c>
      <c r="AC1519">
        <v>3000</v>
      </c>
      <c r="AD1519">
        <v>5390</v>
      </c>
      <c r="AE1519">
        <v>11000</v>
      </c>
      <c r="AF1519">
        <v>0</v>
      </c>
      <c r="AG1519">
        <v>6</v>
      </c>
      <c r="AH1519">
        <v>125</v>
      </c>
      <c r="AI1519">
        <v>93</v>
      </c>
      <c r="AJ1519">
        <v>37879996</v>
      </c>
      <c r="AL1519" s="7" t="str">
        <v>Stephen Chow</v>
      </c>
      <c r="AM1519" s="35">
        <f>AVERAGEIFS(IMDB4[IMDb Score (1-10)],IMDB4[Director Name],Formula_Analysis!AL1519)</f>
        <v>7.55</v>
      </c>
      <c r="AQ1519" s="7" t="str">
        <v>Brendan Doogie Milewski</v>
      </c>
      <c r="AR1519" s="7">
        <f>SUMIFS(IMDB4[Gross Revenue],IMDB4[Lead Actor],Formula_Analysis!AQ1519)</f>
        <v>111300</v>
      </c>
    </row>
    <row r="1520" spans="1:44" x14ac:dyDescent="0.25">
      <c r="A1520" t="str">
        <v>Bridesmaids</v>
      </c>
      <c r="B1520">
        <v>40846</v>
      </c>
      <c r="C1520">
        <v>2011</v>
      </c>
      <c r="D1520" t="str">
        <v>2010s</v>
      </c>
      <c r="E1520" t="str">
        <v>Color</v>
      </c>
      <c r="F1520" t="str">
        <v>Comedy</v>
      </c>
      <c r="G1520" t="str">
        <v>English</v>
      </c>
      <c r="H1520" t="str">
        <v>USA</v>
      </c>
      <c r="I1520" t="str">
        <v>R</v>
      </c>
      <c r="J1520" t="str">
        <v>Matt Lucas</v>
      </c>
      <c r="K1520" t="str">
        <v>Paul Feig</v>
      </c>
      <c r="L1520">
        <v>722</v>
      </c>
      <c r="M1520">
        <v>3229</v>
      </c>
      <c r="N1520">
        <v>176</v>
      </c>
      <c r="O1520">
        <v>27000</v>
      </c>
      <c r="P1520">
        <v>6.8</v>
      </c>
      <c r="R1520" t="str">
        <v>Wild</v>
      </c>
      <c r="S1520">
        <v>41802</v>
      </c>
      <c r="T1520">
        <v>2014</v>
      </c>
      <c r="U1520" t="str">
        <v>2010s</v>
      </c>
      <c r="V1520" t="str">
        <v>Color</v>
      </c>
      <c r="W1520" t="str">
        <v>Adventure</v>
      </c>
      <c r="X1520" t="str">
        <v>English</v>
      </c>
      <c r="Y1520" t="str">
        <v>USA</v>
      </c>
      <c r="Z1520" t="str">
        <v>R</v>
      </c>
      <c r="AA1520" t="str">
        <v>Michiel Huisman</v>
      </c>
      <c r="AB1520" t="str">
        <v>Jean-Marc VallÃ©e</v>
      </c>
      <c r="AC1520">
        <v>2000</v>
      </c>
      <c r="AD1520">
        <v>4896</v>
      </c>
      <c r="AE1520">
        <v>212</v>
      </c>
      <c r="AF1520">
        <v>38000</v>
      </c>
      <c r="AG1520">
        <v>7.1</v>
      </c>
      <c r="AH1520">
        <v>349</v>
      </c>
      <c r="AI1520">
        <v>115</v>
      </c>
      <c r="AJ1520">
        <v>37877959</v>
      </c>
      <c r="AL1520" s="7" t="str">
        <v>John Stainton</v>
      </c>
      <c r="AM1520" s="35">
        <f>AVERAGEIFS(IMDB4[IMDb Score (1-10)],IMDB4[Director Name],Formula_Analysis!AL1520)</f>
        <v>5.4</v>
      </c>
      <c r="AQ1520" s="7" t="str">
        <v>Darryl Hunt</v>
      </c>
      <c r="AR1520" s="7">
        <f>SUMIFS(IMDB4[Gross Revenue],IMDB4[Lead Actor],Formula_Analysis!AQ1520)</f>
        <v>1111</v>
      </c>
    </row>
    <row r="1521" spans="1:44" x14ac:dyDescent="0.25">
      <c r="A1521" t="str">
        <v>Goal! The Dream Begins</v>
      </c>
      <c r="B1521">
        <v>38508</v>
      </c>
      <c r="C1521">
        <v>2005</v>
      </c>
      <c r="D1521" t="str">
        <v>2000s</v>
      </c>
      <c r="E1521" t="str">
        <v>Color</v>
      </c>
      <c r="F1521" t="str">
        <v>Drama</v>
      </c>
      <c r="G1521" t="str">
        <v>English</v>
      </c>
      <c r="H1521" t="str">
        <v>USA</v>
      </c>
      <c r="I1521" t="str">
        <v>PG-13</v>
      </c>
      <c r="J1521" t="str">
        <v>Sean Pertwee</v>
      </c>
      <c r="K1521" t="str">
        <v>Danny Cannon</v>
      </c>
      <c r="L1521">
        <v>722</v>
      </c>
      <c r="M1521">
        <v>2859</v>
      </c>
      <c r="N1521">
        <v>41</v>
      </c>
      <c r="O1521">
        <v>0</v>
      </c>
      <c r="P1521">
        <v>6.8</v>
      </c>
      <c r="R1521" t="str">
        <v>Head of State</v>
      </c>
      <c r="S1521">
        <v>37851</v>
      </c>
      <c r="T1521">
        <v>2003</v>
      </c>
      <c r="U1521" t="str">
        <v>2000s</v>
      </c>
      <c r="V1521" t="str">
        <v>Color</v>
      </c>
      <c r="W1521" t="str">
        <v>Comedy</v>
      </c>
      <c r="X1521" t="str">
        <v>English</v>
      </c>
      <c r="Y1521" t="str">
        <v>USA</v>
      </c>
      <c r="Z1521" t="str">
        <v>PG-13</v>
      </c>
      <c r="AA1521" t="str">
        <v>Bernie Mac</v>
      </c>
      <c r="AB1521" t="str">
        <v>Chris Rock</v>
      </c>
      <c r="AC1521">
        <v>1000</v>
      </c>
      <c r="AD1521">
        <v>4537</v>
      </c>
      <c r="AE1521">
        <v>0</v>
      </c>
      <c r="AF1521">
        <v>638</v>
      </c>
      <c r="AG1521">
        <v>5.4</v>
      </c>
      <c r="AH1521">
        <v>44</v>
      </c>
      <c r="AI1521">
        <v>95</v>
      </c>
      <c r="AJ1521">
        <v>37788228</v>
      </c>
      <c r="AL1521" s="7" t="str">
        <v>Shari Springer Berman</v>
      </c>
      <c r="AM1521" s="35">
        <f>AVERAGEIFS(IMDB4[IMDb Score (1-10)],IMDB4[Director Name],Formula_Analysis!AL1521)</f>
        <v>5.9</v>
      </c>
      <c r="AQ1521" s="7" t="str">
        <v>Chemeeka Walker</v>
      </c>
      <c r="AR1521" s="7">
        <f>SUMIFS(IMDB4[Gross Revenue],IMDB4[Lead Actor],Formula_Analysis!AQ1521)</f>
        <v>11529368</v>
      </c>
    </row>
    <row r="1522" spans="1:44" x14ac:dyDescent="0.25">
      <c r="A1522" t="str">
        <v>Light Sleeper</v>
      </c>
      <c r="B1522">
        <v>33865</v>
      </c>
      <c r="C1522">
        <v>1992</v>
      </c>
      <c r="D1522" t="str">
        <v>1990s</v>
      </c>
      <c r="E1522" t="str">
        <v>Color</v>
      </c>
      <c r="F1522" t="str">
        <v>Crime</v>
      </c>
      <c r="G1522" t="str">
        <v>English</v>
      </c>
      <c r="H1522" t="str">
        <v>USA</v>
      </c>
      <c r="I1522" t="str">
        <v>R</v>
      </c>
      <c r="J1522" t="str">
        <v>Dana Delany</v>
      </c>
      <c r="K1522" t="str">
        <v>Paul Schrader</v>
      </c>
      <c r="L1522">
        <v>722</v>
      </c>
      <c r="M1522">
        <v>1201</v>
      </c>
      <c r="N1522">
        <v>261</v>
      </c>
      <c r="O1522">
        <v>247</v>
      </c>
      <c r="P1522">
        <v>6.8</v>
      </c>
      <c r="R1522" t="str">
        <v>The Secret Life of Bees</v>
      </c>
      <c r="S1522">
        <v>39564</v>
      </c>
      <c r="T1522">
        <v>2008</v>
      </c>
      <c r="U1522" t="str">
        <v>2000s</v>
      </c>
      <c r="V1522" t="str">
        <v>Color</v>
      </c>
      <c r="W1522" t="str">
        <v>Drama</v>
      </c>
      <c r="X1522" t="str">
        <v>English</v>
      </c>
      <c r="Y1522" t="str">
        <v>USA</v>
      </c>
      <c r="Z1522" t="str">
        <v>PG-13</v>
      </c>
      <c r="AA1522" t="str">
        <v>Nate Parker</v>
      </c>
      <c r="AB1522" t="str">
        <v>Gina Prince-Bythewood</v>
      </c>
      <c r="AC1522">
        <v>664</v>
      </c>
      <c r="AD1522">
        <v>3376</v>
      </c>
      <c r="AE1522">
        <v>107</v>
      </c>
      <c r="AF1522">
        <v>0</v>
      </c>
      <c r="AG1522">
        <v>7.3</v>
      </c>
      <c r="AH1522">
        <v>109</v>
      </c>
      <c r="AI1522">
        <v>110</v>
      </c>
      <c r="AJ1522">
        <v>37766350</v>
      </c>
      <c r="AL1522" s="7" t="str">
        <v>Frank Whaley</v>
      </c>
      <c r="AM1522" s="35">
        <f>AVERAGEIFS(IMDB4[IMDb Score (1-10)],IMDB4[Director Name],Formula_Analysis!AL1522)</f>
        <v>5.4</v>
      </c>
      <c r="AQ1522" s="7" t="str">
        <v>Robert Redford</v>
      </c>
      <c r="AR1522" s="7">
        <f>SUMIFS(IMDB4[Gross Revenue],IMDB4[Lead Actor],Formula_Analysis!AQ1522)</f>
        <v>6262942</v>
      </c>
    </row>
    <row r="1523" spans="1:44" x14ac:dyDescent="0.25">
      <c r="A1523" t="str">
        <v>Flirting with Disaster</v>
      </c>
      <c r="B1523">
        <v>35320</v>
      </c>
      <c r="C1523">
        <v>1996</v>
      </c>
      <c r="D1523" t="str">
        <v>1990s</v>
      </c>
      <c r="E1523" t="str">
        <v>Color</v>
      </c>
      <c r="F1523" t="str">
        <v>Comedy</v>
      </c>
      <c r="G1523" t="str">
        <v>English</v>
      </c>
      <c r="H1523" t="str">
        <v>USA</v>
      </c>
      <c r="I1523" t="str">
        <v>R</v>
      </c>
      <c r="J1523" t="str">
        <v>Lily Tomlin</v>
      </c>
      <c r="K1523" t="str">
        <v>David O. Russell</v>
      </c>
      <c r="L1523">
        <v>718</v>
      </c>
      <c r="M1523">
        <v>2240</v>
      </c>
      <c r="N1523">
        <v>737</v>
      </c>
      <c r="O1523">
        <v>824</v>
      </c>
      <c r="P1523">
        <v>6.8</v>
      </c>
      <c r="R1523" t="str">
        <v>Sky Captain and the World of Tomorrow</v>
      </c>
      <c r="S1523">
        <v>38323</v>
      </c>
      <c r="T1523">
        <v>2004</v>
      </c>
      <c r="U1523" t="str">
        <v>2000s</v>
      </c>
      <c r="V1523" t="str">
        <v>Color</v>
      </c>
      <c r="W1523" t="str">
        <v>Action</v>
      </c>
      <c r="X1523" t="str">
        <v>English</v>
      </c>
      <c r="Y1523" t="str">
        <v>USA</v>
      </c>
      <c r="Z1523" t="str">
        <v>PG</v>
      </c>
      <c r="AA1523" t="str">
        <v>Angelina Jolie Pitt</v>
      </c>
      <c r="AB1523" t="str">
        <v>Kerry Conran</v>
      </c>
      <c r="AC1523">
        <v>11000</v>
      </c>
      <c r="AD1523">
        <v>12871</v>
      </c>
      <c r="AE1523">
        <v>14</v>
      </c>
      <c r="AF1523">
        <v>0</v>
      </c>
      <c r="AG1523">
        <v>6.1</v>
      </c>
      <c r="AH1523">
        <v>197</v>
      </c>
      <c r="AI1523">
        <v>106</v>
      </c>
      <c r="AJ1523">
        <v>37760080</v>
      </c>
      <c r="AL1523" s="7" t="str">
        <v>John Bonito</v>
      </c>
      <c r="AM1523" s="35">
        <f>AVERAGEIFS(IMDB4[IMDb Score (1-10)],IMDB4[Director Name],Formula_Analysis!AL1523)</f>
        <v>4.7</v>
      </c>
      <c r="AQ1523" s="7" t="str">
        <v>Tshewang Dendup</v>
      </c>
      <c r="AR1523" s="7">
        <f>SUMIFS(IMDB4[Gross Revenue],IMDB4[Lead Actor],Formula_Analysis!AQ1523)</f>
        <v>505295</v>
      </c>
    </row>
    <row r="1524" spans="1:44" x14ac:dyDescent="0.25">
      <c r="A1524" t="str">
        <v>Sliding Doors</v>
      </c>
      <c r="B1524">
        <v>35911</v>
      </c>
      <c r="C1524">
        <v>1998</v>
      </c>
      <c r="D1524" t="str">
        <v>1990s</v>
      </c>
      <c r="E1524" t="str">
        <v>Color</v>
      </c>
      <c r="F1524" t="str">
        <v>Comedy</v>
      </c>
      <c r="G1524" t="str">
        <v>English</v>
      </c>
      <c r="H1524" t="str">
        <v>UK</v>
      </c>
      <c r="I1524" t="str">
        <v>R</v>
      </c>
      <c r="J1524" t="str">
        <v>Jeanne Tripplehorn</v>
      </c>
      <c r="K1524" t="str">
        <v>Peter Howitt</v>
      </c>
      <c r="L1524">
        <v>711</v>
      </c>
      <c r="M1524">
        <v>1462</v>
      </c>
      <c r="N1524">
        <v>29</v>
      </c>
      <c r="O1524">
        <v>0</v>
      </c>
      <c r="P1524">
        <v>6.8</v>
      </c>
      <c r="R1524" t="str">
        <v>Mars Attacks!</v>
      </c>
      <c r="S1524">
        <v>35290</v>
      </c>
      <c r="T1524">
        <v>1996</v>
      </c>
      <c r="U1524" t="str">
        <v>1990s</v>
      </c>
      <c r="V1524" t="str">
        <v>Color</v>
      </c>
      <c r="W1524" t="str">
        <v>Action</v>
      </c>
      <c r="X1524" t="str">
        <v>English</v>
      </c>
      <c r="Y1524" t="str">
        <v>USA</v>
      </c>
      <c r="Z1524" t="str">
        <v>PG-13</v>
      </c>
      <c r="AA1524" t="str">
        <v>Natalie Portman</v>
      </c>
      <c r="AB1524" t="str">
        <v>Tim Burton</v>
      </c>
      <c r="AC1524">
        <v>20000</v>
      </c>
      <c r="AD1524">
        <v>22590</v>
      </c>
      <c r="AE1524">
        <v>13000</v>
      </c>
      <c r="AF1524">
        <v>0</v>
      </c>
      <c r="AG1524">
        <v>6.3</v>
      </c>
      <c r="AH1524">
        <v>132</v>
      </c>
      <c r="AI1524">
        <v>106</v>
      </c>
      <c r="AJ1524">
        <v>37754208</v>
      </c>
      <c r="AL1524" s="7" t="str">
        <v>Peter M. Cohen</v>
      </c>
      <c r="AM1524" s="35">
        <f>AVERAGEIFS(IMDB4[IMDb Score (1-10)],IMDB4[Director Name],Formula_Analysis!AL1524)</f>
        <v>4.4000000000000004</v>
      </c>
      <c r="AQ1524" s="7" t="str">
        <v>Ian Gamazon</v>
      </c>
      <c r="AR1524" s="7">
        <f>SUMIFS(IMDB4[Gross Revenue],IMDB4[Lead Actor],Formula_Analysis!AQ1524)</f>
        <v>70071</v>
      </c>
    </row>
    <row r="1525" spans="1:44" x14ac:dyDescent="0.25">
      <c r="A1525" t="str">
        <v>La Bamba</v>
      </c>
      <c r="B1525">
        <v>32086</v>
      </c>
      <c r="C1525">
        <v>1987</v>
      </c>
      <c r="D1525" t="str">
        <v>1980s</v>
      </c>
      <c r="E1525" t="str">
        <v>Color</v>
      </c>
      <c r="F1525" t="str">
        <v>Biography</v>
      </c>
      <c r="G1525" t="str">
        <v>English</v>
      </c>
      <c r="H1525" t="str">
        <v>USA</v>
      </c>
      <c r="I1525" t="str">
        <v>PG-13</v>
      </c>
      <c r="J1525" t="str">
        <v>Esai Morales</v>
      </c>
      <c r="K1525" t="str">
        <v>Luis Valdez</v>
      </c>
      <c r="L1525">
        <v>699</v>
      </c>
      <c r="M1525">
        <v>936</v>
      </c>
      <c r="N1525">
        <v>7</v>
      </c>
      <c r="O1525">
        <v>0</v>
      </c>
      <c r="P1525">
        <v>6.8</v>
      </c>
      <c r="R1525" t="str">
        <v>Autumn in New York</v>
      </c>
      <c r="S1525">
        <v>36530</v>
      </c>
      <c r="T1525">
        <v>2000</v>
      </c>
      <c r="U1525" t="str">
        <v>2000s</v>
      </c>
      <c r="V1525" t="str">
        <v>Color</v>
      </c>
      <c r="W1525" t="str">
        <v>Drama</v>
      </c>
      <c r="X1525" t="str">
        <v>English</v>
      </c>
      <c r="Y1525" t="str">
        <v>USA</v>
      </c>
      <c r="Z1525" t="str">
        <v>PG-13</v>
      </c>
      <c r="AA1525" t="str">
        <v>J.K. Simmons</v>
      </c>
      <c r="AB1525" t="str">
        <v>Joan Chen</v>
      </c>
      <c r="AC1525">
        <v>24000</v>
      </c>
      <c r="AD1525">
        <v>26938</v>
      </c>
      <c r="AE1525">
        <v>643</v>
      </c>
      <c r="AF1525">
        <v>0</v>
      </c>
      <c r="AG1525">
        <v>5.5</v>
      </c>
      <c r="AH1525">
        <v>101</v>
      </c>
      <c r="AI1525">
        <v>103</v>
      </c>
      <c r="AJ1525">
        <v>37752931</v>
      </c>
      <c r="AL1525" s="7" t="str">
        <v>George Ratliff</v>
      </c>
      <c r="AM1525" s="35">
        <f>AVERAGEIFS(IMDB4[IMDb Score (1-10)],IMDB4[Director Name],Formula_Analysis!AL1525)</f>
        <v>5.3</v>
      </c>
      <c r="AQ1525" s="7" t="str">
        <v>Elizabeth Streb</v>
      </c>
      <c r="AR1525" s="7">
        <f>SUMIFS(IMDB4[Gross Revenue],IMDB4[Lead Actor],Formula_Analysis!AQ1525)</f>
        <v>21199</v>
      </c>
    </row>
    <row r="1526" spans="1:44" x14ac:dyDescent="0.25">
      <c r="A1526" t="str">
        <v>My Summer of Love</v>
      </c>
      <c r="B1526">
        <v>38058</v>
      </c>
      <c r="C1526">
        <v>2004</v>
      </c>
      <c r="D1526" t="str">
        <v>2000s</v>
      </c>
      <c r="E1526" t="str">
        <v>Color</v>
      </c>
      <c r="F1526" t="str">
        <v>Drama</v>
      </c>
      <c r="G1526" t="str">
        <v>English</v>
      </c>
      <c r="H1526" t="str">
        <v>UK</v>
      </c>
      <c r="I1526" t="str">
        <v>R</v>
      </c>
      <c r="J1526" t="str">
        <v>Paddy Considine</v>
      </c>
      <c r="K1526" t="str">
        <v>Pawel Pawlikowski</v>
      </c>
      <c r="L1526">
        <v>680</v>
      </c>
      <c r="M1526">
        <v>763</v>
      </c>
      <c r="N1526">
        <v>84</v>
      </c>
      <c r="O1526">
        <v>869</v>
      </c>
      <c r="P1526">
        <v>6.8</v>
      </c>
      <c r="R1526" t="str">
        <v>August: Osage County</v>
      </c>
      <c r="S1526">
        <v>41409</v>
      </c>
      <c r="T1526">
        <v>2013</v>
      </c>
      <c r="U1526" t="str">
        <v>2010s</v>
      </c>
      <c r="V1526" t="str">
        <v>Color</v>
      </c>
      <c r="W1526" t="str">
        <v>Drama</v>
      </c>
      <c r="X1526" t="str">
        <v>English</v>
      </c>
      <c r="Y1526" t="str">
        <v>USA</v>
      </c>
      <c r="Z1526" t="str">
        <v>R</v>
      </c>
      <c r="AA1526" t="str">
        <v>Benedict Cumberbatch</v>
      </c>
      <c r="AB1526" t="str">
        <v>John Wells</v>
      </c>
      <c r="AC1526">
        <v>19000</v>
      </c>
      <c r="AD1526">
        <v>39690</v>
      </c>
      <c r="AE1526">
        <v>53</v>
      </c>
      <c r="AF1526">
        <v>30000</v>
      </c>
      <c r="AG1526">
        <v>7.3</v>
      </c>
      <c r="AH1526">
        <v>322</v>
      </c>
      <c r="AI1526">
        <v>121</v>
      </c>
      <c r="AJ1526">
        <v>37738400</v>
      </c>
      <c r="AL1526" s="7" t="str">
        <v>Sol Tryon</v>
      </c>
      <c r="AM1526" s="35">
        <f>AVERAGEIFS(IMDB4[IMDb Score (1-10)],IMDB4[Director Name],Formula_Analysis!AL1526)</f>
        <v>6.5</v>
      </c>
      <c r="AQ1526" s="7" t="str">
        <v>Don Brooks</v>
      </c>
      <c r="AR1526" s="7">
        <f>SUMIFS(IMDB4[Gross Revenue],IMDB4[Lead Actor],Formula_Analysis!AQ1526)</f>
        <v>8231</v>
      </c>
    </row>
    <row r="1527" spans="1:44" x14ac:dyDescent="0.25">
      <c r="A1527" t="str">
        <v>The Witch</v>
      </c>
      <c r="B1527">
        <v>42356</v>
      </c>
      <c r="C1527">
        <v>2015</v>
      </c>
      <c r="D1527" t="str">
        <v>2010s</v>
      </c>
      <c r="E1527" t="str">
        <v>Color</v>
      </c>
      <c r="F1527" t="str">
        <v>Horror</v>
      </c>
      <c r="G1527" t="str">
        <v>English</v>
      </c>
      <c r="H1527" t="str">
        <v>USA</v>
      </c>
      <c r="I1527" t="str">
        <v>R</v>
      </c>
      <c r="J1527" t="str">
        <v>Julian Richings</v>
      </c>
      <c r="K1527" t="str">
        <v>Robert Eggers</v>
      </c>
      <c r="L1527">
        <v>648</v>
      </c>
      <c r="M1527">
        <v>1122</v>
      </c>
      <c r="N1527">
        <v>22</v>
      </c>
      <c r="O1527">
        <v>43000</v>
      </c>
      <c r="P1527">
        <v>6.8</v>
      </c>
      <c r="R1527" t="str">
        <v>Philomena</v>
      </c>
      <c r="S1527">
        <v>41577</v>
      </c>
      <c r="T1527">
        <v>2013</v>
      </c>
      <c r="U1527" t="str">
        <v>2010s</v>
      </c>
      <c r="V1527" t="str">
        <v>Color</v>
      </c>
      <c r="W1527" t="str">
        <v>Biography</v>
      </c>
      <c r="X1527" t="str">
        <v>English</v>
      </c>
      <c r="Y1527" t="str">
        <v>UK</v>
      </c>
      <c r="Z1527" t="str">
        <v>PG-13</v>
      </c>
      <c r="AA1527" t="str">
        <v>Steve Coogan</v>
      </c>
      <c r="AB1527" t="str">
        <v>Stephen Frears</v>
      </c>
      <c r="AC1527">
        <v>1000</v>
      </c>
      <c r="AD1527">
        <v>2376</v>
      </c>
      <c r="AE1527">
        <v>350</v>
      </c>
      <c r="AF1527">
        <v>37000</v>
      </c>
      <c r="AG1527">
        <v>7.6</v>
      </c>
      <c r="AH1527">
        <v>354</v>
      </c>
      <c r="AI1527">
        <v>98</v>
      </c>
      <c r="AJ1527">
        <v>37707719</v>
      </c>
      <c r="AL1527" s="7" t="str">
        <v>Stephan Elliott</v>
      </c>
      <c r="AM1527" s="35">
        <f>AVERAGEIFS(IMDB4[IMDb Score (1-10)],IMDB4[Director Name],Formula_Analysis!AL1527)</f>
        <v>4.9000000000000004</v>
      </c>
      <c r="AQ1527" s="7" t="str">
        <v>Ariel Hsing</v>
      </c>
      <c r="AR1527" s="7">
        <f>SUMIFS(IMDB4[Gross Revenue],IMDB4[Lead Actor],Formula_Analysis!AQ1527)</f>
        <v>5858</v>
      </c>
    </row>
    <row r="1528" spans="1:44" x14ac:dyDescent="0.25">
      <c r="A1528" t="str">
        <v>Bloodsport</v>
      </c>
      <c r="B1528">
        <v>32467</v>
      </c>
      <c r="C1528">
        <v>1988</v>
      </c>
      <c r="D1528" t="str">
        <v>1980s</v>
      </c>
      <c r="E1528" t="str">
        <v>Color</v>
      </c>
      <c r="F1528" t="str">
        <v>Action</v>
      </c>
      <c r="G1528" t="str">
        <v>English</v>
      </c>
      <c r="H1528" t="str">
        <v>USA</v>
      </c>
      <c r="I1528" t="str">
        <v>R</v>
      </c>
      <c r="J1528" t="str">
        <v>Bolo Yeung</v>
      </c>
      <c r="K1528" t="str">
        <v>Newt Arnold</v>
      </c>
      <c r="L1528">
        <v>633</v>
      </c>
      <c r="M1528">
        <v>1168</v>
      </c>
      <c r="N1528">
        <v>15</v>
      </c>
      <c r="O1528">
        <v>0</v>
      </c>
      <c r="P1528">
        <v>6.8</v>
      </c>
      <c r="R1528" t="str">
        <v>How Stella Got Her Groove Back</v>
      </c>
      <c r="S1528">
        <v>35992</v>
      </c>
      <c r="T1528">
        <v>1998</v>
      </c>
      <c r="U1528" t="str">
        <v>1990s</v>
      </c>
      <c r="V1528" t="str">
        <v>Color</v>
      </c>
      <c r="W1528" t="str">
        <v>Comedy</v>
      </c>
      <c r="X1528" t="str">
        <v>English</v>
      </c>
      <c r="Y1528" t="str">
        <v>USA</v>
      </c>
      <c r="Z1528" t="str">
        <v>R</v>
      </c>
      <c r="AA1528" t="str">
        <v>Richard Lawson</v>
      </c>
      <c r="AB1528" t="str">
        <v>Kevin Rodney Sullivan</v>
      </c>
      <c r="AC1528">
        <v>508</v>
      </c>
      <c r="AD1528">
        <v>1660</v>
      </c>
      <c r="AE1528">
        <v>8</v>
      </c>
      <c r="AF1528">
        <v>0</v>
      </c>
      <c r="AG1528">
        <v>5.5</v>
      </c>
      <c r="AH1528">
        <v>29</v>
      </c>
      <c r="AI1528">
        <v>124</v>
      </c>
      <c r="AJ1528">
        <v>37672350</v>
      </c>
      <c r="AL1528" s="7" t="str">
        <v>Franck Khalfoun</v>
      </c>
      <c r="AM1528" s="35">
        <f>AVERAGEIFS(IMDB4[IMDb Score (1-10)],IMDB4[Director Name],Formula_Analysis!AL1528)</f>
        <v>6.1</v>
      </c>
      <c r="AQ1528" s="7" t="str">
        <v>Naderev Sano</v>
      </c>
      <c r="AR1528" s="7">
        <f>SUMIFS(IMDB4[Gross Revenue],IMDB4[Lead Actor],Formula_Analysis!AQ1528)</f>
        <v>4914</v>
      </c>
    </row>
    <row r="1529" spans="1:44" x14ac:dyDescent="0.25">
      <c r="A1529" t="str">
        <v>Bulworth</v>
      </c>
      <c r="B1529">
        <v>35878</v>
      </c>
      <c r="C1529">
        <v>1998</v>
      </c>
      <c r="D1529" t="str">
        <v>1990s</v>
      </c>
      <c r="E1529" t="str">
        <v>Color</v>
      </c>
      <c r="F1529" t="str">
        <v>Comedy</v>
      </c>
      <c r="G1529" t="str">
        <v>English</v>
      </c>
      <c r="H1529" t="str">
        <v>USA</v>
      </c>
      <c r="I1529" t="str">
        <v>R</v>
      </c>
      <c r="J1529" t="str">
        <v>Warren Beatty</v>
      </c>
      <c r="K1529" t="str">
        <v>Warren Beatty</v>
      </c>
      <c r="L1529">
        <v>631</v>
      </c>
      <c r="M1529">
        <v>1023</v>
      </c>
      <c r="N1529">
        <v>631</v>
      </c>
      <c r="O1529">
        <v>0</v>
      </c>
      <c r="P1529">
        <v>6.8</v>
      </c>
      <c r="R1529" t="str">
        <v>Red Riding Hood</v>
      </c>
      <c r="S1529">
        <v>40650</v>
      </c>
      <c r="T1529">
        <v>2011</v>
      </c>
      <c r="U1529" t="str">
        <v>2010s</v>
      </c>
      <c r="V1529" t="str">
        <v>Color</v>
      </c>
      <c r="W1529" t="str">
        <v>Fantasy</v>
      </c>
      <c r="X1529" t="str">
        <v>English</v>
      </c>
      <c r="Y1529" t="str">
        <v>USA</v>
      </c>
      <c r="Z1529" t="str">
        <v>PG-13</v>
      </c>
      <c r="AA1529" t="str">
        <v>Gary Oldman</v>
      </c>
      <c r="AB1529" t="str">
        <v>Catherine Hardwicke</v>
      </c>
      <c r="AC1529">
        <v>10000</v>
      </c>
      <c r="AD1529">
        <v>15369</v>
      </c>
      <c r="AE1529">
        <v>308</v>
      </c>
      <c r="AF1529">
        <v>20000</v>
      </c>
      <c r="AG1529">
        <v>5.4</v>
      </c>
      <c r="AH1529">
        <v>291</v>
      </c>
      <c r="AI1529">
        <v>100</v>
      </c>
      <c r="AJ1529">
        <v>37652565</v>
      </c>
      <c r="AL1529" s="7" t="str">
        <v>King Vidor</v>
      </c>
      <c r="AM1529" s="35">
        <f>AVERAGEIFS(IMDB4[IMDb Score (1-10)],IMDB4[Director Name],Formula_Analysis!AL1529)</f>
        <v>6.9</v>
      </c>
    </row>
    <row r="1530" spans="1:44" x14ac:dyDescent="0.25">
      <c r="A1530" t="str">
        <v>Superman II</v>
      </c>
      <c r="B1530">
        <v>29507</v>
      </c>
      <c r="C1530">
        <v>1980</v>
      </c>
      <c r="D1530" t="str">
        <v>1980s</v>
      </c>
      <c r="E1530" t="str">
        <v>Color</v>
      </c>
      <c r="F1530" t="str">
        <v>Action</v>
      </c>
      <c r="G1530" t="str">
        <v>English</v>
      </c>
      <c r="H1530" t="str">
        <v>USA</v>
      </c>
      <c r="I1530" t="str">
        <v>PG</v>
      </c>
      <c r="J1530" t="str">
        <v>Margot Kidder</v>
      </c>
      <c r="K1530" t="str">
        <v>Richard Lester</v>
      </c>
      <c r="L1530">
        <v>593</v>
      </c>
      <c r="M1530">
        <v>2908</v>
      </c>
      <c r="N1530">
        <v>44</v>
      </c>
      <c r="O1530">
        <v>0</v>
      </c>
      <c r="P1530">
        <v>6.8</v>
      </c>
      <c r="R1530" t="str">
        <v>Pan's Labyrinth</v>
      </c>
      <c r="S1530">
        <v>38834</v>
      </c>
      <c r="T1530">
        <v>2006</v>
      </c>
      <c r="U1530" t="str">
        <v>2000s</v>
      </c>
      <c r="V1530" t="str">
        <v>Color</v>
      </c>
      <c r="W1530" t="str">
        <v>Drama</v>
      </c>
      <c r="X1530" t="str">
        <v>Spanish</v>
      </c>
      <c r="Y1530" t="str">
        <v>Spain</v>
      </c>
      <c r="Z1530" t="str">
        <v>R</v>
      </c>
      <c r="AA1530" t="str">
        <v>Ivana Baquero</v>
      </c>
      <c r="AB1530" t="str">
        <v>Guillermo del Toro</v>
      </c>
      <c r="AC1530">
        <v>634</v>
      </c>
      <c r="AD1530">
        <v>1322</v>
      </c>
      <c r="AE1530">
        <v>0</v>
      </c>
      <c r="AF1530">
        <v>27000</v>
      </c>
      <c r="AG1530">
        <v>8.1999999999999993</v>
      </c>
      <c r="AH1530">
        <v>406</v>
      </c>
      <c r="AI1530">
        <v>112</v>
      </c>
      <c r="AJ1530">
        <v>37623143</v>
      </c>
      <c r="AL1530" s="7" t="str">
        <v>Robert Townsend</v>
      </c>
      <c r="AM1530" s="35">
        <f>AVERAGEIFS(IMDB4[IMDb Score (1-10)],IMDB4[Director Name],Formula_Analysis!AL1530)</f>
        <v>7</v>
      </c>
    </row>
    <row r="1531" spans="1:44" x14ac:dyDescent="0.25">
      <c r="A1531" t="str">
        <v>Live and Let Die</v>
      </c>
      <c r="B1531">
        <v>26885</v>
      </c>
      <c r="C1531">
        <v>1973</v>
      </c>
      <c r="D1531" t="str">
        <v>1970s</v>
      </c>
      <c r="E1531" t="str">
        <v>Color</v>
      </c>
      <c r="F1531" t="str">
        <v>Action</v>
      </c>
      <c r="G1531" t="str">
        <v>English</v>
      </c>
      <c r="H1531" t="str">
        <v>UK</v>
      </c>
      <c r="I1531" t="str">
        <v>PG</v>
      </c>
      <c r="J1531" t="str">
        <v>Yaphet Kotto</v>
      </c>
      <c r="K1531" t="str">
        <v>Guy Hamilton</v>
      </c>
      <c r="L1531">
        <v>581</v>
      </c>
      <c r="M1531">
        <v>1865</v>
      </c>
      <c r="N1531">
        <v>82</v>
      </c>
      <c r="O1531">
        <v>0</v>
      </c>
      <c r="P1531">
        <v>6.8</v>
      </c>
      <c r="R1531" t="str">
        <v>The Nativity Story</v>
      </c>
      <c r="S1531">
        <v>39029</v>
      </c>
      <c r="T1531">
        <v>2006</v>
      </c>
      <c r="U1531" t="str">
        <v>2000s</v>
      </c>
      <c r="V1531" t="str">
        <v>Color</v>
      </c>
      <c r="W1531" t="str">
        <v>Drama</v>
      </c>
      <c r="X1531" t="str">
        <v>English</v>
      </c>
      <c r="Y1531" t="str">
        <v>USA</v>
      </c>
      <c r="Z1531" t="str">
        <v>PG</v>
      </c>
      <c r="AA1531" t="str">
        <v>Keisha Castle-Hughes</v>
      </c>
      <c r="AB1531" t="str">
        <v>Catherine Hardwicke</v>
      </c>
      <c r="AC1531">
        <v>446</v>
      </c>
      <c r="AD1531">
        <v>966</v>
      </c>
      <c r="AE1531">
        <v>308</v>
      </c>
      <c r="AF1531">
        <v>0</v>
      </c>
      <c r="AG1531">
        <v>6.8</v>
      </c>
      <c r="AH1531">
        <v>122</v>
      </c>
      <c r="AI1531">
        <v>101</v>
      </c>
      <c r="AJ1531">
        <v>37617947</v>
      </c>
      <c r="AL1531" s="7" t="str">
        <v>Todd Lincoln</v>
      </c>
      <c r="AM1531" s="35">
        <f>AVERAGEIFS(IMDB4[IMDb Score (1-10)],IMDB4[Director Name],Formula_Analysis!AL1531)</f>
        <v>4.0999999999999996</v>
      </c>
    </row>
    <row r="1532" spans="1:44" x14ac:dyDescent="0.25">
      <c r="A1532" t="str">
        <v>Fido</v>
      </c>
      <c r="B1532">
        <v>39014</v>
      </c>
      <c r="C1532">
        <v>2006</v>
      </c>
      <c r="D1532" t="str">
        <v>2000s</v>
      </c>
      <c r="E1532" t="str">
        <v>Black and White</v>
      </c>
      <c r="F1532" t="str">
        <v>Comedy</v>
      </c>
      <c r="G1532" t="str">
        <v>English</v>
      </c>
      <c r="H1532" t="str">
        <v>Canada</v>
      </c>
      <c r="I1532" t="str">
        <v>R</v>
      </c>
      <c r="J1532" t="str">
        <v>Alexia Fast</v>
      </c>
      <c r="K1532" t="str">
        <v>Andrew Currie</v>
      </c>
      <c r="L1532">
        <v>553</v>
      </c>
      <c r="M1532">
        <v>786</v>
      </c>
      <c r="N1532">
        <v>8</v>
      </c>
      <c r="O1532">
        <v>0</v>
      </c>
      <c r="P1532">
        <v>6.8</v>
      </c>
      <c r="R1532" t="str">
        <v>First Knight</v>
      </c>
      <c r="S1532">
        <v>34708</v>
      </c>
      <c r="T1532">
        <v>1995</v>
      </c>
      <c r="U1532" t="str">
        <v>1990s</v>
      </c>
      <c r="V1532" t="str">
        <v>Color</v>
      </c>
      <c r="W1532" t="str">
        <v>Action</v>
      </c>
      <c r="X1532" t="str">
        <v>English</v>
      </c>
      <c r="Y1532" t="str">
        <v>USA</v>
      </c>
      <c r="Z1532" t="str">
        <v>PG-13</v>
      </c>
      <c r="AA1532" t="str">
        <v>Julia Ormond</v>
      </c>
      <c r="AB1532" t="str">
        <v>Jerry Zucker</v>
      </c>
      <c r="AC1532">
        <v>919</v>
      </c>
      <c r="AD1532">
        <v>1695</v>
      </c>
      <c r="AE1532">
        <v>109</v>
      </c>
      <c r="AF1532">
        <v>0</v>
      </c>
      <c r="AG1532">
        <v>5.9</v>
      </c>
      <c r="AH1532">
        <v>53</v>
      </c>
      <c r="AI1532">
        <v>134</v>
      </c>
      <c r="AJ1532">
        <v>37600435</v>
      </c>
      <c r="AL1532" s="7" t="str">
        <v>Christopher Scott Cherot</v>
      </c>
      <c r="AM1532" s="35">
        <f>AVERAGEIFS(IMDB4[IMDb Score (1-10)],IMDB4[Director Name],Formula_Analysis!AL1532)</f>
        <v>6.5</v>
      </c>
    </row>
    <row r="1533" spans="1:44" x14ac:dyDescent="0.25">
      <c r="A1533" t="str">
        <v>Young Guns</v>
      </c>
      <c r="B1533">
        <v>32319</v>
      </c>
      <c r="C1533">
        <v>1988</v>
      </c>
      <c r="D1533" t="str">
        <v>1980s</v>
      </c>
      <c r="E1533" t="str">
        <v>Color</v>
      </c>
      <c r="F1533" t="str">
        <v>Action</v>
      </c>
      <c r="G1533" t="str">
        <v>English</v>
      </c>
      <c r="H1533" t="str">
        <v>USA</v>
      </c>
      <c r="I1533" t="str">
        <v>R</v>
      </c>
      <c r="J1533" t="str">
        <v>Jack Palance</v>
      </c>
      <c r="K1533" t="str">
        <v>Christopher Cain</v>
      </c>
      <c r="L1533">
        <v>549</v>
      </c>
      <c r="M1533">
        <v>1747</v>
      </c>
      <c r="N1533">
        <v>58</v>
      </c>
      <c r="O1533">
        <v>0</v>
      </c>
      <c r="P1533">
        <v>6.8</v>
      </c>
      <c r="R1533" t="str">
        <v>Conan the Barbarian</v>
      </c>
      <c r="S1533">
        <v>30175</v>
      </c>
      <c r="T1533">
        <v>1982</v>
      </c>
      <c r="U1533" t="str">
        <v>1980s</v>
      </c>
      <c r="V1533" t="str">
        <v>Color</v>
      </c>
      <c r="W1533" t="str">
        <v>Adventure</v>
      </c>
      <c r="X1533" t="str">
        <v>English</v>
      </c>
      <c r="Y1533" t="str">
        <v>USA</v>
      </c>
      <c r="Z1533" t="str">
        <v>R</v>
      </c>
      <c r="AA1533" t="str">
        <v>William Smith</v>
      </c>
      <c r="AB1533" t="str">
        <v>John Milius</v>
      </c>
      <c r="AC1533">
        <v>919</v>
      </c>
      <c r="AD1533">
        <v>2024</v>
      </c>
      <c r="AE1533">
        <v>468</v>
      </c>
      <c r="AF1533">
        <v>0</v>
      </c>
      <c r="AG1533">
        <v>6.9</v>
      </c>
      <c r="AH1533">
        <v>166</v>
      </c>
      <c r="AI1533">
        <v>129</v>
      </c>
      <c r="AJ1533">
        <v>37567440</v>
      </c>
      <c r="AL1533" s="7" t="str">
        <v>R. Balki</v>
      </c>
      <c r="AM1533" s="35">
        <f>AVERAGEIFS(IMDB4[IMDb Score (1-10)],IMDB4[Director Name],Formula_Analysis!AL1533)</f>
        <v>7.2</v>
      </c>
    </row>
    <row r="1534" spans="1:44" x14ac:dyDescent="0.25">
      <c r="A1534" t="str">
        <v>Spider</v>
      </c>
      <c r="B1534">
        <v>37335</v>
      </c>
      <c r="C1534">
        <v>2002</v>
      </c>
      <c r="D1534" t="str">
        <v>2000s</v>
      </c>
      <c r="E1534" t="str">
        <v>Color</v>
      </c>
      <c r="F1534" t="str">
        <v>Drama</v>
      </c>
      <c r="G1534" t="str">
        <v>English</v>
      </c>
      <c r="H1534" t="str">
        <v>Canada</v>
      </c>
      <c r="I1534" t="str">
        <v>R</v>
      </c>
      <c r="J1534" t="str">
        <v>Miranda Richardson</v>
      </c>
      <c r="K1534" t="str">
        <v>David Cronenberg</v>
      </c>
      <c r="L1534">
        <v>530</v>
      </c>
      <c r="M1534">
        <v>1381</v>
      </c>
      <c r="N1534">
        <v>0</v>
      </c>
      <c r="O1534">
        <v>0</v>
      </c>
      <c r="P1534">
        <v>6.8</v>
      </c>
      <c r="R1534" t="str">
        <v>Good Boy!</v>
      </c>
      <c r="S1534">
        <v>37936</v>
      </c>
      <c r="T1534">
        <v>2003</v>
      </c>
      <c r="U1534" t="str">
        <v>2000s</v>
      </c>
      <c r="V1534" t="str">
        <v>Color</v>
      </c>
      <c r="W1534" t="str">
        <v>Comedy</v>
      </c>
      <c r="X1534" t="str">
        <v>English</v>
      </c>
      <c r="Y1534" t="str">
        <v>USA</v>
      </c>
      <c r="Z1534" t="str">
        <v>PG</v>
      </c>
      <c r="AA1534" t="str">
        <v>Liam Aiken</v>
      </c>
      <c r="AB1534" t="str">
        <v>John Hoffman</v>
      </c>
      <c r="AC1534">
        <v>818</v>
      </c>
      <c r="AD1534">
        <v>2164</v>
      </c>
      <c r="AE1534">
        <v>9</v>
      </c>
      <c r="AF1534">
        <v>309</v>
      </c>
      <c r="AG1534">
        <v>5.0999999999999996</v>
      </c>
      <c r="AH1534">
        <v>52</v>
      </c>
      <c r="AI1534">
        <v>87</v>
      </c>
      <c r="AJ1534">
        <v>37566230</v>
      </c>
      <c r="AL1534" s="7" t="str">
        <v>Daniel Stamm</v>
      </c>
      <c r="AM1534" s="35">
        <f>AVERAGEIFS(IMDB4[IMDb Score (1-10)],IMDB4[Director Name],Formula_Analysis!AL1534)</f>
        <v>5.6</v>
      </c>
    </row>
    <row r="1535" spans="1:44" x14ac:dyDescent="0.25">
      <c r="A1535" t="str">
        <v>The American President</v>
      </c>
      <c r="B1535">
        <v>35063</v>
      </c>
      <c r="C1535">
        <v>1995</v>
      </c>
      <c r="D1535" t="str">
        <v>1990s</v>
      </c>
      <c r="E1535" t="str">
        <v>Color</v>
      </c>
      <c r="F1535" t="str">
        <v>Comedy</v>
      </c>
      <c r="G1535" t="str">
        <v>English</v>
      </c>
      <c r="H1535" t="str">
        <v>USA</v>
      </c>
      <c r="I1535" t="str">
        <v>PG-13</v>
      </c>
      <c r="J1535" t="str">
        <v>Shawna Waldron</v>
      </c>
      <c r="K1535" t="str">
        <v>Rob Reiner</v>
      </c>
      <c r="L1535">
        <v>524</v>
      </c>
      <c r="M1535">
        <v>2668</v>
      </c>
      <c r="N1535">
        <v>0</v>
      </c>
      <c r="O1535">
        <v>0</v>
      </c>
      <c r="P1535">
        <v>6.8</v>
      </c>
      <c r="R1535" t="str">
        <v>In Time</v>
      </c>
      <c r="S1535">
        <v>40765</v>
      </c>
      <c r="T1535">
        <v>2011</v>
      </c>
      <c r="U1535" t="str">
        <v>2010s</v>
      </c>
      <c r="V1535" t="str">
        <v>Color</v>
      </c>
      <c r="W1535" t="str">
        <v>Action</v>
      </c>
      <c r="X1535" t="str">
        <v>English</v>
      </c>
      <c r="Y1535" t="str">
        <v>USA</v>
      </c>
      <c r="Z1535" t="str">
        <v>PG-13</v>
      </c>
      <c r="AA1535" t="str">
        <v>Matt Bomer</v>
      </c>
      <c r="AB1535" t="str">
        <v>Andrew Niccol</v>
      </c>
      <c r="AC1535">
        <v>20000</v>
      </c>
      <c r="AD1535">
        <v>34011</v>
      </c>
      <c r="AE1535">
        <v>487</v>
      </c>
      <c r="AF1535">
        <v>52000</v>
      </c>
      <c r="AG1535">
        <v>6.7</v>
      </c>
      <c r="AH1535">
        <v>360</v>
      </c>
      <c r="AI1535">
        <v>109</v>
      </c>
      <c r="AJ1535">
        <v>37553932</v>
      </c>
      <c r="AL1535" s="7" t="str">
        <v>Wilson Yip</v>
      </c>
      <c r="AM1535" s="35">
        <f>AVERAGEIFS(IMDB4[IMDb Score (1-10)],IMDB4[Director Name],Formula_Analysis!AL1535)</f>
        <v>7.2</v>
      </c>
    </row>
    <row r="1536" spans="1:44" x14ac:dyDescent="0.25">
      <c r="A1536" t="str">
        <v>Liar Liar</v>
      </c>
      <c r="B1536">
        <v>35693</v>
      </c>
      <c r="C1536">
        <v>1997</v>
      </c>
      <c r="D1536" t="str">
        <v>1990s</v>
      </c>
      <c r="E1536" t="str">
        <v>Color</v>
      </c>
      <c r="F1536" t="str">
        <v>Comedy</v>
      </c>
      <c r="G1536" t="str">
        <v>English</v>
      </c>
      <c r="H1536" t="str">
        <v>USA</v>
      </c>
      <c r="I1536" t="str">
        <v>PG-13</v>
      </c>
      <c r="J1536" t="str">
        <v>Maura Tierney</v>
      </c>
      <c r="K1536" t="str">
        <v>Tom Shadyac</v>
      </c>
      <c r="L1536">
        <v>509</v>
      </c>
      <c r="M1536">
        <v>2070</v>
      </c>
      <c r="N1536">
        <v>293</v>
      </c>
      <c r="O1536">
        <v>0</v>
      </c>
      <c r="P1536">
        <v>6.8</v>
      </c>
      <c r="R1536" t="str">
        <v>Abraham Lincoln: Vampire Hunter</v>
      </c>
      <c r="S1536">
        <v>41168</v>
      </c>
      <c r="T1536">
        <v>2012</v>
      </c>
      <c r="U1536" t="str">
        <v>2010s</v>
      </c>
      <c r="V1536" t="str">
        <v>Color</v>
      </c>
      <c r="W1536" t="str">
        <v>Action</v>
      </c>
      <c r="X1536" t="str">
        <v>English</v>
      </c>
      <c r="Y1536" t="str">
        <v>USA</v>
      </c>
      <c r="Z1536" t="str">
        <v>R</v>
      </c>
      <c r="AA1536" t="str">
        <v>Rufus Sewell</v>
      </c>
      <c r="AB1536" t="str">
        <v>Timur Bekmambetov</v>
      </c>
      <c r="AC1536">
        <v>3000</v>
      </c>
      <c r="AD1536">
        <v>8281</v>
      </c>
      <c r="AE1536">
        <v>335</v>
      </c>
      <c r="AF1536">
        <v>98000</v>
      </c>
      <c r="AG1536">
        <v>5.9</v>
      </c>
      <c r="AH1536">
        <v>393</v>
      </c>
      <c r="AI1536">
        <v>105</v>
      </c>
      <c r="AJ1536">
        <v>37516013</v>
      </c>
      <c r="AL1536" s="7" t="str">
        <v>Hal Needham</v>
      </c>
      <c r="AM1536" s="35">
        <f>AVERAGEIFS(IMDB4[IMDb Score (1-10)],IMDB4[Director Name],Formula_Analysis!AL1536)</f>
        <v>3.5</v>
      </c>
    </row>
    <row r="1537" spans="1:39" x14ac:dyDescent="0.25">
      <c r="A1537" t="str">
        <v>High Tension</v>
      </c>
      <c r="B1537">
        <v>37707</v>
      </c>
      <c r="C1537">
        <v>2003</v>
      </c>
      <c r="D1537" t="str">
        <v>2000s</v>
      </c>
      <c r="E1537" t="str">
        <v>Color</v>
      </c>
      <c r="F1537" t="str">
        <v>Horror</v>
      </c>
      <c r="G1537" t="str">
        <v>French</v>
      </c>
      <c r="H1537" t="str">
        <v>France</v>
      </c>
      <c r="I1537" t="str">
        <v>Unrated</v>
      </c>
      <c r="J1537" t="str">
        <v>CÃ©cile De France</v>
      </c>
      <c r="K1537" t="str">
        <v>Alexandre Aja</v>
      </c>
      <c r="L1537">
        <v>447</v>
      </c>
      <c r="M1537">
        <v>923</v>
      </c>
      <c r="N1537">
        <v>192</v>
      </c>
      <c r="O1537">
        <v>0</v>
      </c>
      <c r="P1537">
        <v>6.8</v>
      </c>
      <c r="R1537" t="str">
        <v>Raising Helen</v>
      </c>
      <c r="S1537">
        <v>38020</v>
      </c>
      <c r="T1537">
        <v>2004</v>
      </c>
      <c r="U1537" t="str">
        <v>2000s</v>
      </c>
      <c r="V1537" t="str">
        <v>Color</v>
      </c>
      <c r="W1537" t="str">
        <v>Comedy</v>
      </c>
      <c r="X1537" t="str">
        <v>English</v>
      </c>
      <c r="Y1537" t="str">
        <v>USA</v>
      </c>
      <c r="Z1537" t="str">
        <v>PG-13</v>
      </c>
      <c r="AA1537" t="str">
        <v>Amber Valletta</v>
      </c>
      <c r="AB1537" t="str">
        <v>Garry Marshall</v>
      </c>
      <c r="AC1537">
        <v>627</v>
      </c>
      <c r="AD1537">
        <v>2052</v>
      </c>
      <c r="AE1537">
        <v>0</v>
      </c>
      <c r="AF1537">
        <v>718</v>
      </c>
      <c r="AG1537">
        <v>6</v>
      </c>
      <c r="AH1537">
        <v>93</v>
      </c>
      <c r="AI1537">
        <v>119</v>
      </c>
      <c r="AJ1537">
        <v>37486138</v>
      </c>
      <c r="AL1537" s="7" t="str">
        <v>George Cukor</v>
      </c>
      <c r="AM1537" s="35">
        <f>AVERAGEIFS(IMDB4[IMDb Score (1-10)],IMDB4[Director Name],Formula_Analysis!AL1537)</f>
        <v>7.9</v>
      </c>
    </row>
    <row r="1538" spans="1:39" x14ac:dyDescent="0.25">
      <c r="A1538" t="str">
        <v>The Nativity Story</v>
      </c>
      <c r="B1538">
        <v>39029</v>
      </c>
      <c r="C1538">
        <v>2006</v>
      </c>
      <c r="D1538" t="str">
        <v>2000s</v>
      </c>
      <c r="E1538" t="str">
        <v>Color</v>
      </c>
      <c r="F1538" t="str">
        <v>Drama</v>
      </c>
      <c r="G1538" t="str">
        <v>English</v>
      </c>
      <c r="H1538" t="str">
        <v>USA</v>
      </c>
      <c r="I1538" t="str">
        <v>PG</v>
      </c>
      <c r="J1538" t="str">
        <v>Keisha Castle-Hughes</v>
      </c>
      <c r="K1538" t="str">
        <v>Catherine Hardwicke</v>
      </c>
      <c r="L1538">
        <v>446</v>
      </c>
      <c r="M1538">
        <v>966</v>
      </c>
      <c r="N1538">
        <v>308</v>
      </c>
      <c r="O1538">
        <v>0</v>
      </c>
      <c r="P1538">
        <v>6.8</v>
      </c>
      <c r="R1538" t="str">
        <v>The Back-up Plan</v>
      </c>
      <c r="S1538">
        <v>40385</v>
      </c>
      <c r="T1538">
        <v>2010</v>
      </c>
      <c r="U1538" t="str">
        <v>2010s</v>
      </c>
      <c r="V1538" t="str">
        <v>Color</v>
      </c>
      <c r="W1538" t="str">
        <v>Comedy</v>
      </c>
      <c r="X1538" t="str">
        <v>English</v>
      </c>
      <c r="Y1538" t="str">
        <v>USA</v>
      </c>
      <c r="Z1538" t="str">
        <v>PG-13</v>
      </c>
      <c r="AA1538" t="str">
        <v>Danneel Ackles</v>
      </c>
      <c r="AB1538" t="str">
        <v>Alan Poul</v>
      </c>
      <c r="AC1538">
        <v>1000</v>
      </c>
      <c r="AD1538">
        <v>3356</v>
      </c>
      <c r="AE1538">
        <v>16</v>
      </c>
      <c r="AF1538">
        <v>0</v>
      </c>
      <c r="AG1538">
        <v>5.3</v>
      </c>
      <c r="AH1538">
        <v>148</v>
      </c>
      <c r="AI1538">
        <v>104</v>
      </c>
      <c r="AJ1538">
        <v>37481242</v>
      </c>
      <c r="AL1538" s="7" t="str">
        <v>Dean Israelite</v>
      </c>
      <c r="AM1538" s="35">
        <f>AVERAGEIFS(IMDB4[IMDb Score (1-10)],IMDB4[Director Name],Formula_Analysis!AL1538)</f>
        <v>6.4</v>
      </c>
    </row>
    <row r="1539" spans="1:39" x14ac:dyDescent="0.25">
      <c r="A1539" t="str">
        <v>The Perfect Host</v>
      </c>
      <c r="B1539">
        <v>40274</v>
      </c>
      <c r="C1539">
        <v>2010</v>
      </c>
      <c r="D1539" t="str">
        <v>2010s</v>
      </c>
      <c r="E1539" t="str">
        <v>Color</v>
      </c>
      <c r="F1539" t="str">
        <v>Comedy</v>
      </c>
      <c r="G1539" t="str">
        <v>English</v>
      </c>
      <c r="H1539" t="str">
        <v>USA</v>
      </c>
      <c r="I1539" t="str">
        <v>R</v>
      </c>
      <c r="J1539" t="str">
        <v>David Hyde Pierce</v>
      </c>
      <c r="K1539" t="str">
        <v>Nick Tomnay</v>
      </c>
      <c r="L1539">
        <v>443</v>
      </c>
      <c r="M1539">
        <v>1452</v>
      </c>
      <c r="N1539">
        <v>11</v>
      </c>
      <c r="O1539">
        <v>0</v>
      </c>
      <c r="P1539">
        <v>6.8</v>
      </c>
      <c r="R1539" t="str">
        <v>Invictus</v>
      </c>
      <c r="S1539">
        <v>39892</v>
      </c>
      <c r="T1539">
        <v>2009</v>
      </c>
      <c r="U1539" t="str">
        <v>2000s</v>
      </c>
      <c r="V1539" t="str">
        <v>Color</v>
      </c>
      <c r="W1539" t="str">
        <v>Biography</v>
      </c>
      <c r="X1539" t="str">
        <v>English</v>
      </c>
      <c r="Y1539" t="str">
        <v>USA</v>
      </c>
      <c r="Z1539" t="str">
        <v>PG-13</v>
      </c>
      <c r="AA1539" t="str">
        <v>Matt Damon</v>
      </c>
      <c r="AB1539" t="str">
        <v>Clint Eastwood</v>
      </c>
      <c r="AC1539">
        <v>13000</v>
      </c>
      <c r="AD1539">
        <v>24458</v>
      </c>
      <c r="AE1539">
        <v>16000</v>
      </c>
      <c r="AF1539">
        <v>23000</v>
      </c>
      <c r="AG1539">
        <v>7.4</v>
      </c>
      <c r="AH1539">
        <v>306</v>
      </c>
      <c r="AI1539">
        <v>134</v>
      </c>
      <c r="AJ1539">
        <v>37479778</v>
      </c>
      <c r="AL1539" s="7" t="str">
        <v>Masayuki Ochiai</v>
      </c>
      <c r="AM1539" s="35">
        <f>AVERAGEIFS(IMDB4[IMDb Score (1-10)],IMDB4[Director Name],Formula_Analysis!AL1539)</f>
        <v>5.2</v>
      </c>
    </row>
    <row r="1540" spans="1:39" x14ac:dyDescent="0.25">
      <c r="A1540" t="str">
        <v>Babe</v>
      </c>
      <c r="B1540">
        <v>34858</v>
      </c>
      <c r="C1540">
        <v>1995</v>
      </c>
      <c r="D1540" t="str">
        <v>1990s</v>
      </c>
      <c r="E1540" t="str">
        <v>Color</v>
      </c>
      <c r="F1540" t="str">
        <v>Comedy</v>
      </c>
      <c r="G1540" t="str">
        <v>English</v>
      </c>
      <c r="H1540" t="str">
        <v>Australia</v>
      </c>
      <c r="I1540" t="str">
        <v>G</v>
      </c>
      <c r="J1540" t="str">
        <v>Miriam Margolyes</v>
      </c>
      <c r="K1540" t="str">
        <v>Chris Noonan</v>
      </c>
      <c r="L1540">
        <v>405</v>
      </c>
      <c r="M1540">
        <v>1185</v>
      </c>
      <c r="N1540">
        <v>108</v>
      </c>
      <c r="O1540">
        <v>5000</v>
      </c>
      <c r="P1540">
        <v>6.8</v>
      </c>
      <c r="R1540" t="str">
        <v>Jeepers Creepers</v>
      </c>
      <c r="S1540">
        <v>37063</v>
      </c>
      <c r="T1540">
        <v>2001</v>
      </c>
      <c r="U1540" t="str">
        <v>2000s</v>
      </c>
      <c r="V1540" t="str">
        <v>Color</v>
      </c>
      <c r="W1540" t="str">
        <v>Horror</v>
      </c>
      <c r="X1540" t="str">
        <v>English</v>
      </c>
      <c r="Y1540" t="str">
        <v>Germany</v>
      </c>
      <c r="Z1540" t="str">
        <v>R</v>
      </c>
      <c r="AA1540" t="str">
        <v>Eileen Brennan</v>
      </c>
      <c r="AB1540" t="str">
        <v>Victor Salva</v>
      </c>
      <c r="AC1540">
        <v>1000</v>
      </c>
      <c r="AD1540">
        <v>1982</v>
      </c>
      <c r="AE1540">
        <v>108</v>
      </c>
      <c r="AF1540">
        <v>0</v>
      </c>
      <c r="AG1540">
        <v>6.1</v>
      </c>
      <c r="AH1540">
        <v>190</v>
      </c>
      <c r="AI1540">
        <v>90</v>
      </c>
      <c r="AJ1540">
        <v>37470017</v>
      </c>
      <c r="AL1540" s="7" t="str">
        <v>Andy Cadiff</v>
      </c>
      <c r="AM1540" s="35">
        <f>AVERAGEIFS(IMDB4[IMDb Score (1-10)],IMDB4[Director Name],Formula_Analysis!AL1540)</f>
        <v>6.1</v>
      </c>
    </row>
    <row r="1541" spans="1:39" x14ac:dyDescent="0.25">
      <c r="A1541" t="str">
        <v>Sholem Aleichem: Laughing in the Darkness</v>
      </c>
      <c r="B1541">
        <v>40720</v>
      </c>
      <c r="C1541">
        <v>2011</v>
      </c>
      <c r="D1541" t="str">
        <v>2010s</v>
      </c>
      <c r="E1541" t="str">
        <v>Color</v>
      </c>
      <c r="F1541" t="str">
        <v>Documentary</v>
      </c>
      <c r="G1541" t="str">
        <v>English</v>
      </c>
      <c r="H1541" t="str">
        <v>USA</v>
      </c>
      <c r="I1541" t="str">
        <v>Unrated</v>
      </c>
      <c r="J1541" t="str">
        <v>Rachel Dratch</v>
      </c>
      <c r="K1541" t="str">
        <v>Joseph Dorman</v>
      </c>
      <c r="L1541">
        <v>399</v>
      </c>
      <c r="M1541">
        <v>660</v>
      </c>
      <c r="N1541">
        <v>0</v>
      </c>
      <c r="O1541">
        <v>287</v>
      </c>
      <c r="P1541">
        <v>6.8</v>
      </c>
      <c r="R1541" t="str">
        <v>Man of the Year</v>
      </c>
      <c r="S1541">
        <v>38963</v>
      </c>
      <c r="T1541">
        <v>2006</v>
      </c>
      <c r="U1541" t="str">
        <v>2000s</v>
      </c>
      <c r="V1541" t="str">
        <v>Color</v>
      </c>
      <c r="W1541" t="str">
        <v>Comedy</v>
      </c>
      <c r="X1541" t="str">
        <v>English</v>
      </c>
      <c r="Y1541" t="str">
        <v>USA</v>
      </c>
      <c r="Z1541" t="str">
        <v>PG-13</v>
      </c>
      <c r="AA1541" t="str">
        <v>Robin Williams</v>
      </c>
      <c r="AB1541" t="str">
        <v>Barry Levinson</v>
      </c>
      <c r="AC1541">
        <v>49000</v>
      </c>
      <c r="AD1541">
        <v>52571</v>
      </c>
      <c r="AE1541">
        <v>272</v>
      </c>
      <c r="AF1541">
        <v>0</v>
      </c>
      <c r="AG1541">
        <v>6.2</v>
      </c>
      <c r="AH1541">
        <v>111</v>
      </c>
      <c r="AI1541">
        <v>115</v>
      </c>
      <c r="AJ1541">
        <v>37442180</v>
      </c>
      <c r="AL1541" s="7" t="str">
        <v>Jeff Burr</v>
      </c>
      <c r="AM1541" s="35">
        <f>AVERAGEIFS(IMDB4[IMDb Score (1-10)],IMDB4[Director Name],Formula_Analysis!AL1541)</f>
        <v>5.9</v>
      </c>
    </row>
    <row r="1542" spans="1:39" x14ac:dyDescent="0.25">
      <c r="A1542" t="str">
        <v>Inside Deep Throat</v>
      </c>
      <c r="B1542">
        <v>38612</v>
      </c>
      <c r="C1542">
        <v>2005</v>
      </c>
      <c r="D1542" t="str">
        <v>2000s</v>
      </c>
      <c r="E1542" t="str">
        <v>Black and White</v>
      </c>
      <c r="F1542" t="str">
        <v>Biography</v>
      </c>
      <c r="G1542" t="str">
        <v>English</v>
      </c>
      <c r="H1542" t="str">
        <v>USA</v>
      </c>
      <c r="I1542" t="str">
        <v>NC-17</v>
      </c>
      <c r="J1542" t="str">
        <v>Hugh M. Hefner</v>
      </c>
      <c r="K1542" t="str">
        <v>Fenton Bailey</v>
      </c>
      <c r="L1542">
        <v>373</v>
      </c>
      <c r="M1542">
        <v>1136</v>
      </c>
      <c r="N1542">
        <v>13</v>
      </c>
      <c r="O1542">
        <v>592</v>
      </c>
      <c r="P1542">
        <v>6.8</v>
      </c>
      <c r="R1542" t="str">
        <v>The Longest Ride</v>
      </c>
      <c r="S1542">
        <v>42016</v>
      </c>
      <c r="T1542">
        <v>2015</v>
      </c>
      <c r="U1542" t="str">
        <v>2010s</v>
      </c>
      <c r="V1542" t="str">
        <v>Color</v>
      </c>
      <c r="W1542" t="str">
        <v>Drama</v>
      </c>
      <c r="X1542" t="str">
        <v>English</v>
      </c>
      <c r="Y1542" t="str">
        <v>USA</v>
      </c>
      <c r="Z1542" t="str">
        <v>PG-13</v>
      </c>
      <c r="AA1542" t="str">
        <v>Tiago Riani</v>
      </c>
      <c r="AB1542" t="str">
        <v>George Tillman Jr.</v>
      </c>
      <c r="AC1542">
        <v>989</v>
      </c>
      <c r="AD1542">
        <v>3386</v>
      </c>
      <c r="AE1542">
        <v>88</v>
      </c>
      <c r="AF1542">
        <v>23000</v>
      </c>
      <c r="AG1542">
        <v>7.1</v>
      </c>
      <c r="AH1542">
        <v>117</v>
      </c>
      <c r="AI1542">
        <v>128</v>
      </c>
      <c r="AJ1542">
        <v>37432299</v>
      </c>
      <c r="AL1542" s="7" t="str">
        <v>Benjamin Dickinson</v>
      </c>
      <c r="AM1542" s="35">
        <f>AVERAGEIFS(IMDB4[IMDb Score (1-10)],IMDB4[Director Name],Formula_Analysis!AL1542)</f>
        <v>5.5</v>
      </c>
    </row>
    <row r="1543" spans="1:39" x14ac:dyDescent="0.25">
      <c r="A1543" t="str">
        <v>Hellboy</v>
      </c>
      <c r="B1543">
        <v>38262</v>
      </c>
      <c r="C1543">
        <v>2004</v>
      </c>
      <c r="D1543" t="str">
        <v>2000s</v>
      </c>
      <c r="E1543" t="str">
        <v>Color</v>
      </c>
      <c r="F1543" t="str">
        <v>Action</v>
      </c>
      <c r="G1543" t="str">
        <v>English</v>
      </c>
      <c r="H1543" t="str">
        <v>USA</v>
      </c>
      <c r="I1543" t="str">
        <v>PG-13</v>
      </c>
      <c r="J1543" t="str">
        <v>James Babson</v>
      </c>
      <c r="K1543" t="str">
        <v>Guillermo del Toro</v>
      </c>
      <c r="L1543">
        <v>366</v>
      </c>
      <c r="M1543">
        <v>1112</v>
      </c>
      <c r="N1543">
        <v>0</v>
      </c>
      <c r="O1543">
        <v>0</v>
      </c>
      <c r="P1543">
        <v>6.8</v>
      </c>
      <c r="R1543" t="str">
        <v>Paul</v>
      </c>
      <c r="S1543">
        <v>40559</v>
      </c>
      <c r="T1543">
        <v>2011</v>
      </c>
      <c r="U1543" t="str">
        <v>2010s</v>
      </c>
      <c r="V1543" t="str">
        <v>Color</v>
      </c>
      <c r="W1543" t="str">
        <v>Adventure</v>
      </c>
      <c r="X1543" t="str">
        <v>English</v>
      </c>
      <c r="Y1543" t="str">
        <v>USA</v>
      </c>
      <c r="Z1543" t="str">
        <v>R</v>
      </c>
      <c r="AA1543" t="str">
        <v>Bobby Lee</v>
      </c>
      <c r="AB1543" t="str">
        <v>Greg Mottola</v>
      </c>
      <c r="AC1543">
        <v>176</v>
      </c>
      <c r="AD1543">
        <v>390</v>
      </c>
      <c r="AE1543">
        <v>99</v>
      </c>
      <c r="AF1543">
        <v>42000</v>
      </c>
      <c r="AG1543">
        <v>7</v>
      </c>
      <c r="AH1543">
        <v>342</v>
      </c>
      <c r="AI1543">
        <v>109</v>
      </c>
      <c r="AJ1543">
        <v>37371385</v>
      </c>
      <c r="AL1543" s="7" t="str">
        <v>Nick Tomnay</v>
      </c>
      <c r="AM1543" s="35">
        <f>AVERAGEIFS(IMDB4[IMDb Score (1-10)],IMDB4[Director Name],Formula_Analysis!AL1543)</f>
        <v>6.8</v>
      </c>
    </row>
    <row r="1544" spans="1:39" x14ac:dyDescent="0.25">
      <c r="A1544" t="str">
        <v>Quartet</v>
      </c>
      <c r="B1544">
        <v>41132</v>
      </c>
      <c r="C1544">
        <v>2012</v>
      </c>
      <c r="D1544" t="str">
        <v>2010s</v>
      </c>
      <c r="E1544" t="str">
        <v>Color</v>
      </c>
      <c r="F1544" t="str">
        <v>Comedy</v>
      </c>
      <c r="G1544" t="str">
        <v>English</v>
      </c>
      <c r="H1544" t="str">
        <v>UK</v>
      </c>
      <c r="I1544" t="str">
        <v>PG-13</v>
      </c>
      <c r="J1544" t="str">
        <v>Luke Newberry</v>
      </c>
      <c r="K1544" t="str">
        <v>Dustin Hoffman</v>
      </c>
      <c r="L1544">
        <v>358</v>
      </c>
      <c r="M1544">
        <v>1114</v>
      </c>
      <c r="N1544">
        <v>0</v>
      </c>
      <c r="O1544">
        <v>13000</v>
      </c>
      <c r="P1544">
        <v>6.8</v>
      </c>
      <c r="R1544" t="str">
        <v>Out of Sight</v>
      </c>
      <c r="S1544">
        <v>35884</v>
      </c>
      <c r="T1544">
        <v>1998</v>
      </c>
      <c r="U1544" t="str">
        <v>1990s</v>
      </c>
      <c r="V1544" t="str">
        <v>Color</v>
      </c>
      <c r="W1544" t="str">
        <v>Crime</v>
      </c>
      <c r="X1544" t="str">
        <v>English</v>
      </c>
      <c r="Y1544" t="str">
        <v>USA</v>
      </c>
      <c r="Z1544" t="str">
        <v>R</v>
      </c>
      <c r="AA1544" t="str">
        <v>Don Cheadle</v>
      </c>
      <c r="AB1544" t="str">
        <v>Steven Soderbergh</v>
      </c>
      <c r="AC1544">
        <v>3000</v>
      </c>
      <c r="AD1544">
        <v>3768</v>
      </c>
      <c r="AE1544">
        <v>0</v>
      </c>
      <c r="AF1544">
        <v>0</v>
      </c>
      <c r="AG1544">
        <v>7</v>
      </c>
      <c r="AH1544">
        <v>158</v>
      </c>
      <c r="AI1544">
        <v>123</v>
      </c>
      <c r="AJ1544">
        <v>37339525</v>
      </c>
      <c r="AL1544" s="7" t="str">
        <v>Peter Faiman</v>
      </c>
      <c r="AM1544" s="35">
        <f>AVERAGEIFS(IMDB4[IMDb Score (1-10)],IMDB4[Director Name],Formula_Analysis!AL1544)</f>
        <v>6.5</v>
      </c>
    </row>
    <row r="1545" spans="1:39" x14ac:dyDescent="0.25">
      <c r="A1545" t="str">
        <v>The Girl Next Door</v>
      </c>
      <c r="B1545">
        <v>38288</v>
      </c>
      <c r="C1545">
        <v>2004</v>
      </c>
      <c r="D1545" t="str">
        <v>2000s</v>
      </c>
      <c r="E1545" t="str">
        <v>Color</v>
      </c>
      <c r="F1545" t="str">
        <v>Comedy</v>
      </c>
      <c r="G1545" t="str">
        <v>English</v>
      </c>
      <c r="H1545" t="str">
        <v>USA</v>
      </c>
      <c r="I1545" t="str">
        <v>R</v>
      </c>
      <c r="J1545" t="str">
        <v>Chris Marquette</v>
      </c>
      <c r="K1545" t="str">
        <v>Luke Greenfield</v>
      </c>
      <c r="L1545">
        <v>355</v>
      </c>
      <c r="M1545">
        <v>911</v>
      </c>
      <c r="N1545">
        <v>42</v>
      </c>
      <c r="O1545">
        <v>0</v>
      </c>
      <c r="P1545">
        <v>6.8</v>
      </c>
      <c r="R1545" t="str">
        <v>J. Edgar</v>
      </c>
      <c r="S1545">
        <v>40601</v>
      </c>
      <c r="T1545">
        <v>2011</v>
      </c>
      <c r="U1545" t="str">
        <v>2010s</v>
      </c>
      <c r="V1545" t="str">
        <v>Color</v>
      </c>
      <c r="W1545" t="str">
        <v>Biography</v>
      </c>
      <c r="X1545" t="str">
        <v>English</v>
      </c>
      <c r="Y1545" t="str">
        <v>USA</v>
      </c>
      <c r="Z1545" t="str">
        <v>R</v>
      </c>
      <c r="AA1545" t="str">
        <v>Leonardo DiCaprio</v>
      </c>
      <c r="AB1545" t="str">
        <v>Clint Eastwood</v>
      </c>
      <c r="AC1545">
        <v>29000</v>
      </c>
      <c r="AD1545">
        <v>36258</v>
      </c>
      <c r="AE1545">
        <v>16000</v>
      </c>
      <c r="AF1545">
        <v>16000</v>
      </c>
      <c r="AG1545">
        <v>6.6</v>
      </c>
      <c r="AH1545">
        <v>392</v>
      </c>
      <c r="AI1545">
        <v>137</v>
      </c>
      <c r="AJ1545">
        <v>37304950</v>
      </c>
      <c r="AL1545" s="7" t="str">
        <v>John Cornell</v>
      </c>
      <c r="AM1545" s="35">
        <f>AVERAGEIFS(IMDB4[IMDb Score (1-10)],IMDB4[Director Name],Formula_Analysis!AL1545)</f>
        <v>5.5</v>
      </c>
    </row>
    <row r="1546" spans="1:39" x14ac:dyDescent="0.25">
      <c r="A1546" t="str">
        <v>Saints and Soldiers</v>
      </c>
      <c r="B1546">
        <v>37647</v>
      </c>
      <c r="C1546">
        <v>2003</v>
      </c>
      <c r="D1546" t="str">
        <v>2000s</v>
      </c>
      <c r="E1546" t="str">
        <v>Color</v>
      </c>
      <c r="F1546" t="str">
        <v>Action</v>
      </c>
      <c r="G1546" t="str">
        <v>English</v>
      </c>
      <c r="H1546" t="str">
        <v>USA</v>
      </c>
      <c r="I1546" t="str">
        <v>PG-13</v>
      </c>
      <c r="J1546" t="str">
        <v>Corbin Allred</v>
      </c>
      <c r="K1546" t="str">
        <v>Ryan Little</v>
      </c>
      <c r="L1546">
        <v>214</v>
      </c>
      <c r="M1546">
        <v>587</v>
      </c>
      <c r="N1546">
        <v>38</v>
      </c>
      <c r="O1546">
        <v>1000</v>
      </c>
      <c r="P1546">
        <v>6.8</v>
      </c>
      <c r="R1546" t="str">
        <v>The Roommate</v>
      </c>
      <c r="S1546">
        <v>40545</v>
      </c>
      <c r="T1546">
        <v>2011</v>
      </c>
      <c r="U1546" t="str">
        <v>2010s</v>
      </c>
      <c r="V1546" t="str">
        <v>Color</v>
      </c>
      <c r="W1546" t="str">
        <v>Drama</v>
      </c>
      <c r="X1546" t="str">
        <v>English</v>
      </c>
      <c r="Y1546" t="str">
        <v>USA</v>
      </c>
      <c r="Z1546" t="str">
        <v>PG-13</v>
      </c>
      <c r="AA1546" t="str">
        <v>Leighton Meester</v>
      </c>
      <c r="AB1546" t="str">
        <v>Christian E. Christiansen</v>
      </c>
      <c r="AC1546">
        <v>3000</v>
      </c>
      <c r="AD1546">
        <v>5349</v>
      </c>
      <c r="AE1546">
        <v>26</v>
      </c>
      <c r="AF1546">
        <v>0</v>
      </c>
      <c r="AG1546">
        <v>4.8</v>
      </c>
      <c r="AH1546">
        <v>138</v>
      </c>
      <c r="AI1546">
        <v>91</v>
      </c>
      <c r="AJ1546">
        <v>37300107</v>
      </c>
      <c r="AL1546" s="7" t="str">
        <v>Alan Shapiro</v>
      </c>
      <c r="AM1546" s="35">
        <f>AVERAGEIFS(IMDB4[IMDb Score (1-10)],IMDB4[Director Name],Formula_Analysis!AL1546)</f>
        <v>5.2</v>
      </c>
    </row>
    <row r="1547" spans="1:39" x14ac:dyDescent="0.25">
      <c r="A1547" t="str">
        <v>El crimen del padre Amaro</v>
      </c>
      <c r="B1547">
        <v>37532</v>
      </c>
      <c r="C1547">
        <v>2002</v>
      </c>
      <c r="D1547" t="str">
        <v>2000s</v>
      </c>
      <c r="E1547" t="str">
        <v>Color</v>
      </c>
      <c r="F1547" t="str">
        <v>Drama</v>
      </c>
      <c r="G1547" t="str">
        <v>Spanish</v>
      </c>
      <c r="H1547" t="str">
        <v>Mexico</v>
      </c>
      <c r="I1547" t="str">
        <v>R</v>
      </c>
      <c r="J1547" t="str">
        <v>DamiÃ¡n AlcÃ¡zar</v>
      </c>
      <c r="K1547" t="str">
        <v>Carlos Carrera</v>
      </c>
      <c r="L1547">
        <v>201</v>
      </c>
      <c r="M1547">
        <v>546</v>
      </c>
      <c r="N1547">
        <v>12</v>
      </c>
      <c r="O1547">
        <v>544</v>
      </c>
      <c r="P1547">
        <v>6.8</v>
      </c>
      <c r="R1547" t="str">
        <v>Jumping the Broom</v>
      </c>
      <c r="S1547">
        <v>40838</v>
      </c>
      <c r="T1547">
        <v>2011</v>
      </c>
      <c r="U1547" t="str">
        <v>2010s</v>
      </c>
      <c r="V1547" t="str">
        <v>Color</v>
      </c>
      <c r="W1547" t="str">
        <v>Comedy</v>
      </c>
      <c r="X1547" t="str">
        <v>English</v>
      </c>
      <c r="Y1547" t="str">
        <v>USA</v>
      </c>
      <c r="Z1547" t="str">
        <v>PG-13</v>
      </c>
      <c r="AA1547" t="str">
        <v>Gary Dourdan</v>
      </c>
      <c r="AB1547" t="str">
        <v>Salim Akil</v>
      </c>
      <c r="AC1547">
        <v>1000</v>
      </c>
      <c r="AD1547">
        <v>5959</v>
      </c>
      <c r="AE1547">
        <v>70</v>
      </c>
      <c r="AF1547">
        <v>0</v>
      </c>
      <c r="AG1547">
        <v>5.7</v>
      </c>
      <c r="AH1547">
        <v>52</v>
      </c>
      <c r="AI1547">
        <v>112</v>
      </c>
      <c r="AJ1547">
        <v>37295394</v>
      </c>
      <c r="AL1547" s="7" t="str">
        <v>David Nixon</v>
      </c>
      <c r="AM1547" s="35">
        <f>AVERAGEIFS(IMDB4[IMDb Score (1-10)],IMDB4[Director Name],Formula_Analysis!AL1547)</f>
        <v>6.3</v>
      </c>
    </row>
    <row r="1548" spans="1:39" x14ac:dyDescent="0.25">
      <c r="A1548" t="str">
        <v>La otra conquista</v>
      </c>
      <c r="B1548">
        <v>35900</v>
      </c>
      <c r="C1548">
        <v>1998</v>
      </c>
      <c r="D1548" t="str">
        <v>1990s</v>
      </c>
      <c r="E1548" t="str">
        <v>Color</v>
      </c>
      <c r="F1548" t="str">
        <v>Drama</v>
      </c>
      <c r="G1548" t="str">
        <v>Spanish</v>
      </c>
      <c r="H1548" t="str">
        <v>Mexico</v>
      </c>
      <c r="I1548" t="str">
        <v>R</v>
      </c>
      <c r="J1548" t="str">
        <v>Elpidia Carrillo</v>
      </c>
      <c r="K1548" t="str">
        <v>Salvador Carrasco</v>
      </c>
      <c r="L1548">
        <v>174</v>
      </c>
      <c r="M1548">
        <v>222</v>
      </c>
      <c r="N1548">
        <v>22</v>
      </c>
      <c r="O1548">
        <v>140</v>
      </c>
      <c r="P1548">
        <v>6.8</v>
      </c>
      <c r="R1548" t="str">
        <v>Crossroads</v>
      </c>
      <c r="S1548">
        <v>37484</v>
      </c>
      <c r="T1548">
        <v>2002</v>
      </c>
      <c r="U1548" t="str">
        <v>2000s</v>
      </c>
      <c r="V1548" t="str">
        <v>Color</v>
      </c>
      <c r="W1548" t="str">
        <v>Comedy</v>
      </c>
      <c r="X1548" t="str">
        <v>English</v>
      </c>
      <c r="Y1548" t="str">
        <v>USA</v>
      </c>
      <c r="Z1548" t="str">
        <v>PG-13</v>
      </c>
      <c r="AA1548" t="str">
        <v>Britney Spears</v>
      </c>
      <c r="AB1548" t="str">
        <v>Tamra Davis</v>
      </c>
      <c r="AC1548">
        <v>1000</v>
      </c>
      <c r="AD1548">
        <v>1531</v>
      </c>
      <c r="AE1548">
        <v>33</v>
      </c>
      <c r="AF1548">
        <v>0</v>
      </c>
      <c r="AG1548">
        <v>3.3</v>
      </c>
      <c r="AH1548">
        <v>111</v>
      </c>
      <c r="AI1548">
        <v>93</v>
      </c>
      <c r="AJ1548">
        <v>37188667</v>
      </c>
      <c r="AL1548" s="7" t="str">
        <v>Ãlex de la Iglesia</v>
      </c>
      <c r="AM1548" s="35">
        <f>AVERAGEIFS(IMDB4[IMDb Score (1-10)],IMDB4[Director Name],Formula_Analysis!AL1548)</f>
        <v>6.1</v>
      </c>
    </row>
    <row r="1549" spans="1:39" x14ac:dyDescent="0.25">
      <c r="A1549" t="str">
        <v>Hanna</v>
      </c>
      <c r="B1549">
        <v>40707</v>
      </c>
      <c r="C1549">
        <v>2011</v>
      </c>
      <c r="D1549" t="str">
        <v>2010s</v>
      </c>
      <c r="E1549" t="str">
        <v>Color</v>
      </c>
      <c r="F1549" t="str">
        <v>Action</v>
      </c>
      <c r="G1549" t="str">
        <v>English</v>
      </c>
      <c r="H1549" t="str">
        <v>USA</v>
      </c>
      <c r="I1549" t="str">
        <v>PG-13</v>
      </c>
      <c r="J1549" t="str">
        <v>Jessica Barden</v>
      </c>
      <c r="K1549" t="str">
        <v>Joe Wright</v>
      </c>
      <c r="L1549">
        <v>157</v>
      </c>
      <c r="M1549">
        <v>257</v>
      </c>
      <c r="N1549">
        <v>456</v>
      </c>
      <c r="O1549">
        <v>38000</v>
      </c>
      <c r="P1549">
        <v>6.8</v>
      </c>
      <c r="R1549" t="str">
        <v>The Guilt Trip</v>
      </c>
      <c r="S1549">
        <v>41045</v>
      </c>
      <c r="T1549">
        <v>2012</v>
      </c>
      <c r="U1549" t="str">
        <v>2010s</v>
      </c>
      <c r="V1549" t="str">
        <v>Color</v>
      </c>
      <c r="W1549" t="str">
        <v>Comedy</v>
      </c>
      <c r="X1549" t="str">
        <v>English</v>
      </c>
      <c r="Y1549" t="str">
        <v>USA</v>
      </c>
      <c r="Z1549" t="str">
        <v>PG-13</v>
      </c>
      <c r="AA1549" t="str">
        <v>Miriam Margolyes</v>
      </c>
      <c r="AB1549" t="str">
        <v>Anne Fletcher</v>
      </c>
      <c r="AC1549">
        <v>405</v>
      </c>
      <c r="AD1549">
        <v>1070</v>
      </c>
      <c r="AE1549">
        <v>98</v>
      </c>
      <c r="AF1549">
        <v>0</v>
      </c>
      <c r="AG1549">
        <v>5.8</v>
      </c>
      <c r="AH1549">
        <v>147</v>
      </c>
      <c r="AI1549">
        <v>95</v>
      </c>
      <c r="AJ1549">
        <v>37101011</v>
      </c>
      <c r="AL1549" s="7" t="str">
        <v>Tod Williams</v>
      </c>
      <c r="AM1549" s="35">
        <f>AVERAGEIFS(IMDB4[IMDb Score (1-10)],IMDB4[Director Name],Formula_Analysis!AL1549)</f>
        <v>5.7</v>
      </c>
    </row>
    <row r="1550" spans="1:39" x14ac:dyDescent="0.25">
      <c r="A1550" t="str">
        <v>No Escape</v>
      </c>
      <c r="B1550">
        <v>42016</v>
      </c>
      <c r="C1550">
        <v>2015</v>
      </c>
      <c r="D1550" t="str">
        <v>2010s</v>
      </c>
      <c r="E1550" t="str">
        <v>Color</v>
      </c>
      <c r="F1550" t="str">
        <v>Action</v>
      </c>
      <c r="G1550" t="str">
        <v>English</v>
      </c>
      <c r="H1550" t="str">
        <v>USA</v>
      </c>
      <c r="I1550" t="str">
        <v>R</v>
      </c>
      <c r="J1550" t="str">
        <v>Sterling Jerins</v>
      </c>
      <c r="K1550" t="str">
        <v>John Erick Dowdle</v>
      </c>
      <c r="L1550">
        <v>155</v>
      </c>
      <c r="M1550">
        <v>259</v>
      </c>
      <c r="N1550">
        <v>66</v>
      </c>
      <c r="O1550">
        <v>16000</v>
      </c>
      <c r="P1550">
        <v>6.8</v>
      </c>
      <c r="R1550" t="str">
        <v>30 Minutes or Less</v>
      </c>
      <c r="S1550">
        <v>40817</v>
      </c>
      <c r="T1550">
        <v>2011</v>
      </c>
      <c r="U1550" t="str">
        <v>2010s</v>
      </c>
      <c r="V1550" t="str">
        <v>Color</v>
      </c>
      <c r="W1550" t="str">
        <v>Action</v>
      </c>
      <c r="X1550" t="str">
        <v>English</v>
      </c>
      <c r="Y1550" t="str">
        <v>Germany</v>
      </c>
      <c r="Z1550" t="str">
        <v>R</v>
      </c>
      <c r="AA1550" t="str">
        <v>Bianca Kajlich</v>
      </c>
      <c r="AB1550" t="str">
        <v>Ruben Fleischer</v>
      </c>
      <c r="AC1550">
        <v>731</v>
      </c>
      <c r="AD1550">
        <v>1987</v>
      </c>
      <c r="AE1550">
        <v>181</v>
      </c>
      <c r="AF1550">
        <v>0</v>
      </c>
      <c r="AG1550">
        <v>6.1</v>
      </c>
      <c r="AH1550">
        <v>220</v>
      </c>
      <c r="AI1550">
        <v>83</v>
      </c>
      <c r="AJ1550">
        <v>37053924</v>
      </c>
      <c r="AL1550" s="7" t="str">
        <v>Darnell Martin</v>
      </c>
      <c r="AM1550" s="35">
        <f>AVERAGEIFS(IMDB4[IMDb Score (1-10)],IMDB4[Director Name],Formula_Analysis!AL1550)</f>
        <v>7</v>
      </c>
    </row>
    <row r="1551" spans="1:39" x14ac:dyDescent="0.25">
      <c r="A1551" t="str">
        <v>Young Sherlock Holmes</v>
      </c>
      <c r="B1551">
        <v>31185</v>
      </c>
      <c r="C1551">
        <v>1985</v>
      </c>
      <c r="D1551" t="str">
        <v>1980s</v>
      </c>
      <c r="E1551" t="str">
        <v>Color</v>
      </c>
      <c r="F1551" t="str">
        <v>Adventure</v>
      </c>
      <c r="G1551" t="str">
        <v>English</v>
      </c>
      <c r="H1551" t="str">
        <v>USA</v>
      </c>
      <c r="I1551" t="str">
        <v>PG-13</v>
      </c>
      <c r="J1551" t="str">
        <v>Nicholas Rowe</v>
      </c>
      <c r="K1551" t="str">
        <v>Barry Levinson</v>
      </c>
      <c r="L1551">
        <v>155</v>
      </c>
      <c r="M1551">
        <v>605</v>
      </c>
      <c r="N1551">
        <v>272</v>
      </c>
      <c r="O1551">
        <v>0</v>
      </c>
      <c r="P1551">
        <v>6.8</v>
      </c>
      <c r="R1551" t="str">
        <v>Keeping the Faith</v>
      </c>
      <c r="S1551">
        <v>36651</v>
      </c>
      <c r="T1551">
        <v>2000</v>
      </c>
      <c r="U1551" t="str">
        <v>2000s</v>
      </c>
      <c r="V1551" t="str">
        <v>Color</v>
      </c>
      <c r="W1551" t="str">
        <v>Comedy</v>
      </c>
      <c r="X1551" t="str">
        <v>English</v>
      </c>
      <c r="Y1551" t="str">
        <v>USA</v>
      </c>
      <c r="Z1551" t="str">
        <v>PG-13</v>
      </c>
      <c r="AA1551" t="str">
        <v>Lisa Edelstein</v>
      </c>
      <c r="AB1551" t="str">
        <v>Edward Norton</v>
      </c>
      <c r="AC1551">
        <v>955</v>
      </c>
      <c r="AD1551">
        <v>5404</v>
      </c>
      <c r="AE1551">
        <v>0</v>
      </c>
      <c r="AF1551">
        <v>0</v>
      </c>
      <c r="AG1551">
        <v>6.4</v>
      </c>
      <c r="AH1551">
        <v>148</v>
      </c>
      <c r="AI1551">
        <v>128</v>
      </c>
      <c r="AJ1551">
        <v>37036404</v>
      </c>
      <c r="AL1551" s="7" t="str">
        <v>Panos Cosmatos</v>
      </c>
      <c r="AM1551" s="35">
        <f>AVERAGEIFS(IMDB4[IMDb Score (1-10)],IMDB4[Director Name],Formula_Analysis!AL1551)</f>
        <v>6.1</v>
      </c>
    </row>
    <row r="1552" spans="1:39" x14ac:dyDescent="0.25">
      <c r="A1552" t="str">
        <v>Mr. Turner</v>
      </c>
      <c r="B1552">
        <v>41794</v>
      </c>
      <c r="C1552">
        <v>2014</v>
      </c>
      <c r="D1552" t="str">
        <v>2010s</v>
      </c>
      <c r="E1552" t="str">
        <v>Color</v>
      </c>
      <c r="F1552" t="str">
        <v>Biography</v>
      </c>
      <c r="G1552" t="str">
        <v>English</v>
      </c>
      <c r="H1552" t="str">
        <v>UK</v>
      </c>
      <c r="I1552" t="str">
        <v>R</v>
      </c>
      <c r="J1552" t="str">
        <v>Lesley Manville</v>
      </c>
      <c r="K1552" t="str">
        <v>Mike Leigh</v>
      </c>
      <c r="L1552">
        <v>149</v>
      </c>
      <c r="M1552">
        <v>390</v>
      </c>
      <c r="N1552">
        <v>608</v>
      </c>
      <c r="O1552">
        <v>0</v>
      </c>
      <c r="P1552">
        <v>6.8</v>
      </c>
      <c r="R1552" t="str">
        <v>The Change-Up</v>
      </c>
      <c r="S1552">
        <v>40697</v>
      </c>
      <c r="T1552">
        <v>2011</v>
      </c>
      <c r="U1552" t="str">
        <v>2010s</v>
      </c>
      <c r="V1552" t="str">
        <v>Color</v>
      </c>
      <c r="W1552" t="str">
        <v>Comedy</v>
      </c>
      <c r="X1552" t="str">
        <v>English</v>
      </c>
      <c r="Y1552" t="str">
        <v>USA</v>
      </c>
      <c r="Z1552" t="str">
        <v>R</v>
      </c>
      <c r="AA1552" t="str">
        <v>Ryan Reynolds</v>
      </c>
      <c r="AB1552" t="str">
        <v>David Dobkin</v>
      </c>
      <c r="AC1552">
        <v>16000</v>
      </c>
      <c r="AD1552">
        <v>28045</v>
      </c>
      <c r="AE1552">
        <v>71</v>
      </c>
      <c r="AF1552">
        <v>13000</v>
      </c>
      <c r="AG1552">
        <v>6.4</v>
      </c>
      <c r="AH1552">
        <v>215</v>
      </c>
      <c r="AI1552">
        <v>118</v>
      </c>
      <c r="AJ1552">
        <v>37035845</v>
      </c>
      <c r="AL1552" s="7" t="str">
        <v>Francesca Gregorini</v>
      </c>
      <c r="AM1552" s="35">
        <f>AVERAGEIFS(IMDB4[IMDb Score (1-10)],IMDB4[Director Name],Formula_Analysis!AL1552)</f>
        <v>5.9</v>
      </c>
    </row>
    <row r="1553" spans="1:39" x14ac:dyDescent="0.25">
      <c r="A1553" t="str">
        <v>1408</v>
      </c>
      <c r="B1553">
        <v>39152</v>
      </c>
      <c r="C1553">
        <v>2007</v>
      </c>
      <c r="D1553" t="str">
        <v>2000s</v>
      </c>
      <c r="E1553" t="str">
        <v>Color</v>
      </c>
      <c r="F1553" t="str">
        <v>Fantasy</v>
      </c>
      <c r="G1553" t="str">
        <v>English</v>
      </c>
      <c r="H1553" t="str">
        <v>USA</v>
      </c>
      <c r="I1553" t="str">
        <v>PG-13</v>
      </c>
      <c r="J1553" t="str">
        <v>Drew Powell</v>
      </c>
      <c r="K1553" t="str">
        <v>Mikael HÃ¥fstrÃ¶m</v>
      </c>
      <c r="L1553">
        <v>129</v>
      </c>
      <c r="M1553">
        <v>214</v>
      </c>
      <c r="N1553">
        <v>101</v>
      </c>
      <c r="O1553">
        <v>11000</v>
      </c>
      <c r="P1553">
        <v>6.8</v>
      </c>
      <c r="R1553" t="str">
        <v>28 Days</v>
      </c>
      <c r="S1553">
        <v>36730</v>
      </c>
      <c r="T1553">
        <v>2000</v>
      </c>
      <c r="U1553" t="str">
        <v>2000s</v>
      </c>
      <c r="V1553" t="str">
        <v>Color</v>
      </c>
      <c r="W1553" t="str">
        <v>Comedy</v>
      </c>
      <c r="X1553" t="str">
        <v>English</v>
      </c>
      <c r="Y1553" t="str">
        <v>USA</v>
      </c>
      <c r="Z1553" t="str">
        <v>PG-13</v>
      </c>
      <c r="AA1553" t="str">
        <v>Steve Buscemi</v>
      </c>
      <c r="AB1553" t="str">
        <v>Betty Thomas</v>
      </c>
      <c r="AC1553">
        <v>12000</v>
      </c>
      <c r="AD1553">
        <v>23864</v>
      </c>
      <c r="AE1553">
        <v>84</v>
      </c>
      <c r="AF1553">
        <v>0</v>
      </c>
      <c r="AG1553">
        <v>6</v>
      </c>
      <c r="AH1553">
        <v>116</v>
      </c>
      <c r="AI1553">
        <v>103</v>
      </c>
      <c r="AJ1553">
        <v>37035515</v>
      </c>
      <c r="AL1553" s="7" t="str">
        <v>Jack Sholder</v>
      </c>
      <c r="AM1553" s="35">
        <f>AVERAGEIFS(IMDB4[IMDb Score (1-10)],IMDB4[Director Name],Formula_Analysis!AL1553)</f>
        <v>5.4</v>
      </c>
    </row>
    <row r="1554" spans="1:39" x14ac:dyDescent="0.25">
      <c r="A1554" t="str">
        <v>Copying Beethoven</v>
      </c>
      <c r="B1554">
        <v>38750</v>
      </c>
      <c r="C1554">
        <v>2006</v>
      </c>
      <c r="D1554" t="str">
        <v>2000s</v>
      </c>
      <c r="E1554" t="str">
        <v>Color</v>
      </c>
      <c r="F1554" t="str">
        <v>Biography</v>
      </c>
      <c r="G1554" t="str">
        <v>English</v>
      </c>
      <c r="H1554" t="str">
        <v>USA</v>
      </c>
      <c r="I1554" t="str">
        <v>PG-13</v>
      </c>
      <c r="J1554" t="str">
        <v>Phyllida Law</v>
      </c>
      <c r="K1554" t="str">
        <v>Agnieszka Holland</v>
      </c>
      <c r="L1554">
        <v>60</v>
      </c>
      <c r="M1554">
        <v>150</v>
      </c>
      <c r="N1554">
        <v>238</v>
      </c>
      <c r="O1554">
        <v>0</v>
      </c>
      <c r="P1554">
        <v>6.8</v>
      </c>
      <c r="R1554" t="str">
        <v>Fight Club</v>
      </c>
      <c r="S1554">
        <v>36253</v>
      </c>
      <c r="T1554">
        <v>1999</v>
      </c>
      <c r="U1554" t="str">
        <v>1990s</v>
      </c>
      <c r="V1554" t="str">
        <v>Color</v>
      </c>
      <c r="W1554" t="str">
        <v>Drama</v>
      </c>
      <c r="X1554" t="str">
        <v>English</v>
      </c>
      <c r="Y1554" t="str">
        <v>USA</v>
      </c>
      <c r="Z1554" t="str">
        <v>R</v>
      </c>
      <c r="AA1554" t="str">
        <v>Brad Pitt</v>
      </c>
      <c r="AB1554" t="str">
        <v>David Fincher</v>
      </c>
      <c r="AC1554">
        <v>11000</v>
      </c>
      <c r="AD1554">
        <v>13209</v>
      </c>
      <c r="AE1554">
        <v>21000</v>
      </c>
      <c r="AF1554">
        <v>48000</v>
      </c>
      <c r="AG1554">
        <v>8.8000000000000007</v>
      </c>
      <c r="AH1554">
        <v>315</v>
      </c>
      <c r="AI1554">
        <v>151</v>
      </c>
      <c r="AJ1554">
        <v>37023395</v>
      </c>
      <c r="AL1554" s="7" t="str">
        <v>Alex Rivera</v>
      </c>
      <c r="AM1554" s="35">
        <f>AVERAGEIFS(IMDB4[IMDb Score (1-10)],IMDB4[Director Name],Formula_Analysis!AL1554)</f>
        <v>5.9</v>
      </c>
    </row>
    <row r="1555" spans="1:39" x14ac:dyDescent="0.25">
      <c r="A1555" t="str">
        <v>A Lego Brickumentary</v>
      </c>
      <c r="B1555">
        <v>41966</v>
      </c>
      <c r="C1555">
        <v>2014</v>
      </c>
      <c r="D1555" t="str">
        <v>2010s</v>
      </c>
      <c r="E1555" t="str">
        <v>Color</v>
      </c>
      <c r="F1555" t="str">
        <v>Documentary</v>
      </c>
      <c r="G1555" t="str">
        <v>English</v>
      </c>
      <c r="H1555" t="str">
        <v>Denmark</v>
      </c>
      <c r="I1555" t="str">
        <v>G</v>
      </c>
      <c r="J1555" t="str">
        <v>G.W. Krauss</v>
      </c>
      <c r="K1555" t="str">
        <v>Kief Davidson</v>
      </c>
      <c r="L1555">
        <v>20</v>
      </c>
      <c r="M1555">
        <v>28</v>
      </c>
      <c r="N1555">
        <v>0</v>
      </c>
      <c r="O1555">
        <v>0</v>
      </c>
      <c r="P1555">
        <v>6.8</v>
      </c>
      <c r="R1555" t="str">
        <v>Clockstoppers</v>
      </c>
      <c r="S1555">
        <v>37306</v>
      </c>
      <c r="T1555">
        <v>2002</v>
      </c>
      <c r="U1555" t="str">
        <v>2000s</v>
      </c>
      <c r="V1555" t="str">
        <v>Color</v>
      </c>
      <c r="W1555" t="str">
        <v>Action</v>
      </c>
      <c r="X1555" t="str">
        <v>English</v>
      </c>
      <c r="Y1555" t="str">
        <v>USA</v>
      </c>
      <c r="Z1555" t="str">
        <v>PG</v>
      </c>
      <c r="AA1555" t="str">
        <v>Michael Biehn</v>
      </c>
      <c r="AB1555" t="str">
        <v>Jonathan Frakes</v>
      </c>
      <c r="AC1555">
        <v>2000</v>
      </c>
      <c r="AD1555">
        <v>3917</v>
      </c>
      <c r="AE1555">
        <v>906</v>
      </c>
      <c r="AF1555">
        <v>874</v>
      </c>
      <c r="AG1555">
        <v>5.2</v>
      </c>
      <c r="AH1555">
        <v>69</v>
      </c>
      <c r="AI1555">
        <v>94</v>
      </c>
      <c r="AJ1555">
        <v>36985501</v>
      </c>
      <c r="AL1555" s="7" t="str">
        <v>John 'Bud' Cardos</v>
      </c>
      <c r="AM1555" s="35">
        <f>AVERAGEIFS(IMDB4[IMDb Score (1-10)],IMDB4[Director Name],Formula_Analysis!AL1555)</f>
        <v>5.9</v>
      </c>
    </row>
    <row r="1556" spans="1:39" x14ac:dyDescent="0.25">
      <c r="A1556" t="str">
        <v>Ride with the Devil</v>
      </c>
      <c r="B1556">
        <v>36513</v>
      </c>
      <c r="C1556">
        <v>1999</v>
      </c>
      <c r="D1556" t="str">
        <v>1990s</v>
      </c>
      <c r="E1556" t="str">
        <v>Color</v>
      </c>
      <c r="F1556" t="str">
        <v>Drama</v>
      </c>
      <c r="G1556" t="str">
        <v>English</v>
      </c>
      <c r="H1556" t="str">
        <v>USA</v>
      </c>
      <c r="I1556" t="str">
        <v>R</v>
      </c>
      <c r="J1556" t="str">
        <v>Jeremy W. Auman</v>
      </c>
      <c r="K1556" t="str">
        <v>Ang Lee</v>
      </c>
      <c r="L1556">
        <v>3</v>
      </c>
      <c r="M1556">
        <v>5</v>
      </c>
      <c r="N1556">
        <v>0</v>
      </c>
      <c r="O1556">
        <v>633</v>
      </c>
      <c r="P1556">
        <v>6.8</v>
      </c>
      <c r="R1556" t="str">
        <v>Sphere</v>
      </c>
      <c r="S1556">
        <v>36102</v>
      </c>
      <c r="T1556">
        <v>1998</v>
      </c>
      <c r="U1556" t="str">
        <v>1990s</v>
      </c>
      <c r="V1556" t="str">
        <v>Color</v>
      </c>
      <c r="W1556" t="str">
        <v>Drama</v>
      </c>
      <c r="X1556" t="str">
        <v>English</v>
      </c>
      <c r="Y1556" t="str">
        <v>USA</v>
      </c>
      <c r="Z1556" t="str">
        <v>PG-13</v>
      </c>
      <c r="AA1556" t="str">
        <v>Peter Coyote</v>
      </c>
      <c r="AB1556" t="str">
        <v>Barry Levinson</v>
      </c>
      <c r="AC1556">
        <v>548</v>
      </c>
      <c r="AD1556">
        <v>1044</v>
      </c>
      <c r="AE1556">
        <v>272</v>
      </c>
      <c r="AF1556">
        <v>0</v>
      </c>
      <c r="AG1556">
        <v>6</v>
      </c>
      <c r="AH1556">
        <v>108</v>
      </c>
      <c r="AI1556">
        <v>134</v>
      </c>
      <c r="AJ1556">
        <v>36976367</v>
      </c>
      <c r="AL1556" s="7" t="str">
        <v>Ben Lewin</v>
      </c>
      <c r="AM1556" s="35">
        <f>AVERAGEIFS(IMDB4[IMDb Score (1-10)],IMDB4[Director Name],Formula_Analysis!AL1556)</f>
        <v>7.2</v>
      </c>
    </row>
    <row r="1557" spans="1:39" x14ac:dyDescent="0.25">
      <c r="A1557" t="str">
        <v>Born to Fly: Elizabeth Streb vs. Gravity</v>
      </c>
      <c r="B1557">
        <v>41854</v>
      </c>
      <c r="C1557">
        <v>2014</v>
      </c>
      <c r="D1557" t="str">
        <v>2010s</v>
      </c>
      <c r="E1557" t="str">
        <v>Color</v>
      </c>
      <c r="F1557" t="str">
        <v>Action</v>
      </c>
      <c r="G1557" t="str">
        <v>English</v>
      </c>
      <c r="H1557" t="str">
        <v>USA</v>
      </c>
      <c r="I1557" t="str">
        <v>Not Rated</v>
      </c>
      <c r="J1557" t="str">
        <v>Elizabeth Streb</v>
      </c>
      <c r="K1557" t="str">
        <v>Catherine Gund</v>
      </c>
      <c r="L1557">
        <v>0</v>
      </c>
      <c r="M1557">
        <v>0</v>
      </c>
      <c r="N1557">
        <v>0</v>
      </c>
      <c r="O1557">
        <v>44</v>
      </c>
      <c r="P1557">
        <v>6.8</v>
      </c>
      <c r="R1557" t="str">
        <v>That's My Boy</v>
      </c>
      <c r="S1557">
        <v>41045</v>
      </c>
      <c r="T1557">
        <v>2012</v>
      </c>
      <c r="U1557" t="str">
        <v>2010s</v>
      </c>
      <c r="V1557" t="str">
        <v>Color</v>
      </c>
      <c r="W1557" t="str">
        <v>Comedy</v>
      </c>
      <c r="X1557" t="str">
        <v>English</v>
      </c>
      <c r="Y1557" t="str">
        <v>USA</v>
      </c>
      <c r="Z1557" t="str">
        <v>R</v>
      </c>
      <c r="AA1557" t="str">
        <v>Adam Sandler</v>
      </c>
      <c r="AB1557" t="str">
        <v>Sean Anders</v>
      </c>
      <c r="AC1557">
        <v>11000</v>
      </c>
      <c r="AD1557">
        <v>16484</v>
      </c>
      <c r="AE1557">
        <v>51</v>
      </c>
      <c r="AF1557">
        <v>12000</v>
      </c>
      <c r="AG1557">
        <v>5.6</v>
      </c>
      <c r="AH1557">
        <v>157</v>
      </c>
      <c r="AI1557">
        <v>116</v>
      </c>
      <c r="AJ1557">
        <v>36931089</v>
      </c>
      <c r="AL1557" s="7" t="str">
        <v>Romesh Sharma</v>
      </c>
      <c r="AM1557" s="35">
        <f>AVERAGEIFS(IMDB4[IMDb Score (1-10)],IMDB4[Director Name],Formula_Analysis!AL1557)</f>
        <v>5.0999999999999996</v>
      </c>
    </row>
    <row r="1558" spans="1:39" x14ac:dyDescent="0.25">
      <c r="A1558" t="str">
        <v>Trucker</v>
      </c>
      <c r="B1558">
        <v>39619</v>
      </c>
      <c r="C1558">
        <v>2008</v>
      </c>
      <c r="D1558" t="str">
        <v>2000s</v>
      </c>
      <c r="E1558" t="str">
        <v>Color</v>
      </c>
      <c r="F1558" t="str">
        <v>Drama</v>
      </c>
      <c r="G1558" t="str">
        <v>English</v>
      </c>
      <c r="H1558" t="str">
        <v>USA</v>
      </c>
      <c r="I1558" t="str">
        <v>R</v>
      </c>
      <c r="J1558" t="str">
        <v>Jimmy Bennett</v>
      </c>
      <c r="K1558" t="str">
        <v>James Mottern</v>
      </c>
      <c r="L1558">
        <v>87000</v>
      </c>
      <c r="M1558">
        <v>89263</v>
      </c>
      <c r="N1558">
        <v>7</v>
      </c>
      <c r="O1558">
        <v>371</v>
      </c>
      <c r="P1558">
        <v>6.7</v>
      </c>
      <c r="R1558" t="str">
        <v>16 Blocks</v>
      </c>
      <c r="S1558">
        <v>39029</v>
      </c>
      <c r="T1558">
        <v>2006</v>
      </c>
      <c r="U1558" t="str">
        <v>2000s</v>
      </c>
      <c r="V1558" t="str">
        <v>Color</v>
      </c>
      <c r="W1558" t="str">
        <v>Action</v>
      </c>
      <c r="X1558" t="str">
        <v>English</v>
      </c>
      <c r="Y1558" t="str">
        <v>Germany</v>
      </c>
      <c r="Z1558" t="str">
        <v>PG-13</v>
      </c>
      <c r="AA1558" t="str">
        <v>Bruce Willis</v>
      </c>
      <c r="AB1558" t="str">
        <v>Richard Donner</v>
      </c>
      <c r="AC1558">
        <v>13000</v>
      </c>
      <c r="AD1558">
        <v>15053</v>
      </c>
      <c r="AE1558">
        <v>503</v>
      </c>
      <c r="AF1558">
        <v>0</v>
      </c>
      <c r="AG1558">
        <v>6.6</v>
      </c>
      <c r="AH1558">
        <v>199</v>
      </c>
      <c r="AI1558">
        <v>102</v>
      </c>
      <c r="AJ1558">
        <v>36883539</v>
      </c>
      <c r="AL1558" s="7" t="str">
        <v>Dave McKean</v>
      </c>
      <c r="AM1558" s="35">
        <f>AVERAGEIFS(IMDB4[IMDb Score (1-10)],IMDB4[Director Name],Formula_Analysis!AL1558)</f>
        <v>6.9</v>
      </c>
    </row>
    <row r="1559" spans="1:39" x14ac:dyDescent="0.25">
      <c r="A1559" t="str">
        <v>Patch Adams</v>
      </c>
      <c r="B1559">
        <v>35803</v>
      </c>
      <c r="C1559">
        <v>1998</v>
      </c>
      <c r="D1559" t="str">
        <v>1990s</v>
      </c>
      <c r="E1559" t="str">
        <v>Color</v>
      </c>
      <c r="F1559" t="str">
        <v>Biography</v>
      </c>
      <c r="G1559" t="str">
        <v>English</v>
      </c>
      <c r="H1559" t="str">
        <v>USA</v>
      </c>
      <c r="I1559" t="str">
        <v>PG-13</v>
      </c>
      <c r="J1559" t="str">
        <v>Robin Williams</v>
      </c>
      <c r="K1559" t="str">
        <v>Tom Shadyac</v>
      </c>
      <c r="L1559">
        <v>49000</v>
      </c>
      <c r="M1559">
        <v>74382</v>
      </c>
      <c r="N1559">
        <v>293</v>
      </c>
      <c r="O1559">
        <v>0</v>
      </c>
      <c r="P1559">
        <v>6.7</v>
      </c>
      <c r="R1559" t="str">
        <v>Kiss of the Dragon</v>
      </c>
      <c r="S1559">
        <v>37026</v>
      </c>
      <c r="T1559">
        <v>2001</v>
      </c>
      <c r="U1559" t="str">
        <v>2000s</v>
      </c>
      <c r="V1559" t="str">
        <v>Color</v>
      </c>
      <c r="W1559" t="str">
        <v>Action</v>
      </c>
      <c r="X1559" t="str">
        <v>English</v>
      </c>
      <c r="Y1559" t="str">
        <v>France</v>
      </c>
      <c r="Z1559" t="str">
        <v>R</v>
      </c>
      <c r="AA1559" t="str">
        <v>Jet Li</v>
      </c>
      <c r="AB1559" t="str">
        <v>Chris Nahon</v>
      </c>
      <c r="AC1559">
        <v>5000</v>
      </c>
      <c r="AD1559">
        <v>7945</v>
      </c>
      <c r="AE1559">
        <v>20</v>
      </c>
      <c r="AF1559">
        <v>0</v>
      </c>
      <c r="AG1559">
        <v>6.6</v>
      </c>
      <c r="AH1559">
        <v>116</v>
      </c>
      <c r="AI1559">
        <v>98</v>
      </c>
      <c r="AJ1559">
        <v>36833473</v>
      </c>
      <c r="AL1559" s="7" t="str">
        <v>Stefan Schwartz</v>
      </c>
      <c r="AM1559" s="35">
        <f>AVERAGEIFS(IMDB4[IMDb Score (1-10)],IMDB4[Director Name],Formula_Analysis!AL1559)</f>
        <v>6.6</v>
      </c>
    </row>
    <row r="1560" spans="1:39" x14ac:dyDescent="0.25">
      <c r="A1560" t="str">
        <v>Hook</v>
      </c>
      <c r="B1560">
        <v>33368</v>
      </c>
      <c r="C1560">
        <v>1991</v>
      </c>
      <c r="D1560" t="str">
        <v>1990s</v>
      </c>
      <c r="E1560" t="str">
        <v>Color</v>
      </c>
      <c r="F1560" t="str">
        <v>Adventure</v>
      </c>
      <c r="G1560" t="str">
        <v>English</v>
      </c>
      <c r="H1560" t="str">
        <v>USA</v>
      </c>
      <c r="I1560" t="str">
        <v>PG</v>
      </c>
      <c r="J1560" t="str">
        <v>Robin Williams</v>
      </c>
      <c r="K1560" t="str">
        <v>Steven Spielberg</v>
      </c>
      <c r="L1560">
        <v>49000</v>
      </c>
      <c r="M1560">
        <v>64259</v>
      </c>
      <c r="N1560">
        <v>14000</v>
      </c>
      <c r="O1560">
        <v>13000</v>
      </c>
      <c r="P1560">
        <v>6.7</v>
      </c>
      <c r="R1560" t="str">
        <v>My Favorite Martian</v>
      </c>
      <c r="S1560">
        <v>36228</v>
      </c>
      <c r="T1560">
        <v>1999</v>
      </c>
      <c r="U1560" t="str">
        <v>1990s</v>
      </c>
      <c r="V1560" t="str">
        <v>Color</v>
      </c>
      <c r="W1560" t="str">
        <v>Comedy</v>
      </c>
      <c r="X1560" t="str">
        <v>English</v>
      </c>
      <c r="Y1560" t="str">
        <v>USA</v>
      </c>
      <c r="Z1560" t="str">
        <v>PG</v>
      </c>
      <c r="AA1560" t="str">
        <v>Steven Anthony Lawrence</v>
      </c>
      <c r="AB1560" t="str">
        <v>Donald Petrie</v>
      </c>
      <c r="AC1560">
        <v>1000</v>
      </c>
      <c r="AD1560">
        <v>2151</v>
      </c>
      <c r="AE1560">
        <v>80</v>
      </c>
      <c r="AF1560">
        <v>448</v>
      </c>
      <c r="AG1560">
        <v>4.9000000000000004</v>
      </c>
      <c r="AH1560">
        <v>49</v>
      </c>
      <c r="AI1560">
        <v>94</v>
      </c>
      <c r="AJ1560">
        <v>36830057</v>
      </c>
      <c r="AL1560" s="7" t="str">
        <v>Paul Bunnell</v>
      </c>
      <c r="AM1560" s="35">
        <f>AVERAGEIFS(IMDB4[IMDb Score (1-10)],IMDB4[Director Name],Formula_Analysis!AL1560)</f>
        <v>5.7</v>
      </c>
    </row>
    <row r="1561" spans="1:39" x14ac:dyDescent="0.25">
      <c r="A1561" t="str">
        <v>Pirates of the Caribbean: On Stranger Tides</v>
      </c>
      <c r="B1561">
        <v>40865</v>
      </c>
      <c r="C1561">
        <v>2011</v>
      </c>
      <c r="D1561" t="str">
        <v>2010s</v>
      </c>
      <c r="E1561" t="str">
        <v>Color</v>
      </c>
      <c r="F1561" t="str">
        <v>Action</v>
      </c>
      <c r="G1561" t="str">
        <v>English</v>
      </c>
      <c r="H1561" t="str">
        <v>USA</v>
      </c>
      <c r="I1561" t="str">
        <v>PG-13</v>
      </c>
      <c r="J1561" t="str">
        <v>Johnny Depp</v>
      </c>
      <c r="K1561" t="str">
        <v>Rob Marshall</v>
      </c>
      <c r="L1561">
        <v>40000</v>
      </c>
      <c r="M1561">
        <v>54083</v>
      </c>
      <c r="N1561">
        <v>252</v>
      </c>
      <c r="O1561">
        <v>58000</v>
      </c>
      <c r="P1561">
        <v>6.7</v>
      </c>
      <c r="R1561" t="str">
        <v>Alive</v>
      </c>
      <c r="S1561">
        <v>34162</v>
      </c>
      <c r="T1561">
        <v>1993</v>
      </c>
      <c r="U1561" t="str">
        <v>1990s</v>
      </c>
      <c r="V1561" t="str">
        <v>Color</v>
      </c>
      <c r="W1561" t="str">
        <v>Adventure</v>
      </c>
      <c r="X1561" t="str">
        <v>English</v>
      </c>
      <c r="Y1561" t="str">
        <v>USA</v>
      </c>
      <c r="Z1561" t="str">
        <v>R</v>
      </c>
      <c r="AA1561" t="str">
        <v>Illeana Douglas</v>
      </c>
      <c r="AB1561" t="str">
        <v>Frank Marshall</v>
      </c>
      <c r="AC1561">
        <v>344</v>
      </c>
      <c r="AD1561">
        <v>2054</v>
      </c>
      <c r="AE1561">
        <v>155</v>
      </c>
      <c r="AF1561">
        <v>0</v>
      </c>
      <c r="AG1561">
        <v>7.1</v>
      </c>
      <c r="AH1561">
        <v>43</v>
      </c>
      <c r="AI1561">
        <v>120</v>
      </c>
      <c r="AJ1561">
        <v>36733909</v>
      </c>
      <c r="AL1561" s="7" t="str">
        <v>Bruce McDonald</v>
      </c>
      <c r="AM1561" s="35">
        <f>AVERAGEIFS(IMDB4[IMDb Score (1-10)],IMDB4[Director Name],Formula_Analysis!AL1561)</f>
        <v>6.7</v>
      </c>
    </row>
    <row r="1562" spans="1:39" x14ac:dyDescent="0.25">
      <c r="A1562" t="str">
        <v>Charlie and the Chocolate Factory</v>
      </c>
      <c r="B1562">
        <v>38716</v>
      </c>
      <c r="C1562">
        <v>2005</v>
      </c>
      <c r="D1562" t="str">
        <v>2000s</v>
      </c>
      <c r="E1562" t="str">
        <v>Color</v>
      </c>
      <c r="F1562" t="str">
        <v>Adventure</v>
      </c>
      <c r="G1562" t="str">
        <v>English</v>
      </c>
      <c r="H1562" t="str">
        <v>USA</v>
      </c>
      <c r="I1562" t="str">
        <v>PG</v>
      </c>
      <c r="J1562" t="str">
        <v>Johnny Depp</v>
      </c>
      <c r="K1562" t="str">
        <v>Tim Burton</v>
      </c>
      <c r="L1562">
        <v>40000</v>
      </c>
      <c r="M1562">
        <v>57844</v>
      </c>
      <c r="N1562">
        <v>13000</v>
      </c>
      <c r="O1562">
        <v>0</v>
      </c>
      <c r="P1562">
        <v>6.7</v>
      </c>
      <c r="R1562" t="str">
        <v>Recess: School's Out</v>
      </c>
      <c r="S1562">
        <v>36905</v>
      </c>
      <c r="T1562">
        <v>2001</v>
      </c>
      <c r="U1562" t="str">
        <v>2000s</v>
      </c>
      <c r="V1562" t="str">
        <v>Color</v>
      </c>
      <c r="W1562" t="str">
        <v>Animation</v>
      </c>
      <c r="X1562" t="str">
        <v>English</v>
      </c>
      <c r="Y1562" t="str">
        <v>USA</v>
      </c>
      <c r="Z1562" t="str">
        <v>G</v>
      </c>
      <c r="AA1562" t="str">
        <v>Diedrich Bader</v>
      </c>
      <c r="AB1562" t="str">
        <v>Chuck Sheetz</v>
      </c>
      <c r="AC1562">
        <v>759</v>
      </c>
      <c r="AD1562">
        <v>2197</v>
      </c>
      <c r="AE1562">
        <v>6</v>
      </c>
      <c r="AF1562">
        <v>227</v>
      </c>
      <c r="AG1562">
        <v>6.5</v>
      </c>
      <c r="AH1562">
        <v>44</v>
      </c>
      <c r="AI1562">
        <v>82</v>
      </c>
      <c r="AJ1562">
        <v>36696761</v>
      </c>
      <c r="AL1562" s="7" t="str">
        <v>Boris Rodriguez</v>
      </c>
      <c r="AM1562" s="35">
        <f>AVERAGEIFS(IMDB4[IMDb Score (1-10)],IMDB4[Director Name],Formula_Analysis!AL1562)</f>
        <v>5.7</v>
      </c>
    </row>
    <row r="1563" spans="1:39" x14ac:dyDescent="0.25">
      <c r="A1563" t="str">
        <v>The Ninth Gate</v>
      </c>
      <c r="B1563">
        <v>36356</v>
      </c>
      <c r="C1563">
        <v>1999</v>
      </c>
      <c r="D1563" t="str">
        <v>1990s</v>
      </c>
      <c r="E1563" t="str">
        <v>Color</v>
      </c>
      <c r="F1563" t="str">
        <v>Mystery</v>
      </c>
      <c r="G1563" t="str">
        <v>English</v>
      </c>
      <c r="H1563" t="str">
        <v>Spain</v>
      </c>
      <c r="I1563" t="str">
        <v>R</v>
      </c>
      <c r="J1563" t="str">
        <v>Johnny Depp</v>
      </c>
      <c r="K1563" t="str">
        <v>Roman Polanski</v>
      </c>
      <c r="L1563">
        <v>40000</v>
      </c>
      <c r="M1563">
        <v>42344</v>
      </c>
      <c r="N1563">
        <v>2000</v>
      </c>
      <c r="O1563">
        <v>0</v>
      </c>
      <c r="P1563">
        <v>6.7</v>
      </c>
      <c r="R1563" t="str">
        <v>Colombiana</v>
      </c>
      <c r="S1563">
        <v>40554</v>
      </c>
      <c r="T1563">
        <v>2011</v>
      </c>
      <c r="U1563" t="str">
        <v>2010s</v>
      </c>
      <c r="V1563" t="str">
        <v>Color</v>
      </c>
      <c r="W1563" t="str">
        <v>Action</v>
      </c>
      <c r="X1563" t="str">
        <v>English</v>
      </c>
      <c r="Y1563" t="str">
        <v>France</v>
      </c>
      <c r="Z1563" t="str">
        <v>PG-13</v>
      </c>
      <c r="AA1563" t="str">
        <v>Jordi MollÃ </v>
      </c>
      <c r="AB1563" t="str">
        <v>Olivier Megaton</v>
      </c>
      <c r="AC1563">
        <v>877</v>
      </c>
      <c r="AD1563">
        <v>3432</v>
      </c>
      <c r="AE1563">
        <v>118</v>
      </c>
      <c r="AF1563">
        <v>15000</v>
      </c>
      <c r="AG1563">
        <v>6.4</v>
      </c>
      <c r="AH1563">
        <v>201</v>
      </c>
      <c r="AI1563">
        <v>112</v>
      </c>
      <c r="AJ1563">
        <v>36665854</v>
      </c>
      <c r="AL1563" s="7" t="str">
        <v>Joe Camp</v>
      </c>
      <c r="AM1563" s="35">
        <f>AVERAGEIFS(IMDB4[IMDb Score (1-10)],IMDB4[Director Name],Formula_Analysis!AL1563)</f>
        <v>6.1</v>
      </c>
    </row>
    <row r="1564" spans="1:39" x14ac:dyDescent="0.25">
      <c r="A1564" t="str">
        <v>The Hunger Games: Mockingjay - Part 1</v>
      </c>
      <c r="B1564">
        <v>41721</v>
      </c>
      <c r="C1564">
        <v>2014</v>
      </c>
      <c r="D1564" t="str">
        <v>2010s</v>
      </c>
      <c r="E1564" t="str">
        <v>Color</v>
      </c>
      <c r="F1564" t="str">
        <v>Adventure</v>
      </c>
      <c r="G1564" t="str">
        <v>English</v>
      </c>
      <c r="H1564" t="str">
        <v>USA</v>
      </c>
      <c r="I1564" t="str">
        <v>PG-13</v>
      </c>
      <c r="J1564" t="str">
        <v>Jennifer Lawrence</v>
      </c>
      <c r="K1564" t="str">
        <v>Francis Lawrence</v>
      </c>
      <c r="L1564">
        <v>34000</v>
      </c>
      <c r="M1564">
        <v>81385</v>
      </c>
      <c r="N1564">
        <v>508</v>
      </c>
      <c r="O1564">
        <v>52000</v>
      </c>
      <c r="P1564">
        <v>6.7</v>
      </c>
      <c r="R1564" t="str">
        <v>Vampires Suck</v>
      </c>
      <c r="S1564">
        <v>40528</v>
      </c>
      <c r="T1564">
        <v>2010</v>
      </c>
      <c r="U1564" t="str">
        <v>2010s</v>
      </c>
      <c r="V1564" t="str">
        <v>Color</v>
      </c>
      <c r="W1564" t="str">
        <v>Comedy</v>
      </c>
      <c r="X1564" t="str">
        <v>English</v>
      </c>
      <c r="Y1564" t="str">
        <v>USA</v>
      </c>
      <c r="Z1564" t="str">
        <v>PG-13</v>
      </c>
      <c r="AA1564" t="str">
        <v>Diedrich Bader</v>
      </c>
      <c r="AB1564" t="str">
        <v>Jason Friedberg</v>
      </c>
      <c r="AC1564">
        <v>759</v>
      </c>
      <c r="AD1564">
        <v>2898</v>
      </c>
      <c r="AE1564">
        <v>82</v>
      </c>
      <c r="AF1564">
        <v>16000</v>
      </c>
      <c r="AG1564">
        <v>3.5</v>
      </c>
      <c r="AH1564">
        <v>122</v>
      </c>
      <c r="AI1564">
        <v>82</v>
      </c>
      <c r="AJ1564">
        <v>36658108</v>
      </c>
      <c r="AL1564" s="7" t="str">
        <v>IstvÃ¡n SzabÃ³</v>
      </c>
      <c r="AM1564" s="35">
        <f>AVERAGEIFS(IMDB4[IMDb Score (1-10)],IMDB4[Director Name],Formula_Analysis!AL1564)</f>
        <v>7.1</v>
      </c>
    </row>
    <row r="1565" spans="1:39" x14ac:dyDescent="0.25">
      <c r="A1565" t="str">
        <v>Like Crazy</v>
      </c>
      <c r="B1565">
        <v>40899</v>
      </c>
      <c r="C1565">
        <v>2011</v>
      </c>
      <c r="D1565" t="str">
        <v>2010s</v>
      </c>
      <c r="E1565" t="str">
        <v>Color</v>
      </c>
      <c r="F1565" t="str">
        <v>Drama</v>
      </c>
      <c r="G1565" t="str">
        <v>English</v>
      </c>
      <c r="H1565" t="str">
        <v>USA</v>
      </c>
      <c r="I1565" t="str">
        <v>PG-13</v>
      </c>
      <c r="J1565" t="str">
        <v>Jennifer Lawrence</v>
      </c>
      <c r="K1565" t="str">
        <v>Drake Doremus</v>
      </c>
      <c r="L1565">
        <v>34000</v>
      </c>
      <c r="M1565">
        <v>34983</v>
      </c>
      <c r="N1565">
        <v>52</v>
      </c>
      <c r="O1565">
        <v>12000</v>
      </c>
      <c r="P1565">
        <v>6.7</v>
      </c>
      <c r="R1565" t="str">
        <v>Freedom Writers</v>
      </c>
      <c r="S1565">
        <v>39391</v>
      </c>
      <c r="T1565">
        <v>2007</v>
      </c>
      <c r="U1565" t="str">
        <v>2000s</v>
      </c>
      <c r="V1565" t="str">
        <v>Color</v>
      </c>
      <c r="W1565" t="str">
        <v>Biography</v>
      </c>
      <c r="X1565" t="str">
        <v>English</v>
      </c>
      <c r="Y1565" t="str">
        <v>Germany</v>
      </c>
      <c r="Z1565" t="str">
        <v>PG-13</v>
      </c>
      <c r="AA1565" t="str">
        <v>Hunter Parrish</v>
      </c>
      <c r="AB1565" t="str">
        <v>Richard LaGravenese</v>
      </c>
      <c r="AC1565">
        <v>2000</v>
      </c>
      <c r="AD1565">
        <v>3994</v>
      </c>
      <c r="AE1565">
        <v>98</v>
      </c>
      <c r="AF1565">
        <v>10000</v>
      </c>
      <c r="AG1565">
        <v>7.5</v>
      </c>
      <c r="AH1565">
        <v>84</v>
      </c>
      <c r="AI1565">
        <v>123</v>
      </c>
      <c r="AJ1565">
        <v>36581633</v>
      </c>
      <c r="AL1565" s="7" t="str">
        <v>Victor Nunez</v>
      </c>
      <c r="AM1565" s="35">
        <f>AVERAGEIFS(IMDB4[IMDb Score (1-10)],IMDB4[Director Name],Formula_Analysis!AL1565)</f>
        <v>7.15</v>
      </c>
    </row>
    <row r="1566" spans="1:39" x14ac:dyDescent="0.25">
      <c r="A1566" t="str">
        <v>The Beaver</v>
      </c>
      <c r="B1566">
        <v>40577</v>
      </c>
      <c r="C1566">
        <v>2011</v>
      </c>
      <c r="D1566" t="str">
        <v>2010s</v>
      </c>
      <c r="E1566" t="str">
        <v>Color</v>
      </c>
      <c r="F1566" t="str">
        <v>Drama</v>
      </c>
      <c r="G1566" t="str">
        <v>English</v>
      </c>
      <c r="H1566" t="str">
        <v>USA</v>
      </c>
      <c r="I1566" t="str">
        <v>PG-13</v>
      </c>
      <c r="J1566" t="str">
        <v>Jennifer Lawrence</v>
      </c>
      <c r="K1566" t="str">
        <v>Jodie Foster</v>
      </c>
      <c r="L1566">
        <v>34000</v>
      </c>
      <c r="M1566">
        <v>34705</v>
      </c>
      <c r="N1566">
        <v>0</v>
      </c>
      <c r="O1566">
        <v>17000</v>
      </c>
      <c r="P1566">
        <v>6.7</v>
      </c>
      <c r="R1566" t="str">
        <v>Escape from Alcatraz</v>
      </c>
      <c r="S1566">
        <v>28980</v>
      </c>
      <c r="T1566">
        <v>1979</v>
      </c>
      <c r="U1566" t="str">
        <v>1970s</v>
      </c>
      <c r="V1566" t="str">
        <v>Color</v>
      </c>
      <c r="W1566" t="str">
        <v>Biography</v>
      </c>
      <c r="X1566" t="str">
        <v>English</v>
      </c>
      <c r="Y1566" t="str">
        <v>USA</v>
      </c>
      <c r="Z1566" t="str">
        <v>PG</v>
      </c>
      <c r="AA1566" t="str">
        <v>Clint Eastwood</v>
      </c>
      <c r="AB1566" t="str">
        <v>Don Siegel</v>
      </c>
      <c r="AC1566">
        <v>16000</v>
      </c>
      <c r="AD1566">
        <v>17568</v>
      </c>
      <c r="AE1566">
        <v>152</v>
      </c>
      <c r="AF1566">
        <v>0</v>
      </c>
      <c r="AG1566">
        <v>7.6</v>
      </c>
      <c r="AH1566">
        <v>53</v>
      </c>
      <c r="AI1566">
        <v>112</v>
      </c>
      <c r="AJ1566">
        <v>36500000</v>
      </c>
      <c r="AL1566" s="7" t="str">
        <v>Charles T. Kanganis</v>
      </c>
      <c r="AM1566" s="35">
        <f>AVERAGEIFS(IMDB4[IMDb Score (1-10)],IMDB4[Director Name],Formula_Analysis!AL1566)</f>
        <v>4.3</v>
      </c>
    </row>
    <row r="1567" spans="1:39" x14ac:dyDescent="0.25">
      <c r="A1567" t="str">
        <v>Gangster Squad</v>
      </c>
      <c r="B1567">
        <v>41438</v>
      </c>
      <c r="C1567">
        <v>2013</v>
      </c>
      <c r="D1567" t="str">
        <v>2010s</v>
      </c>
      <c r="E1567" t="str">
        <v>Color</v>
      </c>
      <c r="F1567" t="str">
        <v>Action</v>
      </c>
      <c r="G1567" t="str">
        <v>English</v>
      </c>
      <c r="H1567" t="str">
        <v>USA</v>
      </c>
      <c r="I1567" t="str">
        <v>R</v>
      </c>
      <c r="J1567" t="str">
        <v>Ryan Gosling</v>
      </c>
      <c r="K1567" t="str">
        <v>Ruben Fleischer</v>
      </c>
      <c r="L1567">
        <v>33000</v>
      </c>
      <c r="M1567">
        <v>34738</v>
      </c>
      <c r="N1567">
        <v>181</v>
      </c>
      <c r="O1567">
        <v>40000</v>
      </c>
      <c r="P1567">
        <v>6.7</v>
      </c>
      <c r="R1567" t="str">
        <v>Million Dollar Arm</v>
      </c>
      <c r="S1567">
        <v>41969</v>
      </c>
      <c r="T1567">
        <v>2014</v>
      </c>
      <c r="U1567" t="str">
        <v>2010s</v>
      </c>
      <c r="V1567" t="str">
        <v>Color</v>
      </c>
      <c r="W1567" t="str">
        <v>Biography</v>
      </c>
      <c r="X1567" t="str">
        <v>English</v>
      </c>
      <c r="Y1567" t="str">
        <v>USA</v>
      </c>
      <c r="Z1567" t="str">
        <v>PG</v>
      </c>
      <c r="AA1567" t="str">
        <v>Jon Hamm</v>
      </c>
      <c r="AB1567" t="str">
        <v>Craig Gillespie</v>
      </c>
      <c r="AC1567">
        <v>4000</v>
      </c>
      <c r="AD1567">
        <v>6393</v>
      </c>
      <c r="AE1567">
        <v>44</v>
      </c>
      <c r="AF1567">
        <v>10000</v>
      </c>
      <c r="AG1567">
        <v>7</v>
      </c>
      <c r="AH1567">
        <v>151</v>
      </c>
      <c r="AI1567">
        <v>124</v>
      </c>
      <c r="AJ1567">
        <v>36447959</v>
      </c>
      <c r="AL1567" s="7" t="str">
        <v>Jim Goddard</v>
      </c>
      <c r="AM1567" s="35">
        <f>AVERAGEIFS(IMDB4[IMDb Score (1-10)],IMDB4[Director Name],Formula_Analysis!AL1567)</f>
        <v>3</v>
      </c>
    </row>
    <row r="1568" spans="1:39" x14ac:dyDescent="0.25">
      <c r="A1568" t="str">
        <v>Marvin's Room</v>
      </c>
      <c r="B1568">
        <v>35317</v>
      </c>
      <c r="C1568">
        <v>1996</v>
      </c>
      <c r="D1568" t="str">
        <v>1990s</v>
      </c>
      <c r="E1568" t="str">
        <v>Color</v>
      </c>
      <c r="F1568" t="str">
        <v>Drama</v>
      </c>
      <c r="G1568" t="str">
        <v>English</v>
      </c>
      <c r="H1568" t="str">
        <v>USA</v>
      </c>
      <c r="I1568" t="str">
        <v>PG-13</v>
      </c>
      <c r="J1568" t="str">
        <v>Leonardo DiCaprio</v>
      </c>
      <c r="K1568" t="str">
        <v>Jerry Zaks</v>
      </c>
      <c r="L1568">
        <v>29000</v>
      </c>
      <c r="M1568">
        <v>63194</v>
      </c>
      <c r="N1568">
        <v>4</v>
      </c>
      <c r="O1568">
        <v>1000</v>
      </c>
      <c r="P1568">
        <v>6.7</v>
      </c>
      <c r="R1568" t="str">
        <v>The Thin Red Line</v>
      </c>
      <c r="S1568">
        <v>35796</v>
      </c>
      <c r="T1568">
        <v>1998</v>
      </c>
      <c r="U1568" t="str">
        <v>1990s</v>
      </c>
      <c r="V1568" t="str">
        <v>Color</v>
      </c>
      <c r="W1568" t="str">
        <v>Drama</v>
      </c>
      <c r="X1568" t="str">
        <v>English</v>
      </c>
      <c r="Y1568" t="str">
        <v>USA</v>
      </c>
      <c r="Z1568" t="str">
        <v>R</v>
      </c>
      <c r="AA1568" t="str">
        <v>Nick Stahl</v>
      </c>
      <c r="AB1568" t="str">
        <v>Terrence Malick</v>
      </c>
      <c r="AC1568">
        <v>648</v>
      </c>
      <c r="AD1568">
        <v>1937</v>
      </c>
      <c r="AE1568">
        <v>0</v>
      </c>
      <c r="AF1568">
        <v>0</v>
      </c>
      <c r="AG1568">
        <v>7.6</v>
      </c>
      <c r="AH1568">
        <v>156</v>
      </c>
      <c r="AI1568">
        <v>215</v>
      </c>
      <c r="AJ1568">
        <v>36385763</v>
      </c>
      <c r="AL1568" s="7" t="str">
        <v>Eugenio Derbez</v>
      </c>
      <c r="AM1568" s="35">
        <f>AVERAGEIFS(IMDB4[IMDb Score (1-10)],IMDB4[Director Name],Formula_Analysis!AL1568)</f>
        <v>7.6</v>
      </c>
    </row>
    <row r="1569" spans="1:39" x14ac:dyDescent="0.25">
      <c r="A1569" t="str">
        <v>The Expendables 2</v>
      </c>
      <c r="B1569">
        <v>40985</v>
      </c>
      <c r="C1569">
        <v>2012</v>
      </c>
      <c r="D1569" t="str">
        <v>2010s</v>
      </c>
      <c r="E1569" t="str">
        <v>Color</v>
      </c>
      <c r="F1569" t="str">
        <v>Action</v>
      </c>
      <c r="G1569" t="str">
        <v>English</v>
      </c>
      <c r="H1569" t="str">
        <v>USA</v>
      </c>
      <c r="I1569" t="str">
        <v>R</v>
      </c>
      <c r="J1569" t="str">
        <v>Jason Statham</v>
      </c>
      <c r="K1569" t="str">
        <v>Simon West</v>
      </c>
      <c r="L1569">
        <v>26000</v>
      </c>
      <c r="M1569">
        <v>57881</v>
      </c>
      <c r="N1569">
        <v>165</v>
      </c>
      <c r="O1569">
        <v>108000</v>
      </c>
      <c r="P1569">
        <v>6.7</v>
      </c>
      <c r="R1569" t="str">
        <v>Sucker Punch</v>
      </c>
      <c r="S1569">
        <v>40616</v>
      </c>
      <c r="T1569">
        <v>2011</v>
      </c>
      <c r="U1569" t="str">
        <v>2010s</v>
      </c>
      <c r="V1569" t="str">
        <v>Color</v>
      </c>
      <c r="W1569" t="str">
        <v>Action</v>
      </c>
      <c r="X1569" t="str">
        <v>English</v>
      </c>
      <c r="Y1569" t="str">
        <v>USA</v>
      </c>
      <c r="Z1569" t="str">
        <v>PG-13</v>
      </c>
      <c r="AA1569" t="str">
        <v>Jon Hamm</v>
      </c>
      <c r="AB1569" t="str">
        <v>Zack Snyder</v>
      </c>
      <c r="AC1569">
        <v>4000</v>
      </c>
      <c r="AD1569">
        <v>7067</v>
      </c>
      <c r="AE1569">
        <v>0</v>
      </c>
      <c r="AF1569">
        <v>42000</v>
      </c>
      <c r="AG1569">
        <v>6.1</v>
      </c>
      <c r="AH1569">
        <v>435</v>
      </c>
      <c r="AI1569">
        <v>128</v>
      </c>
      <c r="AJ1569">
        <v>36381716</v>
      </c>
      <c r="AL1569" s="7" t="str">
        <v>Joseph Dorman</v>
      </c>
      <c r="AM1569" s="35">
        <f>AVERAGEIFS(IMDB4[IMDb Score (1-10)],IMDB4[Director Name],Formula_Analysis!AL1569)</f>
        <v>6.8</v>
      </c>
    </row>
    <row r="1570" spans="1:39" x14ac:dyDescent="0.25">
      <c r="A1570" t="str">
        <v>Hidalgo</v>
      </c>
      <c r="B1570">
        <v>38263</v>
      </c>
      <c r="C1570">
        <v>2004</v>
      </c>
      <c r="D1570" t="str">
        <v>2000s</v>
      </c>
      <c r="E1570" t="str">
        <v>Color</v>
      </c>
      <c r="F1570" t="str">
        <v>Action</v>
      </c>
      <c r="G1570" t="str">
        <v>English</v>
      </c>
      <c r="H1570" t="str">
        <v>USA</v>
      </c>
      <c r="I1570" t="str">
        <v>PG-13</v>
      </c>
      <c r="J1570" t="str">
        <v>J.K. Simmons</v>
      </c>
      <c r="K1570" t="str">
        <v>Joe Johnston</v>
      </c>
      <c r="L1570">
        <v>24000</v>
      </c>
      <c r="M1570">
        <v>36925</v>
      </c>
      <c r="N1570">
        <v>394</v>
      </c>
      <c r="O1570">
        <v>0</v>
      </c>
      <c r="P1570">
        <v>6.7</v>
      </c>
      <c r="R1570" t="str">
        <v>8MM</v>
      </c>
      <c r="S1570">
        <v>36208</v>
      </c>
      <c r="T1570">
        <v>1999</v>
      </c>
      <c r="U1570" t="str">
        <v>1990s</v>
      </c>
      <c r="V1570" t="str">
        <v>Color</v>
      </c>
      <c r="W1570" t="str">
        <v>Mystery</v>
      </c>
      <c r="X1570" t="str">
        <v>English</v>
      </c>
      <c r="Y1570" t="str">
        <v>Germany</v>
      </c>
      <c r="Z1570" t="str">
        <v>R</v>
      </c>
      <c r="AA1570" t="str">
        <v>Nicolas Cage</v>
      </c>
      <c r="AB1570" t="str">
        <v>Joel Schumacher</v>
      </c>
      <c r="AC1570">
        <v>12000</v>
      </c>
      <c r="AD1570">
        <v>12970</v>
      </c>
      <c r="AE1570">
        <v>541</v>
      </c>
      <c r="AF1570">
        <v>0</v>
      </c>
      <c r="AG1570">
        <v>6.5</v>
      </c>
      <c r="AH1570">
        <v>138</v>
      </c>
      <c r="AI1570">
        <v>123</v>
      </c>
      <c r="AJ1570">
        <v>36283504</v>
      </c>
      <c r="AL1570" s="7" t="str">
        <v>Fede Alvarez</v>
      </c>
      <c r="AM1570" s="35">
        <f>AVERAGEIFS(IMDB4[IMDb Score (1-10)],IMDB4[Director Name],Formula_Analysis!AL1570)</f>
        <v>6.5</v>
      </c>
    </row>
    <row r="1571" spans="1:39" x14ac:dyDescent="0.25">
      <c r="A1571" t="str">
        <v>The Fast and the Furious</v>
      </c>
      <c r="B1571">
        <v>37142</v>
      </c>
      <c r="C1571">
        <v>2001</v>
      </c>
      <c r="D1571" t="str">
        <v>2000s</v>
      </c>
      <c r="E1571" t="str">
        <v>Color</v>
      </c>
      <c r="F1571" t="str">
        <v>Action</v>
      </c>
      <c r="G1571" t="str">
        <v>English</v>
      </c>
      <c r="H1571" t="str">
        <v>USA</v>
      </c>
      <c r="I1571" t="str">
        <v>PG-13</v>
      </c>
      <c r="J1571" t="str">
        <v>Paul Walker</v>
      </c>
      <c r="K1571" t="str">
        <v>Rob Cohen</v>
      </c>
      <c r="L1571">
        <v>23000</v>
      </c>
      <c r="M1571">
        <v>45327</v>
      </c>
      <c r="N1571">
        <v>357</v>
      </c>
      <c r="O1571">
        <v>14000</v>
      </c>
      <c r="P1571">
        <v>6.7</v>
      </c>
      <c r="R1571" t="str">
        <v>The Sentinel</v>
      </c>
      <c r="S1571">
        <v>38771</v>
      </c>
      <c r="T1571">
        <v>2006</v>
      </c>
      <c r="U1571" t="str">
        <v>2000s</v>
      </c>
      <c r="V1571" t="str">
        <v>Color</v>
      </c>
      <c r="W1571" t="str">
        <v>Action</v>
      </c>
      <c r="X1571" t="str">
        <v>English</v>
      </c>
      <c r="Y1571" t="str">
        <v>USA</v>
      </c>
      <c r="Z1571" t="str">
        <v>PG-13</v>
      </c>
      <c r="AA1571" t="str">
        <v>Blair Brown</v>
      </c>
      <c r="AB1571" t="str">
        <v>Clark Johnson</v>
      </c>
      <c r="AC1571">
        <v>310</v>
      </c>
      <c r="AD1571">
        <v>1352</v>
      </c>
      <c r="AE1571">
        <v>69</v>
      </c>
      <c r="AF1571">
        <v>690</v>
      </c>
      <c r="AG1571">
        <v>6.1</v>
      </c>
      <c r="AH1571">
        <v>161</v>
      </c>
      <c r="AI1571">
        <v>107</v>
      </c>
      <c r="AJ1571">
        <v>36279230</v>
      </c>
      <c r="AL1571" s="7" t="str">
        <v>Charles Ferguson</v>
      </c>
      <c r="AM1571" s="35">
        <f>AVERAGEIFS(IMDB4[IMDb Score (1-10)],IMDB4[Director Name],Formula_Analysis!AL1571)</f>
        <v>7.65</v>
      </c>
    </row>
    <row r="1572" spans="1:39" x14ac:dyDescent="0.25">
      <c r="A1572" t="str">
        <v>The New World</v>
      </c>
      <c r="B1572">
        <v>38545</v>
      </c>
      <c r="C1572">
        <v>2005</v>
      </c>
      <c r="D1572" t="str">
        <v>2000s</v>
      </c>
      <c r="E1572" t="str">
        <v>Color</v>
      </c>
      <c r="F1572" t="str">
        <v>Biography</v>
      </c>
      <c r="G1572" t="str">
        <v>English</v>
      </c>
      <c r="H1572" t="str">
        <v>USA</v>
      </c>
      <c r="I1572" t="str">
        <v>PG-13</v>
      </c>
      <c r="J1572" t="str">
        <v>Christian Bale</v>
      </c>
      <c r="K1572" t="str">
        <v>Terrence Malick</v>
      </c>
      <c r="L1572">
        <v>23000</v>
      </c>
      <c r="M1572">
        <v>27829</v>
      </c>
      <c r="N1572">
        <v>0</v>
      </c>
      <c r="O1572">
        <v>0</v>
      </c>
      <c r="P1572">
        <v>6.7</v>
      </c>
      <c r="R1572" t="str">
        <v>Mad Max Beyond Thunderdome</v>
      </c>
      <c r="S1572">
        <v>31355</v>
      </c>
      <c r="T1572">
        <v>1985</v>
      </c>
      <c r="U1572" t="str">
        <v>1980s</v>
      </c>
      <c r="V1572" t="str">
        <v>Color</v>
      </c>
      <c r="W1572" t="str">
        <v>Action</v>
      </c>
      <c r="X1572" t="str">
        <v>English</v>
      </c>
      <c r="Y1572" t="str">
        <v>Australia</v>
      </c>
      <c r="Z1572" t="str">
        <v>PG-13</v>
      </c>
      <c r="AA1572" t="str">
        <v>Tina Turner</v>
      </c>
      <c r="AB1572" t="str">
        <v>George Miller</v>
      </c>
      <c r="AC1572">
        <v>794</v>
      </c>
      <c r="AD1572">
        <v>1529</v>
      </c>
      <c r="AE1572">
        <v>750</v>
      </c>
      <c r="AF1572">
        <v>0</v>
      </c>
      <c r="AG1572">
        <v>6.2</v>
      </c>
      <c r="AH1572">
        <v>117</v>
      </c>
      <c r="AI1572">
        <v>107</v>
      </c>
      <c r="AJ1572">
        <v>36200000</v>
      </c>
      <c r="AL1572" s="7" t="str">
        <v>Michael McGowan</v>
      </c>
      <c r="AM1572" s="35">
        <f>AVERAGEIFS(IMDB4[IMDb Score (1-10)],IMDB4[Director Name],Formula_Analysis!AL1572)</f>
        <v>7.6</v>
      </c>
    </row>
    <row r="1573" spans="1:39" x14ac:dyDescent="0.25">
      <c r="A1573" t="str">
        <v>Analyze This</v>
      </c>
      <c r="B1573">
        <v>36301</v>
      </c>
      <c r="C1573">
        <v>1999</v>
      </c>
      <c r="D1573" t="str">
        <v>1990s</v>
      </c>
      <c r="E1573" t="str">
        <v>Color</v>
      </c>
      <c r="F1573" t="str">
        <v>Comedy</v>
      </c>
      <c r="G1573" t="str">
        <v>English</v>
      </c>
      <c r="H1573" t="str">
        <v>USA</v>
      </c>
      <c r="I1573" t="str">
        <v>R</v>
      </c>
      <c r="J1573" t="str">
        <v>Robert De Niro</v>
      </c>
      <c r="K1573" t="str">
        <v>Harold Ramis</v>
      </c>
      <c r="L1573">
        <v>22000</v>
      </c>
      <c r="M1573">
        <v>24333</v>
      </c>
      <c r="N1573">
        <v>11000</v>
      </c>
      <c r="O1573">
        <v>0</v>
      </c>
      <c r="P1573">
        <v>6.7</v>
      </c>
      <c r="R1573" t="str">
        <v>Friday the 13th Part III</v>
      </c>
      <c r="S1573">
        <v>29974</v>
      </c>
      <c r="T1573">
        <v>1982</v>
      </c>
      <c r="U1573" t="str">
        <v>1980s</v>
      </c>
      <c r="V1573" t="str">
        <v>Color</v>
      </c>
      <c r="W1573" t="str">
        <v>Horror</v>
      </c>
      <c r="X1573" t="str">
        <v>English</v>
      </c>
      <c r="Y1573" t="str">
        <v>USA</v>
      </c>
      <c r="Z1573" t="str">
        <v>R</v>
      </c>
      <c r="AA1573" t="str">
        <v>Richard Brooker</v>
      </c>
      <c r="AB1573" t="str">
        <v>Steve Miner</v>
      </c>
      <c r="AC1573">
        <v>72</v>
      </c>
      <c r="AD1573">
        <v>174</v>
      </c>
      <c r="AE1573">
        <v>49</v>
      </c>
      <c r="AF1573">
        <v>0</v>
      </c>
      <c r="AG1573">
        <v>5.7</v>
      </c>
      <c r="AH1573">
        <v>235</v>
      </c>
      <c r="AI1573">
        <v>91</v>
      </c>
      <c r="AJ1573">
        <v>36200000</v>
      </c>
      <c r="AL1573" s="7" t="str">
        <v>Jody Hill</v>
      </c>
      <c r="AM1573" s="35">
        <f>AVERAGEIFS(IMDB4[IMDb Score (1-10)],IMDB4[Director Name],Formula_Analysis!AL1573)</f>
        <v>5.8</v>
      </c>
    </row>
    <row r="1574" spans="1:39" x14ac:dyDescent="0.25">
      <c r="A1574" t="str">
        <v>Machete</v>
      </c>
      <c r="B1574">
        <v>40405</v>
      </c>
      <c r="C1574">
        <v>2010</v>
      </c>
      <c r="D1574" t="str">
        <v>2010s</v>
      </c>
      <c r="E1574" t="str">
        <v>Color</v>
      </c>
      <c r="F1574" t="str">
        <v>Action</v>
      </c>
      <c r="G1574" t="str">
        <v>English</v>
      </c>
      <c r="H1574" t="str">
        <v>USA</v>
      </c>
      <c r="I1574" t="str">
        <v>R</v>
      </c>
      <c r="J1574" t="str">
        <v>Robert De Niro</v>
      </c>
      <c r="K1574" t="str">
        <v>Ethan Maniquis</v>
      </c>
      <c r="L1574">
        <v>22000</v>
      </c>
      <c r="M1574">
        <v>26233</v>
      </c>
      <c r="N1574">
        <v>20</v>
      </c>
      <c r="O1574">
        <v>44000</v>
      </c>
      <c r="P1574">
        <v>6.7</v>
      </c>
      <c r="R1574" t="str">
        <v>Walking with Dinosaurs 3D</v>
      </c>
      <c r="S1574">
        <v>41584</v>
      </c>
      <c r="T1574">
        <v>2013</v>
      </c>
      <c r="U1574" t="str">
        <v>2010s</v>
      </c>
      <c r="V1574" t="str">
        <v>Color</v>
      </c>
      <c r="W1574" t="str">
        <v>Adventure</v>
      </c>
      <c r="X1574" t="str">
        <v>English</v>
      </c>
      <c r="Y1574" t="str">
        <v>USA</v>
      </c>
      <c r="Z1574" t="str">
        <v>PG</v>
      </c>
      <c r="AA1574" t="str">
        <v>Charlie Rowe</v>
      </c>
      <c r="AB1574" t="str">
        <v>Barry Cook</v>
      </c>
      <c r="AC1574">
        <v>882</v>
      </c>
      <c r="AD1574">
        <v>1971</v>
      </c>
      <c r="AE1574">
        <v>43</v>
      </c>
      <c r="AF1574">
        <v>0</v>
      </c>
      <c r="AG1574">
        <v>5.2</v>
      </c>
      <c r="AH1574">
        <v>113</v>
      </c>
      <c r="AI1574">
        <v>87</v>
      </c>
      <c r="AJ1574">
        <v>36073232</v>
      </c>
      <c r="AL1574" s="7" t="str">
        <v>Chris Stokes</v>
      </c>
      <c r="AM1574" s="35">
        <f>AVERAGEIFS(IMDB4[IMDb Score (1-10)],IMDB4[Director Name],Formula_Analysis!AL1574)</f>
        <v>3.5</v>
      </c>
    </row>
    <row r="1575" spans="1:39" x14ac:dyDescent="0.25">
      <c r="A1575" t="str">
        <v>Next Stop Wonderland</v>
      </c>
      <c r="B1575">
        <v>36055</v>
      </c>
      <c r="C1575">
        <v>1998</v>
      </c>
      <c r="D1575" t="str">
        <v>1990s</v>
      </c>
      <c r="E1575" t="str">
        <v>Color</v>
      </c>
      <c r="F1575" t="str">
        <v>Comedy</v>
      </c>
      <c r="G1575" t="str">
        <v>English</v>
      </c>
      <c r="H1575" t="str">
        <v>USA</v>
      </c>
      <c r="I1575" t="str">
        <v>R</v>
      </c>
      <c r="J1575" t="str">
        <v>Philip Seymour Hoffman</v>
      </c>
      <c r="K1575" t="str">
        <v>Brad Anderson</v>
      </c>
      <c r="L1575">
        <v>22000</v>
      </c>
      <c r="M1575">
        <v>23461</v>
      </c>
      <c r="N1575">
        <v>122</v>
      </c>
      <c r="O1575">
        <v>392</v>
      </c>
      <c r="P1575">
        <v>6.7</v>
      </c>
      <c r="R1575" t="str">
        <v>Death Race</v>
      </c>
      <c r="S1575">
        <v>39792</v>
      </c>
      <c r="T1575">
        <v>2008</v>
      </c>
      <c r="U1575" t="str">
        <v>2000s</v>
      </c>
      <c r="V1575" t="str">
        <v>Color</v>
      </c>
      <c r="W1575" t="str">
        <v>Action</v>
      </c>
      <c r="X1575" t="str">
        <v>English</v>
      </c>
      <c r="Y1575" t="str">
        <v>USA</v>
      </c>
      <c r="Z1575" t="str">
        <v>R</v>
      </c>
      <c r="AA1575" t="str">
        <v>Jason Statham</v>
      </c>
      <c r="AB1575" t="str">
        <v>Paul W.S. Anderson</v>
      </c>
      <c r="AC1575">
        <v>26000</v>
      </c>
      <c r="AD1575">
        <v>28643</v>
      </c>
      <c r="AE1575">
        <v>545</v>
      </c>
      <c r="AF1575">
        <v>0</v>
      </c>
      <c r="AG1575">
        <v>6.4</v>
      </c>
      <c r="AH1575">
        <v>230</v>
      </c>
      <c r="AI1575">
        <v>111</v>
      </c>
      <c r="AJ1575">
        <v>36064910</v>
      </c>
      <c r="AL1575" s="7" t="str">
        <v>Edward Burns</v>
      </c>
      <c r="AM1575" s="35">
        <f>AVERAGEIFS(IMDB4[IMDb Score (1-10)],IMDB4[Director Name],Formula_Analysis!AL1575)</f>
        <v>6.3666666666666671</v>
      </c>
    </row>
    <row r="1576" spans="1:39" x14ac:dyDescent="0.25">
      <c r="A1576" t="str">
        <v>The Soloist</v>
      </c>
      <c r="B1576">
        <v>39945</v>
      </c>
      <c r="C1576">
        <v>2009</v>
      </c>
      <c r="D1576" t="str">
        <v>2000s</v>
      </c>
      <c r="E1576" t="str">
        <v>Color</v>
      </c>
      <c r="F1576" t="str">
        <v>Biography</v>
      </c>
      <c r="G1576" t="str">
        <v>English</v>
      </c>
      <c r="H1576" t="str">
        <v>UK</v>
      </c>
      <c r="I1576" t="str">
        <v>PG-13</v>
      </c>
      <c r="J1576" t="str">
        <v>Robert Downey Jr.</v>
      </c>
      <c r="K1576" t="str">
        <v>Joe Wright</v>
      </c>
      <c r="L1576">
        <v>21000</v>
      </c>
      <c r="M1576">
        <v>23745</v>
      </c>
      <c r="N1576">
        <v>456</v>
      </c>
      <c r="O1576">
        <v>0</v>
      </c>
      <c r="P1576">
        <v>6.7</v>
      </c>
      <c r="R1576" t="str">
        <v>Set It Off</v>
      </c>
      <c r="S1576">
        <v>35234</v>
      </c>
      <c r="T1576">
        <v>1996</v>
      </c>
      <c r="U1576" t="str">
        <v>1990s</v>
      </c>
      <c r="V1576" t="str">
        <v>Color</v>
      </c>
      <c r="W1576" t="str">
        <v>Action</v>
      </c>
      <c r="X1576" t="str">
        <v>English</v>
      </c>
      <c r="Y1576" t="str">
        <v>USA</v>
      </c>
      <c r="Z1576" t="str">
        <v>R</v>
      </c>
      <c r="AA1576" t="str">
        <v>Vivica A. Fox</v>
      </c>
      <c r="AB1576" t="str">
        <v>F. Gary Gray</v>
      </c>
      <c r="AC1576">
        <v>890</v>
      </c>
      <c r="AD1576">
        <v>3661</v>
      </c>
      <c r="AE1576">
        <v>473</v>
      </c>
      <c r="AF1576">
        <v>0</v>
      </c>
      <c r="AG1576">
        <v>6.8</v>
      </c>
      <c r="AH1576">
        <v>29</v>
      </c>
      <c r="AI1576">
        <v>123</v>
      </c>
      <c r="AJ1576">
        <v>36049108</v>
      </c>
      <c r="AL1576" s="7" t="str">
        <v>Robert Stevenson</v>
      </c>
      <c r="AM1576" s="35">
        <f>AVERAGEIFS(IMDB4[IMDb Score (1-10)],IMDB4[Director Name],Formula_Analysis!AL1576)</f>
        <v>7.8</v>
      </c>
    </row>
    <row r="1577" spans="1:39" x14ac:dyDescent="0.25">
      <c r="A1577" t="str">
        <v>Star Wars: Episode II - Attack of the Clones</v>
      </c>
      <c r="B1577">
        <v>37493</v>
      </c>
      <c r="C1577">
        <v>2002</v>
      </c>
      <c r="D1577" t="str">
        <v>2000s</v>
      </c>
      <c r="E1577" t="str">
        <v>Color</v>
      </c>
      <c r="F1577" t="str">
        <v>Action</v>
      </c>
      <c r="G1577" t="str">
        <v>English</v>
      </c>
      <c r="H1577" t="str">
        <v>USA</v>
      </c>
      <c r="I1577" t="str">
        <v>PG</v>
      </c>
      <c r="J1577" t="str">
        <v>Natalie Portman</v>
      </c>
      <c r="K1577" t="str">
        <v>George Lucas</v>
      </c>
      <c r="L1577">
        <v>20000</v>
      </c>
      <c r="M1577">
        <v>42990</v>
      </c>
      <c r="N1577">
        <v>0</v>
      </c>
      <c r="O1577">
        <v>0</v>
      </c>
      <c r="P1577">
        <v>6.7</v>
      </c>
      <c r="R1577" t="str">
        <v>Hanging Up</v>
      </c>
      <c r="S1577">
        <v>36859</v>
      </c>
      <c r="T1577">
        <v>2000</v>
      </c>
      <c r="U1577" t="str">
        <v>2000s</v>
      </c>
      <c r="V1577" t="str">
        <v>Color</v>
      </c>
      <c r="W1577" t="str">
        <v>Comedy</v>
      </c>
      <c r="X1577" t="str">
        <v>English</v>
      </c>
      <c r="Y1577" t="str">
        <v>Germany</v>
      </c>
      <c r="Z1577" t="str">
        <v>PG-13</v>
      </c>
      <c r="AA1577" t="str">
        <v>Adam Arkin</v>
      </c>
      <c r="AB1577" t="str">
        <v>Diane Keaton</v>
      </c>
      <c r="AC1577">
        <v>374</v>
      </c>
      <c r="AD1577">
        <v>1238</v>
      </c>
      <c r="AE1577">
        <v>0</v>
      </c>
      <c r="AF1577">
        <v>390</v>
      </c>
      <c r="AG1577">
        <v>4.7</v>
      </c>
      <c r="AH1577">
        <v>82</v>
      </c>
      <c r="AI1577">
        <v>94</v>
      </c>
      <c r="AJ1577">
        <v>36037909</v>
      </c>
      <c r="AL1577" s="7" t="str">
        <v>Tommy Lee Wallace</v>
      </c>
      <c r="AM1577" s="35">
        <f>AVERAGEIFS(IMDB4[IMDb Score (1-10)],IMDB4[Director Name],Formula_Analysis!AL1577)</f>
        <v>4.5999999999999996</v>
      </c>
    </row>
    <row r="1578" spans="1:39" x14ac:dyDescent="0.25">
      <c r="A1578" t="str">
        <v>X-Men Origins: Wolverine</v>
      </c>
      <c r="B1578">
        <v>40023</v>
      </c>
      <c r="C1578">
        <v>2009</v>
      </c>
      <c r="D1578" t="str">
        <v>2000s</v>
      </c>
      <c r="E1578" t="str">
        <v>Color</v>
      </c>
      <c r="F1578" t="str">
        <v>Action</v>
      </c>
      <c r="G1578" t="str">
        <v>English</v>
      </c>
      <c r="H1578" t="str">
        <v>USA</v>
      </c>
      <c r="I1578" t="str">
        <v>PG-13</v>
      </c>
      <c r="J1578" t="str">
        <v>Hugh Jackman</v>
      </c>
      <c r="K1578" t="str">
        <v>Gavin Hood</v>
      </c>
      <c r="L1578">
        <v>20000</v>
      </c>
      <c r="M1578">
        <v>40054</v>
      </c>
      <c r="N1578">
        <v>151</v>
      </c>
      <c r="O1578">
        <v>0</v>
      </c>
      <c r="P1578">
        <v>6.7</v>
      </c>
      <c r="R1578" t="str">
        <v>Derailed</v>
      </c>
      <c r="S1578">
        <v>38548</v>
      </c>
      <c r="T1578">
        <v>2005</v>
      </c>
      <c r="U1578" t="str">
        <v>2000s</v>
      </c>
      <c r="V1578" t="str">
        <v>Color</v>
      </c>
      <c r="W1578" t="str">
        <v>Drama</v>
      </c>
      <c r="X1578" t="str">
        <v>English</v>
      </c>
      <c r="Y1578" t="str">
        <v>USA</v>
      </c>
      <c r="Z1578" t="str">
        <v>R</v>
      </c>
      <c r="AA1578" t="str">
        <v>Denis O'Hare</v>
      </c>
      <c r="AB1578" t="str">
        <v>Mikael HÃ¥fstrÃ¶m</v>
      </c>
      <c r="AC1578">
        <v>896</v>
      </c>
      <c r="AD1578">
        <v>2019</v>
      </c>
      <c r="AE1578">
        <v>101</v>
      </c>
      <c r="AF1578">
        <v>0</v>
      </c>
      <c r="AG1578">
        <v>6.6</v>
      </c>
      <c r="AH1578">
        <v>116</v>
      </c>
      <c r="AI1578">
        <v>112</v>
      </c>
      <c r="AJ1578">
        <v>36020063</v>
      </c>
      <c r="AL1578" s="7" t="str">
        <v>Kelly Reichardt</v>
      </c>
      <c r="AM1578" s="35">
        <f>AVERAGEIFS(IMDB4[IMDb Score (1-10)],IMDB4[Director Name],Formula_Analysis!AL1578)</f>
        <v>6.9</v>
      </c>
    </row>
    <row r="1579" spans="1:39" x14ac:dyDescent="0.25">
      <c r="A1579" t="str">
        <v>The Wolverine</v>
      </c>
      <c r="B1579">
        <v>41293</v>
      </c>
      <c r="C1579">
        <v>2013</v>
      </c>
      <c r="D1579" t="str">
        <v>2010s</v>
      </c>
      <c r="E1579" t="str">
        <v>Color</v>
      </c>
      <c r="F1579" t="str">
        <v>Action</v>
      </c>
      <c r="G1579" t="str">
        <v>English</v>
      </c>
      <c r="H1579" t="str">
        <v>USA</v>
      </c>
      <c r="I1579" t="str">
        <v>PG-13</v>
      </c>
      <c r="J1579" t="str">
        <v>Hugh Jackman</v>
      </c>
      <c r="K1579" t="str">
        <v>James Mangold</v>
      </c>
      <c r="L1579">
        <v>20000</v>
      </c>
      <c r="M1579">
        <v>23755</v>
      </c>
      <c r="N1579">
        <v>446</v>
      </c>
      <c r="O1579">
        <v>68000</v>
      </c>
      <c r="P1579">
        <v>6.7</v>
      </c>
      <c r="R1579" t="str">
        <v>The Robe</v>
      </c>
      <c r="S1579">
        <v>19494</v>
      </c>
      <c r="T1579">
        <v>1953</v>
      </c>
      <c r="U1579" t="str">
        <v>1950s</v>
      </c>
      <c r="V1579" t="str">
        <v>Color</v>
      </c>
      <c r="W1579" t="str">
        <v>Drama</v>
      </c>
      <c r="X1579" t="str">
        <v>English</v>
      </c>
      <c r="Y1579" t="str">
        <v>USA</v>
      </c>
      <c r="Z1579" t="str">
        <v>Unrated</v>
      </c>
      <c r="AA1579" t="str">
        <v>Richard Burton</v>
      </c>
      <c r="AB1579" t="str">
        <v>Henry Koster</v>
      </c>
      <c r="AC1579">
        <v>726</v>
      </c>
      <c r="AD1579">
        <v>1920</v>
      </c>
      <c r="AE1579">
        <v>28</v>
      </c>
      <c r="AF1579">
        <v>0</v>
      </c>
      <c r="AG1579">
        <v>6.8</v>
      </c>
      <c r="AH1579">
        <v>42</v>
      </c>
      <c r="AI1579">
        <v>135</v>
      </c>
      <c r="AJ1579">
        <v>36000000</v>
      </c>
      <c r="AL1579" s="7" t="str">
        <v>Diane Keaton</v>
      </c>
      <c r="AM1579" s="35">
        <f>AVERAGEIFS(IMDB4[IMDb Score (1-10)],IMDB4[Director Name],Formula_Analysis!AL1579)</f>
        <v>4.7</v>
      </c>
    </row>
    <row r="1580" spans="1:39" x14ac:dyDescent="0.25">
      <c r="A1580" t="str">
        <v>Flushed Away</v>
      </c>
      <c r="B1580">
        <v>38860</v>
      </c>
      <c r="C1580">
        <v>2006</v>
      </c>
      <c r="D1580" t="str">
        <v>2000s</v>
      </c>
      <c r="E1580" t="str">
        <v>Color</v>
      </c>
      <c r="F1580" t="str">
        <v>Adventure</v>
      </c>
      <c r="G1580" t="str">
        <v>English</v>
      </c>
      <c r="H1580" t="str">
        <v>UK</v>
      </c>
      <c r="I1580" t="str">
        <v>PG</v>
      </c>
      <c r="J1580" t="str">
        <v>Hugh Jackman</v>
      </c>
      <c r="K1580" t="str">
        <v>David Bowers</v>
      </c>
      <c r="L1580">
        <v>20000</v>
      </c>
      <c r="M1580">
        <v>35161</v>
      </c>
      <c r="N1580">
        <v>42</v>
      </c>
      <c r="O1580">
        <v>0</v>
      </c>
      <c r="P1580">
        <v>6.7</v>
      </c>
      <c r="R1580" t="str">
        <v>The Greatest Show on Earth</v>
      </c>
      <c r="S1580">
        <v>19290</v>
      </c>
      <c r="T1580">
        <v>1952</v>
      </c>
      <c r="U1580" t="str">
        <v>1950s</v>
      </c>
      <c r="V1580" t="str">
        <v>Color</v>
      </c>
      <c r="W1580" t="str">
        <v>Drama</v>
      </c>
      <c r="X1580" t="str">
        <v>English</v>
      </c>
      <c r="Y1580" t="str">
        <v>USA</v>
      </c>
      <c r="Z1580" t="str">
        <v>Not Rated</v>
      </c>
      <c r="AA1580" t="str">
        <v>Gloria Grahame</v>
      </c>
      <c r="AB1580" t="str">
        <v>Cecil B. DeMille</v>
      </c>
      <c r="AC1580">
        <v>232</v>
      </c>
      <c r="AD1580">
        <v>825</v>
      </c>
      <c r="AE1580">
        <v>309</v>
      </c>
      <c r="AF1580">
        <v>625</v>
      </c>
      <c r="AG1580">
        <v>6.7</v>
      </c>
      <c r="AH1580">
        <v>44</v>
      </c>
      <c r="AI1580">
        <v>152</v>
      </c>
      <c r="AJ1580">
        <v>36000000</v>
      </c>
      <c r="AL1580" s="7" t="str">
        <v>Jon Stewart</v>
      </c>
      <c r="AM1580" s="35">
        <f>AVERAGEIFS(IMDB4[IMDb Score (1-10)],IMDB4[Director Name],Formula_Analysis!AL1580)</f>
        <v>6.6</v>
      </c>
    </row>
    <row r="1581" spans="1:39" x14ac:dyDescent="0.25">
      <c r="A1581" t="str">
        <v>In Time</v>
      </c>
      <c r="B1581">
        <v>40765</v>
      </c>
      <c r="C1581">
        <v>2011</v>
      </c>
      <c r="D1581" t="str">
        <v>2010s</v>
      </c>
      <c r="E1581" t="str">
        <v>Color</v>
      </c>
      <c r="F1581" t="str">
        <v>Action</v>
      </c>
      <c r="G1581" t="str">
        <v>English</v>
      </c>
      <c r="H1581" t="str">
        <v>USA</v>
      </c>
      <c r="I1581" t="str">
        <v>PG-13</v>
      </c>
      <c r="J1581" t="str">
        <v>Matt Bomer</v>
      </c>
      <c r="K1581" t="str">
        <v>Andrew Niccol</v>
      </c>
      <c r="L1581">
        <v>20000</v>
      </c>
      <c r="M1581">
        <v>34011</v>
      </c>
      <c r="N1581">
        <v>487</v>
      </c>
      <c r="O1581">
        <v>52000</v>
      </c>
      <c r="P1581">
        <v>6.7</v>
      </c>
      <c r="R1581" t="str">
        <v>What a Girl Wants</v>
      </c>
      <c r="S1581">
        <v>37881</v>
      </c>
      <c r="T1581">
        <v>2003</v>
      </c>
      <c r="U1581" t="str">
        <v>2000s</v>
      </c>
      <c r="V1581" t="str">
        <v>Color</v>
      </c>
      <c r="W1581" t="str">
        <v>Comedy</v>
      </c>
      <c r="X1581" t="str">
        <v>English</v>
      </c>
      <c r="Y1581" t="str">
        <v>USA</v>
      </c>
      <c r="Z1581" t="str">
        <v>PG</v>
      </c>
      <c r="AA1581" t="str">
        <v>Colin Firth</v>
      </c>
      <c r="AB1581" t="str">
        <v>Dennie Gordon</v>
      </c>
      <c r="AC1581">
        <v>14000</v>
      </c>
      <c r="AD1581">
        <v>16400</v>
      </c>
      <c r="AE1581">
        <v>29</v>
      </c>
      <c r="AF1581">
        <v>0</v>
      </c>
      <c r="AG1581">
        <v>5.8</v>
      </c>
      <c r="AH1581">
        <v>66</v>
      </c>
      <c r="AI1581">
        <v>105</v>
      </c>
      <c r="AJ1581">
        <v>35990505</v>
      </c>
      <c r="AL1581" s="7" t="str">
        <v>Dan Harris</v>
      </c>
      <c r="AM1581" s="35">
        <f>AVERAGEIFS(IMDB4[IMDb Score (1-10)],IMDB4[Director Name],Formula_Analysis!AL1581)</f>
        <v>7.3</v>
      </c>
    </row>
    <row r="1582" spans="1:39" x14ac:dyDescent="0.25">
      <c r="A1582" t="str">
        <v>The Other Boleyn Girl</v>
      </c>
      <c r="B1582">
        <v>39810</v>
      </c>
      <c r="C1582">
        <v>2008</v>
      </c>
      <c r="D1582" t="str">
        <v>2000s</v>
      </c>
      <c r="E1582" t="str">
        <v>Color</v>
      </c>
      <c r="F1582" t="str">
        <v>Biography</v>
      </c>
      <c r="G1582" t="str">
        <v>English</v>
      </c>
      <c r="H1582" t="str">
        <v>UK</v>
      </c>
      <c r="I1582" t="str">
        <v>PG-13</v>
      </c>
      <c r="J1582" t="str">
        <v>Natalie Portman</v>
      </c>
      <c r="K1582" t="str">
        <v>Justin Chadwick</v>
      </c>
      <c r="L1582">
        <v>20000</v>
      </c>
      <c r="M1582">
        <v>77823</v>
      </c>
      <c r="N1582">
        <v>56</v>
      </c>
      <c r="O1582">
        <v>0</v>
      </c>
      <c r="P1582">
        <v>6.7</v>
      </c>
      <c r="R1582" t="str">
        <v>Mortal Kombat: Annihilation</v>
      </c>
      <c r="S1582">
        <v>35450</v>
      </c>
      <c r="T1582">
        <v>1997</v>
      </c>
      <c r="U1582" t="str">
        <v>1990s</v>
      </c>
      <c r="V1582" t="str">
        <v>Color</v>
      </c>
      <c r="W1582" t="str">
        <v>Action</v>
      </c>
      <c r="X1582" t="str">
        <v>English</v>
      </c>
      <c r="Y1582" t="str">
        <v>USA</v>
      </c>
      <c r="Z1582" t="str">
        <v>PG-13</v>
      </c>
      <c r="AA1582" t="str">
        <v>Brian Thompson</v>
      </c>
      <c r="AB1582" t="str">
        <v>John R. Leonetti</v>
      </c>
      <c r="AC1582">
        <v>663</v>
      </c>
      <c r="AD1582">
        <v>2266</v>
      </c>
      <c r="AE1582">
        <v>40</v>
      </c>
      <c r="AF1582">
        <v>1000</v>
      </c>
      <c r="AG1582">
        <v>3.7</v>
      </c>
      <c r="AH1582">
        <v>59</v>
      </c>
      <c r="AI1582">
        <v>95</v>
      </c>
      <c r="AJ1582">
        <v>35927406</v>
      </c>
      <c r="AL1582" s="7" t="str">
        <v>Arjun Sablok</v>
      </c>
      <c r="AM1582" s="35">
        <f>AVERAGEIFS(IMDB4[IMDb Score (1-10)],IMDB4[Director Name],Formula_Analysis!AL1582)</f>
        <v>3.3</v>
      </c>
    </row>
    <row r="1583" spans="1:39" x14ac:dyDescent="0.25">
      <c r="A1583" t="str">
        <v>My Blueberry Nights</v>
      </c>
      <c r="B1583">
        <v>39255</v>
      </c>
      <c r="C1583">
        <v>2007</v>
      </c>
      <c r="D1583" t="str">
        <v>2000s</v>
      </c>
      <c r="E1583" t="str">
        <v>Color</v>
      </c>
      <c r="F1583" t="str">
        <v>Drama</v>
      </c>
      <c r="G1583" t="str">
        <v>English</v>
      </c>
      <c r="H1583" t="str">
        <v>Hong Kong</v>
      </c>
      <c r="I1583" t="str">
        <v>PG-13</v>
      </c>
      <c r="J1583" t="str">
        <v>Natalie Portman</v>
      </c>
      <c r="K1583" t="str">
        <v>Kar-Wai Wong</v>
      </c>
      <c r="L1583">
        <v>20000</v>
      </c>
      <c r="M1583">
        <v>20364</v>
      </c>
      <c r="N1583">
        <v>0</v>
      </c>
      <c r="O1583">
        <v>0</v>
      </c>
      <c r="P1583">
        <v>6.7</v>
      </c>
      <c r="R1583" t="str">
        <v>In the Bedroom</v>
      </c>
      <c r="S1583">
        <v>37171</v>
      </c>
      <c r="T1583">
        <v>2001</v>
      </c>
      <c r="U1583" t="str">
        <v>2000s</v>
      </c>
      <c r="V1583" t="str">
        <v>Color</v>
      </c>
      <c r="W1583" t="str">
        <v>Crime</v>
      </c>
      <c r="X1583" t="str">
        <v>English</v>
      </c>
      <c r="Y1583" t="str">
        <v>USA</v>
      </c>
      <c r="Z1583" t="str">
        <v>R</v>
      </c>
      <c r="AA1583" t="str">
        <v>Tom Wilkinson</v>
      </c>
      <c r="AB1583" t="str">
        <v>Todd Field</v>
      </c>
      <c r="AC1583">
        <v>1000</v>
      </c>
      <c r="AD1583">
        <v>3970</v>
      </c>
      <c r="AE1583">
        <v>143</v>
      </c>
      <c r="AF1583">
        <v>951</v>
      </c>
      <c r="AG1583">
        <v>7.5</v>
      </c>
      <c r="AH1583">
        <v>179</v>
      </c>
      <c r="AI1583">
        <v>138</v>
      </c>
      <c r="AJ1583">
        <v>35918429</v>
      </c>
      <c r="AL1583" s="7" t="str">
        <v>Zach Cregger</v>
      </c>
      <c r="AM1583" s="35">
        <f>AVERAGEIFS(IMDB4[IMDb Score (1-10)],IMDB4[Director Name],Formula_Analysis!AL1583)</f>
        <v>5.0999999999999996</v>
      </c>
    </row>
    <row r="1584" spans="1:39" x14ac:dyDescent="0.25">
      <c r="A1584" t="str">
        <v>Penguins of Madagascar</v>
      </c>
      <c r="B1584">
        <v>41853</v>
      </c>
      <c r="C1584">
        <v>2014</v>
      </c>
      <c r="D1584" t="str">
        <v>2010s</v>
      </c>
      <c r="E1584" t="str">
        <v>Color</v>
      </c>
      <c r="F1584" t="str">
        <v>Adventure</v>
      </c>
      <c r="G1584" t="str">
        <v>English</v>
      </c>
      <c r="H1584" t="str">
        <v>USA</v>
      </c>
      <c r="I1584" t="str">
        <v>PG</v>
      </c>
      <c r="J1584" t="str">
        <v>Benedict Cumberbatch</v>
      </c>
      <c r="K1584" t="str">
        <v>Eric Darnell</v>
      </c>
      <c r="L1584">
        <v>19000</v>
      </c>
      <c r="M1584">
        <v>19963</v>
      </c>
      <c r="N1584">
        <v>35</v>
      </c>
      <c r="O1584">
        <v>11000</v>
      </c>
      <c r="P1584">
        <v>6.7</v>
      </c>
      <c r="R1584" t="str">
        <v>The Theory of Everything</v>
      </c>
      <c r="S1584">
        <v>41662</v>
      </c>
      <c r="T1584">
        <v>2014</v>
      </c>
      <c r="U1584" t="str">
        <v>2010s</v>
      </c>
      <c r="V1584" t="str">
        <v>Color</v>
      </c>
      <c r="W1584" t="str">
        <v>Biography</v>
      </c>
      <c r="X1584" t="str">
        <v>English</v>
      </c>
      <c r="Y1584" t="str">
        <v>UK</v>
      </c>
      <c r="Z1584" t="str">
        <v>PG-13</v>
      </c>
      <c r="AA1584" t="str">
        <v>Eddie Redmayne</v>
      </c>
      <c r="AB1584" t="str">
        <v>James Marsh</v>
      </c>
      <c r="AC1584">
        <v>13000</v>
      </c>
      <c r="AD1584">
        <v>14100</v>
      </c>
      <c r="AE1584">
        <v>120</v>
      </c>
      <c r="AF1584">
        <v>90000</v>
      </c>
      <c r="AG1584">
        <v>7.7</v>
      </c>
      <c r="AH1584">
        <v>419</v>
      </c>
      <c r="AI1584">
        <v>123</v>
      </c>
      <c r="AJ1584">
        <v>35887263</v>
      </c>
      <c r="AL1584" s="7" t="str">
        <v>Russell Holt</v>
      </c>
      <c r="AM1584" s="35">
        <f>AVERAGEIFS(IMDB4[IMDb Score (1-10)],IMDB4[Director Name],Formula_Analysis!AL1584)</f>
        <v>6.9</v>
      </c>
    </row>
    <row r="1585" spans="1:39" x14ac:dyDescent="0.25">
      <c r="A1585" t="str">
        <v>Scoop</v>
      </c>
      <c r="B1585">
        <v>39037</v>
      </c>
      <c r="C1585">
        <v>2006</v>
      </c>
      <c r="D1585" t="str">
        <v>2000s</v>
      </c>
      <c r="E1585" t="str">
        <v>Color</v>
      </c>
      <c r="F1585" t="str">
        <v>Comedy</v>
      </c>
      <c r="G1585" t="str">
        <v>English</v>
      </c>
      <c r="H1585" t="str">
        <v>UK</v>
      </c>
      <c r="I1585" t="str">
        <v>PG-13</v>
      </c>
      <c r="J1585" t="str">
        <v>Scarlett Johansson</v>
      </c>
      <c r="K1585" t="str">
        <v>Woody Allen</v>
      </c>
      <c r="L1585">
        <v>19000</v>
      </c>
      <c r="M1585">
        <v>20132</v>
      </c>
      <c r="N1585">
        <v>11000</v>
      </c>
      <c r="O1585">
        <v>0</v>
      </c>
      <c r="P1585">
        <v>6.7</v>
      </c>
      <c r="R1585" t="str">
        <v>Shine</v>
      </c>
      <c r="S1585">
        <v>35284</v>
      </c>
      <c r="T1585">
        <v>1996</v>
      </c>
      <c r="U1585" t="str">
        <v>1990s</v>
      </c>
      <c r="V1585" t="str">
        <v>Color</v>
      </c>
      <c r="W1585" t="str">
        <v>Biography</v>
      </c>
      <c r="X1585" t="str">
        <v>English</v>
      </c>
      <c r="Y1585" t="str">
        <v>Australia</v>
      </c>
      <c r="Z1585" t="str">
        <v>PG-13</v>
      </c>
      <c r="AA1585" t="str">
        <v>Noah Taylor</v>
      </c>
      <c r="AB1585" t="str">
        <v>Scott Hicks</v>
      </c>
      <c r="AC1585">
        <v>509</v>
      </c>
      <c r="AD1585">
        <v>888</v>
      </c>
      <c r="AE1585">
        <v>96</v>
      </c>
      <c r="AF1585">
        <v>0</v>
      </c>
      <c r="AG1585">
        <v>7.7</v>
      </c>
      <c r="AH1585">
        <v>71</v>
      </c>
      <c r="AI1585">
        <v>105</v>
      </c>
      <c r="AJ1585">
        <v>35811509</v>
      </c>
      <c r="AL1585" s="7" t="str">
        <v>Hugh Johnson</v>
      </c>
      <c r="AM1585" s="35">
        <f>AVERAGEIFS(IMDB4[IMDb Score (1-10)],IMDB4[Director Name],Formula_Analysis!AL1585)</f>
        <v>5.2</v>
      </c>
    </row>
    <row r="1586" spans="1:39" x14ac:dyDescent="0.25">
      <c r="A1586" t="str">
        <v>Something's Gotta Give</v>
      </c>
      <c r="B1586">
        <v>37813</v>
      </c>
      <c r="C1586">
        <v>2003</v>
      </c>
      <c r="D1586" t="str">
        <v>2000s</v>
      </c>
      <c r="E1586" t="str">
        <v>Color</v>
      </c>
      <c r="F1586" t="str">
        <v>Comedy</v>
      </c>
      <c r="G1586" t="str">
        <v>English</v>
      </c>
      <c r="H1586" t="str">
        <v>USA</v>
      </c>
      <c r="I1586" t="str">
        <v>PG-13</v>
      </c>
      <c r="J1586" t="str">
        <v>Keanu Reeves</v>
      </c>
      <c r="K1586" t="str">
        <v>Nancy Meyers</v>
      </c>
      <c r="L1586">
        <v>18000</v>
      </c>
      <c r="M1586">
        <v>22679</v>
      </c>
      <c r="N1586">
        <v>278</v>
      </c>
      <c r="O1586">
        <v>0</v>
      </c>
      <c r="P1586">
        <v>6.7</v>
      </c>
      <c r="R1586" t="str">
        <v>The Island</v>
      </c>
      <c r="S1586">
        <v>38375</v>
      </c>
      <c r="T1586">
        <v>2005</v>
      </c>
      <c r="U1586" t="str">
        <v>2000s</v>
      </c>
      <c r="V1586" t="str">
        <v>Color</v>
      </c>
      <c r="W1586" t="str">
        <v>Action</v>
      </c>
      <c r="X1586" t="str">
        <v>English</v>
      </c>
      <c r="Y1586" t="str">
        <v>USA</v>
      </c>
      <c r="Z1586" t="str">
        <v>PG-13</v>
      </c>
      <c r="AA1586" t="str">
        <v>Scarlett Johansson</v>
      </c>
      <c r="AB1586" t="str">
        <v>Michael Bay</v>
      </c>
      <c r="AC1586">
        <v>19000</v>
      </c>
      <c r="AD1586">
        <v>34839</v>
      </c>
      <c r="AE1586">
        <v>0</v>
      </c>
      <c r="AF1586">
        <v>0</v>
      </c>
      <c r="AG1586">
        <v>6.9</v>
      </c>
      <c r="AH1586">
        <v>257</v>
      </c>
      <c r="AI1586">
        <v>136</v>
      </c>
      <c r="AJ1586">
        <v>35799026</v>
      </c>
      <c r="AL1586" s="7" t="str">
        <v>William A. Fraker</v>
      </c>
      <c r="AM1586" s="35">
        <f>AVERAGEIFS(IMDB4[IMDb Score (1-10)],IMDB4[Director Name],Formula_Analysis!AL1586)</f>
        <v>5</v>
      </c>
    </row>
    <row r="1587" spans="1:39" x14ac:dyDescent="0.25">
      <c r="A1587" t="str">
        <v>2 Guns</v>
      </c>
      <c r="B1587">
        <v>41615</v>
      </c>
      <c r="C1587">
        <v>2013</v>
      </c>
      <c r="D1587" t="str">
        <v>2010s</v>
      </c>
      <c r="E1587" t="str">
        <v>Color</v>
      </c>
      <c r="F1587" t="str">
        <v>Action</v>
      </c>
      <c r="G1587" t="str">
        <v>English</v>
      </c>
      <c r="H1587" t="str">
        <v>USA</v>
      </c>
      <c r="I1587" t="str">
        <v>R</v>
      </c>
      <c r="J1587" t="str">
        <v>Denzel Washington</v>
      </c>
      <c r="K1587" t="str">
        <v>Baltasar KormÃ¡kur</v>
      </c>
      <c r="L1587">
        <v>18000</v>
      </c>
      <c r="M1587">
        <v>20148</v>
      </c>
      <c r="N1587">
        <v>175</v>
      </c>
      <c r="O1587">
        <v>22000</v>
      </c>
      <c r="P1587">
        <v>6.7</v>
      </c>
      <c r="R1587" t="str">
        <v>Changeling</v>
      </c>
      <c r="S1587">
        <v>39496</v>
      </c>
      <c r="T1587">
        <v>2008</v>
      </c>
      <c r="U1587" t="str">
        <v>2000s</v>
      </c>
      <c r="V1587" t="str">
        <v>Color</v>
      </c>
      <c r="W1587" t="str">
        <v>Crime</v>
      </c>
      <c r="X1587" t="str">
        <v>English</v>
      </c>
      <c r="Y1587" t="str">
        <v>USA</v>
      </c>
      <c r="Z1587" t="str">
        <v>R</v>
      </c>
      <c r="AA1587" t="str">
        <v>Angelina Jolie Pitt</v>
      </c>
      <c r="AB1587" t="str">
        <v>Clint Eastwood</v>
      </c>
      <c r="AC1587">
        <v>11000</v>
      </c>
      <c r="AD1587">
        <v>12840</v>
      </c>
      <c r="AE1587">
        <v>16000</v>
      </c>
      <c r="AF1587">
        <v>14000</v>
      </c>
      <c r="AG1587">
        <v>7.8</v>
      </c>
      <c r="AH1587">
        <v>264</v>
      </c>
      <c r="AI1587">
        <v>141</v>
      </c>
      <c r="AJ1587">
        <v>35707327</v>
      </c>
      <c r="AL1587" s="7" t="str">
        <v>Tom Gormican</v>
      </c>
      <c r="AM1587" s="35">
        <f>AVERAGEIFS(IMDB4[IMDb Score (1-10)],IMDB4[Director Name],Formula_Analysis!AL1587)</f>
        <v>6.1</v>
      </c>
    </row>
    <row r="1588" spans="1:39" x14ac:dyDescent="0.25">
      <c r="A1588" t="str">
        <v>The Bone Collector</v>
      </c>
      <c r="B1588">
        <v>36499</v>
      </c>
      <c r="C1588">
        <v>1999</v>
      </c>
      <c r="D1588" t="str">
        <v>1990s</v>
      </c>
      <c r="E1588" t="str">
        <v>Color</v>
      </c>
      <c r="F1588" t="str">
        <v>Crime</v>
      </c>
      <c r="G1588" t="str">
        <v>English</v>
      </c>
      <c r="H1588" t="str">
        <v>USA</v>
      </c>
      <c r="I1588" t="str">
        <v>R</v>
      </c>
      <c r="J1588" t="str">
        <v>Denzel Washington</v>
      </c>
      <c r="K1588" t="str">
        <v>Phillip Noyce</v>
      </c>
      <c r="L1588">
        <v>18000</v>
      </c>
      <c r="M1588">
        <v>29748</v>
      </c>
      <c r="N1588">
        <v>176</v>
      </c>
      <c r="O1588">
        <v>0</v>
      </c>
      <c r="P1588">
        <v>6.7</v>
      </c>
      <c r="R1588" t="str">
        <v>Smokin' Aces</v>
      </c>
      <c r="S1588">
        <v>38986</v>
      </c>
      <c r="T1588">
        <v>2006</v>
      </c>
      <c r="U1588" t="str">
        <v>2000s</v>
      </c>
      <c r="V1588" t="str">
        <v>Color</v>
      </c>
      <c r="W1588" t="str">
        <v>Action</v>
      </c>
      <c r="X1588" t="str">
        <v>English</v>
      </c>
      <c r="Y1588" t="str">
        <v>UK</v>
      </c>
      <c r="Z1588" t="str">
        <v>R</v>
      </c>
      <c r="AA1588" t="str">
        <v>Ryan Reynolds</v>
      </c>
      <c r="AB1588" t="str">
        <v>Joe Carnahan</v>
      </c>
      <c r="AC1588">
        <v>16000</v>
      </c>
      <c r="AD1588">
        <v>19410</v>
      </c>
      <c r="AE1588">
        <v>248</v>
      </c>
      <c r="AF1588">
        <v>3000</v>
      </c>
      <c r="AG1588">
        <v>6.7</v>
      </c>
      <c r="AH1588">
        <v>186</v>
      </c>
      <c r="AI1588">
        <v>109</v>
      </c>
      <c r="AJ1588">
        <v>35635046</v>
      </c>
      <c r="AL1588" s="7" t="str">
        <v>Laurie Collyer</v>
      </c>
      <c r="AM1588" s="35">
        <f>AVERAGEIFS(IMDB4[IMDb Score (1-10)],IMDB4[Director Name],Formula_Analysis!AL1588)</f>
        <v>6.6</v>
      </c>
    </row>
    <row r="1589" spans="1:39" x14ac:dyDescent="0.25">
      <c r="A1589" t="str">
        <v>Sweet November</v>
      </c>
      <c r="B1589">
        <v>37079</v>
      </c>
      <c r="C1589">
        <v>2001</v>
      </c>
      <c r="D1589" t="str">
        <v>2000s</v>
      </c>
      <c r="E1589" t="str">
        <v>Color</v>
      </c>
      <c r="F1589" t="str">
        <v>Drama</v>
      </c>
      <c r="G1589" t="str">
        <v>English</v>
      </c>
      <c r="H1589" t="str">
        <v>USA</v>
      </c>
      <c r="I1589" t="str">
        <v>PG-13</v>
      </c>
      <c r="J1589" t="str">
        <v>Keanu Reeves</v>
      </c>
      <c r="K1589" t="str">
        <v>Pat O'Connor</v>
      </c>
      <c r="L1589">
        <v>18000</v>
      </c>
      <c r="M1589">
        <v>29484</v>
      </c>
      <c r="N1589">
        <v>7</v>
      </c>
      <c r="O1589">
        <v>8000</v>
      </c>
      <c r="P1589">
        <v>6.7</v>
      </c>
      <c r="R1589" t="str">
        <v>The Indian in the Cupboard</v>
      </c>
      <c r="S1589">
        <v>35051</v>
      </c>
      <c r="T1589">
        <v>1995</v>
      </c>
      <c r="U1589" t="str">
        <v>1990s</v>
      </c>
      <c r="V1589" t="str">
        <v>Color</v>
      </c>
      <c r="W1589" t="str">
        <v>Drama</v>
      </c>
      <c r="X1589" t="str">
        <v>English</v>
      </c>
      <c r="Y1589" t="str">
        <v>USA</v>
      </c>
      <c r="Z1589" t="str">
        <v>PG</v>
      </c>
      <c r="AA1589" t="str">
        <v>Steve Coogan</v>
      </c>
      <c r="AB1589" t="str">
        <v>Frank Oz</v>
      </c>
      <c r="AC1589">
        <v>1000</v>
      </c>
      <c r="AD1589">
        <v>2965</v>
      </c>
      <c r="AE1589">
        <v>0</v>
      </c>
      <c r="AF1589">
        <v>0</v>
      </c>
      <c r="AG1589">
        <v>5.9</v>
      </c>
      <c r="AH1589">
        <v>25</v>
      </c>
      <c r="AI1589">
        <v>96</v>
      </c>
      <c r="AJ1589">
        <v>35617599</v>
      </c>
      <c r="AL1589" s="7" t="str">
        <v>Sue Corcoran</v>
      </c>
      <c r="AM1589" s="35">
        <f>AVERAGEIFS(IMDB4[IMDb Score (1-10)],IMDB4[Director Name],Formula_Analysis!AL1589)</f>
        <v>4.7</v>
      </c>
    </row>
    <row r="1590" spans="1:39" x14ac:dyDescent="0.25">
      <c r="A1590" t="str">
        <v>Beyond the Sea</v>
      </c>
      <c r="B1590">
        <v>37993</v>
      </c>
      <c r="C1590">
        <v>2004</v>
      </c>
      <c r="D1590" t="str">
        <v>2000s</v>
      </c>
      <c r="E1590" t="str">
        <v>Black and White</v>
      </c>
      <c r="F1590" t="str">
        <v>Biography</v>
      </c>
      <c r="G1590" t="str">
        <v>English</v>
      </c>
      <c r="H1590" t="str">
        <v>USA</v>
      </c>
      <c r="I1590" t="str">
        <v>PG-13</v>
      </c>
      <c r="J1590" t="str">
        <v>Kevin Spacey</v>
      </c>
      <c r="K1590" t="str">
        <v>Kevin Spacey</v>
      </c>
      <c r="L1590">
        <v>18000</v>
      </c>
      <c r="M1590">
        <v>23689</v>
      </c>
      <c r="N1590">
        <v>18000</v>
      </c>
      <c r="O1590">
        <v>0</v>
      </c>
      <c r="P1590">
        <v>6.7</v>
      </c>
      <c r="R1590" t="str">
        <v>The American</v>
      </c>
      <c r="S1590">
        <v>40511</v>
      </c>
      <c r="T1590">
        <v>2010</v>
      </c>
      <c r="U1590" t="str">
        <v>2010s</v>
      </c>
      <c r="V1590" t="str">
        <v>Color</v>
      </c>
      <c r="W1590" t="str">
        <v>Crime</v>
      </c>
      <c r="X1590" t="str">
        <v>English</v>
      </c>
      <c r="Y1590" t="str">
        <v>USA</v>
      </c>
      <c r="Z1590" t="str">
        <v>R</v>
      </c>
      <c r="AA1590" t="str">
        <v>Violante Placido</v>
      </c>
      <c r="AB1590" t="str">
        <v>Anton Corbijn</v>
      </c>
      <c r="AC1590">
        <v>978</v>
      </c>
      <c r="AD1590">
        <v>1454</v>
      </c>
      <c r="AE1590">
        <v>210</v>
      </c>
      <c r="AF1590">
        <v>10000</v>
      </c>
      <c r="AG1590">
        <v>6.3</v>
      </c>
      <c r="AH1590">
        <v>333</v>
      </c>
      <c r="AI1590">
        <v>105</v>
      </c>
      <c r="AJ1590">
        <v>35596227</v>
      </c>
      <c r="AL1590" s="7" t="str">
        <v>Maria Maggenti</v>
      </c>
      <c r="AM1590" s="35">
        <f>AVERAGEIFS(IMDB4[IMDb Score (1-10)],IMDB4[Director Name],Formula_Analysis!AL1590)</f>
        <v>6.5</v>
      </c>
    </row>
    <row r="1591" spans="1:39" x14ac:dyDescent="0.25">
      <c r="A1591" t="str">
        <v>Home</v>
      </c>
      <c r="B1591">
        <v>42006</v>
      </c>
      <c r="C1591">
        <v>2015</v>
      </c>
      <c r="D1591" t="str">
        <v>2010s</v>
      </c>
      <c r="E1591" t="str">
        <v>Color</v>
      </c>
      <c r="F1591" t="str">
        <v>Adventure</v>
      </c>
      <c r="G1591" t="str">
        <v>English</v>
      </c>
      <c r="H1591" t="str">
        <v>USA</v>
      </c>
      <c r="I1591" t="str">
        <v>PG</v>
      </c>
      <c r="J1591" t="str">
        <v>Jim Parsons</v>
      </c>
      <c r="K1591" t="str">
        <v>Tim Johnson</v>
      </c>
      <c r="L1591">
        <v>17000</v>
      </c>
      <c r="M1591">
        <v>17883</v>
      </c>
      <c r="N1591">
        <v>12</v>
      </c>
      <c r="O1591">
        <v>26000</v>
      </c>
      <c r="P1591">
        <v>6.7</v>
      </c>
      <c r="R1591" t="str">
        <v>Larry Crowne</v>
      </c>
      <c r="S1591">
        <v>40576</v>
      </c>
      <c r="T1591">
        <v>2011</v>
      </c>
      <c r="U1591" t="str">
        <v>2010s</v>
      </c>
      <c r="V1591" t="str">
        <v>Color</v>
      </c>
      <c r="W1591" t="str">
        <v>Comedy</v>
      </c>
      <c r="X1591" t="str">
        <v>English</v>
      </c>
      <c r="Y1591" t="str">
        <v>USA</v>
      </c>
      <c r="Z1591" t="str">
        <v>PG-13</v>
      </c>
      <c r="AA1591" t="str">
        <v>Tom Hanks</v>
      </c>
      <c r="AB1591" t="str">
        <v>Tom Hanks</v>
      </c>
      <c r="AC1591">
        <v>15000</v>
      </c>
      <c r="AD1591">
        <v>16827</v>
      </c>
      <c r="AE1591">
        <v>15000</v>
      </c>
      <c r="AF1591">
        <v>0</v>
      </c>
      <c r="AG1591">
        <v>6.1</v>
      </c>
      <c r="AH1591">
        <v>218</v>
      </c>
      <c r="AI1591">
        <v>98</v>
      </c>
      <c r="AJ1591">
        <v>35565975</v>
      </c>
      <c r="AL1591" s="7" t="str">
        <v>Dustin Hoffman</v>
      </c>
      <c r="AM1591" s="35">
        <f>AVERAGEIFS(IMDB4[IMDb Score (1-10)],IMDB4[Director Name],Formula_Analysis!AL1591)</f>
        <v>6.8</v>
      </c>
    </row>
    <row r="1592" spans="1:39" x14ac:dyDescent="0.25">
      <c r="A1592" t="str">
        <v>This Is the End</v>
      </c>
      <c r="B1592">
        <v>41515</v>
      </c>
      <c r="C1592">
        <v>2013</v>
      </c>
      <c r="D1592" t="str">
        <v>2010s</v>
      </c>
      <c r="E1592" t="str">
        <v>Color</v>
      </c>
      <c r="F1592" t="str">
        <v>Comedy</v>
      </c>
      <c r="G1592" t="str">
        <v>English</v>
      </c>
      <c r="H1592" t="str">
        <v>USA</v>
      </c>
      <c r="I1592" t="str">
        <v>R</v>
      </c>
      <c r="J1592" t="str">
        <v>Channing Tatum</v>
      </c>
      <c r="K1592" t="str">
        <v>Evan Goldberg</v>
      </c>
      <c r="L1592">
        <v>17000</v>
      </c>
      <c r="M1592">
        <v>38751</v>
      </c>
      <c r="N1592">
        <v>133</v>
      </c>
      <c r="O1592">
        <v>97000</v>
      </c>
      <c r="P1592">
        <v>6.7</v>
      </c>
      <c r="R1592" t="str">
        <v>Selena</v>
      </c>
      <c r="S1592">
        <v>35647</v>
      </c>
      <c r="T1592">
        <v>1997</v>
      </c>
      <c r="U1592" t="str">
        <v>1990s</v>
      </c>
      <c r="V1592" t="str">
        <v>Color</v>
      </c>
      <c r="W1592" t="str">
        <v>Biography</v>
      </c>
      <c r="X1592" t="str">
        <v>English</v>
      </c>
      <c r="Y1592" t="str">
        <v>USA</v>
      </c>
      <c r="Z1592" t="str">
        <v>PG</v>
      </c>
      <c r="AA1592" t="str">
        <v>Jon Seda</v>
      </c>
      <c r="AB1592" t="str">
        <v>Gregory Nava</v>
      </c>
      <c r="AC1592">
        <v>565</v>
      </c>
      <c r="AD1592">
        <v>1735</v>
      </c>
      <c r="AE1592">
        <v>16</v>
      </c>
      <c r="AF1592">
        <v>0</v>
      </c>
      <c r="AG1592">
        <v>6.7</v>
      </c>
      <c r="AH1592">
        <v>37</v>
      </c>
      <c r="AI1592">
        <v>127</v>
      </c>
      <c r="AJ1592">
        <v>35422828</v>
      </c>
      <c r="AL1592" s="7" t="str">
        <v>Mike Nawrocki</v>
      </c>
      <c r="AM1592" s="35">
        <f>AVERAGEIFS(IMDB4[IMDb Score (1-10)],IMDB4[Director Name],Formula_Analysis!AL1592)</f>
        <v>6.15</v>
      </c>
    </row>
    <row r="1593" spans="1:39" x14ac:dyDescent="0.25">
      <c r="A1593" t="str">
        <v>Wish I Was Here</v>
      </c>
      <c r="B1593">
        <v>41674</v>
      </c>
      <c r="C1593">
        <v>2014</v>
      </c>
      <c r="D1593" t="str">
        <v>2010s</v>
      </c>
      <c r="E1593" t="str">
        <v>Color</v>
      </c>
      <c r="F1593" t="str">
        <v>Comedy</v>
      </c>
      <c r="G1593" t="str">
        <v>English</v>
      </c>
      <c r="H1593" t="str">
        <v>USA</v>
      </c>
      <c r="I1593" t="str">
        <v>R</v>
      </c>
      <c r="J1593" t="str">
        <v>Jim Parsons</v>
      </c>
      <c r="K1593" t="str">
        <v>Zach Braff</v>
      </c>
      <c r="L1593">
        <v>17000</v>
      </c>
      <c r="M1593">
        <v>18947</v>
      </c>
      <c r="N1593">
        <v>0</v>
      </c>
      <c r="O1593">
        <v>0</v>
      </c>
      <c r="P1593">
        <v>6.7</v>
      </c>
      <c r="R1593" t="str">
        <v>Live and Let Die</v>
      </c>
      <c r="S1593">
        <v>26885</v>
      </c>
      <c r="T1593">
        <v>1973</v>
      </c>
      <c r="U1593" t="str">
        <v>1970s</v>
      </c>
      <c r="V1593" t="str">
        <v>Color</v>
      </c>
      <c r="W1593" t="str">
        <v>Action</v>
      </c>
      <c r="X1593" t="str">
        <v>English</v>
      </c>
      <c r="Y1593" t="str">
        <v>UK</v>
      </c>
      <c r="Z1593" t="str">
        <v>PG</v>
      </c>
      <c r="AA1593" t="str">
        <v>Yaphet Kotto</v>
      </c>
      <c r="AB1593" t="str">
        <v>Guy Hamilton</v>
      </c>
      <c r="AC1593">
        <v>581</v>
      </c>
      <c r="AD1593">
        <v>1865</v>
      </c>
      <c r="AE1593">
        <v>82</v>
      </c>
      <c r="AF1593">
        <v>0</v>
      </c>
      <c r="AG1593">
        <v>6.8</v>
      </c>
      <c r="AH1593">
        <v>136</v>
      </c>
      <c r="AI1593">
        <v>121</v>
      </c>
      <c r="AJ1593">
        <v>35400000</v>
      </c>
      <c r="AL1593" s="7" t="str">
        <v>Matty Rich</v>
      </c>
      <c r="AM1593" s="35">
        <f>AVERAGEIFS(IMDB4[IMDb Score (1-10)],IMDB4[Director Name],Formula_Analysis!AL1593)</f>
        <v>5.9</v>
      </c>
    </row>
    <row r="1594" spans="1:39" x14ac:dyDescent="0.25">
      <c r="A1594" t="str">
        <v>The Proposal</v>
      </c>
      <c r="B1594">
        <v>40140</v>
      </c>
      <c r="C1594">
        <v>2009</v>
      </c>
      <c r="D1594" t="str">
        <v>2000s</v>
      </c>
      <c r="E1594" t="str">
        <v>Color</v>
      </c>
      <c r="F1594" t="str">
        <v>Comedy</v>
      </c>
      <c r="G1594" t="str">
        <v>English</v>
      </c>
      <c r="H1594" t="str">
        <v>USA</v>
      </c>
      <c r="I1594" t="str">
        <v>PG-13</v>
      </c>
      <c r="J1594" t="str">
        <v>Ryan Reynolds</v>
      </c>
      <c r="K1594" t="str">
        <v>Anne Fletcher</v>
      </c>
      <c r="L1594">
        <v>16000</v>
      </c>
      <c r="M1594">
        <v>18656</v>
      </c>
      <c r="N1594">
        <v>98</v>
      </c>
      <c r="O1594">
        <v>10000</v>
      </c>
      <c r="P1594">
        <v>6.7</v>
      </c>
      <c r="R1594" t="str">
        <v>The Boy Next Door</v>
      </c>
      <c r="S1594">
        <v>42221</v>
      </c>
      <c r="T1594">
        <v>2015</v>
      </c>
      <c r="U1594" t="str">
        <v>2010s</v>
      </c>
      <c r="V1594" t="str">
        <v>Color</v>
      </c>
      <c r="W1594" t="str">
        <v>Mystery</v>
      </c>
      <c r="X1594" t="str">
        <v>English</v>
      </c>
      <c r="Y1594" t="str">
        <v>USA</v>
      </c>
      <c r="Z1594" t="str">
        <v>R</v>
      </c>
      <c r="AA1594" t="str">
        <v>Ryan Guzman</v>
      </c>
      <c r="AB1594" t="str">
        <v>Rob Cohen</v>
      </c>
      <c r="AC1594">
        <v>3000</v>
      </c>
      <c r="AD1594">
        <v>4807</v>
      </c>
      <c r="AE1594">
        <v>357</v>
      </c>
      <c r="AF1594">
        <v>8000</v>
      </c>
      <c r="AG1594">
        <v>4.5999999999999996</v>
      </c>
      <c r="AH1594">
        <v>149</v>
      </c>
      <c r="AI1594">
        <v>91</v>
      </c>
      <c r="AJ1594">
        <v>35385560</v>
      </c>
      <c r="AL1594" s="7" t="str">
        <v>Khalid Mohamed</v>
      </c>
      <c r="AM1594" s="35">
        <f>AVERAGEIFS(IMDB4[IMDb Score (1-10)],IMDB4[Director Name],Formula_Analysis!AL1594)</f>
        <v>6.2</v>
      </c>
    </row>
    <row r="1595" spans="1:39" x14ac:dyDescent="0.25">
      <c r="A1595" t="str">
        <v>Absolute Power</v>
      </c>
      <c r="B1595">
        <v>35763</v>
      </c>
      <c r="C1595">
        <v>1997</v>
      </c>
      <c r="D1595" t="str">
        <v>1990s</v>
      </c>
      <c r="E1595" t="str">
        <v>Color</v>
      </c>
      <c r="F1595" t="str">
        <v>Action</v>
      </c>
      <c r="G1595" t="str">
        <v>English</v>
      </c>
      <c r="H1595" t="str">
        <v>USA</v>
      </c>
      <c r="I1595" t="str">
        <v>R</v>
      </c>
      <c r="J1595" t="str">
        <v>Clint Eastwood</v>
      </c>
      <c r="K1595" t="str">
        <v>Clint Eastwood</v>
      </c>
      <c r="L1595">
        <v>16000</v>
      </c>
      <c r="M1595">
        <v>19139</v>
      </c>
      <c r="N1595">
        <v>16000</v>
      </c>
      <c r="O1595">
        <v>1000</v>
      </c>
      <c r="P1595">
        <v>6.7</v>
      </c>
      <c r="R1595" t="str">
        <v>Money Train</v>
      </c>
      <c r="S1595">
        <v>34930</v>
      </c>
      <c r="T1595">
        <v>1995</v>
      </c>
      <c r="U1595" t="str">
        <v>1990s</v>
      </c>
      <c r="V1595" t="str">
        <v>Color</v>
      </c>
      <c r="W1595" t="str">
        <v>Action</v>
      </c>
      <c r="X1595" t="str">
        <v>English</v>
      </c>
      <c r="Y1595" t="str">
        <v>USA</v>
      </c>
      <c r="Z1595" t="str">
        <v>R</v>
      </c>
      <c r="AA1595" t="str">
        <v>Vincent Pastore</v>
      </c>
      <c r="AB1595" t="str">
        <v>Joseph Ruben</v>
      </c>
      <c r="AC1595">
        <v>584</v>
      </c>
      <c r="AD1595">
        <v>1132</v>
      </c>
      <c r="AE1595">
        <v>29</v>
      </c>
      <c r="AF1595">
        <v>617</v>
      </c>
      <c r="AG1595">
        <v>5.6</v>
      </c>
      <c r="AH1595">
        <v>40</v>
      </c>
      <c r="AI1595">
        <v>105</v>
      </c>
      <c r="AJ1595">
        <v>35324232</v>
      </c>
      <c r="AL1595" s="7" t="str">
        <v>Quentin Dupieux</v>
      </c>
      <c r="AM1595" s="35">
        <f>AVERAGEIFS(IMDB4[IMDb Score (1-10)],IMDB4[Director Name],Formula_Analysis!AL1595)</f>
        <v>5.8</v>
      </c>
    </row>
    <row r="1596" spans="1:39" x14ac:dyDescent="0.25">
      <c r="A1596" t="str">
        <v>Smokin' Aces</v>
      </c>
      <c r="B1596">
        <v>38986</v>
      </c>
      <c r="C1596">
        <v>2006</v>
      </c>
      <c r="D1596" t="str">
        <v>2000s</v>
      </c>
      <c r="E1596" t="str">
        <v>Color</v>
      </c>
      <c r="F1596" t="str">
        <v>Action</v>
      </c>
      <c r="G1596" t="str">
        <v>English</v>
      </c>
      <c r="H1596" t="str">
        <v>UK</v>
      </c>
      <c r="I1596" t="str">
        <v>R</v>
      </c>
      <c r="J1596" t="str">
        <v>Ryan Reynolds</v>
      </c>
      <c r="K1596" t="str">
        <v>Joe Carnahan</v>
      </c>
      <c r="L1596">
        <v>16000</v>
      </c>
      <c r="M1596">
        <v>19410</v>
      </c>
      <c r="N1596">
        <v>248</v>
      </c>
      <c r="O1596">
        <v>3000</v>
      </c>
      <c r="P1596">
        <v>6.7</v>
      </c>
      <c r="R1596" t="str">
        <v>Frankenweenie</v>
      </c>
      <c r="S1596">
        <v>40926</v>
      </c>
      <c r="T1596">
        <v>2012</v>
      </c>
      <c r="U1596" t="str">
        <v>2010s</v>
      </c>
      <c r="V1596" t="str">
        <v>Black and White</v>
      </c>
      <c r="W1596" t="str">
        <v>Animation</v>
      </c>
      <c r="X1596" t="str">
        <v>English</v>
      </c>
      <c r="Y1596" t="str">
        <v>USA</v>
      </c>
      <c r="Z1596" t="str">
        <v>PG</v>
      </c>
      <c r="AA1596" t="str">
        <v>Martin Landau</v>
      </c>
      <c r="AB1596" t="str">
        <v>Tim Burton</v>
      </c>
      <c r="AC1596">
        <v>940</v>
      </c>
      <c r="AD1596">
        <v>4774</v>
      </c>
      <c r="AE1596">
        <v>13000</v>
      </c>
      <c r="AF1596">
        <v>25000</v>
      </c>
      <c r="AG1596">
        <v>7</v>
      </c>
      <c r="AH1596">
        <v>370</v>
      </c>
      <c r="AI1596">
        <v>87</v>
      </c>
      <c r="AJ1596">
        <v>35287788</v>
      </c>
      <c r="AL1596" s="7" t="str">
        <v>Wych Kaosayananda</v>
      </c>
      <c r="AM1596" s="35">
        <f>AVERAGEIFS(IMDB4[IMDb Score (1-10)],IMDB4[Director Name],Formula_Analysis!AL1596)</f>
        <v>3.6</v>
      </c>
    </row>
    <row r="1597" spans="1:39" x14ac:dyDescent="0.25">
      <c r="A1597" t="str">
        <v>The Rules of Attraction</v>
      </c>
      <c r="B1597">
        <v>37438</v>
      </c>
      <c r="C1597">
        <v>2002</v>
      </c>
      <c r="D1597" t="str">
        <v>2000s</v>
      </c>
      <c r="E1597" t="str">
        <v>Color</v>
      </c>
      <c r="F1597" t="str">
        <v>Comedy</v>
      </c>
      <c r="G1597" t="str">
        <v>English</v>
      </c>
      <c r="H1597" t="str">
        <v>USA</v>
      </c>
      <c r="I1597" t="str">
        <v>R</v>
      </c>
      <c r="J1597" t="str">
        <v>Ian Somerhalder</v>
      </c>
      <c r="K1597" t="str">
        <v>Roger Avary</v>
      </c>
      <c r="L1597">
        <v>16000</v>
      </c>
      <c r="M1597">
        <v>19928</v>
      </c>
      <c r="N1597">
        <v>675</v>
      </c>
      <c r="O1597">
        <v>0</v>
      </c>
      <c r="P1597">
        <v>6.7</v>
      </c>
      <c r="R1597" t="str">
        <v>Children of Men</v>
      </c>
      <c r="S1597">
        <v>38946</v>
      </c>
      <c r="T1597">
        <v>2006</v>
      </c>
      <c r="U1597" t="str">
        <v>2000s</v>
      </c>
      <c r="V1597" t="str">
        <v>Color</v>
      </c>
      <c r="W1597" t="str">
        <v>Drama</v>
      </c>
      <c r="X1597" t="str">
        <v>English</v>
      </c>
      <c r="Y1597" t="str">
        <v>USA</v>
      </c>
      <c r="Z1597" t="str">
        <v>R</v>
      </c>
      <c r="AA1597" t="str">
        <v>Charlie Hunnam</v>
      </c>
      <c r="AB1597" t="str">
        <v>Alfonso CuarÃ³n</v>
      </c>
      <c r="AC1597">
        <v>16000</v>
      </c>
      <c r="AD1597">
        <v>16479</v>
      </c>
      <c r="AE1597">
        <v>0</v>
      </c>
      <c r="AF1597">
        <v>17000</v>
      </c>
      <c r="AG1597">
        <v>7.9</v>
      </c>
      <c r="AH1597">
        <v>372</v>
      </c>
      <c r="AI1597">
        <v>109</v>
      </c>
      <c r="AJ1597">
        <v>35286428</v>
      </c>
      <c r="AL1597" s="7" t="str">
        <v>Mark Illsley</v>
      </c>
      <c r="AM1597" s="35">
        <f>AVERAGEIFS(IMDB4[IMDb Score (1-10)],IMDB4[Director Name],Formula_Analysis!AL1597)</f>
        <v>6.3</v>
      </c>
    </row>
    <row r="1598" spans="1:39" x14ac:dyDescent="0.25">
      <c r="A1598" t="str">
        <v>The Amazing Spider-Man 2</v>
      </c>
      <c r="B1598">
        <v>41818</v>
      </c>
      <c r="C1598">
        <v>2014</v>
      </c>
      <c r="D1598" t="str">
        <v>2010s</v>
      </c>
      <c r="E1598" t="str">
        <v>Color</v>
      </c>
      <c r="F1598" t="str">
        <v>Action</v>
      </c>
      <c r="G1598" t="str">
        <v>English</v>
      </c>
      <c r="H1598" t="str">
        <v>USA</v>
      </c>
      <c r="I1598" t="str">
        <v>PG-13</v>
      </c>
      <c r="J1598" t="str">
        <v>Emma Stone</v>
      </c>
      <c r="K1598" t="str">
        <v>Marc Webb</v>
      </c>
      <c r="L1598">
        <v>15000</v>
      </c>
      <c r="M1598">
        <v>28631</v>
      </c>
      <c r="N1598">
        <v>464</v>
      </c>
      <c r="O1598">
        <v>41000</v>
      </c>
      <c r="P1598">
        <v>6.7</v>
      </c>
      <c r="R1598" t="str">
        <v>Carrie</v>
      </c>
      <c r="S1598">
        <v>41518</v>
      </c>
      <c r="T1598">
        <v>2013</v>
      </c>
      <c r="U1598" t="str">
        <v>2010s</v>
      </c>
      <c r="V1598" t="str">
        <v>Color</v>
      </c>
      <c r="W1598" t="str">
        <v>Drama</v>
      </c>
      <c r="X1598" t="str">
        <v>English</v>
      </c>
      <c r="Y1598" t="str">
        <v>USA</v>
      </c>
      <c r="Z1598" t="str">
        <v>R</v>
      </c>
      <c r="AA1598" t="str">
        <v>ChloÃ« Grace Moretz</v>
      </c>
      <c r="AB1598" t="str">
        <v>Kimberly Peirce</v>
      </c>
      <c r="AC1598">
        <v>17000</v>
      </c>
      <c r="AD1598">
        <v>20051</v>
      </c>
      <c r="AE1598">
        <v>108</v>
      </c>
      <c r="AF1598">
        <v>39000</v>
      </c>
      <c r="AG1598">
        <v>5.9</v>
      </c>
      <c r="AH1598">
        <v>359</v>
      </c>
      <c r="AI1598">
        <v>100</v>
      </c>
      <c r="AJ1598">
        <v>35266619</v>
      </c>
      <c r="AL1598" s="7" t="str">
        <v>Molly Bernstein</v>
      </c>
      <c r="AM1598" s="35">
        <f>AVERAGEIFS(IMDB4[IMDb Score (1-10)],IMDB4[Director Name],Formula_Analysis!AL1598)</f>
        <v>7.1</v>
      </c>
    </row>
    <row r="1599" spans="1:39" x14ac:dyDescent="0.25">
      <c r="A1599" t="str">
        <v>Angels &amp; Demons</v>
      </c>
      <c r="B1599">
        <v>39885</v>
      </c>
      <c r="C1599">
        <v>2009</v>
      </c>
      <c r="D1599" t="str">
        <v>2000s</v>
      </c>
      <c r="E1599" t="str">
        <v>Color</v>
      </c>
      <c r="F1599" t="str">
        <v>Mystery</v>
      </c>
      <c r="G1599" t="str">
        <v>English</v>
      </c>
      <c r="H1599" t="str">
        <v>USA</v>
      </c>
      <c r="I1599" t="str">
        <v>PG-13</v>
      </c>
      <c r="J1599" t="str">
        <v>Tom Hanks</v>
      </c>
      <c r="K1599" t="str">
        <v>Ron Howard</v>
      </c>
      <c r="L1599">
        <v>15000</v>
      </c>
      <c r="M1599">
        <v>16948</v>
      </c>
      <c r="N1599">
        <v>2000</v>
      </c>
      <c r="O1599">
        <v>0</v>
      </c>
      <c r="P1599">
        <v>6.7</v>
      </c>
      <c r="R1599" t="str">
        <v>The Flintstones in Viva Rock Vegas</v>
      </c>
      <c r="S1599">
        <v>36638</v>
      </c>
      <c r="T1599">
        <v>2000</v>
      </c>
      <c r="U1599" t="str">
        <v>2000s</v>
      </c>
      <c r="V1599" t="str">
        <v>Color</v>
      </c>
      <c r="W1599" t="str">
        <v>Comedy</v>
      </c>
      <c r="X1599" t="str">
        <v>English</v>
      </c>
      <c r="Y1599" t="str">
        <v>USA</v>
      </c>
      <c r="Z1599" t="str">
        <v>PG</v>
      </c>
      <c r="AA1599" t="str">
        <v>Taylor Negron</v>
      </c>
      <c r="AB1599" t="str">
        <v>Brian Levant</v>
      </c>
      <c r="AC1599">
        <v>1000</v>
      </c>
      <c r="AD1599">
        <v>6299</v>
      </c>
      <c r="AE1599">
        <v>32</v>
      </c>
      <c r="AF1599">
        <v>500</v>
      </c>
      <c r="AG1599">
        <v>3.6</v>
      </c>
      <c r="AH1599">
        <v>57</v>
      </c>
      <c r="AI1599">
        <v>90</v>
      </c>
      <c r="AJ1599">
        <v>35231365</v>
      </c>
      <c r="AL1599" s="7" t="str">
        <v>Carlos Saura</v>
      </c>
      <c r="AM1599" s="35">
        <f>AVERAGEIFS(IMDB4[IMDb Score (1-10)],IMDB4[Director Name],Formula_Analysis!AL1599)</f>
        <v>7.2</v>
      </c>
    </row>
    <row r="1600" spans="1:39" x14ac:dyDescent="0.25">
      <c r="A1600" t="str">
        <v>Love &amp; Other Drugs</v>
      </c>
      <c r="B1600">
        <v>40500</v>
      </c>
      <c r="C1600">
        <v>2010</v>
      </c>
      <c r="D1600" t="str">
        <v>2010s</v>
      </c>
      <c r="E1600" t="str">
        <v>Color</v>
      </c>
      <c r="F1600" t="str">
        <v>Comedy</v>
      </c>
      <c r="G1600" t="str">
        <v>English</v>
      </c>
      <c r="H1600" t="str">
        <v>USA</v>
      </c>
      <c r="I1600" t="str">
        <v>R</v>
      </c>
      <c r="J1600" t="str">
        <v>Jake Gyllenhaal</v>
      </c>
      <c r="K1600" t="str">
        <v>Edward Zwick</v>
      </c>
      <c r="L1600">
        <v>15000</v>
      </c>
      <c r="M1600">
        <v>31278</v>
      </c>
      <c r="N1600">
        <v>380</v>
      </c>
      <c r="O1600">
        <v>24000</v>
      </c>
      <c r="P1600">
        <v>6.7</v>
      </c>
      <c r="R1600" t="str">
        <v>The Mothman Prophecies</v>
      </c>
      <c r="S1600">
        <v>37434</v>
      </c>
      <c r="T1600">
        <v>2002</v>
      </c>
      <c r="U1600" t="str">
        <v>2000s</v>
      </c>
      <c r="V1600" t="str">
        <v>Color</v>
      </c>
      <c r="W1600" t="str">
        <v>Drama</v>
      </c>
      <c r="X1600" t="str">
        <v>English</v>
      </c>
      <c r="Y1600" t="str">
        <v>USA</v>
      </c>
      <c r="Z1600" t="str">
        <v>PG-13</v>
      </c>
      <c r="AA1600" t="str">
        <v>Debra Messing</v>
      </c>
      <c r="AB1600" t="str">
        <v>Mark Pellington</v>
      </c>
      <c r="AC1600">
        <v>650</v>
      </c>
      <c r="AD1600">
        <v>1651</v>
      </c>
      <c r="AE1600">
        <v>89</v>
      </c>
      <c r="AF1600">
        <v>0</v>
      </c>
      <c r="AG1600">
        <v>6.5</v>
      </c>
      <c r="AH1600">
        <v>166</v>
      </c>
      <c r="AI1600">
        <v>119</v>
      </c>
      <c r="AJ1600">
        <v>35228696</v>
      </c>
      <c r="AL1600" s="7" t="str">
        <v>Lucrecia Martel</v>
      </c>
      <c r="AM1600" s="35">
        <f>AVERAGEIFS(IMDB4[IMDb Score (1-10)],IMDB4[Director Name],Formula_Analysis!AL1600)</f>
        <v>6.7</v>
      </c>
    </row>
    <row r="1601" spans="1:39" x14ac:dyDescent="0.25">
      <c r="A1601" t="str">
        <v>Moonlight Mile</v>
      </c>
      <c r="B1601">
        <v>37351</v>
      </c>
      <c r="C1601">
        <v>2002</v>
      </c>
      <c r="D1601" t="str">
        <v>2000s</v>
      </c>
      <c r="E1601" t="str">
        <v>Color</v>
      </c>
      <c r="F1601" t="str">
        <v>Drama</v>
      </c>
      <c r="G1601" t="str">
        <v>English</v>
      </c>
      <c r="H1601" t="str">
        <v>USA</v>
      </c>
      <c r="I1601" t="str">
        <v>PG-13</v>
      </c>
      <c r="J1601" t="str">
        <v>Jake Gyllenhaal</v>
      </c>
      <c r="K1601" t="str">
        <v>Brad Silberling</v>
      </c>
      <c r="L1601">
        <v>15000</v>
      </c>
      <c r="M1601">
        <v>16692</v>
      </c>
      <c r="N1601">
        <v>52</v>
      </c>
      <c r="O1601">
        <v>365</v>
      </c>
      <c r="P1601">
        <v>6.7</v>
      </c>
      <c r="R1601" t="str">
        <v>The Doors</v>
      </c>
      <c r="S1601">
        <v>33420</v>
      </c>
      <c r="T1601">
        <v>1991</v>
      </c>
      <c r="U1601" t="str">
        <v>1990s</v>
      </c>
      <c r="V1601" t="str">
        <v>Color</v>
      </c>
      <c r="W1601" t="str">
        <v>Biography</v>
      </c>
      <c r="X1601" t="str">
        <v>English</v>
      </c>
      <c r="Y1601" t="str">
        <v>USA</v>
      </c>
      <c r="Z1601" t="str">
        <v>R</v>
      </c>
      <c r="AA1601" t="str">
        <v>Michael Wincott</v>
      </c>
      <c r="AB1601" t="str">
        <v>Oliver Stone</v>
      </c>
      <c r="AC1601">
        <v>720</v>
      </c>
      <c r="AD1601">
        <v>3044</v>
      </c>
      <c r="AE1601">
        <v>0</v>
      </c>
      <c r="AF1601">
        <v>0</v>
      </c>
      <c r="AG1601">
        <v>7.2</v>
      </c>
      <c r="AH1601">
        <v>82</v>
      </c>
      <c r="AI1601">
        <v>140</v>
      </c>
      <c r="AJ1601">
        <v>35183792</v>
      </c>
      <c r="AL1601" s="7" t="str">
        <v>James Algar</v>
      </c>
      <c r="AM1601" s="35">
        <f>AVERAGEIFS(IMDB4[IMDb Score (1-10)],IMDB4[Director Name],Formula_Analysis!AL1601)</f>
        <v>7.55</v>
      </c>
    </row>
    <row r="1602" spans="1:39" x14ac:dyDescent="0.25">
      <c r="A1602" t="str">
        <v>Divergent</v>
      </c>
      <c r="B1602">
        <v>41864</v>
      </c>
      <c r="C1602">
        <v>2014</v>
      </c>
      <c r="D1602" t="str">
        <v>2010s</v>
      </c>
      <c r="E1602" t="str">
        <v>Color</v>
      </c>
      <c r="F1602" t="str">
        <v>Adventure</v>
      </c>
      <c r="G1602" t="str">
        <v>English</v>
      </c>
      <c r="H1602" t="str">
        <v>USA</v>
      </c>
      <c r="I1602" t="str">
        <v>PG-13</v>
      </c>
      <c r="J1602" t="str">
        <v>Kate Winslet</v>
      </c>
      <c r="K1602" t="str">
        <v>Neil Burger</v>
      </c>
      <c r="L1602">
        <v>14000</v>
      </c>
      <c r="M1602">
        <v>22226</v>
      </c>
      <c r="N1602">
        <v>168</v>
      </c>
      <c r="O1602">
        <v>49000</v>
      </c>
      <c r="P1602">
        <v>6.7</v>
      </c>
      <c r="R1602" t="str">
        <v>K-19: The Widowmaker</v>
      </c>
      <c r="S1602">
        <v>37300</v>
      </c>
      <c r="T1602">
        <v>2002</v>
      </c>
      <c r="U1602" t="str">
        <v>2000s</v>
      </c>
      <c r="V1602" t="str">
        <v>Color</v>
      </c>
      <c r="W1602" t="str">
        <v>Drama</v>
      </c>
      <c r="X1602" t="str">
        <v>English</v>
      </c>
      <c r="Y1602" t="str">
        <v>UK</v>
      </c>
      <c r="Z1602" t="str">
        <v>PG-13</v>
      </c>
      <c r="AA1602" t="str">
        <v>Liam Neeson</v>
      </c>
      <c r="AB1602" t="str">
        <v>Kathryn Bigelow</v>
      </c>
      <c r="AC1602">
        <v>14000</v>
      </c>
      <c r="AD1602">
        <v>15149</v>
      </c>
      <c r="AE1602">
        <v>0</v>
      </c>
      <c r="AF1602">
        <v>0</v>
      </c>
      <c r="AG1602">
        <v>6.7</v>
      </c>
      <c r="AH1602">
        <v>136</v>
      </c>
      <c r="AI1602">
        <v>138</v>
      </c>
      <c r="AJ1602">
        <v>35168677</v>
      </c>
      <c r="AL1602" s="7" t="str">
        <v>Fernando LeÃ³n de Aranoa</v>
      </c>
      <c r="AM1602" s="35">
        <f>AVERAGEIFS(IMDB4[IMDb Score (1-10)],IMDB4[Director Name],Formula_Analysis!AL1602)</f>
        <v>7.7</v>
      </c>
    </row>
    <row r="1603" spans="1:39" x14ac:dyDescent="0.25">
      <c r="A1603" t="str">
        <v>Epic</v>
      </c>
      <c r="B1603">
        <v>41352</v>
      </c>
      <c r="C1603">
        <v>2013</v>
      </c>
      <c r="D1603" t="str">
        <v>2010s</v>
      </c>
      <c r="E1603" t="str">
        <v>Color</v>
      </c>
      <c r="F1603" t="str">
        <v>Adventure</v>
      </c>
      <c r="G1603" t="str">
        <v>English</v>
      </c>
      <c r="H1603" t="str">
        <v>USA</v>
      </c>
      <c r="I1603" t="str">
        <v>PG</v>
      </c>
      <c r="J1603" t="str">
        <v>Josh Hutcherson</v>
      </c>
      <c r="K1603" t="str">
        <v>Chris Wedge</v>
      </c>
      <c r="L1603">
        <v>14000</v>
      </c>
      <c r="M1603">
        <v>14552</v>
      </c>
      <c r="N1603">
        <v>77</v>
      </c>
      <c r="O1603">
        <v>17000</v>
      </c>
      <c r="P1603">
        <v>6.7</v>
      </c>
      <c r="R1603" t="str">
        <v>For Love of the Game</v>
      </c>
      <c r="S1603">
        <v>36187</v>
      </c>
      <c r="T1603">
        <v>1999</v>
      </c>
      <c r="U1603" t="str">
        <v>1990s</v>
      </c>
      <c r="V1603" t="str">
        <v>Color</v>
      </c>
      <c r="W1603" t="str">
        <v>Drama</v>
      </c>
      <c r="X1603" t="str">
        <v>English</v>
      </c>
      <c r="Y1603" t="str">
        <v>USA</v>
      </c>
      <c r="Z1603" t="str">
        <v>PG-13</v>
      </c>
      <c r="AA1603" t="str">
        <v>J.K. Simmons</v>
      </c>
      <c r="AB1603" t="str">
        <v>Sam Raimi</v>
      </c>
      <c r="AC1603">
        <v>24000</v>
      </c>
      <c r="AD1603">
        <v>25469</v>
      </c>
      <c r="AE1603">
        <v>0</v>
      </c>
      <c r="AF1603">
        <v>0</v>
      </c>
      <c r="AG1603">
        <v>6.5</v>
      </c>
      <c r="AH1603">
        <v>113</v>
      </c>
      <c r="AI1603">
        <v>137</v>
      </c>
      <c r="AJ1603">
        <v>35168395</v>
      </c>
      <c r="AL1603" s="7" t="str">
        <v>Daryl Wein</v>
      </c>
      <c r="AM1603" s="35">
        <f>AVERAGEIFS(IMDB4[IMDb Score (1-10)],IMDB4[Director Name],Formula_Analysis!AL1603)</f>
        <v>6.2</v>
      </c>
    </row>
    <row r="1604" spans="1:39" x14ac:dyDescent="0.25">
      <c r="A1604" t="str">
        <v>Bridget Jones's Diary</v>
      </c>
      <c r="B1604">
        <v>36946</v>
      </c>
      <c r="C1604">
        <v>2001</v>
      </c>
      <c r="D1604" t="str">
        <v>2000s</v>
      </c>
      <c r="E1604" t="str">
        <v>Color</v>
      </c>
      <c r="F1604" t="str">
        <v>Comedy</v>
      </c>
      <c r="G1604" t="str">
        <v>English</v>
      </c>
      <c r="H1604" t="str">
        <v>UK</v>
      </c>
      <c r="I1604" t="str">
        <v>R</v>
      </c>
      <c r="J1604" t="str">
        <v>Colin Firth</v>
      </c>
      <c r="K1604" t="str">
        <v>Sharon Maguire</v>
      </c>
      <c r="L1604">
        <v>14000</v>
      </c>
      <c r="M1604">
        <v>16999</v>
      </c>
      <c r="N1604">
        <v>11</v>
      </c>
      <c r="O1604">
        <v>0</v>
      </c>
      <c r="P1604">
        <v>6.7</v>
      </c>
      <c r="R1604" t="str">
        <v>Jeepers Creepers II</v>
      </c>
      <c r="S1604">
        <v>37893</v>
      </c>
      <c r="T1604">
        <v>2003</v>
      </c>
      <c r="U1604" t="str">
        <v>2000s</v>
      </c>
      <c r="V1604" t="str">
        <v>Color</v>
      </c>
      <c r="W1604" t="str">
        <v>Horror</v>
      </c>
      <c r="X1604" t="str">
        <v>English</v>
      </c>
      <c r="Y1604" t="str">
        <v>USA</v>
      </c>
      <c r="Z1604" t="str">
        <v>R</v>
      </c>
      <c r="AA1604" t="str">
        <v>Nicki Aycox</v>
      </c>
      <c r="AB1604" t="str">
        <v>Victor Salva</v>
      </c>
      <c r="AC1604">
        <v>296</v>
      </c>
      <c r="AD1604">
        <v>1340</v>
      </c>
      <c r="AE1604">
        <v>108</v>
      </c>
      <c r="AF1604">
        <v>0</v>
      </c>
      <c r="AG1604">
        <v>5.6</v>
      </c>
      <c r="AH1604">
        <v>167</v>
      </c>
      <c r="AI1604">
        <v>104</v>
      </c>
      <c r="AJ1604">
        <v>35143332</v>
      </c>
      <c r="AL1604" s="7" t="str">
        <v>Christopher Spencer</v>
      </c>
      <c r="AM1604" s="35">
        <f>AVERAGEIFS(IMDB4[IMDb Score (1-10)],IMDB4[Director Name],Formula_Analysis!AL1604)</f>
        <v>5.6</v>
      </c>
    </row>
    <row r="1605" spans="1:39" x14ac:dyDescent="0.25">
      <c r="A1605" t="str">
        <v>The Chronicles of Riddick</v>
      </c>
      <c r="B1605">
        <v>38163</v>
      </c>
      <c r="C1605">
        <v>2004</v>
      </c>
      <c r="D1605" t="str">
        <v>2000s</v>
      </c>
      <c r="E1605" t="str">
        <v>Color</v>
      </c>
      <c r="F1605" t="str">
        <v>Action</v>
      </c>
      <c r="G1605" t="str">
        <v>English</v>
      </c>
      <c r="H1605" t="str">
        <v>USA</v>
      </c>
      <c r="I1605" t="str">
        <v>PG-13</v>
      </c>
      <c r="J1605" t="str">
        <v>Vin Diesel</v>
      </c>
      <c r="K1605" t="str">
        <v>David Twohy</v>
      </c>
      <c r="L1605">
        <v>14000</v>
      </c>
      <c r="M1605">
        <v>17159</v>
      </c>
      <c r="N1605">
        <v>123</v>
      </c>
      <c r="O1605">
        <v>0</v>
      </c>
      <c r="P1605">
        <v>6.7</v>
      </c>
      <c r="R1605" t="str">
        <v>Intolerable Cruelty</v>
      </c>
      <c r="S1605">
        <v>37748</v>
      </c>
      <c r="T1605">
        <v>2003</v>
      </c>
      <c r="U1605" t="str">
        <v>2000s</v>
      </c>
      <c r="V1605" t="str">
        <v>Color</v>
      </c>
      <c r="W1605" t="str">
        <v>Comedy</v>
      </c>
      <c r="X1605" t="str">
        <v>English</v>
      </c>
      <c r="Y1605" t="str">
        <v>USA</v>
      </c>
      <c r="Z1605" t="str">
        <v>PG-13</v>
      </c>
      <c r="AA1605" t="str">
        <v>Cedric the Entertainer</v>
      </c>
      <c r="AB1605" t="str">
        <v>Joel Coen</v>
      </c>
      <c r="AC1605">
        <v>436</v>
      </c>
      <c r="AD1605">
        <v>1395</v>
      </c>
      <c r="AE1605">
        <v>0</v>
      </c>
      <c r="AF1605">
        <v>0</v>
      </c>
      <c r="AG1605">
        <v>6.3</v>
      </c>
      <c r="AH1605">
        <v>161</v>
      </c>
      <c r="AI1605">
        <v>100</v>
      </c>
      <c r="AJ1605">
        <v>35096190</v>
      </c>
      <c r="AL1605" s="7" t="str">
        <v>Steve Bendelack</v>
      </c>
      <c r="AM1605" s="35">
        <f>AVERAGEIFS(IMDB4[IMDb Score (1-10)],IMDB4[Director Name],Formula_Analysis!AL1605)</f>
        <v>6.3</v>
      </c>
    </row>
    <row r="1606" spans="1:39" x14ac:dyDescent="0.25">
      <c r="A1606" t="str">
        <v>Resident Evil</v>
      </c>
      <c r="B1606">
        <v>37450</v>
      </c>
      <c r="C1606">
        <v>2002</v>
      </c>
      <c r="D1606" t="str">
        <v>2000s</v>
      </c>
      <c r="E1606" t="str">
        <v>Color</v>
      </c>
      <c r="F1606" t="str">
        <v>Action</v>
      </c>
      <c r="G1606" t="str">
        <v>English</v>
      </c>
      <c r="H1606" t="str">
        <v>UK</v>
      </c>
      <c r="I1606" t="str">
        <v>R</v>
      </c>
      <c r="J1606" t="str">
        <v>Milla Jovovich</v>
      </c>
      <c r="K1606" t="str">
        <v>Paul W.S. Anderson</v>
      </c>
      <c r="L1606">
        <v>14000</v>
      </c>
      <c r="M1606">
        <v>17902</v>
      </c>
      <c r="N1606">
        <v>545</v>
      </c>
      <c r="O1606">
        <v>0</v>
      </c>
      <c r="P1606">
        <v>6.7</v>
      </c>
      <c r="R1606" t="str">
        <v>The Number 23</v>
      </c>
      <c r="S1606">
        <v>39422</v>
      </c>
      <c r="T1606">
        <v>2007</v>
      </c>
      <c r="U1606" t="str">
        <v>2000s</v>
      </c>
      <c r="V1606" t="str">
        <v>Color</v>
      </c>
      <c r="W1606" t="str">
        <v>Mystery</v>
      </c>
      <c r="X1606" t="str">
        <v>English</v>
      </c>
      <c r="Y1606" t="str">
        <v>USA</v>
      </c>
      <c r="Z1606" t="str">
        <v>R</v>
      </c>
      <c r="AA1606" t="str">
        <v>Logan Lerman</v>
      </c>
      <c r="AB1606" t="str">
        <v>Joel Schumacher</v>
      </c>
      <c r="AC1606">
        <v>8000</v>
      </c>
      <c r="AD1606">
        <v>10938</v>
      </c>
      <c r="AE1606">
        <v>541</v>
      </c>
      <c r="AF1606">
        <v>10000</v>
      </c>
      <c r="AG1606">
        <v>6.4</v>
      </c>
      <c r="AH1606">
        <v>224</v>
      </c>
      <c r="AI1606">
        <v>98</v>
      </c>
      <c r="AJ1606">
        <v>35063732</v>
      </c>
      <c r="AL1606" s="7" t="str">
        <v>Greg Harrison</v>
      </c>
      <c r="AM1606" s="35">
        <f>AVERAGEIFS(IMDB4[IMDb Score (1-10)],IMDB4[Director Name],Formula_Analysis!AL1606)</f>
        <v>6</v>
      </c>
    </row>
    <row r="1607" spans="1:39" x14ac:dyDescent="0.25">
      <c r="A1607" t="str">
        <v>K-19: The Widowmaker</v>
      </c>
      <c r="B1607">
        <v>37300</v>
      </c>
      <c r="C1607">
        <v>2002</v>
      </c>
      <c r="D1607" t="str">
        <v>2000s</v>
      </c>
      <c r="E1607" t="str">
        <v>Color</v>
      </c>
      <c r="F1607" t="str">
        <v>Drama</v>
      </c>
      <c r="G1607" t="str">
        <v>English</v>
      </c>
      <c r="H1607" t="str">
        <v>UK</v>
      </c>
      <c r="I1607" t="str">
        <v>PG-13</v>
      </c>
      <c r="J1607" t="str">
        <v>Liam Neeson</v>
      </c>
      <c r="K1607" t="str">
        <v>Kathryn Bigelow</v>
      </c>
      <c r="L1607">
        <v>14000</v>
      </c>
      <c r="M1607">
        <v>15149</v>
      </c>
      <c r="N1607">
        <v>0</v>
      </c>
      <c r="O1607">
        <v>0</v>
      </c>
      <c r="P1607">
        <v>6.7</v>
      </c>
      <c r="R1607" t="str">
        <v>Step Up Revolution</v>
      </c>
      <c r="S1607">
        <v>41101</v>
      </c>
      <c r="T1607">
        <v>2012</v>
      </c>
      <c r="U1607" t="str">
        <v>2010s</v>
      </c>
      <c r="V1607" t="str">
        <v>Color</v>
      </c>
      <c r="W1607" t="str">
        <v>Drama</v>
      </c>
      <c r="X1607" t="str">
        <v>English</v>
      </c>
      <c r="Y1607" t="str">
        <v>USA</v>
      </c>
      <c r="Z1607" t="str">
        <v>PG-13</v>
      </c>
      <c r="AA1607" t="str">
        <v>Ryan Guzman</v>
      </c>
      <c r="AB1607" t="str">
        <v>Scott Speer</v>
      </c>
      <c r="AC1607">
        <v>3000</v>
      </c>
      <c r="AD1607">
        <v>4863</v>
      </c>
      <c r="AE1607">
        <v>35</v>
      </c>
      <c r="AF1607">
        <v>19000</v>
      </c>
      <c r="AG1607">
        <v>6.5</v>
      </c>
      <c r="AH1607">
        <v>121</v>
      </c>
      <c r="AI1607">
        <v>99</v>
      </c>
      <c r="AJ1607">
        <v>35057332</v>
      </c>
      <c r="AL1607" s="7" t="str">
        <v>Michael Dinner</v>
      </c>
      <c r="AM1607" s="35">
        <f>AVERAGEIFS(IMDB4[IMDb Score (1-10)],IMDB4[Director Name],Formula_Analysis!AL1607)</f>
        <v>5.6</v>
      </c>
    </row>
    <row r="1608" spans="1:39" x14ac:dyDescent="0.25">
      <c r="A1608" t="str">
        <v>The Whole Nine Yards</v>
      </c>
      <c r="B1608">
        <v>36531</v>
      </c>
      <c r="C1608">
        <v>2000</v>
      </c>
      <c r="D1608" t="str">
        <v>2000s</v>
      </c>
      <c r="E1608" t="str">
        <v>Color</v>
      </c>
      <c r="F1608" t="str">
        <v>Comedy</v>
      </c>
      <c r="G1608" t="str">
        <v>English</v>
      </c>
      <c r="H1608" t="str">
        <v>USA</v>
      </c>
      <c r="I1608" t="str">
        <v>R</v>
      </c>
      <c r="J1608" t="str">
        <v>Bruce Willis</v>
      </c>
      <c r="K1608" t="str">
        <v>Jonathan Lynn</v>
      </c>
      <c r="L1608">
        <v>13000</v>
      </c>
      <c r="M1608">
        <v>17582</v>
      </c>
      <c r="N1608">
        <v>36</v>
      </c>
      <c r="O1608">
        <v>0</v>
      </c>
      <c r="P1608">
        <v>6.7</v>
      </c>
      <c r="R1608" t="str">
        <v>Drive</v>
      </c>
      <c r="S1608">
        <v>40818</v>
      </c>
      <c r="T1608">
        <v>2011</v>
      </c>
      <c r="U1608" t="str">
        <v>2010s</v>
      </c>
      <c r="V1608" t="str">
        <v>Color</v>
      </c>
      <c r="W1608" t="str">
        <v>Crime</v>
      </c>
      <c r="X1608" t="str">
        <v>English</v>
      </c>
      <c r="Y1608" t="str">
        <v>USA</v>
      </c>
      <c r="Z1608" t="str">
        <v>R</v>
      </c>
      <c r="AA1608" t="str">
        <v>Ryan Gosling</v>
      </c>
      <c r="AB1608" t="str">
        <v>Nicolas Winding Refn</v>
      </c>
      <c r="AC1608">
        <v>33000</v>
      </c>
      <c r="AD1608">
        <v>34337</v>
      </c>
      <c r="AE1608">
        <v>0</v>
      </c>
      <c r="AF1608">
        <v>81000</v>
      </c>
      <c r="AG1608">
        <v>7.8</v>
      </c>
      <c r="AH1608">
        <v>676</v>
      </c>
      <c r="AI1608">
        <v>100</v>
      </c>
      <c r="AJ1608">
        <v>35054909</v>
      </c>
      <c r="AL1608" s="7" t="str">
        <v>Jeremy Degruson</v>
      </c>
      <c r="AM1608" s="35">
        <f>AVERAGEIFS(IMDB4[IMDb Score (1-10)],IMDB4[Director Name],Formula_Analysis!AL1608)</f>
        <v>6.3</v>
      </c>
    </row>
    <row r="1609" spans="1:39" x14ac:dyDescent="0.25">
      <c r="A1609" t="str">
        <v>RED 2</v>
      </c>
      <c r="B1609">
        <v>41295</v>
      </c>
      <c r="C1609">
        <v>2013</v>
      </c>
      <c r="D1609" t="str">
        <v>2010s</v>
      </c>
      <c r="E1609" t="str">
        <v>Color</v>
      </c>
      <c r="F1609" t="str">
        <v>Action</v>
      </c>
      <c r="G1609" t="str">
        <v>English</v>
      </c>
      <c r="H1609" t="str">
        <v>USA</v>
      </c>
      <c r="I1609" t="str">
        <v>PG-13</v>
      </c>
      <c r="J1609" t="str">
        <v>Bruce Willis</v>
      </c>
      <c r="K1609" t="str">
        <v>Dean Parisot</v>
      </c>
      <c r="L1609">
        <v>13000</v>
      </c>
      <c r="M1609">
        <v>25220</v>
      </c>
      <c r="N1609">
        <v>23</v>
      </c>
      <c r="O1609">
        <v>22000</v>
      </c>
      <c r="P1609">
        <v>6.7</v>
      </c>
      <c r="R1609" t="str">
        <v>A Very Harold &amp; Kumar 3D Christmas</v>
      </c>
      <c r="S1609">
        <v>40557</v>
      </c>
      <c r="T1609">
        <v>2011</v>
      </c>
      <c r="U1609" t="str">
        <v>2010s</v>
      </c>
      <c r="V1609" t="str">
        <v>Color</v>
      </c>
      <c r="W1609" t="str">
        <v>Adventure</v>
      </c>
      <c r="X1609" t="str">
        <v>English</v>
      </c>
      <c r="Y1609" t="str">
        <v>USA</v>
      </c>
      <c r="Z1609" t="str">
        <v>R</v>
      </c>
      <c r="AA1609" t="str">
        <v>Patton Oswalt</v>
      </c>
      <c r="AB1609" t="str">
        <v>Todd Strauss-Schulson</v>
      </c>
      <c r="AC1609">
        <v>786</v>
      </c>
      <c r="AD1609">
        <v>2462</v>
      </c>
      <c r="AE1609">
        <v>12</v>
      </c>
      <c r="AF1609">
        <v>21000</v>
      </c>
      <c r="AG1609">
        <v>6.3</v>
      </c>
      <c r="AH1609">
        <v>161</v>
      </c>
      <c r="AI1609">
        <v>90</v>
      </c>
      <c r="AJ1609">
        <v>35033759</v>
      </c>
      <c r="AL1609" s="7" t="str">
        <v>David Robert Mitchell</v>
      </c>
      <c r="AM1609" s="35">
        <f>AVERAGEIFS(IMDB4[IMDb Score (1-10)],IMDB4[Director Name],Formula_Analysis!AL1609)</f>
        <v>6.9</v>
      </c>
    </row>
    <row r="1610" spans="1:39" x14ac:dyDescent="0.25">
      <c r="A1610" t="str">
        <v>The Legend of Bagger Vance</v>
      </c>
      <c r="B1610">
        <v>36812</v>
      </c>
      <c r="C1610">
        <v>2000</v>
      </c>
      <c r="D1610" t="str">
        <v>2000s</v>
      </c>
      <c r="E1610" t="str">
        <v>Color</v>
      </c>
      <c r="F1610" t="str">
        <v>Drama</v>
      </c>
      <c r="G1610" t="str">
        <v>English</v>
      </c>
      <c r="H1610" t="str">
        <v>USA</v>
      </c>
      <c r="I1610" t="str">
        <v>PG-13</v>
      </c>
      <c r="J1610" t="str">
        <v>Matt Damon</v>
      </c>
      <c r="K1610" t="str">
        <v>Robert Redford</v>
      </c>
      <c r="L1610">
        <v>13000</v>
      </c>
      <c r="M1610">
        <v>34774</v>
      </c>
      <c r="N1610">
        <v>0</v>
      </c>
      <c r="O1610">
        <v>0</v>
      </c>
      <c r="P1610">
        <v>6.7</v>
      </c>
      <c r="R1610" t="str">
        <v>Green Zone</v>
      </c>
      <c r="S1610">
        <v>40354</v>
      </c>
      <c r="T1610">
        <v>2010</v>
      </c>
      <c r="U1610" t="str">
        <v>2010s</v>
      </c>
      <c r="V1610" t="str">
        <v>Color</v>
      </c>
      <c r="W1610" t="str">
        <v>Action</v>
      </c>
      <c r="X1610" t="str">
        <v>English</v>
      </c>
      <c r="Y1610" t="str">
        <v>France</v>
      </c>
      <c r="Z1610" t="str">
        <v>R</v>
      </c>
      <c r="AA1610" t="str">
        <v>Matt Damon</v>
      </c>
      <c r="AB1610" t="str">
        <v>Paul Greengrass</v>
      </c>
      <c r="AC1610">
        <v>13000</v>
      </c>
      <c r="AD1610">
        <v>13761</v>
      </c>
      <c r="AE1610">
        <v>521</v>
      </c>
      <c r="AF1610">
        <v>0</v>
      </c>
      <c r="AG1610">
        <v>6.9</v>
      </c>
      <c r="AH1610">
        <v>266</v>
      </c>
      <c r="AI1610">
        <v>115</v>
      </c>
      <c r="AJ1610">
        <v>35024475</v>
      </c>
      <c r="AL1610" s="7" t="str">
        <v>Charles Chaplin</v>
      </c>
      <c r="AM1610" s="35">
        <f>AVERAGEIFS(IMDB4[IMDb Score (1-10)],IMDB4[Director Name],Formula_Analysis!AL1610)</f>
        <v>8.6</v>
      </c>
    </row>
    <row r="1611" spans="1:39" x14ac:dyDescent="0.25">
      <c r="A1611" t="str">
        <v>Escape Plan</v>
      </c>
      <c r="B1611">
        <v>41374</v>
      </c>
      <c r="C1611">
        <v>2013</v>
      </c>
      <c r="D1611" t="str">
        <v>2010s</v>
      </c>
      <c r="E1611" t="str">
        <v>Color</v>
      </c>
      <c r="F1611" t="str">
        <v>Action</v>
      </c>
      <c r="G1611" t="str">
        <v>English</v>
      </c>
      <c r="H1611" t="str">
        <v>USA</v>
      </c>
      <c r="I1611" t="str">
        <v>R</v>
      </c>
      <c r="J1611" t="str">
        <v>Sylvester Stallone</v>
      </c>
      <c r="K1611" t="str">
        <v>Mikael HÃ¥fstrÃ¶m</v>
      </c>
      <c r="L1611">
        <v>13000</v>
      </c>
      <c r="M1611">
        <v>15708</v>
      </c>
      <c r="N1611">
        <v>101</v>
      </c>
      <c r="O1611">
        <v>34000</v>
      </c>
      <c r="P1611">
        <v>6.7</v>
      </c>
      <c r="R1611" t="str">
        <v>The Skulls</v>
      </c>
      <c r="S1611">
        <v>36766</v>
      </c>
      <c r="T1611">
        <v>2000</v>
      </c>
      <c r="U1611" t="str">
        <v>2000s</v>
      </c>
      <c r="V1611" t="str">
        <v>Color</v>
      </c>
      <c r="W1611" t="str">
        <v>Action</v>
      </c>
      <c r="X1611" t="str">
        <v>English</v>
      </c>
      <c r="Y1611" t="str">
        <v>USA</v>
      </c>
      <c r="Z1611" t="str">
        <v>PG-13</v>
      </c>
      <c r="AA1611" t="str">
        <v>Paul Walker</v>
      </c>
      <c r="AB1611" t="str">
        <v>Rob Cohen</v>
      </c>
      <c r="AC1611">
        <v>23000</v>
      </c>
      <c r="AD1611">
        <v>26652</v>
      </c>
      <c r="AE1611">
        <v>357</v>
      </c>
      <c r="AF1611">
        <v>0</v>
      </c>
      <c r="AG1611">
        <v>5.6</v>
      </c>
      <c r="AH1611">
        <v>102</v>
      </c>
      <c r="AI1611">
        <v>106</v>
      </c>
      <c r="AJ1611">
        <v>35007180</v>
      </c>
      <c r="AL1611" s="7" t="str">
        <v>Jun Falkenstein</v>
      </c>
      <c r="AM1611" s="35">
        <f>AVERAGEIFS(IMDB4[IMDb Score (1-10)],IMDB4[Director Name],Formula_Analysis!AL1611)</f>
        <v>6.3</v>
      </c>
    </row>
    <row r="1612" spans="1:39" x14ac:dyDescent="0.25">
      <c r="A1612" t="str">
        <v>Hotel Transylvania 2</v>
      </c>
      <c r="B1612">
        <v>42326</v>
      </c>
      <c r="C1612">
        <v>2015</v>
      </c>
      <c r="D1612" t="str">
        <v>2010s</v>
      </c>
      <c r="E1612" t="str">
        <v>Color</v>
      </c>
      <c r="F1612" t="str">
        <v>Animation</v>
      </c>
      <c r="G1612" t="str">
        <v>English</v>
      </c>
      <c r="H1612" t="str">
        <v>USA</v>
      </c>
      <c r="I1612" t="str">
        <v>PG</v>
      </c>
      <c r="J1612" t="str">
        <v>Steve Buscemi</v>
      </c>
      <c r="K1612" t="str">
        <v>Genndy Tartakovsky</v>
      </c>
      <c r="L1612">
        <v>12000</v>
      </c>
      <c r="M1612">
        <v>26839</v>
      </c>
      <c r="N1612">
        <v>266</v>
      </c>
      <c r="O1612">
        <v>16000</v>
      </c>
      <c r="P1612">
        <v>6.7</v>
      </c>
      <c r="R1612" t="str">
        <v>Good Luck Chuck</v>
      </c>
      <c r="S1612">
        <v>39444</v>
      </c>
      <c r="T1612">
        <v>2007</v>
      </c>
      <c r="U1612" t="str">
        <v>2000s</v>
      </c>
      <c r="V1612" t="str">
        <v>Color</v>
      </c>
      <c r="W1612" t="str">
        <v>Comedy</v>
      </c>
      <c r="X1612" t="str">
        <v>English</v>
      </c>
      <c r="Y1612" t="str">
        <v>USA</v>
      </c>
      <c r="Z1612" t="str">
        <v>R</v>
      </c>
      <c r="AA1612" t="str">
        <v>Dane Cook</v>
      </c>
      <c r="AB1612" t="str">
        <v>Mark Helfrich</v>
      </c>
      <c r="AC1612">
        <v>1000</v>
      </c>
      <c r="AD1612">
        <v>2822</v>
      </c>
      <c r="AE1612">
        <v>7</v>
      </c>
      <c r="AF1612">
        <v>0</v>
      </c>
      <c r="AG1612">
        <v>5.6</v>
      </c>
      <c r="AH1612">
        <v>127</v>
      </c>
      <c r="AI1612">
        <v>101</v>
      </c>
      <c r="AJ1612">
        <v>35000629</v>
      </c>
      <c r="AL1612" s="7" t="str">
        <v>Frank Nissen</v>
      </c>
      <c r="AM1612" s="35">
        <f>AVERAGEIFS(IMDB4[IMDb Score (1-10)],IMDB4[Director Name],Formula_Analysis!AL1612)</f>
        <v>6.4</v>
      </c>
    </row>
    <row r="1613" spans="1:39" x14ac:dyDescent="0.25">
      <c r="A1613" t="str">
        <v>The Other Guys</v>
      </c>
      <c r="B1613">
        <v>40513</v>
      </c>
      <c r="C1613">
        <v>2010</v>
      </c>
      <c r="D1613" t="str">
        <v>2010s</v>
      </c>
      <c r="E1613" t="str">
        <v>Color</v>
      </c>
      <c r="F1613" t="str">
        <v>Action</v>
      </c>
      <c r="G1613" t="str">
        <v>English</v>
      </c>
      <c r="H1613" t="str">
        <v>USA</v>
      </c>
      <c r="I1613" t="str">
        <v>PG-13</v>
      </c>
      <c r="J1613" t="str">
        <v>Dwayne Johnson</v>
      </c>
      <c r="K1613" t="str">
        <v>Adam McKay</v>
      </c>
      <c r="L1613">
        <v>12000</v>
      </c>
      <c r="M1613">
        <v>20233</v>
      </c>
      <c r="N1613">
        <v>285</v>
      </c>
      <c r="O1613">
        <v>16000</v>
      </c>
      <c r="P1613">
        <v>6.7</v>
      </c>
      <c r="R1613" t="str">
        <v>Pan</v>
      </c>
      <c r="S1613">
        <v>42055</v>
      </c>
      <c r="T1613">
        <v>2015</v>
      </c>
      <c r="U1613" t="str">
        <v>2010s</v>
      </c>
      <c r="V1613" t="str">
        <v>Color</v>
      </c>
      <c r="W1613" t="str">
        <v>Adventure</v>
      </c>
      <c r="X1613" t="str">
        <v>English</v>
      </c>
      <c r="Y1613" t="str">
        <v>USA</v>
      </c>
      <c r="Z1613" t="str">
        <v>PG</v>
      </c>
      <c r="AA1613" t="str">
        <v>Hugh Jackman</v>
      </c>
      <c r="AB1613" t="str">
        <v>Joe Wright</v>
      </c>
      <c r="AC1613">
        <v>20000</v>
      </c>
      <c r="AD1613">
        <v>21393</v>
      </c>
      <c r="AE1613">
        <v>456</v>
      </c>
      <c r="AF1613">
        <v>24000</v>
      </c>
      <c r="AG1613">
        <v>5.8</v>
      </c>
      <c r="AH1613">
        <v>256</v>
      </c>
      <c r="AI1613">
        <v>111</v>
      </c>
      <c r="AJ1613">
        <v>34964818</v>
      </c>
      <c r="AL1613" s="7" t="str">
        <v>Akira Kurosawa</v>
      </c>
      <c r="AM1613" s="35">
        <f>AVERAGEIFS(IMDB4[IMDb Score (1-10)],IMDB4[Director Name],Formula_Analysis!AL1613)</f>
        <v>8.1</v>
      </c>
    </row>
    <row r="1614" spans="1:39" x14ac:dyDescent="0.25">
      <c r="A1614" t="str">
        <v>The Mask of Zorro</v>
      </c>
      <c r="B1614">
        <v>35986</v>
      </c>
      <c r="C1614">
        <v>1998</v>
      </c>
      <c r="D1614" t="str">
        <v>1990s</v>
      </c>
      <c r="E1614" t="str">
        <v>Color</v>
      </c>
      <c r="F1614" t="str">
        <v>Action</v>
      </c>
      <c r="G1614" t="str">
        <v>English</v>
      </c>
      <c r="H1614" t="str">
        <v>USA</v>
      </c>
      <c r="I1614" t="str">
        <v>PG-13</v>
      </c>
      <c r="J1614" t="str">
        <v>Anthony Hopkins</v>
      </c>
      <c r="K1614" t="str">
        <v>Martin Campbell</v>
      </c>
      <c r="L1614">
        <v>12000</v>
      </c>
      <c r="M1614">
        <v>12396</v>
      </c>
      <c r="N1614">
        <v>258</v>
      </c>
      <c r="O1614">
        <v>0</v>
      </c>
      <c r="P1614">
        <v>6.7</v>
      </c>
      <c r="R1614" t="str">
        <v>50/50</v>
      </c>
      <c r="S1614">
        <v>40656</v>
      </c>
      <c r="T1614">
        <v>2011</v>
      </c>
      <c r="U1614" t="str">
        <v>2010s</v>
      </c>
      <c r="V1614" t="str">
        <v>Color</v>
      </c>
      <c r="W1614" t="str">
        <v>Comedy</v>
      </c>
      <c r="X1614" t="str">
        <v>English</v>
      </c>
      <c r="Y1614" t="str">
        <v>USA</v>
      </c>
      <c r="Z1614" t="str">
        <v>R</v>
      </c>
      <c r="AA1614" t="str">
        <v>Joseph Gordon-Levitt</v>
      </c>
      <c r="AB1614" t="str">
        <v>Jonathan Levine</v>
      </c>
      <c r="AC1614">
        <v>23000</v>
      </c>
      <c r="AD1614">
        <v>39807</v>
      </c>
      <c r="AE1614">
        <v>129</v>
      </c>
      <c r="AF1614">
        <v>40000</v>
      </c>
      <c r="AG1614">
        <v>7.7</v>
      </c>
      <c r="AH1614">
        <v>327</v>
      </c>
      <c r="AI1614">
        <v>100</v>
      </c>
      <c r="AJ1614">
        <v>34963967</v>
      </c>
      <c r="AL1614" s="7" t="str">
        <v>Shane Carruth</v>
      </c>
      <c r="AM1614" s="35">
        <f>AVERAGEIFS(IMDB4[IMDb Score (1-10)],IMDB4[Director Name],Formula_Analysis!AL1614)</f>
        <v>7</v>
      </c>
    </row>
    <row r="1615" spans="1:39" x14ac:dyDescent="0.25">
      <c r="A1615" t="str">
        <v>Blade II</v>
      </c>
      <c r="B1615">
        <v>37367</v>
      </c>
      <c r="C1615">
        <v>2002</v>
      </c>
      <c r="D1615" t="str">
        <v>2000s</v>
      </c>
      <c r="E1615" t="str">
        <v>Color</v>
      </c>
      <c r="F1615" t="str">
        <v>Action</v>
      </c>
      <c r="G1615" t="str">
        <v>English</v>
      </c>
      <c r="H1615" t="str">
        <v>USA</v>
      </c>
      <c r="I1615" t="str">
        <v>R</v>
      </c>
      <c r="J1615" t="str">
        <v>Norman Reedus</v>
      </c>
      <c r="K1615" t="str">
        <v>Guillermo del Toro</v>
      </c>
      <c r="L1615">
        <v>12000</v>
      </c>
      <c r="M1615">
        <v>15371</v>
      </c>
      <c r="N1615">
        <v>0</v>
      </c>
      <c r="O1615">
        <v>0</v>
      </c>
      <c r="P1615">
        <v>6.7</v>
      </c>
      <c r="R1615" t="str">
        <v>Freddy's Dead: The Final Nightmare</v>
      </c>
      <c r="S1615">
        <v>33506</v>
      </c>
      <c r="T1615">
        <v>1991</v>
      </c>
      <c r="U1615" t="str">
        <v>1990s</v>
      </c>
      <c r="V1615" t="str">
        <v>Color</v>
      </c>
      <c r="W1615" t="str">
        <v>Comedy</v>
      </c>
      <c r="X1615" t="str">
        <v>English</v>
      </c>
      <c r="Y1615" t="str">
        <v>USA</v>
      </c>
      <c r="Z1615" t="str">
        <v>R</v>
      </c>
      <c r="AA1615" t="str">
        <v>Johnny Depp</v>
      </c>
      <c r="AB1615" t="str">
        <v>Rachel Talalay</v>
      </c>
      <c r="AC1615">
        <v>40000</v>
      </c>
      <c r="AD1615">
        <v>42002</v>
      </c>
      <c r="AE1615">
        <v>54</v>
      </c>
      <c r="AF1615">
        <v>963</v>
      </c>
      <c r="AG1615">
        <v>4.9000000000000004</v>
      </c>
      <c r="AH1615">
        <v>91</v>
      </c>
      <c r="AI1615">
        <v>93</v>
      </c>
      <c r="AJ1615">
        <v>34872293</v>
      </c>
      <c r="AL1615" s="7" t="str">
        <v>Susanna White</v>
      </c>
      <c r="AM1615" s="35">
        <f>AVERAGEIFS(IMDB4[IMDb Score (1-10)],IMDB4[Director Name],Formula_Analysis!AL1615)</f>
        <v>6.1</v>
      </c>
    </row>
    <row r="1616" spans="1:39" x14ac:dyDescent="0.25">
      <c r="A1616" t="str">
        <v>City of Angels</v>
      </c>
      <c r="B1616">
        <v>35963</v>
      </c>
      <c r="C1616">
        <v>1998</v>
      </c>
      <c r="D1616" t="str">
        <v>1990s</v>
      </c>
      <c r="E1616" t="str">
        <v>Color</v>
      </c>
      <c r="F1616" t="str">
        <v>Drama</v>
      </c>
      <c r="G1616" t="str">
        <v>English</v>
      </c>
      <c r="H1616" t="str">
        <v>Germany</v>
      </c>
      <c r="I1616" t="str">
        <v>PG-13</v>
      </c>
      <c r="J1616" t="str">
        <v>Nicolas Cage</v>
      </c>
      <c r="K1616" t="str">
        <v>Brad Silberling</v>
      </c>
      <c r="L1616">
        <v>12000</v>
      </c>
      <c r="M1616">
        <v>13905</v>
      </c>
      <c r="N1616">
        <v>52</v>
      </c>
      <c r="O1616">
        <v>0</v>
      </c>
      <c r="P1616">
        <v>6.7</v>
      </c>
      <c r="R1616" t="str">
        <v>White Fang</v>
      </c>
      <c r="S1616">
        <v>33440</v>
      </c>
      <c r="T1616">
        <v>1991</v>
      </c>
      <c r="U1616" t="str">
        <v>1990s</v>
      </c>
      <c r="V1616" t="str">
        <v>Color</v>
      </c>
      <c r="W1616" t="str">
        <v>Adventure</v>
      </c>
      <c r="X1616" t="str">
        <v>English</v>
      </c>
      <c r="Y1616" t="str">
        <v>USA</v>
      </c>
      <c r="Z1616" t="str">
        <v>PG</v>
      </c>
      <c r="AA1616" t="str">
        <v>Seymour Cassel</v>
      </c>
      <c r="AB1616" t="str">
        <v>Randal Kleiser</v>
      </c>
      <c r="AC1616">
        <v>327</v>
      </c>
      <c r="AD1616">
        <v>552</v>
      </c>
      <c r="AE1616">
        <v>116</v>
      </c>
      <c r="AF1616">
        <v>0</v>
      </c>
      <c r="AG1616">
        <v>6.7</v>
      </c>
      <c r="AH1616">
        <v>10</v>
      </c>
      <c r="AI1616">
        <v>107</v>
      </c>
      <c r="AJ1616">
        <v>34793160</v>
      </c>
      <c r="AL1616" s="7" t="str">
        <v>Rich Christiano</v>
      </c>
      <c r="AM1616" s="35">
        <f>AVERAGEIFS(IMDB4[IMDb Score (1-10)],IMDB4[Director Name],Formula_Analysis!AL1616)</f>
        <v>5.6</v>
      </c>
    </row>
    <row r="1617" spans="1:39" x14ac:dyDescent="0.25">
      <c r="A1617" t="str">
        <v>The Family Man</v>
      </c>
      <c r="B1617">
        <v>36706</v>
      </c>
      <c r="C1617">
        <v>2000</v>
      </c>
      <c r="D1617" t="str">
        <v>2000s</v>
      </c>
      <c r="E1617" t="str">
        <v>Color</v>
      </c>
      <c r="F1617" t="str">
        <v>Comedy</v>
      </c>
      <c r="G1617" t="str">
        <v>English</v>
      </c>
      <c r="H1617" t="str">
        <v>USA</v>
      </c>
      <c r="I1617" t="str">
        <v>PG-13</v>
      </c>
      <c r="J1617" t="str">
        <v>Nicolas Cage</v>
      </c>
      <c r="K1617" t="str">
        <v>Brett Ratner</v>
      </c>
      <c r="L1617">
        <v>12000</v>
      </c>
      <c r="M1617">
        <v>16646</v>
      </c>
      <c r="N1617">
        <v>420</v>
      </c>
      <c r="O1617">
        <v>0</v>
      </c>
      <c r="P1617">
        <v>6.7</v>
      </c>
      <c r="R1617" t="str">
        <v>A Thin Line Between Love and Hate</v>
      </c>
      <c r="S1617">
        <v>35240</v>
      </c>
      <c r="T1617">
        <v>1996</v>
      </c>
      <c r="U1617" t="str">
        <v>1990s</v>
      </c>
      <c r="V1617" t="str">
        <v>Color</v>
      </c>
      <c r="W1617" t="str">
        <v>Comedy</v>
      </c>
      <c r="X1617" t="str">
        <v>English</v>
      </c>
      <c r="Y1617" t="str">
        <v>USA</v>
      </c>
      <c r="Z1617" t="str">
        <v>R</v>
      </c>
      <c r="AA1617" t="str">
        <v>Faizon Love</v>
      </c>
      <c r="AB1617" t="str">
        <v>Martin Lawrence</v>
      </c>
      <c r="AC1617">
        <v>585</v>
      </c>
      <c r="AD1617">
        <v>3023</v>
      </c>
      <c r="AE1617">
        <v>0</v>
      </c>
      <c r="AF1617">
        <v>559</v>
      </c>
      <c r="AG1617">
        <v>5.6</v>
      </c>
      <c r="AH1617">
        <v>11</v>
      </c>
      <c r="AI1617">
        <v>108</v>
      </c>
      <c r="AJ1617">
        <v>34746109</v>
      </c>
      <c r="AL1617" s="7" t="str">
        <v>Joshua Marston</v>
      </c>
      <c r="AM1617" s="35">
        <f>AVERAGEIFS(IMDB4[IMDb Score (1-10)],IMDB4[Director Name],Formula_Analysis!AL1617)</f>
        <v>7.5</v>
      </c>
    </row>
    <row r="1618" spans="1:39" x14ac:dyDescent="0.25">
      <c r="A1618" t="str">
        <v>The Rundown</v>
      </c>
      <c r="B1618">
        <v>37673</v>
      </c>
      <c r="C1618">
        <v>2003</v>
      </c>
      <c r="D1618" t="str">
        <v>2000s</v>
      </c>
      <c r="E1618" t="str">
        <v>Color</v>
      </c>
      <c r="F1618" t="str">
        <v>Action</v>
      </c>
      <c r="G1618" t="str">
        <v>English</v>
      </c>
      <c r="H1618" t="str">
        <v>USA</v>
      </c>
      <c r="I1618" t="str">
        <v>PG-13</v>
      </c>
      <c r="J1618" t="str">
        <v>Dwayne Johnson</v>
      </c>
      <c r="K1618" t="str">
        <v>Peter Berg</v>
      </c>
      <c r="L1618">
        <v>12000</v>
      </c>
      <c r="M1618">
        <v>16930</v>
      </c>
      <c r="N1618">
        <v>532</v>
      </c>
      <c r="O1618">
        <v>0</v>
      </c>
      <c r="P1618">
        <v>6.7</v>
      </c>
      <c r="R1618" t="str">
        <v>Take the Lead</v>
      </c>
      <c r="S1618">
        <v>38762</v>
      </c>
      <c r="T1618">
        <v>2006</v>
      </c>
      <c r="U1618" t="str">
        <v>2000s</v>
      </c>
      <c r="V1618" t="str">
        <v>Color</v>
      </c>
      <c r="W1618" t="str">
        <v>Drama</v>
      </c>
      <c r="X1618" t="str">
        <v>English</v>
      </c>
      <c r="Y1618" t="str">
        <v>USA</v>
      </c>
      <c r="Z1618" t="str">
        <v>PG-13</v>
      </c>
      <c r="AA1618" t="str">
        <v>Alfre Woodard</v>
      </c>
      <c r="AB1618" t="str">
        <v>Liz Friedlander</v>
      </c>
      <c r="AC1618">
        <v>1000</v>
      </c>
      <c r="AD1618">
        <v>3797</v>
      </c>
      <c r="AE1618">
        <v>3</v>
      </c>
      <c r="AF1618">
        <v>0</v>
      </c>
      <c r="AG1618">
        <v>6.7</v>
      </c>
      <c r="AH1618">
        <v>101</v>
      </c>
      <c r="AI1618">
        <v>118</v>
      </c>
      <c r="AJ1618">
        <v>34703228</v>
      </c>
      <c r="AL1618" s="7" t="str">
        <v>George Sidney</v>
      </c>
      <c r="AM1618" s="35">
        <f>AVERAGEIFS(IMDB4[IMDb Score (1-10)],IMDB4[Director Name],Formula_Analysis!AL1618)</f>
        <v>7</v>
      </c>
    </row>
    <row r="1619" spans="1:39" x14ac:dyDescent="0.25">
      <c r="A1619" t="str">
        <v>Bad Lieutenant: Port of Call New Orleans</v>
      </c>
      <c r="B1619">
        <v>40006</v>
      </c>
      <c r="C1619">
        <v>2009</v>
      </c>
      <c r="D1619" t="str">
        <v>2000s</v>
      </c>
      <c r="E1619" t="str">
        <v>Color</v>
      </c>
      <c r="F1619" t="str">
        <v>Crime</v>
      </c>
      <c r="G1619" t="str">
        <v>English</v>
      </c>
      <c r="H1619" t="str">
        <v>USA</v>
      </c>
      <c r="I1619" t="str">
        <v>R</v>
      </c>
      <c r="J1619" t="str">
        <v>Nicolas Cage</v>
      </c>
      <c r="K1619" t="str">
        <v>Werner Herzog</v>
      </c>
      <c r="L1619">
        <v>12000</v>
      </c>
      <c r="M1619">
        <v>13809</v>
      </c>
      <c r="N1619">
        <v>0</v>
      </c>
      <c r="O1619">
        <v>6000</v>
      </c>
      <c r="P1619">
        <v>6.7</v>
      </c>
      <c r="R1619" t="str">
        <v>Dangerous Liaisons</v>
      </c>
      <c r="S1619">
        <v>32172</v>
      </c>
      <c r="T1619">
        <v>1988</v>
      </c>
      <c r="U1619" t="str">
        <v>1980s</v>
      </c>
      <c r="V1619" t="str">
        <v>Color</v>
      </c>
      <c r="W1619" t="str">
        <v>Drama</v>
      </c>
      <c r="X1619" t="str">
        <v>English</v>
      </c>
      <c r="Y1619" t="str">
        <v>USA</v>
      </c>
      <c r="Z1619" t="str">
        <v>R</v>
      </c>
      <c r="AA1619" t="str">
        <v>Keanu Reeves</v>
      </c>
      <c r="AB1619" t="str">
        <v>Stephen Frears</v>
      </c>
      <c r="AC1619">
        <v>18000</v>
      </c>
      <c r="AD1619">
        <v>35501</v>
      </c>
      <c r="AE1619">
        <v>350</v>
      </c>
      <c r="AF1619">
        <v>0</v>
      </c>
      <c r="AG1619">
        <v>7.7</v>
      </c>
      <c r="AH1619">
        <v>51</v>
      </c>
      <c r="AI1619">
        <v>119</v>
      </c>
      <c r="AJ1619">
        <v>34700000</v>
      </c>
      <c r="AL1619" s="7" t="str">
        <v>Kurt Voss</v>
      </c>
      <c r="AM1619" s="35">
        <f>AVERAGEIFS(IMDB4[IMDb Score (1-10)],IMDB4[Director Name],Formula_Analysis!AL1619)</f>
        <v>6.1</v>
      </c>
    </row>
    <row r="1620" spans="1:39" x14ac:dyDescent="0.25">
      <c r="A1620" t="str">
        <v>Bruce Almighty</v>
      </c>
      <c r="B1620">
        <v>37884</v>
      </c>
      <c r="C1620">
        <v>2003</v>
      </c>
      <c r="D1620" t="str">
        <v>2000s</v>
      </c>
      <c r="E1620" t="str">
        <v>Color</v>
      </c>
      <c r="F1620" t="str">
        <v>Comedy</v>
      </c>
      <c r="G1620" t="str">
        <v>English</v>
      </c>
      <c r="H1620" t="str">
        <v>USA</v>
      </c>
      <c r="I1620" t="str">
        <v>PG-13</v>
      </c>
      <c r="J1620" t="str">
        <v>Morgan Freeman</v>
      </c>
      <c r="K1620" t="str">
        <v>Tom Shadyac</v>
      </c>
      <c r="L1620">
        <v>11000</v>
      </c>
      <c r="M1620">
        <v>21276</v>
      </c>
      <c r="N1620">
        <v>293</v>
      </c>
      <c r="O1620">
        <v>0</v>
      </c>
      <c r="P1620">
        <v>6.7</v>
      </c>
      <c r="R1620" t="str">
        <v>Licence to Kill</v>
      </c>
      <c r="S1620">
        <v>32829</v>
      </c>
      <c r="T1620">
        <v>1989</v>
      </c>
      <c r="U1620" t="str">
        <v>1980s</v>
      </c>
      <c r="V1620" t="str">
        <v>Color</v>
      </c>
      <c r="W1620" t="str">
        <v>Action</v>
      </c>
      <c r="X1620" t="str">
        <v>English</v>
      </c>
      <c r="Y1620" t="str">
        <v>UK</v>
      </c>
      <c r="Z1620" t="str">
        <v>PG-13</v>
      </c>
      <c r="AA1620" t="str">
        <v>Robert Davi</v>
      </c>
      <c r="AB1620" t="str">
        <v>John Glen</v>
      </c>
      <c r="AC1620">
        <v>683</v>
      </c>
      <c r="AD1620">
        <v>2371</v>
      </c>
      <c r="AE1620">
        <v>46</v>
      </c>
      <c r="AF1620">
        <v>0</v>
      </c>
      <c r="AG1620">
        <v>6.6</v>
      </c>
      <c r="AH1620">
        <v>117</v>
      </c>
      <c r="AI1620">
        <v>133</v>
      </c>
      <c r="AJ1620">
        <v>34667015</v>
      </c>
      <c r="AL1620" s="7" t="str">
        <v>Susan Seidelman</v>
      </c>
      <c r="AM1620" s="35">
        <f>AVERAGEIFS(IMDB4[IMDb Score (1-10)],IMDB4[Director Name],Formula_Analysis!AL1620)</f>
        <v>6.5</v>
      </c>
    </row>
    <row r="1621" spans="1:39" x14ac:dyDescent="0.25">
      <c r="A1621" t="str">
        <v>Wanted</v>
      </c>
      <c r="B1621">
        <v>39807</v>
      </c>
      <c r="C1621">
        <v>2008</v>
      </c>
      <c r="D1621" t="str">
        <v>2000s</v>
      </c>
      <c r="E1621" t="str">
        <v>Color</v>
      </c>
      <c r="F1621" t="str">
        <v>Action</v>
      </c>
      <c r="G1621" t="str">
        <v>English</v>
      </c>
      <c r="H1621" t="str">
        <v>USA</v>
      </c>
      <c r="I1621" t="str">
        <v>R</v>
      </c>
      <c r="J1621" t="str">
        <v>Angelina Jolie Pitt</v>
      </c>
      <c r="K1621" t="str">
        <v>Timur Bekmambetov</v>
      </c>
      <c r="L1621">
        <v>11000</v>
      </c>
      <c r="M1621">
        <v>25763</v>
      </c>
      <c r="N1621">
        <v>335</v>
      </c>
      <c r="O1621">
        <v>0</v>
      </c>
      <c r="P1621">
        <v>6.7</v>
      </c>
      <c r="R1621" t="str">
        <v>Hostage</v>
      </c>
      <c r="S1621">
        <v>38678</v>
      </c>
      <c r="T1621">
        <v>2005</v>
      </c>
      <c r="U1621" t="str">
        <v>2000s</v>
      </c>
      <c r="V1621" t="str">
        <v>Color</v>
      </c>
      <c r="W1621" t="str">
        <v>Action</v>
      </c>
      <c r="X1621" t="str">
        <v>English</v>
      </c>
      <c r="Y1621" t="str">
        <v>USA</v>
      </c>
      <c r="Z1621" t="str">
        <v>R</v>
      </c>
      <c r="AA1621" t="str">
        <v>Jimmy Bennett</v>
      </c>
      <c r="AB1621" t="str">
        <v>Florent-Emilio Siri</v>
      </c>
      <c r="AC1621">
        <v>87000</v>
      </c>
      <c r="AD1621">
        <v>103354</v>
      </c>
      <c r="AE1621">
        <v>17</v>
      </c>
      <c r="AF1621">
        <v>0</v>
      </c>
      <c r="AG1621">
        <v>6.6</v>
      </c>
      <c r="AH1621">
        <v>152</v>
      </c>
      <c r="AI1621">
        <v>113</v>
      </c>
      <c r="AJ1621">
        <v>34636443</v>
      </c>
      <c r="AL1621" s="7" t="str">
        <v>Clive Barker</v>
      </c>
      <c r="AM1621" s="35">
        <f>AVERAGEIFS(IMDB4[IMDb Score (1-10)],IMDB4[Director Name],Formula_Analysis!AL1621)</f>
        <v>7</v>
      </c>
    </row>
    <row r="1622" spans="1:39" x14ac:dyDescent="0.25">
      <c r="A1622" t="str">
        <v>Ender's Game</v>
      </c>
      <c r="B1622">
        <v>41540</v>
      </c>
      <c r="C1622">
        <v>2013</v>
      </c>
      <c r="D1622" t="str">
        <v>2010s</v>
      </c>
      <c r="E1622" t="str">
        <v>Color</v>
      </c>
      <c r="F1622" t="str">
        <v>Action</v>
      </c>
      <c r="G1622" t="str">
        <v>English</v>
      </c>
      <c r="H1622" t="str">
        <v>USA</v>
      </c>
      <c r="I1622" t="str">
        <v>PG-13</v>
      </c>
      <c r="J1622" t="str">
        <v>Harrison Ford</v>
      </c>
      <c r="K1622" t="str">
        <v>Gavin Hood</v>
      </c>
      <c r="L1622">
        <v>11000</v>
      </c>
      <c r="M1622">
        <v>12908</v>
      </c>
      <c r="N1622">
        <v>151</v>
      </c>
      <c r="O1622">
        <v>123000</v>
      </c>
      <c r="P1622">
        <v>6.7</v>
      </c>
      <c r="R1622" t="str">
        <v>Cradle 2 the Grave</v>
      </c>
      <c r="S1622">
        <v>37865</v>
      </c>
      <c r="T1622">
        <v>2003</v>
      </c>
      <c r="U1622" t="str">
        <v>2000s</v>
      </c>
      <c r="V1622" t="str">
        <v>Color</v>
      </c>
      <c r="W1622" t="str">
        <v>Action</v>
      </c>
      <c r="X1622" t="str">
        <v>English</v>
      </c>
      <c r="Y1622" t="str">
        <v>USA</v>
      </c>
      <c r="Z1622" t="str">
        <v>R</v>
      </c>
      <c r="AA1622" t="str">
        <v>Jet Li</v>
      </c>
      <c r="AB1622" t="str">
        <v>Andrzej Bartkowiak</v>
      </c>
      <c r="AC1622">
        <v>5000</v>
      </c>
      <c r="AD1622">
        <v>6867</v>
      </c>
      <c r="AE1622">
        <v>43</v>
      </c>
      <c r="AF1622">
        <v>1000</v>
      </c>
      <c r="AG1622">
        <v>5.8</v>
      </c>
      <c r="AH1622">
        <v>109</v>
      </c>
      <c r="AI1622">
        <v>101</v>
      </c>
      <c r="AJ1622">
        <v>34604054</v>
      </c>
      <c r="AL1622" s="7" t="str">
        <v>Kevin Tenney</v>
      </c>
      <c r="AM1622" s="35">
        <f>AVERAGEIFS(IMDB4[IMDb Score (1-10)],IMDB4[Director Name],Formula_Analysis!AL1622)</f>
        <v>5.7</v>
      </c>
    </row>
    <row r="1623" spans="1:39" x14ac:dyDescent="0.25">
      <c r="A1623" t="str">
        <v>Sinbad: Legend of the Seven Seas</v>
      </c>
      <c r="B1623">
        <v>37791</v>
      </c>
      <c r="C1623">
        <v>2003</v>
      </c>
      <c r="D1623" t="str">
        <v>2000s</v>
      </c>
      <c r="E1623" t="str">
        <v>Color</v>
      </c>
      <c r="F1623" t="str">
        <v>Adventure</v>
      </c>
      <c r="G1623" t="str">
        <v>English</v>
      </c>
      <c r="H1623" t="str">
        <v>USA</v>
      </c>
      <c r="I1623" t="str">
        <v>PG</v>
      </c>
      <c r="J1623" t="str">
        <v>Brad Pitt</v>
      </c>
      <c r="K1623" t="str">
        <v>Patrick Gilmore</v>
      </c>
      <c r="L1623">
        <v>11000</v>
      </c>
      <c r="M1623">
        <v>11301</v>
      </c>
      <c r="N1623">
        <v>0</v>
      </c>
      <c r="O1623">
        <v>880</v>
      </c>
      <c r="P1623">
        <v>6.7</v>
      </c>
      <c r="R1623" t="str">
        <v>Man on the Moon</v>
      </c>
      <c r="S1623">
        <v>36315</v>
      </c>
      <c r="T1623">
        <v>1999</v>
      </c>
      <c r="U1623" t="str">
        <v>1990s</v>
      </c>
      <c r="V1623" t="str">
        <v>Color</v>
      </c>
      <c r="W1623" t="str">
        <v>Biography</v>
      </c>
      <c r="X1623" t="str">
        <v>English</v>
      </c>
      <c r="Y1623" t="str">
        <v>UK</v>
      </c>
      <c r="Z1623" t="str">
        <v>R</v>
      </c>
      <c r="AA1623" t="str">
        <v>Matt Price</v>
      </c>
      <c r="AB1623" t="str">
        <v>Milos Forman</v>
      </c>
      <c r="AC1623">
        <v>134</v>
      </c>
      <c r="AD1623">
        <v>209</v>
      </c>
      <c r="AE1623">
        <v>869</v>
      </c>
      <c r="AF1623">
        <v>0</v>
      </c>
      <c r="AG1623">
        <v>7.4</v>
      </c>
      <c r="AH1623">
        <v>140</v>
      </c>
      <c r="AI1623">
        <v>118</v>
      </c>
      <c r="AJ1623">
        <v>34580635</v>
      </c>
      <c r="AL1623" s="7" t="str">
        <v>Michael Wadleigh</v>
      </c>
      <c r="AM1623" s="35">
        <f>AVERAGEIFS(IMDB4[IMDb Score (1-10)],IMDB4[Director Name],Formula_Analysis!AL1623)</f>
        <v>8.1</v>
      </c>
    </row>
    <row r="1624" spans="1:39" x14ac:dyDescent="0.25">
      <c r="A1624" t="str">
        <v>Small Time Crooks</v>
      </c>
      <c r="B1624">
        <v>36728</v>
      </c>
      <c r="C1624">
        <v>2000</v>
      </c>
      <c r="D1624" t="str">
        <v>2000s</v>
      </c>
      <c r="E1624" t="str">
        <v>Color</v>
      </c>
      <c r="F1624" t="str">
        <v>Comedy</v>
      </c>
      <c r="G1624" t="str">
        <v>English</v>
      </c>
      <c r="H1624" t="str">
        <v>USA</v>
      </c>
      <c r="I1624" t="str">
        <v>PG</v>
      </c>
      <c r="J1624" t="str">
        <v>Woody Allen</v>
      </c>
      <c r="K1624" t="str">
        <v>Woody Allen</v>
      </c>
      <c r="L1624">
        <v>11000</v>
      </c>
      <c r="M1624">
        <v>23283</v>
      </c>
      <c r="N1624">
        <v>11000</v>
      </c>
      <c r="O1624">
        <v>812</v>
      </c>
      <c r="P1624">
        <v>6.7</v>
      </c>
      <c r="R1624" t="str">
        <v>Thirteen Days</v>
      </c>
      <c r="S1624">
        <v>36832</v>
      </c>
      <c r="T1624">
        <v>2000</v>
      </c>
      <c r="U1624" t="str">
        <v>2000s</v>
      </c>
      <c r="V1624" t="str">
        <v>Color</v>
      </c>
      <c r="W1624" t="str">
        <v>Drama</v>
      </c>
      <c r="X1624" t="str">
        <v>English</v>
      </c>
      <c r="Y1624" t="str">
        <v>USA</v>
      </c>
      <c r="Z1624" t="str">
        <v>PG-13</v>
      </c>
      <c r="AA1624" t="str">
        <v>Bruce Greenwood</v>
      </c>
      <c r="AB1624" t="str">
        <v>Roger Donaldson</v>
      </c>
      <c r="AC1624">
        <v>981</v>
      </c>
      <c r="AD1624">
        <v>1825</v>
      </c>
      <c r="AE1624">
        <v>79</v>
      </c>
      <c r="AF1624">
        <v>0</v>
      </c>
      <c r="AG1624">
        <v>7.3</v>
      </c>
      <c r="AH1624">
        <v>162</v>
      </c>
      <c r="AI1624">
        <v>145</v>
      </c>
      <c r="AJ1624">
        <v>34566746</v>
      </c>
      <c r="AL1624" s="7" t="str">
        <v>Eric Nicholas</v>
      </c>
      <c r="AM1624" s="35">
        <f>AVERAGEIFS(IMDB4[IMDb Score (1-10)],IMDB4[Director Name],Formula_Analysis!AL1624)</f>
        <v>6.1</v>
      </c>
    </row>
    <row r="1625" spans="1:39" x14ac:dyDescent="0.25">
      <c r="A1625" t="str">
        <v>The Tree of Life</v>
      </c>
      <c r="B1625">
        <v>40895</v>
      </c>
      <c r="C1625">
        <v>2011</v>
      </c>
      <c r="D1625" t="str">
        <v>2010s</v>
      </c>
      <c r="E1625" t="str">
        <v>Color</v>
      </c>
      <c r="F1625" t="str">
        <v>Drama</v>
      </c>
      <c r="G1625" t="str">
        <v>English</v>
      </c>
      <c r="H1625" t="str">
        <v>USA</v>
      </c>
      <c r="I1625" t="str">
        <v>PG-13</v>
      </c>
      <c r="J1625" t="str">
        <v>Brad Pitt</v>
      </c>
      <c r="K1625" t="str">
        <v>Terrence Malick</v>
      </c>
      <c r="L1625">
        <v>11000</v>
      </c>
      <c r="M1625">
        <v>13021</v>
      </c>
      <c r="N1625">
        <v>0</v>
      </c>
      <c r="O1625">
        <v>39000</v>
      </c>
      <c r="P1625">
        <v>6.7</v>
      </c>
      <c r="R1625" t="str">
        <v>The 6th Day</v>
      </c>
      <c r="S1625">
        <v>36607</v>
      </c>
      <c r="T1625">
        <v>2000</v>
      </c>
      <c r="U1625" t="str">
        <v>2000s</v>
      </c>
      <c r="V1625" t="str">
        <v>Color</v>
      </c>
      <c r="W1625" t="str">
        <v>Action</v>
      </c>
      <c r="X1625" t="str">
        <v>English</v>
      </c>
      <c r="Y1625" t="str">
        <v>USA</v>
      </c>
      <c r="Z1625" t="str">
        <v>PG-13</v>
      </c>
      <c r="AA1625" t="str">
        <v>Robert Duvall</v>
      </c>
      <c r="AB1625" t="str">
        <v>Roger Spottiswoode</v>
      </c>
      <c r="AC1625">
        <v>3000</v>
      </c>
      <c r="AD1625">
        <v>5839</v>
      </c>
      <c r="AE1625">
        <v>55</v>
      </c>
      <c r="AF1625">
        <v>0</v>
      </c>
      <c r="AG1625">
        <v>5.9</v>
      </c>
      <c r="AH1625">
        <v>170</v>
      </c>
      <c r="AI1625">
        <v>123</v>
      </c>
      <c r="AJ1625">
        <v>34543701</v>
      </c>
      <c r="AL1625" s="7" t="str">
        <v>Jon Shear</v>
      </c>
      <c r="AM1625" s="35">
        <f>AVERAGEIFS(IMDB4[IMDb Score (1-10)],IMDB4[Director Name],Formula_Analysis!AL1625)</f>
        <v>7</v>
      </c>
    </row>
    <row r="1626" spans="1:39" x14ac:dyDescent="0.25">
      <c r="A1626" t="str">
        <v>The Great Raid</v>
      </c>
      <c r="B1626">
        <v>38624</v>
      </c>
      <c r="C1626">
        <v>2005</v>
      </c>
      <c r="D1626" t="str">
        <v>2000s</v>
      </c>
      <c r="E1626" t="str">
        <v>Black and White</v>
      </c>
      <c r="F1626" t="str">
        <v>Action</v>
      </c>
      <c r="G1626" t="str">
        <v>Filipino</v>
      </c>
      <c r="H1626" t="str">
        <v>USA</v>
      </c>
      <c r="I1626" t="str">
        <v>R</v>
      </c>
      <c r="J1626" t="str">
        <v>James Franco</v>
      </c>
      <c r="K1626" t="str">
        <v>John Dahl</v>
      </c>
      <c r="L1626">
        <v>11000</v>
      </c>
      <c r="M1626">
        <v>12133</v>
      </c>
      <c r="N1626">
        <v>131</v>
      </c>
      <c r="O1626">
        <v>0</v>
      </c>
      <c r="P1626">
        <v>6.7</v>
      </c>
      <c r="R1626" t="str">
        <v>Concussion</v>
      </c>
      <c r="S1626">
        <v>42343</v>
      </c>
      <c r="T1626">
        <v>2015</v>
      </c>
      <c r="U1626" t="str">
        <v>2010s</v>
      </c>
      <c r="V1626" t="str">
        <v>Color</v>
      </c>
      <c r="W1626" t="str">
        <v>Biography</v>
      </c>
      <c r="X1626" t="str">
        <v>English</v>
      </c>
      <c r="Y1626" t="str">
        <v>UK</v>
      </c>
      <c r="Z1626" t="str">
        <v>PG-13</v>
      </c>
      <c r="AA1626" t="str">
        <v>Will Smith</v>
      </c>
      <c r="AB1626" t="str">
        <v>Peter Landesman</v>
      </c>
      <c r="AC1626">
        <v>10000</v>
      </c>
      <c r="AD1626">
        <v>13371</v>
      </c>
      <c r="AE1626">
        <v>15</v>
      </c>
      <c r="AF1626">
        <v>23000</v>
      </c>
      <c r="AG1626">
        <v>7.1</v>
      </c>
      <c r="AH1626">
        <v>219</v>
      </c>
      <c r="AI1626">
        <v>123</v>
      </c>
      <c r="AJ1626">
        <v>34531832</v>
      </c>
      <c r="AL1626" s="7" t="str">
        <v>Piyush Dinker Pandya</v>
      </c>
      <c r="AM1626" s="35">
        <f>AVERAGEIFS(IMDB4[IMDb Score (1-10)],IMDB4[Director Name],Formula_Analysis!AL1626)</f>
        <v>6.7</v>
      </c>
    </row>
    <row r="1627" spans="1:39" x14ac:dyDescent="0.25">
      <c r="A1627" t="str">
        <v>A Mighty Heart</v>
      </c>
      <c r="B1627">
        <v>39110</v>
      </c>
      <c r="C1627">
        <v>2007</v>
      </c>
      <c r="D1627" t="str">
        <v>2000s</v>
      </c>
      <c r="E1627" t="str">
        <v>Color</v>
      </c>
      <c r="F1627" t="str">
        <v>Biography</v>
      </c>
      <c r="G1627" t="str">
        <v>English</v>
      </c>
      <c r="H1627" t="str">
        <v>USA</v>
      </c>
      <c r="I1627" t="str">
        <v>R</v>
      </c>
      <c r="J1627" t="str">
        <v>Angelina Jolie Pitt</v>
      </c>
      <c r="K1627" t="str">
        <v>Michael Winterbottom</v>
      </c>
      <c r="L1627">
        <v>11000</v>
      </c>
      <c r="M1627">
        <v>12178</v>
      </c>
      <c r="N1627">
        <v>187</v>
      </c>
      <c r="O1627">
        <v>923</v>
      </c>
      <c r="P1627">
        <v>6.7</v>
      </c>
      <c r="R1627" t="str">
        <v>Courageous</v>
      </c>
      <c r="S1627">
        <v>40705</v>
      </c>
      <c r="T1627">
        <v>2011</v>
      </c>
      <c r="U1627" t="str">
        <v>2010s</v>
      </c>
      <c r="V1627" t="str">
        <v>Color</v>
      </c>
      <c r="W1627" t="str">
        <v>Drama</v>
      </c>
      <c r="X1627" t="str">
        <v>English</v>
      </c>
      <c r="Y1627" t="str">
        <v>USA</v>
      </c>
      <c r="Z1627" t="str">
        <v>PG-13</v>
      </c>
      <c r="AA1627" t="str">
        <v>Ben Davies</v>
      </c>
      <c r="AB1627" t="str">
        <v>Alex Kendrick</v>
      </c>
      <c r="AC1627">
        <v>690</v>
      </c>
      <c r="AD1627">
        <v>2300</v>
      </c>
      <c r="AE1627">
        <v>589</v>
      </c>
      <c r="AF1627">
        <v>10000</v>
      </c>
      <c r="AG1627">
        <v>7</v>
      </c>
      <c r="AH1627">
        <v>34</v>
      </c>
      <c r="AI1627">
        <v>129</v>
      </c>
      <c r="AJ1627">
        <v>34522221</v>
      </c>
      <c r="AL1627" s="7" t="str">
        <v>Shane Dawson</v>
      </c>
      <c r="AM1627" s="35">
        <f>AVERAGEIFS(IMDB4[IMDb Score (1-10)],IMDB4[Director Name],Formula_Analysis!AL1627)</f>
        <v>5.0999999999999996</v>
      </c>
    </row>
    <row r="1628" spans="1:39" x14ac:dyDescent="0.25">
      <c r="A1628" t="str">
        <v>Killer Joe</v>
      </c>
      <c r="B1628">
        <v>40628</v>
      </c>
      <c r="C1628">
        <v>2011</v>
      </c>
      <c r="D1628" t="str">
        <v>2010s</v>
      </c>
      <c r="E1628" t="str">
        <v>Color</v>
      </c>
      <c r="F1628" t="str">
        <v>Crime</v>
      </c>
      <c r="G1628" t="str">
        <v>English</v>
      </c>
      <c r="H1628" t="str">
        <v>USA</v>
      </c>
      <c r="I1628" t="str">
        <v>R</v>
      </c>
      <c r="J1628" t="str">
        <v>Matthew McConaughey</v>
      </c>
      <c r="K1628" t="str">
        <v>William Friedkin</v>
      </c>
      <c r="L1628">
        <v>11000</v>
      </c>
      <c r="M1628">
        <v>11853</v>
      </c>
      <c r="N1628">
        <v>607</v>
      </c>
      <c r="O1628">
        <v>12000</v>
      </c>
      <c r="P1628">
        <v>6.7</v>
      </c>
      <c r="R1628" t="str">
        <v>Hot Pursuit</v>
      </c>
      <c r="S1628">
        <v>42031</v>
      </c>
      <c r="T1628">
        <v>2015</v>
      </c>
      <c r="U1628" t="str">
        <v>2010s</v>
      </c>
      <c r="V1628" t="str">
        <v>Color</v>
      </c>
      <c r="W1628" t="str">
        <v>Action</v>
      </c>
      <c r="X1628" t="str">
        <v>English</v>
      </c>
      <c r="Y1628" t="str">
        <v>USA</v>
      </c>
      <c r="Z1628" t="str">
        <v>PG-13</v>
      </c>
      <c r="AA1628" t="str">
        <v>Jim Gaffigan</v>
      </c>
      <c r="AB1628" t="str">
        <v>Anne Fletcher</v>
      </c>
      <c r="AC1628">
        <v>472</v>
      </c>
      <c r="AD1628">
        <v>1679</v>
      </c>
      <c r="AE1628">
        <v>98</v>
      </c>
      <c r="AF1628">
        <v>0</v>
      </c>
      <c r="AG1628">
        <v>5.0999999999999996</v>
      </c>
      <c r="AH1628">
        <v>155</v>
      </c>
      <c r="AI1628">
        <v>87</v>
      </c>
      <c r="AJ1628">
        <v>34507079</v>
      </c>
      <c r="AL1628" s="7" t="str">
        <v>Marc Levin</v>
      </c>
      <c r="AM1628" s="35">
        <f>AVERAGEIFS(IMDB4[IMDb Score (1-10)],IMDB4[Director Name],Formula_Analysis!AL1628)</f>
        <v>7.2</v>
      </c>
    </row>
    <row r="1629" spans="1:39" x14ac:dyDescent="0.25">
      <c r="A1629" t="str">
        <v>Eulogy</v>
      </c>
      <c r="B1629">
        <v>38244</v>
      </c>
      <c r="C1629">
        <v>2004</v>
      </c>
      <c r="D1629" t="str">
        <v>2000s</v>
      </c>
      <c r="E1629" t="str">
        <v>Color</v>
      </c>
      <c r="F1629" t="str">
        <v>Comedy</v>
      </c>
      <c r="G1629" t="str">
        <v>English</v>
      </c>
      <c r="H1629" t="str">
        <v>USA</v>
      </c>
      <c r="I1629" t="str">
        <v>R</v>
      </c>
      <c r="J1629" t="str">
        <v>Zooey Deschanel</v>
      </c>
      <c r="K1629" t="str">
        <v>Michael Clancy</v>
      </c>
      <c r="L1629">
        <v>11000</v>
      </c>
      <c r="M1629">
        <v>14656</v>
      </c>
      <c r="N1629">
        <v>0</v>
      </c>
      <c r="O1629">
        <v>376</v>
      </c>
      <c r="P1629">
        <v>6.7</v>
      </c>
      <c r="R1629" t="str">
        <v>Monster</v>
      </c>
      <c r="S1629">
        <v>37724</v>
      </c>
      <c r="T1629">
        <v>2003</v>
      </c>
      <c r="U1629" t="str">
        <v>2000s</v>
      </c>
      <c r="V1629" t="str">
        <v>Color</v>
      </c>
      <c r="W1629" t="str">
        <v>Biography</v>
      </c>
      <c r="X1629" t="str">
        <v>English</v>
      </c>
      <c r="Y1629" t="str">
        <v>USA</v>
      </c>
      <c r="Z1629" t="str">
        <v>R</v>
      </c>
      <c r="AA1629" t="str">
        <v>Charlize Theron</v>
      </c>
      <c r="AB1629" t="str">
        <v>Patty Jenkins</v>
      </c>
      <c r="AC1629">
        <v>9000</v>
      </c>
      <c r="AD1629">
        <v>11736</v>
      </c>
      <c r="AE1629">
        <v>260</v>
      </c>
      <c r="AF1629">
        <v>0</v>
      </c>
      <c r="AG1629">
        <v>7.3</v>
      </c>
      <c r="AH1629">
        <v>185</v>
      </c>
      <c r="AI1629">
        <v>109</v>
      </c>
      <c r="AJ1629">
        <v>34468224</v>
      </c>
      <c r="AL1629" s="7" t="str">
        <v>David Atkins</v>
      </c>
      <c r="AM1629" s="35">
        <f>AVERAGEIFS(IMDB4[IMDb Score (1-10)],IMDB4[Director Name],Formula_Analysis!AL1629)</f>
        <v>5.8</v>
      </c>
    </row>
    <row r="1630" spans="1:39" x14ac:dyDescent="0.25">
      <c r="A1630" t="str">
        <v>The Bourne Legacy</v>
      </c>
      <c r="B1630">
        <v>41229</v>
      </c>
      <c r="C1630">
        <v>2012</v>
      </c>
      <c r="D1630" t="str">
        <v>2010s</v>
      </c>
      <c r="E1630" t="str">
        <v>Color</v>
      </c>
      <c r="F1630" t="str">
        <v>Action</v>
      </c>
      <c r="G1630" t="str">
        <v>English</v>
      </c>
      <c r="H1630" t="str">
        <v>USA</v>
      </c>
      <c r="I1630" t="str">
        <v>PG-13</v>
      </c>
      <c r="J1630" t="str">
        <v>Jeremy Renner</v>
      </c>
      <c r="K1630" t="str">
        <v>Tony Gilroy</v>
      </c>
      <c r="L1630">
        <v>10000</v>
      </c>
      <c r="M1630">
        <v>12175</v>
      </c>
      <c r="N1630">
        <v>209</v>
      </c>
      <c r="O1630">
        <v>31000</v>
      </c>
      <c r="P1630">
        <v>6.7</v>
      </c>
      <c r="R1630" t="str">
        <v>The Watch</v>
      </c>
      <c r="S1630">
        <v>41128</v>
      </c>
      <c r="T1630">
        <v>2012</v>
      </c>
      <c r="U1630" t="str">
        <v>2010s</v>
      </c>
      <c r="V1630" t="str">
        <v>Color</v>
      </c>
      <c r="W1630" t="str">
        <v>Action</v>
      </c>
      <c r="X1630" t="str">
        <v>English</v>
      </c>
      <c r="Y1630" t="str">
        <v>USA</v>
      </c>
      <c r="Z1630" t="str">
        <v>R</v>
      </c>
      <c r="AA1630" t="str">
        <v>Will Forte</v>
      </c>
      <c r="AB1630" t="str">
        <v>Akiva Schaffer</v>
      </c>
      <c r="AC1630">
        <v>622</v>
      </c>
      <c r="AD1630">
        <v>2488</v>
      </c>
      <c r="AE1630">
        <v>82</v>
      </c>
      <c r="AF1630">
        <v>15000</v>
      </c>
      <c r="AG1630">
        <v>5.7</v>
      </c>
      <c r="AH1630">
        <v>265</v>
      </c>
      <c r="AI1630">
        <v>102</v>
      </c>
      <c r="AJ1630">
        <v>34350553</v>
      </c>
      <c r="AL1630" s="7" t="str">
        <v>Damian Nieman</v>
      </c>
      <c r="AM1630" s="35">
        <f>AVERAGEIFS(IMDB4[IMDb Score (1-10)],IMDB4[Director Name],Formula_Analysis!AL1630)</f>
        <v>6.4</v>
      </c>
    </row>
    <row r="1631" spans="1:39" x14ac:dyDescent="0.25">
      <c r="A1631" t="str">
        <v>Stepmom</v>
      </c>
      <c r="B1631">
        <v>36013</v>
      </c>
      <c r="C1631">
        <v>1998</v>
      </c>
      <c r="D1631" t="str">
        <v>1990s</v>
      </c>
      <c r="E1631" t="str">
        <v>Color</v>
      </c>
      <c r="F1631" t="str">
        <v>Comedy</v>
      </c>
      <c r="G1631" t="str">
        <v>English</v>
      </c>
      <c r="H1631" t="str">
        <v>USA</v>
      </c>
      <c r="I1631" t="str">
        <v>PG-13</v>
      </c>
      <c r="J1631" t="str">
        <v>Julia Roberts</v>
      </c>
      <c r="K1631" t="str">
        <v>Chris Columbus</v>
      </c>
      <c r="L1631">
        <v>8000</v>
      </c>
      <c r="M1631">
        <v>9988</v>
      </c>
      <c r="N1631">
        <v>0</v>
      </c>
      <c r="O1631">
        <v>0</v>
      </c>
      <c r="P1631">
        <v>6.7</v>
      </c>
      <c r="R1631" t="str">
        <v>Texas Chainsaw 3D</v>
      </c>
      <c r="S1631">
        <v>41576</v>
      </c>
      <c r="T1631">
        <v>2013</v>
      </c>
      <c r="U1631" t="str">
        <v>2010s</v>
      </c>
      <c r="V1631" t="str">
        <v>Color</v>
      </c>
      <c r="W1631" t="str">
        <v>Horror</v>
      </c>
      <c r="X1631" t="str">
        <v>English</v>
      </c>
      <c r="Y1631" t="str">
        <v>USA</v>
      </c>
      <c r="Z1631" t="str">
        <v>R</v>
      </c>
      <c r="AA1631" t="str">
        <v>Gunnar Hansen</v>
      </c>
      <c r="AB1631" t="str">
        <v>John Luessenhop</v>
      </c>
      <c r="AC1631">
        <v>383</v>
      </c>
      <c r="AD1631">
        <v>1945</v>
      </c>
      <c r="AE1631">
        <v>34</v>
      </c>
      <c r="AF1631">
        <v>16000</v>
      </c>
      <c r="AG1631">
        <v>4.8</v>
      </c>
      <c r="AH1631">
        <v>282</v>
      </c>
      <c r="AI1631">
        <v>92</v>
      </c>
      <c r="AJ1631">
        <v>34334256</v>
      </c>
      <c r="AL1631" s="7" t="str">
        <v>GÃ©rard Krawczyk</v>
      </c>
      <c r="AM1631" s="35">
        <f>AVERAGEIFS(IMDB4[IMDb Score (1-10)],IMDB4[Director Name],Formula_Analysis!AL1631)</f>
        <v>6.6</v>
      </c>
    </row>
    <row r="1632" spans="1:39" x14ac:dyDescent="0.25">
      <c r="A1632" t="str">
        <v>Conspiracy Theory</v>
      </c>
      <c r="B1632">
        <v>35783</v>
      </c>
      <c r="C1632">
        <v>1997</v>
      </c>
      <c r="D1632" t="str">
        <v>1990s</v>
      </c>
      <c r="E1632" t="str">
        <v>Color</v>
      </c>
      <c r="F1632" t="str">
        <v>Action</v>
      </c>
      <c r="G1632" t="str">
        <v>English</v>
      </c>
      <c r="H1632" t="str">
        <v>USA</v>
      </c>
      <c r="I1632" t="str">
        <v>R</v>
      </c>
      <c r="J1632" t="str">
        <v>Julia Roberts</v>
      </c>
      <c r="K1632" t="str">
        <v>Richard Donner</v>
      </c>
      <c r="L1632">
        <v>8000</v>
      </c>
      <c r="M1632">
        <v>8355</v>
      </c>
      <c r="N1632">
        <v>503</v>
      </c>
      <c r="O1632">
        <v>0</v>
      </c>
      <c r="P1632">
        <v>6.7</v>
      </c>
      <c r="R1632" t="str">
        <v>Malibu's Most Wanted</v>
      </c>
      <c r="S1632">
        <v>37919</v>
      </c>
      <c r="T1632">
        <v>2003</v>
      </c>
      <c r="U1632" t="str">
        <v>2000s</v>
      </c>
      <c r="V1632" t="str">
        <v>Color</v>
      </c>
      <c r="W1632" t="str">
        <v>Comedy</v>
      </c>
      <c r="X1632" t="str">
        <v>English</v>
      </c>
      <c r="Y1632" t="str">
        <v>USA</v>
      </c>
      <c r="Z1632" t="str">
        <v>PG-13</v>
      </c>
      <c r="AA1632" t="str">
        <v>Greg Grunberg</v>
      </c>
      <c r="AB1632" t="str">
        <v>John Whitesell</v>
      </c>
      <c r="AC1632">
        <v>833</v>
      </c>
      <c r="AD1632">
        <v>4435</v>
      </c>
      <c r="AE1632">
        <v>14</v>
      </c>
      <c r="AF1632">
        <v>0</v>
      </c>
      <c r="AG1632">
        <v>5.0999999999999996</v>
      </c>
      <c r="AH1632">
        <v>37</v>
      </c>
      <c r="AI1632">
        <v>86</v>
      </c>
      <c r="AJ1632">
        <v>34308901</v>
      </c>
      <c r="AL1632" s="7" t="str">
        <v>Cecil B. DeMille</v>
      </c>
      <c r="AM1632" s="35">
        <f>AVERAGEIFS(IMDB4[IMDb Score (1-10)],IMDB4[Director Name],Formula_Analysis!AL1632)</f>
        <v>6.7</v>
      </c>
    </row>
    <row r="1633" spans="1:39" x14ac:dyDescent="0.25">
      <c r="A1633" t="str">
        <v>Seeking a Friend for the End of the World</v>
      </c>
      <c r="B1633">
        <v>41154</v>
      </c>
      <c r="C1633">
        <v>2012</v>
      </c>
      <c r="D1633" t="str">
        <v>2010s</v>
      </c>
      <c r="E1633" t="str">
        <v>Black and White</v>
      </c>
      <c r="F1633" t="str">
        <v>Adventure</v>
      </c>
      <c r="G1633" t="str">
        <v>English</v>
      </c>
      <c r="H1633" t="str">
        <v>USA</v>
      </c>
      <c r="I1633" t="str">
        <v>R</v>
      </c>
      <c r="J1633" t="str">
        <v>Steve Carell</v>
      </c>
      <c r="K1633" t="str">
        <v>Lorene Scafaria</v>
      </c>
      <c r="L1633">
        <v>7000</v>
      </c>
      <c r="M1633">
        <v>7747</v>
      </c>
      <c r="N1633">
        <v>63</v>
      </c>
      <c r="O1633">
        <v>25000</v>
      </c>
      <c r="P1633">
        <v>6.7</v>
      </c>
      <c r="R1633" t="str">
        <v>Babel</v>
      </c>
      <c r="S1633">
        <v>38804</v>
      </c>
      <c r="T1633">
        <v>2006</v>
      </c>
      <c r="U1633" t="str">
        <v>2000s</v>
      </c>
      <c r="V1633" t="str">
        <v>Color</v>
      </c>
      <c r="W1633" t="str">
        <v>Drama</v>
      </c>
      <c r="X1633" t="str">
        <v>English</v>
      </c>
      <c r="Y1633" t="str">
        <v>France</v>
      </c>
      <c r="Z1633" t="str">
        <v>R</v>
      </c>
      <c r="AA1633" t="str">
        <v>Brad Pitt</v>
      </c>
      <c r="AB1633" t="str">
        <v>Alejandro G. IÃ±Ã¡rritu</v>
      </c>
      <c r="AC1633">
        <v>11000</v>
      </c>
      <c r="AD1633">
        <v>11248</v>
      </c>
      <c r="AE1633">
        <v>0</v>
      </c>
      <c r="AF1633">
        <v>0</v>
      </c>
      <c r="AG1633">
        <v>7.5</v>
      </c>
      <c r="AH1633">
        <v>285</v>
      </c>
      <c r="AI1633">
        <v>143</v>
      </c>
      <c r="AJ1633">
        <v>34300771</v>
      </c>
      <c r="AL1633" s="7" t="str">
        <v>Aki KaurismÃ¤ki</v>
      </c>
      <c r="AM1633" s="35">
        <f>AVERAGEIFS(IMDB4[IMDb Score (1-10)],IMDB4[Director Name],Formula_Analysis!AL1633)</f>
        <v>7.2</v>
      </c>
    </row>
    <row r="1634" spans="1:39" x14ac:dyDescent="0.25">
      <c r="A1634" t="str">
        <v>I Heart Huckabees</v>
      </c>
      <c r="B1634">
        <v>38348</v>
      </c>
      <c r="C1634">
        <v>2004</v>
      </c>
      <c r="D1634" t="str">
        <v>2000s</v>
      </c>
      <c r="E1634" t="str">
        <v>Color</v>
      </c>
      <c r="F1634" t="str">
        <v>Comedy</v>
      </c>
      <c r="G1634" t="str">
        <v>English</v>
      </c>
      <c r="H1634" t="str">
        <v>USA</v>
      </c>
      <c r="I1634" t="str">
        <v>R</v>
      </c>
      <c r="J1634" t="str">
        <v>Naomi Watts</v>
      </c>
      <c r="K1634" t="str">
        <v>David O. Russell</v>
      </c>
      <c r="L1634">
        <v>6000</v>
      </c>
      <c r="M1634">
        <v>8094</v>
      </c>
      <c r="N1634">
        <v>737</v>
      </c>
      <c r="O1634">
        <v>0</v>
      </c>
      <c r="P1634">
        <v>6.7</v>
      </c>
      <c r="R1634" t="str">
        <v>Alexander</v>
      </c>
      <c r="S1634">
        <v>38110</v>
      </c>
      <c r="T1634">
        <v>2004</v>
      </c>
      <c r="U1634" t="str">
        <v>2000s</v>
      </c>
      <c r="V1634" t="str">
        <v>Color</v>
      </c>
      <c r="W1634" t="str">
        <v>Action</v>
      </c>
      <c r="X1634" t="str">
        <v>English</v>
      </c>
      <c r="Y1634" t="str">
        <v>Germany</v>
      </c>
      <c r="Z1634" t="str">
        <v>R</v>
      </c>
      <c r="AA1634" t="str">
        <v>Anthony Hopkins</v>
      </c>
      <c r="AB1634" t="str">
        <v>Oliver Stone</v>
      </c>
      <c r="AC1634">
        <v>12000</v>
      </c>
      <c r="AD1634">
        <v>24598</v>
      </c>
      <c r="AE1634">
        <v>0</v>
      </c>
      <c r="AF1634">
        <v>0</v>
      </c>
      <c r="AG1634">
        <v>5.5</v>
      </c>
      <c r="AH1634">
        <v>248</v>
      </c>
      <c r="AI1634">
        <v>206</v>
      </c>
      <c r="AJ1634">
        <v>34293771</v>
      </c>
      <c r="AL1634" s="7" t="str">
        <v>Brian Henson</v>
      </c>
      <c r="AM1634" s="35">
        <f>AVERAGEIFS(IMDB4[IMDb Score (1-10)],IMDB4[Director Name],Formula_Analysis!AL1634)</f>
        <v>7.7</v>
      </c>
    </row>
    <row r="1635" spans="1:39" x14ac:dyDescent="0.25">
      <c r="A1635" t="str">
        <v>Puss in Boots</v>
      </c>
      <c r="B1635">
        <v>40573</v>
      </c>
      <c r="C1635">
        <v>2011</v>
      </c>
      <c r="D1635" t="str">
        <v>2010s</v>
      </c>
      <c r="E1635" t="str">
        <v>Color</v>
      </c>
      <c r="F1635" t="str">
        <v>Action</v>
      </c>
      <c r="G1635" t="str">
        <v>English</v>
      </c>
      <c r="H1635" t="str">
        <v>USA</v>
      </c>
      <c r="I1635" t="str">
        <v>PG</v>
      </c>
      <c r="J1635" t="str">
        <v>Salma Hayek</v>
      </c>
      <c r="K1635" t="str">
        <v>Chris Miller</v>
      </c>
      <c r="L1635">
        <v>4000</v>
      </c>
      <c r="M1635">
        <v>5046</v>
      </c>
      <c r="N1635">
        <v>50</v>
      </c>
      <c r="O1635">
        <v>16000</v>
      </c>
      <c r="P1635">
        <v>6.7</v>
      </c>
      <c r="R1635" t="str">
        <v>This Is Where I Leave You</v>
      </c>
      <c r="S1635">
        <v>41883</v>
      </c>
      <c r="T1635">
        <v>2014</v>
      </c>
      <c r="U1635" t="str">
        <v>2010s</v>
      </c>
      <c r="V1635" t="str">
        <v>Color</v>
      </c>
      <c r="W1635" t="str">
        <v>Comedy</v>
      </c>
      <c r="X1635" t="str">
        <v>English</v>
      </c>
      <c r="Y1635" t="str">
        <v>USA</v>
      </c>
      <c r="Z1635" t="str">
        <v>R</v>
      </c>
      <c r="AA1635" t="str">
        <v>Tina Fey</v>
      </c>
      <c r="AB1635" t="str">
        <v>Shawn Levy</v>
      </c>
      <c r="AC1635">
        <v>2000</v>
      </c>
      <c r="AD1635">
        <v>4662</v>
      </c>
      <c r="AE1635">
        <v>189</v>
      </c>
      <c r="AF1635">
        <v>14000</v>
      </c>
      <c r="AG1635">
        <v>6.6</v>
      </c>
      <c r="AH1635">
        <v>156</v>
      </c>
      <c r="AI1635">
        <v>103</v>
      </c>
      <c r="AJ1635">
        <v>34290142</v>
      </c>
      <c r="AL1635" s="7" t="str">
        <v>Nadine Labaki</v>
      </c>
      <c r="AM1635" s="35">
        <f>AVERAGEIFS(IMDB4[IMDb Score (1-10)],IMDB4[Director Name],Formula_Analysis!AL1635)</f>
        <v>7.2</v>
      </c>
    </row>
    <row r="1636" spans="1:39" x14ac:dyDescent="0.25">
      <c r="A1636" t="str">
        <v>The Pirates! Band of Misfits</v>
      </c>
      <c r="B1636">
        <v>41094</v>
      </c>
      <c r="C1636">
        <v>2012</v>
      </c>
      <c r="D1636" t="str">
        <v>2010s</v>
      </c>
      <c r="E1636" t="str">
        <v>Color</v>
      </c>
      <c r="F1636" t="str">
        <v>Adventure</v>
      </c>
      <c r="G1636" t="str">
        <v>English</v>
      </c>
      <c r="H1636" t="str">
        <v>UK</v>
      </c>
      <c r="I1636" t="str">
        <v>PG</v>
      </c>
      <c r="J1636" t="str">
        <v>Salma Hayek</v>
      </c>
      <c r="K1636" t="str">
        <v>Peter Lord</v>
      </c>
      <c r="L1636">
        <v>4000</v>
      </c>
      <c r="M1636">
        <v>6254</v>
      </c>
      <c r="N1636">
        <v>91</v>
      </c>
      <c r="O1636">
        <v>0</v>
      </c>
      <c r="P1636">
        <v>6.7</v>
      </c>
      <c r="R1636" t="str">
        <v>The Hunted</v>
      </c>
      <c r="S1636">
        <v>37703</v>
      </c>
      <c r="T1636">
        <v>2003</v>
      </c>
      <c r="U1636" t="str">
        <v>2000s</v>
      </c>
      <c r="V1636" t="str">
        <v>Color</v>
      </c>
      <c r="W1636" t="str">
        <v>Action</v>
      </c>
      <c r="X1636" t="str">
        <v>English</v>
      </c>
      <c r="Y1636" t="str">
        <v>USA</v>
      </c>
      <c r="Z1636" t="str">
        <v>R</v>
      </c>
      <c r="AA1636" t="str">
        <v>Connie Nielsen</v>
      </c>
      <c r="AB1636" t="str">
        <v>William Friedkin</v>
      </c>
      <c r="AC1636">
        <v>933</v>
      </c>
      <c r="AD1636">
        <v>2248</v>
      </c>
      <c r="AE1636">
        <v>607</v>
      </c>
      <c r="AF1636">
        <v>0</v>
      </c>
      <c r="AG1636">
        <v>6</v>
      </c>
      <c r="AH1636">
        <v>135</v>
      </c>
      <c r="AI1636">
        <v>94</v>
      </c>
      <c r="AJ1636">
        <v>34238611</v>
      </c>
      <c r="AL1636" s="7" t="str">
        <v>Ruba Nadda</v>
      </c>
      <c r="AM1636" s="35">
        <f>AVERAGEIFS(IMDB4[IMDb Score (1-10)],IMDB4[Director Name],Formula_Analysis!AL1636)</f>
        <v>5.2</v>
      </c>
    </row>
    <row r="1637" spans="1:39" x14ac:dyDescent="0.25">
      <c r="A1637" t="str">
        <v>Four Rooms</v>
      </c>
      <c r="B1637">
        <v>34929</v>
      </c>
      <c r="C1637">
        <v>1995</v>
      </c>
      <c r="D1637" t="str">
        <v>1990s</v>
      </c>
      <c r="E1637" t="str">
        <v>Color</v>
      </c>
      <c r="F1637" t="str">
        <v>Comedy</v>
      </c>
      <c r="G1637" t="str">
        <v>English</v>
      </c>
      <c r="H1637" t="str">
        <v>USA</v>
      </c>
      <c r="I1637" t="str">
        <v>R</v>
      </c>
      <c r="J1637" t="str">
        <v>Salma Hayek</v>
      </c>
      <c r="K1637" t="str">
        <v>Allison Anders</v>
      </c>
      <c r="L1637">
        <v>4000</v>
      </c>
      <c r="M1637">
        <v>7921</v>
      </c>
      <c r="N1637">
        <v>99</v>
      </c>
      <c r="O1637">
        <v>0</v>
      </c>
      <c r="P1637">
        <v>6.7</v>
      </c>
      <c r="R1637" t="str">
        <v>The Reader</v>
      </c>
      <c r="S1637">
        <v>39693</v>
      </c>
      <c r="T1637">
        <v>2008</v>
      </c>
      <c r="U1637" t="str">
        <v>2000s</v>
      </c>
      <c r="V1637" t="str">
        <v>Color</v>
      </c>
      <c r="W1637" t="str">
        <v>Drama</v>
      </c>
      <c r="X1637" t="str">
        <v>English</v>
      </c>
      <c r="Y1637" t="str">
        <v>USA</v>
      </c>
      <c r="Z1637" t="str">
        <v>R</v>
      </c>
      <c r="AA1637" t="str">
        <v>Kate Winslet</v>
      </c>
      <c r="AB1637" t="str">
        <v>Stephen Daldry</v>
      </c>
      <c r="AC1637">
        <v>14000</v>
      </c>
      <c r="AD1637">
        <v>14504</v>
      </c>
      <c r="AE1637">
        <v>335</v>
      </c>
      <c r="AF1637">
        <v>15000</v>
      </c>
      <c r="AG1637">
        <v>7.6</v>
      </c>
      <c r="AH1637">
        <v>299</v>
      </c>
      <c r="AI1637">
        <v>124</v>
      </c>
      <c r="AJ1637">
        <v>34180954</v>
      </c>
      <c r="AL1637" s="7" t="str">
        <v>Travis Cluff</v>
      </c>
      <c r="AM1637" s="35">
        <f>AVERAGEIFS(IMDB4[IMDb Score (1-10)],IMDB4[Director Name],Formula_Analysis!AL1637)</f>
        <v>4.2</v>
      </c>
    </row>
    <row r="1638" spans="1:39" x14ac:dyDescent="0.25">
      <c r="A1638" t="str">
        <v>American Reunion</v>
      </c>
      <c r="B1638">
        <v>40982</v>
      </c>
      <c r="C1638">
        <v>2012</v>
      </c>
      <c r="D1638" t="str">
        <v>2010s</v>
      </c>
      <c r="E1638" t="str">
        <v>Color</v>
      </c>
      <c r="F1638" t="str">
        <v>Comedy</v>
      </c>
      <c r="G1638" t="str">
        <v>English</v>
      </c>
      <c r="H1638" t="str">
        <v>USA</v>
      </c>
      <c r="I1638" t="str">
        <v>R</v>
      </c>
      <c r="J1638" t="str">
        <v>Alyson Hannigan</v>
      </c>
      <c r="K1638" t="str">
        <v>Jon Hurwitz</v>
      </c>
      <c r="L1638">
        <v>3000</v>
      </c>
      <c r="M1638">
        <v>8398</v>
      </c>
      <c r="N1638">
        <v>22</v>
      </c>
      <c r="O1638">
        <v>39000</v>
      </c>
      <c r="P1638">
        <v>6.7</v>
      </c>
      <c r="R1638" t="str">
        <v>Eternal Sunshine of the Spotless Mind</v>
      </c>
      <c r="S1638">
        <v>38273</v>
      </c>
      <c r="T1638">
        <v>2004</v>
      </c>
      <c r="U1638" t="str">
        <v>2000s</v>
      </c>
      <c r="V1638" t="str">
        <v>Color</v>
      </c>
      <c r="W1638" t="str">
        <v>Drama</v>
      </c>
      <c r="X1638" t="str">
        <v>English</v>
      </c>
      <c r="Y1638" t="str">
        <v>USA</v>
      </c>
      <c r="Z1638" t="str">
        <v>R</v>
      </c>
      <c r="AA1638" t="str">
        <v>Kate Winslet</v>
      </c>
      <c r="AB1638" t="str">
        <v>Michel Gondry</v>
      </c>
      <c r="AC1638">
        <v>14000</v>
      </c>
      <c r="AD1638">
        <v>19364</v>
      </c>
      <c r="AE1638">
        <v>1000</v>
      </c>
      <c r="AF1638">
        <v>52000</v>
      </c>
      <c r="AG1638">
        <v>8.3000000000000007</v>
      </c>
      <c r="AH1638">
        <v>273</v>
      </c>
      <c r="AI1638">
        <v>108</v>
      </c>
      <c r="AJ1638">
        <v>34126138</v>
      </c>
      <c r="AL1638" s="7" t="str">
        <v>S.S. Rajamouli</v>
      </c>
      <c r="AM1638" s="35">
        <f>AVERAGEIFS(IMDB4[IMDb Score (1-10)],IMDB4[Director Name],Formula_Analysis!AL1638)</f>
        <v>8.4</v>
      </c>
    </row>
    <row r="1639" spans="1:39" x14ac:dyDescent="0.25">
      <c r="A1639" t="str">
        <v>Brooklyn's Finest</v>
      </c>
      <c r="B1639">
        <v>39990</v>
      </c>
      <c r="C1639">
        <v>2009</v>
      </c>
      <c r="D1639" t="str">
        <v>2000s</v>
      </c>
      <c r="E1639" t="str">
        <v>Color</v>
      </c>
      <c r="F1639" t="str">
        <v>Crime</v>
      </c>
      <c r="G1639" t="str">
        <v>English</v>
      </c>
      <c r="H1639" t="str">
        <v>USA</v>
      </c>
      <c r="I1639" t="str">
        <v>R</v>
      </c>
      <c r="J1639" t="str">
        <v>Don Cheadle</v>
      </c>
      <c r="K1639" t="str">
        <v>Antoine Fuqua</v>
      </c>
      <c r="L1639">
        <v>3000</v>
      </c>
      <c r="M1639">
        <v>6317</v>
      </c>
      <c r="N1639">
        <v>847</v>
      </c>
      <c r="O1639">
        <v>4000</v>
      </c>
      <c r="P1639">
        <v>6.7</v>
      </c>
      <c r="R1639" t="str">
        <v>My Dog Skip</v>
      </c>
      <c r="S1639">
        <v>36711</v>
      </c>
      <c r="T1639">
        <v>2000</v>
      </c>
      <c r="U1639" t="str">
        <v>2000s</v>
      </c>
      <c r="V1639" t="str">
        <v>Color</v>
      </c>
      <c r="W1639" t="str">
        <v>Drama</v>
      </c>
      <c r="X1639" t="str">
        <v>English</v>
      </c>
      <c r="Y1639" t="str">
        <v>USA</v>
      </c>
      <c r="Z1639" t="str">
        <v>PG</v>
      </c>
      <c r="AA1639" t="str">
        <v>Clint Howard</v>
      </c>
      <c r="AB1639" t="str">
        <v>Jay Russell</v>
      </c>
      <c r="AC1639">
        <v>1000</v>
      </c>
      <c r="AD1639">
        <v>2515</v>
      </c>
      <c r="AE1639">
        <v>13</v>
      </c>
      <c r="AF1639">
        <v>0</v>
      </c>
      <c r="AG1639">
        <v>7</v>
      </c>
      <c r="AH1639">
        <v>79</v>
      </c>
      <c r="AI1639">
        <v>95</v>
      </c>
      <c r="AJ1639">
        <v>34099640</v>
      </c>
      <c r="AL1639" s="7" t="str">
        <v>Ryan Little</v>
      </c>
      <c r="AM1639" s="35">
        <f>AVERAGEIFS(IMDB4[IMDb Score (1-10)],IMDB4[Director Name],Formula_Analysis!AL1639)</f>
        <v>6.8</v>
      </c>
    </row>
    <row r="1640" spans="1:39" x14ac:dyDescent="0.25">
      <c r="A1640" t="str">
        <v>Albert Nobbs</v>
      </c>
      <c r="B1640">
        <v>40558</v>
      </c>
      <c r="C1640">
        <v>2011</v>
      </c>
      <c r="D1640" t="str">
        <v>2010s</v>
      </c>
      <c r="E1640" t="str">
        <v>Color</v>
      </c>
      <c r="F1640" t="str">
        <v>Drama</v>
      </c>
      <c r="G1640" t="str">
        <v>English</v>
      </c>
      <c r="H1640" t="str">
        <v>UK</v>
      </c>
      <c r="I1640" t="str">
        <v>R</v>
      </c>
      <c r="J1640" t="str">
        <v>Mia Wasikowska</v>
      </c>
      <c r="K1640" t="str">
        <v>Rodrigo GarcÃ­a</v>
      </c>
      <c r="L1640">
        <v>3000</v>
      </c>
      <c r="M1640">
        <v>4370</v>
      </c>
      <c r="N1640">
        <v>127</v>
      </c>
      <c r="O1640">
        <v>0</v>
      </c>
      <c r="P1640">
        <v>6.7</v>
      </c>
      <c r="R1640" t="str">
        <v>Instinct</v>
      </c>
      <c r="S1640">
        <v>36246</v>
      </c>
      <c r="T1640">
        <v>1999</v>
      </c>
      <c r="U1640" t="str">
        <v>1990s</v>
      </c>
      <c r="V1640" t="str">
        <v>Color</v>
      </c>
      <c r="W1640" t="str">
        <v>Drama</v>
      </c>
      <c r="X1640" t="str">
        <v>English</v>
      </c>
      <c r="Y1640" t="str">
        <v>USA</v>
      </c>
      <c r="Z1640" t="str">
        <v>R</v>
      </c>
      <c r="AA1640" t="str">
        <v>Anthony Hopkins</v>
      </c>
      <c r="AB1640" t="str">
        <v>Jon Turteltaub</v>
      </c>
      <c r="AC1640">
        <v>12000</v>
      </c>
      <c r="AD1640">
        <v>13406</v>
      </c>
      <c r="AE1640">
        <v>226</v>
      </c>
      <c r="AF1640">
        <v>0</v>
      </c>
      <c r="AG1640">
        <v>6.5</v>
      </c>
      <c r="AH1640">
        <v>100</v>
      </c>
      <c r="AI1640">
        <v>126</v>
      </c>
      <c r="AJ1640">
        <v>34098563</v>
      </c>
      <c r="AL1640" s="7" t="str">
        <v>Paolo Sorrentino</v>
      </c>
      <c r="AM1640" s="35">
        <f>AVERAGEIFS(IMDB4[IMDb Score (1-10)],IMDB4[Director Name],Formula_Analysis!AL1640)</f>
        <v>7.7</v>
      </c>
    </row>
    <row r="1641" spans="1:39" x14ac:dyDescent="0.25">
      <c r="A1641" t="str">
        <v>Ghosts of Mississippi</v>
      </c>
      <c r="B1641">
        <v>35217</v>
      </c>
      <c r="C1641">
        <v>1996</v>
      </c>
      <c r="D1641" t="str">
        <v>1990s</v>
      </c>
      <c r="E1641" t="str">
        <v>Color</v>
      </c>
      <c r="F1641" t="str">
        <v>Drama</v>
      </c>
      <c r="G1641" t="str">
        <v>English</v>
      </c>
      <c r="H1641" t="str">
        <v>USA</v>
      </c>
      <c r="I1641" t="str">
        <v>PG-13</v>
      </c>
      <c r="J1641" t="str">
        <v>Alexa PenaVega</v>
      </c>
      <c r="K1641" t="str">
        <v>Rob Reiner</v>
      </c>
      <c r="L1641">
        <v>2000</v>
      </c>
      <c r="M1641">
        <v>3968</v>
      </c>
      <c r="N1641">
        <v>0</v>
      </c>
      <c r="O1641">
        <v>591</v>
      </c>
      <c r="P1641">
        <v>6.7</v>
      </c>
      <c r="R1641" t="str">
        <v>The Best Man</v>
      </c>
      <c r="S1641">
        <v>36484</v>
      </c>
      <c r="T1641">
        <v>1999</v>
      </c>
      <c r="U1641" t="str">
        <v>1990s</v>
      </c>
      <c r="V1641" t="str">
        <v>Color</v>
      </c>
      <c r="W1641" t="str">
        <v>Comedy</v>
      </c>
      <c r="X1641" t="str">
        <v>English</v>
      </c>
      <c r="Y1641" t="str">
        <v>USA</v>
      </c>
      <c r="Z1641" t="str">
        <v>R</v>
      </c>
      <c r="AA1641" t="str">
        <v>Harold Perrineau</v>
      </c>
      <c r="AB1641" t="str">
        <v>Malcolm D. Lee</v>
      </c>
      <c r="AC1641">
        <v>1000</v>
      </c>
      <c r="AD1641">
        <v>5420</v>
      </c>
      <c r="AE1641">
        <v>92</v>
      </c>
      <c r="AF1641">
        <v>0</v>
      </c>
      <c r="AG1641">
        <v>6.7</v>
      </c>
      <c r="AH1641">
        <v>32</v>
      </c>
      <c r="AI1641">
        <v>120</v>
      </c>
      <c r="AJ1641">
        <v>34074895</v>
      </c>
      <c r="AL1641" s="7" t="str">
        <v>Tony Maylam</v>
      </c>
      <c r="AM1641" s="35">
        <f>AVERAGEIFS(IMDB4[IMDb Score (1-10)],IMDB4[Director Name],Formula_Analysis!AL1641)</f>
        <v>6.2</v>
      </c>
    </row>
    <row r="1642" spans="1:39" x14ac:dyDescent="0.25">
      <c r="A1642" t="str">
        <v>Repo! The Genetic Opera</v>
      </c>
      <c r="B1642">
        <v>39491</v>
      </c>
      <c r="C1642">
        <v>2008</v>
      </c>
      <c r="D1642" t="str">
        <v>2000s</v>
      </c>
      <c r="E1642" t="str">
        <v>Color</v>
      </c>
      <c r="F1642" t="str">
        <v>Horror</v>
      </c>
      <c r="G1642" t="str">
        <v>English</v>
      </c>
      <c r="H1642" t="str">
        <v>USA</v>
      </c>
      <c r="I1642" t="str">
        <v>R</v>
      </c>
      <c r="J1642" t="str">
        <v>Alexa PenaVega</v>
      </c>
      <c r="K1642" t="str">
        <v>Darren Lynn Bousman</v>
      </c>
      <c r="L1642">
        <v>2000</v>
      </c>
      <c r="M1642">
        <v>4168</v>
      </c>
      <c r="N1642">
        <v>163</v>
      </c>
      <c r="O1642">
        <v>8000</v>
      </c>
      <c r="P1642">
        <v>6.7</v>
      </c>
      <c r="R1642" t="str">
        <v>The DUFF</v>
      </c>
      <c r="S1642">
        <v>42367</v>
      </c>
      <c r="T1642">
        <v>2015</v>
      </c>
      <c r="U1642" t="str">
        <v>2010s</v>
      </c>
      <c r="V1642" t="str">
        <v>Color</v>
      </c>
      <c r="W1642" t="str">
        <v>Comedy</v>
      </c>
      <c r="X1642" t="str">
        <v>English</v>
      </c>
      <c r="Y1642" t="str">
        <v>USA</v>
      </c>
      <c r="Z1642" t="str">
        <v>PG-13</v>
      </c>
      <c r="AA1642" t="str">
        <v>Bella Thorne</v>
      </c>
      <c r="AB1642" t="str">
        <v>Ari Sandel</v>
      </c>
      <c r="AC1642">
        <v>35000</v>
      </c>
      <c r="AD1642">
        <v>36892</v>
      </c>
      <c r="AE1642">
        <v>17</v>
      </c>
      <c r="AF1642">
        <v>8000</v>
      </c>
      <c r="AG1642">
        <v>6.5</v>
      </c>
      <c r="AH1642">
        <v>132</v>
      </c>
      <c r="AI1642">
        <v>101</v>
      </c>
      <c r="AJ1642">
        <v>34017854</v>
      </c>
      <c r="AL1642" s="7" t="str">
        <v>Robert Duvall</v>
      </c>
      <c r="AM1642" s="35">
        <f>AVERAGEIFS(IMDB4[IMDb Score (1-10)],IMDB4[Director Name],Formula_Analysis!AL1642)</f>
        <v>7.2</v>
      </c>
    </row>
    <row r="1643" spans="1:39" x14ac:dyDescent="0.25">
      <c r="A1643" t="str">
        <v>Madagascar: Escape 2 Africa</v>
      </c>
      <c r="B1643">
        <v>39791</v>
      </c>
      <c r="C1643">
        <v>2008</v>
      </c>
      <c r="D1643" t="str">
        <v>2000s</v>
      </c>
      <c r="E1643" t="str">
        <v>Color</v>
      </c>
      <c r="F1643" t="str">
        <v>Action</v>
      </c>
      <c r="G1643" t="str">
        <v>English</v>
      </c>
      <c r="H1643" t="str">
        <v>USA</v>
      </c>
      <c r="I1643" t="str">
        <v>PG</v>
      </c>
      <c r="J1643" t="str">
        <v>Bernie Mac</v>
      </c>
      <c r="K1643" t="str">
        <v>Eric Darnell</v>
      </c>
      <c r="L1643">
        <v>1000</v>
      </c>
      <c r="M1643">
        <v>3285</v>
      </c>
      <c r="N1643">
        <v>35</v>
      </c>
      <c r="O1643">
        <v>0</v>
      </c>
      <c r="P1643">
        <v>6.7</v>
      </c>
      <c r="R1643" t="str">
        <v>Snakes on a Plane</v>
      </c>
      <c r="S1643">
        <v>38858</v>
      </c>
      <c r="T1643">
        <v>2006</v>
      </c>
      <c r="U1643" t="str">
        <v>2000s</v>
      </c>
      <c r="V1643" t="str">
        <v>Color</v>
      </c>
      <c r="W1643" t="str">
        <v>Action</v>
      </c>
      <c r="X1643" t="str">
        <v>English</v>
      </c>
      <c r="Y1643" t="str">
        <v>Germany</v>
      </c>
      <c r="Z1643" t="str">
        <v>R</v>
      </c>
      <c r="AA1643" t="str">
        <v>Lin Shaye</v>
      </c>
      <c r="AB1643" t="str">
        <v>David R. Ellis</v>
      </c>
      <c r="AC1643">
        <v>852</v>
      </c>
      <c r="AD1643">
        <v>2604</v>
      </c>
      <c r="AE1643">
        <v>160</v>
      </c>
      <c r="AF1643">
        <v>4000</v>
      </c>
      <c r="AG1643">
        <v>5.6</v>
      </c>
      <c r="AH1643">
        <v>285</v>
      </c>
      <c r="AI1643">
        <v>105</v>
      </c>
      <c r="AJ1643">
        <v>34014398</v>
      </c>
      <c r="AL1643" s="7" t="str">
        <v>Christian Carion</v>
      </c>
      <c r="AM1643" s="35">
        <f>AVERAGEIFS(IMDB4[IMDb Score (1-10)],IMDB4[Director Name],Formula_Analysis!AL1643)</f>
        <v>7.8</v>
      </c>
    </row>
    <row r="1644" spans="1:39" x14ac:dyDescent="0.25">
      <c r="A1644" t="str">
        <v>The Exorcism of Emily Rose</v>
      </c>
      <c r="B1644">
        <v>38540</v>
      </c>
      <c r="C1644">
        <v>2005</v>
      </c>
      <c r="D1644" t="str">
        <v>2000s</v>
      </c>
      <c r="E1644" t="str">
        <v>Color</v>
      </c>
      <c r="F1644" t="str">
        <v>Drama</v>
      </c>
      <c r="G1644" t="str">
        <v>English</v>
      </c>
      <c r="H1644" t="str">
        <v>USA</v>
      </c>
      <c r="I1644" t="str">
        <v>PG-13</v>
      </c>
      <c r="J1644" t="str">
        <v>Tom Wilkinson</v>
      </c>
      <c r="K1644" t="str">
        <v>Scott Derrickson</v>
      </c>
      <c r="L1644">
        <v>1000</v>
      </c>
      <c r="M1644">
        <v>2759</v>
      </c>
      <c r="N1644">
        <v>301</v>
      </c>
      <c r="O1644">
        <v>0</v>
      </c>
      <c r="P1644">
        <v>6.7</v>
      </c>
      <c r="R1644" t="str">
        <v>Closer</v>
      </c>
      <c r="S1644">
        <v>38261</v>
      </c>
      <c r="T1644">
        <v>2004</v>
      </c>
      <c r="U1644" t="str">
        <v>2000s</v>
      </c>
      <c r="V1644" t="str">
        <v>Color</v>
      </c>
      <c r="W1644" t="str">
        <v>Drama</v>
      </c>
      <c r="X1644" t="str">
        <v>English</v>
      </c>
      <c r="Y1644" t="str">
        <v>USA</v>
      </c>
      <c r="Z1644" t="str">
        <v>R</v>
      </c>
      <c r="AA1644" t="str">
        <v>Natalie Portman</v>
      </c>
      <c r="AB1644" t="str">
        <v>Mike Nichols</v>
      </c>
      <c r="AC1644">
        <v>20000</v>
      </c>
      <c r="AD1644">
        <v>28027</v>
      </c>
      <c r="AE1644">
        <v>0</v>
      </c>
      <c r="AF1644">
        <v>12000</v>
      </c>
      <c r="AG1644">
        <v>7.3</v>
      </c>
      <c r="AH1644">
        <v>212</v>
      </c>
      <c r="AI1644">
        <v>98</v>
      </c>
      <c r="AJ1644">
        <v>33987757</v>
      </c>
      <c r="AL1644" s="7" t="str">
        <v>Carlos Carrera</v>
      </c>
      <c r="AM1644" s="35">
        <f>AVERAGEIFS(IMDB4[IMDb Score (1-10)],IMDB4[Director Name],Formula_Analysis!AL1644)</f>
        <v>6.8</v>
      </c>
    </row>
    <row r="1645" spans="1:39" x14ac:dyDescent="0.25">
      <c r="A1645" t="str">
        <v>The Best Man Holiday</v>
      </c>
      <c r="B1645">
        <v>41591</v>
      </c>
      <c r="C1645">
        <v>2013</v>
      </c>
      <c r="D1645" t="str">
        <v>2010s</v>
      </c>
      <c r="E1645" t="str">
        <v>Color</v>
      </c>
      <c r="F1645" t="str">
        <v>Comedy</v>
      </c>
      <c r="G1645" t="str">
        <v>English</v>
      </c>
      <c r="H1645" t="str">
        <v>USA</v>
      </c>
      <c r="I1645" t="str">
        <v>R</v>
      </c>
      <c r="J1645" t="str">
        <v>Harold Perrineau</v>
      </c>
      <c r="K1645" t="str">
        <v>Malcolm D. Lee</v>
      </c>
      <c r="L1645">
        <v>1000</v>
      </c>
      <c r="M1645">
        <v>5306</v>
      </c>
      <c r="N1645">
        <v>92</v>
      </c>
      <c r="O1645">
        <v>7000</v>
      </c>
      <c r="P1645">
        <v>6.7</v>
      </c>
      <c r="R1645" t="str">
        <v>The Relic</v>
      </c>
      <c r="S1645">
        <v>35715</v>
      </c>
      <c r="T1645">
        <v>1997</v>
      </c>
      <c r="U1645" t="str">
        <v>1990s</v>
      </c>
      <c r="V1645" t="str">
        <v>Color</v>
      </c>
      <c r="W1645" t="str">
        <v>Horror</v>
      </c>
      <c r="X1645" t="str">
        <v>English</v>
      </c>
      <c r="Y1645" t="str">
        <v>UK</v>
      </c>
      <c r="Z1645" t="str">
        <v>R</v>
      </c>
      <c r="AA1645" t="str">
        <v>John Kapelos</v>
      </c>
      <c r="AB1645" t="str">
        <v>Peter Hyams</v>
      </c>
      <c r="AC1645">
        <v>510</v>
      </c>
      <c r="AD1645">
        <v>1976</v>
      </c>
      <c r="AE1645">
        <v>0</v>
      </c>
      <c r="AF1645">
        <v>956</v>
      </c>
      <c r="AG1645">
        <v>5.7</v>
      </c>
      <c r="AH1645">
        <v>95</v>
      </c>
      <c r="AI1645">
        <v>110</v>
      </c>
      <c r="AJ1645">
        <v>33927476</v>
      </c>
      <c r="AL1645" s="7" t="str">
        <v>Joe Berlinger</v>
      </c>
      <c r="AM1645" s="35">
        <f>AVERAGEIFS(IMDB4[IMDb Score (1-10)],IMDB4[Director Name],Formula_Analysis!AL1645)</f>
        <v>4</v>
      </c>
    </row>
    <row r="1646" spans="1:39" x14ac:dyDescent="0.25">
      <c r="A1646" t="str">
        <v>Final Destination</v>
      </c>
      <c r="B1646">
        <v>36611</v>
      </c>
      <c r="C1646">
        <v>2000</v>
      </c>
      <c r="D1646" t="str">
        <v>2000s</v>
      </c>
      <c r="E1646" t="str">
        <v>Color</v>
      </c>
      <c r="F1646" t="str">
        <v>Horror</v>
      </c>
      <c r="G1646" t="str">
        <v>English</v>
      </c>
      <c r="H1646" t="str">
        <v>USA</v>
      </c>
      <c r="I1646" t="str">
        <v>R</v>
      </c>
      <c r="J1646" t="str">
        <v>Daniel Roebuck</v>
      </c>
      <c r="K1646" t="str">
        <v>James Wong</v>
      </c>
      <c r="L1646">
        <v>1000</v>
      </c>
      <c r="M1646">
        <v>3345</v>
      </c>
      <c r="N1646">
        <v>70</v>
      </c>
      <c r="O1646">
        <v>0</v>
      </c>
      <c r="P1646">
        <v>6.7</v>
      </c>
      <c r="R1646" t="str">
        <v>Mickey Blue Eyes</v>
      </c>
      <c r="S1646">
        <v>36165</v>
      </c>
      <c r="T1646">
        <v>1999</v>
      </c>
      <c r="U1646" t="str">
        <v>1990s</v>
      </c>
      <c r="V1646" t="str">
        <v>Color</v>
      </c>
      <c r="W1646" t="str">
        <v>Comedy</v>
      </c>
      <c r="X1646" t="str">
        <v>English</v>
      </c>
      <c r="Y1646" t="str">
        <v>UK</v>
      </c>
      <c r="Z1646" t="str">
        <v>PG-13</v>
      </c>
      <c r="AA1646" t="str">
        <v>Jeanne Tripplehorn</v>
      </c>
      <c r="AB1646" t="str">
        <v>Kelly Makin</v>
      </c>
      <c r="AC1646">
        <v>711</v>
      </c>
      <c r="AD1646">
        <v>2913</v>
      </c>
      <c r="AE1646">
        <v>6</v>
      </c>
      <c r="AF1646">
        <v>445</v>
      </c>
      <c r="AG1646">
        <v>5.8</v>
      </c>
      <c r="AH1646">
        <v>90</v>
      </c>
      <c r="AI1646">
        <v>102</v>
      </c>
      <c r="AJ1646">
        <v>33864342</v>
      </c>
      <c r="AL1646" s="7" t="str">
        <v>Reed Cowan</v>
      </c>
      <c r="AM1646" s="35">
        <f>AVERAGEIFS(IMDB4[IMDb Score (1-10)],IMDB4[Director Name],Formula_Analysis!AL1646)</f>
        <v>7.1</v>
      </c>
    </row>
    <row r="1647" spans="1:39" x14ac:dyDescent="0.25">
      <c r="A1647" t="str">
        <v>Take the Lead</v>
      </c>
      <c r="B1647">
        <v>38762</v>
      </c>
      <c r="C1647">
        <v>2006</v>
      </c>
      <c r="D1647" t="str">
        <v>2000s</v>
      </c>
      <c r="E1647" t="str">
        <v>Color</v>
      </c>
      <c r="F1647" t="str">
        <v>Drama</v>
      </c>
      <c r="G1647" t="str">
        <v>English</v>
      </c>
      <c r="H1647" t="str">
        <v>USA</v>
      </c>
      <c r="I1647" t="str">
        <v>PG-13</v>
      </c>
      <c r="J1647" t="str">
        <v>Alfre Woodard</v>
      </c>
      <c r="K1647" t="str">
        <v>Liz Friedlander</v>
      </c>
      <c r="L1647">
        <v>1000</v>
      </c>
      <c r="M1647">
        <v>3797</v>
      </c>
      <c r="N1647">
        <v>3</v>
      </c>
      <c r="O1647">
        <v>0</v>
      </c>
      <c r="P1647">
        <v>6.7</v>
      </c>
      <c r="R1647" t="str">
        <v>All About Steve</v>
      </c>
      <c r="S1647">
        <v>40034</v>
      </c>
      <c r="T1647">
        <v>2009</v>
      </c>
      <c r="U1647" t="str">
        <v>2000s</v>
      </c>
      <c r="V1647" t="str">
        <v>Color</v>
      </c>
      <c r="W1647" t="str">
        <v>Comedy</v>
      </c>
      <c r="X1647" t="str">
        <v>English</v>
      </c>
      <c r="Y1647" t="str">
        <v>USA</v>
      </c>
      <c r="Z1647" t="str">
        <v>PG-13</v>
      </c>
      <c r="AA1647" t="str">
        <v>Bradley Cooper</v>
      </c>
      <c r="AB1647" t="str">
        <v>Phil Traill</v>
      </c>
      <c r="AC1647">
        <v>14000</v>
      </c>
      <c r="AD1647">
        <v>16461</v>
      </c>
      <c r="AE1647">
        <v>3</v>
      </c>
      <c r="AF1647">
        <v>0</v>
      </c>
      <c r="AG1647">
        <v>4.8</v>
      </c>
      <c r="AH1647">
        <v>128</v>
      </c>
      <c r="AI1647">
        <v>99</v>
      </c>
      <c r="AJ1647">
        <v>33860010</v>
      </c>
      <c r="AL1647" s="7" t="str">
        <v>Oren Peli</v>
      </c>
      <c r="AM1647" s="35">
        <f>AVERAGEIFS(IMDB4[IMDb Score (1-10)],IMDB4[Director Name],Formula_Analysis!AL1647)</f>
        <v>6.3</v>
      </c>
    </row>
    <row r="1648" spans="1:39" x14ac:dyDescent="0.25">
      <c r="A1648" t="str">
        <v>The Best Man</v>
      </c>
      <c r="B1648">
        <v>36484</v>
      </c>
      <c r="C1648">
        <v>1999</v>
      </c>
      <c r="D1648" t="str">
        <v>1990s</v>
      </c>
      <c r="E1648" t="str">
        <v>Color</v>
      </c>
      <c r="F1648" t="str">
        <v>Comedy</v>
      </c>
      <c r="G1648" t="str">
        <v>English</v>
      </c>
      <c r="H1648" t="str">
        <v>USA</v>
      </c>
      <c r="I1648" t="str">
        <v>R</v>
      </c>
      <c r="J1648" t="str">
        <v>Harold Perrineau</v>
      </c>
      <c r="K1648" t="str">
        <v>Malcolm D. Lee</v>
      </c>
      <c r="L1648">
        <v>1000</v>
      </c>
      <c r="M1648">
        <v>5420</v>
      </c>
      <c r="N1648">
        <v>92</v>
      </c>
      <c r="O1648">
        <v>0</v>
      </c>
      <c r="P1648">
        <v>6.7</v>
      </c>
      <c r="R1648" t="str">
        <v>Stuck on You</v>
      </c>
      <c r="S1648">
        <v>37877</v>
      </c>
      <c r="T1648">
        <v>2003</v>
      </c>
      <c r="U1648" t="str">
        <v>2000s</v>
      </c>
      <c r="V1648" t="str">
        <v>Color</v>
      </c>
      <c r="W1648" t="str">
        <v>Comedy</v>
      </c>
      <c r="X1648" t="str">
        <v>English</v>
      </c>
      <c r="Y1648" t="str">
        <v>USA</v>
      </c>
      <c r="Z1648" t="str">
        <v>PG-13</v>
      </c>
      <c r="AA1648" t="str">
        <v>Matt Damon</v>
      </c>
      <c r="AB1648" t="str">
        <v>Bobby Farrelly</v>
      </c>
      <c r="AC1648">
        <v>13000</v>
      </c>
      <c r="AD1648">
        <v>14036</v>
      </c>
      <c r="AE1648">
        <v>101</v>
      </c>
      <c r="AF1648">
        <v>0</v>
      </c>
      <c r="AG1648">
        <v>5.8</v>
      </c>
      <c r="AH1648">
        <v>123</v>
      </c>
      <c r="AI1648">
        <v>118</v>
      </c>
      <c r="AJ1648">
        <v>33828318</v>
      </c>
      <c r="AL1648" s="7" t="str">
        <v>Huck Botko</v>
      </c>
      <c r="AM1648" s="35">
        <f>AVERAGEIFS(IMDB4[IMDb Score (1-10)],IMDB4[Director Name],Formula_Analysis!AL1648)</f>
        <v>4.5999999999999996</v>
      </c>
    </row>
    <row r="1649" spans="1:39" x14ac:dyDescent="0.25">
      <c r="A1649" t="str">
        <v>Kevin Hart: Let Me Explain</v>
      </c>
      <c r="B1649">
        <v>41368</v>
      </c>
      <c r="C1649">
        <v>2013</v>
      </c>
      <c r="D1649" t="str">
        <v>2010s</v>
      </c>
      <c r="E1649" t="str">
        <v>Color</v>
      </c>
      <c r="F1649" t="str">
        <v>Comedy</v>
      </c>
      <c r="G1649" t="str">
        <v>English</v>
      </c>
      <c r="H1649" t="str">
        <v>USA</v>
      </c>
      <c r="I1649" t="str">
        <v>R</v>
      </c>
      <c r="J1649" t="str">
        <v>David Jason Perez</v>
      </c>
      <c r="K1649" t="str">
        <v>Leslie Small</v>
      </c>
      <c r="L1649">
        <v>1000</v>
      </c>
      <c r="M1649">
        <v>1385</v>
      </c>
      <c r="N1649">
        <v>15</v>
      </c>
      <c r="O1649">
        <v>0</v>
      </c>
      <c r="P1649">
        <v>6.7</v>
      </c>
      <c r="R1649" t="str">
        <v>Where the Heart Is</v>
      </c>
      <c r="S1649">
        <v>36711</v>
      </c>
      <c r="T1649">
        <v>2000</v>
      </c>
      <c r="U1649" t="str">
        <v>2000s</v>
      </c>
      <c r="V1649" t="str">
        <v>Color</v>
      </c>
      <c r="W1649" t="str">
        <v>Comedy</v>
      </c>
      <c r="X1649" t="str">
        <v>English</v>
      </c>
      <c r="Y1649" t="str">
        <v>USA</v>
      </c>
      <c r="Z1649" t="str">
        <v>PG-13</v>
      </c>
      <c r="AA1649" t="str">
        <v>Natalie Portman</v>
      </c>
      <c r="AB1649" t="str">
        <v>Matt Williams</v>
      </c>
      <c r="AC1649">
        <v>20000</v>
      </c>
      <c r="AD1649">
        <v>22383</v>
      </c>
      <c r="AE1649">
        <v>18</v>
      </c>
      <c r="AF1649">
        <v>0</v>
      </c>
      <c r="AG1649">
        <v>6.8</v>
      </c>
      <c r="AH1649">
        <v>78</v>
      </c>
      <c r="AI1649">
        <v>120</v>
      </c>
      <c r="AJ1649">
        <v>33771174</v>
      </c>
      <c r="AL1649" s="7" t="str">
        <v>Stanley Tong</v>
      </c>
      <c r="AM1649" s="35">
        <f>AVERAGEIFS(IMDB4[IMDb Score (1-10)],IMDB4[Director Name],Formula_Analysis!AL1649)</f>
        <v>6.7</v>
      </c>
    </row>
    <row r="1650" spans="1:39" x14ac:dyDescent="0.25">
      <c r="A1650" t="str">
        <v>Tales from the Crypt: Demon Knight</v>
      </c>
      <c r="B1650">
        <v>34888</v>
      </c>
      <c r="C1650">
        <v>1995</v>
      </c>
      <c r="D1650" t="str">
        <v>1990s</v>
      </c>
      <c r="E1650" t="str">
        <v>Color</v>
      </c>
      <c r="F1650" t="str">
        <v>Action</v>
      </c>
      <c r="G1650" t="str">
        <v>English</v>
      </c>
      <c r="H1650" t="str">
        <v>USA</v>
      </c>
      <c r="I1650" t="str">
        <v>R</v>
      </c>
      <c r="J1650" t="str">
        <v>CCH Pounder</v>
      </c>
      <c r="K1650" t="str">
        <v>Ernest R. Dickerson</v>
      </c>
      <c r="L1650">
        <v>1000</v>
      </c>
      <c r="M1650">
        <v>3931</v>
      </c>
      <c r="N1650">
        <v>226</v>
      </c>
      <c r="O1650">
        <v>0</v>
      </c>
      <c r="P1650">
        <v>6.7</v>
      </c>
      <c r="R1650" t="str">
        <v>She's the Man</v>
      </c>
      <c r="S1650">
        <v>39011</v>
      </c>
      <c r="T1650">
        <v>2006</v>
      </c>
      <c r="U1650" t="str">
        <v>2000s</v>
      </c>
      <c r="V1650" t="str">
        <v>Color</v>
      </c>
      <c r="W1650" t="str">
        <v>Comedy</v>
      </c>
      <c r="X1650" t="str">
        <v>English</v>
      </c>
      <c r="Y1650" t="str">
        <v>USA</v>
      </c>
      <c r="Z1650" t="str">
        <v>PG-13</v>
      </c>
      <c r="AA1650" t="str">
        <v>Channing Tatum</v>
      </c>
      <c r="AB1650" t="str">
        <v>Andy Fickman</v>
      </c>
      <c r="AC1650">
        <v>17000</v>
      </c>
      <c r="AD1650">
        <v>20109</v>
      </c>
      <c r="AE1650">
        <v>99</v>
      </c>
      <c r="AF1650">
        <v>0</v>
      </c>
      <c r="AG1650">
        <v>6.4</v>
      </c>
      <c r="AH1650">
        <v>91</v>
      </c>
      <c r="AI1650">
        <v>105</v>
      </c>
      <c r="AJ1650">
        <v>33687630</v>
      </c>
      <c r="AL1650" s="7" t="str">
        <v>Xavier Beauvois</v>
      </c>
      <c r="AM1650" s="35">
        <f>AVERAGEIFS(IMDB4[IMDb Score (1-10)],IMDB4[Director Name],Formula_Analysis!AL1650)</f>
        <v>7.2</v>
      </c>
    </row>
    <row r="1651" spans="1:39" x14ac:dyDescent="0.25">
      <c r="A1651" t="str">
        <v>Pride and Glory</v>
      </c>
      <c r="B1651">
        <v>39672</v>
      </c>
      <c r="C1651">
        <v>2008</v>
      </c>
      <c r="D1651" t="str">
        <v>2000s</v>
      </c>
      <c r="E1651" t="str">
        <v>Color</v>
      </c>
      <c r="F1651" t="str">
        <v>Crime</v>
      </c>
      <c r="G1651" t="str">
        <v>English</v>
      </c>
      <c r="H1651" t="str">
        <v>USA</v>
      </c>
      <c r="I1651" t="str">
        <v>R</v>
      </c>
      <c r="J1651" t="str">
        <v>Jennifer Ehle</v>
      </c>
      <c r="K1651" t="str">
        <v>Gavin O'Connor</v>
      </c>
      <c r="L1651">
        <v>1000</v>
      </c>
      <c r="M1651">
        <v>5101</v>
      </c>
      <c r="N1651">
        <v>149</v>
      </c>
      <c r="O1651">
        <v>0</v>
      </c>
      <c r="P1651">
        <v>6.7</v>
      </c>
      <c r="R1651" t="str">
        <v>Dreamcatcher</v>
      </c>
      <c r="S1651">
        <v>37707</v>
      </c>
      <c r="T1651">
        <v>2003</v>
      </c>
      <c r="U1651" t="str">
        <v>2000s</v>
      </c>
      <c r="V1651" t="str">
        <v>Color</v>
      </c>
      <c r="W1651" t="str">
        <v>Drama</v>
      </c>
      <c r="X1651" t="str">
        <v>English</v>
      </c>
      <c r="Y1651" t="str">
        <v>USA</v>
      </c>
      <c r="Z1651" t="str">
        <v>R</v>
      </c>
      <c r="AA1651" t="str">
        <v>Morgan Freeman</v>
      </c>
      <c r="AB1651" t="str">
        <v>Lawrence Kasdan</v>
      </c>
      <c r="AC1651">
        <v>11000</v>
      </c>
      <c r="AD1651">
        <v>12194</v>
      </c>
      <c r="AE1651">
        <v>759</v>
      </c>
      <c r="AF1651">
        <v>4000</v>
      </c>
      <c r="AG1651">
        <v>5.5</v>
      </c>
      <c r="AH1651">
        <v>175</v>
      </c>
      <c r="AI1651">
        <v>136</v>
      </c>
      <c r="AJ1651">
        <v>33685268</v>
      </c>
      <c r="AL1651" s="7" t="str">
        <v>Ol Parker</v>
      </c>
      <c r="AM1651" s="35">
        <f>AVERAGEIFS(IMDB4[IMDb Score (1-10)],IMDB4[Director Name],Formula_Analysis!AL1651)</f>
        <v>6.9</v>
      </c>
    </row>
    <row r="1652" spans="1:39" x14ac:dyDescent="0.25">
      <c r="A1652" t="str">
        <v>Dragonslayer</v>
      </c>
      <c r="B1652">
        <v>29705</v>
      </c>
      <c r="C1652">
        <v>1981</v>
      </c>
      <c r="D1652" t="str">
        <v>1980s</v>
      </c>
      <c r="E1652" t="str">
        <v>Color</v>
      </c>
      <c r="F1652" t="str">
        <v>Action</v>
      </c>
      <c r="G1652" t="str">
        <v>English</v>
      </c>
      <c r="H1652" t="str">
        <v>USA</v>
      </c>
      <c r="I1652" t="str">
        <v>PG</v>
      </c>
      <c r="J1652" t="str">
        <v>Ian McDiarmid</v>
      </c>
      <c r="K1652" t="str">
        <v>Matthew Robbins</v>
      </c>
      <c r="L1652">
        <v>1000</v>
      </c>
      <c r="M1652">
        <v>1263</v>
      </c>
      <c r="N1652">
        <v>25</v>
      </c>
      <c r="O1652">
        <v>0</v>
      </c>
      <c r="P1652">
        <v>6.7</v>
      </c>
      <c r="R1652" t="str">
        <v>The Punisher</v>
      </c>
      <c r="S1652">
        <v>38254</v>
      </c>
      <c r="T1652">
        <v>2004</v>
      </c>
      <c r="U1652" t="str">
        <v>2000s</v>
      </c>
      <c r="V1652" t="str">
        <v>Color</v>
      </c>
      <c r="W1652" t="str">
        <v>Action</v>
      </c>
      <c r="X1652" t="str">
        <v>English</v>
      </c>
      <c r="Y1652" t="str">
        <v>USA</v>
      </c>
      <c r="Z1652" t="str">
        <v>R</v>
      </c>
      <c r="AA1652" t="str">
        <v>Laura Harring</v>
      </c>
      <c r="AB1652" t="str">
        <v>Jonathan Hensleigh</v>
      </c>
      <c r="AC1652">
        <v>669</v>
      </c>
      <c r="AD1652">
        <v>2114</v>
      </c>
      <c r="AE1652">
        <v>36</v>
      </c>
      <c r="AF1652">
        <v>4000</v>
      </c>
      <c r="AG1652">
        <v>6.5</v>
      </c>
      <c r="AH1652">
        <v>192</v>
      </c>
      <c r="AI1652">
        <v>140</v>
      </c>
      <c r="AJ1652">
        <v>33682273</v>
      </c>
      <c r="AL1652" s="7" t="str">
        <v>Jonathan Kaplan</v>
      </c>
      <c r="AM1652" s="35">
        <f>AVERAGEIFS(IMDB4[IMDb Score (1-10)],IMDB4[Director Name],Formula_Analysis!AL1652)</f>
        <v>6.4</v>
      </c>
    </row>
    <row r="1653" spans="1:39" x14ac:dyDescent="0.25">
      <c r="A1653" t="str">
        <v>Oscar and Lucinda</v>
      </c>
      <c r="B1653">
        <v>35479</v>
      </c>
      <c r="C1653">
        <v>1997</v>
      </c>
      <c r="D1653" t="str">
        <v>1990s</v>
      </c>
      <c r="E1653" t="str">
        <v>Color</v>
      </c>
      <c r="F1653" t="str">
        <v>Drama</v>
      </c>
      <c r="G1653" t="str">
        <v>English</v>
      </c>
      <c r="H1653" t="str">
        <v>USA</v>
      </c>
      <c r="I1653" t="str">
        <v>R</v>
      </c>
      <c r="J1653" t="str">
        <v>Tom Wilkinson</v>
      </c>
      <c r="K1653" t="str">
        <v>Gillian Armstrong</v>
      </c>
      <c r="L1653">
        <v>1000</v>
      </c>
      <c r="M1653">
        <v>2004</v>
      </c>
      <c r="N1653">
        <v>44</v>
      </c>
      <c r="O1653">
        <v>329</v>
      </c>
      <c r="P1653">
        <v>6.7</v>
      </c>
      <c r="R1653" t="str">
        <v>Marmaduke</v>
      </c>
      <c r="S1653">
        <v>40331</v>
      </c>
      <c r="T1653">
        <v>2010</v>
      </c>
      <c r="U1653" t="str">
        <v>2010s</v>
      </c>
      <c r="V1653" t="str">
        <v>Color</v>
      </c>
      <c r="W1653" t="str">
        <v>Comedy</v>
      </c>
      <c r="X1653" t="str">
        <v>English</v>
      </c>
      <c r="Y1653" t="str">
        <v>USA</v>
      </c>
      <c r="Z1653" t="str">
        <v>PG</v>
      </c>
      <c r="AA1653" t="str">
        <v>Emma Stone</v>
      </c>
      <c r="AB1653" t="str">
        <v>Tom Dey</v>
      </c>
      <c r="AC1653">
        <v>15000</v>
      </c>
      <c r="AD1653">
        <v>20061</v>
      </c>
      <c r="AE1653">
        <v>9</v>
      </c>
      <c r="AF1653">
        <v>0</v>
      </c>
      <c r="AG1653">
        <v>4.2</v>
      </c>
      <c r="AH1653">
        <v>98</v>
      </c>
      <c r="AI1653">
        <v>87</v>
      </c>
      <c r="AJ1653">
        <v>33643461</v>
      </c>
      <c r="AL1653" s="7" t="str">
        <v>Gary Rogers</v>
      </c>
      <c r="AM1653" s="35">
        <f>AVERAGEIFS(IMDB4[IMDb Score (1-10)],IMDB4[Director Name],Formula_Analysis!AL1653)</f>
        <v>3.3</v>
      </c>
    </row>
    <row r="1654" spans="1:39" x14ac:dyDescent="0.25">
      <c r="A1654" t="str">
        <v>The Greatest</v>
      </c>
      <c r="B1654">
        <v>40080</v>
      </c>
      <c r="C1654">
        <v>2009</v>
      </c>
      <c r="D1654" t="str">
        <v>2000s</v>
      </c>
      <c r="E1654" t="str">
        <v>Color</v>
      </c>
      <c r="F1654" t="str">
        <v>Drama</v>
      </c>
      <c r="G1654" t="str">
        <v>English</v>
      </c>
      <c r="H1654" t="str">
        <v>USA</v>
      </c>
      <c r="I1654" t="str">
        <v>R</v>
      </c>
      <c r="J1654" t="str">
        <v>Jennifer Ehle</v>
      </c>
      <c r="K1654" t="str">
        <v>Shana Feste</v>
      </c>
      <c r="L1654">
        <v>1000</v>
      </c>
      <c r="M1654">
        <v>2163</v>
      </c>
      <c r="N1654">
        <v>19</v>
      </c>
      <c r="O1654">
        <v>0</v>
      </c>
      <c r="P1654">
        <v>6.7</v>
      </c>
      <c r="R1654" t="str">
        <v>The Gambler</v>
      </c>
      <c r="S1654">
        <v>41949</v>
      </c>
      <c r="T1654">
        <v>2014</v>
      </c>
      <c r="U1654" t="str">
        <v>2010s</v>
      </c>
      <c r="V1654" t="str">
        <v>Color</v>
      </c>
      <c r="W1654" t="str">
        <v>Crime</v>
      </c>
      <c r="X1654" t="str">
        <v>English</v>
      </c>
      <c r="Y1654" t="str">
        <v>USA</v>
      </c>
      <c r="Z1654" t="str">
        <v>R</v>
      </c>
      <c r="AA1654" t="str">
        <v>George Kennedy</v>
      </c>
      <c r="AB1654" t="str">
        <v>Rupert Wyatt</v>
      </c>
      <c r="AC1654">
        <v>3000</v>
      </c>
      <c r="AD1654">
        <v>3784</v>
      </c>
      <c r="AE1654">
        <v>81</v>
      </c>
      <c r="AF1654">
        <v>0</v>
      </c>
      <c r="AG1654">
        <v>6</v>
      </c>
      <c r="AH1654">
        <v>175</v>
      </c>
      <c r="AI1654">
        <v>111</v>
      </c>
      <c r="AJ1654">
        <v>33631221</v>
      </c>
      <c r="AL1654" s="7" t="str">
        <v>Justin Dillon</v>
      </c>
      <c r="AM1654" s="35">
        <f>AVERAGEIFS(IMDB4[IMDb Score (1-10)],IMDB4[Director Name],Formula_Analysis!AL1654)</f>
        <v>7.5</v>
      </c>
    </row>
    <row r="1655" spans="1:39" x14ac:dyDescent="0.25">
      <c r="A1655" t="str">
        <v>Dodgeball: A True Underdog Story</v>
      </c>
      <c r="B1655">
        <v>38148</v>
      </c>
      <c r="C1655">
        <v>2004</v>
      </c>
      <c r="D1655" t="str">
        <v>2000s</v>
      </c>
      <c r="E1655" t="str">
        <v>Black and White</v>
      </c>
      <c r="F1655" t="str">
        <v>Comedy</v>
      </c>
      <c r="G1655" t="str">
        <v>English</v>
      </c>
      <c r="H1655" t="str">
        <v>USA</v>
      </c>
      <c r="I1655" t="str">
        <v>PG-13</v>
      </c>
      <c r="J1655" t="str">
        <v>Gary Cole</v>
      </c>
      <c r="K1655" t="str">
        <v>Rawson Marshall Thurber</v>
      </c>
      <c r="L1655">
        <v>989</v>
      </c>
      <c r="M1655">
        <v>4730</v>
      </c>
      <c r="N1655">
        <v>43</v>
      </c>
      <c r="O1655">
        <v>0</v>
      </c>
      <c r="P1655">
        <v>6.7</v>
      </c>
      <c r="R1655" t="str">
        <v>R.I.P.D.</v>
      </c>
      <c r="S1655">
        <v>41362</v>
      </c>
      <c r="T1655">
        <v>2013</v>
      </c>
      <c r="U1655" t="str">
        <v>2010s</v>
      </c>
      <c r="V1655" t="str">
        <v>Color</v>
      </c>
      <c r="W1655" t="str">
        <v>Action</v>
      </c>
      <c r="X1655" t="str">
        <v>English</v>
      </c>
      <c r="Y1655" t="str">
        <v>USA</v>
      </c>
      <c r="Z1655" t="str">
        <v>PG-13</v>
      </c>
      <c r="AA1655" t="str">
        <v>Ryan Reynolds</v>
      </c>
      <c r="AB1655" t="str">
        <v>Robert Schwentke</v>
      </c>
      <c r="AC1655">
        <v>16000</v>
      </c>
      <c r="AD1655">
        <v>31549</v>
      </c>
      <c r="AE1655">
        <v>124</v>
      </c>
      <c r="AF1655">
        <v>20000</v>
      </c>
      <c r="AG1655">
        <v>5.6</v>
      </c>
      <c r="AH1655">
        <v>208</v>
      </c>
      <c r="AI1655">
        <v>96</v>
      </c>
      <c r="AJ1655">
        <v>33592415</v>
      </c>
      <c r="AL1655" s="7" t="str">
        <v>Max FÃ¤rberbÃ¶ck</v>
      </c>
      <c r="AM1655" s="35">
        <f>AVERAGEIFS(IMDB4[IMDb Score (1-10)],IMDB4[Director Name],Formula_Analysis!AL1655)</f>
        <v>7.3</v>
      </c>
    </row>
    <row r="1656" spans="1:39" x14ac:dyDescent="0.25">
      <c r="A1656" t="str">
        <v>The Oogieloves in the Big Balloon Adventure</v>
      </c>
      <c r="B1656">
        <v>41214</v>
      </c>
      <c r="C1656">
        <v>2012</v>
      </c>
      <c r="D1656" t="str">
        <v>2010s</v>
      </c>
      <c r="E1656" t="str">
        <v>Color</v>
      </c>
      <c r="F1656" t="str">
        <v>Adventure</v>
      </c>
      <c r="G1656" t="str">
        <v>English</v>
      </c>
      <c r="H1656" t="str">
        <v>USA</v>
      </c>
      <c r="I1656" t="str">
        <v>G</v>
      </c>
      <c r="J1656" t="str">
        <v>Chazz Palminteri</v>
      </c>
      <c r="K1656" t="str">
        <v>Matthew Diamond</v>
      </c>
      <c r="L1656">
        <v>979</v>
      </c>
      <c r="M1656">
        <v>1978</v>
      </c>
      <c r="N1656">
        <v>12</v>
      </c>
      <c r="O1656">
        <v>831</v>
      </c>
      <c r="P1656">
        <v>6.7</v>
      </c>
      <c r="R1656" t="str">
        <v>Devil</v>
      </c>
      <c r="S1656">
        <v>40530</v>
      </c>
      <c r="T1656">
        <v>2010</v>
      </c>
      <c r="U1656" t="str">
        <v>2010s</v>
      </c>
      <c r="V1656" t="str">
        <v>Color</v>
      </c>
      <c r="W1656" t="str">
        <v>Horror</v>
      </c>
      <c r="X1656" t="str">
        <v>English</v>
      </c>
      <c r="Y1656" t="str">
        <v>USA</v>
      </c>
      <c r="Z1656" t="str">
        <v>PG-13</v>
      </c>
      <c r="AA1656" t="str">
        <v>Bojana Novakovic</v>
      </c>
      <c r="AB1656" t="str">
        <v>John Erick Dowdle</v>
      </c>
      <c r="AC1656">
        <v>2000</v>
      </c>
      <c r="AD1656">
        <v>5628</v>
      </c>
      <c r="AE1656">
        <v>66</v>
      </c>
      <c r="AF1656">
        <v>16000</v>
      </c>
      <c r="AG1656">
        <v>6.3</v>
      </c>
      <c r="AH1656">
        <v>273</v>
      </c>
      <c r="AI1656">
        <v>80</v>
      </c>
      <c r="AJ1656">
        <v>33583175</v>
      </c>
      <c r="AL1656" s="7" t="str">
        <v>Salvador Carrasco</v>
      </c>
      <c r="AM1656" s="35">
        <f>AVERAGEIFS(IMDB4[IMDb Score (1-10)],IMDB4[Director Name],Formula_Analysis!AL1656)</f>
        <v>6.8</v>
      </c>
    </row>
    <row r="1657" spans="1:39" x14ac:dyDescent="0.25">
      <c r="A1657" t="str">
        <v>Project X</v>
      </c>
      <c r="B1657">
        <v>41055</v>
      </c>
      <c r="C1657">
        <v>2012</v>
      </c>
      <c r="D1657" t="str">
        <v>2010s</v>
      </c>
      <c r="E1657" t="str">
        <v>Color</v>
      </c>
      <c r="F1657" t="str">
        <v>Comedy</v>
      </c>
      <c r="G1657" t="str">
        <v>English</v>
      </c>
      <c r="H1657" t="str">
        <v>USA</v>
      </c>
      <c r="I1657" t="str">
        <v>R</v>
      </c>
      <c r="J1657" t="str">
        <v>Dax Flame</v>
      </c>
      <c r="K1657" t="str">
        <v>Nima Nourizadeh</v>
      </c>
      <c r="L1657">
        <v>971</v>
      </c>
      <c r="M1657">
        <v>2043</v>
      </c>
      <c r="N1657">
        <v>166</v>
      </c>
      <c r="O1657">
        <v>29000</v>
      </c>
      <c r="P1657">
        <v>6.7</v>
      </c>
      <c r="R1657" t="str">
        <v>Flags of Our Fathers</v>
      </c>
      <c r="S1657">
        <v>38846</v>
      </c>
      <c r="T1657">
        <v>2006</v>
      </c>
      <c r="U1657" t="str">
        <v>2000s</v>
      </c>
      <c r="V1657" t="str">
        <v>Color</v>
      </c>
      <c r="W1657" t="str">
        <v>Drama</v>
      </c>
      <c r="X1657" t="str">
        <v>English</v>
      </c>
      <c r="Y1657" t="str">
        <v>USA</v>
      </c>
      <c r="Z1657" t="str">
        <v>R</v>
      </c>
      <c r="AA1657" t="str">
        <v>Paul Walker</v>
      </c>
      <c r="AB1657" t="str">
        <v>Clint Eastwood</v>
      </c>
      <c r="AC1657">
        <v>23000</v>
      </c>
      <c r="AD1657">
        <v>24468</v>
      </c>
      <c r="AE1657">
        <v>16000</v>
      </c>
      <c r="AF1657">
        <v>0</v>
      </c>
      <c r="AG1657">
        <v>7.1</v>
      </c>
      <c r="AH1657">
        <v>279</v>
      </c>
      <c r="AI1657">
        <v>135</v>
      </c>
      <c r="AJ1657">
        <v>33574332</v>
      </c>
      <c r="AL1657" s="7" t="str">
        <v>Ray Lawrence</v>
      </c>
      <c r="AM1657" s="35">
        <f>AVERAGEIFS(IMDB4[IMDb Score (1-10)],IMDB4[Director Name],Formula_Analysis!AL1657)</f>
        <v>6.4</v>
      </c>
    </row>
    <row r="1658" spans="1:39" x14ac:dyDescent="0.25">
      <c r="A1658" t="str">
        <v>Just Like Heaven</v>
      </c>
      <c r="B1658">
        <v>38692</v>
      </c>
      <c r="C1658">
        <v>2005</v>
      </c>
      <c r="D1658" t="str">
        <v>2000s</v>
      </c>
      <c r="E1658" t="str">
        <v>Color</v>
      </c>
      <c r="F1658" t="str">
        <v>Comedy</v>
      </c>
      <c r="G1658" t="str">
        <v>English</v>
      </c>
      <c r="H1658" t="str">
        <v>USA</v>
      </c>
      <c r="I1658" t="str">
        <v>PG-13</v>
      </c>
      <c r="J1658" t="str">
        <v>Jon Heder</v>
      </c>
      <c r="K1658" t="str">
        <v>Mark Waters</v>
      </c>
      <c r="L1658">
        <v>970</v>
      </c>
      <c r="M1658">
        <v>2876</v>
      </c>
      <c r="N1658">
        <v>70</v>
      </c>
      <c r="O1658">
        <v>0</v>
      </c>
      <c r="P1658">
        <v>6.7</v>
      </c>
      <c r="R1658" t="str">
        <v>The Constant Gardener</v>
      </c>
      <c r="S1658">
        <v>38577</v>
      </c>
      <c r="T1658">
        <v>2005</v>
      </c>
      <c r="U1658" t="str">
        <v>2000s</v>
      </c>
      <c r="V1658" t="str">
        <v>Color</v>
      </c>
      <c r="W1658" t="str">
        <v>Drama</v>
      </c>
      <c r="X1658" t="str">
        <v>English</v>
      </c>
      <c r="Y1658" t="str">
        <v>UK</v>
      </c>
      <c r="Z1658" t="str">
        <v>R</v>
      </c>
      <c r="AA1658" t="str">
        <v>Archie Panjabi</v>
      </c>
      <c r="AB1658" t="str">
        <v>Fernando Meirelles</v>
      </c>
      <c r="AC1658">
        <v>883</v>
      </c>
      <c r="AD1658">
        <v>1565</v>
      </c>
      <c r="AE1658">
        <v>353</v>
      </c>
      <c r="AF1658">
        <v>0</v>
      </c>
      <c r="AG1658">
        <v>7.5</v>
      </c>
      <c r="AH1658">
        <v>226</v>
      </c>
      <c r="AI1658">
        <v>129</v>
      </c>
      <c r="AJ1658">
        <v>33565375</v>
      </c>
      <c r="AL1658" s="7" t="str">
        <v>Daniel Myrick</v>
      </c>
      <c r="AM1658" s="35">
        <f>AVERAGEIFS(IMDB4[IMDb Score (1-10)],IMDB4[Director Name],Formula_Analysis!AL1658)</f>
        <v>6.4</v>
      </c>
    </row>
    <row r="1659" spans="1:39" x14ac:dyDescent="0.25">
      <c r="A1659" t="str">
        <v>Lady in White</v>
      </c>
      <c r="B1659">
        <v>32271</v>
      </c>
      <c r="C1659">
        <v>1988</v>
      </c>
      <c r="D1659" t="str">
        <v>1980s</v>
      </c>
      <c r="E1659" t="str">
        <v>Color</v>
      </c>
      <c r="F1659" t="str">
        <v>Fantasy</v>
      </c>
      <c r="G1659" t="str">
        <v>English</v>
      </c>
      <c r="H1659" t="str">
        <v>USA</v>
      </c>
      <c r="I1659" t="str">
        <v>R</v>
      </c>
      <c r="J1659" t="str">
        <v>Alex Rocco</v>
      </c>
      <c r="K1659" t="str">
        <v>Frank LaLoggia</v>
      </c>
      <c r="L1659">
        <v>968</v>
      </c>
      <c r="M1659">
        <v>2545</v>
      </c>
      <c r="N1659">
        <v>7</v>
      </c>
      <c r="O1659">
        <v>0</v>
      </c>
      <c r="P1659">
        <v>6.7</v>
      </c>
      <c r="R1659" t="str">
        <v>Pay It Forward</v>
      </c>
      <c r="S1659">
        <v>36586</v>
      </c>
      <c r="T1659">
        <v>2000</v>
      </c>
      <c r="U1659" t="str">
        <v>2000s</v>
      </c>
      <c r="V1659" t="str">
        <v>Color</v>
      </c>
      <c r="W1659" t="str">
        <v>Drama</v>
      </c>
      <c r="X1659" t="str">
        <v>English</v>
      </c>
      <c r="Y1659" t="str">
        <v>USA</v>
      </c>
      <c r="Z1659" t="str">
        <v>PG-13</v>
      </c>
      <c r="AA1659" t="str">
        <v>Kevin Spacey</v>
      </c>
      <c r="AB1659" t="str">
        <v>Mimi Leder</v>
      </c>
      <c r="AC1659">
        <v>18000</v>
      </c>
      <c r="AD1659">
        <v>23920</v>
      </c>
      <c r="AE1659">
        <v>75</v>
      </c>
      <c r="AF1659">
        <v>16000</v>
      </c>
      <c r="AG1659">
        <v>7.2</v>
      </c>
      <c r="AH1659">
        <v>157</v>
      </c>
      <c r="AI1659">
        <v>123</v>
      </c>
      <c r="AJ1659">
        <v>33508922</v>
      </c>
      <c r="AL1659" s="7" t="str">
        <v>David Sington</v>
      </c>
      <c r="AM1659" s="35">
        <f>AVERAGEIFS(IMDB4[IMDb Score (1-10)],IMDB4[Director Name],Formula_Analysis!AL1659)</f>
        <v>8.1</v>
      </c>
    </row>
    <row r="1660" spans="1:39" x14ac:dyDescent="0.25">
      <c r="A1660" t="str">
        <v>Kit Kittredge: An American Girl</v>
      </c>
      <c r="B1660">
        <v>39782</v>
      </c>
      <c r="C1660">
        <v>2008</v>
      </c>
      <c r="D1660" t="str">
        <v>2000s</v>
      </c>
      <c r="E1660" t="str">
        <v>Color</v>
      </c>
      <c r="F1660" t="str">
        <v>Drama</v>
      </c>
      <c r="G1660" t="str">
        <v>English</v>
      </c>
      <c r="H1660" t="str">
        <v>USA</v>
      </c>
      <c r="I1660" t="str">
        <v>G</v>
      </c>
      <c r="J1660" t="str">
        <v>Julia Ormond</v>
      </c>
      <c r="K1660" t="str">
        <v>Patricia Rozema</v>
      </c>
      <c r="L1660">
        <v>918</v>
      </c>
      <c r="M1660">
        <v>3317</v>
      </c>
      <c r="N1660">
        <v>22</v>
      </c>
      <c r="O1660">
        <v>851</v>
      </c>
      <c r="P1660">
        <v>6.7</v>
      </c>
      <c r="R1660" t="str">
        <v>Semi-Pro</v>
      </c>
      <c r="S1660">
        <v>39612</v>
      </c>
      <c r="T1660">
        <v>2008</v>
      </c>
      <c r="U1660" t="str">
        <v>2000s</v>
      </c>
      <c r="V1660" t="str">
        <v>Color</v>
      </c>
      <c r="W1660" t="str">
        <v>Comedy</v>
      </c>
      <c r="X1660" t="str">
        <v>English</v>
      </c>
      <c r="Y1660" t="str">
        <v>USA</v>
      </c>
      <c r="Z1660" t="str">
        <v>R</v>
      </c>
      <c r="AA1660" t="str">
        <v>Will Ferrell</v>
      </c>
      <c r="AB1660" t="str">
        <v>Kent Alterman</v>
      </c>
      <c r="AC1660">
        <v>8000</v>
      </c>
      <c r="AD1660">
        <v>10026</v>
      </c>
      <c r="AE1660">
        <v>3</v>
      </c>
      <c r="AF1660">
        <v>0</v>
      </c>
      <c r="AG1660">
        <v>5.8</v>
      </c>
      <c r="AH1660">
        <v>164</v>
      </c>
      <c r="AI1660">
        <v>99</v>
      </c>
      <c r="AJ1660">
        <v>33472850</v>
      </c>
      <c r="AL1660" s="7" t="str">
        <v>Martin Koolhoven</v>
      </c>
      <c r="AM1660" s="35">
        <f>AVERAGEIFS(IMDB4[IMDb Score (1-10)],IMDB4[Director Name],Formula_Analysis!AL1660)</f>
        <v>7.1</v>
      </c>
    </row>
    <row r="1661" spans="1:39" x14ac:dyDescent="0.25">
      <c r="A1661" t="str">
        <v>Transsiberian</v>
      </c>
      <c r="B1661">
        <v>39697</v>
      </c>
      <c r="C1661">
        <v>2008</v>
      </c>
      <c r="D1661" t="str">
        <v>2000s</v>
      </c>
      <c r="E1661" t="str">
        <v>Color</v>
      </c>
      <c r="F1661" t="str">
        <v>Crime</v>
      </c>
      <c r="G1661" t="str">
        <v>English</v>
      </c>
      <c r="H1661" t="str">
        <v>Spain</v>
      </c>
      <c r="I1661" t="str">
        <v>R</v>
      </c>
      <c r="J1661" t="str">
        <v>Thomas Kretschmann</v>
      </c>
      <c r="K1661" t="str">
        <v>Brad Anderson</v>
      </c>
      <c r="L1661">
        <v>918</v>
      </c>
      <c r="M1661">
        <v>1252</v>
      </c>
      <c r="N1661">
        <v>122</v>
      </c>
      <c r="O1661">
        <v>0</v>
      </c>
      <c r="P1661">
        <v>6.7</v>
      </c>
      <c r="R1661" t="str">
        <v>Fireproof</v>
      </c>
      <c r="S1661">
        <v>39587</v>
      </c>
      <c r="T1661">
        <v>2008</v>
      </c>
      <c r="U1661" t="str">
        <v>2000s</v>
      </c>
      <c r="V1661" t="str">
        <v>Color</v>
      </c>
      <c r="W1661" t="str">
        <v>Drama</v>
      </c>
      <c r="X1661" t="str">
        <v>English</v>
      </c>
      <c r="Y1661" t="str">
        <v>USA</v>
      </c>
      <c r="Z1661" t="str">
        <v>PG</v>
      </c>
      <c r="AA1661" t="str">
        <v>Kirk Cameron</v>
      </c>
      <c r="AB1661" t="str">
        <v>Alex Kendrick</v>
      </c>
      <c r="AC1661">
        <v>848</v>
      </c>
      <c r="AD1661">
        <v>1164</v>
      </c>
      <c r="AE1661">
        <v>589</v>
      </c>
      <c r="AF1661">
        <v>0</v>
      </c>
      <c r="AG1661">
        <v>6.5</v>
      </c>
      <c r="AH1661">
        <v>50</v>
      </c>
      <c r="AI1661">
        <v>122</v>
      </c>
      <c r="AJ1661">
        <v>33451479</v>
      </c>
      <c r="AL1661" s="7" t="str">
        <v>Stephen Carpenter</v>
      </c>
      <c r="AM1661" s="35">
        <f>AVERAGEIFS(IMDB4[IMDb Score (1-10)],IMDB4[Director Name],Formula_Analysis!AL1661)</f>
        <v>3.9</v>
      </c>
    </row>
    <row r="1662" spans="1:39" x14ac:dyDescent="0.25">
      <c r="A1662" t="str">
        <v>Nick and Norah's Infinite Playlist</v>
      </c>
      <c r="B1662">
        <v>39602</v>
      </c>
      <c r="C1662">
        <v>2008</v>
      </c>
      <c r="D1662" t="str">
        <v>2000s</v>
      </c>
      <c r="E1662" t="str">
        <v>Color</v>
      </c>
      <c r="F1662" t="str">
        <v>Comedy</v>
      </c>
      <c r="G1662" t="str">
        <v>English</v>
      </c>
      <c r="H1662" t="str">
        <v>USA</v>
      </c>
      <c r="I1662" t="str">
        <v>PG-13</v>
      </c>
      <c r="J1662" t="str">
        <v>Ari Graynor</v>
      </c>
      <c r="K1662" t="str">
        <v>Peter Sollett</v>
      </c>
      <c r="L1662">
        <v>904</v>
      </c>
      <c r="M1662">
        <v>2807</v>
      </c>
      <c r="N1662">
        <v>6</v>
      </c>
      <c r="O1662">
        <v>0</v>
      </c>
      <c r="P1662">
        <v>6.7</v>
      </c>
      <c r="R1662" t="str">
        <v>Street Fighter</v>
      </c>
      <c r="S1662">
        <v>34359</v>
      </c>
      <c r="T1662">
        <v>1994</v>
      </c>
      <c r="U1662" t="str">
        <v>1990s</v>
      </c>
      <c r="V1662" t="str">
        <v>Color</v>
      </c>
      <c r="W1662" t="str">
        <v>Action</v>
      </c>
      <c r="X1662" t="str">
        <v>English</v>
      </c>
      <c r="Y1662" t="str">
        <v>Japan</v>
      </c>
      <c r="Z1662" t="str">
        <v>PG-13</v>
      </c>
      <c r="AA1662" t="str">
        <v>Ming-Na Wen</v>
      </c>
      <c r="AB1662" t="str">
        <v>Steven E. de Souza</v>
      </c>
      <c r="AC1662">
        <v>2000</v>
      </c>
      <c r="AD1662">
        <v>5443</v>
      </c>
      <c r="AE1662">
        <v>133</v>
      </c>
      <c r="AF1662">
        <v>0</v>
      </c>
      <c r="AG1662">
        <v>3.8</v>
      </c>
      <c r="AH1662">
        <v>63</v>
      </c>
      <c r="AI1662">
        <v>102</v>
      </c>
      <c r="AJ1662">
        <v>33423521</v>
      </c>
      <c r="AL1662" s="7" t="str">
        <v>Joseph Zito</v>
      </c>
      <c r="AM1662" s="35">
        <f>AVERAGEIFS(IMDB4[IMDb Score (1-10)],IMDB4[Director Name],Formula_Analysis!AL1662)</f>
        <v>5.9</v>
      </c>
    </row>
    <row r="1663" spans="1:39" x14ac:dyDescent="0.25">
      <c r="A1663" t="str">
        <v>Serial Mom</v>
      </c>
      <c r="B1663">
        <v>34381</v>
      </c>
      <c r="C1663">
        <v>1994</v>
      </c>
      <c r="D1663" t="str">
        <v>1990s</v>
      </c>
      <c r="E1663" t="str">
        <v>Color</v>
      </c>
      <c r="F1663" t="str">
        <v>Comedy</v>
      </c>
      <c r="G1663" t="str">
        <v>English</v>
      </c>
      <c r="H1663" t="str">
        <v>USA</v>
      </c>
      <c r="I1663" t="str">
        <v>R</v>
      </c>
      <c r="J1663" t="str">
        <v>Kathleen Turner</v>
      </c>
      <c r="K1663" t="str">
        <v>John Waters</v>
      </c>
      <c r="L1663">
        <v>899</v>
      </c>
      <c r="M1663">
        <v>3092</v>
      </c>
      <c r="N1663">
        <v>0</v>
      </c>
      <c r="O1663">
        <v>3000</v>
      </c>
      <c r="P1663">
        <v>6.7</v>
      </c>
      <c r="R1663" t="str">
        <v>Black Knight</v>
      </c>
      <c r="S1663">
        <v>37080</v>
      </c>
      <c r="T1663">
        <v>2001</v>
      </c>
      <c r="U1663" t="str">
        <v>2000s</v>
      </c>
      <c r="V1663" t="str">
        <v>Color</v>
      </c>
      <c r="W1663" t="str">
        <v>Adventure</v>
      </c>
      <c r="X1663" t="str">
        <v>English</v>
      </c>
      <c r="Y1663" t="str">
        <v>USA</v>
      </c>
      <c r="Z1663" t="str">
        <v>PG-13</v>
      </c>
      <c r="AA1663" t="str">
        <v>Tom Wilkinson</v>
      </c>
      <c r="AB1663" t="str">
        <v>Gil Junger</v>
      </c>
      <c r="AC1663">
        <v>1000</v>
      </c>
      <c r="AD1663">
        <v>2643</v>
      </c>
      <c r="AE1663">
        <v>19</v>
      </c>
      <c r="AF1663">
        <v>0</v>
      </c>
      <c r="AG1663">
        <v>4.8</v>
      </c>
      <c r="AH1663">
        <v>46</v>
      </c>
      <c r="AI1663">
        <v>95</v>
      </c>
      <c r="AJ1663">
        <v>33422806</v>
      </c>
      <c r="AL1663" s="7" t="str">
        <v>Johnnie To</v>
      </c>
      <c r="AM1663" s="35">
        <f>AVERAGEIFS(IMDB4[IMDb Score (1-10)],IMDB4[Director Name],Formula_Analysis!AL1663)</f>
        <v>7.3</v>
      </c>
    </row>
    <row r="1664" spans="1:39" x14ac:dyDescent="0.25">
      <c r="A1664" t="str">
        <v>The White Countess</v>
      </c>
      <c r="B1664">
        <v>38511</v>
      </c>
      <c r="C1664">
        <v>2005</v>
      </c>
      <c r="D1664" t="str">
        <v>2000s</v>
      </c>
      <c r="E1664" t="str">
        <v>Color</v>
      </c>
      <c r="F1664" t="str">
        <v>Drama</v>
      </c>
      <c r="G1664" t="str">
        <v>English</v>
      </c>
      <c r="H1664" t="str">
        <v>UK</v>
      </c>
      <c r="I1664" t="str">
        <v>PG-13</v>
      </c>
      <c r="J1664" t="str">
        <v>Vanessa Redgrave</v>
      </c>
      <c r="K1664" t="str">
        <v>James Ivory</v>
      </c>
      <c r="L1664">
        <v>898</v>
      </c>
      <c r="M1664">
        <v>2096</v>
      </c>
      <c r="N1664">
        <v>133</v>
      </c>
      <c r="O1664">
        <v>356</v>
      </c>
      <c r="P1664">
        <v>6.7</v>
      </c>
      <c r="R1664" t="str">
        <v>Doubt</v>
      </c>
      <c r="S1664">
        <v>39479</v>
      </c>
      <c r="T1664">
        <v>2008</v>
      </c>
      <c r="U1664" t="str">
        <v>2000s</v>
      </c>
      <c r="V1664" t="str">
        <v>Color</v>
      </c>
      <c r="W1664" t="str">
        <v>Drama</v>
      </c>
      <c r="X1664" t="str">
        <v>English</v>
      </c>
      <c r="Y1664" t="str">
        <v>USA</v>
      </c>
      <c r="Z1664" t="str">
        <v>PG-13</v>
      </c>
      <c r="AA1664" t="str">
        <v>Philip Seymour Hoffman</v>
      </c>
      <c r="AB1664" t="str">
        <v>John Patrick Shanley</v>
      </c>
      <c r="AC1664">
        <v>22000</v>
      </c>
      <c r="AD1664">
        <v>33903</v>
      </c>
      <c r="AE1664">
        <v>53</v>
      </c>
      <c r="AF1664">
        <v>0</v>
      </c>
      <c r="AG1664">
        <v>7.5</v>
      </c>
      <c r="AH1664">
        <v>293</v>
      </c>
      <c r="AI1664">
        <v>104</v>
      </c>
      <c r="AJ1664">
        <v>33422556</v>
      </c>
      <c r="AL1664" s="7" t="str">
        <v>Denys Arcand</v>
      </c>
      <c r="AM1664" s="35">
        <f>AVERAGEIFS(IMDB4[IMDb Score (1-10)],IMDB4[Director Name],Formula_Analysis!AL1664)</f>
        <v>7.7</v>
      </c>
    </row>
    <row r="1665" spans="1:39" x14ac:dyDescent="0.25">
      <c r="A1665" t="str">
        <v>Robin Hood</v>
      </c>
      <c r="B1665">
        <v>40444</v>
      </c>
      <c r="C1665">
        <v>2010</v>
      </c>
      <c r="D1665" t="str">
        <v>2010s</v>
      </c>
      <c r="E1665" t="str">
        <v>Color</v>
      </c>
      <c r="F1665" t="str">
        <v>Action</v>
      </c>
      <c r="G1665" t="str">
        <v>English</v>
      </c>
      <c r="H1665" t="str">
        <v>USA</v>
      </c>
      <c r="I1665" t="str">
        <v>PG-13</v>
      </c>
      <c r="J1665" t="str">
        <v>Mark Addy</v>
      </c>
      <c r="K1665" t="str">
        <v>Ridley Scott</v>
      </c>
      <c r="L1665">
        <v>891</v>
      </c>
      <c r="M1665">
        <v>3244</v>
      </c>
      <c r="N1665">
        <v>0</v>
      </c>
      <c r="O1665">
        <v>17000</v>
      </c>
      <c r="P1665">
        <v>6.7</v>
      </c>
      <c r="R1665" t="str">
        <v>Blue Jasmine</v>
      </c>
      <c r="S1665">
        <v>41514</v>
      </c>
      <c r="T1665">
        <v>2013</v>
      </c>
      <c r="U1665" t="str">
        <v>2010s</v>
      </c>
      <c r="V1665" t="str">
        <v>Color</v>
      </c>
      <c r="W1665" t="str">
        <v>Drama</v>
      </c>
      <c r="X1665" t="str">
        <v>English</v>
      </c>
      <c r="Y1665" t="str">
        <v>USA</v>
      </c>
      <c r="Z1665" t="str">
        <v>PG-13</v>
      </c>
      <c r="AA1665" t="str">
        <v>Sally Hawkins</v>
      </c>
      <c r="AB1665" t="str">
        <v>Woody Allen</v>
      </c>
      <c r="AC1665">
        <v>594</v>
      </c>
      <c r="AD1665">
        <v>1353</v>
      </c>
      <c r="AE1665">
        <v>11000</v>
      </c>
      <c r="AF1665">
        <v>36000</v>
      </c>
      <c r="AG1665">
        <v>7.3</v>
      </c>
      <c r="AH1665">
        <v>415</v>
      </c>
      <c r="AI1665">
        <v>98</v>
      </c>
      <c r="AJ1665">
        <v>33404871</v>
      </c>
      <c r="AL1665" s="7" t="str">
        <v>Alex Garland</v>
      </c>
      <c r="AM1665" s="35">
        <f>AVERAGEIFS(IMDB4[IMDb Score (1-10)],IMDB4[Director Name],Formula_Analysis!AL1665)</f>
        <v>7.7</v>
      </c>
    </row>
    <row r="1666" spans="1:39" x14ac:dyDescent="0.25">
      <c r="A1666" t="str">
        <v>Bend It Like Beckham</v>
      </c>
      <c r="B1666">
        <v>37326</v>
      </c>
      <c r="C1666">
        <v>2002</v>
      </c>
      <c r="D1666" t="str">
        <v>2000s</v>
      </c>
      <c r="E1666" t="str">
        <v>Color</v>
      </c>
      <c r="F1666" t="str">
        <v>Comedy</v>
      </c>
      <c r="G1666" t="str">
        <v>English</v>
      </c>
      <c r="H1666" t="str">
        <v>UK</v>
      </c>
      <c r="I1666" t="str">
        <v>PG-13</v>
      </c>
      <c r="J1666" t="str">
        <v>Archie Panjabi</v>
      </c>
      <c r="K1666" t="str">
        <v>Gurinder Chadha</v>
      </c>
      <c r="L1666">
        <v>883</v>
      </c>
      <c r="M1666">
        <v>2201</v>
      </c>
      <c r="N1666">
        <v>98</v>
      </c>
      <c r="O1666">
        <v>0</v>
      </c>
      <c r="P1666">
        <v>6.7</v>
      </c>
      <c r="R1666" t="str">
        <v>Halloween II</v>
      </c>
      <c r="S1666">
        <v>40063</v>
      </c>
      <c r="T1666">
        <v>2009</v>
      </c>
      <c r="U1666" t="str">
        <v>2000s</v>
      </c>
      <c r="V1666" t="str">
        <v>Color</v>
      </c>
      <c r="W1666" t="str">
        <v>Horror</v>
      </c>
      <c r="X1666" t="str">
        <v>English</v>
      </c>
      <c r="Y1666" t="str">
        <v>USA</v>
      </c>
      <c r="Z1666" t="str">
        <v>R</v>
      </c>
      <c r="AA1666" t="str">
        <v>Scout Taylor-Compton</v>
      </c>
      <c r="AB1666" t="str">
        <v>Rob Zombie</v>
      </c>
      <c r="AC1666">
        <v>908</v>
      </c>
      <c r="AD1666">
        <v>3226</v>
      </c>
      <c r="AE1666">
        <v>0</v>
      </c>
      <c r="AF1666">
        <v>3000</v>
      </c>
      <c r="AG1666">
        <v>4.9000000000000004</v>
      </c>
      <c r="AH1666">
        <v>220</v>
      </c>
      <c r="AI1666">
        <v>119</v>
      </c>
      <c r="AJ1666">
        <v>33386128</v>
      </c>
      <c r="AL1666" s="7" t="str">
        <v>Luca Guadagnino</v>
      </c>
      <c r="AM1666" s="35">
        <f>AVERAGEIFS(IMDB4[IMDb Score (1-10)],IMDB4[Director Name],Formula_Analysis!AL1666)</f>
        <v>7</v>
      </c>
    </row>
    <row r="1667" spans="1:39" x14ac:dyDescent="0.25">
      <c r="A1667" t="str">
        <v>Tuck Everlasting</v>
      </c>
      <c r="B1667">
        <v>37555</v>
      </c>
      <c r="C1667">
        <v>2002</v>
      </c>
      <c r="D1667" t="str">
        <v>2000s</v>
      </c>
      <c r="E1667" t="str">
        <v>Color</v>
      </c>
      <c r="F1667" t="str">
        <v>Drama</v>
      </c>
      <c r="G1667" t="str">
        <v>English</v>
      </c>
      <c r="H1667" t="str">
        <v>USA</v>
      </c>
      <c r="I1667" t="str">
        <v>PG</v>
      </c>
      <c r="J1667" t="str">
        <v>William Hurt</v>
      </c>
      <c r="K1667" t="str">
        <v>Jay Russell</v>
      </c>
      <c r="L1667">
        <v>882</v>
      </c>
      <c r="M1667">
        <v>2661</v>
      </c>
      <c r="N1667">
        <v>13</v>
      </c>
      <c r="O1667">
        <v>0</v>
      </c>
      <c r="P1667">
        <v>6.7</v>
      </c>
      <c r="R1667" t="str">
        <v>See Spot Run</v>
      </c>
      <c r="S1667">
        <v>36961</v>
      </c>
      <c r="T1667">
        <v>2001</v>
      </c>
      <c r="U1667" t="str">
        <v>2000s</v>
      </c>
      <c r="V1667" t="str">
        <v>Color</v>
      </c>
      <c r="W1667" t="str">
        <v>Action</v>
      </c>
      <c r="X1667" t="str">
        <v>English</v>
      </c>
      <c r="Y1667" t="str">
        <v>USA</v>
      </c>
      <c r="Z1667" t="str">
        <v>PG</v>
      </c>
      <c r="AA1667" t="str">
        <v>Leslie Bibb</v>
      </c>
      <c r="AB1667" t="str">
        <v>John Whitesell</v>
      </c>
      <c r="AC1667">
        <v>1000</v>
      </c>
      <c r="AD1667">
        <v>4194</v>
      </c>
      <c r="AE1667">
        <v>14</v>
      </c>
      <c r="AF1667">
        <v>393</v>
      </c>
      <c r="AG1667">
        <v>5.4</v>
      </c>
      <c r="AH1667">
        <v>51</v>
      </c>
      <c r="AI1667">
        <v>94</v>
      </c>
      <c r="AJ1667">
        <v>33357476</v>
      </c>
      <c r="AL1667" s="7" t="str">
        <v>Claudia Llosa</v>
      </c>
      <c r="AM1667" s="35">
        <f>AVERAGEIFS(IMDB4[IMDb Score (1-10)],IMDB4[Director Name],Formula_Analysis!AL1667)</f>
        <v>5.3</v>
      </c>
    </row>
    <row r="1668" spans="1:39" x14ac:dyDescent="0.25">
      <c r="A1668" t="str">
        <v>The Call</v>
      </c>
      <c r="B1668">
        <v>41418</v>
      </c>
      <c r="C1668">
        <v>2013</v>
      </c>
      <c r="D1668" t="str">
        <v>2010s</v>
      </c>
      <c r="E1668" t="str">
        <v>Color</v>
      </c>
      <c r="F1668" t="str">
        <v>Crime</v>
      </c>
      <c r="G1668" t="str">
        <v>English</v>
      </c>
      <c r="H1668" t="str">
        <v>USA</v>
      </c>
      <c r="I1668" t="str">
        <v>R</v>
      </c>
      <c r="J1668" t="str">
        <v>Michael Imperioli</v>
      </c>
      <c r="K1668" t="str">
        <v>Brad Anderson</v>
      </c>
      <c r="L1668">
        <v>873</v>
      </c>
      <c r="M1668">
        <v>2812</v>
      </c>
      <c r="N1668">
        <v>122</v>
      </c>
      <c r="O1668">
        <v>23000</v>
      </c>
      <c r="P1668">
        <v>6.7</v>
      </c>
      <c r="R1668" t="str">
        <v>2016: Obama's America</v>
      </c>
      <c r="S1668">
        <v>41014</v>
      </c>
      <c r="T1668">
        <v>2012</v>
      </c>
      <c r="U1668" t="str">
        <v>2010s</v>
      </c>
      <c r="V1668" t="str">
        <v>Color</v>
      </c>
      <c r="W1668" t="str">
        <v>Documentary</v>
      </c>
      <c r="X1668" t="str">
        <v>English</v>
      </c>
      <c r="Y1668" t="str">
        <v>USA</v>
      </c>
      <c r="Z1668" t="str">
        <v>PG</v>
      </c>
      <c r="AA1668" t="str">
        <v>Barack Obama</v>
      </c>
      <c r="AB1668" t="str">
        <v>Dinesh D'Souza</v>
      </c>
      <c r="AC1668">
        <v>871</v>
      </c>
      <c r="AD1668">
        <v>1111</v>
      </c>
      <c r="AE1668">
        <v>67</v>
      </c>
      <c r="AF1668">
        <v>0</v>
      </c>
      <c r="AG1668">
        <v>5.0999999999999996</v>
      </c>
      <c r="AH1668">
        <v>30</v>
      </c>
      <c r="AI1668">
        <v>87</v>
      </c>
      <c r="AJ1668">
        <v>33349949</v>
      </c>
      <c r="AL1668" s="7" t="str">
        <v>Robinson Devor</v>
      </c>
      <c r="AM1668" s="35">
        <f>AVERAGEIFS(IMDB4[IMDb Score (1-10)],IMDB4[Director Name],Formula_Analysis!AL1668)</f>
        <v>7.3</v>
      </c>
    </row>
    <row r="1669" spans="1:39" x14ac:dyDescent="0.25">
      <c r="A1669" t="str">
        <v>The Lovely Bones</v>
      </c>
      <c r="B1669">
        <v>40043</v>
      </c>
      <c r="C1669">
        <v>2009</v>
      </c>
      <c r="D1669" t="str">
        <v>2000s</v>
      </c>
      <c r="E1669" t="str">
        <v>Color</v>
      </c>
      <c r="F1669" t="str">
        <v>Drama</v>
      </c>
      <c r="G1669" t="str">
        <v>English</v>
      </c>
      <c r="H1669" t="str">
        <v>USA</v>
      </c>
      <c r="I1669" t="str">
        <v>PG-13</v>
      </c>
      <c r="J1669" t="str">
        <v>Michael Imperioli</v>
      </c>
      <c r="K1669" t="str">
        <v>Peter Jackson</v>
      </c>
      <c r="L1669">
        <v>873</v>
      </c>
      <c r="M1669">
        <v>2370</v>
      </c>
      <c r="N1669">
        <v>0</v>
      </c>
      <c r="O1669">
        <v>16000</v>
      </c>
      <c r="P1669">
        <v>6.7</v>
      </c>
      <c r="R1669" t="str">
        <v>The Long Kiss Goodnight</v>
      </c>
      <c r="S1669">
        <v>35107</v>
      </c>
      <c r="T1669">
        <v>1996</v>
      </c>
      <c r="U1669" t="str">
        <v>1990s</v>
      </c>
      <c r="V1669" t="str">
        <v>Color</v>
      </c>
      <c r="W1669" t="str">
        <v>Action</v>
      </c>
      <c r="X1669" t="str">
        <v>English</v>
      </c>
      <c r="Y1669" t="str">
        <v>USA</v>
      </c>
      <c r="Z1669" t="str">
        <v>R</v>
      </c>
      <c r="AA1669" t="str">
        <v>Melina Kanakaredes</v>
      </c>
      <c r="AB1669" t="str">
        <v>Renny Harlin</v>
      </c>
      <c r="AC1669">
        <v>394</v>
      </c>
      <c r="AD1669">
        <v>1531</v>
      </c>
      <c r="AE1669">
        <v>212</v>
      </c>
      <c r="AF1669">
        <v>4000</v>
      </c>
      <c r="AG1669">
        <v>6.7</v>
      </c>
      <c r="AH1669">
        <v>94</v>
      </c>
      <c r="AI1669">
        <v>121</v>
      </c>
      <c r="AJ1669">
        <v>33328051</v>
      </c>
      <c r="AL1669" s="7" t="str">
        <v>Alex Gibney</v>
      </c>
      <c r="AM1669" s="35">
        <f>AVERAGEIFS(IMDB4[IMDb Score (1-10)],IMDB4[Director Name],Formula_Analysis!AL1669)</f>
        <v>7.7</v>
      </c>
    </row>
    <row r="1670" spans="1:39" x14ac:dyDescent="0.25">
      <c r="A1670" t="str">
        <v>Unfaithful</v>
      </c>
      <c r="B1670">
        <v>37553</v>
      </c>
      <c r="C1670">
        <v>2002</v>
      </c>
      <c r="D1670" t="str">
        <v>2000s</v>
      </c>
      <c r="E1670" t="str">
        <v>Color</v>
      </c>
      <c r="F1670" t="str">
        <v>Drama</v>
      </c>
      <c r="G1670" t="str">
        <v>English</v>
      </c>
      <c r="H1670" t="str">
        <v>USA</v>
      </c>
      <c r="I1670" t="str">
        <v>R</v>
      </c>
      <c r="J1670" t="str">
        <v>Olivier Martinez</v>
      </c>
      <c r="K1670" t="str">
        <v>Adrian Lyne</v>
      </c>
      <c r="L1670">
        <v>838</v>
      </c>
      <c r="M1670">
        <v>2583</v>
      </c>
      <c r="N1670">
        <v>213</v>
      </c>
      <c r="O1670">
        <v>0</v>
      </c>
      <c r="P1670">
        <v>6.7</v>
      </c>
      <c r="R1670" t="str">
        <v>The Informant!</v>
      </c>
      <c r="S1670">
        <v>39861</v>
      </c>
      <c r="T1670">
        <v>2009</v>
      </c>
      <c r="U1670" t="str">
        <v>2000s</v>
      </c>
      <c r="V1670" t="str">
        <v>Color</v>
      </c>
      <c r="W1670" t="str">
        <v>Comedy</v>
      </c>
      <c r="X1670" t="str">
        <v>English</v>
      </c>
      <c r="Y1670" t="str">
        <v>USA</v>
      </c>
      <c r="Z1670" t="str">
        <v>R</v>
      </c>
      <c r="AA1670" t="str">
        <v>Matt Damon</v>
      </c>
      <c r="AB1670" t="str">
        <v>Steven Soderbergh</v>
      </c>
      <c r="AC1670">
        <v>13000</v>
      </c>
      <c r="AD1670">
        <v>16031</v>
      </c>
      <c r="AE1670">
        <v>0</v>
      </c>
      <c r="AF1670">
        <v>0</v>
      </c>
      <c r="AG1670">
        <v>6.5</v>
      </c>
      <c r="AH1670">
        <v>248</v>
      </c>
      <c r="AI1670">
        <v>108</v>
      </c>
      <c r="AJ1670">
        <v>33313582</v>
      </c>
      <c r="AL1670" s="7" t="str">
        <v>Fritz Lang</v>
      </c>
      <c r="AM1670" s="35">
        <f>AVERAGEIFS(IMDB4[IMDb Score (1-10)],IMDB4[Director Name],Formula_Analysis!AL1670)</f>
        <v>8.3000000000000007</v>
      </c>
    </row>
    <row r="1671" spans="1:39" x14ac:dyDescent="0.25">
      <c r="A1671" t="str">
        <v>Your Sister's Sister</v>
      </c>
      <c r="B1671">
        <v>40596</v>
      </c>
      <c r="C1671">
        <v>2011</v>
      </c>
      <c r="D1671" t="str">
        <v>2010s</v>
      </c>
      <c r="E1671" t="str">
        <v>Color</v>
      </c>
      <c r="F1671" t="str">
        <v>Comedy</v>
      </c>
      <c r="G1671" t="str">
        <v>English</v>
      </c>
      <c r="H1671" t="str">
        <v>USA</v>
      </c>
      <c r="I1671" t="str">
        <v>R</v>
      </c>
      <c r="J1671" t="str">
        <v>Mark Duplass</v>
      </c>
      <c r="K1671" t="str">
        <v>Lynn Shelton</v>
      </c>
      <c r="L1671">
        <v>830</v>
      </c>
      <c r="M1671">
        <v>973</v>
      </c>
      <c r="N1671">
        <v>100</v>
      </c>
      <c r="O1671">
        <v>3000</v>
      </c>
      <c r="P1671">
        <v>6.7</v>
      </c>
      <c r="R1671" t="str">
        <v>Woman in Gold</v>
      </c>
      <c r="S1671">
        <v>42052</v>
      </c>
      <c r="T1671">
        <v>2015</v>
      </c>
      <c r="U1671" t="str">
        <v>2010s</v>
      </c>
      <c r="V1671" t="str">
        <v>Color</v>
      </c>
      <c r="W1671" t="str">
        <v>Biography</v>
      </c>
      <c r="X1671" t="str">
        <v>English</v>
      </c>
      <c r="Y1671" t="str">
        <v>UK</v>
      </c>
      <c r="Z1671" t="str">
        <v>PG-13</v>
      </c>
      <c r="AA1671" t="str">
        <v>Ryan Reynolds</v>
      </c>
      <c r="AB1671" t="str">
        <v>Simon Curtis</v>
      </c>
      <c r="AC1671">
        <v>16000</v>
      </c>
      <c r="AD1671">
        <v>17866</v>
      </c>
      <c r="AE1671">
        <v>64</v>
      </c>
      <c r="AF1671">
        <v>34000</v>
      </c>
      <c r="AG1671">
        <v>7.3</v>
      </c>
      <c r="AH1671">
        <v>203</v>
      </c>
      <c r="AI1671">
        <v>109</v>
      </c>
      <c r="AJ1671">
        <v>33305037</v>
      </c>
      <c r="AL1671" s="7" t="str">
        <v>Cristian Mungiu</v>
      </c>
      <c r="AM1671" s="35">
        <f>AVERAGEIFS(IMDB4[IMDb Score (1-10)],IMDB4[Director Name],Formula_Analysis!AL1671)</f>
        <v>7.9</v>
      </c>
    </row>
    <row r="1672" spans="1:39" x14ac:dyDescent="0.25">
      <c r="A1672" t="str">
        <v>The Client</v>
      </c>
      <c r="B1672">
        <v>34537</v>
      </c>
      <c r="C1672">
        <v>1994</v>
      </c>
      <c r="D1672" t="str">
        <v>1990s</v>
      </c>
      <c r="E1672" t="str">
        <v>Color</v>
      </c>
      <c r="F1672" t="str">
        <v>Crime</v>
      </c>
      <c r="G1672" t="str">
        <v>English</v>
      </c>
      <c r="H1672" t="str">
        <v>USA</v>
      </c>
      <c r="I1672" t="str">
        <v>PG-13</v>
      </c>
      <c r="J1672" t="str">
        <v>Bradley Whitford</v>
      </c>
      <c r="K1672" t="str">
        <v>Joel Schumacher</v>
      </c>
      <c r="L1672">
        <v>821</v>
      </c>
      <c r="M1672">
        <v>4043</v>
      </c>
      <c r="N1672">
        <v>541</v>
      </c>
      <c r="O1672">
        <v>1000</v>
      </c>
      <c r="P1672">
        <v>6.7</v>
      </c>
      <c r="R1672" t="str">
        <v>Child's Play</v>
      </c>
      <c r="S1672">
        <v>32304</v>
      </c>
      <c r="T1672">
        <v>1988</v>
      </c>
      <c r="U1672" t="str">
        <v>1980s</v>
      </c>
      <c r="V1672" t="str">
        <v>Color</v>
      </c>
      <c r="W1672" t="str">
        <v>Fantasy</v>
      </c>
      <c r="X1672" t="str">
        <v>English</v>
      </c>
      <c r="Y1672" t="str">
        <v>USA</v>
      </c>
      <c r="Z1672" t="str">
        <v>R</v>
      </c>
      <c r="AA1672" t="str">
        <v>Catherine Hicks</v>
      </c>
      <c r="AB1672" t="str">
        <v>Tom Holland</v>
      </c>
      <c r="AC1672">
        <v>311</v>
      </c>
      <c r="AD1672">
        <v>760</v>
      </c>
      <c r="AE1672">
        <v>85</v>
      </c>
      <c r="AF1672">
        <v>0</v>
      </c>
      <c r="AG1672">
        <v>6.5</v>
      </c>
      <c r="AH1672">
        <v>142</v>
      </c>
      <c r="AI1672">
        <v>87</v>
      </c>
      <c r="AJ1672">
        <v>33244684</v>
      </c>
      <c r="AL1672" s="7" t="str">
        <v>Morgan Neville</v>
      </c>
      <c r="AM1672" s="35">
        <f>AVERAGEIFS(IMDB4[IMDb Score (1-10)],IMDB4[Director Name],Formula_Analysis!AL1672)</f>
        <v>7.4</v>
      </c>
    </row>
    <row r="1673" spans="1:39" x14ac:dyDescent="0.25">
      <c r="A1673" t="str">
        <v>Lethal Weapon 3</v>
      </c>
      <c r="B1673">
        <v>33883</v>
      </c>
      <c r="C1673">
        <v>1992</v>
      </c>
      <c r="D1673" t="str">
        <v>1990s</v>
      </c>
      <c r="E1673" t="str">
        <v>Color</v>
      </c>
      <c r="F1673" t="str">
        <v>Action</v>
      </c>
      <c r="G1673" t="str">
        <v>English</v>
      </c>
      <c r="H1673" t="str">
        <v>USA</v>
      </c>
      <c r="I1673" t="str">
        <v>R</v>
      </c>
      <c r="J1673" t="str">
        <v>Rene Russo</v>
      </c>
      <c r="K1673" t="str">
        <v>Richard Donner</v>
      </c>
      <c r="L1673">
        <v>808</v>
      </c>
      <c r="M1673">
        <v>1446</v>
      </c>
      <c r="N1673">
        <v>503</v>
      </c>
      <c r="O1673">
        <v>0</v>
      </c>
      <c r="P1673">
        <v>6.7</v>
      </c>
      <c r="R1673" t="str">
        <v>AmÃ©lie</v>
      </c>
      <c r="S1673">
        <v>37190</v>
      </c>
      <c r="T1673">
        <v>2001</v>
      </c>
      <c r="U1673" t="str">
        <v>2000s</v>
      </c>
      <c r="V1673" t="str">
        <v>Black and White</v>
      </c>
      <c r="W1673" t="str">
        <v>Comedy</v>
      </c>
      <c r="X1673" t="str">
        <v>French</v>
      </c>
      <c r="Y1673" t="str">
        <v>France</v>
      </c>
      <c r="Z1673" t="str">
        <v>R</v>
      </c>
      <c r="AA1673" t="str">
        <v>Mathieu Kassovitz</v>
      </c>
      <c r="AB1673" t="str">
        <v>Jean-Pierre Jeunet</v>
      </c>
      <c r="AC1673">
        <v>326</v>
      </c>
      <c r="AD1673">
        <v>809</v>
      </c>
      <c r="AE1673">
        <v>0</v>
      </c>
      <c r="AF1673">
        <v>39000</v>
      </c>
      <c r="AG1673">
        <v>8.4</v>
      </c>
      <c r="AH1673">
        <v>242</v>
      </c>
      <c r="AI1673">
        <v>122</v>
      </c>
      <c r="AJ1673">
        <v>33201661</v>
      </c>
      <c r="AL1673" s="7" t="str">
        <v>Robert Fontaine</v>
      </c>
      <c r="AM1673" s="35">
        <f>AVERAGEIFS(IMDB4[IMDb Score (1-10)],IMDB4[Director Name],Formula_Analysis!AL1673)</f>
        <v>7.2</v>
      </c>
    </row>
    <row r="1674" spans="1:39" x14ac:dyDescent="0.25">
      <c r="A1674" t="str">
        <v>Renaissance</v>
      </c>
      <c r="B1674">
        <v>38779</v>
      </c>
      <c r="C1674">
        <v>2006</v>
      </c>
      <c r="D1674" t="str">
        <v>2000s</v>
      </c>
      <c r="E1674" t="str">
        <v>Color</v>
      </c>
      <c r="F1674" t="str">
        <v>Action</v>
      </c>
      <c r="G1674" t="str">
        <v>English</v>
      </c>
      <c r="H1674" t="str">
        <v>France</v>
      </c>
      <c r="I1674" t="str">
        <v>R</v>
      </c>
      <c r="J1674" t="str">
        <v>Romola Garai</v>
      </c>
      <c r="K1674" t="str">
        <v>Christian Volckman</v>
      </c>
      <c r="L1674">
        <v>805</v>
      </c>
      <c r="M1674">
        <v>1185</v>
      </c>
      <c r="N1674">
        <v>2</v>
      </c>
      <c r="O1674">
        <v>0</v>
      </c>
      <c r="P1674">
        <v>6.7</v>
      </c>
      <c r="R1674" t="str">
        <v>Silverado</v>
      </c>
      <c r="S1674">
        <v>31399</v>
      </c>
      <c r="T1674">
        <v>1985</v>
      </c>
      <c r="U1674" t="str">
        <v>1980s</v>
      </c>
      <c r="V1674" t="str">
        <v>Color</v>
      </c>
      <c r="W1674" t="str">
        <v>Action</v>
      </c>
      <c r="X1674" t="str">
        <v>English</v>
      </c>
      <c r="Y1674" t="str">
        <v>USA</v>
      </c>
      <c r="Z1674" t="str">
        <v>PG-13</v>
      </c>
      <c r="AA1674" t="str">
        <v>Scott Glenn</v>
      </c>
      <c r="AB1674" t="str">
        <v>Lawrence Kasdan</v>
      </c>
      <c r="AC1674">
        <v>826</v>
      </c>
      <c r="AD1674">
        <v>1154</v>
      </c>
      <c r="AE1674">
        <v>759</v>
      </c>
      <c r="AF1674">
        <v>0</v>
      </c>
      <c r="AG1674">
        <v>7.2</v>
      </c>
      <c r="AH1674">
        <v>46</v>
      </c>
      <c r="AI1674">
        <v>133</v>
      </c>
      <c r="AJ1674">
        <v>33200000</v>
      </c>
      <c r="AL1674" s="7" t="str">
        <v>Larry Blamire</v>
      </c>
      <c r="AM1674" s="35">
        <f>AVERAGEIFS(IMDB4[IMDb Score (1-10)],IMDB4[Director Name],Formula_Analysis!AL1674)</f>
        <v>7</v>
      </c>
    </row>
    <row r="1675" spans="1:39" x14ac:dyDescent="0.25">
      <c r="A1675" t="str">
        <v>Police Academy</v>
      </c>
      <c r="B1675">
        <v>30777</v>
      </c>
      <c r="C1675">
        <v>1984</v>
      </c>
      <c r="D1675" t="str">
        <v>1980s</v>
      </c>
      <c r="E1675" t="str">
        <v>Color</v>
      </c>
      <c r="F1675" t="str">
        <v>Comedy</v>
      </c>
      <c r="G1675" t="str">
        <v>English</v>
      </c>
      <c r="H1675" t="str">
        <v>USA</v>
      </c>
      <c r="I1675" t="str">
        <v>R</v>
      </c>
      <c r="J1675" t="str">
        <v>Steve Guttenberg</v>
      </c>
      <c r="K1675" t="str">
        <v>Hugh Wilson</v>
      </c>
      <c r="L1675">
        <v>801</v>
      </c>
      <c r="M1675">
        <v>3113</v>
      </c>
      <c r="N1675">
        <v>37</v>
      </c>
      <c r="O1675">
        <v>0</v>
      </c>
      <c r="P1675">
        <v>6.7</v>
      </c>
      <c r="R1675" t="str">
        <v>I Spy</v>
      </c>
      <c r="S1675">
        <v>37561</v>
      </c>
      <c r="T1675">
        <v>2002</v>
      </c>
      <c r="U1675" t="str">
        <v>2000s</v>
      </c>
      <c r="V1675" t="str">
        <v>Color</v>
      </c>
      <c r="W1675" t="str">
        <v>Action</v>
      </c>
      <c r="X1675" t="str">
        <v>English</v>
      </c>
      <c r="Y1675" t="str">
        <v>USA</v>
      </c>
      <c r="Z1675" t="str">
        <v>PG-13</v>
      </c>
      <c r="AA1675" t="str">
        <v>Gary Cole</v>
      </c>
      <c r="AB1675" t="str">
        <v>Betty Thomas</v>
      </c>
      <c r="AC1675">
        <v>989</v>
      </c>
      <c r="AD1675">
        <v>1576</v>
      </c>
      <c r="AE1675">
        <v>84</v>
      </c>
      <c r="AF1675">
        <v>531</v>
      </c>
      <c r="AG1675">
        <v>5.4</v>
      </c>
      <c r="AH1675">
        <v>105</v>
      </c>
      <c r="AI1675">
        <v>97</v>
      </c>
      <c r="AJ1675">
        <v>33105600</v>
      </c>
      <c r="AL1675" s="7" t="str">
        <v>Michael Spierig</v>
      </c>
      <c r="AM1675" s="35">
        <f>AVERAGEIFS(IMDB4[IMDb Score (1-10)],IMDB4[Director Name],Formula_Analysis!AL1675)</f>
        <v>6.5</v>
      </c>
    </row>
    <row r="1676" spans="1:39" x14ac:dyDescent="0.25">
      <c r="A1676" t="str">
        <v>The Lost City</v>
      </c>
      <c r="B1676">
        <v>38436</v>
      </c>
      <c r="C1676">
        <v>2005</v>
      </c>
      <c r="D1676" t="str">
        <v>2000s</v>
      </c>
      <c r="E1676" t="str">
        <v>Color</v>
      </c>
      <c r="F1676" t="str">
        <v>Drama</v>
      </c>
      <c r="G1676" t="str">
        <v>English</v>
      </c>
      <c r="H1676" t="str">
        <v>USA</v>
      </c>
      <c r="I1676" t="str">
        <v>R</v>
      </c>
      <c r="J1676" t="str">
        <v>Danny Pino</v>
      </c>
      <c r="K1676" t="str">
        <v>Andy Garcia</v>
      </c>
      <c r="L1676">
        <v>786</v>
      </c>
      <c r="M1676">
        <v>1674</v>
      </c>
      <c r="N1676">
        <v>0</v>
      </c>
      <c r="O1676">
        <v>957</v>
      </c>
      <c r="P1676">
        <v>6.7</v>
      </c>
      <c r="R1676" t="str">
        <v>The Second Best Exotic Marigold Hotel</v>
      </c>
      <c r="S1676">
        <v>42149</v>
      </c>
      <c r="T1676">
        <v>2015</v>
      </c>
      <c r="U1676" t="str">
        <v>2010s</v>
      </c>
      <c r="V1676" t="str">
        <v>Color</v>
      </c>
      <c r="W1676" t="str">
        <v>Comedy</v>
      </c>
      <c r="X1676" t="str">
        <v>English</v>
      </c>
      <c r="Y1676" t="str">
        <v>UK</v>
      </c>
      <c r="Z1676" t="str">
        <v>PG</v>
      </c>
      <c r="AA1676" t="str">
        <v>Tina Desai</v>
      </c>
      <c r="AB1676" t="str">
        <v>John Madden</v>
      </c>
      <c r="AC1676">
        <v>220</v>
      </c>
      <c r="AD1676">
        <v>583</v>
      </c>
      <c r="AE1676">
        <v>108</v>
      </c>
      <c r="AF1676">
        <v>21000</v>
      </c>
      <c r="AG1676">
        <v>6.6</v>
      </c>
      <c r="AH1676">
        <v>158</v>
      </c>
      <c r="AI1676">
        <v>122</v>
      </c>
      <c r="AJ1676">
        <v>33071558</v>
      </c>
      <c r="AL1676" s="7" t="str">
        <v>Nacho Vigalondo</v>
      </c>
      <c r="AM1676" s="35">
        <f>AVERAGEIFS(IMDB4[IMDb Score (1-10)],IMDB4[Director Name],Formula_Analysis!AL1676)</f>
        <v>7.2</v>
      </c>
    </row>
    <row r="1677" spans="1:39" x14ac:dyDescent="0.25">
      <c r="A1677" t="str">
        <v>The Best of Me</v>
      </c>
      <c r="B1677">
        <v>41951</v>
      </c>
      <c r="C1677">
        <v>2014</v>
      </c>
      <c r="D1677" t="str">
        <v>2010s</v>
      </c>
      <c r="E1677" t="str">
        <v>Color</v>
      </c>
      <c r="F1677" t="str">
        <v>Drama</v>
      </c>
      <c r="G1677" t="str">
        <v>English</v>
      </c>
      <c r="H1677" t="str">
        <v>USA</v>
      </c>
      <c r="I1677" t="str">
        <v>PG-13</v>
      </c>
      <c r="J1677" t="str">
        <v>Luke Bracey</v>
      </c>
      <c r="K1677" t="str">
        <v>Michael Hoffman</v>
      </c>
      <c r="L1677">
        <v>775</v>
      </c>
      <c r="M1677">
        <v>3197</v>
      </c>
      <c r="N1677">
        <v>97</v>
      </c>
      <c r="O1677">
        <v>19000</v>
      </c>
      <c r="P1677">
        <v>6.7</v>
      </c>
      <c r="R1677" t="str">
        <v>Zodiac</v>
      </c>
      <c r="S1677">
        <v>39187</v>
      </c>
      <c r="T1677">
        <v>2007</v>
      </c>
      <c r="U1677" t="str">
        <v>2000s</v>
      </c>
      <c r="V1677" t="str">
        <v>Color</v>
      </c>
      <c r="W1677" t="str">
        <v>Crime</v>
      </c>
      <c r="X1677" t="str">
        <v>English</v>
      </c>
      <c r="Y1677" t="str">
        <v>USA</v>
      </c>
      <c r="Z1677" t="str">
        <v>R</v>
      </c>
      <c r="AA1677" t="str">
        <v>Robert Downey Jr.</v>
      </c>
      <c r="AB1677" t="str">
        <v>David Fincher</v>
      </c>
      <c r="AC1677">
        <v>21000</v>
      </c>
      <c r="AD1677">
        <v>36928</v>
      </c>
      <c r="AE1677">
        <v>21000</v>
      </c>
      <c r="AF1677">
        <v>12000</v>
      </c>
      <c r="AG1677">
        <v>7.7</v>
      </c>
      <c r="AH1677">
        <v>377</v>
      </c>
      <c r="AI1677">
        <v>162</v>
      </c>
      <c r="AJ1677">
        <v>33048353</v>
      </c>
      <c r="AL1677" s="7" t="str">
        <v>Chris Kentis</v>
      </c>
      <c r="AM1677" s="35">
        <f>AVERAGEIFS(IMDB4[IMDb Score (1-10)],IMDB4[Director Name],Formula_Analysis!AL1677)</f>
        <v>5.5</v>
      </c>
    </row>
    <row r="1678" spans="1:39" x14ac:dyDescent="0.25">
      <c r="A1678" t="str">
        <v>The Heart of Me</v>
      </c>
      <c r="B1678">
        <v>37425</v>
      </c>
      <c r="C1678">
        <v>2002</v>
      </c>
      <c r="D1678" t="str">
        <v>2000s</v>
      </c>
      <c r="E1678" t="str">
        <v>Color</v>
      </c>
      <c r="F1678" t="str">
        <v>Drama</v>
      </c>
      <c r="G1678" t="str">
        <v>English</v>
      </c>
      <c r="H1678" t="str">
        <v>UK</v>
      </c>
      <c r="I1678" t="str">
        <v>R</v>
      </c>
      <c r="J1678" t="str">
        <v>Olivia Williams</v>
      </c>
      <c r="K1678" t="str">
        <v>Thaddeus O'Sullivan</v>
      </c>
      <c r="L1678">
        <v>766</v>
      </c>
      <c r="M1678">
        <v>1251</v>
      </c>
      <c r="N1678">
        <v>5</v>
      </c>
      <c r="O1678">
        <v>97</v>
      </c>
      <c r="P1678">
        <v>6.7</v>
      </c>
      <c r="R1678" t="str">
        <v>The Rite</v>
      </c>
      <c r="S1678">
        <v>40720</v>
      </c>
      <c r="T1678">
        <v>2011</v>
      </c>
      <c r="U1678" t="str">
        <v>2010s</v>
      </c>
      <c r="V1678" t="str">
        <v>Color</v>
      </c>
      <c r="W1678" t="str">
        <v>Drama</v>
      </c>
      <c r="X1678" t="str">
        <v>English</v>
      </c>
      <c r="Y1678" t="str">
        <v>USA</v>
      </c>
      <c r="Z1678" t="str">
        <v>PG-13</v>
      </c>
      <c r="AA1678" t="str">
        <v>Anthony Hopkins</v>
      </c>
      <c r="AB1678" t="str">
        <v>Mikael HÃ¥fstrÃ¶m</v>
      </c>
      <c r="AC1678">
        <v>12000</v>
      </c>
      <c r="AD1678">
        <v>19904</v>
      </c>
      <c r="AE1678">
        <v>101</v>
      </c>
      <c r="AF1678">
        <v>23000</v>
      </c>
      <c r="AG1678">
        <v>6</v>
      </c>
      <c r="AH1678">
        <v>267</v>
      </c>
      <c r="AI1678">
        <v>114</v>
      </c>
      <c r="AJ1678">
        <v>33037754</v>
      </c>
      <c r="AL1678" s="7" t="str">
        <v>Hilary Brougher</v>
      </c>
      <c r="AM1678" s="35">
        <f>AVERAGEIFS(IMDB4[IMDb Score (1-10)],IMDB4[Director Name],Formula_Analysis!AL1678)</f>
        <v>6.3</v>
      </c>
    </row>
    <row r="1679" spans="1:39" x14ac:dyDescent="0.25">
      <c r="A1679" t="str">
        <v>Center Stage</v>
      </c>
      <c r="B1679">
        <v>36568</v>
      </c>
      <c r="C1679">
        <v>2000</v>
      </c>
      <c r="D1679" t="str">
        <v>2000s</v>
      </c>
      <c r="E1679" t="str">
        <v>Color</v>
      </c>
      <c r="F1679" t="str">
        <v>Drama</v>
      </c>
      <c r="G1679" t="str">
        <v>English</v>
      </c>
      <c r="H1679" t="str">
        <v>USA</v>
      </c>
      <c r="I1679" t="str">
        <v>PG-13</v>
      </c>
      <c r="J1679" t="str">
        <v>Amanda Schull</v>
      </c>
      <c r="K1679" t="str">
        <v>Nicholas Hytner</v>
      </c>
      <c r="L1679">
        <v>757</v>
      </c>
      <c r="M1679">
        <v>1201</v>
      </c>
      <c r="N1679">
        <v>13</v>
      </c>
      <c r="O1679">
        <v>0</v>
      </c>
      <c r="P1679">
        <v>6.7</v>
      </c>
      <c r="R1679" t="str">
        <v>Dracula 2000</v>
      </c>
      <c r="S1679">
        <v>36537</v>
      </c>
      <c r="T1679">
        <v>2000</v>
      </c>
      <c r="U1679" t="str">
        <v>2000s</v>
      </c>
      <c r="V1679" t="str">
        <v>Color</v>
      </c>
      <c r="W1679" t="str">
        <v>Action</v>
      </c>
      <c r="X1679" t="str">
        <v>English</v>
      </c>
      <c r="Y1679" t="str">
        <v>USA</v>
      </c>
      <c r="Z1679" t="str">
        <v>R</v>
      </c>
      <c r="AA1679" t="str">
        <v>Gerard Butler</v>
      </c>
      <c r="AB1679" t="str">
        <v>Patrick Lussier</v>
      </c>
      <c r="AC1679">
        <v>18000</v>
      </c>
      <c r="AD1679">
        <v>23344</v>
      </c>
      <c r="AE1679">
        <v>71</v>
      </c>
      <c r="AF1679">
        <v>0</v>
      </c>
      <c r="AG1679">
        <v>4.9000000000000004</v>
      </c>
      <c r="AH1679">
        <v>122</v>
      </c>
      <c r="AI1679">
        <v>99</v>
      </c>
      <c r="AJ1679">
        <v>33000377</v>
      </c>
      <c r="AL1679" s="7" t="str">
        <v>Petter NÃ¦ss</v>
      </c>
      <c r="AM1679" s="35">
        <f>AVERAGEIFS(IMDB4[IMDb Score (1-10)],IMDB4[Director Name],Formula_Analysis!AL1679)</f>
        <v>7.6</v>
      </c>
    </row>
    <row r="1680" spans="1:39" x14ac:dyDescent="0.25">
      <c r="A1680" t="str">
        <v>Half Baked</v>
      </c>
      <c r="B1680">
        <v>35980</v>
      </c>
      <c r="C1680">
        <v>1998</v>
      </c>
      <c r="D1680" t="str">
        <v>1990s</v>
      </c>
      <c r="E1680" t="str">
        <v>Color</v>
      </c>
      <c r="F1680" t="str">
        <v>Comedy</v>
      </c>
      <c r="G1680" t="str">
        <v>English</v>
      </c>
      <c r="H1680" t="str">
        <v>USA</v>
      </c>
      <c r="I1680" t="str">
        <v>R</v>
      </c>
      <c r="J1680" t="str">
        <v>Dave Chappelle</v>
      </c>
      <c r="K1680" t="str">
        <v>Tamra Davis</v>
      </c>
      <c r="L1680">
        <v>744</v>
      </c>
      <c r="M1680">
        <v>2400</v>
      </c>
      <c r="N1680">
        <v>33</v>
      </c>
      <c r="O1680">
        <v>0</v>
      </c>
      <c r="P1680">
        <v>6.7</v>
      </c>
      <c r="R1680" t="str">
        <v>The Last Dragon</v>
      </c>
      <c r="S1680">
        <v>31254</v>
      </c>
      <c r="T1680">
        <v>1985</v>
      </c>
      <c r="U1680" t="str">
        <v>1980s</v>
      </c>
      <c r="V1680" t="str">
        <v>Color</v>
      </c>
      <c r="W1680" t="str">
        <v>Action</v>
      </c>
      <c r="X1680" t="str">
        <v>English</v>
      </c>
      <c r="Y1680" t="str">
        <v>USA</v>
      </c>
      <c r="Z1680" t="str">
        <v>PG-13</v>
      </c>
      <c r="AA1680" t="str">
        <v>Mike Starr</v>
      </c>
      <c r="AB1680" t="str">
        <v>Michael Schultz</v>
      </c>
      <c r="AC1680">
        <v>854</v>
      </c>
      <c r="AD1680">
        <v>3394</v>
      </c>
      <c r="AE1680">
        <v>78</v>
      </c>
      <c r="AF1680">
        <v>0</v>
      </c>
      <c r="AG1680">
        <v>6.9</v>
      </c>
      <c r="AH1680">
        <v>55</v>
      </c>
      <c r="AI1680">
        <v>109</v>
      </c>
      <c r="AJ1680">
        <v>33000000</v>
      </c>
      <c r="AL1680" s="7" t="str">
        <v>Dagur KÃ¡ri</v>
      </c>
      <c r="AM1680" s="35">
        <f>AVERAGEIFS(IMDB4[IMDb Score (1-10)],IMDB4[Director Name],Formula_Analysis!AL1680)</f>
        <v>6.9</v>
      </c>
    </row>
    <row r="1681" spans="1:39" x14ac:dyDescent="0.25">
      <c r="A1681" t="str">
        <v>Nothing to Lose</v>
      </c>
      <c r="B1681">
        <v>35505</v>
      </c>
      <c r="C1681">
        <v>1997</v>
      </c>
      <c r="D1681" t="str">
        <v>1990s</v>
      </c>
      <c r="E1681" t="str">
        <v>Color</v>
      </c>
      <c r="F1681" t="str">
        <v>Action</v>
      </c>
      <c r="G1681" t="str">
        <v>English</v>
      </c>
      <c r="H1681" t="str">
        <v>USA</v>
      </c>
      <c r="I1681" t="str">
        <v>R</v>
      </c>
      <c r="J1681" t="str">
        <v>Kelly Preston</v>
      </c>
      <c r="K1681" t="str">
        <v>Steve Oedekerk</v>
      </c>
      <c r="L1681">
        <v>742</v>
      </c>
      <c r="M1681">
        <v>2457</v>
      </c>
      <c r="N1681">
        <v>176</v>
      </c>
      <c r="O1681">
        <v>0</v>
      </c>
      <c r="P1681">
        <v>6.7</v>
      </c>
      <c r="R1681" t="str">
        <v>Friday After Next</v>
      </c>
      <c r="S1681">
        <v>37311</v>
      </c>
      <c r="T1681">
        <v>2002</v>
      </c>
      <c r="U1681" t="str">
        <v>2000s</v>
      </c>
      <c r="V1681" t="str">
        <v>Color</v>
      </c>
      <c r="W1681" t="str">
        <v>Comedy</v>
      </c>
      <c r="X1681" t="str">
        <v>English</v>
      </c>
      <c r="Y1681" t="str">
        <v>USA</v>
      </c>
      <c r="Z1681" t="str">
        <v>R</v>
      </c>
      <c r="AA1681" t="str">
        <v>John Witherspoon</v>
      </c>
      <c r="AB1681" t="str">
        <v>Marcus Raboy</v>
      </c>
      <c r="AC1681">
        <v>723</v>
      </c>
      <c r="AD1681">
        <v>3712</v>
      </c>
      <c r="AE1681">
        <v>7</v>
      </c>
      <c r="AF1681">
        <v>981</v>
      </c>
      <c r="AG1681">
        <v>5.8</v>
      </c>
      <c r="AH1681">
        <v>26</v>
      </c>
      <c r="AI1681">
        <v>85</v>
      </c>
      <c r="AJ1681">
        <v>32983713</v>
      </c>
      <c r="AL1681" s="7" t="str">
        <v>Matt Dillon</v>
      </c>
      <c r="AM1681" s="35">
        <f>AVERAGEIFS(IMDB4[IMDb Score (1-10)],IMDB4[Director Name],Formula_Analysis!AL1681)</f>
        <v>6</v>
      </c>
    </row>
    <row r="1682" spans="1:39" x14ac:dyDescent="0.25">
      <c r="A1682" t="str">
        <v>Mystery, Alaska</v>
      </c>
      <c r="B1682">
        <v>36426</v>
      </c>
      <c r="C1682">
        <v>1999</v>
      </c>
      <c r="D1682" t="str">
        <v>1990s</v>
      </c>
      <c r="E1682" t="str">
        <v>Color</v>
      </c>
      <c r="F1682" t="str">
        <v>Comedy</v>
      </c>
      <c r="G1682" t="str">
        <v>English</v>
      </c>
      <c r="H1682" t="str">
        <v>Canada</v>
      </c>
      <c r="I1682" t="str">
        <v>R</v>
      </c>
      <c r="J1682" t="str">
        <v>Scott Grimes</v>
      </c>
      <c r="K1682" t="str">
        <v>Jay Roach</v>
      </c>
      <c r="L1682">
        <v>738</v>
      </c>
      <c r="M1682">
        <v>2171</v>
      </c>
      <c r="N1682">
        <v>116</v>
      </c>
      <c r="O1682">
        <v>913</v>
      </c>
      <c r="P1682">
        <v>6.7</v>
      </c>
      <c r="R1682" t="str">
        <v>Mercury Rising</v>
      </c>
      <c r="S1682">
        <v>35961</v>
      </c>
      <c r="T1682">
        <v>1998</v>
      </c>
      <c r="U1682" t="str">
        <v>1990s</v>
      </c>
      <c r="V1682" t="str">
        <v>Color</v>
      </c>
      <c r="W1682" t="str">
        <v>Action</v>
      </c>
      <c r="X1682" t="str">
        <v>English</v>
      </c>
      <c r="Y1682" t="str">
        <v>USA</v>
      </c>
      <c r="Z1682" t="str">
        <v>R</v>
      </c>
      <c r="AA1682" t="str">
        <v>Bruce Willis</v>
      </c>
      <c r="AB1682" t="str">
        <v>Harold Becker</v>
      </c>
      <c r="AC1682">
        <v>13000</v>
      </c>
      <c r="AD1682">
        <v>16536</v>
      </c>
      <c r="AE1682">
        <v>17</v>
      </c>
      <c r="AF1682">
        <v>0</v>
      </c>
      <c r="AG1682">
        <v>6.1</v>
      </c>
      <c r="AH1682">
        <v>79</v>
      </c>
      <c r="AI1682">
        <v>111</v>
      </c>
      <c r="AJ1682">
        <v>32940507</v>
      </c>
      <c r="AL1682" s="7" t="str">
        <v>Asger Leth</v>
      </c>
      <c r="AM1682" s="35">
        <f>AVERAGEIFS(IMDB4[IMDb Score (1-10)],IMDB4[Director Name],Formula_Analysis!AL1682)</f>
        <v>6.6</v>
      </c>
    </row>
    <row r="1683" spans="1:39" x14ac:dyDescent="0.25">
      <c r="A1683" t="str">
        <v>Under the Tuscan Sun</v>
      </c>
      <c r="B1683">
        <v>37818</v>
      </c>
      <c r="C1683">
        <v>2003</v>
      </c>
      <c r="D1683" t="str">
        <v>2000s</v>
      </c>
      <c r="E1683" t="str">
        <v>Color</v>
      </c>
      <c r="F1683" t="str">
        <v>Comedy</v>
      </c>
      <c r="G1683" t="str">
        <v>English</v>
      </c>
      <c r="H1683" t="str">
        <v>USA</v>
      </c>
      <c r="I1683" t="str">
        <v>PG-13</v>
      </c>
      <c r="J1683" t="str">
        <v>Raoul Bova</v>
      </c>
      <c r="K1683" t="str">
        <v>Audrey Wells</v>
      </c>
      <c r="L1683">
        <v>727</v>
      </c>
      <c r="M1683">
        <v>1310</v>
      </c>
      <c r="N1683">
        <v>22</v>
      </c>
      <c r="O1683">
        <v>0</v>
      </c>
      <c r="P1683">
        <v>6.7</v>
      </c>
      <c r="R1683" t="str">
        <v>Daylight</v>
      </c>
      <c r="S1683">
        <v>35170</v>
      </c>
      <c r="T1683">
        <v>1996</v>
      </c>
      <c r="U1683" t="str">
        <v>1990s</v>
      </c>
      <c r="V1683" t="str">
        <v>Color</v>
      </c>
      <c r="W1683" t="str">
        <v>Action</v>
      </c>
      <c r="X1683" t="str">
        <v>English</v>
      </c>
      <c r="Y1683" t="str">
        <v>USA</v>
      </c>
      <c r="Z1683" t="str">
        <v>PG-13</v>
      </c>
      <c r="AA1683" t="str">
        <v>Sylvester Stallone</v>
      </c>
      <c r="AB1683" t="str">
        <v>Rob Cohen</v>
      </c>
      <c r="AC1683">
        <v>13000</v>
      </c>
      <c r="AD1683">
        <v>25126</v>
      </c>
      <c r="AE1683">
        <v>357</v>
      </c>
      <c r="AF1683">
        <v>0</v>
      </c>
      <c r="AG1683">
        <v>5.8</v>
      </c>
      <c r="AH1683">
        <v>61</v>
      </c>
      <c r="AI1683">
        <v>114</v>
      </c>
      <c r="AJ1683">
        <v>32885565</v>
      </c>
      <c r="AL1683" s="7" t="str">
        <v>Billy Wilder</v>
      </c>
      <c r="AM1683" s="35">
        <f>AVERAGEIFS(IMDB4[IMDb Score (1-10)],IMDB4[Director Name],Formula_Analysis!AL1683)</f>
        <v>8.3000000000000007</v>
      </c>
    </row>
    <row r="1684" spans="1:39" x14ac:dyDescent="0.25">
      <c r="A1684" t="str">
        <v>Event Horizon</v>
      </c>
      <c r="B1684">
        <v>35643</v>
      </c>
      <c r="C1684">
        <v>1997</v>
      </c>
      <c r="D1684" t="str">
        <v>1990s</v>
      </c>
      <c r="E1684" t="str">
        <v>Color</v>
      </c>
      <c r="F1684" t="str">
        <v>Horror</v>
      </c>
      <c r="G1684" t="str">
        <v>English</v>
      </c>
      <c r="H1684" t="str">
        <v>UK</v>
      </c>
      <c r="I1684" t="str">
        <v>R</v>
      </c>
      <c r="J1684" t="str">
        <v>Sean Pertwee</v>
      </c>
      <c r="K1684" t="str">
        <v>Paul W.S. Anderson</v>
      </c>
      <c r="L1684">
        <v>722</v>
      </c>
      <c r="M1684">
        <v>2525</v>
      </c>
      <c r="N1684">
        <v>545</v>
      </c>
      <c r="O1684">
        <v>10000</v>
      </c>
      <c r="P1684">
        <v>6.7</v>
      </c>
      <c r="R1684" t="str">
        <v>Drillbit Taylor</v>
      </c>
      <c r="S1684">
        <v>39703</v>
      </c>
      <c r="T1684">
        <v>2008</v>
      </c>
      <c r="U1684" t="str">
        <v>2000s</v>
      </c>
      <c r="V1684" t="str">
        <v>Color</v>
      </c>
      <c r="W1684" t="str">
        <v>Comedy</v>
      </c>
      <c r="X1684" t="str">
        <v>English</v>
      </c>
      <c r="Y1684" t="str">
        <v>USA</v>
      </c>
      <c r="Z1684" t="str">
        <v>PG-13</v>
      </c>
      <c r="AA1684" t="str">
        <v>Lisa Ann Walter</v>
      </c>
      <c r="AB1684" t="str">
        <v>Steven Brill</v>
      </c>
      <c r="AC1684">
        <v>1000</v>
      </c>
      <c r="AD1684">
        <v>3239</v>
      </c>
      <c r="AE1684">
        <v>65</v>
      </c>
      <c r="AF1684">
        <v>702</v>
      </c>
      <c r="AG1684">
        <v>5.7</v>
      </c>
      <c r="AH1684">
        <v>146</v>
      </c>
      <c r="AI1684">
        <v>102</v>
      </c>
      <c r="AJ1684">
        <v>32853640</v>
      </c>
      <c r="AL1684" s="7" t="str">
        <v>Paul Crowder</v>
      </c>
      <c r="AM1684" s="35">
        <f>AVERAGEIFS(IMDB4[IMDb Score (1-10)],IMDB4[Director Name],Formula_Analysis!AL1684)</f>
        <v>7.3</v>
      </c>
    </row>
    <row r="1685" spans="1:39" x14ac:dyDescent="0.25">
      <c r="A1685" t="str">
        <v>Hairspray</v>
      </c>
      <c r="B1685">
        <v>39371</v>
      </c>
      <c r="C1685">
        <v>2007</v>
      </c>
      <c r="D1685" t="str">
        <v>2000s</v>
      </c>
      <c r="E1685" t="str">
        <v>Color</v>
      </c>
      <c r="F1685" t="str">
        <v>Comedy</v>
      </c>
      <c r="G1685" t="str">
        <v>English</v>
      </c>
      <c r="H1685" t="str">
        <v>USA</v>
      </c>
      <c r="I1685" t="str">
        <v>PG</v>
      </c>
      <c r="J1685" t="str">
        <v>Jerry Stiller</v>
      </c>
      <c r="K1685" t="str">
        <v>Adam Shankman</v>
      </c>
      <c r="L1685">
        <v>719</v>
      </c>
      <c r="M1685">
        <v>1673</v>
      </c>
      <c r="N1685">
        <v>163</v>
      </c>
      <c r="O1685">
        <v>0</v>
      </c>
      <c r="P1685">
        <v>6.7</v>
      </c>
      <c r="R1685" t="str">
        <v>Striptease</v>
      </c>
      <c r="S1685">
        <v>35192</v>
      </c>
      <c r="T1685">
        <v>1996</v>
      </c>
      <c r="U1685" t="str">
        <v>1990s</v>
      </c>
      <c r="V1685" t="str">
        <v>Color</v>
      </c>
      <c r="W1685" t="str">
        <v>Comedy</v>
      </c>
      <c r="X1685" t="str">
        <v>English</v>
      </c>
      <c r="Y1685" t="str">
        <v>USA</v>
      </c>
      <c r="Z1685" t="str">
        <v>R</v>
      </c>
      <c r="AA1685" t="str">
        <v>Demi Moore</v>
      </c>
      <c r="AB1685" t="str">
        <v>Andrew Bergman</v>
      </c>
      <c r="AC1685">
        <v>2000</v>
      </c>
      <c r="AD1685">
        <v>3016</v>
      </c>
      <c r="AE1685">
        <v>31</v>
      </c>
      <c r="AF1685">
        <v>877</v>
      </c>
      <c r="AG1685">
        <v>4.3</v>
      </c>
      <c r="AH1685">
        <v>51</v>
      </c>
      <c r="AI1685">
        <v>117</v>
      </c>
      <c r="AJ1685">
        <v>32800000</v>
      </c>
      <c r="AL1685" s="7" t="str">
        <v>Sherman Alexie</v>
      </c>
      <c r="AM1685" s="35">
        <f>AVERAGEIFS(IMDB4[IMDb Score (1-10)],IMDB4[Director Name],Formula_Analysis!AL1685)</f>
        <v>6.9</v>
      </c>
    </row>
    <row r="1686" spans="1:39" x14ac:dyDescent="0.25">
      <c r="A1686" t="str">
        <v>Signs</v>
      </c>
      <c r="B1686">
        <v>37331</v>
      </c>
      <c r="C1686">
        <v>2002</v>
      </c>
      <c r="D1686" t="str">
        <v>2000s</v>
      </c>
      <c r="E1686" t="str">
        <v>Color</v>
      </c>
      <c r="F1686" t="str">
        <v>Drama</v>
      </c>
      <c r="G1686" t="str">
        <v>English</v>
      </c>
      <c r="H1686" t="str">
        <v>USA</v>
      </c>
      <c r="I1686" t="str">
        <v>PG-13</v>
      </c>
      <c r="J1686" t="str">
        <v>Rory Culkin</v>
      </c>
      <c r="K1686" t="str">
        <v>M. Night Shyamalan</v>
      </c>
      <c r="L1686">
        <v>710</v>
      </c>
      <c r="M1686">
        <v>1675</v>
      </c>
      <c r="N1686">
        <v>0</v>
      </c>
      <c r="O1686">
        <v>0</v>
      </c>
      <c r="P1686">
        <v>6.7</v>
      </c>
      <c r="R1686" t="str">
        <v>Team America: World Police</v>
      </c>
      <c r="S1686">
        <v>38033</v>
      </c>
      <c r="T1686">
        <v>2004</v>
      </c>
      <c r="U1686" t="str">
        <v>2000s</v>
      </c>
      <c r="V1686" t="str">
        <v>Color</v>
      </c>
      <c r="W1686" t="str">
        <v>Action</v>
      </c>
      <c r="X1686" t="str">
        <v>English</v>
      </c>
      <c r="Y1686" t="str">
        <v>USA</v>
      </c>
      <c r="Z1686" t="str">
        <v>R</v>
      </c>
      <c r="AA1686" t="str">
        <v>Jeremy Shada</v>
      </c>
      <c r="AB1686" t="str">
        <v>Trey Parker</v>
      </c>
      <c r="AC1686">
        <v>860</v>
      </c>
      <c r="AD1686">
        <v>2609</v>
      </c>
      <c r="AE1686">
        <v>406</v>
      </c>
      <c r="AF1686">
        <v>0</v>
      </c>
      <c r="AG1686">
        <v>7.2</v>
      </c>
      <c r="AH1686">
        <v>233</v>
      </c>
      <c r="AI1686">
        <v>98</v>
      </c>
      <c r="AJ1686">
        <v>32774834</v>
      </c>
      <c r="AL1686" s="7" t="str">
        <v>Mike McCoy</v>
      </c>
      <c r="AM1686" s="35">
        <f>AVERAGEIFS(IMDB4[IMDb Score (1-10)],IMDB4[Director Name],Formula_Analysis!AL1686)</f>
        <v>6.5</v>
      </c>
    </row>
    <row r="1687" spans="1:39" x14ac:dyDescent="0.25">
      <c r="A1687" t="str">
        <v>May</v>
      </c>
      <c r="B1687">
        <v>37331</v>
      </c>
      <c r="C1687">
        <v>2002</v>
      </c>
      <c r="D1687" t="str">
        <v>2000s</v>
      </c>
      <c r="E1687" t="str">
        <v>Color</v>
      </c>
      <c r="F1687" t="str">
        <v>Drama</v>
      </c>
      <c r="G1687" t="str">
        <v>English</v>
      </c>
      <c r="H1687" t="str">
        <v>USA</v>
      </c>
      <c r="I1687" t="str">
        <v>R</v>
      </c>
      <c r="J1687" t="str">
        <v>James Duval</v>
      </c>
      <c r="K1687" t="str">
        <v>Lucky McKee</v>
      </c>
      <c r="L1687">
        <v>701</v>
      </c>
      <c r="M1687">
        <v>2489</v>
      </c>
      <c r="N1687">
        <v>75</v>
      </c>
      <c r="O1687">
        <v>0</v>
      </c>
      <c r="P1687">
        <v>6.7</v>
      </c>
      <c r="R1687" t="str">
        <v>Hereafter</v>
      </c>
      <c r="S1687">
        <v>40353</v>
      </c>
      <c r="T1687">
        <v>2010</v>
      </c>
      <c r="U1687" t="str">
        <v>2010s</v>
      </c>
      <c r="V1687" t="str">
        <v>Color</v>
      </c>
      <c r="W1687" t="str">
        <v>Drama</v>
      </c>
      <c r="X1687" t="str">
        <v>English</v>
      </c>
      <c r="Y1687" t="str">
        <v>USA</v>
      </c>
      <c r="Z1687" t="str">
        <v>PG-13</v>
      </c>
      <c r="AA1687" t="str">
        <v>Matt Damon</v>
      </c>
      <c r="AB1687" t="str">
        <v>Clint Eastwood</v>
      </c>
      <c r="AC1687">
        <v>13000</v>
      </c>
      <c r="AD1687">
        <v>14344</v>
      </c>
      <c r="AE1687">
        <v>16000</v>
      </c>
      <c r="AF1687">
        <v>16000</v>
      </c>
      <c r="AG1687">
        <v>6.5</v>
      </c>
      <c r="AH1687">
        <v>315</v>
      </c>
      <c r="AI1687">
        <v>129</v>
      </c>
      <c r="AJ1687">
        <v>32741596</v>
      </c>
      <c r="AL1687" s="7" t="str">
        <v>Mamoru Hosoda</v>
      </c>
      <c r="AM1687" s="35">
        <f>AVERAGEIFS(IMDB4[IMDb Score (1-10)],IMDB4[Director Name],Formula_Analysis!AL1687)</f>
        <v>5.9</v>
      </c>
    </row>
    <row r="1688" spans="1:39" x14ac:dyDescent="0.25">
      <c r="A1688" t="str">
        <v>Blue Car</v>
      </c>
      <c r="B1688">
        <v>37523</v>
      </c>
      <c r="C1688">
        <v>2002</v>
      </c>
      <c r="D1688" t="str">
        <v>2000s</v>
      </c>
      <c r="E1688" t="str">
        <v>Color</v>
      </c>
      <c r="F1688" t="str">
        <v>Drama</v>
      </c>
      <c r="G1688" t="str">
        <v>English</v>
      </c>
      <c r="H1688" t="str">
        <v>USA</v>
      </c>
      <c r="I1688" t="str">
        <v>R</v>
      </c>
      <c r="J1688" t="str">
        <v>Frances Fisher</v>
      </c>
      <c r="K1688" t="str">
        <v>Karen Moncrieff</v>
      </c>
      <c r="L1688">
        <v>638</v>
      </c>
      <c r="M1688">
        <v>1641</v>
      </c>
      <c r="N1688">
        <v>22</v>
      </c>
      <c r="O1688">
        <v>115</v>
      </c>
      <c r="P1688">
        <v>6.7</v>
      </c>
      <c r="R1688" t="str">
        <v>The Last House on the Left</v>
      </c>
      <c r="S1688">
        <v>39974</v>
      </c>
      <c r="T1688">
        <v>2009</v>
      </c>
      <c r="U1688" t="str">
        <v>2000s</v>
      </c>
      <c r="V1688" t="str">
        <v>Color</v>
      </c>
      <c r="W1688" t="str">
        <v>Crime</v>
      </c>
      <c r="X1688" t="str">
        <v>English</v>
      </c>
      <c r="Y1688" t="str">
        <v>USA</v>
      </c>
      <c r="Z1688" t="str">
        <v>R</v>
      </c>
      <c r="AA1688" t="str">
        <v>Tony Goldwyn</v>
      </c>
      <c r="AB1688" t="str">
        <v>Dennis Iliadis</v>
      </c>
      <c r="AC1688">
        <v>956</v>
      </c>
      <c r="AD1688">
        <v>3861</v>
      </c>
      <c r="AE1688">
        <v>29</v>
      </c>
      <c r="AF1688">
        <v>0</v>
      </c>
      <c r="AG1688">
        <v>6.6</v>
      </c>
      <c r="AH1688">
        <v>241</v>
      </c>
      <c r="AI1688">
        <v>114</v>
      </c>
      <c r="AJ1688">
        <v>32721635</v>
      </c>
      <c r="AL1688" s="7" t="str">
        <v>Ray Griggs</v>
      </c>
      <c r="AM1688" s="35">
        <f>AVERAGEIFS(IMDB4[IMDb Score (1-10)],IMDB4[Director Name],Formula_Analysis!AL1688)</f>
        <v>5.0999999999999996</v>
      </c>
    </row>
    <row r="1689" spans="1:39" x14ac:dyDescent="0.25">
      <c r="A1689" t="str">
        <v>Mambo Italiano</v>
      </c>
      <c r="B1689">
        <v>37755</v>
      </c>
      <c r="C1689">
        <v>2003</v>
      </c>
      <c r="D1689" t="str">
        <v>2000s</v>
      </c>
      <c r="E1689" t="str">
        <v>Color</v>
      </c>
      <c r="F1689" t="str">
        <v>Comedy</v>
      </c>
      <c r="G1689" t="str">
        <v>English</v>
      </c>
      <c r="H1689" t="str">
        <v>Canada</v>
      </c>
      <c r="I1689" t="str">
        <v>R</v>
      </c>
      <c r="J1689" t="str">
        <v>Paul Sorvino</v>
      </c>
      <c r="K1689" t="str">
        <v>Ã‰mile Gaudreault</v>
      </c>
      <c r="L1689">
        <v>636</v>
      </c>
      <c r="M1689">
        <v>1033</v>
      </c>
      <c r="N1689">
        <v>9</v>
      </c>
      <c r="O1689">
        <v>352</v>
      </c>
      <c r="P1689">
        <v>6.7</v>
      </c>
      <c r="R1689" t="str">
        <v>Dreamer: Inspired by a True Story</v>
      </c>
      <c r="S1689">
        <v>38540</v>
      </c>
      <c r="T1689">
        <v>2005</v>
      </c>
      <c r="U1689" t="str">
        <v>2000s</v>
      </c>
      <c r="V1689" t="str">
        <v>Color</v>
      </c>
      <c r="W1689" t="str">
        <v>Drama</v>
      </c>
      <c r="X1689" t="str">
        <v>English</v>
      </c>
      <c r="Y1689" t="str">
        <v>USA</v>
      </c>
      <c r="Z1689" t="str">
        <v>PG</v>
      </c>
      <c r="AA1689" t="str">
        <v>Ken Howard</v>
      </c>
      <c r="AB1689" t="str">
        <v>John Gatins</v>
      </c>
      <c r="AC1689">
        <v>649</v>
      </c>
      <c r="AD1689">
        <v>1400</v>
      </c>
      <c r="AE1689">
        <v>61</v>
      </c>
      <c r="AF1689">
        <v>0</v>
      </c>
      <c r="AG1689">
        <v>6.9</v>
      </c>
      <c r="AH1689">
        <v>75</v>
      </c>
      <c r="AI1689">
        <v>98</v>
      </c>
      <c r="AJ1689">
        <v>32701088</v>
      </c>
      <c r="AL1689" s="7" t="str">
        <v>Vincente Minnelli</v>
      </c>
      <c r="AM1689" s="35">
        <f>AVERAGEIFS(IMDB4[IMDb Score (1-10)],IMDB4[Director Name],Formula_Analysis!AL1689)</f>
        <v>7.1</v>
      </c>
    </row>
    <row r="1690" spans="1:39" x14ac:dyDescent="0.25">
      <c r="A1690" t="str">
        <v>Bad Words</v>
      </c>
      <c r="B1690">
        <v>41294</v>
      </c>
      <c r="C1690">
        <v>2013</v>
      </c>
      <c r="D1690" t="str">
        <v>2010s</v>
      </c>
      <c r="E1690" t="str">
        <v>Color</v>
      </c>
      <c r="F1690" t="str">
        <v>Comedy</v>
      </c>
      <c r="G1690" t="str">
        <v>English</v>
      </c>
      <c r="H1690" t="str">
        <v>USA</v>
      </c>
      <c r="I1690" t="str">
        <v>R</v>
      </c>
      <c r="J1690" t="str">
        <v>Beth Grant</v>
      </c>
      <c r="K1690" t="str">
        <v>Jason Bateman</v>
      </c>
      <c r="L1690">
        <v>628</v>
      </c>
      <c r="M1690">
        <v>2061</v>
      </c>
      <c r="N1690">
        <v>0</v>
      </c>
      <c r="O1690">
        <v>0</v>
      </c>
      <c r="P1690">
        <v>6.7</v>
      </c>
      <c r="R1690" t="str">
        <v>The 13th Warrior</v>
      </c>
      <c r="S1690">
        <v>36209</v>
      </c>
      <c r="T1690">
        <v>1999</v>
      </c>
      <c r="U1690" t="str">
        <v>1990s</v>
      </c>
      <c r="V1690" t="str">
        <v>Color</v>
      </c>
      <c r="W1690" t="str">
        <v>Action</v>
      </c>
      <c r="X1690" t="str">
        <v>English</v>
      </c>
      <c r="Y1690" t="str">
        <v>USA</v>
      </c>
      <c r="Z1690" t="str">
        <v>R</v>
      </c>
      <c r="AA1690" t="str">
        <v>Tony Curran</v>
      </c>
      <c r="AB1690" t="str">
        <v>John McTiernan</v>
      </c>
      <c r="AC1690">
        <v>845</v>
      </c>
      <c r="AD1690">
        <v>1815</v>
      </c>
      <c r="AE1690">
        <v>323</v>
      </c>
      <c r="AF1690">
        <v>0</v>
      </c>
      <c r="AG1690">
        <v>6.6</v>
      </c>
      <c r="AH1690">
        <v>85</v>
      </c>
      <c r="AI1690">
        <v>102</v>
      </c>
      <c r="AJ1690">
        <v>32694788</v>
      </c>
      <c r="AL1690" s="7" t="str">
        <v>Kiyoshi Kurosawa</v>
      </c>
      <c r="AM1690" s="35">
        <f>AVERAGEIFS(IMDB4[IMDb Score (1-10)],IMDB4[Director Name],Formula_Analysis!AL1690)</f>
        <v>7.4</v>
      </c>
    </row>
    <row r="1691" spans="1:39" x14ac:dyDescent="0.25">
      <c r="A1691" t="str">
        <v>Just Looking</v>
      </c>
      <c r="B1691">
        <v>36206</v>
      </c>
      <c r="C1691">
        <v>1999</v>
      </c>
      <c r="D1691" t="str">
        <v>1990s</v>
      </c>
      <c r="E1691" t="str">
        <v>Color</v>
      </c>
      <c r="F1691" t="str">
        <v>Comedy</v>
      </c>
      <c r="G1691" t="str">
        <v>English</v>
      </c>
      <c r="H1691" t="str">
        <v>USA</v>
      </c>
      <c r="I1691" t="str">
        <v>R</v>
      </c>
      <c r="J1691" t="str">
        <v>Gretchen Mol</v>
      </c>
      <c r="K1691" t="str">
        <v>Jason Alexander</v>
      </c>
      <c r="L1691">
        <v>599</v>
      </c>
      <c r="M1691">
        <v>1030</v>
      </c>
      <c r="N1691">
        <v>700</v>
      </c>
      <c r="O1691">
        <v>117</v>
      </c>
      <c r="P1691">
        <v>6.7</v>
      </c>
      <c r="R1691" t="str">
        <v>Return to Me</v>
      </c>
      <c r="S1691">
        <v>36719</v>
      </c>
      <c r="T1691">
        <v>2000</v>
      </c>
      <c r="U1691" t="str">
        <v>2000s</v>
      </c>
      <c r="V1691" t="str">
        <v>Color</v>
      </c>
      <c r="W1691" t="str">
        <v>Comedy</v>
      </c>
      <c r="X1691" t="str">
        <v>English</v>
      </c>
      <c r="Y1691" t="str">
        <v>USA</v>
      </c>
      <c r="Z1691" t="str">
        <v>PG</v>
      </c>
      <c r="AA1691" t="str">
        <v>Minnie Driver</v>
      </c>
      <c r="AB1691" t="str">
        <v>Bonnie Hunt</v>
      </c>
      <c r="AC1691">
        <v>893</v>
      </c>
      <c r="AD1691">
        <v>3946</v>
      </c>
      <c r="AE1691">
        <v>597</v>
      </c>
      <c r="AF1691">
        <v>0</v>
      </c>
      <c r="AG1691">
        <v>6.9</v>
      </c>
      <c r="AH1691">
        <v>106</v>
      </c>
      <c r="AI1691">
        <v>115</v>
      </c>
      <c r="AJ1691">
        <v>32662299</v>
      </c>
      <c r="AL1691" s="7" t="str">
        <v>Whit Stillman</v>
      </c>
      <c r="AM1691" s="35">
        <f>AVERAGEIFS(IMDB4[IMDb Score (1-10)],IMDB4[Director Name],Formula_Analysis!AL1691)</f>
        <v>7.5</v>
      </c>
    </row>
    <row r="1692" spans="1:39" x14ac:dyDescent="0.25">
      <c r="A1692" t="str">
        <v>Facing the Giants</v>
      </c>
      <c r="B1692">
        <v>38786</v>
      </c>
      <c r="C1692">
        <v>2006</v>
      </c>
      <c r="D1692" t="str">
        <v>2000s</v>
      </c>
      <c r="E1692" t="str">
        <v>Color</v>
      </c>
      <c r="F1692" t="str">
        <v>Drama</v>
      </c>
      <c r="G1692" t="str">
        <v>English</v>
      </c>
      <c r="H1692" t="str">
        <v>USA</v>
      </c>
      <c r="I1692" t="str">
        <v>PG</v>
      </c>
      <c r="J1692" t="str">
        <v>Alex Kendrick</v>
      </c>
      <c r="K1692" t="str">
        <v>Alex Kendrick</v>
      </c>
      <c r="L1692">
        <v>589</v>
      </c>
      <c r="M1692">
        <v>916</v>
      </c>
      <c r="N1692">
        <v>589</v>
      </c>
      <c r="O1692">
        <v>0</v>
      </c>
      <c r="P1692">
        <v>6.7</v>
      </c>
      <c r="R1692" t="str">
        <v>Because of Winn-Dixie</v>
      </c>
      <c r="S1692">
        <v>38621</v>
      </c>
      <c r="T1692">
        <v>2005</v>
      </c>
      <c r="U1692" t="str">
        <v>2000s</v>
      </c>
      <c r="V1692" t="str">
        <v>Color</v>
      </c>
      <c r="W1692" t="str">
        <v>Comedy</v>
      </c>
      <c r="X1692" t="str">
        <v>English</v>
      </c>
      <c r="Y1692" t="str">
        <v>USA</v>
      </c>
      <c r="Z1692" t="str">
        <v>PG</v>
      </c>
      <c r="AA1692" t="str">
        <v>Cicely Tyson</v>
      </c>
      <c r="AB1692" t="str">
        <v>Wayne Wang</v>
      </c>
      <c r="AC1692">
        <v>907</v>
      </c>
      <c r="AD1692">
        <v>3462</v>
      </c>
      <c r="AE1692">
        <v>61</v>
      </c>
      <c r="AF1692">
        <v>1000</v>
      </c>
      <c r="AG1692">
        <v>6.4</v>
      </c>
      <c r="AH1692">
        <v>96</v>
      </c>
      <c r="AI1692">
        <v>106</v>
      </c>
      <c r="AJ1692">
        <v>32645546</v>
      </c>
      <c r="AL1692" s="7" t="str">
        <v>Zak Penn</v>
      </c>
      <c r="AM1692" s="35">
        <f>AVERAGEIFS(IMDB4[IMDb Score (1-10)],IMDB4[Director Name],Formula_Analysis!AL1692)</f>
        <v>6.6</v>
      </c>
    </row>
    <row r="1693" spans="1:39" x14ac:dyDescent="0.25">
      <c r="A1693" t="str">
        <v>Anna and the King</v>
      </c>
      <c r="B1693">
        <v>36174</v>
      </c>
      <c r="C1693">
        <v>1999</v>
      </c>
      <c r="D1693" t="str">
        <v>1990s</v>
      </c>
      <c r="E1693" t="str">
        <v>Color</v>
      </c>
      <c r="F1693" t="str">
        <v>Drama</v>
      </c>
      <c r="G1693" t="str">
        <v>English</v>
      </c>
      <c r="H1693" t="str">
        <v>USA</v>
      </c>
      <c r="I1693" t="str">
        <v>PG-13</v>
      </c>
      <c r="J1693" t="str">
        <v>Bai Ling</v>
      </c>
      <c r="K1693" t="str">
        <v>Andy Tennant</v>
      </c>
      <c r="L1693">
        <v>582</v>
      </c>
      <c r="M1693">
        <v>804</v>
      </c>
      <c r="N1693">
        <v>72</v>
      </c>
      <c r="O1693">
        <v>0</v>
      </c>
      <c r="P1693">
        <v>6.7</v>
      </c>
      <c r="R1693" t="str">
        <v>Driven</v>
      </c>
      <c r="S1693">
        <v>37004</v>
      </c>
      <c r="T1693">
        <v>2001</v>
      </c>
      <c r="U1693" t="str">
        <v>2000s</v>
      </c>
      <c r="V1693" t="str">
        <v>Color</v>
      </c>
      <c r="W1693" t="str">
        <v>Action</v>
      </c>
      <c r="X1693" t="str">
        <v>English</v>
      </c>
      <c r="Y1693" t="str">
        <v>USA</v>
      </c>
      <c r="Z1693" t="str">
        <v>PG-13</v>
      </c>
      <c r="AA1693" t="str">
        <v>Sylvester Stallone</v>
      </c>
      <c r="AB1693" t="str">
        <v>Renny Harlin</v>
      </c>
      <c r="AC1693">
        <v>13000</v>
      </c>
      <c r="AD1693">
        <v>14780</v>
      </c>
      <c r="AE1693">
        <v>212</v>
      </c>
      <c r="AF1693">
        <v>886</v>
      </c>
      <c r="AG1693">
        <v>4.5</v>
      </c>
      <c r="AH1693">
        <v>109</v>
      </c>
      <c r="AI1693">
        <v>116</v>
      </c>
      <c r="AJ1693">
        <v>32616869</v>
      </c>
      <c r="AL1693" s="7" t="str">
        <v>William Cottrell</v>
      </c>
      <c r="AM1693" s="35">
        <f>AVERAGEIFS(IMDB4[IMDb Score (1-10)],IMDB4[Director Name],Formula_Analysis!AL1693)</f>
        <v>7.7</v>
      </c>
    </row>
    <row r="1694" spans="1:39" x14ac:dyDescent="0.25">
      <c r="A1694" t="str">
        <v>Hocus Pocus</v>
      </c>
      <c r="B1694">
        <v>34139</v>
      </c>
      <c r="C1694">
        <v>1993</v>
      </c>
      <c r="D1694" t="str">
        <v>1990s</v>
      </c>
      <c r="E1694" t="str">
        <v>Color</v>
      </c>
      <c r="F1694" t="str">
        <v>Comedy</v>
      </c>
      <c r="G1694" t="str">
        <v>English</v>
      </c>
      <c r="H1694" t="str">
        <v>USA</v>
      </c>
      <c r="I1694" t="str">
        <v>PG</v>
      </c>
      <c r="J1694" t="str">
        <v>Vinessa Shaw</v>
      </c>
      <c r="K1694" t="str">
        <v>Kenny Ortega</v>
      </c>
      <c r="L1694">
        <v>580</v>
      </c>
      <c r="M1694">
        <v>1275</v>
      </c>
      <c r="N1694">
        <v>197</v>
      </c>
      <c r="O1694">
        <v>16000</v>
      </c>
      <c r="P1694">
        <v>6.7</v>
      </c>
      <c r="R1694" t="str">
        <v>Friday the 13th: The Final Chapter</v>
      </c>
      <c r="S1694">
        <v>30733</v>
      </c>
      <c r="T1694">
        <v>1984</v>
      </c>
      <c r="U1694" t="str">
        <v>1980s</v>
      </c>
      <c r="V1694" t="str">
        <v>Color</v>
      </c>
      <c r="W1694" t="str">
        <v>Horror</v>
      </c>
      <c r="X1694" t="str">
        <v>English</v>
      </c>
      <c r="Y1694" t="str">
        <v>USA</v>
      </c>
      <c r="Z1694" t="str">
        <v>R</v>
      </c>
      <c r="AA1694" t="str">
        <v>Judie Aronson</v>
      </c>
      <c r="AB1694" t="str">
        <v>Joseph Zito</v>
      </c>
      <c r="AC1694">
        <v>158</v>
      </c>
      <c r="AD1694">
        <v>467</v>
      </c>
      <c r="AE1694">
        <v>17</v>
      </c>
      <c r="AF1694">
        <v>0</v>
      </c>
      <c r="AG1694">
        <v>5.9</v>
      </c>
      <c r="AH1694">
        <v>166</v>
      </c>
      <c r="AI1694">
        <v>97</v>
      </c>
      <c r="AJ1694">
        <v>32600000</v>
      </c>
      <c r="AL1694" s="7" t="str">
        <v>Teddy Chan</v>
      </c>
      <c r="AM1694" s="35">
        <f>AVERAGEIFS(IMDB4[IMDb Score (1-10)],IMDB4[Director Name],Formula_Analysis!AL1694)</f>
        <v>6.5</v>
      </c>
    </row>
    <row r="1695" spans="1:39" x14ac:dyDescent="0.25">
      <c r="A1695" t="str">
        <v>Taking Woodstock</v>
      </c>
      <c r="B1695">
        <v>40127</v>
      </c>
      <c r="C1695">
        <v>2009</v>
      </c>
      <c r="D1695" t="str">
        <v>2000s</v>
      </c>
      <c r="E1695" t="str">
        <v>Color</v>
      </c>
      <c r="F1695" t="str">
        <v>Comedy</v>
      </c>
      <c r="G1695" t="str">
        <v>English</v>
      </c>
      <c r="H1695" t="str">
        <v>USA</v>
      </c>
      <c r="I1695" t="str">
        <v>R</v>
      </c>
      <c r="J1695" t="str">
        <v>Imelda Staunton</v>
      </c>
      <c r="K1695" t="str">
        <v>Ang Lee</v>
      </c>
      <c r="L1695">
        <v>579</v>
      </c>
      <c r="M1695">
        <v>1500</v>
      </c>
      <c r="N1695">
        <v>0</v>
      </c>
      <c r="O1695">
        <v>0</v>
      </c>
      <c r="P1695">
        <v>6.7</v>
      </c>
      <c r="R1695" t="str">
        <v>Proof of Life</v>
      </c>
      <c r="S1695">
        <v>36786</v>
      </c>
      <c r="T1695">
        <v>2000</v>
      </c>
      <c r="U1695" t="str">
        <v>2000s</v>
      </c>
      <c r="V1695" t="str">
        <v>Color</v>
      </c>
      <c r="W1695" t="str">
        <v>Action</v>
      </c>
      <c r="X1695" t="str">
        <v>English</v>
      </c>
      <c r="Y1695" t="str">
        <v>USA</v>
      </c>
      <c r="Z1695" t="str">
        <v>R</v>
      </c>
      <c r="AA1695" t="str">
        <v>Pamela Reed</v>
      </c>
      <c r="AB1695" t="str">
        <v>Taylor Hackford</v>
      </c>
      <c r="AC1695">
        <v>324</v>
      </c>
      <c r="AD1695">
        <v>1013</v>
      </c>
      <c r="AE1695">
        <v>138</v>
      </c>
      <c r="AF1695">
        <v>892</v>
      </c>
      <c r="AG1695">
        <v>6.2</v>
      </c>
      <c r="AH1695">
        <v>134</v>
      </c>
      <c r="AI1695">
        <v>135</v>
      </c>
      <c r="AJ1695">
        <v>32598931</v>
      </c>
      <c r="AL1695" s="7" t="str">
        <v>Rafa Lara</v>
      </c>
      <c r="AM1695" s="35">
        <f>AVERAGEIFS(IMDB4[IMDb Score (1-10)],IMDB4[Director Name],Formula_Analysis!AL1695)</f>
        <v>6.2</v>
      </c>
    </row>
    <row r="1696" spans="1:39" x14ac:dyDescent="0.25">
      <c r="A1696" t="str">
        <v>Safe Haven</v>
      </c>
      <c r="B1696">
        <v>41446</v>
      </c>
      <c r="C1696">
        <v>2013</v>
      </c>
      <c r="D1696" t="str">
        <v>2010s</v>
      </c>
      <c r="E1696" t="str">
        <v>Color</v>
      </c>
      <c r="F1696" t="str">
        <v>Drama</v>
      </c>
      <c r="G1696" t="str">
        <v>English</v>
      </c>
      <c r="H1696" t="str">
        <v>USA</v>
      </c>
      <c r="I1696" t="str">
        <v>PG-13</v>
      </c>
      <c r="J1696" t="str">
        <v>David Lyons</v>
      </c>
      <c r="K1696" t="str">
        <v>Lasse HallstrÃ¶m</v>
      </c>
      <c r="L1696">
        <v>576</v>
      </c>
      <c r="M1696">
        <v>1554</v>
      </c>
      <c r="N1696">
        <v>529</v>
      </c>
      <c r="O1696">
        <v>23000</v>
      </c>
      <c r="P1696">
        <v>6.7</v>
      </c>
      <c r="R1696" t="str">
        <v>Mr. Bean's Holiday</v>
      </c>
      <c r="S1696">
        <v>39350</v>
      </c>
      <c r="T1696">
        <v>2007</v>
      </c>
      <c r="U1696" t="str">
        <v>2000s</v>
      </c>
      <c r="V1696" t="str">
        <v>Color</v>
      </c>
      <c r="W1696" t="str">
        <v>Comedy</v>
      </c>
      <c r="X1696" t="str">
        <v>English</v>
      </c>
      <c r="Y1696" t="str">
        <v>UK</v>
      </c>
      <c r="Z1696" t="str">
        <v>PG</v>
      </c>
      <c r="AA1696" t="str">
        <v>Lily Atkinson</v>
      </c>
      <c r="AB1696" t="str">
        <v>Steve Bendelack</v>
      </c>
      <c r="AC1696">
        <v>328</v>
      </c>
      <c r="AD1696">
        <v>794</v>
      </c>
      <c r="AE1696">
        <v>68</v>
      </c>
      <c r="AF1696">
        <v>0</v>
      </c>
      <c r="AG1696">
        <v>6.3</v>
      </c>
      <c r="AH1696">
        <v>151</v>
      </c>
      <c r="AI1696">
        <v>90</v>
      </c>
      <c r="AJ1696">
        <v>32553210</v>
      </c>
      <c r="AL1696" s="7" t="str">
        <v>Mark Herman</v>
      </c>
      <c r="AM1696" s="35">
        <f>AVERAGEIFS(IMDB4[IMDb Score (1-10)],IMDB4[Director Name],Formula_Analysis!AL1696)</f>
        <v>7.8</v>
      </c>
    </row>
    <row r="1697" spans="1:39" x14ac:dyDescent="0.25">
      <c r="A1697" t="str">
        <v>Selena</v>
      </c>
      <c r="B1697">
        <v>35647</v>
      </c>
      <c r="C1697">
        <v>1997</v>
      </c>
      <c r="D1697" t="str">
        <v>1990s</v>
      </c>
      <c r="E1697" t="str">
        <v>Color</v>
      </c>
      <c r="F1697" t="str">
        <v>Biography</v>
      </c>
      <c r="G1697" t="str">
        <v>English</v>
      </c>
      <c r="H1697" t="str">
        <v>USA</v>
      </c>
      <c r="I1697" t="str">
        <v>PG</v>
      </c>
      <c r="J1697" t="str">
        <v>Jon Seda</v>
      </c>
      <c r="K1697" t="str">
        <v>Gregory Nava</v>
      </c>
      <c r="L1697">
        <v>565</v>
      </c>
      <c r="M1697">
        <v>1735</v>
      </c>
      <c r="N1697">
        <v>16</v>
      </c>
      <c r="O1697">
        <v>0</v>
      </c>
      <c r="P1697">
        <v>6.7</v>
      </c>
      <c r="R1697" t="str">
        <v>Bend It Like Beckham</v>
      </c>
      <c r="S1697">
        <v>37326</v>
      </c>
      <c r="T1697">
        <v>2002</v>
      </c>
      <c r="U1697" t="str">
        <v>2000s</v>
      </c>
      <c r="V1697" t="str">
        <v>Color</v>
      </c>
      <c r="W1697" t="str">
        <v>Comedy</v>
      </c>
      <c r="X1697" t="str">
        <v>English</v>
      </c>
      <c r="Y1697" t="str">
        <v>UK</v>
      </c>
      <c r="Z1697" t="str">
        <v>PG-13</v>
      </c>
      <c r="AA1697" t="str">
        <v>Archie Panjabi</v>
      </c>
      <c r="AB1697" t="str">
        <v>Gurinder Chadha</v>
      </c>
      <c r="AC1697">
        <v>883</v>
      </c>
      <c r="AD1697">
        <v>2201</v>
      </c>
      <c r="AE1697">
        <v>98</v>
      </c>
      <c r="AF1697">
        <v>0</v>
      </c>
      <c r="AG1697">
        <v>6.7</v>
      </c>
      <c r="AH1697">
        <v>161</v>
      </c>
      <c r="AI1697">
        <v>112</v>
      </c>
      <c r="AJ1697">
        <v>32541719</v>
      </c>
      <c r="AL1697" s="7" t="str">
        <v>Harry Beaumont</v>
      </c>
      <c r="AM1697" s="35">
        <f>AVERAGEIFS(IMDB4[IMDb Score (1-10)],IMDB4[Director Name],Formula_Analysis!AL1697)</f>
        <v>6.3</v>
      </c>
    </row>
    <row r="1698" spans="1:39" x14ac:dyDescent="0.25">
      <c r="A1698" t="str">
        <v>Walk Hard: The Dewey Cox Story</v>
      </c>
      <c r="B1698">
        <v>39324</v>
      </c>
      <c r="C1698">
        <v>2007</v>
      </c>
      <c r="D1698" t="str">
        <v>2000s</v>
      </c>
      <c r="E1698" t="str">
        <v>Color</v>
      </c>
      <c r="F1698" t="str">
        <v>Comedy</v>
      </c>
      <c r="G1698" t="str">
        <v>English</v>
      </c>
      <c r="H1698" t="str">
        <v>USA</v>
      </c>
      <c r="I1698" t="str">
        <v>R</v>
      </c>
      <c r="J1698" t="str">
        <v>Tim Meadows</v>
      </c>
      <c r="K1698" t="str">
        <v>Jake Kasdan</v>
      </c>
      <c r="L1698">
        <v>553</v>
      </c>
      <c r="M1698">
        <v>1082</v>
      </c>
      <c r="N1698">
        <v>52</v>
      </c>
      <c r="O1698">
        <v>0</v>
      </c>
      <c r="P1698">
        <v>6.7</v>
      </c>
      <c r="R1698" t="str">
        <v>Almost Famous</v>
      </c>
      <c r="S1698">
        <v>36683</v>
      </c>
      <c r="T1698">
        <v>2000</v>
      </c>
      <c r="U1698" t="str">
        <v>2000s</v>
      </c>
      <c r="V1698" t="str">
        <v>Color</v>
      </c>
      <c r="W1698" t="str">
        <v>Adventure</v>
      </c>
      <c r="X1698" t="str">
        <v>English</v>
      </c>
      <c r="Y1698" t="str">
        <v>USA</v>
      </c>
      <c r="Z1698" t="str">
        <v>R</v>
      </c>
      <c r="AA1698" t="str">
        <v>Philip Seymour Hoffman</v>
      </c>
      <c r="AB1698" t="str">
        <v>Cameron Crowe</v>
      </c>
      <c r="AC1698">
        <v>22000</v>
      </c>
      <c r="AD1698">
        <v>36897</v>
      </c>
      <c r="AE1698">
        <v>488</v>
      </c>
      <c r="AF1698">
        <v>15000</v>
      </c>
      <c r="AG1698">
        <v>7.9</v>
      </c>
      <c r="AH1698">
        <v>149</v>
      </c>
      <c r="AI1698">
        <v>152</v>
      </c>
      <c r="AJ1698">
        <v>32522352</v>
      </c>
      <c r="AL1698" s="7" t="str">
        <v>Michel Leclerc</v>
      </c>
      <c r="AM1698" s="35">
        <f>AVERAGEIFS(IMDB4[IMDb Score (1-10)],IMDB4[Director Name],Formula_Analysis!AL1698)</f>
        <v>7.2</v>
      </c>
    </row>
    <row r="1699" spans="1:39" x14ac:dyDescent="0.25">
      <c r="A1699" t="str">
        <v>The Ballad of Jack and Rose</v>
      </c>
      <c r="B1699">
        <v>38628</v>
      </c>
      <c r="C1699">
        <v>2005</v>
      </c>
      <c r="D1699" t="str">
        <v>2000s</v>
      </c>
      <c r="E1699" t="str">
        <v>Color</v>
      </c>
      <c r="F1699" t="str">
        <v>Drama</v>
      </c>
      <c r="G1699" t="str">
        <v>English</v>
      </c>
      <c r="H1699" t="str">
        <v>USA</v>
      </c>
      <c r="I1699" t="str">
        <v>R</v>
      </c>
      <c r="J1699" t="str">
        <v>Beau Bridges</v>
      </c>
      <c r="K1699" t="str">
        <v>Rebecca Miller</v>
      </c>
      <c r="L1699">
        <v>552</v>
      </c>
      <c r="M1699">
        <v>859</v>
      </c>
      <c r="N1699">
        <v>58</v>
      </c>
      <c r="O1699">
        <v>608</v>
      </c>
      <c r="P1699">
        <v>6.7</v>
      </c>
      <c r="R1699" t="str">
        <v>The Pianist</v>
      </c>
      <c r="S1699">
        <v>37447</v>
      </c>
      <c r="T1699">
        <v>2002</v>
      </c>
      <c r="U1699" t="str">
        <v>2000s</v>
      </c>
      <c r="V1699" t="str">
        <v>Black and White</v>
      </c>
      <c r="W1699" t="str">
        <v>Biography</v>
      </c>
      <c r="X1699" t="str">
        <v>English</v>
      </c>
      <c r="Y1699" t="str">
        <v>France</v>
      </c>
      <c r="Z1699" t="str">
        <v>R</v>
      </c>
      <c r="AA1699" t="str">
        <v>Emilia Fox</v>
      </c>
      <c r="AB1699" t="str">
        <v>Roman Polanski</v>
      </c>
      <c r="AC1699">
        <v>396</v>
      </c>
      <c r="AD1699">
        <v>1075</v>
      </c>
      <c r="AE1699">
        <v>2000</v>
      </c>
      <c r="AF1699">
        <v>21000</v>
      </c>
      <c r="AG1699">
        <v>8.5</v>
      </c>
      <c r="AH1699">
        <v>193</v>
      </c>
      <c r="AI1699">
        <v>150</v>
      </c>
      <c r="AJ1699">
        <v>32519322</v>
      </c>
      <c r="AL1699" s="7" t="str">
        <v>Claude Miller</v>
      </c>
      <c r="AM1699" s="35">
        <f>AVERAGEIFS(IMDB4[IMDb Score (1-10)],IMDB4[Director Name],Formula_Analysis!AL1699)</f>
        <v>6.9</v>
      </c>
    </row>
    <row r="1700" spans="1:39" x14ac:dyDescent="0.25">
      <c r="A1700" t="str">
        <v>Catch a Fire</v>
      </c>
      <c r="B1700">
        <v>38939</v>
      </c>
      <c r="C1700">
        <v>2006</v>
      </c>
      <c r="D1700" t="str">
        <v>2000s</v>
      </c>
      <c r="E1700" t="str">
        <v>Color</v>
      </c>
      <c r="F1700" t="str">
        <v>Biography</v>
      </c>
      <c r="G1700" t="str">
        <v>English</v>
      </c>
      <c r="H1700" t="str">
        <v>France</v>
      </c>
      <c r="I1700" t="str">
        <v>PG-13</v>
      </c>
      <c r="J1700" t="str">
        <v>Derek Luke</v>
      </c>
      <c r="K1700" t="str">
        <v>Phillip Noyce</v>
      </c>
      <c r="L1700">
        <v>543</v>
      </c>
      <c r="M1700">
        <v>678</v>
      </c>
      <c r="N1700">
        <v>176</v>
      </c>
      <c r="O1700">
        <v>447</v>
      </c>
      <c r="P1700">
        <v>6.7</v>
      </c>
      <c r="R1700" t="str">
        <v>Paranormal Activity: The Marked Ones</v>
      </c>
      <c r="S1700">
        <v>41980</v>
      </c>
      <c r="T1700">
        <v>2014</v>
      </c>
      <c r="U1700" t="str">
        <v>2010s</v>
      </c>
      <c r="V1700" t="str">
        <v>Color</v>
      </c>
      <c r="W1700" t="str">
        <v>Fantasy</v>
      </c>
      <c r="X1700" t="str">
        <v>English</v>
      </c>
      <c r="Y1700" t="str">
        <v>USA</v>
      </c>
      <c r="Z1700" t="str">
        <v>R</v>
      </c>
      <c r="AA1700" t="str">
        <v>Richard Cabral</v>
      </c>
      <c r="AB1700" t="str">
        <v>Christopher Landon</v>
      </c>
      <c r="AC1700">
        <v>510</v>
      </c>
      <c r="AD1700">
        <v>2161</v>
      </c>
      <c r="AE1700">
        <v>52</v>
      </c>
      <c r="AF1700">
        <v>10000</v>
      </c>
      <c r="AG1700">
        <v>5</v>
      </c>
      <c r="AH1700">
        <v>220</v>
      </c>
      <c r="AI1700">
        <v>101</v>
      </c>
      <c r="AJ1700">
        <v>32453345</v>
      </c>
      <c r="AL1700" s="7" t="str">
        <v>Kurt Hale</v>
      </c>
      <c r="AM1700" s="35">
        <f>AVERAGEIFS(IMDB4[IMDb Score (1-10)],IMDB4[Director Name],Formula_Analysis!AL1700)</f>
        <v>6.2</v>
      </c>
    </row>
    <row r="1701" spans="1:39" x14ac:dyDescent="0.25">
      <c r="A1701" t="str">
        <v>Coco Before Chanel</v>
      </c>
      <c r="B1701">
        <v>39918</v>
      </c>
      <c r="C1701">
        <v>2009</v>
      </c>
      <c r="D1701" t="str">
        <v>2000s</v>
      </c>
      <c r="E1701" t="str">
        <v>Color</v>
      </c>
      <c r="F1701" t="str">
        <v>Biography</v>
      </c>
      <c r="G1701" t="str">
        <v>French</v>
      </c>
      <c r="H1701" t="str">
        <v>France</v>
      </c>
      <c r="I1701" t="str">
        <v>PG-13</v>
      </c>
      <c r="J1701" t="str">
        <v>Alessandro Nivola</v>
      </c>
      <c r="K1701" t="str">
        <v>Anne Fontaine</v>
      </c>
      <c r="L1701">
        <v>527</v>
      </c>
      <c r="M1701">
        <v>735</v>
      </c>
      <c r="N1701">
        <v>105</v>
      </c>
      <c r="O1701">
        <v>0</v>
      </c>
      <c r="P1701">
        <v>6.7</v>
      </c>
      <c r="R1701" t="str">
        <v>The Men Who Stare at Goats</v>
      </c>
      <c r="S1701">
        <v>39860</v>
      </c>
      <c r="T1701">
        <v>2009</v>
      </c>
      <c r="U1701" t="str">
        <v>2000s</v>
      </c>
      <c r="V1701" t="str">
        <v>Color</v>
      </c>
      <c r="W1701" t="str">
        <v>Comedy</v>
      </c>
      <c r="X1701" t="str">
        <v>English</v>
      </c>
      <c r="Y1701" t="str">
        <v>USA</v>
      </c>
      <c r="Z1701" t="str">
        <v>R</v>
      </c>
      <c r="AA1701" t="str">
        <v>Kevin Spacey</v>
      </c>
      <c r="AB1701" t="str">
        <v>Grant Heslov</v>
      </c>
      <c r="AC1701">
        <v>18000</v>
      </c>
      <c r="AD1701">
        <v>32474</v>
      </c>
      <c r="AE1701">
        <v>293</v>
      </c>
      <c r="AF1701">
        <v>15000</v>
      </c>
      <c r="AG1701">
        <v>6.2</v>
      </c>
      <c r="AH1701">
        <v>271</v>
      </c>
      <c r="AI1701">
        <v>94</v>
      </c>
      <c r="AJ1701">
        <v>32416109</v>
      </c>
      <c r="AL1701" s="7" t="str">
        <v>Jacques Perrin</v>
      </c>
      <c r="AM1701" s="35">
        <f>AVERAGEIFS(IMDB4[IMDb Score (1-10)],IMDB4[Director Name],Formula_Analysis!AL1701)</f>
        <v>7.9</v>
      </c>
    </row>
    <row r="1702" spans="1:39" x14ac:dyDescent="0.25">
      <c r="A1702" t="str">
        <v>Ramona and Beezus</v>
      </c>
      <c r="B1702">
        <v>40291</v>
      </c>
      <c r="C1702">
        <v>2010</v>
      </c>
      <c r="D1702" t="str">
        <v>2010s</v>
      </c>
      <c r="E1702" t="str">
        <v>Color</v>
      </c>
      <c r="F1702" t="str">
        <v>Adventure</v>
      </c>
      <c r="G1702" t="str">
        <v>English</v>
      </c>
      <c r="H1702" t="str">
        <v>USA</v>
      </c>
      <c r="I1702" t="str">
        <v>G</v>
      </c>
      <c r="J1702" t="str">
        <v>Sierra McCormick</v>
      </c>
      <c r="K1702" t="str">
        <v>Elizabeth Allen Rosenbaum</v>
      </c>
      <c r="L1702">
        <v>512</v>
      </c>
      <c r="M1702">
        <v>1002</v>
      </c>
      <c r="N1702">
        <v>20</v>
      </c>
      <c r="O1702">
        <v>0</v>
      </c>
      <c r="P1702">
        <v>6.7</v>
      </c>
      <c r="R1702" t="str">
        <v>500 Days of Summer</v>
      </c>
      <c r="S1702">
        <v>39838</v>
      </c>
      <c r="T1702">
        <v>2009</v>
      </c>
      <c r="U1702" t="str">
        <v>2000s</v>
      </c>
      <c r="V1702" t="str">
        <v>Color</v>
      </c>
      <c r="W1702" t="str">
        <v>Comedy</v>
      </c>
      <c r="X1702" t="str">
        <v>English</v>
      </c>
      <c r="Y1702" t="str">
        <v>USA</v>
      </c>
      <c r="Z1702" t="str">
        <v>PG-13</v>
      </c>
      <c r="AA1702" t="str">
        <v>Joseph Gordon-Levitt</v>
      </c>
      <c r="AB1702" t="str">
        <v>Marc Webb</v>
      </c>
      <c r="AC1702">
        <v>23000</v>
      </c>
      <c r="AD1702">
        <v>54075</v>
      </c>
      <c r="AE1702">
        <v>464</v>
      </c>
      <c r="AF1702">
        <v>40000</v>
      </c>
      <c r="AG1702">
        <v>7.7</v>
      </c>
      <c r="AH1702">
        <v>331</v>
      </c>
      <c r="AI1702">
        <v>95</v>
      </c>
      <c r="AJ1702">
        <v>32391374</v>
      </c>
      <c r="AL1702" s="7" t="str">
        <v>Maurizio Benazzo</v>
      </c>
      <c r="AM1702" s="35">
        <f>AVERAGEIFS(IMDB4[IMDb Score (1-10)],IMDB4[Director Name],Formula_Analysis!AL1702)</f>
        <v>7.2</v>
      </c>
    </row>
    <row r="1703" spans="1:39" x14ac:dyDescent="0.25">
      <c r="A1703" t="str">
        <v>Primary Colors</v>
      </c>
      <c r="B1703">
        <v>36125</v>
      </c>
      <c r="C1703">
        <v>1998</v>
      </c>
      <c r="D1703" t="str">
        <v>1990s</v>
      </c>
      <c r="E1703" t="str">
        <v>Color</v>
      </c>
      <c r="F1703" t="str">
        <v>Comedy</v>
      </c>
      <c r="G1703" t="str">
        <v>English</v>
      </c>
      <c r="H1703" t="str">
        <v>France</v>
      </c>
      <c r="I1703" t="str">
        <v>R</v>
      </c>
      <c r="J1703" t="str">
        <v>Maura Tierney</v>
      </c>
      <c r="K1703" t="str">
        <v>Mike Nichols</v>
      </c>
      <c r="L1703">
        <v>509</v>
      </c>
      <c r="M1703">
        <v>1409</v>
      </c>
      <c r="N1703">
        <v>0</v>
      </c>
      <c r="O1703">
        <v>688</v>
      </c>
      <c r="P1703">
        <v>6.7</v>
      </c>
      <c r="R1703" t="str">
        <v>Bride of Chucky</v>
      </c>
      <c r="S1703">
        <v>35809</v>
      </c>
      <c r="T1703">
        <v>1998</v>
      </c>
      <c r="U1703" t="str">
        <v>1990s</v>
      </c>
      <c r="V1703" t="str">
        <v>Color</v>
      </c>
      <c r="W1703" t="str">
        <v>Comedy</v>
      </c>
      <c r="X1703" t="str">
        <v>English</v>
      </c>
      <c r="Y1703" t="str">
        <v>Canada</v>
      </c>
      <c r="Z1703" t="str">
        <v>R</v>
      </c>
      <c r="AA1703" t="str">
        <v>Alexis Arquette</v>
      </c>
      <c r="AB1703" t="str">
        <v>Ronny Yu</v>
      </c>
      <c r="AC1703">
        <v>285</v>
      </c>
      <c r="AD1703">
        <v>667</v>
      </c>
      <c r="AE1703">
        <v>31</v>
      </c>
      <c r="AF1703">
        <v>0</v>
      </c>
      <c r="AG1703">
        <v>5.3</v>
      </c>
      <c r="AH1703">
        <v>114</v>
      </c>
      <c r="AI1703">
        <v>89</v>
      </c>
      <c r="AJ1703">
        <v>32368960</v>
      </c>
      <c r="AL1703" s="7" t="str">
        <v>Wolfgang Becker</v>
      </c>
      <c r="AM1703" s="35">
        <f>AVERAGEIFS(IMDB4[IMDb Score (1-10)],IMDB4[Director Name],Formula_Analysis!AL1703)</f>
        <v>7.7</v>
      </c>
    </row>
    <row r="1704" spans="1:39" x14ac:dyDescent="0.25">
      <c r="A1704" t="str">
        <v>Quantum of Solace</v>
      </c>
      <c r="B1704">
        <v>39678</v>
      </c>
      <c r="C1704">
        <v>2008</v>
      </c>
      <c r="D1704" t="str">
        <v>2000s</v>
      </c>
      <c r="E1704" t="str">
        <v>Color</v>
      </c>
      <c r="F1704" t="str">
        <v>Action</v>
      </c>
      <c r="G1704" t="str">
        <v>English</v>
      </c>
      <c r="H1704" t="str">
        <v>UK</v>
      </c>
      <c r="I1704" t="str">
        <v>PG-13</v>
      </c>
      <c r="J1704" t="str">
        <v>Giancarlo Giannini</v>
      </c>
      <c r="K1704" t="str">
        <v>Marc Forster</v>
      </c>
      <c r="L1704">
        <v>451</v>
      </c>
      <c r="M1704">
        <v>2023</v>
      </c>
      <c r="N1704">
        <v>395</v>
      </c>
      <c r="O1704">
        <v>0</v>
      </c>
      <c r="P1704">
        <v>6.7</v>
      </c>
      <c r="R1704" t="str">
        <v>Love &amp; Other Drugs</v>
      </c>
      <c r="S1704">
        <v>40500</v>
      </c>
      <c r="T1704">
        <v>2010</v>
      </c>
      <c r="U1704" t="str">
        <v>2010s</v>
      </c>
      <c r="V1704" t="str">
        <v>Color</v>
      </c>
      <c r="W1704" t="str">
        <v>Comedy</v>
      </c>
      <c r="X1704" t="str">
        <v>English</v>
      </c>
      <c r="Y1704" t="str">
        <v>USA</v>
      </c>
      <c r="Z1704" t="str">
        <v>R</v>
      </c>
      <c r="AA1704" t="str">
        <v>Jake Gyllenhaal</v>
      </c>
      <c r="AB1704" t="str">
        <v>Edward Zwick</v>
      </c>
      <c r="AC1704">
        <v>15000</v>
      </c>
      <c r="AD1704">
        <v>31278</v>
      </c>
      <c r="AE1704">
        <v>380</v>
      </c>
      <c r="AF1704">
        <v>24000</v>
      </c>
      <c r="AG1704">
        <v>6.7</v>
      </c>
      <c r="AH1704">
        <v>219</v>
      </c>
      <c r="AI1704">
        <v>112</v>
      </c>
      <c r="AJ1704">
        <v>32357532</v>
      </c>
      <c r="AL1704" s="7" t="str">
        <v>Tony Jaa</v>
      </c>
      <c r="AM1704" s="35">
        <f>AVERAGEIFS(IMDB4[IMDb Score (1-10)],IMDB4[Director Name],Formula_Analysis!AL1704)</f>
        <v>6.2</v>
      </c>
    </row>
    <row r="1705" spans="1:39" x14ac:dyDescent="0.25">
      <c r="A1705" t="str">
        <v>The Hoax</v>
      </c>
      <c r="B1705">
        <v>39025</v>
      </c>
      <c r="C1705">
        <v>2006</v>
      </c>
      <c r="D1705" t="str">
        <v>2000s</v>
      </c>
      <c r="E1705" t="str">
        <v>Color</v>
      </c>
      <c r="F1705" t="str">
        <v>Comedy</v>
      </c>
      <c r="G1705" t="str">
        <v>English</v>
      </c>
      <c r="H1705" t="str">
        <v>USA</v>
      </c>
      <c r="I1705" t="str">
        <v>R</v>
      </c>
      <c r="J1705" t="str">
        <v>Hope Davis</v>
      </c>
      <c r="K1705" t="str">
        <v>Lasse HallstrÃ¶m</v>
      </c>
      <c r="L1705">
        <v>442</v>
      </c>
      <c r="M1705">
        <v>1134</v>
      </c>
      <c r="N1705">
        <v>529</v>
      </c>
      <c r="O1705">
        <v>348</v>
      </c>
      <c r="P1705">
        <v>6.7</v>
      </c>
      <c r="R1705" t="str">
        <v>Rumble in the Bronx</v>
      </c>
      <c r="S1705">
        <v>35013</v>
      </c>
      <c r="T1705">
        <v>1995</v>
      </c>
      <c r="U1705" t="str">
        <v>1990s</v>
      </c>
      <c r="V1705" t="str">
        <v>Color</v>
      </c>
      <c r="W1705" t="str">
        <v>Action</v>
      </c>
      <c r="X1705" t="str">
        <v>Cantonese</v>
      </c>
      <c r="Y1705" t="str">
        <v>Hong Kong</v>
      </c>
      <c r="Z1705" t="str">
        <v>R</v>
      </c>
      <c r="AA1705" t="str">
        <v>FranÃ§oise Yip</v>
      </c>
      <c r="AB1705" t="str">
        <v>Stanley Tong</v>
      </c>
      <c r="AC1705">
        <v>186</v>
      </c>
      <c r="AD1705">
        <v>407</v>
      </c>
      <c r="AE1705">
        <v>7</v>
      </c>
      <c r="AF1705">
        <v>0</v>
      </c>
      <c r="AG1705">
        <v>6.7</v>
      </c>
      <c r="AH1705">
        <v>62</v>
      </c>
      <c r="AI1705">
        <v>89</v>
      </c>
      <c r="AJ1705">
        <v>32333860</v>
      </c>
      <c r="AL1705" s="7" t="str">
        <v>Benedikt Erlingsson</v>
      </c>
      <c r="AM1705" s="35">
        <f>AVERAGEIFS(IMDB4[IMDb Score (1-10)],IMDB4[Director Name],Formula_Analysis!AL1705)</f>
        <v>6.9</v>
      </c>
    </row>
    <row r="1706" spans="1:39" x14ac:dyDescent="0.25">
      <c r="A1706" t="str">
        <v>Confidence</v>
      </c>
      <c r="B1706">
        <v>37979</v>
      </c>
      <c r="C1706">
        <v>2003</v>
      </c>
      <c r="D1706" t="str">
        <v>2000s</v>
      </c>
      <c r="E1706" t="str">
        <v>Color</v>
      </c>
      <c r="F1706" t="str">
        <v>Crime</v>
      </c>
      <c r="G1706" t="str">
        <v>English</v>
      </c>
      <c r="H1706" t="str">
        <v>USA</v>
      </c>
      <c r="I1706" t="str">
        <v>R</v>
      </c>
      <c r="J1706" t="str">
        <v>Louis Lombardi</v>
      </c>
      <c r="K1706" t="str">
        <v>James Foley</v>
      </c>
      <c r="L1706">
        <v>436</v>
      </c>
      <c r="M1706">
        <v>1172</v>
      </c>
      <c r="N1706">
        <v>164</v>
      </c>
      <c r="O1706">
        <v>622</v>
      </c>
      <c r="P1706">
        <v>6.7</v>
      </c>
      <c r="R1706" t="str">
        <v>Nightcrawler</v>
      </c>
      <c r="S1706">
        <v>41940</v>
      </c>
      <c r="T1706">
        <v>2014</v>
      </c>
      <c r="U1706" t="str">
        <v>2010s</v>
      </c>
      <c r="V1706" t="str">
        <v>Color</v>
      </c>
      <c r="W1706" t="str">
        <v>Crime</v>
      </c>
      <c r="X1706" t="str">
        <v>English</v>
      </c>
      <c r="Y1706" t="str">
        <v>USA</v>
      </c>
      <c r="Z1706" t="str">
        <v>R</v>
      </c>
      <c r="AA1706" t="str">
        <v>Jake Gyllenhaal</v>
      </c>
      <c r="AB1706" t="str">
        <v>Dan Gilroy</v>
      </c>
      <c r="AC1706">
        <v>15000</v>
      </c>
      <c r="AD1706">
        <v>15554</v>
      </c>
      <c r="AE1706">
        <v>66</v>
      </c>
      <c r="AF1706">
        <v>65000</v>
      </c>
      <c r="AG1706">
        <v>7.9</v>
      </c>
      <c r="AH1706">
        <v>534</v>
      </c>
      <c r="AI1706">
        <v>117</v>
      </c>
      <c r="AJ1706">
        <v>32279955</v>
      </c>
      <c r="AL1706" s="7" t="str">
        <v>Tomm Moore</v>
      </c>
      <c r="AM1706" s="35">
        <f>AVERAGEIFS(IMDB4[IMDb Score (1-10)],IMDB4[Director Name],Formula_Analysis!AL1706)</f>
        <v>7.7</v>
      </c>
    </row>
    <row r="1707" spans="1:39" x14ac:dyDescent="0.25">
      <c r="A1707" t="str">
        <v>Pontypool</v>
      </c>
      <c r="B1707">
        <v>39456</v>
      </c>
      <c r="C1707">
        <v>2008</v>
      </c>
      <c r="D1707" t="str">
        <v>2000s</v>
      </c>
      <c r="E1707" t="str">
        <v>Color</v>
      </c>
      <c r="F1707" t="str">
        <v>Fantasy</v>
      </c>
      <c r="G1707" t="str">
        <v>English</v>
      </c>
      <c r="H1707" t="str">
        <v>Canada</v>
      </c>
      <c r="I1707" t="str">
        <v>Not Rated</v>
      </c>
      <c r="J1707" t="str">
        <v>Stephen McHattie</v>
      </c>
      <c r="K1707" t="str">
        <v>Bruce McDonald</v>
      </c>
      <c r="L1707">
        <v>413</v>
      </c>
      <c r="M1707">
        <v>721</v>
      </c>
      <c r="N1707">
        <v>49</v>
      </c>
      <c r="O1707">
        <v>0</v>
      </c>
      <c r="P1707">
        <v>6.7</v>
      </c>
      <c r="R1707" t="str">
        <v>Kevin Hart: Let Me Explain</v>
      </c>
      <c r="S1707">
        <v>41368</v>
      </c>
      <c r="T1707">
        <v>2013</v>
      </c>
      <c r="U1707" t="str">
        <v>2010s</v>
      </c>
      <c r="V1707" t="str">
        <v>Color</v>
      </c>
      <c r="W1707" t="str">
        <v>Comedy</v>
      </c>
      <c r="X1707" t="str">
        <v>English</v>
      </c>
      <c r="Y1707" t="str">
        <v>USA</v>
      </c>
      <c r="Z1707" t="str">
        <v>R</v>
      </c>
      <c r="AA1707" t="str">
        <v>David Jason Perez</v>
      </c>
      <c r="AB1707" t="str">
        <v>Leslie Small</v>
      </c>
      <c r="AC1707">
        <v>1000</v>
      </c>
      <c r="AD1707">
        <v>1385</v>
      </c>
      <c r="AE1707">
        <v>15</v>
      </c>
      <c r="AF1707">
        <v>0</v>
      </c>
      <c r="AG1707">
        <v>6.7</v>
      </c>
      <c r="AH1707">
        <v>26</v>
      </c>
      <c r="AI1707">
        <v>75</v>
      </c>
      <c r="AJ1707">
        <v>32230907</v>
      </c>
      <c r="AL1707" s="7" t="str">
        <v>JirÃ­ Menzel</v>
      </c>
      <c r="AM1707" s="35">
        <f>AVERAGEIFS(IMDB4[IMDb Score (1-10)],IMDB4[Director Name],Formula_Analysis!AL1707)</f>
        <v>7.4</v>
      </c>
    </row>
    <row r="1708" spans="1:39" x14ac:dyDescent="0.25">
      <c r="A1708" t="str">
        <v>Tumbleweeds</v>
      </c>
      <c r="B1708">
        <v>36378</v>
      </c>
      <c r="C1708">
        <v>1999</v>
      </c>
      <c r="D1708" t="str">
        <v>1990s</v>
      </c>
      <c r="E1708" t="str">
        <v>Color</v>
      </c>
      <c r="F1708" t="str">
        <v>Comedy</v>
      </c>
      <c r="G1708" t="str">
        <v>English</v>
      </c>
      <c r="H1708" t="str">
        <v>USA</v>
      </c>
      <c r="I1708" t="str">
        <v>PG-13</v>
      </c>
      <c r="J1708" t="str">
        <v>Kimberly J. Brown</v>
      </c>
      <c r="K1708" t="str">
        <v>Gavin O'Connor</v>
      </c>
      <c r="L1708">
        <v>409</v>
      </c>
      <c r="M1708">
        <v>1986</v>
      </c>
      <c r="N1708">
        <v>149</v>
      </c>
      <c r="O1708">
        <v>121</v>
      </c>
      <c r="P1708">
        <v>6.7</v>
      </c>
      <c r="R1708" t="str">
        <v>The Love Guru</v>
      </c>
      <c r="S1708">
        <v>39756</v>
      </c>
      <c r="T1708">
        <v>2008</v>
      </c>
      <c r="U1708" t="str">
        <v>2000s</v>
      </c>
      <c r="V1708" t="str">
        <v>Color</v>
      </c>
      <c r="W1708" t="str">
        <v>Comedy</v>
      </c>
      <c r="X1708" t="str">
        <v>English</v>
      </c>
      <c r="Y1708" t="str">
        <v>USA</v>
      </c>
      <c r="Z1708" t="str">
        <v>PG-13</v>
      </c>
      <c r="AA1708" t="str">
        <v>Justin Timberlake</v>
      </c>
      <c r="AB1708" t="str">
        <v>Marco Schnabel</v>
      </c>
      <c r="AC1708">
        <v>3000</v>
      </c>
      <c r="AD1708">
        <v>6658</v>
      </c>
      <c r="AE1708">
        <v>12</v>
      </c>
      <c r="AF1708">
        <v>0</v>
      </c>
      <c r="AG1708">
        <v>3.8</v>
      </c>
      <c r="AH1708">
        <v>150</v>
      </c>
      <c r="AI1708">
        <v>87</v>
      </c>
      <c r="AJ1708">
        <v>32178777</v>
      </c>
      <c r="AL1708" s="7" t="str">
        <v>Anna Muylaert</v>
      </c>
      <c r="AM1708" s="35">
        <f>AVERAGEIFS(IMDB4[IMDb Score (1-10)],IMDB4[Director Name],Formula_Analysis!AL1708)</f>
        <v>7.9</v>
      </c>
    </row>
    <row r="1709" spans="1:39" x14ac:dyDescent="0.25">
      <c r="A1709" t="str">
        <v>The Long Kiss Goodnight</v>
      </c>
      <c r="B1709">
        <v>35107</v>
      </c>
      <c r="C1709">
        <v>1996</v>
      </c>
      <c r="D1709" t="str">
        <v>1990s</v>
      </c>
      <c r="E1709" t="str">
        <v>Color</v>
      </c>
      <c r="F1709" t="str">
        <v>Action</v>
      </c>
      <c r="G1709" t="str">
        <v>English</v>
      </c>
      <c r="H1709" t="str">
        <v>USA</v>
      </c>
      <c r="I1709" t="str">
        <v>R</v>
      </c>
      <c r="J1709" t="str">
        <v>Melina Kanakaredes</v>
      </c>
      <c r="K1709" t="str">
        <v>Renny Harlin</v>
      </c>
      <c r="L1709">
        <v>394</v>
      </c>
      <c r="M1709">
        <v>1531</v>
      </c>
      <c r="N1709">
        <v>212</v>
      </c>
      <c r="O1709">
        <v>4000</v>
      </c>
      <c r="P1709">
        <v>6.7</v>
      </c>
      <c r="R1709" t="str">
        <v>Side Effects</v>
      </c>
      <c r="S1709">
        <v>41365</v>
      </c>
      <c r="T1709">
        <v>2013</v>
      </c>
      <c r="U1709" t="str">
        <v>2010s</v>
      </c>
      <c r="V1709" t="str">
        <v>Color</v>
      </c>
      <c r="W1709" t="str">
        <v>Crime</v>
      </c>
      <c r="X1709" t="str">
        <v>English</v>
      </c>
      <c r="Y1709" t="str">
        <v>USA</v>
      </c>
      <c r="Z1709" t="str">
        <v>R</v>
      </c>
      <c r="AA1709" t="str">
        <v>Channing Tatum</v>
      </c>
      <c r="AB1709" t="str">
        <v>Steven Soderbergh</v>
      </c>
      <c r="AC1709">
        <v>17000</v>
      </c>
      <c r="AD1709">
        <v>18469</v>
      </c>
      <c r="AE1709">
        <v>0</v>
      </c>
      <c r="AF1709">
        <v>29000</v>
      </c>
      <c r="AG1709">
        <v>7.1</v>
      </c>
      <c r="AH1709">
        <v>450</v>
      </c>
      <c r="AI1709">
        <v>106</v>
      </c>
      <c r="AJ1709">
        <v>32154410</v>
      </c>
      <c r="AL1709" s="7" t="str">
        <v>Ira Sachs</v>
      </c>
      <c r="AM1709" s="35">
        <f>AVERAGEIFS(IMDB4[IMDb Score (1-10)],IMDB4[Director Name],Formula_Analysis!AL1709)</f>
        <v>6.3</v>
      </c>
    </row>
    <row r="1710" spans="1:39" x14ac:dyDescent="0.25">
      <c r="A1710" t="str">
        <v>The Living Daylights</v>
      </c>
      <c r="B1710">
        <v>31950</v>
      </c>
      <c r="C1710">
        <v>1987</v>
      </c>
      <c r="D1710" t="str">
        <v>1980s</v>
      </c>
      <c r="E1710" t="str">
        <v>Color</v>
      </c>
      <c r="F1710" t="str">
        <v>Action</v>
      </c>
      <c r="G1710" t="str">
        <v>English</v>
      </c>
      <c r="H1710" t="str">
        <v>UK</v>
      </c>
      <c r="I1710" t="str">
        <v>PG</v>
      </c>
      <c r="J1710" t="str">
        <v>Joe Don Baker</v>
      </c>
      <c r="K1710" t="str">
        <v>John Glen</v>
      </c>
      <c r="L1710">
        <v>387</v>
      </c>
      <c r="M1710">
        <v>1233</v>
      </c>
      <c r="N1710">
        <v>46</v>
      </c>
      <c r="O1710">
        <v>0</v>
      </c>
      <c r="P1710">
        <v>6.7</v>
      </c>
      <c r="R1710" t="str">
        <v>Final Fantasy: The Spirits Within</v>
      </c>
      <c r="S1710">
        <v>36965</v>
      </c>
      <c r="T1710">
        <v>2001</v>
      </c>
      <c r="U1710" t="str">
        <v>2000s</v>
      </c>
      <c r="V1710" t="str">
        <v>Color</v>
      </c>
      <c r="W1710" t="str">
        <v>Action</v>
      </c>
      <c r="X1710" t="str">
        <v>English</v>
      </c>
      <c r="Y1710" t="str">
        <v>USA</v>
      </c>
      <c r="Z1710" t="str">
        <v>PG-13</v>
      </c>
      <c r="AA1710" t="str">
        <v>Steve Buscemi</v>
      </c>
      <c r="AB1710" t="str">
        <v>Hironobu Sakaguchi</v>
      </c>
      <c r="AC1710">
        <v>12000</v>
      </c>
      <c r="AD1710">
        <v>15015</v>
      </c>
      <c r="AE1710">
        <v>6</v>
      </c>
      <c r="AF1710">
        <v>0</v>
      </c>
      <c r="AG1710">
        <v>6.4</v>
      </c>
      <c r="AH1710">
        <v>166</v>
      </c>
      <c r="AI1710">
        <v>106</v>
      </c>
      <c r="AJ1710">
        <v>32131830</v>
      </c>
      <c r="AL1710" s="7" t="str">
        <v>Agnieszka Holland</v>
      </c>
      <c r="AM1710" s="35">
        <f>AVERAGEIFS(IMDB4[IMDb Score (1-10)],IMDB4[Director Name],Formula_Analysis!AL1710)</f>
        <v>6.8</v>
      </c>
    </row>
    <row r="1711" spans="1:39" x14ac:dyDescent="0.25">
      <c r="A1711" t="str">
        <v>Kissing Jessica Stein</v>
      </c>
      <c r="B1711">
        <v>37143</v>
      </c>
      <c r="C1711">
        <v>2001</v>
      </c>
      <c r="D1711" t="str">
        <v>2000s</v>
      </c>
      <c r="E1711" t="str">
        <v>Color</v>
      </c>
      <c r="F1711" t="str">
        <v>Comedy</v>
      </c>
      <c r="G1711" t="str">
        <v>English</v>
      </c>
      <c r="H1711" t="str">
        <v>USA</v>
      </c>
      <c r="I1711" t="str">
        <v>R</v>
      </c>
      <c r="J1711" t="str">
        <v>Scott Cohen</v>
      </c>
      <c r="K1711" t="str">
        <v>Charles Herman-Wurmfeld</v>
      </c>
      <c r="L1711">
        <v>378</v>
      </c>
      <c r="M1711">
        <v>1173</v>
      </c>
      <c r="N1711">
        <v>0</v>
      </c>
      <c r="O1711">
        <v>682</v>
      </c>
      <c r="P1711">
        <v>6.7</v>
      </c>
      <c r="R1711" t="str">
        <v>Darkness Falls</v>
      </c>
      <c r="S1711">
        <v>37695</v>
      </c>
      <c r="T1711">
        <v>2003</v>
      </c>
      <c r="U1711" t="str">
        <v>2000s</v>
      </c>
      <c r="V1711" t="str">
        <v>Color</v>
      </c>
      <c r="W1711" t="str">
        <v>Horror</v>
      </c>
      <c r="X1711" t="str">
        <v>English</v>
      </c>
      <c r="Y1711" t="str">
        <v>USA</v>
      </c>
      <c r="Z1711" t="str">
        <v>PG-13</v>
      </c>
      <c r="AA1711" t="str">
        <v>Sullivan Stapleton</v>
      </c>
      <c r="AB1711" t="str">
        <v>Jonathan Liebesman</v>
      </c>
      <c r="AC1711">
        <v>1000</v>
      </c>
      <c r="AD1711">
        <v>2212</v>
      </c>
      <c r="AE1711">
        <v>474</v>
      </c>
      <c r="AF1711">
        <v>2000</v>
      </c>
      <c r="AG1711">
        <v>4.9000000000000004</v>
      </c>
      <c r="AH1711">
        <v>140</v>
      </c>
      <c r="AI1711">
        <v>96</v>
      </c>
      <c r="AJ1711">
        <v>32131483</v>
      </c>
      <c r="AL1711" s="7" t="str">
        <v>Jonathan Caouette</v>
      </c>
      <c r="AM1711" s="35">
        <f>AVERAGEIFS(IMDB4[IMDb Score (1-10)],IMDB4[Director Name],Formula_Analysis!AL1711)</f>
        <v>7.2</v>
      </c>
    </row>
    <row r="1712" spans="1:39" x14ac:dyDescent="0.25">
      <c r="A1712" t="str">
        <v>Ghost Town</v>
      </c>
      <c r="B1712">
        <v>39539</v>
      </c>
      <c r="C1712">
        <v>2008</v>
      </c>
      <c r="D1712" t="str">
        <v>2000s</v>
      </c>
      <c r="E1712" t="str">
        <v>Color</v>
      </c>
      <c r="F1712" t="str">
        <v>Comedy</v>
      </c>
      <c r="G1712" t="str">
        <v>English</v>
      </c>
      <c r="H1712" t="str">
        <v>USA</v>
      </c>
      <c r="I1712" t="str">
        <v>PG-13</v>
      </c>
      <c r="J1712" t="str">
        <v>Aasif Mandvi</v>
      </c>
      <c r="K1712" t="str">
        <v>David Koepp</v>
      </c>
      <c r="L1712">
        <v>346</v>
      </c>
      <c r="M1712">
        <v>500</v>
      </c>
      <c r="N1712">
        <v>192</v>
      </c>
      <c r="O1712">
        <v>0</v>
      </c>
      <c r="P1712">
        <v>6.7</v>
      </c>
      <c r="R1712" t="str">
        <v>Analyze That</v>
      </c>
      <c r="S1712">
        <v>37555</v>
      </c>
      <c r="T1712">
        <v>2002</v>
      </c>
      <c r="U1712" t="str">
        <v>2000s</v>
      </c>
      <c r="V1712" t="str">
        <v>Color</v>
      </c>
      <c r="W1712" t="str">
        <v>Comedy</v>
      </c>
      <c r="X1712" t="str">
        <v>English</v>
      </c>
      <c r="Y1712" t="str">
        <v>USA</v>
      </c>
      <c r="Z1712" t="str">
        <v>R</v>
      </c>
      <c r="AA1712" t="str">
        <v>Robert De Niro</v>
      </c>
      <c r="AB1712" t="str">
        <v>Harold Ramis</v>
      </c>
      <c r="AC1712">
        <v>22000</v>
      </c>
      <c r="AD1712">
        <v>22889</v>
      </c>
      <c r="AE1712">
        <v>11000</v>
      </c>
      <c r="AF1712">
        <v>846</v>
      </c>
      <c r="AG1712">
        <v>5.9</v>
      </c>
      <c r="AH1712">
        <v>105</v>
      </c>
      <c r="AI1712">
        <v>96</v>
      </c>
      <c r="AJ1712">
        <v>32122249</v>
      </c>
      <c r="AL1712" s="7" t="str">
        <v>Michel Orion Scott</v>
      </c>
      <c r="AM1712" s="35">
        <f>AVERAGEIFS(IMDB4[IMDb Score (1-10)],IMDB4[Director Name],Formula_Analysis!AL1712)</f>
        <v>7.4</v>
      </c>
    </row>
    <row r="1713" spans="1:39" x14ac:dyDescent="0.25">
      <c r="A1713" t="str">
        <v>The Holy Girl</v>
      </c>
      <c r="B1713">
        <v>38331</v>
      </c>
      <c r="C1713">
        <v>2004</v>
      </c>
      <c r="D1713" t="str">
        <v>2000s</v>
      </c>
      <c r="E1713" t="str">
        <v>Color</v>
      </c>
      <c r="F1713" t="str">
        <v>Drama</v>
      </c>
      <c r="G1713" t="str">
        <v>Spanish</v>
      </c>
      <c r="H1713" t="str">
        <v>Argentina</v>
      </c>
      <c r="I1713" t="str">
        <v>R</v>
      </c>
      <c r="J1713" t="str">
        <v>MÃ­a Maestro</v>
      </c>
      <c r="K1713" t="str">
        <v>Lucrecia Martel</v>
      </c>
      <c r="L1713">
        <v>341</v>
      </c>
      <c r="M1713">
        <v>358</v>
      </c>
      <c r="N1713">
        <v>33</v>
      </c>
      <c r="O1713">
        <v>57</v>
      </c>
      <c r="P1713">
        <v>6.7</v>
      </c>
      <c r="R1713" t="str">
        <v>The Lawnmower Man</v>
      </c>
      <c r="S1713">
        <v>33752</v>
      </c>
      <c r="T1713">
        <v>1992</v>
      </c>
      <c r="U1713" t="str">
        <v>1990s</v>
      </c>
      <c r="V1713" t="str">
        <v>Color</v>
      </c>
      <c r="W1713" t="str">
        <v>Horror</v>
      </c>
      <c r="X1713" t="str">
        <v>English</v>
      </c>
      <c r="Y1713" t="str">
        <v>UK</v>
      </c>
      <c r="Z1713" t="str">
        <v>R</v>
      </c>
      <c r="AA1713" t="str">
        <v>Jeff Fahey</v>
      </c>
      <c r="AB1713" t="str">
        <v>Brett Leonard</v>
      </c>
      <c r="AC1713">
        <v>535</v>
      </c>
      <c r="AD1713">
        <v>1109</v>
      </c>
      <c r="AE1713">
        <v>32</v>
      </c>
      <c r="AF1713">
        <v>0</v>
      </c>
      <c r="AG1713">
        <v>5.4</v>
      </c>
      <c r="AH1713">
        <v>48</v>
      </c>
      <c r="AI1713">
        <v>140</v>
      </c>
      <c r="AJ1713">
        <v>32101000</v>
      </c>
      <c r="AL1713" s="7" t="str">
        <v>EugÃ¨ne LouriÃ©</v>
      </c>
      <c r="AM1713" s="35">
        <f>AVERAGEIFS(IMDB4[IMDb Score (1-10)],IMDB4[Director Name],Formula_Analysis!AL1713)</f>
        <v>6.7</v>
      </c>
    </row>
    <row r="1714" spans="1:39" x14ac:dyDescent="0.25">
      <c r="A1714" t="str">
        <v>White Fang</v>
      </c>
      <c r="B1714">
        <v>33440</v>
      </c>
      <c r="C1714">
        <v>1991</v>
      </c>
      <c r="D1714" t="str">
        <v>1990s</v>
      </c>
      <c r="E1714" t="str">
        <v>Color</v>
      </c>
      <c r="F1714" t="str">
        <v>Adventure</v>
      </c>
      <c r="G1714" t="str">
        <v>English</v>
      </c>
      <c r="H1714" t="str">
        <v>USA</v>
      </c>
      <c r="I1714" t="str">
        <v>PG</v>
      </c>
      <c r="J1714" t="str">
        <v>Seymour Cassel</v>
      </c>
      <c r="K1714" t="str">
        <v>Randal Kleiser</v>
      </c>
      <c r="L1714">
        <v>327</v>
      </c>
      <c r="M1714">
        <v>552</v>
      </c>
      <c r="N1714">
        <v>116</v>
      </c>
      <c r="O1714">
        <v>0</v>
      </c>
      <c r="P1714">
        <v>6.7</v>
      </c>
      <c r="R1714" t="str">
        <v>What's the Worst That Could Happen?</v>
      </c>
      <c r="S1714">
        <v>37185</v>
      </c>
      <c r="T1714">
        <v>2001</v>
      </c>
      <c r="U1714" t="str">
        <v>2000s</v>
      </c>
      <c r="V1714" t="str">
        <v>Color</v>
      </c>
      <c r="W1714" t="str">
        <v>Comedy</v>
      </c>
      <c r="X1714" t="str">
        <v>English</v>
      </c>
      <c r="Y1714" t="str">
        <v>USA</v>
      </c>
      <c r="Z1714" t="str">
        <v>PG-13</v>
      </c>
      <c r="AA1714" t="str">
        <v>Bernie Mac</v>
      </c>
      <c r="AB1714" t="str">
        <v>Sam Weisman</v>
      </c>
      <c r="AC1714">
        <v>1000</v>
      </c>
      <c r="AD1714">
        <v>3664</v>
      </c>
      <c r="AE1714">
        <v>39</v>
      </c>
      <c r="AF1714">
        <v>304</v>
      </c>
      <c r="AG1714">
        <v>5.5</v>
      </c>
      <c r="AH1714">
        <v>64</v>
      </c>
      <c r="AI1714">
        <v>94</v>
      </c>
      <c r="AJ1714">
        <v>32095318</v>
      </c>
      <c r="AL1714" s="7" t="str">
        <v>Caroline Link</v>
      </c>
      <c r="AM1714" s="35">
        <f>AVERAGEIFS(IMDB4[IMDb Score (1-10)],IMDB4[Director Name],Formula_Analysis!AL1714)</f>
        <v>7.7</v>
      </c>
    </row>
    <row r="1715" spans="1:39" x14ac:dyDescent="0.25">
      <c r="A1715" t="str">
        <v>The Matrix Revolutions</v>
      </c>
      <c r="B1715">
        <v>37662</v>
      </c>
      <c r="C1715">
        <v>2003</v>
      </c>
      <c r="D1715" t="str">
        <v>2000s</v>
      </c>
      <c r="E1715" t="str">
        <v>Color</v>
      </c>
      <c r="F1715" t="str">
        <v>Action</v>
      </c>
      <c r="G1715" t="str">
        <v>English</v>
      </c>
      <c r="H1715" t="str">
        <v>Australia</v>
      </c>
      <c r="I1715" t="str">
        <v>R</v>
      </c>
      <c r="J1715" t="str">
        <v>Essie Davis</v>
      </c>
      <c r="K1715" t="str">
        <v>Lana Wachowski</v>
      </c>
      <c r="L1715">
        <v>309</v>
      </c>
      <c r="M1715">
        <v>1062</v>
      </c>
      <c r="N1715">
        <v>0</v>
      </c>
      <c r="O1715">
        <v>0</v>
      </c>
      <c r="P1715">
        <v>6.7</v>
      </c>
      <c r="R1715" t="str">
        <v>The Shadow</v>
      </c>
      <c r="S1715">
        <v>34602</v>
      </c>
      <c r="T1715">
        <v>1994</v>
      </c>
      <c r="U1715" t="str">
        <v>1990s</v>
      </c>
      <c r="V1715" t="str">
        <v>Color</v>
      </c>
      <c r="W1715" t="str">
        <v>Action</v>
      </c>
      <c r="X1715" t="str">
        <v>English</v>
      </c>
      <c r="Y1715" t="str">
        <v>USA</v>
      </c>
      <c r="Z1715" t="str">
        <v>PG-13</v>
      </c>
      <c r="AA1715" t="str">
        <v>Jonathan Winters</v>
      </c>
      <c r="AB1715" t="str">
        <v>Russell Mulcahy</v>
      </c>
      <c r="AC1715">
        <v>924</v>
      </c>
      <c r="AD1715">
        <v>2711</v>
      </c>
      <c r="AE1715">
        <v>85</v>
      </c>
      <c r="AF1715">
        <v>0</v>
      </c>
      <c r="AG1715">
        <v>6</v>
      </c>
      <c r="AH1715">
        <v>70</v>
      </c>
      <c r="AI1715">
        <v>93</v>
      </c>
      <c r="AJ1715">
        <v>32055248</v>
      </c>
      <c r="AL1715" s="7" t="str">
        <v>Ari Folman</v>
      </c>
      <c r="AM1715" s="35">
        <f>AVERAGEIFS(IMDB4[IMDb Score (1-10)],IMDB4[Director Name],Formula_Analysis!AL1715)</f>
        <v>8</v>
      </c>
    </row>
    <row r="1716" spans="1:39" x14ac:dyDescent="0.25">
      <c r="A1716" t="str">
        <v>American Desi</v>
      </c>
      <c r="B1716">
        <v>36973</v>
      </c>
      <c r="C1716">
        <v>2001</v>
      </c>
      <c r="D1716" t="str">
        <v>2000s</v>
      </c>
      <c r="E1716" t="str">
        <v>Color</v>
      </c>
      <c r="F1716" t="str">
        <v>Comedy</v>
      </c>
      <c r="G1716" t="str">
        <v>English</v>
      </c>
      <c r="H1716" t="str">
        <v>USA</v>
      </c>
      <c r="I1716" t="str">
        <v>Unrated</v>
      </c>
      <c r="J1716" t="str">
        <v>Purva Bedi</v>
      </c>
      <c r="K1716" t="str">
        <v>Piyush Dinker Pandya</v>
      </c>
      <c r="L1716">
        <v>250</v>
      </c>
      <c r="M1716">
        <v>454</v>
      </c>
      <c r="N1716">
        <v>0</v>
      </c>
      <c r="O1716">
        <v>133</v>
      </c>
      <c r="P1716">
        <v>6.7</v>
      </c>
      <c r="R1716" t="str">
        <v>Copycat</v>
      </c>
      <c r="S1716">
        <v>35016</v>
      </c>
      <c r="T1716">
        <v>1995</v>
      </c>
      <c r="U1716" t="str">
        <v>1990s</v>
      </c>
      <c r="V1716" t="str">
        <v>Color</v>
      </c>
      <c r="W1716" t="str">
        <v>Crime</v>
      </c>
      <c r="X1716" t="str">
        <v>English</v>
      </c>
      <c r="Y1716" t="str">
        <v>USA</v>
      </c>
      <c r="Z1716" t="str">
        <v>R</v>
      </c>
      <c r="AA1716" t="str">
        <v>William McNamara</v>
      </c>
      <c r="AB1716" t="str">
        <v>Jon Amiel</v>
      </c>
      <c r="AC1716">
        <v>10000</v>
      </c>
      <c r="AD1716">
        <v>12338</v>
      </c>
      <c r="AE1716">
        <v>36</v>
      </c>
      <c r="AF1716">
        <v>0</v>
      </c>
      <c r="AG1716">
        <v>6.6</v>
      </c>
      <c r="AH1716">
        <v>57</v>
      </c>
      <c r="AI1716">
        <v>123</v>
      </c>
      <c r="AJ1716">
        <v>32051917</v>
      </c>
      <c r="AL1716" s="7" t="str">
        <v>Ronan Chapalain</v>
      </c>
      <c r="AM1716" s="35">
        <f>AVERAGEIFS(IMDB4[IMDb Score (1-10)],IMDB4[Director Name],Formula_Analysis!AL1716)</f>
        <v>6.9</v>
      </c>
    </row>
    <row r="1717" spans="1:39" x14ac:dyDescent="0.25">
      <c r="A1717" t="str">
        <v>Diamonds Are Forever</v>
      </c>
      <c r="B1717">
        <v>26179</v>
      </c>
      <c r="C1717">
        <v>1971</v>
      </c>
      <c r="D1717" t="str">
        <v>1970s</v>
      </c>
      <c r="E1717" t="str">
        <v>Color</v>
      </c>
      <c r="F1717" t="str">
        <v>Action</v>
      </c>
      <c r="G1717" t="str">
        <v>English</v>
      </c>
      <c r="H1717" t="str">
        <v>UK</v>
      </c>
      <c r="I1717" t="str">
        <v>GP</v>
      </c>
      <c r="J1717" t="str">
        <v>Desmond Llewelyn</v>
      </c>
      <c r="K1717" t="str">
        <v>Guy Hamilton</v>
      </c>
      <c r="L1717">
        <v>244</v>
      </c>
      <c r="M1717">
        <v>1105</v>
      </c>
      <c r="N1717">
        <v>82</v>
      </c>
      <c r="O1717">
        <v>0</v>
      </c>
      <c r="P1717">
        <v>6.7</v>
      </c>
      <c r="R1717" t="str">
        <v>House of Wax</v>
      </c>
      <c r="S1717">
        <v>38381</v>
      </c>
      <c r="T1717">
        <v>2005</v>
      </c>
      <c r="U1717" t="str">
        <v>2000s</v>
      </c>
      <c r="V1717" t="str">
        <v>Color</v>
      </c>
      <c r="W1717" t="str">
        <v>Horror</v>
      </c>
      <c r="X1717" t="str">
        <v>English</v>
      </c>
      <c r="Y1717" t="str">
        <v>Australia</v>
      </c>
      <c r="Z1717" t="str">
        <v>R</v>
      </c>
      <c r="AA1717" t="str">
        <v>Robert Ri'chard</v>
      </c>
      <c r="AB1717" t="str">
        <v>Jaume Collet-Serra</v>
      </c>
      <c r="AC1717">
        <v>730</v>
      </c>
      <c r="AD1717">
        <v>2178</v>
      </c>
      <c r="AE1717">
        <v>174</v>
      </c>
      <c r="AF1717">
        <v>0</v>
      </c>
      <c r="AG1717">
        <v>5.3</v>
      </c>
      <c r="AH1717">
        <v>228</v>
      </c>
      <c r="AI1717">
        <v>108</v>
      </c>
      <c r="AJ1717">
        <v>32048809</v>
      </c>
      <c r="AL1717" s="7" t="str">
        <v>Barry W. Blaustein</v>
      </c>
      <c r="AM1717" s="35">
        <f>AVERAGEIFS(IMDB4[IMDb Score (1-10)],IMDB4[Director Name],Formula_Analysis!AL1717)</f>
        <v>7.6</v>
      </c>
    </row>
    <row r="1718" spans="1:39" x14ac:dyDescent="0.25">
      <c r="A1718" t="str">
        <v>The Greatest Show on Earth</v>
      </c>
      <c r="B1718">
        <v>19290</v>
      </c>
      <c r="C1718">
        <v>1952</v>
      </c>
      <c r="D1718" t="str">
        <v>1950s</v>
      </c>
      <c r="E1718" t="str">
        <v>Color</v>
      </c>
      <c r="F1718" t="str">
        <v>Drama</v>
      </c>
      <c r="G1718" t="str">
        <v>English</v>
      </c>
      <c r="H1718" t="str">
        <v>USA</v>
      </c>
      <c r="I1718" t="str">
        <v>Not Rated</v>
      </c>
      <c r="J1718" t="str">
        <v>Gloria Grahame</v>
      </c>
      <c r="K1718" t="str">
        <v>Cecil B. DeMille</v>
      </c>
      <c r="L1718">
        <v>232</v>
      </c>
      <c r="M1718">
        <v>825</v>
      </c>
      <c r="N1718">
        <v>309</v>
      </c>
      <c r="O1718">
        <v>625</v>
      </c>
      <c r="P1718">
        <v>6.7</v>
      </c>
      <c r="R1718" t="str">
        <v>Scary Movie 5</v>
      </c>
      <c r="S1718">
        <v>41636</v>
      </c>
      <c r="T1718">
        <v>2013</v>
      </c>
      <c r="U1718" t="str">
        <v>2010s</v>
      </c>
      <c r="V1718" t="str">
        <v>Color</v>
      </c>
      <c r="W1718" t="str">
        <v>Comedy</v>
      </c>
      <c r="X1718" t="str">
        <v>English</v>
      </c>
      <c r="Y1718" t="str">
        <v>USA</v>
      </c>
      <c r="Z1718" t="str">
        <v>PG-13</v>
      </c>
      <c r="AA1718" t="str">
        <v>Marisa Saks</v>
      </c>
      <c r="AB1718" t="str">
        <v>Malcolm D. Lee</v>
      </c>
      <c r="AC1718">
        <v>31000</v>
      </c>
      <c r="AD1718">
        <v>34319</v>
      </c>
      <c r="AE1718">
        <v>92</v>
      </c>
      <c r="AF1718">
        <v>13000</v>
      </c>
      <c r="AG1718">
        <v>3.5</v>
      </c>
      <c r="AH1718">
        <v>153</v>
      </c>
      <c r="AI1718">
        <v>88</v>
      </c>
      <c r="AJ1718">
        <v>32014289</v>
      </c>
      <c r="AL1718" s="7" t="str">
        <v>Eddie O'Flaherty</v>
      </c>
      <c r="AM1718" s="35">
        <f>AVERAGEIFS(IMDB4[IMDb Score (1-10)],IMDB4[Director Name],Formula_Analysis!AL1718)</f>
        <v>6.6</v>
      </c>
    </row>
    <row r="1719" spans="1:39" x14ac:dyDescent="0.25">
      <c r="A1719" t="str">
        <v>Inherent Vice</v>
      </c>
      <c r="B1719">
        <v>41824</v>
      </c>
      <c r="C1719">
        <v>2014</v>
      </c>
      <c r="D1719" t="str">
        <v>2010s</v>
      </c>
      <c r="E1719" t="str">
        <v>Color</v>
      </c>
      <c r="F1719" t="str">
        <v>Comedy</v>
      </c>
      <c r="G1719" t="str">
        <v>English</v>
      </c>
      <c r="H1719" t="str">
        <v>USA</v>
      </c>
      <c r="I1719" t="str">
        <v>R</v>
      </c>
      <c r="J1719" t="str">
        <v>Martin Dew</v>
      </c>
      <c r="K1719" t="str">
        <v>Paul Thomas Anderson</v>
      </c>
      <c r="L1719">
        <v>204</v>
      </c>
      <c r="M1719">
        <v>707</v>
      </c>
      <c r="N1719">
        <v>0</v>
      </c>
      <c r="O1719">
        <v>18000</v>
      </c>
      <c r="P1719">
        <v>6.7</v>
      </c>
      <c r="R1719" t="str">
        <v>Cellular</v>
      </c>
      <c r="S1719">
        <v>38083</v>
      </c>
      <c r="T1719">
        <v>2004</v>
      </c>
      <c r="U1719" t="str">
        <v>2000s</v>
      </c>
      <c r="V1719" t="str">
        <v>Color</v>
      </c>
      <c r="W1719" t="str">
        <v>Action</v>
      </c>
      <c r="X1719" t="str">
        <v>English</v>
      </c>
      <c r="Y1719" t="str">
        <v>USA</v>
      </c>
      <c r="Z1719" t="str">
        <v>PG-13</v>
      </c>
      <c r="AA1719" t="str">
        <v>Richard Burgi</v>
      </c>
      <c r="AB1719" t="str">
        <v>David R. Ellis</v>
      </c>
      <c r="AC1719">
        <v>550</v>
      </c>
      <c r="AD1719">
        <v>1102</v>
      </c>
      <c r="AE1719">
        <v>160</v>
      </c>
      <c r="AF1719">
        <v>2000</v>
      </c>
      <c r="AG1719">
        <v>6.5</v>
      </c>
      <c r="AH1719">
        <v>127</v>
      </c>
      <c r="AI1719">
        <v>94</v>
      </c>
      <c r="AJ1719">
        <v>32003620</v>
      </c>
      <c r="AL1719" s="7" t="str">
        <v>Anthony Powell</v>
      </c>
      <c r="AM1719" s="35">
        <f>AVERAGEIFS(IMDB4[IMDb Score (1-10)],IMDB4[Director Name],Formula_Analysis!AL1719)</f>
        <v>7.6</v>
      </c>
    </row>
    <row r="1720" spans="1:39" x14ac:dyDescent="0.25">
      <c r="A1720" t="str">
        <v>The Way of the Gun</v>
      </c>
      <c r="B1720">
        <v>36785</v>
      </c>
      <c r="C1720">
        <v>2000</v>
      </c>
      <c r="D1720" t="str">
        <v>2000s</v>
      </c>
      <c r="E1720" t="str">
        <v>Color</v>
      </c>
      <c r="F1720" t="str">
        <v>Action</v>
      </c>
      <c r="G1720" t="str">
        <v>English</v>
      </c>
      <c r="H1720" t="str">
        <v>USA</v>
      </c>
      <c r="I1720" t="str">
        <v>R</v>
      </c>
      <c r="J1720" t="str">
        <v>Kristin Lehman</v>
      </c>
      <c r="K1720" t="str">
        <v>Christopher McQuarrie</v>
      </c>
      <c r="L1720">
        <v>187</v>
      </c>
      <c r="M1720">
        <v>358</v>
      </c>
      <c r="N1720">
        <v>188</v>
      </c>
      <c r="O1720">
        <v>1000</v>
      </c>
      <c r="P1720">
        <v>6.7</v>
      </c>
      <c r="R1720" t="str">
        <v>Psycho</v>
      </c>
      <c r="S1720">
        <v>22224</v>
      </c>
      <c r="T1720">
        <v>1960</v>
      </c>
      <c r="U1720" t="str">
        <v>1960s</v>
      </c>
      <c r="V1720" t="str">
        <v>Black and White</v>
      </c>
      <c r="W1720" t="str">
        <v>Horror</v>
      </c>
      <c r="X1720" t="str">
        <v>English</v>
      </c>
      <c r="Y1720" t="str">
        <v>USA</v>
      </c>
      <c r="Z1720" t="str">
        <v>R</v>
      </c>
      <c r="AA1720" t="str">
        <v>Janet Leigh</v>
      </c>
      <c r="AB1720" t="str">
        <v>Alfred Hitchcock</v>
      </c>
      <c r="AC1720">
        <v>606</v>
      </c>
      <c r="AD1720">
        <v>1885</v>
      </c>
      <c r="AE1720">
        <v>13000</v>
      </c>
      <c r="AF1720">
        <v>18000</v>
      </c>
      <c r="AG1720">
        <v>8.5</v>
      </c>
      <c r="AH1720">
        <v>290</v>
      </c>
      <c r="AI1720">
        <v>108</v>
      </c>
      <c r="AJ1720">
        <v>32000000</v>
      </c>
      <c r="AL1720" s="7" t="str">
        <v>Eytan Fox</v>
      </c>
      <c r="AM1720" s="35">
        <f>AVERAGEIFS(IMDB4[IMDb Score (1-10)],IMDB4[Director Name],Formula_Analysis!AL1720)</f>
        <v>7.3</v>
      </c>
    </row>
    <row r="1721" spans="1:39" x14ac:dyDescent="0.25">
      <c r="A1721" t="str">
        <v>Rumble in the Bronx</v>
      </c>
      <c r="B1721">
        <v>35013</v>
      </c>
      <c r="C1721">
        <v>1995</v>
      </c>
      <c r="D1721" t="str">
        <v>1990s</v>
      </c>
      <c r="E1721" t="str">
        <v>Color</v>
      </c>
      <c r="F1721" t="str">
        <v>Action</v>
      </c>
      <c r="G1721" t="str">
        <v>Cantonese</v>
      </c>
      <c r="H1721" t="str">
        <v>Hong Kong</v>
      </c>
      <c r="I1721" t="str">
        <v>R</v>
      </c>
      <c r="J1721" t="str">
        <v>FranÃ§oise Yip</v>
      </c>
      <c r="K1721" t="str">
        <v>Stanley Tong</v>
      </c>
      <c r="L1721">
        <v>186</v>
      </c>
      <c r="M1721">
        <v>407</v>
      </c>
      <c r="N1721">
        <v>7</v>
      </c>
      <c r="O1721">
        <v>0</v>
      </c>
      <c r="P1721">
        <v>6.7</v>
      </c>
      <c r="R1721" t="str">
        <v>The Age of Innocence</v>
      </c>
      <c r="S1721">
        <v>34122</v>
      </c>
      <c r="T1721">
        <v>1993</v>
      </c>
      <c r="U1721" t="str">
        <v>1990s</v>
      </c>
      <c r="V1721" t="str">
        <v>Color</v>
      </c>
      <c r="W1721" t="str">
        <v>Drama</v>
      </c>
      <c r="X1721" t="str">
        <v>English</v>
      </c>
      <c r="Y1721" t="str">
        <v>USA</v>
      </c>
      <c r="Z1721" t="str">
        <v>PG</v>
      </c>
      <c r="AA1721" t="str">
        <v>Richard E. Grant</v>
      </c>
      <c r="AB1721" t="str">
        <v>Martin Scorsese</v>
      </c>
      <c r="AC1721">
        <v>554</v>
      </c>
      <c r="AD1721">
        <v>1068</v>
      </c>
      <c r="AE1721">
        <v>17000</v>
      </c>
      <c r="AF1721">
        <v>0</v>
      </c>
      <c r="AG1721">
        <v>7.2</v>
      </c>
      <c r="AH1721">
        <v>56</v>
      </c>
      <c r="AI1721">
        <v>139</v>
      </c>
      <c r="AJ1721">
        <v>32000000</v>
      </c>
      <c r="AL1721" s="7" t="str">
        <v>Chuan Lu</v>
      </c>
      <c r="AM1721" s="35">
        <f>AVERAGEIFS(IMDB4[IMDb Score (1-10)],IMDB4[Director Name],Formula_Analysis!AL1721)</f>
        <v>7.7</v>
      </c>
    </row>
    <row r="1722" spans="1:39" x14ac:dyDescent="0.25">
      <c r="A1722" t="str">
        <v>When the Game Stands Tall</v>
      </c>
      <c r="B1722">
        <v>41793</v>
      </c>
      <c r="C1722">
        <v>2014</v>
      </c>
      <c r="D1722" t="str">
        <v>2010s</v>
      </c>
      <c r="E1722" t="str">
        <v>Color</v>
      </c>
      <c r="F1722" t="str">
        <v>Drama</v>
      </c>
      <c r="G1722" t="str">
        <v>English</v>
      </c>
      <c r="H1722" t="str">
        <v>USA</v>
      </c>
      <c r="I1722" t="str">
        <v>PG</v>
      </c>
      <c r="J1722" t="str">
        <v>Jessie T. Usher</v>
      </c>
      <c r="K1722" t="str">
        <v>Thomas Carter</v>
      </c>
      <c r="L1722">
        <v>116</v>
      </c>
      <c r="M1722">
        <v>525</v>
      </c>
      <c r="N1722">
        <v>49</v>
      </c>
      <c r="O1722">
        <v>0</v>
      </c>
      <c r="P1722">
        <v>6.7</v>
      </c>
      <c r="R1722" t="str">
        <v>Paper Towns</v>
      </c>
      <c r="S1722">
        <v>42290</v>
      </c>
      <c r="T1722">
        <v>2015</v>
      </c>
      <c r="U1722" t="str">
        <v>2010s</v>
      </c>
      <c r="V1722" t="str">
        <v>Color</v>
      </c>
      <c r="W1722" t="str">
        <v>Drama</v>
      </c>
      <c r="X1722" t="str">
        <v>English</v>
      </c>
      <c r="Y1722" t="str">
        <v>USA</v>
      </c>
      <c r="Z1722" t="str">
        <v>PG-13</v>
      </c>
      <c r="AA1722" t="str">
        <v>Nat Wolff</v>
      </c>
      <c r="AB1722" t="str">
        <v>Jake Schreier</v>
      </c>
      <c r="AC1722">
        <v>733</v>
      </c>
      <c r="AD1722">
        <v>2753</v>
      </c>
      <c r="AE1722">
        <v>14</v>
      </c>
      <c r="AF1722">
        <v>0</v>
      </c>
      <c r="AG1722">
        <v>6.4</v>
      </c>
      <c r="AH1722">
        <v>191</v>
      </c>
      <c r="AI1722">
        <v>109</v>
      </c>
      <c r="AJ1722">
        <v>31990064</v>
      </c>
      <c r="AL1722" s="7" t="str">
        <v>Ham Tran</v>
      </c>
      <c r="AM1722" s="35">
        <f>AVERAGEIFS(IMDB4[IMDb Score (1-10)],IMDB4[Director Name],Formula_Analysis!AL1722)</f>
        <v>7.4</v>
      </c>
    </row>
    <row r="1723" spans="1:39" x14ac:dyDescent="0.25">
      <c r="A1723" t="str">
        <v>Only the Strong</v>
      </c>
      <c r="B1723">
        <v>34072</v>
      </c>
      <c r="C1723">
        <v>1993</v>
      </c>
      <c r="D1723" t="str">
        <v>1990s</v>
      </c>
      <c r="E1723" t="str">
        <v>Color</v>
      </c>
      <c r="F1723" t="str">
        <v>Action</v>
      </c>
      <c r="G1723" t="str">
        <v>English</v>
      </c>
      <c r="H1723" t="str">
        <v>USA</v>
      </c>
      <c r="I1723" t="str">
        <v>PG-13</v>
      </c>
      <c r="J1723" t="str">
        <v>Antoni Corone</v>
      </c>
      <c r="K1723" t="str">
        <v>Sheldon Lettich</v>
      </c>
      <c r="L1723">
        <v>97</v>
      </c>
      <c r="M1723">
        <v>382</v>
      </c>
      <c r="N1723">
        <v>23</v>
      </c>
      <c r="O1723">
        <v>0</v>
      </c>
      <c r="P1723">
        <v>6.7</v>
      </c>
      <c r="R1723" t="str">
        <v>Leaving Las Vegas</v>
      </c>
      <c r="S1723">
        <v>35059</v>
      </c>
      <c r="T1723">
        <v>1995</v>
      </c>
      <c r="U1723" t="str">
        <v>1990s</v>
      </c>
      <c r="V1723" t="str">
        <v>Color</v>
      </c>
      <c r="W1723" t="str">
        <v>Drama</v>
      </c>
      <c r="X1723" t="str">
        <v>English</v>
      </c>
      <c r="Y1723" t="str">
        <v>USA</v>
      </c>
      <c r="Z1723" t="str">
        <v>R</v>
      </c>
      <c r="AA1723" t="str">
        <v>Nicolas Cage</v>
      </c>
      <c r="AB1723" t="str">
        <v>Mike Figgis</v>
      </c>
      <c r="AC1723">
        <v>12000</v>
      </c>
      <c r="AD1723">
        <v>14823</v>
      </c>
      <c r="AE1723">
        <v>81</v>
      </c>
      <c r="AF1723">
        <v>0</v>
      </c>
      <c r="AG1723">
        <v>7.6</v>
      </c>
      <c r="AH1723">
        <v>123</v>
      </c>
      <c r="AI1723">
        <v>111</v>
      </c>
      <c r="AJ1723">
        <v>31968347</v>
      </c>
      <c r="AL1723" s="7" t="str">
        <v>Ron Fricke</v>
      </c>
      <c r="AM1723" s="35">
        <f>AVERAGEIFS(IMDB4[IMDb Score (1-10)],IMDB4[Director Name],Formula_Analysis!AL1723)</f>
        <v>8.5</v>
      </c>
    </row>
    <row r="1724" spans="1:39" x14ac:dyDescent="0.25">
      <c r="A1724" t="str">
        <v>The Beast from 20,000 Fathoms</v>
      </c>
      <c r="B1724">
        <v>19593</v>
      </c>
      <c r="C1724">
        <v>1953</v>
      </c>
      <c r="D1724" t="str">
        <v>1950s</v>
      </c>
      <c r="E1724" t="str">
        <v>Black and White</v>
      </c>
      <c r="F1724" t="str">
        <v>Adventure</v>
      </c>
      <c r="G1724" t="str">
        <v>English</v>
      </c>
      <c r="H1724" t="str">
        <v>USA</v>
      </c>
      <c r="I1724" t="str">
        <v>Approved</v>
      </c>
      <c r="J1724" t="str">
        <v>Kenneth Tobey</v>
      </c>
      <c r="K1724" t="str">
        <v>EugÃ¨ne LouriÃ©</v>
      </c>
      <c r="L1724">
        <v>57</v>
      </c>
      <c r="M1724">
        <v>205</v>
      </c>
      <c r="N1724">
        <v>7</v>
      </c>
      <c r="O1724">
        <v>465</v>
      </c>
      <c r="P1724">
        <v>6.7</v>
      </c>
      <c r="R1724" t="str">
        <v>Dressed to Kill</v>
      </c>
      <c r="S1724">
        <v>29388</v>
      </c>
      <c r="T1724">
        <v>1980</v>
      </c>
      <c r="U1724" t="str">
        <v>1980s</v>
      </c>
      <c r="V1724" t="str">
        <v>Color</v>
      </c>
      <c r="W1724" t="str">
        <v>Mystery</v>
      </c>
      <c r="X1724" t="str">
        <v>English</v>
      </c>
      <c r="Y1724" t="str">
        <v>USA</v>
      </c>
      <c r="Z1724" t="str">
        <v>X</v>
      </c>
      <c r="AA1724" t="str">
        <v>Angie Dickinson</v>
      </c>
      <c r="AB1724" t="str">
        <v>Brian De Palma</v>
      </c>
      <c r="AC1724">
        <v>754</v>
      </c>
      <c r="AD1724">
        <v>2442</v>
      </c>
      <c r="AE1724">
        <v>0</v>
      </c>
      <c r="AF1724">
        <v>0</v>
      </c>
      <c r="AG1724">
        <v>7.1</v>
      </c>
      <c r="AH1724">
        <v>121</v>
      </c>
      <c r="AI1724">
        <v>104</v>
      </c>
      <c r="AJ1724">
        <v>31899000</v>
      </c>
      <c r="AL1724" s="7" t="str">
        <v>Lucio Fulci</v>
      </c>
      <c r="AM1724" s="35">
        <f>AVERAGEIFS(IMDB4[IMDb Score (1-10)],IMDB4[Director Name],Formula_Analysis!AL1724)</f>
        <v>6.9</v>
      </c>
    </row>
    <row r="1725" spans="1:39" x14ac:dyDescent="0.25">
      <c r="A1725" t="str">
        <v>Old Joy</v>
      </c>
      <c r="B1725">
        <v>38955</v>
      </c>
      <c r="C1725">
        <v>2006</v>
      </c>
      <c r="D1725" t="str">
        <v>2000s</v>
      </c>
      <c r="E1725" t="str">
        <v>Color</v>
      </c>
      <c r="F1725" t="str">
        <v>Drama</v>
      </c>
      <c r="G1725" t="str">
        <v>English</v>
      </c>
      <c r="H1725" t="str">
        <v>USA</v>
      </c>
      <c r="I1725" t="str">
        <v>Unrated</v>
      </c>
      <c r="J1725" t="str">
        <v>Daniel London</v>
      </c>
      <c r="K1725" t="str">
        <v>Kelly Reichardt</v>
      </c>
      <c r="L1725">
        <v>52</v>
      </c>
      <c r="M1725">
        <v>132</v>
      </c>
      <c r="N1725">
        <v>129</v>
      </c>
      <c r="O1725">
        <v>594</v>
      </c>
      <c r="P1725">
        <v>6.7</v>
      </c>
      <c r="R1725" t="str">
        <v>Murder by Numbers</v>
      </c>
      <c r="S1725">
        <v>37296</v>
      </c>
      <c r="T1725">
        <v>2002</v>
      </c>
      <c r="U1725" t="str">
        <v>2000s</v>
      </c>
      <c r="V1725" t="str">
        <v>Color</v>
      </c>
      <c r="W1725" t="str">
        <v>Crime</v>
      </c>
      <c r="X1725" t="str">
        <v>English</v>
      </c>
      <c r="Y1725" t="str">
        <v>USA</v>
      </c>
      <c r="Z1725" t="str">
        <v>R</v>
      </c>
      <c r="AA1725" t="str">
        <v>Ryan Gosling</v>
      </c>
      <c r="AB1725" t="str">
        <v>Barbet Schroeder</v>
      </c>
      <c r="AC1725">
        <v>33000</v>
      </c>
      <c r="AD1725">
        <v>34606</v>
      </c>
      <c r="AE1725">
        <v>58</v>
      </c>
      <c r="AF1725">
        <v>0</v>
      </c>
      <c r="AG1725">
        <v>6.1</v>
      </c>
      <c r="AH1725">
        <v>136</v>
      </c>
      <c r="AI1725">
        <v>115</v>
      </c>
      <c r="AJ1725">
        <v>31874869</v>
      </c>
      <c r="AL1725" s="7" t="str">
        <v>Rachel Perkins</v>
      </c>
      <c r="AM1725" s="35">
        <f>AVERAGEIFS(IMDB4[IMDb Score (1-10)],IMDB4[Director Name],Formula_Analysis!AL1725)</f>
        <v>6.3</v>
      </c>
    </row>
    <row r="1726" spans="1:39" x14ac:dyDescent="0.25">
      <c r="A1726" t="str">
        <v>Six-String Samurai</v>
      </c>
      <c r="B1726">
        <v>36069</v>
      </c>
      <c r="C1726">
        <v>1998</v>
      </c>
      <c r="D1726" t="str">
        <v>1990s</v>
      </c>
      <c r="E1726" t="str">
        <v>Color</v>
      </c>
      <c r="F1726" t="str">
        <v>Action</v>
      </c>
      <c r="G1726" t="str">
        <v>English</v>
      </c>
      <c r="H1726" t="str">
        <v>USA</v>
      </c>
      <c r="I1726" t="str">
        <v>PG-13</v>
      </c>
      <c r="J1726" t="str">
        <v>Jeffrey Falcon</v>
      </c>
      <c r="K1726" t="str">
        <v>Lance Mungia</v>
      </c>
      <c r="L1726">
        <v>33</v>
      </c>
      <c r="M1726">
        <v>36</v>
      </c>
      <c r="N1726">
        <v>4</v>
      </c>
      <c r="O1726">
        <v>0</v>
      </c>
      <c r="P1726">
        <v>6.7</v>
      </c>
      <c r="R1726" t="str">
        <v>Milk</v>
      </c>
      <c r="S1726">
        <v>39548</v>
      </c>
      <c r="T1726">
        <v>2008</v>
      </c>
      <c r="U1726" t="str">
        <v>2000s</v>
      </c>
      <c r="V1726" t="str">
        <v>Color</v>
      </c>
      <c r="W1726" t="str">
        <v>Biography</v>
      </c>
      <c r="X1726" t="str">
        <v>English</v>
      </c>
      <c r="Y1726" t="str">
        <v>USA</v>
      </c>
      <c r="Z1726" t="str">
        <v>R</v>
      </c>
      <c r="AA1726" t="str">
        <v>James Franco</v>
      </c>
      <c r="AB1726" t="str">
        <v>Gus Van Sant</v>
      </c>
      <c r="AC1726">
        <v>11000</v>
      </c>
      <c r="AD1726">
        <v>13189</v>
      </c>
      <c r="AE1726">
        <v>835</v>
      </c>
      <c r="AF1726">
        <v>10000</v>
      </c>
      <c r="AG1726">
        <v>7.6</v>
      </c>
      <c r="AH1726">
        <v>324</v>
      </c>
      <c r="AI1726">
        <v>128</v>
      </c>
      <c r="AJ1726">
        <v>31838002</v>
      </c>
      <c r="AL1726" s="7" t="str">
        <v>Takao Okawara</v>
      </c>
      <c r="AM1726" s="35">
        <f>AVERAGEIFS(IMDB4[IMDb Score (1-10)],IMDB4[Director Name],Formula_Analysis!AL1726)</f>
        <v>6</v>
      </c>
    </row>
    <row r="1727" spans="1:39" x14ac:dyDescent="0.25">
      <c r="A1727" t="str">
        <v>Pink Narcissus</v>
      </c>
      <c r="B1727">
        <v>26083</v>
      </c>
      <c r="C1727">
        <v>1971</v>
      </c>
      <c r="D1727" t="str">
        <v>1970s</v>
      </c>
      <c r="E1727" t="str">
        <v>Color</v>
      </c>
      <c r="F1727" t="str">
        <v>Drama</v>
      </c>
      <c r="G1727" t="str">
        <v>English</v>
      </c>
      <c r="H1727" t="str">
        <v>USA</v>
      </c>
      <c r="I1727" t="str">
        <v>Not Rated</v>
      </c>
      <c r="J1727" t="str">
        <v>Don Brooks</v>
      </c>
      <c r="K1727" t="str">
        <v>James Bidgood</v>
      </c>
      <c r="L1727">
        <v>0</v>
      </c>
      <c r="M1727">
        <v>0</v>
      </c>
      <c r="N1727">
        <v>0</v>
      </c>
      <c r="O1727">
        <v>85</v>
      </c>
      <c r="P1727">
        <v>6.7</v>
      </c>
      <c r="R1727" t="str">
        <v>Extremely Loud &amp; Incredibly Close</v>
      </c>
      <c r="S1727">
        <v>40751</v>
      </c>
      <c r="T1727">
        <v>2011</v>
      </c>
      <c r="U1727" t="str">
        <v>2010s</v>
      </c>
      <c r="V1727" t="str">
        <v>Color</v>
      </c>
      <c r="W1727" t="str">
        <v>Adventure</v>
      </c>
      <c r="X1727" t="str">
        <v>English</v>
      </c>
      <c r="Y1727" t="str">
        <v>USA</v>
      </c>
      <c r="Z1727" t="str">
        <v>PG-13</v>
      </c>
      <c r="AA1727" t="str">
        <v>Tom Hanks</v>
      </c>
      <c r="AB1727" t="str">
        <v>Stephen Daldry</v>
      </c>
      <c r="AC1727">
        <v>15000</v>
      </c>
      <c r="AD1727">
        <v>15595</v>
      </c>
      <c r="AE1727">
        <v>335</v>
      </c>
      <c r="AF1727">
        <v>39000</v>
      </c>
      <c r="AG1727">
        <v>6.9</v>
      </c>
      <c r="AH1727">
        <v>283</v>
      </c>
      <c r="AI1727">
        <v>129</v>
      </c>
      <c r="AJ1727">
        <v>31836745</v>
      </c>
      <c r="AL1727" s="7" t="str">
        <v>Danny Steinmann</v>
      </c>
      <c r="AM1727" s="35">
        <f>AVERAGEIFS(IMDB4[IMDb Score (1-10)],IMDB4[Director Name],Formula_Analysis!AL1727)</f>
        <v>4.7</v>
      </c>
    </row>
    <row r="1728" spans="1:39" x14ac:dyDescent="0.25">
      <c r="A1728" t="str">
        <v>Hostage</v>
      </c>
      <c r="B1728">
        <v>38678</v>
      </c>
      <c r="C1728">
        <v>2005</v>
      </c>
      <c r="D1728" t="str">
        <v>2000s</v>
      </c>
      <c r="E1728" t="str">
        <v>Color</v>
      </c>
      <c r="F1728" t="str">
        <v>Action</v>
      </c>
      <c r="G1728" t="str">
        <v>English</v>
      </c>
      <c r="H1728" t="str">
        <v>USA</v>
      </c>
      <c r="I1728" t="str">
        <v>R</v>
      </c>
      <c r="J1728" t="str">
        <v>Jimmy Bennett</v>
      </c>
      <c r="K1728" t="str">
        <v>Florent-Emilio Siri</v>
      </c>
      <c r="L1728">
        <v>87000</v>
      </c>
      <c r="M1728">
        <v>103354</v>
      </c>
      <c r="N1728">
        <v>17</v>
      </c>
      <c r="O1728">
        <v>0</v>
      </c>
      <c r="P1728">
        <v>6.6</v>
      </c>
      <c r="R1728" t="str">
        <v>Lake Placid</v>
      </c>
      <c r="S1728">
        <v>36520</v>
      </c>
      <c r="T1728">
        <v>1999</v>
      </c>
      <c r="U1728" t="str">
        <v>1990s</v>
      </c>
      <c r="V1728" t="str">
        <v>Color</v>
      </c>
      <c r="W1728" t="str">
        <v>Action</v>
      </c>
      <c r="X1728" t="str">
        <v>English</v>
      </c>
      <c r="Y1728" t="str">
        <v>USA</v>
      </c>
      <c r="Z1728" t="str">
        <v>R</v>
      </c>
      <c r="AA1728" t="str">
        <v>Oliver Platt</v>
      </c>
      <c r="AB1728" t="str">
        <v>Steve Miner</v>
      </c>
      <c r="AC1728">
        <v>1000</v>
      </c>
      <c r="AD1728">
        <v>3313</v>
      </c>
      <c r="AE1728">
        <v>49</v>
      </c>
      <c r="AF1728">
        <v>2000</v>
      </c>
      <c r="AG1728">
        <v>5.6</v>
      </c>
      <c r="AH1728">
        <v>152</v>
      </c>
      <c r="AI1728">
        <v>82</v>
      </c>
      <c r="AJ1728">
        <v>31768374</v>
      </c>
      <c r="AL1728" s="7" t="str">
        <v>Michael Herz</v>
      </c>
      <c r="AM1728" s="35">
        <f>AVERAGEIFS(IMDB4[IMDb Score (1-10)],IMDB4[Director Name],Formula_Analysis!AL1728)</f>
        <v>5.0999999999999996</v>
      </c>
    </row>
    <row r="1729" spans="1:39" x14ac:dyDescent="0.25">
      <c r="A1729" t="str">
        <v>Austin Powers: The Spy Who Shagged Me</v>
      </c>
      <c r="B1729">
        <v>36397</v>
      </c>
      <c r="C1729">
        <v>1999</v>
      </c>
      <c r="D1729" t="str">
        <v>1990s</v>
      </c>
      <c r="E1729" t="str">
        <v>Color</v>
      </c>
      <c r="F1729" t="str">
        <v>Action</v>
      </c>
      <c r="G1729" t="str">
        <v>English</v>
      </c>
      <c r="H1729" t="str">
        <v>USA</v>
      </c>
      <c r="I1729" t="str">
        <v>PG-13</v>
      </c>
      <c r="J1729" t="str">
        <v>Muse Watson</v>
      </c>
      <c r="K1729" t="str">
        <v>Jay Roach</v>
      </c>
      <c r="L1729">
        <v>45000</v>
      </c>
      <c r="M1729">
        <v>47203</v>
      </c>
      <c r="N1729">
        <v>116</v>
      </c>
      <c r="O1729">
        <v>0</v>
      </c>
      <c r="P1729">
        <v>6.6</v>
      </c>
      <c r="R1729" t="str">
        <v>9</v>
      </c>
      <c r="S1729">
        <v>39954</v>
      </c>
      <c r="T1729">
        <v>2009</v>
      </c>
      <c r="U1729" t="str">
        <v>2000s</v>
      </c>
      <c r="V1729" t="str">
        <v>Color</v>
      </c>
      <c r="W1729" t="str">
        <v>Action</v>
      </c>
      <c r="X1729" t="str">
        <v>English</v>
      </c>
      <c r="Y1729" t="str">
        <v>USA</v>
      </c>
      <c r="Z1729" t="str">
        <v>PG-13</v>
      </c>
      <c r="AA1729" t="str">
        <v>Martin Landau</v>
      </c>
      <c r="AB1729" t="str">
        <v>Shane Acker</v>
      </c>
      <c r="AC1729">
        <v>940</v>
      </c>
      <c r="AD1729">
        <v>1594</v>
      </c>
      <c r="AE1729">
        <v>30</v>
      </c>
      <c r="AF1729">
        <v>13000</v>
      </c>
      <c r="AG1729">
        <v>7.1</v>
      </c>
      <c r="AH1729">
        <v>263</v>
      </c>
      <c r="AI1729">
        <v>79</v>
      </c>
      <c r="AJ1729">
        <v>31743332</v>
      </c>
      <c r="AL1729" s="7" t="str">
        <v>Jeb Stuart</v>
      </c>
      <c r="AM1729" s="35">
        <f>AVERAGEIFS(IMDB4[IMDb Score (1-10)],IMDB4[Director Name],Formula_Analysis!AL1729)</f>
        <v>6.4</v>
      </c>
    </row>
    <row r="1730" spans="1:39" x14ac:dyDescent="0.25">
      <c r="A1730" t="str">
        <v>Secret Window</v>
      </c>
      <c r="B1730">
        <v>38330</v>
      </c>
      <c r="C1730">
        <v>2004</v>
      </c>
      <c r="D1730" t="str">
        <v>2000s</v>
      </c>
      <c r="E1730" t="str">
        <v>Color</v>
      </c>
      <c r="F1730" t="str">
        <v>Mystery</v>
      </c>
      <c r="G1730" t="str">
        <v>English</v>
      </c>
      <c r="H1730" t="str">
        <v>USA</v>
      </c>
      <c r="I1730" t="str">
        <v>PG-13</v>
      </c>
      <c r="J1730" t="str">
        <v>Johnny Depp</v>
      </c>
      <c r="K1730" t="str">
        <v>David Koepp</v>
      </c>
      <c r="L1730">
        <v>40000</v>
      </c>
      <c r="M1730">
        <v>41293</v>
      </c>
      <c r="N1730">
        <v>192</v>
      </c>
      <c r="O1730">
        <v>0</v>
      </c>
      <c r="P1730">
        <v>6.6</v>
      </c>
      <c r="R1730" t="str">
        <v>Stealth</v>
      </c>
      <c r="S1730">
        <v>38419</v>
      </c>
      <c r="T1730">
        <v>2005</v>
      </c>
      <c r="U1730" t="str">
        <v>2000s</v>
      </c>
      <c r="V1730" t="str">
        <v>Color</v>
      </c>
      <c r="W1730" t="str">
        <v>Action</v>
      </c>
      <c r="X1730" t="str">
        <v>English</v>
      </c>
      <c r="Y1730" t="str">
        <v>USA</v>
      </c>
      <c r="Z1730" t="str">
        <v>PG-13</v>
      </c>
      <c r="AA1730" t="str">
        <v>Sam Shepard</v>
      </c>
      <c r="AB1730" t="str">
        <v>Rob Cohen</v>
      </c>
      <c r="AC1730">
        <v>820</v>
      </c>
      <c r="AD1730">
        <v>2705</v>
      </c>
      <c r="AE1730">
        <v>357</v>
      </c>
      <c r="AF1730">
        <v>0</v>
      </c>
      <c r="AG1730">
        <v>5</v>
      </c>
      <c r="AH1730">
        <v>145</v>
      </c>
      <c r="AI1730">
        <v>121</v>
      </c>
      <c r="AJ1730">
        <v>31704416</v>
      </c>
      <c r="AL1730" s="7" t="str">
        <v>Majid Majidi</v>
      </c>
      <c r="AM1730" s="35">
        <f>AVERAGEIFS(IMDB4[IMDb Score (1-10)],IMDB4[Director Name],Formula_Analysis!AL1730)</f>
        <v>8.5</v>
      </c>
    </row>
    <row r="1731" spans="1:39" x14ac:dyDescent="0.25">
      <c r="A1731" t="str">
        <v>The Hunger Games: Mockingjay - Part 2</v>
      </c>
      <c r="B1731">
        <v>42032</v>
      </c>
      <c r="C1731">
        <v>2015</v>
      </c>
      <c r="D1731" t="str">
        <v>2010s</v>
      </c>
      <c r="E1731" t="str">
        <v>Color</v>
      </c>
      <c r="F1731" t="str">
        <v>Adventure</v>
      </c>
      <c r="G1731" t="str">
        <v>English</v>
      </c>
      <c r="H1731" t="str">
        <v>USA</v>
      </c>
      <c r="I1731" t="str">
        <v>PG-13</v>
      </c>
      <c r="J1731" t="str">
        <v>Jennifer Lawrence</v>
      </c>
      <c r="K1731" t="str">
        <v>Francis Lawrence</v>
      </c>
      <c r="L1731">
        <v>34000</v>
      </c>
      <c r="M1731">
        <v>81385</v>
      </c>
      <c r="N1731">
        <v>508</v>
      </c>
      <c r="O1731">
        <v>38000</v>
      </c>
      <c r="P1731">
        <v>6.6</v>
      </c>
      <c r="R1731" t="str">
        <v>Quarantine</v>
      </c>
      <c r="S1731">
        <v>39762</v>
      </c>
      <c r="T1731">
        <v>2008</v>
      </c>
      <c r="U1731" t="str">
        <v>2000s</v>
      </c>
      <c r="V1731" t="str">
        <v>Color</v>
      </c>
      <c r="W1731" t="str">
        <v>Horror</v>
      </c>
      <c r="X1731" t="str">
        <v>English</v>
      </c>
      <c r="Y1731" t="str">
        <v>USA</v>
      </c>
      <c r="Z1731" t="str">
        <v>R</v>
      </c>
      <c r="AA1731" t="str">
        <v>Andrew Fiscella</v>
      </c>
      <c r="AB1731" t="str">
        <v>John Erick Dowdle</v>
      </c>
      <c r="AC1731">
        <v>137000</v>
      </c>
      <c r="AD1731">
        <v>140268</v>
      </c>
      <c r="AE1731">
        <v>66</v>
      </c>
      <c r="AF1731">
        <v>0</v>
      </c>
      <c r="AG1731">
        <v>6</v>
      </c>
      <c r="AH1731">
        <v>198</v>
      </c>
      <c r="AI1731">
        <v>89</v>
      </c>
      <c r="AJ1731">
        <v>31691811</v>
      </c>
      <c r="AL1731" s="7" t="str">
        <v>Lance Mungia</v>
      </c>
      <c r="AM1731" s="35">
        <f>AVERAGEIFS(IMDB4[IMDb Score (1-10)],IMDB4[Director Name],Formula_Analysis!AL1731)</f>
        <v>6.7</v>
      </c>
    </row>
    <row r="1732" spans="1:39" x14ac:dyDescent="0.25">
      <c r="A1732" t="str">
        <v>Joy</v>
      </c>
      <c r="B1732">
        <v>42344</v>
      </c>
      <c r="C1732">
        <v>2015</v>
      </c>
      <c r="D1732" t="str">
        <v>2010s</v>
      </c>
      <c r="E1732" t="str">
        <v>Color</v>
      </c>
      <c r="F1732" t="str">
        <v>Biography</v>
      </c>
      <c r="G1732" t="str">
        <v>English</v>
      </c>
      <c r="H1732" t="str">
        <v>USA</v>
      </c>
      <c r="I1732" t="str">
        <v>PG-13</v>
      </c>
      <c r="J1732" t="str">
        <v>Jennifer Lawrence</v>
      </c>
      <c r="K1732" t="str">
        <v>David O. Russell</v>
      </c>
      <c r="L1732">
        <v>34000</v>
      </c>
      <c r="M1732">
        <v>75793</v>
      </c>
      <c r="N1732">
        <v>737</v>
      </c>
      <c r="O1732">
        <v>24000</v>
      </c>
      <c r="P1732">
        <v>6.6</v>
      </c>
      <c r="R1732" t="str">
        <v>The Soloist</v>
      </c>
      <c r="S1732">
        <v>39945</v>
      </c>
      <c r="T1732">
        <v>2009</v>
      </c>
      <c r="U1732" t="str">
        <v>2000s</v>
      </c>
      <c r="V1732" t="str">
        <v>Color</v>
      </c>
      <c r="W1732" t="str">
        <v>Biography</v>
      </c>
      <c r="X1732" t="str">
        <v>English</v>
      </c>
      <c r="Y1732" t="str">
        <v>UK</v>
      </c>
      <c r="Z1732" t="str">
        <v>PG-13</v>
      </c>
      <c r="AA1732" t="str">
        <v>Robert Downey Jr.</v>
      </c>
      <c r="AB1732" t="str">
        <v>Joe Wright</v>
      </c>
      <c r="AC1732">
        <v>21000</v>
      </c>
      <c r="AD1732">
        <v>23745</v>
      </c>
      <c r="AE1732">
        <v>456</v>
      </c>
      <c r="AF1732">
        <v>0</v>
      </c>
      <c r="AG1732">
        <v>6.7</v>
      </c>
      <c r="AH1732">
        <v>210</v>
      </c>
      <c r="AI1732">
        <v>117</v>
      </c>
      <c r="AJ1732">
        <v>31670931</v>
      </c>
      <c r="AL1732" s="7" t="str">
        <v>Mike Bruce</v>
      </c>
      <c r="AM1732" s="35">
        <f>AVERAGEIFS(IMDB4[IMDb Score (1-10)],IMDB4[Director Name],Formula_Analysis!AL1732)</f>
        <v>4.0999999999999996</v>
      </c>
    </row>
    <row r="1733" spans="1:39" x14ac:dyDescent="0.25">
      <c r="A1733" t="str">
        <v>The Beach</v>
      </c>
      <c r="B1733">
        <v>36595</v>
      </c>
      <c r="C1733">
        <v>2000</v>
      </c>
      <c r="D1733" t="str">
        <v>2000s</v>
      </c>
      <c r="E1733" t="str">
        <v>Color</v>
      </c>
      <c r="F1733" t="str">
        <v>Adventure</v>
      </c>
      <c r="G1733" t="str">
        <v>English</v>
      </c>
      <c r="H1733" t="str">
        <v>USA</v>
      </c>
      <c r="I1733" t="str">
        <v>R</v>
      </c>
      <c r="J1733" t="str">
        <v>Leonardo DiCaprio</v>
      </c>
      <c r="K1733" t="str">
        <v>Danny Boyle</v>
      </c>
      <c r="L1733">
        <v>29000</v>
      </c>
      <c r="M1733">
        <v>29461</v>
      </c>
      <c r="N1733">
        <v>0</v>
      </c>
      <c r="O1733">
        <v>0</v>
      </c>
      <c r="P1733">
        <v>6.6</v>
      </c>
      <c r="R1733" t="str">
        <v>August Rush</v>
      </c>
      <c r="S1733">
        <v>39161</v>
      </c>
      <c r="T1733">
        <v>2007</v>
      </c>
      <c r="U1733" t="str">
        <v>2000s</v>
      </c>
      <c r="V1733" t="str">
        <v>Color</v>
      </c>
      <c r="W1733" t="str">
        <v>Drama</v>
      </c>
      <c r="X1733" t="str">
        <v>English</v>
      </c>
      <c r="Y1733" t="str">
        <v>USA</v>
      </c>
      <c r="Z1733" t="str">
        <v>PG</v>
      </c>
      <c r="AA1733" t="str">
        <v>Robin Williams</v>
      </c>
      <c r="AB1733" t="str">
        <v>Kirsten Sheridan</v>
      </c>
      <c r="AC1733">
        <v>49000</v>
      </c>
      <c r="AD1733">
        <v>50927</v>
      </c>
      <c r="AE1733">
        <v>59</v>
      </c>
      <c r="AF1733">
        <v>18000</v>
      </c>
      <c r="AG1733">
        <v>7.5</v>
      </c>
      <c r="AH1733">
        <v>148</v>
      </c>
      <c r="AI1733">
        <v>114</v>
      </c>
      <c r="AJ1733">
        <v>31655091</v>
      </c>
      <c r="AL1733" s="7" t="str">
        <v>Hitoshi Matsumoto</v>
      </c>
      <c r="AM1733" s="35">
        <f>AVERAGEIFS(IMDB4[IMDb Score (1-10)],IMDB4[Director Name],Formula_Analysis!AL1733)</f>
        <v>6.1</v>
      </c>
    </row>
    <row r="1734" spans="1:39" x14ac:dyDescent="0.25">
      <c r="A1734" t="str">
        <v>J. Edgar</v>
      </c>
      <c r="B1734">
        <v>40601</v>
      </c>
      <c r="C1734">
        <v>2011</v>
      </c>
      <c r="D1734" t="str">
        <v>2010s</v>
      </c>
      <c r="E1734" t="str">
        <v>Color</v>
      </c>
      <c r="F1734" t="str">
        <v>Biography</v>
      </c>
      <c r="G1734" t="str">
        <v>English</v>
      </c>
      <c r="H1734" t="str">
        <v>USA</v>
      </c>
      <c r="I1734" t="str">
        <v>R</v>
      </c>
      <c r="J1734" t="str">
        <v>Leonardo DiCaprio</v>
      </c>
      <c r="K1734" t="str">
        <v>Clint Eastwood</v>
      </c>
      <c r="L1734">
        <v>29000</v>
      </c>
      <c r="M1734">
        <v>36258</v>
      </c>
      <c r="N1734">
        <v>16000</v>
      </c>
      <c r="O1734">
        <v>16000</v>
      </c>
      <c r="P1734">
        <v>6.6</v>
      </c>
      <c r="R1734" t="str">
        <v>House at the End of the Street</v>
      </c>
      <c r="S1734">
        <v>41146</v>
      </c>
      <c r="T1734">
        <v>2012</v>
      </c>
      <c r="U1734" t="str">
        <v>2010s</v>
      </c>
      <c r="V1734" t="str">
        <v>Color</v>
      </c>
      <c r="W1734" t="str">
        <v>Drama</v>
      </c>
      <c r="X1734" t="str">
        <v>English</v>
      </c>
      <c r="Y1734" t="str">
        <v>Canada</v>
      </c>
      <c r="Z1734" t="str">
        <v>PG-13</v>
      </c>
      <c r="AA1734" t="str">
        <v>Jennifer Lawrence</v>
      </c>
      <c r="AB1734" t="str">
        <v>Mark Tonderai</v>
      </c>
      <c r="AC1734">
        <v>34000</v>
      </c>
      <c r="AD1734">
        <v>35717</v>
      </c>
      <c r="AE1734">
        <v>13</v>
      </c>
      <c r="AF1734">
        <v>10000</v>
      </c>
      <c r="AG1734">
        <v>5.6</v>
      </c>
      <c r="AH1734">
        <v>224</v>
      </c>
      <c r="AI1734">
        <v>101</v>
      </c>
      <c r="AJ1734">
        <v>31607598</v>
      </c>
      <c r="AL1734" s="7" t="str">
        <v>Claudia Sainte-Luce</v>
      </c>
      <c r="AM1734" s="35">
        <f>AVERAGEIFS(IMDB4[IMDb Score (1-10)],IMDB4[Director Name],Formula_Analysis!AL1734)</f>
        <v>7</v>
      </c>
    </row>
    <row r="1735" spans="1:39" x14ac:dyDescent="0.25">
      <c r="A1735" t="str">
        <v>The Mechanic</v>
      </c>
      <c r="B1735">
        <v>40690</v>
      </c>
      <c r="C1735">
        <v>2011</v>
      </c>
      <c r="D1735" t="str">
        <v>2010s</v>
      </c>
      <c r="E1735" t="str">
        <v>Color</v>
      </c>
      <c r="F1735" t="str">
        <v>Action</v>
      </c>
      <c r="G1735" t="str">
        <v>English</v>
      </c>
      <c r="H1735" t="str">
        <v>USA</v>
      </c>
      <c r="I1735" t="str">
        <v>R</v>
      </c>
      <c r="J1735" t="str">
        <v>Jason Statham</v>
      </c>
      <c r="K1735" t="str">
        <v>Simon West</v>
      </c>
      <c r="L1735">
        <v>26000</v>
      </c>
      <c r="M1735">
        <v>27834</v>
      </c>
      <c r="N1735">
        <v>165</v>
      </c>
      <c r="O1735">
        <v>16000</v>
      </c>
      <c r="P1735">
        <v>6.6</v>
      </c>
      <c r="R1735" t="str">
        <v>Rob Roy</v>
      </c>
      <c r="S1735">
        <v>34891</v>
      </c>
      <c r="T1735">
        <v>1995</v>
      </c>
      <c r="U1735" t="str">
        <v>1990s</v>
      </c>
      <c r="V1735" t="str">
        <v>Color</v>
      </c>
      <c r="W1735" t="str">
        <v>Adventure</v>
      </c>
      <c r="X1735" t="str">
        <v>English</v>
      </c>
      <c r="Y1735" t="str">
        <v>USA</v>
      </c>
      <c r="Z1735" t="str">
        <v>R</v>
      </c>
      <c r="AA1735" t="str">
        <v>Liam Neeson</v>
      </c>
      <c r="AB1735" t="str">
        <v>Michael Caton-Jones</v>
      </c>
      <c r="AC1735">
        <v>14000</v>
      </c>
      <c r="AD1735">
        <v>16125</v>
      </c>
      <c r="AE1735">
        <v>105</v>
      </c>
      <c r="AF1735">
        <v>0</v>
      </c>
      <c r="AG1735">
        <v>6.9</v>
      </c>
      <c r="AH1735">
        <v>44</v>
      </c>
      <c r="AI1735">
        <v>139</v>
      </c>
      <c r="AJ1735">
        <v>31600000</v>
      </c>
      <c r="AL1735" s="7" t="str">
        <v>Siddiq Barmak</v>
      </c>
      <c r="AM1735" s="35">
        <f>AVERAGEIFS(IMDB4[IMDb Score (1-10)],IMDB4[Director Name],Formula_Analysis!AL1735)</f>
        <v>7.4</v>
      </c>
    </row>
    <row r="1736" spans="1:39" x14ac:dyDescent="0.25">
      <c r="A1736" t="str">
        <v>London</v>
      </c>
      <c r="B1736">
        <v>38639</v>
      </c>
      <c r="C1736">
        <v>2005</v>
      </c>
      <c r="D1736" t="str">
        <v>2000s</v>
      </c>
      <c r="E1736" t="str">
        <v>Color</v>
      </c>
      <c r="F1736" t="str">
        <v>Drama</v>
      </c>
      <c r="G1736" t="str">
        <v>English</v>
      </c>
      <c r="H1736" t="str">
        <v>UK</v>
      </c>
      <c r="I1736" t="str">
        <v>R</v>
      </c>
      <c r="J1736" t="str">
        <v>Jason Statham</v>
      </c>
      <c r="K1736" t="str">
        <v>Hunter Richards</v>
      </c>
      <c r="L1736">
        <v>26000</v>
      </c>
      <c r="M1736">
        <v>39518</v>
      </c>
      <c r="N1736">
        <v>11</v>
      </c>
      <c r="O1736">
        <v>0</v>
      </c>
      <c r="P1736">
        <v>6.6</v>
      </c>
      <c r="R1736" t="str">
        <v>From Hell</v>
      </c>
      <c r="S1736">
        <v>37124</v>
      </c>
      <c r="T1736">
        <v>2001</v>
      </c>
      <c r="U1736" t="str">
        <v>2000s</v>
      </c>
      <c r="V1736" t="str">
        <v>Color</v>
      </c>
      <c r="W1736" t="str">
        <v>Horror</v>
      </c>
      <c r="X1736" t="str">
        <v>English</v>
      </c>
      <c r="Y1736" t="str">
        <v>USA</v>
      </c>
      <c r="Z1736" t="str">
        <v>R</v>
      </c>
      <c r="AA1736" t="str">
        <v>Johnny Depp</v>
      </c>
      <c r="AB1736" t="str">
        <v>Albert Hughes</v>
      </c>
      <c r="AC1736">
        <v>40000</v>
      </c>
      <c r="AD1736">
        <v>41636</v>
      </c>
      <c r="AE1736">
        <v>117</v>
      </c>
      <c r="AF1736">
        <v>0</v>
      </c>
      <c r="AG1736">
        <v>6.8</v>
      </c>
      <c r="AH1736">
        <v>208</v>
      </c>
      <c r="AI1736">
        <v>122</v>
      </c>
      <c r="AJ1736">
        <v>31598308</v>
      </c>
      <c r="AL1736" s="7" t="str">
        <v>AndrÃ© Ã˜vredal</v>
      </c>
      <c r="AM1736" s="35">
        <f>AVERAGEIFS(IMDB4[IMDb Score (1-10)],IMDB4[Director Name],Formula_Analysis!AL1736)</f>
        <v>7</v>
      </c>
    </row>
    <row r="1737" spans="1:39" x14ac:dyDescent="0.25">
      <c r="A1737" t="str">
        <v>Terminator Genisys</v>
      </c>
      <c r="B1737">
        <v>42170</v>
      </c>
      <c r="C1737">
        <v>2015</v>
      </c>
      <c r="D1737" t="str">
        <v>2010s</v>
      </c>
      <c r="E1737" t="str">
        <v>Color</v>
      </c>
      <c r="F1737" t="str">
        <v>Action</v>
      </c>
      <c r="G1737" t="str">
        <v>English</v>
      </c>
      <c r="H1737" t="str">
        <v>USA</v>
      </c>
      <c r="I1737" t="str">
        <v>PG-13</v>
      </c>
      <c r="J1737" t="str">
        <v>J.K. Simmons</v>
      </c>
      <c r="K1737" t="str">
        <v>Alan Taylor</v>
      </c>
      <c r="L1737">
        <v>24000</v>
      </c>
      <c r="M1737">
        <v>38873</v>
      </c>
      <c r="N1737">
        <v>230</v>
      </c>
      <c r="O1737">
        <v>82000</v>
      </c>
      <c r="P1737">
        <v>6.6</v>
      </c>
      <c r="R1737" t="str">
        <v>One Hour Photo</v>
      </c>
      <c r="S1737">
        <v>37578</v>
      </c>
      <c r="T1737">
        <v>2002</v>
      </c>
      <c r="U1737" t="str">
        <v>2000s</v>
      </c>
      <c r="V1737" t="str">
        <v>Color</v>
      </c>
      <c r="W1737" t="str">
        <v>Drama</v>
      </c>
      <c r="X1737" t="str">
        <v>English</v>
      </c>
      <c r="Y1737" t="str">
        <v>USA</v>
      </c>
      <c r="Z1737" t="str">
        <v>R</v>
      </c>
      <c r="AA1737" t="str">
        <v>Robin Williams</v>
      </c>
      <c r="AB1737" t="str">
        <v>Mark Romanek</v>
      </c>
      <c r="AC1737">
        <v>49000</v>
      </c>
      <c r="AD1737">
        <v>52138</v>
      </c>
      <c r="AE1737">
        <v>132</v>
      </c>
      <c r="AF1737">
        <v>0</v>
      </c>
      <c r="AG1737">
        <v>6.8</v>
      </c>
      <c r="AH1737">
        <v>207</v>
      </c>
      <c r="AI1737">
        <v>96</v>
      </c>
      <c r="AJ1737">
        <v>31597131</v>
      </c>
      <c r="AL1737" s="7" t="str">
        <v>Ralph Ziman</v>
      </c>
      <c r="AM1737" s="35">
        <f>AVERAGEIFS(IMDB4[IMDb Score (1-10)],IMDB4[Director Name],Formula_Analysis!AL1737)</f>
        <v>7.8</v>
      </c>
    </row>
    <row r="1738" spans="1:39" x14ac:dyDescent="0.25">
      <c r="A1738" t="str">
        <v>Pocahontas</v>
      </c>
      <c r="B1738">
        <v>35006</v>
      </c>
      <c r="C1738">
        <v>1995</v>
      </c>
      <c r="D1738" t="str">
        <v>1990s</v>
      </c>
      <c r="E1738" t="str">
        <v>Color</v>
      </c>
      <c r="F1738" t="str">
        <v>Adventure</v>
      </c>
      <c r="G1738" t="str">
        <v>English</v>
      </c>
      <c r="H1738" t="str">
        <v>USA</v>
      </c>
      <c r="I1738" t="str">
        <v>G</v>
      </c>
      <c r="J1738" t="str">
        <v>Christian Bale</v>
      </c>
      <c r="K1738" t="str">
        <v>Mike Gabriel</v>
      </c>
      <c r="L1738">
        <v>23000</v>
      </c>
      <c r="M1738">
        <v>26754</v>
      </c>
      <c r="N1738">
        <v>12</v>
      </c>
      <c r="O1738">
        <v>0</v>
      </c>
      <c r="P1738">
        <v>6.6</v>
      </c>
      <c r="R1738" t="str">
        <v>The Wedding Date</v>
      </c>
      <c r="S1738">
        <v>38512</v>
      </c>
      <c r="T1738">
        <v>2005</v>
      </c>
      <c r="U1738" t="str">
        <v>2000s</v>
      </c>
      <c r="V1738" t="str">
        <v>Color</v>
      </c>
      <c r="W1738" t="str">
        <v>Comedy</v>
      </c>
      <c r="X1738" t="str">
        <v>English</v>
      </c>
      <c r="Y1738" t="str">
        <v>USA</v>
      </c>
      <c r="Z1738" t="str">
        <v>PG-13</v>
      </c>
      <c r="AA1738" t="str">
        <v>Jack Davenport</v>
      </c>
      <c r="AB1738" t="str">
        <v>Clare Kilner</v>
      </c>
      <c r="AC1738">
        <v>1000</v>
      </c>
      <c r="AD1738">
        <v>2666</v>
      </c>
      <c r="AE1738">
        <v>6</v>
      </c>
      <c r="AF1738">
        <v>0</v>
      </c>
      <c r="AG1738">
        <v>6.1</v>
      </c>
      <c r="AH1738">
        <v>103</v>
      </c>
      <c r="AI1738">
        <v>90</v>
      </c>
      <c r="AJ1738">
        <v>31585300</v>
      </c>
      <c r="AL1738" s="7" t="str">
        <v>Dan Cutforth</v>
      </c>
      <c r="AM1738" s="35">
        <f>AVERAGEIFS(IMDB4[IMDb Score (1-10)],IMDB4[Director Name],Formula_Analysis!AL1738)</f>
        <v>5.9</v>
      </c>
    </row>
    <row r="1739" spans="1:39" x14ac:dyDescent="0.25">
      <c r="A1739" t="str">
        <v>Terminator Salvation</v>
      </c>
      <c r="B1739">
        <v>39851</v>
      </c>
      <c r="C1739">
        <v>2009</v>
      </c>
      <c r="D1739" t="str">
        <v>2000s</v>
      </c>
      <c r="E1739" t="str">
        <v>Color</v>
      </c>
      <c r="F1739" t="str">
        <v>Action</v>
      </c>
      <c r="G1739" t="str">
        <v>English</v>
      </c>
      <c r="H1739" t="str">
        <v>USA</v>
      </c>
      <c r="I1739" t="str">
        <v>PG-13</v>
      </c>
      <c r="J1739" t="str">
        <v>Christian Bale</v>
      </c>
      <c r="K1739" t="str">
        <v>McG</v>
      </c>
      <c r="L1739">
        <v>23000</v>
      </c>
      <c r="M1739">
        <v>27468</v>
      </c>
      <c r="N1739">
        <v>368</v>
      </c>
      <c r="O1739">
        <v>0</v>
      </c>
      <c r="P1739">
        <v>6.6</v>
      </c>
      <c r="R1739" t="str">
        <v>She's Out of My League</v>
      </c>
      <c r="S1739">
        <v>40541</v>
      </c>
      <c r="T1739">
        <v>2010</v>
      </c>
      <c r="U1739" t="str">
        <v>2010s</v>
      </c>
      <c r="V1739" t="str">
        <v>Color</v>
      </c>
      <c r="W1739" t="str">
        <v>Comedy</v>
      </c>
      <c r="X1739" t="str">
        <v>English</v>
      </c>
      <c r="Y1739" t="str">
        <v>USA</v>
      </c>
      <c r="Z1739" t="str">
        <v>R</v>
      </c>
      <c r="AA1739" t="str">
        <v>Mike Vogel</v>
      </c>
      <c r="AB1739" t="str">
        <v>Jim Field Smith</v>
      </c>
      <c r="AC1739">
        <v>2000</v>
      </c>
      <c r="AD1739">
        <v>5707</v>
      </c>
      <c r="AE1739">
        <v>14</v>
      </c>
      <c r="AF1739">
        <v>0</v>
      </c>
      <c r="AG1739">
        <v>6.4</v>
      </c>
      <c r="AH1739">
        <v>180</v>
      </c>
      <c r="AI1739">
        <v>104</v>
      </c>
      <c r="AJ1739">
        <v>31584722</v>
      </c>
      <c r="AL1739" s="7" t="str">
        <v>Mike van Diem</v>
      </c>
      <c r="AM1739" s="35">
        <f>AVERAGEIFS(IMDB4[IMDb Score (1-10)],IMDB4[Director Name],Formula_Analysis!AL1739)</f>
        <v>7.8</v>
      </c>
    </row>
    <row r="1740" spans="1:39" x14ac:dyDescent="0.25">
      <c r="A1740" t="str">
        <v>Don Jon</v>
      </c>
      <c r="B1740">
        <v>41571</v>
      </c>
      <c r="C1740">
        <v>2013</v>
      </c>
      <c r="D1740" t="str">
        <v>2010s</v>
      </c>
      <c r="E1740" t="str">
        <v>Color</v>
      </c>
      <c r="F1740" t="str">
        <v>Comedy</v>
      </c>
      <c r="G1740" t="str">
        <v>English</v>
      </c>
      <c r="H1740" t="str">
        <v>USA</v>
      </c>
      <c r="I1740" t="str">
        <v>R</v>
      </c>
      <c r="J1740" t="str">
        <v>Joseph Gordon-Levitt</v>
      </c>
      <c r="K1740" t="str">
        <v>Joseph Gordon-Levitt</v>
      </c>
      <c r="L1740">
        <v>23000</v>
      </c>
      <c r="M1740">
        <v>44265</v>
      </c>
      <c r="N1740">
        <v>23000</v>
      </c>
      <c r="O1740">
        <v>33000</v>
      </c>
      <c r="P1740">
        <v>6.6</v>
      </c>
      <c r="R1740" t="str">
        <v>Chappie</v>
      </c>
      <c r="S1740">
        <v>42254</v>
      </c>
      <c r="T1740">
        <v>2015</v>
      </c>
      <c r="U1740" t="str">
        <v>2010s</v>
      </c>
      <c r="V1740" t="str">
        <v>Color</v>
      </c>
      <c r="W1740" t="str">
        <v>Action</v>
      </c>
      <c r="X1740" t="str">
        <v>English</v>
      </c>
      <c r="Y1740" t="str">
        <v>USA</v>
      </c>
      <c r="Z1740" t="str">
        <v>R</v>
      </c>
      <c r="AA1740" t="str">
        <v>Hugh Jackman</v>
      </c>
      <c r="AB1740" t="str">
        <v>Neill Blomkamp</v>
      </c>
      <c r="AC1740">
        <v>20000</v>
      </c>
      <c r="AD1740">
        <v>23051</v>
      </c>
      <c r="AE1740">
        <v>662</v>
      </c>
      <c r="AF1740">
        <v>67000</v>
      </c>
      <c r="AG1740">
        <v>6.9</v>
      </c>
      <c r="AH1740">
        <v>371</v>
      </c>
      <c r="AI1740">
        <v>120</v>
      </c>
      <c r="AJ1740">
        <v>31569268</v>
      </c>
      <c r="AL1740" s="7" t="str">
        <v>FranÃ§ois Girard</v>
      </c>
      <c r="AM1740" s="35">
        <f>AVERAGEIFS(IMDB4[IMDb Score (1-10)],IMDB4[Director Name],Formula_Analysis!AL1740)</f>
        <v>7.7</v>
      </c>
    </row>
    <row r="1741" spans="1:39" x14ac:dyDescent="0.25">
      <c r="A1741" t="str">
        <v>Joy Ride</v>
      </c>
      <c r="B1741">
        <v>36904</v>
      </c>
      <c r="C1741">
        <v>2001</v>
      </c>
      <c r="D1741" t="str">
        <v>2000s</v>
      </c>
      <c r="E1741" t="str">
        <v>Color</v>
      </c>
      <c r="F1741" t="str">
        <v>Mystery</v>
      </c>
      <c r="G1741" t="str">
        <v>English</v>
      </c>
      <c r="H1741" t="str">
        <v>USA</v>
      </c>
      <c r="I1741" t="str">
        <v>R</v>
      </c>
      <c r="J1741" t="str">
        <v>Paul Walker</v>
      </c>
      <c r="K1741" t="str">
        <v>John Dahl</v>
      </c>
      <c r="L1741">
        <v>23000</v>
      </c>
      <c r="M1741">
        <v>23242</v>
      </c>
      <c r="N1741">
        <v>131</v>
      </c>
      <c r="O1741">
        <v>0</v>
      </c>
      <c r="P1741">
        <v>6.6</v>
      </c>
      <c r="R1741" t="str">
        <v>Unfriended</v>
      </c>
      <c r="S1741">
        <v>41830</v>
      </c>
      <c r="T1741">
        <v>2014</v>
      </c>
      <c r="U1741" t="str">
        <v>2010s</v>
      </c>
      <c r="V1741" t="str">
        <v>Color</v>
      </c>
      <c r="W1741" t="str">
        <v>Horror</v>
      </c>
      <c r="X1741" t="str">
        <v>English</v>
      </c>
      <c r="Y1741" t="str">
        <v>USA</v>
      </c>
      <c r="Z1741" t="str">
        <v>R</v>
      </c>
      <c r="AA1741" t="str">
        <v>Shelley Hennig</v>
      </c>
      <c r="AB1741" t="str">
        <v>Levan Gabriadze</v>
      </c>
      <c r="AC1741">
        <v>707</v>
      </c>
      <c r="AD1741">
        <v>1565</v>
      </c>
      <c r="AE1741">
        <v>6</v>
      </c>
      <c r="AF1741">
        <v>13000</v>
      </c>
      <c r="AG1741">
        <v>5.7</v>
      </c>
      <c r="AH1741">
        <v>270</v>
      </c>
      <c r="AI1741">
        <v>83</v>
      </c>
      <c r="AJ1741">
        <v>31537320</v>
      </c>
      <c r="AL1741" s="7" t="str">
        <v>Sylvain Chomet</v>
      </c>
      <c r="AM1741" s="35">
        <f>AVERAGEIFS(IMDB4[IMDb Score (1-10)],IMDB4[Director Name],Formula_Analysis!AL1741)</f>
        <v>7.8</v>
      </c>
    </row>
    <row r="1742" spans="1:39" x14ac:dyDescent="0.25">
      <c r="A1742" t="str">
        <v>Ice Age: Continental Drift</v>
      </c>
      <c r="B1742">
        <v>40955</v>
      </c>
      <c r="C1742">
        <v>2012</v>
      </c>
      <c r="D1742" t="str">
        <v>2010s</v>
      </c>
      <c r="E1742" t="str">
        <v>Color</v>
      </c>
      <c r="F1742" t="str">
        <v>Adventure</v>
      </c>
      <c r="G1742" t="str">
        <v>English</v>
      </c>
      <c r="H1742" t="str">
        <v>USA</v>
      </c>
      <c r="I1742" t="str">
        <v>PG</v>
      </c>
      <c r="J1742" t="str">
        <v>Peter Dinklage</v>
      </c>
      <c r="K1742" t="str">
        <v>Steve Martino</v>
      </c>
      <c r="L1742">
        <v>22000</v>
      </c>
      <c r="M1742">
        <v>25354</v>
      </c>
      <c r="N1742">
        <v>20</v>
      </c>
      <c r="O1742">
        <v>14000</v>
      </c>
      <c r="P1742">
        <v>6.6</v>
      </c>
      <c r="R1742" t="str">
        <v>Anacondas: The Hunt for the Blood Orchid</v>
      </c>
      <c r="S1742">
        <v>38282</v>
      </c>
      <c r="T1742">
        <v>2004</v>
      </c>
      <c r="U1742" t="str">
        <v>2000s</v>
      </c>
      <c r="V1742" t="str">
        <v>Color</v>
      </c>
      <c r="W1742" t="str">
        <v>Action</v>
      </c>
      <c r="X1742" t="str">
        <v>English</v>
      </c>
      <c r="Y1742" t="str">
        <v>USA</v>
      </c>
      <c r="Z1742" t="str">
        <v>PG-13</v>
      </c>
      <c r="AA1742" t="str">
        <v>Nicholas Gonzalez</v>
      </c>
      <c r="AB1742" t="str">
        <v>Dwight H. Little</v>
      </c>
      <c r="AC1742">
        <v>601</v>
      </c>
      <c r="AD1742">
        <v>2730</v>
      </c>
      <c r="AE1742">
        <v>27</v>
      </c>
      <c r="AF1742">
        <v>686</v>
      </c>
      <c r="AG1742">
        <v>4.5999999999999996</v>
      </c>
      <c r="AH1742">
        <v>94</v>
      </c>
      <c r="AI1742">
        <v>97</v>
      </c>
      <c r="AJ1742">
        <v>31526393</v>
      </c>
      <c r="AL1742" s="7" t="str">
        <v>Gene Teigland</v>
      </c>
      <c r="AM1742" s="35">
        <f>AVERAGEIFS(IMDB4[IMDb Score (1-10)],IMDB4[Director Name],Formula_Analysis!AL1742)</f>
        <v>5.6</v>
      </c>
    </row>
    <row r="1743" spans="1:39" x14ac:dyDescent="0.25">
      <c r="A1743" t="str">
        <v>The Chronicles of Narnia: Prince Caspian</v>
      </c>
      <c r="B1743">
        <v>39550</v>
      </c>
      <c r="C1743">
        <v>2008</v>
      </c>
      <c r="D1743" t="str">
        <v>2000s</v>
      </c>
      <c r="E1743" t="str">
        <v>Color</v>
      </c>
      <c r="F1743" t="str">
        <v>Action</v>
      </c>
      <c r="G1743" t="str">
        <v>English</v>
      </c>
      <c r="H1743" t="str">
        <v>USA</v>
      </c>
      <c r="I1743" t="str">
        <v>PG</v>
      </c>
      <c r="J1743" t="str">
        <v>Peter Dinklage</v>
      </c>
      <c r="K1743" t="str">
        <v>Andrew Adamson</v>
      </c>
      <c r="L1743">
        <v>22000</v>
      </c>
      <c r="M1743">
        <v>22697</v>
      </c>
      <c r="N1743">
        <v>80</v>
      </c>
      <c r="O1743">
        <v>0</v>
      </c>
      <c r="P1743">
        <v>6.6</v>
      </c>
      <c r="R1743" t="str">
        <v>Good Night, and Good Luck.</v>
      </c>
      <c r="S1743">
        <v>38679</v>
      </c>
      <c r="T1743">
        <v>2005</v>
      </c>
      <c r="U1743" t="str">
        <v>2000s</v>
      </c>
      <c r="V1743" t="str">
        <v>Black and White</v>
      </c>
      <c r="W1743" t="str">
        <v>Biography</v>
      </c>
      <c r="X1743" t="str">
        <v>English</v>
      </c>
      <c r="Y1743" t="str">
        <v>USA</v>
      </c>
      <c r="Z1743" t="str">
        <v>PG</v>
      </c>
      <c r="AA1743" t="str">
        <v>Robert Downey Jr.</v>
      </c>
      <c r="AB1743" t="str">
        <v>George Clooney</v>
      </c>
      <c r="AC1743">
        <v>21000</v>
      </c>
      <c r="AD1743">
        <v>22745</v>
      </c>
      <c r="AE1743">
        <v>0</v>
      </c>
      <c r="AF1743">
        <v>0</v>
      </c>
      <c r="AG1743">
        <v>7.5</v>
      </c>
      <c r="AH1743">
        <v>351</v>
      </c>
      <c r="AI1743">
        <v>93</v>
      </c>
      <c r="AJ1743">
        <v>31501218</v>
      </c>
      <c r="AL1743" s="7" t="str">
        <v>Daniel Lee</v>
      </c>
      <c r="AM1743" s="35">
        <f>AVERAGEIFS(IMDB4[IMDb Score (1-10)],IMDB4[Director Name],Formula_Analysis!AL1743)</f>
        <v>6.1</v>
      </c>
    </row>
    <row r="1744" spans="1:39" x14ac:dyDescent="0.25">
      <c r="A1744" t="str">
        <v>Last Vegas</v>
      </c>
      <c r="B1744">
        <v>41401</v>
      </c>
      <c r="C1744">
        <v>2013</v>
      </c>
      <c r="D1744" t="str">
        <v>2010s</v>
      </c>
      <c r="E1744" t="str">
        <v>Color</v>
      </c>
      <c r="F1744" t="str">
        <v>Comedy</v>
      </c>
      <c r="G1744" t="str">
        <v>English</v>
      </c>
      <c r="H1744" t="str">
        <v>USA</v>
      </c>
      <c r="I1744" t="str">
        <v>PG-13</v>
      </c>
      <c r="J1744" t="str">
        <v>Robert De Niro</v>
      </c>
      <c r="K1744" t="str">
        <v>Jon Turteltaub</v>
      </c>
      <c r="L1744">
        <v>22000</v>
      </c>
      <c r="M1744">
        <v>35694</v>
      </c>
      <c r="N1744">
        <v>226</v>
      </c>
      <c r="O1744">
        <v>27000</v>
      </c>
      <c r="P1744">
        <v>6.6</v>
      </c>
      <c r="R1744" t="str">
        <v>Scott Pilgrim vs. the World</v>
      </c>
      <c r="S1744">
        <v>40389</v>
      </c>
      <c r="T1744">
        <v>2010</v>
      </c>
      <c r="U1744" t="str">
        <v>2010s</v>
      </c>
      <c r="V1744" t="str">
        <v>Color</v>
      </c>
      <c r="W1744" t="str">
        <v>Action</v>
      </c>
      <c r="X1744" t="str">
        <v>English</v>
      </c>
      <c r="Y1744" t="str">
        <v>USA</v>
      </c>
      <c r="Z1744" t="str">
        <v>PG-13</v>
      </c>
      <c r="AA1744" t="str">
        <v>Anna Kendrick</v>
      </c>
      <c r="AB1744" t="str">
        <v>Edgar Wright</v>
      </c>
      <c r="AC1744">
        <v>10000</v>
      </c>
      <c r="AD1744">
        <v>12687</v>
      </c>
      <c r="AE1744">
        <v>1000</v>
      </c>
      <c r="AF1744">
        <v>36000</v>
      </c>
      <c r="AG1744">
        <v>7.5</v>
      </c>
      <c r="AH1744">
        <v>393</v>
      </c>
      <c r="AI1744">
        <v>112</v>
      </c>
      <c r="AJ1744">
        <v>31494270</v>
      </c>
      <c r="AL1744" s="7" t="str">
        <v>Marc Abraham</v>
      </c>
      <c r="AM1744" s="35">
        <f>AVERAGEIFS(IMDB4[IMDb Score (1-10)],IMDB4[Director Name],Formula_Analysis!AL1744)</f>
        <v>7</v>
      </c>
    </row>
    <row r="1745" spans="1:39" x14ac:dyDescent="0.25">
      <c r="A1745" t="str">
        <v>Due Date</v>
      </c>
      <c r="B1745">
        <v>40542</v>
      </c>
      <c r="C1745">
        <v>2010</v>
      </c>
      <c r="D1745" t="str">
        <v>2010s</v>
      </c>
      <c r="E1745" t="str">
        <v>Color</v>
      </c>
      <c r="F1745" t="str">
        <v>Comedy</v>
      </c>
      <c r="G1745" t="str">
        <v>English</v>
      </c>
      <c r="H1745" t="str">
        <v>USA</v>
      </c>
      <c r="I1745" t="str">
        <v>R</v>
      </c>
      <c r="J1745" t="str">
        <v>Robert Downey Jr.</v>
      </c>
      <c r="K1745" t="str">
        <v>Todd Phillips</v>
      </c>
      <c r="L1745">
        <v>21000</v>
      </c>
      <c r="M1745">
        <v>23018</v>
      </c>
      <c r="N1745">
        <v>480</v>
      </c>
      <c r="O1745">
        <v>25000</v>
      </c>
      <c r="P1745">
        <v>6.6</v>
      </c>
      <c r="R1745" t="str">
        <v>A History of Violence</v>
      </c>
      <c r="S1745">
        <v>38667</v>
      </c>
      <c r="T1745">
        <v>2005</v>
      </c>
      <c r="U1745" t="str">
        <v>2000s</v>
      </c>
      <c r="V1745" t="str">
        <v>Color</v>
      </c>
      <c r="W1745" t="str">
        <v>Crime</v>
      </c>
      <c r="X1745" t="str">
        <v>English</v>
      </c>
      <c r="Y1745" t="str">
        <v>USA</v>
      </c>
      <c r="Z1745" t="str">
        <v>R</v>
      </c>
      <c r="AA1745" t="str">
        <v>Viggo Mortensen</v>
      </c>
      <c r="AB1745" t="str">
        <v>David Cronenberg</v>
      </c>
      <c r="AC1745">
        <v>10000</v>
      </c>
      <c r="AD1745">
        <v>12754</v>
      </c>
      <c r="AE1745">
        <v>0</v>
      </c>
      <c r="AF1745">
        <v>0</v>
      </c>
      <c r="AG1745">
        <v>7.5</v>
      </c>
      <c r="AH1745">
        <v>441</v>
      </c>
      <c r="AI1745">
        <v>96</v>
      </c>
      <c r="AJ1745">
        <v>31493782</v>
      </c>
      <c r="AL1745" s="7" t="str">
        <v>Kief Davidson</v>
      </c>
      <c r="AM1745" s="35">
        <f>AVERAGEIFS(IMDB4[IMDb Score (1-10)],IMDB4[Director Name],Formula_Analysis!AL1745)</f>
        <v>6.8</v>
      </c>
    </row>
    <row r="1746" spans="1:39" x14ac:dyDescent="0.25">
      <c r="A1746" t="str">
        <v>Home for the Holidays</v>
      </c>
      <c r="B1746">
        <v>34910</v>
      </c>
      <c r="C1746">
        <v>1995</v>
      </c>
      <c r="D1746" t="str">
        <v>1990s</v>
      </c>
      <c r="E1746" t="str">
        <v>Color</v>
      </c>
      <c r="F1746" t="str">
        <v>Comedy</v>
      </c>
      <c r="G1746" t="str">
        <v>English</v>
      </c>
      <c r="H1746" t="str">
        <v>USA</v>
      </c>
      <c r="I1746" t="str">
        <v>PG-13</v>
      </c>
      <c r="J1746" t="str">
        <v>Robert Downey Jr.</v>
      </c>
      <c r="K1746" t="str">
        <v>Jodie Foster</v>
      </c>
      <c r="L1746">
        <v>21000</v>
      </c>
      <c r="M1746">
        <v>25263</v>
      </c>
      <c r="N1746">
        <v>0</v>
      </c>
      <c r="O1746">
        <v>0</v>
      </c>
      <c r="P1746">
        <v>6.6</v>
      </c>
      <c r="R1746" t="str">
        <v>Nick and Norah's Infinite Playlist</v>
      </c>
      <c r="S1746">
        <v>39602</v>
      </c>
      <c r="T1746">
        <v>2008</v>
      </c>
      <c r="U1746" t="str">
        <v>2000s</v>
      </c>
      <c r="V1746" t="str">
        <v>Color</v>
      </c>
      <c r="W1746" t="str">
        <v>Comedy</v>
      </c>
      <c r="X1746" t="str">
        <v>English</v>
      </c>
      <c r="Y1746" t="str">
        <v>USA</v>
      </c>
      <c r="Z1746" t="str">
        <v>PG-13</v>
      </c>
      <c r="AA1746" t="str">
        <v>Ari Graynor</v>
      </c>
      <c r="AB1746" t="str">
        <v>Peter Sollett</v>
      </c>
      <c r="AC1746">
        <v>904</v>
      </c>
      <c r="AD1746">
        <v>2807</v>
      </c>
      <c r="AE1746">
        <v>6</v>
      </c>
      <c r="AF1746">
        <v>0</v>
      </c>
      <c r="AG1746">
        <v>6.7</v>
      </c>
      <c r="AH1746">
        <v>166</v>
      </c>
      <c r="AI1746">
        <v>90</v>
      </c>
      <c r="AJ1746">
        <v>31487293</v>
      </c>
      <c r="AL1746" s="7" t="str">
        <v>Henry Alex Rubin</v>
      </c>
      <c r="AM1746" s="35">
        <f>AVERAGEIFS(IMDB4[IMDb Score (1-10)],IMDB4[Director Name],Formula_Analysis!AL1746)</f>
        <v>7.8</v>
      </c>
    </row>
    <row r="1747" spans="1:39" x14ac:dyDescent="0.25">
      <c r="A1747" t="str">
        <v>Outbreak</v>
      </c>
      <c r="B1747">
        <v>35055</v>
      </c>
      <c r="C1747">
        <v>1995</v>
      </c>
      <c r="D1747" t="str">
        <v>1990s</v>
      </c>
      <c r="E1747" t="str">
        <v>Color</v>
      </c>
      <c r="F1747" t="str">
        <v>Action</v>
      </c>
      <c r="G1747" t="str">
        <v>English</v>
      </c>
      <c r="H1747" t="str">
        <v>USA</v>
      </c>
      <c r="I1747" t="str">
        <v>R</v>
      </c>
      <c r="J1747" t="str">
        <v>Kevin Spacey</v>
      </c>
      <c r="K1747" t="str">
        <v>Wolfgang Petersen</v>
      </c>
      <c r="L1747">
        <v>18000</v>
      </c>
      <c r="M1747">
        <v>30383</v>
      </c>
      <c r="N1747">
        <v>249</v>
      </c>
      <c r="O1747">
        <v>0</v>
      </c>
      <c r="P1747">
        <v>6.6</v>
      </c>
      <c r="R1747" t="str">
        <v>United 93</v>
      </c>
      <c r="S1747">
        <v>39000</v>
      </c>
      <c r="T1747">
        <v>2006</v>
      </c>
      <c r="U1747" t="str">
        <v>2000s</v>
      </c>
      <c r="V1747" t="str">
        <v>Color</v>
      </c>
      <c r="W1747" t="str">
        <v>Drama</v>
      </c>
      <c r="X1747" t="str">
        <v>English</v>
      </c>
      <c r="Y1747" t="str">
        <v>USA</v>
      </c>
      <c r="Z1747" t="str">
        <v>R</v>
      </c>
      <c r="AA1747" t="str">
        <v>Christian Clemenson</v>
      </c>
      <c r="AB1747" t="str">
        <v>Paul Greengrass</v>
      </c>
      <c r="AC1747">
        <v>97</v>
      </c>
      <c r="AD1747">
        <v>313</v>
      </c>
      <c r="AE1747">
        <v>521</v>
      </c>
      <c r="AF1747">
        <v>0</v>
      </c>
      <c r="AG1747">
        <v>7.6</v>
      </c>
      <c r="AH1747">
        <v>279</v>
      </c>
      <c r="AI1747">
        <v>111</v>
      </c>
      <c r="AJ1747">
        <v>31471430</v>
      </c>
      <c r="AL1747" s="7" t="str">
        <v>Marius A. Markevicius</v>
      </c>
      <c r="AM1747" s="35">
        <f>AVERAGEIFS(IMDB4[IMDb Score (1-10)],IMDB4[Director Name],Formula_Analysis!AL1747)</f>
        <v>8.4</v>
      </c>
    </row>
    <row r="1748" spans="1:39" x14ac:dyDescent="0.25">
      <c r="A1748" t="str">
        <v>The Manchurian Candidate</v>
      </c>
      <c r="B1748">
        <v>38099</v>
      </c>
      <c r="C1748">
        <v>2004</v>
      </c>
      <c r="D1748" t="str">
        <v>2000s</v>
      </c>
      <c r="E1748" t="str">
        <v>Color</v>
      </c>
      <c r="F1748" t="str">
        <v>Drama</v>
      </c>
      <c r="G1748" t="str">
        <v>English</v>
      </c>
      <c r="H1748" t="str">
        <v>USA</v>
      </c>
      <c r="I1748" t="str">
        <v>R</v>
      </c>
      <c r="J1748" t="str">
        <v>Denzel Washington</v>
      </c>
      <c r="K1748" t="str">
        <v>Jonathan Demme</v>
      </c>
      <c r="L1748">
        <v>18000</v>
      </c>
      <c r="M1748">
        <v>20056</v>
      </c>
      <c r="N1748">
        <v>438</v>
      </c>
      <c r="O1748">
        <v>0</v>
      </c>
      <c r="P1748">
        <v>6.6</v>
      </c>
      <c r="R1748" t="str">
        <v>Zack and Miri Make a Porno</v>
      </c>
      <c r="S1748">
        <v>39573</v>
      </c>
      <c r="T1748">
        <v>2008</v>
      </c>
      <c r="U1748" t="str">
        <v>2000s</v>
      </c>
      <c r="V1748" t="str">
        <v>Color</v>
      </c>
      <c r="W1748" t="str">
        <v>Comedy</v>
      </c>
      <c r="X1748" t="str">
        <v>English</v>
      </c>
      <c r="Y1748" t="str">
        <v>USA</v>
      </c>
      <c r="Z1748" t="str">
        <v>R</v>
      </c>
      <c r="AA1748" t="str">
        <v>Gerry Bednob</v>
      </c>
      <c r="AB1748" t="str">
        <v>Kevin Smith</v>
      </c>
      <c r="AC1748">
        <v>218</v>
      </c>
      <c r="AD1748">
        <v>638</v>
      </c>
      <c r="AE1748">
        <v>0</v>
      </c>
      <c r="AF1748">
        <v>0</v>
      </c>
      <c r="AG1748">
        <v>6.6</v>
      </c>
      <c r="AH1748">
        <v>247</v>
      </c>
      <c r="AI1748">
        <v>101</v>
      </c>
      <c r="AJ1748">
        <v>31452765</v>
      </c>
      <c r="AL1748" s="7" t="str">
        <v>Guy Maddin</v>
      </c>
      <c r="AM1748" s="35">
        <f>AVERAGEIFS(IMDB4[IMDb Score (1-10)],IMDB4[Director Name],Formula_Analysis!AL1748)</f>
        <v>7</v>
      </c>
    </row>
    <row r="1749" spans="1:39" x14ac:dyDescent="0.25">
      <c r="A1749" t="str">
        <v>Courage Under Fire</v>
      </c>
      <c r="B1749">
        <v>35220</v>
      </c>
      <c r="C1749">
        <v>1996</v>
      </c>
      <c r="D1749" t="str">
        <v>1990s</v>
      </c>
      <c r="E1749" t="str">
        <v>Color</v>
      </c>
      <c r="F1749" t="str">
        <v>Action</v>
      </c>
      <c r="G1749" t="str">
        <v>English</v>
      </c>
      <c r="H1749" t="str">
        <v>USA</v>
      </c>
      <c r="I1749" t="str">
        <v>R</v>
      </c>
      <c r="J1749" t="str">
        <v>Denzel Washington</v>
      </c>
      <c r="K1749" t="str">
        <v>Edward Zwick</v>
      </c>
      <c r="L1749">
        <v>18000</v>
      </c>
      <c r="M1749">
        <v>33233</v>
      </c>
      <c r="N1749">
        <v>380</v>
      </c>
      <c r="O1749">
        <v>975</v>
      </c>
      <c r="P1749">
        <v>6.6</v>
      </c>
      <c r="R1749" t="str">
        <v>The Eye</v>
      </c>
      <c r="S1749">
        <v>39496</v>
      </c>
      <c r="T1749">
        <v>2008</v>
      </c>
      <c r="U1749" t="str">
        <v>2000s</v>
      </c>
      <c r="V1749" t="str">
        <v>Color</v>
      </c>
      <c r="W1749" t="str">
        <v>Horror</v>
      </c>
      <c r="X1749" t="str">
        <v>English</v>
      </c>
      <c r="Y1749" t="str">
        <v>USA</v>
      </c>
      <c r="Z1749" t="str">
        <v>PG-13</v>
      </c>
      <c r="AA1749" t="str">
        <v>ChloÃ« Grace Moretz</v>
      </c>
      <c r="AB1749" t="str">
        <v>David Moreau</v>
      </c>
      <c r="AC1749">
        <v>17000</v>
      </c>
      <c r="AD1749">
        <v>18765</v>
      </c>
      <c r="AE1749">
        <v>0</v>
      </c>
      <c r="AF1749">
        <v>0</v>
      </c>
      <c r="AG1749">
        <v>5.4</v>
      </c>
      <c r="AH1749">
        <v>172</v>
      </c>
      <c r="AI1749">
        <v>92</v>
      </c>
      <c r="AJ1749">
        <v>31397498</v>
      </c>
      <c r="AL1749" s="7" t="str">
        <v>Lajos Koltai</v>
      </c>
      <c r="AM1749" s="35">
        <f>AVERAGEIFS(IMDB4[IMDb Score (1-10)],IMDB4[Director Name],Formula_Analysis!AL1749)</f>
        <v>7.1</v>
      </c>
    </row>
    <row r="1750" spans="1:39" x14ac:dyDescent="0.25">
      <c r="A1750" t="str">
        <v>Midnight in the Garden of Good and Evil</v>
      </c>
      <c r="B1750">
        <v>35521</v>
      </c>
      <c r="C1750">
        <v>1997</v>
      </c>
      <c r="D1750" t="str">
        <v>1990s</v>
      </c>
      <c r="E1750" t="str">
        <v>Color</v>
      </c>
      <c r="F1750" t="str">
        <v>Crime</v>
      </c>
      <c r="G1750" t="str">
        <v>English</v>
      </c>
      <c r="H1750" t="str">
        <v>USA</v>
      </c>
      <c r="I1750" t="str">
        <v>R</v>
      </c>
      <c r="J1750" t="str">
        <v>Kevin Spacey</v>
      </c>
      <c r="K1750" t="str">
        <v>Clint Eastwood</v>
      </c>
      <c r="L1750">
        <v>18000</v>
      </c>
      <c r="M1750">
        <v>19689</v>
      </c>
      <c r="N1750">
        <v>16000</v>
      </c>
      <c r="O1750">
        <v>0</v>
      </c>
      <c r="P1750">
        <v>6.6</v>
      </c>
      <c r="R1750" t="str">
        <v>Monster's Ball</v>
      </c>
      <c r="S1750">
        <v>36903</v>
      </c>
      <c r="T1750">
        <v>2001</v>
      </c>
      <c r="U1750" t="str">
        <v>2000s</v>
      </c>
      <c r="V1750" t="str">
        <v>Color</v>
      </c>
      <c r="W1750" t="str">
        <v>Drama</v>
      </c>
      <c r="X1750" t="str">
        <v>English</v>
      </c>
      <c r="Y1750" t="str">
        <v>USA</v>
      </c>
      <c r="Z1750" t="str">
        <v>R</v>
      </c>
      <c r="AA1750" t="str">
        <v>Heath Ledger</v>
      </c>
      <c r="AB1750" t="str">
        <v>Marc Forster</v>
      </c>
      <c r="AC1750">
        <v>13000</v>
      </c>
      <c r="AD1750">
        <v>13707</v>
      </c>
      <c r="AE1750">
        <v>395</v>
      </c>
      <c r="AF1750">
        <v>0</v>
      </c>
      <c r="AG1750">
        <v>7.1</v>
      </c>
      <c r="AH1750">
        <v>153</v>
      </c>
      <c r="AI1750">
        <v>112</v>
      </c>
      <c r="AJ1750">
        <v>31252964</v>
      </c>
      <c r="AL1750" s="7" t="str">
        <v>Chatrichalerm Yukol</v>
      </c>
      <c r="AM1750" s="35">
        <f>AVERAGEIFS(IMDB4[IMDb Score (1-10)],IMDB4[Director Name],Formula_Analysis!AL1750)</f>
        <v>6.6</v>
      </c>
    </row>
    <row r="1751" spans="1:39" x14ac:dyDescent="0.25">
      <c r="A1751" t="str">
        <v>Kick-Ass 2</v>
      </c>
      <c r="B1751">
        <v>41479</v>
      </c>
      <c r="C1751">
        <v>2013</v>
      </c>
      <c r="D1751" t="str">
        <v>2010s</v>
      </c>
      <c r="E1751" t="str">
        <v>Color</v>
      </c>
      <c r="F1751" t="str">
        <v>Action</v>
      </c>
      <c r="G1751" t="str">
        <v>English</v>
      </c>
      <c r="H1751" t="str">
        <v>USA</v>
      </c>
      <c r="I1751" t="str">
        <v>R</v>
      </c>
      <c r="J1751" t="str">
        <v>ChloÃ« Grace Moretz</v>
      </c>
      <c r="K1751" t="str">
        <v>Jeff Wadlow</v>
      </c>
      <c r="L1751">
        <v>17000</v>
      </c>
      <c r="M1751">
        <v>19168</v>
      </c>
      <c r="N1751">
        <v>65</v>
      </c>
      <c r="O1751">
        <v>36000</v>
      </c>
      <c r="P1751">
        <v>6.6</v>
      </c>
      <c r="R1751" t="str">
        <v>Leatherheads</v>
      </c>
      <c r="S1751">
        <v>39585</v>
      </c>
      <c r="T1751">
        <v>2008</v>
      </c>
      <c r="U1751" t="str">
        <v>2000s</v>
      </c>
      <c r="V1751" t="str">
        <v>Color</v>
      </c>
      <c r="W1751" t="str">
        <v>Comedy</v>
      </c>
      <c r="X1751" t="str">
        <v>English</v>
      </c>
      <c r="Y1751" t="str">
        <v>USA</v>
      </c>
      <c r="Z1751" t="str">
        <v>PG-13</v>
      </c>
      <c r="AA1751" t="str">
        <v>Robert Baker</v>
      </c>
      <c r="AB1751" t="str">
        <v>George Clooney</v>
      </c>
      <c r="AC1751">
        <v>142</v>
      </c>
      <c r="AD1751">
        <v>589</v>
      </c>
      <c r="AE1751">
        <v>0</v>
      </c>
      <c r="AF1751">
        <v>472</v>
      </c>
      <c r="AG1751">
        <v>6</v>
      </c>
      <c r="AH1751">
        <v>186</v>
      </c>
      <c r="AI1751">
        <v>114</v>
      </c>
      <c r="AJ1751">
        <v>31199215</v>
      </c>
      <c r="AL1751" s="7" t="str">
        <v>Jafar Panahi</v>
      </c>
      <c r="AM1751" s="35">
        <f>AVERAGEIFS(IMDB4[IMDb Score (1-10)],IMDB4[Director Name],Formula_Analysis!AL1751)</f>
        <v>7.5</v>
      </c>
    </row>
    <row r="1752" spans="1:39" x14ac:dyDescent="0.25">
      <c r="A1752" t="str">
        <v>The Runaways</v>
      </c>
      <c r="B1752">
        <v>40202</v>
      </c>
      <c r="C1752">
        <v>2010</v>
      </c>
      <c r="D1752" t="str">
        <v>2010s</v>
      </c>
      <c r="E1752" t="str">
        <v>Color</v>
      </c>
      <c r="F1752" t="str">
        <v>Biography</v>
      </c>
      <c r="G1752" t="str">
        <v>English</v>
      </c>
      <c r="H1752" t="str">
        <v>USA</v>
      </c>
      <c r="I1752" t="str">
        <v>R</v>
      </c>
      <c r="J1752" t="str">
        <v>Kristen Stewart</v>
      </c>
      <c r="K1752" t="str">
        <v>Floria Sigismondi</v>
      </c>
      <c r="L1752">
        <v>17000</v>
      </c>
      <c r="M1752">
        <v>21711</v>
      </c>
      <c r="N1752">
        <v>50</v>
      </c>
      <c r="O1752">
        <v>0</v>
      </c>
      <c r="P1752">
        <v>6.6</v>
      </c>
      <c r="R1752" t="str">
        <v>Johnson Family Vacation</v>
      </c>
      <c r="S1752">
        <v>38191</v>
      </c>
      <c r="T1752">
        <v>2004</v>
      </c>
      <c r="U1752" t="str">
        <v>2000s</v>
      </c>
      <c r="V1752" t="str">
        <v>Color</v>
      </c>
      <c r="W1752" t="str">
        <v>Comedy</v>
      </c>
      <c r="X1752" t="str">
        <v>English</v>
      </c>
      <c r="Y1752" t="str">
        <v>USA</v>
      </c>
      <c r="Z1752" t="str">
        <v>PG-13</v>
      </c>
      <c r="AA1752" t="str">
        <v>Vanessa Williams</v>
      </c>
      <c r="AB1752" t="str">
        <v>Christopher Erskin</v>
      </c>
      <c r="AC1752">
        <v>1000</v>
      </c>
      <c r="AD1752">
        <v>5006</v>
      </c>
      <c r="AE1752">
        <v>4</v>
      </c>
      <c r="AF1752">
        <v>243</v>
      </c>
      <c r="AG1752">
        <v>4.3</v>
      </c>
      <c r="AH1752">
        <v>45</v>
      </c>
      <c r="AI1752">
        <v>97</v>
      </c>
      <c r="AJ1752">
        <v>31179516</v>
      </c>
      <c r="AL1752" s="7" t="str">
        <v>Bill Plympton</v>
      </c>
      <c r="AM1752" s="35">
        <f>AVERAGEIFS(IMDB4[IMDb Score (1-10)],IMDB4[Director Name],Formula_Analysis!AL1752)</f>
        <v>7</v>
      </c>
    </row>
    <row r="1753" spans="1:39" x14ac:dyDescent="0.25">
      <c r="A1753" t="str">
        <v>The Greatest Movie Ever Sold</v>
      </c>
      <c r="B1753">
        <v>40610</v>
      </c>
      <c r="C1753">
        <v>2011</v>
      </c>
      <c r="D1753" t="str">
        <v>2010s</v>
      </c>
      <c r="E1753" t="str">
        <v>Color</v>
      </c>
      <c r="F1753" t="str">
        <v>Comedy</v>
      </c>
      <c r="G1753" t="str">
        <v>English</v>
      </c>
      <c r="H1753" t="str">
        <v>USA</v>
      </c>
      <c r="I1753" t="str">
        <v>PG-13</v>
      </c>
      <c r="J1753" t="str">
        <v>Quentin Tarantino</v>
      </c>
      <c r="K1753" t="str">
        <v>Morgan Spurlock</v>
      </c>
      <c r="L1753">
        <v>16000</v>
      </c>
      <c r="M1753">
        <v>32405</v>
      </c>
      <c r="N1753">
        <v>293</v>
      </c>
      <c r="O1753">
        <v>0</v>
      </c>
      <c r="P1753">
        <v>6.6</v>
      </c>
      <c r="R1753" t="str">
        <v>The Mortal Instruments: City of Bones</v>
      </c>
      <c r="S1753">
        <v>41366</v>
      </c>
      <c r="T1753">
        <v>2013</v>
      </c>
      <c r="U1753" t="str">
        <v>2010s</v>
      </c>
      <c r="V1753" t="str">
        <v>Color</v>
      </c>
      <c r="W1753" t="str">
        <v>Fantasy</v>
      </c>
      <c r="X1753" t="str">
        <v>English</v>
      </c>
      <c r="Y1753" t="str">
        <v>USA</v>
      </c>
      <c r="Z1753" t="str">
        <v>PG-13</v>
      </c>
      <c r="AA1753" t="str">
        <v>Aidan Turner</v>
      </c>
      <c r="AB1753" t="str">
        <v>Harald Zwart</v>
      </c>
      <c r="AC1753">
        <v>5000</v>
      </c>
      <c r="AD1753">
        <v>10247</v>
      </c>
      <c r="AE1753">
        <v>91</v>
      </c>
      <c r="AF1753">
        <v>44000</v>
      </c>
      <c r="AG1753">
        <v>6</v>
      </c>
      <c r="AH1753">
        <v>212</v>
      </c>
      <c r="AI1753">
        <v>130</v>
      </c>
      <c r="AJ1753">
        <v>31165421</v>
      </c>
      <c r="AL1753" s="7" t="str">
        <v>Joshua Oppenheimer</v>
      </c>
      <c r="AM1753" s="35">
        <f>AVERAGEIFS(IMDB4[IMDb Score (1-10)],IMDB4[Director Name],Formula_Analysis!AL1753)</f>
        <v>8.1999999999999993</v>
      </c>
    </row>
    <row r="1754" spans="1:39" x14ac:dyDescent="0.25">
      <c r="A1754" t="str">
        <v>The Da Vinci Code</v>
      </c>
      <c r="B1754">
        <v>38875</v>
      </c>
      <c r="C1754">
        <v>2006</v>
      </c>
      <c r="D1754" t="str">
        <v>2000s</v>
      </c>
      <c r="E1754" t="str">
        <v>Color</v>
      </c>
      <c r="F1754" t="str">
        <v>Mystery</v>
      </c>
      <c r="G1754" t="str">
        <v>English</v>
      </c>
      <c r="H1754" t="str">
        <v>USA</v>
      </c>
      <c r="I1754" t="str">
        <v>PG-13</v>
      </c>
      <c r="J1754" t="str">
        <v>Tom Hanks</v>
      </c>
      <c r="K1754" t="str">
        <v>Ron Howard</v>
      </c>
      <c r="L1754">
        <v>15000</v>
      </c>
      <c r="M1754">
        <v>16008</v>
      </c>
      <c r="N1754">
        <v>2000</v>
      </c>
      <c r="O1754">
        <v>0</v>
      </c>
      <c r="P1754">
        <v>6.6</v>
      </c>
      <c r="R1754" t="str">
        <v>How High</v>
      </c>
      <c r="S1754">
        <v>37067</v>
      </c>
      <c r="T1754">
        <v>2001</v>
      </c>
      <c r="U1754" t="str">
        <v>2000s</v>
      </c>
      <c r="V1754" t="str">
        <v>Color</v>
      </c>
      <c r="W1754" t="str">
        <v>Comedy</v>
      </c>
      <c r="X1754" t="str">
        <v>English</v>
      </c>
      <c r="Y1754" t="str">
        <v>USA</v>
      </c>
      <c r="Z1754" t="str">
        <v>R</v>
      </c>
      <c r="AA1754" t="str">
        <v>Hector Elizondo</v>
      </c>
      <c r="AB1754" t="str">
        <v>Jesse Dylan</v>
      </c>
      <c r="AC1754">
        <v>995</v>
      </c>
      <c r="AD1754">
        <v>6105</v>
      </c>
      <c r="AE1754">
        <v>58</v>
      </c>
      <c r="AF1754">
        <v>0</v>
      </c>
      <c r="AG1754">
        <v>6.2</v>
      </c>
      <c r="AH1754">
        <v>34</v>
      </c>
      <c r="AI1754">
        <v>93</v>
      </c>
      <c r="AJ1754">
        <v>31155435</v>
      </c>
      <c r="AL1754" s="7" t="str">
        <v>Mor Loushy</v>
      </c>
      <c r="AM1754" s="35">
        <f>AVERAGEIFS(IMDB4[IMDb Score (1-10)],IMDB4[Director Name],Formula_Analysis!AL1754)</f>
        <v>7.2</v>
      </c>
    </row>
    <row r="1755" spans="1:39" x14ac:dyDescent="0.25">
      <c r="A1755" t="str">
        <v>Prince of Persia: The Sands of Time</v>
      </c>
      <c r="B1755">
        <v>40228</v>
      </c>
      <c r="C1755">
        <v>2010</v>
      </c>
      <c r="D1755" t="str">
        <v>2010s</v>
      </c>
      <c r="E1755" t="str">
        <v>Color</v>
      </c>
      <c r="F1755" t="str">
        <v>Action</v>
      </c>
      <c r="G1755" t="str">
        <v>English</v>
      </c>
      <c r="H1755" t="str">
        <v>USA</v>
      </c>
      <c r="I1755" t="str">
        <v>PG-13</v>
      </c>
      <c r="J1755" t="str">
        <v>Jake Gyllenhaal</v>
      </c>
      <c r="K1755" t="str">
        <v>Mike Newell</v>
      </c>
      <c r="L1755">
        <v>15000</v>
      </c>
      <c r="M1755">
        <v>16149</v>
      </c>
      <c r="N1755">
        <v>179</v>
      </c>
      <c r="O1755">
        <v>23000</v>
      </c>
      <c r="P1755">
        <v>6.6</v>
      </c>
      <c r="R1755" t="str">
        <v>The Debt</v>
      </c>
      <c r="S1755">
        <v>40542</v>
      </c>
      <c r="T1755">
        <v>2010</v>
      </c>
      <c r="U1755" t="str">
        <v>2010s</v>
      </c>
      <c r="V1755" t="str">
        <v>Color</v>
      </c>
      <c r="W1755" t="str">
        <v>Drama</v>
      </c>
      <c r="X1755" t="str">
        <v>English</v>
      </c>
      <c r="Y1755" t="str">
        <v>USA</v>
      </c>
      <c r="Z1755" t="str">
        <v>R</v>
      </c>
      <c r="AA1755" t="str">
        <v>Tom Wilkinson</v>
      </c>
      <c r="AB1755" t="str">
        <v>John Madden</v>
      </c>
      <c r="AC1755">
        <v>1000</v>
      </c>
      <c r="AD1755">
        <v>1136</v>
      </c>
      <c r="AE1755">
        <v>108</v>
      </c>
      <c r="AF1755">
        <v>0</v>
      </c>
      <c r="AG1755">
        <v>6.9</v>
      </c>
      <c r="AH1755">
        <v>258</v>
      </c>
      <c r="AI1755">
        <v>113</v>
      </c>
      <c r="AJ1755">
        <v>31146570</v>
      </c>
      <c r="AL1755" s="7" t="str">
        <v>Tom Sanchez</v>
      </c>
      <c r="AM1755" s="35">
        <f>AVERAGEIFS(IMDB4[IMDb Score (1-10)],IMDB4[Director Name],Formula_Analysis!AL1755)</f>
        <v>7.2</v>
      </c>
    </row>
    <row r="1756" spans="1:39" x14ac:dyDescent="0.25">
      <c r="A1756" t="str">
        <v>Friends with Benefits</v>
      </c>
      <c r="B1756">
        <v>40884</v>
      </c>
      <c r="C1756">
        <v>2011</v>
      </c>
      <c r="D1756" t="str">
        <v>2010s</v>
      </c>
      <c r="E1756" t="str">
        <v>Color</v>
      </c>
      <c r="F1756" t="str">
        <v>Comedy</v>
      </c>
      <c r="G1756" t="str">
        <v>English</v>
      </c>
      <c r="H1756" t="str">
        <v>USA</v>
      </c>
      <c r="I1756" t="str">
        <v>R</v>
      </c>
      <c r="J1756" t="str">
        <v>Mila Kunis</v>
      </c>
      <c r="K1756" t="str">
        <v>Will Gluck</v>
      </c>
      <c r="L1756">
        <v>15000</v>
      </c>
      <c r="M1756">
        <v>20956</v>
      </c>
      <c r="N1756">
        <v>87</v>
      </c>
      <c r="O1756">
        <v>41000</v>
      </c>
      <c r="P1756">
        <v>6.6</v>
      </c>
      <c r="R1756" t="str">
        <v>Charlie St. Cloud</v>
      </c>
      <c r="S1756">
        <v>40541</v>
      </c>
      <c r="T1756">
        <v>2010</v>
      </c>
      <c r="U1756" t="str">
        <v>2010s</v>
      </c>
      <c r="V1756" t="str">
        <v>Color</v>
      </c>
      <c r="W1756" t="str">
        <v>Drama</v>
      </c>
      <c r="X1756" t="str">
        <v>English</v>
      </c>
      <c r="Y1756" t="str">
        <v>USA</v>
      </c>
      <c r="Z1756" t="str">
        <v>PG-13</v>
      </c>
      <c r="AA1756" t="str">
        <v>Augustus Prew</v>
      </c>
      <c r="AB1756" t="str">
        <v>Burr Steers</v>
      </c>
      <c r="AC1756">
        <v>405</v>
      </c>
      <c r="AD1756">
        <v>1066</v>
      </c>
      <c r="AE1756">
        <v>23</v>
      </c>
      <c r="AF1756">
        <v>0</v>
      </c>
      <c r="AG1756">
        <v>6.5</v>
      </c>
      <c r="AH1756">
        <v>117</v>
      </c>
      <c r="AI1756">
        <v>99</v>
      </c>
      <c r="AJ1756">
        <v>31136950</v>
      </c>
      <c r="AL1756" s="7" t="str">
        <v>Antony Hoffman</v>
      </c>
      <c r="AM1756" s="35">
        <f>AVERAGEIFS(IMDB4[IMDb Score (1-10)],IMDB4[Director Name],Formula_Analysis!AL1756)</f>
        <v>5.7</v>
      </c>
    </row>
    <row r="1757" spans="1:39" x14ac:dyDescent="0.25">
      <c r="A1757" t="str">
        <v>The Polar Express</v>
      </c>
      <c r="B1757">
        <v>38066</v>
      </c>
      <c r="C1757">
        <v>2004</v>
      </c>
      <c r="D1757" t="str">
        <v>2000s</v>
      </c>
      <c r="E1757" t="str">
        <v>Color</v>
      </c>
      <c r="F1757" t="str">
        <v>Adventure</v>
      </c>
      <c r="G1757" t="str">
        <v>English</v>
      </c>
      <c r="H1757" t="str">
        <v>USA</v>
      </c>
      <c r="I1757" t="str">
        <v>G</v>
      </c>
      <c r="J1757" t="str">
        <v>Tom Hanks</v>
      </c>
      <c r="K1757" t="str">
        <v>Robert Zemeckis</v>
      </c>
      <c r="L1757">
        <v>15000</v>
      </c>
      <c r="M1757">
        <v>16264</v>
      </c>
      <c r="N1757">
        <v>0</v>
      </c>
      <c r="O1757">
        <v>10000</v>
      </c>
      <c r="P1757">
        <v>6.6</v>
      </c>
      <c r="R1757" t="str">
        <v>The Core</v>
      </c>
      <c r="S1757">
        <v>37765</v>
      </c>
      <c r="T1757">
        <v>2003</v>
      </c>
      <c r="U1757" t="str">
        <v>2000s</v>
      </c>
      <c r="V1757" t="str">
        <v>Color</v>
      </c>
      <c r="W1757" t="str">
        <v>Action</v>
      </c>
      <c r="X1757" t="str">
        <v>English</v>
      </c>
      <c r="Y1757" t="str">
        <v>USA</v>
      </c>
      <c r="Z1757" t="str">
        <v>PG-13</v>
      </c>
      <c r="AA1757" t="str">
        <v>Glenn Morshower</v>
      </c>
      <c r="AB1757" t="str">
        <v>Jon Amiel</v>
      </c>
      <c r="AC1757">
        <v>894</v>
      </c>
      <c r="AD1757">
        <v>1439</v>
      </c>
      <c r="AE1757">
        <v>36</v>
      </c>
      <c r="AF1757">
        <v>0</v>
      </c>
      <c r="AG1757">
        <v>5.4</v>
      </c>
      <c r="AH1757">
        <v>149</v>
      </c>
      <c r="AI1757">
        <v>135</v>
      </c>
      <c r="AJ1757">
        <v>31111260</v>
      </c>
      <c r="AL1757" s="7" t="str">
        <v>Harry F. Millarde</v>
      </c>
      <c r="AM1757" s="35">
        <f>AVERAGEIFS(IMDB4[IMDb Score (1-10)],IMDB4[Director Name],Formula_Analysis!AL1757)</f>
        <v>4.8</v>
      </c>
    </row>
    <row r="1758" spans="1:39" x14ac:dyDescent="0.25">
      <c r="A1758" t="str">
        <v>Nanny McPhee</v>
      </c>
      <c r="B1758">
        <v>38479</v>
      </c>
      <c r="C1758">
        <v>2005</v>
      </c>
      <c r="D1758" t="str">
        <v>2000s</v>
      </c>
      <c r="E1758" t="str">
        <v>Color</v>
      </c>
      <c r="F1758" t="str">
        <v>Comedy</v>
      </c>
      <c r="G1758" t="str">
        <v>English</v>
      </c>
      <c r="H1758" t="str">
        <v>USA</v>
      </c>
      <c r="I1758" t="str">
        <v>PG</v>
      </c>
      <c r="J1758" t="str">
        <v>Colin Firth</v>
      </c>
      <c r="K1758" t="str">
        <v>Kirk Jones</v>
      </c>
      <c r="L1758">
        <v>14000</v>
      </c>
      <c r="M1758">
        <v>17278</v>
      </c>
      <c r="N1758">
        <v>52</v>
      </c>
      <c r="O1758">
        <v>0</v>
      </c>
      <c r="P1758">
        <v>6.6</v>
      </c>
      <c r="R1758" t="str">
        <v>Random Hearts</v>
      </c>
      <c r="S1758">
        <v>36439</v>
      </c>
      <c r="T1758">
        <v>1999</v>
      </c>
      <c r="U1758" t="str">
        <v>1990s</v>
      </c>
      <c r="V1758" t="str">
        <v>Color</v>
      </c>
      <c r="W1758" t="str">
        <v>Drama</v>
      </c>
      <c r="X1758" t="str">
        <v>English</v>
      </c>
      <c r="Y1758" t="str">
        <v>USA</v>
      </c>
      <c r="Z1758" t="str">
        <v>R</v>
      </c>
      <c r="AA1758" t="str">
        <v>Harrison Ford</v>
      </c>
      <c r="AB1758" t="str">
        <v>Sydney Pollack</v>
      </c>
      <c r="AC1758">
        <v>11000</v>
      </c>
      <c r="AD1758">
        <v>16710</v>
      </c>
      <c r="AE1758">
        <v>521</v>
      </c>
      <c r="AF1758">
        <v>295</v>
      </c>
      <c r="AG1758">
        <v>5.0999999999999996</v>
      </c>
      <c r="AH1758">
        <v>96</v>
      </c>
      <c r="AI1758">
        <v>133</v>
      </c>
      <c r="AJ1758">
        <v>31054924</v>
      </c>
      <c r="AL1758" s="7" t="str">
        <v>Emile Ardolino</v>
      </c>
      <c r="AM1758" s="35">
        <f>AVERAGEIFS(IMDB4[IMDb Score (1-10)],IMDB4[Director Name],Formula_Analysis!AL1758)</f>
        <v>5.7</v>
      </c>
    </row>
    <row r="1759" spans="1:39" x14ac:dyDescent="0.25">
      <c r="A1759" t="str">
        <v>Zoolander</v>
      </c>
      <c r="B1759">
        <v>37086</v>
      </c>
      <c r="C1759">
        <v>2001</v>
      </c>
      <c r="D1759" t="str">
        <v>2000s</v>
      </c>
      <c r="E1759" t="str">
        <v>Color</v>
      </c>
      <c r="F1759" t="str">
        <v>Comedy</v>
      </c>
      <c r="G1759" t="str">
        <v>English</v>
      </c>
      <c r="H1759" t="str">
        <v>Germany</v>
      </c>
      <c r="I1759" t="str">
        <v>PG-13</v>
      </c>
      <c r="J1759" t="str">
        <v>Milla Jovovich</v>
      </c>
      <c r="K1759" t="str">
        <v>Ben Stiller</v>
      </c>
      <c r="L1759">
        <v>14000</v>
      </c>
      <c r="M1759">
        <v>34565</v>
      </c>
      <c r="N1759">
        <v>0</v>
      </c>
      <c r="O1759">
        <v>0</v>
      </c>
      <c r="P1759">
        <v>6.6</v>
      </c>
      <c r="R1759" t="str">
        <v>The Pirates! Band of Misfits</v>
      </c>
      <c r="S1759">
        <v>41094</v>
      </c>
      <c r="T1759">
        <v>2012</v>
      </c>
      <c r="U1759" t="str">
        <v>2010s</v>
      </c>
      <c r="V1759" t="str">
        <v>Color</v>
      </c>
      <c r="W1759" t="str">
        <v>Adventure</v>
      </c>
      <c r="X1759" t="str">
        <v>English</v>
      </c>
      <c r="Y1759" t="str">
        <v>UK</v>
      </c>
      <c r="Z1759" t="str">
        <v>PG</v>
      </c>
      <c r="AA1759" t="str">
        <v>Salma Hayek</v>
      </c>
      <c r="AB1759" t="str">
        <v>Peter Lord</v>
      </c>
      <c r="AC1759">
        <v>4000</v>
      </c>
      <c r="AD1759">
        <v>6254</v>
      </c>
      <c r="AE1759">
        <v>91</v>
      </c>
      <c r="AF1759">
        <v>0</v>
      </c>
      <c r="AG1759">
        <v>6.7</v>
      </c>
      <c r="AH1759">
        <v>238</v>
      </c>
      <c r="AI1759">
        <v>88</v>
      </c>
      <c r="AJ1759">
        <v>31051126</v>
      </c>
      <c r="AL1759" s="7" t="str">
        <v>Tom Putnam</v>
      </c>
      <c r="AM1759" s="35">
        <f>AVERAGEIFS(IMDB4[IMDb Score (1-10)],IMDB4[Director Name],Formula_Analysis!AL1759)</f>
        <v>7.5</v>
      </c>
    </row>
    <row r="1760" spans="1:39" x14ac:dyDescent="0.25">
      <c r="A1760" t="str">
        <v>Run All Night</v>
      </c>
      <c r="B1760">
        <v>42284</v>
      </c>
      <c r="C1760">
        <v>2015</v>
      </c>
      <c r="D1760" t="str">
        <v>2010s</v>
      </c>
      <c r="E1760" t="str">
        <v>Color</v>
      </c>
      <c r="F1760" t="str">
        <v>Action</v>
      </c>
      <c r="G1760" t="str">
        <v>English</v>
      </c>
      <c r="H1760" t="str">
        <v>USA</v>
      </c>
      <c r="I1760" t="str">
        <v>R</v>
      </c>
      <c r="J1760" t="str">
        <v>Liam Neeson</v>
      </c>
      <c r="K1760" t="str">
        <v>Jaume Collet-Serra</v>
      </c>
      <c r="L1760">
        <v>14000</v>
      </c>
      <c r="M1760">
        <v>16992</v>
      </c>
      <c r="N1760">
        <v>174</v>
      </c>
      <c r="O1760">
        <v>15000</v>
      </c>
      <c r="P1760">
        <v>6.6</v>
      </c>
      <c r="R1760" t="str">
        <v>Morning Glory</v>
      </c>
      <c r="S1760">
        <v>40499</v>
      </c>
      <c r="T1760">
        <v>2010</v>
      </c>
      <c r="U1760" t="str">
        <v>2010s</v>
      </c>
      <c r="V1760" t="str">
        <v>Color</v>
      </c>
      <c r="W1760" t="str">
        <v>Comedy</v>
      </c>
      <c r="X1760" t="str">
        <v>English</v>
      </c>
      <c r="Y1760" t="str">
        <v>USA</v>
      </c>
      <c r="Z1760" t="str">
        <v>PG-13</v>
      </c>
      <c r="AA1760" t="str">
        <v>Noah Bean</v>
      </c>
      <c r="AB1760" t="str">
        <v>Roger Michell</v>
      </c>
      <c r="AC1760">
        <v>293</v>
      </c>
      <c r="AD1760">
        <v>621</v>
      </c>
      <c r="AE1760">
        <v>50</v>
      </c>
      <c r="AF1760">
        <v>0</v>
      </c>
      <c r="AG1760">
        <v>6.5</v>
      </c>
      <c r="AH1760">
        <v>212</v>
      </c>
      <c r="AI1760">
        <v>107</v>
      </c>
      <c r="AJ1760">
        <v>30993544</v>
      </c>
      <c r="AL1760" s="7" t="str">
        <v>Ricki Stern</v>
      </c>
      <c r="AM1760" s="35">
        <f>AVERAGEIFS(IMDB4[IMDb Score (1-10)],IMDB4[Director Name],Formula_Analysis!AL1760)</f>
        <v>7.7</v>
      </c>
    </row>
    <row r="1761" spans="1:39" x14ac:dyDescent="0.25">
      <c r="A1761" t="str">
        <v>Burnt</v>
      </c>
      <c r="B1761">
        <v>42213</v>
      </c>
      <c r="C1761">
        <v>2015</v>
      </c>
      <c r="D1761" t="str">
        <v>2010s</v>
      </c>
      <c r="E1761" t="str">
        <v>Color</v>
      </c>
      <c r="F1761" t="str">
        <v>Comedy</v>
      </c>
      <c r="G1761" t="str">
        <v>English</v>
      </c>
      <c r="H1761" t="str">
        <v>USA</v>
      </c>
      <c r="I1761" t="str">
        <v>R</v>
      </c>
      <c r="J1761" t="str">
        <v>Bradley Cooper</v>
      </c>
      <c r="K1761" t="str">
        <v>John Wells</v>
      </c>
      <c r="L1761">
        <v>14000</v>
      </c>
      <c r="M1761">
        <v>16926</v>
      </c>
      <c r="N1761">
        <v>53</v>
      </c>
      <c r="O1761">
        <v>25000</v>
      </c>
      <c r="P1761">
        <v>6.6</v>
      </c>
      <c r="R1761" t="str">
        <v>Get Rich or Die Tryin'</v>
      </c>
      <c r="S1761">
        <v>38609</v>
      </c>
      <c r="T1761">
        <v>2005</v>
      </c>
      <c r="U1761" t="str">
        <v>2000s</v>
      </c>
      <c r="V1761" t="str">
        <v>Color</v>
      </c>
      <c r="W1761" t="str">
        <v>Biography</v>
      </c>
      <c r="X1761" t="str">
        <v>English</v>
      </c>
      <c r="Y1761" t="str">
        <v>USA</v>
      </c>
      <c r="Z1761" t="str">
        <v>R</v>
      </c>
      <c r="AA1761" t="str">
        <v>50 Cent</v>
      </c>
      <c r="AB1761" t="str">
        <v>Jim Sheridan</v>
      </c>
      <c r="AC1761">
        <v>1000</v>
      </c>
      <c r="AD1761">
        <v>3969</v>
      </c>
      <c r="AE1761">
        <v>260</v>
      </c>
      <c r="AF1761">
        <v>0</v>
      </c>
      <c r="AG1761">
        <v>5</v>
      </c>
      <c r="AH1761">
        <v>98</v>
      </c>
      <c r="AI1761">
        <v>117</v>
      </c>
      <c r="AJ1761">
        <v>30981850</v>
      </c>
      <c r="AL1761" s="7" t="str">
        <v>Khyentse Norbu</v>
      </c>
      <c r="AM1761" s="35">
        <f>AVERAGEIFS(IMDB4[IMDb Score (1-10)],IMDB4[Director Name],Formula_Analysis!AL1761)</f>
        <v>7.5</v>
      </c>
    </row>
    <row r="1762" spans="1:39" x14ac:dyDescent="0.25">
      <c r="A1762" t="str">
        <v>Escobar: Paradise Lost</v>
      </c>
      <c r="B1762">
        <v>41977</v>
      </c>
      <c r="C1762">
        <v>2014</v>
      </c>
      <c r="D1762" t="str">
        <v>2010s</v>
      </c>
      <c r="E1762" t="str">
        <v>Color</v>
      </c>
      <c r="F1762" t="str">
        <v>Crime</v>
      </c>
      <c r="G1762" t="str">
        <v>English</v>
      </c>
      <c r="H1762" t="str">
        <v>France</v>
      </c>
      <c r="I1762" t="str">
        <v>R</v>
      </c>
      <c r="J1762" t="str">
        <v>Josh Hutcherson</v>
      </c>
      <c r="K1762" t="str">
        <v>Andrea Di Stefano</v>
      </c>
      <c r="L1762">
        <v>14000</v>
      </c>
      <c r="M1762">
        <v>14492</v>
      </c>
      <c r="N1762">
        <v>30</v>
      </c>
      <c r="O1762">
        <v>0</v>
      </c>
      <c r="P1762">
        <v>6.6</v>
      </c>
      <c r="R1762" t="str">
        <v>Joyful Noise</v>
      </c>
      <c r="S1762">
        <v>41074</v>
      </c>
      <c r="T1762">
        <v>2012</v>
      </c>
      <c r="U1762" t="str">
        <v>2010s</v>
      </c>
      <c r="V1762" t="str">
        <v>Color</v>
      </c>
      <c r="W1762" t="str">
        <v>Comedy</v>
      </c>
      <c r="X1762" t="str">
        <v>English</v>
      </c>
      <c r="Y1762" t="str">
        <v>USA</v>
      </c>
      <c r="Z1762" t="str">
        <v>PG-13</v>
      </c>
      <c r="AA1762" t="str">
        <v>Dolly Parton</v>
      </c>
      <c r="AB1762" t="str">
        <v>Todd Graff</v>
      </c>
      <c r="AC1762">
        <v>1000</v>
      </c>
      <c r="AD1762">
        <v>3389</v>
      </c>
      <c r="AE1762">
        <v>650</v>
      </c>
      <c r="AF1762">
        <v>0</v>
      </c>
      <c r="AG1762">
        <v>5.7</v>
      </c>
      <c r="AH1762">
        <v>98</v>
      </c>
      <c r="AI1762">
        <v>118</v>
      </c>
      <c r="AJ1762">
        <v>30920167</v>
      </c>
      <c r="AL1762" s="7" t="str">
        <v>Neill Dela Llana</v>
      </c>
      <c r="AM1762" s="35">
        <f>AVERAGEIFS(IMDB4[IMDb Score (1-10)],IMDB4[Director Name],Formula_Analysis!AL1762)</f>
        <v>6.3</v>
      </c>
    </row>
    <row r="1763" spans="1:39" x14ac:dyDescent="0.25">
      <c r="A1763" t="str">
        <v>Armageddon</v>
      </c>
      <c r="B1763">
        <v>35848</v>
      </c>
      <c r="C1763">
        <v>1998</v>
      </c>
      <c r="D1763" t="str">
        <v>1990s</v>
      </c>
      <c r="E1763" t="str">
        <v>Color</v>
      </c>
      <c r="F1763" t="str">
        <v>Action</v>
      </c>
      <c r="G1763" t="str">
        <v>English</v>
      </c>
      <c r="H1763" t="str">
        <v>USA</v>
      </c>
      <c r="I1763" t="str">
        <v>PG-13</v>
      </c>
      <c r="J1763" t="str">
        <v>Bruce Willis</v>
      </c>
      <c r="K1763" t="str">
        <v>Michael Bay</v>
      </c>
      <c r="L1763">
        <v>13000</v>
      </c>
      <c r="M1763">
        <v>26029</v>
      </c>
      <c r="N1763">
        <v>0</v>
      </c>
      <c r="O1763">
        <v>11000</v>
      </c>
      <c r="P1763">
        <v>6.6</v>
      </c>
      <c r="R1763" t="str">
        <v>The Texas Chain Saw Massacre</v>
      </c>
      <c r="S1763">
        <v>27131</v>
      </c>
      <c r="T1763">
        <v>1974</v>
      </c>
      <c r="U1763" t="str">
        <v>1970s</v>
      </c>
      <c r="V1763" t="str">
        <v>Color</v>
      </c>
      <c r="W1763" t="str">
        <v>Horror</v>
      </c>
      <c r="X1763" t="str">
        <v>English</v>
      </c>
      <c r="Y1763" t="str">
        <v>USA</v>
      </c>
      <c r="Z1763" t="str">
        <v>R</v>
      </c>
      <c r="AA1763" t="str">
        <v>Gunnar Hansen</v>
      </c>
      <c r="AB1763" t="str">
        <v>Tobe Hooper</v>
      </c>
      <c r="AC1763">
        <v>383</v>
      </c>
      <c r="AD1763">
        <v>1094</v>
      </c>
      <c r="AE1763">
        <v>365</v>
      </c>
      <c r="AF1763">
        <v>0</v>
      </c>
      <c r="AG1763">
        <v>7.5</v>
      </c>
      <c r="AH1763">
        <v>277</v>
      </c>
      <c r="AI1763">
        <v>88</v>
      </c>
      <c r="AJ1763">
        <v>30859000</v>
      </c>
      <c r="AL1763" s="7" t="str">
        <v>Catherine Gund</v>
      </c>
      <c r="AM1763" s="35">
        <f>AVERAGEIFS(IMDB4[IMDb Score (1-10)],IMDB4[Director Name],Formula_Analysis!AL1763)</f>
        <v>6.8</v>
      </c>
    </row>
    <row r="1764" spans="1:39" x14ac:dyDescent="0.25">
      <c r="A1764" t="str">
        <v>Elysium</v>
      </c>
      <c r="B1764">
        <v>41467</v>
      </c>
      <c r="C1764">
        <v>2013</v>
      </c>
      <c r="D1764" t="str">
        <v>2010s</v>
      </c>
      <c r="E1764" t="str">
        <v>Color</v>
      </c>
      <c r="F1764" t="str">
        <v>Action</v>
      </c>
      <c r="G1764" t="str">
        <v>English</v>
      </c>
      <c r="H1764" t="str">
        <v>USA</v>
      </c>
      <c r="I1764" t="str">
        <v>R</v>
      </c>
      <c r="J1764" t="str">
        <v>Matt Damon</v>
      </c>
      <c r="K1764" t="str">
        <v>Neill Blomkamp</v>
      </c>
      <c r="L1764">
        <v>13000</v>
      </c>
      <c r="M1764">
        <v>17689</v>
      </c>
      <c r="N1764">
        <v>662</v>
      </c>
      <c r="O1764">
        <v>61000</v>
      </c>
      <c r="P1764">
        <v>6.6</v>
      </c>
      <c r="R1764" t="str">
        <v>The Princess Bride</v>
      </c>
      <c r="S1764">
        <v>31975</v>
      </c>
      <c r="T1764">
        <v>1987</v>
      </c>
      <c r="U1764" t="str">
        <v>1980s</v>
      </c>
      <c r="V1764" t="str">
        <v>Color</v>
      </c>
      <c r="W1764" t="str">
        <v>Adventure</v>
      </c>
      <c r="X1764" t="str">
        <v>English</v>
      </c>
      <c r="Y1764" t="str">
        <v>USA</v>
      </c>
      <c r="Z1764" t="str">
        <v>PG</v>
      </c>
      <c r="AA1764" t="str">
        <v>Robin Wright</v>
      </c>
      <c r="AB1764" t="str">
        <v>Rob Reiner</v>
      </c>
      <c r="AC1764">
        <v>18000</v>
      </c>
      <c r="AD1764">
        <v>20060</v>
      </c>
      <c r="AE1764">
        <v>0</v>
      </c>
      <c r="AF1764">
        <v>33000</v>
      </c>
      <c r="AG1764">
        <v>8.1</v>
      </c>
      <c r="AH1764">
        <v>185</v>
      </c>
      <c r="AI1764">
        <v>98</v>
      </c>
      <c r="AJ1764">
        <v>30857814</v>
      </c>
      <c r="AL1764" s="7" t="str">
        <v>James Bidgood</v>
      </c>
      <c r="AM1764" s="35">
        <f>AVERAGEIFS(IMDB4[IMDb Score (1-10)],IMDB4[Director Name],Formula_Analysis!AL1764)</f>
        <v>6.7</v>
      </c>
    </row>
    <row r="1765" spans="1:39" x14ac:dyDescent="0.25">
      <c r="A1765" t="str">
        <v>Antz</v>
      </c>
      <c r="B1765">
        <v>36046</v>
      </c>
      <c r="C1765">
        <v>1998</v>
      </c>
      <c r="D1765" t="str">
        <v>1990s</v>
      </c>
      <c r="E1765" t="str">
        <v>Color</v>
      </c>
      <c r="F1765" t="str">
        <v>Adventure</v>
      </c>
      <c r="G1765" t="str">
        <v>English</v>
      </c>
      <c r="H1765" t="str">
        <v>USA</v>
      </c>
      <c r="I1765" t="str">
        <v>PG</v>
      </c>
      <c r="J1765" t="str">
        <v>Sylvester Stallone</v>
      </c>
      <c r="K1765" t="str">
        <v>Eric Darnell</v>
      </c>
      <c r="L1765">
        <v>13000</v>
      </c>
      <c r="M1765">
        <v>25788</v>
      </c>
      <c r="N1765">
        <v>35</v>
      </c>
      <c r="O1765">
        <v>0</v>
      </c>
      <c r="P1765">
        <v>6.6</v>
      </c>
      <c r="R1765" t="str">
        <v>The Legend of Bagger Vance</v>
      </c>
      <c r="S1765">
        <v>36812</v>
      </c>
      <c r="T1765">
        <v>2000</v>
      </c>
      <c r="U1765" t="str">
        <v>2000s</v>
      </c>
      <c r="V1765" t="str">
        <v>Color</v>
      </c>
      <c r="W1765" t="str">
        <v>Drama</v>
      </c>
      <c r="X1765" t="str">
        <v>English</v>
      </c>
      <c r="Y1765" t="str">
        <v>USA</v>
      </c>
      <c r="Z1765" t="str">
        <v>PG-13</v>
      </c>
      <c r="AA1765" t="str">
        <v>Matt Damon</v>
      </c>
      <c r="AB1765" t="str">
        <v>Robert Redford</v>
      </c>
      <c r="AC1765">
        <v>13000</v>
      </c>
      <c r="AD1765">
        <v>34774</v>
      </c>
      <c r="AE1765">
        <v>0</v>
      </c>
      <c r="AF1765">
        <v>0</v>
      </c>
      <c r="AG1765">
        <v>6.7</v>
      </c>
      <c r="AH1765">
        <v>125</v>
      </c>
      <c r="AI1765">
        <v>126</v>
      </c>
      <c r="AJ1765">
        <v>30695227</v>
      </c>
      <c r="AL1765" s="7" t="str">
        <v>Sara Newens</v>
      </c>
      <c r="AM1765" s="35">
        <f>AVERAGEIFS(IMDB4[IMDb Score (1-10)],IMDB4[Director Name],Formula_Analysis!AL1765)</f>
        <v>7.1</v>
      </c>
    </row>
    <row r="1766" spans="1:39" x14ac:dyDescent="0.25">
      <c r="A1766" t="str">
        <v>Contagion</v>
      </c>
      <c r="B1766">
        <v>40856</v>
      </c>
      <c r="C1766">
        <v>2011</v>
      </c>
      <c r="D1766" t="str">
        <v>2010s</v>
      </c>
      <c r="E1766" t="str">
        <v>Color</v>
      </c>
      <c r="F1766" t="str">
        <v>Drama</v>
      </c>
      <c r="G1766" t="str">
        <v>English</v>
      </c>
      <c r="H1766" t="str">
        <v>USA</v>
      </c>
      <c r="I1766" t="str">
        <v>PG-13</v>
      </c>
      <c r="J1766" t="str">
        <v>Matt Damon</v>
      </c>
      <c r="K1766" t="str">
        <v>Steven Soderbergh</v>
      </c>
      <c r="L1766">
        <v>13000</v>
      </c>
      <c r="M1766">
        <v>13634</v>
      </c>
      <c r="N1766">
        <v>0</v>
      </c>
      <c r="O1766">
        <v>42000</v>
      </c>
      <c r="P1766">
        <v>6.6</v>
      </c>
      <c r="R1766" t="str">
        <v>Mirrors</v>
      </c>
      <c r="S1766">
        <v>39659</v>
      </c>
      <c r="T1766">
        <v>2008</v>
      </c>
      <c r="U1766" t="str">
        <v>2000s</v>
      </c>
      <c r="V1766" t="str">
        <v>Color</v>
      </c>
      <c r="W1766" t="str">
        <v>Horror</v>
      </c>
      <c r="X1766" t="str">
        <v>English</v>
      </c>
      <c r="Y1766" t="str">
        <v>USA</v>
      </c>
      <c r="Z1766" t="str">
        <v>R</v>
      </c>
      <c r="AA1766" t="str">
        <v>Jason Flemyng</v>
      </c>
      <c r="AB1766" t="str">
        <v>Alexandre Aja</v>
      </c>
      <c r="AC1766">
        <v>1000</v>
      </c>
      <c r="AD1766">
        <v>3185</v>
      </c>
      <c r="AE1766">
        <v>192</v>
      </c>
      <c r="AF1766">
        <v>5000</v>
      </c>
      <c r="AG1766">
        <v>6.2</v>
      </c>
      <c r="AH1766">
        <v>208</v>
      </c>
      <c r="AI1766">
        <v>112</v>
      </c>
      <c r="AJ1766">
        <v>30691439</v>
      </c>
      <c r="AL1766" s="7" t="str">
        <v>Dena Seidel</v>
      </c>
      <c r="AM1766" s="35">
        <f>AVERAGEIFS(IMDB4[IMDb Score (1-10)],IMDB4[Director Name],Formula_Analysis!AL1766)</f>
        <v>7</v>
      </c>
    </row>
    <row r="1767" spans="1:39" x14ac:dyDescent="0.25">
      <c r="A1767" t="str">
        <v>Tears of the Sun</v>
      </c>
      <c r="B1767">
        <v>37811</v>
      </c>
      <c r="C1767">
        <v>2003</v>
      </c>
      <c r="D1767" t="str">
        <v>2000s</v>
      </c>
      <c r="E1767" t="str">
        <v>Color</v>
      </c>
      <c r="F1767" t="str">
        <v>Action</v>
      </c>
      <c r="G1767" t="str">
        <v>English</v>
      </c>
      <c r="H1767" t="str">
        <v>USA</v>
      </c>
      <c r="I1767" t="str">
        <v>R</v>
      </c>
      <c r="J1767" t="str">
        <v>Bruce Willis</v>
      </c>
      <c r="K1767" t="str">
        <v>Antoine Fuqua</v>
      </c>
      <c r="L1767">
        <v>13000</v>
      </c>
      <c r="M1767">
        <v>16580</v>
      </c>
      <c r="N1767">
        <v>845</v>
      </c>
      <c r="O1767">
        <v>0</v>
      </c>
      <c r="P1767">
        <v>6.6</v>
      </c>
      <c r="R1767" t="str">
        <v>3 Days to Kill</v>
      </c>
      <c r="S1767">
        <v>41815</v>
      </c>
      <c r="T1767">
        <v>2014</v>
      </c>
      <c r="U1767" t="str">
        <v>2010s</v>
      </c>
      <c r="V1767" t="str">
        <v>Color</v>
      </c>
      <c r="W1767" t="str">
        <v>Action</v>
      </c>
      <c r="X1767" t="str">
        <v>English</v>
      </c>
      <c r="Y1767" t="str">
        <v>USA</v>
      </c>
      <c r="Z1767" t="str">
        <v>PG-13</v>
      </c>
      <c r="AA1767" t="str">
        <v>Connie Nielsen</v>
      </c>
      <c r="AB1767" t="str">
        <v>McG</v>
      </c>
      <c r="AC1767">
        <v>933</v>
      </c>
      <c r="AD1767">
        <v>1286</v>
      </c>
      <c r="AE1767">
        <v>368</v>
      </c>
      <c r="AF1767">
        <v>10000</v>
      </c>
      <c r="AG1767">
        <v>6.2</v>
      </c>
      <c r="AH1767">
        <v>211</v>
      </c>
      <c r="AI1767">
        <v>123</v>
      </c>
      <c r="AJ1767">
        <v>30688364</v>
      </c>
    </row>
    <row r="1768" spans="1:39" x14ac:dyDescent="0.25">
      <c r="A1768" t="str">
        <v>Bandits</v>
      </c>
      <c r="B1768">
        <v>37067</v>
      </c>
      <c r="C1768">
        <v>2001</v>
      </c>
      <c r="D1768" t="str">
        <v>2000s</v>
      </c>
      <c r="E1768" t="str">
        <v>Color</v>
      </c>
      <c r="F1768" t="str">
        <v>Comedy</v>
      </c>
      <c r="G1768" t="str">
        <v>English</v>
      </c>
      <c r="H1768" t="str">
        <v>USA</v>
      </c>
      <c r="I1768" t="str">
        <v>PG-13</v>
      </c>
      <c r="J1768" t="str">
        <v>Bruce Willis</v>
      </c>
      <c r="K1768" t="str">
        <v>Barry Levinson</v>
      </c>
      <c r="L1768">
        <v>13000</v>
      </c>
      <c r="M1768">
        <v>13934</v>
      </c>
      <c r="N1768">
        <v>272</v>
      </c>
      <c r="O1768">
        <v>0</v>
      </c>
      <c r="P1768">
        <v>6.6</v>
      </c>
      <c r="R1768" t="str">
        <v>Predator 2</v>
      </c>
      <c r="S1768">
        <v>33062</v>
      </c>
      <c r="T1768">
        <v>1990</v>
      </c>
      <c r="U1768" t="str">
        <v>1990s</v>
      </c>
      <c r="V1768" t="str">
        <v>Color</v>
      </c>
      <c r="W1768" t="str">
        <v>Action</v>
      </c>
      <c r="X1768" t="str">
        <v>English</v>
      </c>
      <c r="Y1768" t="str">
        <v>USA</v>
      </c>
      <c r="Z1768" t="str">
        <v>R</v>
      </c>
      <c r="AA1768" t="str">
        <v>Adam Baldwin</v>
      </c>
      <c r="AB1768" t="str">
        <v>Stephen Hopkins</v>
      </c>
      <c r="AC1768">
        <v>2000</v>
      </c>
      <c r="AD1768">
        <v>4722</v>
      </c>
      <c r="AE1768">
        <v>81</v>
      </c>
      <c r="AF1768">
        <v>0</v>
      </c>
      <c r="AG1768">
        <v>6.2</v>
      </c>
      <c r="AH1768">
        <v>119</v>
      </c>
      <c r="AI1768">
        <v>103</v>
      </c>
      <c r="AJ1768">
        <v>30669413</v>
      </c>
    </row>
    <row r="1769" spans="1:39" x14ac:dyDescent="0.25">
      <c r="A1769" t="str">
        <v>16 Blocks</v>
      </c>
      <c r="B1769">
        <v>39029</v>
      </c>
      <c r="C1769">
        <v>2006</v>
      </c>
      <c r="D1769" t="str">
        <v>2000s</v>
      </c>
      <c r="E1769" t="str">
        <v>Color</v>
      </c>
      <c r="F1769" t="str">
        <v>Action</v>
      </c>
      <c r="G1769" t="str">
        <v>English</v>
      </c>
      <c r="H1769" t="str">
        <v>Germany</v>
      </c>
      <c r="I1769" t="str">
        <v>PG-13</v>
      </c>
      <c r="J1769" t="str">
        <v>Bruce Willis</v>
      </c>
      <c r="K1769" t="str">
        <v>Richard Donner</v>
      </c>
      <c r="L1769">
        <v>13000</v>
      </c>
      <c r="M1769">
        <v>15053</v>
      </c>
      <c r="N1769">
        <v>503</v>
      </c>
      <c r="O1769">
        <v>0</v>
      </c>
      <c r="P1769">
        <v>6.6</v>
      </c>
      <c r="R1769" t="str">
        <v>Delivery Man</v>
      </c>
      <c r="S1769">
        <v>41371</v>
      </c>
      <c r="T1769">
        <v>2013</v>
      </c>
      <c r="U1769" t="str">
        <v>2010s</v>
      </c>
      <c r="V1769" t="str">
        <v>Color</v>
      </c>
      <c r="W1769" t="str">
        <v>Comedy</v>
      </c>
      <c r="X1769" t="str">
        <v>English</v>
      </c>
      <c r="Y1769" t="str">
        <v>USA</v>
      </c>
      <c r="Z1769" t="str">
        <v>PG-13</v>
      </c>
      <c r="AA1769" t="str">
        <v>Jack Reynor</v>
      </c>
      <c r="AB1769" t="str">
        <v>Ken Scott</v>
      </c>
      <c r="AC1769">
        <v>390</v>
      </c>
      <c r="AD1769">
        <v>1006</v>
      </c>
      <c r="AE1769">
        <v>31</v>
      </c>
      <c r="AF1769">
        <v>0</v>
      </c>
      <c r="AG1769">
        <v>6.4</v>
      </c>
      <c r="AH1769">
        <v>168</v>
      </c>
      <c r="AI1769">
        <v>105</v>
      </c>
      <c r="AJ1769">
        <v>30659817</v>
      </c>
    </row>
    <row r="1770" spans="1:39" x14ac:dyDescent="0.25">
      <c r="A1770" t="str">
        <v>Titan A.E.</v>
      </c>
      <c r="B1770">
        <v>36636</v>
      </c>
      <c r="C1770">
        <v>2000</v>
      </c>
      <c r="D1770" t="str">
        <v>2000s</v>
      </c>
      <c r="E1770" t="str">
        <v>Color</v>
      </c>
      <c r="F1770" t="str">
        <v>Action</v>
      </c>
      <c r="G1770" t="str">
        <v>English</v>
      </c>
      <c r="H1770" t="str">
        <v>USA</v>
      </c>
      <c r="I1770" t="str">
        <v>PG</v>
      </c>
      <c r="J1770" t="str">
        <v>Matt Damon</v>
      </c>
      <c r="K1770" t="str">
        <v>Don Bluth</v>
      </c>
      <c r="L1770">
        <v>13000</v>
      </c>
      <c r="M1770">
        <v>15857</v>
      </c>
      <c r="N1770">
        <v>383</v>
      </c>
      <c r="O1770">
        <v>0</v>
      </c>
      <c r="P1770">
        <v>6.6</v>
      </c>
      <c r="R1770" t="str">
        <v>Dogma</v>
      </c>
      <c r="S1770">
        <v>36304</v>
      </c>
      <c r="T1770">
        <v>1999</v>
      </c>
      <c r="U1770" t="str">
        <v>1990s</v>
      </c>
      <c r="V1770" t="str">
        <v>Color</v>
      </c>
      <c r="W1770" t="str">
        <v>Adventure</v>
      </c>
      <c r="X1770" t="str">
        <v>English</v>
      </c>
      <c r="Y1770" t="str">
        <v>USA</v>
      </c>
      <c r="Z1770" t="str">
        <v>R</v>
      </c>
      <c r="AA1770" t="str">
        <v>Matt Damon</v>
      </c>
      <c r="AB1770" t="str">
        <v>Kevin Smith</v>
      </c>
      <c r="AC1770">
        <v>13000</v>
      </c>
      <c r="AD1770">
        <v>16693</v>
      </c>
      <c r="AE1770">
        <v>0</v>
      </c>
      <c r="AF1770">
        <v>10000</v>
      </c>
      <c r="AG1770">
        <v>7.4</v>
      </c>
      <c r="AH1770">
        <v>206</v>
      </c>
      <c r="AI1770">
        <v>130</v>
      </c>
      <c r="AJ1770">
        <v>30651422</v>
      </c>
    </row>
    <row r="1771" spans="1:39" x14ac:dyDescent="0.25">
      <c r="A1771" t="str">
        <v>EuroTrip</v>
      </c>
      <c r="B1771">
        <v>38252</v>
      </c>
      <c r="C1771">
        <v>2004</v>
      </c>
      <c r="D1771" t="str">
        <v>2000s</v>
      </c>
      <c r="E1771" t="str">
        <v>Color</v>
      </c>
      <c r="F1771" t="str">
        <v>Comedy</v>
      </c>
      <c r="G1771" t="str">
        <v>English</v>
      </c>
      <c r="H1771" t="str">
        <v>USA</v>
      </c>
      <c r="I1771" t="str">
        <v>R</v>
      </c>
      <c r="J1771" t="str">
        <v>Matt Damon</v>
      </c>
      <c r="K1771" t="str">
        <v>Jeff Schaffer</v>
      </c>
      <c r="L1771">
        <v>13000</v>
      </c>
      <c r="M1771">
        <v>14180</v>
      </c>
      <c r="N1771">
        <v>17</v>
      </c>
      <c r="O1771">
        <v>0</v>
      </c>
      <c r="P1771">
        <v>6.6</v>
      </c>
      <c r="R1771" t="str">
        <v>Superstar</v>
      </c>
      <c r="S1771">
        <v>36433</v>
      </c>
      <c r="T1771">
        <v>1999</v>
      </c>
      <c r="U1771" t="str">
        <v>1990s</v>
      </c>
      <c r="V1771" t="str">
        <v>Color</v>
      </c>
      <c r="W1771" t="str">
        <v>Comedy</v>
      </c>
      <c r="X1771" t="str">
        <v>English</v>
      </c>
      <c r="Y1771" t="str">
        <v>USA</v>
      </c>
      <c r="Z1771" t="str">
        <v>PG-13</v>
      </c>
      <c r="AA1771" t="str">
        <v>Will Ferrell</v>
      </c>
      <c r="AB1771" t="str">
        <v>Bruce McCulloch</v>
      </c>
      <c r="AC1771">
        <v>8000</v>
      </c>
      <c r="AD1771">
        <v>10792</v>
      </c>
      <c r="AE1771">
        <v>54</v>
      </c>
      <c r="AF1771">
        <v>2000</v>
      </c>
      <c r="AG1771">
        <v>5</v>
      </c>
      <c r="AH1771">
        <v>43</v>
      </c>
      <c r="AI1771">
        <v>81</v>
      </c>
      <c r="AJ1771">
        <v>30628981</v>
      </c>
    </row>
    <row r="1772" spans="1:39" x14ac:dyDescent="0.25">
      <c r="A1772" t="str">
        <v>The Man Who Knew Too Little</v>
      </c>
      <c r="B1772">
        <v>35567</v>
      </c>
      <c r="C1772">
        <v>1997</v>
      </c>
      <c r="D1772" t="str">
        <v>1990s</v>
      </c>
      <c r="E1772" t="str">
        <v>Color</v>
      </c>
      <c r="F1772" t="str">
        <v>Action</v>
      </c>
      <c r="G1772" t="str">
        <v>English</v>
      </c>
      <c r="H1772" t="str">
        <v>USA</v>
      </c>
      <c r="I1772" t="str">
        <v>PG</v>
      </c>
      <c r="J1772" t="str">
        <v>Bill Murray</v>
      </c>
      <c r="K1772" t="str">
        <v>Jon Amiel</v>
      </c>
      <c r="L1772">
        <v>13000</v>
      </c>
      <c r="M1772">
        <v>15183</v>
      </c>
      <c r="N1772">
        <v>36</v>
      </c>
      <c r="O1772">
        <v>0</v>
      </c>
      <c r="P1772">
        <v>6.6</v>
      </c>
      <c r="R1772" t="str">
        <v>Deliver Us from Evil</v>
      </c>
      <c r="S1772">
        <v>41668</v>
      </c>
      <c r="T1772">
        <v>2014</v>
      </c>
      <c r="U1772" t="str">
        <v>2010s</v>
      </c>
      <c r="V1772" t="str">
        <v>Color</v>
      </c>
      <c r="W1772" t="str">
        <v>Horror</v>
      </c>
      <c r="X1772" t="str">
        <v>English</v>
      </c>
      <c r="Y1772" t="str">
        <v>USA</v>
      </c>
      <c r="Z1772" t="str">
        <v>R</v>
      </c>
      <c r="AA1772" t="str">
        <v>Olivia Munn</v>
      </c>
      <c r="AB1772" t="str">
        <v>Scott Derrickson</v>
      </c>
      <c r="AC1772">
        <v>2000</v>
      </c>
      <c r="AD1772">
        <v>5697</v>
      </c>
      <c r="AE1772">
        <v>301</v>
      </c>
      <c r="AF1772">
        <v>18000</v>
      </c>
      <c r="AG1772">
        <v>6.2</v>
      </c>
      <c r="AH1772">
        <v>242</v>
      </c>
      <c r="AI1772">
        <v>118</v>
      </c>
      <c r="AJ1772">
        <v>30523568</v>
      </c>
    </row>
    <row r="1773" spans="1:39" x14ac:dyDescent="0.25">
      <c r="A1773" t="str">
        <v>Promised Land</v>
      </c>
      <c r="B1773">
        <v>41253</v>
      </c>
      <c r="C1773">
        <v>2012</v>
      </c>
      <c r="D1773" t="str">
        <v>2010s</v>
      </c>
      <c r="E1773" t="str">
        <v>Color</v>
      </c>
      <c r="F1773" t="str">
        <v>Drama</v>
      </c>
      <c r="G1773" t="str">
        <v>English</v>
      </c>
      <c r="H1773" t="str">
        <v>USA</v>
      </c>
      <c r="I1773" t="str">
        <v>R</v>
      </c>
      <c r="J1773" t="str">
        <v>Matt Damon</v>
      </c>
      <c r="K1773" t="str">
        <v>Gus Van Sant</v>
      </c>
      <c r="L1773">
        <v>13000</v>
      </c>
      <c r="M1773">
        <v>14544</v>
      </c>
      <c r="N1773">
        <v>835</v>
      </c>
      <c r="O1773">
        <v>10000</v>
      </c>
      <c r="P1773">
        <v>6.6</v>
      </c>
      <c r="R1773" t="str">
        <v>Get on Up</v>
      </c>
      <c r="S1773">
        <v>41746</v>
      </c>
      <c r="T1773">
        <v>2014</v>
      </c>
      <c r="U1773" t="str">
        <v>2010s</v>
      </c>
      <c r="V1773" t="str">
        <v>Color</v>
      </c>
      <c r="W1773" t="str">
        <v>Biography</v>
      </c>
      <c r="X1773" t="str">
        <v>English</v>
      </c>
      <c r="Y1773" t="str">
        <v>USA</v>
      </c>
      <c r="Z1773" t="str">
        <v>PG-13</v>
      </c>
      <c r="AA1773" t="str">
        <v>Tika Sumpter</v>
      </c>
      <c r="AB1773" t="str">
        <v>Tate Taylor</v>
      </c>
      <c r="AC1773">
        <v>521</v>
      </c>
      <c r="AD1773">
        <v>2060</v>
      </c>
      <c r="AE1773">
        <v>150</v>
      </c>
      <c r="AF1773">
        <v>11000</v>
      </c>
      <c r="AG1773">
        <v>6.9</v>
      </c>
      <c r="AH1773">
        <v>165</v>
      </c>
      <c r="AI1773">
        <v>139</v>
      </c>
      <c r="AJ1773">
        <v>30513940</v>
      </c>
    </row>
    <row r="1774" spans="1:39" x14ac:dyDescent="0.25">
      <c r="A1774" t="str">
        <v>Star Trek III: The Search for Spock</v>
      </c>
      <c r="B1774">
        <v>30967</v>
      </c>
      <c r="C1774">
        <v>1984</v>
      </c>
      <c r="D1774" t="str">
        <v>1980s</v>
      </c>
      <c r="E1774" t="str">
        <v>Color</v>
      </c>
      <c r="F1774" t="str">
        <v>Action</v>
      </c>
      <c r="G1774" t="str">
        <v>English</v>
      </c>
      <c r="H1774" t="str">
        <v>USA</v>
      </c>
      <c r="I1774" t="str">
        <v>PG</v>
      </c>
      <c r="J1774" t="str">
        <v>Leonard Nimoy</v>
      </c>
      <c r="K1774" t="str">
        <v>Leonard Nimoy</v>
      </c>
      <c r="L1774">
        <v>12000</v>
      </c>
      <c r="M1774">
        <v>14762</v>
      </c>
      <c r="N1774">
        <v>12000</v>
      </c>
      <c r="O1774">
        <v>0</v>
      </c>
      <c r="P1774">
        <v>6.6</v>
      </c>
      <c r="R1774" t="str">
        <v>Open Water</v>
      </c>
      <c r="S1774">
        <v>37892</v>
      </c>
      <c r="T1774">
        <v>2003</v>
      </c>
      <c r="U1774" t="str">
        <v>2000s</v>
      </c>
      <c r="V1774" t="str">
        <v>Color</v>
      </c>
      <c r="W1774" t="str">
        <v>Adventure</v>
      </c>
      <c r="X1774" t="str">
        <v>English</v>
      </c>
      <c r="Y1774" t="str">
        <v>USA</v>
      </c>
      <c r="Z1774" t="str">
        <v>R</v>
      </c>
      <c r="AA1774" t="str">
        <v>Blanchard Ryan</v>
      </c>
      <c r="AB1774" t="str">
        <v>Chris Kentis</v>
      </c>
      <c r="AC1774">
        <v>48</v>
      </c>
      <c r="AD1774">
        <v>67</v>
      </c>
      <c r="AE1774">
        <v>9</v>
      </c>
      <c r="AF1774">
        <v>0</v>
      </c>
      <c r="AG1774">
        <v>5.7</v>
      </c>
      <c r="AH1774">
        <v>235</v>
      </c>
      <c r="AI1774">
        <v>79</v>
      </c>
      <c r="AJ1774">
        <v>30500882</v>
      </c>
    </row>
    <row r="1775" spans="1:39" x14ac:dyDescent="0.25">
      <c r="A1775" t="str">
        <v>Monster House</v>
      </c>
      <c r="B1775">
        <v>38771</v>
      </c>
      <c r="C1775">
        <v>2006</v>
      </c>
      <c r="D1775" t="str">
        <v>2000s</v>
      </c>
      <c r="E1775" t="str">
        <v>Color</v>
      </c>
      <c r="F1775" t="str">
        <v>Animation</v>
      </c>
      <c r="G1775" t="str">
        <v>English</v>
      </c>
      <c r="H1775" t="str">
        <v>USA</v>
      </c>
      <c r="I1775" t="str">
        <v>PG</v>
      </c>
      <c r="J1775" t="str">
        <v>Steve Buscemi</v>
      </c>
      <c r="K1775" t="str">
        <v>Gil Kenan</v>
      </c>
      <c r="L1775">
        <v>12000</v>
      </c>
      <c r="M1775">
        <v>17299</v>
      </c>
      <c r="N1775">
        <v>27</v>
      </c>
      <c r="O1775">
        <v>0</v>
      </c>
      <c r="P1775">
        <v>6.6</v>
      </c>
      <c r="R1775" t="str">
        <v>Sgt. Bilko</v>
      </c>
      <c r="S1775">
        <v>35346</v>
      </c>
      <c r="T1775">
        <v>1996</v>
      </c>
      <c r="U1775" t="str">
        <v>1990s</v>
      </c>
      <c r="V1775" t="str">
        <v>Color</v>
      </c>
      <c r="W1775" t="str">
        <v>Comedy</v>
      </c>
      <c r="X1775" t="str">
        <v>English</v>
      </c>
      <c r="Y1775" t="str">
        <v>USA</v>
      </c>
      <c r="Z1775" t="str">
        <v>PG</v>
      </c>
      <c r="AA1775" t="str">
        <v>Austin Pendleton</v>
      </c>
      <c r="AB1775" t="str">
        <v>Jonathan Lynn</v>
      </c>
      <c r="AC1775">
        <v>592</v>
      </c>
      <c r="AD1775">
        <v>2176</v>
      </c>
      <c r="AE1775">
        <v>36</v>
      </c>
      <c r="AF1775">
        <v>478</v>
      </c>
      <c r="AG1775">
        <v>5.7</v>
      </c>
      <c r="AH1775">
        <v>23</v>
      </c>
      <c r="AI1775">
        <v>93</v>
      </c>
      <c r="AJ1775">
        <v>30400000</v>
      </c>
    </row>
    <row r="1776" spans="1:39" x14ac:dyDescent="0.25">
      <c r="A1776" t="str">
        <v>The Weather Man</v>
      </c>
      <c r="B1776">
        <v>38402</v>
      </c>
      <c r="C1776">
        <v>2005</v>
      </c>
      <c r="D1776" t="str">
        <v>2000s</v>
      </c>
      <c r="E1776" t="str">
        <v>Color</v>
      </c>
      <c r="F1776" t="str">
        <v>Comedy</v>
      </c>
      <c r="G1776" t="str">
        <v>English</v>
      </c>
      <c r="H1776" t="str">
        <v>USA</v>
      </c>
      <c r="I1776" t="str">
        <v>R</v>
      </c>
      <c r="J1776" t="str">
        <v>Nicolas Cage</v>
      </c>
      <c r="K1776" t="str">
        <v>Gore Verbinski</v>
      </c>
      <c r="L1776">
        <v>12000</v>
      </c>
      <c r="M1776">
        <v>13156</v>
      </c>
      <c r="N1776">
        <v>563</v>
      </c>
      <c r="O1776">
        <v>0</v>
      </c>
      <c r="P1776">
        <v>6.6</v>
      </c>
      <c r="R1776" t="str">
        <v>Yentl</v>
      </c>
      <c r="S1776">
        <v>30619</v>
      </c>
      <c r="T1776">
        <v>1983</v>
      </c>
      <c r="U1776" t="str">
        <v>1980s</v>
      </c>
      <c r="V1776" t="str">
        <v>Color</v>
      </c>
      <c r="W1776" t="str">
        <v>Drama</v>
      </c>
      <c r="X1776" t="str">
        <v>English</v>
      </c>
      <c r="Y1776" t="str">
        <v>UK</v>
      </c>
      <c r="Z1776" t="str">
        <v>PG</v>
      </c>
      <c r="AA1776" t="str">
        <v>Miriam Margolyes</v>
      </c>
      <c r="AB1776" t="str">
        <v>Barbra Streisand</v>
      </c>
      <c r="AC1776">
        <v>405</v>
      </c>
      <c r="AD1776">
        <v>914</v>
      </c>
      <c r="AE1776">
        <v>0</v>
      </c>
      <c r="AF1776">
        <v>0</v>
      </c>
      <c r="AG1776">
        <v>6.6</v>
      </c>
      <c r="AH1776">
        <v>16</v>
      </c>
      <c r="AI1776">
        <v>132</v>
      </c>
      <c r="AJ1776">
        <v>30400000</v>
      </c>
    </row>
    <row r="1777" spans="1:36" x14ac:dyDescent="0.25">
      <c r="A1777" t="str">
        <v>White Squall</v>
      </c>
      <c r="B1777">
        <v>35343</v>
      </c>
      <c r="C1777">
        <v>1996</v>
      </c>
      <c r="D1777" t="str">
        <v>1990s</v>
      </c>
      <c r="E1777" t="str">
        <v>Color</v>
      </c>
      <c r="F1777" t="str">
        <v>Adventure</v>
      </c>
      <c r="G1777" t="str">
        <v>English</v>
      </c>
      <c r="H1777" t="str">
        <v>USA</v>
      </c>
      <c r="I1777" t="str">
        <v>PG-13</v>
      </c>
      <c r="J1777" t="str">
        <v>Jeff Bridges</v>
      </c>
      <c r="K1777" t="str">
        <v>Ridley Scott</v>
      </c>
      <c r="L1777">
        <v>12000</v>
      </c>
      <c r="M1777">
        <v>16237</v>
      </c>
      <c r="N1777">
        <v>0</v>
      </c>
      <c r="O1777">
        <v>911</v>
      </c>
      <c r="P1777">
        <v>6.6</v>
      </c>
      <c r="R1777" t="str">
        <v>A Night at the Roxbury</v>
      </c>
      <c r="S1777">
        <v>35997</v>
      </c>
      <c r="T1777">
        <v>1998</v>
      </c>
      <c r="U1777" t="str">
        <v>1990s</v>
      </c>
      <c r="V1777" t="str">
        <v>Color</v>
      </c>
      <c r="W1777" t="str">
        <v>Comedy</v>
      </c>
      <c r="X1777" t="str">
        <v>English</v>
      </c>
      <c r="Y1777" t="str">
        <v>USA</v>
      </c>
      <c r="Z1777" t="str">
        <v>PG-13</v>
      </c>
      <c r="AA1777" t="str">
        <v>Will Ferrell</v>
      </c>
      <c r="AB1777" t="str">
        <v>John Fortenberry</v>
      </c>
      <c r="AC1777">
        <v>8000</v>
      </c>
      <c r="AD1777">
        <v>9271</v>
      </c>
      <c r="AE1777">
        <v>12</v>
      </c>
      <c r="AF1777">
        <v>0</v>
      </c>
      <c r="AG1777">
        <v>6.2</v>
      </c>
      <c r="AH1777">
        <v>63</v>
      </c>
      <c r="AI1777">
        <v>82</v>
      </c>
      <c r="AJ1777">
        <v>30324946</v>
      </c>
    </row>
    <row r="1778" spans="1:36" x14ac:dyDescent="0.25">
      <c r="A1778" t="str">
        <v>What Lies Beneath</v>
      </c>
      <c r="B1778">
        <v>36621</v>
      </c>
      <c r="C1778">
        <v>2000</v>
      </c>
      <c r="D1778" t="str">
        <v>2000s</v>
      </c>
      <c r="E1778" t="str">
        <v>Color</v>
      </c>
      <c r="F1778" t="str">
        <v>Drama</v>
      </c>
      <c r="G1778" t="str">
        <v>English</v>
      </c>
      <c r="H1778" t="str">
        <v>USA</v>
      </c>
      <c r="I1778" t="str">
        <v>PG-13</v>
      </c>
      <c r="J1778" t="str">
        <v>Harrison Ford</v>
      </c>
      <c r="K1778" t="str">
        <v>Robert Zemeckis</v>
      </c>
      <c r="L1778">
        <v>11000</v>
      </c>
      <c r="M1778">
        <v>12890</v>
      </c>
      <c r="N1778">
        <v>0</v>
      </c>
      <c r="O1778">
        <v>0</v>
      </c>
      <c r="P1778">
        <v>6.6</v>
      </c>
      <c r="R1778" t="str">
        <v>Queen of the Damned</v>
      </c>
      <c r="S1778">
        <v>37405</v>
      </c>
      <c r="T1778">
        <v>2002</v>
      </c>
      <c r="U1778" t="str">
        <v>2000s</v>
      </c>
      <c r="V1778" t="str">
        <v>Color</v>
      </c>
      <c r="W1778" t="str">
        <v>Drama</v>
      </c>
      <c r="X1778" t="str">
        <v>English</v>
      </c>
      <c r="Y1778" t="str">
        <v>USA</v>
      </c>
      <c r="Z1778" t="str">
        <v>R</v>
      </c>
      <c r="AA1778" t="str">
        <v>Aaliyah</v>
      </c>
      <c r="AB1778" t="str">
        <v>Michael Rymer</v>
      </c>
      <c r="AC1778">
        <v>775</v>
      </c>
      <c r="AD1778">
        <v>3001</v>
      </c>
      <c r="AE1778">
        <v>48</v>
      </c>
      <c r="AF1778">
        <v>0</v>
      </c>
      <c r="AG1778">
        <v>5.2</v>
      </c>
      <c r="AH1778">
        <v>137</v>
      </c>
      <c r="AI1778">
        <v>101</v>
      </c>
      <c r="AJ1778">
        <v>30307804</v>
      </c>
    </row>
    <row r="1779" spans="1:36" x14ac:dyDescent="0.25">
      <c r="A1779" t="str">
        <v>It's Complicated</v>
      </c>
      <c r="B1779">
        <v>39845</v>
      </c>
      <c r="C1779">
        <v>2009</v>
      </c>
      <c r="D1779" t="str">
        <v>2000s</v>
      </c>
      <c r="E1779" t="str">
        <v>Color</v>
      </c>
      <c r="F1779" t="str">
        <v>Comedy</v>
      </c>
      <c r="G1779" t="str">
        <v>English</v>
      </c>
      <c r="H1779" t="str">
        <v>USA</v>
      </c>
      <c r="I1779" t="str">
        <v>R</v>
      </c>
      <c r="J1779" t="str">
        <v>Meryl Streep</v>
      </c>
      <c r="K1779" t="str">
        <v>Nancy Meyers</v>
      </c>
      <c r="L1779">
        <v>11000</v>
      </c>
      <c r="M1779">
        <v>15226</v>
      </c>
      <c r="N1779">
        <v>278</v>
      </c>
      <c r="O1779">
        <v>0</v>
      </c>
      <c r="P1779">
        <v>6.6</v>
      </c>
      <c r="R1779" t="str">
        <v>The Banger Sisters</v>
      </c>
      <c r="S1779">
        <v>37432</v>
      </c>
      <c r="T1779">
        <v>2002</v>
      </c>
      <c r="U1779" t="str">
        <v>2000s</v>
      </c>
      <c r="V1779" t="str">
        <v>Color</v>
      </c>
      <c r="W1779" t="str">
        <v>Comedy</v>
      </c>
      <c r="X1779" t="str">
        <v>English</v>
      </c>
      <c r="Y1779" t="str">
        <v>USA</v>
      </c>
      <c r="Z1779" t="str">
        <v>R</v>
      </c>
      <c r="AA1779" t="str">
        <v>Erika Christensen</v>
      </c>
      <c r="AB1779" t="str">
        <v>Bob Dolman</v>
      </c>
      <c r="AC1779">
        <v>931</v>
      </c>
      <c r="AD1779">
        <v>1917</v>
      </c>
      <c r="AE1779">
        <v>7</v>
      </c>
      <c r="AF1779">
        <v>744</v>
      </c>
      <c r="AG1779">
        <v>5.6</v>
      </c>
      <c r="AH1779">
        <v>92</v>
      </c>
      <c r="AI1779">
        <v>98</v>
      </c>
      <c r="AJ1779">
        <v>30306281</v>
      </c>
    </row>
    <row r="1780" spans="1:36" x14ac:dyDescent="0.25">
      <c r="A1780" t="str">
        <v>U-571</v>
      </c>
      <c r="B1780">
        <v>36872</v>
      </c>
      <c r="C1780">
        <v>2000</v>
      </c>
      <c r="D1780" t="str">
        <v>2000s</v>
      </c>
      <c r="E1780" t="str">
        <v>Color</v>
      </c>
      <c r="F1780" t="str">
        <v>Action</v>
      </c>
      <c r="G1780" t="str">
        <v>English</v>
      </c>
      <c r="H1780" t="str">
        <v>France</v>
      </c>
      <c r="I1780" t="str">
        <v>PG-13</v>
      </c>
      <c r="J1780" t="str">
        <v>Matthew McConaughey</v>
      </c>
      <c r="K1780" t="str">
        <v>Jonathan Mostow</v>
      </c>
      <c r="L1780">
        <v>11000</v>
      </c>
      <c r="M1780">
        <v>14931</v>
      </c>
      <c r="N1780">
        <v>84</v>
      </c>
      <c r="O1780">
        <v>0</v>
      </c>
      <c r="P1780">
        <v>6.6</v>
      </c>
      <c r="R1780" t="str">
        <v>Assassins</v>
      </c>
      <c r="S1780">
        <v>34751</v>
      </c>
      <c r="T1780">
        <v>1995</v>
      </c>
      <c r="U1780" t="str">
        <v>1990s</v>
      </c>
      <c r="V1780" t="str">
        <v>Black and White</v>
      </c>
      <c r="W1780" t="str">
        <v>Action</v>
      </c>
      <c r="X1780" t="str">
        <v>English</v>
      </c>
      <c r="Y1780" t="str">
        <v>France</v>
      </c>
      <c r="Z1780" t="str">
        <v>R</v>
      </c>
      <c r="AA1780" t="str">
        <v>Muse Watson</v>
      </c>
      <c r="AB1780" t="str">
        <v>Richard Donner</v>
      </c>
      <c r="AC1780">
        <v>45000</v>
      </c>
      <c r="AD1780">
        <v>58528</v>
      </c>
      <c r="AE1780">
        <v>503</v>
      </c>
      <c r="AF1780">
        <v>0</v>
      </c>
      <c r="AG1780">
        <v>6.3</v>
      </c>
      <c r="AH1780">
        <v>61</v>
      </c>
      <c r="AI1780">
        <v>132</v>
      </c>
      <c r="AJ1780">
        <v>30306268</v>
      </c>
    </row>
    <row r="1781" spans="1:36" x14ac:dyDescent="0.25">
      <c r="A1781" t="str">
        <v>Kiss the Girls</v>
      </c>
      <c r="B1781">
        <v>35613</v>
      </c>
      <c r="C1781">
        <v>1997</v>
      </c>
      <c r="D1781" t="str">
        <v>1990s</v>
      </c>
      <c r="E1781" t="str">
        <v>Color</v>
      </c>
      <c r="F1781" t="str">
        <v>Crime</v>
      </c>
      <c r="G1781" t="str">
        <v>English</v>
      </c>
      <c r="H1781" t="str">
        <v>USA</v>
      </c>
      <c r="I1781" t="str">
        <v>R</v>
      </c>
      <c r="J1781" t="str">
        <v>Morgan Freeman</v>
      </c>
      <c r="K1781" t="str">
        <v>Gary Fleder</v>
      </c>
      <c r="L1781">
        <v>11000</v>
      </c>
      <c r="M1781">
        <v>14322</v>
      </c>
      <c r="N1781">
        <v>39</v>
      </c>
      <c r="O1781">
        <v>0</v>
      </c>
      <c r="P1781">
        <v>6.6</v>
      </c>
      <c r="R1781" t="str">
        <v>Halloween: Resurrection</v>
      </c>
      <c r="S1781">
        <v>37460</v>
      </c>
      <c r="T1781">
        <v>2002</v>
      </c>
      <c r="U1781" t="str">
        <v>2000s</v>
      </c>
      <c r="V1781" t="str">
        <v>Color</v>
      </c>
      <c r="W1781" t="str">
        <v>Comedy</v>
      </c>
      <c r="X1781" t="str">
        <v>English</v>
      </c>
      <c r="Y1781" t="str">
        <v>USA</v>
      </c>
      <c r="Z1781" t="str">
        <v>R</v>
      </c>
      <c r="AA1781" t="str">
        <v>Jamie Lee Curtis</v>
      </c>
      <c r="AB1781" t="str">
        <v>Rick Rosenthal</v>
      </c>
      <c r="AC1781">
        <v>2000</v>
      </c>
      <c r="AD1781">
        <v>5440</v>
      </c>
      <c r="AE1781">
        <v>28</v>
      </c>
      <c r="AF1781">
        <v>0</v>
      </c>
      <c r="AG1781">
        <v>4.0999999999999996</v>
      </c>
      <c r="AH1781">
        <v>151</v>
      </c>
      <c r="AI1781">
        <v>94</v>
      </c>
      <c r="AJ1781">
        <v>30259652</v>
      </c>
    </row>
    <row r="1782" spans="1:36" x14ac:dyDescent="0.25">
      <c r="A1782" t="str">
        <v>Flyboys</v>
      </c>
      <c r="B1782">
        <v>38805</v>
      </c>
      <c r="C1782">
        <v>2006</v>
      </c>
      <c r="D1782" t="str">
        <v>2000s</v>
      </c>
      <c r="E1782" t="str">
        <v>Black and White</v>
      </c>
      <c r="F1782" t="str">
        <v>Action</v>
      </c>
      <c r="G1782" t="str">
        <v>English</v>
      </c>
      <c r="H1782" t="str">
        <v>UK</v>
      </c>
      <c r="I1782" t="str">
        <v>PG-13</v>
      </c>
      <c r="J1782" t="str">
        <v>James Franco</v>
      </c>
      <c r="K1782" t="str">
        <v>Tony Bill</v>
      </c>
      <c r="L1782">
        <v>11000</v>
      </c>
      <c r="M1782">
        <v>12634</v>
      </c>
      <c r="N1782">
        <v>23</v>
      </c>
      <c r="O1782">
        <v>2000</v>
      </c>
      <c r="P1782">
        <v>6.6</v>
      </c>
      <c r="R1782" t="str">
        <v>The Great Debaters</v>
      </c>
      <c r="S1782">
        <v>39275</v>
      </c>
      <c r="T1782">
        <v>2007</v>
      </c>
      <c r="U1782" t="str">
        <v>2000s</v>
      </c>
      <c r="V1782" t="str">
        <v>Color</v>
      </c>
      <c r="W1782" t="str">
        <v>Biography</v>
      </c>
      <c r="X1782" t="str">
        <v>English</v>
      </c>
      <c r="Y1782" t="str">
        <v>USA</v>
      </c>
      <c r="Z1782" t="str">
        <v>PG-13</v>
      </c>
      <c r="AA1782" t="str">
        <v>Denzel Washington</v>
      </c>
      <c r="AB1782" t="str">
        <v>Denzel Washington</v>
      </c>
      <c r="AC1782">
        <v>18000</v>
      </c>
      <c r="AD1782">
        <v>22745</v>
      </c>
      <c r="AE1782">
        <v>18000</v>
      </c>
      <c r="AF1782">
        <v>0</v>
      </c>
      <c r="AG1782">
        <v>7.6</v>
      </c>
      <c r="AH1782">
        <v>112</v>
      </c>
      <c r="AI1782">
        <v>126</v>
      </c>
      <c r="AJ1782">
        <v>30226144</v>
      </c>
    </row>
    <row r="1783" spans="1:36" x14ac:dyDescent="0.25">
      <c r="A1783" t="str">
        <v>The Interview</v>
      </c>
      <c r="B1783">
        <v>41765</v>
      </c>
      <c r="C1783">
        <v>2014</v>
      </c>
      <c r="D1783" t="str">
        <v>2010s</v>
      </c>
      <c r="E1783" t="str">
        <v>Color</v>
      </c>
      <c r="F1783" t="str">
        <v>Comedy</v>
      </c>
      <c r="G1783" t="str">
        <v>English</v>
      </c>
      <c r="H1783" t="str">
        <v>USA</v>
      </c>
      <c r="I1783" t="str">
        <v>R</v>
      </c>
      <c r="J1783" t="str">
        <v>James Franco</v>
      </c>
      <c r="K1783" t="str">
        <v>Evan Goldberg</v>
      </c>
      <c r="L1783">
        <v>11000</v>
      </c>
      <c r="M1783">
        <v>12239</v>
      </c>
      <c r="N1783">
        <v>133</v>
      </c>
      <c r="O1783">
        <v>50000</v>
      </c>
      <c r="P1783">
        <v>6.6</v>
      </c>
      <c r="R1783" t="str">
        <v>Honey</v>
      </c>
      <c r="S1783">
        <v>37800</v>
      </c>
      <c r="T1783">
        <v>2003</v>
      </c>
      <c r="U1783" t="str">
        <v>2000s</v>
      </c>
      <c r="V1783" t="str">
        <v>Color</v>
      </c>
      <c r="W1783" t="str">
        <v>Drama</v>
      </c>
      <c r="X1783" t="str">
        <v>English</v>
      </c>
      <c r="Y1783" t="str">
        <v>USA</v>
      </c>
      <c r="Z1783" t="str">
        <v>PG-13</v>
      </c>
      <c r="AA1783" t="str">
        <v>Christian Monzon</v>
      </c>
      <c r="AB1783" t="str">
        <v>Bille Woodruff</v>
      </c>
      <c r="AC1783">
        <v>2000</v>
      </c>
      <c r="AD1783">
        <v>4868</v>
      </c>
      <c r="AE1783">
        <v>23</v>
      </c>
      <c r="AF1783">
        <v>0</v>
      </c>
      <c r="AG1783">
        <v>5.3</v>
      </c>
      <c r="AH1783">
        <v>97</v>
      </c>
      <c r="AI1783">
        <v>94</v>
      </c>
      <c r="AJ1783">
        <v>30222640</v>
      </c>
    </row>
    <row r="1784" spans="1:36" x14ac:dyDescent="0.25">
      <c r="A1784" t="str">
        <v>Hollywood Ending</v>
      </c>
      <c r="B1784">
        <v>37437</v>
      </c>
      <c r="C1784">
        <v>2002</v>
      </c>
      <c r="D1784" t="str">
        <v>2000s</v>
      </c>
      <c r="E1784" t="str">
        <v>Color</v>
      </c>
      <c r="F1784" t="str">
        <v>Comedy</v>
      </c>
      <c r="G1784" t="str">
        <v>English</v>
      </c>
      <c r="H1784" t="str">
        <v>USA</v>
      </c>
      <c r="I1784" t="str">
        <v>PG-13</v>
      </c>
      <c r="J1784" t="str">
        <v>Woody Allen</v>
      </c>
      <c r="K1784" t="str">
        <v>Woody Allen</v>
      </c>
      <c r="L1784">
        <v>11000</v>
      </c>
      <c r="M1784">
        <v>12766</v>
      </c>
      <c r="N1784">
        <v>11000</v>
      </c>
      <c r="O1784">
        <v>762</v>
      </c>
      <c r="P1784">
        <v>6.6</v>
      </c>
      <c r="R1784" t="str">
        <v>How Do You Know</v>
      </c>
      <c r="S1784">
        <v>40227</v>
      </c>
      <c r="T1784">
        <v>2010</v>
      </c>
      <c r="U1784" t="str">
        <v>2010s</v>
      </c>
      <c r="V1784" t="str">
        <v>Color</v>
      </c>
      <c r="W1784" t="str">
        <v>Comedy</v>
      </c>
      <c r="X1784" t="str">
        <v>English</v>
      </c>
      <c r="Y1784" t="str">
        <v>USA</v>
      </c>
      <c r="Z1784" t="str">
        <v>PG-13</v>
      </c>
      <c r="AA1784" t="str">
        <v>Shelley Conn</v>
      </c>
      <c r="AB1784" t="str">
        <v>James L. Brooks</v>
      </c>
      <c r="AC1784">
        <v>273</v>
      </c>
      <c r="AD1784">
        <v>993</v>
      </c>
      <c r="AE1784">
        <v>274</v>
      </c>
      <c r="AF1784">
        <v>0</v>
      </c>
      <c r="AG1784">
        <v>5.3</v>
      </c>
      <c r="AH1784">
        <v>168</v>
      </c>
      <c r="AI1784">
        <v>121</v>
      </c>
      <c r="AJ1784">
        <v>30212620</v>
      </c>
    </row>
    <row r="1785" spans="1:36" x14ac:dyDescent="0.25">
      <c r="A1785" t="str">
        <v>Hitch</v>
      </c>
      <c r="B1785">
        <v>38616</v>
      </c>
      <c r="C1785">
        <v>2005</v>
      </c>
      <c r="D1785" t="str">
        <v>2000s</v>
      </c>
      <c r="E1785" t="str">
        <v>Color</v>
      </c>
      <c r="F1785" t="str">
        <v>Comedy</v>
      </c>
      <c r="G1785" t="str">
        <v>English</v>
      </c>
      <c r="H1785" t="str">
        <v>USA</v>
      </c>
      <c r="I1785" t="str">
        <v>PG-13</v>
      </c>
      <c r="J1785" t="str">
        <v>Will Smith</v>
      </c>
      <c r="K1785" t="str">
        <v>Andy Tennant</v>
      </c>
      <c r="L1785">
        <v>10000</v>
      </c>
      <c r="M1785">
        <v>13426</v>
      </c>
      <c r="N1785">
        <v>72</v>
      </c>
      <c r="O1785">
        <v>0</v>
      </c>
      <c r="P1785">
        <v>6.6</v>
      </c>
      <c r="R1785" t="str">
        <v>The Art of War</v>
      </c>
      <c r="S1785">
        <v>36810</v>
      </c>
      <c r="T1785">
        <v>2000</v>
      </c>
      <c r="U1785" t="str">
        <v>2000s</v>
      </c>
      <c r="V1785" t="str">
        <v>Color</v>
      </c>
      <c r="W1785" t="str">
        <v>Action</v>
      </c>
      <c r="X1785" t="str">
        <v>English</v>
      </c>
      <c r="Y1785" t="str">
        <v>USA</v>
      </c>
      <c r="Z1785" t="str">
        <v>R</v>
      </c>
      <c r="AA1785" t="str">
        <v>Michael Biehn</v>
      </c>
      <c r="AB1785" t="str">
        <v>Christian Duguay</v>
      </c>
      <c r="AC1785">
        <v>2000</v>
      </c>
      <c r="AD1785">
        <v>3753</v>
      </c>
      <c r="AE1785">
        <v>18</v>
      </c>
      <c r="AF1785">
        <v>470</v>
      </c>
      <c r="AG1785">
        <v>5.7</v>
      </c>
      <c r="AH1785">
        <v>110</v>
      </c>
      <c r="AI1785">
        <v>116</v>
      </c>
      <c r="AJ1785">
        <v>30199105</v>
      </c>
    </row>
    <row r="1786" spans="1:36" x14ac:dyDescent="0.25">
      <c r="A1786" t="str">
        <v>Bad Boys II</v>
      </c>
      <c r="B1786">
        <v>37631</v>
      </c>
      <c r="C1786">
        <v>2003</v>
      </c>
      <c r="D1786" t="str">
        <v>2000s</v>
      </c>
      <c r="E1786" t="str">
        <v>Color</v>
      </c>
      <c r="F1786" t="str">
        <v>Action</v>
      </c>
      <c r="G1786" t="str">
        <v>English</v>
      </c>
      <c r="H1786" t="str">
        <v>USA</v>
      </c>
      <c r="I1786" t="str">
        <v>R</v>
      </c>
      <c r="J1786" t="str">
        <v>Will Smith</v>
      </c>
      <c r="K1786" t="str">
        <v>Michael Bay</v>
      </c>
      <c r="L1786">
        <v>10000</v>
      </c>
      <c r="M1786">
        <v>12954</v>
      </c>
      <c r="N1786">
        <v>0</v>
      </c>
      <c r="O1786">
        <v>0</v>
      </c>
      <c r="P1786">
        <v>6.6</v>
      </c>
      <c r="R1786" t="str">
        <v>Bad Company</v>
      </c>
      <c r="S1786">
        <v>37576</v>
      </c>
      <c r="T1786">
        <v>2002</v>
      </c>
      <c r="U1786" t="str">
        <v>2000s</v>
      </c>
      <c r="V1786" t="str">
        <v>Color</v>
      </c>
      <c r="W1786" t="str">
        <v>Action</v>
      </c>
      <c r="X1786" t="str">
        <v>English</v>
      </c>
      <c r="Y1786" t="str">
        <v>USA</v>
      </c>
      <c r="Z1786" t="str">
        <v>PG-13</v>
      </c>
      <c r="AA1786" t="str">
        <v>Anthony Hopkins</v>
      </c>
      <c r="AB1786" t="str">
        <v>Joel Schumacher</v>
      </c>
      <c r="AC1786">
        <v>12000</v>
      </c>
      <c r="AD1786">
        <v>12993</v>
      </c>
      <c r="AE1786">
        <v>541</v>
      </c>
      <c r="AF1786">
        <v>792</v>
      </c>
      <c r="AG1786">
        <v>5.6</v>
      </c>
      <c r="AH1786">
        <v>128</v>
      </c>
      <c r="AI1786">
        <v>116</v>
      </c>
      <c r="AJ1786">
        <v>30157016</v>
      </c>
    </row>
    <row r="1787" spans="1:36" x14ac:dyDescent="0.25">
      <c r="A1787" t="str">
        <v>Focus</v>
      </c>
      <c r="B1787">
        <v>42175</v>
      </c>
      <c r="C1787">
        <v>2015</v>
      </c>
      <c r="D1787" t="str">
        <v>2010s</v>
      </c>
      <c r="E1787" t="str">
        <v>Color</v>
      </c>
      <c r="F1787" t="str">
        <v>Comedy</v>
      </c>
      <c r="G1787" t="str">
        <v>English</v>
      </c>
      <c r="H1787" t="str">
        <v>USA</v>
      </c>
      <c r="I1787" t="str">
        <v>R</v>
      </c>
      <c r="J1787" t="str">
        <v>Will Smith</v>
      </c>
      <c r="K1787" t="str">
        <v>Glenn Ficarra</v>
      </c>
      <c r="L1787">
        <v>10000</v>
      </c>
      <c r="M1787">
        <v>11943</v>
      </c>
      <c r="N1787">
        <v>43</v>
      </c>
      <c r="O1787">
        <v>23000</v>
      </c>
      <c r="P1787">
        <v>6.6</v>
      </c>
      <c r="R1787" t="str">
        <v>When the Game Stands Tall</v>
      </c>
      <c r="S1787">
        <v>41793</v>
      </c>
      <c r="T1787">
        <v>2014</v>
      </c>
      <c r="U1787" t="str">
        <v>2010s</v>
      </c>
      <c r="V1787" t="str">
        <v>Color</v>
      </c>
      <c r="W1787" t="str">
        <v>Drama</v>
      </c>
      <c r="X1787" t="str">
        <v>English</v>
      </c>
      <c r="Y1787" t="str">
        <v>USA</v>
      </c>
      <c r="Z1787" t="str">
        <v>PG</v>
      </c>
      <c r="AA1787" t="str">
        <v>Jessie T. Usher</v>
      </c>
      <c r="AB1787" t="str">
        <v>Thomas Carter</v>
      </c>
      <c r="AC1787">
        <v>116</v>
      </c>
      <c r="AD1787">
        <v>525</v>
      </c>
      <c r="AE1787">
        <v>49</v>
      </c>
      <c r="AF1787">
        <v>0</v>
      </c>
      <c r="AG1787">
        <v>6.7</v>
      </c>
      <c r="AH1787">
        <v>50</v>
      </c>
      <c r="AI1787">
        <v>115</v>
      </c>
      <c r="AJ1787">
        <v>30127963</v>
      </c>
    </row>
    <row r="1788" spans="1:36" x14ac:dyDescent="0.25">
      <c r="A1788" t="str">
        <v>Copycat</v>
      </c>
      <c r="B1788">
        <v>35016</v>
      </c>
      <c r="C1788">
        <v>1995</v>
      </c>
      <c r="D1788" t="str">
        <v>1990s</v>
      </c>
      <c r="E1788" t="str">
        <v>Color</v>
      </c>
      <c r="F1788" t="str">
        <v>Crime</v>
      </c>
      <c r="G1788" t="str">
        <v>English</v>
      </c>
      <c r="H1788" t="str">
        <v>USA</v>
      </c>
      <c r="I1788" t="str">
        <v>R</v>
      </c>
      <c r="J1788" t="str">
        <v>William McNamara</v>
      </c>
      <c r="K1788" t="str">
        <v>Jon Amiel</v>
      </c>
      <c r="L1788">
        <v>10000</v>
      </c>
      <c r="M1788">
        <v>12338</v>
      </c>
      <c r="N1788">
        <v>36</v>
      </c>
      <c r="O1788">
        <v>0</v>
      </c>
      <c r="P1788">
        <v>6.6</v>
      </c>
      <c r="R1788" t="str">
        <v>Space Chimps</v>
      </c>
      <c r="S1788">
        <v>39670</v>
      </c>
      <c r="T1788">
        <v>2008</v>
      </c>
      <c r="U1788" t="str">
        <v>2000s</v>
      </c>
      <c r="V1788" t="str">
        <v>Color</v>
      </c>
      <c r="W1788" t="str">
        <v>Adventure</v>
      </c>
      <c r="X1788" t="str">
        <v>English</v>
      </c>
      <c r="Y1788" t="str">
        <v>USA</v>
      </c>
      <c r="Z1788" t="str">
        <v>G</v>
      </c>
      <c r="AA1788" t="str">
        <v>Cheryl Hines</v>
      </c>
      <c r="AB1788" t="str">
        <v>Kirk De Micco</v>
      </c>
      <c r="AC1788">
        <v>541</v>
      </c>
      <c r="AD1788">
        <v>2268</v>
      </c>
      <c r="AE1788">
        <v>16</v>
      </c>
      <c r="AF1788">
        <v>279</v>
      </c>
      <c r="AG1788">
        <v>4.5</v>
      </c>
      <c r="AH1788">
        <v>85</v>
      </c>
      <c r="AI1788">
        <v>81</v>
      </c>
      <c r="AJ1788">
        <v>30105968</v>
      </c>
    </row>
    <row r="1789" spans="1:36" x14ac:dyDescent="0.25">
      <c r="A1789" t="str">
        <v>The Prophecy</v>
      </c>
      <c r="B1789">
        <v>34722</v>
      </c>
      <c r="C1789">
        <v>1995</v>
      </c>
      <c r="D1789" t="str">
        <v>1990s</v>
      </c>
      <c r="E1789" t="str">
        <v>Color</v>
      </c>
      <c r="F1789" t="str">
        <v>Action</v>
      </c>
      <c r="G1789" t="str">
        <v>English</v>
      </c>
      <c r="H1789" t="str">
        <v>USA</v>
      </c>
      <c r="I1789" t="str">
        <v>R</v>
      </c>
      <c r="J1789" t="str">
        <v>Viggo Mortensen</v>
      </c>
      <c r="K1789" t="str">
        <v>Gregory Widen</v>
      </c>
      <c r="L1789">
        <v>10000</v>
      </c>
      <c r="M1789">
        <v>13433</v>
      </c>
      <c r="N1789">
        <v>10</v>
      </c>
      <c r="O1789">
        <v>0</v>
      </c>
      <c r="P1789">
        <v>6.6</v>
      </c>
      <c r="R1789" t="str">
        <v>Double Impact</v>
      </c>
      <c r="S1789">
        <v>33552</v>
      </c>
      <c r="T1789">
        <v>1991</v>
      </c>
      <c r="U1789" t="str">
        <v>1990s</v>
      </c>
      <c r="V1789" t="str">
        <v>Color</v>
      </c>
      <c r="W1789" t="str">
        <v>Action</v>
      </c>
      <c r="X1789" t="str">
        <v>English</v>
      </c>
      <c r="Y1789" t="str">
        <v>USA</v>
      </c>
      <c r="Z1789" t="str">
        <v>R</v>
      </c>
      <c r="AA1789" t="str">
        <v>Bolo Yeung</v>
      </c>
      <c r="AB1789" t="str">
        <v>Sheldon Lettich</v>
      </c>
      <c r="AC1789">
        <v>633</v>
      </c>
      <c r="AD1789">
        <v>874</v>
      </c>
      <c r="AE1789">
        <v>23</v>
      </c>
      <c r="AF1789">
        <v>0</v>
      </c>
      <c r="AG1789">
        <v>5.5</v>
      </c>
      <c r="AH1789">
        <v>40</v>
      </c>
      <c r="AI1789">
        <v>110</v>
      </c>
      <c r="AJ1789">
        <v>30102717</v>
      </c>
    </row>
    <row r="1790" spans="1:36" x14ac:dyDescent="0.25">
      <c r="A1790" t="str">
        <v>A Walk on the Moon</v>
      </c>
      <c r="B1790">
        <v>36230</v>
      </c>
      <c r="C1790">
        <v>1999</v>
      </c>
      <c r="D1790" t="str">
        <v>1990s</v>
      </c>
      <c r="E1790" t="str">
        <v>Color</v>
      </c>
      <c r="F1790" t="str">
        <v>Drama</v>
      </c>
      <c r="G1790" t="str">
        <v>English</v>
      </c>
      <c r="H1790" t="str">
        <v>USA</v>
      </c>
      <c r="I1790" t="str">
        <v>R</v>
      </c>
      <c r="J1790" t="str">
        <v>Viggo Mortensen</v>
      </c>
      <c r="K1790" t="str">
        <v>Tony Goldwyn</v>
      </c>
      <c r="L1790">
        <v>10000</v>
      </c>
      <c r="M1790">
        <v>10368</v>
      </c>
      <c r="N1790">
        <v>956</v>
      </c>
      <c r="O1790">
        <v>860</v>
      </c>
      <c r="P1790">
        <v>6.6</v>
      </c>
      <c r="R1790" t="str">
        <v>Snatch</v>
      </c>
      <c r="S1790">
        <v>36692</v>
      </c>
      <c r="T1790">
        <v>2000</v>
      </c>
      <c r="U1790" t="str">
        <v>2000s</v>
      </c>
      <c r="V1790" t="str">
        <v>Color</v>
      </c>
      <c r="W1790" t="str">
        <v>Comedy</v>
      </c>
      <c r="X1790" t="str">
        <v>English</v>
      </c>
      <c r="Y1790" t="str">
        <v>UK</v>
      </c>
      <c r="Z1790" t="str">
        <v>R</v>
      </c>
      <c r="AA1790" t="str">
        <v>Jason Statham</v>
      </c>
      <c r="AB1790" t="str">
        <v>Guy Ritchie</v>
      </c>
      <c r="AC1790">
        <v>26000</v>
      </c>
      <c r="AD1790">
        <v>39175</v>
      </c>
      <c r="AE1790">
        <v>0</v>
      </c>
      <c r="AF1790">
        <v>27000</v>
      </c>
      <c r="AG1790">
        <v>8.3000000000000007</v>
      </c>
      <c r="AH1790">
        <v>151</v>
      </c>
      <c r="AI1790">
        <v>104</v>
      </c>
      <c r="AJ1790">
        <v>30093107</v>
      </c>
    </row>
    <row r="1791" spans="1:36" x14ac:dyDescent="0.25">
      <c r="A1791" t="str">
        <v>Romeo Is Bleeding</v>
      </c>
      <c r="B1791">
        <v>34284</v>
      </c>
      <c r="C1791">
        <v>1993</v>
      </c>
      <c r="D1791" t="str">
        <v>1990s</v>
      </c>
      <c r="E1791" t="str">
        <v>Color</v>
      </c>
      <c r="F1791" t="str">
        <v>Action</v>
      </c>
      <c r="G1791" t="str">
        <v>English</v>
      </c>
      <c r="H1791" t="str">
        <v>UK</v>
      </c>
      <c r="I1791" t="str">
        <v>R</v>
      </c>
      <c r="J1791" t="str">
        <v>Gary Oldman</v>
      </c>
      <c r="K1791" t="str">
        <v>Peter Medak</v>
      </c>
      <c r="L1791">
        <v>10000</v>
      </c>
      <c r="M1791">
        <v>13160</v>
      </c>
      <c r="N1791">
        <v>34</v>
      </c>
      <c r="O1791">
        <v>561</v>
      </c>
      <c r="P1791">
        <v>6.6</v>
      </c>
      <c r="R1791" t="str">
        <v>Ghost Ship</v>
      </c>
      <c r="S1791">
        <v>37441</v>
      </c>
      <c r="T1791">
        <v>2002</v>
      </c>
      <c r="U1791" t="str">
        <v>2000s</v>
      </c>
      <c r="V1791" t="str">
        <v>Color</v>
      </c>
      <c r="W1791" t="str">
        <v>Horror</v>
      </c>
      <c r="X1791" t="str">
        <v>English</v>
      </c>
      <c r="Y1791" t="str">
        <v>USA</v>
      </c>
      <c r="Z1791" t="str">
        <v>R</v>
      </c>
      <c r="AA1791" t="str">
        <v>Isaiah Washington</v>
      </c>
      <c r="AB1791" t="str">
        <v>Steve Beck</v>
      </c>
      <c r="AC1791">
        <v>534</v>
      </c>
      <c r="AD1791">
        <v>1083</v>
      </c>
      <c r="AE1791">
        <v>17</v>
      </c>
      <c r="AF1791">
        <v>0</v>
      </c>
      <c r="AG1791">
        <v>5.5</v>
      </c>
      <c r="AH1791">
        <v>156</v>
      </c>
      <c r="AI1791">
        <v>91</v>
      </c>
      <c r="AJ1791">
        <v>30079316</v>
      </c>
    </row>
    <row r="1792" spans="1:36" x14ac:dyDescent="0.25">
      <c r="A1792" t="str">
        <v>The Immigrant</v>
      </c>
      <c r="B1792">
        <v>41399</v>
      </c>
      <c r="C1792">
        <v>2013</v>
      </c>
      <c r="D1792" t="str">
        <v>2010s</v>
      </c>
      <c r="E1792" t="str">
        <v>Color</v>
      </c>
      <c r="F1792" t="str">
        <v>Drama</v>
      </c>
      <c r="G1792" t="str">
        <v>English</v>
      </c>
      <c r="H1792" t="str">
        <v>USA</v>
      </c>
      <c r="I1792" t="str">
        <v>R</v>
      </c>
      <c r="J1792" t="str">
        <v>Jeremy Renner</v>
      </c>
      <c r="K1792" t="str">
        <v>James Gray</v>
      </c>
      <c r="L1792">
        <v>10000</v>
      </c>
      <c r="M1792">
        <v>11019</v>
      </c>
      <c r="N1792">
        <v>115</v>
      </c>
      <c r="O1792">
        <v>0</v>
      </c>
      <c r="P1792">
        <v>6.6</v>
      </c>
      <c r="R1792" t="str">
        <v>Dragonfly</v>
      </c>
      <c r="S1792">
        <v>37483</v>
      </c>
      <c r="T1792">
        <v>2002</v>
      </c>
      <c r="U1792" t="str">
        <v>2000s</v>
      </c>
      <c r="V1792" t="str">
        <v>Color</v>
      </c>
      <c r="W1792" t="str">
        <v>Drama</v>
      </c>
      <c r="X1792" t="str">
        <v>English</v>
      </c>
      <c r="Y1792" t="str">
        <v>USA</v>
      </c>
      <c r="Z1792" t="str">
        <v>PG-13</v>
      </c>
      <c r="AA1792" t="str">
        <v>Joe Morton</v>
      </c>
      <c r="AB1792" t="str">
        <v>Tom Shadyac</v>
      </c>
      <c r="AC1792">
        <v>780</v>
      </c>
      <c r="AD1792">
        <v>2109</v>
      </c>
      <c r="AE1792">
        <v>293</v>
      </c>
      <c r="AF1792">
        <v>0</v>
      </c>
      <c r="AG1792">
        <v>6.1</v>
      </c>
      <c r="AH1792">
        <v>117</v>
      </c>
      <c r="AI1792">
        <v>104</v>
      </c>
      <c r="AJ1792">
        <v>30063805</v>
      </c>
    </row>
    <row r="1793" spans="1:36" x14ac:dyDescent="0.25">
      <c r="A1793" t="str">
        <v>Talladega Nights: The Ballad of Ricky Bobby</v>
      </c>
      <c r="B1793">
        <v>38902</v>
      </c>
      <c r="C1793">
        <v>2006</v>
      </c>
      <c r="D1793" t="str">
        <v>2000s</v>
      </c>
      <c r="E1793" t="str">
        <v>Color</v>
      </c>
      <c r="F1793" t="str">
        <v>Action</v>
      </c>
      <c r="G1793" t="str">
        <v>English</v>
      </c>
      <c r="H1793" t="str">
        <v>USA</v>
      </c>
      <c r="I1793" t="str">
        <v>PG-13</v>
      </c>
      <c r="J1793" t="str">
        <v>Will Ferrell</v>
      </c>
      <c r="K1793" t="str">
        <v>Adam McKay</v>
      </c>
      <c r="L1793">
        <v>8000</v>
      </c>
      <c r="M1793">
        <v>12410</v>
      </c>
      <c r="N1793">
        <v>285</v>
      </c>
      <c r="O1793">
        <v>0</v>
      </c>
      <c r="P1793">
        <v>6.6</v>
      </c>
      <c r="R1793" t="str">
        <v>Jay and Silent Bob Strike Back</v>
      </c>
      <c r="S1793">
        <v>37118</v>
      </c>
      <c r="T1793">
        <v>2001</v>
      </c>
      <c r="U1793" t="str">
        <v>2000s</v>
      </c>
      <c r="V1793" t="str">
        <v>Color</v>
      </c>
      <c r="W1793" t="str">
        <v>Comedy</v>
      </c>
      <c r="X1793" t="str">
        <v>English</v>
      </c>
      <c r="Y1793" t="str">
        <v>USA</v>
      </c>
      <c r="Z1793" t="str">
        <v>R</v>
      </c>
      <c r="AA1793" t="str">
        <v>Will Ferrell</v>
      </c>
      <c r="AB1793" t="str">
        <v>Kevin Smith</v>
      </c>
      <c r="AC1793">
        <v>8000</v>
      </c>
      <c r="AD1793">
        <v>11632</v>
      </c>
      <c r="AE1793">
        <v>0</v>
      </c>
      <c r="AF1793">
        <v>0</v>
      </c>
      <c r="AG1793">
        <v>6.9</v>
      </c>
      <c r="AH1793">
        <v>181</v>
      </c>
      <c r="AI1793">
        <v>104</v>
      </c>
      <c r="AJ1793">
        <v>30059386</v>
      </c>
    </row>
    <row r="1794" spans="1:36" x14ac:dyDescent="0.25">
      <c r="A1794" t="str">
        <v>Flatliners</v>
      </c>
      <c r="B1794">
        <v>33222</v>
      </c>
      <c r="C1794">
        <v>1990</v>
      </c>
      <c r="D1794" t="str">
        <v>1990s</v>
      </c>
      <c r="E1794" t="str">
        <v>Color</v>
      </c>
      <c r="F1794" t="str">
        <v>Drama</v>
      </c>
      <c r="G1794" t="str">
        <v>English</v>
      </c>
      <c r="H1794" t="str">
        <v>USA</v>
      </c>
      <c r="I1794" t="str">
        <v>R</v>
      </c>
      <c r="J1794" t="str">
        <v>Julia Roberts</v>
      </c>
      <c r="K1794" t="str">
        <v>Joel Schumacher</v>
      </c>
      <c r="L1794">
        <v>8000</v>
      </c>
      <c r="M1794">
        <v>10493</v>
      </c>
      <c r="N1794">
        <v>541</v>
      </c>
      <c r="O1794">
        <v>0</v>
      </c>
      <c r="P1794">
        <v>6.6</v>
      </c>
      <c r="R1794" t="str">
        <v>Road House</v>
      </c>
      <c r="S1794">
        <v>32752</v>
      </c>
      <c r="T1794">
        <v>1989</v>
      </c>
      <c r="U1794" t="str">
        <v>1980s</v>
      </c>
      <c r="V1794" t="str">
        <v>Color</v>
      </c>
      <c r="W1794" t="str">
        <v>Action</v>
      </c>
      <c r="X1794" t="str">
        <v>English</v>
      </c>
      <c r="Y1794" t="str">
        <v>USA</v>
      </c>
      <c r="Z1794" t="str">
        <v>R</v>
      </c>
      <c r="AA1794" t="str">
        <v>Ben Gazzara</v>
      </c>
      <c r="AB1794" t="str">
        <v>Rowdy Herrington</v>
      </c>
      <c r="AC1794">
        <v>623</v>
      </c>
      <c r="AD1794">
        <v>2484</v>
      </c>
      <c r="AE1794">
        <v>9</v>
      </c>
      <c r="AF1794">
        <v>0</v>
      </c>
      <c r="AG1794">
        <v>6.5</v>
      </c>
      <c r="AH1794">
        <v>83</v>
      </c>
      <c r="AI1794">
        <v>114</v>
      </c>
      <c r="AJ1794">
        <v>30050028</v>
      </c>
    </row>
    <row r="1795" spans="1:36" x14ac:dyDescent="0.25">
      <c r="A1795" t="str">
        <v>Curious George</v>
      </c>
      <c r="B1795">
        <v>38791</v>
      </c>
      <c r="C1795">
        <v>2006</v>
      </c>
      <c r="D1795" t="str">
        <v>2000s</v>
      </c>
      <c r="E1795" t="str">
        <v>Color</v>
      </c>
      <c r="F1795" t="str">
        <v>Adventure</v>
      </c>
      <c r="G1795" t="str">
        <v>English</v>
      </c>
      <c r="H1795" t="str">
        <v>USA</v>
      </c>
      <c r="I1795" t="str">
        <v>G</v>
      </c>
      <c r="J1795" t="str">
        <v>Will Ferrell</v>
      </c>
      <c r="K1795" t="str">
        <v>Matthew O'Callaghan</v>
      </c>
      <c r="L1795">
        <v>8000</v>
      </c>
      <c r="M1795">
        <v>11124</v>
      </c>
      <c r="N1795">
        <v>5</v>
      </c>
      <c r="O1795">
        <v>624</v>
      </c>
      <c r="P1795">
        <v>6.6</v>
      </c>
      <c r="R1795" t="str">
        <v>The Bank Job</v>
      </c>
      <c r="S1795">
        <v>39633</v>
      </c>
      <c r="T1795">
        <v>2008</v>
      </c>
      <c r="U1795" t="str">
        <v>2000s</v>
      </c>
      <c r="V1795" t="str">
        <v>Color</v>
      </c>
      <c r="W1795" t="str">
        <v>Crime</v>
      </c>
      <c r="X1795" t="str">
        <v>English</v>
      </c>
      <c r="Y1795" t="str">
        <v>UK</v>
      </c>
      <c r="Z1795" t="str">
        <v>R</v>
      </c>
      <c r="AA1795" t="str">
        <v>Jason Statham</v>
      </c>
      <c r="AB1795" t="str">
        <v>Roger Donaldson</v>
      </c>
      <c r="AC1795">
        <v>26000</v>
      </c>
      <c r="AD1795">
        <v>27755</v>
      </c>
      <c r="AE1795">
        <v>79</v>
      </c>
      <c r="AF1795">
        <v>0</v>
      </c>
      <c r="AG1795">
        <v>7.3</v>
      </c>
      <c r="AH1795">
        <v>222</v>
      </c>
      <c r="AI1795">
        <v>111</v>
      </c>
      <c r="AJ1795">
        <v>30028592</v>
      </c>
    </row>
    <row r="1796" spans="1:36" x14ac:dyDescent="0.25">
      <c r="A1796" t="str">
        <v>Lethal Weapon 4</v>
      </c>
      <c r="B1796">
        <v>35987</v>
      </c>
      <c r="C1796">
        <v>1998</v>
      </c>
      <c r="D1796" t="str">
        <v>1990s</v>
      </c>
      <c r="E1796" t="str">
        <v>Color</v>
      </c>
      <c r="F1796" t="str">
        <v>Action</v>
      </c>
      <c r="G1796" t="str">
        <v>English</v>
      </c>
      <c r="H1796" t="str">
        <v>USA</v>
      </c>
      <c r="I1796" t="str">
        <v>R</v>
      </c>
      <c r="J1796" t="str">
        <v>Jet Li</v>
      </c>
      <c r="K1796" t="str">
        <v>Richard Donner</v>
      </c>
      <c r="L1796">
        <v>5000</v>
      </c>
      <c r="M1796">
        <v>6171</v>
      </c>
      <c r="N1796">
        <v>503</v>
      </c>
      <c r="O1796">
        <v>0</v>
      </c>
      <c r="P1796">
        <v>6.6</v>
      </c>
      <c r="R1796" t="str">
        <v>Hollywood Homicide</v>
      </c>
      <c r="S1796">
        <v>37699</v>
      </c>
      <c r="T1796">
        <v>2003</v>
      </c>
      <c r="U1796" t="str">
        <v>2000s</v>
      </c>
      <c r="V1796" t="str">
        <v>Color</v>
      </c>
      <c r="W1796" t="str">
        <v>Action</v>
      </c>
      <c r="X1796" t="str">
        <v>English</v>
      </c>
      <c r="Y1796" t="str">
        <v>USA</v>
      </c>
      <c r="Z1796" t="str">
        <v>PG-13</v>
      </c>
      <c r="AA1796" t="str">
        <v>Harrison Ford</v>
      </c>
      <c r="AB1796" t="str">
        <v>Ron Shelton</v>
      </c>
      <c r="AC1796">
        <v>11000</v>
      </c>
      <c r="AD1796">
        <v>14028</v>
      </c>
      <c r="AE1796">
        <v>41</v>
      </c>
      <c r="AF1796">
        <v>648</v>
      </c>
      <c r="AG1796">
        <v>5.3</v>
      </c>
      <c r="AH1796">
        <v>132</v>
      </c>
      <c r="AI1796">
        <v>116</v>
      </c>
      <c r="AJ1796">
        <v>30013346</v>
      </c>
    </row>
    <row r="1797" spans="1:36" x14ac:dyDescent="0.25">
      <c r="A1797" t="str">
        <v>Kiss of the Dragon</v>
      </c>
      <c r="B1797">
        <v>37026</v>
      </c>
      <c r="C1797">
        <v>2001</v>
      </c>
      <c r="D1797" t="str">
        <v>2000s</v>
      </c>
      <c r="E1797" t="str">
        <v>Color</v>
      </c>
      <c r="F1797" t="str">
        <v>Action</v>
      </c>
      <c r="G1797" t="str">
        <v>English</v>
      </c>
      <c r="H1797" t="str">
        <v>France</v>
      </c>
      <c r="I1797" t="str">
        <v>R</v>
      </c>
      <c r="J1797" t="str">
        <v>Jet Li</v>
      </c>
      <c r="K1797" t="str">
        <v>Chris Nahon</v>
      </c>
      <c r="L1797">
        <v>5000</v>
      </c>
      <c r="M1797">
        <v>7945</v>
      </c>
      <c r="N1797">
        <v>20</v>
      </c>
      <c r="O1797">
        <v>0</v>
      </c>
      <c r="P1797">
        <v>6.6</v>
      </c>
      <c r="R1797" t="str">
        <v>Elizabeth</v>
      </c>
      <c r="S1797">
        <v>35980</v>
      </c>
      <c r="T1797">
        <v>1998</v>
      </c>
      <c r="U1797" t="str">
        <v>1990s</v>
      </c>
      <c r="V1797" t="str">
        <v>Color</v>
      </c>
      <c r="W1797" t="str">
        <v>Biography</v>
      </c>
      <c r="X1797" t="str">
        <v>English</v>
      </c>
      <c r="Y1797" t="str">
        <v>UK</v>
      </c>
      <c r="Z1797" t="str">
        <v>R</v>
      </c>
      <c r="AA1797" t="str">
        <v>Fanny Ardant</v>
      </c>
      <c r="AB1797" t="str">
        <v>Shekhar Kapur</v>
      </c>
      <c r="AC1797">
        <v>288</v>
      </c>
      <c r="AD1797">
        <v>1006</v>
      </c>
      <c r="AE1797">
        <v>159</v>
      </c>
      <c r="AF1797">
        <v>0</v>
      </c>
      <c r="AG1797">
        <v>7.5</v>
      </c>
      <c r="AH1797">
        <v>141</v>
      </c>
      <c r="AI1797">
        <v>124</v>
      </c>
      <c r="AJ1797">
        <v>30012990</v>
      </c>
    </row>
    <row r="1798" spans="1:36" x14ac:dyDescent="0.25">
      <c r="A1798" t="str">
        <v>The Forbidden Kingdom</v>
      </c>
      <c r="B1798">
        <v>39642</v>
      </c>
      <c r="C1798">
        <v>2008</v>
      </c>
      <c r="D1798" t="str">
        <v>2000s</v>
      </c>
      <c r="E1798" t="str">
        <v>Color</v>
      </c>
      <c r="F1798" t="str">
        <v>Action</v>
      </c>
      <c r="G1798" t="str">
        <v>English</v>
      </c>
      <c r="H1798" t="str">
        <v>USA</v>
      </c>
      <c r="I1798" t="str">
        <v>PG-13</v>
      </c>
      <c r="J1798" t="str">
        <v>Jet Li</v>
      </c>
      <c r="K1798" t="str">
        <v>Rob Minkoff</v>
      </c>
      <c r="L1798">
        <v>5000</v>
      </c>
      <c r="M1798">
        <v>7247</v>
      </c>
      <c r="N1798">
        <v>50</v>
      </c>
      <c r="O1798">
        <v>0</v>
      </c>
      <c r="P1798">
        <v>6.6</v>
      </c>
      <c r="R1798" t="str">
        <v>A Nightmare on Elm Street 2: Freddy's Revenge</v>
      </c>
      <c r="S1798">
        <v>31134</v>
      </c>
      <c r="T1798">
        <v>1985</v>
      </c>
      <c r="U1798" t="str">
        <v>1980s</v>
      </c>
      <c r="V1798" t="str">
        <v>Color</v>
      </c>
      <c r="W1798" t="str">
        <v>Fantasy</v>
      </c>
      <c r="X1798" t="str">
        <v>English</v>
      </c>
      <c r="Y1798" t="str">
        <v>USA</v>
      </c>
      <c r="Z1798" t="str">
        <v>R</v>
      </c>
      <c r="AA1798" t="str">
        <v>Clu Gulager</v>
      </c>
      <c r="AB1798" t="str">
        <v>Jack Sholder</v>
      </c>
      <c r="AC1798">
        <v>426</v>
      </c>
      <c r="AD1798">
        <v>1472</v>
      </c>
      <c r="AE1798">
        <v>28</v>
      </c>
      <c r="AF1798">
        <v>0</v>
      </c>
      <c r="AG1798">
        <v>5.4</v>
      </c>
      <c r="AH1798">
        <v>138</v>
      </c>
      <c r="AI1798">
        <v>87</v>
      </c>
      <c r="AJ1798">
        <v>30000000</v>
      </c>
    </row>
    <row r="1799" spans="1:36" x14ac:dyDescent="0.25">
      <c r="A1799" t="str">
        <v>Home Alone 2: Lost in New York</v>
      </c>
      <c r="B1799">
        <v>33642</v>
      </c>
      <c r="C1799">
        <v>1992</v>
      </c>
      <c r="D1799" t="str">
        <v>1990s</v>
      </c>
      <c r="E1799" t="str">
        <v>Color</v>
      </c>
      <c r="F1799" t="str">
        <v>Adventure</v>
      </c>
      <c r="G1799" t="str">
        <v>English</v>
      </c>
      <c r="H1799" t="str">
        <v>USA</v>
      </c>
      <c r="I1799" t="str">
        <v>PG</v>
      </c>
      <c r="J1799" t="str">
        <v>Macaulay Culkin</v>
      </c>
      <c r="K1799" t="str">
        <v>Chris Columbus</v>
      </c>
      <c r="L1799">
        <v>3000</v>
      </c>
      <c r="M1799">
        <v>7860</v>
      </c>
      <c r="N1799">
        <v>0</v>
      </c>
      <c r="O1799">
        <v>0</v>
      </c>
      <c r="P1799">
        <v>6.6</v>
      </c>
      <c r="R1799" t="str">
        <v>Daybreakers</v>
      </c>
      <c r="S1799">
        <v>40162</v>
      </c>
      <c r="T1799">
        <v>2009</v>
      </c>
      <c r="U1799" t="str">
        <v>2000s</v>
      </c>
      <c r="V1799" t="str">
        <v>Color</v>
      </c>
      <c r="W1799" t="str">
        <v>Action</v>
      </c>
      <c r="X1799" t="str">
        <v>English</v>
      </c>
      <c r="Y1799" t="str">
        <v>Australia</v>
      </c>
      <c r="Z1799" t="str">
        <v>R</v>
      </c>
      <c r="AA1799" t="str">
        <v>Jay Laga'aia</v>
      </c>
      <c r="AB1799" t="str">
        <v>Michael Spierig</v>
      </c>
      <c r="AC1799">
        <v>125</v>
      </c>
      <c r="AD1799">
        <v>189</v>
      </c>
      <c r="AE1799">
        <v>35</v>
      </c>
      <c r="AF1799">
        <v>0</v>
      </c>
      <c r="AG1799">
        <v>6.5</v>
      </c>
      <c r="AH1799">
        <v>292</v>
      </c>
      <c r="AI1799">
        <v>98</v>
      </c>
      <c r="AJ1799">
        <v>29975979</v>
      </c>
    </row>
    <row r="1800" spans="1:36" x14ac:dyDescent="0.25">
      <c r="A1800" t="str">
        <v>Eagle Eye</v>
      </c>
      <c r="B1800">
        <v>39784</v>
      </c>
      <c r="C1800">
        <v>2008</v>
      </c>
      <c r="D1800" t="str">
        <v>2000s</v>
      </c>
      <c r="E1800" t="str">
        <v>Color</v>
      </c>
      <c r="F1800" t="str">
        <v>Action</v>
      </c>
      <c r="G1800" t="str">
        <v>English</v>
      </c>
      <c r="H1800" t="str">
        <v>USA</v>
      </c>
      <c r="I1800" t="str">
        <v>PG-13</v>
      </c>
      <c r="J1800" t="str">
        <v>Rosario Dawson</v>
      </c>
      <c r="K1800" t="str">
        <v>D.J. Caruso</v>
      </c>
      <c r="L1800">
        <v>3000</v>
      </c>
      <c r="M1800">
        <v>5637</v>
      </c>
      <c r="N1800">
        <v>154</v>
      </c>
      <c r="O1800">
        <v>0</v>
      </c>
      <c r="P1800">
        <v>6.6</v>
      </c>
      <c r="R1800" t="str">
        <v>The Iron Lady</v>
      </c>
      <c r="S1800">
        <v>40647</v>
      </c>
      <c r="T1800">
        <v>2011</v>
      </c>
      <c r="U1800" t="str">
        <v>2010s</v>
      </c>
      <c r="V1800" t="str">
        <v>Color</v>
      </c>
      <c r="W1800" t="str">
        <v>Biography</v>
      </c>
      <c r="X1800" t="str">
        <v>English</v>
      </c>
      <c r="Y1800" t="str">
        <v>UK</v>
      </c>
      <c r="Z1800" t="str">
        <v>PG-13</v>
      </c>
      <c r="AA1800" t="str">
        <v>Meryl Streep</v>
      </c>
      <c r="AB1800" t="str">
        <v>Phyllida Lloyd</v>
      </c>
      <c r="AC1800">
        <v>11000</v>
      </c>
      <c r="AD1800">
        <v>12894</v>
      </c>
      <c r="AE1800">
        <v>58</v>
      </c>
      <c r="AF1800">
        <v>18000</v>
      </c>
      <c r="AG1800">
        <v>6.4</v>
      </c>
      <c r="AH1800">
        <v>331</v>
      </c>
      <c r="AI1800">
        <v>105</v>
      </c>
      <c r="AJ1800">
        <v>29959436</v>
      </c>
    </row>
    <row r="1801" spans="1:36" x14ac:dyDescent="0.25">
      <c r="A1801" t="str">
        <v>The Odd Life of Timothy Green</v>
      </c>
      <c r="B1801">
        <v>40955</v>
      </c>
      <c r="C1801">
        <v>2012</v>
      </c>
      <c r="D1801" t="str">
        <v>2010s</v>
      </c>
      <c r="E1801" t="str">
        <v>Color</v>
      </c>
      <c r="F1801" t="str">
        <v>Comedy</v>
      </c>
      <c r="G1801" t="str">
        <v>English</v>
      </c>
      <c r="H1801" t="str">
        <v>USA</v>
      </c>
      <c r="I1801" t="str">
        <v>PG</v>
      </c>
      <c r="J1801" t="str">
        <v>Jennifer Garner</v>
      </c>
      <c r="K1801" t="str">
        <v>Peter Hedges</v>
      </c>
      <c r="L1801">
        <v>3000</v>
      </c>
      <c r="M1801">
        <v>9069</v>
      </c>
      <c r="N1801">
        <v>54</v>
      </c>
      <c r="O1801">
        <v>11000</v>
      </c>
      <c r="P1801">
        <v>6.6</v>
      </c>
      <c r="R1801" t="str">
        <v>Grudge Match</v>
      </c>
      <c r="S1801">
        <v>41284</v>
      </c>
      <c r="T1801">
        <v>2013</v>
      </c>
      <c r="U1801" t="str">
        <v>2010s</v>
      </c>
      <c r="V1801" t="str">
        <v>Color</v>
      </c>
      <c r="W1801" t="str">
        <v>Comedy</v>
      </c>
      <c r="X1801" t="str">
        <v>English</v>
      </c>
      <c r="Y1801" t="str">
        <v>USA</v>
      </c>
      <c r="Z1801" t="str">
        <v>PG-13</v>
      </c>
      <c r="AA1801" t="str">
        <v>Robert De Niro</v>
      </c>
      <c r="AB1801" t="str">
        <v>Peter Segal</v>
      </c>
      <c r="AC1801">
        <v>22000</v>
      </c>
      <c r="AD1801">
        <v>36009</v>
      </c>
      <c r="AE1801">
        <v>88</v>
      </c>
      <c r="AF1801">
        <v>12000</v>
      </c>
      <c r="AG1801">
        <v>6.4</v>
      </c>
      <c r="AH1801">
        <v>211</v>
      </c>
      <c r="AI1801">
        <v>113</v>
      </c>
      <c r="AJ1801">
        <v>29802761</v>
      </c>
    </row>
    <row r="1802" spans="1:36" x14ac:dyDescent="0.25">
      <c r="A1802" t="str">
        <v>Blast from the Past</v>
      </c>
      <c r="B1802">
        <v>36204</v>
      </c>
      <c r="C1802">
        <v>1999</v>
      </c>
      <c r="D1802" t="str">
        <v>1990s</v>
      </c>
      <c r="E1802" t="str">
        <v>Color</v>
      </c>
      <c r="F1802" t="str">
        <v>Comedy</v>
      </c>
      <c r="G1802" t="str">
        <v>English</v>
      </c>
      <c r="H1802" t="str">
        <v>USA</v>
      </c>
      <c r="I1802" t="str">
        <v>PG-13</v>
      </c>
      <c r="J1802" t="str">
        <v>Brendan Fraser</v>
      </c>
      <c r="K1802" t="str">
        <v>Hugh Wilson</v>
      </c>
      <c r="L1802">
        <v>3000</v>
      </c>
      <c r="M1802">
        <v>5709</v>
      </c>
      <c r="N1802">
        <v>37</v>
      </c>
      <c r="O1802">
        <v>0</v>
      </c>
      <c r="P1802">
        <v>6.6</v>
      </c>
      <c r="R1802" t="str">
        <v>Riding in Cars with Boys</v>
      </c>
      <c r="S1802">
        <v>37096</v>
      </c>
      <c r="T1802">
        <v>2001</v>
      </c>
      <c r="U1802" t="str">
        <v>2000s</v>
      </c>
      <c r="V1802" t="str">
        <v>Color</v>
      </c>
      <c r="W1802" t="str">
        <v>Biography</v>
      </c>
      <c r="X1802" t="str">
        <v>English</v>
      </c>
      <c r="Y1802" t="str">
        <v>USA</v>
      </c>
      <c r="Z1802" t="str">
        <v>PG-13</v>
      </c>
      <c r="AA1802" t="str">
        <v>Rosie Perez</v>
      </c>
      <c r="AB1802" t="str">
        <v>Penny Marshall</v>
      </c>
      <c r="AC1802">
        <v>919</v>
      </c>
      <c r="AD1802">
        <v>4796</v>
      </c>
      <c r="AE1802">
        <v>545</v>
      </c>
      <c r="AF1802">
        <v>0</v>
      </c>
      <c r="AG1802">
        <v>6.4</v>
      </c>
      <c r="AH1802">
        <v>89</v>
      </c>
      <c r="AI1802">
        <v>132</v>
      </c>
      <c r="AJ1802">
        <v>29781453</v>
      </c>
    </row>
    <row r="1803" spans="1:36" x14ac:dyDescent="0.25">
      <c r="A1803" t="str">
        <v>Never Back Down</v>
      </c>
      <c r="B1803">
        <v>39695</v>
      </c>
      <c r="C1803">
        <v>2008</v>
      </c>
      <c r="D1803" t="str">
        <v>2000s</v>
      </c>
      <c r="E1803" t="str">
        <v>Color</v>
      </c>
      <c r="F1803" t="str">
        <v>Action</v>
      </c>
      <c r="G1803" t="str">
        <v>English</v>
      </c>
      <c r="H1803" t="str">
        <v>USA</v>
      </c>
      <c r="I1803" t="str">
        <v>PG-13</v>
      </c>
      <c r="J1803" t="str">
        <v>Djimon Hounsou</v>
      </c>
      <c r="K1803" t="str">
        <v>Jeff Wadlow</v>
      </c>
      <c r="L1803">
        <v>3000</v>
      </c>
      <c r="M1803">
        <v>4089</v>
      </c>
      <c r="N1803">
        <v>65</v>
      </c>
      <c r="O1803">
        <v>0</v>
      </c>
      <c r="P1803">
        <v>6.6</v>
      </c>
      <c r="R1803" t="str">
        <v>Wild Things</v>
      </c>
      <c r="S1803">
        <v>35883</v>
      </c>
      <c r="T1803">
        <v>1998</v>
      </c>
      <c r="U1803" t="str">
        <v>1990s</v>
      </c>
      <c r="V1803" t="str">
        <v>Color</v>
      </c>
      <c r="W1803" t="str">
        <v>Crime</v>
      </c>
      <c r="X1803" t="str">
        <v>English</v>
      </c>
      <c r="Y1803" t="str">
        <v>USA</v>
      </c>
      <c r="Z1803" t="str">
        <v>R</v>
      </c>
      <c r="AA1803" t="str">
        <v>Bill Murray</v>
      </c>
      <c r="AB1803" t="str">
        <v>John McNaughton</v>
      </c>
      <c r="AC1803">
        <v>13000</v>
      </c>
      <c r="AD1803">
        <v>14275</v>
      </c>
      <c r="AE1803">
        <v>39</v>
      </c>
      <c r="AF1803">
        <v>0</v>
      </c>
      <c r="AG1803">
        <v>6.5</v>
      </c>
      <c r="AH1803">
        <v>69</v>
      </c>
      <c r="AI1803">
        <v>115</v>
      </c>
      <c r="AJ1803">
        <v>29753944</v>
      </c>
    </row>
    <row r="1804" spans="1:36" x14ac:dyDescent="0.25">
      <c r="A1804" t="str">
        <v>Vantage Point</v>
      </c>
      <c r="B1804">
        <v>39692</v>
      </c>
      <c r="C1804">
        <v>2008</v>
      </c>
      <c r="D1804" t="str">
        <v>2000s</v>
      </c>
      <c r="E1804" t="str">
        <v>Color</v>
      </c>
      <c r="F1804" t="str">
        <v>Crime</v>
      </c>
      <c r="G1804" t="str">
        <v>English</v>
      </c>
      <c r="H1804" t="str">
        <v>USA</v>
      </c>
      <c r="I1804" t="str">
        <v>PG-13</v>
      </c>
      <c r="J1804" t="str">
        <v>Dennis Quaid</v>
      </c>
      <c r="K1804" t="str">
        <v>Pete Travis</v>
      </c>
      <c r="L1804">
        <v>2000</v>
      </c>
      <c r="M1804">
        <v>6775</v>
      </c>
      <c r="N1804">
        <v>38</v>
      </c>
      <c r="O1804">
        <v>0</v>
      </c>
      <c r="P1804">
        <v>6.6</v>
      </c>
      <c r="R1804" t="str">
        <v>Mystery Men</v>
      </c>
      <c r="S1804">
        <v>36226</v>
      </c>
      <c r="T1804">
        <v>1999</v>
      </c>
      <c r="U1804" t="str">
        <v>1990s</v>
      </c>
      <c r="V1804" t="str">
        <v>Color</v>
      </c>
      <c r="W1804" t="str">
        <v>Action</v>
      </c>
      <c r="X1804" t="str">
        <v>English</v>
      </c>
      <c r="Y1804" t="str">
        <v>USA</v>
      </c>
      <c r="Z1804" t="str">
        <v>PG-13</v>
      </c>
      <c r="AA1804" t="str">
        <v>Janeane Garofalo</v>
      </c>
      <c r="AB1804" t="str">
        <v>Kinka Usher</v>
      </c>
      <c r="AC1804">
        <v>1000</v>
      </c>
      <c r="AD1804">
        <v>3986</v>
      </c>
      <c r="AE1804">
        <v>18</v>
      </c>
      <c r="AF1804">
        <v>0</v>
      </c>
      <c r="AG1804">
        <v>6</v>
      </c>
      <c r="AH1804">
        <v>125</v>
      </c>
      <c r="AI1804">
        <v>121</v>
      </c>
      <c r="AJ1804">
        <v>29655590</v>
      </c>
    </row>
    <row r="1805" spans="1:36" x14ac:dyDescent="0.25">
      <c r="A1805" t="str">
        <v>Edge of Darkness</v>
      </c>
      <c r="B1805">
        <v>40515</v>
      </c>
      <c r="C1805">
        <v>2010</v>
      </c>
      <c r="D1805" t="str">
        <v>2010s</v>
      </c>
      <c r="E1805" t="str">
        <v>Color</v>
      </c>
      <c r="F1805" t="str">
        <v>Crime</v>
      </c>
      <c r="G1805" t="str">
        <v>English</v>
      </c>
      <c r="H1805" t="str">
        <v>UK</v>
      </c>
      <c r="I1805" t="str">
        <v>R</v>
      </c>
      <c r="J1805" t="str">
        <v>Bojana Novakovic</v>
      </c>
      <c r="K1805" t="str">
        <v>Martin Campbell</v>
      </c>
      <c r="L1805">
        <v>2000</v>
      </c>
      <c r="M1805">
        <v>7053</v>
      </c>
      <c r="N1805">
        <v>258</v>
      </c>
      <c r="O1805">
        <v>0</v>
      </c>
      <c r="P1805">
        <v>6.6</v>
      </c>
      <c r="R1805" t="str">
        <v>Did You Hear About the Morgans?</v>
      </c>
      <c r="S1805">
        <v>39960</v>
      </c>
      <c r="T1805">
        <v>2009</v>
      </c>
      <c r="U1805" t="str">
        <v>2000s</v>
      </c>
      <c r="V1805" t="str">
        <v>Color</v>
      </c>
      <c r="W1805" t="str">
        <v>Comedy</v>
      </c>
      <c r="X1805" t="str">
        <v>English</v>
      </c>
      <c r="Y1805" t="str">
        <v>USA</v>
      </c>
      <c r="Z1805" t="str">
        <v>PG-13</v>
      </c>
      <c r="AA1805" t="str">
        <v>Michael Kelly</v>
      </c>
      <c r="AB1805" t="str">
        <v>Marc Lawrence</v>
      </c>
      <c r="AC1805">
        <v>963</v>
      </c>
      <c r="AD1805">
        <v>3150</v>
      </c>
      <c r="AE1805">
        <v>30</v>
      </c>
      <c r="AF1805">
        <v>0</v>
      </c>
      <c r="AG1805">
        <v>4.7</v>
      </c>
      <c r="AH1805">
        <v>133</v>
      </c>
      <c r="AI1805">
        <v>103</v>
      </c>
      <c r="AJ1805">
        <v>29580087</v>
      </c>
    </row>
    <row r="1806" spans="1:36" x14ac:dyDescent="0.25">
      <c r="A1806" t="str">
        <v>Drag Me to Hell</v>
      </c>
      <c r="B1806">
        <v>40065</v>
      </c>
      <c r="C1806">
        <v>2009</v>
      </c>
      <c r="D1806" t="str">
        <v>2000s</v>
      </c>
      <c r="E1806" t="str">
        <v>Color</v>
      </c>
      <c r="F1806" t="str">
        <v>Horror</v>
      </c>
      <c r="G1806" t="str">
        <v>English</v>
      </c>
      <c r="H1806" t="str">
        <v>USA</v>
      </c>
      <c r="I1806" t="str">
        <v>PG-13</v>
      </c>
      <c r="J1806" t="str">
        <v>Bojana Novakovic</v>
      </c>
      <c r="K1806" t="str">
        <v>Sam Raimi</v>
      </c>
      <c r="L1806">
        <v>2000</v>
      </c>
      <c r="M1806">
        <v>5642</v>
      </c>
      <c r="N1806">
        <v>0</v>
      </c>
      <c r="O1806">
        <v>11000</v>
      </c>
      <c r="P1806">
        <v>6.6</v>
      </c>
      <c r="R1806" t="str">
        <v>Twilight Zone: The Movie</v>
      </c>
      <c r="S1806">
        <v>30328</v>
      </c>
      <c r="T1806">
        <v>1983</v>
      </c>
      <c r="U1806" t="str">
        <v>1980s</v>
      </c>
      <c r="V1806" t="str">
        <v>Color</v>
      </c>
      <c r="W1806" t="str">
        <v>Fantasy</v>
      </c>
      <c r="X1806" t="str">
        <v>English</v>
      </c>
      <c r="Y1806" t="str">
        <v>USA</v>
      </c>
      <c r="Z1806" t="str">
        <v>PG</v>
      </c>
      <c r="AA1806" t="str">
        <v>Albert Brooks</v>
      </c>
      <c r="AB1806" t="str">
        <v>Joe Dante</v>
      </c>
      <c r="AC1806">
        <v>745</v>
      </c>
      <c r="AD1806">
        <v>1954</v>
      </c>
      <c r="AE1806">
        <v>287</v>
      </c>
      <c r="AF1806">
        <v>0</v>
      </c>
      <c r="AG1806">
        <v>6.5</v>
      </c>
      <c r="AH1806">
        <v>78</v>
      </c>
      <c r="AI1806">
        <v>101</v>
      </c>
      <c r="AJ1806">
        <v>29500000</v>
      </c>
    </row>
    <row r="1807" spans="1:36" x14ac:dyDescent="0.25">
      <c r="A1807" t="str">
        <v>The Sisterhood of the Traveling Pants</v>
      </c>
      <c r="B1807">
        <v>38458</v>
      </c>
      <c r="C1807">
        <v>2005</v>
      </c>
      <c r="D1807" t="str">
        <v>2000s</v>
      </c>
      <c r="E1807" t="str">
        <v>Color</v>
      </c>
      <c r="F1807" t="str">
        <v>Comedy</v>
      </c>
      <c r="G1807" t="str">
        <v>English</v>
      </c>
      <c r="H1807" t="str">
        <v>USA</v>
      </c>
      <c r="I1807" t="str">
        <v>PG</v>
      </c>
      <c r="J1807" t="str">
        <v>Mike Vogel</v>
      </c>
      <c r="K1807" t="str">
        <v>Ken Kwapis</v>
      </c>
      <c r="L1807">
        <v>2000</v>
      </c>
      <c r="M1807">
        <v>6862</v>
      </c>
      <c r="N1807">
        <v>42</v>
      </c>
      <c r="O1807">
        <v>0</v>
      </c>
      <c r="P1807">
        <v>6.6</v>
      </c>
      <c r="R1807" t="str">
        <v>A Low Down Dirty Shame</v>
      </c>
      <c r="S1807">
        <v>34364</v>
      </c>
      <c r="T1807">
        <v>1994</v>
      </c>
      <c r="U1807" t="str">
        <v>1990s</v>
      </c>
      <c r="V1807" t="str">
        <v>Color</v>
      </c>
      <c r="W1807" t="str">
        <v>Action</v>
      </c>
      <c r="X1807" t="str">
        <v>English</v>
      </c>
      <c r="Y1807" t="str">
        <v>USA</v>
      </c>
      <c r="Z1807" t="str">
        <v>R</v>
      </c>
      <c r="AA1807" t="str">
        <v>Jada Pinkett Smith</v>
      </c>
      <c r="AB1807" t="str">
        <v>Keenen Ivory Wayans</v>
      </c>
      <c r="AC1807">
        <v>851</v>
      </c>
      <c r="AD1807">
        <v>3190</v>
      </c>
      <c r="AE1807">
        <v>322</v>
      </c>
      <c r="AF1807">
        <v>368</v>
      </c>
      <c r="AG1807">
        <v>5.8</v>
      </c>
      <c r="AH1807">
        <v>8</v>
      </c>
      <c r="AI1807">
        <v>100</v>
      </c>
      <c r="AJ1807">
        <v>29392418</v>
      </c>
    </row>
    <row r="1808" spans="1:36" x14ac:dyDescent="0.25">
      <c r="A1808" t="str">
        <v>This Is Where I Leave You</v>
      </c>
      <c r="B1808">
        <v>41883</v>
      </c>
      <c r="C1808">
        <v>2014</v>
      </c>
      <c r="D1808" t="str">
        <v>2010s</v>
      </c>
      <c r="E1808" t="str">
        <v>Color</v>
      </c>
      <c r="F1808" t="str">
        <v>Comedy</v>
      </c>
      <c r="G1808" t="str">
        <v>English</v>
      </c>
      <c r="H1808" t="str">
        <v>USA</v>
      </c>
      <c r="I1808" t="str">
        <v>R</v>
      </c>
      <c r="J1808" t="str">
        <v>Tina Fey</v>
      </c>
      <c r="K1808" t="str">
        <v>Shawn Levy</v>
      </c>
      <c r="L1808">
        <v>2000</v>
      </c>
      <c r="M1808">
        <v>4662</v>
      </c>
      <c r="N1808">
        <v>189</v>
      </c>
      <c r="O1808">
        <v>14000</v>
      </c>
      <c r="P1808">
        <v>6.6</v>
      </c>
      <c r="R1808" t="str">
        <v>Bless the Child</v>
      </c>
      <c r="S1808">
        <v>36832</v>
      </c>
      <c r="T1808">
        <v>2000</v>
      </c>
      <c r="U1808" t="str">
        <v>2000s</v>
      </c>
      <c r="V1808" t="str">
        <v>Color</v>
      </c>
      <c r="W1808" t="str">
        <v>Crime</v>
      </c>
      <c r="X1808" t="str">
        <v>English</v>
      </c>
      <c r="Y1808" t="str">
        <v>USA</v>
      </c>
      <c r="Z1808" t="str">
        <v>R</v>
      </c>
      <c r="AA1808" t="str">
        <v>Rufus Sewell</v>
      </c>
      <c r="AB1808" t="str">
        <v>Chuck Russell</v>
      </c>
      <c r="AC1808">
        <v>3000</v>
      </c>
      <c r="AD1808">
        <v>4565</v>
      </c>
      <c r="AE1808">
        <v>55</v>
      </c>
      <c r="AF1808">
        <v>394</v>
      </c>
      <c r="AG1808">
        <v>5.0999999999999996</v>
      </c>
      <c r="AH1808">
        <v>100</v>
      </c>
      <c r="AI1808">
        <v>107</v>
      </c>
      <c r="AJ1808">
        <v>29374178</v>
      </c>
    </row>
    <row r="1809" spans="1:36" x14ac:dyDescent="0.25">
      <c r="A1809" t="str">
        <v>Wyatt Earp</v>
      </c>
      <c r="B1809">
        <v>34337</v>
      </c>
      <c r="C1809">
        <v>1994</v>
      </c>
      <c r="D1809" t="str">
        <v>1990s</v>
      </c>
      <c r="E1809" t="str">
        <v>Color</v>
      </c>
      <c r="F1809" t="str">
        <v>Adventure</v>
      </c>
      <c r="G1809" t="str">
        <v>English</v>
      </c>
      <c r="H1809" t="str">
        <v>USA</v>
      </c>
      <c r="I1809" t="str">
        <v>PG-13</v>
      </c>
      <c r="J1809" t="str">
        <v>Dennis Quaid</v>
      </c>
      <c r="K1809" t="str">
        <v>Lawrence Kasdan</v>
      </c>
      <c r="L1809">
        <v>2000</v>
      </c>
      <c r="M1809">
        <v>5708</v>
      </c>
      <c r="N1809">
        <v>759</v>
      </c>
      <c r="O1809">
        <v>0</v>
      </c>
      <c r="P1809">
        <v>6.6</v>
      </c>
      <c r="R1809" t="str">
        <v>Confessions of a Teenage Drama Queen</v>
      </c>
      <c r="S1809">
        <v>38280</v>
      </c>
      <c r="T1809">
        <v>2004</v>
      </c>
      <c r="U1809" t="str">
        <v>2000s</v>
      </c>
      <c r="V1809" t="str">
        <v>Color</v>
      </c>
      <c r="W1809" t="str">
        <v>Comedy</v>
      </c>
      <c r="X1809" t="str">
        <v>English</v>
      </c>
      <c r="Y1809" t="str">
        <v>Germany</v>
      </c>
      <c r="Z1809" t="str">
        <v>PG</v>
      </c>
      <c r="AA1809" t="str">
        <v>Adam Garcia</v>
      </c>
      <c r="AB1809" t="str">
        <v>Sara Sugarman</v>
      </c>
      <c r="AC1809">
        <v>811</v>
      </c>
      <c r="AD1809">
        <v>2167</v>
      </c>
      <c r="AE1809">
        <v>10</v>
      </c>
      <c r="AF1809">
        <v>810</v>
      </c>
      <c r="AG1809">
        <v>4.5999999999999996</v>
      </c>
      <c r="AH1809">
        <v>74</v>
      </c>
      <c r="AI1809">
        <v>89</v>
      </c>
      <c r="AJ1809">
        <v>29302097</v>
      </c>
    </row>
    <row r="1810" spans="1:36" x14ac:dyDescent="0.25">
      <c r="A1810" t="str">
        <v>The Good Thief</v>
      </c>
      <c r="B1810">
        <v>37453</v>
      </c>
      <c r="C1810">
        <v>2002</v>
      </c>
      <c r="D1810" t="str">
        <v>2000s</v>
      </c>
      <c r="E1810" t="str">
        <v>Color</v>
      </c>
      <c r="F1810" t="str">
        <v>Action</v>
      </c>
      <c r="G1810" t="str">
        <v>English</v>
      </c>
      <c r="H1810" t="str">
        <v>France</v>
      </c>
      <c r="I1810" t="str">
        <v>R</v>
      </c>
      <c r="J1810" t="str">
        <v>Emir Kusturica</v>
      </c>
      <c r="K1810" t="str">
        <v>Neil Jordan</v>
      </c>
      <c r="L1810">
        <v>2000</v>
      </c>
      <c r="M1810">
        <v>2759</v>
      </c>
      <c r="N1810">
        <v>277</v>
      </c>
      <c r="O1810">
        <v>287</v>
      </c>
      <c r="P1810">
        <v>6.6</v>
      </c>
      <c r="R1810" t="str">
        <v>Spice World</v>
      </c>
      <c r="S1810">
        <v>35445</v>
      </c>
      <c r="T1810">
        <v>1997</v>
      </c>
      <c r="U1810" t="str">
        <v>1990s</v>
      </c>
      <c r="V1810" t="str">
        <v>Color</v>
      </c>
      <c r="W1810" t="str">
        <v>Comedy</v>
      </c>
      <c r="X1810" t="str">
        <v>English</v>
      </c>
      <c r="Y1810" t="str">
        <v>UK</v>
      </c>
      <c r="Z1810" t="str">
        <v>PG</v>
      </c>
      <c r="AA1810" t="str">
        <v>Jason Flemyng</v>
      </c>
      <c r="AB1810" t="str">
        <v>Bob Spiers</v>
      </c>
      <c r="AC1810">
        <v>1000</v>
      </c>
      <c r="AD1810">
        <v>2176</v>
      </c>
      <c r="AE1810">
        <v>14</v>
      </c>
      <c r="AF1810">
        <v>0</v>
      </c>
      <c r="AG1810">
        <v>3.3</v>
      </c>
      <c r="AH1810">
        <v>33</v>
      </c>
      <c r="AI1810">
        <v>93</v>
      </c>
      <c r="AJ1810">
        <v>29247405</v>
      </c>
    </row>
    <row r="1811" spans="1:36" x14ac:dyDescent="0.25">
      <c r="A1811" t="str">
        <v>Saw II</v>
      </c>
      <c r="B1811">
        <v>38679</v>
      </c>
      <c r="C1811">
        <v>2005</v>
      </c>
      <c r="D1811" t="str">
        <v>2000s</v>
      </c>
      <c r="E1811" t="str">
        <v>Color</v>
      </c>
      <c r="F1811" t="str">
        <v>Horror</v>
      </c>
      <c r="G1811" t="str">
        <v>English</v>
      </c>
      <c r="H1811" t="str">
        <v>USA</v>
      </c>
      <c r="I1811" t="str">
        <v>R</v>
      </c>
      <c r="J1811" t="str">
        <v>Emmanuelle Vaugier</v>
      </c>
      <c r="K1811" t="str">
        <v>Darren Lynn Bousman</v>
      </c>
      <c r="L1811">
        <v>1000</v>
      </c>
      <c r="M1811">
        <v>4134</v>
      </c>
      <c r="N1811">
        <v>163</v>
      </c>
      <c r="O1811">
        <v>0</v>
      </c>
      <c r="P1811">
        <v>6.6</v>
      </c>
      <c r="R1811" t="str">
        <v>The Rose</v>
      </c>
      <c r="S1811">
        <v>28983</v>
      </c>
      <c r="T1811">
        <v>1979</v>
      </c>
      <c r="U1811" t="str">
        <v>1970s</v>
      </c>
      <c r="V1811" t="str">
        <v>Color</v>
      </c>
      <c r="W1811" t="str">
        <v>Drama</v>
      </c>
      <c r="X1811" t="str">
        <v>English</v>
      </c>
      <c r="Y1811" t="str">
        <v>USA</v>
      </c>
      <c r="Z1811" t="str">
        <v>R</v>
      </c>
      <c r="AA1811" t="str">
        <v>David Keith</v>
      </c>
      <c r="AB1811" t="str">
        <v>Mark Rydell</v>
      </c>
      <c r="AC1811">
        <v>563</v>
      </c>
      <c r="AD1811">
        <v>1097</v>
      </c>
      <c r="AE1811">
        <v>43</v>
      </c>
      <c r="AF1811">
        <v>1000</v>
      </c>
      <c r="AG1811">
        <v>6.9</v>
      </c>
      <c r="AH1811">
        <v>32</v>
      </c>
      <c r="AI1811">
        <v>125</v>
      </c>
      <c r="AJ1811">
        <v>29200000</v>
      </c>
    </row>
    <row r="1812" spans="1:36" x14ac:dyDescent="0.25">
      <c r="A1812" t="str">
        <v>Star Trek: Generations</v>
      </c>
      <c r="B1812">
        <v>34641</v>
      </c>
      <c r="C1812">
        <v>1994</v>
      </c>
      <c r="D1812" t="str">
        <v>1990s</v>
      </c>
      <c r="E1812" t="str">
        <v>Color</v>
      </c>
      <c r="F1812" t="str">
        <v>Action</v>
      </c>
      <c r="G1812" t="str">
        <v>English</v>
      </c>
      <c r="H1812" t="str">
        <v>USA</v>
      </c>
      <c r="I1812" t="str">
        <v>PG</v>
      </c>
      <c r="J1812" t="str">
        <v>LeVar Burton</v>
      </c>
      <c r="K1812" t="str">
        <v>David Carson</v>
      </c>
      <c r="L1812">
        <v>1000</v>
      </c>
      <c r="M1812">
        <v>6427</v>
      </c>
      <c r="N1812">
        <v>18</v>
      </c>
      <c r="O1812">
        <v>0</v>
      </c>
      <c r="P1812">
        <v>6.6</v>
      </c>
      <c r="R1812" t="str">
        <v>Priest</v>
      </c>
      <c r="S1812">
        <v>40631</v>
      </c>
      <c r="T1812">
        <v>2011</v>
      </c>
      <c r="U1812" t="str">
        <v>2010s</v>
      </c>
      <c r="V1812" t="str">
        <v>Color</v>
      </c>
      <c r="W1812" t="str">
        <v>Action</v>
      </c>
      <c r="X1812" t="str">
        <v>English</v>
      </c>
      <c r="Y1812" t="str">
        <v>USA</v>
      </c>
      <c r="Z1812" t="str">
        <v>PG-13</v>
      </c>
      <c r="AA1812" t="str">
        <v>Josh Wingate</v>
      </c>
      <c r="AB1812" t="str">
        <v>Scott Stewart</v>
      </c>
      <c r="AC1812">
        <v>865</v>
      </c>
      <c r="AD1812">
        <v>1417</v>
      </c>
      <c r="AE1812">
        <v>124</v>
      </c>
      <c r="AF1812">
        <v>20000</v>
      </c>
      <c r="AG1812">
        <v>5.7</v>
      </c>
      <c r="AH1812">
        <v>225</v>
      </c>
      <c r="AI1812">
        <v>87</v>
      </c>
      <c r="AJ1812">
        <v>29136626</v>
      </c>
    </row>
    <row r="1813" spans="1:36" x14ac:dyDescent="0.25">
      <c r="A1813" t="str">
        <v>The Original Kings of Comedy</v>
      </c>
      <c r="B1813">
        <v>36825</v>
      </c>
      <c r="C1813">
        <v>2000</v>
      </c>
      <c r="D1813" t="str">
        <v>2000s</v>
      </c>
      <c r="E1813" t="str">
        <v>Color</v>
      </c>
      <c r="F1813" t="str">
        <v>Comedy</v>
      </c>
      <c r="G1813" t="str">
        <v>English</v>
      </c>
      <c r="H1813" t="str">
        <v>USA</v>
      </c>
      <c r="I1813" t="str">
        <v>R</v>
      </c>
      <c r="J1813" t="str">
        <v>Bernie Mac</v>
      </c>
      <c r="K1813" t="str">
        <v>Spike Lee</v>
      </c>
      <c r="L1813">
        <v>1000</v>
      </c>
      <c r="M1813">
        <v>1964</v>
      </c>
      <c r="N1813">
        <v>0</v>
      </c>
      <c r="O1813">
        <v>290</v>
      </c>
      <c r="P1813">
        <v>6.6</v>
      </c>
      <c r="R1813" t="str">
        <v>The Mechanic</v>
      </c>
      <c r="S1813">
        <v>40690</v>
      </c>
      <c r="T1813">
        <v>2011</v>
      </c>
      <c r="U1813" t="str">
        <v>2010s</v>
      </c>
      <c r="V1813" t="str">
        <v>Color</v>
      </c>
      <c r="W1813" t="str">
        <v>Action</v>
      </c>
      <c r="X1813" t="str">
        <v>English</v>
      </c>
      <c r="Y1813" t="str">
        <v>USA</v>
      </c>
      <c r="Z1813" t="str">
        <v>R</v>
      </c>
      <c r="AA1813" t="str">
        <v>Jason Statham</v>
      </c>
      <c r="AB1813" t="str">
        <v>Simon West</v>
      </c>
      <c r="AC1813">
        <v>26000</v>
      </c>
      <c r="AD1813">
        <v>27834</v>
      </c>
      <c r="AE1813">
        <v>165</v>
      </c>
      <c r="AF1813">
        <v>16000</v>
      </c>
      <c r="AG1813">
        <v>6.6</v>
      </c>
      <c r="AH1813">
        <v>252</v>
      </c>
      <c r="AI1813">
        <v>93</v>
      </c>
      <c r="AJ1813">
        <v>29113588</v>
      </c>
    </row>
    <row r="1814" spans="1:36" x14ac:dyDescent="0.25">
      <c r="A1814" t="str">
        <v>Harold &amp; Kumar Escape from Guantanamo Bay</v>
      </c>
      <c r="B1814">
        <v>39812</v>
      </c>
      <c r="C1814">
        <v>2008</v>
      </c>
      <c r="D1814" t="str">
        <v>2000s</v>
      </c>
      <c r="E1814" t="str">
        <v>Color</v>
      </c>
      <c r="F1814" t="str">
        <v>Adventure</v>
      </c>
      <c r="G1814" t="str">
        <v>English</v>
      </c>
      <c r="H1814" t="str">
        <v>USA</v>
      </c>
      <c r="I1814" t="str">
        <v>R</v>
      </c>
      <c r="J1814" t="str">
        <v>Danneel Ackles</v>
      </c>
      <c r="K1814" t="str">
        <v>Jon Hurwitz</v>
      </c>
      <c r="L1814">
        <v>1000</v>
      </c>
      <c r="M1814">
        <v>4065</v>
      </c>
      <c r="N1814">
        <v>22</v>
      </c>
      <c r="O1814">
        <v>0</v>
      </c>
      <c r="P1814">
        <v>6.6</v>
      </c>
      <c r="R1814" t="str">
        <v>The Object of My Affection</v>
      </c>
      <c r="S1814">
        <v>35925</v>
      </c>
      <c r="T1814">
        <v>1998</v>
      </c>
      <c r="U1814" t="str">
        <v>1990s</v>
      </c>
      <c r="V1814" t="str">
        <v>Color</v>
      </c>
      <c r="W1814" t="str">
        <v>Comedy</v>
      </c>
      <c r="X1814" t="str">
        <v>English</v>
      </c>
      <c r="Y1814" t="str">
        <v>USA</v>
      </c>
      <c r="Z1814" t="str">
        <v>R</v>
      </c>
      <c r="AA1814" t="str">
        <v>Liam Aiken</v>
      </c>
      <c r="AB1814" t="str">
        <v>Nicholas Hytner</v>
      </c>
      <c r="AC1814">
        <v>818</v>
      </c>
      <c r="AD1814">
        <v>1450</v>
      </c>
      <c r="AE1814">
        <v>13</v>
      </c>
      <c r="AF1814">
        <v>849</v>
      </c>
      <c r="AG1814">
        <v>6</v>
      </c>
      <c r="AH1814">
        <v>65</v>
      </c>
      <c r="AI1814">
        <v>111</v>
      </c>
      <c r="AJ1814">
        <v>29106737</v>
      </c>
    </row>
    <row r="1815" spans="1:36" x14ac:dyDescent="0.25">
      <c r="A1815" t="str">
        <v>Black or White</v>
      </c>
      <c r="B1815">
        <v>41816</v>
      </c>
      <c r="C1815">
        <v>2014</v>
      </c>
      <c r="D1815" t="str">
        <v>2010s</v>
      </c>
      <c r="E1815" t="str">
        <v>Color</v>
      </c>
      <c r="F1815" t="str">
        <v>Drama</v>
      </c>
      <c r="G1815" t="str">
        <v>English</v>
      </c>
      <c r="H1815" t="str">
        <v>USA</v>
      </c>
      <c r="I1815" t="str">
        <v>PG-13</v>
      </c>
      <c r="J1815" t="str">
        <v>Jennifer Ehle</v>
      </c>
      <c r="K1815" t="str">
        <v>Mike Binder</v>
      </c>
      <c r="L1815">
        <v>1000</v>
      </c>
      <c r="M1815">
        <v>3745</v>
      </c>
      <c r="N1815">
        <v>57</v>
      </c>
      <c r="O1815">
        <v>0</v>
      </c>
      <c r="P1815">
        <v>6.6</v>
      </c>
      <c r="R1815" t="str">
        <v>Rent</v>
      </c>
      <c r="S1815">
        <v>38615</v>
      </c>
      <c r="T1815">
        <v>2005</v>
      </c>
      <c r="U1815" t="str">
        <v>2000s</v>
      </c>
      <c r="V1815" t="str">
        <v>Color</v>
      </c>
      <c r="W1815" t="str">
        <v>Drama</v>
      </c>
      <c r="X1815" t="str">
        <v>English</v>
      </c>
      <c r="Y1815" t="str">
        <v>USA</v>
      </c>
      <c r="Z1815" t="str">
        <v>PG-13</v>
      </c>
      <c r="AA1815" t="str">
        <v>Rosario Dawson</v>
      </c>
      <c r="AB1815" t="str">
        <v>Chris Columbus</v>
      </c>
      <c r="AC1815">
        <v>3000</v>
      </c>
      <c r="AD1815">
        <v>5917</v>
      </c>
      <c r="AE1815">
        <v>0</v>
      </c>
      <c r="AF1815">
        <v>3000</v>
      </c>
      <c r="AG1815">
        <v>7</v>
      </c>
      <c r="AH1815">
        <v>146</v>
      </c>
      <c r="AI1815">
        <v>135</v>
      </c>
      <c r="AJ1815">
        <v>29077547</v>
      </c>
    </row>
    <row r="1816" spans="1:36" x14ac:dyDescent="0.25">
      <c r="A1816" t="str">
        <v>The Howling</v>
      </c>
      <c r="B1816">
        <v>29752</v>
      </c>
      <c r="C1816">
        <v>1981</v>
      </c>
      <c r="D1816" t="str">
        <v>1980s</v>
      </c>
      <c r="E1816" t="str">
        <v>Color</v>
      </c>
      <c r="F1816" t="str">
        <v>Horror</v>
      </c>
      <c r="G1816" t="str">
        <v>English</v>
      </c>
      <c r="H1816" t="str">
        <v>USA</v>
      </c>
      <c r="I1816" t="str">
        <v>R</v>
      </c>
      <c r="J1816" t="str">
        <v>Patrick Macnee</v>
      </c>
      <c r="K1816" t="str">
        <v>Joe Dante</v>
      </c>
      <c r="L1816">
        <v>1000</v>
      </c>
      <c r="M1816">
        <v>4438</v>
      </c>
      <c r="N1816">
        <v>287</v>
      </c>
      <c r="O1816">
        <v>0</v>
      </c>
      <c r="P1816">
        <v>6.6</v>
      </c>
      <c r="R1816" t="str">
        <v>Nanny McPhee Returns</v>
      </c>
      <c r="S1816">
        <v>40541</v>
      </c>
      <c r="T1816">
        <v>2010</v>
      </c>
      <c r="U1816" t="str">
        <v>2010s</v>
      </c>
      <c r="V1816" t="str">
        <v>Color</v>
      </c>
      <c r="W1816" t="str">
        <v>Comedy</v>
      </c>
      <c r="X1816" t="str">
        <v>English</v>
      </c>
      <c r="Y1816" t="str">
        <v>UK</v>
      </c>
      <c r="Z1816" t="str">
        <v>PG</v>
      </c>
      <c r="AA1816" t="str">
        <v>Daniel Mays</v>
      </c>
      <c r="AB1816" t="str">
        <v>Susanna White</v>
      </c>
      <c r="AC1816">
        <v>287</v>
      </c>
      <c r="AD1816">
        <v>855</v>
      </c>
      <c r="AE1816">
        <v>24</v>
      </c>
      <c r="AF1816">
        <v>0</v>
      </c>
      <c r="AG1816">
        <v>6.1</v>
      </c>
      <c r="AH1816">
        <v>97</v>
      </c>
      <c r="AI1816">
        <v>109</v>
      </c>
      <c r="AJ1816">
        <v>28995450</v>
      </c>
    </row>
    <row r="1817" spans="1:36" x14ac:dyDescent="0.25">
      <c r="A1817" t="str">
        <v>Living Out Loud</v>
      </c>
      <c r="B1817">
        <v>35801</v>
      </c>
      <c r="C1817">
        <v>1998</v>
      </c>
      <c r="D1817" t="str">
        <v>1990s</v>
      </c>
      <c r="E1817" t="str">
        <v>Color</v>
      </c>
      <c r="F1817" t="str">
        <v>Comedy</v>
      </c>
      <c r="G1817" t="str">
        <v>English</v>
      </c>
      <c r="H1817" t="str">
        <v>USA</v>
      </c>
      <c r="I1817" t="str">
        <v>R</v>
      </c>
      <c r="J1817" t="str">
        <v>Holly Hunter</v>
      </c>
      <c r="K1817" t="str">
        <v>Richard LaGravenese</v>
      </c>
      <c r="L1817">
        <v>1000</v>
      </c>
      <c r="M1817">
        <v>3250</v>
      </c>
      <c r="N1817">
        <v>98</v>
      </c>
      <c r="O1817">
        <v>242</v>
      </c>
      <c r="P1817">
        <v>6.6</v>
      </c>
      <c r="R1817" t="str">
        <v>The New Guy</v>
      </c>
      <c r="S1817">
        <v>37327</v>
      </c>
      <c r="T1817">
        <v>2002</v>
      </c>
      <c r="U1817" t="str">
        <v>2000s</v>
      </c>
      <c r="V1817" t="str">
        <v>Color</v>
      </c>
      <c r="W1817" t="str">
        <v>Comedy</v>
      </c>
      <c r="X1817" t="str">
        <v>English</v>
      </c>
      <c r="Y1817" t="str">
        <v>USA</v>
      </c>
      <c r="Z1817" t="str">
        <v>PG-13</v>
      </c>
      <c r="AA1817" t="str">
        <v>Zooey Deschanel</v>
      </c>
      <c r="AB1817" t="str">
        <v>Ed Decter</v>
      </c>
      <c r="AC1817">
        <v>11000</v>
      </c>
      <c r="AD1817">
        <v>12687</v>
      </c>
      <c r="AE1817">
        <v>13</v>
      </c>
      <c r="AF1817">
        <v>1000</v>
      </c>
      <c r="AG1817">
        <v>5.9</v>
      </c>
      <c r="AH1817">
        <v>49</v>
      </c>
      <c r="AI1817">
        <v>92</v>
      </c>
      <c r="AJ1817">
        <v>28972187</v>
      </c>
    </row>
    <row r="1818" spans="1:36" x14ac:dyDescent="0.25">
      <c r="A1818" t="str">
        <v>Slums of Beverly Hills</v>
      </c>
      <c r="B1818">
        <v>36157</v>
      </c>
      <c r="C1818">
        <v>1998</v>
      </c>
      <c r="D1818" t="str">
        <v>1990s</v>
      </c>
      <c r="E1818" t="str">
        <v>Color</v>
      </c>
      <c r="F1818" t="str">
        <v>Comedy</v>
      </c>
      <c r="G1818" t="str">
        <v>English</v>
      </c>
      <c r="H1818" t="str">
        <v>USA</v>
      </c>
      <c r="I1818" t="str">
        <v>R</v>
      </c>
      <c r="J1818" t="str">
        <v>Natasha Lyonne</v>
      </c>
      <c r="K1818" t="str">
        <v>Tamara Jenkins</v>
      </c>
      <c r="L1818">
        <v>1000</v>
      </c>
      <c r="M1818">
        <v>2691</v>
      </c>
      <c r="N1818">
        <v>84</v>
      </c>
      <c r="O1818">
        <v>462</v>
      </c>
      <c r="P1818">
        <v>6.6</v>
      </c>
      <c r="R1818" t="str">
        <v>The Insider</v>
      </c>
      <c r="S1818">
        <v>36398</v>
      </c>
      <c r="T1818">
        <v>1999</v>
      </c>
      <c r="U1818" t="str">
        <v>1990s</v>
      </c>
      <c r="V1818" t="str">
        <v>Color</v>
      </c>
      <c r="W1818" t="str">
        <v>Biography</v>
      </c>
      <c r="X1818" t="str">
        <v>English</v>
      </c>
      <c r="Y1818" t="str">
        <v>USA</v>
      </c>
      <c r="Z1818" t="str">
        <v>R</v>
      </c>
      <c r="AA1818" t="str">
        <v>Al Pacino</v>
      </c>
      <c r="AB1818" t="str">
        <v>Michael Mann</v>
      </c>
      <c r="AC1818">
        <v>14000</v>
      </c>
      <c r="AD1818">
        <v>18216</v>
      </c>
      <c r="AE1818">
        <v>0</v>
      </c>
      <c r="AF1818">
        <v>0</v>
      </c>
      <c r="AG1818">
        <v>7.9</v>
      </c>
      <c r="AH1818">
        <v>209</v>
      </c>
      <c r="AI1818">
        <v>157</v>
      </c>
      <c r="AJ1818">
        <v>28965197</v>
      </c>
    </row>
    <row r="1819" spans="1:36" x14ac:dyDescent="0.25">
      <c r="A1819" t="str">
        <v>But I'm a Cheerleader</v>
      </c>
      <c r="B1819">
        <v>36330</v>
      </c>
      <c r="C1819">
        <v>1999</v>
      </c>
      <c r="D1819" t="str">
        <v>1990s</v>
      </c>
      <c r="E1819" t="str">
        <v>Color</v>
      </c>
      <c r="F1819" t="str">
        <v>Comedy</v>
      </c>
      <c r="G1819" t="str">
        <v>English</v>
      </c>
      <c r="H1819" t="str">
        <v>USA</v>
      </c>
      <c r="I1819" t="str">
        <v>R</v>
      </c>
      <c r="J1819" t="str">
        <v>Natasha Lyonne</v>
      </c>
      <c r="K1819" t="str">
        <v>Jamie Babbit</v>
      </c>
      <c r="L1819">
        <v>1000</v>
      </c>
      <c r="M1819">
        <v>4289</v>
      </c>
      <c r="N1819">
        <v>91</v>
      </c>
      <c r="O1819">
        <v>0</v>
      </c>
      <c r="P1819">
        <v>6.6</v>
      </c>
      <c r="R1819" t="str">
        <v>The Watcher</v>
      </c>
      <c r="S1819">
        <v>36819</v>
      </c>
      <c r="T1819">
        <v>2000</v>
      </c>
      <c r="U1819" t="str">
        <v>2000s</v>
      </c>
      <c r="V1819" t="str">
        <v>Color</v>
      </c>
      <c r="W1819" t="str">
        <v>Crime</v>
      </c>
      <c r="X1819" t="str">
        <v>English</v>
      </c>
      <c r="Y1819" t="str">
        <v>USA</v>
      </c>
      <c r="Z1819" t="str">
        <v>R</v>
      </c>
      <c r="AA1819" t="str">
        <v>Keanu Reeves</v>
      </c>
      <c r="AB1819" t="str">
        <v>Joe Charbanic</v>
      </c>
      <c r="AC1819">
        <v>18000</v>
      </c>
      <c r="AD1819">
        <v>18688</v>
      </c>
      <c r="AE1819">
        <v>10</v>
      </c>
      <c r="AF1819">
        <v>463</v>
      </c>
      <c r="AG1819">
        <v>5.3</v>
      </c>
      <c r="AH1819">
        <v>103</v>
      </c>
      <c r="AI1819">
        <v>97</v>
      </c>
      <c r="AJ1819">
        <v>28927720</v>
      </c>
    </row>
    <row r="1820" spans="1:36" x14ac:dyDescent="0.25">
      <c r="A1820" t="str">
        <v>The Work and the Glory II: American Zion</v>
      </c>
      <c r="B1820">
        <v>38420</v>
      </c>
      <c r="C1820">
        <v>2005</v>
      </c>
      <c r="D1820" t="str">
        <v>2000s</v>
      </c>
      <c r="E1820" t="str">
        <v>Color</v>
      </c>
      <c r="F1820" t="str">
        <v>Drama</v>
      </c>
      <c r="G1820" t="str">
        <v>English</v>
      </c>
      <c r="H1820" t="str">
        <v>USA</v>
      </c>
      <c r="I1820" t="str">
        <v>PG-13</v>
      </c>
      <c r="J1820" t="str">
        <v>Emily Podleski</v>
      </c>
      <c r="K1820" t="str">
        <v>Sterling Van Wagenen</v>
      </c>
      <c r="L1820">
        <v>1000</v>
      </c>
      <c r="M1820">
        <v>1942</v>
      </c>
      <c r="N1820">
        <v>0</v>
      </c>
      <c r="O1820">
        <v>19</v>
      </c>
      <c r="P1820">
        <v>6.6</v>
      </c>
      <c r="R1820" t="str">
        <v>One Direction: This Is Us</v>
      </c>
      <c r="S1820">
        <v>41513</v>
      </c>
      <c r="T1820">
        <v>2013</v>
      </c>
      <c r="U1820" t="str">
        <v>2010s</v>
      </c>
      <c r="V1820" t="str">
        <v>Color</v>
      </c>
      <c r="W1820" t="str">
        <v>Documentary</v>
      </c>
      <c r="X1820" t="str">
        <v>English</v>
      </c>
      <c r="Y1820" t="str">
        <v>USA</v>
      </c>
      <c r="Z1820" t="str">
        <v>PG</v>
      </c>
      <c r="AA1820" t="str">
        <v>Harry Styles</v>
      </c>
      <c r="AB1820" t="str">
        <v>Morgan Spurlock</v>
      </c>
      <c r="AC1820">
        <v>773</v>
      </c>
      <c r="AD1820">
        <v>2787</v>
      </c>
      <c r="AE1820">
        <v>293</v>
      </c>
      <c r="AF1820">
        <v>0</v>
      </c>
      <c r="AG1820">
        <v>4.0999999999999996</v>
      </c>
      <c r="AH1820">
        <v>83</v>
      </c>
      <c r="AI1820">
        <v>106</v>
      </c>
      <c r="AJ1820">
        <v>28873374</v>
      </c>
    </row>
    <row r="1821" spans="1:36" x14ac:dyDescent="0.25">
      <c r="A1821" t="str">
        <v>Clay Pigeons</v>
      </c>
      <c r="B1821">
        <v>35921</v>
      </c>
      <c r="C1821">
        <v>1998</v>
      </c>
      <c r="D1821" t="str">
        <v>1990s</v>
      </c>
      <c r="E1821" t="str">
        <v>Color</v>
      </c>
      <c r="F1821" t="str">
        <v>Comedy</v>
      </c>
      <c r="G1821" t="str">
        <v>English</v>
      </c>
      <c r="H1821" t="str">
        <v>Germany</v>
      </c>
      <c r="I1821" t="str">
        <v>R</v>
      </c>
      <c r="J1821" t="str">
        <v>Janeane Garofalo</v>
      </c>
      <c r="K1821" t="str">
        <v>David Dobkin</v>
      </c>
      <c r="L1821">
        <v>1000</v>
      </c>
      <c r="M1821">
        <v>1795</v>
      </c>
      <c r="N1821">
        <v>71</v>
      </c>
      <c r="O1821">
        <v>515</v>
      </c>
      <c r="P1821">
        <v>6.6</v>
      </c>
      <c r="R1821" t="str">
        <v>Girl, Interrupted</v>
      </c>
      <c r="S1821">
        <v>36343</v>
      </c>
      <c r="T1821">
        <v>1999</v>
      </c>
      <c r="U1821" t="str">
        <v>1990s</v>
      </c>
      <c r="V1821" t="str">
        <v>Color</v>
      </c>
      <c r="W1821" t="str">
        <v>Biography</v>
      </c>
      <c r="X1821" t="str">
        <v>English</v>
      </c>
      <c r="Y1821" t="str">
        <v>USA</v>
      </c>
      <c r="Z1821" t="str">
        <v>R</v>
      </c>
      <c r="AA1821" t="str">
        <v>Angelina Jolie Pitt</v>
      </c>
      <c r="AB1821" t="str">
        <v>James Mangold</v>
      </c>
      <c r="AC1821">
        <v>11000</v>
      </c>
      <c r="AD1821">
        <v>13433</v>
      </c>
      <c r="AE1821">
        <v>446</v>
      </c>
      <c r="AF1821">
        <v>0</v>
      </c>
      <c r="AG1821">
        <v>7.3</v>
      </c>
      <c r="AH1821">
        <v>133</v>
      </c>
      <c r="AI1821">
        <v>127</v>
      </c>
      <c r="AJ1821">
        <v>28871190</v>
      </c>
    </row>
    <row r="1822" spans="1:36" x14ac:dyDescent="0.25">
      <c r="A1822" t="str">
        <v>Attack the Block</v>
      </c>
      <c r="B1822">
        <v>40597</v>
      </c>
      <c r="C1822">
        <v>2011</v>
      </c>
      <c r="D1822" t="str">
        <v>2010s</v>
      </c>
      <c r="E1822" t="str">
        <v>Color</v>
      </c>
      <c r="F1822" t="str">
        <v>Action</v>
      </c>
      <c r="G1822" t="str">
        <v>English</v>
      </c>
      <c r="H1822" t="str">
        <v>UK</v>
      </c>
      <c r="I1822" t="str">
        <v>R</v>
      </c>
      <c r="J1822" t="str">
        <v>John Boyega</v>
      </c>
      <c r="K1822" t="str">
        <v>Joe Cornish</v>
      </c>
      <c r="L1822">
        <v>1000</v>
      </c>
      <c r="M1822">
        <v>2011</v>
      </c>
      <c r="N1822">
        <v>115</v>
      </c>
      <c r="O1822">
        <v>18000</v>
      </c>
      <c r="P1822">
        <v>6.6</v>
      </c>
      <c r="R1822" t="str">
        <v>Draft Day</v>
      </c>
      <c r="S1822">
        <v>41703</v>
      </c>
      <c r="T1822">
        <v>2014</v>
      </c>
      <c r="U1822" t="str">
        <v>2010s</v>
      </c>
      <c r="V1822" t="str">
        <v>Color</v>
      </c>
      <c r="W1822" t="str">
        <v>Drama</v>
      </c>
      <c r="X1822" t="str">
        <v>English</v>
      </c>
      <c r="Y1822" t="str">
        <v>USA</v>
      </c>
      <c r="Z1822" t="str">
        <v>R</v>
      </c>
      <c r="AA1822" t="str">
        <v>Jennifer Garner</v>
      </c>
      <c r="AB1822" t="str">
        <v>Ivan Reitman</v>
      </c>
      <c r="AC1822">
        <v>3000</v>
      </c>
      <c r="AD1822">
        <v>3757</v>
      </c>
      <c r="AE1822">
        <v>425</v>
      </c>
      <c r="AF1822">
        <v>14000</v>
      </c>
      <c r="AG1822">
        <v>6.8</v>
      </c>
      <c r="AH1822">
        <v>159</v>
      </c>
      <c r="AI1822">
        <v>110</v>
      </c>
      <c r="AJ1822">
        <v>28831145</v>
      </c>
    </row>
    <row r="1823" spans="1:36" x14ac:dyDescent="0.25">
      <c r="A1823" t="str">
        <v>Think Like a Man</v>
      </c>
      <c r="B1823">
        <v>41119</v>
      </c>
      <c r="C1823">
        <v>2012</v>
      </c>
      <c r="D1823" t="str">
        <v>2010s</v>
      </c>
      <c r="E1823" t="str">
        <v>Color</v>
      </c>
      <c r="F1823" t="str">
        <v>Comedy</v>
      </c>
      <c r="G1823" t="str">
        <v>English</v>
      </c>
      <c r="H1823" t="str">
        <v>USA</v>
      </c>
      <c r="I1823" t="str">
        <v>PG-13</v>
      </c>
      <c r="J1823" t="str">
        <v>Chris Brown</v>
      </c>
      <c r="K1823" t="str">
        <v>Tim Story</v>
      </c>
      <c r="L1823">
        <v>997</v>
      </c>
      <c r="M1823">
        <v>5165</v>
      </c>
      <c r="N1823">
        <v>167</v>
      </c>
      <c r="O1823">
        <v>0</v>
      </c>
      <c r="P1823">
        <v>6.6</v>
      </c>
      <c r="R1823" t="str">
        <v>Point Break</v>
      </c>
      <c r="S1823">
        <v>42287</v>
      </c>
      <c r="T1823">
        <v>2015</v>
      </c>
      <c r="U1823" t="str">
        <v>2010s</v>
      </c>
      <c r="V1823" t="str">
        <v>Color</v>
      </c>
      <c r="W1823" t="str">
        <v>Action</v>
      </c>
      <c r="X1823" t="str">
        <v>English</v>
      </c>
      <c r="Y1823" t="str">
        <v>USA</v>
      </c>
      <c r="Z1823" t="str">
        <v>PG-13</v>
      </c>
      <c r="AA1823" t="str">
        <v>Ray Winstone</v>
      </c>
      <c r="AB1823" t="str">
        <v>Ericson Core</v>
      </c>
      <c r="AC1823">
        <v>1000</v>
      </c>
      <c r="AD1823">
        <v>3962</v>
      </c>
      <c r="AE1823">
        <v>19</v>
      </c>
      <c r="AF1823">
        <v>37000</v>
      </c>
      <c r="AG1823">
        <v>5.3</v>
      </c>
      <c r="AH1823">
        <v>163</v>
      </c>
      <c r="AI1823">
        <v>114</v>
      </c>
      <c r="AJ1823">
        <v>28772222</v>
      </c>
    </row>
    <row r="1824" spans="1:36" x14ac:dyDescent="0.25">
      <c r="A1824" t="str">
        <v>Silent Hill</v>
      </c>
      <c r="B1824">
        <v>38989</v>
      </c>
      <c r="C1824">
        <v>2006</v>
      </c>
      <c r="D1824" t="str">
        <v>2000s</v>
      </c>
      <c r="E1824" t="str">
        <v>Color</v>
      </c>
      <c r="F1824" t="str">
        <v>Adventure</v>
      </c>
      <c r="G1824" t="str">
        <v>English</v>
      </c>
      <c r="H1824" t="str">
        <v>Canada</v>
      </c>
      <c r="I1824" t="str">
        <v>R</v>
      </c>
      <c r="J1824" t="str">
        <v>Radha Mitchell</v>
      </c>
      <c r="K1824" t="str">
        <v>Christophe Gans</v>
      </c>
      <c r="L1824">
        <v>992</v>
      </c>
      <c r="M1824">
        <v>1933</v>
      </c>
      <c r="N1824">
        <v>50</v>
      </c>
      <c r="O1824">
        <v>0</v>
      </c>
      <c r="P1824">
        <v>6.6</v>
      </c>
      <c r="R1824" t="str">
        <v>Kick-Ass 2</v>
      </c>
      <c r="S1824">
        <v>41479</v>
      </c>
      <c r="T1824">
        <v>2013</v>
      </c>
      <c r="U1824" t="str">
        <v>2010s</v>
      </c>
      <c r="V1824" t="str">
        <v>Color</v>
      </c>
      <c r="W1824" t="str">
        <v>Action</v>
      </c>
      <c r="X1824" t="str">
        <v>English</v>
      </c>
      <c r="Y1824" t="str">
        <v>USA</v>
      </c>
      <c r="Z1824" t="str">
        <v>R</v>
      </c>
      <c r="AA1824" t="str">
        <v>ChloÃ« Grace Moretz</v>
      </c>
      <c r="AB1824" t="str">
        <v>Jeff Wadlow</v>
      </c>
      <c r="AC1824">
        <v>17000</v>
      </c>
      <c r="AD1824">
        <v>19168</v>
      </c>
      <c r="AE1824">
        <v>65</v>
      </c>
      <c r="AF1824">
        <v>36000</v>
      </c>
      <c r="AG1824">
        <v>6.6</v>
      </c>
      <c r="AH1824">
        <v>350</v>
      </c>
      <c r="AI1824">
        <v>103</v>
      </c>
      <c r="AJ1824">
        <v>28751715</v>
      </c>
    </row>
    <row r="1825" spans="1:36" x14ac:dyDescent="0.25">
      <c r="A1825" t="str">
        <v>Underworld: Rise of the Lycans</v>
      </c>
      <c r="B1825">
        <v>39847</v>
      </c>
      <c r="C1825">
        <v>2009</v>
      </c>
      <c r="D1825" t="str">
        <v>2000s</v>
      </c>
      <c r="E1825" t="str">
        <v>Color</v>
      </c>
      <c r="F1825" t="str">
        <v>Action</v>
      </c>
      <c r="G1825" t="str">
        <v>English</v>
      </c>
      <c r="H1825" t="str">
        <v>USA</v>
      </c>
      <c r="I1825" t="str">
        <v>R</v>
      </c>
      <c r="J1825" t="str">
        <v>Craig Parker</v>
      </c>
      <c r="K1825" t="str">
        <v>Patrick Tatopoulos</v>
      </c>
      <c r="L1825">
        <v>978</v>
      </c>
      <c r="M1825">
        <v>2184</v>
      </c>
      <c r="N1825">
        <v>148</v>
      </c>
      <c r="O1825">
        <v>0</v>
      </c>
      <c r="P1825">
        <v>6.6</v>
      </c>
      <c r="R1825" t="str">
        <v>Capote</v>
      </c>
      <c r="S1825">
        <v>38500</v>
      </c>
      <c r="T1825">
        <v>2005</v>
      </c>
      <c r="U1825" t="str">
        <v>2000s</v>
      </c>
      <c r="V1825" t="str">
        <v>Color</v>
      </c>
      <c r="W1825" t="str">
        <v>Biography</v>
      </c>
      <c r="X1825" t="str">
        <v>English</v>
      </c>
      <c r="Y1825" t="str">
        <v>Canada</v>
      </c>
      <c r="Z1825" t="str">
        <v>R</v>
      </c>
      <c r="AA1825" t="str">
        <v>Philip Seymour Hoffman</v>
      </c>
      <c r="AB1825" t="str">
        <v>Bennett Miller</v>
      </c>
      <c r="AC1825">
        <v>22000</v>
      </c>
      <c r="AD1825">
        <v>22140</v>
      </c>
      <c r="AE1825">
        <v>152</v>
      </c>
      <c r="AF1825">
        <v>0</v>
      </c>
      <c r="AG1825">
        <v>7.4</v>
      </c>
      <c r="AH1825">
        <v>271</v>
      </c>
      <c r="AI1825">
        <v>110</v>
      </c>
      <c r="AJ1825">
        <v>28747570</v>
      </c>
    </row>
    <row r="1826" spans="1:36" x14ac:dyDescent="0.25">
      <c r="A1826" t="str">
        <v>Summer of Sam</v>
      </c>
      <c r="B1826">
        <v>36273</v>
      </c>
      <c r="C1826">
        <v>1999</v>
      </c>
      <c r="D1826" t="str">
        <v>1990s</v>
      </c>
      <c r="E1826" t="str">
        <v>Color</v>
      </c>
      <c r="F1826" t="str">
        <v>Crime</v>
      </c>
      <c r="G1826" t="str">
        <v>English</v>
      </c>
      <c r="H1826" t="str">
        <v>USA</v>
      </c>
      <c r="I1826" t="str">
        <v>R</v>
      </c>
      <c r="J1826" t="str">
        <v>Mira Sorvino</v>
      </c>
      <c r="K1826" t="str">
        <v>Spike Lee</v>
      </c>
      <c r="L1826">
        <v>978</v>
      </c>
      <c r="M1826">
        <v>5386</v>
      </c>
      <c r="N1826">
        <v>0</v>
      </c>
      <c r="O1826">
        <v>0</v>
      </c>
      <c r="P1826">
        <v>6.6</v>
      </c>
      <c r="R1826" t="str">
        <v>Baby Boy</v>
      </c>
      <c r="S1826">
        <v>37100</v>
      </c>
      <c r="T1826">
        <v>2001</v>
      </c>
      <c r="U1826" t="str">
        <v>2000s</v>
      </c>
      <c r="V1826" t="str">
        <v>Black and White</v>
      </c>
      <c r="W1826" t="str">
        <v>Crime</v>
      </c>
      <c r="X1826" t="str">
        <v>English</v>
      </c>
      <c r="Y1826" t="str">
        <v>USA</v>
      </c>
      <c r="Z1826" t="str">
        <v>R</v>
      </c>
      <c r="AA1826" t="str">
        <v>Mo'Nique</v>
      </c>
      <c r="AB1826" t="str">
        <v>John Singleton</v>
      </c>
      <c r="AC1826">
        <v>939</v>
      </c>
      <c r="AD1826">
        <v>3107</v>
      </c>
      <c r="AE1826">
        <v>309</v>
      </c>
      <c r="AF1826">
        <v>1000</v>
      </c>
      <c r="AG1826">
        <v>6.4</v>
      </c>
      <c r="AH1826">
        <v>41</v>
      </c>
      <c r="AI1826">
        <v>130</v>
      </c>
      <c r="AJ1826">
        <v>28734552</v>
      </c>
    </row>
    <row r="1827" spans="1:36" x14ac:dyDescent="0.25">
      <c r="A1827" t="str">
        <v>The Heat</v>
      </c>
      <c r="B1827">
        <v>41448</v>
      </c>
      <c r="C1827">
        <v>2013</v>
      </c>
      <c r="D1827" t="str">
        <v>2010s</v>
      </c>
      <c r="E1827" t="str">
        <v>Color</v>
      </c>
      <c r="F1827" t="str">
        <v>Action</v>
      </c>
      <c r="G1827" t="str">
        <v>English</v>
      </c>
      <c r="H1827" t="str">
        <v>USA</v>
      </c>
      <c r="I1827" t="str">
        <v>R</v>
      </c>
      <c r="J1827" t="str">
        <v>Michael Rapaport</v>
      </c>
      <c r="K1827" t="str">
        <v>Paul Feig</v>
      </c>
      <c r="L1827">
        <v>975</v>
      </c>
      <c r="M1827">
        <v>4825</v>
      </c>
      <c r="N1827">
        <v>176</v>
      </c>
      <c r="O1827">
        <v>24000</v>
      </c>
      <c r="P1827">
        <v>6.6</v>
      </c>
      <c r="R1827" t="str">
        <v>Untraceable</v>
      </c>
      <c r="S1827">
        <v>39565</v>
      </c>
      <c r="T1827">
        <v>2008</v>
      </c>
      <c r="U1827" t="str">
        <v>2000s</v>
      </c>
      <c r="V1827" t="str">
        <v>Color</v>
      </c>
      <c r="W1827" t="str">
        <v>Crime</v>
      </c>
      <c r="X1827" t="str">
        <v>English</v>
      </c>
      <c r="Y1827" t="str">
        <v>USA</v>
      </c>
      <c r="Z1827" t="str">
        <v>R</v>
      </c>
      <c r="AA1827" t="str">
        <v>Billy Burke</v>
      </c>
      <c r="AB1827" t="str">
        <v>Gregory Hoblit</v>
      </c>
      <c r="AC1827">
        <v>2000</v>
      </c>
      <c r="AD1827">
        <v>3612</v>
      </c>
      <c r="AE1827">
        <v>40</v>
      </c>
      <c r="AF1827">
        <v>0</v>
      </c>
      <c r="AG1827">
        <v>6.2</v>
      </c>
      <c r="AH1827">
        <v>195</v>
      </c>
      <c r="AI1827">
        <v>101</v>
      </c>
      <c r="AJ1827">
        <v>28687835</v>
      </c>
    </row>
    <row r="1828" spans="1:36" x14ac:dyDescent="0.25">
      <c r="A1828" t="str">
        <v>Diary of a Wimpy Kid: Rodrick Rules</v>
      </c>
      <c r="B1828">
        <v>40864</v>
      </c>
      <c r="C1828">
        <v>2011</v>
      </c>
      <c r="D1828" t="str">
        <v>2010s</v>
      </c>
      <c r="E1828" t="str">
        <v>Color</v>
      </c>
      <c r="F1828" t="str">
        <v>Comedy</v>
      </c>
      <c r="G1828" t="str">
        <v>English</v>
      </c>
      <c r="H1828" t="str">
        <v>USA</v>
      </c>
      <c r="I1828" t="str">
        <v>PG</v>
      </c>
      <c r="J1828" t="str">
        <v>Zachary Gordon</v>
      </c>
      <c r="K1828" t="str">
        <v>David Bowers</v>
      </c>
      <c r="L1828">
        <v>975</v>
      </c>
      <c r="M1828">
        <v>3567</v>
      </c>
      <c r="N1828">
        <v>42</v>
      </c>
      <c r="O1828">
        <v>0</v>
      </c>
      <c r="P1828">
        <v>6.6</v>
      </c>
      <c r="R1828" t="str">
        <v>The Five-Year Engagement</v>
      </c>
      <c r="S1828">
        <v>41123</v>
      </c>
      <c r="T1828">
        <v>2012</v>
      </c>
      <c r="U1828" t="str">
        <v>2010s</v>
      </c>
      <c r="V1828" t="str">
        <v>Color</v>
      </c>
      <c r="W1828" t="str">
        <v>Comedy</v>
      </c>
      <c r="X1828" t="str">
        <v>English</v>
      </c>
      <c r="Y1828" t="str">
        <v>USA</v>
      </c>
      <c r="Z1828" t="str">
        <v>R</v>
      </c>
      <c r="AA1828" t="str">
        <v>Alison Brie</v>
      </c>
      <c r="AB1828" t="str">
        <v>Nicholas Stoller</v>
      </c>
      <c r="AC1828">
        <v>2000</v>
      </c>
      <c r="AD1828">
        <v>3479</v>
      </c>
      <c r="AE1828">
        <v>89</v>
      </c>
      <c r="AF1828">
        <v>11000</v>
      </c>
      <c r="AG1828">
        <v>6.2</v>
      </c>
      <c r="AH1828">
        <v>232</v>
      </c>
      <c r="AI1828">
        <v>131</v>
      </c>
      <c r="AJ1828">
        <v>28644770</v>
      </c>
    </row>
    <row r="1829" spans="1:36" x14ac:dyDescent="0.25">
      <c r="A1829" t="str">
        <v>Pet Sematary</v>
      </c>
      <c r="B1829">
        <v>32663</v>
      </c>
      <c r="C1829">
        <v>1989</v>
      </c>
      <c r="D1829" t="str">
        <v>1980s</v>
      </c>
      <c r="E1829" t="str">
        <v>Color</v>
      </c>
      <c r="F1829" t="str">
        <v>Fantasy</v>
      </c>
      <c r="G1829" t="str">
        <v>English</v>
      </c>
      <c r="H1829" t="str">
        <v>USA</v>
      </c>
      <c r="I1829" t="str">
        <v>R</v>
      </c>
      <c r="J1829" t="str">
        <v>Miko Hughes</v>
      </c>
      <c r="K1829" t="str">
        <v>Mary Lambert</v>
      </c>
      <c r="L1829">
        <v>969</v>
      </c>
      <c r="M1829">
        <v>2987</v>
      </c>
      <c r="N1829">
        <v>52</v>
      </c>
      <c r="O1829">
        <v>0</v>
      </c>
      <c r="P1829">
        <v>6.6</v>
      </c>
      <c r="R1829" t="str">
        <v>28 Weeks Later</v>
      </c>
      <c r="S1829">
        <v>39356</v>
      </c>
      <c r="T1829">
        <v>2007</v>
      </c>
      <c r="U1829" t="str">
        <v>2000s</v>
      </c>
      <c r="V1829" t="str">
        <v>Color</v>
      </c>
      <c r="W1829" t="str">
        <v>Drama</v>
      </c>
      <c r="X1829" t="str">
        <v>English</v>
      </c>
      <c r="Y1829" t="str">
        <v>UK</v>
      </c>
      <c r="Z1829" t="str">
        <v>R</v>
      </c>
      <c r="AA1829" t="str">
        <v>Jeremy Renner</v>
      </c>
      <c r="AB1829" t="str">
        <v>Juan Carlos Fresnadillo</v>
      </c>
      <c r="AC1829">
        <v>10000</v>
      </c>
      <c r="AD1829">
        <v>11471</v>
      </c>
      <c r="AE1829">
        <v>35</v>
      </c>
      <c r="AF1829">
        <v>0</v>
      </c>
      <c r="AG1829">
        <v>7</v>
      </c>
      <c r="AH1829">
        <v>274</v>
      </c>
      <c r="AI1829">
        <v>100</v>
      </c>
      <c r="AJ1829">
        <v>28637507</v>
      </c>
    </row>
    <row r="1830" spans="1:36" x14ac:dyDescent="0.25">
      <c r="A1830" t="str">
        <v>Ransom</v>
      </c>
      <c r="B1830">
        <v>35132</v>
      </c>
      <c r="C1830">
        <v>1996</v>
      </c>
      <c r="D1830" t="str">
        <v>1990s</v>
      </c>
      <c r="E1830" t="str">
        <v>Color</v>
      </c>
      <c r="F1830" t="str">
        <v>Crime</v>
      </c>
      <c r="G1830" t="str">
        <v>English</v>
      </c>
      <c r="H1830" t="str">
        <v>USA</v>
      </c>
      <c r="I1830" t="str">
        <v>R</v>
      </c>
      <c r="J1830" t="str">
        <v>Lili Taylor</v>
      </c>
      <c r="K1830" t="str">
        <v>Ron Howard</v>
      </c>
      <c r="L1830">
        <v>960</v>
      </c>
      <c r="M1830">
        <v>3667</v>
      </c>
      <c r="N1830">
        <v>2000</v>
      </c>
      <c r="O1830">
        <v>1000</v>
      </c>
      <c r="P1830">
        <v>6.6</v>
      </c>
      <c r="R1830" t="str">
        <v>Swimfan</v>
      </c>
      <c r="S1830">
        <v>37606</v>
      </c>
      <c r="T1830">
        <v>2002</v>
      </c>
      <c r="U1830" t="str">
        <v>2000s</v>
      </c>
      <c r="V1830" t="str">
        <v>Color</v>
      </c>
      <c r="W1830" t="str">
        <v>Drama</v>
      </c>
      <c r="X1830" t="str">
        <v>English</v>
      </c>
      <c r="Y1830" t="str">
        <v>USA</v>
      </c>
      <c r="Z1830" t="str">
        <v>PG-13</v>
      </c>
      <c r="AA1830" t="str">
        <v>Erika Christensen</v>
      </c>
      <c r="AB1830" t="str">
        <v>John Polson</v>
      </c>
      <c r="AC1830">
        <v>931</v>
      </c>
      <c r="AD1830">
        <v>3819</v>
      </c>
      <c r="AE1830">
        <v>21</v>
      </c>
      <c r="AF1830">
        <v>720</v>
      </c>
      <c r="AG1830">
        <v>5</v>
      </c>
      <c r="AH1830">
        <v>86</v>
      </c>
      <c r="AI1830">
        <v>85</v>
      </c>
      <c r="AJ1830">
        <v>28563926</v>
      </c>
    </row>
    <row r="1831" spans="1:36" x14ac:dyDescent="0.25">
      <c r="A1831" t="str">
        <v>The Last House on the Left</v>
      </c>
      <c r="B1831">
        <v>39974</v>
      </c>
      <c r="C1831">
        <v>2009</v>
      </c>
      <c r="D1831" t="str">
        <v>2000s</v>
      </c>
      <c r="E1831" t="str">
        <v>Color</v>
      </c>
      <c r="F1831" t="str">
        <v>Crime</v>
      </c>
      <c r="G1831" t="str">
        <v>English</v>
      </c>
      <c r="H1831" t="str">
        <v>USA</v>
      </c>
      <c r="I1831" t="str">
        <v>R</v>
      </c>
      <c r="J1831" t="str">
        <v>Tony Goldwyn</v>
      </c>
      <c r="K1831" t="str">
        <v>Dennis Iliadis</v>
      </c>
      <c r="L1831">
        <v>956</v>
      </c>
      <c r="M1831">
        <v>3861</v>
      </c>
      <c r="N1831">
        <v>29</v>
      </c>
      <c r="O1831">
        <v>0</v>
      </c>
      <c r="P1831">
        <v>6.6</v>
      </c>
      <c r="R1831" t="str">
        <v>We Own the Night</v>
      </c>
      <c r="S1831">
        <v>39185</v>
      </c>
      <c r="T1831">
        <v>2007</v>
      </c>
      <c r="U1831" t="str">
        <v>2000s</v>
      </c>
      <c r="V1831" t="str">
        <v>Color</v>
      </c>
      <c r="W1831" t="str">
        <v>Crime</v>
      </c>
      <c r="X1831" t="str">
        <v>English</v>
      </c>
      <c r="Y1831" t="str">
        <v>USA</v>
      </c>
      <c r="Z1831" t="str">
        <v>R</v>
      </c>
      <c r="AA1831" t="str">
        <v>Robert Duvall</v>
      </c>
      <c r="AB1831" t="str">
        <v>James Gray</v>
      </c>
      <c r="AC1831">
        <v>3000</v>
      </c>
      <c r="AD1831">
        <v>3681</v>
      </c>
      <c r="AE1831">
        <v>115</v>
      </c>
      <c r="AF1831">
        <v>0</v>
      </c>
      <c r="AG1831">
        <v>6.9</v>
      </c>
      <c r="AH1831">
        <v>222</v>
      </c>
      <c r="AI1831">
        <v>117</v>
      </c>
      <c r="AJ1831">
        <v>28563179</v>
      </c>
    </row>
    <row r="1832" spans="1:36" x14ac:dyDescent="0.25">
      <c r="A1832" t="str">
        <v>Dear Wendy</v>
      </c>
      <c r="B1832">
        <v>38012</v>
      </c>
      <c r="C1832">
        <v>2004</v>
      </c>
      <c r="D1832" t="str">
        <v>2000s</v>
      </c>
      <c r="E1832" t="str">
        <v>Color</v>
      </c>
      <c r="F1832" t="str">
        <v>Comedy</v>
      </c>
      <c r="G1832" t="str">
        <v>English</v>
      </c>
      <c r="H1832" t="str">
        <v>Italy</v>
      </c>
      <c r="I1832" t="str">
        <v>Unrated</v>
      </c>
      <c r="J1832" t="str">
        <v>Michael Angarano</v>
      </c>
      <c r="K1832" t="str">
        <v>Thomas Vinterberg</v>
      </c>
      <c r="L1832">
        <v>947</v>
      </c>
      <c r="M1832">
        <v>2572</v>
      </c>
      <c r="N1832">
        <v>346</v>
      </c>
      <c r="O1832">
        <v>532</v>
      </c>
      <c r="P1832">
        <v>6.6</v>
      </c>
      <c r="R1832" t="str">
        <v>The Out-of-Towners</v>
      </c>
      <c r="S1832">
        <v>36206</v>
      </c>
      <c r="T1832">
        <v>1999</v>
      </c>
      <c r="U1832" t="str">
        <v>1990s</v>
      </c>
      <c r="V1832" t="str">
        <v>Color</v>
      </c>
      <c r="W1832" t="str">
        <v>Comedy</v>
      </c>
      <c r="X1832" t="str">
        <v>English</v>
      </c>
      <c r="Y1832" t="str">
        <v>USA</v>
      </c>
      <c r="Z1832" t="str">
        <v>PG-13</v>
      </c>
      <c r="AA1832" t="str">
        <v>Oliver Hudson</v>
      </c>
      <c r="AB1832" t="str">
        <v>Sam Weisman</v>
      </c>
      <c r="AC1832">
        <v>607</v>
      </c>
      <c r="AD1832">
        <v>1335</v>
      </c>
      <c r="AE1832">
        <v>39</v>
      </c>
      <c r="AF1832">
        <v>279</v>
      </c>
      <c r="AG1832">
        <v>5.3</v>
      </c>
      <c r="AH1832">
        <v>62</v>
      </c>
      <c r="AI1832">
        <v>90</v>
      </c>
      <c r="AJ1832">
        <v>28535768</v>
      </c>
    </row>
    <row r="1833" spans="1:36" x14ac:dyDescent="0.25">
      <c r="A1833" t="str">
        <v>The Greatest Story Ever Told</v>
      </c>
      <c r="B1833">
        <v>23850</v>
      </c>
      <c r="C1833">
        <v>1965</v>
      </c>
      <c r="D1833" t="str">
        <v>1960s</v>
      </c>
      <c r="E1833" t="str">
        <v>Color</v>
      </c>
      <c r="F1833" t="str">
        <v>Biography</v>
      </c>
      <c r="G1833" t="str">
        <v>English</v>
      </c>
      <c r="H1833" t="str">
        <v>USA</v>
      </c>
      <c r="I1833" t="str">
        <v>G</v>
      </c>
      <c r="J1833" t="str">
        <v>Martin Landau</v>
      </c>
      <c r="K1833" t="str">
        <v>George Stevens</v>
      </c>
      <c r="L1833">
        <v>940</v>
      </c>
      <c r="M1833">
        <v>1934</v>
      </c>
      <c r="N1833">
        <v>126</v>
      </c>
      <c r="O1833">
        <v>1000</v>
      </c>
      <c r="P1833">
        <v>6.6</v>
      </c>
      <c r="R1833" t="str">
        <v>Brothers</v>
      </c>
      <c r="S1833">
        <v>39908</v>
      </c>
      <c r="T1833">
        <v>2009</v>
      </c>
      <c r="U1833" t="str">
        <v>2000s</v>
      </c>
      <c r="V1833" t="str">
        <v>Color</v>
      </c>
      <c r="W1833" t="str">
        <v>Drama</v>
      </c>
      <c r="X1833" t="str">
        <v>English</v>
      </c>
      <c r="Y1833" t="str">
        <v>USA</v>
      </c>
      <c r="Z1833" t="str">
        <v>R</v>
      </c>
      <c r="AA1833" t="str">
        <v>Natalie Portman</v>
      </c>
      <c r="AB1833" t="str">
        <v>Jim Sheridan</v>
      </c>
      <c r="AC1833">
        <v>20000</v>
      </c>
      <c r="AD1833">
        <v>42473</v>
      </c>
      <c r="AE1833">
        <v>260</v>
      </c>
      <c r="AF1833">
        <v>10000</v>
      </c>
      <c r="AG1833">
        <v>7.1</v>
      </c>
      <c r="AH1833">
        <v>217</v>
      </c>
      <c r="AI1833">
        <v>105</v>
      </c>
      <c r="AJ1833">
        <v>28501651</v>
      </c>
    </row>
    <row r="1834" spans="1:36" x14ac:dyDescent="0.25">
      <c r="A1834" t="str">
        <v>Black Rain</v>
      </c>
      <c r="B1834">
        <v>32790</v>
      </c>
      <c r="C1834">
        <v>1989</v>
      </c>
      <c r="D1834" t="str">
        <v>1980s</v>
      </c>
      <c r="E1834" t="str">
        <v>Color</v>
      </c>
      <c r="F1834" t="str">
        <v>Action</v>
      </c>
      <c r="G1834" t="str">
        <v>English</v>
      </c>
      <c r="H1834" t="str">
        <v>USA</v>
      </c>
      <c r="I1834" t="str">
        <v>R</v>
      </c>
      <c r="J1834" t="str">
        <v>Stephen Root</v>
      </c>
      <c r="K1834" t="str">
        <v>Ridley Scott</v>
      </c>
      <c r="L1834">
        <v>939</v>
      </c>
      <c r="M1834">
        <v>1748</v>
      </c>
      <c r="N1834">
        <v>0</v>
      </c>
      <c r="O1834">
        <v>0</v>
      </c>
      <c r="P1834">
        <v>6.6</v>
      </c>
      <c r="R1834" t="str">
        <v>Child's Play 2</v>
      </c>
      <c r="S1834">
        <v>33089</v>
      </c>
      <c r="T1834">
        <v>1990</v>
      </c>
      <c r="U1834" t="str">
        <v>1990s</v>
      </c>
      <c r="V1834" t="str">
        <v>Color</v>
      </c>
      <c r="W1834" t="str">
        <v>Fantasy</v>
      </c>
      <c r="X1834" t="str">
        <v>English</v>
      </c>
      <c r="Y1834" t="str">
        <v>USA</v>
      </c>
      <c r="Z1834" t="str">
        <v>R</v>
      </c>
      <c r="AA1834" t="str">
        <v>Jenny Agutter</v>
      </c>
      <c r="AB1834" t="str">
        <v>John Lafia</v>
      </c>
      <c r="AC1834">
        <v>659</v>
      </c>
      <c r="AD1834">
        <v>2646</v>
      </c>
      <c r="AE1834">
        <v>5</v>
      </c>
      <c r="AF1834">
        <v>0</v>
      </c>
      <c r="AG1834">
        <v>5.7</v>
      </c>
      <c r="AH1834">
        <v>59</v>
      </c>
      <c r="AI1834">
        <v>72</v>
      </c>
      <c r="AJ1834">
        <v>28501605</v>
      </c>
    </row>
    <row r="1835" spans="1:36" x14ac:dyDescent="0.25">
      <c r="A1835" t="str">
        <v>Bad Grandpa</v>
      </c>
      <c r="B1835">
        <v>41438</v>
      </c>
      <c r="C1835">
        <v>2013</v>
      </c>
      <c r="D1835" t="str">
        <v>2010s</v>
      </c>
      <c r="E1835" t="str">
        <v>Color</v>
      </c>
      <c r="F1835" t="str">
        <v>Comedy</v>
      </c>
      <c r="G1835" t="str">
        <v>English</v>
      </c>
      <c r="H1835" t="str">
        <v>USA</v>
      </c>
      <c r="I1835" t="str">
        <v>R</v>
      </c>
      <c r="J1835" t="str">
        <v>Jackson Nicoll</v>
      </c>
      <c r="K1835" t="str">
        <v>Jeff Tremaine</v>
      </c>
      <c r="L1835">
        <v>925</v>
      </c>
      <c r="M1835">
        <v>1018</v>
      </c>
      <c r="N1835">
        <v>79</v>
      </c>
      <c r="O1835">
        <v>26000</v>
      </c>
      <c r="P1835">
        <v>6.6</v>
      </c>
      <c r="R1835" t="str">
        <v>Employee of the Month</v>
      </c>
      <c r="S1835">
        <v>38853</v>
      </c>
      <c r="T1835">
        <v>2006</v>
      </c>
      <c r="U1835" t="str">
        <v>2000s</v>
      </c>
      <c r="V1835" t="str">
        <v>Color</v>
      </c>
      <c r="W1835" t="str">
        <v>Comedy</v>
      </c>
      <c r="X1835" t="str">
        <v>English</v>
      </c>
      <c r="Y1835" t="str">
        <v>USA</v>
      </c>
      <c r="Z1835" t="str">
        <v>PG-13</v>
      </c>
      <c r="AA1835" t="str">
        <v>Dane Cook</v>
      </c>
      <c r="AB1835" t="str">
        <v>Greg Coolidge</v>
      </c>
      <c r="AC1835">
        <v>1000</v>
      </c>
      <c r="AD1835">
        <v>4441</v>
      </c>
      <c r="AE1835">
        <v>27</v>
      </c>
      <c r="AF1835">
        <v>0</v>
      </c>
      <c r="AG1835">
        <v>5.5</v>
      </c>
      <c r="AH1835">
        <v>85</v>
      </c>
      <c r="AI1835">
        <v>103</v>
      </c>
      <c r="AJ1835">
        <v>28435406</v>
      </c>
    </row>
    <row r="1836" spans="1:36" x14ac:dyDescent="0.25">
      <c r="A1836" t="str">
        <v>Broken Vessels</v>
      </c>
      <c r="B1836">
        <v>35804</v>
      </c>
      <c r="C1836">
        <v>1998</v>
      </c>
      <c r="D1836" t="str">
        <v>1990s</v>
      </c>
      <c r="E1836" t="str">
        <v>Color</v>
      </c>
      <c r="F1836" t="str">
        <v>Drama</v>
      </c>
      <c r="G1836" t="str">
        <v>English</v>
      </c>
      <c r="H1836" t="str">
        <v>USA</v>
      </c>
      <c r="I1836" t="str">
        <v>R</v>
      </c>
      <c r="J1836" t="str">
        <v>William Smith</v>
      </c>
      <c r="K1836" t="str">
        <v>Scott Ziehl</v>
      </c>
      <c r="L1836">
        <v>919</v>
      </c>
      <c r="M1836">
        <v>2288</v>
      </c>
      <c r="N1836">
        <v>4</v>
      </c>
      <c r="O1836">
        <v>51</v>
      </c>
      <c r="P1836">
        <v>6.6</v>
      </c>
      <c r="R1836" t="str">
        <v>The Crocodile Hunter: Collision Course</v>
      </c>
      <c r="S1836">
        <v>37355</v>
      </c>
      <c r="T1836">
        <v>2002</v>
      </c>
      <c r="U1836" t="str">
        <v>2000s</v>
      </c>
      <c r="V1836" t="str">
        <v>Color</v>
      </c>
      <c r="W1836" t="str">
        <v>Action</v>
      </c>
      <c r="X1836" t="str">
        <v>English</v>
      </c>
      <c r="Y1836" t="str">
        <v>Australia</v>
      </c>
      <c r="Z1836" t="str">
        <v>PG</v>
      </c>
      <c r="AA1836" t="str">
        <v>Steve Irwin</v>
      </c>
      <c r="AB1836" t="str">
        <v>John Stainton</v>
      </c>
      <c r="AC1836">
        <v>477</v>
      </c>
      <c r="AD1836">
        <v>1483</v>
      </c>
      <c r="AE1836">
        <v>0</v>
      </c>
      <c r="AF1836">
        <v>332</v>
      </c>
      <c r="AG1836">
        <v>5.4</v>
      </c>
      <c r="AH1836">
        <v>61</v>
      </c>
      <c r="AI1836">
        <v>90</v>
      </c>
      <c r="AJ1836">
        <v>28399192</v>
      </c>
    </row>
    <row r="1837" spans="1:36" x14ac:dyDescent="0.25">
      <c r="A1837" t="str">
        <v>Dune</v>
      </c>
      <c r="B1837">
        <v>30935</v>
      </c>
      <c r="C1837">
        <v>1984</v>
      </c>
      <c r="D1837" t="str">
        <v>1980s</v>
      </c>
      <c r="E1837" t="str">
        <v>Color</v>
      </c>
      <c r="F1837" t="str">
        <v>Action</v>
      </c>
      <c r="G1837" t="str">
        <v>English</v>
      </c>
      <c r="H1837" t="str">
        <v>USA</v>
      </c>
      <c r="I1837" t="str">
        <v>PG-13</v>
      </c>
      <c r="J1837" t="str">
        <v>Virginia Madsen</v>
      </c>
      <c r="K1837" t="str">
        <v>David Lynch</v>
      </c>
      <c r="L1837">
        <v>913</v>
      </c>
      <c r="M1837">
        <v>2449</v>
      </c>
      <c r="N1837">
        <v>0</v>
      </c>
      <c r="O1837">
        <v>11000</v>
      </c>
      <c r="P1837">
        <v>6.6</v>
      </c>
      <c r="R1837" t="str">
        <v>The Shawshank Redemption</v>
      </c>
      <c r="S1837">
        <v>34427</v>
      </c>
      <c r="T1837">
        <v>1994</v>
      </c>
      <c r="U1837" t="str">
        <v>1990s</v>
      </c>
      <c r="V1837" t="str">
        <v>Color</v>
      </c>
      <c r="W1837" t="str">
        <v>Crime</v>
      </c>
      <c r="X1837" t="str">
        <v>English</v>
      </c>
      <c r="Y1837" t="str">
        <v>USA</v>
      </c>
      <c r="Z1837" t="str">
        <v>R</v>
      </c>
      <c r="AA1837" t="str">
        <v>Morgan Freeman</v>
      </c>
      <c r="AB1837" t="str">
        <v>Frank Darabont</v>
      </c>
      <c r="AC1837">
        <v>11000</v>
      </c>
      <c r="AD1837">
        <v>13495</v>
      </c>
      <c r="AE1837">
        <v>0</v>
      </c>
      <c r="AF1837">
        <v>108000</v>
      </c>
      <c r="AG1837">
        <v>9.3000000000000007</v>
      </c>
      <c r="AH1837">
        <v>199</v>
      </c>
      <c r="AI1837">
        <v>142</v>
      </c>
      <c r="AJ1837">
        <v>28341469</v>
      </c>
    </row>
    <row r="1838" spans="1:36" x14ac:dyDescent="0.25">
      <c r="A1838" t="str">
        <v>Derailed</v>
      </c>
      <c r="B1838">
        <v>38548</v>
      </c>
      <c r="C1838">
        <v>2005</v>
      </c>
      <c r="D1838" t="str">
        <v>2000s</v>
      </c>
      <c r="E1838" t="str">
        <v>Color</v>
      </c>
      <c r="F1838" t="str">
        <v>Drama</v>
      </c>
      <c r="G1838" t="str">
        <v>English</v>
      </c>
      <c r="H1838" t="str">
        <v>USA</v>
      </c>
      <c r="I1838" t="str">
        <v>R</v>
      </c>
      <c r="J1838" t="str">
        <v>Denis O'Hare</v>
      </c>
      <c r="K1838" t="str">
        <v>Mikael HÃ¥fstrÃ¶m</v>
      </c>
      <c r="L1838">
        <v>896</v>
      </c>
      <c r="M1838">
        <v>2019</v>
      </c>
      <c r="N1838">
        <v>101</v>
      </c>
      <c r="O1838">
        <v>0</v>
      </c>
      <c r="P1838">
        <v>6.6</v>
      </c>
      <c r="R1838" t="str">
        <v>After the Sunset</v>
      </c>
      <c r="S1838">
        <v>38218</v>
      </c>
      <c r="T1838">
        <v>2004</v>
      </c>
      <c r="U1838" t="str">
        <v>2000s</v>
      </c>
      <c r="V1838" t="str">
        <v>Color</v>
      </c>
      <c r="W1838" t="str">
        <v>Action</v>
      </c>
      <c r="X1838" t="str">
        <v>English</v>
      </c>
      <c r="Y1838" t="str">
        <v>USA</v>
      </c>
      <c r="Z1838" t="str">
        <v>PG-13</v>
      </c>
      <c r="AA1838" t="str">
        <v>Salma Hayek</v>
      </c>
      <c r="AB1838" t="str">
        <v>Brett Ratner</v>
      </c>
      <c r="AC1838">
        <v>4000</v>
      </c>
      <c r="AD1838">
        <v>9814</v>
      </c>
      <c r="AE1838">
        <v>420</v>
      </c>
      <c r="AF1838">
        <v>782</v>
      </c>
      <c r="AG1838">
        <v>6.3</v>
      </c>
      <c r="AH1838">
        <v>117</v>
      </c>
      <c r="AI1838">
        <v>97</v>
      </c>
      <c r="AJ1838">
        <v>28328132</v>
      </c>
    </row>
    <row r="1839" spans="1:36" x14ac:dyDescent="0.25">
      <c r="A1839" t="str">
        <v>The Homesman</v>
      </c>
      <c r="B1839">
        <v>41673</v>
      </c>
      <c r="C1839">
        <v>2014</v>
      </c>
      <c r="D1839" t="str">
        <v>2010s</v>
      </c>
      <c r="E1839" t="str">
        <v>Color</v>
      </c>
      <c r="F1839" t="str">
        <v>Drama</v>
      </c>
      <c r="G1839" t="str">
        <v>English</v>
      </c>
      <c r="H1839" t="str">
        <v>USA</v>
      </c>
      <c r="I1839" t="str">
        <v>R</v>
      </c>
      <c r="J1839" t="str">
        <v>Barry Corbin</v>
      </c>
      <c r="K1839" t="str">
        <v>Tommy Lee Jones</v>
      </c>
      <c r="L1839">
        <v>883</v>
      </c>
      <c r="M1839">
        <v>2896</v>
      </c>
      <c r="N1839">
        <v>0</v>
      </c>
      <c r="O1839">
        <v>0</v>
      </c>
      <c r="P1839">
        <v>6.6</v>
      </c>
      <c r="R1839" t="str">
        <v>The Ant Bully</v>
      </c>
      <c r="S1839">
        <v>38816</v>
      </c>
      <c r="T1839">
        <v>2006</v>
      </c>
      <c r="U1839" t="str">
        <v>2000s</v>
      </c>
      <c r="V1839" t="str">
        <v>Color</v>
      </c>
      <c r="W1839" t="str">
        <v>Adventure</v>
      </c>
      <c r="X1839" t="str">
        <v>English</v>
      </c>
      <c r="Y1839" t="str">
        <v>USA</v>
      </c>
      <c r="Z1839" t="str">
        <v>PG</v>
      </c>
      <c r="AA1839" t="str">
        <v>Nicolas Cage</v>
      </c>
      <c r="AB1839" t="str">
        <v>John A. Davis</v>
      </c>
      <c r="AC1839">
        <v>12000</v>
      </c>
      <c r="AD1839">
        <v>33822</v>
      </c>
      <c r="AE1839">
        <v>8</v>
      </c>
      <c r="AF1839">
        <v>593</v>
      </c>
      <c r="AG1839">
        <v>5.9</v>
      </c>
      <c r="AH1839">
        <v>105</v>
      </c>
      <c r="AI1839">
        <v>88</v>
      </c>
      <c r="AJ1839">
        <v>28133159</v>
      </c>
    </row>
    <row r="1840" spans="1:36" x14ac:dyDescent="0.25">
      <c r="A1840" t="str">
        <v>Insidious: Chapter 2</v>
      </c>
      <c r="B1840">
        <v>41463</v>
      </c>
      <c r="C1840">
        <v>2013</v>
      </c>
      <c r="D1840" t="str">
        <v>2010s</v>
      </c>
      <c r="E1840" t="str">
        <v>Color</v>
      </c>
      <c r="F1840" t="str">
        <v>Fantasy</v>
      </c>
      <c r="G1840" t="str">
        <v>English</v>
      </c>
      <c r="H1840" t="str">
        <v>USA</v>
      </c>
      <c r="I1840" t="str">
        <v>PG-13</v>
      </c>
      <c r="J1840" t="str">
        <v>Lin Shaye</v>
      </c>
      <c r="K1840" t="str">
        <v>James Wan</v>
      </c>
      <c r="L1840">
        <v>852</v>
      </c>
      <c r="M1840">
        <v>2975</v>
      </c>
      <c r="N1840">
        <v>0</v>
      </c>
      <c r="O1840">
        <v>35000</v>
      </c>
      <c r="P1840">
        <v>6.6</v>
      </c>
      <c r="R1840" t="str">
        <v>Abduction</v>
      </c>
      <c r="S1840">
        <v>40642</v>
      </c>
      <c r="T1840">
        <v>2011</v>
      </c>
      <c r="U1840" t="str">
        <v>2010s</v>
      </c>
      <c r="V1840" t="str">
        <v>Color</v>
      </c>
      <c r="W1840" t="str">
        <v>Action</v>
      </c>
      <c r="X1840" t="str">
        <v>English</v>
      </c>
      <c r="Y1840" t="str">
        <v>USA</v>
      </c>
      <c r="Z1840" t="str">
        <v>PG-13</v>
      </c>
      <c r="AA1840" t="str">
        <v>Ken Arnold</v>
      </c>
      <c r="AB1840" t="str">
        <v>John Singleton</v>
      </c>
      <c r="AC1840">
        <v>327</v>
      </c>
      <c r="AD1840">
        <v>561</v>
      </c>
      <c r="AE1840">
        <v>309</v>
      </c>
      <c r="AF1840">
        <v>13000</v>
      </c>
      <c r="AG1840">
        <v>5</v>
      </c>
      <c r="AH1840">
        <v>180</v>
      </c>
      <c r="AI1840">
        <v>106</v>
      </c>
      <c r="AJ1840">
        <v>28064226</v>
      </c>
    </row>
    <row r="1841" spans="1:36" x14ac:dyDescent="0.25">
      <c r="A1841" t="str">
        <v>The 13th Warrior</v>
      </c>
      <c r="B1841">
        <v>36209</v>
      </c>
      <c r="C1841">
        <v>1999</v>
      </c>
      <c r="D1841" t="str">
        <v>1990s</v>
      </c>
      <c r="E1841" t="str">
        <v>Color</v>
      </c>
      <c r="F1841" t="str">
        <v>Action</v>
      </c>
      <c r="G1841" t="str">
        <v>English</v>
      </c>
      <c r="H1841" t="str">
        <v>USA</v>
      </c>
      <c r="I1841" t="str">
        <v>R</v>
      </c>
      <c r="J1841" t="str">
        <v>Tony Curran</v>
      </c>
      <c r="K1841" t="str">
        <v>John McTiernan</v>
      </c>
      <c r="L1841">
        <v>845</v>
      </c>
      <c r="M1841">
        <v>1815</v>
      </c>
      <c r="N1841">
        <v>323</v>
      </c>
      <c r="O1841">
        <v>0</v>
      </c>
      <c r="P1841">
        <v>6.6</v>
      </c>
      <c r="R1841" t="str">
        <v>Zathura: A Space Adventure</v>
      </c>
      <c r="S1841">
        <v>38622</v>
      </c>
      <c r="T1841">
        <v>2005</v>
      </c>
      <c r="U1841" t="str">
        <v>2000s</v>
      </c>
      <c r="V1841" t="str">
        <v>Color</v>
      </c>
      <c r="W1841" t="str">
        <v>Action</v>
      </c>
      <c r="X1841" t="str">
        <v>English</v>
      </c>
      <c r="Y1841" t="str">
        <v>USA</v>
      </c>
      <c r="Z1841" t="str">
        <v>PG</v>
      </c>
      <c r="AA1841" t="str">
        <v>Kristen Stewart</v>
      </c>
      <c r="AB1841" t="str">
        <v>Jon Favreau</v>
      </c>
      <c r="AC1841">
        <v>17000</v>
      </c>
      <c r="AD1841">
        <v>32232</v>
      </c>
      <c r="AE1841">
        <v>4000</v>
      </c>
      <c r="AF1841">
        <v>0</v>
      </c>
      <c r="AG1841">
        <v>6.1</v>
      </c>
      <c r="AH1841">
        <v>136</v>
      </c>
      <c r="AI1841">
        <v>101</v>
      </c>
      <c r="AJ1841">
        <v>28045540</v>
      </c>
    </row>
    <row r="1842" spans="1:36" x14ac:dyDescent="0.25">
      <c r="A1842" t="str">
        <v>The Puffy Chair</v>
      </c>
      <c r="B1842">
        <v>38648</v>
      </c>
      <c r="C1842">
        <v>2005</v>
      </c>
      <c r="D1842" t="str">
        <v>2000s</v>
      </c>
      <c r="E1842" t="str">
        <v>Color</v>
      </c>
      <c r="F1842" t="str">
        <v>Comedy</v>
      </c>
      <c r="G1842" t="str">
        <v>English</v>
      </c>
      <c r="H1842" t="str">
        <v>USA</v>
      </c>
      <c r="I1842" t="str">
        <v>R</v>
      </c>
      <c r="J1842" t="str">
        <v>Mark Duplass</v>
      </c>
      <c r="K1842" t="str">
        <v>Jay Duplass</v>
      </c>
      <c r="L1842">
        <v>830</v>
      </c>
      <c r="M1842">
        <v>1064</v>
      </c>
      <c r="N1842">
        <v>157</v>
      </c>
      <c r="O1842">
        <v>297</v>
      </c>
      <c r="P1842">
        <v>6.6</v>
      </c>
      <c r="R1842" t="str">
        <v>Doom</v>
      </c>
      <c r="S1842">
        <v>38547</v>
      </c>
      <c r="T1842">
        <v>2005</v>
      </c>
      <c r="U1842" t="str">
        <v>2000s</v>
      </c>
      <c r="V1842" t="str">
        <v>Color</v>
      </c>
      <c r="W1842" t="str">
        <v>Action</v>
      </c>
      <c r="X1842" t="str">
        <v>English</v>
      </c>
      <c r="Y1842" t="str">
        <v>UK</v>
      </c>
      <c r="Z1842" t="str">
        <v>R</v>
      </c>
      <c r="AA1842" t="str">
        <v>Dwayne Johnson</v>
      </c>
      <c r="AB1842" t="str">
        <v>Andrzej Bartkowiak</v>
      </c>
      <c r="AC1842">
        <v>12000</v>
      </c>
      <c r="AD1842">
        <v>13517</v>
      </c>
      <c r="AE1842">
        <v>43</v>
      </c>
      <c r="AF1842">
        <v>0</v>
      </c>
      <c r="AG1842">
        <v>5.2</v>
      </c>
      <c r="AH1842">
        <v>237</v>
      </c>
      <c r="AI1842">
        <v>113</v>
      </c>
      <c r="AJ1842">
        <v>28031250</v>
      </c>
    </row>
    <row r="1843" spans="1:36" x14ac:dyDescent="0.25">
      <c r="A1843" t="str">
        <v>The Funeral</v>
      </c>
      <c r="B1843">
        <v>35395</v>
      </c>
      <c r="C1843">
        <v>1996</v>
      </c>
      <c r="D1843" t="str">
        <v>1990s</v>
      </c>
      <c r="E1843" t="str">
        <v>Color</v>
      </c>
      <c r="F1843" t="str">
        <v>Crime</v>
      </c>
      <c r="G1843" t="str">
        <v>English</v>
      </c>
      <c r="H1843" t="str">
        <v>USA</v>
      </c>
      <c r="I1843" t="str">
        <v>R</v>
      </c>
      <c r="J1843" t="str">
        <v>Isabella Rossellini</v>
      </c>
      <c r="K1843" t="str">
        <v>Abel Ferrara</v>
      </c>
      <c r="L1843">
        <v>812</v>
      </c>
      <c r="M1843">
        <v>3337</v>
      </c>
      <c r="N1843">
        <v>220</v>
      </c>
      <c r="O1843">
        <v>344</v>
      </c>
      <c r="P1843">
        <v>6.6</v>
      </c>
      <c r="R1843" t="str">
        <v>Grosse Pointe Blank</v>
      </c>
      <c r="S1843">
        <v>35621</v>
      </c>
      <c r="T1843">
        <v>1997</v>
      </c>
      <c r="U1843" t="str">
        <v>1990s</v>
      </c>
      <c r="V1843" t="str">
        <v>Color</v>
      </c>
      <c r="W1843" t="str">
        <v>Action</v>
      </c>
      <c r="X1843" t="str">
        <v>English</v>
      </c>
      <c r="Y1843" t="str">
        <v>USA</v>
      </c>
      <c r="Z1843" t="str">
        <v>R</v>
      </c>
      <c r="AA1843" t="str">
        <v>Minnie Driver</v>
      </c>
      <c r="AB1843" t="str">
        <v>George Armitage</v>
      </c>
      <c r="AC1843">
        <v>893</v>
      </c>
      <c r="AD1843">
        <v>2044</v>
      </c>
      <c r="AE1843">
        <v>5</v>
      </c>
      <c r="AF1843">
        <v>0</v>
      </c>
      <c r="AG1843">
        <v>7.4</v>
      </c>
      <c r="AH1843">
        <v>111</v>
      </c>
      <c r="AI1843">
        <v>107</v>
      </c>
      <c r="AJ1843">
        <v>28014536</v>
      </c>
    </row>
    <row r="1844" spans="1:36" x14ac:dyDescent="0.25">
      <c r="A1844" t="str">
        <v>Severance</v>
      </c>
      <c r="B1844">
        <v>39003</v>
      </c>
      <c r="C1844">
        <v>2006</v>
      </c>
      <c r="D1844" t="str">
        <v>2000s</v>
      </c>
      <c r="E1844" t="str">
        <v>Color</v>
      </c>
      <c r="F1844" t="str">
        <v>Comedy</v>
      </c>
      <c r="G1844" t="str">
        <v>English</v>
      </c>
      <c r="H1844" t="str">
        <v>UK</v>
      </c>
      <c r="I1844" t="str">
        <v>R</v>
      </c>
      <c r="J1844" t="str">
        <v>Danny Dyer</v>
      </c>
      <c r="K1844" t="str">
        <v>Christopher Smith</v>
      </c>
      <c r="L1844">
        <v>798</v>
      </c>
      <c r="M1844">
        <v>2217</v>
      </c>
      <c r="N1844">
        <v>76</v>
      </c>
      <c r="O1844">
        <v>0</v>
      </c>
      <c r="P1844">
        <v>6.6</v>
      </c>
      <c r="R1844" t="str">
        <v>Loaded Weapon 1</v>
      </c>
      <c r="S1844">
        <v>34164</v>
      </c>
      <c r="T1844">
        <v>1993</v>
      </c>
      <c r="U1844" t="str">
        <v>1990s</v>
      </c>
      <c r="V1844" t="str">
        <v>Color</v>
      </c>
      <c r="W1844" t="str">
        <v>Action</v>
      </c>
      <c r="X1844" t="str">
        <v>English</v>
      </c>
      <c r="Y1844" t="str">
        <v>USA</v>
      </c>
      <c r="Z1844" t="str">
        <v>PG-13</v>
      </c>
      <c r="AA1844" t="str">
        <v>Jon Lovitz</v>
      </c>
      <c r="AB1844" t="str">
        <v>Gene Quintano</v>
      </c>
      <c r="AC1844">
        <v>11000</v>
      </c>
      <c r="AD1844">
        <v>12322</v>
      </c>
      <c r="AE1844">
        <v>0</v>
      </c>
      <c r="AF1844">
        <v>0</v>
      </c>
      <c r="AG1844">
        <v>6.1</v>
      </c>
      <c r="AH1844">
        <v>19</v>
      </c>
      <c r="AI1844">
        <v>84</v>
      </c>
      <c r="AJ1844">
        <v>27979400</v>
      </c>
    </row>
    <row r="1845" spans="1:36" x14ac:dyDescent="0.25">
      <c r="A1845" t="str">
        <v>Auto Focus</v>
      </c>
      <c r="B1845">
        <v>37375</v>
      </c>
      <c r="C1845">
        <v>2002</v>
      </c>
      <c r="D1845" t="str">
        <v>2000s</v>
      </c>
      <c r="E1845" t="str">
        <v>Color</v>
      </c>
      <c r="F1845" t="str">
        <v>Biography</v>
      </c>
      <c r="G1845" t="str">
        <v>English</v>
      </c>
      <c r="H1845" t="str">
        <v>USA</v>
      </c>
      <c r="I1845" t="str">
        <v>R</v>
      </c>
      <c r="J1845" t="str">
        <v>Ed Begley Jr.</v>
      </c>
      <c r="K1845" t="str">
        <v>Paul Schrader</v>
      </c>
      <c r="L1845">
        <v>783</v>
      </c>
      <c r="M1845">
        <v>2684</v>
      </c>
      <c r="N1845">
        <v>261</v>
      </c>
      <c r="O1845">
        <v>357</v>
      </c>
      <c r="P1845">
        <v>6.6</v>
      </c>
      <c r="R1845" t="str">
        <v>Johnny English</v>
      </c>
      <c r="S1845">
        <v>37808</v>
      </c>
      <c r="T1845">
        <v>2003</v>
      </c>
      <c r="U1845" t="str">
        <v>2000s</v>
      </c>
      <c r="V1845" t="str">
        <v>Color</v>
      </c>
      <c r="W1845" t="str">
        <v>Action</v>
      </c>
      <c r="X1845" t="str">
        <v>English</v>
      </c>
      <c r="Y1845" t="str">
        <v>UK</v>
      </c>
      <c r="Z1845" t="str">
        <v>PG</v>
      </c>
      <c r="AA1845" t="str">
        <v>Kevin McNally</v>
      </c>
      <c r="AB1845" t="str">
        <v>Peter Howitt</v>
      </c>
      <c r="AC1845">
        <v>427</v>
      </c>
      <c r="AD1845">
        <v>1461</v>
      </c>
      <c r="AE1845">
        <v>29</v>
      </c>
      <c r="AF1845">
        <v>2000</v>
      </c>
      <c r="AG1845">
        <v>6.1</v>
      </c>
      <c r="AH1845">
        <v>122</v>
      </c>
      <c r="AI1845">
        <v>87</v>
      </c>
      <c r="AJ1845">
        <v>27972410</v>
      </c>
    </row>
    <row r="1846" spans="1:36" x14ac:dyDescent="0.25">
      <c r="A1846" t="str">
        <v>Lonesome Jim</v>
      </c>
      <c r="B1846">
        <v>38409</v>
      </c>
      <c r="C1846">
        <v>2005</v>
      </c>
      <c r="D1846" t="str">
        <v>2000s</v>
      </c>
      <c r="E1846" t="str">
        <v>Color</v>
      </c>
      <c r="F1846" t="str">
        <v>Comedy</v>
      </c>
      <c r="G1846" t="str">
        <v>English</v>
      </c>
      <c r="H1846" t="str">
        <v>USA</v>
      </c>
      <c r="I1846" t="str">
        <v>R</v>
      </c>
      <c r="J1846" t="str">
        <v>Kevin Corrigan</v>
      </c>
      <c r="K1846" t="str">
        <v>Steve Buscemi</v>
      </c>
      <c r="L1846">
        <v>778</v>
      </c>
      <c r="M1846">
        <v>1440</v>
      </c>
      <c r="N1846">
        <v>12000</v>
      </c>
      <c r="O1846">
        <v>238</v>
      </c>
      <c r="P1846">
        <v>6.6</v>
      </c>
      <c r="R1846" t="str">
        <v>Menace II Society</v>
      </c>
      <c r="S1846">
        <v>34195</v>
      </c>
      <c r="T1846">
        <v>1993</v>
      </c>
      <c r="U1846" t="str">
        <v>1990s</v>
      </c>
      <c r="V1846" t="str">
        <v>Color</v>
      </c>
      <c r="W1846" t="str">
        <v>Crime</v>
      </c>
      <c r="X1846" t="str">
        <v>English</v>
      </c>
      <c r="Y1846" t="str">
        <v>USA</v>
      </c>
      <c r="Z1846" t="str">
        <v>R</v>
      </c>
      <c r="AA1846" t="str">
        <v>Jada Pinkett Smith</v>
      </c>
      <c r="AB1846" t="str">
        <v>Albert Hughes</v>
      </c>
      <c r="AC1846">
        <v>851</v>
      </c>
      <c r="AD1846">
        <v>3036</v>
      </c>
      <c r="AE1846">
        <v>117</v>
      </c>
      <c r="AF1846">
        <v>0</v>
      </c>
      <c r="AG1846">
        <v>7.5</v>
      </c>
      <c r="AH1846">
        <v>28</v>
      </c>
      <c r="AI1846">
        <v>97</v>
      </c>
      <c r="AJ1846">
        <v>27900000</v>
      </c>
    </row>
    <row r="1847" spans="1:36" x14ac:dyDescent="0.25">
      <c r="A1847" t="str">
        <v>The Spiderwick Chronicles</v>
      </c>
      <c r="B1847">
        <v>39465</v>
      </c>
      <c r="C1847">
        <v>2008</v>
      </c>
      <c r="D1847" t="str">
        <v>2000s</v>
      </c>
      <c r="E1847" t="str">
        <v>Color</v>
      </c>
      <c r="F1847" t="str">
        <v>Adventure</v>
      </c>
      <c r="G1847" t="str">
        <v>English</v>
      </c>
      <c r="H1847" t="str">
        <v>USA</v>
      </c>
      <c r="I1847" t="str">
        <v>PG</v>
      </c>
      <c r="J1847" t="str">
        <v>Martin Short</v>
      </c>
      <c r="K1847" t="str">
        <v>Mark Waters</v>
      </c>
      <c r="L1847">
        <v>770</v>
      </c>
      <c r="M1847">
        <v>1614</v>
      </c>
      <c r="N1847">
        <v>70</v>
      </c>
      <c r="O1847">
        <v>0</v>
      </c>
      <c r="P1847">
        <v>6.6</v>
      </c>
      <c r="R1847" t="str">
        <v>Friday</v>
      </c>
      <c r="S1847">
        <v>34898</v>
      </c>
      <c r="T1847">
        <v>1995</v>
      </c>
      <c r="U1847" t="str">
        <v>1990s</v>
      </c>
      <c r="V1847" t="str">
        <v>Black and White</v>
      </c>
      <c r="W1847" t="str">
        <v>Comedy</v>
      </c>
      <c r="X1847" t="str">
        <v>English</v>
      </c>
      <c r="Y1847" t="str">
        <v>USA</v>
      </c>
      <c r="Z1847" t="str">
        <v>R</v>
      </c>
      <c r="AA1847" t="str">
        <v>Nia Long</v>
      </c>
      <c r="AB1847" t="str">
        <v>F. Gary Gray</v>
      </c>
      <c r="AC1847">
        <v>826</v>
      </c>
      <c r="AD1847">
        <v>3455</v>
      </c>
      <c r="AE1847">
        <v>473</v>
      </c>
      <c r="AF1847">
        <v>8000</v>
      </c>
      <c r="AG1847">
        <v>7.3</v>
      </c>
      <c r="AH1847">
        <v>20</v>
      </c>
      <c r="AI1847">
        <v>97</v>
      </c>
      <c r="AJ1847">
        <v>27900000</v>
      </c>
    </row>
    <row r="1848" spans="1:36" x14ac:dyDescent="0.25">
      <c r="A1848" t="str">
        <v>The Prince of Tides</v>
      </c>
      <c r="B1848">
        <v>33322</v>
      </c>
      <c r="C1848">
        <v>1991</v>
      </c>
      <c r="D1848" t="str">
        <v>1990s</v>
      </c>
      <c r="E1848" t="str">
        <v>Color</v>
      </c>
      <c r="F1848" t="str">
        <v>Drama</v>
      </c>
      <c r="G1848" t="str">
        <v>English</v>
      </c>
      <c r="H1848" t="str">
        <v>USA</v>
      </c>
      <c r="I1848" t="str">
        <v>R</v>
      </c>
      <c r="J1848" t="str">
        <v>George Carlin</v>
      </c>
      <c r="K1848" t="str">
        <v>Barbra Streisand</v>
      </c>
      <c r="L1848">
        <v>769</v>
      </c>
      <c r="M1848">
        <v>1936</v>
      </c>
      <c r="N1848">
        <v>0</v>
      </c>
      <c r="O1848">
        <v>883</v>
      </c>
      <c r="P1848">
        <v>6.6</v>
      </c>
      <c r="R1848" t="str">
        <v>Beastly</v>
      </c>
      <c r="S1848">
        <v>40608</v>
      </c>
      <c r="T1848">
        <v>2011</v>
      </c>
      <c r="U1848" t="str">
        <v>2010s</v>
      </c>
      <c r="V1848" t="str">
        <v>Color</v>
      </c>
      <c r="W1848" t="str">
        <v>Drama</v>
      </c>
      <c r="X1848" t="str">
        <v>English</v>
      </c>
      <c r="Y1848" t="str">
        <v>USA</v>
      </c>
      <c r="Z1848" t="str">
        <v>PG-13</v>
      </c>
      <c r="AA1848" t="str">
        <v>Alex Pettyfer</v>
      </c>
      <c r="AB1848" t="str">
        <v>Daniel Barnz</v>
      </c>
      <c r="AC1848">
        <v>15000</v>
      </c>
      <c r="AD1848">
        <v>17396</v>
      </c>
      <c r="AE1848">
        <v>33</v>
      </c>
      <c r="AF1848">
        <v>16000</v>
      </c>
      <c r="AG1848">
        <v>5.6</v>
      </c>
      <c r="AH1848">
        <v>148</v>
      </c>
      <c r="AI1848">
        <v>86</v>
      </c>
      <c r="AJ1848">
        <v>27854896</v>
      </c>
    </row>
    <row r="1849" spans="1:36" x14ac:dyDescent="0.25">
      <c r="A1849" t="str">
        <v>Thumbsucker</v>
      </c>
      <c r="B1849">
        <v>38669</v>
      </c>
      <c r="C1849">
        <v>2005</v>
      </c>
      <c r="D1849" t="str">
        <v>2000s</v>
      </c>
      <c r="E1849" t="str">
        <v>Color</v>
      </c>
      <c r="F1849" t="str">
        <v>Comedy</v>
      </c>
      <c r="G1849" t="str">
        <v>English</v>
      </c>
      <c r="H1849" t="str">
        <v>USA</v>
      </c>
      <c r="I1849" t="str">
        <v>R</v>
      </c>
      <c r="J1849" t="str">
        <v>Kelli Garner</v>
      </c>
      <c r="K1849" t="str">
        <v>Mike Mills</v>
      </c>
      <c r="L1849">
        <v>730</v>
      </c>
      <c r="M1849">
        <v>1208</v>
      </c>
      <c r="N1849">
        <v>101</v>
      </c>
      <c r="O1849">
        <v>708</v>
      </c>
      <c r="P1849">
        <v>6.6</v>
      </c>
      <c r="R1849" t="str">
        <v>Crank</v>
      </c>
      <c r="S1849">
        <v>39079</v>
      </c>
      <c r="T1849">
        <v>2006</v>
      </c>
      <c r="U1849" t="str">
        <v>2000s</v>
      </c>
      <c r="V1849" t="str">
        <v>Color</v>
      </c>
      <c r="W1849" t="str">
        <v>Action</v>
      </c>
      <c r="X1849" t="str">
        <v>English</v>
      </c>
      <c r="Y1849" t="str">
        <v>USA</v>
      </c>
      <c r="Z1849" t="str">
        <v>R</v>
      </c>
      <c r="AA1849" t="str">
        <v>Jason Statham</v>
      </c>
      <c r="AB1849" t="str">
        <v>Mark Neveldine</v>
      </c>
      <c r="AC1849">
        <v>26000</v>
      </c>
      <c r="AD1849">
        <v>28767</v>
      </c>
      <c r="AE1849">
        <v>83</v>
      </c>
      <c r="AF1849">
        <v>0</v>
      </c>
      <c r="AG1849">
        <v>7</v>
      </c>
      <c r="AH1849">
        <v>170</v>
      </c>
      <c r="AI1849">
        <v>93</v>
      </c>
      <c r="AJ1849">
        <v>27829874</v>
      </c>
    </row>
    <row r="1850" spans="1:36" x14ac:dyDescent="0.25">
      <c r="A1850" t="str">
        <v>Wonderland</v>
      </c>
      <c r="B1850">
        <v>37771</v>
      </c>
      <c r="C1850">
        <v>2003</v>
      </c>
      <c r="D1850" t="str">
        <v>2000s</v>
      </c>
      <c r="E1850" t="str">
        <v>Color</v>
      </c>
      <c r="F1850" t="str">
        <v>Crime</v>
      </c>
      <c r="G1850" t="str">
        <v>English</v>
      </c>
      <c r="H1850" t="str">
        <v>USA</v>
      </c>
      <c r="I1850" t="str">
        <v>R</v>
      </c>
      <c r="J1850" t="str">
        <v>Alexis Dziena</v>
      </c>
      <c r="K1850" t="str">
        <v>James Cox</v>
      </c>
      <c r="L1850">
        <v>715</v>
      </c>
      <c r="M1850">
        <v>1315</v>
      </c>
      <c r="N1850">
        <v>10</v>
      </c>
      <c r="O1850">
        <v>1000</v>
      </c>
      <c r="P1850">
        <v>6.6</v>
      </c>
      <c r="R1850" t="str">
        <v>The Majestic</v>
      </c>
      <c r="S1850">
        <v>37225</v>
      </c>
      <c r="T1850">
        <v>2001</v>
      </c>
      <c r="U1850" t="str">
        <v>2000s</v>
      </c>
      <c r="V1850" t="str">
        <v>Color</v>
      </c>
      <c r="W1850" t="str">
        <v>Drama</v>
      </c>
      <c r="X1850" t="str">
        <v>English</v>
      </c>
      <c r="Y1850" t="str">
        <v>USA</v>
      </c>
      <c r="Z1850" t="str">
        <v>PG</v>
      </c>
      <c r="AA1850" t="str">
        <v>Martin Landau</v>
      </c>
      <c r="AB1850" t="str">
        <v>Frank Darabont</v>
      </c>
      <c r="AC1850">
        <v>940</v>
      </c>
      <c r="AD1850">
        <v>4310</v>
      </c>
      <c r="AE1850">
        <v>0</v>
      </c>
      <c r="AF1850">
        <v>0</v>
      </c>
      <c r="AG1850">
        <v>6.9</v>
      </c>
      <c r="AH1850">
        <v>128</v>
      </c>
      <c r="AI1850">
        <v>152</v>
      </c>
      <c r="AJ1850">
        <v>27796042</v>
      </c>
    </row>
    <row r="1851" spans="1:36" x14ac:dyDescent="0.25">
      <c r="A1851" t="str">
        <v>Licence to Kill</v>
      </c>
      <c r="B1851">
        <v>32829</v>
      </c>
      <c r="C1851">
        <v>1989</v>
      </c>
      <c r="D1851" t="str">
        <v>1980s</v>
      </c>
      <c r="E1851" t="str">
        <v>Color</v>
      </c>
      <c r="F1851" t="str">
        <v>Action</v>
      </c>
      <c r="G1851" t="str">
        <v>English</v>
      </c>
      <c r="H1851" t="str">
        <v>UK</v>
      </c>
      <c r="I1851" t="str">
        <v>PG-13</v>
      </c>
      <c r="J1851" t="str">
        <v>Robert Davi</v>
      </c>
      <c r="K1851" t="str">
        <v>John Glen</v>
      </c>
      <c r="L1851">
        <v>683</v>
      </c>
      <c r="M1851">
        <v>2371</v>
      </c>
      <c r="N1851">
        <v>46</v>
      </c>
      <c r="O1851">
        <v>0</v>
      </c>
      <c r="P1851">
        <v>6.6</v>
      </c>
      <c r="R1851" t="str">
        <v>The Switch</v>
      </c>
      <c r="S1851">
        <v>40331</v>
      </c>
      <c r="T1851">
        <v>2010</v>
      </c>
      <c r="U1851" t="str">
        <v>2010s</v>
      </c>
      <c r="V1851" t="str">
        <v>Color</v>
      </c>
      <c r="W1851" t="str">
        <v>Comedy</v>
      </c>
      <c r="X1851" t="str">
        <v>English</v>
      </c>
      <c r="Y1851" t="str">
        <v>USA</v>
      </c>
      <c r="Z1851" t="str">
        <v>PG-13</v>
      </c>
      <c r="AA1851" t="str">
        <v>Caroline Dhavernas</v>
      </c>
      <c r="AB1851" t="str">
        <v>Josh Gordon</v>
      </c>
      <c r="AC1851">
        <v>544</v>
      </c>
      <c r="AD1851">
        <v>1292</v>
      </c>
      <c r="AE1851">
        <v>8</v>
      </c>
      <c r="AF1851">
        <v>0</v>
      </c>
      <c r="AG1851">
        <v>6.1</v>
      </c>
      <c r="AH1851">
        <v>181</v>
      </c>
      <c r="AI1851">
        <v>101</v>
      </c>
      <c r="AJ1851">
        <v>27758465</v>
      </c>
    </row>
    <row r="1852" spans="1:36" x14ac:dyDescent="0.25">
      <c r="A1852" t="str">
        <v>The Swindle</v>
      </c>
      <c r="B1852">
        <v>35791</v>
      </c>
      <c r="C1852">
        <v>1997</v>
      </c>
      <c r="D1852" t="str">
        <v>1990s</v>
      </c>
      <c r="E1852" t="str">
        <v>Color</v>
      </c>
      <c r="F1852" t="str">
        <v>Comedy</v>
      </c>
      <c r="G1852" t="str">
        <v>French</v>
      </c>
      <c r="H1852" t="str">
        <v>France</v>
      </c>
      <c r="I1852" t="str">
        <v>Not Rated</v>
      </c>
      <c r="J1852" t="str">
        <v>Isabelle Huppert</v>
      </c>
      <c r="K1852" t="str">
        <v>Claude Chabrol</v>
      </c>
      <c r="L1852">
        <v>678</v>
      </c>
      <c r="M1852">
        <v>1256</v>
      </c>
      <c r="N1852">
        <v>324</v>
      </c>
      <c r="O1852">
        <v>33</v>
      </c>
      <c r="P1852">
        <v>6.6</v>
      </c>
      <c r="R1852" t="str">
        <v>Sinister 2</v>
      </c>
      <c r="S1852">
        <v>42041</v>
      </c>
      <c r="T1852">
        <v>2015</v>
      </c>
      <c r="U1852" t="str">
        <v>2010s</v>
      </c>
      <c r="V1852" t="str">
        <v>Color</v>
      </c>
      <c r="W1852" t="str">
        <v>Horror</v>
      </c>
      <c r="X1852" t="str">
        <v>English</v>
      </c>
      <c r="Y1852" t="str">
        <v>USA</v>
      </c>
      <c r="Z1852" t="str">
        <v>R</v>
      </c>
      <c r="AA1852" t="str">
        <v>Laila Haley</v>
      </c>
      <c r="AB1852" t="str">
        <v>CiarÃ¡n Foy</v>
      </c>
      <c r="AC1852">
        <v>1000</v>
      </c>
      <c r="AD1852">
        <v>2403</v>
      </c>
      <c r="AE1852">
        <v>11</v>
      </c>
      <c r="AF1852">
        <v>13000</v>
      </c>
      <c r="AG1852">
        <v>5.2</v>
      </c>
      <c r="AH1852">
        <v>189</v>
      </c>
      <c r="AI1852">
        <v>97</v>
      </c>
      <c r="AJ1852">
        <v>27736779</v>
      </c>
    </row>
    <row r="1853" spans="1:36" x14ac:dyDescent="0.25">
      <c r="A1853" t="str">
        <v>Arbitrage</v>
      </c>
      <c r="B1853">
        <v>41053</v>
      </c>
      <c r="C1853">
        <v>2012</v>
      </c>
      <c r="D1853" t="str">
        <v>2010s</v>
      </c>
      <c r="E1853" t="str">
        <v>Color</v>
      </c>
      <c r="F1853" t="str">
        <v>Drama</v>
      </c>
      <c r="G1853" t="str">
        <v>English</v>
      </c>
      <c r="H1853" t="str">
        <v>USA</v>
      </c>
      <c r="I1853" t="str">
        <v>R</v>
      </c>
      <c r="J1853" t="str">
        <v>Nate Parker</v>
      </c>
      <c r="K1853" t="str">
        <v>Nicholas Jarecki</v>
      </c>
      <c r="L1853">
        <v>664</v>
      </c>
      <c r="M1853">
        <v>2440</v>
      </c>
      <c r="N1853">
        <v>27</v>
      </c>
      <c r="O1853">
        <v>0</v>
      </c>
      <c r="P1853">
        <v>6.6</v>
      </c>
      <c r="R1853" t="str">
        <v>Oculus</v>
      </c>
      <c r="S1853">
        <v>41565</v>
      </c>
      <c r="T1853">
        <v>2013</v>
      </c>
      <c r="U1853" t="str">
        <v>2010s</v>
      </c>
      <c r="V1853" t="str">
        <v>Color</v>
      </c>
      <c r="W1853" t="str">
        <v>Horror</v>
      </c>
      <c r="X1853" t="str">
        <v>English</v>
      </c>
      <c r="Y1853" t="str">
        <v>USA</v>
      </c>
      <c r="Z1853" t="str">
        <v>R</v>
      </c>
      <c r="AA1853" t="str">
        <v>James Lafferty</v>
      </c>
      <c r="AB1853" t="str">
        <v>Mike Flanagan</v>
      </c>
      <c r="AC1853">
        <v>972</v>
      </c>
      <c r="AD1853">
        <v>2071</v>
      </c>
      <c r="AE1853">
        <v>59</v>
      </c>
      <c r="AF1853">
        <v>23000</v>
      </c>
      <c r="AG1853">
        <v>6.5</v>
      </c>
      <c r="AH1853">
        <v>336</v>
      </c>
      <c r="AI1853">
        <v>104</v>
      </c>
      <c r="AJ1853">
        <v>27689474</v>
      </c>
    </row>
    <row r="1854" spans="1:36" x14ac:dyDescent="0.25">
      <c r="A1854" t="str">
        <v>Valley of the Heart's Delight</v>
      </c>
      <c r="B1854">
        <v>38976</v>
      </c>
      <c r="C1854">
        <v>2006</v>
      </c>
      <c r="D1854" t="str">
        <v>2000s</v>
      </c>
      <c r="E1854" t="str">
        <v>Color</v>
      </c>
      <c r="F1854" t="str">
        <v>Drama</v>
      </c>
      <c r="G1854" t="str">
        <v>English</v>
      </c>
      <c r="H1854" t="str">
        <v>USA</v>
      </c>
      <c r="I1854" t="str">
        <v>Not Rated</v>
      </c>
      <c r="J1854" t="str">
        <v>Bruce McGill</v>
      </c>
      <c r="K1854" t="str">
        <v>Tim Boxell</v>
      </c>
      <c r="L1854">
        <v>655</v>
      </c>
      <c r="M1854">
        <v>1064</v>
      </c>
      <c r="N1854">
        <v>10</v>
      </c>
      <c r="O1854">
        <v>144</v>
      </c>
      <c r="P1854">
        <v>6.6</v>
      </c>
      <c r="R1854" t="str">
        <v>Saw VI</v>
      </c>
      <c r="S1854">
        <v>40051</v>
      </c>
      <c r="T1854">
        <v>2009</v>
      </c>
      <c r="U1854" t="str">
        <v>2000s</v>
      </c>
      <c r="V1854" t="str">
        <v>Color</v>
      </c>
      <c r="W1854" t="str">
        <v>Horror</v>
      </c>
      <c r="X1854" t="str">
        <v>English</v>
      </c>
      <c r="Y1854" t="str">
        <v>Canada</v>
      </c>
      <c r="Z1854" t="str">
        <v>R</v>
      </c>
      <c r="AA1854" t="str">
        <v>Costas Mandylor</v>
      </c>
      <c r="AB1854" t="str">
        <v>Kevin Greutert</v>
      </c>
      <c r="AC1854">
        <v>723</v>
      </c>
      <c r="AD1854">
        <v>3101</v>
      </c>
      <c r="AE1854">
        <v>52</v>
      </c>
      <c r="AF1854">
        <v>0</v>
      </c>
      <c r="AG1854">
        <v>6</v>
      </c>
      <c r="AH1854">
        <v>156</v>
      </c>
      <c r="AI1854">
        <v>92</v>
      </c>
      <c r="AJ1854">
        <v>27669413</v>
      </c>
    </row>
    <row r="1855" spans="1:36" x14ac:dyDescent="0.25">
      <c r="A1855" t="str">
        <v>John Carter</v>
      </c>
      <c r="B1855">
        <v>41156</v>
      </c>
      <c r="C1855">
        <v>2012</v>
      </c>
      <c r="D1855" t="str">
        <v>2010s</v>
      </c>
      <c r="E1855" t="str">
        <v>Color</v>
      </c>
      <c r="F1855" t="str">
        <v>Action</v>
      </c>
      <c r="G1855" t="str">
        <v>English</v>
      </c>
      <c r="H1855" t="str">
        <v>USA</v>
      </c>
      <c r="I1855" t="str">
        <v>PG-13</v>
      </c>
      <c r="J1855" t="str">
        <v>Daryl Sabara</v>
      </c>
      <c r="K1855" t="str">
        <v>Andrew Stanton</v>
      </c>
      <c r="L1855">
        <v>640</v>
      </c>
      <c r="M1855">
        <v>1873</v>
      </c>
      <c r="N1855">
        <v>475</v>
      </c>
      <c r="O1855">
        <v>24000</v>
      </c>
      <c r="P1855">
        <v>6.6</v>
      </c>
      <c r="R1855" t="str">
        <v>Hannibal Rising</v>
      </c>
      <c r="S1855">
        <v>39337</v>
      </c>
      <c r="T1855">
        <v>2007</v>
      </c>
      <c r="U1855" t="str">
        <v>2000s</v>
      </c>
      <c r="V1855" t="str">
        <v>Color</v>
      </c>
      <c r="W1855" t="str">
        <v>Crime</v>
      </c>
      <c r="X1855" t="str">
        <v>English</v>
      </c>
      <c r="Y1855" t="str">
        <v>UK</v>
      </c>
      <c r="Z1855" t="str">
        <v>R</v>
      </c>
      <c r="AA1855" t="str">
        <v>Li Gong</v>
      </c>
      <c r="AB1855" t="str">
        <v>Peter Webber</v>
      </c>
      <c r="AC1855">
        <v>879</v>
      </c>
      <c r="AD1855">
        <v>1344</v>
      </c>
      <c r="AE1855">
        <v>73</v>
      </c>
      <c r="AF1855">
        <v>3000</v>
      </c>
      <c r="AG1855">
        <v>6.2</v>
      </c>
      <c r="AH1855">
        <v>209</v>
      </c>
      <c r="AI1855">
        <v>131</v>
      </c>
      <c r="AJ1855">
        <v>27667947</v>
      </c>
    </row>
    <row r="1856" spans="1:36" x14ac:dyDescent="0.25">
      <c r="A1856" t="str">
        <v>For Greater Glory: The True Story of Cristiada</v>
      </c>
      <c r="B1856">
        <v>41253</v>
      </c>
      <c r="C1856">
        <v>2012</v>
      </c>
      <c r="D1856" t="str">
        <v>2010s</v>
      </c>
      <c r="E1856" t="str">
        <v>Color</v>
      </c>
      <c r="F1856" t="str">
        <v>Drama</v>
      </c>
      <c r="G1856" t="str">
        <v>Spanish</v>
      </c>
      <c r="H1856" t="str">
        <v>Mexico</v>
      </c>
      <c r="I1856" t="str">
        <v>R</v>
      </c>
      <c r="J1856" t="str">
        <v>Santiago Cabrera</v>
      </c>
      <c r="K1856" t="str">
        <v>Dean Wright</v>
      </c>
      <c r="L1856">
        <v>639</v>
      </c>
      <c r="M1856">
        <v>1807</v>
      </c>
      <c r="N1856">
        <v>0</v>
      </c>
      <c r="O1856">
        <v>0</v>
      </c>
      <c r="P1856">
        <v>6.6</v>
      </c>
      <c r="R1856" t="str">
        <v>The Island of Dr. Moreau</v>
      </c>
      <c r="S1856">
        <v>35323</v>
      </c>
      <c r="T1856">
        <v>1996</v>
      </c>
      <c r="U1856" t="str">
        <v>1990s</v>
      </c>
      <c r="V1856" t="str">
        <v>Color</v>
      </c>
      <c r="W1856" t="str">
        <v>Horror</v>
      </c>
      <c r="X1856" t="str">
        <v>English</v>
      </c>
      <c r="Y1856" t="str">
        <v>USA</v>
      </c>
      <c r="Z1856" t="str">
        <v>PG-13</v>
      </c>
      <c r="AA1856" t="str">
        <v>Marlon Brando</v>
      </c>
      <c r="AB1856" t="str">
        <v>John Frankenheimer</v>
      </c>
      <c r="AC1856">
        <v>10000</v>
      </c>
      <c r="AD1856">
        <v>10469</v>
      </c>
      <c r="AE1856">
        <v>287</v>
      </c>
      <c r="AF1856">
        <v>0</v>
      </c>
      <c r="AG1856">
        <v>4.4000000000000004</v>
      </c>
      <c r="AH1856">
        <v>70</v>
      </c>
      <c r="AI1856">
        <v>99</v>
      </c>
      <c r="AJ1856">
        <v>27663982</v>
      </c>
    </row>
    <row r="1857" spans="1:36" x14ac:dyDescent="0.25">
      <c r="A1857" t="str">
        <v>Chuck &amp; Buck</v>
      </c>
      <c r="B1857">
        <v>36780</v>
      </c>
      <c r="C1857">
        <v>2000</v>
      </c>
      <c r="D1857" t="str">
        <v>2000s</v>
      </c>
      <c r="E1857" t="str">
        <v>Color</v>
      </c>
      <c r="F1857" t="str">
        <v>Comedy</v>
      </c>
      <c r="G1857" t="str">
        <v>English</v>
      </c>
      <c r="H1857" t="str">
        <v>USA</v>
      </c>
      <c r="I1857" t="str">
        <v>R</v>
      </c>
      <c r="J1857" t="str">
        <v>Lupe Ontiveros</v>
      </c>
      <c r="K1857" t="str">
        <v>Miguel Arteta</v>
      </c>
      <c r="L1857">
        <v>625</v>
      </c>
      <c r="M1857">
        <v>1378</v>
      </c>
      <c r="N1857">
        <v>44</v>
      </c>
      <c r="O1857">
        <v>170</v>
      </c>
      <c r="P1857">
        <v>6.6</v>
      </c>
      <c r="R1857" t="str">
        <v>Do the Right Thing</v>
      </c>
      <c r="S1857">
        <v>32801</v>
      </c>
      <c r="T1857">
        <v>1989</v>
      </c>
      <c r="U1857" t="str">
        <v>1980s</v>
      </c>
      <c r="V1857" t="str">
        <v>Color</v>
      </c>
      <c r="W1857" t="str">
        <v>Drama</v>
      </c>
      <c r="X1857" t="str">
        <v>English</v>
      </c>
      <c r="Y1857" t="str">
        <v>USA</v>
      </c>
      <c r="Z1857" t="str">
        <v>R</v>
      </c>
      <c r="AA1857" t="str">
        <v>Ruby Dee</v>
      </c>
      <c r="AB1857" t="str">
        <v>Spike Lee</v>
      </c>
      <c r="AC1857">
        <v>782</v>
      </c>
      <c r="AD1857">
        <v>2892</v>
      </c>
      <c r="AE1857">
        <v>0</v>
      </c>
      <c r="AF1857">
        <v>0</v>
      </c>
      <c r="AG1857">
        <v>7.9</v>
      </c>
      <c r="AH1857">
        <v>103</v>
      </c>
      <c r="AI1857">
        <v>120</v>
      </c>
      <c r="AJ1857">
        <v>27545445</v>
      </c>
    </row>
    <row r="1858" spans="1:36" x14ac:dyDescent="0.25">
      <c r="A1858" t="str">
        <v>A Lot Like Love</v>
      </c>
      <c r="B1858">
        <v>38574</v>
      </c>
      <c r="C1858">
        <v>2005</v>
      </c>
      <c r="D1858" t="str">
        <v>2000s</v>
      </c>
      <c r="E1858" t="str">
        <v>Color</v>
      </c>
      <c r="F1858" t="str">
        <v>Comedy</v>
      </c>
      <c r="G1858" t="str">
        <v>English</v>
      </c>
      <c r="H1858" t="str">
        <v>USA</v>
      </c>
      <c r="I1858" t="str">
        <v>PG-13</v>
      </c>
      <c r="J1858" t="str">
        <v>Aimee Garcia</v>
      </c>
      <c r="K1858" t="str">
        <v>Nigel Cole</v>
      </c>
      <c r="L1858">
        <v>618</v>
      </c>
      <c r="M1858">
        <v>1095</v>
      </c>
      <c r="N1858">
        <v>13</v>
      </c>
      <c r="O1858">
        <v>0</v>
      </c>
      <c r="P1858">
        <v>6.6</v>
      </c>
      <c r="R1858" t="str">
        <v>Poetic Justice</v>
      </c>
      <c r="S1858">
        <v>34274</v>
      </c>
      <c r="T1858">
        <v>1993</v>
      </c>
      <c r="U1858" t="str">
        <v>1990s</v>
      </c>
      <c r="V1858" t="str">
        <v>Color</v>
      </c>
      <c r="W1858" t="str">
        <v>Drama</v>
      </c>
      <c r="X1858" t="str">
        <v>English</v>
      </c>
      <c r="Y1858" t="str">
        <v>USA</v>
      </c>
      <c r="Z1858" t="str">
        <v>R</v>
      </c>
      <c r="AA1858" t="str">
        <v>Janet Jackson</v>
      </c>
      <c r="AB1858" t="str">
        <v>John Singleton</v>
      </c>
      <c r="AC1858">
        <v>592</v>
      </c>
      <c r="AD1858">
        <v>1620</v>
      </c>
      <c r="AE1858">
        <v>309</v>
      </c>
      <c r="AF1858">
        <v>0</v>
      </c>
      <c r="AG1858">
        <v>5.9</v>
      </c>
      <c r="AH1858">
        <v>12</v>
      </c>
      <c r="AI1858">
        <v>109</v>
      </c>
      <c r="AJ1858">
        <v>27515786</v>
      </c>
    </row>
    <row r="1859" spans="1:36" x14ac:dyDescent="0.25">
      <c r="A1859" t="str">
        <v>Jackass: The Movie</v>
      </c>
      <c r="B1859">
        <v>37288</v>
      </c>
      <c r="C1859">
        <v>2002</v>
      </c>
      <c r="D1859" t="str">
        <v>2000s</v>
      </c>
      <c r="E1859" t="str">
        <v>Color</v>
      </c>
      <c r="F1859" t="str">
        <v>Comedy</v>
      </c>
      <c r="G1859" t="str">
        <v>English</v>
      </c>
      <c r="H1859" t="str">
        <v>USA</v>
      </c>
      <c r="I1859" t="str">
        <v>R</v>
      </c>
      <c r="J1859" t="str">
        <v>Bam Margera</v>
      </c>
      <c r="K1859" t="str">
        <v>Jeff Tremaine</v>
      </c>
      <c r="L1859">
        <v>608</v>
      </c>
      <c r="M1859">
        <v>1770</v>
      </c>
      <c r="N1859">
        <v>79</v>
      </c>
      <c r="O1859">
        <v>0</v>
      </c>
      <c r="P1859">
        <v>6.6</v>
      </c>
      <c r="R1859" t="str">
        <v>The Brothers</v>
      </c>
      <c r="S1859">
        <v>36975</v>
      </c>
      <c r="T1859">
        <v>2001</v>
      </c>
      <c r="U1859" t="str">
        <v>2000s</v>
      </c>
      <c r="V1859" t="str">
        <v>Color</v>
      </c>
      <c r="W1859" t="str">
        <v>Comedy</v>
      </c>
      <c r="X1859" t="str">
        <v>English</v>
      </c>
      <c r="Y1859" t="str">
        <v>USA</v>
      </c>
      <c r="Z1859" t="str">
        <v>R</v>
      </c>
      <c r="AA1859" t="str">
        <v>Julie Benz</v>
      </c>
      <c r="AB1859" t="str">
        <v>Gary Hardwick</v>
      </c>
      <c r="AC1859">
        <v>3000</v>
      </c>
      <c r="AD1859">
        <v>6419</v>
      </c>
      <c r="AE1859">
        <v>10</v>
      </c>
      <c r="AF1859">
        <v>478</v>
      </c>
      <c r="AG1859">
        <v>6.3</v>
      </c>
      <c r="AH1859">
        <v>52</v>
      </c>
      <c r="AI1859">
        <v>106</v>
      </c>
      <c r="AJ1859">
        <v>27457409</v>
      </c>
    </row>
    <row r="1860" spans="1:36" x14ac:dyDescent="0.25">
      <c r="A1860" t="str">
        <v>Octopussy</v>
      </c>
      <c r="B1860">
        <v>30335</v>
      </c>
      <c r="C1860">
        <v>1983</v>
      </c>
      <c r="D1860" t="str">
        <v>1980s</v>
      </c>
      <c r="E1860" t="str">
        <v>Color</v>
      </c>
      <c r="F1860" t="str">
        <v>Action</v>
      </c>
      <c r="G1860" t="str">
        <v>English</v>
      </c>
      <c r="H1860" t="str">
        <v>UK</v>
      </c>
      <c r="I1860" t="str">
        <v>PG</v>
      </c>
      <c r="J1860" t="str">
        <v>Louis Jourdan</v>
      </c>
      <c r="K1860" t="str">
        <v>John Glen</v>
      </c>
      <c r="L1860">
        <v>594</v>
      </c>
      <c r="M1860">
        <v>1898</v>
      </c>
      <c r="N1860">
        <v>46</v>
      </c>
      <c r="O1860">
        <v>0</v>
      </c>
      <c r="P1860">
        <v>6.6</v>
      </c>
      <c r="R1860" t="str">
        <v>Love &amp; Basketball</v>
      </c>
      <c r="S1860">
        <v>36564</v>
      </c>
      <c r="T1860">
        <v>2000</v>
      </c>
      <c r="U1860" t="str">
        <v>2000s</v>
      </c>
      <c r="V1860" t="str">
        <v>Color</v>
      </c>
      <c r="W1860" t="str">
        <v>Drama</v>
      </c>
      <c r="X1860" t="str">
        <v>English</v>
      </c>
      <c r="Y1860" t="str">
        <v>USA</v>
      </c>
      <c r="Z1860" t="str">
        <v>PG-13</v>
      </c>
      <c r="AA1860" t="str">
        <v>Alfre Woodard</v>
      </c>
      <c r="AB1860" t="str">
        <v>Gina Prince-Bythewood</v>
      </c>
      <c r="AC1860">
        <v>1000</v>
      </c>
      <c r="AD1860">
        <v>5135</v>
      </c>
      <c r="AE1860">
        <v>107</v>
      </c>
      <c r="AF1860">
        <v>0</v>
      </c>
      <c r="AG1860">
        <v>7.2</v>
      </c>
      <c r="AH1860">
        <v>68</v>
      </c>
      <c r="AI1860">
        <v>124</v>
      </c>
      <c r="AJ1860">
        <v>27441122</v>
      </c>
    </row>
    <row r="1861" spans="1:36" x14ac:dyDescent="0.25">
      <c r="A1861" t="str">
        <v>The Running Man</v>
      </c>
      <c r="B1861">
        <v>31865</v>
      </c>
      <c r="C1861">
        <v>1987</v>
      </c>
      <c r="D1861" t="str">
        <v>1980s</v>
      </c>
      <c r="E1861" t="str">
        <v>Color</v>
      </c>
      <c r="F1861" t="str">
        <v>Action</v>
      </c>
      <c r="G1861" t="str">
        <v>English</v>
      </c>
      <c r="H1861" t="str">
        <v>USA</v>
      </c>
      <c r="I1861" t="str">
        <v>R</v>
      </c>
      <c r="J1861" t="str">
        <v>Yaphet Kotto</v>
      </c>
      <c r="K1861" t="str">
        <v>Paul Michael Glaser</v>
      </c>
      <c r="L1861">
        <v>581</v>
      </c>
      <c r="M1861">
        <v>2373</v>
      </c>
      <c r="N1861">
        <v>343</v>
      </c>
      <c r="O1861">
        <v>0</v>
      </c>
      <c r="P1861">
        <v>6.6</v>
      </c>
      <c r="R1861" t="str">
        <v>Dune</v>
      </c>
      <c r="S1861">
        <v>30935</v>
      </c>
      <c r="T1861">
        <v>1984</v>
      </c>
      <c r="U1861" t="str">
        <v>1980s</v>
      </c>
      <c r="V1861" t="str">
        <v>Color</v>
      </c>
      <c r="W1861" t="str">
        <v>Action</v>
      </c>
      <c r="X1861" t="str">
        <v>English</v>
      </c>
      <c r="Y1861" t="str">
        <v>USA</v>
      </c>
      <c r="Z1861" t="str">
        <v>PG-13</v>
      </c>
      <c r="AA1861" t="str">
        <v>Virginia Madsen</v>
      </c>
      <c r="AB1861" t="str">
        <v>David Lynch</v>
      </c>
      <c r="AC1861">
        <v>913</v>
      </c>
      <c r="AD1861">
        <v>2449</v>
      </c>
      <c r="AE1861">
        <v>0</v>
      </c>
      <c r="AF1861">
        <v>11000</v>
      </c>
      <c r="AG1861">
        <v>6.6</v>
      </c>
      <c r="AH1861">
        <v>144</v>
      </c>
      <c r="AI1861">
        <v>177</v>
      </c>
      <c r="AJ1861">
        <v>27400000</v>
      </c>
    </row>
    <row r="1862" spans="1:36" x14ac:dyDescent="0.25">
      <c r="A1862" t="str">
        <v>My Big Fat Greek Wedding</v>
      </c>
      <c r="B1862">
        <v>37466</v>
      </c>
      <c r="C1862">
        <v>2002</v>
      </c>
      <c r="D1862" t="str">
        <v>2000s</v>
      </c>
      <c r="E1862" t="str">
        <v>Color</v>
      </c>
      <c r="F1862" t="str">
        <v>Comedy</v>
      </c>
      <c r="G1862" t="str">
        <v>English</v>
      </c>
      <c r="H1862" t="str">
        <v>USA</v>
      </c>
      <c r="I1862" t="str">
        <v>PG</v>
      </c>
      <c r="J1862" t="str">
        <v>Nia Vardalos</v>
      </c>
      <c r="K1862" t="str">
        <v>Joel Zwick</v>
      </c>
      <c r="L1862">
        <v>567</v>
      </c>
      <c r="M1862">
        <v>1495</v>
      </c>
      <c r="N1862">
        <v>38</v>
      </c>
      <c r="O1862">
        <v>5000</v>
      </c>
      <c r="P1862">
        <v>6.6</v>
      </c>
      <c r="R1862" t="str">
        <v>Brown Sugar</v>
      </c>
      <c r="S1862">
        <v>37483</v>
      </c>
      <c r="T1862">
        <v>2002</v>
      </c>
      <c r="U1862" t="str">
        <v>2000s</v>
      </c>
      <c r="V1862" t="str">
        <v>Color</v>
      </c>
      <c r="W1862" t="str">
        <v>Comedy</v>
      </c>
      <c r="X1862" t="str">
        <v>English</v>
      </c>
      <c r="Y1862" t="str">
        <v>USA</v>
      </c>
      <c r="Z1862" t="str">
        <v>PG-13</v>
      </c>
      <c r="AA1862" t="str">
        <v>Boris Kodjoe</v>
      </c>
      <c r="AB1862" t="str">
        <v>Rick Famuyiwa</v>
      </c>
      <c r="AC1862">
        <v>1000</v>
      </c>
      <c r="AD1862">
        <v>3199</v>
      </c>
      <c r="AE1862">
        <v>44</v>
      </c>
      <c r="AF1862">
        <v>0</v>
      </c>
      <c r="AG1862">
        <v>6.5</v>
      </c>
      <c r="AH1862">
        <v>37</v>
      </c>
      <c r="AI1862">
        <v>109</v>
      </c>
      <c r="AJ1862">
        <v>27362712</v>
      </c>
    </row>
    <row r="1863" spans="1:36" x14ac:dyDescent="0.25">
      <c r="A1863" t="str">
        <v>Dark Blue</v>
      </c>
      <c r="B1863">
        <v>37513</v>
      </c>
      <c r="C1863">
        <v>2002</v>
      </c>
      <c r="D1863" t="str">
        <v>2000s</v>
      </c>
      <c r="E1863" t="str">
        <v>Color</v>
      </c>
      <c r="F1863" t="str">
        <v>Crime</v>
      </c>
      <c r="G1863" t="str">
        <v>English</v>
      </c>
      <c r="H1863" t="str">
        <v>USA</v>
      </c>
      <c r="I1863" t="str">
        <v>R</v>
      </c>
      <c r="J1863" t="str">
        <v>Khandi Alexander</v>
      </c>
      <c r="K1863" t="str">
        <v>Ron Shelton</v>
      </c>
      <c r="L1863">
        <v>556</v>
      </c>
      <c r="M1863">
        <v>1873</v>
      </c>
      <c r="N1863">
        <v>41</v>
      </c>
      <c r="O1863">
        <v>455</v>
      </c>
      <c r="P1863">
        <v>6.6</v>
      </c>
      <c r="R1863" t="str">
        <v>The Last Witch Hunter</v>
      </c>
      <c r="S1863">
        <v>42059</v>
      </c>
      <c r="T1863">
        <v>2015</v>
      </c>
      <c r="U1863" t="str">
        <v>2010s</v>
      </c>
      <c r="V1863" t="str">
        <v>Color</v>
      </c>
      <c r="W1863" t="str">
        <v>Action</v>
      </c>
      <c r="X1863" t="str">
        <v>English</v>
      </c>
      <c r="Y1863" t="str">
        <v>USA</v>
      </c>
      <c r="Z1863" t="str">
        <v>PG-13</v>
      </c>
      <c r="AA1863" t="str">
        <v>Vin Diesel</v>
      </c>
      <c r="AB1863" t="str">
        <v>Breck Eisner</v>
      </c>
      <c r="AC1863">
        <v>14000</v>
      </c>
      <c r="AD1863">
        <v>16922</v>
      </c>
      <c r="AE1863">
        <v>42</v>
      </c>
      <c r="AF1863">
        <v>21000</v>
      </c>
      <c r="AG1863">
        <v>6</v>
      </c>
      <c r="AH1863">
        <v>202</v>
      </c>
      <c r="AI1863">
        <v>106</v>
      </c>
      <c r="AJ1863">
        <v>27356090</v>
      </c>
    </row>
    <row r="1864" spans="1:36" x14ac:dyDescent="0.25">
      <c r="A1864" t="str">
        <v>A Nightmare on Elm Street 3: Dream Warriors</v>
      </c>
      <c r="B1864">
        <v>32008</v>
      </c>
      <c r="C1864">
        <v>1987</v>
      </c>
      <c r="D1864" t="str">
        <v>1980s</v>
      </c>
      <c r="E1864" t="str">
        <v>Color</v>
      </c>
      <c r="F1864" t="str">
        <v>Action</v>
      </c>
      <c r="G1864" t="str">
        <v>English</v>
      </c>
      <c r="H1864" t="str">
        <v>USA</v>
      </c>
      <c r="I1864" t="str">
        <v>X</v>
      </c>
      <c r="J1864" t="str">
        <v>John Saxon</v>
      </c>
      <c r="K1864" t="str">
        <v>Chuck Russell</v>
      </c>
      <c r="L1864">
        <v>506</v>
      </c>
      <c r="M1864">
        <v>1584</v>
      </c>
      <c r="N1864">
        <v>55</v>
      </c>
      <c r="O1864">
        <v>0</v>
      </c>
      <c r="P1864">
        <v>6.6</v>
      </c>
      <c r="R1864" t="str">
        <v>Someone Like You...</v>
      </c>
      <c r="S1864">
        <v>37104</v>
      </c>
      <c r="T1864">
        <v>2001</v>
      </c>
      <c r="U1864" t="str">
        <v>2000s</v>
      </c>
      <c r="V1864" t="str">
        <v>Color</v>
      </c>
      <c r="W1864" t="str">
        <v>Comedy</v>
      </c>
      <c r="X1864" t="str">
        <v>English</v>
      </c>
      <c r="Y1864" t="str">
        <v>USA</v>
      </c>
      <c r="Z1864" t="str">
        <v>PG-13</v>
      </c>
      <c r="AA1864" t="str">
        <v>Hugh Jackman</v>
      </c>
      <c r="AB1864" t="str">
        <v>Tony Goldwyn</v>
      </c>
      <c r="AC1864">
        <v>20000</v>
      </c>
      <c r="AD1864">
        <v>20798</v>
      </c>
      <c r="AE1864">
        <v>956</v>
      </c>
      <c r="AF1864">
        <v>0</v>
      </c>
      <c r="AG1864">
        <v>6.1</v>
      </c>
      <c r="AH1864">
        <v>92</v>
      </c>
      <c r="AI1864">
        <v>97</v>
      </c>
      <c r="AJ1864">
        <v>27338033</v>
      </c>
    </row>
    <row r="1865" spans="1:36" x14ac:dyDescent="0.25">
      <c r="A1865" t="str">
        <v>DysFunktional Family</v>
      </c>
      <c r="B1865">
        <v>37655</v>
      </c>
      <c r="C1865">
        <v>2003</v>
      </c>
      <c r="D1865" t="str">
        <v>2000s</v>
      </c>
      <c r="E1865" t="str">
        <v>Color</v>
      </c>
      <c r="F1865" t="str">
        <v>Comedy</v>
      </c>
      <c r="G1865" t="str">
        <v>English</v>
      </c>
      <c r="H1865" t="str">
        <v>USA</v>
      </c>
      <c r="I1865" t="str">
        <v>R</v>
      </c>
      <c r="J1865" t="str">
        <v>Eddie Griffin</v>
      </c>
      <c r="K1865" t="str">
        <v>George Gallo</v>
      </c>
      <c r="L1865">
        <v>489</v>
      </c>
      <c r="M1865">
        <v>539</v>
      </c>
      <c r="N1865">
        <v>269</v>
      </c>
      <c r="O1865">
        <v>26</v>
      </c>
      <c r="P1865">
        <v>6.6</v>
      </c>
      <c r="R1865" t="str">
        <v>Dallas Buyers Club</v>
      </c>
      <c r="S1865">
        <v>41350</v>
      </c>
      <c r="T1865">
        <v>2013</v>
      </c>
      <c r="U1865" t="str">
        <v>2010s</v>
      </c>
      <c r="V1865" t="str">
        <v>Color</v>
      </c>
      <c r="W1865" t="str">
        <v>Biography</v>
      </c>
      <c r="X1865" t="str">
        <v>English</v>
      </c>
      <c r="Y1865" t="str">
        <v>USA</v>
      </c>
      <c r="Z1865" t="str">
        <v>R</v>
      </c>
      <c r="AA1865" t="str">
        <v>Matthew McConaughey</v>
      </c>
      <c r="AB1865" t="str">
        <v>Jean-Marc VallÃ©e</v>
      </c>
      <c r="AC1865">
        <v>11000</v>
      </c>
      <c r="AD1865">
        <v>17738</v>
      </c>
      <c r="AE1865">
        <v>212</v>
      </c>
      <c r="AF1865">
        <v>65000</v>
      </c>
      <c r="AG1865">
        <v>8</v>
      </c>
      <c r="AH1865">
        <v>471</v>
      </c>
      <c r="AI1865">
        <v>117</v>
      </c>
      <c r="AJ1865">
        <v>27296514</v>
      </c>
    </row>
    <row r="1866" spans="1:36" x14ac:dyDescent="0.25">
      <c r="A1866" t="str">
        <v>Shanghai Noon</v>
      </c>
      <c r="B1866">
        <v>36851</v>
      </c>
      <c r="C1866">
        <v>2000</v>
      </c>
      <c r="D1866" t="str">
        <v>2000s</v>
      </c>
      <c r="E1866" t="str">
        <v>Color</v>
      </c>
      <c r="F1866" t="str">
        <v>Action</v>
      </c>
      <c r="G1866" t="str">
        <v>English</v>
      </c>
      <c r="H1866" t="str">
        <v>USA</v>
      </c>
      <c r="I1866" t="str">
        <v>PG-13</v>
      </c>
      <c r="J1866" t="str">
        <v>Xander Berkeley</v>
      </c>
      <c r="K1866" t="str">
        <v>Tom Dey</v>
      </c>
      <c r="L1866">
        <v>485</v>
      </c>
      <c r="M1866">
        <v>939</v>
      </c>
      <c r="N1866">
        <v>9</v>
      </c>
      <c r="O1866">
        <v>0</v>
      </c>
      <c r="P1866">
        <v>6.6</v>
      </c>
      <c r="R1866" t="str">
        <v>No Escape</v>
      </c>
      <c r="S1866">
        <v>42016</v>
      </c>
      <c r="T1866">
        <v>2015</v>
      </c>
      <c r="U1866" t="str">
        <v>2010s</v>
      </c>
      <c r="V1866" t="str">
        <v>Color</v>
      </c>
      <c r="W1866" t="str">
        <v>Action</v>
      </c>
      <c r="X1866" t="str">
        <v>English</v>
      </c>
      <c r="Y1866" t="str">
        <v>USA</v>
      </c>
      <c r="Z1866" t="str">
        <v>R</v>
      </c>
      <c r="AA1866" t="str">
        <v>Sterling Jerins</v>
      </c>
      <c r="AB1866" t="str">
        <v>John Erick Dowdle</v>
      </c>
      <c r="AC1866">
        <v>155</v>
      </c>
      <c r="AD1866">
        <v>259</v>
      </c>
      <c r="AE1866">
        <v>66</v>
      </c>
      <c r="AF1866">
        <v>16000</v>
      </c>
      <c r="AG1866">
        <v>6.8</v>
      </c>
      <c r="AH1866">
        <v>203</v>
      </c>
      <c r="AI1866">
        <v>103</v>
      </c>
      <c r="AJ1866">
        <v>27285953</v>
      </c>
    </row>
    <row r="1867" spans="1:36" x14ac:dyDescent="0.25">
      <c r="A1867" t="str">
        <v>Hoffa</v>
      </c>
      <c r="B1867">
        <v>33795</v>
      </c>
      <c r="C1867">
        <v>1992</v>
      </c>
      <c r="D1867" t="str">
        <v>1990s</v>
      </c>
      <c r="E1867" t="str">
        <v>Color</v>
      </c>
      <c r="F1867" t="str">
        <v>Biography</v>
      </c>
      <c r="G1867" t="str">
        <v>English</v>
      </c>
      <c r="H1867" t="str">
        <v>USA</v>
      </c>
      <c r="I1867" t="str">
        <v>R</v>
      </c>
      <c r="J1867" t="str">
        <v>Frank Whaley</v>
      </c>
      <c r="K1867" t="str">
        <v>Danny DeVito</v>
      </c>
      <c r="L1867">
        <v>436</v>
      </c>
      <c r="M1867">
        <v>1394</v>
      </c>
      <c r="N1867">
        <v>0</v>
      </c>
      <c r="O1867">
        <v>949</v>
      </c>
      <c r="P1867">
        <v>6.6</v>
      </c>
      <c r="R1867" t="str">
        <v>The Muppet Christmas Carol</v>
      </c>
      <c r="S1867">
        <v>33638</v>
      </c>
      <c r="T1867">
        <v>1992</v>
      </c>
      <c r="U1867" t="str">
        <v>1990s</v>
      </c>
      <c r="V1867" t="str">
        <v>Color</v>
      </c>
      <c r="W1867" t="str">
        <v>Comedy</v>
      </c>
      <c r="X1867" t="str">
        <v>English</v>
      </c>
      <c r="Y1867" t="str">
        <v>USA</v>
      </c>
      <c r="Z1867" t="str">
        <v>G</v>
      </c>
      <c r="AA1867" t="str">
        <v>Steven Mackintosh</v>
      </c>
      <c r="AB1867" t="str">
        <v>Brian Henson</v>
      </c>
      <c r="AC1867">
        <v>227</v>
      </c>
      <c r="AD1867">
        <v>534</v>
      </c>
      <c r="AE1867">
        <v>53</v>
      </c>
      <c r="AF1867">
        <v>0</v>
      </c>
      <c r="AG1867">
        <v>7.7</v>
      </c>
      <c r="AH1867">
        <v>75</v>
      </c>
      <c r="AI1867">
        <v>89</v>
      </c>
      <c r="AJ1867">
        <v>27281507</v>
      </c>
    </row>
    <row r="1868" spans="1:36" x14ac:dyDescent="0.25">
      <c r="A1868" t="str">
        <v>30 Days of Night</v>
      </c>
      <c r="B1868">
        <v>39392</v>
      </c>
      <c r="C1868">
        <v>2007</v>
      </c>
      <c r="D1868" t="str">
        <v>2000s</v>
      </c>
      <c r="E1868" t="str">
        <v>Color</v>
      </c>
      <c r="F1868" t="str">
        <v>Horror</v>
      </c>
      <c r="G1868" t="str">
        <v>English</v>
      </c>
      <c r="H1868" t="str">
        <v>USA</v>
      </c>
      <c r="I1868" t="str">
        <v>R</v>
      </c>
      <c r="J1868" t="str">
        <v>Danny Huston</v>
      </c>
      <c r="K1868" t="str">
        <v>David Slade</v>
      </c>
      <c r="L1868">
        <v>430</v>
      </c>
      <c r="M1868">
        <v>814</v>
      </c>
      <c r="N1868">
        <v>171</v>
      </c>
      <c r="O1868">
        <v>0</v>
      </c>
      <c r="P1868">
        <v>6.6</v>
      </c>
      <c r="R1868" t="str">
        <v>High Fidelity</v>
      </c>
      <c r="S1868">
        <v>36717</v>
      </c>
      <c r="T1868">
        <v>2000</v>
      </c>
      <c r="U1868" t="str">
        <v>2000s</v>
      </c>
      <c r="V1868" t="str">
        <v>Color</v>
      </c>
      <c r="W1868" t="str">
        <v>Comedy</v>
      </c>
      <c r="X1868" t="str">
        <v>English</v>
      </c>
      <c r="Y1868" t="str">
        <v>UK</v>
      </c>
      <c r="Z1868" t="str">
        <v>R</v>
      </c>
      <c r="AA1868" t="str">
        <v>Drake Bell</v>
      </c>
      <c r="AB1868" t="str">
        <v>Stephen Frears</v>
      </c>
      <c r="AC1868">
        <v>1000</v>
      </c>
      <c r="AD1868">
        <v>3141</v>
      </c>
      <c r="AE1868">
        <v>350</v>
      </c>
      <c r="AF1868">
        <v>10000</v>
      </c>
      <c r="AG1868">
        <v>7.6</v>
      </c>
      <c r="AH1868">
        <v>174</v>
      </c>
      <c r="AI1868">
        <v>113</v>
      </c>
      <c r="AJ1868">
        <v>27277055</v>
      </c>
    </row>
    <row r="1869" spans="1:36" x14ac:dyDescent="0.25">
      <c r="A1869" t="str">
        <v>De-Lovely</v>
      </c>
      <c r="B1869">
        <v>38140</v>
      </c>
      <c r="C1869">
        <v>2004</v>
      </c>
      <c r="D1869" t="str">
        <v>2000s</v>
      </c>
      <c r="E1869" t="str">
        <v>Black and White</v>
      </c>
      <c r="F1869" t="str">
        <v>Biography</v>
      </c>
      <c r="G1869" t="str">
        <v>English</v>
      </c>
      <c r="H1869" t="str">
        <v>USA</v>
      </c>
      <c r="I1869" t="str">
        <v>PG-13</v>
      </c>
      <c r="J1869" t="str">
        <v>Kevin McNally</v>
      </c>
      <c r="K1869" t="str">
        <v>Irwin Winkler</v>
      </c>
      <c r="L1869">
        <v>427</v>
      </c>
      <c r="M1869">
        <v>729</v>
      </c>
      <c r="N1869">
        <v>34</v>
      </c>
      <c r="O1869">
        <v>1000</v>
      </c>
      <c r="P1869">
        <v>6.6</v>
      </c>
      <c r="R1869" t="str">
        <v>The Bridge on the River Kwai</v>
      </c>
      <c r="S1869">
        <v>21087</v>
      </c>
      <c r="T1869">
        <v>1957</v>
      </c>
      <c r="U1869" t="str">
        <v>1950s</v>
      </c>
      <c r="V1869" t="str">
        <v>Color</v>
      </c>
      <c r="W1869" t="str">
        <v>Adventure</v>
      </c>
      <c r="X1869" t="str">
        <v>English</v>
      </c>
      <c r="Y1869" t="str">
        <v>UK</v>
      </c>
      <c r="Z1869" t="str">
        <v>PG</v>
      </c>
      <c r="AA1869" t="str">
        <v>William Holden</v>
      </c>
      <c r="AB1869" t="str">
        <v>David Lean</v>
      </c>
      <c r="AC1869">
        <v>682</v>
      </c>
      <c r="AD1869">
        <v>1035</v>
      </c>
      <c r="AE1869">
        <v>767</v>
      </c>
      <c r="AF1869">
        <v>0</v>
      </c>
      <c r="AG1869">
        <v>8.1999999999999993</v>
      </c>
      <c r="AH1869">
        <v>122</v>
      </c>
      <c r="AI1869">
        <v>161</v>
      </c>
      <c r="AJ1869">
        <v>27200000</v>
      </c>
    </row>
    <row r="1870" spans="1:36" x14ac:dyDescent="0.25">
      <c r="A1870" t="str">
        <v>Shooting Fish</v>
      </c>
      <c r="B1870">
        <v>35436</v>
      </c>
      <c r="C1870">
        <v>1997</v>
      </c>
      <c r="D1870" t="str">
        <v>1990s</v>
      </c>
      <c r="E1870" t="str">
        <v>Color</v>
      </c>
      <c r="F1870" t="str">
        <v>Comedy</v>
      </c>
      <c r="G1870" t="str">
        <v>English</v>
      </c>
      <c r="H1870" t="str">
        <v>UK</v>
      </c>
      <c r="I1870" t="str">
        <v>PG</v>
      </c>
      <c r="J1870" t="str">
        <v>Peter McNamara</v>
      </c>
      <c r="K1870" t="str">
        <v>Stefan Schwartz</v>
      </c>
      <c r="L1870">
        <v>419</v>
      </c>
      <c r="M1870">
        <v>975</v>
      </c>
      <c r="N1870">
        <v>13</v>
      </c>
      <c r="O1870">
        <v>167</v>
      </c>
      <c r="P1870">
        <v>6.6</v>
      </c>
      <c r="R1870" t="str">
        <v>Brooklyn's Finest</v>
      </c>
      <c r="S1870">
        <v>39990</v>
      </c>
      <c r="T1870">
        <v>2009</v>
      </c>
      <c r="U1870" t="str">
        <v>2000s</v>
      </c>
      <c r="V1870" t="str">
        <v>Color</v>
      </c>
      <c r="W1870" t="str">
        <v>Crime</v>
      </c>
      <c r="X1870" t="str">
        <v>English</v>
      </c>
      <c r="Y1870" t="str">
        <v>USA</v>
      </c>
      <c r="Z1870" t="str">
        <v>R</v>
      </c>
      <c r="AA1870" t="str">
        <v>Don Cheadle</v>
      </c>
      <c r="AB1870" t="str">
        <v>Antoine Fuqua</v>
      </c>
      <c r="AC1870">
        <v>3000</v>
      </c>
      <c r="AD1870">
        <v>6317</v>
      </c>
      <c r="AE1870">
        <v>847</v>
      </c>
      <c r="AF1870">
        <v>4000</v>
      </c>
      <c r="AG1870">
        <v>6.7</v>
      </c>
      <c r="AH1870">
        <v>197</v>
      </c>
      <c r="AI1870">
        <v>132</v>
      </c>
      <c r="AJ1870">
        <v>27154426</v>
      </c>
    </row>
    <row r="1871" spans="1:36" x14ac:dyDescent="0.25">
      <c r="A1871" t="str">
        <v>Yentl</v>
      </c>
      <c r="B1871">
        <v>30619</v>
      </c>
      <c r="C1871">
        <v>1983</v>
      </c>
      <c r="D1871" t="str">
        <v>1980s</v>
      </c>
      <c r="E1871" t="str">
        <v>Color</v>
      </c>
      <c r="F1871" t="str">
        <v>Drama</v>
      </c>
      <c r="G1871" t="str">
        <v>English</v>
      </c>
      <c r="H1871" t="str">
        <v>UK</v>
      </c>
      <c r="I1871" t="str">
        <v>PG</v>
      </c>
      <c r="J1871" t="str">
        <v>Miriam Margolyes</v>
      </c>
      <c r="K1871" t="str">
        <v>Barbra Streisand</v>
      </c>
      <c r="L1871">
        <v>405</v>
      </c>
      <c r="M1871">
        <v>914</v>
      </c>
      <c r="N1871">
        <v>0</v>
      </c>
      <c r="O1871">
        <v>0</v>
      </c>
      <c r="P1871">
        <v>6.6</v>
      </c>
      <c r="R1871" t="str">
        <v>Baby Geniuses</v>
      </c>
      <c r="S1871">
        <v>36362</v>
      </c>
      <c r="T1871">
        <v>1999</v>
      </c>
      <c r="U1871" t="str">
        <v>1990s</v>
      </c>
      <c r="V1871" t="str">
        <v>Color</v>
      </c>
      <c r="W1871" t="str">
        <v>Comedy</v>
      </c>
      <c r="X1871" t="str">
        <v>English</v>
      </c>
      <c r="Y1871" t="str">
        <v>USA</v>
      </c>
      <c r="Z1871" t="str">
        <v>PG</v>
      </c>
      <c r="AA1871" t="str">
        <v>Kathleen Turner</v>
      </c>
      <c r="AB1871" t="str">
        <v>Bob Clark</v>
      </c>
      <c r="AC1871">
        <v>899</v>
      </c>
      <c r="AD1871">
        <v>2936</v>
      </c>
      <c r="AE1871">
        <v>84</v>
      </c>
      <c r="AF1871">
        <v>0</v>
      </c>
      <c r="AG1871">
        <v>2.5</v>
      </c>
      <c r="AH1871">
        <v>45</v>
      </c>
      <c r="AI1871">
        <v>97</v>
      </c>
      <c r="AJ1871">
        <v>27141959</v>
      </c>
    </row>
    <row r="1872" spans="1:36" x14ac:dyDescent="0.25">
      <c r="A1872" t="str">
        <v>Rosewater</v>
      </c>
      <c r="B1872">
        <v>41828</v>
      </c>
      <c r="C1872">
        <v>2014</v>
      </c>
      <c r="D1872" t="str">
        <v>2010s</v>
      </c>
      <c r="E1872" t="str">
        <v>Color</v>
      </c>
      <c r="F1872" t="str">
        <v>Biography</v>
      </c>
      <c r="G1872" t="str">
        <v>English</v>
      </c>
      <c r="H1872" t="str">
        <v>USA</v>
      </c>
      <c r="I1872" t="str">
        <v>R</v>
      </c>
      <c r="J1872" t="str">
        <v>Numan Acar</v>
      </c>
      <c r="K1872" t="str">
        <v>Jon Stewart</v>
      </c>
      <c r="L1872">
        <v>374</v>
      </c>
      <c r="M1872">
        <v>1283</v>
      </c>
      <c r="N1872">
        <v>593</v>
      </c>
      <c r="O1872">
        <v>5000</v>
      </c>
      <c r="P1872">
        <v>6.6</v>
      </c>
      <c r="R1872" t="str">
        <v>Cloud Atlas</v>
      </c>
      <c r="S1872">
        <v>41088</v>
      </c>
      <c r="T1872">
        <v>2012</v>
      </c>
      <c r="U1872" t="str">
        <v>2010s</v>
      </c>
      <c r="V1872" t="str">
        <v>Color</v>
      </c>
      <c r="W1872" t="str">
        <v>Drama</v>
      </c>
      <c r="X1872" t="str">
        <v>English</v>
      </c>
      <c r="Y1872" t="str">
        <v>Germany</v>
      </c>
      <c r="Z1872" t="str">
        <v>R</v>
      </c>
      <c r="AA1872" t="str">
        <v>Tom Hanks</v>
      </c>
      <c r="AB1872" t="str">
        <v>Tom Tykwer</v>
      </c>
      <c r="AC1872">
        <v>15000</v>
      </c>
      <c r="AD1872">
        <v>22686</v>
      </c>
      <c r="AE1872">
        <v>670</v>
      </c>
      <c r="AF1872">
        <v>124000</v>
      </c>
      <c r="AG1872">
        <v>7.5</v>
      </c>
      <c r="AH1872">
        <v>511</v>
      </c>
      <c r="AI1872">
        <v>172</v>
      </c>
      <c r="AJ1872">
        <v>27098580</v>
      </c>
    </row>
    <row r="1873" spans="1:36" x14ac:dyDescent="0.25">
      <c r="A1873" t="str">
        <v>Sherrybaby</v>
      </c>
      <c r="B1873">
        <v>39007</v>
      </c>
      <c r="C1873">
        <v>2006</v>
      </c>
      <c r="D1873" t="str">
        <v>2000s</v>
      </c>
      <c r="E1873" t="str">
        <v>Color</v>
      </c>
      <c r="F1873" t="str">
        <v>Drama</v>
      </c>
      <c r="G1873" t="str">
        <v>English</v>
      </c>
      <c r="H1873" t="str">
        <v>USA</v>
      </c>
      <c r="I1873" t="str">
        <v>R</v>
      </c>
      <c r="J1873" t="str">
        <v>Brad William Henke</v>
      </c>
      <c r="K1873" t="str">
        <v>Laurie Collyer</v>
      </c>
      <c r="L1873">
        <v>363</v>
      </c>
      <c r="M1873">
        <v>774</v>
      </c>
      <c r="N1873">
        <v>38</v>
      </c>
      <c r="O1873">
        <v>474</v>
      </c>
      <c r="P1873">
        <v>6.6</v>
      </c>
      <c r="R1873" t="str">
        <v>Joe Dirt</v>
      </c>
      <c r="S1873">
        <v>36945</v>
      </c>
      <c r="T1873">
        <v>2001</v>
      </c>
      <c r="U1873" t="str">
        <v>2000s</v>
      </c>
      <c r="V1873" t="str">
        <v>Color</v>
      </c>
      <c r="W1873" t="str">
        <v>Adventure</v>
      </c>
      <c r="X1873" t="str">
        <v>English</v>
      </c>
      <c r="Y1873" t="str">
        <v>USA</v>
      </c>
      <c r="Z1873" t="str">
        <v>PG-13</v>
      </c>
      <c r="AA1873" t="str">
        <v>Brittany Daniel</v>
      </c>
      <c r="AB1873" t="str">
        <v>Dennie Gordon</v>
      </c>
      <c r="AC1873">
        <v>861</v>
      </c>
      <c r="AD1873">
        <v>2543</v>
      </c>
      <c r="AE1873">
        <v>29</v>
      </c>
      <c r="AF1873">
        <v>0</v>
      </c>
      <c r="AG1873">
        <v>5.9</v>
      </c>
      <c r="AH1873">
        <v>78</v>
      </c>
      <c r="AI1873">
        <v>91</v>
      </c>
      <c r="AJ1873">
        <v>27087695</v>
      </c>
    </row>
    <row r="1874" spans="1:36" x14ac:dyDescent="0.25">
      <c r="A1874" t="str">
        <v>Australia</v>
      </c>
      <c r="B1874">
        <v>39801</v>
      </c>
      <c r="C1874">
        <v>2008</v>
      </c>
      <c r="D1874" t="str">
        <v>2000s</v>
      </c>
      <c r="E1874" t="str">
        <v>Color</v>
      </c>
      <c r="F1874" t="str">
        <v>Adventure</v>
      </c>
      <c r="G1874" t="str">
        <v>English</v>
      </c>
      <c r="H1874" t="str">
        <v>Australia</v>
      </c>
      <c r="I1874" t="str">
        <v>PG-13</v>
      </c>
      <c r="J1874" t="str">
        <v>Essie Davis</v>
      </c>
      <c r="K1874" t="str">
        <v>Baz Luhrmann</v>
      </c>
      <c r="L1874">
        <v>309</v>
      </c>
      <c r="M1874">
        <v>921</v>
      </c>
      <c r="N1874">
        <v>1000</v>
      </c>
      <c r="O1874">
        <v>0</v>
      </c>
      <c r="P1874">
        <v>6.6</v>
      </c>
      <c r="R1874" t="str">
        <v>The Story of Us</v>
      </c>
      <c r="S1874">
        <v>36478</v>
      </c>
      <c r="T1874">
        <v>1999</v>
      </c>
      <c r="U1874" t="str">
        <v>1990s</v>
      </c>
      <c r="V1874" t="str">
        <v>Color</v>
      </c>
      <c r="W1874" t="str">
        <v>Comedy</v>
      </c>
      <c r="X1874" t="str">
        <v>English</v>
      </c>
      <c r="Y1874" t="str">
        <v>USA</v>
      </c>
      <c r="Z1874" t="str">
        <v>R</v>
      </c>
      <c r="AA1874" t="str">
        <v>Bruce Willis</v>
      </c>
      <c r="AB1874" t="str">
        <v>Rob Reiner</v>
      </c>
      <c r="AC1874">
        <v>13000</v>
      </c>
      <c r="AD1874">
        <v>14706</v>
      </c>
      <c r="AE1874">
        <v>0</v>
      </c>
      <c r="AF1874">
        <v>0</v>
      </c>
      <c r="AG1874">
        <v>5.9</v>
      </c>
      <c r="AH1874">
        <v>99</v>
      </c>
      <c r="AI1874">
        <v>95</v>
      </c>
      <c r="AJ1874">
        <v>27067160</v>
      </c>
    </row>
    <row r="1875" spans="1:36" x14ac:dyDescent="0.25">
      <c r="A1875" t="str">
        <v>Wasabi</v>
      </c>
      <c r="B1875">
        <v>36895</v>
      </c>
      <c r="C1875">
        <v>2001</v>
      </c>
      <c r="D1875" t="str">
        <v>2000s</v>
      </c>
      <c r="E1875" t="str">
        <v>Color</v>
      </c>
      <c r="F1875" t="str">
        <v>Action</v>
      </c>
      <c r="G1875" t="str">
        <v>French</v>
      </c>
      <c r="H1875" t="str">
        <v>France</v>
      </c>
      <c r="I1875" t="str">
        <v>R</v>
      </c>
      <c r="J1875" t="str">
        <v>Carole Bouquet</v>
      </c>
      <c r="K1875" t="str">
        <v>GÃ©rard Krawczyk</v>
      </c>
      <c r="L1875">
        <v>235</v>
      </c>
      <c r="M1875">
        <v>303</v>
      </c>
      <c r="N1875">
        <v>7</v>
      </c>
      <c r="O1875">
        <v>0</v>
      </c>
      <c r="P1875">
        <v>6.6</v>
      </c>
      <c r="R1875" t="str">
        <v>The Musketeer</v>
      </c>
      <c r="S1875">
        <v>36935</v>
      </c>
      <c r="T1875">
        <v>2001</v>
      </c>
      <c r="U1875" t="str">
        <v>2000s</v>
      </c>
      <c r="V1875" t="str">
        <v>Color</v>
      </c>
      <c r="W1875" t="str">
        <v>Action</v>
      </c>
      <c r="X1875" t="str">
        <v>English</v>
      </c>
      <c r="Y1875" t="str">
        <v>Germany</v>
      </c>
      <c r="Z1875" t="str">
        <v>PG-13</v>
      </c>
      <c r="AA1875" t="str">
        <v>Catherine Deneuve</v>
      </c>
      <c r="AB1875" t="str">
        <v>Peter Hyams</v>
      </c>
      <c r="AC1875">
        <v>964</v>
      </c>
      <c r="AD1875">
        <v>2888</v>
      </c>
      <c r="AE1875">
        <v>0</v>
      </c>
      <c r="AF1875">
        <v>299</v>
      </c>
      <c r="AG1875">
        <v>4.7</v>
      </c>
      <c r="AH1875">
        <v>107</v>
      </c>
      <c r="AI1875">
        <v>104</v>
      </c>
      <c r="AJ1875">
        <v>27053815</v>
      </c>
    </row>
    <row r="1876" spans="1:36" x14ac:dyDescent="0.25">
      <c r="A1876" t="str">
        <v>The Second Best Exotic Marigold Hotel</v>
      </c>
      <c r="B1876">
        <v>42149</v>
      </c>
      <c r="C1876">
        <v>2015</v>
      </c>
      <c r="D1876" t="str">
        <v>2010s</v>
      </c>
      <c r="E1876" t="str">
        <v>Color</v>
      </c>
      <c r="F1876" t="str">
        <v>Comedy</v>
      </c>
      <c r="G1876" t="str">
        <v>English</v>
      </c>
      <c r="H1876" t="str">
        <v>UK</v>
      </c>
      <c r="I1876" t="str">
        <v>PG</v>
      </c>
      <c r="J1876" t="str">
        <v>Tina Desai</v>
      </c>
      <c r="K1876" t="str">
        <v>John Madden</v>
      </c>
      <c r="L1876">
        <v>220</v>
      </c>
      <c r="M1876">
        <v>583</v>
      </c>
      <c r="N1876">
        <v>108</v>
      </c>
      <c r="O1876">
        <v>21000</v>
      </c>
      <c r="P1876">
        <v>6.6</v>
      </c>
      <c r="R1876" t="str">
        <v>The Big Hit</v>
      </c>
      <c r="S1876">
        <v>36030</v>
      </c>
      <c r="T1876">
        <v>1998</v>
      </c>
      <c r="U1876" t="str">
        <v>1990s</v>
      </c>
      <c r="V1876" t="str">
        <v>Color</v>
      </c>
      <c r="W1876" t="str">
        <v>Action</v>
      </c>
      <c r="X1876" t="str">
        <v>English</v>
      </c>
      <c r="Y1876" t="str">
        <v>USA</v>
      </c>
      <c r="Z1876" t="str">
        <v>R</v>
      </c>
      <c r="AA1876" t="str">
        <v>Bokeem Woodbine</v>
      </c>
      <c r="AB1876" t="str">
        <v>Kirk Wong</v>
      </c>
      <c r="AC1876">
        <v>904</v>
      </c>
      <c r="AD1876">
        <v>3353</v>
      </c>
      <c r="AE1876">
        <v>6</v>
      </c>
      <c r="AF1876">
        <v>934</v>
      </c>
      <c r="AG1876">
        <v>6.1</v>
      </c>
      <c r="AH1876">
        <v>57</v>
      </c>
      <c r="AI1876">
        <v>91</v>
      </c>
      <c r="AJ1876">
        <v>27052167</v>
      </c>
    </row>
    <row r="1877" spans="1:36" x14ac:dyDescent="0.25">
      <c r="A1877" t="str">
        <v>Zack and Miri Make a Porno</v>
      </c>
      <c r="B1877">
        <v>39573</v>
      </c>
      <c r="C1877">
        <v>2008</v>
      </c>
      <c r="D1877" t="str">
        <v>2000s</v>
      </c>
      <c r="E1877" t="str">
        <v>Color</v>
      </c>
      <c r="F1877" t="str">
        <v>Comedy</v>
      </c>
      <c r="G1877" t="str">
        <v>English</v>
      </c>
      <c r="H1877" t="str">
        <v>USA</v>
      </c>
      <c r="I1877" t="str">
        <v>R</v>
      </c>
      <c r="J1877" t="str">
        <v>Gerry Bednob</v>
      </c>
      <c r="K1877" t="str">
        <v>Kevin Smith</v>
      </c>
      <c r="L1877">
        <v>218</v>
      </c>
      <c r="M1877">
        <v>638</v>
      </c>
      <c r="N1877">
        <v>0</v>
      </c>
      <c r="O1877">
        <v>0</v>
      </c>
      <c r="P1877">
        <v>6.6</v>
      </c>
      <c r="R1877" t="str">
        <v>Blade Runner</v>
      </c>
      <c r="S1877">
        <v>30294</v>
      </c>
      <c r="T1877">
        <v>1982</v>
      </c>
      <c r="U1877" t="str">
        <v>1980s</v>
      </c>
      <c r="V1877" t="str">
        <v>Color</v>
      </c>
      <c r="W1877" t="str">
        <v>Sci-Fi</v>
      </c>
      <c r="X1877" t="str">
        <v>English</v>
      </c>
      <c r="Y1877" t="str">
        <v>USA</v>
      </c>
      <c r="Z1877" t="str">
        <v>R</v>
      </c>
      <c r="AA1877" t="str">
        <v>Harrison Ford</v>
      </c>
      <c r="AB1877" t="str">
        <v>Ridley Scott</v>
      </c>
      <c r="AC1877">
        <v>11000</v>
      </c>
      <c r="AD1877">
        <v>13877</v>
      </c>
      <c r="AE1877">
        <v>0</v>
      </c>
      <c r="AF1877">
        <v>34000</v>
      </c>
      <c r="AG1877">
        <v>8.1999999999999993</v>
      </c>
      <c r="AH1877">
        <v>302</v>
      </c>
      <c r="AI1877">
        <v>117</v>
      </c>
      <c r="AJ1877">
        <v>27000000</v>
      </c>
    </row>
    <row r="1878" spans="1:36" x14ac:dyDescent="0.25">
      <c r="A1878" t="str">
        <v>Rush Hour 2</v>
      </c>
      <c r="B1878">
        <v>36947</v>
      </c>
      <c r="C1878">
        <v>2001</v>
      </c>
      <c r="D1878" t="str">
        <v>2000s</v>
      </c>
      <c r="E1878" t="str">
        <v>Color</v>
      </c>
      <c r="F1878" t="str">
        <v>Action</v>
      </c>
      <c r="G1878" t="str">
        <v>English</v>
      </c>
      <c r="H1878" t="str">
        <v>USA</v>
      </c>
      <c r="I1878" t="str">
        <v>PG-13</v>
      </c>
      <c r="J1878" t="str">
        <v>Mei MelanÃ§on</v>
      </c>
      <c r="K1878" t="str">
        <v>Brett Ratner</v>
      </c>
      <c r="L1878">
        <v>191</v>
      </c>
      <c r="M1878">
        <v>664</v>
      </c>
      <c r="N1878">
        <v>420</v>
      </c>
      <c r="O1878">
        <v>0</v>
      </c>
      <c r="P1878">
        <v>6.6</v>
      </c>
      <c r="R1878" t="str">
        <v>Spy Hard</v>
      </c>
      <c r="S1878">
        <v>35341</v>
      </c>
      <c r="T1878">
        <v>1996</v>
      </c>
      <c r="U1878" t="str">
        <v>1990s</v>
      </c>
      <c r="V1878" t="str">
        <v>Color</v>
      </c>
      <c r="W1878" t="str">
        <v>Action</v>
      </c>
      <c r="X1878" t="str">
        <v>English</v>
      </c>
      <c r="Y1878" t="str">
        <v>USA</v>
      </c>
      <c r="Z1878" t="str">
        <v>PG-13</v>
      </c>
      <c r="AA1878" t="str">
        <v>Hulk Hogan</v>
      </c>
      <c r="AB1878" t="str">
        <v>Rick Friedberg</v>
      </c>
      <c r="AC1878">
        <v>844</v>
      </c>
      <c r="AD1878">
        <v>2653</v>
      </c>
      <c r="AE1878">
        <v>8</v>
      </c>
      <c r="AF1878">
        <v>588</v>
      </c>
      <c r="AG1878">
        <v>5.3</v>
      </c>
      <c r="AH1878">
        <v>27</v>
      </c>
      <c r="AI1878">
        <v>81</v>
      </c>
      <c r="AJ1878">
        <v>26906039</v>
      </c>
    </row>
    <row r="1879" spans="1:36" x14ac:dyDescent="0.25">
      <c r="A1879" t="str">
        <v>Opal Dream</v>
      </c>
      <c r="B1879">
        <v>38829</v>
      </c>
      <c r="C1879">
        <v>2006</v>
      </c>
      <c r="D1879" t="str">
        <v>2000s</v>
      </c>
      <c r="E1879" t="str">
        <v>Color</v>
      </c>
      <c r="F1879" t="str">
        <v>Drama</v>
      </c>
      <c r="G1879" t="str">
        <v>English</v>
      </c>
      <c r="H1879" t="str">
        <v>Australia</v>
      </c>
      <c r="I1879" t="str">
        <v>PG</v>
      </c>
      <c r="J1879" t="str">
        <v>Jacqueline McKenzie</v>
      </c>
      <c r="K1879" t="str">
        <v>Peter Cattaneo</v>
      </c>
      <c r="L1879">
        <v>185</v>
      </c>
      <c r="M1879">
        <v>299</v>
      </c>
      <c r="N1879">
        <v>11</v>
      </c>
      <c r="O1879">
        <v>135</v>
      </c>
      <c r="P1879">
        <v>6.6</v>
      </c>
      <c r="R1879" t="str">
        <v>Rush</v>
      </c>
      <c r="S1879">
        <v>41519</v>
      </c>
      <c r="T1879">
        <v>2013</v>
      </c>
      <c r="U1879" t="str">
        <v>2010s</v>
      </c>
      <c r="V1879" t="str">
        <v>Color</v>
      </c>
      <c r="W1879" t="str">
        <v>Action</v>
      </c>
      <c r="X1879" t="str">
        <v>English</v>
      </c>
      <c r="Y1879" t="str">
        <v>UK</v>
      </c>
      <c r="Z1879" t="str">
        <v>R</v>
      </c>
      <c r="AA1879" t="str">
        <v>Chris Hemsworth</v>
      </c>
      <c r="AB1879" t="str">
        <v>Ron Howard</v>
      </c>
      <c r="AC1879">
        <v>26000</v>
      </c>
      <c r="AD1879">
        <v>37206</v>
      </c>
      <c r="AE1879">
        <v>2000</v>
      </c>
      <c r="AF1879">
        <v>83000</v>
      </c>
      <c r="AG1879">
        <v>8.1</v>
      </c>
      <c r="AH1879">
        <v>393</v>
      </c>
      <c r="AI1879">
        <v>123</v>
      </c>
      <c r="AJ1879">
        <v>26903709</v>
      </c>
    </row>
    <row r="1880" spans="1:36" x14ac:dyDescent="0.25">
      <c r="A1880" t="str">
        <v>I Love You Phillip Morris</v>
      </c>
      <c r="B1880">
        <v>40044</v>
      </c>
      <c r="C1880">
        <v>2009</v>
      </c>
      <c r="D1880" t="str">
        <v>2000s</v>
      </c>
      <c r="E1880" t="str">
        <v>Color</v>
      </c>
      <c r="F1880" t="str">
        <v>Biography</v>
      </c>
      <c r="G1880" t="str">
        <v>English</v>
      </c>
      <c r="H1880" t="str">
        <v>France</v>
      </c>
      <c r="I1880" t="str">
        <v>R</v>
      </c>
      <c r="J1880" t="str">
        <v>Dameon Clarke</v>
      </c>
      <c r="K1880" t="str">
        <v>Glenn Ficarra</v>
      </c>
      <c r="L1880">
        <v>170</v>
      </c>
      <c r="M1880">
        <v>931</v>
      </c>
      <c r="N1880">
        <v>43</v>
      </c>
      <c r="O1880">
        <v>11000</v>
      </c>
      <c r="P1880">
        <v>6.6</v>
      </c>
      <c r="R1880" t="str">
        <v>The Women</v>
      </c>
      <c r="S1880">
        <v>39566</v>
      </c>
      <c r="T1880">
        <v>2008</v>
      </c>
      <c r="U1880" t="str">
        <v>2000s</v>
      </c>
      <c r="V1880" t="str">
        <v>Color</v>
      </c>
      <c r="W1880" t="str">
        <v>Comedy</v>
      </c>
      <c r="X1880" t="str">
        <v>English</v>
      </c>
      <c r="Y1880" t="str">
        <v>USA</v>
      </c>
      <c r="Z1880" t="str">
        <v>PG-13</v>
      </c>
      <c r="AA1880" t="str">
        <v>Jada Pinkett Smith</v>
      </c>
      <c r="AB1880" t="str">
        <v>Diane English</v>
      </c>
      <c r="AC1880">
        <v>851</v>
      </c>
      <c r="AD1880">
        <v>3485</v>
      </c>
      <c r="AE1880">
        <v>15</v>
      </c>
      <c r="AF1880">
        <v>0</v>
      </c>
      <c r="AG1880">
        <v>4.9000000000000004</v>
      </c>
      <c r="AH1880">
        <v>124</v>
      </c>
      <c r="AI1880">
        <v>114</v>
      </c>
      <c r="AJ1880">
        <v>26896744</v>
      </c>
    </row>
    <row r="1881" spans="1:36" x14ac:dyDescent="0.25">
      <c r="A1881" t="str">
        <v>The Brothers McMullen</v>
      </c>
      <c r="B1881">
        <v>34894</v>
      </c>
      <c r="C1881">
        <v>1995</v>
      </c>
      <c r="D1881" t="str">
        <v>1990s</v>
      </c>
      <c r="E1881" t="str">
        <v>Color</v>
      </c>
      <c r="F1881" t="str">
        <v>Comedy</v>
      </c>
      <c r="G1881" t="str">
        <v>English</v>
      </c>
      <c r="H1881" t="str">
        <v>USA</v>
      </c>
      <c r="I1881" t="str">
        <v>R</v>
      </c>
      <c r="J1881" t="str">
        <v>Shari Albert</v>
      </c>
      <c r="K1881" t="str">
        <v>Edward Burns</v>
      </c>
      <c r="L1881">
        <v>138</v>
      </c>
      <c r="M1881">
        <v>388</v>
      </c>
      <c r="N1881">
        <v>0</v>
      </c>
      <c r="O1881">
        <v>265</v>
      </c>
      <c r="P1881">
        <v>6.6</v>
      </c>
      <c r="R1881" t="str">
        <v>One Missed Call</v>
      </c>
      <c r="S1881">
        <v>39687</v>
      </c>
      <c r="T1881">
        <v>2008</v>
      </c>
      <c r="U1881" t="str">
        <v>2000s</v>
      </c>
      <c r="V1881" t="str">
        <v>Color</v>
      </c>
      <c r="W1881" t="str">
        <v>Horror</v>
      </c>
      <c r="X1881" t="str">
        <v>English</v>
      </c>
      <c r="Y1881" t="str">
        <v>Japan</v>
      </c>
      <c r="Z1881" t="str">
        <v>PG-13</v>
      </c>
      <c r="AA1881" t="str">
        <v>Johnny Lewis</v>
      </c>
      <c r="AB1881" t="str">
        <v>Eric Valette</v>
      </c>
      <c r="AC1881">
        <v>741</v>
      </c>
      <c r="AD1881">
        <v>1834</v>
      </c>
      <c r="AE1881">
        <v>2</v>
      </c>
      <c r="AF1881">
        <v>0</v>
      </c>
      <c r="AG1881">
        <v>3.9</v>
      </c>
      <c r="AH1881">
        <v>141</v>
      </c>
      <c r="AI1881">
        <v>87</v>
      </c>
      <c r="AJ1881">
        <v>26876529</v>
      </c>
    </row>
    <row r="1882" spans="1:36" x14ac:dyDescent="0.25">
      <c r="A1882" t="str">
        <v>Interview with the Assassin</v>
      </c>
      <c r="B1882">
        <v>37281</v>
      </c>
      <c r="C1882">
        <v>2002</v>
      </c>
      <c r="D1882" t="str">
        <v>2000s</v>
      </c>
      <c r="E1882" t="str">
        <v>Color</v>
      </c>
      <c r="F1882" t="str">
        <v>Drama</v>
      </c>
      <c r="G1882" t="str">
        <v>English</v>
      </c>
      <c r="H1882" t="str">
        <v>USA</v>
      </c>
      <c r="I1882" t="str">
        <v>R</v>
      </c>
      <c r="J1882" t="str">
        <v>Raymond J. Barry</v>
      </c>
      <c r="K1882" t="str">
        <v>Neil Burger</v>
      </c>
      <c r="L1882">
        <v>108</v>
      </c>
      <c r="M1882">
        <v>243</v>
      </c>
      <c r="N1882">
        <v>168</v>
      </c>
      <c r="O1882">
        <v>163</v>
      </c>
      <c r="P1882">
        <v>6.6</v>
      </c>
      <c r="R1882" t="str">
        <v>Elizabethtown</v>
      </c>
      <c r="S1882">
        <v>38395</v>
      </c>
      <c r="T1882">
        <v>2005</v>
      </c>
      <c r="U1882" t="str">
        <v>2000s</v>
      </c>
      <c r="V1882" t="str">
        <v>Color</v>
      </c>
      <c r="W1882" t="str">
        <v>Comedy</v>
      </c>
      <c r="X1882" t="str">
        <v>English</v>
      </c>
      <c r="Y1882" t="str">
        <v>USA</v>
      </c>
      <c r="Z1882" t="str">
        <v>PG-13</v>
      </c>
      <c r="AA1882" t="str">
        <v>Orlando Bloom</v>
      </c>
      <c r="AB1882" t="str">
        <v>Cameron Crowe</v>
      </c>
      <c r="AC1882">
        <v>5000</v>
      </c>
      <c r="AD1882">
        <v>12700</v>
      </c>
      <c r="AE1882">
        <v>488</v>
      </c>
      <c r="AF1882">
        <v>0</v>
      </c>
      <c r="AG1882">
        <v>6.4</v>
      </c>
      <c r="AH1882">
        <v>190</v>
      </c>
      <c r="AI1882">
        <v>123</v>
      </c>
      <c r="AJ1882">
        <v>26838389</v>
      </c>
    </row>
    <row r="1883" spans="1:36" x14ac:dyDescent="0.25">
      <c r="A1883" t="str">
        <v>Man on a Ledge</v>
      </c>
      <c r="B1883">
        <v>41091</v>
      </c>
      <c r="C1883">
        <v>2012</v>
      </c>
      <c r="D1883" t="str">
        <v>2010s</v>
      </c>
      <c r="E1883" t="str">
        <v>Color</v>
      </c>
      <c r="F1883" t="str">
        <v>Action</v>
      </c>
      <c r="G1883" t="str">
        <v>English</v>
      </c>
      <c r="H1883" t="str">
        <v>USA</v>
      </c>
      <c r="I1883" t="str">
        <v>PG-13</v>
      </c>
      <c r="J1883" t="str">
        <v>Robert Clohessy</v>
      </c>
      <c r="K1883" t="str">
        <v>Asger Leth</v>
      </c>
      <c r="L1883">
        <v>107</v>
      </c>
      <c r="M1883">
        <v>362</v>
      </c>
      <c r="N1883">
        <v>20</v>
      </c>
      <c r="O1883">
        <v>11000</v>
      </c>
      <c r="P1883">
        <v>6.6</v>
      </c>
      <c r="R1883" t="str">
        <v>Glory</v>
      </c>
      <c r="S1883">
        <v>32651</v>
      </c>
      <c r="T1883">
        <v>1989</v>
      </c>
      <c r="U1883" t="str">
        <v>1980s</v>
      </c>
      <c r="V1883" t="str">
        <v>Color</v>
      </c>
      <c r="W1883" t="str">
        <v>Drama</v>
      </c>
      <c r="X1883" t="str">
        <v>English</v>
      </c>
      <c r="Y1883" t="str">
        <v>USA</v>
      </c>
      <c r="Z1883" t="str">
        <v>R</v>
      </c>
      <c r="AA1883" t="str">
        <v>Denzel Washington</v>
      </c>
      <c r="AB1883" t="str">
        <v>Edward Zwick</v>
      </c>
      <c r="AC1883">
        <v>18000</v>
      </c>
      <c r="AD1883">
        <v>32930</v>
      </c>
      <c r="AE1883">
        <v>380</v>
      </c>
      <c r="AF1883">
        <v>0</v>
      </c>
      <c r="AG1883">
        <v>7.9</v>
      </c>
      <c r="AH1883">
        <v>60</v>
      </c>
      <c r="AI1883">
        <v>122</v>
      </c>
      <c r="AJ1883">
        <v>26830000</v>
      </c>
    </row>
    <row r="1884" spans="1:36" x14ac:dyDescent="0.25">
      <c r="A1884" t="str">
        <v>Incident at Loch Ness</v>
      </c>
      <c r="B1884">
        <v>38208</v>
      </c>
      <c r="C1884">
        <v>2004</v>
      </c>
      <c r="D1884" t="str">
        <v>2000s</v>
      </c>
      <c r="E1884" t="str">
        <v>Color</v>
      </c>
      <c r="F1884" t="str">
        <v>Adventure</v>
      </c>
      <c r="G1884" t="str">
        <v>English</v>
      </c>
      <c r="H1884" t="str">
        <v>UK</v>
      </c>
      <c r="I1884" t="str">
        <v>PG-13</v>
      </c>
      <c r="J1884" t="str">
        <v>Zak Penn</v>
      </c>
      <c r="K1884" t="str">
        <v>Zak Penn</v>
      </c>
      <c r="L1884">
        <v>87</v>
      </c>
      <c r="M1884">
        <v>256</v>
      </c>
      <c r="N1884">
        <v>87</v>
      </c>
      <c r="O1884">
        <v>400</v>
      </c>
      <c r="P1884">
        <v>6.6</v>
      </c>
      <c r="R1884" t="str">
        <v>The Other Boleyn Girl</v>
      </c>
      <c r="S1884">
        <v>39810</v>
      </c>
      <c r="T1884">
        <v>2008</v>
      </c>
      <c r="U1884" t="str">
        <v>2000s</v>
      </c>
      <c r="V1884" t="str">
        <v>Color</v>
      </c>
      <c r="W1884" t="str">
        <v>Biography</v>
      </c>
      <c r="X1884" t="str">
        <v>English</v>
      </c>
      <c r="Y1884" t="str">
        <v>UK</v>
      </c>
      <c r="Z1884" t="str">
        <v>PG-13</v>
      </c>
      <c r="AA1884" t="str">
        <v>Natalie Portman</v>
      </c>
      <c r="AB1884" t="str">
        <v>Justin Chadwick</v>
      </c>
      <c r="AC1884">
        <v>20000</v>
      </c>
      <c r="AD1884">
        <v>77823</v>
      </c>
      <c r="AE1884">
        <v>56</v>
      </c>
      <c r="AF1884">
        <v>0</v>
      </c>
      <c r="AG1884">
        <v>6.7</v>
      </c>
      <c r="AH1884">
        <v>169</v>
      </c>
      <c r="AI1884">
        <v>115</v>
      </c>
      <c r="AJ1884">
        <v>26814957</v>
      </c>
    </row>
    <row r="1885" spans="1:36" x14ac:dyDescent="0.25">
      <c r="A1885" t="str">
        <v>My Date with Drew</v>
      </c>
      <c r="B1885">
        <v>38000</v>
      </c>
      <c r="C1885">
        <v>2004</v>
      </c>
      <c r="D1885" t="str">
        <v>2000s</v>
      </c>
      <c r="E1885" t="str">
        <v>Color</v>
      </c>
      <c r="F1885" t="str">
        <v>Documentary</v>
      </c>
      <c r="G1885" t="str">
        <v>English</v>
      </c>
      <c r="H1885" t="str">
        <v>USA</v>
      </c>
      <c r="I1885" t="str">
        <v>PG</v>
      </c>
      <c r="J1885" t="str">
        <v>John August</v>
      </c>
      <c r="K1885" t="str">
        <v>Jon Gunn</v>
      </c>
      <c r="L1885">
        <v>86</v>
      </c>
      <c r="M1885">
        <v>163</v>
      </c>
      <c r="N1885">
        <v>16</v>
      </c>
      <c r="O1885">
        <v>456</v>
      </c>
      <c r="P1885">
        <v>6.6</v>
      </c>
      <c r="R1885" t="str">
        <v>Garden State</v>
      </c>
      <c r="S1885">
        <v>38088</v>
      </c>
      <c r="T1885">
        <v>2004</v>
      </c>
      <c r="U1885" t="str">
        <v>2000s</v>
      </c>
      <c r="V1885" t="str">
        <v>Color</v>
      </c>
      <c r="W1885" t="str">
        <v>Comedy</v>
      </c>
      <c r="X1885" t="str">
        <v>English</v>
      </c>
      <c r="Y1885" t="str">
        <v>USA</v>
      </c>
      <c r="Z1885" t="str">
        <v>R</v>
      </c>
      <c r="AA1885" t="str">
        <v>Armando Riesco</v>
      </c>
      <c r="AB1885" t="str">
        <v>Zach Braff</v>
      </c>
      <c r="AC1885">
        <v>625</v>
      </c>
      <c r="AD1885">
        <v>1655</v>
      </c>
      <c r="AE1885">
        <v>0</v>
      </c>
      <c r="AF1885">
        <v>0</v>
      </c>
      <c r="AG1885">
        <v>7.6</v>
      </c>
      <c r="AH1885">
        <v>205</v>
      </c>
      <c r="AI1885">
        <v>102</v>
      </c>
      <c r="AJ1885">
        <v>26781723</v>
      </c>
    </row>
    <row r="1886" spans="1:36" x14ac:dyDescent="0.25">
      <c r="A1886" t="str">
        <v>Fighting Tommy Riley</v>
      </c>
      <c r="B1886">
        <v>38148</v>
      </c>
      <c r="C1886">
        <v>2004</v>
      </c>
      <c r="D1886" t="str">
        <v>2000s</v>
      </c>
      <c r="E1886" t="str">
        <v>Color</v>
      </c>
      <c r="F1886" t="str">
        <v>Drama</v>
      </c>
      <c r="G1886" t="str">
        <v>English</v>
      </c>
      <c r="H1886" t="str">
        <v>USA</v>
      </c>
      <c r="I1886" t="str">
        <v>R</v>
      </c>
      <c r="J1886" t="str">
        <v>Don Wallace</v>
      </c>
      <c r="K1886" t="str">
        <v>Eddie O'Flaherty</v>
      </c>
      <c r="L1886">
        <v>54</v>
      </c>
      <c r="M1886">
        <v>185</v>
      </c>
      <c r="N1886">
        <v>3</v>
      </c>
      <c r="O1886">
        <v>30</v>
      </c>
      <c r="P1886">
        <v>6.6</v>
      </c>
      <c r="R1886" t="str">
        <v>The Best of Me</v>
      </c>
      <c r="S1886">
        <v>41951</v>
      </c>
      <c r="T1886">
        <v>2014</v>
      </c>
      <c r="U1886" t="str">
        <v>2010s</v>
      </c>
      <c r="V1886" t="str">
        <v>Color</v>
      </c>
      <c r="W1886" t="str">
        <v>Drama</v>
      </c>
      <c r="X1886" t="str">
        <v>English</v>
      </c>
      <c r="Y1886" t="str">
        <v>USA</v>
      </c>
      <c r="Z1886" t="str">
        <v>PG-13</v>
      </c>
      <c r="AA1886" t="str">
        <v>Luke Bracey</v>
      </c>
      <c r="AB1886" t="str">
        <v>Michael Hoffman</v>
      </c>
      <c r="AC1886">
        <v>775</v>
      </c>
      <c r="AD1886">
        <v>3197</v>
      </c>
      <c r="AE1886">
        <v>97</v>
      </c>
      <c r="AF1886">
        <v>19000</v>
      </c>
      <c r="AG1886">
        <v>6.7</v>
      </c>
      <c r="AH1886">
        <v>85</v>
      </c>
      <c r="AI1886">
        <v>118</v>
      </c>
      <c r="AJ1886">
        <v>26761283</v>
      </c>
    </row>
    <row r="1887" spans="1:36" x14ac:dyDescent="0.25">
      <c r="A1887" t="str">
        <v>Blindness</v>
      </c>
      <c r="B1887">
        <v>39702</v>
      </c>
      <c r="C1887">
        <v>2008</v>
      </c>
      <c r="D1887" t="str">
        <v>2000s</v>
      </c>
      <c r="E1887" t="str">
        <v>Color</v>
      </c>
      <c r="F1887" t="str">
        <v>Drama</v>
      </c>
      <c r="G1887" t="str">
        <v>English</v>
      </c>
      <c r="H1887" t="str">
        <v>Canada</v>
      </c>
      <c r="I1887" t="str">
        <v>R</v>
      </c>
      <c r="J1887" t="str">
        <v>Don McKellar</v>
      </c>
      <c r="K1887" t="str">
        <v>Fernando Meirelles</v>
      </c>
      <c r="L1887">
        <v>45</v>
      </c>
      <c r="M1887">
        <v>142</v>
      </c>
      <c r="N1887">
        <v>353</v>
      </c>
      <c r="O1887">
        <v>0</v>
      </c>
      <c r="P1887">
        <v>6.6</v>
      </c>
      <c r="R1887" t="str">
        <v>Winnie the Pooh</v>
      </c>
      <c r="S1887">
        <v>40774</v>
      </c>
      <c r="T1887">
        <v>2011</v>
      </c>
      <c r="U1887" t="str">
        <v>2010s</v>
      </c>
      <c r="V1887" t="str">
        <v>Color</v>
      </c>
      <c r="W1887" t="str">
        <v>Adventure</v>
      </c>
      <c r="X1887" t="str">
        <v>English</v>
      </c>
      <c r="Y1887" t="str">
        <v>USA</v>
      </c>
      <c r="Z1887" t="str">
        <v>G</v>
      </c>
      <c r="AA1887" t="str">
        <v>Craig Ferguson</v>
      </c>
      <c r="AB1887" t="str">
        <v>Stephen J. Anderson</v>
      </c>
      <c r="AC1887">
        <v>759</v>
      </c>
      <c r="AD1887">
        <v>1002</v>
      </c>
      <c r="AE1887">
        <v>15</v>
      </c>
      <c r="AF1887">
        <v>0</v>
      </c>
      <c r="AG1887">
        <v>7.3</v>
      </c>
      <c r="AH1887">
        <v>162</v>
      </c>
      <c r="AI1887">
        <v>63</v>
      </c>
      <c r="AJ1887">
        <v>26687172</v>
      </c>
    </row>
    <row r="1888" spans="1:36" x14ac:dyDescent="0.25">
      <c r="A1888" t="str">
        <v>[Rec] 2</v>
      </c>
      <c r="B1888">
        <v>39921</v>
      </c>
      <c r="C1888">
        <v>2009</v>
      </c>
      <c r="D1888" t="str">
        <v>2000s</v>
      </c>
      <c r="E1888" t="str">
        <v>Color</v>
      </c>
      <c r="F1888" t="str">
        <v>Horror</v>
      </c>
      <c r="G1888" t="str">
        <v>Spanish</v>
      </c>
      <c r="H1888" t="str">
        <v>Spain</v>
      </c>
      <c r="I1888" t="str">
        <v>R</v>
      </c>
      <c r="J1888" t="str">
        <v>Jonathan D. Mellor</v>
      </c>
      <c r="K1888" t="str">
        <v>Jaume BalaguerÃ³</v>
      </c>
      <c r="L1888">
        <v>37</v>
      </c>
      <c r="M1888">
        <v>73</v>
      </c>
      <c r="N1888">
        <v>57</v>
      </c>
      <c r="O1888">
        <v>4000</v>
      </c>
      <c r="P1888">
        <v>6.6</v>
      </c>
      <c r="R1888" t="str">
        <v>Event Horizon</v>
      </c>
      <c r="S1888">
        <v>35643</v>
      </c>
      <c r="T1888">
        <v>1997</v>
      </c>
      <c r="U1888" t="str">
        <v>1990s</v>
      </c>
      <c r="V1888" t="str">
        <v>Color</v>
      </c>
      <c r="W1888" t="str">
        <v>Horror</v>
      </c>
      <c r="X1888" t="str">
        <v>English</v>
      </c>
      <c r="Y1888" t="str">
        <v>UK</v>
      </c>
      <c r="Z1888" t="str">
        <v>R</v>
      </c>
      <c r="AA1888" t="str">
        <v>Sean Pertwee</v>
      </c>
      <c r="AB1888" t="str">
        <v>Paul W.S. Anderson</v>
      </c>
      <c r="AC1888">
        <v>722</v>
      </c>
      <c r="AD1888">
        <v>2525</v>
      </c>
      <c r="AE1888">
        <v>545</v>
      </c>
      <c r="AF1888">
        <v>10000</v>
      </c>
      <c r="AG1888">
        <v>6.7</v>
      </c>
      <c r="AH1888">
        <v>172</v>
      </c>
      <c r="AI1888">
        <v>130</v>
      </c>
      <c r="AJ1888">
        <v>26616590</v>
      </c>
    </row>
    <row r="1889" spans="1:36" x14ac:dyDescent="0.25">
      <c r="A1889" t="str">
        <v>Jonah: A VeggieTales Movie</v>
      </c>
      <c r="B1889">
        <v>37325</v>
      </c>
      <c r="C1889">
        <v>2002</v>
      </c>
      <c r="D1889" t="str">
        <v>2000s</v>
      </c>
      <c r="E1889" t="str">
        <v>Color</v>
      </c>
      <c r="F1889" t="str">
        <v>Adventure</v>
      </c>
      <c r="G1889" t="str">
        <v>English</v>
      </c>
      <c r="H1889" t="str">
        <v>USA</v>
      </c>
      <c r="I1889" t="str">
        <v>G</v>
      </c>
      <c r="J1889" t="str">
        <v>Phil Vischer</v>
      </c>
      <c r="K1889" t="str">
        <v>Mike Nawrocki</v>
      </c>
      <c r="L1889">
        <v>23</v>
      </c>
      <c r="M1889">
        <v>49</v>
      </c>
      <c r="N1889">
        <v>12</v>
      </c>
      <c r="O1889">
        <v>184</v>
      </c>
      <c r="P1889">
        <v>6.6</v>
      </c>
      <c r="R1889" t="str">
        <v>Machete</v>
      </c>
      <c r="S1889">
        <v>40405</v>
      </c>
      <c r="T1889">
        <v>2010</v>
      </c>
      <c r="U1889" t="str">
        <v>2010s</v>
      </c>
      <c r="V1889" t="str">
        <v>Color</v>
      </c>
      <c r="W1889" t="str">
        <v>Action</v>
      </c>
      <c r="X1889" t="str">
        <v>English</v>
      </c>
      <c r="Y1889" t="str">
        <v>USA</v>
      </c>
      <c r="Z1889" t="str">
        <v>R</v>
      </c>
      <c r="AA1889" t="str">
        <v>Robert De Niro</v>
      </c>
      <c r="AB1889" t="str">
        <v>Ethan Maniquis</v>
      </c>
      <c r="AC1889">
        <v>22000</v>
      </c>
      <c r="AD1889">
        <v>26233</v>
      </c>
      <c r="AE1889">
        <v>20</v>
      </c>
      <c r="AF1889">
        <v>44000</v>
      </c>
      <c r="AG1889">
        <v>6.7</v>
      </c>
      <c r="AH1889">
        <v>391</v>
      </c>
      <c r="AI1889">
        <v>105</v>
      </c>
      <c r="AJ1889">
        <v>26589953</v>
      </c>
    </row>
    <row r="1890" spans="1:36" x14ac:dyDescent="0.25">
      <c r="A1890" t="str">
        <v>The Legend of Suriyothai</v>
      </c>
      <c r="B1890">
        <v>37109</v>
      </c>
      <c r="C1890">
        <v>2001</v>
      </c>
      <c r="D1890" t="str">
        <v>2000s</v>
      </c>
      <c r="E1890" t="str">
        <v>Color</v>
      </c>
      <c r="F1890" t="str">
        <v>Action</v>
      </c>
      <c r="G1890" t="str">
        <v>Thai</v>
      </c>
      <c r="H1890" t="str">
        <v>Thailand</v>
      </c>
      <c r="I1890" t="str">
        <v>R</v>
      </c>
      <c r="J1890" t="str">
        <v>Sarunyu Wongkrachang</v>
      </c>
      <c r="K1890" t="str">
        <v>Chatrichalerm Yukol</v>
      </c>
      <c r="L1890">
        <v>7</v>
      </c>
      <c r="M1890">
        <v>32</v>
      </c>
      <c r="N1890">
        <v>6</v>
      </c>
      <c r="O1890">
        <v>124</v>
      </c>
      <c r="P1890">
        <v>6.6</v>
      </c>
      <c r="R1890" t="str">
        <v>Harriet the Spy</v>
      </c>
      <c r="S1890">
        <v>35142</v>
      </c>
      <c r="T1890">
        <v>1996</v>
      </c>
      <c r="U1890" t="str">
        <v>1990s</v>
      </c>
      <c r="V1890" t="str">
        <v>Color</v>
      </c>
      <c r="W1890" t="str">
        <v>Comedy</v>
      </c>
      <c r="X1890" t="str">
        <v>English</v>
      </c>
      <c r="Y1890" t="str">
        <v>USA</v>
      </c>
      <c r="Z1890" t="str">
        <v>PG</v>
      </c>
      <c r="AA1890" t="str">
        <v>Gregory Smith</v>
      </c>
      <c r="AB1890" t="str">
        <v>Bronwen Hughes</v>
      </c>
      <c r="AC1890">
        <v>694</v>
      </c>
      <c r="AD1890">
        <v>2486</v>
      </c>
      <c r="AE1890">
        <v>15</v>
      </c>
      <c r="AF1890">
        <v>833</v>
      </c>
      <c r="AG1890">
        <v>5.9</v>
      </c>
      <c r="AH1890">
        <v>25</v>
      </c>
      <c r="AI1890">
        <v>100</v>
      </c>
      <c r="AJ1890">
        <v>26539321</v>
      </c>
    </row>
    <row r="1891" spans="1:36" x14ac:dyDescent="0.25">
      <c r="A1891" t="str">
        <v>Happy Feet</v>
      </c>
      <c r="B1891">
        <v>38758</v>
      </c>
      <c r="C1891">
        <v>2006</v>
      </c>
      <c r="D1891" t="str">
        <v>2000s</v>
      </c>
      <c r="E1891" t="str">
        <v>Color</v>
      </c>
      <c r="F1891" t="str">
        <v>Animation</v>
      </c>
      <c r="G1891" t="str">
        <v>English</v>
      </c>
      <c r="H1891" t="str">
        <v>USA</v>
      </c>
      <c r="I1891" t="str">
        <v>PG</v>
      </c>
      <c r="J1891" t="str">
        <v>Robin Williams</v>
      </c>
      <c r="K1891" t="str">
        <v>George Miller</v>
      </c>
      <c r="L1891">
        <v>49000</v>
      </c>
      <c r="M1891">
        <v>70996</v>
      </c>
      <c r="N1891">
        <v>750</v>
      </c>
      <c r="O1891">
        <v>0</v>
      </c>
      <c r="P1891">
        <v>6.5</v>
      </c>
      <c r="R1891" t="str">
        <v>Basic</v>
      </c>
      <c r="S1891">
        <v>37817</v>
      </c>
      <c r="T1891">
        <v>2003</v>
      </c>
      <c r="U1891" t="str">
        <v>2000s</v>
      </c>
      <c r="V1891" t="str">
        <v>Color</v>
      </c>
      <c r="W1891" t="str">
        <v>Action</v>
      </c>
      <c r="X1891" t="str">
        <v>English</v>
      </c>
      <c r="Y1891" t="str">
        <v>Germany</v>
      </c>
      <c r="Z1891" t="str">
        <v>R</v>
      </c>
      <c r="AA1891" t="str">
        <v>Connie Nielsen</v>
      </c>
      <c r="AB1891" t="str">
        <v>John McTiernan</v>
      </c>
      <c r="AC1891">
        <v>933</v>
      </c>
      <c r="AD1891">
        <v>3357</v>
      </c>
      <c r="AE1891">
        <v>323</v>
      </c>
      <c r="AF1891">
        <v>0</v>
      </c>
      <c r="AG1891">
        <v>6.5</v>
      </c>
      <c r="AH1891">
        <v>131</v>
      </c>
      <c r="AI1891">
        <v>98</v>
      </c>
      <c r="AJ1891">
        <v>26536120</v>
      </c>
    </row>
    <row r="1892" spans="1:36" x14ac:dyDescent="0.25">
      <c r="A1892" t="str">
        <v>Jakob the Liar</v>
      </c>
      <c r="B1892">
        <v>36228</v>
      </c>
      <c r="C1892">
        <v>1999</v>
      </c>
      <c r="D1892" t="str">
        <v>1990s</v>
      </c>
      <c r="E1892" t="str">
        <v>Color</v>
      </c>
      <c r="F1892" t="str">
        <v>Drama</v>
      </c>
      <c r="G1892" t="str">
        <v>English</v>
      </c>
      <c r="H1892" t="str">
        <v>France</v>
      </c>
      <c r="I1892" t="str">
        <v>PG-13</v>
      </c>
      <c r="J1892" t="str">
        <v>Robin Williams</v>
      </c>
      <c r="K1892" t="str">
        <v>Peter Kassovitz</v>
      </c>
      <c r="L1892">
        <v>49000</v>
      </c>
      <c r="M1892">
        <v>51657</v>
      </c>
      <c r="N1892">
        <v>0</v>
      </c>
      <c r="O1892">
        <v>0</v>
      </c>
      <c r="P1892">
        <v>6.5</v>
      </c>
      <c r="R1892" t="str">
        <v>Bulworth</v>
      </c>
      <c r="S1892">
        <v>35878</v>
      </c>
      <c r="T1892">
        <v>1998</v>
      </c>
      <c r="U1892" t="str">
        <v>1990s</v>
      </c>
      <c r="V1892" t="str">
        <v>Color</v>
      </c>
      <c r="W1892" t="str">
        <v>Comedy</v>
      </c>
      <c r="X1892" t="str">
        <v>English</v>
      </c>
      <c r="Y1892" t="str">
        <v>USA</v>
      </c>
      <c r="Z1892" t="str">
        <v>R</v>
      </c>
      <c r="AA1892" t="str">
        <v>Warren Beatty</v>
      </c>
      <c r="AB1892" t="str">
        <v>Warren Beatty</v>
      </c>
      <c r="AC1892">
        <v>631</v>
      </c>
      <c r="AD1892">
        <v>1023</v>
      </c>
      <c r="AE1892">
        <v>631</v>
      </c>
      <c r="AF1892">
        <v>0</v>
      </c>
      <c r="AG1892">
        <v>6.8</v>
      </c>
      <c r="AH1892">
        <v>110</v>
      </c>
      <c r="AI1892">
        <v>108</v>
      </c>
      <c r="AJ1892">
        <v>26525834</v>
      </c>
    </row>
    <row r="1893" spans="1:36" x14ac:dyDescent="0.25">
      <c r="A1893" t="str">
        <v>Alice in Wonderland</v>
      </c>
      <c r="B1893">
        <v>40266</v>
      </c>
      <c r="C1893">
        <v>2010</v>
      </c>
      <c r="D1893" t="str">
        <v>2010s</v>
      </c>
      <c r="E1893" t="str">
        <v>Color</v>
      </c>
      <c r="F1893" t="str">
        <v>Adventure</v>
      </c>
      <c r="G1893" t="str">
        <v>English</v>
      </c>
      <c r="H1893" t="str">
        <v>USA</v>
      </c>
      <c r="I1893" t="str">
        <v>PG</v>
      </c>
      <c r="J1893" t="str">
        <v>Johnny Depp</v>
      </c>
      <c r="K1893" t="str">
        <v>Tim Burton</v>
      </c>
      <c r="L1893">
        <v>40000</v>
      </c>
      <c r="M1893">
        <v>79957</v>
      </c>
      <c r="N1893">
        <v>13000</v>
      </c>
      <c r="O1893">
        <v>24000</v>
      </c>
      <c r="P1893">
        <v>6.5</v>
      </c>
      <c r="R1893" t="str">
        <v>A Nightmare on Elm Street</v>
      </c>
      <c r="S1893">
        <v>30785</v>
      </c>
      <c r="T1893">
        <v>1984</v>
      </c>
      <c r="U1893" t="str">
        <v>1980s</v>
      </c>
      <c r="V1893" t="str">
        <v>Color</v>
      </c>
      <c r="W1893" t="str">
        <v>Horror</v>
      </c>
      <c r="X1893" t="str">
        <v>English</v>
      </c>
      <c r="Y1893" t="str">
        <v>USA</v>
      </c>
      <c r="Z1893" t="str">
        <v>X</v>
      </c>
      <c r="AA1893" t="str">
        <v>Johnny Depp</v>
      </c>
      <c r="AB1893" t="str">
        <v>Wes Craven</v>
      </c>
      <c r="AC1893">
        <v>40000</v>
      </c>
      <c r="AD1893">
        <v>42918</v>
      </c>
      <c r="AE1893">
        <v>0</v>
      </c>
      <c r="AF1893">
        <v>10000</v>
      </c>
      <c r="AG1893">
        <v>7.5</v>
      </c>
      <c r="AH1893">
        <v>256</v>
      </c>
      <c r="AI1893">
        <v>101</v>
      </c>
      <c r="AJ1893">
        <v>26505000</v>
      </c>
    </row>
    <row r="1894" spans="1:36" x14ac:dyDescent="0.25">
      <c r="A1894" t="str">
        <v>The Lone Ranger</v>
      </c>
      <c r="B1894">
        <v>41630</v>
      </c>
      <c r="C1894">
        <v>2013</v>
      </c>
      <c r="D1894" t="str">
        <v>2010s</v>
      </c>
      <c r="E1894" t="str">
        <v>Color</v>
      </c>
      <c r="F1894" t="str">
        <v>Action</v>
      </c>
      <c r="G1894" t="str">
        <v>English</v>
      </c>
      <c r="H1894" t="str">
        <v>USA</v>
      </c>
      <c r="I1894" t="str">
        <v>PG-13</v>
      </c>
      <c r="J1894" t="str">
        <v>Johnny Depp</v>
      </c>
      <c r="K1894" t="str">
        <v>Gore Verbinski</v>
      </c>
      <c r="L1894">
        <v>40000</v>
      </c>
      <c r="M1894">
        <v>45757</v>
      </c>
      <c r="N1894">
        <v>563</v>
      </c>
      <c r="O1894">
        <v>48000</v>
      </c>
      <c r="P1894">
        <v>6.5</v>
      </c>
      <c r="R1894" t="str">
        <v>Blast from the Past</v>
      </c>
      <c r="S1894">
        <v>36204</v>
      </c>
      <c r="T1894">
        <v>1999</v>
      </c>
      <c r="U1894" t="str">
        <v>1990s</v>
      </c>
      <c r="V1894" t="str">
        <v>Color</v>
      </c>
      <c r="W1894" t="str">
        <v>Comedy</v>
      </c>
      <c r="X1894" t="str">
        <v>English</v>
      </c>
      <c r="Y1894" t="str">
        <v>USA</v>
      </c>
      <c r="Z1894" t="str">
        <v>PG-13</v>
      </c>
      <c r="AA1894" t="str">
        <v>Brendan Fraser</v>
      </c>
      <c r="AB1894" t="str">
        <v>Hugh Wilson</v>
      </c>
      <c r="AC1894">
        <v>3000</v>
      </c>
      <c r="AD1894">
        <v>5709</v>
      </c>
      <c r="AE1894">
        <v>37</v>
      </c>
      <c r="AF1894">
        <v>0</v>
      </c>
      <c r="AG1894">
        <v>6.6</v>
      </c>
      <c r="AH1894">
        <v>95</v>
      </c>
      <c r="AI1894">
        <v>112</v>
      </c>
      <c r="AJ1894">
        <v>26494611</v>
      </c>
    </row>
    <row r="1895" spans="1:36" x14ac:dyDescent="0.25">
      <c r="A1895" t="str">
        <v>Blended</v>
      </c>
      <c r="B1895">
        <v>41982</v>
      </c>
      <c r="C1895">
        <v>2014</v>
      </c>
      <c r="D1895" t="str">
        <v>2010s</v>
      </c>
      <c r="E1895" t="str">
        <v>Color</v>
      </c>
      <c r="F1895" t="str">
        <v>Comedy</v>
      </c>
      <c r="G1895" t="str">
        <v>English</v>
      </c>
      <c r="H1895" t="str">
        <v>USA</v>
      </c>
      <c r="I1895" t="str">
        <v>PG-13</v>
      </c>
      <c r="J1895" t="str">
        <v>Bella Thorne</v>
      </c>
      <c r="K1895" t="str">
        <v>Frank Coraci</v>
      </c>
      <c r="L1895">
        <v>35000</v>
      </c>
      <c r="M1895">
        <v>49743</v>
      </c>
      <c r="N1895">
        <v>153</v>
      </c>
      <c r="O1895">
        <v>12000</v>
      </c>
      <c r="P1895">
        <v>6.5</v>
      </c>
      <c r="R1895" t="str">
        <v>Run All Night</v>
      </c>
      <c r="S1895">
        <v>42284</v>
      </c>
      <c r="T1895">
        <v>2015</v>
      </c>
      <c r="U1895" t="str">
        <v>2010s</v>
      </c>
      <c r="V1895" t="str">
        <v>Color</v>
      </c>
      <c r="W1895" t="str">
        <v>Action</v>
      </c>
      <c r="X1895" t="str">
        <v>English</v>
      </c>
      <c r="Y1895" t="str">
        <v>USA</v>
      </c>
      <c r="Z1895" t="str">
        <v>R</v>
      </c>
      <c r="AA1895" t="str">
        <v>Liam Neeson</v>
      </c>
      <c r="AB1895" t="str">
        <v>Jaume Collet-Serra</v>
      </c>
      <c r="AC1895">
        <v>14000</v>
      </c>
      <c r="AD1895">
        <v>16992</v>
      </c>
      <c r="AE1895">
        <v>174</v>
      </c>
      <c r="AF1895">
        <v>15000</v>
      </c>
      <c r="AG1895">
        <v>6.6</v>
      </c>
      <c r="AH1895">
        <v>236</v>
      </c>
      <c r="AI1895">
        <v>114</v>
      </c>
      <c r="AJ1895">
        <v>26442251</v>
      </c>
    </row>
    <row r="1896" spans="1:36" x14ac:dyDescent="0.25">
      <c r="A1896" t="str">
        <v>The DUFF</v>
      </c>
      <c r="B1896">
        <v>42367</v>
      </c>
      <c r="C1896">
        <v>2015</v>
      </c>
      <c r="D1896" t="str">
        <v>2010s</v>
      </c>
      <c r="E1896" t="str">
        <v>Color</v>
      </c>
      <c r="F1896" t="str">
        <v>Comedy</v>
      </c>
      <c r="G1896" t="str">
        <v>English</v>
      </c>
      <c r="H1896" t="str">
        <v>USA</v>
      </c>
      <c r="I1896" t="str">
        <v>PG-13</v>
      </c>
      <c r="J1896" t="str">
        <v>Bella Thorne</v>
      </c>
      <c r="K1896" t="str">
        <v>Ari Sandel</v>
      </c>
      <c r="L1896">
        <v>35000</v>
      </c>
      <c r="M1896">
        <v>36892</v>
      </c>
      <c r="N1896">
        <v>17</v>
      </c>
      <c r="O1896">
        <v>8000</v>
      </c>
      <c r="P1896">
        <v>6.5</v>
      </c>
      <c r="R1896" t="str">
        <v>Book of Shadows: Blair Witch 2</v>
      </c>
      <c r="S1896">
        <v>36871</v>
      </c>
      <c r="T1896">
        <v>2000</v>
      </c>
      <c r="U1896" t="str">
        <v>2000s</v>
      </c>
      <c r="V1896" t="str">
        <v>Color</v>
      </c>
      <c r="W1896" t="str">
        <v>Adventure</v>
      </c>
      <c r="X1896" t="str">
        <v>English</v>
      </c>
      <c r="Y1896" t="str">
        <v>USA</v>
      </c>
      <c r="Z1896" t="str">
        <v>R</v>
      </c>
      <c r="AA1896" t="str">
        <v>Kim Director</v>
      </c>
      <c r="AB1896" t="str">
        <v>Joe Berlinger</v>
      </c>
      <c r="AC1896">
        <v>193</v>
      </c>
      <c r="AD1896">
        <v>608</v>
      </c>
      <c r="AE1896">
        <v>31</v>
      </c>
      <c r="AF1896">
        <v>949</v>
      </c>
      <c r="AG1896">
        <v>4</v>
      </c>
      <c r="AH1896">
        <v>160</v>
      </c>
      <c r="AI1896">
        <v>90</v>
      </c>
      <c r="AJ1896">
        <v>26421314</v>
      </c>
    </row>
    <row r="1897" spans="1:36" x14ac:dyDescent="0.25">
      <c r="A1897" t="str">
        <v>The Expendables</v>
      </c>
      <c r="B1897">
        <v>40494</v>
      </c>
      <c r="C1897">
        <v>2010</v>
      </c>
      <c r="D1897" t="str">
        <v>2010s</v>
      </c>
      <c r="E1897" t="str">
        <v>Color</v>
      </c>
      <c r="F1897" t="str">
        <v>Action</v>
      </c>
      <c r="G1897" t="str">
        <v>English</v>
      </c>
      <c r="H1897" t="str">
        <v>USA</v>
      </c>
      <c r="I1897" t="str">
        <v>R</v>
      </c>
      <c r="J1897" t="str">
        <v>Jason Statham</v>
      </c>
      <c r="K1897" t="str">
        <v>Sylvester Stallone</v>
      </c>
      <c r="L1897">
        <v>26000</v>
      </c>
      <c r="M1897">
        <v>46355</v>
      </c>
      <c r="N1897">
        <v>13000</v>
      </c>
      <c r="O1897">
        <v>57000</v>
      </c>
      <c r="P1897">
        <v>6.5</v>
      </c>
      <c r="R1897" t="str">
        <v>Street Kings</v>
      </c>
      <c r="S1897">
        <v>39681</v>
      </c>
      <c r="T1897">
        <v>2008</v>
      </c>
      <c r="U1897" t="str">
        <v>2000s</v>
      </c>
      <c r="V1897" t="str">
        <v>Color</v>
      </c>
      <c r="W1897" t="str">
        <v>Action</v>
      </c>
      <c r="X1897" t="str">
        <v>English</v>
      </c>
      <c r="Y1897" t="str">
        <v>USA</v>
      </c>
      <c r="Z1897" t="str">
        <v>R</v>
      </c>
      <c r="AA1897" t="str">
        <v>Keanu Reeves</v>
      </c>
      <c r="AB1897" t="str">
        <v>David Ayer</v>
      </c>
      <c r="AC1897">
        <v>18000</v>
      </c>
      <c r="AD1897">
        <v>33878</v>
      </c>
      <c r="AE1897">
        <v>453</v>
      </c>
      <c r="AF1897">
        <v>0</v>
      </c>
      <c r="AG1897">
        <v>6.8</v>
      </c>
      <c r="AH1897">
        <v>190</v>
      </c>
      <c r="AI1897">
        <v>109</v>
      </c>
      <c r="AJ1897">
        <v>26415649</v>
      </c>
    </row>
    <row r="1898" spans="1:36" x14ac:dyDescent="0.25">
      <c r="A1898" t="str">
        <v>Killer Elite</v>
      </c>
      <c r="B1898">
        <v>40780</v>
      </c>
      <c r="C1898">
        <v>2011</v>
      </c>
      <c r="D1898" t="str">
        <v>2010s</v>
      </c>
      <c r="E1898" t="str">
        <v>Color</v>
      </c>
      <c r="F1898" t="str">
        <v>Action</v>
      </c>
      <c r="G1898" t="str">
        <v>English</v>
      </c>
      <c r="H1898" t="str">
        <v>UK</v>
      </c>
      <c r="I1898" t="str">
        <v>R</v>
      </c>
      <c r="J1898" t="str">
        <v>Jason Statham</v>
      </c>
      <c r="K1898" t="str">
        <v>Gary McKendry</v>
      </c>
      <c r="L1898">
        <v>26000</v>
      </c>
      <c r="M1898">
        <v>49608</v>
      </c>
      <c r="N1898">
        <v>5</v>
      </c>
      <c r="O1898">
        <v>17000</v>
      </c>
      <c r="P1898">
        <v>6.5</v>
      </c>
      <c r="R1898" t="str">
        <v>One for the Money</v>
      </c>
      <c r="S1898">
        <v>41124</v>
      </c>
      <c r="T1898">
        <v>2012</v>
      </c>
      <c r="U1898" t="str">
        <v>2010s</v>
      </c>
      <c r="V1898" t="str">
        <v>Color</v>
      </c>
      <c r="W1898" t="str">
        <v>Action</v>
      </c>
      <c r="X1898" t="str">
        <v>English</v>
      </c>
      <c r="Y1898" t="str">
        <v>USA</v>
      </c>
      <c r="Z1898" t="str">
        <v>PG-13</v>
      </c>
      <c r="AA1898" t="str">
        <v>Fisher Stevens</v>
      </c>
      <c r="AB1898" t="str">
        <v>Julie Anne Robinson</v>
      </c>
      <c r="AC1898">
        <v>922</v>
      </c>
      <c r="AD1898">
        <v>3301</v>
      </c>
      <c r="AE1898">
        <v>30</v>
      </c>
      <c r="AF1898">
        <v>19000</v>
      </c>
      <c r="AG1898">
        <v>5.3</v>
      </c>
      <c r="AH1898">
        <v>127</v>
      </c>
      <c r="AI1898">
        <v>91</v>
      </c>
      <c r="AJ1898">
        <v>26404753</v>
      </c>
    </row>
    <row r="1899" spans="1:36" x14ac:dyDescent="0.25">
      <c r="A1899" t="str">
        <v>Homefront</v>
      </c>
      <c r="B1899">
        <v>41568</v>
      </c>
      <c r="C1899">
        <v>2013</v>
      </c>
      <c r="D1899" t="str">
        <v>2010s</v>
      </c>
      <c r="E1899" t="str">
        <v>Color</v>
      </c>
      <c r="F1899" t="str">
        <v>Action</v>
      </c>
      <c r="G1899" t="str">
        <v>English</v>
      </c>
      <c r="H1899" t="str">
        <v>USA</v>
      </c>
      <c r="I1899" t="str">
        <v>R</v>
      </c>
      <c r="J1899" t="str">
        <v>Jason Statham</v>
      </c>
      <c r="K1899" t="str">
        <v>Gary Fleder</v>
      </c>
      <c r="L1899">
        <v>26000</v>
      </c>
      <c r="M1899">
        <v>39989</v>
      </c>
      <c r="N1899">
        <v>39</v>
      </c>
      <c r="O1899">
        <v>15000</v>
      </c>
      <c r="P1899">
        <v>6.5</v>
      </c>
      <c r="R1899" t="str">
        <v>Conan the Destroyer</v>
      </c>
      <c r="S1899">
        <v>30847</v>
      </c>
      <c r="T1899">
        <v>1984</v>
      </c>
      <c r="U1899" t="str">
        <v>1980s</v>
      </c>
      <c r="V1899" t="str">
        <v>Color</v>
      </c>
      <c r="W1899" t="str">
        <v>Action</v>
      </c>
      <c r="X1899" t="str">
        <v>English</v>
      </c>
      <c r="Y1899" t="str">
        <v>USA</v>
      </c>
      <c r="Z1899" t="str">
        <v>PG</v>
      </c>
      <c r="AA1899" t="str">
        <v>Mako</v>
      </c>
      <c r="AB1899" t="str">
        <v>Richard Fleischer</v>
      </c>
      <c r="AC1899">
        <v>691</v>
      </c>
      <c r="AD1899">
        <v>2481</v>
      </c>
      <c r="AE1899">
        <v>130</v>
      </c>
      <c r="AF1899">
        <v>2000</v>
      </c>
      <c r="AG1899">
        <v>5.8</v>
      </c>
      <c r="AH1899">
        <v>77</v>
      </c>
      <c r="AI1899">
        <v>103</v>
      </c>
      <c r="AJ1899">
        <v>26400000</v>
      </c>
    </row>
    <row r="1900" spans="1:36" x14ac:dyDescent="0.25">
      <c r="A1900" t="str">
        <v>Safe</v>
      </c>
      <c r="B1900">
        <v>41091</v>
      </c>
      <c r="C1900">
        <v>2012</v>
      </c>
      <c r="D1900" t="str">
        <v>2010s</v>
      </c>
      <c r="E1900" t="str">
        <v>Color</v>
      </c>
      <c r="F1900" t="str">
        <v>Action</v>
      </c>
      <c r="G1900" t="str">
        <v>English</v>
      </c>
      <c r="H1900" t="str">
        <v>USA</v>
      </c>
      <c r="I1900" t="str">
        <v>R</v>
      </c>
      <c r="J1900" t="str">
        <v>Jason Statham</v>
      </c>
      <c r="K1900" t="str">
        <v>Boaz Yakin</v>
      </c>
      <c r="L1900">
        <v>26000</v>
      </c>
      <c r="M1900">
        <v>27759</v>
      </c>
      <c r="N1900">
        <v>132</v>
      </c>
      <c r="O1900">
        <v>12000</v>
      </c>
      <c r="P1900">
        <v>6.5</v>
      </c>
      <c r="R1900" t="str">
        <v>A Passage to India</v>
      </c>
      <c r="S1900">
        <v>31040</v>
      </c>
      <c r="T1900">
        <v>1984</v>
      </c>
      <c r="U1900" t="str">
        <v>1980s</v>
      </c>
      <c r="V1900" t="str">
        <v>Color</v>
      </c>
      <c r="W1900" t="str">
        <v>Adventure</v>
      </c>
      <c r="X1900" t="str">
        <v>English</v>
      </c>
      <c r="Y1900" t="str">
        <v>UK</v>
      </c>
      <c r="Z1900" t="str">
        <v>PG</v>
      </c>
      <c r="AA1900" t="str">
        <v>Richard Wilson</v>
      </c>
      <c r="AB1900" t="str">
        <v>David Lean</v>
      </c>
      <c r="AC1900">
        <v>358</v>
      </c>
      <c r="AD1900">
        <v>1334</v>
      </c>
      <c r="AE1900">
        <v>767</v>
      </c>
      <c r="AF1900">
        <v>845</v>
      </c>
      <c r="AG1900">
        <v>7.4</v>
      </c>
      <c r="AH1900">
        <v>52</v>
      </c>
      <c r="AI1900">
        <v>164</v>
      </c>
      <c r="AJ1900">
        <v>26400000</v>
      </c>
    </row>
    <row r="1901" spans="1:36" x14ac:dyDescent="0.25">
      <c r="A1901" t="str">
        <v>A Perfect Getaway</v>
      </c>
      <c r="B1901">
        <v>40165</v>
      </c>
      <c r="C1901">
        <v>2009</v>
      </c>
      <c r="D1901" t="str">
        <v>2000s</v>
      </c>
      <c r="E1901" t="str">
        <v>Color</v>
      </c>
      <c r="F1901" t="str">
        <v>Adventure</v>
      </c>
      <c r="G1901" t="str">
        <v>English</v>
      </c>
      <c r="H1901" t="str">
        <v>USA</v>
      </c>
      <c r="I1901" t="str">
        <v>R</v>
      </c>
      <c r="J1901" t="str">
        <v>Chris Hemsworth</v>
      </c>
      <c r="K1901" t="str">
        <v>David Twohy</v>
      </c>
      <c r="L1901">
        <v>26000</v>
      </c>
      <c r="M1901">
        <v>41359</v>
      </c>
      <c r="N1901">
        <v>123</v>
      </c>
      <c r="O1901">
        <v>4000</v>
      </c>
      <c r="P1901">
        <v>6.5</v>
      </c>
      <c r="R1901" t="str">
        <v>Boogie Nights</v>
      </c>
      <c r="S1901">
        <v>35441</v>
      </c>
      <c r="T1901">
        <v>1997</v>
      </c>
      <c r="U1901" t="str">
        <v>1990s</v>
      </c>
      <c r="V1901" t="str">
        <v>Color</v>
      </c>
      <c r="W1901" t="str">
        <v>Drama</v>
      </c>
      <c r="X1901" t="str">
        <v>English</v>
      </c>
      <c r="Y1901" t="str">
        <v>USA</v>
      </c>
      <c r="Z1901" t="str">
        <v>R</v>
      </c>
      <c r="AA1901" t="str">
        <v>Don Cheadle</v>
      </c>
      <c r="AB1901" t="str">
        <v>Paul Thomas Anderson</v>
      </c>
      <c r="AC1901">
        <v>3000</v>
      </c>
      <c r="AD1901">
        <v>3677</v>
      </c>
      <c r="AE1901">
        <v>0</v>
      </c>
      <c r="AF1901">
        <v>0</v>
      </c>
      <c r="AG1901">
        <v>7.9</v>
      </c>
      <c r="AH1901">
        <v>153</v>
      </c>
      <c r="AI1901">
        <v>155</v>
      </c>
      <c r="AJ1901">
        <v>26384919</v>
      </c>
    </row>
    <row r="1902" spans="1:36" x14ac:dyDescent="0.25">
      <c r="A1902" t="str">
        <v>Mean Machine</v>
      </c>
      <c r="B1902">
        <v>36986</v>
      </c>
      <c r="C1902">
        <v>2001</v>
      </c>
      <c r="D1902" t="str">
        <v>2000s</v>
      </c>
      <c r="E1902" t="str">
        <v>Color</v>
      </c>
      <c r="F1902" t="str">
        <v>Comedy</v>
      </c>
      <c r="G1902" t="str">
        <v>English</v>
      </c>
      <c r="H1902" t="str">
        <v>UK</v>
      </c>
      <c r="I1902" t="str">
        <v>R</v>
      </c>
      <c r="J1902" t="str">
        <v>Jason Statham</v>
      </c>
      <c r="K1902" t="str">
        <v>Barry Skolnick</v>
      </c>
      <c r="L1902">
        <v>26000</v>
      </c>
      <c r="M1902">
        <v>29325</v>
      </c>
      <c r="N1902">
        <v>0</v>
      </c>
      <c r="O1902">
        <v>0</v>
      </c>
      <c r="P1902">
        <v>6.5</v>
      </c>
      <c r="R1902" t="str">
        <v>Sinbad: Legend of the Seven Seas</v>
      </c>
      <c r="S1902">
        <v>37791</v>
      </c>
      <c r="T1902">
        <v>2003</v>
      </c>
      <c r="U1902" t="str">
        <v>2000s</v>
      </c>
      <c r="V1902" t="str">
        <v>Color</v>
      </c>
      <c r="W1902" t="str">
        <v>Adventure</v>
      </c>
      <c r="X1902" t="str">
        <v>English</v>
      </c>
      <c r="Y1902" t="str">
        <v>USA</v>
      </c>
      <c r="Z1902" t="str">
        <v>PG</v>
      </c>
      <c r="AA1902" t="str">
        <v>Brad Pitt</v>
      </c>
      <c r="AB1902" t="str">
        <v>Patrick Gilmore</v>
      </c>
      <c r="AC1902">
        <v>11000</v>
      </c>
      <c r="AD1902">
        <v>11301</v>
      </c>
      <c r="AE1902">
        <v>0</v>
      </c>
      <c r="AF1902">
        <v>880</v>
      </c>
      <c r="AG1902">
        <v>6.7</v>
      </c>
      <c r="AH1902">
        <v>98</v>
      </c>
      <c r="AI1902">
        <v>85</v>
      </c>
      <c r="AJ1902">
        <v>26288320</v>
      </c>
    </row>
    <row r="1903" spans="1:36" x14ac:dyDescent="0.25">
      <c r="A1903" t="str">
        <v>Contraband</v>
      </c>
      <c r="B1903">
        <v>41050</v>
      </c>
      <c r="C1903">
        <v>2012</v>
      </c>
      <c r="D1903" t="str">
        <v>2010s</v>
      </c>
      <c r="E1903" t="str">
        <v>Color</v>
      </c>
      <c r="F1903" t="str">
        <v>Action</v>
      </c>
      <c r="G1903" t="str">
        <v>English</v>
      </c>
      <c r="H1903" t="str">
        <v>USA</v>
      </c>
      <c r="I1903" t="str">
        <v>R</v>
      </c>
      <c r="J1903" t="str">
        <v>J.K. Simmons</v>
      </c>
      <c r="K1903" t="str">
        <v>Baltasar KormÃ¡kur</v>
      </c>
      <c r="L1903">
        <v>24000</v>
      </c>
      <c r="M1903">
        <v>26625</v>
      </c>
      <c r="N1903">
        <v>175</v>
      </c>
      <c r="O1903">
        <v>0</v>
      </c>
      <c r="P1903">
        <v>6.5</v>
      </c>
      <c r="R1903" t="str">
        <v>Love the Coopers</v>
      </c>
      <c r="S1903">
        <v>42164</v>
      </c>
      <c r="T1903">
        <v>2015</v>
      </c>
      <c r="U1903" t="str">
        <v>2010s</v>
      </c>
      <c r="V1903" t="str">
        <v>Color</v>
      </c>
      <c r="W1903" t="str">
        <v>Comedy</v>
      </c>
      <c r="X1903" t="str">
        <v>English</v>
      </c>
      <c r="Y1903" t="str">
        <v>USA</v>
      </c>
      <c r="Z1903" t="str">
        <v>PG-13</v>
      </c>
      <c r="AA1903" t="str">
        <v>Olivia Wilde</v>
      </c>
      <c r="AB1903" t="str">
        <v>Jessie Nelson</v>
      </c>
      <c r="AC1903">
        <v>10000</v>
      </c>
      <c r="AD1903">
        <v>10691</v>
      </c>
      <c r="AE1903">
        <v>24</v>
      </c>
      <c r="AF1903">
        <v>0</v>
      </c>
      <c r="AG1903">
        <v>5.7</v>
      </c>
      <c r="AH1903">
        <v>97</v>
      </c>
      <c r="AI1903">
        <v>107</v>
      </c>
      <c r="AJ1903">
        <v>26284475</v>
      </c>
    </row>
    <row r="1904" spans="1:36" x14ac:dyDescent="0.25">
      <c r="A1904" t="str">
        <v>For Love of the Game</v>
      </c>
      <c r="B1904">
        <v>36187</v>
      </c>
      <c r="C1904">
        <v>1999</v>
      </c>
      <c r="D1904" t="str">
        <v>1990s</v>
      </c>
      <c r="E1904" t="str">
        <v>Color</v>
      </c>
      <c r="F1904" t="str">
        <v>Drama</v>
      </c>
      <c r="G1904" t="str">
        <v>English</v>
      </c>
      <c r="H1904" t="str">
        <v>USA</v>
      </c>
      <c r="I1904" t="str">
        <v>PG-13</v>
      </c>
      <c r="J1904" t="str">
        <v>J.K. Simmons</v>
      </c>
      <c r="K1904" t="str">
        <v>Sam Raimi</v>
      </c>
      <c r="L1904">
        <v>24000</v>
      </c>
      <c r="M1904">
        <v>25469</v>
      </c>
      <c r="N1904">
        <v>0</v>
      </c>
      <c r="O1904">
        <v>0</v>
      </c>
      <c r="P1904">
        <v>6.5</v>
      </c>
      <c r="R1904" t="str">
        <v>The Wrestler</v>
      </c>
      <c r="S1904">
        <v>39768</v>
      </c>
      <c r="T1904">
        <v>2008</v>
      </c>
      <c r="U1904" t="str">
        <v>2000s</v>
      </c>
      <c r="V1904" t="str">
        <v>Color</v>
      </c>
      <c r="W1904" t="str">
        <v>Drama</v>
      </c>
      <c r="X1904" t="str">
        <v>English</v>
      </c>
      <c r="Y1904" t="str">
        <v>USA</v>
      </c>
      <c r="Z1904" t="str">
        <v>R</v>
      </c>
      <c r="AA1904" t="str">
        <v>Mark Margolis</v>
      </c>
      <c r="AB1904" t="str">
        <v>Darren Aronofsky</v>
      </c>
      <c r="AC1904">
        <v>1000</v>
      </c>
      <c r="AD1904">
        <v>1582</v>
      </c>
      <c r="AE1904">
        <v>0</v>
      </c>
      <c r="AF1904">
        <v>10000</v>
      </c>
      <c r="AG1904">
        <v>7.9</v>
      </c>
      <c r="AH1904">
        <v>391</v>
      </c>
      <c r="AI1904">
        <v>109</v>
      </c>
      <c r="AJ1904">
        <v>26236603</v>
      </c>
    </row>
    <row r="1905" spans="1:36" x14ac:dyDescent="0.25">
      <c r="A1905" t="str">
        <v>Premium Rush</v>
      </c>
      <c r="B1905">
        <v>41020</v>
      </c>
      <c r="C1905">
        <v>2012</v>
      </c>
      <c r="D1905" t="str">
        <v>2010s</v>
      </c>
      <c r="E1905" t="str">
        <v>Color</v>
      </c>
      <c r="F1905" t="str">
        <v>Action</v>
      </c>
      <c r="G1905" t="str">
        <v>English</v>
      </c>
      <c r="H1905" t="str">
        <v>USA</v>
      </c>
      <c r="I1905" t="str">
        <v>PG-13</v>
      </c>
      <c r="J1905" t="str">
        <v>Joseph Gordon-Levitt</v>
      </c>
      <c r="K1905" t="str">
        <v>David Koepp</v>
      </c>
      <c r="L1905">
        <v>23000</v>
      </c>
      <c r="M1905">
        <v>24669</v>
      </c>
      <c r="N1905">
        <v>192</v>
      </c>
      <c r="O1905">
        <v>20000</v>
      </c>
      <c r="P1905">
        <v>6.5</v>
      </c>
      <c r="R1905" t="str">
        <v>Blood Work</v>
      </c>
      <c r="S1905">
        <v>37586</v>
      </c>
      <c r="T1905">
        <v>2002</v>
      </c>
      <c r="U1905" t="str">
        <v>2000s</v>
      </c>
      <c r="V1905" t="str">
        <v>Color</v>
      </c>
      <c r="W1905" t="str">
        <v>Action</v>
      </c>
      <c r="X1905" t="str">
        <v>English</v>
      </c>
      <c r="Y1905" t="str">
        <v>USA</v>
      </c>
      <c r="Z1905" t="str">
        <v>R</v>
      </c>
      <c r="AA1905" t="str">
        <v>Clint Eastwood</v>
      </c>
      <c r="AB1905" t="str">
        <v>Clint Eastwood</v>
      </c>
      <c r="AC1905">
        <v>16000</v>
      </c>
      <c r="AD1905">
        <v>18635</v>
      </c>
      <c r="AE1905">
        <v>16000</v>
      </c>
      <c r="AF1905">
        <v>705</v>
      </c>
      <c r="AG1905">
        <v>6.4</v>
      </c>
      <c r="AH1905">
        <v>146</v>
      </c>
      <c r="AI1905">
        <v>110</v>
      </c>
      <c r="AJ1905">
        <v>26199517</v>
      </c>
    </row>
    <row r="1906" spans="1:36" x14ac:dyDescent="0.25">
      <c r="A1906" t="str">
        <v>Sin City: A Dame to Kill For</v>
      </c>
      <c r="B1906">
        <v>41769</v>
      </c>
      <c r="C1906">
        <v>2014</v>
      </c>
      <c r="D1906" t="str">
        <v>2010s</v>
      </c>
      <c r="E1906" t="str">
        <v>Black and White</v>
      </c>
      <c r="F1906" t="str">
        <v>Action</v>
      </c>
      <c r="G1906" t="str">
        <v>English</v>
      </c>
      <c r="H1906" t="str">
        <v>USA</v>
      </c>
      <c r="I1906" t="str">
        <v>R</v>
      </c>
      <c r="J1906" t="str">
        <v>Joseph Gordon-Levitt</v>
      </c>
      <c r="K1906" t="str">
        <v>Frank Miller</v>
      </c>
      <c r="L1906">
        <v>23000</v>
      </c>
      <c r="M1906">
        <v>49433</v>
      </c>
      <c r="N1906">
        <v>436</v>
      </c>
      <c r="O1906">
        <v>32000</v>
      </c>
      <c r="P1906">
        <v>6.5</v>
      </c>
      <c r="R1906" t="str">
        <v>A Man Apart</v>
      </c>
      <c r="S1906">
        <v>37917</v>
      </c>
      <c r="T1906">
        <v>2003</v>
      </c>
      <c r="U1906" t="str">
        <v>2000s</v>
      </c>
      <c r="V1906" t="str">
        <v>Color</v>
      </c>
      <c r="W1906" t="str">
        <v>Action</v>
      </c>
      <c r="X1906" t="str">
        <v>English</v>
      </c>
      <c r="Y1906" t="str">
        <v>USA</v>
      </c>
      <c r="Z1906" t="str">
        <v>R</v>
      </c>
      <c r="AA1906" t="str">
        <v>Vin Diesel</v>
      </c>
      <c r="AB1906" t="str">
        <v>F. Gary Gray</v>
      </c>
      <c r="AC1906">
        <v>14000</v>
      </c>
      <c r="AD1906">
        <v>16611</v>
      </c>
      <c r="AE1906">
        <v>473</v>
      </c>
      <c r="AF1906">
        <v>0</v>
      </c>
      <c r="AG1906">
        <v>6.1</v>
      </c>
      <c r="AH1906">
        <v>110</v>
      </c>
      <c r="AI1906">
        <v>109</v>
      </c>
      <c r="AJ1906">
        <v>26183197</v>
      </c>
    </row>
    <row r="1907" spans="1:36" x14ac:dyDescent="0.25">
      <c r="A1907" t="str">
        <v>Stop-Loss</v>
      </c>
      <c r="B1907">
        <v>39707</v>
      </c>
      <c r="C1907">
        <v>2008</v>
      </c>
      <c r="D1907" t="str">
        <v>2000s</v>
      </c>
      <c r="E1907" t="str">
        <v>Color</v>
      </c>
      <c r="F1907" t="str">
        <v>Drama</v>
      </c>
      <c r="G1907" t="str">
        <v>English</v>
      </c>
      <c r="H1907" t="str">
        <v>USA</v>
      </c>
      <c r="I1907" t="str">
        <v>R</v>
      </c>
      <c r="J1907" t="str">
        <v>Joseph Gordon-Levitt</v>
      </c>
      <c r="K1907" t="str">
        <v>Kimberly Peirce</v>
      </c>
      <c r="L1907">
        <v>23000</v>
      </c>
      <c r="M1907">
        <v>43560</v>
      </c>
      <c r="N1907">
        <v>108</v>
      </c>
      <c r="O1907">
        <v>982</v>
      </c>
      <c r="P1907">
        <v>6.5</v>
      </c>
      <c r="R1907" t="str">
        <v>Ramona and Beezus</v>
      </c>
      <c r="S1907">
        <v>40291</v>
      </c>
      <c r="T1907">
        <v>2010</v>
      </c>
      <c r="U1907" t="str">
        <v>2010s</v>
      </c>
      <c r="V1907" t="str">
        <v>Color</v>
      </c>
      <c r="W1907" t="str">
        <v>Adventure</v>
      </c>
      <c r="X1907" t="str">
        <v>English</v>
      </c>
      <c r="Y1907" t="str">
        <v>USA</v>
      </c>
      <c r="Z1907" t="str">
        <v>G</v>
      </c>
      <c r="AA1907" t="str">
        <v>Sierra McCormick</v>
      </c>
      <c r="AB1907" t="str">
        <v>Elizabeth Allen Rosenbaum</v>
      </c>
      <c r="AC1907">
        <v>512</v>
      </c>
      <c r="AD1907">
        <v>1002</v>
      </c>
      <c r="AE1907">
        <v>20</v>
      </c>
      <c r="AF1907">
        <v>0</v>
      </c>
      <c r="AG1907">
        <v>6.7</v>
      </c>
      <c r="AH1907">
        <v>81</v>
      </c>
      <c r="AI1907">
        <v>103</v>
      </c>
      <c r="AJ1907">
        <v>26161406</v>
      </c>
    </row>
    <row r="1908" spans="1:36" x14ac:dyDescent="0.25">
      <c r="A1908" t="str">
        <v>Fur: An Imaginary Portrait of Diane Arbus</v>
      </c>
      <c r="B1908">
        <v>38865</v>
      </c>
      <c r="C1908">
        <v>2006</v>
      </c>
      <c r="D1908" t="str">
        <v>2000s</v>
      </c>
      <c r="E1908" t="str">
        <v>Color</v>
      </c>
      <c r="F1908" t="str">
        <v>Biography</v>
      </c>
      <c r="G1908" t="str">
        <v>English</v>
      </c>
      <c r="H1908" t="str">
        <v>USA</v>
      </c>
      <c r="I1908" t="str">
        <v>R</v>
      </c>
      <c r="J1908" t="str">
        <v>Robert Downey Jr.</v>
      </c>
      <c r="K1908" t="str">
        <v>Steven Shainberg</v>
      </c>
      <c r="L1908">
        <v>21000</v>
      </c>
      <c r="M1908">
        <v>25173</v>
      </c>
      <c r="N1908">
        <v>30</v>
      </c>
      <c r="O1908">
        <v>0</v>
      </c>
      <c r="P1908">
        <v>6.5</v>
      </c>
      <c r="R1908" t="str">
        <v>Dumb and Dumberer: When Harry Met Lloyd</v>
      </c>
      <c r="S1908">
        <v>37839</v>
      </c>
      <c r="T1908">
        <v>2003</v>
      </c>
      <c r="U1908" t="str">
        <v>2000s</v>
      </c>
      <c r="V1908" t="str">
        <v>Color</v>
      </c>
      <c r="W1908" t="str">
        <v>Comedy</v>
      </c>
      <c r="X1908" t="str">
        <v>English</v>
      </c>
      <c r="Y1908" t="str">
        <v>USA</v>
      </c>
      <c r="Z1908" t="str">
        <v>PG-13</v>
      </c>
      <c r="AA1908" t="str">
        <v>Elden Henson</v>
      </c>
      <c r="AB1908" t="str">
        <v>Troy Miller</v>
      </c>
      <c r="AC1908">
        <v>577</v>
      </c>
      <c r="AD1908">
        <v>1653</v>
      </c>
      <c r="AE1908">
        <v>14</v>
      </c>
      <c r="AF1908">
        <v>1000</v>
      </c>
      <c r="AG1908">
        <v>3.4</v>
      </c>
      <c r="AH1908">
        <v>85</v>
      </c>
      <c r="AI1908">
        <v>85</v>
      </c>
      <c r="AJ1908">
        <v>26096584</v>
      </c>
    </row>
    <row r="1909" spans="1:36" x14ac:dyDescent="0.25">
      <c r="A1909" t="str">
        <v>Star Wars: Episode I - The Phantom Menace</v>
      </c>
      <c r="B1909">
        <v>36330</v>
      </c>
      <c r="C1909">
        <v>1999</v>
      </c>
      <c r="D1909" t="str">
        <v>1990s</v>
      </c>
      <c r="E1909" t="str">
        <v>Color</v>
      </c>
      <c r="F1909" t="str">
        <v>Action</v>
      </c>
      <c r="G1909" t="str">
        <v>English</v>
      </c>
      <c r="H1909" t="str">
        <v>USA</v>
      </c>
      <c r="I1909" t="str">
        <v>PG</v>
      </c>
      <c r="J1909" t="str">
        <v>Natalie Portman</v>
      </c>
      <c r="K1909" t="str">
        <v>George Lucas</v>
      </c>
      <c r="L1909">
        <v>20000</v>
      </c>
      <c r="M1909">
        <v>37723</v>
      </c>
      <c r="N1909">
        <v>0</v>
      </c>
      <c r="O1909">
        <v>13000</v>
      </c>
      <c r="P1909">
        <v>6.5</v>
      </c>
      <c r="R1909" t="str">
        <v>xXx: State of the Union</v>
      </c>
      <c r="S1909">
        <v>38569</v>
      </c>
      <c r="T1909">
        <v>2005</v>
      </c>
      <c r="U1909" t="str">
        <v>2000s</v>
      </c>
      <c r="V1909" t="str">
        <v>Color</v>
      </c>
      <c r="W1909" t="str">
        <v>Action</v>
      </c>
      <c r="X1909" t="str">
        <v>English</v>
      </c>
      <c r="Y1909" t="str">
        <v>USA</v>
      </c>
      <c r="Z1909" t="str">
        <v>PG-13</v>
      </c>
      <c r="AA1909" t="str">
        <v>Sunny Mabrey</v>
      </c>
      <c r="AB1909" t="str">
        <v>Lee Tamahori</v>
      </c>
      <c r="AC1909">
        <v>287</v>
      </c>
      <c r="AD1909">
        <v>993</v>
      </c>
      <c r="AE1909">
        <v>93</v>
      </c>
      <c r="AF1909">
        <v>0</v>
      </c>
      <c r="AG1909">
        <v>4.3</v>
      </c>
      <c r="AH1909">
        <v>77</v>
      </c>
      <c r="AI1909">
        <v>101</v>
      </c>
      <c r="AJ1909">
        <v>26082914</v>
      </c>
    </row>
    <row r="1910" spans="1:36" x14ac:dyDescent="0.25">
      <c r="A1910" t="str">
        <v>Swordfish</v>
      </c>
      <c r="B1910">
        <v>37135</v>
      </c>
      <c r="C1910">
        <v>2001</v>
      </c>
      <c r="D1910" t="str">
        <v>2000s</v>
      </c>
      <c r="E1910" t="str">
        <v>Color</v>
      </c>
      <c r="F1910" t="str">
        <v>Action</v>
      </c>
      <c r="G1910" t="str">
        <v>English</v>
      </c>
      <c r="H1910" t="str">
        <v>USA</v>
      </c>
      <c r="I1910" t="str">
        <v>R</v>
      </c>
      <c r="J1910" t="str">
        <v>Hugh Jackman</v>
      </c>
      <c r="K1910" t="str">
        <v>Dominic Sena</v>
      </c>
      <c r="L1910">
        <v>20000</v>
      </c>
      <c r="M1910">
        <v>25942</v>
      </c>
      <c r="N1910">
        <v>57</v>
      </c>
      <c r="O1910">
        <v>0</v>
      </c>
      <c r="P1910">
        <v>6.5</v>
      </c>
      <c r="R1910" t="str">
        <v>That Awkward Moment</v>
      </c>
      <c r="S1910">
        <v>41712</v>
      </c>
      <c r="T1910">
        <v>2014</v>
      </c>
      <c r="U1910" t="str">
        <v>2010s</v>
      </c>
      <c r="V1910" t="str">
        <v>Color</v>
      </c>
      <c r="W1910" t="str">
        <v>Comedy</v>
      </c>
      <c r="X1910" t="str">
        <v>English</v>
      </c>
      <c r="Y1910" t="str">
        <v>USA</v>
      </c>
      <c r="Z1910" t="str">
        <v>R</v>
      </c>
      <c r="AA1910" t="str">
        <v>Mackenzie Davis</v>
      </c>
      <c r="AB1910" t="str">
        <v>Tom Gormican</v>
      </c>
      <c r="AC1910">
        <v>363</v>
      </c>
      <c r="AD1910">
        <v>1024</v>
      </c>
      <c r="AE1910">
        <v>19</v>
      </c>
      <c r="AF1910">
        <v>0</v>
      </c>
      <c r="AG1910">
        <v>6.1</v>
      </c>
      <c r="AH1910">
        <v>164</v>
      </c>
      <c r="AI1910">
        <v>94</v>
      </c>
      <c r="AJ1910">
        <v>26049082</v>
      </c>
    </row>
    <row r="1911" spans="1:36" x14ac:dyDescent="0.25">
      <c r="A1911" t="str">
        <v>The Horse Whisperer</v>
      </c>
      <c r="B1911">
        <v>36044</v>
      </c>
      <c r="C1911">
        <v>1998</v>
      </c>
      <c r="D1911" t="str">
        <v>1990s</v>
      </c>
      <c r="E1911" t="str">
        <v>Color</v>
      </c>
      <c r="F1911" t="str">
        <v>Drama</v>
      </c>
      <c r="G1911" t="str">
        <v>English</v>
      </c>
      <c r="H1911" t="str">
        <v>USA</v>
      </c>
      <c r="I1911" t="str">
        <v>PG-13</v>
      </c>
      <c r="J1911" t="str">
        <v>Scarlett Johansson</v>
      </c>
      <c r="K1911" t="str">
        <v>Robert Redford</v>
      </c>
      <c r="L1911">
        <v>19000</v>
      </c>
      <c r="M1911">
        <v>20683</v>
      </c>
      <c r="N1911">
        <v>0</v>
      </c>
      <c r="O1911">
        <v>0</v>
      </c>
      <c r="P1911">
        <v>6.5</v>
      </c>
      <c r="R1911" t="str">
        <v>The Descent</v>
      </c>
      <c r="S1911">
        <v>38600</v>
      </c>
      <c r="T1911">
        <v>2005</v>
      </c>
      <c r="U1911" t="str">
        <v>2000s</v>
      </c>
      <c r="V1911" t="str">
        <v>Color</v>
      </c>
      <c r="W1911" t="str">
        <v>Adventure</v>
      </c>
      <c r="X1911" t="str">
        <v>English</v>
      </c>
      <c r="Y1911" t="str">
        <v>UK</v>
      </c>
      <c r="Z1911" t="str">
        <v>R</v>
      </c>
      <c r="AA1911" t="str">
        <v>MyAnna Buring</v>
      </c>
      <c r="AB1911" t="str">
        <v>Neil Marshall</v>
      </c>
      <c r="AC1911">
        <v>513</v>
      </c>
      <c r="AD1911">
        <v>1379</v>
      </c>
      <c r="AE1911">
        <v>197</v>
      </c>
      <c r="AF1911">
        <v>10000</v>
      </c>
      <c r="AG1911">
        <v>7.2</v>
      </c>
      <c r="AH1911">
        <v>342</v>
      </c>
      <c r="AI1911">
        <v>100</v>
      </c>
      <c r="AJ1911">
        <v>26005908</v>
      </c>
    </row>
    <row r="1912" spans="1:36" x14ac:dyDescent="0.25">
      <c r="A1912" t="str">
        <v>In Good Company</v>
      </c>
      <c r="B1912">
        <v>38248</v>
      </c>
      <c r="C1912">
        <v>2004</v>
      </c>
      <c r="D1912" t="str">
        <v>2000s</v>
      </c>
      <c r="E1912" t="str">
        <v>Color</v>
      </c>
      <c r="F1912" t="str">
        <v>Comedy</v>
      </c>
      <c r="G1912" t="str">
        <v>English</v>
      </c>
      <c r="H1912" t="str">
        <v>USA</v>
      </c>
      <c r="I1912" t="str">
        <v>PG-13</v>
      </c>
      <c r="J1912" t="str">
        <v>Scarlett Johansson</v>
      </c>
      <c r="K1912" t="str">
        <v>Paul Weitz</v>
      </c>
      <c r="L1912">
        <v>19000</v>
      </c>
      <c r="M1912">
        <v>28493</v>
      </c>
      <c r="N1912">
        <v>80</v>
      </c>
      <c r="O1912">
        <v>736</v>
      </c>
      <c r="P1912">
        <v>6.5</v>
      </c>
      <c r="R1912" t="str">
        <v>The World's End</v>
      </c>
      <c r="S1912">
        <v>41347</v>
      </c>
      <c r="T1912">
        <v>2013</v>
      </c>
      <c r="U1912" t="str">
        <v>2010s</v>
      </c>
      <c r="V1912" t="str">
        <v>Color</v>
      </c>
      <c r="W1912" t="str">
        <v>Action</v>
      </c>
      <c r="X1912" t="str">
        <v>English</v>
      </c>
      <c r="Y1912" t="str">
        <v>UK</v>
      </c>
      <c r="Z1912" t="str">
        <v>R</v>
      </c>
      <c r="AA1912" t="str">
        <v>Michael Smiley</v>
      </c>
      <c r="AB1912" t="str">
        <v>Edgar Wright</v>
      </c>
      <c r="AC1912">
        <v>177</v>
      </c>
      <c r="AD1912">
        <v>278</v>
      </c>
      <c r="AE1912">
        <v>1000</v>
      </c>
      <c r="AF1912">
        <v>49000</v>
      </c>
      <c r="AG1912">
        <v>7</v>
      </c>
      <c r="AH1912">
        <v>427</v>
      </c>
      <c r="AI1912">
        <v>109</v>
      </c>
      <c r="AJ1912">
        <v>26003149</v>
      </c>
    </row>
    <row r="1913" spans="1:36" x14ac:dyDescent="0.25">
      <c r="A1913" t="str">
        <v>The Pelican Brief</v>
      </c>
      <c r="B1913">
        <v>34311</v>
      </c>
      <c r="C1913">
        <v>1993</v>
      </c>
      <c r="D1913" t="str">
        <v>1990s</v>
      </c>
      <c r="E1913" t="str">
        <v>Color</v>
      </c>
      <c r="F1913" t="str">
        <v>Crime</v>
      </c>
      <c r="G1913" t="str">
        <v>English</v>
      </c>
      <c r="H1913" t="str">
        <v>USA</v>
      </c>
      <c r="I1913" t="str">
        <v>PG-13</v>
      </c>
      <c r="J1913" t="str">
        <v>Denzel Washington</v>
      </c>
      <c r="K1913" t="str">
        <v>Alan J. Pakula</v>
      </c>
      <c r="L1913">
        <v>18000</v>
      </c>
      <c r="M1913">
        <v>30063</v>
      </c>
      <c r="N1913">
        <v>79</v>
      </c>
      <c r="O1913">
        <v>0</v>
      </c>
      <c r="P1913">
        <v>6.5</v>
      </c>
      <c r="R1913" t="str">
        <v>The Adventures of Rocky &amp; Bullwinkle</v>
      </c>
      <c r="S1913">
        <v>36565</v>
      </c>
      <c r="T1913">
        <v>2000</v>
      </c>
      <c r="U1913" t="str">
        <v>2000s</v>
      </c>
      <c r="V1913" t="str">
        <v>Color</v>
      </c>
      <c r="W1913" t="str">
        <v>Adventure</v>
      </c>
      <c r="X1913" t="str">
        <v>English</v>
      </c>
      <c r="Y1913" t="str">
        <v>USA</v>
      </c>
      <c r="Z1913" t="str">
        <v>PG</v>
      </c>
      <c r="AA1913" t="str">
        <v>Robert De Niro</v>
      </c>
      <c r="AB1913" t="str">
        <v>Des McAnuff</v>
      </c>
      <c r="AC1913">
        <v>22000</v>
      </c>
      <c r="AD1913">
        <v>28050</v>
      </c>
      <c r="AE1913">
        <v>5</v>
      </c>
      <c r="AF1913">
        <v>413</v>
      </c>
      <c r="AG1913">
        <v>4.0999999999999996</v>
      </c>
      <c r="AH1913">
        <v>49</v>
      </c>
      <c r="AI1913">
        <v>92</v>
      </c>
      <c r="AJ1913">
        <v>26000610</v>
      </c>
    </row>
    <row r="1914" spans="1:36" x14ac:dyDescent="0.25">
      <c r="A1914" t="str">
        <v>Olympus Has Fallen</v>
      </c>
      <c r="B1914">
        <v>41445</v>
      </c>
      <c r="C1914">
        <v>2013</v>
      </c>
      <c r="D1914" t="str">
        <v>2010s</v>
      </c>
      <c r="E1914" t="str">
        <v>Color</v>
      </c>
      <c r="F1914" t="str">
        <v>Action</v>
      </c>
      <c r="G1914" t="str">
        <v>English</v>
      </c>
      <c r="H1914" t="str">
        <v>USA</v>
      </c>
      <c r="I1914" t="str">
        <v>R</v>
      </c>
      <c r="J1914" t="str">
        <v>Gerard Butler</v>
      </c>
      <c r="K1914" t="str">
        <v>Antoine Fuqua</v>
      </c>
      <c r="L1914">
        <v>18000</v>
      </c>
      <c r="M1914">
        <v>31782</v>
      </c>
      <c r="N1914">
        <v>845</v>
      </c>
      <c r="O1914">
        <v>45000</v>
      </c>
      <c r="P1914">
        <v>6.5</v>
      </c>
      <c r="R1914" t="str">
        <v>A Walk Among the Tombstones</v>
      </c>
      <c r="S1914">
        <v>41894</v>
      </c>
      <c r="T1914">
        <v>2014</v>
      </c>
      <c r="U1914" t="str">
        <v>2010s</v>
      </c>
      <c r="V1914" t="str">
        <v>Color</v>
      </c>
      <c r="W1914" t="str">
        <v>Crime</v>
      </c>
      <c r="X1914" t="str">
        <v>English</v>
      </c>
      <c r="Y1914" t="str">
        <v>USA</v>
      </c>
      <c r="Z1914" t="str">
        <v>R</v>
      </c>
      <c r="AA1914" t="str">
        <v>Liam Neeson</v>
      </c>
      <c r="AB1914" t="str">
        <v>Scott Frank</v>
      </c>
      <c r="AC1914">
        <v>14000</v>
      </c>
      <c r="AD1914">
        <v>15428</v>
      </c>
      <c r="AE1914">
        <v>71</v>
      </c>
      <c r="AF1914">
        <v>15000</v>
      </c>
      <c r="AG1914">
        <v>6.5</v>
      </c>
      <c r="AH1914">
        <v>253</v>
      </c>
      <c r="AI1914">
        <v>114</v>
      </c>
      <c r="AJ1914">
        <v>25977365</v>
      </c>
    </row>
    <row r="1915" spans="1:36" x14ac:dyDescent="0.25">
      <c r="A1915" t="str">
        <v>The Ugly Truth</v>
      </c>
      <c r="B1915">
        <v>39829</v>
      </c>
      <c r="C1915">
        <v>2009</v>
      </c>
      <c r="D1915" t="str">
        <v>2000s</v>
      </c>
      <c r="E1915" t="str">
        <v>Color</v>
      </c>
      <c r="F1915" t="str">
        <v>Comedy</v>
      </c>
      <c r="G1915" t="str">
        <v>English</v>
      </c>
      <c r="H1915" t="str">
        <v>USA</v>
      </c>
      <c r="I1915" t="str">
        <v>R</v>
      </c>
      <c r="J1915" t="str">
        <v>Gerard Butler</v>
      </c>
      <c r="K1915" t="str">
        <v>Robert Luketic</v>
      </c>
      <c r="L1915">
        <v>18000</v>
      </c>
      <c r="M1915">
        <v>22436</v>
      </c>
      <c r="N1915">
        <v>126</v>
      </c>
      <c r="O1915">
        <v>9000</v>
      </c>
      <c r="P1915">
        <v>6.5</v>
      </c>
      <c r="R1915" t="str">
        <v>Shutter</v>
      </c>
      <c r="S1915">
        <v>39489</v>
      </c>
      <c r="T1915">
        <v>2008</v>
      </c>
      <c r="U1915" t="str">
        <v>2000s</v>
      </c>
      <c r="V1915" t="str">
        <v>Color</v>
      </c>
      <c r="W1915" t="str">
        <v>Horror</v>
      </c>
      <c r="X1915" t="str">
        <v>English</v>
      </c>
      <c r="Y1915" t="str">
        <v>USA</v>
      </c>
      <c r="Z1915" t="str">
        <v>PG-13</v>
      </c>
      <c r="AA1915" t="str">
        <v>James Kyson</v>
      </c>
      <c r="AB1915" t="str">
        <v>Masayuki Ochiai</v>
      </c>
      <c r="AC1915">
        <v>449</v>
      </c>
      <c r="AD1915">
        <v>1534</v>
      </c>
      <c r="AE1915">
        <v>5</v>
      </c>
      <c r="AF1915">
        <v>0</v>
      </c>
      <c r="AG1915">
        <v>5.2</v>
      </c>
      <c r="AH1915">
        <v>135</v>
      </c>
      <c r="AI1915">
        <v>90</v>
      </c>
      <c r="AJ1915">
        <v>25926543</v>
      </c>
    </row>
    <row r="1916" spans="1:36" x14ac:dyDescent="0.25">
      <c r="A1916" t="str">
        <v>The Replacements</v>
      </c>
      <c r="B1916">
        <v>36784</v>
      </c>
      <c r="C1916">
        <v>2000</v>
      </c>
      <c r="D1916" t="str">
        <v>2000s</v>
      </c>
      <c r="E1916" t="str">
        <v>Color</v>
      </c>
      <c r="F1916" t="str">
        <v>Comedy</v>
      </c>
      <c r="G1916" t="str">
        <v>English</v>
      </c>
      <c r="H1916" t="str">
        <v>USA</v>
      </c>
      <c r="I1916" t="str">
        <v>PG-13</v>
      </c>
      <c r="J1916" t="str">
        <v>Keanu Reeves</v>
      </c>
      <c r="K1916" t="str">
        <v>Howard Deutch</v>
      </c>
      <c r="L1916">
        <v>18000</v>
      </c>
      <c r="M1916">
        <v>24024</v>
      </c>
      <c r="N1916">
        <v>41</v>
      </c>
      <c r="O1916">
        <v>0</v>
      </c>
      <c r="P1916">
        <v>6.5</v>
      </c>
      <c r="R1916" t="str">
        <v>The Cotton Club</v>
      </c>
      <c r="S1916">
        <v>31006</v>
      </c>
      <c r="T1916">
        <v>1984</v>
      </c>
      <c r="U1916" t="str">
        <v>1980s</v>
      </c>
      <c r="V1916" t="str">
        <v>Color</v>
      </c>
      <c r="W1916" t="str">
        <v>Crime</v>
      </c>
      <c r="X1916" t="str">
        <v>English</v>
      </c>
      <c r="Y1916" t="str">
        <v>USA</v>
      </c>
      <c r="Z1916" t="str">
        <v>R</v>
      </c>
      <c r="AA1916" t="str">
        <v>Nicolas Cage</v>
      </c>
      <c r="AB1916" t="str">
        <v>Francis Ford Coppola</v>
      </c>
      <c r="AC1916">
        <v>12000</v>
      </c>
      <c r="AD1916">
        <v>18793</v>
      </c>
      <c r="AE1916">
        <v>0</v>
      </c>
      <c r="AF1916">
        <v>828</v>
      </c>
      <c r="AG1916">
        <v>6.5</v>
      </c>
      <c r="AH1916">
        <v>36</v>
      </c>
      <c r="AI1916">
        <v>123</v>
      </c>
      <c r="AJ1916">
        <v>25900000</v>
      </c>
    </row>
    <row r="1917" spans="1:36" x14ac:dyDescent="0.25">
      <c r="A1917" t="str">
        <v>Out of Time</v>
      </c>
      <c r="B1917">
        <v>37872</v>
      </c>
      <c r="C1917">
        <v>2003</v>
      </c>
      <c r="D1917" t="str">
        <v>2000s</v>
      </c>
      <c r="E1917" t="str">
        <v>Color</v>
      </c>
      <c r="F1917" t="str">
        <v>Crime</v>
      </c>
      <c r="G1917" t="str">
        <v>English</v>
      </c>
      <c r="H1917" t="str">
        <v>USA</v>
      </c>
      <c r="I1917" t="str">
        <v>R</v>
      </c>
      <c r="J1917" t="str">
        <v>Denzel Washington</v>
      </c>
      <c r="K1917" t="str">
        <v>Carl Franklin</v>
      </c>
      <c r="L1917">
        <v>18000</v>
      </c>
      <c r="M1917">
        <v>19739</v>
      </c>
      <c r="N1917">
        <v>73</v>
      </c>
      <c r="O1917">
        <v>1000</v>
      </c>
      <c r="P1917">
        <v>6.5</v>
      </c>
      <c r="R1917" t="str">
        <v>Superhero Movie</v>
      </c>
      <c r="S1917">
        <v>39804</v>
      </c>
      <c r="T1917">
        <v>2008</v>
      </c>
      <c r="U1917" t="str">
        <v>2000s</v>
      </c>
      <c r="V1917" t="str">
        <v>Color</v>
      </c>
      <c r="W1917" t="str">
        <v>Action</v>
      </c>
      <c r="X1917" t="str">
        <v>English</v>
      </c>
      <c r="Y1917" t="str">
        <v>USA</v>
      </c>
      <c r="Z1917" t="str">
        <v>PG-13</v>
      </c>
      <c r="AA1917" t="str">
        <v>Drake Bell</v>
      </c>
      <c r="AB1917" t="str">
        <v>Craig Mazin</v>
      </c>
      <c r="AC1917">
        <v>1000</v>
      </c>
      <c r="AD1917">
        <v>3266</v>
      </c>
      <c r="AE1917">
        <v>82</v>
      </c>
      <c r="AF1917">
        <v>0</v>
      </c>
      <c r="AG1917">
        <v>4.5</v>
      </c>
      <c r="AH1917">
        <v>121</v>
      </c>
      <c r="AI1917">
        <v>82</v>
      </c>
      <c r="AJ1917">
        <v>25871834</v>
      </c>
    </row>
    <row r="1918" spans="1:36" x14ac:dyDescent="0.25">
      <c r="A1918" t="str">
        <v>Mo' Better Blues</v>
      </c>
      <c r="B1918">
        <v>32935</v>
      </c>
      <c r="C1918">
        <v>1990</v>
      </c>
      <c r="D1918" t="str">
        <v>1990s</v>
      </c>
      <c r="E1918" t="str">
        <v>Color</v>
      </c>
      <c r="F1918" t="str">
        <v>Drama</v>
      </c>
      <c r="G1918" t="str">
        <v>English</v>
      </c>
      <c r="H1918" t="str">
        <v>USA</v>
      </c>
      <c r="I1918" t="str">
        <v>R</v>
      </c>
      <c r="J1918" t="str">
        <v>Denzel Washington</v>
      </c>
      <c r="K1918" t="str">
        <v>Spike Lee</v>
      </c>
      <c r="L1918">
        <v>18000</v>
      </c>
      <c r="M1918">
        <v>19065</v>
      </c>
      <c r="N1918">
        <v>0</v>
      </c>
      <c r="O1918">
        <v>720</v>
      </c>
      <c r="P1918">
        <v>6.5</v>
      </c>
      <c r="R1918" t="str">
        <v>Alex Cross</v>
      </c>
      <c r="S1918">
        <v>41154</v>
      </c>
      <c r="T1918">
        <v>2012</v>
      </c>
      <c r="U1918" t="str">
        <v>2010s</v>
      </c>
      <c r="V1918" t="str">
        <v>Color</v>
      </c>
      <c r="W1918" t="str">
        <v>Action</v>
      </c>
      <c r="X1918" t="str">
        <v>English</v>
      </c>
      <c r="Y1918" t="str">
        <v>USA</v>
      </c>
      <c r="Z1918" t="str">
        <v>PG-13</v>
      </c>
      <c r="AA1918" t="str">
        <v>Cicely Tyson</v>
      </c>
      <c r="AB1918" t="str">
        <v>Rob Cohen</v>
      </c>
      <c r="AC1918">
        <v>907</v>
      </c>
      <c r="AD1918">
        <v>2471</v>
      </c>
      <c r="AE1918">
        <v>357</v>
      </c>
      <c r="AF1918">
        <v>11000</v>
      </c>
      <c r="AG1918">
        <v>5.0999999999999996</v>
      </c>
      <c r="AH1918">
        <v>211</v>
      </c>
      <c r="AI1918">
        <v>101</v>
      </c>
      <c r="AJ1918">
        <v>25863915</v>
      </c>
    </row>
    <row r="1919" spans="1:36" x14ac:dyDescent="0.25">
      <c r="A1919" t="str">
        <v>Step Up</v>
      </c>
      <c r="B1919">
        <v>39060</v>
      </c>
      <c r="C1919">
        <v>2006</v>
      </c>
      <c r="D1919" t="str">
        <v>2000s</v>
      </c>
      <c r="E1919" t="str">
        <v>Color</v>
      </c>
      <c r="F1919" t="str">
        <v>Crime</v>
      </c>
      <c r="G1919" t="str">
        <v>English</v>
      </c>
      <c r="H1919" t="str">
        <v>USA</v>
      </c>
      <c r="I1919" t="str">
        <v>PG-13</v>
      </c>
      <c r="J1919" t="str">
        <v>Channing Tatum</v>
      </c>
      <c r="K1919" t="str">
        <v>Anne Fletcher</v>
      </c>
      <c r="L1919">
        <v>17000</v>
      </c>
      <c r="M1919">
        <v>21380</v>
      </c>
      <c r="N1919">
        <v>98</v>
      </c>
      <c r="O1919">
        <v>0</v>
      </c>
      <c r="P1919">
        <v>6.5</v>
      </c>
      <c r="R1919" t="str">
        <v>Ã†on Flux</v>
      </c>
      <c r="S1919">
        <v>38608</v>
      </c>
      <c r="T1919">
        <v>2005</v>
      </c>
      <c r="U1919" t="str">
        <v>2000s</v>
      </c>
      <c r="V1919" t="str">
        <v>Color</v>
      </c>
      <c r="W1919" t="str">
        <v>Action</v>
      </c>
      <c r="X1919" t="str">
        <v>English</v>
      </c>
      <c r="Y1919" t="str">
        <v>USA</v>
      </c>
      <c r="Z1919" t="str">
        <v>PG-13</v>
      </c>
      <c r="AA1919" t="str">
        <v>Charlize Theron</v>
      </c>
      <c r="AB1919" t="str">
        <v>Karyn Kusama</v>
      </c>
      <c r="AC1919">
        <v>9000</v>
      </c>
      <c r="AD1919">
        <v>10185</v>
      </c>
      <c r="AE1919">
        <v>45</v>
      </c>
      <c r="AF1919">
        <v>0</v>
      </c>
      <c r="AG1919">
        <v>5.5</v>
      </c>
      <c r="AH1919">
        <v>178</v>
      </c>
      <c r="AI1919">
        <v>93</v>
      </c>
      <c r="AJ1919">
        <v>25857987</v>
      </c>
    </row>
    <row r="1920" spans="1:36" x14ac:dyDescent="0.25">
      <c r="A1920" t="str">
        <v>In the Land of Women</v>
      </c>
      <c r="B1920">
        <v>39098</v>
      </c>
      <c r="C1920">
        <v>2007</v>
      </c>
      <c r="D1920" t="str">
        <v>2000s</v>
      </c>
      <c r="E1920" t="str">
        <v>Color</v>
      </c>
      <c r="F1920" t="str">
        <v>Comedy</v>
      </c>
      <c r="G1920" t="str">
        <v>English</v>
      </c>
      <c r="H1920" t="str">
        <v>USA</v>
      </c>
      <c r="I1920" t="str">
        <v>PG-13</v>
      </c>
      <c r="J1920" t="str">
        <v>Kristen Stewart</v>
      </c>
      <c r="K1920" t="str">
        <v>Jon Kasdan</v>
      </c>
      <c r="L1920">
        <v>17000</v>
      </c>
      <c r="M1920">
        <v>20312</v>
      </c>
      <c r="N1920">
        <v>21</v>
      </c>
      <c r="O1920">
        <v>1000</v>
      </c>
      <c r="P1920">
        <v>6.5</v>
      </c>
      <c r="R1920" t="str">
        <v>Shadowlands</v>
      </c>
      <c r="S1920">
        <v>34239</v>
      </c>
      <c r="T1920">
        <v>1993</v>
      </c>
      <c r="U1920" t="str">
        <v>1990s</v>
      </c>
      <c r="V1920" t="str">
        <v>Color</v>
      </c>
      <c r="W1920" t="str">
        <v>Biography</v>
      </c>
      <c r="X1920" t="str">
        <v>English</v>
      </c>
      <c r="Y1920" t="str">
        <v>UK</v>
      </c>
      <c r="Z1920" t="str">
        <v>PG</v>
      </c>
      <c r="AA1920" t="str">
        <v>Anthony Hopkins</v>
      </c>
      <c r="AB1920" t="str">
        <v>Richard Attenborough</v>
      </c>
      <c r="AC1920">
        <v>12000</v>
      </c>
      <c r="AD1920">
        <v>13619</v>
      </c>
      <c r="AE1920">
        <v>0</v>
      </c>
      <c r="AF1920">
        <v>2000</v>
      </c>
      <c r="AG1920">
        <v>7.4</v>
      </c>
      <c r="AH1920">
        <v>23</v>
      </c>
      <c r="AI1920">
        <v>115</v>
      </c>
      <c r="AJ1920">
        <v>25842000</v>
      </c>
    </row>
    <row r="1921" spans="1:36" x14ac:dyDescent="0.25">
      <c r="A1921" t="str">
        <v>Turbo</v>
      </c>
      <c r="B1921">
        <v>41449</v>
      </c>
      <c r="C1921">
        <v>2013</v>
      </c>
      <c r="D1921" t="str">
        <v>2010s</v>
      </c>
      <c r="E1921" t="str">
        <v>Color</v>
      </c>
      <c r="F1921" t="str">
        <v>Adventure</v>
      </c>
      <c r="G1921" t="str">
        <v>English</v>
      </c>
      <c r="H1921" t="str">
        <v>USA</v>
      </c>
      <c r="I1921" t="str">
        <v>PG</v>
      </c>
      <c r="J1921" t="str">
        <v>Ryan Reynolds</v>
      </c>
      <c r="K1921" t="str">
        <v>David Soren</v>
      </c>
      <c r="L1921">
        <v>16000</v>
      </c>
      <c r="M1921">
        <v>17416</v>
      </c>
      <c r="N1921">
        <v>13</v>
      </c>
      <c r="O1921">
        <v>13000</v>
      </c>
      <c r="P1921">
        <v>6.5</v>
      </c>
      <c r="R1921" t="str">
        <v>That Thing You Do!</v>
      </c>
      <c r="S1921">
        <v>35341</v>
      </c>
      <c r="T1921">
        <v>1996</v>
      </c>
      <c r="U1921" t="str">
        <v>1990s</v>
      </c>
      <c r="V1921" t="str">
        <v>Color</v>
      </c>
      <c r="W1921" t="str">
        <v>Comedy</v>
      </c>
      <c r="X1921" t="str">
        <v>English</v>
      </c>
      <c r="Y1921" t="str">
        <v>USA</v>
      </c>
      <c r="Z1921" t="str">
        <v>PG</v>
      </c>
      <c r="AA1921" t="str">
        <v>Tom Hanks</v>
      </c>
      <c r="AB1921" t="str">
        <v>Tom Hanks</v>
      </c>
      <c r="AC1921">
        <v>15000</v>
      </c>
      <c r="AD1921">
        <v>28713</v>
      </c>
      <c r="AE1921">
        <v>15000</v>
      </c>
      <c r="AF1921">
        <v>0</v>
      </c>
      <c r="AG1921">
        <v>6.9</v>
      </c>
      <c r="AH1921">
        <v>75</v>
      </c>
      <c r="AI1921">
        <v>149</v>
      </c>
      <c r="AJ1921">
        <v>25809813</v>
      </c>
    </row>
    <row r="1922" spans="1:36" x14ac:dyDescent="0.25">
      <c r="A1922" t="str">
        <v>Self/less</v>
      </c>
      <c r="B1922">
        <v>42157</v>
      </c>
      <c r="C1922">
        <v>2015</v>
      </c>
      <c r="D1922" t="str">
        <v>2010s</v>
      </c>
      <c r="E1922" t="str">
        <v>Color</v>
      </c>
      <c r="F1922" t="str">
        <v>Action</v>
      </c>
      <c r="G1922" t="str">
        <v>English</v>
      </c>
      <c r="H1922" t="str">
        <v>USA</v>
      </c>
      <c r="I1922" t="str">
        <v>PG-13</v>
      </c>
      <c r="J1922" t="str">
        <v>Ryan Reynolds</v>
      </c>
      <c r="K1922" t="str">
        <v>Tarsem Singh</v>
      </c>
      <c r="L1922">
        <v>16000</v>
      </c>
      <c r="M1922">
        <v>17847</v>
      </c>
      <c r="N1922">
        <v>763</v>
      </c>
      <c r="O1922">
        <v>11000</v>
      </c>
      <c r="P1922">
        <v>6.5</v>
      </c>
      <c r="R1922" t="str">
        <v>The Lazarus Effect</v>
      </c>
      <c r="S1922">
        <v>42050</v>
      </c>
      <c r="T1922">
        <v>2015</v>
      </c>
      <c r="U1922" t="str">
        <v>2010s</v>
      </c>
      <c r="V1922" t="str">
        <v>Color</v>
      </c>
      <c r="W1922" t="str">
        <v>Horror</v>
      </c>
      <c r="X1922" t="str">
        <v>English</v>
      </c>
      <c r="Y1922" t="str">
        <v>USA</v>
      </c>
      <c r="Z1922" t="str">
        <v>PG-13</v>
      </c>
      <c r="AA1922" t="str">
        <v>Olivia Wilde</v>
      </c>
      <c r="AB1922" t="str">
        <v>David Gelb</v>
      </c>
      <c r="AC1922">
        <v>10000</v>
      </c>
      <c r="AD1922">
        <v>11771</v>
      </c>
      <c r="AE1922">
        <v>26</v>
      </c>
      <c r="AF1922">
        <v>0</v>
      </c>
      <c r="AG1922">
        <v>5.2</v>
      </c>
      <c r="AH1922">
        <v>152</v>
      </c>
      <c r="AI1922">
        <v>83</v>
      </c>
      <c r="AJ1922">
        <v>25799043</v>
      </c>
    </row>
    <row r="1923" spans="1:36" x14ac:dyDescent="0.25">
      <c r="A1923" t="str">
        <v>Caravans</v>
      </c>
      <c r="B1923">
        <v>28597</v>
      </c>
      <c r="C1923">
        <v>1978</v>
      </c>
      <c r="D1923" t="str">
        <v>1970s</v>
      </c>
      <c r="E1923" t="str">
        <v>Color</v>
      </c>
      <c r="F1923" t="str">
        <v>Action</v>
      </c>
      <c r="G1923" t="str">
        <v>English</v>
      </c>
      <c r="H1923" t="str">
        <v>Iran</v>
      </c>
      <c r="I1923" t="str">
        <v>PG</v>
      </c>
      <c r="J1923" t="str">
        <v>Christopher Lee</v>
      </c>
      <c r="K1923" t="str">
        <v>James Fargo</v>
      </c>
      <c r="L1923">
        <v>16000</v>
      </c>
      <c r="M1923">
        <v>17250</v>
      </c>
      <c r="N1923">
        <v>109</v>
      </c>
      <c r="O1923">
        <v>76</v>
      </c>
      <c r="P1923">
        <v>6.5</v>
      </c>
      <c r="R1923" t="str">
        <v>Frida</v>
      </c>
      <c r="S1923">
        <v>37450</v>
      </c>
      <c r="T1923">
        <v>2002</v>
      </c>
      <c r="U1923" t="str">
        <v>2000s</v>
      </c>
      <c r="V1923" t="str">
        <v>Black and White</v>
      </c>
      <c r="W1923" t="str">
        <v>Biography</v>
      </c>
      <c r="X1923" t="str">
        <v>English</v>
      </c>
      <c r="Y1923" t="str">
        <v>USA</v>
      </c>
      <c r="Z1923" t="str">
        <v>R</v>
      </c>
      <c r="AA1923" t="str">
        <v>Salma Hayek</v>
      </c>
      <c r="AB1923" t="str">
        <v>Julie Taymor</v>
      </c>
      <c r="AC1923">
        <v>4000</v>
      </c>
      <c r="AD1923">
        <v>7072</v>
      </c>
      <c r="AE1923">
        <v>278</v>
      </c>
      <c r="AF1923">
        <v>0</v>
      </c>
      <c r="AG1923">
        <v>7.4</v>
      </c>
      <c r="AH1923">
        <v>128</v>
      </c>
      <c r="AI1923">
        <v>123</v>
      </c>
      <c r="AJ1923">
        <v>25776062</v>
      </c>
    </row>
    <row r="1924" spans="1:36" x14ac:dyDescent="0.25">
      <c r="A1924" t="str">
        <v>You've Got Mail</v>
      </c>
      <c r="B1924">
        <v>36143</v>
      </c>
      <c r="C1924">
        <v>1998</v>
      </c>
      <c r="D1924" t="str">
        <v>1990s</v>
      </c>
      <c r="E1924" t="str">
        <v>Color</v>
      </c>
      <c r="F1924" t="str">
        <v>Comedy</v>
      </c>
      <c r="G1924" t="str">
        <v>English</v>
      </c>
      <c r="H1924" t="str">
        <v>USA</v>
      </c>
      <c r="I1924" t="str">
        <v>PG</v>
      </c>
      <c r="J1924" t="str">
        <v>Tom Hanks</v>
      </c>
      <c r="K1924" t="str">
        <v>Nora Ephron</v>
      </c>
      <c r="L1924">
        <v>15000</v>
      </c>
      <c r="M1924">
        <v>17768</v>
      </c>
      <c r="N1924">
        <v>0</v>
      </c>
      <c r="O1924">
        <v>0</v>
      </c>
      <c r="P1924">
        <v>6.5</v>
      </c>
      <c r="R1924" t="str">
        <v>From Dusk Till Dawn</v>
      </c>
      <c r="S1924">
        <v>35371</v>
      </c>
      <c r="T1924">
        <v>1996</v>
      </c>
      <c r="U1924" t="str">
        <v>1990s</v>
      </c>
      <c r="V1924" t="str">
        <v>Color</v>
      </c>
      <c r="W1924" t="str">
        <v>Crime</v>
      </c>
      <c r="X1924" t="str">
        <v>English</v>
      </c>
      <c r="Y1924" t="str">
        <v>USA</v>
      </c>
      <c r="Z1924" t="str">
        <v>R</v>
      </c>
      <c r="AA1924" t="str">
        <v>Quentin Tarantino</v>
      </c>
      <c r="AB1924" t="str">
        <v>Robert Rodriguez</v>
      </c>
      <c r="AC1924">
        <v>16000</v>
      </c>
      <c r="AD1924">
        <v>23296</v>
      </c>
      <c r="AE1924">
        <v>0</v>
      </c>
      <c r="AF1924">
        <v>12000</v>
      </c>
      <c r="AG1924">
        <v>7.3</v>
      </c>
      <c r="AH1924">
        <v>165</v>
      </c>
      <c r="AI1924">
        <v>108</v>
      </c>
      <c r="AJ1924">
        <v>25753840</v>
      </c>
    </row>
    <row r="1925" spans="1:36" x14ac:dyDescent="0.25">
      <c r="A1925" t="str">
        <v>The Good Girl</v>
      </c>
      <c r="B1925">
        <v>37481</v>
      </c>
      <c r="C1925">
        <v>2002</v>
      </c>
      <c r="D1925" t="str">
        <v>2000s</v>
      </c>
      <c r="E1925" t="str">
        <v>Color</v>
      </c>
      <c r="F1925" t="str">
        <v>Drama</v>
      </c>
      <c r="G1925" t="str">
        <v>English</v>
      </c>
      <c r="H1925" t="str">
        <v>USA</v>
      </c>
      <c r="I1925" t="str">
        <v>R</v>
      </c>
      <c r="J1925" t="str">
        <v>Jake Gyllenhaal</v>
      </c>
      <c r="K1925" t="str">
        <v>Miguel Arteta</v>
      </c>
      <c r="L1925">
        <v>15000</v>
      </c>
      <c r="M1925">
        <v>27646</v>
      </c>
      <c r="N1925">
        <v>44</v>
      </c>
      <c r="O1925">
        <v>938</v>
      </c>
      <c r="P1925">
        <v>6.5</v>
      </c>
      <c r="R1925" t="str">
        <v>You Again</v>
      </c>
      <c r="S1925">
        <v>40459</v>
      </c>
      <c r="T1925">
        <v>2010</v>
      </c>
      <c r="U1925" t="str">
        <v>2010s</v>
      </c>
      <c r="V1925" t="str">
        <v>Color</v>
      </c>
      <c r="W1925" t="str">
        <v>Comedy</v>
      </c>
      <c r="X1925" t="str">
        <v>English</v>
      </c>
      <c r="Y1925" t="str">
        <v>USA</v>
      </c>
      <c r="Z1925" t="str">
        <v>PG</v>
      </c>
      <c r="AA1925" t="str">
        <v>Jamie Lee Curtis</v>
      </c>
      <c r="AB1925" t="str">
        <v>Andy Fickman</v>
      </c>
      <c r="AC1925">
        <v>2000</v>
      </c>
      <c r="AD1925">
        <v>4813</v>
      </c>
      <c r="AE1925">
        <v>99</v>
      </c>
      <c r="AF1925">
        <v>0</v>
      </c>
      <c r="AG1925">
        <v>5.8</v>
      </c>
      <c r="AH1925">
        <v>91</v>
      </c>
      <c r="AI1925">
        <v>105</v>
      </c>
      <c r="AJ1925">
        <v>25677801</v>
      </c>
    </row>
    <row r="1926" spans="1:36" x14ac:dyDescent="0.25">
      <c r="A1926" t="str">
        <v>Blood Ties</v>
      </c>
      <c r="B1926">
        <v>41291</v>
      </c>
      <c r="C1926">
        <v>2013</v>
      </c>
      <c r="D1926" t="str">
        <v>2010s</v>
      </c>
      <c r="E1926" t="str">
        <v>Color</v>
      </c>
      <c r="F1926" t="str">
        <v>Crime</v>
      </c>
      <c r="G1926" t="str">
        <v>English</v>
      </c>
      <c r="H1926" t="str">
        <v>France</v>
      </c>
      <c r="I1926" t="str">
        <v>R</v>
      </c>
      <c r="J1926" t="str">
        <v>Mila Kunis</v>
      </c>
      <c r="K1926" t="str">
        <v>Guillaume Canet</v>
      </c>
      <c r="L1926">
        <v>15000</v>
      </c>
      <c r="M1926">
        <v>18442</v>
      </c>
      <c r="N1926">
        <v>0</v>
      </c>
      <c r="O1926">
        <v>0</v>
      </c>
      <c r="P1926">
        <v>6.5</v>
      </c>
      <c r="R1926" t="str">
        <v>21 &amp; Over</v>
      </c>
      <c r="S1926">
        <v>41390</v>
      </c>
      <c r="T1926">
        <v>2013</v>
      </c>
      <c r="U1926" t="str">
        <v>2010s</v>
      </c>
      <c r="V1926" t="str">
        <v>Color</v>
      </c>
      <c r="W1926" t="str">
        <v>Comedy</v>
      </c>
      <c r="X1926" t="str">
        <v>English</v>
      </c>
      <c r="Y1926" t="str">
        <v>USA</v>
      </c>
      <c r="Z1926" t="str">
        <v>R</v>
      </c>
      <c r="AA1926" t="str">
        <v>Justin Chon</v>
      </c>
      <c r="AB1926" t="str">
        <v>Jon Lucas</v>
      </c>
      <c r="AC1926">
        <v>552</v>
      </c>
      <c r="AD1926">
        <v>2730</v>
      </c>
      <c r="AE1926">
        <v>24</v>
      </c>
      <c r="AF1926">
        <v>11000</v>
      </c>
      <c r="AG1926">
        <v>5.9</v>
      </c>
      <c r="AH1926">
        <v>168</v>
      </c>
      <c r="AI1926">
        <v>93</v>
      </c>
      <c r="AJ1926">
        <v>25675765</v>
      </c>
    </row>
    <row r="1927" spans="1:36" x14ac:dyDescent="0.25">
      <c r="A1927" t="str">
        <v>The Hangover Part II</v>
      </c>
      <c r="B1927">
        <v>40856</v>
      </c>
      <c r="C1927">
        <v>2011</v>
      </c>
      <c r="D1927" t="str">
        <v>2010s</v>
      </c>
      <c r="E1927" t="str">
        <v>Color</v>
      </c>
      <c r="F1927" t="str">
        <v>Comedy</v>
      </c>
      <c r="G1927" t="str">
        <v>English</v>
      </c>
      <c r="H1927" t="str">
        <v>USA</v>
      </c>
      <c r="I1927" t="str">
        <v>R</v>
      </c>
      <c r="J1927" t="str">
        <v>Bradley Cooper</v>
      </c>
      <c r="K1927" t="str">
        <v>Todd Phillips</v>
      </c>
      <c r="L1927">
        <v>14000</v>
      </c>
      <c r="M1927">
        <v>16143</v>
      </c>
      <c r="N1927">
        <v>480</v>
      </c>
      <c r="O1927">
        <v>56000</v>
      </c>
      <c r="P1927">
        <v>6.5</v>
      </c>
      <c r="R1927" t="str">
        <v>Desperado</v>
      </c>
      <c r="S1927">
        <v>34718</v>
      </c>
      <c r="T1927">
        <v>1995</v>
      </c>
      <c r="U1927" t="str">
        <v>1990s</v>
      </c>
      <c r="V1927" t="str">
        <v>Color</v>
      </c>
      <c r="W1927" t="str">
        <v>Action</v>
      </c>
      <c r="X1927" t="str">
        <v>English</v>
      </c>
      <c r="Y1927" t="str">
        <v>USA</v>
      </c>
      <c r="Z1927" t="str">
        <v>R</v>
      </c>
      <c r="AA1927" t="str">
        <v>Quentin Tarantino</v>
      </c>
      <c r="AB1927" t="str">
        <v>Robert Rodriguez</v>
      </c>
      <c r="AC1927">
        <v>16000</v>
      </c>
      <c r="AD1927">
        <v>33758</v>
      </c>
      <c r="AE1927">
        <v>0</v>
      </c>
      <c r="AF1927">
        <v>0</v>
      </c>
      <c r="AG1927">
        <v>7.2</v>
      </c>
      <c r="AH1927">
        <v>93</v>
      </c>
      <c r="AI1927">
        <v>104</v>
      </c>
      <c r="AJ1927">
        <v>25625110</v>
      </c>
    </row>
    <row r="1928" spans="1:36" x14ac:dyDescent="0.25">
      <c r="A1928" t="str">
        <v>A Walk Among the Tombstones</v>
      </c>
      <c r="B1928">
        <v>41894</v>
      </c>
      <c r="C1928">
        <v>2014</v>
      </c>
      <c r="D1928" t="str">
        <v>2010s</v>
      </c>
      <c r="E1928" t="str">
        <v>Color</v>
      </c>
      <c r="F1928" t="str">
        <v>Crime</v>
      </c>
      <c r="G1928" t="str">
        <v>English</v>
      </c>
      <c r="H1928" t="str">
        <v>USA</v>
      </c>
      <c r="I1928" t="str">
        <v>R</v>
      </c>
      <c r="J1928" t="str">
        <v>Liam Neeson</v>
      </c>
      <c r="K1928" t="str">
        <v>Scott Frank</v>
      </c>
      <c r="L1928">
        <v>14000</v>
      </c>
      <c r="M1928">
        <v>15428</v>
      </c>
      <c r="N1928">
        <v>71</v>
      </c>
      <c r="O1928">
        <v>15000</v>
      </c>
      <c r="P1928">
        <v>6.5</v>
      </c>
      <c r="R1928" t="str">
        <v>Dance Flick</v>
      </c>
      <c r="S1928">
        <v>39927</v>
      </c>
      <c r="T1928">
        <v>2009</v>
      </c>
      <c r="U1928" t="str">
        <v>2000s</v>
      </c>
      <c r="V1928" t="str">
        <v>Color</v>
      </c>
      <c r="W1928" t="str">
        <v>Action</v>
      </c>
      <c r="X1928" t="str">
        <v>English</v>
      </c>
      <c r="Y1928" t="str">
        <v>USA</v>
      </c>
      <c r="Z1928" t="str">
        <v>PG-13</v>
      </c>
      <c r="AA1928" t="str">
        <v>Damon Wayans Jr.</v>
      </c>
      <c r="AB1928" t="str">
        <v>Damien Dante Wayans</v>
      </c>
      <c r="AC1928">
        <v>756</v>
      </c>
      <c r="AD1928">
        <v>4378</v>
      </c>
      <c r="AE1928">
        <v>82</v>
      </c>
      <c r="AF1928">
        <v>657</v>
      </c>
      <c r="AG1928">
        <v>3.5</v>
      </c>
      <c r="AH1928">
        <v>83</v>
      </c>
      <c r="AI1928">
        <v>88</v>
      </c>
      <c r="AJ1928">
        <v>25615792</v>
      </c>
    </row>
    <row r="1929" spans="1:36" x14ac:dyDescent="0.25">
      <c r="A1929" t="str">
        <v>Where the Truth Lies</v>
      </c>
      <c r="B1929">
        <v>38600</v>
      </c>
      <c r="C1929">
        <v>2005</v>
      </c>
      <c r="D1929" t="str">
        <v>2000s</v>
      </c>
      <c r="E1929" t="str">
        <v>Color</v>
      </c>
      <c r="F1929" t="str">
        <v>Crime</v>
      </c>
      <c r="G1929" t="str">
        <v>English</v>
      </c>
      <c r="H1929" t="str">
        <v>Canada</v>
      </c>
      <c r="I1929" t="str">
        <v>R</v>
      </c>
      <c r="J1929" t="str">
        <v>Colin Firth</v>
      </c>
      <c r="K1929" t="str">
        <v>Atom Egoyan</v>
      </c>
      <c r="L1929">
        <v>14000</v>
      </c>
      <c r="M1929">
        <v>16090</v>
      </c>
      <c r="N1929">
        <v>460</v>
      </c>
      <c r="O1929">
        <v>507</v>
      </c>
      <c r="P1929">
        <v>6.5</v>
      </c>
      <c r="R1929" t="str">
        <v>The Outsiders</v>
      </c>
      <c r="S1929">
        <v>30368</v>
      </c>
      <c r="T1929">
        <v>1983</v>
      </c>
      <c r="U1929" t="str">
        <v>1980s</v>
      </c>
      <c r="V1929" t="str">
        <v>Color</v>
      </c>
      <c r="W1929" t="str">
        <v>Crime</v>
      </c>
      <c r="X1929" t="str">
        <v>English</v>
      </c>
      <c r="Y1929" t="str">
        <v>USA</v>
      </c>
      <c r="Z1929" t="str">
        <v>PG-13</v>
      </c>
      <c r="AA1929" t="str">
        <v>Tom Cruise</v>
      </c>
      <c r="AB1929" t="str">
        <v>Francis Ford Coppola</v>
      </c>
      <c r="AC1929">
        <v>10000</v>
      </c>
      <c r="AD1929">
        <v>12097</v>
      </c>
      <c r="AE1929">
        <v>0</v>
      </c>
      <c r="AF1929">
        <v>10000</v>
      </c>
      <c r="AG1929">
        <v>7.2</v>
      </c>
      <c r="AH1929">
        <v>60</v>
      </c>
      <c r="AI1929">
        <v>114</v>
      </c>
      <c r="AJ1929">
        <v>25600000</v>
      </c>
    </row>
    <row r="1930" spans="1:36" x14ac:dyDescent="0.25">
      <c r="A1930" t="str">
        <v>The Claim</v>
      </c>
      <c r="B1930">
        <v>36726</v>
      </c>
      <c r="C1930">
        <v>2000</v>
      </c>
      <c r="D1930" t="str">
        <v>2000s</v>
      </c>
      <c r="E1930" t="str">
        <v>Color</v>
      </c>
      <c r="F1930" t="str">
        <v>Drama</v>
      </c>
      <c r="G1930" t="str">
        <v>English</v>
      </c>
      <c r="H1930" t="str">
        <v>UK</v>
      </c>
      <c r="I1930" t="str">
        <v>R</v>
      </c>
      <c r="J1930" t="str">
        <v>Milla Jovovich</v>
      </c>
      <c r="K1930" t="str">
        <v>Michael Winterbottom</v>
      </c>
      <c r="L1930">
        <v>14000</v>
      </c>
      <c r="M1930">
        <v>17104</v>
      </c>
      <c r="N1930">
        <v>187</v>
      </c>
      <c r="O1930">
        <v>141</v>
      </c>
      <c r="P1930">
        <v>6.5</v>
      </c>
      <c r="R1930" t="str">
        <v>The Mist</v>
      </c>
      <c r="S1930">
        <v>39235</v>
      </c>
      <c r="T1930">
        <v>2007</v>
      </c>
      <c r="U1930" t="str">
        <v>2000s</v>
      </c>
      <c r="V1930" t="str">
        <v>Color</v>
      </c>
      <c r="W1930" t="str">
        <v>Horror</v>
      </c>
      <c r="X1930" t="str">
        <v>English</v>
      </c>
      <c r="Y1930" t="str">
        <v>USA</v>
      </c>
      <c r="Z1930" t="str">
        <v>R</v>
      </c>
      <c r="AA1930" t="str">
        <v>Toby Jones</v>
      </c>
      <c r="AB1930" t="str">
        <v>Frank Darabont</v>
      </c>
      <c r="AC1930">
        <v>2000</v>
      </c>
      <c r="AD1930">
        <v>5371</v>
      </c>
      <c r="AE1930">
        <v>0</v>
      </c>
      <c r="AF1930">
        <v>20000</v>
      </c>
      <c r="AG1930">
        <v>7.2</v>
      </c>
      <c r="AH1930">
        <v>330</v>
      </c>
      <c r="AI1930">
        <v>126</v>
      </c>
      <c r="AJ1930">
        <v>25592632</v>
      </c>
    </row>
    <row r="1931" spans="1:36" x14ac:dyDescent="0.25">
      <c r="A1931" t="str">
        <v>Get Smart</v>
      </c>
      <c r="B1931">
        <v>39591</v>
      </c>
      <c r="C1931">
        <v>2008</v>
      </c>
      <c r="D1931" t="str">
        <v>2000s</v>
      </c>
      <c r="E1931" t="str">
        <v>Color</v>
      </c>
      <c r="F1931" t="str">
        <v>Action</v>
      </c>
      <c r="G1931" t="str">
        <v>English</v>
      </c>
      <c r="H1931" t="str">
        <v>USA</v>
      </c>
      <c r="I1931" t="str">
        <v>PG-13</v>
      </c>
      <c r="J1931" t="str">
        <v>Bill Murray</v>
      </c>
      <c r="K1931" t="str">
        <v>Peter Segal</v>
      </c>
      <c r="L1931">
        <v>13000</v>
      </c>
      <c r="M1931">
        <v>44798</v>
      </c>
      <c r="N1931">
        <v>88</v>
      </c>
      <c r="O1931">
        <v>0</v>
      </c>
      <c r="P1931">
        <v>6.5</v>
      </c>
      <c r="R1931" t="str">
        <v>Crocodile Dundee in Los Angeles</v>
      </c>
      <c r="S1931">
        <v>36985</v>
      </c>
      <c r="T1931">
        <v>2001</v>
      </c>
      <c r="U1931" t="str">
        <v>2000s</v>
      </c>
      <c r="V1931" t="str">
        <v>Color</v>
      </c>
      <c r="W1931" t="str">
        <v>Adventure</v>
      </c>
      <c r="X1931" t="str">
        <v>English</v>
      </c>
      <c r="Y1931" t="str">
        <v>Australia</v>
      </c>
      <c r="Z1931" t="str">
        <v>PG</v>
      </c>
      <c r="AA1931" t="str">
        <v>Jere Burns</v>
      </c>
      <c r="AB1931" t="str">
        <v>Simon Wincer</v>
      </c>
      <c r="AC1931">
        <v>460</v>
      </c>
      <c r="AD1931">
        <v>1315</v>
      </c>
      <c r="AE1931">
        <v>23</v>
      </c>
      <c r="AF1931">
        <v>387</v>
      </c>
      <c r="AG1931">
        <v>4.8</v>
      </c>
      <c r="AH1931">
        <v>71</v>
      </c>
      <c r="AI1931">
        <v>92</v>
      </c>
      <c r="AJ1931">
        <v>25590119</v>
      </c>
    </row>
    <row r="1932" spans="1:36" x14ac:dyDescent="0.25">
      <c r="A1932" t="str">
        <v>The Informant!</v>
      </c>
      <c r="B1932">
        <v>39861</v>
      </c>
      <c r="C1932">
        <v>2009</v>
      </c>
      <c r="D1932" t="str">
        <v>2000s</v>
      </c>
      <c r="E1932" t="str">
        <v>Color</v>
      </c>
      <c r="F1932" t="str">
        <v>Comedy</v>
      </c>
      <c r="G1932" t="str">
        <v>English</v>
      </c>
      <c r="H1932" t="str">
        <v>USA</v>
      </c>
      <c r="I1932" t="str">
        <v>R</v>
      </c>
      <c r="J1932" t="str">
        <v>Matt Damon</v>
      </c>
      <c r="K1932" t="str">
        <v>Steven Soderbergh</v>
      </c>
      <c r="L1932">
        <v>13000</v>
      </c>
      <c r="M1932">
        <v>16031</v>
      </c>
      <c r="N1932">
        <v>0</v>
      </c>
      <c r="O1932">
        <v>0</v>
      </c>
      <c r="P1932">
        <v>6.5</v>
      </c>
      <c r="R1932" t="str">
        <v>Nancy Drew</v>
      </c>
      <c r="S1932">
        <v>39357</v>
      </c>
      <c r="T1932">
        <v>2007</v>
      </c>
      <c r="U1932" t="str">
        <v>2000s</v>
      </c>
      <c r="V1932" t="str">
        <v>Color</v>
      </c>
      <c r="W1932" t="str">
        <v>Comedy</v>
      </c>
      <c r="X1932" t="str">
        <v>English</v>
      </c>
      <c r="Y1932" t="str">
        <v>USA</v>
      </c>
      <c r="Z1932" t="str">
        <v>PG</v>
      </c>
      <c r="AA1932" t="str">
        <v>Kay Panabaker</v>
      </c>
      <c r="AB1932" t="str">
        <v>Andrew Fleming</v>
      </c>
      <c r="AC1932">
        <v>720</v>
      </c>
      <c r="AD1932">
        <v>3327</v>
      </c>
      <c r="AE1932">
        <v>26</v>
      </c>
      <c r="AF1932">
        <v>590</v>
      </c>
      <c r="AG1932">
        <v>5.9</v>
      </c>
      <c r="AH1932">
        <v>93</v>
      </c>
      <c r="AI1932">
        <v>99</v>
      </c>
      <c r="AJ1932">
        <v>25584685</v>
      </c>
    </row>
    <row r="1933" spans="1:36" x14ac:dyDescent="0.25">
      <c r="A1933" t="str">
        <v>Hereafter</v>
      </c>
      <c r="B1933">
        <v>40353</v>
      </c>
      <c r="C1933">
        <v>2010</v>
      </c>
      <c r="D1933" t="str">
        <v>2010s</v>
      </c>
      <c r="E1933" t="str">
        <v>Color</v>
      </c>
      <c r="F1933" t="str">
        <v>Drama</v>
      </c>
      <c r="G1933" t="str">
        <v>English</v>
      </c>
      <c r="H1933" t="str">
        <v>USA</v>
      </c>
      <c r="I1933" t="str">
        <v>PG-13</v>
      </c>
      <c r="J1933" t="str">
        <v>Matt Damon</v>
      </c>
      <c r="K1933" t="str">
        <v>Clint Eastwood</v>
      </c>
      <c r="L1933">
        <v>13000</v>
      </c>
      <c r="M1933">
        <v>14344</v>
      </c>
      <c r="N1933">
        <v>16000</v>
      </c>
      <c r="O1933">
        <v>16000</v>
      </c>
      <c r="P1933">
        <v>6.5</v>
      </c>
      <c r="R1933" t="str">
        <v>Jonah: A VeggieTales Movie</v>
      </c>
      <c r="S1933">
        <v>37325</v>
      </c>
      <c r="T1933">
        <v>2002</v>
      </c>
      <c r="U1933" t="str">
        <v>2000s</v>
      </c>
      <c r="V1933" t="str">
        <v>Color</v>
      </c>
      <c r="W1933" t="str">
        <v>Adventure</v>
      </c>
      <c r="X1933" t="str">
        <v>English</v>
      </c>
      <c r="Y1933" t="str">
        <v>USA</v>
      </c>
      <c r="Z1933" t="str">
        <v>G</v>
      </c>
      <c r="AA1933" t="str">
        <v>Phil Vischer</v>
      </c>
      <c r="AB1933" t="str">
        <v>Mike Nawrocki</v>
      </c>
      <c r="AC1933">
        <v>23</v>
      </c>
      <c r="AD1933">
        <v>49</v>
      </c>
      <c r="AE1933">
        <v>12</v>
      </c>
      <c r="AF1933">
        <v>184</v>
      </c>
      <c r="AG1933">
        <v>6.6</v>
      </c>
      <c r="AH1933">
        <v>38</v>
      </c>
      <c r="AI1933">
        <v>82</v>
      </c>
      <c r="AJ1933">
        <v>25571351</v>
      </c>
    </row>
    <row r="1934" spans="1:36" x14ac:dyDescent="0.25">
      <c r="A1934" t="str">
        <v>Wild Things</v>
      </c>
      <c r="B1934">
        <v>35883</v>
      </c>
      <c r="C1934">
        <v>1998</v>
      </c>
      <c r="D1934" t="str">
        <v>1990s</v>
      </c>
      <c r="E1934" t="str">
        <v>Color</v>
      </c>
      <c r="F1934" t="str">
        <v>Crime</v>
      </c>
      <c r="G1934" t="str">
        <v>English</v>
      </c>
      <c r="H1934" t="str">
        <v>USA</v>
      </c>
      <c r="I1934" t="str">
        <v>R</v>
      </c>
      <c r="J1934" t="str">
        <v>Bill Murray</v>
      </c>
      <c r="K1934" t="str">
        <v>John McNaughton</v>
      </c>
      <c r="L1934">
        <v>13000</v>
      </c>
      <c r="M1934">
        <v>14275</v>
      </c>
      <c r="N1934">
        <v>39</v>
      </c>
      <c r="O1934">
        <v>0</v>
      </c>
      <c r="P1934">
        <v>6.5</v>
      </c>
      <c r="R1934" t="str">
        <v>Her</v>
      </c>
      <c r="S1934">
        <v>41342</v>
      </c>
      <c r="T1934">
        <v>2013</v>
      </c>
      <c r="U1934" t="str">
        <v>2010s</v>
      </c>
      <c r="V1934" t="str">
        <v>Color</v>
      </c>
      <c r="W1934" t="str">
        <v>Drama</v>
      </c>
      <c r="X1934" t="str">
        <v>English</v>
      </c>
      <c r="Y1934" t="str">
        <v>USA</v>
      </c>
      <c r="Z1934" t="str">
        <v>R</v>
      </c>
      <c r="AA1934" t="str">
        <v>Scarlett Johansson</v>
      </c>
      <c r="AB1934" t="str">
        <v>Spike Jonze</v>
      </c>
      <c r="AC1934">
        <v>19000</v>
      </c>
      <c r="AD1934">
        <v>19359</v>
      </c>
      <c r="AE1934">
        <v>0</v>
      </c>
      <c r="AF1934">
        <v>148000</v>
      </c>
      <c r="AG1934">
        <v>8</v>
      </c>
      <c r="AH1934">
        <v>574</v>
      </c>
      <c r="AI1934">
        <v>126</v>
      </c>
      <c r="AJ1934">
        <v>25556065</v>
      </c>
    </row>
    <row r="1935" spans="1:36" x14ac:dyDescent="0.25">
      <c r="A1935" t="str">
        <v>City of Ember</v>
      </c>
      <c r="B1935">
        <v>39734</v>
      </c>
      <c r="C1935">
        <v>2008</v>
      </c>
      <c r="D1935" t="str">
        <v>2000s</v>
      </c>
      <c r="E1935" t="str">
        <v>Color</v>
      </c>
      <c r="F1935" t="str">
        <v>Adventure</v>
      </c>
      <c r="G1935" t="str">
        <v>English</v>
      </c>
      <c r="H1935" t="str">
        <v>USA</v>
      </c>
      <c r="I1935" t="str">
        <v>PG</v>
      </c>
      <c r="J1935" t="str">
        <v>Bill Murray</v>
      </c>
      <c r="K1935" t="str">
        <v>Gil Kenan</v>
      </c>
      <c r="L1935">
        <v>13000</v>
      </c>
      <c r="M1935">
        <v>15494</v>
      </c>
      <c r="N1935">
        <v>27</v>
      </c>
      <c r="O1935">
        <v>0</v>
      </c>
      <c r="P1935">
        <v>6.5</v>
      </c>
      <c r="R1935" t="str">
        <v>Memento</v>
      </c>
      <c r="S1935">
        <v>36787</v>
      </c>
      <c r="T1935">
        <v>2000</v>
      </c>
      <c r="U1935" t="str">
        <v>2000s</v>
      </c>
      <c r="V1935" t="str">
        <v>Black and White</v>
      </c>
      <c r="W1935" t="str">
        <v>Mystery</v>
      </c>
      <c r="X1935" t="str">
        <v>English</v>
      </c>
      <c r="Y1935" t="str">
        <v>USA</v>
      </c>
      <c r="Z1935" t="str">
        <v>R</v>
      </c>
      <c r="AA1935" t="str">
        <v>Callum Rennie</v>
      </c>
      <c r="AB1935" t="str">
        <v>Christopher Nolan</v>
      </c>
      <c r="AC1935">
        <v>716</v>
      </c>
      <c r="AD1935">
        <v>1997</v>
      </c>
      <c r="AE1935">
        <v>22000</v>
      </c>
      <c r="AF1935">
        <v>40000</v>
      </c>
      <c r="AG1935">
        <v>8.5</v>
      </c>
      <c r="AH1935">
        <v>274</v>
      </c>
      <c r="AI1935">
        <v>113</v>
      </c>
      <c r="AJ1935">
        <v>25530884</v>
      </c>
    </row>
    <row r="1936" spans="1:36" x14ac:dyDescent="0.25">
      <c r="A1936" t="str">
        <v>A Dangerous Method</v>
      </c>
      <c r="B1936">
        <v>40691</v>
      </c>
      <c r="C1936">
        <v>2011</v>
      </c>
      <c r="D1936" t="str">
        <v>2010s</v>
      </c>
      <c r="E1936" t="str">
        <v>Color</v>
      </c>
      <c r="F1936" t="str">
        <v>Biography</v>
      </c>
      <c r="G1936" t="str">
        <v>English</v>
      </c>
      <c r="H1936" t="str">
        <v>UK</v>
      </c>
      <c r="I1936" t="str">
        <v>R</v>
      </c>
      <c r="J1936" t="str">
        <v>Michael Fassbender</v>
      </c>
      <c r="K1936" t="str">
        <v>David Cronenberg</v>
      </c>
      <c r="L1936">
        <v>13000</v>
      </c>
      <c r="M1936">
        <v>23755</v>
      </c>
      <c r="N1936">
        <v>0</v>
      </c>
      <c r="O1936">
        <v>36000</v>
      </c>
      <c r="P1936">
        <v>6.5</v>
      </c>
      <c r="R1936" t="str">
        <v>Captain Corelli's Mandolin</v>
      </c>
      <c r="S1936">
        <v>36983</v>
      </c>
      <c r="T1936">
        <v>2001</v>
      </c>
      <c r="U1936" t="str">
        <v>2000s</v>
      </c>
      <c r="V1936" t="str">
        <v>Color</v>
      </c>
      <c r="W1936" t="str">
        <v>Drama</v>
      </c>
      <c r="X1936" t="str">
        <v>English</v>
      </c>
      <c r="Y1936" t="str">
        <v>UK</v>
      </c>
      <c r="Z1936" t="str">
        <v>R</v>
      </c>
      <c r="AA1936" t="str">
        <v>Christian Bale</v>
      </c>
      <c r="AB1936" t="str">
        <v>John Madden</v>
      </c>
      <c r="AC1936">
        <v>23000</v>
      </c>
      <c r="AD1936">
        <v>23325</v>
      </c>
      <c r="AE1936">
        <v>108</v>
      </c>
      <c r="AF1936">
        <v>0</v>
      </c>
      <c r="AG1936">
        <v>5.9</v>
      </c>
      <c r="AH1936">
        <v>96</v>
      </c>
      <c r="AI1936">
        <v>131</v>
      </c>
      <c r="AJ1936">
        <v>25528495</v>
      </c>
    </row>
    <row r="1937" spans="1:36" x14ac:dyDescent="0.25">
      <c r="A1937" t="str">
        <v>Margaret</v>
      </c>
      <c r="B1937">
        <v>40775</v>
      </c>
      <c r="C1937">
        <v>2011</v>
      </c>
      <c r="D1937" t="str">
        <v>2010s</v>
      </c>
      <c r="E1937" t="str">
        <v>Color</v>
      </c>
      <c r="F1937" t="str">
        <v>Drama</v>
      </c>
      <c r="G1937" t="str">
        <v>English</v>
      </c>
      <c r="H1937" t="str">
        <v>USA</v>
      </c>
      <c r="I1937" t="str">
        <v>R</v>
      </c>
      <c r="J1937" t="str">
        <v>Matt Damon</v>
      </c>
      <c r="K1937" t="str">
        <v>Kenneth Lonergan</v>
      </c>
      <c r="L1937">
        <v>13000</v>
      </c>
      <c r="M1937">
        <v>14638</v>
      </c>
      <c r="N1937">
        <v>50</v>
      </c>
      <c r="O1937">
        <v>0</v>
      </c>
      <c r="P1937">
        <v>6.5</v>
      </c>
      <c r="R1937" t="str">
        <v>W.</v>
      </c>
      <c r="S1937">
        <v>39773</v>
      </c>
      <c r="T1937">
        <v>2008</v>
      </c>
      <c r="U1937" t="str">
        <v>2000s</v>
      </c>
      <c r="V1937" t="str">
        <v>Color</v>
      </c>
      <c r="W1937" t="str">
        <v>Biography</v>
      </c>
      <c r="X1937" t="str">
        <v>English</v>
      </c>
      <c r="Y1937" t="str">
        <v>USA</v>
      </c>
      <c r="Z1937" t="str">
        <v>PG-13</v>
      </c>
      <c r="AA1937" t="str">
        <v>Toby Jones</v>
      </c>
      <c r="AB1937" t="str">
        <v>Oliver Stone</v>
      </c>
      <c r="AC1937">
        <v>2000</v>
      </c>
      <c r="AD1937">
        <v>4264</v>
      </c>
      <c r="AE1937">
        <v>0</v>
      </c>
      <c r="AF1937">
        <v>0</v>
      </c>
      <c r="AG1937">
        <v>6.4</v>
      </c>
      <c r="AH1937">
        <v>242</v>
      </c>
      <c r="AI1937">
        <v>129</v>
      </c>
      <c r="AJ1937">
        <v>25517500</v>
      </c>
    </row>
    <row r="1938" spans="1:36" x14ac:dyDescent="0.25">
      <c r="A1938" t="str">
        <v>Gone in Sixty Seconds</v>
      </c>
      <c r="B1938">
        <v>36843</v>
      </c>
      <c r="C1938">
        <v>2000</v>
      </c>
      <c r="D1938" t="str">
        <v>2000s</v>
      </c>
      <c r="E1938" t="str">
        <v>Color</v>
      </c>
      <c r="F1938" t="str">
        <v>Action</v>
      </c>
      <c r="G1938" t="str">
        <v>English</v>
      </c>
      <c r="H1938" t="str">
        <v>USA</v>
      </c>
      <c r="I1938" t="str">
        <v>PG-13</v>
      </c>
      <c r="J1938" t="str">
        <v>Nicolas Cage</v>
      </c>
      <c r="K1938" t="str">
        <v>Dominic Sena</v>
      </c>
      <c r="L1938">
        <v>12000</v>
      </c>
      <c r="M1938">
        <v>29069</v>
      </c>
      <c r="N1938">
        <v>57</v>
      </c>
      <c r="O1938">
        <v>0</v>
      </c>
      <c r="P1938">
        <v>6.5</v>
      </c>
      <c r="R1938" t="str">
        <v>All About the Benjamins</v>
      </c>
      <c r="S1938">
        <v>37539</v>
      </c>
      <c r="T1938">
        <v>2002</v>
      </c>
      <c r="U1938" t="str">
        <v>2000s</v>
      </c>
      <c r="V1938" t="str">
        <v>Color</v>
      </c>
      <c r="W1938" t="str">
        <v>Action</v>
      </c>
      <c r="X1938" t="str">
        <v>English</v>
      </c>
      <c r="Y1938" t="str">
        <v>USA</v>
      </c>
      <c r="Z1938" t="str">
        <v>R</v>
      </c>
      <c r="AA1938" t="str">
        <v>Mike Epps</v>
      </c>
      <c r="AB1938" t="str">
        <v>Kevin Bray</v>
      </c>
      <c r="AC1938">
        <v>706</v>
      </c>
      <c r="AD1938">
        <v>1421</v>
      </c>
      <c r="AE1938">
        <v>10</v>
      </c>
      <c r="AF1938">
        <v>530</v>
      </c>
      <c r="AG1938">
        <v>5.7</v>
      </c>
      <c r="AH1938">
        <v>40</v>
      </c>
      <c r="AI1938">
        <v>95</v>
      </c>
      <c r="AJ1938">
        <v>25482931</v>
      </c>
    </row>
    <row r="1939" spans="1:36" x14ac:dyDescent="0.25">
      <c r="A1939" t="str">
        <v>Pain &amp; Gain</v>
      </c>
      <c r="B1939">
        <v>41418</v>
      </c>
      <c r="C1939">
        <v>2013</v>
      </c>
      <c r="D1939" t="str">
        <v>2010s</v>
      </c>
      <c r="E1939" t="str">
        <v>Color</v>
      </c>
      <c r="F1939" t="str">
        <v>Comedy</v>
      </c>
      <c r="G1939" t="str">
        <v>English</v>
      </c>
      <c r="H1939" t="str">
        <v>USA</v>
      </c>
      <c r="I1939" t="str">
        <v>R</v>
      </c>
      <c r="J1939" t="str">
        <v>Dwayne Johnson</v>
      </c>
      <c r="K1939" t="str">
        <v>Michael Bay</v>
      </c>
      <c r="L1939">
        <v>12000</v>
      </c>
      <c r="M1939">
        <v>13573</v>
      </c>
      <c r="N1939">
        <v>0</v>
      </c>
      <c r="O1939">
        <v>43000</v>
      </c>
      <c r="P1939">
        <v>6.5</v>
      </c>
      <c r="R1939" t="str">
        <v>Dark Water</v>
      </c>
      <c r="S1939">
        <v>38571</v>
      </c>
      <c r="T1939">
        <v>2005</v>
      </c>
      <c r="U1939" t="str">
        <v>2000s</v>
      </c>
      <c r="V1939" t="str">
        <v>Color</v>
      </c>
      <c r="W1939" t="str">
        <v>Drama</v>
      </c>
      <c r="X1939" t="str">
        <v>English</v>
      </c>
      <c r="Y1939" t="str">
        <v>USA</v>
      </c>
      <c r="Z1939" t="str">
        <v>PG-13</v>
      </c>
      <c r="AA1939" t="str">
        <v>Dougray Scott</v>
      </c>
      <c r="AB1939" t="str">
        <v>Walter Salles</v>
      </c>
      <c r="AC1939">
        <v>794</v>
      </c>
      <c r="AD1939">
        <v>1467</v>
      </c>
      <c r="AE1939">
        <v>179</v>
      </c>
      <c r="AF1939">
        <v>0</v>
      </c>
      <c r="AG1939">
        <v>5.6</v>
      </c>
      <c r="AH1939">
        <v>196</v>
      </c>
      <c r="AI1939">
        <v>103</v>
      </c>
      <c r="AJ1939">
        <v>25472967</v>
      </c>
    </row>
    <row r="1940" spans="1:36" x14ac:dyDescent="0.25">
      <c r="A1940" t="str">
        <v>The Giver</v>
      </c>
      <c r="B1940">
        <v>41931</v>
      </c>
      <c r="C1940">
        <v>2014</v>
      </c>
      <c r="D1940" t="str">
        <v>2010s</v>
      </c>
      <c r="E1940" t="str">
        <v>Black and White</v>
      </c>
      <c r="F1940" t="str">
        <v>Drama</v>
      </c>
      <c r="G1940" t="str">
        <v>English</v>
      </c>
      <c r="H1940" t="str">
        <v>South Africa</v>
      </c>
      <c r="I1940" t="str">
        <v>PG-13</v>
      </c>
      <c r="J1940" t="str">
        <v>Jeff Bridges</v>
      </c>
      <c r="K1940" t="str">
        <v>Phillip Noyce</v>
      </c>
      <c r="L1940">
        <v>12000</v>
      </c>
      <c r="M1940">
        <v>36064</v>
      </c>
      <c r="N1940">
        <v>176</v>
      </c>
      <c r="O1940">
        <v>58000</v>
      </c>
      <c r="P1940">
        <v>6.5</v>
      </c>
      <c r="R1940" t="str">
        <v>The Fourth Kind</v>
      </c>
      <c r="S1940">
        <v>39875</v>
      </c>
      <c r="T1940">
        <v>2009</v>
      </c>
      <c r="U1940" t="str">
        <v>2000s</v>
      </c>
      <c r="V1940" t="str">
        <v>Color</v>
      </c>
      <c r="W1940" t="str">
        <v>Mystery</v>
      </c>
      <c r="X1940" t="str">
        <v>English</v>
      </c>
      <c r="Y1940" t="str">
        <v>USA</v>
      </c>
      <c r="Z1940" t="str">
        <v>PG-13</v>
      </c>
      <c r="AA1940" t="str">
        <v>Milla Jovovich</v>
      </c>
      <c r="AB1940" t="str">
        <v>Olatunde Osunsanmi</v>
      </c>
      <c r="AC1940">
        <v>14000</v>
      </c>
      <c r="AD1940">
        <v>15251</v>
      </c>
      <c r="AE1940">
        <v>58</v>
      </c>
      <c r="AF1940">
        <v>15000</v>
      </c>
      <c r="AG1940">
        <v>5.9</v>
      </c>
      <c r="AH1940">
        <v>183</v>
      </c>
      <c r="AI1940">
        <v>98</v>
      </c>
      <c r="AJ1940">
        <v>25464480</v>
      </c>
    </row>
    <row r="1941" spans="1:36" x14ac:dyDescent="0.25">
      <c r="A1941" t="str">
        <v>Snitch</v>
      </c>
      <c r="B1941">
        <v>41561</v>
      </c>
      <c r="C1941">
        <v>2013</v>
      </c>
      <c r="D1941" t="str">
        <v>2010s</v>
      </c>
      <c r="E1941" t="str">
        <v>Color</v>
      </c>
      <c r="F1941" t="str">
        <v>Action</v>
      </c>
      <c r="G1941" t="str">
        <v>English</v>
      </c>
      <c r="H1941" t="str">
        <v>USA</v>
      </c>
      <c r="I1941" t="str">
        <v>PG-13</v>
      </c>
      <c r="J1941" t="str">
        <v>Dwayne Johnson</v>
      </c>
      <c r="K1941" t="str">
        <v>Ric Roman Waugh</v>
      </c>
      <c r="L1941">
        <v>12000</v>
      </c>
      <c r="M1941">
        <v>15800</v>
      </c>
      <c r="N1941">
        <v>29</v>
      </c>
      <c r="O1941">
        <v>12000</v>
      </c>
      <c r="P1941">
        <v>6.5</v>
      </c>
      <c r="R1941" t="str">
        <v>The International</v>
      </c>
      <c r="S1941">
        <v>39863</v>
      </c>
      <c r="T1941">
        <v>2009</v>
      </c>
      <c r="U1941" t="str">
        <v>2000s</v>
      </c>
      <c r="V1941" t="str">
        <v>Color</v>
      </c>
      <c r="W1941" t="str">
        <v>Action</v>
      </c>
      <c r="X1941" t="str">
        <v>English</v>
      </c>
      <c r="Y1941" t="str">
        <v>USA</v>
      </c>
      <c r="Z1941" t="str">
        <v>R</v>
      </c>
      <c r="AA1941" t="str">
        <v>Naomi Watts</v>
      </c>
      <c r="AB1941" t="str">
        <v>Tom Tykwer</v>
      </c>
      <c r="AC1941">
        <v>6000</v>
      </c>
      <c r="AD1941">
        <v>7654</v>
      </c>
      <c r="AE1941">
        <v>670</v>
      </c>
      <c r="AF1941">
        <v>0</v>
      </c>
      <c r="AG1941">
        <v>6.5</v>
      </c>
      <c r="AH1941">
        <v>245</v>
      </c>
      <c r="AI1941">
        <v>118</v>
      </c>
      <c r="AJ1941">
        <v>25450527</v>
      </c>
    </row>
    <row r="1942" spans="1:36" x14ac:dyDescent="0.25">
      <c r="A1942" t="str">
        <v>The Mirror Has Two Faces</v>
      </c>
      <c r="B1942">
        <v>35414</v>
      </c>
      <c r="C1942">
        <v>1996</v>
      </c>
      <c r="D1942" t="str">
        <v>1990s</v>
      </c>
      <c r="E1942" t="str">
        <v>Color</v>
      </c>
      <c r="F1942" t="str">
        <v>Comedy</v>
      </c>
      <c r="G1942" t="str">
        <v>English</v>
      </c>
      <c r="H1942" t="str">
        <v>USA</v>
      </c>
      <c r="I1942" t="str">
        <v>PG-13</v>
      </c>
      <c r="J1942" t="str">
        <v>Jeff Bridges</v>
      </c>
      <c r="K1942" t="str">
        <v>Barbra Streisand</v>
      </c>
      <c r="L1942">
        <v>12000</v>
      </c>
      <c r="M1942">
        <v>13716</v>
      </c>
      <c r="N1942">
        <v>0</v>
      </c>
      <c r="O1942">
        <v>0</v>
      </c>
      <c r="P1942">
        <v>6.5</v>
      </c>
      <c r="R1942" t="str">
        <v>Ex Machina</v>
      </c>
      <c r="S1942">
        <v>42046</v>
      </c>
      <c r="T1942">
        <v>2015</v>
      </c>
      <c r="U1942" t="str">
        <v>2010s</v>
      </c>
      <c r="V1942" t="str">
        <v>Black and White</v>
      </c>
      <c r="W1942" t="str">
        <v>Drama</v>
      </c>
      <c r="X1942" t="str">
        <v>English</v>
      </c>
      <c r="Y1942" t="str">
        <v>UK</v>
      </c>
      <c r="Z1942" t="str">
        <v>R</v>
      </c>
      <c r="AA1942" t="str">
        <v>Elina Alminas</v>
      </c>
      <c r="AB1942" t="str">
        <v>Alex Garland</v>
      </c>
      <c r="AC1942">
        <v>149</v>
      </c>
      <c r="AD1942">
        <v>430</v>
      </c>
      <c r="AE1942">
        <v>232</v>
      </c>
      <c r="AF1942">
        <v>109000</v>
      </c>
      <c r="AG1942">
        <v>7.7</v>
      </c>
      <c r="AH1942">
        <v>489</v>
      </c>
      <c r="AI1942">
        <v>108</v>
      </c>
      <c r="AJ1942">
        <v>25440971</v>
      </c>
    </row>
    <row r="1943" spans="1:36" x14ac:dyDescent="0.25">
      <c r="A1943" t="str">
        <v>8MM</v>
      </c>
      <c r="B1943">
        <v>36208</v>
      </c>
      <c r="C1943">
        <v>1999</v>
      </c>
      <c r="D1943" t="str">
        <v>1990s</v>
      </c>
      <c r="E1943" t="str">
        <v>Color</v>
      </c>
      <c r="F1943" t="str">
        <v>Mystery</v>
      </c>
      <c r="G1943" t="str">
        <v>English</v>
      </c>
      <c r="H1943" t="str">
        <v>Germany</v>
      </c>
      <c r="I1943" t="str">
        <v>R</v>
      </c>
      <c r="J1943" t="str">
        <v>Nicolas Cage</v>
      </c>
      <c r="K1943" t="str">
        <v>Joel Schumacher</v>
      </c>
      <c r="L1943">
        <v>12000</v>
      </c>
      <c r="M1943">
        <v>12970</v>
      </c>
      <c r="N1943">
        <v>541</v>
      </c>
      <c r="O1943">
        <v>0</v>
      </c>
      <c r="P1943">
        <v>6.5</v>
      </c>
      <c r="R1943" t="str">
        <v>Escape from L.A.</v>
      </c>
      <c r="S1943">
        <v>35108</v>
      </c>
      <c r="T1943">
        <v>1996</v>
      </c>
      <c r="U1943" t="str">
        <v>1990s</v>
      </c>
      <c r="V1943" t="str">
        <v>Color</v>
      </c>
      <c r="W1943" t="str">
        <v>Action</v>
      </c>
      <c r="X1943" t="str">
        <v>English</v>
      </c>
      <c r="Y1943" t="str">
        <v>USA</v>
      </c>
      <c r="Z1943" t="str">
        <v>R</v>
      </c>
      <c r="AA1943" t="str">
        <v>Steve Buscemi</v>
      </c>
      <c r="AB1943" t="str">
        <v>John Carpenter</v>
      </c>
      <c r="AC1943">
        <v>12000</v>
      </c>
      <c r="AD1943">
        <v>15935</v>
      </c>
      <c r="AE1943">
        <v>0</v>
      </c>
      <c r="AF1943">
        <v>0</v>
      </c>
      <c r="AG1943">
        <v>5.7</v>
      </c>
      <c r="AH1943">
        <v>104</v>
      </c>
      <c r="AI1943">
        <v>101</v>
      </c>
      <c r="AJ1943">
        <v>25407250</v>
      </c>
    </row>
    <row r="1944" spans="1:36" x14ac:dyDescent="0.25">
      <c r="A1944" t="str">
        <v>Instinct</v>
      </c>
      <c r="B1944">
        <v>36246</v>
      </c>
      <c r="C1944">
        <v>1999</v>
      </c>
      <c r="D1944" t="str">
        <v>1990s</v>
      </c>
      <c r="E1944" t="str">
        <v>Color</v>
      </c>
      <c r="F1944" t="str">
        <v>Drama</v>
      </c>
      <c r="G1944" t="str">
        <v>English</v>
      </c>
      <c r="H1944" t="str">
        <v>USA</v>
      </c>
      <c r="I1944" t="str">
        <v>R</v>
      </c>
      <c r="J1944" t="str">
        <v>Anthony Hopkins</v>
      </c>
      <c r="K1944" t="str">
        <v>Jon Turteltaub</v>
      </c>
      <c r="L1944">
        <v>12000</v>
      </c>
      <c r="M1944">
        <v>13406</v>
      </c>
      <c r="N1944">
        <v>226</v>
      </c>
      <c r="O1944">
        <v>0</v>
      </c>
      <c r="P1944">
        <v>6.5</v>
      </c>
      <c r="R1944" t="str">
        <v>Boyhood</v>
      </c>
      <c r="S1944">
        <v>41830</v>
      </c>
      <c r="T1944">
        <v>2014</v>
      </c>
      <c r="U1944" t="str">
        <v>2010s</v>
      </c>
      <c r="V1944" t="str">
        <v>Color</v>
      </c>
      <c r="W1944" t="str">
        <v>Drama</v>
      </c>
      <c r="X1944" t="str">
        <v>English</v>
      </c>
      <c r="Y1944" t="str">
        <v>USA</v>
      </c>
      <c r="Z1944" t="str">
        <v>R</v>
      </c>
      <c r="AA1944" t="str">
        <v>Ellar Coltrane</v>
      </c>
      <c r="AB1944" t="str">
        <v>Richard Linklater</v>
      </c>
      <c r="AC1944">
        <v>230</v>
      </c>
      <c r="AD1944">
        <v>673</v>
      </c>
      <c r="AE1944">
        <v>0</v>
      </c>
      <c r="AF1944">
        <v>92000</v>
      </c>
      <c r="AG1944">
        <v>8</v>
      </c>
      <c r="AH1944">
        <v>548</v>
      </c>
      <c r="AI1944">
        <v>165</v>
      </c>
      <c r="AJ1944">
        <v>25359200</v>
      </c>
    </row>
    <row r="1945" spans="1:36" x14ac:dyDescent="0.25">
      <c r="A1945" t="str">
        <v>The Cotton Club</v>
      </c>
      <c r="B1945">
        <v>31006</v>
      </c>
      <c r="C1945">
        <v>1984</v>
      </c>
      <c r="D1945" t="str">
        <v>1980s</v>
      </c>
      <c r="E1945" t="str">
        <v>Color</v>
      </c>
      <c r="F1945" t="str">
        <v>Crime</v>
      </c>
      <c r="G1945" t="str">
        <v>English</v>
      </c>
      <c r="H1945" t="str">
        <v>USA</v>
      </c>
      <c r="I1945" t="str">
        <v>R</v>
      </c>
      <c r="J1945" t="str">
        <v>Nicolas Cage</v>
      </c>
      <c r="K1945" t="str">
        <v>Francis Ford Coppola</v>
      </c>
      <c r="L1945">
        <v>12000</v>
      </c>
      <c r="M1945">
        <v>18793</v>
      </c>
      <c r="N1945">
        <v>0</v>
      </c>
      <c r="O1945">
        <v>828</v>
      </c>
      <c r="P1945">
        <v>6.5</v>
      </c>
      <c r="R1945" t="str">
        <v>Can't Hardly Wait</v>
      </c>
      <c r="S1945">
        <v>36134</v>
      </c>
      <c r="T1945">
        <v>1998</v>
      </c>
      <c r="U1945" t="str">
        <v>1990s</v>
      </c>
      <c r="V1945" t="str">
        <v>Color</v>
      </c>
      <c r="W1945" t="str">
        <v>Comedy</v>
      </c>
      <c r="X1945" t="str">
        <v>English</v>
      </c>
      <c r="Y1945" t="str">
        <v>USA</v>
      </c>
      <c r="Z1945" t="str">
        <v>PG-13</v>
      </c>
      <c r="AA1945" t="str">
        <v>Ethan Embry</v>
      </c>
      <c r="AB1945" t="str">
        <v>Harry Elfont</v>
      </c>
      <c r="AC1945">
        <v>982</v>
      </c>
      <c r="AD1945">
        <v>4259</v>
      </c>
      <c r="AE1945">
        <v>4</v>
      </c>
      <c r="AF1945">
        <v>0</v>
      </c>
      <c r="AG1945">
        <v>6.5</v>
      </c>
      <c r="AH1945">
        <v>76</v>
      </c>
      <c r="AI1945">
        <v>100</v>
      </c>
      <c r="AJ1945">
        <v>25339117</v>
      </c>
    </row>
    <row r="1946" spans="1:36" x14ac:dyDescent="0.25">
      <c r="A1946" t="str">
        <v>Faster</v>
      </c>
      <c r="B1946">
        <v>40540</v>
      </c>
      <c r="C1946">
        <v>2010</v>
      </c>
      <c r="D1946" t="str">
        <v>2010s</v>
      </c>
      <c r="E1946" t="str">
        <v>Color</v>
      </c>
      <c r="F1946" t="str">
        <v>Action</v>
      </c>
      <c r="G1946" t="str">
        <v>English</v>
      </c>
      <c r="H1946" t="str">
        <v>USA</v>
      </c>
      <c r="I1946" t="str">
        <v>R</v>
      </c>
      <c r="J1946" t="str">
        <v>Dwayne Johnson</v>
      </c>
      <c r="K1946" t="str">
        <v>George Tillman Jr.</v>
      </c>
      <c r="L1946">
        <v>12000</v>
      </c>
      <c r="M1946">
        <v>14699</v>
      </c>
      <c r="N1946">
        <v>88</v>
      </c>
      <c r="O1946">
        <v>12000</v>
      </c>
      <c r="P1946">
        <v>6.5</v>
      </c>
      <c r="R1946" t="str">
        <v>Serenity</v>
      </c>
      <c r="S1946">
        <v>38448</v>
      </c>
      <c r="T1946">
        <v>2005</v>
      </c>
      <c r="U1946" t="str">
        <v>2000s</v>
      </c>
      <c r="V1946" t="str">
        <v>Color</v>
      </c>
      <c r="W1946" t="str">
        <v>Action</v>
      </c>
      <c r="X1946" t="str">
        <v>English</v>
      </c>
      <c r="Y1946" t="str">
        <v>USA</v>
      </c>
      <c r="Z1946" t="str">
        <v>PG-13</v>
      </c>
      <c r="AA1946" t="str">
        <v>Adam Baldwin</v>
      </c>
      <c r="AB1946" t="str">
        <v>Joss Whedon</v>
      </c>
      <c r="AC1946">
        <v>2000</v>
      </c>
      <c r="AD1946">
        <v>2853</v>
      </c>
      <c r="AE1946">
        <v>0</v>
      </c>
      <c r="AF1946">
        <v>14000</v>
      </c>
      <c r="AG1946">
        <v>8</v>
      </c>
      <c r="AH1946">
        <v>276</v>
      </c>
      <c r="AI1946">
        <v>119</v>
      </c>
      <c r="AJ1946">
        <v>25335935</v>
      </c>
    </row>
    <row r="1947" spans="1:36" x14ac:dyDescent="0.25">
      <c r="A1947" t="str">
        <v>Youth in Revolt</v>
      </c>
      <c r="B1947">
        <v>40163</v>
      </c>
      <c r="C1947">
        <v>2009</v>
      </c>
      <c r="D1947" t="str">
        <v>2000s</v>
      </c>
      <c r="E1947" t="str">
        <v>Color</v>
      </c>
      <c r="F1947" t="str">
        <v>Comedy</v>
      </c>
      <c r="G1947" t="str">
        <v>English</v>
      </c>
      <c r="H1947" t="str">
        <v>USA</v>
      </c>
      <c r="I1947" t="str">
        <v>R</v>
      </c>
      <c r="J1947" t="str">
        <v>Steve Buscemi</v>
      </c>
      <c r="K1947" t="str">
        <v>Miguel Arteta</v>
      </c>
      <c r="L1947">
        <v>12000</v>
      </c>
      <c r="M1947">
        <v>16004</v>
      </c>
      <c r="N1947">
        <v>44</v>
      </c>
      <c r="O1947">
        <v>0</v>
      </c>
      <c r="P1947">
        <v>6.5</v>
      </c>
      <c r="R1947" t="str">
        <v>The Transporter</v>
      </c>
      <c r="S1947">
        <v>37415</v>
      </c>
      <c r="T1947">
        <v>2002</v>
      </c>
      <c r="U1947" t="str">
        <v>2000s</v>
      </c>
      <c r="V1947" t="str">
        <v>Color</v>
      </c>
      <c r="W1947" t="str">
        <v>Action</v>
      </c>
      <c r="X1947" t="str">
        <v>English</v>
      </c>
      <c r="Y1947" t="str">
        <v>France</v>
      </c>
      <c r="Z1947" t="str">
        <v>PG-13</v>
      </c>
      <c r="AA1947" t="str">
        <v>Jason Statham</v>
      </c>
      <c r="AB1947" t="str">
        <v>Louis Leterrier</v>
      </c>
      <c r="AC1947">
        <v>26000</v>
      </c>
      <c r="AD1947">
        <v>27572</v>
      </c>
      <c r="AE1947">
        <v>255</v>
      </c>
      <c r="AF1947">
        <v>0</v>
      </c>
      <c r="AG1947">
        <v>6.8</v>
      </c>
      <c r="AH1947">
        <v>171</v>
      </c>
      <c r="AI1947">
        <v>92</v>
      </c>
      <c r="AJ1947">
        <v>25296447</v>
      </c>
    </row>
    <row r="1948" spans="1:36" x14ac:dyDescent="0.25">
      <c r="A1948" t="str">
        <v>Mr. &amp; Mrs. Smith</v>
      </c>
      <c r="B1948">
        <v>38571</v>
      </c>
      <c r="C1948">
        <v>2005</v>
      </c>
      <c r="D1948" t="str">
        <v>2000s</v>
      </c>
      <c r="E1948" t="str">
        <v>Color</v>
      </c>
      <c r="F1948" t="str">
        <v>Action</v>
      </c>
      <c r="G1948" t="str">
        <v>English</v>
      </c>
      <c r="H1948" t="str">
        <v>USA</v>
      </c>
      <c r="I1948" t="str">
        <v>PG-13</v>
      </c>
      <c r="J1948" t="str">
        <v>Brad Pitt</v>
      </c>
      <c r="K1948" t="str">
        <v>Doug Liman</v>
      </c>
      <c r="L1948">
        <v>11000</v>
      </c>
      <c r="M1948">
        <v>22722</v>
      </c>
      <c r="N1948">
        <v>218</v>
      </c>
      <c r="O1948">
        <v>0</v>
      </c>
      <c r="P1948">
        <v>6.5</v>
      </c>
      <c r="R1948" t="str">
        <v>Top Five</v>
      </c>
      <c r="S1948">
        <v>41763</v>
      </c>
      <c r="T1948">
        <v>2014</v>
      </c>
      <c r="U1948" t="str">
        <v>2010s</v>
      </c>
      <c r="V1948" t="str">
        <v>Color</v>
      </c>
      <c r="W1948" t="str">
        <v>Comedy</v>
      </c>
      <c r="X1948" t="str">
        <v>English</v>
      </c>
      <c r="Y1948" t="str">
        <v>USA</v>
      </c>
      <c r="Z1948" t="str">
        <v>R</v>
      </c>
      <c r="AA1948" t="str">
        <v>Rosario Dawson</v>
      </c>
      <c r="AB1948" t="str">
        <v>Chris Rock</v>
      </c>
      <c r="AC1948">
        <v>3000</v>
      </c>
      <c r="AD1948">
        <v>5592</v>
      </c>
      <c r="AE1948">
        <v>0</v>
      </c>
      <c r="AF1948">
        <v>0</v>
      </c>
      <c r="AG1948">
        <v>6.5</v>
      </c>
      <c r="AH1948">
        <v>161</v>
      </c>
      <c r="AI1948">
        <v>102</v>
      </c>
      <c r="AJ1948">
        <v>25277561</v>
      </c>
    </row>
    <row r="1949" spans="1:36" x14ac:dyDescent="0.25">
      <c r="A1949" t="str">
        <v>Hoodwinked!</v>
      </c>
      <c r="B1949">
        <v>38668</v>
      </c>
      <c r="C1949">
        <v>2005</v>
      </c>
      <c r="D1949" t="str">
        <v>2000s</v>
      </c>
      <c r="E1949" t="str">
        <v>Color</v>
      </c>
      <c r="F1949" t="str">
        <v>Action</v>
      </c>
      <c r="G1949" t="str">
        <v>English</v>
      </c>
      <c r="H1949" t="str">
        <v>USA</v>
      </c>
      <c r="I1949" t="str">
        <v>PG</v>
      </c>
      <c r="J1949" t="str">
        <v>Anne Hathaway</v>
      </c>
      <c r="K1949" t="str">
        <v>Cory Edwards</v>
      </c>
      <c r="L1949">
        <v>11000</v>
      </c>
      <c r="M1949">
        <v>14385</v>
      </c>
      <c r="N1949">
        <v>19</v>
      </c>
      <c r="O1949">
        <v>0</v>
      </c>
      <c r="P1949">
        <v>6.5</v>
      </c>
      <c r="R1949" t="str">
        <v>Jersey Girl</v>
      </c>
      <c r="S1949">
        <v>38209</v>
      </c>
      <c r="T1949">
        <v>2004</v>
      </c>
      <c r="U1949" t="str">
        <v>2000s</v>
      </c>
      <c r="V1949" t="str">
        <v>Color</v>
      </c>
      <c r="W1949" t="str">
        <v>Comedy</v>
      </c>
      <c r="X1949" t="str">
        <v>English</v>
      </c>
      <c r="Y1949" t="str">
        <v>USA</v>
      </c>
      <c r="Z1949" t="str">
        <v>PG-13</v>
      </c>
      <c r="AA1949" t="str">
        <v>Stephen Root</v>
      </c>
      <c r="AB1949" t="str">
        <v>Kevin Smith</v>
      </c>
      <c r="AC1949">
        <v>939</v>
      </c>
      <c r="AD1949">
        <v>3592</v>
      </c>
      <c r="AE1949">
        <v>0</v>
      </c>
      <c r="AF1949">
        <v>0</v>
      </c>
      <c r="AG1949">
        <v>6.2</v>
      </c>
      <c r="AH1949">
        <v>164</v>
      </c>
      <c r="AI1949">
        <v>102</v>
      </c>
      <c r="AJ1949">
        <v>25266129</v>
      </c>
    </row>
    <row r="1950" spans="1:36" x14ac:dyDescent="0.25">
      <c r="A1950" t="str">
        <v>Spanglish</v>
      </c>
      <c r="B1950">
        <v>38349</v>
      </c>
      <c r="C1950">
        <v>2004</v>
      </c>
      <c r="D1950" t="str">
        <v>2000s</v>
      </c>
      <c r="E1950" t="str">
        <v>Color</v>
      </c>
      <c r="F1950" t="str">
        <v>Comedy</v>
      </c>
      <c r="G1950" t="str">
        <v>English</v>
      </c>
      <c r="H1950" t="str">
        <v>USA</v>
      </c>
      <c r="I1950" t="str">
        <v>PG-13</v>
      </c>
      <c r="J1950" t="str">
        <v>Adam Sandler</v>
      </c>
      <c r="K1950" t="str">
        <v>James L. Brooks</v>
      </c>
      <c r="L1950">
        <v>11000</v>
      </c>
      <c r="M1950">
        <v>12522</v>
      </c>
      <c r="N1950">
        <v>274</v>
      </c>
      <c r="O1950">
        <v>0</v>
      </c>
      <c r="P1950">
        <v>6.5</v>
      </c>
      <c r="R1950" t="str">
        <v>Escape from New York</v>
      </c>
      <c r="S1950">
        <v>29857</v>
      </c>
      <c r="T1950">
        <v>1981</v>
      </c>
      <c r="U1950" t="str">
        <v>1980s</v>
      </c>
      <c r="V1950" t="str">
        <v>Color</v>
      </c>
      <c r="W1950" t="str">
        <v>Action</v>
      </c>
      <c r="X1950" t="str">
        <v>English</v>
      </c>
      <c r="Y1950" t="str">
        <v>UK</v>
      </c>
      <c r="Z1950" t="str">
        <v>R</v>
      </c>
      <c r="AA1950" t="str">
        <v>Donald Pleasence</v>
      </c>
      <c r="AB1950" t="str">
        <v>John Carpenter</v>
      </c>
      <c r="AC1950">
        <v>742</v>
      </c>
      <c r="AD1950">
        <v>2270</v>
      </c>
      <c r="AE1950">
        <v>0</v>
      </c>
      <c r="AF1950">
        <v>0</v>
      </c>
      <c r="AG1950">
        <v>7.2</v>
      </c>
      <c r="AH1950">
        <v>201</v>
      </c>
      <c r="AI1950">
        <v>106</v>
      </c>
      <c r="AJ1950">
        <v>25244700</v>
      </c>
    </row>
    <row r="1951" spans="1:36" x14ac:dyDescent="0.25">
      <c r="A1951" t="str">
        <v>Extraordinary Measures</v>
      </c>
      <c r="B1951">
        <v>40410</v>
      </c>
      <c r="C1951">
        <v>2010</v>
      </c>
      <c r="D1951" t="str">
        <v>2010s</v>
      </c>
      <c r="E1951" t="str">
        <v>Color</v>
      </c>
      <c r="F1951" t="str">
        <v>Drama</v>
      </c>
      <c r="G1951" t="str">
        <v>English</v>
      </c>
      <c r="H1951" t="str">
        <v>USA</v>
      </c>
      <c r="I1951" t="str">
        <v>PG</v>
      </c>
      <c r="J1951" t="str">
        <v>Harrison Ford</v>
      </c>
      <c r="K1951" t="str">
        <v>Tom Vaughan</v>
      </c>
      <c r="L1951">
        <v>11000</v>
      </c>
      <c r="M1951">
        <v>17560</v>
      </c>
      <c r="N1951">
        <v>12</v>
      </c>
      <c r="O1951">
        <v>0</v>
      </c>
      <c r="P1951">
        <v>6.5</v>
      </c>
      <c r="R1951" t="str">
        <v>Katy Perry: Part of Me</v>
      </c>
      <c r="S1951">
        <v>41159</v>
      </c>
      <c r="T1951">
        <v>2012</v>
      </c>
      <c r="U1951" t="str">
        <v>2010s</v>
      </c>
      <c r="V1951" t="str">
        <v>Color</v>
      </c>
      <c r="W1951" t="str">
        <v>Documentary</v>
      </c>
      <c r="X1951" t="str">
        <v>English</v>
      </c>
      <c r="Y1951" t="str">
        <v>USA</v>
      </c>
      <c r="Z1951" t="str">
        <v>PG</v>
      </c>
      <c r="AA1951" t="str">
        <v>Lexie Contursi</v>
      </c>
      <c r="AB1951" t="str">
        <v>Dan Cutforth</v>
      </c>
      <c r="AC1951">
        <v>28</v>
      </c>
      <c r="AD1951">
        <v>52</v>
      </c>
      <c r="AE1951">
        <v>4</v>
      </c>
      <c r="AF1951">
        <v>0</v>
      </c>
      <c r="AG1951">
        <v>5.9</v>
      </c>
      <c r="AH1951">
        <v>68</v>
      </c>
      <c r="AI1951">
        <v>93</v>
      </c>
      <c r="AJ1951">
        <v>25240988</v>
      </c>
    </row>
    <row r="1952" spans="1:36" x14ac:dyDescent="0.25">
      <c r="A1952" t="str">
        <v>Big Trouble</v>
      </c>
      <c r="B1952">
        <v>37372</v>
      </c>
      <c r="C1952">
        <v>2002</v>
      </c>
      <c r="D1952" t="str">
        <v>2000s</v>
      </c>
      <c r="E1952" t="str">
        <v>Color</v>
      </c>
      <c r="F1952" t="str">
        <v>Comedy</v>
      </c>
      <c r="G1952" t="str">
        <v>English</v>
      </c>
      <c r="H1952" t="str">
        <v>USA</v>
      </c>
      <c r="I1952" t="str">
        <v>PG-13</v>
      </c>
      <c r="J1952" t="str">
        <v>Zooey Deschanel</v>
      </c>
      <c r="K1952" t="str">
        <v>Barry Sonnenfeld</v>
      </c>
      <c r="L1952">
        <v>11000</v>
      </c>
      <c r="M1952">
        <v>13917</v>
      </c>
      <c r="N1952">
        <v>188</v>
      </c>
      <c r="O1952">
        <v>892</v>
      </c>
      <c r="P1952">
        <v>6.5</v>
      </c>
      <c r="R1952" t="str">
        <v>Aliens in the Attic</v>
      </c>
      <c r="S1952">
        <v>39967</v>
      </c>
      <c r="T1952">
        <v>2009</v>
      </c>
      <c r="U1952" t="str">
        <v>2000s</v>
      </c>
      <c r="V1952" t="str">
        <v>Color</v>
      </c>
      <c r="W1952" t="str">
        <v>Adventure</v>
      </c>
      <c r="X1952" t="str">
        <v>English</v>
      </c>
      <c r="Y1952" t="str">
        <v>USA</v>
      </c>
      <c r="Z1952" t="str">
        <v>PG</v>
      </c>
      <c r="AA1952" t="str">
        <v>Malese Jow</v>
      </c>
      <c r="AB1952" t="str">
        <v>John Schultz</v>
      </c>
      <c r="AC1952">
        <v>1000</v>
      </c>
      <c r="AD1952">
        <v>3423</v>
      </c>
      <c r="AE1952">
        <v>13</v>
      </c>
      <c r="AF1952">
        <v>916</v>
      </c>
      <c r="AG1952">
        <v>5.4</v>
      </c>
      <c r="AH1952">
        <v>82</v>
      </c>
      <c r="AI1952">
        <v>86</v>
      </c>
      <c r="AJ1952">
        <v>25200412</v>
      </c>
    </row>
    <row r="1953" spans="1:36" x14ac:dyDescent="0.25">
      <c r="A1953" t="str">
        <v>The Other Side of Heaven</v>
      </c>
      <c r="B1953">
        <v>37052</v>
      </c>
      <c r="C1953">
        <v>2001</v>
      </c>
      <c r="D1953" t="str">
        <v>2000s</v>
      </c>
      <c r="E1953" t="str">
        <v>Color</v>
      </c>
      <c r="F1953" t="str">
        <v>Adventure</v>
      </c>
      <c r="G1953" t="str">
        <v>English</v>
      </c>
      <c r="H1953" t="str">
        <v>USA</v>
      </c>
      <c r="I1953" t="str">
        <v>PG</v>
      </c>
      <c r="J1953" t="str">
        <v>Anne Hathaway</v>
      </c>
      <c r="K1953" t="str">
        <v>Mitch Davis</v>
      </c>
      <c r="L1953">
        <v>11000</v>
      </c>
      <c r="M1953">
        <v>11116</v>
      </c>
      <c r="N1953">
        <v>7</v>
      </c>
      <c r="O1953">
        <v>650</v>
      </c>
      <c r="P1953">
        <v>6.5</v>
      </c>
      <c r="R1953" t="str">
        <v>Sweet November</v>
      </c>
      <c r="S1953">
        <v>37079</v>
      </c>
      <c r="T1953">
        <v>2001</v>
      </c>
      <c r="U1953" t="str">
        <v>2000s</v>
      </c>
      <c r="V1953" t="str">
        <v>Color</v>
      </c>
      <c r="W1953" t="str">
        <v>Drama</v>
      </c>
      <c r="X1953" t="str">
        <v>English</v>
      </c>
      <c r="Y1953" t="str">
        <v>USA</v>
      </c>
      <c r="Z1953" t="str">
        <v>PG-13</v>
      </c>
      <c r="AA1953" t="str">
        <v>Keanu Reeves</v>
      </c>
      <c r="AB1953" t="str">
        <v>Pat O'Connor</v>
      </c>
      <c r="AC1953">
        <v>18000</v>
      </c>
      <c r="AD1953">
        <v>29484</v>
      </c>
      <c r="AE1953">
        <v>7</v>
      </c>
      <c r="AF1953">
        <v>8000</v>
      </c>
      <c r="AG1953">
        <v>6.7</v>
      </c>
      <c r="AH1953">
        <v>94</v>
      </c>
      <c r="AI1953">
        <v>119</v>
      </c>
      <c r="AJ1953">
        <v>25178165</v>
      </c>
    </row>
    <row r="1954" spans="1:36" x14ac:dyDescent="0.25">
      <c r="A1954" t="str">
        <v>Beyond Borders</v>
      </c>
      <c r="B1954">
        <v>37900</v>
      </c>
      <c r="C1954">
        <v>2003</v>
      </c>
      <c r="D1954" t="str">
        <v>2000s</v>
      </c>
      <c r="E1954" t="str">
        <v>Color</v>
      </c>
      <c r="F1954" t="str">
        <v>Adventure</v>
      </c>
      <c r="G1954" t="str">
        <v>English</v>
      </c>
      <c r="H1954" t="str">
        <v>USA</v>
      </c>
      <c r="I1954" t="str">
        <v>R</v>
      </c>
      <c r="J1954" t="str">
        <v>Angelina Jolie Pitt</v>
      </c>
      <c r="K1954" t="str">
        <v>Martin Campbell</v>
      </c>
      <c r="L1954">
        <v>11000</v>
      </c>
      <c r="M1954">
        <v>12947</v>
      </c>
      <c r="N1954">
        <v>258</v>
      </c>
      <c r="O1954">
        <v>0</v>
      </c>
      <c r="P1954">
        <v>6.5</v>
      </c>
      <c r="R1954" t="str">
        <v>Nurse Betty</v>
      </c>
      <c r="S1954">
        <v>36540</v>
      </c>
      <c r="T1954">
        <v>2000</v>
      </c>
      <c r="U1954" t="str">
        <v>2000s</v>
      </c>
      <c r="V1954" t="str">
        <v>Color</v>
      </c>
      <c r="W1954" t="str">
        <v>Comedy</v>
      </c>
      <c r="X1954" t="str">
        <v>English</v>
      </c>
      <c r="Y1954" t="str">
        <v>Germany</v>
      </c>
      <c r="Z1954" t="str">
        <v>R</v>
      </c>
      <c r="AA1954" t="str">
        <v>Morgan Freeman</v>
      </c>
      <c r="AB1954" t="str">
        <v>Neil LaBute</v>
      </c>
      <c r="AC1954">
        <v>11000</v>
      </c>
      <c r="AD1954">
        <v>12254</v>
      </c>
      <c r="AE1954">
        <v>119</v>
      </c>
      <c r="AF1954">
        <v>455</v>
      </c>
      <c r="AG1954">
        <v>6.3</v>
      </c>
      <c r="AH1954">
        <v>156</v>
      </c>
      <c r="AI1954">
        <v>110</v>
      </c>
      <c r="AJ1954">
        <v>25167270</v>
      </c>
    </row>
    <row r="1955" spans="1:36" x14ac:dyDescent="0.25">
      <c r="A1955" t="str">
        <v>War of the Worlds</v>
      </c>
      <c r="B1955">
        <v>38378</v>
      </c>
      <c r="C1955">
        <v>2005</v>
      </c>
      <c r="D1955" t="str">
        <v>2000s</v>
      </c>
      <c r="E1955" t="str">
        <v>Color</v>
      </c>
      <c r="F1955" t="str">
        <v>Adventure</v>
      </c>
      <c r="G1955" t="str">
        <v>English</v>
      </c>
      <c r="H1955" t="str">
        <v>USA</v>
      </c>
      <c r="I1955" t="str">
        <v>PG-13</v>
      </c>
      <c r="J1955" t="str">
        <v>Tom Cruise</v>
      </c>
      <c r="K1955" t="str">
        <v>Steven Spielberg</v>
      </c>
      <c r="L1955">
        <v>10000</v>
      </c>
      <c r="M1955">
        <v>12758</v>
      </c>
      <c r="N1955">
        <v>14000</v>
      </c>
      <c r="O1955">
        <v>0</v>
      </c>
      <c r="P1955">
        <v>6.5</v>
      </c>
      <c r="R1955" t="str">
        <v>The Witch</v>
      </c>
      <c r="S1955">
        <v>42356</v>
      </c>
      <c r="T1955">
        <v>2015</v>
      </c>
      <c r="U1955" t="str">
        <v>2010s</v>
      </c>
      <c r="V1955" t="str">
        <v>Color</v>
      </c>
      <c r="W1955" t="str">
        <v>Horror</v>
      </c>
      <c r="X1955" t="str">
        <v>English</v>
      </c>
      <c r="Y1955" t="str">
        <v>USA</v>
      </c>
      <c r="Z1955" t="str">
        <v>R</v>
      </c>
      <c r="AA1955" t="str">
        <v>Julian Richings</v>
      </c>
      <c r="AB1955" t="str">
        <v>Robert Eggers</v>
      </c>
      <c r="AC1955">
        <v>648</v>
      </c>
      <c r="AD1955">
        <v>1122</v>
      </c>
      <c r="AE1955">
        <v>22</v>
      </c>
      <c r="AF1955">
        <v>43000</v>
      </c>
      <c r="AG1955">
        <v>6.8</v>
      </c>
      <c r="AH1955">
        <v>425</v>
      </c>
      <c r="AI1955">
        <v>92</v>
      </c>
      <c r="AJ1955">
        <v>25138292</v>
      </c>
    </row>
    <row r="1956" spans="1:36" x14ac:dyDescent="0.25">
      <c r="A1956" t="str">
        <v>Pitch Perfect 2</v>
      </c>
      <c r="B1956">
        <v>42106</v>
      </c>
      <c r="C1956">
        <v>2015</v>
      </c>
      <c r="D1956" t="str">
        <v>2010s</v>
      </c>
      <c r="E1956" t="str">
        <v>Color</v>
      </c>
      <c r="F1956" t="str">
        <v>Comedy</v>
      </c>
      <c r="G1956" t="str">
        <v>English</v>
      </c>
      <c r="H1956" t="str">
        <v>USA</v>
      </c>
      <c r="I1956" t="str">
        <v>PG-13</v>
      </c>
      <c r="J1956" t="str">
        <v>Anna Kendrick</v>
      </c>
      <c r="K1956" t="str">
        <v>Elizabeth Banks</v>
      </c>
      <c r="L1956">
        <v>10000</v>
      </c>
      <c r="M1956">
        <v>13159</v>
      </c>
      <c r="N1956">
        <v>0</v>
      </c>
      <c r="O1956">
        <v>40000</v>
      </c>
      <c r="P1956">
        <v>6.5</v>
      </c>
      <c r="R1956" t="str">
        <v>Escape Plan</v>
      </c>
      <c r="S1956">
        <v>41374</v>
      </c>
      <c r="T1956">
        <v>2013</v>
      </c>
      <c r="U1956" t="str">
        <v>2010s</v>
      </c>
      <c r="V1956" t="str">
        <v>Color</v>
      </c>
      <c r="W1956" t="str">
        <v>Action</v>
      </c>
      <c r="X1956" t="str">
        <v>English</v>
      </c>
      <c r="Y1956" t="str">
        <v>USA</v>
      </c>
      <c r="Z1956" t="str">
        <v>R</v>
      </c>
      <c r="AA1956" t="str">
        <v>Sylvester Stallone</v>
      </c>
      <c r="AB1956" t="str">
        <v>Mikael HÃ¥fstrÃ¶m</v>
      </c>
      <c r="AC1956">
        <v>13000</v>
      </c>
      <c r="AD1956">
        <v>15708</v>
      </c>
      <c r="AE1956">
        <v>101</v>
      </c>
      <c r="AF1956">
        <v>34000</v>
      </c>
      <c r="AG1956">
        <v>6.7</v>
      </c>
      <c r="AH1956">
        <v>286</v>
      </c>
      <c r="AI1956">
        <v>115</v>
      </c>
      <c r="AJ1956">
        <v>25121291</v>
      </c>
    </row>
    <row r="1957" spans="1:36" x14ac:dyDescent="0.25">
      <c r="A1957" t="str">
        <v>Freeheld</v>
      </c>
      <c r="B1957">
        <v>42272</v>
      </c>
      <c r="C1957">
        <v>2015</v>
      </c>
      <c r="D1957" t="str">
        <v>2010s</v>
      </c>
      <c r="E1957" t="str">
        <v>Color</v>
      </c>
      <c r="F1957" t="str">
        <v>Biography</v>
      </c>
      <c r="G1957" t="str">
        <v>English</v>
      </c>
      <c r="H1957" t="str">
        <v>USA</v>
      </c>
      <c r="I1957" t="str">
        <v>PG-13</v>
      </c>
      <c r="J1957" t="str">
        <v>Steve Carell</v>
      </c>
      <c r="K1957" t="str">
        <v>Peter Sollett</v>
      </c>
      <c r="L1957">
        <v>7000</v>
      </c>
      <c r="M1957">
        <v>9660</v>
      </c>
      <c r="N1957">
        <v>6</v>
      </c>
      <c r="O1957">
        <v>0</v>
      </c>
      <c r="P1957">
        <v>6.5</v>
      </c>
      <c r="R1957" t="str">
        <v>The Reaping</v>
      </c>
      <c r="S1957">
        <v>39316</v>
      </c>
      <c r="T1957">
        <v>2007</v>
      </c>
      <c r="U1957" t="str">
        <v>2000s</v>
      </c>
      <c r="V1957" t="str">
        <v>Color</v>
      </c>
      <c r="W1957" t="str">
        <v>Horror</v>
      </c>
      <c r="X1957" t="str">
        <v>English</v>
      </c>
      <c r="Y1957" t="str">
        <v>USA</v>
      </c>
      <c r="Z1957" t="str">
        <v>R</v>
      </c>
      <c r="AA1957" t="str">
        <v>Stephen Rea</v>
      </c>
      <c r="AB1957" t="str">
        <v>Stephen Hopkins</v>
      </c>
      <c r="AC1957">
        <v>327</v>
      </c>
      <c r="AD1957">
        <v>960</v>
      </c>
      <c r="AE1957">
        <v>81</v>
      </c>
      <c r="AF1957">
        <v>0</v>
      </c>
      <c r="AG1957">
        <v>5.7</v>
      </c>
      <c r="AH1957">
        <v>190</v>
      </c>
      <c r="AI1957">
        <v>99</v>
      </c>
      <c r="AJ1957">
        <v>25117498</v>
      </c>
    </row>
    <row r="1958" spans="1:36" x14ac:dyDescent="0.25">
      <c r="A1958" t="str">
        <v>The International</v>
      </c>
      <c r="B1958">
        <v>39863</v>
      </c>
      <c r="C1958">
        <v>2009</v>
      </c>
      <c r="D1958" t="str">
        <v>2000s</v>
      </c>
      <c r="E1958" t="str">
        <v>Color</v>
      </c>
      <c r="F1958" t="str">
        <v>Action</v>
      </c>
      <c r="G1958" t="str">
        <v>English</v>
      </c>
      <c r="H1958" t="str">
        <v>USA</v>
      </c>
      <c r="I1958" t="str">
        <v>R</v>
      </c>
      <c r="J1958" t="str">
        <v>Naomi Watts</v>
      </c>
      <c r="K1958" t="str">
        <v>Tom Tykwer</v>
      </c>
      <c r="L1958">
        <v>6000</v>
      </c>
      <c r="M1958">
        <v>7654</v>
      </c>
      <c r="N1958">
        <v>670</v>
      </c>
      <c r="O1958">
        <v>0</v>
      </c>
      <c r="P1958">
        <v>6.5</v>
      </c>
      <c r="R1958" t="str">
        <v>Killer Elite</v>
      </c>
      <c r="S1958">
        <v>40780</v>
      </c>
      <c r="T1958">
        <v>2011</v>
      </c>
      <c r="U1958" t="str">
        <v>2010s</v>
      </c>
      <c r="V1958" t="str">
        <v>Color</v>
      </c>
      <c r="W1958" t="str">
        <v>Action</v>
      </c>
      <c r="X1958" t="str">
        <v>English</v>
      </c>
      <c r="Y1958" t="str">
        <v>UK</v>
      </c>
      <c r="Z1958" t="str">
        <v>R</v>
      </c>
      <c r="AA1958" t="str">
        <v>Jason Statham</v>
      </c>
      <c r="AB1958" t="str">
        <v>Gary McKendry</v>
      </c>
      <c r="AC1958">
        <v>26000</v>
      </c>
      <c r="AD1958">
        <v>49608</v>
      </c>
      <c r="AE1958">
        <v>5</v>
      </c>
      <c r="AF1958">
        <v>17000</v>
      </c>
      <c r="AG1958">
        <v>6.5</v>
      </c>
      <c r="AH1958">
        <v>189</v>
      </c>
      <c r="AI1958">
        <v>116</v>
      </c>
      <c r="AJ1958">
        <v>25093607</v>
      </c>
    </row>
    <row r="1959" spans="1:36" x14ac:dyDescent="0.25">
      <c r="A1959" t="str">
        <v>Funny Games</v>
      </c>
      <c r="B1959">
        <v>39413</v>
      </c>
      <c r="C1959">
        <v>2007</v>
      </c>
      <c r="D1959" t="str">
        <v>2000s</v>
      </c>
      <c r="E1959" t="str">
        <v>Color</v>
      </c>
      <c r="F1959" t="str">
        <v>Crime</v>
      </c>
      <c r="G1959" t="str">
        <v>English</v>
      </c>
      <c r="H1959" t="str">
        <v>USA</v>
      </c>
      <c r="I1959" t="str">
        <v>R</v>
      </c>
      <c r="J1959" t="str">
        <v>Naomi Watts</v>
      </c>
      <c r="K1959" t="str">
        <v>Michael Haneke</v>
      </c>
      <c r="L1959">
        <v>6000</v>
      </c>
      <c r="M1959">
        <v>6748</v>
      </c>
      <c r="N1959">
        <v>0</v>
      </c>
      <c r="O1959">
        <v>0</v>
      </c>
      <c r="P1959">
        <v>6.5</v>
      </c>
      <c r="R1959" t="str">
        <v>Midnight in the Garden of Good and Evil</v>
      </c>
      <c r="S1959">
        <v>35521</v>
      </c>
      <c r="T1959">
        <v>1997</v>
      </c>
      <c r="U1959" t="str">
        <v>1990s</v>
      </c>
      <c r="V1959" t="str">
        <v>Color</v>
      </c>
      <c r="W1959" t="str">
        <v>Crime</v>
      </c>
      <c r="X1959" t="str">
        <v>English</v>
      </c>
      <c r="Y1959" t="str">
        <v>USA</v>
      </c>
      <c r="Z1959" t="str">
        <v>R</v>
      </c>
      <c r="AA1959" t="str">
        <v>Kevin Spacey</v>
      </c>
      <c r="AB1959" t="str">
        <v>Clint Eastwood</v>
      </c>
      <c r="AC1959">
        <v>18000</v>
      </c>
      <c r="AD1959">
        <v>19689</v>
      </c>
      <c r="AE1959">
        <v>16000</v>
      </c>
      <c r="AF1959">
        <v>0</v>
      </c>
      <c r="AG1959">
        <v>6.6</v>
      </c>
      <c r="AH1959">
        <v>91</v>
      </c>
      <c r="AI1959">
        <v>155</v>
      </c>
      <c r="AJ1959">
        <v>25078937</v>
      </c>
    </row>
    <row r="1960" spans="1:36" x14ac:dyDescent="0.25">
      <c r="A1960" t="str">
        <v>Here Comes the Boom</v>
      </c>
      <c r="B1960">
        <v>40941</v>
      </c>
      <c r="C1960">
        <v>2012</v>
      </c>
      <c r="D1960" t="str">
        <v>2010s</v>
      </c>
      <c r="E1960" t="str">
        <v>Color</v>
      </c>
      <c r="F1960" t="str">
        <v>Action</v>
      </c>
      <c r="G1960" t="str">
        <v>English</v>
      </c>
      <c r="H1960" t="str">
        <v>USA</v>
      </c>
      <c r="I1960" t="str">
        <v>PG</v>
      </c>
      <c r="J1960" t="str">
        <v>Salma Hayek</v>
      </c>
      <c r="K1960" t="str">
        <v>Frank Coraci</v>
      </c>
      <c r="L1960">
        <v>4000</v>
      </c>
      <c r="M1960">
        <v>6727</v>
      </c>
      <c r="N1960">
        <v>153</v>
      </c>
      <c r="O1960">
        <v>17000</v>
      </c>
      <c r="P1960">
        <v>6.5</v>
      </c>
      <c r="R1960" t="str">
        <v>Alpha and Omega</v>
      </c>
      <c r="S1960">
        <v>40225</v>
      </c>
      <c r="T1960">
        <v>2010</v>
      </c>
      <c r="U1960" t="str">
        <v>2010s</v>
      </c>
      <c r="V1960" t="str">
        <v>Color</v>
      </c>
      <c r="W1960" t="str">
        <v>Adventure</v>
      </c>
      <c r="X1960" t="str">
        <v>English</v>
      </c>
      <c r="Y1960" t="str">
        <v>USA</v>
      </c>
      <c r="Z1960" t="str">
        <v>PG</v>
      </c>
      <c r="AA1960" t="str">
        <v>Kevin Sussman</v>
      </c>
      <c r="AB1960" t="str">
        <v>Anthony Bell</v>
      </c>
      <c r="AC1960">
        <v>681</v>
      </c>
      <c r="AD1960">
        <v>2486</v>
      </c>
      <c r="AE1960">
        <v>0</v>
      </c>
      <c r="AF1960">
        <v>0</v>
      </c>
      <c r="AG1960">
        <v>5.3</v>
      </c>
      <c r="AH1960">
        <v>84</v>
      </c>
      <c r="AI1960">
        <v>90</v>
      </c>
      <c r="AJ1960">
        <v>25077977</v>
      </c>
    </row>
    <row r="1961" spans="1:36" x14ac:dyDescent="0.25">
      <c r="A1961" t="str">
        <v>Crazy/Beautiful</v>
      </c>
      <c r="B1961">
        <v>36996</v>
      </c>
      <c r="C1961">
        <v>2001</v>
      </c>
      <c r="D1961" t="str">
        <v>2000s</v>
      </c>
      <c r="E1961" t="str">
        <v>Color</v>
      </c>
      <c r="F1961" t="str">
        <v>Drama</v>
      </c>
      <c r="G1961" t="str">
        <v>English</v>
      </c>
      <c r="H1961" t="str">
        <v>USA</v>
      </c>
      <c r="I1961" t="str">
        <v>PG-13</v>
      </c>
      <c r="J1961" t="str">
        <v>Kirsten Dunst</v>
      </c>
      <c r="K1961" t="str">
        <v>John Stockwell</v>
      </c>
      <c r="L1961">
        <v>4000</v>
      </c>
      <c r="M1961">
        <v>6214</v>
      </c>
      <c r="N1961">
        <v>134</v>
      </c>
      <c r="O1961">
        <v>0</v>
      </c>
      <c r="P1961">
        <v>6.5</v>
      </c>
      <c r="R1961" t="str">
        <v>Wyatt Earp</v>
      </c>
      <c r="S1961">
        <v>34337</v>
      </c>
      <c r="T1961">
        <v>1994</v>
      </c>
      <c r="U1961" t="str">
        <v>1990s</v>
      </c>
      <c r="V1961" t="str">
        <v>Color</v>
      </c>
      <c r="W1961" t="str">
        <v>Adventure</v>
      </c>
      <c r="X1961" t="str">
        <v>English</v>
      </c>
      <c r="Y1961" t="str">
        <v>USA</v>
      </c>
      <c r="Z1961" t="str">
        <v>PG-13</v>
      </c>
      <c r="AA1961" t="str">
        <v>Dennis Quaid</v>
      </c>
      <c r="AB1961" t="str">
        <v>Lawrence Kasdan</v>
      </c>
      <c r="AC1961">
        <v>2000</v>
      </c>
      <c r="AD1961">
        <v>5708</v>
      </c>
      <c r="AE1961">
        <v>759</v>
      </c>
      <c r="AF1961">
        <v>0</v>
      </c>
      <c r="AG1961">
        <v>6.6</v>
      </c>
      <c r="AH1961">
        <v>40</v>
      </c>
      <c r="AI1961">
        <v>212</v>
      </c>
      <c r="AJ1961">
        <v>25052000</v>
      </c>
    </row>
    <row r="1962" spans="1:36" x14ac:dyDescent="0.25">
      <c r="A1962" t="str">
        <v>Awake</v>
      </c>
      <c r="B1962">
        <v>39394</v>
      </c>
      <c r="C1962">
        <v>2007</v>
      </c>
      <c r="D1962" t="str">
        <v>2000s</v>
      </c>
      <c r="E1962" t="str">
        <v>Color</v>
      </c>
      <c r="F1962" t="str">
        <v>Crime</v>
      </c>
      <c r="G1962" t="str">
        <v>English</v>
      </c>
      <c r="H1962" t="str">
        <v>USA</v>
      </c>
      <c r="I1962" t="str">
        <v>R</v>
      </c>
      <c r="J1962" t="str">
        <v>Hayden Christensen</v>
      </c>
      <c r="K1962" t="str">
        <v>Joby Harold</v>
      </c>
      <c r="L1962">
        <v>4000</v>
      </c>
      <c r="M1962">
        <v>6954</v>
      </c>
      <c r="N1962">
        <v>8</v>
      </c>
      <c r="O1962">
        <v>0</v>
      </c>
      <c r="P1962">
        <v>6.5</v>
      </c>
      <c r="R1962" t="str">
        <v>The Wood</v>
      </c>
      <c r="S1962">
        <v>36236</v>
      </c>
      <c r="T1962">
        <v>1999</v>
      </c>
      <c r="U1962" t="str">
        <v>1990s</v>
      </c>
      <c r="V1962" t="str">
        <v>Color</v>
      </c>
      <c r="W1962" t="str">
        <v>Comedy</v>
      </c>
      <c r="X1962" t="str">
        <v>English</v>
      </c>
      <c r="Y1962" t="str">
        <v>USA</v>
      </c>
      <c r="Z1962" t="str">
        <v>R</v>
      </c>
      <c r="AA1962" t="str">
        <v>Omar Epps</v>
      </c>
      <c r="AB1962" t="str">
        <v>Rick Famuyiwa</v>
      </c>
      <c r="AC1962">
        <v>865</v>
      </c>
      <c r="AD1962">
        <v>2724</v>
      </c>
      <c r="AE1962">
        <v>44</v>
      </c>
      <c r="AF1962">
        <v>990</v>
      </c>
      <c r="AG1962">
        <v>6.9</v>
      </c>
      <c r="AH1962">
        <v>18</v>
      </c>
      <c r="AI1962">
        <v>106</v>
      </c>
      <c r="AJ1962">
        <v>25047631</v>
      </c>
    </row>
    <row r="1963" spans="1:36" x14ac:dyDescent="0.25">
      <c r="A1963" t="str">
        <v>Drop Dead Gorgeous</v>
      </c>
      <c r="B1963">
        <v>36468</v>
      </c>
      <c r="C1963">
        <v>1999</v>
      </c>
      <c r="D1963" t="str">
        <v>1990s</v>
      </c>
      <c r="E1963" t="str">
        <v>Color</v>
      </c>
      <c r="F1963" t="str">
        <v>Comedy</v>
      </c>
      <c r="G1963" t="str">
        <v>English</v>
      </c>
      <c r="H1963" t="str">
        <v>Germany</v>
      </c>
      <c r="I1963" t="str">
        <v>PG-13</v>
      </c>
      <c r="J1963" t="str">
        <v>Kirsten Dunst</v>
      </c>
      <c r="K1963" t="str">
        <v>Michael Patrick Jann</v>
      </c>
      <c r="L1963">
        <v>4000</v>
      </c>
      <c r="M1963">
        <v>6388</v>
      </c>
      <c r="N1963">
        <v>31</v>
      </c>
      <c r="O1963">
        <v>0</v>
      </c>
      <c r="P1963">
        <v>6.5</v>
      </c>
      <c r="R1963" t="str">
        <v>The Forbidden Kingdom</v>
      </c>
      <c r="S1963">
        <v>39642</v>
      </c>
      <c r="T1963">
        <v>2008</v>
      </c>
      <c r="U1963" t="str">
        <v>2000s</v>
      </c>
      <c r="V1963" t="str">
        <v>Color</v>
      </c>
      <c r="W1963" t="str">
        <v>Action</v>
      </c>
      <c r="X1963" t="str">
        <v>English</v>
      </c>
      <c r="Y1963" t="str">
        <v>USA</v>
      </c>
      <c r="Z1963" t="str">
        <v>PG-13</v>
      </c>
      <c r="AA1963" t="str">
        <v>Jet Li</v>
      </c>
      <c r="AB1963" t="str">
        <v>Rob Minkoff</v>
      </c>
      <c r="AC1963">
        <v>5000</v>
      </c>
      <c r="AD1963">
        <v>7247</v>
      </c>
      <c r="AE1963">
        <v>50</v>
      </c>
      <c r="AF1963">
        <v>0</v>
      </c>
      <c r="AG1963">
        <v>6.6</v>
      </c>
      <c r="AH1963">
        <v>206</v>
      </c>
      <c r="AI1963">
        <v>104</v>
      </c>
      <c r="AJ1963">
        <v>25040293</v>
      </c>
    </row>
    <row r="1964" spans="1:36" x14ac:dyDescent="0.25">
      <c r="A1964" t="str">
        <v>PCU</v>
      </c>
      <c r="B1964">
        <v>34619</v>
      </c>
      <c r="C1964">
        <v>1994</v>
      </c>
      <c r="D1964" t="str">
        <v>1990s</v>
      </c>
      <c r="E1964" t="str">
        <v>Color</v>
      </c>
      <c r="F1964" t="str">
        <v>Comedy</v>
      </c>
      <c r="G1964" t="str">
        <v>English</v>
      </c>
      <c r="H1964" t="str">
        <v>USA</v>
      </c>
      <c r="I1964" t="str">
        <v>PG-13</v>
      </c>
      <c r="J1964" t="str">
        <v>Jon Favreau</v>
      </c>
      <c r="K1964" t="str">
        <v>Hart Bochner</v>
      </c>
      <c r="L1964">
        <v>4000</v>
      </c>
      <c r="M1964">
        <v>4908</v>
      </c>
      <c r="N1964">
        <v>157</v>
      </c>
      <c r="O1964">
        <v>0</v>
      </c>
      <c r="P1964">
        <v>6.5</v>
      </c>
      <c r="R1964" t="str">
        <v>Grindhouse</v>
      </c>
      <c r="S1964">
        <v>39171</v>
      </c>
      <c r="T1964">
        <v>2007</v>
      </c>
      <c r="U1964" t="str">
        <v>2000s</v>
      </c>
      <c r="V1964" t="str">
        <v>Color</v>
      </c>
      <c r="W1964" t="str">
        <v>Action</v>
      </c>
      <c r="X1964" t="str">
        <v>English</v>
      </c>
      <c r="Y1964" t="str">
        <v>USA</v>
      </c>
      <c r="Z1964" t="str">
        <v>R</v>
      </c>
      <c r="AA1964" t="str">
        <v>Quentin Tarantino</v>
      </c>
      <c r="AB1964" t="str">
        <v>Robert Rodriguez</v>
      </c>
      <c r="AC1964">
        <v>16000</v>
      </c>
      <c r="AD1964">
        <v>22186</v>
      </c>
      <c r="AE1964">
        <v>0</v>
      </c>
      <c r="AF1964">
        <v>0</v>
      </c>
      <c r="AG1964">
        <v>7.6</v>
      </c>
      <c r="AH1964">
        <v>250</v>
      </c>
      <c r="AI1964">
        <v>189</v>
      </c>
      <c r="AJ1964">
        <v>25031037</v>
      </c>
    </row>
    <row r="1965" spans="1:36" x14ac:dyDescent="0.25">
      <c r="A1965" t="str">
        <v>The Village</v>
      </c>
      <c r="B1965">
        <v>38315</v>
      </c>
      <c r="C1965">
        <v>2004</v>
      </c>
      <c r="D1965" t="str">
        <v>2000s</v>
      </c>
      <c r="E1965" t="str">
        <v>Color</v>
      </c>
      <c r="F1965" t="str">
        <v>Drama</v>
      </c>
      <c r="G1965" t="str">
        <v>English</v>
      </c>
      <c r="H1965" t="str">
        <v>USA</v>
      </c>
      <c r="I1965" t="str">
        <v>PG-13</v>
      </c>
      <c r="J1965" t="str">
        <v>Bryce Dallas Howard</v>
      </c>
      <c r="K1965" t="str">
        <v>M. Night Shyamalan</v>
      </c>
      <c r="L1965">
        <v>3000</v>
      </c>
      <c r="M1965">
        <v>7273</v>
      </c>
      <c r="N1965">
        <v>0</v>
      </c>
      <c r="O1965">
        <v>0</v>
      </c>
      <c r="P1965">
        <v>6.5</v>
      </c>
      <c r="R1965" t="str">
        <v>Piranha 3D</v>
      </c>
      <c r="S1965">
        <v>40311</v>
      </c>
      <c r="T1965">
        <v>2010</v>
      </c>
      <c r="U1965" t="str">
        <v>2010s</v>
      </c>
      <c r="V1965" t="str">
        <v>Color</v>
      </c>
      <c r="W1965" t="str">
        <v>Comedy</v>
      </c>
      <c r="X1965" t="str">
        <v>English</v>
      </c>
      <c r="Y1965" t="str">
        <v>USA</v>
      </c>
      <c r="Z1965" t="str">
        <v>R</v>
      </c>
      <c r="AA1965" t="str">
        <v>Adam Scott</v>
      </c>
      <c r="AB1965" t="str">
        <v>Alexandre Aja</v>
      </c>
      <c r="AC1965">
        <v>3000</v>
      </c>
      <c r="AD1965">
        <v>5737</v>
      </c>
      <c r="AE1965">
        <v>192</v>
      </c>
      <c r="AF1965">
        <v>13000</v>
      </c>
      <c r="AG1965">
        <v>5.5</v>
      </c>
      <c r="AH1965">
        <v>365</v>
      </c>
      <c r="AI1965">
        <v>88</v>
      </c>
      <c r="AJ1965">
        <v>25003072</v>
      </c>
    </row>
    <row r="1966" spans="1:36" x14ac:dyDescent="0.25">
      <c r="A1966" t="str">
        <v>A Civil Action</v>
      </c>
      <c r="B1966">
        <v>36080</v>
      </c>
      <c r="C1966">
        <v>1998</v>
      </c>
      <c r="D1966" t="str">
        <v>1990s</v>
      </c>
      <c r="E1966" t="str">
        <v>Color</v>
      </c>
      <c r="F1966" t="str">
        <v>Drama</v>
      </c>
      <c r="G1966" t="str">
        <v>English</v>
      </c>
      <c r="H1966" t="str">
        <v>USA</v>
      </c>
      <c r="I1966" t="str">
        <v>PG-13</v>
      </c>
      <c r="J1966" t="str">
        <v>Robert Duvall</v>
      </c>
      <c r="K1966" t="str">
        <v>Steven Zaillian</v>
      </c>
      <c r="L1966">
        <v>3000</v>
      </c>
      <c r="M1966">
        <v>4713</v>
      </c>
      <c r="N1966">
        <v>234</v>
      </c>
      <c r="O1966">
        <v>1000</v>
      </c>
      <c r="P1966">
        <v>6.5</v>
      </c>
      <c r="R1966" t="str">
        <v>Logan's Run</v>
      </c>
      <c r="S1966">
        <v>28038</v>
      </c>
      <c r="T1966">
        <v>1976</v>
      </c>
      <c r="U1966" t="str">
        <v>1970s</v>
      </c>
      <c r="V1966" t="str">
        <v>Color</v>
      </c>
      <c r="W1966" t="str">
        <v>Action</v>
      </c>
      <c r="X1966" t="str">
        <v>English</v>
      </c>
      <c r="Y1966" t="str">
        <v>USA</v>
      </c>
      <c r="Z1966" t="str">
        <v>PG</v>
      </c>
      <c r="AA1966" t="str">
        <v>Farrah Fawcett</v>
      </c>
      <c r="AB1966" t="str">
        <v>Michael Anderson</v>
      </c>
      <c r="AC1966">
        <v>1000</v>
      </c>
      <c r="AD1966">
        <v>2951</v>
      </c>
      <c r="AE1966">
        <v>23</v>
      </c>
      <c r="AF1966">
        <v>0</v>
      </c>
      <c r="AG1966">
        <v>6.8</v>
      </c>
      <c r="AH1966">
        <v>112</v>
      </c>
      <c r="AI1966">
        <v>119</v>
      </c>
      <c r="AJ1966">
        <v>25000000</v>
      </c>
    </row>
    <row r="1967" spans="1:36" x14ac:dyDescent="0.25">
      <c r="A1967" t="str">
        <v>Need for Speed</v>
      </c>
      <c r="B1967">
        <v>41880</v>
      </c>
      <c r="C1967">
        <v>2014</v>
      </c>
      <c r="D1967" t="str">
        <v>2010s</v>
      </c>
      <c r="E1967" t="str">
        <v>Color</v>
      </c>
      <c r="F1967" t="str">
        <v>Action</v>
      </c>
      <c r="G1967" t="str">
        <v>English</v>
      </c>
      <c r="H1967" t="str">
        <v>USA</v>
      </c>
      <c r="I1967" t="str">
        <v>PG-13</v>
      </c>
      <c r="J1967" t="str">
        <v>Rami Malek</v>
      </c>
      <c r="K1967" t="str">
        <v>Scott Waugh</v>
      </c>
      <c r="L1967">
        <v>3000</v>
      </c>
      <c r="M1967">
        <v>7081</v>
      </c>
      <c r="N1967">
        <v>76</v>
      </c>
      <c r="O1967">
        <v>32000</v>
      </c>
      <c r="P1967">
        <v>6.5</v>
      </c>
      <c r="R1967" t="str">
        <v>Some Like It Hot</v>
      </c>
      <c r="S1967">
        <v>21604</v>
      </c>
      <c r="T1967">
        <v>1959</v>
      </c>
      <c r="U1967" t="str">
        <v>1950s</v>
      </c>
      <c r="V1967" t="str">
        <v>Black and White</v>
      </c>
      <c r="W1967" t="str">
        <v>Comedy</v>
      </c>
      <c r="X1967" t="str">
        <v>English</v>
      </c>
      <c r="Y1967" t="str">
        <v>USA</v>
      </c>
      <c r="Z1967" t="str">
        <v>Not Rated</v>
      </c>
      <c r="AA1967" t="str">
        <v>Nehemiah Persoff</v>
      </c>
      <c r="AB1967" t="str">
        <v>Billy Wilder</v>
      </c>
      <c r="AC1967">
        <v>105</v>
      </c>
      <c r="AD1967">
        <v>527</v>
      </c>
      <c r="AE1967">
        <v>0</v>
      </c>
      <c r="AF1967">
        <v>10000</v>
      </c>
      <c r="AG1967">
        <v>8.3000000000000007</v>
      </c>
      <c r="AH1967">
        <v>181</v>
      </c>
      <c r="AI1967">
        <v>120</v>
      </c>
      <c r="AJ1967">
        <v>25000000</v>
      </c>
    </row>
    <row r="1968" spans="1:36" x14ac:dyDescent="0.25">
      <c r="A1968" t="str">
        <v>Step Up Revolution</v>
      </c>
      <c r="B1968">
        <v>41101</v>
      </c>
      <c r="C1968">
        <v>2012</v>
      </c>
      <c r="D1968" t="str">
        <v>2010s</v>
      </c>
      <c r="E1968" t="str">
        <v>Color</v>
      </c>
      <c r="F1968" t="str">
        <v>Drama</v>
      </c>
      <c r="G1968" t="str">
        <v>English</v>
      </c>
      <c r="H1968" t="str">
        <v>USA</v>
      </c>
      <c r="I1968" t="str">
        <v>PG-13</v>
      </c>
      <c r="J1968" t="str">
        <v>Ryan Guzman</v>
      </c>
      <c r="K1968" t="str">
        <v>Scott Speer</v>
      </c>
      <c r="L1968">
        <v>3000</v>
      </c>
      <c r="M1968">
        <v>4863</v>
      </c>
      <c r="N1968">
        <v>35</v>
      </c>
      <c r="O1968">
        <v>19000</v>
      </c>
      <c r="P1968">
        <v>6.5</v>
      </c>
      <c r="R1968" t="str">
        <v>In the Heart of the Sea</v>
      </c>
      <c r="S1968">
        <v>42245</v>
      </c>
      <c r="T1968">
        <v>2015</v>
      </c>
      <c r="U1968" t="str">
        <v>2010s</v>
      </c>
      <c r="V1968" t="str">
        <v>Color</v>
      </c>
      <c r="W1968" t="str">
        <v>Action</v>
      </c>
      <c r="X1968" t="str">
        <v>English</v>
      </c>
      <c r="Y1968" t="str">
        <v>USA</v>
      </c>
      <c r="Z1968" t="str">
        <v>PG-13</v>
      </c>
      <c r="AA1968" t="str">
        <v>Chris Hemsworth</v>
      </c>
      <c r="AB1968" t="str">
        <v>Ron Howard</v>
      </c>
      <c r="AC1968">
        <v>26000</v>
      </c>
      <c r="AD1968">
        <v>28328</v>
      </c>
      <c r="AE1968">
        <v>2000</v>
      </c>
      <c r="AF1968">
        <v>27000</v>
      </c>
      <c r="AG1968">
        <v>7</v>
      </c>
      <c r="AH1968">
        <v>289</v>
      </c>
      <c r="AI1968">
        <v>122</v>
      </c>
      <c r="AJ1968">
        <v>24985612</v>
      </c>
    </row>
    <row r="1969" spans="1:36" x14ac:dyDescent="0.25">
      <c r="A1969" t="str">
        <v>Top Five</v>
      </c>
      <c r="B1969">
        <v>41763</v>
      </c>
      <c r="C1969">
        <v>2014</v>
      </c>
      <c r="D1969" t="str">
        <v>2010s</v>
      </c>
      <c r="E1969" t="str">
        <v>Color</v>
      </c>
      <c r="F1969" t="str">
        <v>Comedy</v>
      </c>
      <c r="G1969" t="str">
        <v>English</v>
      </c>
      <c r="H1969" t="str">
        <v>USA</v>
      </c>
      <c r="I1969" t="str">
        <v>R</v>
      </c>
      <c r="J1969" t="str">
        <v>Rosario Dawson</v>
      </c>
      <c r="K1969" t="str">
        <v>Chris Rock</v>
      </c>
      <c r="L1969">
        <v>3000</v>
      </c>
      <c r="M1969">
        <v>5592</v>
      </c>
      <c r="N1969">
        <v>0</v>
      </c>
      <c r="O1969">
        <v>0</v>
      </c>
      <c r="P1969">
        <v>6.5</v>
      </c>
      <c r="R1969" t="str">
        <v>The November Man</v>
      </c>
      <c r="S1969">
        <v>41689</v>
      </c>
      <c r="T1969">
        <v>2014</v>
      </c>
      <c r="U1969" t="str">
        <v>2010s</v>
      </c>
      <c r="V1969" t="str">
        <v>Color</v>
      </c>
      <c r="W1969" t="str">
        <v>Action</v>
      </c>
      <c r="X1969" t="str">
        <v>English</v>
      </c>
      <c r="Y1969" t="str">
        <v>USA</v>
      </c>
      <c r="Z1969" t="str">
        <v>R</v>
      </c>
      <c r="AA1969" t="str">
        <v>Luke Bracey</v>
      </c>
      <c r="AB1969" t="str">
        <v>Roger Donaldson</v>
      </c>
      <c r="AC1969">
        <v>775</v>
      </c>
      <c r="AD1969">
        <v>3033</v>
      </c>
      <c r="AE1969">
        <v>79</v>
      </c>
      <c r="AF1969">
        <v>0</v>
      </c>
      <c r="AG1969">
        <v>6.3</v>
      </c>
      <c r="AH1969">
        <v>172</v>
      </c>
      <c r="AI1969">
        <v>108</v>
      </c>
      <c r="AJ1969">
        <v>24984868</v>
      </c>
    </row>
    <row r="1970" spans="1:36" x14ac:dyDescent="0.25">
      <c r="A1970" t="str">
        <v>The Four Feathers</v>
      </c>
      <c r="B1970">
        <v>37276</v>
      </c>
      <c r="C1970">
        <v>2002</v>
      </c>
      <c r="D1970" t="str">
        <v>2000s</v>
      </c>
      <c r="E1970" t="str">
        <v>Color</v>
      </c>
      <c r="F1970" t="str">
        <v>Adventure</v>
      </c>
      <c r="G1970" t="str">
        <v>English</v>
      </c>
      <c r="H1970" t="str">
        <v>UK</v>
      </c>
      <c r="I1970" t="str">
        <v>PG-13</v>
      </c>
      <c r="J1970" t="str">
        <v>Djimon Hounsou</v>
      </c>
      <c r="K1970" t="str">
        <v>Shekhar Kapur</v>
      </c>
      <c r="L1970">
        <v>3000</v>
      </c>
      <c r="M1970">
        <v>3142</v>
      </c>
      <c r="N1970">
        <v>159</v>
      </c>
      <c r="O1970">
        <v>0</v>
      </c>
      <c r="P1970">
        <v>6.5</v>
      </c>
      <c r="R1970" t="str">
        <v>Kingpin</v>
      </c>
      <c r="S1970">
        <v>35134</v>
      </c>
      <c r="T1970">
        <v>1996</v>
      </c>
      <c r="U1970" t="str">
        <v>1990s</v>
      </c>
      <c r="V1970" t="str">
        <v>Color</v>
      </c>
      <c r="W1970" t="str">
        <v>Comedy</v>
      </c>
      <c r="X1970" t="str">
        <v>English</v>
      </c>
      <c r="Y1970" t="str">
        <v>USA</v>
      </c>
      <c r="Z1970" t="str">
        <v>PG-13</v>
      </c>
      <c r="AA1970" t="str">
        <v>Bill Murray</v>
      </c>
      <c r="AB1970" t="str">
        <v>Bobby Farrelly</v>
      </c>
      <c r="AC1970">
        <v>13000</v>
      </c>
      <c r="AD1970">
        <v>16937</v>
      </c>
      <c r="AE1970">
        <v>101</v>
      </c>
      <c r="AF1970">
        <v>3000</v>
      </c>
      <c r="AG1970">
        <v>6.9</v>
      </c>
      <c r="AH1970">
        <v>62</v>
      </c>
      <c r="AI1970">
        <v>117</v>
      </c>
      <c r="AJ1970">
        <v>24944213</v>
      </c>
    </row>
    <row r="1971" spans="1:36" x14ac:dyDescent="0.25">
      <c r="A1971" t="str">
        <v>Dead Man Down</v>
      </c>
      <c r="B1971">
        <v>41516</v>
      </c>
      <c r="C1971">
        <v>2013</v>
      </c>
      <c r="D1971" t="str">
        <v>2010s</v>
      </c>
      <c r="E1971" t="str">
        <v>Color</v>
      </c>
      <c r="F1971" t="str">
        <v>Action</v>
      </c>
      <c r="G1971" t="str">
        <v>English</v>
      </c>
      <c r="H1971" t="str">
        <v>USA</v>
      </c>
      <c r="I1971" t="str">
        <v>R</v>
      </c>
      <c r="J1971" t="str">
        <v>Dominic Cooper</v>
      </c>
      <c r="K1971" t="str">
        <v>Niels Arden Oplev</v>
      </c>
      <c r="L1971">
        <v>3000</v>
      </c>
      <c r="M1971">
        <v>4253</v>
      </c>
      <c r="N1971">
        <v>76</v>
      </c>
      <c r="O1971">
        <v>0</v>
      </c>
      <c r="P1971">
        <v>6.5</v>
      </c>
      <c r="R1971" t="str">
        <v>The Craft</v>
      </c>
      <c r="S1971">
        <v>35130</v>
      </c>
      <c r="T1971">
        <v>1996</v>
      </c>
      <c r="U1971" t="str">
        <v>1990s</v>
      </c>
      <c r="V1971" t="str">
        <v>Color</v>
      </c>
      <c r="W1971" t="str">
        <v>Drama</v>
      </c>
      <c r="X1971" t="str">
        <v>English</v>
      </c>
      <c r="Y1971" t="str">
        <v>USA</v>
      </c>
      <c r="Z1971" t="str">
        <v>R</v>
      </c>
      <c r="AA1971" t="str">
        <v>Christine Taylor</v>
      </c>
      <c r="AB1971" t="str">
        <v>Andrew Fleming</v>
      </c>
      <c r="AC1971">
        <v>838</v>
      </c>
      <c r="AD1971">
        <v>1812</v>
      </c>
      <c r="AE1971">
        <v>26</v>
      </c>
      <c r="AF1971">
        <v>6000</v>
      </c>
      <c r="AG1971">
        <v>6.2</v>
      </c>
      <c r="AH1971">
        <v>93</v>
      </c>
      <c r="AI1971">
        <v>101</v>
      </c>
      <c r="AJ1971">
        <v>24881000</v>
      </c>
    </row>
    <row r="1972" spans="1:36" x14ac:dyDescent="0.25">
      <c r="A1972" t="str">
        <v>Tomorrowland</v>
      </c>
      <c r="B1972">
        <v>42315</v>
      </c>
      <c r="C1972">
        <v>2015</v>
      </c>
      <c r="D1972" t="str">
        <v>2010s</v>
      </c>
      <c r="E1972" t="str">
        <v>Color</v>
      </c>
      <c r="F1972" t="str">
        <v>Action</v>
      </c>
      <c r="G1972" t="str">
        <v>English</v>
      </c>
      <c r="H1972" t="str">
        <v>USA</v>
      </c>
      <c r="I1972" t="str">
        <v>PG</v>
      </c>
      <c r="J1972" t="str">
        <v>Judy Greer</v>
      </c>
      <c r="K1972" t="str">
        <v>Brad Bird</v>
      </c>
      <c r="L1972">
        <v>2000</v>
      </c>
      <c r="M1972">
        <v>5046</v>
      </c>
      <c r="N1972">
        <v>663</v>
      </c>
      <c r="O1972">
        <v>37000</v>
      </c>
      <c r="P1972">
        <v>6.5</v>
      </c>
      <c r="R1972" t="str">
        <v>Never Back Down</v>
      </c>
      <c r="S1972">
        <v>39695</v>
      </c>
      <c r="T1972">
        <v>2008</v>
      </c>
      <c r="U1972" t="str">
        <v>2000s</v>
      </c>
      <c r="V1972" t="str">
        <v>Color</v>
      </c>
      <c r="W1972" t="str">
        <v>Action</v>
      </c>
      <c r="X1972" t="str">
        <v>English</v>
      </c>
      <c r="Y1972" t="str">
        <v>USA</v>
      </c>
      <c r="Z1972" t="str">
        <v>PG-13</v>
      </c>
      <c r="AA1972" t="str">
        <v>Djimon Hounsou</v>
      </c>
      <c r="AB1972" t="str">
        <v>Jeff Wadlow</v>
      </c>
      <c r="AC1972">
        <v>3000</v>
      </c>
      <c r="AD1972">
        <v>4089</v>
      </c>
      <c r="AE1972">
        <v>65</v>
      </c>
      <c r="AF1972">
        <v>0</v>
      </c>
      <c r="AG1972">
        <v>6.6</v>
      </c>
      <c r="AH1972">
        <v>140</v>
      </c>
      <c r="AI1972">
        <v>110</v>
      </c>
      <c r="AJ1972">
        <v>24848292</v>
      </c>
    </row>
    <row r="1973" spans="1:36" x14ac:dyDescent="0.25">
      <c r="A1973" t="str">
        <v>Ladder 49</v>
      </c>
      <c r="B1973">
        <v>38087</v>
      </c>
      <c r="C1973">
        <v>2004</v>
      </c>
      <c r="D1973" t="str">
        <v>2000s</v>
      </c>
      <c r="E1973" t="str">
        <v>Color</v>
      </c>
      <c r="F1973" t="str">
        <v>Action</v>
      </c>
      <c r="G1973" t="str">
        <v>English</v>
      </c>
      <c r="H1973" t="str">
        <v>USA</v>
      </c>
      <c r="I1973" t="str">
        <v>PG-13</v>
      </c>
      <c r="J1973" t="str">
        <v>Billy Burke</v>
      </c>
      <c r="K1973" t="str">
        <v>Jay Russell</v>
      </c>
      <c r="L1973">
        <v>2000</v>
      </c>
      <c r="M1973">
        <v>4496</v>
      </c>
      <c r="N1973">
        <v>13</v>
      </c>
      <c r="O1973">
        <v>0</v>
      </c>
      <c r="P1973">
        <v>6.5</v>
      </c>
      <c r="R1973" t="str">
        <v>Our Idiot Brother</v>
      </c>
      <c r="S1973">
        <v>40702</v>
      </c>
      <c r="T1973">
        <v>2011</v>
      </c>
      <c r="U1973" t="str">
        <v>2010s</v>
      </c>
      <c r="V1973" t="str">
        <v>Color</v>
      </c>
      <c r="W1973" t="str">
        <v>Comedy</v>
      </c>
      <c r="X1973" t="str">
        <v>English</v>
      </c>
      <c r="Y1973" t="str">
        <v>USA</v>
      </c>
      <c r="Z1973" t="str">
        <v>R</v>
      </c>
      <c r="AA1973" t="str">
        <v>Zooey Deschanel</v>
      </c>
      <c r="AB1973" t="str">
        <v>Jesse Peretz</v>
      </c>
      <c r="AC1973">
        <v>11000</v>
      </c>
      <c r="AD1973">
        <v>15710</v>
      </c>
      <c r="AE1973">
        <v>37</v>
      </c>
      <c r="AF1973">
        <v>11000</v>
      </c>
      <c r="AG1973">
        <v>6.4</v>
      </c>
      <c r="AH1973">
        <v>179</v>
      </c>
      <c r="AI1973">
        <v>90</v>
      </c>
      <c r="AJ1973">
        <v>24809547</v>
      </c>
    </row>
    <row r="1974" spans="1:36" x14ac:dyDescent="0.25">
      <c r="A1974" t="str">
        <v>The Purge: Anarchy</v>
      </c>
      <c r="B1974">
        <v>41710</v>
      </c>
      <c r="C1974">
        <v>2014</v>
      </c>
      <c r="D1974" t="str">
        <v>2010s</v>
      </c>
      <c r="E1974" t="str">
        <v>Color</v>
      </c>
      <c r="F1974" t="str">
        <v>Action</v>
      </c>
      <c r="G1974" t="str">
        <v>English</v>
      </c>
      <c r="H1974" t="str">
        <v>USA</v>
      </c>
      <c r="I1974" t="str">
        <v>R</v>
      </c>
      <c r="J1974" t="str">
        <v>Noel Gugliemi</v>
      </c>
      <c r="K1974" t="str">
        <v>James DeMonaco</v>
      </c>
      <c r="L1974">
        <v>2000</v>
      </c>
      <c r="M1974">
        <v>6807</v>
      </c>
      <c r="N1974">
        <v>65</v>
      </c>
      <c r="O1974">
        <v>15000</v>
      </c>
      <c r="P1974">
        <v>6.5</v>
      </c>
      <c r="R1974" t="str">
        <v>From Russia with Love</v>
      </c>
      <c r="S1974">
        <v>23339</v>
      </c>
      <c r="T1974">
        <v>1963</v>
      </c>
      <c r="U1974" t="str">
        <v>1960s</v>
      </c>
      <c r="V1974" t="str">
        <v>Color</v>
      </c>
      <c r="W1974" t="str">
        <v>Action</v>
      </c>
      <c r="X1974" t="str">
        <v>English</v>
      </c>
      <c r="Y1974" t="str">
        <v>UK</v>
      </c>
      <c r="Z1974" t="str">
        <v>Approved</v>
      </c>
      <c r="AA1974" t="str">
        <v>Robert Shaw</v>
      </c>
      <c r="AB1974" t="str">
        <v>Terence Young</v>
      </c>
      <c r="AC1974">
        <v>559</v>
      </c>
      <c r="AD1974">
        <v>1456</v>
      </c>
      <c r="AE1974">
        <v>92</v>
      </c>
      <c r="AF1974">
        <v>0</v>
      </c>
      <c r="AG1974">
        <v>7.5</v>
      </c>
      <c r="AH1974">
        <v>167</v>
      </c>
      <c r="AI1974">
        <v>115</v>
      </c>
      <c r="AJ1974">
        <v>24800000</v>
      </c>
    </row>
    <row r="1975" spans="1:36" x14ac:dyDescent="0.25">
      <c r="A1975" t="str">
        <v>Jeff, Who Lives at Home</v>
      </c>
      <c r="B1975">
        <v>40693</v>
      </c>
      <c r="C1975">
        <v>2011</v>
      </c>
      <c r="D1975" t="str">
        <v>2010s</v>
      </c>
      <c r="E1975" t="str">
        <v>Color</v>
      </c>
      <c r="F1975" t="str">
        <v>Comedy</v>
      </c>
      <c r="G1975" t="str">
        <v>English</v>
      </c>
      <c r="H1975" t="str">
        <v>USA</v>
      </c>
      <c r="I1975" t="str">
        <v>R</v>
      </c>
      <c r="J1975" t="str">
        <v>Judy Greer</v>
      </c>
      <c r="K1975" t="str">
        <v>Jay Duplass</v>
      </c>
      <c r="L1975">
        <v>2000</v>
      </c>
      <c r="M1975">
        <v>3374</v>
      </c>
      <c r="N1975">
        <v>157</v>
      </c>
      <c r="O1975">
        <v>0</v>
      </c>
      <c r="P1975">
        <v>6.5</v>
      </c>
      <c r="R1975" t="str">
        <v>Thank You for Smoking</v>
      </c>
      <c r="S1975">
        <v>38411</v>
      </c>
      <c r="T1975">
        <v>2005</v>
      </c>
      <c r="U1975" t="str">
        <v>2000s</v>
      </c>
      <c r="V1975" t="str">
        <v>Color</v>
      </c>
      <c r="W1975" t="str">
        <v>Comedy</v>
      </c>
      <c r="X1975" t="str">
        <v>English</v>
      </c>
      <c r="Y1975" t="str">
        <v>USA</v>
      </c>
      <c r="Z1975" t="str">
        <v>R</v>
      </c>
      <c r="AA1975" t="str">
        <v>J.K. Simmons</v>
      </c>
      <c r="AB1975" t="str">
        <v>Jason Reitman</v>
      </c>
      <c r="AC1975">
        <v>24000</v>
      </c>
      <c r="AD1975">
        <v>25092</v>
      </c>
      <c r="AE1975">
        <v>655</v>
      </c>
      <c r="AF1975">
        <v>0</v>
      </c>
      <c r="AG1975">
        <v>7.6</v>
      </c>
      <c r="AH1975">
        <v>239</v>
      </c>
      <c r="AI1975">
        <v>92</v>
      </c>
      <c r="AJ1975">
        <v>24792061</v>
      </c>
    </row>
    <row r="1976" spans="1:36" x14ac:dyDescent="0.25">
      <c r="A1976" t="str">
        <v>The Joneses</v>
      </c>
      <c r="B1976">
        <v>40142</v>
      </c>
      <c r="C1976">
        <v>2009</v>
      </c>
      <c r="D1976" t="str">
        <v>2000s</v>
      </c>
      <c r="E1976" t="str">
        <v>Color</v>
      </c>
      <c r="F1976" t="str">
        <v>Comedy</v>
      </c>
      <c r="G1976" t="str">
        <v>English</v>
      </c>
      <c r="H1976" t="str">
        <v>USA</v>
      </c>
      <c r="I1976" t="str">
        <v>R</v>
      </c>
      <c r="J1976" t="str">
        <v>Demi Moore</v>
      </c>
      <c r="K1976" t="str">
        <v>Derrick Borte</v>
      </c>
      <c r="L1976">
        <v>2000</v>
      </c>
      <c r="M1976">
        <v>4607</v>
      </c>
      <c r="N1976">
        <v>17</v>
      </c>
      <c r="O1976">
        <v>0</v>
      </c>
      <c r="P1976">
        <v>6.5</v>
      </c>
      <c r="R1976" t="str">
        <v>Waking Ned Devine</v>
      </c>
      <c r="S1976">
        <v>36139</v>
      </c>
      <c r="T1976">
        <v>1998</v>
      </c>
      <c r="U1976" t="str">
        <v>1990s</v>
      </c>
      <c r="V1976" t="str">
        <v>Color</v>
      </c>
      <c r="W1976" t="str">
        <v>Comedy</v>
      </c>
      <c r="X1976" t="str">
        <v>English</v>
      </c>
      <c r="Y1976" t="str">
        <v>UK</v>
      </c>
      <c r="Z1976" t="str">
        <v>PG</v>
      </c>
      <c r="AA1976" t="str">
        <v>James Nesbitt</v>
      </c>
      <c r="AB1976" t="str">
        <v>Kirk Jones</v>
      </c>
      <c r="AC1976">
        <v>773</v>
      </c>
      <c r="AD1976">
        <v>1965</v>
      </c>
      <c r="AE1976">
        <v>52</v>
      </c>
      <c r="AF1976">
        <v>0</v>
      </c>
      <c r="AG1976">
        <v>7.4</v>
      </c>
      <c r="AH1976">
        <v>94</v>
      </c>
      <c r="AI1976">
        <v>91</v>
      </c>
      <c r="AJ1976">
        <v>24788807</v>
      </c>
    </row>
    <row r="1977" spans="1:36" x14ac:dyDescent="0.25">
      <c r="A1977" t="str">
        <v>The Basket</v>
      </c>
      <c r="B1977">
        <v>36170</v>
      </c>
      <c r="C1977">
        <v>1999</v>
      </c>
      <c r="D1977" t="str">
        <v>1990s</v>
      </c>
      <c r="E1977" t="str">
        <v>Color</v>
      </c>
      <c r="F1977" t="str">
        <v>Drama</v>
      </c>
      <c r="G1977" t="str">
        <v>English</v>
      </c>
      <c r="H1977" t="str">
        <v>USA</v>
      </c>
      <c r="I1977" t="str">
        <v>PG</v>
      </c>
      <c r="J1977" t="str">
        <v>Eric Dane</v>
      </c>
      <c r="K1977" t="str">
        <v>Rich Cowan</v>
      </c>
      <c r="L1977">
        <v>2000</v>
      </c>
      <c r="M1977">
        <v>3475</v>
      </c>
      <c r="N1977">
        <v>7</v>
      </c>
      <c r="O1977">
        <v>117</v>
      </c>
      <c r="P1977">
        <v>6.5</v>
      </c>
      <c r="R1977" t="str">
        <v>Sex, Lies, and Videotape</v>
      </c>
      <c r="S1977">
        <v>32757</v>
      </c>
      <c r="T1977">
        <v>1989</v>
      </c>
      <c r="U1977" t="str">
        <v>1980s</v>
      </c>
      <c r="V1977" t="str">
        <v>Color</v>
      </c>
      <c r="W1977" t="str">
        <v>Drama</v>
      </c>
      <c r="X1977" t="str">
        <v>English</v>
      </c>
      <c r="Y1977" t="str">
        <v>USA</v>
      </c>
      <c r="Z1977" t="str">
        <v>R</v>
      </c>
      <c r="AA1977" t="str">
        <v>Peter Gallagher</v>
      </c>
      <c r="AB1977" t="str">
        <v>Steven Soderbergh</v>
      </c>
      <c r="AC1977">
        <v>828</v>
      </c>
      <c r="AD1977">
        <v>1431</v>
      </c>
      <c r="AE1977">
        <v>0</v>
      </c>
      <c r="AF1977">
        <v>2000</v>
      </c>
      <c r="AG1977">
        <v>7.2</v>
      </c>
      <c r="AH1977">
        <v>58</v>
      </c>
      <c r="AI1977">
        <v>100</v>
      </c>
      <c r="AJ1977">
        <v>24741700</v>
      </c>
    </row>
    <row r="1978" spans="1:36" x14ac:dyDescent="0.25">
      <c r="A1978" t="str">
        <v>Down in the Valley</v>
      </c>
      <c r="B1978">
        <v>38665</v>
      </c>
      <c r="C1978">
        <v>2005</v>
      </c>
      <c r="D1978" t="str">
        <v>2000s</v>
      </c>
      <c r="E1978" t="str">
        <v>Color</v>
      </c>
      <c r="F1978" t="str">
        <v>Drama</v>
      </c>
      <c r="G1978" t="str">
        <v>English</v>
      </c>
      <c r="H1978" t="str">
        <v>USA</v>
      </c>
      <c r="I1978" t="str">
        <v>R</v>
      </c>
      <c r="J1978" t="str">
        <v>Hunter Parrish</v>
      </c>
      <c r="K1978" t="str">
        <v>David Jacobson</v>
      </c>
      <c r="L1978">
        <v>2000</v>
      </c>
      <c r="M1978">
        <v>3921</v>
      </c>
      <c r="N1978">
        <v>12</v>
      </c>
      <c r="O1978">
        <v>412</v>
      </c>
      <c r="P1978">
        <v>6.5</v>
      </c>
      <c r="R1978" t="str">
        <v>Air Bud</v>
      </c>
      <c r="S1978">
        <v>35717</v>
      </c>
      <c r="T1978">
        <v>1997</v>
      </c>
      <c r="U1978" t="str">
        <v>1990s</v>
      </c>
      <c r="V1978" t="str">
        <v>Color</v>
      </c>
      <c r="W1978" t="str">
        <v>Comedy</v>
      </c>
      <c r="X1978" t="str">
        <v>English</v>
      </c>
      <c r="Y1978" t="str">
        <v>USA</v>
      </c>
      <c r="Z1978" t="str">
        <v>PG</v>
      </c>
      <c r="AA1978" t="str">
        <v>Kevin Zegers</v>
      </c>
      <c r="AB1978" t="str">
        <v>Charles Martin Smith</v>
      </c>
      <c r="AC1978">
        <v>2000</v>
      </c>
      <c r="AD1978">
        <v>4277</v>
      </c>
      <c r="AE1978">
        <v>188</v>
      </c>
      <c r="AF1978">
        <v>902</v>
      </c>
      <c r="AG1978">
        <v>5.0999999999999996</v>
      </c>
      <c r="AH1978">
        <v>35</v>
      </c>
      <c r="AI1978">
        <v>98</v>
      </c>
      <c r="AJ1978">
        <v>24629916</v>
      </c>
    </row>
    <row r="1979" spans="1:36" x14ac:dyDescent="0.25">
      <c r="A1979" t="str">
        <v>Monsters vs. Aliens</v>
      </c>
      <c r="B1979">
        <v>39963</v>
      </c>
      <c r="C1979">
        <v>2009</v>
      </c>
      <c r="D1979" t="str">
        <v>2000s</v>
      </c>
      <c r="E1979" t="str">
        <v>Color</v>
      </c>
      <c r="F1979" t="str">
        <v>Action</v>
      </c>
      <c r="G1979" t="str">
        <v>English</v>
      </c>
      <c r="H1979" t="str">
        <v>USA</v>
      </c>
      <c r="I1979" t="str">
        <v>PG</v>
      </c>
      <c r="J1979" t="str">
        <v>Amy Poehler</v>
      </c>
      <c r="K1979" t="str">
        <v>Rob Letterman</v>
      </c>
      <c r="L1979">
        <v>1000</v>
      </c>
      <c r="M1979">
        <v>2579</v>
      </c>
      <c r="N1979">
        <v>11</v>
      </c>
      <c r="O1979">
        <v>0</v>
      </c>
      <c r="P1979">
        <v>6.5</v>
      </c>
      <c r="R1979" t="str">
        <v>Sicko</v>
      </c>
      <c r="S1979">
        <v>39409</v>
      </c>
      <c r="T1979">
        <v>2007</v>
      </c>
      <c r="U1979" t="str">
        <v>2000s</v>
      </c>
      <c r="V1979" t="str">
        <v>Color</v>
      </c>
      <c r="W1979" t="str">
        <v>Documentary</v>
      </c>
      <c r="X1979" t="str">
        <v>English</v>
      </c>
      <c r="Y1979" t="str">
        <v>USA</v>
      </c>
      <c r="Z1979" t="str">
        <v>PG-13</v>
      </c>
      <c r="AA1979" t="str">
        <v>Michael Moore</v>
      </c>
      <c r="AB1979" t="str">
        <v>Michael Moore</v>
      </c>
      <c r="AC1979">
        <v>909</v>
      </c>
      <c r="AD1979">
        <v>1633</v>
      </c>
      <c r="AE1979">
        <v>909</v>
      </c>
      <c r="AF1979">
        <v>0</v>
      </c>
      <c r="AG1979">
        <v>8</v>
      </c>
      <c r="AH1979">
        <v>263</v>
      </c>
      <c r="AI1979">
        <v>123</v>
      </c>
      <c r="AJ1979">
        <v>24530513</v>
      </c>
    </row>
    <row r="1980" spans="1:36" x14ac:dyDescent="0.25">
      <c r="A1980" t="str">
        <v>Dinosaur</v>
      </c>
      <c r="B1980">
        <v>36545</v>
      </c>
      <c r="C1980">
        <v>2000</v>
      </c>
      <c r="D1980" t="str">
        <v>2000s</v>
      </c>
      <c r="E1980" t="str">
        <v>Color</v>
      </c>
      <c r="F1980" t="str">
        <v>Adventure</v>
      </c>
      <c r="G1980" t="str">
        <v>English</v>
      </c>
      <c r="H1980" t="str">
        <v>USA</v>
      </c>
      <c r="I1980" t="str">
        <v>PG</v>
      </c>
      <c r="J1980" t="str">
        <v>Alfre Woodard</v>
      </c>
      <c r="K1980" t="str">
        <v>Eric Leighton</v>
      </c>
      <c r="L1980">
        <v>1000</v>
      </c>
      <c r="M1980">
        <v>2945</v>
      </c>
      <c r="N1980">
        <v>0</v>
      </c>
      <c r="O1980">
        <v>0</v>
      </c>
      <c r="P1980">
        <v>6.5</v>
      </c>
      <c r="R1980" t="str">
        <v>Unleashed</v>
      </c>
      <c r="S1980">
        <v>38708</v>
      </c>
      <c r="T1980">
        <v>2005</v>
      </c>
      <c r="U1980" t="str">
        <v>2000s</v>
      </c>
      <c r="V1980" t="str">
        <v>Color</v>
      </c>
      <c r="W1980" t="str">
        <v>Action</v>
      </c>
      <c r="X1980" t="str">
        <v>English</v>
      </c>
      <c r="Y1980" t="str">
        <v>France</v>
      </c>
      <c r="Z1980" t="str">
        <v>R</v>
      </c>
      <c r="AA1980" t="str">
        <v>Morgan Freeman</v>
      </c>
      <c r="AB1980" t="str">
        <v>Louis Leterrier</v>
      </c>
      <c r="AC1980">
        <v>11000</v>
      </c>
      <c r="AD1980">
        <v>22383</v>
      </c>
      <c r="AE1980">
        <v>255</v>
      </c>
      <c r="AF1980">
        <v>0</v>
      </c>
      <c r="AG1980">
        <v>7</v>
      </c>
      <c r="AH1980">
        <v>177</v>
      </c>
      <c r="AI1980">
        <v>103</v>
      </c>
      <c r="AJ1980">
        <v>24520892</v>
      </c>
    </row>
    <row r="1981" spans="1:36" x14ac:dyDescent="0.25">
      <c r="A1981" t="str">
        <v>Road Trip</v>
      </c>
      <c r="B1981">
        <v>36778</v>
      </c>
      <c r="C1981">
        <v>2000</v>
      </c>
      <c r="D1981" t="str">
        <v>2000s</v>
      </c>
      <c r="E1981" t="str">
        <v>Color</v>
      </c>
      <c r="F1981" t="str">
        <v>Comedy</v>
      </c>
      <c r="G1981" t="str">
        <v>English</v>
      </c>
      <c r="H1981" t="str">
        <v>USA</v>
      </c>
      <c r="I1981" t="str">
        <v>R</v>
      </c>
      <c r="J1981" t="str">
        <v>Ethan Suplee</v>
      </c>
      <c r="K1981" t="str">
        <v>Todd Phillips</v>
      </c>
      <c r="L1981">
        <v>1000</v>
      </c>
      <c r="M1981">
        <v>3889</v>
      </c>
      <c r="N1981">
        <v>480</v>
      </c>
      <c r="O1981">
        <v>0</v>
      </c>
      <c r="P1981">
        <v>6.5</v>
      </c>
      <c r="R1981" t="str">
        <v>Sling Blade</v>
      </c>
      <c r="S1981">
        <v>35330</v>
      </c>
      <c r="T1981">
        <v>1996</v>
      </c>
      <c r="U1981" t="str">
        <v>1990s</v>
      </c>
      <c r="V1981" t="str">
        <v>Color</v>
      </c>
      <c r="W1981" t="str">
        <v>Drama</v>
      </c>
      <c r="X1981" t="str">
        <v>English</v>
      </c>
      <c r="Y1981" t="str">
        <v>USA</v>
      </c>
      <c r="Z1981" t="str">
        <v>R</v>
      </c>
      <c r="AA1981" t="str">
        <v>Robert Duvall</v>
      </c>
      <c r="AB1981" t="str">
        <v>Billy Bob Thornton</v>
      </c>
      <c r="AC1981">
        <v>3000</v>
      </c>
      <c r="AD1981">
        <v>3967</v>
      </c>
      <c r="AE1981">
        <v>0</v>
      </c>
      <c r="AF1981">
        <v>0</v>
      </c>
      <c r="AG1981">
        <v>8</v>
      </c>
      <c r="AH1981">
        <v>104</v>
      </c>
      <c r="AI1981">
        <v>148</v>
      </c>
      <c r="AJ1981">
        <v>24475416</v>
      </c>
    </row>
    <row r="1982" spans="1:36" x14ac:dyDescent="0.25">
      <c r="A1982" t="str">
        <v>Brown Sugar</v>
      </c>
      <c r="B1982">
        <v>37483</v>
      </c>
      <c r="C1982">
        <v>2002</v>
      </c>
      <c r="D1982" t="str">
        <v>2000s</v>
      </c>
      <c r="E1982" t="str">
        <v>Color</v>
      </c>
      <c r="F1982" t="str">
        <v>Comedy</v>
      </c>
      <c r="G1982" t="str">
        <v>English</v>
      </c>
      <c r="H1982" t="str">
        <v>USA</v>
      </c>
      <c r="I1982" t="str">
        <v>PG-13</v>
      </c>
      <c r="J1982" t="str">
        <v>Boris Kodjoe</v>
      </c>
      <c r="K1982" t="str">
        <v>Rick Famuyiwa</v>
      </c>
      <c r="L1982">
        <v>1000</v>
      </c>
      <c r="M1982">
        <v>3199</v>
      </c>
      <c r="N1982">
        <v>44</v>
      </c>
      <c r="O1982">
        <v>0</v>
      </c>
      <c r="P1982">
        <v>6.5</v>
      </c>
      <c r="R1982" t="str">
        <v>Don Jon</v>
      </c>
      <c r="S1982">
        <v>41571</v>
      </c>
      <c r="T1982">
        <v>2013</v>
      </c>
      <c r="U1982" t="str">
        <v>2010s</v>
      </c>
      <c r="V1982" t="str">
        <v>Color</v>
      </c>
      <c r="W1982" t="str">
        <v>Comedy</v>
      </c>
      <c r="X1982" t="str">
        <v>English</v>
      </c>
      <c r="Y1982" t="str">
        <v>USA</v>
      </c>
      <c r="Z1982" t="str">
        <v>R</v>
      </c>
      <c r="AA1982" t="str">
        <v>Joseph Gordon-Levitt</v>
      </c>
      <c r="AB1982" t="str">
        <v>Joseph Gordon-Levitt</v>
      </c>
      <c r="AC1982">
        <v>23000</v>
      </c>
      <c r="AD1982">
        <v>44265</v>
      </c>
      <c r="AE1982">
        <v>23000</v>
      </c>
      <c r="AF1982">
        <v>33000</v>
      </c>
      <c r="AG1982">
        <v>6.6</v>
      </c>
      <c r="AH1982">
        <v>364</v>
      </c>
      <c r="AI1982">
        <v>90</v>
      </c>
      <c r="AJ1982">
        <v>24475193</v>
      </c>
    </row>
    <row r="1983" spans="1:36" x14ac:dyDescent="0.25">
      <c r="A1983" t="str">
        <v>Choke</v>
      </c>
      <c r="B1983">
        <v>39715</v>
      </c>
      <c r="C1983">
        <v>2008</v>
      </c>
      <c r="D1983" t="str">
        <v>2000s</v>
      </c>
      <c r="E1983" t="str">
        <v>Color</v>
      </c>
      <c r="F1983" t="str">
        <v>Comedy</v>
      </c>
      <c r="G1983" t="str">
        <v>English</v>
      </c>
      <c r="H1983" t="str">
        <v>USA</v>
      </c>
      <c r="I1983" t="str">
        <v>R</v>
      </c>
      <c r="J1983" t="str">
        <v>Anjelica Huston</v>
      </c>
      <c r="K1983" t="str">
        <v>Clark Gregg</v>
      </c>
      <c r="L1983">
        <v>1000</v>
      </c>
      <c r="M1983">
        <v>3608</v>
      </c>
      <c r="N1983">
        <v>0</v>
      </c>
      <c r="O1983">
        <v>0</v>
      </c>
      <c r="P1983">
        <v>6.5</v>
      </c>
      <c r="R1983" t="str">
        <v>The Sweetest Thing</v>
      </c>
      <c r="S1983">
        <v>37465</v>
      </c>
      <c r="T1983">
        <v>2002</v>
      </c>
      <c r="U1983" t="str">
        <v>2000s</v>
      </c>
      <c r="V1983" t="str">
        <v>Color</v>
      </c>
      <c r="W1983" t="str">
        <v>Comedy</v>
      </c>
      <c r="X1983" t="str">
        <v>English</v>
      </c>
      <c r="Y1983" t="str">
        <v>USA</v>
      </c>
      <c r="Z1983" t="str">
        <v>R</v>
      </c>
      <c r="AA1983" t="str">
        <v>Judith Chapman</v>
      </c>
      <c r="AB1983" t="str">
        <v>Roger Kumble</v>
      </c>
      <c r="AC1983">
        <v>44</v>
      </c>
      <c r="AD1983">
        <v>132</v>
      </c>
      <c r="AE1983">
        <v>16</v>
      </c>
      <c r="AF1983">
        <v>0</v>
      </c>
      <c r="AG1983">
        <v>5.0999999999999996</v>
      </c>
      <c r="AH1983">
        <v>99</v>
      </c>
      <c r="AI1983">
        <v>90</v>
      </c>
      <c r="AJ1983">
        <v>24430272</v>
      </c>
    </row>
    <row r="1984" spans="1:36" x14ac:dyDescent="0.25">
      <c r="A1984" t="str">
        <v>Bamboozled</v>
      </c>
      <c r="B1984">
        <v>36721</v>
      </c>
      <c r="C1984">
        <v>2000</v>
      </c>
      <c r="D1984" t="str">
        <v>2000s</v>
      </c>
      <c r="E1984" t="str">
        <v>Color</v>
      </c>
      <c r="F1984" t="str">
        <v>Comedy</v>
      </c>
      <c r="G1984" t="str">
        <v>English</v>
      </c>
      <c r="H1984" t="str">
        <v>USA</v>
      </c>
      <c r="I1984" t="str">
        <v>R</v>
      </c>
      <c r="J1984" t="str">
        <v>Gillian White</v>
      </c>
      <c r="K1984" t="str">
        <v>Spike Lee</v>
      </c>
      <c r="L1984">
        <v>1000</v>
      </c>
      <c r="M1984">
        <v>4266</v>
      </c>
      <c r="N1984">
        <v>0</v>
      </c>
      <c r="O1984">
        <v>1000</v>
      </c>
      <c r="P1984">
        <v>6.5</v>
      </c>
      <c r="R1984" t="str">
        <v>Elektra</v>
      </c>
      <c r="S1984">
        <v>38689</v>
      </c>
      <c r="T1984">
        <v>2005</v>
      </c>
      <c r="U1984" t="str">
        <v>2000s</v>
      </c>
      <c r="V1984" t="str">
        <v>Color</v>
      </c>
      <c r="W1984" t="str">
        <v>Action</v>
      </c>
      <c r="X1984" t="str">
        <v>English</v>
      </c>
      <c r="Y1984" t="str">
        <v>Canada</v>
      </c>
      <c r="Z1984" t="str">
        <v>PG-13</v>
      </c>
      <c r="AA1984" t="str">
        <v>Jennifer Garner</v>
      </c>
      <c r="AB1984" t="str">
        <v>Rob Bowman</v>
      </c>
      <c r="AC1984">
        <v>3000</v>
      </c>
      <c r="AD1984">
        <v>7048</v>
      </c>
      <c r="AE1984">
        <v>38</v>
      </c>
      <c r="AF1984">
        <v>0</v>
      </c>
      <c r="AG1984">
        <v>4.8</v>
      </c>
      <c r="AH1984">
        <v>196</v>
      </c>
      <c r="AI1984">
        <v>100</v>
      </c>
      <c r="AJ1984">
        <v>24407944</v>
      </c>
    </row>
    <row r="1985" spans="1:36" x14ac:dyDescent="0.25">
      <c r="A1985" t="str">
        <v>The Mighty Macs</v>
      </c>
      <c r="B1985">
        <v>40153</v>
      </c>
      <c r="C1985">
        <v>2009</v>
      </c>
      <c r="D1985" t="str">
        <v>2000s</v>
      </c>
      <c r="E1985" t="str">
        <v>Color</v>
      </c>
      <c r="F1985" t="str">
        <v>Drama</v>
      </c>
      <c r="G1985" t="str">
        <v>English</v>
      </c>
      <c r="H1985" t="str">
        <v>USA</v>
      </c>
      <c r="I1985" t="str">
        <v>G</v>
      </c>
      <c r="J1985" t="str">
        <v>Ellen Burstyn</v>
      </c>
      <c r="K1985" t="str">
        <v>Tim Chambers</v>
      </c>
      <c r="L1985">
        <v>1000</v>
      </c>
      <c r="M1985">
        <v>2589</v>
      </c>
      <c r="N1985">
        <v>2</v>
      </c>
      <c r="O1985">
        <v>797</v>
      </c>
      <c r="P1985">
        <v>6.5</v>
      </c>
      <c r="R1985" t="str">
        <v>Sparkle</v>
      </c>
      <c r="S1985">
        <v>41057</v>
      </c>
      <c r="T1985">
        <v>2012</v>
      </c>
      <c r="U1985" t="str">
        <v>2010s</v>
      </c>
      <c r="V1985" t="str">
        <v>Color</v>
      </c>
      <c r="W1985" t="str">
        <v>Drama</v>
      </c>
      <c r="X1985" t="str">
        <v>English</v>
      </c>
      <c r="Y1985" t="str">
        <v>USA</v>
      </c>
      <c r="Z1985" t="str">
        <v>PG-13</v>
      </c>
      <c r="AA1985" t="str">
        <v>Omari Hardwick</v>
      </c>
      <c r="AB1985" t="str">
        <v>Salim Akil</v>
      </c>
      <c r="AC1985">
        <v>1000</v>
      </c>
      <c r="AD1985">
        <v>5804</v>
      </c>
      <c r="AE1985">
        <v>70</v>
      </c>
      <c r="AF1985">
        <v>0</v>
      </c>
      <c r="AG1985">
        <v>5.7</v>
      </c>
      <c r="AH1985">
        <v>82</v>
      </c>
      <c r="AI1985">
        <v>116</v>
      </c>
      <c r="AJ1985">
        <v>24397469</v>
      </c>
    </row>
    <row r="1986" spans="1:36" x14ac:dyDescent="0.25">
      <c r="A1986" t="str">
        <v>Middle of Nowhere</v>
      </c>
      <c r="B1986">
        <v>40923</v>
      </c>
      <c r="C1986">
        <v>2012</v>
      </c>
      <c r="D1986" t="str">
        <v>2010s</v>
      </c>
      <c r="E1986" t="str">
        <v>Color</v>
      </c>
      <c r="F1986" t="str">
        <v>Drama</v>
      </c>
      <c r="G1986" t="str">
        <v>English</v>
      </c>
      <c r="H1986" t="str">
        <v>USA</v>
      </c>
      <c r="I1986" t="str">
        <v>R</v>
      </c>
      <c r="J1986" t="str">
        <v>Omari Hardwick</v>
      </c>
      <c r="K1986" t="str">
        <v>Ava DuVernay</v>
      </c>
      <c r="L1986">
        <v>1000</v>
      </c>
      <c r="M1986">
        <v>3021</v>
      </c>
      <c r="N1986">
        <v>151</v>
      </c>
      <c r="O1986">
        <v>569</v>
      </c>
      <c r="P1986">
        <v>6.5</v>
      </c>
      <c r="R1986" t="str">
        <v>15 Minutes</v>
      </c>
      <c r="S1986">
        <v>36908</v>
      </c>
      <c r="T1986">
        <v>2001</v>
      </c>
      <c r="U1986" t="str">
        <v>2000s</v>
      </c>
      <c r="V1986" t="str">
        <v>Color</v>
      </c>
      <c r="W1986" t="str">
        <v>Action</v>
      </c>
      <c r="X1986" t="str">
        <v>English</v>
      </c>
      <c r="Y1986" t="str">
        <v>USA</v>
      </c>
      <c r="Z1986" t="str">
        <v>R</v>
      </c>
      <c r="AA1986" t="str">
        <v>Robert De Niro</v>
      </c>
      <c r="AB1986" t="str">
        <v>John Herzfeld</v>
      </c>
      <c r="AC1986">
        <v>22000</v>
      </c>
      <c r="AD1986">
        <v>33585</v>
      </c>
      <c r="AE1986">
        <v>17</v>
      </c>
      <c r="AF1986">
        <v>748</v>
      </c>
      <c r="AG1986">
        <v>6.1</v>
      </c>
      <c r="AH1986">
        <v>151</v>
      </c>
      <c r="AI1986">
        <v>120</v>
      </c>
      <c r="AJ1986">
        <v>24375436</v>
      </c>
    </row>
    <row r="1987" spans="1:36" x14ac:dyDescent="0.25">
      <c r="A1987" t="str">
        <v>The Crazies</v>
      </c>
      <c r="B1987">
        <v>40250</v>
      </c>
      <c r="C1987">
        <v>2010</v>
      </c>
      <c r="D1987" t="str">
        <v>2010s</v>
      </c>
      <c r="E1987" t="str">
        <v>Color</v>
      </c>
      <c r="F1987" t="str">
        <v>Horror</v>
      </c>
      <c r="G1987" t="str">
        <v>English</v>
      </c>
      <c r="H1987" t="str">
        <v>USA</v>
      </c>
      <c r="I1987" t="str">
        <v>R</v>
      </c>
      <c r="J1987" t="str">
        <v>Radha Mitchell</v>
      </c>
      <c r="K1987" t="str">
        <v>Breck Eisner</v>
      </c>
      <c r="L1987">
        <v>991</v>
      </c>
      <c r="M1987">
        <v>2609</v>
      </c>
      <c r="N1987">
        <v>42</v>
      </c>
      <c r="O1987">
        <v>0</v>
      </c>
      <c r="P1987">
        <v>6.5</v>
      </c>
      <c r="R1987" t="str">
        <v>Arlington Road</v>
      </c>
      <c r="S1987">
        <v>36258</v>
      </c>
      <c r="T1987">
        <v>1999</v>
      </c>
      <c r="U1987" t="str">
        <v>1990s</v>
      </c>
      <c r="V1987" t="str">
        <v>Color</v>
      </c>
      <c r="W1987" t="str">
        <v>Crime</v>
      </c>
      <c r="X1987" t="str">
        <v>English</v>
      </c>
      <c r="Y1987" t="str">
        <v>USA</v>
      </c>
      <c r="Z1987" t="str">
        <v>R</v>
      </c>
      <c r="AA1987" t="str">
        <v>Jeff Bridges</v>
      </c>
      <c r="AB1987" t="str">
        <v>Mark Pellington</v>
      </c>
      <c r="AC1987">
        <v>12000</v>
      </c>
      <c r="AD1987">
        <v>13576</v>
      </c>
      <c r="AE1987">
        <v>89</v>
      </c>
      <c r="AF1987">
        <v>0</v>
      </c>
      <c r="AG1987">
        <v>7.2</v>
      </c>
      <c r="AH1987">
        <v>155</v>
      </c>
      <c r="AI1987">
        <v>117</v>
      </c>
      <c r="AJ1987">
        <v>24362501</v>
      </c>
    </row>
    <row r="1988" spans="1:36" x14ac:dyDescent="0.25">
      <c r="A1988" t="str">
        <v>Can't Hardly Wait</v>
      </c>
      <c r="B1988">
        <v>36134</v>
      </c>
      <c r="C1988">
        <v>1998</v>
      </c>
      <c r="D1988" t="str">
        <v>1990s</v>
      </c>
      <c r="E1988" t="str">
        <v>Color</v>
      </c>
      <c r="F1988" t="str">
        <v>Comedy</v>
      </c>
      <c r="G1988" t="str">
        <v>English</v>
      </c>
      <c r="H1988" t="str">
        <v>USA</v>
      </c>
      <c r="I1988" t="str">
        <v>PG-13</v>
      </c>
      <c r="J1988" t="str">
        <v>Ethan Embry</v>
      </c>
      <c r="K1988" t="str">
        <v>Harry Elfont</v>
      </c>
      <c r="L1988">
        <v>982</v>
      </c>
      <c r="M1988">
        <v>4259</v>
      </c>
      <c r="N1988">
        <v>4</v>
      </c>
      <c r="O1988">
        <v>0</v>
      </c>
      <c r="P1988">
        <v>6.5</v>
      </c>
      <c r="R1988" t="str">
        <v>Across the Universe</v>
      </c>
      <c r="S1988">
        <v>39274</v>
      </c>
      <c r="T1988">
        <v>2007</v>
      </c>
      <c r="U1988" t="str">
        <v>2000s</v>
      </c>
      <c r="V1988" t="str">
        <v>Color</v>
      </c>
      <c r="W1988" t="str">
        <v>Drama</v>
      </c>
      <c r="X1988" t="str">
        <v>English</v>
      </c>
      <c r="Y1988" t="str">
        <v>USA</v>
      </c>
      <c r="Z1988" t="str">
        <v>PG-13</v>
      </c>
      <c r="AA1988" t="str">
        <v>Jim Sturgess</v>
      </c>
      <c r="AB1988" t="str">
        <v>Julie Taymor</v>
      </c>
      <c r="AC1988">
        <v>5000</v>
      </c>
      <c r="AD1988">
        <v>5405</v>
      </c>
      <c r="AE1988">
        <v>278</v>
      </c>
      <c r="AF1988">
        <v>14000</v>
      </c>
      <c r="AG1988">
        <v>7.4</v>
      </c>
      <c r="AH1988">
        <v>156</v>
      </c>
      <c r="AI1988">
        <v>133</v>
      </c>
      <c r="AJ1988">
        <v>24343673</v>
      </c>
    </row>
    <row r="1989" spans="1:36" x14ac:dyDescent="0.25">
      <c r="A1989" t="str">
        <v>Oculus</v>
      </c>
      <c r="B1989">
        <v>41565</v>
      </c>
      <c r="C1989">
        <v>2013</v>
      </c>
      <c r="D1989" t="str">
        <v>2010s</v>
      </c>
      <c r="E1989" t="str">
        <v>Color</v>
      </c>
      <c r="F1989" t="str">
        <v>Horror</v>
      </c>
      <c r="G1989" t="str">
        <v>English</v>
      </c>
      <c r="H1989" t="str">
        <v>USA</v>
      </c>
      <c r="I1989" t="str">
        <v>R</v>
      </c>
      <c r="J1989" t="str">
        <v>James Lafferty</v>
      </c>
      <c r="K1989" t="str">
        <v>Mike Flanagan</v>
      </c>
      <c r="L1989">
        <v>972</v>
      </c>
      <c r="M1989">
        <v>2071</v>
      </c>
      <c r="N1989">
        <v>59</v>
      </c>
      <c r="O1989">
        <v>23000</v>
      </c>
      <c r="P1989">
        <v>6.5</v>
      </c>
      <c r="R1989" t="str">
        <v>Renaissance Man</v>
      </c>
      <c r="S1989">
        <v>34498</v>
      </c>
      <c r="T1989">
        <v>1994</v>
      </c>
      <c r="U1989" t="str">
        <v>1990s</v>
      </c>
      <c r="V1989" t="str">
        <v>Color</v>
      </c>
      <c r="W1989" t="str">
        <v>Comedy</v>
      </c>
      <c r="X1989" t="str">
        <v>English</v>
      </c>
      <c r="Y1989" t="str">
        <v>USA</v>
      </c>
      <c r="Z1989" t="str">
        <v>PG-13</v>
      </c>
      <c r="AA1989" t="str">
        <v>Ed Begley Jr.</v>
      </c>
      <c r="AB1989" t="str">
        <v>Penny Marshall</v>
      </c>
      <c r="AC1989">
        <v>783</v>
      </c>
      <c r="AD1989">
        <v>3126</v>
      </c>
      <c r="AE1989">
        <v>545</v>
      </c>
      <c r="AF1989">
        <v>680</v>
      </c>
      <c r="AG1989">
        <v>6.1</v>
      </c>
      <c r="AH1989">
        <v>12</v>
      </c>
      <c r="AI1989">
        <v>128</v>
      </c>
      <c r="AJ1989">
        <v>24332324</v>
      </c>
    </row>
    <row r="1990" spans="1:36" x14ac:dyDescent="0.25">
      <c r="A1990" t="str">
        <v>Footloose</v>
      </c>
      <c r="B1990">
        <v>30778</v>
      </c>
      <c r="C1990">
        <v>1984</v>
      </c>
      <c r="D1990" t="str">
        <v>1980s</v>
      </c>
      <c r="E1990" t="str">
        <v>Color</v>
      </c>
      <c r="F1990" t="str">
        <v>Drama</v>
      </c>
      <c r="G1990" t="str">
        <v>English</v>
      </c>
      <c r="H1990" t="str">
        <v>USA</v>
      </c>
      <c r="I1990" t="str">
        <v>PG</v>
      </c>
      <c r="J1990" t="str">
        <v>Dianne Wiest</v>
      </c>
      <c r="K1990" t="str">
        <v>Herbert Ross</v>
      </c>
      <c r="L1990">
        <v>967</v>
      </c>
      <c r="M1990">
        <v>1962</v>
      </c>
      <c r="N1990">
        <v>71</v>
      </c>
      <c r="O1990">
        <v>0</v>
      </c>
      <c r="P1990">
        <v>6.5</v>
      </c>
      <c r="R1990" t="str">
        <v>Hoffa</v>
      </c>
      <c r="S1990">
        <v>33795</v>
      </c>
      <c r="T1990">
        <v>1992</v>
      </c>
      <c r="U1990" t="str">
        <v>1990s</v>
      </c>
      <c r="V1990" t="str">
        <v>Color</v>
      </c>
      <c r="W1990" t="str">
        <v>Biography</v>
      </c>
      <c r="X1990" t="str">
        <v>English</v>
      </c>
      <c r="Y1990" t="str">
        <v>USA</v>
      </c>
      <c r="Z1990" t="str">
        <v>R</v>
      </c>
      <c r="AA1990" t="str">
        <v>Frank Whaley</v>
      </c>
      <c r="AB1990" t="str">
        <v>Danny DeVito</v>
      </c>
      <c r="AC1990">
        <v>436</v>
      </c>
      <c r="AD1990">
        <v>1394</v>
      </c>
      <c r="AE1990">
        <v>0</v>
      </c>
      <c r="AF1990">
        <v>949</v>
      </c>
      <c r="AG1990">
        <v>6.6</v>
      </c>
      <c r="AH1990">
        <v>32</v>
      </c>
      <c r="AI1990">
        <v>140</v>
      </c>
      <c r="AJ1990">
        <v>24276500</v>
      </c>
    </row>
    <row r="1991" spans="1:36" x14ac:dyDescent="0.25">
      <c r="A1991" t="str">
        <v>My Fellow Americans</v>
      </c>
      <c r="B1991">
        <v>35323</v>
      </c>
      <c r="C1991">
        <v>1996</v>
      </c>
      <c r="D1991" t="str">
        <v>1990s</v>
      </c>
      <c r="E1991" t="str">
        <v>Color</v>
      </c>
      <c r="F1991" t="str">
        <v>Adventure</v>
      </c>
      <c r="G1991" t="str">
        <v>English</v>
      </c>
      <c r="H1991" t="str">
        <v>USA</v>
      </c>
      <c r="I1991" t="str">
        <v>PG-13</v>
      </c>
      <c r="J1991" t="str">
        <v>Wilford Brimley</v>
      </c>
      <c r="K1991" t="str">
        <v>Peter Segal</v>
      </c>
      <c r="L1991">
        <v>957</v>
      </c>
      <c r="M1991">
        <v>4629</v>
      </c>
      <c r="N1991">
        <v>88</v>
      </c>
      <c r="O1991">
        <v>758</v>
      </c>
      <c r="P1991">
        <v>6.5</v>
      </c>
      <c r="R1991" t="str">
        <v>The Spy Next Door</v>
      </c>
      <c r="S1991">
        <v>40449</v>
      </c>
      <c r="T1991">
        <v>2010</v>
      </c>
      <c r="U1991" t="str">
        <v>2010s</v>
      </c>
      <c r="V1991" t="str">
        <v>Color</v>
      </c>
      <c r="W1991" t="str">
        <v>Action</v>
      </c>
      <c r="X1991" t="str">
        <v>English</v>
      </c>
      <c r="Y1991" t="str">
        <v>USA</v>
      </c>
      <c r="Z1991" t="str">
        <v>PG</v>
      </c>
      <c r="AA1991" t="str">
        <v>Madeline Carroll</v>
      </c>
      <c r="AB1991" t="str">
        <v>Brian Levant</v>
      </c>
      <c r="AC1991">
        <v>1000</v>
      </c>
      <c r="AD1991">
        <v>3436</v>
      </c>
      <c r="AE1991">
        <v>32</v>
      </c>
      <c r="AF1991">
        <v>0</v>
      </c>
      <c r="AG1991">
        <v>5.4</v>
      </c>
      <c r="AH1991">
        <v>97</v>
      </c>
      <c r="AI1991">
        <v>94</v>
      </c>
      <c r="AJ1991">
        <v>24268828</v>
      </c>
    </row>
    <row r="1992" spans="1:36" x14ac:dyDescent="0.25">
      <c r="A1992" t="str">
        <v>Stolen Summer</v>
      </c>
      <c r="B1992">
        <v>37390</v>
      </c>
      <c r="C1992">
        <v>2002</v>
      </c>
      <c r="D1992" t="str">
        <v>2000s</v>
      </c>
      <c r="E1992" t="str">
        <v>Color</v>
      </c>
      <c r="F1992" t="str">
        <v>Drama</v>
      </c>
      <c r="G1992" t="str">
        <v>English</v>
      </c>
      <c r="H1992" t="str">
        <v>USA</v>
      </c>
      <c r="I1992" t="str">
        <v>PG</v>
      </c>
      <c r="J1992" t="str">
        <v>Brian Dennehy</v>
      </c>
      <c r="K1992" t="str">
        <v>Pete Jones</v>
      </c>
      <c r="L1992">
        <v>954</v>
      </c>
      <c r="M1992">
        <v>3901</v>
      </c>
      <c r="N1992">
        <v>18</v>
      </c>
      <c r="O1992">
        <v>304</v>
      </c>
      <c r="P1992">
        <v>6.5</v>
      </c>
      <c r="R1992" t="str">
        <v>Hearts in Atlantis</v>
      </c>
      <c r="S1992">
        <v>37110</v>
      </c>
      <c r="T1992">
        <v>2001</v>
      </c>
      <c r="U1992" t="str">
        <v>2000s</v>
      </c>
      <c r="V1992" t="str">
        <v>Color</v>
      </c>
      <c r="W1992" t="str">
        <v>Drama</v>
      </c>
      <c r="X1992" t="str">
        <v>English</v>
      </c>
      <c r="Y1992" t="str">
        <v>USA</v>
      </c>
      <c r="Z1992" t="str">
        <v>PG-13</v>
      </c>
      <c r="AA1992" t="str">
        <v>Anthony Hopkins</v>
      </c>
      <c r="AB1992" t="str">
        <v>Scott Hicks</v>
      </c>
      <c r="AC1992">
        <v>12000</v>
      </c>
      <c r="AD1992">
        <v>13811</v>
      </c>
      <c r="AE1992">
        <v>96</v>
      </c>
      <c r="AF1992">
        <v>0</v>
      </c>
      <c r="AG1992">
        <v>6.9</v>
      </c>
      <c r="AH1992">
        <v>135</v>
      </c>
      <c r="AI1992">
        <v>101</v>
      </c>
      <c r="AJ1992">
        <v>24185781</v>
      </c>
    </row>
    <row r="1993" spans="1:36" x14ac:dyDescent="0.25">
      <c r="A1993" t="str">
        <v>Sex Drive</v>
      </c>
      <c r="B1993">
        <v>39551</v>
      </c>
      <c r="C1993">
        <v>2008</v>
      </c>
      <c r="D1993" t="str">
        <v>2000s</v>
      </c>
      <c r="E1993" t="str">
        <v>Color</v>
      </c>
      <c r="F1993" t="str">
        <v>Adventure</v>
      </c>
      <c r="G1993" t="str">
        <v>English</v>
      </c>
      <c r="H1993" t="str">
        <v>USA</v>
      </c>
      <c r="I1993" t="str">
        <v>R</v>
      </c>
      <c r="J1993" t="str">
        <v>Katrina Bowden</v>
      </c>
      <c r="K1993" t="str">
        <v>Sean Anders</v>
      </c>
      <c r="L1993">
        <v>948</v>
      </c>
      <c r="M1993">
        <v>4324</v>
      </c>
      <c r="N1993">
        <v>51</v>
      </c>
      <c r="O1993">
        <v>0</v>
      </c>
      <c r="P1993">
        <v>6.5</v>
      </c>
      <c r="R1993" t="str">
        <v>Clerks II</v>
      </c>
      <c r="S1993">
        <v>38920</v>
      </c>
      <c r="T1993">
        <v>2006</v>
      </c>
      <c r="U1993" t="str">
        <v>2000s</v>
      </c>
      <c r="V1993" t="str">
        <v>Black and White</v>
      </c>
      <c r="W1993" t="str">
        <v>Comedy</v>
      </c>
      <c r="X1993" t="str">
        <v>English</v>
      </c>
      <c r="Y1993" t="str">
        <v>USA</v>
      </c>
      <c r="Z1993" t="str">
        <v>R</v>
      </c>
      <c r="AA1993" t="str">
        <v>Ethan Suplee</v>
      </c>
      <c r="AB1993" t="str">
        <v>Kevin Smith</v>
      </c>
      <c r="AC1993">
        <v>1000</v>
      </c>
      <c r="AD1993">
        <v>2990</v>
      </c>
      <c r="AE1993">
        <v>0</v>
      </c>
      <c r="AF1993">
        <v>0</v>
      </c>
      <c r="AG1993">
        <v>7.4</v>
      </c>
      <c r="AH1993">
        <v>174</v>
      </c>
      <c r="AI1993">
        <v>97</v>
      </c>
      <c r="AJ1993">
        <v>24138847</v>
      </c>
    </row>
    <row r="1994" spans="1:36" x14ac:dyDescent="0.25">
      <c r="A1994" t="str">
        <v>Basic</v>
      </c>
      <c r="B1994">
        <v>37817</v>
      </c>
      <c r="C1994">
        <v>2003</v>
      </c>
      <c r="D1994" t="str">
        <v>2000s</v>
      </c>
      <c r="E1994" t="str">
        <v>Color</v>
      </c>
      <c r="F1994" t="str">
        <v>Action</v>
      </c>
      <c r="G1994" t="str">
        <v>English</v>
      </c>
      <c r="H1994" t="str">
        <v>Germany</v>
      </c>
      <c r="I1994" t="str">
        <v>R</v>
      </c>
      <c r="J1994" t="str">
        <v>Connie Nielsen</v>
      </c>
      <c r="K1994" t="str">
        <v>John McTiernan</v>
      </c>
      <c r="L1994">
        <v>933</v>
      </c>
      <c r="M1994">
        <v>3357</v>
      </c>
      <c r="N1994">
        <v>323</v>
      </c>
      <c r="O1994">
        <v>0</v>
      </c>
      <c r="P1994">
        <v>6.5</v>
      </c>
      <c r="R1994" t="str">
        <v>Lord of War</v>
      </c>
      <c r="S1994">
        <v>38670</v>
      </c>
      <c r="T1994">
        <v>2005</v>
      </c>
      <c r="U1994" t="str">
        <v>2000s</v>
      </c>
      <c r="V1994" t="str">
        <v>Color</v>
      </c>
      <c r="W1994" t="str">
        <v>Crime</v>
      </c>
      <c r="X1994" t="str">
        <v>English</v>
      </c>
      <c r="Y1994" t="str">
        <v>USA</v>
      </c>
      <c r="Z1994" t="str">
        <v>R</v>
      </c>
      <c r="AA1994" t="str">
        <v>Nicolas Cage</v>
      </c>
      <c r="AB1994" t="str">
        <v>Andrew Niccol</v>
      </c>
      <c r="AC1994">
        <v>12000</v>
      </c>
      <c r="AD1994">
        <v>12076</v>
      </c>
      <c r="AE1994">
        <v>487</v>
      </c>
      <c r="AF1994">
        <v>10000</v>
      </c>
      <c r="AG1994">
        <v>7.6</v>
      </c>
      <c r="AH1994">
        <v>168</v>
      </c>
      <c r="AI1994">
        <v>122</v>
      </c>
      <c r="AJ1994">
        <v>24127895</v>
      </c>
    </row>
    <row r="1995" spans="1:36" x14ac:dyDescent="0.25">
      <c r="A1995" t="str">
        <v>Dreamgirls</v>
      </c>
      <c r="B1995">
        <v>39054</v>
      </c>
      <c r="C1995">
        <v>2006</v>
      </c>
      <c r="D1995" t="str">
        <v>2000s</v>
      </c>
      <c r="E1995" t="str">
        <v>Color</v>
      </c>
      <c r="F1995" t="str">
        <v>Drama</v>
      </c>
      <c r="G1995" t="str">
        <v>English</v>
      </c>
      <c r="H1995" t="str">
        <v>USA</v>
      </c>
      <c r="I1995" t="str">
        <v>PG-13</v>
      </c>
      <c r="J1995" t="str">
        <v>Loretta Devine</v>
      </c>
      <c r="K1995" t="str">
        <v>Bill Condon</v>
      </c>
      <c r="L1995">
        <v>912</v>
      </c>
      <c r="M1995">
        <v>2856</v>
      </c>
      <c r="N1995">
        <v>386</v>
      </c>
      <c r="O1995">
        <v>0</v>
      </c>
      <c r="P1995">
        <v>6.5</v>
      </c>
      <c r="R1995" t="str">
        <v>Tinker Tailor Soldier Spy</v>
      </c>
      <c r="S1995">
        <v>40806</v>
      </c>
      <c r="T1995">
        <v>2011</v>
      </c>
      <c r="U1995" t="str">
        <v>2010s</v>
      </c>
      <c r="V1995" t="str">
        <v>Color</v>
      </c>
      <c r="W1995" t="str">
        <v>Drama</v>
      </c>
      <c r="X1995" t="str">
        <v>English</v>
      </c>
      <c r="Y1995" t="str">
        <v>France</v>
      </c>
      <c r="Z1995" t="str">
        <v>R</v>
      </c>
      <c r="AA1995" t="str">
        <v>Benedict Cumberbatch</v>
      </c>
      <c r="AB1995" t="str">
        <v>Tomas Alfredson</v>
      </c>
      <c r="AC1995">
        <v>19000</v>
      </c>
      <c r="AD1995">
        <v>46241</v>
      </c>
      <c r="AE1995">
        <v>140</v>
      </c>
      <c r="AF1995">
        <v>24000</v>
      </c>
      <c r="AG1995">
        <v>7.1</v>
      </c>
      <c r="AH1995">
        <v>466</v>
      </c>
      <c r="AI1995">
        <v>127</v>
      </c>
      <c r="AJ1995">
        <v>24104113</v>
      </c>
    </row>
    <row r="1996" spans="1:36" x14ac:dyDescent="0.25">
      <c r="A1996" t="str">
        <v>Killing Zoe</v>
      </c>
      <c r="B1996">
        <v>34054</v>
      </c>
      <c r="C1996">
        <v>1993</v>
      </c>
      <c r="D1996" t="str">
        <v>1990s</v>
      </c>
      <c r="E1996" t="str">
        <v>Color</v>
      </c>
      <c r="F1996" t="str">
        <v>Crime</v>
      </c>
      <c r="G1996" t="str">
        <v>English</v>
      </c>
      <c r="H1996" t="str">
        <v>France</v>
      </c>
      <c r="I1996" t="str">
        <v>R</v>
      </c>
      <c r="J1996" t="str">
        <v>Eric Stoltz</v>
      </c>
      <c r="K1996" t="str">
        <v>Roger Avary</v>
      </c>
      <c r="L1996">
        <v>902</v>
      </c>
      <c r="M1996">
        <v>1582</v>
      </c>
      <c r="N1996">
        <v>675</v>
      </c>
      <c r="O1996">
        <v>853</v>
      </c>
      <c r="P1996">
        <v>6.5</v>
      </c>
      <c r="R1996" t="str">
        <v>The Adventures of Huck Finn</v>
      </c>
      <c r="S1996">
        <v>34248</v>
      </c>
      <c r="T1996">
        <v>1993</v>
      </c>
      <c r="U1996" t="str">
        <v>1990s</v>
      </c>
      <c r="V1996" t="str">
        <v>Color</v>
      </c>
      <c r="W1996" t="str">
        <v>Adventure</v>
      </c>
      <c r="X1996" t="str">
        <v>English</v>
      </c>
      <c r="Y1996" t="str">
        <v>USA</v>
      </c>
      <c r="Z1996" t="str">
        <v>PG</v>
      </c>
      <c r="AA1996" t="str">
        <v>Curtis Armstrong</v>
      </c>
      <c r="AB1996" t="str">
        <v>Stephen Sommers</v>
      </c>
      <c r="AC1996">
        <v>876</v>
      </c>
      <c r="AD1996">
        <v>4840</v>
      </c>
      <c r="AE1996">
        <v>208</v>
      </c>
      <c r="AF1996">
        <v>391</v>
      </c>
      <c r="AG1996">
        <v>6.2</v>
      </c>
      <c r="AH1996">
        <v>14</v>
      </c>
      <c r="AI1996">
        <v>108</v>
      </c>
      <c r="AJ1996">
        <v>24103594</v>
      </c>
    </row>
    <row r="1997" spans="1:36" x14ac:dyDescent="0.25">
      <c r="A1997" t="str">
        <v>Letters to Juliet</v>
      </c>
      <c r="B1997">
        <v>40494</v>
      </c>
      <c r="C1997">
        <v>2010</v>
      </c>
      <c r="D1997" t="str">
        <v>2010s</v>
      </c>
      <c r="E1997" t="str">
        <v>Color</v>
      </c>
      <c r="F1997" t="str">
        <v>Comedy</v>
      </c>
      <c r="G1997" t="str">
        <v>English</v>
      </c>
      <c r="H1997" t="str">
        <v>USA</v>
      </c>
      <c r="I1997" t="str">
        <v>PG</v>
      </c>
      <c r="J1997" t="str">
        <v>Vanessa Redgrave</v>
      </c>
      <c r="K1997" t="str">
        <v>Gary Winick</v>
      </c>
      <c r="L1997">
        <v>898</v>
      </c>
      <c r="M1997">
        <v>1026</v>
      </c>
      <c r="N1997">
        <v>56</v>
      </c>
      <c r="O1997">
        <v>13000</v>
      </c>
      <c r="P1997">
        <v>6.5</v>
      </c>
      <c r="R1997" t="str">
        <v>Virtuosity</v>
      </c>
      <c r="S1997">
        <v>34951</v>
      </c>
      <c r="T1997">
        <v>1995</v>
      </c>
      <c r="U1997" t="str">
        <v>1990s</v>
      </c>
      <c r="V1997" t="str">
        <v>Color</v>
      </c>
      <c r="W1997" t="str">
        <v>Action</v>
      </c>
      <c r="X1997" t="str">
        <v>English</v>
      </c>
      <c r="Y1997" t="str">
        <v>USA</v>
      </c>
      <c r="Z1997" t="str">
        <v>R</v>
      </c>
      <c r="AA1997" t="str">
        <v>Denzel Washington</v>
      </c>
      <c r="AB1997" t="str">
        <v>Brett Leonard</v>
      </c>
      <c r="AC1997">
        <v>18000</v>
      </c>
      <c r="AD1997">
        <v>20772</v>
      </c>
      <c r="AE1997">
        <v>32</v>
      </c>
      <c r="AF1997">
        <v>0</v>
      </c>
      <c r="AG1997">
        <v>5.5</v>
      </c>
      <c r="AH1997">
        <v>44</v>
      </c>
      <c r="AI1997">
        <v>106</v>
      </c>
      <c r="AJ1997">
        <v>24048000</v>
      </c>
    </row>
    <row r="1998" spans="1:36" x14ac:dyDescent="0.25">
      <c r="A1998" t="str">
        <v>Me, Myself &amp; Irene</v>
      </c>
      <c r="B1998">
        <v>36581</v>
      </c>
      <c r="C1998">
        <v>2000</v>
      </c>
      <c r="D1998" t="str">
        <v>2000s</v>
      </c>
      <c r="E1998" t="str">
        <v>Color</v>
      </c>
      <c r="F1998" t="str">
        <v>Comedy</v>
      </c>
      <c r="G1998" t="str">
        <v>English</v>
      </c>
      <c r="H1998" t="str">
        <v>USA</v>
      </c>
      <c r="I1998" t="str">
        <v>R</v>
      </c>
      <c r="J1998" t="str">
        <v>Robert Forster</v>
      </c>
      <c r="K1998" t="str">
        <v>Bobby Farrelly</v>
      </c>
      <c r="L1998">
        <v>889</v>
      </c>
      <c r="M1998">
        <v>1711</v>
      </c>
      <c r="N1998">
        <v>101</v>
      </c>
      <c r="O1998">
        <v>0</v>
      </c>
      <c r="P1998">
        <v>6.5</v>
      </c>
      <c r="R1998" t="str">
        <v>Angel Eyes</v>
      </c>
      <c r="S1998">
        <v>37073</v>
      </c>
      <c r="T1998">
        <v>2001</v>
      </c>
      <c r="U1998" t="str">
        <v>2000s</v>
      </c>
      <c r="V1998" t="str">
        <v>Color</v>
      </c>
      <c r="W1998" t="str">
        <v>Drama</v>
      </c>
      <c r="X1998" t="str">
        <v>English</v>
      </c>
      <c r="Y1998" t="str">
        <v>USA</v>
      </c>
      <c r="Z1998" t="str">
        <v>R</v>
      </c>
      <c r="AA1998" t="str">
        <v>Sonia Braga</v>
      </c>
      <c r="AB1998" t="str">
        <v>Luis Mandoki</v>
      </c>
      <c r="AC1998">
        <v>308</v>
      </c>
      <c r="AD1998">
        <v>1440</v>
      </c>
      <c r="AE1998">
        <v>43</v>
      </c>
      <c r="AF1998">
        <v>689</v>
      </c>
      <c r="AG1998">
        <v>5.6</v>
      </c>
      <c r="AH1998">
        <v>106</v>
      </c>
      <c r="AI1998">
        <v>102</v>
      </c>
      <c r="AJ1998">
        <v>24044532</v>
      </c>
    </row>
    <row r="1999" spans="1:36" x14ac:dyDescent="0.25">
      <c r="A1999" t="str">
        <v>Big Miracle</v>
      </c>
      <c r="B1999">
        <v>41269</v>
      </c>
      <c r="C1999">
        <v>2012</v>
      </c>
      <c r="D1999" t="str">
        <v>2010s</v>
      </c>
      <c r="E1999" t="str">
        <v>Color</v>
      </c>
      <c r="F1999" t="str">
        <v>Biography</v>
      </c>
      <c r="G1999" t="str">
        <v>English</v>
      </c>
      <c r="H1999" t="str">
        <v>USA</v>
      </c>
      <c r="I1999" t="str">
        <v>PG</v>
      </c>
      <c r="J1999" t="str">
        <v>Ted Danson</v>
      </c>
      <c r="K1999" t="str">
        <v>Ken Kwapis</v>
      </c>
      <c r="L1999">
        <v>875</v>
      </c>
      <c r="M1999">
        <v>1702</v>
      </c>
      <c r="N1999">
        <v>42</v>
      </c>
      <c r="O1999">
        <v>0</v>
      </c>
      <c r="P1999">
        <v>6.5</v>
      </c>
      <c r="R1999" t="str">
        <v>Don't Be Afraid of the Dark</v>
      </c>
      <c r="S1999">
        <v>40477</v>
      </c>
      <c r="T1999">
        <v>2010</v>
      </c>
      <c r="U1999" t="str">
        <v>2010s</v>
      </c>
      <c r="V1999" t="str">
        <v>Color</v>
      </c>
      <c r="W1999" t="str">
        <v>Fantasy</v>
      </c>
      <c r="X1999" t="str">
        <v>English</v>
      </c>
      <c r="Y1999" t="str">
        <v>USA</v>
      </c>
      <c r="Z1999" t="str">
        <v>R</v>
      </c>
      <c r="AA1999" t="str">
        <v>Bailee Madison</v>
      </c>
      <c r="AB1999" t="str">
        <v>Troy Nixey</v>
      </c>
      <c r="AC1999">
        <v>3000</v>
      </c>
      <c r="AD1999">
        <v>3744</v>
      </c>
      <c r="AE1999">
        <v>24</v>
      </c>
      <c r="AF1999">
        <v>10000</v>
      </c>
      <c r="AG1999">
        <v>5.6</v>
      </c>
      <c r="AH1999">
        <v>298</v>
      </c>
      <c r="AI1999">
        <v>99</v>
      </c>
      <c r="AJ1999">
        <v>24042490</v>
      </c>
    </row>
    <row r="2000" spans="1:36" x14ac:dyDescent="0.25">
      <c r="A2000" t="str">
        <v>Fireproof</v>
      </c>
      <c r="B2000">
        <v>39587</v>
      </c>
      <c r="C2000">
        <v>2008</v>
      </c>
      <c r="D2000" t="str">
        <v>2000s</v>
      </c>
      <c r="E2000" t="str">
        <v>Color</v>
      </c>
      <c r="F2000" t="str">
        <v>Drama</v>
      </c>
      <c r="G2000" t="str">
        <v>English</v>
      </c>
      <c r="H2000" t="str">
        <v>USA</v>
      </c>
      <c r="I2000" t="str">
        <v>PG</v>
      </c>
      <c r="J2000" t="str">
        <v>Kirk Cameron</v>
      </c>
      <c r="K2000" t="str">
        <v>Alex Kendrick</v>
      </c>
      <c r="L2000">
        <v>848</v>
      </c>
      <c r="M2000">
        <v>1164</v>
      </c>
      <c r="N2000">
        <v>589</v>
      </c>
      <c r="O2000">
        <v>0</v>
      </c>
      <c r="P2000">
        <v>6.5</v>
      </c>
      <c r="R2000" t="str">
        <v>The Life Aquatic with Steve Zissou</v>
      </c>
      <c r="S2000">
        <v>38303</v>
      </c>
      <c r="T2000">
        <v>2004</v>
      </c>
      <c r="U2000" t="str">
        <v>2000s</v>
      </c>
      <c r="V2000" t="str">
        <v>Color</v>
      </c>
      <c r="W2000" t="str">
        <v>Adventure</v>
      </c>
      <c r="X2000" t="str">
        <v>English</v>
      </c>
      <c r="Y2000" t="str">
        <v>USA</v>
      </c>
      <c r="Z2000" t="str">
        <v>R</v>
      </c>
      <c r="AA2000" t="str">
        <v>Bill Murray</v>
      </c>
      <c r="AB2000" t="str">
        <v>Wes Anderson</v>
      </c>
      <c r="AC2000">
        <v>13000</v>
      </c>
      <c r="AD2000">
        <v>15757</v>
      </c>
      <c r="AE2000">
        <v>0</v>
      </c>
      <c r="AF2000">
        <v>0</v>
      </c>
      <c r="AG2000">
        <v>7.3</v>
      </c>
      <c r="AH2000">
        <v>259</v>
      </c>
      <c r="AI2000">
        <v>119</v>
      </c>
      <c r="AJ2000">
        <v>24006726</v>
      </c>
    </row>
    <row r="2001" spans="1:36" x14ac:dyDescent="0.25">
      <c r="A2001" t="str">
        <v>The Blood of Heroes</v>
      </c>
      <c r="B2001">
        <v>32514</v>
      </c>
      <c r="C2001">
        <v>1989</v>
      </c>
      <c r="D2001" t="str">
        <v>1980s</v>
      </c>
      <c r="E2001" t="str">
        <v>Color</v>
      </c>
      <c r="F2001" t="str">
        <v>Action</v>
      </c>
      <c r="G2001" t="str">
        <v>English</v>
      </c>
      <c r="H2001" t="str">
        <v>Australia</v>
      </c>
      <c r="I2001" t="str">
        <v>R</v>
      </c>
      <c r="J2001" t="str">
        <v>Delroy Lindo</v>
      </c>
      <c r="K2001" t="str">
        <v>David Webb Peoples</v>
      </c>
      <c r="L2001">
        <v>848</v>
      </c>
      <c r="M2001">
        <v>1526</v>
      </c>
      <c r="N2001">
        <v>73</v>
      </c>
      <c r="O2001">
        <v>999</v>
      </c>
      <c r="P2001">
        <v>6.5</v>
      </c>
      <c r="R2001" t="str">
        <v>Around the World in 80 Days</v>
      </c>
      <c r="S2001">
        <v>38020</v>
      </c>
      <c r="T2001">
        <v>2004</v>
      </c>
      <c r="U2001" t="str">
        <v>2000s</v>
      </c>
      <c r="V2001" t="str">
        <v>Color</v>
      </c>
      <c r="W2001" t="str">
        <v>Action</v>
      </c>
      <c r="X2001" t="str">
        <v>English</v>
      </c>
      <c r="Y2001" t="str">
        <v>USA</v>
      </c>
      <c r="Z2001" t="str">
        <v>PG</v>
      </c>
      <c r="AA2001" t="str">
        <v>Jim Broadbent</v>
      </c>
      <c r="AB2001" t="str">
        <v>Frank Coraci</v>
      </c>
      <c r="AC2001">
        <v>1000</v>
      </c>
      <c r="AD2001">
        <v>3175</v>
      </c>
      <c r="AE2001">
        <v>153</v>
      </c>
      <c r="AF2001">
        <v>0</v>
      </c>
      <c r="AG2001">
        <v>5.8</v>
      </c>
      <c r="AH2001">
        <v>188</v>
      </c>
      <c r="AI2001">
        <v>120</v>
      </c>
      <c r="AJ2001">
        <v>24004159</v>
      </c>
    </row>
    <row r="2002" spans="1:36" x14ac:dyDescent="0.25">
      <c r="A2002" t="str">
        <v>Dolphins and Whales 3D: Tribes of the Ocean</v>
      </c>
      <c r="B2002">
        <v>39622</v>
      </c>
      <c r="C2002">
        <v>2008</v>
      </c>
      <c r="D2002" t="str">
        <v>2000s</v>
      </c>
      <c r="E2002" t="str">
        <v>Color</v>
      </c>
      <c r="F2002" t="str">
        <v>Adventure</v>
      </c>
      <c r="G2002" t="str">
        <v>English</v>
      </c>
      <c r="H2002" t="str">
        <v>UK</v>
      </c>
      <c r="I2002" t="str">
        <v>Not Rated</v>
      </c>
      <c r="J2002" t="str">
        <v>Charlotte Rampling</v>
      </c>
      <c r="K2002" t="str">
        <v>Jean-Jacques Mantello</v>
      </c>
      <c r="L2002">
        <v>844</v>
      </c>
      <c r="M2002">
        <v>844</v>
      </c>
      <c r="N2002">
        <v>0</v>
      </c>
      <c r="O2002">
        <v>28</v>
      </c>
      <c r="P2002">
        <v>6.5</v>
      </c>
      <c r="R2002" t="str">
        <v>Observe and Report</v>
      </c>
      <c r="S2002">
        <v>40068</v>
      </c>
      <c r="T2002">
        <v>2009</v>
      </c>
      <c r="U2002" t="str">
        <v>2000s</v>
      </c>
      <c r="V2002" t="str">
        <v>Color</v>
      </c>
      <c r="W2002" t="str">
        <v>Comedy</v>
      </c>
      <c r="X2002" t="str">
        <v>English</v>
      </c>
      <c r="Y2002" t="str">
        <v>USA</v>
      </c>
      <c r="Z2002" t="str">
        <v>R</v>
      </c>
      <c r="AA2002" t="str">
        <v>Collette Wolfe</v>
      </c>
      <c r="AB2002" t="str">
        <v>Jody Hill</v>
      </c>
      <c r="AC2002">
        <v>390</v>
      </c>
      <c r="AD2002">
        <v>727</v>
      </c>
      <c r="AE2002">
        <v>62</v>
      </c>
      <c r="AF2002">
        <v>0</v>
      </c>
      <c r="AG2002">
        <v>5.8</v>
      </c>
      <c r="AH2002">
        <v>190</v>
      </c>
      <c r="AI2002">
        <v>86</v>
      </c>
      <c r="AJ2002">
        <v>23993605</v>
      </c>
    </row>
    <row r="2003" spans="1:36" x14ac:dyDescent="0.25">
      <c r="A2003" t="str">
        <v>Let's Be Cops</v>
      </c>
      <c r="B2003">
        <v>41874</v>
      </c>
      <c r="C2003">
        <v>2014</v>
      </c>
      <c r="D2003" t="str">
        <v>2010s</v>
      </c>
      <c r="E2003" t="str">
        <v>Color</v>
      </c>
      <c r="F2003" t="str">
        <v>Comedy</v>
      </c>
      <c r="G2003" t="str">
        <v>English</v>
      </c>
      <c r="H2003" t="str">
        <v>USA</v>
      </c>
      <c r="I2003" t="str">
        <v>R</v>
      </c>
      <c r="J2003" t="str">
        <v>Rob Riggle</v>
      </c>
      <c r="K2003" t="str">
        <v>Luke Greenfield</v>
      </c>
      <c r="L2003">
        <v>839</v>
      </c>
      <c r="M2003">
        <v>3627</v>
      </c>
      <c r="N2003">
        <v>42</v>
      </c>
      <c r="O2003">
        <v>14000</v>
      </c>
      <c r="P2003">
        <v>6.5</v>
      </c>
      <c r="R2003" t="str">
        <v>Corky Romano</v>
      </c>
      <c r="S2003">
        <v>37237</v>
      </c>
      <c r="T2003">
        <v>2001</v>
      </c>
      <c r="U2003" t="str">
        <v>2000s</v>
      </c>
      <c r="V2003" t="str">
        <v>Color</v>
      </c>
      <c r="W2003" t="str">
        <v>Comedy</v>
      </c>
      <c r="X2003" t="str">
        <v>English</v>
      </c>
      <c r="Y2003" t="str">
        <v>USA</v>
      </c>
      <c r="Z2003" t="str">
        <v>PG-13</v>
      </c>
      <c r="AA2003" t="str">
        <v>Vincent Pastore</v>
      </c>
      <c r="AB2003" t="str">
        <v>Rob Pritts</v>
      </c>
      <c r="AC2003">
        <v>584</v>
      </c>
      <c r="AD2003">
        <v>3850</v>
      </c>
      <c r="AE2003">
        <v>5</v>
      </c>
      <c r="AF2003">
        <v>365</v>
      </c>
      <c r="AG2003">
        <v>4.5999999999999996</v>
      </c>
      <c r="AH2003">
        <v>62</v>
      </c>
      <c r="AI2003">
        <v>86</v>
      </c>
      <c r="AJ2003">
        <v>23978402</v>
      </c>
    </row>
    <row r="2004" spans="1:36" x14ac:dyDescent="0.25">
      <c r="A2004" t="str">
        <v>Ira &amp; Abby</v>
      </c>
      <c r="B2004">
        <v>38914</v>
      </c>
      <c r="C2004">
        <v>2006</v>
      </c>
      <c r="D2004" t="str">
        <v>2000s</v>
      </c>
      <c r="E2004" t="str">
        <v>Color</v>
      </c>
      <c r="F2004" t="str">
        <v>Comedy</v>
      </c>
      <c r="G2004" t="str">
        <v>English</v>
      </c>
      <c r="H2004" t="str">
        <v>USA</v>
      </c>
      <c r="I2004" t="str">
        <v>R</v>
      </c>
      <c r="J2004" t="str">
        <v>Frances Conroy</v>
      </c>
      <c r="K2004" t="str">
        <v>Robert Cary</v>
      </c>
      <c r="L2004">
        <v>827</v>
      </c>
      <c r="M2004">
        <v>3574</v>
      </c>
      <c r="N2004">
        <v>0</v>
      </c>
      <c r="O2004">
        <v>360</v>
      </c>
      <c r="P2004">
        <v>6.5</v>
      </c>
      <c r="R2004" t="str">
        <v>The Best Years of Our Lives</v>
      </c>
      <c r="S2004">
        <v>16918</v>
      </c>
      <c r="T2004">
        <v>1946</v>
      </c>
      <c r="U2004" t="str">
        <v>1940s</v>
      </c>
      <c r="V2004" t="str">
        <v>Black and White</v>
      </c>
      <c r="W2004" t="str">
        <v>Drama</v>
      </c>
      <c r="X2004" t="str">
        <v>English</v>
      </c>
      <c r="Y2004" t="str">
        <v>USA</v>
      </c>
      <c r="Z2004" t="str">
        <v>Not Rated</v>
      </c>
      <c r="AA2004" t="str">
        <v>Myrna Loy</v>
      </c>
      <c r="AB2004" t="str">
        <v>William Wyler</v>
      </c>
      <c r="AC2004">
        <v>749</v>
      </c>
      <c r="AD2004">
        <v>1941</v>
      </c>
      <c r="AE2004">
        <v>355</v>
      </c>
      <c r="AF2004">
        <v>0</v>
      </c>
      <c r="AG2004">
        <v>8.1</v>
      </c>
      <c r="AH2004">
        <v>97</v>
      </c>
      <c r="AI2004">
        <v>172</v>
      </c>
      <c r="AJ2004">
        <v>23650000</v>
      </c>
    </row>
    <row r="2005" spans="1:36" x14ac:dyDescent="0.25">
      <c r="A2005" t="str">
        <v>Tomorrow Never Dies</v>
      </c>
      <c r="B2005">
        <v>35462</v>
      </c>
      <c r="C2005">
        <v>1997</v>
      </c>
      <c r="D2005" t="str">
        <v>1990s</v>
      </c>
      <c r="E2005" t="str">
        <v>Color</v>
      </c>
      <c r="F2005" t="str">
        <v>Action</v>
      </c>
      <c r="G2005" t="str">
        <v>English</v>
      </c>
      <c r="H2005" t="str">
        <v>UK</v>
      </c>
      <c r="I2005" t="str">
        <v>PG-13</v>
      </c>
      <c r="J2005" t="str">
        <v>Vincent Schiavelli</v>
      </c>
      <c r="K2005" t="str">
        <v>Roger Spottiswoode</v>
      </c>
      <c r="L2005">
        <v>811</v>
      </c>
      <c r="M2005">
        <v>2958</v>
      </c>
      <c r="N2005">
        <v>55</v>
      </c>
      <c r="O2005">
        <v>0</v>
      </c>
      <c r="P2005">
        <v>6.5</v>
      </c>
      <c r="R2005" t="str">
        <v>Hot Fuzz</v>
      </c>
      <c r="S2005">
        <v>39150</v>
      </c>
      <c r="T2005">
        <v>2007</v>
      </c>
      <c r="U2005" t="str">
        <v>2000s</v>
      </c>
      <c r="V2005" t="str">
        <v>Color</v>
      </c>
      <c r="W2005" t="str">
        <v>Action</v>
      </c>
      <c r="X2005" t="str">
        <v>English</v>
      </c>
      <c r="Y2005" t="str">
        <v>UK</v>
      </c>
      <c r="Z2005" t="str">
        <v>R</v>
      </c>
      <c r="AA2005" t="str">
        <v>Bill Bailey</v>
      </c>
      <c r="AB2005" t="str">
        <v>Edgar Wright</v>
      </c>
      <c r="AC2005">
        <v>175</v>
      </c>
      <c r="AD2005">
        <v>485</v>
      </c>
      <c r="AE2005">
        <v>1000</v>
      </c>
      <c r="AF2005">
        <v>17000</v>
      </c>
      <c r="AG2005">
        <v>7.9</v>
      </c>
      <c r="AH2005">
        <v>285</v>
      </c>
      <c r="AI2005">
        <v>121</v>
      </c>
      <c r="AJ2005">
        <v>23618786</v>
      </c>
    </row>
    <row r="2006" spans="1:36" x14ac:dyDescent="0.25">
      <c r="A2006" t="str">
        <v>Recess: School's Out</v>
      </c>
      <c r="B2006">
        <v>36905</v>
      </c>
      <c r="C2006">
        <v>2001</v>
      </c>
      <c r="D2006" t="str">
        <v>2000s</v>
      </c>
      <c r="E2006" t="str">
        <v>Color</v>
      </c>
      <c r="F2006" t="str">
        <v>Animation</v>
      </c>
      <c r="G2006" t="str">
        <v>English</v>
      </c>
      <c r="H2006" t="str">
        <v>USA</v>
      </c>
      <c r="I2006" t="str">
        <v>G</v>
      </c>
      <c r="J2006" t="str">
        <v>Diedrich Bader</v>
      </c>
      <c r="K2006" t="str">
        <v>Chuck Sheetz</v>
      </c>
      <c r="L2006">
        <v>759</v>
      </c>
      <c r="M2006">
        <v>2197</v>
      </c>
      <c r="N2006">
        <v>6</v>
      </c>
      <c r="O2006">
        <v>227</v>
      </c>
      <c r="P2006">
        <v>6.5</v>
      </c>
      <c r="R2006" t="str">
        <v>The Losers</v>
      </c>
      <c r="S2006">
        <v>40309</v>
      </c>
      <c r="T2006">
        <v>2010</v>
      </c>
      <c r="U2006" t="str">
        <v>2010s</v>
      </c>
      <c r="V2006" t="str">
        <v>Color</v>
      </c>
      <c r="W2006" t="str">
        <v>Action</v>
      </c>
      <c r="X2006" t="str">
        <v>English</v>
      </c>
      <c r="Y2006" t="str">
        <v>USA</v>
      </c>
      <c r="Z2006" t="str">
        <v>PG-13</v>
      </c>
      <c r="AA2006" t="str">
        <v>Chris Evans</v>
      </c>
      <c r="AB2006" t="str">
        <v>Sylvain White</v>
      </c>
      <c r="AC2006">
        <v>11000</v>
      </c>
      <c r="AD2006">
        <v>12841</v>
      </c>
      <c r="AE2006">
        <v>41</v>
      </c>
      <c r="AF2006">
        <v>0</v>
      </c>
      <c r="AG2006">
        <v>6.4</v>
      </c>
      <c r="AH2006">
        <v>213</v>
      </c>
      <c r="AI2006">
        <v>97</v>
      </c>
      <c r="AJ2006">
        <v>23527955</v>
      </c>
    </row>
    <row r="2007" spans="1:36" x14ac:dyDescent="0.25">
      <c r="A2007" t="str">
        <v>Naturally Native</v>
      </c>
      <c r="B2007">
        <v>35850</v>
      </c>
      <c r="C2007">
        <v>1998</v>
      </c>
      <c r="D2007" t="str">
        <v>1990s</v>
      </c>
      <c r="E2007" t="str">
        <v>Color</v>
      </c>
      <c r="F2007" t="str">
        <v>Drama</v>
      </c>
      <c r="G2007" t="str">
        <v>English</v>
      </c>
      <c r="H2007" t="str">
        <v>USA</v>
      </c>
      <c r="I2007" t="str">
        <v>PG-13</v>
      </c>
      <c r="J2007" t="str">
        <v>Irene Bedard</v>
      </c>
      <c r="K2007" t="str">
        <v>Jennifer Wynne Farmer</v>
      </c>
      <c r="L2007">
        <v>752</v>
      </c>
      <c r="M2007">
        <v>1763</v>
      </c>
      <c r="N2007">
        <v>0</v>
      </c>
      <c r="O2007">
        <v>102</v>
      </c>
      <c r="P2007">
        <v>6.5</v>
      </c>
      <c r="R2007" t="str">
        <v>Hotel Rwanda</v>
      </c>
      <c r="S2007">
        <v>38262</v>
      </c>
      <c r="T2007">
        <v>2004</v>
      </c>
      <c r="U2007" t="str">
        <v>2000s</v>
      </c>
      <c r="V2007" t="str">
        <v>Color</v>
      </c>
      <c r="W2007" t="str">
        <v>Drama</v>
      </c>
      <c r="X2007" t="str">
        <v>English</v>
      </c>
      <c r="Y2007" t="str">
        <v>UK</v>
      </c>
      <c r="Z2007" t="str">
        <v>PG-13</v>
      </c>
      <c r="AA2007" t="str">
        <v>Don Cheadle</v>
      </c>
      <c r="AB2007" t="str">
        <v>Terry George</v>
      </c>
      <c r="AC2007">
        <v>3000</v>
      </c>
      <c r="AD2007">
        <v>4142</v>
      </c>
      <c r="AE2007">
        <v>83</v>
      </c>
      <c r="AF2007">
        <v>12000</v>
      </c>
      <c r="AG2007">
        <v>8.1</v>
      </c>
      <c r="AH2007">
        <v>187</v>
      </c>
      <c r="AI2007">
        <v>121</v>
      </c>
      <c r="AJ2007">
        <v>23472900</v>
      </c>
    </row>
    <row r="2008" spans="1:36" x14ac:dyDescent="0.25">
      <c r="A2008" t="str">
        <v>Savages</v>
      </c>
      <c r="B2008">
        <v>41036</v>
      </c>
      <c r="C2008">
        <v>2012</v>
      </c>
      <c r="D2008" t="str">
        <v>2010s</v>
      </c>
      <c r="E2008" t="str">
        <v>Black and White</v>
      </c>
      <c r="F2008" t="str">
        <v>Crime</v>
      </c>
      <c r="G2008" t="str">
        <v>English</v>
      </c>
      <c r="H2008" t="str">
        <v>USA</v>
      </c>
      <c r="I2008" t="str">
        <v>R</v>
      </c>
      <c r="J2008" t="str">
        <v>DemiÃ¡n Bichir</v>
      </c>
      <c r="K2008" t="str">
        <v>Oliver Stone</v>
      </c>
      <c r="L2008">
        <v>749</v>
      </c>
      <c r="M2008">
        <v>1948</v>
      </c>
      <c r="N2008">
        <v>0</v>
      </c>
      <c r="O2008">
        <v>28000</v>
      </c>
      <c r="P2008">
        <v>6.5</v>
      </c>
      <c r="R2008" t="str">
        <v>Endless Love</v>
      </c>
      <c r="S2008">
        <v>41770</v>
      </c>
      <c r="T2008">
        <v>2014</v>
      </c>
      <c r="U2008" t="str">
        <v>2010s</v>
      </c>
      <c r="V2008" t="str">
        <v>Color</v>
      </c>
      <c r="W2008" t="str">
        <v>Drama</v>
      </c>
      <c r="X2008" t="str">
        <v>English</v>
      </c>
      <c r="Y2008" t="str">
        <v>USA</v>
      </c>
      <c r="Z2008" t="str">
        <v>PG-13</v>
      </c>
      <c r="AA2008" t="str">
        <v>Alex Pettyfer</v>
      </c>
      <c r="AB2008" t="str">
        <v>Shana Feste</v>
      </c>
      <c r="AC2008">
        <v>15000</v>
      </c>
      <c r="AD2008">
        <v>18760</v>
      </c>
      <c r="AE2008">
        <v>19</v>
      </c>
      <c r="AF2008">
        <v>0</v>
      </c>
      <c r="AG2008">
        <v>6.3</v>
      </c>
      <c r="AH2008">
        <v>98</v>
      </c>
      <c r="AI2008">
        <v>104</v>
      </c>
      <c r="AJ2008">
        <v>23393765</v>
      </c>
    </row>
    <row r="2009" spans="1:36" x14ac:dyDescent="0.25">
      <c r="A2009" t="str">
        <v>Twilight Zone: The Movie</v>
      </c>
      <c r="B2009">
        <v>30328</v>
      </c>
      <c r="C2009">
        <v>1983</v>
      </c>
      <c r="D2009" t="str">
        <v>1980s</v>
      </c>
      <c r="E2009" t="str">
        <v>Color</v>
      </c>
      <c r="F2009" t="str">
        <v>Fantasy</v>
      </c>
      <c r="G2009" t="str">
        <v>English</v>
      </c>
      <c r="H2009" t="str">
        <v>USA</v>
      </c>
      <c r="I2009" t="str">
        <v>PG</v>
      </c>
      <c r="J2009" t="str">
        <v>Albert Brooks</v>
      </c>
      <c r="K2009" t="str">
        <v>Joe Dante</v>
      </c>
      <c r="L2009">
        <v>745</v>
      </c>
      <c r="M2009">
        <v>1954</v>
      </c>
      <c r="N2009">
        <v>287</v>
      </c>
      <c r="O2009">
        <v>0</v>
      </c>
      <c r="P2009">
        <v>6.5</v>
      </c>
      <c r="R2009" t="str">
        <v>Reindeer Games</v>
      </c>
      <c r="S2009">
        <v>36845</v>
      </c>
      <c r="T2009">
        <v>2000</v>
      </c>
      <c r="U2009" t="str">
        <v>2000s</v>
      </c>
      <c r="V2009" t="str">
        <v>Color</v>
      </c>
      <c r="W2009" t="str">
        <v>Action</v>
      </c>
      <c r="X2009" t="str">
        <v>English</v>
      </c>
      <c r="Y2009" t="str">
        <v>USA</v>
      </c>
      <c r="Z2009" t="str">
        <v>R</v>
      </c>
      <c r="AA2009" t="str">
        <v>Charlize Theron</v>
      </c>
      <c r="AB2009" t="str">
        <v>John Frankenheimer</v>
      </c>
      <c r="AC2009">
        <v>9000</v>
      </c>
      <c r="AD2009">
        <v>10838</v>
      </c>
      <c r="AE2009">
        <v>287</v>
      </c>
      <c r="AF2009">
        <v>852</v>
      </c>
      <c r="AG2009">
        <v>5.7</v>
      </c>
      <c r="AH2009">
        <v>126</v>
      </c>
      <c r="AI2009">
        <v>124</v>
      </c>
      <c r="AJ2009">
        <v>23360779</v>
      </c>
    </row>
    <row r="2010" spans="1:36" x14ac:dyDescent="0.25">
      <c r="A2010" t="str">
        <v>The Lucky One</v>
      </c>
      <c r="B2010">
        <v>41048</v>
      </c>
      <c r="C2010">
        <v>2012</v>
      </c>
      <c r="D2010" t="str">
        <v>2010s</v>
      </c>
      <c r="E2010" t="str">
        <v>Color</v>
      </c>
      <c r="F2010" t="str">
        <v>Drama</v>
      </c>
      <c r="G2010" t="str">
        <v>English</v>
      </c>
      <c r="H2010" t="str">
        <v>USA</v>
      </c>
      <c r="I2010" t="str">
        <v>PG-13</v>
      </c>
      <c r="J2010" t="str">
        <v>Blythe Danner</v>
      </c>
      <c r="K2010" t="str">
        <v>Scott Hicks</v>
      </c>
      <c r="L2010">
        <v>713</v>
      </c>
      <c r="M2010">
        <v>1852</v>
      </c>
      <c r="N2010">
        <v>96</v>
      </c>
      <c r="O2010">
        <v>29000</v>
      </c>
      <c r="P2010">
        <v>6.5</v>
      </c>
      <c r="R2010" t="str">
        <v>From Paris with Love</v>
      </c>
      <c r="S2010">
        <v>40392</v>
      </c>
      <c r="T2010">
        <v>2010</v>
      </c>
      <c r="U2010" t="str">
        <v>2010s</v>
      </c>
      <c r="V2010" t="str">
        <v>Color</v>
      </c>
      <c r="W2010" t="str">
        <v>Action</v>
      </c>
      <c r="X2010" t="str">
        <v>English</v>
      </c>
      <c r="Y2010" t="str">
        <v>France</v>
      </c>
      <c r="Z2010" t="str">
        <v>R</v>
      </c>
      <c r="AA2010" t="str">
        <v>Kasia Smutniak</v>
      </c>
      <c r="AB2010" t="str">
        <v>Pierre Morel</v>
      </c>
      <c r="AC2010">
        <v>211</v>
      </c>
      <c r="AD2010">
        <v>488</v>
      </c>
      <c r="AE2010">
        <v>180</v>
      </c>
      <c r="AF2010">
        <v>0</v>
      </c>
      <c r="AG2010">
        <v>6.5</v>
      </c>
      <c r="AH2010">
        <v>203</v>
      </c>
      <c r="AI2010">
        <v>92</v>
      </c>
      <c r="AJ2010">
        <v>23324666</v>
      </c>
    </row>
    <row r="2011" spans="1:36" x14ac:dyDescent="0.25">
      <c r="A2011" t="str">
        <v>Phantasm II</v>
      </c>
      <c r="B2011">
        <v>32228</v>
      </c>
      <c r="C2011">
        <v>1988</v>
      </c>
      <c r="D2011" t="str">
        <v>1980s</v>
      </c>
      <c r="E2011" t="str">
        <v>Color</v>
      </c>
      <c r="F2011" t="str">
        <v>Action</v>
      </c>
      <c r="G2011" t="str">
        <v>English</v>
      </c>
      <c r="H2011" t="str">
        <v>USA</v>
      </c>
      <c r="I2011" t="str">
        <v>R</v>
      </c>
      <c r="J2011" t="str">
        <v>Angus Scrimm</v>
      </c>
      <c r="K2011" t="str">
        <v>Don Coscarelli</v>
      </c>
      <c r="L2011">
        <v>674</v>
      </c>
      <c r="M2011">
        <v>1395</v>
      </c>
      <c r="N2011">
        <v>152</v>
      </c>
      <c r="O2011">
        <v>812</v>
      </c>
      <c r="P2011">
        <v>6.5</v>
      </c>
      <c r="R2011" t="str">
        <v>The Covenant</v>
      </c>
      <c r="S2011">
        <v>38778</v>
      </c>
      <c r="T2011">
        <v>2006</v>
      </c>
      <c r="U2011" t="str">
        <v>2000s</v>
      </c>
      <c r="V2011" t="str">
        <v>Color</v>
      </c>
      <c r="W2011" t="str">
        <v>Action</v>
      </c>
      <c r="X2011" t="str">
        <v>English</v>
      </c>
      <c r="Y2011" t="str">
        <v>USA</v>
      </c>
      <c r="Z2011" t="str">
        <v>PG-13</v>
      </c>
      <c r="AA2011" t="str">
        <v>Laura Ramsey</v>
      </c>
      <c r="AB2011" t="str">
        <v>Renny Harlin</v>
      </c>
      <c r="AC2011">
        <v>960</v>
      </c>
      <c r="AD2011">
        <v>3261</v>
      </c>
      <c r="AE2011">
        <v>212</v>
      </c>
      <c r="AF2011">
        <v>3000</v>
      </c>
      <c r="AG2011">
        <v>5.3</v>
      </c>
      <c r="AH2011">
        <v>120</v>
      </c>
      <c r="AI2011">
        <v>97</v>
      </c>
      <c r="AJ2011">
        <v>23292105</v>
      </c>
    </row>
    <row r="2012" spans="1:36" x14ac:dyDescent="0.25">
      <c r="A2012" t="str">
        <v>The Punisher</v>
      </c>
      <c r="B2012">
        <v>38254</v>
      </c>
      <c r="C2012">
        <v>2004</v>
      </c>
      <c r="D2012" t="str">
        <v>2000s</v>
      </c>
      <c r="E2012" t="str">
        <v>Color</v>
      </c>
      <c r="F2012" t="str">
        <v>Action</v>
      </c>
      <c r="G2012" t="str">
        <v>English</v>
      </c>
      <c r="H2012" t="str">
        <v>USA</v>
      </c>
      <c r="I2012" t="str">
        <v>R</v>
      </c>
      <c r="J2012" t="str">
        <v>Laura Harring</v>
      </c>
      <c r="K2012" t="str">
        <v>Jonathan Hensleigh</v>
      </c>
      <c r="L2012">
        <v>669</v>
      </c>
      <c r="M2012">
        <v>2114</v>
      </c>
      <c r="N2012">
        <v>36</v>
      </c>
      <c r="O2012">
        <v>4000</v>
      </c>
      <c r="P2012">
        <v>6.5</v>
      </c>
      <c r="R2012" t="str">
        <v>The Usual Suspects</v>
      </c>
      <c r="S2012">
        <v>34868</v>
      </c>
      <c r="T2012">
        <v>1995</v>
      </c>
      <c r="U2012" t="str">
        <v>1990s</v>
      </c>
      <c r="V2012" t="str">
        <v>Color</v>
      </c>
      <c r="W2012" t="str">
        <v>Crime</v>
      </c>
      <c r="X2012" t="str">
        <v>English</v>
      </c>
      <c r="Y2012" t="str">
        <v>USA</v>
      </c>
      <c r="Z2012" t="str">
        <v>R</v>
      </c>
      <c r="AA2012" t="str">
        <v>Kevin Spacey</v>
      </c>
      <c r="AB2012" t="str">
        <v>Bryan Singer</v>
      </c>
      <c r="AC2012">
        <v>18000</v>
      </c>
      <c r="AD2012">
        <v>20821</v>
      </c>
      <c r="AE2012">
        <v>0</v>
      </c>
      <c r="AF2012">
        <v>28000</v>
      </c>
      <c r="AG2012">
        <v>8.6</v>
      </c>
      <c r="AH2012">
        <v>162</v>
      </c>
      <c r="AI2012">
        <v>106</v>
      </c>
      <c r="AJ2012">
        <v>23272306</v>
      </c>
    </row>
    <row r="2013" spans="1:36" x14ac:dyDescent="0.25">
      <c r="A2013" t="str">
        <v>Hurricane Streets</v>
      </c>
      <c r="B2013">
        <v>35534</v>
      </c>
      <c r="C2013">
        <v>1997</v>
      </c>
      <c r="D2013" t="str">
        <v>1990s</v>
      </c>
      <c r="E2013" t="str">
        <v>Black and White</v>
      </c>
      <c r="F2013" t="str">
        <v>Crime</v>
      </c>
      <c r="G2013" t="str">
        <v>English</v>
      </c>
      <c r="H2013" t="str">
        <v>USA</v>
      </c>
      <c r="I2013" t="str">
        <v>R</v>
      </c>
      <c r="J2013" t="str">
        <v>Edie Falco</v>
      </c>
      <c r="K2013" t="str">
        <v>Morgan J. Freeman</v>
      </c>
      <c r="L2013">
        <v>659</v>
      </c>
      <c r="M2013">
        <v>2322</v>
      </c>
      <c r="N2013">
        <v>204</v>
      </c>
      <c r="O2013">
        <v>51</v>
      </c>
      <c r="P2013">
        <v>6.5</v>
      </c>
      <c r="R2013" t="str">
        <v>Faster</v>
      </c>
      <c r="S2013">
        <v>40540</v>
      </c>
      <c r="T2013">
        <v>2010</v>
      </c>
      <c r="U2013" t="str">
        <v>2010s</v>
      </c>
      <c r="V2013" t="str">
        <v>Color</v>
      </c>
      <c r="W2013" t="str">
        <v>Action</v>
      </c>
      <c r="X2013" t="str">
        <v>English</v>
      </c>
      <c r="Y2013" t="str">
        <v>USA</v>
      </c>
      <c r="Z2013" t="str">
        <v>R</v>
      </c>
      <c r="AA2013" t="str">
        <v>Dwayne Johnson</v>
      </c>
      <c r="AB2013" t="str">
        <v>George Tillman Jr.</v>
      </c>
      <c r="AC2013">
        <v>12000</v>
      </c>
      <c r="AD2013">
        <v>14699</v>
      </c>
      <c r="AE2013">
        <v>88</v>
      </c>
      <c r="AF2013">
        <v>12000</v>
      </c>
      <c r="AG2013">
        <v>6.5</v>
      </c>
      <c r="AH2013">
        <v>196</v>
      </c>
      <c r="AI2013">
        <v>98</v>
      </c>
      <c r="AJ2013">
        <v>23225911</v>
      </c>
    </row>
    <row r="2014" spans="1:36" x14ac:dyDescent="0.25">
      <c r="A2014" t="str">
        <v>The Mothman Prophecies</v>
      </c>
      <c r="B2014">
        <v>37434</v>
      </c>
      <c r="C2014">
        <v>2002</v>
      </c>
      <c r="D2014" t="str">
        <v>2000s</v>
      </c>
      <c r="E2014" t="str">
        <v>Color</v>
      </c>
      <c r="F2014" t="str">
        <v>Drama</v>
      </c>
      <c r="G2014" t="str">
        <v>English</v>
      </c>
      <c r="H2014" t="str">
        <v>USA</v>
      </c>
      <c r="I2014" t="str">
        <v>PG-13</v>
      </c>
      <c r="J2014" t="str">
        <v>Debra Messing</v>
      </c>
      <c r="K2014" t="str">
        <v>Mark Pellington</v>
      </c>
      <c r="L2014">
        <v>650</v>
      </c>
      <c r="M2014">
        <v>1651</v>
      </c>
      <c r="N2014">
        <v>89</v>
      </c>
      <c r="O2014">
        <v>0</v>
      </c>
      <c r="P2014">
        <v>6.5</v>
      </c>
      <c r="R2014" t="str">
        <v>Agent Cody Banks 2: Destination London</v>
      </c>
      <c r="S2014">
        <v>38312</v>
      </c>
      <c r="T2014">
        <v>2004</v>
      </c>
      <c r="U2014" t="str">
        <v>2000s</v>
      </c>
      <c r="V2014" t="str">
        <v>Color</v>
      </c>
      <c r="W2014" t="str">
        <v>Action</v>
      </c>
      <c r="X2014" t="str">
        <v>English</v>
      </c>
      <c r="Y2014" t="str">
        <v>USA</v>
      </c>
      <c r="Z2014" t="str">
        <v>PG</v>
      </c>
      <c r="AA2014" t="str">
        <v>Daniel Roebuck</v>
      </c>
      <c r="AB2014" t="str">
        <v>Kevin Allen</v>
      </c>
      <c r="AC2014">
        <v>1000</v>
      </c>
      <c r="AD2014">
        <v>3742</v>
      </c>
      <c r="AE2014">
        <v>8</v>
      </c>
      <c r="AF2014">
        <v>167</v>
      </c>
      <c r="AG2014">
        <v>4.5</v>
      </c>
      <c r="AH2014">
        <v>55</v>
      </c>
      <c r="AI2014">
        <v>100</v>
      </c>
      <c r="AJ2014">
        <v>23222861</v>
      </c>
    </row>
    <row r="2015" spans="1:36" x14ac:dyDescent="0.25">
      <c r="A2015" t="str">
        <v>The Grandmaster</v>
      </c>
      <c r="B2015">
        <v>41442</v>
      </c>
      <c r="C2015">
        <v>2013</v>
      </c>
      <c r="D2015" t="str">
        <v>2010s</v>
      </c>
      <c r="E2015" t="str">
        <v>Color</v>
      </c>
      <c r="F2015" t="str">
        <v>Action</v>
      </c>
      <c r="G2015" t="str">
        <v>Mandarin</v>
      </c>
      <c r="H2015" t="str">
        <v>Hong Kong</v>
      </c>
      <c r="I2015" t="str">
        <v>PG-13</v>
      </c>
      <c r="J2015" t="str">
        <v>Tony Chiu Wai Leung</v>
      </c>
      <c r="K2015" t="str">
        <v>Kar-Wai Wong</v>
      </c>
      <c r="L2015">
        <v>643</v>
      </c>
      <c r="M2015">
        <v>943</v>
      </c>
      <c r="N2015">
        <v>0</v>
      </c>
      <c r="O2015">
        <v>13000</v>
      </c>
      <c r="P2015">
        <v>6.5</v>
      </c>
      <c r="R2015" t="str">
        <v>Pompeii</v>
      </c>
      <c r="S2015">
        <v>41794</v>
      </c>
      <c r="T2015">
        <v>2014</v>
      </c>
      <c r="U2015" t="str">
        <v>2010s</v>
      </c>
      <c r="V2015" t="str">
        <v>Color</v>
      </c>
      <c r="W2015" t="str">
        <v>Action</v>
      </c>
      <c r="X2015" t="str">
        <v>English</v>
      </c>
      <c r="Y2015" t="str">
        <v>Canada</v>
      </c>
      <c r="Z2015" t="str">
        <v>PG-13</v>
      </c>
      <c r="AA2015" t="str">
        <v>Sasha Roiz</v>
      </c>
      <c r="AB2015" t="str">
        <v>Paul W.S. Anderson</v>
      </c>
      <c r="AC2015">
        <v>795</v>
      </c>
      <c r="AD2015">
        <v>1099</v>
      </c>
      <c r="AE2015">
        <v>545</v>
      </c>
      <c r="AF2015">
        <v>20000</v>
      </c>
      <c r="AG2015">
        <v>5.6</v>
      </c>
      <c r="AH2015">
        <v>272</v>
      </c>
      <c r="AI2015">
        <v>105</v>
      </c>
      <c r="AJ2015">
        <v>23219748</v>
      </c>
    </row>
    <row r="2016" spans="1:36" x14ac:dyDescent="0.25">
      <c r="A2016" t="str">
        <v>Road House</v>
      </c>
      <c r="B2016">
        <v>32752</v>
      </c>
      <c r="C2016">
        <v>1989</v>
      </c>
      <c r="D2016" t="str">
        <v>1980s</v>
      </c>
      <c r="E2016" t="str">
        <v>Color</v>
      </c>
      <c r="F2016" t="str">
        <v>Action</v>
      </c>
      <c r="G2016" t="str">
        <v>English</v>
      </c>
      <c r="H2016" t="str">
        <v>USA</v>
      </c>
      <c r="I2016" t="str">
        <v>R</v>
      </c>
      <c r="J2016" t="str">
        <v>Ben Gazzara</v>
      </c>
      <c r="K2016" t="str">
        <v>Rowdy Herrington</v>
      </c>
      <c r="L2016">
        <v>623</v>
      </c>
      <c r="M2016">
        <v>2484</v>
      </c>
      <c r="N2016">
        <v>9</v>
      </c>
      <c r="O2016">
        <v>0</v>
      </c>
      <c r="P2016">
        <v>6.5</v>
      </c>
      <c r="R2016" t="str">
        <v>Vicky Cristina Barcelona</v>
      </c>
      <c r="S2016">
        <v>39686</v>
      </c>
      <c r="T2016">
        <v>2008</v>
      </c>
      <c r="U2016" t="str">
        <v>2000s</v>
      </c>
      <c r="V2016" t="str">
        <v>Color</v>
      </c>
      <c r="W2016" t="str">
        <v>Drama</v>
      </c>
      <c r="X2016" t="str">
        <v>English</v>
      </c>
      <c r="Y2016" t="str">
        <v>Spain</v>
      </c>
      <c r="Z2016" t="str">
        <v>PG-13</v>
      </c>
      <c r="AA2016" t="str">
        <v>Scarlett Johansson</v>
      </c>
      <c r="AB2016" t="str">
        <v>Woody Allen</v>
      </c>
      <c r="AC2016">
        <v>19000</v>
      </c>
      <c r="AD2016">
        <v>19894</v>
      </c>
      <c r="AE2016">
        <v>11000</v>
      </c>
      <c r="AF2016">
        <v>14000</v>
      </c>
      <c r="AG2016">
        <v>7.2</v>
      </c>
      <c r="AH2016">
        <v>275</v>
      </c>
      <c r="AI2016">
        <v>96</v>
      </c>
      <c r="AJ2016">
        <v>23213577</v>
      </c>
    </row>
    <row r="2017" spans="1:36" x14ac:dyDescent="0.25">
      <c r="A2017" t="str">
        <v>Cloudy with a Chance of Meatballs 2</v>
      </c>
      <c r="B2017">
        <v>41589</v>
      </c>
      <c r="C2017">
        <v>2013</v>
      </c>
      <c r="D2017" t="str">
        <v>2010s</v>
      </c>
      <c r="E2017" t="str">
        <v>Color</v>
      </c>
      <c r="F2017" t="str">
        <v>Animation</v>
      </c>
      <c r="G2017" t="str">
        <v>English</v>
      </c>
      <c r="H2017" t="str">
        <v>USA</v>
      </c>
      <c r="I2017" t="str">
        <v>PG</v>
      </c>
      <c r="J2017" t="str">
        <v>Will Forte</v>
      </c>
      <c r="K2017" t="str">
        <v>Cody Cameron</v>
      </c>
      <c r="L2017">
        <v>622</v>
      </c>
      <c r="M2017">
        <v>848</v>
      </c>
      <c r="N2017">
        <v>18</v>
      </c>
      <c r="O2017">
        <v>15000</v>
      </c>
      <c r="P2017">
        <v>6.5</v>
      </c>
      <c r="R2017" t="str">
        <v>One True Thing</v>
      </c>
      <c r="S2017">
        <v>35925</v>
      </c>
      <c r="T2017">
        <v>1998</v>
      </c>
      <c r="U2017" t="str">
        <v>1990s</v>
      </c>
      <c r="V2017" t="str">
        <v>Color</v>
      </c>
      <c r="W2017" t="str">
        <v>Drama</v>
      </c>
      <c r="X2017" t="str">
        <v>English</v>
      </c>
      <c r="Y2017" t="str">
        <v>USA</v>
      </c>
      <c r="Z2017" t="str">
        <v>R</v>
      </c>
      <c r="AA2017" t="str">
        <v>Meryl Streep</v>
      </c>
      <c r="AB2017" t="str">
        <v>Carl Franklin</v>
      </c>
      <c r="AC2017">
        <v>11000</v>
      </c>
      <c r="AD2017">
        <v>12785</v>
      </c>
      <c r="AE2017">
        <v>73</v>
      </c>
      <c r="AF2017">
        <v>592</v>
      </c>
      <c r="AG2017">
        <v>7</v>
      </c>
      <c r="AH2017">
        <v>64</v>
      </c>
      <c r="AI2017">
        <v>127</v>
      </c>
      <c r="AJ2017">
        <v>23209440</v>
      </c>
    </row>
    <row r="2018" spans="1:36" x14ac:dyDescent="0.25">
      <c r="A2018" t="str">
        <v>The Lost World: Jurassic Park</v>
      </c>
      <c r="B2018">
        <v>35771</v>
      </c>
      <c r="C2018">
        <v>1997</v>
      </c>
      <c r="D2018" t="str">
        <v>1990s</v>
      </c>
      <c r="E2018" t="str">
        <v>Color</v>
      </c>
      <c r="F2018" t="str">
        <v>Action</v>
      </c>
      <c r="G2018" t="str">
        <v>English</v>
      </c>
      <c r="H2018" t="str">
        <v>USA</v>
      </c>
      <c r="I2018" t="str">
        <v>PG-13</v>
      </c>
      <c r="J2018" t="str">
        <v>Ariana Richards</v>
      </c>
      <c r="K2018" t="str">
        <v>Steven Spielberg</v>
      </c>
      <c r="L2018">
        <v>610</v>
      </c>
      <c r="M2018">
        <v>1635</v>
      </c>
      <c r="N2018">
        <v>14000</v>
      </c>
      <c r="O2018">
        <v>0</v>
      </c>
      <c r="P2018">
        <v>6.5</v>
      </c>
      <c r="R2018" t="str">
        <v>Monte Carlo</v>
      </c>
      <c r="S2018">
        <v>40624</v>
      </c>
      <c r="T2018">
        <v>2011</v>
      </c>
      <c r="U2018" t="str">
        <v>2010s</v>
      </c>
      <c r="V2018" t="str">
        <v>Color</v>
      </c>
      <c r="W2018" t="str">
        <v>Adventure</v>
      </c>
      <c r="X2018" t="str">
        <v>English</v>
      </c>
      <c r="Y2018" t="str">
        <v>Hungary</v>
      </c>
      <c r="Z2018" t="str">
        <v>PG</v>
      </c>
      <c r="AA2018" t="str">
        <v>Leighton Meester</v>
      </c>
      <c r="AB2018" t="str">
        <v>Thomas Bezucha</v>
      </c>
      <c r="AC2018">
        <v>3000</v>
      </c>
      <c r="AD2018">
        <v>4257</v>
      </c>
      <c r="AE2018">
        <v>15</v>
      </c>
      <c r="AF2018">
        <v>6000</v>
      </c>
      <c r="AG2018">
        <v>5.8</v>
      </c>
      <c r="AH2018">
        <v>94</v>
      </c>
      <c r="AI2018">
        <v>109</v>
      </c>
      <c r="AJ2018">
        <v>23179303</v>
      </c>
    </row>
    <row r="2019" spans="1:36" x14ac:dyDescent="0.25">
      <c r="A2019" t="str">
        <v>Deterrence</v>
      </c>
      <c r="B2019">
        <v>36383</v>
      </c>
      <c r="C2019">
        <v>1999</v>
      </c>
      <c r="D2019" t="str">
        <v>1990s</v>
      </c>
      <c r="E2019" t="str">
        <v>Color</v>
      </c>
      <c r="F2019" t="str">
        <v>Drama</v>
      </c>
      <c r="G2019" t="str">
        <v>English</v>
      </c>
      <c r="H2019" t="str">
        <v>France</v>
      </c>
      <c r="I2019" t="str">
        <v>R</v>
      </c>
      <c r="J2019" t="str">
        <v>Kevin Pollak</v>
      </c>
      <c r="K2019" t="str">
        <v>Rod Lurie</v>
      </c>
      <c r="L2019">
        <v>574</v>
      </c>
      <c r="M2019">
        <v>1983</v>
      </c>
      <c r="N2019">
        <v>37</v>
      </c>
      <c r="O2019">
        <v>130</v>
      </c>
      <c r="P2019">
        <v>6.5</v>
      </c>
      <c r="R2019" t="str">
        <v>The Iron Giant</v>
      </c>
      <c r="S2019">
        <v>36402</v>
      </c>
      <c r="T2019">
        <v>1999</v>
      </c>
      <c r="U2019" t="str">
        <v>1990s</v>
      </c>
      <c r="V2019" t="str">
        <v>Color</v>
      </c>
      <c r="W2019" t="str">
        <v>Action</v>
      </c>
      <c r="X2019" t="str">
        <v>English</v>
      </c>
      <c r="Y2019" t="str">
        <v>USA</v>
      </c>
      <c r="Z2019" t="str">
        <v>PG</v>
      </c>
      <c r="AA2019" t="str">
        <v>Vin Diesel</v>
      </c>
      <c r="AB2019" t="str">
        <v>Brad Bird</v>
      </c>
      <c r="AC2019">
        <v>14000</v>
      </c>
      <c r="AD2019">
        <v>16358</v>
      </c>
      <c r="AE2019">
        <v>663</v>
      </c>
      <c r="AF2019">
        <v>0</v>
      </c>
      <c r="AG2019">
        <v>8</v>
      </c>
      <c r="AH2019">
        <v>162</v>
      </c>
      <c r="AI2019">
        <v>90</v>
      </c>
      <c r="AJ2019">
        <v>23159305</v>
      </c>
    </row>
    <row r="2020" spans="1:36" x14ac:dyDescent="0.25">
      <c r="A2020" t="str">
        <v>Cellular</v>
      </c>
      <c r="B2020">
        <v>38083</v>
      </c>
      <c r="C2020">
        <v>2004</v>
      </c>
      <c r="D2020" t="str">
        <v>2000s</v>
      </c>
      <c r="E2020" t="str">
        <v>Color</v>
      </c>
      <c r="F2020" t="str">
        <v>Action</v>
      </c>
      <c r="G2020" t="str">
        <v>English</v>
      </c>
      <c r="H2020" t="str">
        <v>USA</v>
      </c>
      <c r="I2020" t="str">
        <v>PG-13</v>
      </c>
      <c r="J2020" t="str">
        <v>Richard Burgi</v>
      </c>
      <c r="K2020" t="str">
        <v>David R. Ellis</v>
      </c>
      <c r="L2020">
        <v>550</v>
      </c>
      <c r="M2020">
        <v>1102</v>
      </c>
      <c r="N2020">
        <v>160</v>
      </c>
      <c r="O2020">
        <v>2000</v>
      </c>
      <c r="P2020">
        <v>6.5</v>
      </c>
      <c r="R2020" t="str">
        <v>Match Point</v>
      </c>
      <c r="S2020">
        <v>38501</v>
      </c>
      <c r="T2020">
        <v>2005</v>
      </c>
      <c r="U2020" t="str">
        <v>2000s</v>
      </c>
      <c r="V2020" t="str">
        <v>Color</v>
      </c>
      <c r="W2020" t="str">
        <v>Drama</v>
      </c>
      <c r="X2020" t="str">
        <v>English</v>
      </c>
      <c r="Y2020" t="str">
        <v>UK</v>
      </c>
      <c r="Z2020" t="str">
        <v>R</v>
      </c>
      <c r="AA2020" t="str">
        <v>Scarlett Johansson</v>
      </c>
      <c r="AB2020" t="str">
        <v>Woody Allen</v>
      </c>
      <c r="AC2020">
        <v>19000</v>
      </c>
      <c r="AD2020">
        <v>20391</v>
      </c>
      <c r="AE2020">
        <v>11000</v>
      </c>
      <c r="AF2020">
        <v>0</v>
      </c>
      <c r="AG2020">
        <v>7.7</v>
      </c>
      <c r="AH2020">
        <v>278</v>
      </c>
      <c r="AI2020">
        <v>119</v>
      </c>
      <c r="AJ2020">
        <v>23089926</v>
      </c>
    </row>
    <row r="2021" spans="1:36" x14ac:dyDescent="0.25">
      <c r="A2021" t="str">
        <v>The Skeleton Key</v>
      </c>
      <c r="B2021">
        <v>38376</v>
      </c>
      <c r="C2021">
        <v>2005</v>
      </c>
      <c r="D2021" t="str">
        <v>2000s</v>
      </c>
      <c r="E2021" t="str">
        <v>Black and White</v>
      </c>
      <c r="F2021" t="str">
        <v>Horror</v>
      </c>
      <c r="G2021" t="str">
        <v>English</v>
      </c>
      <c r="H2021" t="str">
        <v>USA</v>
      </c>
      <c r="I2021" t="str">
        <v>PG-13</v>
      </c>
      <c r="J2021" t="str">
        <v>Gena Rowlands</v>
      </c>
      <c r="K2021" t="str">
        <v>Iain Softley</v>
      </c>
      <c r="L2021">
        <v>545</v>
      </c>
      <c r="M2021">
        <v>1274</v>
      </c>
      <c r="N2021">
        <v>34</v>
      </c>
      <c r="O2021">
        <v>0</v>
      </c>
      <c r="P2021">
        <v>6.5</v>
      </c>
      <c r="R2021" t="str">
        <v>Stay Alive</v>
      </c>
      <c r="S2021">
        <v>38932</v>
      </c>
      <c r="T2021">
        <v>2006</v>
      </c>
      <c r="U2021" t="str">
        <v>2000s</v>
      </c>
      <c r="V2021" t="str">
        <v>Color</v>
      </c>
      <c r="W2021" t="str">
        <v>Horror</v>
      </c>
      <c r="X2021" t="str">
        <v>English</v>
      </c>
      <c r="Y2021" t="str">
        <v>USA</v>
      </c>
      <c r="Z2021" t="str">
        <v>PG-13</v>
      </c>
      <c r="AA2021" t="str">
        <v>Adam Goldberg</v>
      </c>
      <c r="AB2021" t="str">
        <v>William Brent Bell</v>
      </c>
      <c r="AC2021">
        <v>1000</v>
      </c>
      <c r="AD2021">
        <v>3590</v>
      </c>
      <c r="AE2021">
        <v>19</v>
      </c>
      <c r="AF2021">
        <v>0</v>
      </c>
      <c r="AG2021">
        <v>5.0999999999999996</v>
      </c>
      <c r="AH2021">
        <v>112</v>
      </c>
      <c r="AI2021">
        <v>75</v>
      </c>
      <c r="AJ2021">
        <v>23078294</v>
      </c>
    </row>
    <row r="2022" spans="1:36" x14ac:dyDescent="0.25">
      <c r="A2022" t="str">
        <v>She's Gotta Have It</v>
      </c>
      <c r="B2022">
        <v>31436</v>
      </c>
      <c r="C2022">
        <v>1986</v>
      </c>
      <c r="D2022" t="str">
        <v>1980s</v>
      </c>
      <c r="E2022" t="str">
        <v>Black and White</v>
      </c>
      <c r="F2022" t="str">
        <v>Comedy</v>
      </c>
      <c r="G2022" t="str">
        <v>English</v>
      </c>
      <c r="H2022" t="str">
        <v>USA</v>
      </c>
      <c r="I2022" t="str">
        <v>R</v>
      </c>
      <c r="J2022" t="str">
        <v>S. Epatha Merkerson</v>
      </c>
      <c r="K2022" t="str">
        <v>Spike Lee</v>
      </c>
      <c r="L2022">
        <v>539</v>
      </c>
      <c r="M2022">
        <v>708</v>
      </c>
      <c r="N2022">
        <v>0</v>
      </c>
      <c r="O2022">
        <v>406</v>
      </c>
      <c r="P2022">
        <v>6.5</v>
      </c>
      <c r="R2022" t="str">
        <v>Sanctum</v>
      </c>
      <c r="S2022">
        <v>40648</v>
      </c>
      <c r="T2022">
        <v>2011</v>
      </c>
      <c r="U2022" t="str">
        <v>2010s</v>
      </c>
      <c r="V2022" t="str">
        <v>Color</v>
      </c>
      <c r="W2022" t="str">
        <v>Adventure</v>
      </c>
      <c r="X2022" t="str">
        <v>English</v>
      </c>
      <c r="Y2022" t="str">
        <v>USA</v>
      </c>
      <c r="Z2022" t="str">
        <v>R</v>
      </c>
      <c r="AA2022" t="str">
        <v>Ioan Gruffudd</v>
      </c>
      <c r="AB2022" t="str">
        <v>Alister Grierson</v>
      </c>
      <c r="AC2022">
        <v>2000</v>
      </c>
      <c r="AD2022">
        <v>3892</v>
      </c>
      <c r="AE2022">
        <v>24</v>
      </c>
      <c r="AF2022">
        <v>11000</v>
      </c>
      <c r="AG2022">
        <v>5.9</v>
      </c>
      <c r="AH2022">
        <v>244</v>
      </c>
      <c r="AI2022">
        <v>108</v>
      </c>
      <c r="AJ2022">
        <v>23070045</v>
      </c>
    </row>
    <row r="2023" spans="1:36" x14ac:dyDescent="0.25">
      <c r="A2023" t="str">
        <v>Stake Land</v>
      </c>
      <c r="B2023">
        <v>40303</v>
      </c>
      <c r="C2023">
        <v>2010</v>
      </c>
      <c r="D2023" t="str">
        <v>2010s</v>
      </c>
      <c r="E2023" t="str">
        <v>Color</v>
      </c>
      <c r="F2023" t="str">
        <v>Drama</v>
      </c>
      <c r="G2023" t="str">
        <v>English</v>
      </c>
      <c r="H2023" t="str">
        <v>USA</v>
      </c>
      <c r="I2023" t="str">
        <v>R</v>
      </c>
      <c r="J2023" t="str">
        <v>Connor Paolo</v>
      </c>
      <c r="K2023" t="str">
        <v>Jim Mickle</v>
      </c>
      <c r="L2023">
        <v>530</v>
      </c>
      <c r="M2023">
        <v>1038</v>
      </c>
      <c r="N2023">
        <v>53</v>
      </c>
      <c r="O2023">
        <v>0</v>
      </c>
      <c r="P2023">
        <v>6.5</v>
      </c>
      <c r="R2023" t="str">
        <v>The Players Club</v>
      </c>
      <c r="S2023">
        <v>35995</v>
      </c>
      <c r="T2023">
        <v>1998</v>
      </c>
      <c r="U2023" t="str">
        <v>1990s</v>
      </c>
      <c r="V2023" t="str">
        <v>Color</v>
      </c>
      <c r="W2023" t="str">
        <v>Comedy</v>
      </c>
      <c r="X2023" t="str">
        <v>English</v>
      </c>
      <c r="Y2023" t="str">
        <v>USA</v>
      </c>
      <c r="Z2023" t="str">
        <v>R</v>
      </c>
      <c r="AA2023" t="str">
        <v>Bernie Mac</v>
      </c>
      <c r="AB2023" t="str">
        <v>Ice Cube</v>
      </c>
      <c r="AC2023">
        <v>1000</v>
      </c>
      <c r="AD2023">
        <v>2868</v>
      </c>
      <c r="AE2023">
        <v>0</v>
      </c>
      <c r="AF2023">
        <v>575</v>
      </c>
      <c r="AG2023">
        <v>5.6</v>
      </c>
      <c r="AH2023">
        <v>22</v>
      </c>
      <c r="AI2023">
        <v>104</v>
      </c>
      <c r="AJ2023">
        <v>23031390</v>
      </c>
    </row>
    <row r="2024" spans="1:36" x14ac:dyDescent="0.25">
      <c r="A2024" t="str">
        <v>Changing Lanes</v>
      </c>
      <c r="B2024">
        <v>37263</v>
      </c>
      <c r="C2024">
        <v>2002</v>
      </c>
      <c r="D2024" t="str">
        <v>2000s</v>
      </c>
      <c r="E2024" t="str">
        <v>Color</v>
      </c>
      <c r="F2024" t="str">
        <v>Drama</v>
      </c>
      <c r="G2024" t="str">
        <v>English</v>
      </c>
      <c r="H2024" t="str">
        <v>USA</v>
      </c>
      <c r="I2024" t="str">
        <v>R</v>
      </c>
      <c r="J2024" t="str">
        <v>Sydney Pollack</v>
      </c>
      <c r="K2024" t="str">
        <v>Roger Michell</v>
      </c>
      <c r="L2024">
        <v>521</v>
      </c>
      <c r="M2024">
        <v>758</v>
      </c>
      <c r="N2024">
        <v>50</v>
      </c>
      <c r="O2024">
        <v>0</v>
      </c>
      <c r="P2024">
        <v>6.5</v>
      </c>
      <c r="R2024" t="str">
        <v>Bulletproof Monk</v>
      </c>
      <c r="S2024">
        <v>37953</v>
      </c>
      <c r="T2024">
        <v>2003</v>
      </c>
      <c r="U2024" t="str">
        <v>2000s</v>
      </c>
      <c r="V2024" t="str">
        <v>Color</v>
      </c>
      <c r="W2024" t="str">
        <v>Action</v>
      </c>
      <c r="X2024" t="str">
        <v>English</v>
      </c>
      <c r="Y2024" t="str">
        <v>USA</v>
      </c>
      <c r="Z2024" t="str">
        <v>PG-13</v>
      </c>
      <c r="AA2024" t="str">
        <v>Jaime King</v>
      </c>
      <c r="AB2024" t="str">
        <v>Paul Hunter</v>
      </c>
      <c r="AC2024">
        <v>961</v>
      </c>
      <c r="AD2024">
        <v>2422</v>
      </c>
      <c r="AE2024">
        <v>13</v>
      </c>
      <c r="AF2024">
        <v>846</v>
      </c>
      <c r="AG2024">
        <v>5.5</v>
      </c>
      <c r="AH2024">
        <v>127</v>
      </c>
      <c r="AI2024">
        <v>104</v>
      </c>
      <c r="AJ2024">
        <v>23020488</v>
      </c>
    </row>
    <row r="2025" spans="1:36" x14ac:dyDescent="0.25">
      <c r="A2025" t="str">
        <v>Slither</v>
      </c>
      <c r="B2025">
        <v>38961</v>
      </c>
      <c r="C2025">
        <v>2006</v>
      </c>
      <c r="D2025" t="str">
        <v>2000s</v>
      </c>
      <c r="E2025" t="str">
        <v>Color</v>
      </c>
      <c r="F2025" t="str">
        <v>Comedy</v>
      </c>
      <c r="G2025" t="str">
        <v>English</v>
      </c>
      <c r="H2025" t="str">
        <v>Canada</v>
      </c>
      <c r="I2025" t="str">
        <v>R</v>
      </c>
      <c r="J2025" t="str">
        <v>Dustin Milligan</v>
      </c>
      <c r="K2025" t="str">
        <v>James Gunn</v>
      </c>
      <c r="L2025">
        <v>499</v>
      </c>
      <c r="M2025">
        <v>1120</v>
      </c>
      <c r="N2025">
        <v>571</v>
      </c>
      <c r="O2025">
        <v>0</v>
      </c>
      <c r="P2025">
        <v>6.5</v>
      </c>
      <c r="R2025" t="str">
        <v>Transcendence</v>
      </c>
      <c r="S2025">
        <v>41691</v>
      </c>
      <c r="T2025">
        <v>2014</v>
      </c>
      <c r="U2025" t="str">
        <v>2010s</v>
      </c>
      <c r="V2025" t="str">
        <v>Color</v>
      </c>
      <c r="W2025" t="str">
        <v>Drama</v>
      </c>
      <c r="X2025" t="str">
        <v>English</v>
      </c>
      <c r="Y2025" t="str">
        <v>UK</v>
      </c>
      <c r="Z2025" t="str">
        <v>PG-13</v>
      </c>
      <c r="AA2025" t="str">
        <v>Johnny Depp</v>
      </c>
      <c r="AB2025" t="str">
        <v>Wally Pfister</v>
      </c>
      <c r="AC2025">
        <v>40000</v>
      </c>
      <c r="AD2025">
        <v>54031</v>
      </c>
      <c r="AE2025">
        <v>0</v>
      </c>
      <c r="AF2025">
        <v>37000</v>
      </c>
      <c r="AG2025">
        <v>6.3</v>
      </c>
      <c r="AH2025">
        <v>355</v>
      </c>
      <c r="AI2025">
        <v>119</v>
      </c>
      <c r="AJ2025">
        <v>23014504</v>
      </c>
    </row>
    <row r="2026" spans="1:36" x14ac:dyDescent="0.25">
      <c r="A2026" t="str">
        <v>You Kill Me</v>
      </c>
      <c r="B2026">
        <v>39118</v>
      </c>
      <c r="C2026">
        <v>2007</v>
      </c>
      <c r="D2026" t="str">
        <v>2000s</v>
      </c>
      <c r="E2026" t="str">
        <v>Color</v>
      </c>
      <c r="F2026" t="str">
        <v>Comedy</v>
      </c>
      <c r="G2026" t="str">
        <v>English</v>
      </c>
      <c r="H2026" t="str">
        <v>USA</v>
      </c>
      <c r="I2026" t="str">
        <v>R</v>
      </c>
      <c r="J2026" t="str">
        <v>Philip Baker Hall</v>
      </c>
      <c r="K2026" t="str">
        <v>John Dahl</v>
      </c>
      <c r="L2026">
        <v>497</v>
      </c>
      <c r="M2026">
        <v>776</v>
      </c>
      <c r="N2026">
        <v>131</v>
      </c>
      <c r="O2026">
        <v>830</v>
      </c>
      <c r="P2026">
        <v>6.5</v>
      </c>
      <c r="R2026" t="str">
        <v>The Remains of the Day</v>
      </c>
      <c r="S2026">
        <v>34180</v>
      </c>
      <c r="T2026">
        <v>1993</v>
      </c>
      <c r="U2026" t="str">
        <v>1990s</v>
      </c>
      <c r="V2026" t="str">
        <v>Color</v>
      </c>
      <c r="W2026" t="str">
        <v>Drama</v>
      </c>
      <c r="X2026" t="str">
        <v>English</v>
      </c>
      <c r="Y2026" t="str">
        <v>UK</v>
      </c>
      <c r="Z2026" t="str">
        <v>PG</v>
      </c>
      <c r="AA2026" t="str">
        <v>Anthony Hopkins</v>
      </c>
      <c r="AB2026" t="str">
        <v>James Ivory</v>
      </c>
      <c r="AC2026">
        <v>12000</v>
      </c>
      <c r="AD2026">
        <v>12749</v>
      </c>
      <c r="AE2026">
        <v>133</v>
      </c>
      <c r="AF2026">
        <v>0</v>
      </c>
      <c r="AG2026">
        <v>7.9</v>
      </c>
      <c r="AH2026">
        <v>58</v>
      </c>
      <c r="AI2026">
        <v>134</v>
      </c>
      <c r="AJ2026">
        <v>22954968</v>
      </c>
    </row>
    <row r="2027" spans="1:36" x14ac:dyDescent="0.25">
      <c r="A2027" t="str">
        <v>How to Lose Friends &amp; Alienate People</v>
      </c>
      <c r="B2027">
        <v>39564</v>
      </c>
      <c r="C2027">
        <v>2008</v>
      </c>
      <c r="D2027" t="str">
        <v>2000s</v>
      </c>
      <c r="E2027" t="str">
        <v>Color</v>
      </c>
      <c r="F2027" t="str">
        <v>Comedy</v>
      </c>
      <c r="G2027" t="str">
        <v>English</v>
      </c>
      <c r="H2027" t="str">
        <v>UK</v>
      </c>
      <c r="I2027" t="str">
        <v>R</v>
      </c>
      <c r="J2027" t="str">
        <v>James Corden</v>
      </c>
      <c r="K2027" t="str">
        <v>Robert B. Weide</v>
      </c>
      <c r="L2027">
        <v>480</v>
      </c>
      <c r="M2027">
        <v>858</v>
      </c>
      <c r="N2027">
        <v>53</v>
      </c>
      <c r="O2027">
        <v>0</v>
      </c>
      <c r="P2027">
        <v>6.5</v>
      </c>
      <c r="R2027" t="str">
        <v>Love Happens</v>
      </c>
      <c r="S2027">
        <v>39999</v>
      </c>
      <c r="T2027">
        <v>2009</v>
      </c>
      <c r="U2027" t="str">
        <v>2000s</v>
      </c>
      <c r="V2027" t="str">
        <v>Color</v>
      </c>
      <c r="W2027" t="str">
        <v>Drama</v>
      </c>
      <c r="X2027" t="str">
        <v>English</v>
      </c>
      <c r="Y2027" t="str">
        <v>USA</v>
      </c>
      <c r="Z2027" t="str">
        <v>PG-13</v>
      </c>
      <c r="AA2027" t="str">
        <v>Judy Greer</v>
      </c>
      <c r="AB2027" t="str">
        <v>Brandon Camp</v>
      </c>
      <c r="AC2027">
        <v>2000</v>
      </c>
      <c r="AD2027">
        <v>4947</v>
      </c>
      <c r="AE2027">
        <v>7</v>
      </c>
      <c r="AF2027">
        <v>0</v>
      </c>
      <c r="AG2027">
        <v>5.6</v>
      </c>
      <c r="AH2027">
        <v>111</v>
      </c>
      <c r="AI2027">
        <v>109</v>
      </c>
      <c r="AJ2027">
        <v>22927390</v>
      </c>
    </row>
    <row r="2028" spans="1:36" x14ac:dyDescent="0.25">
      <c r="A2028" t="str">
        <v>The Living Wake</v>
      </c>
      <c r="B2028">
        <v>39316</v>
      </c>
      <c r="C2028">
        <v>2007</v>
      </c>
      <c r="D2028" t="str">
        <v>2000s</v>
      </c>
      <c r="E2028" t="str">
        <v>Color</v>
      </c>
      <c r="F2028" t="str">
        <v>Comedy</v>
      </c>
      <c r="G2028" t="str">
        <v>English</v>
      </c>
      <c r="H2028" t="str">
        <v>USA</v>
      </c>
      <c r="I2028" t="str">
        <v>PG-13</v>
      </c>
      <c r="J2028" t="str">
        <v>Jim Gaffigan</v>
      </c>
      <c r="K2028" t="str">
        <v>Sol Tryon</v>
      </c>
      <c r="L2028">
        <v>472</v>
      </c>
      <c r="M2028">
        <v>1047</v>
      </c>
      <c r="N2028">
        <v>0</v>
      </c>
      <c r="O2028">
        <v>339</v>
      </c>
      <c r="P2028">
        <v>6.5</v>
      </c>
      <c r="R2028" t="str">
        <v>Ella Enchanted</v>
      </c>
      <c r="S2028">
        <v>38322</v>
      </c>
      <c r="T2028">
        <v>2004</v>
      </c>
      <c r="U2028" t="str">
        <v>2000s</v>
      </c>
      <c r="V2028" t="str">
        <v>Color</v>
      </c>
      <c r="W2028" t="str">
        <v>Comedy</v>
      </c>
      <c r="X2028" t="str">
        <v>English</v>
      </c>
      <c r="Y2028" t="str">
        <v>USA</v>
      </c>
      <c r="Z2028" t="str">
        <v>PG</v>
      </c>
      <c r="AA2028" t="str">
        <v>Anne Hathaway</v>
      </c>
      <c r="AB2028" t="str">
        <v>Tommy O'Haver</v>
      </c>
      <c r="AC2028">
        <v>11000</v>
      </c>
      <c r="AD2028">
        <v>17292</v>
      </c>
      <c r="AE2028">
        <v>13</v>
      </c>
      <c r="AF2028">
        <v>0</v>
      </c>
      <c r="AG2028">
        <v>6.3</v>
      </c>
      <c r="AH2028">
        <v>89</v>
      </c>
      <c r="AI2028">
        <v>96</v>
      </c>
      <c r="AJ2028">
        <v>22913677</v>
      </c>
    </row>
    <row r="2029" spans="1:36" x14ac:dyDescent="0.25">
      <c r="A2029" t="str">
        <v>Hav Plenty</v>
      </c>
      <c r="B2029">
        <v>35583</v>
      </c>
      <c r="C2029">
        <v>1997</v>
      </c>
      <c r="D2029" t="str">
        <v>1990s</v>
      </c>
      <c r="E2029" t="str">
        <v>Color</v>
      </c>
      <c r="F2029" t="str">
        <v>Comedy</v>
      </c>
      <c r="G2029" t="str">
        <v>English</v>
      </c>
      <c r="H2029" t="str">
        <v>USA</v>
      </c>
      <c r="I2029" t="str">
        <v>R</v>
      </c>
      <c r="J2029" t="str">
        <v>Hill Harper</v>
      </c>
      <c r="K2029" t="str">
        <v>Christopher Scott Cherot</v>
      </c>
      <c r="L2029">
        <v>465</v>
      </c>
      <c r="M2029">
        <v>714</v>
      </c>
      <c r="N2029">
        <v>21</v>
      </c>
      <c r="O2029">
        <v>161</v>
      </c>
      <c r="P2029">
        <v>6.5</v>
      </c>
      <c r="R2029" t="str">
        <v>Rounders</v>
      </c>
      <c r="S2029">
        <v>36057</v>
      </c>
      <c r="T2029">
        <v>1998</v>
      </c>
      <c r="U2029" t="str">
        <v>1990s</v>
      </c>
      <c r="V2029" t="str">
        <v>Color</v>
      </c>
      <c r="W2029" t="str">
        <v>Crime</v>
      </c>
      <c r="X2029" t="str">
        <v>English</v>
      </c>
      <c r="Y2029" t="str">
        <v>USA</v>
      </c>
      <c r="Z2029" t="str">
        <v>R</v>
      </c>
      <c r="AA2029" t="str">
        <v>Matt Damon</v>
      </c>
      <c r="AB2029" t="str">
        <v>John Dahl</v>
      </c>
      <c r="AC2029">
        <v>13000</v>
      </c>
      <c r="AD2029">
        <v>14890</v>
      </c>
      <c r="AE2029">
        <v>131</v>
      </c>
      <c r="AF2029">
        <v>0</v>
      </c>
      <c r="AG2029">
        <v>7.4</v>
      </c>
      <c r="AH2029">
        <v>128</v>
      </c>
      <c r="AI2029">
        <v>121</v>
      </c>
      <c r="AJ2029">
        <v>22905674</v>
      </c>
    </row>
    <row r="2030" spans="1:36" x14ac:dyDescent="0.25">
      <c r="A2030" t="str">
        <v>Crocodile Dundee</v>
      </c>
      <c r="B2030">
        <v>31696</v>
      </c>
      <c r="C2030">
        <v>1986</v>
      </c>
      <c r="D2030" t="str">
        <v>1980s</v>
      </c>
      <c r="E2030" t="str">
        <v>Color</v>
      </c>
      <c r="F2030" t="str">
        <v>Adventure</v>
      </c>
      <c r="G2030" t="str">
        <v>English</v>
      </c>
      <c r="H2030" t="str">
        <v>Australia</v>
      </c>
      <c r="I2030" t="str">
        <v>PG-13</v>
      </c>
      <c r="J2030" t="str">
        <v>Paul Hogan</v>
      </c>
      <c r="K2030" t="str">
        <v>Peter Faiman</v>
      </c>
      <c r="L2030">
        <v>442</v>
      </c>
      <c r="M2030">
        <v>822</v>
      </c>
      <c r="N2030">
        <v>4</v>
      </c>
      <c r="O2030">
        <v>0</v>
      </c>
      <c r="P2030">
        <v>6.5</v>
      </c>
      <c r="R2030" t="str">
        <v>Revolutionary Road</v>
      </c>
      <c r="S2030">
        <v>39469</v>
      </c>
      <c r="T2030">
        <v>2008</v>
      </c>
      <c r="U2030" t="str">
        <v>2000s</v>
      </c>
      <c r="V2030" t="str">
        <v>Color</v>
      </c>
      <c r="W2030" t="str">
        <v>Drama</v>
      </c>
      <c r="X2030" t="str">
        <v>English</v>
      </c>
      <c r="Y2030" t="str">
        <v>USA</v>
      </c>
      <c r="Z2030" t="str">
        <v>R</v>
      </c>
      <c r="AA2030" t="str">
        <v>Leonardo DiCaprio</v>
      </c>
      <c r="AB2030" t="str">
        <v>Sam Mendes</v>
      </c>
      <c r="AC2030">
        <v>29000</v>
      </c>
      <c r="AD2030">
        <v>53895</v>
      </c>
      <c r="AE2030">
        <v>0</v>
      </c>
      <c r="AF2030">
        <v>0</v>
      </c>
      <c r="AG2030">
        <v>7.3</v>
      </c>
      <c r="AH2030">
        <v>323</v>
      </c>
      <c r="AI2030">
        <v>119</v>
      </c>
      <c r="AJ2030">
        <v>22877808</v>
      </c>
    </row>
    <row r="2031" spans="1:36" x14ac:dyDescent="0.25">
      <c r="A2031" t="str">
        <v>Charlie St. Cloud</v>
      </c>
      <c r="B2031">
        <v>40541</v>
      </c>
      <c r="C2031">
        <v>2010</v>
      </c>
      <c r="D2031" t="str">
        <v>2010s</v>
      </c>
      <c r="E2031" t="str">
        <v>Color</v>
      </c>
      <c r="F2031" t="str">
        <v>Drama</v>
      </c>
      <c r="G2031" t="str">
        <v>English</v>
      </c>
      <c r="H2031" t="str">
        <v>USA</v>
      </c>
      <c r="I2031" t="str">
        <v>PG-13</v>
      </c>
      <c r="J2031" t="str">
        <v>Augustus Prew</v>
      </c>
      <c r="K2031" t="str">
        <v>Burr Steers</v>
      </c>
      <c r="L2031">
        <v>405</v>
      </c>
      <c r="M2031">
        <v>1066</v>
      </c>
      <c r="N2031">
        <v>23</v>
      </c>
      <c r="O2031">
        <v>0</v>
      </c>
      <c r="P2031">
        <v>6.5</v>
      </c>
      <c r="R2031" t="str">
        <v>Being John Malkovich</v>
      </c>
      <c r="S2031">
        <v>36463</v>
      </c>
      <c r="T2031">
        <v>1999</v>
      </c>
      <c r="U2031" t="str">
        <v>1990s</v>
      </c>
      <c r="V2031" t="str">
        <v>Color</v>
      </c>
      <c r="W2031" t="str">
        <v>Comedy</v>
      </c>
      <c r="X2031" t="str">
        <v>English</v>
      </c>
      <c r="Y2031" t="str">
        <v>USA</v>
      </c>
      <c r="Z2031" t="str">
        <v>R</v>
      </c>
      <c r="AA2031" t="str">
        <v>Willie Garson</v>
      </c>
      <c r="AB2031" t="str">
        <v>Spike Jonze</v>
      </c>
      <c r="AC2031">
        <v>512</v>
      </c>
      <c r="AD2031">
        <v>1171</v>
      </c>
      <c r="AE2031">
        <v>0</v>
      </c>
      <c r="AF2031">
        <v>0</v>
      </c>
      <c r="AG2031">
        <v>7.8</v>
      </c>
      <c r="AH2031">
        <v>242</v>
      </c>
      <c r="AI2031">
        <v>112</v>
      </c>
      <c r="AJ2031">
        <v>22858926</v>
      </c>
    </row>
    <row r="2032" spans="1:36" x14ac:dyDescent="0.25">
      <c r="A2032" t="str">
        <v>Evil Dead</v>
      </c>
      <c r="B2032">
        <v>41557</v>
      </c>
      <c r="C2032">
        <v>2013</v>
      </c>
      <c r="D2032" t="str">
        <v>2010s</v>
      </c>
      <c r="E2032" t="str">
        <v>Color</v>
      </c>
      <c r="F2032" t="str">
        <v>Horror</v>
      </c>
      <c r="G2032" t="str">
        <v>English</v>
      </c>
      <c r="H2032" t="str">
        <v>USA</v>
      </c>
      <c r="I2032" t="str">
        <v>R</v>
      </c>
      <c r="J2032" t="str">
        <v>Lou Taylor Pucci</v>
      </c>
      <c r="K2032" t="str">
        <v>Fede Alvarez</v>
      </c>
      <c r="L2032">
        <v>394</v>
      </c>
      <c r="M2032">
        <v>673</v>
      </c>
      <c r="N2032">
        <v>201</v>
      </c>
      <c r="O2032">
        <v>70000</v>
      </c>
      <c r="P2032">
        <v>6.5</v>
      </c>
      <c r="R2032" t="str">
        <v>Beloved</v>
      </c>
      <c r="S2032">
        <v>36095</v>
      </c>
      <c r="T2032">
        <v>1998</v>
      </c>
      <c r="U2032" t="str">
        <v>1990s</v>
      </c>
      <c r="V2032" t="str">
        <v>Color</v>
      </c>
      <c r="W2032" t="str">
        <v>Drama</v>
      </c>
      <c r="X2032" t="str">
        <v>English</v>
      </c>
      <c r="Y2032" t="str">
        <v>USA</v>
      </c>
      <c r="Z2032" t="str">
        <v>R</v>
      </c>
      <c r="AA2032" t="str">
        <v>Oprah Winfrey</v>
      </c>
      <c r="AB2032" t="str">
        <v>Jonathan Demme</v>
      </c>
      <c r="AC2032">
        <v>852</v>
      </c>
      <c r="AD2032">
        <v>2397</v>
      </c>
      <c r="AE2032">
        <v>438</v>
      </c>
      <c r="AF2032">
        <v>853</v>
      </c>
      <c r="AG2032">
        <v>5.9</v>
      </c>
      <c r="AH2032">
        <v>78</v>
      </c>
      <c r="AI2032">
        <v>172</v>
      </c>
      <c r="AJ2032">
        <v>22843047</v>
      </c>
    </row>
    <row r="2033" spans="1:36" x14ac:dyDescent="0.25">
      <c r="A2033" t="str">
        <v>The Incredibly True Adventure of Two Girls in Love</v>
      </c>
      <c r="B2033">
        <v>35033</v>
      </c>
      <c r="C2033">
        <v>1995</v>
      </c>
      <c r="D2033" t="str">
        <v>1990s</v>
      </c>
      <c r="E2033" t="str">
        <v>Color</v>
      </c>
      <c r="F2033" t="str">
        <v>Comedy</v>
      </c>
      <c r="G2033" t="str">
        <v>English</v>
      </c>
      <c r="H2033" t="str">
        <v>USA</v>
      </c>
      <c r="I2033" t="str">
        <v>R</v>
      </c>
      <c r="J2033" t="str">
        <v>Nicole Ari Parker</v>
      </c>
      <c r="K2033" t="str">
        <v>Maria Maggenti</v>
      </c>
      <c r="L2033">
        <v>360</v>
      </c>
      <c r="M2033">
        <v>656</v>
      </c>
      <c r="N2033">
        <v>4</v>
      </c>
      <c r="O2033">
        <v>423</v>
      </c>
      <c r="P2033">
        <v>6.5</v>
      </c>
      <c r="R2033" t="str">
        <v>On Her Majesty's Secret Service</v>
      </c>
      <c r="S2033">
        <v>25233</v>
      </c>
      <c r="T2033">
        <v>1969</v>
      </c>
      <c r="U2033" t="str">
        <v>1960s</v>
      </c>
      <c r="V2033" t="str">
        <v>Color</v>
      </c>
      <c r="W2033" t="str">
        <v>Action</v>
      </c>
      <c r="X2033" t="str">
        <v>English</v>
      </c>
      <c r="Y2033" t="str">
        <v>UK</v>
      </c>
      <c r="Z2033" t="str">
        <v>M</v>
      </c>
      <c r="AA2033" t="str">
        <v>Telly Savalas</v>
      </c>
      <c r="AB2033" t="str">
        <v>Peter R. Hunt</v>
      </c>
      <c r="AC2033">
        <v>803</v>
      </c>
      <c r="AD2033">
        <v>1769</v>
      </c>
      <c r="AE2033">
        <v>13</v>
      </c>
      <c r="AF2033">
        <v>0</v>
      </c>
      <c r="AG2033">
        <v>6.8</v>
      </c>
      <c r="AH2033">
        <v>143</v>
      </c>
      <c r="AI2033">
        <v>142</v>
      </c>
      <c r="AJ2033">
        <v>22800000</v>
      </c>
    </row>
    <row r="2034" spans="1:36" x14ac:dyDescent="0.25">
      <c r="A2034" t="str">
        <v>Red Eye</v>
      </c>
      <c r="B2034">
        <v>38592</v>
      </c>
      <c r="C2034">
        <v>2005</v>
      </c>
      <c r="D2034" t="str">
        <v>2000s</v>
      </c>
      <c r="E2034" t="str">
        <v>Color</v>
      </c>
      <c r="F2034" t="str">
        <v>Mystery</v>
      </c>
      <c r="G2034" t="str">
        <v>English</v>
      </c>
      <c r="H2034" t="str">
        <v>USA</v>
      </c>
      <c r="I2034" t="str">
        <v>PG-13</v>
      </c>
      <c r="J2034" t="str">
        <v>Robert Pine</v>
      </c>
      <c r="K2034" t="str">
        <v>Wes Craven</v>
      </c>
      <c r="L2034">
        <v>332</v>
      </c>
      <c r="M2034">
        <v>1090</v>
      </c>
      <c r="N2034">
        <v>0</v>
      </c>
      <c r="O2034">
        <v>0</v>
      </c>
      <c r="P2034">
        <v>6.5</v>
      </c>
      <c r="R2034" t="str">
        <v>Joe Somebody</v>
      </c>
      <c r="S2034">
        <v>36953</v>
      </c>
      <c r="T2034">
        <v>2001</v>
      </c>
      <c r="U2034" t="str">
        <v>2000s</v>
      </c>
      <c r="V2034" t="str">
        <v>Color</v>
      </c>
      <c r="W2034" t="str">
        <v>Comedy</v>
      </c>
      <c r="X2034" t="str">
        <v>English</v>
      </c>
      <c r="Y2034" t="str">
        <v>USA</v>
      </c>
      <c r="Z2034" t="str">
        <v>PG</v>
      </c>
      <c r="AA2034" t="str">
        <v>Jim Belushi</v>
      </c>
      <c r="AB2034" t="str">
        <v>John Pasquin</v>
      </c>
      <c r="AC2034">
        <v>854</v>
      </c>
      <c r="AD2034">
        <v>2765</v>
      </c>
      <c r="AE2034">
        <v>11</v>
      </c>
      <c r="AF2034">
        <v>168</v>
      </c>
      <c r="AG2034">
        <v>5.5</v>
      </c>
      <c r="AH2034">
        <v>55</v>
      </c>
      <c r="AI2034">
        <v>98</v>
      </c>
      <c r="AJ2034">
        <v>22770864</v>
      </c>
    </row>
    <row r="2035" spans="1:36" x14ac:dyDescent="0.25">
      <c r="A2035" t="str">
        <v>Groove</v>
      </c>
      <c r="B2035">
        <v>36734</v>
      </c>
      <c r="C2035">
        <v>2000</v>
      </c>
      <c r="D2035" t="str">
        <v>2000s</v>
      </c>
      <c r="E2035" t="str">
        <v>Color</v>
      </c>
      <c r="F2035" t="str">
        <v>Drama</v>
      </c>
      <c r="G2035" t="str">
        <v>English</v>
      </c>
      <c r="H2035" t="str">
        <v>USA</v>
      </c>
      <c r="I2035" t="str">
        <v>R</v>
      </c>
      <c r="J2035" t="str">
        <v>Rachel True</v>
      </c>
      <c r="K2035" t="str">
        <v>Greg Harrison</v>
      </c>
      <c r="L2035">
        <v>328</v>
      </c>
      <c r="M2035">
        <v>407</v>
      </c>
      <c r="N2035">
        <v>7</v>
      </c>
      <c r="O2035">
        <v>0</v>
      </c>
      <c r="P2035">
        <v>6.5</v>
      </c>
      <c r="R2035" t="str">
        <v>The Gallows</v>
      </c>
      <c r="S2035">
        <v>42362</v>
      </c>
      <c r="T2035">
        <v>2015</v>
      </c>
      <c r="U2035" t="str">
        <v>2010s</v>
      </c>
      <c r="V2035" t="str">
        <v>Color</v>
      </c>
      <c r="W2035" t="str">
        <v>Horror</v>
      </c>
      <c r="X2035" t="str">
        <v>English</v>
      </c>
      <c r="Y2035" t="str">
        <v>USA</v>
      </c>
      <c r="Z2035" t="str">
        <v>R</v>
      </c>
      <c r="AA2035" t="str">
        <v>Pfeifer Brown</v>
      </c>
      <c r="AB2035" t="str">
        <v>Travis Cluff</v>
      </c>
      <c r="AC2035">
        <v>220</v>
      </c>
      <c r="AD2035">
        <v>276</v>
      </c>
      <c r="AE2035">
        <v>3</v>
      </c>
      <c r="AF2035">
        <v>0</v>
      </c>
      <c r="AG2035">
        <v>4.2</v>
      </c>
      <c r="AH2035">
        <v>159</v>
      </c>
      <c r="AI2035">
        <v>81</v>
      </c>
      <c r="AJ2035">
        <v>22757819</v>
      </c>
    </row>
    <row r="2036" spans="1:36" x14ac:dyDescent="0.25">
      <c r="A2036" t="str">
        <v>Child's Play</v>
      </c>
      <c r="B2036">
        <v>32304</v>
      </c>
      <c r="C2036">
        <v>1988</v>
      </c>
      <c r="D2036" t="str">
        <v>1980s</v>
      </c>
      <c r="E2036" t="str">
        <v>Color</v>
      </c>
      <c r="F2036" t="str">
        <v>Fantasy</v>
      </c>
      <c r="G2036" t="str">
        <v>English</v>
      </c>
      <c r="H2036" t="str">
        <v>USA</v>
      </c>
      <c r="I2036" t="str">
        <v>R</v>
      </c>
      <c r="J2036" t="str">
        <v>Catherine Hicks</v>
      </c>
      <c r="K2036" t="str">
        <v>Tom Holland</v>
      </c>
      <c r="L2036">
        <v>311</v>
      </c>
      <c r="M2036">
        <v>760</v>
      </c>
      <c r="N2036">
        <v>85</v>
      </c>
      <c r="O2036">
        <v>0</v>
      </c>
      <c r="P2036">
        <v>6.5</v>
      </c>
      <c r="R2036" t="str">
        <v>Titan A.E.</v>
      </c>
      <c r="S2036">
        <v>36636</v>
      </c>
      <c r="T2036">
        <v>2000</v>
      </c>
      <c r="U2036" t="str">
        <v>2000s</v>
      </c>
      <c r="V2036" t="str">
        <v>Color</v>
      </c>
      <c r="W2036" t="str">
        <v>Action</v>
      </c>
      <c r="X2036" t="str">
        <v>English</v>
      </c>
      <c r="Y2036" t="str">
        <v>USA</v>
      </c>
      <c r="Z2036" t="str">
        <v>PG</v>
      </c>
      <c r="AA2036" t="str">
        <v>Matt Damon</v>
      </c>
      <c r="AB2036" t="str">
        <v>Don Bluth</v>
      </c>
      <c r="AC2036">
        <v>13000</v>
      </c>
      <c r="AD2036">
        <v>15857</v>
      </c>
      <c r="AE2036">
        <v>383</v>
      </c>
      <c r="AF2036">
        <v>0</v>
      </c>
      <c r="AG2036">
        <v>6.6</v>
      </c>
      <c r="AH2036">
        <v>131</v>
      </c>
      <c r="AI2036">
        <v>94</v>
      </c>
      <c r="AJ2036">
        <v>22751979</v>
      </c>
    </row>
    <row r="2037" spans="1:36" x14ac:dyDescent="0.25">
      <c r="A2037" t="str">
        <v>Morning Glory</v>
      </c>
      <c r="B2037">
        <v>40499</v>
      </c>
      <c r="C2037">
        <v>2010</v>
      </c>
      <c r="D2037" t="str">
        <v>2010s</v>
      </c>
      <c r="E2037" t="str">
        <v>Color</v>
      </c>
      <c r="F2037" t="str">
        <v>Comedy</v>
      </c>
      <c r="G2037" t="str">
        <v>English</v>
      </c>
      <c r="H2037" t="str">
        <v>USA</v>
      </c>
      <c r="I2037" t="str">
        <v>PG-13</v>
      </c>
      <c r="J2037" t="str">
        <v>Noah Bean</v>
      </c>
      <c r="K2037" t="str">
        <v>Roger Michell</v>
      </c>
      <c r="L2037">
        <v>293</v>
      </c>
      <c r="M2037">
        <v>621</v>
      </c>
      <c r="N2037">
        <v>50</v>
      </c>
      <c r="O2037">
        <v>0</v>
      </c>
      <c r="P2037">
        <v>6.5</v>
      </c>
      <c r="R2037" t="str">
        <v>Dickie Roberts: Former Child Star</v>
      </c>
      <c r="S2037">
        <v>37679</v>
      </c>
      <c r="T2037">
        <v>2003</v>
      </c>
      <c r="U2037" t="str">
        <v>2000s</v>
      </c>
      <c r="V2037" t="str">
        <v>Color</v>
      </c>
      <c r="W2037" t="str">
        <v>Comedy</v>
      </c>
      <c r="X2037" t="str">
        <v>English</v>
      </c>
      <c r="Y2037" t="str">
        <v>USA</v>
      </c>
      <c r="Z2037" t="str">
        <v>PG-13</v>
      </c>
      <c r="AA2037" t="str">
        <v>Kevin Grevioux</v>
      </c>
      <c r="AB2037" t="str">
        <v>Sam Weisman</v>
      </c>
      <c r="AC2037">
        <v>593</v>
      </c>
      <c r="AD2037">
        <v>2713</v>
      </c>
      <c r="AE2037">
        <v>39</v>
      </c>
      <c r="AF2037">
        <v>320</v>
      </c>
      <c r="AG2037">
        <v>5.6</v>
      </c>
      <c r="AH2037">
        <v>75</v>
      </c>
      <c r="AI2037">
        <v>98</v>
      </c>
      <c r="AJ2037">
        <v>22734486</v>
      </c>
    </row>
    <row r="2038" spans="1:36" x14ac:dyDescent="0.25">
      <c r="A2038" t="str">
        <v>Boynton Beach Club</v>
      </c>
      <c r="B2038">
        <v>38457</v>
      </c>
      <c r="C2038">
        <v>2005</v>
      </c>
      <c r="D2038" t="str">
        <v>2000s</v>
      </c>
      <c r="E2038" t="str">
        <v>Color</v>
      </c>
      <c r="F2038" t="str">
        <v>Comedy</v>
      </c>
      <c r="G2038" t="str">
        <v>English</v>
      </c>
      <c r="H2038" t="str">
        <v>USA</v>
      </c>
      <c r="I2038" t="str">
        <v>R</v>
      </c>
      <c r="J2038" t="str">
        <v>Dyan Cannon</v>
      </c>
      <c r="K2038" t="str">
        <v>Susan Seidelman</v>
      </c>
      <c r="L2038">
        <v>267</v>
      </c>
      <c r="M2038">
        <v>1231</v>
      </c>
      <c r="N2038">
        <v>39</v>
      </c>
      <c r="O2038">
        <v>88</v>
      </c>
      <c r="P2038">
        <v>6.5</v>
      </c>
      <c r="R2038" t="str">
        <v>The Magic Sword: Quest for Camelot</v>
      </c>
      <c r="S2038">
        <v>36155</v>
      </c>
      <c r="T2038">
        <v>1998</v>
      </c>
      <c r="U2038" t="str">
        <v>1990s</v>
      </c>
      <c r="V2038" t="str">
        <v>Color</v>
      </c>
      <c r="W2038" t="str">
        <v>Adventure</v>
      </c>
      <c r="X2038" t="str">
        <v>English</v>
      </c>
      <c r="Y2038" t="str">
        <v>USA</v>
      </c>
      <c r="Z2038" t="str">
        <v>G</v>
      </c>
      <c r="AA2038" t="str">
        <v>Gary Oldman</v>
      </c>
      <c r="AB2038" t="str">
        <v>Frederik Du Chau</v>
      </c>
      <c r="AC2038">
        <v>10000</v>
      </c>
      <c r="AD2038">
        <v>14275</v>
      </c>
      <c r="AE2038">
        <v>7</v>
      </c>
      <c r="AF2038">
        <v>0</v>
      </c>
      <c r="AG2038">
        <v>6.2</v>
      </c>
      <c r="AH2038">
        <v>34</v>
      </c>
      <c r="AI2038">
        <v>86</v>
      </c>
      <c r="AJ2038">
        <v>22717758</v>
      </c>
    </row>
    <row r="2039" spans="1:36" x14ac:dyDescent="0.25">
      <c r="A2039" t="str">
        <v>From Paris with Love</v>
      </c>
      <c r="B2039">
        <v>40392</v>
      </c>
      <c r="C2039">
        <v>2010</v>
      </c>
      <c r="D2039" t="str">
        <v>2010s</v>
      </c>
      <c r="E2039" t="str">
        <v>Color</v>
      </c>
      <c r="F2039" t="str">
        <v>Action</v>
      </c>
      <c r="G2039" t="str">
        <v>English</v>
      </c>
      <c r="H2039" t="str">
        <v>France</v>
      </c>
      <c r="I2039" t="str">
        <v>R</v>
      </c>
      <c r="J2039" t="str">
        <v>Kasia Smutniak</v>
      </c>
      <c r="K2039" t="str">
        <v>Pierre Morel</v>
      </c>
      <c r="L2039">
        <v>211</v>
      </c>
      <c r="M2039">
        <v>488</v>
      </c>
      <c r="N2039">
        <v>180</v>
      </c>
      <c r="O2039">
        <v>0</v>
      </c>
      <c r="P2039">
        <v>6.5</v>
      </c>
      <c r="R2039" t="str">
        <v>Much Ado About Nothing</v>
      </c>
      <c r="S2039">
        <v>34316</v>
      </c>
      <c r="T2039">
        <v>1993</v>
      </c>
      <c r="U2039" t="str">
        <v>1990s</v>
      </c>
      <c r="V2039" t="str">
        <v>Color</v>
      </c>
      <c r="W2039" t="str">
        <v>Comedy</v>
      </c>
      <c r="X2039" t="str">
        <v>English</v>
      </c>
      <c r="Y2039" t="str">
        <v>UK</v>
      </c>
      <c r="Z2039" t="str">
        <v>PG-13</v>
      </c>
      <c r="AA2039" t="str">
        <v>Keanu Reeves</v>
      </c>
      <c r="AB2039" t="str">
        <v>Kenneth Branagh</v>
      </c>
      <c r="AC2039">
        <v>18000</v>
      </c>
      <c r="AD2039">
        <v>37645</v>
      </c>
      <c r="AE2039">
        <v>0</v>
      </c>
      <c r="AF2039">
        <v>0</v>
      </c>
      <c r="AG2039">
        <v>7.4</v>
      </c>
      <c r="AH2039">
        <v>41</v>
      </c>
      <c r="AI2039">
        <v>111</v>
      </c>
      <c r="AJ2039">
        <v>22551000</v>
      </c>
    </row>
    <row r="2040" spans="1:36" x14ac:dyDescent="0.25">
      <c r="A2040" t="str">
        <v>Session 9</v>
      </c>
      <c r="B2040">
        <v>37250</v>
      </c>
      <c r="C2040">
        <v>2001</v>
      </c>
      <c r="D2040" t="str">
        <v>2000s</v>
      </c>
      <c r="E2040" t="str">
        <v>Color</v>
      </c>
      <c r="F2040" t="str">
        <v>Horror</v>
      </c>
      <c r="G2040" t="str">
        <v>English</v>
      </c>
      <c r="H2040" t="str">
        <v>USA</v>
      </c>
      <c r="I2040" t="str">
        <v>R</v>
      </c>
      <c r="J2040" t="str">
        <v>Paul Guilfoyle</v>
      </c>
      <c r="K2040" t="str">
        <v>Brad Anderson</v>
      </c>
      <c r="L2040">
        <v>210</v>
      </c>
      <c r="M2040">
        <v>469</v>
      </c>
      <c r="N2040">
        <v>122</v>
      </c>
      <c r="O2040">
        <v>0</v>
      </c>
      <c r="P2040">
        <v>6.5</v>
      </c>
      <c r="R2040" t="str">
        <v>Babylon A.D.</v>
      </c>
      <c r="S2040">
        <v>39601</v>
      </c>
      <c r="T2040">
        <v>2008</v>
      </c>
      <c r="U2040" t="str">
        <v>2000s</v>
      </c>
      <c r="V2040" t="str">
        <v>Color</v>
      </c>
      <c r="W2040" t="str">
        <v>Action</v>
      </c>
      <c r="X2040" t="str">
        <v>English</v>
      </c>
      <c r="Y2040" t="str">
        <v>France</v>
      </c>
      <c r="Z2040" t="str">
        <v>PG-13</v>
      </c>
      <c r="AA2040" t="str">
        <v>Vin Diesel</v>
      </c>
      <c r="AB2040" t="str">
        <v>Mathieu Kassovitz</v>
      </c>
      <c r="AC2040">
        <v>14000</v>
      </c>
      <c r="AD2040">
        <v>15990</v>
      </c>
      <c r="AE2040">
        <v>326</v>
      </c>
      <c r="AF2040">
        <v>0</v>
      </c>
      <c r="AG2040">
        <v>5.6</v>
      </c>
      <c r="AH2040">
        <v>164</v>
      </c>
      <c r="AI2040">
        <v>101</v>
      </c>
      <c r="AJ2040">
        <v>22531698</v>
      </c>
    </row>
    <row r="2041" spans="1:36" x14ac:dyDescent="0.25">
      <c r="A2041" t="str">
        <v>Daybreakers</v>
      </c>
      <c r="B2041">
        <v>40162</v>
      </c>
      <c r="C2041">
        <v>2009</v>
      </c>
      <c r="D2041" t="str">
        <v>2000s</v>
      </c>
      <c r="E2041" t="str">
        <v>Color</v>
      </c>
      <c r="F2041" t="str">
        <v>Action</v>
      </c>
      <c r="G2041" t="str">
        <v>English</v>
      </c>
      <c r="H2041" t="str">
        <v>Australia</v>
      </c>
      <c r="I2041" t="str">
        <v>R</v>
      </c>
      <c r="J2041" t="str">
        <v>Jay Laga'aia</v>
      </c>
      <c r="K2041" t="str">
        <v>Michael Spierig</v>
      </c>
      <c r="L2041">
        <v>125</v>
      </c>
      <c r="M2041">
        <v>189</v>
      </c>
      <c r="N2041">
        <v>35</v>
      </c>
      <c r="O2041">
        <v>0</v>
      </c>
      <c r="P2041">
        <v>6.5</v>
      </c>
      <c r="R2041" t="str">
        <v>My Super Ex-Girlfriend</v>
      </c>
      <c r="S2041">
        <v>38872</v>
      </c>
      <c r="T2041">
        <v>2006</v>
      </c>
      <c r="U2041" t="str">
        <v>2000s</v>
      </c>
      <c r="V2041" t="str">
        <v>Color</v>
      </c>
      <c r="W2041" t="str">
        <v>Comedy</v>
      </c>
      <c r="X2041" t="str">
        <v>English</v>
      </c>
      <c r="Y2041" t="str">
        <v>USA</v>
      </c>
      <c r="Z2041" t="str">
        <v>PG-13</v>
      </c>
      <c r="AA2041" t="str">
        <v>Rainn Wilson</v>
      </c>
      <c r="AB2041" t="str">
        <v>Ivan Reitman</v>
      </c>
      <c r="AC2041">
        <v>973</v>
      </c>
      <c r="AD2041">
        <v>2737</v>
      </c>
      <c r="AE2041">
        <v>425</v>
      </c>
      <c r="AF2041">
        <v>1000</v>
      </c>
      <c r="AG2041">
        <v>5.0999999999999996</v>
      </c>
      <c r="AH2041">
        <v>147</v>
      </c>
      <c r="AI2041">
        <v>95</v>
      </c>
      <c r="AJ2041">
        <v>22526144</v>
      </c>
    </row>
    <row r="2042" spans="1:36" x14ac:dyDescent="0.25">
      <c r="A2042" t="str">
        <v>Night Watch</v>
      </c>
      <c r="B2042">
        <v>38085</v>
      </c>
      <c r="C2042">
        <v>2004</v>
      </c>
      <c r="D2042" t="str">
        <v>2000s</v>
      </c>
      <c r="E2042" t="str">
        <v>Color</v>
      </c>
      <c r="F2042" t="str">
        <v>Fantasy</v>
      </c>
      <c r="G2042" t="str">
        <v>Russian</v>
      </c>
      <c r="H2042" t="str">
        <v>Russia</v>
      </c>
      <c r="I2042" t="str">
        <v>R</v>
      </c>
      <c r="J2042" t="str">
        <v>Konstantin Khabenskiy</v>
      </c>
      <c r="K2042" t="str">
        <v>Timur Bekmambetov</v>
      </c>
      <c r="L2042">
        <v>114</v>
      </c>
      <c r="M2042">
        <v>206</v>
      </c>
      <c r="N2042">
        <v>335</v>
      </c>
      <c r="O2042">
        <v>0</v>
      </c>
      <c r="P2042">
        <v>6.5</v>
      </c>
      <c r="R2042" t="str">
        <v>The Incredible Burt Wonderstone</v>
      </c>
      <c r="S2042">
        <v>41528</v>
      </c>
      <c r="T2042">
        <v>2013</v>
      </c>
      <c r="U2042" t="str">
        <v>2010s</v>
      </c>
      <c r="V2042" t="str">
        <v>Color</v>
      </c>
      <c r="W2042" t="str">
        <v>Comedy</v>
      </c>
      <c r="X2042" t="str">
        <v>English</v>
      </c>
      <c r="Y2042" t="str">
        <v>USA</v>
      </c>
      <c r="Z2042" t="str">
        <v>PG-13</v>
      </c>
      <c r="AA2042" t="str">
        <v>Steve Buscemi</v>
      </c>
      <c r="AB2042" t="str">
        <v>Don Scardino</v>
      </c>
      <c r="AC2042">
        <v>12000</v>
      </c>
      <c r="AD2042">
        <v>32094</v>
      </c>
      <c r="AE2042">
        <v>35</v>
      </c>
      <c r="AF2042">
        <v>13000</v>
      </c>
      <c r="AG2042">
        <v>5.9</v>
      </c>
      <c r="AH2042">
        <v>260</v>
      </c>
      <c r="AI2042">
        <v>100</v>
      </c>
      <c r="AJ2042">
        <v>22525921</v>
      </c>
    </row>
    <row r="2043" spans="1:36" x14ac:dyDescent="0.25">
      <c r="A2043" t="str">
        <v>Act of Valor</v>
      </c>
      <c r="B2043">
        <v>41194</v>
      </c>
      <c r="C2043">
        <v>2012</v>
      </c>
      <c r="D2043" t="str">
        <v>2010s</v>
      </c>
      <c r="E2043" t="str">
        <v>Color</v>
      </c>
      <c r="F2043" t="str">
        <v>Action</v>
      </c>
      <c r="G2043" t="str">
        <v>English</v>
      </c>
      <c r="H2043" t="str">
        <v>USA</v>
      </c>
      <c r="I2043" t="str">
        <v>R</v>
      </c>
      <c r="J2043" t="str">
        <v>Alex Veadov</v>
      </c>
      <c r="K2043" t="str">
        <v>Mike McCoy</v>
      </c>
      <c r="L2043">
        <v>93</v>
      </c>
      <c r="M2043">
        <v>146</v>
      </c>
      <c r="N2043">
        <v>16</v>
      </c>
      <c r="O2043">
        <v>15000</v>
      </c>
      <c r="P2043">
        <v>6.5</v>
      </c>
      <c r="R2043" t="str">
        <v>The Black Dahlia</v>
      </c>
      <c r="S2043">
        <v>39057</v>
      </c>
      <c r="T2043">
        <v>2006</v>
      </c>
      <c r="U2043" t="str">
        <v>2000s</v>
      </c>
      <c r="V2043" t="str">
        <v>Color</v>
      </c>
      <c r="W2043" t="str">
        <v>Crime</v>
      </c>
      <c r="X2043" t="str">
        <v>English</v>
      </c>
      <c r="Y2043" t="str">
        <v>Germany</v>
      </c>
      <c r="Z2043" t="str">
        <v>R</v>
      </c>
      <c r="AA2043" t="str">
        <v>Scarlett Johansson</v>
      </c>
      <c r="AB2043" t="str">
        <v>Brian De Palma</v>
      </c>
      <c r="AC2043">
        <v>19000</v>
      </c>
      <c r="AD2043">
        <v>22833</v>
      </c>
      <c r="AE2043">
        <v>0</v>
      </c>
      <c r="AF2043">
        <v>0</v>
      </c>
      <c r="AG2043">
        <v>5.6</v>
      </c>
      <c r="AH2043">
        <v>240</v>
      </c>
      <c r="AI2043">
        <v>121</v>
      </c>
      <c r="AJ2043">
        <v>22518325</v>
      </c>
    </row>
    <row r="2044" spans="1:36" x14ac:dyDescent="0.25">
      <c r="A2044" t="str">
        <v>Kung Fu Killer</v>
      </c>
      <c r="B2044">
        <v>41906</v>
      </c>
      <c r="C2044">
        <v>2014</v>
      </c>
      <c r="D2044" t="str">
        <v>2010s</v>
      </c>
      <c r="E2044" t="str">
        <v>Color</v>
      </c>
      <c r="F2044" t="str">
        <v>Action</v>
      </c>
      <c r="G2044" t="str">
        <v>Cantonese</v>
      </c>
      <c r="H2044" t="str">
        <v>China</v>
      </c>
      <c r="I2044" t="str">
        <v>Not Rated</v>
      </c>
      <c r="J2044" t="str">
        <v>Siu-Wong Fan</v>
      </c>
      <c r="K2044" t="str">
        <v>Teddy Chan</v>
      </c>
      <c r="L2044">
        <v>79</v>
      </c>
      <c r="M2044">
        <v>285</v>
      </c>
      <c r="N2044">
        <v>3</v>
      </c>
      <c r="O2044">
        <v>0</v>
      </c>
      <c r="P2044">
        <v>6.5</v>
      </c>
      <c r="R2044" t="str">
        <v>Lucky Number Slevin</v>
      </c>
      <c r="S2044">
        <v>39039</v>
      </c>
      <c r="T2044">
        <v>2006</v>
      </c>
      <c r="U2044" t="str">
        <v>2000s</v>
      </c>
      <c r="V2044" t="str">
        <v>Color</v>
      </c>
      <c r="W2044" t="str">
        <v>Crime</v>
      </c>
      <c r="X2044" t="str">
        <v>English</v>
      </c>
      <c r="Y2044" t="str">
        <v>Germany</v>
      </c>
      <c r="Z2044" t="str">
        <v>R</v>
      </c>
      <c r="AA2044" t="str">
        <v>Bruce Willis</v>
      </c>
      <c r="AB2044" t="str">
        <v>Paul McGuigan</v>
      </c>
      <c r="AC2044">
        <v>13000</v>
      </c>
      <c r="AD2044">
        <v>26451</v>
      </c>
      <c r="AE2044">
        <v>118</v>
      </c>
      <c r="AF2044">
        <v>10000</v>
      </c>
      <c r="AG2044">
        <v>7.8</v>
      </c>
      <c r="AH2044">
        <v>202</v>
      </c>
      <c r="AI2044">
        <v>110</v>
      </c>
      <c r="AJ2044">
        <v>22494487</v>
      </c>
    </row>
    <row r="2045" spans="1:36" x14ac:dyDescent="0.25">
      <c r="A2045" t="str">
        <v>Shortbus</v>
      </c>
      <c r="B2045">
        <v>38797</v>
      </c>
      <c r="C2045">
        <v>2006</v>
      </c>
      <c r="D2045" t="str">
        <v>2000s</v>
      </c>
      <c r="E2045" t="str">
        <v>Color</v>
      </c>
      <c r="F2045" t="str">
        <v>Comedy</v>
      </c>
      <c r="G2045" t="str">
        <v>English</v>
      </c>
      <c r="H2045" t="str">
        <v>USA</v>
      </c>
      <c r="I2045" t="str">
        <v>Unrated</v>
      </c>
      <c r="J2045" t="str">
        <v>Sook-Yin Lee</v>
      </c>
      <c r="K2045" t="str">
        <v>John Cameron Mitchell</v>
      </c>
      <c r="L2045">
        <v>71</v>
      </c>
      <c r="M2045">
        <v>226</v>
      </c>
      <c r="N2045">
        <v>263</v>
      </c>
      <c r="O2045">
        <v>0</v>
      </c>
      <c r="P2045">
        <v>6.5</v>
      </c>
      <c r="R2045" t="str">
        <v>War</v>
      </c>
      <c r="S2045">
        <v>39146</v>
      </c>
      <c r="T2045">
        <v>2007</v>
      </c>
      <c r="U2045" t="str">
        <v>2000s</v>
      </c>
      <c r="V2045" t="str">
        <v>Color</v>
      </c>
      <c r="W2045" t="str">
        <v>Action</v>
      </c>
      <c r="X2045" t="str">
        <v>English</v>
      </c>
      <c r="Y2045" t="str">
        <v>USA</v>
      </c>
      <c r="Z2045" t="str">
        <v>R</v>
      </c>
      <c r="AA2045" t="str">
        <v>Jason Statham</v>
      </c>
      <c r="AB2045" t="str">
        <v>Philip G. Atwell</v>
      </c>
      <c r="AC2045">
        <v>26000</v>
      </c>
      <c r="AD2045">
        <v>33565</v>
      </c>
      <c r="AE2045">
        <v>5</v>
      </c>
      <c r="AF2045">
        <v>0</v>
      </c>
      <c r="AG2045">
        <v>6.3</v>
      </c>
      <c r="AH2045">
        <v>119</v>
      </c>
      <c r="AI2045">
        <v>103</v>
      </c>
      <c r="AJ2045">
        <v>22466994</v>
      </c>
    </row>
    <row r="2046" spans="1:36" x14ac:dyDescent="0.25">
      <c r="A2046" t="str">
        <v>Remember Me, My Love</v>
      </c>
      <c r="B2046">
        <v>37662</v>
      </c>
      <c r="C2046">
        <v>2003</v>
      </c>
      <c r="D2046" t="str">
        <v>2000s</v>
      </c>
      <c r="E2046" t="str">
        <v>Color</v>
      </c>
      <c r="F2046" t="str">
        <v>Comedy</v>
      </c>
      <c r="G2046" t="str">
        <v>Italian</v>
      </c>
      <c r="H2046" t="str">
        <v>Italy</v>
      </c>
      <c r="I2046" t="str">
        <v>R</v>
      </c>
      <c r="J2046" t="str">
        <v>Laura Morante</v>
      </c>
      <c r="K2046" t="str">
        <v>Gabriele Muccino</v>
      </c>
      <c r="L2046">
        <v>60</v>
      </c>
      <c r="M2046">
        <v>132</v>
      </c>
      <c r="N2046">
        <v>125</v>
      </c>
      <c r="O2046">
        <v>282</v>
      </c>
      <c r="P2046">
        <v>6.5</v>
      </c>
      <c r="R2046" t="str">
        <v>Fame</v>
      </c>
      <c r="S2046">
        <v>39840</v>
      </c>
      <c r="T2046">
        <v>2009</v>
      </c>
      <c r="U2046" t="str">
        <v>2000s</v>
      </c>
      <c r="V2046" t="str">
        <v>Color</v>
      </c>
      <c r="W2046" t="str">
        <v>Comedy</v>
      </c>
      <c r="X2046" t="str">
        <v>English</v>
      </c>
      <c r="Y2046" t="str">
        <v>USA</v>
      </c>
      <c r="Z2046" t="str">
        <v>PG</v>
      </c>
      <c r="AA2046" t="str">
        <v>Kelsey Grammer</v>
      </c>
      <c r="AB2046" t="str">
        <v>Kevin Tancharoen</v>
      </c>
      <c r="AC2046">
        <v>808</v>
      </c>
      <c r="AD2046">
        <v>5734</v>
      </c>
      <c r="AE2046">
        <v>64</v>
      </c>
      <c r="AF2046">
        <v>0</v>
      </c>
      <c r="AG2046">
        <v>5</v>
      </c>
      <c r="AH2046">
        <v>134</v>
      </c>
      <c r="AI2046">
        <v>123</v>
      </c>
      <c r="AJ2046">
        <v>22452209</v>
      </c>
    </row>
    <row r="2047" spans="1:36" x14ac:dyDescent="0.25">
      <c r="A2047" t="str">
        <v>The Grace Card</v>
      </c>
      <c r="B2047">
        <v>40498</v>
      </c>
      <c r="C2047">
        <v>2010</v>
      </c>
      <c r="D2047" t="str">
        <v>2010s</v>
      </c>
      <c r="E2047" t="str">
        <v>Color</v>
      </c>
      <c r="F2047" t="str">
        <v>Drama</v>
      </c>
      <c r="G2047" t="str">
        <v>English</v>
      </c>
      <c r="H2047" t="str">
        <v>USA</v>
      </c>
      <c r="I2047" t="str">
        <v>PG-13</v>
      </c>
      <c r="J2047" t="str">
        <v>Michael Joiner</v>
      </c>
      <c r="K2047" t="str">
        <v>David G. Evans</v>
      </c>
      <c r="L2047">
        <v>77000</v>
      </c>
      <c r="M2047">
        <v>77046</v>
      </c>
      <c r="N2047">
        <v>0</v>
      </c>
      <c r="O2047">
        <v>0</v>
      </c>
      <c r="P2047">
        <v>6.4</v>
      </c>
      <c r="R2047" t="str">
        <v>Magnolia</v>
      </c>
      <c r="S2047">
        <v>36523</v>
      </c>
      <c r="T2047">
        <v>1999</v>
      </c>
      <c r="U2047" t="str">
        <v>1990s</v>
      </c>
      <c r="V2047" t="str">
        <v>Color</v>
      </c>
      <c r="W2047" t="str">
        <v>Drama</v>
      </c>
      <c r="X2047" t="str">
        <v>English</v>
      </c>
      <c r="Y2047" t="str">
        <v>USA</v>
      </c>
      <c r="Z2047" t="str">
        <v>R</v>
      </c>
      <c r="AA2047" t="str">
        <v>Patton Oswalt</v>
      </c>
      <c r="AB2047" t="str">
        <v>Paul Thomas Anderson</v>
      </c>
      <c r="AC2047">
        <v>786</v>
      </c>
      <c r="AD2047">
        <v>1906</v>
      </c>
      <c r="AE2047">
        <v>0</v>
      </c>
      <c r="AF2047">
        <v>13000</v>
      </c>
      <c r="AG2047">
        <v>8</v>
      </c>
      <c r="AH2047">
        <v>224</v>
      </c>
      <c r="AI2047">
        <v>188</v>
      </c>
      <c r="AJ2047">
        <v>22450975</v>
      </c>
    </row>
    <row r="2048" spans="1:36" x14ac:dyDescent="0.25">
      <c r="A2048" t="str">
        <v>Night at the Museum</v>
      </c>
      <c r="B2048">
        <v>38835</v>
      </c>
      <c r="C2048">
        <v>2006</v>
      </c>
      <c r="D2048" t="str">
        <v>2000s</v>
      </c>
      <c r="E2048" t="str">
        <v>Color</v>
      </c>
      <c r="F2048" t="str">
        <v>Action</v>
      </c>
      <c r="G2048" t="str">
        <v>English</v>
      </c>
      <c r="H2048" t="str">
        <v>USA</v>
      </c>
      <c r="I2048" t="str">
        <v>PG</v>
      </c>
      <c r="J2048" t="str">
        <v>Robin Williams</v>
      </c>
      <c r="K2048" t="str">
        <v>Shawn Levy</v>
      </c>
      <c r="L2048">
        <v>49000</v>
      </c>
      <c r="M2048">
        <v>55486</v>
      </c>
      <c r="N2048">
        <v>189</v>
      </c>
      <c r="O2048">
        <v>3000</v>
      </c>
      <c r="P2048">
        <v>6.4</v>
      </c>
      <c r="R2048" t="str">
        <v>City by the Sea</v>
      </c>
      <c r="S2048">
        <v>37359</v>
      </c>
      <c r="T2048">
        <v>2002</v>
      </c>
      <c r="U2048" t="str">
        <v>2000s</v>
      </c>
      <c r="V2048" t="str">
        <v>Color</v>
      </c>
      <c r="W2048" t="str">
        <v>Crime</v>
      </c>
      <c r="X2048" t="str">
        <v>English</v>
      </c>
      <c r="Y2048" t="str">
        <v>USA</v>
      </c>
      <c r="Z2048" t="str">
        <v>R</v>
      </c>
      <c r="AA2048" t="str">
        <v>Robert De Niro</v>
      </c>
      <c r="AB2048" t="str">
        <v>Michael Caton-Jones</v>
      </c>
      <c r="AC2048">
        <v>22000</v>
      </c>
      <c r="AD2048">
        <v>34377</v>
      </c>
      <c r="AE2048">
        <v>105</v>
      </c>
      <c r="AF2048">
        <v>416</v>
      </c>
      <c r="AG2048">
        <v>6.2</v>
      </c>
      <c r="AH2048">
        <v>104</v>
      </c>
      <c r="AI2048">
        <v>108</v>
      </c>
      <c r="AJ2048">
        <v>22433915</v>
      </c>
    </row>
    <row r="2049" spans="1:36" x14ac:dyDescent="0.25">
      <c r="A2049" t="str">
        <v>Death to Smoochy</v>
      </c>
      <c r="B2049">
        <v>37352</v>
      </c>
      <c r="C2049">
        <v>2002</v>
      </c>
      <c r="D2049" t="str">
        <v>2000s</v>
      </c>
      <c r="E2049" t="str">
        <v>Color</v>
      </c>
      <c r="F2049" t="str">
        <v>Comedy</v>
      </c>
      <c r="G2049" t="str">
        <v>English</v>
      </c>
      <c r="H2049" t="str">
        <v>UK</v>
      </c>
      <c r="I2049" t="str">
        <v>R</v>
      </c>
      <c r="J2049" t="str">
        <v>Robin Williams</v>
      </c>
      <c r="K2049" t="str">
        <v>Danny DeVito</v>
      </c>
      <c r="L2049">
        <v>49000</v>
      </c>
      <c r="M2049">
        <v>52885</v>
      </c>
      <c r="N2049">
        <v>0</v>
      </c>
      <c r="O2049">
        <v>0</v>
      </c>
      <c r="P2049">
        <v>6.4</v>
      </c>
      <c r="R2049" t="str">
        <v>The Alamo</v>
      </c>
      <c r="S2049">
        <v>38338</v>
      </c>
      <c r="T2049">
        <v>2004</v>
      </c>
      <c r="U2049" t="str">
        <v>2000s</v>
      </c>
      <c r="V2049" t="str">
        <v>Color</v>
      </c>
      <c r="W2049" t="str">
        <v>Drama</v>
      </c>
      <c r="X2049" t="str">
        <v>English</v>
      </c>
      <c r="Y2049" t="str">
        <v>USA</v>
      </c>
      <c r="Z2049" t="str">
        <v>PG-13</v>
      </c>
      <c r="AA2049" t="str">
        <v>Dennis Quaid</v>
      </c>
      <c r="AB2049" t="str">
        <v>John Lee Hancock</v>
      </c>
      <c r="AC2049">
        <v>2000</v>
      </c>
      <c r="AD2049">
        <v>5780</v>
      </c>
      <c r="AE2049">
        <v>102</v>
      </c>
      <c r="AF2049">
        <v>701</v>
      </c>
      <c r="AG2049">
        <v>6</v>
      </c>
      <c r="AH2049">
        <v>106</v>
      </c>
      <c r="AI2049">
        <v>137</v>
      </c>
      <c r="AJ2049">
        <v>22406362</v>
      </c>
    </row>
    <row r="2050" spans="1:36" x14ac:dyDescent="0.25">
      <c r="A2050" t="str">
        <v>Oz the Great and Powerful</v>
      </c>
      <c r="B2050">
        <v>41376</v>
      </c>
      <c r="C2050">
        <v>2013</v>
      </c>
      <c r="D2050" t="str">
        <v>2010s</v>
      </c>
      <c r="E2050" t="str">
        <v>Color</v>
      </c>
      <c r="F2050" t="str">
        <v>Adventure</v>
      </c>
      <c r="G2050" t="str">
        <v>English</v>
      </c>
      <c r="H2050" t="str">
        <v>USA</v>
      </c>
      <c r="I2050" t="str">
        <v>PG</v>
      </c>
      <c r="J2050" t="str">
        <v>Tim Holmes</v>
      </c>
      <c r="K2050" t="str">
        <v>Sam Raimi</v>
      </c>
      <c r="L2050">
        <v>44000</v>
      </c>
      <c r="M2050">
        <v>73441</v>
      </c>
      <c r="N2050">
        <v>0</v>
      </c>
      <c r="O2050">
        <v>60000</v>
      </c>
      <c r="P2050">
        <v>6.4</v>
      </c>
      <c r="R2050" t="str">
        <v>Edtv</v>
      </c>
      <c r="S2050">
        <v>36174</v>
      </c>
      <c r="T2050">
        <v>1999</v>
      </c>
      <c r="U2050" t="str">
        <v>1990s</v>
      </c>
      <c r="V2050" t="str">
        <v>Color</v>
      </c>
      <c r="W2050" t="str">
        <v>Comedy</v>
      </c>
      <c r="X2050" t="str">
        <v>English</v>
      </c>
      <c r="Y2050" t="str">
        <v>USA</v>
      </c>
      <c r="Z2050" t="str">
        <v>PG-13</v>
      </c>
      <c r="AA2050" t="str">
        <v>Matthew McConaughey</v>
      </c>
      <c r="AB2050" t="str">
        <v>Ron Howard</v>
      </c>
      <c r="AC2050">
        <v>11000</v>
      </c>
      <c r="AD2050">
        <v>15275</v>
      </c>
      <c r="AE2050">
        <v>2000</v>
      </c>
      <c r="AF2050">
        <v>641</v>
      </c>
      <c r="AG2050">
        <v>6.1</v>
      </c>
      <c r="AH2050">
        <v>115</v>
      </c>
      <c r="AI2050">
        <v>122</v>
      </c>
      <c r="AJ2050">
        <v>22362500</v>
      </c>
    </row>
    <row r="2051" spans="1:36" x14ac:dyDescent="0.25">
      <c r="A2051" t="str">
        <v>Once Upon a Time in Mexico</v>
      </c>
      <c r="B2051">
        <v>37726</v>
      </c>
      <c r="C2051">
        <v>2003</v>
      </c>
      <c r="D2051" t="str">
        <v>2000s</v>
      </c>
      <c r="E2051" t="str">
        <v>Color</v>
      </c>
      <c r="F2051" t="str">
        <v>Action</v>
      </c>
      <c r="G2051" t="str">
        <v>English</v>
      </c>
      <c r="H2051" t="str">
        <v>USA</v>
      </c>
      <c r="I2051" t="str">
        <v>R</v>
      </c>
      <c r="J2051" t="str">
        <v>Johnny Depp</v>
      </c>
      <c r="K2051" t="str">
        <v>Robert Rodriguez</v>
      </c>
      <c r="L2051">
        <v>40000</v>
      </c>
      <c r="M2051">
        <v>46186</v>
      </c>
      <c r="N2051">
        <v>0</v>
      </c>
      <c r="O2051">
        <v>0</v>
      </c>
      <c r="P2051">
        <v>6.4</v>
      </c>
      <c r="R2051" t="str">
        <v>The Borrowers</v>
      </c>
      <c r="S2051">
        <v>35489</v>
      </c>
      <c r="T2051">
        <v>1997</v>
      </c>
      <c r="U2051" t="str">
        <v>1990s</v>
      </c>
      <c r="V2051" t="str">
        <v>Color</v>
      </c>
      <c r="W2051" t="str">
        <v>Adventure</v>
      </c>
      <c r="X2051" t="str">
        <v>English</v>
      </c>
      <c r="Y2051" t="str">
        <v>UK</v>
      </c>
      <c r="Z2051" t="str">
        <v>PG</v>
      </c>
      <c r="AA2051" t="str">
        <v>Jim Broadbent</v>
      </c>
      <c r="AB2051" t="str">
        <v>Peter Hewitt</v>
      </c>
      <c r="AC2051">
        <v>1000</v>
      </c>
      <c r="AD2051">
        <v>2056</v>
      </c>
      <c r="AE2051">
        <v>12</v>
      </c>
      <c r="AF2051">
        <v>0</v>
      </c>
      <c r="AG2051">
        <v>5.8</v>
      </c>
      <c r="AH2051">
        <v>42</v>
      </c>
      <c r="AI2051">
        <v>89</v>
      </c>
      <c r="AJ2051">
        <v>22359293</v>
      </c>
    </row>
    <row r="2052" spans="1:36" x14ac:dyDescent="0.25">
      <c r="A2052" t="str">
        <v>The Man in the Iron Mask</v>
      </c>
      <c r="B2052">
        <v>35899</v>
      </c>
      <c r="C2052">
        <v>1998</v>
      </c>
      <c r="D2052" t="str">
        <v>1990s</v>
      </c>
      <c r="E2052" t="str">
        <v>Color</v>
      </c>
      <c r="F2052" t="str">
        <v>Action</v>
      </c>
      <c r="G2052" t="str">
        <v>English</v>
      </c>
      <c r="H2052" t="str">
        <v>USA</v>
      </c>
      <c r="I2052" t="str">
        <v>PG-13</v>
      </c>
      <c r="J2052" t="str">
        <v>Leonardo DiCaprio</v>
      </c>
      <c r="K2052" t="str">
        <v>Randall Wallace</v>
      </c>
      <c r="L2052">
        <v>29000</v>
      </c>
      <c r="M2052">
        <v>29265</v>
      </c>
      <c r="N2052">
        <v>130</v>
      </c>
      <c r="O2052">
        <v>0</v>
      </c>
      <c r="P2052">
        <v>6.4</v>
      </c>
      <c r="R2052" t="str">
        <v>Project Almanac</v>
      </c>
      <c r="S2052">
        <v>42099</v>
      </c>
      <c r="T2052">
        <v>2015</v>
      </c>
      <c r="U2052" t="str">
        <v>2010s</v>
      </c>
      <c r="V2052" t="str">
        <v>Color</v>
      </c>
      <c r="W2052" t="str">
        <v>Sci-Fi</v>
      </c>
      <c r="X2052" t="str">
        <v>English</v>
      </c>
      <c r="Y2052" t="str">
        <v>USA</v>
      </c>
      <c r="Z2052" t="str">
        <v>PG-13</v>
      </c>
      <c r="AA2052" t="str">
        <v>Gary Weeks</v>
      </c>
      <c r="AB2052" t="str">
        <v>Dean Israelite</v>
      </c>
      <c r="AC2052">
        <v>452</v>
      </c>
      <c r="AD2052">
        <v>1819</v>
      </c>
      <c r="AE2052">
        <v>16</v>
      </c>
      <c r="AF2052">
        <v>0</v>
      </c>
      <c r="AG2052">
        <v>6.4</v>
      </c>
      <c r="AH2052">
        <v>177</v>
      </c>
      <c r="AI2052">
        <v>106</v>
      </c>
      <c r="AJ2052">
        <v>22331028</v>
      </c>
    </row>
    <row r="2053" spans="1:36" x14ac:dyDescent="0.25">
      <c r="A2053" t="str">
        <v>The Quick and the Dead</v>
      </c>
      <c r="B2053">
        <v>34800</v>
      </c>
      <c r="C2053">
        <v>1995</v>
      </c>
      <c r="D2053" t="str">
        <v>1990s</v>
      </c>
      <c r="E2053" t="str">
        <v>Black and White</v>
      </c>
      <c r="F2053" t="str">
        <v>Action</v>
      </c>
      <c r="G2053" t="str">
        <v>English</v>
      </c>
      <c r="H2053" t="str">
        <v>Japan</v>
      </c>
      <c r="I2053" t="str">
        <v>R</v>
      </c>
      <c r="J2053" t="str">
        <v>Leonardo DiCaprio</v>
      </c>
      <c r="K2053" t="str">
        <v>Sam Raimi</v>
      </c>
      <c r="L2053">
        <v>29000</v>
      </c>
      <c r="M2053">
        <v>29743</v>
      </c>
      <c r="N2053">
        <v>0</v>
      </c>
      <c r="O2053">
        <v>0</v>
      </c>
      <c r="P2053">
        <v>6.4</v>
      </c>
      <c r="R2053" t="str">
        <v>At First Sight</v>
      </c>
      <c r="S2053">
        <v>36284</v>
      </c>
      <c r="T2053">
        <v>1999</v>
      </c>
      <c r="U2053" t="str">
        <v>1990s</v>
      </c>
      <c r="V2053" t="str">
        <v>Black and White</v>
      </c>
      <c r="W2053" t="str">
        <v>Drama</v>
      </c>
      <c r="X2053" t="str">
        <v>English</v>
      </c>
      <c r="Y2053" t="str">
        <v>USA</v>
      </c>
      <c r="Z2053" t="str">
        <v>PG-13</v>
      </c>
      <c r="AA2053" t="str">
        <v>Mira Sorvino</v>
      </c>
      <c r="AB2053" t="str">
        <v>Irwin Winkler</v>
      </c>
      <c r="AC2053">
        <v>978</v>
      </c>
      <c r="AD2053">
        <v>3821</v>
      </c>
      <c r="AE2053">
        <v>34</v>
      </c>
      <c r="AF2053">
        <v>0</v>
      </c>
      <c r="AG2053">
        <v>5.9</v>
      </c>
      <c r="AH2053">
        <v>55</v>
      </c>
      <c r="AI2053">
        <v>128</v>
      </c>
      <c r="AJ2053">
        <v>22326247</v>
      </c>
    </row>
    <row r="2054" spans="1:36" x14ac:dyDescent="0.25">
      <c r="A2054" t="str">
        <v>Star Trek: Nemesis</v>
      </c>
      <c r="B2054">
        <v>37501</v>
      </c>
      <c r="C2054">
        <v>2002</v>
      </c>
      <c r="D2054" t="str">
        <v>2000s</v>
      </c>
      <c r="E2054" t="str">
        <v>Color</v>
      </c>
      <c r="F2054" t="str">
        <v>Action</v>
      </c>
      <c r="G2054" t="str">
        <v>English</v>
      </c>
      <c r="H2054" t="str">
        <v>USA</v>
      </c>
      <c r="I2054" t="str">
        <v>PG-13</v>
      </c>
      <c r="J2054" t="str">
        <v>Tom Hardy</v>
      </c>
      <c r="K2054" t="str">
        <v>Stuart Baird</v>
      </c>
      <c r="L2054">
        <v>27000</v>
      </c>
      <c r="M2054">
        <v>31224</v>
      </c>
      <c r="N2054">
        <v>53</v>
      </c>
      <c r="O2054">
        <v>0</v>
      </c>
      <c r="P2054">
        <v>6.4</v>
      </c>
      <c r="R2054" t="str">
        <v>My Fellow Americans</v>
      </c>
      <c r="S2054">
        <v>35323</v>
      </c>
      <c r="T2054">
        <v>1996</v>
      </c>
      <c r="U2054" t="str">
        <v>1990s</v>
      </c>
      <c r="V2054" t="str">
        <v>Color</v>
      </c>
      <c r="W2054" t="str">
        <v>Adventure</v>
      </c>
      <c r="X2054" t="str">
        <v>English</v>
      </c>
      <c r="Y2054" t="str">
        <v>USA</v>
      </c>
      <c r="Z2054" t="str">
        <v>PG-13</v>
      </c>
      <c r="AA2054" t="str">
        <v>Wilford Brimley</v>
      </c>
      <c r="AB2054" t="str">
        <v>Peter Segal</v>
      </c>
      <c r="AC2054">
        <v>957</v>
      </c>
      <c r="AD2054">
        <v>4629</v>
      </c>
      <c r="AE2054">
        <v>88</v>
      </c>
      <c r="AF2054">
        <v>758</v>
      </c>
      <c r="AG2054">
        <v>6.5</v>
      </c>
      <c r="AH2054">
        <v>27</v>
      </c>
      <c r="AI2054">
        <v>101</v>
      </c>
      <c r="AJ2054">
        <v>22294341</v>
      </c>
    </row>
    <row r="2055" spans="1:36" x14ac:dyDescent="0.25">
      <c r="A2055" t="str">
        <v>Child 44</v>
      </c>
      <c r="B2055">
        <v>42280</v>
      </c>
      <c r="C2055">
        <v>2015</v>
      </c>
      <c r="D2055" t="str">
        <v>2010s</v>
      </c>
      <c r="E2055" t="str">
        <v>Color</v>
      </c>
      <c r="F2055" t="str">
        <v>Crime</v>
      </c>
      <c r="G2055" t="str">
        <v>English</v>
      </c>
      <c r="H2055" t="str">
        <v>Czech Republic</v>
      </c>
      <c r="I2055" t="str">
        <v>R</v>
      </c>
      <c r="J2055" t="str">
        <v>Tom Hardy</v>
      </c>
      <c r="K2055" t="str">
        <v>Daniel Espinosa</v>
      </c>
      <c r="L2055">
        <v>27000</v>
      </c>
      <c r="M2055">
        <v>27666</v>
      </c>
      <c r="N2055">
        <v>79</v>
      </c>
      <c r="O2055">
        <v>18000</v>
      </c>
      <c r="P2055">
        <v>6.4</v>
      </c>
      <c r="R2055" t="str">
        <v>Deuce Bigalow: European Gigolo</v>
      </c>
      <c r="S2055">
        <v>38629</v>
      </c>
      <c r="T2055">
        <v>2005</v>
      </c>
      <c r="U2055" t="str">
        <v>2000s</v>
      </c>
      <c r="V2055" t="str">
        <v>Color</v>
      </c>
      <c r="W2055" t="str">
        <v>Comedy</v>
      </c>
      <c r="X2055" t="str">
        <v>English</v>
      </c>
      <c r="Y2055" t="str">
        <v>USA</v>
      </c>
      <c r="Z2055" t="str">
        <v>R</v>
      </c>
      <c r="AA2055" t="str">
        <v>Carlos Ponce</v>
      </c>
      <c r="AB2055" t="str">
        <v>Mike Bigelow</v>
      </c>
      <c r="AC2055">
        <v>591</v>
      </c>
      <c r="AD2055">
        <v>1729</v>
      </c>
      <c r="AE2055">
        <v>2</v>
      </c>
      <c r="AF2055">
        <v>887</v>
      </c>
      <c r="AG2055">
        <v>4.5999999999999996</v>
      </c>
      <c r="AH2055">
        <v>98</v>
      </c>
      <c r="AI2055">
        <v>83</v>
      </c>
      <c r="AJ2055">
        <v>22264487</v>
      </c>
    </row>
    <row r="2056" spans="1:36" x14ac:dyDescent="0.25">
      <c r="A2056" t="str">
        <v>Death Race</v>
      </c>
      <c r="B2056">
        <v>39792</v>
      </c>
      <c r="C2056">
        <v>2008</v>
      </c>
      <c r="D2056" t="str">
        <v>2000s</v>
      </c>
      <c r="E2056" t="str">
        <v>Color</v>
      </c>
      <c r="F2056" t="str">
        <v>Action</v>
      </c>
      <c r="G2056" t="str">
        <v>English</v>
      </c>
      <c r="H2056" t="str">
        <v>USA</v>
      </c>
      <c r="I2056" t="str">
        <v>R</v>
      </c>
      <c r="J2056" t="str">
        <v>Jason Statham</v>
      </c>
      <c r="K2056" t="str">
        <v>Paul W.S. Anderson</v>
      </c>
      <c r="L2056">
        <v>26000</v>
      </c>
      <c r="M2056">
        <v>28643</v>
      </c>
      <c r="N2056">
        <v>545</v>
      </c>
      <c r="O2056">
        <v>0</v>
      </c>
      <c r="P2056">
        <v>6.4</v>
      </c>
      <c r="R2056" t="str">
        <v>Adaptation.</v>
      </c>
      <c r="S2056">
        <v>37359</v>
      </c>
      <c r="T2056">
        <v>2002</v>
      </c>
      <c r="U2056" t="str">
        <v>2000s</v>
      </c>
      <c r="V2056" t="str">
        <v>Color</v>
      </c>
      <c r="W2056" t="str">
        <v>Comedy</v>
      </c>
      <c r="X2056" t="str">
        <v>English</v>
      </c>
      <c r="Y2056" t="str">
        <v>USA</v>
      </c>
      <c r="Z2056" t="str">
        <v>R</v>
      </c>
      <c r="AA2056" t="str">
        <v>Nicolas Cage</v>
      </c>
      <c r="AB2056" t="str">
        <v>Spike Jonze</v>
      </c>
      <c r="AC2056">
        <v>12000</v>
      </c>
      <c r="AD2056">
        <v>25489</v>
      </c>
      <c r="AE2056">
        <v>0</v>
      </c>
      <c r="AF2056">
        <v>0</v>
      </c>
      <c r="AG2056">
        <v>7.7</v>
      </c>
      <c r="AH2056">
        <v>241</v>
      </c>
      <c r="AI2056">
        <v>81</v>
      </c>
      <c r="AJ2056">
        <v>22245861</v>
      </c>
    </row>
    <row r="2057" spans="1:36" x14ac:dyDescent="0.25">
      <c r="A2057" t="str">
        <v>Varsity Blues</v>
      </c>
      <c r="B2057">
        <v>36491</v>
      </c>
      <c r="C2057">
        <v>1999</v>
      </c>
      <c r="D2057" t="str">
        <v>1990s</v>
      </c>
      <c r="E2057" t="str">
        <v>Color</v>
      </c>
      <c r="F2057" t="str">
        <v>Comedy</v>
      </c>
      <c r="G2057" t="str">
        <v>English</v>
      </c>
      <c r="H2057" t="str">
        <v>USA</v>
      </c>
      <c r="I2057" t="str">
        <v>R</v>
      </c>
      <c r="J2057" t="str">
        <v>Paul Walker</v>
      </c>
      <c r="K2057" t="str">
        <v>Brian Robbins</v>
      </c>
      <c r="L2057">
        <v>23000</v>
      </c>
      <c r="M2057">
        <v>23369</v>
      </c>
      <c r="N2057">
        <v>48</v>
      </c>
      <c r="O2057">
        <v>0</v>
      </c>
      <c r="P2057">
        <v>6.4</v>
      </c>
      <c r="R2057" t="str">
        <v>Two Can Play That Game</v>
      </c>
      <c r="S2057">
        <v>36934</v>
      </c>
      <c r="T2057">
        <v>2001</v>
      </c>
      <c r="U2057" t="str">
        <v>2000s</v>
      </c>
      <c r="V2057" t="str">
        <v>Color</v>
      </c>
      <c r="W2057" t="str">
        <v>Comedy</v>
      </c>
      <c r="X2057" t="str">
        <v>English</v>
      </c>
      <c r="Y2057" t="str">
        <v>USA</v>
      </c>
      <c r="Z2057" t="str">
        <v>R</v>
      </c>
      <c r="AA2057" t="str">
        <v>Mo'Nique</v>
      </c>
      <c r="AB2057" t="str">
        <v>Mark Brown</v>
      </c>
      <c r="AC2057">
        <v>939</v>
      </c>
      <c r="AD2057">
        <v>2815</v>
      </c>
      <c r="AE2057">
        <v>7</v>
      </c>
      <c r="AF2057">
        <v>593</v>
      </c>
      <c r="AG2057">
        <v>6.1</v>
      </c>
      <c r="AH2057">
        <v>40</v>
      </c>
      <c r="AI2057">
        <v>90</v>
      </c>
      <c r="AJ2057">
        <v>22235901</v>
      </c>
    </row>
    <row r="2058" spans="1:36" x14ac:dyDescent="0.25">
      <c r="A2058" t="str">
        <v>Grudge Match</v>
      </c>
      <c r="B2058">
        <v>41284</v>
      </c>
      <c r="C2058">
        <v>2013</v>
      </c>
      <c r="D2058" t="str">
        <v>2010s</v>
      </c>
      <c r="E2058" t="str">
        <v>Color</v>
      </c>
      <c r="F2058" t="str">
        <v>Comedy</v>
      </c>
      <c r="G2058" t="str">
        <v>English</v>
      </c>
      <c r="H2058" t="str">
        <v>USA</v>
      </c>
      <c r="I2058" t="str">
        <v>PG-13</v>
      </c>
      <c r="J2058" t="str">
        <v>Robert De Niro</v>
      </c>
      <c r="K2058" t="str">
        <v>Peter Segal</v>
      </c>
      <c r="L2058">
        <v>22000</v>
      </c>
      <c r="M2058">
        <v>36009</v>
      </c>
      <c r="N2058">
        <v>88</v>
      </c>
      <c r="O2058">
        <v>12000</v>
      </c>
      <c r="P2058">
        <v>6.4</v>
      </c>
      <c r="R2058" t="str">
        <v>The Wizard of Oz</v>
      </c>
      <c r="S2058">
        <v>14344</v>
      </c>
      <c r="T2058">
        <v>1939</v>
      </c>
      <c r="U2058" t="str">
        <v>1930s</v>
      </c>
      <c r="V2058" t="str">
        <v>Black and White</v>
      </c>
      <c r="W2058" t="str">
        <v>Adventure</v>
      </c>
      <c r="X2058" t="str">
        <v>English</v>
      </c>
      <c r="Y2058" t="str">
        <v>USA</v>
      </c>
      <c r="Z2058" t="str">
        <v>Passed</v>
      </c>
      <c r="AA2058" t="str">
        <v>Margaret Hamilton</v>
      </c>
      <c r="AB2058" t="str">
        <v>Victor Fleming</v>
      </c>
      <c r="AC2058">
        <v>695</v>
      </c>
      <c r="AD2058">
        <v>2509</v>
      </c>
      <c r="AE2058">
        <v>149</v>
      </c>
      <c r="AF2058">
        <v>14000</v>
      </c>
      <c r="AG2058">
        <v>8.1</v>
      </c>
      <c r="AH2058">
        <v>213</v>
      </c>
      <c r="AI2058">
        <v>102</v>
      </c>
      <c r="AJ2058">
        <v>22202612</v>
      </c>
    </row>
    <row r="2059" spans="1:36" x14ac:dyDescent="0.25">
      <c r="A2059" t="str">
        <v>Flawless</v>
      </c>
      <c r="B2059">
        <v>36224</v>
      </c>
      <c r="C2059">
        <v>1999</v>
      </c>
      <c r="D2059" t="str">
        <v>1990s</v>
      </c>
      <c r="E2059" t="str">
        <v>Color</v>
      </c>
      <c r="F2059" t="str">
        <v>Comedy</v>
      </c>
      <c r="G2059" t="str">
        <v>English</v>
      </c>
      <c r="H2059" t="str">
        <v>USA</v>
      </c>
      <c r="I2059" t="str">
        <v>R</v>
      </c>
      <c r="J2059" t="str">
        <v>Robert De Niro</v>
      </c>
      <c r="K2059" t="str">
        <v>Joel Schumacher</v>
      </c>
      <c r="L2059">
        <v>22000</v>
      </c>
      <c r="M2059">
        <v>46022</v>
      </c>
      <c r="N2059">
        <v>541</v>
      </c>
      <c r="O2059">
        <v>0</v>
      </c>
      <c r="P2059">
        <v>6.4</v>
      </c>
      <c r="R2059" t="str">
        <v>Hustle &amp; Flow</v>
      </c>
      <c r="S2059">
        <v>38703</v>
      </c>
      <c r="T2059">
        <v>2005</v>
      </c>
      <c r="U2059" t="str">
        <v>2000s</v>
      </c>
      <c r="V2059" t="str">
        <v>Color</v>
      </c>
      <c r="W2059" t="str">
        <v>Crime</v>
      </c>
      <c r="X2059" t="str">
        <v>English</v>
      </c>
      <c r="Y2059" t="str">
        <v>USA</v>
      </c>
      <c r="Z2059" t="str">
        <v>R</v>
      </c>
      <c r="AA2059" t="str">
        <v>Isaac Hayes</v>
      </c>
      <c r="AB2059" t="str">
        <v>Craig Brewer</v>
      </c>
      <c r="AC2059">
        <v>275</v>
      </c>
      <c r="AD2059">
        <v>727</v>
      </c>
      <c r="AE2059">
        <v>153</v>
      </c>
      <c r="AF2059">
        <v>0</v>
      </c>
      <c r="AG2059">
        <v>7.4</v>
      </c>
      <c r="AH2059">
        <v>159</v>
      </c>
      <c r="AI2059">
        <v>116</v>
      </c>
      <c r="AJ2059">
        <v>22201636</v>
      </c>
    </row>
    <row r="2060" spans="1:36" x14ac:dyDescent="0.25">
      <c r="A2060" t="str">
        <v>Bowfinger</v>
      </c>
      <c r="B2060">
        <v>36516</v>
      </c>
      <c r="C2060">
        <v>1999</v>
      </c>
      <c r="D2060" t="str">
        <v>1990s</v>
      </c>
      <c r="E2060" t="str">
        <v>Color</v>
      </c>
      <c r="F2060" t="str">
        <v>Comedy</v>
      </c>
      <c r="G2060" t="str">
        <v>English</v>
      </c>
      <c r="H2060" t="str">
        <v>USA</v>
      </c>
      <c r="I2060" t="str">
        <v>PG-13</v>
      </c>
      <c r="J2060" t="str">
        <v>Robert Downey Jr.</v>
      </c>
      <c r="K2060" t="str">
        <v>Frank Oz</v>
      </c>
      <c r="L2060">
        <v>21000</v>
      </c>
      <c r="M2060">
        <v>22458</v>
      </c>
      <c r="N2060">
        <v>0</v>
      </c>
      <c r="O2060">
        <v>0</v>
      </c>
      <c r="P2060">
        <v>6.4</v>
      </c>
      <c r="R2060" t="str">
        <v>Don Juan DeMarco</v>
      </c>
      <c r="S2060">
        <v>34437</v>
      </c>
      <c r="T2060">
        <v>1994</v>
      </c>
      <c r="U2060" t="str">
        <v>1990s</v>
      </c>
      <c r="V2060" t="str">
        <v>Color</v>
      </c>
      <c r="W2060" t="str">
        <v>Comedy</v>
      </c>
      <c r="X2060" t="str">
        <v>English</v>
      </c>
      <c r="Y2060" t="str">
        <v>USA</v>
      </c>
      <c r="Z2060" t="str">
        <v>PG-13</v>
      </c>
      <c r="AA2060" t="str">
        <v>Johnny Depp</v>
      </c>
      <c r="AB2060" t="str">
        <v>Jeremy Leven</v>
      </c>
      <c r="AC2060">
        <v>40000</v>
      </c>
      <c r="AD2060">
        <v>52122</v>
      </c>
      <c r="AE2060">
        <v>19</v>
      </c>
      <c r="AF2060">
        <v>0</v>
      </c>
      <c r="AG2060">
        <v>6.8</v>
      </c>
      <c r="AH2060">
        <v>44</v>
      </c>
      <c r="AI2060">
        <v>97</v>
      </c>
      <c r="AJ2060">
        <v>22200000</v>
      </c>
    </row>
    <row r="2061" spans="1:36" x14ac:dyDescent="0.25">
      <c r="A2061" t="str">
        <v>Kate &amp; Leopold</v>
      </c>
      <c r="B2061">
        <v>37116</v>
      </c>
      <c r="C2061">
        <v>2001</v>
      </c>
      <c r="D2061" t="str">
        <v>2000s</v>
      </c>
      <c r="E2061" t="str">
        <v>Color</v>
      </c>
      <c r="F2061" t="str">
        <v>Comedy</v>
      </c>
      <c r="G2061" t="str">
        <v>English</v>
      </c>
      <c r="H2061" t="str">
        <v>USA</v>
      </c>
      <c r="I2061" t="str">
        <v>PG-13</v>
      </c>
      <c r="J2061" t="str">
        <v>Hugh Jackman</v>
      </c>
      <c r="K2061" t="str">
        <v>James Mangold</v>
      </c>
      <c r="L2061">
        <v>20000</v>
      </c>
      <c r="M2061">
        <v>22209</v>
      </c>
      <c r="N2061">
        <v>446</v>
      </c>
      <c r="O2061">
        <v>0</v>
      </c>
      <c r="P2061">
        <v>6.4</v>
      </c>
      <c r="R2061" t="str">
        <v>Nowhere to Run</v>
      </c>
      <c r="S2061">
        <v>34220</v>
      </c>
      <c r="T2061">
        <v>1993</v>
      </c>
      <c r="U2061" t="str">
        <v>1990s</v>
      </c>
      <c r="V2061" t="str">
        <v>Color</v>
      </c>
      <c r="W2061" t="str">
        <v>Action</v>
      </c>
      <c r="X2061" t="str">
        <v>English</v>
      </c>
      <c r="Y2061" t="str">
        <v>USA</v>
      </c>
      <c r="Z2061" t="str">
        <v>R</v>
      </c>
      <c r="AA2061" t="str">
        <v>Kieran Culkin</v>
      </c>
      <c r="AB2061" t="str">
        <v>Robert Harmon</v>
      </c>
      <c r="AC2061">
        <v>1000</v>
      </c>
      <c r="AD2061">
        <v>2210</v>
      </c>
      <c r="AE2061">
        <v>11</v>
      </c>
      <c r="AF2061">
        <v>466</v>
      </c>
      <c r="AG2061">
        <v>5.5</v>
      </c>
      <c r="AH2061">
        <v>25</v>
      </c>
      <c r="AI2061">
        <v>94</v>
      </c>
      <c r="AJ2061">
        <v>22189039</v>
      </c>
    </row>
    <row r="2062" spans="1:36" x14ac:dyDescent="0.25">
      <c r="A2062" t="str">
        <v>Lucy</v>
      </c>
      <c r="B2062">
        <v>41871</v>
      </c>
      <c r="C2062">
        <v>2014</v>
      </c>
      <c r="D2062" t="str">
        <v>2010s</v>
      </c>
      <c r="E2062" t="str">
        <v>Color</v>
      </c>
      <c r="F2062" t="str">
        <v>Action</v>
      </c>
      <c r="G2062" t="str">
        <v>English</v>
      </c>
      <c r="H2062" t="str">
        <v>France</v>
      </c>
      <c r="I2062" t="str">
        <v>R</v>
      </c>
      <c r="J2062" t="str">
        <v>Scarlett Johansson</v>
      </c>
      <c r="K2062" t="str">
        <v>Luc Besson</v>
      </c>
      <c r="L2062">
        <v>19000</v>
      </c>
      <c r="M2062">
        <v>32325</v>
      </c>
      <c r="N2062">
        <v>0</v>
      </c>
      <c r="O2062">
        <v>83000</v>
      </c>
      <c r="P2062">
        <v>6.4</v>
      </c>
      <c r="R2062" t="str">
        <v>A Nightmare on Elm Street 5: The Dream Child</v>
      </c>
      <c r="S2062">
        <v>32701</v>
      </c>
      <c r="T2062">
        <v>1989</v>
      </c>
      <c r="U2062" t="str">
        <v>1980s</v>
      </c>
      <c r="V2062" t="str">
        <v>Black and White</v>
      </c>
      <c r="W2062" t="str">
        <v>Fantasy</v>
      </c>
      <c r="X2062" t="str">
        <v>English</v>
      </c>
      <c r="Y2062" t="str">
        <v>USA</v>
      </c>
      <c r="Z2062" t="str">
        <v>X</v>
      </c>
      <c r="AA2062" t="str">
        <v>Lisa Wilcox</v>
      </c>
      <c r="AB2062" t="str">
        <v>Stephen Hopkins</v>
      </c>
      <c r="AC2062">
        <v>321</v>
      </c>
      <c r="AD2062">
        <v>584</v>
      </c>
      <c r="AE2062">
        <v>81</v>
      </c>
      <c r="AF2062">
        <v>1000</v>
      </c>
      <c r="AG2062">
        <v>5.0999999999999996</v>
      </c>
      <c r="AH2062">
        <v>88</v>
      </c>
      <c r="AI2062">
        <v>89</v>
      </c>
      <c r="AJ2062">
        <v>22168359</v>
      </c>
    </row>
    <row r="2063" spans="1:36" x14ac:dyDescent="0.25">
      <c r="A2063" t="str">
        <v>The Taking of Pelham 1 2 3</v>
      </c>
      <c r="B2063">
        <v>40115</v>
      </c>
      <c r="C2063">
        <v>2009</v>
      </c>
      <c r="D2063" t="str">
        <v>2000s</v>
      </c>
      <c r="E2063" t="str">
        <v>Color</v>
      </c>
      <c r="F2063" t="str">
        <v>Action</v>
      </c>
      <c r="G2063" t="str">
        <v>English</v>
      </c>
      <c r="H2063" t="str">
        <v>USA</v>
      </c>
      <c r="I2063" t="str">
        <v>R</v>
      </c>
      <c r="J2063" t="str">
        <v>Denzel Washington</v>
      </c>
      <c r="K2063" t="str">
        <v>Tony Scott</v>
      </c>
      <c r="L2063">
        <v>18000</v>
      </c>
      <c r="M2063">
        <v>19906</v>
      </c>
      <c r="N2063">
        <v>12000</v>
      </c>
      <c r="O2063">
        <v>0</v>
      </c>
      <c r="P2063">
        <v>6.4</v>
      </c>
      <c r="R2063" t="str">
        <v>Darkness</v>
      </c>
      <c r="S2063">
        <v>37604</v>
      </c>
      <c r="T2063">
        <v>2002</v>
      </c>
      <c r="U2063" t="str">
        <v>2000s</v>
      </c>
      <c r="V2063" t="str">
        <v>Color</v>
      </c>
      <c r="W2063" t="str">
        <v>Horror</v>
      </c>
      <c r="X2063" t="str">
        <v>English</v>
      </c>
      <c r="Y2063" t="str">
        <v>USA</v>
      </c>
      <c r="Z2063" t="str">
        <v>PG-13</v>
      </c>
      <c r="AA2063" t="str">
        <v>Lena Olin</v>
      </c>
      <c r="AB2063" t="str">
        <v>Jaume BalaguerÃ³</v>
      </c>
      <c r="AC2063">
        <v>541</v>
      </c>
      <c r="AD2063">
        <v>1228</v>
      </c>
      <c r="AE2063">
        <v>57</v>
      </c>
      <c r="AF2063">
        <v>1000</v>
      </c>
      <c r="AG2063">
        <v>5.4</v>
      </c>
      <c r="AH2063">
        <v>108</v>
      </c>
      <c r="AI2063">
        <v>103</v>
      </c>
      <c r="AJ2063">
        <v>22160085</v>
      </c>
    </row>
    <row r="2064" spans="1:36" x14ac:dyDescent="0.25">
      <c r="A2064" t="str">
        <v>White House Down</v>
      </c>
      <c r="B2064">
        <v>41345</v>
      </c>
      <c r="C2064">
        <v>2013</v>
      </c>
      <c r="D2064" t="str">
        <v>2010s</v>
      </c>
      <c r="E2064" t="str">
        <v>Color</v>
      </c>
      <c r="F2064" t="str">
        <v>Action</v>
      </c>
      <c r="G2064" t="str">
        <v>English</v>
      </c>
      <c r="H2064" t="str">
        <v>USA</v>
      </c>
      <c r="I2064" t="str">
        <v>PG-13</v>
      </c>
      <c r="J2064" t="str">
        <v>Channing Tatum</v>
      </c>
      <c r="K2064" t="str">
        <v>Roland Emmerich</v>
      </c>
      <c r="L2064">
        <v>17000</v>
      </c>
      <c r="M2064">
        <v>18204</v>
      </c>
      <c r="N2064">
        <v>776</v>
      </c>
      <c r="O2064">
        <v>33000</v>
      </c>
      <c r="P2064">
        <v>6.4</v>
      </c>
      <c r="R2064" t="str">
        <v>The Medallion</v>
      </c>
      <c r="S2064">
        <v>37758</v>
      </c>
      <c r="T2064">
        <v>2003</v>
      </c>
      <c r="U2064" t="str">
        <v>2000s</v>
      </c>
      <c r="V2064" t="str">
        <v>Color</v>
      </c>
      <c r="W2064" t="str">
        <v>Action</v>
      </c>
      <c r="X2064" t="str">
        <v>English</v>
      </c>
      <c r="Y2064" t="str">
        <v>Hong Kong</v>
      </c>
      <c r="Z2064" t="str">
        <v>PG-13</v>
      </c>
      <c r="AA2064" t="str">
        <v>Julian Sands</v>
      </c>
      <c r="AB2064" t="str">
        <v>Gordon Chan</v>
      </c>
      <c r="AC2064">
        <v>687</v>
      </c>
      <c r="AD2064">
        <v>1134</v>
      </c>
      <c r="AE2064">
        <v>4</v>
      </c>
      <c r="AF2064">
        <v>505</v>
      </c>
      <c r="AG2064">
        <v>5.2</v>
      </c>
      <c r="AH2064">
        <v>98</v>
      </c>
      <c r="AI2064">
        <v>108</v>
      </c>
      <c r="AJ2064">
        <v>22108977</v>
      </c>
    </row>
    <row r="2065" spans="1:36" x14ac:dyDescent="0.25">
      <c r="A2065" t="str">
        <v>She's the Man</v>
      </c>
      <c r="B2065">
        <v>39011</v>
      </c>
      <c r="C2065">
        <v>2006</v>
      </c>
      <c r="D2065" t="str">
        <v>2000s</v>
      </c>
      <c r="E2065" t="str">
        <v>Color</v>
      </c>
      <c r="F2065" t="str">
        <v>Comedy</v>
      </c>
      <c r="G2065" t="str">
        <v>English</v>
      </c>
      <c r="H2065" t="str">
        <v>USA</v>
      </c>
      <c r="I2065" t="str">
        <v>PG-13</v>
      </c>
      <c r="J2065" t="str">
        <v>Channing Tatum</v>
      </c>
      <c r="K2065" t="str">
        <v>Andy Fickman</v>
      </c>
      <c r="L2065">
        <v>17000</v>
      </c>
      <c r="M2065">
        <v>20109</v>
      </c>
      <c r="N2065">
        <v>99</v>
      </c>
      <c r="O2065">
        <v>0</v>
      </c>
      <c r="P2065">
        <v>6.4</v>
      </c>
      <c r="R2065" t="str">
        <v>Billy Elliot</v>
      </c>
      <c r="S2065">
        <v>36779</v>
      </c>
      <c r="T2065">
        <v>2000</v>
      </c>
      <c r="U2065" t="str">
        <v>2000s</v>
      </c>
      <c r="V2065" t="str">
        <v>Color</v>
      </c>
      <c r="W2065" t="str">
        <v>Drama</v>
      </c>
      <c r="X2065" t="str">
        <v>English</v>
      </c>
      <c r="Y2065" t="str">
        <v>UK</v>
      </c>
      <c r="Z2065" t="str">
        <v>R</v>
      </c>
      <c r="AA2065" t="str">
        <v>Julie Walters</v>
      </c>
      <c r="AB2065" t="str">
        <v>Stephen Daldry</v>
      </c>
      <c r="AC2065">
        <v>838</v>
      </c>
      <c r="AD2065">
        <v>1122</v>
      </c>
      <c r="AE2065">
        <v>335</v>
      </c>
      <c r="AF2065">
        <v>0</v>
      </c>
      <c r="AG2065">
        <v>7.7</v>
      </c>
      <c r="AH2065">
        <v>151</v>
      </c>
      <c r="AI2065">
        <v>110</v>
      </c>
      <c r="AJ2065">
        <v>21994911</v>
      </c>
    </row>
    <row r="2066" spans="1:36" x14ac:dyDescent="0.25">
      <c r="A2066" t="str">
        <v>Space Cowboys</v>
      </c>
      <c r="B2066">
        <v>36535</v>
      </c>
      <c r="C2066">
        <v>2000</v>
      </c>
      <c r="D2066" t="str">
        <v>2000s</v>
      </c>
      <c r="E2066" t="str">
        <v>Black and White</v>
      </c>
      <c r="F2066" t="str">
        <v>Action</v>
      </c>
      <c r="G2066" t="str">
        <v>English</v>
      </c>
      <c r="H2066" t="str">
        <v>USA</v>
      </c>
      <c r="I2066" t="str">
        <v>PG-13</v>
      </c>
      <c r="J2066" t="str">
        <v>Clint Eastwood</v>
      </c>
      <c r="K2066" t="str">
        <v>Clint Eastwood</v>
      </c>
      <c r="L2066">
        <v>16000</v>
      </c>
      <c r="M2066">
        <v>17771</v>
      </c>
      <c r="N2066">
        <v>16000</v>
      </c>
      <c r="O2066">
        <v>0</v>
      </c>
      <c r="P2066">
        <v>6.4</v>
      </c>
      <c r="R2066" t="str">
        <v>Joy Ride</v>
      </c>
      <c r="S2066">
        <v>36904</v>
      </c>
      <c r="T2066">
        <v>2001</v>
      </c>
      <c r="U2066" t="str">
        <v>2000s</v>
      </c>
      <c r="V2066" t="str">
        <v>Color</v>
      </c>
      <c r="W2066" t="str">
        <v>Mystery</v>
      </c>
      <c r="X2066" t="str">
        <v>English</v>
      </c>
      <c r="Y2066" t="str">
        <v>USA</v>
      </c>
      <c r="Z2066" t="str">
        <v>R</v>
      </c>
      <c r="AA2066" t="str">
        <v>Paul Walker</v>
      </c>
      <c r="AB2066" t="str">
        <v>John Dahl</v>
      </c>
      <c r="AC2066">
        <v>23000</v>
      </c>
      <c r="AD2066">
        <v>23242</v>
      </c>
      <c r="AE2066">
        <v>131</v>
      </c>
      <c r="AF2066">
        <v>0</v>
      </c>
      <c r="AG2066">
        <v>6.6</v>
      </c>
      <c r="AH2066">
        <v>140</v>
      </c>
      <c r="AI2066">
        <v>97</v>
      </c>
      <c r="AJ2066">
        <v>21973182</v>
      </c>
    </row>
    <row r="2067" spans="1:36" x14ac:dyDescent="0.25">
      <c r="A2067" t="str">
        <v>The Change-Up</v>
      </c>
      <c r="B2067">
        <v>40697</v>
      </c>
      <c r="C2067">
        <v>2011</v>
      </c>
      <c r="D2067" t="str">
        <v>2010s</v>
      </c>
      <c r="E2067" t="str">
        <v>Color</v>
      </c>
      <c r="F2067" t="str">
        <v>Comedy</v>
      </c>
      <c r="G2067" t="str">
        <v>English</v>
      </c>
      <c r="H2067" t="str">
        <v>USA</v>
      </c>
      <c r="I2067" t="str">
        <v>R</v>
      </c>
      <c r="J2067" t="str">
        <v>Ryan Reynolds</v>
      </c>
      <c r="K2067" t="str">
        <v>David Dobkin</v>
      </c>
      <c r="L2067">
        <v>16000</v>
      </c>
      <c r="M2067">
        <v>28045</v>
      </c>
      <c r="N2067">
        <v>71</v>
      </c>
      <c r="O2067">
        <v>13000</v>
      </c>
      <c r="P2067">
        <v>6.4</v>
      </c>
      <c r="R2067" t="str">
        <v>A Lot Like Love</v>
      </c>
      <c r="S2067">
        <v>38574</v>
      </c>
      <c r="T2067">
        <v>2005</v>
      </c>
      <c r="U2067" t="str">
        <v>2000s</v>
      </c>
      <c r="V2067" t="str">
        <v>Color</v>
      </c>
      <c r="W2067" t="str">
        <v>Comedy</v>
      </c>
      <c r="X2067" t="str">
        <v>English</v>
      </c>
      <c r="Y2067" t="str">
        <v>USA</v>
      </c>
      <c r="Z2067" t="str">
        <v>PG-13</v>
      </c>
      <c r="AA2067" t="str">
        <v>Aimee Garcia</v>
      </c>
      <c r="AB2067" t="str">
        <v>Nigel Cole</v>
      </c>
      <c r="AC2067">
        <v>618</v>
      </c>
      <c r="AD2067">
        <v>1095</v>
      </c>
      <c r="AE2067">
        <v>13</v>
      </c>
      <c r="AF2067">
        <v>0</v>
      </c>
      <c r="AG2067">
        <v>6.6</v>
      </c>
      <c r="AH2067">
        <v>112</v>
      </c>
      <c r="AI2067">
        <v>107</v>
      </c>
      <c r="AJ2067">
        <v>21835784</v>
      </c>
    </row>
    <row r="2068" spans="1:36" x14ac:dyDescent="0.25">
      <c r="A2068" t="str">
        <v>Blood Work</v>
      </c>
      <c r="B2068">
        <v>37586</v>
      </c>
      <c r="C2068">
        <v>2002</v>
      </c>
      <c r="D2068" t="str">
        <v>2000s</v>
      </c>
      <c r="E2068" t="str">
        <v>Color</v>
      </c>
      <c r="F2068" t="str">
        <v>Action</v>
      </c>
      <c r="G2068" t="str">
        <v>English</v>
      </c>
      <c r="H2068" t="str">
        <v>USA</v>
      </c>
      <c r="I2068" t="str">
        <v>R</v>
      </c>
      <c r="J2068" t="str">
        <v>Clint Eastwood</v>
      </c>
      <c r="K2068" t="str">
        <v>Clint Eastwood</v>
      </c>
      <c r="L2068">
        <v>16000</v>
      </c>
      <c r="M2068">
        <v>18635</v>
      </c>
      <c r="N2068">
        <v>16000</v>
      </c>
      <c r="O2068">
        <v>705</v>
      </c>
      <c r="P2068">
        <v>6.4</v>
      </c>
      <c r="R2068" t="str">
        <v>Mr 3000</v>
      </c>
      <c r="S2068">
        <v>38215</v>
      </c>
      <c r="T2068">
        <v>2004</v>
      </c>
      <c r="U2068" t="str">
        <v>2000s</v>
      </c>
      <c r="V2068" t="str">
        <v>Color</v>
      </c>
      <c r="W2068" t="str">
        <v>Comedy</v>
      </c>
      <c r="X2068" t="str">
        <v>English</v>
      </c>
      <c r="Y2068" t="str">
        <v>USA</v>
      </c>
      <c r="Z2068" t="str">
        <v>PG-13</v>
      </c>
      <c r="AA2068" t="str">
        <v>Bernie Mac</v>
      </c>
      <c r="AB2068" t="str">
        <v>Charles Stone III</v>
      </c>
      <c r="AC2068">
        <v>1000</v>
      </c>
      <c r="AD2068">
        <v>4462</v>
      </c>
      <c r="AE2068">
        <v>30</v>
      </c>
      <c r="AF2068">
        <v>491</v>
      </c>
      <c r="AG2068">
        <v>5.5</v>
      </c>
      <c r="AH2068">
        <v>63</v>
      </c>
      <c r="AI2068">
        <v>104</v>
      </c>
      <c r="AJ2068">
        <v>21800302</v>
      </c>
    </row>
    <row r="2069" spans="1:36" x14ac:dyDescent="0.25">
      <c r="A2069" t="str">
        <v>Van Wilder: Party Liaison</v>
      </c>
      <c r="B2069">
        <v>37364</v>
      </c>
      <c r="C2069">
        <v>2002</v>
      </c>
      <c r="D2069" t="str">
        <v>2000s</v>
      </c>
      <c r="E2069" t="str">
        <v>Color</v>
      </c>
      <c r="F2069" t="str">
        <v>Comedy</v>
      </c>
      <c r="G2069" t="str">
        <v>English</v>
      </c>
      <c r="H2069" t="str">
        <v>Germany</v>
      </c>
      <c r="I2069" t="str">
        <v>R</v>
      </c>
      <c r="J2069" t="str">
        <v>Ryan Reynolds</v>
      </c>
      <c r="K2069" t="str">
        <v>Walt Becker</v>
      </c>
      <c r="L2069">
        <v>16000</v>
      </c>
      <c r="M2069">
        <v>19341</v>
      </c>
      <c r="N2069">
        <v>12</v>
      </c>
      <c r="O2069">
        <v>0</v>
      </c>
      <c r="P2069">
        <v>6.4</v>
      </c>
      <c r="R2069" t="str">
        <v>The Big Wedding</v>
      </c>
      <c r="S2069">
        <v>41534</v>
      </c>
      <c r="T2069">
        <v>2013</v>
      </c>
      <c r="U2069" t="str">
        <v>2010s</v>
      </c>
      <c r="V2069" t="str">
        <v>Color</v>
      </c>
      <c r="W2069" t="str">
        <v>Comedy</v>
      </c>
      <c r="X2069" t="str">
        <v>English</v>
      </c>
      <c r="Y2069" t="str">
        <v>USA</v>
      </c>
      <c r="Z2069" t="str">
        <v>R</v>
      </c>
      <c r="AA2069" t="str">
        <v>Robin Williams</v>
      </c>
      <c r="AB2069" t="str">
        <v>Justin Zackham</v>
      </c>
      <c r="AC2069">
        <v>49000</v>
      </c>
      <c r="AD2069">
        <v>74181</v>
      </c>
      <c r="AE2069">
        <v>16</v>
      </c>
      <c r="AF2069">
        <v>0</v>
      </c>
      <c r="AG2069">
        <v>5.6</v>
      </c>
      <c r="AH2069">
        <v>133</v>
      </c>
      <c r="AI2069">
        <v>89</v>
      </c>
      <c r="AJ2069">
        <v>21784432</v>
      </c>
    </row>
    <row r="2070" spans="1:36" x14ac:dyDescent="0.25">
      <c r="A2070" t="str">
        <v>The Day After Tomorrow</v>
      </c>
      <c r="B2070">
        <v>38011</v>
      </c>
      <c r="C2070">
        <v>2004</v>
      </c>
      <c r="D2070" t="str">
        <v>2000s</v>
      </c>
      <c r="E2070" t="str">
        <v>Color</v>
      </c>
      <c r="F2070" t="str">
        <v>Action</v>
      </c>
      <c r="G2070" t="str">
        <v>English</v>
      </c>
      <c r="H2070" t="str">
        <v>USA</v>
      </c>
      <c r="I2070" t="str">
        <v>PG-13</v>
      </c>
      <c r="J2070" t="str">
        <v>Jake Gyllenhaal</v>
      </c>
      <c r="K2070" t="str">
        <v>Roland Emmerich</v>
      </c>
      <c r="L2070">
        <v>15000</v>
      </c>
      <c r="M2070">
        <v>20553</v>
      </c>
      <c r="N2070">
        <v>776</v>
      </c>
      <c r="O2070">
        <v>19000</v>
      </c>
      <c r="P2070">
        <v>6.4</v>
      </c>
      <c r="R2070" t="str">
        <v>Mud</v>
      </c>
      <c r="S2070">
        <v>40989</v>
      </c>
      <c r="T2070">
        <v>2012</v>
      </c>
      <c r="U2070" t="str">
        <v>2010s</v>
      </c>
      <c r="V2070" t="str">
        <v>Color</v>
      </c>
      <c r="W2070" t="str">
        <v>Drama</v>
      </c>
      <c r="X2070" t="str">
        <v>English</v>
      </c>
      <c r="Y2070" t="str">
        <v>USA</v>
      </c>
      <c r="Z2070" t="str">
        <v>PG-13</v>
      </c>
      <c r="AA2070" t="str">
        <v>Matthew McConaughey</v>
      </c>
      <c r="AB2070" t="str">
        <v>Jeff Nichols</v>
      </c>
      <c r="AC2070">
        <v>11000</v>
      </c>
      <c r="AD2070">
        <v>13960</v>
      </c>
      <c r="AE2070">
        <v>337</v>
      </c>
      <c r="AF2070">
        <v>27000</v>
      </c>
      <c r="AG2070">
        <v>7.4</v>
      </c>
      <c r="AH2070">
        <v>368</v>
      </c>
      <c r="AI2070">
        <v>130</v>
      </c>
      <c r="AJ2070">
        <v>21589307</v>
      </c>
    </row>
    <row r="2071" spans="1:36" x14ac:dyDescent="0.25">
      <c r="A2071" t="str">
        <v>Ted 2</v>
      </c>
      <c r="B2071">
        <v>42321</v>
      </c>
      <c r="C2071">
        <v>2015</v>
      </c>
      <c r="D2071" t="str">
        <v>2010s</v>
      </c>
      <c r="E2071" t="str">
        <v>Color</v>
      </c>
      <c r="F2071" t="str">
        <v>Comedy</v>
      </c>
      <c r="G2071" t="str">
        <v>English</v>
      </c>
      <c r="H2071" t="str">
        <v>USA</v>
      </c>
      <c r="I2071" t="str">
        <v>R</v>
      </c>
      <c r="J2071" t="str">
        <v>Liam Neeson</v>
      </c>
      <c r="K2071" t="str">
        <v>Seth MacFarlane</v>
      </c>
      <c r="L2071">
        <v>14000</v>
      </c>
      <c r="M2071">
        <v>30010</v>
      </c>
      <c r="N2071">
        <v>3000</v>
      </c>
      <c r="O2071">
        <v>30000</v>
      </c>
      <c r="P2071">
        <v>6.4</v>
      </c>
      <c r="R2071" t="str">
        <v>Black or White</v>
      </c>
      <c r="S2071">
        <v>41816</v>
      </c>
      <c r="T2071">
        <v>2014</v>
      </c>
      <c r="U2071" t="str">
        <v>2010s</v>
      </c>
      <c r="V2071" t="str">
        <v>Color</v>
      </c>
      <c r="W2071" t="str">
        <v>Drama</v>
      </c>
      <c r="X2071" t="str">
        <v>English</v>
      </c>
      <c r="Y2071" t="str">
        <v>USA</v>
      </c>
      <c r="Z2071" t="str">
        <v>PG-13</v>
      </c>
      <c r="AA2071" t="str">
        <v>Jennifer Ehle</v>
      </c>
      <c r="AB2071" t="str">
        <v>Mike Binder</v>
      </c>
      <c r="AC2071">
        <v>1000</v>
      </c>
      <c r="AD2071">
        <v>3745</v>
      </c>
      <c r="AE2071">
        <v>57</v>
      </c>
      <c r="AF2071">
        <v>0</v>
      </c>
      <c r="AG2071">
        <v>6.6</v>
      </c>
      <c r="AH2071">
        <v>91</v>
      </c>
      <c r="AI2071">
        <v>121</v>
      </c>
      <c r="AJ2071">
        <v>21569041</v>
      </c>
    </row>
    <row r="2072" spans="1:36" x14ac:dyDescent="0.25">
      <c r="A2072" t="str">
        <v>Riddick</v>
      </c>
      <c r="B2072">
        <v>41412</v>
      </c>
      <c r="C2072">
        <v>2013</v>
      </c>
      <c r="D2072" t="str">
        <v>2010s</v>
      </c>
      <c r="E2072" t="str">
        <v>Color</v>
      </c>
      <c r="F2072" t="str">
        <v>Action</v>
      </c>
      <c r="G2072" t="str">
        <v>English</v>
      </c>
      <c r="H2072" t="str">
        <v>USA</v>
      </c>
      <c r="I2072" t="str">
        <v>R</v>
      </c>
      <c r="J2072" t="str">
        <v>Vin Diesel</v>
      </c>
      <c r="K2072" t="str">
        <v>David Twohy</v>
      </c>
      <c r="L2072">
        <v>14000</v>
      </c>
      <c r="M2072">
        <v>17551</v>
      </c>
      <c r="N2072">
        <v>123</v>
      </c>
      <c r="O2072">
        <v>39000</v>
      </c>
      <c r="P2072">
        <v>6.4</v>
      </c>
      <c r="R2072" t="str">
        <v>Baggage Claim</v>
      </c>
      <c r="S2072">
        <v>41616</v>
      </c>
      <c r="T2072">
        <v>2013</v>
      </c>
      <c r="U2072" t="str">
        <v>2010s</v>
      </c>
      <c r="V2072" t="str">
        <v>Color</v>
      </c>
      <c r="W2072" t="str">
        <v>Comedy</v>
      </c>
      <c r="X2072" t="str">
        <v>English</v>
      </c>
      <c r="Y2072" t="str">
        <v>USA</v>
      </c>
      <c r="Z2072" t="str">
        <v>PG-13</v>
      </c>
      <c r="AA2072" t="str">
        <v>Djimon Hounsou</v>
      </c>
      <c r="AB2072" t="str">
        <v>David E. Talbert</v>
      </c>
      <c r="AC2072">
        <v>3000</v>
      </c>
      <c r="AD2072">
        <v>8097</v>
      </c>
      <c r="AE2072">
        <v>68</v>
      </c>
      <c r="AF2072">
        <v>0</v>
      </c>
      <c r="AG2072">
        <v>5</v>
      </c>
      <c r="AH2072">
        <v>52</v>
      </c>
      <c r="AI2072">
        <v>96</v>
      </c>
      <c r="AJ2072">
        <v>21564616</v>
      </c>
    </row>
    <row r="2073" spans="1:36" x14ac:dyDescent="0.25">
      <c r="A2073" t="str">
        <v>Rambo: First Blood Part II</v>
      </c>
      <c r="B2073">
        <v>31387</v>
      </c>
      <c r="C2073">
        <v>1985</v>
      </c>
      <c r="D2073" t="str">
        <v>1980s</v>
      </c>
      <c r="E2073" t="str">
        <v>Color</v>
      </c>
      <c r="F2073" t="str">
        <v>Action</v>
      </c>
      <c r="G2073" t="str">
        <v>English</v>
      </c>
      <c r="H2073" t="str">
        <v>USA</v>
      </c>
      <c r="I2073" t="str">
        <v>R</v>
      </c>
      <c r="J2073" t="str">
        <v>Sylvester Stallone</v>
      </c>
      <c r="K2073" t="str">
        <v>George P. Cosmatos</v>
      </c>
      <c r="L2073">
        <v>13000</v>
      </c>
      <c r="M2073">
        <v>15662</v>
      </c>
      <c r="N2073">
        <v>170</v>
      </c>
      <c r="O2073">
        <v>0</v>
      </c>
      <c r="P2073">
        <v>6.4</v>
      </c>
      <c r="R2073" t="str">
        <v>Your Highness</v>
      </c>
      <c r="S2073">
        <v>40591</v>
      </c>
      <c r="T2073">
        <v>2011</v>
      </c>
      <c r="U2073" t="str">
        <v>2010s</v>
      </c>
      <c r="V2073" t="str">
        <v>Color</v>
      </c>
      <c r="W2073" t="str">
        <v>Adventure</v>
      </c>
      <c r="X2073" t="str">
        <v>English</v>
      </c>
      <c r="Y2073" t="str">
        <v>USA</v>
      </c>
      <c r="Z2073" t="str">
        <v>R</v>
      </c>
      <c r="AA2073" t="str">
        <v>Natalie Portman</v>
      </c>
      <c r="AB2073" t="str">
        <v>David Gordon Green</v>
      </c>
      <c r="AC2073">
        <v>20000</v>
      </c>
      <c r="AD2073">
        <v>45202</v>
      </c>
      <c r="AE2073">
        <v>234</v>
      </c>
      <c r="AF2073">
        <v>18000</v>
      </c>
      <c r="AG2073">
        <v>5.6</v>
      </c>
      <c r="AH2073">
        <v>208</v>
      </c>
      <c r="AI2073">
        <v>102</v>
      </c>
      <c r="AJ2073">
        <v>21557240</v>
      </c>
    </row>
    <row r="2074" spans="1:36" x14ac:dyDescent="0.25">
      <c r="A2074" t="str">
        <v>Cliffhanger</v>
      </c>
      <c r="B2074">
        <v>33996</v>
      </c>
      <c r="C2074">
        <v>1993</v>
      </c>
      <c r="D2074" t="str">
        <v>1990s</v>
      </c>
      <c r="E2074" t="str">
        <v>Color</v>
      </c>
      <c r="F2074" t="str">
        <v>Action</v>
      </c>
      <c r="G2074" t="str">
        <v>English</v>
      </c>
      <c r="H2074" t="str">
        <v>USA</v>
      </c>
      <c r="I2074" t="str">
        <v>R</v>
      </c>
      <c r="J2074" t="str">
        <v>Sylvester Stallone</v>
      </c>
      <c r="K2074" t="str">
        <v>Renny Harlin</v>
      </c>
      <c r="L2074">
        <v>13000</v>
      </c>
      <c r="M2074">
        <v>15229</v>
      </c>
      <c r="N2074">
        <v>212</v>
      </c>
      <c r="O2074">
        <v>0</v>
      </c>
      <c r="P2074">
        <v>6.4</v>
      </c>
      <c r="R2074" t="str">
        <v>He Got Game</v>
      </c>
      <c r="S2074">
        <v>36054</v>
      </c>
      <c r="T2074">
        <v>1998</v>
      </c>
      <c r="U2074" t="str">
        <v>1990s</v>
      </c>
      <c r="V2074" t="str">
        <v>Color</v>
      </c>
      <c r="W2074" t="str">
        <v>Drama</v>
      </c>
      <c r="X2074" t="str">
        <v>English</v>
      </c>
      <c r="Y2074" t="str">
        <v>USA</v>
      </c>
      <c r="Z2074" t="str">
        <v>R</v>
      </c>
      <c r="AA2074" t="str">
        <v>Denzel Washington</v>
      </c>
      <c r="AB2074" t="str">
        <v>Spike Lee</v>
      </c>
      <c r="AC2074">
        <v>18000</v>
      </c>
      <c r="AD2074">
        <v>37315</v>
      </c>
      <c r="AE2074">
        <v>0</v>
      </c>
      <c r="AF2074">
        <v>0</v>
      </c>
      <c r="AG2074">
        <v>6.9</v>
      </c>
      <c r="AH2074">
        <v>48</v>
      </c>
      <c r="AI2074">
        <v>136</v>
      </c>
      <c r="AJ2074">
        <v>21554585</v>
      </c>
    </row>
    <row r="2075" spans="1:36" x14ac:dyDescent="0.25">
      <c r="A2075" t="str">
        <v>Death Becomes Her</v>
      </c>
      <c r="B2075">
        <v>33852</v>
      </c>
      <c r="C2075">
        <v>1992</v>
      </c>
      <c r="D2075" t="str">
        <v>1990s</v>
      </c>
      <c r="E2075" t="str">
        <v>Color</v>
      </c>
      <c r="F2075" t="str">
        <v>Comedy</v>
      </c>
      <c r="G2075" t="str">
        <v>English</v>
      </c>
      <c r="H2075" t="str">
        <v>USA</v>
      </c>
      <c r="I2075" t="str">
        <v>PG-13</v>
      </c>
      <c r="J2075" t="str">
        <v>Bruce Willis</v>
      </c>
      <c r="K2075" t="str">
        <v>Robert Zemeckis</v>
      </c>
      <c r="L2075">
        <v>13000</v>
      </c>
      <c r="M2075">
        <v>25599</v>
      </c>
      <c r="N2075">
        <v>0</v>
      </c>
      <c r="O2075">
        <v>8000</v>
      </c>
      <c r="P2075">
        <v>6.4</v>
      </c>
      <c r="R2075" t="str">
        <v>The Way Way Back</v>
      </c>
      <c r="S2075">
        <v>41403</v>
      </c>
      <c r="T2075">
        <v>2013</v>
      </c>
      <c r="U2075" t="str">
        <v>2010s</v>
      </c>
      <c r="V2075" t="str">
        <v>Color</v>
      </c>
      <c r="W2075" t="str">
        <v>Comedy</v>
      </c>
      <c r="X2075" t="str">
        <v>English</v>
      </c>
      <c r="Y2075" t="str">
        <v>USA</v>
      </c>
      <c r="Z2075" t="str">
        <v>PG-13</v>
      </c>
      <c r="AA2075" t="str">
        <v>Steve Carell</v>
      </c>
      <c r="AB2075" t="str">
        <v>Nat Faxon</v>
      </c>
      <c r="AC2075">
        <v>7000</v>
      </c>
      <c r="AD2075">
        <v>8375</v>
      </c>
      <c r="AE2075">
        <v>214</v>
      </c>
      <c r="AF2075">
        <v>22000</v>
      </c>
      <c r="AG2075">
        <v>7.4</v>
      </c>
      <c r="AH2075">
        <v>276</v>
      </c>
      <c r="AI2075">
        <v>103</v>
      </c>
      <c r="AJ2075">
        <v>21501098</v>
      </c>
    </row>
    <row r="2076" spans="1:36" x14ac:dyDescent="0.25">
      <c r="A2076" t="str">
        <v>Big Daddy</v>
      </c>
      <c r="B2076">
        <v>36199</v>
      </c>
      <c r="C2076">
        <v>1999</v>
      </c>
      <c r="D2076" t="str">
        <v>1990s</v>
      </c>
      <c r="E2076" t="str">
        <v>Color</v>
      </c>
      <c r="F2076" t="str">
        <v>Comedy</v>
      </c>
      <c r="G2076" t="str">
        <v>English</v>
      </c>
      <c r="H2076" t="str">
        <v>USA</v>
      </c>
      <c r="I2076" t="str">
        <v>PG-13</v>
      </c>
      <c r="J2076" t="str">
        <v>Steve Buscemi</v>
      </c>
      <c r="K2076" t="str">
        <v>Dennis Dugan</v>
      </c>
      <c r="L2076">
        <v>12000</v>
      </c>
      <c r="M2076">
        <v>26760</v>
      </c>
      <c r="N2076">
        <v>221</v>
      </c>
      <c r="O2076">
        <v>0</v>
      </c>
      <c r="P2076">
        <v>6.4</v>
      </c>
      <c r="R2076" t="str">
        <v>The Right Stuff</v>
      </c>
      <c r="S2076">
        <v>30398</v>
      </c>
      <c r="T2076">
        <v>1983</v>
      </c>
      <c r="U2076" t="str">
        <v>1980s</v>
      </c>
      <c r="V2076" t="str">
        <v>Color</v>
      </c>
      <c r="W2076" t="str">
        <v>Adventure</v>
      </c>
      <c r="X2076" t="str">
        <v>English</v>
      </c>
      <c r="Y2076" t="str">
        <v>USA</v>
      </c>
      <c r="Z2076" t="str">
        <v>PG</v>
      </c>
      <c r="AA2076" t="str">
        <v>Dennis Quaid</v>
      </c>
      <c r="AB2076" t="str">
        <v>Philip Kaufman</v>
      </c>
      <c r="AC2076">
        <v>2000</v>
      </c>
      <c r="AD2076">
        <v>6341</v>
      </c>
      <c r="AE2076">
        <v>133</v>
      </c>
      <c r="AF2076">
        <v>0</v>
      </c>
      <c r="AG2076">
        <v>7.9</v>
      </c>
      <c r="AH2076">
        <v>80</v>
      </c>
      <c r="AI2076">
        <v>193</v>
      </c>
      <c r="AJ2076">
        <v>21500000</v>
      </c>
    </row>
    <row r="2077" spans="1:36" x14ac:dyDescent="0.25">
      <c r="A2077" t="str">
        <v>Star Trek: The Motion Picture</v>
      </c>
      <c r="B2077">
        <v>29161</v>
      </c>
      <c r="C2077">
        <v>1979</v>
      </c>
      <c r="D2077" t="str">
        <v>1970s</v>
      </c>
      <c r="E2077" t="str">
        <v>Color</v>
      </c>
      <c r="F2077" t="str">
        <v>Adventure</v>
      </c>
      <c r="G2077" t="str">
        <v>English</v>
      </c>
      <c r="H2077" t="str">
        <v>USA</v>
      </c>
      <c r="I2077" t="str">
        <v>PG</v>
      </c>
      <c r="J2077" t="str">
        <v>Leonard Nimoy</v>
      </c>
      <c r="K2077" t="str">
        <v>Robert Wise</v>
      </c>
      <c r="L2077">
        <v>12000</v>
      </c>
      <c r="M2077">
        <v>16007</v>
      </c>
      <c r="N2077">
        <v>338</v>
      </c>
      <c r="O2077">
        <v>0</v>
      </c>
      <c r="P2077">
        <v>6.4</v>
      </c>
      <c r="R2077" t="str">
        <v>The Book Thief</v>
      </c>
      <c r="S2077">
        <v>41403</v>
      </c>
      <c r="T2077">
        <v>2013</v>
      </c>
      <c r="U2077" t="str">
        <v>2010s</v>
      </c>
      <c r="V2077" t="str">
        <v>Color</v>
      </c>
      <c r="W2077" t="str">
        <v>Drama</v>
      </c>
      <c r="X2077" t="str">
        <v>English</v>
      </c>
      <c r="Y2077" t="str">
        <v>USA</v>
      </c>
      <c r="Z2077" t="str">
        <v>PG-13</v>
      </c>
      <c r="AA2077" t="str">
        <v>Emily Watson</v>
      </c>
      <c r="AB2077" t="str">
        <v>Brian Percival</v>
      </c>
      <c r="AC2077">
        <v>876</v>
      </c>
      <c r="AD2077">
        <v>1985</v>
      </c>
      <c r="AE2077">
        <v>33</v>
      </c>
      <c r="AF2077">
        <v>53000</v>
      </c>
      <c r="AG2077">
        <v>7.6</v>
      </c>
      <c r="AH2077">
        <v>252</v>
      </c>
      <c r="AI2077">
        <v>131</v>
      </c>
      <c r="AJ2077">
        <v>21483154</v>
      </c>
    </row>
    <row r="2078" spans="1:36" x14ac:dyDescent="0.25">
      <c r="A2078" t="str">
        <v>Final Fantasy: The Spirits Within</v>
      </c>
      <c r="B2078">
        <v>36965</v>
      </c>
      <c r="C2078">
        <v>2001</v>
      </c>
      <c r="D2078" t="str">
        <v>2000s</v>
      </c>
      <c r="E2078" t="str">
        <v>Color</v>
      </c>
      <c r="F2078" t="str">
        <v>Action</v>
      </c>
      <c r="G2078" t="str">
        <v>English</v>
      </c>
      <c r="H2078" t="str">
        <v>USA</v>
      </c>
      <c r="I2078" t="str">
        <v>PG-13</v>
      </c>
      <c r="J2078" t="str">
        <v>Steve Buscemi</v>
      </c>
      <c r="K2078" t="str">
        <v>Hironobu Sakaguchi</v>
      </c>
      <c r="L2078">
        <v>12000</v>
      </c>
      <c r="M2078">
        <v>15015</v>
      </c>
      <c r="N2078">
        <v>6</v>
      </c>
      <c r="O2078">
        <v>0</v>
      </c>
      <c r="P2078">
        <v>6.4</v>
      </c>
      <c r="R2078" t="str">
        <v>Battlefield Earth</v>
      </c>
      <c r="S2078">
        <v>36587</v>
      </c>
      <c r="T2078">
        <v>2000</v>
      </c>
      <c r="U2078" t="str">
        <v>2000s</v>
      </c>
      <c r="V2078" t="str">
        <v>Color</v>
      </c>
      <c r="W2078" t="str">
        <v>Action</v>
      </c>
      <c r="X2078" t="str">
        <v>English</v>
      </c>
      <c r="Y2078" t="str">
        <v>USA</v>
      </c>
      <c r="Z2078" t="str">
        <v>PG-13</v>
      </c>
      <c r="AA2078" t="str">
        <v>Richard Tyson</v>
      </c>
      <c r="AB2078" t="str">
        <v>Roger Christian</v>
      </c>
      <c r="AC2078">
        <v>743</v>
      </c>
      <c r="AD2078">
        <v>971</v>
      </c>
      <c r="AE2078">
        <v>64</v>
      </c>
      <c r="AF2078">
        <v>0</v>
      </c>
      <c r="AG2078">
        <v>2.4</v>
      </c>
      <c r="AH2078">
        <v>174</v>
      </c>
      <c r="AI2078">
        <v>119</v>
      </c>
      <c r="AJ2078">
        <v>21471685</v>
      </c>
    </row>
    <row r="2079" spans="1:36" x14ac:dyDescent="0.25">
      <c r="A2079" t="str">
        <v>Air Force One</v>
      </c>
      <c r="B2079">
        <v>35541</v>
      </c>
      <c r="C2079">
        <v>1997</v>
      </c>
      <c r="D2079" t="str">
        <v>1990s</v>
      </c>
      <c r="E2079" t="str">
        <v>Color</v>
      </c>
      <c r="F2079" t="str">
        <v>Action</v>
      </c>
      <c r="G2079" t="str">
        <v>English</v>
      </c>
      <c r="H2079" t="str">
        <v>USA</v>
      </c>
      <c r="I2079" t="str">
        <v>R</v>
      </c>
      <c r="J2079" t="str">
        <v>Harrison Ford</v>
      </c>
      <c r="K2079" t="str">
        <v>Wolfgang Petersen</v>
      </c>
      <c r="L2079">
        <v>11000</v>
      </c>
      <c r="M2079">
        <v>23603</v>
      </c>
      <c r="N2079">
        <v>249</v>
      </c>
      <c r="O2079">
        <v>0</v>
      </c>
      <c r="P2079">
        <v>6.4</v>
      </c>
      <c r="R2079" t="str">
        <v>Urban Legends: Final Cut</v>
      </c>
      <c r="S2079">
        <v>36527</v>
      </c>
      <c r="T2079">
        <v>2000</v>
      </c>
      <c r="U2079" t="str">
        <v>2000s</v>
      </c>
      <c r="V2079" t="str">
        <v>Color</v>
      </c>
      <c r="W2079" t="str">
        <v>Horror</v>
      </c>
      <c r="X2079" t="str">
        <v>English</v>
      </c>
      <c r="Y2079" t="str">
        <v>USA</v>
      </c>
      <c r="Z2079" t="str">
        <v>R</v>
      </c>
      <c r="AA2079" t="str">
        <v>Loretta Devine</v>
      </c>
      <c r="AB2079" t="str">
        <v>John Ottman</v>
      </c>
      <c r="AC2079">
        <v>912</v>
      </c>
      <c r="AD2079">
        <v>2682</v>
      </c>
      <c r="AE2079">
        <v>83</v>
      </c>
      <c r="AF2079">
        <v>243</v>
      </c>
      <c r="AG2079">
        <v>4.0999999999999996</v>
      </c>
      <c r="AH2079">
        <v>108</v>
      </c>
      <c r="AI2079">
        <v>97</v>
      </c>
      <c r="AJ2079">
        <v>21468807</v>
      </c>
    </row>
    <row r="2080" spans="1:36" x14ac:dyDescent="0.25">
      <c r="A2080" t="str">
        <v>The Longest Yard</v>
      </c>
      <c r="B2080">
        <v>38585</v>
      </c>
      <c r="C2080">
        <v>2005</v>
      </c>
      <c r="D2080" t="str">
        <v>2000s</v>
      </c>
      <c r="E2080" t="str">
        <v>Color</v>
      </c>
      <c r="F2080" t="str">
        <v>Comedy</v>
      </c>
      <c r="G2080" t="str">
        <v>English</v>
      </c>
      <c r="H2080" t="str">
        <v>USA</v>
      </c>
      <c r="I2080" t="str">
        <v>PG-13</v>
      </c>
      <c r="J2080" t="str">
        <v>Adam Sandler</v>
      </c>
      <c r="K2080" t="str">
        <v>Peter Segal</v>
      </c>
      <c r="L2080">
        <v>11000</v>
      </c>
      <c r="M2080">
        <v>13693</v>
      </c>
      <c r="N2080">
        <v>88</v>
      </c>
      <c r="O2080">
        <v>0</v>
      </c>
      <c r="P2080">
        <v>6.4</v>
      </c>
      <c r="R2080" t="str">
        <v>The Darkest Hour</v>
      </c>
      <c r="S2080">
        <v>40861</v>
      </c>
      <c r="T2080">
        <v>2011</v>
      </c>
      <c r="U2080" t="str">
        <v>2010s</v>
      </c>
      <c r="V2080" t="str">
        <v>Color</v>
      </c>
      <c r="W2080" t="str">
        <v>Action</v>
      </c>
      <c r="X2080" t="str">
        <v>English</v>
      </c>
      <c r="Y2080" t="str">
        <v>USA</v>
      </c>
      <c r="Z2080" t="str">
        <v>PG-13</v>
      </c>
      <c r="AA2080" t="str">
        <v>Max Minghella</v>
      </c>
      <c r="AB2080" t="str">
        <v>Chris Gorak</v>
      </c>
      <c r="AC2080">
        <v>614</v>
      </c>
      <c r="AD2080">
        <v>843</v>
      </c>
      <c r="AE2080">
        <v>21</v>
      </c>
      <c r="AF2080">
        <v>0</v>
      </c>
      <c r="AG2080">
        <v>4.9000000000000004</v>
      </c>
      <c r="AH2080">
        <v>195</v>
      </c>
      <c r="AI2080">
        <v>89</v>
      </c>
      <c r="AJ2080">
        <v>21426805</v>
      </c>
    </row>
    <row r="2081" spans="1:36" x14ac:dyDescent="0.25">
      <c r="A2081" t="str">
        <v>Click</v>
      </c>
      <c r="B2081">
        <v>38778</v>
      </c>
      <c r="C2081">
        <v>2006</v>
      </c>
      <c r="D2081" t="str">
        <v>2000s</v>
      </c>
      <c r="E2081" t="str">
        <v>Color</v>
      </c>
      <c r="F2081" t="str">
        <v>Comedy</v>
      </c>
      <c r="G2081" t="str">
        <v>English</v>
      </c>
      <c r="H2081" t="str">
        <v>USA</v>
      </c>
      <c r="I2081" t="str">
        <v>PG-13</v>
      </c>
      <c r="J2081" t="str">
        <v>Adam Sandler</v>
      </c>
      <c r="K2081" t="str">
        <v>Frank Coraci</v>
      </c>
      <c r="L2081">
        <v>11000</v>
      </c>
      <c r="M2081">
        <v>12700</v>
      </c>
      <c r="N2081">
        <v>153</v>
      </c>
      <c r="O2081">
        <v>7000</v>
      </c>
      <c r="P2081">
        <v>6.4</v>
      </c>
      <c r="R2081" t="str">
        <v>The Adventures of Ford Fairlane</v>
      </c>
      <c r="S2081">
        <v>33150</v>
      </c>
      <c r="T2081">
        <v>1990</v>
      </c>
      <c r="U2081" t="str">
        <v>1990s</v>
      </c>
      <c r="V2081" t="str">
        <v>Color</v>
      </c>
      <c r="W2081" t="str">
        <v>Action</v>
      </c>
      <c r="X2081" t="str">
        <v>English</v>
      </c>
      <c r="Y2081" t="str">
        <v>USA</v>
      </c>
      <c r="Z2081" t="str">
        <v>R</v>
      </c>
      <c r="AA2081" t="str">
        <v>Lauren Holly</v>
      </c>
      <c r="AB2081" t="str">
        <v>Renny Harlin</v>
      </c>
      <c r="AC2081">
        <v>879</v>
      </c>
      <c r="AD2081">
        <v>2795</v>
      </c>
      <c r="AE2081">
        <v>212</v>
      </c>
      <c r="AF2081">
        <v>2000</v>
      </c>
      <c r="AG2081">
        <v>6.3</v>
      </c>
      <c r="AH2081">
        <v>48</v>
      </c>
      <c r="AI2081">
        <v>104</v>
      </c>
      <c r="AJ2081">
        <v>21413502</v>
      </c>
    </row>
    <row r="2082" spans="1:36" x14ac:dyDescent="0.25">
      <c r="A2082" t="str">
        <v>Ocean's Twelve</v>
      </c>
      <c r="B2082">
        <v>38149</v>
      </c>
      <c r="C2082">
        <v>2004</v>
      </c>
      <c r="D2082" t="str">
        <v>2000s</v>
      </c>
      <c r="E2082" t="str">
        <v>Color</v>
      </c>
      <c r="F2082" t="str">
        <v>Crime</v>
      </c>
      <c r="G2082" t="str">
        <v>English</v>
      </c>
      <c r="H2082" t="str">
        <v>USA</v>
      </c>
      <c r="I2082" t="str">
        <v>PG-13</v>
      </c>
      <c r="J2082" t="str">
        <v>Brad Pitt</v>
      </c>
      <c r="K2082" t="str">
        <v>Steven Soderbergh</v>
      </c>
      <c r="L2082">
        <v>11000</v>
      </c>
      <c r="M2082">
        <v>19359</v>
      </c>
      <c r="N2082">
        <v>0</v>
      </c>
      <c r="O2082">
        <v>0</v>
      </c>
      <c r="P2082">
        <v>6.4</v>
      </c>
      <c r="R2082" t="str">
        <v>Quigley Down Under</v>
      </c>
      <c r="S2082">
        <v>33237</v>
      </c>
      <c r="T2082">
        <v>1990</v>
      </c>
      <c r="U2082" t="str">
        <v>1990s</v>
      </c>
      <c r="V2082" t="str">
        <v>Color</v>
      </c>
      <c r="W2082" t="str">
        <v>Action</v>
      </c>
      <c r="X2082" t="str">
        <v>English</v>
      </c>
      <c r="Y2082" t="str">
        <v>Australia</v>
      </c>
      <c r="Z2082" t="str">
        <v>PG-13</v>
      </c>
      <c r="AA2082" t="str">
        <v>Alan Rickman</v>
      </c>
      <c r="AB2082" t="str">
        <v>Simon Wincer</v>
      </c>
      <c r="AC2082">
        <v>25000</v>
      </c>
      <c r="AD2082">
        <v>45841</v>
      </c>
      <c r="AE2082">
        <v>23</v>
      </c>
      <c r="AF2082">
        <v>0</v>
      </c>
      <c r="AG2082">
        <v>6.8</v>
      </c>
      <c r="AH2082">
        <v>20</v>
      </c>
      <c r="AI2082">
        <v>119</v>
      </c>
      <c r="AJ2082">
        <v>21413105</v>
      </c>
    </row>
    <row r="2083" spans="1:36" x14ac:dyDescent="0.25">
      <c r="A2083" t="str">
        <v>The Sum of All Fears</v>
      </c>
      <c r="B2083">
        <v>37583</v>
      </c>
      <c r="C2083">
        <v>2002</v>
      </c>
      <c r="D2083" t="str">
        <v>2000s</v>
      </c>
      <c r="E2083" t="str">
        <v>Color</v>
      </c>
      <c r="F2083" t="str">
        <v>Action</v>
      </c>
      <c r="G2083" t="str">
        <v>English</v>
      </c>
      <c r="H2083" t="str">
        <v>USA</v>
      </c>
      <c r="I2083" t="str">
        <v>PG-13</v>
      </c>
      <c r="J2083" t="str">
        <v>Morgan Freeman</v>
      </c>
      <c r="K2083" t="str">
        <v>Phil Alden Robinson</v>
      </c>
      <c r="L2083">
        <v>11000</v>
      </c>
      <c r="M2083">
        <v>12556</v>
      </c>
      <c r="N2083">
        <v>31</v>
      </c>
      <c r="O2083">
        <v>0</v>
      </c>
      <c r="P2083">
        <v>6.4</v>
      </c>
      <c r="R2083" t="str">
        <v>The Place Beyond the Pines</v>
      </c>
      <c r="S2083">
        <v>41182</v>
      </c>
      <c r="T2083">
        <v>2012</v>
      </c>
      <c r="U2083" t="str">
        <v>2010s</v>
      </c>
      <c r="V2083" t="str">
        <v>Color</v>
      </c>
      <c r="W2083" t="str">
        <v>Crime</v>
      </c>
      <c r="X2083" t="str">
        <v>English</v>
      </c>
      <c r="Y2083" t="str">
        <v>USA</v>
      </c>
      <c r="Z2083" t="str">
        <v>R</v>
      </c>
      <c r="AA2083" t="str">
        <v>Ryan Gosling</v>
      </c>
      <c r="AB2083" t="str">
        <v>Derek Cianfrance</v>
      </c>
      <c r="AC2083">
        <v>33000</v>
      </c>
      <c r="AD2083">
        <v>34413</v>
      </c>
      <c r="AE2083">
        <v>310</v>
      </c>
      <c r="AF2083">
        <v>47000</v>
      </c>
      <c r="AG2083">
        <v>7.3</v>
      </c>
      <c r="AH2083">
        <v>417</v>
      </c>
      <c r="AI2083">
        <v>140</v>
      </c>
      <c r="AJ2083">
        <v>21383298</v>
      </c>
    </row>
    <row r="2084" spans="1:36" x14ac:dyDescent="0.25">
      <c r="A2084" t="str">
        <v>Salt</v>
      </c>
      <c r="B2084">
        <v>40324</v>
      </c>
      <c r="C2084">
        <v>2010</v>
      </c>
      <c r="D2084" t="str">
        <v>2010s</v>
      </c>
      <c r="E2084" t="str">
        <v>Color</v>
      </c>
      <c r="F2084" t="str">
        <v>Action</v>
      </c>
      <c r="G2084" t="str">
        <v>English</v>
      </c>
      <c r="H2084" t="str">
        <v>USA</v>
      </c>
      <c r="I2084" t="str">
        <v>PG-13</v>
      </c>
      <c r="J2084" t="str">
        <v>Angelina Jolie Pitt</v>
      </c>
      <c r="K2084" t="str">
        <v>Phillip Noyce</v>
      </c>
      <c r="L2084">
        <v>11000</v>
      </c>
      <c r="M2084">
        <v>12406</v>
      </c>
      <c r="N2084">
        <v>176</v>
      </c>
      <c r="O2084">
        <v>23000</v>
      </c>
      <c r="P2084">
        <v>6.4</v>
      </c>
      <c r="R2084" t="str">
        <v>Mars Needs Moms</v>
      </c>
      <c r="S2084">
        <v>40709</v>
      </c>
      <c r="T2084">
        <v>2011</v>
      </c>
      <c r="U2084" t="str">
        <v>2010s</v>
      </c>
      <c r="V2084" t="str">
        <v>Color</v>
      </c>
      <c r="W2084" t="str">
        <v>Action</v>
      </c>
      <c r="X2084" t="str">
        <v>English</v>
      </c>
      <c r="Y2084" t="str">
        <v>USA</v>
      </c>
      <c r="Z2084" t="str">
        <v>PG</v>
      </c>
      <c r="AA2084" t="str">
        <v>Elisabeth Harnois</v>
      </c>
      <c r="AB2084" t="str">
        <v>Simon Wells</v>
      </c>
      <c r="AC2084">
        <v>921</v>
      </c>
      <c r="AD2084">
        <v>2652</v>
      </c>
      <c r="AE2084">
        <v>25</v>
      </c>
      <c r="AF2084">
        <v>0</v>
      </c>
      <c r="AG2084">
        <v>5.4</v>
      </c>
      <c r="AH2084">
        <v>132</v>
      </c>
      <c r="AI2084">
        <v>88</v>
      </c>
      <c r="AJ2084">
        <v>21379315</v>
      </c>
    </row>
    <row r="2085" spans="1:36" x14ac:dyDescent="0.25">
      <c r="A2085" t="str">
        <v>How to Lose a Guy in 10 Days</v>
      </c>
      <c r="B2085">
        <v>37878</v>
      </c>
      <c r="C2085">
        <v>2003</v>
      </c>
      <c r="D2085" t="str">
        <v>2000s</v>
      </c>
      <c r="E2085" t="str">
        <v>Color</v>
      </c>
      <c r="F2085" t="str">
        <v>Comedy</v>
      </c>
      <c r="G2085" t="str">
        <v>English</v>
      </c>
      <c r="H2085" t="str">
        <v>USA</v>
      </c>
      <c r="I2085" t="str">
        <v>PG-13</v>
      </c>
      <c r="J2085" t="str">
        <v>Matthew McConaughey</v>
      </c>
      <c r="K2085" t="str">
        <v>Donald Petrie</v>
      </c>
      <c r="L2085">
        <v>11000</v>
      </c>
      <c r="M2085">
        <v>14087</v>
      </c>
      <c r="N2085">
        <v>80</v>
      </c>
      <c r="O2085">
        <v>0</v>
      </c>
      <c r="P2085">
        <v>6.4</v>
      </c>
      <c r="R2085" t="str">
        <v>The Fog</v>
      </c>
      <c r="S2085">
        <v>29442</v>
      </c>
      <c r="T2085">
        <v>1980</v>
      </c>
      <c r="U2085" t="str">
        <v>1980s</v>
      </c>
      <c r="V2085" t="str">
        <v>Color</v>
      </c>
      <c r="W2085" t="str">
        <v>Fantasy</v>
      </c>
      <c r="X2085" t="str">
        <v>English</v>
      </c>
      <c r="Y2085" t="str">
        <v>USA</v>
      </c>
      <c r="Z2085" t="str">
        <v>R</v>
      </c>
      <c r="AA2085" t="str">
        <v>Jamie Lee Curtis</v>
      </c>
      <c r="AB2085" t="str">
        <v>John Carpenter</v>
      </c>
      <c r="AC2085">
        <v>2000</v>
      </c>
      <c r="AD2085">
        <v>4877</v>
      </c>
      <c r="AE2085">
        <v>0</v>
      </c>
      <c r="AF2085">
        <v>7000</v>
      </c>
      <c r="AG2085">
        <v>6.8</v>
      </c>
      <c r="AH2085">
        <v>212</v>
      </c>
      <c r="AI2085">
        <v>89</v>
      </c>
      <c r="AJ2085">
        <v>21378000</v>
      </c>
    </row>
    <row r="2086" spans="1:36" x14ac:dyDescent="0.25">
      <c r="A2086" t="str">
        <v>Just Go with It</v>
      </c>
      <c r="B2086">
        <v>40582</v>
      </c>
      <c r="C2086">
        <v>2011</v>
      </c>
      <c r="D2086" t="str">
        <v>2010s</v>
      </c>
      <c r="E2086" t="str">
        <v>Color</v>
      </c>
      <c r="F2086" t="str">
        <v>Comedy</v>
      </c>
      <c r="G2086" t="str">
        <v>English</v>
      </c>
      <c r="H2086" t="str">
        <v>USA</v>
      </c>
      <c r="I2086" t="str">
        <v>PG-13</v>
      </c>
      <c r="J2086" t="str">
        <v>Adam Sandler</v>
      </c>
      <c r="K2086" t="str">
        <v>Dennis Dugan</v>
      </c>
      <c r="L2086">
        <v>11000</v>
      </c>
      <c r="M2086">
        <v>16325</v>
      </c>
      <c r="N2086">
        <v>221</v>
      </c>
      <c r="O2086">
        <v>19000</v>
      </c>
      <c r="P2086">
        <v>6.4</v>
      </c>
      <c r="R2086" t="str">
        <v>Skyline</v>
      </c>
      <c r="S2086">
        <v>40401</v>
      </c>
      <c r="T2086">
        <v>2010</v>
      </c>
      <c r="U2086" t="str">
        <v>2010s</v>
      </c>
      <c r="V2086" t="str">
        <v>Color</v>
      </c>
      <c r="W2086" t="str">
        <v>Action</v>
      </c>
      <c r="X2086" t="str">
        <v>English</v>
      </c>
      <c r="Y2086" t="str">
        <v>USA</v>
      </c>
      <c r="Z2086" t="str">
        <v>PG-13</v>
      </c>
      <c r="AA2086" t="str">
        <v>David Zayas</v>
      </c>
      <c r="AB2086" t="str">
        <v>Colin Strause</v>
      </c>
      <c r="AC2086">
        <v>929</v>
      </c>
      <c r="AD2086">
        <v>3679</v>
      </c>
      <c r="AE2086">
        <v>25</v>
      </c>
      <c r="AF2086">
        <v>13000</v>
      </c>
      <c r="AG2086">
        <v>4.4000000000000004</v>
      </c>
      <c r="AH2086">
        <v>221</v>
      </c>
      <c r="AI2086">
        <v>97</v>
      </c>
      <c r="AJ2086">
        <v>21371425</v>
      </c>
    </row>
    <row r="2087" spans="1:36" x14ac:dyDescent="0.25">
      <c r="A2087" t="str">
        <v>The Woman in Black</v>
      </c>
      <c r="B2087">
        <v>40916</v>
      </c>
      <c r="C2087">
        <v>2012</v>
      </c>
      <c r="D2087" t="str">
        <v>2010s</v>
      </c>
      <c r="E2087" t="str">
        <v>Color</v>
      </c>
      <c r="F2087" t="str">
        <v>Drama</v>
      </c>
      <c r="G2087" t="str">
        <v>English</v>
      </c>
      <c r="H2087" t="str">
        <v>UK</v>
      </c>
      <c r="I2087" t="str">
        <v>PG-13</v>
      </c>
      <c r="J2087" t="str">
        <v>Daniel Radcliffe</v>
      </c>
      <c r="K2087" t="str">
        <v>James Watkins</v>
      </c>
      <c r="L2087">
        <v>11000</v>
      </c>
      <c r="M2087">
        <v>11946</v>
      </c>
      <c r="N2087">
        <v>43</v>
      </c>
      <c r="O2087">
        <v>29000</v>
      </c>
      <c r="P2087">
        <v>6.4</v>
      </c>
      <c r="R2087" t="str">
        <v>Raising Cain</v>
      </c>
      <c r="S2087">
        <v>33699</v>
      </c>
      <c r="T2087">
        <v>1992</v>
      </c>
      <c r="U2087" t="str">
        <v>1990s</v>
      </c>
      <c r="V2087" t="str">
        <v>Color</v>
      </c>
      <c r="W2087" t="str">
        <v>Crime</v>
      </c>
      <c r="X2087" t="str">
        <v>English</v>
      </c>
      <c r="Y2087" t="str">
        <v>USA</v>
      </c>
      <c r="Z2087" t="str">
        <v>R</v>
      </c>
      <c r="AA2087" t="str">
        <v>Steven Bauer</v>
      </c>
      <c r="AB2087" t="str">
        <v>Brian De Palma</v>
      </c>
      <c r="AC2087">
        <v>636</v>
      </c>
      <c r="AD2087">
        <v>1852</v>
      </c>
      <c r="AE2087">
        <v>0</v>
      </c>
      <c r="AF2087">
        <v>541</v>
      </c>
      <c r="AG2087">
        <v>6</v>
      </c>
      <c r="AH2087">
        <v>33</v>
      </c>
      <c r="AI2087">
        <v>91</v>
      </c>
      <c r="AJ2087">
        <v>21370057</v>
      </c>
    </row>
    <row r="2088" spans="1:36" x14ac:dyDescent="0.25">
      <c r="A2088" t="str">
        <v>Funny People</v>
      </c>
      <c r="B2088">
        <v>39896</v>
      </c>
      <c r="C2088">
        <v>2009</v>
      </c>
      <c r="D2088" t="str">
        <v>2000s</v>
      </c>
      <c r="E2088" t="str">
        <v>Color</v>
      </c>
      <c r="F2088" t="str">
        <v>Comedy</v>
      </c>
      <c r="G2088" t="str">
        <v>English</v>
      </c>
      <c r="H2088" t="str">
        <v>USA</v>
      </c>
      <c r="I2088" t="str">
        <v>R</v>
      </c>
      <c r="J2088" t="str">
        <v>Adam Sandler</v>
      </c>
      <c r="K2088" t="str">
        <v>Judd Apatow</v>
      </c>
      <c r="L2088">
        <v>11000</v>
      </c>
      <c r="M2088">
        <v>11852</v>
      </c>
      <c r="N2088">
        <v>0</v>
      </c>
      <c r="O2088">
        <v>0</v>
      </c>
      <c r="P2088">
        <v>6.4</v>
      </c>
      <c r="R2088" t="str">
        <v>Friday the 13th: A New Beginning</v>
      </c>
      <c r="S2088">
        <v>31252</v>
      </c>
      <c r="T2088">
        <v>1985</v>
      </c>
      <c r="U2088" t="str">
        <v>1980s</v>
      </c>
      <c r="V2088" t="str">
        <v>Color</v>
      </c>
      <c r="W2088" t="str">
        <v>Horror</v>
      </c>
      <c r="X2088" t="str">
        <v>English</v>
      </c>
      <c r="Y2088" t="str">
        <v>USA</v>
      </c>
      <c r="Z2088" t="str">
        <v>R</v>
      </c>
      <c r="AA2088" t="str">
        <v>Tiffany Helm</v>
      </c>
      <c r="AB2088" t="str">
        <v>Danny Steinmann</v>
      </c>
      <c r="AC2088">
        <v>42</v>
      </c>
      <c r="AD2088">
        <v>170</v>
      </c>
      <c r="AE2088">
        <v>13</v>
      </c>
      <c r="AF2088">
        <v>1000</v>
      </c>
      <c r="AG2088">
        <v>4.7</v>
      </c>
      <c r="AH2088">
        <v>160</v>
      </c>
      <c r="AI2088">
        <v>92</v>
      </c>
      <c r="AJ2088">
        <v>21300000</v>
      </c>
    </row>
    <row r="2089" spans="1:36" x14ac:dyDescent="0.25">
      <c r="A2089" t="str">
        <v>Dolphin Tale 2</v>
      </c>
      <c r="B2089">
        <v>41690</v>
      </c>
      <c r="C2089">
        <v>2014</v>
      </c>
      <c r="D2089" t="str">
        <v>2010s</v>
      </c>
      <c r="E2089" t="str">
        <v>Color</v>
      </c>
      <c r="F2089" t="str">
        <v>Drama</v>
      </c>
      <c r="G2089" t="str">
        <v>English</v>
      </c>
      <c r="H2089" t="str">
        <v>USA</v>
      </c>
      <c r="I2089" t="str">
        <v>PG</v>
      </c>
      <c r="J2089" t="str">
        <v>Morgan Freeman</v>
      </c>
      <c r="K2089" t="str">
        <v>Charles Martin Smith</v>
      </c>
      <c r="L2089">
        <v>11000</v>
      </c>
      <c r="M2089">
        <v>13904</v>
      </c>
      <c r="N2089">
        <v>188</v>
      </c>
      <c r="O2089">
        <v>0</v>
      </c>
      <c r="P2089">
        <v>6.4</v>
      </c>
      <c r="R2089" t="str">
        <v>Dream House</v>
      </c>
      <c r="S2089">
        <v>40592</v>
      </c>
      <c r="T2089">
        <v>2011</v>
      </c>
      <c r="U2089" t="str">
        <v>2010s</v>
      </c>
      <c r="V2089" t="str">
        <v>Color</v>
      </c>
      <c r="W2089" t="str">
        <v>Drama</v>
      </c>
      <c r="X2089" t="str">
        <v>English</v>
      </c>
      <c r="Y2089" t="str">
        <v>USA</v>
      </c>
      <c r="Z2089" t="str">
        <v>PG-13</v>
      </c>
      <c r="AA2089" t="str">
        <v>Naomi Watts</v>
      </c>
      <c r="AB2089" t="str">
        <v>Jim Sheridan</v>
      </c>
      <c r="AC2089">
        <v>6000</v>
      </c>
      <c r="AD2089">
        <v>8018</v>
      </c>
      <c r="AE2089">
        <v>260</v>
      </c>
      <c r="AF2089">
        <v>0</v>
      </c>
      <c r="AG2089">
        <v>6</v>
      </c>
      <c r="AH2089">
        <v>174</v>
      </c>
      <c r="AI2089">
        <v>84</v>
      </c>
      <c r="AJ2089">
        <v>21283440</v>
      </c>
    </row>
    <row r="2090" spans="1:36" x14ac:dyDescent="0.25">
      <c r="A2090" t="str">
        <v>The Iron Lady</v>
      </c>
      <c r="B2090">
        <v>40647</v>
      </c>
      <c r="C2090">
        <v>2011</v>
      </c>
      <c r="D2090" t="str">
        <v>2010s</v>
      </c>
      <c r="E2090" t="str">
        <v>Color</v>
      </c>
      <c r="F2090" t="str">
        <v>Biography</v>
      </c>
      <c r="G2090" t="str">
        <v>English</v>
      </c>
      <c r="H2090" t="str">
        <v>UK</v>
      </c>
      <c r="I2090" t="str">
        <v>PG-13</v>
      </c>
      <c r="J2090" t="str">
        <v>Meryl Streep</v>
      </c>
      <c r="K2090" t="str">
        <v>Phyllida Lloyd</v>
      </c>
      <c r="L2090">
        <v>11000</v>
      </c>
      <c r="M2090">
        <v>12894</v>
      </c>
      <c r="N2090">
        <v>58</v>
      </c>
      <c r="O2090">
        <v>18000</v>
      </c>
      <c r="P2090">
        <v>6.4</v>
      </c>
      <c r="R2090" t="str">
        <v>Bowling for Columbine</v>
      </c>
      <c r="S2090">
        <v>37578</v>
      </c>
      <c r="T2090">
        <v>2002</v>
      </c>
      <c r="U2090" t="str">
        <v>2000s</v>
      </c>
      <c r="V2090" t="str">
        <v>Black and White</v>
      </c>
      <c r="W2090" t="str">
        <v>Crime</v>
      </c>
      <c r="X2090" t="str">
        <v>English</v>
      </c>
      <c r="Y2090" t="str">
        <v>Germany</v>
      </c>
      <c r="Z2090" t="str">
        <v>R</v>
      </c>
      <c r="AA2090" t="str">
        <v>Michael Moore</v>
      </c>
      <c r="AB2090" t="str">
        <v>Michael Moore</v>
      </c>
      <c r="AC2090">
        <v>909</v>
      </c>
      <c r="AD2090">
        <v>1779</v>
      </c>
      <c r="AE2090">
        <v>909</v>
      </c>
      <c r="AF2090">
        <v>4000</v>
      </c>
      <c r="AG2090">
        <v>8</v>
      </c>
      <c r="AH2090">
        <v>215</v>
      </c>
      <c r="AI2090">
        <v>120</v>
      </c>
      <c r="AJ2090">
        <v>21244913</v>
      </c>
    </row>
    <row r="2091" spans="1:36" x14ac:dyDescent="0.25">
      <c r="A2091" t="str">
        <v>Our Idiot Brother</v>
      </c>
      <c r="B2091">
        <v>40702</v>
      </c>
      <c r="C2091">
        <v>2011</v>
      </c>
      <c r="D2091" t="str">
        <v>2010s</v>
      </c>
      <c r="E2091" t="str">
        <v>Color</v>
      </c>
      <c r="F2091" t="str">
        <v>Comedy</v>
      </c>
      <c r="G2091" t="str">
        <v>English</v>
      </c>
      <c r="H2091" t="str">
        <v>USA</v>
      </c>
      <c r="I2091" t="str">
        <v>R</v>
      </c>
      <c r="J2091" t="str">
        <v>Zooey Deschanel</v>
      </c>
      <c r="K2091" t="str">
        <v>Jesse Peretz</v>
      </c>
      <c r="L2091">
        <v>11000</v>
      </c>
      <c r="M2091">
        <v>15710</v>
      </c>
      <c r="N2091">
        <v>37</v>
      </c>
      <c r="O2091">
        <v>11000</v>
      </c>
      <c r="P2091">
        <v>6.4</v>
      </c>
      <c r="R2091" t="str">
        <v>To Die For</v>
      </c>
      <c r="S2091">
        <v>34883</v>
      </c>
      <c r="T2091">
        <v>1995</v>
      </c>
      <c r="U2091" t="str">
        <v>1990s</v>
      </c>
      <c r="V2091" t="str">
        <v>Color</v>
      </c>
      <c r="W2091" t="str">
        <v>Comedy</v>
      </c>
      <c r="X2091" t="str">
        <v>English</v>
      </c>
      <c r="Y2091" t="str">
        <v>USA</v>
      </c>
      <c r="Z2091" t="str">
        <v>R</v>
      </c>
      <c r="AA2091" t="str">
        <v>Kurtwood Smith</v>
      </c>
      <c r="AB2091" t="str">
        <v>Gus Van Sant</v>
      </c>
      <c r="AC2091">
        <v>1000</v>
      </c>
      <c r="AD2091">
        <v>3598</v>
      </c>
      <c r="AE2091">
        <v>835</v>
      </c>
      <c r="AF2091">
        <v>1000</v>
      </c>
      <c r="AG2091">
        <v>6.8</v>
      </c>
      <c r="AH2091">
        <v>59</v>
      </c>
      <c r="AI2091">
        <v>106</v>
      </c>
      <c r="AJ2091">
        <v>21200000</v>
      </c>
    </row>
    <row r="2092" spans="1:36" x14ac:dyDescent="0.25">
      <c r="A2092" t="str">
        <v>The Losers</v>
      </c>
      <c r="B2092">
        <v>40309</v>
      </c>
      <c r="C2092">
        <v>2010</v>
      </c>
      <c r="D2092" t="str">
        <v>2010s</v>
      </c>
      <c r="E2092" t="str">
        <v>Color</v>
      </c>
      <c r="F2092" t="str">
        <v>Action</v>
      </c>
      <c r="G2092" t="str">
        <v>English</v>
      </c>
      <c r="H2092" t="str">
        <v>USA</v>
      </c>
      <c r="I2092" t="str">
        <v>PG-13</v>
      </c>
      <c r="J2092" t="str">
        <v>Chris Evans</v>
      </c>
      <c r="K2092" t="str">
        <v>Sylvain White</v>
      </c>
      <c r="L2092">
        <v>11000</v>
      </c>
      <c r="M2092">
        <v>12841</v>
      </c>
      <c r="N2092">
        <v>41</v>
      </c>
      <c r="O2092">
        <v>0</v>
      </c>
      <c r="P2092">
        <v>6.4</v>
      </c>
      <c r="R2092" t="str">
        <v>As Above, So Below</v>
      </c>
      <c r="S2092">
        <v>41977</v>
      </c>
      <c r="T2092">
        <v>2014</v>
      </c>
      <c r="U2092" t="str">
        <v>2010s</v>
      </c>
      <c r="V2092" t="str">
        <v>Color</v>
      </c>
      <c r="W2092" t="str">
        <v>Horror</v>
      </c>
      <c r="X2092" t="str">
        <v>English</v>
      </c>
      <c r="Y2092" t="str">
        <v>USA</v>
      </c>
      <c r="Z2092" t="str">
        <v>R</v>
      </c>
      <c r="AA2092" t="str">
        <v>Ben Feldman</v>
      </c>
      <c r="AB2092" t="str">
        <v>John Erick Dowdle</v>
      </c>
      <c r="AC2092">
        <v>1000</v>
      </c>
      <c r="AD2092">
        <v>1410</v>
      </c>
      <c r="AE2092">
        <v>66</v>
      </c>
      <c r="AF2092">
        <v>14000</v>
      </c>
      <c r="AG2092">
        <v>6.1</v>
      </c>
      <c r="AH2092">
        <v>196</v>
      </c>
      <c r="AI2092">
        <v>93</v>
      </c>
      <c r="AJ2092">
        <v>21197315</v>
      </c>
    </row>
    <row r="2093" spans="1:36" x14ac:dyDescent="0.25">
      <c r="A2093" t="str">
        <v>The Producers</v>
      </c>
      <c r="B2093">
        <v>38401</v>
      </c>
      <c r="C2093">
        <v>2005</v>
      </c>
      <c r="D2093" t="str">
        <v>2000s</v>
      </c>
      <c r="E2093" t="str">
        <v>Color</v>
      </c>
      <c r="F2093" t="str">
        <v>Comedy</v>
      </c>
      <c r="G2093" t="str">
        <v>English</v>
      </c>
      <c r="H2093" t="str">
        <v>USA</v>
      </c>
      <c r="I2093" t="str">
        <v>PG-13</v>
      </c>
      <c r="J2093" t="str">
        <v>Jon Lovitz</v>
      </c>
      <c r="K2093" t="str">
        <v>Susan Stroman</v>
      </c>
      <c r="L2093">
        <v>11000</v>
      </c>
      <c r="M2093">
        <v>24351</v>
      </c>
      <c r="N2093">
        <v>38</v>
      </c>
      <c r="O2093">
        <v>0</v>
      </c>
      <c r="P2093">
        <v>6.4</v>
      </c>
      <c r="R2093" t="str">
        <v>Torque</v>
      </c>
      <c r="S2093">
        <v>38029</v>
      </c>
      <c r="T2093">
        <v>2004</v>
      </c>
      <c r="U2093" t="str">
        <v>2000s</v>
      </c>
      <c r="V2093" t="str">
        <v>Color</v>
      </c>
      <c r="W2093" t="str">
        <v>Action</v>
      </c>
      <c r="X2093" t="str">
        <v>English</v>
      </c>
      <c r="Y2093" t="str">
        <v>USA</v>
      </c>
      <c r="Z2093" t="str">
        <v>PG-13</v>
      </c>
      <c r="AA2093" t="str">
        <v>Dane Cook</v>
      </c>
      <c r="AB2093" t="str">
        <v>Joseph Kahn</v>
      </c>
      <c r="AC2093">
        <v>1000</v>
      </c>
      <c r="AD2093">
        <v>5039</v>
      </c>
      <c r="AE2093">
        <v>33</v>
      </c>
      <c r="AF2093">
        <v>0</v>
      </c>
      <c r="AG2093">
        <v>4</v>
      </c>
      <c r="AH2093">
        <v>86</v>
      </c>
      <c r="AI2093">
        <v>84</v>
      </c>
      <c r="AJ2093">
        <v>21176322</v>
      </c>
    </row>
    <row r="2094" spans="1:36" x14ac:dyDescent="0.25">
      <c r="A2094" t="str">
        <v>New York Stories</v>
      </c>
      <c r="B2094">
        <v>32690</v>
      </c>
      <c r="C2094">
        <v>1989</v>
      </c>
      <c r="D2094" t="str">
        <v>1980s</v>
      </c>
      <c r="E2094" t="str">
        <v>Color</v>
      </c>
      <c r="F2094" t="str">
        <v>Comedy</v>
      </c>
      <c r="G2094" t="str">
        <v>English</v>
      </c>
      <c r="H2094" t="str">
        <v>USA</v>
      </c>
      <c r="I2094" t="str">
        <v>PG</v>
      </c>
      <c r="J2094" t="str">
        <v>Woody Allen</v>
      </c>
      <c r="K2094" t="str">
        <v>Woody Allen</v>
      </c>
      <c r="L2094">
        <v>11000</v>
      </c>
      <c r="M2094">
        <v>12685</v>
      </c>
      <c r="N2094">
        <v>11000</v>
      </c>
      <c r="O2094">
        <v>877</v>
      </c>
      <c r="P2094">
        <v>6.4</v>
      </c>
      <c r="R2094" t="str">
        <v>Stir of Echoes</v>
      </c>
      <c r="S2094">
        <v>36224</v>
      </c>
      <c r="T2094">
        <v>1999</v>
      </c>
      <c r="U2094" t="str">
        <v>1990s</v>
      </c>
      <c r="V2094" t="str">
        <v>Color</v>
      </c>
      <c r="W2094" t="str">
        <v>Horror</v>
      </c>
      <c r="X2094" t="str">
        <v>English</v>
      </c>
      <c r="Y2094" t="str">
        <v>USA</v>
      </c>
      <c r="Z2094" t="str">
        <v>R</v>
      </c>
      <c r="AA2094" t="str">
        <v>Illeana Douglas</v>
      </c>
      <c r="AB2094" t="str">
        <v>David Koepp</v>
      </c>
      <c r="AC2094">
        <v>347</v>
      </c>
      <c r="AD2094">
        <v>1254</v>
      </c>
      <c r="AE2094">
        <v>192</v>
      </c>
      <c r="AF2094">
        <v>0</v>
      </c>
      <c r="AG2094">
        <v>7</v>
      </c>
      <c r="AH2094">
        <v>164</v>
      </c>
      <c r="AI2094">
        <v>99</v>
      </c>
      <c r="AJ2094">
        <v>21133087</v>
      </c>
    </row>
    <row r="2095" spans="1:36" x14ac:dyDescent="0.25">
      <c r="A2095" t="str">
        <v>Anything Else</v>
      </c>
      <c r="B2095">
        <v>37872</v>
      </c>
      <c r="C2095">
        <v>2003</v>
      </c>
      <c r="D2095" t="str">
        <v>2000s</v>
      </c>
      <c r="E2095" t="str">
        <v>Color</v>
      </c>
      <c r="F2095" t="str">
        <v>Comedy</v>
      </c>
      <c r="G2095" t="str">
        <v>English</v>
      </c>
      <c r="H2095" t="str">
        <v>USA</v>
      </c>
      <c r="I2095" t="str">
        <v>R</v>
      </c>
      <c r="J2095" t="str">
        <v>Woody Allen</v>
      </c>
      <c r="K2095" t="str">
        <v>Woody Allen</v>
      </c>
      <c r="L2095">
        <v>11000</v>
      </c>
      <c r="M2095">
        <v>14843</v>
      </c>
      <c r="N2095">
        <v>11000</v>
      </c>
      <c r="O2095">
        <v>827</v>
      </c>
      <c r="P2095">
        <v>6.4</v>
      </c>
      <c r="R2095" t="str">
        <v>The Next Three Days</v>
      </c>
      <c r="S2095">
        <v>40402</v>
      </c>
      <c r="T2095">
        <v>2010</v>
      </c>
      <c r="U2095" t="str">
        <v>2010s</v>
      </c>
      <c r="V2095" t="str">
        <v>Color</v>
      </c>
      <c r="W2095" t="str">
        <v>Crime</v>
      </c>
      <c r="X2095" t="str">
        <v>English</v>
      </c>
      <c r="Y2095" t="str">
        <v>USA</v>
      </c>
      <c r="Z2095" t="str">
        <v>PG-13</v>
      </c>
      <c r="AA2095" t="str">
        <v>Olivia Wilde</v>
      </c>
      <c r="AB2095" t="str">
        <v>Paul Haggis</v>
      </c>
      <c r="AC2095">
        <v>10000</v>
      </c>
      <c r="AD2095">
        <v>11799</v>
      </c>
      <c r="AE2095">
        <v>549</v>
      </c>
      <c r="AF2095">
        <v>27000</v>
      </c>
      <c r="AG2095">
        <v>7.4</v>
      </c>
      <c r="AH2095">
        <v>239</v>
      </c>
      <c r="AI2095">
        <v>133</v>
      </c>
      <c r="AJ2095">
        <v>21129348</v>
      </c>
    </row>
    <row r="2096" spans="1:36" x14ac:dyDescent="0.25">
      <c r="A2096" t="str">
        <v>Winter Passing</v>
      </c>
      <c r="B2096">
        <v>38510</v>
      </c>
      <c r="C2096">
        <v>2005</v>
      </c>
      <c r="D2096" t="str">
        <v>2000s</v>
      </c>
      <c r="E2096" t="str">
        <v>Color</v>
      </c>
      <c r="F2096" t="str">
        <v>Comedy</v>
      </c>
      <c r="G2096" t="str">
        <v>English</v>
      </c>
      <c r="H2096" t="str">
        <v>USA</v>
      </c>
      <c r="I2096" t="str">
        <v>R</v>
      </c>
      <c r="J2096" t="str">
        <v>Zooey Deschanel</v>
      </c>
      <c r="K2096" t="str">
        <v>Adam Rapp</v>
      </c>
      <c r="L2096">
        <v>11000</v>
      </c>
      <c r="M2096">
        <v>20009</v>
      </c>
      <c r="N2096">
        <v>9</v>
      </c>
      <c r="O2096">
        <v>414</v>
      </c>
      <c r="P2096">
        <v>6.4</v>
      </c>
      <c r="R2096" t="str">
        <v>Tales from the Crypt: Demon Knight</v>
      </c>
      <c r="S2096">
        <v>34888</v>
      </c>
      <c r="T2096">
        <v>1995</v>
      </c>
      <c r="U2096" t="str">
        <v>1990s</v>
      </c>
      <c r="V2096" t="str">
        <v>Color</v>
      </c>
      <c r="W2096" t="str">
        <v>Action</v>
      </c>
      <c r="X2096" t="str">
        <v>English</v>
      </c>
      <c r="Y2096" t="str">
        <v>USA</v>
      </c>
      <c r="Z2096" t="str">
        <v>R</v>
      </c>
      <c r="AA2096" t="str">
        <v>CCH Pounder</v>
      </c>
      <c r="AB2096" t="str">
        <v>Ernest R. Dickerson</v>
      </c>
      <c r="AC2096">
        <v>1000</v>
      </c>
      <c r="AD2096">
        <v>3931</v>
      </c>
      <c r="AE2096">
        <v>226</v>
      </c>
      <c r="AF2096">
        <v>0</v>
      </c>
      <c r="AG2096">
        <v>6.7</v>
      </c>
      <c r="AH2096">
        <v>66</v>
      </c>
      <c r="AI2096">
        <v>92</v>
      </c>
      <c r="AJ2096">
        <v>21088568</v>
      </c>
    </row>
    <row r="2097" spans="1:36" x14ac:dyDescent="0.25">
      <c r="A2097" t="str">
        <v>Hancock</v>
      </c>
      <c r="B2097">
        <v>39780</v>
      </c>
      <c r="C2097">
        <v>2008</v>
      </c>
      <c r="D2097" t="str">
        <v>2000s</v>
      </c>
      <c r="E2097" t="str">
        <v>Color</v>
      </c>
      <c r="F2097" t="str">
        <v>Action</v>
      </c>
      <c r="G2097" t="str">
        <v>English</v>
      </c>
      <c r="H2097" t="str">
        <v>USA</v>
      </c>
      <c r="I2097" t="str">
        <v>PG-13</v>
      </c>
      <c r="J2097" t="str">
        <v>Will Smith</v>
      </c>
      <c r="K2097" t="str">
        <v>Peter Berg</v>
      </c>
      <c r="L2097">
        <v>10000</v>
      </c>
      <c r="M2097">
        <v>21584</v>
      </c>
      <c r="N2097">
        <v>532</v>
      </c>
      <c r="O2097">
        <v>0</v>
      </c>
      <c r="P2097">
        <v>6.4</v>
      </c>
      <c r="R2097" t="str">
        <v>Antwone Fisher</v>
      </c>
      <c r="S2097">
        <v>37526</v>
      </c>
      <c r="T2097">
        <v>2002</v>
      </c>
      <c r="U2097" t="str">
        <v>2000s</v>
      </c>
      <c r="V2097" t="str">
        <v>Color</v>
      </c>
      <c r="W2097" t="str">
        <v>Biography</v>
      </c>
      <c r="X2097" t="str">
        <v>English</v>
      </c>
      <c r="Y2097" t="str">
        <v>USA</v>
      </c>
      <c r="Z2097" t="str">
        <v>PG-13</v>
      </c>
      <c r="AA2097" t="str">
        <v>Denzel Washington</v>
      </c>
      <c r="AB2097" t="str">
        <v>Denzel Washington</v>
      </c>
      <c r="AC2097">
        <v>18000</v>
      </c>
      <c r="AD2097">
        <v>20456</v>
      </c>
      <c r="AE2097">
        <v>18000</v>
      </c>
      <c r="AF2097">
        <v>0</v>
      </c>
      <c r="AG2097">
        <v>7.3</v>
      </c>
      <c r="AH2097">
        <v>121</v>
      </c>
      <c r="AI2097">
        <v>117</v>
      </c>
      <c r="AJ2097">
        <v>21078145</v>
      </c>
    </row>
    <row r="2098" spans="1:36" x14ac:dyDescent="0.25">
      <c r="A2098" t="str">
        <v>The Yards</v>
      </c>
      <c r="B2098">
        <v>36530</v>
      </c>
      <c r="C2098">
        <v>2000</v>
      </c>
      <c r="D2098" t="str">
        <v>2000s</v>
      </c>
      <c r="E2098" t="str">
        <v>Color</v>
      </c>
      <c r="F2098" t="str">
        <v>Crime</v>
      </c>
      <c r="G2098" t="str">
        <v>English</v>
      </c>
      <c r="H2098" t="str">
        <v>USA</v>
      </c>
      <c r="I2098" t="str">
        <v>R</v>
      </c>
      <c r="J2098" t="str">
        <v>Charlize Theron</v>
      </c>
      <c r="K2098" t="str">
        <v>James Gray</v>
      </c>
      <c r="L2098">
        <v>9000</v>
      </c>
      <c r="M2098">
        <v>11433</v>
      </c>
      <c r="N2098">
        <v>115</v>
      </c>
      <c r="O2098">
        <v>401</v>
      </c>
      <c r="P2098">
        <v>6.4</v>
      </c>
      <c r="R2098" t="str">
        <v>Flight of the Phoenix</v>
      </c>
      <c r="S2098">
        <v>37991</v>
      </c>
      <c r="T2098">
        <v>2004</v>
      </c>
      <c r="U2098" t="str">
        <v>2000s</v>
      </c>
      <c r="V2098" t="str">
        <v>Color</v>
      </c>
      <c r="W2098" t="str">
        <v>Action</v>
      </c>
      <c r="X2098" t="str">
        <v>English</v>
      </c>
      <c r="Y2098" t="str">
        <v>USA</v>
      </c>
      <c r="Z2098" t="str">
        <v>PG-13</v>
      </c>
      <c r="AA2098" t="str">
        <v>Dennis Quaid</v>
      </c>
      <c r="AB2098" t="str">
        <v>John Moore</v>
      </c>
      <c r="AC2098">
        <v>2000</v>
      </c>
      <c r="AD2098">
        <v>4397</v>
      </c>
      <c r="AE2098">
        <v>212</v>
      </c>
      <c r="AF2098">
        <v>1000</v>
      </c>
      <c r="AG2098">
        <v>6.1</v>
      </c>
      <c r="AH2098">
        <v>114</v>
      </c>
      <c r="AI2098">
        <v>113</v>
      </c>
      <c r="AJ2098">
        <v>21009180</v>
      </c>
    </row>
    <row r="2099" spans="1:36" x14ac:dyDescent="0.25">
      <c r="A2099" t="str">
        <v>Mona Lisa Smile</v>
      </c>
      <c r="B2099">
        <v>37845</v>
      </c>
      <c r="C2099">
        <v>2003</v>
      </c>
      <c r="D2099" t="str">
        <v>2000s</v>
      </c>
      <c r="E2099" t="str">
        <v>Color</v>
      </c>
      <c r="F2099" t="str">
        <v>Drama</v>
      </c>
      <c r="G2099" t="str">
        <v>English</v>
      </c>
      <c r="H2099" t="str">
        <v>USA</v>
      </c>
      <c r="I2099" t="str">
        <v>PG-13</v>
      </c>
      <c r="J2099" t="str">
        <v>Julia Roberts</v>
      </c>
      <c r="K2099" t="str">
        <v>Mike Newell</v>
      </c>
      <c r="L2099">
        <v>8000</v>
      </c>
      <c r="M2099">
        <v>12850</v>
      </c>
      <c r="N2099">
        <v>179</v>
      </c>
      <c r="O2099">
        <v>0</v>
      </c>
      <c r="P2099">
        <v>6.4</v>
      </c>
      <c r="R2099" t="str">
        <v>Van Wilder: Party Liaison</v>
      </c>
      <c r="S2099">
        <v>37364</v>
      </c>
      <c r="T2099">
        <v>2002</v>
      </c>
      <c r="U2099" t="str">
        <v>2000s</v>
      </c>
      <c r="V2099" t="str">
        <v>Color</v>
      </c>
      <c r="W2099" t="str">
        <v>Comedy</v>
      </c>
      <c r="X2099" t="str">
        <v>English</v>
      </c>
      <c r="Y2099" t="str">
        <v>Germany</v>
      </c>
      <c r="Z2099" t="str">
        <v>R</v>
      </c>
      <c r="AA2099" t="str">
        <v>Ryan Reynolds</v>
      </c>
      <c r="AB2099" t="str">
        <v>Walt Becker</v>
      </c>
      <c r="AC2099">
        <v>16000</v>
      </c>
      <c r="AD2099">
        <v>19341</v>
      </c>
      <c r="AE2099">
        <v>12</v>
      </c>
      <c r="AF2099">
        <v>0</v>
      </c>
      <c r="AG2099">
        <v>6.4</v>
      </c>
      <c r="AH2099">
        <v>96</v>
      </c>
      <c r="AI2099">
        <v>94</v>
      </c>
      <c r="AJ2099">
        <v>21005329</v>
      </c>
    </row>
    <row r="2100" spans="1:36" x14ac:dyDescent="0.25">
      <c r="A2100" t="str">
        <v>The Number 23</v>
      </c>
      <c r="B2100">
        <v>39422</v>
      </c>
      <c r="C2100">
        <v>2007</v>
      </c>
      <c r="D2100" t="str">
        <v>2000s</v>
      </c>
      <c r="E2100" t="str">
        <v>Color</v>
      </c>
      <c r="F2100" t="str">
        <v>Mystery</v>
      </c>
      <c r="G2100" t="str">
        <v>English</v>
      </c>
      <c r="H2100" t="str">
        <v>USA</v>
      </c>
      <c r="I2100" t="str">
        <v>R</v>
      </c>
      <c r="J2100" t="str">
        <v>Logan Lerman</v>
      </c>
      <c r="K2100" t="str">
        <v>Joel Schumacher</v>
      </c>
      <c r="L2100">
        <v>8000</v>
      </c>
      <c r="M2100">
        <v>10938</v>
      </c>
      <c r="N2100">
        <v>541</v>
      </c>
      <c r="O2100">
        <v>10000</v>
      </c>
      <c r="P2100">
        <v>6.4</v>
      </c>
      <c r="R2100" t="str">
        <v>The Man with the Golden Gun</v>
      </c>
      <c r="S2100">
        <v>27088</v>
      </c>
      <c r="T2100">
        <v>1974</v>
      </c>
      <c r="U2100" t="str">
        <v>1970s</v>
      </c>
      <c r="V2100" t="str">
        <v>Color</v>
      </c>
      <c r="W2100" t="str">
        <v>Action</v>
      </c>
      <c r="X2100" t="str">
        <v>English</v>
      </c>
      <c r="Y2100" t="str">
        <v>UK</v>
      </c>
      <c r="Z2100" t="str">
        <v>PG</v>
      </c>
      <c r="AA2100" t="str">
        <v>Christopher Lee</v>
      </c>
      <c r="AB2100" t="str">
        <v>Guy Hamilton</v>
      </c>
      <c r="AC2100">
        <v>16000</v>
      </c>
      <c r="AD2100">
        <v>17611</v>
      </c>
      <c r="AE2100">
        <v>82</v>
      </c>
      <c r="AF2100">
        <v>2000</v>
      </c>
      <c r="AG2100">
        <v>6.8</v>
      </c>
      <c r="AH2100">
        <v>118</v>
      </c>
      <c r="AI2100">
        <v>125</v>
      </c>
      <c r="AJ2100">
        <v>21000000</v>
      </c>
    </row>
    <row r="2101" spans="1:36" x14ac:dyDescent="0.25">
      <c r="A2101" t="str">
        <v>Everything Must Go</v>
      </c>
      <c r="B2101">
        <v>40300</v>
      </c>
      <c r="C2101">
        <v>2010</v>
      </c>
      <c r="D2101" t="str">
        <v>2010s</v>
      </c>
      <c r="E2101" t="str">
        <v>Color</v>
      </c>
      <c r="F2101" t="str">
        <v>Comedy</v>
      </c>
      <c r="G2101" t="str">
        <v>English</v>
      </c>
      <c r="H2101" t="str">
        <v>USA</v>
      </c>
      <c r="I2101" t="str">
        <v>R</v>
      </c>
      <c r="J2101" t="str">
        <v>Will Ferrell</v>
      </c>
      <c r="K2101" t="str">
        <v>Dan Rush</v>
      </c>
      <c r="L2101">
        <v>8000</v>
      </c>
      <c r="M2101">
        <v>10517</v>
      </c>
      <c r="N2101">
        <v>7</v>
      </c>
      <c r="O2101">
        <v>0</v>
      </c>
      <c r="P2101">
        <v>6.4</v>
      </c>
      <c r="R2101" t="str">
        <v>Fantastic Mr. Fox</v>
      </c>
      <c r="S2101">
        <v>40176</v>
      </c>
      <c r="T2101">
        <v>2009</v>
      </c>
      <c r="U2101" t="str">
        <v>2000s</v>
      </c>
      <c r="V2101" t="str">
        <v>Color</v>
      </c>
      <c r="W2101" t="str">
        <v>Adventure</v>
      </c>
      <c r="X2101" t="str">
        <v>English</v>
      </c>
      <c r="Y2101" t="str">
        <v>USA</v>
      </c>
      <c r="Z2101" t="str">
        <v>PG</v>
      </c>
      <c r="AA2101" t="str">
        <v>Bill Murray</v>
      </c>
      <c r="AB2101" t="str">
        <v>Wes Anderson</v>
      </c>
      <c r="AC2101">
        <v>13000</v>
      </c>
      <c r="AD2101">
        <v>24770</v>
      </c>
      <c r="AE2101">
        <v>0</v>
      </c>
      <c r="AF2101">
        <v>15000</v>
      </c>
      <c r="AG2101">
        <v>7.8</v>
      </c>
      <c r="AH2101">
        <v>335</v>
      </c>
      <c r="AI2101">
        <v>87</v>
      </c>
      <c r="AJ2101">
        <v>20999103</v>
      </c>
    </row>
    <row r="2102" spans="1:36" x14ac:dyDescent="0.25">
      <c r="A2102" t="str">
        <v>Minions</v>
      </c>
      <c r="B2102">
        <v>42220</v>
      </c>
      <c r="C2102">
        <v>2015</v>
      </c>
      <c r="D2102" t="str">
        <v>2010s</v>
      </c>
      <c r="E2102" t="str">
        <v>Color</v>
      </c>
      <c r="F2102" t="str">
        <v>Action</v>
      </c>
      <c r="G2102" t="str">
        <v>English</v>
      </c>
      <c r="H2102" t="str">
        <v>USA</v>
      </c>
      <c r="I2102" t="str">
        <v>PG</v>
      </c>
      <c r="J2102" t="str">
        <v>Steve Carell</v>
      </c>
      <c r="K2102" t="str">
        <v>Kyle Balda</v>
      </c>
      <c r="L2102">
        <v>7000</v>
      </c>
      <c r="M2102">
        <v>13616</v>
      </c>
      <c r="N2102">
        <v>22</v>
      </c>
      <c r="O2102">
        <v>70000</v>
      </c>
      <c r="P2102">
        <v>6.4</v>
      </c>
      <c r="R2102" t="str">
        <v>Flicka</v>
      </c>
      <c r="S2102">
        <v>39022</v>
      </c>
      <c r="T2102">
        <v>2006</v>
      </c>
      <c r="U2102" t="str">
        <v>2000s</v>
      </c>
      <c r="V2102" t="str">
        <v>Color</v>
      </c>
      <c r="W2102" t="str">
        <v>Adventure</v>
      </c>
      <c r="X2102" t="str">
        <v>English</v>
      </c>
      <c r="Y2102" t="str">
        <v>USA</v>
      </c>
      <c r="Z2102" t="str">
        <v>PG</v>
      </c>
      <c r="AA2102" t="str">
        <v>Alison Lohman</v>
      </c>
      <c r="AB2102" t="str">
        <v>Michael Mayer</v>
      </c>
      <c r="AC2102">
        <v>1000</v>
      </c>
      <c r="AD2102">
        <v>3845</v>
      </c>
      <c r="AE2102">
        <v>15</v>
      </c>
      <c r="AF2102">
        <v>1000</v>
      </c>
      <c r="AG2102">
        <v>6.2</v>
      </c>
      <c r="AH2102">
        <v>46</v>
      </c>
      <c r="AI2102">
        <v>95</v>
      </c>
      <c r="AJ2102">
        <v>20998709</v>
      </c>
    </row>
    <row r="2103" spans="1:36" x14ac:dyDescent="0.25">
      <c r="A2103" t="str">
        <v>Underworld: Awakening</v>
      </c>
      <c r="B2103">
        <v>40963</v>
      </c>
      <c r="C2103">
        <v>2012</v>
      </c>
      <c r="D2103" t="str">
        <v>2010s</v>
      </c>
      <c r="E2103" t="str">
        <v>Color</v>
      </c>
      <c r="F2103" t="str">
        <v>Action</v>
      </c>
      <c r="G2103" t="str">
        <v>English</v>
      </c>
      <c r="H2103" t="str">
        <v>USA</v>
      </c>
      <c r="I2103" t="str">
        <v>R</v>
      </c>
      <c r="J2103" t="str">
        <v>Theo James</v>
      </c>
      <c r="K2103" t="str">
        <v>MÃ¥ns MÃ¥rlind</v>
      </c>
      <c r="L2103">
        <v>5000</v>
      </c>
      <c r="M2103">
        <v>5861</v>
      </c>
      <c r="N2103">
        <v>24</v>
      </c>
      <c r="O2103">
        <v>24000</v>
      </c>
      <c r="P2103">
        <v>6.4</v>
      </c>
      <c r="R2103" t="str">
        <v>Aloha</v>
      </c>
      <c r="S2103">
        <v>42042</v>
      </c>
      <c r="T2103">
        <v>2015</v>
      </c>
      <c r="U2103" t="str">
        <v>2010s</v>
      </c>
      <c r="V2103" t="str">
        <v>Color</v>
      </c>
      <c r="W2103" t="str">
        <v>Comedy</v>
      </c>
      <c r="X2103" t="str">
        <v>English</v>
      </c>
      <c r="Y2103" t="str">
        <v>USA</v>
      </c>
      <c r="Z2103" t="str">
        <v>PG-13</v>
      </c>
      <c r="AA2103" t="str">
        <v>Emma Stone</v>
      </c>
      <c r="AB2103" t="str">
        <v>Cameron Crowe</v>
      </c>
      <c r="AC2103">
        <v>15000</v>
      </c>
      <c r="AD2103">
        <v>44037</v>
      </c>
      <c r="AE2103">
        <v>488</v>
      </c>
      <c r="AF2103">
        <v>11000</v>
      </c>
      <c r="AG2103">
        <v>5.4</v>
      </c>
      <c r="AH2103">
        <v>138</v>
      </c>
      <c r="AI2103">
        <v>105</v>
      </c>
      <c r="AJ2103">
        <v>20991497</v>
      </c>
    </row>
    <row r="2104" spans="1:36" x14ac:dyDescent="0.25">
      <c r="A2104" t="str">
        <v>Elizabethtown</v>
      </c>
      <c r="B2104">
        <v>38395</v>
      </c>
      <c r="C2104">
        <v>2005</v>
      </c>
      <c r="D2104" t="str">
        <v>2000s</v>
      </c>
      <c r="E2104" t="str">
        <v>Color</v>
      </c>
      <c r="F2104" t="str">
        <v>Comedy</v>
      </c>
      <c r="G2104" t="str">
        <v>English</v>
      </c>
      <c r="H2104" t="str">
        <v>USA</v>
      </c>
      <c r="I2104" t="str">
        <v>PG-13</v>
      </c>
      <c r="J2104" t="str">
        <v>Orlando Bloom</v>
      </c>
      <c r="K2104" t="str">
        <v>Cameron Crowe</v>
      </c>
      <c r="L2104">
        <v>5000</v>
      </c>
      <c r="M2104">
        <v>12700</v>
      </c>
      <c r="N2104">
        <v>488</v>
      </c>
      <c r="O2104">
        <v>0</v>
      </c>
      <c r="P2104">
        <v>6.4</v>
      </c>
      <c r="R2104" t="str">
        <v>The X Files: I Want to Believe</v>
      </c>
      <c r="S2104">
        <v>39793</v>
      </c>
      <c r="T2104">
        <v>2008</v>
      </c>
      <c r="U2104" t="str">
        <v>2000s</v>
      </c>
      <c r="V2104" t="str">
        <v>Color</v>
      </c>
      <c r="W2104" t="str">
        <v>Drama</v>
      </c>
      <c r="X2104" t="str">
        <v>English</v>
      </c>
      <c r="Y2104" t="str">
        <v>USA</v>
      </c>
      <c r="Z2104" t="str">
        <v>PG-13</v>
      </c>
      <c r="AA2104" t="str">
        <v>Mitch Pileggi</v>
      </c>
      <c r="AB2104" t="str">
        <v>Chris Carter</v>
      </c>
      <c r="AC2104">
        <v>826</v>
      </c>
      <c r="AD2104">
        <v>2351</v>
      </c>
      <c r="AE2104">
        <v>251</v>
      </c>
      <c r="AF2104">
        <v>0</v>
      </c>
      <c r="AG2104">
        <v>5.9</v>
      </c>
      <c r="AH2104">
        <v>270</v>
      </c>
      <c r="AI2104">
        <v>108</v>
      </c>
      <c r="AJ2104">
        <v>20981633</v>
      </c>
    </row>
    <row r="2105" spans="1:36" x14ac:dyDescent="0.25">
      <c r="A2105" t="str">
        <v>Shrek Forever After</v>
      </c>
      <c r="B2105">
        <v>40255</v>
      </c>
      <c r="C2105">
        <v>2010</v>
      </c>
      <c r="D2105" t="str">
        <v>2010s</v>
      </c>
      <c r="E2105" t="str">
        <v>Color</v>
      </c>
      <c r="F2105" t="str">
        <v>Adventure</v>
      </c>
      <c r="G2105" t="str">
        <v>English</v>
      </c>
      <c r="H2105" t="str">
        <v>USA</v>
      </c>
      <c r="I2105" t="str">
        <v>PG</v>
      </c>
      <c r="J2105" t="str">
        <v>Jon Hamm</v>
      </c>
      <c r="K2105" t="str">
        <v>Mike Mitchell</v>
      </c>
      <c r="L2105">
        <v>4000</v>
      </c>
      <c r="M2105">
        <v>4628</v>
      </c>
      <c r="N2105">
        <v>31</v>
      </c>
      <c r="O2105">
        <v>0</v>
      </c>
      <c r="P2105">
        <v>6.4</v>
      </c>
      <c r="R2105" t="str">
        <v>A Room with a View</v>
      </c>
      <c r="S2105">
        <v>31367</v>
      </c>
      <c r="T2105">
        <v>1985</v>
      </c>
      <c r="U2105" t="str">
        <v>1980s</v>
      </c>
      <c r="V2105" t="str">
        <v>Color</v>
      </c>
      <c r="W2105" t="str">
        <v>Drama</v>
      </c>
      <c r="X2105" t="str">
        <v>English</v>
      </c>
      <c r="Y2105" t="str">
        <v>UK</v>
      </c>
      <c r="Z2105" t="str">
        <v>Unrated</v>
      </c>
      <c r="AA2105" t="str">
        <v>Julian Sands</v>
      </c>
      <c r="AB2105" t="str">
        <v>James Ivory</v>
      </c>
      <c r="AC2105">
        <v>687</v>
      </c>
      <c r="AD2105">
        <v>1665</v>
      </c>
      <c r="AE2105">
        <v>133</v>
      </c>
      <c r="AF2105">
        <v>0</v>
      </c>
      <c r="AG2105">
        <v>7.4</v>
      </c>
      <c r="AH2105">
        <v>55</v>
      </c>
      <c r="AI2105">
        <v>117</v>
      </c>
      <c r="AJ2105">
        <v>20966644</v>
      </c>
    </row>
    <row r="2106" spans="1:36" x14ac:dyDescent="0.25">
      <c r="A2106" t="str">
        <v>The Faculty</v>
      </c>
      <c r="B2106">
        <v>35905</v>
      </c>
      <c r="C2106">
        <v>1998</v>
      </c>
      <c r="D2106" t="str">
        <v>1990s</v>
      </c>
      <c r="E2106" t="str">
        <v>Color</v>
      </c>
      <c r="F2106" t="str">
        <v>Horror</v>
      </c>
      <c r="G2106" t="str">
        <v>English</v>
      </c>
      <c r="H2106" t="str">
        <v>USA</v>
      </c>
      <c r="I2106" t="str">
        <v>R</v>
      </c>
      <c r="J2106" t="str">
        <v>Jordana Brewster</v>
      </c>
      <c r="K2106" t="str">
        <v>Robert Rodriguez</v>
      </c>
      <c r="L2106">
        <v>4000</v>
      </c>
      <c r="M2106">
        <v>12170</v>
      </c>
      <c r="N2106">
        <v>0</v>
      </c>
      <c r="O2106">
        <v>0</v>
      </c>
      <c r="P2106">
        <v>6.4</v>
      </c>
      <c r="R2106" t="str">
        <v>Looney Tunes: Back in Action</v>
      </c>
      <c r="S2106">
        <v>37801</v>
      </c>
      <c r="T2106">
        <v>2003</v>
      </c>
      <c r="U2106" t="str">
        <v>2000s</v>
      </c>
      <c r="V2106" t="str">
        <v>Color</v>
      </c>
      <c r="W2106" t="str">
        <v>Adventure</v>
      </c>
      <c r="X2106" t="str">
        <v>English</v>
      </c>
      <c r="Y2106" t="str">
        <v>Germany</v>
      </c>
      <c r="Z2106" t="str">
        <v>PG</v>
      </c>
      <c r="AA2106" t="str">
        <v>Brendan Fraser</v>
      </c>
      <c r="AB2106" t="str">
        <v>Joe Dante</v>
      </c>
      <c r="AC2106">
        <v>3000</v>
      </c>
      <c r="AD2106">
        <v>5593</v>
      </c>
      <c r="AE2106">
        <v>287</v>
      </c>
      <c r="AF2106">
        <v>665</v>
      </c>
      <c r="AG2106">
        <v>5.7</v>
      </c>
      <c r="AH2106">
        <v>101</v>
      </c>
      <c r="AI2106">
        <v>91</v>
      </c>
      <c r="AJ2106">
        <v>20950820</v>
      </c>
    </row>
    <row r="2107" spans="1:36" x14ac:dyDescent="0.25">
      <c r="A2107" t="str">
        <v>Marie Antoinette</v>
      </c>
      <c r="B2107">
        <v>38721</v>
      </c>
      <c r="C2107">
        <v>2006</v>
      </c>
      <c r="D2107" t="str">
        <v>2000s</v>
      </c>
      <c r="E2107" t="str">
        <v>Color</v>
      </c>
      <c r="F2107" t="str">
        <v>Biography</v>
      </c>
      <c r="G2107" t="str">
        <v>English</v>
      </c>
      <c r="H2107" t="str">
        <v>USA</v>
      </c>
      <c r="I2107" t="str">
        <v>PG-13</v>
      </c>
      <c r="J2107" t="str">
        <v>Kirsten Dunst</v>
      </c>
      <c r="K2107" t="str">
        <v>Sofia Coppola</v>
      </c>
      <c r="L2107">
        <v>4000</v>
      </c>
      <c r="M2107">
        <v>7243</v>
      </c>
      <c r="N2107">
        <v>0</v>
      </c>
      <c r="O2107">
        <v>0</v>
      </c>
      <c r="P2107">
        <v>6.4</v>
      </c>
      <c r="R2107" t="str">
        <v>Shorts</v>
      </c>
      <c r="S2107">
        <v>39919</v>
      </c>
      <c r="T2107">
        <v>2009</v>
      </c>
      <c r="U2107" t="str">
        <v>2000s</v>
      </c>
      <c r="V2107" t="str">
        <v>Color</v>
      </c>
      <c r="W2107" t="str">
        <v>Comedy</v>
      </c>
      <c r="X2107" t="str">
        <v>English</v>
      </c>
      <c r="Y2107" t="str">
        <v>USA</v>
      </c>
      <c r="Z2107" t="str">
        <v>PG</v>
      </c>
      <c r="AA2107" t="str">
        <v>Jimmy Bennett</v>
      </c>
      <c r="AB2107" t="str">
        <v>Robert Rodriguez</v>
      </c>
      <c r="AC2107">
        <v>87000</v>
      </c>
      <c r="AD2107">
        <v>88422</v>
      </c>
      <c r="AE2107">
        <v>0</v>
      </c>
      <c r="AF2107">
        <v>431</v>
      </c>
      <c r="AG2107">
        <v>4.9000000000000004</v>
      </c>
      <c r="AH2107">
        <v>103</v>
      </c>
      <c r="AI2107">
        <v>89</v>
      </c>
      <c r="AJ2107">
        <v>20916309</v>
      </c>
    </row>
    <row r="2108" spans="1:36" x14ac:dyDescent="0.25">
      <c r="A2108" t="str">
        <v>Made</v>
      </c>
      <c r="B2108">
        <v>37010</v>
      </c>
      <c r="C2108">
        <v>2001</v>
      </c>
      <c r="D2108" t="str">
        <v>2000s</v>
      </c>
      <c r="E2108" t="str">
        <v>Color</v>
      </c>
      <c r="F2108" t="str">
        <v>Comedy</v>
      </c>
      <c r="G2108" t="str">
        <v>English</v>
      </c>
      <c r="H2108" t="str">
        <v>USA</v>
      </c>
      <c r="I2108" t="str">
        <v>R</v>
      </c>
      <c r="J2108" t="str">
        <v>Jon Favreau</v>
      </c>
      <c r="K2108" t="str">
        <v>Jon Favreau</v>
      </c>
      <c r="L2108">
        <v>4000</v>
      </c>
      <c r="M2108">
        <v>5245</v>
      </c>
      <c r="N2108">
        <v>4000</v>
      </c>
      <c r="O2108">
        <v>393</v>
      </c>
      <c r="P2108">
        <v>6.4</v>
      </c>
      <c r="R2108" t="str">
        <v>Super Mario Bros.</v>
      </c>
      <c r="S2108">
        <v>34029</v>
      </c>
      <c r="T2108">
        <v>1993</v>
      </c>
      <c r="U2108" t="str">
        <v>1990s</v>
      </c>
      <c r="V2108" t="str">
        <v>Color</v>
      </c>
      <c r="W2108" t="str">
        <v>Adventure</v>
      </c>
      <c r="X2108" t="str">
        <v>English</v>
      </c>
      <c r="Y2108" t="str">
        <v>UK</v>
      </c>
      <c r="Z2108" t="str">
        <v>PG</v>
      </c>
      <c r="AA2108" t="str">
        <v>Bob Hoskins</v>
      </c>
      <c r="AB2108" t="str">
        <v>Annabel Jankel</v>
      </c>
      <c r="AC2108">
        <v>5000</v>
      </c>
      <c r="AD2108">
        <v>7723</v>
      </c>
      <c r="AE2108">
        <v>5</v>
      </c>
      <c r="AF2108">
        <v>0</v>
      </c>
      <c r="AG2108">
        <v>4</v>
      </c>
      <c r="AH2108">
        <v>36</v>
      </c>
      <c r="AI2108">
        <v>104</v>
      </c>
      <c r="AJ2108">
        <v>20915465</v>
      </c>
    </row>
    <row r="2109" spans="1:36" x14ac:dyDescent="0.25">
      <c r="A2109" t="str">
        <v>Factory Girl</v>
      </c>
      <c r="B2109">
        <v>38794</v>
      </c>
      <c r="C2109">
        <v>2006</v>
      </c>
      <c r="D2109" t="str">
        <v>2000s</v>
      </c>
      <c r="E2109" t="str">
        <v>Color</v>
      </c>
      <c r="F2109" t="str">
        <v>Biography</v>
      </c>
      <c r="G2109" t="str">
        <v>English</v>
      </c>
      <c r="H2109" t="str">
        <v>USA</v>
      </c>
      <c r="I2109" t="str">
        <v>R</v>
      </c>
      <c r="J2109" t="str">
        <v>Hayden Christensen</v>
      </c>
      <c r="K2109" t="str">
        <v>George Hickenlooper</v>
      </c>
      <c r="L2109">
        <v>4000</v>
      </c>
      <c r="M2109">
        <v>6526</v>
      </c>
      <c r="N2109">
        <v>60</v>
      </c>
      <c r="O2109">
        <v>3000</v>
      </c>
      <c r="P2109">
        <v>6.4</v>
      </c>
      <c r="R2109" t="str">
        <v>Paul Blart: Mall Cop</v>
      </c>
      <c r="S2109">
        <v>40158</v>
      </c>
      <c r="T2109">
        <v>2009</v>
      </c>
      <c r="U2109" t="str">
        <v>2000s</v>
      </c>
      <c r="V2109" t="str">
        <v>Color</v>
      </c>
      <c r="W2109" t="str">
        <v>Action</v>
      </c>
      <c r="X2109" t="str">
        <v>English</v>
      </c>
      <c r="Y2109" t="str">
        <v>USA</v>
      </c>
      <c r="Z2109" t="str">
        <v>PG</v>
      </c>
      <c r="AA2109" t="str">
        <v>Erick Avari</v>
      </c>
      <c r="AB2109" t="str">
        <v>Steve Carr</v>
      </c>
      <c r="AC2109">
        <v>567</v>
      </c>
      <c r="AD2109">
        <v>2954</v>
      </c>
      <c r="AE2109">
        <v>41</v>
      </c>
      <c r="AF2109">
        <v>0</v>
      </c>
      <c r="AG2109">
        <v>5.2</v>
      </c>
      <c r="AH2109">
        <v>167</v>
      </c>
      <c r="AI2109">
        <v>91</v>
      </c>
      <c r="AJ2109">
        <v>20819129</v>
      </c>
    </row>
    <row r="2110" spans="1:36" x14ac:dyDescent="0.25">
      <c r="A2110" t="str">
        <v>American Pie 2</v>
      </c>
      <c r="B2110">
        <v>36953</v>
      </c>
      <c r="C2110">
        <v>2001</v>
      </c>
      <c r="D2110" t="str">
        <v>2000s</v>
      </c>
      <c r="E2110" t="str">
        <v>Color</v>
      </c>
      <c r="F2110" t="str">
        <v>Comedy</v>
      </c>
      <c r="G2110" t="str">
        <v>English</v>
      </c>
      <c r="H2110" t="str">
        <v>USA</v>
      </c>
      <c r="I2110" t="str">
        <v>R</v>
      </c>
      <c r="J2110" t="str">
        <v>Alyson Hannigan</v>
      </c>
      <c r="K2110" t="str">
        <v>J.B. Rogers</v>
      </c>
      <c r="L2110">
        <v>3000</v>
      </c>
      <c r="M2110">
        <v>7872</v>
      </c>
      <c r="N2110">
        <v>6</v>
      </c>
      <c r="O2110">
        <v>0</v>
      </c>
      <c r="P2110">
        <v>6.4</v>
      </c>
      <c r="R2110" t="str">
        <v>The Kids Are All Right</v>
      </c>
      <c r="S2110">
        <v>40394</v>
      </c>
      <c r="T2110">
        <v>2010</v>
      </c>
      <c r="U2110" t="str">
        <v>2010s</v>
      </c>
      <c r="V2110" t="str">
        <v>Color</v>
      </c>
      <c r="W2110" t="str">
        <v>Comedy</v>
      </c>
      <c r="X2110" t="str">
        <v>English</v>
      </c>
      <c r="Y2110" t="str">
        <v>USA</v>
      </c>
      <c r="Z2110" t="str">
        <v>R</v>
      </c>
      <c r="AA2110" t="str">
        <v>Josh Hutcherson</v>
      </c>
      <c r="AB2110" t="str">
        <v>Lisa Cholodenko</v>
      </c>
      <c r="AC2110">
        <v>14000</v>
      </c>
      <c r="AD2110">
        <v>18645</v>
      </c>
      <c r="AE2110">
        <v>450</v>
      </c>
      <c r="AF2110">
        <v>16000</v>
      </c>
      <c r="AG2110">
        <v>7.1</v>
      </c>
      <c r="AH2110">
        <v>323</v>
      </c>
      <c r="AI2110">
        <v>106</v>
      </c>
      <c r="AJ2110">
        <v>20803237</v>
      </c>
    </row>
    <row r="2111" spans="1:36" x14ac:dyDescent="0.25">
      <c r="A2111" t="str">
        <v>Phenomenon</v>
      </c>
      <c r="B2111">
        <v>35385</v>
      </c>
      <c r="C2111">
        <v>1996</v>
      </c>
      <c r="D2111" t="str">
        <v>1990s</v>
      </c>
      <c r="E2111" t="str">
        <v>Color</v>
      </c>
      <c r="F2111" t="str">
        <v>Drama</v>
      </c>
      <c r="G2111" t="str">
        <v>English</v>
      </c>
      <c r="H2111" t="str">
        <v>USA</v>
      </c>
      <c r="I2111" t="str">
        <v>PG</v>
      </c>
      <c r="J2111" t="str">
        <v>Robert Duvall</v>
      </c>
      <c r="K2111" t="str">
        <v>Jon Turteltaub</v>
      </c>
      <c r="L2111">
        <v>3000</v>
      </c>
      <c r="M2111">
        <v>5975</v>
      </c>
      <c r="N2111">
        <v>226</v>
      </c>
      <c r="O2111">
        <v>0</v>
      </c>
      <c r="P2111">
        <v>6.4</v>
      </c>
      <c r="R2111" t="str">
        <v>The Hills Have Eyes II</v>
      </c>
      <c r="S2111">
        <v>39167</v>
      </c>
      <c r="T2111">
        <v>2007</v>
      </c>
      <c r="U2111" t="str">
        <v>2000s</v>
      </c>
      <c r="V2111" t="str">
        <v>Color</v>
      </c>
      <c r="W2111" t="str">
        <v>Horror</v>
      </c>
      <c r="X2111" t="str">
        <v>English</v>
      </c>
      <c r="Y2111" t="str">
        <v>USA</v>
      </c>
      <c r="Z2111" t="str">
        <v>R</v>
      </c>
      <c r="AA2111" t="str">
        <v>Jeff Kober</v>
      </c>
      <c r="AB2111" t="str">
        <v>Martin Weisz</v>
      </c>
      <c r="AC2111">
        <v>919</v>
      </c>
      <c r="AD2111">
        <v>2559</v>
      </c>
      <c r="AE2111">
        <v>7</v>
      </c>
      <c r="AF2111">
        <v>0</v>
      </c>
      <c r="AG2111">
        <v>5.0999999999999996</v>
      </c>
      <c r="AH2111">
        <v>161</v>
      </c>
      <c r="AI2111">
        <v>89</v>
      </c>
      <c r="AJ2111">
        <v>20801344</v>
      </c>
    </row>
    <row r="2112" spans="1:36" x14ac:dyDescent="0.25">
      <c r="A2112" t="str">
        <v>Muppets Most Wanted</v>
      </c>
      <c r="B2112">
        <v>41976</v>
      </c>
      <c r="C2112">
        <v>2014</v>
      </c>
      <c r="D2112" t="str">
        <v>2010s</v>
      </c>
      <c r="E2112" t="str">
        <v>Color</v>
      </c>
      <c r="F2112" t="str">
        <v>Adventure</v>
      </c>
      <c r="G2112" t="str">
        <v>English</v>
      </c>
      <c r="H2112" t="str">
        <v>USA</v>
      </c>
      <c r="I2112" t="str">
        <v>PG</v>
      </c>
      <c r="J2112" t="str">
        <v>Ty Burrell</v>
      </c>
      <c r="K2112" t="str">
        <v>James Bobin</v>
      </c>
      <c r="L2112">
        <v>3000</v>
      </c>
      <c r="M2112">
        <v>6089</v>
      </c>
      <c r="N2112">
        <v>33</v>
      </c>
      <c r="O2112">
        <v>10000</v>
      </c>
      <c r="P2112">
        <v>6.4</v>
      </c>
      <c r="R2112" t="str">
        <v>Whale Rider</v>
      </c>
      <c r="S2112">
        <v>37374</v>
      </c>
      <c r="T2112">
        <v>2002</v>
      </c>
      <c r="U2112" t="str">
        <v>2000s</v>
      </c>
      <c r="V2112" t="str">
        <v>Color</v>
      </c>
      <c r="W2112" t="str">
        <v>Drama</v>
      </c>
      <c r="X2112" t="str">
        <v>English</v>
      </c>
      <c r="Y2112" t="str">
        <v>New Zealand</v>
      </c>
      <c r="Z2112" t="str">
        <v>PG-13</v>
      </c>
      <c r="AA2112" t="str">
        <v>Keisha Castle-Hughes</v>
      </c>
      <c r="AB2112" t="str">
        <v>Niki Caro</v>
      </c>
      <c r="AC2112">
        <v>446</v>
      </c>
      <c r="AD2112">
        <v>497</v>
      </c>
      <c r="AE2112">
        <v>51</v>
      </c>
      <c r="AF2112">
        <v>0</v>
      </c>
      <c r="AG2112">
        <v>7.6</v>
      </c>
      <c r="AH2112">
        <v>149</v>
      </c>
      <c r="AI2112">
        <v>101</v>
      </c>
      <c r="AJ2112">
        <v>20772796</v>
      </c>
    </row>
    <row r="2113" spans="1:36" x14ac:dyDescent="0.25">
      <c r="A2113" t="str">
        <v>Naked Gun 33 1/3: The Final Insult</v>
      </c>
      <c r="B2113">
        <v>34598</v>
      </c>
      <c r="C2113">
        <v>1994</v>
      </c>
      <c r="D2113" t="str">
        <v>1990s</v>
      </c>
      <c r="E2113" t="str">
        <v>Color</v>
      </c>
      <c r="F2113" t="str">
        <v>Comedy</v>
      </c>
      <c r="G2113" t="str">
        <v>English</v>
      </c>
      <c r="H2113" t="str">
        <v>USA</v>
      </c>
      <c r="I2113" t="str">
        <v>PG-13</v>
      </c>
      <c r="J2113" t="str">
        <v>George Kennedy</v>
      </c>
      <c r="K2113" t="str">
        <v>Peter Segal</v>
      </c>
      <c r="L2113">
        <v>3000</v>
      </c>
      <c r="M2113">
        <v>4767</v>
      </c>
      <c r="N2113">
        <v>88</v>
      </c>
      <c r="O2113">
        <v>1000</v>
      </c>
      <c r="P2113">
        <v>6.4</v>
      </c>
      <c r="R2113" t="str">
        <v>Jaws: The Revenge</v>
      </c>
      <c r="S2113">
        <v>31813</v>
      </c>
      <c r="T2113">
        <v>1987</v>
      </c>
      <c r="U2113" t="str">
        <v>1980s</v>
      </c>
      <c r="V2113" t="str">
        <v>Color</v>
      </c>
      <c r="W2113" t="str">
        <v>Adventure</v>
      </c>
      <c r="X2113" t="str">
        <v>English</v>
      </c>
      <c r="Y2113" t="str">
        <v>USA</v>
      </c>
      <c r="Z2113" t="str">
        <v>PG-13</v>
      </c>
      <c r="AA2113" t="str">
        <v>Judith Barsi</v>
      </c>
      <c r="AB2113" t="str">
        <v>Joseph Sargent</v>
      </c>
      <c r="AC2113">
        <v>912</v>
      </c>
      <c r="AD2113">
        <v>2355</v>
      </c>
      <c r="AE2113">
        <v>114</v>
      </c>
      <c r="AF2113">
        <v>0</v>
      </c>
      <c r="AG2113">
        <v>2.8</v>
      </c>
      <c r="AH2113">
        <v>80</v>
      </c>
      <c r="AI2113">
        <v>92</v>
      </c>
      <c r="AJ2113">
        <v>20763013</v>
      </c>
    </row>
    <row r="2114" spans="1:36" x14ac:dyDescent="0.25">
      <c r="A2114" t="str">
        <v>The Invention of Lying</v>
      </c>
      <c r="B2114">
        <v>39951</v>
      </c>
      <c r="C2114">
        <v>2009</v>
      </c>
      <c r="D2114" t="str">
        <v>2000s</v>
      </c>
      <c r="E2114" t="str">
        <v>Color</v>
      </c>
      <c r="F2114" t="str">
        <v>Comedy</v>
      </c>
      <c r="G2114" t="str">
        <v>English</v>
      </c>
      <c r="H2114" t="str">
        <v>USA</v>
      </c>
      <c r="I2114" t="str">
        <v>PG-13</v>
      </c>
      <c r="J2114" t="str">
        <v>Jennifer Garner</v>
      </c>
      <c r="K2114" t="str">
        <v>Ricky Gervais</v>
      </c>
      <c r="L2114">
        <v>3000</v>
      </c>
      <c r="M2114">
        <v>7252</v>
      </c>
      <c r="N2114">
        <v>0</v>
      </c>
      <c r="O2114">
        <v>13000</v>
      </c>
      <c r="P2114">
        <v>6.4</v>
      </c>
      <c r="R2114" t="str">
        <v>The Apostle</v>
      </c>
      <c r="S2114">
        <v>35661</v>
      </c>
      <c r="T2114">
        <v>1997</v>
      </c>
      <c r="U2114" t="str">
        <v>1990s</v>
      </c>
      <c r="V2114" t="str">
        <v>Color</v>
      </c>
      <c r="W2114" t="str">
        <v>Drama</v>
      </c>
      <c r="X2114" t="str">
        <v>English</v>
      </c>
      <c r="Y2114" t="str">
        <v>USA</v>
      </c>
      <c r="Z2114" t="str">
        <v>PG-13</v>
      </c>
      <c r="AA2114" t="str">
        <v>John Beasley</v>
      </c>
      <c r="AB2114" t="str">
        <v>Robert Duvall</v>
      </c>
      <c r="AC2114">
        <v>205</v>
      </c>
      <c r="AD2114">
        <v>428</v>
      </c>
      <c r="AE2114">
        <v>3000</v>
      </c>
      <c r="AF2114">
        <v>1000</v>
      </c>
      <c r="AG2114">
        <v>7.2</v>
      </c>
      <c r="AH2114">
        <v>95</v>
      </c>
      <c r="AI2114">
        <v>134</v>
      </c>
      <c r="AJ2114">
        <v>20733485</v>
      </c>
    </row>
    <row r="2115" spans="1:36" x14ac:dyDescent="0.25">
      <c r="A2115" t="str">
        <v>Leap Year</v>
      </c>
      <c r="B2115">
        <v>40234</v>
      </c>
      <c r="C2115">
        <v>2010</v>
      </c>
      <c r="D2115" t="str">
        <v>2010s</v>
      </c>
      <c r="E2115" t="str">
        <v>Color</v>
      </c>
      <c r="F2115" t="str">
        <v>Comedy</v>
      </c>
      <c r="G2115" t="str">
        <v>English</v>
      </c>
      <c r="H2115" t="str">
        <v>USA</v>
      </c>
      <c r="I2115" t="str">
        <v>PG</v>
      </c>
      <c r="J2115" t="str">
        <v>Adam Scott</v>
      </c>
      <c r="K2115" t="str">
        <v>Anand Tucker</v>
      </c>
      <c r="L2115">
        <v>3000</v>
      </c>
      <c r="M2115">
        <v>4094</v>
      </c>
      <c r="N2115">
        <v>14</v>
      </c>
      <c r="O2115">
        <v>13000</v>
      </c>
      <c r="P2115">
        <v>6.4</v>
      </c>
      <c r="R2115" t="str">
        <v>Mad Money</v>
      </c>
      <c r="S2115">
        <v>39619</v>
      </c>
      <c r="T2115">
        <v>2008</v>
      </c>
      <c r="U2115" t="str">
        <v>2000s</v>
      </c>
      <c r="V2115" t="str">
        <v>Color</v>
      </c>
      <c r="W2115" t="str">
        <v>Comedy</v>
      </c>
      <c r="X2115" t="str">
        <v>English</v>
      </c>
      <c r="Y2115" t="str">
        <v>USA</v>
      </c>
      <c r="Z2115" t="str">
        <v>PG-13</v>
      </c>
      <c r="AA2115" t="str">
        <v>Stephen Root</v>
      </c>
      <c r="AB2115" t="str">
        <v>Callie Khouri</v>
      </c>
      <c r="AC2115">
        <v>939</v>
      </c>
      <c r="AD2115">
        <v>2453</v>
      </c>
      <c r="AE2115">
        <v>144</v>
      </c>
      <c r="AF2115">
        <v>687</v>
      </c>
      <c r="AG2115">
        <v>5.8</v>
      </c>
      <c r="AH2115">
        <v>98</v>
      </c>
      <c r="AI2115">
        <v>104</v>
      </c>
      <c r="AJ2115">
        <v>20668843</v>
      </c>
    </row>
    <row r="2116" spans="1:36" x14ac:dyDescent="0.25">
      <c r="A2116" t="str">
        <v>What Women Want</v>
      </c>
      <c r="B2116">
        <v>36623</v>
      </c>
      <c r="C2116">
        <v>2000</v>
      </c>
      <c r="D2116" t="str">
        <v>2000s</v>
      </c>
      <c r="E2116" t="str">
        <v>Color</v>
      </c>
      <c r="F2116" t="str">
        <v>Comedy</v>
      </c>
      <c r="G2116" t="str">
        <v>English</v>
      </c>
      <c r="H2116" t="str">
        <v>USA</v>
      </c>
      <c r="I2116" t="str">
        <v>PG-13</v>
      </c>
      <c r="J2116" t="str">
        <v>Judy Greer</v>
      </c>
      <c r="K2116" t="str">
        <v>Nancy Meyers</v>
      </c>
      <c r="L2116">
        <v>2000</v>
      </c>
      <c r="M2116">
        <v>5838</v>
      </c>
      <c r="N2116">
        <v>278</v>
      </c>
      <c r="O2116">
        <v>0</v>
      </c>
      <c r="P2116">
        <v>6.4</v>
      </c>
      <c r="R2116" t="str">
        <v>Boys and Girls</v>
      </c>
      <c r="S2116">
        <v>36723</v>
      </c>
      <c r="T2116">
        <v>2000</v>
      </c>
      <c r="U2116" t="str">
        <v>2000s</v>
      </c>
      <c r="V2116" t="str">
        <v>Color</v>
      </c>
      <c r="W2116" t="str">
        <v>Comedy</v>
      </c>
      <c r="X2116" t="str">
        <v>English</v>
      </c>
      <c r="Y2116" t="str">
        <v>USA</v>
      </c>
      <c r="Z2116" t="str">
        <v>PG-13</v>
      </c>
      <c r="AA2116" t="str">
        <v>Alyson Hannigan</v>
      </c>
      <c r="AB2116" t="str">
        <v>Robert Iscove</v>
      </c>
      <c r="AC2116">
        <v>3000</v>
      </c>
      <c r="AD2116">
        <v>3451</v>
      </c>
      <c r="AE2116">
        <v>7</v>
      </c>
      <c r="AF2116">
        <v>487</v>
      </c>
      <c r="AG2116">
        <v>5.3</v>
      </c>
      <c r="AH2116">
        <v>67</v>
      </c>
      <c r="AI2116">
        <v>94</v>
      </c>
      <c r="AJ2116">
        <v>20627372</v>
      </c>
    </row>
    <row r="2117" spans="1:36" x14ac:dyDescent="0.25">
      <c r="A2117" t="str">
        <v>Goosebumps</v>
      </c>
      <c r="B2117">
        <v>42234</v>
      </c>
      <c r="C2117">
        <v>2015</v>
      </c>
      <c r="D2117" t="str">
        <v>2010s</v>
      </c>
      <c r="E2117" t="str">
        <v>Color</v>
      </c>
      <c r="F2117" t="str">
        <v>Adventure</v>
      </c>
      <c r="G2117" t="str">
        <v>English</v>
      </c>
      <c r="H2117" t="str">
        <v>USA</v>
      </c>
      <c r="I2117" t="str">
        <v>PG</v>
      </c>
      <c r="J2117" t="str">
        <v>Odeya Rush</v>
      </c>
      <c r="K2117" t="str">
        <v>Rob Letterman</v>
      </c>
      <c r="L2117">
        <v>2000</v>
      </c>
      <c r="M2117">
        <v>5497</v>
      </c>
      <c r="N2117">
        <v>11</v>
      </c>
      <c r="O2117">
        <v>35000</v>
      </c>
      <c r="P2117">
        <v>6.4</v>
      </c>
      <c r="R2117" t="str">
        <v>Chain Reaction</v>
      </c>
      <c r="S2117">
        <v>35118</v>
      </c>
      <c r="T2117">
        <v>1996</v>
      </c>
      <c r="U2117" t="str">
        <v>1990s</v>
      </c>
      <c r="V2117" t="str">
        <v>Color</v>
      </c>
      <c r="W2117" t="str">
        <v>Action</v>
      </c>
      <c r="X2117" t="str">
        <v>English</v>
      </c>
      <c r="Y2117" t="str">
        <v>USA</v>
      </c>
      <c r="Z2117" t="str">
        <v>PG-13</v>
      </c>
      <c r="AA2117" t="str">
        <v>Keanu Reeves</v>
      </c>
      <c r="AB2117" t="str">
        <v>Andrew Davis</v>
      </c>
      <c r="AC2117">
        <v>18000</v>
      </c>
      <c r="AD2117">
        <v>31014</v>
      </c>
      <c r="AE2117">
        <v>99</v>
      </c>
      <c r="AF2117">
        <v>1000</v>
      </c>
      <c r="AG2117">
        <v>5.6</v>
      </c>
      <c r="AH2117">
        <v>47</v>
      </c>
      <c r="AI2117">
        <v>107</v>
      </c>
      <c r="AJ2117">
        <v>20550712</v>
      </c>
    </row>
    <row r="2118" spans="1:36" x14ac:dyDescent="0.25">
      <c r="A2118" t="str">
        <v>17 Again</v>
      </c>
      <c r="B2118">
        <v>39958</v>
      </c>
      <c r="C2118">
        <v>2009</v>
      </c>
      <c r="D2118" t="str">
        <v>2000s</v>
      </c>
      <c r="E2118" t="str">
        <v>Color</v>
      </c>
      <c r="F2118" t="str">
        <v>Comedy</v>
      </c>
      <c r="G2118" t="str">
        <v>English</v>
      </c>
      <c r="H2118" t="str">
        <v>USA</v>
      </c>
      <c r="I2118" t="str">
        <v>PG-13</v>
      </c>
      <c r="J2118" t="str">
        <v>Matthew Perry</v>
      </c>
      <c r="K2118" t="str">
        <v>Burr Steers</v>
      </c>
      <c r="L2118">
        <v>2000</v>
      </c>
      <c r="M2118">
        <v>7009</v>
      </c>
      <c r="N2118">
        <v>23</v>
      </c>
      <c r="O2118">
        <v>0</v>
      </c>
      <c r="P2118">
        <v>6.4</v>
      </c>
      <c r="R2118" t="str">
        <v>Gamer</v>
      </c>
      <c r="S2118">
        <v>40083</v>
      </c>
      <c r="T2118">
        <v>2009</v>
      </c>
      <c r="U2118" t="str">
        <v>2000s</v>
      </c>
      <c r="V2118" t="str">
        <v>Color</v>
      </c>
      <c r="W2118" t="str">
        <v>Action</v>
      </c>
      <c r="X2118" t="str">
        <v>English</v>
      </c>
      <c r="Y2118" t="str">
        <v>USA</v>
      </c>
      <c r="Z2118" t="str">
        <v>R</v>
      </c>
      <c r="AA2118" t="str">
        <v>Gerard Butler</v>
      </c>
      <c r="AB2118" t="str">
        <v>Mark Neveldine</v>
      </c>
      <c r="AC2118">
        <v>18000</v>
      </c>
      <c r="AD2118">
        <v>29926</v>
      </c>
      <c r="AE2118">
        <v>83</v>
      </c>
      <c r="AF2118">
        <v>0</v>
      </c>
      <c r="AG2118">
        <v>5.8</v>
      </c>
      <c r="AH2118">
        <v>180</v>
      </c>
      <c r="AI2118">
        <v>95</v>
      </c>
      <c r="AJ2118">
        <v>20488579</v>
      </c>
    </row>
    <row r="2119" spans="1:36" x14ac:dyDescent="0.25">
      <c r="A2119" t="str">
        <v>Predators</v>
      </c>
      <c r="B2119">
        <v>40344</v>
      </c>
      <c r="C2119">
        <v>2010</v>
      </c>
      <c r="D2119" t="str">
        <v>2010s</v>
      </c>
      <c r="E2119" t="str">
        <v>Color</v>
      </c>
      <c r="F2119" t="str">
        <v>Action</v>
      </c>
      <c r="G2119" t="str">
        <v>English</v>
      </c>
      <c r="H2119" t="str">
        <v>USA</v>
      </c>
      <c r="I2119" t="str">
        <v>R</v>
      </c>
      <c r="J2119" t="str">
        <v>Topher Grace</v>
      </c>
      <c r="K2119" t="str">
        <v>NimrÃ³d Antal</v>
      </c>
      <c r="L2119">
        <v>2000</v>
      </c>
      <c r="M2119">
        <v>4243</v>
      </c>
      <c r="N2119">
        <v>190</v>
      </c>
      <c r="O2119">
        <v>17000</v>
      </c>
      <c r="P2119">
        <v>6.4</v>
      </c>
      <c r="R2119" t="str">
        <v>Land of the Dead</v>
      </c>
      <c r="S2119">
        <v>38679</v>
      </c>
      <c r="T2119">
        <v>2005</v>
      </c>
      <c r="U2119" t="str">
        <v>2000s</v>
      </c>
      <c r="V2119" t="str">
        <v>Black and White</v>
      </c>
      <c r="W2119" t="str">
        <v>Horror</v>
      </c>
      <c r="X2119" t="str">
        <v>English</v>
      </c>
      <c r="Y2119" t="str">
        <v>Canada</v>
      </c>
      <c r="Z2119" t="str">
        <v>R</v>
      </c>
      <c r="AA2119" t="str">
        <v>Tony Nappo</v>
      </c>
      <c r="AB2119" t="str">
        <v>George A. Romero</v>
      </c>
      <c r="AC2119">
        <v>654</v>
      </c>
      <c r="AD2119">
        <v>1876</v>
      </c>
      <c r="AE2119">
        <v>0</v>
      </c>
      <c r="AF2119">
        <v>0</v>
      </c>
      <c r="AG2119">
        <v>6.2</v>
      </c>
      <c r="AH2119">
        <v>252</v>
      </c>
      <c r="AI2119">
        <v>97</v>
      </c>
      <c r="AJ2119">
        <v>20433940</v>
      </c>
    </row>
    <row r="2120" spans="1:36" x14ac:dyDescent="0.25">
      <c r="A2120" t="str">
        <v>DragonHeart</v>
      </c>
      <c r="B2120">
        <v>35065</v>
      </c>
      <c r="C2120">
        <v>1996</v>
      </c>
      <c r="D2120" t="str">
        <v>1990s</v>
      </c>
      <c r="E2120" t="str">
        <v>Color</v>
      </c>
      <c r="F2120" t="str">
        <v>Action</v>
      </c>
      <c r="G2120" t="str">
        <v>English</v>
      </c>
      <c r="H2120" t="str">
        <v>USA</v>
      </c>
      <c r="I2120" t="str">
        <v>PG-13</v>
      </c>
      <c r="J2120" t="str">
        <v>Dennis Quaid</v>
      </c>
      <c r="K2120" t="str">
        <v>Rob Cohen</v>
      </c>
      <c r="L2120">
        <v>2000</v>
      </c>
      <c r="M2120">
        <v>2710</v>
      </c>
      <c r="N2120">
        <v>357</v>
      </c>
      <c r="O2120">
        <v>0</v>
      </c>
      <c r="P2120">
        <v>6.4</v>
      </c>
      <c r="R2120" t="str">
        <v>Little Black Book</v>
      </c>
      <c r="S2120">
        <v>38335</v>
      </c>
      <c r="T2120">
        <v>2004</v>
      </c>
      <c r="U2120" t="str">
        <v>2000s</v>
      </c>
      <c r="V2120" t="str">
        <v>Color</v>
      </c>
      <c r="W2120" t="str">
        <v>Comedy</v>
      </c>
      <c r="X2120" t="str">
        <v>English</v>
      </c>
      <c r="Y2120" t="str">
        <v>USA</v>
      </c>
      <c r="Z2120" t="str">
        <v>PG-13</v>
      </c>
      <c r="AA2120" t="str">
        <v>Holly Hunter</v>
      </c>
      <c r="AB2120" t="str">
        <v>Nick Hurran</v>
      </c>
      <c r="AC2120">
        <v>1000</v>
      </c>
      <c r="AD2120">
        <v>4369</v>
      </c>
      <c r="AE2120">
        <v>34</v>
      </c>
      <c r="AF2120">
        <v>484</v>
      </c>
      <c r="AG2120">
        <v>5.2</v>
      </c>
      <c r="AH2120">
        <v>73</v>
      </c>
      <c r="AI2120">
        <v>105</v>
      </c>
      <c r="AJ2120">
        <v>20422207</v>
      </c>
    </row>
    <row r="2121" spans="1:36" x14ac:dyDescent="0.25">
      <c r="A2121" t="str">
        <v>Burlesque</v>
      </c>
      <c r="B2121">
        <v>40327</v>
      </c>
      <c r="C2121">
        <v>2010</v>
      </c>
      <c r="D2121" t="str">
        <v>2010s</v>
      </c>
      <c r="E2121" t="str">
        <v>Color</v>
      </c>
      <c r="F2121" t="str">
        <v>Drama</v>
      </c>
      <c r="G2121" t="str">
        <v>English</v>
      </c>
      <c r="H2121" t="str">
        <v>USA</v>
      </c>
      <c r="I2121" t="str">
        <v>PG-13</v>
      </c>
      <c r="J2121" t="str">
        <v>Eric Dane</v>
      </c>
      <c r="K2121" t="str">
        <v>Steve Antin</v>
      </c>
      <c r="L2121">
        <v>2000</v>
      </c>
      <c r="M2121">
        <v>4315</v>
      </c>
      <c r="N2121">
        <v>59</v>
      </c>
      <c r="O2121">
        <v>19000</v>
      </c>
      <c r="P2121">
        <v>6.4</v>
      </c>
      <c r="R2121" t="str">
        <v>The Glimmer Man</v>
      </c>
      <c r="S2121">
        <v>35296</v>
      </c>
      <c r="T2121">
        <v>1996</v>
      </c>
      <c r="U2121" t="str">
        <v>1990s</v>
      </c>
      <c r="V2121" t="str">
        <v>Color</v>
      </c>
      <c r="W2121" t="str">
        <v>Action</v>
      </c>
      <c r="X2121" t="str">
        <v>English</v>
      </c>
      <c r="Y2121" t="str">
        <v>USA</v>
      </c>
      <c r="Z2121" t="str">
        <v>R</v>
      </c>
      <c r="AA2121" t="str">
        <v>Alexa PenaVega</v>
      </c>
      <c r="AB2121" t="str">
        <v>John Gray</v>
      </c>
      <c r="AC2121">
        <v>2000</v>
      </c>
      <c r="AD2121">
        <v>3855</v>
      </c>
      <c r="AE2121">
        <v>29</v>
      </c>
      <c r="AF2121">
        <v>451</v>
      </c>
      <c r="AG2121">
        <v>5.3</v>
      </c>
      <c r="AH2121">
        <v>39</v>
      </c>
      <c r="AI2121">
        <v>91</v>
      </c>
      <c r="AJ2121">
        <v>20400913</v>
      </c>
    </row>
    <row r="2122" spans="1:36" x14ac:dyDescent="0.25">
      <c r="A2122" t="str">
        <v>She's Out of My League</v>
      </c>
      <c r="B2122">
        <v>40541</v>
      </c>
      <c r="C2122">
        <v>2010</v>
      </c>
      <c r="D2122" t="str">
        <v>2010s</v>
      </c>
      <c r="E2122" t="str">
        <v>Color</v>
      </c>
      <c r="F2122" t="str">
        <v>Comedy</v>
      </c>
      <c r="G2122" t="str">
        <v>English</v>
      </c>
      <c r="H2122" t="str">
        <v>USA</v>
      </c>
      <c r="I2122" t="str">
        <v>R</v>
      </c>
      <c r="J2122" t="str">
        <v>Mike Vogel</v>
      </c>
      <c r="K2122" t="str">
        <v>Jim Field Smith</v>
      </c>
      <c r="L2122">
        <v>2000</v>
      </c>
      <c r="M2122">
        <v>5707</v>
      </c>
      <c r="N2122">
        <v>14</v>
      </c>
      <c r="O2122">
        <v>0</v>
      </c>
      <c r="P2122">
        <v>6.4</v>
      </c>
      <c r="R2122" t="str">
        <v>Duel in the Sun</v>
      </c>
      <c r="S2122">
        <v>16960</v>
      </c>
      <c r="T2122">
        <v>1946</v>
      </c>
      <c r="U2122" t="str">
        <v>1940s</v>
      </c>
      <c r="V2122" t="str">
        <v>Color</v>
      </c>
      <c r="W2122" t="str">
        <v>Drama</v>
      </c>
      <c r="X2122" t="str">
        <v>English</v>
      </c>
      <c r="Y2122" t="str">
        <v>USA</v>
      </c>
      <c r="Z2122" t="str">
        <v>Unrated</v>
      </c>
      <c r="AA2122" t="str">
        <v>Joseph Cotten</v>
      </c>
      <c r="AB2122" t="str">
        <v>King Vidor</v>
      </c>
      <c r="AC2122">
        <v>469</v>
      </c>
      <c r="AD2122">
        <v>2037</v>
      </c>
      <c r="AE2122">
        <v>54</v>
      </c>
      <c r="AF2122">
        <v>403</v>
      </c>
      <c r="AG2122">
        <v>6.9</v>
      </c>
      <c r="AH2122">
        <v>32</v>
      </c>
      <c r="AI2122">
        <v>144</v>
      </c>
      <c r="AJ2122">
        <v>20400000</v>
      </c>
    </row>
    <row r="2123" spans="1:36" x14ac:dyDescent="0.25">
      <c r="A2123" t="str">
        <v>W.</v>
      </c>
      <c r="B2123">
        <v>39773</v>
      </c>
      <c r="C2123">
        <v>2008</v>
      </c>
      <c r="D2123" t="str">
        <v>2000s</v>
      </c>
      <c r="E2123" t="str">
        <v>Color</v>
      </c>
      <c r="F2123" t="str">
        <v>Biography</v>
      </c>
      <c r="G2123" t="str">
        <v>English</v>
      </c>
      <c r="H2123" t="str">
        <v>USA</v>
      </c>
      <c r="I2123" t="str">
        <v>PG-13</v>
      </c>
      <c r="J2123" t="str">
        <v>Toby Jones</v>
      </c>
      <c r="K2123" t="str">
        <v>Oliver Stone</v>
      </c>
      <c r="L2123">
        <v>2000</v>
      </c>
      <c r="M2123">
        <v>4264</v>
      </c>
      <c r="N2123">
        <v>0</v>
      </c>
      <c r="O2123">
        <v>0</v>
      </c>
      <c r="P2123">
        <v>6.4</v>
      </c>
      <c r="R2123" t="str">
        <v>Valentine</v>
      </c>
      <c r="S2123">
        <v>36895</v>
      </c>
      <c r="T2123">
        <v>2001</v>
      </c>
      <c r="U2123" t="str">
        <v>2000s</v>
      </c>
      <c r="V2123" t="str">
        <v>Color</v>
      </c>
      <c r="W2123" t="str">
        <v>Horror</v>
      </c>
      <c r="X2123" t="str">
        <v>English</v>
      </c>
      <c r="Y2123" t="str">
        <v>USA</v>
      </c>
      <c r="Z2123" t="str">
        <v>R</v>
      </c>
      <c r="AA2123" t="str">
        <v>Marley Shelton</v>
      </c>
      <c r="AB2123" t="str">
        <v>Jamie Blanks</v>
      </c>
      <c r="AC2123">
        <v>690</v>
      </c>
      <c r="AD2123">
        <v>2402</v>
      </c>
      <c r="AE2123">
        <v>9</v>
      </c>
      <c r="AF2123">
        <v>0</v>
      </c>
      <c r="AG2123">
        <v>4.7</v>
      </c>
      <c r="AH2123">
        <v>120</v>
      </c>
      <c r="AI2123">
        <v>96</v>
      </c>
      <c r="AJ2123">
        <v>20384136</v>
      </c>
    </row>
    <row r="2124" spans="1:36" x14ac:dyDescent="0.25">
      <c r="A2124" t="str">
        <v>Star Trek: Insurrection</v>
      </c>
      <c r="B2124">
        <v>35908</v>
      </c>
      <c r="C2124">
        <v>1998</v>
      </c>
      <c r="D2124" t="str">
        <v>1990s</v>
      </c>
      <c r="E2124" t="str">
        <v>Color</v>
      </c>
      <c r="F2124" t="str">
        <v>Action</v>
      </c>
      <c r="G2124" t="str">
        <v>English</v>
      </c>
      <c r="H2124" t="str">
        <v>USA</v>
      </c>
      <c r="I2124" t="str">
        <v>PG</v>
      </c>
      <c r="J2124" t="str">
        <v>LeVar Burton</v>
      </c>
      <c r="K2124" t="str">
        <v>Jonathan Frakes</v>
      </c>
      <c r="L2124">
        <v>1000</v>
      </c>
      <c r="M2124">
        <v>6207</v>
      </c>
      <c r="N2124">
        <v>906</v>
      </c>
      <c r="O2124">
        <v>1000</v>
      </c>
      <c r="P2124">
        <v>6.4</v>
      </c>
      <c r="R2124" t="str">
        <v>Reno 911!: Miami</v>
      </c>
      <c r="S2124">
        <v>39252</v>
      </c>
      <c r="T2124">
        <v>2007</v>
      </c>
      <c r="U2124" t="str">
        <v>2000s</v>
      </c>
      <c r="V2124" t="str">
        <v>Color</v>
      </c>
      <c r="W2124" t="str">
        <v>Comedy</v>
      </c>
      <c r="X2124" t="str">
        <v>English</v>
      </c>
      <c r="Y2124" t="str">
        <v>USA</v>
      </c>
      <c r="Z2124" t="str">
        <v>R</v>
      </c>
      <c r="AA2124" t="str">
        <v>Wendi McLendon-Covey</v>
      </c>
      <c r="AB2124" t="str">
        <v>Robert Ben Garant</v>
      </c>
      <c r="AC2124">
        <v>655</v>
      </c>
      <c r="AD2124">
        <v>2737</v>
      </c>
      <c r="AE2124">
        <v>134</v>
      </c>
      <c r="AF2124">
        <v>441</v>
      </c>
      <c r="AG2124">
        <v>5.9</v>
      </c>
      <c r="AH2124">
        <v>89</v>
      </c>
      <c r="AI2124">
        <v>84</v>
      </c>
      <c r="AJ2124">
        <v>20339754</v>
      </c>
    </row>
    <row r="2125" spans="1:36" x14ac:dyDescent="0.25">
      <c r="A2125" t="str">
        <v>Executive Decision</v>
      </c>
      <c r="B2125">
        <v>35153</v>
      </c>
      <c r="C2125">
        <v>1996</v>
      </c>
      <c r="D2125" t="str">
        <v>1990s</v>
      </c>
      <c r="E2125" t="str">
        <v>Color</v>
      </c>
      <c r="F2125" t="str">
        <v>Action</v>
      </c>
      <c r="G2125" t="str">
        <v>English</v>
      </c>
      <c r="H2125" t="str">
        <v>USA</v>
      </c>
      <c r="I2125" t="str">
        <v>R</v>
      </c>
      <c r="J2125" t="str">
        <v>Oliver Platt</v>
      </c>
      <c r="K2125" t="str">
        <v>Stuart Baird</v>
      </c>
      <c r="L2125">
        <v>1000</v>
      </c>
      <c r="M2125">
        <v>2916</v>
      </c>
      <c r="N2125">
        <v>53</v>
      </c>
      <c r="O2125">
        <v>0</v>
      </c>
      <c r="P2125">
        <v>6.4</v>
      </c>
      <c r="R2125" t="str">
        <v>A Prairie Home Companion</v>
      </c>
      <c r="S2125">
        <v>39036</v>
      </c>
      <c r="T2125">
        <v>2006</v>
      </c>
      <c r="U2125" t="str">
        <v>2000s</v>
      </c>
      <c r="V2125" t="str">
        <v>Color</v>
      </c>
      <c r="W2125" t="str">
        <v>Comedy</v>
      </c>
      <c r="X2125" t="str">
        <v>English</v>
      </c>
      <c r="Y2125" t="str">
        <v>USA</v>
      </c>
      <c r="Z2125" t="str">
        <v>PG-13</v>
      </c>
      <c r="AA2125" t="str">
        <v>Meryl Streep</v>
      </c>
      <c r="AB2125" t="str">
        <v>Robert Altman</v>
      </c>
      <c r="AC2125">
        <v>11000</v>
      </c>
      <c r="AD2125">
        <v>12946</v>
      </c>
      <c r="AE2125">
        <v>500</v>
      </c>
      <c r="AF2125">
        <v>683</v>
      </c>
      <c r="AG2125">
        <v>6.8</v>
      </c>
      <c r="AH2125">
        <v>211</v>
      </c>
      <c r="AI2125">
        <v>105</v>
      </c>
      <c r="AJ2125">
        <v>20338609</v>
      </c>
    </row>
    <row r="2126" spans="1:36" x14ac:dyDescent="0.25">
      <c r="A2126" t="str">
        <v>The Hills Have Eyes</v>
      </c>
      <c r="B2126">
        <v>38912</v>
      </c>
      <c r="C2126">
        <v>2006</v>
      </c>
      <c r="D2126" t="str">
        <v>2000s</v>
      </c>
      <c r="E2126" t="str">
        <v>Color</v>
      </c>
      <c r="F2126" t="str">
        <v>Horror</v>
      </c>
      <c r="G2126" t="str">
        <v>English</v>
      </c>
      <c r="H2126" t="str">
        <v>USA</v>
      </c>
      <c r="I2126" t="str">
        <v>R</v>
      </c>
      <c r="J2126" t="str">
        <v>Dan Byrd</v>
      </c>
      <c r="K2126" t="str">
        <v>Alexandre Aja</v>
      </c>
      <c r="L2126">
        <v>1000</v>
      </c>
      <c r="M2126">
        <v>4500</v>
      </c>
      <c r="N2126">
        <v>192</v>
      </c>
      <c r="O2126">
        <v>0</v>
      </c>
      <c r="P2126">
        <v>6.4</v>
      </c>
      <c r="R2126" t="str">
        <v>The Three Musketeers</v>
      </c>
      <c r="S2126">
        <v>40679</v>
      </c>
      <c r="T2126">
        <v>2011</v>
      </c>
      <c r="U2126" t="str">
        <v>2010s</v>
      </c>
      <c r="V2126" t="str">
        <v>Color</v>
      </c>
      <c r="W2126" t="str">
        <v>Action</v>
      </c>
      <c r="X2126" t="str">
        <v>English</v>
      </c>
      <c r="Y2126" t="str">
        <v>Germany</v>
      </c>
      <c r="Z2126" t="str">
        <v>PG-13</v>
      </c>
      <c r="AA2126" t="str">
        <v>Milla Jovovich</v>
      </c>
      <c r="AB2126" t="str">
        <v>Paul W.S. Anderson</v>
      </c>
      <c r="AC2126">
        <v>14000</v>
      </c>
      <c r="AD2126">
        <v>27694</v>
      </c>
      <c r="AE2126">
        <v>545</v>
      </c>
      <c r="AF2126">
        <v>19000</v>
      </c>
      <c r="AG2126">
        <v>5.8</v>
      </c>
      <c r="AH2126">
        <v>228</v>
      </c>
      <c r="AI2126">
        <v>110</v>
      </c>
      <c r="AJ2126">
        <v>20315324</v>
      </c>
    </row>
    <row r="2127" spans="1:36" x14ac:dyDescent="0.25">
      <c r="A2127" t="str">
        <v>Last Holiday</v>
      </c>
      <c r="B2127">
        <v>39039</v>
      </c>
      <c r="C2127">
        <v>2006</v>
      </c>
      <c r="D2127" t="str">
        <v>2000s</v>
      </c>
      <c r="E2127" t="str">
        <v>Color</v>
      </c>
      <c r="F2127" t="str">
        <v>Adventure</v>
      </c>
      <c r="G2127" t="str">
        <v>English</v>
      </c>
      <c r="H2127" t="str">
        <v>USA</v>
      </c>
      <c r="I2127" t="str">
        <v>PG-13</v>
      </c>
      <c r="J2127" t="str">
        <v>LL Cool J</v>
      </c>
      <c r="K2127" t="str">
        <v>Wayne Wang</v>
      </c>
      <c r="L2127">
        <v>1000</v>
      </c>
      <c r="M2127">
        <v>3757</v>
      </c>
      <c r="N2127">
        <v>61</v>
      </c>
      <c r="O2127">
        <v>0</v>
      </c>
      <c r="P2127">
        <v>6.4</v>
      </c>
      <c r="R2127" t="str">
        <v>Showgirls</v>
      </c>
      <c r="S2127">
        <v>35055</v>
      </c>
      <c r="T2127">
        <v>1995</v>
      </c>
      <c r="U2127" t="str">
        <v>1990s</v>
      </c>
      <c r="V2127" t="str">
        <v>Color</v>
      </c>
      <c r="W2127" t="str">
        <v>Drama</v>
      </c>
      <c r="X2127" t="str">
        <v>English</v>
      </c>
      <c r="Y2127" t="str">
        <v>France</v>
      </c>
      <c r="Z2127" t="str">
        <v>NC-17</v>
      </c>
      <c r="AA2127" t="str">
        <v>Bobbie Phillips</v>
      </c>
      <c r="AB2127" t="str">
        <v>Paul Verhoeven</v>
      </c>
      <c r="AC2127">
        <v>16000</v>
      </c>
      <c r="AD2127">
        <v>18913</v>
      </c>
      <c r="AE2127">
        <v>719</v>
      </c>
      <c r="AF2127">
        <v>0</v>
      </c>
      <c r="AG2127">
        <v>4.5999999999999996</v>
      </c>
      <c r="AH2127">
        <v>181</v>
      </c>
      <c r="AI2127">
        <v>131</v>
      </c>
      <c r="AJ2127">
        <v>20302961</v>
      </c>
    </row>
    <row r="2128" spans="1:36" x14ac:dyDescent="0.25">
      <c r="A2128" t="str">
        <v>Hamlet 2</v>
      </c>
      <c r="B2128">
        <v>39552</v>
      </c>
      <c r="C2128">
        <v>2008</v>
      </c>
      <c r="D2128" t="str">
        <v>2000s</v>
      </c>
      <c r="E2128" t="str">
        <v>Color</v>
      </c>
      <c r="F2128" t="str">
        <v>Comedy</v>
      </c>
      <c r="G2128" t="str">
        <v>English</v>
      </c>
      <c r="H2128" t="str">
        <v>USA</v>
      </c>
      <c r="I2128" t="str">
        <v>R</v>
      </c>
      <c r="J2128" t="str">
        <v>Steve Coogan</v>
      </c>
      <c r="K2128" t="str">
        <v>Andrew Fleming</v>
      </c>
      <c r="L2128">
        <v>1000</v>
      </c>
      <c r="M2128">
        <v>3767</v>
      </c>
      <c r="N2128">
        <v>26</v>
      </c>
      <c r="O2128">
        <v>1000</v>
      </c>
      <c r="P2128">
        <v>6.4</v>
      </c>
      <c r="R2128" t="str">
        <v>City Hall</v>
      </c>
      <c r="S2128">
        <v>35127</v>
      </c>
      <c r="T2128">
        <v>1996</v>
      </c>
      <c r="U2128" t="str">
        <v>1990s</v>
      </c>
      <c r="V2128" t="str">
        <v>Color</v>
      </c>
      <c r="W2128" t="str">
        <v>Drama</v>
      </c>
      <c r="X2128" t="str">
        <v>English</v>
      </c>
      <c r="Y2128" t="str">
        <v>USA</v>
      </c>
      <c r="Z2128" t="str">
        <v>R</v>
      </c>
      <c r="AA2128" t="str">
        <v>Al Pacino</v>
      </c>
      <c r="AB2128" t="str">
        <v>Harold Becker</v>
      </c>
      <c r="AC2128">
        <v>14000</v>
      </c>
      <c r="AD2128">
        <v>17877</v>
      </c>
      <c r="AE2128">
        <v>17</v>
      </c>
      <c r="AF2128">
        <v>309</v>
      </c>
      <c r="AG2128">
        <v>6.2</v>
      </c>
      <c r="AH2128">
        <v>50</v>
      </c>
      <c r="AI2128">
        <v>111</v>
      </c>
      <c r="AJ2128">
        <v>20300000</v>
      </c>
    </row>
    <row r="2129" spans="1:36" x14ac:dyDescent="0.25">
      <c r="A2129" t="str">
        <v>Mindhunters</v>
      </c>
      <c r="B2129">
        <v>37989</v>
      </c>
      <c r="C2129">
        <v>2004</v>
      </c>
      <c r="D2129" t="str">
        <v>2000s</v>
      </c>
      <c r="E2129" t="str">
        <v>Color</v>
      </c>
      <c r="F2129" t="str">
        <v>Crime</v>
      </c>
      <c r="G2129" t="str">
        <v>English</v>
      </c>
      <c r="H2129" t="str">
        <v>USA</v>
      </c>
      <c r="I2129" t="str">
        <v>R</v>
      </c>
      <c r="J2129" t="str">
        <v>LL Cool J</v>
      </c>
      <c r="K2129" t="str">
        <v>Renny Harlin</v>
      </c>
      <c r="L2129">
        <v>1000</v>
      </c>
      <c r="M2129">
        <v>4186</v>
      </c>
      <c r="N2129">
        <v>212</v>
      </c>
      <c r="O2129">
        <v>2000</v>
      </c>
      <c r="P2129">
        <v>6.4</v>
      </c>
      <c r="R2129" t="str">
        <v>Brick Mansions</v>
      </c>
      <c r="S2129">
        <v>41816</v>
      </c>
      <c r="T2129">
        <v>2014</v>
      </c>
      <c r="U2129" t="str">
        <v>2010s</v>
      </c>
      <c r="V2129" t="str">
        <v>Color</v>
      </c>
      <c r="W2129" t="str">
        <v>Action</v>
      </c>
      <c r="X2129" t="str">
        <v>English</v>
      </c>
      <c r="Y2129" t="str">
        <v>France</v>
      </c>
      <c r="Z2129" t="str">
        <v>PG-13</v>
      </c>
      <c r="AA2129" t="str">
        <v>Paul Walker</v>
      </c>
      <c r="AB2129" t="str">
        <v>Camille Delamarre</v>
      </c>
      <c r="AC2129">
        <v>23000</v>
      </c>
      <c r="AD2129">
        <v>25387</v>
      </c>
      <c r="AE2129">
        <v>11</v>
      </c>
      <c r="AF2129">
        <v>0</v>
      </c>
      <c r="AG2129">
        <v>5.7</v>
      </c>
      <c r="AH2129">
        <v>177</v>
      </c>
      <c r="AI2129">
        <v>100</v>
      </c>
      <c r="AJ2129">
        <v>20285518</v>
      </c>
    </row>
    <row r="2130" spans="1:36" x14ac:dyDescent="0.25">
      <c r="A2130" t="str">
        <v>Smilla's Sense of Snow</v>
      </c>
      <c r="B2130">
        <v>35790</v>
      </c>
      <c r="C2130">
        <v>1997</v>
      </c>
      <c r="D2130" t="str">
        <v>1990s</v>
      </c>
      <c r="E2130" t="str">
        <v>Color</v>
      </c>
      <c r="F2130" t="str">
        <v>Action</v>
      </c>
      <c r="G2130" t="str">
        <v>English</v>
      </c>
      <c r="H2130" t="str">
        <v>Denmark</v>
      </c>
      <c r="I2130" t="str">
        <v>R</v>
      </c>
      <c r="J2130" t="str">
        <v>Jim Broadbent</v>
      </c>
      <c r="K2130" t="str">
        <v>Bille August</v>
      </c>
      <c r="L2130">
        <v>1000</v>
      </c>
      <c r="M2130">
        <v>3125</v>
      </c>
      <c r="N2130">
        <v>55</v>
      </c>
      <c r="O2130">
        <v>561</v>
      </c>
      <c r="P2130">
        <v>6.4</v>
      </c>
      <c r="R2130" t="str">
        <v>Premium Rush</v>
      </c>
      <c r="S2130">
        <v>41020</v>
      </c>
      <c r="T2130">
        <v>2012</v>
      </c>
      <c r="U2130" t="str">
        <v>2010s</v>
      </c>
      <c r="V2130" t="str">
        <v>Color</v>
      </c>
      <c r="W2130" t="str">
        <v>Action</v>
      </c>
      <c r="X2130" t="str">
        <v>English</v>
      </c>
      <c r="Y2130" t="str">
        <v>USA</v>
      </c>
      <c r="Z2130" t="str">
        <v>PG-13</v>
      </c>
      <c r="AA2130" t="str">
        <v>Joseph Gordon-Levitt</v>
      </c>
      <c r="AB2130" t="str">
        <v>David Koepp</v>
      </c>
      <c r="AC2130">
        <v>23000</v>
      </c>
      <c r="AD2130">
        <v>24669</v>
      </c>
      <c r="AE2130">
        <v>192</v>
      </c>
      <c r="AF2130">
        <v>20000</v>
      </c>
      <c r="AG2130">
        <v>6.5</v>
      </c>
      <c r="AH2130">
        <v>248</v>
      </c>
      <c r="AI2130">
        <v>91</v>
      </c>
      <c r="AJ2130">
        <v>20275446</v>
      </c>
    </row>
    <row r="2131" spans="1:36" x14ac:dyDescent="0.25">
      <c r="A2131" t="str">
        <v>The Assassin</v>
      </c>
      <c r="B2131">
        <v>42007</v>
      </c>
      <c r="C2131">
        <v>2015</v>
      </c>
      <c r="D2131" t="str">
        <v>2010s</v>
      </c>
      <c r="E2131" t="str">
        <v>Color</v>
      </c>
      <c r="F2131" t="str">
        <v>Action</v>
      </c>
      <c r="G2131" t="str">
        <v>Mandarin</v>
      </c>
      <c r="H2131" t="str">
        <v>Taiwan</v>
      </c>
      <c r="I2131" t="str">
        <v>Not Rated</v>
      </c>
      <c r="J2131" t="str">
        <v>Qi Shu</v>
      </c>
      <c r="K2131" t="str">
        <v>Hsiao-Hsien Hou</v>
      </c>
      <c r="L2131">
        <v>1000</v>
      </c>
      <c r="M2131">
        <v>1172</v>
      </c>
      <c r="N2131">
        <v>141</v>
      </c>
      <c r="O2131">
        <v>0</v>
      </c>
      <c r="P2131">
        <v>6.4</v>
      </c>
      <c r="R2131" t="str">
        <v>Pulse</v>
      </c>
      <c r="S2131">
        <v>38798</v>
      </c>
      <c r="T2131">
        <v>2006</v>
      </c>
      <c r="U2131" t="str">
        <v>2000s</v>
      </c>
      <c r="V2131" t="str">
        <v>Color</v>
      </c>
      <c r="W2131" t="str">
        <v>Drama</v>
      </c>
      <c r="X2131" t="str">
        <v>English</v>
      </c>
      <c r="Y2131" t="str">
        <v>USA</v>
      </c>
      <c r="Z2131" t="str">
        <v>PG-13</v>
      </c>
      <c r="AA2131" t="str">
        <v>Ian Somerhalder</v>
      </c>
      <c r="AB2131" t="str">
        <v>Jim Sonzero</v>
      </c>
      <c r="AC2131">
        <v>16000</v>
      </c>
      <c r="AD2131">
        <v>19952</v>
      </c>
      <c r="AE2131">
        <v>2</v>
      </c>
      <c r="AF2131">
        <v>0</v>
      </c>
      <c r="AG2131">
        <v>4.7</v>
      </c>
      <c r="AH2131">
        <v>148</v>
      </c>
      <c r="AI2131">
        <v>90</v>
      </c>
      <c r="AJ2131">
        <v>20259297</v>
      </c>
    </row>
    <row r="2132" spans="1:36" x14ac:dyDescent="0.25">
      <c r="A2132" t="str">
        <v>Love and Other Catastrophes</v>
      </c>
      <c r="B2132">
        <v>35098</v>
      </c>
      <c r="C2132">
        <v>1996</v>
      </c>
      <c r="D2132" t="str">
        <v>1990s</v>
      </c>
      <c r="E2132" t="str">
        <v>Color</v>
      </c>
      <c r="F2132" t="str">
        <v>Comedy</v>
      </c>
      <c r="G2132" t="str">
        <v>English</v>
      </c>
      <c r="H2132" t="str">
        <v>Australia</v>
      </c>
      <c r="I2132" t="str">
        <v>R</v>
      </c>
      <c r="J2132" t="str">
        <v>Radha Mitchell</v>
      </c>
      <c r="K2132" t="str">
        <v>Emma-Kate Croghan</v>
      </c>
      <c r="L2132">
        <v>991</v>
      </c>
      <c r="M2132">
        <v>1661</v>
      </c>
      <c r="N2132">
        <v>0</v>
      </c>
      <c r="O2132">
        <v>46</v>
      </c>
      <c r="P2132">
        <v>6.4</v>
      </c>
      <c r="R2132" t="str">
        <v>Action Jackson</v>
      </c>
      <c r="S2132">
        <v>32333</v>
      </c>
      <c r="T2132">
        <v>1988</v>
      </c>
      <c r="U2132" t="str">
        <v>1980s</v>
      </c>
      <c r="V2132" t="str">
        <v>Color</v>
      </c>
      <c r="W2132" t="str">
        <v>Action</v>
      </c>
      <c r="X2132" t="str">
        <v>English</v>
      </c>
      <c r="Y2132" t="str">
        <v>USA</v>
      </c>
      <c r="Z2132" t="str">
        <v>R</v>
      </c>
      <c r="AA2132" t="str">
        <v>Bill Duke</v>
      </c>
      <c r="AB2132" t="str">
        <v>Craig R. Baxley</v>
      </c>
      <c r="AC2132">
        <v>1000</v>
      </c>
      <c r="AD2132">
        <v>5282</v>
      </c>
      <c r="AE2132">
        <v>22</v>
      </c>
      <c r="AF2132">
        <v>978</v>
      </c>
      <c r="AG2132">
        <v>5.2</v>
      </c>
      <c r="AH2132">
        <v>35</v>
      </c>
      <c r="AI2132">
        <v>96</v>
      </c>
      <c r="AJ2132">
        <v>20257000</v>
      </c>
    </row>
    <row r="2133" spans="1:36" x14ac:dyDescent="0.25">
      <c r="A2133" t="str">
        <v>The Scorch Trials</v>
      </c>
      <c r="B2133">
        <v>42172</v>
      </c>
      <c r="C2133">
        <v>2015</v>
      </c>
      <c r="D2133" t="str">
        <v>2010s</v>
      </c>
      <c r="E2133" t="str">
        <v>Color</v>
      </c>
      <c r="F2133" t="str">
        <v>Action</v>
      </c>
      <c r="G2133" t="str">
        <v>English</v>
      </c>
      <c r="H2133" t="str">
        <v>USA</v>
      </c>
      <c r="I2133" t="str">
        <v>PG-13</v>
      </c>
      <c r="J2133" t="str">
        <v>Ki Hong Lee</v>
      </c>
      <c r="K2133" t="str">
        <v>Wes Ball</v>
      </c>
      <c r="L2133">
        <v>988</v>
      </c>
      <c r="M2133">
        <v>2517</v>
      </c>
      <c r="N2133">
        <v>47</v>
      </c>
      <c r="O2133">
        <v>24000</v>
      </c>
      <c r="P2133">
        <v>6.4</v>
      </c>
      <c r="R2133" t="str">
        <v>Our Family Wedding</v>
      </c>
      <c r="S2133">
        <v>40389</v>
      </c>
      <c r="T2133">
        <v>2010</v>
      </c>
      <c r="U2133" t="str">
        <v>2010s</v>
      </c>
      <c r="V2133" t="str">
        <v>Color</v>
      </c>
      <c r="W2133" t="str">
        <v>Comedy</v>
      </c>
      <c r="X2133" t="str">
        <v>English</v>
      </c>
      <c r="Y2133" t="str">
        <v>USA</v>
      </c>
      <c r="Z2133" t="str">
        <v>PG-13</v>
      </c>
      <c r="AA2133" t="str">
        <v>America Ferrera</v>
      </c>
      <c r="AB2133" t="str">
        <v>Rick Famuyiwa</v>
      </c>
      <c r="AC2133">
        <v>953</v>
      </c>
      <c r="AD2133">
        <v>3299</v>
      </c>
      <c r="AE2133">
        <v>44</v>
      </c>
      <c r="AF2133">
        <v>1000</v>
      </c>
      <c r="AG2133">
        <v>4.9000000000000004</v>
      </c>
      <c r="AH2133">
        <v>71</v>
      </c>
      <c r="AI2133">
        <v>103</v>
      </c>
      <c r="AJ2133">
        <v>20246959</v>
      </c>
    </row>
    <row r="2134" spans="1:36" x14ac:dyDescent="0.25">
      <c r="A2134" t="str">
        <v>Double Jeopardy</v>
      </c>
      <c r="B2134">
        <v>36429</v>
      </c>
      <c r="C2134">
        <v>1999</v>
      </c>
      <c r="D2134" t="str">
        <v>1990s</v>
      </c>
      <c r="E2134" t="str">
        <v>Color</v>
      </c>
      <c r="F2134" t="str">
        <v>Crime</v>
      </c>
      <c r="G2134" t="str">
        <v>English</v>
      </c>
      <c r="H2134" t="str">
        <v>USA</v>
      </c>
      <c r="I2134" t="str">
        <v>R</v>
      </c>
      <c r="J2134" t="str">
        <v>Bruce Greenwood</v>
      </c>
      <c r="K2134" t="str">
        <v>Bruce Beresford</v>
      </c>
      <c r="L2134">
        <v>984</v>
      </c>
      <c r="M2134">
        <v>2129</v>
      </c>
      <c r="N2134">
        <v>78</v>
      </c>
      <c r="O2134">
        <v>0</v>
      </c>
      <c r="P2134">
        <v>6.4</v>
      </c>
      <c r="R2134" t="str">
        <v>Vampires</v>
      </c>
      <c r="S2134">
        <v>35800</v>
      </c>
      <c r="T2134">
        <v>1998</v>
      </c>
      <c r="U2134" t="str">
        <v>1990s</v>
      </c>
      <c r="V2134" t="str">
        <v>Color</v>
      </c>
      <c r="W2134" t="str">
        <v>Action</v>
      </c>
      <c r="X2134" t="str">
        <v>English</v>
      </c>
      <c r="Y2134" t="str">
        <v>USA</v>
      </c>
      <c r="Z2134" t="str">
        <v>R</v>
      </c>
      <c r="AA2134" t="str">
        <v>Sheryl Lee</v>
      </c>
      <c r="AB2134" t="str">
        <v>John Carpenter</v>
      </c>
      <c r="AC2134">
        <v>2000</v>
      </c>
      <c r="AD2134">
        <v>5123</v>
      </c>
      <c r="AE2134">
        <v>0</v>
      </c>
      <c r="AF2134">
        <v>0</v>
      </c>
      <c r="AG2134">
        <v>6.1</v>
      </c>
      <c r="AH2134">
        <v>114</v>
      </c>
      <c r="AI2134">
        <v>104</v>
      </c>
      <c r="AJ2134">
        <v>20241395</v>
      </c>
    </row>
    <row r="2135" spans="1:36" x14ac:dyDescent="0.25">
      <c r="A2135" t="str">
        <v>The Quiet</v>
      </c>
      <c r="B2135">
        <v>38476</v>
      </c>
      <c r="C2135">
        <v>2005</v>
      </c>
      <c r="D2135" t="str">
        <v>2000s</v>
      </c>
      <c r="E2135" t="str">
        <v>Color</v>
      </c>
      <c r="F2135" t="str">
        <v>Drama</v>
      </c>
      <c r="G2135" t="str">
        <v>English</v>
      </c>
      <c r="H2135" t="str">
        <v>USA</v>
      </c>
      <c r="I2135" t="str">
        <v>R</v>
      </c>
      <c r="J2135" t="str">
        <v>Katy Mixon</v>
      </c>
      <c r="K2135" t="str">
        <v>Jamie Babbit</v>
      </c>
      <c r="L2135">
        <v>982</v>
      </c>
      <c r="M2135">
        <v>3299</v>
      </c>
      <c r="N2135">
        <v>91</v>
      </c>
      <c r="O2135">
        <v>698</v>
      </c>
      <c r="P2135">
        <v>6.4</v>
      </c>
      <c r="R2135" t="str">
        <v>Country Strong</v>
      </c>
      <c r="S2135">
        <v>40468</v>
      </c>
      <c r="T2135">
        <v>2010</v>
      </c>
      <c r="U2135" t="str">
        <v>2010s</v>
      </c>
      <c r="V2135" t="str">
        <v>Color</v>
      </c>
      <c r="W2135" t="str">
        <v>Drama</v>
      </c>
      <c r="X2135" t="str">
        <v>English</v>
      </c>
      <c r="Y2135" t="str">
        <v>Official site</v>
      </c>
      <c r="Z2135" t="str">
        <v>PG-13</v>
      </c>
      <c r="AA2135" t="str">
        <v>Leighton Meester</v>
      </c>
      <c r="AB2135" t="str">
        <v>Shana Feste</v>
      </c>
      <c r="AC2135">
        <v>3000</v>
      </c>
      <c r="AD2135">
        <v>4204</v>
      </c>
      <c r="AE2135">
        <v>19</v>
      </c>
      <c r="AF2135">
        <v>0</v>
      </c>
      <c r="AG2135">
        <v>6.3</v>
      </c>
      <c r="AH2135">
        <v>135</v>
      </c>
      <c r="AI2135">
        <v>117</v>
      </c>
      <c r="AJ2135">
        <v>20218921</v>
      </c>
    </row>
    <row r="2136" spans="1:36" x14ac:dyDescent="0.25">
      <c r="A2136" t="str">
        <v>Diary of a Wimpy Kid: Dog Days</v>
      </c>
      <c r="B2136">
        <v>41027</v>
      </c>
      <c r="C2136">
        <v>2012</v>
      </c>
      <c r="D2136" t="str">
        <v>2010s</v>
      </c>
      <c r="E2136" t="str">
        <v>Color</v>
      </c>
      <c r="F2136" t="str">
        <v>Comedy</v>
      </c>
      <c r="G2136" t="str">
        <v>English</v>
      </c>
      <c r="H2136" t="str">
        <v>USA</v>
      </c>
      <c r="I2136" t="str">
        <v>PG</v>
      </c>
      <c r="J2136" t="str">
        <v>Zachary Gordon</v>
      </c>
      <c r="K2136" t="str">
        <v>David Bowers</v>
      </c>
      <c r="L2136">
        <v>975</v>
      </c>
      <c r="M2136">
        <v>3153</v>
      </c>
      <c r="N2136">
        <v>42</v>
      </c>
      <c r="O2136">
        <v>0</v>
      </c>
      <c r="P2136">
        <v>6.4</v>
      </c>
      <c r="R2136" t="str">
        <v>The Secret in Their Eyes</v>
      </c>
      <c r="S2136">
        <v>39979</v>
      </c>
      <c r="T2136">
        <v>2009</v>
      </c>
      <c r="U2136" t="str">
        <v>2000s</v>
      </c>
      <c r="V2136" t="str">
        <v>Color</v>
      </c>
      <c r="W2136" t="str">
        <v>Drama</v>
      </c>
      <c r="X2136" t="str">
        <v>Spanish</v>
      </c>
      <c r="Y2136" t="str">
        <v>Argentina</v>
      </c>
      <c r="Z2136" t="str">
        <v>R</v>
      </c>
      <c r="AA2136" t="str">
        <v>Ricardo DarÃ­n</v>
      </c>
      <c r="AB2136" t="str">
        <v>Juan JosÃ© Campanella</v>
      </c>
      <c r="AC2136">
        <v>827</v>
      </c>
      <c r="AD2136">
        <v>1044</v>
      </c>
      <c r="AE2136">
        <v>195</v>
      </c>
      <c r="AF2136">
        <v>33000</v>
      </c>
      <c r="AG2136">
        <v>8.1999999999999993</v>
      </c>
      <c r="AH2136">
        <v>262</v>
      </c>
      <c r="AI2136">
        <v>129</v>
      </c>
      <c r="AJ2136">
        <v>20167424</v>
      </c>
    </row>
    <row r="2137" spans="1:36" x14ac:dyDescent="0.25">
      <c r="A2137" t="str">
        <v>The Brass Teapot</v>
      </c>
      <c r="B2137">
        <v>40963</v>
      </c>
      <c r="C2137">
        <v>2012</v>
      </c>
      <c r="D2137" t="str">
        <v>2010s</v>
      </c>
      <c r="E2137" t="str">
        <v>Color</v>
      </c>
      <c r="F2137" t="str">
        <v>Comedy</v>
      </c>
      <c r="G2137" t="str">
        <v>English</v>
      </c>
      <c r="H2137" t="str">
        <v>USA</v>
      </c>
      <c r="I2137" t="str">
        <v>R</v>
      </c>
      <c r="J2137" t="str">
        <v>Jack McBrayer</v>
      </c>
      <c r="K2137" t="str">
        <v>Ramaa Mosley</v>
      </c>
      <c r="L2137">
        <v>975</v>
      </c>
      <c r="M2137">
        <v>4184</v>
      </c>
      <c r="N2137">
        <v>6</v>
      </c>
      <c r="O2137">
        <v>0</v>
      </c>
      <c r="P2137">
        <v>6.4</v>
      </c>
      <c r="R2137" t="str">
        <v>Big Miracle</v>
      </c>
      <c r="S2137">
        <v>41269</v>
      </c>
      <c r="T2137">
        <v>2012</v>
      </c>
      <c r="U2137" t="str">
        <v>2010s</v>
      </c>
      <c r="V2137" t="str">
        <v>Color</v>
      </c>
      <c r="W2137" t="str">
        <v>Biography</v>
      </c>
      <c r="X2137" t="str">
        <v>English</v>
      </c>
      <c r="Y2137" t="str">
        <v>USA</v>
      </c>
      <c r="Z2137" t="str">
        <v>PG</v>
      </c>
      <c r="AA2137" t="str">
        <v>Ted Danson</v>
      </c>
      <c r="AB2137" t="str">
        <v>Ken Kwapis</v>
      </c>
      <c r="AC2137">
        <v>875</v>
      </c>
      <c r="AD2137">
        <v>1702</v>
      </c>
      <c r="AE2137">
        <v>42</v>
      </c>
      <c r="AF2137">
        <v>0</v>
      </c>
      <c r="AG2137">
        <v>6.5</v>
      </c>
      <c r="AH2137">
        <v>125</v>
      </c>
      <c r="AI2137">
        <v>107</v>
      </c>
      <c r="AJ2137">
        <v>20113965</v>
      </c>
    </row>
    <row r="2138" spans="1:36" x14ac:dyDescent="0.25">
      <c r="A2138" t="str">
        <v>The Last Stand</v>
      </c>
      <c r="B2138">
        <v>41433</v>
      </c>
      <c r="C2138">
        <v>2013</v>
      </c>
      <c r="D2138" t="str">
        <v>2010s</v>
      </c>
      <c r="E2138" t="str">
        <v>Color</v>
      </c>
      <c r="F2138" t="str">
        <v>Action</v>
      </c>
      <c r="G2138" t="str">
        <v>English</v>
      </c>
      <c r="H2138" t="str">
        <v>USA</v>
      </c>
      <c r="I2138" t="str">
        <v>R</v>
      </c>
      <c r="J2138" t="str">
        <v>Zach Gilford</v>
      </c>
      <c r="K2138" t="str">
        <v>Jee-woon Kim</v>
      </c>
      <c r="L2138">
        <v>971</v>
      </c>
      <c r="M2138">
        <v>1643</v>
      </c>
      <c r="N2138">
        <v>419</v>
      </c>
      <c r="O2138">
        <v>24000</v>
      </c>
      <c r="P2138">
        <v>6.4</v>
      </c>
      <c r="R2138" t="str">
        <v>Multiplicity</v>
      </c>
      <c r="S2138">
        <v>35326</v>
      </c>
      <c r="T2138">
        <v>1996</v>
      </c>
      <c r="U2138" t="str">
        <v>1990s</v>
      </c>
      <c r="V2138" t="str">
        <v>Color</v>
      </c>
      <c r="W2138" t="str">
        <v>Comedy</v>
      </c>
      <c r="X2138" t="str">
        <v>English</v>
      </c>
      <c r="Y2138" t="str">
        <v>USA</v>
      </c>
      <c r="Z2138" t="str">
        <v>PG-13</v>
      </c>
      <c r="AA2138" t="str">
        <v>John de Lancie</v>
      </c>
      <c r="AB2138" t="str">
        <v>Harold Ramis</v>
      </c>
      <c r="AC2138">
        <v>905</v>
      </c>
      <c r="AD2138">
        <v>2348</v>
      </c>
      <c r="AE2138">
        <v>11000</v>
      </c>
      <c r="AF2138">
        <v>0</v>
      </c>
      <c r="AG2138">
        <v>6</v>
      </c>
      <c r="AH2138">
        <v>43</v>
      </c>
      <c r="AI2138">
        <v>117</v>
      </c>
      <c r="AJ2138">
        <v>20101861</v>
      </c>
    </row>
    <row r="2139" spans="1:36" x14ac:dyDescent="0.25">
      <c r="A2139" t="str">
        <v>New Nightmare</v>
      </c>
      <c r="B2139">
        <v>34421</v>
      </c>
      <c r="C2139">
        <v>1994</v>
      </c>
      <c r="D2139" t="str">
        <v>1990s</v>
      </c>
      <c r="E2139" t="str">
        <v>Color</v>
      </c>
      <c r="F2139" t="str">
        <v>Fantasy</v>
      </c>
      <c r="G2139" t="str">
        <v>English</v>
      </c>
      <c r="H2139" t="str">
        <v>USA</v>
      </c>
      <c r="I2139" t="str">
        <v>R</v>
      </c>
      <c r="J2139" t="str">
        <v>Miko Hughes</v>
      </c>
      <c r="K2139" t="str">
        <v>Wes Craven</v>
      </c>
      <c r="L2139">
        <v>969</v>
      </c>
      <c r="M2139">
        <v>1775</v>
      </c>
      <c r="N2139">
        <v>0</v>
      </c>
      <c r="O2139">
        <v>0</v>
      </c>
      <c r="P2139">
        <v>6.4</v>
      </c>
      <c r="R2139" t="str">
        <v>Flipper</v>
      </c>
      <c r="S2139">
        <v>35104</v>
      </c>
      <c r="T2139">
        <v>1996</v>
      </c>
      <c r="U2139" t="str">
        <v>1990s</v>
      </c>
      <c r="V2139" t="str">
        <v>Color</v>
      </c>
      <c r="W2139" t="str">
        <v>Adventure</v>
      </c>
      <c r="X2139" t="str">
        <v>English</v>
      </c>
      <c r="Y2139" t="str">
        <v>USA</v>
      </c>
      <c r="Z2139" t="str">
        <v>PG</v>
      </c>
      <c r="AA2139" t="str">
        <v>Paul Hogan</v>
      </c>
      <c r="AB2139" t="str">
        <v>Alan Shapiro</v>
      </c>
      <c r="AC2139">
        <v>442</v>
      </c>
      <c r="AD2139">
        <v>616</v>
      </c>
      <c r="AE2139">
        <v>0</v>
      </c>
      <c r="AF2139">
        <v>504</v>
      </c>
      <c r="AG2139">
        <v>5.2</v>
      </c>
      <c r="AH2139">
        <v>23</v>
      </c>
      <c r="AI2139">
        <v>95</v>
      </c>
      <c r="AJ2139">
        <v>20047715</v>
      </c>
    </row>
    <row r="2140" spans="1:36" x14ac:dyDescent="0.25">
      <c r="A2140" t="str">
        <v>The House of the Devil</v>
      </c>
      <c r="B2140">
        <v>39958</v>
      </c>
      <c r="C2140">
        <v>2009</v>
      </c>
      <c r="D2140" t="str">
        <v>2000s</v>
      </c>
      <c r="E2140" t="str">
        <v>Color</v>
      </c>
      <c r="F2140" t="str">
        <v>Horror</v>
      </c>
      <c r="G2140" t="str">
        <v>English</v>
      </c>
      <c r="H2140" t="str">
        <v>USA</v>
      </c>
      <c r="I2140" t="str">
        <v>R</v>
      </c>
      <c r="J2140" t="str">
        <v>Lena Dunham</v>
      </c>
      <c r="K2140" t="str">
        <v>Ti West</v>
      </c>
      <c r="L2140">
        <v>969</v>
      </c>
      <c r="M2140">
        <v>3833</v>
      </c>
      <c r="N2140">
        <v>243</v>
      </c>
      <c r="O2140">
        <v>0</v>
      </c>
      <c r="P2140">
        <v>6.4</v>
      </c>
      <c r="R2140" t="str">
        <v>Down to You</v>
      </c>
      <c r="S2140">
        <v>36569</v>
      </c>
      <c r="T2140">
        <v>2000</v>
      </c>
      <c r="U2140" t="str">
        <v>2000s</v>
      </c>
      <c r="V2140" t="str">
        <v>Color</v>
      </c>
      <c r="W2140" t="str">
        <v>Comedy</v>
      </c>
      <c r="X2140" t="str">
        <v>English</v>
      </c>
      <c r="Y2140" t="str">
        <v>USA</v>
      </c>
      <c r="Z2140" t="str">
        <v>PG-13</v>
      </c>
      <c r="AA2140" t="str">
        <v>Rosario Dawson</v>
      </c>
      <c r="AB2140" t="str">
        <v>Kris Isacsson</v>
      </c>
      <c r="AC2140">
        <v>3000</v>
      </c>
      <c r="AD2140">
        <v>4409</v>
      </c>
      <c r="AE2140">
        <v>0</v>
      </c>
      <c r="AF2140">
        <v>580</v>
      </c>
      <c r="AG2140">
        <v>4.9000000000000004</v>
      </c>
      <c r="AH2140">
        <v>64</v>
      </c>
      <c r="AI2140">
        <v>91</v>
      </c>
      <c r="AJ2140">
        <v>20035310</v>
      </c>
    </row>
    <row r="2141" spans="1:36" x14ac:dyDescent="0.25">
      <c r="A2141" t="str">
        <v>Solitary Man</v>
      </c>
      <c r="B2141">
        <v>40141</v>
      </c>
      <c r="C2141">
        <v>2009</v>
      </c>
      <c r="D2141" t="str">
        <v>2000s</v>
      </c>
      <c r="E2141" t="str">
        <v>Color</v>
      </c>
      <c r="F2141" t="str">
        <v>Comedy</v>
      </c>
      <c r="G2141" t="str">
        <v>English</v>
      </c>
      <c r="H2141" t="str">
        <v>USA</v>
      </c>
      <c r="I2141" t="str">
        <v>R</v>
      </c>
      <c r="J2141" t="str">
        <v>Jenna Fischer</v>
      </c>
      <c r="K2141" t="str">
        <v>Brian Koppelman</v>
      </c>
      <c r="L2141">
        <v>966</v>
      </c>
      <c r="M2141">
        <v>2661</v>
      </c>
      <c r="N2141">
        <v>34</v>
      </c>
      <c r="O2141">
        <v>0</v>
      </c>
      <c r="P2141">
        <v>6.4</v>
      </c>
      <c r="R2141" t="str">
        <v>Assault on Precinct 13</v>
      </c>
      <c r="S2141">
        <v>38390</v>
      </c>
      <c r="T2141">
        <v>2005</v>
      </c>
      <c r="U2141" t="str">
        <v>2000s</v>
      </c>
      <c r="V2141" t="str">
        <v>Color</v>
      </c>
      <c r="W2141" t="str">
        <v>Action</v>
      </c>
      <c r="X2141" t="str">
        <v>English</v>
      </c>
      <c r="Y2141" t="str">
        <v>USA</v>
      </c>
      <c r="Z2141" t="str">
        <v>R</v>
      </c>
      <c r="AA2141" t="str">
        <v>Brian Dennehy</v>
      </c>
      <c r="AB2141" t="str">
        <v>Jean-FranÃ§ois Richet</v>
      </c>
      <c r="AC2141">
        <v>954</v>
      </c>
      <c r="AD2141">
        <v>3148</v>
      </c>
      <c r="AE2141">
        <v>25</v>
      </c>
      <c r="AF2141">
        <v>999</v>
      </c>
      <c r="AG2141">
        <v>6.3</v>
      </c>
      <c r="AH2141">
        <v>152</v>
      </c>
      <c r="AI2141">
        <v>109</v>
      </c>
      <c r="AJ2141">
        <v>19976073</v>
      </c>
    </row>
    <row r="2142" spans="1:36" x14ac:dyDescent="0.25">
      <c r="A2142" t="str">
        <v>Keeping the Faith</v>
      </c>
      <c r="B2142">
        <v>36651</v>
      </c>
      <c r="C2142">
        <v>2000</v>
      </c>
      <c r="D2142" t="str">
        <v>2000s</v>
      </c>
      <c r="E2142" t="str">
        <v>Color</v>
      </c>
      <c r="F2142" t="str">
        <v>Comedy</v>
      </c>
      <c r="G2142" t="str">
        <v>English</v>
      </c>
      <c r="H2142" t="str">
        <v>USA</v>
      </c>
      <c r="I2142" t="str">
        <v>PG-13</v>
      </c>
      <c r="J2142" t="str">
        <v>Lisa Edelstein</v>
      </c>
      <c r="K2142" t="str">
        <v>Edward Norton</v>
      </c>
      <c r="L2142">
        <v>955</v>
      </c>
      <c r="M2142">
        <v>5404</v>
      </c>
      <c r="N2142">
        <v>0</v>
      </c>
      <c r="O2142">
        <v>0</v>
      </c>
      <c r="P2142">
        <v>6.4</v>
      </c>
      <c r="R2142" t="str">
        <v>Vampire in Brooklyn</v>
      </c>
      <c r="S2142">
        <v>34918</v>
      </c>
      <c r="T2142">
        <v>1995</v>
      </c>
      <c r="U2142" t="str">
        <v>1990s</v>
      </c>
      <c r="V2142" t="str">
        <v>Color</v>
      </c>
      <c r="W2142" t="str">
        <v>Comedy</v>
      </c>
      <c r="X2142" t="str">
        <v>English</v>
      </c>
      <c r="Y2142" t="str">
        <v>USA</v>
      </c>
      <c r="Z2142" t="str">
        <v>R</v>
      </c>
      <c r="AA2142" t="str">
        <v>John Witherspoon</v>
      </c>
      <c r="AB2142" t="str">
        <v>Wes Craven</v>
      </c>
      <c r="AC2142">
        <v>723</v>
      </c>
      <c r="AD2142">
        <v>2348</v>
      </c>
      <c r="AE2142">
        <v>0</v>
      </c>
      <c r="AF2142">
        <v>1000</v>
      </c>
      <c r="AG2142">
        <v>4.5</v>
      </c>
      <c r="AH2142">
        <v>34</v>
      </c>
      <c r="AI2142">
        <v>100</v>
      </c>
      <c r="AJ2142">
        <v>19900000</v>
      </c>
    </row>
    <row r="2143" spans="1:36" x14ac:dyDescent="0.25">
      <c r="A2143" t="str">
        <v>10th &amp; Wolf</v>
      </c>
      <c r="B2143">
        <v>38850</v>
      </c>
      <c r="C2143">
        <v>2006</v>
      </c>
      <c r="D2143" t="str">
        <v>2000s</v>
      </c>
      <c r="E2143" t="str">
        <v>Color</v>
      </c>
      <c r="F2143" t="str">
        <v>Crime</v>
      </c>
      <c r="G2143" t="str">
        <v>English</v>
      </c>
      <c r="H2143" t="str">
        <v>USA</v>
      </c>
      <c r="I2143" t="str">
        <v>R</v>
      </c>
      <c r="J2143" t="str">
        <v>Brian Dennehy</v>
      </c>
      <c r="K2143" t="str">
        <v>Robert Moresco</v>
      </c>
      <c r="L2143">
        <v>954</v>
      </c>
      <c r="M2143">
        <v>2512</v>
      </c>
      <c r="N2143">
        <v>53</v>
      </c>
      <c r="O2143">
        <v>294</v>
      </c>
      <c r="P2143">
        <v>6.4</v>
      </c>
      <c r="R2143" t="str">
        <v>Hard Rain</v>
      </c>
      <c r="S2143">
        <v>36148</v>
      </c>
      <c r="T2143">
        <v>1998</v>
      </c>
      <c r="U2143" t="str">
        <v>1990s</v>
      </c>
      <c r="V2143" t="str">
        <v>Color</v>
      </c>
      <c r="W2143" t="str">
        <v>Action</v>
      </c>
      <c r="X2143" t="str">
        <v>English</v>
      </c>
      <c r="Y2143" t="str">
        <v>USA</v>
      </c>
      <c r="Z2143" t="str">
        <v>R</v>
      </c>
      <c r="AA2143" t="str">
        <v>Morgan Freeman</v>
      </c>
      <c r="AB2143" t="str">
        <v>Mikael Salomon</v>
      </c>
      <c r="AC2143">
        <v>11000</v>
      </c>
      <c r="AD2143">
        <v>13628</v>
      </c>
      <c r="AE2143">
        <v>13</v>
      </c>
      <c r="AF2143">
        <v>815</v>
      </c>
      <c r="AG2143">
        <v>5.8</v>
      </c>
      <c r="AH2143">
        <v>79</v>
      </c>
      <c r="AI2143">
        <v>97</v>
      </c>
      <c r="AJ2143">
        <v>19819494</v>
      </c>
    </row>
    <row r="2144" spans="1:36" x14ac:dyDescent="0.25">
      <c r="A2144" t="str">
        <v>Baby Boy</v>
      </c>
      <c r="B2144">
        <v>37100</v>
      </c>
      <c r="C2144">
        <v>2001</v>
      </c>
      <c r="D2144" t="str">
        <v>2000s</v>
      </c>
      <c r="E2144" t="str">
        <v>Black and White</v>
      </c>
      <c r="F2144" t="str">
        <v>Crime</v>
      </c>
      <c r="G2144" t="str">
        <v>English</v>
      </c>
      <c r="H2144" t="str">
        <v>USA</v>
      </c>
      <c r="I2144" t="str">
        <v>R</v>
      </c>
      <c r="J2144" t="str">
        <v>Mo'Nique</v>
      </c>
      <c r="K2144" t="str">
        <v>John Singleton</v>
      </c>
      <c r="L2144">
        <v>939</v>
      </c>
      <c r="M2144">
        <v>3107</v>
      </c>
      <c r="N2144">
        <v>309</v>
      </c>
      <c r="O2144">
        <v>1000</v>
      </c>
      <c r="P2144">
        <v>6.4</v>
      </c>
      <c r="R2144" t="str">
        <v>Homefront</v>
      </c>
      <c r="S2144">
        <v>41568</v>
      </c>
      <c r="T2144">
        <v>2013</v>
      </c>
      <c r="U2144" t="str">
        <v>2010s</v>
      </c>
      <c r="V2144" t="str">
        <v>Color</v>
      </c>
      <c r="W2144" t="str">
        <v>Action</v>
      </c>
      <c r="X2144" t="str">
        <v>English</v>
      </c>
      <c r="Y2144" t="str">
        <v>USA</v>
      </c>
      <c r="Z2144" t="str">
        <v>R</v>
      </c>
      <c r="AA2144" t="str">
        <v>Jason Statham</v>
      </c>
      <c r="AB2144" t="str">
        <v>Gary Fleder</v>
      </c>
      <c r="AC2144">
        <v>26000</v>
      </c>
      <c r="AD2144">
        <v>39989</v>
      </c>
      <c r="AE2144">
        <v>39</v>
      </c>
      <c r="AF2144">
        <v>15000</v>
      </c>
      <c r="AG2144">
        <v>6.5</v>
      </c>
      <c r="AH2144">
        <v>203</v>
      </c>
      <c r="AI2144">
        <v>100</v>
      </c>
      <c r="AJ2144">
        <v>19783777</v>
      </c>
    </row>
    <row r="2145" spans="1:36" x14ac:dyDescent="0.25">
      <c r="A2145" t="str">
        <v>Beverly Hills Cop II</v>
      </c>
      <c r="B2145">
        <v>31959</v>
      </c>
      <c r="C2145">
        <v>1987</v>
      </c>
      <c r="D2145" t="str">
        <v>1980s</v>
      </c>
      <c r="E2145" t="str">
        <v>Color</v>
      </c>
      <c r="F2145" t="str">
        <v>Action</v>
      </c>
      <c r="G2145" t="str">
        <v>English</v>
      </c>
      <c r="H2145" t="str">
        <v>USA</v>
      </c>
      <c r="I2145" t="str">
        <v>R</v>
      </c>
      <c r="J2145" t="str">
        <v>Dean Stockwell</v>
      </c>
      <c r="K2145" t="str">
        <v>Tony Scott</v>
      </c>
      <c r="L2145">
        <v>936</v>
      </c>
      <c r="M2145">
        <v>4121</v>
      </c>
      <c r="N2145">
        <v>12000</v>
      </c>
      <c r="O2145">
        <v>0</v>
      </c>
      <c r="P2145">
        <v>6.4</v>
      </c>
      <c r="R2145" t="str">
        <v>The Spirit</v>
      </c>
      <c r="S2145">
        <v>39452</v>
      </c>
      <c r="T2145">
        <v>2008</v>
      </c>
      <c r="U2145" t="str">
        <v>2000s</v>
      </c>
      <c r="V2145" t="str">
        <v>Color</v>
      </c>
      <c r="W2145" t="str">
        <v>Action</v>
      </c>
      <c r="X2145" t="str">
        <v>English</v>
      </c>
      <c r="Y2145" t="str">
        <v>USA</v>
      </c>
      <c r="Z2145" t="str">
        <v>PG-13</v>
      </c>
      <c r="AA2145" t="str">
        <v>Scarlett Johansson</v>
      </c>
      <c r="AB2145" t="str">
        <v>Frank Miller</v>
      </c>
      <c r="AC2145">
        <v>19000</v>
      </c>
      <c r="AD2145">
        <v>20881</v>
      </c>
      <c r="AE2145">
        <v>436</v>
      </c>
      <c r="AF2145">
        <v>2000</v>
      </c>
      <c r="AG2145">
        <v>4.8</v>
      </c>
      <c r="AH2145">
        <v>223</v>
      </c>
      <c r="AI2145">
        <v>103</v>
      </c>
      <c r="AJ2145">
        <v>19781879</v>
      </c>
    </row>
    <row r="2146" spans="1:36" x14ac:dyDescent="0.25">
      <c r="A2146" t="str">
        <v>Neighbors</v>
      </c>
      <c r="B2146">
        <v>41695</v>
      </c>
      <c r="C2146">
        <v>2014</v>
      </c>
      <c r="D2146" t="str">
        <v>2010s</v>
      </c>
      <c r="E2146" t="str">
        <v>Color</v>
      </c>
      <c r="F2146" t="str">
        <v>Comedy</v>
      </c>
      <c r="G2146" t="str">
        <v>English</v>
      </c>
      <c r="H2146" t="str">
        <v>USA</v>
      </c>
      <c r="I2146" t="str">
        <v>R</v>
      </c>
      <c r="J2146" t="str">
        <v>Craig Roberts</v>
      </c>
      <c r="K2146" t="str">
        <v>Nicholas Stoller</v>
      </c>
      <c r="L2146">
        <v>920</v>
      </c>
      <c r="M2146">
        <v>2771</v>
      </c>
      <c r="N2146">
        <v>89</v>
      </c>
      <c r="O2146">
        <v>21000</v>
      </c>
      <c r="P2146">
        <v>6.4</v>
      </c>
      <c r="R2146" t="str">
        <v>The Pledge</v>
      </c>
      <c r="S2146">
        <v>36933</v>
      </c>
      <c r="T2146">
        <v>2001</v>
      </c>
      <c r="U2146" t="str">
        <v>2000s</v>
      </c>
      <c r="V2146" t="str">
        <v>Color</v>
      </c>
      <c r="W2146" t="str">
        <v>Crime</v>
      </c>
      <c r="X2146" t="str">
        <v>English</v>
      </c>
      <c r="Y2146" t="str">
        <v>USA</v>
      </c>
      <c r="Z2146" t="str">
        <v>R</v>
      </c>
      <c r="AA2146" t="str">
        <v>Costas Mandylor</v>
      </c>
      <c r="AB2146" t="str">
        <v>Sean Penn</v>
      </c>
      <c r="AC2146">
        <v>723</v>
      </c>
      <c r="AD2146">
        <v>793</v>
      </c>
      <c r="AE2146">
        <v>0</v>
      </c>
      <c r="AF2146">
        <v>0</v>
      </c>
      <c r="AG2146">
        <v>6.8</v>
      </c>
      <c r="AH2146">
        <v>150</v>
      </c>
      <c r="AI2146">
        <v>124</v>
      </c>
      <c r="AJ2146">
        <v>19719930</v>
      </c>
    </row>
    <row r="2147" spans="1:36" x14ac:dyDescent="0.25">
      <c r="A2147" t="str">
        <v>Riding in Cars with Boys</v>
      </c>
      <c r="B2147">
        <v>37096</v>
      </c>
      <c r="C2147">
        <v>2001</v>
      </c>
      <c r="D2147" t="str">
        <v>2000s</v>
      </c>
      <c r="E2147" t="str">
        <v>Color</v>
      </c>
      <c r="F2147" t="str">
        <v>Biography</v>
      </c>
      <c r="G2147" t="str">
        <v>English</v>
      </c>
      <c r="H2147" t="str">
        <v>USA</v>
      </c>
      <c r="I2147" t="str">
        <v>PG-13</v>
      </c>
      <c r="J2147" t="str">
        <v>Rosie Perez</v>
      </c>
      <c r="K2147" t="str">
        <v>Penny Marshall</v>
      </c>
      <c r="L2147">
        <v>919</v>
      </c>
      <c r="M2147">
        <v>4796</v>
      </c>
      <c r="N2147">
        <v>545</v>
      </c>
      <c r="O2147">
        <v>0</v>
      </c>
      <c r="P2147">
        <v>6.4</v>
      </c>
      <c r="R2147" t="str">
        <v>Summer Catch</v>
      </c>
      <c r="S2147">
        <v>36912</v>
      </c>
      <c r="T2147">
        <v>2001</v>
      </c>
      <c r="U2147" t="str">
        <v>2000s</v>
      </c>
      <c r="V2147" t="str">
        <v>Color</v>
      </c>
      <c r="W2147" t="str">
        <v>Comedy</v>
      </c>
      <c r="X2147" t="str">
        <v>English</v>
      </c>
      <c r="Y2147" t="str">
        <v>USA</v>
      </c>
      <c r="Z2147" t="str">
        <v>PG-13</v>
      </c>
      <c r="AA2147" t="str">
        <v>Marc Blucas</v>
      </c>
      <c r="AB2147" t="str">
        <v>Michael Tollin</v>
      </c>
      <c r="AC2147">
        <v>973</v>
      </c>
      <c r="AD2147">
        <v>3344</v>
      </c>
      <c r="AE2147">
        <v>19</v>
      </c>
      <c r="AF2147">
        <v>476</v>
      </c>
      <c r="AG2147">
        <v>4.9000000000000004</v>
      </c>
      <c r="AH2147">
        <v>50</v>
      </c>
      <c r="AI2147">
        <v>108</v>
      </c>
      <c r="AJ2147">
        <v>19693891</v>
      </c>
    </row>
    <row r="2148" spans="1:36" x14ac:dyDescent="0.25">
      <c r="A2148" t="str">
        <v>Because of Winn-Dixie</v>
      </c>
      <c r="B2148">
        <v>38621</v>
      </c>
      <c r="C2148">
        <v>2005</v>
      </c>
      <c r="D2148" t="str">
        <v>2000s</v>
      </c>
      <c r="E2148" t="str">
        <v>Color</v>
      </c>
      <c r="F2148" t="str">
        <v>Comedy</v>
      </c>
      <c r="G2148" t="str">
        <v>English</v>
      </c>
      <c r="H2148" t="str">
        <v>USA</v>
      </c>
      <c r="I2148" t="str">
        <v>PG</v>
      </c>
      <c r="J2148" t="str">
        <v>Cicely Tyson</v>
      </c>
      <c r="K2148" t="str">
        <v>Wayne Wang</v>
      </c>
      <c r="L2148">
        <v>907</v>
      </c>
      <c r="M2148">
        <v>3462</v>
      </c>
      <c r="N2148">
        <v>61</v>
      </c>
      <c r="O2148">
        <v>1000</v>
      </c>
      <c r="P2148">
        <v>6.4</v>
      </c>
      <c r="R2148" t="str">
        <v>Broken City</v>
      </c>
      <c r="S2148">
        <v>41409</v>
      </c>
      <c r="T2148">
        <v>2013</v>
      </c>
      <c r="U2148" t="str">
        <v>2010s</v>
      </c>
      <c r="V2148" t="str">
        <v>Color</v>
      </c>
      <c r="W2148" t="str">
        <v>Crime</v>
      </c>
      <c r="X2148" t="str">
        <v>English</v>
      </c>
      <c r="Y2148" t="str">
        <v>USA</v>
      </c>
      <c r="Z2148" t="str">
        <v>R</v>
      </c>
      <c r="AA2148" t="str">
        <v>Alona Tal</v>
      </c>
      <c r="AB2148" t="str">
        <v>Allen Hughes</v>
      </c>
      <c r="AC2148">
        <v>1000</v>
      </c>
      <c r="AD2148">
        <v>2073</v>
      </c>
      <c r="AE2148">
        <v>90</v>
      </c>
      <c r="AF2148">
        <v>0</v>
      </c>
      <c r="AG2148">
        <v>6.2</v>
      </c>
      <c r="AH2148">
        <v>298</v>
      </c>
      <c r="AI2148">
        <v>109</v>
      </c>
      <c r="AJ2148">
        <v>19692608</v>
      </c>
    </row>
    <row r="2149" spans="1:36" x14ac:dyDescent="0.25">
      <c r="A2149" t="str">
        <v>The Santa Clause</v>
      </c>
      <c r="B2149">
        <v>34350</v>
      </c>
      <c r="C2149">
        <v>1994</v>
      </c>
      <c r="D2149" t="str">
        <v>1990s</v>
      </c>
      <c r="E2149" t="str">
        <v>Color</v>
      </c>
      <c r="F2149" t="str">
        <v>Comedy</v>
      </c>
      <c r="G2149" t="str">
        <v>English</v>
      </c>
      <c r="H2149" t="str">
        <v>USA</v>
      </c>
      <c r="I2149" t="str">
        <v>PG</v>
      </c>
      <c r="J2149" t="str">
        <v>Judge Reinhold</v>
      </c>
      <c r="K2149" t="str">
        <v>John Pasquin</v>
      </c>
      <c r="L2149">
        <v>901</v>
      </c>
      <c r="M2149">
        <v>2790</v>
      </c>
      <c r="N2149">
        <v>11</v>
      </c>
      <c r="O2149">
        <v>0</v>
      </c>
      <c r="P2149">
        <v>6.4</v>
      </c>
      <c r="R2149" t="str">
        <v>Nine</v>
      </c>
      <c r="S2149">
        <v>40135</v>
      </c>
      <c r="T2149">
        <v>2009</v>
      </c>
      <c r="U2149" t="str">
        <v>2000s</v>
      </c>
      <c r="V2149" t="str">
        <v>Black and White</v>
      </c>
      <c r="W2149" t="str">
        <v>Drama</v>
      </c>
      <c r="X2149" t="str">
        <v>English</v>
      </c>
      <c r="Y2149" t="str">
        <v>USA</v>
      </c>
      <c r="Z2149" t="str">
        <v>PG-13</v>
      </c>
      <c r="AA2149" t="str">
        <v>Fergie</v>
      </c>
      <c r="AB2149" t="str">
        <v>Rob Marshall</v>
      </c>
      <c r="AC2149">
        <v>529</v>
      </c>
      <c r="AD2149">
        <v>619</v>
      </c>
      <c r="AE2149">
        <v>252</v>
      </c>
      <c r="AF2149">
        <v>0</v>
      </c>
      <c r="AG2149">
        <v>5.8</v>
      </c>
      <c r="AH2149">
        <v>205</v>
      </c>
      <c r="AI2149">
        <v>118</v>
      </c>
      <c r="AJ2149">
        <v>19673424</v>
      </c>
    </row>
    <row r="2150" spans="1:36" x14ac:dyDescent="0.25">
      <c r="A2150" t="str">
        <v>Colombiana</v>
      </c>
      <c r="B2150">
        <v>40554</v>
      </c>
      <c r="C2150">
        <v>2011</v>
      </c>
      <c r="D2150" t="str">
        <v>2010s</v>
      </c>
      <c r="E2150" t="str">
        <v>Color</v>
      </c>
      <c r="F2150" t="str">
        <v>Action</v>
      </c>
      <c r="G2150" t="str">
        <v>English</v>
      </c>
      <c r="H2150" t="str">
        <v>France</v>
      </c>
      <c r="I2150" t="str">
        <v>PG-13</v>
      </c>
      <c r="J2150" t="str">
        <v>Jordi MollÃ </v>
      </c>
      <c r="K2150" t="str">
        <v>Olivier Megaton</v>
      </c>
      <c r="L2150">
        <v>877</v>
      </c>
      <c r="M2150">
        <v>3432</v>
      </c>
      <c r="N2150">
        <v>118</v>
      </c>
      <c r="O2150">
        <v>15000</v>
      </c>
      <c r="P2150">
        <v>6.4</v>
      </c>
      <c r="R2150" t="str">
        <v>Reign Over Me</v>
      </c>
      <c r="S2150">
        <v>39313</v>
      </c>
      <c r="T2150">
        <v>2007</v>
      </c>
      <c r="U2150" t="str">
        <v>2000s</v>
      </c>
      <c r="V2150" t="str">
        <v>Color</v>
      </c>
      <c r="W2150" t="str">
        <v>Drama</v>
      </c>
      <c r="X2150" t="str">
        <v>English</v>
      </c>
      <c r="Y2150" t="str">
        <v>USA</v>
      </c>
      <c r="Z2150" t="str">
        <v>R</v>
      </c>
      <c r="AA2150" t="str">
        <v>Adam Sandler</v>
      </c>
      <c r="AB2150" t="str">
        <v>Mike Binder</v>
      </c>
      <c r="AC2150">
        <v>11000</v>
      </c>
      <c r="AD2150">
        <v>17050</v>
      </c>
      <c r="AE2150">
        <v>57</v>
      </c>
      <c r="AF2150">
        <v>0</v>
      </c>
      <c r="AG2150">
        <v>7.5</v>
      </c>
      <c r="AH2150">
        <v>154</v>
      </c>
      <c r="AI2150">
        <v>124</v>
      </c>
      <c r="AJ2150">
        <v>19661987</v>
      </c>
    </row>
    <row r="2151" spans="1:36" x14ac:dyDescent="0.25">
      <c r="A2151" t="str">
        <v>Freakonomics</v>
      </c>
      <c r="B2151">
        <v>40456</v>
      </c>
      <c r="C2151">
        <v>2010</v>
      </c>
      <c r="D2151" t="str">
        <v>2010s</v>
      </c>
      <c r="E2151" t="str">
        <v>Color</v>
      </c>
      <c r="F2151" t="str">
        <v>Documentary</v>
      </c>
      <c r="G2151" t="str">
        <v>English</v>
      </c>
      <c r="H2151" t="str">
        <v>USA</v>
      </c>
      <c r="I2151" t="str">
        <v>PG-13</v>
      </c>
      <c r="J2151" t="str">
        <v>Greg Crowe</v>
      </c>
      <c r="K2151" t="str">
        <v>Heidi Ewing</v>
      </c>
      <c r="L2151">
        <v>875</v>
      </c>
      <c r="M2151">
        <v>2305</v>
      </c>
      <c r="N2151">
        <v>4</v>
      </c>
      <c r="O2151">
        <v>0</v>
      </c>
      <c r="P2151">
        <v>6.4</v>
      </c>
      <c r="R2151" t="str">
        <v>The Life of David Gale</v>
      </c>
      <c r="S2151">
        <v>37756</v>
      </c>
      <c r="T2151">
        <v>2003</v>
      </c>
      <c r="U2151" t="str">
        <v>2000s</v>
      </c>
      <c r="V2151" t="str">
        <v>Color</v>
      </c>
      <c r="W2151" t="str">
        <v>Crime</v>
      </c>
      <c r="X2151" t="str">
        <v>English</v>
      </c>
      <c r="Y2151" t="str">
        <v>USA</v>
      </c>
      <c r="Z2151" t="str">
        <v>R</v>
      </c>
      <c r="AA2151" t="str">
        <v>Kevin Spacey</v>
      </c>
      <c r="AB2151" t="str">
        <v>Alan Parker</v>
      </c>
      <c r="AC2151">
        <v>18000</v>
      </c>
      <c r="AD2151">
        <v>32637</v>
      </c>
      <c r="AE2151">
        <v>317</v>
      </c>
      <c r="AF2151">
        <v>0</v>
      </c>
      <c r="AG2151">
        <v>7.5</v>
      </c>
      <c r="AH2151">
        <v>141</v>
      </c>
      <c r="AI2151">
        <v>130</v>
      </c>
      <c r="AJ2151">
        <v>19593740</v>
      </c>
    </row>
    <row r="2152" spans="1:36" x14ac:dyDescent="0.25">
      <c r="A2152" t="str">
        <v>The Life Before Her Eyes</v>
      </c>
      <c r="B2152">
        <v>39276</v>
      </c>
      <c r="C2152">
        <v>2007</v>
      </c>
      <c r="D2152" t="str">
        <v>2000s</v>
      </c>
      <c r="E2152" t="str">
        <v>Color</v>
      </c>
      <c r="F2152" t="str">
        <v>Drama</v>
      </c>
      <c r="G2152" t="str">
        <v>English</v>
      </c>
      <c r="H2152" t="str">
        <v>USA</v>
      </c>
      <c r="I2152" t="str">
        <v>R</v>
      </c>
      <c r="J2152" t="str">
        <v>Eva Amurri Martino</v>
      </c>
      <c r="K2152" t="str">
        <v>Vadim Perelman</v>
      </c>
      <c r="L2152">
        <v>797</v>
      </c>
      <c r="M2152">
        <v>2073</v>
      </c>
      <c r="N2152">
        <v>26</v>
      </c>
      <c r="O2152">
        <v>1000</v>
      </c>
      <c r="P2152">
        <v>6.4</v>
      </c>
      <c r="R2152" t="str">
        <v>Astro Boy</v>
      </c>
      <c r="S2152">
        <v>39881</v>
      </c>
      <c r="T2152">
        <v>2009</v>
      </c>
      <c r="U2152" t="str">
        <v>2000s</v>
      </c>
      <c r="V2152" t="str">
        <v>Color</v>
      </c>
      <c r="W2152" t="str">
        <v>Action</v>
      </c>
      <c r="X2152" t="str">
        <v>English</v>
      </c>
      <c r="Y2152" t="str">
        <v>Hong Kong</v>
      </c>
      <c r="Z2152" t="str">
        <v>PG</v>
      </c>
      <c r="AA2152" t="str">
        <v>Nicolas Cage</v>
      </c>
      <c r="AB2152" t="str">
        <v>David Bowers</v>
      </c>
      <c r="AC2152">
        <v>12000</v>
      </c>
      <c r="AD2152">
        <v>23365</v>
      </c>
      <c r="AE2152">
        <v>42</v>
      </c>
      <c r="AF2152">
        <v>0</v>
      </c>
      <c r="AG2152">
        <v>6.3</v>
      </c>
      <c r="AH2152">
        <v>138</v>
      </c>
      <c r="AI2152">
        <v>94</v>
      </c>
      <c r="AJ2152">
        <v>19548064</v>
      </c>
    </row>
    <row r="2153" spans="1:36" x14ac:dyDescent="0.25">
      <c r="A2153" t="str">
        <v>The Perfect Storm</v>
      </c>
      <c r="B2153">
        <v>36542</v>
      </c>
      <c r="C2153">
        <v>2000</v>
      </c>
      <c r="D2153" t="str">
        <v>2000s</v>
      </c>
      <c r="E2153" t="str">
        <v>Color</v>
      </c>
      <c r="F2153" t="str">
        <v>Action</v>
      </c>
      <c r="G2153" t="str">
        <v>English</v>
      </c>
      <c r="H2153" t="str">
        <v>USA</v>
      </c>
      <c r="I2153" t="str">
        <v>PG-13</v>
      </c>
      <c r="J2153" t="str">
        <v>Karen Allen</v>
      </c>
      <c r="K2153" t="str">
        <v>Wolfgang Petersen</v>
      </c>
      <c r="L2153">
        <v>784</v>
      </c>
      <c r="M2153">
        <v>2684</v>
      </c>
      <c r="N2153">
        <v>249</v>
      </c>
      <c r="O2153">
        <v>0</v>
      </c>
      <c r="P2153">
        <v>6.4</v>
      </c>
      <c r="R2153" t="str">
        <v>Timeline</v>
      </c>
      <c r="S2153">
        <v>37878</v>
      </c>
      <c r="T2153">
        <v>2003</v>
      </c>
      <c r="U2153" t="str">
        <v>2000s</v>
      </c>
      <c r="V2153" t="str">
        <v>Color</v>
      </c>
      <c r="W2153" t="str">
        <v>Action</v>
      </c>
      <c r="X2153" t="str">
        <v>English</v>
      </c>
      <c r="Y2153" t="str">
        <v>USA</v>
      </c>
      <c r="Z2153" t="str">
        <v>PG-13</v>
      </c>
      <c r="AA2153" t="str">
        <v>Paul Walker</v>
      </c>
      <c r="AB2153" t="str">
        <v>Richard Donner</v>
      </c>
      <c r="AC2153">
        <v>23000</v>
      </c>
      <c r="AD2153">
        <v>43887</v>
      </c>
      <c r="AE2153">
        <v>503</v>
      </c>
      <c r="AF2153">
        <v>0</v>
      </c>
      <c r="AG2153">
        <v>5.6</v>
      </c>
      <c r="AH2153">
        <v>123</v>
      </c>
      <c r="AI2153">
        <v>116</v>
      </c>
      <c r="AJ2153">
        <v>19480739</v>
      </c>
    </row>
    <row r="2154" spans="1:36" x14ac:dyDescent="0.25">
      <c r="A2154" t="str">
        <v>Rat Race</v>
      </c>
      <c r="B2154">
        <v>36975</v>
      </c>
      <c r="C2154">
        <v>2001</v>
      </c>
      <c r="D2154" t="str">
        <v>2000s</v>
      </c>
      <c r="E2154" t="str">
        <v>Color</v>
      </c>
      <c r="F2154" t="str">
        <v>Adventure</v>
      </c>
      <c r="G2154" t="str">
        <v>English</v>
      </c>
      <c r="H2154" t="str">
        <v>Canada</v>
      </c>
      <c r="I2154" t="str">
        <v>PG-13</v>
      </c>
      <c r="J2154" t="str">
        <v>Corinna Harney</v>
      </c>
      <c r="K2154" t="str">
        <v>Jerry Zucker</v>
      </c>
      <c r="L2154">
        <v>779</v>
      </c>
      <c r="M2154">
        <v>1823</v>
      </c>
      <c r="N2154">
        <v>109</v>
      </c>
      <c r="O2154">
        <v>0</v>
      </c>
      <c r="P2154">
        <v>6.4</v>
      </c>
      <c r="R2154" t="str">
        <v>Jason Lives: Friday the 13th Part VI</v>
      </c>
      <c r="S2154">
        <v>31579</v>
      </c>
      <c r="T2154">
        <v>1986</v>
      </c>
      <c r="U2154" t="str">
        <v>1980s</v>
      </c>
      <c r="V2154" t="str">
        <v>Color</v>
      </c>
      <c r="W2154" t="str">
        <v>Horror</v>
      </c>
      <c r="X2154" t="str">
        <v>English</v>
      </c>
      <c r="Y2154" t="str">
        <v>USA</v>
      </c>
      <c r="Z2154" t="str">
        <v>R</v>
      </c>
      <c r="AA2154" t="str">
        <v>Tony Goldwyn</v>
      </c>
      <c r="AB2154" t="str">
        <v>Tom McLoughlin</v>
      </c>
      <c r="AC2154">
        <v>956</v>
      </c>
      <c r="AD2154">
        <v>1862</v>
      </c>
      <c r="AE2154">
        <v>41</v>
      </c>
      <c r="AF2154">
        <v>0</v>
      </c>
      <c r="AG2154">
        <v>5.9</v>
      </c>
      <c r="AH2154">
        <v>158</v>
      </c>
      <c r="AI2154">
        <v>86</v>
      </c>
      <c r="AJ2154">
        <v>19472057</v>
      </c>
    </row>
    <row r="2155" spans="1:36" x14ac:dyDescent="0.25">
      <c r="A2155" t="str">
        <v>The Raven</v>
      </c>
      <c r="B2155">
        <v>41176</v>
      </c>
      <c r="C2155">
        <v>2012</v>
      </c>
      <c r="D2155" t="str">
        <v>2010s</v>
      </c>
      <c r="E2155" t="str">
        <v>Color</v>
      </c>
      <c r="F2155" t="str">
        <v>Crime</v>
      </c>
      <c r="G2155" t="str">
        <v>English</v>
      </c>
      <c r="H2155" t="str">
        <v>USA</v>
      </c>
      <c r="I2155" t="str">
        <v>R</v>
      </c>
      <c r="J2155" t="str">
        <v>Pam Ferris</v>
      </c>
      <c r="K2155" t="str">
        <v>James McTeigue</v>
      </c>
      <c r="L2155">
        <v>771</v>
      </c>
      <c r="M2155">
        <v>2356</v>
      </c>
      <c r="N2155">
        <v>160</v>
      </c>
      <c r="O2155">
        <v>35000</v>
      </c>
      <c r="P2155">
        <v>6.4</v>
      </c>
      <c r="R2155" t="str">
        <v>Valiant</v>
      </c>
      <c r="S2155">
        <v>38527</v>
      </c>
      <c r="T2155">
        <v>2005</v>
      </c>
      <c r="U2155" t="str">
        <v>2000s</v>
      </c>
      <c r="V2155" t="str">
        <v>Color</v>
      </c>
      <c r="W2155" t="str">
        <v>Adventure</v>
      </c>
      <c r="X2155" t="str">
        <v>English</v>
      </c>
      <c r="Y2155" t="str">
        <v>UK</v>
      </c>
      <c r="Z2155" t="str">
        <v>G</v>
      </c>
      <c r="AA2155" t="str">
        <v>Jim Broadbent</v>
      </c>
      <c r="AB2155" t="str">
        <v>Gary Chapman</v>
      </c>
      <c r="AC2155">
        <v>1000</v>
      </c>
      <c r="AD2155">
        <v>1908</v>
      </c>
      <c r="AE2155">
        <v>2</v>
      </c>
      <c r="AF2155">
        <v>538</v>
      </c>
      <c r="AG2155">
        <v>5.6</v>
      </c>
      <c r="AH2155">
        <v>93</v>
      </c>
      <c r="AI2155">
        <v>76</v>
      </c>
      <c r="AJ2155">
        <v>19447478</v>
      </c>
    </row>
    <row r="2156" spans="1:36" x14ac:dyDescent="0.25">
      <c r="A2156" t="str">
        <v>The World Is Not Enough</v>
      </c>
      <c r="B2156">
        <v>36299</v>
      </c>
      <c r="C2156">
        <v>1999</v>
      </c>
      <c r="D2156" t="str">
        <v>1990s</v>
      </c>
      <c r="E2156" t="str">
        <v>Color</v>
      </c>
      <c r="F2156" t="str">
        <v>Action</v>
      </c>
      <c r="G2156" t="str">
        <v>English</v>
      </c>
      <c r="H2156" t="str">
        <v>UK</v>
      </c>
      <c r="I2156" t="str">
        <v>PG-13</v>
      </c>
      <c r="J2156" t="str">
        <v>Colin Salmon</v>
      </c>
      <c r="K2156" t="str">
        <v>Michael Apted</v>
      </c>
      <c r="L2156">
        <v>766</v>
      </c>
      <c r="M2156">
        <v>2037</v>
      </c>
      <c r="N2156">
        <v>150</v>
      </c>
      <c r="O2156">
        <v>2000</v>
      </c>
      <c r="P2156">
        <v>6.4</v>
      </c>
      <c r="R2156" t="str">
        <v>Beautiful Creatures</v>
      </c>
      <c r="S2156">
        <v>41499</v>
      </c>
      <c r="T2156">
        <v>2013</v>
      </c>
      <c r="U2156" t="str">
        <v>2010s</v>
      </c>
      <c r="V2156" t="str">
        <v>Color</v>
      </c>
      <c r="W2156" t="str">
        <v>Drama</v>
      </c>
      <c r="X2156" t="str">
        <v>English</v>
      </c>
      <c r="Y2156" t="str">
        <v>USA</v>
      </c>
      <c r="Z2156" t="str">
        <v>PG-13</v>
      </c>
      <c r="AA2156" t="str">
        <v>Alden Ehrenreich</v>
      </c>
      <c r="AB2156" t="str">
        <v>Richard LaGravenese</v>
      </c>
      <c r="AC2156">
        <v>1000</v>
      </c>
      <c r="AD2156">
        <v>3580</v>
      </c>
      <c r="AE2156">
        <v>98</v>
      </c>
      <c r="AF2156">
        <v>14000</v>
      </c>
      <c r="AG2156">
        <v>6.2</v>
      </c>
      <c r="AH2156">
        <v>231</v>
      </c>
      <c r="AI2156">
        <v>124</v>
      </c>
      <c r="AJ2156">
        <v>19445217</v>
      </c>
    </row>
    <row r="2157" spans="1:36" x14ac:dyDescent="0.25">
      <c r="A2157" t="str">
        <v>Outside Providence</v>
      </c>
      <c r="B2157">
        <v>36495</v>
      </c>
      <c r="C2157">
        <v>1999</v>
      </c>
      <c r="D2157" t="str">
        <v>1990s</v>
      </c>
      <c r="E2157" t="str">
        <v>Color</v>
      </c>
      <c r="F2157" t="str">
        <v>Comedy</v>
      </c>
      <c r="G2157" t="str">
        <v>English</v>
      </c>
      <c r="H2157" t="str">
        <v>USA</v>
      </c>
      <c r="I2157" t="str">
        <v>R</v>
      </c>
      <c r="J2157" t="str">
        <v>Jonathan Brandis</v>
      </c>
      <c r="K2157" t="str">
        <v>Michael Corrente</v>
      </c>
      <c r="L2157">
        <v>761</v>
      </c>
      <c r="M2157">
        <v>2018</v>
      </c>
      <c r="N2157">
        <v>30</v>
      </c>
      <c r="O2157">
        <v>0</v>
      </c>
      <c r="P2157">
        <v>6.4</v>
      </c>
      <c r="R2157" t="str">
        <v>Doug's 1st Movie</v>
      </c>
      <c r="S2157">
        <v>36162</v>
      </c>
      <c r="T2157">
        <v>1999</v>
      </c>
      <c r="U2157" t="str">
        <v>1990s</v>
      </c>
      <c r="V2157" t="str">
        <v>Color</v>
      </c>
      <c r="W2157" t="str">
        <v>Animation</v>
      </c>
      <c r="X2157" t="str">
        <v>English</v>
      </c>
      <c r="Y2157" t="str">
        <v>USA</v>
      </c>
      <c r="Z2157" t="str">
        <v>G</v>
      </c>
      <c r="AA2157" t="str">
        <v>Frank Welker</v>
      </c>
      <c r="AB2157" t="str">
        <v>Maurice Joyce</v>
      </c>
      <c r="AC2157">
        <v>2000</v>
      </c>
      <c r="AD2157">
        <v>2908</v>
      </c>
      <c r="AE2157">
        <v>0</v>
      </c>
      <c r="AF2157">
        <v>122</v>
      </c>
      <c r="AG2157">
        <v>5</v>
      </c>
      <c r="AH2157">
        <v>28</v>
      </c>
      <c r="AI2157">
        <v>77</v>
      </c>
      <c r="AJ2157">
        <v>19421271</v>
      </c>
    </row>
    <row r="2158" spans="1:36" x14ac:dyDescent="0.25">
      <c r="A2158" t="str">
        <v>Be Kind Rewind</v>
      </c>
      <c r="B2158">
        <v>39569</v>
      </c>
      <c r="C2158">
        <v>2008</v>
      </c>
      <c r="D2158" t="str">
        <v>2000s</v>
      </c>
      <c r="E2158" t="str">
        <v>Color</v>
      </c>
      <c r="F2158" t="str">
        <v>Comedy</v>
      </c>
      <c r="G2158" t="str">
        <v>English</v>
      </c>
      <c r="H2158" t="str">
        <v>UK</v>
      </c>
      <c r="I2158" t="str">
        <v>PG-13</v>
      </c>
      <c r="J2158" t="str">
        <v>Quinton Aaron</v>
      </c>
      <c r="K2158" t="str">
        <v>Michel Gondry</v>
      </c>
      <c r="L2158">
        <v>734</v>
      </c>
      <c r="M2158">
        <v>1778</v>
      </c>
      <c r="N2158">
        <v>1000</v>
      </c>
      <c r="O2158">
        <v>0</v>
      </c>
      <c r="P2158">
        <v>6.4</v>
      </c>
      <c r="R2158" t="str">
        <v>Oceans</v>
      </c>
      <c r="S2158">
        <v>39970</v>
      </c>
      <c r="T2158">
        <v>2009</v>
      </c>
      <c r="U2158" t="str">
        <v>2000s</v>
      </c>
      <c r="V2158" t="str">
        <v>Color</v>
      </c>
      <c r="W2158" t="str">
        <v>Documentary</v>
      </c>
      <c r="X2158" t="str">
        <v>French</v>
      </c>
      <c r="Y2158" t="str">
        <v>France</v>
      </c>
      <c r="Z2158" t="str">
        <v>G</v>
      </c>
      <c r="AA2158" t="str">
        <v>Pedro ArmendÃ¡riz Jr.</v>
      </c>
      <c r="AB2158" t="str">
        <v>Jacques Perrin</v>
      </c>
      <c r="AC2158">
        <v>67</v>
      </c>
      <c r="AD2158">
        <v>152</v>
      </c>
      <c r="AE2158">
        <v>63</v>
      </c>
      <c r="AF2158">
        <v>0</v>
      </c>
      <c r="AG2158">
        <v>7.8</v>
      </c>
      <c r="AH2158">
        <v>113</v>
      </c>
      <c r="AI2158">
        <v>104</v>
      </c>
      <c r="AJ2158">
        <v>19406406</v>
      </c>
    </row>
    <row r="2159" spans="1:36" x14ac:dyDescent="0.25">
      <c r="A2159" t="str">
        <v>Paper Towns</v>
      </c>
      <c r="B2159">
        <v>42290</v>
      </c>
      <c r="C2159">
        <v>2015</v>
      </c>
      <c r="D2159" t="str">
        <v>2010s</v>
      </c>
      <c r="E2159" t="str">
        <v>Color</v>
      </c>
      <c r="F2159" t="str">
        <v>Drama</v>
      </c>
      <c r="G2159" t="str">
        <v>English</v>
      </c>
      <c r="H2159" t="str">
        <v>USA</v>
      </c>
      <c r="I2159" t="str">
        <v>PG-13</v>
      </c>
      <c r="J2159" t="str">
        <v>Nat Wolff</v>
      </c>
      <c r="K2159" t="str">
        <v>Jake Schreier</v>
      </c>
      <c r="L2159">
        <v>733</v>
      </c>
      <c r="M2159">
        <v>2753</v>
      </c>
      <c r="N2159">
        <v>14</v>
      </c>
      <c r="O2159">
        <v>0</v>
      </c>
      <c r="P2159">
        <v>6.4</v>
      </c>
      <c r="R2159" t="str">
        <v>Wonder Boys</v>
      </c>
      <c r="S2159">
        <v>36584</v>
      </c>
      <c r="T2159">
        <v>2000</v>
      </c>
      <c r="U2159" t="str">
        <v>2000s</v>
      </c>
      <c r="V2159" t="str">
        <v>Color</v>
      </c>
      <c r="W2159" t="str">
        <v>Comedy</v>
      </c>
      <c r="X2159" t="str">
        <v>English</v>
      </c>
      <c r="Y2159" t="str">
        <v>USA</v>
      </c>
      <c r="Z2159" t="str">
        <v>R</v>
      </c>
      <c r="AA2159" t="str">
        <v>Robert Downey Jr.</v>
      </c>
      <c r="AB2159" t="str">
        <v>Curtis Hanson</v>
      </c>
      <c r="AC2159">
        <v>21000</v>
      </c>
      <c r="AD2159">
        <v>22974</v>
      </c>
      <c r="AE2159">
        <v>161</v>
      </c>
      <c r="AF2159">
        <v>0</v>
      </c>
      <c r="AG2159">
        <v>7.4</v>
      </c>
      <c r="AH2159">
        <v>173</v>
      </c>
      <c r="AI2159">
        <v>107</v>
      </c>
      <c r="AJ2159">
        <v>19389454</v>
      </c>
    </row>
    <row r="2160" spans="1:36" x14ac:dyDescent="0.25">
      <c r="A2160" t="str">
        <v>Dirty Work</v>
      </c>
      <c r="B2160">
        <v>35940</v>
      </c>
      <c r="C2160">
        <v>1998</v>
      </c>
      <c r="D2160" t="str">
        <v>1990s</v>
      </c>
      <c r="E2160" t="str">
        <v>Color</v>
      </c>
      <c r="F2160" t="str">
        <v>Comedy</v>
      </c>
      <c r="G2160" t="str">
        <v>English</v>
      </c>
      <c r="H2160" t="str">
        <v>Canada</v>
      </c>
      <c r="I2160" t="str">
        <v>PG-13</v>
      </c>
      <c r="J2160" t="str">
        <v>Don Rickles</v>
      </c>
      <c r="K2160" t="str">
        <v>Bob Saget</v>
      </c>
      <c r="L2160">
        <v>721</v>
      </c>
      <c r="M2160">
        <v>1805</v>
      </c>
      <c r="N2160">
        <v>799</v>
      </c>
      <c r="O2160">
        <v>679</v>
      </c>
      <c r="P2160">
        <v>6.4</v>
      </c>
      <c r="R2160" t="str">
        <v>The Producers</v>
      </c>
      <c r="S2160">
        <v>38401</v>
      </c>
      <c r="T2160">
        <v>2005</v>
      </c>
      <c r="U2160" t="str">
        <v>2000s</v>
      </c>
      <c r="V2160" t="str">
        <v>Color</v>
      </c>
      <c r="W2160" t="str">
        <v>Comedy</v>
      </c>
      <c r="X2160" t="str">
        <v>English</v>
      </c>
      <c r="Y2160" t="str">
        <v>USA</v>
      </c>
      <c r="Z2160" t="str">
        <v>PG-13</v>
      </c>
      <c r="AA2160" t="str">
        <v>Jon Lovitz</v>
      </c>
      <c r="AB2160" t="str">
        <v>Susan Stroman</v>
      </c>
      <c r="AC2160">
        <v>11000</v>
      </c>
      <c r="AD2160">
        <v>24351</v>
      </c>
      <c r="AE2160">
        <v>38</v>
      </c>
      <c r="AF2160">
        <v>0</v>
      </c>
      <c r="AG2160">
        <v>6.4</v>
      </c>
      <c r="AH2160">
        <v>168</v>
      </c>
      <c r="AI2160">
        <v>134</v>
      </c>
      <c r="AJ2160">
        <v>19377727</v>
      </c>
    </row>
    <row r="2161" spans="1:36" x14ac:dyDescent="0.25">
      <c r="A2161" t="str">
        <v>Rapa Nui</v>
      </c>
      <c r="B2161">
        <v>34417</v>
      </c>
      <c r="C2161">
        <v>1994</v>
      </c>
      <c r="D2161" t="str">
        <v>1990s</v>
      </c>
      <c r="E2161" t="str">
        <v>Color</v>
      </c>
      <c r="F2161" t="str">
        <v>Action</v>
      </c>
      <c r="G2161" t="str">
        <v>English</v>
      </c>
      <c r="H2161" t="str">
        <v>USA</v>
      </c>
      <c r="I2161" t="str">
        <v>R</v>
      </c>
      <c r="J2161" t="str">
        <v>Esai Morales</v>
      </c>
      <c r="K2161" t="str">
        <v>Kevin Reynolds</v>
      </c>
      <c r="L2161">
        <v>699</v>
      </c>
      <c r="M2161">
        <v>1592</v>
      </c>
      <c r="N2161">
        <v>58</v>
      </c>
      <c r="O2161">
        <v>399</v>
      </c>
      <c r="P2161">
        <v>6.4</v>
      </c>
      <c r="R2161" t="str">
        <v>Saving Silverman</v>
      </c>
      <c r="S2161">
        <v>37052</v>
      </c>
      <c r="T2161">
        <v>2001</v>
      </c>
      <c r="U2161" t="str">
        <v>2000s</v>
      </c>
      <c r="V2161" t="str">
        <v>Color</v>
      </c>
      <c r="W2161" t="str">
        <v>Comedy</v>
      </c>
      <c r="X2161" t="str">
        <v>English</v>
      </c>
      <c r="Y2161" t="str">
        <v>USA</v>
      </c>
      <c r="Z2161" t="str">
        <v>PG-13</v>
      </c>
      <c r="AA2161" t="str">
        <v>Amanda Detmer</v>
      </c>
      <c r="AB2161" t="str">
        <v>Dennis Dugan</v>
      </c>
      <c r="AC2161">
        <v>240</v>
      </c>
      <c r="AD2161">
        <v>664</v>
      </c>
      <c r="AE2161">
        <v>221</v>
      </c>
      <c r="AF2161">
        <v>739</v>
      </c>
      <c r="AG2161">
        <v>5.9</v>
      </c>
      <c r="AH2161">
        <v>97</v>
      </c>
      <c r="AI2161">
        <v>96</v>
      </c>
      <c r="AJ2161">
        <v>19351569</v>
      </c>
    </row>
    <row r="2162" spans="1:36" x14ac:dyDescent="0.25">
      <c r="A2162" t="str">
        <v>Welcome to Collinwood</v>
      </c>
      <c r="B2162">
        <v>37290</v>
      </c>
      <c r="C2162">
        <v>2002</v>
      </c>
      <c r="D2162" t="str">
        <v>2000s</v>
      </c>
      <c r="E2162" t="str">
        <v>Color</v>
      </c>
      <c r="F2162" t="str">
        <v>Comedy</v>
      </c>
      <c r="G2162" t="str">
        <v>English</v>
      </c>
      <c r="H2162" t="str">
        <v>USA</v>
      </c>
      <c r="I2162" t="str">
        <v>R</v>
      </c>
      <c r="J2162" t="str">
        <v>Michael Jeter</v>
      </c>
      <c r="K2162" t="str">
        <v>Anthony Russo</v>
      </c>
      <c r="L2162">
        <v>693</v>
      </c>
      <c r="M2162">
        <v>1373</v>
      </c>
      <c r="N2162">
        <v>94</v>
      </c>
      <c r="O2162">
        <v>423</v>
      </c>
      <c r="P2162">
        <v>6.4</v>
      </c>
      <c r="R2162" t="str">
        <v>Runner Runner</v>
      </c>
      <c r="S2162">
        <v>41306</v>
      </c>
      <c r="T2162">
        <v>2013</v>
      </c>
      <c r="U2162" t="str">
        <v>2010s</v>
      </c>
      <c r="V2162" t="str">
        <v>Color</v>
      </c>
      <c r="W2162" t="str">
        <v>Crime</v>
      </c>
      <c r="X2162" t="str">
        <v>English</v>
      </c>
      <c r="Y2162" t="str">
        <v>USA</v>
      </c>
      <c r="Z2162" t="str">
        <v>R</v>
      </c>
      <c r="AA2162" t="str">
        <v>Justin Timberlake</v>
      </c>
      <c r="AB2162" t="str">
        <v>Brad Furman</v>
      </c>
      <c r="AC2162">
        <v>3000</v>
      </c>
      <c r="AD2162">
        <v>5706</v>
      </c>
      <c r="AE2162">
        <v>65</v>
      </c>
      <c r="AF2162">
        <v>0</v>
      </c>
      <c r="AG2162">
        <v>5.6</v>
      </c>
      <c r="AH2162">
        <v>184</v>
      </c>
      <c r="AI2162">
        <v>88</v>
      </c>
      <c r="AJ2162">
        <v>19316646</v>
      </c>
    </row>
    <row r="2163" spans="1:36" x14ac:dyDescent="0.25">
      <c r="A2163" t="str">
        <v>Bandslam</v>
      </c>
      <c r="B2163">
        <v>39956</v>
      </c>
      <c r="C2163">
        <v>2009</v>
      </c>
      <c r="D2163" t="str">
        <v>2000s</v>
      </c>
      <c r="E2163" t="str">
        <v>Color</v>
      </c>
      <c r="F2163" t="str">
        <v>Comedy</v>
      </c>
      <c r="G2163" t="str">
        <v>English</v>
      </c>
      <c r="H2163" t="str">
        <v>USA</v>
      </c>
      <c r="I2163" t="str">
        <v>PG</v>
      </c>
      <c r="J2163" t="str">
        <v>Scott Porter</v>
      </c>
      <c r="K2163" t="str">
        <v>Todd Graff</v>
      </c>
      <c r="L2163">
        <v>690</v>
      </c>
      <c r="M2163">
        <v>1573</v>
      </c>
      <c r="N2163">
        <v>650</v>
      </c>
      <c r="O2163">
        <v>1000</v>
      </c>
      <c r="P2163">
        <v>6.4</v>
      </c>
      <c r="R2163" t="str">
        <v>Cursed</v>
      </c>
      <c r="S2163">
        <v>38456</v>
      </c>
      <c r="T2163">
        <v>2005</v>
      </c>
      <c r="U2163" t="str">
        <v>2000s</v>
      </c>
      <c r="V2163" t="str">
        <v>Color</v>
      </c>
      <c r="W2163" t="str">
        <v>Comedy</v>
      </c>
      <c r="X2163" t="str">
        <v>English</v>
      </c>
      <c r="Y2163" t="str">
        <v>USA</v>
      </c>
      <c r="Z2163" t="str">
        <v>PG-13</v>
      </c>
      <c r="AA2163" t="str">
        <v>Shannon Elizabeth</v>
      </c>
      <c r="AB2163" t="str">
        <v>Wes Craven</v>
      </c>
      <c r="AC2163">
        <v>1000</v>
      </c>
      <c r="AD2163">
        <v>2535</v>
      </c>
      <c r="AE2163">
        <v>0</v>
      </c>
      <c r="AF2163">
        <v>0</v>
      </c>
      <c r="AG2163">
        <v>5</v>
      </c>
      <c r="AH2163">
        <v>158</v>
      </c>
      <c r="AI2163">
        <v>99</v>
      </c>
      <c r="AJ2163">
        <v>19294901</v>
      </c>
    </row>
    <row r="2164" spans="1:36" x14ac:dyDescent="0.25">
      <c r="A2164" t="str">
        <v>Rio 2</v>
      </c>
      <c r="B2164">
        <v>41660</v>
      </c>
      <c r="C2164">
        <v>2014</v>
      </c>
      <c r="D2164" t="str">
        <v>2010s</v>
      </c>
      <c r="E2164" t="str">
        <v>Color</v>
      </c>
      <c r="F2164" t="str">
        <v>Adventure</v>
      </c>
      <c r="G2164" t="str">
        <v>English</v>
      </c>
      <c r="H2164" t="str">
        <v>USA</v>
      </c>
      <c r="I2164" t="str">
        <v>G</v>
      </c>
      <c r="J2164" t="str">
        <v>Miguel Ferrer</v>
      </c>
      <c r="K2164" t="str">
        <v>Carlos Saldanha</v>
      </c>
      <c r="L2164">
        <v>688</v>
      </c>
      <c r="M2164">
        <v>1031</v>
      </c>
      <c r="N2164">
        <v>107</v>
      </c>
      <c r="O2164">
        <v>0</v>
      </c>
      <c r="P2164">
        <v>6.4</v>
      </c>
      <c r="R2164" t="str">
        <v>Summer of Sam</v>
      </c>
      <c r="S2164">
        <v>36273</v>
      </c>
      <c r="T2164">
        <v>1999</v>
      </c>
      <c r="U2164" t="str">
        <v>1990s</v>
      </c>
      <c r="V2164" t="str">
        <v>Color</v>
      </c>
      <c r="W2164" t="str">
        <v>Crime</v>
      </c>
      <c r="X2164" t="str">
        <v>English</v>
      </c>
      <c r="Y2164" t="str">
        <v>USA</v>
      </c>
      <c r="Z2164" t="str">
        <v>R</v>
      </c>
      <c r="AA2164" t="str">
        <v>Mira Sorvino</v>
      </c>
      <c r="AB2164" t="str">
        <v>Spike Lee</v>
      </c>
      <c r="AC2164">
        <v>978</v>
      </c>
      <c r="AD2164">
        <v>5386</v>
      </c>
      <c r="AE2164">
        <v>0</v>
      </c>
      <c r="AF2164">
        <v>0</v>
      </c>
      <c r="AG2164">
        <v>6.6</v>
      </c>
      <c r="AH2164">
        <v>85</v>
      </c>
      <c r="AI2164">
        <v>142</v>
      </c>
      <c r="AJ2164">
        <v>19283782</v>
      </c>
    </row>
    <row r="2165" spans="1:36" x14ac:dyDescent="0.25">
      <c r="A2165" t="str">
        <v>There Goes My Baby</v>
      </c>
      <c r="B2165">
        <v>34421</v>
      </c>
      <c r="C2165">
        <v>1994</v>
      </c>
      <c r="D2165" t="str">
        <v>1990s</v>
      </c>
      <c r="E2165" t="str">
        <v>Color</v>
      </c>
      <c r="F2165" t="str">
        <v>Comedy</v>
      </c>
      <c r="G2165" t="str">
        <v>English</v>
      </c>
      <c r="H2165" t="str">
        <v>USA</v>
      </c>
      <c r="I2165" t="str">
        <v>R</v>
      </c>
      <c r="J2165" t="str">
        <v>Ricky Schroder</v>
      </c>
      <c r="K2165" t="str">
        <v>Floyd Mutrux</v>
      </c>
      <c r="L2165">
        <v>665</v>
      </c>
      <c r="M2165">
        <v>2272</v>
      </c>
      <c r="N2165">
        <v>11</v>
      </c>
      <c r="O2165">
        <v>119</v>
      </c>
      <c r="P2165">
        <v>6.4</v>
      </c>
      <c r="R2165" t="str">
        <v>House Party 2</v>
      </c>
      <c r="S2165">
        <v>33275</v>
      </c>
      <c r="T2165">
        <v>1991</v>
      </c>
      <c r="U2165" t="str">
        <v>1990s</v>
      </c>
      <c r="V2165" t="str">
        <v>Color</v>
      </c>
      <c r="W2165" t="str">
        <v>Comedy</v>
      </c>
      <c r="X2165" t="str">
        <v>English</v>
      </c>
      <c r="Y2165" t="str">
        <v>USA</v>
      </c>
      <c r="Z2165" t="str">
        <v>R</v>
      </c>
      <c r="AA2165" t="str">
        <v>William Schallert</v>
      </c>
      <c r="AB2165" t="str">
        <v>George Jackson</v>
      </c>
      <c r="AC2165">
        <v>901</v>
      </c>
      <c r="AD2165">
        <v>2523</v>
      </c>
      <c r="AE2165">
        <v>0</v>
      </c>
      <c r="AF2165">
        <v>232</v>
      </c>
      <c r="AG2165">
        <v>5.0999999999999996</v>
      </c>
      <c r="AH2165">
        <v>12</v>
      </c>
      <c r="AI2165">
        <v>94</v>
      </c>
      <c r="AJ2165">
        <v>19281235</v>
      </c>
    </row>
    <row r="2166" spans="1:36" x14ac:dyDescent="0.25">
      <c r="A2166" t="str">
        <v>Monsters</v>
      </c>
      <c r="B2166">
        <v>40490</v>
      </c>
      <c r="C2166">
        <v>2010</v>
      </c>
      <c r="D2166" t="str">
        <v>2010s</v>
      </c>
      <c r="E2166" t="str">
        <v>Color</v>
      </c>
      <c r="F2166" t="str">
        <v>Drama</v>
      </c>
      <c r="G2166" t="str">
        <v>English</v>
      </c>
      <c r="H2166" t="str">
        <v>UK</v>
      </c>
      <c r="I2166" t="str">
        <v>R</v>
      </c>
      <c r="J2166" t="str">
        <v>Scoot McNairy</v>
      </c>
      <c r="K2166" t="str">
        <v>Gareth Edwards</v>
      </c>
      <c r="L2166">
        <v>660</v>
      </c>
      <c r="M2166">
        <v>1118</v>
      </c>
      <c r="N2166">
        <v>380</v>
      </c>
      <c r="O2166">
        <v>19000</v>
      </c>
      <c r="P2166">
        <v>6.4</v>
      </c>
      <c r="R2166" t="str">
        <v>Martin Lawrence Live: Runteldat</v>
      </c>
      <c r="S2166">
        <v>37475</v>
      </c>
      <c r="T2166">
        <v>2002</v>
      </c>
      <c r="U2166" t="str">
        <v>2000s</v>
      </c>
      <c r="V2166" t="str">
        <v>Color</v>
      </c>
      <c r="W2166" t="str">
        <v>Biography</v>
      </c>
      <c r="X2166" t="str">
        <v>English</v>
      </c>
      <c r="Y2166" t="str">
        <v>USA</v>
      </c>
      <c r="Z2166" t="str">
        <v>R</v>
      </c>
      <c r="AA2166" t="str">
        <v>Nancy O'Dell</v>
      </c>
      <c r="AB2166" t="str">
        <v>David Raynr</v>
      </c>
      <c r="AC2166">
        <v>71</v>
      </c>
      <c r="AD2166">
        <v>159</v>
      </c>
      <c r="AE2166">
        <v>9</v>
      </c>
      <c r="AF2166">
        <v>63</v>
      </c>
      <c r="AG2166">
        <v>5.4</v>
      </c>
      <c r="AH2166">
        <v>24</v>
      </c>
      <c r="AI2166">
        <v>113</v>
      </c>
      <c r="AJ2166">
        <v>19184015</v>
      </c>
    </row>
    <row r="2167" spans="1:36" x14ac:dyDescent="0.25">
      <c r="A2167" t="str">
        <v>Terminator 3: Rise of the Machines</v>
      </c>
      <c r="B2167">
        <v>37785</v>
      </c>
      <c r="C2167">
        <v>2003</v>
      </c>
      <c r="D2167" t="str">
        <v>2000s</v>
      </c>
      <c r="E2167" t="str">
        <v>Color</v>
      </c>
      <c r="F2167" t="str">
        <v>Action</v>
      </c>
      <c r="G2167" t="str">
        <v>English</v>
      </c>
      <c r="H2167" t="str">
        <v>USA</v>
      </c>
      <c r="I2167" t="str">
        <v>R</v>
      </c>
      <c r="J2167" t="str">
        <v>Nick Stahl</v>
      </c>
      <c r="K2167" t="str">
        <v>Jonathan Mostow</v>
      </c>
      <c r="L2167">
        <v>648</v>
      </c>
      <c r="M2167">
        <v>1769</v>
      </c>
      <c r="N2167">
        <v>84</v>
      </c>
      <c r="O2167">
        <v>0</v>
      </c>
      <c r="P2167">
        <v>6.4</v>
      </c>
      <c r="R2167" t="str">
        <v>Beerfest</v>
      </c>
      <c r="S2167">
        <v>38955</v>
      </c>
      <c r="T2167">
        <v>2006</v>
      </c>
      <c r="U2167" t="str">
        <v>2000s</v>
      </c>
      <c r="V2167" t="str">
        <v>Color</v>
      </c>
      <c r="W2167" t="str">
        <v>Comedy</v>
      </c>
      <c r="X2167" t="str">
        <v>English</v>
      </c>
      <c r="Y2167" t="str">
        <v>USA</v>
      </c>
      <c r="Z2167" t="str">
        <v>R</v>
      </c>
      <c r="AA2167" t="str">
        <v>Chris Moss</v>
      </c>
      <c r="AB2167" t="str">
        <v>Jay Chandrasekhar</v>
      </c>
      <c r="AC2167">
        <v>33000</v>
      </c>
      <c r="AD2167">
        <v>35345</v>
      </c>
      <c r="AE2167">
        <v>422</v>
      </c>
      <c r="AF2167">
        <v>0</v>
      </c>
      <c r="AG2167">
        <v>6.3</v>
      </c>
      <c r="AH2167">
        <v>91</v>
      </c>
      <c r="AI2167">
        <v>110</v>
      </c>
      <c r="AJ2167">
        <v>19179969</v>
      </c>
    </row>
    <row r="2168" spans="1:36" x14ac:dyDescent="0.25">
      <c r="A2168" t="str">
        <v>Roar</v>
      </c>
      <c r="B2168">
        <v>29808</v>
      </c>
      <c r="C2168">
        <v>1981</v>
      </c>
      <c r="D2168" t="str">
        <v>1980s</v>
      </c>
      <c r="E2168" t="str">
        <v>Color</v>
      </c>
      <c r="F2168" t="str">
        <v>Adventure</v>
      </c>
      <c r="G2168" t="str">
        <v>English</v>
      </c>
      <c r="H2168" t="str">
        <v>USA</v>
      </c>
      <c r="I2168" t="str">
        <v>PG</v>
      </c>
      <c r="J2168" t="str">
        <v>Tippi Hedren</v>
      </c>
      <c r="K2168" t="str">
        <v>Noel Marshall</v>
      </c>
      <c r="L2168">
        <v>634</v>
      </c>
      <c r="M2168">
        <v>1262</v>
      </c>
      <c r="N2168">
        <v>4</v>
      </c>
      <c r="O2168">
        <v>0</v>
      </c>
      <c r="P2168">
        <v>6.4</v>
      </c>
      <c r="R2168" t="str">
        <v>Friday the 13th Part VII: The New Blood</v>
      </c>
      <c r="S2168">
        <v>32309</v>
      </c>
      <c r="T2168">
        <v>1988</v>
      </c>
      <c r="U2168" t="str">
        <v>1980s</v>
      </c>
      <c r="V2168" t="str">
        <v>Color</v>
      </c>
      <c r="W2168" t="str">
        <v>Horror</v>
      </c>
      <c r="X2168" t="str">
        <v>English</v>
      </c>
      <c r="Y2168" t="str">
        <v>USA</v>
      </c>
      <c r="Z2168" t="str">
        <v>R</v>
      </c>
      <c r="AA2168" t="str">
        <v>Kane Hodder</v>
      </c>
      <c r="AB2168" t="str">
        <v>John Carl Buechler</v>
      </c>
      <c r="AC2168">
        <v>935</v>
      </c>
      <c r="AD2168">
        <v>1855</v>
      </c>
      <c r="AE2168">
        <v>152</v>
      </c>
      <c r="AF2168">
        <v>0</v>
      </c>
      <c r="AG2168">
        <v>5.3</v>
      </c>
      <c r="AH2168">
        <v>110</v>
      </c>
      <c r="AI2168">
        <v>88</v>
      </c>
      <c r="AJ2168">
        <v>19170001</v>
      </c>
    </row>
    <row r="2169" spans="1:36" x14ac:dyDescent="0.25">
      <c r="A2169" t="str">
        <v>The Mighty Ducks</v>
      </c>
      <c r="B2169">
        <v>33752</v>
      </c>
      <c r="C2169">
        <v>1992</v>
      </c>
      <c r="D2169" t="str">
        <v>1990s</v>
      </c>
      <c r="E2169" t="str">
        <v>Color</v>
      </c>
      <c r="F2169" t="str">
        <v>Comedy</v>
      </c>
      <c r="G2169" t="str">
        <v>English</v>
      </c>
      <c r="H2169" t="str">
        <v>USA</v>
      </c>
      <c r="I2169" t="str">
        <v>PG</v>
      </c>
      <c r="J2169" t="str">
        <v>Lane Smith</v>
      </c>
      <c r="K2169" t="str">
        <v>Stephen Herek</v>
      </c>
      <c r="L2169">
        <v>633</v>
      </c>
      <c r="M2169">
        <v>3362</v>
      </c>
      <c r="N2169">
        <v>65</v>
      </c>
      <c r="O2169">
        <v>0</v>
      </c>
      <c r="P2169">
        <v>6.4</v>
      </c>
      <c r="R2169" t="str">
        <v>Tuck Everlasting</v>
      </c>
      <c r="S2169">
        <v>37555</v>
      </c>
      <c r="T2169">
        <v>2002</v>
      </c>
      <c r="U2169" t="str">
        <v>2000s</v>
      </c>
      <c r="V2169" t="str">
        <v>Color</v>
      </c>
      <c r="W2169" t="str">
        <v>Drama</v>
      </c>
      <c r="X2169" t="str">
        <v>English</v>
      </c>
      <c r="Y2169" t="str">
        <v>USA</v>
      </c>
      <c r="Z2169" t="str">
        <v>PG</v>
      </c>
      <c r="AA2169" t="str">
        <v>William Hurt</v>
      </c>
      <c r="AB2169" t="str">
        <v>Jay Russell</v>
      </c>
      <c r="AC2169">
        <v>882</v>
      </c>
      <c r="AD2169">
        <v>2661</v>
      </c>
      <c r="AE2169">
        <v>13</v>
      </c>
      <c r="AF2169">
        <v>0</v>
      </c>
      <c r="AG2169">
        <v>6.7</v>
      </c>
      <c r="AH2169">
        <v>69</v>
      </c>
      <c r="AI2169">
        <v>90</v>
      </c>
      <c r="AJ2169">
        <v>19158074</v>
      </c>
    </row>
    <row r="2170" spans="1:36" x14ac:dyDescent="0.25">
      <c r="A2170" t="str">
        <v>Dreaming of Joseph Lees</v>
      </c>
      <c r="B2170">
        <v>36237</v>
      </c>
      <c r="C2170">
        <v>1999</v>
      </c>
      <c r="D2170" t="str">
        <v>1990s</v>
      </c>
      <c r="E2170" t="str">
        <v>Color</v>
      </c>
      <c r="F2170" t="str">
        <v>Drama</v>
      </c>
      <c r="G2170" t="str">
        <v>English</v>
      </c>
      <c r="H2170" t="str">
        <v>USA</v>
      </c>
      <c r="I2170" t="str">
        <v>R</v>
      </c>
      <c r="J2170" t="str">
        <v>Samantha Morton</v>
      </c>
      <c r="K2170" t="str">
        <v>Eric Styles</v>
      </c>
      <c r="L2170">
        <v>631</v>
      </c>
      <c r="M2170">
        <v>2020</v>
      </c>
      <c r="N2170">
        <v>4</v>
      </c>
      <c r="O2170">
        <v>100</v>
      </c>
      <c r="P2170">
        <v>6.4</v>
      </c>
      <c r="R2170" t="str">
        <v>My Best Friend's Girl</v>
      </c>
      <c r="S2170">
        <v>39482</v>
      </c>
      <c r="T2170">
        <v>2008</v>
      </c>
      <c r="U2170" t="str">
        <v>2000s</v>
      </c>
      <c r="V2170" t="str">
        <v>Color</v>
      </c>
      <c r="W2170" t="str">
        <v>Comedy</v>
      </c>
      <c r="X2170" t="str">
        <v>English</v>
      </c>
      <c r="Y2170" t="str">
        <v>USA</v>
      </c>
      <c r="Z2170" t="str">
        <v>R</v>
      </c>
      <c r="AA2170" t="str">
        <v>Dane Cook</v>
      </c>
      <c r="AB2170" t="str">
        <v>Howard Deutch</v>
      </c>
      <c r="AC2170">
        <v>1000</v>
      </c>
      <c r="AD2170">
        <v>3301</v>
      </c>
      <c r="AE2170">
        <v>41</v>
      </c>
      <c r="AF2170">
        <v>0</v>
      </c>
      <c r="AG2170">
        <v>5.9</v>
      </c>
      <c r="AH2170">
        <v>80</v>
      </c>
      <c r="AI2170">
        <v>112</v>
      </c>
      <c r="AJ2170">
        <v>19151864</v>
      </c>
    </row>
    <row r="2171" spans="1:36" x14ac:dyDescent="0.25">
      <c r="A2171" t="str">
        <v>Compliance</v>
      </c>
      <c r="B2171">
        <v>41180</v>
      </c>
      <c r="C2171">
        <v>2012</v>
      </c>
      <c r="D2171" t="str">
        <v>2010s</v>
      </c>
      <c r="E2171" t="str">
        <v>Color</v>
      </c>
      <c r="F2171" t="str">
        <v>Biography</v>
      </c>
      <c r="G2171" t="str">
        <v>English</v>
      </c>
      <c r="H2171" t="str">
        <v>USA</v>
      </c>
      <c r="I2171" t="str">
        <v>R</v>
      </c>
      <c r="J2171" t="str">
        <v>Dreama Walker</v>
      </c>
      <c r="K2171" t="str">
        <v>Craig Zobel</v>
      </c>
      <c r="L2171">
        <v>601</v>
      </c>
      <c r="M2171">
        <v>1734</v>
      </c>
      <c r="N2171">
        <v>25</v>
      </c>
      <c r="O2171">
        <v>0</v>
      </c>
      <c r="P2171">
        <v>6.4</v>
      </c>
      <c r="R2171" t="str">
        <v>Man of the House</v>
      </c>
      <c r="S2171">
        <v>38508</v>
      </c>
      <c r="T2171">
        <v>2005</v>
      </c>
      <c r="U2171" t="str">
        <v>2000s</v>
      </c>
      <c r="V2171" t="str">
        <v>Color</v>
      </c>
      <c r="W2171" t="str">
        <v>Action</v>
      </c>
      <c r="X2171" t="str">
        <v>English</v>
      </c>
      <c r="Y2171" t="str">
        <v>USA</v>
      </c>
      <c r="Z2171" t="str">
        <v>PG-13</v>
      </c>
      <c r="AA2171" t="str">
        <v>Christina Milian</v>
      </c>
      <c r="AB2171" t="str">
        <v>Stephen Herek</v>
      </c>
      <c r="AC2171">
        <v>1000</v>
      </c>
      <c r="AD2171">
        <v>6171</v>
      </c>
      <c r="AE2171">
        <v>65</v>
      </c>
      <c r="AF2171">
        <v>779</v>
      </c>
      <c r="AG2171">
        <v>5.4</v>
      </c>
      <c r="AH2171">
        <v>59</v>
      </c>
      <c r="AI2171">
        <v>100</v>
      </c>
      <c r="AJ2171">
        <v>19118247</v>
      </c>
    </row>
    <row r="2172" spans="1:36" x14ac:dyDescent="0.25">
      <c r="A2172" t="str">
        <v>The Dictator</v>
      </c>
      <c r="B2172">
        <v>41014</v>
      </c>
      <c r="C2172">
        <v>2012</v>
      </c>
      <c r="D2172" t="str">
        <v>2010s</v>
      </c>
      <c r="E2172" t="str">
        <v>Color</v>
      </c>
      <c r="F2172" t="str">
        <v>Comedy</v>
      </c>
      <c r="G2172" t="str">
        <v>English</v>
      </c>
      <c r="H2172" t="str">
        <v>USA</v>
      </c>
      <c r="I2172" t="str">
        <v>R</v>
      </c>
      <c r="J2172" t="str">
        <v>Sayed Badreya</v>
      </c>
      <c r="K2172" t="str">
        <v>Larry Charles</v>
      </c>
      <c r="L2172">
        <v>600</v>
      </c>
      <c r="M2172">
        <v>1375</v>
      </c>
      <c r="N2172">
        <v>119</v>
      </c>
      <c r="O2172">
        <v>59000</v>
      </c>
      <c r="P2172">
        <v>6.4</v>
      </c>
      <c r="R2172" t="str">
        <v>Friday the 13th Part 2</v>
      </c>
      <c r="S2172">
        <v>29595</v>
      </c>
      <c r="T2172">
        <v>1981</v>
      </c>
      <c r="U2172" t="str">
        <v>1980s</v>
      </c>
      <c r="V2172" t="str">
        <v>Color</v>
      </c>
      <c r="W2172" t="str">
        <v>Horror</v>
      </c>
      <c r="X2172" t="str">
        <v>English</v>
      </c>
      <c r="Y2172" t="str">
        <v>USA</v>
      </c>
      <c r="Z2172" t="str">
        <v>R</v>
      </c>
      <c r="AA2172" t="str">
        <v>Betsy Palmer</v>
      </c>
      <c r="AB2172" t="str">
        <v>Steve Miner</v>
      </c>
      <c r="AC2172">
        <v>309</v>
      </c>
      <c r="AD2172">
        <v>707</v>
      </c>
      <c r="AE2172">
        <v>49</v>
      </c>
      <c r="AF2172">
        <v>0</v>
      </c>
      <c r="AG2172">
        <v>6.1</v>
      </c>
      <c r="AH2172">
        <v>242</v>
      </c>
      <c r="AI2172">
        <v>87</v>
      </c>
      <c r="AJ2172">
        <v>19100000</v>
      </c>
    </row>
    <row r="2173" spans="1:36" x14ac:dyDescent="0.25">
      <c r="A2173" t="str">
        <v>Fright Night</v>
      </c>
      <c r="B2173">
        <v>40762</v>
      </c>
      <c r="C2173">
        <v>2011</v>
      </c>
      <c r="D2173" t="str">
        <v>2010s</v>
      </c>
      <c r="E2173" t="str">
        <v>Color</v>
      </c>
      <c r="F2173" t="str">
        <v>Comedy</v>
      </c>
      <c r="G2173" t="str">
        <v>English</v>
      </c>
      <c r="H2173" t="str">
        <v>USA</v>
      </c>
      <c r="I2173" t="str">
        <v>R</v>
      </c>
      <c r="J2173" t="str">
        <v>Grace Phipps</v>
      </c>
      <c r="K2173" t="str">
        <v>Craig Gillespie</v>
      </c>
      <c r="L2173">
        <v>596</v>
      </c>
      <c r="M2173">
        <v>1393</v>
      </c>
      <c r="N2173">
        <v>44</v>
      </c>
      <c r="O2173">
        <v>23000</v>
      </c>
      <c r="P2173">
        <v>6.4</v>
      </c>
      <c r="R2173" t="str">
        <v>Hart's War</v>
      </c>
      <c r="S2173">
        <v>37382</v>
      </c>
      <c r="T2173">
        <v>2002</v>
      </c>
      <c r="U2173" t="str">
        <v>2000s</v>
      </c>
      <c r="V2173" t="str">
        <v>Color</v>
      </c>
      <c r="W2173" t="str">
        <v>Drama</v>
      </c>
      <c r="X2173" t="str">
        <v>English</v>
      </c>
      <c r="Y2173" t="str">
        <v>USA</v>
      </c>
      <c r="Z2173" t="str">
        <v>R</v>
      </c>
      <c r="AA2173" t="str">
        <v>Bruce Willis</v>
      </c>
      <c r="AB2173" t="str">
        <v>Gregory Hoblit</v>
      </c>
      <c r="AC2173">
        <v>13000</v>
      </c>
      <c r="AD2173">
        <v>15916</v>
      </c>
      <c r="AE2173">
        <v>40</v>
      </c>
      <c r="AF2173">
        <v>997</v>
      </c>
      <c r="AG2173">
        <v>6.3</v>
      </c>
      <c r="AH2173">
        <v>112</v>
      </c>
      <c r="AI2173">
        <v>125</v>
      </c>
      <c r="AJ2173">
        <v>19076815</v>
      </c>
    </row>
    <row r="2174" spans="1:36" x14ac:dyDescent="0.25">
      <c r="A2174" t="str">
        <v>The Interpreter</v>
      </c>
      <c r="B2174">
        <v>38673</v>
      </c>
      <c r="C2174">
        <v>2005</v>
      </c>
      <c r="D2174" t="str">
        <v>2000s</v>
      </c>
      <c r="E2174" t="str">
        <v>Color</v>
      </c>
      <c r="F2174" t="str">
        <v>Crime</v>
      </c>
      <c r="G2174" t="str">
        <v>Aboriginal</v>
      </c>
      <c r="H2174" t="str">
        <v>UK</v>
      </c>
      <c r="I2174" t="str">
        <v>PG-13</v>
      </c>
      <c r="J2174" t="str">
        <v>Curtiss Cook</v>
      </c>
      <c r="K2174" t="str">
        <v>Sydney Pollack</v>
      </c>
      <c r="L2174">
        <v>591</v>
      </c>
      <c r="M2174">
        <v>2100</v>
      </c>
      <c r="N2174">
        <v>521</v>
      </c>
      <c r="O2174">
        <v>0</v>
      </c>
      <c r="P2174">
        <v>6.4</v>
      </c>
      <c r="R2174" t="str">
        <v>Waitress</v>
      </c>
      <c r="S2174">
        <v>39437</v>
      </c>
      <c r="T2174">
        <v>2007</v>
      </c>
      <c r="U2174" t="str">
        <v>2000s</v>
      </c>
      <c r="V2174" t="str">
        <v>Color</v>
      </c>
      <c r="W2174" t="str">
        <v>Comedy</v>
      </c>
      <c r="X2174" t="str">
        <v>English</v>
      </c>
      <c r="Y2174" t="str">
        <v>USA</v>
      </c>
      <c r="Z2174" t="str">
        <v>PG-13</v>
      </c>
      <c r="AA2174" t="str">
        <v>Lew Temple</v>
      </c>
      <c r="AB2174" t="str">
        <v>Adrienne Shelly</v>
      </c>
      <c r="AC2174">
        <v>597</v>
      </c>
      <c r="AD2174">
        <v>1981</v>
      </c>
      <c r="AE2174">
        <v>191</v>
      </c>
      <c r="AF2174">
        <v>0</v>
      </c>
      <c r="AG2174">
        <v>7.1</v>
      </c>
      <c r="AH2174">
        <v>173</v>
      </c>
      <c r="AI2174">
        <v>108</v>
      </c>
      <c r="AJ2174">
        <v>19067631</v>
      </c>
    </row>
    <row r="2175" spans="1:36" x14ac:dyDescent="0.25">
      <c r="A2175" t="str">
        <v>Behind Enemy Lines</v>
      </c>
      <c r="B2175">
        <v>37231</v>
      </c>
      <c r="C2175">
        <v>2001</v>
      </c>
      <c r="D2175" t="str">
        <v>2000s</v>
      </c>
      <c r="E2175" t="str">
        <v>Color</v>
      </c>
      <c r="F2175" t="str">
        <v>Action</v>
      </c>
      <c r="G2175" t="str">
        <v>English</v>
      </c>
      <c r="H2175" t="str">
        <v>USA</v>
      </c>
      <c r="I2175" t="str">
        <v>PG-13</v>
      </c>
      <c r="J2175" t="str">
        <v>Joaquim de Almeida</v>
      </c>
      <c r="K2175" t="str">
        <v>John Moore</v>
      </c>
      <c r="L2175">
        <v>578</v>
      </c>
      <c r="M2175">
        <v>2544</v>
      </c>
      <c r="N2175">
        <v>212</v>
      </c>
      <c r="O2175">
        <v>0</v>
      </c>
      <c r="P2175">
        <v>6.4</v>
      </c>
      <c r="R2175" t="str">
        <v>I, Frankenstein</v>
      </c>
      <c r="S2175">
        <v>41782</v>
      </c>
      <c r="T2175">
        <v>2014</v>
      </c>
      <c r="U2175" t="str">
        <v>2010s</v>
      </c>
      <c r="V2175" t="str">
        <v>Color</v>
      </c>
      <c r="W2175" t="str">
        <v>Action</v>
      </c>
      <c r="X2175" t="str">
        <v>English</v>
      </c>
      <c r="Y2175" t="str">
        <v>Australia</v>
      </c>
      <c r="Z2175" t="str">
        <v>PG-13</v>
      </c>
      <c r="AA2175" t="str">
        <v>Caitlin Stasey</v>
      </c>
      <c r="AB2175" t="str">
        <v>Stuart Beattie</v>
      </c>
      <c r="AC2175">
        <v>623</v>
      </c>
      <c r="AD2175">
        <v>3165</v>
      </c>
      <c r="AE2175">
        <v>72</v>
      </c>
      <c r="AF2175">
        <v>15000</v>
      </c>
      <c r="AG2175">
        <v>5.0999999999999996</v>
      </c>
      <c r="AH2175">
        <v>308</v>
      </c>
      <c r="AI2175">
        <v>92</v>
      </c>
      <c r="AJ2175">
        <v>19059018</v>
      </c>
    </row>
    <row r="2176" spans="1:36" x14ac:dyDescent="0.25">
      <c r="A2176" t="str">
        <v>Northfork</v>
      </c>
      <c r="B2176">
        <v>37737</v>
      </c>
      <c r="C2176">
        <v>2003</v>
      </c>
      <c r="D2176" t="str">
        <v>2000s</v>
      </c>
      <c r="E2176" t="str">
        <v>Color</v>
      </c>
      <c r="F2176" t="str">
        <v>Drama</v>
      </c>
      <c r="G2176" t="str">
        <v>English</v>
      </c>
      <c r="H2176" t="str">
        <v>USA</v>
      </c>
      <c r="I2176" t="str">
        <v>PG-13</v>
      </c>
      <c r="J2176" t="str">
        <v>Peter Coyote</v>
      </c>
      <c r="K2176" t="str">
        <v>Michael Polish</v>
      </c>
      <c r="L2176">
        <v>548</v>
      </c>
      <c r="M2176">
        <v>2389</v>
      </c>
      <c r="N2176">
        <v>35</v>
      </c>
      <c r="O2176">
        <v>298</v>
      </c>
      <c r="P2176">
        <v>6.4</v>
      </c>
      <c r="R2176" t="str">
        <v>Remember Me</v>
      </c>
      <c r="S2176">
        <v>40247</v>
      </c>
      <c r="T2176">
        <v>2010</v>
      </c>
      <c r="U2176" t="str">
        <v>2010s</v>
      </c>
      <c r="V2176" t="str">
        <v>Color</v>
      </c>
      <c r="W2176" t="str">
        <v>Drama</v>
      </c>
      <c r="X2176" t="str">
        <v>English</v>
      </c>
      <c r="Y2176" t="str">
        <v>USA</v>
      </c>
      <c r="Z2176" t="str">
        <v>PG-13</v>
      </c>
      <c r="AA2176" t="str">
        <v>Robert Pattinson</v>
      </c>
      <c r="AB2176" t="str">
        <v>Allen Coulter</v>
      </c>
      <c r="AC2176">
        <v>21000</v>
      </c>
      <c r="AD2176">
        <v>22088</v>
      </c>
      <c r="AE2176">
        <v>47</v>
      </c>
      <c r="AF2176">
        <v>24000</v>
      </c>
      <c r="AG2176">
        <v>7.2</v>
      </c>
      <c r="AH2176">
        <v>158</v>
      </c>
      <c r="AI2176">
        <v>113</v>
      </c>
      <c r="AJ2176">
        <v>19057024</v>
      </c>
    </row>
    <row r="2177" spans="1:36" x14ac:dyDescent="0.25">
      <c r="A2177" t="str">
        <v>Alien 3</v>
      </c>
      <c r="B2177">
        <v>33950</v>
      </c>
      <c r="C2177">
        <v>1992</v>
      </c>
      <c r="D2177" t="str">
        <v>1990s</v>
      </c>
      <c r="E2177" t="str">
        <v>Color</v>
      </c>
      <c r="F2177" t="str">
        <v>Action</v>
      </c>
      <c r="G2177" t="str">
        <v>English</v>
      </c>
      <c r="H2177" t="str">
        <v>USA</v>
      </c>
      <c r="I2177" t="str">
        <v>R</v>
      </c>
      <c r="J2177" t="str">
        <v>Charles S. Dutton</v>
      </c>
      <c r="K2177" t="str">
        <v>David Fincher</v>
      </c>
      <c r="L2177">
        <v>534</v>
      </c>
      <c r="M2177">
        <v>1543</v>
      </c>
      <c r="N2177">
        <v>21000</v>
      </c>
      <c r="O2177">
        <v>0</v>
      </c>
      <c r="P2177">
        <v>6.4</v>
      </c>
      <c r="R2177" t="str">
        <v>The Impossible</v>
      </c>
      <c r="S2177">
        <v>40991</v>
      </c>
      <c r="T2177">
        <v>2012</v>
      </c>
      <c r="U2177" t="str">
        <v>2010s</v>
      </c>
      <c r="V2177" t="str">
        <v>Color</v>
      </c>
      <c r="W2177" t="str">
        <v>Drama</v>
      </c>
      <c r="X2177" t="str">
        <v>English</v>
      </c>
      <c r="Y2177" t="str">
        <v>Spain</v>
      </c>
      <c r="Z2177" t="str">
        <v>PG-13</v>
      </c>
      <c r="AA2177" t="str">
        <v>Naomi Watts</v>
      </c>
      <c r="AB2177" t="str">
        <v>J.A. Bayona</v>
      </c>
      <c r="AC2177">
        <v>6000</v>
      </c>
      <c r="AD2177">
        <v>7099</v>
      </c>
      <c r="AE2177">
        <v>171</v>
      </c>
      <c r="AF2177">
        <v>54000</v>
      </c>
      <c r="AG2177">
        <v>7.6</v>
      </c>
      <c r="AH2177">
        <v>371</v>
      </c>
      <c r="AI2177">
        <v>114</v>
      </c>
      <c r="AJ2177">
        <v>18996755</v>
      </c>
    </row>
    <row r="2178" spans="1:36" x14ac:dyDescent="0.25">
      <c r="A2178" t="str">
        <v>Hot Tub Time Machine</v>
      </c>
      <c r="B2178">
        <v>40295</v>
      </c>
      <c r="C2178">
        <v>2010</v>
      </c>
      <c r="D2178" t="str">
        <v>2010s</v>
      </c>
      <c r="E2178" t="str">
        <v>Color</v>
      </c>
      <c r="F2178" t="str">
        <v>Comedy</v>
      </c>
      <c r="G2178" t="str">
        <v>English</v>
      </c>
      <c r="H2178" t="str">
        <v>USA</v>
      </c>
      <c r="I2178" t="str">
        <v>R</v>
      </c>
      <c r="J2178" t="str">
        <v>Charlie McDermott</v>
      </c>
      <c r="K2178" t="str">
        <v>Steve Pink</v>
      </c>
      <c r="L2178">
        <v>496</v>
      </c>
      <c r="M2178">
        <v>1272</v>
      </c>
      <c r="N2178">
        <v>38</v>
      </c>
      <c r="O2178">
        <v>12000</v>
      </c>
      <c r="P2178">
        <v>6.4</v>
      </c>
      <c r="R2178" t="str">
        <v>Rollerball</v>
      </c>
      <c r="S2178">
        <v>37279</v>
      </c>
      <c r="T2178">
        <v>2002</v>
      </c>
      <c r="U2178" t="str">
        <v>2000s</v>
      </c>
      <c r="V2178" t="str">
        <v>Color</v>
      </c>
      <c r="W2178" t="str">
        <v>Action</v>
      </c>
      <c r="X2178" t="str">
        <v>English</v>
      </c>
      <c r="Y2178" t="str">
        <v>USA</v>
      </c>
      <c r="Z2178" t="str">
        <v>R</v>
      </c>
      <c r="AA2178" t="str">
        <v>LL Cool J</v>
      </c>
      <c r="AB2178" t="str">
        <v>John McTiernan</v>
      </c>
      <c r="AC2178">
        <v>1000</v>
      </c>
      <c r="AD2178">
        <v>2763</v>
      </c>
      <c r="AE2178">
        <v>323</v>
      </c>
      <c r="AF2178">
        <v>584</v>
      </c>
      <c r="AG2178">
        <v>3</v>
      </c>
      <c r="AH2178">
        <v>151</v>
      </c>
      <c r="AI2178">
        <v>98</v>
      </c>
      <c r="AJ2178">
        <v>18990542</v>
      </c>
    </row>
    <row r="2179" spans="1:36" x14ac:dyDescent="0.25">
      <c r="A2179" t="str">
        <v>Brooklyn Rules</v>
      </c>
      <c r="B2179">
        <v>39174</v>
      </c>
      <c r="C2179">
        <v>2007</v>
      </c>
      <c r="D2179" t="str">
        <v>2000s</v>
      </c>
      <c r="E2179" t="str">
        <v>Color</v>
      </c>
      <c r="F2179" t="str">
        <v>Crime</v>
      </c>
      <c r="G2179" t="str">
        <v>English</v>
      </c>
      <c r="H2179" t="str">
        <v>USA</v>
      </c>
      <c r="I2179" t="str">
        <v>R</v>
      </c>
      <c r="J2179" t="str">
        <v>Jerry Ferrara</v>
      </c>
      <c r="K2179" t="str">
        <v>Michael Corrente</v>
      </c>
      <c r="L2179">
        <v>480</v>
      </c>
      <c r="M2179">
        <v>1234</v>
      </c>
      <c r="N2179">
        <v>30</v>
      </c>
      <c r="O2179">
        <v>226</v>
      </c>
      <c r="P2179">
        <v>6.4</v>
      </c>
      <c r="R2179" t="str">
        <v>The Replacement Killers</v>
      </c>
      <c r="S2179">
        <v>35870</v>
      </c>
      <c r="T2179">
        <v>1998</v>
      </c>
      <c r="U2179" t="str">
        <v>1990s</v>
      </c>
      <c r="V2179" t="str">
        <v>Color</v>
      </c>
      <c r="W2179" t="str">
        <v>Action</v>
      </c>
      <c r="X2179" t="str">
        <v>English</v>
      </c>
      <c r="Y2179" t="str">
        <v>USA</v>
      </c>
      <c r="Z2179" t="str">
        <v>R</v>
      </c>
      <c r="AA2179" t="str">
        <v>Mira Sorvino</v>
      </c>
      <c r="AB2179" t="str">
        <v>Antoine Fuqua</v>
      </c>
      <c r="AC2179">
        <v>978</v>
      </c>
      <c r="AD2179">
        <v>3072</v>
      </c>
      <c r="AE2179">
        <v>845</v>
      </c>
      <c r="AF2179">
        <v>629</v>
      </c>
      <c r="AG2179">
        <v>6.1</v>
      </c>
      <c r="AH2179">
        <v>105</v>
      </c>
      <c r="AI2179">
        <v>96</v>
      </c>
      <c r="AJ2179">
        <v>18967571</v>
      </c>
    </row>
    <row r="2180" spans="1:36" x14ac:dyDescent="0.25">
      <c r="A2180" t="str">
        <v>Project Almanac</v>
      </c>
      <c r="B2180">
        <v>42099</v>
      </c>
      <c r="C2180">
        <v>2015</v>
      </c>
      <c r="D2180" t="str">
        <v>2010s</v>
      </c>
      <c r="E2180" t="str">
        <v>Color</v>
      </c>
      <c r="F2180" t="str">
        <v>Sci-Fi</v>
      </c>
      <c r="G2180" t="str">
        <v>English</v>
      </c>
      <c r="H2180" t="str">
        <v>USA</v>
      </c>
      <c r="I2180" t="str">
        <v>PG-13</v>
      </c>
      <c r="J2180" t="str">
        <v>Gary Weeks</v>
      </c>
      <c r="K2180" t="str">
        <v>Dean Israelite</v>
      </c>
      <c r="L2180">
        <v>452</v>
      </c>
      <c r="M2180">
        <v>1819</v>
      </c>
      <c r="N2180">
        <v>16</v>
      </c>
      <c r="O2180">
        <v>0</v>
      </c>
      <c r="P2180">
        <v>6.4</v>
      </c>
      <c r="R2180" t="str">
        <v>Two Brothers</v>
      </c>
      <c r="S2180">
        <v>38005</v>
      </c>
      <c r="T2180">
        <v>2004</v>
      </c>
      <c r="U2180" t="str">
        <v>2000s</v>
      </c>
      <c r="V2180" t="str">
        <v>Color</v>
      </c>
      <c r="W2180" t="str">
        <v>Adventure</v>
      </c>
      <c r="X2180" t="str">
        <v>English</v>
      </c>
      <c r="Y2180" t="str">
        <v>France</v>
      </c>
      <c r="Z2180" t="str">
        <v>PG</v>
      </c>
      <c r="AA2180" t="str">
        <v>David Gant</v>
      </c>
      <c r="AB2180" t="str">
        <v>Jean-Jacques Annaud</v>
      </c>
      <c r="AC2180">
        <v>21</v>
      </c>
      <c r="AD2180">
        <v>55</v>
      </c>
      <c r="AE2180">
        <v>218</v>
      </c>
      <c r="AF2180">
        <v>2000</v>
      </c>
      <c r="AG2180">
        <v>7.1</v>
      </c>
      <c r="AH2180">
        <v>88</v>
      </c>
      <c r="AI2180">
        <v>109</v>
      </c>
      <c r="AJ2180">
        <v>18947630</v>
      </c>
    </row>
    <row r="2181" spans="1:36" x14ac:dyDescent="0.25">
      <c r="A2181" t="str">
        <v>Delivery Man</v>
      </c>
      <c r="B2181">
        <v>41371</v>
      </c>
      <c r="C2181">
        <v>2013</v>
      </c>
      <c r="D2181" t="str">
        <v>2010s</v>
      </c>
      <c r="E2181" t="str">
        <v>Color</v>
      </c>
      <c r="F2181" t="str">
        <v>Comedy</v>
      </c>
      <c r="G2181" t="str">
        <v>English</v>
      </c>
      <c r="H2181" t="str">
        <v>USA</v>
      </c>
      <c r="I2181" t="str">
        <v>PG-13</v>
      </c>
      <c r="J2181" t="str">
        <v>Jack Reynor</v>
      </c>
      <c r="K2181" t="str">
        <v>Ken Scott</v>
      </c>
      <c r="L2181">
        <v>390</v>
      </c>
      <c r="M2181">
        <v>1006</v>
      </c>
      <c r="N2181">
        <v>31</v>
      </c>
      <c r="O2181">
        <v>0</v>
      </c>
      <c r="P2181">
        <v>6.4</v>
      </c>
      <c r="R2181" t="str">
        <v>Haywire</v>
      </c>
      <c r="S2181">
        <v>40658</v>
      </c>
      <c r="T2181">
        <v>2011</v>
      </c>
      <c r="U2181" t="str">
        <v>2010s</v>
      </c>
      <c r="V2181" t="str">
        <v>Color</v>
      </c>
      <c r="W2181" t="str">
        <v>Action</v>
      </c>
      <c r="X2181" t="str">
        <v>English</v>
      </c>
      <c r="Y2181" t="str">
        <v>Ireland</v>
      </c>
      <c r="Z2181" t="str">
        <v>R</v>
      </c>
      <c r="AA2181" t="str">
        <v>Channing Tatum</v>
      </c>
      <c r="AB2181" t="str">
        <v>Steven Soderbergh</v>
      </c>
      <c r="AC2181">
        <v>17000</v>
      </c>
      <c r="AD2181">
        <v>31187</v>
      </c>
      <c r="AE2181">
        <v>0</v>
      </c>
      <c r="AF2181">
        <v>0</v>
      </c>
      <c r="AG2181">
        <v>5.8</v>
      </c>
      <c r="AH2181">
        <v>394</v>
      </c>
      <c r="AI2181">
        <v>93</v>
      </c>
      <c r="AJ2181">
        <v>18934858</v>
      </c>
    </row>
    <row r="2182" spans="1:36" x14ac:dyDescent="0.25">
      <c r="A2182" t="str">
        <v>Ninja Assassin</v>
      </c>
      <c r="B2182">
        <v>40121</v>
      </c>
      <c r="C2182">
        <v>2009</v>
      </c>
      <c r="D2182" t="str">
        <v>2000s</v>
      </c>
      <c r="E2182" t="str">
        <v>Color</v>
      </c>
      <c r="F2182" t="str">
        <v>Action</v>
      </c>
      <c r="G2182" t="str">
        <v>English</v>
      </c>
      <c r="H2182" t="str">
        <v>USA</v>
      </c>
      <c r="I2182" t="str">
        <v>R</v>
      </c>
      <c r="J2182" t="str">
        <v>ShÃ´ Kosugi</v>
      </c>
      <c r="K2182" t="str">
        <v>James McTeigue</v>
      </c>
      <c r="L2182">
        <v>330</v>
      </c>
      <c r="M2182">
        <v>701</v>
      </c>
      <c r="N2182">
        <v>160</v>
      </c>
      <c r="O2182">
        <v>0</v>
      </c>
      <c r="P2182">
        <v>6.4</v>
      </c>
      <c r="R2182" t="str">
        <v>Georgia Rule</v>
      </c>
      <c r="S2182">
        <v>39409</v>
      </c>
      <c r="T2182">
        <v>2007</v>
      </c>
      <c r="U2182" t="str">
        <v>2000s</v>
      </c>
      <c r="V2182" t="str">
        <v>Color</v>
      </c>
      <c r="W2182" t="str">
        <v>Comedy</v>
      </c>
      <c r="X2182" t="str">
        <v>English</v>
      </c>
      <c r="Y2182" t="str">
        <v>USA</v>
      </c>
      <c r="Z2182" t="str">
        <v>R</v>
      </c>
      <c r="AA2182" t="str">
        <v>Hector Elizondo</v>
      </c>
      <c r="AB2182" t="str">
        <v>Garry Marshall</v>
      </c>
      <c r="AC2182">
        <v>995</v>
      </c>
      <c r="AD2182">
        <v>4039</v>
      </c>
      <c r="AE2182">
        <v>0</v>
      </c>
      <c r="AF2182">
        <v>681</v>
      </c>
      <c r="AG2182">
        <v>5.9</v>
      </c>
      <c r="AH2182">
        <v>88</v>
      </c>
      <c r="AI2182">
        <v>113</v>
      </c>
      <c r="AJ2182">
        <v>18882880</v>
      </c>
    </row>
    <row r="2183" spans="1:36" x14ac:dyDescent="0.25">
      <c r="A2183" t="str">
        <v>Pooh's Heffalump Movie</v>
      </c>
      <c r="B2183">
        <v>38582</v>
      </c>
      <c r="C2183">
        <v>2005</v>
      </c>
      <c r="D2183" t="str">
        <v>2000s</v>
      </c>
      <c r="E2183" t="str">
        <v>Color</v>
      </c>
      <c r="F2183" t="str">
        <v>Animation</v>
      </c>
      <c r="G2183" t="str">
        <v>English</v>
      </c>
      <c r="H2183" t="str">
        <v>USA</v>
      </c>
      <c r="I2183" t="str">
        <v>G</v>
      </c>
      <c r="J2183" t="str">
        <v>Kath Soucie</v>
      </c>
      <c r="K2183" t="str">
        <v>Frank Nissen</v>
      </c>
      <c r="L2183">
        <v>304</v>
      </c>
      <c r="M2183">
        <v>861</v>
      </c>
      <c r="N2183">
        <v>0</v>
      </c>
      <c r="O2183">
        <v>264</v>
      </c>
      <c r="P2183">
        <v>6.4</v>
      </c>
      <c r="R2183" t="str">
        <v>Shark Night 3D</v>
      </c>
      <c r="S2183">
        <v>40622</v>
      </c>
      <c r="T2183">
        <v>2011</v>
      </c>
      <c r="U2183" t="str">
        <v>2010s</v>
      </c>
      <c r="V2183" t="str">
        <v>Color</v>
      </c>
      <c r="W2183" t="str">
        <v>Horror</v>
      </c>
      <c r="X2183" t="str">
        <v>English</v>
      </c>
      <c r="Y2183" t="str">
        <v>USA</v>
      </c>
      <c r="Z2183" t="str">
        <v>PG-13</v>
      </c>
      <c r="AA2183" t="str">
        <v>Chris Zylka</v>
      </c>
      <c r="AB2183" t="str">
        <v>David R. Ellis</v>
      </c>
      <c r="AC2183">
        <v>963</v>
      </c>
      <c r="AD2183">
        <v>4952</v>
      </c>
      <c r="AE2183">
        <v>160</v>
      </c>
      <c r="AF2183">
        <v>0</v>
      </c>
      <c r="AG2183">
        <v>4</v>
      </c>
      <c r="AH2183">
        <v>231</v>
      </c>
      <c r="AI2183">
        <v>90</v>
      </c>
      <c r="AJ2183">
        <v>18860403</v>
      </c>
    </row>
    <row r="2184" spans="1:36" x14ac:dyDescent="0.25">
      <c r="A2184" t="str">
        <v>Newlyweds</v>
      </c>
      <c r="B2184">
        <v>40842</v>
      </c>
      <c r="C2184">
        <v>2011</v>
      </c>
      <c r="D2184" t="str">
        <v>2010s</v>
      </c>
      <c r="E2184" t="str">
        <v>Color</v>
      </c>
      <c r="F2184" t="str">
        <v>Comedy</v>
      </c>
      <c r="G2184" t="str">
        <v>English</v>
      </c>
      <c r="H2184" t="str">
        <v>USA</v>
      </c>
      <c r="I2184" t="str">
        <v>Not Rated</v>
      </c>
      <c r="J2184" t="str">
        <v>Kerry BishÃ©</v>
      </c>
      <c r="K2184" t="str">
        <v>Edward Burns</v>
      </c>
      <c r="L2184">
        <v>296</v>
      </c>
      <c r="M2184">
        <v>690</v>
      </c>
      <c r="N2184">
        <v>0</v>
      </c>
      <c r="O2184">
        <v>413</v>
      </c>
      <c r="P2184">
        <v>6.4</v>
      </c>
      <c r="R2184" t="str">
        <v>The Marine</v>
      </c>
      <c r="S2184">
        <v>39059</v>
      </c>
      <c r="T2184">
        <v>2006</v>
      </c>
      <c r="U2184" t="str">
        <v>2000s</v>
      </c>
      <c r="V2184" t="str">
        <v>Color</v>
      </c>
      <c r="W2184" t="str">
        <v>Action</v>
      </c>
      <c r="X2184" t="str">
        <v>English</v>
      </c>
      <c r="Y2184" t="str">
        <v>USA</v>
      </c>
      <c r="Z2184" t="str">
        <v>PG-13</v>
      </c>
      <c r="AA2184" t="str">
        <v>Kelly Carlson</v>
      </c>
      <c r="AB2184" t="str">
        <v>John Bonito</v>
      </c>
      <c r="AC2184">
        <v>472</v>
      </c>
      <c r="AD2184">
        <v>1045</v>
      </c>
      <c r="AE2184">
        <v>8</v>
      </c>
      <c r="AF2184">
        <v>0</v>
      </c>
      <c r="AG2184">
        <v>4.7</v>
      </c>
      <c r="AH2184">
        <v>78</v>
      </c>
      <c r="AI2184">
        <v>92</v>
      </c>
      <c r="AJ2184">
        <v>18843314</v>
      </c>
    </row>
    <row r="2185" spans="1:36" x14ac:dyDescent="0.25">
      <c r="A2185" t="str">
        <v>Love in the Time of Cholera</v>
      </c>
      <c r="B2185">
        <v>39250</v>
      </c>
      <c r="C2185">
        <v>2007</v>
      </c>
      <c r="D2185" t="str">
        <v>2000s</v>
      </c>
      <c r="E2185" t="str">
        <v>Color</v>
      </c>
      <c r="F2185" t="str">
        <v>Drama</v>
      </c>
      <c r="G2185" t="str">
        <v>English</v>
      </c>
      <c r="H2185" t="str">
        <v>USA</v>
      </c>
      <c r="I2185" t="str">
        <v>R</v>
      </c>
      <c r="J2185" t="str">
        <v>Marcela Mar</v>
      </c>
      <c r="K2185" t="str">
        <v>Mike Newell</v>
      </c>
      <c r="L2185">
        <v>267</v>
      </c>
      <c r="M2185">
        <v>538</v>
      </c>
      <c r="N2185">
        <v>179</v>
      </c>
      <c r="O2185">
        <v>0</v>
      </c>
      <c r="P2185">
        <v>6.4</v>
      </c>
      <c r="R2185" t="str">
        <v>The Legend of Hercules</v>
      </c>
      <c r="S2185">
        <v>41941</v>
      </c>
      <c r="T2185">
        <v>2014</v>
      </c>
      <c r="U2185" t="str">
        <v>2010s</v>
      </c>
      <c r="V2185" t="str">
        <v>Color</v>
      </c>
      <c r="W2185" t="str">
        <v>Action</v>
      </c>
      <c r="X2185" t="str">
        <v>English</v>
      </c>
      <c r="Y2185" t="str">
        <v>USA</v>
      </c>
      <c r="Z2185" t="str">
        <v>PG-13</v>
      </c>
      <c r="AA2185" t="str">
        <v>Roxanne McKee</v>
      </c>
      <c r="AB2185" t="str">
        <v>Renny Harlin</v>
      </c>
      <c r="AC2185">
        <v>576</v>
      </c>
      <c r="AD2185">
        <v>1520</v>
      </c>
      <c r="AE2185">
        <v>212</v>
      </c>
      <c r="AF2185">
        <v>12000</v>
      </c>
      <c r="AG2185">
        <v>4.2</v>
      </c>
      <c r="AH2185">
        <v>156</v>
      </c>
      <c r="AI2185">
        <v>99</v>
      </c>
      <c r="AJ2185">
        <v>18821279</v>
      </c>
    </row>
    <row r="2186" spans="1:36" x14ac:dyDescent="0.25">
      <c r="A2186" t="str">
        <v>Shade</v>
      </c>
      <c r="B2186">
        <v>37791</v>
      </c>
      <c r="C2186">
        <v>2003</v>
      </c>
      <c r="D2186" t="str">
        <v>2000s</v>
      </c>
      <c r="E2186" t="str">
        <v>Color</v>
      </c>
      <c r="F2186" t="str">
        <v>Crime</v>
      </c>
      <c r="G2186" t="str">
        <v>English</v>
      </c>
      <c r="H2186" t="str">
        <v>USA</v>
      </c>
      <c r="I2186" t="str">
        <v>R</v>
      </c>
      <c r="J2186" t="str">
        <v>Glenn Plummer</v>
      </c>
      <c r="K2186" t="str">
        <v>Damian Nieman</v>
      </c>
      <c r="L2186">
        <v>240</v>
      </c>
      <c r="M2186">
        <v>490</v>
      </c>
      <c r="N2186">
        <v>0</v>
      </c>
      <c r="O2186">
        <v>413</v>
      </c>
      <c r="P2186">
        <v>6.4</v>
      </c>
      <c r="R2186" t="str">
        <v>The Upside of Anger</v>
      </c>
      <c r="S2186">
        <v>38584</v>
      </c>
      <c r="T2186">
        <v>2005</v>
      </c>
      <c r="U2186" t="str">
        <v>2000s</v>
      </c>
      <c r="V2186" t="str">
        <v>Color</v>
      </c>
      <c r="W2186" t="str">
        <v>Comedy</v>
      </c>
      <c r="X2186" t="str">
        <v>English</v>
      </c>
      <c r="Y2186" t="str">
        <v>USA</v>
      </c>
      <c r="Z2186" t="str">
        <v>R</v>
      </c>
      <c r="AA2186" t="str">
        <v>Alicia Witt</v>
      </c>
      <c r="AB2186" t="str">
        <v>Mike Binder</v>
      </c>
      <c r="AC2186">
        <v>975</v>
      </c>
      <c r="AD2186">
        <v>2944</v>
      </c>
      <c r="AE2186">
        <v>57</v>
      </c>
      <c r="AF2186">
        <v>549</v>
      </c>
      <c r="AG2186">
        <v>6.9</v>
      </c>
      <c r="AH2186">
        <v>125</v>
      </c>
      <c r="AI2186">
        <v>118</v>
      </c>
      <c r="AJ2186">
        <v>18761993</v>
      </c>
    </row>
    <row r="2187" spans="1:36" x14ac:dyDescent="0.25">
      <c r="A2187" t="str">
        <v>Brokedown Palace</v>
      </c>
      <c r="B2187">
        <v>36161</v>
      </c>
      <c r="C2187">
        <v>1999</v>
      </c>
      <c r="D2187" t="str">
        <v>1990s</v>
      </c>
      <c r="E2187" t="str">
        <v>Color</v>
      </c>
      <c r="F2187" t="str">
        <v>Drama</v>
      </c>
      <c r="G2187" t="str">
        <v>English</v>
      </c>
      <c r="H2187" t="str">
        <v>USA</v>
      </c>
      <c r="I2187" t="str">
        <v>PG-13</v>
      </c>
      <c r="J2187" t="str">
        <v>John Doe</v>
      </c>
      <c r="K2187" t="str">
        <v>Jonathan Kaplan</v>
      </c>
      <c r="L2187">
        <v>181</v>
      </c>
      <c r="M2187">
        <v>582</v>
      </c>
      <c r="N2187">
        <v>57</v>
      </c>
      <c r="O2187">
        <v>0</v>
      </c>
      <c r="P2187">
        <v>6.4</v>
      </c>
      <c r="R2187" t="str">
        <v>Becoming Jane</v>
      </c>
      <c r="S2187">
        <v>39104</v>
      </c>
      <c r="T2187">
        <v>2007</v>
      </c>
      <c r="U2187" t="str">
        <v>2000s</v>
      </c>
      <c r="V2187" t="str">
        <v>Color</v>
      </c>
      <c r="W2187" t="str">
        <v>Biography</v>
      </c>
      <c r="X2187" t="str">
        <v>English</v>
      </c>
      <c r="Y2187" t="str">
        <v>UK</v>
      </c>
      <c r="Z2187" t="str">
        <v>PG</v>
      </c>
      <c r="AA2187" t="str">
        <v>Anne Hathaway</v>
      </c>
      <c r="AB2187" t="str">
        <v>Julian Jarrold</v>
      </c>
      <c r="AC2187">
        <v>11000</v>
      </c>
      <c r="AD2187">
        <v>12554</v>
      </c>
      <c r="AE2187">
        <v>11</v>
      </c>
      <c r="AF2187">
        <v>0</v>
      </c>
      <c r="AG2187">
        <v>7.1</v>
      </c>
      <c r="AH2187">
        <v>150</v>
      </c>
      <c r="AI2187">
        <v>120</v>
      </c>
      <c r="AJ2187">
        <v>18663911</v>
      </c>
    </row>
    <row r="2188" spans="1:36" x14ac:dyDescent="0.25">
      <c r="A2188" t="str">
        <v>Jindabyne</v>
      </c>
      <c r="B2188">
        <v>38805</v>
      </c>
      <c r="C2188">
        <v>2006</v>
      </c>
      <c r="D2188" t="str">
        <v>2000s</v>
      </c>
      <c r="E2188" t="str">
        <v>Color</v>
      </c>
      <c r="F2188" t="str">
        <v>Crime</v>
      </c>
      <c r="G2188" t="str">
        <v>English</v>
      </c>
      <c r="H2188" t="str">
        <v>Australia</v>
      </c>
      <c r="I2188" t="str">
        <v>R</v>
      </c>
      <c r="J2188" t="str">
        <v>John Howard</v>
      </c>
      <c r="K2188" t="str">
        <v>Ray Lawrence</v>
      </c>
      <c r="L2188">
        <v>172</v>
      </c>
      <c r="M2188">
        <v>378</v>
      </c>
      <c r="N2188">
        <v>10</v>
      </c>
      <c r="O2188">
        <v>302</v>
      </c>
      <c r="P2188">
        <v>6.4</v>
      </c>
      <c r="R2188" t="str">
        <v>Still Alice</v>
      </c>
      <c r="S2188">
        <v>41978</v>
      </c>
      <c r="T2188">
        <v>2014</v>
      </c>
      <c r="U2188" t="str">
        <v>2010s</v>
      </c>
      <c r="V2188" t="str">
        <v>Color</v>
      </c>
      <c r="W2188" t="str">
        <v>Drama</v>
      </c>
      <c r="X2188" t="str">
        <v>English</v>
      </c>
      <c r="Y2188" t="str">
        <v>USA</v>
      </c>
      <c r="Z2188" t="str">
        <v>PG-13</v>
      </c>
      <c r="AA2188" t="str">
        <v>Kristen Stewart</v>
      </c>
      <c r="AB2188" t="str">
        <v>Richard Glatzer</v>
      </c>
      <c r="AC2188">
        <v>17000</v>
      </c>
      <c r="AD2188">
        <v>19673</v>
      </c>
      <c r="AE2188">
        <v>25</v>
      </c>
      <c r="AF2188">
        <v>45000</v>
      </c>
      <c r="AG2188">
        <v>7.5</v>
      </c>
      <c r="AH2188">
        <v>309</v>
      </c>
      <c r="AI2188">
        <v>101</v>
      </c>
      <c r="AJ2188">
        <v>18656400</v>
      </c>
    </row>
    <row r="2189" spans="1:36" x14ac:dyDescent="0.25">
      <c r="A2189" t="str">
        <v>The Blair Witch Project</v>
      </c>
      <c r="B2189">
        <v>36369</v>
      </c>
      <c r="C2189">
        <v>1999</v>
      </c>
      <c r="D2189" t="str">
        <v>1990s</v>
      </c>
      <c r="E2189" t="str">
        <v>Black and White</v>
      </c>
      <c r="F2189" t="str">
        <v>Horror</v>
      </c>
      <c r="G2189" t="str">
        <v>English</v>
      </c>
      <c r="H2189" t="str">
        <v>USA</v>
      </c>
      <c r="I2189" t="str">
        <v>R</v>
      </c>
      <c r="J2189" t="str">
        <v>Heather Donahue</v>
      </c>
      <c r="K2189" t="str">
        <v>Daniel Myrick</v>
      </c>
      <c r="L2189">
        <v>170</v>
      </c>
      <c r="M2189">
        <v>399</v>
      </c>
      <c r="N2189">
        <v>19</v>
      </c>
      <c r="O2189">
        <v>0</v>
      </c>
      <c r="P2189">
        <v>6.4</v>
      </c>
      <c r="R2189" t="str">
        <v>The Ninth Gate</v>
      </c>
      <c r="S2189">
        <v>36356</v>
      </c>
      <c r="T2189">
        <v>1999</v>
      </c>
      <c r="U2189" t="str">
        <v>1990s</v>
      </c>
      <c r="V2189" t="str">
        <v>Color</v>
      </c>
      <c r="W2189" t="str">
        <v>Mystery</v>
      </c>
      <c r="X2189" t="str">
        <v>English</v>
      </c>
      <c r="Y2189" t="str">
        <v>Spain</v>
      </c>
      <c r="Z2189" t="str">
        <v>R</v>
      </c>
      <c r="AA2189" t="str">
        <v>Johnny Depp</v>
      </c>
      <c r="AB2189" t="str">
        <v>Roman Polanski</v>
      </c>
      <c r="AC2189">
        <v>40000</v>
      </c>
      <c r="AD2189">
        <v>42344</v>
      </c>
      <c r="AE2189">
        <v>2000</v>
      </c>
      <c r="AF2189">
        <v>0</v>
      </c>
      <c r="AG2189">
        <v>6.7</v>
      </c>
      <c r="AH2189">
        <v>172</v>
      </c>
      <c r="AI2189">
        <v>133</v>
      </c>
      <c r="AJ2189">
        <v>18653746</v>
      </c>
    </row>
    <row r="2190" spans="1:36" x14ac:dyDescent="0.25">
      <c r="A2190" t="str">
        <v>He's Just Not That Into You</v>
      </c>
      <c r="B2190">
        <v>40009</v>
      </c>
      <c r="C2190">
        <v>2009</v>
      </c>
      <c r="D2190" t="str">
        <v>2000s</v>
      </c>
      <c r="E2190" t="str">
        <v>Color</v>
      </c>
      <c r="F2190" t="str">
        <v>Comedy</v>
      </c>
      <c r="G2190" t="str">
        <v>English</v>
      </c>
      <c r="H2190" t="str">
        <v>USA</v>
      </c>
      <c r="I2190" t="str">
        <v>PG-13</v>
      </c>
      <c r="J2190" t="str">
        <v>Carmen Perez</v>
      </c>
      <c r="K2190" t="str">
        <v>Ken Kwapis</v>
      </c>
      <c r="L2190">
        <v>97</v>
      </c>
      <c r="M2190">
        <v>318</v>
      </c>
      <c r="N2190">
        <v>42</v>
      </c>
      <c r="O2190">
        <v>12000</v>
      </c>
      <c r="P2190">
        <v>6.4</v>
      </c>
      <c r="R2190" t="str">
        <v>Anywhere But Here</v>
      </c>
      <c r="S2190">
        <v>36287</v>
      </c>
      <c r="T2190">
        <v>1999</v>
      </c>
      <c r="U2190" t="str">
        <v>1990s</v>
      </c>
      <c r="V2190" t="str">
        <v>Color</v>
      </c>
      <c r="W2190" t="str">
        <v>Comedy</v>
      </c>
      <c r="X2190" t="str">
        <v>English</v>
      </c>
      <c r="Y2190" t="str">
        <v>USA</v>
      </c>
      <c r="Z2190" t="str">
        <v>PG-13</v>
      </c>
      <c r="AA2190" t="str">
        <v>Natalie Portman</v>
      </c>
      <c r="AB2190" t="str">
        <v>Wayne Wang</v>
      </c>
      <c r="AC2190">
        <v>20000</v>
      </c>
      <c r="AD2190">
        <v>22040</v>
      </c>
      <c r="AE2190">
        <v>61</v>
      </c>
      <c r="AF2190">
        <v>638</v>
      </c>
      <c r="AG2190">
        <v>6.1</v>
      </c>
      <c r="AH2190">
        <v>36</v>
      </c>
      <c r="AI2190">
        <v>114</v>
      </c>
      <c r="AJ2190">
        <v>18653615</v>
      </c>
    </row>
    <row r="2191" spans="1:36" x14ac:dyDescent="0.25">
      <c r="A2191" t="str">
        <v>The Singles Ward</v>
      </c>
      <c r="B2191">
        <v>37352</v>
      </c>
      <c r="C2191">
        <v>2002</v>
      </c>
      <c r="D2191" t="str">
        <v>2000s</v>
      </c>
      <c r="E2191" t="str">
        <v>Color</v>
      </c>
      <c r="F2191" t="str">
        <v>Comedy</v>
      </c>
      <c r="G2191" t="str">
        <v>English</v>
      </c>
      <c r="H2191" t="str">
        <v>USA</v>
      </c>
      <c r="I2191" t="str">
        <v>PG</v>
      </c>
      <c r="J2191" t="str">
        <v>Kirby Heyborne</v>
      </c>
      <c r="K2191" t="str">
        <v>Kurt Hale</v>
      </c>
      <c r="L2191">
        <v>69</v>
      </c>
      <c r="M2191">
        <v>161</v>
      </c>
      <c r="N2191">
        <v>0</v>
      </c>
      <c r="O2191">
        <v>43</v>
      </c>
      <c r="P2191">
        <v>6.4</v>
      </c>
      <c r="R2191" t="str">
        <v>The Quick and the Dead</v>
      </c>
      <c r="S2191">
        <v>34800</v>
      </c>
      <c r="T2191">
        <v>1995</v>
      </c>
      <c r="U2191" t="str">
        <v>1990s</v>
      </c>
      <c r="V2191" t="str">
        <v>Black and White</v>
      </c>
      <c r="W2191" t="str">
        <v>Action</v>
      </c>
      <c r="X2191" t="str">
        <v>English</v>
      </c>
      <c r="Y2191" t="str">
        <v>Japan</v>
      </c>
      <c r="Z2191" t="str">
        <v>R</v>
      </c>
      <c r="AA2191" t="str">
        <v>Leonardo DiCaprio</v>
      </c>
      <c r="AB2191" t="str">
        <v>Sam Raimi</v>
      </c>
      <c r="AC2191">
        <v>29000</v>
      </c>
      <c r="AD2191">
        <v>29743</v>
      </c>
      <c r="AE2191">
        <v>0</v>
      </c>
      <c r="AF2191">
        <v>0</v>
      </c>
      <c r="AG2191">
        <v>6.4</v>
      </c>
      <c r="AH2191">
        <v>63</v>
      </c>
      <c r="AI2191">
        <v>107</v>
      </c>
      <c r="AJ2191">
        <v>18636537</v>
      </c>
    </row>
    <row r="2192" spans="1:36" x14ac:dyDescent="0.25">
      <c r="A2192" t="str">
        <v>The Messenger: The Story of Joan of Arc</v>
      </c>
      <c r="B2192">
        <v>36257</v>
      </c>
      <c r="C2192">
        <v>1999</v>
      </c>
      <c r="D2192" t="str">
        <v>1990s</v>
      </c>
      <c r="E2192" t="str">
        <v>Color</v>
      </c>
      <c r="F2192" t="str">
        <v>Adventure</v>
      </c>
      <c r="G2192" t="str">
        <v>English</v>
      </c>
      <c r="H2192" t="str">
        <v>France</v>
      </c>
      <c r="I2192" t="str">
        <v>R</v>
      </c>
      <c r="J2192" t="str">
        <v>Paul Brooke</v>
      </c>
      <c r="K2192" t="str">
        <v>Luc Besson</v>
      </c>
      <c r="L2192">
        <v>51</v>
      </c>
      <c r="M2192">
        <v>144</v>
      </c>
      <c r="N2192">
        <v>0</v>
      </c>
      <c r="O2192">
        <v>0</v>
      </c>
      <c r="P2192">
        <v>6.4</v>
      </c>
      <c r="R2192" t="str">
        <v>Best in Show</v>
      </c>
      <c r="S2192">
        <v>36640</v>
      </c>
      <c r="T2192">
        <v>2000</v>
      </c>
      <c r="U2192" t="str">
        <v>2000s</v>
      </c>
      <c r="V2192" t="str">
        <v>Color</v>
      </c>
      <c r="W2192" t="str">
        <v>Comedy</v>
      </c>
      <c r="X2192" t="str">
        <v>English</v>
      </c>
      <c r="Y2192" t="str">
        <v>USA</v>
      </c>
      <c r="Z2192" t="str">
        <v>PG-13</v>
      </c>
      <c r="AA2192" t="str">
        <v>John Michael Higgins</v>
      </c>
      <c r="AB2192" t="str">
        <v>Christopher Guest</v>
      </c>
      <c r="AC2192">
        <v>957</v>
      </c>
      <c r="AD2192">
        <v>4611</v>
      </c>
      <c r="AE2192">
        <v>378</v>
      </c>
      <c r="AF2192">
        <v>0</v>
      </c>
      <c r="AG2192">
        <v>7.5</v>
      </c>
      <c r="AH2192">
        <v>119</v>
      </c>
      <c r="AI2192">
        <v>90</v>
      </c>
      <c r="AJ2192">
        <v>18621249</v>
      </c>
    </row>
    <row r="2193" spans="1:36" x14ac:dyDescent="0.25">
      <c r="A2193" t="str">
        <v>Switchback</v>
      </c>
      <c r="B2193">
        <v>35640</v>
      </c>
      <c r="C2193">
        <v>1997</v>
      </c>
      <c r="D2193" t="str">
        <v>1990s</v>
      </c>
      <c r="E2193" t="str">
        <v>Color</v>
      </c>
      <c r="F2193" t="str">
        <v>Crime</v>
      </c>
      <c r="G2193" t="str">
        <v>English</v>
      </c>
      <c r="H2193" t="str">
        <v>USA</v>
      </c>
      <c r="I2193" t="str">
        <v>R</v>
      </c>
      <c r="J2193" t="str">
        <v>Gregory Scott Cummins</v>
      </c>
      <c r="K2193" t="str">
        <v>Jeb Stuart</v>
      </c>
      <c r="L2193">
        <v>37</v>
      </c>
      <c r="M2193">
        <v>74</v>
      </c>
      <c r="N2193">
        <v>11</v>
      </c>
      <c r="O2193">
        <v>389</v>
      </c>
      <c r="P2193">
        <v>6.4</v>
      </c>
      <c r="R2193" t="str">
        <v>Man on a Ledge</v>
      </c>
      <c r="S2193">
        <v>41091</v>
      </c>
      <c r="T2193">
        <v>2012</v>
      </c>
      <c r="U2193" t="str">
        <v>2010s</v>
      </c>
      <c r="V2193" t="str">
        <v>Color</v>
      </c>
      <c r="W2193" t="str">
        <v>Action</v>
      </c>
      <c r="X2193" t="str">
        <v>English</v>
      </c>
      <c r="Y2193" t="str">
        <v>USA</v>
      </c>
      <c r="Z2193" t="str">
        <v>PG-13</v>
      </c>
      <c r="AA2193" t="str">
        <v>Robert Clohessy</v>
      </c>
      <c r="AB2193" t="str">
        <v>Asger Leth</v>
      </c>
      <c r="AC2193">
        <v>107</v>
      </c>
      <c r="AD2193">
        <v>362</v>
      </c>
      <c r="AE2193">
        <v>20</v>
      </c>
      <c r="AF2193">
        <v>11000</v>
      </c>
      <c r="AG2193">
        <v>6.6</v>
      </c>
      <c r="AH2193">
        <v>258</v>
      </c>
      <c r="AI2193">
        <v>102</v>
      </c>
      <c r="AJ2193">
        <v>18600911</v>
      </c>
    </row>
    <row r="2194" spans="1:36" x14ac:dyDescent="0.25">
      <c r="A2194" t="str">
        <v>Dead Snow</v>
      </c>
      <c r="B2194">
        <v>39860</v>
      </c>
      <c r="C2194">
        <v>2009</v>
      </c>
      <c r="D2194" t="str">
        <v>2000s</v>
      </c>
      <c r="E2194" t="str">
        <v>Color</v>
      </c>
      <c r="F2194" t="str">
        <v>Comedy</v>
      </c>
      <c r="G2194" t="str">
        <v>Norwegian</v>
      </c>
      <c r="H2194" t="str">
        <v>Norway</v>
      </c>
      <c r="I2194" t="str">
        <v>Not Rated</v>
      </c>
      <c r="J2194" t="str">
        <v>BjÃ¸rn Sundquist</v>
      </c>
      <c r="K2194" t="str">
        <v>Tommy Wirkola</v>
      </c>
      <c r="L2194">
        <v>35</v>
      </c>
      <c r="M2194">
        <v>116</v>
      </c>
      <c r="N2194">
        <v>75</v>
      </c>
      <c r="O2194">
        <v>23000</v>
      </c>
      <c r="P2194">
        <v>6.4</v>
      </c>
      <c r="R2194" t="str">
        <v>Aquamarine</v>
      </c>
      <c r="S2194">
        <v>38740</v>
      </c>
      <c r="T2194">
        <v>2006</v>
      </c>
      <c r="U2194" t="str">
        <v>2000s</v>
      </c>
      <c r="V2194" t="str">
        <v>Color</v>
      </c>
      <c r="W2194" t="str">
        <v>Comedy</v>
      </c>
      <c r="X2194" t="str">
        <v>English</v>
      </c>
      <c r="Y2194" t="str">
        <v>USA</v>
      </c>
      <c r="Z2194" t="str">
        <v>PG</v>
      </c>
      <c r="AA2194" t="str">
        <v>Tammin Sursok</v>
      </c>
      <c r="AB2194" t="str">
        <v>Elizabeth Allen Rosenbaum</v>
      </c>
      <c r="AC2194">
        <v>836</v>
      </c>
      <c r="AD2194">
        <v>3963</v>
      </c>
      <c r="AE2194">
        <v>20</v>
      </c>
      <c r="AF2194">
        <v>0</v>
      </c>
      <c r="AG2194">
        <v>5.3</v>
      </c>
      <c r="AH2194">
        <v>66</v>
      </c>
      <c r="AI2194">
        <v>104</v>
      </c>
      <c r="AJ2194">
        <v>18595716</v>
      </c>
    </row>
    <row r="2195" spans="1:36" x14ac:dyDescent="0.25">
      <c r="A2195" t="str">
        <v>Assassins</v>
      </c>
      <c r="B2195">
        <v>34751</v>
      </c>
      <c r="C2195">
        <v>1995</v>
      </c>
      <c r="D2195" t="str">
        <v>1990s</v>
      </c>
      <c r="E2195" t="str">
        <v>Black and White</v>
      </c>
      <c r="F2195" t="str">
        <v>Action</v>
      </c>
      <c r="G2195" t="str">
        <v>English</v>
      </c>
      <c r="H2195" t="str">
        <v>France</v>
      </c>
      <c r="I2195" t="str">
        <v>R</v>
      </c>
      <c r="J2195" t="str">
        <v>Muse Watson</v>
      </c>
      <c r="K2195" t="str">
        <v>Richard Donner</v>
      </c>
      <c r="L2195">
        <v>45000</v>
      </c>
      <c r="M2195">
        <v>58528</v>
      </c>
      <c r="N2195">
        <v>503</v>
      </c>
      <c r="O2195">
        <v>0</v>
      </c>
      <c r="P2195">
        <v>6.3</v>
      </c>
      <c r="R2195" t="str">
        <v>Frost/Nixon</v>
      </c>
      <c r="S2195">
        <v>39795</v>
      </c>
      <c r="T2195">
        <v>2008</v>
      </c>
      <c r="U2195" t="str">
        <v>2000s</v>
      </c>
      <c r="V2195" t="str">
        <v>Color</v>
      </c>
      <c r="W2195" t="str">
        <v>Drama</v>
      </c>
      <c r="X2195" t="str">
        <v>English</v>
      </c>
      <c r="Y2195" t="str">
        <v>USA</v>
      </c>
      <c r="Z2195" t="str">
        <v>R</v>
      </c>
      <c r="AA2195" t="str">
        <v>Toby Jones</v>
      </c>
      <c r="AB2195" t="str">
        <v>Ron Howard</v>
      </c>
      <c r="AC2195">
        <v>2000</v>
      </c>
      <c r="AD2195">
        <v>6161</v>
      </c>
      <c r="AE2195">
        <v>2000</v>
      </c>
      <c r="AF2195">
        <v>0</v>
      </c>
      <c r="AG2195">
        <v>7.7</v>
      </c>
      <c r="AH2195">
        <v>302</v>
      </c>
      <c r="AI2195">
        <v>122</v>
      </c>
      <c r="AJ2195">
        <v>18593156</v>
      </c>
    </row>
    <row r="2196" spans="1:36" x14ac:dyDescent="0.25">
      <c r="A2196" t="str">
        <v>Transcendence</v>
      </c>
      <c r="B2196">
        <v>41691</v>
      </c>
      <c r="C2196">
        <v>2014</v>
      </c>
      <c r="D2196" t="str">
        <v>2010s</v>
      </c>
      <c r="E2196" t="str">
        <v>Color</v>
      </c>
      <c r="F2196" t="str">
        <v>Drama</v>
      </c>
      <c r="G2196" t="str">
        <v>English</v>
      </c>
      <c r="H2196" t="str">
        <v>UK</v>
      </c>
      <c r="I2196" t="str">
        <v>PG-13</v>
      </c>
      <c r="J2196" t="str">
        <v>Johnny Depp</v>
      </c>
      <c r="K2196" t="str">
        <v>Wally Pfister</v>
      </c>
      <c r="L2196">
        <v>40000</v>
      </c>
      <c r="M2196">
        <v>54031</v>
      </c>
      <c r="N2196">
        <v>0</v>
      </c>
      <c r="O2196">
        <v>37000</v>
      </c>
      <c r="P2196">
        <v>6.3</v>
      </c>
      <c r="R2196" t="str">
        <v>The Fan</v>
      </c>
      <c r="S2196">
        <v>35123</v>
      </c>
      <c r="T2196">
        <v>1996</v>
      </c>
      <c r="U2196" t="str">
        <v>1990s</v>
      </c>
      <c r="V2196" t="str">
        <v>Color</v>
      </c>
      <c r="W2196" t="str">
        <v>Action</v>
      </c>
      <c r="X2196" t="str">
        <v>English</v>
      </c>
      <c r="Y2196" t="str">
        <v>USA</v>
      </c>
      <c r="Z2196" t="str">
        <v>R</v>
      </c>
      <c r="AA2196" t="str">
        <v>Robert De Niro</v>
      </c>
      <c r="AB2196" t="str">
        <v>Tony Scott</v>
      </c>
      <c r="AC2196">
        <v>22000</v>
      </c>
      <c r="AD2196">
        <v>24618</v>
      </c>
      <c r="AE2196">
        <v>12000</v>
      </c>
      <c r="AF2196">
        <v>0</v>
      </c>
      <c r="AG2196">
        <v>5.8</v>
      </c>
      <c r="AH2196">
        <v>50</v>
      </c>
      <c r="AI2196">
        <v>116</v>
      </c>
      <c r="AJ2196">
        <v>18573791</v>
      </c>
    </row>
    <row r="2197" spans="1:36" x14ac:dyDescent="0.25">
      <c r="A2197" t="str">
        <v>Beerfest</v>
      </c>
      <c r="B2197">
        <v>38955</v>
      </c>
      <c r="C2197">
        <v>2006</v>
      </c>
      <c r="D2197" t="str">
        <v>2000s</v>
      </c>
      <c r="E2197" t="str">
        <v>Color</v>
      </c>
      <c r="F2197" t="str">
        <v>Comedy</v>
      </c>
      <c r="G2197" t="str">
        <v>English</v>
      </c>
      <c r="H2197" t="str">
        <v>USA</v>
      </c>
      <c r="I2197" t="str">
        <v>R</v>
      </c>
      <c r="J2197" t="str">
        <v>Chris Moss</v>
      </c>
      <c r="K2197" t="str">
        <v>Jay Chandrasekhar</v>
      </c>
      <c r="L2197">
        <v>33000</v>
      </c>
      <c r="M2197">
        <v>35345</v>
      </c>
      <c r="N2197">
        <v>422</v>
      </c>
      <c r="O2197">
        <v>0</v>
      </c>
      <c r="P2197">
        <v>6.3</v>
      </c>
      <c r="R2197" t="str">
        <v>An Ideal Husband</v>
      </c>
      <c r="S2197">
        <v>36251</v>
      </c>
      <c r="T2197">
        <v>1999</v>
      </c>
      <c r="U2197" t="str">
        <v>1990s</v>
      </c>
      <c r="V2197" t="str">
        <v>Color</v>
      </c>
      <c r="W2197" t="str">
        <v>Comedy</v>
      </c>
      <c r="X2197" t="str">
        <v>English</v>
      </c>
      <c r="Y2197" t="str">
        <v>UK</v>
      </c>
      <c r="Z2197" t="str">
        <v>PG-13</v>
      </c>
      <c r="AA2197" t="str">
        <v>Minnie Driver</v>
      </c>
      <c r="AB2197" t="str">
        <v>Oliver Parker</v>
      </c>
      <c r="AC2197">
        <v>893</v>
      </c>
      <c r="AD2197">
        <v>2640</v>
      </c>
      <c r="AE2197">
        <v>32</v>
      </c>
      <c r="AF2197">
        <v>646</v>
      </c>
      <c r="AG2197">
        <v>6.9</v>
      </c>
      <c r="AH2197">
        <v>105</v>
      </c>
      <c r="AI2197">
        <v>97</v>
      </c>
      <c r="AJ2197">
        <v>18535191</v>
      </c>
    </row>
    <row r="2198" spans="1:36" x14ac:dyDescent="0.25">
      <c r="A2198" t="str">
        <v>This Means War</v>
      </c>
      <c r="B2198">
        <v>41258</v>
      </c>
      <c r="C2198">
        <v>2012</v>
      </c>
      <c r="D2198" t="str">
        <v>2010s</v>
      </c>
      <c r="E2198" t="str">
        <v>Color</v>
      </c>
      <c r="F2198" t="str">
        <v>Action</v>
      </c>
      <c r="G2198" t="str">
        <v>English</v>
      </c>
      <c r="H2198" t="str">
        <v>USA</v>
      </c>
      <c r="I2198" t="str">
        <v>PG-13</v>
      </c>
      <c r="J2198" t="str">
        <v>Tom Hardy</v>
      </c>
      <c r="K2198" t="str">
        <v>McG</v>
      </c>
      <c r="L2198">
        <v>27000</v>
      </c>
      <c r="M2198">
        <v>29808</v>
      </c>
      <c r="N2198">
        <v>368</v>
      </c>
      <c r="O2198">
        <v>18000</v>
      </c>
      <c r="P2198">
        <v>6.3</v>
      </c>
      <c r="R2198" t="str">
        <v>Ultraviolet</v>
      </c>
      <c r="S2198">
        <v>38732</v>
      </c>
      <c r="T2198">
        <v>2006</v>
      </c>
      <c r="U2198" t="str">
        <v>2000s</v>
      </c>
      <c r="V2198" t="str">
        <v>Color</v>
      </c>
      <c r="W2198" t="str">
        <v>Action</v>
      </c>
      <c r="X2198" t="str">
        <v>English</v>
      </c>
      <c r="Y2198" t="str">
        <v>USA</v>
      </c>
      <c r="Z2198" t="str">
        <v>PG-13</v>
      </c>
      <c r="AA2198" t="str">
        <v>Milla Jovovich</v>
      </c>
      <c r="AB2198" t="str">
        <v>Kurt Wimmer</v>
      </c>
      <c r="AC2198">
        <v>14000</v>
      </c>
      <c r="AD2198">
        <v>15271</v>
      </c>
      <c r="AE2198">
        <v>110</v>
      </c>
      <c r="AF2198">
        <v>0</v>
      </c>
      <c r="AG2198">
        <v>4.4000000000000004</v>
      </c>
      <c r="AH2198">
        <v>158</v>
      </c>
      <c r="AI2198">
        <v>94</v>
      </c>
      <c r="AJ2198">
        <v>18500966</v>
      </c>
    </row>
    <row r="2199" spans="1:36" x14ac:dyDescent="0.25">
      <c r="A2199" t="str">
        <v>Transporter 2</v>
      </c>
      <c r="B2199">
        <v>38539</v>
      </c>
      <c r="C2199">
        <v>2005</v>
      </c>
      <c r="D2199" t="str">
        <v>2000s</v>
      </c>
      <c r="E2199" t="str">
        <v>Color</v>
      </c>
      <c r="F2199" t="str">
        <v>Action</v>
      </c>
      <c r="G2199" t="str">
        <v>English</v>
      </c>
      <c r="H2199" t="str">
        <v>France</v>
      </c>
      <c r="I2199" t="str">
        <v>PG-13</v>
      </c>
      <c r="J2199" t="str">
        <v>Jason Statham</v>
      </c>
      <c r="K2199" t="str">
        <v>Louis Leterrier</v>
      </c>
      <c r="L2199">
        <v>26000</v>
      </c>
      <c r="M2199">
        <v>29050</v>
      </c>
      <c r="N2199">
        <v>255</v>
      </c>
      <c r="O2199">
        <v>0</v>
      </c>
      <c r="P2199">
        <v>6.3</v>
      </c>
      <c r="R2199" t="str">
        <v>Super Troopers</v>
      </c>
      <c r="S2199">
        <v>37116</v>
      </c>
      <c r="T2199">
        <v>2001</v>
      </c>
      <c r="U2199" t="str">
        <v>2000s</v>
      </c>
      <c r="V2199" t="str">
        <v>Color</v>
      </c>
      <c r="W2199" t="str">
        <v>Comedy</v>
      </c>
      <c r="X2199" t="str">
        <v>English</v>
      </c>
      <c r="Y2199" t="str">
        <v>USA</v>
      </c>
      <c r="Z2199" t="str">
        <v>R</v>
      </c>
      <c r="AA2199" t="str">
        <v>Geoffrey Arend</v>
      </c>
      <c r="AB2199" t="str">
        <v>Jay Chandrasekhar</v>
      </c>
      <c r="AC2199">
        <v>816</v>
      </c>
      <c r="AD2199">
        <v>2893</v>
      </c>
      <c r="AE2199">
        <v>422</v>
      </c>
      <c r="AF2199">
        <v>0</v>
      </c>
      <c r="AG2199">
        <v>7.1</v>
      </c>
      <c r="AH2199">
        <v>100</v>
      </c>
      <c r="AI2199">
        <v>100</v>
      </c>
      <c r="AJ2199">
        <v>18488314</v>
      </c>
    </row>
    <row r="2200" spans="1:36" x14ac:dyDescent="0.25">
      <c r="A2200" t="str">
        <v>War</v>
      </c>
      <c r="B2200">
        <v>39146</v>
      </c>
      <c r="C2200">
        <v>2007</v>
      </c>
      <c r="D2200" t="str">
        <v>2000s</v>
      </c>
      <c r="E2200" t="str">
        <v>Color</v>
      </c>
      <c r="F2200" t="str">
        <v>Action</v>
      </c>
      <c r="G2200" t="str">
        <v>English</v>
      </c>
      <c r="H2200" t="str">
        <v>USA</v>
      </c>
      <c r="I2200" t="str">
        <v>R</v>
      </c>
      <c r="J2200" t="str">
        <v>Jason Statham</v>
      </c>
      <c r="K2200" t="str">
        <v>Philip G. Atwell</v>
      </c>
      <c r="L2200">
        <v>26000</v>
      </c>
      <c r="M2200">
        <v>33565</v>
      </c>
      <c r="N2200">
        <v>5</v>
      </c>
      <c r="O2200">
        <v>0</v>
      </c>
      <c r="P2200">
        <v>6.3</v>
      </c>
      <c r="R2200" t="str">
        <v>Into the Blue</v>
      </c>
      <c r="S2200">
        <v>38371</v>
      </c>
      <c r="T2200">
        <v>2005</v>
      </c>
      <c r="U2200" t="str">
        <v>2000s</v>
      </c>
      <c r="V2200" t="str">
        <v>Color</v>
      </c>
      <c r="W2200" t="str">
        <v>Action</v>
      </c>
      <c r="X2200" t="str">
        <v>English</v>
      </c>
      <c r="Y2200" t="str">
        <v>USA</v>
      </c>
      <c r="Z2200" t="str">
        <v>PG-13</v>
      </c>
      <c r="AA2200" t="str">
        <v>Paul Walker</v>
      </c>
      <c r="AB2200" t="str">
        <v>John Stockwell</v>
      </c>
      <c r="AC2200">
        <v>23000</v>
      </c>
      <c r="AD2200">
        <v>25049</v>
      </c>
      <c r="AE2200">
        <v>134</v>
      </c>
      <c r="AF2200">
        <v>0</v>
      </c>
      <c r="AG2200">
        <v>5.8</v>
      </c>
      <c r="AH2200">
        <v>120</v>
      </c>
      <c r="AI2200">
        <v>110</v>
      </c>
      <c r="AJ2200">
        <v>18472363</v>
      </c>
    </row>
    <row r="2201" spans="1:36" x14ac:dyDescent="0.25">
      <c r="A2201" t="str">
        <v>The Jackal</v>
      </c>
      <c r="B2201">
        <v>35679</v>
      </c>
      <c r="C2201">
        <v>1997</v>
      </c>
      <c r="D2201" t="str">
        <v>1990s</v>
      </c>
      <c r="E2201" t="str">
        <v>Color</v>
      </c>
      <c r="F2201" t="str">
        <v>Action</v>
      </c>
      <c r="G2201" t="str">
        <v>English</v>
      </c>
      <c r="H2201" t="str">
        <v>USA</v>
      </c>
      <c r="I2201" t="str">
        <v>R</v>
      </c>
      <c r="J2201" t="str">
        <v>J.K. Simmons</v>
      </c>
      <c r="K2201" t="str">
        <v>Michael Caton-Jones</v>
      </c>
      <c r="L2201">
        <v>24000</v>
      </c>
      <c r="M2201">
        <v>38227</v>
      </c>
      <c r="N2201">
        <v>105</v>
      </c>
      <c r="O2201">
        <v>0</v>
      </c>
      <c r="P2201">
        <v>6.3</v>
      </c>
      <c r="R2201" t="str">
        <v>The Invention of Lying</v>
      </c>
      <c r="S2201">
        <v>39951</v>
      </c>
      <c r="T2201">
        <v>2009</v>
      </c>
      <c r="U2201" t="str">
        <v>2000s</v>
      </c>
      <c r="V2201" t="str">
        <v>Color</v>
      </c>
      <c r="W2201" t="str">
        <v>Comedy</v>
      </c>
      <c r="X2201" t="str">
        <v>English</v>
      </c>
      <c r="Y2201" t="str">
        <v>USA</v>
      </c>
      <c r="Z2201" t="str">
        <v>PG-13</v>
      </c>
      <c r="AA2201" t="str">
        <v>Jennifer Garner</v>
      </c>
      <c r="AB2201" t="str">
        <v>Ricky Gervais</v>
      </c>
      <c r="AC2201">
        <v>3000</v>
      </c>
      <c r="AD2201">
        <v>7252</v>
      </c>
      <c r="AE2201">
        <v>0</v>
      </c>
      <c r="AF2201">
        <v>13000</v>
      </c>
      <c r="AG2201">
        <v>6.4</v>
      </c>
      <c r="AH2201">
        <v>192</v>
      </c>
      <c r="AI2201">
        <v>100</v>
      </c>
      <c r="AJ2201">
        <v>18439082</v>
      </c>
    </row>
    <row r="2202" spans="1:36" x14ac:dyDescent="0.25">
      <c r="A2202" t="str">
        <v>The Astronaut Farmer</v>
      </c>
      <c r="B2202">
        <v>38912</v>
      </c>
      <c r="C2202">
        <v>2006</v>
      </c>
      <c r="D2202" t="str">
        <v>2000s</v>
      </c>
      <c r="E2202" t="str">
        <v>Color</v>
      </c>
      <c r="F2202" t="str">
        <v>Adventure</v>
      </c>
      <c r="G2202" t="str">
        <v>English</v>
      </c>
      <c r="H2202" t="str">
        <v>USA</v>
      </c>
      <c r="I2202" t="str">
        <v>PG</v>
      </c>
      <c r="J2202" t="str">
        <v>J.K. Simmons</v>
      </c>
      <c r="K2202" t="str">
        <v>Michael Polish</v>
      </c>
      <c r="L2202">
        <v>24000</v>
      </c>
      <c r="M2202">
        <v>27806</v>
      </c>
      <c r="N2202">
        <v>35</v>
      </c>
      <c r="O2202">
        <v>862</v>
      </c>
      <c r="P2202">
        <v>6.3</v>
      </c>
      <c r="R2202" t="str">
        <v>A Thousand Words</v>
      </c>
      <c r="S2202">
        <v>40943</v>
      </c>
      <c r="T2202">
        <v>2012</v>
      </c>
      <c r="U2202" t="str">
        <v>2010s</v>
      </c>
      <c r="V2202" t="str">
        <v>Color</v>
      </c>
      <c r="W2202" t="str">
        <v>Comedy</v>
      </c>
      <c r="X2202" t="str">
        <v>English</v>
      </c>
      <c r="Y2202" t="str">
        <v>USA</v>
      </c>
      <c r="Z2202" t="str">
        <v>PG-13</v>
      </c>
      <c r="AA2202" t="str">
        <v>John Gatins</v>
      </c>
      <c r="AB2202" t="str">
        <v>Brian Robbins</v>
      </c>
      <c r="AC2202">
        <v>61</v>
      </c>
      <c r="AD2202">
        <v>222</v>
      </c>
      <c r="AE2202">
        <v>48</v>
      </c>
      <c r="AF2202">
        <v>0</v>
      </c>
      <c r="AG2202">
        <v>5.9</v>
      </c>
      <c r="AH2202">
        <v>70</v>
      </c>
      <c r="AI2202">
        <v>91</v>
      </c>
      <c r="AJ2202">
        <v>18438149</v>
      </c>
    </row>
    <row r="2203" spans="1:36" x14ac:dyDescent="0.25">
      <c r="A2203" t="str">
        <v>Meet the Fockers</v>
      </c>
      <c r="B2203">
        <v>38285</v>
      </c>
      <c r="C2203">
        <v>2004</v>
      </c>
      <c r="D2203" t="str">
        <v>2000s</v>
      </c>
      <c r="E2203" t="str">
        <v>Color</v>
      </c>
      <c r="F2203" t="str">
        <v>Comedy</v>
      </c>
      <c r="G2203" t="str">
        <v>English</v>
      </c>
      <c r="H2203" t="str">
        <v>USA</v>
      </c>
      <c r="I2203" t="str">
        <v>PG-13</v>
      </c>
      <c r="J2203" t="str">
        <v>Robert De Niro</v>
      </c>
      <c r="K2203" t="str">
        <v>Jay Roach</v>
      </c>
      <c r="L2203">
        <v>22000</v>
      </c>
      <c r="M2203">
        <v>24938</v>
      </c>
      <c r="N2203">
        <v>116</v>
      </c>
      <c r="O2203">
        <v>0</v>
      </c>
      <c r="P2203">
        <v>6.3</v>
      </c>
      <c r="R2203" t="str">
        <v>Quartet</v>
      </c>
      <c r="S2203">
        <v>41132</v>
      </c>
      <c r="T2203">
        <v>2012</v>
      </c>
      <c r="U2203" t="str">
        <v>2010s</v>
      </c>
      <c r="V2203" t="str">
        <v>Color</v>
      </c>
      <c r="W2203" t="str">
        <v>Comedy</v>
      </c>
      <c r="X2203" t="str">
        <v>English</v>
      </c>
      <c r="Y2203" t="str">
        <v>UK</v>
      </c>
      <c r="Z2203" t="str">
        <v>PG-13</v>
      </c>
      <c r="AA2203" t="str">
        <v>Luke Newberry</v>
      </c>
      <c r="AB2203" t="str">
        <v>Dustin Hoffman</v>
      </c>
      <c r="AC2203">
        <v>358</v>
      </c>
      <c r="AD2203">
        <v>1114</v>
      </c>
      <c r="AE2203">
        <v>0</v>
      </c>
      <c r="AF2203">
        <v>13000</v>
      </c>
      <c r="AG2203">
        <v>6.8</v>
      </c>
      <c r="AH2203">
        <v>175</v>
      </c>
      <c r="AI2203">
        <v>98</v>
      </c>
      <c r="AJ2203">
        <v>18381787</v>
      </c>
    </row>
    <row r="2204" spans="1:36" x14ac:dyDescent="0.25">
      <c r="A2204" t="str">
        <v>Twister</v>
      </c>
      <c r="B2204">
        <v>35261</v>
      </c>
      <c r="C2204">
        <v>1996</v>
      </c>
      <c r="D2204" t="str">
        <v>1990s</v>
      </c>
      <c r="E2204" t="str">
        <v>Color</v>
      </c>
      <c r="F2204" t="str">
        <v>Action</v>
      </c>
      <c r="G2204" t="str">
        <v>English</v>
      </c>
      <c r="H2204" t="str">
        <v>USA</v>
      </c>
      <c r="I2204" t="str">
        <v>PG-13</v>
      </c>
      <c r="J2204" t="str">
        <v>Philip Seymour Hoffman</v>
      </c>
      <c r="K2204" t="str">
        <v>Jan de Bont</v>
      </c>
      <c r="L2204">
        <v>22000</v>
      </c>
      <c r="M2204">
        <v>26239</v>
      </c>
      <c r="N2204">
        <v>101</v>
      </c>
      <c r="O2204">
        <v>0</v>
      </c>
      <c r="P2204">
        <v>6.3</v>
      </c>
      <c r="R2204" t="str">
        <v>Into the Wild</v>
      </c>
      <c r="S2204">
        <v>39142</v>
      </c>
      <c r="T2204">
        <v>2007</v>
      </c>
      <c r="U2204" t="str">
        <v>2000s</v>
      </c>
      <c r="V2204" t="str">
        <v>Color</v>
      </c>
      <c r="W2204" t="str">
        <v>Adventure</v>
      </c>
      <c r="X2204" t="str">
        <v>English</v>
      </c>
      <c r="Y2204" t="str">
        <v>USA</v>
      </c>
      <c r="Z2204" t="str">
        <v>R</v>
      </c>
      <c r="AA2204" t="str">
        <v>Kristen Stewart</v>
      </c>
      <c r="AB2204" t="str">
        <v>Sean Penn</v>
      </c>
      <c r="AC2204">
        <v>17000</v>
      </c>
      <c r="AD2204">
        <v>18752</v>
      </c>
      <c r="AE2204">
        <v>0</v>
      </c>
      <c r="AF2204">
        <v>76000</v>
      </c>
      <c r="AG2204">
        <v>8.1999999999999993</v>
      </c>
      <c r="AH2204">
        <v>274</v>
      </c>
      <c r="AI2204">
        <v>148</v>
      </c>
      <c r="AJ2204">
        <v>18352454</v>
      </c>
    </row>
    <row r="2205" spans="1:36" x14ac:dyDescent="0.25">
      <c r="A2205" t="str">
        <v>Mars Attacks!</v>
      </c>
      <c r="B2205">
        <v>35290</v>
      </c>
      <c r="C2205">
        <v>1996</v>
      </c>
      <c r="D2205" t="str">
        <v>1990s</v>
      </c>
      <c r="E2205" t="str">
        <v>Color</v>
      </c>
      <c r="F2205" t="str">
        <v>Action</v>
      </c>
      <c r="G2205" t="str">
        <v>English</v>
      </c>
      <c r="H2205" t="str">
        <v>USA</v>
      </c>
      <c r="I2205" t="str">
        <v>PG-13</v>
      </c>
      <c r="J2205" t="str">
        <v>Natalie Portman</v>
      </c>
      <c r="K2205" t="str">
        <v>Tim Burton</v>
      </c>
      <c r="L2205">
        <v>20000</v>
      </c>
      <c r="M2205">
        <v>22590</v>
      </c>
      <c r="N2205">
        <v>13000</v>
      </c>
      <c r="O2205">
        <v>0</v>
      </c>
      <c r="P2205">
        <v>6.3</v>
      </c>
      <c r="R2205" t="str">
        <v>127 Hours</v>
      </c>
      <c r="S2205">
        <v>40312</v>
      </c>
      <c r="T2205">
        <v>2010</v>
      </c>
      <c r="U2205" t="str">
        <v>2010s</v>
      </c>
      <c r="V2205" t="str">
        <v>Color</v>
      </c>
      <c r="W2205" t="str">
        <v>Adventure</v>
      </c>
      <c r="X2205" t="str">
        <v>English</v>
      </c>
      <c r="Y2205" t="str">
        <v>USA</v>
      </c>
      <c r="Z2205" t="str">
        <v>R</v>
      </c>
      <c r="AA2205" t="str">
        <v>James Franco</v>
      </c>
      <c r="AB2205" t="str">
        <v>Danny Boyle</v>
      </c>
      <c r="AC2205">
        <v>11000</v>
      </c>
      <c r="AD2205">
        <v>11984</v>
      </c>
      <c r="AE2205">
        <v>0</v>
      </c>
      <c r="AF2205">
        <v>63000</v>
      </c>
      <c r="AG2205">
        <v>7.6</v>
      </c>
      <c r="AH2205">
        <v>450</v>
      </c>
      <c r="AI2205">
        <v>94</v>
      </c>
      <c r="AJ2205">
        <v>18329466</v>
      </c>
    </row>
    <row r="2206" spans="1:36" x14ac:dyDescent="0.25">
      <c r="A2206" t="str">
        <v>In &amp; Out</v>
      </c>
      <c r="B2206">
        <v>35555</v>
      </c>
      <c r="C2206">
        <v>1997</v>
      </c>
      <c r="D2206" t="str">
        <v>1990s</v>
      </c>
      <c r="E2206" t="str">
        <v>Color</v>
      </c>
      <c r="F2206" t="str">
        <v>Comedy</v>
      </c>
      <c r="G2206" t="str">
        <v>English</v>
      </c>
      <c r="H2206" t="str">
        <v>USA</v>
      </c>
      <c r="I2206" t="str">
        <v>PG-13</v>
      </c>
      <c r="J2206" t="str">
        <v>Tom Selleck</v>
      </c>
      <c r="K2206" t="str">
        <v>Frank Oz</v>
      </c>
      <c r="L2206">
        <v>19000</v>
      </c>
      <c r="M2206">
        <v>23504</v>
      </c>
      <c r="N2206">
        <v>0</v>
      </c>
      <c r="O2206">
        <v>0</v>
      </c>
      <c r="P2206">
        <v>6.3</v>
      </c>
      <c r="R2206" t="str">
        <v>North Country</v>
      </c>
      <c r="S2206">
        <v>38575</v>
      </c>
      <c r="T2206">
        <v>2005</v>
      </c>
      <c r="U2206" t="str">
        <v>2000s</v>
      </c>
      <c r="V2206" t="str">
        <v>Color</v>
      </c>
      <c r="W2206" t="str">
        <v>Drama</v>
      </c>
      <c r="X2206" t="str">
        <v>English</v>
      </c>
      <c r="Y2206" t="str">
        <v>USA</v>
      </c>
      <c r="Z2206" t="str">
        <v>R</v>
      </c>
      <c r="AA2206" t="str">
        <v>Jeremy Renner</v>
      </c>
      <c r="AB2206" t="str">
        <v>Niki Caro</v>
      </c>
      <c r="AC2206">
        <v>10000</v>
      </c>
      <c r="AD2206">
        <v>20563</v>
      </c>
      <c r="AE2206">
        <v>51</v>
      </c>
      <c r="AF2206">
        <v>0</v>
      </c>
      <c r="AG2206">
        <v>7.3</v>
      </c>
      <c r="AH2206">
        <v>155</v>
      </c>
      <c r="AI2206">
        <v>126</v>
      </c>
      <c r="AJ2206">
        <v>18324242</v>
      </c>
    </row>
    <row r="2207" spans="1:36" x14ac:dyDescent="0.25">
      <c r="A2207" t="str">
        <v>Beowulf</v>
      </c>
      <c r="B2207">
        <v>39185</v>
      </c>
      <c r="C2207">
        <v>2007</v>
      </c>
      <c r="D2207" t="str">
        <v>2000s</v>
      </c>
      <c r="E2207" t="str">
        <v>Color</v>
      </c>
      <c r="F2207" t="str">
        <v>Action</v>
      </c>
      <c r="G2207" t="str">
        <v>English</v>
      </c>
      <c r="H2207" t="str">
        <v>USA</v>
      </c>
      <c r="I2207" t="str">
        <v>PG-13</v>
      </c>
      <c r="J2207" t="str">
        <v>Robin Wright</v>
      </c>
      <c r="K2207" t="str">
        <v>Robert Zemeckis</v>
      </c>
      <c r="L2207">
        <v>18000</v>
      </c>
      <c r="M2207">
        <v>31523</v>
      </c>
      <c r="N2207">
        <v>0</v>
      </c>
      <c r="O2207">
        <v>3000</v>
      </c>
      <c r="P2207">
        <v>6.3</v>
      </c>
      <c r="R2207" t="str">
        <v>Babe: Pig in the City</v>
      </c>
      <c r="S2207">
        <v>35864</v>
      </c>
      <c r="T2207">
        <v>1998</v>
      </c>
      <c r="U2207" t="str">
        <v>1990s</v>
      </c>
      <c r="V2207" t="str">
        <v>Color</v>
      </c>
      <c r="W2207" t="str">
        <v>Adventure</v>
      </c>
      <c r="X2207" t="str">
        <v>English</v>
      </c>
      <c r="Y2207" t="str">
        <v>Australia</v>
      </c>
      <c r="Z2207" t="str">
        <v>G</v>
      </c>
      <c r="AA2207" t="str">
        <v>Adam Goldberg</v>
      </c>
      <c r="AB2207" t="str">
        <v>George Miller</v>
      </c>
      <c r="AC2207">
        <v>1000</v>
      </c>
      <c r="AD2207">
        <v>2521</v>
      </c>
      <c r="AE2207">
        <v>750</v>
      </c>
      <c r="AF2207">
        <v>964</v>
      </c>
      <c r="AG2207">
        <v>5.8</v>
      </c>
      <c r="AH2207">
        <v>61</v>
      </c>
      <c r="AI2207">
        <v>97</v>
      </c>
      <c r="AJ2207">
        <v>18318000</v>
      </c>
    </row>
    <row r="2208" spans="1:36" x14ac:dyDescent="0.25">
      <c r="A2208" t="str">
        <v>Horrible Bosses 2</v>
      </c>
      <c r="B2208">
        <v>41828</v>
      </c>
      <c r="C2208">
        <v>2014</v>
      </c>
      <c r="D2208" t="str">
        <v>2010s</v>
      </c>
      <c r="E2208" t="str">
        <v>Color</v>
      </c>
      <c r="F2208" t="str">
        <v>Comedy</v>
      </c>
      <c r="G2208" t="str">
        <v>English</v>
      </c>
      <c r="H2208" t="str">
        <v>USA</v>
      </c>
      <c r="I2208" t="str">
        <v>R</v>
      </c>
      <c r="J2208" t="str">
        <v>Kevin Spacey</v>
      </c>
      <c r="K2208" t="str">
        <v>Sean Anders</v>
      </c>
      <c r="L2208">
        <v>18000</v>
      </c>
      <c r="M2208">
        <v>30571</v>
      </c>
      <c r="N2208">
        <v>51</v>
      </c>
      <c r="O2208">
        <v>12000</v>
      </c>
      <c r="P2208">
        <v>6.3</v>
      </c>
      <c r="R2208" t="str">
        <v>Walk Hard: The Dewey Cox Story</v>
      </c>
      <c r="S2208">
        <v>39324</v>
      </c>
      <c r="T2208">
        <v>2007</v>
      </c>
      <c r="U2208" t="str">
        <v>2000s</v>
      </c>
      <c r="V2208" t="str">
        <v>Color</v>
      </c>
      <c r="W2208" t="str">
        <v>Comedy</v>
      </c>
      <c r="X2208" t="str">
        <v>English</v>
      </c>
      <c r="Y2208" t="str">
        <v>USA</v>
      </c>
      <c r="Z2208" t="str">
        <v>R</v>
      </c>
      <c r="AA2208" t="str">
        <v>Tim Meadows</v>
      </c>
      <c r="AB2208" t="str">
        <v>Jake Kasdan</v>
      </c>
      <c r="AC2208">
        <v>553</v>
      </c>
      <c r="AD2208">
        <v>1082</v>
      </c>
      <c r="AE2208">
        <v>52</v>
      </c>
      <c r="AF2208">
        <v>0</v>
      </c>
      <c r="AG2208">
        <v>6.7</v>
      </c>
      <c r="AH2208">
        <v>171</v>
      </c>
      <c r="AI2208">
        <v>120</v>
      </c>
      <c r="AJ2208">
        <v>18317151</v>
      </c>
    </row>
    <row r="2209" spans="1:36" x14ac:dyDescent="0.25">
      <c r="A2209" t="str">
        <v>The Siege</v>
      </c>
      <c r="B2209">
        <v>36158</v>
      </c>
      <c r="C2209">
        <v>1998</v>
      </c>
      <c r="D2209" t="str">
        <v>1990s</v>
      </c>
      <c r="E2209" t="str">
        <v>Color</v>
      </c>
      <c r="F2209" t="str">
        <v>Action</v>
      </c>
      <c r="G2209" t="str">
        <v>English</v>
      </c>
      <c r="H2209" t="str">
        <v>USA</v>
      </c>
      <c r="I2209" t="str">
        <v>R</v>
      </c>
      <c r="J2209" t="str">
        <v>Denzel Washington</v>
      </c>
      <c r="K2209" t="str">
        <v>Edward Zwick</v>
      </c>
      <c r="L2209">
        <v>18000</v>
      </c>
      <c r="M2209">
        <v>32563</v>
      </c>
      <c r="N2209">
        <v>380</v>
      </c>
      <c r="O2209">
        <v>0</v>
      </c>
      <c r="P2209">
        <v>6.3</v>
      </c>
      <c r="R2209" t="str">
        <v>The Four Feathers</v>
      </c>
      <c r="S2209">
        <v>37276</v>
      </c>
      <c r="T2209">
        <v>2002</v>
      </c>
      <c r="U2209" t="str">
        <v>2000s</v>
      </c>
      <c r="V2209" t="str">
        <v>Color</v>
      </c>
      <c r="W2209" t="str">
        <v>Adventure</v>
      </c>
      <c r="X2209" t="str">
        <v>English</v>
      </c>
      <c r="Y2209" t="str">
        <v>UK</v>
      </c>
      <c r="Z2209" t="str">
        <v>PG-13</v>
      </c>
      <c r="AA2209" t="str">
        <v>Djimon Hounsou</v>
      </c>
      <c r="AB2209" t="str">
        <v>Shekhar Kapur</v>
      </c>
      <c r="AC2209">
        <v>3000</v>
      </c>
      <c r="AD2209">
        <v>3142</v>
      </c>
      <c r="AE2209">
        <v>159</v>
      </c>
      <c r="AF2209">
        <v>0</v>
      </c>
      <c r="AG2209">
        <v>6.5</v>
      </c>
      <c r="AH2209">
        <v>105</v>
      </c>
      <c r="AI2209">
        <v>125</v>
      </c>
      <c r="AJ2209">
        <v>18306166</v>
      </c>
    </row>
    <row r="2210" spans="1:36" x14ac:dyDescent="0.25">
      <c r="A2210" t="str">
        <v>Hardball</v>
      </c>
      <c r="B2210">
        <v>36989</v>
      </c>
      <c r="C2210">
        <v>2001</v>
      </c>
      <c r="D2210" t="str">
        <v>2000s</v>
      </c>
      <c r="E2210" t="str">
        <v>Color</v>
      </c>
      <c r="F2210" t="str">
        <v>Drama</v>
      </c>
      <c r="G2210" t="str">
        <v>English</v>
      </c>
      <c r="H2210" t="str">
        <v>USA</v>
      </c>
      <c r="I2210" t="str">
        <v>PG-13</v>
      </c>
      <c r="J2210" t="str">
        <v>Keanu Reeves</v>
      </c>
      <c r="K2210" t="str">
        <v>Brian Robbins</v>
      </c>
      <c r="L2210">
        <v>18000</v>
      </c>
      <c r="M2210">
        <v>18630</v>
      </c>
      <c r="N2210">
        <v>48</v>
      </c>
      <c r="O2210">
        <v>0</v>
      </c>
      <c r="P2210">
        <v>6.3</v>
      </c>
      <c r="R2210" t="str">
        <v>Fright Night</v>
      </c>
      <c r="S2210">
        <v>40762</v>
      </c>
      <c r="T2210">
        <v>2011</v>
      </c>
      <c r="U2210" t="str">
        <v>2010s</v>
      </c>
      <c r="V2210" t="str">
        <v>Color</v>
      </c>
      <c r="W2210" t="str">
        <v>Comedy</v>
      </c>
      <c r="X2210" t="str">
        <v>English</v>
      </c>
      <c r="Y2210" t="str">
        <v>USA</v>
      </c>
      <c r="Z2210" t="str">
        <v>R</v>
      </c>
      <c r="AA2210" t="str">
        <v>Grace Phipps</v>
      </c>
      <c r="AB2210" t="str">
        <v>Craig Gillespie</v>
      </c>
      <c r="AC2210">
        <v>596</v>
      </c>
      <c r="AD2210">
        <v>1393</v>
      </c>
      <c r="AE2210">
        <v>44</v>
      </c>
      <c r="AF2210">
        <v>23000</v>
      </c>
      <c r="AG2210">
        <v>6.4</v>
      </c>
      <c r="AH2210">
        <v>358</v>
      </c>
      <c r="AI2210">
        <v>106</v>
      </c>
      <c r="AJ2210">
        <v>18298649</v>
      </c>
    </row>
    <row r="2211" spans="1:36" x14ac:dyDescent="0.25">
      <c r="A2211" t="str">
        <v>47 Ronin</v>
      </c>
      <c r="B2211">
        <v>41342</v>
      </c>
      <c r="C2211">
        <v>2013</v>
      </c>
      <c r="D2211" t="str">
        <v>2010s</v>
      </c>
      <c r="E2211" t="str">
        <v>Color</v>
      </c>
      <c r="F2211" t="str">
        <v>Action</v>
      </c>
      <c r="G2211" t="str">
        <v>English</v>
      </c>
      <c r="H2211" t="str">
        <v>USA</v>
      </c>
      <c r="I2211" t="str">
        <v>PG-13</v>
      </c>
      <c r="J2211" t="str">
        <v>Keanu Reeves</v>
      </c>
      <c r="K2211" t="str">
        <v>Carl Rinsch</v>
      </c>
      <c r="L2211">
        <v>18000</v>
      </c>
      <c r="M2211">
        <v>20965</v>
      </c>
      <c r="N2211">
        <v>47</v>
      </c>
      <c r="O2211">
        <v>35000</v>
      </c>
      <c r="P2211">
        <v>6.3</v>
      </c>
      <c r="R2211" t="str">
        <v>Sugar Hill</v>
      </c>
      <c r="S2211">
        <v>34086</v>
      </c>
      <c r="T2211">
        <v>1993</v>
      </c>
      <c r="U2211" t="str">
        <v>1990s</v>
      </c>
      <c r="V2211" t="str">
        <v>Black and White</v>
      </c>
      <c r="W2211" t="str">
        <v>Drama</v>
      </c>
      <c r="X2211" t="str">
        <v>English</v>
      </c>
      <c r="Y2211" t="str">
        <v>USA</v>
      </c>
      <c r="Z2211" t="str">
        <v>R</v>
      </c>
      <c r="AA2211" t="str">
        <v>Khandi Alexander</v>
      </c>
      <c r="AB2211" t="str">
        <v>Leon Ichaso</v>
      </c>
      <c r="AC2211">
        <v>556</v>
      </c>
      <c r="AD2211">
        <v>2149</v>
      </c>
      <c r="AE2211">
        <v>5</v>
      </c>
      <c r="AF2211">
        <v>331</v>
      </c>
      <c r="AG2211">
        <v>5.9</v>
      </c>
      <c r="AH2211">
        <v>14</v>
      </c>
      <c r="AI2211">
        <v>123</v>
      </c>
      <c r="AJ2211">
        <v>18272447</v>
      </c>
    </row>
    <row r="2212" spans="1:36" x14ac:dyDescent="0.25">
      <c r="A2212" t="str">
        <v>Dear John</v>
      </c>
      <c r="B2212">
        <v>40284</v>
      </c>
      <c r="C2212">
        <v>2010</v>
      </c>
      <c r="D2212" t="str">
        <v>2010s</v>
      </c>
      <c r="E2212" t="str">
        <v>Color</v>
      </c>
      <c r="F2212" t="str">
        <v>Drama</v>
      </c>
      <c r="G2212" t="str">
        <v>English</v>
      </c>
      <c r="H2212" t="str">
        <v>USA</v>
      </c>
      <c r="I2212" t="str">
        <v>PG-13</v>
      </c>
      <c r="J2212" t="str">
        <v>Channing Tatum</v>
      </c>
      <c r="K2212" t="str">
        <v>Lasse HallstrÃ¶m</v>
      </c>
      <c r="L2212">
        <v>17000</v>
      </c>
      <c r="M2212">
        <v>19945</v>
      </c>
      <c r="N2212">
        <v>529</v>
      </c>
      <c r="O2212">
        <v>14000</v>
      </c>
      <c r="P2212">
        <v>6.3</v>
      </c>
      <c r="R2212" t="str">
        <v>Simon Birch</v>
      </c>
      <c r="S2212">
        <v>35807</v>
      </c>
      <c r="T2212">
        <v>1998</v>
      </c>
      <c r="U2212" t="str">
        <v>1990s</v>
      </c>
      <c r="V2212" t="str">
        <v>Color</v>
      </c>
      <c r="W2212" t="str">
        <v>Comedy</v>
      </c>
      <c r="X2212" t="str">
        <v>English</v>
      </c>
      <c r="Y2212" t="str">
        <v>USA</v>
      </c>
      <c r="Z2212" t="str">
        <v>PG</v>
      </c>
      <c r="AA2212" t="str">
        <v>Oliver Platt</v>
      </c>
      <c r="AB2212" t="str">
        <v>Mark Steven Johnson</v>
      </c>
      <c r="AC2212">
        <v>1000</v>
      </c>
      <c r="AD2212">
        <v>1816</v>
      </c>
      <c r="AE2212">
        <v>160</v>
      </c>
      <c r="AF2212">
        <v>0</v>
      </c>
      <c r="AG2212">
        <v>6.9</v>
      </c>
      <c r="AH2212">
        <v>60</v>
      </c>
      <c r="AI2212">
        <v>114</v>
      </c>
      <c r="AJ2212">
        <v>18252684</v>
      </c>
    </row>
    <row r="2213" spans="1:36" x14ac:dyDescent="0.25">
      <c r="A2213" t="str">
        <v>Gremlins 2: The New Batch</v>
      </c>
      <c r="B2213">
        <v>33044</v>
      </c>
      <c r="C2213">
        <v>1990</v>
      </c>
      <c r="D2213" t="str">
        <v>1990s</v>
      </c>
      <c r="E2213" t="str">
        <v>Color</v>
      </c>
      <c r="F2213" t="str">
        <v>Comedy</v>
      </c>
      <c r="G2213" t="str">
        <v>English</v>
      </c>
      <c r="H2213" t="str">
        <v>USA</v>
      </c>
      <c r="I2213" t="str">
        <v>PG-13</v>
      </c>
      <c r="J2213" t="str">
        <v>Christopher Lee</v>
      </c>
      <c r="K2213" t="str">
        <v>Joe Dante</v>
      </c>
      <c r="L2213">
        <v>16000</v>
      </c>
      <c r="M2213">
        <v>19610</v>
      </c>
      <c r="N2213">
        <v>287</v>
      </c>
      <c r="O2213">
        <v>0</v>
      </c>
      <c r="P2213">
        <v>6.3</v>
      </c>
      <c r="R2213" t="str">
        <v>Harold &amp; Kumar Go to White Castle</v>
      </c>
      <c r="S2213">
        <v>38024</v>
      </c>
      <c r="T2213">
        <v>2004</v>
      </c>
      <c r="U2213" t="str">
        <v>2000s</v>
      </c>
      <c r="V2213" t="str">
        <v>Color</v>
      </c>
      <c r="W2213" t="str">
        <v>Adventure</v>
      </c>
      <c r="X2213" t="str">
        <v>English</v>
      </c>
      <c r="Y2213" t="str">
        <v>USA</v>
      </c>
      <c r="Z2213" t="str">
        <v>R</v>
      </c>
      <c r="AA2213" t="str">
        <v>Ethan Embry</v>
      </c>
      <c r="AB2213" t="str">
        <v>Danny Leiner</v>
      </c>
      <c r="AC2213">
        <v>982</v>
      </c>
      <c r="AD2213">
        <v>3114</v>
      </c>
      <c r="AE2213">
        <v>8</v>
      </c>
      <c r="AF2213">
        <v>0</v>
      </c>
      <c r="AG2213">
        <v>7.1</v>
      </c>
      <c r="AH2213">
        <v>150</v>
      </c>
      <c r="AI2213">
        <v>88</v>
      </c>
      <c r="AJ2213">
        <v>18225165</v>
      </c>
    </row>
    <row r="2214" spans="1:36" x14ac:dyDescent="0.25">
      <c r="A2214" t="str">
        <v>Deadfall</v>
      </c>
      <c r="B2214">
        <v>41070</v>
      </c>
      <c r="C2214">
        <v>2012</v>
      </c>
      <c r="D2214" t="str">
        <v>2010s</v>
      </c>
      <c r="E2214" t="str">
        <v>Color</v>
      </c>
      <c r="F2214" t="str">
        <v>Crime</v>
      </c>
      <c r="G2214" t="str">
        <v>English</v>
      </c>
      <c r="H2214" t="str">
        <v>USA</v>
      </c>
      <c r="I2214" t="str">
        <v>R</v>
      </c>
      <c r="J2214" t="str">
        <v>Charlie Hunnam</v>
      </c>
      <c r="K2214" t="str">
        <v>Stefan Ruzowitzky</v>
      </c>
      <c r="L2214">
        <v>16000</v>
      </c>
      <c r="M2214">
        <v>27575</v>
      </c>
      <c r="N2214">
        <v>24</v>
      </c>
      <c r="O2214">
        <v>0</v>
      </c>
      <c r="P2214">
        <v>6.3</v>
      </c>
      <c r="R2214" t="str">
        <v>The Last Castle</v>
      </c>
      <c r="S2214">
        <v>37024</v>
      </c>
      <c r="T2214">
        <v>2001</v>
      </c>
      <c r="U2214" t="str">
        <v>2000s</v>
      </c>
      <c r="V2214" t="str">
        <v>Color</v>
      </c>
      <c r="W2214" t="str">
        <v>Action</v>
      </c>
      <c r="X2214" t="str">
        <v>English</v>
      </c>
      <c r="Y2214" t="str">
        <v>USA</v>
      </c>
      <c r="Z2214" t="str">
        <v>R</v>
      </c>
      <c r="AA2214" t="str">
        <v>Clifton Collins Jr.</v>
      </c>
      <c r="AB2214" t="str">
        <v>Rod Lurie</v>
      </c>
      <c r="AC2214">
        <v>968</v>
      </c>
      <c r="AD2214">
        <v>3012</v>
      </c>
      <c r="AE2214">
        <v>37</v>
      </c>
      <c r="AF2214">
        <v>0</v>
      </c>
      <c r="AG2214">
        <v>6.9</v>
      </c>
      <c r="AH2214">
        <v>110</v>
      </c>
      <c r="AI2214">
        <v>131</v>
      </c>
      <c r="AJ2214">
        <v>18208078</v>
      </c>
    </row>
    <row r="2215" spans="1:36" x14ac:dyDescent="0.25">
      <c r="A2215" t="str">
        <v>Date Night</v>
      </c>
      <c r="B2215">
        <v>40419</v>
      </c>
      <c r="C2215">
        <v>2010</v>
      </c>
      <c r="D2215" t="str">
        <v>2010s</v>
      </c>
      <c r="E2215" t="str">
        <v>Color</v>
      </c>
      <c r="F2215" t="str">
        <v>Comedy</v>
      </c>
      <c r="G2215" t="str">
        <v>English</v>
      </c>
      <c r="H2215" t="str">
        <v>USA</v>
      </c>
      <c r="I2215" t="str">
        <v>PG-13</v>
      </c>
      <c r="J2215" t="str">
        <v>Mila Kunis</v>
      </c>
      <c r="K2215" t="str">
        <v>Shawn Levy</v>
      </c>
      <c r="L2215">
        <v>15000</v>
      </c>
      <c r="M2215">
        <v>39822</v>
      </c>
      <c r="N2215">
        <v>189</v>
      </c>
      <c r="O2215">
        <v>0</v>
      </c>
      <c r="P2215">
        <v>6.3</v>
      </c>
      <c r="R2215" t="str">
        <v>Chernobyl Diaries</v>
      </c>
      <c r="S2215">
        <v>40998</v>
      </c>
      <c r="T2215">
        <v>2012</v>
      </c>
      <c r="U2215" t="str">
        <v>2010s</v>
      </c>
      <c r="V2215" t="str">
        <v>Color</v>
      </c>
      <c r="W2215" t="str">
        <v>Horror</v>
      </c>
      <c r="X2215" t="str">
        <v>English</v>
      </c>
      <c r="Y2215" t="str">
        <v>USA</v>
      </c>
      <c r="Z2215" t="str">
        <v>R</v>
      </c>
      <c r="AA2215" t="str">
        <v>Jesse McCartney</v>
      </c>
      <c r="AB2215" t="str">
        <v>Bradley Parker</v>
      </c>
      <c r="AC2215">
        <v>1000</v>
      </c>
      <c r="AD2215">
        <v>2665</v>
      </c>
      <c r="AE2215">
        <v>18</v>
      </c>
      <c r="AF2215">
        <v>24000</v>
      </c>
      <c r="AG2215">
        <v>5</v>
      </c>
      <c r="AH2215">
        <v>270</v>
      </c>
      <c r="AI2215">
        <v>86</v>
      </c>
      <c r="AJ2215">
        <v>18112929</v>
      </c>
    </row>
    <row r="2216" spans="1:36" x14ac:dyDescent="0.25">
      <c r="A2216" t="str">
        <v>Endless Love</v>
      </c>
      <c r="B2216">
        <v>41770</v>
      </c>
      <c r="C2216">
        <v>2014</v>
      </c>
      <c r="D2216" t="str">
        <v>2010s</v>
      </c>
      <c r="E2216" t="str">
        <v>Color</v>
      </c>
      <c r="F2216" t="str">
        <v>Drama</v>
      </c>
      <c r="G2216" t="str">
        <v>English</v>
      </c>
      <c r="H2216" t="str">
        <v>USA</v>
      </c>
      <c r="I2216" t="str">
        <v>PG-13</v>
      </c>
      <c r="J2216" t="str">
        <v>Alex Pettyfer</v>
      </c>
      <c r="K2216" t="str">
        <v>Shana Feste</v>
      </c>
      <c r="L2216">
        <v>15000</v>
      </c>
      <c r="M2216">
        <v>18760</v>
      </c>
      <c r="N2216">
        <v>19</v>
      </c>
      <c r="O2216">
        <v>0</v>
      </c>
      <c r="P2216">
        <v>6.3</v>
      </c>
      <c r="R2216" t="str">
        <v>New Nightmare</v>
      </c>
      <c r="S2216">
        <v>34421</v>
      </c>
      <c r="T2216">
        <v>1994</v>
      </c>
      <c r="U2216" t="str">
        <v>1990s</v>
      </c>
      <c r="V2216" t="str">
        <v>Color</v>
      </c>
      <c r="W2216" t="str">
        <v>Fantasy</v>
      </c>
      <c r="X2216" t="str">
        <v>English</v>
      </c>
      <c r="Y2216" t="str">
        <v>USA</v>
      </c>
      <c r="Z2216" t="str">
        <v>R</v>
      </c>
      <c r="AA2216" t="str">
        <v>Miko Hughes</v>
      </c>
      <c r="AB2216" t="str">
        <v>Wes Craven</v>
      </c>
      <c r="AC2216">
        <v>969</v>
      </c>
      <c r="AD2216">
        <v>1775</v>
      </c>
      <c r="AE2216">
        <v>0</v>
      </c>
      <c r="AF2216">
        <v>0</v>
      </c>
      <c r="AG2216">
        <v>6.4</v>
      </c>
      <c r="AH2216">
        <v>109</v>
      </c>
      <c r="AI2216">
        <v>107</v>
      </c>
      <c r="AJ2216">
        <v>18090181</v>
      </c>
    </row>
    <row r="2217" spans="1:36" x14ac:dyDescent="0.25">
      <c r="A2217" t="str">
        <v>Mamma Mia!</v>
      </c>
      <c r="B2217">
        <v>39633</v>
      </c>
      <c r="C2217">
        <v>2008</v>
      </c>
      <c r="D2217" t="str">
        <v>2000s</v>
      </c>
      <c r="E2217" t="str">
        <v>Color</v>
      </c>
      <c r="F2217" t="str">
        <v>Comedy</v>
      </c>
      <c r="G2217" t="str">
        <v>English</v>
      </c>
      <c r="H2217" t="str">
        <v>USA</v>
      </c>
      <c r="I2217" t="str">
        <v>PG-13</v>
      </c>
      <c r="J2217" t="str">
        <v>Colin Firth</v>
      </c>
      <c r="K2217" t="str">
        <v>Phyllida Lloyd</v>
      </c>
      <c r="L2217">
        <v>14000</v>
      </c>
      <c r="M2217">
        <v>26002</v>
      </c>
      <c r="N2217">
        <v>58</v>
      </c>
      <c r="O2217">
        <v>10000</v>
      </c>
      <c r="P2217">
        <v>6.3</v>
      </c>
      <c r="R2217" t="str">
        <v>Pooh's Heffalump Movie</v>
      </c>
      <c r="S2217">
        <v>38582</v>
      </c>
      <c r="T2217">
        <v>2005</v>
      </c>
      <c r="U2217" t="str">
        <v>2000s</v>
      </c>
      <c r="V2217" t="str">
        <v>Color</v>
      </c>
      <c r="W2217" t="str">
        <v>Animation</v>
      </c>
      <c r="X2217" t="str">
        <v>English</v>
      </c>
      <c r="Y2217" t="str">
        <v>USA</v>
      </c>
      <c r="Z2217" t="str">
        <v>G</v>
      </c>
      <c r="AA2217" t="str">
        <v>Kath Soucie</v>
      </c>
      <c r="AB2217" t="str">
        <v>Frank Nissen</v>
      </c>
      <c r="AC2217">
        <v>304</v>
      </c>
      <c r="AD2217">
        <v>861</v>
      </c>
      <c r="AE2217">
        <v>0</v>
      </c>
      <c r="AF2217">
        <v>264</v>
      </c>
      <c r="AG2217">
        <v>6.4</v>
      </c>
      <c r="AH2217">
        <v>45</v>
      </c>
      <c r="AI2217">
        <v>68</v>
      </c>
      <c r="AJ2217">
        <v>18081626</v>
      </c>
    </row>
    <row r="2218" spans="1:36" x14ac:dyDescent="0.25">
      <c r="A2218" t="str">
        <v>Taken 2</v>
      </c>
      <c r="B2218">
        <v>41040</v>
      </c>
      <c r="C2218">
        <v>2012</v>
      </c>
      <c r="D2218" t="str">
        <v>2010s</v>
      </c>
      <c r="E2218" t="str">
        <v>Color</v>
      </c>
      <c r="F2218" t="str">
        <v>Action</v>
      </c>
      <c r="G2218" t="str">
        <v>English</v>
      </c>
      <c r="H2218" t="str">
        <v>France</v>
      </c>
      <c r="I2218" t="str">
        <v>PG-13</v>
      </c>
      <c r="J2218" t="str">
        <v>Liam Neeson</v>
      </c>
      <c r="K2218" t="str">
        <v>Olivier Megaton</v>
      </c>
      <c r="L2218">
        <v>14000</v>
      </c>
      <c r="M2218">
        <v>16410</v>
      </c>
      <c r="N2218">
        <v>118</v>
      </c>
      <c r="O2218">
        <v>63000</v>
      </c>
      <c r="P2218">
        <v>6.3</v>
      </c>
      <c r="R2218" t="str">
        <v>Admission</v>
      </c>
      <c r="S2218">
        <v>41461</v>
      </c>
      <c r="T2218">
        <v>2013</v>
      </c>
      <c r="U2218" t="str">
        <v>2010s</v>
      </c>
      <c r="V2218" t="str">
        <v>Color</v>
      </c>
      <c r="W2218" t="str">
        <v>Comedy</v>
      </c>
      <c r="X2218" t="str">
        <v>English</v>
      </c>
      <c r="Y2218" t="str">
        <v>USA</v>
      </c>
      <c r="Z2218" t="str">
        <v>PG-13</v>
      </c>
      <c r="AA2218" t="str">
        <v>Tina Fey</v>
      </c>
      <c r="AB2218" t="str">
        <v>Paul Weitz</v>
      </c>
      <c r="AC2218">
        <v>2000</v>
      </c>
      <c r="AD2218">
        <v>3004</v>
      </c>
      <c r="AE2218">
        <v>80</v>
      </c>
      <c r="AF2218">
        <v>5000</v>
      </c>
      <c r="AG2218">
        <v>5.7</v>
      </c>
      <c r="AH2218">
        <v>150</v>
      </c>
      <c r="AI2218">
        <v>107</v>
      </c>
      <c r="AJ2218">
        <v>18004225</v>
      </c>
    </row>
    <row r="2219" spans="1:36" x14ac:dyDescent="0.25">
      <c r="A2219" t="str">
        <v>Insurgent</v>
      </c>
      <c r="B2219">
        <v>42031</v>
      </c>
      <c r="C2219">
        <v>2015</v>
      </c>
      <c r="D2219" t="str">
        <v>2010s</v>
      </c>
      <c r="E2219" t="str">
        <v>Color</v>
      </c>
      <c r="F2219" t="str">
        <v>Adventure</v>
      </c>
      <c r="G2219" t="str">
        <v>English</v>
      </c>
      <c r="H2219" t="str">
        <v>USA</v>
      </c>
      <c r="I2219" t="str">
        <v>PG-13</v>
      </c>
      <c r="J2219" t="str">
        <v>Kate Winslet</v>
      </c>
      <c r="K2219" t="str">
        <v>Robert Schwentke</v>
      </c>
      <c r="L2219">
        <v>14000</v>
      </c>
      <c r="M2219">
        <v>22622</v>
      </c>
      <c r="N2219">
        <v>124</v>
      </c>
      <c r="O2219">
        <v>27000</v>
      </c>
      <c r="P2219">
        <v>6.3</v>
      </c>
      <c r="R2219" t="str">
        <v>The Howling</v>
      </c>
      <c r="S2219">
        <v>29752</v>
      </c>
      <c r="T2219">
        <v>1981</v>
      </c>
      <c r="U2219" t="str">
        <v>1980s</v>
      </c>
      <c r="V2219" t="str">
        <v>Color</v>
      </c>
      <c r="W2219" t="str">
        <v>Horror</v>
      </c>
      <c r="X2219" t="str">
        <v>English</v>
      </c>
      <c r="Y2219" t="str">
        <v>USA</v>
      </c>
      <c r="Z2219" t="str">
        <v>R</v>
      </c>
      <c r="AA2219" t="str">
        <v>Patrick Macnee</v>
      </c>
      <c r="AB2219" t="str">
        <v>Joe Dante</v>
      </c>
      <c r="AC2219">
        <v>1000</v>
      </c>
      <c r="AD2219">
        <v>4438</v>
      </c>
      <c r="AE2219">
        <v>287</v>
      </c>
      <c r="AF2219">
        <v>0</v>
      </c>
      <c r="AG2219">
        <v>6.6</v>
      </c>
      <c r="AH2219">
        <v>161</v>
      </c>
      <c r="AI2219">
        <v>91</v>
      </c>
      <c r="AJ2219">
        <v>17986000</v>
      </c>
    </row>
    <row r="2220" spans="1:36" x14ac:dyDescent="0.25">
      <c r="A2220" t="str">
        <v>Resident Evil: Extinction</v>
      </c>
      <c r="B2220">
        <v>39396</v>
      </c>
      <c r="C2220">
        <v>2007</v>
      </c>
      <c r="D2220" t="str">
        <v>2000s</v>
      </c>
      <c r="E2220" t="str">
        <v>Color</v>
      </c>
      <c r="F2220" t="str">
        <v>Action</v>
      </c>
      <c r="G2220" t="str">
        <v>English</v>
      </c>
      <c r="H2220" t="str">
        <v>France</v>
      </c>
      <c r="I2220" t="str">
        <v>R</v>
      </c>
      <c r="J2220" t="str">
        <v>Milla Jovovich</v>
      </c>
      <c r="K2220" t="str">
        <v>Russell Mulcahy</v>
      </c>
      <c r="L2220">
        <v>14000</v>
      </c>
      <c r="M2220">
        <v>16225</v>
      </c>
      <c r="N2220">
        <v>85</v>
      </c>
      <c r="O2220">
        <v>0</v>
      </c>
      <c r="P2220">
        <v>6.3</v>
      </c>
      <c r="R2220" t="str">
        <v>The Glass House</v>
      </c>
      <c r="S2220">
        <v>36979</v>
      </c>
      <c r="T2220">
        <v>2001</v>
      </c>
      <c r="U2220" t="str">
        <v>2000s</v>
      </c>
      <c r="V2220" t="str">
        <v>Color</v>
      </c>
      <c r="W2220" t="str">
        <v>Crime</v>
      </c>
      <c r="X2220" t="str">
        <v>English</v>
      </c>
      <c r="Y2220" t="str">
        <v>USA</v>
      </c>
      <c r="Z2220" t="str">
        <v>PG-13</v>
      </c>
      <c r="AA2220" t="str">
        <v>Chris Noth</v>
      </c>
      <c r="AB2220" t="str">
        <v>Daniel Sackheim</v>
      </c>
      <c r="AC2220">
        <v>962</v>
      </c>
      <c r="AD2220">
        <v>4239</v>
      </c>
      <c r="AE2220">
        <v>12</v>
      </c>
      <c r="AF2220">
        <v>804</v>
      </c>
      <c r="AG2220">
        <v>5.8</v>
      </c>
      <c r="AH2220">
        <v>95</v>
      </c>
      <c r="AI2220">
        <v>106</v>
      </c>
      <c r="AJ2220">
        <v>17951431</v>
      </c>
    </row>
    <row r="2221" spans="1:36" x14ac:dyDescent="0.25">
      <c r="A2221" t="str">
        <v>Chloe</v>
      </c>
      <c r="B2221">
        <v>39888</v>
      </c>
      <c r="C2221">
        <v>2009</v>
      </c>
      <c r="D2221" t="str">
        <v>2000s</v>
      </c>
      <c r="E2221" t="str">
        <v>Color</v>
      </c>
      <c r="F2221" t="str">
        <v>Drama</v>
      </c>
      <c r="G2221" t="str">
        <v>English</v>
      </c>
      <c r="H2221" t="str">
        <v>USA</v>
      </c>
      <c r="I2221" t="str">
        <v>R</v>
      </c>
      <c r="J2221" t="str">
        <v>Liam Neeson</v>
      </c>
      <c r="K2221" t="str">
        <v>Atom Egoyan</v>
      </c>
      <c r="L2221">
        <v>14000</v>
      </c>
      <c r="M2221">
        <v>14372</v>
      </c>
      <c r="N2221">
        <v>460</v>
      </c>
      <c r="O2221">
        <v>0</v>
      </c>
      <c r="P2221">
        <v>6.3</v>
      </c>
      <c r="R2221" t="str">
        <v>Laws of Attraction</v>
      </c>
      <c r="S2221">
        <v>38157</v>
      </c>
      <c r="T2221">
        <v>2004</v>
      </c>
      <c r="U2221" t="str">
        <v>2000s</v>
      </c>
      <c r="V2221" t="str">
        <v>Color</v>
      </c>
      <c r="W2221" t="str">
        <v>Comedy</v>
      </c>
      <c r="X2221" t="str">
        <v>English</v>
      </c>
      <c r="Y2221" t="str">
        <v>Ireland</v>
      </c>
      <c r="Z2221" t="str">
        <v>PG-13</v>
      </c>
      <c r="AA2221" t="str">
        <v>Frances Fisher</v>
      </c>
      <c r="AB2221" t="str">
        <v>Peter Howitt</v>
      </c>
      <c r="AC2221">
        <v>638</v>
      </c>
      <c r="AD2221">
        <v>961</v>
      </c>
      <c r="AE2221">
        <v>29</v>
      </c>
      <c r="AF2221">
        <v>702</v>
      </c>
      <c r="AG2221">
        <v>5.9</v>
      </c>
      <c r="AH2221">
        <v>90</v>
      </c>
      <c r="AI2221">
        <v>90</v>
      </c>
      <c r="AJ2221">
        <v>17848322</v>
      </c>
    </row>
    <row r="2222" spans="1:36" x14ac:dyDescent="0.25">
      <c r="A2222" t="str">
        <v>Before I Go to Sleep</v>
      </c>
      <c r="B2222">
        <v>41702</v>
      </c>
      <c r="C2222">
        <v>2014</v>
      </c>
      <c r="D2222" t="str">
        <v>2010s</v>
      </c>
      <c r="E2222" t="str">
        <v>Color</v>
      </c>
      <c r="F2222" t="str">
        <v>Drama</v>
      </c>
      <c r="G2222" t="str">
        <v>English</v>
      </c>
      <c r="H2222" t="str">
        <v>UK</v>
      </c>
      <c r="I2222" t="str">
        <v>R</v>
      </c>
      <c r="J2222" t="str">
        <v>Colin Firth</v>
      </c>
      <c r="K2222" t="str">
        <v>Rowan Joffe</v>
      </c>
      <c r="L2222">
        <v>14000</v>
      </c>
      <c r="M2222">
        <v>14617</v>
      </c>
      <c r="N2222">
        <v>17</v>
      </c>
      <c r="O2222">
        <v>11000</v>
      </c>
      <c r="P2222">
        <v>6.3</v>
      </c>
      <c r="R2222" t="str">
        <v>Drive Me Crazy</v>
      </c>
      <c r="S2222">
        <v>36329</v>
      </c>
      <c r="T2222">
        <v>1999</v>
      </c>
      <c r="U2222" t="str">
        <v>1990s</v>
      </c>
      <c r="V2222" t="str">
        <v>Color</v>
      </c>
      <c r="W2222" t="str">
        <v>Comedy</v>
      </c>
      <c r="X2222" t="str">
        <v>English</v>
      </c>
      <c r="Y2222" t="str">
        <v>USA</v>
      </c>
      <c r="Z2222" t="str">
        <v>PG-13</v>
      </c>
      <c r="AA2222" t="str">
        <v>Stephen Collins</v>
      </c>
      <c r="AB2222" t="str">
        <v>John Schultz</v>
      </c>
      <c r="AC2222">
        <v>452</v>
      </c>
      <c r="AD2222">
        <v>1760</v>
      </c>
      <c r="AE2222">
        <v>13</v>
      </c>
      <c r="AF2222">
        <v>0</v>
      </c>
      <c r="AG2222">
        <v>5.7</v>
      </c>
      <c r="AH2222">
        <v>59</v>
      </c>
      <c r="AI2222">
        <v>91</v>
      </c>
      <c r="AJ2222">
        <v>17843379</v>
      </c>
    </row>
    <row r="2223" spans="1:36" x14ac:dyDescent="0.25">
      <c r="A2223" t="str">
        <v>Space Jam</v>
      </c>
      <c r="B2223">
        <v>35284</v>
      </c>
      <c r="C2223">
        <v>1996</v>
      </c>
      <c r="D2223" t="str">
        <v>1990s</v>
      </c>
      <c r="E2223" t="str">
        <v>Color</v>
      </c>
      <c r="F2223" t="str">
        <v>Adventure</v>
      </c>
      <c r="G2223" t="str">
        <v>English</v>
      </c>
      <c r="H2223" t="str">
        <v>USA</v>
      </c>
      <c r="I2223" t="str">
        <v>PG</v>
      </c>
      <c r="J2223" t="str">
        <v>Bill Murray</v>
      </c>
      <c r="K2223" t="str">
        <v>Joe Pytka</v>
      </c>
      <c r="L2223">
        <v>13000</v>
      </c>
      <c r="M2223">
        <v>15001</v>
      </c>
      <c r="N2223">
        <v>30</v>
      </c>
      <c r="O2223">
        <v>0</v>
      </c>
      <c r="P2223">
        <v>6.3</v>
      </c>
      <c r="R2223" t="str">
        <v>The Contender</v>
      </c>
      <c r="S2223">
        <v>36805</v>
      </c>
      <c r="T2223">
        <v>2000</v>
      </c>
      <c r="U2223" t="str">
        <v>2000s</v>
      </c>
      <c r="V2223" t="str">
        <v>Color</v>
      </c>
      <c r="W2223" t="str">
        <v>Drama</v>
      </c>
      <c r="X2223" t="str">
        <v>English</v>
      </c>
      <c r="Y2223" t="str">
        <v>USA</v>
      </c>
      <c r="Z2223" t="str">
        <v>R</v>
      </c>
      <c r="AA2223" t="str">
        <v>Jeff Bridges</v>
      </c>
      <c r="AB2223" t="str">
        <v>Rod Lurie</v>
      </c>
      <c r="AC2223">
        <v>12000</v>
      </c>
      <c r="AD2223">
        <v>25660</v>
      </c>
      <c r="AE2223">
        <v>37</v>
      </c>
      <c r="AF2223">
        <v>1000</v>
      </c>
      <c r="AG2223">
        <v>7</v>
      </c>
      <c r="AH2223">
        <v>136</v>
      </c>
      <c r="AI2223">
        <v>126</v>
      </c>
      <c r="AJ2223">
        <v>17804273</v>
      </c>
    </row>
    <row r="2224" spans="1:36" x14ac:dyDescent="0.25">
      <c r="A2224" t="str">
        <v>Tango &amp; Cash</v>
      </c>
      <c r="B2224">
        <v>32621</v>
      </c>
      <c r="C2224">
        <v>1989</v>
      </c>
      <c r="D2224" t="str">
        <v>1980s</v>
      </c>
      <c r="E2224" t="str">
        <v>Color</v>
      </c>
      <c r="F2224" t="str">
        <v>Action</v>
      </c>
      <c r="G2224" t="str">
        <v>English</v>
      </c>
      <c r="H2224" t="str">
        <v>USA</v>
      </c>
      <c r="I2224" t="str">
        <v>R</v>
      </c>
      <c r="J2224" t="str">
        <v>Sylvester Stallone</v>
      </c>
      <c r="K2224" t="str">
        <v>Andrey Konchalovskiy</v>
      </c>
      <c r="L2224">
        <v>13000</v>
      </c>
      <c r="M2224">
        <v>14432</v>
      </c>
      <c r="N2224">
        <v>96</v>
      </c>
      <c r="O2224">
        <v>0</v>
      </c>
      <c r="P2224">
        <v>6.3</v>
      </c>
      <c r="R2224" t="str">
        <v>School for Scoundrels</v>
      </c>
      <c r="S2224">
        <v>38916</v>
      </c>
      <c r="T2224">
        <v>2006</v>
      </c>
      <c r="U2224" t="str">
        <v>2000s</v>
      </c>
      <c r="V2224" t="str">
        <v>Color</v>
      </c>
      <c r="W2224" t="str">
        <v>Comedy</v>
      </c>
      <c r="X2224" t="str">
        <v>English</v>
      </c>
      <c r="Y2224" t="str">
        <v>USA</v>
      </c>
      <c r="Z2224" t="str">
        <v>PG-13</v>
      </c>
      <c r="AA2224" t="str">
        <v>Jon Heder</v>
      </c>
      <c r="AB2224" t="str">
        <v>Todd Phillips</v>
      </c>
      <c r="AC2224">
        <v>970</v>
      </c>
      <c r="AD2224">
        <v>4374</v>
      </c>
      <c r="AE2224">
        <v>480</v>
      </c>
      <c r="AF2224">
        <v>484</v>
      </c>
      <c r="AG2224">
        <v>5.9</v>
      </c>
      <c r="AH2224">
        <v>110</v>
      </c>
      <c r="AI2224">
        <v>108</v>
      </c>
      <c r="AJ2224">
        <v>17803796</v>
      </c>
    </row>
    <row r="2225" spans="1:36" x14ac:dyDescent="0.25">
      <c r="A2225" t="str">
        <v>Surrogates</v>
      </c>
      <c r="B2225">
        <v>40145</v>
      </c>
      <c r="C2225">
        <v>2009</v>
      </c>
      <c r="D2225" t="str">
        <v>2000s</v>
      </c>
      <c r="E2225" t="str">
        <v>Color</v>
      </c>
      <c r="F2225" t="str">
        <v>Action</v>
      </c>
      <c r="G2225" t="str">
        <v>English</v>
      </c>
      <c r="H2225" t="str">
        <v>USA</v>
      </c>
      <c r="I2225" t="str">
        <v>PG-13</v>
      </c>
      <c r="J2225" t="str">
        <v>Bruce Willis</v>
      </c>
      <c r="K2225" t="str">
        <v>Jonathan Mostow</v>
      </c>
      <c r="L2225">
        <v>13000</v>
      </c>
      <c r="M2225">
        <v>18132</v>
      </c>
      <c r="N2225">
        <v>84</v>
      </c>
      <c r="O2225">
        <v>0</v>
      </c>
      <c r="P2225">
        <v>6.3</v>
      </c>
      <c r="R2225" t="str">
        <v>Going the Distance</v>
      </c>
      <c r="S2225">
        <v>40319</v>
      </c>
      <c r="T2225">
        <v>2010</v>
      </c>
      <c r="U2225" t="str">
        <v>2010s</v>
      </c>
      <c r="V2225" t="str">
        <v>Color</v>
      </c>
      <c r="W2225" t="str">
        <v>Comedy</v>
      </c>
      <c r="X2225" t="str">
        <v>English</v>
      </c>
      <c r="Y2225" t="str">
        <v>USA</v>
      </c>
      <c r="Z2225" t="str">
        <v>R</v>
      </c>
      <c r="AA2225" t="str">
        <v>Rob Riggle</v>
      </c>
      <c r="AB2225" t="str">
        <v>Nanette Burstein</v>
      </c>
      <c r="AC2225">
        <v>839</v>
      </c>
      <c r="AD2225">
        <v>2961</v>
      </c>
      <c r="AE2225">
        <v>8</v>
      </c>
      <c r="AF2225">
        <v>0</v>
      </c>
      <c r="AG2225">
        <v>6.3</v>
      </c>
      <c r="AH2225">
        <v>167</v>
      </c>
      <c r="AI2225">
        <v>102</v>
      </c>
      <c r="AJ2225">
        <v>17797316</v>
      </c>
    </row>
    <row r="2226" spans="1:36" x14ac:dyDescent="0.25">
      <c r="A2226" t="str">
        <v>Hart's War</v>
      </c>
      <c r="B2226">
        <v>37382</v>
      </c>
      <c r="C2226">
        <v>2002</v>
      </c>
      <c r="D2226" t="str">
        <v>2000s</v>
      </c>
      <c r="E2226" t="str">
        <v>Color</v>
      </c>
      <c r="F2226" t="str">
        <v>Drama</v>
      </c>
      <c r="G2226" t="str">
        <v>English</v>
      </c>
      <c r="H2226" t="str">
        <v>USA</v>
      </c>
      <c r="I2226" t="str">
        <v>R</v>
      </c>
      <c r="J2226" t="str">
        <v>Bruce Willis</v>
      </c>
      <c r="K2226" t="str">
        <v>Gregory Hoblit</v>
      </c>
      <c r="L2226">
        <v>13000</v>
      </c>
      <c r="M2226">
        <v>15916</v>
      </c>
      <c r="N2226">
        <v>40</v>
      </c>
      <c r="O2226">
        <v>997</v>
      </c>
      <c r="P2226">
        <v>6.3</v>
      </c>
      <c r="R2226" t="str">
        <v>Punch-Drunk Love</v>
      </c>
      <c r="S2226">
        <v>37489</v>
      </c>
      <c r="T2226">
        <v>2002</v>
      </c>
      <c r="U2226" t="str">
        <v>2000s</v>
      </c>
      <c r="V2226" t="str">
        <v>Color</v>
      </c>
      <c r="W2226" t="str">
        <v>Comedy</v>
      </c>
      <c r="X2226" t="str">
        <v>English</v>
      </c>
      <c r="Y2226" t="str">
        <v>USA</v>
      </c>
      <c r="Z2226" t="str">
        <v>R</v>
      </c>
      <c r="AA2226" t="str">
        <v>Adam Sandler</v>
      </c>
      <c r="AB2226" t="str">
        <v>Paul Thomas Anderson</v>
      </c>
      <c r="AC2226">
        <v>11000</v>
      </c>
      <c r="AD2226">
        <v>11994</v>
      </c>
      <c r="AE2226">
        <v>0</v>
      </c>
      <c r="AF2226">
        <v>0</v>
      </c>
      <c r="AG2226">
        <v>7.3</v>
      </c>
      <c r="AH2226">
        <v>251</v>
      </c>
      <c r="AI2226">
        <v>95</v>
      </c>
      <c r="AJ2226">
        <v>17791031</v>
      </c>
    </row>
    <row r="2227" spans="1:36" x14ac:dyDescent="0.25">
      <c r="A2227" t="str">
        <v>The Mummy Returns</v>
      </c>
      <c r="B2227">
        <v>36897</v>
      </c>
      <c r="C2227">
        <v>2001</v>
      </c>
      <c r="D2227" t="str">
        <v>2000s</v>
      </c>
      <c r="E2227" t="str">
        <v>Color</v>
      </c>
      <c r="F2227" t="str">
        <v>Action</v>
      </c>
      <c r="G2227" t="str">
        <v>English</v>
      </c>
      <c r="H2227" t="str">
        <v>USA</v>
      </c>
      <c r="I2227" t="str">
        <v>PG-13</v>
      </c>
      <c r="J2227" t="str">
        <v>Dwayne Johnson</v>
      </c>
      <c r="K2227" t="str">
        <v>Stephen Sommers</v>
      </c>
      <c r="L2227">
        <v>12000</v>
      </c>
      <c r="M2227">
        <v>15972</v>
      </c>
      <c r="N2227">
        <v>208</v>
      </c>
      <c r="O2227">
        <v>0</v>
      </c>
      <c r="P2227">
        <v>6.3</v>
      </c>
      <c r="R2227" t="str">
        <v>Halloween 4: The Return of Michael Myers</v>
      </c>
      <c r="S2227">
        <v>32241</v>
      </c>
      <c r="T2227">
        <v>1988</v>
      </c>
      <c r="U2227" t="str">
        <v>1980s</v>
      </c>
      <c r="V2227" t="str">
        <v>Color</v>
      </c>
      <c r="W2227" t="str">
        <v>Horror</v>
      </c>
      <c r="X2227" t="str">
        <v>English</v>
      </c>
      <c r="Y2227" t="str">
        <v>USA</v>
      </c>
      <c r="Z2227" t="str">
        <v>R</v>
      </c>
      <c r="AA2227" t="str">
        <v>Donald Pleasence</v>
      </c>
      <c r="AB2227" t="str">
        <v>Dwight H. Little</v>
      </c>
      <c r="AC2227">
        <v>742</v>
      </c>
      <c r="AD2227">
        <v>1136</v>
      </c>
      <c r="AE2227">
        <v>27</v>
      </c>
      <c r="AF2227">
        <v>0</v>
      </c>
      <c r="AG2227">
        <v>5.9</v>
      </c>
      <c r="AH2227">
        <v>144</v>
      </c>
      <c r="AI2227">
        <v>88</v>
      </c>
      <c r="AJ2227">
        <v>17768000</v>
      </c>
    </row>
    <row r="2228" spans="1:36" x14ac:dyDescent="0.25">
      <c r="A2228" t="str">
        <v>Peggy Sue Got Married</v>
      </c>
      <c r="B2228">
        <v>31746</v>
      </c>
      <c r="C2228">
        <v>1986</v>
      </c>
      <c r="D2228" t="str">
        <v>1980s</v>
      </c>
      <c r="E2228" t="str">
        <v>Color</v>
      </c>
      <c r="F2228" t="str">
        <v>Comedy</v>
      </c>
      <c r="G2228" t="str">
        <v>English</v>
      </c>
      <c r="H2228" t="str">
        <v>USA</v>
      </c>
      <c r="I2228" t="str">
        <v>PG-13</v>
      </c>
      <c r="J2228" t="str">
        <v>Nicolas Cage</v>
      </c>
      <c r="K2228" t="str">
        <v>Francis Ford Coppola</v>
      </c>
      <c r="L2228">
        <v>12000</v>
      </c>
      <c r="M2228">
        <v>14672</v>
      </c>
      <c r="N2228">
        <v>0</v>
      </c>
      <c r="O2228">
        <v>0</v>
      </c>
      <c r="P2228">
        <v>6.3</v>
      </c>
      <c r="R2228" t="str">
        <v>The Rage: Carrie 2</v>
      </c>
      <c r="S2228">
        <v>36325</v>
      </c>
      <c r="T2228">
        <v>1999</v>
      </c>
      <c r="U2228" t="str">
        <v>1990s</v>
      </c>
      <c r="V2228" t="str">
        <v>Black and White</v>
      </c>
      <c r="W2228" t="str">
        <v>Horror</v>
      </c>
      <c r="X2228" t="str">
        <v>English</v>
      </c>
      <c r="Y2228" t="str">
        <v>USA</v>
      </c>
      <c r="Z2228" t="str">
        <v>R</v>
      </c>
      <c r="AA2228" t="str">
        <v>Jason London</v>
      </c>
      <c r="AB2228" t="str">
        <v>Katt Shea</v>
      </c>
      <c r="AC2228">
        <v>711</v>
      </c>
      <c r="AD2228">
        <v>3162</v>
      </c>
      <c r="AE2228">
        <v>52</v>
      </c>
      <c r="AF2228">
        <v>897</v>
      </c>
      <c r="AG2228">
        <v>4.5999999999999996</v>
      </c>
      <c r="AH2228">
        <v>85</v>
      </c>
      <c r="AI2228">
        <v>104</v>
      </c>
      <c r="AJ2228">
        <v>17757087</v>
      </c>
    </row>
    <row r="2229" spans="1:36" x14ac:dyDescent="0.25">
      <c r="A2229" t="str">
        <v>Astro Boy</v>
      </c>
      <c r="B2229">
        <v>39881</v>
      </c>
      <c r="C2229">
        <v>2009</v>
      </c>
      <c r="D2229" t="str">
        <v>2000s</v>
      </c>
      <c r="E2229" t="str">
        <v>Color</v>
      </c>
      <c r="F2229" t="str">
        <v>Action</v>
      </c>
      <c r="G2229" t="str">
        <v>English</v>
      </c>
      <c r="H2229" t="str">
        <v>Hong Kong</v>
      </c>
      <c r="I2229" t="str">
        <v>PG</v>
      </c>
      <c r="J2229" t="str">
        <v>Nicolas Cage</v>
      </c>
      <c r="K2229" t="str">
        <v>David Bowers</v>
      </c>
      <c r="L2229">
        <v>12000</v>
      </c>
      <c r="M2229">
        <v>23365</v>
      </c>
      <c r="N2229">
        <v>42</v>
      </c>
      <c r="O2229">
        <v>0</v>
      </c>
      <c r="P2229">
        <v>6.3</v>
      </c>
      <c r="R2229" t="str">
        <v>Steve Jobs</v>
      </c>
      <c r="S2229">
        <v>42181</v>
      </c>
      <c r="T2229">
        <v>2015</v>
      </c>
      <c r="U2229" t="str">
        <v>2010s</v>
      </c>
      <c r="V2229" t="str">
        <v>Color</v>
      </c>
      <c r="W2229" t="str">
        <v>Biography</v>
      </c>
      <c r="X2229" t="str">
        <v>English</v>
      </c>
      <c r="Y2229" t="str">
        <v>UK</v>
      </c>
      <c r="Z2229" t="str">
        <v>R</v>
      </c>
      <c r="AA2229" t="str">
        <v>Kate Winslet</v>
      </c>
      <c r="AB2229" t="str">
        <v>Danny Boyle</v>
      </c>
      <c r="AC2229">
        <v>14000</v>
      </c>
      <c r="AD2229">
        <v>28933</v>
      </c>
      <c r="AE2229">
        <v>0</v>
      </c>
      <c r="AF2229">
        <v>23000</v>
      </c>
      <c r="AG2229">
        <v>7.2</v>
      </c>
      <c r="AH2229">
        <v>412</v>
      </c>
      <c r="AI2229">
        <v>122</v>
      </c>
      <c r="AJ2229">
        <v>17750583</v>
      </c>
    </row>
    <row r="2230" spans="1:36" x14ac:dyDescent="0.25">
      <c r="A2230" t="str">
        <v>The Boondock Saints II: All Saints Day</v>
      </c>
      <c r="B2230">
        <v>39864</v>
      </c>
      <c r="C2230">
        <v>2009</v>
      </c>
      <c r="D2230" t="str">
        <v>2000s</v>
      </c>
      <c r="E2230" t="str">
        <v>Color</v>
      </c>
      <c r="F2230" t="str">
        <v>Action</v>
      </c>
      <c r="G2230" t="str">
        <v>English</v>
      </c>
      <c r="H2230" t="str">
        <v>USA</v>
      </c>
      <c r="I2230" t="str">
        <v>R</v>
      </c>
      <c r="J2230" t="str">
        <v>Norman Reedus</v>
      </c>
      <c r="K2230" t="str">
        <v>Troy Duffy</v>
      </c>
      <c r="L2230">
        <v>12000</v>
      </c>
      <c r="M2230">
        <v>17524</v>
      </c>
      <c r="N2230">
        <v>78</v>
      </c>
      <c r="O2230">
        <v>0</v>
      </c>
      <c r="P2230">
        <v>6.3</v>
      </c>
      <c r="R2230" t="str">
        <v>The Perks of Being a Wallflower</v>
      </c>
      <c r="S2230">
        <v>41051</v>
      </c>
      <c r="T2230">
        <v>2012</v>
      </c>
      <c r="U2230" t="str">
        <v>2010s</v>
      </c>
      <c r="V2230" t="str">
        <v>Color</v>
      </c>
      <c r="W2230" t="str">
        <v>Drama</v>
      </c>
      <c r="X2230" t="str">
        <v>English</v>
      </c>
      <c r="Y2230" t="str">
        <v>USA</v>
      </c>
      <c r="Z2230" t="str">
        <v>PG-13</v>
      </c>
      <c r="AA2230" t="str">
        <v>Logan Lerman</v>
      </c>
      <c r="AB2230" t="str">
        <v>Stephen Chbosky</v>
      </c>
      <c r="AC2230">
        <v>8000</v>
      </c>
      <c r="AD2230">
        <v>13631</v>
      </c>
      <c r="AE2230">
        <v>139</v>
      </c>
      <c r="AF2230">
        <v>131000</v>
      </c>
      <c r="AG2230">
        <v>8</v>
      </c>
      <c r="AH2230">
        <v>364</v>
      </c>
      <c r="AI2230">
        <v>102</v>
      </c>
      <c r="AJ2230">
        <v>17738570</v>
      </c>
    </row>
    <row r="2231" spans="1:36" x14ac:dyDescent="0.25">
      <c r="A2231" t="str">
        <v>You Will Meet a Tall Dark Stranger</v>
      </c>
      <c r="B2231">
        <v>40347</v>
      </c>
      <c r="C2231">
        <v>2010</v>
      </c>
      <c r="D2231" t="str">
        <v>2010s</v>
      </c>
      <c r="E2231" t="str">
        <v>Color</v>
      </c>
      <c r="F2231" t="str">
        <v>Comedy</v>
      </c>
      <c r="G2231" t="str">
        <v>English</v>
      </c>
      <c r="H2231" t="str">
        <v>USA</v>
      </c>
      <c r="I2231" t="str">
        <v>R</v>
      </c>
      <c r="J2231" t="str">
        <v>Anthony Hopkins</v>
      </c>
      <c r="K2231" t="str">
        <v>Woody Allen</v>
      </c>
      <c r="L2231">
        <v>12000</v>
      </c>
      <c r="M2231">
        <v>19310</v>
      </c>
      <c r="N2231">
        <v>11000</v>
      </c>
      <c r="O2231">
        <v>0</v>
      </c>
      <c r="P2231">
        <v>6.3</v>
      </c>
      <c r="R2231" t="str">
        <v>EuroTrip</v>
      </c>
      <c r="S2231">
        <v>38252</v>
      </c>
      <c r="T2231">
        <v>2004</v>
      </c>
      <c r="U2231" t="str">
        <v>2000s</v>
      </c>
      <c r="V2231" t="str">
        <v>Color</v>
      </c>
      <c r="W2231" t="str">
        <v>Comedy</v>
      </c>
      <c r="X2231" t="str">
        <v>English</v>
      </c>
      <c r="Y2231" t="str">
        <v>USA</v>
      </c>
      <c r="Z2231" t="str">
        <v>R</v>
      </c>
      <c r="AA2231" t="str">
        <v>Matt Damon</v>
      </c>
      <c r="AB2231" t="str">
        <v>Jeff Schaffer</v>
      </c>
      <c r="AC2231">
        <v>13000</v>
      </c>
      <c r="AD2231">
        <v>14180</v>
      </c>
      <c r="AE2231">
        <v>17</v>
      </c>
      <c r="AF2231">
        <v>0</v>
      </c>
      <c r="AG2231">
        <v>6.6</v>
      </c>
      <c r="AH2231">
        <v>92</v>
      </c>
      <c r="AI2231">
        <v>93</v>
      </c>
      <c r="AJ2231">
        <v>17718223</v>
      </c>
    </row>
    <row r="2232" spans="1:36" x14ac:dyDescent="0.25">
      <c r="A2232" t="str">
        <v>Kansas City</v>
      </c>
      <c r="B2232">
        <v>35229</v>
      </c>
      <c r="C2232">
        <v>1996</v>
      </c>
      <c r="D2232" t="str">
        <v>1990s</v>
      </c>
      <c r="E2232" t="str">
        <v>Color</v>
      </c>
      <c r="F2232" t="str">
        <v>Crime</v>
      </c>
      <c r="G2232" t="str">
        <v>English</v>
      </c>
      <c r="H2232" t="str">
        <v>France</v>
      </c>
      <c r="I2232" t="str">
        <v>R</v>
      </c>
      <c r="J2232" t="str">
        <v>Steve Buscemi</v>
      </c>
      <c r="K2232" t="str">
        <v>Robert Altman</v>
      </c>
      <c r="L2232">
        <v>12000</v>
      </c>
      <c r="M2232">
        <v>14579</v>
      </c>
      <c r="N2232">
        <v>500</v>
      </c>
      <c r="O2232">
        <v>228</v>
      </c>
      <c r="P2232">
        <v>6.3</v>
      </c>
      <c r="R2232" t="str">
        <v>Apollo 18</v>
      </c>
      <c r="S2232">
        <v>40773</v>
      </c>
      <c r="T2232">
        <v>2011</v>
      </c>
      <c r="U2232" t="str">
        <v>2010s</v>
      </c>
      <c r="V2232" t="str">
        <v>Color</v>
      </c>
      <c r="W2232" t="str">
        <v>Horror</v>
      </c>
      <c r="X2232" t="str">
        <v>English</v>
      </c>
      <c r="Y2232" t="str">
        <v>USA</v>
      </c>
      <c r="Z2232" t="str">
        <v>PG-13</v>
      </c>
      <c r="AA2232" t="str">
        <v>Warren Christie</v>
      </c>
      <c r="AB2232" t="str">
        <v>Gonzalo LÃ³pez-Gallego</v>
      </c>
      <c r="AC2232">
        <v>520</v>
      </c>
      <c r="AD2232">
        <v>1520</v>
      </c>
      <c r="AE2232">
        <v>17</v>
      </c>
      <c r="AF2232">
        <v>0</v>
      </c>
      <c r="AG2232">
        <v>5.2</v>
      </c>
      <c r="AH2232">
        <v>228</v>
      </c>
      <c r="AI2232">
        <v>86</v>
      </c>
      <c r="AJ2232">
        <v>17683670</v>
      </c>
    </row>
    <row r="2233" spans="1:36" x14ac:dyDescent="0.25">
      <c r="A2233" t="str">
        <v>Along Came a Spider</v>
      </c>
      <c r="B2233">
        <v>36948</v>
      </c>
      <c r="C2233">
        <v>2001</v>
      </c>
      <c r="D2233" t="str">
        <v>2000s</v>
      </c>
      <c r="E2233" t="str">
        <v>Color</v>
      </c>
      <c r="F2233" t="str">
        <v>Crime</v>
      </c>
      <c r="G2233" t="str">
        <v>English</v>
      </c>
      <c r="H2233" t="str">
        <v>USA</v>
      </c>
      <c r="I2233" t="str">
        <v>R</v>
      </c>
      <c r="J2233" t="str">
        <v>Morgan Freeman</v>
      </c>
      <c r="K2233" t="str">
        <v>Lee Tamahori</v>
      </c>
      <c r="L2233">
        <v>11000</v>
      </c>
      <c r="M2233">
        <v>17109</v>
      </c>
      <c r="N2233">
        <v>93</v>
      </c>
      <c r="O2233">
        <v>0</v>
      </c>
      <c r="P2233">
        <v>6.3</v>
      </c>
      <c r="R2233" t="str">
        <v>Kit Kittredge: An American Girl</v>
      </c>
      <c r="S2233">
        <v>39782</v>
      </c>
      <c r="T2233">
        <v>2008</v>
      </c>
      <c r="U2233" t="str">
        <v>2000s</v>
      </c>
      <c r="V2233" t="str">
        <v>Color</v>
      </c>
      <c r="W2233" t="str">
        <v>Drama</v>
      </c>
      <c r="X2233" t="str">
        <v>English</v>
      </c>
      <c r="Y2233" t="str">
        <v>USA</v>
      </c>
      <c r="Z2233" t="str">
        <v>G</v>
      </c>
      <c r="AA2233" t="str">
        <v>Julia Ormond</v>
      </c>
      <c r="AB2233" t="str">
        <v>Patricia Rozema</v>
      </c>
      <c r="AC2233">
        <v>918</v>
      </c>
      <c r="AD2233">
        <v>3317</v>
      </c>
      <c r="AE2233">
        <v>22</v>
      </c>
      <c r="AF2233">
        <v>851</v>
      </c>
      <c r="AG2233">
        <v>6.7</v>
      </c>
      <c r="AH2233">
        <v>73</v>
      </c>
      <c r="AI2233">
        <v>101</v>
      </c>
      <c r="AJ2233">
        <v>17655201</v>
      </c>
    </row>
    <row r="2234" spans="1:36" x14ac:dyDescent="0.25">
      <c r="A2234" t="str">
        <v>Hope Springs</v>
      </c>
      <c r="B2234">
        <v>41085</v>
      </c>
      <c r="C2234">
        <v>2012</v>
      </c>
      <c r="D2234" t="str">
        <v>2010s</v>
      </c>
      <c r="E2234" t="str">
        <v>Color</v>
      </c>
      <c r="F2234" t="str">
        <v>Comedy</v>
      </c>
      <c r="G2234" t="str">
        <v>English</v>
      </c>
      <c r="H2234" t="str">
        <v>USA</v>
      </c>
      <c r="I2234" t="str">
        <v>PG-13</v>
      </c>
      <c r="J2234" t="str">
        <v>Meryl Streep</v>
      </c>
      <c r="K2234" t="str">
        <v>David Frankel</v>
      </c>
      <c r="L2234">
        <v>11000</v>
      </c>
      <c r="M2234">
        <v>19420</v>
      </c>
      <c r="N2234">
        <v>64</v>
      </c>
      <c r="O2234">
        <v>0</v>
      </c>
      <c r="P2234">
        <v>6.3</v>
      </c>
      <c r="R2234" t="str">
        <v>Nebraska</v>
      </c>
      <c r="S2234">
        <v>41353</v>
      </c>
      <c r="T2234">
        <v>2013</v>
      </c>
      <c r="U2234" t="str">
        <v>2010s</v>
      </c>
      <c r="V2234" t="str">
        <v>Black and White</v>
      </c>
      <c r="W2234" t="str">
        <v>Adventure</v>
      </c>
      <c r="X2234" t="str">
        <v>English</v>
      </c>
      <c r="Y2234" t="str">
        <v>USA</v>
      </c>
      <c r="Z2234" t="str">
        <v>R</v>
      </c>
      <c r="AA2234" t="str">
        <v>Devin Ratray</v>
      </c>
      <c r="AB2234" t="str">
        <v>Alexander Payne</v>
      </c>
      <c r="AC2234">
        <v>1000</v>
      </c>
      <c r="AD2234">
        <v>3798</v>
      </c>
      <c r="AE2234">
        <v>729</v>
      </c>
      <c r="AF2234">
        <v>28000</v>
      </c>
      <c r="AG2234">
        <v>7.8</v>
      </c>
      <c r="AH2234">
        <v>433</v>
      </c>
      <c r="AI2234">
        <v>115</v>
      </c>
      <c r="AJ2234">
        <v>17613460</v>
      </c>
    </row>
    <row r="2235" spans="1:36" x14ac:dyDescent="0.25">
      <c r="A2235" t="str">
        <v>TMNT</v>
      </c>
      <c r="B2235">
        <v>39361</v>
      </c>
      <c r="C2235">
        <v>2007</v>
      </c>
      <c r="D2235" t="str">
        <v>2000s</v>
      </c>
      <c r="E2235" t="str">
        <v>Color</v>
      </c>
      <c r="F2235" t="str">
        <v>Action</v>
      </c>
      <c r="G2235" t="str">
        <v>English</v>
      </c>
      <c r="H2235" t="str">
        <v>Hong Kong</v>
      </c>
      <c r="I2235" t="str">
        <v>PG</v>
      </c>
      <c r="J2235" t="str">
        <v>Chris Evans</v>
      </c>
      <c r="K2235" t="str">
        <v>Kevin Munroe</v>
      </c>
      <c r="L2235">
        <v>11000</v>
      </c>
      <c r="M2235">
        <v>16571</v>
      </c>
      <c r="N2235">
        <v>14</v>
      </c>
      <c r="O2235">
        <v>0</v>
      </c>
      <c r="P2235">
        <v>6.3</v>
      </c>
      <c r="R2235" t="str">
        <v>Parker</v>
      </c>
      <c r="S2235">
        <v>41361</v>
      </c>
      <c r="T2235">
        <v>2013</v>
      </c>
      <c r="U2235" t="str">
        <v>2010s</v>
      </c>
      <c r="V2235" t="str">
        <v>Color</v>
      </c>
      <c r="W2235" t="str">
        <v>Action</v>
      </c>
      <c r="X2235" t="str">
        <v>English</v>
      </c>
      <c r="Y2235" t="str">
        <v>USA</v>
      </c>
      <c r="Z2235" t="str">
        <v>R</v>
      </c>
      <c r="AA2235" t="str">
        <v>Jason Statham</v>
      </c>
      <c r="AB2235" t="str">
        <v>Taylor Hackford</v>
      </c>
      <c r="AC2235">
        <v>26000</v>
      </c>
      <c r="AD2235">
        <v>28479</v>
      </c>
      <c r="AE2235">
        <v>138</v>
      </c>
      <c r="AF2235">
        <v>17000</v>
      </c>
      <c r="AG2235">
        <v>6.2</v>
      </c>
      <c r="AH2235">
        <v>224</v>
      </c>
      <c r="AI2235">
        <v>118</v>
      </c>
      <c r="AJ2235">
        <v>17609982</v>
      </c>
    </row>
    <row r="2236" spans="1:36" x14ac:dyDescent="0.25">
      <c r="A2236" t="str">
        <v>The River Wild</v>
      </c>
      <c r="B2236">
        <v>34429</v>
      </c>
      <c r="C2236">
        <v>1994</v>
      </c>
      <c r="D2236" t="str">
        <v>1990s</v>
      </c>
      <c r="E2236" t="str">
        <v>Color</v>
      </c>
      <c r="F2236" t="str">
        <v>Action</v>
      </c>
      <c r="G2236" t="str">
        <v>English</v>
      </c>
      <c r="H2236" t="str">
        <v>USA</v>
      </c>
      <c r="I2236" t="str">
        <v>PG-13</v>
      </c>
      <c r="J2236" t="str">
        <v>Meryl Streep</v>
      </c>
      <c r="K2236" t="str">
        <v>Curtis Hanson</v>
      </c>
      <c r="L2236">
        <v>11000</v>
      </c>
      <c r="M2236">
        <v>12161</v>
      </c>
      <c r="N2236">
        <v>161</v>
      </c>
      <c r="O2236">
        <v>0</v>
      </c>
      <c r="P2236">
        <v>6.3</v>
      </c>
      <c r="R2236" t="str">
        <v>The Last King of Scotland</v>
      </c>
      <c r="S2236">
        <v>38837</v>
      </c>
      <c r="T2236">
        <v>2006</v>
      </c>
      <c r="U2236" t="str">
        <v>2000s</v>
      </c>
      <c r="V2236" t="str">
        <v>Color</v>
      </c>
      <c r="W2236" t="str">
        <v>Biography</v>
      </c>
      <c r="X2236" t="str">
        <v>English</v>
      </c>
      <c r="Y2236" t="str">
        <v>UK</v>
      </c>
      <c r="Z2236" t="str">
        <v>R</v>
      </c>
      <c r="AA2236" t="str">
        <v>David Oyelowo</v>
      </c>
      <c r="AB2236" t="str">
        <v>Kevin Macdonald</v>
      </c>
      <c r="AC2236">
        <v>1000</v>
      </c>
      <c r="AD2236">
        <v>1184</v>
      </c>
      <c r="AE2236">
        <v>162</v>
      </c>
      <c r="AF2236">
        <v>0</v>
      </c>
      <c r="AG2236">
        <v>7.7</v>
      </c>
      <c r="AH2236">
        <v>252</v>
      </c>
      <c r="AI2236">
        <v>121</v>
      </c>
      <c r="AJ2236">
        <v>17605861</v>
      </c>
    </row>
    <row r="2237" spans="1:36" x14ac:dyDescent="0.25">
      <c r="A2237" t="str">
        <v>High Crimes</v>
      </c>
      <c r="B2237">
        <v>37588</v>
      </c>
      <c r="C2237">
        <v>2002</v>
      </c>
      <c r="D2237" t="str">
        <v>2000s</v>
      </c>
      <c r="E2237" t="str">
        <v>Color</v>
      </c>
      <c r="F2237" t="str">
        <v>Crime</v>
      </c>
      <c r="G2237" t="str">
        <v>English</v>
      </c>
      <c r="H2237" t="str">
        <v>USA</v>
      </c>
      <c r="I2237" t="str">
        <v>PG-13</v>
      </c>
      <c r="J2237" t="str">
        <v>Morgan Freeman</v>
      </c>
      <c r="K2237" t="str">
        <v>Carl Franklin</v>
      </c>
      <c r="L2237">
        <v>11000</v>
      </c>
      <c r="M2237">
        <v>15571</v>
      </c>
      <c r="N2237">
        <v>73</v>
      </c>
      <c r="O2237">
        <v>893</v>
      </c>
      <c r="P2237">
        <v>6.3</v>
      </c>
      <c r="R2237" t="str">
        <v>Furry Vengeance</v>
      </c>
      <c r="S2237">
        <v>40252</v>
      </c>
      <c r="T2237">
        <v>2010</v>
      </c>
      <c r="U2237" t="str">
        <v>2010s</v>
      </c>
      <c r="V2237" t="str">
        <v>Color</v>
      </c>
      <c r="W2237" t="str">
        <v>Comedy</v>
      </c>
      <c r="X2237" t="str">
        <v>English</v>
      </c>
      <c r="Y2237" t="str">
        <v>USA</v>
      </c>
      <c r="Z2237" t="str">
        <v>PG</v>
      </c>
      <c r="AA2237" t="str">
        <v>Brendan Fraser</v>
      </c>
      <c r="AB2237" t="str">
        <v>Roger Kumble</v>
      </c>
      <c r="AC2237">
        <v>3000</v>
      </c>
      <c r="AD2237">
        <v>6327</v>
      </c>
      <c r="AE2237">
        <v>16</v>
      </c>
      <c r="AF2237">
        <v>0</v>
      </c>
      <c r="AG2237">
        <v>3.8</v>
      </c>
      <c r="AH2237">
        <v>101</v>
      </c>
      <c r="AI2237">
        <v>92</v>
      </c>
      <c r="AJ2237">
        <v>17596256</v>
      </c>
    </row>
    <row r="2238" spans="1:36" x14ac:dyDescent="0.25">
      <c r="A2238" t="str">
        <v>Nurse Betty</v>
      </c>
      <c r="B2238">
        <v>36540</v>
      </c>
      <c r="C2238">
        <v>2000</v>
      </c>
      <c r="D2238" t="str">
        <v>2000s</v>
      </c>
      <c r="E2238" t="str">
        <v>Color</v>
      </c>
      <c r="F2238" t="str">
        <v>Comedy</v>
      </c>
      <c r="G2238" t="str">
        <v>English</v>
      </c>
      <c r="H2238" t="str">
        <v>Germany</v>
      </c>
      <c r="I2238" t="str">
        <v>R</v>
      </c>
      <c r="J2238" t="str">
        <v>Morgan Freeman</v>
      </c>
      <c r="K2238" t="str">
        <v>Neil LaBute</v>
      </c>
      <c r="L2238">
        <v>11000</v>
      </c>
      <c r="M2238">
        <v>12254</v>
      </c>
      <c r="N2238">
        <v>119</v>
      </c>
      <c r="O2238">
        <v>455</v>
      </c>
      <c r="P2238">
        <v>6.3</v>
      </c>
      <c r="R2238" t="str">
        <v>The Postman</v>
      </c>
      <c r="S2238">
        <v>35670</v>
      </c>
      <c r="T2238">
        <v>1997</v>
      </c>
      <c r="U2238" t="str">
        <v>1990s</v>
      </c>
      <c r="V2238" t="str">
        <v>Color</v>
      </c>
      <c r="W2238" t="str">
        <v>Action</v>
      </c>
      <c r="X2238" t="str">
        <v>English</v>
      </c>
      <c r="Y2238" t="str">
        <v>USA</v>
      </c>
      <c r="Z2238" t="str">
        <v>R</v>
      </c>
      <c r="AA2238" t="str">
        <v>Olivia Williams</v>
      </c>
      <c r="AB2238" t="str">
        <v>Kevin Costner</v>
      </c>
      <c r="AC2238">
        <v>766</v>
      </c>
      <c r="AD2238">
        <v>4346</v>
      </c>
      <c r="AE2238">
        <v>0</v>
      </c>
      <c r="AF2238">
        <v>0</v>
      </c>
      <c r="AG2238">
        <v>6</v>
      </c>
      <c r="AH2238">
        <v>79</v>
      </c>
      <c r="AI2238">
        <v>177</v>
      </c>
      <c r="AJ2238">
        <v>17593391</v>
      </c>
    </row>
    <row r="2239" spans="1:36" x14ac:dyDescent="0.25">
      <c r="A2239" t="str">
        <v>Ella Enchanted</v>
      </c>
      <c r="B2239">
        <v>38322</v>
      </c>
      <c r="C2239">
        <v>2004</v>
      </c>
      <c r="D2239" t="str">
        <v>2000s</v>
      </c>
      <c r="E2239" t="str">
        <v>Color</v>
      </c>
      <c r="F2239" t="str">
        <v>Comedy</v>
      </c>
      <c r="G2239" t="str">
        <v>English</v>
      </c>
      <c r="H2239" t="str">
        <v>USA</v>
      </c>
      <c r="I2239" t="str">
        <v>PG</v>
      </c>
      <c r="J2239" t="str">
        <v>Anne Hathaway</v>
      </c>
      <c r="K2239" t="str">
        <v>Tommy O'Haver</v>
      </c>
      <c r="L2239">
        <v>11000</v>
      </c>
      <c r="M2239">
        <v>17292</v>
      </c>
      <c r="N2239">
        <v>13</v>
      </c>
      <c r="O2239">
        <v>0</v>
      </c>
      <c r="P2239">
        <v>6.3</v>
      </c>
      <c r="R2239" t="str">
        <v>Hostel: Part II</v>
      </c>
      <c r="S2239">
        <v>39276</v>
      </c>
      <c r="T2239">
        <v>2007</v>
      </c>
      <c r="U2239" t="str">
        <v>2000s</v>
      </c>
      <c r="V2239" t="str">
        <v>Color</v>
      </c>
      <c r="W2239" t="str">
        <v>Horror</v>
      </c>
      <c r="X2239" t="str">
        <v>English</v>
      </c>
      <c r="Y2239" t="str">
        <v>USA</v>
      </c>
      <c r="Z2239" t="str">
        <v>R</v>
      </c>
      <c r="AA2239" t="str">
        <v>Jay Hernandez</v>
      </c>
      <c r="AB2239" t="str">
        <v>Eli Roth</v>
      </c>
      <c r="AC2239">
        <v>1000</v>
      </c>
      <c r="AD2239">
        <v>4707</v>
      </c>
      <c r="AE2239">
        <v>0</v>
      </c>
      <c r="AF2239">
        <v>0</v>
      </c>
      <c r="AG2239">
        <v>5.4</v>
      </c>
      <c r="AH2239">
        <v>252</v>
      </c>
      <c r="AI2239">
        <v>94</v>
      </c>
      <c r="AJ2239">
        <v>17544812</v>
      </c>
    </row>
    <row r="2240" spans="1:36" x14ac:dyDescent="0.25">
      <c r="A2240" t="str">
        <v>Anchorman 2: The Legend Continues</v>
      </c>
      <c r="B2240">
        <v>41592</v>
      </c>
      <c r="C2240">
        <v>2013</v>
      </c>
      <c r="D2240" t="str">
        <v>2010s</v>
      </c>
      <c r="E2240" t="str">
        <v>Color</v>
      </c>
      <c r="F2240" t="str">
        <v>Comedy</v>
      </c>
      <c r="G2240" t="str">
        <v>English</v>
      </c>
      <c r="H2240" t="str">
        <v>USA</v>
      </c>
      <c r="I2240" t="str">
        <v>PG-13</v>
      </c>
      <c r="J2240" t="str">
        <v>Harrison Ford</v>
      </c>
      <c r="K2240" t="str">
        <v>Adam McKay</v>
      </c>
      <c r="L2240">
        <v>11000</v>
      </c>
      <c r="M2240">
        <v>28176</v>
      </c>
      <c r="N2240">
        <v>285</v>
      </c>
      <c r="O2240">
        <v>41000</v>
      </c>
      <c r="P2240">
        <v>6.3</v>
      </c>
      <c r="R2240" t="str">
        <v>Enough Said</v>
      </c>
      <c r="S2240">
        <v>41347</v>
      </c>
      <c r="T2240">
        <v>2013</v>
      </c>
      <c r="U2240" t="str">
        <v>2010s</v>
      </c>
      <c r="V2240" t="str">
        <v>Color</v>
      </c>
      <c r="W2240" t="str">
        <v>Comedy</v>
      </c>
      <c r="X2240" t="str">
        <v>English</v>
      </c>
      <c r="Y2240" t="str">
        <v>USA</v>
      </c>
      <c r="Z2240" t="str">
        <v>PG-13</v>
      </c>
      <c r="AA2240" t="str">
        <v>Christopher Nicholas Smith</v>
      </c>
      <c r="AB2240" t="str">
        <v>Nicole Holofcener</v>
      </c>
      <c r="AC2240">
        <v>434</v>
      </c>
      <c r="AD2240">
        <v>1183</v>
      </c>
      <c r="AE2240">
        <v>132</v>
      </c>
      <c r="AF2240">
        <v>12000</v>
      </c>
      <c r="AG2240">
        <v>7.1</v>
      </c>
      <c r="AH2240">
        <v>231</v>
      </c>
      <c r="AI2240">
        <v>93</v>
      </c>
      <c r="AJ2240">
        <v>17536788</v>
      </c>
    </row>
    <row r="2241" spans="1:36" x14ac:dyDescent="0.25">
      <c r="A2241" t="str">
        <v>Knight and Day</v>
      </c>
      <c r="B2241">
        <v>40488</v>
      </c>
      <c r="C2241">
        <v>2010</v>
      </c>
      <c r="D2241" t="str">
        <v>2010s</v>
      </c>
      <c r="E2241" t="str">
        <v>Color</v>
      </c>
      <c r="F2241" t="str">
        <v>Action</v>
      </c>
      <c r="G2241" t="str">
        <v>English</v>
      </c>
      <c r="H2241" t="str">
        <v>USA</v>
      </c>
      <c r="I2241" t="str">
        <v>PG-13</v>
      </c>
      <c r="J2241" t="str">
        <v>Tom Cruise</v>
      </c>
      <c r="K2241" t="str">
        <v>James Mangold</v>
      </c>
      <c r="L2241">
        <v>10000</v>
      </c>
      <c r="M2241">
        <v>12731</v>
      </c>
      <c r="N2241">
        <v>446</v>
      </c>
      <c r="O2241">
        <v>11000</v>
      </c>
      <c r="P2241">
        <v>6.3</v>
      </c>
      <c r="R2241" t="str">
        <v>Silent Hill: Revelation 3D</v>
      </c>
      <c r="S2241">
        <v>41247</v>
      </c>
      <c r="T2241">
        <v>2012</v>
      </c>
      <c r="U2241" t="str">
        <v>2010s</v>
      </c>
      <c r="V2241" t="str">
        <v>Color</v>
      </c>
      <c r="W2241" t="str">
        <v>Adventure</v>
      </c>
      <c r="X2241" t="str">
        <v>English</v>
      </c>
      <c r="Y2241" t="str">
        <v>France</v>
      </c>
      <c r="Z2241" t="str">
        <v>R</v>
      </c>
      <c r="AA2241" t="str">
        <v>Radha Mitchell</v>
      </c>
      <c r="AB2241" t="str">
        <v>Michael J. Bassett</v>
      </c>
      <c r="AC2241">
        <v>991</v>
      </c>
      <c r="AD2241">
        <v>2173</v>
      </c>
      <c r="AE2241">
        <v>83</v>
      </c>
      <c r="AF2241">
        <v>25000</v>
      </c>
      <c r="AG2241">
        <v>5</v>
      </c>
      <c r="AH2241">
        <v>173</v>
      </c>
      <c r="AI2241">
        <v>95</v>
      </c>
      <c r="AJ2241">
        <v>17529157</v>
      </c>
    </row>
    <row r="2242" spans="1:36" x14ac:dyDescent="0.25">
      <c r="A2242" t="str">
        <v>Young Adult</v>
      </c>
      <c r="B2242">
        <v>40557</v>
      </c>
      <c r="C2242">
        <v>2011</v>
      </c>
      <c r="D2242" t="str">
        <v>2010s</v>
      </c>
      <c r="E2242" t="str">
        <v>Color</v>
      </c>
      <c r="F2242" t="str">
        <v>Comedy</v>
      </c>
      <c r="G2242" t="str">
        <v>English</v>
      </c>
      <c r="H2242" t="str">
        <v>USA</v>
      </c>
      <c r="I2242" t="str">
        <v>R</v>
      </c>
      <c r="J2242" t="str">
        <v>Charlize Theron</v>
      </c>
      <c r="K2242" t="str">
        <v>Jason Reitman</v>
      </c>
      <c r="L2242">
        <v>9000</v>
      </c>
      <c r="M2242">
        <v>10575</v>
      </c>
      <c r="N2242">
        <v>655</v>
      </c>
      <c r="O2242">
        <v>0</v>
      </c>
      <c r="P2242">
        <v>6.3</v>
      </c>
      <c r="R2242" t="str">
        <v>Home for the Holidays</v>
      </c>
      <c r="S2242">
        <v>34910</v>
      </c>
      <c r="T2242">
        <v>1995</v>
      </c>
      <c r="U2242" t="str">
        <v>1990s</v>
      </c>
      <c r="V2242" t="str">
        <v>Color</v>
      </c>
      <c r="W2242" t="str">
        <v>Comedy</v>
      </c>
      <c r="X2242" t="str">
        <v>English</v>
      </c>
      <c r="Y2242" t="str">
        <v>USA</v>
      </c>
      <c r="Z2242" t="str">
        <v>PG-13</v>
      </c>
      <c r="AA2242" t="str">
        <v>Robert Downey Jr.</v>
      </c>
      <c r="AB2242" t="str">
        <v>Jodie Foster</v>
      </c>
      <c r="AC2242">
        <v>21000</v>
      </c>
      <c r="AD2242">
        <v>25263</v>
      </c>
      <c r="AE2242">
        <v>0</v>
      </c>
      <c r="AF2242">
        <v>0</v>
      </c>
      <c r="AG2242">
        <v>6.6</v>
      </c>
      <c r="AH2242">
        <v>45</v>
      </c>
      <c r="AI2242">
        <v>103</v>
      </c>
      <c r="AJ2242">
        <v>17518220</v>
      </c>
    </row>
    <row r="2243" spans="1:36" x14ac:dyDescent="0.25">
      <c r="A2243" t="str">
        <v>My Best Friend's Wedding</v>
      </c>
      <c r="B2243">
        <v>35728</v>
      </c>
      <c r="C2243">
        <v>1997</v>
      </c>
      <c r="D2243" t="str">
        <v>1990s</v>
      </c>
      <c r="E2243" t="str">
        <v>Color</v>
      </c>
      <c r="F2243" t="str">
        <v>Comedy</v>
      </c>
      <c r="G2243" t="str">
        <v>English</v>
      </c>
      <c r="H2243" t="str">
        <v>USA</v>
      </c>
      <c r="I2243" t="str">
        <v>PG-13</v>
      </c>
      <c r="J2243" t="str">
        <v>Julia Roberts</v>
      </c>
      <c r="K2243" t="str">
        <v>P.J. Hogan</v>
      </c>
      <c r="L2243">
        <v>8000</v>
      </c>
      <c r="M2243">
        <v>12344</v>
      </c>
      <c r="N2243">
        <v>29</v>
      </c>
      <c r="O2243">
        <v>0</v>
      </c>
      <c r="P2243">
        <v>6.3</v>
      </c>
      <c r="R2243" t="str">
        <v>Notes on a Scandal</v>
      </c>
      <c r="S2243">
        <v>38947</v>
      </c>
      <c r="T2243">
        <v>2006</v>
      </c>
      <c r="U2243" t="str">
        <v>2000s</v>
      </c>
      <c r="V2243" t="str">
        <v>Color</v>
      </c>
      <c r="W2243" t="str">
        <v>Crime</v>
      </c>
      <c r="X2243" t="str">
        <v>English</v>
      </c>
      <c r="Y2243" t="str">
        <v>UK</v>
      </c>
      <c r="Z2243" t="str">
        <v>R</v>
      </c>
      <c r="AA2243" t="str">
        <v>Phil Davis</v>
      </c>
      <c r="AB2243" t="str">
        <v>Richard Eyre</v>
      </c>
      <c r="AC2243">
        <v>386</v>
      </c>
      <c r="AD2243">
        <v>646</v>
      </c>
      <c r="AE2243">
        <v>14</v>
      </c>
      <c r="AF2243">
        <v>0</v>
      </c>
      <c r="AG2243">
        <v>7.4</v>
      </c>
      <c r="AH2243">
        <v>220</v>
      </c>
      <c r="AI2243">
        <v>92</v>
      </c>
      <c r="AJ2243">
        <v>17508670</v>
      </c>
    </row>
    <row r="2244" spans="1:36" x14ac:dyDescent="0.25">
      <c r="A2244" t="str">
        <v>Blades of Glory</v>
      </c>
      <c r="B2244">
        <v>39162</v>
      </c>
      <c r="C2244">
        <v>2007</v>
      </c>
      <c r="D2244" t="str">
        <v>2000s</v>
      </c>
      <c r="E2244" t="str">
        <v>Color</v>
      </c>
      <c r="F2244" t="str">
        <v>Comedy</v>
      </c>
      <c r="G2244" t="str">
        <v>English</v>
      </c>
      <c r="H2244" t="str">
        <v>USA</v>
      </c>
      <c r="I2244" t="str">
        <v>PG-13</v>
      </c>
      <c r="J2244" t="str">
        <v>Will Ferrell</v>
      </c>
      <c r="K2244" t="str">
        <v>Josh Gordon</v>
      </c>
      <c r="L2244">
        <v>8000</v>
      </c>
      <c r="M2244">
        <v>13232</v>
      </c>
      <c r="N2244">
        <v>8</v>
      </c>
      <c r="O2244">
        <v>0</v>
      </c>
      <c r="P2244">
        <v>6.3</v>
      </c>
      <c r="R2244" t="str">
        <v>Dope</v>
      </c>
      <c r="S2244">
        <v>42061</v>
      </c>
      <c r="T2244">
        <v>2015</v>
      </c>
      <c r="U2244" t="str">
        <v>2010s</v>
      </c>
      <c r="V2244" t="str">
        <v>Color</v>
      </c>
      <c r="W2244" t="str">
        <v>Comedy</v>
      </c>
      <c r="X2244" t="str">
        <v>English</v>
      </c>
      <c r="Y2244" t="str">
        <v>USA</v>
      </c>
      <c r="Z2244" t="str">
        <v>R</v>
      </c>
      <c r="AA2244" t="str">
        <v>Kimberly Elise</v>
      </c>
      <c r="AB2244" t="str">
        <v>Rick Famuyiwa</v>
      </c>
      <c r="AC2244">
        <v>637</v>
      </c>
      <c r="AD2244">
        <v>1342</v>
      </c>
      <c r="AE2244">
        <v>44</v>
      </c>
      <c r="AF2244">
        <v>23000</v>
      </c>
      <c r="AG2244">
        <v>7.3</v>
      </c>
      <c r="AH2244">
        <v>180</v>
      </c>
      <c r="AI2244">
        <v>103</v>
      </c>
      <c r="AJ2244">
        <v>17474107</v>
      </c>
    </row>
    <row r="2245" spans="1:36" x14ac:dyDescent="0.25">
      <c r="A2245" t="str">
        <v>While We're Young</v>
      </c>
      <c r="B2245">
        <v>41990</v>
      </c>
      <c r="C2245">
        <v>2014</v>
      </c>
      <c r="D2245" t="str">
        <v>2010s</v>
      </c>
      <c r="E2245" t="str">
        <v>Color</v>
      </c>
      <c r="F2245" t="str">
        <v>Comedy</v>
      </c>
      <c r="G2245" t="str">
        <v>English</v>
      </c>
      <c r="H2245" t="str">
        <v>USA</v>
      </c>
      <c r="I2245" t="str">
        <v>R</v>
      </c>
      <c r="J2245" t="str">
        <v>Naomi Watts</v>
      </c>
      <c r="K2245" t="str">
        <v>Noah Baumbach</v>
      </c>
      <c r="L2245">
        <v>6000</v>
      </c>
      <c r="M2245">
        <v>6322</v>
      </c>
      <c r="N2245">
        <v>387</v>
      </c>
      <c r="O2245">
        <v>0</v>
      </c>
      <c r="P2245">
        <v>6.3</v>
      </c>
      <c r="R2245" t="str">
        <v>Red Planet</v>
      </c>
      <c r="S2245">
        <v>36603</v>
      </c>
      <c r="T2245">
        <v>2000</v>
      </c>
      <c r="U2245" t="str">
        <v>2000s</v>
      </c>
      <c r="V2245" t="str">
        <v>Color</v>
      </c>
      <c r="W2245" t="str">
        <v>Action</v>
      </c>
      <c r="X2245" t="str">
        <v>English</v>
      </c>
      <c r="Y2245" t="str">
        <v>USA</v>
      </c>
      <c r="Z2245" t="str">
        <v>PG-13</v>
      </c>
      <c r="AA2245" t="str">
        <v>Bob Neill</v>
      </c>
      <c r="AB2245" t="str">
        <v>Antony Hoffman</v>
      </c>
      <c r="AC2245">
        <v>2</v>
      </c>
      <c r="AD2245">
        <v>2</v>
      </c>
      <c r="AE2245">
        <v>14</v>
      </c>
      <c r="AF2245">
        <v>995</v>
      </c>
      <c r="AG2245">
        <v>5.7</v>
      </c>
      <c r="AH2245">
        <v>145</v>
      </c>
      <c r="AI2245">
        <v>106</v>
      </c>
      <c r="AJ2245">
        <v>17473245</v>
      </c>
    </row>
    <row r="2246" spans="1:36" x14ac:dyDescent="0.25">
      <c r="A2246" t="str">
        <v>After the Sunset</v>
      </c>
      <c r="B2246">
        <v>38218</v>
      </c>
      <c r="C2246">
        <v>2004</v>
      </c>
      <c r="D2246" t="str">
        <v>2000s</v>
      </c>
      <c r="E2246" t="str">
        <v>Color</v>
      </c>
      <c r="F2246" t="str">
        <v>Action</v>
      </c>
      <c r="G2246" t="str">
        <v>English</v>
      </c>
      <c r="H2246" t="str">
        <v>USA</v>
      </c>
      <c r="I2246" t="str">
        <v>PG-13</v>
      </c>
      <c r="J2246" t="str">
        <v>Salma Hayek</v>
      </c>
      <c r="K2246" t="str">
        <v>Brett Ratner</v>
      </c>
      <c r="L2246">
        <v>4000</v>
      </c>
      <c r="M2246">
        <v>9814</v>
      </c>
      <c r="N2246">
        <v>420</v>
      </c>
      <c r="O2246">
        <v>782</v>
      </c>
      <c r="P2246">
        <v>6.3</v>
      </c>
      <c r="R2246" t="str">
        <v>The Big Lebowski</v>
      </c>
      <c r="S2246">
        <v>35892</v>
      </c>
      <c r="T2246">
        <v>1998</v>
      </c>
      <c r="U2246" t="str">
        <v>1990s</v>
      </c>
      <c r="V2246" t="str">
        <v>Color</v>
      </c>
      <c r="W2246" t="str">
        <v>Comedy</v>
      </c>
      <c r="X2246" t="str">
        <v>English</v>
      </c>
      <c r="Y2246" t="str">
        <v>USA</v>
      </c>
      <c r="Z2246" t="str">
        <v>R</v>
      </c>
      <c r="AA2246" t="str">
        <v>Philip Seymour Hoffman</v>
      </c>
      <c r="AB2246" t="str">
        <v>Joel Coen</v>
      </c>
      <c r="AC2246">
        <v>22000</v>
      </c>
      <c r="AD2246">
        <v>47728</v>
      </c>
      <c r="AE2246">
        <v>0</v>
      </c>
      <c r="AF2246">
        <v>35000</v>
      </c>
      <c r="AG2246">
        <v>8.1999999999999993</v>
      </c>
      <c r="AH2246">
        <v>249</v>
      </c>
      <c r="AI2246">
        <v>117</v>
      </c>
      <c r="AJ2246">
        <v>17439163</v>
      </c>
    </row>
    <row r="2247" spans="1:36" x14ac:dyDescent="0.25">
      <c r="A2247" t="str">
        <v>Wimbledon</v>
      </c>
      <c r="B2247">
        <v>38068</v>
      </c>
      <c r="C2247">
        <v>2004</v>
      </c>
      <c r="D2247" t="str">
        <v>2000s</v>
      </c>
      <c r="E2247" t="str">
        <v>Color</v>
      </c>
      <c r="F2247" t="str">
        <v>Comedy</v>
      </c>
      <c r="G2247" t="str">
        <v>English</v>
      </c>
      <c r="H2247" t="str">
        <v>UK</v>
      </c>
      <c r="I2247" t="str">
        <v>PG-13</v>
      </c>
      <c r="J2247" t="str">
        <v>Kirsten Dunst</v>
      </c>
      <c r="K2247" t="str">
        <v>Richard Loncraine</v>
      </c>
      <c r="L2247">
        <v>4000</v>
      </c>
      <c r="M2247">
        <v>9330</v>
      </c>
      <c r="N2247">
        <v>12</v>
      </c>
      <c r="O2247">
        <v>0</v>
      </c>
      <c r="P2247">
        <v>6.3</v>
      </c>
      <c r="R2247" t="str">
        <v>The Ruins</v>
      </c>
      <c r="S2247">
        <v>39463</v>
      </c>
      <c r="T2247">
        <v>2008</v>
      </c>
      <c r="U2247" t="str">
        <v>2000s</v>
      </c>
      <c r="V2247" t="str">
        <v>Color</v>
      </c>
      <c r="W2247" t="str">
        <v>Horror</v>
      </c>
      <c r="X2247" t="str">
        <v>English</v>
      </c>
      <c r="Y2247" t="str">
        <v>USA</v>
      </c>
      <c r="Z2247" t="str">
        <v>R</v>
      </c>
      <c r="AA2247" t="str">
        <v>Laura Ramsey</v>
      </c>
      <c r="AB2247" t="str">
        <v>Carter Smith</v>
      </c>
      <c r="AC2247">
        <v>960</v>
      </c>
      <c r="AD2247">
        <v>1749</v>
      </c>
      <c r="AE2247">
        <v>27</v>
      </c>
      <c r="AF2247">
        <v>0</v>
      </c>
      <c r="AG2247">
        <v>5.9</v>
      </c>
      <c r="AH2247">
        <v>233</v>
      </c>
      <c r="AI2247">
        <v>93</v>
      </c>
      <c r="AJ2247">
        <v>17427926</v>
      </c>
    </row>
    <row r="2248" spans="1:36" x14ac:dyDescent="0.25">
      <c r="A2248" t="str">
        <v>Very Bad Things</v>
      </c>
      <c r="B2248">
        <v>35984</v>
      </c>
      <c r="C2248">
        <v>1998</v>
      </c>
      <c r="D2248" t="str">
        <v>1990s</v>
      </c>
      <c r="E2248" t="str">
        <v>Color</v>
      </c>
      <c r="F2248" t="str">
        <v>Comedy</v>
      </c>
      <c r="G2248" t="str">
        <v>English</v>
      </c>
      <c r="H2248" t="str">
        <v>USA</v>
      </c>
      <c r="I2248" t="str">
        <v>R</v>
      </c>
      <c r="J2248" t="str">
        <v>Jon Favreau</v>
      </c>
      <c r="K2248" t="str">
        <v>Peter Berg</v>
      </c>
      <c r="L2248">
        <v>4000</v>
      </c>
      <c r="M2248">
        <v>6046</v>
      </c>
      <c r="N2248">
        <v>532</v>
      </c>
      <c r="O2248">
        <v>0</v>
      </c>
      <c r="P2248">
        <v>6.3</v>
      </c>
      <c r="R2248" t="str">
        <v>Disturbing Behavior</v>
      </c>
      <c r="S2248">
        <v>36121</v>
      </c>
      <c r="T2248">
        <v>1998</v>
      </c>
      <c r="U2248" t="str">
        <v>1990s</v>
      </c>
      <c r="V2248" t="str">
        <v>Color</v>
      </c>
      <c r="W2248" t="str">
        <v>Horror</v>
      </c>
      <c r="X2248" t="str">
        <v>English</v>
      </c>
      <c r="Y2248" t="str">
        <v>Australia</v>
      </c>
      <c r="Z2248" t="str">
        <v>R</v>
      </c>
      <c r="AA2248" t="str">
        <v>Bruce Greenwood</v>
      </c>
      <c r="AB2248" t="str">
        <v>David Nutter</v>
      </c>
      <c r="AC2248">
        <v>989</v>
      </c>
      <c r="AD2248">
        <v>4660</v>
      </c>
      <c r="AE2248">
        <v>119</v>
      </c>
      <c r="AF2248">
        <v>673</v>
      </c>
      <c r="AG2248">
        <v>5.5</v>
      </c>
      <c r="AH2248">
        <v>96</v>
      </c>
      <c r="AI2248">
        <v>84</v>
      </c>
      <c r="AJ2248">
        <v>17411331</v>
      </c>
    </row>
    <row r="2249" spans="1:36" x14ac:dyDescent="0.25">
      <c r="A2249" t="str">
        <v>American Wedding</v>
      </c>
      <c r="B2249">
        <v>37883</v>
      </c>
      <c r="C2249">
        <v>2003</v>
      </c>
      <c r="D2249" t="str">
        <v>2000s</v>
      </c>
      <c r="E2249" t="str">
        <v>Color</v>
      </c>
      <c r="F2249" t="str">
        <v>Comedy</v>
      </c>
      <c r="G2249" t="str">
        <v>English</v>
      </c>
      <c r="H2249" t="str">
        <v>USA</v>
      </c>
      <c r="I2249" t="str">
        <v>R</v>
      </c>
      <c r="J2249" t="str">
        <v>Alyson Hannigan</v>
      </c>
      <c r="K2249" t="str">
        <v>Jesse Dylan</v>
      </c>
      <c r="L2249">
        <v>3000</v>
      </c>
      <c r="M2249">
        <v>5713</v>
      </c>
      <c r="N2249">
        <v>58</v>
      </c>
      <c r="O2249">
        <v>0</v>
      </c>
      <c r="P2249">
        <v>6.3</v>
      </c>
      <c r="R2249" t="str">
        <v>Addicted</v>
      </c>
      <c r="S2249">
        <v>41735</v>
      </c>
      <c r="T2249">
        <v>2014</v>
      </c>
      <c r="U2249" t="str">
        <v>2010s</v>
      </c>
      <c r="V2249" t="str">
        <v>Color</v>
      </c>
      <c r="W2249" t="str">
        <v>Drama</v>
      </c>
      <c r="X2249" t="str">
        <v>Spanish</v>
      </c>
      <c r="Y2249" t="str">
        <v>USA</v>
      </c>
      <c r="Z2249" t="str">
        <v>R</v>
      </c>
      <c r="AA2249" t="str">
        <v>Boris Kodjoe</v>
      </c>
      <c r="AB2249" t="str">
        <v>Bille Woodruff</v>
      </c>
      <c r="AC2249">
        <v>1000</v>
      </c>
      <c r="AD2249">
        <v>2840</v>
      </c>
      <c r="AE2249">
        <v>23</v>
      </c>
      <c r="AF2249">
        <v>0</v>
      </c>
      <c r="AG2249">
        <v>5.2</v>
      </c>
      <c r="AH2249">
        <v>9</v>
      </c>
      <c r="AI2249">
        <v>106</v>
      </c>
      <c r="AJ2249">
        <v>17382982</v>
      </c>
    </row>
    <row r="2250" spans="1:36" x14ac:dyDescent="0.25">
      <c r="A2250" t="str">
        <v>Dracula Untold</v>
      </c>
      <c r="B2250">
        <v>41986</v>
      </c>
      <c r="C2250">
        <v>2014</v>
      </c>
      <c r="D2250" t="str">
        <v>2010s</v>
      </c>
      <c r="E2250" t="str">
        <v>Color</v>
      </c>
      <c r="F2250" t="str">
        <v>Action</v>
      </c>
      <c r="G2250" t="str">
        <v>English</v>
      </c>
      <c r="H2250" t="str">
        <v>USA</v>
      </c>
      <c r="I2250" t="str">
        <v>PG-13</v>
      </c>
      <c r="J2250" t="str">
        <v>Dominic Cooper</v>
      </c>
      <c r="K2250" t="str">
        <v>Gary Shore</v>
      </c>
      <c r="L2250">
        <v>3000</v>
      </c>
      <c r="M2250">
        <v>5178</v>
      </c>
      <c r="N2250">
        <v>28</v>
      </c>
      <c r="O2250">
        <v>37000</v>
      </c>
      <c r="P2250">
        <v>6.3</v>
      </c>
      <c r="R2250" t="str">
        <v>Just My Luck</v>
      </c>
      <c r="S2250">
        <v>38963</v>
      </c>
      <c r="T2250">
        <v>2006</v>
      </c>
      <c r="U2250" t="str">
        <v>2000s</v>
      </c>
      <c r="V2250" t="str">
        <v>Color</v>
      </c>
      <c r="W2250" t="str">
        <v>Comedy</v>
      </c>
      <c r="X2250" t="str">
        <v>English</v>
      </c>
      <c r="Y2250" t="str">
        <v>USA</v>
      </c>
      <c r="Z2250" t="str">
        <v>PG-13</v>
      </c>
      <c r="AA2250" t="str">
        <v>Samaire Armstrong</v>
      </c>
      <c r="AB2250" t="str">
        <v>Donald Petrie</v>
      </c>
      <c r="AC2250">
        <v>806</v>
      </c>
      <c r="AD2250">
        <v>3211</v>
      </c>
      <c r="AE2250">
        <v>80</v>
      </c>
      <c r="AF2250">
        <v>0</v>
      </c>
      <c r="AG2250">
        <v>5.3</v>
      </c>
      <c r="AH2250">
        <v>98</v>
      </c>
      <c r="AI2250">
        <v>103</v>
      </c>
      <c r="AJ2250">
        <v>17324744</v>
      </c>
    </row>
    <row r="2251" spans="1:36" x14ac:dyDescent="0.25">
      <c r="A2251" t="str">
        <v>The Brothers</v>
      </c>
      <c r="B2251">
        <v>36975</v>
      </c>
      <c r="C2251">
        <v>2001</v>
      </c>
      <c r="D2251" t="str">
        <v>2000s</v>
      </c>
      <c r="E2251" t="str">
        <v>Color</v>
      </c>
      <c r="F2251" t="str">
        <v>Comedy</v>
      </c>
      <c r="G2251" t="str">
        <v>English</v>
      </c>
      <c r="H2251" t="str">
        <v>USA</v>
      </c>
      <c r="I2251" t="str">
        <v>R</v>
      </c>
      <c r="J2251" t="str">
        <v>Julie Benz</v>
      </c>
      <c r="K2251" t="str">
        <v>Gary Hardwick</v>
      </c>
      <c r="L2251">
        <v>3000</v>
      </c>
      <c r="M2251">
        <v>6419</v>
      </c>
      <c r="N2251">
        <v>10</v>
      </c>
      <c r="O2251">
        <v>478</v>
      </c>
      <c r="P2251">
        <v>6.3</v>
      </c>
      <c r="R2251" t="str">
        <v>A Haunted House 2</v>
      </c>
      <c r="S2251">
        <v>41770</v>
      </c>
      <c r="T2251">
        <v>2014</v>
      </c>
      <c r="U2251" t="str">
        <v>2010s</v>
      </c>
      <c r="V2251" t="str">
        <v>Color</v>
      </c>
      <c r="W2251" t="str">
        <v>Comedy</v>
      </c>
      <c r="X2251" t="str">
        <v>English</v>
      </c>
      <c r="Y2251" t="str">
        <v>USA</v>
      </c>
      <c r="Z2251" t="str">
        <v>R</v>
      </c>
      <c r="AA2251" t="str">
        <v>Ashley Rickards</v>
      </c>
      <c r="AB2251" t="str">
        <v>Michael Tiddes</v>
      </c>
      <c r="AC2251">
        <v>986</v>
      </c>
      <c r="AD2251">
        <v>4073</v>
      </c>
      <c r="AE2251">
        <v>89</v>
      </c>
      <c r="AF2251">
        <v>0</v>
      </c>
      <c r="AG2251">
        <v>4.7</v>
      </c>
      <c r="AH2251">
        <v>69</v>
      </c>
      <c r="AI2251">
        <v>86</v>
      </c>
      <c r="AJ2251">
        <v>17314483</v>
      </c>
    </row>
    <row r="2252" spans="1:36" x14ac:dyDescent="0.25">
      <c r="A2252" t="str">
        <v>Country Strong</v>
      </c>
      <c r="B2252">
        <v>40468</v>
      </c>
      <c r="C2252">
        <v>2010</v>
      </c>
      <c r="D2252" t="str">
        <v>2010s</v>
      </c>
      <c r="E2252" t="str">
        <v>Color</v>
      </c>
      <c r="F2252" t="str">
        <v>Drama</v>
      </c>
      <c r="G2252" t="str">
        <v>English</v>
      </c>
      <c r="H2252" t="str">
        <v>Official site</v>
      </c>
      <c r="I2252" t="str">
        <v>PG-13</v>
      </c>
      <c r="J2252" t="str">
        <v>Leighton Meester</v>
      </c>
      <c r="K2252" t="str">
        <v>Shana Feste</v>
      </c>
      <c r="L2252">
        <v>3000</v>
      </c>
      <c r="M2252">
        <v>4204</v>
      </c>
      <c r="N2252">
        <v>19</v>
      </c>
      <c r="O2252">
        <v>0</v>
      </c>
      <c r="P2252">
        <v>6.3</v>
      </c>
      <c r="R2252" t="str">
        <v>Extreme Measures</v>
      </c>
      <c r="S2252">
        <v>35128</v>
      </c>
      <c r="T2252">
        <v>1996</v>
      </c>
      <c r="U2252" t="str">
        <v>1990s</v>
      </c>
      <c r="V2252" t="str">
        <v>Color</v>
      </c>
      <c r="W2252" t="str">
        <v>Crime</v>
      </c>
      <c r="X2252" t="str">
        <v>English</v>
      </c>
      <c r="Y2252" t="str">
        <v>USA</v>
      </c>
      <c r="Z2252" t="str">
        <v>R</v>
      </c>
      <c r="AA2252" t="str">
        <v>J.K. Simmons</v>
      </c>
      <c r="AB2252" t="str">
        <v>Michael Apted</v>
      </c>
      <c r="AC2252">
        <v>24000</v>
      </c>
      <c r="AD2252">
        <v>24547</v>
      </c>
      <c r="AE2252">
        <v>150</v>
      </c>
      <c r="AF2252">
        <v>352</v>
      </c>
      <c r="AG2252">
        <v>6.1</v>
      </c>
      <c r="AH2252">
        <v>47</v>
      </c>
      <c r="AI2252">
        <v>118</v>
      </c>
      <c r="AJ2252">
        <v>17305211</v>
      </c>
    </row>
    <row r="2253" spans="1:36" x14ac:dyDescent="0.25">
      <c r="A2253" t="str">
        <v>Party Monster</v>
      </c>
      <c r="B2253">
        <v>37944</v>
      </c>
      <c r="C2253">
        <v>2003</v>
      </c>
      <c r="D2253" t="str">
        <v>2000s</v>
      </c>
      <c r="E2253" t="str">
        <v>Color</v>
      </c>
      <c r="F2253" t="str">
        <v>Biography</v>
      </c>
      <c r="G2253" t="str">
        <v>English</v>
      </c>
      <c r="H2253" t="str">
        <v>USA</v>
      </c>
      <c r="I2253" t="str">
        <v>R</v>
      </c>
      <c r="J2253" t="str">
        <v>Macaulay Culkin</v>
      </c>
      <c r="K2253" t="str">
        <v>Fenton Bailey</v>
      </c>
      <c r="L2253">
        <v>3000</v>
      </c>
      <c r="M2253">
        <v>5185</v>
      </c>
      <c r="N2253">
        <v>13</v>
      </c>
      <c r="O2253">
        <v>0</v>
      </c>
      <c r="P2253">
        <v>6.3</v>
      </c>
      <c r="R2253" t="str">
        <v>The Phantom</v>
      </c>
      <c r="S2253">
        <v>35113</v>
      </c>
      <c r="T2253">
        <v>1996</v>
      </c>
      <c r="U2253" t="str">
        <v>1990s</v>
      </c>
      <c r="V2253" t="str">
        <v>Color</v>
      </c>
      <c r="W2253" t="str">
        <v>Action</v>
      </c>
      <c r="X2253" t="str">
        <v>English</v>
      </c>
      <c r="Y2253" t="str">
        <v>Australia</v>
      </c>
      <c r="Z2253" t="str">
        <v>PG</v>
      </c>
      <c r="AA2253" t="str">
        <v>Cary-Hiroyuki Tagawa</v>
      </c>
      <c r="AB2253" t="str">
        <v>Simon Wincer</v>
      </c>
      <c r="AC2253">
        <v>1000</v>
      </c>
      <c r="AD2253">
        <v>3855</v>
      </c>
      <c r="AE2253">
        <v>23</v>
      </c>
      <c r="AF2253">
        <v>0</v>
      </c>
      <c r="AG2253">
        <v>4.9000000000000004</v>
      </c>
      <c r="AH2253">
        <v>60</v>
      </c>
      <c r="AI2253">
        <v>100</v>
      </c>
      <c r="AJ2253">
        <v>17300889</v>
      </c>
    </row>
    <row r="2254" spans="1:36" x14ac:dyDescent="0.25">
      <c r="A2254" t="str">
        <v>Devil</v>
      </c>
      <c r="B2254">
        <v>40530</v>
      </c>
      <c r="C2254">
        <v>2010</v>
      </c>
      <c r="D2254" t="str">
        <v>2010s</v>
      </c>
      <c r="E2254" t="str">
        <v>Color</v>
      </c>
      <c r="F2254" t="str">
        <v>Horror</v>
      </c>
      <c r="G2254" t="str">
        <v>English</v>
      </c>
      <c r="H2254" t="str">
        <v>USA</v>
      </c>
      <c r="I2254" t="str">
        <v>PG-13</v>
      </c>
      <c r="J2254" t="str">
        <v>Bojana Novakovic</v>
      </c>
      <c r="K2254" t="str">
        <v>John Erick Dowdle</v>
      </c>
      <c r="L2254">
        <v>2000</v>
      </c>
      <c r="M2254">
        <v>5628</v>
      </c>
      <c r="N2254">
        <v>66</v>
      </c>
      <c r="O2254">
        <v>16000</v>
      </c>
      <c r="P2254">
        <v>6.3</v>
      </c>
      <c r="R2254" t="str">
        <v>Max Keeble's Big Move</v>
      </c>
      <c r="S2254">
        <v>37142</v>
      </c>
      <c r="T2254">
        <v>2001</v>
      </c>
      <c r="U2254" t="str">
        <v>2000s</v>
      </c>
      <c r="V2254" t="str">
        <v>Color</v>
      </c>
      <c r="W2254" t="str">
        <v>Comedy</v>
      </c>
      <c r="X2254" t="str">
        <v>English</v>
      </c>
      <c r="Y2254" t="str">
        <v>USA</v>
      </c>
      <c r="Z2254" t="str">
        <v>PG</v>
      </c>
      <c r="AA2254" t="str">
        <v>Noel Fisher</v>
      </c>
      <c r="AB2254" t="str">
        <v>Tim Hill</v>
      </c>
      <c r="AC2254">
        <v>833</v>
      </c>
      <c r="AD2254">
        <v>4551</v>
      </c>
      <c r="AE2254">
        <v>25</v>
      </c>
      <c r="AF2254">
        <v>371</v>
      </c>
      <c r="AG2254">
        <v>5.3</v>
      </c>
      <c r="AH2254">
        <v>37</v>
      </c>
      <c r="AI2254">
        <v>91</v>
      </c>
      <c r="AJ2254">
        <v>17292381</v>
      </c>
    </row>
    <row r="2255" spans="1:36" x14ac:dyDescent="0.25">
      <c r="A2255" t="str">
        <v>The Deep End of the Ocean</v>
      </c>
      <c r="B2255">
        <v>36441</v>
      </c>
      <c r="C2255">
        <v>1999</v>
      </c>
      <c r="D2255" t="str">
        <v>1990s</v>
      </c>
      <c r="E2255" t="str">
        <v>Color</v>
      </c>
      <c r="F2255" t="str">
        <v>Drama</v>
      </c>
      <c r="G2255" t="str">
        <v>English</v>
      </c>
      <c r="H2255" t="str">
        <v>USA</v>
      </c>
      <c r="I2255" t="str">
        <v>PG-13</v>
      </c>
      <c r="J2255" t="str">
        <v>Alexa PenaVega</v>
      </c>
      <c r="K2255" t="str">
        <v>Ulu Grosbard</v>
      </c>
      <c r="L2255">
        <v>2000</v>
      </c>
      <c r="M2255">
        <v>4327</v>
      </c>
      <c r="N2255">
        <v>22</v>
      </c>
      <c r="O2255">
        <v>579</v>
      </c>
      <c r="P2255">
        <v>6.3</v>
      </c>
      <c r="R2255" t="str">
        <v>Inkheart</v>
      </c>
      <c r="S2255">
        <v>39489</v>
      </c>
      <c r="T2255">
        <v>2008</v>
      </c>
      <c r="U2255" t="str">
        <v>2000s</v>
      </c>
      <c r="V2255" t="str">
        <v>Color</v>
      </c>
      <c r="W2255" t="str">
        <v>Adventure</v>
      </c>
      <c r="X2255" t="str">
        <v>English</v>
      </c>
      <c r="Y2255" t="str">
        <v>Germany</v>
      </c>
      <c r="Z2255" t="str">
        <v>PG</v>
      </c>
      <c r="AA2255" t="str">
        <v>Brendan Fraser</v>
      </c>
      <c r="AB2255" t="str">
        <v>Iain Softley</v>
      </c>
      <c r="AC2255">
        <v>3000</v>
      </c>
      <c r="AD2255">
        <v>5329</v>
      </c>
      <c r="AE2255">
        <v>34</v>
      </c>
      <c r="AF2255">
        <v>0</v>
      </c>
      <c r="AG2255">
        <v>6.1</v>
      </c>
      <c r="AH2255">
        <v>161</v>
      </c>
      <c r="AI2255">
        <v>106</v>
      </c>
      <c r="AJ2255">
        <v>17281832</v>
      </c>
    </row>
    <row r="2256" spans="1:36" x14ac:dyDescent="0.25">
      <c r="A2256" t="str">
        <v>Take Me Home Tonight</v>
      </c>
      <c r="B2256">
        <v>40587</v>
      </c>
      <c r="C2256">
        <v>2011</v>
      </c>
      <c r="D2256" t="str">
        <v>2010s</v>
      </c>
      <c r="E2256" t="str">
        <v>Color</v>
      </c>
      <c r="F2256" t="str">
        <v>Comedy</v>
      </c>
      <c r="G2256" t="str">
        <v>English</v>
      </c>
      <c r="H2256" t="str">
        <v>USA</v>
      </c>
      <c r="I2256" t="str">
        <v>R</v>
      </c>
      <c r="J2256" t="str">
        <v>Topher Grace</v>
      </c>
      <c r="K2256" t="str">
        <v>Michael Dowse</v>
      </c>
      <c r="L2256">
        <v>2000</v>
      </c>
      <c r="M2256">
        <v>5519</v>
      </c>
      <c r="N2256">
        <v>31</v>
      </c>
      <c r="O2256">
        <v>0</v>
      </c>
      <c r="P2256">
        <v>6.3</v>
      </c>
      <c r="R2256" t="str">
        <v>Half Baked</v>
      </c>
      <c r="S2256">
        <v>35980</v>
      </c>
      <c r="T2256">
        <v>1998</v>
      </c>
      <c r="U2256" t="str">
        <v>1990s</v>
      </c>
      <c r="V2256" t="str">
        <v>Color</v>
      </c>
      <c r="W2256" t="str">
        <v>Comedy</v>
      </c>
      <c r="X2256" t="str">
        <v>English</v>
      </c>
      <c r="Y2256" t="str">
        <v>USA</v>
      </c>
      <c r="Z2256" t="str">
        <v>R</v>
      </c>
      <c r="AA2256" t="str">
        <v>Dave Chappelle</v>
      </c>
      <c r="AB2256" t="str">
        <v>Tamra Davis</v>
      </c>
      <c r="AC2256">
        <v>744</v>
      </c>
      <c r="AD2256">
        <v>2400</v>
      </c>
      <c r="AE2256">
        <v>33</v>
      </c>
      <c r="AF2256">
        <v>0</v>
      </c>
      <c r="AG2256">
        <v>6.7</v>
      </c>
      <c r="AH2256">
        <v>40</v>
      </c>
      <c r="AI2256">
        <v>82</v>
      </c>
      <c r="AJ2256">
        <v>17278980</v>
      </c>
    </row>
    <row r="2257" spans="1:36" x14ac:dyDescent="0.25">
      <c r="A2257" t="str">
        <v>Cars 2</v>
      </c>
      <c r="B2257">
        <v>40690</v>
      </c>
      <c r="C2257">
        <v>2011</v>
      </c>
      <c r="D2257" t="str">
        <v>2010s</v>
      </c>
      <c r="E2257" t="str">
        <v>Color</v>
      </c>
      <c r="F2257" t="str">
        <v>Adventure</v>
      </c>
      <c r="G2257" t="str">
        <v>English</v>
      </c>
      <c r="H2257" t="str">
        <v>USA</v>
      </c>
      <c r="I2257" t="str">
        <v>G</v>
      </c>
      <c r="J2257" t="str">
        <v>Joe Mantegna</v>
      </c>
      <c r="K2257" t="str">
        <v>John Lasseter</v>
      </c>
      <c r="L2257">
        <v>1000</v>
      </c>
      <c r="M2257">
        <v>4482</v>
      </c>
      <c r="N2257">
        <v>487</v>
      </c>
      <c r="O2257">
        <v>10000</v>
      </c>
      <c r="P2257">
        <v>6.3</v>
      </c>
      <c r="R2257" t="str">
        <v>Eight Legged Freaks</v>
      </c>
      <c r="S2257">
        <v>37559</v>
      </c>
      <c r="T2257">
        <v>2002</v>
      </c>
      <c r="U2257" t="str">
        <v>2000s</v>
      </c>
      <c r="V2257" t="str">
        <v>Color</v>
      </c>
      <c r="W2257" t="str">
        <v>Action</v>
      </c>
      <c r="X2257" t="str">
        <v>English</v>
      </c>
      <c r="Y2257" t="str">
        <v>USA</v>
      </c>
      <c r="Z2257" t="str">
        <v>PG-13</v>
      </c>
      <c r="AA2257" t="str">
        <v>Scarlett Johansson</v>
      </c>
      <c r="AB2257" t="str">
        <v>Ellory Elkayem</v>
      </c>
      <c r="AC2257">
        <v>19000</v>
      </c>
      <c r="AD2257">
        <v>22554</v>
      </c>
      <c r="AE2257">
        <v>11</v>
      </c>
      <c r="AF2257">
        <v>0</v>
      </c>
      <c r="AG2257">
        <v>5.4</v>
      </c>
      <c r="AH2257">
        <v>181</v>
      </c>
      <c r="AI2257">
        <v>99</v>
      </c>
      <c r="AJ2257">
        <v>17266505</v>
      </c>
    </row>
    <row r="2258" spans="1:36" x14ac:dyDescent="0.25">
      <c r="A2258" t="str">
        <v>Robots</v>
      </c>
      <c r="B2258">
        <v>38513</v>
      </c>
      <c r="C2258">
        <v>2005</v>
      </c>
      <c r="D2258" t="str">
        <v>2000s</v>
      </c>
      <c r="E2258" t="str">
        <v>Color</v>
      </c>
      <c r="F2258" t="str">
        <v>Adventure</v>
      </c>
      <c r="G2258" t="str">
        <v>English</v>
      </c>
      <c r="H2258" t="str">
        <v>USA</v>
      </c>
      <c r="I2258" t="str">
        <v>PG</v>
      </c>
      <c r="J2258" t="str">
        <v>Jim Broadbent</v>
      </c>
      <c r="K2258" t="str">
        <v>Chris Wedge</v>
      </c>
      <c r="L2258">
        <v>1000</v>
      </c>
      <c r="M2258">
        <v>1804</v>
      </c>
      <c r="N2258">
        <v>77</v>
      </c>
      <c r="O2258">
        <v>0</v>
      </c>
      <c r="P2258">
        <v>6.3</v>
      </c>
      <c r="R2258" t="str">
        <v>A Most Wanted Man</v>
      </c>
      <c r="S2258">
        <v>41656</v>
      </c>
      <c r="T2258">
        <v>2014</v>
      </c>
      <c r="U2258" t="str">
        <v>2010s</v>
      </c>
      <c r="V2258" t="str">
        <v>Color</v>
      </c>
      <c r="W2258" t="str">
        <v>Crime</v>
      </c>
      <c r="X2258" t="str">
        <v>English</v>
      </c>
      <c r="Y2258" t="str">
        <v>UK</v>
      </c>
      <c r="Z2258" t="str">
        <v>R</v>
      </c>
      <c r="AA2258" t="str">
        <v>Philip Seymour Hoffman</v>
      </c>
      <c r="AB2258" t="str">
        <v>Anton Corbijn</v>
      </c>
      <c r="AC2258">
        <v>22000</v>
      </c>
      <c r="AD2258">
        <v>22574</v>
      </c>
      <c r="AE2258">
        <v>210</v>
      </c>
      <c r="AF2258">
        <v>13000</v>
      </c>
      <c r="AG2258">
        <v>6.8</v>
      </c>
      <c r="AH2258">
        <v>291</v>
      </c>
      <c r="AI2258">
        <v>122</v>
      </c>
      <c r="AJ2258">
        <v>17237244</v>
      </c>
    </row>
    <row r="2259" spans="1:36" x14ac:dyDescent="0.25">
      <c r="A2259" t="str">
        <v>Don't Say a Word</v>
      </c>
      <c r="B2259">
        <v>37074</v>
      </c>
      <c r="C2259">
        <v>2001</v>
      </c>
      <c r="D2259" t="str">
        <v>2000s</v>
      </c>
      <c r="E2259" t="str">
        <v>Color</v>
      </c>
      <c r="F2259" t="str">
        <v>Crime</v>
      </c>
      <c r="G2259" t="str">
        <v>English</v>
      </c>
      <c r="H2259" t="str">
        <v>USA</v>
      </c>
      <c r="I2259" t="str">
        <v>R</v>
      </c>
      <c r="J2259" t="str">
        <v>Oliver Platt</v>
      </c>
      <c r="K2259" t="str">
        <v>Gary Fleder</v>
      </c>
      <c r="L2259">
        <v>1000</v>
      </c>
      <c r="M2259">
        <v>3341</v>
      </c>
      <c r="N2259">
        <v>39</v>
      </c>
      <c r="O2259">
        <v>970</v>
      </c>
      <c r="P2259">
        <v>6.3</v>
      </c>
      <c r="R2259" t="str">
        <v>Hudson Hawk</v>
      </c>
      <c r="S2259">
        <v>33293</v>
      </c>
      <c r="T2259">
        <v>1991</v>
      </c>
      <c r="U2259" t="str">
        <v>1990s</v>
      </c>
      <c r="V2259" t="str">
        <v>Color</v>
      </c>
      <c r="W2259" t="str">
        <v>Action</v>
      </c>
      <c r="X2259" t="str">
        <v>English</v>
      </c>
      <c r="Y2259" t="str">
        <v>USA</v>
      </c>
      <c r="Z2259" t="str">
        <v>R</v>
      </c>
      <c r="AA2259" t="str">
        <v>Bruce Willis</v>
      </c>
      <c r="AB2259" t="str">
        <v>Michael Lehmann</v>
      </c>
      <c r="AC2259">
        <v>13000</v>
      </c>
      <c r="AD2259">
        <v>15944</v>
      </c>
      <c r="AE2259">
        <v>36</v>
      </c>
      <c r="AF2259">
        <v>0</v>
      </c>
      <c r="AG2259">
        <v>5.7</v>
      </c>
      <c r="AH2259">
        <v>60</v>
      </c>
      <c r="AI2259">
        <v>100</v>
      </c>
      <c r="AJ2259">
        <v>17218080</v>
      </c>
    </row>
    <row r="2260" spans="1:36" x14ac:dyDescent="0.25">
      <c r="A2260" t="str">
        <v>A View to a Kill</v>
      </c>
      <c r="B2260">
        <v>31143</v>
      </c>
      <c r="C2260">
        <v>1985</v>
      </c>
      <c r="D2260" t="str">
        <v>1980s</v>
      </c>
      <c r="E2260" t="str">
        <v>Color</v>
      </c>
      <c r="F2260" t="str">
        <v>Action</v>
      </c>
      <c r="G2260" t="str">
        <v>English</v>
      </c>
      <c r="H2260" t="str">
        <v>UK</v>
      </c>
      <c r="I2260" t="str">
        <v>PG</v>
      </c>
      <c r="J2260" t="str">
        <v>Patrick Macnee</v>
      </c>
      <c r="K2260" t="str">
        <v>John Glen</v>
      </c>
      <c r="L2260">
        <v>1000</v>
      </c>
      <c r="M2260">
        <v>2943</v>
      </c>
      <c r="N2260">
        <v>46</v>
      </c>
      <c r="O2260">
        <v>0</v>
      </c>
      <c r="P2260">
        <v>6.3</v>
      </c>
      <c r="R2260" t="str">
        <v>Seventh Son</v>
      </c>
      <c r="S2260">
        <v>41927</v>
      </c>
      <c r="T2260">
        <v>2014</v>
      </c>
      <c r="U2260" t="str">
        <v>2010s</v>
      </c>
      <c r="V2260" t="str">
        <v>Color</v>
      </c>
      <c r="W2260" t="str">
        <v>Action</v>
      </c>
      <c r="X2260" t="str">
        <v>English</v>
      </c>
      <c r="Y2260" t="str">
        <v>USA</v>
      </c>
      <c r="Z2260" t="str">
        <v>PG-13</v>
      </c>
      <c r="AA2260" t="str">
        <v>Jeff Bridges</v>
      </c>
      <c r="AB2260" t="str">
        <v>Sergey Bodrov</v>
      </c>
      <c r="AC2260">
        <v>12000</v>
      </c>
      <c r="AD2260">
        <v>17098</v>
      </c>
      <c r="AE2260">
        <v>44</v>
      </c>
      <c r="AF2260">
        <v>16000</v>
      </c>
      <c r="AG2260">
        <v>5.5</v>
      </c>
      <c r="AH2260">
        <v>175</v>
      </c>
      <c r="AI2260">
        <v>102</v>
      </c>
      <c r="AJ2260">
        <v>17176900</v>
      </c>
    </row>
    <row r="2261" spans="1:36" x14ac:dyDescent="0.25">
      <c r="A2261" t="str">
        <v>Alien: Resurrection</v>
      </c>
      <c r="B2261">
        <v>35466</v>
      </c>
      <c r="C2261">
        <v>1997</v>
      </c>
      <c r="D2261" t="str">
        <v>1990s</v>
      </c>
      <c r="E2261" t="str">
        <v>Color</v>
      </c>
      <c r="F2261" t="str">
        <v>Action</v>
      </c>
      <c r="G2261" t="str">
        <v>English</v>
      </c>
      <c r="H2261" t="str">
        <v>USA</v>
      </c>
      <c r="I2261" t="str">
        <v>R</v>
      </c>
      <c r="J2261" t="str">
        <v>Gary Dourdan</v>
      </c>
      <c r="K2261" t="str">
        <v>Jean-Pierre Jeunet</v>
      </c>
      <c r="L2261">
        <v>1000</v>
      </c>
      <c r="M2261">
        <v>3090</v>
      </c>
      <c r="N2261">
        <v>0</v>
      </c>
      <c r="O2261">
        <v>0</v>
      </c>
      <c r="P2261">
        <v>6.3</v>
      </c>
      <c r="R2261" t="str">
        <v>Center Stage</v>
      </c>
      <c r="S2261">
        <v>36568</v>
      </c>
      <c r="T2261">
        <v>2000</v>
      </c>
      <c r="U2261" t="str">
        <v>2000s</v>
      </c>
      <c r="V2261" t="str">
        <v>Color</v>
      </c>
      <c r="W2261" t="str">
        <v>Drama</v>
      </c>
      <c r="X2261" t="str">
        <v>English</v>
      </c>
      <c r="Y2261" t="str">
        <v>USA</v>
      </c>
      <c r="Z2261" t="str">
        <v>PG-13</v>
      </c>
      <c r="AA2261" t="str">
        <v>Amanda Schull</v>
      </c>
      <c r="AB2261" t="str">
        <v>Nicholas Hytner</v>
      </c>
      <c r="AC2261">
        <v>757</v>
      </c>
      <c r="AD2261">
        <v>1201</v>
      </c>
      <c r="AE2261">
        <v>13</v>
      </c>
      <c r="AF2261">
        <v>0</v>
      </c>
      <c r="AG2261">
        <v>6.7</v>
      </c>
      <c r="AH2261">
        <v>68</v>
      </c>
      <c r="AI2261">
        <v>115</v>
      </c>
      <c r="AJ2261">
        <v>17174870</v>
      </c>
    </row>
    <row r="2262" spans="1:36" x14ac:dyDescent="0.25">
      <c r="A2262" t="str">
        <v>The Internship</v>
      </c>
      <c r="B2262">
        <v>41375</v>
      </c>
      <c r="C2262">
        <v>2013</v>
      </c>
      <c r="D2262" t="str">
        <v>2010s</v>
      </c>
      <c r="E2262" t="str">
        <v>Color</v>
      </c>
      <c r="F2262" t="str">
        <v>Comedy</v>
      </c>
      <c r="G2262" t="str">
        <v>English</v>
      </c>
      <c r="H2262" t="str">
        <v>USA</v>
      </c>
      <c r="I2262" t="str">
        <v>PG-13</v>
      </c>
      <c r="J2262" t="str">
        <v>Josh Gad</v>
      </c>
      <c r="K2262" t="str">
        <v>Shawn Levy</v>
      </c>
      <c r="L2262">
        <v>1000</v>
      </c>
      <c r="M2262">
        <v>5081</v>
      </c>
      <c r="N2262">
        <v>189</v>
      </c>
      <c r="O2262">
        <v>22000</v>
      </c>
      <c r="P2262">
        <v>6.3</v>
      </c>
      <c r="R2262" t="str">
        <v>Safe</v>
      </c>
      <c r="S2262">
        <v>41091</v>
      </c>
      <c r="T2262">
        <v>2012</v>
      </c>
      <c r="U2262" t="str">
        <v>2010s</v>
      </c>
      <c r="V2262" t="str">
        <v>Color</v>
      </c>
      <c r="W2262" t="str">
        <v>Action</v>
      </c>
      <c r="X2262" t="str">
        <v>English</v>
      </c>
      <c r="Y2262" t="str">
        <v>USA</v>
      </c>
      <c r="Z2262" t="str">
        <v>R</v>
      </c>
      <c r="AA2262" t="str">
        <v>Jason Statham</v>
      </c>
      <c r="AB2262" t="str">
        <v>Boaz Yakin</v>
      </c>
      <c r="AC2262">
        <v>26000</v>
      </c>
      <c r="AD2262">
        <v>27759</v>
      </c>
      <c r="AE2262">
        <v>132</v>
      </c>
      <c r="AF2262">
        <v>12000</v>
      </c>
      <c r="AG2262">
        <v>6.5</v>
      </c>
      <c r="AH2262">
        <v>258</v>
      </c>
      <c r="AI2262">
        <v>94</v>
      </c>
      <c r="AJ2262">
        <v>17120019</v>
      </c>
    </row>
    <row r="2263" spans="1:36" x14ac:dyDescent="0.25">
      <c r="A2263" t="str">
        <v>Repo Men</v>
      </c>
      <c r="B2263">
        <v>40186</v>
      </c>
      <c r="C2263">
        <v>2010</v>
      </c>
      <c r="D2263" t="str">
        <v>2010s</v>
      </c>
      <c r="E2263" t="str">
        <v>Color</v>
      </c>
      <c r="F2263" t="str">
        <v>Action</v>
      </c>
      <c r="G2263" t="str">
        <v>English</v>
      </c>
      <c r="H2263" t="str">
        <v>USA</v>
      </c>
      <c r="I2263" t="str">
        <v>R</v>
      </c>
      <c r="J2263" t="str">
        <v>Alice Braga</v>
      </c>
      <c r="K2263" t="str">
        <v>Miguel Sapochnik</v>
      </c>
      <c r="L2263">
        <v>1000</v>
      </c>
      <c r="M2263">
        <v>2925</v>
      </c>
      <c r="N2263">
        <v>238</v>
      </c>
      <c r="O2263">
        <v>12000</v>
      </c>
      <c r="P2263">
        <v>6.3</v>
      </c>
      <c r="R2263" t="str">
        <v>Eastern Promises</v>
      </c>
      <c r="S2263">
        <v>39204</v>
      </c>
      <c r="T2263">
        <v>2007</v>
      </c>
      <c r="U2263" t="str">
        <v>2000s</v>
      </c>
      <c r="V2263" t="str">
        <v>Color</v>
      </c>
      <c r="W2263" t="str">
        <v>Crime</v>
      </c>
      <c r="X2263" t="str">
        <v>English</v>
      </c>
      <c r="Y2263" t="str">
        <v>USA</v>
      </c>
      <c r="Z2263" t="str">
        <v>R</v>
      </c>
      <c r="AA2263" t="str">
        <v>Viggo Mortensen</v>
      </c>
      <c r="AB2263" t="str">
        <v>David Cronenberg</v>
      </c>
      <c r="AC2263">
        <v>10000</v>
      </c>
      <c r="AD2263">
        <v>17211</v>
      </c>
      <c r="AE2263">
        <v>0</v>
      </c>
      <c r="AF2263">
        <v>0</v>
      </c>
      <c r="AG2263">
        <v>7.7</v>
      </c>
      <c r="AH2263">
        <v>356</v>
      </c>
      <c r="AI2263">
        <v>96</v>
      </c>
      <c r="AJ2263">
        <v>17114882</v>
      </c>
    </row>
    <row r="2264" spans="1:36" x14ac:dyDescent="0.25">
      <c r="A2264" t="str">
        <v>Edmond</v>
      </c>
      <c r="B2264">
        <v>38628</v>
      </c>
      <c r="C2264">
        <v>2005</v>
      </c>
      <c r="D2264" t="str">
        <v>2000s</v>
      </c>
      <c r="E2264" t="str">
        <v>Color</v>
      </c>
      <c r="F2264" t="str">
        <v>Drama</v>
      </c>
      <c r="G2264" t="str">
        <v>English</v>
      </c>
      <c r="H2264" t="str">
        <v>USA</v>
      </c>
      <c r="I2264" t="str">
        <v>R</v>
      </c>
      <c r="J2264" t="str">
        <v>Joe Mantegna</v>
      </c>
      <c r="K2264" t="str">
        <v>Stuart Gordon</v>
      </c>
      <c r="L2264">
        <v>1000</v>
      </c>
      <c r="M2264">
        <v>5761</v>
      </c>
      <c r="N2264">
        <v>216</v>
      </c>
      <c r="O2264">
        <v>661</v>
      </c>
      <c r="P2264">
        <v>6.3</v>
      </c>
      <c r="R2264" t="str">
        <v>Kung Fu Hustle</v>
      </c>
      <c r="S2264">
        <v>37997</v>
      </c>
      <c r="T2264">
        <v>2004</v>
      </c>
      <c r="U2264" t="str">
        <v>2000s</v>
      </c>
      <c r="V2264" t="str">
        <v>Color</v>
      </c>
      <c r="W2264" t="str">
        <v>Action</v>
      </c>
      <c r="X2264" t="str">
        <v>Cantonese</v>
      </c>
      <c r="Y2264" t="str">
        <v>Hong Kong</v>
      </c>
      <c r="Z2264" t="str">
        <v>R</v>
      </c>
      <c r="AA2264" t="str">
        <v>Shengyi Huang</v>
      </c>
      <c r="AB2264" t="str">
        <v>Stephen Chow</v>
      </c>
      <c r="AC2264">
        <v>264</v>
      </c>
      <c r="AD2264">
        <v>537</v>
      </c>
      <c r="AE2264">
        <v>0</v>
      </c>
      <c r="AF2264">
        <v>0</v>
      </c>
      <c r="AG2264">
        <v>7.8</v>
      </c>
      <c r="AH2264">
        <v>377</v>
      </c>
      <c r="AI2264">
        <v>99</v>
      </c>
      <c r="AJ2264">
        <v>17104669</v>
      </c>
    </row>
    <row r="2265" spans="1:36" x14ac:dyDescent="0.25">
      <c r="A2265" t="str">
        <v>Tin Cup</v>
      </c>
      <c r="B2265">
        <v>35190</v>
      </c>
      <c r="C2265">
        <v>1996</v>
      </c>
      <c r="D2265" t="str">
        <v>1990s</v>
      </c>
      <c r="E2265" t="str">
        <v>Color</v>
      </c>
      <c r="F2265" t="str">
        <v>Comedy</v>
      </c>
      <c r="G2265" t="str">
        <v>English</v>
      </c>
      <c r="H2265" t="str">
        <v>USA</v>
      </c>
      <c r="I2265" t="str">
        <v>R</v>
      </c>
      <c r="J2265" t="str">
        <v>Don Johnson</v>
      </c>
      <c r="K2265" t="str">
        <v>Ron Shelton</v>
      </c>
      <c r="L2265">
        <v>982</v>
      </c>
      <c r="M2265">
        <v>3648</v>
      </c>
      <c r="N2265">
        <v>41</v>
      </c>
      <c r="O2265">
        <v>1000</v>
      </c>
      <c r="P2265">
        <v>6.3</v>
      </c>
      <c r="R2265" t="str">
        <v>Fled</v>
      </c>
      <c r="S2265">
        <v>35133</v>
      </c>
      <c r="T2265">
        <v>1996</v>
      </c>
      <c r="U2265" t="str">
        <v>1990s</v>
      </c>
      <c r="V2265" t="str">
        <v>Color</v>
      </c>
      <c r="W2265" t="str">
        <v>Action</v>
      </c>
      <c r="X2265" t="str">
        <v>English</v>
      </c>
      <c r="Y2265" t="str">
        <v>USA</v>
      </c>
      <c r="Z2265" t="str">
        <v>R</v>
      </c>
      <c r="AA2265" t="str">
        <v>Salma Hayek</v>
      </c>
      <c r="AB2265" t="str">
        <v>Kevin Hooks</v>
      </c>
      <c r="AC2265">
        <v>4000</v>
      </c>
      <c r="AD2265">
        <v>6152</v>
      </c>
      <c r="AE2265">
        <v>114</v>
      </c>
      <c r="AF2265">
        <v>204</v>
      </c>
      <c r="AG2265">
        <v>5.3</v>
      </c>
      <c r="AH2265">
        <v>36</v>
      </c>
      <c r="AI2265">
        <v>105</v>
      </c>
      <c r="AJ2265">
        <v>17100000</v>
      </c>
    </row>
    <row r="2266" spans="1:36" x14ac:dyDescent="0.25">
      <c r="A2266" t="str">
        <v>Jack the Giant Slayer</v>
      </c>
      <c r="B2266">
        <v>41541</v>
      </c>
      <c r="C2266">
        <v>2013</v>
      </c>
      <c r="D2266" t="str">
        <v>2010s</v>
      </c>
      <c r="E2266" t="str">
        <v>Color</v>
      </c>
      <c r="F2266" t="str">
        <v>Adventure</v>
      </c>
      <c r="G2266" t="str">
        <v>English</v>
      </c>
      <c r="H2266" t="str">
        <v>USA</v>
      </c>
      <c r="I2266" t="str">
        <v>PG-13</v>
      </c>
      <c r="J2266" t="str">
        <v>Eddie Marsan</v>
      </c>
      <c r="K2266" t="str">
        <v>Bryan Singer</v>
      </c>
      <c r="L2266">
        <v>979</v>
      </c>
      <c r="M2266">
        <v>1766</v>
      </c>
      <c r="N2266">
        <v>0</v>
      </c>
      <c r="O2266">
        <v>22000</v>
      </c>
      <c r="P2266">
        <v>6.3</v>
      </c>
      <c r="R2266" t="str">
        <v>Rushmore</v>
      </c>
      <c r="S2266">
        <v>36021</v>
      </c>
      <c r="T2266">
        <v>1998</v>
      </c>
      <c r="U2266" t="str">
        <v>1990s</v>
      </c>
      <c r="V2266" t="str">
        <v>Color</v>
      </c>
      <c r="W2266" t="str">
        <v>Comedy</v>
      </c>
      <c r="X2266" t="str">
        <v>English</v>
      </c>
      <c r="Y2266" t="str">
        <v>USA</v>
      </c>
      <c r="Z2266" t="str">
        <v>R</v>
      </c>
      <c r="AA2266" t="str">
        <v>Bill Murray</v>
      </c>
      <c r="AB2266" t="str">
        <v>Wes Anderson</v>
      </c>
      <c r="AC2266">
        <v>13000</v>
      </c>
      <c r="AD2266">
        <v>15716</v>
      </c>
      <c r="AE2266">
        <v>0</v>
      </c>
      <c r="AF2266">
        <v>5000</v>
      </c>
      <c r="AG2266">
        <v>7.7</v>
      </c>
      <c r="AH2266">
        <v>179</v>
      </c>
      <c r="AI2266">
        <v>93</v>
      </c>
      <c r="AJ2266">
        <v>17096053</v>
      </c>
    </row>
    <row r="2267" spans="1:36" x14ac:dyDescent="0.25">
      <c r="A2267" t="str">
        <v>The American</v>
      </c>
      <c r="B2267">
        <v>40511</v>
      </c>
      <c r="C2267">
        <v>2010</v>
      </c>
      <c r="D2267" t="str">
        <v>2010s</v>
      </c>
      <c r="E2267" t="str">
        <v>Color</v>
      </c>
      <c r="F2267" t="str">
        <v>Crime</v>
      </c>
      <c r="G2267" t="str">
        <v>English</v>
      </c>
      <c r="H2267" t="str">
        <v>USA</v>
      </c>
      <c r="I2267" t="str">
        <v>R</v>
      </c>
      <c r="J2267" t="str">
        <v>Violante Placido</v>
      </c>
      <c r="K2267" t="str">
        <v>Anton Corbijn</v>
      </c>
      <c r="L2267">
        <v>978</v>
      </c>
      <c r="M2267">
        <v>1454</v>
      </c>
      <c r="N2267">
        <v>210</v>
      </c>
      <c r="O2267">
        <v>10000</v>
      </c>
      <c r="P2267">
        <v>6.3</v>
      </c>
      <c r="R2267" t="str">
        <v>Small Time Crooks</v>
      </c>
      <c r="S2267">
        <v>36728</v>
      </c>
      <c r="T2267">
        <v>2000</v>
      </c>
      <c r="U2267" t="str">
        <v>2000s</v>
      </c>
      <c r="V2267" t="str">
        <v>Color</v>
      </c>
      <c r="W2267" t="str">
        <v>Comedy</v>
      </c>
      <c r="X2267" t="str">
        <v>English</v>
      </c>
      <c r="Y2267" t="str">
        <v>USA</v>
      </c>
      <c r="Z2267" t="str">
        <v>PG</v>
      </c>
      <c r="AA2267" t="str">
        <v>Woody Allen</v>
      </c>
      <c r="AB2267" t="str">
        <v>Woody Allen</v>
      </c>
      <c r="AC2267">
        <v>11000</v>
      </c>
      <c r="AD2267">
        <v>23283</v>
      </c>
      <c r="AE2267">
        <v>11000</v>
      </c>
      <c r="AF2267">
        <v>812</v>
      </c>
      <c r="AG2267">
        <v>6.7</v>
      </c>
      <c r="AH2267">
        <v>128</v>
      </c>
      <c r="AI2267">
        <v>94</v>
      </c>
      <c r="AJ2267">
        <v>17071230</v>
      </c>
    </row>
    <row r="2268" spans="1:36" x14ac:dyDescent="0.25">
      <c r="A2268" t="str">
        <v>Tiny Furniture</v>
      </c>
      <c r="B2268">
        <v>40519</v>
      </c>
      <c r="C2268">
        <v>2010</v>
      </c>
      <c r="D2268" t="str">
        <v>2010s</v>
      </c>
      <c r="E2268" t="str">
        <v>Color</v>
      </c>
      <c r="F2268" t="str">
        <v>Comedy</v>
      </c>
      <c r="G2268" t="str">
        <v>English</v>
      </c>
      <c r="H2268" t="str">
        <v>USA</v>
      </c>
      <c r="I2268" t="str">
        <v>Not Rated</v>
      </c>
      <c r="J2268" t="str">
        <v>Lena Dunham</v>
      </c>
      <c r="K2268" t="str">
        <v>Lena Dunham</v>
      </c>
      <c r="L2268">
        <v>969</v>
      </c>
      <c r="M2268">
        <v>2530</v>
      </c>
      <c r="N2268">
        <v>969</v>
      </c>
      <c r="O2268">
        <v>0</v>
      </c>
      <c r="P2268">
        <v>6.3</v>
      </c>
      <c r="R2268" t="str">
        <v>Seed of Chucky</v>
      </c>
      <c r="S2268">
        <v>38335</v>
      </c>
      <c r="T2268">
        <v>2004</v>
      </c>
      <c r="U2268" t="str">
        <v>2000s</v>
      </c>
      <c r="V2268" t="str">
        <v>Color</v>
      </c>
      <c r="W2268" t="str">
        <v>Comedy</v>
      </c>
      <c r="X2268" t="str">
        <v>English</v>
      </c>
      <c r="Y2268" t="str">
        <v>Romania</v>
      </c>
      <c r="Z2268" t="str">
        <v>R</v>
      </c>
      <c r="AA2268" t="str">
        <v>Jason Flemyng</v>
      </c>
      <c r="AB2268" t="str">
        <v>Don Mancini</v>
      </c>
      <c r="AC2268">
        <v>1000</v>
      </c>
      <c r="AD2268">
        <v>2567</v>
      </c>
      <c r="AE2268">
        <v>64</v>
      </c>
      <c r="AF2268">
        <v>0</v>
      </c>
      <c r="AG2268">
        <v>4.9000000000000004</v>
      </c>
      <c r="AH2268">
        <v>148</v>
      </c>
      <c r="AI2268">
        <v>88</v>
      </c>
      <c r="AJ2268">
        <v>17016190</v>
      </c>
    </row>
    <row r="2269" spans="1:36" x14ac:dyDescent="0.25">
      <c r="A2269" t="str">
        <v>March or Die</v>
      </c>
      <c r="B2269">
        <v>28273</v>
      </c>
      <c r="C2269">
        <v>1977</v>
      </c>
      <c r="D2269" t="str">
        <v>1970s</v>
      </c>
      <c r="E2269" t="str">
        <v>Color</v>
      </c>
      <c r="F2269" t="str">
        <v>Adventure</v>
      </c>
      <c r="G2269" t="str">
        <v>English</v>
      </c>
      <c r="H2269" t="str">
        <v>UK</v>
      </c>
      <c r="I2269" t="str">
        <v>PG</v>
      </c>
      <c r="J2269" t="str">
        <v>Catherine Deneuve</v>
      </c>
      <c r="K2269" t="str">
        <v>Dick Richards</v>
      </c>
      <c r="L2269">
        <v>963</v>
      </c>
      <c r="M2269">
        <v>2209</v>
      </c>
      <c r="N2269">
        <v>6</v>
      </c>
      <c r="O2269">
        <v>122</v>
      </c>
      <c r="P2269">
        <v>6.3</v>
      </c>
      <c r="R2269" t="str">
        <v>Son of the Mask</v>
      </c>
      <c r="S2269">
        <v>38368</v>
      </c>
      <c r="T2269">
        <v>2005</v>
      </c>
      <c r="U2269" t="str">
        <v>2000s</v>
      </c>
      <c r="V2269" t="str">
        <v>Color</v>
      </c>
      <c r="W2269" t="str">
        <v>Comedy</v>
      </c>
      <c r="X2269" t="str">
        <v>English</v>
      </c>
      <c r="Y2269" t="str">
        <v>USA</v>
      </c>
      <c r="Z2269" t="str">
        <v>PG</v>
      </c>
      <c r="AA2269" t="str">
        <v>Jamie Kennedy</v>
      </c>
      <c r="AB2269" t="str">
        <v>Lawrence Guterman</v>
      </c>
      <c r="AC2269">
        <v>490</v>
      </c>
      <c r="AD2269">
        <v>1195</v>
      </c>
      <c r="AE2269">
        <v>6</v>
      </c>
      <c r="AF2269">
        <v>881</v>
      </c>
      <c r="AG2269">
        <v>2.2000000000000002</v>
      </c>
      <c r="AH2269">
        <v>78</v>
      </c>
      <c r="AI2269">
        <v>94</v>
      </c>
      <c r="AJ2269">
        <v>17010646</v>
      </c>
    </row>
    <row r="2270" spans="1:36" x14ac:dyDescent="0.25">
      <c r="A2270" t="str">
        <v>For Your Consideration</v>
      </c>
      <c r="B2270">
        <v>38729</v>
      </c>
      <c r="C2270">
        <v>2006</v>
      </c>
      <c r="D2270" t="str">
        <v>2000s</v>
      </c>
      <c r="E2270" t="str">
        <v>Color</v>
      </c>
      <c r="F2270" t="str">
        <v>Comedy</v>
      </c>
      <c r="G2270" t="str">
        <v>English</v>
      </c>
      <c r="H2270" t="str">
        <v>USA</v>
      </c>
      <c r="I2270" t="str">
        <v>PG-13</v>
      </c>
      <c r="J2270" t="str">
        <v>John Michael Higgins</v>
      </c>
      <c r="K2270" t="str">
        <v>Christopher Guest</v>
      </c>
      <c r="L2270">
        <v>957</v>
      </c>
      <c r="M2270">
        <v>3535</v>
      </c>
      <c r="N2270">
        <v>378</v>
      </c>
      <c r="O2270">
        <v>650</v>
      </c>
      <c r="P2270">
        <v>6.3</v>
      </c>
      <c r="R2270" t="str">
        <v>Kingdom of the Spiders</v>
      </c>
      <c r="S2270">
        <v>28127</v>
      </c>
      <c r="T2270">
        <v>1977</v>
      </c>
      <c r="U2270" t="str">
        <v>1970s</v>
      </c>
      <c r="V2270" t="str">
        <v>Color</v>
      </c>
      <c r="W2270" t="str">
        <v>Horror</v>
      </c>
      <c r="X2270" t="str">
        <v>English</v>
      </c>
      <c r="Y2270" t="str">
        <v>USA</v>
      </c>
      <c r="Z2270" t="str">
        <v>PG</v>
      </c>
      <c r="AA2270" t="str">
        <v>Woody Strode</v>
      </c>
      <c r="AB2270" t="str">
        <v>John 'Bud' Cardos</v>
      </c>
      <c r="AC2270">
        <v>423</v>
      </c>
      <c r="AD2270">
        <v>516</v>
      </c>
      <c r="AE2270">
        <v>8</v>
      </c>
      <c r="AF2270">
        <v>0</v>
      </c>
      <c r="AG2270">
        <v>5.9</v>
      </c>
      <c r="AH2270">
        <v>95</v>
      </c>
      <c r="AI2270">
        <v>97</v>
      </c>
      <c r="AJ2270">
        <v>17000000</v>
      </c>
    </row>
    <row r="2271" spans="1:36" x14ac:dyDescent="0.25">
      <c r="A2271" t="str">
        <v>Assault on Precinct 13</v>
      </c>
      <c r="B2271">
        <v>38390</v>
      </c>
      <c r="C2271">
        <v>2005</v>
      </c>
      <c r="D2271" t="str">
        <v>2000s</v>
      </c>
      <c r="E2271" t="str">
        <v>Color</v>
      </c>
      <c r="F2271" t="str">
        <v>Action</v>
      </c>
      <c r="G2271" t="str">
        <v>English</v>
      </c>
      <c r="H2271" t="str">
        <v>USA</v>
      </c>
      <c r="I2271" t="str">
        <v>R</v>
      </c>
      <c r="J2271" t="str">
        <v>Brian Dennehy</v>
      </c>
      <c r="K2271" t="str">
        <v>Jean-FranÃ§ois Richet</v>
      </c>
      <c r="L2271">
        <v>954</v>
      </c>
      <c r="M2271">
        <v>3148</v>
      </c>
      <c r="N2271">
        <v>25</v>
      </c>
      <c r="O2271">
        <v>999</v>
      </c>
      <c r="P2271">
        <v>6.3</v>
      </c>
      <c r="R2271" t="str">
        <v>Splice</v>
      </c>
      <c r="S2271">
        <v>40135</v>
      </c>
      <c r="T2271">
        <v>2009</v>
      </c>
      <c r="U2271" t="str">
        <v>2000s</v>
      </c>
      <c r="V2271" t="str">
        <v>Color</v>
      </c>
      <c r="W2271" t="str">
        <v>Drama</v>
      </c>
      <c r="X2271" t="str">
        <v>English</v>
      </c>
      <c r="Y2271" t="str">
        <v>Canada</v>
      </c>
      <c r="Z2271" t="str">
        <v>R</v>
      </c>
      <c r="AA2271" t="str">
        <v>Sarah Polley</v>
      </c>
      <c r="AB2271" t="str">
        <v>Vincenzo Natali</v>
      </c>
      <c r="AC2271">
        <v>900</v>
      </c>
      <c r="AD2271">
        <v>2222</v>
      </c>
      <c r="AE2271">
        <v>165</v>
      </c>
      <c r="AF2271">
        <v>12000</v>
      </c>
      <c r="AG2271">
        <v>5.8</v>
      </c>
      <c r="AH2271">
        <v>368</v>
      </c>
      <c r="AI2271">
        <v>104</v>
      </c>
      <c r="AJ2271">
        <v>16999046</v>
      </c>
    </row>
    <row r="2272" spans="1:36" x14ac:dyDescent="0.25">
      <c r="A2272" t="str">
        <v>Psycho Beach Party</v>
      </c>
      <c r="B2272">
        <v>36766</v>
      </c>
      <c r="C2272">
        <v>2000</v>
      </c>
      <c r="D2272" t="str">
        <v>2000s</v>
      </c>
      <c r="E2272" t="str">
        <v>Color</v>
      </c>
      <c r="F2272" t="str">
        <v>Comedy</v>
      </c>
      <c r="G2272" t="str">
        <v>English</v>
      </c>
      <c r="H2272" t="str">
        <v>Australia</v>
      </c>
      <c r="I2272" t="str">
        <v>Unrated</v>
      </c>
      <c r="J2272" t="str">
        <v>Lauren Ambrose</v>
      </c>
      <c r="K2272" t="str">
        <v>Robert Lee King</v>
      </c>
      <c r="L2272">
        <v>945</v>
      </c>
      <c r="M2272">
        <v>2282</v>
      </c>
      <c r="N2272">
        <v>0</v>
      </c>
      <c r="O2272">
        <v>614</v>
      </c>
      <c r="P2272">
        <v>6.3</v>
      </c>
      <c r="R2272" t="str">
        <v>Rock Star</v>
      </c>
      <c r="S2272">
        <v>37109</v>
      </c>
      <c r="T2272">
        <v>2001</v>
      </c>
      <c r="U2272" t="str">
        <v>2000s</v>
      </c>
      <c r="V2272" t="str">
        <v>Color</v>
      </c>
      <c r="W2272" t="str">
        <v>Drama</v>
      </c>
      <c r="X2272" t="str">
        <v>English</v>
      </c>
      <c r="Y2272" t="str">
        <v>USA</v>
      </c>
      <c r="Z2272" t="str">
        <v>R</v>
      </c>
      <c r="AA2272" t="str">
        <v>Beth Grant</v>
      </c>
      <c r="AB2272" t="str">
        <v>Stephen Herek</v>
      </c>
      <c r="AC2272">
        <v>628</v>
      </c>
      <c r="AD2272">
        <v>1265</v>
      </c>
      <c r="AE2272">
        <v>65</v>
      </c>
      <c r="AF2272">
        <v>0</v>
      </c>
      <c r="AG2272">
        <v>6.2</v>
      </c>
      <c r="AH2272">
        <v>107</v>
      </c>
      <c r="AI2272">
        <v>105</v>
      </c>
      <c r="AJ2272">
        <v>16991902</v>
      </c>
    </row>
    <row r="2273" spans="1:36" x14ac:dyDescent="0.25">
      <c r="A2273" t="str">
        <v>No Reservations</v>
      </c>
      <c r="B2273">
        <v>39212</v>
      </c>
      <c r="C2273">
        <v>2007</v>
      </c>
      <c r="D2273" t="str">
        <v>2000s</v>
      </c>
      <c r="E2273" t="str">
        <v>Color</v>
      </c>
      <c r="F2273" t="str">
        <v>Comedy</v>
      </c>
      <c r="G2273" t="str">
        <v>English</v>
      </c>
      <c r="H2273" t="str">
        <v>USA</v>
      </c>
      <c r="I2273" t="str">
        <v>PG</v>
      </c>
      <c r="J2273" t="str">
        <v>ZoÃ« Kravitz</v>
      </c>
      <c r="K2273" t="str">
        <v>Scott Hicks</v>
      </c>
      <c r="L2273">
        <v>943</v>
      </c>
      <c r="M2273">
        <v>3497</v>
      </c>
      <c r="N2273">
        <v>96</v>
      </c>
      <c r="O2273">
        <v>0</v>
      </c>
      <c r="P2273">
        <v>6.3</v>
      </c>
      <c r="R2273" t="str">
        <v>The Country Bears</v>
      </c>
      <c r="S2273">
        <v>37381</v>
      </c>
      <c r="T2273">
        <v>2002</v>
      </c>
      <c r="U2273" t="str">
        <v>2000s</v>
      </c>
      <c r="V2273" t="str">
        <v>Color</v>
      </c>
      <c r="W2273" t="str">
        <v>Comedy</v>
      </c>
      <c r="X2273" t="str">
        <v>English</v>
      </c>
      <c r="Y2273" t="str">
        <v>USA</v>
      </c>
      <c r="Z2273" t="str">
        <v>G</v>
      </c>
      <c r="AA2273" t="str">
        <v>Haley Joel Osment</v>
      </c>
      <c r="AB2273" t="str">
        <v>Peter Hastings</v>
      </c>
      <c r="AC2273">
        <v>3000</v>
      </c>
      <c r="AD2273">
        <v>8189</v>
      </c>
      <c r="AE2273">
        <v>0</v>
      </c>
      <c r="AF2273">
        <v>422</v>
      </c>
      <c r="AG2273">
        <v>4</v>
      </c>
      <c r="AH2273">
        <v>43</v>
      </c>
      <c r="AI2273">
        <v>88</v>
      </c>
      <c r="AJ2273">
        <v>16988996</v>
      </c>
    </row>
    <row r="2274" spans="1:36" x14ac:dyDescent="0.25">
      <c r="A2274" t="str">
        <v>Lone Wolf McQuade</v>
      </c>
      <c r="B2274">
        <v>30517</v>
      </c>
      <c r="C2274">
        <v>1983</v>
      </c>
      <c r="D2274" t="str">
        <v>1980s</v>
      </c>
      <c r="E2274" t="str">
        <v>Color</v>
      </c>
      <c r="F2274" t="str">
        <v>Action</v>
      </c>
      <c r="G2274" t="str">
        <v>English</v>
      </c>
      <c r="H2274" t="str">
        <v>USA</v>
      </c>
      <c r="I2274" t="str">
        <v>PG</v>
      </c>
      <c r="J2274" t="str">
        <v>David Carradine</v>
      </c>
      <c r="K2274" t="str">
        <v>Steve Carver</v>
      </c>
      <c r="L2274">
        <v>926</v>
      </c>
      <c r="M2274">
        <v>2383</v>
      </c>
      <c r="N2274">
        <v>8</v>
      </c>
      <c r="O2274">
        <v>0</v>
      </c>
      <c r="P2274">
        <v>6.3</v>
      </c>
      <c r="R2274" t="str">
        <v>The Counselor</v>
      </c>
      <c r="S2274">
        <v>41383</v>
      </c>
      <c r="T2274">
        <v>2013</v>
      </c>
      <c r="U2274" t="str">
        <v>2010s</v>
      </c>
      <c r="V2274" t="str">
        <v>Color</v>
      </c>
      <c r="W2274" t="str">
        <v>Crime</v>
      </c>
      <c r="X2274" t="str">
        <v>English</v>
      </c>
      <c r="Y2274" t="str">
        <v>USA</v>
      </c>
      <c r="Z2274" t="str">
        <v>R</v>
      </c>
      <c r="AA2274" t="str">
        <v>Michael Fassbender</v>
      </c>
      <c r="AB2274" t="str">
        <v>Ridley Scott</v>
      </c>
      <c r="AC2274">
        <v>13000</v>
      </c>
      <c r="AD2274">
        <v>27797</v>
      </c>
      <c r="AE2274">
        <v>0</v>
      </c>
      <c r="AF2274">
        <v>24000</v>
      </c>
      <c r="AG2274">
        <v>5.3</v>
      </c>
      <c r="AH2274">
        <v>336</v>
      </c>
      <c r="AI2274">
        <v>138</v>
      </c>
      <c r="AJ2274">
        <v>16969390</v>
      </c>
    </row>
    <row r="2275" spans="1:36" x14ac:dyDescent="0.25">
      <c r="A2275" t="str">
        <v>Wall Street: Money Never Sleeps</v>
      </c>
      <c r="B2275">
        <v>40256</v>
      </c>
      <c r="C2275">
        <v>2010</v>
      </c>
      <c r="D2275" t="str">
        <v>2010s</v>
      </c>
      <c r="E2275" t="str">
        <v>Color</v>
      </c>
      <c r="F2275" t="str">
        <v>Drama</v>
      </c>
      <c r="G2275" t="str">
        <v>English</v>
      </c>
      <c r="H2275" t="str">
        <v>USA</v>
      </c>
      <c r="I2275" t="str">
        <v>PG-13</v>
      </c>
      <c r="J2275" t="str">
        <v>Frank Langella</v>
      </c>
      <c r="K2275" t="str">
        <v>Oliver Stone</v>
      </c>
      <c r="L2275">
        <v>903</v>
      </c>
      <c r="M2275">
        <v>1579</v>
      </c>
      <c r="N2275">
        <v>0</v>
      </c>
      <c r="O2275">
        <v>13000</v>
      </c>
      <c r="P2275">
        <v>6.3</v>
      </c>
      <c r="R2275" t="str">
        <v>Win a Date with Tad Hamilton!</v>
      </c>
      <c r="S2275">
        <v>38187</v>
      </c>
      <c r="T2275">
        <v>2004</v>
      </c>
      <c r="U2275" t="str">
        <v>2000s</v>
      </c>
      <c r="V2275" t="str">
        <v>Color</v>
      </c>
      <c r="W2275" t="str">
        <v>Comedy</v>
      </c>
      <c r="X2275" t="str">
        <v>English</v>
      </c>
      <c r="Y2275" t="str">
        <v>USA</v>
      </c>
      <c r="Z2275" t="str">
        <v>PG-13</v>
      </c>
      <c r="AA2275" t="str">
        <v>Topher Grace</v>
      </c>
      <c r="AB2275" t="str">
        <v>Robert Luketic</v>
      </c>
      <c r="AC2275">
        <v>2000</v>
      </c>
      <c r="AD2275">
        <v>4681</v>
      </c>
      <c r="AE2275">
        <v>126</v>
      </c>
      <c r="AF2275">
        <v>876</v>
      </c>
      <c r="AG2275">
        <v>5.6</v>
      </c>
      <c r="AH2275">
        <v>84</v>
      </c>
      <c r="AI2275">
        <v>95</v>
      </c>
      <c r="AJ2275">
        <v>16964743</v>
      </c>
    </row>
    <row r="2276" spans="1:36" x14ac:dyDescent="0.25">
      <c r="A2276" t="str">
        <v>Transformers: Dark of the Moon</v>
      </c>
      <c r="B2276">
        <v>40588</v>
      </c>
      <c r="C2276">
        <v>2011</v>
      </c>
      <c r="D2276" t="str">
        <v>2010s</v>
      </c>
      <c r="E2276" t="str">
        <v>Color</v>
      </c>
      <c r="F2276" t="str">
        <v>Action</v>
      </c>
      <c r="G2276" t="str">
        <v>English</v>
      </c>
      <c r="H2276" t="str">
        <v>USA</v>
      </c>
      <c r="I2276" t="str">
        <v>PG-13</v>
      </c>
      <c r="J2276" t="str">
        <v>Glenn Morshower</v>
      </c>
      <c r="K2276" t="str">
        <v>Michael Bay</v>
      </c>
      <c r="L2276">
        <v>894</v>
      </c>
      <c r="M2276">
        <v>2593</v>
      </c>
      <c r="N2276">
        <v>0</v>
      </c>
      <c r="O2276">
        <v>46000</v>
      </c>
      <c r="P2276">
        <v>6.3</v>
      </c>
      <c r="R2276" t="str">
        <v>Boiler Room</v>
      </c>
      <c r="S2276">
        <v>36849</v>
      </c>
      <c r="T2276">
        <v>2000</v>
      </c>
      <c r="U2276" t="str">
        <v>2000s</v>
      </c>
      <c r="V2276" t="str">
        <v>Color</v>
      </c>
      <c r="W2276" t="str">
        <v>Crime</v>
      </c>
      <c r="X2276" t="str">
        <v>English</v>
      </c>
      <c r="Y2276" t="str">
        <v>USA</v>
      </c>
      <c r="Z2276" t="str">
        <v>R</v>
      </c>
      <c r="AA2276" t="str">
        <v>Vin Diesel</v>
      </c>
      <c r="AB2276" t="str">
        <v>Ben Younger</v>
      </c>
      <c r="AC2276">
        <v>14000</v>
      </c>
      <c r="AD2276">
        <v>17336</v>
      </c>
      <c r="AE2276">
        <v>46</v>
      </c>
      <c r="AF2276">
        <v>0</v>
      </c>
      <c r="AG2276">
        <v>7</v>
      </c>
      <c r="AH2276">
        <v>132</v>
      </c>
      <c r="AI2276">
        <v>120</v>
      </c>
      <c r="AJ2276">
        <v>16938179</v>
      </c>
    </row>
    <row r="2277" spans="1:36" x14ac:dyDescent="0.25">
      <c r="A2277" t="str">
        <v>The Adventures of Ford Fairlane</v>
      </c>
      <c r="B2277">
        <v>33150</v>
      </c>
      <c r="C2277">
        <v>1990</v>
      </c>
      <c r="D2277" t="str">
        <v>1990s</v>
      </c>
      <c r="E2277" t="str">
        <v>Color</v>
      </c>
      <c r="F2277" t="str">
        <v>Action</v>
      </c>
      <c r="G2277" t="str">
        <v>English</v>
      </c>
      <c r="H2277" t="str">
        <v>USA</v>
      </c>
      <c r="I2277" t="str">
        <v>R</v>
      </c>
      <c r="J2277" t="str">
        <v>Lauren Holly</v>
      </c>
      <c r="K2277" t="str">
        <v>Renny Harlin</v>
      </c>
      <c r="L2277">
        <v>879</v>
      </c>
      <c r="M2277">
        <v>2795</v>
      </c>
      <c r="N2277">
        <v>212</v>
      </c>
      <c r="O2277">
        <v>2000</v>
      </c>
      <c r="P2277">
        <v>6.3</v>
      </c>
      <c r="R2277" t="str">
        <v>88 Minutes</v>
      </c>
      <c r="S2277">
        <v>39367</v>
      </c>
      <c r="T2277">
        <v>2007</v>
      </c>
      <c r="U2277" t="str">
        <v>2000s</v>
      </c>
      <c r="V2277" t="str">
        <v>Color</v>
      </c>
      <c r="W2277" t="str">
        <v>Crime</v>
      </c>
      <c r="X2277" t="str">
        <v>English</v>
      </c>
      <c r="Y2277" t="str">
        <v>USA</v>
      </c>
      <c r="Z2277" t="str">
        <v>R</v>
      </c>
      <c r="AA2277" t="str">
        <v>Al Pacino</v>
      </c>
      <c r="AB2277" t="str">
        <v>Jon Avnet</v>
      </c>
      <c r="AC2277">
        <v>14000</v>
      </c>
      <c r="AD2277">
        <v>16722</v>
      </c>
      <c r="AE2277">
        <v>50</v>
      </c>
      <c r="AF2277">
        <v>0</v>
      </c>
      <c r="AG2277">
        <v>5.9</v>
      </c>
      <c r="AH2277">
        <v>158</v>
      </c>
      <c r="AI2277">
        <v>108</v>
      </c>
      <c r="AJ2277">
        <v>16930884</v>
      </c>
    </row>
    <row r="2278" spans="1:36" x14ac:dyDescent="0.25">
      <c r="A2278" t="str">
        <v>Hitman</v>
      </c>
      <c r="B2278">
        <v>39131</v>
      </c>
      <c r="C2278">
        <v>2007</v>
      </c>
      <c r="D2278" t="str">
        <v>2000s</v>
      </c>
      <c r="E2278" t="str">
        <v>Color</v>
      </c>
      <c r="F2278" t="str">
        <v>Action</v>
      </c>
      <c r="G2278" t="str">
        <v>English</v>
      </c>
      <c r="H2278" t="str">
        <v>France</v>
      </c>
      <c r="I2278" t="str">
        <v>R</v>
      </c>
      <c r="J2278" t="str">
        <v>Henry Ian Cusick</v>
      </c>
      <c r="K2278" t="str">
        <v>Xavier Gens</v>
      </c>
      <c r="L2278">
        <v>866</v>
      </c>
      <c r="M2278">
        <v>2124</v>
      </c>
      <c r="N2278">
        <v>87</v>
      </c>
      <c r="O2278">
        <v>0</v>
      </c>
      <c r="P2278">
        <v>6.3</v>
      </c>
      <c r="R2278" t="str">
        <v>Serving Sara</v>
      </c>
      <c r="S2278">
        <v>37512</v>
      </c>
      <c r="T2278">
        <v>2002</v>
      </c>
      <c r="U2278" t="str">
        <v>2000s</v>
      </c>
      <c r="V2278" t="str">
        <v>Color</v>
      </c>
      <c r="W2278" t="str">
        <v>Comedy</v>
      </c>
      <c r="X2278" t="str">
        <v>English</v>
      </c>
      <c r="Y2278" t="str">
        <v>Germany</v>
      </c>
      <c r="Z2278" t="str">
        <v>PG-13</v>
      </c>
      <c r="AA2278" t="str">
        <v>Matthew Perry</v>
      </c>
      <c r="AB2278" t="str">
        <v>Reginald Hudlin</v>
      </c>
      <c r="AC2278">
        <v>2000</v>
      </c>
      <c r="AD2278">
        <v>4169</v>
      </c>
      <c r="AE2278">
        <v>71</v>
      </c>
      <c r="AF2278">
        <v>201</v>
      </c>
      <c r="AG2278">
        <v>5.3</v>
      </c>
      <c r="AH2278">
        <v>64</v>
      </c>
      <c r="AI2278">
        <v>99</v>
      </c>
      <c r="AJ2278">
        <v>16930185</v>
      </c>
    </row>
    <row r="2279" spans="1:36" x14ac:dyDescent="0.25">
      <c r="A2279" t="str">
        <v>Going the Distance</v>
      </c>
      <c r="B2279">
        <v>40319</v>
      </c>
      <c r="C2279">
        <v>2010</v>
      </c>
      <c r="D2279" t="str">
        <v>2010s</v>
      </c>
      <c r="E2279" t="str">
        <v>Color</v>
      </c>
      <c r="F2279" t="str">
        <v>Comedy</v>
      </c>
      <c r="G2279" t="str">
        <v>English</v>
      </c>
      <c r="H2279" t="str">
        <v>USA</v>
      </c>
      <c r="I2279" t="str">
        <v>R</v>
      </c>
      <c r="J2279" t="str">
        <v>Rob Riggle</v>
      </c>
      <c r="K2279" t="str">
        <v>Nanette Burstein</v>
      </c>
      <c r="L2279">
        <v>839</v>
      </c>
      <c r="M2279">
        <v>2961</v>
      </c>
      <c r="N2279">
        <v>8</v>
      </c>
      <c r="O2279">
        <v>0</v>
      </c>
      <c r="P2279">
        <v>6.3</v>
      </c>
      <c r="R2279" t="str">
        <v>Crazy/Beautiful</v>
      </c>
      <c r="S2279">
        <v>36996</v>
      </c>
      <c r="T2279">
        <v>2001</v>
      </c>
      <c r="U2279" t="str">
        <v>2000s</v>
      </c>
      <c r="V2279" t="str">
        <v>Color</v>
      </c>
      <c r="W2279" t="str">
        <v>Drama</v>
      </c>
      <c r="X2279" t="str">
        <v>English</v>
      </c>
      <c r="Y2279" t="str">
        <v>USA</v>
      </c>
      <c r="Z2279" t="str">
        <v>PG-13</v>
      </c>
      <c r="AA2279" t="str">
        <v>Kirsten Dunst</v>
      </c>
      <c r="AB2279" t="str">
        <v>John Stockwell</v>
      </c>
      <c r="AC2279">
        <v>4000</v>
      </c>
      <c r="AD2279">
        <v>6214</v>
      </c>
      <c r="AE2279">
        <v>134</v>
      </c>
      <c r="AF2279">
        <v>0</v>
      </c>
      <c r="AG2279">
        <v>6.5</v>
      </c>
      <c r="AH2279">
        <v>84</v>
      </c>
      <c r="AI2279">
        <v>135</v>
      </c>
      <c r="AJ2279">
        <v>16929123</v>
      </c>
    </row>
    <row r="2280" spans="1:36" x14ac:dyDescent="0.25">
      <c r="A2280" t="str">
        <v>Paycheck</v>
      </c>
      <c r="B2280">
        <v>37665</v>
      </c>
      <c r="C2280">
        <v>2003</v>
      </c>
      <c r="D2280" t="str">
        <v>2000s</v>
      </c>
      <c r="E2280" t="str">
        <v>Color</v>
      </c>
      <c r="F2280" t="str">
        <v>Action</v>
      </c>
      <c r="G2280" t="str">
        <v>English</v>
      </c>
      <c r="H2280" t="str">
        <v>USA</v>
      </c>
      <c r="I2280" t="str">
        <v>PG-13</v>
      </c>
      <c r="J2280" t="str">
        <v>Ivana Milicevic</v>
      </c>
      <c r="K2280" t="str">
        <v>John Woo</v>
      </c>
      <c r="L2280">
        <v>834</v>
      </c>
      <c r="M2280">
        <v>3637</v>
      </c>
      <c r="N2280">
        <v>610</v>
      </c>
      <c r="O2280">
        <v>0</v>
      </c>
      <c r="P2280">
        <v>6.3</v>
      </c>
      <c r="R2280" t="str">
        <v>The Devil's Rejects</v>
      </c>
      <c r="S2280">
        <v>38427</v>
      </c>
      <c r="T2280">
        <v>2005</v>
      </c>
      <c r="U2280" t="str">
        <v>2000s</v>
      </c>
      <c r="V2280" t="str">
        <v>Color</v>
      </c>
      <c r="W2280" t="str">
        <v>Crime</v>
      </c>
      <c r="X2280" t="str">
        <v>English</v>
      </c>
      <c r="Y2280" t="str">
        <v>USA</v>
      </c>
      <c r="Z2280" t="str">
        <v>R</v>
      </c>
      <c r="AA2280" t="str">
        <v>Sid Haig</v>
      </c>
      <c r="AB2280" t="str">
        <v>Rob Zombie</v>
      </c>
      <c r="AC2280">
        <v>1000</v>
      </c>
      <c r="AD2280">
        <v>3544</v>
      </c>
      <c r="AE2280">
        <v>0</v>
      </c>
      <c r="AF2280">
        <v>0</v>
      </c>
      <c r="AG2280">
        <v>6.9</v>
      </c>
      <c r="AH2280">
        <v>261</v>
      </c>
      <c r="AI2280">
        <v>109</v>
      </c>
      <c r="AJ2280">
        <v>16901126</v>
      </c>
    </row>
    <row r="2281" spans="1:36" x14ac:dyDescent="0.25">
      <c r="A2281" t="str">
        <v>The Cell</v>
      </c>
      <c r="B2281">
        <v>36676</v>
      </c>
      <c r="C2281">
        <v>2000</v>
      </c>
      <c r="D2281" t="str">
        <v>2000s</v>
      </c>
      <c r="E2281" t="str">
        <v>Color</v>
      </c>
      <c r="F2281" t="str">
        <v>Horror</v>
      </c>
      <c r="G2281" t="str">
        <v>English</v>
      </c>
      <c r="H2281" t="str">
        <v>USA</v>
      </c>
      <c r="I2281" t="str">
        <v>R</v>
      </c>
      <c r="J2281" t="str">
        <v>Dylan Baker</v>
      </c>
      <c r="K2281" t="str">
        <v>Tarsem Singh</v>
      </c>
      <c r="L2281">
        <v>812</v>
      </c>
      <c r="M2281">
        <v>2474</v>
      </c>
      <c r="N2281">
        <v>763</v>
      </c>
      <c r="O2281">
        <v>0</v>
      </c>
      <c r="P2281">
        <v>6.3</v>
      </c>
      <c r="R2281" t="str">
        <v>Go</v>
      </c>
      <c r="S2281">
        <v>36254</v>
      </c>
      <c r="T2281">
        <v>1999</v>
      </c>
      <c r="U2281" t="str">
        <v>1990s</v>
      </c>
      <c r="V2281" t="str">
        <v>Color</v>
      </c>
      <c r="W2281" t="str">
        <v>Comedy</v>
      </c>
      <c r="X2281" t="str">
        <v>English</v>
      </c>
      <c r="Y2281" t="str">
        <v>USA</v>
      </c>
      <c r="Z2281" t="str">
        <v>R</v>
      </c>
      <c r="AA2281" t="str">
        <v>Sarah Polley</v>
      </c>
      <c r="AB2281" t="str">
        <v>Doug Liman</v>
      </c>
      <c r="AC2281">
        <v>900</v>
      </c>
      <c r="AD2281">
        <v>2475</v>
      </c>
      <c r="AE2281">
        <v>218</v>
      </c>
      <c r="AF2281">
        <v>0</v>
      </c>
      <c r="AG2281">
        <v>7.3</v>
      </c>
      <c r="AH2281">
        <v>137</v>
      </c>
      <c r="AI2281">
        <v>102</v>
      </c>
      <c r="AJ2281">
        <v>16842303</v>
      </c>
    </row>
    <row r="2282" spans="1:36" x14ac:dyDescent="0.25">
      <c r="A2282" t="str">
        <v>Out Cold</v>
      </c>
      <c r="B2282">
        <v>36947</v>
      </c>
      <c r="C2282">
        <v>2001</v>
      </c>
      <c r="D2282" t="str">
        <v>2000s</v>
      </c>
      <c r="E2282" t="str">
        <v>Color</v>
      </c>
      <c r="F2282" t="str">
        <v>Comedy</v>
      </c>
      <c r="G2282" t="str">
        <v>English</v>
      </c>
      <c r="H2282" t="str">
        <v>USA</v>
      </c>
      <c r="I2282" t="str">
        <v>PG-13</v>
      </c>
      <c r="J2282" t="str">
        <v>Lee Majors</v>
      </c>
      <c r="K2282" t="str">
        <v>Brendan Malloy</v>
      </c>
      <c r="L2282">
        <v>799</v>
      </c>
      <c r="M2282">
        <v>4291</v>
      </c>
      <c r="N2282">
        <v>2</v>
      </c>
      <c r="O2282">
        <v>0</v>
      </c>
      <c r="P2282">
        <v>6.3</v>
      </c>
      <c r="R2282" t="str">
        <v>Wimbledon</v>
      </c>
      <c r="S2282">
        <v>38068</v>
      </c>
      <c r="T2282">
        <v>2004</v>
      </c>
      <c r="U2282" t="str">
        <v>2000s</v>
      </c>
      <c r="V2282" t="str">
        <v>Color</v>
      </c>
      <c r="W2282" t="str">
        <v>Comedy</v>
      </c>
      <c r="X2282" t="str">
        <v>English</v>
      </c>
      <c r="Y2282" t="str">
        <v>UK</v>
      </c>
      <c r="Z2282" t="str">
        <v>PG-13</v>
      </c>
      <c r="AA2282" t="str">
        <v>Kirsten Dunst</v>
      </c>
      <c r="AB2282" t="str">
        <v>Richard Loncraine</v>
      </c>
      <c r="AC2282">
        <v>4000</v>
      </c>
      <c r="AD2282">
        <v>9330</v>
      </c>
      <c r="AE2282">
        <v>12</v>
      </c>
      <c r="AF2282">
        <v>0</v>
      </c>
      <c r="AG2282">
        <v>6.3</v>
      </c>
      <c r="AH2282">
        <v>129</v>
      </c>
      <c r="AI2282">
        <v>98</v>
      </c>
      <c r="AJ2282">
        <v>16831505</v>
      </c>
    </row>
    <row r="2283" spans="1:36" x14ac:dyDescent="0.25">
      <c r="A2283" t="str">
        <v>Blue Streak</v>
      </c>
      <c r="B2283">
        <v>36337</v>
      </c>
      <c r="C2283">
        <v>1999</v>
      </c>
      <c r="D2283" t="str">
        <v>1990s</v>
      </c>
      <c r="E2283" t="str">
        <v>Color</v>
      </c>
      <c r="F2283" t="str">
        <v>Action</v>
      </c>
      <c r="G2283" t="str">
        <v>English</v>
      </c>
      <c r="H2283" t="str">
        <v>USA</v>
      </c>
      <c r="I2283" t="str">
        <v>PG-13</v>
      </c>
      <c r="J2283" t="str">
        <v>Peter Greene</v>
      </c>
      <c r="K2283" t="str">
        <v>Les Mayfield</v>
      </c>
      <c r="L2283">
        <v>789</v>
      </c>
      <c r="M2283">
        <v>2986</v>
      </c>
      <c r="N2283">
        <v>10</v>
      </c>
      <c r="O2283">
        <v>0</v>
      </c>
      <c r="P2283">
        <v>6.3</v>
      </c>
      <c r="R2283" t="str">
        <v>Oliver!</v>
      </c>
      <c r="S2283">
        <v>25069</v>
      </c>
      <c r="T2283">
        <v>1968</v>
      </c>
      <c r="U2283" t="str">
        <v>1960s</v>
      </c>
      <c r="V2283" t="str">
        <v>Color</v>
      </c>
      <c r="W2283" t="str">
        <v>Drama</v>
      </c>
      <c r="X2283" t="str">
        <v>English</v>
      </c>
      <c r="Y2283" t="str">
        <v>UK</v>
      </c>
      <c r="Z2283" t="str">
        <v>G</v>
      </c>
      <c r="AA2283" t="str">
        <v>Oliver Reed</v>
      </c>
      <c r="AB2283" t="str">
        <v>Carol Reed</v>
      </c>
      <c r="AC2283">
        <v>695</v>
      </c>
      <c r="AD2283">
        <v>1593</v>
      </c>
      <c r="AE2283">
        <v>82</v>
      </c>
      <c r="AF2283">
        <v>0</v>
      </c>
      <c r="AG2283">
        <v>7.5</v>
      </c>
      <c r="AH2283">
        <v>56</v>
      </c>
      <c r="AI2283">
        <v>153</v>
      </c>
      <c r="AJ2283">
        <v>16800000</v>
      </c>
    </row>
    <row r="2284" spans="1:36" x14ac:dyDescent="0.25">
      <c r="A2284" t="str">
        <v>Gods and Generals</v>
      </c>
      <c r="B2284">
        <v>37865</v>
      </c>
      <c r="C2284">
        <v>2003</v>
      </c>
      <c r="D2284" t="str">
        <v>2000s</v>
      </c>
      <c r="E2284" t="str">
        <v>Color</v>
      </c>
      <c r="F2284" t="str">
        <v>Drama</v>
      </c>
      <c r="G2284" t="str">
        <v>English</v>
      </c>
      <c r="H2284" t="str">
        <v>USA</v>
      </c>
      <c r="I2284" t="str">
        <v>PG-13</v>
      </c>
      <c r="J2284" t="str">
        <v>Billy Campbell</v>
      </c>
      <c r="K2284" t="str">
        <v>Ron Maxwell</v>
      </c>
      <c r="L2284">
        <v>789</v>
      </c>
      <c r="M2284">
        <v>1671</v>
      </c>
      <c r="N2284">
        <v>33</v>
      </c>
      <c r="O2284">
        <v>953</v>
      </c>
      <c r="P2284">
        <v>6.3</v>
      </c>
      <c r="R2284" t="str">
        <v>Lost Souls</v>
      </c>
      <c r="S2284">
        <v>36667</v>
      </c>
      <c r="T2284">
        <v>2000</v>
      </c>
      <c r="U2284" t="str">
        <v>2000s</v>
      </c>
      <c r="V2284" t="str">
        <v>Color</v>
      </c>
      <c r="W2284" t="str">
        <v>Drama</v>
      </c>
      <c r="X2284" t="str">
        <v>English</v>
      </c>
      <c r="Y2284" t="str">
        <v>USA</v>
      </c>
      <c r="Z2284" t="str">
        <v>R</v>
      </c>
      <c r="AA2284" t="str">
        <v>Philip Baker Hall</v>
      </c>
      <c r="AB2284" t="str">
        <v>Janusz Kaminski</v>
      </c>
      <c r="AC2284">
        <v>497</v>
      </c>
      <c r="AD2284">
        <v>1805</v>
      </c>
      <c r="AE2284">
        <v>710</v>
      </c>
      <c r="AF2284">
        <v>209</v>
      </c>
      <c r="AG2284">
        <v>4.8</v>
      </c>
      <c r="AH2284">
        <v>100</v>
      </c>
      <c r="AI2284">
        <v>97</v>
      </c>
      <c r="AJ2284">
        <v>16779636</v>
      </c>
    </row>
    <row r="2285" spans="1:36" x14ac:dyDescent="0.25">
      <c r="A2285" t="str">
        <v>A Very Harold &amp; Kumar 3D Christmas</v>
      </c>
      <c r="B2285">
        <v>40557</v>
      </c>
      <c r="C2285">
        <v>2011</v>
      </c>
      <c r="D2285" t="str">
        <v>2010s</v>
      </c>
      <c r="E2285" t="str">
        <v>Color</v>
      </c>
      <c r="F2285" t="str">
        <v>Adventure</v>
      </c>
      <c r="G2285" t="str">
        <v>English</v>
      </c>
      <c r="H2285" t="str">
        <v>USA</v>
      </c>
      <c r="I2285" t="str">
        <v>R</v>
      </c>
      <c r="J2285" t="str">
        <v>Patton Oswalt</v>
      </c>
      <c r="K2285" t="str">
        <v>Todd Strauss-Schulson</v>
      </c>
      <c r="L2285">
        <v>786</v>
      </c>
      <c r="M2285">
        <v>2462</v>
      </c>
      <c r="N2285">
        <v>12</v>
      </c>
      <c r="O2285">
        <v>21000</v>
      </c>
      <c r="P2285">
        <v>6.3</v>
      </c>
      <c r="R2285" t="str">
        <v>Catch That Kid</v>
      </c>
      <c r="S2285">
        <v>38279</v>
      </c>
      <c r="T2285">
        <v>2004</v>
      </c>
      <c r="U2285" t="str">
        <v>2000s</v>
      </c>
      <c r="V2285" t="str">
        <v>Color</v>
      </c>
      <c r="W2285" t="str">
        <v>Comedy</v>
      </c>
      <c r="X2285" t="str">
        <v>English</v>
      </c>
      <c r="Y2285" t="str">
        <v>USA</v>
      </c>
      <c r="Z2285" t="str">
        <v>PG</v>
      </c>
      <c r="AA2285" t="str">
        <v>Kristen Stewart</v>
      </c>
      <c r="AB2285" t="str">
        <v>Bart Freundlich</v>
      </c>
      <c r="AC2285">
        <v>17000</v>
      </c>
      <c r="AD2285">
        <v>18711</v>
      </c>
      <c r="AE2285">
        <v>38</v>
      </c>
      <c r="AF2285">
        <v>591</v>
      </c>
      <c r="AG2285">
        <v>5.2</v>
      </c>
      <c r="AH2285">
        <v>54</v>
      </c>
      <c r="AI2285">
        <v>91</v>
      </c>
      <c r="AJ2285">
        <v>16702864</v>
      </c>
    </row>
    <row r="2286" spans="1:36" x14ac:dyDescent="0.25">
      <c r="A2286" t="str">
        <v>Connie and Carla</v>
      </c>
      <c r="B2286">
        <v>38253</v>
      </c>
      <c r="C2286">
        <v>2004</v>
      </c>
      <c r="D2286" t="str">
        <v>2000s</v>
      </c>
      <c r="E2286" t="str">
        <v>Color</v>
      </c>
      <c r="F2286" t="str">
        <v>Comedy</v>
      </c>
      <c r="G2286" t="str">
        <v>English</v>
      </c>
      <c r="H2286" t="str">
        <v>USA</v>
      </c>
      <c r="I2286" t="str">
        <v>PG-13</v>
      </c>
      <c r="J2286" t="str">
        <v>Debbie Reynolds</v>
      </c>
      <c r="K2286" t="str">
        <v>Michael Lembeck</v>
      </c>
      <c r="L2286">
        <v>786</v>
      </c>
      <c r="M2286">
        <v>2730</v>
      </c>
      <c r="N2286">
        <v>54</v>
      </c>
      <c r="O2286">
        <v>924</v>
      </c>
      <c r="P2286">
        <v>6.3</v>
      </c>
      <c r="R2286" t="str">
        <v>New in Town</v>
      </c>
      <c r="S2286">
        <v>40094</v>
      </c>
      <c r="T2286">
        <v>2009</v>
      </c>
      <c r="U2286" t="str">
        <v>2000s</v>
      </c>
      <c r="V2286" t="str">
        <v>Color</v>
      </c>
      <c r="W2286" t="str">
        <v>Comedy</v>
      </c>
      <c r="X2286" t="str">
        <v>English</v>
      </c>
      <c r="Y2286" t="str">
        <v>USA</v>
      </c>
      <c r="Z2286" t="str">
        <v>PG</v>
      </c>
      <c r="AA2286" t="str">
        <v>J.K. Simmons</v>
      </c>
      <c r="AB2286" t="str">
        <v>Jonas Elmer</v>
      </c>
      <c r="AC2286">
        <v>24000</v>
      </c>
      <c r="AD2286">
        <v>25792</v>
      </c>
      <c r="AE2286">
        <v>3</v>
      </c>
      <c r="AF2286">
        <v>0</v>
      </c>
      <c r="AG2286">
        <v>5.6</v>
      </c>
      <c r="AH2286">
        <v>121</v>
      </c>
      <c r="AI2286">
        <v>97</v>
      </c>
      <c r="AJ2286">
        <v>16699684</v>
      </c>
    </row>
    <row r="2287" spans="1:36" x14ac:dyDescent="0.25">
      <c r="A2287" t="str">
        <v>Formula 51</v>
      </c>
      <c r="B2287">
        <v>37217</v>
      </c>
      <c r="C2287">
        <v>2001</v>
      </c>
      <c r="D2287" t="str">
        <v>2000s</v>
      </c>
      <c r="E2287" t="str">
        <v>Color</v>
      </c>
      <c r="F2287" t="str">
        <v>Action</v>
      </c>
      <c r="G2287" t="str">
        <v>English</v>
      </c>
      <c r="H2287" t="str">
        <v>UK</v>
      </c>
      <c r="I2287" t="str">
        <v>R</v>
      </c>
      <c r="J2287" t="str">
        <v>Meat Loaf</v>
      </c>
      <c r="K2287" t="str">
        <v>Ronny Yu</v>
      </c>
      <c r="L2287">
        <v>783</v>
      </c>
      <c r="M2287">
        <v>1044</v>
      </c>
      <c r="N2287">
        <v>31</v>
      </c>
      <c r="O2287">
        <v>0</v>
      </c>
      <c r="P2287">
        <v>6.3</v>
      </c>
      <c r="R2287" t="str">
        <v>To Rome with Love</v>
      </c>
      <c r="S2287">
        <v>41226</v>
      </c>
      <c r="T2287">
        <v>2012</v>
      </c>
      <c r="U2287" t="str">
        <v>2010s</v>
      </c>
      <c r="V2287" t="str">
        <v>Color</v>
      </c>
      <c r="W2287" t="str">
        <v>Comedy</v>
      </c>
      <c r="X2287" t="str">
        <v>English</v>
      </c>
      <c r="Y2287" t="str">
        <v>USA</v>
      </c>
      <c r="Z2287" t="str">
        <v>R</v>
      </c>
      <c r="AA2287" t="str">
        <v>Ornella Muti</v>
      </c>
      <c r="AB2287" t="str">
        <v>Woody Allen</v>
      </c>
      <c r="AC2287">
        <v>385</v>
      </c>
      <c r="AD2287">
        <v>1205</v>
      </c>
      <c r="AE2287">
        <v>11000</v>
      </c>
      <c r="AF2287">
        <v>18000</v>
      </c>
      <c r="AG2287">
        <v>6.3</v>
      </c>
      <c r="AH2287">
        <v>275</v>
      </c>
      <c r="AI2287">
        <v>112</v>
      </c>
      <c r="AJ2287">
        <v>16684352</v>
      </c>
    </row>
    <row r="2288" spans="1:36" x14ac:dyDescent="0.25">
      <c r="A2288" t="str">
        <v>Crazy in Alabama</v>
      </c>
      <c r="B2288">
        <v>36277</v>
      </c>
      <c r="C2288">
        <v>1999</v>
      </c>
      <c r="D2288" t="str">
        <v>1990s</v>
      </c>
      <c r="E2288" t="str">
        <v>Color</v>
      </c>
      <c r="F2288" t="str">
        <v>Comedy</v>
      </c>
      <c r="G2288" t="str">
        <v>English</v>
      </c>
      <c r="H2288" t="str">
        <v>USA</v>
      </c>
      <c r="I2288" t="str">
        <v>PG-13</v>
      </c>
      <c r="J2288" t="str">
        <v>Meat Loaf</v>
      </c>
      <c r="K2288" t="str">
        <v>Antonio Banderas</v>
      </c>
      <c r="L2288">
        <v>783</v>
      </c>
      <c r="M2288">
        <v>4834</v>
      </c>
      <c r="N2288">
        <v>0</v>
      </c>
      <c r="O2288">
        <v>391</v>
      </c>
      <c r="P2288">
        <v>6.3</v>
      </c>
      <c r="R2288" t="str">
        <v>Baby's Day Out</v>
      </c>
      <c r="S2288">
        <v>34530</v>
      </c>
      <c r="T2288">
        <v>1994</v>
      </c>
      <c r="U2288" t="str">
        <v>1990s</v>
      </c>
      <c r="V2288" t="str">
        <v>Color</v>
      </c>
      <c r="W2288" t="str">
        <v>Adventure</v>
      </c>
      <c r="X2288" t="str">
        <v>English</v>
      </c>
      <c r="Y2288" t="str">
        <v>USA</v>
      </c>
      <c r="Z2288" t="str">
        <v>PG</v>
      </c>
      <c r="AA2288" t="str">
        <v>Joe Mantegna</v>
      </c>
      <c r="AB2288" t="str">
        <v>Patrick Read Johnson</v>
      </c>
      <c r="AC2288">
        <v>1000</v>
      </c>
      <c r="AD2288">
        <v>2949</v>
      </c>
      <c r="AE2288">
        <v>32</v>
      </c>
      <c r="AF2288">
        <v>0</v>
      </c>
      <c r="AG2288">
        <v>5.9</v>
      </c>
      <c r="AH2288">
        <v>22</v>
      </c>
      <c r="AI2288">
        <v>99</v>
      </c>
      <c r="AJ2288">
        <v>16671505</v>
      </c>
    </row>
    <row r="2289" spans="1:36" x14ac:dyDescent="0.25">
      <c r="A2289" t="str">
        <v>The November Man</v>
      </c>
      <c r="B2289">
        <v>41689</v>
      </c>
      <c r="C2289">
        <v>2014</v>
      </c>
      <c r="D2289" t="str">
        <v>2010s</v>
      </c>
      <c r="E2289" t="str">
        <v>Color</v>
      </c>
      <c r="F2289" t="str">
        <v>Action</v>
      </c>
      <c r="G2289" t="str">
        <v>English</v>
      </c>
      <c r="H2289" t="str">
        <v>USA</v>
      </c>
      <c r="I2289" t="str">
        <v>R</v>
      </c>
      <c r="J2289" t="str">
        <v>Luke Bracey</v>
      </c>
      <c r="K2289" t="str">
        <v>Roger Donaldson</v>
      </c>
      <c r="L2289">
        <v>775</v>
      </c>
      <c r="M2289">
        <v>3033</v>
      </c>
      <c r="N2289">
        <v>79</v>
      </c>
      <c r="O2289">
        <v>0</v>
      </c>
      <c r="P2289">
        <v>6.3</v>
      </c>
      <c r="R2289" t="str">
        <v>Tremors</v>
      </c>
      <c r="S2289">
        <v>33023</v>
      </c>
      <c r="T2289">
        <v>1990</v>
      </c>
      <c r="U2289" t="str">
        <v>1990s</v>
      </c>
      <c r="V2289" t="str">
        <v>Color</v>
      </c>
      <c r="W2289" t="str">
        <v>Comedy</v>
      </c>
      <c r="X2289" t="str">
        <v>English</v>
      </c>
      <c r="Y2289" t="str">
        <v>USA</v>
      </c>
      <c r="Z2289" t="str">
        <v>PG-13</v>
      </c>
      <c r="AA2289" t="str">
        <v>Reba McEntire</v>
      </c>
      <c r="AB2289" t="str">
        <v>Ron Underwood</v>
      </c>
      <c r="AC2289">
        <v>651</v>
      </c>
      <c r="AD2289">
        <v>3119</v>
      </c>
      <c r="AE2289">
        <v>31</v>
      </c>
      <c r="AF2289">
        <v>11000</v>
      </c>
      <c r="AG2289">
        <v>7.1</v>
      </c>
      <c r="AH2289">
        <v>132</v>
      </c>
      <c r="AI2289">
        <v>96</v>
      </c>
      <c r="AJ2289">
        <v>16667084</v>
      </c>
    </row>
    <row r="2290" spans="1:36" x14ac:dyDescent="0.25">
      <c r="A2290" t="str">
        <v>The Big Tease</v>
      </c>
      <c r="B2290">
        <v>36293</v>
      </c>
      <c r="C2290">
        <v>1999</v>
      </c>
      <c r="D2290" t="str">
        <v>1990s</v>
      </c>
      <c r="E2290" t="str">
        <v>Color</v>
      </c>
      <c r="F2290" t="str">
        <v>Comedy</v>
      </c>
      <c r="G2290" t="str">
        <v>English</v>
      </c>
      <c r="H2290" t="str">
        <v>UK</v>
      </c>
      <c r="I2290" t="str">
        <v>R</v>
      </c>
      <c r="J2290" t="str">
        <v>Craig Ferguson</v>
      </c>
      <c r="K2290" t="str">
        <v>Kevin Allen</v>
      </c>
      <c r="L2290">
        <v>759</v>
      </c>
      <c r="M2290">
        <v>2805</v>
      </c>
      <c r="N2290">
        <v>8</v>
      </c>
      <c r="O2290">
        <v>182</v>
      </c>
      <c r="P2290">
        <v>6.3</v>
      </c>
      <c r="R2290" t="str">
        <v>Unaccompanied Minors</v>
      </c>
      <c r="S2290">
        <v>38920</v>
      </c>
      <c r="T2290">
        <v>2006</v>
      </c>
      <c r="U2290" t="str">
        <v>2000s</v>
      </c>
      <c r="V2290" t="str">
        <v>Color</v>
      </c>
      <c r="W2290" t="str">
        <v>Adventure</v>
      </c>
      <c r="X2290" t="str">
        <v>English</v>
      </c>
      <c r="Y2290" t="str">
        <v>USA</v>
      </c>
      <c r="Z2290" t="str">
        <v>PG</v>
      </c>
      <c r="AA2290" t="str">
        <v>Tyler James Williams</v>
      </c>
      <c r="AB2290" t="str">
        <v>Paul Feig</v>
      </c>
      <c r="AC2290">
        <v>931</v>
      </c>
      <c r="AD2290">
        <v>4431</v>
      </c>
      <c r="AE2290">
        <v>176</v>
      </c>
      <c r="AF2290">
        <v>498</v>
      </c>
      <c r="AG2290">
        <v>5.0999999999999996</v>
      </c>
      <c r="AH2290">
        <v>73</v>
      </c>
      <c r="AI2290">
        <v>90</v>
      </c>
      <c r="AJ2290">
        <v>16647384</v>
      </c>
    </row>
    <row r="2291" spans="1:36" x14ac:dyDescent="0.25">
      <c r="A2291" t="str">
        <v>An Everlasting Piece</v>
      </c>
      <c r="B2291">
        <v>36837</v>
      </c>
      <c r="C2291">
        <v>2000</v>
      </c>
      <c r="D2291" t="str">
        <v>2000s</v>
      </c>
      <c r="E2291" t="str">
        <v>Color</v>
      </c>
      <c r="F2291" t="str">
        <v>Comedy</v>
      </c>
      <c r="G2291" t="str">
        <v>English</v>
      </c>
      <c r="H2291" t="str">
        <v>USA</v>
      </c>
      <c r="I2291" t="str">
        <v>R</v>
      </c>
      <c r="J2291" t="str">
        <v>Anna Friel</v>
      </c>
      <c r="K2291" t="str">
        <v>Barry Levinson</v>
      </c>
      <c r="L2291">
        <v>736</v>
      </c>
      <c r="M2291">
        <v>1403</v>
      </c>
      <c r="N2291">
        <v>272</v>
      </c>
      <c r="O2291">
        <v>132</v>
      </c>
      <c r="P2291">
        <v>6.3</v>
      </c>
      <c r="R2291" t="str">
        <v>Bringing Out the Dead</v>
      </c>
      <c r="S2291">
        <v>36468</v>
      </c>
      <c r="T2291">
        <v>1999</v>
      </c>
      <c r="U2291" t="str">
        <v>1990s</v>
      </c>
      <c r="V2291" t="str">
        <v>Color</v>
      </c>
      <c r="W2291" t="str">
        <v>Drama</v>
      </c>
      <c r="X2291" t="str">
        <v>English</v>
      </c>
      <c r="Y2291" t="str">
        <v>USA</v>
      </c>
      <c r="Z2291" t="str">
        <v>R</v>
      </c>
      <c r="AA2291" t="str">
        <v>Nicolas Cage</v>
      </c>
      <c r="AB2291" t="str">
        <v>Martin Scorsese</v>
      </c>
      <c r="AC2291">
        <v>12000</v>
      </c>
      <c r="AD2291">
        <v>13040</v>
      </c>
      <c r="AE2291">
        <v>17000</v>
      </c>
      <c r="AF2291">
        <v>0</v>
      </c>
      <c r="AG2291">
        <v>6.8</v>
      </c>
      <c r="AH2291">
        <v>163</v>
      </c>
      <c r="AI2291">
        <v>121</v>
      </c>
      <c r="AJ2291">
        <v>16640210</v>
      </c>
    </row>
    <row r="2292" spans="1:36" x14ac:dyDescent="0.25">
      <c r="A2292" t="str">
        <v>The Family Stone</v>
      </c>
      <c r="B2292">
        <v>38633</v>
      </c>
      <c r="C2292">
        <v>2005</v>
      </c>
      <c r="D2292" t="str">
        <v>2000s</v>
      </c>
      <c r="E2292" t="str">
        <v>Color</v>
      </c>
      <c r="F2292" t="str">
        <v>Comedy</v>
      </c>
      <c r="G2292" t="str">
        <v>English</v>
      </c>
      <c r="H2292" t="str">
        <v>USA</v>
      </c>
      <c r="I2292" t="str">
        <v>PG-13</v>
      </c>
      <c r="J2292" t="str">
        <v>Craig T. Nelson</v>
      </c>
      <c r="K2292" t="str">
        <v>Thomas Bezucha</v>
      </c>
      <c r="L2292">
        <v>723</v>
      </c>
      <c r="M2292">
        <v>1615</v>
      </c>
      <c r="N2292">
        <v>15</v>
      </c>
      <c r="O2292">
        <v>0</v>
      </c>
      <c r="P2292">
        <v>6.3</v>
      </c>
      <c r="R2292" t="str">
        <v>54</v>
      </c>
      <c r="S2292">
        <v>36112</v>
      </c>
      <c r="T2292">
        <v>1998</v>
      </c>
      <c r="U2292" t="str">
        <v>1990s</v>
      </c>
      <c r="V2292" t="str">
        <v>Color</v>
      </c>
      <c r="W2292" t="str">
        <v>Drama</v>
      </c>
      <c r="X2292" t="str">
        <v>English</v>
      </c>
      <c r="Y2292" t="str">
        <v>USA</v>
      </c>
      <c r="Z2292" t="str">
        <v>R</v>
      </c>
      <c r="AA2292" t="str">
        <v>Salma Hayek</v>
      </c>
      <c r="AB2292" t="str">
        <v>Mark Christopher</v>
      </c>
      <c r="AC2292">
        <v>4000</v>
      </c>
      <c r="AD2292">
        <v>6910</v>
      </c>
      <c r="AE2292">
        <v>15</v>
      </c>
      <c r="AF2292">
        <v>0</v>
      </c>
      <c r="AG2292">
        <v>5.8</v>
      </c>
      <c r="AH2292">
        <v>63</v>
      </c>
      <c r="AI2292">
        <v>121</v>
      </c>
      <c r="AJ2292">
        <v>16574731</v>
      </c>
    </row>
    <row r="2293" spans="1:36" x14ac:dyDescent="0.25">
      <c r="A2293" t="str">
        <v>Sydney White</v>
      </c>
      <c r="B2293">
        <v>39344</v>
      </c>
      <c r="C2293">
        <v>2007</v>
      </c>
      <c r="D2293" t="str">
        <v>2000s</v>
      </c>
      <c r="E2293" t="str">
        <v>Color</v>
      </c>
      <c r="F2293" t="str">
        <v>Comedy</v>
      </c>
      <c r="G2293" t="str">
        <v>English</v>
      </c>
      <c r="H2293" t="str">
        <v>USA</v>
      </c>
      <c r="I2293" t="str">
        <v>PG-13</v>
      </c>
      <c r="J2293" t="str">
        <v>Danny Strong</v>
      </c>
      <c r="K2293" t="str">
        <v>Joe Nussbaum</v>
      </c>
      <c r="L2293">
        <v>714</v>
      </c>
      <c r="M2293">
        <v>2785</v>
      </c>
      <c r="N2293">
        <v>18</v>
      </c>
      <c r="O2293">
        <v>0</v>
      </c>
      <c r="P2293">
        <v>6.3</v>
      </c>
      <c r="R2293" t="str">
        <v>Trainspotting</v>
      </c>
      <c r="S2293">
        <v>35318</v>
      </c>
      <c r="T2293">
        <v>1996</v>
      </c>
      <c r="U2293" t="str">
        <v>1990s</v>
      </c>
      <c r="V2293" t="str">
        <v>Color</v>
      </c>
      <c r="W2293" t="str">
        <v>Drama</v>
      </c>
      <c r="X2293" t="str">
        <v>English</v>
      </c>
      <c r="Y2293" t="str">
        <v>UK</v>
      </c>
      <c r="Z2293" t="str">
        <v>R</v>
      </c>
      <c r="AA2293" t="str">
        <v>Kelly Macdonald</v>
      </c>
      <c r="AB2293" t="str">
        <v>Danny Boyle</v>
      </c>
      <c r="AC2293">
        <v>2000</v>
      </c>
      <c r="AD2293">
        <v>3559</v>
      </c>
      <c r="AE2293">
        <v>0</v>
      </c>
      <c r="AF2293">
        <v>21000</v>
      </c>
      <c r="AG2293">
        <v>8.1999999999999993</v>
      </c>
      <c r="AH2293">
        <v>134</v>
      </c>
      <c r="AI2293">
        <v>94</v>
      </c>
      <c r="AJ2293">
        <v>16501785</v>
      </c>
    </row>
    <row r="2294" spans="1:36" x14ac:dyDescent="0.25">
      <c r="A2294" t="str">
        <v>Arachnophobia</v>
      </c>
      <c r="B2294">
        <v>33065</v>
      </c>
      <c r="C2294">
        <v>1990</v>
      </c>
      <c r="D2294" t="str">
        <v>1990s</v>
      </c>
      <c r="E2294" t="str">
        <v>Color</v>
      </c>
      <c r="F2294" t="str">
        <v>Comedy</v>
      </c>
      <c r="G2294" t="str">
        <v>English</v>
      </c>
      <c r="H2294" t="str">
        <v>USA</v>
      </c>
      <c r="I2294" t="str">
        <v>PG-13</v>
      </c>
      <c r="J2294" t="str">
        <v>Julian Sands</v>
      </c>
      <c r="K2294" t="str">
        <v>Frank Marshall</v>
      </c>
      <c r="L2294">
        <v>687</v>
      </c>
      <c r="M2294">
        <v>1440</v>
      </c>
      <c r="N2294">
        <v>155</v>
      </c>
      <c r="O2294">
        <v>0</v>
      </c>
      <c r="P2294">
        <v>6.3</v>
      </c>
      <c r="R2294" t="str">
        <v>Eye of the Beholder</v>
      </c>
      <c r="S2294">
        <v>36362</v>
      </c>
      <c r="T2294">
        <v>1999</v>
      </c>
      <c r="U2294" t="str">
        <v>1990s</v>
      </c>
      <c r="V2294" t="str">
        <v>Color</v>
      </c>
      <c r="W2294" t="str">
        <v>Drama</v>
      </c>
      <c r="X2294" t="str">
        <v>English</v>
      </c>
      <c r="Y2294" t="str">
        <v>Canada</v>
      </c>
      <c r="Z2294" t="str">
        <v>R</v>
      </c>
      <c r="AA2294" t="str">
        <v>Jason Priestley</v>
      </c>
      <c r="AB2294" t="str">
        <v>Stephan Elliott</v>
      </c>
      <c r="AC2294">
        <v>471</v>
      </c>
      <c r="AD2294">
        <v>1069</v>
      </c>
      <c r="AE2294">
        <v>11</v>
      </c>
      <c r="AF2294">
        <v>327</v>
      </c>
      <c r="AG2294">
        <v>4.9000000000000004</v>
      </c>
      <c r="AH2294">
        <v>88</v>
      </c>
      <c r="AI2294">
        <v>109</v>
      </c>
      <c r="AJ2294">
        <v>16459004</v>
      </c>
    </row>
    <row r="2295" spans="1:36" x14ac:dyDescent="0.25">
      <c r="A2295" t="str">
        <v>Barbershop</v>
      </c>
      <c r="B2295">
        <v>37559</v>
      </c>
      <c r="C2295">
        <v>2002</v>
      </c>
      <c r="D2295" t="str">
        <v>2000s</v>
      </c>
      <c r="E2295" t="str">
        <v>Color</v>
      </c>
      <c r="F2295" t="str">
        <v>Comedy</v>
      </c>
      <c r="G2295" t="str">
        <v>English</v>
      </c>
      <c r="H2295" t="str">
        <v>USA</v>
      </c>
      <c r="I2295" t="str">
        <v>PG-13</v>
      </c>
      <c r="J2295" t="str">
        <v>Sean Patrick Thomas</v>
      </c>
      <c r="K2295" t="str">
        <v>Tim Story</v>
      </c>
      <c r="L2295">
        <v>656</v>
      </c>
      <c r="M2295">
        <v>2754</v>
      </c>
      <c r="N2295">
        <v>167</v>
      </c>
      <c r="O2295">
        <v>770</v>
      </c>
      <c r="P2295">
        <v>6.3</v>
      </c>
      <c r="R2295" t="str">
        <v>The Master</v>
      </c>
      <c r="S2295">
        <v>40965</v>
      </c>
      <c r="T2295">
        <v>2012</v>
      </c>
      <c r="U2295" t="str">
        <v>2010s</v>
      </c>
      <c r="V2295" t="str">
        <v>Color</v>
      </c>
      <c r="W2295" t="str">
        <v>Drama</v>
      </c>
      <c r="X2295" t="str">
        <v>English</v>
      </c>
      <c r="Y2295" t="str">
        <v>USA</v>
      </c>
      <c r="Z2295" t="str">
        <v>R</v>
      </c>
      <c r="AA2295" t="str">
        <v>Mike Howard</v>
      </c>
      <c r="AB2295" t="str">
        <v>Paul Thomas Anderson</v>
      </c>
      <c r="AC2295">
        <v>378</v>
      </c>
      <c r="AD2295">
        <v>427</v>
      </c>
      <c r="AE2295">
        <v>0</v>
      </c>
      <c r="AF2295">
        <v>27000</v>
      </c>
      <c r="AG2295">
        <v>7.1</v>
      </c>
      <c r="AH2295">
        <v>546</v>
      </c>
      <c r="AI2295">
        <v>144</v>
      </c>
      <c r="AJ2295">
        <v>16377274</v>
      </c>
    </row>
    <row r="2296" spans="1:36" x14ac:dyDescent="0.25">
      <c r="A2296" t="str">
        <v>A Dog of Flanders</v>
      </c>
      <c r="B2296">
        <v>36190</v>
      </c>
      <c r="C2296">
        <v>1999</v>
      </c>
      <c r="D2296" t="str">
        <v>1990s</v>
      </c>
      <c r="E2296" t="str">
        <v>Color</v>
      </c>
      <c r="F2296" t="str">
        <v>Drama</v>
      </c>
      <c r="G2296" t="str">
        <v>English</v>
      </c>
      <c r="H2296" t="str">
        <v>USA</v>
      </c>
      <c r="I2296" t="str">
        <v>PG</v>
      </c>
      <c r="J2296" t="str">
        <v>Bruce McGill</v>
      </c>
      <c r="K2296" t="str">
        <v>Kevin Brodie</v>
      </c>
      <c r="L2296">
        <v>655</v>
      </c>
      <c r="M2296">
        <v>1906</v>
      </c>
      <c r="N2296">
        <v>0</v>
      </c>
      <c r="O2296">
        <v>157</v>
      </c>
      <c r="P2296">
        <v>6.3</v>
      </c>
      <c r="R2296" t="str">
        <v>White Oleander</v>
      </c>
      <c r="S2296">
        <v>37443</v>
      </c>
      <c r="T2296">
        <v>2002</v>
      </c>
      <c r="U2296" t="str">
        <v>2000s</v>
      </c>
      <c r="V2296" t="str">
        <v>Color</v>
      </c>
      <c r="W2296" t="str">
        <v>Drama</v>
      </c>
      <c r="X2296" t="str">
        <v>English</v>
      </c>
      <c r="Y2296" t="str">
        <v>USA</v>
      </c>
      <c r="Z2296" t="str">
        <v>PG-13</v>
      </c>
      <c r="AA2296" t="str">
        <v>Patrick Fugit</v>
      </c>
      <c r="AB2296" t="str">
        <v>Peter Kosminsky</v>
      </c>
      <c r="AC2296">
        <v>835</v>
      </c>
      <c r="AD2296">
        <v>2572</v>
      </c>
      <c r="AE2296">
        <v>7</v>
      </c>
      <c r="AF2296">
        <v>0</v>
      </c>
      <c r="AG2296">
        <v>7.2</v>
      </c>
      <c r="AH2296">
        <v>103</v>
      </c>
      <c r="AI2296">
        <v>109</v>
      </c>
      <c r="AJ2296">
        <v>16346122</v>
      </c>
    </row>
    <row r="2297" spans="1:36" x14ac:dyDescent="0.25">
      <c r="A2297" t="str">
        <v>I Spit on Your Grave</v>
      </c>
      <c r="B2297">
        <v>40231</v>
      </c>
      <c r="C2297">
        <v>2010</v>
      </c>
      <c r="D2297" t="str">
        <v>2010s</v>
      </c>
      <c r="E2297" t="str">
        <v>Color</v>
      </c>
      <c r="F2297" t="str">
        <v>Horror</v>
      </c>
      <c r="G2297" t="str">
        <v>English</v>
      </c>
      <c r="H2297" t="str">
        <v>USA</v>
      </c>
      <c r="I2297" t="str">
        <v>R</v>
      </c>
      <c r="J2297" t="str">
        <v>Sarah Butler</v>
      </c>
      <c r="K2297" t="str">
        <v>Steven R. Monroe</v>
      </c>
      <c r="L2297">
        <v>635</v>
      </c>
      <c r="M2297">
        <v>2423</v>
      </c>
      <c r="N2297">
        <v>68</v>
      </c>
      <c r="O2297">
        <v>17000</v>
      </c>
      <c r="P2297">
        <v>6.3</v>
      </c>
      <c r="R2297" t="str">
        <v>The Whole Ten Yards</v>
      </c>
      <c r="S2297">
        <v>38204</v>
      </c>
      <c r="T2297">
        <v>2004</v>
      </c>
      <c r="U2297" t="str">
        <v>2000s</v>
      </c>
      <c r="V2297" t="str">
        <v>Color</v>
      </c>
      <c r="W2297" t="str">
        <v>Comedy</v>
      </c>
      <c r="X2297" t="str">
        <v>English</v>
      </c>
      <c r="Y2297" t="str">
        <v>USA</v>
      </c>
      <c r="Z2297" t="str">
        <v>PG-13</v>
      </c>
      <c r="AA2297" t="str">
        <v>Bruce Willis</v>
      </c>
      <c r="AB2297" t="str">
        <v>Howard Deutch</v>
      </c>
      <c r="AC2297">
        <v>13000</v>
      </c>
      <c r="AD2297">
        <v>18085</v>
      </c>
      <c r="AE2297">
        <v>41</v>
      </c>
      <c r="AF2297">
        <v>462</v>
      </c>
      <c r="AG2297">
        <v>5.5</v>
      </c>
      <c r="AH2297">
        <v>74</v>
      </c>
      <c r="AI2297">
        <v>98</v>
      </c>
      <c r="AJ2297">
        <v>16323969</v>
      </c>
    </row>
    <row r="2298" spans="1:36" x14ac:dyDescent="0.25">
      <c r="A2298" t="str">
        <v>My Name Is Bruce</v>
      </c>
      <c r="B2298">
        <v>39167</v>
      </c>
      <c r="C2298">
        <v>2007</v>
      </c>
      <c r="D2298" t="str">
        <v>2000s</v>
      </c>
      <c r="E2298" t="str">
        <v>Color</v>
      </c>
      <c r="F2298" t="str">
        <v>Comedy</v>
      </c>
      <c r="G2298" t="str">
        <v>English</v>
      </c>
      <c r="H2298" t="str">
        <v>USA</v>
      </c>
      <c r="I2298" t="str">
        <v>R</v>
      </c>
      <c r="J2298" t="str">
        <v>Ted Raimi</v>
      </c>
      <c r="K2298" t="str">
        <v>Bruce Campbell</v>
      </c>
      <c r="L2298">
        <v>634</v>
      </c>
      <c r="M2298">
        <v>1238</v>
      </c>
      <c r="N2298">
        <v>0</v>
      </c>
      <c r="O2298">
        <v>0</v>
      </c>
      <c r="P2298">
        <v>6.3</v>
      </c>
      <c r="R2298" t="str">
        <v>A Simple Plan</v>
      </c>
      <c r="S2298">
        <v>36076</v>
      </c>
      <c r="T2298">
        <v>1998</v>
      </c>
      <c r="U2298" t="str">
        <v>1990s</v>
      </c>
      <c r="V2298" t="str">
        <v>Color</v>
      </c>
      <c r="W2298" t="str">
        <v>Crime</v>
      </c>
      <c r="X2298" t="str">
        <v>English</v>
      </c>
      <c r="Y2298" t="str">
        <v>UK</v>
      </c>
      <c r="Z2298" t="str">
        <v>R</v>
      </c>
      <c r="AA2298" t="str">
        <v>Gary Cole</v>
      </c>
      <c r="AB2298" t="str">
        <v>Sam Raimi</v>
      </c>
      <c r="AC2298">
        <v>989</v>
      </c>
      <c r="AD2298">
        <v>2365</v>
      </c>
      <c r="AE2298">
        <v>0</v>
      </c>
      <c r="AF2298">
        <v>0</v>
      </c>
      <c r="AG2298">
        <v>7.5</v>
      </c>
      <c r="AH2298">
        <v>125</v>
      </c>
      <c r="AI2298">
        <v>121</v>
      </c>
      <c r="AJ2298">
        <v>16311763</v>
      </c>
    </row>
    <row r="2299" spans="1:36" x14ac:dyDescent="0.25">
      <c r="A2299" t="str">
        <v>Code 46</v>
      </c>
      <c r="B2299">
        <v>37637</v>
      </c>
      <c r="C2299">
        <v>2003</v>
      </c>
      <c r="D2299" t="str">
        <v>2000s</v>
      </c>
      <c r="E2299" t="str">
        <v>Color</v>
      </c>
      <c r="F2299" t="str">
        <v>Drama</v>
      </c>
      <c r="G2299" t="str">
        <v>English</v>
      </c>
      <c r="H2299" t="str">
        <v>UK</v>
      </c>
      <c r="I2299" t="str">
        <v>R</v>
      </c>
      <c r="J2299" t="str">
        <v>Samantha Morton</v>
      </c>
      <c r="K2299" t="str">
        <v>Michael Winterbottom</v>
      </c>
      <c r="L2299">
        <v>631</v>
      </c>
      <c r="M2299">
        <v>1176</v>
      </c>
      <c r="N2299">
        <v>187</v>
      </c>
      <c r="O2299">
        <v>0</v>
      </c>
      <c r="P2299">
        <v>6.3</v>
      </c>
      <c r="R2299" t="str">
        <v>Young Adult</v>
      </c>
      <c r="S2299">
        <v>40557</v>
      </c>
      <c r="T2299">
        <v>2011</v>
      </c>
      <c r="U2299" t="str">
        <v>2010s</v>
      </c>
      <c r="V2299" t="str">
        <v>Color</v>
      </c>
      <c r="W2299" t="str">
        <v>Comedy</v>
      </c>
      <c r="X2299" t="str">
        <v>English</v>
      </c>
      <c r="Y2299" t="str">
        <v>USA</v>
      </c>
      <c r="Z2299" t="str">
        <v>R</v>
      </c>
      <c r="AA2299" t="str">
        <v>Charlize Theron</v>
      </c>
      <c r="AB2299" t="str">
        <v>Jason Reitman</v>
      </c>
      <c r="AC2299">
        <v>9000</v>
      </c>
      <c r="AD2299">
        <v>10575</v>
      </c>
      <c r="AE2299">
        <v>655</v>
      </c>
      <c r="AF2299">
        <v>0</v>
      </c>
      <c r="AG2299">
        <v>6.3</v>
      </c>
      <c r="AH2299">
        <v>325</v>
      </c>
      <c r="AI2299">
        <v>94</v>
      </c>
      <c r="AJ2299">
        <v>16300302</v>
      </c>
    </row>
    <row r="2300" spans="1:36" x14ac:dyDescent="0.25">
      <c r="A2300" t="str">
        <v>The Warrior's Way</v>
      </c>
      <c r="B2300">
        <v>40439</v>
      </c>
      <c r="C2300">
        <v>2010</v>
      </c>
      <c r="D2300" t="str">
        <v>2010s</v>
      </c>
      <c r="E2300" t="str">
        <v>Color</v>
      </c>
      <c r="F2300" t="str">
        <v>Action</v>
      </c>
      <c r="G2300" t="str">
        <v>English</v>
      </c>
      <c r="H2300" t="str">
        <v>New Zealand</v>
      </c>
      <c r="I2300" t="str">
        <v>R</v>
      </c>
      <c r="J2300" t="str">
        <v>Tony Cox</v>
      </c>
      <c r="K2300" t="str">
        <v>Sngmoo Lee</v>
      </c>
      <c r="L2300">
        <v>624</v>
      </c>
      <c r="M2300">
        <v>2056</v>
      </c>
      <c r="N2300">
        <v>19</v>
      </c>
      <c r="O2300">
        <v>0</v>
      </c>
      <c r="P2300">
        <v>6.3</v>
      </c>
      <c r="R2300" t="str">
        <v>An American Haunting</v>
      </c>
      <c r="S2300">
        <v>38684</v>
      </c>
      <c r="T2300">
        <v>2005</v>
      </c>
      <c r="U2300" t="str">
        <v>2000s</v>
      </c>
      <c r="V2300" t="str">
        <v>Color</v>
      </c>
      <c r="W2300" t="str">
        <v>Horror</v>
      </c>
      <c r="X2300" t="str">
        <v>English</v>
      </c>
      <c r="Y2300" t="str">
        <v>UK</v>
      </c>
      <c r="Z2300" t="str">
        <v>PG-13</v>
      </c>
      <c r="AA2300" t="str">
        <v>Sissy Spacek</v>
      </c>
      <c r="AB2300" t="str">
        <v>Courtney Solomon</v>
      </c>
      <c r="AC2300">
        <v>874</v>
      </c>
      <c r="AD2300">
        <v>1608</v>
      </c>
      <c r="AE2300">
        <v>31</v>
      </c>
      <c r="AF2300">
        <v>0</v>
      </c>
      <c r="AG2300">
        <v>5</v>
      </c>
      <c r="AH2300">
        <v>125</v>
      </c>
      <c r="AI2300">
        <v>91</v>
      </c>
      <c r="AJ2300">
        <v>16298046</v>
      </c>
    </row>
    <row r="2301" spans="1:36" x14ac:dyDescent="0.25">
      <c r="A2301" t="str">
        <v>The General's Daughter</v>
      </c>
      <c r="B2301">
        <v>36402</v>
      </c>
      <c r="C2301">
        <v>1999</v>
      </c>
      <c r="D2301" t="str">
        <v>1990s</v>
      </c>
      <c r="E2301" t="str">
        <v>Color</v>
      </c>
      <c r="F2301" t="str">
        <v>Drama</v>
      </c>
      <c r="G2301" t="str">
        <v>English</v>
      </c>
      <c r="H2301" t="str">
        <v>USA</v>
      </c>
      <c r="I2301" t="str">
        <v>R</v>
      </c>
      <c r="J2301" t="str">
        <v>Daniel von Bargen</v>
      </c>
      <c r="K2301" t="str">
        <v>Simon West</v>
      </c>
      <c r="L2301">
        <v>577</v>
      </c>
      <c r="M2301">
        <v>2321</v>
      </c>
      <c r="N2301">
        <v>165</v>
      </c>
      <c r="O2301">
        <v>885</v>
      </c>
      <c r="P2301">
        <v>6.3</v>
      </c>
      <c r="R2301" t="str">
        <v>Howard the Duck</v>
      </c>
      <c r="S2301">
        <v>31758</v>
      </c>
      <c r="T2301">
        <v>1986</v>
      </c>
      <c r="U2301" t="str">
        <v>1980s</v>
      </c>
      <c r="V2301" t="str">
        <v>Color</v>
      </c>
      <c r="W2301" t="str">
        <v>Action</v>
      </c>
      <c r="X2301" t="str">
        <v>English</v>
      </c>
      <c r="Y2301" t="str">
        <v>USA</v>
      </c>
      <c r="Z2301" t="str">
        <v>PG</v>
      </c>
      <c r="AA2301" t="str">
        <v>Lea Thompson</v>
      </c>
      <c r="AB2301" t="str">
        <v>Willard Huyck</v>
      </c>
      <c r="AC2301">
        <v>1000</v>
      </c>
      <c r="AD2301">
        <v>3000</v>
      </c>
      <c r="AE2301">
        <v>8</v>
      </c>
      <c r="AF2301">
        <v>0</v>
      </c>
      <c r="AG2301">
        <v>4.5999999999999996</v>
      </c>
      <c r="AH2301">
        <v>81</v>
      </c>
      <c r="AI2301">
        <v>110</v>
      </c>
      <c r="AJ2301">
        <v>16295774</v>
      </c>
    </row>
    <row r="2302" spans="1:36" x14ac:dyDescent="0.25">
      <c r="A2302" t="str">
        <v>Femme Fatale</v>
      </c>
      <c r="B2302">
        <v>37509</v>
      </c>
      <c r="C2302">
        <v>2002</v>
      </c>
      <c r="D2302" t="str">
        <v>2000s</v>
      </c>
      <c r="E2302" t="str">
        <v>Color</v>
      </c>
      <c r="F2302" t="str">
        <v>Crime</v>
      </c>
      <c r="G2302" t="str">
        <v>English</v>
      </c>
      <c r="H2302" t="str">
        <v>France</v>
      </c>
      <c r="I2302" t="str">
        <v>R</v>
      </c>
      <c r="J2302" t="str">
        <v>Peter Coyote</v>
      </c>
      <c r="K2302" t="str">
        <v>Brian De Palma</v>
      </c>
      <c r="L2302">
        <v>548</v>
      </c>
      <c r="M2302">
        <v>1005</v>
      </c>
      <c r="N2302">
        <v>0</v>
      </c>
      <c r="O2302">
        <v>675</v>
      </c>
      <c r="P2302">
        <v>6.3</v>
      </c>
      <c r="R2302" t="str">
        <v>Muppets from Space</v>
      </c>
      <c r="S2302">
        <v>36317</v>
      </c>
      <c r="T2302">
        <v>1999</v>
      </c>
      <c r="U2302" t="str">
        <v>1990s</v>
      </c>
      <c r="V2302" t="str">
        <v>Color</v>
      </c>
      <c r="W2302" t="str">
        <v>Adventure</v>
      </c>
      <c r="X2302" t="str">
        <v>English</v>
      </c>
      <c r="Y2302" t="str">
        <v>USA</v>
      </c>
      <c r="Z2302" t="str">
        <v>G</v>
      </c>
      <c r="AA2302" t="str">
        <v>Josh Charles</v>
      </c>
      <c r="AB2302" t="str">
        <v>Tim Hill</v>
      </c>
      <c r="AC2302">
        <v>1000</v>
      </c>
      <c r="AD2302">
        <v>3243</v>
      </c>
      <c r="AE2302">
        <v>25</v>
      </c>
      <c r="AF2302">
        <v>619</v>
      </c>
      <c r="AG2302">
        <v>6.2</v>
      </c>
      <c r="AH2302">
        <v>70</v>
      </c>
      <c r="AI2302">
        <v>87</v>
      </c>
      <c r="AJ2302">
        <v>16290976</v>
      </c>
    </row>
    <row r="2303" spans="1:36" x14ac:dyDescent="0.25">
      <c r="A2303" t="str">
        <v>One Night with the King</v>
      </c>
      <c r="B2303">
        <v>38813</v>
      </c>
      <c r="C2303">
        <v>2006</v>
      </c>
      <c r="D2303" t="str">
        <v>2000s</v>
      </c>
      <c r="E2303" t="str">
        <v>Color</v>
      </c>
      <c r="F2303" t="str">
        <v>Biography</v>
      </c>
      <c r="G2303" t="str">
        <v>English</v>
      </c>
      <c r="H2303" t="str">
        <v>USA</v>
      </c>
      <c r="I2303" t="str">
        <v>PG</v>
      </c>
      <c r="J2303" t="str">
        <v>James Callis</v>
      </c>
      <c r="K2303" t="str">
        <v>Michael O. Sajbel</v>
      </c>
      <c r="L2303">
        <v>541</v>
      </c>
      <c r="M2303">
        <v>908</v>
      </c>
      <c r="N2303">
        <v>6</v>
      </c>
      <c r="O2303">
        <v>0</v>
      </c>
      <c r="P2303">
        <v>6.3</v>
      </c>
      <c r="R2303" t="str">
        <v>Swing Vote</v>
      </c>
      <c r="S2303">
        <v>39617</v>
      </c>
      <c r="T2303">
        <v>2008</v>
      </c>
      <c r="U2303" t="str">
        <v>2000s</v>
      </c>
      <c r="V2303" t="str">
        <v>Color</v>
      </c>
      <c r="W2303" t="str">
        <v>Comedy</v>
      </c>
      <c r="X2303" t="str">
        <v>English</v>
      </c>
      <c r="Y2303" t="str">
        <v>USA</v>
      </c>
      <c r="Z2303" t="str">
        <v>PG-13</v>
      </c>
      <c r="AA2303" t="str">
        <v>Madeline Carroll</v>
      </c>
      <c r="AB2303" t="str">
        <v>Joshua Michael Stern</v>
      </c>
      <c r="AC2303">
        <v>1000</v>
      </c>
      <c r="AD2303">
        <v>6212</v>
      </c>
      <c r="AE2303">
        <v>0</v>
      </c>
      <c r="AF2303">
        <v>1000</v>
      </c>
      <c r="AG2303">
        <v>6.1</v>
      </c>
      <c r="AH2303">
        <v>131</v>
      </c>
      <c r="AI2303">
        <v>120</v>
      </c>
      <c r="AJ2303">
        <v>16284360</v>
      </c>
    </row>
    <row r="2304" spans="1:36" x14ac:dyDescent="0.25">
      <c r="A2304" t="str">
        <v>Celebrity</v>
      </c>
      <c r="B2304">
        <v>36107</v>
      </c>
      <c r="C2304">
        <v>1998</v>
      </c>
      <c r="D2304" t="str">
        <v>1990s</v>
      </c>
      <c r="E2304" t="str">
        <v>Black and White</v>
      </c>
      <c r="F2304" t="str">
        <v>Comedy</v>
      </c>
      <c r="G2304" t="str">
        <v>English</v>
      </c>
      <c r="H2304" t="str">
        <v>USA</v>
      </c>
      <c r="I2304" t="str">
        <v>R</v>
      </c>
      <c r="J2304" t="str">
        <v>Melanie Griffith</v>
      </c>
      <c r="K2304" t="str">
        <v>Woody Allen</v>
      </c>
      <c r="L2304">
        <v>537</v>
      </c>
      <c r="M2304">
        <v>943</v>
      </c>
      <c r="N2304">
        <v>11000</v>
      </c>
      <c r="O2304">
        <v>652</v>
      </c>
      <c r="P2304">
        <v>6.3</v>
      </c>
      <c r="R2304" t="str">
        <v>Elizabeth: The Golden Age</v>
      </c>
      <c r="S2304">
        <v>39249</v>
      </c>
      <c r="T2304">
        <v>2007</v>
      </c>
      <c r="U2304" t="str">
        <v>2000s</v>
      </c>
      <c r="V2304" t="str">
        <v>Color</v>
      </c>
      <c r="W2304" t="str">
        <v>Biography</v>
      </c>
      <c r="X2304" t="str">
        <v>English</v>
      </c>
      <c r="Y2304" t="str">
        <v>UK</v>
      </c>
      <c r="Z2304" t="str">
        <v>PG-13</v>
      </c>
      <c r="AA2304" t="str">
        <v>Eddie Redmayne</v>
      </c>
      <c r="AB2304" t="str">
        <v>Shekhar Kapur</v>
      </c>
      <c r="AC2304">
        <v>13000</v>
      </c>
      <c r="AD2304">
        <v>16899</v>
      </c>
      <c r="AE2304">
        <v>159</v>
      </c>
      <c r="AF2304">
        <v>0</v>
      </c>
      <c r="AG2304">
        <v>6.9</v>
      </c>
      <c r="AH2304">
        <v>202</v>
      </c>
      <c r="AI2304">
        <v>114</v>
      </c>
      <c r="AJ2304">
        <v>16264475</v>
      </c>
    </row>
    <row r="2305" spans="1:36" x14ac:dyDescent="0.25">
      <c r="A2305" t="str">
        <v>Ace Ventura: When Nature Calls</v>
      </c>
      <c r="B2305">
        <v>34981</v>
      </c>
      <c r="C2305">
        <v>1995</v>
      </c>
      <c r="D2305" t="str">
        <v>1990s</v>
      </c>
      <c r="E2305" t="str">
        <v>Color</v>
      </c>
      <c r="F2305" t="str">
        <v>Adventure</v>
      </c>
      <c r="G2305" t="str">
        <v>English</v>
      </c>
      <c r="H2305" t="str">
        <v>USA</v>
      </c>
      <c r="I2305" t="str">
        <v>PG-13</v>
      </c>
      <c r="J2305" t="str">
        <v>Bruce Spence</v>
      </c>
      <c r="K2305" t="str">
        <v>Steve Oedekerk</v>
      </c>
      <c r="L2305">
        <v>531</v>
      </c>
      <c r="M2305">
        <v>2203</v>
      </c>
      <c r="N2305">
        <v>176</v>
      </c>
      <c r="O2305">
        <v>0</v>
      </c>
      <c r="P2305">
        <v>6.3</v>
      </c>
      <c r="R2305" t="str">
        <v>Original Sin</v>
      </c>
      <c r="S2305">
        <v>36993</v>
      </c>
      <c r="T2305">
        <v>2001</v>
      </c>
      <c r="U2305" t="str">
        <v>2000s</v>
      </c>
      <c r="V2305" t="str">
        <v>Color</v>
      </c>
      <c r="W2305" t="str">
        <v>Drama</v>
      </c>
      <c r="X2305" t="str">
        <v>English</v>
      </c>
      <c r="Y2305" t="str">
        <v>France</v>
      </c>
      <c r="Z2305" t="str">
        <v>R</v>
      </c>
      <c r="AA2305" t="str">
        <v>Angelina Jolie Pitt</v>
      </c>
      <c r="AB2305" t="str">
        <v>Michael Cristofer</v>
      </c>
      <c r="AC2305">
        <v>11000</v>
      </c>
      <c r="AD2305">
        <v>11662</v>
      </c>
      <c r="AE2305">
        <v>49</v>
      </c>
      <c r="AF2305">
        <v>3000</v>
      </c>
      <c r="AG2305">
        <v>6</v>
      </c>
      <c r="AH2305">
        <v>93</v>
      </c>
      <c r="AI2305">
        <v>118</v>
      </c>
      <c r="AJ2305">
        <v>16252765</v>
      </c>
    </row>
    <row r="2306" spans="1:36" x14ac:dyDescent="0.25">
      <c r="A2306" t="str">
        <v>The Chronicles of Narnia: The Voyage of the Dawn Treader</v>
      </c>
      <c r="B2306">
        <v>40305</v>
      </c>
      <c r="C2306">
        <v>2010</v>
      </c>
      <c r="D2306" t="str">
        <v>2010s</v>
      </c>
      <c r="E2306" t="str">
        <v>Color</v>
      </c>
      <c r="F2306" t="str">
        <v>Adventure</v>
      </c>
      <c r="G2306" t="str">
        <v>English</v>
      </c>
      <c r="H2306" t="str">
        <v>USA</v>
      </c>
      <c r="I2306" t="str">
        <v>PG</v>
      </c>
      <c r="J2306" t="str">
        <v>Bruce Spence</v>
      </c>
      <c r="K2306" t="str">
        <v>Michael Apted</v>
      </c>
      <c r="L2306">
        <v>531</v>
      </c>
      <c r="M2306">
        <v>764</v>
      </c>
      <c r="N2306">
        <v>150</v>
      </c>
      <c r="O2306">
        <v>11000</v>
      </c>
      <c r="P2306">
        <v>6.3</v>
      </c>
      <c r="R2306" t="str">
        <v>21 Grams</v>
      </c>
      <c r="S2306">
        <v>37788</v>
      </c>
      <c r="T2306">
        <v>2003</v>
      </c>
      <c r="U2306" t="str">
        <v>2000s</v>
      </c>
      <c r="V2306" t="str">
        <v>Color</v>
      </c>
      <c r="W2306" t="str">
        <v>Drama</v>
      </c>
      <c r="X2306" t="str">
        <v>English</v>
      </c>
      <c r="Y2306" t="str">
        <v>USA</v>
      </c>
      <c r="Z2306" t="str">
        <v>R</v>
      </c>
      <c r="AA2306" t="str">
        <v>Naomi Watts</v>
      </c>
      <c r="AB2306" t="str">
        <v>Alejandro G. IÃ±Ã¡rritu</v>
      </c>
      <c r="AC2306">
        <v>6000</v>
      </c>
      <c r="AD2306">
        <v>7567</v>
      </c>
      <c r="AE2306">
        <v>0</v>
      </c>
      <c r="AF2306">
        <v>0</v>
      </c>
      <c r="AG2306">
        <v>7.7</v>
      </c>
      <c r="AH2306">
        <v>192</v>
      </c>
      <c r="AI2306">
        <v>124</v>
      </c>
      <c r="AJ2306">
        <v>16248701</v>
      </c>
    </row>
    <row r="2307" spans="1:36" x14ac:dyDescent="0.25">
      <c r="A2307" t="str">
        <v>Kill List</v>
      </c>
      <c r="B2307">
        <v>40705</v>
      </c>
      <c r="C2307">
        <v>2011</v>
      </c>
      <c r="D2307" t="str">
        <v>2010s</v>
      </c>
      <c r="E2307" t="str">
        <v>Color</v>
      </c>
      <c r="F2307" t="str">
        <v>Crime</v>
      </c>
      <c r="G2307" t="str">
        <v>English</v>
      </c>
      <c r="H2307" t="str">
        <v>UK</v>
      </c>
      <c r="I2307" t="str">
        <v>Not Rated</v>
      </c>
      <c r="J2307" t="str">
        <v>MyAnna Buring</v>
      </c>
      <c r="K2307" t="str">
        <v>Ben Wheatley</v>
      </c>
      <c r="L2307">
        <v>513</v>
      </c>
      <c r="M2307">
        <v>1269</v>
      </c>
      <c r="N2307">
        <v>214</v>
      </c>
      <c r="O2307">
        <v>0</v>
      </c>
      <c r="P2307">
        <v>6.3</v>
      </c>
      <c r="R2307" t="str">
        <v>The Perfect Man</v>
      </c>
      <c r="S2307">
        <v>38376</v>
      </c>
      <c r="T2307">
        <v>2005</v>
      </c>
      <c r="U2307" t="str">
        <v>2000s</v>
      </c>
      <c r="V2307" t="str">
        <v>Color</v>
      </c>
      <c r="W2307" t="str">
        <v>Comedy</v>
      </c>
      <c r="X2307" t="str">
        <v>English</v>
      </c>
      <c r="Y2307" t="str">
        <v>USA</v>
      </c>
      <c r="Z2307" t="str">
        <v>PG</v>
      </c>
      <c r="AA2307" t="str">
        <v>Ben Feldman</v>
      </c>
      <c r="AB2307" t="str">
        <v>Mark Rosman</v>
      </c>
      <c r="AC2307">
        <v>1000</v>
      </c>
      <c r="AD2307">
        <v>4789</v>
      </c>
      <c r="AE2307">
        <v>15</v>
      </c>
      <c r="AF2307">
        <v>767</v>
      </c>
      <c r="AG2307">
        <v>5.5</v>
      </c>
      <c r="AH2307">
        <v>65</v>
      </c>
      <c r="AI2307">
        <v>100</v>
      </c>
      <c r="AJ2307">
        <v>16247775</v>
      </c>
    </row>
    <row r="2308" spans="1:36" x14ac:dyDescent="0.25">
      <c r="A2308" t="str">
        <v>Trainwreck</v>
      </c>
      <c r="B2308">
        <v>42072</v>
      </c>
      <c r="C2308">
        <v>2015</v>
      </c>
      <c r="D2308" t="str">
        <v>2010s</v>
      </c>
      <c r="E2308" t="str">
        <v>Color</v>
      </c>
      <c r="F2308" t="str">
        <v>Comedy</v>
      </c>
      <c r="G2308" t="str">
        <v>English</v>
      </c>
      <c r="H2308" t="str">
        <v>Japan</v>
      </c>
      <c r="I2308" t="str">
        <v>R</v>
      </c>
      <c r="J2308" t="str">
        <v>Amy Schumer</v>
      </c>
      <c r="K2308" t="str">
        <v>Judd Apatow</v>
      </c>
      <c r="L2308">
        <v>492</v>
      </c>
      <c r="M2308">
        <v>1450</v>
      </c>
      <c r="N2308">
        <v>0</v>
      </c>
      <c r="O2308">
        <v>25000</v>
      </c>
      <c r="P2308">
        <v>6.3</v>
      </c>
      <c r="R2308" t="str">
        <v>Black Christmas</v>
      </c>
      <c r="S2308">
        <v>38802</v>
      </c>
      <c r="T2308">
        <v>2006</v>
      </c>
      <c r="U2308" t="str">
        <v>2000s</v>
      </c>
      <c r="V2308" t="str">
        <v>Color</v>
      </c>
      <c r="W2308" t="str">
        <v>Horror</v>
      </c>
      <c r="X2308" t="str">
        <v>English</v>
      </c>
      <c r="Y2308" t="str">
        <v>USA</v>
      </c>
      <c r="Z2308" t="str">
        <v>R</v>
      </c>
      <c r="AA2308" t="str">
        <v>Oliver Hudson</v>
      </c>
      <c r="AB2308" t="str">
        <v>Glen Morgan</v>
      </c>
      <c r="AC2308">
        <v>607</v>
      </c>
      <c r="AD2308">
        <v>1611</v>
      </c>
      <c r="AE2308">
        <v>17</v>
      </c>
      <c r="AF2308">
        <v>0</v>
      </c>
      <c r="AG2308">
        <v>4.5</v>
      </c>
      <c r="AH2308">
        <v>186</v>
      </c>
      <c r="AI2308">
        <v>94</v>
      </c>
      <c r="AJ2308">
        <v>16235293</v>
      </c>
    </row>
    <row r="2309" spans="1:36" x14ac:dyDescent="0.25">
      <c r="A2309" t="str">
        <v>Cyrus</v>
      </c>
      <c r="B2309">
        <v>40389</v>
      </c>
      <c r="C2309">
        <v>2010</v>
      </c>
      <c r="D2309" t="str">
        <v>2010s</v>
      </c>
      <c r="E2309" t="str">
        <v>Color</v>
      </c>
      <c r="F2309" t="str">
        <v>Comedy</v>
      </c>
      <c r="G2309" t="str">
        <v>English</v>
      </c>
      <c r="H2309" t="str">
        <v>USA</v>
      </c>
      <c r="I2309" t="str">
        <v>R</v>
      </c>
      <c r="J2309" t="str">
        <v>Matt Walsh</v>
      </c>
      <c r="K2309" t="str">
        <v>Jay Duplass</v>
      </c>
      <c r="L2309">
        <v>490</v>
      </c>
      <c r="M2309">
        <v>1136</v>
      </c>
      <c r="N2309">
        <v>157</v>
      </c>
      <c r="O2309">
        <v>0</v>
      </c>
      <c r="P2309">
        <v>6.3</v>
      </c>
      <c r="R2309" t="str">
        <v>Jennifer's Body</v>
      </c>
      <c r="S2309">
        <v>40055</v>
      </c>
      <c r="T2309">
        <v>2009</v>
      </c>
      <c r="U2309" t="str">
        <v>2000s</v>
      </c>
      <c r="V2309" t="str">
        <v>Color</v>
      </c>
      <c r="W2309" t="str">
        <v>Comedy</v>
      </c>
      <c r="X2309" t="str">
        <v>English</v>
      </c>
      <c r="Y2309" t="str">
        <v>USA</v>
      </c>
      <c r="Z2309" t="str">
        <v>R</v>
      </c>
      <c r="AA2309" t="str">
        <v>J.K. Simmons</v>
      </c>
      <c r="AB2309" t="str">
        <v>Karyn Kusama</v>
      </c>
      <c r="AC2309">
        <v>24000</v>
      </c>
      <c r="AD2309">
        <v>24805</v>
      </c>
      <c r="AE2309">
        <v>45</v>
      </c>
      <c r="AF2309">
        <v>6000</v>
      </c>
      <c r="AG2309">
        <v>5.0999999999999996</v>
      </c>
      <c r="AH2309">
        <v>300</v>
      </c>
      <c r="AI2309">
        <v>107</v>
      </c>
      <c r="AJ2309">
        <v>16204793</v>
      </c>
    </row>
    <row r="2310" spans="1:36" x14ac:dyDescent="0.25">
      <c r="A2310" t="str">
        <v>Letters to God</v>
      </c>
      <c r="B2310">
        <v>40511</v>
      </c>
      <c r="C2310">
        <v>2010</v>
      </c>
      <c r="D2310" t="str">
        <v>2010s</v>
      </c>
      <c r="E2310" t="str">
        <v>Color</v>
      </c>
      <c r="F2310" t="str">
        <v>Drama</v>
      </c>
      <c r="G2310" t="str">
        <v>English</v>
      </c>
      <c r="H2310" t="str">
        <v>USA</v>
      </c>
      <c r="I2310" t="str">
        <v>PG</v>
      </c>
      <c r="J2310" t="str">
        <v>Robyn Lively</v>
      </c>
      <c r="K2310" t="str">
        <v>David Nixon</v>
      </c>
      <c r="L2310">
        <v>439</v>
      </c>
      <c r="M2310">
        <v>1567</v>
      </c>
      <c r="N2310">
        <v>13</v>
      </c>
      <c r="O2310">
        <v>0</v>
      </c>
      <c r="P2310">
        <v>6.3</v>
      </c>
      <c r="R2310" t="str">
        <v>Begin Again</v>
      </c>
      <c r="S2310">
        <v>41416</v>
      </c>
      <c r="T2310">
        <v>2013</v>
      </c>
      <c r="U2310" t="str">
        <v>2010s</v>
      </c>
      <c r="V2310" t="str">
        <v>Color</v>
      </c>
      <c r="W2310" t="str">
        <v>Drama</v>
      </c>
      <c r="X2310" t="str">
        <v>English</v>
      </c>
      <c r="Y2310" t="str">
        <v>USA</v>
      </c>
      <c r="Z2310" t="str">
        <v>R</v>
      </c>
      <c r="AA2310" t="str">
        <v>James Corden</v>
      </c>
      <c r="AB2310" t="str">
        <v>John Carney</v>
      </c>
      <c r="AC2310">
        <v>480</v>
      </c>
      <c r="AD2310">
        <v>517</v>
      </c>
      <c r="AE2310">
        <v>109</v>
      </c>
      <c r="AF2310">
        <v>43000</v>
      </c>
      <c r="AG2310">
        <v>7.4</v>
      </c>
      <c r="AH2310">
        <v>283</v>
      </c>
      <c r="AI2310">
        <v>104</v>
      </c>
      <c r="AJ2310">
        <v>16168741</v>
      </c>
    </row>
    <row r="2311" spans="1:36" x14ac:dyDescent="0.25">
      <c r="A2311" t="str">
        <v>Intolerable Cruelty</v>
      </c>
      <c r="B2311">
        <v>37748</v>
      </c>
      <c r="C2311">
        <v>2003</v>
      </c>
      <c r="D2311" t="str">
        <v>2000s</v>
      </c>
      <c r="E2311" t="str">
        <v>Color</v>
      </c>
      <c r="F2311" t="str">
        <v>Comedy</v>
      </c>
      <c r="G2311" t="str">
        <v>English</v>
      </c>
      <c r="H2311" t="str">
        <v>USA</v>
      </c>
      <c r="I2311" t="str">
        <v>PG-13</v>
      </c>
      <c r="J2311" t="str">
        <v>Cedric the Entertainer</v>
      </c>
      <c r="K2311" t="str">
        <v>Joel Coen</v>
      </c>
      <c r="L2311">
        <v>436</v>
      </c>
      <c r="M2311">
        <v>1395</v>
      </c>
      <c r="N2311">
        <v>0</v>
      </c>
      <c r="O2311">
        <v>0</v>
      </c>
      <c r="P2311">
        <v>6.3</v>
      </c>
      <c r="R2311" t="str">
        <v>Mo' Better Blues</v>
      </c>
      <c r="S2311">
        <v>32935</v>
      </c>
      <c r="T2311">
        <v>1990</v>
      </c>
      <c r="U2311" t="str">
        <v>1990s</v>
      </c>
      <c r="V2311" t="str">
        <v>Color</v>
      </c>
      <c r="W2311" t="str">
        <v>Drama</v>
      </c>
      <c r="X2311" t="str">
        <v>English</v>
      </c>
      <c r="Y2311" t="str">
        <v>USA</v>
      </c>
      <c r="Z2311" t="str">
        <v>R</v>
      </c>
      <c r="AA2311" t="str">
        <v>Denzel Washington</v>
      </c>
      <c r="AB2311" t="str">
        <v>Spike Lee</v>
      </c>
      <c r="AC2311">
        <v>18000</v>
      </c>
      <c r="AD2311">
        <v>19065</v>
      </c>
      <c r="AE2311">
        <v>0</v>
      </c>
      <c r="AF2311">
        <v>720</v>
      </c>
      <c r="AG2311">
        <v>6.5</v>
      </c>
      <c r="AH2311">
        <v>23</v>
      </c>
      <c r="AI2311">
        <v>129</v>
      </c>
      <c r="AJ2311">
        <v>16153600</v>
      </c>
    </row>
    <row r="2312" spans="1:36" x14ac:dyDescent="0.25">
      <c r="A2312" t="str">
        <v>To Rome with Love</v>
      </c>
      <c r="B2312">
        <v>41226</v>
      </c>
      <c r="C2312">
        <v>2012</v>
      </c>
      <c r="D2312" t="str">
        <v>2010s</v>
      </c>
      <c r="E2312" t="str">
        <v>Color</v>
      </c>
      <c r="F2312" t="str">
        <v>Comedy</v>
      </c>
      <c r="G2312" t="str">
        <v>English</v>
      </c>
      <c r="H2312" t="str">
        <v>USA</v>
      </c>
      <c r="I2312" t="str">
        <v>R</v>
      </c>
      <c r="J2312" t="str">
        <v>Ornella Muti</v>
      </c>
      <c r="K2312" t="str">
        <v>Woody Allen</v>
      </c>
      <c r="L2312">
        <v>385</v>
      </c>
      <c r="M2312">
        <v>1205</v>
      </c>
      <c r="N2312">
        <v>11000</v>
      </c>
      <c r="O2312">
        <v>18000</v>
      </c>
      <c r="P2312">
        <v>6.3</v>
      </c>
      <c r="R2312" t="str">
        <v>Vanity Fair</v>
      </c>
      <c r="S2312">
        <v>38209</v>
      </c>
      <c r="T2312">
        <v>2004</v>
      </c>
      <c r="U2312" t="str">
        <v>2000s</v>
      </c>
      <c r="V2312" t="str">
        <v>Color</v>
      </c>
      <c r="W2312" t="str">
        <v>Drama</v>
      </c>
      <c r="X2312" t="str">
        <v>English</v>
      </c>
      <c r="Y2312" t="str">
        <v>USA</v>
      </c>
      <c r="Z2312" t="str">
        <v>PG-13</v>
      </c>
      <c r="AA2312" t="str">
        <v>Romola Garai</v>
      </c>
      <c r="AB2312" t="str">
        <v>Mira Nair</v>
      </c>
      <c r="AC2312">
        <v>805</v>
      </c>
      <c r="AD2312">
        <v>1618</v>
      </c>
      <c r="AE2312">
        <v>300</v>
      </c>
      <c r="AF2312">
        <v>767</v>
      </c>
      <c r="AG2312">
        <v>6.2</v>
      </c>
      <c r="AH2312">
        <v>118</v>
      </c>
      <c r="AI2312">
        <v>141</v>
      </c>
      <c r="AJ2312">
        <v>16123851</v>
      </c>
    </row>
    <row r="2313" spans="1:36" x14ac:dyDescent="0.25">
      <c r="A2313" t="str">
        <v>Tadpole</v>
      </c>
      <c r="B2313">
        <v>36841</v>
      </c>
      <c r="C2313">
        <v>2000</v>
      </c>
      <c r="D2313" t="str">
        <v>2000s</v>
      </c>
      <c r="E2313" t="str">
        <v>Color</v>
      </c>
      <c r="F2313" t="str">
        <v>Comedy</v>
      </c>
      <c r="G2313" t="str">
        <v>English</v>
      </c>
      <c r="H2313" t="str">
        <v>USA</v>
      </c>
      <c r="I2313" t="str">
        <v>PG-13</v>
      </c>
      <c r="J2313" t="str">
        <v>Bebe Neuwirth</v>
      </c>
      <c r="K2313" t="str">
        <v>Gary Winick</v>
      </c>
      <c r="L2313">
        <v>376</v>
      </c>
      <c r="M2313">
        <v>1144</v>
      </c>
      <c r="N2313">
        <v>56</v>
      </c>
      <c r="O2313">
        <v>132</v>
      </c>
      <c r="P2313">
        <v>6.3</v>
      </c>
      <c r="R2313" t="str">
        <v>Bright Lights, Big City</v>
      </c>
      <c r="S2313">
        <v>32284</v>
      </c>
      <c r="T2313">
        <v>1988</v>
      </c>
      <c r="U2313" t="str">
        <v>1980s</v>
      </c>
      <c r="V2313" t="str">
        <v>Color</v>
      </c>
      <c r="W2313" t="str">
        <v>Drama</v>
      </c>
      <c r="X2313" t="str">
        <v>English</v>
      </c>
      <c r="Y2313" t="str">
        <v>USA</v>
      </c>
      <c r="Z2313" t="str">
        <v>R</v>
      </c>
      <c r="AA2313" t="str">
        <v>Dianne Wiest</v>
      </c>
      <c r="AB2313" t="str">
        <v>James Bridges</v>
      </c>
      <c r="AC2313">
        <v>967</v>
      </c>
      <c r="AD2313">
        <v>3067</v>
      </c>
      <c r="AE2313">
        <v>21</v>
      </c>
      <c r="AF2313">
        <v>377</v>
      </c>
      <c r="AG2313">
        <v>5.6</v>
      </c>
      <c r="AH2313">
        <v>28</v>
      </c>
      <c r="AI2313">
        <v>107</v>
      </c>
      <c r="AJ2313">
        <v>16118077</v>
      </c>
    </row>
    <row r="2314" spans="1:36" x14ac:dyDescent="0.25">
      <c r="A2314" t="str">
        <v>Happy, Texas</v>
      </c>
      <c r="B2314">
        <v>36320</v>
      </c>
      <c r="C2314">
        <v>1999</v>
      </c>
      <c r="D2314" t="str">
        <v>1990s</v>
      </c>
      <c r="E2314" t="str">
        <v>Color</v>
      </c>
      <c r="F2314" t="str">
        <v>Comedy</v>
      </c>
      <c r="G2314" t="str">
        <v>English</v>
      </c>
      <c r="H2314" t="str">
        <v>USA</v>
      </c>
      <c r="I2314" t="str">
        <v>PG-13</v>
      </c>
      <c r="J2314" t="str">
        <v>Ally Walker</v>
      </c>
      <c r="K2314" t="str">
        <v>Mark Illsley</v>
      </c>
      <c r="L2314">
        <v>349</v>
      </c>
      <c r="M2314">
        <v>2095</v>
      </c>
      <c r="N2314">
        <v>3</v>
      </c>
      <c r="O2314">
        <v>374</v>
      </c>
      <c r="P2314">
        <v>6.3</v>
      </c>
      <c r="R2314" t="str">
        <v>The Prophecy</v>
      </c>
      <c r="S2314">
        <v>34722</v>
      </c>
      <c r="T2314">
        <v>1995</v>
      </c>
      <c r="U2314" t="str">
        <v>1990s</v>
      </c>
      <c r="V2314" t="str">
        <v>Color</v>
      </c>
      <c r="W2314" t="str">
        <v>Action</v>
      </c>
      <c r="X2314" t="str">
        <v>English</v>
      </c>
      <c r="Y2314" t="str">
        <v>USA</v>
      </c>
      <c r="Z2314" t="str">
        <v>R</v>
      </c>
      <c r="AA2314" t="str">
        <v>Viggo Mortensen</v>
      </c>
      <c r="AB2314" t="str">
        <v>Gregory Widen</v>
      </c>
      <c r="AC2314">
        <v>10000</v>
      </c>
      <c r="AD2314">
        <v>13433</v>
      </c>
      <c r="AE2314">
        <v>10</v>
      </c>
      <c r="AF2314">
        <v>0</v>
      </c>
      <c r="AG2314">
        <v>6.6</v>
      </c>
      <c r="AH2314">
        <v>56</v>
      </c>
      <c r="AI2314">
        <v>98</v>
      </c>
      <c r="AJ2314">
        <v>16115878</v>
      </c>
    </row>
    <row r="2315" spans="1:36" x14ac:dyDescent="0.25">
      <c r="A2315" t="str">
        <v>Mr. Bean's Holiday</v>
      </c>
      <c r="B2315">
        <v>39350</v>
      </c>
      <c r="C2315">
        <v>2007</v>
      </c>
      <c r="D2315" t="str">
        <v>2000s</v>
      </c>
      <c r="E2315" t="str">
        <v>Color</v>
      </c>
      <c r="F2315" t="str">
        <v>Comedy</v>
      </c>
      <c r="G2315" t="str">
        <v>English</v>
      </c>
      <c r="H2315" t="str">
        <v>UK</v>
      </c>
      <c r="I2315" t="str">
        <v>PG</v>
      </c>
      <c r="J2315" t="str">
        <v>Lily Atkinson</v>
      </c>
      <c r="K2315" t="str">
        <v>Steve Bendelack</v>
      </c>
      <c r="L2315">
        <v>328</v>
      </c>
      <c r="M2315">
        <v>794</v>
      </c>
      <c r="N2315">
        <v>68</v>
      </c>
      <c r="O2315">
        <v>0</v>
      </c>
      <c r="P2315">
        <v>6.3</v>
      </c>
      <c r="R2315" t="str">
        <v>Waiting...</v>
      </c>
      <c r="S2315">
        <v>38538</v>
      </c>
      <c r="T2315">
        <v>2005</v>
      </c>
      <c r="U2315" t="str">
        <v>2000s</v>
      </c>
      <c r="V2315" t="str">
        <v>Color</v>
      </c>
      <c r="W2315" t="str">
        <v>Comedy</v>
      </c>
      <c r="X2315" t="str">
        <v>English</v>
      </c>
      <c r="Y2315" t="str">
        <v>USA</v>
      </c>
      <c r="Z2315" t="str">
        <v>R</v>
      </c>
      <c r="AA2315" t="str">
        <v>Ryan Reynolds</v>
      </c>
      <c r="AB2315" t="str">
        <v>Rob McKittrick</v>
      </c>
      <c r="AC2315">
        <v>16000</v>
      </c>
      <c r="AD2315">
        <v>19957</v>
      </c>
      <c r="AE2315">
        <v>6</v>
      </c>
      <c r="AF2315">
        <v>0</v>
      </c>
      <c r="AG2315">
        <v>6.8</v>
      </c>
      <c r="AH2315">
        <v>91</v>
      </c>
      <c r="AI2315">
        <v>94</v>
      </c>
      <c r="AJ2315">
        <v>16101109</v>
      </c>
    </row>
    <row r="2316" spans="1:36" x14ac:dyDescent="0.25">
      <c r="A2316" t="str">
        <v>Thunder and the House of Magic</v>
      </c>
      <c r="B2316">
        <v>41449</v>
      </c>
      <c r="C2316">
        <v>2013</v>
      </c>
      <c r="D2316" t="str">
        <v>2010s</v>
      </c>
      <c r="E2316" t="str">
        <v>Color</v>
      </c>
      <c r="F2316" t="str">
        <v>Adventure</v>
      </c>
      <c r="G2316" t="str">
        <v>English</v>
      </c>
      <c r="H2316" t="str">
        <v>Belgium</v>
      </c>
      <c r="I2316" t="str">
        <v>Not Rated</v>
      </c>
      <c r="J2316" t="str">
        <v>Kyle Hebert</v>
      </c>
      <c r="K2316" t="str">
        <v>Jeremy Degruson</v>
      </c>
      <c r="L2316">
        <v>324</v>
      </c>
      <c r="M2316">
        <v>369</v>
      </c>
      <c r="N2316">
        <v>0</v>
      </c>
      <c r="O2316">
        <v>0</v>
      </c>
      <c r="P2316">
        <v>6.3</v>
      </c>
      <c r="R2316" t="str">
        <v>Fruitvale Station</v>
      </c>
      <c r="S2316">
        <v>41407</v>
      </c>
      <c r="T2316">
        <v>2013</v>
      </c>
      <c r="U2316" t="str">
        <v>2010s</v>
      </c>
      <c r="V2316" t="str">
        <v>Color</v>
      </c>
      <c r="W2316" t="str">
        <v>Biography</v>
      </c>
      <c r="X2316" t="str">
        <v>English</v>
      </c>
      <c r="Y2316" t="str">
        <v>USA</v>
      </c>
      <c r="Z2316" t="str">
        <v>R</v>
      </c>
      <c r="AA2316" t="str">
        <v>Ahna O'Reilly</v>
      </c>
      <c r="AB2316" t="str">
        <v>Ryan Coogler</v>
      </c>
      <c r="AC2316">
        <v>282</v>
      </c>
      <c r="AD2316">
        <v>687</v>
      </c>
      <c r="AE2316">
        <v>0</v>
      </c>
      <c r="AF2316">
        <v>17000</v>
      </c>
      <c r="AG2316">
        <v>7.5</v>
      </c>
      <c r="AH2316">
        <v>327</v>
      </c>
      <c r="AI2316">
        <v>85</v>
      </c>
      <c r="AJ2316">
        <v>16097842</v>
      </c>
    </row>
    <row r="2317" spans="1:36" x14ac:dyDescent="0.25">
      <c r="A2317" t="str">
        <v>The Tigger Movie</v>
      </c>
      <c r="B2317">
        <v>36544</v>
      </c>
      <c r="C2317">
        <v>2000</v>
      </c>
      <c r="D2317" t="str">
        <v>2000s</v>
      </c>
      <c r="E2317" t="str">
        <v>Color</v>
      </c>
      <c r="F2317" t="str">
        <v>Animation</v>
      </c>
      <c r="G2317" t="str">
        <v>English</v>
      </c>
      <c r="H2317" t="str">
        <v>USA</v>
      </c>
      <c r="I2317" t="str">
        <v>G</v>
      </c>
      <c r="J2317" t="str">
        <v>Kath Soucie</v>
      </c>
      <c r="K2317" t="str">
        <v>Jun Falkenstein</v>
      </c>
      <c r="L2317">
        <v>304</v>
      </c>
      <c r="M2317">
        <v>575</v>
      </c>
      <c r="N2317">
        <v>25</v>
      </c>
      <c r="O2317">
        <v>347</v>
      </c>
      <c r="P2317">
        <v>6.3</v>
      </c>
      <c r="R2317" t="str">
        <v>Imagine That</v>
      </c>
      <c r="S2317">
        <v>40166</v>
      </c>
      <c r="T2317">
        <v>2009</v>
      </c>
      <c r="U2317" t="str">
        <v>2000s</v>
      </c>
      <c r="V2317" t="str">
        <v>Color</v>
      </c>
      <c r="W2317" t="str">
        <v>Comedy</v>
      </c>
      <c r="X2317" t="str">
        <v>English</v>
      </c>
      <c r="Y2317" t="str">
        <v>USA</v>
      </c>
      <c r="Z2317" t="str">
        <v>PG</v>
      </c>
      <c r="AA2317" t="str">
        <v>Stephen Root</v>
      </c>
      <c r="AB2317" t="str">
        <v>Karey Kirkpatrick</v>
      </c>
      <c r="AC2317">
        <v>939</v>
      </c>
      <c r="AD2317">
        <v>3742</v>
      </c>
      <c r="AE2317">
        <v>11</v>
      </c>
      <c r="AF2317">
        <v>610</v>
      </c>
      <c r="AG2317">
        <v>5.6</v>
      </c>
      <c r="AH2317">
        <v>93</v>
      </c>
      <c r="AI2317">
        <v>107</v>
      </c>
      <c r="AJ2317">
        <v>16088610</v>
      </c>
    </row>
    <row r="2318" spans="1:36" x14ac:dyDescent="0.25">
      <c r="A2318" t="str">
        <v>Moonraker</v>
      </c>
      <c r="B2318">
        <v>29121</v>
      </c>
      <c r="C2318">
        <v>1979</v>
      </c>
      <c r="D2318" t="str">
        <v>1970s</v>
      </c>
      <c r="E2318" t="str">
        <v>Color</v>
      </c>
      <c r="F2318" t="str">
        <v>Action</v>
      </c>
      <c r="G2318" t="str">
        <v>English</v>
      </c>
      <c r="H2318" t="str">
        <v>UK</v>
      </c>
      <c r="I2318" t="str">
        <v>PG</v>
      </c>
      <c r="J2318" t="str">
        <v>Desmond Llewelyn</v>
      </c>
      <c r="K2318" t="str">
        <v>Lewis Gilbert</v>
      </c>
      <c r="L2318">
        <v>244</v>
      </c>
      <c r="M2318">
        <v>1008</v>
      </c>
      <c r="N2318">
        <v>43</v>
      </c>
      <c r="O2318">
        <v>0</v>
      </c>
      <c r="P2318">
        <v>6.3</v>
      </c>
      <c r="R2318" t="str">
        <v>Dr. No</v>
      </c>
      <c r="S2318">
        <v>22977</v>
      </c>
      <c r="T2318">
        <v>1962</v>
      </c>
      <c r="U2318" t="str">
        <v>1960s</v>
      </c>
      <c r="V2318" t="str">
        <v>Color</v>
      </c>
      <c r="W2318" t="str">
        <v>Action</v>
      </c>
      <c r="X2318" t="str">
        <v>English</v>
      </c>
      <c r="Y2318" t="str">
        <v>UK</v>
      </c>
      <c r="Z2318" t="str">
        <v>Approved</v>
      </c>
      <c r="AA2318" t="str">
        <v>Ursula Andress</v>
      </c>
      <c r="AB2318" t="str">
        <v>Terence Young</v>
      </c>
      <c r="AC2318">
        <v>650</v>
      </c>
      <c r="AD2318">
        <v>1421</v>
      </c>
      <c r="AE2318">
        <v>92</v>
      </c>
      <c r="AF2318">
        <v>5000</v>
      </c>
      <c r="AG2318">
        <v>7.3</v>
      </c>
      <c r="AH2318">
        <v>184</v>
      </c>
      <c r="AI2318">
        <v>110</v>
      </c>
      <c r="AJ2318">
        <v>16067035</v>
      </c>
    </row>
    <row r="2319" spans="1:36" x14ac:dyDescent="0.25">
      <c r="A2319" t="str">
        <v>Somewhere</v>
      </c>
      <c r="B2319">
        <v>40350</v>
      </c>
      <c r="C2319">
        <v>2010</v>
      </c>
      <c r="D2319" t="str">
        <v>2010s</v>
      </c>
      <c r="E2319" t="str">
        <v>Color</v>
      </c>
      <c r="F2319" t="str">
        <v>Comedy</v>
      </c>
      <c r="G2319" t="str">
        <v>English</v>
      </c>
      <c r="H2319" t="str">
        <v>USA</v>
      </c>
      <c r="I2319" t="str">
        <v>R</v>
      </c>
      <c r="J2319" t="str">
        <v>Nathalie Fay</v>
      </c>
      <c r="K2319" t="str">
        <v>Sofia Coppola</v>
      </c>
      <c r="L2319">
        <v>227</v>
      </c>
      <c r="M2319">
        <v>684</v>
      </c>
      <c r="N2319">
        <v>0</v>
      </c>
      <c r="O2319">
        <v>0</v>
      </c>
      <c r="P2319">
        <v>6.3</v>
      </c>
      <c r="R2319" t="str">
        <v>Kung Pow: Enter the Fist</v>
      </c>
      <c r="S2319">
        <v>37305</v>
      </c>
      <c r="T2319">
        <v>2002</v>
      </c>
      <c r="U2319" t="str">
        <v>2000s</v>
      </c>
      <c r="V2319" t="str">
        <v>Color</v>
      </c>
      <c r="W2319" t="str">
        <v>Action</v>
      </c>
      <c r="X2319" t="str">
        <v>English</v>
      </c>
      <c r="Y2319" t="str">
        <v>USA</v>
      </c>
      <c r="Z2319" t="str">
        <v>PG-13</v>
      </c>
      <c r="AA2319" t="str">
        <v>Steve Oedekerk</v>
      </c>
      <c r="AB2319" t="str">
        <v>Steve Oedekerk</v>
      </c>
      <c r="AC2319">
        <v>176</v>
      </c>
      <c r="AD2319">
        <v>361</v>
      </c>
      <c r="AE2319">
        <v>176</v>
      </c>
      <c r="AF2319">
        <v>0</v>
      </c>
      <c r="AG2319">
        <v>6.2</v>
      </c>
      <c r="AH2319">
        <v>63</v>
      </c>
      <c r="AI2319">
        <v>81</v>
      </c>
      <c r="AJ2319">
        <v>16033556</v>
      </c>
    </row>
    <row r="2320" spans="1:36" x14ac:dyDescent="0.25">
      <c r="A2320" t="str">
        <v>Johnny English Reborn</v>
      </c>
      <c r="B2320">
        <v>40722</v>
      </c>
      <c r="C2320">
        <v>2011</v>
      </c>
      <c r="D2320" t="str">
        <v>2010s</v>
      </c>
      <c r="E2320" t="str">
        <v>Color</v>
      </c>
      <c r="F2320" t="str">
        <v>Action</v>
      </c>
      <c r="G2320" t="str">
        <v>English</v>
      </c>
      <c r="H2320" t="str">
        <v>USA</v>
      </c>
      <c r="I2320" t="str">
        <v>PG</v>
      </c>
      <c r="J2320" t="str">
        <v>Daniel Kaluuya</v>
      </c>
      <c r="K2320" t="str">
        <v>Oliver Parker</v>
      </c>
      <c r="L2320">
        <v>219</v>
      </c>
      <c r="M2320">
        <v>661</v>
      </c>
      <c r="N2320">
        <v>32</v>
      </c>
      <c r="O2320">
        <v>17000</v>
      </c>
      <c r="P2320">
        <v>6.3</v>
      </c>
      <c r="R2320" t="str">
        <v>The Transporter Refueled</v>
      </c>
      <c r="S2320">
        <v>42064</v>
      </c>
      <c r="T2320">
        <v>2015</v>
      </c>
      <c r="U2320" t="str">
        <v>2010s</v>
      </c>
      <c r="V2320" t="str">
        <v>Color</v>
      </c>
      <c r="W2320" t="str">
        <v>Action</v>
      </c>
      <c r="X2320" t="str">
        <v>English</v>
      </c>
      <c r="Y2320" t="str">
        <v>France</v>
      </c>
      <c r="Z2320" t="str">
        <v>PG-13</v>
      </c>
      <c r="AA2320" t="str">
        <v>Ed Skrein</v>
      </c>
      <c r="AB2320" t="str">
        <v>Camille Delamarre</v>
      </c>
      <c r="AC2320">
        <v>805</v>
      </c>
      <c r="AD2320">
        <v>1411</v>
      </c>
      <c r="AE2320">
        <v>11</v>
      </c>
      <c r="AF2320">
        <v>0</v>
      </c>
      <c r="AG2320">
        <v>5.0999999999999996</v>
      </c>
      <c r="AH2320">
        <v>148</v>
      </c>
      <c r="AI2320">
        <v>96</v>
      </c>
      <c r="AJ2320">
        <v>16027866</v>
      </c>
    </row>
    <row r="2321" spans="1:36" x14ac:dyDescent="0.25">
      <c r="A2321" t="str">
        <v>Paranormal Activity</v>
      </c>
      <c r="B2321">
        <v>39432</v>
      </c>
      <c r="C2321">
        <v>2007</v>
      </c>
      <c r="D2321" t="str">
        <v>2000s</v>
      </c>
      <c r="E2321" t="str">
        <v>Color</v>
      </c>
      <c r="F2321" t="str">
        <v>Horror</v>
      </c>
      <c r="G2321" t="str">
        <v>English</v>
      </c>
      <c r="H2321" t="str">
        <v>USA</v>
      </c>
      <c r="I2321" t="str">
        <v>R</v>
      </c>
      <c r="J2321" t="str">
        <v>Micah Sloat</v>
      </c>
      <c r="K2321" t="str">
        <v>Oren Peli</v>
      </c>
      <c r="L2321">
        <v>189</v>
      </c>
      <c r="M2321">
        <v>330</v>
      </c>
      <c r="N2321">
        <v>110</v>
      </c>
      <c r="O2321">
        <v>12000</v>
      </c>
      <c r="P2321">
        <v>6.3</v>
      </c>
      <c r="R2321" t="str">
        <v>O</v>
      </c>
      <c r="S2321">
        <v>36898</v>
      </c>
      <c r="T2321">
        <v>2001</v>
      </c>
      <c r="U2321" t="str">
        <v>2000s</v>
      </c>
      <c r="V2321" t="str">
        <v>Color</v>
      </c>
      <c r="W2321" t="str">
        <v>Drama</v>
      </c>
      <c r="X2321" t="str">
        <v>English</v>
      </c>
      <c r="Y2321" t="str">
        <v>USA</v>
      </c>
      <c r="Z2321" t="str">
        <v>R</v>
      </c>
      <c r="AA2321" t="str">
        <v>Mekhi Phifer</v>
      </c>
      <c r="AB2321" t="str">
        <v>Tim Blake Nelson</v>
      </c>
      <c r="AC2321">
        <v>1000</v>
      </c>
      <c r="AD2321">
        <v>3300</v>
      </c>
      <c r="AE2321">
        <v>596</v>
      </c>
      <c r="AF2321">
        <v>0</v>
      </c>
      <c r="AG2321">
        <v>6.2</v>
      </c>
      <c r="AH2321">
        <v>92</v>
      </c>
      <c r="AI2321">
        <v>95</v>
      </c>
      <c r="AJ2321">
        <v>16017403</v>
      </c>
    </row>
    <row r="2322" spans="1:36" x14ac:dyDescent="0.25">
      <c r="A2322" t="str">
        <v>The Sticky Fingers of Time</v>
      </c>
      <c r="B2322">
        <v>35781</v>
      </c>
      <c r="C2322">
        <v>1997</v>
      </c>
      <c r="D2322" t="str">
        <v>1990s</v>
      </c>
      <c r="E2322" t="str">
        <v>Black and White</v>
      </c>
      <c r="F2322" t="str">
        <v>Sci-Fi</v>
      </c>
      <c r="G2322" t="str">
        <v>English</v>
      </c>
      <c r="H2322" t="str">
        <v>USA</v>
      </c>
      <c r="I2322" t="str">
        <v>Not Rated</v>
      </c>
      <c r="J2322" t="str">
        <v>James Urbaniak</v>
      </c>
      <c r="K2322" t="str">
        <v>Hilary Brougher</v>
      </c>
      <c r="L2322">
        <v>119</v>
      </c>
      <c r="M2322">
        <v>154</v>
      </c>
      <c r="N2322">
        <v>0</v>
      </c>
      <c r="O2322">
        <v>67</v>
      </c>
      <c r="P2322">
        <v>6.3</v>
      </c>
      <c r="R2322" t="str">
        <v>The Raven</v>
      </c>
      <c r="S2322">
        <v>41176</v>
      </c>
      <c r="T2322">
        <v>2012</v>
      </c>
      <c r="U2322" t="str">
        <v>2010s</v>
      </c>
      <c r="V2322" t="str">
        <v>Color</v>
      </c>
      <c r="W2322" t="str">
        <v>Crime</v>
      </c>
      <c r="X2322" t="str">
        <v>English</v>
      </c>
      <c r="Y2322" t="str">
        <v>USA</v>
      </c>
      <c r="Z2322" t="str">
        <v>R</v>
      </c>
      <c r="AA2322" t="str">
        <v>Pam Ferris</v>
      </c>
      <c r="AB2322" t="str">
        <v>James McTeigue</v>
      </c>
      <c r="AC2322">
        <v>771</v>
      </c>
      <c r="AD2322">
        <v>2356</v>
      </c>
      <c r="AE2322">
        <v>160</v>
      </c>
      <c r="AF2322">
        <v>35000</v>
      </c>
      <c r="AG2322">
        <v>6.4</v>
      </c>
      <c r="AH2322">
        <v>265</v>
      </c>
      <c r="AI2322">
        <v>110</v>
      </c>
      <c r="AJ2322">
        <v>16005978</v>
      </c>
    </row>
    <row r="2323" spans="1:36" x14ac:dyDescent="0.25">
      <c r="A2323" t="str">
        <v>The Broadway Melody</v>
      </c>
      <c r="B2323">
        <v>10908</v>
      </c>
      <c r="C2323">
        <v>1929</v>
      </c>
      <c r="D2323" t="str">
        <v>1920s</v>
      </c>
      <c r="E2323" t="str">
        <v>Black and White</v>
      </c>
      <c r="F2323" t="str">
        <v>Musical</v>
      </c>
      <c r="G2323" t="str">
        <v>English</v>
      </c>
      <c r="H2323" t="str">
        <v>USA</v>
      </c>
      <c r="I2323" t="str">
        <v>Passed</v>
      </c>
      <c r="J2323" t="str">
        <v>Anita Page</v>
      </c>
      <c r="K2323" t="str">
        <v>Harry Beaumont</v>
      </c>
      <c r="L2323">
        <v>77</v>
      </c>
      <c r="M2323">
        <v>109</v>
      </c>
      <c r="N2323">
        <v>4</v>
      </c>
      <c r="O2323">
        <v>167</v>
      </c>
      <c r="P2323">
        <v>6.3</v>
      </c>
      <c r="R2323" t="str">
        <v>Armored</v>
      </c>
      <c r="S2323">
        <v>39838</v>
      </c>
      <c r="T2323">
        <v>2009</v>
      </c>
      <c r="U2323" t="str">
        <v>2000s</v>
      </c>
      <c r="V2323" t="str">
        <v>Color</v>
      </c>
      <c r="W2323" t="str">
        <v>Action</v>
      </c>
      <c r="X2323" t="str">
        <v>English</v>
      </c>
      <c r="Y2323" t="str">
        <v>USA</v>
      </c>
      <c r="Z2323" t="str">
        <v>PG-13</v>
      </c>
      <c r="AA2323" t="str">
        <v>Andrew Fiscella</v>
      </c>
      <c r="AB2323" t="str">
        <v>NimrÃ³d Antal</v>
      </c>
      <c r="AC2323">
        <v>137000</v>
      </c>
      <c r="AD2323">
        <v>137712</v>
      </c>
      <c r="AE2323">
        <v>190</v>
      </c>
      <c r="AF2323">
        <v>0</v>
      </c>
      <c r="AG2323">
        <v>5.7</v>
      </c>
      <c r="AH2323">
        <v>107</v>
      </c>
      <c r="AI2323">
        <v>88</v>
      </c>
      <c r="AJ2323">
        <v>15988876</v>
      </c>
    </row>
    <row r="2324" spans="1:36" x14ac:dyDescent="0.25">
      <c r="A2324" t="str">
        <v>Married Life</v>
      </c>
      <c r="B2324">
        <v>39412</v>
      </c>
      <c r="C2324">
        <v>2007</v>
      </c>
      <c r="D2324" t="str">
        <v>2000s</v>
      </c>
      <c r="E2324" t="str">
        <v>Color</v>
      </c>
      <c r="F2324" t="str">
        <v>Crime</v>
      </c>
      <c r="G2324" t="str">
        <v>English</v>
      </c>
      <c r="H2324" t="str">
        <v>USA</v>
      </c>
      <c r="I2324" t="str">
        <v>PG-13</v>
      </c>
      <c r="J2324" t="str">
        <v>David Richmond-Peck</v>
      </c>
      <c r="K2324" t="str">
        <v>Ira Sachs</v>
      </c>
      <c r="L2324">
        <v>60</v>
      </c>
      <c r="M2324">
        <v>141</v>
      </c>
      <c r="N2324">
        <v>60</v>
      </c>
      <c r="O2324">
        <v>314</v>
      </c>
      <c r="P2324">
        <v>6.3</v>
      </c>
      <c r="R2324" t="str">
        <v>Marie Antoinette</v>
      </c>
      <c r="S2324">
        <v>38721</v>
      </c>
      <c r="T2324">
        <v>2006</v>
      </c>
      <c r="U2324" t="str">
        <v>2000s</v>
      </c>
      <c r="V2324" t="str">
        <v>Color</v>
      </c>
      <c r="W2324" t="str">
        <v>Biography</v>
      </c>
      <c r="X2324" t="str">
        <v>English</v>
      </c>
      <c r="Y2324" t="str">
        <v>USA</v>
      </c>
      <c r="Z2324" t="str">
        <v>PG-13</v>
      </c>
      <c r="AA2324" t="str">
        <v>Kirsten Dunst</v>
      </c>
      <c r="AB2324" t="str">
        <v>Sofia Coppola</v>
      </c>
      <c r="AC2324">
        <v>4000</v>
      </c>
      <c r="AD2324">
        <v>7243</v>
      </c>
      <c r="AE2324">
        <v>0</v>
      </c>
      <c r="AF2324">
        <v>0</v>
      </c>
      <c r="AG2324">
        <v>6.4</v>
      </c>
      <c r="AH2324">
        <v>260</v>
      </c>
      <c r="AI2324">
        <v>123</v>
      </c>
      <c r="AJ2324">
        <v>15962471</v>
      </c>
    </row>
    <row r="2325" spans="1:36" x14ac:dyDescent="0.25">
      <c r="A2325" t="str">
        <v>Evita</v>
      </c>
      <c r="B2325">
        <v>35233</v>
      </c>
      <c r="C2325">
        <v>1996</v>
      </c>
      <c r="D2325" t="str">
        <v>1990s</v>
      </c>
      <c r="E2325" t="str">
        <v>Color</v>
      </c>
      <c r="F2325" t="str">
        <v>Biography</v>
      </c>
      <c r="G2325" t="str">
        <v>English</v>
      </c>
      <c r="H2325" t="str">
        <v>USA</v>
      </c>
      <c r="I2325" t="str">
        <v>PG</v>
      </c>
      <c r="J2325" t="str">
        <v>Andrea Corr</v>
      </c>
      <c r="K2325" t="str">
        <v>Alan Parker</v>
      </c>
      <c r="L2325">
        <v>57</v>
      </c>
      <c r="M2325">
        <v>164</v>
      </c>
      <c r="N2325">
        <v>317</v>
      </c>
      <c r="O2325">
        <v>0</v>
      </c>
      <c r="P2325">
        <v>6.3</v>
      </c>
      <c r="R2325" t="str">
        <v>Jason Goes to Hell: The Final Friday</v>
      </c>
      <c r="S2325">
        <v>34170</v>
      </c>
      <c r="T2325">
        <v>1993</v>
      </c>
      <c r="U2325" t="str">
        <v>1990s</v>
      </c>
      <c r="V2325" t="str">
        <v>Color</v>
      </c>
      <c r="W2325" t="str">
        <v>Fantasy</v>
      </c>
      <c r="X2325" t="str">
        <v>English</v>
      </c>
      <c r="Y2325" t="str">
        <v>USA</v>
      </c>
      <c r="Z2325" t="str">
        <v>R</v>
      </c>
      <c r="AA2325" t="str">
        <v>Kane Hodder</v>
      </c>
      <c r="AB2325" t="str">
        <v>Adam Marcus</v>
      </c>
      <c r="AC2325">
        <v>935</v>
      </c>
      <c r="AD2325">
        <v>2899</v>
      </c>
      <c r="AE2325">
        <v>18</v>
      </c>
      <c r="AF2325">
        <v>949</v>
      </c>
      <c r="AG2325">
        <v>4.3</v>
      </c>
      <c r="AH2325">
        <v>112</v>
      </c>
      <c r="AI2325">
        <v>91</v>
      </c>
      <c r="AJ2325">
        <v>15935068</v>
      </c>
    </row>
    <row r="2326" spans="1:36" x14ac:dyDescent="0.25">
      <c r="A2326" t="str">
        <v>Bran Nue Dae</v>
      </c>
      <c r="B2326">
        <v>40042</v>
      </c>
      <c r="C2326">
        <v>2009</v>
      </c>
      <c r="D2326" t="str">
        <v>2000s</v>
      </c>
      <c r="E2326" t="str">
        <v>Color</v>
      </c>
      <c r="F2326" t="str">
        <v>Comedy</v>
      </c>
      <c r="G2326" t="str">
        <v>English</v>
      </c>
      <c r="H2326" t="str">
        <v>Australia</v>
      </c>
      <c r="I2326" t="str">
        <v>PG-13</v>
      </c>
      <c r="J2326" t="str">
        <v>Deborah Mailman</v>
      </c>
      <c r="K2326" t="str">
        <v>Rachel Perkins</v>
      </c>
      <c r="L2326">
        <v>46</v>
      </c>
      <c r="M2326">
        <v>225</v>
      </c>
      <c r="N2326">
        <v>3</v>
      </c>
      <c r="O2326">
        <v>479</v>
      </c>
      <c r="P2326">
        <v>6.3</v>
      </c>
      <c r="R2326" t="str">
        <v>Thomas and the Magic Railroad</v>
      </c>
      <c r="S2326">
        <v>36565</v>
      </c>
      <c r="T2326">
        <v>2000</v>
      </c>
      <c r="U2326" t="str">
        <v>2000s</v>
      </c>
      <c r="V2326" t="str">
        <v>Color</v>
      </c>
      <c r="W2326" t="str">
        <v>Adventure</v>
      </c>
      <c r="X2326" t="str">
        <v>English</v>
      </c>
      <c r="Y2326" t="str">
        <v>UK</v>
      </c>
      <c r="Z2326" t="str">
        <v>G</v>
      </c>
      <c r="AA2326" t="str">
        <v>Mara Wilson</v>
      </c>
      <c r="AB2326" t="str">
        <v>Britt Allcroft</v>
      </c>
      <c r="AC2326">
        <v>1000</v>
      </c>
      <c r="AD2326">
        <v>2429</v>
      </c>
      <c r="AE2326">
        <v>2</v>
      </c>
      <c r="AF2326">
        <v>663</v>
      </c>
      <c r="AG2326">
        <v>3.6</v>
      </c>
      <c r="AH2326">
        <v>47</v>
      </c>
      <c r="AI2326">
        <v>85</v>
      </c>
      <c r="AJ2326">
        <v>15911333</v>
      </c>
    </row>
    <row r="2327" spans="1:36" x14ac:dyDescent="0.25">
      <c r="A2327" t="str">
        <v>Cavite</v>
      </c>
      <c r="B2327">
        <v>38555</v>
      </c>
      <c r="C2327">
        <v>2005</v>
      </c>
      <c r="D2327" t="str">
        <v>2000s</v>
      </c>
      <c r="E2327" t="str">
        <v>Color</v>
      </c>
      <c r="F2327" t="str">
        <v>Thriller</v>
      </c>
      <c r="G2327" t="str">
        <v>English</v>
      </c>
      <c r="H2327" t="str">
        <v>Philippines</v>
      </c>
      <c r="I2327" t="str">
        <v>Not Rated</v>
      </c>
      <c r="J2327" t="str">
        <v>Ian Gamazon</v>
      </c>
      <c r="K2327" t="str">
        <v>Neill Dela Llana</v>
      </c>
      <c r="L2327">
        <v>0</v>
      </c>
      <c r="M2327">
        <v>0</v>
      </c>
      <c r="N2327">
        <v>0</v>
      </c>
      <c r="O2327">
        <v>74</v>
      </c>
      <c r="P2327">
        <v>6.3</v>
      </c>
      <c r="R2327" t="str">
        <v>Far from Heaven</v>
      </c>
      <c r="S2327">
        <v>37500</v>
      </c>
      <c r="T2327">
        <v>2002</v>
      </c>
      <c r="U2327" t="str">
        <v>2000s</v>
      </c>
      <c r="V2327" t="str">
        <v>Color</v>
      </c>
      <c r="W2327" t="str">
        <v>Drama</v>
      </c>
      <c r="X2327" t="str">
        <v>English</v>
      </c>
      <c r="Y2327" t="str">
        <v>USA</v>
      </c>
      <c r="Z2327" t="str">
        <v>PG-13</v>
      </c>
      <c r="AA2327" t="str">
        <v>Dennis Quaid</v>
      </c>
      <c r="AB2327" t="str">
        <v>Todd Haynes</v>
      </c>
      <c r="AC2327">
        <v>2000</v>
      </c>
      <c r="AD2327">
        <v>2447</v>
      </c>
      <c r="AE2327">
        <v>162</v>
      </c>
      <c r="AF2327">
        <v>0</v>
      </c>
      <c r="AG2327">
        <v>7.4</v>
      </c>
      <c r="AH2327">
        <v>181</v>
      </c>
      <c r="AI2327">
        <v>107</v>
      </c>
      <c r="AJ2327">
        <v>15854988</v>
      </c>
    </row>
    <row r="2328" spans="1:36" x14ac:dyDescent="0.25">
      <c r="A2328" t="str">
        <v>Night at the Museum: Secret of the Tomb</v>
      </c>
      <c r="B2328">
        <v>41645</v>
      </c>
      <c r="C2328">
        <v>2014</v>
      </c>
      <c r="D2328" t="str">
        <v>2010s</v>
      </c>
      <c r="E2328" t="str">
        <v>Color</v>
      </c>
      <c r="F2328" t="str">
        <v>Adventure</v>
      </c>
      <c r="G2328" t="str">
        <v>English</v>
      </c>
      <c r="H2328" t="str">
        <v>USA</v>
      </c>
      <c r="I2328" t="str">
        <v>PG</v>
      </c>
      <c r="J2328" t="str">
        <v>Robin Williams</v>
      </c>
      <c r="K2328" t="str">
        <v>Shawn Levy</v>
      </c>
      <c r="L2328">
        <v>49000</v>
      </c>
      <c r="M2328">
        <v>53587</v>
      </c>
      <c r="N2328">
        <v>189</v>
      </c>
      <c r="O2328">
        <v>11000</v>
      </c>
      <c r="P2328">
        <v>6.2</v>
      </c>
      <c r="R2328" t="str">
        <v>Devil's Due</v>
      </c>
      <c r="S2328">
        <v>41940</v>
      </c>
      <c r="T2328">
        <v>2014</v>
      </c>
      <c r="U2328" t="str">
        <v>2010s</v>
      </c>
      <c r="V2328" t="str">
        <v>Color</v>
      </c>
      <c r="W2328" t="str">
        <v>Horror</v>
      </c>
      <c r="X2328" t="str">
        <v>English</v>
      </c>
      <c r="Y2328" t="str">
        <v>USA</v>
      </c>
      <c r="Z2328" t="str">
        <v>R</v>
      </c>
      <c r="AA2328" t="str">
        <v>Zach Gilford</v>
      </c>
      <c r="AB2328" t="str">
        <v>Matt Bettinelli-Olpin</v>
      </c>
      <c r="AC2328">
        <v>971</v>
      </c>
      <c r="AD2328">
        <v>2517</v>
      </c>
      <c r="AE2328">
        <v>14</v>
      </c>
      <c r="AF2328">
        <v>0</v>
      </c>
      <c r="AG2328">
        <v>4</v>
      </c>
      <c r="AH2328">
        <v>137</v>
      </c>
      <c r="AI2328">
        <v>89</v>
      </c>
      <c r="AJ2328">
        <v>15818967</v>
      </c>
    </row>
    <row r="2329" spans="1:36" x14ac:dyDescent="0.25">
      <c r="A2329" t="str">
        <v>Man of the Year</v>
      </c>
      <c r="B2329">
        <v>38963</v>
      </c>
      <c r="C2329">
        <v>2006</v>
      </c>
      <c r="D2329" t="str">
        <v>2000s</v>
      </c>
      <c r="E2329" t="str">
        <v>Color</v>
      </c>
      <c r="F2329" t="str">
        <v>Comedy</v>
      </c>
      <c r="G2329" t="str">
        <v>English</v>
      </c>
      <c r="H2329" t="str">
        <v>USA</v>
      </c>
      <c r="I2329" t="str">
        <v>PG-13</v>
      </c>
      <c r="J2329" t="str">
        <v>Robin Williams</v>
      </c>
      <c r="K2329" t="str">
        <v>Barry Levinson</v>
      </c>
      <c r="L2329">
        <v>49000</v>
      </c>
      <c r="M2329">
        <v>52571</v>
      </c>
      <c r="N2329">
        <v>272</v>
      </c>
      <c r="O2329">
        <v>0</v>
      </c>
      <c r="P2329">
        <v>6.2</v>
      </c>
      <c r="R2329" t="str">
        <v>The Kite Runner</v>
      </c>
      <c r="S2329">
        <v>39250</v>
      </c>
      <c r="T2329">
        <v>2007</v>
      </c>
      <c r="U2329" t="str">
        <v>2000s</v>
      </c>
      <c r="V2329" t="str">
        <v>Color</v>
      </c>
      <c r="W2329" t="str">
        <v>Drama</v>
      </c>
      <c r="X2329" t="str">
        <v>Dari</v>
      </c>
      <c r="Y2329" t="str">
        <v>USA</v>
      </c>
      <c r="Z2329" t="str">
        <v>PG-13</v>
      </c>
      <c r="AA2329" t="str">
        <v>Mustafa Haidari</v>
      </c>
      <c r="AB2329" t="str">
        <v>Marc Forster</v>
      </c>
      <c r="AC2329">
        <v>283</v>
      </c>
      <c r="AD2329">
        <v>904</v>
      </c>
      <c r="AE2329">
        <v>395</v>
      </c>
      <c r="AF2329">
        <v>0</v>
      </c>
      <c r="AG2329">
        <v>7.6</v>
      </c>
      <c r="AH2329">
        <v>201</v>
      </c>
      <c r="AI2329">
        <v>128</v>
      </c>
      <c r="AJ2329">
        <v>15797907</v>
      </c>
    </row>
    <row r="2330" spans="1:36" x14ac:dyDescent="0.25">
      <c r="A2330" t="str">
        <v>Certifiably Jonathan</v>
      </c>
      <c r="B2330">
        <v>39324</v>
      </c>
      <c r="C2330">
        <v>2007</v>
      </c>
      <c r="D2330" t="str">
        <v>2000s</v>
      </c>
      <c r="E2330" t="str">
        <v>Color</v>
      </c>
      <c r="F2330" t="str">
        <v>Comedy</v>
      </c>
      <c r="G2330" t="str">
        <v>English</v>
      </c>
      <c r="H2330" t="str">
        <v>USA</v>
      </c>
      <c r="I2330" t="str">
        <v>Not Rated</v>
      </c>
      <c r="J2330" t="str">
        <v>Robin Williams</v>
      </c>
      <c r="K2330" t="str">
        <v>James David Pasternak</v>
      </c>
      <c r="L2330">
        <v>49000</v>
      </c>
      <c r="M2330">
        <v>54484</v>
      </c>
      <c r="N2330">
        <v>0</v>
      </c>
      <c r="O2330">
        <v>87</v>
      </c>
      <c r="P2330">
        <v>6.2</v>
      </c>
      <c r="R2330" t="str">
        <v>3000 Miles to Graceland</v>
      </c>
      <c r="S2330">
        <v>37148</v>
      </c>
      <c r="T2330">
        <v>2001</v>
      </c>
      <c r="U2330" t="str">
        <v>2000s</v>
      </c>
      <c r="V2330" t="str">
        <v>Color</v>
      </c>
      <c r="W2330" t="str">
        <v>Action</v>
      </c>
      <c r="X2330" t="str">
        <v>English</v>
      </c>
      <c r="Y2330" t="str">
        <v>USA</v>
      </c>
      <c r="Z2330" t="str">
        <v>R</v>
      </c>
      <c r="AA2330" t="str">
        <v>Jon Lovitz</v>
      </c>
      <c r="AB2330" t="str">
        <v>Demian Lichtenstein</v>
      </c>
      <c r="AC2330">
        <v>11000</v>
      </c>
      <c r="AD2330">
        <v>14536</v>
      </c>
      <c r="AE2330">
        <v>11</v>
      </c>
      <c r="AF2330">
        <v>0</v>
      </c>
      <c r="AG2330">
        <v>5.9</v>
      </c>
      <c r="AH2330">
        <v>113</v>
      </c>
      <c r="AI2330">
        <v>125</v>
      </c>
      <c r="AJ2330">
        <v>15738632</v>
      </c>
    </row>
    <row r="2331" spans="1:36" x14ac:dyDescent="0.25">
      <c r="A2331" t="str">
        <v>Dark Shadows</v>
      </c>
      <c r="B2331">
        <v>40981</v>
      </c>
      <c r="C2331">
        <v>2012</v>
      </c>
      <c r="D2331" t="str">
        <v>2010s</v>
      </c>
      <c r="E2331" t="str">
        <v>Color</v>
      </c>
      <c r="F2331" t="str">
        <v>Comedy</v>
      </c>
      <c r="G2331" t="str">
        <v>English</v>
      </c>
      <c r="H2331" t="str">
        <v>USA</v>
      </c>
      <c r="I2331" t="str">
        <v>PG-13</v>
      </c>
      <c r="J2331" t="str">
        <v>Johnny Depp</v>
      </c>
      <c r="K2331" t="str">
        <v>Tim Burton</v>
      </c>
      <c r="L2331">
        <v>40000</v>
      </c>
      <c r="M2331">
        <v>80849</v>
      </c>
      <c r="N2331">
        <v>13000</v>
      </c>
      <c r="O2331">
        <v>82000</v>
      </c>
      <c r="P2331">
        <v>6.2</v>
      </c>
      <c r="R2331" t="str">
        <v>Paparazzi</v>
      </c>
      <c r="S2331">
        <v>38327</v>
      </c>
      <c r="T2331">
        <v>2004</v>
      </c>
      <c r="U2331" t="str">
        <v>2000s</v>
      </c>
      <c r="V2331" t="str">
        <v>Color</v>
      </c>
      <c r="W2331" t="str">
        <v>Action</v>
      </c>
      <c r="X2331" t="str">
        <v>English</v>
      </c>
      <c r="Y2331" t="str">
        <v>USA</v>
      </c>
      <c r="Z2331" t="str">
        <v>PG-13</v>
      </c>
      <c r="AA2331" t="str">
        <v>Cole Hauser</v>
      </c>
      <c r="AB2331" t="str">
        <v>Paul Abascal</v>
      </c>
      <c r="AC2331">
        <v>787</v>
      </c>
      <c r="AD2331">
        <v>2915</v>
      </c>
      <c r="AE2331">
        <v>2</v>
      </c>
      <c r="AF2331">
        <v>269</v>
      </c>
      <c r="AG2331">
        <v>5.8</v>
      </c>
      <c r="AH2331">
        <v>77</v>
      </c>
      <c r="AI2331">
        <v>84</v>
      </c>
      <c r="AJ2331">
        <v>15712072</v>
      </c>
    </row>
    <row r="2332" spans="1:36" x14ac:dyDescent="0.25">
      <c r="A2332" t="str">
        <v>Alexander and the Terrible, Horrible, No Good, Very Bad Day</v>
      </c>
      <c r="B2332">
        <v>41696</v>
      </c>
      <c r="C2332">
        <v>2014</v>
      </c>
      <c r="D2332" t="str">
        <v>2010s</v>
      </c>
      <c r="E2332" t="str">
        <v>Color</v>
      </c>
      <c r="F2332" t="str">
        <v>Comedy</v>
      </c>
      <c r="G2332" t="str">
        <v>English</v>
      </c>
      <c r="H2332" t="str">
        <v>USA</v>
      </c>
      <c r="I2332" t="str">
        <v>PG</v>
      </c>
      <c r="J2332" t="str">
        <v>Bella Thorne</v>
      </c>
      <c r="K2332" t="str">
        <v>Miguel Arteta</v>
      </c>
      <c r="L2332">
        <v>35000</v>
      </c>
      <c r="M2332">
        <v>47677</v>
      </c>
      <c r="N2332">
        <v>44</v>
      </c>
      <c r="O2332">
        <v>12000</v>
      </c>
      <c r="P2332">
        <v>6.2</v>
      </c>
      <c r="R2332" t="str">
        <v>Pride and Glory</v>
      </c>
      <c r="S2332">
        <v>39672</v>
      </c>
      <c r="T2332">
        <v>2008</v>
      </c>
      <c r="U2332" t="str">
        <v>2000s</v>
      </c>
      <c r="V2332" t="str">
        <v>Color</v>
      </c>
      <c r="W2332" t="str">
        <v>Crime</v>
      </c>
      <c r="X2332" t="str">
        <v>English</v>
      </c>
      <c r="Y2332" t="str">
        <v>USA</v>
      </c>
      <c r="Z2332" t="str">
        <v>R</v>
      </c>
      <c r="AA2332" t="str">
        <v>Jennifer Ehle</v>
      </c>
      <c r="AB2332" t="str">
        <v>Gavin O'Connor</v>
      </c>
      <c r="AC2332">
        <v>1000</v>
      </c>
      <c r="AD2332">
        <v>5101</v>
      </c>
      <c r="AE2332">
        <v>149</v>
      </c>
      <c r="AF2332">
        <v>0</v>
      </c>
      <c r="AG2332">
        <v>6.7</v>
      </c>
      <c r="AH2332">
        <v>154</v>
      </c>
      <c r="AI2332">
        <v>130</v>
      </c>
      <c r="AJ2332">
        <v>15709385</v>
      </c>
    </row>
    <row r="2333" spans="1:36" x14ac:dyDescent="0.25">
      <c r="A2333" t="str">
        <v>Parker</v>
      </c>
      <c r="B2333">
        <v>41361</v>
      </c>
      <c r="C2333">
        <v>2013</v>
      </c>
      <c r="D2333" t="str">
        <v>2010s</v>
      </c>
      <c r="E2333" t="str">
        <v>Color</v>
      </c>
      <c r="F2333" t="str">
        <v>Action</v>
      </c>
      <c r="G2333" t="str">
        <v>English</v>
      </c>
      <c r="H2333" t="str">
        <v>USA</v>
      </c>
      <c r="I2333" t="str">
        <v>R</v>
      </c>
      <c r="J2333" t="str">
        <v>Jason Statham</v>
      </c>
      <c r="K2333" t="str">
        <v>Taylor Hackford</v>
      </c>
      <c r="L2333">
        <v>26000</v>
      </c>
      <c r="M2333">
        <v>28479</v>
      </c>
      <c r="N2333">
        <v>138</v>
      </c>
      <c r="O2333">
        <v>17000</v>
      </c>
      <c r="P2333">
        <v>6.2</v>
      </c>
      <c r="R2333" t="str">
        <v>The Hurt Locker</v>
      </c>
      <c r="S2333">
        <v>39701</v>
      </c>
      <c r="T2333">
        <v>2008</v>
      </c>
      <c r="U2333" t="str">
        <v>2000s</v>
      </c>
      <c r="V2333" t="str">
        <v>Color</v>
      </c>
      <c r="W2333" t="str">
        <v>Drama</v>
      </c>
      <c r="X2333" t="str">
        <v>English</v>
      </c>
      <c r="Y2333" t="str">
        <v>USA</v>
      </c>
      <c r="Z2333" t="str">
        <v>R</v>
      </c>
      <c r="AA2333" t="str">
        <v>Jeremy Renner</v>
      </c>
      <c r="AB2333" t="str">
        <v>Kathryn Bigelow</v>
      </c>
      <c r="AC2333">
        <v>10000</v>
      </c>
      <c r="AD2333">
        <v>11114</v>
      </c>
      <c r="AE2333">
        <v>0</v>
      </c>
      <c r="AF2333">
        <v>16000</v>
      </c>
      <c r="AG2333">
        <v>7.6</v>
      </c>
      <c r="AH2333">
        <v>388</v>
      </c>
      <c r="AI2333">
        <v>131</v>
      </c>
      <c r="AJ2333">
        <v>15700000</v>
      </c>
    </row>
    <row r="2334" spans="1:36" x14ac:dyDescent="0.25">
      <c r="A2334" t="str">
        <v>Crank: High Voltage</v>
      </c>
      <c r="B2334">
        <v>40125</v>
      </c>
      <c r="C2334">
        <v>2009</v>
      </c>
      <c r="D2334" t="str">
        <v>2000s</v>
      </c>
      <c r="E2334" t="str">
        <v>Color</v>
      </c>
      <c r="F2334" t="str">
        <v>Action</v>
      </c>
      <c r="G2334" t="str">
        <v>English</v>
      </c>
      <c r="H2334" t="str">
        <v>USA</v>
      </c>
      <c r="I2334" t="str">
        <v>R</v>
      </c>
      <c r="J2334" t="str">
        <v>Jason Statham</v>
      </c>
      <c r="K2334" t="str">
        <v>Mark Neveldine</v>
      </c>
      <c r="L2334">
        <v>26000</v>
      </c>
      <c r="M2334">
        <v>30541</v>
      </c>
      <c r="N2334">
        <v>83</v>
      </c>
      <c r="O2334">
        <v>0</v>
      </c>
      <c r="P2334">
        <v>6.2</v>
      </c>
      <c r="R2334" t="str">
        <v>Superman IV: The Quest for Peace</v>
      </c>
      <c r="S2334">
        <v>32019</v>
      </c>
      <c r="T2334">
        <v>1987</v>
      </c>
      <c r="U2334" t="str">
        <v>1980s</v>
      </c>
      <c r="V2334" t="str">
        <v>Color</v>
      </c>
      <c r="W2334" t="str">
        <v>Action</v>
      </c>
      <c r="X2334" t="str">
        <v>English</v>
      </c>
      <c r="Y2334" t="str">
        <v>UK</v>
      </c>
      <c r="Z2334" t="str">
        <v>PG</v>
      </c>
      <c r="AA2334" t="str">
        <v>Jim Broadbent</v>
      </c>
      <c r="AB2334" t="str">
        <v>Sidney J. Furie</v>
      </c>
      <c r="AC2334">
        <v>1000</v>
      </c>
      <c r="AD2334">
        <v>3007</v>
      </c>
      <c r="AE2334">
        <v>22</v>
      </c>
      <c r="AF2334">
        <v>1000</v>
      </c>
      <c r="AG2334">
        <v>3.6</v>
      </c>
      <c r="AH2334">
        <v>94</v>
      </c>
      <c r="AI2334">
        <v>134</v>
      </c>
      <c r="AJ2334">
        <v>15681020</v>
      </c>
    </row>
    <row r="2335" spans="1:36" x14ac:dyDescent="0.25">
      <c r="A2335" t="str">
        <v>Spider-Man 3</v>
      </c>
      <c r="B2335">
        <v>39123</v>
      </c>
      <c r="C2335">
        <v>2007</v>
      </c>
      <c r="D2335" t="str">
        <v>2000s</v>
      </c>
      <c r="E2335" t="str">
        <v>Color</v>
      </c>
      <c r="F2335" t="str">
        <v>Action</v>
      </c>
      <c r="G2335" t="str">
        <v>English</v>
      </c>
      <c r="H2335" t="str">
        <v>USA</v>
      </c>
      <c r="I2335" t="str">
        <v>PG-13</v>
      </c>
      <c r="J2335" t="str">
        <v>J.K. Simmons</v>
      </c>
      <c r="K2335" t="str">
        <v>Sam Raimi</v>
      </c>
      <c r="L2335">
        <v>24000</v>
      </c>
      <c r="M2335">
        <v>46055</v>
      </c>
      <c r="N2335">
        <v>0</v>
      </c>
      <c r="O2335">
        <v>0</v>
      </c>
      <c r="P2335">
        <v>6.2</v>
      </c>
      <c r="R2335" t="str">
        <v>Larry the Cable Guy: Health Inspector</v>
      </c>
      <c r="S2335">
        <v>39032</v>
      </c>
      <c r="T2335">
        <v>2006</v>
      </c>
      <c r="U2335" t="str">
        <v>2000s</v>
      </c>
      <c r="V2335" t="str">
        <v>Color</v>
      </c>
      <c r="W2335" t="str">
        <v>Comedy</v>
      </c>
      <c r="X2335" t="str">
        <v>English</v>
      </c>
      <c r="Y2335" t="str">
        <v>USA</v>
      </c>
      <c r="Z2335" t="str">
        <v>PG-13</v>
      </c>
      <c r="AA2335" t="str">
        <v>Thomas F. Wilson</v>
      </c>
      <c r="AB2335" t="str">
        <v>Trent Cooper</v>
      </c>
      <c r="AC2335">
        <v>690</v>
      </c>
      <c r="AD2335">
        <v>2135</v>
      </c>
      <c r="AE2335">
        <v>0</v>
      </c>
      <c r="AF2335">
        <v>110</v>
      </c>
      <c r="AG2335">
        <v>3.1</v>
      </c>
      <c r="AH2335">
        <v>37</v>
      </c>
      <c r="AI2335">
        <v>89</v>
      </c>
      <c r="AJ2335">
        <v>15655665</v>
      </c>
    </row>
    <row r="2336" spans="1:36" x14ac:dyDescent="0.25">
      <c r="A2336" t="str">
        <v>The Ladykillers</v>
      </c>
      <c r="B2336">
        <v>38084</v>
      </c>
      <c r="C2336">
        <v>2004</v>
      </c>
      <c r="D2336" t="str">
        <v>2000s</v>
      </c>
      <c r="E2336" t="str">
        <v>Color</v>
      </c>
      <c r="F2336" t="str">
        <v>Comedy</v>
      </c>
      <c r="G2336" t="str">
        <v>English</v>
      </c>
      <c r="H2336" t="str">
        <v>USA</v>
      </c>
      <c r="I2336" t="str">
        <v>R</v>
      </c>
      <c r="J2336" t="str">
        <v>J.K. Simmons</v>
      </c>
      <c r="K2336" t="str">
        <v>Ethan Coen</v>
      </c>
      <c r="L2336">
        <v>24000</v>
      </c>
      <c r="M2336">
        <v>41701</v>
      </c>
      <c r="N2336">
        <v>1000</v>
      </c>
      <c r="O2336">
        <v>0</v>
      </c>
      <c r="P2336">
        <v>6.2</v>
      </c>
      <c r="R2336" t="str">
        <v>The Man with the Iron Fists</v>
      </c>
      <c r="S2336">
        <v>41098</v>
      </c>
      <c r="T2336">
        <v>2012</v>
      </c>
      <c r="U2336" t="str">
        <v>2010s</v>
      </c>
      <c r="V2336" t="str">
        <v>Color</v>
      </c>
      <c r="W2336" t="str">
        <v>Action</v>
      </c>
      <c r="X2336" t="str">
        <v>English</v>
      </c>
      <c r="Y2336" t="str">
        <v>USA</v>
      </c>
      <c r="Z2336" t="str">
        <v>R</v>
      </c>
      <c r="AA2336" t="str">
        <v>Rick Yune</v>
      </c>
      <c r="AB2336" t="str">
        <v>RZA</v>
      </c>
      <c r="AC2336">
        <v>746</v>
      </c>
      <c r="AD2336">
        <v>2377</v>
      </c>
      <c r="AE2336">
        <v>561</v>
      </c>
      <c r="AF2336">
        <v>29000</v>
      </c>
      <c r="AG2336">
        <v>5.4</v>
      </c>
      <c r="AH2336">
        <v>208</v>
      </c>
      <c r="AI2336">
        <v>107</v>
      </c>
      <c r="AJ2336">
        <v>15608545</v>
      </c>
    </row>
    <row r="2337" spans="1:36" x14ac:dyDescent="0.25">
      <c r="A2337" t="str">
        <v>Extract</v>
      </c>
      <c r="B2337">
        <v>40046</v>
      </c>
      <c r="C2337">
        <v>2009</v>
      </c>
      <c r="D2337" t="str">
        <v>2000s</v>
      </c>
      <c r="E2337" t="str">
        <v>Color</v>
      </c>
      <c r="F2337" t="str">
        <v>Comedy</v>
      </c>
      <c r="G2337" t="str">
        <v>English</v>
      </c>
      <c r="H2337" t="str">
        <v>USA</v>
      </c>
      <c r="I2337" t="str">
        <v>R</v>
      </c>
      <c r="J2337" t="str">
        <v>J.K. Simmons</v>
      </c>
      <c r="K2337" t="str">
        <v>Mike Judge</v>
      </c>
      <c r="L2337">
        <v>24000</v>
      </c>
      <c r="M2337">
        <v>41867</v>
      </c>
      <c r="N2337">
        <v>406</v>
      </c>
      <c r="O2337">
        <v>0</v>
      </c>
      <c r="P2337">
        <v>6.2</v>
      </c>
      <c r="R2337" t="str">
        <v>Life as a House</v>
      </c>
      <c r="S2337">
        <v>37079</v>
      </c>
      <c r="T2337">
        <v>2001</v>
      </c>
      <c r="U2337" t="str">
        <v>2000s</v>
      </c>
      <c r="V2337" t="str">
        <v>Color</v>
      </c>
      <c r="W2337" t="str">
        <v>Drama</v>
      </c>
      <c r="X2337" t="str">
        <v>English</v>
      </c>
      <c r="Y2337" t="str">
        <v>USA</v>
      </c>
      <c r="Z2337" t="str">
        <v>R</v>
      </c>
      <c r="AA2337" t="str">
        <v>Ian Somerhalder</v>
      </c>
      <c r="AB2337" t="str">
        <v>Irwin Winkler</v>
      </c>
      <c r="AC2337">
        <v>16000</v>
      </c>
      <c r="AD2337">
        <v>21622</v>
      </c>
      <c r="AE2337">
        <v>34</v>
      </c>
      <c r="AF2337">
        <v>0</v>
      </c>
      <c r="AG2337">
        <v>7.5</v>
      </c>
      <c r="AH2337">
        <v>99</v>
      </c>
      <c r="AI2337">
        <v>125</v>
      </c>
      <c r="AJ2337">
        <v>15561627</v>
      </c>
    </row>
    <row r="2338" spans="1:36" x14ac:dyDescent="0.25">
      <c r="A2338" t="str">
        <v>Takers</v>
      </c>
      <c r="B2338">
        <v>40439</v>
      </c>
      <c r="C2338">
        <v>2010</v>
      </c>
      <c r="D2338" t="str">
        <v>2010s</v>
      </c>
      <c r="E2338" t="str">
        <v>Color</v>
      </c>
      <c r="F2338" t="str">
        <v>Action</v>
      </c>
      <c r="G2338" t="str">
        <v>English</v>
      </c>
      <c r="H2338" t="str">
        <v>USA</v>
      </c>
      <c r="I2338" t="str">
        <v>PG-13</v>
      </c>
      <c r="J2338" t="str">
        <v>Paul Walker</v>
      </c>
      <c r="K2338" t="str">
        <v>John Luessenhop</v>
      </c>
      <c r="L2338">
        <v>23000</v>
      </c>
      <c r="M2338">
        <v>31529</v>
      </c>
      <c r="N2338">
        <v>34</v>
      </c>
      <c r="O2338">
        <v>0</v>
      </c>
      <c r="P2338">
        <v>6.2</v>
      </c>
      <c r="R2338" t="str">
        <v>My Boss's Daughter</v>
      </c>
      <c r="S2338">
        <v>37751</v>
      </c>
      <c r="T2338">
        <v>2003</v>
      </c>
      <c r="U2338" t="str">
        <v>2000s</v>
      </c>
      <c r="V2338" t="str">
        <v>Color</v>
      </c>
      <c r="W2338" t="str">
        <v>Comedy</v>
      </c>
      <c r="X2338" t="str">
        <v>English</v>
      </c>
      <c r="Y2338" t="str">
        <v>USA</v>
      </c>
      <c r="Z2338" t="str">
        <v>PG-13</v>
      </c>
      <c r="AA2338" t="str">
        <v>Carmen Electra</v>
      </c>
      <c r="AB2338" t="str">
        <v>David Zucker</v>
      </c>
      <c r="AC2338">
        <v>869</v>
      </c>
      <c r="AD2338">
        <v>3007</v>
      </c>
      <c r="AE2338">
        <v>119</v>
      </c>
      <c r="AF2338">
        <v>411</v>
      </c>
      <c r="AG2338">
        <v>4.5999999999999996</v>
      </c>
      <c r="AH2338">
        <v>56</v>
      </c>
      <c r="AI2338">
        <v>90</v>
      </c>
      <c r="AJ2338">
        <v>15549702</v>
      </c>
    </row>
    <row r="2339" spans="1:36" x14ac:dyDescent="0.25">
      <c r="A2339" t="str">
        <v>Reign of Fire</v>
      </c>
      <c r="B2339">
        <v>37492</v>
      </c>
      <c r="C2339">
        <v>2002</v>
      </c>
      <c r="D2339" t="str">
        <v>2000s</v>
      </c>
      <c r="E2339" t="str">
        <v>Color</v>
      </c>
      <c r="F2339" t="str">
        <v>Action</v>
      </c>
      <c r="G2339" t="str">
        <v>English</v>
      </c>
      <c r="H2339" t="str">
        <v>USA</v>
      </c>
      <c r="I2339" t="str">
        <v>PG-13</v>
      </c>
      <c r="J2339" t="str">
        <v>Christian Bale</v>
      </c>
      <c r="K2339" t="str">
        <v>Rob Bowman</v>
      </c>
      <c r="L2339">
        <v>23000</v>
      </c>
      <c r="M2339">
        <v>53024</v>
      </c>
      <c r="N2339">
        <v>38</v>
      </c>
      <c r="O2339">
        <v>0</v>
      </c>
      <c r="P2339">
        <v>6.2</v>
      </c>
      <c r="R2339" t="str">
        <v>All the Pretty Horses</v>
      </c>
      <c r="S2339">
        <v>36599</v>
      </c>
      <c r="T2339">
        <v>2000</v>
      </c>
      <c r="U2339" t="str">
        <v>2000s</v>
      </c>
      <c r="V2339" t="str">
        <v>Color</v>
      </c>
      <c r="W2339" t="str">
        <v>Drama</v>
      </c>
      <c r="X2339" t="str">
        <v>English</v>
      </c>
      <c r="Y2339" t="str">
        <v>USA</v>
      </c>
      <c r="Z2339" t="str">
        <v>PG-13</v>
      </c>
      <c r="AA2339" t="str">
        <v>Matt Damon</v>
      </c>
      <c r="AB2339" t="str">
        <v>Billy Bob Thornton</v>
      </c>
      <c r="AC2339">
        <v>13000</v>
      </c>
      <c r="AD2339">
        <v>15006</v>
      </c>
      <c r="AE2339">
        <v>0</v>
      </c>
      <c r="AF2339">
        <v>652</v>
      </c>
      <c r="AG2339">
        <v>5.8</v>
      </c>
      <c r="AH2339">
        <v>85</v>
      </c>
      <c r="AI2339">
        <v>220</v>
      </c>
      <c r="AJ2339">
        <v>15527125</v>
      </c>
    </row>
    <row r="2340" spans="1:36" x14ac:dyDescent="0.25">
      <c r="A2340" t="str">
        <v>City by the Sea</v>
      </c>
      <c r="B2340">
        <v>37359</v>
      </c>
      <c r="C2340">
        <v>2002</v>
      </c>
      <c r="D2340" t="str">
        <v>2000s</v>
      </c>
      <c r="E2340" t="str">
        <v>Color</v>
      </c>
      <c r="F2340" t="str">
        <v>Crime</v>
      </c>
      <c r="G2340" t="str">
        <v>English</v>
      </c>
      <c r="H2340" t="str">
        <v>USA</v>
      </c>
      <c r="I2340" t="str">
        <v>R</v>
      </c>
      <c r="J2340" t="str">
        <v>Robert De Niro</v>
      </c>
      <c r="K2340" t="str">
        <v>Michael Caton-Jones</v>
      </c>
      <c r="L2340">
        <v>22000</v>
      </c>
      <c r="M2340">
        <v>34377</v>
      </c>
      <c r="N2340">
        <v>105</v>
      </c>
      <c r="O2340">
        <v>416</v>
      </c>
      <c r="P2340">
        <v>6.2</v>
      </c>
      <c r="R2340" t="str">
        <v>The Ghost Writer</v>
      </c>
      <c r="S2340">
        <v>40384</v>
      </c>
      <c r="T2340">
        <v>2010</v>
      </c>
      <c r="U2340" t="str">
        <v>2010s</v>
      </c>
      <c r="V2340" t="str">
        <v>Color</v>
      </c>
      <c r="W2340" t="str">
        <v>Mystery</v>
      </c>
      <c r="X2340" t="str">
        <v>English</v>
      </c>
      <c r="Y2340" t="str">
        <v>France</v>
      </c>
      <c r="Z2340" t="str">
        <v>PG-13</v>
      </c>
      <c r="AA2340" t="str">
        <v>Jim Belushi</v>
      </c>
      <c r="AB2340" t="str">
        <v>Roman Polanski</v>
      </c>
      <c r="AC2340">
        <v>854</v>
      </c>
      <c r="AD2340">
        <v>2507</v>
      </c>
      <c r="AE2340">
        <v>2000</v>
      </c>
      <c r="AF2340">
        <v>15000</v>
      </c>
      <c r="AG2340">
        <v>7.2</v>
      </c>
      <c r="AH2340">
        <v>343</v>
      </c>
      <c r="AI2340">
        <v>128</v>
      </c>
      <c r="AJ2340">
        <v>15523168</v>
      </c>
    </row>
    <row r="2341" spans="1:36" x14ac:dyDescent="0.25">
      <c r="A2341" t="str">
        <v>No Strings Attached</v>
      </c>
      <c r="B2341">
        <v>40842</v>
      </c>
      <c r="C2341">
        <v>2011</v>
      </c>
      <c r="D2341" t="str">
        <v>2010s</v>
      </c>
      <c r="E2341" t="str">
        <v>Color</v>
      </c>
      <c r="F2341" t="str">
        <v>Comedy</v>
      </c>
      <c r="G2341" t="str">
        <v>English</v>
      </c>
      <c r="H2341" t="str">
        <v>USA</v>
      </c>
      <c r="I2341" t="str">
        <v>R</v>
      </c>
      <c r="J2341" t="str">
        <v>Natalie Portman</v>
      </c>
      <c r="K2341" t="str">
        <v>Ivan Reitman</v>
      </c>
      <c r="L2341">
        <v>20000</v>
      </c>
      <c r="M2341">
        <v>22739</v>
      </c>
      <c r="N2341">
        <v>425</v>
      </c>
      <c r="O2341">
        <v>24000</v>
      </c>
      <c r="P2341">
        <v>6.2</v>
      </c>
      <c r="R2341" t="str">
        <v>Happily N'Ever After</v>
      </c>
      <c r="S2341">
        <v>38990</v>
      </c>
      <c r="T2341">
        <v>2006</v>
      </c>
      <c r="U2341" t="str">
        <v>2000s</v>
      </c>
      <c r="V2341" t="str">
        <v>Color</v>
      </c>
      <c r="W2341" t="str">
        <v>Adventure</v>
      </c>
      <c r="X2341" t="str">
        <v>English</v>
      </c>
      <c r="Y2341" t="str">
        <v>USA</v>
      </c>
      <c r="Z2341" t="str">
        <v>PG</v>
      </c>
      <c r="AA2341" t="str">
        <v>Sarah Michelle Gellar</v>
      </c>
      <c r="AB2341" t="str">
        <v>Paul Bolger</v>
      </c>
      <c r="AC2341">
        <v>4000</v>
      </c>
      <c r="AD2341">
        <v>6863</v>
      </c>
      <c r="AE2341">
        <v>0</v>
      </c>
      <c r="AF2341">
        <v>261</v>
      </c>
      <c r="AG2341">
        <v>4.5</v>
      </c>
      <c r="AH2341">
        <v>93</v>
      </c>
      <c r="AI2341">
        <v>75</v>
      </c>
      <c r="AJ2341">
        <v>15519841</v>
      </c>
    </row>
    <row r="2342" spans="1:36" x14ac:dyDescent="0.25">
      <c r="A2342" t="str">
        <v>Winter's Tale</v>
      </c>
      <c r="B2342">
        <v>41733</v>
      </c>
      <c r="C2342">
        <v>2014</v>
      </c>
      <c r="D2342" t="str">
        <v>2010s</v>
      </c>
      <c r="E2342" t="str">
        <v>Color</v>
      </c>
      <c r="F2342" t="str">
        <v>Drama</v>
      </c>
      <c r="G2342" t="str">
        <v>English</v>
      </c>
      <c r="H2342" t="str">
        <v>USA</v>
      </c>
      <c r="I2342" t="str">
        <v>PG-13</v>
      </c>
      <c r="J2342" t="str">
        <v>Matt Bomer</v>
      </c>
      <c r="K2342" t="str">
        <v>Akiva Goldsman</v>
      </c>
      <c r="L2342">
        <v>20000</v>
      </c>
      <c r="M2342">
        <v>22447</v>
      </c>
      <c r="N2342">
        <v>167</v>
      </c>
      <c r="O2342">
        <v>17000</v>
      </c>
      <c r="P2342">
        <v>6.2</v>
      </c>
      <c r="R2342" t="str">
        <v>The Thirteenth Floor</v>
      </c>
      <c r="S2342">
        <v>36506</v>
      </c>
      <c r="T2342">
        <v>1999</v>
      </c>
      <c r="U2342" t="str">
        <v>1990s</v>
      </c>
      <c r="V2342" t="str">
        <v>Color</v>
      </c>
      <c r="W2342" t="str">
        <v>Mystery</v>
      </c>
      <c r="X2342" t="str">
        <v>English</v>
      </c>
      <c r="Y2342" t="str">
        <v>Germany</v>
      </c>
      <c r="Z2342" t="str">
        <v>R</v>
      </c>
      <c r="AA2342" t="str">
        <v>Gretchen Mol</v>
      </c>
      <c r="AB2342" t="str">
        <v>Josef Rusnak</v>
      </c>
      <c r="AC2342">
        <v>599</v>
      </c>
      <c r="AD2342">
        <v>2389</v>
      </c>
      <c r="AE2342">
        <v>9</v>
      </c>
      <c r="AF2342">
        <v>0</v>
      </c>
      <c r="AG2342">
        <v>7</v>
      </c>
      <c r="AH2342">
        <v>111</v>
      </c>
      <c r="AI2342">
        <v>100</v>
      </c>
      <c r="AJ2342">
        <v>15500000</v>
      </c>
    </row>
    <row r="2343" spans="1:36" x14ac:dyDescent="0.25">
      <c r="A2343" t="str">
        <v>The Fifth Estate</v>
      </c>
      <c r="B2343">
        <v>41356</v>
      </c>
      <c r="C2343">
        <v>2013</v>
      </c>
      <c r="D2343" t="str">
        <v>2010s</v>
      </c>
      <c r="E2343" t="str">
        <v>Color</v>
      </c>
      <c r="F2343" t="str">
        <v>Biography</v>
      </c>
      <c r="G2343" t="str">
        <v>English</v>
      </c>
      <c r="H2343" t="str">
        <v>USA</v>
      </c>
      <c r="I2343" t="str">
        <v>R</v>
      </c>
      <c r="J2343" t="str">
        <v>Benedict Cumberbatch</v>
      </c>
      <c r="K2343" t="str">
        <v>Bill Condon</v>
      </c>
      <c r="L2343">
        <v>19000</v>
      </c>
      <c r="M2343">
        <v>36337</v>
      </c>
      <c r="N2343">
        <v>386</v>
      </c>
      <c r="O2343">
        <v>11000</v>
      </c>
      <c r="P2343">
        <v>6.2</v>
      </c>
      <c r="R2343" t="str">
        <v>A Perfect Getaway</v>
      </c>
      <c r="S2343">
        <v>40165</v>
      </c>
      <c r="T2343">
        <v>2009</v>
      </c>
      <c r="U2343" t="str">
        <v>2000s</v>
      </c>
      <c r="V2343" t="str">
        <v>Color</v>
      </c>
      <c r="W2343" t="str">
        <v>Adventure</v>
      </c>
      <c r="X2343" t="str">
        <v>English</v>
      </c>
      <c r="Y2343" t="str">
        <v>USA</v>
      </c>
      <c r="Z2343" t="str">
        <v>R</v>
      </c>
      <c r="AA2343" t="str">
        <v>Chris Hemsworth</v>
      </c>
      <c r="AB2343" t="str">
        <v>David Twohy</v>
      </c>
      <c r="AC2343">
        <v>26000</v>
      </c>
      <c r="AD2343">
        <v>41359</v>
      </c>
      <c r="AE2343">
        <v>123</v>
      </c>
      <c r="AF2343">
        <v>4000</v>
      </c>
      <c r="AG2343">
        <v>6.5</v>
      </c>
      <c r="AH2343">
        <v>160</v>
      </c>
      <c r="AI2343">
        <v>108</v>
      </c>
      <c r="AJ2343">
        <v>15483540</v>
      </c>
    </row>
    <row r="2344" spans="1:36" x14ac:dyDescent="0.25">
      <c r="A2344" t="str">
        <v>Bill &amp; Ted's Bogus Journey</v>
      </c>
      <c r="B2344">
        <v>33307</v>
      </c>
      <c r="C2344">
        <v>1991</v>
      </c>
      <c r="D2344" t="str">
        <v>1990s</v>
      </c>
      <c r="E2344" t="str">
        <v>Color</v>
      </c>
      <c r="F2344" t="str">
        <v>Adventure</v>
      </c>
      <c r="G2344" t="str">
        <v>English</v>
      </c>
      <c r="H2344" t="str">
        <v>USA</v>
      </c>
      <c r="I2344" t="str">
        <v>PG</v>
      </c>
      <c r="J2344" t="str">
        <v>Keanu Reeves</v>
      </c>
      <c r="K2344" t="str">
        <v>Peter Hewitt</v>
      </c>
      <c r="L2344">
        <v>18000</v>
      </c>
      <c r="M2344">
        <v>20188</v>
      </c>
      <c r="N2344">
        <v>12</v>
      </c>
      <c r="O2344">
        <v>0</v>
      </c>
      <c r="P2344">
        <v>6.2</v>
      </c>
      <c r="R2344" t="str">
        <v>Loser</v>
      </c>
      <c r="S2344">
        <v>36637</v>
      </c>
      <c r="T2344">
        <v>2000</v>
      </c>
      <c r="U2344" t="str">
        <v>2000s</v>
      </c>
      <c r="V2344" t="str">
        <v>Color</v>
      </c>
      <c r="W2344" t="str">
        <v>Comedy</v>
      </c>
      <c r="X2344" t="str">
        <v>English</v>
      </c>
      <c r="Y2344" t="str">
        <v>USA</v>
      </c>
      <c r="Z2344" t="str">
        <v>PG-13</v>
      </c>
      <c r="AA2344" t="str">
        <v>Andy Dick</v>
      </c>
      <c r="AB2344" t="str">
        <v>Amy Heckerling</v>
      </c>
      <c r="AC2344">
        <v>302</v>
      </c>
      <c r="AD2344">
        <v>1189</v>
      </c>
      <c r="AE2344">
        <v>143</v>
      </c>
      <c r="AF2344">
        <v>1000</v>
      </c>
      <c r="AG2344">
        <v>5.3</v>
      </c>
      <c r="AH2344">
        <v>81</v>
      </c>
      <c r="AI2344">
        <v>98</v>
      </c>
      <c r="AJ2344">
        <v>15464026</v>
      </c>
    </row>
    <row r="2345" spans="1:36" x14ac:dyDescent="0.25">
      <c r="A2345" t="str">
        <v>The Men Who Stare at Goats</v>
      </c>
      <c r="B2345">
        <v>39860</v>
      </c>
      <c r="C2345">
        <v>2009</v>
      </c>
      <c r="D2345" t="str">
        <v>2000s</v>
      </c>
      <c r="E2345" t="str">
        <v>Color</v>
      </c>
      <c r="F2345" t="str">
        <v>Comedy</v>
      </c>
      <c r="G2345" t="str">
        <v>English</v>
      </c>
      <c r="H2345" t="str">
        <v>USA</v>
      </c>
      <c r="I2345" t="str">
        <v>R</v>
      </c>
      <c r="J2345" t="str">
        <v>Kevin Spacey</v>
      </c>
      <c r="K2345" t="str">
        <v>Grant Heslov</v>
      </c>
      <c r="L2345">
        <v>18000</v>
      </c>
      <c r="M2345">
        <v>32474</v>
      </c>
      <c r="N2345">
        <v>293</v>
      </c>
      <c r="O2345">
        <v>15000</v>
      </c>
      <c r="P2345">
        <v>6.2</v>
      </c>
      <c r="R2345" t="str">
        <v>Drowning Mona</v>
      </c>
      <c r="S2345">
        <v>36698</v>
      </c>
      <c r="T2345">
        <v>2000</v>
      </c>
      <c r="U2345" t="str">
        <v>2000s</v>
      </c>
      <c r="V2345" t="str">
        <v>Color</v>
      </c>
      <c r="W2345" t="str">
        <v>Comedy</v>
      </c>
      <c r="X2345" t="str">
        <v>English</v>
      </c>
      <c r="Y2345" t="str">
        <v>USA</v>
      </c>
      <c r="Z2345" t="str">
        <v>PG-13</v>
      </c>
      <c r="AA2345" t="str">
        <v>Will Ferrell</v>
      </c>
      <c r="AB2345" t="str">
        <v>Nick Gomez</v>
      </c>
      <c r="AC2345">
        <v>8000</v>
      </c>
      <c r="AD2345">
        <v>11078</v>
      </c>
      <c r="AE2345">
        <v>22</v>
      </c>
      <c r="AF2345">
        <v>492</v>
      </c>
      <c r="AG2345">
        <v>5.6</v>
      </c>
      <c r="AH2345">
        <v>84</v>
      </c>
      <c r="AI2345">
        <v>96</v>
      </c>
      <c r="AJ2345">
        <v>15427192</v>
      </c>
    </row>
    <row r="2346" spans="1:36" x14ac:dyDescent="0.25">
      <c r="A2346" t="str">
        <v>Casino Jack</v>
      </c>
      <c r="B2346">
        <v>40371</v>
      </c>
      <c r="C2346">
        <v>2010</v>
      </c>
      <c r="D2346" t="str">
        <v>2010s</v>
      </c>
      <c r="E2346" t="str">
        <v>Color</v>
      </c>
      <c r="F2346" t="str">
        <v>Biography</v>
      </c>
      <c r="G2346" t="str">
        <v>English</v>
      </c>
      <c r="H2346" t="str">
        <v>Canada</v>
      </c>
      <c r="I2346" t="str">
        <v>R</v>
      </c>
      <c r="J2346" t="str">
        <v>Kevin Spacey</v>
      </c>
      <c r="K2346" t="str">
        <v>George Hickenlooper</v>
      </c>
      <c r="L2346">
        <v>18000</v>
      </c>
      <c r="M2346">
        <v>18739</v>
      </c>
      <c r="N2346">
        <v>60</v>
      </c>
      <c r="O2346">
        <v>0</v>
      </c>
      <c r="P2346">
        <v>6.2</v>
      </c>
      <c r="R2346" t="str">
        <v>Wrong Turn</v>
      </c>
      <c r="S2346">
        <v>37904</v>
      </c>
      <c r="T2346">
        <v>2003</v>
      </c>
      <c r="U2346" t="str">
        <v>2000s</v>
      </c>
      <c r="V2346" t="str">
        <v>Color</v>
      </c>
      <c r="W2346" t="str">
        <v>Horror</v>
      </c>
      <c r="X2346" t="str">
        <v>English</v>
      </c>
      <c r="Y2346" t="str">
        <v>USA</v>
      </c>
      <c r="Z2346" t="str">
        <v>R</v>
      </c>
      <c r="AA2346" t="str">
        <v>Kevin Zegers</v>
      </c>
      <c r="AB2346" t="str">
        <v>Rob Schmidt</v>
      </c>
      <c r="AC2346">
        <v>2000</v>
      </c>
      <c r="AD2346">
        <v>3416</v>
      </c>
      <c r="AE2346">
        <v>36</v>
      </c>
      <c r="AF2346">
        <v>0</v>
      </c>
      <c r="AG2346">
        <v>6.1</v>
      </c>
      <c r="AH2346">
        <v>191</v>
      </c>
      <c r="AI2346">
        <v>84</v>
      </c>
      <c r="AJ2346">
        <v>15417771</v>
      </c>
    </row>
    <row r="2347" spans="1:36" x14ac:dyDescent="0.25">
      <c r="A2347" t="str">
        <v>The Game of Their Lives</v>
      </c>
      <c r="B2347">
        <v>38462</v>
      </c>
      <c r="C2347">
        <v>2005</v>
      </c>
      <c r="D2347" t="str">
        <v>2000s</v>
      </c>
      <c r="E2347" t="str">
        <v>Color</v>
      </c>
      <c r="F2347" t="str">
        <v>Drama</v>
      </c>
      <c r="G2347" t="str">
        <v>English</v>
      </c>
      <c r="H2347" t="str">
        <v>USA</v>
      </c>
      <c r="I2347" t="str">
        <v>PG</v>
      </c>
      <c r="J2347" t="str">
        <v>Gerard Butler</v>
      </c>
      <c r="K2347" t="str">
        <v>David Anspaugh</v>
      </c>
      <c r="L2347">
        <v>18000</v>
      </c>
      <c r="M2347">
        <v>20354</v>
      </c>
      <c r="N2347">
        <v>25</v>
      </c>
      <c r="O2347">
        <v>445</v>
      </c>
      <c r="P2347">
        <v>6.2</v>
      </c>
      <c r="R2347" t="str">
        <v>A Guy Thing</v>
      </c>
      <c r="S2347">
        <v>37759</v>
      </c>
      <c r="T2347">
        <v>2003</v>
      </c>
      <c r="U2347" t="str">
        <v>2000s</v>
      </c>
      <c r="V2347" t="str">
        <v>Color</v>
      </c>
      <c r="W2347" t="str">
        <v>Comedy</v>
      </c>
      <c r="X2347" t="str">
        <v>English</v>
      </c>
      <c r="Y2347" t="str">
        <v>USA</v>
      </c>
      <c r="Z2347" t="str">
        <v>PG-13</v>
      </c>
      <c r="AA2347" t="str">
        <v>Thomas Lennon</v>
      </c>
      <c r="AB2347" t="str">
        <v>Chris Koch</v>
      </c>
      <c r="AC2347">
        <v>651</v>
      </c>
      <c r="AD2347">
        <v>2698</v>
      </c>
      <c r="AE2347">
        <v>13</v>
      </c>
      <c r="AF2347">
        <v>401</v>
      </c>
      <c r="AG2347">
        <v>5.6</v>
      </c>
      <c r="AH2347">
        <v>81</v>
      </c>
      <c r="AI2347">
        <v>101</v>
      </c>
      <c r="AJ2347">
        <v>15408822</v>
      </c>
    </row>
    <row r="2348" spans="1:36" x14ac:dyDescent="0.25">
      <c r="A2348" t="str">
        <v>Adore</v>
      </c>
      <c r="B2348">
        <v>41391</v>
      </c>
      <c r="C2348">
        <v>2013</v>
      </c>
      <c r="D2348" t="str">
        <v>2010s</v>
      </c>
      <c r="E2348" t="str">
        <v>Color</v>
      </c>
      <c r="F2348" t="str">
        <v>Drama</v>
      </c>
      <c r="G2348" t="str">
        <v>English</v>
      </c>
      <c r="H2348" t="str">
        <v>Australia</v>
      </c>
      <c r="I2348" t="str">
        <v>R</v>
      </c>
      <c r="J2348" t="str">
        <v>Robin Wright</v>
      </c>
      <c r="K2348" t="str">
        <v>Anne Fontaine</v>
      </c>
      <c r="L2348">
        <v>18000</v>
      </c>
      <c r="M2348">
        <v>25269</v>
      </c>
      <c r="N2348">
        <v>105</v>
      </c>
      <c r="O2348">
        <v>0</v>
      </c>
      <c r="P2348">
        <v>6.2</v>
      </c>
      <c r="R2348" t="str">
        <v>Spaced Invaders</v>
      </c>
      <c r="S2348">
        <v>33021</v>
      </c>
      <c r="T2348">
        <v>1990</v>
      </c>
      <c r="U2348" t="str">
        <v>1990s</v>
      </c>
      <c r="V2348" t="str">
        <v>Color</v>
      </c>
      <c r="W2348" t="str">
        <v>Adventure</v>
      </c>
      <c r="X2348" t="str">
        <v>English</v>
      </c>
      <c r="Y2348" t="str">
        <v>USA</v>
      </c>
      <c r="Z2348" t="str">
        <v>PG</v>
      </c>
      <c r="AA2348" t="str">
        <v>Ariana Richards</v>
      </c>
      <c r="AB2348" t="str">
        <v>Patrick Read Johnson</v>
      </c>
      <c r="AC2348">
        <v>610</v>
      </c>
      <c r="AD2348">
        <v>1441</v>
      </c>
      <c r="AE2348">
        <v>32</v>
      </c>
      <c r="AF2348">
        <v>710</v>
      </c>
      <c r="AG2348">
        <v>5.3</v>
      </c>
      <c r="AH2348">
        <v>16</v>
      </c>
      <c r="AI2348">
        <v>100</v>
      </c>
      <c r="AJ2348">
        <v>15369573</v>
      </c>
    </row>
    <row r="2349" spans="1:36" x14ac:dyDescent="0.25">
      <c r="A2349" t="str">
        <v>Diary of a Wimpy Kid</v>
      </c>
      <c r="B2349">
        <v>40539</v>
      </c>
      <c r="C2349">
        <v>2010</v>
      </c>
      <c r="D2349" t="str">
        <v>2010s</v>
      </c>
      <c r="E2349" t="str">
        <v>Color</v>
      </c>
      <c r="F2349" t="str">
        <v>Comedy</v>
      </c>
      <c r="G2349" t="str">
        <v>English</v>
      </c>
      <c r="H2349" t="str">
        <v>USA</v>
      </c>
      <c r="I2349" t="str">
        <v>PG</v>
      </c>
      <c r="J2349" t="str">
        <v>ChloÃ« Grace Moretz</v>
      </c>
      <c r="K2349" t="str">
        <v>Thor Freudenthal</v>
      </c>
      <c r="L2349">
        <v>17000</v>
      </c>
      <c r="M2349">
        <v>20154</v>
      </c>
      <c r="N2349">
        <v>87</v>
      </c>
      <c r="O2349">
        <v>0</v>
      </c>
      <c r="P2349">
        <v>6.2</v>
      </c>
      <c r="R2349" t="str">
        <v>Half Past Dead</v>
      </c>
      <c r="S2349">
        <v>37285</v>
      </c>
      <c r="T2349">
        <v>2002</v>
      </c>
      <c r="U2349" t="str">
        <v>2000s</v>
      </c>
      <c r="V2349" t="str">
        <v>Color</v>
      </c>
      <c r="W2349" t="str">
        <v>Action</v>
      </c>
      <c r="X2349" t="str">
        <v>English</v>
      </c>
      <c r="Y2349" t="str">
        <v>Germany</v>
      </c>
      <c r="Z2349" t="str">
        <v>PG-13</v>
      </c>
      <c r="AA2349" t="str">
        <v>Claudia Christian</v>
      </c>
      <c r="AB2349" t="str">
        <v>Don Michael Paul</v>
      </c>
      <c r="AC2349">
        <v>462</v>
      </c>
      <c r="AD2349">
        <v>1855</v>
      </c>
      <c r="AE2349">
        <v>70</v>
      </c>
      <c r="AF2349">
        <v>564</v>
      </c>
      <c r="AG2349">
        <v>4.5999999999999996</v>
      </c>
      <c r="AH2349">
        <v>58</v>
      </c>
      <c r="AI2349">
        <v>98</v>
      </c>
      <c r="AJ2349">
        <v>15361537</v>
      </c>
    </row>
    <row r="2350" spans="1:36" x14ac:dyDescent="0.25">
      <c r="A2350" t="str">
        <v>Splash</v>
      </c>
      <c r="B2350">
        <v>30963</v>
      </c>
      <c r="C2350">
        <v>1984</v>
      </c>
      <c r="D2350" t="str">
        <v>1980s</v>
      </c>
      <c r="E2350" t="str">
        <v>Color</v>
      </c>
      <c r="F2350" t="str">
        <v>Comedy</v>
      </c>
      <c r="G2350" t="str">
        <v>English</v>
      </c>
      <c r="H2350" t="str">
        <v>USA</v>
      </c>
      <c r="I2350" t="str">
        <v>PG</v>
      </c>
      <c r="J2350" t="str">
        <v>Tom Hanks</v>
      </c>
      <c r="K2350" t="str">
        <v>Ron Howard</v>
      </c>
      <c r="L2350">
        <v>15000</v>
      </c>
      <c r="M2350">
        <v>15361</v>
      </c>
      <c r="N2350">
        <v>2000</v>
      </c>
      <c r="O2350">
        <v>0</v>
      </c>
      <c r="P2350">
        <v>6.2</v>
      </c>
      <c r="R2350" t="str">
        <v>About Time</v>
      </c>
      <c r="S2350">
        <v>41385</v>
      </c>
      <c r="T2350">
        <v>2013</v>
      </c>
      <c r="U2350" t="str">
        <v>2010s</v>
      </c>
      <c r="V2350" t="str">
        <v>Color</v>
      </c>
      <c r="W2350" t="str">
        <v>Drama</v>
      </c>
      <c r="X2350" t="str">
        <v>English</v>
      </c>
      <c r="Y2350" t="str">
        <v>UK</v>
      </c>
      <c r="Z2350" t="str">
        <v>R</v>
      </c>
      <c r="AA2350" t="str">
        <v>Tom Hughes</v>
      </c>
      <c r="AB2350" t="str">
        <v>Richard Curtis</v>
      </c>
      <c r="AC2350">
        <v>565</v>
      </c>
      <c r="AD2350">
        <v>1595</v>
      </c>
      <c r="AE2350">
        <v>628</v>
      </c>
      <c r="AF2350">
        <v>105000</v>
      </c>
      <c r="AG2350">
        <v>7.8</v>
      </c>
      <c r="AH2350">
        <v>274</v>
      </c>
      <c r="AI2350">
        <v>123</v>
      </c>
      <c r="AJ2350">
        <v>15294553</v>
      </c>
    </row>
    <row r="2351" spans="1:36" x14ac:dyDescent="0.25">
      <c r="A2351" t="str">
        <v>The Rocker</v>
      </c>
      <c r="B2351">
        <v>39790</v>
      </c>
      <c r="C2351">
        <v>2008</v>
      </c>
      <c r="D2351" t="str">
        <v>2000s</v>
      </c>
      <c r="E2351" t="str">
        <v>Color</v>
      </c>
      <c r="F2351" t="str">
        <v>Comedy</v>
      </c>
      <c r="G2351" t="str">
        <v>English</v>
      </c>
      <c r="H2351" t="str">
        <v>USA</v>
      </c>
      <c r="I2351" t="str">
        <v>PG-13</v>
      </c>
      <c r="J2351" t="str">
        <v>Emma Stone</v>
      </c>
      <c r="K2351" t="str">
        <v>Peter Cattaneo</v>
      </c>
      <c r="L2351">
        <v>15000</v>
      </c>
      <c r="M2351">
        <v>33153</v>
      </c>
      <c r="N2351">
        <v>11</v>
      </c>
      <c r="O2351">
        <v>0</v>
      </c>
      <c r="P2351">
        <v>6.2</v>
      </c>
      <c r="R2351" t="str">
        <v>Youth in Revolt</v>
      </c>
      <c r="S2351">
        <v>40163</v>
      </c>
      <c r="T2351">
        <v>2009</v>
      </c>
      <c r="U2351" t="str">
        <v>2000s</v>
      </c>
      <c r="V2351" t="str">
        <v>Color</v>
      </c>
      <c r="W2351" t="str">
        <v>Comedy</v>
      </c>
      <c r="X2351" t="str">
        <v>English</v>
      </c>
      <c r="Y2351" t="str">
        <v>USA</v>
      </c>
      <c r="Z2351" t="str">
        <v>R</v>
      </c>
      <c r="AA2351" t="str">
        <v>Steve Buscemi</v>
      </c>
      <c r="AB2351" t="str">
        <v>Miguel Arteta</v>
      </c>
      <c r="AC2351">
        <v>12000</v>
      </c>
      <c r="AD2351">
        <v>16004</v>
      </c>
      <c r="AE2351">
        <v>44</v>
      </c>
      <c r="AF2351">
        <v>0</v>
      </c>
      <c r="AG2351">
        <v>6.5</v>
      </c>
      <c r="AH2351">
        <v>192</v>
      </c>
      <c r="AI2351">
        <v>90</v>
      </c>
      <c r="AJ2351">
        <v>15281286</v>
      </c>
    </row>
    <row r="2352" spans="1:36" x14ac:dyDescent="0.25">
      <c r="A2352" t="str">
        <v>Resident Evil: Apocalypse</v>
      </c>
      <c r="B2352">
        <v>38278</v>
      </c>
      <c r="C2352">
        <v>2004</v>
      </c>
      <c r="D2352" t="str">
        <v>2000s</v>
      </c>
      <c r="E2352" t="str">
        <v>Color</v>
      </c>
      <c r="F2352" t="str">
        <v>Action</v>
      </c>
      <c r="G2352" t="str">
        <v>English</v>
      </c>
      <c r="H2352" t="str">
        <v>Germany</v>
      </c>
      <c r="I2352" t="str">
        <v>R</v>
      </c>
      <c r="J2352" t="str">
        <v>Milla Jovovich</v>
      </c>
      <c r="K2352" t="str">
        <v>Alexander Witt</v>
      </c>
      <c r="L2352">
        <v>14000</v>
      </c>
      <c r="M2352">
        <v>16791</v>
      </c>
      <c r="N2352">
        <v>38</v>
      </c>
      <c r="O2352">
        <v>0</v>
      </c>
      <c r="P2352">
        <v>6.2</v>
      </c>
      <c r="R2352" t="str">
        <v>Bangkok Dangerous</v>
      </c>
      <c r="S2352">
        <v>39808</v>
      </c>
      <c r="T2352">
        <v>2008</v>
      </c>
      <c r="U2352" t="str">
        <v>2000s</v>
      </c>
      <c r="V2352" t="str">
        <v>Color</v>
      </c>
      <c r="W2352" t="str">
        <v>Action</v>
      </c>
      <c r="X2352" t="str">
        <v>English</v>
      </c>
      <c r="Y2352" t="str">
        <v>USA</v>
      </c>
      <c r="Z2352" t="str">
        <v>R</v>
      </c>
      <c r="AA2352" t="str">
        <v>Nicolas Cage</v>
      </c>
      <c r="AB2352" t="str">
        <v>Danny Pang</v>
      </c>
      <c r="AC2352">
        <v>12000</v>
      </c>
      <c r="AD2352">
        <v>12166</v>
      </c>
      <c r="AE2352">
        <v>15</v>
      </c>
      <c r="AF2352">
        <v>0</v>
      </c>
      <c r="AG2352">
        <v>5.4</v>
      </c>
      <c r="AH2352">
        <v>125</v>
      </c>
      <c r="AI2352">
        <v>99</v>
      </c>
      <c r="AJ2352">
        <v>15279680</v>
      </c>
    </row>
    <row r="2353" spans="1:36" x14ac:dyDescent="0.25">
      <c r="A2353" t="str">
        <v>City Hall</v>
      </c>
      <c r="B2353">
        <v>35127</v>
      </c>
      <c r="C2353">
        <v>1996</v>
      </c>
      <c r="D2353" t="str">
        <v>1990s</v>
      </c>
      <c r="E2353" t="str">
        <v>Color</v>
      </c>
      <c r="F2353" t="str">
        <v>Drama</v>
      </c>
      <c r="G2353" t="str">
        <v>English</v>
      </c>
      <c r="H2353" t="str">
        <v>USA</v>
      </c>
      <c r="I2353" t="str">
        <v>R</v>
      </c>
      <c r="J2353" t="str">
        <v>Al Pacino</v>
      </c>
      <c r="K2353" t="str">
        <v>Harold Becker</v>
      </c>
      <c r="L2353">
        <v>14000</v>
      </c>
      <c r="M2353">
        <v>17877</v>
      </c>
      <c r="N2353">
        <v>17</v>
      </c>
      <c r="O2353">
        <v>309</v>
      </c>
      <c r="P2353">
        <v>6.2</v>
      </c>
      <c r="R2353" t="str">
        <v>Sweet Sweetback's Baadasssss Song</v>
      </c>
      <c r="S2353">
        <v>26056</v>
      </c>
      <c r="T2353">
        <v>1971</v>
      </c>
      <c r="U2353" t="str">
        <v>1970s</v>
      </c>
      <c r="V2353" t="str">
        <v>Color</v>
      </c>
      <c r="W2353" t="str">
        <v>Crime</v>
      </c>
      <c r="X2353" t="str">
        <v>English</v>
      </c>
      <c r="Y2353" t="str">
        <v>USA</v>
      </c>
      <c r="Z2353" t="str">
        <v>R</v>
      </c>
      <c r="AA2353" t="str">
        <v>John Amos</v>
      </c>
      <c r="AB2353" t="str">
        <v>Melvin Van Peebles</v>
      </c>
      <c r="AC2353">
        <v>982</v>
      </c>
      <c r="AD2353">
        <v>1631</v>
      </c>
      <c r="AE2353">
        <v>101</v>
      </c>
      <c r="AF2353">
        <v>566</v>
      </c>
      <c r="AG2353">
        <v>5.5</v>
      </c>
      <c r="AH2353">
        <v>38</v>
      </c>
      <c r="AI2353">
        <v>97</v>
      </c>
      <c r="AJ2353">
        <v>15180000</v>
      </c>
    </row>
    <row r="2354" spans="1:36" x14ac:dyDescent="0.25">
      <c r="A2354" t="str">
        <v>Case 39</v>
      </c>
      <c r="B2354">
        <v>40054</v>
      </c>
      <c r="C2354">
        <v>2009</v>
      </c>
      <c r="D2354" t="str">
        <v>2000s</v>
      </c>
      <c r="E2354" t="str">
        <v>Color</v>
      </c>
      <c r="F2354" t="str">
        <v>Horror</v>
      </c>
      <c r="G2354" t="str">
        <v>English</v>
      </c>
      <c r="H2354" t="str">
        <v>USA</v>
      </c>
      <c r="I2354" t="str">
        <v>R</v>
      </c>
      <c r="J2354" t="str">
        <v>Bradley Cooper</v>
      </c>
      <c r="K2354" t="str">
        <v>Christian Alvart</v>
      </c>
      <c r="L2354">
        <v>14000</v>
      </c>
      <c r="M2354">
        <v>15790</v>
      </c>
      <c r="N2354">
        <v>22</v>
      </c>
      <c r="O2354">
        <v>0</v>
      </c>
      <c r="P2354">
        <v>6.2</v>
      </c>
      <c r="R2354" t="str">
        <v>Thinner</v>
      </c>
      <c r="S2354">
        <v>35386</v>
      </c>
      <c r="T2354">
        <v>1996</v>
      </c>
      <c r="U2354" t="str">
        <v>1990s</v>
      </c>
      <c r="V2354" t="str">
        <v>Color</v>
      </c>
      <c r="W2354" t="str">
        <v>Fantasy</v>
      </c>
      <c r="X2354" t="str">
        <v>English</v>
      </c>
      <c r="Y2354" t="str">
        <v>USA</v>
      </c>
      <c r="Z2354" t="str">
        <v>R</v>
      </c>
      <c r="AA2354" t="str">
        <v>Joe Mantegna</v>
      </c>
      <c r="AB2354" t="str">
        <v>Tom Holland</v>
      </c>
      <c r="AC2354">
        <v>1000</v>
      </c>
      <c r="AD2354">
        <v>2777</v>
      </c>
      <c r="AE2354">
        <v>85</v>
      </c>
      <c r="AF2354">
        <v>0</v>
      </c>
      <c r="AG2354">
        <v>5.7</v>
      </c>
      <c r="AH2354">
        <v>73</v>
      </c>
      <c r="AI2354">
        <v>93</v>
      </c>
      <c r="AJ2354">
        <v>15171475</v>
      </c>
    </row>
    <row r="2355" spans="1:36" x14ac:dyDescent="0.25">
      <c r="A2355" t="str">
        <v>All the King's Men</v>
      </c>
      <c r="B2355">
        <v>39041</v>
      </c>
      <c r="C2355">
        <v>2006</v>
      </c>
      <c r="D2355" t="str">
        <v>2000s</v>
      </c>
      <c r="E2355" t="str">
        <v>Black and White</v>
      </c>
      <c r="F2355" t="str">
        <v>Drama</v>
      </c>
      <c r="G2355" t="str">
        <v>English</v>
      </c>
      <c r="H2355" t="str">
        <v>Germany</v>
      </c>
      <c r="I2355" t="str">
        <v>PG-13</v>
      </c>
      <c r="J2355" t="str">
        <v>Kate Winslet</v>
      </c>
      <c r="K2355" t="str">
        <v>Steven Zaillian</v>
      </c>
      <c r="L2355">
        <v>14000</v>
      </c>
      <c r="M2355">
        <v>27614</v>
      </c>
      <c r="N2355">
        <v>234</v>
      </c>
      <c r="O2355">
        <v>0</v>
      </c>
      <c r="P2355">
        <v>6.2</v>
      </c>
      <c r="R2355" t="str">
        <v>The Corruptor</v>
      </c>
      <c r="S2355">
        <v>36489</v>
      </c>
      <c r="T2355">
        <v>1999</v>
      </c>
      <c r="U2355" t="str">
        <v>1990s</v>
      </c>
      <c r="V2355" t="str">
        <v>Color</v>
      </c>
      <c r="W2355" t="str">
        <v>Action</v>
      </c>
      <c r="X2355" t="str">
        <v>English</v>
      </c>
      <c r="Y2355" t="str">
        <v>USA</v>
      </c>
      <c r="Z2355" t="str">
        <v>R</v>
      </c>
      <c r="AA2355" t="str">
        <v>Byron Mann</v>
      </c>
      <c r="AB2355" t="str">
        <v>James Foley</v>
      </c>
      <c r="AC2355">
        <v>258</v>
      </c>
      <c r="AD2355">
        <v>571</v>
      </c>
      <c r="AE2355">
        <v>164</v>
      </c>
      <c r="AF2355">
        <v>328</v>
      </c>
      <c r="AG2355">
        <v>6</v>
      </c>
      <c r="AH2355">
        <v>91</v>
      </c>
      <c r="AI2355">
        <v>110</v>
      </c>
      <c r="AJ2355">
        <v>15156200</v>
      </c>
    </row>
    <row r="2356" spans="1:36" x14ac:dyDescent="0.25">
      <c r="A2356" t="str">
        <v>Gerry</v>
      </c>
      <c r="B2356">
        <v>37333</v>
      </c>
      <c r="C2356">
        <v>2002</v>
      </c>
      <c r="D2356" t="str">
        <v>2000s</v>
      </c>
      <c r="E2356" t="str">
        <v>Color</v>
      </c>
      <c r="F2356" t="str">
        <v>Adventure</v>
      </c>
      <c r="G2356" t="str">
        <v>English</v>
      </c>
      <c r="H2356" t="str">
        <v>USA</v>
      </c>
      <c r="I2356" t="str">
        <v>R</v>
      </c>
      <c r="J2356" t="str">
        <v>Matt Damon</v>
      </c>
      <c r="K2356" t="str">
        <v>Gus Van Sant</v>
      </c>
      <c r="L2356">
        <v>13000</v>
      </c>
      <c r="M2356">
        <v>13000</v>
      </c>
      <c r="N2356">
        <v>835</v>
      </c>
      <c r="O2356">
        <v>0</v>
      </c>
      <c r="P2356">
        <v>6.2</v>
      </c>
      <c r="R2356" t="str">
        <v>And So It Goes</v>
      </c>
      <c r="S2356">
        <v>41660</v>
      </c>
      <c r="T2356">
        <v>2014</v>
      </c>
      <c r="U2356" t="str">
        <v>2010s</v>
      </c>
      <c r="V2356" t="str">
        <v>Color</v>
      </c>
      <c r="W2356" t="str">
        <v>Comedy</v>
      </c>
      <c r="X2356" t="str">
        <v>English</v>
      </c>
      <c r="Y2356" t="str">
        <v>USA</v>
      </c>
      <c r="Z2356" t="str">
        <v>PG-13</v>
      </c>
      <c r="AA2356" t="str">
        <v>Yaya DaCosta</v>
      </c>
      <c r="AB2356" t="str">
        <v>Rob Reiner</v>
      </c>
      <c r="AC2356">
        <v>712</v>
      </c>
      <c r="AD2356">
        <v>1673</v>
      </c>
      <c r="AE2356">
        <v>0</v>
      </c>
      <c r="AF2356">
        <v>3000</v>
      </c>
      <c r="AG2356">
        <v>5.7</v>
      </c>
      <c r="AH2356">
        <v>107</v>
      </c>
      <c r="AI2356">
        <v>94</v>
      </c>
      <c r="AJ2356">
        <v>15155772</v>
      </c>
    </row>
    <row r="2357" spans="1:36" x14ac:dyDescent="0.25">
      <c r="A2357" t="str">
        <v>The Game Plan</v>
      </c>
      <c r="B2357">
        <v>39412</v>
      </c>
      <c r="C2357">
        <v>2007</v>
      </c>
      <c r="D2357" t="str">
        <v>2000s</v>
      </c>
      <c r="E2357" t="str">
        <v>Color</v>
      </c>
      <c r="F2357" t="str">
        <v>Comedy</v>
      </c>
      <c r="G2357" t="str">
        <v>English</v>
      </c>
      <c r="H2357" t="str">
        <v>USA</v>
      </c>
      <c r="I2357" t="str">
        <v>PG</v>
      </c>
      <c r="J2357" t="str">
        <v>Dwayne Johnson</v>
      </c>
      <c r="K2357" t="str">
        <v>Andy Fickman</v>
      </c>
      <c r="L2357">
        <v>12000</v>
      </c>
      <c r="M2357">
        <v>15170</v>
      </c>
      <c r="N2357">
        <v>99</v>
      </c>
      <c r="O2357">
        <v>0</v>
      </c>
      <c r="P2357">
        <v>6.2</v>
      </c>
      <c r="R2357" t="str">
        <v>The Last Exorcism Part II</v>
      </c>
      <c r="S2357">
        <v>41590</v>
      </c>
      <c r="T2357">
        <v>2013</v>
      </c>
      <c r="U2357" t="str">
        <v>2010s</v>
      </c>
      <c r="V2357" t="str">
        <v>Color</v>
      </c>
      <c r="W2357" t="str">
        <v>Drama</v>
      </c>
      <c r="X2357" t="str">
        <v>English</v>
      </c>
      <c r="Y2357" t="str">
        <v>France</v>
      </c>
      <c r="Z2357" t="str">
        <v>PG-13</v>
      </c>
      <c r="AA2357" t="str">
        <v>Muse Watson</v>
      </c>
      <c r="AB2357" t="str">
        <v>Ed Gass-Donnelly</v>
      </c>
      <c r="AC2357">
        <v>45000</v>
      </c>
      <c r="AD2357">
        <v>46868</v>
      </c>
      <c r="AE2357">
        <v>8</v>
      </c>
      <c r="AF2357">
        <v>0</v>
      </c>
      <c r="AG2357">
        <v>4</v>
      </c>
      <c r="AH2357">
        <v>161</v>
      </c>
      <c r="AI2357">
        <v>93</v>
      </c>
      <c r="AJ2357">
        <v>15152879</v>
      </c>
    </row>
    <row r="2358" spans="1:36" x14ac:dyDescent="0.25">
      <c r="A2358" t="str">
        <v>Knowing</v>
      </c>
      <c r="B2358">
        <v>39836</v>
      </c>
      <c r="C2358">
        <v>2009</v>
      </c>
      <c r="D2358" t="str">
        <v>2000s</v>
      </c>
      <c r="E2358" t="str">
        <v>Color</v>
      </c>
      <c r="F2358" t="str">
        <v>Drama</v>
      </c>
      <c r="G2358" t="str">
        <v>English</v>
      </c>
      <c r="H2358" t="str">
        <v>USA</v>
      </c>
      <c r="I2358" t="str">
        <v>PG-13</v>
      </c>
      <c r="J2358" t="str">
        <v>Nicolas Cage</v>
      </c>
      <c r="K2358" t="str">
        <v>Alex Proyas</v>
      </c>
      <c r="L2358">
        <v>12000</v>
      </c>
      <c r="M2358">
        <v>13421</v>
      </c>
      <c r="N2358">
        <v>295</v>
      </c>
      <c r="O2358">
        <v>0</v>
      </c>
      <c r="P2358">
        <v>6.2</v>
      </c>
      <c r="R2358" t="str">
        <v>Arthur and the Invisibles</v>
      </c>
      <c r="S2358">
        <v>39041</v>
      </c>
      <c r="T2358">
        <v>2006</v>
      </c>
      <c r="U2358" t="str">
        <v>2000s</v>
      </c>
      <c r="V2358" t="str">
        <v>Color</v>
      </c>
      <c r="W2358" t="str">
        <v>Adventure</v>
      </c>
      <c r="X2358" t="str">
        <v>English</v>
      </c>
      <c r="Y2358" t="str">
        <v>France</v>
      </c>
      <c r="Z2358" t="str">
        <v>PG</v>
      </c>
      <c r="AA2358" t="str">
        <v>Mia Farrow</v>
      </c>
      <c r="AB2358" t="str">
        <v>Luc Besson</v>
      </c>
      <c r="AC2358">
        <v>563</v>
      </c>
      <c r="AD2358">
        <v>683</v>
      </c>
      <c r="AE2358">
        <v>0</v>
      </c>
      <c r="AF2358">
        <v>941</v>
      </c>
      <c r="AG2358">
        <v>6</v>
      </c>
      <c r="AH2358">
        <v>101</v>
      </c>
      <c r="AI2358">
        <v>94</v>
      </c>
      <c r="AJ2358">
        <v>15131330</v>
      </c>
    </row>
    <row r="2359" spans="1:36" x14ac:dyDescent="0.25">
      <c r="A2359" t="str">
        <v>Walking Tall</v>
      </c>
      <c r="B2359">
        <v>38216</v>
      </c>
      <c r="C2359">
        <v>2004</v>
      </c>
      <c r="D2359" t="str">
        <v>2000s</v>
      </c>
      <c r="E2359" t="str">
        <v>Color</v>
      </c>
      <c r="F2359" t="str">
        <v>Action</v>
      </c>
      <c r="G2359" t="str">
        <v>English</v>
      </c>
      <c r="H2359" t="str">
        <v>USA</v>
      </c>
      <c r="I2359" t="str">
        <v>PG-13</v>
      </c>
      <c r="J2359" t="str">
        <v>Dwayne Johnson</v>
      </c>
      <c r="K2359" t="str">
        <v>Kevin Bray</v>
      </c>
      <c r="L2359">
        <v>12000</v>
      </c>
      <c r="M2359">
        <v>14146</v>
      </c>
      <c r="N2359">
        <v>10</v>
      </c>
      <c r="O2359">
        <v>0</v>
      </c>
      <c r="P2359">
        <v>6.2</v>
      </c>
      <c r="R2359" t="str">
        <v>Halloween: The Curse of Michael Myers</v>
      </c>
      <c r="S2359">
        <v>34833</v>
      </c>
      <c r="T2359">
        <v>1995</v>
      </c>
      <c r="U2359" t="str">
        <v>1990s</v>
      </c>
      <c r="V2359" t="str">
        <v>Color</v>
      </c>
      <c r="W2359" t="str">
        <v>Horror</v>
      </c>
      <c r="X2359" t="str">
        <v>English</v>
      </c>
      <c r="Y2359" t="str">
        <v>USA</v>
      </c>
      <c r="Z2359" t="str">
        <v>R</v>
      </c>
      <c r="AA2359" t="str">
        <v>Donald Pleasence</v>
      </c>
      <c r="AB2359" t="str">
        <v>Joe Chappelle</v>
      </c>
      <c r="AC2359">
        <v>742</v>
      </c>
      <c r="AD2359">
        <v>1227</v>
      </c>
      <c r="AE2359">
        <v>13</v>
      </c>
      <c r="AF2359">
        <v>0</v>
      </c>
      <c r="AG2359">
        <v>4.9000000000000004</v>
      </c>
      <c r="AH2359">
        <v>123</v>
      </c>
      <c r="AI2359">
        <v>93</v>
      </c>
      <c r="AJ2359">
        <v>15126948</v>
      </c>
    </row>
    <row r="2360" spans="1:36" x14ac:dyDescent="0.25">
      <c r="A2360" t="str">
        <v>Indiana Jones and the Kingdom of the Crystal Skull</v>
      </c>
      <c r="B2360">
        <v>39808</v>
      </c>
      <c r="C2360">
        <v>2008</v>
      </c>
      <c r="D2360" t="str">
        <v>2000s</v>
      </c>
      <c r="E2360" t="str">
        <v>Color</v>
      </c>
      <c r="F2360" t="str">
        <v>Action</v>
      </c>
      <c r="G2360" t="str">
        <v>English</v>
      </c>
      <c r="H2360" t="str">
        <v>USA</v>
      </c>
      <c r="I2360" t="str">
        <v>PG-13</v>
      </c>
      <c r="J2360" t="str">
        <v>Harrison Ford</v>
      </c>
      <c r="K2360" t="str">
        <v>Steven Spielberg</v>
      </c>
      <c r="L2360">
        <v>11000</v>
      </c>
      <c r="M2360">
        <v>14959</v>
      </c>
      <c r="N2360">
        <v>14000</v>
      </c>
      <c r="O2360">
        <v>5000</v>
      </c>
      <c r="P2360">
        <v>6.2</v>
      </c>
      <c r="R2360" t="str">
        <v>Firestarter</v>
      </c>
      <c r="S2360">
        <v>30945</v>
      </c>
      <c r="T2360">
        <v>1984</v>
      </c>
      <c r="U2360" t="str">
        <v>1980s</v>
      </c>
      <c r="V2360" t="str">
        <v>Color</v>
      </c>
      <c r="W2360" t="str">
        <v>Action</v>
      </c>
      <c r="X2360" t="str">
        <v>English</v>
      </c>
      <c r="Y2360" t="str">
        <v>USA</v>
      </c>
      <c r="Z2360" t="str">
        <v>R</v>
      </c>
      <c r="AA2360" t="str">
        <v>Heather Locklear</v>
      </c>
      <c r="AB2360" t="str">
        <v>Mark L. Lester</v>
      </c>
      <c r="AC2360">
        <v>695</v>
      </c>
      <c r="AD2360">
        <v>3444</v>
      </c>
      <c r="AE2360">
        <v>73</v>
      </c>
      <c r="AF2360">
        <v>0</v>
      </c>
      <c r="AG2360">
        <v>6</v>
      </c>
      <c r="AH2360">
        <v>45</v>
      </c>
      <c r="AI2360">
        <v>114</v>
      </c>
      <c r="AJ2360">
        <v>15100000</v>
      </c>
    </row>
    <row r="2361" spans="1:36" x14ac:dyDescent="0.25">
      <c r="A2361" t="str">
        <v>The Princess Diaries</v>
      </c>
      <c r="B2361">
        <v>37136</v>
      </c>
      <c r="C2361">
        <v>2001</v>
      </c>
      <c r="D2361" t="str">
        <v>2000s</v>
      </c>
      <c r="E2361" t="str">
        <v>Color</v>
      </c>
      <c r="F2361" t="str">
        <v>Comedy</v>
      </c>
      <c r="G2361" t="str">
        <v>English</v>
      </c>
      <c r="H2361" t="str">
        <v>USA</v>
      </c>
      <c r="I2361" t="str">
        <v>G</v>
      </c>
      <c r="J2361" t="str">
        <v>Anne Hathaway</v>
      </c>
      <c r="K2361" t="str">
        <v>Garry Marshall</v>
      </c>
      <c r="L2361">
        <v>11000</v>
      </c>
      <c r="M2361">
        <v>13645</v>
      </c>
      <c r="N2361">
        <v>0</v>
      </c>
      <c r="O2361">
        <v>0</v>
      </c>
      <c r="P2361">
        <v>6.2</v>
      </c>
      <c r="R2361" t="str">
        <v>The Adventures of Pinocchio</v>
      </c>
      <c r="S2361">
        <v>35171</v>
      </c>
      <c r="T2361">
        <v>1996</v>
      </c>
      <c r="U2361" t="str">
        <v>1990s</v>
      </c>
      <c r="V2361" t="str">
        <v>Color</v>
      </c>
      <c r="W2361" t="str">
        <v>Adventure</v>
      </c>
      <c r="X2361" t="str">
        <v>Italian</v>
      </c>
      <c r="Y2361" t="str">
        <v>UK</v>
      </c>
      <c r="Z2361" t="str">
        <v>G</v>
      </c>
      <c r="AA2361" t="str">
        <v>Martin Landau</v>
      </c>
      <c r="AB2361" t="str">
        <v>Steve Barron</v>
      </c>
      <c r="AC2361">
        <v>940</v>
      </c>
      <c r="AD2361">
        <v>2465</v>
      </c>
      <c r="AE2361">
        <v>48</v>
      </c>
      <c r="AF2361">
        <v>246</v>
      </c>
      <c r="AG2361">
        <v>5.3</v>
      </c>
      <c r="AH2361">
        <v>19</v>
      </c>
      <c r="AI2361">
        <v>90</v>
      </c>
      <c r="AJ2361">
        <v>15091542</v>
      </c>
    </row>
    <row r="2362" spans="1:36" x14ac:dyDescent="0.25">
      <c r="A2362" t="str">
        <v>Lions for Lambs</v>
      </c>
      <c r="B2362">
        <v>39092</v>
      </c>
      <c r="C2362">
        <v>2007</v>
      </c>
      <c r="D2362" t="str">
        <v>2000s</v>
      </c>
      <c r="E2362" t="str">
        <v>Color</v>
      </c>
      <c r="F2362" t="str">
        <v>Drama</v>
      </c>
      <c r="G2362" t="str">
        <v>English</v>
      </c>
      <c r="H2362" t="str">
        <v>USA</v>
      </c>
      <c r="I2362" t="str">
        <v>R</v>
      </c>
      <c r="J2362" t="str">
        <v>Meryl Streep</v>
      </c>
      <c r="K2362" t="str">
        <v>Robert Redford</v>
      </c>
      <c r="L2362">
        <v>11000</v>
      </c>
      <c r="M2362">
        <v>32875</v>
      </c>
      <c r="N2362">
        <v>0</v>
      </c>
      <c r="O2362">
        <v>0</v>
      </c>
      <c r="P2362">
        <v>6.2</v>
      </c>
      <c r="R2362" t="str">
        <v>Ponyo</v>
      </c>
      <c r="S2362">
        <v>39622</v>
      </c>
      <c r="T2362">
        <v>2008</v>
      </c>
      <c r="U2362" t="str">
        <v>2000s</v>
      </c>
      <c r="V2362" t="str">
        <v>Color</v>
      </c>
      <c r="W2362" t="str">
        <v>Adventure</v>
      </c>
      <c r="X2362" t="str">
        <v>Japanese</v>
      </c>
      <c r="Y2362" t="str">
        <v>Japan</v>
      </c>
      <c r="Z2362" t="str">
        <v>G</v>
      </c>
      <c r="AA2362" t="str">
        <v>Rumi Hiiragi</v>
      </c>
      <c r="AB2362" t="str">
        <v>Hayao Miyazaki</v>
      </c>
      <c r="AC2362">
        <v>6</v>
      </c>
      <c r="AD2362">
        <v>13</v>
      </c>
      <c r="AE2362">
        <v>6000</v>
      </c>
      <c r="AF2362">
        <v>0</v>
      </c>
      <c r="AG2362">
        <v>7.7</v>
      </c>
      <c r="AH2362">
        <v>256</v>
      </c>
      <c r="AI2362">
        <v>101</v>
      </c>
      <c r="AJ2362">
        <v>15081783</v>
      </c>
    </row>
    <row r="2363" spans="1:36" x14ac:dyDescent="0.25">
      <c r="A2363" t="str">
        <v>Killing Them Softly</v>
      </c>
      <c r="B2363">
        <v>41074</v>
      </c>
      <c r="C2363">
        <v>2012</v>
      </c>
      <c r="D2363" t="str">
        <v>2010s</v>
      </c>
      <c r="E2363" t="str">
        <v>Color</v>
      </c>
      <c r="F2363" t="str">
        <v>Crime</v>
      </c>
      <c r="G2363" t="str">
        <v>English</v>
      </c>
      <c r="H2363" t="str">
        <v>USA</v>
      </c>
      <c r="I2363" t="str">
        <v>R</v>
      </c>
      <c r="J2363" t="str">
        <v>Brad Pitt</v>
      </c>
      <c r="K2363" t="str">
        <v>Andrew Dominik</v>
      </c>
      <c r="L2363">
        <v>11000</v>
      </c>
      <c r="M2363">
        <v>14025</v>
      </c>
      <c r="N2363">
        <v>181</v>
      </c>
      <c r="O2363">
        <v>20000</v>
      </c>
      <c r="P2363">
        <v>6.2</v>
      </c>
      <c r="R2363" t="str">
        <v>The Invasion</v>
      </c>
      <c r="S2363">
        <v>39177</v>
      </c>
      <c r="T2363">
        <v>2007</v>
      </c>
      <c r="U2363" t="str">
        <v>2000s</v>
      </c>
      <c r="V2363" t="str">
        <v>Color</v>
      </c>
      <c r="W2363" t="str">
        <v>Sci-Fi</v>
      </c>
      <c r="X2363" t="str">
        <v>English</v>
      </c>
      <c r="Y2363" t="str">
        <v>USA</v>
      </c>
      <c r="Z2363" t="str">
        <v>PG-13</v>
      </c>
      <c r="AA2363" t="str">
        <v>Roger Rees</v>
      </c>
      <c r="AB2363" t="str">
        <v>Oliver Hirschbiegel</v>
      </c>
      <c r="AC2363">
        <v>1000</v>
      </c>
      <c r="AD2363">
        <v>2323</v>
      </c>
      <c r="AE2363">
        <v>101</v>
      </c>
      <c r="AF2363">
        <v>0</v>
      </c>
      <c r="AG2363">
        <v>5.9</v>
      </c>
      <c r="AH2363">
        <v>232</v>
      </c>
      <c r="AI2363">
        <v>99</v>
      </c>
      <c r="AJ2363">
        <v>15071514</v>
      </c>
    </row>
    <row r="2364" spans="1:36" x14ac:dyDescent="0.25">
      <c r="A2364" t="str">
        <v>Hackers</v>
      </c>
      <c r="B2364">
        <v>35029</v>
      </c>
      <c r="C2364">
        <v>1995</v>
      </c>
      <c r="D2364" t="str">
        <v>1990s</v>
      </c>
      <c r="E2364" t="str">
        <v>Color</v>
      </c>
      <c r="F2364" t="str">
        <v>Comedy</v>
      </c>
      <c r="G2364" t="str">
        <v>English</v>
      </c>
      <c r="H2364" t="str">
        <v>USA</v>
      </c>
      <c r="I2364" t="str">
        <v>PG-13</v>
      </c>
      <c r="J2364" t="str">
        <v>Angelina Jolie Pitt</v>
      </c>
      <c r="K2364" t="str">
        <v>Iain Softley</v>
      </c>
      <c r="L2364">
        <v>11000</v>
      </c>
      <c r="M2364">
        <v>13821</v>
      </c>
      <c r="N2364">
        <v>34</v>
      </c>
      <c r="O2364">
        <v>12000</v>
      </c>
      <c r="P2364">
        <v>6.2</v>
      </c>
      <c r="R2364" t="str">
        <v>Dead Man on Campus</v>
      </c>
      <c r="S2364">
        <v>36042</v>
      </c>
      <c r="T2364">
        <v>1998</v>
      </c>
      <c r="U2364" t="str">
        <v>1990s</v>
      </c>
      <c r="V2364" t="str">
        <v>Color</v>
      </c>
      <c r="W2364" t="str">
        <v>Comedy</v>
      </c>
      <c r="X2364" t="str">
        <v>English</v>
      </c>
      <c r="Y2364" t="str">
        <v>USA</v>
      </c>
      <c r="Z2364" t="str">
        <v>R</v>
      </c>
      <c r="AA2364" t="str">
        <v>Alyson Hannigan</v>
      </c>
      <c r="AB2364" t="str">
        <v>Alan Cohn</v>
      </c>
      <c r="AC2364">
        <v>3000</v>
      </c>
      <c r="AD2364">
        <v>6861</v>
      </c>
      <c r="AE2364">
        <v>0</v>
      </c>
      <c r="AF2364">
        <v>645</v>
      </c>
      <c r="AG2364">
        <v>6</v>
      </c>
      <c r="AH2364">
        <v>37</v>
      </c>
      <c r="AI2364">
        <v>96</v>
      </c>
      <c r="AJ2364">
        <v>15062898</v>
      </c>
    </row>
    <row r="2365" spans="1:36" x14ac:dyDescent="0.25">
      <c r="A2365" t="str">
        <v>RoboCop</v>
      </c>
      <c r="B2365">
        <v>41888</v>
      </c>
      <c r="C2365">
        <v>2014</v>
      </c>
      <c r="D2365" t="str">
        <v>2010s</v>
      </c>
      <c r="E2365" t="str">
        <v>Color</v>
      </c>
      <c r="F2365" t="str">
        <v>Action</v>
      </c>
      <c r="G2365" t="str">
        <v>English</v>
      </c>
      <c r="H2365" t="str">
        <v>USA</v>
      </c>
      <c r="I2365" t="str">
        <v>PG-13</v>
      </c>
      <c r="J2365" t="str">
        <v>Gary Oldman</v>
      </c>
      <c r="K2365" t="str">
        <v>JosÃ© Padilha</v>
      </c>
      <c r="L2365">
        <v>10000</v>
      </c>
      <c r="M2365">
        <v>14161</v>
      </c>
      <c r="N2365">
        <v>294</v>
      </c>
      <c r="O2365">
        <v>60000</v>
      </c>
      <c r="P2365">
        <v>6.2</v>
      </c>
      <c r="R2365" t="str">
        <v>American Psycho</v>
      </c>
      <c r="S2365">
        <v>36572</v>
      </c>
      <c r="T2365">
        <v>2000</v>
      </c>
      <c r="U2365" t="str">
        <v>2000s</v>
      </c>
      <c r="V2365" t="str">
        <v>Color</v>
      </c>
      <c r="W2365" t="str">
        <v>Crime</v>
      </c>
      <c r="X2365" t="str">
        <v>English</v>
      </c>
      <c r="Y2365" t="str">
        <v>USA</v>
      </c>
      <c r="Z2365" t="str">
        <v>R</v>
      </c>
      <c r="AA2365" t="str">
        <v>Christian Bale</v>
      </c>
      <c r="AB2365" t="str">
        <v>Mary Harron</v>
      </c>
      <c r="AC2365">
        <v>23000</v>
      </c>
      <c r="AD2365">
        <v>25462</v>
      </c>
      <c r="AE2365">
        <v>126</v>
      </c>
      <c r="AF2365">
        <v>18000</v>
      </c>
      <c r="AG2365">
        <v>7.6</v>
      </c>
      <c r="AH2365">
        <v>288</v>
      </c>
      <c r="AI2365">
        <v>102</v>
      </c>
      <c r="AJ2365">
        <v>15047419</v>
      </c>
    </row>
    <row r="2366" spans="1:36" x14ac:dyDescent="0.25">
      <c r="A2366" t="str">
        <v>The Magic Sword: Quest for Camelot</v>
      </c>
      <c r="B2366">
        <v>36155</v>
      </c>
      <c r="C2366">
        <v>1998</v>
      </c>
      <c r="D2366" t="str">
        <v>1990s</v>
      </c>
      <c r="E2366" t="str">
        <v>Color</v>
      </c>
      <c r="F2366" t="str">
        <v>Adventure</v>
      </c>
      <c r="G2366" t="str">
        <v>English</v>
      </c>
      <c r="H2366" t="str">
        <v>USA</v>
      </c>
      <c r="I2366" t="str">
        <v>G</v>
      </c>
      <c r="J2366" t="str">
        <v>Gary Oldman</v>
      </c>
      <c r="K2366" t="str">
        <v>Frederik Du Chau</v>
      </c>
      <c r="L2366">
        <v>10000</v>
      </c>
      <c r="M2366">
        <v>14275</v>
      </c>
      <c r="N2366">
        <v>7</v>
      </c>
      <c r="O2366">
        <v>0</v>
      </c>
      <c r="P2366">
        <v>6.2</v>
      </c>
      <c r="R2366" t="str">
        <v>The Box</v>
      </c>
      <c r="S2366">
        <v>40057</v>
      </c>
      <c r="T2366">
        <v>2009</v>
      </c>
      <c r="U2366" t="str">
        <v>2000s</v>
      </c>
      <c r="V2366" t="str">
        <v>Color</v>
      </c>
      <c r="W2366" t="str">
        <v>Drama</v>
      </c>
      <c r="X2366" t="str">
        <v>English</v>
      </c>
      <c r="Y2366" t="str">
        <v>USA</v>
      </c>
      <c r="Z2366" t="str">
        <v>PG-13</v>
      </c>
      <c r="AA2366" t="str">
        <v>Frank Langella</v>
      </c>
      <c r="AB2366" t="str">
        <v>Richard Kelly</v>
      </c>
      <c r="AC2366">
        <v>902</v>
      </c>
      <c r="AD2366">
        <v>2466</v>
      </c>
      <c r="AE2366">
        <v>219</v>
      </c>
      <c r="AF2366">
        <v>0</v>
      </c>
      <c r="AG2366">
        <v>5.6</v>
      </c>
      <c r="AH2366">
        <v>287</v>
      </c>
      <c r="AI2366">
        <v>115</v>
      </c>
      <c r="AJ2366">
        <v>15045676</v>
      </c>
    </row>
    <row r="2367" spans="1:36" x14ac:dyDescent="0.25">
      <c r="A2367" t="str">
        <v>Good</v>
      </c>
      <c r="B2367">
        <v>39501</v>
      </c>
      <c r="C2367">
        <v>2008</v>
      </c>
      <c r="D2367" t="str">
        <v>2000s</v>
      </c>
      <c r="E2367" t="str">
        <v>Color</v>
      </c>
      <c r="F2367" t="str">
        <v>Drama</v>
      </c>
      <c r="G2367" t="str">
        <v>English</v>
      </c>
      <c r="H2367" t="str">
        <v>UK</v>
      </c>
      <c r="I2367" t="str">
        <v>R</v>
      </c>
      <c r="J2367" t="str">
        <v>Viggo Mortensen</v>
      </c>
      <c r="K2367" t="str">
        <v>Vicente Amorim</v>
      </c>
      <c r="L2367">
        <v>10000</v>
      </c>
      <c r="M2367">
        <v>11091</v>
      </c>
      <c r="N2367">
        <v>6</v>
      </c>
      <c r="O2367">
        <v>921</v>
      </c>
      <c r="P2367">
        <v>6.2</v>
      </c>
      <c r="R2367" t="str">
        <v>Lions for Lambs</v>
      </c>
      <c r="S2367">
        <v>39092</v>
      </c>
      <c r="T2367">
        <v>2007</v>
      </c>
      <c r="U2367" t="str">
        <v>2000s</v>
      </c>
      <c r="V2367" t="str">
        <v>Color</v>
      </c>
      <c r="W2367" t="str">
        <v>Drama</v>
      </c>
      <c r="X2367" t="str">
        <v>English</v>
      </c>
      <c r="Y2367" t="str">
        <v>USA</v>
      </c>
      <c r="Z2367" t="str">
        <v>R</v>
      </c>
      <c r="AA2367" t="str">
        <v>Meryl Streep</v>
      </c>
      <c r="AB2367" t="str">
        <v>Robert Redford</v>
      </c>
      <c r="AC2367">
        <v>11000</v>
      </c>
      <c r="AD2367">
        <v>32875</v>
      </c>
      <c r="AE2367">
        <v>0</v>
      </c>
      <c r="AF2367">
        <v>0</v>
      </c>
      <c r="AG2367">
        <v>6.2</v>
      </c>
      <c r="AH2367">
        <v>227</v>
      </c>
      <c r="AI2367">
        <v>92</v>
      </c>
      <c r="AJ2367">
        <v>14998070</v>
      </c>
    </row>
    <row r="2368" spans="1:36" x14ac:dyDescent="0.25">
      <c r="A2368" t="str">
        <v>The Campaign</v>
      </c>
      <c r="B2368">
        <v>41123</v>
      </c>
      <c r="C2368">
        <v>2012</v>
      </c>
      <c r="D2368" t="str">
        <v>2010s</v>
      </c>
      <c r="E2368" t="str">
        <v>Color</v>
      </c>
      <c r="F2368" t="str">
        <v>Comedy</v>
      </c>
      <c r="G2368" t="str">
        <v>English</v>
      </c>
      <c r="H2368" t="str">
        <v>USA</v>
      </c>
      <c r="I2368" t="str">
        <v>R</v>
      </c>
      <c r="J2368" t="str">
        <v>Will Ferrell</v>
      </c>
      <c r="K2368" t="str">
        <v>Jay Roach</v>
      </c>
      <c r="L2368">
        <v>8000</v>
      </c>
      <c r="M2368">
        <v>9271</v>
      </c>
      <c r="N2368">
        <v>116</v>
      </c>
      <c r="O2368">
        <v>18000</v>
      </c>
      <c r="P2368">
        <v>6.2</v>
      </c>
      <c r="R2368" t="str">
        <v>Seven Psychopaths</v>
      </c>
      <c r="S2368">
        <v>40964</v>
      </c>
      <c r="T2368">
        <v>2012</v>
      </c>
      <c r="U2368" t="str">
        <v>2010s</v>
      </c>
      <c r="V2368" t="str">
        <v>Color</v>
      </c>
      <c r="W2368" t="str">
        <v>Comedy</v>
      </c>
      <c r="X2368" t="str">
        <v>English</v>
      </c>
      <c r="Y2368" t="str">
        <v>UK</v>
      </c>
      <c r="Z2368" t="str">
        <v>R</v>
      </c>
      <c r="AA2368" t="str">
        <v>Abbie Cornish</v>
      </c>
      <c r="AB2368" t="str">
        <v>Martin McDonagh</v>
      </c>
      <c r="AC2368">
        <v>2000</v>
      </c>
      <c r="AD2368">
        <v>4757</v>
      </c>
      <c r="AE2368">
        <v>454</v>
      </c>
      <c r="AF2368">
        <v>52000</v>
      </c>
      <c r="AG2368">
        <v>7.2</v>
      </c>
      <c r="AH2368">
        <v>401</v>
      </c>
      <c r="AI2368">
        <v>110</v>
      </c>
      <c r="AJ2368">
        <v>14989761</v>
      </c>
    </row>
    <row r="2369" spans="1:36" x14ac:dyDescent="0.25">
      <c r="A2369" t="str">
        <v>Duplicity</v>
      </c>
      <c r="B2369">
        <v>39856</v>
      </c>
      <c r="C2369">
        <v>2009</v>
      </c>
      <c r="D2369" t="str">
        <v>2000s</v>
      </c>
      <c r="E2369" t="str">
        <v>Color</v>
      </c>
      <c r="F2369" t="str">
        <v>Comedy</v>
      </c>
      <c r="G2369" t="str">
        <v>English</v>
      </c>
      <c r="H2369" t="str">
        <v>USA</v>
      </c>
      <c r="I2369" t="str">
        <v>PG-13</v>
      </c>
      <c r="J2369" t="str">
        <v>Julia Roberts</v>
      </c>
      <c r="K2369" t="str">
        <v>Tony Gilroy</v>
      </c>
      <c r="L2369">
        <v>8000</v>
      </c>
      <c r="M2369">
        <v>10623</v>
      </c>
      <c r="N2369">
        <v>209</v>
      </c>
      <c r="O2369">
        <v>0</v>
      </c>
      <c r="P2369">
        <v>6.2</v>
      </c>
      <c r="R2369" t="str">
        <v>The Next Best Thing</v>
      </c>
      <c r="S2369">
        <v>36627</v>
      </c>
      <c r="T2369">
        <v>2000</v>
      </c>
      <c r="U2369" t="str">
        <v>2000s</v>
      </c>
      <c r="V2369" t="str">
        <v>Color</v>
      </c>
      <c r="W2369" t="str">
        <v>Comedy</v>
      </c>
      <c r="X2369" t="str">
        <v>English</v>
      </c>
      <c r="Y2369" t="str">
        <v>USA</v>
      </c>
      <c r="Z2369" t="str">
        <v>PG-13</v>
      </c>
      <c r="AA2369" t="str">
        <v>Mark Valley</v>
      </c>
      <c r="AB2369" t="str">
        <v>John Schlesinger</v>
      </c>
      <c r="AC2369">
        <v>774</v>
      </c>
      <c r="AD2369">
        <v>2498</v>
      </c>
      <c r="AE2369">
        <v>154</v>
      </c>
      <c r="AF2369">
        <v>378</v>
      </c>
      <c r="AG2369">
        <v>4.7</v>
      </c>
      <c r="AH2369">
        <v>86</v>
      </c>
      <c r="AI2369">
        <v>99</v>
      </c>
      <c r="AJ2369">
        <v>14983572</v>
      </c>
    </row>
    <row r="2370" spans="1:36" x14ac:dyDescent="0.25">
      <c r="A2370" t="str">
        <v>A Night at the Roxbury</v>
      </c>
      <c r="B2370">
        <v>35997</v>
      </c>
      <c r="C2370">
        <v>1998</v>
      </c>
      <c r="D2370" t="str">
        <v>1990s</v>
      </c>
      <c r="E2370" t="str">
        <v>Color</v>
      </c>
      <c r="F2370" t="str">
        <v>Comedy</v>
      </c>
      <c r="G2370" t="str">
        <v>English</v>
      </c>
      <c r="H2370" t="str">
        <v>USA</v>
      </c>
      <c r="I2370" t="str">
        <v>PG-13</v>
      </c>
      <c r="J2370" t="str">
        <v>Will Ferrell</v>
      </c>
      <c r="K2370" t="str">
        <v>John Fortenberry</v>
      </c>
      <c r="L2370">
        <v>8000</v>
      </c>
      <c r="M2370">
        <v>9271</v>
      </c>
      <c r="N2370">
        <v>12</v>
      </c>
      <c r="O2370">
        <v>0</v>
      </c>
      <c r="P2370">
        <v>6.2</v>
      </c>
      <c r="R2370" t="str">
        <v>Get Carter</v>
      </c>
      <c r="S2370">
        <v>36849</v>
      </c>
      <c r="T2370">
        <v>2000</v>
      </c>
      <c r="U2370" t="str">
        <v>2000s</v>
      </c>
      <c r="V2370" t="str">
        <v>Color</v>
      </c>
      <c r="W2370" t="str">
        <v>Action</v>
      </c>
      <c r="X2370" t="str">
        <v>English</v>
      </c>
      <c r="Y2370" t="str">
        <v>USA</v>
      </c>
      <c r="Z2370" t="str">
        <v>R</v>
      </c>
      <c r="AA2370" t="str">
        <v>Sylvester Stallone</v>
      </c>
      <c r="AB2370" t="str">
        <v>Stephen Kay</v>
      </c>
      <c r="AC2370">
        <v>13000</v>
      </c>
      <c r="AD2370">
        <v>14463</v>
      </c>
      <c r="AE2370">
        <v>19</v>
      </c>
      <c r="AF2370">
        <v>604</v>
      </c>
      <c r="AG2370">
        <v>5.0999999999999996</v>
      </c>
      <c r="AH2370">
        <v>102</v>
      </c>
      <c r="AI2370">
        <v>102</v>
      </c>
      <c r="AJ2370">
        <v>14967182</v>
      </c>
    </row>
    <row r="2371" spans="1:36" x14ac:dyDescent="0.25">
      <c r="A2371" t="str">
        <v>Mystic Pizza</v>
      </c>
      <c r="B2371">
        <v>32323</v>
      </c>
      <c r="C2371">
        <v>1988</v>
      </c>
      <c r="D2371" t="str">
        <v>1980s</v>
      </c>
      <c r="E2371" t="str">
        <v>Color</v>
      </c>
      <c r="F2371" t="str">
        <v>Comedy</v>
      </c>
      <c r="G2371" t="str">
        <v>English</v>
      </c>
      <c r="H2371" t="str">
        <v>USA</v>
      </c>
      <c r="I2371" t="str">
        <v>R</v>
      </c>
      <c r="J2371" t="str">
        <v>Julia Roberts</v>
      </c>
      <c r="K2371" t="str">
        <v>Donald Petrie</v>
      </c>
      <c r="L2371">
        <v>8000</v>
      </c>
      <c r="M2371">
        <v>10430</v>
      </c>
      <c r="N2371">
        <v>80</v>
      </c>
      <c r="O2371">
        <v>0</v>
      </c>
      <c r="P2371">
        <v>6.2</v>
      </c>
      <c r="R2371" t="str">
        <v>Kiss of Death</v>
      </c>
      <c r="S2371">
        <v>34991</v>
      </c>
      <c r="T2371">
        <v>1995</v>
      </c>
      <c r="U2371" t="str">
        <v>1990s</v>
      </c>
      <c r="V2371" t="str">
        <v>Color</v>
      </c>
      <c r="W2371" t="str">
        <v>Action</v>
      </c>
      <c r="X2371" t="str">
        <v>English</v>
      </c>
      <c r="Y2371" t="str">
        <v>USA</v>
      </c>
      <c r="Z2371" t="str">
        <v>R</v>
      </c>
      <c r="AA2371" t="str">
        <v>Nicolas Cage</v>
      </c>
      <c r="AB2371" t="str">
        <v>Barbet Schroeder</v>
      </c>
      <c r="AC2371">
        <v>12000</v>
      </c>
      <c r="AD2371">
        <v>14008</v>
      </c>
      <c r="AE2371">
        <v>58</v>
      </c>
      <c r="AF2371">
        <v>555</v>
      </c>
      <c r="AG2371">
        <v>5.9</v>
      </c>
      <c r="AH2371">
        <v>40</v>
      </c>
      <c r="AI2371">
        <v>101</v>
      </c>
      <c r="AJ2371">
        <v>14942422</v>
      </c>
    </row>
    <row r="2372" spans="1:36" x14ac:dyDescent="0.25">
      <c r="A2372" t="str">
        <v>300: Rise of an Empire</v>
      </c>
      <c r="B2372">
        <v>41988</v>
      </c>
      <c r="C2372">
        <v>2014</v>
      </c>
      <c r="D2372" t="str">
        <v>2010s</v>
      </c>
      <c r="E2372" t="str">
        <v>Color</v>
      </c>
      <c r="F2372" t="str">
        <v>Action</v>
      </c>
      <c r="G2372" t="str">
        <v>English</v>
      </c>
      <c r="H2372" t="str">
        <v>USA</v>
      </c>
      <c r="I2372" t="str">
        <v>R</v>
      </c>
      <c r="J2372" t="str">
        <v>Eva Green</v>
      </c>
      <c r="K2372" t="str">
        <v>Noam Murro</v>
      </c>
      <c r="L2372">
        <v>6000</v>
      </c>
      <c r="M2372">
        <v>10583</v>
      </c>
      <c r="N2372">
        <v>263</v>
      </c>
      <c r="O2372">
        <v>71000</v>
      </c>
      <c r="P2372">
        <v>6.2</v>
      </c>
      <c r="R2372" t="str">
        <v>Killing Them Softly</v>
      </c>
      <c r="S2372">
        <v>41074</v>
      </c>
      <c r="T2372">
        <v>2012</v>
      </c>
      <c r="U2372" t="str">
        <v>2010s</v>
      </c>
      <c r="V2372" t="str">
        <v>Color</v>
      </c>
      <c r="W2372" t="str">
        <v>Crime</v>
      </c>
      <c r="X2372" t="str">
        <v>English</v>
      </c>
      <c r="Y2372" t="str">
        <v>USA</v>
      </c>
      <c r="Z2372" t="str">
        <v>R</v>
      </c>
      <c r="AA2372" t="str">
        <v>Brad Pitt</v>
      </c>
      <c r="AB2372" t="str">
        <v>Andrew Dominik</v>
      </c>
      <c r="AC2372">
        <v>11000</v>
      </c>
      <c r="AD2372">
        <v>14025</v>
      </c>
      <c r="AE2372">
        <v>181</v>
      </c>
      <c r="AF2372">
        <v>20000</v>
      </c>
      <c r="AG2372">
        <v>6.2</v>
      </c>
      <c r="AH2372">
        <v>414</v>
      </c>
      <c r="AI2372">
        <v>97</v>
      </c>
      <c r="AJ2372">
        <v>14938570</v>
      </c>
    </row>
    <row r="2373" spans="1:36" x14ac:dyDescent="0.25">
      <c r="A2373" t="str">
        <v>Open Season</v>
      </c>
      <c r="B2373">
        <v>39002</v>
      </c>
      <c r="C2373">
        <v>2006</v>
      </c>
      <c r="D2373" t="str">
        <v>2000s</v>
      </c>
      <c r="E2373" t="str">
        <v>Color</v>
      </c>
      <c r="F2373" t="str">
        <v>Adventure</v>
      </c>
      <c r="G2373" t="str">
        <v>English</v>
      </c>
      <c r="H2373" t="str">
        <v>USA</v>
      </c>
      <c r="I2373" t="str">
        <v>PG</v>
      </c>
      <c r="J2373" t="str">
        <v>Jon Favreau</v>
      </c>
      <c r="K2373" t="str">
        <v>Roger Allers</v>
      </c>
      <c r="L2373">
        <v>4000</v>
      </c>
      <c r="M2373">
        <v>6081</v>
      </c>
      <c r="N2373">
        <v>28</v>
      </c>
      <c r="O2373">
        <v>863</v>
      </c>
      <c r="P2373">
        <v>6.2</v>
      </c>
      <c r="R2373" t="str">
        <v>Flirting with Disaster</v>
      </c>
      <c r="S2373">
        <v>35320</v>
      </c>
      <c r="T2373">
        <v>1996</v>
      </c>
      <c r="U2373" t="str">
        <v>1990s</v>
      </c>
      <c r="V2373" t="str">
        <v>Color</v>
      </c>
      <c r="W2373" t="str">
        <v>Comedy</v>
      </c>
      <c r="X2373" t="str">
        <v>English</v>
      </c>
      <c r="Y2373" t="str">
        <v>USA</v>
      </c>
      <c r="Z2373" t="str">
        <v>R</v>
      </c>
      <c r="AA2373" t="str">
        <v>Lily Tomlin</v>
      </c>
      <c r="AB2373" t="str">
        <v>David O. Russell</v>
      </c>
      <c r="AC2373">
        <v>718</v>
      </c>
      <c r="AD2373">
        <v>2240</v>
      </c>
      <c r="AE2373">
        <v>737</v>
      </c>
      <c r="AF2373">
        <v>824</v>
      </c>
      <c r="AG2373">
        <v>6.8</v>
      </c>
      <c r="AH2373">
        <v>50</v>
      </c>
      <c r="AI2373">
        <v>92</v>
      </c>
      <c r="AJ2373">
        <v>14891000</v>
      </c>
    </row>
    <row r="2374" spans="1:36" x14ac:dyDescent="0.25">
      <c r="A2374" t="str">
        <v>Krampus</v>
      </c>
      <c r="B2374">
        <v>42285</v>
      </c>
      <c r="C2374">
        <v>2015</v>
      </c>
      <c r="D2374" t="str">
        <v>2010s</v>
      </c>
      <c r="E2374" t="str">
        <v>Color</v>
      </c>
      <c r="F2374" t="str">
        <v>Comedy</v>
      </c>
      <c r="G2374" t="str">
        <v>English</v>
      </c>
      <c r="H2374" t="str">
        <v>USA</v>
      </c>
      <c r="I2374" t="str">
        <v>PG-13</v>
      </c>
      <c r="J2374" t="str">
        <v>Adam Scott</v>
      </c>
      <c r="K2374" t="str">
        <v>Michael Dougherty</v>
      </c>
      <c r="L2374">
        <v>3000</v>
      </c>
      <c r="M2374">
        <v>4567</v>
      </c>
      <c r="N2374">
        <v>66</v>
      </c>
      <c r="O2374">
        <v>27000</v>
      </c>
      <c r="P2374">
        <v>6.2</v>
      </c>
      <c r="R2374" t="str">
        <v>The Cave</v>
      </c>
      <c r="S2374">
        <v>38602</v>
      </c>
      <c r="T2374">
        <v>2005</v>
      </c>
      <c r="U2374" t="str">
        <v>2000s</v>
      </c>
      <c r="V2374" t="str">
        <v>Color</v>
      </c>
      <c r="W2374" t="str">
        <v>Adventure</v>
      </c>
      <c r="X2374" t="str">
        <v>English</v>
      </c>
      <c r="Y2374" t="str">
        <v>USA</v>
      </c>
      <c r="Z2374" t="str">
        <v>PG-13</v>
      </c>
      <c r="AA2374" t="str">
        <v>Eddie Cibrian</v>
      </c>
      <c r="AB2374" t="str">
        <v>Bruce Hunt</v>
      </c>
      <c r="AC2374">
        <v>849</v>
      </c>
      <c r="AD2374">
        <v>2178</v>
      </c>
      <c r="AE2374">
        <v>2</v>
      </c>
      <c r="AF2374">
        <v>0</v>
      </c>
      <c r="AG2374">
        <v>5.0999999999999996</v>
      </c>
      <c r="AH2374">
        <v>140</v>
      </c>
      <c r="AI2374">
        <v>93</v>
      </c>
      <c r="AJ2374">
        <v>14888028</v>
      </c>
    </row>
    <row r="2375" spans="1:36" x14ac:dyDescent="0.25">
      <c r="A2375" t="str">
        <v>Mrs. Winterbourne</v>
      </c>
      <c r="B2375">
        <v>35328</v>
      </c>
      <c r="C2375">
        <v>1996</v>
      </c>
      <c r="D2375" t="str">
        <v>1990s</v>
      </c>
      <c r="E2375" t="str">
        <v>Color</v>
      </c>
      <c r="F2375" t="str">
        <v>Comedy</v>
      </c>
      <c r="G2375" t="str">
        <v>English</v>
      </c>
      <c r="H2375" t="str">
        <v>USA</v>
      </c>
      <c r="I2375" t="str">
        <v>PG-13</v>
      </c>
      <c r="J2375" t="str">
        <v>Brendan Fraser</v>
      </c>
      <c r="K2375" t="str">
        <v>Richard Benjamin</v>
      </c>
      <c r="L2375">
        <v>3000</v>
      </c>
      <c r="M2375">
        <v>5023</v>
      </c>
      <c r="N2375">
        <v>121</v>
      </c>
      <c r="O2375">
        <v>491</v>
      </c>
      <c r="P2375">
        <v>6.2</v>
      </c>
      <c r="R2375" t="str">
        <v>Election</v>
      </c>
      <c r="S2375">
        <v>36315</v>
      </c>
      <c r="T2375">
        <v>1999</v>
      </c>
      <c r="U2375" t="str">
        <v>1990s</v>
      </c>
      <c r="V2375" t="str">
        <v>Color</v>
      </c>
      <c r="W2375" t="str">
        <v>Comedy</v>
      </c>
      <c r="X2375" t="str">
        <v>English</v>
      </c>
      <c r="Y2375" t="str">
        <v>USA</v>
      </c>
      <c r="Z2375" t="str">
        <v>R</v>
      </c>
      <c r="AA2375" t="str">
        <v>Matthew Broderick</v>
      </c>
      <c r="AB2375" t="str">
        <v>Alexander Payne</v>
      </c>
      <c r="AC2375">
        <v>2000</v>
      </c>
      <c r="AD2375">
        <v>3516</v>
      </c>
      <c r="AE2375">
        <v>729</v>
      </c>
      <c r="AF2375">
        <v>0</v>
      </c>
      <c r="AG2375">
        <v>7.3</v>
      </c>
      <c r="AH2375">
        <v>175</v>
      </c>
      <c r="AI2375">
        <v>103</v>
      </c>
      <c r="AJ2375">
        <v>14879556</v>
      </c>
    </row>
    <row r="2376" spans="1:36" x14ac:dyDescent="0.25">
      <c r="A2376" t="str">
        <v>Bee Movie</v>
      </c>
      <c r="B2376">
        <v>39373</v>
      </c>
      <c r="C2376">
        <v>2007</v>
      </c>
      <c r="D2376" t="str">
        <v>2000s</v>
      </c>
      <c r="E2376" t="str">
        <v>Color</v>
      </c>
      <c r="F2376" t="str">
        <v>Adventure</v>
      </c>
      <c r="G2376" t="str">
        <v>English</v>
      </c>
      <c r="H2376" t="str">
        <v>USA</v>
      </c>
      <c r="I2376" t="str">
        <v>PG</v>
      </c>
      <c r="J2376" t="str">
        <v>Matthew Broderick</v>
      </c>
      <c r="K2376" t="str">
        <v>Steve Hickner</v>
      </c>
      <c r="L2376">
        <v>2000</v>
      </c>
      <c r="M2376">
        <v>6576</v>
      </c>
      <c r="N2376">
        <v>58</v>
      </c>
      <c r="O2376">
        <v>0</v>
      </c>
      <c r="P2376">
        <v>6.2</v>
      </c>
      <c r="R2376" t="str">
        <v>Eve's Bayou</v>
      </c>
      <c r="S2376">
        <v>35613</v>
      </c>
      <c r="T2376">
        <v>1997</v>
      </c>
      <c r="U2376" t="str">
        <v>1990s</v>
      </c>
      <c r="V2376" t="str">
        <v>Color</v>
      </c>
      <c r="W2376" t="str">
        <v>Drama</v>
      </c>
      <c r="X2376" t="str">
        <v>English</v>
      </c>
      <c r="Y2376" t="str">
        <v>USA</v>
      </c>
      <c r="Z2376" t="str">
        <v>R</v>
      </c>
      <c r="AA2376" t="str">
        <v>Jurnee Smollett-Bell</v>
      </c>
      <c r="AB2376" t="str">
        <v>Kasi Lemmons</v>
      </c>
      <c r="AC2376">
        <v>2000</v>
      </c>
      <c r="AD2376">
        <v>3843</v>
      </c>
      <c r="AE2376">
        <v>148</v>
      </c>
      <c r="AF2376">
        <v>599</v>
      </c>
      <c r="AG2376">
        <v>7.3</v>
      </c>
      <c r="AH2376">
        <v>31</v>
      </c>
      <c r="AI2376">
        <v>109</v>
      </c>
      <c r="AJ2376">
        <v>14821531</v>
      </c>
    </row>
    <row r="2377" spans="1:36" x14ac:dyDescent="0.25">
      <c r="A2377" t="str">
        <v>Legally Blonde</v>
      </c>
      <c r="B2377">
        <v>36998</v>
      </c>
      <c r="C2377">
        <v>2001</v>
      </c>
      <c r="D2377" t="str">
        <v>2000s</v>
      </c>
      <c r="E2377" t="str">
        <v>Color</v>
      </c>
      <c r="F2377" t="str">
        <v>Comedy</v>
      </c>
      <c r="G2377" t="str">
        <v>English</v>
      </c>
      <c r="H2377" t="str">
        <v>USA</v>
      </c>
      <c r="I2377" t="str">
        <v>PG-13</v>
      </c>
      <c r="J2377" t="str">
        <v>Linda Cardellini</v>
      </c>
      <c r="K2377" t="str">
        <v>Robert Luketic</v>
      </c>
      <c r="L2377">
        <v>2000</v>
      </c>
      <c r="M2377">
        <v>4380</v>
      </c>
      <c r="N2377">
        <v>126</v>
      </c>
      <c r="O2377">
        <v>0</v>
      </c>
      <c r="P2377">
        <v>6.2</v>
      </c>
      <c r="R2377" t="str">
        <v>I Love You, Beth Cooper</v>
      </c>
      <c r="S2377">
        <v>40131</v>
      </c>
      <c r="T2377">
        <v>2009</v>
      </c>
      <c r="U2377" t="str">
        <v>2000s</v>
      </c>
      <c r="V2377" t="str">
        <v>Color</v>
      </c>
      <c r="W2377" t="str">
        <v>Comedy</v>
      </c>
      <c r="X2377" t="str">
        <v>English</v>
      </c>
      <c r="Y2377" t="str">
        <v>Canada</v>
      </c>
      <c r="Z2377" t="str">
        <v>PG-13</v>
      </c>
      <c r="AA2377" t="str">
        <v>Alan Ruck</v>
      </c>
      <c r="AB2377" t="str">
        <v>Chris Columbus</v>
      </c>
      <c r="AC2377">
        <v>946</v>
      </c>
      <c r="AD2377">
        <v>4072</v>
      </c>
      <c r="AE2377">
        <v>0</v>
      </c>
      <c r="AF2377">
        <v>0</v>
      </c>
      <c r="AG2377">
        <v>5.3</v>
      </c>
      <c r="AH2377">
        <v>107</v>
      </c>
      <c r="AI2377">
        <v>102</v>
      </c>
      <c r="AJ2377">
        <v>14793904</v>
      </c>
    </row>
    <row r="2378" spans="1:36" x14ac:dyDescent="0.25">
      <c r="A2378" t="str">
        <v>Tower Heist</v>
      </c>
      <c r="B2378">
        <v>40891</v>
      </c>
      <c r="C2378">
        <v>2011</v>
      </c>
      <c r="D2378" t="str">
        <v>2010s</v>
      </c>
      <c r="E2378" t="str">
        <v>Color</v>
      </c>
      <c r="F2378" t="str">
        <v>Action</v>
      </c>
      <c r="G2378" t="str">
        <v>English</v>
      </c>
      <c r="H2378" t="str">
        <v>USA</v>
      </c>
      <c r="I2378" t="str">
        <v>PG-13</v>
      </c>
      <c r="J2378" t="str">
        <v>Matthew Broderick</v>
      </c>
      <c r="K2378" t="str">
        <v>Brett Ratner</v>
      </c>
      <c r="L2378">
        <v>2000</v>
      </c>
      <c r="M2378">
        <v>3768</v>
      </c>
      <c r="N2378">
        <v>420</v>
      </c>
      <c r="O2378">
        <v>0</v>
      </c>
      <c r="P2378">
        <v>6.2</v>
      </c>
      <c r="R2378" t="str">
        <v>Radio Days</v>
      </c>
      <c r="S2378">
        <v>31980</v>
      </c>
      <c r="T2378">
        <v>1987</v>
      </c>
      <c r="U2378" t="str">
        <v>1980s</v>
      </c>
      <c r="V2378" t="str">
        <v>Color</v>
      </c>
      <c r="W2378" t="str">
        <v>Comedy</v>
      </c>
      <c r="X2378" t="str">
        <v>English</v>
      </c>
      <c r="Y2378" t="str">
        <v>USA</v>
      </c>
      <c r="Z2378" t="str">
        <v>PG</v>
      </c>
      <c r="AA2378" t="str">
        <v>Mike Starr</v>
      </c>
      <c r="AB2378" t="str">
        <v>Woody Allen</v>
      </c>
      <c r="AC2378">
        <v>854</v>
      </c>
      <c r="AD2378">
        <v>1653</v>
      </c>
      <c r="AE2378">
        <v>11000</v>
      </c>
      <c r="AF2378">
        <v>0</v>
      </c>
      <c r="AG2378">
        <v>7.6</v>
      </c>
      <c r="AH2378">
        <v>64</v>
      </c>
      <c r="AI2378">
        <v>88</v>
      </c>
      <c r="AJ2378">
        <v>14792779</v>
      </c>
    </row>
    <row r="2379" spans="1:36" x14ac:dyDescent="0.25">
      <c r="A2379" t="str">
        <v>Step Up 3D</v>
      </c>
      <c r="B2379">
        <v>40269</v>
      </c>
      <c r="C2379">
        <v>2010</v>
      </c>
      <c r="D2379" t="str">
        <v>2010s</v>
      </c>
      <c r="E2379" t="str">
        <v>Color</v>
      </c>
      <c r="F2379" t="str">
        <v>Drama</v>
      </c>
      <c r="G2379" t="str">
        <v>English</v>
      </c>
      <c r="H2379" t="str">
        <v>USA</v>
      </c>
      <c r="I2379" t="str">
        <v>PG-13</v>
      </c>
      <c r="J2379" t="str">
        <v>Alyson Stoner</v>
      </c>
      <c r="K2379" t="str">
        <v>Jon M. Chu</v>
      </c>
      <c r="L2379">
        <v>2000</v>
      </c>
      <c r="M2379">
        <v>4059</v>
      </c>
      <c r="N2379">
        <v>209</v>
      </c>
      <c r="O2379">
        <v>16000</v>
      </c>
      <c r="P2379">
        <v>6.2</v>
      </c>
      <c r="R2379" t="str">
        <v>Room</v>
      </c>
      <c r="S2379">
        <v>42194</v>
      </c>
      <c r="T2379">
        <v>2015</v>
      </c>
      <c r="U2379" t="str">
        <v>2010s</v>
      </c>
      <c r="V2379" t="str">
        <v>Color</v>
      </c>
      <c r="W2379" t="str">
        <v>Drama</v>
      </c>
      <c r="X2379" t="str">
        <v>English</v>
      </c>
      <c r="Y2379" t="str">
        <v>Ireland</v>
      </c>
      <c r="Z2379" t="str">
        <v>R</v>
      </c>
      <c r="AA2379" t="str">
        <v>Joan Allen</v>
      </c>
      <c r="AB2379" t="str">
        <v>Lenny Abrahamson</v>
      </c>
      <c r="AC2379">
        <v>805</v>
      </c>
      <c r="AD2379">
        <v>2499</v>
      </c>
      <c r="AE2379">
        <v>412</v>
      </c>
      <c r="AF2379">
        <v>72000</v>
      </c>
      <c r="AG2379">
        <v>8.3000000000000007</v>
      </c>
      <c r="AH2379">
        <v>421</v>
      </c>
      <c r="AI2379">
        <v>118</v>
      </c>
      <c r="AJ2379">
        <v>14677654</v>
      </c>
    </row>
    <row r="2380" spans="1:36" x14ac:dyDescent="0.25">
      <c r="A2380" t="str">
        <v>Scream 4</v>
      </c>
      <c r="B2380">
        <v>40587</v>
      </c>
      <c r="C2380">
        <v>2011</v>
      </c>
      <c r="D2380" t="str">
        <v>2010s</v>
      </c>
      <c r="E2380" t="str">
        <v>Color</v>
      </c>
      <c r="F2380" t="str">
        <v>Horror</v>
      </c>
      <c r="G2380" t="str">
        <v>English</v>
      </c>
      <c r="H2380" t="str">
        <v>USA</v>
      </c>
      <c r="I2380" t="str">
        <v>R</v>
      </c>
      <c r="J2380" t="str">
        <v>Alison Brie</v>
      </c>
      <c r="K2380" t="str">
        <v>Wes Craven</v>
      </c>
      <c r="L2380">
        <v>2000</v>
      </c>
      <c r="M2380">
        <v>4486</v>
      </c>
      <c r="N2380">
        <v>0</v>
      </c>
      <c r="O2380">
        <v>26000</v>
      </c>
      <c r="P2380">
        <v>6.2</v>
      </c>
      <c r="R2380" t="str">
        <v>It Follows</v>
      </c>
      <c r="S2380">
        <v>41940</v>
      </c>
      <c r="T2380">
        <v>2014</v>
      </c>
      <c r="U2380" t="str">
        <v>2010s</v>
      </c>
      <c r="V2380" t="str">
        <v>Color</v>
      </c>
      <c r="W2380" t="str">
        <v>Horror</v>
      </c>
      <c r="X2380" t="str">
        <v>English</v>
      </c>
      <c r="Y2380" t="str">
        <v>USA</v>
      </c>
      <c r="Z2380" t="str">
        <v>R</v>
      </c>
      <c r="AA2380" t="str">
        <v>Maika Monroe</v>
      </c>
      <c r="AB2380" t="str">
        <v>David Robert Mitchell</v>
      </c>
      <c r="AC2380">
        <v>314</v>
      </c>
      <c r="AD2380">
        <v>1062</v>
      </c>
      <c r="AE2380">
        <v>421</v>
      </c>
      <c r="AF2380">
        <v>45000</v>
      </c>
      <c r="AG2380">
        <v>6.9</v>
      </c>
      <c r="AH2380">
        <v>533</v>
      </c>
      <c r="AI2380">
        <v>100</v>
      </c>
      <c r="AJ2380">
        <v>14673301</v>
      </c>
    </row>
    <row r="2381" spans="1:36" x14ac:dyDescent="0.25">
      <c r="A2381" t="str">
        <v>Predator 2</v>
      </c>
      <c r="B2381">
        <v>33062</v>
      </c>
      <c r="C2381">
        <v>1990</v>
      </c>
      <c r="D2381" t="str">
        <v>1990s</v>
      </c>
      <c r="E2381" t="str">
        <v>Color</v>
      </c>
      <c r="F2381" t="str">
        <v>Action</v>
      </c>
      <c r="G2381" t="str">
        <v>English</v>
      </c>
      <c r="H2381" t="str">
        <v>USA</v>
      </c>
      <c r="I2381" t="str">
        <v>R</v>
      </c>
      <c r="J2381" t="str">
        <v>Adam Baldwin</v>
      </c>
      <c r="K2381" t="str">
        <v>Stephen Hopkins</v>
      </c>
      <c r="L2381">
        <v>2000</v>
      </c>
      <c r="M2381">
        <v>4722</v>
      </c>
      <c r="N2381">
        <v>81</v>
      </c>
      <c r="O2381">
        <v>0</v>
      </c>
      <c r="P2381">
        <v>6.2</v>
      </c>
      <c r="R2381" t="str">
        <v>My Soul to Take</v>
      </c>
      <c r="S2381">
        <v>40476</v>
      </c>
      <c r="T2381">
        <v>2010</v>
      </c>
      <c r="U2381" t="str">
        <v>2010s</v>
      </c>
      <c r="V2381" t="str">
        <v>Color</v>
      </c>
      <c r="W2381" t="str">
        <v>Horror</v>
      </c>
      <c r="X2381" t="str">
        <v>English</v>
      </c>
      <c r="Y2381" t="str">
        <v>USA</v>
      </c>
      <c r="Z2381" t="str">
        <v>R</v>
      </c>
      <c r="AA2381" t="str">
        <v>Frank Grillo</v>
      </c>
      <c r="AB2381" t="str">
        <v>Wes Craven</v>
      </c>
      <c r="AC2381">
        <v>798</v>
      </c>
      <c r="AD2381">
        <v>2537</v>
      </c>
      <c r="AE2381">
        <v>0</v>
      </c>
      <c r="AF2381">
        <v>0</v>
      </c>
      <c r="AG2381">
        <v>4.8</v>
      </c>
      <c r="AH2381">
        <v>160</v>
      </c>
      <c r="AI2381">
        <v>107</v>
      </c>
      <c r="AJ2381">
        <v>14637490</v>
      </c>
    </row>
    <row r="2382" spans="1:36" x14ac:dyDescent="0.25">
      <c r="A2382" t="str">
        <v>Deliver Us from Evil</v>
      </c>
      <c r="B2382">
        <v>41668</v>
      </c>
      <c r="C2382">
        <v>2014</v>
      </c>
      <c r="D2382" t="str">
        <v>2010s</v>
      </c>
      <c r="E2382" t="str">
        <v>Color</v>
      </c>
      <c r="F2382" t="str">
        <v>Horror</v>
      </c>
      <c r="G2382" t="str">
        <v>English</v>
      </c>
      <c r="H2382" t="str">
        <v>USA</v>
      </c>
      <c r="I2382" t="str">
        <v>R</v>
      </c>
      <c r="J2382" t="str">
        <v>Olivia Munn</v>
      </c>
      <c r="K2382" t="str">
        <v>Scott Derrickson</v>
      </c>
      <c r="L2382">
        <v>2000</v>
      </c>
      <c r="M2382">
        <v>5697</v>
      </c>
      <c r="N2382">
        <v>301</v>
      </c>
      <c r="O2382">
        <v>18000</v>
      </c>
      <c r="P2382">
        <v>6.2</v>
      </c>
      <c r="R2382" t="str">
        <v>Beyond the Lights</v>
      </c>
      <c r="S2382">
        <v>41817</v>
      </c>
      <c r="T2382">
        <v>2014</v>
      </c>
      <c r="U2382" t="str">
        <v>2010s</v>
      </c>
      <c r="V2382" t="str">
        <v>Color</v>
      </c>
      <c r="W2382" t="str">
        <v>Drama</v>
      </c>
      <c r="X2382" t="str">
        <v>English</v>
      </c>
      <c r="Y2382" t="str">
        <v>USA</v>
      </c>
      <c r="Z2382" t="str">
        <v>PG-13</v>
      </c>
      <c r="AA2382" t="str">
        <v>Minnie Driver</v>
      </c>
      <c r="AB2382" t="str">
        <v>Gina Prince-Bythewood</v>
      </c>
      <c r="AC2382">
        <v>893</v>
      </c>
      <c r="AD2382">
        <v>3110</v>
      </c>
      <c r="AE2382">
        <v>107</v>
      </c>
      <c r="AF2382">
        <v>0</v>
      </c>
      <c r="AG2382">
        <v>6.9</v>
      </c>
      <c r="AH2382">
        <v>71</v>
      </c>
      <c r="AI2382">
        <v>116</v>
      </c>
      <c r="AJ2382">
        <v>14612840</v>
      </c>
    </row>
    <row r="2383" spans="1:36" x14ac:dyDescent="0.25">
      <c r="A2383" t="str">
        <v>Untraceable</v>
      </c>
      <c r="B2383">
        <v>39565</v>
      </c>
      <c r="C2383">
        <v>2008</v>
      </c>
      <c r="D2383" t="str">
        <v>2000s</v>
      </c>
      <c r="E2383" t="str">
        <v>Color</v>
      </c>
      <c r="F2383" t="str">
        <v>Crime</v>
      </c>
      <c r="G2383" t="str">
        <v>English</v>
      </c>
      <c r="H2383" t="str">
        <v>USA</v>
      </c>
      <c r="I2383" t="str">
        <v>R</v>
      </c>
      <c r="J2383" t="str">
        <v>Billy Burke</v>
      </c>
      <c r="K2383" t="str">
        <v>Gregory Hoblit</v>
      </c>
      <c r="L2383">
        <v>2000</v>
      </c>
      <c r="M2383">
        <v>3612</v>
      </c>
      <c r="N2383">
        <v>40</v>
      </c>
      <c r="O2383">
        <v>0</v>
      </c>
      <c r="P2383">
        <v>6.2</v>
      </c>
      <c r="R2383" t="str">
        <v>My Week with Marilyn</v>
      </c>
      <c r="S2383">
        <v>40656</v>
      </c>
      <c r="T2383">
        <v>2011</v>
      </c>
      <c r="U2383" t="str">
        <v>2010s</v>
      </c>
      <c r="V2383" t="str">
        <v>Color</v>
      </c>
      <c r="W2383" t="str">
        <v>Biography</v>
      </c>
      <c r="X2383" t="str">
        <v>English</v>
      </c>
      <c r="Y2383" t="str">
        <v>UK</v>
      </c>
      <c r="Z2383" t="str">
        <v>R</v>
      </c>
      <c r="AA2383" t="str">
        <v>Eddie Redmayne</v>
      </c>
      <c r="AB2383" t="str">
        <v>Simon Curtis</v>
      </c>
      <c r="AC2383">
        <v>13000</v>
      </c>
      <c r="AD2383">
        <v>17204</v>
      </c>
      <c r="AE2383">
        <v>64</v>
      </c>
      <c r="AF2383">
        <v>17000</v>
      </c>
      <c r="AG2383">
        <v>7</v>
      </c>
      <c r="AH2383">
        <v>386</v>
      </c>
      <c r="AI2383">
        <v>99</v>
      </c>
      <c r="AJ2383">
        <v>14597405</v>
      </c>
    </row>
    <row r="2384" spans="1:36" x14ac:dyDescent="0.25">
      <c r="A2384" t="str">
        <v>The Five-Year Engagement</v>
      </c>
      <c r="B2384">
        <v>41123</v>
      </c>
      <c r="C2384">
        <v>2012</v>
      </c>
      <c r="D2384" t="str">
        <v>2010s</v>
      </c>
      <c r="E2384" t="str">
        <v>Color</v>
      </c>
      <c r="F2384" t="str">
        <v>Comedy</v>
      </c>
      <c r="G2384" t="str">
        <v>English</v>
      </c>
      <c r="H2384" t="str">
        <v>USA</v>
      </c>
      <c r="I2384" t="str">
        <v>R</v>
      </c>
      <c r="J2384" t="str">
        <v>Alison Brie</v>
      </c>
      <c r="K2384" t="str">
        <v>Nicholas Stoller</v>
      </c>
      <c r="L2384">
        <v>2000</v>
      </c>
      <c r="M2384">
        <v>3479</v>
      </c>
      <c r="N2384">
        <v>89</v>
      </c>
      <c r="O2384">
        <v>11000</v>
      </c>
      <c r="P2384">
        <v>6.2</v>
      </c>
      <c r="R2384" t="str">
        <v>The Girl Next Door</v>
      </c>
      <c r="S2384">
        <v>38288</v>
      </c>
      <c r="T2384">
        <v>2004</v>
      </c>
      <c r="U2384" t="str">
        <v>2000s</v>
      </c>
      <c r="V2384" t="str">
        <v>Color</v>
      </c>
      <c r="W2384" t="str">
        <v>Comedy</v>
      </c>
      <c r="X2384" t="str">
        <v>English</v>
      </c>
      <c r="Y2384" t="str">
        <v>USA</v>
      </c>
      <c r="Z2384" t="str">
        <v>R</v>
      </c>
      <c r="AA2384" t="str">
        <v>Chris Marquette</v>
      </c>
      <c r="AB2384" t="str">
        <v>Luke Greenfield</v>
      </c>
      <c r="AC2384">
        <v>355</v>
      </c>
      <c r="AD2384">
        <v>911</v>
      </c>
      <c r="AE2384">
        <v>42</v>
      </c>
      <c r="AF2384">
        <v>0</v>
      </c>
      <c r="AG2384">
        <v>6.8</v>
      </c>
      <c r="AH2384">
        <v>126</v>
      </c>
      <c r="AI2384">
        <v>110</v>
      </c>
      <c r="AJ2384">
        <v>14589444</v>
      </c>
    </row>
    <row r="2385" spans="1:36" x14ac:dyDescent="0.25">
      <c r="A2385" t="str">
        <v>Osmosis Jones</v>
      </c>
      <c r="B2385">
        <v>37040</v>
      </c>
      <c r="C2385">
        <v>2001</v>
      </c>
      <c r="D2385" t="str">
        <v>2000s</v>
      </c>
      <c r="E2385" t="str">
        <v>Color</v>
      </c>
      <c r="F2385" t="str">
        <v>Action</v>
      </c>
      <c r="G2385" t="str">
        <v>English</v>
      </c>
      <c r="H2385" t="str">
        <v>USA</v>
      </c>
      <c r="I2385" t="str">
        <v>PG</v>
      </c>
      <c r="J2385" t="str">
        <v>Ron Howard</v>
      </c>
      <c r="K2385" t="str">
        <v>Bobby Farrelly</v>
      </c>
      <c r="L2385">
        <v>2000</v>
      </c>
      <c r="M2385">
        <v>3734</v>
      </c>
      <c r="N2385">
        <v>101</v>
      </c>
      <c r="O2385">
        <v>2000</v>
      </c>
      <c r="P2385">
        <v>6.2</v>
      </c>
      <c r="R2385" t="str">
        <v>Flight of the Intruder</v>
      </c>
      <c r="S2385">
        <v>33507</v>
      </c>
      <c r="T2385">
        <v>1991</v>
      </c>
      <c r="U2385" t="str">
        <v>1990s</v>
      </c>
      <c r="V2385" t="str">
        <v>Color</v>
      </c>
      <c r="W2385" t="str">
        <v>Action</v>
      </c>
      <c r="X2385" t="str">
        <v>English</v>
      </c>
      <c r="Y2385" t="str">
        <v>USA</v>
      </c>
      <c r="Z2385" t="str">
        <v>PG-13</v>
      </c>
      <c r="AA2385" t="str">
        <v>Rosanna Arquette</v>
      </c>
      <c r="AB2385" t="str">
        <v>John Milius</v>
      </c>
      <c r="AC2385">
        <v>605</v>
      </c>
      <c r="AD2385">
        <v>1290</v>
      </c>
      <c r="AE2385">
        <v>468</v>
      </c>
      <c r="AF2385">
        <v>452</v>
      </c>
      <c r="AG2385">
        <v>5.7</v>
      </c>
      <c r="AH2385">
        <v>13</v>
      </c>
      <c r="AI2385">
        <v>115</v>
      </c>
      <c r="AJ2385">
        <v>14587732</v>
      </c>
    </row>
    <row r="2386" spans="1:36" x14ac:dyDescent="0.25">
      <c r="A2386" t="str">
        <v>The Hebrew Hammer</v>
      </c>
      <c r="B2386">
        <v>37934</v>
      </c>
      <c r="C2386">
        <v>2003</v>
      </c>
      <c r="D2386" t="str">
        <v>2000s</v>
      </c>
      <c r="E2386" t="str">
        <v>Black and White</v>
      </c>
      <c r="F2386" t="str">
        <v>Comedy</v>
      </c>
      <c r="G2386" t="str">
        <v>English</v>
      </c>
      <c r="H2386" t="str">
        <v>USA</v>
      </c>
      <c r="I2386" t="str">
        <v>R</v>
      </c>
      <c r="J2386" t="str">
        <v>Judy Greer</v>
      </c>
      <c r="K2386" t="str">
        <v>Jonathan Kesselman</v>
      </c>
      <c r="L2386">
        <v>2000</v>
      </c>
      <c r="M2386">
        <v>6227</v>
      </c>
      <c r="N2386">
        <v>4</v>
      </c>
      <c r="O2386">
        <v>3000</v>
      </c>
      <c r="P2386">
        <v>6.2</v>
      </c>
      <c r="R2386" t="str">
        <v>Soldier</v>
      </c>
      <c r="S2386">
        <v>35961</v>
      </c>
      <c r="T2386">
        <v>1998</v>
      </c>
      <c r="U2386" t="str">
        <v>1990s</v>
      </c>
      <c r="V2386" t="str">
        <v>Color</v>
      </c>
      <c r="W2386" t="str">
        <v>Action</v>
      </c>
      <c r="X2386" t="str">
        <v>English</v>
      </c>
      <c r="Y2386" t="str">
        <v>UK</v>
      </c>
      <c r="Z2386" t="str">
        <v>R</v>
      </c>
      <c r="AA2386" t="str">
        <v>Connie Nielsen</v>
      </c>
      <c r="AB2386" t="str">
        <v>Paul W.S. Anderson</v>
      </c>
      <c r="AC2386">
        <v>933</v>
      </c>
      <c r="AD2386">
        <v>2542</v>
      </c>
      <c r="AE2386">
        <v>545</v>
      </c>
      <c r="AF2386">
        <v>0</v>
      </c>
      <c r="AG2386">
        <v>6</v>
      </c>
      <c r="AH2386">
        <v>67</v>
      </c>
      <c r="AI2386">
        <v>99</v>
      </c>
      <c r="AJ2386">
        <v>14567883</v>
      </c>
    </row>
    <row r="2387" spans="1:36" x14ac:dyDescent="0.25">
      <c r="A2387" t="str">
        <v>Mama</v>
      </c>
      <c r="B2387">
        <v>41600</v>
      </c>
      <c r="C2387">
        <v>2013</v>
      </c>
      <c r="D2387" t="str">
        <v>2010s</v>
      </c>
      <c r="E2387" t="str">
        <v>Color</v>
      </c>
      <c r="F2387" t="str">
        <v>Fantasy</v>
      </c>
      <c r="G2387" t="str">
        <v>English</v>
      </c>
      <c r="H2387" t="str">
        <v>Canada</v>
      </c>
      <c r="I2387" t="str">
        <v>PG-13</v>
      </c>
      <c r="J2387" t="str">
        <v>Javier Botet</v>
      </c>
      <c r="K2387" t="str">
        <v>AndrÃ©s Muschietti</v>
      </c>
      <c r="L2387">
        <v>1000</v>
      </c>
      <c r="M2387">
        <v>1949</v>
      </c>
      <c r="N2387">
        <v>127</v>
      </c>
      <c r="O2387">
        <v>57000</v>
      </c>
      <c r="P2387">
        <v>6.2</v>
      </c>
      <c r="R2387" t="str">
        <v>Hellraiser</v>
      </c>
      <c r="S2387">
        <v>31885</v>
      </c>
      <c r="T2387">
        <v>1987</v>
      </c>
      <c r="U2387" t="str">
        <v>1980s</v>
      </c>
      <c r="V2387" t="str">
        <v>Color</v>
      </c>
      <c r="W2387" t="str">
        <v>Fantasy</v>
      </c>
      <c r="X2387" t="str">
        <v>English</v>
      </c>
      <c r="Y2387" t="str">
        <v>UK</v>
      </c>
      <c r="Z2387" t="str">
        <v>R</v>
      </c>
      <c r="AA2387" t="str">
        <v>Andrew Robinson</v>
      </c>
      <c r="AB2387" t="str">
        <v>Clive Barker</v>
      </c>
      <c r="AC2387">
        <v>266</v>
      </c>
      <c r="AD2387">
        <v>673</v>
      </c>
      <c r="AE2387">
        <v>385</v>
      </c>
      <c r="AF2387">
        <v>0</v>
      </c>
      <c r="AG2387">
        <v>7</v>
      </c>
      <c r="AH2387">
        <v>203</v>
      </c>
      <c r="AI2387">
        <v>86</v>
      </c>
      <c r="AJ2387">
        <v>14564027</v>
      </c>
    </row>
    <row r="2388" spans="1:36" x14ac:dyDescent="0.25">
      <c r="A2388" t="str">
        <v>Mirrors</v>
      </c>
      <c r="B2388">
        <v>39659</v>
      </c>
      <c r="C2388">
        <v>2008</v>
      </c>
      <c r="D2388" t="str">
        <v>2000s</v>
      </c>
      <c r="E2388" t="str">
        <v>Color</v>
      </c>
      <c r="F2388" t="str">
        <v>Horror</v>
      </c>
      <c r="G2388" t="str">
        <v>English</v>
      </c>
      <c r="H2388" t="str">
        <v>USA</v>
      </c>
      <c r="I2388" t="str">
        <v>R</v>
      </c>
      <c r="J2388" t="str">
        <v>Jason Flemyng</v>
      </c>
      <c r="K2388" t="str">
        <v>Alexandre Aja</v>
      </c>
      <c r="L2388">
        <v>1000</v>
      </c>
      <c r="M2388">
        <v>3185</v>
      </c>
      <c r="N2388">
        <v>192</v>
      </c>
      <c r="O2388">
        <v>5000</v>
      </c>
      <c r="P2388">
        <v>6.2</v>
      </c>
      <c r="R2388" t="str">
        <v>School Daze</v>
      </c>
      <c r="S2388">
        <v>32455</v>
      </c>
      <c r="T2388">
        <v>1988</v>
      </c>
      <c r="U2388" t="str">
        <v>1980s</v>
      </c>
      <c r="V2388" t="str">
        <v>Color</v>
      </c>
      <c r="W2388" t="str">
        <v>Comedy</v>
      </c>
      <c r="X2388" t="str">
        <v>English</v>
      </c>
      <c r="Y2388" t="str">
        <v>USA</v>
      </c>
      <c r="Z2388" t="str">
        <v>R</v>
      </c>
      <c r="AA2388" t="str">
        <v>Tisha Campbell-Martin</v>
      </c>
      <c r="AB2388" t="str">
        <v>Spike Lee</v>
      </c>
      <c r="AC2388">
        <v>413</v>
      </c>
      <c r="AD2388">
        <v>1284</v>
      </c>
      <c r="AE2388">
        <v>0</v>
      </c>
      <c r="AF2388">
        <v>624</v>
      </c>
      <c r="AG2388">
        <v>5.8</v>
      </c>
      <c r="AH2388">
        <v>22</v>
      </c>
      <c r="AI2388">
        <v>121</v>
      </c>
      <c r="AJ2388">
        <v>14545844</v>
      </c>
    </row>
    <row r="2389" spans="1:36" x14ac:dyDescent="0.25">
      <c r="A2389" t="str">
        <v>Flicka</v>
      </c>
      <c r="B2389">
        <v>39022</v>
      </c>
      <c r="C2389">
        <v>2006</v>
      </c>
      <c r="D2389" t="str">
        <v>2000s</v>
      </c>
      <c r="E2389" t="str">
        <v>Color</v>
      </c>
      <c r="F2389" t="str">
        <v>Adventure</v>
      </c>
      <c r="G2389" t="str">
        <v>English</v>
      </c>
      <c r="H2389" t="str">
        <v>USA</v>
      </c>
      <c r="I2389" t="str">
        <v>PG</v>
      </c>
      <c r="J2389" t="str">
        <v>Alison Lohman</v>
      </c>
      <c r="K2389" t="str">
        <v>Michael Mayer</v>
      </c>
      <c r="L2389">
        <v>1000</v>
      </c>
      <c r="M2389">
        <v>3845</v>
      </c>
      <c r="N2389">
        <v>15</v>
      </c>
      <c r="O2389">
        <v>1000</v>
      </c>
      <c r="P2389">
        <v>6.2</v>
      </c>
      <c r="R2389" t="str">
        <v>Tora! Tora! Tora!</v>
      </c>
      <c r="S2389">
        <v>25742</v>
      </c>
      <c r="T2389">
        <v>1970</v>
      </c>
      <c r="U2389" t="str">
        <v>1970s</v>
      </c>
      <c r="V2389" t="str">
        <v>Color</v>
      </c>
      <c r="W2389" t="str">
        <v>Action</v>
      </c>
      <c r="X2389" t="str">
        <v>English</v>
      </c>
      <c r="Y2389" t="str">
        <v>Japan</v>
      </c>
      <c r="Z2389" t="str">
        <v>G</v>
      </c>
      <c r="AA2389" t="str">
        <v>Joseph Cotten</v>
      </c>
      <c r="AB2389" t="str">
        <v>Richard Fleischer</v>
      </c>
      <c r="AC2389">
        <v>469</v>
      </c>
      <c r="AD2389">
        <v>1548</v>
      </c>
      <c r="AE2389">
        <v>130</v>
      </c>
      <c r="AF2389">
        <v>0</v>
      </c>
      <c r="AG2389">
        <v>7.5</v>
      </c>
      <c r="AH2389">
        <v>79</v>
      </c>
      <c r="AI2389">
        <v>160</v>
      </c>
      <c r="AJ2389">
        <v>14500000</v>
      </c>
    </row>
    <row r="2390" spans="1:36" x14ac:dyDescent="0.25">
      <c r="A2390" t="str">
        <v>Broken City</v>
      </c>
      <c r="B2390">
        <v>41409</v>
      </c>
      <c r="C2390">
        <v>2013</v>
      </c>
      <c r="D2390" t="str">
        <v>2010s</v>
      </c>
      <c r="E2390" t="str">
        <v>Color</v>
      </c>
      <c r="F2390" t="str">
        <v>Crime</v>
      </c>
      <c r="G2390" t="str">
        <v>English</v>
      </c>
      <c r="H2390" t="str">
        <v>USA</v>
      </c>
      <c r="I2390" t="str">
        <v>R</v>
      </c>
      <c r="J2390" t="str">
        <v>Alona Tal</v>
      </c>
      <c r="K2390" t="str">
        <v>Allen Hughes</v>
      </c>
      <c r="L2390">
        <v>1000</v>
      </c>
      <c r="M2390">
        <v>2073</v>
      </c>
      <c r="N2390">
        <v>90</v>
      </c>
      <c r="O2390">
        <v>0</v>
      </c>
      <c r="P2390">
        <v>6.2</v>
      </c>
      <c r="R2390" t="str">
        <v>Big Eyes</v>
      </c>
      <c r="S2390">
        <v>41778</v>
      </c>
      <c r="T2390">
        <v>2014</v>
      </c>
      <c r="U2390" t="str">
        <v>2010s</v>
      </c>
      <c r="V2390" t="str">
        <v>Color</v>
      </c>
      <c r="W2390" t="str">
        <v>Biography</v>
      </c>
      <c r="X2390" t="str">
        <v>English</v>
      </c>
      <c r="Y2390" t="str">
        <v>USA</v>
      </c>
      <c r="Z2390" t="str">
        <v>PG-13</v>
      </c>
      <c r="AA2390" t="str">
        <v>Christoph Waltz</v>
      </c>
      <c r="AB2390" t="str">
        <v>Tim Burton</v>
      </c>
      <c r="AC2390">
        <v>11000</v>
      </c>
      <c r="AD2390">
        <v>12418</v>
      </c>
      <c r="AE2390">
        <v>13000</v>
      </c>
      <c r="AF2390">
        <v>20000</v>
      </c>
      <c r="AG2390">
        <v>7</v>
      </c>
      <c r="AH2390">
        <v>325</v>
      </c>
      <c r="AI2390">
        <v>106</v>
      </c>
      <c r="AJ2390">
        <v>14479776</v>
      </c>
    </row>
    <row r="2391" spans="1:36" x14ac:dyDescent="0.25">
      <c r="A2391" t="str">
        <v>Beautiful Creatures</v>
      </c>
      <c r="B2391">
        <v>41499</v>
      </c>
      <c r="C2391">
        <v>2013</v>
      </c>
      <c r="D2391" t="str">
        <v>2010s</v>
      </c>
      <c r="E2391" t="str">
        <v>Color</v>
      </c>
      <c r="F2391" t="str">
        <v>Drama</v>
      </c>
      <c r="G2391" t="str">
        <v>English</v>
      </c>
      <c r="H2391" t="str">
        <v>USA</v>
      </c>
      <c r="I2391" t="str">
        <v>PG-13</v>
      </c>
      <c r="J2391" t="str">
        <v>Alden Ehrenreich</v>
      </c>
      <c r="K2391" t="str">
        <v>Richard LaGravenese</v>
      </c>
      <c r="L2391">
        <v>1000</v>
      </c>
      <c r="M2391">
        <v>3580</v>
      </c>
      <c r="N2391">
        <v>98</v>
      </c>
      <c r="O2391">
        <v>14000</v>
      </c>
      <c r="P2391">
        <v>6.2</v>
      </c>
      <c r="R2391" t="str">
        <v>Welcome to Mooseport</v>
      </c>
      <c r="S2391">
        <v>38218</v>
      </c>
      <c r="T2391">
        <v>2004</v>
      </c>
      <c r="U2391" t="str">
        <v>2000s</v>
      </c>
      <c r="V2391" t="str">
        <v>Color</v>
      </c>
      <c r="W2391" t="str">
        <v>Comedy</v>
      </c>
      <c r="X2391" t="str">
        <v>English</v>
      </c>
      <c r="Y2391" t="str">
        <v>USA</v>
      </c>
      <c r="Z2391" t="str">
        <v>PG-13</v>
      </c>
      <c r="AA2391" t="str">
        <v>Rip Torn</v>
      </c>
      <c r="AB2391" t="str">
        <v>Donald Petrie</v>
      </c>
      <c r="AC2391">
        <v>826</v>
      </c>
      <c r="AD2391">
        <v>2466</v>
      </c>
      <c r="AE2391">
        <v>80</v>
      </c>
      <c r="AF2391">
        <v>260</v>
      </c>
      <c r="AG2391">
        <v>5.2</v>
      </c>
      <c r="AH2391">
        <v>82</v>
      </c>
      <c r="AI2391">
        <v>110</v>
      </c>
      <c r="AJ2391">
        <v>14469428</v>
      </c>
    </row>
    <row r="2392" spans="1:36" x14ac:dyDescent="0.25">
      <c r="A2392" t="str">
        <v>Muppets from Space</v>
      </c>
      <c r="B2392">
        <v>36317</v>
      </c>
      <c r="C2392">
        <v>1999</v>
      </c>
      <c r="D2392" t="str">
        <v>1990s</v>
      </c>
      <c r="E2392" t="str">
        <v>Color</v>
      </c>
      <c r="F2392" t="str">
        <v>Adventure</v>
      </c>
      <c r="G2392" t="str">
        <v>English</v>
      </c>
      <c r="H2392" t="str">
        <v>USA</v>
      </c>
      <c r="I2392" t="str">
        <v>G</v>
      </c>
      <c r="J2392" t="str">
        <v>Josh Charles</v>
      </c>
      <c r="K2392" t="str">
        <v>Tim Hill</v>
      </c>
      <c r="L2392">
        <v>1000</v>
      </c>
      <c r="M2392">
        <v>3243</v>
      </c>
      <c r="N2392">
        <v>25</v>
      </c>
      <c r="O2392">
        <v>619</v>
      </c>
      <c r="P2392">
        <v>6.2</v>
      </c>
      <c r="R2392" t="str">
        <v>Life or Something Like It</v>
      </c>
      <c r="S2392">
        <v>37578</v>
      </c>
      <c r="T2392">
        <v>2002</v>
      </c>
      <c r="U2392" t="str">
        <v>2000s</v>
      </c>
      <c r="V2392" t="str">
        <v>Color</v>
      </c>
      <c r="W2392" t="str">
        <v>Comedy</v>
      </c>
      <c r="X2392" t="str">
        <v>English</v>
      </c>
      <c r="Y2392" t="str">
        <v>USA</v>
      </c>
      <c r="Z2392" t="str">
        <v>PG-13</v>
      </c>
      <c r="AA2392" t="str">
        <v>Angelina Jolie Pitt</v>
      </c>
      <c r="AB2392" t="str">
        <v>Stephen Herek</v>
      </c>
      <c r="AC2392">
        <v>11000</v>
      </c>
      <c r="AD2392">
        <v>12566</v>
      </c>
      <c r="AE2392">
        <v>65</v>
      </c>
      <c r="AF2392">
        <v>835</v>
      </c>
      <c r="AG2392">
        <v>5.8</v>
      </c>
      <c r="AH2392">
        <v>86</v>
      </c>
      <c r="AI2392">
        <v>103</v>
      </c>
      <c r="AJ2392">
        <v>14448589</v>
      </c>
    </row>
    <row r="2393" spans="1:36" x14ac:dyDescent="0.25">
      <c r="A2393" t="str">
        <v>O</v>
      </c>
      <c r="B2393">
        <v>36898</v>
      </c>
      <c r="C2393">
        <v>2001</v>
      </c>
      <c r="D2393" t="str">
        <v>2000s</v>
      </c>
      <c r="E2393" t="str">
        <v>Color</v>
      </c>
      <c r="F2393" t="str">
        <v>Drama</v>
      </c>
      <c r="G2393" t="str">
        <v>English</v>
      </c>
      <c r="H2393" t="str">
        <v>USA</v>
      </c>
      <c r="I2393" t="str">
        <v>R</v>
      </c>
      <c r="J2393" t="str">
        <v>Mekhi Phifer</v>
      </c>
      <c r="K2393" t="str">
        <v>Tim Blake Nelson</v>
      </c>
      <c r="L2393">
        <v>1000</v>
      </c>
      <c r="M2393">
        <v>3300</v>
      </c>
      <c r="N2393">
        <v>596</v>
      </c>
      <c r="O2393">
        <v>0</v>
      </c>
      <c r="P2393">
        <v>6.2</v>
      </c>
      <c r="R2393" t="str">
        <v>Halloween III: Season of the Witch</v>
      </c>
      <c r="S2393">
        <v>30132</v>
      </c>
      <c r="T2393">
        <v>1982</v>
      </c>
      <c r="U2393" t="str">
        <v>1980s</v>
      </c>
      <c r="V2393" t="str">
        <v>Color</v>
      </c>
      <c r="W2393" t="str">
        <v>Horror</v>
      </c>
      <c r="X2393" t="str">
        <v>English</v>
      </c>
      <c r="Y2393" t="str">
        <v>USA</v>
      </c>
      <c r="Z2393" t="str">
        <v>R</v>
      </c>
      <c r="AA2393" t="str">
        <v>Tom Atkins</v>
      </c>
      <c r="AB2393" t="str">
        <v>Tommy Lee Wallace</v>
      </c>
      <c r="AC2393">
        <v>381</v>
      </c>
      <c r="AD2393">
        <v>684</v>
      </c>
      <c r="AE2393">
        <v>24</v>
      </c>
      <c r="AF2393">
        <v>0</v>
      </c>
      <c r="AG2393">
        <v>4.5999999999999996</v>
      </c>
      <c r="AH2393">
        <v>162</v>
      </c>
      <c r="AI2393">
        <v>98</v>
      </c>
      <c r="AJ2393">
        <v>14400000</v>
      </c>
    </row>
    <row r="2394" spans="1:36" x14ac:dyDescent="0.25">
      <c r="A2394" t="str">
        <v>Impostor</v>
      </c>
      <c r="B2394">
        <v>37167</v>
      </c>
      <c r="C2394">
        <v>2001</v>
      </c>
      <c r="D2394" t="str">
        <v>2000s</v>
      </c>
      <c r="E2394" t="str">
        <v>Color</v>
      </c>
      <c r="F2394" t="str">
        <v>Drama</v>
      </c>
      <c r="G2394" t="str">
        <v>English</v>
      </c>
      <c r="H2394" t="str">
        <v>USA</v>
      </c>
      <c r="I2394" t="str">
        <v>R</v>
      </c>
      <c r="J2394" t="str">
        <v>Gary Dourdan</v>
      </c>
      <c r="K2394" t="str">
        <v>Gary Fleder</v>
      </c>
      <c r="L2394">
        <v>1000</v>
      </c>
      <c r="M2394">
        <v>2664</v>
      </c>
      <c r="N2394">
        <v>39</v>
      </c>
      <c r="O2394">
        <v>892</v>
      </c>
      <c r="P2394">
        <v>6.2</v>
      </c>
      <c r="R2394" t="str">
        <v>Snow Falling on Cedars</v>
      </c>
      <c r="S2394">
        <v>36507</v>
      </c>
      <c r="T2394">
        <v>1999</v>
      </c>
      <c r="U2394" t="str">
        <v>1990s</v>
      </c>
      <c r="V2394" t="str">
        <v>Color</v>
      </c>
      <c r="W2394" t="str">
        <v>Drama</v>
      </c>
      <c r="X2394" t="str">
        <v>English</v>
      </c>
      <c r="Y2394" t="str">
        <v>USA</v>
      </c>
      <c r="Z2394" t="str">
        <v>PG-13</v>
      </c>
      <c r="AA2394" t="str">
        <v>Rick Yune</v>
      </c>
      <c r="AB2394" t="str">
        <v>Scott Hicks</v>
      </c>
      <c r="AC2394">
        <v>746</v>
      </c>
      <c r="AD2394">
        <v>2393</v>
      </c>
      <c r="AE2394">
        <v>96</v>
      </c>
      <c r="AF2394">
        <v>846</v>
      </c>
      <c r="AG2394">
        <v>6.8</v>
      </c>
      <c r="AH2394">
        <v>95</v>
      </c>
      <c r="AI2394">
        <v>127</v>
      </c>
      <c r="AJ2394">
        <v>14378353</v>
      </c>
    </row>
    <row r="2395" spans="1:36" x14ac:dyDescent="0.25">
      <c r="A2395" t="str">
        <v>The Perez Family</v>
      </c>
      <c r="B2395">
        <v>34709</v>
      </c>
      <c r="C2395">
        <v>1995</v>
      </c>
      <c r="D2395" t="str">
        <v>1990s</v>
      </c>
      <c r="E2395" t="str">
        <v>Color</v>
      </c>
      <c r="F2395" t="str">
        <v>Comedy</v>
      </c>
      <c r="G2395" t="str">
        <v>English</v>
      </c>
      <c r="H2395" t="str">
        <v>USA</v>
      </c>
      <c r="I2395" t="str">
        <v>R</v>
      </c>
      <c r="J2395" t="str">
        <v>Anjelica Huston</v>
      </c>
      <c r="K2395" t="str">
        <v>Mira Nair</v>
      </c>
      <c r="L2395">
        <v>1000</v>
      </c>
      <c r="M2395">
        <v>3072</v>
      </c>
      <c r="N2395">
        <v>300</v>
      </c>
      <c r="O2395">
        <v>174</v>
      </c>
      <c r="P2395">
        <v>6.2</v>
      </c>
      <c r="R2395" t="str">
        <v>Ishtar</v>
      </c>
      <c r="S2395">
        <v>31852</v>
      </c>
      <c r="T2395">
        <v>1987</v>
      </c>
      <c r="U2395" t="str">
        <v>1980s</v>
      </c>
      <c r="V2395" t="str">
        <v>Color</v>
      </c>
      <c r="W2395" t="str">
        <v>Action</v>
      </c>
      <c r="X2395" t="str">
        <v>English</v>
      </c>
      <c r="Y2395" t="str">
        <v>USA</v>
      </c>
      <c r="Z2395" t="str">
        <v>PG-13</v>
      </c>
      <c r="AA2395" t="str">
        <v>Carol Kane</v>
      </c>
      <c r="AB2395" t="str">
        <v>Elaine May</v>
      </c>
      <c r="AC2395">
        <v>636</v>
      </c>
      <c r="AD2395">
        <v>3374</v>
      </c>
      <c r="AE2395">
        <v>124</v>
      </c>
      <c r="AF2395">
        <v>754</v>
      </c>
      <c r="AG2395">
        <v>4.2</v>
      </c>
      <c r="AH2395">
        <v>49</v>
      </c>
      <c r="AI2395">
        <v>107</v>
      </c>
      <c r="AJ2395">
        <v>14375181</v>
      </c>
    </row>
    <row r="2396" spans="1:36" x14ac:dyDescent="0.25">
      <c r="A2396" t="str">
        <v>Desert Blue</v>
      </c>
      <c r="B2396">
        <v>35979</v>
      </c>
      <c r="C2396">
        <v>1998</v>
      </c>
      <c r="D2396" t="str">
        <v>1990s</v>
      </c>
      <c r="E2396" t="str">
        <v>Color</v>
      </c>
      <c r="F2396" t="str">
        <v>Drama</v>
      </c>
      <c r="G2396" t="str">
        <v>English</v>
      </c>
      <c r="H2396" t="str">
        <v>USA</v>
      </c>
      <c r="I2396" t="str">
        <v>R</v>
      </c>
      <c r="J2396" t="str">
        <v>Ethan Suplee</v>
      </c>
      <c r="K2396" t="str">
        <v>Morgan J. Freeman</v>
      </c>
      <c r="L2396">
        <v>1000</v>
      </c>
      <c r="M2396">
        <v>3207</v>
      </c>
      <c r="N2396">
        <v>204</v>
      </c>
      <c r="O2396">
        <v>69</v>
      </c>
      <c r="P2396">
        <v>6.2</v>
      </c>
      <c r="R2396" t="str">
        <v>Awake</v>
      </c>
      <c r="S2396">
        <v>39394</v>
      </c>
      <c r="T2396">
        <v>2007</v>
      </c>
      <c r="U2396" t="str">
        <v>2000s</v>
      </c>
      <c r="V2396" t="str">
        <v>Color</v>
      </c>
      <c r="W2396" t="str">
        <v>Crime</v>
      </c>
      <c r="X2396" t="str">
        <v>English</v>
      </c>
      <c r="Y2396" t="str">
        <v>USA</v>
      </c>
      <c r="Z2396" t="str">
        <v>R</v>
      </c>
      <c r="AA2396" t="str">
        <v>Hayden Christensen</v>
      </c>
      <c r="AB2396" t="str">
        <v>Joby Harold</v>
      </c>
      <c r="AC2396">
        <v>4000</v>
      </c>
      <c r="AD2396">
        <v>6954</v>
      </c>
      <c r="AE2396">
        <v>8</v>
      </c>
      <c r="AF2396">
        <v>0</v>
      </c>
      <c r="AG2396">
        <v>6.5</v>
      </c>
      <c r="AH2396">
        <v>133</v>
      </c>
      <c r="AI2396">
        <v>84</v>
      </c>
      <c r="AJ2396">
        <v>14373825</v>
      </c>
    </row>
    <row r="2397" spans="1:36" x14ac:dyDescent="0.25">
      <c r="A2397" t="str">
        <v>How High</v>
      </c>
      <c r="B2397">
        <v>37067</v>
      </c>
      <c r="C2397">
        <v>2001</v>
      </c>
      <c r="D2397" t="str">
        <v>2000s</v>
      </c>
      <c r="E2397" t="str">
        <v>Color</v>
      </c>
      <c r="F2397" t="str">
        <v>Comedy</v>
      </c>
      <c r="G2397" t="str">
        <v>English</v>
      </c>
      <c r="H2397" t="str">
        <v>USA</v>
      </c>
      <c r="I2397" t="str">
        <v>R</v>
      </c>
      <c r="J2397" t="str">
        <v>Hector Elizondo</v>
      </c>
      <c r="K2397" t="str">
        <v>Jesse Dylan</v>
      </c>
      <c r="L2397">
        <v>995</v>
      </c>
      <c r="M2397">
        <v>6105</v>
      </c>
      <c r="N2397">
        <v>58</v>
      </c>
      <c r="O2397">
        <v>0</v>
      </c>
      <c r="P2397">
        <v>6.2</v>
      </c>
      <c r="R2397" t="str">
        <v>Memoirs of an Invisible Man</v>
      </c>
      <c r="S2397">
        <v>33803</v>
      </c>
      <c r="T2397">
        <v>1992</v>
      </c>
      <c r="U2397" t="str">
        <v>1990s</v>
      </c>
      <c r="V2397" t="str">
        <v>Color</v>
      </c>
      <c r="W2397" t="str">
        <v>Comedy</v>
      </c>
      <c r="X2397" t="str">
        <v>English</v>
      </c>
      <c r="Y2397" t="str">
        <v>USA</v>
      </c>
      <c r="Z2397" t="str">
        <v>PG-13</v>
      </c>
      <c r="AA2397" t="str">
        <v>Richard Epcar</v>
      </c>
      <c r="AB2397" t="str">
        <v>John Carpenter</v>
      </c>
      <c r="AC2397">
        <v>782</v>
      </c>
      <c r="AD2397">
        <v>2125</v>
      </c>
      <c r="AE2397">
        <v>0</v>
      </c>
      <c r="AF2397">
        <v>630</v>
      </c>
      <c r="AG2397">
        <v>5.9</v>
      </c>
      <c r="AH2397">
        <v>40</v>
      </c>
      <c r="AI2397">
        <v>99</v>
      </c>
      <c r="AJ2397">
        <v>14358033</v>
      </c>
    </row>
    <row r="2398" spans="1:36" x14ac:dyDescent="0.25">
      <c r="A2398" t="str">
        <v>Cecil B. DeMented</v>
      </c>
      <c r="B2398">
        <v>36844</v>
      </c>
      <c r="C2398">
        <v>2000</v>
      </c>
      <c r="D2398" t="str">
        <v>2000s</v>
      </c>
      <c r="E2398" t="str">
        <v>Color</v>
      </c>
      <c r="F2398" t="str">
        <v>Comedy</v>
      </c>
      <c r="G2398" t="str">
        <v>English</v>
      </c>
      <c r="H2398" t="str">
        <v>France</v>
      </c>
      <c r="I2398" t="str">
        <v>R</v>
      </c>
      <c r="J2398" t="str">
        <v>Alicia Witt</v>
      </c>
      <c r="K2398" t="str">
        <v>John Waters</v>
      </c>
      <c r="L2398">
        <v>975</v>
      </c>
      <c r="M2398">
        <v>3059</v>
      </c>
      <c r="N2398">
        <v>0</v>
      </c>
      <c r="O2398">
        <v>795</v>
      </c>
      <c r="P2398">
        <v>6.2</v>
      </c>
      <c r="R2398" t="str">
        <v>Tea with Mussolini</v>
      </c>
      <c r="S2398">
        <v>36201</v>
      </c>
      <c r="T2398">
        <v>1999</v>
      </c>
      <c r="U2398" t="str">
        <v>1990s</v>
      </c>
      <c r="V2398" t="str">
        <v>Color</v>
      </c>
      <c r="W2398" t="str">
        <v>Comedy</v>
      </c>
      <c r="X2398" t="str">
        <v>English</v>
      </c>
      <c r="Y2398" t="str">
        <v>Italy</v>
      </c>
      <c r="Z2398" t="str">
        <v>PG</v>
      </c>
      <c r="AA2398" t="str">
        <v>Lily Tomlin</v>
      </c>
      <c r="AB2398" t="str">
        <v>Franco Zeffirelli</v>
      </c>
      <c r="AC2398">
        <v>718</v>
      </c>
      <c r="AD2398">
        <v>1148</v>
      </c>
      <c r="AE2398">
        <v>160</v>
      </c>
      <c r="AF2398">
        <v>970</v>
      </c>
      <c r="AG2398">
        <v>6.9</v>
      </c>
      <c r="AH2398">
        <v>62</v>
      </c>
      <c r="AI2398">
        <v>117</v>
      </c>
      <c r="AJ2398">
        <v>14348123</v>
      </c>
    </row>
    <row r="2399" spans="1:36" x14ac:dyDescent="0.25">
      <c r="A2399" t="str">
        <v>Mad City</v>
      </c>
      <c r="B2399">
        <v>35559</v>
      </c>
      <c r="C2399">
        <v>1997</v>
      </c>
      <c r="D2399" t="str">
        <v>1990s</v>
      </c>
      <c r="E2399" t="str">
        <v>Color</v>
      </c>
      <c r="F2399" t="str">
        <v>Crime</v>
      </c>
      <c r="G2399" t="str">
        <v>English</v>
      </c>
      <c r="H2399" t="str">
        <v>USA</v>
      </c>
      <c r="I2399" t="str">
        <v>PG-13</v>
      </c>
      <c r="J2399" t="str">
        <v>Mia Kirshner</v>
      </c>
      <c r="K2399" t="str">
        <v>Costa-Gavras</v>
      </c>
      <c r="L2399">
        <v>972</v>
      </c>
      <c r="M2399">
        <v>2606</v>
      </c>
      <c r="N2399">
        <v>333</v>
      </c>
      <c r="O2399">
        <v>697</v>
      </c>
      <c r="P2399">
        <v>6.2</v>
      </c>
      <c r="R2399" t="str">
        <v>Friday the 13th Part VIII: Jason Takes Manhattan</v>
      </c>
      <c r="S2399">
        <v>32590</v>
      </c>
      <c r="T2399">
        <v>1989</v>
      </c>
      <c r="U2399" t="str">
        <v>1980s</v>
      </c>
      <c r="V2399" t="str">
        <v>Color</v>
      </c>
      <c r="W2399" t="str">
        <v>Adventure</v>
      </c>
      <c r="X2399" t="str">
        <v>English</v>
      </c>
      <c r="Y2399" t="str">
        <v>USA</v>
      </c>
      <c r="Z2399" t="str">
        <v>R</v>
      </c>
      <c r="AA2399" t="str">
        <v>Kane Hodder</v>
      </c>
      <c r="AB2399" t="str">
        <v>Rob Hedden</v>
      </c>
      <c r="AC2399">
        <v>935</v>
      </c>
      <c r="AD2399">
        <v>1327</v>
      </c>
      <c r="AE2399">
        <v>6</v>
      </c>
      <c r="AF2399">
        <v>1000</v>
      </c>
      <c r="AG2399">
        <v>4.5</v>
      </c>
      <c r="AH2399">
        <v>129</v>
      </c>
      <c r="AI2399">
        <v>100</v>
      </c>
      <c r="AJ2399">
        <v>14343976</v>
      </c>
    </row>
    <row r="2400" spans="1:36" x14ac:dyDescent="0.25">
      <c r="A2400" t="str">
        <v>Sky High</v>
      </c>
      <c r="B2400">
        <v>38370</v>
      </c>
      <c r="C2400">
        <v>2005</v>
      </c>
      <c r="D2400" t="str">
        <v>2000s</v>
      </c>
      <c r="E2400" t="str">
        <v>Color</v>
      </c>
      <c r="F2400" t="str">
        <v>Adventure</v>
      </c>
      <c r="G2400" t="str">
        <v>English</v>
      </c>
      <c r="H2400" t="str">
        <v>USA</v>
      </c>
      <c r="I2400" t="str">
        <v>PG</v>
      </c>
      <c r="J2400" t="str">
        <v>Michael Angarano</v>
      </c>
      <c r="K2400" t="str">
        <v>Mike Mitchell</v>
      </c>
      <c r="L2400">
        <v>947</v>
      </c>
      <c r="M2400">
        <v>2968</v>
      </c>
      <c r="N2400">
        <v>31</v>
      </c>
      <c r="O2400">
        <v>0</v>
      </c>
      <c r="P2400">
        <v>6.2</v>
      </c>
      <c r="R2400" t="str">
        <v>Dark City</v>
      </c>
      <c r="S2400">
        <v>36071</v>
      </c>
      <c r="T2400">
        <v>1998</v>
      </c>
      <c r="U2400" t="str">
        <v>1990s</v>
      </c>
      <c r="V2400" t="str">
        <v>Color</v>
      </c>
      <c r="W2400" t="str">
        <v>Action</v>
      </c>
      <c r="X2400" t="str">
        <v>English</v>
      </c>
      <c r="Y2400" t="str">
        <v>Australia</v>
      </c>
      <c r="Z2400" t="str">
        <v>R</v>
      </c>
      <c r="AA2400" t="str">
        <v>Rufus Sewell</v>
      </c>
      <c r="AB2400" t="str">
        <v>Alex Proyas</v>
      </c>
      <c r="AC2400">
        <v>3000</v>
      </c>
      <c r="AD2400">
        <v>4696</v>
      </c>
      <c r="AE2400">
        <v>295</v>
      </c>
      <c r="AF2400">
        <v>14000</v>
      </c>
      <c r="AG2400">
        <v>7.7</v>
      </c>
      <c r="AH2400">
        <v>222</v>
      </c>
      <c r="AI2400">
        <v>111</v>
      </c>
      <c r="AJ2400">
        <v>14337579</v>
      </c>
    </row>
    <row r="2401" spans="1:36" x14ac:dyDescent="0.25">
      <c r="A2401" t="str">
        <v>The First Wives Club</v>
      </c>
      <c r="B2401">
        <v>35392</v>
      </c>
      <c r="C2401">
        <v>1996</v>
      </c>
      <c r="D2401" t="str">
        <v>1990s</v>
      </c>
      <c r="E2401" t="str">
        <v>Color</v>
      </c>
      <c r="F2401" t="str">
        <v>Comedy</v>
      </c>
      <c r="G2401" t="str">
        <v>English</v>
      </c>
      <c r="H2401" t="str">
        <v>USA</v>
      </c>
      <c r="I2401" t="str">
        <v>PG</v>
      </c>
      <c r="J2401" t="str">
        <v>Stockard Channing</v>
      </c>
      <c r="K2401" t="str">
        <v>Hugh Wilson</v>
      </c>
      <c r="L2401">
        <v>944</v>
      </c>
      <c r="M2401">
        <v>3143</v>
      </c>
      <c r="N2401">
        <v>37</v>
      </c>
      <c r="O2401">
        <v>0</v>
      </c>
      <c r="P2401">
        <v>6.2</v>
      </c>
      <c r="R2401" t="str">
        <v>Godsend</v>
      </c>
      <c r="S2401">
        <v>38152</v>
      </c>
      <c r="T2401">
        <v>2004</v>
      </c>
      <c r="U2401" t="str">
        <v>2000s</v>
      </c>
      <c r="V2401" t="str">
        <v>Color</v>
      </c>
      <c r="W2401" t="str">
        <v>Drama</v>
      </c>
      <c r="X2401" t="str">
        <v>English</v>
      </c>
      <c r="Y2401" t="str">
        <v>USA</v>
      </c>
      <c r="Z2401" t="str">
        <v>PG-13</v>
      </c>
      <c r="AA2401" t="str">
        <v>Robert De Niro</v>
      </c>
      <c r="AB2401" t="str">
        <v>Nick Hamm</v>
      </c>
      <c r="AC2401">
        <v>22000</v>
      </c>
      <c r="AD2401">
        <v>23352</v>
      </c>
      <c r="AE2401">
        <v>6</v>
      </c>
      <c r="AF2401">
        <v>387</v>
      </c>
      <c r="AG2401">
        <v>4.8</v>
      </c>
      <c r="AH2401">
        <v>130</v>
      </c>
      <c r="AI2401">
        <v>102</v>
      </c>
      <c r="AJ2401">
        <v>14334645</v>
      </c>
    </row>
    <row r="2402" spans="1:36" x14ac:dyDescent="0.25">
      <c r="A2402" t="str">
        <v>Jersey Girl</v>
      </c>
      <c r="B2402">
        <v>38209</v>
      </c>
      <c r="C2402">
        <v>2004</v>
      </c>
      <c r="D2402" t="str">
        <v>2000s</v>
      </c>
      <c r="E2402" t="str">
        <v>Color</v>
      </c>
      <c r="F2402" t="str">
        <v>Comedy</v>
      </c>
      <c r="G2402" t="str">
        <v>English</v>
      </c>
      <c r="H2402" t="str">
        <v>USA</v>
      </c>
      <c r="I2402" t="str">
        <v>PG-13</v>
      </c>
      <c r="J2402" t="str">
        <v>Stephen Root</v>
      </c>
      <c r="K2402" t="str">
        <v>Kevin Smith</v>
      </c>
      <c r="L2402">
        <v>939</v>
      </c>
      <c r="M2402">
        <v>3592</v>
      </c>
      <c r="N2402">
        <v>0</v>
      </c>
      <c r="O2402">
        <v>0</v>
      </c>
      <c r="P2402">
        <v>6.2</v>
      </c>
      <c r="R2402" t="str">
        <v>Ballistic: Ecks vs. Sever</v>
      </c>
      <c r="S2402">
        <v>37520</v>
      </c>
      <c r="T2402">
        <v>2002</v>
      </c>
      <c r="U2402" t="str">
        <v>2000s</v>
      </c>
      <c r="V2402" t="str">
        <v>Color</v>
      </c>
      <c r="W2402" t="str">
        <v>Action</v>
      </c>
      <c r="X2402" t="str">
        <v>English</v>
      </c>
      <c r="Y2402" t="str">
        <v>USA</v>
      </c>
      <c r="Z2402" t="str">
        <v>R</v>
      </c>
      <c r="AA2402" t="str">
        <v>Talisa Soto</v>
      </c>
      <c r="AB2402" t="str">
        <v>Wych Kaosayananda</v>
      </c>
      <c r="AC2402">
        <v>349</v>
      </c>
      <c r="AD2402">
        <v>1846</v>
      </c>
      <c r="AE2402">
        <v>8</v>
      </c>
      <c r="AF2402">
        <v>391</v>
      </c>
      <c r="AG2402">
        <v>3.6</v>
      </c>
      <c r="AH2402">
        <v>92</v>
      </c>
      <c r="AI2402">
        <v>91</v>
      </c>
      <c r="AJ2402">
        <v>14294842</v>
      </c>
    </row>
    <row r="2403" spans="1:36" x14ac:dyDescent="0.25">
      <c r="A2403" t="str">
        <v>3 Days to Kill</v>
      </c>
      <c r="B2403">
        <v>41815</v>
      </c>
      <c r="C2403">
        <v>2014</v>
      </c>
      <c r="D2403" t="str">
        <v>2010s</v>
      </c>
      <c r="E2403" t="str">
        <v>Color</v>
      </c>
      <c r="F2403" t="str">
        <v>Action</v>
      </c>
      <c r="G2403" t="str">
        <v>English</v>
      </c>
      <c r="H2403" t="str">
        <v>USA</v>
      </c>
      <c r="I2403" t="str">
        <v>PG-13</v>
      </c>
      <c r="J2403" t="str">
        <v>Connie Nielsen</v>
      </c>
      <c r="K2403" t="str">
        <v>McG</v>
      </c>
      <c r="L2403">
        <v>933</v>
      </c>
      <c r="M2403">
        <v>1286</v>
      </c>
      <c r="N2403">
        <v>368</v>
      </c>
      <c r="O2403">
        <v>10000</v>
      </c>
      <c r="P2403">
        <v>6.2</v>
      </c>
      <c r="R2403" t="str">
        <v>Lockout</v>
      </c>
      <c r="S2403">
        <v>41244</v>
      </c>
      <c r="T2403">
        <v>2012</v>
      </c>
      <c r="U2403" t="str">
        <v>2010s</v>
      </c>
      <c r="V2403" t="str">
        <v>Color</v>
      </c>
      <c r="W2403" t="str">
        <v>Action</v>
      </c>
      <c r="X2403" t="str">
        <v>English</v>
      </c>
      <c r="Y2403" t="str">
        <v>France</v>
      </c>
      <c r="Z2403" t="str">
        <v>PG-13</v>
      </c>
      <c r="AA2403" t="str">
        <v>Joseph Gilgun</v>
      </c>
      <c r="AB2403" t="str">
        <v>James Mather</v>
      </c>
      <c r="AC2403">
        <v>788</v>
      </c>
      <c r="AD2403">
        <v>1414</v>
      </c>
      <c r="AE2403">
        <v>4</v>
      </c>
      <c r="AF2403">
        <v>10000</v>
      </c>
      <c r="AG2403">
        <v>6.1</v>
      </c>
      <c r="AH2403">
        <v>289</v>
      </c>
      <c r="AI2403">
        <v>95</v>
      </c>
      <c r="AJ2403">
        <v>14291570</v>
      </c>
    </row>
    <row r="2404" spans="1:36" x14ac:dyDescent="0.25">
      <c r="A2404" t="str">
        <v>Flightplan</v>
      </c>
      <c r="B2404">
        <v>38519</v>
      </c>
      <c r="C2404">
        <v>2005</v>
      </c>
      <c r="D2404" t="str">
        <v>2000s</v>
      </c>
      <c r="E2404" t="str">
        <v>Color</v>
      </c>
      <c r="F2404" t="str">
        <v>Drama</v>
      </c>
      <c r="G2404" t="str">
        <v>English</v>
      </c>
      <c r="H2404" t="str">
        <v>USA</v>
      </c>
      <c r="I2404" t="str">
        <v>PG-13</v>
      </c>
      <c r="J2404" t="str">
        <v>Erika Christensen</v>
      </c>
      <c r="K2404" t="str">
        <v>Robert Schwentke</v>
      </c>
      <c r="L2404">
        <v>931</v>
      </c>
      <c r="M2404">
        <v>2287</v>
      </c>
      <c r="N2404">
        <v>124</v>
      </c>
      <c r="O2404">
        <v>0</v>
      </c>
      <c r="P2404">
        <v>6.2</v>
      </c>
      <c r="R2404" t="str">
        <v>Josie and the Pussycats</v>
      </c>
      <c r="S2404">
        <v>37084</v>
      </c>
      <c r="T2404">
        <v>2001</v>
      </c>
      <c r="U2404" t="str">
        <v>2000s</v>
      </c>
      <c r="V2404" t="str">
        <v>Color</v>
      </c>
      <c r="W2404" t="str">
        <v>Comedy</v>
      </c>
      <c r="X2404" t="str">
        <v>English</v>
      </c>
      <c r="Y2404" t="str">
        <v>Canada</v>
      </c>
      <c r="Z2404" t="str">
        <v>PG-13</v>
      </c>
      <c r="AA2404" t="str">
        <v>Rosario Dawson</v>
      </c>
      <c r="AB2404" t="str">
        <v>Harry Elfont</v>
      </c>
      <c r="AC2404">
        <v>3000</v>
      </c>
      <c r="AD2404">
        <v>3769</v>
      </c>
      <c r="AE2404">
        <v>4</v>
      </c>
      <c r="AF2404">
        <v>0</v>
      </c>
      <c r="AG2404">
        <v>5.3</v>
      </c>
      <c r="AH2404">
        <v>93</v>
      </c>
      <c r="AI2404">
        <v>98</v>
      </c>
      <c r="AJ2404">
        <v>14252830</v>
      </c>
    </row>
    <row r="2405" spans="1:36" x14ac:dyDescent="0.25">
      <c r="A2405" t="str">
        <v>Heartbreakers</v>
      </c>
      <c r="B2405">
        <v>37120</v>
      </c>
      <c r="C2405">
        <v>2001</v>
      </c>
      <c r="D2405" t="str">
        <v>2000s</v>
      </c>
      <c r="E2405" t="str">
        <v>Color</v>
      </c>
      <c r="F2405" t="str">
        <v>Comedy</v>
      </c>
      <c r="G2405" t="str">
        <v>English</v>
      </c>
      <c r="H2405" t="str">
        <v>USA</v>
      </c>
      <c r="I2405" t="str">
        <v>PG-13</v>
      </c>
      <c r="J2405" t="str">
        <v>Sarah Silverman</v>
      </c>
      <c r="K2405" t="str">
        <v>David Mirkin</v>
      </c>
      <c r="L2405">
        <v>931</v>
      </c>
      <c r="M2405">
        <v>2912</v>
      </c>
      <c r="N2405">
        <v>7</v>
      </c>
      <c r="O2405">
        <v>989</v>
      </c>
      <c r="P2405">
        <v>6.2</v>
      </c>
      <c r="R2405" t="str">
        <v>Freddy Got Fingered</v>
      </c>
      <c r="S2405">
        <v>37128</v>
      </c>
      <c r="T2405">
        <v>2001</v>
      </c>
      <c r="U2405" t="str">
        <v>2000s</v>
      </c>
      <c r="V2405" t="str">
        <v>Color</v>
      </c>
      <c r="W2405" t="str">
        <v>Comedy</v>
      </c>
      <c r="X2405" t="str">
        <v>English</v>
      </c>
      <c r="Y2405" t="str">
        <v>USA</v>
      </c>
      <c r="Z2405" t="str">
        <v>R</v>
      </c>
      <c r="AA2405" t="str">
        <v>Rip Torn</v>
      </c>
      <c r="AB2405" t="str">
        <v>Tom Green</v>
      </c>
      <c r="AC2405">
        <v>826</v>
      </c>
      <c r="AD2405">
        <v>2689</v>
      </c>
      <c r="AE2405">
        <v>374</v>
      </c>
      <c r="AF2405">
        <v>0</v>
      </c>
      <c r="AG2405">
        <v>4.5</v>
      </c>
      <c r="AH2405">
        <v>97</v>
      </c>
      <c r="AI2405">
        <v>87</v>
      </c>
      <c r="AJ2405">
        <v>14249005</v>
      </c>
    </row>
    <row r="2406" spans="1:36" x14ac:dyDescent="0.25">
      <c r="A2406" t="str">
        <v>Idlewild</v>
      </c>
      <c r="B2406">
        <v>38952</v>
      </c>
      <c r="C2406">
        <v>2006</v>
      </c>
      <c r="D2406" t="str">
        <v>2000s</v>
      </c>
      <c r="E2406" t="str">
        <v>Color</v>
      </c>
      <c r="F2406" t="str">
        <v>Crime</v>
      </c>
      <c r="G2406" t="str">
        <v>English</v>
      </c>
      <c r="H2406" t="str">
        <v>USA</v>
      </c>
      <c r="I2406" t="str">
        <v>R</v>
      </c>
      <c r="J2406" t="str">
        <v>Cicely Tyson</v>
      </c>
      <c r="K2406" t="str">
        <v>Bryan Barber</v>
      </c>
      <c r="L2406">
        <v>907</v>
      </c>
      <c r="M2406">
        <v>3633</v>
      </c>
      <c r="N2406">
        <v>16</v>
      </c>
      <c r="O2406">
        <v>489</v>
      </c>
      <c r="P2406">
        <v>6.2</v>
      </c>
      <c r="R2406" t="str">
        <v>Supernova</v>
      </c>
      <c r="S2406">
        <v>36796</v>
      </c>
      <c r="T2406">
        <v>2000</v>
      </c>
      <c r="U2406" t="str">
        <v>2000s</v>
      </c>
      <c r="V2406" t="str">
        <v>Color</v>
      </c>
      <c r="W2406" t="str">
        <v>Horror</v>
      </c>
      <c r="X2406" t="str">
        <v>English</v>
      </c>
      <c r="Y2406" t="str">
        <v>USA</v>
      </c>
      <c r="Z2406" t="str">
        <v>PG-13</v>
      </c>
      <c r="AA2406" t="str">
        <v>Robert Forster</v>
      </c>
      <c r="AB2406" t="str">
        <v>Walter Hill</v>
      </c>
      <c r="AC2406">
        <v>889</v>
      </c>
      <c r="AD2406">
        <v>1262</v>
      </c>
      <c r="AE2406">
        <v>394</v>
      </c>
      <c r="AF2406">
        <v>589</v>
      </c>
      <c r="AG2406">
        <v>4.8</v>
      </c>
      <c r="AH2406">
        <v>100</v>
      </c>
      <c r="AI2406">
        <v>91</v>
      </c>
      <c r="AJ2406">
        <v>14218868</v>
      </c>
    </row>
    <row r="2407" spans="1:36" x14ac:dyDescent="0.25">
      <c r="A2407" t="str">
        <v>Poultrygeist: Night of the Chicken Dead</v>
      </c>
      <c r="B2407">
        <v>38839</v>
      </c>
      <c r="C2407">
        <v>2006</v>
      </c>
      <c r="D2407" t="str">
        <v>2000s</v>
      </c>
      <c r="E2407" t="str">
        <v>Color</v>
      </c>
      <c r="F2407" t="str">
        <v>Comedy</v>
      </c>
      <c r="G2407" t="str">
        <v>English</v>
      </c>
      <c r="H2407" t="str">
        <v>USA</v>
      </c>
      <c r="I2407" t="str">
        <v>Unrated</v>
      </c>
      <c r="J2407" t="str">
        <v>John Karyus</v>
      </c>
      <c r="K2407" t="str">
        <v>Lloyd Kaufman</v>
      </c>
      <c r="L2407">
        <v>907</v>
      </c>
      <c r="M2407">
        <v>1411</v>
      </c>
      <c r="N2407">
        <v>365</v>
      </c>
      <c r="O2407">
        <v>0</v>
      </c>
      <c r="P2407">
        <v>6.2</v>
      </c>
      <c r="R2407" t="str">
        <v>Alex &amp; Emma</v>
      </c>
      <c r="S2407">
        <v>37798</v>
      </c>
      <c r="T2407">
        <v>2003</v>
      </c>
      <c r="U2407" t="str">
        <v>2000s</v>
      </c>
      <c r="V2407" t="str">
        <v>Color</v>
      </c>
      <c r="W2407" t="str">
        <v>Comedy</v>
      </c>
      <c r="X2407" t="str">
        <v>English</v>
      </c>
      <c r="Y2407" t="str">
        <v>USA</v>
      </c>
      <c r="Z2407" t="str">
        <v>PG-13</v>
      </c>
      <c r="AA2407" t="str">
        <v>David Paymer</v>
      </c>
      <c r="AB2407" t="str">
        <v>Rob Reiner</v>
      </c>
      <c r="AC2407">
        <v>372</v>
      </c>
      <c r="AD2407">
        <v>977</v>
      </c>
      <c r="AE2407">
        <v>0</v>
      </c>
      <c r="AF2407">
        <v>625</v>
      </c>
      <c r="AG2407">
        <v>5.6</v>
      </c>
      <c r="AH2407">
        <v>73</v>
      </c>
      <c r="AI2407">
        <v>96</v>
      </c>
      <c r="AJ2407">
        <v>14208384</v>
      </c>
    </row>
    <row r="2408" spans="1:36" x14ac:dyDescent="0.25">
      <c r="A2408" t="str">
        <v>High Heels and Low Lifes</v>
      </c>
      <c r="B2408">
        <v>37181</v>
      </c>
      <c r="C2408">
        <v>2001</v>
      </c>
      <c r="D2408" t="str">
        <v>2000s</v>
      </c>
      <c r="E2408" t="str">
        <v>Color</v>
      </c>
      <c r="F2408" t="str">
        <v>Action</v>
      </c>
      <c r="G2408" t="str">
        <v>English</v>
      </c>
      <c r="H2408" t="str">
        <v>UK</v>
      </c>
      <c r="I2408" t="str">
        <v>R</v>
      </c>
      <c r="J2408" t="str">
        <v>Minnie Driver</v>
      </c>
      <c r="K2408" t="str">
        <v>Mel Smith</v>
      </c>
      <c r="L2408">
        <v>893</v>
      </c>
      <c r="M2408">
        <v>3049</v>
      </c>
      <c r="N2408">
        <v>302</v>
      </c>
      <c r="O2408">
        <v>117</v>
      </c>
      <c r="P2408">
        <v>6.2</v>
      </c>
      <c r="R2408" t="str">
        <v>Disaster Movie</v>
      </c>
      <c r="S2408">
        <v>39500</v>
      </c>
      <c r="T2408">
        <v>2008</v>
      </c>
      <c r="U2408" t="str">
        <v>2000s</v>
      </c>
      <c r="V2408" t="str">
        <v>Color</v>
      </c>
      <c r="W2408" t="str">
        <v>Comedy</v>
      </c>
      <c r="X2408" t="str">
        <v>English</v>
      </c>
      <c r="Y2408" t="str">
        <v>USA</v>
      </c>
      <c r="Z2408" t="str">
        <v>PG-13</v>
      </c>
      <c r="AA2408" t="str">
        <v>Carmen Electra</v>
      </c>
      <c r="AB2408" t="str">
        <v>Jason Friedberg</v>
      </c>
      <c r="AC2408">
        <v>869</v>
      </c>
      <c r="AD2408">
        <v>2857</v>
      </c>
      <c r="AE2408">
        <v>82</v>
      </c>
      <c r="AF2408">
        <v>0</v>
      </c>
      <c r="AG2408">
        <v>1.9</v>
      </c>
      <c r="AH2408">
        <v>111</v>
      </c>
      <c r="AI2408">
        <v>88</v>
      </c>
      <c r="AJ2408">
        <v>14174654</v>
      </c>
    </row>
    <row r="2409" spans="1:36" x14ac:dyDescent="0.25">
      <c r="A2409" t="str">
        <v>Idle Hands</v>
      </c>
      <c r="B2409">
        <v>36476</v>
      </c>
      <c r="C2409">
        <v>1999</v>
      </c>
      <c r="D2409" t="str">
        <v>1990s</v>
      </c>
      <c r="E2409" t="str">
        <v>Color</v>
      </c>
      <c r="F2409" t="str">
        <v>Comedy</v>
      </c>
      <c r="G2409" t="str">
        <v>English</v>
      </c>
      <c r="H2409" t="str">
        <v>USA</v>
      </c>
      <c r="I2409" t="str">
        <v>R</v>
      </c>
      <c r="J2409" t="str">
        <v>Vivica A. Fox</v>
      </c>
      <c r="K2409" t="str">
        <v>Rodman Flender</v>
      </c>
      <c r="L2409">
        <v>890</v>
      </c>
      <c r="M2409">
        <v>3654</v>
      </c>
      <c r="N2409">
        <v>6</v>
      </c>
      <c r="O2409">
        <v>0</v>
      </c>
      <c r="P2409">
        <v>6.2</v>
      </c>
      <c r="R2409" t="str">
        <v>The Messenger: The Story of Joan of Arc</v>
      </c>
      <c r="S2409">
        <v>36257</v>
      </c>
      <c r="T2409">
        <v>1999</v>
      </c>
      <c r="U2409" t="str">
        <v>1990s</v>
      </c>
      <c r="V2409" t="str">
        <v>Color</v>
      </c>
      <c r="W2409" t="str">
        <v>Adventure</v>
      </c>
      <c r="X2409" t="str">
        <v>English</v>
      </c>
      <c r="Y2409" t="str">
        <v>France</v>
      </c>
      <c r="Z2409" t="str">
        <v>R</v>
      </c>
      <c r="AA2409" t="str">
        <v>Paul Brooke</v>
      </c>
      <c r="AB2409" t="str">
        <v>Luc Besson</v>
      </c>
      <c r="AC2409">
        <v>51</v>
      </c>
      <c r="AD2409">
        <v>144</v>
      </c>
      <c r="AE2409">
        <v>0</v>
      </c>
      <c r="AF2409">
        <v>0</v>
      </c>
      <c r="AG2409">
        <v>6.4</v>
      </c>
      <c r="AH2409">
        <v>111</v>
      </c>
      <c r="AI2409">
        <v>158</v>
      </c>
      <c r="AJ2409">
        <v>14131298</v>
      </c>
    </row>
    <row r="2410" spans="1:36" x14ac:dyDescent="0.25">
      <c r="A2410" t="str">
        <v>Hannibal Rising</v>
      </c>
      <c r="B2410">
        <v>39337</v>
      </c>
      <c r="C2410">
        <v>2007</v>
      </c>
      <c r="D2410" t="str">
        <v>2000s</v>
      </c>
      <c r="E2410" t="str">
        <v>Color</v>
      </c>
      <c r="F2410" t="str">
        <v>Crime</v>
      </c>
      <c r="G2410" t="str">
        <v>English</v>
      </c>
      <c r="H2410" t="str">
        <v>UK</v>
      </c>
      <c r="I2410" t="str">
        <v>R</v>
      </c>
      <c r="J2410" t="str">
        <v>Li Gong</v>
      </c>
      <c r="K2410" t="str">
        <v>Peter Webber</v>
      </c>
      <c r="L2410">
        <v>879</v>
      </c>
      <c r="M2410">
        <v>1344</v>
      </c>
      <c r="N2410">
        <v>73</v>
      </c>
      <c r="O2410">
        <v>3000</v>
      </c>
      <c r="P2410">
        <v>6.2</v>
      </c>
      <c r="R2410" t="str">
        <v>Spring Breakers</v>
      </c>
      <c r="S2410">
        <v>41243</v>
      </c>
      <c r="T2410">
        <v>2012</v>
      </c>
      <c r="U2410" t="str">
        <v>2010s</v>
      </c>
      <c r="V2410" t="str">
        <v>Color</v>
      </c>
      <c r="W2410" t="str">
        <v>Crime</v>
      </c>
      <c r="X2410" t="str">
        <v>English</v>
      </c>
      <c r="Y2410" t="str">
        <v>USA</v>
      </c>
      <c r="Z2410" t="str">
        <v>R</v>
      </c>
      <c r="AA2410" t="str">
        <v>James Franco</v>
      </c>
      <c r="AB2410" t="str">
        <v>Harmony Korine</v>
      </c>
      <c r="AC2410">
        <v>11000</v>
      </c>
      <c r="AD2410">
        <v>12306</v>
      </c>
      <c r="AE2410">
        <v>520</v>
      </c>
      <c r="AF2410">
        <v>25000</v>
      </c>
      <c r="AG2410">
        <v>5.3</v>
      </c>
      <c r="AH2410">
        <v>444</v>
      </c>
      <c r="AI2410">
        <v>94</v>
      </c>
      <c r="AJ2410">
        <v>14123773</v>
      </c>
    </row>
    <row r="2411" spans="1:36" x14ac:dyDescent="0.25">
      <c r="A2411" t="str">
        <v>The Adventures of Huck Finn</v>
      </c>
      <c r="B2411">
        <v>34248</v>
      </c>
      <c r="C2411">
        <v>1993</v>
      </c>
      <c r="D2411" t="str">
        <v>1990s</v>
      </c>
      <c r="E2411" t="str">
        <v>Color</v>
      </c>
      <c r="F2411" t="str">
        <v>Adventure</v>
      </c>
      <c r="G2411" t="str">
        <v>English</v>
      </c>
      <c r="H2411" t="str">
        <v>USA</v>
      </c>
      <c r="I2411" t="str">
        <v>PG</v>
      </c>
      <c r="J2411" t="str">
        <v>Curtis Armstrong</v>
      </c>
      <c r="K2411" t="str">
        <v>Stephen Sommers</v>
      </c>
      <c r="L2411">
        <v>876</v>
      </c>
      <c r="M2411">
        <v>4840</v>
      </c>
      <c r="N2411">
        <v>208</v>
      </c>
      <c r="O2411">
        <v>391</v>
      </c>
      <c r="P2411">
        <v>6.2</v>
      </c>
      <c r="R2411" t="str">
        <v>Poltergeist III</v>
      </c>
      <c r="S2411">
        <v>32475</v>
      </c>
      <c r="T2411">
        <v>1988</v>
      </c>
      <c r="U2411" t="str">
        <v>1980s</v>
      </c>
      <c r="V2411" t="str">
        <v>Color</v>
      </c>
      <c r="W2411" t="str">
        <v>Horror</v>
      </c>
      <c r="X2411" t="str">
        <v>English</v>
      </c>
      <c r="Y2411" t="str">
        <v>USA</v>
      </c>
      <c r="Z2411" t="str">
        <v>PG-13</v>
      </c>
      <c r="AA2411" t="str">
        <v>Tom Skerritt</v>
      </c>
      <c r="AB2411" t="str">
        <v>Gary Sherman</v>
      </c>
      <c r="AC2411">
        <v>1000</v>
      </c>
      <c r="AD2411">
        <v>3827</v>
      </c>
      <c r="AE2411">
        <v>17</v>
      </c>
      <c r="AF2411">
        <v>616</v>
      </c>
      <c r="AG2411">
        <v>4.5</v>
      </c>
      <c r="AH2411">
        <v>66</v>
      </c>
      <c r="AI2411">
        <v>98</v>
      </c>
      <c r="AJ2411">
        <v>14114488</v>
      </c>
    </row>
    <row r="2412" spans="1:36" x14ac:dyDescent="0.25">
      <c r="A2412" t="str">
        <v>Alfie</v>
      </c>
      <c r="B2412">
        <v>38318</v>
      </c>
      <c r="C2412">
        <v>2004</v>
      </c>
      <c r="D2412" t="str">
        <v>2000s</v>
      </c>
      <c r="E2412" t="str">
        <v>Color</v>
      </c>
      <c r="F2412" t="str">
        <v>Comedy</v>
      </c>
      <c r="G2412" t="str">
        <v>English</v>
      </c>
      <c r="H2412" t="str">
        <v>UK</v>
      </c>
      <c r="I2412" t="str">
        <v>R</v>
      </c>
      <c r="J2412" t="str">
        <v>Omar Epps</v>
      </c>
      <c r="K2412" t="str">
        <v>Charles Shyer</v>
      </c>
      <c r="L2412">
        <v>865</v>
      </c>
      <c r="M2412">
        <v>3639</v>
      </c>
      <c r="N2412">
        <v>14</v>
      </c>
      <c r="O2412">
        <v>0</v>
      </c>
      <c r="P2412">
        <v>6.2</v>
      </c>
      <c r="R2412" t="str">
        <v>How to Deal</v>
      </c>
      <c r="S2412">
        <v>37911</v>
      </c>
      <c r="T2412">
        <v>2003</v>
      </c>
      <c r="U2412" t="str">
        <v>2000s</v>
      </c>
      <c r="V2412" t="str">
        <v>Color</v>
      </c>
      <c r="W2412" t="str">
        <v>Comedy</v>
      </c>
      <c r="X2412" t="str">
        <v>English</v>
      </c>
      <c r="Y2412" t="str">
        <v>USA</v>
      </c>
      <c r="Z2412" t="str">
        <v>PG-13</v>
      </c>
      <c r="AA2412" t="str">
        <v>Dylan Baker</v>
      </c>
      <c r="AB2412" t="str">
        <v>Clare Kilner</v>
      </c>
      <c r="AC2412">
        <v>812</v>
      </c>
      <c r="AD2412">
        <v>1882</v>
      </c>
      <c r="AE2412">
        <v>6</v>
      </c>
      <c r="AF2412">
        <v>371</v>
      </c>
      <c r="AG2412">
        <v>5.7</v>
      </c>
      <c r="AH2412">
        <v>46</v>
      </c>
      <c r="AI2412">
        <v>101</v>
      </c>
      <c r="AJ2412">
        <v>14108518</v>
      </c>
    </row>
    <row r="2413" spans="1:36" x14ac:dyDescent="0.25">
      <c r="A2413" t="str">
        <v>One Man's Hero</v>
      </c>
      <c r="B2413">
        <v>36347</v>
      </c>
      <c r="C2413">
        <v>1999</v>
      </c>
      <c r="D2413" t="str">
        <v>1990s</v>
      </c>
      <c r="E2413" t="str">
        <v>Color</v>
      </c>
      <c r="F2413" t="str">
        <v>Action</v>
      </c>
      <c r="G2413" t="str">
        <v>English</v>
      </c>
      <c r="H2413" t="str">
        <v>Spain</v>
      </c>
      <c r="I2413" t="str">
        <v>R</v>
      </c>
      <c r="J2413" t="str">
        <v>Tom Berenger</v>
      </c>
      <c r="K2413" t="str">
        <v>Lance Hool</v>
      </c>
      <c r="L2413">
        <v>854</v>
      </c>
      <c r="M2413">
        <v>2705</v>
      </c>
      <c r="N2413">
        <v>0</v>
      </c>
      <c r="O2413">
        <v>271</v>
      </c>
      <c r="P2413">
        <v>6.2</v>
      </c>
      <c r="R2413" t="str">
        <v>Diner</v>
      </c>
      <c r="S2413">
        <v>30068</v>
      </c>
      <c r="T2413">
        <v>1982</v>
      </c>
      <c r="U2413" t="str">
        <v>1980s</v>
      </c>
      <c r="V2413" t="str">
        <v>Color</v>
      </c>
      <c r="W2413" t="str">
        <v>Comedy</v>
      </c>
      <c r="X2413" t="str">
        <v>English</v>
      </c>
      <c r="Y2413" t="str">
        <v>USA</v>
      </c>
      <c r="Z2413" t="str">
        <v>R</v>
      </c>
      <c r="AA2413" t="str">
        <v>Steve Guttenberg</v>
      </c>
      <c r="AB2413" t="str">
        <v>Barry Levinson</v>
      </c>
      <c r="AC2413">
        <v>801</v>
      </c>
      <c r="AD2413">
        <v>2943</v>
      </c>
      <c r="AE2413">
        <v>272</v>
      </c>
      <c r="AF2413">
        <v>0</v>
      </c>
      <c r="AG2413">
        <v>7.2</v>
      </c>
      <c r="AH2413">
        <v>42</v>
      </c>
      <c r="AI2413">
        <v>110</v>
      </c>
      <c r="AJ2413">
        <v>14100000</v>
      </c>
    </row>
    <row r="2414" spans="1:36" x14ac:dyDescent="0.25">
      <c r="A2414" t="str">
        <v>The Statement</v>
      </c>
      <c r="B2414">
        <v>37762</v>
      </c>
      <c r="C2414">
        <v>2003</v>
      </c>
      <c r="D2414" t="str">
        <v>2000s</v>
      </c>
      <c r="E2414" t="str">
        <v>Black and White</v>
      </c>
      <c r="F2414" t="str">
        <v>Drama</v>
      </c>
      <c r="G2414" t="str">
        <v>English</v>
      </c>
      <c r="H2414" t="str">
        <v>Canada</v>
      </c>
      <c r="I2414" t="str">
        <v>R</v>
      </c>
      <c r="J2414" t="str">
        <v>Charlotte Rampling</v>
      </c>
      <c r="K2414" t="str">
        <v>Norman Jewison</v>
      </c>
      <c r="L2414">
        <v>844</v>
      </c>
      <c r="M2414">
        <v>3286</v>
      </c>
      <c r="N2414">
        <v>278</v>
      </c>
      <c r="O2414">
        <v>188</v>
      </c>
      <c r="P2414">
        <v>6.2</v>
      </c>
      <c r="R2414" t="str">
        <v>Maximum Risk</v>
      </c>
      <c r="S2414">
        <v>35195</v>
      </c>
      <c r="T2414">
        <v>1996</v>
      </c>
      <c r="U2414" t="str">
        <v>1990s</v>
      </c>
      <c r="V2414" t="str">
        <v>Color</v>
      </c>
      <c r="W2414" t="str">
        <v>Action</v>
      </c>
      <c r="X2414" t="str">
        <v>English</v>
      </c>
      <c r="Y2414" t="str">
        <v>USA</v>
      </c>
      <c r="Z2414" t="str">
        <v>R</v>
      </c>
      <c r="AA2414" t="str">
        <v>Natasha Henstridge</v>
      </c>
      <c r="AB2414" t="str">
        <v>Ringo Lam</v>
      </c>
      <c r="AC2414">
        <v>900</v>
      </c>
      <c r="AD2414">
        <v>1634</v>
      </c>
      <c r="AE2414">
        <v>17</v>
      </c>
      <c r="AF2414">
        <v>503</v>
      </c>
      <c r="AG2414">
        <v>5.4</v>
      </c>
      <c r="AH2414">
        <v>50</v>
      </c>
      <c r="AI2414">
        <v>101</v>
      </c>
      <c r="AJ2414">
        <v>14095303</v>
      </c>
    </row>
    <row r="2415" spans="1:36" x14ac:dyDescent="0.25">
      <c r="A2415" t="str">
        <v>The Craft</v>
      </c>
      <c r="B2415">
        <v>35130</v>
      </c>
      <c r="C2415">
        <v>1996</v>
      </c>
      <c r="D2415" t="str">
        <v>1990s</v>
      </c>
      <c r="E2415" t="str">
        <v>Color</v>
      </c>
      <c r="F2415" t="str">
        <v>Drama</v>
      </c>
      <c r="G2415" t="str">
        <v>English</v>
      </c>
      <c r="H2415" t="str">
        <v>USA</v>
      </c>
      <c r="I2415" t="str">
        <v>R</v>
      </c>
      <c r="J2415" t="str">
        <v>Christine Taylor</v>
      </c>
      <c r="K2415" t="str">
        <v>Andrew Fleming</v>
      </c>
      <c r="L2415">
        <v>838</v>
      </c>
      <c r="M2415">
        <v>1812</v>
      </c>
      <c r="N2415">
        <v>26</v>
      </c>
      <c r="O2415">
        <v>6000</v>
      </c>
      <c r="P2415">
        <v>6.2</v>
      </c>
      <c r="R2415" t="str">
        <v>The Emperor's Club</v>
      </c>
      <c r="S2415">
        <v>37356</v>
      </c>
      <c r="T2415">
        <v>2002</v>
      </c>
      <c r="U2415" t="str">
        <v>2000s</v>
      </c>
      <c r="V2415" t="str">
        <v>Color</v>
      </c>
      <c r="W2415" t="str">
        <v>Drama</v>
      </c>
      <c r="X2415" t="str">
        <v>English</v>
      </c>
      <c r="Y2415" t="str">
        <v>USA</v>
      </c>
      <c r="Z2415" t="str">
        <v>PG-13</v>
      </c>
      <c r="AA2415" t="str">
        <v>Gabriel Millman</v>
      </c>
      <c r="AB2415" t="str">
        <v>Michael Hoffman</v>
      </c>
      <c r="AC2415">
        <v>13000</v>
      </c>
      <c r="AD2415">
        <v>14347</v>
      </c>
      <c r="AE2415">
        <v>97</v>
      </c>
      <c r="AF2415">
        <v>0</v>
      </c>
      <c r="AG2415">
        <v>6.9</v>
      </c>
      <c r="AH2415">
        <v>83</v>
      </c>
      <c r="AI2415">
        <v>109</v>
      </c>
      <c r="AJ2415">
        <v>14060950</v>
      </c>
    </row>
    <row r="2416" spans="1:36" x14ac:dyDescent="0.25">
      <c r="A2416" t="str">
        <v>Stigmata</v>
      </c>
      <c r="B2416">
        <v>36519</v>
      </c>
      <c r="C2416">
        <v>1999</v>
      </c>
      <c r="D2416" t="str">
        <v>1990s</v>
      </c>
      <c r="E2416" t="str">
        <v>Color</v>
      </c>
      <c r="F2416" t="str">
        <v>Horror</v>
      </c>
      <c r="G2416" t="str">
        <v>English</v>
      </c>
      <c r="H2416" t="str">
        <v>USA</v>
      </c>
      <c r="I2416" t="str">
        <v>R</v>
      </c>
      <c r="J2416" t="str">
        <v>Nia Long</v>
      </c>
      <c r="K2416" t="str">
        <v>Rupert Wainwright</v>
      </c>
      <c r="L2416">
        <v>826</v>
      </c>
      <c r="M2416">
        <v>3004</v>
      </c>
      <c r="N2416">
        <v>9</v>
      </c>
      <c r="O2416">
        <v>0</v>
      </c>
      <c r="P2416">
        <v>6.2</v>
      </c>
      <c r="R2416" t="str">
        <v>New York Minute</v>
      </c>
      <c r="S2416">
        <v>38177</v>
      </c>
      <c r="T2416">
        <v>2004</v>
      </c>
      <c r="U2416" t="str">
        <v>2000s</v>
      </c>
      <c r="V2416" t="str">
        <v>Color</v>
      </c>
      <c r="W2416" t="str">
        <v>Comedy</v>
      </c>
      <c r="X2416" t="str">
        <v>English</v>
      </c>
      <c r="Y2416" t="str">
        <v>USA</v>
      </c>
      <c r="Z2416" t="str">
        <v>PG</v>
      </c>
      <c r="AA2416" t="str">
        <v>Mary-Kate Olsen</v>
      </c>
      <c r="AB2416" t="str">
        <v>Dennie Gordon</v>
      </c>
      <c r="AC2416">
        <v>976</v>
      </c>
      <c r="AD2416">
        <v>3974</v>
      </c>
      <c r="AE2416">
        <v>29</v>
      </c>
      <c r="AF2416">
        <v>849</v>
      </c>
      <c r="AG2416">
        <v>4.8</v>
      </c>
      <c r="AH2416">
        <v>70</v>
      </c>
      <c r="AI2416">
        <v>91</v>
      </c>
      <c r="AJ2416">
        <v>14018364</v>
      </c>
    </row>
    <row r="2417" spans="1:36" x14ac:dyDescent="0.25">
      <c r="A2417" t="str">
        <v>I Want Someone to Eat Cheese With</v>
      </c>
      <c r="B2417">
        <v>38811</v>
      </c>
      <c r="C2417">
        <v>2006</v>
      </c>
      <c r="D2417" t="str">
        <v>2000s</v>
      </c>
      <c r="E2417" t="str">
        <v>Color</v>
      </c>
      <c r="F2417" t="str">
        <v>Comedy</v>
      </c>
      <c r="G2417" t="str">
        <v>English</v>
      </c>
      <c r="H2417" t="str">
        <v>USA</v>
      </c>
      <c r="I2417" t="str">
        <v>R</v>
      </c>
      <c r="J2417" t="str">
        <v>Jessy Schram</v>
      </c>
      <c r="K2417" t="str">
        <v>Jeff Garlin</v>
      </c>
      <c r="L2417">
        <v>813</v>
      </c>
      <c r="M2417">
        <v>2179</v>
      </c>
      <c r="N2417">
        <v>522</v>
      </c>
      <c r="O2417">
        <v>0</v>
      </c>
      <c r="P2417">
        <v>6.2</v>
      </c>
      <c r="R2417" t="str">
        <v>The Good Girl</v>
      </c>
      <c r="S2417">
        <v>37481</v>
      </c>
      <c r="T2417">
        <v>2002</v>
      </c>
      <c r="U2417" t="str">
        <v>2000s</v>
      </c>
      <c r="V2417" t="str">
        <v>Color</v>
      </c>
      <c r="W2417" t="str">
        <v>Drama</v>
      </c>
      <c r="X2417" t="str">
        <v>English</v>
      </c>
      <c r="Y2417" t="str">
        <v>USA</v>
      </c>
      <c r="Z2417" t="str">
        <v>R</v>
      </c>
      <c r="AA2417" t="str">
        <v>Jake Gyllenhaal</v>
      </c>
      <c r="AB2417" t="str">
        <v>Miguel Arteta</v>
      </c>
      <c r="AC2417">
        <v>15000</v>
      </c>
      <c r="AD2417">
        <v>27646</v>
      </c>
      <c r="AE2417">
        <v>44</v>
      </c>
      <c r="AF2417">
        <v>938</v>
      </c>
      <c r="AG2417">
        <v>6.5</v>
      </c>
      <c r="AH2417">
        <v>107</v>
      </c>
      <c r="AI2417">
        <v>93</v>
      </c>
      <c r="AJ2417">
        <v>14015786</v>
      </c>
    </row>
    <row r="2418" spans="1:36" x14ac:dyDescent="0.25">
      <c r="A2418" t="str">
        <v>Vanity Fair</v>
      </c>
      <c r="B2418">
        <v>38209</v>
      </c>
      <c r="C2418">
        <v>2004</v>
      </c>
      <c r="D2418" t="str">
        <v>2000s</v>
      </c>
      <c r="E2418" t="str">
        <v>Color</v>
      </c>
      <c r="F2418" t="str">
        <v>Drama</v>
      </c>
      <c r="G2418" t="str">
        <v>English</v>
      </c>
      <c r="H2418" t="str">
        <v>USA</v>
      </c>
      <c r="I2418" t="str">
        <v>PG-13</v>
      </c>
      <c r="J2418" t="str">
        <v>Romola Garai</v>
      </c>
      <c r="K2418" t="str">
        <v>Mira Nair</v>
      </c>
      <c r="L2418">
        <v>805</v>
      </c>
      <c r="M2418">
        <v>1618</v>
      </c>
      <c r="N2418">
        <v>300</v>
      </c>
      <c r="O2418">
        <v>767</v>
      </c>
      <c r="P2418">
        <v>6.2</v>
      </c>
      <c r="R2418" t="str">
        <v>In Too Deep</v>
      </c>
      <c r="S2418">
        <v>36246</v>
      </c>
      <c r="T2418">
        <v>1999</v>
      </c>
      <c r="U2418" t="str">
        <v>1990s</v>
      </c>
      <c r="V2418" t="str">
        <v>Color</v>
      </c>
      <c r="W2418" t="str">
        <v>Crime</v>
      </c>
      <c r="X2418" t="str">
        <v>English</v>
      </c>
      <c r="Y2418" t="str">
        <v>USA</v>
      </c>
      <c r="Z2418" t="str">
        <v>R</v>
      </c>
      <c r="AA2418" t="str">
        <v>LL Cool J</v>
      </c>
      <c r="AB2418" t="str">
        <v>Michael Rymer</v>
      </c>
      <c r="AC2418">
        <v>1000</v>
      </c>
      <c r="AD2418">
        <v>4837</v>
      </c>
      <c r="AE2418">
        <v>48</v>
      </c>
      <c r="AF2418">
        <v>375</v>
      </c>
      <c r="AG2418">
        <v>6.1</v>
      </c>
      <c r="AH2418">
        <v>28</v>
      </c>
      <c r="AI2418">
        <v>95</v>
      </c>
      <c r="AJ2418">
        <v>14003141</v>
      </c>
    </row>
    <row r="2419" spans="1:36" x14ac:dyDescent="0.25">
      <c r="A2419" t="str">
        <v>Mad Max Beyond Thunderdome</v>
      </c>
      <c r="B2419">
        <v>31355</v>
      </c>
      <c r="C2419">
        <v>1985</v>
      </c>
      <c r="D2419" t="str">
        <v>1980s</v>
      </c>
      <c r="E2419" t="str">
        <v>Color</v>
      </c>
      <c r="F2419" t="str">
        <v>Action</v>
      </c>
      <c r="G2419" t="str">
        <v>English</v>
      </c>
      <c r="H2419" t="str">
        <v>Australia</v>
      </c>
      <c r="I2419" t="str">
        <v>PG-13</v>
      </c>
      <c r="J2419" t="str">
        <v>Tina Turner</v>
      </c>
      <c r="K2419" t="str">
        <v>George Miller</v>
      </c>
      <c r="L2419">
        <v>794</v>
      </c>
      <c r="M2419">
        <v>1529</v>
      </c>
      <c r="N2419">
        <v>750</v>
      </c>
      <c r="O2419">
        <v>0</v>
      </c>
      <c r="P2419">
        <v>6.2</v>
      </c>
      <c r="R2419" t="str">
        <v>Creepshow 2</v>
      </c>
      <c r="S2419">
        <v>32014</v>
      </c>
      <c r="T2419">
        <v>1987</v>
      </c>
      <c r="U2419" t="str">
        <v>1980s</v>
      </c>
      <c r="V2419" t="str">
        <v>Color</v>
      </c>
      <c r="W2419" t="str">
        <v>Comedy</v>
      </c>
      <c r="X2419" t="str">
        <v>English</v>
      </c>
      <c r="Y2419" t="str">
        <v>USA</v>
      </c>
      <c r="Z2419" t="str">
        <v>R</v>
      </c>
      <c r="AA2419" t="str">
        <v>George Kennedy</v>
      </c>
      <c r="AB2419" t="str">
        <v>Michael Gornick</v>
      </c>
      <c r="AC2419">
        <v>3000</v>
      </c>
      <c r="AD2419">
        <v>3617</v>
      </c>
      <c r="AE2419">
        <v>10</v>
      </c>
      <c r="AF2419">
        <v>1000</v>
      </c>
      <c r="AG2419">
        <v>6</v>
      </c>
      <c r="AH2419">
        <v>95</v>
      </c>
      <c r="AI2419">
        <v>85</v>
      </c>
      <c r="AJ2419">
        <v>14000000</v>
      </c>
    </row>
    <row r="2420" spans="1:36" x14ac:dyDescent="0.25">
      <c r="A2420" t="str">
        <v>Fever Pitch</v>
      </c>
      <c r="B2420">
        <v>38555</v>
      </c>
      <c r="C2420">
        <v>2005</v>
      </c>
      <c r="D2420" t="str">
        <v>2000s</v>
      </c>
      <c r="E2420" t="str">
        <v>Color</v>
      </c>
      <c r="F2420" t="str">
        <v>Comedy</v>
      </c>
      <c r="G2420" t="str">
        <v>English</v>
      </c>
      <c r="H2420" t="str">
        <v>USA</v>
      </c>
      <c r="I2420" t="str">
        <v>PG-13</v>
      </c>
      <c r="J2420" t="str">
        <v>Jimmy Fallon</v>
      </c>
      <c r="K2420" t="str">
        <v>Bobby Farrelly</v>
      </c>
      <c r="L2420">
        <v>787</v>
      </c>
      <c r="M2420">
        <v>1827</v>
      </c>
      <c r="N2420">
        <v>101</v>
      </c>
      <c r="O2420">
        <v>0</v>
      </c>
      <c r="P2420">
        <v>6.2</v>
      </c>
      <c r="R2420" t="str">
        <v>Left Behind</v>
      </c>
      <c r="S2420">
        <v>41928</v>
      </c>
      <c r="T2420">
        <v>2014</v>
      </c>
      <c r="U2420" t="str">
        <v>2010s</v>
      </c>
      <c r="V2420" t="str">
        <v>Color</v>
      </c>
      <c r="W2420" t="str">
        <v>Action</v>
      </c>
      <c r="X2420" t="str">
        <v>English</v>
      </c>
      <c r="Y2420" t="str">
        <v>USA</v>
      </c>
      <c r="Z2420" t="str">
        <v>PG-13</v>
      </c>
      <c r="AA2420" t="str">
        <v>Nicolas Cage</v>
      </c>
      <c r="AB2420" t="str">
        <v>Vic Armstrong</v>
      </c>
      <c r="AC2420">
        <v>12000</v>
      </c>
      <c r="AD2420">
        <v>15044</v>
      </c>
      <c r="AE2420">
        <v>179</v>
      </c>
      <c r="AF2420">
        <v>31000</v>
      </c>
      <c r="AG2420">
        <v>3.1</v>
      </c>
      <c r="AH2420">
        <v>169</v>
      </c>
      <c r="AI2420">
        <v>110</v>
      </c>
      <c r="AJ2420">
        <v>13998282</v>
      </c>
    </row>
    <row r="2421" spans="1:36" x14ac:dyDescent="0.25">
      <c r="A2421" t="str">
        <v>Lucky Break</v>
      </c>
      <c r="B2421">
        <v>37092</v>
      </c>
      <c r="C2421">
        <v>2001</v>
      </c>
      <c r="D2421" t="str">
        <v>2000s</v>
      </c>
      <c r="E2421" t="str">
        <v>Color</v>
      </c>
      <c r="F2421" t="str">
        <v>Comedy</v>
      </c>
      <c r="G2421" t="str">
        <v>English</v>
      </c>
      <c r="H2421" t="str">
        <v>UK</v>
      </c>
      <c r="I2421" t="str">
        <v>PG-13</v>
      </c>
      <c r="J2421" t="str">
        <v>James Nesbitt</v>
      </c>
      <c r="K2421" t="str">
        <v>Peter Cattaneo</v>
      </c>
      <c r="L2421">
        <v>773</v>
      </c>
      <c r="M2421">
        <v>2440</v>
      </c>
      <c r="N2421">
        <v>11</v>
      </c>
      <c r="O2421">
        <v>30</v>
      </c>
      <c r="P2421">
        <v>6.2</v>
      </c>
      <c r="R2421" t="str">
        <v>What's Your Number?</v>
      </c>
      <c r="S2421">
        <v>40580</v>
      </c>
      <c r="T2421">
        <v>2011</v>
      </c>
      <c r="U2421" t="str">
        <v>2010s</v>
      </c>
      <c r="V2421" t="str">
        <v>Color</v>
      </c>
      <c r="W2421" t="str">
        <v>Comedy</v>
      </c>
      <c r="X2421" t="str">
        <v>English</v>
      </c>
      <c r="Y2421" t="str">
        <v>USA</v>
      </c>
      <c r="Z2421" t="str">
        <v>R</v>
      </c>
      <c r="AA2421" t="str">
        <v>Chris Evans</v>
      </c>
      <c r="AB2421" t="str">
        <v>Mark Mylod</v>
      </c>
      <c r="AC2421">
        <v>11000</v>
      </c>
      <c r="AD2421">
        <v>15713</v>
      </c>
      <c r="AE2421">
        <v>20</v>
      </c>
      <c r="AF2421">
        <v>0</v>
      </c>
      <c r="AG2421">
        <v>6</v>
      </c>
      <c r="AH2421">
        <v>151</v>
      </c>
      <c r="AI2421">
        <v>117</v>
      </c>
      <c r="AJ2421">
        <v>13987482</v>
      </c>
    </row>
    <row r="2422" spans="1:36" x14ac:dyDescent="0.25">
      <c r="A2422" t="str">
        <v>Final Destination 2</v>
      </c>
      <c r="B2422">
        <v>37868</v>
      </c>
      <c r="C2422">
        <v>2003</v>
      </c>
      <c r="D2422" t="str">
        <v>2000s</v>
      </c>
      <c r="E2422" t="str">
        <v>Color</v>
      </c>
      <c r="F2422" t="str">
        <v>Horror</v>
      </c>
      <c r="G2422" t="str">
        <v>English</v>
      </c>
      <c r="H2422" t="str">
        <v>USA</v>
      </c>
      <c r="I2422" t="str">
        <v>R</v>
      </c>
      <c r="J2422" t="str">
        <v>Sarah Carter</v>
      </c>
      <c r="K2422" t="str">
        <v>David R. Ellis</v>
      </c>
      <c r="L2422">
        <v>748</v>
      </c>
      <c r="M2422">
        <v>3172</v>
      </c>
      <c r="N2422">
        <v>160</v>
      </c>
      <c r="O2422">
        <v>0</v>
      </c>
      <c r="P2422">
        <v>6.2</v>
      </c>
      <c r="R2422" t="str">
        <v>Stealing Harvard</v>
      </c>
      <c r="S2422">
        <v>37550</v>
      </c>
      <c r="T2422">
        <v>2002</v>
      </c>
      <c r="U2422" t="str">
        <v>2000s</v>
      </c>
      <c r="V2422" t="str">
        <v>Color</v>
      </c>
      <c r="W2422" t="str">
        <v>Comedy</v>
      </c>
      <c r="X2422" t="str">
        <v>English</v>
      </c>
      <c r="Y2422" t="str">
        <v>USA</v>
      </c>
      <c r="Z2422" t="str">
        <v>PG-13</v>
      </c>
      <c r="AA2422" t="str">
        <v>Martin Starr</v>
      </c>
      <c r="AB2422" t="str">
        <v>Bruce McCulloch</v>
      </c>
      <c r="AC2422">
        <v>985</v>
      </c>
      <c r="AD2422">
        <v>3065</v>
      </c>
      <c r="AE2422">
        <v>54</v>
      </c>
      <c r="AF2422">
        <v>215</v>
      </c>
      <c r="AG2422">
        <v>5.0999999999999996</v>
      </c>
      <c r="AH2422">
        <v>52</v>
      </c>
      <c r="AI2422">
        <v>85</v>
      </c>
      <c r="AJ2422">
        <v>13973532</v>
      </c>
    </row>
    <row r="2423" spans="1:36" x14ac:dyDescent="0.25">
      <c r="A2423" t="str">
        <v>The Big Year</v>
      </c>
      <c r="B2423">
        <v>40563</v>
      </c>
      <c r="C2423">
        <v>2011</v>
      </c>
      <c r="D2423" t="str">
        <v>2010s</v>
      </c>
      <c r="E2423" t="str">
        <v>Color</v>
      </c>
      <c r="F2423" t="str">
        <v>Comedy</v>
      </c>
      <c r="G2423" t="str">
        <v>English</v>
      </c>
      <c r="H2423" t="str">
        <v>USA</v>
      </c>
      <c r="I2423" t="str">
        <v>PG</v>
      </c>
      <c r="J2423" t="str">
        <v>Joel McHale</v>
      </c>
      <c r="K2423" t="str">
        <v>David Frankel</v>
      </c>
      <c r="L2423">
        <v>734</v>
      </c>
      <c r="M2423">
        <v>2085</v>
      </c>
      <c r="N2423">
        <v>64</v>
      </c>
      <c r="O2423">
        <v>11000</v>
      </c>
      <c r="P2423">
        <v>6.2</v>
      </c>
      <c r="R2423" t="str">
        <v>Soul Plane</v>
      </c>
      <c r="S2423">
        <v>38153</v>
      </c>
      <c r="T2423">
        <v>2004</v>
      </c>
      <c r="U2423" t="str">
        <v>2000s</v>
      </c>
      <c r="V2423" t="str">
        <v>Color</v>
      </c>
      <c r="W2423" t="str">
        <v>Comedy</v>
      </c>
      <c r="X2423" t="str">
        <v>English</v>
      </c>
      <c r="Y2423" t="str">
        <v>USA</v>
      </c>
      <c r="Z2423" t="str">
        <v>R</v>
      </c>
      <c r="AA2423" t="str">
        <v>Mo'Nique</v>
      </c>
      <c r="AB2423" t="str">
        <v>Jessy Terrero</v>
      </c>
      <c r="AC2423">
        <v>939</v>
      </c>
      <c r="AD2423">
        <v>3935</v>
      </c>
      <c r="AE2423">
        <v>29</v>
      </c>
      <c r="AF2423">
        <v>0</v>
      </c>
      <c r="AG2423">
        <v>4.4000000000000004</v>
      </c>
      <c r="AH2423">
        <v>75</v>
      </c>
      <c r="AI2423">
        <v>92</v>
      </c>
      <c r="AJ2423">
        <v>13922211</v>
      </c>
    </row>
    <row r="2424" spans="1:36" x14ac:dyDescent="0.25">
      <c r="A2424" t="str">
        <v>Bride &amp; Prejudice</v>
      </c>
      <c r="B2424">
        <v>38124</v>
      </c>
      <c r="C2424">
        <v>2004</v>
      </c>
      <c r="D2424" t="str">
        <v>2000s</v>
      </c>
      <c r="E2424" t="str">
        <v>Color</v>
      </c>
      <c r="F2424" t="str">
        <v>Comedy</v>
      </c>
      <c r="G2424" t="str">
        <v>English</v>
      </c>
      <c r="H2424" t="str">
        <v>UK</v>
      </c>
      <c r="I2424" t="str">
        <v>PG-13</v>
      </c>
      <c r="J2424" t="str">
        <v>Indira Varma</v>
      </c>
      <c r="K2424" t="str">
        <v>Gurinder Chadha</v>
      </c>
      <c r="L2424">
        <v>729</v>
      </c>
      <c r="M2424">
        <v>2321</v>
      </c>
      <c r="N2424">
        <v>98</v>
      </c>
      <c r="O2424">
        <v>0</v>
      </c>
      <c r="P2424">
        <v>6.2</v>
      </c>
      <c r="R2424" t="str">
        <v>Out Cold</v>
      </c>
      <c r="S2424">
        <v>36947</v>
      </c>
      <c r="T2424">
        <v>2001</v>
      </c>
      <c r="U2424" t="str">
        <v>2000s</v>
      </c>
      <c r="V2424" t="str">
        <v>Color</v>
      </c>
      <c r="W2424" t="str">
        <v>Comedy</v>
      </c>
      <c r="X2424" t="str">
        <v>English</v>
      </c>
      <c r="Y2424" t="str">
        <v>USA</v>
      </c>
      <c r="Z2424" t="str">
        <v>PG-13</v>
      </c>
      <c r="AA2424" t="str">
        <v>Lee Majors</v>
      </c>
      <c r="AB2424" t="str">
        <v>Brendan Malloy</v>
      </c>
      <c r="AC2424">
        <v>799</v>
      </c>
      <c r="AD2424">
        <v>4291</v>
      </c>
      <c r="AE2424">
        <v>2</v>
      </c>
      <c r="AF2424">
        <v>0</v>
      </c>
      <c r="AG2424">
        <v>6.3</v>
      </c>
      <c r="AH2424">
        <v>37</v>
      </c>
      <c r="AI2424">
        <v>89</v>
      </c>
      <c r="AJ2424">
        <v>13903262</v>
      </c>
    </row>
    <row r="2425" spans="1:36" x14ac:dyDescent="0.25">
      <c r="A2425" t="str">
        <v>Saw III</v>
      </c>
      <c r="B2425">
        <v>38787</v>
      </c>
      <c r="C2425">
        <v>2006</v>
      </c>
      <c r="D2425" t="str">
        <v>2000s</v>
      </c>
      <c r="E2425" t="str">
        <v>Color</v>
      </c>
      <c r="F2425" t="str">
        <v>Horror</v>
      </c>
      <c r="G2425" t="str">
        <v>English</v>
      </c>
      <c r="H2425" t="str">
        <v>USA</v>
      </c>
      <c r="I2425" t="str">
        <v>R</v>
      </c>
      <c r="J2425" t="str">
        <v>Costas Mandylor</v>
      </c>
      <c r="K2425" t="str">
        <v>Darren Lynn Bousman</v>
      </c>
      <c r="L2425">
        <v>723</v>
      </c>
      <c r="M2425">
        <v>3189</v>
      </c>
      <c r="N2425">
        <v>163</v>
      </c>
      <c r="O2425">
        <v>0</v>
      </c>
      <c r="P2425">
        <v>6.2</v>
      </c>
      <c r="R2425" t="str">
        <v>Monsoon Wedding</v>
      </c>
      <c r="S2425">
        <v>37178</v>
      </c>
      <c r="T2425">
        <v>2001</v>
      </c>
      <c r="U2425" t="str">
        <v>2000s</v>
      </c>
      <c r="V2425" t="str">
        <v>Color</v>
      </c>
      <c r="W2425" t="str">
        <v>Comedy</v>
      </c>
      <c r="X2425" t="str">
        <v>Hindi</v>
      </c>
      <c r="Y2425" t="str">
        <v>India</v>
      </c>
      <c r="Z2425" t="str">
        <v>R</v>
      </c>
      <c r="AA2425" t="str">
        <v>Naseeruddin Shah</v>
      </c>
      <c r="AB2425" t="str">
        <v>Mira Nair</v>
      </c>
      <c r="AC2425">
        <v>307</v>
      </c>
      <c r="AD2425">
        <v>809</v>
      </c>
      <c r="AE2425">
        <v>300</v>
      </c>
      <c r="AF2425">
        <v>0</v>
      </c>
      <c r="AG2425">
        <v>7.4</v>
      </c>
      <c r="AH2425">
        <v>137</v>
      </c>
      <c r="AI2425">
        <v>114</v>
      </c>
      <c r="AJ2425">
        <v>13876974</v>
      </c>
    </row>
    <row r="2426" spans="1:36" x14ac:dyDescent="0.25">
      <c r="A2426" t="str">
        <v>Gracie</v>
      </c>
      <c r="B2426">
        <v>39086</v>
      </c>
      <c r="C2426">
        <v>2007</v>
      </c>
      <c r="D2426" t="str">
        <v>2000s</v>
      </c>
      <c r="E2426" t="str">
        <v>Color</v>
      </c>
      <c r="F2426" t="str">
        <v>Biography</v>
      </c>
      <c r="G2426" t="str">
        <v>English</v>
      </c>
      <c r="H2426" t="str">
        <v>USA</v>
      </c>
      <c r="I2426" t="str">
        <v>PG-13</v>
      </c>
      <c r="J2426" t="str">
        <v>Emma Bell</v>
      </c>
      <c r="K2426" t="str">
        <v>Davis Guggenheim</v>
      </c>
      <c r="L2426">
        <v>702</v>
      </c>
      <c r="M2426">
        <v>2007</v>
      </c>
      <c r="N2426">
        <v>49</v>
      </c>
      <c r="O2426">
        <v>313</v>
      </c>
      <c r="P2426">
        <v>6.2</v>
      </c>
      <c r="R2426" t="str">
        <v>My Stepmother Is an Alien</v>
      </c>
      <c r="S2426">
        <v>32219</v>
      </c>
      <c r="T2426">
        <v>1988</v>
      </c>
      <c r="U2426" t="str">
        <v>1980s</v>
      </c>
      <c r="V2426" t="str">
        <v>Color</v>
      </c>
      <c r="W2426" t="str">
        <v>Comedy</v>
      </c>
      <c r="X2426" t="str">
        <v>English</v>
      </c>
      <c r="Y2426" t="str">
        <v>USA</v>
      </c>
      <c r="Z2426" t="str">
        <v>PG-13</v>
      </c>
      <c r="AA2426" t="str">
        <v>Jon Lovitz</v>
      </c>
      <c r="AB2426" t="str">
        <v>Richard Benjamin</v>
      </c>
      <c r="AC2426">
        <v>11000</v>
      </c>
      <c r="AD2426">
        <v>14677</v>
      </c>
      <c r="AE2426">
        <v>121</v>
      </c>
      <c r="AF2426">
        <v>818</v>
      </c>
      <c r="AG2426">
        <v>5.2</v>
      </c>
      <c r="AH2426">
        <v>15</v>
      </c>
      <c r="AI2426">
        <v>105</v>
      </c>
      <c r="AJ2426">
        <v>13854000</v>
      </c>
    </row>
    <row r="2427" spans="1:36" x14ac:dyDescent="0.25">
      <c r="A2427" t="str">
        <v>April Fool's Day</v>
      </c>
      <c r="B2427">
        <v>31662</v>
      </c>
      <c r="C2427">
        <v>1986</v>
      </c>
      <c r="D2427" t="str">
        <v>1980s</v>
      </c>
      <c r="E2427" t="str">
        <v>Color</v>
      </c>
      <c r="F2427" t="str">
        <v>Horror</v>
      </c>
      <c r="G2427" t="str">
        <v>English</v>
      </c>
      <c r="H2427" t="str">
        <v>USA</v>
      </c>
      <c r="I2427" t="str">
        <v>R</v>
      </c>
      <c r="J2427" t="str">
        <v>Thomas F. Wilson</v>
      </c>
      <c r="K2427" t="str">
        <v>Fred Walton</v>
      </c>
      <c r="L2427">
        <v>690</v>
      </c>
      <c r="M2427">
        <v>1160</v>
      </c>
      <c r="N2427">
        <v>17</v>
      </c>
      <c r="O2427">
        <v>0</v>
      </c>
      <c r="P2427">
        <v>6.2</v>
      </c>
      <c r="R2427" t="str">
        <v>Cirque du Freak: The Vampire's Assistant</v>
      </c>
      <c r="S2427">
        <v>39864</v>
      </c>
      <c r="T2427">
        <v>2009</v>
      </c>
      <c r="U2427" t="str">
        <v>2000s</v>
      </c>
      <c r="V2427" t="str">
        <v>Color</v>
      </c>
      <c r="W2427" t="str">
        <v>Action</v>
      </c>
      <c r="X2427" t="str">
        <v>English</v>
      </c>
      <c r="Y2427" t="str">
        <v>USA</v>
      </c>
      <c r="Z2427" t="str">
        <v>PG-13</v>
      </c>
      <c r="AA2427" t="str">
        <v>Josh Hutcherson</v>
      </c>
      <c r="AB2427" t="str">
        <v>Paul Weitz</v>
      </c>
      <c r="AC2427">
        <v>14000</v>
      </c>
      <c r="AD2427">
        <v>20503</v>
      </c>
      <c r="AE2427">
        <v>80</v>
      </c>
      <c r="AF2427">
        <v>0</v>
      </c>
      <c r="AG2427">
        <v>5.9</v>
      </c>
      <c r="AH2427">
        <v>157</v>
      </c>
      <c r="AI2427">
        <v>109</v>
      </c>
      <c r="AJ2427">
        <v>13838130</v>
      </c>
    </row>
    <row r="2428" spans="1:36" x14ac:dyDescent="0.25">
      <c r="A2428" t="str">
        <v>Warlock</v>
      </c>
      <c r="B2428">
        <v>32695</v>
      </c>
      <c r="C2428">
        <v>1989</v>
      </c>
      <c r="D2428" t="str">
        <v>1980s</v>
      </c>
      <c r="E2428" t="str">
        <v>Color</v>
      </c>
      <c r="F2428" t="str">
        <v>Action</v>
      </c>
      <c r="G2428" t="str">
        <v>English</v>
      </c>
      <c r="H2428" t="str">
        <v>USA</v>
      </c>
      <c r="I2428" t="str">
        <v>R</v>
      </c>
      <c r="J2428" t="str">
        <v>Julian Sands</v>
      </c>
      <c r="K2428" t="str">
        <v>Steve Miner</v>
      </c>
      <c r="L2428">
        <v>687</v>
      </c>
      <c r="M2428">
        <v>1990</v>
      </c>
      <c r="N2428">
        <v>49</v>
      </c>
      <c r="O2428">
        <v>0</v>
      </c>
      <c r="P2428">
        <v>6.2</v>
      </c>
      <c r="R2428" t="str">
        <v>Highlander: The Final Dimension</v>
      </c>
      <c r="S2428">
        <v>34594</v>
      </c>
      <c r="T2428">
        <v>1994</v>
      </c>
      <c r="U2428" t="str">
        <v>1990s</v>
      </c>
      <c r="V2428" t="str">
        <v>Color</v>
      </c>
      <c r="W2428" t="str">
        <v>Action</v>
      </c>
      <c r="X2428" t="str">
        <v>English</v>
      </c>
      <c r="Y2428" t="str">
        <v>Canada</v>
      </c>
      <c r="Z2428" t="str">
        <v>PG-13</v>
      </c>
      <c r="AA2428" t="str">
        <v>Christopher Lambert</v>
      </c>
      <c r="AB2428" t="str">
        <v>Andrew Morahan</v>
      </c>
      <c r="AC2428">
        <v>1000</v>
      </c>
      <c r="AD2428">
        <v>2960</v>
      </c>
      <c r="AE2428">
        <v>5</v>
      </c>
      <c r="AF2428">
        <v>319</v>
      </c>
      <c r="AG2428">
        <v>4.3</v>
      </c>
      <c r="AH2428">
        <v>32</v>
      </c>
      <c r="AI2428">
        <v>99</v>
      </c>
      <c r="AJ2428">
        <v>13829734</v>
      </c>
    </row>
    <row r="2429" spans="1:36" x14ac:dyDescent="0.25">
      <c r="A2429" t="str">
        <v>Princess Kaiulani</v>
      </c>
      <c r="B2429">
        <v>39899</v>
      </c>
      <c r="C2429">
        <v>2009</v>
      </c>
      <c r="D2429" t="str">
        <v>2000s</v>
      </c>
      <c r="E2429" t="str">
        <v>Color</v>
      </c>
      <c r="F2429" t="str">
        <v>Drama</v>
      </c>
      <c r="G2429" t="str">
        <v>English</v>
      </c>
      <c r="H2429" t="str">
        <v>USA</v>
      </c>
      <c r="I2429" t="str">
        <v>PG</v>
      </c>
      <c r="J2429" t="str">
        <v>Q'orianka Kilcher</v>
      </c>
      <c r="K2429" t="str">
        <v>Marc Forby</v>
      </c>
      <c r="L2429">
        <v>679</v>
      </c>
      <c r="M2429">
        <v>1426</v>
      </c>
      <c r="N2429">
        <v>3</v>
      </c>
      <c r="O2429">
        <v>0</v>
      </c>
      <c r="P2429">
        <v>6.2</v>
      </c>
      <c r="R2429" t="str">
        <v>The Duchess</v>
      </c>
      <c r="S2429">
        <v>39537</v>
      </c>
      <c r="T2429">
        <v>2008</v>
      </c>
      <c r="U2429" t="str">
        <v>2000s</v>
      </c>
      <c r="V2429" t="str">
        <v>Color</v>
      </c>
      <c r="W2429" t="str">
        <v>Biography</v>
      </c>
      <c r="X2429" t="str">
        <v>English</v>
      </c>
      <c r="Y2429" t="str">
        <v>UK</v>
      </c>
      <c r="Z2429" t="str">
        <v>PG-13</v>
      </c>
      <c r="AA2429" t="str">
        <v>Dominic Cooper</v>
      </c>
      <c r="AB2429" t="str">
        <v>Saul Dibb</v>
      </c>
      <c r="AC2429">
        <v>3000</v>
      </c>
      <c r="AD2429">
        <v>6420</v>
      </c>
      <c r="AE2429">
        <v>10</v>
      </c>
      <c r="AF2429">
        <v>0</v>
      </c>
      <c r="AG2429">
        <v>6.9</v>
      </c>
      <c r="AH2429">
        <v>194</v>
      </c>
      <c r="AI2429">
        <v>110</v>
      </c>
      <c r="AJ2429">
        <v>13823741</v>
      </c>
    </row>
    <row r="2430" spans="1:36" x14ac:dyDescent="0.25">
      <c r="A2430" t="str">
        <v>Last Action Hero</v>
      </c>
      <c r="B2430">
        <v>34199</v>
      </c>
      <c r="C2430">
        <v>1993</v>
      </c>
      <c r="D2430" t="str">
        <v>1990s</v>
      </c>
      <c r="E2430" t="str">
        <v>Color</v>
      </c>
      <c r="F2430" t="str">
        <v>Action</v>
      </c>
      <c r="G2430" t="str">
        <v>English</v>
      </c>
      <c r="H2430" t="str">
        <v>USA</v>
      </c>
      <c r="I2430" t="str">
        <v>PG-13</v>
      </c>
      <c r="J2430" t="str">
        <v>F. Murray Abraham</v>
      </c>
      <c r="K2430" t="str">
        <v>John McTiernan</v>
      </c>
      <c r="L2430">
        <v>670</v>
      </c>
      <c r="M2430">
        <v>2407</v>
      </c>
      <c r="N2430">
        <v>323</v>
      </c>
      <c r="O2430">
        <v>0</v>
      </c>
      <c r="P2430">
        <v>6.2</v>
      </c>
      <c r="R2430" t="str">
        <v>The Man Who Knew Too Little</v>
      </c>
      <c r="S2430">
        <v>35567</v>
      </c>
      <c r="T2430">
        <v>1997</v>
      </c>
      <c r="U2430" t="str">
        <v>1990s</v>
      </c>
      <c r="V2430" t="str">
        <v>Color</v>
      </c>
      <c r="W2430" t="str">
        <v>Action</v>
      </c>
      <c r="X2430" t="str">
        <v>English</v>
      </c>
      <c r="Y2430" t="str">
        <v>USA</v>
      </c>
      <c r="Z2430" t="str">
        <v>PG</v>
      </c>
      <c r="AA2430" t="str">
        <v>Bill Murray</v>
      </c>
      <c r="AB2430" t="str">
        <v>Jon Amiel</v>
      </c>
      <c r="AC2430">
        <v>13000</v>
      </c>
      <c r="AD2430">
        <v>15183</v>
      </c>
      <c r="AE2430">
        <v>36</v>
      </c>
      <c r="AF2430">
        <v>0</v>
      </c>
      <c r="AG2430">
        <v>6.6</v>
      </c>
      <c r="AH2430">
        <v>34</v>
      </c>
      <c r="AI2430">
        <v>94</v>
      </c>
      <c r="AJ2430">
        <v>13801755</v>
      </c>
    </row>
    <row r="2431" spans="1:36" x14ac:dyDescent="0.25">
      <c r="A2431" t="str">
        <v>Willard</v>
      </c>
      <c r="B2431">
        <v>37738</v>
      </c>
      <c r="C2431">
        <v>2003</v>
      </c>
      <c r="D2431" t="str">
        <v>2000s</v>
      </c>
      <c r="E2431" t="str">
        <v>Color</v>
      </c>
      <c r="F2431" t="str">
        <v>Drama</v>
      </c>
      <c r="G2431" t="str">
        <v>English</v>
      </c>
      <c r="H2431" t="str">
        <v>Canada</v>
      </c>
      <c r="I2431" t="str">
        <v>PG-13</v>
      </c>
      <c r="J2431" t="str">
        <v>Laura Harring</v>
      </c>
      <c r="K2431" t="str">
        <v>Glen Morgan</v>
      </c>
      <c r="L2431">
        <v>669</v>
      </c>
      <c r="M2431">
        <v>1267</v>
      </c>
      <c r="N2431">
        <v>17</v>
      </c>
      <c r="O2431">
        <v>0</v>
      </c>
      <c r="P2431">
        <v>6.2</v>
      </c>
      <c r="R2431" t="str">
        <v>The Thing</v>
      </c>
      <c r="S2431">
        <v>30006</v>
      </c>
      <c r="T2431">
        <v>1982</v>
      </c>
      <c r="U2431" t="str">
        <v>1980s</v>
      </c>
      <c r="V2431" t="str">
        <v>Color</v>
      </c>
      <c r="W2431" t="str">
        <v>Horror</v>
      </c>
      <c r="X2431" t="str">
        <v>English</v>
      </c>
      <c r="Y2431" t="str">
        <v>USA</v>
      </c>
      <c r="Z2431" t="str">
        <v>R</v>
      </c>
      <c r="AA2431" t="str">
        <v>Wilford Brimley</v>
      </c>
      <c r="AB2431" t="str">
        <v>John Carpenter</v>
      </c>
      <c r="AC2431">
        <v>957</v>
      </c>
      <c r="AD2431">
        <v>1757</v>
      </c>
      <c r="AE2431">
        <v>0</v>
      </c>
      <c r="AF2431">
        <v>23000</v>
      </c>
      <c r="AG2431">
        <v>8.1999999999999993</v>
      </c>
      <c r="AH2431">
        <v>297</v>
      </c>
      <c r="AI2431">
        <v>109</v>
      </c>
      <c r="AJ2431">
        <v>13782838</v>
      </c>
    </row>
    <row r="2432" spans="1:36" x14ac:dyDescent="0.25">
      <c r="A2432" t="str">
        <v>Ride Along</v>
      </c>
      <c r="B2432">
        <v>41950</v>
      </c>
      <c r="C2432">
        <v>2014</v>
      </c>
      <c r="D2432" t="str">
        <v>2010s</v>
      </c>
      <c r="E2432" t="str">
        <v>Color</v>
      </c>
      <c r="F2432" t="str">
        <v>Action</v>
      </c>
      <c r="G2432" t="str">
        <v>English</v>
      </c>
      <c r="H2432" t="str">
        <v>USA</v>
      </c>
      <c r="I2432" t="str">
        <v>PG-13</v>
      </c>
      <c r="J2432" t="str">
        <v>Bruce McGill</v>
      </c>
      <c r="K2432" t="str">
        <v>Tim Story</v>
      </c>
      <c r="L2432">
        <v>655</v>
      </c>
      <c r="M2432">
        <v>2394</v>
      </c>
      <c r="N2432">
        <v>167</v>
      </c>
      <c r="O2432">
        <v>0</v>
      </c>
      <c r="P2432">
        <v>6.2</v>
      </c>
      <c r="R2432" t="str">
        <v>One Day</v>
      </c>
      <c r="S2432">
        <v>40735</v>
      </c>
      <c r="T2432">
        <v>2011</v>
      </c>
      <c r="U2432" t="str">
        <v>2010s</v>
      </c>
      <c r="V2432" t="str">
        <v>Color</v>
      </c>
      <c r="W2432" t="str">
        <v>Drama</v>
      </c>
      <c r="X2432" t="str">
        <v>English</v>
      </c>
      <c r="Y2432" t="str">
        <v>USA</v>
      </c>
      <c r="Z2432" t="str">
        <v>PG-13</v>
      </c>
      <c r="AA2432" t="str">
        <v>Anne Hathaway</v>
      </c>
      <c r="AB2432" t="str">
        <v>Lone Scherfig</v>
      </c>
      <c r="AC2432">
        <v>11000</v>
      </c>
      <c r="AD2432">
        <v>17627</v>
      </c>
      <c r="AE2432">
        <v>92</v>
      </c>
      <c r="AF2432">
        <v>49000</v>
      </c>
      <c r="AG2432">
        <v>7</v>
      </c>
      <c r="AH2432">
        <v>221</v>
      </c>
      <c r="AI2432">
        <v>107</v>
      </c>
      <c r="AJ2432">
        <v>13766014</v>
      </c>
    </row>
    <row r="2433" spans="1:36" x14ac:dyDescent="0.25">
      <c r="A2433" t="str">
        <v>Land of the Dead</v>
      </c>
      <c r="B2433">
        <v>38679</v>
      </c>
      <c r="C2433">
        <v>2005</v>
      </c>
      <c r="D2433" t="str">
        <v>2000s</v>
      </c>
      <c r="E2433" t="str">
        <v>Black and White</v>
      </c>
      <c r="F2433" t="str">
        <v>Horror</v>
      </c>
      <c r="G2433" t="str">
        <v>English</v>
      </c>
      <c r="H2433" t="str">
        <v>Canada</v>
      </c>
      <c r="I2433" t="str">
        <v>R</v>
      </c>
      <c r="J2433" t="str">
        <v>Tony Nappo</v>
      </c>
      <c r="K2433" t="str">
        <v>George A. Romero</v>
      </c>
      <c r="L2433">
        <v>654</v>
      </c>
      <c r="M2433">
        <v>1876</v>
      </c>
      <c r="N2433">
        <v>0</v>
      </c>
      <c r="O2433">
        <v>0</v>
      </c>
      <c r="P2433">
        <v>6.2</v>
      </c>
      <c r="R2433" t="str">
        <v>Repo Men</v>
      </c>
      <c r="S2433">
        <v>40186</v>
      </c>
      <c r="T2433">
        <v>2010</v>
      </c>
      <c r="U2433" t="str">
        <v>2010s</v>
      </c>
      <c r="V2433" t="str">
        <v>Color</v>
      </c>
      <c r="W2433" t="str">
        <v>Action</v>
      </c>
      <c r="X2433" t="str">
        <v>English</v>
      </c>
      <c r="Y2433" t="str">
        <v>USA</v>
      </c>
      <c r="Z2433" t="str">
        <v>R</v>
      </c>
      <c r="AA2433" t="str">
        <v>Alice Braga</v>
      </c>
      <c r="AB2433" t="str">
        <v>Miguel Sapochnik</v>
      </c>
      <c r="AC2433">
        <v>1000</v>
      </c>
      <c r="AD2433">
        <v>2925</v>
      </c>
      <c r="AE2433">
        <v>238</v>
      </c>
      <c r="AF2433">
        <v>12000</v>
      </c>
      <c r="AG2433">
        <v>6.3</v>
      </c>
      <c r="AH2433">
        <v>197</v>
      </c>
      <c r="AI2433">
        <v>119</v>
      </c>
      <c r="AJ2433">
        <v>13763130</v>
      </c>
    </row>
    <row r="2434" spans="1:36" x14ac:dyDescent="0.25">
      <c r="A2434" t="str">
        <v>Austin Powers in Goldmember</v>
      </c>
      <c r="B2434">
        <v>37423</v>
      </c>
      <c r="C2434">
        <v>2002</v>
      </c>
      <c r="D2434" t="str">
        <v>2000s</v>
      </c>
      <c r="E2434" t="str">
        <v>Color</v>
      </c>
      <c r="F2434" t="str">
        <v>Action</v>
      </c>
      <c r="G2434" t="str">
        <v>English</v>
      </c>
      <c r="H2434" t="str">
        <v>USA</v>
      </c>
      <c r="I2434" t="str">
        <v>PG-13</v>
      </c>
      <c r="J2434" t="str">
        <v>Verne Troyer</v>
      </c>
      <c r="K2434" t="str">
        <v>Jay Roach</v>
      </c>
      <c r="L2434">
        <v>645</v>
      </c>
      <c r="M2434">
        <v>2725</v>
      </c>
      <c r="N2434">
        <v>116</v>
      </c>
      <c r="O2434">
        <v>0</v>
      </c>
      <c r="P2434">
        <v>6.2</v>
      </c>
      <c r="R2434" t="str">
        <v>Letters from Iwo Jima</v>
      </c>
      <c r="S2434">
        <v>38982</v>
      </c>
      <c r="T2434">
        <v>2006</v>
      </c>
      <c r="U2434" t="str">
        <v>2000s</v>
      </c>
      <c r="V2434" t="str">
        <v>Color</v>
      </c>
      <c r="W2434" t="str">
        <v>Drama</v>
      </c>
      <c r="X2434" t="str">
        <v>Japanese</v>
      </c>
      <c r="Y2434" t="str">
        <v>USA</v>
      </c>
      <c r="Z2434" t="str">
        <v>R</v>
      </c>
      <c r="AA2434" t="str">
        <v>Yuki Matsuzaki</v>
      </c>
      <c r="AB2434" t="str">
        <v>Clint Eastwood</v>
      </c>
      <c r="AC2434">
        <v>378</v>
      </c>
      <c r="AD2434">
        <v>751</v>
      </c>
      <c r="AE2434">
        <v>16000</v>
      </c>
      <c r="AF2434">
        <v>5000</v>
      </c>
      <c r="AG2434">
        <v>7.9</v>
      </c>
      <c r="AH2434">
        <v>251</v>
      </c>
      <c r="AI2434">
        <v>141</v>
      </c>
      <c r="AJ2434">
        <v>13753931</v>
      </c>
    </row>
    <row r="2435" spans="1:36" x14ac:dyDescent="0.25">
      <c r="A2435" t="str">
        <v>Darling Lili</v>
      </c>
      <c r="B2435">
        <v>25888</v>
      </c>
      <c r="C2435">
        <v>1970</v>
      </c>
      <c r="D2435" t="str">
        <v>1970s</v>
      </c>
      <c r="E2435" t="str">
        <v>Color</v>
      </c>
      <c r="F2435" t="str">
        <v>Comedy</v>
      </c>
      <c r="G2435" t="str">
        <v>English</v>
      </c>
      <c r="H2435" t="str">
        <v>USA</v>
      </c>
      <c r="I2435" t="str">
        <v>G</v>
      </c>
      <c r="J2435" t="str">
        <v>Rock Hudson</v>
      </c>
      <c r="K2435" t="str">
        <v>Blake Edwards</v>
      </c>
      <c r="L2435">
        <v>638</v>
      </c>
      <c r="M2435">
        <v>788</v>
      </c>
      <c r="N2435">
        <v>688</v>
      </c>
      <c r="O2435">
        <v>104</v>
      </c>
      <c r="P2435">
        <v>6.2</v>
      </c>
      <c r="R2435" t="str">
        <v>Sin City: A Dame to Kill For</v>
      </c>
      <c r="S2435">
        <v>41769</v>
      </c>
      <c r="T2435">
        <v>2014</v>
      </c>
      <c r="U2435" t="str">
        <v>2010s</v>
      </c>
      <c r="V2435" t="str">
        <v>Black and White</v>
      </c>
      <c r="W2435" t="str">
        <v>Action</v>
      </c>
      <c r="X2435" t="str">
        <v>English</v>
      </c>
      <c r="Y2435" t="str">
        <v>USA</v>
      </c>
      <c r="Z2435" t="str">
        <v>R</v>
      </c>
      <c r="AA2435" t="str">
        <v>Joseph Gordon-Levitt</v>
      </c>
      <c r="AB2435" t="str">
        <v>Frank Miller</v>
      </c>
      <c r="AC2435">
        <v>23000</v>
      </c>
      <c r="AD2435">
        <v>49433</v>
      </c>
      <c r="AE2435">
        <v>436</v>
      </c>
      <c r="AF2435">
        <v>32000</v>
      </c>
      <c r="AG2435">
        <v>6.5</v>
      </c>
      <c r="AH2435">
        <v>339</v>
      </c>
      <c r="AI2435">
        <v>102</v>
      </c>
      <c r="AJ2435">
        <v>13750556</v>
      </c>
    </row>
    <row r="2436" spans="1:36" x14ac:dyDescent="0.25">
      <c r="A2436" t="str">
        <v>Rock Star</v>
      </c>
      <c r="B2436">
        <v>37109</v>
      </c>
      <c r="C2436">
        <v>2001</v>
      </c>
      <c r="D2436" t="str">
        <v>2000s</v>
      </c>
      <c r="E2436" t="str">
        <v>Color</v>
      </c>
      <c r="F2436" t="str">
        <v>Drama</v>
      </c>
      <c r="G2436" t="str">
        <v>English</v>
      </c>
      <c r="H2436" t="str">
        <v>USA</v>
      </c>
      <c r="I2436" t="str">
        <v>R</v>
      </c>
      <c r="J2436" t="str">
        <v>Beth Grant</v>
      </c>
      <c r="K2436" t="str">
        <v>Stephen Herek</v>
      </c>
      <c r="L2436">
        <v>628</v>
      </c>
      <c r="M2436">
        <v>1265</v>
      </c>
      <c r="N2436">
        <v>65</v>
      </c>
      <c r="O2436">
        <v>0</v>
      </c>
      <c r="P2436">
        <v>6.2</v>
      </c>
      <c r="R2436" t="str">
        <v>Hit and Run</v>
      </c>
      <c r="S2436">
        <v>40969</v>
      </c>
      <c r="T2436">
        <v>2012</v>
      </c>
      <c r="U2436" t="str">
        <v>2010s</v>
      </c>
      <c r="V2436" t="str">
        <v>Color</v>
      </c>
      <c r="W2436" t="str">
        <v>Action</v>
      </c>
      <c r="X2436" t="str">
        <v>English</v>
      </c>
      <c r="Y2436" t="str">
        <v>USA</v>
      </c>
      <c r="Z2436" t="str">
        <v>R</v>
      </c>
      <c r="AA2436" t="str">
        <v>Bradley Cooper</v>
      </c>
      <c r="AB2436" t="str">
        <v>David Palmer</v>
      </c>
      <c r="AC2436">
        <v>14000</v>
      </c>
      <c r="AD2436">
        <v>15922</v>
      </c>
      <c r="AE2436">
        <v>21</v>
      </c>
      <c r="AF2436">
        <v>0</v>
      </c>
      <c r="AG2436">
        <v>6.1</v>
      </c>
      <c r="AH2436">
        <v>176</v>
      </c>
      <c r="AI2436">
        <v>100</v>
      </c>
      <c r="AJ2436">
        <v>13746550</v>
      </c>
    </row>
    <row r="2437" spans="1:36" x14ac:dyDescent="0.25">
      <c r="A2437" t="str">
        <v>The Other End of the Line</v>
      </c>
      <c r="B2437">
        <v>39806</v>
      </c>
      <c r="C2437">
        <v>2008</v>
      </c>
      <c r="D2437" t="str">
        <v>2000s</v>
      </c>
      <c r="E2437" t="str">
        <v>Color</v>
      </c>
      <c r="F2437" t="str">
        <v>Comedy</v>
      </c>
      <c r="G2437" t="str">
        <v>English</v>
      </c>
      <c r="H2437" t="str">
        <v>UK</v>
      </c>
      <c r="I2437" t="str">
        <v>PG-13</v>
      </c>
      <c r="J2437" t="str">
        <v>Larry Miller</v>
      </c>
      <c r="K2437" t="str">
        <v>James Dodson</v>
      </c>
      <c r="L2437">
        <v>611</v>
      </c>
      <c r="M2437">
        <v>1739</v>
      </c>
      <c r="N2437">
        <v>8</v>
      </c>
      <c r="O2437">
        <v>0</v>
      </c>
      <c r="P2437">
        <v>6.2</v>
      </c>
      <c r="R2437" t="str">
        <v>Hey Arnold! The Movie</v>
      </c>
      <c r="S2437">
        <v>37620</v>
      </c>
      <c r="T2437">
        <v>2002</v>
      </c>
      <c r="U2437" t="str">
        <v>2000s</v>
      </c>
      <c r="V2437" t="str">
        <v>Color</v>
      </c>
      <c r="W2437" t="str">
        <v>Adventure</v>
      </c>
      <c r="X2437" t="str">
        <v>English</v>
      </c>
      <c r="Y2437" t="str">
        <v>USA</v>
      </c>
      <c r="Z2437" t="str">
        <v>PG</v>
      </c>
      <c r="AA2437" t="str">
        <v>Jennifer Jason Leigh</v>
      </c>
      <c r="AB2437" t="str">
        <v>Tuck Tucker</v>
      </c>
      <c r="AC2437">
        <v>1000</v>
      </c>
      <c r="AD2437">
        <v>3752</v>
      </c>
      <c r="AE2437">
        <v>14</v>
      </c>
      <c r="AF2437">
        <v>227</v>
      </c>
      <c r="AG2437">
        <v>5.9</v>
      </c>
      <c r="AH2437">
        <v>33</v>
      </c>
      <c r="AI2437">
        <v>76</v>
      </c>
      <c r="AJ2437">
        <v>13684949</v>
      </c>
    </row>
    <row r="2438" spans="1:36" x14ac:dyDescent="0.25">
      <c r="A2438" t="str">
        <v>Come Early Morning</v>
      </c>
      <c r="B2438">
        <v>38970</v>
      </c>
      <c r="C2438">
        <v>2006</v>
      </c>
      <c r="D2438" t="str">
        <v>2000s</v>
      </c>
      <c r="E2438" t="str">
        <v>Color</v>
      </c>
      <c r="F2438" t="str">
        <v>Drama</v>
      </c>
      <c r="G2438" t="str">
        <v>English</v>
      </c>
      <c r="H2438" t="str">
        <v>USA</v>
      </c>
      <c r="I2438" t="str">
        <v>R</v>
      </c>
      <c r="J2438" t="str">
        <v>Tim Blake Nelson</v>
      </c>
      <c r="K2438" t="str">
        <v>Joey Lauren Adams</v>
      </c>
      <c r="L2438">
        <v>596</v>
      </c>
      <c r="M2438">
        <v>1081</v>
      </c>
      <c r="N2438">
        <v>781</v>
      </c>
      <c r="O2438">
        <v>224</v>
      </c>
      <c r="P2438">
        <v>6.2</v>
      </c>
      <c r="R2438" t="str">
        <v>Warrior</v>
      </c>
      <c r="S2438">
        <v>40797</v>
      </c>
      <c r="T2438">
        <v>2011</v>
      </c>
      <c r="U2438" t="str">
        <v>2010s</v>
      </c>
      <c r="V2438" t="str">
        <v>Color</v>
      </c>
      <c r="W2438" t="str">
        <v>Drama</v>
      </c>
      <c r="X2438" t="str">
        <v>English</v>
      </c>
      <c r="Y2438" t="str">
        <v>USA</v>
      </c>
      <c r="Z2438" t="str">
        <v>PG-13</v>
      </c>
      <c r="AA2438" t="str">
        <v>Tom Hardy</v>
      </c>
      <c r="AB2438" t="str">
        <v>Gavin O'Connor</v>
      </c>
      <c r="AC2438">
        <v>27000</v>
      </c>
      <c r="AD2438">
        <v>29692</v>
      </c>
      <c r="AE2438">
        <v>149</v>
      </c>
      <c r="AF2438">
        <v>77000</v>
      </c>
      <c r="AG2438">
        <v>8.1999999999999993</v>
      </c>
      <c r="AH2438">
        <v>317</v>
      </c>
      <c r="AI2438">
        <v>140</v>
      </c>
      <c r="AJ2438">
        <v>13651662</v>
      </c>
    </row>
    <row r="2439" spans="1:36" x14ac:dyDescent="0.25">
      <c r="A2439" t="str">
        <v>Airborne</v>
      </c>
      <c r="B2439">
        <v>34221</v>
      </c>
      <c r="C2439">
        <v>1993</v>
      </c>
      <c r="D2439" t="str">
        <v>1990s</v>
      </c>
      <c r="E2439" t="str">
        <v>Color</v>
      </c>
      <c r="F2439" t="str">
        <v>Adventure</v>
      </c>
      <c r="G2439" t="str">
        <v>English</v>
      </c>
      <c r="H2439" t="str">
        <v>USA</v>
      </c>
      <c r="I2439" t="str">
        <v>PG</v>
      </c>
      <c r="J2439" t="str">
        <v>Alanna Ubach</v>
      </c>
      <c r="K2439" t="str">
        <v>Rob Bowman</v>
      </c>
      <c r="L2439">
        <v>584</v>
      </c>
      <c r="M2439">
        <v>1218</v>
      </c>
      <c r="N2439">
        <v>38</v>
      </c>
      <c r="O2439">
        <v>0</v>
      </c>
      <c r="P2439">
        <v>6.2</v>
      </c>
      <c r="R2439" t="str">
        <v>Burnt</v>
      </c>
      <c r="S2439">
        <v>42213</v>
      </c>
      <c r="T2439">
        <v>2015</v>
      </c>
      <c r="U2439" t="str">
        <v>2010s</v>
      </c>
      <c r="V2439" t="str">
        <v>Color</v>
      </c>
      <c r="W2439" t="str">
        <v>Comedy</v>
      </c>
      <c r="X2439" t="str">
        <v>English</v>
      </c>
      <c r="Y2439" t="str">
        <v>USA</v>
      </c>
      <c r="Z2439" t="str">
        <v>R</v>
      </c>
      <c r="AA2439" t="str">
        <v>Bradley Cooper</v>
      </c>
      <c r="AB2439" t="str">
        <v>John Wells</v>
      </c>
      <c r="AC2439">
        <v>14000</v>
      </c>
      <c r="AD2439">
        <v>16926</v>
      </c>
      <c r="AE2439">
        <v>53</v>
      </c>
      <c r="AF2439">
        <v>25000</v>
      </c>
      <c r="AG2439">
        <v>6.6</v>
      </c>
      <c r="AH2439">
        <v>175</v>
      </c>
      <c r="AI2439">
        <v>101</v>
      </c>
      <c r="AJ2439">
        <v>13650738</v>
      </c>
    </row>
    <row r="2440" spans="1:36" x14ac:dyDescent="0.25">
      <c r="A2440" t="str">
        <v>Miss Congeniality</v>
      </c>
      <c r="B2440">
        <v>36583</v>
      </c>
      <c r="C2440">
        <v>2000</v>
      </c>
      <c r="D2440" t="str">
        <v>2000s</v>
      </c>
      <c r="E2440" t="str">
        <v>Color</v>
      </c>
      <c r="F2440" t="str">
        <v>Action</v>
      </c>
      <c r="G2440" t="str">
        <v>English</v>
      </c>
      <c r="H2440" t="str">
        <v>USA</v>
      </c>
      <c r="I2440" t="str">
        <v>PG-13</v>
      </c>
      <c r="J2440" t="str">
        <v>Candice Bergen</v>
      </c>
      <c r="K2440" t="str">
        <v>Donald Petrie</v>
      </c>
      <c r="L2440">
        <v>545</v>
      </c>
      <c r="M2440">
        <v>1574</v>
      </c>
      <c r="N2440">
        <v>80</v>
      </c>
      <c r="O2440">
        <v>0</v>
      </c>
      <c r="P2440">
        <v>6.2</v>
      </c>
      <c r="R2440" t="str">
        <v>Crooklyn</v>
      </c>
      <c r="S2440">
        <v>34382</v>
      </c>
      <c r="T2440">
        <v>1994</v>
      </c>
      <c r="U2440" t="str">
        <v>1990s</v>
      </c>
      <c r="V2440" t="str">
        <v>Color</v>
      </c>
      <c r="W2440" t="str">
        <v>Comedy</v>
      </c>
      <c r="X2440" t="str">
        <v>English</v>
      </c>
      <c r="Y2440" t="str">
        <v>USA</v>
      </c>
      <c r="Z2440" t="str">
        <v>PG-13</v>
      </c>
      <c r="AA2440" t="str">
        <v>Alfre Woodard</v>
      </c>
      <c r="AB2440" t="str">
        <v>Spike Lee</v>
      </c>
      <c r="AC2440">
        <v>1000</v>
      </c>
      <c r="AD2440">
        <v>3267</v>
      </c>
      <c r="AE2440">
        <v>0</v>
      </c>
      <c r="AF2440">
        <v>905</v>
      </c>
      <c r="AG2440">
        <v>6.9</v>
      </c>
      <c r="AH2440">
        <v>25</v>
      </c>
      <c r="AI2440">
        <v>115</v>
      </c>
      <c r="AJ2440">
        <v>13640000</v>
      </c>
    </row>
    <row r="2441" spans="1:36" x14ac:dyDescent="0.25">
      <c r="A2441" t="str">
        <v>Jack Ryan: Shadow Recruit</v>
      </c>
      <c r="B2441">
        <v>41835</v>
      </c>
      <c r="C2441">
        <v>2014</v>
      </c>
      <c r="D2441" t="str">
        <v>2010s</v>
      </c>
      <c r="E2441" t="str">
        <v>Color</v>
      </c>
      <c r="F2441" t="str">
        <v>Action</v>
      </c>
      <c r="G2441" t="str">
        <v>English</v>
      </c>
      <c r="H2441" t="str">
        <v>USA</v>
      </c>
      <c r="I2441" t="str">
        <v>PG-13</v>
      </c>
      <c r="J2441" t="str">
        <v>Colm Feore</v>
      </c>
      <c r="K2441" t="str">
        <v>Kenneth Branagh</v>
      </c>
      <c r="L2441">
        <v>539</v>
      </c>
      <c r="M2441">
        <v>1411</v>
      </c>
      <c r="N2441">
        <v>0</v>
      </c>
      <c r="O2441">
        <v>17000</v>
      </c>
      <c r="P2441">
        <v>6.2</v>
      </c>
      <c r="R2441" t="str">
        <v>Crank: High Voltage</v>
      </c>
      <c r="S2441">
        <v>40125</v>
      </c>
      <c r="T2441">
        <v>2009</v>
      </c>
      <c r="U2441" t="str">
        <v>2000s</v>
      </c>
      <c r="V2441" t="str">
        <v>Color</v>
      </c>
      <c r="W2441" t="str">
        <v>Action</v>
      </c>
      <c r="X2441" t="str">
        <v>English</v>
      </c>
      <c r="Y2441" t="str">
        <v>USA</v>
      </c>
      <c r="Z2441" t="str">
        <v>R</v>
      </c>
      <c r="AA2441" t="str">
        <v>Jason Statham</v>
      </c>
      <c r="AB2441" t="str">
        <v>Mark Neveldine</v>
      </c>
      <c r="AC2441">
        <v>26000</v>
      </c>
      <c r="AD2441">
        <v>30541</v>
      </c>
      <c r="AE2441">
        <v>83</v>
      </c>
      <c r="AF2441">
        <v>0</v>
      </c>
      <c r="AG2441">
        <v>6.2</v>
      </c>
      <c r="AH2441">
        <v>150</v>
      </c>
      <c r="AI2441">
        <v>96</v>
      </c>
      <c r="AJ2441">
        <v>13630226</v>
      </c>
    </row>
    <row r="2442" spans="1:36" x14ac:dyDescent="0.25">
      <c r="A2442" t="str">
        <v>Entrapment</v>
      </c>
      <c r="B2442">
        <v>36218</v>
      </c>
      <c r="C2442">
        <v>1999</v>
      </c>
      <c r="D2442" t="str">
        <v>1990s</v>
      </c>
      <c r="E2442" t="str">
        <v>Color</v>
      </c>
      <c r="F2442" t="str">
        <v>Action</v>
      </c>
      <c r="G2442" t="str">
        <v>English</v>
      </c>
      <c r="H2442" t="str">
        <v>USA</v>
      </c>
      <c r="I2442" t="str">
        <v>PG-13</v>
      </c>
      <c r="J2442" t="str">
        <v>Will Patton</v>
      </c>
      <c r="K2442" t="str">
        <v>Jon Amiel</v>
      </c>
      <c r="L2442">
        <v>537</v>
      </c>
      <c r="M2442">
        <v>1302</v>
      </c>
      <c r="N2442">
        <v>36</v>
      </c>
      <c r="O2442">
        <v>0</v>
      </c>
      <c r="P2442">
        <v>6.2</v>
      </c>
      <c r="R2442" t="str">
        <v>Y Tu MamÃ¡ TambiÃ©n</v>
      </c>
      <c r="S2442">
        <v>37214</v>
      </c>
      <c r="T2442">
        <v>2001</v>
      </c>
      <c r="U2442" t="str">
        <v>2000s</v>
      </c>
      <c r="V2442" t="str">
        <v>Color</v>
      </c>
      <c r="W2442" t="str">
        <v>Adventure</v>
      </c>
      <c r="X2442" t="str">
        <v>Spanish</v>
      </c>
      <c r="Y2442" t="str">
        <v>Mexico</v>
      </c>
      <c r="Z2442" t="str">
        <v>R</v>
      </c>
      <c r="AA2442" t="str">
        <v>Maribel VerdÃº</v>
      </c>
      <c r="AB2442" t="str">
        <v>Alfonso CuarÃ³n</v>
      </c>
      <c r="AC2442">
        <v>269</v>
      </c>
      <c r="AD2442">
        <v>361</v>
      </c>
      <c r="AE2442">
        <v>0</v>
      </c>
      <c r="AF2442">
        <v>0</v>
      </c>
      <c r="AG2442">
        <v>7.7</v>
      </c>
      <c r="AH2442">
        <v>173</v>
      </c>
      <c r="AI2442">
        <v>106</v>
      </c>
      <c r="AJ2442">
        <v>13622333</v>
      </c>
    </row>
    <row r="2443" spans="1:36" x14ac:dyDescent="0.25">
      <c r="A2443" t="str">
        <v>This Is 40</v>
      </c>
      <c r="B2443">
        <v>41123</v>
      </c>
      <c r="C2443">
        <v>2012</v>
      </c>
      <c r="D2443" t="str">
        <v>2010s</v>
      </c>
      <c r="E2443" t="str">
        <v>Color</v>
      </c>
      <c r="F2443" t="str">
        <v>Comedy</v>
      </c>
      <c r="G2443" t="str">
        <v>English</v>
      </c>
      <c r="H2443" t="str">
        <v>USA</v>
      </c>
      <c r="I2443" t="str">
        <v>R</v>
      </c>
      <c r="J2443" t="str">
        <v>Charlyne Yi</v>
      </c>
      <c r="K2443" t="str">
        <v>Judd Apatow</v>
      </c>
      <c r="L2443">
        <v>529</v>
      </c>
      <c r="M2443">
        <v>1050</v>
      </c>
      <c r="N2443">
        <v>0</v>
      </c>
      <c r="O2443">
        <v>18000</v>
      </c>
      <c r="P2443">
        <v>6.2</v>
      </c>
      <c r="R2443" t="str">
        <v>Osmosis Jones</v>
      </c>
      <c r="S2443">
        <v>37040</v>
      </c>
      <c r="T2443">
        <v>2001</v>
      </c>
      <c r="U2443" t="str">
        <v>2000s</v>
      </c>
      <c r="V2443" t="str">
        <v>Color</v>
      </c>
      <c r="W2443" t="str">
        <v>Action</v>
      </c>
      <c r="X2443" t="str">
        <v>English</v>
      </c>
      <c r="Y2443" t="str">
        <v>USA</v>
      </c>
      <c r="Z2443" t="str">
        <v>PG</v>
      </c>
      <c r="AA2443" t="str">
        <v>Ron Howard</v>
      </c>
      <c r="AB2443" t="str">
        <v>Bobby Farrelly</v>
      </c>
      <c r="AC2443">
        <v>2000</v>
      </c>
      <c r="AD2443">
        <v>3734</v>
      </c>
      <c r="AE2443">
        <v>101</v>
      </c>
      <c r="AF2443">
        <v>2000</v>
      </c>
      <c r="AG2443">
        <v>6.2</v>
      </c>
      <c r="AH2443">
        <v>81</v>
      </c>
      <c r="AI2443">
        <v>95</v>
      </c>
      <c r="AJ2443">
        <v>13596911</v>
      </c>
    </row>
    <row r="2444" spans="1:36" x14ac:dyDescent="0.25">
      <c r="A2444" t="str">
        <v>The Missing Person</v>
      </c>
      <c r="B2444">
        <v>40165</v>
      </c>
      <c r="C2444">
        <v>2009</v>
      </c>
      <c r="D2444" t="str">
        <v>2000s</v>
      </c>
      <c r="E2444" t="str">
        <v>Color</v>
      </c>
      <c r="F2444" t="str">
        <v>Drama</v>
      </c>
      <c r="G2444" t="str">
        <v>English</v>
      </c>
      <c r="H2444" t="str">
        <v>USA</v>
      </c>
      <c r="I2444" t="str">
        <v>Not Rated</v>
      </c>
      <c r="J2444" t="str">
        <v>Merritt Wever</v>
      </c>
      <c r="K2444" t="str">
        <v>Noah Buschel</v>
      </c>
      <c r="L2444">
        <v>529</v>
      </c>
      <c r="M2444">
        <v>2749</v>
      </c>
      <c r="N2444">
        <v>8</v>
      </c>
      <c r="O2444">
        <v>195</v>
      </c>
      <c r="P2444">
        <v>6.2</v>
      </c>
      <c r="R2444" t="str">
        <v>The Ladies Man</v>
      </c>
      <c r="S2444">
        <v>36826</v>
      </c>
      <c r="T2444">
        <v>2000</v>
      </c>
      <c r="U2444" t="str">
        <v>2000s</v>
      </c>
      <c r="V2444" t="str">
        <v>Color</v>
      </c>
      <c r="W2444" t="str">
        <v>Comedy</v>
      </c>
      <c r="X2444" t="str">
        <v>English</v>
      </c>
      <c r="Y2444" t="str">
        <v>USA</v>
      </c>
      <c r="Z2444" t="str">
        <v>R</v>
      </c>
      <c r="AA2444" t="str">
        <v>Will Ferrell</v>
      </c>
      <c r="AB2444" t="str">
        <v>Reginald Hudlin</v>
      </c>
      <c r="AC2444">
        <v>8000</v>
      </c>
      <c r="AD2444">
        <v>10982</v>
      </c>
      <c r="AE2444">
        <v>71</v>
      </c>
      <c r="AF2444">
        <v>671</v>
      </c>
      <c r="AG2444">
        <v>5.0999999999999996</v>
      </c>
      <c r="AH2444">
        <v>58</v>
      </c>
      <c r="AI2444">
        <v>84</v>
      </c>
      <c r="AJ2444">
        <v>13592872</v>
      </c>
    </row>
    <row r="2445" spans="1:36" x14ac:dyDescent="0.25">
      <c r="A2445" t="str">
        <v>Beyond the Valley of the Dolls</v>
      </c>
      <c r="B2445">
        <v>25674</v>
      </c>
      <c r="C2445">
        <v>1970</v>
      </c>
      <c r="D2445" t="str">
        <v>1970s</v>
      </c>
      <c r="E2445" t="str">
        <v>Color</v>
      </c>
      <c r="F2445" t="str">
        <v>Comedy</v>
      </c>
      <c r="G2445" t="str">
        <v>English</v>
      </c>
      <c r="H2445" t="str">
        <v>USA</v>
      </c>
      <c r="I2445" t="str">
        <v>X</v>
      </c>
      <c r="J2445" t="str">
        <v>Charles Napier</v>
      </c>
      <c r="K2445" t="str">
        <v>Russ Meyer</v>
      </c>
      <c r="L2445">
        <v>503</v>
      </c>
      <c r="M2445">
        <v>731</v>
      </c>
      <c r="N2445">
        <v>199</v>
      </c>
      <c r="O2445">
        <v>0</v>
      </c>
      <c r="P2445">
        <v>6.2</v>
      </c>
      <c r="R2445" t="str">
        <v>Juwanna Mann</v>
      </c>
      <c r="S2445">
        <v>37281</v>
      </c>
      <c r="T2445">
        <v>2002</v>
      </c>
      <c r="U2445" t="str">
        <v>2000s</v>
      </c>
      <c r="V2445" t="str">
        <v>Color</v>
      </c>
      <c r="W2445" t="str">
        <v>Comedy</v>
      </c>
      <c r="X2445" t="str">
        <v>English</v>
      </c>
      <c r="Y2445" t="str">
        <v>USA</v>
      </c>
      <c r="Z2445" t="str">
        <v>PG-13</v>
      </c>
      <c r="AA2445" t="str">
        <v>Vivica A. Fox</v>
      </c>
      <c r="AB2445" t="str">
        <v>Jesse Vaughan</v>
      </c>
      <c r="AC2445">
        <v>890</v>
      </c>
      <c r="AD2445">
        <v>3104</v>
      </c>
      <c r="AE2445">
        <v>10</v>
      </c>
      <c r="AF2445">
        <v>939</v>
      </c>
      <c r="AG2445">
        <v>4.5</v>
      </c>
      <c r="AH2445">
        <v>32</v>
      </c>
      <c r="AI2445">
        <v>91</v>
      </c>
      <c r="AJ2445">
        <v>13571817</v>
      </c>
    </row>
    <row r="2446" spans="1:36" x14ac:dyDescent="0.25">
      <c r="A2446" t="str">
        <v>Wolf</v>
      </c>
      <c r="B2446">
        <v>34353</v>
      </c>
      <c r="C2446">
        <v>1994</v>
      </c>
      <c r="D2446" t="str">
        <v>1990s</v>
      </c>
      <c r="E2446" t="str">
        <v>Color</v>
      </c>
      <c r="F2446" t="str">
        <v>Drama</v>
      </c>
      <c r="G2446" t="str">
        <v>English</v>
      </c>
      <c r="H2446" t="str">
        <v>USA</v>
      </c>
      <c r="I2446" t="str">
        <v>R</v>
      </c>
      <c r="J2446" t="str">
        <v>David Hyde Pierce</v>
      </c>
      <c r="K2446" t="str">
        <v>Mike Nichols</v>
      </c>
      <c r="L2446">
        <v>443</v>
      </c>
      <c r="M2446">
        <v>1439</v>
      </c>
      <c r="N2446">
        <v>0</v>
      </c>
      <c r="O2446">
        <v>0</v>
      </c>
      <c r="P2446">
        <v>6.2</v>
      </c>
      <c r="R2446" t="str">
        <v>Nixon</v>
      </c>
      <c r="S2446">
        <v>34882</v>
      </c>
      <c r="T2446">
        <v>1995</v>
      </c>
      <c r="U2446" t="str">
        <v>1990s</v>
      </c>
      <c r="V2446" t="str">
        <v>Black and White</v>
      </c>
      <c r="W2446" t="str">
        <v>Biography</v>
      </c>
      <c r="X2446" t="str">
        <v>English</v>
      </c>
      <c r="Y2446" t="str">
        <v>USA</v>
      </c>
      <c r="Z2446" t="str">
        <v>R</v>
      </c>
      <c r="AA2446" t="str">
        <v>Anthony Hopkins</v>
      </c>
      <c r="AB2446" t="str">
        <v>Oliver Stone</v>
      </c>
      <c r="AC2446">
        <v>12000</v>
      </c>
      <c r="AD2446">
        <v>21130</v>
      </c>
      <c r="AE2446">
        <v>0</v>
      </c>
      <c r="AF2446">
        <v>915</v>
      </c>
      <c r="AG2446">
        <v>7.1</v>
      </c>
      <c r="AH2446">
        <v>83</v>
      </c>
      <c r="AI2446">
        <v>212</v>
      </c>
      <c r="AJ2446">
        <v>13560960</v>
      </c>
    </row>
    <row r="2447" spans="1:36" x14ac:dyDescent="0.25">
      <c r="A2447" t="str">
        <v>Running with Scissors</v>
      </c>
      <c r="B2447">
        <v>38838</v>
      </c>
      <c r="C2447">
        <v>2006</v>
      </c>
      <c r="D2447" t="str">
        <v>2000s</v>
      </c>
      <c r="E2447" t="str">
        <v>Color</v>
      </c>
      <c r="F2447" t="str">
        <v>Comedy</v>
      </c>
      <c r="G2447" t="str">
        <v>English</v>
      </c>
      <c r="H2447" t="str">
        <v>USA</v>
      </c>
      <c r="I2447" t="str">
        <v>R</v>
      </c>
      <c r="J2447" t="str">
        <v>Jill Clayburgh</v>
      </c>
      <c r="K2447" t="str">
        <v>Ryan Murphy</v>
      </c>
      <c r="L2447">
        <v>433</v>
      </c>
      <c r="M2447">
        <v>1291</v>
      </c>
      <c r="N2447">
        <v>708</v>
      </c>
      <c r="O2447">
        <v>0</v>
      </c>
      <c r="P2447">
        <v>6.2</v>
      </c>
      <c r="R2447" t="str">
        <v>Tomcats</v>
      </c>
      <c r="S2447">
        <v>37114</v>
      </c>
      <c r="T2447">
        <v>2001</v>
      </c>
      <c r="U2447" t="str">
        <v>2000s</v>
      </c>
      <c r="V2447" t="str">
        <v>Color</v>
      </c>
      <c r="W2447" t="str">
        <v>Comedy</v>
      </c>
      <c r="X2447" t="str">
        <v>English</v>
      </c>
      <c r="Y2447" t="str">
        <v>USA</v>
      </c>
      <c r="Z2447" t="str">
        <v>R</v>
      </c>
      <c r="AA2447" t="str">
        <v>Shannon Elizabeth</v>
      </c>
      <c r="AB2447" t="str">
        <v>Gregory Poirier</v>
      </c>
      <c r="AC2447">
        <v>1000</v>
      </c>
      <c r="AD2447">
        <v>2729</v>
      </c>
      <c r="AE2447">
        <v>5</v>
      </c>
      <c r="AF2447">
        <v>449</v>
      </c>
      <c r="AG2447">
        <v>5.3</v>
      </c>
      <c r="AH2447">
        <v>75</v>
      </c>
      <c r="AI2447">
        <v>95</v>
      </c>
      <c r="AJ2447">
        <v>13558739</v>
      </c>
    </row>
    <row r="2448" spans="1:36" x14ac:dyDescent="0.25">
      <c r="A2448" t="str">
        <v>The Visit</v>
      </c>
      <c r="B2448">
        <v>42088</v>
      </c>
      <c r="C2448">
        <v>2015</v>
      </c>
      <c r="D2448" t="str">
        <v>2010s</v>
      </c>
      <c r="E2448" t="str">
        <v>Color</v>
      </c>
      <c r="F2448" t="str">
        <v>Horror</v>
      </c>
      <c r="G2448" t="str">
        <v>English</v>
      </c>
      <c r="H2448" t="str">
        <v>USA</v>
      </c>
      <c r="I2448" t="str">
        <v>PG-13</v>
      </c>
      <c r="J2448" t="str">
        <v>Ocean James</v>
      </c>
      <c r="K2448" t="str">
        <v>M. Night Shyamalan</v>
      </c>
      <c r="L2448">
        <v>432</v>
      </c>
      <c r="M2448">
        <v>1010</v>
      </c>
      <c r="N2448">
        <v>0</v>
      </c>
      <c r="O2448">
        <v>27000</v>
      </c>
      <c r="P2448">
        <v>6.2</v>
      </c>
      <c r="R2448" t="str">
        <v>The Little Vampire</v>
      </c>
      <c r="S2448">
        <v>36724</v>
      </c>
      <c r="T2448">
        <v>2000</v>
      </c>
      <c r="U2448" t="str">
        <v>2000s</v>
      </c>
      <c r="V2448" t="str">
        <v>Color</v>
      </c>
      <c r="W2448" t="str">
        <v>Adventure</v>
      </c>
      <c r="X2448" t="str">
        <v>English</v>
      </c>
      <c r="Y2448" t="str">
        <v>Germany</v>
      </c>
      <c r="Z2448" t="str">
        <v>PG</v>
      </c>
      <c r="AA2448" t="str">
        <v>Richard E. Grant</v>
      </c>
      <c r="AB2448" t="str">
        <v>Uli Edel</v>
      </c>
      <c r="AC2448">
        <v>554</v>
      </c>
      <c r="AD2448">
        <v>2216</v>
      </c>
      <c r="AE2448">
        <v>34</v>
      </c>
      <c r="AF2448">
        <v>0</v>
      </c>
      <c r="AG2448">
        <v>5.7</v>
      </c>
      <c r="AH2448">
        <v>38</v>
      </c>
      <c r="AI2448">
        <v>95</v>
      </c>
      <c r="AJ2448">
        <v>13555988</v>
      </c>
    </row>
    <row r="2449" spans="1:36" x14ac:dyDescent="0.25">
      <c r="A2449" t="str">
        <v>Orgazmo</v>
      </c>
      <c r="B2449">
        <v>35741</v>
      </c>
      <c r="C2449">
        <v>1997</v>
      </c>
      <c r="D2449" t="str">
        <v>1990s</v>
      </c>
      <c r="E2449" t="str">
        <v>Color</v>
      </c>
      <c r="F2449" t="str">
        <v>Comedy</v>
      </c>
      <c r="G2449" t="str">
        <v>English</v>
      </c>
      <c r="H2449" t="str">
        <v>USA</v>
      </c>
      <c r="I2449" t="str">
        <v>NC-17</v>
      </c>
      <c r="J2449" t="str">
        <v>Trey Parker</v>
      </c>
      <c r="K2449" t="str">
        <v>Trey Parker</v>
      </c>
      <c r="L2449">
        <v>406</v>
      </c>
      <c r="M2449">
        <v>904</v>
      </c>
      <c r="N2449">
        <v>406</v>
      </c>
      <c r="O2449">
        <v>0</v>
      </c>
      <c r="P2449">
        <v>6.2</v>
      </c>
      <c r="R2449" t="str">
        <v>The Tailor of Panama</v>
      </c>
      <c r="S2449">
        <v>37004</v>
      </c>
      <c r="T2449">
        <v>2001</v>
      </c>
      <c r="U2449" t="str">
        <v>2000s</v>
      </c>
      <c r="V2449" t="str">
        <v>Color</v>
      </c>
      <c r="W2449" t="str">
        <v>Drama</v>
      </c>
      <c r="X2449" t="str">
        <v>English</v>
      </c>
      <c r="Y2449" t="str">
        <v>USA</v>
      </c>
      <c r="Z2449" t="str">
        <v>R</v>
      </c>
      <c r="AA2449" t="str">
        <v>Daniel Radcliffe</v>
      </c>
      <c r="AB2449" t="str">
        <v>John Boorman</v>
      </c>
      <c r="AC2449">
        <v>11000</v>
      </c>
      <c r="AD2449">
        <v>14995</v>
      </c>
      <c r="AE2449">
        <v>128</v>
      </c>
      <c r="AF2449">
        <v>813</v>
      </c>
      <c r="AG2449">
        <v>6.1</v>
      </c>
      <c r="AH2449">
        <v>104</v>
      </c>
      <c r="AI2449">
        <v>109</v>
      </c>
      <c r="AJ2449">
        <v>13491653</v>
      </c>
    </row>
    <row r="2450" spans="1:36" x14ac:dyDescent="0.25">
      <c r="A2450" t="str">
        <v>Fiza</v>
      </c>
      <c r="B2450">
        <v>36842</v>
      </c>
      <c r="C2450">
        <v>2000</v>
      </c>
      <c r="D2450" t="str">
        <v>2000s</v>
      </c>
      <c r="E2450" t="str">
        <v>Black and White</v>
      </c>
      <c r="F2450" t="str">
        <v>Drama</v>
      </c>
      <c r="G2450" t="str">
        <v>Hindi</v>
      </c>
      <c r="H2450" t="str">
        <v>India</v>
      </c>
      <c r="I2450" t="str">
        <v>Not Rated</v>
      </c>
      <c r="J2450" t="str">
        <v>Karisma Kapoor</v>
      </c>
      <c r="K2450" t="str">
        <v>Khalid Mohamed</v>
      </c>
      <c r="L2450">
        <v>353</v>
      </c>
      <c r="M2450">
        <v>773</v>
      </c>
      <c r="N2450">
        <v>10</v>
      </c>
      <c r="O2450">
        <v>92</v>
      </c>
      <c r="P2450">
        <v>6.2</v>
      </c>
      <c r="R2450" t="str">
        <v>Shaun of the Dead</v>
      </c>
      <c r="S2450">
        <v>38085</v>
      </c>
      <c r="T2450">
        <v>2004</v>
      </c>
      <c r="U2450" t="str">
        <v>2000s</v>
      </c>
      <c r="V2450" t="str">
        <v>Color</v>
      </c>
      <c r="W2450" t="str">
        <v>Comedy</v>
      </c>
      <c r="X2450" t="str">
        <v>English</v>
      </c>
      <c r="Y2450" t="str">
        <v>UK</v>
      </c>
      <c r="Z2450" t="str">
        <v>R</v>
      </c>
      <c r="AA2450" t="str">
        <v>Peter Serafinowicz</v>
      </c>
      <c r="AB2450" t="str">
        <v>Edgar Wright</v>
      </c>
      <c r="AC2450">
        <v>605</v>
      </c>
      <c r="AD2450">
        <v>1686</v>
      </c>
      <c r="AE2450">
        <v>1000</v>
      </c>
      <c r="AF2450">
        <v>19000</v>
      </c>
      <c r="AG2450">
        <v>8</v>
      </c>
      <c r="AH2450">
        <v>246</v>
      </c>
      <c r="AI2450">
        <v>99</v>
      </c>
      <c r="AJ2450">
        <v>13464388</v>
      </c>
    </row>
    <row r="2451" spans="1:36" x14ac:dyDescent="0.25">
      <c r="A2451" t="str">
        <v>Redacted</v>
      </c>
      <c r="B2451">
        <v>39377</v>
      </c>
      <c r="C2451">
        <v>2007</v>
      </c>
      <c r="D2451" t="str">
        <v>2000s</v>
      </c>
      <c r="E2451" t="str">
        <v>Color</v>
      </c>
      <c r="F2451" t="str">
        <v>Crime</v>
      </c>
      <c r="G2451" t="str">
        <v>English</v>
      </c>
      <c r="H2451" t="str">
        <v>USA</v>
      </c>
      <c r="I2451" t="str">
        <v>R</v>
      </c>
      <c r="J2451" t="str">
        <v>Mike Figueroa</v>
      </c>
      <c r="K2451" t="str">
        <v>Brian De Palma</v>
      </c>
      <c r="L2451">
        <v>343</v>
      </c>
      <c r="M2451">
        <v>408</v>
      </c>
      <c r="N2451">
        <v>0</v>
      </c>
      <c r="O2451">
        <v>559</v>
      </c>
      <c r="P2451">
        <v>6.2</v>
      </c>
      <c r="R2451" t="str">
        <v>Dredd</v>
      </c>
      <c r="S2451">
        <v>40994</v>
      </c>
      <c r="T2451">
        <v>2012</v>
      </c>
      <c r="U2451" t="str">
        <v>2010s</v>
      </c>
      <c r="V2451" t="str">
        <v>Color</v>
      </c>
      <c r="W2451" t="str">
        <v>Action</v>
      </c>
      <c r="X2451" t="str">
        <v>English</v>
      </c>
      <c r="Y2451" t="str">
        <v>UK</v>
      </c>
      <c r="Z2451" t="str">
        <v>R</v>
      </c>
      <c r="AA2451" t="str">
        <v>Wood Harris</v>
      </c>
      <c r="AB2451" t="str">
        <v>Pete Travis</v>
      </c>
      <c r="AC2451">
        <v>409</v>
      </c>
      <c r="AD2451">
        <v>578</v>
      </c>
      <c r="AE2451">
        <v>38</v>
      </c>
      <c r="AF2451">
        <v>46000</v>
      </c>
      <c r="AG2451">
        <v>7.1</v>
      </c>
      <c r="AH2451">
        <v>432</v>
      </c>
      <c r="AI2451">
        <v>95</v>
      </c>
      <c r="AJ2451">
        <v>13401683</v>
      </c>
    </row>
    <row r="2452" spans="1:36" x14ac:dyDescent="0.25">
      <c r="A2452" t="str">
        <v>Breaking Upwards</v>
      </c>
      <c r="B2452">
        <v>39967</v>
      </c>
      <c r="C2452">
        <v>2009</v>
      </c>
      <c r="D2452" t="str">
        <v>2000s</v>
      </c>
      <c r="E2452" t="str">
        <v>Color</v>
      </c>
      <c r="F2452" t="str">
        <v>Romance</v>
      </c>
      <c r="G2452" t="str">
        <v>English</v>
      </c>
      <c r="H2452" t="str">
        <v>USA</v>
      </c>
      <c r="I2452" t="str">
        <v>Not Rated</v>
      </c>
      <c r="J2452" t="str">
        <v>Zoe Lister-Jones</v>
      </c>
      <c r="K2452" t="str">
        <v>Daryl Wein</v>
      </c>
      <c r="L2452">
        <v>331</v>
      </c>
      <c r="M2452">
        <v>1546</v>
      </c>
      <c r="N2452">
        <v>38</v>
      </c>
      <c r="O2452">
        <v>324</v>
      </c>
      <c r="P2452">
        <v>6.2</v>
      </c>
      <c r="R2452" t="str">
        <v>Alfie</v>
      </c>
      <c r="S2452">
        <v>38318</v>
      </c>
      <c r="T2452">
        <v>2004</v>
      </c>
      <c r="U2452" t="str">
        <v>2000s</v>
      </c>
      <c r="V2452" t="str">
        <v>Color</v>
      </c>
      <c r="W2452" t="str">
        <v>Comedy</v>
      </c>
      <c r="X2452" t="str">
        <v>English</v>
      </c>
      <c r="Y2452" t="str">
        <v>UK</v>
      </c>
      <c r="Z2452" t="str">
        <v>R</v>
      </c>
      <c r="AA2452" t="str">
        <v>Omar Epps</v>
      </c>
      <c r="AB2452" t="str">
        <v>Charles Shyer</v>
      </c>
      <c r="AC2452">
        <v>865</v>
      </c>
      <c r="AD2452">
        <v>3639</v>
      </c>
      <c r="AE2452">
        <v>14</v>
      </c>
      <c r="AF2452">
        <v>0</v>
      </c>
      <c r="AG2452">
        <v>6.2</v>
      </c>
      <c r="AH2452">
        <v>135</v>
      </c>
      <c r="AI2452">
        <v>103</v>
      </c>
      <c r="AJ2452">
        <v>13395939</v>
      </c>
    </row>
    <row r="2453" spans="1:36" x14ac:dyDescent="0.25">
      <c r="A2453" t="str">
        <v>Proof of Life</v>
      </c>
      <c r="B2453">
        <v>36786</v>
      </c>
      <c r="C2453">
        <v>2000</v>
      </c>
      <c r="D2453" t="str">
        <v>2000s</v>
      </c>
      <c r="E2453" t="str">
        <v>Color</v>
      </c>
      <c r="F2453" t="str">
        <v>Action</v>
      </c>
      <c r="G2453" t="str">
        <v>English</v>
      </c>
      <c r="H2453" t="str">
        <v>USA</v>
      </c>
      <c r="I2453" t="str">
        <v>R</v>
      </c>
      <c r="J2453" t="str">
        <v>Pamela Reed</v>
      </c>
      <c r="K2453" t="str">
        <v>Taylor Hackford</v>
      </c>
      <c r="L2453">
        <v>324</v>
      </c>
      <c r="M2453">
        <v>1013</v>
      </c>
      <c r="N2453">
        <v>138</v>
      </c>
      <c r="O2453">
        <v>892</v>
      </c>
      <c r="P2453">
        <v>6.2</v>
      </c>
      <c r="R2453" t="str">
        <v>One Night with the King</v>
      </c>
      <c r="S2453">
        <v>38813</v>
      </c>
      <c r="T2453">
        <v>2006</v>
      </c>
      <c r="U2453" t="str">
        <v>2000s</v>
      </c>
      <c r="V2453" t="str">
        <v>Color</v>
      </c>
      <c r="W2453" t="str">
        <v>Biography</v>
      </c>
      <c r="X2453" t="str">
        <v>English</v>
      </c>
      <c r="Y2453" t="str">
        <v>USA</v>
      </c>
      <c r="Z2453" t="str">
        <v>PG</v>
      </c>
      <c r="AA2453" t="str">
        <v>James Callis</v>
      </c>
      <c r="AB2453" t="str">
        <v>Michael O. Sajbel</v>
      </c>
      <c r="AC2453">
        <v>541</v>
      </c>
      <c r="AD2453">
        <v>908</v>
      </c>
      <c r="AE2453">
        <v>6</v>
      </c>
      <c r="AF2453">
        <v>0</v>
      </c>
      <c r="AG2453">
        <v>6.3</v>
      </c>
      <c r="AH2453">
        <v>36</v>
      </c>
      <c r="AI2453">
        <v>123</v>
      </c>
      <c r="AJ2453">
        <v>13391174</v>
      </c>
    </row>
    <row r="2454" spans="1:36" x14ac:dyDescent="0.25">
      <c r="A2454" t="str">
        <v>Rush Hour 3</v>
      </c>
      <c r="B2454">
        <v>39206</v>
      </c>
      <c r="C2454">
        <v>2007</v>
      </c>
      <c r="D2454" t="str">
        <v>2000s</v>
      </c>
      <c r="E2454" t="str">
        <v>Color</v>
      </c>
      <c r="F2454" t="str">
        <v>Action</v>
      </c>
      <c r="G2454" t="str">
        <v>English</v>
      </c>
      <c r="H2454" t="str">
        <v>USA</v>
      </c>
      <c r="I2454" t="str">
        <v>PG-13</v>
      </c>
      <c r="J2454" t="str">
        <v>Tzi Ma</v>
      </c>
      <c r="K2454" t="str">
        <v>Brett Ratner</v>
      </c>
      <c r="L2454">
        <v>268</v>
      </c>
      <c r="M2454">
        <v>1125</v>
      </c>
      <c r="N2454">
        <v>420</v>
      </c>
      <c r="O2454">
        <v>0</v>
      </c>
      <c r="P2454">
        <v>6.2</v>
      </c>
      <c r="R2454" t="str">
        <v>Bullets Over Broadway</v>
      </c>
      <c r="S2454">
        <v>34563</v>
      </c>
      <c r="T2454">
        <v>1994</v>
      </c>
      <c r="U2454" t="str">
        <v>1990s</v>
      </c>
      <c r="V2454" t="str">
        <v>Color</v>
      </c>
      <c r="W2454" t="str">
        <v>Comedy</v>
      </c>
      <c r="X2454" t="str">
        <v>English</v>
      </c>
      <c r="Y2454" t="str">
        <v>USA</v>
      </c>
      <c r="Z2454" t="str">
        <v>R</v>
      </c>
      <c r="AA2454" t="str">
        <v>Jim Broadbent</v>
      </c>
      <c r="AB2454" t="str">
        <v>Woody Allen</v>
      </c>
      <c r="AC2454">
        <v>1000</v>
      </c>
      <c r="AD2454">
        <v>4302</v>
      </c>
      <c r="AE2454">
        <v>11000</v>
      </c>
      <c r="AF2454">
        <v>979</v>
      </c>
      <c r="AG2454">
        <v>7.5</v>
      </c>
      <c r="AH2454">
        <v>67</v>
      </c>
      <c r="AI2454">
        <v>98</v>
      </c>
      <c r="AJ2454">
        <v>13383737</v>
      </c>
    </row>
    <row r="2455" spans="1:36" x14ac:dyDescent="0.25">
      <c r="A2455" t="str">
        <v>Finishing the Game: The Search for a New Bruce Lee</v>
      </c>
      <c r="B2455">
        <v>39282</v>
      </c>
      <c r="C2455">
        <v>2007</v>
      </c>
      <c r="D2455" t="str">
        <v>2000s</v>
      </c>
      <c r="E2455" t="str">
        <v>Color</v>
      </c>
      <c r="F2455" t="str">
        <v>Comedy</v>
      </c>
      <c r="G2455" t="str">
        <v>English</v>
      </c>
      <c r="H2455" t="str">
        <v>USA</v>
      </c>
      <c r="I2455" t="str">
        <v>Not Rated</v>
      </c>
      <c r="J2455" t="str">
        <v>Monique Gabriela Curnen</v>
      </c>
      <c r="K2455" t="str">
        <v>Justin Lin</v>
      </c>
      <c r="L2455">
        <v>239</v>
      </c>
      <c r="M2455">
        <v>734</v>
      </c>
      <c r="N2455">
        <v>681</v>
      </c>
      <c r="O2455">
        <v>155</v>
      </c>
      <c r="P2455">
        <v>6.2</v>
      </c>
      <c r="R2455" t="str">
        <v>The Deep End of the Ocean</v>
      </c>
      <c r="S2455">
        <v>36441</v>
      </c>
      <c r="T2455">
        <v>1999</v>
      </c>
      <c r="U2455" t="str">
        <v>1990s</v>
      </c>
      <c r="V2455" t="str">
        <v>Color</v>
      </c>
      <c r="W2455" t="str">
        <v>Drama</v>
      </c>
      <c r="X2455" t="str">
        <v>English</v>
      </c>
      <c r="Y2455" t="str">
        <v>USA</v>
      </c>
      <c r="Z2455" t="str">
        <v>PG-13</v>
      </c>
      <c r="AA2455" t="str">
        <v>Alexa PenaVega</v>
      </c>
      <c r="AB2455" t="str">
        <v>Ulu Grosbard</v>
      </c>
      <c r="AC2455">
        <v>2000</v>
      </c>
      <c r="AD2455">
        <v>4327</v>
      </c>
      <c r="AE2455">
        <v>22</v>
      </c>
      <c r="AF2455">
        <v>579</v>
      </c>
      <c r="AG2455">
        <v>6.3</v>
      </c>
      <c r="AH2455">
        <v>54</v>
      </c>
      <c r="AI2455">
        <v>106</v>
      </c>
      <c r="AJ2455">
        <v>13376506</v>
      </c>
    </row>
    <row r="2456" spans="1:36" x14ac:dyDescent="0.25">
      <c r="A2456" t="str">
        <v>Split Second</v>
      </c>
      <c r="B2456">
        <v>33841</v>
      </c>
      <c r="C2456">
        <v>1992</v>
      </c>
      <c r="D2456" t="str">
        <v>1990s</v>
      </c>
      <c r="E2456" t="str">
        <v>Color</v>
      </c>
      <c r="F2456" t="str">
        <v>Action</v>
      </c>
      <c r="G2456" t="str">
        <v>English</v>
      </c>
      <c r="H2456" t="str">
        <v>UK</v>
      </c>
      <c r="I2456" t="str">
        <v>R</v>
      </c>
      <c r="J2456" t="str">
        <v>Michael J. Pollard</v>
      </c>
      <c r="K2456" t="str">
        <v>Tony Maylam</v>
      </c>
      <c r="L2456">
        <v>206</v>
      </c>
      <c r="M2456">
        <v>493</v>
      </c>
      <c r="N2456">
        <v>6</v>
      </c>
      <c r="O2456">
        <v>0</v>
      </c>
      <c r="P2456">
        <v>6.2</v>
      </c>
      <c r="R2456" t="str">
        <v>Friends with Money</v>
      </c>
      <c r="S2456">
        <v>38988</v>
      </c>
      <c r="T2456">
        <v>2006</v>
      </c>
      <c r="U2456" t="str">
        <v>2000s</v>
      </c>
      <c r="V2456" t="str">
        <v>Color</v>
      </c>
      <c r="W2456" t="str">
        <v>Comedy</v>
      </c>
      <c r="X2456" t="str">
        <v>English</v>
      </c>
      <c r="Y2456" t="str">
        <v>USA</v>
      </c>
      <c r="Z2456" t="str">
        <v>R</v>
      </c>
      <c r="AA2456" t="str">
        <v>Greg Germann</v>
      </c>
      <c r="AB2456" t="str">
        <v>Nicole Holofcener</v>
      </c>
      <c r="AC2456">
        <v>435</v>
      </c>
      <c r="AD2456">
        <v>1140</v>
      </c>
      <c r="AE2456">
        <v>132</v>
      </c>
      <c r="AF2456">
        <v>515</v>
      </c>
      <c r="AG2456">
        <v>5.9</v>
      </c>
      <c r="AH2456">
        <v>111</v>
      </c>
      <c r="AI2456">
        <v>88</v>
      </c>
      <c r="AJ2456">
        <v>13367101</v>
      </c>
    </row>
    <row r="2457" spans="1:36" x14ac:dyDescent="0.25">
      <c r="A2457" t="str">
        <v>ChÃ©ri</v>
      </c>
      <c r="B2457">
        <v>39986</v>
      </c>
      <c r="C2457">
        <v>2009</v>
      </c>
      <c r="D2457" t="str">
        <v>2000s</v>
      </c>
      <c r="E2457" t="str">
        <v>Color</v>
      </c>
      <c r="F2457" t="str">
        <v>Comedy</v>
      </c>
      <c r="G2457" t="str">
        <v>English</v>
      </c>
      <c r="H2457" t="str">
        <v>UK</v>
      </c>
      <c r="I2457" t="str">
        <v>R</v>
      </c>
      <c r="J2457" t="str">
        <v>Tom Burke</v>
      </c>
      <c r="K2457" t="str">
        <v>Stephen Frears</v>
      </c>
      <c r="L2457">
        <v>201</v>
      </c>
      <c r="M2457">
        <v>365</v>
      </c>
      <c r="N2457">
        <v>350</v>
      </c>
      <c r="O2457">
        <v>0</v>
      </c>
      <c r="P2457">
        <v>6.2</v>
      </c>
      <c r="R2457" t="str">
        <v>Labor Day</v>
      </c>
      <c r="S2457">
        <v>41400</v>
      </c>
      <c r="T2457">
        <v>2013</v>
      </c>
      <c r="U2457" t="str">
        <v>2010s</v>
      </c>
      <c r="V2457" t="str">
        <v>Color</v>
      </c>
      <c r="W2457" t="str">
        <v>Drama</v>
      </c>
      <c r="X2457" t="str">
        <v>English</v>
      </c>
      <c r="Y2457" t="str">
        <v>USA</v>
      </c>
      <c r="Z2457" t="str">
        <v>PG-13</v>
      </c>
      <c r="AA2457" t="str">
        <v>J.K. Simmons</v>
      </c>
      <c r="AB2457" t="str">
        <v>Jason Reitman</v>
      </c>
      <c r="AC2457">
        <v>24000</v>
      </c>
      <c r="AD2457">
        <v>39307</v>
      </c>
      <c r="AE2457">
        <v>655</v>
      </c>
      <c r="AF2457">
        <v>0</v>
      </c>
      <c r="AG2457">
        <v>6.9</v>
      </c>
      <c r="AH2457">
        <v>217</v>
      </c>
      <c r="AI2457">
        <v>111</v>
      </c>
      <c r="AJ2457">
        <v>13362308</v>
      </c>
    </row>
    <row r="2458" spans="1:36" x14ac:dyDescent="0.25">
      <c r="A2458" t="str">
        <v>The Saint</v>
      </c>
      <c r="B2458">
        <v>35616</v>
      </c>
      <c r="C2458">
        <v>1997</v>
      </c>
      <c r="D2458" t="str">
        <v>1990s</v>
      </c>
      <c r="E2458" t="str">
        <v>Color</v>
      </c>
      <c r="F2458" t="str">
        <v>Action</v>
      </c>
      <c r="G2458" t="str">
        <v>English</v>
      </c>
      <c r="H2458" t="str">
        <v>USA</v>
      </c>
      <c r="I2458" t="str">
        <v>PG-13</v>
      </c>
      <c r="J2458" t="str">
        <v>Alun Armstrong</v>
      </c>
      <c r="K2458" t="str">
        <v>Phillip Noyce</v>
      </c>
      <c r="L2458">
        <v>192</v>
      </c>
      <c r="M2458">
        <v>475</v>
      </c>
      <c r="N2458">
        <v>176</v>
      </c>
      <c r="O2458">
        <v>0</v>
      </c>
      <c r="P2458">
        <v>6.2</v>
      </c>
      <c r="R2458" t="str">
        <v>The Haunting of Molly Hartley</v>
      </c>
      <c r="S2458">
        <v>39593</v>
      </c>
      <c r="T2458">
        <v>2008</v>
      </c>
      <c r="U2458" t="str">
        <v>2000s</v>
      </c>
      <c r="V2458" t="str">
        <v>Color</v>
      </c>
      <c r="W2458" t="str">
        <v>Drama</v>
      </c>
      <c r="X2458" t="str">
        <v>English</v>
      </c>
      <c r="Y2458" t="str">
        <v>USA</v>
      </c>
      <c r="Z2458" t="str">
        <v>PG-13</v>
      </c>
      <c r="AA2458" t="str">
        <v>Jessica Lowndes</v>
      </c>
      <c r="AB2458" t="str">
        <v>Mickey Liddell</v>
      </c>
      <c r="AC2458">
        <v>1000</v>
      </c>
      <c r="AD2458">
        <v>4856</v>
      </c>
      <c r="AE2458">
        <v>7</v>
      </c>
      <c r="AF2458">
        <v>562</v>
      </c>
      <c r="AG2458">
        <v>3.8</v>
      </c>
      <c r="AH2458">
        <v>74</v>
      </c>
      <c r="AI2458">
        <v>82</v>
      </c>
      <c r="AJ2458">
        <v>13350177</v>
      </c>
    </row>
    <row r="2459" spans="1:36" x14ac:dyDescent="0.25">
      <c r="A2459" t="str">
        <v>Never Say Never Again</v>
      </c>
      <c r="B2459">
        <v>30429</v>
      </c>
      <c r="C2459">
        <v>1983</v>
      </c>
      <c r="D2459" t="str">
        <v>1980s</v>
      </c>
      <c r="E2459" t="str">
        <v>Color</v>
      </c>
      <c r="F2459" t="str">
        <v>Action</v>
      </c>
      <c r="G2459" t="str">
        <v>English</v>
      </c>
      <c r="H2459" t="str">
        <v>UK</v>
      </c>
      <c r="I2459" t="str">
        <v>PG</v>
      </c>
      <c r="J2459" t="str">
        <v>Bernie Casey</v>
      </c>
      <c r="K2459" t="str">
        <v>Irvin Kershner</v>
      </c>
      <c r="L2459">
        <v>180</v>
      </c>
      <c r="M2459">
        <v>762</v>
      </c>
      <c r="N2459">
        <v>883</v>
      </c>
      <c r="O2459">
        <v>0</v>
      </c>
      <c r="P2459">
        <v>6.2</v>
      </c>
      <c r="R2459" t="str">
        <v>De-Lovely</v>
      </c>
      <c r="S2459">
        <v>38140</v>
      </c>
      <c r="T2459">
        <v>2004</v>
      </c>
      <c r="U2459" t="str">
        <v>2000s</v>
      </c>
      <c r="V2459" t="str">
        <v>Black and White</v>
      </c>
      <c r="W2459" t="str">
        <v>Biography</v>
      </c>
      <c r="X2459" t="str">
        <v>English</v>
      </c>
      <c r="Y2459" t="str">
        <v>USA</v>
      </c>
      <c r="Z2459" t="str">
        <v>PG-13</v>
      </c>
      <c r="AA2459" t="str">
        <v>Kevin McNally</v>
      </c>
      <c r="AB2459" t="str">
        <v>Irwin Winkler</v>
      </c>
      <c r="AC2459">
        <v>427</v>
      </c>
      <c r="AD2459">
        <v>729</v>
      </c>
      <c r="AE2459">
        <v>34</v>
      </c>
      <c r="AF2459">
        <v>1000</v>
      </c>
      <c r="AG2459">
        <v>6.6</v>
      </c>
      <c r="AH2459">
        <v>119</v>
      </c>
      <c r="AI2459">
        <v>125</v>
      </c>
      <c r="AJ2459">
        <v>13337299</v>
      </c>
    </row>
    <row r="2460" spans="1:36" x14ac:dyDescent="0.25">
      <c r="A2460" t="str">
        <v>Kung Pow: Enter the Fist</v>
      </c>
      <c r="B2460">
        <v>37305</v>
      </c>
      <c r="C2460">
        <v>2002</v>
      </c>
      <c r="D2460" t="str">
        <v>2000s</v>
      </c>
      <c r="E2460" t="str">
        <v>Color</v>
      </c>
      <c r="F2460" t="str">
        <v>Action</v>
      </c>
      <c r="G2460" t="str">
        <v>English</v>
      </c>
      <c r="H2460" t="str">
        <v>USA</v>
      </c>
      <c r="I2460" t="str">
        <v>PG-13</v>
      </c>
      <c r="J2460" t="str">
        <v>Steve Oedekerk</v>
      </c>
      <c r="K2460" t="str">
        <v>Steve Oedekerk</v>
      </c>
      <c r="L2460">
        <v>176</v>
      </c>
      <c r="M2460">
        <v>361</v>
      </c>
      <c r="N2460">
        <v>176</v>
      </c>
      <c r="O2460">
        <v>0</v>
      </c>
      <c r="P2460">
        <v>6.2</v>
      </c>
      <c r="R2460" t="str">
        <v>The Tree of Life</v>
      </c>
      <c r="S2460">
        <v>40895</v>
      </c>
      <c r="T2460">
        <v>2011</v>
      </c>
      <c r="U2460" t="str">
        <v>2010s</v>
      </c>
      <c r="V2460" t="str">
        <v>Color</v>
      </c>
      <c r="W2460" t="str">
        <v>Drama</v>
      </c>
      <c r="X2460" t="str">
        <v>English</v>
      </c>
      <c r="Y2460" t="str">
        <v>USA</v>
      </c>
      <c r="Z2460" t="str">
        <v>PG-13</v>
      </c>
      <c r="AA2460" t="str">
        <v>Brad Pitt</v>
      </c>
      <c r="AB2460" t="str">
        <v>Terrence Malick</v>
      </c>
      <c r="AC2460">
        <v>11000</v>
      </c>
      <c r="AD2460">
        <v>13021</v>
      </c>
      <c r="AE2460">
        <v>0</v>
      </c>
      <c r="AF2460">
        <v>39000</v>
      </c>
      <c r="AG2460">
        <v>6.7</v>
      </c>
      <c r="AH2460">
        <v>584</v>
      </c>
      <c r="AI2460">
        <v>139</v>
      </c>
      <c r="AJ2460">
        <v>13303319</v>
      </c>
    </row>
    <row r="2461" spans="1:36" x14ac:dyDescent="0.25">
      <c r="A2461" t="str">
        <v>Step Up 2: The Streets</v>
      </c>
      <c r="B2461">
        <v>39643</v>
      </c>
      <c r="C2461">
        <v>2008</v>
      </c>
      <c r="D2461" t="str">
        <v>2000s</v>
      </c>
      <c r="E2461" t="str">
        <v>Color</v>
      </c>
      <c r="F2461" t="str">
        <v>Drama</v>
      </c>
      <c r="G2461" t="str">
        <v>English</v>
      </c>
      <c r="H2461" t="str">
        <v>USA</v>
      </c>
      <c r="I2461" t="str">
        <v>PG-13</v>
      </c>
      <c r="J2461" t="str">
        <v>Cassie Ventura</v>
      </c>
      <c r="K2461" t="str">
        <v>Jon M. Chu</v>
      </c>
      <c r="L2461">
        <v>158</v>
      </c>
      <c r="M2461">
        <v>816</v>
      </c>
      <c r="N2461">
        <v>209</v>
      </c>
      <c r="O2461">
        <v>0</v>
      </c>
      <c r="P2461">
        <v>6.2</v>
      </c>
      <c r="R2461" t="str">
        <v>Woodstock</v>
      </c>
      <c r="S2461">
        <v>25805</v>
      </c>
      <c r="T2461">
        <v>1970</v>
      </c>
      <c r="U2461" t="str">
        <v>1970s</v>
      </c>
      <c r="V2461" t="str">
        <v>Color</v>
      </c>
      <c r="W2461" t="str">
        <v>Documentary</v>
      </c>
      <c r="X2461" t="str">
        <v>English</v>
      </c>
      <c r="Y2461" t="str">
        <v>USA</v>
      </c>
      <c r="Z2461" t="str">
        <v>R</v>
      </c>
      <c r="AA2461" t="str">
        <v>Joe Cocker</v>
      </c>
      <c r="AB2461" t="str">
        <v>Michael Wadleigh</v>
      </c>
      <c r="AC2461">
        <v>262</v>
      </c>
      <c r="AD2461">
        <v>778</v>
      </c>
      <c r="AE2461">
        <v>14</v>
      </c>
      <c r="AF2461">
        <v>0</v>
      </c>
      <c r="AG2461">
        <v>8.1</v>
      </c>
      <c r="AH2461">
        <v>53</v>
      </c>
      <c r="AI2461">
        <v>215</v>
      </c>
      <c r="AJ2461">
        <v>13300000</v>
      </c>
    </row>
    <row r="2462" spans="1:36" x14ac:dyDescent="0.25">
      <c r="A2462" t="str">
        <v>Shanghai Knights</v>
      </c>
      <c r="B2462">
        <v>37720</v>
      </c>
      <c r="C2462">
        <v>2003</v>
      </c>
      <c r="D2462" t="str">
        <v>2000s</v>
      </c>
      <c r="E2462" t="str">
        <v>Color</v>
      </c>
      <c r="F2462" t="str">
        <v>Action</v>
      </c>
      <c r="G2462" t="str">
        <v>English</v>
      </c>
      <c r="H2462" t="str">
        <v>USA</v>
      </c>
      <c r="I2462" t="str">
        <v>PG-13</v>
      </c>
      <c r="J2462" t="str">
        <v>Fann Wong</v>
      </c>
      <c r="K2462" t="str">
        <v>David Dobkin</v>
      </c>
      <c r="L2462">
        <v>154</v>
      </c>
      <c r="M2462">
        <v>428</v>
      </c>
      <c r="N2462">
        <v>71</v>
      </c>
      <c r="O2462">
        <v>955</v>
      </c>
      <c r="P2462">
        <v>6.2</v>
      </c>
      <c r="R2462" t="str">
        <v>Lone Star</v>
      </c>
      <c r="S2462">
        <v>35149</v>
      </c>
      <c r="T2462">
        <v>1996</v>
      </c>
      <c r="U2462" t="str">
        <v>1990s</v>
      </c>
      <c r="V2462" t="str">
        <v>Color</v>
      </c>
      <c r="W2462" t="str">
        <v>Drama</v>
      </c>
      <c r="X2462" t="str">
        <v>English</v>
      </c>
      <c r="Y2462" t="str">
        <v>USA</v>
      </c>
      <c r="Z2462" t="str">
        <v>R</v>
      </c>
      <c r="AA2462" t="str">
        <v>Matthew McConaughey</v>
      </c>
      <c r="AB2462" t="str">
        <v>John Sayles</v>
      </c>
      <c r="AC2462">
        <v>11000</v>
      </c>
      <c r="AD2462">
        <v>11400</v>
      </c>
      <c r="AE2462">
        <v>407</v>
      </c>
      <c r="AF2462">
        <v>0</v>
      </c>
      <c r="AG2462">
        <v>7.6</v>
      </c>
      <c r="AH2462">
        <v>68</v>
      </c>
      <c r="AI2462">
        <v>135</v>
      </c>
      <c r="AJ2462">
        <v>13269963</v>
      </c>
    </row>
    <row r="2463" spans="1:36" x14ac:dyDescent="0.25">
      <c r="A2463" t="str">
        <v>Porky's</v>
      </c>
      <c r="B2463">
        <v>29774</v>
      </c>
      <c r="C2463">
        <v>1981</v>
      </c>
      <c r="D2463" t="str">
        <v>1980s</v>
      </c>
      <c r="E2463" t="str">
        <v>Color</v>
      </c>
      <c r="F2463" t="str">
        <v>Comedy</v>
      </c>
      <c r="G2463" t="str">
        <v>English</v>
      </c>
      <c r="H2463" t="str">
        <v>Canada</v>
      </c>
      <c r="I2463" t="str">
        <v>R</v>
      </c>
      <c r="J2463" t="str">
        <v>Art Hindle</v>
      </c>
      <c r="K2463" t="str">
        <v>Bob Clark</v>
      </c>
      <c r="L2463">
        <v>110</v>
      </c>
      <c r="M2463">
        <v>582</v>
      </c>
      <c r="N2463">
        <v>84</v>
      </c>
      <c r="O2463">
        <v>0</v>
      </c>
      <c r="P2463">
        <v>6.2</v>
      </c>
      <c r="R2463" t="str">
        <v>American Outlaws</v>
      </c>
      <c r="S2463">
        <v>37193</v>
      </c>
      <c r="T2463">
        <v>2001</v>
      </c>
      <c r="U2463" t="str">
        <v>2000s</v>
      </c>
      <c r="V2463" t="str">
        <v>Color</v>
      </c>
      <c r="W2463" t="str">
        <v>Action</v>
      </c>
      <c r="X2463" t="str">
        <v>English</v>
      </c>
      <c r="Y2463" t="str">
        <v>USA</v>
      </c>
      <c r="Z2463" t="str">
        <v>PG-13</v>
      </c>
      <c r="AA2463" t="str">
        <v>Gregory Smith</v>
      </c>
      <c r="AB2463" t="str">
        <v>Les Mayfield</v>
      </c>
      <c r="AC2463">
        <v>694</v>
      </c>
      <c r="AD2463">
        <v>1668</v>
      </c>
      <c r="AE2463">
        <v>10</v>
      </c>
      <c r="AF2463">
        <v>433</v>
      </c>
      <c r="AG2463">
        <v>6</v>
      </c>
      <c r="AH2463">
        <v>44</v>
      </c>
      <c r="AI2463">
        <v>94</v>
      </c>
      <c r="AJ2463">
        <v>13264986</v>
      </c>
    </row>
    <row r="2464" spans="1:36" x14ac:dyDescent="0.25">
      <c r="A2464" t="str">
        <v>Cinco de Mayo, La Batalla</v>
      </c>
      <c r="B2464">
        <v>41347</v>
      </c>
      <c r="C2464">
        <v>2013</v>
      </c>
      <c r="D2464" t="str">
        <v>2010s</v>
      </c>
      <c r="E2464" t="str">
        <v>Color</v>
      </c>
      <c r="F2464" t="str">
        <v>Drama</v>
      </c>
      <c r="G2464" t="str">
        <v>Spanish</v>
      </c>
      <c r="H2464" t="str">
        <v>Mexico</v>
      </c>
      <c r="I2464" t="str">
        <v>R</v>
      </c>
      <c r="J2464" t="str">
        <v>Jorge Luis Moreno</v>
      </c>
      <c r="K2464" t="str">
        <v>Rafa Lara</v>
      </c>
      <c r="L2464">
        <v>78</v>
      </c>
      <c r="M2464">
        <v>221</v>
      </c>
      <c r="N2464">
        <v>21</v>
      </c>
      <c r="O2464">
        <v>874</v>
      </c>
      <c r="P2464">
        <v>6.2</v>
      </c>
      <c r="R2464" t="str">
        <v>Case 39</v>
      </c>
      <c r="S2464">
        <v>40054</v>
      </c>
      <c r="T2464">
        <v>2009</v>
      </c>
      <c r="U2464" t="str">
        <v>2000s</v>
      </c>
      <c r="V2464" t="str">
        <v>Color</v>
      </c>
      <c r="W2464" t="str">
        <v>Horror</v>
      </c>
      <c r="X2464" t="str">
        <v>English</v>
      </c>
      <c r="Y2464" t="str">
        <v>USA</v>
      </c>
      <c r="Z2464" t="str">
        <v>R</v>
      </c>
      <c r="AA2464" t="str">
        <v>Bradley Cooper</v>
      </c>
      <c r="AB2464" t="str">
        <v>Christian Alvart</v>
      </c>
      <c r="AC2464">
        <v>14000</v>
      </c>
      <c r="AD2464">
        <v>15790</v>
      </c>
      <c r="AE2464">
        <v>22</v>
      </c>
      <c r="AF2464">
        <v>0</v>
      </c>
      <c r="AG2464">
        <v>6.2</v>
      </c>
      <c r="AH2464">
        <v>167</v>
      </c>
      <c r="AI2464">
        <v>109</v>
      </c>
      <c r="AJ2464">
        <v>13248477</v>
      </c>
    </row>
    <row r="2465" spans="1:36" x14ac:dyDescent="0.25">
      <c r="A2465" t="str">
        <v>Ong-bak 2</v>
      </c>
      <c r="B2465">
        <v>39463</v>
      </c>
      <c r="C2465">
        <v>2008</v>
      </c>
      <c r="D2465" t="str">
        <v>2000s</v>
      </c>
      <c r="E2465" t="str">
        <v>Color</v>
      </c>
      <c r="F2465" t="str">
        <v>Action</v>
      </c>
      <c r="G2465" t="str">
        <v>Thai</v>
      </c>
      <c r="H2465" t="str">
        <v>Thailand</v>
      </c>
      <c r="I2465" t="str">
        <v>R</v>
      </c>
      <c r="J2465" t="str">
        <v>Nirut Sirichanya</v>
      </c>
      <c r="K2465" t="str">
        <v>Tony Jaa</v>
      </c>
      <c r="L2465">
        <v>64</v>
      </c>
      <c r="M2465">
        <v>134</v>
      </c>
      <c r="N2465">
        <v>0</v>
      </c>
      <c r="O2465">
        <v>0</v>
      </c>
      <c r="P2465">
        <v>6.2</v>
      </c>
      <c r="R2465" t="str">
        <v>Daddy Day Camp</v>
      </c>
      <c r="S2465">
        <v>39145</v>
      </c>
      <c r="T2465">
        <v>2007</v>
      </c>
      <c r="U2465" t="str">
        <v>2000s</v>
      </c>
      <c r="V2465" t="str">
        <v>Color</v>
      </c>
      <c r="W2465" t="str">
        <v>Comedy</v>
      </c>
      <c r="X2465" t="str">
        <v>English</v>
      </c>
      <c r="Y2465" t="str">
        <v>USA</v>
      </c>
      <c r="Z2465" t="str">
        <v>PG</v>
      </c>
      <c r="AA2465" t="str">
        <v>Lochlyn Munro</v>
      </c>
      <c r="AB2465" t="str">
        <v>Fred Savage</v>
      </c>
      <c r="AC2465">
        <v>555</v>
      </c>
      <c r="AD2465">
        <v>1752</v>
      </c>
      <c r="AE2465">
        <v>0</v>
      </c>
      <c r="AF2465">
        <v>256</v>
      </c>
      <c r="AG2465">
        <v>2.9</v>
      </c>
      <c r="AH2465">
        <v>52</v>
      </c>
      <c r="AI2465">
        <v>89</v>
      </c>
      <c r="AJ2465">
        <v>13235267</v>
      </c>
    </row>
    <row r="2466" spans="1:36" x14ac:dyDescent="0.25">
      <c r="A2466" t="str">
        <v>Murder by Numbers</v>
      </c>
      <c r="B2466">
        <v>37296</v>
      </c>
      <c r="C2466">
        <v>2002</v>
      </c>
      <c r="D2466" t="str">
        <v>2000s</v>
      </c>
      <c r="E2466" t="str">
        <v>Color</v>
      </c>
      <c r="F2466" t="str">
        <v>Crime</v>
      </c>
      <c r="G2466" t="str">
        <v>English</v>
      </c>
      <c r="H2466" t="str">
        <v>USA</v>
      </c>
      <c r="I2466" t="str">
        <v>R</v>
      </c>
      <c r="J2466" t="str">
        <v>Ryan Gosling</v>
      </c>
      <c r="K2466" t="str">
        <v>Barbet Schroeder</v>
      </c>
      <c r="L2466">
        <v>33000</v>
      </c>
      <c r="M2466">
        <v>34606</v>
      </c>
      <c r="N2466">
        <v>58</v>
      </c>
      <c r="O2466">
        <v>0</v>
      </c>
      <c r="P2466">
        <v>6.1</v>
      </c>
      <c r="R2466" t="str">
        <v>Inside Llewyn Davis</v>
      </c>
      <c r="S2466">
        <v>41317</v>
      </c>
      <c r="T2466">
        <v>2013</v>
      </c>
      <c r="U2466" t="str">
        <v>2010s</v>
      </c>
      <c r="V2466" t="str">
        <v>Color</v>
      </c>
      <c r="W2466" t="str">
        <v>Drama</v>
      </c>
      <c r="X2466" t="str">
        <v>English</v>
      </c>
      <c r="Y2466" t="str">
        <v>USA</v>
      </c>
      <c r="Z2466" t="str">
        <v>R</v>
      </c>
      <c r="AA2466" t="str">
        <v>Justin Timberlake</v>
      </c>
      <c r="AB2466" t="str">
        <v>Ethan Coen</v>
      </c>
      <c r="AC2466">
        <v>3000</v>
      </c>
      <c r="AD2466">
        <v>4082</v>
      </c>
      <c r="AE2466">
        <v>1000</v>
      </c>
      <c r="AF2466">
        <v>26000</v>
      </c>
      <c r="AG2466">
        <v>7.4</v>
      </c>
      <c r="AH2466">
        <v>535</v>
      </c>
      <c r="AI2466">
        <v>104</v>
      </c>
      <c r="AJ2466">
        <v>13214255</v>
      </c>
    </row>
    <row r="2467" spans="1:36" x14ac:dyDescent="0.25">
      <c r="A2467" t="str">
        <v>The Slaughter Rule</v>
      </c>
      <c r="B2467">
        <v>37483</v>
      </c>
      <c r="C2467">
        <v>2002</v>
      </c>
      <c r="D2467" t="str">
        <v>2000s</v>
      </c>
      <c r="E2467" t="str">
        <v>Color</v>
      </c>
      <c r="F2467" t="str">
        <v>Drama</v>
      </c>
      <c r="G2467" t="str">
        <v>English</v>
      </c>
      <c r="H2467" t="str">
        <v>USA</v>
      </c>
      <c r="I2467" t="str">
        <v>R</v>
      </c>
      <c r="J2467" t="str">
        <v>Ryan Gosling</v>
      </c>
      <c r="K2467" t="str">
        <v>Alex Smith</v>
      </c>
      <c r="L2467">
        <v>33000</v>
      </c>
      <c r="M2467">
        <v>35294</v>
      </c>
      <c r="N2467">
        <v>12</v>
      </c>
      <c r="O2467">
        <v>183</v>
      </c>
      <c r="P2467">
        <v>6.1</v>
      </c>
      <c r="R2467" t="str">
        <v>Ghost Town</v>
      </c>
      <c r="S2467">
        <v>39539</v>
      </c>
      <c r="T2467">
        <v>2008</v>
      </c>
      <c r="U2467" t="str">
        <v>2000s</v>
      </c>
      <c r="V2467" t="str">
        <v>Color</v>
      </c>
      <c r="W2467" t="str">
        <v>Comedy</v>
      </c>
      <c r="X2467" t="str">
        <v>English</v>
      </c>
      <c r="Y2467" t="str">
        <v>USA</v>
      </c>
      <c r="Z2467" t="str">
        <v>PG-13</v>
      </c>
      <c r="AA2467" t="str">
        <v>Aasif Mandvi</v>
      </c>
      <c r="AB2467" t="str">
        <v>David Koepp</v>
      </c>
      <c r="AC2467">
        <v>346</v>
      </c>
      <c r="AD2467">
        <v>500</v>
      </c>
      <c r="AE2467">
        <v>192</v>
      </c>
      <c r="AF2467">
        <v>0</v>
      </c>
      <c r="AG2467">
        <v>6.7</v>
      </c>
      <c r="AH2467">
        <v>210</v>
      </c>
      <c r="AI2467">
        <v>102</v>
      </c>
      <c r="AJ2467">
        <v>13214030</v>
      </c>
    </row>
    <row r="2468" spans="1:36" x14ac:dyDescent="0.25">
      <c r="A2468" t="str">
        <v>Snow White and the Huntsman</v>
      </c>
      <c r="B2468">
        <v>40918</v>
      </c>
      <c r="C2468">
        <v>2012</v>
      </c>
      <c r="D2468" t="str">
        <v>2010s</v>
      </c>
      <c r="E2468" t="str">
        <v>Color</v>
      </c>
      <c r="F2468" t="str">
        <v>Action</v>
      </c>
      <c r="G2468" t="str">
        <v>English</v>
      </c>
      <c r="H2468" t="str">
        <v>USA</v>
      </c>
      <c r="I2468" t="str">
        <v>PG-13</v>
      </c>
      <c r="J2468" t="str">
        <v>Chris Hemsworth</v>
      </c>
      <c r="K2468" t="str">
        <v>Rupert Sanders</v>
      </c>
      <c r="L2468">
        <v>26000</v>
      </c>
      <c r="M2468">
        <v>72881</v>
      </c>
      <c r="N2468">
        <v>274</v>
      </c>
      <c r="O2468">
        <v>53000</v>
      </c>
      <c r="P2468">
        <v>6.1</v>
      </c>
      <c r="R2468" t="str">
        <v>Feardotcom</v>
      </c>
      <c r="S2468">
        <v>37452</v>
      </c>
      <c r="T2468">
        <v>2002</v>
      </c>
      <c r="U2468" t="str">
        <v>2000s</v>
      </c>
      <c r="V2468" t="str">
        <v>Color</v>
      </c>
      <c r="W2468" t="str">
        <v>Crime</v>
      </c>
      <c r="X2468" t="str">
        <v>English</v>
      </c>
      <c r="Y2468" t="str">
        <v>UK</v>
      </c>
      <c r="Z2468" t="str">
        <v>R</v>
      </c>
      <c r="AA2468" t="str">
        <v>Natascha McElhone</v>
      </c>
      <c r="AB2468" t="str">
        <v>William Malone</v>
      </c>
      <c r="AC2468">
        <v>2000</v>
      </c>
      <c r="AD2468">
        <v>4262</v>
      </c>
      <c r="AE2468">
        <v>37</v>
      </c>
      <c r="AF2468">
        <v>612</v>
      </c>
      <c r="AG2468">
        <v>3.3</v>
      </c>
      <c r="AH2468">
        <v>104</v>
      </c>
      <c r="AI2468">
        <v>101</v>
      </c>
      <c r="AJ2468">
        <v>13208023</v>
      </c>
    </row>
    <row r="2469" spans="1:36" x14ac:dyDescent="0.25">
      <c r="A2469" t="str">
        <v>Vacation</v>
      </c>
      <c r="B2469">
        <v>42219</v>
      </c>
      <c r="C2469">
        <v>2015</v>
      </c>
      <c r="D2469" t="str">
        <v>2010s</v>
      </c>
      <c r="E2469" t="str">
        <v>Color</v>
      </c>
      <c r="F2469" t="str">
        <v>Adventure</v>
      </c>
      <c r="G2469" t="str">
        <v>English</v>
      </c>
      <c r="H2469" t="str">
        <v>USA</v>
      </c>
      <c r="I2469" t="str">
        <v>R</v>
      </c>
      <c r="J2469" t="str">
        <v>Chris Hemsworth</v>
      </c>
      <c r="K2469" t="str">
        <v>John Francis Daley</v>
      </c>
      <c r="L2469">
        <v>26000</v>
      </c>
      <c r="M2469">
        <v>40312</v>
      </c>
      <c r="N2469">
        <v>0</v>
      </c>
      <c r="O2469">
        <v>28000</v>
      </c>
      <c r="P2469">
        <v>6.1</v>
      </c>
      <c r="R2469" t="str">
        <v>Frailty</v>
      </c>
      <c r="S2469">
        <v>36935</v>
      </c>
      <c r="T2469">
        <v>2001</v>
      </c>
      <c r="U2469" t="str">
        <v>2000s</v>
      </c>
      <c r="V2469" t="str">
        <v>Color</v>
      </c>
      <c r="W2469" t="str">
        <v>Crime</v>
      </c>
      <c r="X2469" t="str">
        <v>English</v>
      </c>
      <c r="Y2469" t="str">
        <v>USA</v>
      </c>
      <c r="Z2469" t="str">
        <v>R</v>
      </c>
      <c r="AA2469" t="str">
        <v>Matthew McConaughey</v>
      </c>
      <c r="AB2469" t="str">
        <v>Bill Paxton</v>
      </c>
      <c r="AC2469">
        <v>11000</v>
      </c>
      <c r="AD2469">
        <v>12237</v>
      </c>
      <c r="AE2469">
        <v>0</v>
      </c>
      <c r="AF2469">
        <v>5000</v>
      </c>
      <c r="AG2469">
        <v>7.3</v>
      </c>
      <c r="AH2469">
        <v>161</v>
      </c>
      <c r="AI2469">
        <v>100</v>
      </c>
      <c r="AJ2469">
        <v>13103828</v>
      </c>
    </row>
    <row r="2470" spans="1:36" x14ac:dyDescent="0.25">
      <c r="A2470" t="str">
        <v>The Expendables 3</v>
      </c>
      <c r="B2470">
        <v>41877</v>
      </c>
      <c r="C2470">
        <v>2014</v>
      </c>
      <c r="D2470" t="str">
        <v>2010s</v>
      </c>
      <c r="E2470" t="str">
        <v>Color</v>
      </c>
      <c r="F2470" t="str">
        <v>Action</v>
      </c>
      <c r="G2470" t="str">
        <v>English</v>
      </c>
      <c r="H2470" t="str">
        <v>USA</v>
      </c>
      <c r="I2470" t="str">
        <v>PG-13</v>
      </c>
      <c r="J2470" t="str">
        <v>Jason Statham</v>
      </c>
      <c r="K2470" t="str">
        <v>Patrick Hughes</v>
      </c>
      <c r="L2470">
        <v>26000</v>
      </c>
      <c r="M2470">
        <v>52610</v>
      </c>
      <c r="N2470">
        <v>385</v>
      </c>
      <c r="O2470">
        <v>56000</v>
      </c>
      <c r="P2470">
        <v>6.1</v>
      </c>
      <c r="R2470" t="str">
        <v>Playing for Keeps</v>
      </c>
      <c r="S2470">
        <v>40950</v>
      </c>
      <c r="T2470">
        <v>2012</v>
      </c>
      <c r="U2470" t="str">
        <v>2010s</v>
      </c>
      <c r="V2470" t="str">
        <v>Color</v>
      </c>
      <c r="W2470" t="str">
        <v>Comedy</v>
      </c>
      <c r="X2470" t="str">
        <v>English</v>
      </c>
      <c r="Y2470" t="str">
        <v>USA</v>
      </c>
      <c r="Z2470" t="str">
        <v>PG-13</v>
      </c>
      <c r="AA2470" t="str">
        <v>Gerard Butler</v>
      </c>
      <c r="AB2470" t="str">
        <v>Gabriele Muccino</v>
      </c>
      <c r="AC2470">
        <v>18000</v>
      </c>
      <c r="AD2470">
        <v>23122</v>
      </c>
      <c r="AE2470">
        <v>125</v>
      </c>
      <c r="AF2470">
        <v>0</v>
      </c>
      <c r="AG2470">
        <v>5.7</v>
      </c>
      <c r="AH2470">
        <v>135</v>
      </c>
      <c r="AI2470">
        <v>105</v>
      </c>
      <c r="AJ2470">
        <v>13101142</v>
      </c>
    </row>
    <row r="2471" spans="1:36" x14ac:dyDescent="0.25">
      <c r="A2471" t="str">
        <v>The Mexican</v>
      </c>
      <c r="B2471">
        <v>36930</v>
      </c>
      <c r="C2471">
        <v>2001</v>
      </c>
      <c r="D2471" t="str">
        <v>2000s</v>
      </c>
      <c r="E2471" t="str">
        <v>Color</v>
      </c>
      <c r="F2471" t="str">
        <v>Adventure</v>
      </c>
      <c r="G2471" t="str">
        <v>English</v>
      </c>
      <c r="H2471" t="str">
        <v>USA</v>
      </c>
      <c r="I2471" t="str">
        <v>R</v>
      </c>
      <c r="J2471" t="str">
        <v>J.K. Simmons</v>
      </c>
      <c r="K2471" t="str">
        <v>Gore Verbinski</v>
      </c>
      <c r="L2471">
        <v>24000</v>
      </c>
      <c r="M2471">
        <v>43917</v>
      </c>
      <c r="N2471">
        <v>563</v>
      </c>
      <c r="O2471">
        <v>2000</v>
      </c>
      <c r="P2471">
        <v>6.1</v>
      </c>
      <c r="R2471" t="str">
        <v>Whiplash</v>
      </c>
      <c r="S2471">
        <v>41756</v>
      </c>
      <c r="T2471">
        <v>2014</v>
      </c>
      <c r="U2471" t="str">
        <v>2010s</v>
      </c>
      <c r="V2471" t="str">
        <v>Color</v>
      </c>
      <c r="W2471" t="str">
        <v>Drama</v>
      </c>
      <c r="X2471" t="str">
        <v>English</v>
      </c>
      <c r="Y2471" t="str">
        <v>USA</v>
      </c>
      <c r="Z2471" t="str">
        <v>R</v>
      </c>
      <c r="AA2471" t="str">
        <v>J.K. Simmons</v>
      </c>
      <c r="AB2471" t="str">
        <v>Damien Chazelle</v>
      </c>
      <c r="AC2471">
        <v>24000</v>
      </c>
      <c r="AD2471">
        <v>26495</v>
      </c>
      <c r="AE2471">
        <v>141</v>
      </c>
      <c r="AF2471">
        <v>129000</v>
      </c>
      <c r="AG2471">
        <v>8.5</v>
      </c>
      <c r="AH2471">
        <v>535</v>
      </c>
      <c r="AI2471">
        <v>107</v>
      </c>
      <c r="AJ2471">
        <v>13092000</v>
      </c>
    </row>
    <row r="2472" spans="1:36" x14ac:dyDescent="0.25">
      <c r="A2472" t="str">
        <v>Extreme Measures</v>
      </c>
      <c r="B2472">
        <v>35128</v>
      </c>
      <c r="C2472">
        <v>1996</v>
      </c>
      <c r="D2472" t="str">
        <v>1990s</v>
      </c>
      <c r="E2472" t="str">
        <v>Color</v>
      </c>
      <c r="F2472" t="str">
        <v>Crime</v>
      </c>
      <c r="G2472" t="str">
        <v>English</v>
      </c>
      <c r="H2472" t="str">
        <v>USA</v>
      </c>
      <c r="I2472" t="str">
        <v>R</v>
      </c>
      <c r="J2472" t="str">
        <v>J.K. Simmons</v>
      </c>
      <c r="K2472" t="str">
        <v>Michael Apted</v>
      </c>
      <c r="L2472">
        <v>24000</v>
      </c>
      <c r="M2472">
        <v>24547</v>
      </c>
      <c r="N2472">
        <v>150</v>
      </c>
      <c r="O2472">
        <v>352</v>
      </c>
      <c r="P2472">
        <v>6.1</v>
      </c>
      <c r="R2472" t="str">
        <v>Flyboys</v>
      </c>
      <c r="S2472">
        <v>38805</v>
      </c>
      <c r="T2472">
        <v>2006</v>
      </c>
      <c r="U2472" t="str">
        <v>2000s</v>
      </c>
      <c r="V2472" t="str">
        <v>Black and White</v>
      </c>
      <c r="W2472" t="str">
        <v>Action</v>
      </c>
      <c r="X2472" t="str">
        <v>English</v>
      </c>
      <c r="Y2472" t="str">
        <v>UK</v>
      </c>
      <c r="Z2472" t="str">
        <v>PG-13</v>
      </c>
      <c r="AA2472" t="str">
        <v>James Franco</v>
      </c>
      <c r="AB2472" t="str">
        <v>Tony Bill</v>
      </c>
      <c r="AC2472">
        <v>11000</v>
      </c>
      <c r="AD2472">
        <v>12634</v>
      </c>
      <c r="AE2472">
        <v>23</v>
      </c>
      <c r="AF2472">
        <v>2000</v>
      </c>
      <c r="AG2472">
        <v>6.6</v>
      </c>
      <c r="AH2472">
        <v>123</v>
      </c>
      <c r="AI2472">
        <v>140</v>
      </c>
      <c r="AJ2472">
        <v>13082288</v>
      </c>
    </row>
    <row r="2473" spans="1:36" x14ac:dyDescent="0.25">
      <c r="A2473" t="str">
        <v>Exodus: Gods and Kings</v>
      </c>
      <c r="B2473">
        <v>41725</v>
      </c>
      <c r="C2473">
        <v>2014</v>
      </c>
      <c r="D2473" t="str">
        <v>2010s</v>
      </c>
      <c r="E2473" t="str">
        <v>Color</v>
      </c>
      <c r="F2473" t="str">
        <v>Action</v>
      </c>
      <c r="G2473" t="str">
        <v>English</v>
      </c>
      <c r="H2473" t="str">
        <v>UK</v>
      </c>
      <c r="I2473" t="str">
        <v>PG-13</v>
      </c>
      <c r="J2473" t="str">
        <v>Christian Bale</v>
      </c>
      <c r="K2473" t="str">
        <v>Ridley Scott</v>
      </c>
      <c r="L2473">
        <v>23000</v>
      </c>
      <c r="M2473">
        <v>26490</v>
      </c>
      <c r="N2473">
        <v>0</v>
      </c>
      <c r="O2473">
        <v>51000</v>
      </c>
      <c r="P2473">
        <v>6.1</v>
      </c>
      <c r="R2473" t="str">
        <v>25th Hour</v>
      </c>
      <c r="S2473">
        <v>37455</v>
      </c>
      <c r="T2473">
        <v>2002</v>
      </c>
      <c r="U2473" t="str">
        <v>2000s</v>
      </c>
      <c r="V2473" t="str">
        <v>Color</v>
      </c>
      <c r="W2473" t="str">
        <v>Drama</v>
      </c>
      <c r="X2473" t="str">
        <v>English</v>
      </c>
      <c r="Y2473" t="str">
        <v>USA</v>
      </c>
      <c r="Z2473" t="str">
        <v>R</v>
      </c>
      <c r="AA2473" t="str">
        <v>Philip Seymour Hoffman</v>
      </c>
      <c r="AB2473" t="str">
        <v>Spike Lee</v>
      </c>
      <c r="AC2473">
        <v>22000</v>
      </c>
      <c r="AD2473">
        <v>26050</v>
      </c>
      <c r="AE2473">
        <v>0</v>
      </c>
      <c r="AF2473">
        <v>0</v>
      </c>
      <c r="AG2473">
        <v>7.7</v>
      </c>
      <c r="AH2473">
        <v>202</v>
      </c>
      <c r="AI2473">
        <v>108</v>
      </c>
      <c r="AJ2473">
        <v>13060843</v>
      </c>
    </row>
    <row r="2474" spans="1:36" x14ac:dyDescent="0.25">
      <c r="A2474" t="str">
        <v>15 Minutes</v>
      </c>
      <c r="B2474">
        <v>36908</v>
      </c>
      <c r="C2474">
        <v>2001</v>
      </c>
      <c r="D2474" t="str">
        <v>2000s</v>
      </c>
      <c r="E2474" t="str">
        <v>Color</v>
      </c>
      <c r="F2474" t="str">
        <v>Action</v>
      </c>
      <c r="G2474" t="str">
        <v>English</v>
      </c>
      <c r="H2474" t="str">
        <v>USA</v>
      </c>
      <c r="I2474" t="str">
        <v>R</v>
      </c>
      <c r="J2474" t="str">
        <v>Robert De Niro</v>
      </c>
      <c r="K2474" t="str">
        <v>John Herzfeld</v>
      </c>
      <c r="L2474">
        <v>22000</v>
      </c>
      <c r="M2474">
        <v>33585</v>
      </c>
      <c r="N2474">
        <v>17</v>
      </c>
      <c r="O2474">
        <v>748</v>
      </c>
      <c r="P2474">
        <v>6.1</v>
      </c>
      <c r="R2474" t="str">
        <v>Ghosts of Mississippi</v>
      </c>
      <c r="S2474">
        <v>35217</v>
      </c>
      <c r="T2474">
        <v>1996</v>
      </c>
      <c r="U2474" t="str">
        <v>1990s</v>
      </c>
      <c r="V2474" t="str">
        <v>Color</v>
      </c>
      <c r="W2474" t="str">
        <v>Drama</v>
      </c>
      <c r="X2474" t="str">
        <v>English</v>
      </c>
      <c r="Y2474" t="str">
        <v>USA</v>
      </c>
      <c r="Z2474" t="str">
        <v>PG-13</v>
      </c>
      <c r="AA2474" t="str">
        <v>Alexa PenaVega</v>
      </c>
      <c r="AB2474" t="str">
        <v>Rob Reiner</v>
      </c>
      <c r="AC2474">
        <v>2000</v>
      </c>
      <c r="AD2474">
        <v>3968</v>
      </c>
      <c r="AE2474">
        <v>0</v>
      </c>
      <c r="AF2474">
        <v>591</v>
      </c>
      <c r="AG2474">
        <v>6.7</v>
      </c>
      <c r="AH2474">
        <v>31</v>
      </c>
      <c r="AI2474">
        <v>130</v>
      </c>
      <c r="AJ2474">
        <v>13052741</v>
      </c>
    </row>
    <row r="2475" spans="1:36" x14ac:dyDescent="0.25">
      <c r="A2475" t="str">
        <v>Someone Like You...</v>
      </c>
      <c r="B2475">
        <v>37104</v>
      </c>
      <c r="C2475">
        <v>2001</v>
      </c>
      <c r="D2475" t="str">
        <v>2000s</v>
      </c>
      <c r="E2475" t="str">
        <v>Color</v>
      </c>
      <c r="F2475" t="str">
        <v>Comedy</v>
      </c>
      <c r="G2475" t="str">
        <v>English</v>
      </c>
      <c r="H2475" t="str">
        <v>USA</v>
      </c>
      <c r="I2475" t="str">
        <v>PG-13</v>
      </c>
      <c r="J2475" t="str">
        <v>Hugh Jackman</v>
      </c>
      <c r="K2475" t="str">
        <v>Tony Goldwyn</v>
      </c>
      <c r="L2475">
        <v>20000</v>
      </c>
      <c r="M2475">
        <v>20798</v>
      </c>
      <c r="N2475">
        <v>956</v>
      </c>
      <c r="O2475">
        <v>0</v>
      </c>
      <c r="P2475">
        <v>6.1</v>
      </c>
      <c r="R2475" t="str">
        <v>Angela's Ashes</v>
      </c>
      <c r="S2475">
        <v>36462</v>
      </c>
      <c r="T2475">
        <v>1999</v>
      </c>
      <c r="U2475" t="str">
        <v>1990s</v>
      </c>
      <c r="V2475" t="str">
        <v>Color</v>
      </c>
      <c r="W2475" t="str">
        <v>Drama</v>
      </c>
      <c r="X2475" t="str">
        <v>English</v>
      </c>
      <c r="Y2475" t="str">
        <v>USA</v>
      </c>
      <c r="Z2475" t="str">
        <v>R</v>
      </c>
      <c r="AA2475" t="str">
        <v>Emily Watson</v>
      </c>
      <c r="AB2475" t="str">
        <v>Alan Parker</v>
      </c>
      <c r="AC2475">
        <v>876</v>
      </c>
      <c r="AD2475">
        <v>1282</v>
      </c>
      <c r="AE2475">
        <v>317</v>
      </c>
      <c r="AF2475">
        <v>0</v>
      </c>
      <c r="AG2475">
        <v>7.3</v>
      </c>
      <c r="AH2475">
        <v>99</v>
      </c>
      <c r="AI2475">
        <v>145</v>
      </c>
      <c r="AJ2475">
        <v>13038660</v>
      </c>
    </row>
    <row r="2476" spans="1:36" x14ac:dyDescent="0.25">
      <c r="A2476" t="str">
        <v>Anywhere But Here</v>
      </c>
      <c r="B2476">
        <v>36287</v>
      </c>
      <c r="C2476">
        <v>1999</v>
      </c>
      <c r="D2476" t="str">
        <v>1990s</v>
      </c>
      <c r="E2476" t="str">
        <v>Color</v>
      </c>
      <c r="F2476" t="str">
        <v>Comedy</v>
      </c>
      <c r="G2476" t="str">
        <v>English</v>
      </c>
      <c r="H2476" t="str">
        <v>USA</v>
      </c>
      <c r="I2476" t="str">
        <v>PG-13</v>
      </c>
      <c r="J2476" t="str">
        <v>Natalie Portman</v>
      </c>
      <c r="K2476" t="str">
        <v>Wayne Wang</v>
      </c>
      <c r="L2476">
        <v>20000</v>
      </c>
      <c r="M2476">
        <v>22040</v>
      </c>
      <c r="N2476">
        <v>61</v>
      </c>
      <c r="O2476">
        <v>638</v>
      </c>
      <c r="P2476">
        <v>6.1</v>
      </c>
      <c r="R2476" t="str">
        <v>Whip It</v>
      </c>
      <c r="S2476">
        <v>39899</v>
      </c>
      <c r="T2476">
        <v>2009</v>
      </c>
      <c r="U2476" t="str">
        <v>2000s</v>
      </c>
      <c r="V2476" t="str">
        <v>Color</v>
      </c>
      <c r="W2476" t="str">
        <v>Drama</v>
      </c>
      <c r="X2476" t="str">
        <v>English</v>
      </c>
      <c r="Y2476" t="str">
        <v>USA</v>
      </c>
      <c r="Z2476" t="str">
        <v>PG-13</v>
      </c>
      <c r="AA2476" t="str">
        <v>Daniel Stern</v>
      </c>
      <c r="AB2476" t="str">
        <v>Drew Barrymore</v>
      </c>
      <c r="AC2476">
        <v>796</v>
      </c>
      <c r="AD2476">
        <v>2633</v>
      </c>
      <c r="AE2476">
        <v>0</v>
      </c>
      <c r="AF2476">
        <v>10000</v>
      </c>
      <c r="AG2476">
        <v>6.9</v>
      </c>
      <c r="AH2476">
        <v>230</v>
      </c>
      <c r="AI2476">
        <v>111</v>
      </c>
      <c r="AJ2476">
        <v>13034417</v>
      </c>
    </row>
    <row r="2477" spans="1:36" x14ac:dyDescent="0.25">
      <c r="A2477" t="str">
        <v>Superman Returns</v>
      </c>
      <c r="B2477">
        <v>38999</v>
      </c>
      <c r="C2477">
        <v>2006</v>
      </c>
      <c r="D2477" t="str">
        <v>2000s</v>
      </c>
      <c r="E2477" t="str">
        <v>Color</v>
      </c>
      <c r="F2477" t="str">
        <v>Action</v>
      </c>
      <c r="G2477" t="str">
        <v>English</v>
      </c>
      <c r="H2477" t="str">
        <v>USA</v>
      </c>
      <c r="I2477" t="str">
        <v>PG-13</v>
      </c>
      <c r="J2477" t="str">
        <v>Kevin Spacey</v>
      </c>
      <c r="K2477" t="str">
        <v>Bryan Singer</v>
      </c>
      <c r="L2477">
        <v>18000</v>
      </c>
      <c r="M2477">
        <v>29991</v>
      </c>
      <c r="N2477">
        <v>0</v>
      </c>
      <c r="O2477">
        <v>0</v>
      </c>
      <c r="P2477">
        <v>6.1</v>
      </c>
      <c r="R2477" t="str">
        <v>The Crew</v>
      </c>
      <c r="S2477">
        <v>36551</v>
      </c>
      <c r="T2477">
        <v>2000</v>
      </c>
      <c r="U2477" t="str">
        <v>2000s</v>
      </c>
      <c r="V2477" t="str">
        <v>Color</v>
      </c>
      <c r="W2477" t="str">
        <v>Comedy</v>
      </c>
      <c r="X2477" t="str">
        <v>English</v>
      </c>
      <c r="Y2477" t="str">
        <v>USA</v>
      </c>
      <c r="Z2477" t="str">
        <v>PG-13</v>
      </c>
      <c r="AA2477" t="str">
        <v>Seymour Cassel</v>
      </c>
      <c r="AB2477" t="str">
        <v>Michael Dinner</v>
      </c>
      <c r="AC2477">
        <v>327</v>
      </c>
      <c r="AD2477">
        <v>1509</v>
      </c>
      <c r="AE2477">
        <v>12</v>
      </c>
      <c r="AF2477">
        <v>153</v>
      </c>
      <c r="AG2477">
        <v>5.6</v>
      </c>
      <c r="AH2477">
        <v>53</v>
      </c>
      <c r="AI2477">
        <v>88</v>
      </c>
      <c r="AJ2477">
        <v>13019253</v>
      </c>
    </row>
    <row r="2478" spans="1:36" x14ac:dyDescent="0.25">
      <c r="A2478" t="str">
        <v>Message in a Bottle</v>
      </c>
      <c r="B2478">
        <v>36183</v>
      </c>
      <c r="C2478">
        <v>1999</v>
      </c>
      <c r="D2478" t="str">
        <v>1990s</v>
      </c>
      <c r="E2478" t="str">
        <v>Color</v>
      </c>
      <c r="F2478" t="str">
        <v>Drama</v>
      </c>
      <c r="G2478" t="str">
        <v>English</v>
      </c>
      <c r="H2478" t="str">
        <v>USA</v>
      </c>
      <c r="I2478" t="str">
        <v>PG-13</v>
      </c>
      <c r="J2478" t="str">
        <v>Robin Wright</v>
      </c>
      <c r="K2478" t="str">
        <v>Luis Mandoki</v>
      </c>
      <c r="L2478">
        <v>18000</v>
      </c>
      <c r="M2478">
        <v>19815</v>
      </c>
      <c r="N2478">
        <v>43</v>
      </c>
      <c r="O2478">
        <v>0</v>
      </c>
      <c r="P2478">
        <v>6.1</v>
      </c>
      <c r="R2478" t="str">
        <v>They Live</v>
      </c>
      <c r="S2478">
        <v>32425</v>
      </c>
      <c r="T2478">
        <v>1988</v>
      </c>
      <c r="U2478" t="str">
        <v>1980s</v>
      </c>
      <c r="V2478" t="str">
        <v>Color</v>
      </c>
      <c r="W2478" t="str">
        <v>Horror</v>
      </c>
      <c r="X2478" t="str">
        <v>English</v>
      </c>
      <c r="Y2478" t="str">
        <v>USA</v>
      </c>
      <c r="Z2478" t="str">
        <v>R</v>
      </c>
      <c r="AA2478" t="str">
        <v>Meg Foster</v>
      </c>
      <c r="AB2478" t="str">
        <v>John Carpenter</v>
      </c>
      <c r="AC2478">
        <v>355</v>
      </c>
      <c r="AD2478">
        <v>837</v>
      </c>
      <c r="AE2478">
        <v>0</v>
      </c>
      <c r="AF2478">
        <v>27000</v>
      </c>
      <c r="AG2478">
        <v>7.3</v>
      </c>
      <c r="AH2478">
        <v>172</v>
      </c>
      <c r="AI2478">
        <v>93</v>
      </c>
      <c r="AJ2478">
        <v>13008928</v>
      </c>
    </row>
    <row r="2479" spans="1:36" x14ac:dyDescent="0.25">
      <c r="A2479" t="str">
        <v>Magic Mike</v>
      </c>
      <c r="B2479">
        <v>40946</v>
      </c>
      <c r="C2479">
        <v>2012</v>
      </c>
      <c r="D2479" t="str">
        <v>2010s</v>
      </c>
      <c r="E2479" t="str">
        <v>Color</v>
      </c>
      <c r="F2479" t="str">
        <v>Comedy</v>
      </c>
      <c r="G2479" t="str">
        <v>English</v>
      </c>
      <c r="H2479" t="str">
        <v>USA</v>
      </c>
      <c r="I2479" t="str">
        <v>R</v>
      </c>
      <c r="J2479" t="str">
        <v>Channing Tatum</v>
      </c>
      <c r="K2479" t="str">
        <v>Steven Soderbergh</v>
      </c>
      <c r="L2479">
        <v>17000</v>
      </c>
      <c r="M2479">
        <v>46646</v>
      </c>
      <c r="N2479">
        <v>0</v>
      </c>
      <c r="O2479">
        <v>54000</v>
      </c>
      <c r="P2479">
        <v>6.1</v>
      </c>
      <c r="R2479" t="str">
        <v>House of Sand and Fog</v>
      </c>
      <c r="S2479">
        <v>37890</v>
      </c>
      <c r="T2479">
        <v>2003</v>
      </c>
      <c r="U2479" t="str">
        <v>2000s</v>
      </c>
      <c r="V2479" t="str">
        <v>Color</v>
      </c>
      <c r="W2479" t="str">
        <v>Drama</v>
      </c>
      <c r="X2479" t="str">
        <v>English</v>
      </c>
      <c r="Y2479" t="str">
        <v>USA</v>
      </c>
      <c r="Z2479" t="str">
        <v>R</v>
      </c>
      <c r="AA2479" t="str">
        <v>Frances Fisher</v>
      </c>
      <c r="AB2479" t="str">
        <v>Vadim Perelman</v>
      </c>
      <c r="AC2479">
        <v>638</v>
      </c>
      <c r="AD2479">
        <v>2282</v>
      </c>
      <c r="AE2479">
        <v>26</v>
      </c>
      <c r="AF2479">
        <v>0</v>
      </c>
      <c r="AG2479">
        <v>7.6</v>
      </c>
      <c r="AH2479">
        <v>158</v>
      </c>
      <c r="AI2479">
        <v>126</v>
      </c>
      <c r="AJ2479">
        <v>13005485</v>
      </c>
    </row>
    <row r="2480" spans="1:36" x14ac:dyDescent="0.25">
      <c r="A2480" t="str">
        <v>Jumper</v>
      </c>
      <c r="B2480">
        <v>39784</v>
      </c>
      <c r="C2480">
        <v>2008</v>
      </c>
      <c r="D2480" t="str">
        <v>2000s</v>
      </c>
      <c r="E2480" t="str">
        <v>Color</v>
      </c>
      <c r="F2480" t="str">
        <v>Action</v>
      </c>
      <c r="G2480" t="str">
        <v>English</v>
      </c>
      <c r="H2480" t="str">
        <v>USA</v>
      </c>
      <c r="I2480" t="str">
        <v>PG-13</v>
      </c>
      <c r="J2480" t="str">
        <v>Kristen Stewart</v>
      </c>
      <c r="K2480" t="str">
        <v>Doug Liman</v>
      </c>
      <c r="L2480">
        <v>17000</v>
      </c>
      <c r="M2480">
        <v>21863</v>
      </c>
      <c r="N2480">
        <v>218</v>
      </c>
      <c r="O2480">
        <v>0</v>
      </c>
      <c r="P2480">
        <v>6.1</v>
      </c>
      <c r="R2480" t="str">
        <v>The Wiz</v>
      </c>
      <c r="S2480">
        <v>28688</v>
      </c>
      <c r="T2480">
        <v>1978</v>
      </c>
      <c r="U2480" t="str">
        <v>1970s</v>
      </c>
      <c r="V2480" t="str">
        <v>Color</v>
      </c>
      <c r="W2480" t="str">
        <v>Adventure</v>
      </c>
      <c r="X2480" t="str">
        <v>English</v>
      </c>
      <c r="Y2480" t="str">
        <v>USA</v>
      </c>
      <c r="Z2480" t="str">
        <v>G</v>
      </c>
      <c r="AA2480" t="str">
        <v>Lena Horne</v>
      </c>
      <c r="AB2480" t="str">
        <v>Sidney Lumet</v>
      </c>
      <c r="AC2480">
        <v>738</v>
      </c>
      <c r="AD2480">
        <v>1458</v>
      </c>
      <c r="AE2480">
        <v>0</v>
      </c>
      <c r="AF2480">
        <v>0</v>
      </c>
      <c r="AG2480">
        <v>5.2</v>
      </c>
      <c r="AH2480">
        <v>32</v>
      </c>
      <c r="AI2480">
        <v>118</v>
      </c>
      <c r="AJ2480">
        <v>13000000</v>
      </c>
    </row>
    <row r="2481" spans="1:36" x14ac:dyDescent="0.25">
      <c r="A2481" t="str">
        <v>Zathura: A Space Adventure</v>
      </c>
      <c r="B2481">
        <v>38622</v>
      </c>
      <c r="C2481">
        <v>2005</v>
      </c>
      <c r="D2481" t="str">
        <v>2000s</v>
      </c>
      <c r="E2481" t="str">
        <v>Color</v>
      </c>
      <c r="F2481" t="str">
        <v>Action</v>
      </c>
      <c r="G2481" t="str">
        <v>English</v>
      </c>
      <c r="H2481" t="str">
        <v>USA</v>
      </c>
      <c r="I2481" t="str">
        <v>PG</v>
      </c>
      <c r="J2481" t="str">
        <v>Kristen Stewart</v>
      </c>
      <c r="K2481" t="str">
        <v>Jon Favreau</v>
      </c>
      <c r="L2481">
        <v>17000</v>
      </c>
      <c r="M2481">
        <v>32232</v>
      </c>
      <c r="N2481">
        <v>4000</v>
      </c>
      <c r="O2481">
        <v>0</v>
      </c>
      <c r="P2481">
        <v>6.1</v>
      </c>
      <c r="R2481" t="str">
        <v>Religulous</v>
      </c>
      <c r="S2481">
        <v>39809</v>
      </c>
      <c r="T2481">
        <v>2008</v>
      </c>
      <c r="U2481" t="str">
        <v>2000s</v>
      </c>
      <c r="V2481" t="str">
        <v>Color</v>
      </c>
      <c r="W2481" t="str">
        <v>Comedy</v>
      </c>
      <c r="X2481" t="str">
        <v>English</v>
      </c>
      <c r="Y2481" t="str">
        <v>USA</v>
      </c>
      <c r="Z2481" t="str">
        <v>R</v>
      </c>
      <c r="AA2481" t="str">
        <v>Bill Maher</v>
      </c>
      <c r="AB2481" t="str">
        <v>Larry Charles</v>
      </c>
      <c r="AC2481">
        <v>334</v>
      </c>
      <c r="AD2481">
        <v>338</v>
      </c>
      <c r="AE2481">
        <v>119</v>
      </c>
      <c r="AF2481">
        <v>24000</v>
      </c>
      <c r="AG2481">
        <v>7.7</v>
      </c>
      <c r="AH2481">
        <v>197</v>
      </c>
      <c r="AI2481">
        <v>101</v>
      </c>
      <c r="AJ2481">
        <v>12995673</v>
      </c>
    </row>
    <row r="2482" spans="1:36" x14ac:dyDescent="0.25">
      <c r="A2482" t="str">
        <v>On the Road</v>
      </c>
      <c r="B2482">
        <v>41003</v>
      </c>
      <c r="C2482">
        <v>2012</v>
      </c>
      <c r="D2482" t="str">
        <v>2010s</v>
      </c>
      <c r="E2482" t="str">
        <v>Color</v>
      </c>
      <c r="F2482" t="str">
        <v>Adventure</v>
      </c>
      <c r="G2482" t="str">
        <v>English</v>
      </c>
      <c r="H2482" t="str">
        <v>France</v>
      </c>
      <c r="I2482" t="str">
        <v>R</v>
      </c>
      <c r="J2482" t="str">
        <v>Kristen Stewart</v>
      </c>
      <c r="K2482" t="str">
        <v>Walter Salles</v>
      </c>
      <c r="L2482">
        <v>17000</v>
      </c>
      <c r="M2482">
        <v>33747</v>
      </c>
      <c r="N2482">
        <v>179</v>
      </c>
      <c r="O2482">
        <v>27000</v>
      </c>
      <c r="P2482">
        <v>6.1</v>
      </c>
      <c r="R2482" t="str">
        <v>The Quiet American</v>
      </c>
      <c r="S2482">
        <v>37443</v>
      </c>
      <c r="T2482">
        <v>2002</v>
      </c>
      <c r="U2482" t="str">
        <v>2000s</v>
      </c>
      <c r="V2482" t="str">
        <v>Color</v>
      </c>
      <c r="W2482" t="str">
        <v>Drama</v>
      </c>
      <c r="X2482" t="str">
        <v>English</v>
      </c>
      <c r="Y2482" t="str">
        <v>UK</v>
      </c>
      <c r="Z2482" t="str">
        <v>R</v>
      </c>
      <c r="AA2482" t="str">
        <v>Brendan Fraser</v>
      </c>
      <c r="AB2482" t="str">
        <v>Phillip Noyce</v>
      </c>
      <c r="AC2482">
        <v>3000</v>
      </c>
      <c r="AD2482">
        <v>3431</v>
      </c>
      <c r="AE2482">
        <v>176</v>
      </c>
      <c r="AF2482">
        <v>983</v>
      </c>
      <c r="AG2482">
        <v>7.1</v>
      </c>
      <c r="AH2482">
        <v>149</v>
      </c>
      <c r="AI2482">
        <v>101</v>
      </c>
      <c r="AJ2482">
        <v>12987647</v>
      </c>
    </row>
    <row r="2483" spans="1:36" x14ac:dyDescent="0.25">
      <c r="A2483" t="str">
        <v>The Golden Compass</v>
      </c>
      <c r="B2483">
        <v>39110</v>
      </c>
      <c r="C2483">
        <v>2007</v>
      </c>
      <c r="D2483" t="str">
        <v>2000s</v>
      </c>
      <c r="E2483" t="str">
        <v>Color</v>
      </c>
      <c r="F2483" t="str">
        <v>Adventure</v>
      </c>
      <c r="G2483" t="str">
        <v>English</v>
      </c>
      <c r="H2483" t="str">
        <v>USA</v>
      </c>
      <c r="I2483" t="str">
        <v>PG-13</v>
      </c>
      <c r="J2483" t="str">
        <v>Christopher Lee</v>
      </c>
      <c r="K2483" t="str">
        <v>Chris Weitz</v>
      </c>
      <c r="L2483">
        <v>16000</v>
      </c>
      <c r="M2483">
        <v>24106</v>
      </c>
      <c r="N2483">
        <v>129</v>
      </c>
      <c r="O2483">
        <v>0</v>
      </c>
      <c r="P2483">
        <v>6.1</v>
      </c>
      <c r="R2483" t="str">
        <v>Do You Believe?</v>
      </c>
      <c r="S2483">
        <v>42270</v>
      </c>
      <c r="T2483">
        <v>2015</v>
      </c>
      <c r="U2483" t="str">
        <v>2010s</v>
      </c>
      <c r="V2483" t="str">
        <v>Color</v>
      </c>
      <c r="W2483" t="str">
        <v>Drama</v>
      </c>
      <c r="X2483" t="str">
        <v>English</v>
      </c>
      <c r="Y2483" t="str">
        <v>USA</v>
      </c>
      <c r="Z2483" t="str">
        <v>PG-13</v>
      </c>
      <c r="AA2483" t="str">
        <v>Alexa PenaVega</v>
      </c>
      <c r="AB2483" t="str">
        <v>Jon Gunn</v>
      </c>
      <c r="AC2483">
        <v>2000</v>
      </c>
      <c r="AD2483">
        <v>6752</v>
      </c>
      <c r="AE2483">
        <v>16</v>
      </c>
      <c r="AF2483">
        <v>13000</v>
      </c>
      <c r="AG2483">
        <v>5.9</v>
      </c>
      <c r="AH2483">
        <v>11</v>
      </c>
      <c r="AI2483">
        <v>120</v>
      </c>
      <c r="AJ2483">
        <v>12985267</v>
      </c>
    </row>
    <row r="2484" spans="1:36" x14ac:dyDescent="0.25">
      <c r="A2484" t="str">
        <v>Dick</v>
      </c>
      <c r="B2484">
        <v>36269</v>
      </c>
      <c r="C2484">
        <v>1999</v>
      </c>
      <c r="D2484" t="str">
        <v>1990s</v>
      </c>
      <c r="E2484" t="str">
        <v>Color</v>
      </c>
      <c r="F2484" t="str">
        <v>Comedy</v>
      </c>
      <c r="G2484" t="str">
        <v>English</v>
      </c>
      <c r="H2484" t="str">
        <v>France</v>
      </c>
      <c r="I2484" t="str">
        <v>PG-13</v>
      </c>
      <c r="J2484" t="str">
        <v>Ryan Reynolds</v>
      </c>
      <c r="K2484" t="str">
        <v>Andrew Fleming</v>
      </c>
      <c r="L2484">
        <v>16000</v>
      </c>
      <c r="M2484">
        <v>31005</v>
      </c>
      <c r="N2484">
        <v>26</v>
      </c>
      <c r="O2484">
        <v>0</v>
      </c>
      <c r="P2484">
        <v>6.1</v>
      </c>
      <c r="R2484" t="str">
        <v>April Fool's Day</v>
      </c>
      <c r="S2484">
        <v>31662</v>
      </c>
      <c r="T2484">
        <v>1986</v>
      </c>
      <c r="U2484" t="str">
        <v>1980s</v>
      </c>
      <c r="V2484" t="str">
        <v>Color</v>
      </c>
      <c r="W2484" t="str">
        <v>Horror</v>
      </c>
      <c r="X2484" t="str">
        <v>English</v>
      </c>
      <c r="Y2484" t="str">
        <v>USA</v>
      </c>
      <c r="Z2484" t="str">
        <v>R</v>
      </c>
      <c r="AA2484" t="str">
        <v>Thomas F. Wilson</v>
      </c>
      <c r="AB2484" t="str">
        <v>Fred Walton</v>
      </c>
      <c r="AC2484">
        <v>690</v>
      </c>
      <c r="AD2484">
        <v>1160</v>
      </c>
      <c r="AE2484">
        <v>17</v>
      </c>
      <c r="AF2484">
        <v>0</v>
      </c>
      <c r="AG2484">
        <v>6.2</v>
      </c>
      <c r="AH2484">
        <v>96</v>
      </c>
      <c r="AI2484">
        <v>89</v>
      </c>
      <c r="AJ2484">
        <v>12947763</v>
      </c>
    </row>
    <row r="2485" spans="1:36" x14ac:dyDescent="0.25">
      <c r="A2485" t="str">
        <v>Immortals</v>
      </c>
      <c r="B2485">
        <v>40870</v>
      </c>
      <c r="C2485">
        <v>2011</v>
      </c>
      <c r="D2485" t="str">
        <v>2010s</v>
      </c>
      <c r="E2485" t="str">
        <v>Color</v>
      </c>
      <c r="F2485" t="str">
        <v>Action</v>
      </c>
      <c r="G2485" t="str">
        <v>English</v>
      </c>
      <c r="H2485" t="str">
        <v>USA</v>
      </c>
      <c r="I2485" t="str">
        <v>R</v>
      </c>
      <c r="J2485" t="str">
        <v>Henry Cavill</v>
      </c>
      <c r="K2485" t="str">
        <v>Tarsem Singh</v>
      </c>
      <c r="L2485">
        <v>15000</v>
      </c>
      <c r="M2485">
        <v>16691</v>
      </c>
      <c r="N2485">
        <v>763</v>
      </c>
      <c r="O2485">
        <v>30000</v>
      </c>
      <c r="P2485">
        <v>6.1</v>
      </c>
      <c r="R2485" t="str">
        <v>Living Out Loud</v>
      </c>
      <c r="S2485">
        <v>35801</v>
      </c>
      <c r="T2485">
        <v>1998</v>
      </c>
      <c r="U2485" t="str">
        <v>1990s</v>
      </c>
      <c r="V2485" t="str">
        <v>Color</v>
      </c>
      <c r="W2485" t="str">
        <v>Comedy</v>
      </c>
      <c r="X2485" t="str">
        <v>English</v>
      </c>
      <c r="Y2485" t="str">
        <v>USA</v>
      </c>
      <c r="Z2485" t="str">
        <v>R</v>
      </c>
      <c r="AA2485" t="str">
        <v>Holly Hunter</v>
      </c>
      <c r="AB2485" t="str">
        <v>Richard LaGravenese</v>
      </c>
      <c r="AC2485">
        <v>1000</v>
      </c>
      <c r="AD2485">
        <v>3250</v>
      </c>
      <c r="AE2485">
        <v>98</v>
      </c>
      <c r="AF2485">
        <v>242</v>
      </c>
      <c r="AG2485">
        <v>6.6</v>
      </c>
      <c r="AH2485">
        <v>24</v>
      </c>
      <c r="AI2485">
        <v>100</v>
      </c>
      <c r="AJ2485">
        <v>12902790</v>
      </c>
    </row>
    <row r="2486" spans="1:36" x14ac:dyDescent="0.25">
      <c r="A2486" t="str">
        <v>I Am Number Four</v>
      </c>
      <c r="B2486">
        <v>40878</v>
      </c>
      <c r="C2486">
        <v>2011</v>
      </c>
      <c r="D2486" t="str">
        <v>2010s</v>
      </c>
      <c r="E2486" t="str">
        <v>Color</v>
      </c>
      <c r="F2486" t="str">
        <v>Action</v>
      </c>
      <c r="G2486" t="str">
        <v>English</v>
      </c>
      <c r="H2486" t="str">
        <v>USA</v>
      </c>
      <c r="I2486" t="str">
        <v>PG-13</v>
      </c>
      <c r="J2486" t="str">
        <v>Alex Pettyfer</v>
      </c>
      <c r="K2486" t="str">
        <v>D.J. Caruso</v>
      </c>
      <c r="L2486">
        <v>15000</v>
      </c>
      <c r="M2486">
        <v>15608</v>
      </c>
      <c r="N2486">
        <v>154</v>
      </c>
      <c r="O2486">
        <v>27000</v>
      </c>
      <c r="P2486">
        <v>6.1</v>
      </c>
      <c r="R2486" t="str">
        <v>Gods and Generals</v>
      </c>
      <c r="S2486">
        <v>37865</v>
      </c>
      <c r="T2486">
        <v>2003</v>
      </c>
      <c r="U2486" t="str">
        <v>2000s</v>
      </c>
      <c r="V2486" t="str">
        <v>Color</v>
      </c>
      <c r="W2486" t="str">
        <v>Drama</v>
      </c>
      <c r="X2486" t="str">
        <v>English</v>
      </c>
      <c r="Y2486" t="str">
        <v>USA</v>
      </c>
      <c r="Z2486" t="str">
        <v>PG-13</v>
      </c>
      <c r="AA2486" t="str">
        <v>Billy Campbell</v>
      </c>
      <c r="AB2486" t="str">
        <v>Ron Maxwell</v>
      </c>
      <c r="AC2486">
        <v>789</v>
      </c>
      <c r="AD2486">
        <v>1671</v>
      </c>
      <c r="AE2486">
        <v>33</v>
      </c>
      <c r="AF2486">
        <v>953</v>
      </c>
      <c r="AG2486">
        <v>6.3</v>
      </c>
      <c r="AH2486">
        <v>84</v>
      </c>
      <c r="AI2486">
        <v>280</v>
      </c>
      <c r="AJ2486">
        <v>12870569</v>
      </c>
    </row>
    <row r="2487" spans="1:36" x14ac:dyDescent="0.25">
      <c r="A2487" t="str">
        <v>Larry Crowne</v>
      </c>
      <c r="B2487">
        <v>40576</v>
      </c>
      <c r="C2487">
        <v>2011</v>
      </c>
      <c r="D2487" t="str">
        <v>2010s</v>
      </c>
      <c r="E2487" t="str">
        <v>Color</v>
      </c>
      <c r="F2487" t="str">
        <v>Comedy</v>
      </c>
      <c r="G2487" t="str">
        <v>English</v>
      </c>
      <c r="H2487" t="str">
        <v>USA</v>
      </c>
      <c r="I2487" t="str">
        <v>PG-13</v>
      </c>
      <c r="J2487" t="str">
        <v>Tom Hanks</v>
      </c>
      <c r="K2487" t="str">
        <v>Tom Hanks</v>
      </c>
      <c r="L2487">
        <v>15000</v>
      </c>
      <c r="M2487">
        <v>16827</v>
      </c>
      <c r="N2487">
        <v>15000</v>
      </c>
      <c r="O2487">
        <v>0</v>
      </c>
      <c r="P2487">
        <v>6.1</v>
      </c>
      <c r="R2487" t="str">
        <v>Wicker Park</v>
      </c>
      <c r="S2487">
        <v>38143</v>
      </c>
      <c r="T2487">
        <v>2004</v>
      </c>
      <c r="U2487" t="str">
        <v>2000s</v>
      </c>
      <c r="V2487" t="str">
        <v>Color</v>
      </c>
      <c r="W2487" t="str">
        <v>Drama</v>
      </c>
      <c r="X2487" t="str">
        <v>English</v>
      </c>
      <c r="Y2487" t="str">
        <v>USA</v>
      </c>
      <c r="Z2487" t="str">
        <v>PG-13</v>
      </c>
      <c r="AA2487" t="str">
        <v>Jessica ParÃ©</v>
      </c>
      <c r="AB2487" t="str">
        <v>Paul McGuigan</v>
      </c>
      <c r="AC2487">
        <v>489</v>
      </c>
      <c r="AD2487">
        <v>679</v>
      </c>
      <c r="AE2487">
        <v>118</v>
      </c>
      <c r="AF2487">
        <v>0</v>
      </c>
      <c r="AG2487">
        <v>7</v>
      </c>
      <c r="AH2487">
        <v>98</v>
      </c>
      <c r="AI2487">
        <v>114</v>
      </c>
      <c r="AJ2487">
        <v>12831121</v>
      </c>
    </row>
    <row r="2488" spans="1:36" x14ac:dyDescent="0.25">
      <c r="A2488" t="str">
        <v>A Million Ways to Die in the West</v>
      </c>
      <c r="B2488">
        <v>41917</v>
      </c>
      <c r="C2488">
        <v>2014</v>
      </c>
      <c r="D2488" t="str">
        <v>2010s</v>
      </c>
      <c r="E2488" t="str">
        <v>Color</v>
      </c>
      <c r="F2488" t="str">
        <v>Comedy</v>
      </c>
      <c r="G2488" t="str">
        <v>English</v>
      </c>
      <c r="H2488" t="str">
        <v>USA</v>
      </c>
      <c r="I2488" t="str">
        <v>R</v>
      </c>
      <c r="J2488" t="str">
        <v>Liam Neeson</v>
      </c>
      <c r="K2488" t="str">
        <v>Seth MacFarlane</v>
      </c>
      <c r="L2488">
        <v>14000</v>
      </c>
      <c r="M2488">
        <v>28927</v>
      </c>
      <c r="N2488">
        <v>3000</v>
      </c>
      <c r="O2488">
        <v>24000</v>
      </c>
      <c r="P2488">
        <v>6.1</v>
      </c>
      <c r="R2488" t="str">
        <v>Highlander: Endgame</v>
      </c>
      <c r="S2488">
        <v>36651</v>
      </c>
      <c r="T2488">
        <v>2000</v>
      </c>
      <c r="U2488" t="str">
        <v>2000s</v>
      </c>
      <c r="V2488" t="str">
        <v>Color</v>
      </c>
      <c r="W2488" t="str">
        <v>Action</v>
      </c>
      <c r="X2488" t="str">
        <v>English</v>
      </c>
      <c r="Y2488" t="str">
        <v>USA</v>
      </c>
      <c r="Z2488" t="str">
        <v>R</v>
      </c>
      <c r="AA2488" t="str">
        <v>Christopher Lambert</v>
      </c>
      <c r="AB2488" t="str">
        <v>Douglas Aarniokoski</v>
      </c>
      <c r="AC2488">
        <v>1000</v>
      </c>
      <c r="AD2488">
        <v>2764</v>
      </c>
      <c r="AE2488">
        <v>36</v>
      </c>
      <c r="AF2488">
        <v>356</v>
      </c>
      <c r="AG2488">
        <v>4.5999999999999996</v>
      </c>
      <c r="AH2488">
        <v>90</v>
      </c>
      <c r="AI2488">
        <v>101</v>
      </c>
      <c r="AJ2488">
        <v>12801190</v>
      </c>
    </row>
    <row r="2489" spans="1:36" x14ac:dyDescent="0.25">
      <c r="A2489" t="str">
        <v>A Man Apart</v>
      </c>
      <c r="B2489">
        <v>37917</v>
      </c>
      <c r="C2489">
        <v>2003</v>
      </c>
      <c r="D2489" t="str">
        <v>2000s</v>
      </c>
      <c r="E2489" t="str">
        <v>Color</v>
      </c>
      <c r="F2489" t="str">
        <v>Action</v>
      </c>
      <c r="G2489" t="str">
        <v>English</v>
      </c>
      <c r="H2489" t="str">
        <v>USA</v>
      </c>
      <c r="I2489" t="str">
        <v>R</v>
      </c>
      <c r="J2489" t="str">
        <v>Vin Diesel</v>
      </c>
      <c r="K2489" t="str">
        <v>F. Gary Gray</v>
      </c>
      <c r="L2489">
        <v>14000</v>
      </c>
      <c r="M2489">
        <v>16611</v>
      </c>
      <c r="N2489">
        <v>473</v>
      </c>
      <c r="O2489">
        <v>0</v>
      </c>
      <c r="P2489">
        <v>6.1</v>
      </c>
      <c r="R2489" t="str">
        <v>Mystic Pizza</v>
      </c>
      <c r="S2489">
        <v>32323</v>
      </c>
      <c r="T2489">
        <v>1988</v>
      </c>
      <c r="U2489" t="str">
        <v>1980s</v>
      </c>
      <c r="V2489" t="str">
        <v>Color</v>
      </c>
      <c r="W2489" t="str">
        <v>Comedy</v>
      </c>
      <c r="X2489" t="str">
        <v>English</v>
      </c>
      <c r="Y2489" t="str">
        <v>USA</v>
      </c>
      <c r="Z2489" t="str">
        <v>R</v>
      </c>
      <c r="AA2489" t="str">
        <v>Julia Roberts</v>
      </c>
      <c r="AB2489" t="str">
        <v>Donald Petrie</v>
      </c>
      <c r="AC2489">
        <v>8000</v>
      </c>
      <c r="AD2489">
        <v>10430</v>
      </c>
      <c r="AE2489">
        <v>80</v>
      </c>
      <c r="AF2489">
        <v>0</v>
      </c>
      <c r="AG2489">
        <v>6.2</v>
      </c>
      <c r="AH2489">
        <v>34</v>
      </c>
      <c r="AI2489">
        <v>104</v>
      </c>
      <c r="AJ2489">
        <v>12793213</v>
      </c>
    </row>
    <row r="2490" spans="1:36" x14ac:dyDescent="0.25">
      <c r="A2490" t="str">
        <v>Hit and Run</v>
      </c>
      <c r="B2490">
        <v>40969</v>
      </c>
      <c r="C2490">
        <v>2012</v>
      </c>
      <c r="D2490" t="str">
        <v>2010s</v>
      </c>
      <c r="E2490" t="str">
        <v>Color</v>
      </c>
      <c r="F2490" t="str">
        <v>Action</v>
      </c>
      <c r="G2490" t="str">
        <v>English</v>
      </c>
      <c r="H2490" t="str">
        <v>USA</v>
      </c>
      <c r="I2490" t="str">
        <v>R</v>
      </c>
      <c r="J2490" t="str">
        <v>Bradley Cooper</v>
      </c>
      <c r="K2490" t="str">
        <v>David Palmer</v>
      </c>
      <c r="L2490">
        <v>14000</v>
      </c>
      <c r="M2490">
        <v>15922</v>
      </c>
      <c r="N2490">
        <v>21</v>
      </c>
      <c r="O2490">
        <v>0</v>
      </c>
      <c r="P2490">
        <v>6.1</v>
      </c>
      <c r="R2490" t="str">
        <v>I Heart Huckabees</v>
      </c>
      <c r="S2490">
        <v>38348</v>
      </c>
      <c r="T2490">
        <v>2004</v>
      </c>
      <c r="U2490" t="str">
        <v>2000s</v>
      </c>
      <c r="V2490" t="str">
        <v>Color</v>
      </c>
      <c r="W2490" t="str">
        <v>Comedy</v>
      </c>
      <c r="X2490" t="str">
        <v>English</v>
      </c>
      <c r="Y2490" t="str">
        <v>USA</v>
      </c>
      <c r="Z2490" t="str">
        <v>R</v>
      </c>
      <c r="AA2490" t="str">
        <v>Naomi Watts</v>
      </c>
      <c r="AB2490" t="str">
        <v>David O. Russell</v>
      </c>
      <c r="AC2490">
        <v>6000</v>
      </c>
      <c r="AD2490">
        <v>8094</v>
      </c>
      <c r="AE2490">
        <v>737</v>
      </c>
      <c r="AF2490">
        <v>0</v>
      </c>
      <c r="AG2490">
        <v>6.7</v>
      </c>
      <c r="AH2490">
        <v>183</v>
      </c>
      <c r="AI2490">
        <v>107</v>
      </c>
      <c r="AJ2490">
        <v>12784713</v>
      </c>
    </row>
    <row r="2491" spans="1:36" x14ac:dyDescent="0.25">
      <c r="A2491" t="str">
        <v>The Midnight Meat Train</v>
      </c>
      <c r="B2491">
        <v>39621</v>
      </c>
      <c r="C2491">
        <v>2008</v>
      </c>
      <c r="D2491" t="str">
        <v>2000s</v>
      </c>
      <c r="E2491" t="str">
        <v>Color</v>
      </c>
      <c r="F2491" t="str">
        <v>Fantasy</v>
      </c>
      <c r="G2491" t="str">
        <v>English</v>
      </c>
      <c r="H2491" t="str">
        <v>USA</v>
      </c>
      <c r="I2491" t="str">
        <v>R</v>
      </c>
      <c r="J2491" t="str">
        <v>Bradley Cooper</v>
      </c>
      <c r="K2491" t="str">
        <v>RyÃ»hei Kitamura</v>
      </c>
      <c r="L2491">
        <v>14000</v>
      </c>
      <c r="M2491">
        <v>18639</v>
      </c>
      <c r="N2491">
        <v>129</v>
      </c>
      <c r="O2491">
        <v>0</v>
      </c>
      <c r="P2491">
        <v>6.1</v>
      </c>
      <c r="R2491" t="str">
        <v>Beasts of the Southern Wild</v>
      </c>
      <c r="S2491">
        <v>41130</v>
      </c>
      <c r="T2491">
        <v>2012</v>
      </c>
      <c r="U2491" t="str">
        <v>2010s</v>
      </c>
      <c r="V2491" t="str">
        <v>Color</v>
      </c>
      <c r="W2491" t="str">
        <v>Drama</v>
      </c>
      <c r="X2491" t="str">
        <v>English</v>
      </c>
      <c r="Y2491" t="str">
        <v>USA</v>
      </c>
      <c r="Z2491" t="str">
        <v>PG-13</v>
      </c>
      <c r="AA2491" t="str">
        <v>QuvenzhanÃ© Wallis</v>
      </c>
      <c r="AB2491" t="str">
        <v>Benh Zeitlin</v>
      </c>
      <c r="AC2491">
        <v>2000</v>
      </c>
      <c r="AD2491">
        <v>2658</v>
      </c>
      <c r="AE2491">
        <v>188</v>
      </c>
      <c r="AF2491">
        <v>31000</v>
      </c>
      <c r="AG2491">
        <v>7.3</v>
      </c>
      <c r="AH2491">
        <v>663</v>
      </c>
      <c r="AI2491">
        <v>93</v>
      </c>
      <c r="AJ2491">
        <v>12784397</v>
      </c>
    </row>
    <row r="2492" spans="1:36" x14ac:dyDescent="0.25">
      <c r="A2492" t="str">
        <v>The Monuments Men</v>
      </c>
      <c r="B2492">
        <v>41955</v>
      </c>
      <c r="C2492">
        <v>2014</v>
      </c>
      <c r="D2492" t="str">
        <v>2010s</v>
      </c>
      <c r="E2492" t="str">
        <v>Color</v>
      </c>
      <c r="F2492" t="str">
        <v>Drama</v>
      </c>
      <c r="G2492" t="str">
        <v>English</v>
      </c>
      <c r="H2492" t="str">
        <v>USA</v>
      </c>
      <c r="I2492" t="str">
        <v>PG-13</v>
      </c>
      <c r="J2492" t="str">
        <v>Bill Murray</v>
      </c>
      <c r="K2492" t="str">
        <v>George Clooney</v>
      </c>
      <c r="L2492">
        <v>13000</v>
      </c>
      <c r="M2492">
        <v>27674</v>
      </c>
      <c r="N2492">
        <v>0</v>
      </c>
      <c r="O2492">
        <v>34000</v>
      </c>
      <c r="P2492">
        <v>6.1</v>
      </c>
      <c r="R2492" t="str">
        <v>Marvin's Room</v>
      </c>
      <c r="S2492">
        <v>35317</v>
      </c>
      <c r="T2492">
        <v>1996</v>
      </c>
      <c r="U2492" t="str">
        <v>1990s</v>
      </c>
      <c r="V2492" t="str">
        <v>Color</v>
      </c>
      <c r="W2492" t="str">
        <v>Drama</v>
      </c>
      <c r="X2492" t="str">
        <v>English</v>
      </c>
      <c r="Y2492" t="str">
        <v>USA</v>
      </c>
      <c r="Z2492" t="str">
        <v>PG-13</v>
      </c>
      <c r="AA2492" t="str">
        <v>Leonardo DiCaprio</v>
      </c>
      <c r="AB2492" t="str">
        <v>Jerry Zaks</v>
      </c>
      <c r="AC2492">
        <v>29000</v>
      </c>
      <c r="AD2492">
        <v>63194</v>
      </c>
      <c r="AE2492">
        <v>4</v>
      </c>
      <c r="AF2492">
        <v>1000</v>
      </c>
      <c r="AG2492">
        <v>6.7</v>
      </c>
      <c r="AH2492">
        <v>45</v>
      </c>
      <c r="AI2492">
        <v>98</v>
      </c>
      <c r="AJ2492">
        <v>12782508</v>
      </c>
    </row>
    <row r="2493" spans="1:36" x14ac:dyDescent="0.25">
      <c r="A2493" t="str">
        <v>The Kid</v>
      </c>
      <c r="B2493">
        <v>36543</v>
      </c>
      <c r="C2493">
        <v>2000</v>
      </c>
      <c r="D2493" t="str">
        <v>2000s</v>
      </c>
      <c r="E2493" t="str">
        <v>Color</v>
      </c>
      <c r="F2493" t="str">
        <v>Comedy</v>
      </c>
      <c r="G2493" t="str">
        <v>English</v>
      </c>
      <c r="H2493" t="str">
        <v>USA</v>
      </c>
      <c r="I2493" t="str">
        <v>PG</v>
      </c>
      <c r="J2493" t="str">
        <v>Bruce Willis</v>
      </c>
      <c r="K2493" t="str">
        <v>Jon Turteltaub</v>
      </c>
      <c r="L2493">
        <v>13000</v>
      </c>
      <c r="M2493">
        <v>16452</v>
      </c>
      <c r="N2493">
        <v>226</v>
      </c>
      <c r="O2493">
        <v>0</v>
      </c>
      <c r="P2493">
        <v>6.1</v>
      </c>
      <c r="R2493" t="str">
        <v>The New World</v>
      </c>
      <c r="S2493">
        <v>38545</v>
      </c>
      <c r="T2493">
        <v>2005</v>
      </c>
      <c r="U2493" t="str">
        <v>2000s</v>
      </c>
      <c r="V2493" t="str">
        <v>Color</v>
      </c>
      <c r="W2493" t="str">
        <v>Biography</v>
      </c>
      <c r="X2493" t="str">
        <v>English</v>
      </c>
      <c r="Y2493" t="str">
        <v>USA</v>
      </c>
      <c r="Z2493" t="str">
        <v>PG-13</v>
      </c>
      <c r="AA2493" t="str">
        <v>Christian Bale</v>
      </c>
      <c r="AB2493" t="str">
        <v>Terrence Malick</v>
      </c>
      <c r="AC2493">
        <v>23000</v>
      </c>
      <c r="AD2493">
        <v>27829</v>
      </c>
      <c r="AE2493">
        <v>0</v>
      </c>
      <c r="AF2493">
        <v>0</v>
      </c>
      <c r="AG2493">
        <v>6.7</v>
      </c>
      <c r="AH2493">
        <v>222</v>
      </c>
      <c r="AI2493">
        <v>150</v>
      </c>
      <c r="AJ2493">
        <v>12712093</v>
      </c>
    </row>
    <row r="2494" spans="1:36" x14ac:dyDescent="0.25">
      <c r="A2494" t="str">
        <v>Mercury Rising</v>
      </c>
      <c r="B2494">
        <v>35961</v>
      </c>
      <c r="C2494">
        <v>1998</v>
      </c>
      <c r="D2494" t="str">
        <v>1990s</v>
      </c>
      <c r="E2494" t="str">
        <v>Color</v>
      </c>
      <c r="F2494" t="str">
        <v>Action</v>
      </c>
      <c r="G2494" t="str">
        <v>English</v>
      </c>
      <c r="H2494" t="str">
        <v>USA</v>
      </c>
      <c r="I2494" t="str">
        <v>R</v>
      </c>
      <c r="J2494" t="str">
        <v>Bruce Willis</v>
      </c>
      <c r="K2494" t="str">
        <v>Harold Becker</v>
      </c>
      <c r="L2494">
        <v>13000</v>
      </c>
      <c r="M2494">
        <v>16536</v>
      </c>
      <c r="N2494">
        <v>17</v>
      </c>
      <c r="O2494">
        <v>0</v>
      </c>
      <c r="P2494">
        <v>6.1</v>
      </c>
      <c r="R2494" t="str">
        <v>The Pirates Who Don't Do Anything: A VeggieTales Movie</v>
      </c>
      <c r="S2494">
        <v>39700</v>
      </c>
      <c r="T2494">
        <v>2008</v>
      </c>
      <c r="U2494" t="str">
        <v>2000s</v>
      </c>
      <c r="V2494" t="str">
        <v>Color</v>
      </c>
      <c r="W2494" t="str">
        <v>Adventure</v>
      </c>
      <c r="X2494" t="str">
        <v>English</v>
      </c>
      <c r="Y2494" t="str">
        <v>USA</v>
      </c>
      <c r="Z2494" t="str">
        <v>G</v>
      </c>
      <c r="AA2494" t="str">
        <v>Yuri Lowenthal</v>
      </c>
      <c r="AB2494" t="str">
        <v>Mike Nawrocki</v>
      </c>
      <c r="AC2494">
        <v>354</v>
      </c>
      <c r="AD2494">
        <v>568</v>
      </c>
      <c r="AE2494">
        <v>12</v>
      </c>
      <c r="AF2494">
        <v>175</v>
      </c>
      <c r="AG2494">
        <v>5.7</v>
      </c>
      <c r="AH2494">
        <v>37</v>
      </c>
      <c r="AI2494">
        <v>85</v>
      </c>
      <c r="AJ2494">
        <v>12701880</v>
      </c>
    </row>
    <row r="2495" spans="1:36" x14ac:dyDescent="0.25">
      <c r="A2495" t="str">
        <v>San Andreas</v>
      </c>
      <c r="B2495">
        <v>42263</v>
      </c>
      <c r="C2495">
        <v>2015</v>
      </c>
      <c r="D2495" t="str">
        <v>2010s</v>
      </c>
      <c r="E2495" t="str">
        <v>Color</v>
      </c>
      <c r="F2495" t="str">
        <v>Action</v>
      </c>
      <c r="G2495" t="str">
        <v>English</v>
      </c>
      <c r="H2495" t="str">
        <v>USA</v>
      </c>
      <c r="I2495" t="str">
        <v>PG-13</v>
      </c>
      <c r="J2495" t="str">
        <v>Dwayne Johnson</v>
      </c>
      <c r="K2495" t="str">
        <v>Brad Peyton</v>
      </c>
      <c r="L2495">
        <v>12000</v>
      </c>
      <c r="M2495">
        <v>16718</v>
      </c>
      <c r="N2495">
        <v>62</v>
      </c>
      <c r="O2495">
        <v>52000</v>
      </c>
      <c r="P2495">
        <v>6.1</v>
      </c>
      <c r="R2495" t="str">
        <v>They</v>
      </c>
      <c r="S2495">
        <v>37559</v>
      </c>
      <c r="T2495">
        <v>2002</v>
      </c>
      <c r="U2495" t="str">
        <v>2000s</v>
      </c>
      <c r="V2495" t="str">
        <v>Color</v>
      </c>
      <c r="W2495" t="str">
        <v>Horror</v>
      </c>
      <c r="X2495" t="str">
        <v>English</v>
      </c>
      <c r="Y2495" t="str">
        <v>USA</v>
      </c>
      <c r="Z2495" t="str">
        <v>PG-13</v>
      </c>
      <c r="AA2495" t="str">
        <v>Alexander Gould</v>
      </c>
      <c r="AB2495" t="str">
        <v>Robert Harmon</v>
      </c>
      <c r="AC2495">
        <v>1000</v>
      </c>
      <c r="AD2495">
        <v>4060</v>
      </c>
      <c r="AE2495">
        <v>11</v>
      </c>
      <c r="AF2495">
        <v>814</v>
      </c>
      <c r="AG2495">
        <v>4.8</v>
      </c>
      <c r="AH2495">
        <v>81</v>
      </c>
      <c r="AI2495">
        <v>89</v>
      </c>
      <c r="AJ2495">
        <v>12693621</v>
      </c>
    </row>
    <row r="2496" spans="1:36" x14ac:dyDescent="0.25">
      <c r="A2496" t="str">
        <v>The Sorcerer's Apprentice</v>
      </c>
      <c r="B2496">
        <v>40281</v>
      </c>
      <c r="C2496">
        <v>2010</v>
      </c>
      <c r="D2496" t="str">
        <v>2010s</v>
      </c>
      <c r="E2496" t="str">
        <v>Color</v>
      </c>
      <c r="F2496" t="str">
        <v>Action</v>
      </c>
      <c r="G2496" t="str">
        <v>English</v>
      </c>
      <c r="H2496" t="str">
        <v>USA</v>
      </c>
      <c r="I2496" t="str">
        <v>PG</v>
      </c>
      <c r="J2496" t="str">
        <v>Nicolas Cage</v>
      </c>
      <c r="K2496" t="str">
        <v>Jon Turteltaub</v>
      </c>
      <c r="L2496">
        <v>12000</v>
      </c>
      <c r="M2496">
        <v>13388</v>
      </c>
      <c r="N2496">
        <v>226</v>
      </c>
      <c r="O2496">
        <v>11000</v>
      </c>
      <c r="P2496">
        <v>6.1</v>
      </c>
      <c r="R2496" t="str">
        <v>Jason X</v>
      </c>
      <c r="S2496">
        <v>36896</v>
      </c>
      <c r="T2496">
        <v>2001</v>
      </c>
      <c r="U2496" t="str">
        <v>2000s</v>
      </c>
      <c r="V2496" t="str">
        <v>Color</v>
      </c>
      <c r="W2496" t="str">
        <v>Action</v>
      </c>
      <c r="X2496" t="str">
        <v>English</v>
      </c>
      <c r="Y2496" t="str">
        <v>USA</v>
      </c>
      <c r="Z2496" t="str">
        <v>R</v>
      </c>
      <c r="AA2496" t="str">
        <v>Peter Mensah</v>
      </c>
      <c r="AB2496" t="str">
        <v>James Isaac</v>
      </c>
      <c r="AC2496">
        <v>1000</v>
      </c>
      <c r="AD2496">
        <v>3050</v>
      </c>
      <c r="AE2496">
        <v>52</v>
      </c>
      <c r="AF2496">
        <v>0</v>
      </c>
      <c r="AG2496">
        <v>4.4000000000000004</v>
      </c>
      <c r="AH2496">
        <v>205</v>
      </c>
      <c r="AI2496">
        <v>85</v>
      </c>
      <c r="AJ2496">
        <v>12610731</v>
      </c>
    </row>
    <row r="2497" spans="1:36" x14ac:dyDescent="0.25">
      <c r="A2497" t="str">
        <v>Planet 51</v>
      </c>
      <c r="B2497">
        <v>39882</v>
      </c>
      <c r="C2497">
        <v>2009</v>
      </c>
      <c r="D2497" t="str">
        <v>2000s</v>
      </c>
      <c r="E2497" t="str">
        <v>Color</v>
      </c>
      <c r="F2497" t="str">
        <v>Adventure</v>
      </c>
      <c r="G2497" t="str">
        <v>English</v>
      </c>
      <c r="H2497" t="str">
        <v>Spain</v>
      </c>
      <c r="I2497" t="str">
        <v>PG</v>
      </c>
      <c r="J2497" t="str">
        <v>Dwayne Johnson</v>
      </c>
      <c r="K2497" t="str">
        <v>Jorge Blanco</v>
      </c>
      <c r="L2497">
        <v>12000</v>
      </c>
      <c r="M2497">
        <v>22668</v>
      </c>
      <c r="N2497">
        <v>2</v>
      </c>
      <c r="O2497">
        <v>0</v>
      </c>
      <c r="P2497">
        <v>6.1</v>
      </c>
      <c r="R2497" t="str">
        <v>The Omega Code</v>
      </c>
      <c r="S2497">
        <v>36453</v>
      </c>
      <c r="T2497">
        <v>1999</v>
      </c>
      <c r="U2497" t="str">
        <v>1990s</v>
      </c>
      <c r="V2497" t="str">
        <v>Color</v>
      </c>
      <c r="W2497" t="str">
        <v>Action</v>
      </c>
      <c r="X2497" t="str">
        <v>English</v>
      </c>
      <c r="Y2497" t="str">
        <v>USA</v>
      </c>
      <c r="Z2497" t="str">
        <v>PG-13</v>
      </c>
      <c r="AA2497" t="str">
        <v>George Coe</v>
      </c>
      <c r="AB2497" t="str">
        <v>Robert Marcarelli</v>
      </c>
      <c r="AC2497">
        <v>488</v>
      </c>
      <c r="AD2497">
        <v>2428</v>
      </c>
      <c r="AE2497">
        <v>0</v>
      </c>
      <c r="AF2497">
        <v>129</v>
      </c>
      <c r="AG2497">
        <v>3.5</v>
      </c>
      <c r="AH2497">
        <v>39</v>
      </c>
      <c r="AI2497">
        <v>100</v>
      </c>
      <c r="AJ2497">
        <v>12610552</v>
      </c>
    </row>
    <row r="2498" spans="1:36" x14ac:dyDescent="0.25">
      <c r="A2498" t="str">
        <v>The Waterboy</v>
      </c>
      <c r="B2498">
        <v>35938</v>
      </c>
      <c r="C2498">
        <v>1998</v>
      </c>
      <c r="D2498" t="str">
        <v>1990s</v>
      </c>
      <c r="E2498" t="str">
        <v>Black and White</v>
      </c>
      <c r="F2498" t="str">
        <v>Comedy</v>
      </c>
      <c r="G2498" t="str">
        <v>English</v>
      </c>
      <c r="H2498" t="str">
        <v>USA</v>
      </c>
      <c r="I2498" t="str">
        <v>PG-13</v>
      </c>
      <c r="J2498" t="str">
        <v>Adam Sandler</v>
      </c>
      <c r="K2498" t="str">
        <v>Frank Coraci</v>
      </c>
      <c r="L2498">
        <v>11000</v>
      </c>
      <c r="M2498">
        <v>13823</v>
      </c>
      <c r="N2498">
        <v>153</v>
      </c>
      <c r="O2498">
        <v>0</v>
      </c>
      <c r="P2498">
        <v>6.1</v>
      </c>
      <c r="R2498" t="str">
        <v>House of 1000 Corpses</v>
      </c>
      <c r="S2498">
        <v>37642</v>
      </c>
      <c r="T2498">
        <v>2003</v>
      </c>
      <c r="U2498" t="str">
        <v>2000s</v>
      </c>
      <c r="V2498" t="str">
        <v>Black and White</v>
      </c>
      <c r="W2498" t="str">
        <v>Horror</v>
      </c>
      <c r="X2498" t="str">
        <v>English</v>
      </c>
      <c r="Y2498" t="str">
        <v>USA</v>
      </c>
      <c r="Z2498" t="str">
        <v>R</v>
      </c>
      <c r="AA2498" t="str">
        <v>Sid Haig</v>
      </c>
      <c r="AB2498" t="str">
        <v>Rob Zombie</v>
      </c>
      <c r="AC2498">
        <v>1000</v>
      </c>
      <c r="AD2498">
        <v>2444</v>
      </c>
      <c r="AE2498">
        <v>0</v>
      </c>
      <c r="AF2498">
        <v>0</v>
      </c>
      <c r="AG2498">
        <v>6</v>
      </c>
      <c r="AH2498">
        <v>202</v>
      </c>
      <c r="AI2498">
        <v>105</v>
      </c>
      <c r="AJ2498">
        <v>12583510</v>
      </c>
    </row>
    <row r="2499" spans="1:36" x14ac:dyDescent="0.25">
      <c r="A2499" t="str">
        <v>Deep Impact</v>
      </c>
      <c r="B2499">
        <v>36047</v>
      </c>
      <c r="C2499">
        <v>1998</v>
      </c>
      <c r="D2499" t="str">
        <v>1990s</v>
      </c>
      <c r="E2499" t="str">
        <v>Color</v>
      </c>
      <c r="F2499" t="str">
        <v>Action</v>
      </c>
      <c r="G2499" t="str">
        <v>English</v>
      </c>
      <c r="H2499" t="str">
        <v>USA</v>
      </c>
      <c r="I2499" t="str">
        <v>PG-13</v>
      </c>
      <c r="J2499" t="str">
        <v>Morgan Freeman</v>
      </c>
      <c r="K2499" t="str">
        <v>Mimi Leder</v>
      </c>
      <c r="L2499">
        <v>11000</v>
      </c>
      <c r="M2499">
        <v>22750</v>
      </c>
      <c r="N2499">
        <v>75</v>
      </c>
      <c r="O2499">
        <v>0</v>
      </c>
      <c r="P2499">
        <v>6.1</v>
      </c>
      <c r="R2499" t="str">
        <v>An Education</v>
      </c>
      <c r="S2499">
        <v>39941</v>
      </c>
      <c r="T2499">
        <v>2009</v>
      </c>
      <c r="U2499" t="str">
        <v>2000s</v>
      </c>
      <c r="V2499" t="str">
        <v>Color</v>
      </c>
      <c r="W2499" t="str">
        <v>Drama</v>
      </c>
      <c r="X2499" t="str">
        <v>English</v>
      </c>
      <c r="Y2499" t="str">
        <v>UK</v>
      </c>
      <c r="Z2499" t="str">
        <v>PG-13</v>
      </c>
      <c r="AA2499" t="str">
        <v>Dominic Cooper</v>
      </c>
      <c r="AB2499" t="str">
        <v>Lone Scherfig</v>
      </c>
      <c r="AC2499">
        <v>3000</v>
      </c>
      <c r="AD2499">
        <v>4198</v>
      </c>
      <c r="AE2499">
        <v>92</v>
      </c>
      <c r="AF2499">
        <v>12000</v>
      </c>
      <c r="AG2499">
        <v>7.3</v>
      </c>
      <c r="AH2499">
        <v>278</v>
      </c>
      <c r="AI2499">
        <v>100</v>
      </c>
      <c r="AJ2499">
        <v>12574715</v>
      </c>
    </row>
    <row r="2500" spans="1:36" x14ac:dyDescent="0.25">
      <c r="A2500" t="str">
        <v>Bedtime Stories</v>
      </c>
      <c r="B2500">
        <v>39684</v>
      </c>
      <c r="C2500">
        <v>2008</v>
      </c>
      <c r="D2500" t="str">
        <v>2000s</v>
      </c>
      <c r="E2500" t="str">
        <v>Color</v>
      </c>
      <c r="F2500" t="str">
        <v>Comedy</v>
      </c>
      <c r="G2500" t="str">
        <v>English</v>
      </c>
      <c r="H2500" t="str">
        <v>USA</v>
      </c>
      <c r="I2500" t="str">
        <v>PG</v>
      </c>
      <c r="J2500" t="str">
        <v>Adam Sandler</v>
      </c>
      <c r="K2500" t="str">
        <v>Adam Shankman</v>
      </c>
      <c r="L2500">
        <v>11000</v>
      </c>
      <c r="M2500">
        <v>12831</v>
      </c>
      <c r="N2500">
        <v>163</v>
      </c>
      <c r="O2500">
        <v>0</v>
      </c>
      <c r="P2500">
        <v>6.1</v>
      </c>
      <c r="R2500" t="str">
        <v>The Matador</v>
      </c>
      <c r="S2500">
        <v>38497</v>
      </c>
      <c r="T2500">
        <v>2005</v>
      </c>
      <c r="U2500" t="str">
        <v>2000s</v>
      </c>
      <c r="V2500" t="str">
        <v>Color</v>
      </c>
      <c r="W2500" t="str">
        <v>Comedy</v>
      </c>
      <c r="X2500" t="str">
        <v>English</v>
      </c>
      <c r="Y2500" t="str">
        <v>USA</v>
      </c>
      <c r="Z2500" t="str">
        <v>R</v>
      </c>
      <c r="AA2500" t="str">
        <v>Adam Scott</v>
      </c>
      <c r="AB2500" t="str">
        <v>Richard Shepard</v>
      </c>
      <c r="AC2500">
        <v>3000</v>
      </c>
      <c r="AD2500">
        <v>4053</v>
      </c>
      <c r="AE2500">
        <v>47</v>
      </c>
      <c r="AF2500">
        <v>808</v>
      </c>
      <c r="AG2500">
        <v>6.8</v>
      </c>
      <c r="AH2500">
        <v>191</v>
      </c>
      <c r="AI2500">
        <v>96</v>
      </c>
      <c r="AJ2500">
        <v>12570442</v>
      </c>
    </row>
    <row r="2501" spans="1:36" x14ac:dyDescent="0.25">
      <c r="A2501" t="str">
        <v>The Devil's Own</v>
      </c>
      <c r="B2501">
        <v>35539</v>
      </c>
      <c r="C2501">
        <v>1997</v>
      </c>
      <c r="D2501" t="str">
        <v>1990s</v>
      </c>
      <c r="E2501" t="str">
        <v>Color</v>
      </c>
      <c r="F2501" t="str">
        <v>Action</v>
      </c>
      <c r="G2501" t="str">
        <v>English</v>
      </c>
      <c r="H2501" t="str">
        <v>USA</v>
      </c>
      <c r="I2501" t="str">
        <v>R</v>
      </c>
      <c r="J2501" t="str">
        <v>Harrison Ford</v>
      </c>
      <c r="K2501" t="str">
        <v>Alan J. Pakula</v>
      </c>
      <c r="L2501">
        <v>11000</v>
      </c>
      <c r="M2501">
        <v>26088</v>
      </c>
      <c r="N2501">
        <v>79</v>
      </c>
      <c r="O2501">
        <v>979</v>
      </c>
      <c r="P2501">
        <v>6.1</v>
      </c>
      <c r="R2501" t="str">
        <v>Silent House</v>
      </c>
      <c r="S2501">
        <v>40582</v>
      </c>
      <c r="T2501">
        <v>2011</v>
      </c>
      <c r="U2501" t="str">
        <v>2010s</v>
      </c>
      <c r="V2501" t="str">
        <v>Color</v>
      </c>
      <c r="W2501" t="str">
        <v>Drama</v>
      </c>
      <c r="X2501" t="str">
        <v>English</v>
      </c>
      <c r="Y2501" t="str">
        <v>France</v>
      </c>
      <c r="Z2501" t="str">
        <v>R</v>
      </c>
      <c r="AA2501" t="str">
        <v>Eric Sheffer Stevens</v>
      </c>
      <c r="AB2501" t="str">
        <v>Chris Kentis</v>
      </c>
      <c r="AC2501">
        <v>120</v>
      </c>
      <c r="AD2501">
        <v>218</v>
      </c>
      <c r="AE2501">
        <v>9</v>
      </c>
      <c r="AF2501">
        <v>0</v>
      </c>
      <c r="AG2501">
        <v>5.3</v>
      </c>
      <c r="AH2501">
        <v>218</v>
      </c>
      <c r="AI2501">
        <v>86</v>
      </c>
      <c r="AJ2501">
        <v>12555230</v>
      </c>
    </row>
    <row r="2502" spans="1:36" x14ac:dyDescent="0.25">
      <c r="A2502" t="str">
        <v>Sky Captain and the World of Tomorrow</v>
      </c>
      <c r="B2502">
        <v>38323</v>
      </c>
      <c r="C2502">
        <v>2004</v>
      </c>
      <c r="D2502" t="str">
        <v>2000s</v>
      </c>
      <c r="E2502" t="str">
        <v>Color</v>
      </c>
      <c r="F2502" t="str">
        <v>Action</v>
      </c>
      <c r="G2502" t="str">
        <v>English</v>
      </c>
      <c r="H2502" t="str">
        <v>USA</v>
      </c>
      <c r="I2502" t="str">
        <v>PG</v>
      </c>
      <c r="J2502" t="str">
        <v>Angelina Jolie Pitt</v>
      </c>
      <c r="K2502" t="str">
        <v>Kerry Conran</v>
      </c>
      <c r="L2502">
        <v>11000</v>
      </c>
      <c r="M2502">
        <v>12871</v>
      </c>
      <c r="N2502">
        <v>14</v>
      </c>
      <c r="O2502">
        <v>0</v>
      </c>
      <c r="P2502">
        <v>6.1</v>
      </c>
      <c r="R2502" t="str">
        <v>Idlewild</v>
      </c>
      <c r="S2502">
        <v>38952</v>
      </c>
      <c r="T2502">
        <v>2006</v>
      </c>
      <c r="U2502" t="str">
        <v>2000s</v>
      </c>
      <c r="V2502" t="str">
        <v>Color</v>
      </c>
      <c r="W2502" t="str">
        <v>Crime</v>
      </c>
      <c r="X2502" t="str">
        <v>English</v>
      </c>
      <c r="Y2502" t="str">
        <v>USA</v>
      </c>
      <c r="Z2502" t="str">
        <v>R</v>
      </c>
      <c r="AA2502" t="str">
        <v>Cicely Tyson</v>
      </c>
      <c r="AB2502" t="str">
        <v>Bryan Barber</v>
      </c>
      <c r="AC2502">
        <v>907</v>
      </c>
      <c r="AD2502">
        <v>3633</v>
      </c>
      <c r="AE2502">
        <v>16</v>
      </c>
      <c r="AF2502">
        <v>489</v>
      </c>
      <c r="AG2502">
        <v>6.2</v>
      </c>
      <c r="AH2502">
        <v>81</v>
      </c>
      <c r="AI2502">
        <v>121</v>
      </c>
      <c r="AJ2502">
        <v>12549485</v>
      </c>
    </row>
    <row r="2503" spans="1:36" x14ac:dyDescent="0.25">
      <c r="A2503" t="str">
        <v>Loaded Weapon 1</v>
      </c>
      <c r="B2503">
        <v>34164</v>
      </c>
      <c r="C2503">
        <v>1993</v>
      </c>
      <c r="D2503" t="str">
        <v>1990s</v>
      </c>
      <c r="E2503" t="str">
        <v>Color</v>
      </c>
      <c r="F2503" t="str">
        <v>Action</v>
      </c>
      <c r="G2503" t="str">
        <v>English</v>
      </c>
      <c r="H2503" t="str">
        <v>USA</v>
      </c>
      <c r="I2503" t="str">
        <v>PG-13</v>
      </c>
      <c r="J2503" t="str">
        <v>Jon Lovitz</v>
      </c>
      <c r="K2503" t="str">
        <v>Gene Quintano</v>
      </c>
      <c r="L2503">
        <v>11000</v>
      </c>
      <c r="M2503">
        <v>12322</v>
      </c>
      <c r="N2503">
        <v>0</v>
      </c>
      <c r="O2503">
        <v>0</v>
      </c>
      <c r="P2503">
        <v>6.1</v>
      </c>
      <c r="R2503" t="str">
        <v>Love Jones</v>
      </c>
      <c r="S2503">
        <v>35477</v>
      </c>
      <c r="T2503">
        <v>1997</v>
      </c>
      <c r="U2503" t="str">
        <v>1990s</v>
      </c>
      <c r="V2503" t="str">
        <v>Color</v>
      </c>
      <c r="W2503" t="str">
        <v>Drama</v>
      </c>
      <c r="X2503" t="str">
        <v>English</v>
      </c>
      <c r="Y2503" t="str">
        <v>USA</v>
      </c>
      <c r="Z2503" t="str">
        <v>R</v>
      </c>
      <c r="AA2503" t="str">
        <v>Leonard Roberts</v>
      </c>
      <c r="AB2503" t="str">
        <v>Theodore Witcher</v>
      </c>
      <c r="AC2503">
        <v>962</v>
      </c>
      <c r="AD2503">
        <v>3871</v>
      </c>
      <c r="AE2503">
        <v>28</v>
      </c>
      <c r="AF2503">
        <v>1000</v>
      </c>
      <c r="AG2503">
        <v>7.4</v>
      </c>
      <c r="AH2503">
        <v>16</v>
      </c>
      <c r="AI2503">
        <v>104</v>
      </c>
      <c r="AJ2503">
        <v>12514138</v>
      </c>
    </row>
    <row r="2504" spans="1:36" x14ac:dyDescent="0.25">
      <c r="A2504" t="str">
        <v>Edtv</v>
      </c>
      <c r="B2504">
        <v>36174</v>
      </c>
      <c r="C2504">
        <v>1999</v>
      </c>
      <c r="D2504" t="str">
        <v>1990s</v>
      </c>
      <c r="E2504" t="str">
        <v>Color</v>
      </c>
      <c r="F2504" t="str">
        <v>Comedy</v>
      </c>
      <c r="G2504" t="str">
        <v>English</v>
      </c>
      <c r="H2504" t="str">
        <v>USA</v>
      </c>
      <c r="I2504" t="str">
        <v>PG-13</v>
      </c>
      <c r="J2504" t="str">
        <v>Matthew McConaughey</v>
      </c>
      <c r="K2504" t="str">
        <v>Ron Howard</v>
      </c>
      <c r="L2504">
        <v>11000</v>
      </c>
      <c r="M2504">
        <v>15275</v>
      </c>
      <c r="N2504">
        <v>2000</v>
      </c>
      <c r="O2504">
        <v>641</v>
      </c>
      <c r="P2504">
        <v>6.1</v>
      </c>
      <c r="R2504" t="str">
        <v>The Weather Man</v>
      </c>
      <c r="S2504">
        <v>38402</v>
      </c>
      <c r="T2504">
        <v>2005</v>
      </c>
      <c r="U2504" t="str">
        <v>2000s</v>
      </c>
      <c r="V2504" t="str">
        <v>Color</v>
      </c>
      <c r="W2504" t="str">
        <v>Comedy</v>
      </c>
      <c r="X2504" t="str">
        <v>English</v>
      </c>
      <c r="Y2504" t="str">
        <v>USA</v>
      </c>
      <c r="Z2504" t="str">
        <v>R</v>
      </c>
      <c r="AA2504" t="str">
        <v>Nicolas Cage</v>
      </c>
      <c r="AB2504" t="str">
        <v>Gore Verbinski</v>
      </c>
      <c r="AC2504">
        <v>12000</v>
      </c>
      <c r="AD2504">
        <v>13156</v>
      </c>
      <c r="AE2504">
        <v>563</v>
      </c>
      <c r="AF2504">
        <v>0</v>
      </c>
      <c r="AG2504">
        <v>6.6</v>
      </c>
      <c r="AH2504">
        <v>156</v>
      </c>
      <c r="AI2504">
        <v>102</v>
      </c>
      <c r="AJ2504">
        <v>12469811</v>
      </c>
    </row>
    <row r="2505" spans="1:36" x14ac:dyDescent="0.25">
      <c r="A2505" t="str">
        <v>The Tailor of Panama</v>
      </c>
      <c r="B2505">
        <v>37004</v>
      </c>
      <c r="C2505">
        <v>2001</v>
      </c>
      <c r="D2505" t="str">
        <v>2000s</v>
      </c>
      <c r="E2505" t="str">
        <v>Color</v>
      </c>
      <c r="F2505" t="str">
        <v>Drama</v>
      </c>
      <c r="G2505" t="str">
        <v>English</v>
      </c>
      <c r="H2505" t="str">
        <v>USA</v>
      </c>
      <c r="I2505" t="str">
        <v>R</v>
      </c>
      <c r="J2505" t="str">
        <v>Daniel Radcliffe</v>
      </c>
      <c r="K2505" t="str">
        <v>John Boorman</v>
      </c>
      <c r="L2505">
        <v>11000</v>
      </c>
      <c r="M2505">
        <v>14995</v>
      </c>
      <c r="N2505">
        <v>128</v>
      </c>
      <c r="O2505">
        <v>813</v>
      </c>
      <c r="P2505">
        <v>6.1</v>
      </c>
      <c r="R2505" t="str">
        <v>Undisputed</v>
      </c>
      <c r="S2505">
        <v>37431</v>
      </c>
      <c r="T2505">
        <v>2002</v>
      </c>
      <c r="U2505" t="str">
        <v>2000s</v>
      </c>
      <c r="V2505" t="str">
        <v>Black and White</v>
      </c>
      <c r="W2505" t="str">
        <v>Action</v>
      </c>
      <c r="X2505" t="str">
        <v>English</v>
      </c>
      <c r="Y2505" t="str">
        <v>USA</v>
      </c>
      <c r="Z2505" t="str">
        <v>R</v>
      </c>
      <c r="AA2505" t="str">
        <v>Fisher Stevens</v>
      </c>
      <c r="AB2505" t="str">
        <v>Walter Hill</v>
      </c>
      <c r="AC2505">
        <v>922</v>
      </c>
      <c r="AD2505">
        <v>2880</v>
      </c>
      <c r="AE2505">
        <v>394</v>
      </c>
      <c r="AF2505">
        <v>977</v>
      </c>
      <c r="AG2505">
        <v>6.1</v>
      </c>
      <c r="AH2505">
        <v>64</v>
      </c>
      <c r="AI2505">
        <v>94</v>
      </c>
      <c r="AJ2505">
        <v>12398628</v>
      </c>
    </row>
    <row r="2506" spans="1:36" x14ac:dyDescent="0.25">
      <c r="A2506" t="str">
        <v>Mission: Impossible II</v>
      </c>
      <c r="B2506">
        <v>36699</v>
      </c>
      <c r="C2506">
        <v>2000</v>
      </c>
      <c r="D2506" t="str">
        <v>2000s</v>
      </c>
      <c r="E2506" t="str">
        <v>Color</v>
      </c>
      <c r="F2506" t="str">
        <v>Action</v>
      </c>
      <c r="G2506" t="str">
        <v>English</v>
      </c>
      <c r="H2506" t="str">
        <v>USA</v>
      </c>
      <c r="I2506" t="str">
        <v>PG-13</v>
      </c>
      <c r="J2506" t="str">
        <v>Tom Cruise</v>
      </c>
      <c r="K2506" t="str">
        <v>John Woo</v>
      </c>
      <c r="L2506">
        <v>10000</v>
      </c>
      <c r="M2506">
        <v>11930</v>
      </c>
      <c r="N2506">
        <v>610</v>
      </c>
      <c r="O2506">
        <v>0</v>
      </c>
      <c r="P2506">
        <v>6.1</v>
      </c>
      <c r="R2506" t="str">
        <v>Ready to Rumble</v>
      </c>
      <c r="S2506">
        <v>36674</v>
      </c>
      <c r="T2506">
        <v>2000</v>
      </c>
      <c r="U2506" t="str">
        <v>2000s</v>
      </c>
      <c r="V2506" t="str">
        <v>Color</v>
      </c>
      <c r="W2506" t="str">
        <v>Comedy</v>
      </c>
      <c r="X2506" t="str">
        <v>English</v>
      </c>
      <c r="Y2506" t="str">
        <v>USA</v>
      </c>
      <c r="Z2506" t="str">
        <v>PG-13</v>
      </c>
      <c r="AA2506" t="str">
        <v>Oliver Platt</v>
      </c>
      <c r="AB2506" t="str">
        <v>Brian Robbins</v>
      </c>
      <c r="AC2506">
        <v>1000</v>
      </c>
      <c r="AD2506">
        <v>4971</v>
      </c>
      <c r="AE2506">
        <v>48</v>
      </c>
      <c r="AF2506">
        <v>650</v>
      </c>
      <c r="AG2506">
        <v>5.3</v>
      </c>
      <c r="AH2506">
        <v>51</v>
      </c>
      <c r="AI2506">
        <v>107</v>
      </c>
      <c r="AJ2506">
        <v>12372410</v>
      </c>
    </row>
    <row r="2507" spans="1:36" x14ac:dyDescent="0.25">
      <c r="A2507" t="str">
        <v>Men in Black II</v>
      </c>
      <c r="B2507">
        <v>37401</v>
      </c>
      <c r="C2507">
        <v>2002</v>
      </c>
      <c r="D2507" t="str">
        <v>2000s</v>
      </c>
      <c r="E2507" t="str">
        <v>Color</v>
      </c>
      <c r="F2507" t="str">
        <v>Action</v>
      </c>
      <c r="G2507" t="str">
        <v>English</v>
      </c>
      <c r="H2507" t="str">
        <v>USA</v>
      </c>
      <c r="I2507" t="str">
        <v>PG-13</v>
      </c>
      <c r="J2507" t="str">
        <v>Will Smith</v>
      </c>
      <c r="K2507" t="str">
        <v>Barry Sonnenfeld</v>
      </c>
      <c r="L2507">
        <v>10000</v>
      </c>
      <c r="M2507">
        <v>14823</v>
      </c>
      <c r="N2507">
        <v>188</v>
      </c>
      <c r="O2507">
        <v>2000</v>
      </c>
      <c r="P2507">
        <v>6.1</v>
      </c>
      <c r="R2507" t="str">
        <v>Gattaca</v>
      </c>
      <c r="S2507">
        <v>35601</v>
      </c>
      <c r="T2507">
        <v>1997</v>
      </c>
      <c r="U2507" t="str">
        <v>1990s</v>
      </c>
      <c r="V2507" t="str">
        <v>Color</v>
      </c>
      <c r="W2507" t="str">
        <v>Drama</v>
      </c>
      <c r="X2507" t="str">
        <v>English</v>
      </c>
      <c r="Y2507" t="str">
        <v>USA</v>
      </c>
      <c r="Z2507" t="str">
        <v>PG-13</v>
      </c>
      <c r="AA2507" t="str">
        <v>Blair Underwood</v>
      </c>
      <c r="AB2507" t="str">
        <v>Andrew Niccol</v>
      </c>
      <c r="AC2507">
        <v>685</v>
      </c>
      <c r="AD2507">
        <v>1942</v>
      </c>
      <c r="AE2507">
        <v>487</v>
      </c>
      <c r="AF2507">
        <v>17000</v>
      </c>
      <c r="AG2507">
        <v>7.8</v>
      </c>
      <c r="AH2507">
        <v>175</v>
      </c>
      <c r="AI2507">
        <v>106</v>
      </c>
      <c r="AJ2507">
        <v>12339633</v>
      </c>
    </row>
    <row r="2508" spans="1:36" x14ac:dyDescent="0.25">
      <c r="A2508" t="str">
        <v>Hansel &amp; Gretel: Witch Hunters</v>
      </c>
      <c r="B2508">
        <v>41497</v>
      </c>
      <c r="C2508">
        <v>2013</v>
      </c>
      <c r="D2508" t="str">
        <v>2010s</v>
      </c>
      <c r="E2508" t="str">
        <v>Color</v>
      </c>
      <c r="F2508" t="str">
        <v>Action</v>
      </c>
      <c r="G2508" t="str">
        <v>English</v>
      </c>
      <c r="H2508" t="str">
        <v>Germany</v>
      </c>
      <c r="I2508" t="str">
        <v>R</v>
      </c>
      <c r="J2508" t="str">
        <v>Jeremy Renner</v>
      </c>
      <c r="K2508" t="str">
        <v>Tommy Wirkola</v>
      </c>
      <c r="L2508">
        <v>10000</v>
      </c>
      <c r="M2508">
        <v>11946</v>
      </c>
      <c r="N2508">
        <v>75</v>
      </c>
      <c r="O2508">
        <v>45000</v>
      </c>
      <c r="P2508">
        <v>6.1</v>
      </c>
      <c r="R2508" t="str">
        <v>Hot Tub Time Machine 2</v>
      </c>
      <c r="S2508">
        <v>42127</v>
      </c>
      <c r="T2508">
        <v>2015</v>
      </c>
      <c r="U2508" t="str">
        <v>2010s</v>
      </c>
      <c r="V2508" t="str">
        <v>Color</v>
      </c>
      <c r="W2508" t="str">
        <v>Comedy</v>
      </c>
      <c r="X2508" t="str">
        <v>English</v>
      </c>
      <c r="Y2508" t="str">
        <v>USA</v>
      </c>
      <c r="Z2508" t="str">
        <v>R</v>
      </c>
      <c r="AA2508" t="str">
        <v>Adam Scott</v>
      </c>
      <c r="AB2508" t="str">
        <v>Steve Pink</v>
      </c>
      <c r="AC2508">
        <v>3000</v>
      </c>
      <c r="AD2508">
        <v>4702</v>
      </c>
      <c r="AE2508">
        <v>38</v>
      </c>
      <c r="AF2508">
        <v>0</v>
      </c>
      <c r="AG2508">
        <v>5.0999999999999996</v>
      </c>
      <c r="AH2508">
        <v>107</v>
      </c>
      <c r="AI2508">
        <v>99</v>
      </c>
      <c r="AJ2508">
        <v>12282677</v>
      </c>
    </row>
    <row r="2509" spans="1:36" x14ac:dyDescent="0.25">
      <c r="A2509" t="str">
        <v>Albino Alligator</v>
      </c>
      <c r="B2509">
        <v>35428</v>
      </c>
      <c r="C2509">
        <v>1996</v>
      </c>
      <c r="D2509" t="str">
        <v>1990s</v>
      </c>
      <c r="E2509" t="str">
        <v>Color</v>
      </c>
      <c r="F2509" t="str">
        <v>Crime</v>
      </c>
      <c r="G2509" t="str">
        <v>English</v>
      </c>
      <c r="H2509" t="str">
        <v>USA</v>
      </c>
      <c r="I2509" t="str">
        <v>R</v>
      </c>
      <c r="J2509" t="str">
        <v>Viggo Mortensen</v>
      </c>
      <c r="K2509" t="str">
        <v>Kevin Spacey</v>
      </c>
      <c r="L2509">
        <v>10000</v>
      </c>
      <c r="M2509">
        <v>13718</v>
      </c>
      <c r="N2509">
        <v>18000</v>
      </c>
      <c r="O2509">
        <v>225</v>
      </c>
      <c r="P2509">
        <v>6.1</v>
      </c>
      <c r="R2509" t="str">
        <v>True Romance</v>
      </c>
      <c r="S2509">
        <v>34093</v>
      </c>
      <c r="T2509">
        <v>1993</v>
      </c>
      <c r="U2509" t="str">
        <v>1990s</v>
      </c>
      <c r="V2509" t="str">
        <v>Color</v>
      </c>
      <c r="W2509" t="str">
        <v>Action</v>
      </c>
      <c r="X2509" t="str">
        <v>English</v>
      </c>
      <c r="Y2509" t="str">
        <v>USA</v>
      </c>
      <c r="Z2509" t="str">
        <v>R</v>
      </c>
      <c r="AA2509" t="str">
        <v>Brad Pitt</v>
      </c>
      <c r="AB2509" t="str">
        <v>Tony Scott</v>
      </c>
      <c r="AC2509">
        <v>11000</v>
      </c>
      <c r="AD2509">
        <v>23602</v>
      </c>
      <c r="AE2509">
        <v>12000</v>
      </c>
      <c r="AF2509">
        <v>15000</v>
      </c>
      <c r="AG2509">
        <v>8</v>
      </c>
      <c r="AH2509">
        <v>122</v>
      </c>
      <c r="AI2509">
        <v>121</v>
      </c>
      <c r="AJ2509">
        <v>12281500</v>
      </c>
    </row>
    <row r="2510" spans="1:36" x14ac:dyDescent="0.25">
      <c r="A2510" t="str">
        <v>The Tale of Despereaux</v>
      </c>
      <c r="B2510">
        <v>39560</v>
      </c>
      <c r="C2510">
        <v>2008</v>
      </c>
      <c r="D2510" t="str">
        <v>2000s</v>
      </c>
      <c r="E2510" t="str">
        <v>Color</v>
      </c>
      <c r="F2510" t="str">
        <v>Adventure</v>
      </c>
      <c r="G2510" t="str">
        <v>English</v>
      </c>
      <c r="H2510" t="str">
        <v>UK</v>
      </c>
      <c r="I2510" t="str">
        <v>G</v>
      </c>
      <c r="J2510" t="str">
        <v>Emma Watson</v>
      </c>
      <c r="K2510" t="str">
        <v>Sam Fell</v>
      </c>
      <c r="L2510">
        <v>9000</v>
      </c>
      <c r="M2510">
        <v>13403</v>
      </c>
      <c r="N2510">
        <v>18</v>
      </c>
      <c r="O2510">
        <v>0</v>
      </c>
      <c r="P2510">
        <v>6.1</v>
      </c>
      <c r="R2510" t="str">
        <v>Self/less</v>
      </c>
      <c r="S2510">
        <v>42157</v>
      </c>
      <c r="T2510">
        <v>2015</v>
      </c>
      <c r="U2510" t="str">
        <v>2010s</v>
      </c>
      <c r="V2510" t="str">
        <v>Color</v>
      </c>
      <c r="W2510" t="str">
        <v>Action</v>
      </c>
      <c r="X2510" t="str">
        <v>English</v>
      </c>
      <c r="Y2510" t="str">
        <v>USA</v>
      </c>
      <c r="Z2510" t="str">
        <v>PG-13</v>
      </c>
      <c r="AA2510" t="str">
        <v>Ryan Reynolds</v>
      </c>
      <c r="AB2510" t="str">
        <v>Tarsem Singh</v>
      </c>
      <c r="AC2510">
        <v>16000</v>
      </c>
      <c r="AD2510">
        <v>17847</v>
      </c>
      <c r="AE2510">
        <v>763</v>
      </c>
      <c r="AF2510">
        <v>11000</v>
      </c>
      <c r="AG2510">
        <v>6.5</v>
      </c>
      <c r="AH2510">
        <v>178</v>
      </c>
      <c r="AI2510">
        <v>117</v>
      </c>
      <c r="AJ2510">
        <v>12276810</v>
      </c>
    </row>
    <row r="2511" spans="1:36" x14ac:dyDescent="0.25">
      <c r="A2511" t="str">
        <v>Daddy's Home</v>
      </c>
      <c r="B2511">
        <v>42146</v>
      </c>
      <c r="C2511">
        <v>2015</v>
      </c>
      <c r="D2511" t="str">
        <v>2010s</v>
      </c>
      <c r="E2511" t="str">
        <v>Color</v>
      </c>
      <c r="F2511" t="str">
        <v>Comedy</v>
      </c>
      <c r="G2511" t="str">
        <v>English</v>
      </c>
      <c r="H2511" t="str">
        <v>USA</v>
      </c>
      <c r="I2511" t="str">
        <v>PG-13</v>
      </c>
      <c r="J2511" t="str">
        <v>Will Ferrell</v>
      </c>
      <c r="K2511" t="str">
        <v>Sean Anders</v>
      </c>
      <c r="L2511">
        <v>8000</v>
      </c>
      <c r="M2511">
        <v>10886</v>
      </c>
      <c r="N2511">
        <v>51</v>
      </c>
      <c r="O2511">
        <v>13000</v>
      </c>
      <c r="P2511">
        <v>6.1</v>
      </c>
      <c r="R2511" t="str">
        <v>12 Rounds</v>
      </c>
      <c r="S2511">
        <v>40137</v>
      </c>
      <c r="T2511">
        <v>2009</v>
      </c>
      <c r="U2511" t="str">
        <v>2000s</v>
      </c>
      <c r="V2511" t="str">
        <v>Color</v>
      </c>
      <c r="W2511" t="str">
        <v>Action</v>
      </c>
      <c r="X2511" t="str">
        <v>English</v>
      </c>
      <c r="Y2511" t="str">
        <v>USA</v>
      </c>
      <c r="Z2511" t="str">
        <v>PG-13</v>
      </c>
      <c r="AA2511" t="str">
        <v>Taylor Cole</v>
      </c>
      <c r="AB2511" t="str">
        <v>Renny Harlin</v>
      </c>
      <c r="AC2511">
        <v>969</v>
      </c>
      <c r="AD2511">
        <v>2799</v>
      </c>
      <c r="AE2511">
        <v>212</v>
      </c>
      <c r="AF2511">
        <v>0</v>
      </c>
      <c r="AG2511">
        <v>5.6</v>
      </c>
      <c r="AH2511">
        <v>113</v>
      </c>
      <c r="AI2511">
        <v>108</v>
      </c>
      <c r="AJ2511">
        <v>12232937</v>
      </c>
    </row>
    <row r="2512" spans="1:36" x14ac:dyDescent="0.25">
      <c r="A2512" t="str">
        <v>Romeo Must Die</v>
      </c>
      <c r="B2512">
        <v>36751</v>
      </c>
      <c r="C2512">
        <v>2000</v>
      </c>
      <c r="D2512" t="str">
        <v>2000s</v>
      </c>
      <c r="E2512" t="str">
        <v>Color</v>
      </c>
      <c r="F2512" t="str">
        <v>Action</v>
      </c>
      <c r="G2512" t="str">
        <v>English</v>
      </c>
      <c r="H2512" t="str">
        <v>USA</v>
      </c>
      <c r="I2512" t="str">
        <v>R</v>
      </c>
      <c r="J2512" t="str">
        <v>Jet Li</v>
      </c>
      <c r="K2512" t="str">
        <v>Andrzej Bartkowiak</v>
      </c>
      <c r="L2512">
        <v>5000</v>
      </c>
      <c r="M2512">
        <v>9082</v>
      </c>
      <c r="N2512">
        <v>43</v>
      </c>
      <c r="O2512">
        <v>0</v>
      </c>
      <c r="P2512">
        <v>6.1</v>
      </c>
      <c r="R2512" t="str">
        <v>Confidence</v>
      </c>
      <c r="S2512">
        <v>37979</v>
      </c>
      <c r="T2512">
        <v>2003</v>
      </c>
      <c r="U2512" t="str">
        <v>2000s</v>
      </c>
      <c r="V2512" t="str">
        <v>Color</v>
      </c>
      <c r="W2512" t="str">
        <v>Crime</v>
      </c>
      <c r="X2512" t="str">
        <v>English</v>
      </c>
      <c r="Y2512" t="str">
        <v>USA</v>
      </c>
      <c r="Z2512" t="str">
        <v>R</v>
      </c>
      <c r="AA2512" t="str">
        <v>Louis Lombardi</v>
      </c>
      <c r="AB2512" t="str">
        <v>James Foley</v>
      </c>
      <c r="AC2512">
        <v>436</v>
      </c>
      <c r="AD2512">
        <v>1172</v>
      </c>
      <c r="AE2512">
        <v>164</v>
      </c>
      <c r="AF2512">
        <v>622</v>
      </c>
      <c r="AG2512">
        <v>6.7</v>
      </c>
      <c r="AH2512">
        <v>119</v>
      </c>
      <c r="AI2512">
        <v>97</v>
      </c>
      <c r="AJ2512">
        <v>12212417</v>
      </c>
    </row>
    <row r="2513" spans="1:36" x14ac:dyDescent="0.25">
      <c r="A2513" t="str">
        <v>Small Soldiers</v>
      </c>
      <c r="B2513">
        <v>35861</v>
      </c>
      <c r="C2513">
        <v>1998</v>
      </c>
      <c r="D2513" t="str">
        <v>1990s</v>
      </c>
      <c r="E2513" t="str">
        <v>Color</v>
      </c>
      <c r="F2513" t="str">
        <v>Action</v>
      </c>
      <c r="G2513" t="str">
        <v>English</v>
      </c>
      <c r="H2513" t="str">
        <v>USA</v>
      </c>
      <c r="I2513" t="str">
        <v>PG-13</v>
      </c>
      <c r="J2513" t="str">
        <v>Kirsten Dunst</v>
      </c>
      <c r="K2513" t="str">
        <v>Joe Dante</v>
      </c>
      <c r="L2513">
        <v>4000</v>
      </c>
      <c r="M2513">
        <v>8610</v>
      </c>
      <c r="N2513">
        <v>287</v>
      </c>
      <c r="O2513">
        <v>0</v>
      </c>
      <c r="P2513">
        <v>6.1</v>
      </c>
      <c r="R2513" t="str">
        <v>Lone Wolf McQuade</v>
      </c>
      <c r="S2513">
        <v>30517</v>
      </c>
      <c r="T2513">
        <v>1983</v>
      </c>
      <c r="U2513" t="str">
        <v>1980s</v>
      </c>
      <c r="V2513" t="str">
        <v>Color</v>
      </c>
      <c r="W2513" t="str">
        <v>Action</v>
      </c>
      <c r="X2513" t="str">
        <v>English</v>
      </c>
      <c r="Y2513" t="str">
        <v>USA</v>
      </c>
      <c r="Z2513" t="str">
        <v>PG</v>
      </c>
      <c r="AA2513" t="str">
        <v>David Carradine</v>
      </c>
      <c r="AB2513" t="str">
        <v>Steve Carver</v>
      </c>
      <c r="AC2513">
        <v>926</v>
      </c>
      <c r="AD2513">
        <v>2383</v>
      </c>
      <c r="AE2513">
        <v>8</v>
      </c>
      <c r="AF2513">
        <v>0</v>
      </c>
      <c r="AG2513">
        <v>6.3</v>
      </c>
      <c r="AH2513">
        <v>29</v>
      </c>
      <c r="AI2513">
        <v>107</v>
      </c>
      <c r="AJ2513">
        <v>12200000</v>
      </c>
    </row>
    <row r="2514" spans="1:36" x14ac:dyDescent="0.25">
      <c r="A2514" t="str">
        <v>Sucker Punch</v>
      </c>
      <c r="B2514">
        <v>40616</v>
      </c>
      <c r="C2514">
        <v>2011</v>
      </c>
      <c r="D2514" t="str">
        <v>2010s</v>
      </c>
      <c r="E2514" t="str">
        <v>Color</v>
      </c>
      <c r="F2514" t="str">
        <v>Action</v>
      </c>
      <c r="G2514" t="str">
        <v>English</v>
      </c>
      <c r="H2514" t="str">
        <v>USA</v>
      </c>
      <c r="I2514" t="str">
        <v>PG-13</v>
      </c>
      <c r="J2514" t="str">
        <v>Jon Hamm</v>
      </c>
      <c r="K2514" t="str">
        <v>Zack Snyder</v>
      </c>
      <c r="L2514">
        <v>4000</v>
      </c>
      <c r="M2514">
        <v>7067</v>
      </c>
      <c r="N2514">
        <v>0</v>
      </c>
      <c r="O2514">
        <v>42000</v>
      </c>
      <c r="P2514">
        <v>6.1</v>
      </c>
      <c r="R2514" t="str">
        <v>Chasing Liberty</v>
      </c>
      <c r="S2514">
        <v>38185</v>
      </c>
      <c r="T2514">
        <v>2004</v>
      </c>
      <c r="U2514" t="str">
        <v>2000s</v>
      </c>
      <c r="V2514" t="str">
        <v>Color</v>
      </c>
      <c r="W2514" t="str">
        <v>Comedy</v>
      </c>
      <c r="X2514" t="str">
        <v>English</v>
      </c>
      <c r="Y2514" t="str">
        <v>USA</v>
      </c>
      <c r="Z2514" t="str">
        <v>PG-13</v>
      </c>
      <c r="AA2514" t="str">
        <v>Annabella Sciorra</v>
      </c>
      <c r="AB2514" t="str">
        <v>Andy Cadiff</v>
      </c>
      <c r="AC2514">
        <v>448</v>
      </c>
      <c r="AD2514">
        <v>842</v>
      </c>
      <c r="AE2514">
        <v>3</v>
      </c>
      <c r="AF2514">
        <v>0</v>
      </c>
      <c r="AG2514">
        <v>6.1</v>
      </c>
      <c r="AH2514">
        <v>65</v>
      </c>
      <c r="AI2514">
        <v>101</v>
      </c>
      <c r="AJ2514">
        <v>12189514</v>
      </c>
    </row>
    <row r="2515" spans="1:36" x14ac:dyDescent="0.25">
      <c r="A2515" t="str">
        <v>Shrek the Third</v>
      </c>
      <c r="B2515">
        <v>39188</v>
      </c>
      <c r="C2515">
        <v>2007</v>
      </c>
      <c r="D2515" t="str">
        <v>2000s</v>
      </c>
      <c r="E2515" t="str">
        <v>Color</v>
      </c>
      <c r="F2515" t="str">
        <v>Adventure</v>
      </c>
      <c r="G2515" t="str">
        <v>English</v>
      </c>
      <c r="H2515" t="str">
        <v>USA</v>
      </c>
      <c r="I2515" t="str">
        <v>PG</v>
      </c>
      <c r="J2515" t="str">
        <v>Justin Timberlake</v>
      </c>
      <c r="K2515" t="str">
        <v>Chris Miller</v>
      </c>
      <c r="L2515">
        <v>3000</v>
      </c>
      <c r="M2515">
        <v>4705</v>
      </c>
      <c r="N2515">
        <v>50</v>
      </c>
      <c r="O2515">
        <v>0</v>
      </c>
      <c r="P2515">
        <v>6.1</v>
      </c>
      <c r="R2515" t="str">
        <v>The 33</v>
      </c>
      <c r="S2515">
        <v>42340</v>
      </c>
      <c r="T2515">
        <v>2015</v>
      </c>
      <c r="U2515" t="str">
        <v>2010s</v>
      </c>
      <c r="V2515" t="str">
        <v>Color</v>
      </c>
      <c r="W2515" t="str">
        <v>Biography</v>
      </c>
      <c r="X2515" t="str">
        <v>English</v>
      </c>
      <c r="Y2515" t="str">
        <v>Chile</v>
      </c>
      <c r="Z2515" t="str">
        <v>PG-13</v>
      </c>
      <c r="AA2515" t="str">
        <v>Marco TreviÃ±o</v>
      </c>
      <c r="AB2515" t="str">
        <v>Patricia Riggen</v>
      </c>
      <c r="AC2515">
        <v>562</v>
      </c>
      <c r="AD2515">
        <v>2230</v>
      </c>
      <c r="AE2515">
        <v>36</v>
      </c>
      <c r="AF2515">
        <v>0</v>
      </c>
      <c r="AG2515">
        <v>6.9</v>
      </c>
      <c r="AH2515">
        <v>120</v>
      </c>
      <c r="AI2515">
        <v>127</v>
      </c>
      <c r="AJ2515">
        <v>12188642</v>
      </c>
    </row>
    <row r="2516" spans="1:36" x14ac:dyDescent="0.25">
      <c r="A2516" t="str">
        <v>Pearl Harbor</v>
      </c>
      <c r="B2516">
        <v>36940</v>
      </c>
      <c r="C2516">
        <v>2001</v>
      </c>
      <c r="D2516" t="str">
        <v>2000s</v>
      </c>
      <c r="E2516" t="str">
        <v>Black and White</v>
      </c>
      <c r="F2516" t="str">
        <v>Action</v>
      </c>
      <c r="G2516" t="str">
        <v>English</v>
      </c>
      <c r="H2516" t="str">
        <v>USA</v>
      </c>
      <c r="I2516" t="str">
        <v>PG-13</v>
      </c>
      <c r="J2516" t="str">
        <v>Jennifer Garner</v>
      </c>
      <c r="K2516" t="str">
        <v>Michael Bay</v>
      </c>
      <c r="L2516">
        <v>3000</v>
      </c>
      <c r="M2516">
        <v>5401</v>
      </c>
      <c r="N2516">
        <v>0</v>
      </c>
      <c r="O2516">
        <v>0</v>
      </c>
      <c r="P2516">
        <v>6.1</v>
      </c>
      <c r="R2516" t="str">
        <v>Envy</v>
      </c>
      <c r="S2516">
        <v>38106</v>
      </c>
      <c r="T2516">
        <v>2004</v>
      </c>
      <c r="U2516" t="str">
        <v>2000s</v>
      </c>
      <c r="V2516" t="str">
        <v>Color</v>
      </c>
      <c r="W2516" t="str">
        <v>Comedy</v>
      </c>
      <c r="X2516" t="str">
        <v>English</v>
      </c>
      <c r="Y2516" t="str">
        <v>USA</v>
      </c>
      <c r="Z2516" t="str">
        <v>PG-13</v>
      </c>
      <c r="AA2516" t="str">
        <v>Amy Poehler</v>
      </c>
      <c r="AB2516" t="str">
        <v>Barry Levinson</v>
      </c>
      <c r="AC2516">
        <v>1000</v>
      </c>
      <c r="AD2516">
        <v>1189</v>
      </c>
      <c r="AE2516">
        <v>272</v>
      </c>
      <c r="AF2516">
        <v>713</v>
      </c>
      <c r="AG2516">
        <v>4.8</v>
      </c>
      <c r="AH2516">
        <v>76</v>
      </c>
      <c r="AI2516">
        <v>99</v>
      </c>
      <c r="AJ2516">
        <v>12181484</v>
      </c>
    </row>
    <row r="2517" spans="1:36" x14ac:dyDescent="0.25">
      <c r="A2517" t="str">
        <v>Parental Guidance</v>
      </c>
      <c r="B2517">
        <v>41098</v>
      </c>
      <c r="C2517">
        <v>2012</v>
      </c>
      <c r="D2517" t="str">
        <v>2010s</v>
      </c>
      <c r="E2517" t="str">
        <v>Color</v>
      </c>
      <c r="F2517" t="str">
        <v>Comedy</v>
      </c>
      <c r="G2517" t="str">
        <v>English</v>
      </c>
      <c r="H2517" t="str">
        <v>USA</v>
      </c>
      <c r="I2517" t="str">
        <v>PG</v>
      </c>
      <c r="J2517" t="str">
        <v>Bailee Madison</v>
      </c>
      <c r="K2517" t="str">
        <v>Andy Fickman</v>
      </c>
      <c r="L2517">
        <v>3000</v>
      </c>
      <c r="M2517">
        <v>5740</v>
      </c>
      <c r="N2517">
        <v>99</v>
      </c>
      <c r="O2517">
        <v>0</v>
      </c>
      <c r="P2517">
        <v>6.1</v>
      </c>
      <c r="R2517" t="str">
        <v>Let Me In</v>
      </c>
      <c r="S2517">
        <v>40445</v>
      </c>
      <c r="T2517">
        <v>2010</v>
      </c>
      <c r="U2517" t="str">
        <v>2010s</v>
      </c>
      <c r="V2517" t="str">
        <v>Color</v>
      </c>
      <c r="W2517" t="str">
        <v>Drama</v>
      </c>
      <c r="X2517" t="str">
        <v>English</v>
      </c>
      <c r="Y2517" t="str">
        <v>UK</v>
      </c>
      <c r="Z2517" t="str">
        <v>R</v>
      </c>
      <c r="AA2517" t="str">
        <v>ChloÃ« Grace Moretz</v>
      </c>
      <c r="AB2517" t="str">
        <v>Matt Reeves</v>
      </c>
      <c r="AC2517">
        <v>17000</v>
      </c>
      <c r="AD2517">
        <v>20258</v>
      </c>
      <c r="AE2517">
        <v>198</v>
      </c>
      <c r="AF2517">
        <v>25000</v>
      </c>
      <c r="AG2517">
        <v>7.2</v>
      </c>
      <c r="AH2517">
        <v>390</v>
      </c>
      <c r="AI2517">
        <v>116</v>
      </c>
      <c r="AJ2517">
        <v>12134420</v>
      </c>
    </row>
    <row r="2518" spans="1:36" x14ac:dyDescent="0.25">
      <c r="A2518" t="str">
        <v>13 Going on 30</v>
      </c>
      <c r="B2518">
        <v>38154</v>
      </c>
      <c r="C2518">
        <v>2004</v>
      </c>
      <c r="D2518" t="str">
        <v>2000s</v>
      </c>
      <c r="E2518" t="str">
        <v>Color</v>
      </c>
      <c r="F2518" t="str">
        <v>Comedy</v>
      </c>
      <c r="G2518" t="str">
        <v>English</v>
      </c>
      <c r="H2518" t="str">
        <v>USA</v>
      </c>
      <c r="I2518" t="str">
        <v>PG-13</v>
      </c>
      <c r="J2518" t="str">
        <v>Jennifer Garner</v>
      </c>
      <c r="K2518" t="str">
        <v>Gary Winick</v>
      </c>
      <c r="L2518">
        <v>3000</v>
      </c>
      <c r="M2518">
        <v>6742</v>
      </c>
      <c r="N2518">
        <v>56</v>
      </c>
      <c r="O2518">
        <v>0</v>
      </c>
      <c r="P2518">
        <v>6.1</v>
      </c>
      <c r="R2518" t="str">
        <v>Holy Man</v>
      </c>
      <c r="S2518">
        <v>35985</v>
      </c>
      <c r="T2518">
        <v>1998</v>
      </c>
      <c r="U2518" t="str">
        <v>1990s</v>
      </c>
      <c r="V2518" t="str">
        <v>Color</v>
      </c>
      <c r="W2518" t="str">
        <v>Comedy</v>
      </c>
      <c r="X2518" t="str">
        <v>English</v>
      </c>
      <c r="Y2518" t="str">
        <v>USA</v>
      </c>
      <c r="Z2518" t="str">
        <v>PG</v>
      </c>
      <c r="AA2518" t="str">
        <v>Kelly Preston</v>
      </c>
      <c r="AB2518" t="str">
        <v>Stephen Herek</v>
      </c>
      <c r="AC2518">
        <v>743</v>
      </c>
      <c r="AD2518">
        <v>2367</v>
      </c>
      <c r="AE2518">
        <v>65</v>
      </c>
      <c r="AF2518">
        <v>296</v>
      </c>
      <c r="AG2518">
        <v>4.9000000000000004</v>
      </c>
      <c r="AH2518">
        <v>56</v>
      </c>
      <c r="AI2518">
        <v>114</v>
      </c>
      <c r="AJ2518">
        <v>12065985</v>
      </c>
    </row>
    <row r="2519" spans="1:36" x14ac:dyDescent="0.25">
      <c r="A2519" t="str">
        <v>Inkheart</v>
      </c>
      <c r="B2519">
        <v>39489</v>
      </c>
      <c r="C2519">
        <v>2008</v>
      </c>
      <c r="D2519" t="str">
        <v>2000s</v>
      </c>
      <c r="E2519" t="str">
        <v>Color</v>
      </c>
      <c r="F2519" t="str">
        <v>Adventure</v>
      </c>
      <c r="G2519" t="str">
        <v>English</v>
      </c>
      <c r="H2519" t="str">
        <v>Germany</v>
      </c>
      <c r="I2519" t="str">
        <v>PG</v>
      </c>
      <c r="J2519" t="str">
        <v>Brendan Fraser</v>
      </c>
      <c r="K2519" t="str">
        <v>Iain Softley</v>
      </c>
      <c r="L2519">
        <v>3000</v>
      </c>
      <c r="M2519">
        <v>5329</v>
      </c>
      <c r="N2519">
        <v>34</v>
      </c>
      <c r="O2519">
        <v>0</v>
      </c>
      <c r="P2519">
        <v>6.1</v>
      </c>
      <c r="R2519" t="str">
        <v>Sunshine Cleaning</v>
      </c>
      <c r="S2519">
        <v>39651</v>
      </c>
      <c r="T2519">
        <v>2008</v>
      </c>
      <c r="U2519" t="str">
        <v>2000s</v>
      </c>
      <c r="V2519" t="str">
        <v>Color</v>
      </c>
      <c r="W2519" t="str">
        <v>Comedy</v>
      </c>
      <c r="X2519" t="str">
        <v>English</v>
      </c>
      <c r="Y2519" t="str">
        <v>USA</v>
      </c>
      <c r="Z2519" t="str">
        <v>R</v>
      </c>
      <c r="AA2519" t="str">
        <v>Clifton Collins Jr.</v>
      </c>
      <c r="AB2519" t="str">
        <v>Christine Jeffs</v>
      </c>
      <c r="AC2519">
        <v>968</v>
      </c>
      <c r="AD2519">
        <v>2528</v>
      </c>
      <c r="AE2519">
        <v>19</v>
      </c>
      <c r="AF2519">
        <v>0</v>
      </c>
      <c r="AG2519">
        <v>6.9</v>
      </c>
      <c r="AH2519">
        <v>195</v>
      </c>
      <c r="AI2519">
        <v>91</v>
      </c>
      <c r="AJ2519">
        <v>12055108</v>
      </c>
    </row>
    <row r="2520" spans="1:36" x14ac:dyDescent="0.25">
      <c r="A2520" t="str">
        <v>Freaky Friday</v>
      </c>
      <c r="B2520">
        <v>37960</v>
      </c>
      <c r="C2520">
        <v>2003</v>
      </c>
      <c r="D2520" t="str">
        <v>2000s</v>
      </c>
      <c r="E2520" t="str">
        <v>Color</v>
      </c>
      <c r="F2520" t="str">
        <v>Comedy</v>
      </c>
      <c r="G2520" t="str">
        <v>English</v>
      </c>
      <c r="H2520" t="str">
        <v>USA</v>
      </c>
      <c r="I2520" t="str">
        <v>PG</v>
      </c>
      <c r="J2520" t="str">
        <v>Jamie Lee Curtis</v>
      </c>
      <c r="K2520" t="str">
        <v>Mark Waters</v>
      </c>
      <c r="L2520">
        <v>2000</v>
      </c>
      <c r="M2520">
        <v>3984</v>
      </c>
      <c r="N2520">
        <v>70</v>
      </c>
      <c r="O2520">
        <v>0</v>
      </c>
      <c r="P2520">
        <v>6.1</v>
      </c>
      <c r="R2520" t="str">
        <v>The Last Stand</v>
      </c>
      <c r="S2520">
        <v>41433</v>
      </c>
      <c r="T2520">
        <v>2013</v>
      </c>
      <c r="U2520" t="str">
        <v>2010s</v>
      </c>
      <c r="V2520" t="str">
        <v>Color</v>
      </c>
      <c r="W2520" t="str">
        <v>Action</v>
      </c>
      <c r="X2520" t="str">
        <v>English</v>
      </c>
      <c r="Y2520" t="str">
        <v>USA</v>
      </c>
      <c r="Z2520" t="str">
        <v>R</v>
      </c>
      <c r="AA2520" t="str">
        <v>Zach Gilford</v>
      </c>
      <c r="AB2520" t="str">
        <v>Jee-woon Kim</v>
      </c>
      <c r="AC2520">
        <v>971</v>
      </c>
      <c r="AD2520">
        <v>1643</v>
      </c>
      <c r="AE2520">
        <v>419</v>
      </c>
      <c r="AF2520">
        <v>24000</v>
      </c>
      <c r="AG2520">
        <v>6.4</v>
      </c>
      <c r="AH2520">
        <v>376</v>
      </c>
      <c r="AI2520">
        <v>107</v>
      </c>
      <c r="AJ2520">
        <v>12026670</v>
      </c>
    </row>
    <row r="2521" spans="1:36" x14ac:dyDescent="0.25">
      <c r="A2521" t="str">
        <v>27 Dresses</v>
      </c>
      <c r="B2521">
        <v>39784</v>
      </c>
      <c r="C2521">
        <v>2008</v>
      </c>
      <c r="D2521" t="str">
        <v>2000s</v>
      </c>
      <c r="E2521" t="str">
        <v>Color</v>
      </c>
      <c r="F2521" t="str">
        <v>Comedy</v>
      </c>
      <c r="G2521" t="str">
        <v>English</v>
      </c>
      <c r="H2521" t="str">
        <v>USA</v>
      </c>
      <c r="I2521" t="str">
        <v>PG-13</v>
      </c>
      <c r="J2521" t="str">
        <v>Judy Greer</v>
      </c>
      <c r="K2521" t="str">
        <v>Anne Fletcher</v>
      </c>
      <c r="L2521">
        <v>2000</v>
      </c>
      <c r="M2521">
        <v>2978</v>
      </c>
      <c r="N2521">
        <v>98</v>
      </c>
      <c r="O2521">
        <v>0</v>
      </c>
      <c r="P2521">
        <v>6.1</v>
      </c>
      <c r="R2521" t="str">
        <v>Chasing Amy</v>
      </c>
      <c r="S2521">
        <v>35621</v>
      </c>
      <c r="T2521">
        <v>1997</v>
      </c>
      <c r="U2521" t="str">
        <v>1990s</v>
      </c>
      <c r="V2521" t="str">
        <v>Color</v>
      </c>
      <c r="W2521" t="str">
        <v>Comedy</v>
      </c>
      <c r="X2521" t="str">
        <v>English</v>
      </c>
      <c r="Y2521" t="str">
        <v>USA</v>
      </c>
      <c r="Z2521" t="str">
        <v>R</v>
      </c>
      <c r="AA2521" t="str">
        <v>Matt Damon</v>
      </c>
      <c r="AB2521" t="str">
        <v>Kevin Smith</v>
      </c>
      <c r="AC2521">
        <v>13000</v>
      </c>
      <c r="AD2521">
        <v>15765</v>
      </c>
      <c r="AE2521">
        <v>0</v>
      </c>
      <c r="AF2521">
        <v>0</v>
      </c>
      <c r="AG2521">
        <v>7.3</v>
      </c>
      <c r="AH2521">
        <v>147</v>
      </c>
      <c r="AI2521">
        <v>113</v>
      </c>
      <c r="AJ2521">
        <v>12006514</v>
      </c>
    </row>
    <row r="2522" spans="1:36" x14ac:dyDescent="0.25">
      <c r="A2522" t="str">
        <v>Flight of the Phoenix</v>
      </c>
      <c r="B2522">
        <v>37991</v>
      </c>
      <c r="C2522">
        <v>2004</v>
      </c>
      <c r="D2522" t="str">
        <v>2000s</v>
      </c>
      <c r="E2522" t="str">
        <v>Color</v>
      </c>
      <c r="F2522" t="str">
        <v>Action</v>
      </c>
      <c r="G2522" t="str">
        <v>English</v>
      </c>
      <c r="H2522" t="str">
        <v>USA</v>
      </c>
      <c r="I2522" t="str">
        <v>PG-13</v>
      </c>
      <c r="J2522" t="str">
        <v>Dennis Quaid</v>
      </c>
      <c r="K2522" t="str">
        <v>John Moore</v>
      </c>
      <c r="L2522">
        <v>2000</v>
      </c>
      <c r="M2522">
        <v>4397</v>
      </c>
      <c r="N2522">
        <v>212</v>
      </c>
      <c r="O2522">
        <v>1000</v>
      </c>
      <c r="P2522">
        <v>6.1</v>
      </c>
      <c r="R2522" t="str">
        <v>Sorority Row</v>
      </c>
      <c r="S2522">
        <v>40118</v>
      </c>
      <c r="T2522">
        <v>2009</v>
      </c>
      <c r="U2522" t="str">
        <v>2000s</v>
      </c>
      <c r="V2522" t="str">
        <v>Color</v>
      </c>
      <c r="W2522" t="str">
        <v>Horror</v>
      </c>
      <c r="X2522" t="str">
        <v>English</v>
      </c>
      <c r="Y2522" t="str">
        <v>USA</v>
      </c>
      <c r="Z2522" t="str">
        <v>R</v>
      </c>
      <c r="AA2522" t="str">
        <v>Julian Morris</v>
      </c>
      <c r="AB2522" t="str">
        <v>Stewart Hendler</v>
      </c>
      <c r="AC2522">
        <v>1000</v>
      </c>
      <c r="AD2522">
        <v>3142</v>
      </c>
      <c r="AE2522">
        <v>10</v>
      </c>
      <c r="AF2522">
        <v>0</v>
      </c>
      <c r="AG2522">
        <v>5.0999999999999996</v>
      </c>
      <c r="AH2522">
        <v>167</v>
      </c>
      <c r="AI2522">
        <v>101</v>
      </c>
      <c r="AJ2522">
        <v>11956207</v>
      </c>
    </row>
    <row r="2523" spans="1:36" x14ac:dyDescent="0.25">
      <c r="A2523" t="str">
        <v>Vampires</v>
      </c>
      <c r="B2523">
        <v>35800</v>
      </c>
      <c r="C2523">
        <v>1998</v>
      </c>
      <c r="D2523" t="str">
        <v>1990s</v>
      </c>
      <c r="E2523" t="str">
        <v>Color</v>
      </c>
      <c r="F2523" t="str">
        <v>Action</v>
      </c>
      <c r="G2523" t="str">
        <v>English</v>
      </c>
      <c r="H2523" t="str">
        <v>USA</v>
      </c>
      <c r="I2523" t="str">
        <v>R</v>
      </c>
      <c r="J2523" t="str">
        <v>Sheryl Lee</v>
      </c>
      <c r="K2523" t="str">
        <v>John Carpenter</v>
      </c>
      <c r="L2523">
        <v>2000</v>
      </c>
      <c r="M2523">
        <v>5123</v>
      </c>
      <c r="N2523">
        <v>0</v>
      </c>
      <c r="O2523">
        <v>0</v>
      </c>
      <c r="P2523">
        <v>6.1</v>
      </c>
      <c r="R2523" t="str">
        <v>The Protector</v>
      </c>
      <c r="S2523">
        <v>38701</v>
      </c>
      <c r="T2523">
        <v>2005</v>
      </c>
      <c r="U2523" t="str">
        <v>2000s</v>
      </c>
      <c r="V2523" t="str">
        <v>Color</v>
      </c>
      <c r="W2523" t="str">
        <v>Action</v>
      </c>
      <c r="X2523" t="str">
        <v>Thai</v>
      </c>
      <c r="Y2523" t="str">
        <v>Thailand</v>
      </c>
      <c r="Z2523" t="str">
        <v>R</v>
      </c>
      <c r="AA2523" t="str">
        <v>Jon Foo</v>
      </c>
      <c r="AB2523" t="str">
        <v>Prachya Pinkaew</v>
      </c>
      <c r="AC2523">
        <v>778</v>
      </c>
      <c r="AD2523">
        <v>2205</v>
      </c>
      <c r="AE2523">
        <v>64</v>
      </c>
      <c r="AF2523">
        <v>0</v>
      </c>
      <c r="AG2523">
        <v>7.1</v>
      </c>
      <c r="AH2523">
        <v>112</v>
      </c>
      <c r="AI2523">
        <v>111</v>
      </c>
      <c r="AJ2523">
        <v>11905519</v>
      </c>
    </row>
    <row r="2524" spans="1:36" x14ac:dyDescent="0.25">
      <c r="A2524" t="str">
        <v>Wrong Turn</v>
      </c>
      <c r="B2524">
        <v>37904</v>
      </c>
      <c r="C2524">
        <v>2003</v>
      </c>
      <c r="D2524" t="str">
        <v>2000s</v>
      </c>
      <c r="E2524" t="str">
        <v>Color</v>
      </c>
      <c r="F2524" t="str">
        <v>Horror</v>
      </c>
      <c r="G2524" t="str">
        <v>English</v>
      </c>
      <c r="H2524" t="str">
        <v>USA</v>
      </c>
      <c r="I2524" t="str">
        <v>R</v>
      </c>
      <c r="J2524" t="str">
        <v>Kevin Zegers</v>
      </c>
      <c r="K2524" t="str">
        <v>Rob Schmidt</v>
      </c>
      <c r="L2524">
        <v>2000</v>
      </c>
      <c r="M2524">
        <v>3416</v>
      </c>
      <c r="N2524">
        <v>36</v>
      </c>
      <c r="O2524">
        <v>0</v>
      </c>
      <c r="P2524">
        <v>6.1</v>
      </c>
      <c r="R2524" t="str">
        <v>In Dreams</v>
      </c>
      <c r="S2524">
        <v>36251</v>
      </c>
      <c r="T2524">
        <v>1999</v>
      </c>
      <c r="U2524" t="str">
        <v>1990s</v>
      </c>
      <c r="V2524" t="str">
        <v>Color</v>
      </c>
      <c r="W2524" t="str">
        <v>Drama</v>
      </c>
      <c r="X2524" t="str">
        <v>English</v>
      </c>
      <c r="Y2524" t="str">
        <v>USA</v>
      </c>
      <c r="Z2524" t="str">
        <v>R</v>
      </c>
      <c r="AA2524" t="str">
        <v>Robert Downey Jr.</v>
      </c>
      <c r="AB2524" t="str">
        <v>Neil Jordan</v>
      </c>
      <c r="AC2524">
        <v>21000</v>
      </c>
      <c r="AD2524">
        <v>22006</v>
      </c>
      <c r="AE2524">
        <v>277</v>
      </c>
      <c r="AF2524">
        <v>654</v>
      </c>
      <c r="AG2524">
        <v>5.5</v>
      </c>
      <c r="AH2524">
        <v>62</v>
      </c>
      <c r="AI2524">
        <v>100</v>
      </c>
      <c r="AJ2524">
        <v>11900000</v>
      </c>
    </row>
    <row r="2525" spans="1:36" x14ac:dyDescent="0.25">
      <c r="A2525" t="str">
        <v>Three to Tango</v>
      </c>
      <c r="B2525">
        <v>36522</v>
      </c>
      <c r="C2525">
        <v>1999</v>
      </c>
      <c r="D2525" t="str">
        <v>1990s</v>
      </c>
      <c r="E2525" t="str">
        <v>Color</v>
      </c>
      <c r="F2525" t="str">
        <v>Comedy</v>
      </c>
      <c r="G2525" t="str">
        <v>English</v>
      </c>
      <c r="H2525" t="str">
        <v>Australia</v>
      </c>
      <c r="I2525" t="str">
        <v>PG-13</v>
      </c>
      <c r="J2525" t="str">
        <v>Matthew Perry</v>
      </c>
      <c r="K2525" t="str">
        <v>Damon Santostefano</v>
      </c>
      <c r="L2525">
        <v>2000</v>
      </c>
      <c r="M2525">
        <v>4843</v>
      </c>
      <c r="N2525">
        <v>4</v>
      </c>
      <c r="O2525">
        <v>311</v>
      </c>
      <c r="P2525">
        <v>6.1</v>
      </c>
      <c r="R2525" t="str">
        <v>Sliding Doors</v>
      </c>
      <c r="S2525">
        <v>35911</v>
      </c>
      <c r="T2525">
        <v>1998</v>
      </c>
      <c r="U2525" t="str">
        <v>1990s</v>
      </c>
      <c r="V2525" t="str">
        <v>Color</v>
      </c>
      <c r="W2525" t="str">
        <v>Comedy</v>
      </c>
      <c r="X2525" t="str">
        <v>English</v>
      </c>
      <c r="Y2525" t="str">
        <v>UK</v>
      </c>
      <c r="Z2525" t="str">
        <v>R</v>
      </c>
      <c r="AA2525" t="str">
        <v>Jeanne Tripplehorn</v>
      </c>
      <c r="AB2525" t="str">
        <v>Peter Howitt</v>
      </c>
      <c r="AC2525">
        <v>711</v>
      </c>
      <c r="AD2525">
        <v>1462</v>
      </c>
      <c r="AE2525">
        <v>29</v>
      </c>
      <c r="AF2525">
        <v>0</v>
      </c>
      <c r="AG2525">
        <v>6.8</v>
      </c>
      <c r="AH2525">
        <v>88</v>
      </c>
      <c r="AI2525">
        <v>99</v>
      </c>
      <c r="AJ2525">
        <v>11883495</v>
      </c>
    </row>
    <row r="2526" spans="1:36" x14ac:dyDescent="0.25">
      <c r="A2526" t="str">
        <v>The Sweeney</v>
      </c>
      <c r="B2526">
        <v>41101</v>
      </c>
      <c r="C2526">
        <v>2012</v>
      </c>
      <c r="D2526" t="str">
        <v>2010s</v>
      </c>
      <c r="E2526" t="str">
        <v>Color</v>
      </c>
      <c r="F2526" t="str">
        <v>Action</v>
      </c>
      <c r="G2526" t="str">
        <v>English</v>
      </c>
      <c r="H2526" t="str">
        <v>UK</v>
      </c>
      <c r="I2526" t="str">
        <v>R</v>
      </c>
      <c r="J2526" t="str">
        <v>Hayley Atwell</v>
      </c>
      <c r="K2526" t="str">
        <v>Nick Love</v>
      </c>
      <c r="L2526">
        <v>2000</v>
      </c>
      <c r="M2526">
        <v>4810</v>
      </c>
      <c r="N2526">
        <v>63</v>
      </c>
      <c r="O2526">
        <v>0</v>
      </c>
      <c r="P2526">
        <v>6.1</v>
      </c>
      <c r="R2526" t="str">
        <v>Glee: The 3D Concert Movie</v>
      </c>
      <c r="S2526">
        <v>40717</v>
      </c>
      <c r="T2526">
        <v>2011</v>
      </c>
      <c r="U2526" t="str">
        <v>2010s</v>
      </c>
      <c r="V2526" t="str">
        <v>Color</v>
      </c>
      <c r="W2526" t="str">
        <v>Documentary</v>
      </c>
      <c r="X2526" t="str">
        <v>English</v>
      </c>
      <c r="Y2526" t="str">
        <v>USA</v>
      </c>
      <c r="Z2526" t="str">
        <v>PG</v>
      </c>
      <c r="AA2526" t="str">
        <v>Lea Michele</v>
      </c>
      <c r="AB2526" t="str">
        <v>Kevin Tancharoen</v>
      </c>
      <c r="AC2526">
        <v>2000</v>
      </c>
      <c r="AD2526">
        <v>4617</v>
      </c>
      <c r="AE2526">
        <v>64</v>
      </c>
      <c r="AF2526">
        <v>0</v>
      </c>
      <c r="AG2526">
        <v>5.4</v>
      </c>
      <c r="AH2526">
        <v>67</v>
      </c>
      <c r="AI2526">
        <v>84</v>
      </c>
      <c r="AJ2526">
        <v>11860839</v>
      </c>
    </row>
    <row r="2527" spans="1:36" x14ac:dyDescent="0.25">
      <c r="A2527" t="str">
        <v>Eraser</v>
      </c>
      <c r="B2527">
        <v>35202</v>
      </c>
      <c r="C2527">
        <v>1996</v>
      </c>
      <c r="D2527" t="str">
        <v>1990s</v>
      </c>
      <c r="E2527" t="str">
        <v>Color</v>
      </c>
      <c r="F2527" t="str">
        <v>Action</v>
      </c>
      <c r="G2527" t="str">
        <v>English</v>
      </c>
      <c r="H2527" t="str">
        <v>USA</v>
      </c>
      <c r="I2527" t="str">
        <v>R</v>
      </c>
      <c r="J2527" t="str">
        <v>Vanessa Williams</v>
      </c>
      <c r="K2527" t="str">
        <v>Chuck Russell</v>
      </c>
      <c r="L2527">
        <v>1000</v>
      </c>
      <c r="M2527">
        <v>3454</v>
      </c>
      <c r="N2527">
        <v>55</v>
      </c>
      <c r="O2527">
        <v>0</v>
      </c>
      <c r="P2527">
        <v>6.1</v>
      </c>
      <c r="R2527" t="str">
        <v>Extraordinary Measures</v>
      </c>
      <c r="S2527">
        <v>40410</v>
      </c>
      <c r="T2527">
        <v>2010</v>
      </c>
      <c r="U2527" t="str">
        <v>2010s</v>
      </c>
      <c r="V2527" t="str">
        <v>Color</v>
      </c>
      <c r="W2527" t="str">
        <v>Drama</v>
      </c>
      <c r="X2527" t="str">
        <v>English</v>
      </c>
      <c r="Y2527" t="str">
        <v>USA</v>
      </c>
      <c r="Z2527" t="str">
        <v>PG</v>
      </c>
      <c r="AA2527" t="str">
        <v>Harrison Ford</v>
      </c>
      <c r="AB2527" t="str">
        <v>Tom Vaughan</v>
      </c>
      <c r="AC2527">
        <v>11000</v>
      </c>
      <c r="AD2527">
        <v>17560</v>
      </c>
      <c r="AE2527">
        <v>12</v>
      </c>
      <c r="AF2527">
        <v>0</v>
      </c>
      <c r="AG2527">
        <v>6.5</v>
      </c>
      <c r="AH2527">
        <v>126</v>
      </c>
      <c r="AI2527">
        <v>106</v>
      </c>
      <c r="AJ2527">
        <v>11854694</v>
      </c>
    </row>
    <row r="2528" spans="1:36" x14ac:dyDescent="0.25">
      <c r="A2528" t="str">
        <v>Two Weeks Notice</v>
      </c>
      <c r="B2528">
        <v>37261</v>
      </c>
      <c r="C2528">
        <v>2002</v>
      </c>
      <c r="D2528" t="str">
        <v>2000s</v>
      </c>
      <c r="E2528" t="str">
        <v>Color</v>
      </c>
      <c r="F2528" t="str">
        <v>Comedy</v>
      </c>
      <c r="G2528" t="str">
        <v>English</v>
      </c>
      <c r="H2528" t="str">
        <v>USA</v>
      </c>
      <c r="I2528" t="str">
        <v>PG-13</v>
      </c>
      <c r="J2528" t="str">
        <v>Dorian Missick</v>
      </c>
      <c r="K2528" t="str">
        <v>Marc Lawrence</v>
      </c>
      <c r="L2528">
        <v>1000</v>
      </c>
      <c r="M2528">
        <v>2636</v>
      </c>
      <c r="N2528">
        <v>30</v>
      </c>
      <c r="O2528">
        <v>0</v>
      </c>
      <c r="P2528">
        <v>6.1</v>
      </c>
      <c r="R2528" t="str">
        <v>Bloodsport</v>
      </c>
      <c r="S2528">
        <v>32467</v>
      </c>
      <c r="T2528">
        <v>1988</v>
      </c>
      <c r="U2528" t="str">
        <v>1980s</v>
      </c>
      <c r="V2528" t="str">
        <v>Color</v>
      </c>
      <c r="W2528" t="str">
        <v>Action</v>
      </c>
      <c r="X2528" t="str">
        <v>English</v>
      </c>
      <c r="Y2528" t="str">
        <v>USA</v>
      </c>
      <c r="Z2528" t="str">
        <v>R</v>
      </c>
      <c r="AA2528" t="str">
        <v>Bolo Yeung</v>
      </c>
      <c r="AB2528" t="str">
        <v>Newt Arnold</v>
      </c>
      <c r="AC2528">
        <v>633</v>
      </c>
      <c r="AD2528">
        <v>1168</v>
      </c>
      <c r="AE2528">
        <v>15</v>
      </c>
      <c r="AF2528">
        <v>0</v>
      </c>
      <c r="AG2528">
        <v>6.8</v>
      </c>
      <c r="AH2528">
        <v>61</v>
      </c>
      <c r="AI2528">
        <v>92</v>
      </c>
      <c r="AJ2528">
        <v>11806119</v>
      </c>
    </row>
    <row r="2529" spans="1:36" x14ac:dyDescent="0.25">
      <c r="A2529" t="str">
        <v>Private Benjamin</v>
      </c>
      <c r="B2529">
        <v>29412</v>
      </c>
      <c r="C2529">
        <v>1980</v>
      </c>
      <c r="D2529" t="str">
        <v>1980s</v>
      </c>
      <c r="E2529" t="str">
        <v>Color</v>
      </c>
      <c r="F2529" t="str">
        <v>Comedy</v>
      </c>
      <c r="G2529" t="str">
        <v>English</v>
      </c>
      <c r="H2529" t="str">
        <v>USA</v>
      </c>
      <c r="I2529" t="str">
        <v>R</v>
      </c>
      <c r="J2529" t="str">
        <v>Eileen Brennan</v>
      </c>
      <c r="K2529" t="str">
        <v>Howard Zieff</v>
      </c>
      <c r="L2529">
        <v>1000</v>
      </c>
      <c r="M2529">
        <v>2419</v>
      </c>
      <c r="N2529">
        <v>6</v>
      </c>
      <c r="O2529">
        <v>855</v>
      </c>
      <c r="P2529">
        <v>6.1</v>
      </c>
      <c r="R2529" t="str">
        <v>Meet Dave</v>
      </c>
      <c r="S2529">
        <v>39487</v>
      </c>
      <c r="T2529">
        <v>2008</v>
      </c>
      <c r="U2529" t="str">
        <v>2000s</v>
      </c>
      <c r="V2529" t="str">
        <v>Color</v>
      </c>
      <c r="W2529" t="str">
        <v>Adventure</v>
      </c>
      <c r="X2529" t="str">
        <v>English</v>
      </c>
      <c r="Y2529" t="str">
        <v>USA</v>
      </c>
      <c r="Z2529" t="str">
        <v>PG</v>
      </c>
      <c r="AA2529" t="str">
        <v>Marc Blucas</v>
      </c>
      <c r="AB2529" t="str">
        <v>Brian Robbins</v>
      </c>
      <c r="AC2529">
        <v>973</v>
      </c>
      <c r="AD2529">
        <v>1865</v>
      </c>
      <c r="AE2529">
        <v>48</v>
      </c>
      <c r="AF2529">
        <v>791</v>
      </c>
      <c r="AG2529">
        <v>4.9000000000000004</v>
      </c>
      <c r="AH2529">
        <v>127</v>
      </c>
      <c r="AI2529">
        <v>90</v>
      </c>
      <c r="AJ2529">
        <v>11802056</v>
      </c>
    </row>
    <row r="2530" spans="1:36" x14ac:dyDescent="0.25">
      <c r="A2530" t="str">
        <v>Shall We Dance</v>
      </c>
      <c r="B2530">
        <v>38085</v>
      </c>
      <c r="C2530">
        <v>2004</v>
      </c>
      <c r="D2530" t="str">
        <v>2000s</v>
      </c>
      <c r="E2530" t="str">
        <v>Color</v>
      </c>
      <c r="F2530" t="str">
        <v>Comedy</v>
      </c>
      <c r="G2530" t="str">
        <v>English</v>
      </c>
      <c r="H2530" t="str">
        <v>USA</v>
      </c>
      <c r="I2530" t="str">
        <v>PG-13</v>
      </c>
      <c r="J2530" t="str">
        <v>Lisa Ann Walter</v>
      </c>
      <c r="K2530" t="str">
        <v>Peter Chelsom</v>
      </c>
      <c r="L2530">
        <v>1000</v>
      </c>
      <c r="M2530">
        <v>2325</v>
      </c>
      <c r="N2530">
        <v>23</v>
      </c>
      <c r="O2530">
        <v>0</v>
      </c>
      <c r="P2530">
        <v>6.1</v>
      </c>
      <c r="R2530" t="str">
        <v>Tales from the Hood</v>
      </c>
      <c r="S2530">
        <v>35026</v>
      </c>
      <c r="T2530">
        <v>1995</v>
      </c>
      <c r="U2530" t="str">
        <v>1990s</v>
      </c>
      <c r="V2530" t="str">
        <v>Color</v>
      </c>
      <c r="W2530" t="str">
        <v>Comedy</v>
      </c>
      <c r="X2530" t="str">
        <v>English</v>
      </c>
      <c r="Y2530" t="str">
        <v>USA</v>
      </c>
      <c r="Z2530" t="str">
        <v>R</v>
      </c>
      <c r="AA2530" t="str">
        <v>Corbin Bernsen</v>
      </c>
      <c r="AB2530" t="str">
        <v>Rusty Cundieff</v>
      </c>
      <c r="AC2530">
        <v>1000</v>
      </c>
      <c r="AD2530">
        <v>3221</v>
      </c>
      <c r="AE2530">
        <v>38</v>
      </c>
      <c r="AF2530">
        <v>985</v>
      </c>
      <c r="AG2530">
        <v>6.1</v>
      </c>
      <c r="AH2530">
        <v>25</v>
      </c>
      <c r="AI2530">
        <v>98</v>
      </c>
      <c r="AJ2530">
        <v>11797927</v>
      </c>
    </row>
    <row r="2531" spans="1:36" x14ac:dyDescent="0.25">
      <c r="A2531" t="str">
        <v>Eye for an Eye</v>
      </c>
      <c r="B2531">
        <v>35171</v>
      </c>
      <c r="C2531">
        <v>1996</v>
      </c>
      <c r="D2531" t="str">
        <v>1990s</v>
      </c>
      <c r="E2531" t="str">
        <v>Color</v>
      </c>
      <c r="F2531" t="str">
        <v>Crime</v>
      </c>
      <c r="G2531" t="str">
        <v>English</v>
      </c>
      <c r="H2531" t="str">
        <v>USA</v>
      </c>
      <c r="I2531" t="str">
        <v>R</v>
      </c>
      <c r="J2531" t="str">
        <v>Joe Mantegna</v>
      </c>
      <c r="K2531" t="str">
        <v>John Schlesinger</v>
      </c>
      <c r="L2531">
        <v>1000</v>
      </c>
      <c r="M2531">
        <v>3174</v>
      </c>
      <c r="N2531">
        <v>154</v>
      </c>
      <c r="O2531">
        <v>613</v>
      </c>
      <c r="P2531">
        <v>6.1</v>
      </c>
      <c r="R2531" t="str">
        <v>3 Ninjas Kick Back</v>
      </c>
      <c r="S2531">
        <v>34641</v>
      </c>
      <c r="T2531">
        <v>1994</v>
      </c>
      <c r="U2531" t="str">
        <v>1990s</v>
      </c>
      <c r="V2531" t="str">
        <v>Color</v>
      </c>
      <c r="W2531" t="str">
        <v>Action</v>
      </c>
      <c r="X2531" t="str">
        <v>English</v>
      </c>
      <c r="Y2531" t="str">
        <v>USA</v>
      </c>
      <c r="Z2531" t="str">
        <v>PG</v>
      </c>
      <c r="AA2531" t="str">
        <v>Victor Wong</v>
      </c>
      <c r="AB2531" t="str">
        <v>Charles T. Kanganis</v>
      </c>
      <c r="AC2531">
        <v>400</v>
      </c>
      <c r="AD2531">
        <v>1151</v>
      </c>
      <c r="AE2531">
        <v>18</v>
      </c>
      <c r="AF2531">
        <v>444</v>
      </c>
      <c r="AG2531">
        <v>4.3</v>
      </c>
      <c r="AH2531">
        <v>5</v>
      </c>
      <c r="AI2531">
        <v>93</v>
      </c>
      <c r="AJ2531">
        <v>11784000</v>
      </c>
    </row>
    <row r="2532" spans="1:36" x14ac:dyDescent="0.25">
      <c r="A2532" t="str">
        <v>Up Close &amp; Personal</v>
      </c>
      <c r="B2532">
        <v>35235</v>
      </c>
      <c r="C2532">
        <v>1996</v>
      </c>
      <c r="D2532" t="str">
        <v>1990s</v>
      </c>
      <c r="E2532" t="str">
        <v>Color</v>
      </c>
      <c r="F2532" t="str">
        <v>Drama</v>
      </c>
      <c r="G2532" t="str">
        <v>English</v>
      </c>
      <c r="H2532" t="str">
        <v>USA</v>
      </c>
      <c r="I2532" t="str">
        <v>PG-13</v>
      </c>
      <c r="J2532" t="str">
        <v>Joe Mantegna</v>
      </c>
      <c r="K2532" t="str">
        <v>Jon Avnet</v>
      </c>
      <c r="L2532">
        <v>1000</v>
      </c>
      <c r="M2532">
        <v>3653</v>
      </c>
      <c r="N2532">
        <v>50</v>
      </c>
      <c r="O2532">
        <v>829</v>
      </c>
      <c r="P2532">
        <v>6.1</v>
      </c>
      <c r="R2532" t="str">
        <v>End of the Spear</v>
      </c>
      <c r="S2532">
        <v>38387</v>
      </c>
      <c r="T2532">
        <v>2005</v>
      </c>
      <c r="U2532" t="str">
        <v>2000s</v>
      </c>
      <c r="V2532" t="str">
        <v>Color</v>
      </c>
      <c r="W2532" t="str">
        <v>Adventure</v>
      </c>
      <c r="X2532" t="str">
        <v>English</v>
      </c>
      <c r="Y2532" t="str">
        <v>USA</v>
      </c>
      <c r="Z2532" t="str">
        <v>PG-13</v>
      </c>
      <c r="AA2532" t="str">
        <v>Chase Ellison</v>
      </c>
      <c r="AB2532" t="str">
        <v>Jim Hanon</v>
      </c>
      <c r="AC2532">
        <v>772</v>
      </c>
      <c r="AD2532">
        <v>1058</v>
      </c>
      <c r="AE2532">
        <v>2</v>
      </c>
      <c r="AF2532">
        <v>1000</v>
      </c>
      <c r="AG2532">
        <v>7</v>
      </c>
      <c r="AH2532">
        <v>47</v>
      </c>
      <c r="AI2532">
        <v>108</v>
      </c>
      <c r="AJ2532">
        <v>11703287</v>
      </c>
    </row>
    <row r="2533" spans="1:36" x14ac:dyDescent="0.25">
      <c r="A2533" t="str">
        <v>This Christmas</v>
      </c>
      <c r="B2533">
        <v>39133</v>
      </c>
      <c r="C2533">
        <v>2007</v>
      </c>
      <c r="D2533" t="str">
        <v>2000s</v>
      </c>
      <c r="E2533" t="str">
        <v>Color</v>
      </c>
      <c r="F2533" t="str">
        <v>Comedy</v>
      </c>
      <c r="G2533" t="str">
        <v>English</v>
      </c>
      <c r="H2533" t="str">
        <v>USA</v>
      </c>
      <c r="I2533" t="str">
        <v>PG-13</v>
      </c>
      <c r="J2533" t="str">
        <v>Mekhi Phifer</v>
      </c>
      <c r="K2533" t="str">
        <v>Preston A. Whitmore II</v>
      </c>
      <c r="L2533">
        <v>1000</v>
      </c>
      <c r="M2533">
        <v>6554</v>
      </c>
      <c r="N2533">
        <v>17</v>
      </c>
      <c r="O2533">
        <v>0</v>
      </c>
      <c r="P2533">
        <v>6.1</v>
      </c>
      <c r="R2533" t="str">
        <v>Sydney White</v>
      </c>
      <c r="S2533">
        <v>39344</v>
      </c>
      <c r="T2533">
        <v>2007</v>
      </c>
      <c r="U2533" t="str">
        <v>2000s</v>
      </c>
      <c r="V2533" t="str">
        <v>Color</v>
      </c>
      <c r="W2533" t="str">
        <v>Comedy</v>
      </c>
      <c r="X2533" t="str">
        <v>English</v>
      </c>
      <c r="Y2533" t="str">
        <v>USA</v>
      </c>
      <c r="Z2533" t="str">
        <v>PG-13</v>
      </c>
      <c r="AA2533" t="str">
        <v>Danny Strong</v>
      </c>
      <c r="AB2533" t="str">
        <v>Joe Nussbaum</v>
      </c>
      <c r="AC2533">
        <v>714</v>
      </c>
      <c r="AD2533">
        <v>2785</v>
      </c>
      <c r="AE2533">
        <v>18</v>
      </c>
      <c r="AF2533">
        <v>0</v>
      </c>
      <c r="AG2533">
        <v>6.3</v>
      </c>
      <c r="AH2533">
        <v>72</v>
      </c>
      <c r="AI2533">
        <v>108</v>
      </c>
      <c r="AJ2533">
        <v>11702090</v>
      </c>
    </row>
    <row r="2534" spans="1:36" x14ac:dyDescent="0.25">
      <c r="A2534" t="str">
        <v>Practical Magic</v>
      </c>
      <c r="B2534">
        <v>36068</v>
      </c>
      <c r="C2534">
        <v>1998</v>
      </c>
      <c r="D2534" t="str">
        <v>1990s</v>
      </c>
      <c r="E2534" t="str">
        <v>Color</v>
      </c>
      <c r="F2534" t="str">
        <v>Comedy</v>
      </c>
      <c r="G2534" t="str">
        <v>English</v>
      </c>
      <c r="H2534" t="str">
        <v>USA</v>
      </c>
      <c r="I2534" t="str">
        <v>PG-13</v>
      </c>
      <c r="J2534" t="str">
        <v>Goran Visnjic</v>
      </c>
      <c r="K2534" t="str">
        <v>Griffin Dunne</v>
      </c>
      <c r="L2534">
        <v>1000</v>
      </c>
      <c r="M2534">
        <v>4294</v>
      </c>
      <c r="N2534">
        <v>165</v>
      </c>
      <c r="O2534">
        <v>0</v>
      </c>
      <c r="P2534">
        <v>6.1</v>
      </c>
      <c r="R2534" t="str">
        <v>Dave Chappelle's Block Party</v>
      </c>
      <c r="S2534">
        <v>38387</v>
      </c>
      <c r="T2534">
        <v>2005</v>
      </c>
      <c r="U2534" t="str">
        <v>2000s</v>
      </c>
      <c r="V2534" t="str">
        <v>Color</v>
      </c>
      <c r="W2534" t="str">
        <v>Comedy</v>
      </c>
      <c r="X2534" t="str">
        <v>English</v>
      </c>
      <c r="Y2534" t="str">
        <v>USA</v>
      </c>
      <c r="Z2534" t="str">
        <v>R</v>
      </c>
      <c r="AA2534" t="str">
        <v>Common</v>
      </c>
      <c r="AB2534" t="str">
        <v>Michel Gondry</v>
      </c>
      <c r="AC2534">
        <v>989</v>
      </c>
      <c r="AD2534">
        <v>2165</v>
      </c>
      <c r="AE2534">
        <v>1000</v>
      </c>
      <c r="AF2534">
        <v>635</v>
      </c>
      <c r="AG2534">
        <v>7.2</v>
      </c>
      <c r="AH2534">
        <v>114</v>
      </c>
      <c r="AI2534">
        <v>100</v>
      </c>
      <c r="AJ2534">
        <v>11694528</v>
      </c>
    </row>
    <row r="2535" spans="1:36" x14ac:dyDescent="0.25">
      <c r="A2535" t="str">
        <v>Lakeview Terrace</v>
      </c>
      <c r="B2535">
        <v>39542</v>
      </c>
      <c r="C2535">
        <v>2008</v>
      </c>
      <c r="D2535" t="str">
        <v>2000s</v>
      </c>
      <c r="E2535" t="str">
        <v>Color</v>
      </c>
      <c r="F2535" t="str">
        <v>Crime</v>
      </c>
      <c r="G2535" t="str">
        <v>English</v>
      </c>
      <c r="H2535" t="str">
        <v>USA</v>
      </c>
      <c r="I2535" t="str">
        <v>PG-13</v>
      </c>
      <c r="J2535" t="str">
        <v>Jay Hernandez</v>
      </c>
      <c r="K2535" t="str">
        <v>Neil LaBute</v>
      </c>
      <c r="L2535">
        <v>1000</v>
      </c>
      <c r="M2535">
        <v>2382</v>
      </c>
      <c r="N2535">
        <v>119</v>
      </c>
      <c r="O2535">
        <v>0</v>
      </c>
      <c r="P2535">
        <v>6.1</v>
      </c>
      <c r="R2535" t="str">
        <v>Halloween 5</v>
      </c>
      <c r="S2535">
        <v>32537</v>
      </c>
      <c r="T2535">
        <v>1989</v>
      </c>
      <c r="U2535" t="str">
        <v>1980s</v>
      </c>
      <c r="V2535" t="str">
        <v>Color</v>
      </c>
      <c r="W2535" t="str">
        <v>Horror</v>
      </c>
      <c r="X2535" t="str">
        <v>English</v>
      </c>
      <c r="Y2535" t="str">
        <v>USA</v>
      </c>
      <c r="Z2535" t="str">
        <v>X</v>
      </c>
      <c r="AA2535" t="str">
        <v>Donald Pleasence</v>
      </c>
      <c r="AB2535" t="str">
        <v>Dominique Othenin-Girard</v>
      </c>
      <c r="AC2535">
        <v>742</v>
      </c>
      <c r="AD2535">
        <v>1308</v>
      </c>
      <c r="AE2535">
        <v>2</v>
      </c>
      <c r="AF2535">
        <v>926</v>
      </c>
      <c r="AG2535">
        <v>5.2</v>
      </c>
      <c r="AH2535">
        <v>137</v>
      </c>
      <c r="AI2535">
        <v>96</v>
      </c>
      <c r="AJ2535">
        <v>11642254</v>
      </c>
    </row>
    <row r="2536" spans="1:36" x14ac:dyDescent="0.25">
      <c r="A2536" t="str">
        <v>Jeepers Creepers</v>
      </c>
      <c r="B2536">
        <v>37063</v>
      </c>
      <c r="C2536">
        <v>2001</v>
      </c>
      <c r="D2536" t="str">
        <v>2000s</v>
      </c>
      <c r="E2536" t="str">
        <v>Color</v>
      </c>
      <c r="F2536" t="str">
        <v>Horror</v>
      </c>
      <c r="G2536" t="str">
        <v>English</v>
      </c>
      <c r="H2536" t="str">
        <v>Germany</v>
      </c>
      <c r="I2536" t="str">
        <v>R</v>
      </c>
      <c r="J2536" t="str">
        <v>Eileen Brennan</v>
      </c>
      <c r="K2536" t="str">
        <v>Victor Salva</v>
      </c>
      <c r="L2536">
        <v>1000</v>
      </c>
      <c r="M2536">
        <v>1982</v>
      </c>
      <c r="N2536">
        <v>108</v>
      </c>
      <c r="O2536">
        <v>0</v>
      </c>
      <c r="P2536">
        <v>6.1</v>
      </c>
      <c r="R2536" t="str">
        <v>The Adventures of Elmo in Grouchland</v>
      </c>
      <c r="S2536">
        <v>36322</v>
      </c>
      <c r="T2536">
        <v>1999</v>
      </c>
      <c r="U2536" t="str">
        <v>1990s</v>
      </c>
      <c r="V2536" t="str">
        <v>Color</v>
      </c>
      <c r="W2536" t="str">
        <v>Adventure</v>
      </c>
      <c r="X2536" t="str">
        <v>English</v>
      </c>
      <c r="Y2536" t="str">
        <v>USA</v>
      </c>
      <c r="Z2536" t="str">
        <v>G</v>
      </c>
      <c r="AA2536" t="str">
        <v>Vanessa Williams</v>
      </c>
      <c r="AB2536" t="str">
        <v>Gary Halvorson</v>
      </c>
      <c r="AC2536">
        <v>1000</v>
      </c>
      <c r="AD2536">
        <v>2020</v>
      </c>
      <c r="AE2536">
        <v>11</v>
      </c>
      <c r="AF2536">
        <v>339</v>
      </c>
      <c r="AG2536">
        <v>5.8</v>
      </c>
      <c r="AH2536">
        <v>44</v>
      </c>
      <c r="AI2536">
        <v>73</v>
      </c>
      <c r="AJ2536">
        <v>11634458</v>
      </c>
    </row>
    <row r="2537" spans="1:36" x14ac:dyDescent="0.25">
      <c r="A2537" t="str">
        <v>The Wedding Date</v>
      </c>
      <c r="B2537">
        <v>38512</v>
      </c>
      <c r="C2537">
        <v>2005</v>
      </c>
      <c r="D2537" t="str">
        <v>2000s</v>
      </c>
      <c r="E2537" t="str">
        <v>Color</v>
      </c>
      <c r="F2537" t="str">
        <v>Comedy</v>
      </c>
      <c r="G2537" t="str">
        <v>English</v>
      </c>
      <c r="H2537" t="str">
        <v>USA</v>
      </c>
      <c r="I2537" t="str">
        <v>PG-13</v>
      </c>
      <c r="J2537" t="str">
        <v>Jack Davenport</v>
      </c>
      <c r="K2537" t="str">
        <v>Clare Kilner</v>
      </c>
      <c r="L2537">
        <v>1000</v>
      </c>
      <c r="M2537">
        <v>2666</v>
      </c>
      <c r="N2537">
        <v>6</v>
      </c>
      <c r="O2537">
        <v>0</v>
      </c>
      <c r="P2537">
        <v>6.1</v>
      </c>
      <c r="R2537" t="str">
        <v>Zoom</v>
      </c>
      <c r="S2537">
        <v>38810</v>
      </c>
      <c r="T2537">
        <v>2006</v>
      </c>
      <c r="U2537" t="str">
        <v>2000s</v>
      </c>
      <c r="V2537" t="str">
        <v>Color</v>
      </c>
      <c r="W2537" t="str">
        <v>Action</v>
      </c>
      <c r="X2537" t="str">
        <v>English</v>
      </c>
      <c r="Y2537" t="str">
        <v>USA</v>
      </c>
      <c r="Z2537" t="str">
        <v>PG</v>
      </c>
      <c r="AA2537" t="str">
        <v>Kevin Zegers</v>
      </c>
      <c r="AB2537" t="str">
        <v>Peter Hewitt</v>
      </c>
      <c r="AC2537">
        <v>2000</v>
      </c>
      <c r="AD2537">
        <v>5022</v>
      </c>
      <c r="AE2537">
        <v>12</v>
      </c>
      <c r="AF2537">
        <v>494</v>
      </c>
      <c r="AG2537">
        <v>4.2</v>
      </c>
      <c r="AH2537">
        <v>63</v>
      </c>
      <c r="AI2537">
        <v>83</v>
      </c>
      <c r="AJ2537">
        <v>11631245</v>
      </c>
    </row>
    <row r="2538" spans="1:36" x14ac:dyDescent="0.25">
      <c r="A2538" t="str">
        <v>As Above, So Below</v>
      </c>
      <c r="B2538">
        <v>41977</v>
      </c>
      <c r="C2538">
        <v>2014</v>
      </c>
      <c r="D2538" t="str">
        <v>2010s</v>
      </c>
      <c r="E2538" t="str">
        <v>Color</v>
      </c>
      <c r="F2538" t="str">
        <v>Horror</v>
      </c>
      <c r="G2538" t="str">
        <v>English</v>
      </c>
      <c r="H2538" t="str">
        <v>USA</v>
      </c>
      <c r="I2538" t="str">
        <v>R</v>
      </c>
      <c r="J2538" t="str">
        <v>Ben Feldman</v>
      </c>
      <c r="K2538" t="str">
        <v>John Erick Dowdle</v>
      </c>
      <c r="L2538">
        <v>1000</v>
      </c>
      <c r="M2538">
        <v>1410</v>
      </c>
      <c r="N2538">
        <v>66</v>
      </c>
      <c r="O2538">
        <v>14000</v>
      </c>
      <c r="P2538">
        <v>6.1</v>
      </c>
      <c r="R2538" t="str">
        <v>The Muse</v>
      </c>
      <c r="S2538">
        <v>36492</v>
      </c>
      <c r="T2538">
        <v>1999</v>
      </c>
      <c r="U2538" t="str">
        <v>1990s</v>
      </c>
      <c r="V2538" t="str">
        <v>Color</v>
      </c>
      <c r="W2538" t="str">
        <v>Comedy</v>
      </c>
      <c r="X2538" t="str">
        <v>English</v>
      </c>
      <c r="Y2538" t="str">
        <v>USA</v>
      </c>
      <c r="Z2538" t="str">
        <v>PG-13</v>
      </c>
      <c r="AA2538" t="str">
        <v>Jeff Bridges</v>
      </c>
      <c r="AB2538" t="str">
        <v>Albert Brooks</v>
      </c>
      <c r="AC2538">
        <v>12000</v>
      </c>
      <c r="AD2538">
        <v>15209</v>
      </c>
      <c r="AE2538">
        <v>745</v>
      </c>
      <c r="AF2538">
        <v>251</v>
      </c>
      <c r="AG2538">
        <v>5.6</v>
      </c>
      <c r="AH2538">
        <v>97</v>
      </c>
      <c r="AI2538">
        <v>97</v>
      </c>
      <c r="AJ2538">
        <v>11614236</v>
      </c>
    </row>
    <row r="2539" spans="1:36" x14ac:dyDescent="0.25">
      <c r="A2539" t="str">
        <v>Swing Vote</v>
      </c>
      <c r="B2539">
        <v>39617</v>
      </c>
      <c r="C2539">
        <v>2008</v>
      </c>
      <c r="D2539" t="str">
        <v>2000s</v>
      </c>
      <c r="E2539" t="str">
        <v>Color</v>
      </c>
      <c r="F2539" t="str">
        <v>Comedy</v>
      </c>
      <c r="G2539" t="str">
        <v>English</v>
      </c>
      <c r="H2539" t="str">
        <v>USA</v>
      </c>
      <c r="I2539" t="str">
        <v>PG-13</v>
      </c>
      <c r="J2539" t="str">
        <v>Madeline Carroll</v>
      </c>
      <c r="K2539" t="str">
        <v>Joshua Michael Stern</v>
      </c>
      <c r="L2539">
        <v>1000</v>
      </c>
      <c r="M2539">
        <v>6212</v>
      </c>
      <c r="N2539">
        <v>0</v>
      </c>
      <c r="O2539">
        <v>1000</v>
      </c>
      <c r="P2539">
        <v>6.1</v>
      </c>
      <c r="R2539" t="str">
        <v>Wing Commander</v>
      </c>
      <c r="S2539">
        <v>36477</v>
      </c>
      <c r="T2539">
        <v>1999</v>
      </c>
      <c r="U2539" t="str">
        <v>1990s</v>
      </c>
      <c r="V2539" t="str">
        <v>Color</v>
      </c>
      <c r="W2539" t="str">
        <v>Action</v>
      </c>
      <c r="X2539" t="str">
        <v>English</v>
      </c>
      <c r="Y2539" t="str">
        <v>USA</v>
      </c>
      <c r="Z2539" t="str">
        <v>PG-13</v>
      </c>
      <c r="AA2539" t="str">
        <v>Saffron Burrows</v>
      </c>
      <c r="AB2539" t="str">
        <v>Chris Roberts</v>
      </c>
      <c r="AC2539">
        <v>811</v>
      </c>
      <c r="AD2539">
        <v>2497</v>
      </c>
      <c r="AE2539">
        <v>38</v>
      </c>
      <c r="AF2539">
        <v>858</v>
      </c>
      <c r="AG2539">
        <v>4.0999999999999996</v>
      </c>
      <c r="AH2539">
        <v>85</v>
      </c>
      <c r="AI2539">
        <v>100</v>
      </c>
      <c r="AJ2539">
        <v>11576087</v>
      </c>
    </row>
    <row r="2540" spans="1:36" x14ac:dyDescent="0.25">
      <c r="A2540" t="str">
        <v>In Too Deep</v>
      </c>
      <c r="B2540">
        <v>36246</v>
      </c>
      <c r="C2540">
        <v>1999</v>
      </c>
      <c r="D2540" t="str">
        <v>1990s</v>
      </c>
      <c r="E2540" t="str">
        <v>Color</v>
      </c>
      <c r="F2540" t="str">
        <v>Crime</v>
      </c>
      <c r="G2540" t="str">
        <v>English</v>
      </c>
      <c r="H2540" t="str">
        <v>USA</v>
      </c>
      <c r="I2540" t="str">
        <v>R</v>
      </c>
      <c r="J2540" t="str">
        <v>LL Cool J</v>
      </c>
      <c r="K2540" t="str">
        <v>Michael Rymer</v>
      </c>
      <c r="L2540">
        <v>1000</v>
      </c>
      <c r="M2540">
        <v>4837</v>
      </c>
      <c r="N2540">
        <v>48</v>
      </c>
      <c r="O2540">
        <v>375</v>
      </c>
      <c r="P2540">
        <v>6.1</v>
      </c>
      <c r="R2540" t="str">
        <v>Get Over It</v>
      </c>
      <c r="S2540">
        <v>36990</v>
      </c>
      <c r="T2540">
        <v>2001</v>
      </c>
      <c r="U2540" t="str">
        <v>2000s</v>
      </c>
      <c r="V2540" t="str">
        <v>Color</v>
      </c>
      <c r="W2540" t="str">
        <v>Comedy</v>
      </c>
      <c r="X2540" t="str">
        <v>English</v>
      </c>
      <c r="Y2540" t="str">
        <v>USA</v>
      </c>
      <c r="Z2540" t="str">
        <v>PG-13</v>
      </c>
      <c r="AA2540" t="str">
        <v>Mila Kunis</v>
      </c>
      <c r="AB2540" t="str">
        <v>Tommy O'Haver</v>
      </c>
      <c r="AC2540">
        <v>15000</v>
      </c>
      <c r="AD2540">
        <v>22485</v>
      </c>
      <c r="AE2540">
        <v>13</v>
      </c>
      <c r="AF2540">
        <v>0</v>
      </c>
      <c r="AG2540">
        <v>5.8</v>
      </c>
      <c r="AH2540">
        <v>63</v>
      </c>
      <c r="AI2540">
        <v>87</v>
      </c>
      <c r="AJ2540">
        <v>11560259</v>
      </c>
    </row>
    <row r="2541" spans="1:36" x14ac:dyDescent="0.25">
      <c r="A2541" t="str">
        <v>Tales from the Hood</v>
      </c>
      <c r="B2541">
        <v>35026</v>
      </c>
      <c r="C2541">
        <v>1995</v>
      </c>
      <c r="D2541" t="str">
        <v>1990s</v>
      </c>
      <c r="E2541" t="str">
        <v>Color</v>
      </c>
      <c r="F2541" t="str">
        <v>Comedy</v>
      </c>
      <c r="G2541" t="str">
        <v>English</v>
      </c>
      <c r="H2541" t="str">
        <v>USA</v>
      </c>
      <c r="I2541" t="str">
        <v>R</v>
      </c>
      <c r="J2541" t="str">
        <v>Corbin Bernsen</v>
      </c>
      <c r="K2541" t="str">
        <v>Rusty Cundieff</v>
      </c>
      <c r="L2541">
        <v>1000</v>
      </c>
      <c r="M2541">
        <v>3221</v>
      </c>
      <c r="N2541">
        <v>38</v>
      </c>
      <c r="O2541">
        <v>985</v>
      </c>
      <c r="P2541">
        <v>6.1</v>
      </c>
      <c r="R2541" t="str">
        <v>The Legend of Drunken Master</v>
      </c>
      <c r="S2541">
        <v>34473</v>
      </c>
      <c r="T2541">
        <v>1994</v>
      </c>
      <c r="U2541" t="str">
        <v>1990s</v>
      </c>
      <c r="V2541" t="str">
        <v>Color</v>
      </c>
      <c r="W2541" t="str">
        <v>Action</v>
      </c>
      <c r="X2541" t="str">
        <v>Cantonese</v>
      </c>
      <c r="Y2541" t="str">
        <v>Hong Kong</v>
      </c>
      <c r="Z2541" t="str">
        <v>R</v>
      </c>
      <c r="AA2541" t="str">
        <v>Andy Lau</v>
      </c>
      <c r="AB2541" t="str">
        <v>Chia-Liang Liu</v>
      </c>
      <c r="AC2541">
        <v>483</v>
      </c>
      <c r="AD2541">
        <v>768</v>
      </c>
      <c r="AE2541">
        <v>32</v>
      </c>
      <c r="AF2541">
        <v>0</v>
      </c>
      <c r="AG2541">
        <v>7.6</v>
      </c>
      <c r="AH2541">
        <v>77</v>
      </c>
      <c r="AI2541">
        <v>102</v>
      </c>
      <c r="AJ2541">
        <v>11546543</v>
      </c>
    </row>
    <row r="2542" spans="1:36" x14ac:dyDescent="0.25">
      <c r="A2542" t="str">
        <v>Our Brand Is Crisis</v>
      </c>
      <c r="B2542">
        <v>42283</v>
      </c>
      <c r="C2542">
        <v>2015</v>
      </c>
      <c r="D2542" t="str">
        <v>2010s</v>
      </c>
      <c r="E2542" t="str">
        <v>Color</v>
      </c>
      <c r="F2542" t="str">
        <v>Comedy</v>
      </c>
      <c r="G2542" t="str">
        <v>English</v>
      </c>
      <c r="H2542" t="str">
        <v>USA</v>
      </c>
      <c r="I2542" t="str">
        <v>R</v>
      </c>
      <c r="J2542" t="str">
        <v>Dominic Flores</v>
      </c>
      <c r="K2542" t="str">
        <v>David Gordon Green</v>
      </c>
      <c r="L2542">
        <v>1000</v>
      </c>
      <c r="M2542">
        <v>3944</v>
      </c>
      <c r="N2542">
        <v>234</v>
      </c>
      <c r="O2542">
        <v>0</v>
      </c>
      <c r="P2542">
        <v>6.1</v>
      </c>
      <c r="R2542" t="str">
        <v>The Conspirator</v>
      </c>
      <c r="S2542">
        <v>40201</v>
      </c>
      <c r="T2542">
        <v>2010</v>
      </c>
      <c r="U2542" t="str">
        <v>2010s</v>
      </c>
      <c r="V2542" t="str">
        <v>Color</v>
      </c>
      <c r="W2542" t="str">
        <v>Crime</v>
      </c>
      <c r="X2542" t="str">
        <v>English</v>
      </c>
      <c r="Y2542" t="str">
        <v>USA</v>
      </c>
      <c r="Z2542" t="str">
        <v>PG-13</v>
      </c>
      <c r="AA2542" t="str">
        <v>Robin Wright</v>
      </c>
      <c r="AB2542" t="str">
        <v>Robert Redford</v>
      </c>
      <c r="AC2542">
        <v>18000</v>
      </c>
      <c r="AD2542">
        <v>21163</v>
      </c>
      <c r="AE2542">
        <v>0</v>
      </c>
      <c r="AF2542">
        <v>0</v>
      </c>
      <c r="AG2542">
        <v>7</v>
      </c>
      <c r="AH2542">
        <v>199</v>
      </c>
      <c r="AI2542">
        <v>122</v>
      </c>
      <c r="AJ2542">
        <v>11538204</v>
      </c>
    </row>
    <row r="2543" spans="1:36" x14ac:dyDescent="0.25">
      <c r="A2543" t="str">
        <v>The Collection</v>
      </c>
      <c r="B2543">
        <v>41053</v>
      </c>
      <c r="C2543">
        <v>2012</v>
      </c>
      <c r="D2543" t="str">
        <v>2010s</v>
      </c>
      <c r="E2543" t="str">
        <v>Color</v>
      </c>
      <c r="F2543" t="str">
        <v>Action</v>
      </c>
      <c r="G2543" t="str">
        <v>English</v>
      </c>
      <c r="H2543" t="str">
        <v>USA</v>
      </c>
      <c r="I2543" t="str">
        <v>R</v>
      </c>
      <c r="J2543" t="str">
        <v>Daniel Sharman</v>
      </c>
      <c r="K2543" t="str">
        <v>Marcus Dunstan</v>
      </c>
      <c r="L2543">
        <v>1000</v>
      </c>
      <c r="M2543">
        <v>3818</v>
      </c>
      <c r="N2543">
        <v>87</v>
      </c>
      <c r="O2543">
        <v>14000</v>
      </c>
      <c r="P2543">
        <v>6.1</v>
      </c>
      <c r="R2543" t="str">
        <v>Boys Don't Cry</v>
      </c>
      <c r="S2543">
        <v>36454</v>
      </c>
      <c r="T2543">
        <v>1999</v>
      </c>
      <c r="U2543" t="str">
        <v>1990s</v>
      </c>
      <c r="V2543" t="str">
        <v>Color</v>
      </c>
      <c r="W2543" t="str">
        <v>Biography</v>
      </c>
      <c r="X2543" t="str">
        <v>English</v>
      </c>
      <c r="Y2543" t="str">
        <v>USA</v>
      </c>
      <c r="Z2543" t="str">
        <v>R</v>
      </c>
      <c r="AA2543" t="str">
        <v>Alicia Goranson</v>
      </c>
      <c r="AB2543" t="str">
        <v>Kimberly Peirce</v>
      </c>
      <c r="AC2543">
        <v>173</v>
      </c>
      <c r="AD2543">
        <v>563</v>
      </c>
      <c r="AE2543">
        <v>108</v>
      </c>
      <c r="AF2543">
        <v>0</v>
      </c>
      <c r="AG2543">
        <v>7.6</v>
      </c>
      <c r="AH2543">
        <v>123</v>
      </c>
      <c r="AI2543">
        <v>118</v>
      </c>
      <c r="AJ2543">
        <v>11533945</v>
      </c>
    </row>
    <row r="2544" spans="1:36" x14ac:dyDescent="0.25">
      <c r="A2544" t="str">
        <v>Blood and Wine</v>
      </c>
      <c r="B2544">
        <v>35399</v>
      </c>
      <c r="C2544">
        <v>1996</v>
      </c>
      <c r="D2544" t="str">
        <v>1990s</v>
      </c>
      <c r="E2544" t="str">
        <v>Color</v>
      </c>
      <c r="F2544" t="str">
        <v>Crime</v>
      </c>
      <c r="G2544" t="str">
        <v>English</v>
      </c>
      <c r="H2544" t="str">
        <v>USA</v>
      </c>
      <c r="I2544" t="str">
        <v>R</v>
      </c>
      <c r="J2544" t="str">
        <v>Harold Perrineau</v>
      </c>
      <c r="K2544" t="str">
        <v>Bob Rafelson</v>
      </c>
      <c r="L2544">
        <v>1000</v>
      </c>
      <c r="M2544">
        <v>2228</v>
      </c>
      <c r="N2544">
        <v>30</v>
      </c>
      <c r="O2544">
        <v>145</v>
      </c>
      <c r="P2544">
        <v>6.1</v>
      </c>
      <c r="R2544" t="str">
        <v>Super Size Me</v>
      </c>
      <c r="S2544">
        <v>38183</v>
      </c>
      <c r="T2544">
        <v>2004</v>
      </c>
      <c r="U2544" t="str">
        <v>2000s</v>
      </c>
      <c r="V2544" t="str">
        <v>Color</v>
      </c>
      <c r="W2544" t="str">
        <v>Comedy</v>
      </c>
      <c r="X2544" t="str">
        <v>English</v>
      </c>
      <c r="Y2544" t="str">
        <v>USA</v>
      </c>
      <c r="Z2544" t="str">
        <v>PG</v>
      </c>
      <c r="AA2544" t="str">
        <v>Chemeeka Walker</v>
      </c>
      <c r="AB2544" t="str">
        <v>Morgan Spurlock</v>
      </c>
      <c r="AC2544">
        <v>0</v>
      </c>
      <c r="AD2544">
        <v>0</v>
      </c>
      <c r="AE2544">
        <v>293</v>
      </c>
      <c r="AF2544">
        <v>0</v>
      </c>
      <c r="AG2544">
        <v>7.3</v>
      </c>
      <c r="AH2544">
        <v>193</v>
      </c>
      <c r="AI2544">
        <v>100</v>
      </c>
      <c r="AJ2544">
        <v>11529368</v>
      </c>
    </row>
    <row r="2545" spans="1:36" x14ac:dyDescent="0.25">
      <c r="A2545" t="str">
        <v>Sweet Home Alabama</v>
      </c>
      <c r="B2545">
        <v>37289</v>
      </c>
      <c r="C2545">
        <v>2002</v>
      </c>
      <c r="D2545" t="str">
        <v>2000s</v>
      </c>
      <c r="E2545" t="str">
        <v>Color</v>
      </c>
      <c r="F2545" t="str">
        <v>Comedy</v>
      </c>
      <c r="G2545" t="str">
        <v>English</v>
      </c>
      <c r="H2545" t="str">
        <v>USA</v>
      </c>
      <c r="I2545" t="str">
        <v>PG-13</v>
      </c>
      <c r="J2545" t="str">
        <v>Ethan Embry</v>
      </c>
      <c r="K2545" t="str">
        <v>Andy Tennant</v>
      </c>
      <c r="L2545">
        <v>982</v>
      </c>
      <c r="M2545">
        <v>4251</v>
      </c>
      <c r="N2545">
        <v>72</v>
      </c>
      <c r="O2545">
        <v>0</v>
      </c>
      <c r="P2545">
        <v>6.1</v>
      </c>
      <c r="R2545" t="str">
        <v>The Longshots</v>
      </c>
      <c r="S2545">
        <v>39525</v>
      </c>
      <c r="T2545">
        <v>2008</v>
      </c>
      <c r="U2545" t="str">
        <v>2000s</v>
      </c>
      <c r="V2545" t="str">
        <v>Color</v>
      </c>
      <c r="W2545" t="str">
        <v>Biography</v>
      </c>
      <c r="X2545" t="str">
        <v>English</v>
      </c>
      <c r="Y2545" t="str">
        <v>USA</v>
      </c>
      <c r="Z2545" t="str">
        <v>PG</v>
      </c>
      <c r="AA2545" t="str">
        <v>Tasha Smith</v>
      </c>
      <c r="AB2545" t="str">
        <v>Fred Durst</v>
      </c>
      <c r="AC2545">
        <v>721</v>
      </c>
      <c r="AD2545">
        <v>2453</v>
      </c>
      <c r="AE2545">
        <v>258</v>
      </c>
      <c r="AF2545">
        <v>376</v>
      </c>
      <c r="AG2545">
        <v>5.0999999999999996</v>
      </c>
      <c r="AH2545">
        <v>47</v>
      </c>
      <c r="AI2545">
        <v>94</v>
      </c>
      <c r="AJ2545">
        <v>11508423</v>
      </c>
    </row>
    <row r="2546" spans="1:36" x14ac:dyDescent="0.25">
      <c r="A2546" t="str">
        <v>Two Evil Eyes</v>
      </c>
      <c r="B2546">
        <v>33152</v>
      </c>
      <c r="C2546">
        <v>1990</v>
      </c>
      <c r="D2546" t="str">
        <v>1990s</v>
      </c>
      <c r="E2546" t="str">
        <v>Color</v>
      </c>
      <c r="F2546" t="str">
        <v>Horror</v>
      </c>
      <c r="G2546" t="str">
        <v>English</v>
      </c>
      <c r="H2546" t="str">
        <v>Italy</v>
      </c>
      <c r="I2546" t="str">
        <v>R</v>
      </c>
      <c r="J2546" t="str">
        <v>John Amos</v>
      </c>
      <c r="K2546" t="str">
        <v>Dario Argento</v>
      </c>
      <c r="L2546">
        <v>982</v>
      </c>
      <c r="M2546">
        <v>2942</v>
      </c>
      <c r="N2546">
        <v>930</v>
      </c>
      <c r="O2546">
        <v>375</v>
      </c>
      <c r="P2546">
        <v>6.1</v>
      </c>
      <c r="R2546" t="str">
        <v>Army of Darkness</v>
      </c>
      <c r="S2546">
        <v>33605</v>
      </c>
      <c r="T2546">
        <v>1992</v>
      </c>
      <c r="U2546" t="str">
        <v>1990s</v>
      </c>
      <c r="V2546" t="str">
        <v>Color</v>
      </c>
      <c r="W2546" t="str">
        <v>Comedy</v>
      </c>
      <c r="X2546" t="str">
        <v>English</v>
      </c>
      <c r="Y2546" t="str">
        <v>USA</v>
      </c>
      <c r="Z2546" t="str">
        <v>R</v>
      </c>
      <c r="AA2546" t="str">
        <v>Patricia Tallman</v>
      </c>
      <c r="AB2546" t="str">
        <v>Sam Raimi</v>
      </c>
      <c r="AC2546">
        <v>901</v>
      </c>
      <c r="AD2546">
        <v>3913</v>
      </c>
      <c r="AE2546">
        <v>0</v>
      </c>
      <c r="AF2546">
        <v>10000</v>
      </c>
      <c r="AG2546">
        <v>7.6</v>
      </c>
      <c r="AH2546">
        <v>221</v>
      </c>
      <c r="AI2546">
        <v>88</v>
      </c>
      <c r="AJ2546">
        <v>11501093</v>
      </c>
    </row>
    <row r="2547" spans="1:36" x14ac:dyDescent="0.25">
      <c r="A2547" t="str">
        <v>The Replacement Killers</v>
      </c>
      <c r="B2547">
        <v>35870</v>
      </c>
      <c r="C2547">
        <v>1998</v>
      </c>
      <c r="D2547" t="str">
        <v>1990s</v>
      </c>
      <c r="E2547" t="str">
        <v>Color</v>
      </c>
      <c r="F2547" t="str">
        <v>Action</v>
      </c>
      <c r="G2547" t="str">
        <v>English</v>
      </c>
      <c r="H2547" t="str">
        <v>USA</v>
      </c>
      <c r="I2547" t="str">
        <v>R</v>
      </c>
      <c r="J2547" t="str">
        <v>Mira Sorvino</v>
      </c>
      <c r="K2547" t="str">
        <v>Antoine Fuqua</v>
      </c>
      <c r="L2547">
        <v>978</v>
      </c>
      <c r="M2547">
        <v>3072</v>
      </c>
      <c r="N2547">
        <v>845</v>
      </c>
      <c r="O2547">
        <v>629</v>
      </c>
      <c r="P2547">
        <v>6.1</v>
      </c>
      <c r="R2547" t="str">
        <v>Turbulence</v>
      </c>
      <c r="S2547">
        <v>35451</v>
      </c>
      <c r="T2547">
        <v>1997</v>
      </c>
      <c r="U2547" t="str">
        <v>1990s</v>
      </c>
      <c r="V2547" t="str">
        <v>Color</v>
      </c>
      <c r="W2547" t="str">
        <v>Action</v>
      </c>
      <c r="X2547" t="str">
        <v>English</v>
      </c>
      <c r="Y2547" t="str">
        <v>USA</v>
      </c>
      <c r="Z2547" t="str">
        <v>R</v>
      </c>
      <c r="AA2547" t="str">
        <v>Hector Elizondo</v>
      </c>
      <c r="AB2547" t="str">
        <v>Robert Butler</v>
      </c>
      <c r="AC2547">
        <v>995</v>
      </c>
      <c r="AD2547">
        <v>3952</v>
      </c>
      <c r="AE2547">
        <v>0</v>
      </c>
      <c r="AF2547">
        <v>316</v>
      </c>
      <c r="AG2547">
        <v>4.7</v>
      </c>
      <c r="AH2547">
        <v>44</v>
      </c>
      <c r="AI2547">
        <v>100</v>
      </c>
      <c r="AJ2547">
        <v>11466088</v>
      </c>
    </row>
    <row r="2548" spans="1:36" x14ac:dyDescent="0.25">
      <c r="A2548" t="str">
        <v>Snow Flower and the Secret Fan</v>
      </c>
      <c r="B2548">
        <v>40553</v>
      </c>
      <c r="C2548">
        <v>2011</v>
      </c>
      <c r="D2548" t="str">
        <v>2010s</v>
      </c>
      <c r="E2548" t="str">
        <v>Color</v>
      </c>
      <c r="F2548" t="str">
        <v>Drama</v>
      </c>
      <c r="G2548" t="str">
        <v>English</v>
      </c>
      <c r="H2548" t="str">
        <v>China</v>
      </c>
      <c r="I2548" t="str">
        <v>PG-13</v>
      </c>
      <c r="J2548" t="str">
        <v>Bingbing Li</v>
      </c>
      <c r="K2548" t="str">
        <v>Wayne Wang</v>
      </c>
      <c r="L2548">
        <v>974</v>
      </c>
      <c r="M2548">
        <v>2430</v>
      </c>
      <c r="N2548">
        <v>61</v>
      </c>
      <c r="O2548">
        <v>0</v>
      </c>
      <c r="P2548">
        <v>6.1</v>
      </c>
      <c r="R2548" t="str">
        <v>The Words</v>
      </c>
      <c r="S2548">
        <v>41216</v>
      </c>
      <c r="T2548">
        <v>2012</v>
      </c>
      <c r="U2548" t="str">
        <v>2010s</v>
      </c>
      <c r="V2548" t="str">
        <v>Color</v>
      </c>
      <c r="W2548" t="str">
        <v>Drama</v>
      </c>
      <c r="X2548" t="str">
        <v>English</v>
      </c>
      <c r="Y2548" t="str">
        <v>USA</v>
      </c>
      <c r="Z2548" t="str">
        <v>PG-13</v>
      </c>
      <c r="AA2548" t="str">
        <v>J.K. Simmons</v>
      </c>
      <c r="AB2548" t="str">
        <v>Brian Klugman</v>
      </c>
      <c r="AC2548">
        <v>24000</v>
      </c>
      <c r="AD2548">
        <v>51355</v>
      </c>
      <c r="AE2548">
        <v>49</v>
      </c>
      <c r="AF2548">
        <v>21000</v>
      </c>
      <c r="AG2548">
        <v>7.1</v>
      </c>
      <c r="AH2548">
        <v>216</v>
      </c>
      <c r="AI2548">
        <v>102</v>
      </c>
      <c r="AJ2548">
        <v>11434867</v>
      </c>
    </row>
    <row r="2549" spans="1:36" x14ac:dyDescent="0.25">
      <c r="A2549" t="str">
        <v>Rugrats in Paris: The Movie</v>
      </c>
      <c r="B2549">
        <v>36719</v>
      </c>
      <c r="C2549">
        <v>2000</v>
      </c>
      <c r="D2549" t="str">
        <v>2000s</v>
      </c>
      <c r="E2549" t="str">
        <v>Color</v>
      </c>
      <c r="F2549" t="str">
        <v>Adventure</v>
      </c>
      <c r="G2549" t="str">
        <v>English</v>
      </c>
      <c r="H2549" t="str">
        <v>Germany</v>
      </c>
      <c r="I2549" t="str">
        <v>G</v>
      </c>
      <c r="J2549" t="str">
        <v>Elizabeth Daily</v>
      </c>
      <c r="K2549" t="str">
        <v>Stig Bergqvist</v>
      </c>
      <c r="L2549">
        <v>971</v>
      </c>
      <c r="M2549">
        <v>4527</v>
      </c>
      <c r="N2549">
        <v>0</v>
      </c>
      <c r="O2549">
        <v>181</v>
      </c>
      <c r="P2549">
        <v>6.1</v>
      </c>
      <c r="R2549" t="str">
        <v>Das Boot</v>
      </c>
      <c r="S2549">
        <v>29770</v>
      </c>
      <c r="T2549">
        <v>1981</v>
      </c>
      <c r="U2549" t="str">
        <v>1980s</v>
      </c>
      <c r="V2549" t="str">
        <v>Color</v>
      </c>
      <c r="W2549" t="str">
        <v>Adventure</v>
      </c>
      <c r="X2549" t="str">
        <v>German</v>
      </c>
      <c r="Y2549" t="str">
        <v>West Germany</v>
      </c>
      <c r="Z2549" t="str">
        <v>R</v>
      </c>
      <c r="AA2549" t="str">
        <v>JÃ¼rgen Prochnow</v>
      </c>
      <c r="AB2549" t="str">
        <v>Wolfgang Petersen</v>
      </c>
      <c r="AC2549">
        <v>362</v>
      </c>
      <c r="AD2549">
        <v>469</v>
      </c>
      <c r="AE2549">
        <v>249</v>
      </c>
      <c r="AF2549">
        <v>11000</v>
      </c>
      <c r="AG2549">
        <v>8.4</v>
      </c>
      <c r="AH2549">
        <v>96</v>
      </c>
      <c r="AI2549">
        <v>293</v>
      </c>
      <c r="AJ2549">
        <v>11433134</v>
      </c>
    </row>
    <row r="2550" spans="1:36" x14ac:dyDescent="0.25">
      <c r="A2550" t="str">
        <v>The Bodyguard</v>
      </c>
      <c r="B2550">
        <v>33721</v>
      </c>
      <c r="C2550">
        <v>1992</v>
      </c>
      <c r="D2550" t="str">
        <v>1990s</v>
      </c>
      <c r="E2550" t="str">
        <v>Color</v>
      </c>
      <c r="F2550" t="str">
        <v>Action</v>
      </c>
      <c r="G2550" t="str">
        <v>English</v>
      </c>
      <c r="H2550" t="str">
        <v>USA</v>
      </c>
      <c r="I2550" t="str">
        <v>R</v>
      </c>
      <c r="J2550" t="str">
        <v>Bill Cobbs</v>
      </c>
      <c r="K2550" t="str">
        <v>Mick Jackson</v>
      </c>
      <c r="L2550">
        <v>970</v>
      </c>
      <c r="M2550">
        <v>2551</v>
      </c>
      <c r="N2550">
        <v>81</v>
      </c>
      <c r="O2550">
        <v>0</v>
      </c>
      <c r="P2550">
        <v>6.1</v>
      </c>
      <c r="R2550" t="str">
        <v>The Shipping News</v>
      </c>
      <c r="S2550">
        <v>36948</v>
      </c>
      <c r="T2550">
        <v>2001</v>
      </c>
      <c r="U2550" t="str">
        <v>2000s</v>
      </c>
      <c r="V2550" t="str">
        <v>Color</v>
      </c>
      <c r="W2550" t="str">
        <v>Drama</v>
      </c>
      <c r="X2550" t="str">
        <v>English</v>
      </c>
      <c r="Y2550" t="str">
        <v>USA</v>
      </c>
      <c r="Z2550" t="str">
        <v>R</v>
      </c>
      <c r="AA2550" t="str">
        <v>Kevin Spacey</v>
      </c>
      <c r="AB2550" t="str">
        <v>Lasse HallstrÃ¶m</v>
      </c>
      <c r="AC2550">
        <v>18000</v>
      </c>
      <c r="AD2550">
        <v>19805</v>
      </c>
      <c r="AE2550">
        <v>529</v>
      </c>
      <c r="AF2550">
        <v>0</v>
      </c>
      <c r="AG2550">
        <v>6.8</v>
      </c>
      <c r="AH2550">
        <v>119</v>
      </c>
      <c r="AI2550">
        <v>111</v>
      </c>
      <c r="AJ2550">
        <v>11405825</v>
      </c>
    </row>
    <row r="2551" spans="1:36" x14ac:dyDescent="0.25">
      <c r="A2551" t="str">
        <v>Fun with Dick and Jane</v>
      </c>
      <c r="B2551">
        <v>38672</v>
      </c>
      <c r="C2551">
        <v>2005</v>
      </c>
      <c r="D2551" t="str">
        <v>2000s</v>
      </c>
      <c r="E2551" t="str">
        <v>Color</v>
      </c>
      <c r="F2551" t="str">
        <v>Comedy</v>
      </c>
      <c r="G2551" t="str">
        <v>English</v>
      </c>
      <c r="H2551" t="str">
        <v>USA</v>
      </c>
      <c r="I2551" t="str">
        <v>PG-13</v>
      </c>
      <c r="J2551" t="str">
        <v>John Michael Higgins</v>
      </c>
      <c r="K2551" t="str">
        <v>Dean Parisot</v>
      </c>
      <c r="L2551">
        <v>957</v>
      </c>
      <c r="M2551">
        <v>1997</v>
      </c>
      <c r="N2551">
        <v>23</v>
      </c>
      <c r="O2551">
        <v>2000</v>
      </c>
      <c r="P2551">
        <v>6.1</v>
      </c>
      <c r="R2551" t="str">
        <v>Out of the Furnace</v>
      </c>
      <c r="S2551">
        <v>41546</v>
      </c>
      <c r="T2551">
        <v>2013</v>
      </c>
      <c r="U2551" t="str">
        <v>2010s</v>
      </c>
      <c r="V2551" t="str">
        <v>Color</v>
      </c>
      <c r="W2551" t="str">
        <v>Crime</v>
      </c>
      <c r="X2551" t="str">
        <v>English</v>
      </c>
      <c r="Y2551" t="str">
        <v>USA</v>
      </c>
      <c r="Z2551" t="str">
        <v>R</v>
      </c>
      <c r="AA2551" t="str">
        <v>Christian Bale</v>
      </c>
      <c r="AB2551" t="str">
        <v>Scott Cooper</v>
      </c>
      <c r="AC2551">
        <v>23000</v>
      </c>
      <c r="AD2551">
        <v>24134</v>
      </c>
      <c r="AE2551">
        <v>108</v>
      </c>
      <c r="AF2551">
        <v>17000</v>
      </c>
      <c r="AG2551">
        <v>6.8</v>
      </c>
      <c r="AH2551">
        <v>288</v>
      </c>
      <c r="AI2551">
        <v>116</v>
      </c>
      <c r="AJ2551">
        <v>11326836</v>
      </c>
    </row>
    <row r="2552" spans="1:36" x14ac:dyDescent="0.25">
      <c r="A2552" t="str">
        <v>Two Can Play That Game</v>
      </c>
      <c r="B2552">
        <v>36934</v>
      </c>
      <c r="C2552">
        <v>2001</v>
      </c>
      <c r="D2552" t="str">
        <v>2000s</v>
      </c>
      <c r="E2552" t="str">
        <v>Color</v>
      </c>
      <c r="F2552" t="str">
        <v>Comedy</v>
      </c>
      <c r="G2552" t="str">
        <v>English</v>
      </c>
      <c r="H2552" t="str">
        <v>USA</v>
      </c>
      <c r="I2552" t="str">
        <v>R</v>
      </c>
      <c r="J2552" t="str">
        <v>Mo'Nique</v>
      </c>
      <c r="K2552" t="str">
        <v>Mark Brown</v>
      </c>
      <c r="L2552">
        <v>939</v>
      </c>
      <c r="M2552">
        <v>2815</v>
      </c>
      <c r="N2552">
        <v>7</v>
      </c>
      <c r="O2552">
        <v>593</v>
      </c>
      <c r="P2552">
        <v>6.1</v>
      </c>
      <c r="R2552" t="str">
        <v>The Lives of Others</v>
      </c>
      <c r="S2552">
        <v>38883</v>
      </c>
      <c r="T2552">
        <v>2006</v>
      </c>
      <c r="U2552" t="str">
        <v>2000s</v>
      </c>
      <c r="V2552" t="str">
        <v>Color</v>
      </c>
      <c r="W2552" t="str">
        <v>Drama</v>
      </c>
      <c r="X2552" t="str">
        <v>German</v>
      </c>
      <c r="Y2552" t="str">
        <v>Germany</v>
      </c>
      <c r="Z2552" t="str">
        <v>R</v>
      </c>
      <c r="AA2552" t="str">
        <v>Sebastian Koch</v>
      </c>
      <c r="AB2552" t="str">
        <v>Florian Henckel von Donnersmarck</v>
      </c>
      <c r="AC2552">
        <v>380</v>
      </c>
      <c r="AD2552">
        <v>927</v>
      </c>
      <c r="AE2552">
        <v>207</v>
      </c>
      <c r="AF2552">
        <v>39000</v>
      </c>
      <c r="AG2552">
        <v>8.5</v>
      </c>
      <c r="AH2552">
        <v>215</v>
      </c>
      <c r="AI2552">
        <v>137</v>
      </c>
      <c r="AJ2552">
        <v>11284657</v>
      </c>
    </row>
    <row r="2553" spans="1:36" x14ac:dyDescent="0.25">
      <c r="A2553" t="str">
        <v>Undisputed</v>
      </c>
      <c r="B2553">
        <v>37431</v>
      </c>
      <c r="C2553">
        <v>2002</v>
      </c>
      <c r="D2553" t="str">
        <v>2000s</v>
      </c>
      <c r="E2553" t="str">
        <v>Black and White</v>
      </c>
      <c r="F2553" t="str">
        <v>Action</v>
      </c>
      <c r="G2553" t="str">
        <v>English</v>
      </c>
      <c r="H2553" t="str">
        <v>USA</v>
      </c>
      <c r="I2553" t="str">
        <v>R</v>
      </c>
      <c r="J2553" t="str">
        <v>Fisher Stevens</v>
      </c>
      <c r="K2553" t="str">
        <v>Walter Hill</v>
      </c>
      <c r="L2553">
        <v>922</v>
      </c>
      <c r="M2553">
        <v>2880</v>
      </c>
      <c r="N2553">
        <v>394</v>
      </c>
      <c r="O2553">
        <v>977</v>
      </c>
      <c r="P2553">
        <v>6.1</v>
      </c>
      <c r="R2553" t="str">
        <v>Chill Factor</v>
      </c>
      <c r="S2553">
        <v>36243</v>
      </c>
      <c r="T2553">
        <v>1999</v>
      </c>
      <c r="U2553" t="str">
        <v>1990s</v>
      </c>
      <c r="V2553" t="str">
        <v>Color</v>
      </c>
      <c r="W2553" t="str">
        <v>Action</v>
      </c>
      <c r="X2553" t="str">
        <v>English</v>
      </c>
      <c r="Y2553" t="str">
        <v>USA</v>
      </c>
      <c r="Z2553" t="str">
        <v>R</v>
      </c>
      <c r="AA2553" t="str">
        <v>David Paymer</v>
      </c>
      <c r="AB2553" t="str">
        <v>Hugh Johnson</v>
      </c>
      <c r="AC2553">
        <v>372</v>
      </c>
      <c r="AD2553">
        <v>1274</v>
      </c>
      <c r="AE2553">
        <v>3</v>
      </c>
      <c r="AF2553">
        <v>120</v>
      </c>
      <c r="AG2553">
        <v>5.2</v>
      </c>
      <c r="AH2553">
        <v>68</v>
      </c>
      <c r="AI2553">
        <v>102</v>
      </c>
      <c r="AJ2553">
        <v>11227940</v>
      </c>
    </row>
    <row r="2554" spans="1:36" x14ac:dyDescent="0.25">
      <c r="A2554" t="str">
        <v>The Big Hit</v>
      </c>
      <c r="B2554">
        <v>36030</v>
      </c>
      <c r="C2554">
        <v>1998</v>
      </c>
      <c r="D2554" t="str">
        <v>1990s</v>
      </c>
      <c r="E2554" t="str">
        <v>Color</v>
      </c>
      <c r="F2554" t="str">
        <v>Action</v>
      </c>
      <c r="G2554" t="str">
        <v>English</v>
      </c>
      <c r="H2554" t="str">
        <v>USA</v>
      </c>
      <c r="I2554" t="str">
        <v>R</v>
      </c>
      <c r="J2554" t="str">
        <v>Bokeem Woodbine</v>
      </c>
      <c r="K2554" t="str">
        <v>Kirk Wong</v>
      </c>
      <c r="L2554">
        <v>904</v>
      </c>
      <c r="M2554">
        <v>3353</v>
      </c>
      <c r="N2554">
        <v>6</v>
      </c>
      <c r="O2554">
        <v>934</v>
      </c>
      <c r="P2554">
        <v>6.1</v>
      </c>
      <c r="R2554" t="str">
        <v>Bobby</v>
      </c>
      <c r="S2554">
        <v>38952</v>
      </c>
      <c r="T2554">
        <v>2006</v>
      </c>
      <c r="U2554" t="str">
        <v>2000s</v>
      </c>
      <c r="V2554" t="str">
        <v>Color</v>
      </c>
      <c r="W2554" t="str">
        <v>Drama</v>
      </c>
      <c r="X2554" t="str">
        <v>English</v>
      </c>
      <c r="Y2554" t="str">
        <v>USA</v>
      </c>
      <c r="Z2554" t="str">
        <v>R</v>
      </c>
      <c r="AA2554" t="str">
        <v>Anthony Hopkins</v>
      </c>
      <c r="AB2554" t="str">
        <v>Emilio Estevez</v>
      </c>
      <c r="AC2554">
        <v>12000</v>
      </c>
      <c r="AD2554">
        <v>13528</v>
      </c>
      <c r="AE2554">
        <v>0</v>
      </c>
      <c r="AF2554">
        <v>0</v>
      </c>
      <c r="AG2554">
        <v>7</v>
      </c>
      <c r="AH2554">
        <v>195</v>
      </c>
      <c r="AI2554">
        <v>112</v>
      </c>
      <c r="AJ2554">
        <v>11204499</v>
      </c>
    </row>
    <row r="2555" spans="1:36" x14ac:dyDescent="0.25">
      <c r="A2555" t="str">
        <v>Starsky &amp; Hutch</v>
      </c>
      <c r="B2555">
        <v>38011</v>
      </c>
      <c r="C2555">
        <v>2004</v>
      </c>
      <c r="D2555" t="str">
        <v>2000s</v>
      </c>
      <c r="E2555" t="str">
        <v>Color</v>
      </c>
      <c r="F2555" t="str">
        <v>Comedy</v>
      </c>
      <c r="G2555" t="str">
        <v>English</v>
      </c>
      <c r="H2555" t="str">
        <v>USA</v>
      </c>
      <c r="I2555" t="str">
        <v>PG-13</v>
      </c>
      <c r="J2555" t="str">
        <v>Snoop Dogg</v>
      </c>
      <c r="K2555" t="str">
        <v>Todd Phillips</v>
      </c>
      <c r="L2555">
        <v>881</v>
      </c>
      <c r="M2555">
        <v>3943</v>
      </c>
      <c r="N2555">
        <v>480</v>
      </c>
      <c r="O2555">
        <v>0</v>
      </c>
      <c r="P2555">
        <v>6.1</v>
      </c>
      <c r="R2555" t="str">
        <v>Be Kind Rewind</v>
      </c>
      <c r="S2555">
        <v>39569</v>
      </c>
      <c r="T2555">
        <v>2008</v>
      </c>
      <c r="U2555" t="str">
        <v>2000s</v>
      </c>
      <c r="V2555" t="str">
        <v>Color</v>
      </c>
      <c r="W2555" t="str">
        <v>Comedy</v>
      </c>
      <c r="X2555" t="str">
        <v>English</v>
      </c>
      <c r="Y2555" t="str">
        <v>UK</v>
      </c>
      <c r="Z2555" t="str">
        <v>PG-13</v>
      </c>
      <c r="AA2555" t="str">
        <v>Quinton Aaron</v>
      </c>
      <c r="AB2555" t="str">
        <v>Michel Gondry</v>
      </c>
      <c r="AC2555">
        <v>734</v>
      </c>
      <c r="AD2555">
        <v>1778</v>
      </c>
      <c r="AE2555">
        <v>1000</v>
      </c>
      <c r="AF2555">
        <v>0</v>
      </c>
      <c r="AG2555">
        <v>6.4</v>
      </c>
      <c r="AH2555">
        <v>248</v>
      </c>
      <c r="AI2555">
        <v>102</v>
      </c>
      <c r="AJ2555">
        <v>11169531</v>
      </c>
    </row>
    <row r="2556" spans="1:36" x14ac:dyDescent="0.25">
      <c r="A2556" t="str">
        <v>Scream 2</v>
      </c>
      <c r="B2556">
        <v>35652</v>
      </c>
      <c r="C2556">
        <v>1997</v>
      </c>
      <c r="D2556" t="str">
        <v>1990s</v>
      </c>
      <c r="E2556" t="str">
        <v>Color</v>
      </c>
      <c r="F2556" t="str">
        <v>Horror</v>
      </c>
      <c r="G2556" t="str">
        <v>English</v>
      </c>
      <c r="H2556" t="str">
        <v>USA</v>
      </c>
      <c r="I2556" t="str">
        <v>R</v>
      </c>
      <c r="J2556" t="str">
        <v>Omar Epps</v>
      </c>
      <c r="K2556" t="str">
        <v>Wes Craven</v>
      </c>
      <c r="L2556">
        <v>865</v>
      </c>
      <c r="M2556">
        <v>2321</v>
      </c>
      <c r="N2556">
        <v>0</v>
      </c>
      <c r="O2556">
        <v>0</v>
      </c>
      <c r="P2556">
        <v>6.1</v>
      </c>
      <c r="R2556" t="str">
        <v>Deep Rising</v>
      </c>
      <c r="S2556">
        <v>36072</v>
      </c>
      <c r="T2556">
        <v>1998</v>
      </c>
      <c r="U2556" t="str">
        <v>1990s</v>
      </c>
      <c r="V2556" t="str">
        <v>Color</v>
      </c>
      <c r="W2556" t="str">
        <v>Action</v>
      </c>
      <c r="X2556" t="str">
        <v>English</v>
      </c>
      <c r="Y2556" t="str">
        <v>USA</v>
      </c>
      <c r="Z2556" t="str">
        <v>R</v>
      </c>
      <c r="AA2556" t="str">
        <v>Djimon Hounsou</v>
      </c>
      <c r="AB2556" t="str">
        <v>Stephen Sommers</v>
      </c>
      <c r="AC2556">
        <v>3000</v>
      </c>
      <c r="AD2556">
        <v>6558</v>
      </c>
      <c r="AE2556">
        <v>208</v>
      </c>
      <c r="AF2556">
        <v>0</v>
      </c>
      <c r="AG2556">
        <v>6</v>
      </c>
      <c r="AH2556">
        <v>106</v>
      </c>
      <c r="AI2556">
        <v>106</v>
      </c>
      <c r="AJ2556">
        <v>11146409</v>
      </c>
    </row>
    <row r="2557" spans="1:36" x14ac:dyDescent="0.25">
      <c r="A2557" t="str">
        <v>The Battle of Shaker Heights</v>
      </c>
      <c r="B2557">
        <v>37937</v>
      </c>
      <c r="C2557">
        <v>2003</v>
      </c>
      <c r="D2557" t="str">
        <v>2000s</v>
      </c>
      <c r="E2557" t="str">
        <v>Color</v>
      </c>
      <c r="F2557" t="str">
        <v>Comedy</v>
      </c>
      <c r="G2557" t="str">
        <v>English</v>
      </c>
      <c r="H2557" t="str">
        <v>USA</v>
      </c>
      <c r="I2557" t="str">
        <v>PG-13</v>
      </c>
      <c r="J2557" t="str">
        <v>Shiri Appleby</v>
      </c>
      <c r="K2557" t="str">
        <v>Efram Potelle</v>
      </c>
      <c r="L2557">
        <v>855</v>
      </c>
      <c r="M2557">
        <v>2489</v>
      </c>
      <c r="N2557">
        <v>2</v>
      </c>
      <c r="O2557">
        <v>150</v>
      </c>
      <c r="P2557">
        <v>6.1</v>
      </c>
      <c r="R2557" t="str">
        <v>Barney's Great Adventure</v>
      </c>
      <c r="S2557">
        <v>36094</v>
      </c>
      <c r="T2557">
        <v>1998</v>
      </c>
      <c r="U2557" t="str">
        <v>1990s</v>
      </c>
      <c r="V2557" t="str">
        <v>Color</v>
      </c>
      <c r="W2557" t="str">
        <v>Adventure</v>
      </c>
      <c r="X2557" t="str">
        <v>English</v>
      </c>
      <c r="Y2557" t="str">
        <v>Canada</v>
      </c>
      <c r="Z2557" t="str">
        <v>G</v>
      </c>
      <c r="AA2557" t="str">
        <v>Trevor Morgan</v>
      </c>
      <c r="AB2557" t="str">
        <v>Steve Gomer</v>
      </c>
      <c r="AC2557">
        <v>595</v>
      </c>
      <c r="AD2557">
        <v>1139</v>
      </c>
      <c r="AE2557">
        <v>9</v>
      </c>
      <c r="AF2557">
        <v>436</v>
      </c>
      <c r="AG2557">
        <v>2.8</v>
      </c>
      <c r="AH2557">
        <v>24</v>
      </c>
      <c r="AI2557">
        <v>76</v>
      </c>
      <c r="AJ2557">
        <v>11144518</v>
      </c>
    </row>
    <row r="2558" spans="1:36" x14ac:dyDescent="0.25">
      <c r="A2558" t="str">
        <v>Insidious: Chapter 3</v>
      </c>
      <c r="B2558">
        <v>42310</v>
      </c>
      <c r="C2558">
        <v>2015</v>
      </c>
      <c r="D2558" t="str">
        <v>2010s</v>
      </c>
      <c r="E2558" t="str">
        <v>Color</v>
      </c>
      <c r="F2558" t="str">
        <v>Fantasy</v>
      </c>
      <c r="G2558" t="str">
        <v>English</v>
      </c>
      <c r="H2558" t="str">
        <v>Canada</v>
      </c>
      <c r="I2558" t="str">
        <v>PG-13</v>
      </c>
      <c r="J2558" t="str">
        <v>Lin Shaye</v>
      </c>
      <c r="K2558" t="str">
        <v>Leigh Whannell</v>
      </c>
      <c r="L2558">
        <v>852</v>
      </c>
      <c r="M2558">
        <v>2426</v>
      </c>
      <c r="N2558">
        <v>482</v>
      </c>
      <c r="O2558">
        <v>29000</v>
      </c>
      <c r="P2558">
        <v>6.1</v>
      </c>
      <c r="R2558" t="str">
        <v>Big Trouble in Little China</v>
      </c>
      <c r="S2558">
        <v>31559</v>
      </c>
      <c r="T2558">
        <v>1986</v>
      </c>
      <c r="U2558" t="str">
        <v>1980s</v>
      </c>
      <c r="V2558" t="str">
        <v>Color</v>
      </c>
      <c r="W2558" t="str">
        <v>Action</v>
      </c>
      <c r="X2558" t="str">
        <v>English</v>
      </c>
      <c r="Y2558" t="str">
        <v>USA</v>
      </c>
      <c r="Z2558" t="str">
        <v>PG-13</v>
      </c>
      <c r="AA2558" t="str">
        <v>Victor Wong</v>
      </c>
      <c r="AB2558" t="str">
        <v>John Carpenter</v>
      </c>
      <c r="AC2558">
        <v>400</v>
      </c>
      <c r="AD2558">
        <v>896</v>
      </c>
      <c r="AE2558">
        <v>0</v>
      </c>
      <c r="AF2558">
        <v>19000</v>
      </c>
      <c r="AG2558">
        <v>7.3</v>
      </c>
      <c r="AH2558">
        <v>180</v>
      </c>
      <c r="AI2558">
        <v>99</v>
      </c>
      <c r="AJ2558">
        <v>11100000</v>
      </c>
    </row>
    <row r="2559" spans="1:36" x14ac:dyDescent="0.25">
      <c r="A2559" t="str">
        <v>Not Easily Broken</v>
      </c>
      <c r="B2559">
        <v>39934</v>
      </c>
      <c r="C2559">
        <v>2009</v>
      </c>
      <c r="D2559" t="str">
        <v>2000s</v>
      </c>
      <c r="E2559" t="str">
        <v>Color</v>
      </c>
      <c r="F2559" t="str">
        <v>Drama</v>
      </c>
      <c r="G2559" t="str">
        <v>English</v>
      </c>
      <c r="H2559" t="str">
        <v>USA</v>
      </c>
      <c r="I2559" t="str">
        <v>PG-13</v>
      </c>
      <c r="J2559" t="str">
        <v>Eddie Cibrian</v>
      </c>
      <c r="K2559" t="str">
        <v>Bill Duke</v>
      </c>
      <c r="L2559">
        <v>849</v>
      </c>
      <c r="M2559">
        <v>2269</v>
      </c>
      <c r="N2559">
        <v>1000</v>
      </c>
      <c r="O2559">
        <v>738</v>
      </c>
      <c r="P2559">
        <v>6.1</v>
      </c>
      <c r="R2559" t="str">
        <v>In the Land of Women</v>
      </c>
      <c r="S2559">
        <v>39098</v>
      </c>
      <c r="T2559">
        <v>2007</v>
      </c>
      <c r="U2559" t="str">
        <v>2000s</v>
      </c>
      <c r="V2559" t="str">
        <v>Color</v>
      </c>
      <c r="W2559" t="str">
        <v>Comedy</v>
      </c>
      <c r="X2559" t="str">
        <v>English</v>
      </c>
      <c r="Y2559" t="str">
        <v>USA</v>
      </c>
      <c r="Z2559" t="str">
        <v>PG-13</v>
      </c>
      <c r="AA2559" t="str">
        <v>Kristen Stewart</v>
      </c>
      <c r="AB2559" t="str">
        <v>Jon Kasdan</v>
      </c>
      <c r="AC2559">
        <v>17000</v>
      </c>
      <c r="AD2559">
        <v>20312</v>
      </c>
      <c r="AE2559">
        <v>21</v>
      </c>
      <c r="AF2559">
        <v>1000</v>
      </c>
      <c r="AG2559">
        <v>6.5</v>
      </c>
      <c r="AH2559">
        <v>81</v>
      </c>
      <c r="AI2559">
        <v>97</v>
      </c>
      <c r="AJ2559">
        <v>11043445</v>
      </c>
    </row>
    <row r="2560" spans="1:36" x14ac:dyDescent="0.25">
      <c r="A2560" t="str">
        <v>The Good German</v>
      </c>
      <c r="B2560">
        <v>39053</v>
      </c>
      <c r="C2560">
        <v>2006</v>
      </c>
      <c r="D2560" t="str">
        <v>2000s</v>
      </c>
      <c r="E2560" t="str">
        <v>Black and White</v>
      </c>
      <c r="F2560" t="str">
        <v>Drama</v>
      </c>
      <c r="G2560" t="str">
        <v>English</v>
      </c>
      <c r="H2560" t="str">
        <v>USA</v>
      </c>
      <c r="I2560" t="str">
        <v>R</v>
      </c>
      <c r="J2560" t="str">
        <v>Tony Curran</v>
      </c>
      <c r="K2560" t="str">
        <v>Steven Soderbergh</v>
      </c>
      <c r="L2560">
        <v>845</v>
      </c>
      <c r="M2560">
        <v>2355</v>
      </c>
      <c r="N2560">
        <v>0</v>
      </c>
      <c r="O2560">
        <v>559</v>
      </c>
      <c r="P2560">
        <v>6.1</v>
      </c>
      <c r="R2560" t="str">
        <v>House of Flying Daggers</v>
      </c>
      <c r="S2560">
        <v>38335</v>
      </c>
      <c r="T2560">
        <v>2004</v>
      </c>
      <c r="U2560" t="str">
        <v>2000s</v>
      </c>
      <c r="V2560" t="str">
        <v>Color</v>
      </c>
      <c r="W2560" t="str">
        <v>Action</v>
      </c>
      <c r="X2560" t="str">
        <v>Mandarin</v>
      </c>
      <c r="Y2560" t="str">
        <v>China</v>
      </c>
      <c r="Z2560" t="str">
        <v>PG-13</v>
      </c>
      <c r="AA2560" t="str">
        <v>Takeshi Kaneshiro</v>
      </c>
      <c r="AB2560" t="str">
        <v>Yimou Zhang</v>
      </c>
      <c r="AC2560">
        <v>755</v>
      </c>
      <c r="AD2560">
        <v>1244</v>
      </c>
      <c r="AE2560">
        <v>611</v>
      </c>
      <c r="AF2560">
        <v>0</v>
      </c>
      <c r="AG2560">
        <v>7.6</v>
      </c>
      <c r="AH2560">
        <v>248</v>
      </c>
      <c r="AI2560">
        <v>119</v>
      </c>
      <c r="AJ2560">
        <v>11041228</v>
      </c>
    </row>
    <row r="2561" spans="1:36" x14ac:dyDescent="0.25">
      <c r="A2561" t="str">
        <v>About Last Night</v>
      </c>
      <c r="B2561">
        <v>41713</v>
      </c>
      <c r="C2561">
        <v>2014</v>
      </c>
      <c r="D2561" t="str">
        <v>2010s</v>
      </c>
      <c r="E2561" t="str">
        <v>Color</v>
      </c>
      <c r="F2561" t="str">
        <v>Comedy</v>
      </c>
      <c r="G2561" t="str">
        <v>English</v>
      </c>
      <c r="H2561" t="str">
        <v>USA</v>
      </c>
      <c r="I2561" t="str">
        <v>R</v>
      </c>
      <c r="J2561" t="str">
        <v>Joe Lo Truglio</v>
      </c>
      <c r="K2561" t="str">
        <v>Steve Pink</v>
      </c>
      <c r="L2561">
        <v>833</v>
      </c>
      <c r="M2561">
        <v>2800</v>
      </c>
      <c r="N2561">
        <v>38</v>
      </c>
      <c r="O2561">
        <v>0</v>
      </c>
      <c r="P2561">
        <v>6.1</v>
      </c>
      <c r="R2561" t="str">
        <v>Mrs Henderson Presents</v>
      </c>
      <c r="S2561">
        <v>38655</v>
      </c>
      <c r="T2561">
        <v>2005</v>
      </c>
      <c r="U2561" t="str">
        <v>2000s</v>
      </c>
      <c r="V2561" t="str">
        <v>Color</v>
      </c>
      <c r="W2561" t="str">
        <v>Comedy</v>
      </c>
      <c r="X2561" t="str">
        <v>English</v>
      </c>
      <c r="Y2561" t="str">
        <v>UK</v>
      </c>
      <c r="Z2561" t="str">
        <v>R</v>
      </c>
      <c r="AA2561" t="str">
        <v>Bob Hoskins</v>
      </c>
      <c r="AB2561" t="str">
        <v>Stephen Frears</v>
      </c>
      <c r="AC2561">
        <v>5000</v>
      </c>
      <c r="AD2561">
        <v>5637</v>
      </c>
      <c r="AE2561">
        <v>350</v>
      </c>
      <c r="AF2561">
        <v>0</v>
      </c>
      <c r="AG2561">
        <v>7.1</v>
      </c>
      <c r="AH2561">
        <v>137</v>
      </c>
      <c r="AI2561">
        <v>103</v>
      </c>
      <c r="AJ2561">
        <v>11034436</v>
      </c>
    </row>
    <row r="2562" spans="1:36" x14ac:dyDescent="0.25">
      <c r="A2562" t="str">
        <v>Birth</v>
      </c>
      <c r="B2562">
        <v>38267</v>
      </c>
      <c r="C2562">
        <v>2004</v>
      </c>
      <c r="D2562" t="str">
        <v>2000s</v>
      </c>
      <c r="E2562" t="str">
        <v>Color</v>
      </c>
      <c r="F2562" t="str">
        <v>Drama</v>
      </c>
      <c r="G2562" t="str">
        <v>English</v>
      </c>
      <c r="H2562" t="str">
        <v>USA</v>
      </c>
      <c r="I2562" t="str">
        <v>R</v>
      </c>
      <c r="J2562" t="str">
        <v>Cameron Bright</v>
      </c>
      <c r="K2562" t="str">
        <v>Jonathan Glazer</v>
      </c>
      <c r="L2562">
        <v>829</v>
      </c>
      <c r="M2562">
        <v>2295</v>
      </c>
      <c r="N2562">
        <v>143</v>
      </c>
      <c r="O2562">
        <v>0</v>
      </c>
      <c r="P2562">
        <v>6.1</v>
      </c>
      <c r="R2562" t="str">
        <v>Michael Collins</v>
      </c>
      <c r="S2562">
        <v>35208</v>
      </c>
      <c r="T2562">
        <v>1996</v>
      </c>
      <c r="U2562" t="str">
        <v>1990s</v>
      </c>
      <c r="V2562" t="str">
        <v>Black and White</v>
      </c>
      <c r="W2562" t="str">
        <v>Biography</v>
      </c>
      <c r="X2562" t="str">
        <v>English</v>
      </c>
      <c r="Y2562" t="str">
        <v>UK</v>
      </c>
      <c r="Z2562" t="str">
        <v>R</v>
      </c>
      <c r="AA2562" t="str">
        <v>Alan Rickman</v>
      </c>
      <c r="AB2562" t="str">
        <v>Neil Jordan</v>
      </c>
      <c r="AC2562">
        <v>25000</v>
      </c>
      <c r="AD2562">
        <v>48482</v>
      </c>
      <c r="AE2562">
        <v>277</v>
      </c>
      <c r="AF2562">
        <v>0</v>
      </c>
      <c r="AG2562">
        <v>7.1</v>
      </c>
      <c r="AH2562">
        <v>44</v>
      </c>
      <c r="AI2562">
        <v>133</v>
      </c>
      <c r="AJ2562">
        <v>11030963</v>
      </c>
    </row>
    <row r="2563" spans="1:36" x14ac:dyDescent="0.25">
      <c r="A2563" t="str">
        <v>The Killer Inside Me</v>
      </c>
      <c r="B2563">
        <v>40497</v>
      </c>
      <c r="C2563">
        <v>2010</v>
      </c>
      <c r="D2563" t="str">
        <v>2010s</v>
      </c>
      <c r="E2563" t="str">
        <v>Color</v>
      </c>
      <c r="F2563" t="str">
        <v>Crime</v>
      </c>
      <c r="G2563" t="str">
        <v>English</v>
      </c>
      <c r="H2563" t="str">
        <v>USA</v>
      </c>
      <c r="I2563" t="str">
        <v>R</v>
      </c>
      <c r="J2563" t="str">
        <v>Liam Aiken</v>
      </c>
      <c r="K2563" t="str">
        <v>Michael Winterbottom</v>
      </c>
      <c r="L2563">
        <v>818</v>
      </c>
      <c r="M2563">
        <v>1813</v>
      </c>
      <c r="N2563">
        <v>187</v>
      </c>
      <c r="O2563">
        <v>0</v>
      </c>
      <c r="P2563">
        <v>6.1</v>
      </c>
      <c r="R2563" t="str">
        <v>Lords of Dogtown</v>
      </c>
      <c r="S2563">
        <v>38653</v>
      </c>
      <c r="T2563">
        <v>2005</v>
      </c>
      <c r="U2563" t="str">
        <v>2000s</v>
      </c>
      <c r="V2563" t="str">
        <v>Color</v>
      </c>
      <c r="W2563" t="str">
        <v>Biography</v>
      </c>
      <c r="X2563" t="str">
        <v>English</v>
      </c>
      <c r="Y2563" t="str">
        <v>USA</v>
      </c>
      <c r="Z2563" t="str">
        <v>PG-13</v>
      </c>
      <c r="AA2563" t="str">
        <v>Heath Ledger</v>
      </c>
      <c r="AB2563" t="str">
        <v>Catherine Hardwicke</v>
      </c>
      <c r="AC2563">
        <v>13000</v>
      </c>
      <c r="AD2563">
        <v>16651</v>
      </c>
      <c r="AE2563">
        <v>308</v>
      </c>
      <c r="AF2563">
        <v>5000</v>
      </c>
      <c r="AG2563">
        <v>7.1</v>
      </c>
      <c r="AH2563">
        <v>119</v>
      </c>
      <c r="AI2563">
        <v>107</v>
      </c>
      <c r="AJ2563">
        <v>11008432</v>
      </c>
    </row>
    <row r="2564" spans="1:36" x14ac:dyDescent="0.25">
      <c r="A2564" t="str">
        <v>We Are Your Friends</v>
      </c>
      <c r="B2564">
        <v>42138</v>
      </c>
      <c r="C2564">
        <v>2015</v>
      </c>
      <c r="D2564" t="str">
        <v>2010s</v>
      </c>
      <c r="E2564" t="str">
        <v>Color</v>
      </c>
      <c r="F2564" t="str">
        <v>Drama</v>
      </c>
      <c r="G2564" t="str">
        <v>English</v>
      </c>
      <c r="H2564" t="str">
        <v>UK</v>
      </c>
      <c r="I2564" t="str">
        <v>R</v>
      </c>
      <c r="J2564" t="str">
        <v>Vanessa Lengies</v>
      </c>
      <c r="K2564" t="str">
        <v>Max Joseph</v>
      </c>
      <c r="L2564">
        <v>804</v>
      </c>
      <c r="M2564">
        <v>3013</v>
      </c>
      <c r="N2564">
        <v>31</v>
      </c>
      <c r="O2564">
        <v>0</v>
      </c>
      <c r="P2564">
        <v>6.1</v>
      </c>
      <c r="R2564" t="str">
        <v>Cutthroat Island</v>
      </c>
      <c r="S2564">
        <v>34853</v>
      </c>
      <c r="T2564">
        <v>1995</v>
      </c>
      <c r="U2564" t="str">
        <v>1990s</v>
      </c>
      <c r="V2564" t="str">
        <v>Color</v>
      </c>
      <c r="W2564" t="str">
        <v>Action</v>
      </c>
      <c r="X2564" t="str">
        <v>English</v>
      </c>
      <c r="Y2564" t="str">
        <v>USA</v>
      </c>
      <c r="Z2564" t="str">
        <v>PG-13</v>
      </c>
      <c r="AA2564" t="str">
        <v>Christopher Masterson</v>
      </c>
      <c r="AB2564" t="str">
        <v>Renny Harlin</v>
      </c>
      <c r="AC2564">
        <v>1000</v>
      </c>
      <c r="AD2564">
        <v>3611</v>
      </c>
      <c r="AE2564">
        <v>212</v>
      </c>
      <c r="AF2564">
        <v>1000</v>
      </c>
      <c r="AG2564">
        <v>5.6</v>
      </c>
      <c r="AH2564">
        <v>61</v>
      </c>
      <c r="AI2564">
        <v>124</v>
      </c>
      <c r="AJ2564">
        <v>11000000</v>
      </c>
    </row>
    <row r="2565" spans="1:36" x14ac:dyDescent="0.25">
      <c r="A2565" t="str">
        <v>Sugar Town</v>
      </c>
      <c r="B2565">
        <v>36519</v>
      </c>
      <c r="C2565">
        <v>1999</v>
      </c>
      <c r="D2565" t="str">
        <v>1990s</v>
      </c>
      <c r="E2565" t="str">
        <v>Color</v>
      </c>
      <c r="F2565" t="str">
        <v>Comedy</v>
      </c>
      <c r="G2565" t="str">
        <v>English</v>
      </c>
      <c r="H2565" t="str">
        <v>UK</v>
      </c>
      <c r="I2565" t="str">
        <v>R</v>
      </c>
      <c r="J2565" t="str">
        <v>Ally Sheedy</v>
      </c>
      <c r="K2565" t="str">
        <v>Allison Anders</v>
      </c>
      <c r="L2565">
        <v>793</v>
      </c>
      <c r="M2565">
        <v>1987</v>
      </c>
      <c r="N2565">
        <v>99</v>
      </c>
      <c r="O2565">
        <v>93</v>
      </c>
      <c r="P2565">
        <v>6.1</v>
      </c>
      <c r="R2565" t="str">
        <v>The Astronaut Farmer</v>
      </c>
      <c r="S2565">
        <v>38912</v>
      </c>
      <c r="T2565">
        <v>2006</v>
      </c>
      <c r="U2565" t="str">
        <v>2000s</v>
      </c>
      <c r="V2565" t="str">
        <v>Color</v>
      </c>
      <c r="W2565" t="str">
        <v>Adventure</v>
      </c>
      <c r="X2565" t="str">
        <v>English</v>
      </c>
      <c r="Y2565" t="str">
        <v>USA</v>
      </c>
      <c r="Z2565" t="str">
        <v>PG</v>
      </c>
      <c r="AA2565" t="str">
        <v>J.K. Simmons</v>
      </c>
      <c r="AB2565" t="str">
        <v>Michael Polish</v>
      </c>
      <c r="AC2565">
        <v>24000</v>
      </c>
      <c r="AD2565">
        <v>27806</v>
      </c>
      <c r="AE2565">
        <v>35</v>
      </c>
      <c r="AF2565">
        <v>862</v>
      </c>
      <c r="AG2565">
        <v>6.3</v>
      </c>
      <c r="AH2565">
        <v>113</v>
      </c>
      <c r="AI2565">
        <v>104</v>
      </c>
      <c r="AJ2565">
        <v>10996440</v>
      </c>
    </row>
    <row r="2566" spans="1:36" x14ac:dyDescent="0.25">
      <c r="A2566" t="str">
        <v>Lockout</v>
      </c>
      <c r="B2566">
        <v>41244</v>
      </c>
      <c r="C2566">
        <v>2012</v>
      </c>
      <c r="D2566" t="str">
        <v>2010s</v>
      </c>
      <c r="E2566" t="str">
        <v>Color</v>
      </c>
      <c r="F2566" t="str">
        <v>Action</v>
      </c>
      <c r="G2566" t="str">
        <v>English</v>
      </c>
      <c r="H2566" t="str">
        <v>France</v>
      </c>
      <c r="I2566" t="str">
        <v>PG-13</v>
      </c>
      <c r="J2566" t="str">
        <v>Joseph Gilgun</v>
      </c>
      <c r="K2566" t="str">
        <v>James Mather</v>
      </c>
      <c r="L2566">
        <v>788</v>
      </c>
      <c r="M2566">
        <v>1414</v>
      </c>
      <c r="N2566">
        <v>4</v>
      </c>
      <c r="O2566">
        <v>10000</v>
      </c>
      <c r="P2566">
        <v>6.1</v>
      </c>
      <c r="R2566" t="str">
        <v>The Young Victoria</v>
      </c>
      <c r="S2566">
        <v>40174</v>
      </c>
      <c r="T2566">
        <v>2009</v>
      </c>
      <c r="U2566" t="str">
        <v>2000s</v>
      </c>
      <c r="V2566" t="str">
        <v>Color</v>
      </c>
      <c r="W2566" t="str">
        <v>Biography</v>
      </c>
      <c r="X2566" t="str">
        <v>English</v>
      </c>
      <c r="Y2566" t="str">
        <v>UK</v>
      </c>
      <c r="Z2566" t="str">
        <v>PG</v>
      </c>
      <c r="AA2566" t="str">
        <v>Michiel Huisman</v>
      </c>
      <c r="AB2566" t="str">
        <v>Jean-Marc VallÃ©e</v>
      </c>
      <c r="AC2566">
        <v>2000</v>
      </c>
      <c r="AD2566">
        <v>5890</v>
      </c>
      <c r="AE2566">
        <v>212</v>
      </c>
      <c r="AF2566">
        <v>0</v>
      </c>
      <c r="AG2566">
        <v>7.3</v>
      </c>
      <c r="AH2566">
        <v>188</v>
      </c>
      <c r="AI2566">
        <v>100</v>
      </c>
      <c r="AJ2566">
        <v>10991381</v>
      </c>
    </row>
    <row r="2567" spans="1:36" x14ac:dyDescent="0.25">
      <c r="A2567" t="str">
        <v>Renaissance Man</v>
      </c>
      <c r="B2567">
        <v>34498</v>
      </c>
      <c r="C2567">
        <v>1994</v>
      </c>
      <c r="D2567" t="str">
        <v>1990s</v>
      </c>
      <c r="E2567" t="str">
        <v>Color</v>
      </c>
      <c r="F2567" t="str">
        <v>Comedy</v>
      </c>
      <c r="G2567" t="str">
        <v>English</v>
      </c>
      <c r="H2567" t="str">
        <v>USA</v>
      </c>
      <c r="I2567" t="str">
        <v>PG-13</v>
      </c>
      <c r="J2567" t="str">
        <v>Ed Begley Jr.</v>
      </c>
      <c r="K2567" t="str">
        <v>Penny Marshall</v>
      </c>
      <c r="L2567">
        <v>783</v>
      </c>
      <c r="M2567">
        <v>3126</v>
      </c>
      <c r="N2567">
        <v>545</v>
      </c>
      <c r="O2567">
        <v>680</v>
      </c>
      <c r="P2567">
        <v>6.1</v>
      </c>
      <c r="R2567" t="str">
        <v>Antitrust</v>
      </c>
      <c r="S2567">
        <v>36914</v>
      </c>
      <c r="T2567">
        <v>2001</v>
      </c>
      <c r="U2567" t="str">
        <v>2000s</v>
      </c>
      <c r="V2567" t="str">
        <v>Color</v>
      </c>
      <c r="W2567" t="str">
        <v>Action</v>
      </c>
      <c r="X2567" t="str">
        <v>English</v>
      </c>
      <c r="Y2567" t="str">
        <v>USA</v>
      </c>
      <c r="Z2567" t="str">
        <v>PG-13</v>
      </c>
      <c r="AA2567" t="str">
        <v>Tyler Labine</v>
      </c>
      <c r="AB2567" t="str">
        <v>Peter Howitt</v>
      </c>
      <c r="AC2567">
        <v>779</v>
      </c>
      <c r="AD2567">
        <v>1297</v>
      </c>
      <c r="AE2567">
        <v>29</v>
      </c>
      <c r="AF2567">
        <v>0</v>
      </c>
      <c r="AG2567">
        <v>6.1</v>
      </c>
      <c r="AH2567">
        <v>123</v>
      </c>
      <c r="AI2567">
        <v>109</v>
      </c>
      <c r="AJ2567">
        <v>10965209</v>
      </c>
    </row>
    <row r="2568" spans="1:36" x14ac:dyDescent="0.25">
      <c r="A2568" t="str">
        <v>Dragonfly</v>
      </c>
      <c r="B2568">
        <v>37483</v>
      </c>
      <c r="C2568">
        <v>2002</v>
      </c>
      <c r="D2568" t="str">
        <v>2000s</v>
      </c>
      <c r="E2568" t="str">
        <v>Color</v>
      </c>
      <c r="F2568" t="str">
        <v>Drama</v>
      </c>
      <c r="G2568" t="str">
        <v>English</v>
      </c>
      <c r="H2568" t="str">
        <v>USA</v>
      </c>
      <c r="I2568" t="str">
        <v>PG-13</v>
      </c>
      <c r="J2568" t="str">
        <v>Joe Morton</v>
      </c>
      <c r="K2568" t="str">
        <v>Tom Shadyac</v>
      </c>
      <c r="L2568">
        <v>780</v>
      </c>
      <c r="M2568">
        <v>2109</v>
      </c>
      <c r="N2568">
        <v>293</v>
      </c>
      <c r="O2568">
        <v>0</v>
      </c>
      <c r="P2568">
        <v>6.1</v>
      </c>
      <c r="R2568" t="str">
        <v>Dragon Wars: D-War</v>
      </c>
      <c r="S2568">
        <v>39226</v>
      </c>
      <c r="T2568">
        <v>2007</v>
      </c>
      <c r="U2568" t="str">
        <v>2000s</v>
      </c>
      <c r="V2568" t="str">
        <v>Color</v>
      </c>
      <c r="W2568" t="str">
        <v>Action</v>
      </c>
      <c r="X2568" t="str">
        <v>English</v>
      </c>
      <c r="Y2568" t="str">
        <v>South Korea</v>
      </c>
      <c r="Z2568" t="str">
        <v>PG-13</v>
      </c>
      <c r="AA2568" t="str">
        <v>Robert Forster</v>
      </c>
      <c r="AB2568" t="str">
        <v>Hyung-rae Shim</v>
      </c>
      <c r="AC2568">
        <v>889</v>
      </c>
      <c r="AD2568">
        <v>3274</v>
      </c>
      <c r="AE2568">
        <v>26</v>
      </c>
      <c r="AF2568">
        <v>0</v>
      </c>
      <c r="AG2568">
        <v>3.6</v>
      </c>
      <c r="AH2568">
        <v>93</v>
      </c>
      <c r="AI2568">
        <v>107</v>
      </c>
      <c r="AJ2568">
        <v>10956379</v>
      </c>
    </row>
    <row r="2569" spans="1:36" x14ac:dyDescent="0.25">
      <c r="A2569" t="str">
        <v>Antitrust</v>
      </c>
      <c r="B2569">
        <v>36914</v>
      </c>
      <c r="C2569">
        <v>2001</v>
      </c>
      <c r="D2569" t="str">
        <v>2000s</v>
      </c>
      <c r="E2569" t="str">
        <v>Color</v>
      </c>
      <c r="F2569" t="str">
        <v>Action</v>
      </c>
      <c r="G2569" t="str">
        <v>English</v>
      </c>
      <c r="H2569" t="str">
        <v>USA</v>
      </c>
      <c r="I2569" t="str">
        <v>PG-13</v>
      </c>
      <c r="J2569" t="str">
        <v>Tyler Labine</v>
      </c>
      <c r="K2569" t="str">
        <v>Peter Howitt</v>
      </c>
      <c r="L2569">
        <v>779</v>
      </c>
      <c r="M2569">
        <v>1297</v>
      </c>
      <c r="N2569">
        <v>29</v>
      </c>
      <c r="O2569">
        <v>0</v>
      </c>
      <c r="P2569">
        <v>6.1</v>
      </c>
      <c r="R2569" t="str">
        <v>Doomsday</v>
      </c>
      <c r="S2569">
        <v>39497</v>
      </c>
      <c r="T2569">
        <v>2008</v>
      </c>
      <c r="U2569" t="str">
        <v>2000s</v>
      </c>
      <c r="V2569" t="str">
        <v>Color</v>
      </c>
      <c r="W2569" t="str">
        <v>Action</v>
      </c>
      <c r="X2569" t="str">
        <v>English</v>
      </c>
      <c r="Y2569" t="str">
        <v>UK</v>
      </c>
      <c r="Z2569" t="str">
        <v>R</v>
      </c>
      <c r="AA2569" t="str">
        <v>Ryan Kruger</v>
      </c>
      <c r="AB2569" t="str">
        <v>Neil Marshall</v>
      </c>
      <c r="AC2569">
        <v>165</v>
      </c>
      <c r="AD2569">
        <v>391</v>
      </c>
      <c r="AE2569">
        <v>197</v>
      </c>
      <c r="AF2569">
        <v>0</v>
      </c>
      <c r="AG2569">
        <v>6</v>
      </c>
      <c r="AH2569">
        <v>254</v>
      </c>
      <c r="AI2569">
        <v>113</v>
      </c>
      <c r="AJ2569">
        <v>10955425</v>
      </c>
    </row>
    <row r="2570" spans="1:36" x14ac:dyDescent="0.25">
      <c r="A2570" t="str">
        <v>Die Another Day</v>
      </c>
      <c r="B2570">
        <v>37434</v>
      </c>
      <c r="C2570">
        <v>2002</v>
      </c>
      <c r="D2570" t="str">
        <v>2000s</v>
      </c>
      <c r="E2570" t="str">
        <v>Black and White</v>
      </c>
      <c r="F2570" t="str">
        <v>Action</v>
      </c>
      <c r="G2570" t="str">
        <v>English</v>
      </c>
      <c r="H2570" t="str">
        <v>UK</v>
      </c>
      <c r="I2570" t="str">
        <v>PG-13</v>
      </c>
      <c r="J2570" t="str">
        <v>Toby Stephens</v>
      </c>
      <c r="K2570" t="str">
        <v>Lee Tamahori</v>
      </c>
      <c r="L2570">
        <v>769</v>
      </c>
      <c r="M2570">
        <v>2538</v>
      </c>
      <c r="N2570">
        <v>93</v>
      </c>
      <c r="O2570">
        <v>0</v>
      </c>
      <c r="P2570">
        <v>6.1</v>
      </c>
      <c r="R2570" t="str">
        <v>Stop-Loss</v>
      </c>
      <c r="S2570">
        <v>39707</v>
      </c>
      <c r="T2570">
        <v>2008</v>
      </c>
      <c r="U2570" t="str">
        <v>2000s</v>
      </c>
      <c r="V2570" t="str">
        <v>Color</v>
      </c>
      <c r="W2570" t="str">
        <v>Drama</v>
      </c>
      <c r="X2570" t="str">
        <v>English</v>
      </c>
      <c r="Y2570" t="str">
        <v>USA</v>
      </c>
      <c r="Z2570" t="str">
        <v>R</v>
      </c>
      <c r="AA2570" t="str">
        <v>Joseph Gordon-Levitt</v>
      </c>
      <c r="AB2570" t="str">
        <v>Kimberly Peirce</v>
      </c>
      <c r="AC2570">
        <v>23000</v>
      </c>
      <c r="AD2570">
        <v>43560</v>
      </c>
      <c r="AE2570">
        <v>108</v>
      </c>
      <c r="AF2570">
        <v>982</v>
      </c>
      <c r="AG2570">
        <v>6.5</v>
      </c>
      <c r="AH2570">
        <v>143</v>
      </c>
      <c r="AI2570">
        <v>112</v>
      </c>
      <c r="AJ2570">
        <v>10911750</v>
      </c>
    </row>
    <row r="2571" spans="1:36" x14ac:dyDescent="0.25">
      <c r="A2571" t="str">
        <v>30 Minutes or Less</v>
      </c>
      <c r="B2571">
        <v>40817</v>
      </c>
      <c r="C2571">
        <v>2011</v>
      </c>
      <c r="D2571" t="str">
        <v>2010s</v>
      </c>
      <c r="E2571" t="str">
        <v>Color</v>
      </c>
      <c r="F2571" t="str">
        <v>Action</v>
      </c>
      <c r="G2571" t="str">
        <v>English</v>
      </c>
      <c r="H2571" t="str">
        <v>Germany</v>
      </c>
      <c r="I2571" t="str">
        <v>R</v>
      </c>
      <c r="J2571" t="str">
        <v>Bianca Kajlich</v>
      </c>
      <c r="K2571" t="str">
        <v>Ruben Fleischer</v>
      </c>
      <c r="L2571">
        <v>731</v>
      </c>
      <c r="M2571">
        <v>1987</v>
      </c>
      <c r="N2571">
        <v>181</v>
      </c>
      <c r="O2571">
        <v>0</v>
      </c>
      <c r="P2571">
        <v>6.1</v>
      </c>
      <c r="R2571" t="str">
        <v>Dead Man Down</v>
      </c>
      <c r="S2571">
        <v>41516</v>
      </c>
      <c r="T2571">
        <v>2013</v>
      </c>
      <c r="U2571" t="str">
        <v>2010s</v>
      </c>
      <c r="V2571" t="str">
        <v>Color</v>
      </c>
      <c r="W2571" t="str">
        <v>Action</v>
      </c>
      <c r="X2571" t="str">
        <v>English</v>
      </c>
      <c r="Y2571" t="str">
        <v>USA</v>
      </c>
      <c r="Z2571" t="str">
        <v>R</v>
      </c>
      <c r="AA2571" t="str">
        <v>Dominic Cooper</v>
      </c>
      <c r="AB2571" t="str">
        <v>Niels Arden Oplev</v>
      </c>
      <c r="AC2571">
        <v>3000</v>
      </c>
      <c r="AD2571">
        <v>4253</v>
      </c>
      <c r="AE2571">
        <v>76</v>
      </c>
      <c r="AF2571">
        <v>0</v>
      </c>
      <c r="AG2571">
        <v>6.5</v>
      </c>
      <c r="AH2571">
        <v>217</v>
      </c>
      <c r="AI2571">
        <v>118</v>
      </c>
      <c r="AJ2571">
        <v>10880926</v>
      </c>
    </row>
    <row r="2572" spans="1:36" x14ac:dyDescent="0.25">
      <c r="A2572" t="str">
        <v>Next Friday</v>
      </c>
      <c r="B2572">
        <v>36663</v>
      </c>
      <c r="C2572">
        <v>2000</v>
      </c>
      <c r="D2572" t="str">
        <v>2000s</v>
      </c>
      <c r="E2572" t="str">
        <v>Color</v>
      </c>
      <c r="F2572" t="str">
        <v>Comedy</v>
      </c>
      <c r="G2572" t="str">
        <v>English</v>
      </c>
      <c r="H2572" t="str">
        <v>USA</v>
      </c>
      <c r="I2572" t="str">
        <v>R</v>
      </c>
      <c r="J2572" t="str">
        <v>John Witherspoon</v>
      </c>
      <c r="K2572" t="str">
        <v>Steve Carr</v>
      </c>
      <c r="L2572">
        <v>723</v>
      </c>
      <c r="M2572">
        <v>3939</v>
      </c>
      <c r="N2572">
        <v>41</v>
      </c>
      <c r="O2572">
        <v>0</v>
      </c>
      <c r="P2572">
        <v>6.1</v>
      </c>
      <c r="R2572" t="str">
        <v>Office Space</v>
      </c>
      <c r="S2572">
        <v>36359</v>
      </c>
      <c r="T2572">
        <v>1999</v>
      </c>
      <c r="U2572" t="str">
        <v>1990s</v>
      </c>
      <c r="V2572" t="str">
        <v>Color</v>
      </c>
      <c r="W2572" t="str">
        <v>Comedy</v>
      </c>
      <c r="X2572" t="str">
        <v>English</v>
      </c>
      <c r="Y2572" t="str">
        <v>USA</v>
      </c>
      <c r="Z2572" t="str">
        <v>R</v>
      </c>
      <c r="AA2572" t="str">
        <v>Gary Cole</v>
      </c>
      <c r="AB2572" t="str">
        <v>Mike Judge</v>
      </c>
      <c r="AC2572">
        <v>989</v>
      </c>
      <c r="AD2572">
        <v>3462</v>
      </c>
      <c r="AE2572">
        <v>406</v>
      </c>
      <c r="AF2572">
        <v>16000</v>
      </c>
      <c r="AG2572">
        <v>7.8</v>
      </c>
      <c r="AH2572">
        <v>144</v>
      </c>
      <c r="AI2572">
        <v>89</v>
      </c>
      <c r="AJ2572">
        <v>10824921</v>
      </c>
    </row>
    <row r="2573" spans="1:36" x14ac:dyDescent="0.25">
      <c r="A2573" t="str">
        <v>Waterworld</v>
      </c>
      <c r="B2573">
        <v>34979</v>
      </c>
      <c r="C2573">
        <v>1995</v>
      </c>
      <c r="D2573" t="str">
        <v>1990s</v>
      </c>
      <c r="E2573" t="str">
        <v>Color</v>
      </c>
      <c r="F2573" t="str">
        <v>Action</v>
      </c>
      <c r="G2573" t="str">
        <v>English</v>
      </c>
      <c r="H2573" t="str">
        <v>USA</v>
      </c>
      <c r="I2573" t="str">
        <v>PG-13</v>
      </c>
      <c r="J2573" t="str">
        <v>Jeanne Tripplehorn</v>
      </c>
      <c r="K2573" t="str">
        <v>Kevin Reynolds</v>
      </c>
      <c r="L2573">
        <v>711</v>
      </c>
      <c r="M2573">
        <v>1004</v>
      </c>
      <c r="N2573">
        <v>58</v>
      </c>
      <c r="O2573">
        <v>0</v>
      </c>
      <c r="P2573">
        <v>6.1</v>
      </c>
      <c r="R2573" t="str">
        <v>Extract</v>
      </c>
      <c r="S2573">
        <v>40046</v>
      </c>
      <c r="T2573">
        <v>2009</v>
      </c>
      <c r="U2573" t="str">
        <v>2000s</v>
      </c>
      <c r="V2573" t="str">
        <v>Color</v>
      </c>
      <c r="W2573" t="str">
        <v>Comedy</v>
      </c>
      <c r="X2573" t="str">
        <v>English</v>
      </c>
      <c r="Y2573" t="str">
        <v>USA</v>
      </c>
      <c r="Z2573" t="str">
        <v>R</v>
      </c>
      <c r="AA2573" t="str">
        <v>J.K. Simmons</v>
      </c>
      <c r="AB2573" t="str">
        <v>Mike Judge</v>
      </c>
      <c r="AC2573">
        <v>24000</v>
      </c>
      <c r="AD2573">
        <v>41867</v>
      </c>
      <c r="AE2573">
        <v>406</v>
      </c>
      <c r="AF2573">
        <v>0</v>
      </c>
      <c r="AG2573">
        <v>6.2</v>
      </c>
      <c r="AH2573">
        <v>192</v>
      </c>
      <c r="AI2573">
        <v>92</v>
      </c>
      <c r="AJ2573">
        <v>10814185</v>
      </c>
    </row>
    <row r="2574" spans="1:36" x14ac:dyDescent="0.25">
      <c r="A2574" t="str">
        <v>Money Talks</v>
      </c>
      <c r="B2574">
        <v>35502</v>
      </c>
      <c r="C2574">
        <v>1997</v>
      </c>
      <c r="D2574" t="str">
        <v>1990s</v>
      </c>
      <c r="E2574" t="str">
        <v>Color</v>
      </c>
      <c r="F2574" t="str">
        <v>Action</v>
      </c>
      <c r="G2574" t="str">
        <v>English</v>
      </c>
      <c r="H2574" t="str">
        <v>USA</v>
      </c>
      <c r="I2574" t="str">
        <v>R</v>
      </c>
      <c r="J2574" t="str">
        <v>Heather Locklear</v>
      </c>
      <c r="K2574" t="str">
        <v>Brett Ratner</v>
      </c>
      <c r="L2574">
        <v>695</v>
      </c>
      <c r="M2574">
        <v>2530</v>
      </c>
      <c r="N2574">
        <v>420</v>
      </c>
      <c r="O2574">
        <v>666</v>
      </c>
      <c r="P2574">
        <v>6.1</v>
      </c>
      <c r="R2574" t="str">
        <v>Gettysburg</v>
      </c>
      <c r="S2574">
        <v>34146</v>
      </c>
      <c r="T2574">
        <v>1993</v>
      </c>
      <c r="U2574" t="str">
        <v>1990s</v>
      </c>
      <c r="V2574" t="str">
        <v>Color</v>
      </c>
      <c r="W2574" t="str">
        <v>Drama</v>
      </c>
      <c r="X2574" t="str">
        <v>English</v>
      </c>
      <c r="Y2574" t="str">
        <v>USA</v>
      </c>
      <c r="Z2574" t="str">
        <v>PG</v>
      </c>
      <c r="AA2574" t="str">
        <v>Tom Berenger</v>
      </c>
      <c r="AB2574" t="str">
        <v>Ron Maxwell</v>
      </c>
      <c r="AC2574">
        <v>854</v>
      </c>
      <c r="AD2574">
        <v>2107</v>
      </c>
      <c r="AE2574">
        <v>33</v>
      </c>
      <c r="AF2574">
        <v>0</v>
      </c>
      <c r="AG2574">
        <v>7.7</v>
      </c>
      <c r="AH2574">
        <v>22</v>
      </c>
      <c r="AI2574">
        <v>271</v>
      </c>
      <c r="AJ2574">
        <v>10769960</v>
      </c>
    </row>
    <row r="2575" spans="1:36" x14ac:dyDescent="0.25">
      <c r="A2575" t="str">
        <v>Hobo with a Shotgun</v>
      </c>
      <c r="B2575">
        <v>40711</v>
      </c>
      <c r="C2575">
        <v>2011</v>
      </c>
      <c r="D2575" t="str">
        <v>2010s</v>
      </c>
      <c r="E2575" t="str">
        <v>Color</v>
      </c>
      <c r="F2575" t="str">
        <v>Action</v>
      </c>
      <c r="G2575" t="str">
        <v>English</v>
      </c>
      <c r="H2575" t="str">
        <v>Canada</v>
      </c>
      <c r="I2575" t="str">
        <v>Not Rated</v>
      </c>
      <c r="J2575" t="str">
        <v>Gregory Smith</v>
      </c>
      <c r="K2575" t="str">
        <v>Jason Eisener</v>
      </c>
      <c r="L2575">
        <v>694</v>
      </c>
      <c r="M2575">
        <v>1249</v>
      </c>
      <c r="N2575">
        <v>59</v>
      </c>
      <c r="O2575">
        <v>37000</v>
      </c>
      <c r="P2575">
        <v>6.1</v>
      </c>
      <c r="R2575" t="str">
        <v>New York Stories</v>
      </c>
      <c r="S2575">
        <v>32690</v>
      </c>
      <c r="T2575">
        <v>1989</v>
      </c>
      <c r="U2575" t="str">
        <v>1980s</v>
      </c>
      <c r="V2575" t="str">
        <v>Color</v>
      </c>
      <c r="W2575" t="str">
        <v>Comedy</v>
      </c>
      <c r="X2575" t="str">
        <v>English</v>
      </c>
      <c r="Y2575" t="str">
        <v>USA</v>
      </c>
      <c r="Z2575" t="str">
        <v>PG</v>
      </c>
      <c r="AA2575" t="str">
        <v>Woody Allen</v>
      </c>
      <c r="AB2575" t="str">
        <v>Woody Allen</v>
      </c>
      <c r="AC2575">
        <v>11000</v>
      </c>
      <c r="AD2575">
        <v>12685</v>
      </c>
      <c r="AE2575">
        <v>11000</v>
      </c>
      <c r="AF2575">
        <v>877</v>
      </c>
      <c r="AG2575">
        <v>6.4</v>
      </c>
      <c r="AH2575">
        <v>42</v>
      </c>
      <c r="AI2575">
        <v>124</v>
      </c>
      <c r="AJ2575">
        <v>10763469</v>
      </c>
    </row>
    <row r="2576" spans="1:36" x14ac:dyDescent="0.25">
      <c r="A2576" t="str">
        <v>Speed Racer</v>
      </c>
      <c r="B2576">
        <v>39536</v>
      </c>
      <c r="C2576">
        <v>2008</v>
      </c>
      <c r="D2576" t="str">
        <v>2000s</v>
      </c>
      <c r="E2576" t="str">
        <v>Color</v>
      </c>
      <c r="F2576" t="str">
        <v>Action</v>
      </c>
      <c r="G2576" t="str">
        <v>English</v>
      </c>
      <c r="H2576" t="str">
        <v>USA</v>
      </c>
      <c r="I2576" t="str">
        <v>PG</v>
      </c>
      <c r="J2576" t="str">
        <v>Scott Porter</v>
      </c>
      <c r="K2576" t="str">
        <v>Lana Wachowski</v>
      </c>
      <c r="L2576">
        <v>690</v>
      </c>
      <c r="M2576">
        <v>902</v>
      </c>
      <c r="N2576">
        <v>0</v>
      </c>
      <c r="O2576">
        <v>0</v>
      </c>
      <c r="P2576">
        <v>6.1</v>
      </c>
      <c r="R2576" t="str">
        <v>Winged Migration</v>
      </c>
      <c r="S2576">
        <v>37247</v>
      </c>
      <c r="T2576">
        <v>2001</v>
      </c>
      <c r="U2576" t="str">
        <v>2000s</v>
      </c>
      <c r="V2576" t="str">
        <v>Color</v>
      </c>
      <c r="W2576" t="str">
        <v>Documentary</v>
      </c>
      <c r="X2576" t="str">
        <v>English</v>
      </c>
      <c r="Y2576" t="str">
        <v>France</v>
      </c>
      <c r="Z2576" t="str">
        <v>G</v>
      </c>
      <c r="AA2576" t="str">
        <v>Jacques Perrin</v>
      </c>
      <c r="AB2576" t="str">
        <v>Jacques Perrin</v>
      </c>
      <c r="AC2576">
        <v>63</v>
      </c>
      <c r="AD2576">
        <v>66</v>
      </c>
      <c r="AE2576">
        <v>63</v>
      </c>
      <c r="AF2576">
        <v>1000</v>
      </c>
      <c r="AG2576">
        <v>8</v>
      </c>
      <c r="AH2576">
        <v>100</v>
      </c>
      <c r="AI2576">
        <v>81</v>
      </c>
      <c r="AJ2576">
        <v>10762178</v>
      </c>
    </row>
    <row r="2577" spans="1:36" x14ac:dyDescent="0.25">
      <c r="A2577" t="str">
        <v>Dick Tracy</v>
      </c>
      <c r="B2577">
        <v>33210</v>
      </c>
      <c r="C2577">
        <v>1990</v>
      </c>
      <c r="D2577" t="str">
        <v>1990s</v>
      </c>
      <c r="E2577" t="str">
        <v>Color</v>
      </c>
      <c r="F2577" t="str">
        <v>Action</v>
      </c>
      <c r="G2577" t="str">
        <v>English</v>
      </c>
      <c r="H2577" t="str">
        <v>USA</v>
      </c>
      <c r="I2577" t="str">
        <v>PG</v>
      </c>
      <c r="J2577" t="str">
        <v>Charlie Korsmo</v>
      </c>
      <c r="K2577" t="str">
        <v>Warren Beatty</v>
      </c>
      <c r="L2577">
        <v>678</v>
      </c>
      <c r="M2577">
        <v>2096</v>
      </c>
      <c r="N2577">
        <v>631</v>
      </c>
      <c r="O2577">
        <v>2000</v>
      </c>
      <c r="P2577">
        <v>6.1</v>
      </c>
      <c r="R2577" t="str">
        <v>Glengarry Glen Ross</v>
      </c>
      <c r="S2577">
        <v>33623</v>
      </c>
      <c r="T2577">
        <v>1992</v>
      </c>
      <c r="U2577" t="str">
        <v>1990s</v>
      </c>
      <c r="V2577" t="str">
        <v>Color</v>
      </c>
      <c r="W2577" t="str">
        <v>Crime</v>
      </c>
      <c r="X2577" t="str">
        <v>English</v>
      </c>
      <c r="Y2577" t="str">
        <v>USA</v>
      </c>
      <c r="Z2577" t="str">
        <v>R</v>
      </c>
      <c r="AA2577" t="str">
        <v>Kevin Spacey</v>
      </c>
      <c r="AB2577" t="str">
        <v>James Foley</v>
      </c>
      <c r="AC2577">
        <v>18000</v>
      </c>
      <c r="AD2577">
        <v>32288</v>
      </c>
      <c r="AE2577">
        <v>164</v>
      </c>
      <c r="AF2577">
        <v>0</v>
      </c>
      <c r="AG2577">
        <v>7.8</v>
      </c>
      <c r="AH2577">
        <v>120</v>
      </c>
      <c r="AI2577">
        <v>100</v>
      </c>
      <c r="AJ2577">
        <v>10725228</v>
      </c>
    </row>
    <row r="2578" spans="1:36" x14ac:dyDescent="0.25">
      <c r="A2578" t="str">
        <v>Save the Last Dance</v>
      </c>
      <c r="B2578">
        <v>37237</v>
      </c>
      <c r="C2578">
        <v>2001</v>
      </c>
      <c r="D2578" t="str">
        <v>2000s</v>
      </c>
      <c r="E2578" t="str">
        <v>Color</v>
      </c>
      <c r="F2578" t="str">
        <v>Drama</v>
      </c>
      <c r="G2578" t="str">
        <v>English</v>
      </c>
      <c r="H2578" t="str">
        <v>USA</v>
      </c>
      <c r="I2578" t="str">
        <v>PG-13</v>
      </c>
      <c r="J2578" t="str">
        <v>Sean Patrick Thomas</v>
      </c>
      <c r="K2578" t="str">
        <v>Thomas Carter</v>
      </c>
      <c r="L2578">
        <v>656</v>
      </c>
      <c r="M2578">
        <v>1307</v>
      </c>
      <c r="N2578">
        <v>49</v>
      </c>
      <c r="O2578">
        <v>0</v>
      </c>
      <c r="P2578">
        <v>6.1</v>
      </c>
      <c r="R2578" t="str">
        <v>Abandon</v>
      </c>
      <c r="S2578">
        <v>37297</v>
      </c>
      <c r="T2578">
        <v>2002</v>
      </c>
      <c r="U2578" t="str">
        <v>2000s</v>
      </c>
      <c r="V2578" t="str">
        <v>Color</v>
      </c>
      <c r="W2578" t="str">
        <v>Drama</v>
      </c>
      <c r="X2578" t="str">
        <v>English</v>
      </c>
      <c r="Y2578" t="str">
        <v>USA</v>
      </c>
      <c r="Z2578" t="str">
        <v>PG-13</v>
      </c>
      <c r="AA2578" t="str">
        <v>Charlie Hunnam</v>
      </c>
      <c r="AB2578" t="str">
        <v>Stephen Gaghan</v>
      </c>
      <c r="AC2578">
        <v>16000</v>
      </c>
      <c r="AD2578">
        <v>28987</v>
      </c>
      <c r="AE2578">
        <v>79</v>
      </c>
      <c r="AF2578">
        <v>261</v>
      </c>
      <c r="AG2578">
        <v>4.9000000000000004</v>
      </c>
      <c r="AH2578">
        <v>72</v>
      </c>
      <c r="AI2578">
        <v>99</v>
      </c>
      <c r="AJ2578">
        <v>10719367</v>
      </c>
    </row>
    <row r="2579" spans="1:36" x14ac:dyDescent="0.25">
      <c r="A2579" t="str">
        <v>What Happens in Vegas</v>
      </c>
      <c r="B2579">
        <v>39528</v>
      </c>
      <c r="C2579">
        <v>2008</v>
      </c>
      <c r="D2579" t="str">
        <v>2000s</v>
      </c>
      <c r="E2579" t="str">
        <v>Color</v>
      </c>
      <c r="F2579" t="str">
        <v>Comedy</v>
      </c>
      <c r="G2579" t="str">
        <v>English</v>
      </c>
      <c r="H2579" t="str">
        <v>USA</v>
      </c>
      <c r="I2579" t="str">
        <v>PG-13</v>
      </c>
      <c r="J2579" t="str">
        <v>Treat Williams</v>
      </c>
      <c r="K2579" t="str">
        <v>Tom Vaughan</v>
      </c>
      <c r="L2579">
        <v>642</v>
      </c>
      <c r="M2579">
        <v>1026</v>
      </c>
      <c r="N2579">
        <v>12</v>
      </c>
      <c r="O2579">
        <v>0</v>
      </c>
      <c r="P2579">
        <v>6.1</v>
      </c>
      <c r="R2579" t="str">
        <v>Drive Angry</v>
      </c>
      <c r="S2579">
        <v>40799</v>
      </c>
      <c r="T2579">
        <v>2011</v>
      </c>
      <c r="U2579" t="str">
        <v>2010s</v>
      </c>
      <c r="V2579" t="str">
        <v>Color</v>
      </c>
      <c r="W2579" t="str">
        <v>Action</v>
      </c>
      <c r="X2579" t="str">
        <v>English</v>
      </c>
      <c r="Y2579" t="str">
        <v>USA</v>
      </c>
      <c r="Z2579" t="str">
        <v>R</v>
      </c>
      <c r="AA2579" t="str">
        <v>Nicolas Cage</v>
      </c>
      <c r="AB2579" t="str">
        <v>Patrick Lussier</v>
      </c>
      <c r="AC2579">
        <v>12000</v>
      </c>
      <c r="AD2579">
        <v>16481</v>
      </c>
      <c r="AE2579">
        <v>71</v>
      </c>
      <c r="AF2579">
        <v>15000</v>
      </c>
      <c r="AG2579">
        <v>5.5</v>
      </c>
      <c r="AH2579">
        <v>296</v>
      </c>
      <c r="AI2579">
        <v>104</v>
      </c>
      <c r="AJ2579">
        <v>10706786</v>
      </c>
    </row>
    <row r="2580" spans="1:36" x14ac:dyDescent="0.25">
      <c r="A2580" t="str">
        <v>Futuro Beach</v>
      </c>
      <c r="B2580">
        <v>41969</v>
      </c>
      <c r="C2580">
        <v>2014</v>
      </c>
      <c r="D2580" t="str">
        <v>2010s</v>
      </c>
      <c r="E2580" t="str">
        <v>Color</v>
      </c>
      <c r="F2580" t="str">
        <v>Drama</v>
      </c>
      <c r="G2580" t="str">
        <v>Portuguese</v>
      </c>
      <c r="H2580" t="str">
        <v>Brazil</v>
      </c>
      <c r="I2580" t="str">
        <v>Unrated</v>
      </c>
      <c r="J2580" t="str">
        <v>Wagner Moura</v>
      </c>
      <c r="K2580" t="str">
        <v>Karim AÃ¯nouz</v>
      </c>
      <c r="L2580">
        <v>585</v>
      </c>
      <c r="M2580">
        <v>629</v>
      </c>
      <c r="N2580">
        <v>19</v>
      </c>
      <c r="O2580">
        <v>278</v>
      </c>
      <c r="P2580">
        <v>6.1</v>
      </c>
      <c r="R2580" t="str">
        <v>RoboCop 3</v>
      </c>
      <c r="S2580">
        <v>34148</v>
      </c>
      <c r="T2580">
        <v>1993</v>
      </c>
      <c r="U2580" t="str">
        <v>1990s</v>
      </c>
      <c r="V2580" t="str">
        <v>Color</v>
      </c>
      <c r="W2580" t="str">
        <v>Action</v>
      </c>
      <c r="X2580" t="str">
        <v>English</v>
      </c>
      <c r="Y2580" t="str">
        <v>USA</v>
      </c>
      <c r="Z2580" t="str">
        <v>PG-13</v>
      </c>
      <c r="AA2580" t="str">
        <v>CCH Pounder</v>
      </c>
      <c r="AB2580" t="str">
        <v>Fred Dekker</v>
      </c>
      <c r="AC2580">
        <v>1000</v>
      </c>
      <c r="AD2580">
        <v>3148</v>
      </c>
      <c r="AE2580">
        <v>87</v>
      </c>
      <c r="AF2580">
        <v>716</v>
      </c>
      <c r="AG2580">
        <v>3.9</v>
      </c>
      <c r="AH2580">
        <v>75</v>
      </c>
      <c r="AI2580">
        <v>104</v>
      </c>
      <c r="AJ2580">
        <v>10696210</v>
      </c>
    </row>
    <row r="2581" spans="1:36" x14ac:dyDescent="0.25">
      <c r="A2581" t="str">
        <v>Birthday Girl</v>
      </c>
      <c r="B2581">
        <v>36910</v>
      </c>
      <c r="C2581">
        <v>2001</v>
      </c>
      <c r="D2581" t="str">
        <v>2000s</v>
      </c>
      <c r="E2581" t="str">
        <v>Color</v>
      </c>
      <c r="F2581" t="str">
        <v>Comedy</v>
      </c>
      <c r="G2581" t="str">
        <v>English</v>
      </c>
      <c r="H2581" t="str">
        <v>UK</v>
      </c>
      <c r="I2581" t="str">
        <v>R</v>
      </c>
      <c r="J2581" t="str">
        <v>Mark Gatiss</v>
      </c>
      <c r="K2581" t="str">
        <v>Jez Butterworth</v>
      </c>
      <c r="L2581">
        <v>567</v>
      </c>
      <c r="M2581">
        <v>1775</v>
      </c>
      <c r="N2581">
        <v>16</v>
      </c>
      <c r="O2581">
        <v>618</v>
      </c>
      <c r="P2581">
        <v>6.1</v>
      </c>
      <c r="R2581" t="str">
        <v>The End of the Affair</v>
      </c>
      <c r="S2581">
        <v>36390</v>
      </c>
      <c r="T2581">
        <v>1999</v>
      </c>
      <c r="U2581" t="str">
        <v>1990s</v>
      </c>
      <c r="V2581" t="str">
        <v>Color</v>
      </c>
      <c r="W2581" t="str">
        <v>Drama</v>
      </c>
      <c r="X2581" t="str">
        <v>English</v>
      </c>
      <c r="Y2581" t="str">
        <v>UK</v>
      </c>
      <c r="Z2581" t="str">
        <v>R</v>
      </c>
      <c r="AA2581" t="str">
        <v>Stephen Rea</v>
      </c>
      <c r="AB2581" t="str">
        <v>Neil Jordan</v>
      </c>
      <c r="AC2581">
        <v>327</v>
      </c>
      <c r="AD2581">
        <v>672</v>
      </c>
      <c r="AE2581">
        <v>277</v>
      </c>
      <c r="AF2581">
        <v>0</v>
      </c>
      <c r="AG2581">
        <v>7.2</v>
      </c>
      <c r="AH2581">
        <v>90</v>
      </c>
      <c r="AI2581">
        <v>102</v>
      </c>
      <c r="AJ2581">
        <v>10660147</v>
      </c>
    </row>
    <row r="2582" spans="1:36" x14ac:dyDescent="0.25">
      <c r="A2582" t="str">
        <v>Road Hard</v>
      </c>
      <c r="B2582">
        <v>42311</v>
      </c>
      <c r="C2582">
        <v>2015</v>
      </c>
      <c r="D2582" t="str">
        <v>2010s</v>
      </c>
      <c r="E2582" t="str">
        <v>Color</v>
      </c>
      <c r="F2582" t="str">
        <v>Comedy</v>
      </c>
      <c r="G2582" t="str">
        <v>English</v>
      </c>
      <c r="H2582" t="str">
        <v>USA</v>
      </c>
      <c r="I2582" t="str">
        <v>Not Rated</v>
      </c>
      <c r="J2582" t="str">
        <v>Jay Mohr</v>
      </c>
      <c r="K2582" t="str">
        <v>Adam Carolla</v>
      </c>
      <c r="L2582">
        <v>563</v>
      </c>
      <c r="M2582">
        <v>2628</v>
      </c>
      <c r="N2582">
        <v>102</v>
      </c>
      <c r="O2582">
        <v>212</v>
      </c>
      <c r="P2582">
        <v>6.1</v>
      </c>
      <c r="R2582" t="str">
        <v>The Astronaut's Wife</v>
      </c>
      <c r="S2582">
        <v>36484</v>
      </c>
      <c r="T2582">
        <v>1999</v>
      </c>
      <c r="U2582" t="str">
        <v>1990s</v>
      </c>
      <c r="V2582" t="str">
        <v>Color</v>
      </c>
      <c r="W2582" t="str">
        <v>Drama</v>
      </c>
      <c r="X2582" t="str">
        <v>English</v>
      </c>
      <c r="Y2582" t="str">
        <v>USA</v>
      </c>
      <c r="Z2582" t="str">
        <v>R</v>
      </c>
      <c r="AA2582" t="str">
        <v>Johnny Depp</v>
      </c>
      <c r="AB2582" t="str">
        <v>Rand Ravich</v>
      </c>
      <c r="AC2582">
        <v>40000</v>
      </c>
      <c r="AD2582">
        <v>52621</v>
      </c>
      <c r="AE2582">
        <v>7</v>
      </c>
      <c r="AF2582">
        <v>1000</v>
      </c>
      <c r="AG2582">
        <v>5.3</v>
      </c>
      <c r="AH2582">
        <v>107</v>
      </c>
      <c r="AI2582">
        <v>109</v>
      </c>
      <c r="AJ2582">
        <v>10654581</v>
      </c>
    </row>
    <row r="2583" spans="1:36" x14ac:dyDescent="0.25">
      <c r="A2583" t="str">
        <v>The Switch</v>
      </c>
      <c r="B2583">
        <v>40331</v>
      </c>
      <c r="C2583">
        <v>2010</v>
      </c>
      <c r="D2583" t="str">
        <v>2010s</v>
      </c>
      <c r="E2583" t="str">
        <v>Color</v>
      </c>
      <c r="F2583" t="str">
        <v>Comedy</v>
      </c>
      <c r="G2583" t="str">
        <v>English</v>
      </c>
      <c r="H2583" t="str">
        <v>USA</v>
      </c>
      <c r="I2583" t="str">
        <v>PG-13</v>
      </c>
      <c r="J2583" t="str">
        <v>Caroline Dhavernas</v>
      </c>
      <c r="K2583" t="str">
        <v>Josh Gordon</v>
      </c>
      <c r="L2583">
        <v>544</v>
      </c>
      <c r="M2583">
        <v>1292</v>
      </c>
      <c r="N2583">
        <v>8</v>
      </c>
      <c r="O2583">
        <v>0</v>
      </c>
      <c r="P2583">
        <v>6.1</v>
      </c>
      <c r="R2583" t="str">
        <v>The Gunman</v>
      </c>
      <c r="S2583">
        <v>42243</v>
      </c>
      <c r="T2583">
        <v>2015</v>
      </c>
      <c r="U2583" t="str">
        <v>2010s</v>
      </c>
      <c r="V2583" t="str">
        <v>Color</v>
      </c>
      <c r="W2583" t="str">
        <v>Action</v>
      </c>
      <c r="X2583" t="str">
        <v>English</v>
      </c>
      <c r="Y2583" t="str">
        <v>USA</v>
      </c>
      <c r="Z2583" t="str">
        <v>R</v>
      </c>
      <c r="AA2583" t="str">
        <v>Ray Winstone</v>
      </c>
      <c r="AB2583" t="str">
        <v>Pierre Morel</v>
      </c>
      <c r="AC2583">
        <v>1000</v>
      </c>
      <c r="AD2583">
        <v>1686</v>
      </c>
      <c r="AE2583">
        <v>180</v>
      </c>
      <c r="AF2583">
        <v>0</v>
      </c>
      <c r="AG2583">
        <v>5.8</v>
      </c>
      <c r="AH2583">
        <v>224</v>
      </c>
      <c r="AI2583">
        <v>115</v>
      </c>
      <c r="AJ2583">
        <v>10640645</v>
      </c>
    </row>
    <row r="2584" spans="1:36" x14ac:dyDescent="0.25">
      <c r="A2584" t="str">
        <v>Safe Men</v>
      </c>
      <c r="B2584">
        <v>36015</v>
      </c>
      <c r="C2584">
        <v>1998</v>
      </c>
      <c r="D2584" t="str">
        <v>1990s</v>
      </c>
      <c r="E2584" t="str">
        <v>Color</v>
      </c>
      <c r="F2584" t="str">
        <v>Comedy</v>
      </c>
      <c r="G2584" t="str">
        <v>English</v>
      </c>
      <c r="H2584" t="str">
        <v>USA</v>
      </c>
      <c r="I2584" t="str">
        <v>R</v>
      </c>
      <c r="J2584" t="str">
        <v>Harvey Fierstein</v>
      </c>
      <c r="K2584" t="str">
        <v>John Hamburg</v>
      </c>
      <c r="L2584">
        <v>499</v>
      </c>
      <c r="M2584">
        <v>1141</v>
      </c>
      <c r="N2584">
        <v>29</v>
      </c>
      <c r="O2584">
        <v>157</v>
      </c>
      <c r="P2584">
        <v>6.1</v>
      </c>
      <c r="R2584" t="str">
        <v>Not Easily Broken</v>
      </c>
      <c r="S2584">
        <v>39934</v>
      </c>
      <c r="T2584">
        <v>2009</v>
      </c>
      <c r="U2584" t="str">
        <v>2000s</v>
      </c>
      <c r="V2584" t="str">
        <v>Color</v>
      </c>
      <c r="W2584" t="str">
        <v>Drama</v>
      </c>
      <c r="X2584" t="str">
        <v>English</v>
      </c>
      <c r="Y2584" t="str">
        <v>USA</v>
      </c>
      <c r="Z2584" t="str">
        <v>PG-13</v>
      </c>
      <c r="AA2584" t="str">
        <v>Eddie Cibrian</v>
      </c>
      <c r="AB2584" t="str">
        <v>Bill Duke</v>
      </c>
      <c r="AC2584">
        <v>849</v>
      </c>
      <c r="AD2584">
        <v>2269</v>
      </c>
      <c r="AE2584">
        <v>1000</v>
      </c>
      <c r="AF2584">
        <v>738</v>
      </c>
      <c r="AG2584">
        <v>6.1</v>
      </c>
      <c r="AH2584">
        <v>45</v>
      </c>
      <c r="AI2584">
        <v>99</v>
      </c>
      <c r="AJ2584">
        <v>10572742</v>
      </c>
    </row>
    <row r="2585" spans="1:36" x14ac:dyDescent="0.25">
      <c r="A2585" t="str">
        <v>Maniac</v>
      </c>
      <c r="B2585">
        <v>40931</v>
      </c>
      <c r="C2585">
        <v>2012</v>
      </c>
      <c r="D2585" t="str">
        <v>2010s</v>
      </c>
      <c r="E2585" t="str">
        <v>Color</v>
      </c>
      <c r="F2585" t="str">
        <v>Horror</v>
      </c>
      <c r="G2585" t="str">
        <v>English</v>
      </c>
      <c r="H2585" t="str">
        <v>France</v>
      </c>
      <c r="I2585" t="str">
        <v>Not Rated</v>
      </c>
      <c r="J2585" t="str">
        <v>America Olivo</v>
      </c>
      <c r="K2585" t="str">
        <v>Franck Khalfoun</v>
      </c>
      <c r="L2585">
        <v>470</v>
      </c>
      <c r="M2585">
        <v>1233</v>
      </c>
      <c r="N2585">
        <v>33</v>
      </c>
      <c r="O2585">
        <v>0</v>
      </c>
      <c r="P2585">
        <v>6.1</v>
      </c>
      <c r="R2585" t="str">
        <v>Deconstructing Harry</v>
      </c>
      <c r="S2585">
        <v>35572</v>
      </c>
      <c r="T2585">
        <v>1997</v>
      </c>
      <c r="U2585" t="str">
        <v>1990s</v>
      </c>
      <c r="V2585" t="str">
        <v>Color</v>
      </c>
      <c r="W2585" t="str">
        <v>Comedy</v>
      </c>
      <c r="X2585" t="str">
        <v>English</v>
      </c>
      <c r="Y2585" t="str">
        <v>USA</v>
      </c>
      <c r="Z2585" t="str">
        <v>R</v>
      </c>
      <c r="AA2585" t="str">
        <v>Woody Allen</v>
      </c>
      <c r="AB2585" t="str">
        <v>Woody Allen</v>
      </c>
      <c r="AC2585">
        <v>11000</v>
      </c>
      <c r="AD2585">
        <v>11867</v>
      </c>
      <c r="AE2585">
        <v>11000</v>
      </c>
      <c r="AF2585">
        <v>0</v>
      </c>
      <c r="AG2585">
        <v>7.4</v>
      </c>
      <c r="AH2585">
        <v>104</v>
      </c>
      <c r="AI2585">
        <v>96</v>
      </c>
      <c r="AJ2585">
        <v>10569071</v>
      </c>
    </row>
    <row r="2586" spans="1:36" x14ac:dyDescent="0.25">
      <c r="A2586" t="str">
        <v>Pink Flamingos</v>
      </c>
      <c r="B2586">
        <v>26466</v>
      </c>
      <c r="C2586">
        <v>1972</v>
      </c>
      <c r="D2586" t="str">
        <v>1970s</v>
      </c>
      <c r="E2586" t="str">
        <v>Color</v>
      </c>
      <c r="F2586" t="str">
        <v>Comedy</v>
      </c>
      <c r="G2586" t="str">
        <v>English</v>
      </c>
      <c r="H2586" t="str">
        <v>USA</v>
      </c>
      <c r="I2586" t="str">
        <v>NC-17</v>
      </c>
      <c r="J2586" t="str">
        <v>Divine</v>
      </c>
      <c r="K2586" t="str">
        <v>John Waters</v>
      </c>
      <c r="L2586">
        <v>462</v>
      </c>
      <c r="M2586">
        <v>760</v>
      </c>
      <c r="N2586">
        <v>0</v>
      </c>
      <c r="O2586">
        <v>0</v>
      </c>
      <c r="P2586">
        <v>6.1</v>
      </c>
      <c r="R2586" t="str">
        <v>Fear and Loathing in Las Vegas</v>
      </c>
      <c r="S2586">
        <v>36120</v>
      </c>
      <c r="T2586">
        <v>1998</v>
      </c>
      <c r="U2586" t="str">
        <v>1990s</v>
      </c>
      <c r="V2586" t="str">
        <v>Color</v>
      </c>
      <c r="W2586" t="str">
        <v>Adventure</v>
      </c>
      <c r="X2586" t="str">
        <v>English</v>
      </c>
      <c r="Y2586" t="str">
        <v>USA</v>
      </c>
      <c r="Z2586" t="str">
        <v>R</v>
      </c>
      <c r="AA2586" t="str">
        <v>Johnny Depp</v>
      </c>
      <c r="AB2586" t="str">
        <v>Terry Gilliam</v>
      </c>
      <c r="AC2586">
        <v>40000</v>
      </c>
      <c r="AD2586">
        <v>43105</v>
      </c>
      <c r="AE2586">
        <v>0</v>
      </c>
      <c r="AF2586">
        <v>15000</v>
      </c>
      <c r="AG2586">
        <v>7.7</v>
      </c>
      <c r="AH2586">
        <v>156</v>
      </c>
      <c r="AI2586">
        <v>118</v>
      </c>
      <c r="AJ2586">
        <v>10562387</v>
      </c>
    </row>
    <row r="2587" spans="1:36" x14ac:dyDescent="0.25">
      <c r="A2587" t="str">
        <v>Chasing Liberty</v>
      </c>
      <c r="B2587">
        <v>38185</v>
      </c>
      <c r="C2587">
        <v>2004</v>
      </c>
      <c r="D2587" t="str">
        <v>2000s</v>
      </c>
      <c r="E2587" t="str">
        <v>Color</v>
      </c>
      <c r="F2587" t="str">
        <v>Comedy</v>
      </c>
      <c r="G2587" t="str">
        <v>English</v>
      </c>
      <c r="H2587" t="str">
        <v>USA</v>
      </c>
      <c r="I2587" t="str">
        <v>PG-13</v>
      </c>
      <c r="J2587" t="str">
        <v>Annabella Sciorra</v>
      </c>
      <c r="K2587" t="str">
        <v>Andy Cadiff</v>
      </c>
      <c r="L2587">
        <v>448</v>
      </c>
      <c r="M2587">
        <v>842</v>
      </c>
      <c r="N2587">
        <v>3</v>
      </c>
      <c r="O2587">
        <v>0</v>
      </c>
      <c r="P2587">
        <v>6.1</v>
      </c>
      <c r="R2587" t="str">
        <v>Drop Dead Gorgeous</v>
      </c>
      <c r="S2587">
        <v>36468</v>
      </c>
      <c r="T2587">
        <v>1999</v>
      </c>
      <c r="U2587" t="str">
        <v>1990s</v>
      </c>
      <c r="V2587" t="str">
        <v>Color</v>
      </c>
      <c r="W2587" t="str">
        <v>Comedy</v>
      </c>
      <c r="X2587" t="str">
        <v>English</v>
      </c>
      <c r="Y2587" t="str">
        <v>Germany</v>
      </c>
      <c r="Z2587" t="str">
        <v>PG-13</v>
      </c>
      <c r="AA2587" t="str">
        <v>Kirsten Dunst</v>
      </c>
      <c r="AB2587" t="str">
        <v>Michael Patrick Jann</v>
      </c>
      <c r="AC2587">
        <v>4000</v>
      </c>
      <c r="AD2587">
        <v>6388</v>
      </c>
      <c r="AE2587">
        <v>31</v>
      </c>
      <c r="AF2587">
        <v>0</v>
      </c>
      <c r="AG2587">
        <v>6.5</v>
      </c>
      <c r="AH2587">
        <v>77</v>
      </c>
      <c r="AI2587">
        <v>97</v>
      </c>
      <c r="AJ2587">
        <v>10561238</v>
      </c>
    </row>
    <row r="2588" spans="1:36" x14ac:dyDescent="0.25">
      <c r="A2588" t="str">
        <v>The Oxford Murders</v>
      </c>
      <c r="B2588">
        <v>39806</v>
      </c>
      <c r="C2588">
        <v>2008</v>
      </c>
      <c r="D2588" t="str">
        <v>2000s</v>
      </c>
      <c r="E2588" t="str">
        <v>Color</v>
      </c>
      <c r="F2588" t="str">
        <v>Crime</v>
      </c>
      <c r="G2588" t="str">
        <v>English</v>
      </c>
      <c r="H2588" t="str">
        <v>Spain</v>
      </c>
      <c r="I2588" t="str">
        <v>R</v>
      </c>
      <c r="J2588" t="str">
        <v>Jim Carter</v>
      </c>
      <c r="K2588" t="str">
        <v>Ãlex de la Iglesia</v>
      </c>
      <c r="L2588">
        <v>439</v>
      </c>
      <c r="M2588">
        <v>940</v>
      </c>
      <c r="N2588">
        <v>275</v>
      </c>
      <c r="O2588">
        <v>0</v>
      </c>
      <c r="P2588">
        <v>6.1</v>
      </c>
      <c r="R2588" t="str">
        <v>Mad City</v>
      </c>
      <c r="S2588">
        <v>35559</v>
      </c>
      <c r="T2588">
        <v>1997</v>
      </c>
      <c r="U2588" t="str">
        <v>1990s</v>
      </c>
      <c r="V2588" t="str">
        <v>Color</v>
      </c>
      <c r="W2588" t="str">
        <v>Crime</v>
      </c>
      <c r="X2588" t="str">
        <v>English</v>
      </c>
      <c r="Y2588" t="str">
        <v>USA</v>
      </c>
      <c r="Z2588" t="str">
        <v>PG-13</v>
      </c>
      <c r="AA2588" t="str">
        <v>Mia Kirshner</v>
      </c>
      <c r="AB2588" t="str">
        <v>Costa-Gavras</v>
      </c>
      <c r="AC2588">
        <v>972</v>
      </c>
      <c r="AD2588">
        <v>2606</v>
      </c>
      <c r="AE2588">
        <v>333</v>
      </c>
      <c r="AF2588">
        <v>697</v>
      </c>
      <c r="AG2588">
        <v>6.2</v>
      </c>
      <c r="AH2588">
        <v>59</v>
      </c>
      <c r="AI2588">
        <v>115</v>
      </c>
      <c r="AJ2588">
        <v>10556196</v>
      </c>
    </row>
    <row r="2589" spans="1:36" x14ac:dyDescent="0.25">
      <c r="A2589" t="str">
        <v>Beyond the Black Rainbow</v>
      </c>
      <c r="B2589">
        <v>40281</v>
      </c>
      <c r="C2589">
        <v>2010</v>
      </c>
      <c r="D2589" t="str">
        <v>2010s</v>
      </c>
      <c r="E2589" t="str">
        <v>Color</v>
      </c>
      <c r="F2589" t="str">
        <v>Sci-Fi</v>
      </c>
      <c r="G2589" t="str">
        <v>English</v>
      </c>
      <c r="H2589" t="str">
        <v>Canada</v>
      </c>
      <c r="I2589" t="str">
        <v>R</v>
      </c>
      <c r="J2589" t="str">
        <v>Chris Gauthier</v>
      </c>
      <c r="K2589" t="str">
        <v>Panos Cosmatos</v>
      </c>
      <c r="L2589">
        <v>434</v>
      </c>
      <c r="M2589">
        <v>645</v>
      </c>
      <c r="N2589">
        <v>22</v>
      </c>
      <c r="O2589">
        <v>0</v>
      </c>
      <c r="P2589">
        <v>6.1</v>
      </c>
      <c r="R2589" t="str">
        <v>We're No Angels</v>
      </c>
      <c r="S2589">
        <v>32717</v>
      </c>
      <c r="T2589">
        <v>1989</v>
      </c>
      <c r="U2589" t="str">
        <v>1980s</v>
      </c>
      <c r="V2589" t="str">
        <v>Color</v>
      </c>
      <c r="W2589" t="str">
        <v>Comedy</v>
      </c>
      <c r="X2589" t="str">
        <v>English</v>
      </c>
      <c r="Y2589" t="str">
        <v>USA</v>
      </c>
      <c r="Z2589" t="str">
        <v>PG-13</v>
      </c>
      <c r="AA2589" t="str">
        <v>Robert De Niro</v>
      </c>
      <c r="AB2589" t="str">
        <v>Neil Jordan</v>
      </c>
      <c r="AC2589">
        <v>22000</v>
      </c>
      <c r="AD2589">
        <v>24887</v>
      </c>
      <c r="AE2589">
        <v>277</v>
      </c>
      <c r="AF2589">
        <v>855</v>
      </c>
      <c r="AG2589">
        <v>6</v>
      </c>
      <c r="AH2589">
        <v>20</v>
      </c>
      <c r="AI2589">
        <v>106</v>
      </c>
      <c r="AJ2589">
        <v>10555348</v>
      </c>
    </row>
    <row r="2590" spans="1:36" x14ac:dyDescent="0.25">
      <c r="A2590" t="str">
        <v>Johnny English</v>
      </c>
      <c r="B2590">
        <v>37808</v>
      </c>
      <c r="C2590">
        <v>2003</v>
      </c>
      <c r="D2590" t="str">
        <v>2000s</v>
      </c>
      <c r="E2590" t="str">
        <v>Color</v>
      </c>
      <c r="F2590" t="str">
        <v>Action</v>
      </c>
      <c r="G2590" t="str">
        <v>English</v>
      </c>
      <c r="H2590" t="str">
        <v>UK</v>
      </c>
      <c r="I2590" t="str">
        <v>PG</v>
      </c>
      <c r="J2590" t="str">
        <v>Kevin McNally</v>
      </c>
      <c r="K2590" t="str">
        <v>Peter Howitt</v>
      </c>
      <c r="L2590">
        <v>427</v>
      </c>
      <c r="M2590">
        <v>1461</v>
      </c>
      <c r="N2590">
        <v>29</v>
      </c>
      <c r="O2590">
        <v>2000</v>
      </c>
      <c r="P2590">
        <v>6.1</v>
      </c>
      <c r="R2590" t="str">
        <v>Three to Tango</v>
      </c>
      <c r="S2590">
        <v>36522</v>
      </c>
      <c r="T2590">
        <v>1999</v>
      </c>
      <c r="U2590" t="str">
        <v>1990s</v>
      </c>
      <c r="V2590" t="str">
        <v>Color</v>
      </c>
      <c r="W2590" t="str">
        <v>Comedy</v>
      </c>
      <c r="X2590" t="str">
        <v>English</v>
      </c>
      <c r="Y2590" t="str">
        <v>Australia</v>
      </c>
      <c r="Z2590" t="str">
        <v>PG-13</v>
      </c>
      <c r="AA2590" t="str">
        <v>Matthew Perry</v>
      </c>
      <c r="AB2590" t="str">
        <v>Damon Santostefano</v>
      </c>
      <c r="AC2590">
        <v>2000</v>
      </c>
      <c r="AD2590">
        <v>4843</v>
      </c>
      <c r="AE2590">
        <v>4</v>
      </c>
      <c r="AF2590">
        <v>311</v>
      </c>
      <c r="AG2590">
        <v>6.1</v>
      </c>
      <c r="AH2590">
        <v>81</v>
      </c>
      <c r="AI2590">
        <v>98</v>
      </c>
      <c r="AJ2590">
        <v>10544143</v>
      </c>
    </row>
    <row r="2591" spans="1:36" x14ac:dyDescent="0.25">
      <c r="A2591" t="str">
        <v>Benji</v>
      </c>
      <c r="B2591">
        <v>27262</v>
      </c>
      <c r="C2591">
        <v>1974</v>
      </c>
      <c r="D2591" t="str">
        <v>1970s</v>
      </c>
      <c r="E2591" t="str">
        <v>Color</v>
      </c>
      <c r="F2591" t="str">
        <v>Adventure</v>
      </c>
      <c r="G2591" t="str">
        <v>English</v>
      </c>
      <c r="H2591" t="str">
        <v>USA</v>
      </c>
      <c r="I2591" t="str">
        <v>G</v>
      </c>
      <c r="J2591" t="str">
        <v>Frances Bavier</v>
      </c>
      <c r="K2591" t="str">
        <v>Joe Camp</v>
      </c>
      <c r="L2591">
        <v>407</v>
      </c>
      <c r="M2591">
        <v>1090</v>
      </c>
      <c r="N2591">
        <v>24</v>
      </c>
      <c r="O2591">
        <v>816</v>
      </c>
      <c r="P2591">
        <v>6.1</v>
      </c>
      <c r="R2591" t="str">
        <v>Jonah Hex</v>
      </c>
      <c r="S2591">
        <v>40260</v>
      </c>
      <c r="T2591">
        <v>2010</v>
      </c>
      <c r="U2591" t="str">
        <v>2010s</v>
      </c>
      <c r="V2591" t="str">
        <v>Color</v>
      </c>
      <c r="W2591" t="str">
        <v>Action</v>
      </c>
      <c r="X2591" t="str">
        <v>English</v>
      </c>
      <c r="Y2591" t="str">
        <v>USA</v>
      </c>
      <c r="Z2591" t="str">
        <v>PG-13</v>
      </c>
      <c r="AA2591" t="str">
        <v>Michael Fassbender</v>
      </c>
      <c r="AB2591" t="str">
        <v>Jimmy Hayward</v>
      </c>
      <c r="AC2591">
        <v>13000</v>
      </c>
      <c r="AD2591">
        <v>14619</v>
      </c>
      <c r="AE2591">
        <v>39</v>
      </c>
      <c r="AF2591">
        <v>0</v>
      </c>
      <c r="AG2591">
        <v>4.7</v>
      </c>
      <c r="AH2591">
        <v>178</v>
      </c>
      <c r="AI2591">
        <v>81</v>
      </c>
      <c r="AJ2591">
        <v>10539414</v>
      </c>
    </row>
    <row r="2592" spans="1:36" x14ac:dyDescent="0.25">
      <c r="A2592" t="str">
        <v>She's the One</v>
      </c>
      <c r="B2592">
        <v>35418</v>
      </c>
      <c r="C2592">
        <v>1996</v>
      </c>
      <c r="D2592" t="str">
        <v>1990s</v>
      </c>
      <c r="E2592" t="str">
        <v>Color</v>
      </c>
      <c r="F2592" t="str">
        <v>Comedy</v>
      </c>
      <c r="G2592" t="str">
        <v>English</v>
      </c>
      <c r="H2592" t="str">
        <v>USA</v>
      </c>
      <c r="I2592" t="str">
        <v>R</v>
      </c>
      <c r="J2592" t="str">
        <v>John Mahoney</v>
      </c>
      <c r="K2592" t="str">
        <v>Edward Burns</v>
      </c>
      <c r="L2592">
        <v>385</v>
      </c>
      <c r="M2592">
        <v>995</v>
      </c>
      <c r="N2592">
        <v>0</v>
      </c>
      <c r="O2592">
        <v>453</v>
      </c>
      <c r="P2592">
        <v>6.1</v>
      </c>
      <c r="R2592" t="str">
        <v>Scoop</v>
      </c>
      <c r="S2592">
        <v>39037</v>
      </c>
      <c r="T2592">
        <v>2006</v>
      </c>
      <c r="U2592" t="str">
        <v>2000s</v>
      </c>
      <c r="V2592" t="str">
        <v>Color</v>
      </c>
      <c r="W2592" t="str">
        <v>Comedy</v>
      </c>
      <c r="X2592" t="str">
        <v>English</v>
      </c>
      <c r="Y2592" t="str">
        <v>UK</v>
      </c>
      <c r="Z2592" t="str">
        <v>PG-13</v>
      </c>
      <c r="AA2592" t="str">
        <v>Scarlett Johansson</v>
      </c>
      <c r="AB2592" t="str">
        <v>Woody Allen</v>
      </c>
      <c r="AC2592">
        <v>19000</v>
      </c>
      <c r="AD2592">
        <v>20132</v>
      </c>
      <c r="AE2592">
        <v>11000</v>
      </c>
      <c r="AF2592">
        <v>0</v>
      </c>
      <c r="AG2592">
        <v>6.7</v>
      </c>
      <c r="AH2592">
        <v>177</v>
      </c>
      <c r="AI2592">
        <v>96</v>
      </c>
      <c r="AJ2592">
        <v>10515579</v>
      </c>
    </row>
    <row r="2593" spans="1:36" x14ac:dyDescent="0.25">
      <c r="A2593" t="str">
        <v>That Awkward Moment</v>
      </c>
      <c r="B2593">
        <v>41712</v>
      </c>
      <c r="C2593">
        <v>2014</v>
      </c>
      <c r="D2593" t="str">
        <v>2010s</v>
      </c>
      <c r="E2593" t="str">
        <v>Color</v>
      </c>
      <c r="F2593" t="str">
        <v>Comedy</v>
      </c>
      <c r="G2593" t="str">
        <v>English</v>
      </c>
      <c r="H2593" t="str">
        <v>USA</v>
      </c>
      <c r="I2593" t="str">
        <v>R</v>
      </c>
      <c r="J2593" t="str">
        <v>Mackenzie Davis</v>
      </c>
      <c r="K2593" t="str">
        <v>Tom Gormican</v>
      </c>
      <c r="L2593">
        <v>363</v>
      </c>
      <c r="M2593">
        <v>1024</v>
      </c>
      <c r="N2593">
        <v>19</v>
      </c>
      <c r="O2593">
        <v>0</v>
      </c>
      <c r="P2593">
        <v>6.1</v>
      </c>
      <c r="R2593" t="str">
        <v>Sabotage</v>
      </c>
      <c r="S2593">
        <v>41901</v>
      </c>
      <c r="T2593">
        <v>2014</v>
      </c>
      <c r="U2593" t="str">
        <v>2010s</v>
      </c>
      <c r="V2593" t="str">
        <v>Color</v>
      </c>
      <c r="W2593" t="str">
        <v>Action</v>
      </c>
      <c r="X2593" t="str">
        <v>English</v>
      </c>
      <c r="Y2593" t="str">
        <v>USA</v>
      </c>
      <c r="Z2593" t="str">
        <v>R</v>
      </c>
      <c r="AA2593" t="str">
        <v>Mireille Enos</v>
      </c>
      <c r="AB2593" t="str">
        <v>David Ayer</v>
      </c>
      <c r="AC2593">
        <v>1000</v>
      </c>
      <c r="AD2593">
        <v>1458</v>
      </c>
      <c r="AE2593">
        <v>453</v>
      </c>
      <c r="AF2593">
        <v>10000</v>
      </c>
      <c r="AG2593">
        <v>5.7</v>
      </c>
      <c r="AH2593">
        <v>233</v>
      </c>
      <c r="AI2593">
        <v>109</v>
      </c>
      <c r="AJ2593">
        <v>10499968</v>
      </c>
    </row>
    <row r="2594" spans="1:36" x14ac:dyDescent="0.25">
      <c r="A2594" t="str">
        <v>The Sentinel</v>
      </c>
      <c r="B2594">
        <v>38771</v>
      </c>
      <c r="C2594">
        <v>2006</v>
      </c>
      <c r="D2594" t="str">
        <v>2000s</v>
      </c>
      <c r="E2594" t="str">
        <v>Color</v>
      </c>
      <c r="F2594" t="str">
        <v>Action</v>
      </c>
      <c r="G2594" t="str">
        <v>English</v>
      </c>
      <c r="H2594" t="str">
        <v>USA</v>
      </c>
      <c r="I2594" t="str">
        <v>PG-13</v>
      </c>
      <c r="J2594" t="str">
        <v>Blair Brown</v>
      </c>
      <c r="K2594" t="str">
        <v>Clark Johnson</v>
      </c>
      <c r="L2594">
        <v>310</v>
      </c>
      <c r="M2594">
        <v>1352</v>
      </c>
      <c r="N2594">
        <v>69</v>
      </c>
      <c r="O2594">
        <v>690</v>
      </c>
      <c r="P2594">
        <v>6.1</v>
      </c>
      <c r="R2594" t="str">
        <v>Getaway</v>
      </c>
      <c r="S2594">
        <v>41358</v>
      </c>
      <c r="T2594">
        <v>2013</v>
      </c>
      <c r="U2594" t="str">
        <v>2010s</v>
      </c>
      <c r="V2594" t="str">
        <v>Color</v>
      </c>
      <c r="W2594" t="str">
        <v>Action</v>
      </c>
      <c r="X2594" t="str">
        <v>English</v>
      </c>
      <c r="Y2594" t="str">
        <v>USA</v>
      </c>
      <c r="Z2594" t="str">
        <v>PG-13</v>
      </c>
      <c r="AA2594" t="str">
        <v>Rebecca Budig</v>
      </c>
      <c r="AB2594" t="str">
        <v>Courtney Solomon</v>
      </c>
      <c r="AC2594">
        <v>210</v>
      </c>
      <c r="AD2594">
        <v>676</v>
      </c>
      <c r="AE2594">
        <v>31</v>
      </c>
      <c r="AF2594">
        <v>4000</v>
      </c>
      <c r="AG2594">
        <v>4.4000000000000004</v>
      </c>
      <c r="AH2594">
        <v>146</v>
      </c>
      <c r="AI2594">
        <v>90</v>
      </c>
      <c r="AJ2594">
        <v>10494494</v>
      </c>
    </row>
    <row r="2595" spans="1:36" x14ac:dyDescent="0.25">
      <c r="A2595" t="str">
        <v>Friday the 13th Part 2</v>
      </c>
      <c r="B2595">
        <v>29595</v>
      </c>
      <c r="C2595">
        <v>1981</v>
      </c>
      <c r="D2595" t="str">
        <v>1980s</v>
      </c>
      <c r="E2595" t="str">
        <v>Color</v>
      </c>
      <c r="F2595" t="str">
        <v>Horror</v>
      </c>
      <c r="G2595" t="str">
        <v>English</v>
      </c>
      <c r="H2595" t="str">
        <v>USA</v>
      </c>
      <c r="I2595" t="str">
        <v>R</v>
      </c>
      <c r="J2595" t="str">
        <v>Betsy Palmer</v>
      </c>
      <c r="K2595" t="str">
        <v>Steve Miner</v>
      </c>
      <c r="L2595">
        <v>309</v>
      </c>
      <c r="M2595">
        <v>707</v>
      </c>
      <c r="N2595">
        <v>49</v>
      </c>
      <c r="O2595">
        <v>0</v>
      </c>
      <c r="P2595">
        <v>6.1</v>
      </c>
      <c r="R2595" t="str">
        <v>Here on Earth</v>
      </c>
      <c r="S2595">
        <v>36537</v>
      </c>
      <c r="T2595">
        <v>2000</v>
      </c>
      <c r="U2595" t="str">
        <v>2000s</v>
      </c>
      <c r="V2595" t="str">
        <v>Color</v>
      </c>
      <c r="W2595" t="str">
        <v>Drama</v>
      </c>
      <c r="X2595" t="str">
        <v>English</v>
      </c>
      <c r="Y2595" t="str">
        <v>USA</v>
      </c>
      <c r="Z2595" t="str">
        <v>PG-13</v>
      </c>
      <c r="AA2595" t="str">
        <v>Bruce Greenwood</v>
      </c>
      <c r="AB2595" t="str">
        <v>Mark Piznarski</v>
      </c>
      <c r="AC2595">
        <v>989</v>
      </c>
      <c r="AD2595">
        <v>3142</v>
      </c>
      <c r="AE2595">
        <v>4</v>
      </c>
      <c r="AF2595">
        <v>648</v>
      </c>
      <c r="AG2595">
        <v>5.0999999999999996</v>
      </c>
      <c r="AH2595">
        <v>44</v>
      </c>
      <c r="AI2595">
        <v>96</v>
      </c>
      <c r="AJ2595">
        <v>10494147</v>
      </c>
    </row>
    <row r="2596" spans="1:36" x14ac:dyDescent="0.25">
      <c r="A2596" t="str">
        <v>Nanny McPhee Returns</v>
      </c>
      <c r="B2596">
        <v>40541</v>
      </c>
      <c r="C2596">
        <v>2010</v>
      </c>
      <c r="D2596" t="str">
        <v>2010s</v>
      </c>
      <c r="E2596" t="str">
        <v>Color</v>
      </c>
      <c r="F2596" t="str">
        <v>Comedy</v>
      </c>
      <c r="G2596" t="str">
        <v>English</v>
      </c>
      <c r="H2596" t="str">
        <v>UK</v>
      </c>
      <c r="I2596" t="str">
        <v>PG</v>
      </c>
      <c r="J2596" t="str">
        <v>Daniel Mays</v>
      </c>
      <c r="K2596" t="str">
        <v>Susanna White</v>
      </c>
      <c r="L2596">
        <v>287</v>
      </c>
      <c r="M2596">
        <v>855</v>
      </c>
      <c r="N2596">
        <v>24</v>
      </c>
      <c r="O2596">
        <v>0</v>
      </c>
      <c r="P2596">
        <v>6.1</v>
      </c>
      <c r="R2596" t="str">
        <v>Narc</v>
      </c>
      <c r="S2596">
        <v>37394</v>
      </c>
      <c r="T2596">
        <v>2002</v>
      </c>
      <c r="U2596" t="str">
        <v>2000s</v>
      </c>
      <c r="V2596" t="str">
        <v>Color</v>
      </c>
      <c r="W2596" t="str">
        <v>Crime</v>
      </c>
      <c r="X2596" t="str">
        <v>English</v>
      </c>
      <c r="Y2596" t="str">
        <v>USA</v>
      </c>
      <c r="Z2596" t="str">
        <v>R</v>
      </c>
      <c r="AA2596" t="str">
        <v>Jason Patric</v>
      </c>
      <c r="AB2596" t="str">
        <v>Joe Carnahan</v>
      </c>
      <c r="AC2596">
        <v>673</v>
      </c>
      <c r="AD2596">
        <v>1442</v>
      </c>
      <c r="AE2596">
        <v>248</v>
      </c>
      <c r="AF2596">
        <v>1000</v>
      </c>
      <c r="AG2596">
        <v>7.2</v>
      </c>
      <c r="AH2596">
        <v>127</v>
      </c>
      <c r="AI2596">
        <v>105</v>
      </c>
      <c r="AJ2596">
        <v>10460089</v>
      </c>
    </row>
    <row r="2597" spans="1:36" x14ac:dyDescent="0.25">
      <c r="A2597" t="str">
        <v>Down and Out with the Dolls</v>
      </c>
      <c r="B2597">
        <v>37213</v>
      </c>
      <c r="C2597">
        <v>2001</v>
      </c>
      <c r="D2597" t="str">
        <v>2000s</v>
      </c>
      <c r="E2597" t="str">
        <v>Color</v>
      </c>
      <c r="F2597" t="str">
        <v>Comedy</v>
      </c>
      <c r="G2597" t="str">
        <v>English</v>
      </c>
      <c r="H2597" t="str">
        <v>USA</v>
      </c>
      <c r="I2597" t="str">
        <v>R</v>
      </c>
      <c r="J2597" t="str">
        <v>Lemmy</v>
      </c>
      <c r="K2597" t="str">
        <v>Kurt Voss</v>
      </c>
      <c r="L2597">
        <v>268</v>
      </c>
      <c r="M2597">
        <v>318</v>
      </c>
      <c r="N2597">
        <v>0</v>
      </c>
      <c r="O2597">
        <v>27</v>
      </c>
      <c r="P2597">
        <v>6.1</v>
      </c>
      <c r="R2597" t="str">
        <v>Home Fries</v>
      </c>
      <c r="S2597">
        <v>36088</v>
      </c>
      <c r="T2597">
        <v>1998</v>
      </c>
      <c r="U2597" t="str">
        <v>1990s</v>
      </c>
      <c r="V2597" t="str">
        <v>Color</v>
      </c>
      <c r="W2597" t="str">
        <v>Comedy</v>
      </c>
      <c r="X2597" t="str">
        <v>English</v>
      </c>
      <c r="Y2597" t="str">
        <v>USA</v>
      </c>
      <c r="Z2597" t="str">
        <v>PG-13</v>
      </c>
      <c r="AA2597" t="str">
        <v>Catherine O'Hara</v>
      </c>
      <c r="AB2597" t="str">
        <v>Dean Parisot</v>
      </c>
      <c r="AC2597">
        <v>925</v>
      </c>
      <c r="AD2597">
        <v>2913</v>
      </c>
      <c r="AE2597">
        <v>23</v>
      </c>
      <c r="AF2597">
        <v>247</v>
      </c>
      <c r="AG2597">
        <v>5</v>
      </c>
      <c r="AH2597">
        <v>42</v>
      </c>
      <c r="AI2597">
        <v>91</v>
      </c>
      <c r="AJ2597">
        <v>10443316</v>
      </c>
    </row>
    <row r="2598" spans="1:36" x14ac:dyDescent="0.25">
      <c r="A2598" t="str">
        <v>Alone with Her</v>
      </c>
      <c r="B2598">
        <v>39065</v>
      </c>
      <c r="C2598">
        <v>2006</v>
      </c>
      <c r="D2598" t="str">
        <v>2000s</v>
      </c>
      <c r="E2598" t="str">
        <v>Black and White</v>
      </c>
      <c r="F2598" t="str">
        <v>Crime</v>
      </c>
      <c r="G2598" t="str">
        <v>English</v>
      </c>
      <c r="H2598" t="str">
        <v>USA</v>
      </c>
      <c r="I2598" t="str">
        <v>Not Rated</v>
      </c>
      <c r="J2598" t="str">
        <v>Jordana Spiro</v>
      </c>
      <c r="K2598" t="str">
        <v>Eric Nicholas</v>
      </c>
      <c r="L2598">
        <v>262</v>
      </c>
      <c r="M2598">
        <v>509</v>
      </c>
      <c r="N2598">
        <v>0</v>
      </c>
      <c r="O2598">
        <v>244</v>
      </c>
      <c r="P2598">
        <v>6.1</v>
      </c>
      <c r="R2598" t="str">
        <v>Universal Soldier: The Return</v>
      </c>
      <c r="S2598">
        <v>36218</v>
      </c>
      <c r="T2598">
        <v>1999</v>
      </c>
      <c r="U2598" t="str">
        <v>1990s</v>
      </c>
      <c r="V2598" t="str">
        <v>Color</v>
      </c>
      <c r="W2598" t="str">
        <v>Action</v>
      </c>
      <c r="X2598" t="str">
        <v>English</v>
      </c>
      <c r="Y2598" t="str">
        <v>USA</v>
      </c>
      <c r="Z2598" t="str">
        <v>R</v>
      </c>
      <c r="AA2598" t="str">
        <v>Michael Jai White</v>
      </c>
      <c r="AB2598" t="str">
        <v>Mic Rodgers</v>
      </c>
      <c r="AC2598">
        <v>2000</v>
      </c>
      <c r="AD2598">
        <v>4024</v>
      </c>
      <c r="AE2598">
        <v>7</v>
      </c>
      <c r="AF2598">
        <v>401</v>
      </c>
      <c r="AG2598">
        <v>4.0999999999999996</v>
      </c>
      <c r="AH2598">
        <v>75</v>
      </c>
      <c r="AI2598">
        <v>83</v>
      </c>
      <c r="AJ2598">
        <v>10431220</v>
      </c>
    </row>
    <row r="2599" spans="1:36" x14ac:dyDescent="0.25">
      <c r="A2599" t="str">
        <v>Flashdance</v>
      </c>
      <c r="B2599">
        <v>30317</v>
      </c>
      <c r="C2599">
        <v>1983</v>
      </c>
      <c r="D2599" t="str">
        <v>1980s</v>
      </c>
      <c r="E2599" t="str">
        <v>Color</v>
      </c>
      <c r="F2599" t="str">
        <v>Drama</v>
      </c>
      <c r="G2599" t="str">
        <v>English</v>
      </c>
      <c r="H2599" t="str">
        <v>USA</v>
      </c>
      <c r="I2599" t="str">
        <v>R</v>
      </c>
      <c r="J2599" t="str">
        <v>Michael Nouri</v>
      </c>
      <c r="K2599" t="str">
        <v>Adrian Lyne</v>
      </c>
      <c r="L2599">
        <v>225</v>
      </c>
      <c r="M2599">
        <v>791</v>
      </c>
      <c r="N2599">
        <v>213</v>
      </c>
      <c r="O2599">
        <v>0</v>
      </c>
      <c r="P2599">
        <v>6.1</v>
      </c>
      <c r="R2599" t="str">
        <v>Moms' Night Out</v>
      </c>
      <c r="S2599">
        <v>41951</v>
      </c>
      <c r="T2599">
        <v>2014</v>
      </c>
      <c r="U2599" t="str">
        <v>2010s</v>
      </c>
      <c r="V2599" t="str">
        <v>Color</v>
      </c>
      <c r="W2599" t="str">
        <v>Comedy</v>
      </c>
      <c r="X2599" t="str">
        <v>English</v>
      </c>
      <c r="Y2599" t="str">
        <v>USA</v>
      </c>
      <c r="Z2599" t="str">
        <v>PG</v>
      </c>
      <c r="AA2599" t="str">
        <v>Alex Kendrick</v>
      </c>
      <c r="AB2599" t="str">
        <v>Andrew Erwin</v>
      </c>
      <c r="AC2599">
        <v>589</v>
      </c>
      <c r="AD2599">
        <v>2705</v>
      </c>
      <c r="AE2599">
        <v>10</v>
      </c>
      <c r="AF2599">
        <v>0</v>
      </c>
      <c r="AG2599">
        <v>5.4</v>
      </c>
      <c r="AH2599">
        <v>49</v>
      </c>
      <c r="AI2599">
        <v>98</v>
      </c>
      <c r="AJ2599">
        <v>10429707</v>
      </c>
    </row>
    <row r="2600" spans="1:36" x14ac:dyDescent="0.25">
      <c r="A2600" t="str">
        <v>Anatomy</v>
      </c>
      <c r="B2600">
        <v>36709</v>
      </c>
      <c r="C2600">
        <v>2000</v>
      </c>
      <c r="D2600" t="str">
        <v>2000s</v>
      </c>
      <c r="E2600" t="str">
        <v>Color</v>
      </c>
      <c r="F2600" t="str">
        <v>Horror</v>
      </c>
      <c r="G2600" t="str">
        <v>German</v>
      </c>
      <c r="H2600" t="str">
        <v>Germany</v>
      </c>
      <c r="I2600" t="str">
        <v>R</v>
      </c>
      <c r="J2600" t="str">
        <v>Benno FÃ¼rmann</v>
      </c>
      <c r="K2600" t="str">
        <v>Stefan Ruzowitzky</v>
      </c>
      <c r="L2600">
        <v>127</v>
      </c>
      <c r="M2600">
        <v>163</v>
      </c>
      <c r="N2600">
        <v>24</v>
      </c>
      <c r="O2600">
        <v>560</v>
      </c>
      <c r="P2600">
        <v>6.1</v>
      </c>
      <c r="R2600" t="str">
        <v>Raise Your Voice</v>
      </c>
      <c r="S2600">
        <v>38085</v>
      </c>
      <c r="T2600">
        <v>2004</v>
      </c>
      <c r="U2600" t="str">
        <v>2000s</v>
      </c>
      <c r="V2600" t="str">
        <v>Color</v>
      </c>
      <c r="W2600" t="str">
        <v>Family</v>
      </c>
      <c r="X2600" t="str">
        <v>English</v>
      </c>
      <c r="Y2600" t="str">
        <v>USA</v>
      </c>
      <c r="Z2600" t="str">
        <v>PG</v>
      </c>
      <c r="AA2600" t="str">
        <v>Oliver James</v>
      </c>
      <c r="AB2600" t="str">
        <v>Sean McNamara</v>
      </c>
      <c r="AC2600">
        <v>1000</v>
      </c>
      <c r="AD2600">
        <v>4676</v>
      </c>
      <c r="AE2600">
        <v>80</v>
      </c>
      <c r="AF2600">
        <v>1000</v>
      </c>
      <c r="AG2600">
        <v>5.9</v>
      </c>
      <c r="AH2600">
        <v>46</v>
      </c>
      <c r="AI2600">
        <v>103</v>
      </c>
      <c r="AJ2600">
        <v>10411980</v>
      </c>
    </row>
    <row r="2601" spans="1:36" x14ac:dyDescent="0.25">
      <c r="A2601" t="str">
        <v>R100</v>
      </c>
      <c r="B2601">
        <v>41629</v>
      </c>
      <c r="C2601">
        <v>2013</v>
      </c>
      <c r="D2601" t="str">
        <v>2010s</v>
      </c>
      <c r="E2601" t="str">
        <v>Color</v>
      </c>
      <c r="F2601" t="str">
        <v>Comedy</v>
      </c>
      <c r="G2601" t="str">
        <v>Japanese</v>
      </c>
      <c r="H2601" t="str">
        <v>Japan</v>
      </c>
      <c r="I2601" t="str">
        <v>Unrated</v>
      </c>
      <c r="J2601" t="str">
        <v>Lindsay Kay Hayward</v>
      </c>
      <c r="K2601" t="str">
        <v>Hitoshi Matsumoto</v>
      </c>
      <c r="L2601">
        <v>31</v>
      </c>
      <c r="M2601">
        <v>81</v>
      </c>
      <c r="N2601">
        <v>17</v>
      </c>
      <c r="O2601">
        <v>543</v>
      </c>
      <c r="P2601">
        <v>6.1</v>
      </c>
      <c r="R2601" t="str">
        <v>The Scarlet Letter</v>
      </c>
      <c r="S2601">
        <v>34775</v>
      </c>
      <c r="T2601">
        <v>1995</v>
      </c>
      <c r="U2601" t="str">
        <v>1990s</v>
      </c>
      <c r="V2601" t="str">
        <v>Color</v>
      </c>
      <c r="W2601" t="str">
        <v>Drama</v>
      </c>
      <c r="X2601" t="str">
        <v>English</v>
      </c>
      <c r="Y2601" t="str">
        <v>USA</v>
      </c>
      <c r="Z2601" t="str">
        <v>R</v>
      </c>
      <c r="AA2601" t="str">
        <v>Gary Oldman</v>
      </c>
      <c r="AB2601" t="str">
        <v>Roland JoffÃ©</v>
      </c>
      <c r="AC2601">
        <v>10000</v>
      </c>
      <c r="AD2601">
        <v>15820</v>
      </c>
      <c r="AE2601">
        <v>596</v>
      </c>
      <c r="AF2601">
        <v>943</v>
      </c>
      <c r="AG2601">
        <v>5.0999999999999996</v>
      </c>
      <c r="AH2601">
        <v>34</v>
      </c>
      <c r="AI2601">
        <v>135</v>
      </c>
      <c r="AJ2601">
        <v>10400000</v>
      </c>
    </row>
    <row r="2602" spans="1:36" x14ac:dyDescent="0.25">
      <c r="A2602" t="str">
        <v>Dragon Blade</v>
      </c>
      <c r="B2602">
        <v>42235</v>
      </c>
      <c r="C2602">
        <v>2015</v>
      </c>
      <c r="D2602" t="str">
        <v>2010s</v>
      </c>
      <c r="E2602" t="str">
        <v>Color</v>
      </c>
      <c r="F2602" t="str">
        <v>Action</v>
      </c>
      <c r="G2602" t="str">
        <v>Mandarin</v>
      </c>
      <c r="H2602" t="str">
        <v>China</v>
      </c>
      <c r="I2602" t="str">
        <v>R</v>
      </c>
      <c r="J2602" t="str">
        <v>Si Won Choi</v>
      </c>
      <c r="K2602" t="str">
        <v>Daniel Lee</v>
      </c>
      <c r="L2602">
        <v>21</v>
      </c>
      <c r="M2602">
        <v>58</v>
      </c>
      <c r="N2602">
        <v>10</v>
      </c>
      <c r="O2602">
        <v>0</v>
      </c>
      <c r="P2602">
        <v>6.1</v>
      </c>
      <c r="R2602" t="str">
        <v>Head Over Heels</v>
      </c>
      <c r="S2602">
        <v>37019</v>
      </c>
      <c r="T2602">
        <v>2001</v>
      </c>
      <c r="U2602" t="str">
        <v>2000s</v>
      </c>
      <c r="V2602" t="str">
        <v>Color</v>
      </c>
      <c r="W2602" t="str">
        <v>Comedy</v>
      </c>
      <c r="X2602" t="str">
        <v>English</v>
      </c>
      <c r="Y2602" t="str">
        <v>USA</v>
      </c>
      <c r="Z2602" t="str">
        <v>PG-13</v>
      </c>
      <c r="AA2602" t="str">
        <v>Monica Potter</v>
      </c>
      <c r="AB2602" t="str">
        <v>Mark Waters</v>
      </c>
      <c r="AC2602">
        <v>878</v>
      </c>
      <c r="AD2602">
        <v>2165</v>
      </c>
      <c r="AE2602">
        <v>70</v>
      </c>
      <c r="AF2602">
        <v>613</v>
      </c>
      <c r="AG2602">
        <v>5.4</v>
      </c>
      <c r="AH2602">
        <v>61</v>
      </c>
      <c r="AI2602">
        <v>86</v>
      </c>
      <c r="AJ2602">
        <v>10397365</v>
      </c>
    </row>
    <row r="2603" spans="1:36" x14ac:dyDescent="0.25">
      <c r="A2603" t="str">
        <v>Quarantine</v>
      </c>
      <c r="B2603">
        <v>39762</v>
      </c>
      <c r="C2603">
        <v>2008</v>
      </c>
      <c r="D2603" t="str">
        <v>2000s</v>
      </c>
      <c r="E2603" t="str">
        <v>Color</v>
      </c>
      <c r="F2603" t="str">
        <v>Horror</v>
      </c>
      <c r="G2603" t="str">
        <v>English</v>
      </c>
      <c r="H2603" t="str">
        <v>USA</v>
      </c>
      <c r="I2603" t="str">
        <v>R</v>
      </c>
      <c r="J2603" t="str">
        <v>Andrew Fiscella</v>
      </c>
      <c r="K2603" t="str">
        <v>John Erick Dowdle</v>
      </c>
      <c r="L2603">
        <v>137000</v>
      </c>
      <c r="M2603">
        <v>140268</v>
      </c>
      <c r="N2603">
        <v>66</v>
      </c>
      <c r="O2603">
        <v>0</v>
      </c>
      <c r="P2603">
        <v>6</v>
      </c>
      <c r="R2603" t="str">
        <v>Pandorum</v>
      </c>
      <c r="S2603">
        <v>40059</v>
      </c>
      <c r="T2603">
        <v>2009</v>
      </c>
      <c r="U2603" t="str">
        <v>2000s</v>
      </c>
      <c r="V2603" t="str">
        <v>Color</v>
      </c>
      <c r="W2603" t="str">
        <v>Action</v>
      </c>
      <c r="X2603" t="str">
        <v>English</v>
      </c>
      <c r="Y2603" t="str">
        <v>Germany</v>
      </c>
      <c r="Z2603" t="str">
        <v>R</v>
      </c>
      <c r="AA2603" t="str">
        <v>Norman Reedus</v>
      </c>
      <c r="AB2603" t="str">
        <v>Christian Alvart</v>
      </c>
      <c r="AC2603">
        <v>12000</v>
      </c>
      <c r="AD2603">
        <v>14127</v>
      </c>
      <c r="AE2603">
        <v>22</v>
      </c>
      <c r="AF2603">
        <v>10000</v>
      </c>
      <c r="AG2603">
        <v>6.8</v>
      </c>
      <c r="AH2603">
        <v>219</v>
      </c>
      <c r="AI2603">
        <v>108</v>
      </c>
      <c r="AJ2603">
        <v>10326062</v>
      </c>
    </row>
    <row r="2604" spans="1:36" x14ac:dyDescent="0.25">
      <c r="A2604" t="str">
        <v>The Amityville Horror</v>
      </c>
      <c r="B2604">
        <v>38591</v>
      </c>
      <c r="C2604">
        <v>2005</v>
      </c>
      <c r="D2604" t="str">
        <v>2000s</v>
      </c>
      <c r="E2604" t="str">
        <v>Color</v>
      </c>
      <c r="F2604" t="str">
        <v>Drama</v>
      </c>
      <c r="G2604" t="str">
        <v>English</v>
      </c>
      <c r="H2604" t="str">
        <v>USA</v>
      </c>
      <c r="I2604" t="str">
        <v>R</v>
      </c>
      <c r="J2604" t="str">
        <v>Jimmy Bennett</v>
      </c>
      <c r="K2604" t="str">
        <v>Andrew Douglas</v>
      </c>
      <c r="L2604">
        <v>87000</v>
      </c>
      <c r="M2604">
        <v>120797</v>
      </c>
      <c r="N2604">
        <v>15</v>
      </c>
      <c r="O2604">
        <v>0</v>
      </c>
      <c r="P2604">
        <v>6</v>
      </c>
      <c r="R2604" t="str">
        <v>Straw Dogs</v>
      </c>
      <c r="S2604">
        <v>40878</v>
      </c>
      <c r="T2604">
        <v>2011</v>
      </c>
      <c r="U2604" t="str">
        <v>2010s</v>
      </c>
      <c r="V2604" t="str">
        <v>Color</v>
      </c>
      <c r="W2604" t="str">
        <v>Action</v>
      </c>
      <c r="X2604" t="str">
        <v>English</v>
      </c>
      <c r="Y2604" t="str">
        <v>USA</v>
      </c>
      <c r="Z2604" t="str">
        <v>R</v>
      </c>
      <c r="AA2604" t="str">
        <v>Alexander SkarsgÃ¥rd</v>
      </c>
      <c r="AB2604" t="str">
        <v>Rod Lurie</v>
      </c>
      <c r="AC2604">
        <v>10000</v>
      </c>
      <c r="AD2604">
        <v>11431</v>
      </c>
      <c r="AE2604">
        <v>37</v>
      </c>
      <c r="AF2604">
        <v>7000</v>
      </c>
      <c r="AG2604">
        <v>5.8</v>
      </c>
      <c r="AH2604">
        <v>190</v>
      </c>
      <c r="AI2604">
        <v>110</v>
      </c>
      <c r="AJ2604">
        <v>10324441</v>
      </c>
    </row>
    <row r="2605" spans="1:36" x14ac:dyDescent="0.25">
      <c r="A2605" t="str">
        <v>Into the Woods</v>
      </c>
      <c r="B2605">
        <v>41916</v>
      </c>
      <c r="C2605">
        <v>2014</v>
      </c>
      <c r="D2605" t="str">
        <v>2010s</v>
      </c>
      <c r="E2605" t="str">
        <v>Color</v>
      </c>
      <c r="F2605" t="str">
        <v>Adventure</v>
      </c>
      <c r="G2605" t="str">
        <v>English</v>
      </c>
      <c r="H2605" t="str">
        <v>USA</v>
      </c>
      <c r="I2605" t="str">
        <v>PG</v>
      </c>
      <c r="J2605" t="str">
        <v>Johnny Depp</v>
      </c>
      <c r="K2605" t="str">
        <v>Rob Marshall</v>
      </c>
      <c r="L2605">
        <v>40000</v>
      </c>
      <c r="M2605">
        <v>62837</v>
      </c>
      <c r="N2605">
        <v>252</v>
      </c>
      <c r="O2605">
        <v>90000</v>
      </c>
      <c r="P2605">
        <v>6</v>
      </c>
      <c r="R2605" t="str">
        <v>I Got the Hook Up</v>
      </c>
      <c r="S2605">
        <v>35866</v>
      </c>
      <c r="T2605">
        <v>1998</v>
      </c>
      <c r="U2605" t="str">
        <v>1990s</v>
      </c>
      <c r="V2605" t="str">
        <v>Color</v>
      </c>
      <c r="W2605" t="str">
        <v>Comedy</v>
      </c>
      <c r="X2605" t="str">
        <v>English</v>
      </c>
      <c r="Y2605" t="str">
        <v>USA</v>
      </c>
      <c r="Z2605" t="str">
        <v>R</v>
      </c>
      <c r="AA2605" t="str">
        <v>Joe Estevez</v>
      </c>
      <c r="AB2605" t="str">
        <v>Michael Martin</v>
      </c>
      <c r="AC2605">
        <v>625</v>
      </c>
      <c r="AD2605">
        <v>987</v>
      </c>
      <c r="AE2605">
        <v>0</v>
      </c>
      <c r="AF2605">
        <v>280</v>
      </c>
      <c r="AG2605">
        <v>3.9</v>
      </c>
      <c r="AH2605">
        <v>19</v>
      </c>
      <c r="AI2605">
        <v>93</v>
      </c>
      <c r="AJ2605">
        <v>10305534</v>
      </c>
    </row>
    <row r="2606" spans="1:36" x14ac:dyDescent="0.25">
      <c r="A2606" t="str">
        <v>The Tourist</v>
      </c>
      <c r="B2606">
        <v>40538</v>
      </c>
      <c r="C2606">
        <v>2010</v>
      </c>
      <c r="D2606" t="str">
        <v>2010s</v>
      </c>
      <c r="E2606" t="str">
        <v>Color</v>
      </c>
      <c r="F2606" t="str">
        <v>Action</v>
      </c>
      <c r="G2606" t="str">
        <v>English</v>
      </c>
      <c r="H2606" t="str">
        <v>USA</v>
      </c>
      <c r="I2606" t="str">
        <v>PG-13</v>
      </c>
      <c r="J2606" t="str">
        <v>Johnny Depp</v>
      </c>
      <c r="K2606" t="str">
        <v>Florian Henckel von Donnersmarck</v>
      </c>
      <c r="L2606">
        <v>40000</v>
      </c>
      <c r="M2606">
        <v>55175</v>
      </c>
      <c r="N2606">
        <v>207</v>
      </c>
      <c r="O2606">
        <v>25000</v>
      </c>
      <c r="P2606">
        <v>6</v>
      </c>
      <c r="R2606" t="str">
        <v>White Squall</v>
      </c>
      <c r="S2606">
        <v>35343</v>
      </c>
      <c r="T2606">
        <v>1996</v>
      </c>
      <c r="U2606" t="str">
        <v>1990s</v>
      </c>
      <c r="V2606" t="str">
        <v>Color</v>
      </c>
      <c r="W2606" t="str">
        <v>Adventure</v>
      </c>
      <c r="X2606" t="str">
        <v>English</v>
      </c>
      <c r="Y2606" t="str">
        <v>USA</v>
      </c>
      <c r="Z2606" t="str">
        <v>PG-13</v>
      </c>
      <c r="AA2606" t="str">
        <v>Jeff Bridges</v>
      </c>
      <c r="AB2606" t="str">
        <v>Ridley Scott</v>
      </c>
      <c r="AC2606">
        <v>12000</v>
      </c>
      <c r="AD2606">
        <v>16237</v>
      </c>
      <c r="AE2606">
        <v>0</v>
      </c>
      <c r="AF2606">
        <v>911</v>
      </c>
      <c r="AG2606">
        <v>6.6</v>
      </c>
      <c r="AH2606">
        <v>37</v>
      </c>
      <c r="AI2606">
        <v>129</v>
      </c>
      <c r="AJ2606">
        <v>10300000</v>
      </c>
    </row>
    <row r="2607" spans="1:36" x14ac:dyDescent="0.25">
      <c r="A2607" t="str">
        <v>Ca$h</v>
      </c>
      <c r="B2607">
        <v>40242</v>
      </c>
      <c r="C2607">
        <v>2010</v>
      </c>
      <c r="D2607" t="str">
        <v>2010s</v>
      </c>
      <c r="E2607" t="str">
        <v>Color</v>
      </c>
      <c r="F2607" t="str">
        <v>Comedy</v>
      </c>
      <c r="G2607" t="str">
        <v>English</v>
      </c>
      <c r="H2607" t="str">
        <v>USA</v>
      </c>
      <c r="I2607" t="str">
        <v>R</v>
      </c>
      <c r="J2607" t="str">
        <v>Chris Hemsworth</v>
      </c>
      <c r="K2607" t="str">
        <v>Stephen Milburn Anderson</v>
      </c>
      <c r="L2607">
        <v>26000</v>
      </c>
      <c r="M2607">
        <v>27756</v>
      </c>
      <c r="N2607">
        <v>0</v>
      </c>
      <c r="O2607">
        <v>694</v>
      </c>
      <c r="P2607">
        <v>6</v>
      </c>
      <c r="R2607" t="str">
        <v>The Newton Boys</v>
      </c>
      <c r="S2607">
        <v>35846</v>
      </c>
      <c r="T2607">
        <v>1998</v>
      </c>
      <c r="U2607" t="str">
        <v>1990s</v>
      </c>
      <c r="V2607" t="str">
        <v>Color</v>
      </c>
      <c r="W2607" t="str">
        <v>Action</v>
      </c>
      <c r="X2607" t="str">
        <v>English</v>
      </c>
      <c r="Y2607" t="str">
        <v>USA</v>
      </c>
      <c r="Z2607" t="str">
        <v>PG-13</v>
      </c>
      <c r="AA2607" t="str">
        <v>Matthew McConaughey</v>
      </c>
      <c r="AB2607" t="str">
        <v>Richard Linklater</v>
      </c>
      <c r="AC2607">
        <v>11000</v>
      </c>
      <c r="AD2607">
        <v>11969</v>
      </c>
      <c r="AE2607">
        <v>0</v>
      </c>
      <c r="AF2607">
        <v>315</v>
      </c>
      <c r="AG2607">
        <v>6</v>
      </c>
      <c r="AH2607">
        <v>63</v>
      </c>
      <c r="AI2607">
        <v>123</v>
      </c>
      <c r="AJ2607">
        <v>10297897</v>
      </c>
    </row>
    <row r="2608" spans="1:36" x14ac:dyDescent="0.25">
      <c r="A2608" t="str">
        <v>Miracle at St. Anna</v>
      </c>
      <c r="B2608">
        <v>39676</v>
      </c>
      <c r="C2608">
        <v>2008</v>
      </c>
      <c r="D2608" t="str">
        <v>2000s</v>
      </c>
      <c r="E2608" t="str">
        <v>Color</v>
      </c>
      <c r="F2608" t="str">
        <v>Action</v>
      </c>
      <c r="G2608" t="str">
        <v>English</v>
      </c>
      <c r="H2608" t="str">
        <v>USA</v>
      </c>
      <c r="I2608" t="str">
        <v>R</v>
      </c>
      <c r="J2608" t="str">
        <v>Joseph Gordon-Levitt</v>
      </c>
      <c r="K2608" t="str">
        <v>Spike Lee</v>
      </c>
      <c r="L2608">
        <v>23000</v>
      </c>
      <c r="M2608">
        <v>26982</v>
      </c>
      <c r="N2608">
        <v>0</v>
      </c>
      <c r="O2608">
        <v>0</v>
      </c>
      <c r="P2608">
        <v>6</v>
      </c>
      <c r="R2608" t="str">
        <v>The Boondock Saints II: All Saints Day</v>
      </c>
      <c r="S2608">
        <v>39864</v>
      </c>
      <c r="T2608">
        <v>2009</v>
      </c>
      <c r="U2608" t="str">
        <v>2000s</v>
      </c>
      <c r="V2608" t="str">
        <v>Color</v>
      </c>
      <c r="W2608" t="str">
        <v>Action</v>
      </c>
      <c r="X2608" t="str">
        <v>English</v>
      </c>
      <c r="Y2608" t="str">
        <v>USA</v>
      </c>
      <c r="Z2608" t="str">
        <v>R</v>
      </c>
      <c r="AA2608" t="str">
        <v>Norman Reedus</v>
      </c>
      <c r="AB2608" t="str">
        <v>Troy Duffy</v>
      </c>
      <c r="AC2608">
        <v>12000</v>
      </c>
      <c r="AD2608">
        <v>17524</v>
      </c>
      <c r="AE2608">
        <v>78</v>
      </c>
      <c r="AF2608">
        <v>0</v>
      </c>
      <c r="AG2608">
        <v>6.3</v>
      </c>
      <c r="AH2608">
        <v>91</v>
      </c>
      <c r="AI2608">
        <v>138</v>
      </c>
      <c r="AJ2608">
        <v>10269307</v>
      </c>
    </row>
    <row r="2609" spans="1:36" x14ac:dyDescent="0.25">
      <c r="A2609" t="str">
        <v>Shark Tale</v>
      </c>
      <c r="B2609">
        <v>38171</v>
      </c>
      <c r="C2609">
        <v>2004</v>
      </c>
      <c r="D2609" t="str">
        <v>2000s</v>
      </c>
      <c r="E2609" t="str">
        <v>Color</v>
      </c>
      <c r="F2609" t="str">
        <v>Adventure</v>
      </c>
      <c r="G2609" t="str">
        <v>English</v>
      </c>
      <c r="H2609" t="str">
        <v>USA</v>
      </c>
      <c r="I2609" t="str">
        <v>PG</v>
      </c>
      <c r="J2609" t="str">
        <v>Robert De Niro</v>
      </c>
      <c r="K2609" t="str">
        <v>Bibo Bergeron</v>
      </c>
      <c r="L2609">
        <v>22000</v>
      </c>
      <c r="M2609">
        <v>63165</v>
      </c>
      <c r="N2609">
        <v>10</v>
      </c>
      <c r="O2609">
        <v>0</v>
      </c>
      <c r="P2609">
        <v>6</v>
      </c>
      <c r="R2609" t="str">
        <v>Whiteout</v>
      </c>
      <c r="S2609">
        <v>40171</v>
      </c>
      <c r="T2609">
        <v>2009</v>
      </c>
      <c r="U2609" t="str">
        <v>2000s</v>
      </c>
      <c r="V2609" t="str">
        <v>Color</v>
      </c>
      <c r="W2609" t="str">
        <v>Action</v>
      </c>
      <c r="X2609" t="str">
        <v>English</v>
      </c>
      <c r="Y2609" t="str">
        <v>USA</v>
      </c>
      <c r="Z2609" t="str">
        <v>R</v>
      </c>
      <c r="AA2609" t="str">
        <v>Tom Skerritt</v>
      </c>
      <c r="AB2609" t="str">
        <v>Dominic Sena</v>
      </c>
      <c r="AC2609">
        <v>1000</v>
      </c>
      <c r="AD2609">
        <v>1947</v>
      </c>
      <c r="AE2609">
        <v>57</v>
      </c>
      <c r="AF2609">
        <v>0</v>
      </c>
      <c r="AG2609">
        <v>5.5</v>
      </c>
      <c r="AH2609">
        <v>166</v>
      </c>
      <c r="AI2609">
        <v>101</v>
      </c>
      <c r="AJ2609">
        <v>10268846</v>
      </c>
    </row>
    <row r="2610" spans="1:36" x14ac:dyDescent="0.25">
      <c r="A2610" t="str">
        <v>Righteous Kill</v>
      </c>
      <c r="B2610">
        <v>39451</v>
      </c>
      <c r="C2610">
        <v>2008</v>
      </c>
      <c r="D2610" t="str">
        <v>2000s</v>
      </c>
      <c r="E2610" t="str">
        <v>Color</v>
      </c>
      <c r="F2610" t="str">
        <v>Action</v>
      </c>
      <c r="G2610" t="str">
        <v>English</v>
      </c>
      <c r="H2610" t="str">
        <v>USA</v>
      </c>
      <c r="I2610" t="str">
        <v>R</v>
      </c>
      <c r="J2610" t="str">
        <v>Robert De Niro</v>
      </c>
      <c r="K2610" t="str">
        <v>Jon Avnet</v>
      </c>
      <c r="L2610">
        <v>22000</v>
      </c>
      <c r="M2610">
        <v>38809</v>
      </c>
      <c r="N2610">
        <v>50</v>
      </c>
      <c r="O2610">
        <v>0</v>
      </c>
      <c r="P2610">
        <v>6</v>
      </c>
      <c r="R2610" t="str">
        <v>The Brothers McMullen</v>
      </c>
      <c r="S2610">
        <v>34894</v>
      </c>
      <c r="T2610">
        <v>1995</v>
      </c>
      <c r="U2610" t="str">
        <v>1990s</v>
      </c>
      <c r="V2610" t="str">
        <v>Color</v>
      </c>
      <c r="W2610" t="str">
        <v>Comedy</v>
      </c>
      <c r="X2610" t="str">
        <v>English</v>
      </c>
      <c r="Y2610" t="str">
        <v>USA</v>
      </c>
      <c r="Z2610" t="str">
        <v>R</v>
      </c>
      <c r="AA2610" t="str">
        <v>Shari Albert</v>
      </c>
      <c r="AB2610" t="str">
        <v>Edward Burns</v>
      </c>
      <c r="AC2610">
        <v>138</v>
      </c>
      <c r="AD2610">
        <v>388</v>
      </c>
      <c r="AE2610">
        <v>0</v>
      </c>
      <c r="AF2610">
        <v>265</v>
      </c>
      <c r="AG2610">
        <v>6.6</v>
      </c>
      <c r="AH2610">
        <v>36</v>
      </c>
      <c r="AI2610">
        <v>98</v>
      </c>
      <c r="AJ2610">
        <v>10246600</v>
      </c>
    </row>
    <row r="2611" spans="1:36" x14ac:dyDescent="0.25">
      <c r="A2611" t="str">
        <v>We're No Angels</v>
      </c>
      <c r="B2611">
        <v>32717</v>
      </c>
      <c r="C2611">
        <v>1989</v>
      </c>
      <c r="D2611" t="str">
        <v>1980s</v>
      </c>
      <c r="E2611" t="str">
        <v>Color</v>
      </c>
      <c r="F2611" t="str">
        <v>Comedy</v>
      </c>
      <c r="G2611" t="str">
        <v>English</v>
      </c>
      <c r="H2611" t="str">
        <v>USA</v>
      </c>
      <c r="I2611" t="str">
        <v>PG-13</v>
      </c>
      <c r="J2611" t="str">
        <v>Robert De Niro</v>
      </c>
      <c r="K2611" t="str">
        <v>Neil Jordan</v>
      </c>
      <c r="L2611">
        <v>22000</v>
      </c>
      <c r="M2611">
        <v>24887</v>
      </c>
      <c r="N2611">
        <v>277</v>
      </c>
      <c r="O2611">
        <v>855</v>
      </c>
      <c r="P2611">
        <v>6</v>
      </c>
      <c r="R2611" t="str">
        <v>Kinsey</v>
      </c>
      <c r="S2611">
        <v>38168</v>
      </c>
      <c r="T2611">
        <v>2004</v>
      </c>
      <c r="U2611" t="str">
        <v>2000s</v>
      </c>
      <c r="V2611" t="str">
        <v>Black and White</v>
      </c>
      <c r="W2611" t="str">
        <v>Biography</v>
      </c>
      <c r="X2611" t="str">
        <v>English</v>
      </c>
      <c r="Y2611" t="str">
        <v>USA</v>
      </c>
      <c r="Z2611" t="str">
        <v>R</v>
      </c>
      <c r="AA2611" t="str">
        <v>Liam Neeson</v>
      </c>
      <c r="AB2611" t="str">
        <v>Bill Condon</v>
      </c>
      <c r="AC2611">
        <v>14000</v>
      </c>
      <c r="AD2611">
        <v>17490</v>
      </c>
      <c r="AE2611">
        <v>386</v>
      </c>
      <c r="AF2611">
        <v>0</v>
      </c>
      <c r="AG2611">
        <v>7.1</v>
      </c>
      <c r="AH2611">
        <v>188</v>
      </c>
      <c r="AI2611">
        <v>118</v>
      </c>
      <c r="AJ2611">
        <v>10214647</v>
      </c>
    </row>
    <row r="2612" spans="1:36" x14ac:dyDescent="0.25">
      <c r="A2612" t="str">
        <v>Never Again</v>
      </c>
      <c r="B2612">
        <v>37035</v>
      </c>
      <c r="C2612">
        <v>2001</v>
      </c>
      <c r="D2612" t="str">
        <v>2000s</v>
      </c>
      <c r="E2612" t="str">
        <v>Color</v>
      </c>
      <c r="F2612" t="str">
        <v>Comedy</v>
      </c>
      <c r="G2612" t="str">
        <v>English</v>
      </c>
      <c r="H2612" t="str">
        <v>USA</v>
      </c>
      <c r="I2612" t="str">
        <v>R</v>
      </c>
      <c r="J2612" t="str">
        <v>Peter Dinklage</v>
      </c>
      <c r="K2612" t="str">
        <v>Eric Schaeffer</v>
      </c>
      <c r="L2612">
        <v>22000</v>
      </c>
      <c r="M2612">
        <v>24382</v>
      </c>
      <c r="N2612">
        <v>71</v>
      </c>
      <c r="O2612">
        <v>139</v>
      </c>
      <c r="P2612">
        <v>6</v>
      </c>
      <c r="R2612" t="str">
        <v>Unfinished Business</v>
      </c>
      <c r="S2612">
        <v>42060</v>
      </c>
      <c r="T2612">
        <v>2015</v>
      </c>
      <c r="U2612" t="str">
        <v>2010s</v>
      </c>
      <c r="V2612" t="str">
        <v>Color</v>
      </c>
      <c r="W2612" t="str">
        <v>Comedy</v>
      </c>
      <c r="X2612" t="str">
        <v>English</v>
      </c>
      <c r="Y2612" t="str">
        <v>USA</v>
      </c>
      <c r="Z2612" t="str">
        <v>R</v>
      </c>
      <c r="AA2612" t="str">
        <v>Tom Wilkinson</v>
      </c>
      <c r="AB2612" t="str">
        <v>Ken Scott</v>
      </c>
      <c r="AC2612">
        <v>1000</v>
      </c>
      <c r="AD2612">
        <v>1564</v>
      </c>
      <c r="AE2612">
        <v>31</v>
      </c>
      <c r="AF2612">
        <v>0</v>
      </c>
      <c r="AG2612">
        <v>5.4</v>
      </c>
      <c r="AH2612">
        <v>90</v>
      </c>
      <c r="AI2612">
        <v>91</v>
      </c>
      <c r="AJ2612">
        <v>10214013</v>
      </c>
    </row>
    <row r="2613" spans="1:36" x14ac:dyDescent="0.25">
      <c r="A2613" t="str">
        <v>Nim's Island</v>
      </c>
      <c r="B2613">
        <v>39583</v>
      </c>
      <c r="C2613">
        <v>2008</v>
      </c>
      <c r="D2613" t="str">
        <v>2000s</v>
      </c>
      <c r="E2613" t="str">
        <v>Color</v>
      </c>
      <c r="F2613" t="str">
        <v>Adventure</v>
      </c>
      <c r="G2613" t="str">
        <v>English</v>
      </c>
      <c r="H2613" t="str">
        <v>USA</v>
      </c>
      <c r="I2613" t="str">
        <v>PG</v>
      </c>
      <c r="J2613" t="str">
        <v>Gerard Butler</v>
      </c>
      <c r="K2613" t="str">
        <v>Jennifer Flackett</v>
      </c>
      <c r="L2613">
        <v>18000</v>
      </c>
      <c r="M2613">
        <v>18178</v>
      </c>
      <c r="N2613">
        <v>3</v>
      </c>
      <c r="O2613">
        <v>0</v>
      </c>
      <c r="P2613">
        <v>6</v>
      </c>
      <c r="R2613" t="str">
        <v>The Spanish Prisoner</v>
      </c>
      <c r="S2613">
        <v>35772</v>
      </c>
      <c r="T2613">
        <v>1997</v>
      </c>
      <c r="U2613" t="str">
        <v>1990s</v>
      </c>
      <c r="V2613" t="str">
        <v>Color</v>
      </c>
      <c r="W2613" t="str">
        <v>Drama</v>
      </c>
      <c r="X2613" t="str">
        <v>English</v>
      </c>
      <c r="Y2613" t="str">
        <v>USA</v>
      </c>
      <c r="Z2613" t="str">
        <v>PG</v>
      </c>
      <c r="AA2613" t="str">
        <v>Ben Gazzara</v>
      </c>
      <c r="AB2613" t="str">
        <v>David Mamet</v>
      </c>
      <c r="AC2613">
        <v>623</v>
      </c>
      <c r="AD2613">
        <v>1722</v>
      </c>
      <c r="AE2613">
        <v>342</v>
      </c>
      <c r="AF2613">
        <v>578</v>
      </c>
      <c r="AG2613">
        <v>7.3</v>
      </c>
      <c r="AH2613">
        <v>97</v>
      </c>
      <c r="AI2613">
        <v>110</v>
      </c>
      <c r="AJ2613">
        <v>10200000</v>
      </c>
    </row>
    <row r="2614" spans="1:36" x14ac:dyDescent="0.25">
      <c r="A2614" t="str">
        <v>Taken 3</v>
      </c>
      <c r="B2614">
        <v>41717</v>
      </c>
      <c r="C2614">
        <v>2014</v>
      </c>
      <c r="D2614" t="str">
        <v>2010s</v>
      </c>
      <c r="E2614" t="str">
        <v>Color</v>
      </c>
      <c r="F2614" t="str">
        <v>Action</v>
      </c>
      <c r="G2614" t="str">
        <v>English</v>
      </c>
      <c r="H2614" t="str">
        <v>France</v>
      </c>
      <c r="I2614" t="str">
        <v>PG-13</v>
      </c>
      <c r="J2614" t="str">
        <v>Liam Neeson</v>
      </c>
      <c r="K2614" t="str">
        <v>Olivier Megaton</v>
      </c>
      <c r="L2614">
        <v>14000</v>
      </c>
      <c r="M2614">
        <v>16967</v>
      </c>
      <c r="N2614">
        <v>118</v>
      </c>
      <c r="O2614">
        <v>38000</v>
      </c>
      <c r="P2614">
        <v>6</v>
      </c>
      <c r="R2614" t="str">
        <v>Sorority Boys</v>
      </c>
      <c r="S2614">
        <v>37483</v>
      </c>
      <c r="T2614">
        <v>2002</v>
      </c>
      <c r="U2614" t="str">
        <v>2000s</v>
      </c>
      <c r="V2614" t="str">
        <v>Color</v>
      </c>
      <c r="W2614" t="str">
        <v>Comedy</v>
      </c>
      <c r="X2614" t="str">
        <v>English</v>
      </c>
      <c r="Y2614" t="str">
        <v>USA</v>
      </c>
      <c r="Z2614" t="str">
        <v>R</v>
      </c>
      <c r="AA2614" t="str">
        <v>Heather Matarazzo</v>
      </c>
      <c r="AB2614" t="str">
        <v>Wallace Wolodarsky</v>
      </c>
      <c r="AC2614">
        <v>529</v>
      </c>
      <c r="AD2614">
        <v>2393</v>
      </c>
      <c r="AE2614">
        <v>32</v>
      </c>
      <c r="AF2614">
        <v>507</v>
      </c>
      <c r="AG2614">
        <v>5.4</v>
      </c>
      <c r="AH2614">
        <v>53</v>
      </c>
      <c r="AI2614">
        <v>93</v>
      </c>
      <c r="AJ2614">
        <v>10198766</v>
      </c>
    </row>
    <row r="2615" spans="1:36" x14ac:dyDescent="0.25">
      <c r="A2615" t="str">
        <v>The Last Witch Hunter</v>
      </c>
      <c r="B2615">
        <v>42059</v>
      </c>
      <c r="C2615">
        <v>2015</v>
      </c>
      <c r="D2615" t="str">
        <v>2010s</v>
      </c>
      <c r="E2615" t="str">
        <v>Color</v>
      </c>
      <c r="F2615" t="str">
        <v>Action</v>
      </c>
      <c r="G2615" t="str">
        <v>English</v>
      </c>
      <c r="H2615" t="str">
        <v>USA</v>
      </c>
      <c r="I2615" t="str">
        <v>PG-13</v>
      </c>
      <c r="J2615" t="str">
        <v>Vin Diesel</v>
      </c>
      <c r="K2615" t="str">
        <v>Breck Eisner</v>
      </c>
      <c r="L2615">
        <v>14000</v>
      </c>
      <c r="M2615">
        <v>16922</v>
      </c>
      <c r="N2615">
        <v>42</v>
      </c>
      <c r="O2615">
        <v>21000</v>
      </c>
      <c r="P2615">
        <v>6</v>
      </c>
      <c r="R2615" t="str">
        <v>Facing the Giants</v>
      </c>
      <c r="S2615">
        <v>38786</v>
      </c>
      <c r="T2615">
        <v>2006</v>
      </c>
      <c r="U2615" t="str">
        <v>2000s</v>
      </c>
      <c r="V2615" t="str">
        <v>Color</v>
      </c>
      <c r="W2615" t="str">
        <v>Drama</v>
      </c>
      <c r="X2615" t="str">
        <v>English</v>
      </c>
      <c r="Y2615" t="str">
        <v>USA</v>
      </c>
      <c r="Z2615" t="str">
        <v>PG</v>
      </c>
      <c r="AA2615" t="str">
        <v>Alex Kendrick</v>
      </c>
      <c r="AB2615" t="str">
        <v>Alex Kendrick</v>
      </c>
      <c r="AC2615">
        <v>589</v>
      </c>
      <c r="AD2615">
        <v>916</v>
      </c>
      <c r="AE2615">
        <v>589</v>
      </c>
      <c r="AF2615">
        <v>0</v>
      </c>
      <c r="AG2615">
        <v>6.7</v>
      </c>
      <c r="AH2615">
        <v>31</v>
      </c>
      <c r="AI2615">
        <v>111</v>
      </c>
      <c r="AJ2615">
        <v>10174663</v>
      </c>
    </row>
    <row r="2616" spans="1:36" x14ac:dyDescent="0.25">
      <c r="A2616" t="str">
        <v>Grown Ups</v>
      </c>
      <c r="B2616">
        <v>40267</v>
      </c>
      <c r="C2616">
        <v>2010</v>
      </c>
      <c r="D2616" t="str">
        <v>2010s</v>
      </c>
      <c r="E2616" t="str">
        <v>Color</v>
      </c>
      <c r="F2616" t="str">
        <v>Comedy</v>
      </c>
      <c r="G2616" t="str">
        <v>English</v>
      </c>
      <c r="H2616" t="str">
        <v>USA</v>
      </c>
      <c r="I2616" t="str">
        <v>PG-13</v>
      </c>
      <c r="J2616" t="str">
        <v>Steve Buscemi</v>
      </c>
      <c r="K2616" t="str">
        <v>Dennis Dugan</v>
      </c>
      <c r="L2616">
        <v>12000</v>
      </c>
      <c r="M2616">
        <v>28497</v>
      </c>
      <c r="N2616">
        <v>221</v>
      </c>
      <c r="O2616">
        <v>12000</v>
      </c>
      <c r="P2616">
        <v>6</v>
      </c>
      <c r="R2616" t="str">
        <v>The Great Raid</v>
      </c>
      <c r="S2616">
        <v>38624</v>
      </c>
      <c r="T2616">
        <v>2005</v>
      </c>
      <c r="U2616" t="str">
        <v>2000s</v>
      </c>
      <c r="V2616" t="str">
        <v>Black and White</v>
      </c>
      <c r="W2616" t="str">
        <v>Action</v>
      </c>
      <c r="X2616" t="str">
        <v>Filipino</v>
      </c>
      <c r="Y2616" t="str">
        <v>USA</v>
      </c>
      <c r="Z2616" t="str">
        <v>R</v>
      </c>
      <c r="AA2616" t="str">
        <v>James Franco</v>
      </c>
      <c r="AB2616" t="str">
        <v>John Dahl</v>
      </c>
      <c r="AC2616">
        <v>11000</v>
      </c>
      <c r="AD2616">
        <v>12133</v>
      </c>
      <c r="AE2616">
        <v>131</v>
      </c>
      <c r="AF2616">
        <v>0</v>
      </c>
      <c r="AG2616">
        <v>6.7</v>
      </c>
      <c r="AH2616">
        <v>81</v>
      </c>
      <c r="AI2616">
        <v>132</v>
      </c>
      <c r="AJ2616">
        <v>10166502</v>
      </c>
    </row>
    <row r="2617" spans="1:36" x14ac:dyDescent="0.25">
      <c r="A2617" t="str">
        <v>Hercules</v>
      </c>
      <c r="B2617">
        <v>41815</v>
      </c>
      <c r="C2617">
        <v>2014</v>
      </c>
      <c r="D2617" t="str">
        <v>2010s</v>
      </c>
      <c r="E2617" t="str">
        <v>Color</v>
      </c>
      <c r="F2617" t="str">
        <v>Action</v>
      </c>
      <c r="G2617" t="str">
        <v>English</v>
      </c>
      <c r="H2617" t="str">
        <v>USA</v>
      </c>
      <c r="I2617" t="str">
        <v>PG-13</v>
      </c>
      <c r="J2617" t="str">
        <v>Dwayne Johnson</v>
      </c>
      <c r="K2617" t="str">
        <v>Brett Ratner</v>
      </c>
      <c r="L2617">
        <v>12000</v>
      </c>
      <c r="M2617">
        <v>16235</v>
      </c>
      <c r="N2617">
        <v>420</v>
      </c>
      <c r="O2617">
        <v>21000</v>
      </c>
      <c r="P2617">
        <v>6</v>
      </c>
      <c r="R2617" t="str">
        <v>Henry V</v>
      </c>
      <c r="S2617">
        <v>32735</v>
      </c>
      <c r="T2617">
        <v>1989</v>
      </c>
      <c r="U2617" t="str">
        <v>1980s</v>
      </c>
      <c r="V2617" t="str">
        <v>Color</v>
      </c>
      <c r="W2617" t="str">
        <v>Action</v>
      </c>
      <c r="X2617" t="str">
        <v>English</v>
      </c>
      <c r="Y2617" t="str">
        <v>UK</v>
      </c>
      <c r="Z2617" t="str">
        <v>PG-13</v>
      </c>
      <c r="AA2617" t="str">
        <v>Brian Blessed</v>
      </c>
      <c r="AB2617" t="str">
        <v>Kenneth Branagh</v>
      </c>
      <c r="AC2617">
        <v>591</v>
      </c>
      <c r="AD2617">
        <v>1341</v>
      </c>
      <c r="AE2617">
        <v>0</v>
      </c>
      <c r="AF2617">
        <v>0</v>
      </c>
      <c r="AG2617">
        <v>7.7</v>
      </c>
      <c r="AH2617">
        <v>46</v>
      </c>
      <c r="AI2617">
        <v>137</v>
      </c>
      <c r="AJ2617">
        <v>10161099</v>
      </c>
    </row>
    <row r="2618" spans="1:36" x14ac:dyDescent="0.25">
      <c r="A2618" t="str">
        <v>World Trade Center</v>
      </c>
      <c r="B2618">
        <v>38825</v>
      </c>
      <c r="C2618">
        <v>2006</v>
      </c>
      <c r="D2618" t="str">
        <v>2000s</v>
      </c>
      <c r="E2618" t="str">
        <v>Color</v>
      </c>
      <c r="F2618" t="str">
        <v>Drama</v>
      </c>
      <c r="G2618" t="str">
        <v>English</v>
      </c>
      <c r="H2618" t="str">
        <v>USA</v>
      </c>
      <c r="I2618" t="str">
        <v>PG-13</v>
      </c>
      <c r="J2618" t="str">
        <v>Nicolas Cage</v>
      </c>
      <c r="K2618" t="str">
        <v>Oliver Stone</v>
      </c>
      <c r="L2618">
        <v>12000</v>
      </c>
      <c r="M2618">
        <v>14421</v>
      </c>
      <c r="N2618">
        <v>0</v>
      </c>
      <c r="O2618">
        <v>0</v>
      </c>
      <c r="P2618">
        <v>6</v>
      </c>
      <c r="R2618" t="str">
        <v>Bats</v>
      </c>
      <c r="S2618">
        <v>36299</v>
      </c>
      <c r="T2618">
        <v>1999</v>
      </c>
      <c r="U2618" t="str">
        <v>1990s</v>
      </c>
      <c r="V2618" t="str">
        <v>Color</v>
      </c>
      <c r="W2618" t="str">
        <v>Horror</v>
      </c>
      <c r="X2618" t="str">
        <v>English</v>
      </c>
      <c r="Y2618" t="str">
        <v>USA</v>
      </c>
      <c r="Z2618" t="str">
        <v>PG-13</v>
      </c>
      <c r="AA2618" t="str">
        <v>Leon</v>
      </c>
      <c r="AB2618" t="str">
        <v>Louis Morneau</v>
      </c>
      <c r="AC2618">
        <v>730</v>
      </c>
      <c r="AD2618">
        <v>1405</v>
      </c>
      <c r="AE2618">
        <v>38</v>
      </c>
      <c r="AF2618">
        <v>342</v>
      </c>
      <c r="AG2618">
        <v>3.6</v>
      </c>
      <c r="AH2618">
        <v>97</v>
      </c>
      <c r="AI2618">
        <v>91</v>
      </c>
      <c r="AJ2618">
        <v>10149779</v>
      </c>
    </row>
    <row r="2619" spans="1:36" x14ac:dyDescent="0.25">
      <c r="A2619" t="str">
        <v>Windtalkers</v>
      </c>
      <c r="B2619">
        <v>37616</v>
      </c>
      <c r="C2619">
        <v>2002</v>
      </c>
      <c r="D2619" t="str">
        <v>2000s</v>
      </c>
      <c r="E2619" t="str">
        <v>Color</v>
      </c>
      <c r="F2619" t="str">
        <v>Action</v>
      </c>
      <c r="G2619" t="str">
        <v>English</v>
      </c>
      <c r="H2619" t="str">
        <v>USA</v>
      </c>
      <c r="I2619" t="str">
        <v>R</v>
      </c>
      <c r="J2619" t="str">
        <v>Nicolas Cage</v>
      </c>
      <c r="K2619" t="str">
        <v>John Woo</v>
      </c>
      <c r="L2619">
        <v>12000</v>
      </c>
      <c r="M2619">
        <v>15046</v>
      </c>
      <c r="N2619">
        <v>610</v>
      </c>
      <c r="O2619">
        <v>0</v>
      </c>
      <c r="P2619">
        <v>6</v>
      </c>
      <c r="R2619" t="str">
        <v>The Fountain</v>
      </c>
      <c r="S2619">
        <v>38791</v>
      </c>
      <c r="T2619">
        <v>2006</v>
      </c>
      <c r="U2619" t="str">
        <v>2000s</v>
      </c>
      <c r="V2619" t="str">
        <v>Color</v>
      </c>
      <c r="W2619" t="str">
        <v>Drama</v>
      </c>
      <c r="X2619" t="str">
        <v>English</v>
      </c>
      <c r="Y2619" t="str">
        <v>USA</v>
      </c>
      <c r="Z2619" t="str">
        <v>PG-13</v>
      </c>
      <c r="AA2619" t="str">
        <v>Hugh Jackman</v>
      </c>
      <c r="AB2619" t="str">
        <v>Darren Aronofsky</v>
      </c>
      <c r="AC2619">
        <v>20000</v>
      </c>
      <c r="AD2619">
        <v>24640</v>
      </c>
      <c r="AE2619">
        <v>0</v>
      </c>
      <c r="AF2619">
        <v>23000</v>
      </c>
      <c r="AG2619">
        <v>7.3</v>
      </c>
      <c r="AH2619">
        <v>274</v>
      </c>
      <c r="AI2619">
        <v>96</v>
      </c>
      <c r="AJ2619">
        <v>10139254</v>
      </c>
    </row>
    <row r="2620" spans="1:36" x14ac:dyDescent="0.25">
      <c r="A2620" t="str">
        <v>28 Days</v>
      </c>
      <c r="B2620">
        <v>36730</v>
      </c>
      <c r="C2620">
        <v>2000</v>
      </c>
      <c r="D2620" t="str">
        <v>2000s</v>
      </c>
      <c r="E2620" t="str">
        <v>Color</v>
      </c>
      <c r="F2620" t="str">
        <v>Comedy</v>
      </c>
      <c r="G2620" t="str">
        <v>English</v>
      </c>
      <c r="H2620" t="str">
        <v>USA</v>
      </c>
      <c r="I2620" t="str">
        <v>PG-13</v>
      </c>
      <c r="J2620" t="str">
        <v>Steve Buscemi</v>
      </c>
      <c r="K2620" t="str">
        <v>Betty Thomas</v>
      </c>
      <c r="L2620">
        <v>12000</v>
      </c>
      <c r="M2620">
        <v>23864</v>
      </c>
      <c r="N2620">
        <v>84</v>
      </c>
      <c r="O2620">
        <v>0</v>
      </c>
      <c r="P2620">
        <v>6</v>
      </c>
      <c r="R2620" t="str">
        <v>The Walk</v>
      </c>
      <c r="S2620">
        <v>42192</v>
      </c>
      <c r="T2620">
        <v>2015</v>
      </c>
      <c r="U2620" t="str">
        <v>2010s</v>
      </c>
      <c r="V2620" t="str">
        <v>Color</v>
      </c>
      <c r="W2620" t="str">
        <v>Adventure</v>
      </c>
      <c r="X2620" t="str">
        <v>English</v>
      </c>
      <c r="Y2620" t="str">
        <v>USA</v>
      </c>
      <c r="Z2620" t="str">
        <v>PG</v>
      </c>
      <c r="AA2620" t="str">
        <v>Joseph Gordon-Levitt</v>
      </c>
      <c r="AB2620" t="str">
        <v>Robert Zemeckis</v>
      </c>
      <c r="AC2620">
        <v>23000</v>
      </c>
      <c r="AD2620">
        <v>23031</v>
      </c>
      <c r="AE2620">
        <v>0</v>
      </c>
      <c r="AF2620">
        <v>24000</v>
      </c>
      <c r="AG2620">
        <v>7.4</v>
      </c>
      <c r="AH2620">
        <v>335</v>
      </c>
      <c r="AI2620">
        <v>123</v>
      </c>
      <c r="AJ2620">
        <v>10137502</v>
      </c>
    </row>
    <row r="2621" spans="1:36" x14ac:dyDescent="0.25">
      <c r="A2621" t="str">
        <v>The Rite</v>
      </c>
      <c r="B2621">
        <v>40720</v>
      </c>
      <c r="C2621">
        <v>2011</v>
      </c>
      <c r="D2621" t="str">
        <v>2010s</v>
      </c>
      <c r="E2621" t="str">
        <v>Color</v>
      </c>
      <c r="F2621" t="str">
        <v>Drama</v>
      </c>
      <c r="G2621" t="str">
        <v>English</v>
      </c>
      <c r="H2621" t="str">
        <v>USA</v>
      </c>
      <c r="I2621" t="str">
        <v>PG-13</v>
      </c>
      <c r="J2621" t="str">
        <v>Anthony Hopkins</v>
      </c>
      <c r="K2621" t="str">
        <v>Mikael HÃ¥fstrÃ¶m</v>
      </c>
      <c r="L2621">
        <v>12000</v>
      </c>
      <c r="M2621">
        <v>19904</v>
      </c>
      <c r="N2621">
        <v>101</v>
      </c>
      <c r="O2621">
        <v>23000</v>
      </c>
      <c r="P2621">
        <v>6</v>
      </c>
      <c r="R2621" t="str">
        <v>Domino</v>
      </c>
      <c r="S2621">
        <v>38548</v>
      </c>
      <c r="T2621">
        <v>2005</v>
      </c>
      <c r="U2621" t="str">
        <v>2000s</v>
      </c>
      <c r="V2621" t="str">
        <v>Color</v>
      </c>
      <c r="W2621" t="str">
        <v>Action</v>
      </c>
      <c r="X2621" t="str">
        <v>English</v>
      </c>
      <c r="Y2621" t="str">
        <v>France</v>
      </c>
      <c r="Z2621" t="str">
        <v>R</v>
      </c>
      <c r="AA2621" t="str">
        <v>Ian Ziering</v>
      </c>
      <c r="AB2621" t="str">
        <v>Tony Scott</v>
      </c>
      <c r="AC2621">
        <v>984</v>
      </c>
      <c r="AD2621">
        <v>5702</v>
      </c>
      <c r="AE2621">
        <v>12000</v>
      </c>
      <c r="AF2621">
        <v>0</v>
      </c>
      <c r="AG2621">
        <v>6</v>
      </c>
      <c r="AH2621">
        <v>186</v>
      </c>
      <c r="AI2621">
        <v>127</v>
      </c>
      <c r="AJ2621">
        <v>10137232</v>
      </c>
    </row>
    <row r="2622" spans="1:36" x14ac:dyDescent="0.25">
      <c r="A2622" t="str">
        <v>Sahara</v>
      </c>
      <c r="B2622">
        <v>38667</v>
      </c>
      <c r="C2622">
        <v>2005</v>
      </c>
      <c r="D2622" t="str">
        <v>2000s</v>
      </c>
      <c r="E2622" t="str">
        <v>Color</v>
      </c>
      <c r="F2622" t="str">
        <v>Action</v>
      </c>
      <c r="G2622" t="str">
        <v>English</v>
      </c>
      <c r="H2622" t="str">
        <v>UK</v>
      </c>
      <c r="I2622" t="str">
        <v>PG-13</v>
      </c>
      <c r="J2622" t="str">
        <v>Matthew McConaughey</v>
      </c>
      <c r="K2622" t="str">
        <v>Breck Eisner</v>
      </c>
      <c r="L2622">
        <v>11000</v>
      </c>
      <c r="M2622">
        <v>13073</v>
      </c>
      <c r="N2622">
        <v>42</v>
      </c>
      <c r="O2622">
        <v>0</v>
      </c>
      <c r="P2622">
        <v>6</v>
      </c>
      <c r="R2622" t="str">
        <v>Hoodwinked Too! Hood vs. Evil</v>
      </c>
      <c r="S2622">
        <v>40549</v>
      </c>
      <c r="T2622">
        <v>2011</v>
      </c>
      <c r="U2622" t="str">
        <v>2010s</v>
      </c>
      <c r="V2622" t="str">
        <v>Color</v>
      </c>
      <c r="W2622" t="str">
        <v>Animation</v>
      </c>
      <c r="X2622" t="str">
        <v>English</v>
      </c>
      <c r="Y2622" t="str">
        <v>USA</v>
      </c>
      <c r="Z2622" t="str">
        <v>PG</v>
      </c>
      <c r="AA2622" t="str">
        <v>Amy Poehler</v>
      </c>
      <c r="AB2622" t="str">
        <v>Mike Disa</v>
      </c>
      <c r="AC2622">
        <v>1000</v>
      </c>
      <c r="AD2622">
        <v>5393</v>
      </c>
      <c r="AE2622">
        <v>6</v>
      </c>
      <c r="AF2622">
        <v>0</v>
      </c>
      <c r="AG2622">
        <v>4.8</v>
      </c>
      <c r="AH2622">
        <v>77</v>
      </c>
      <c r="AI2622">
        <v>86</v>
      </c>
      <c r="AJ2622">
        <v>10134754</v>
      </c>
    </row>
    <row r="2623" spans="1:36" x14ac:dyDescent="0.25">
      <c r="A2623" t="str">
        <v>Original Sin</v>
      </c>
      <c r="B2623">
        <v>36993</v>
      </c>
      <c r="C2623">
        <v>2001</v>
      </c>
      <c r="D2623" t="str">
        <v>2000s</v>
      </c>
      <c r="E2623" t="str">
        <v>Color</v>
      </c>
      <c r="F2623" t="str">
        <v>Drama</v>
      </c>
      <c r="G2623" t="str">
        <v>English</v>
      </c>
      <c r="H2623" t="str">
        <v>France</v>
      </c>
      <c r="I2623" t="str">
        <v>R</v>
      </c>
      <c r="J2623" t="str">
        <v>Angelina Jolie Pitt</v>
      </c>
      <c r="K2623" t="str">
        <v>Michael Cristofer</v>
      </c>
      <c r="L2623">
        <v>11000</v>
      </c>
      <c r="M2623">
        <v>11662</v>
      </c>
      <c r="N2623">
        <v>49</v>
      </c>
      <c r="O2623">
        <v>3000</v>
      </c>
      <c r="P2623">
        <v>6</v>
      </c>
      <c r="R2623" t="str">
        <v>Brokedown Palace</v>
      </c>
      <c r="S2623">
        <v>36161</v>
      </c>
      <c r="T2623">
        <v>1999</v>
      </c>
      <c r="U2623" t="str">
        <v>1990s</v>
      </c>
      <c r="V2623" t="str">
        <v>Color</v>
      </c>
      <c r="W2623" t="str">
        <v>Drama</v>
      </c>
      <c r="X2623" t="str">
        <v>English</v>
      </c>
      <c r="Y2623" t="str">
        <v>USA</v>
      </c>
      <c r="Z2623" t="str">
        <v>PG-13</v>
      </c>
      <c r="AA2623" t="str">
        <v>John Doe</v>
      </c>
      <c r="AB2623" t="str">
        <v>Jonathan Kaplan</v>
      </c>
      <c r="AC2623">
        <v>181</v>
      </c>
      <c r="AD2623">
        <v>582</v>
      </c>
      <c r="AE2623">
        <v>57</v>
      </c>
      <c r="AF2623">
        <v>0</v>
      </c>
      <c r="AG2623">
        <v>6.4</v>
      </c>
      <c r="AH2623">
        <v>70</v>
      </c>
      <c r="AI2623">
        <v>100</v>
      </c>
      <c r="AJ2623">
        <v>10114315</v>
      </c>
    </row>
    <row r="2624" spans="1:36" x14ac:dyDescent="0.25">
      <c r="A2624" t="str">
        <v>What's Your Number?</v>
      </c>
      <c r="B2624">
        <v>40580</v>
      </c>
      <c r="C2624">
        <v>2011</v>
      </c>
      <c r="D2624" t="str">
        <v>2010s</v>
      </c>
      <c r="E2624" t="str">
        <v>Color</v>
      </c>
      <c r="F2624" t="str">
        <v>Comedy</v>
      </c>
      <c r="G2624" t="str">
        <v>English</v>
      </c>
      <c r="H2624" t="str">
        <v>USA</v>
      </c>
      <c r="I2624" t="str">
        <v>R</v>
      </c>
      <c r="J2624" t="str">
        <v>Chris Evans</v>
      </c>
      <c r="K2624" t="str">
        <v>Mark Mylod</v>
      </c>
      <c r="L2624">
        <v>11000</v>
      </c>
      <c r="M2624">
        <v>15713</v>
      </c>
      <c r="N2624">
        <v>20</v>
      </c>
      <c r="O2624">
        <v>0</v>
      </c>
      <c r="P2624">
        <v>6</v>
      </c>
      <c r="R2624" t="str">
        <v>Prom</v>
      </c>
      <c r="S2624">
        <v>40731</v>
      </c>
      <c r="T2624">
        <v>2011</v>
      </c>
      <c r="U2624" t="str">
        <v>2010s</v>
      </c>
      <c r="V2624" t="str">
        <v>Color</v>
      </c>
      <c r="W2624" t="str">
        <v>Comedy</v>
      </c>
      <c r="X2624" t="str">
        <v>English</v>
      </c>
      <c r="Y2624" t="str">
        <v>USA</v>
      </c>
      <c r="Z2624" t="str">
        <v>PG</v>
      </c>
      <c r="AA2624" t="str">
        <v>Cameron Monaghan</v>
      </c>
      <c r="AB2624" t="str">
        <v>Joe Nussbaum</v>
      </c>
      <c r="AC2624">
        <v>1000</v>
      </c>
      <c r="AD2624">
        <v>5190</v>
      </c>
      <c r="AE2624">
        <v>18</v>
      </c>
      <c r="AF2624">
        <v>0</v>
      </c>
      <c r="AG2624">
        <v>5.4</v>
      </c>
      <c r="AH2624">
        <v>83</v>
      </c>
      <c r="AI2624">
        <v>104</v>
      </c>
      <c r="AJ2624">
        <v>10106233</v>
      </c>
    </row>
    <row r="2625" spans="1:36" x14ac:dyDescent="0.25">
      <c r="A2625" t="str">
        <v>The Newton Boys</v>
      </c>
      <c r="B2625">
        <v>35846</v>
      </c>
      <c r="C2625">
        <v>1998</v>
      </c>
      <c r="D2625" t="str">
        <v>1990s</v>
      </c>
      <c r="E2625" t="str">
        <v>Color</v>
      </c>
      <c r="F2625" t="str">
        <v>Action</v>
      </c>
      <c r="G2625" t="str">
        <v>English</v>
      </c>
      <c r="H2625" t="str">
        <v>USA</v>
      </c>
      <c r="I2625" t="str">
        <v>PG-13</v>
      </c>
      <c r="J2625" t="str">
        <v>Matthew McConaughey</v>
      </c>
      <c r="K2625" t="str">
        <v>Richard Linklater</v>
      </c>
      <c r="L2625">
        <v>11000</v>
      </c>
      <c r="M2625">
        <v>11969</v>
      </c>
      <c r="N2625">
        <v>0</v>
      </c>
      <c r="O2625">
        <v>315</v>
      </c>
      <c r="P2625">
        <v>6</v>
      </c>
      <c r="R2625" t="str">
        <v>The Wash</v>
      </c>
      <c r="S2625">
        <v>37142</v>
      </c>
      <c r="T2625">
        <v>2001</v>
      </c>
      <c r="U2625" t="str">
        <v>2000s</v>
      </c>
      <c r="V2625" t="str">
        <v>Color</v>
      </c>
      <c r="W2625" t="str">
        <v>Comedy</v>
      </c>
      <c r="X2625" t="str">
        <v>English</v>
      </c>
      <c r="Y2625" t="str">
        <v>USA</v>
      </c>
      <c r="Z2625" t="str">
        <v>R</v>
      </c>
      <c r="AA2625" t="str">
        <v>Angell Conwell</v>
      </c>
      <c r="AB2625" t="str">
        <v>DJ Pooh</v>
      </c>
      <c r="AC2625">
        <v>522</v>
      </c>
      <c r="AD2625">
        <v>955</v>
      </c>
      <c r="AE2625">
        <v>69</v>
      </c>
      <c r="AF2625">
        <v>842</v>
      </c>
      <c r="AG2625">
        <v>4.5999999999999996</v>
      </c>
      <c r="AH2625">
        <v>27</v>
      </c>
      <c r="AI2625">
        <v>93</v>
      </c>
      <c r="AJ2625">
        <v>10097096</v>
      </c>
    </row>
    <row r="2626" spans="1:36" x14ac:dyDescent="0.25">
      <c r="A2626" t="str">
        <v>Pushing Tin</v>
      </c>
      <c r="B2626">
        <v>36496</v>
      </c>
      <c r="C2626">
        <v>1999</v>
      </c>
      <c r="D2626" t="str">
        <v>1990s</v>
      </c>
      <c r="E2626" t="str">
        <v>Color</v>
      </c>
      <c r="F2626" t="str">
        <v>Comedy</v>
      </c>
      <c r="G2626" t="str">
        <v>English</v>
      </c>
      <c r="H2626" t="str">
        <v>USA</v>
      </c>
      <c r="I2626" t="str">
        <v>R</v>
      </c>
      <c r="J2626" t="str">
        <v>Angelina Jolie Pitt</v>
      </c>
      <c r="K2626" t="str">
        <v>Mike Newell</v>
      </c>
      <c r="L2626">
        <v>11000</v>
      </c>
      <c r="M2626">
        <v>13093</v>
      </c>
      <c r="N2626">
        <v>179</v>
      </c>
      <c r="O2626">
        <v>783</v>
      </c>
      <c r="P2626">
        <v>6</v>
      </c>
      <c r="R2626" t="str">
        <v>Knock Off</v>
      </c>
      <c r="S2626">
        <v>35868</v>
      </c>
      <c r="T2626">
        <v>1998</v>
      </c>
      <c r="U2626" t="str">
        <v>1990s</v>
      </c>
      <c r="V2626" t="str">
        <v>Color</v>
      </c>
      <c r="W2626" t="str">
        <v>Action</v>
      </c>
      <c r="X2626" t="str">
        <v>English</v>
      </c>
      <c r="Y2626" t="str">
        <v>Aruba</v>
      </c>
      <c r="Z2626" t="str">
        <v>R</v>
      </c>
      <c r="AA2626" t="str">
        <v>Paul Sorvino</v>
      </c>
      <c r="AB2626" t="str">
        <v>Hark Tsui</v>
      </c>
      <c r="AC2626">
        <v>635</v>
      </c>
      <c r="AD2626">
        <v>1352</v>
      </c>
      <c r="AE2626">
        <v>85</v>
      </c>
      <c r="AF2626">
        <v>471</v>
      </c>
      <c r="AG2626">
        <v>4.8</v>
      </c>
      <c r="AH2626">
        <v>67</v>
      </c>
      <c r="AI2626">
        <v>91</v>
      </c>
      <c r="AJ2626">
        <v>10076136</v>
      </c>
    </row>
    <row r="2627" spans="1:36" x14ac:dyDescent="0.25">
      <c r="A2627" t="str">
        <v>Victor Frankenstein</v>
      </c>
      <c r="B2627">
        <v>42071</v>
      </c>
      <c r="C2627">
        <v>2015</v>
      </c>
      <c r="D2627" t="str">
        <v>2010s</v>
      </c>
      <c r="E2627" t="str">
        <v>Color</v>
      </c>
      <c r="F2627" t="str">
        <v>Drama</v>
      </c>
      <c r="G2627" t="str">
        <v>English</v>
      </c>
      <c r="H2627" t="str">
        <v>USA</v>
      </c>
      <c r="I2627" t="str">
        <v>PG-13</v>
      </c>
      <c r="J2627" t="str">
        <v>Daniel Radcliffe</v>
      </c>
      <c r="K2627" t="str">
        <v>Paul McGuigan</v>
      </c>
      <c r="L2627">
        <v>11000</v>
      </c>
      <c r="M2627">
        <v>12876</v>
      </c>
      <c r="N2627">
        <v>118</v>
      </c>
      <c r="O2627">
        <v>11000</v>
      </c>
      <c r="P2627">
        <v>6</v>
      </c>
      <c r="R2627" t="str">
        <v>Mrs. Winterbourne</v>
      </c>
      <c r="S2627">
        <v>35328</v>
      </c>
      <c r="T2627">
        <v>1996</v>
      </c>
      <c r="U2627" t="str">
        <v>1990s</v>
      </c>
      <c r="V2627" t="str">
        <v>Color</v>
      </c>
      <c r="W2627" t="str">
        <v>Comedy</v>
      </c>
      <c r="X2627" t="str">
        <v>English</v>
      </c>
      <c r="Y2627" t="str">
        <v>USA</v>
      </c>
      <c r="Z2627" t="str">
        <v>PG-13</v>
      </c>
      <c r="AA2627" t="str">
        <v>Brendan Fraser</v>
      </c>
      <c r="AB2627" t="str">
        <v>Richard Benjamin</v>
      </c>
      <c r="AC2627">
        <v>3000</v>
      </c>
      <c r="AD2627">
        <v>5023</v>
      </c>
      <c r="AE2627">
        <v>121</v>
      </c>
      <c r="AF2627">
        <v>491</v>
      </c>
      <c r="AG2627">
        <v>6.2</v>
      </c>
      <c r="AH2627">
        <v>20</v>
      </c>
      <c r="AI2627">
        <v>105</v>
      </c>
      <c r="AJ2627">
        <v>10070000</v>
      </c>
    </row>
    <row r="2628" spans="1:36" x14ac:dyDescent="0.25">
      <c r="A2628" t="str">
        <v>S.W.A.T.</v>
      </c>
      <c r="B2628">
        <v>37795</v>
      </c>
      <c r="C2628">
        <v>2003</v>
      </c>
      <c r="D2628" t="str">
        <v>2000s</v>
      </c>
      <c r="E2628" t="str">
        <v>Color</v>
      </c>
      <c r="F2628" t="str">
        <v>Action</v>
      </c>
      <c r="G2628" t="str">
        <v>English</v>
      </c>
      <c r="H2628" t="str">
        <v>USA</v>
      </c>
      <c r="I2628" t="str">
        <v>PG-13</v>
      </c>
      <c r="J2628" t="str">
        <v>Jeremy Renner</v>
      </c>
      <c r="K2628" t="str">
        <v>Clark Johnson</v>
      </c>
      <c r="L2628">
        <v>10000</v>
      </c>
      <c r="M2628">
        <v>14486</v>
      </c>
      <c r="N2628">
        <v>69</v>
      </c>
      <c r="O2628">
        <v>0</v>
      </c>
      <c r="P2628">
        <v>6</v>
      </c>
      <c r="R2628" t="str">
        <v>Spirited Away</v>
      </c>
      <c r="S2628">
        <v>37003</v>
      </c>
      <c r="T2628">
        <v>2001</v>
      </c>
      <c r="U2628" t="str">
        <v>2000s</v>
      </c>
      <c r="V2628" t="str">
        <v>Color</v>
      </c>
      <c r="W2628" t="str">
        <v>Adventure</v>
      </c>
      <c r="X2628" t="str">
        <v>Japanese</v>
      </c>
      <c r="Y2628" t="str">
        <v>Japan</v>
      </c>
      <c r="Z2628" t="str">
        <v>PG</v>
      </c>
      <c r="AA2628" t="str">
        <v>Bunta Sugawara</v>
      </c>
      <c r="AB2628" t="str">
        <v>Hayao Miyazaki</v>
      </c>
      <c r="AC2628">
        <v>17</v>
      </c>
      <c r="AD2628">
        <v>44</v>
      </c>
      <c r="AE2628">
        <v>6000</v>
      </c>
      <c r="AF2628">
        <v>28000</v>
      </c>
      <c r="AG2628">
        <v>8.6</v>
      </c>
      <c r="AH2628">
        <v>246</v>
      </c>
      <c r="AI2628">
        <v>125</v>
      </c>
      <c r="AJ2628">
        <v>10049886</v>
      </c>
    </row>
    <row r="2629" spans="1:36" x14ac:dyDescent="0.25">
      <c r="A2629" t="str">
        <v>Get Hard</v>
      </c>
      <c r="B2629">
        <v>42181</v>
      </c>
      <c r="C2629">
        <v>2015</v>
      </c>
      <c r="D2629" t="str">
        <v>2010s</v>
      </c>
      <c r="E2629" t="str">
        <v>Color</v>
      </c>
      <c r="F2629" t="str">
        <v>Comedy</v>
      </c>
      <c r="G2629" t="str">
        <v>English</v>
      </c>
      <c r="H2629" t="str">
        <v>USA</v>
      </c>
      <c r="I2629" t="str">
        <v>R</v>
      </c>
      <c r="J2629" t="str">
        <v>Will Ferrell</v>
      </c>
      <c r="K2629" t="str">
        <v>Etan Cohen</v>
      </c>
      <c r="L2629">
        <v>8000</v>
      </c>
      <c r="M2629">
        <v>12556</v>
      </c>
      <c r="N2629">
        <v>164</v>
      </c>
      <c r="O2629">
        <v>14000</v>
      </c>
      <c r="P2629">
        <v>6</v>
      </c>
      <c r="R2629" t="str">
        <v>Cry_Wolf</v>
      </c>
      <c r="S2629">
        <v>38556</v>
      </c>
      <c r="T2629">
        <v>2005</v>
      </c>
      <c r="U2629" t="str">
        <v>2000s</v>
      </c>
      <c r="V2629" t="str">
        <v>Color</v>
      </c>
      <c r="W2629" t="str">
        <v>Drama</v>
      </c>
      <c r="X2629" t="str">
        <v>English</v>
      </c>
      <c r="Y2629" t="str">
        <v>USA</v>
      </c>
      <c r="Z2629" t="str">
        <v>PG-13</v>
      </c>
      <c r="AA2629" t="str">
        <v>Julian Morris</v>
      </c>
      <c r="AB2629" t="str">
        <v>Jeff Wadlow</v>
      </c>
      <c r="AC2629">
        <v>1000</v>
      </c>
      <c r="AD2629">
        <v>3155</v>
      </c>
      <c r="AE2629">
        <v>65</v>
      </c>
      <c r="AF2629">
        <v>816</v>
      </c>
      <c r="AG2629">
        <v>5.9</v>
      </c>
      <c r="AH2629">
        <v>137</v>
      </c>
      <c r="AI2629">
        <v>90</v>
      </c>
      <c r="AJ2629">
        <v>10042266</v>
      </c>
    </row>
    <row r="2630" spans="1:36" x14ac:dyDescent="0.25">
      <c r="A2630" t="str">
        <v>Kabhi Alvida Naa Kehna</v>
      </c>
      <c r="B2630">
        <v>38811</v>
      </c>
      <c r="C2630">
        <v>2006</v>
      </c>
      <c r="D2630" t="str">
        <v>2000s</v>
      </c>
      <c r="E2630" t="str">
        <v>Color</v>
      </c>
      <c r="F2630" t="str">
        <v>Drama</v>
      </c>
      <c r="G2630" t="str">
        <v>Hindi</v>
      </c>
      <c r="H2630" t="str">
        <v>India</v>
      </c>
      <c r="I2630" t="str">
        <v>R</v>
      </c>
      <c r="J2630" t="str">
        <v>Shah Rukh Khan</v>
      </c>
      <c r="K2630" t="str">
        <v>Karan Johar</v>
      </c>
      <c r="L2630">
        <v>8000</v>
      </c>
      <c r="M2630">
        <v>10822</v>
      </c>
      <c r="N2630">
        <v>160</v>
      </c>
      <c r="O2630">
        <v>659</v>
      </c>
      <c r="P2630">
        <v>6</v>
      </c>
      <c r="R2630" t="str">
        <v>Godzilla 2000</v>
      </c>
      <c r="S2630">
        <v>36394</v>
      </c>
      <c r="T2630">
        <v>1999</v>
      </c>
      <c r="U2630" t="str">
        <v>1990s</v>
      </c>
      <c r="V2630" t="str">
        <v>Color</v>
      </c>
      <c r="W2630" t="str">
        <v>Action</v>
      </c>
      <c r="X2630" t="str">
        <v>Japanese</v>
      </c>
      <c r="Y2630" t="str">
        <v>Japan</v>
      </c>
      <c r="Z2630" t="str">
        <v>PG</v>
      </c>
      <c r="AA2630" t="str">
        <v>Hiroshi Abe</v>
      </c>
      <c r="AB2630" t="str">
        <v>Takao Okawara</v>
      </c>
      <c r="AC2630">
        <v>43</v>
      </c>
      <c r="AD2630">
        <v>53</v>
      </c>
      <c r="AE2630">
        <v>2</v>
      </c>
      <c r="AF2630">
        <v>339</v>
      </c>
      <c r="AG2630">
        <v>6</v>
      </c>
      <c r="AH2630">
        <v>107</v>
      </c>
      <c r="AI2630">
        <v>99</v>
      </c>
      <c r="AJ2630">
        <v>10037390</v>
      </c>
    </row>
    <row r="2631" spans="1:36" x14ac:dyDescent="0.25">
      <c r="A2631" t="str">
        <v>Dream House</v>
      </c>
      <c r="B2631">
        <v>40592</v>
      </c>
      <c r="C2631">
        <v>2011</v>
      </c>
      <c r="D2631" t="str">
        <v>2010s</v>
      </c>
      <c r="E2631" t="str">
        <v>Color</v>
      </c>
      <c r="F2631" t="str">
        <v>Drama</v>
      </c>
      <c r="G2631" t="str">
        <v>English</v>
      </c>
      <c r="H2631" t="str">
        <v>USA</v>
      </c>
      <c r="I2631" t="str">
        <v>PG-13</v>
      </c>
      <c r="J2631" t="str">
        <v>Naomi Watts</v>
      </c>
      <c r="K2631" t="str">
        <v>Jim Sheridan</v>
      </c>
      <c r="L2631">
        <v>6000</v>
      </c>
      <c r="M2631">
        <v>8018</v>
      </c>
      <c r="N2631">
        <v>260</v>
      </c>
      <c r="O2631">
        <v>0</v>
      </c>
      <c r="P2631">
        <v>6</v>
      </c>
      <c r="R2631" t="str">
        <v>Next Day Air</v>
      </c>
      <c r="S2631">
        <v>40010</v>
      </c>
      <c r="T2631">
        <v>2009</v>
      </c>
      <c r="U2631" t="str">
        <v>2000s</v>
      </c>
      <c r="V2631" t="str">
        <v>Color</v>
      </c>
      <c r="W2631" t="str">
        <v>Action</v>
      </c>
      <c r="X2631" t="str">
        <v>English</v>
      </c>
      <c r="Y2631" t="str">
        <v>USA</v>
      </c>
      <c r="Z2631" t="str">
        <v>R</v>
      </c>
      <c r="AA2631" t="str">
        <v>Omari Hardwick</v>
      </c>
      <c r="AB2631" t="str">
        <v>Benny Boom</v>
      </c>
      <c r="AC2631">
        <v>1000</v>
      </c>
      <c r="AD2631">
        <v>4815</v>
      </c>
      <c r="AE2631">
        <v>23</v>
      </c>
      <c r="AF2631">
        <v>545</v>
      </c>
      <c r="AG2631">
        <v>5.9</v>
      </c>
      <c r="AH2631">
        <v>49</v>
      </c>
      <c r="AI2631">
        <v>84</v>
      </c>
      <c r="AJ2631">
        <v>10017041</v>
      </c>
    </row>
    <row r="2632" spans="1:36" x14ac:dyDescent="0.25">
      <c r="A2632" t="str">
        <v>The Mortal Instruments: City of Bones</v>
      </c>
      <c r="B2632">
        <v>41366</v>
      </c>
      <c r="C2632">
        <v>2013</v>
      </c>
      <c r="D2632" t="str">
        <v>2010s</v>
      </c>
      <c r="E2632" t="str">
        <v>Color</v>
      </c>
      <c r="F2632" t="str">
        <v>Fantasy</v>
      </c>
      <c r="G2632" t="str">
        <v>English</v>
      </c>
      <c r="H2632" t="str">
        <v>USA</v>
      </c>
      <c r="I2632" t="str">
        <v>PG-13</v>
      </c>
      <c r="J2632" t="str">
        <v>Aidan Turner</v>
      </c>
      <c r="K2632" t="str">
        <v>Harald Zwart</v>
      </c>
      <c r="L2632">
        <v>5000</v>
      </c>
      <c r="M2632">
        <v>10247</v>
      </c>
      <c r="N2632">
        <v>91</v>
      </c>
      <c r="O2632">
        <v>44000</v>
      </c>
      <c r="P2632">
        <v>6</v>
      </c>
      <c r="R2632" t="str">
        <v>Lucky Numbers</v>
      </c>
      <c r="S2632">
        <v>36700</v>
      </c>
      <c r="T2632">
        <v>2000</v>
      </c>
      <c r="U2632" t="str">
        <v>2000s</v>
      </c>
      <c r="V2632" t="str">
        <v>Color</v>
      </c>
      <c r="W2632" t="str">
        <v>Comedy</v>
      </c>
      <c r="X2632" t="str">
        <v>English</v>
      </c>
      <c r="Y2632" t="str">
        <v>France</v>
      </c>
      <c r="Z2632" t="str">
        <v>R</v>
      </c>
      <c r="AA2632" t="str">
        <v>Michael Rapaport</v>
      </c>
      <c r="AB2632" t="str">
        <v>Nora Ephron</v>
      </c>
      <c r="AC2632">
        <v>975</v>
      </c>
      <c r="AD2632">
        <v>3580</v>
      </c>
      <c r="AE2632">
        <v>0</v>
      </c>
      <c r="AF2632">
        <v>177</v>
      </c>
      <c r="AG2632">
        <v>5</v>
      </c>
      <c r="AH2632">
        <v>60</v>
      </c>
      <c r="AI2632">
        <v>105</v>
      </c>
      <c r="AJ2632">
        <v>10014234</v>
      </c>
    </row>
    <row r="2633" spans="1:36" x14ac:dyDescent="0.25">
      <c r="A2633" t="str">
        <v>Bedazzled</v>
      </c>
      <c r="B2633">
        <v>36656</v>
      </c>
      <c r="C2633">
        <v>2000</v>
      </c>
      <c r="D2633" t="str">
        <v>2000s</v>
      </c>
      <c r="E2633" t="str">
        <v>Color</v>
      </c>
      <c r="F2633" t="str">
        <v>Comedy</v>
      </c>
      <c r="G2633" t="str">
        <v>English</v>
      </c>
      <c r="H2633" t="str">
        <v>USA</v>
      </c>
      <c r="I2633" t="str">
        <v>PG-13</v>
      </c>
      <c r="J2633" t="str">
        <v>Brendan Fraser</v>
      </c>
      <c r="K2633" t="str">
        <v>Harold Ramis</v>
      </c>
      <c r="L2633">
        <v>3000</v>
      </c>
      <c r="M2633">
        <v>5390</v>
      </c>
      <c r="N2633">
        <v>11000</v>
      </c>
      <c r="O2633">
        <v>0</v>
      </c>
      <c r="P2633">
        <v>6</v>
      </c>
      <c r="R2633" t="str">
        <v>Dirty Work</v>
      </c>
      <c r="S2633">
        <v>35940</v>
      </c>
      <c r="T2633">
        <v>1998</v>
      </c>
      <c r="U2633" t="str">
        <v>1990s</v>
      </c>
      <c r="V2633" t="str">
        <v>Color</v>
      </c>
      <c r="W2633" t="str">
        <v>Comedy</v>
      </c>
      <c r="X2633" t="str">
        <v>English</v>
      </c>
      <c r="Y2633" t="str">
        <v>Canada</v>
      </c>
      <c r="Z2633" t="str">
        <v>PG-13</v>
      </c>
      <c r="AA2633" t="str">
        <v>Don Rickles</v>
      </c>
      <c r="AB2633" t="str">
        <v>Bob Saget</v>
      </c>
      <c r="AC2633">
        <v>721</v>
      </c>
      <c r="AD2633">
        <v>1805</v>
      </c>
      <c r="AE2633">
        <v>799</v>
      </c>
      <c r="AF2633">
        <v>679</v>
      </c>
      <c r="AG2633">
        <v>6.4</v>
      </c>
      <c r="AH2633">
        <v>32</v>
      </c>
      <c r="AI2633">
        <v>82</v>
      </c>
      <c r="AJ2633">
        <v>9975684</v>
      </c>
    </row>
    <row r="2634" spans="1:36" x14ac:dyDescent="0.25">
      <c r="A2634" t="str">
        <v>The Gambler</v>
      </c>
      <c r="B2634">
        <v>41949</v>
      </c>
      <c r="C2634">
        <v>2014</v>
      </c>
      <c r="D2634" t="str">
        <v>2010s</v>
      </c>
      <c r="E2634" t="str">
        <v>Color</v>
      </c>
      <c r="F2634" t="str">
        <v>Crime</v>
      </c>
      <c r="G2634" t="str">
        <v>English</v>
      </c>
      <c r="H2634" t="str">
        <v>USA</v>
      </c>
      <c r="I2634" t="str">
        <v>R</v>
      </c>
      <c r="J2634" t="str">
        <v>George Kennedy</v>
      </c>
      <c r="K2634" t="str">
        <v>Rupert Wyatt</v>
      </c>
      <c r="L2634">
        <v>3000</v>
      </c>
      <c r="M2634">
        <v>3784</v>
      </c>
      <c r="N2634">
        <v>81</v>
      </c>
      <c r="O2634">
        <v>0</v>
      </c>
      <c r="P2634">
        <v>6</v>
      </c>
      <c r="R2634" t="str">
        <v>Brazil</v>
      </c>
      <c r="S2634">
        <v>31095</v>
      </c>
      <c r="T2634">
        <v>1985</v>
      </c>
      <c r="U2634" t="str">
        <v>1980s</v>
      </c>
      <c r="V2634" t="str">
        <v>Color</v>
      </c>
      <c r="W2634" t="str">
        <v>Drama</v>
      </c>
      <c r="X2634" t="str">
        <v>English</v>
      </c>
      <c r="Y2634" t="str">
        <v>UK</v>
      </c>
      <c r="Z2634" t="str">
        <v>R</v>
      </c>
      <c r="AA2634" t="str">
        <v>Robert De Niro</v>
      </c>
      <c r="AB2634" t="str">
        <v>Terry Gilliam</v>
      </c>
      <c r="AC2634">
        <v>22000</v>
      </c>
      <c r="AD2634">
        <v>29475</v>
      </c>
      <c r="AE2634">
        <v>0</v>
      </c>
      <c r="AF2634">
        <v>16000</v>
      </c>
      <c r="AG2634">
        <v>8</v>
      </c>
      <c r="AH2634">
        <v>230</v>
      </c>
      <c r="AI2634">
        <v>142</v>
      </c>
      <c r="AJ2634">
        <v>9929000</v>
      </c>
    </row>
    <row r="2635" spans="1:36" x14ac:dyDescent="0.25">
      <c r="A2635" t="str">
        <v>Dead Man on Campus</v>
      </c>
      <c r="B2635">
        <v>36042</v>
      </c>
      <c r="C2635">
        <v>1998</v>
      </c>
      <c r="D2635" t="str">
        <v>1990s</v>
      </c>
      <c r="E2635" t="str">
        <v>Color</v>
      </c>
      <c r="F2635" t="str">
        <v>Comedy</v>
      </c>
      <c r="G2635" t="str">
        <v>English</v>
      </c>
      <c r="H2635" t="str">
        <v>USA</v>
      </c>
      <c r="I2635" t="str">
        <v>R</v>
      </c>
      <c r="J2635" t="str">
        <v>Alyson Hannigan</v>
      </c>
      <c r="K2635" t="str">
        <v>Alan Cohn</v>
      </c>
      <c r="L2635">
        <v>3000</v>
      </c>
      <c r="M2635">
        <v>6861</v>
      </c>
      <c r="N2635">
        <v>0</v>
      </c>
      <c r="O2635">
        <v>645</v>
      </c>
      <c r="P2635">
        <v>6</v>
      </c>
      <c r="R2635" t="str">
        <v>3 Strikes</v>
      </c>
      <c r="S2635">
        <v>36835</v>
      </c>
      <c r="T2635">
        <v>2000</v>
      </c>
      <c r="U2635" t="str">
        <v>2000s</v>
      </c>
      <c r="V2635" t="str">
        <v>Color</v>
      </c>
      <c r="W2635" t="str">
        <v>Comedy</v>
      </c>
      <c r="X2635" t="str">
        <v>English</v>
      </c>
      <c r="Y2635" t="str">
        <v>USA</v>
      </c>
      <c r="Z2635" t="str">
        <v>R</v>
      </c>
      <c r="AA2635" t="str">
        <v>Mo'Nique</v>
      </c>
      <c r="AB2635" t="str">
        <v>DJ Pooh</v>
      </c>
      <c r="AC2635">
        <v>939</v>
      </c>
      <c r="AD2635">
        <v>3354</v>
      </c>
      <c r="AE2635">
        <v>69</v>
      </c>
      <c r="AF2635">
        <v>118</v>
      </c>
      <c r="AG2635">
        <v>4</v>
      </c>
      <c r="AH2635">
        <v>22</v>
      </c>
      <c r="AI2635">
        <v>82</v>
      </c>
      <c r="AJ2635">
        <v>9821335</v>
      </c>
    </row>
    <row r="2636" spans="1:36" x14ac:dyDescent="0.25">
      <c r="A2636" t="str">
        <v>Creepshow 2</v>
      </c>
      <c r="B2636">
        <v>32014</v>
      </c>
      <c r="C2636">
        <v>1987</v>
      </c>
      <c r="D2636" t="str">
        <v>1980s</v>
      </c>
      <c r="E2636" t="str">
        <v>Color</v>
      </c>
      <c r="F2636" t="str">
        <v>Comedy</v>
      </c>
      <c r="G2636" t="str">
        <v>English</v>
      </c>
      <c r="H2636" t="str">
        <v>USA</v>
      </c>
      <c r="I2636" t="str">
        <v>R</v>
      </c>
      <c r="J2636" t="str">
        <v>George Kennedy</v>
      </c>
      <c r="K2636" t="str">
        <v>Michael Gornick</v>
      </c>
      <c r="L2636">
        <v>3000</v>
      </c>
      <c r="M2636">
        <v>3617</v>
      </c>
      <c r="N2636">
        <v>10</v>
      </c>
      <c r="O2636">
        <v>1000</v>
      </c>
      <c r="P2636">
        <v>6</v>
      </c>
      <c r="R2636" t="str">
        <v>Very Bad Things</v>
      </c>
      <c r="S2636">
        <v>35984</v>
      </c>
      <c r="T2636">
        <v>1998</v>
      </c>
      <c r="U2636" t="str">
        <v>1990s</v>
      </c>
      <c r="V2636" t="str">
        <v>Color</v>
      </c>
      <c r="W2636" t="str">
        <v>Comedy</v>
      </c>
      <c r="X2636" t="str">
        <v>English</v>
      </c>
      <c r="Y2636" t="str">
        <v>USA</v>
      </c>
      <c r="Z2636" t="str">
        <v>R</v>
      </c>
      <c r="AA2636" t="str">
        <v>Jon Favreau</v>
      </c>
      <c r="AB2636" t="str">
        <v>Peter Berg</v>
      </c>
      <c r="AC2636">
        <v>4000</v>
      </c>
      <c r="AD2636">
        <v>6046</v>
      </c>
      <c r="AE2636">
        <v>532</v>
      </c>
      <c r="AF2636">
        <v>0</v>
      </c>
      <c r="AG2636">
        <v>6.3</v>
      </c>
      <c r="AH2636">
        <v>100</v>
      </c>
      <c r="AI2636">
        <v>100</v>
      </c>
      <c r="AJ2636">
        <v>9801782</v>
      </c>
    </row>
    <row r="2637" spans="1:36" x14ac:dyDescent="0.25">
      <c r="A2637" t="str">
        <v>Deep Rising</v>
      </c>
      <c r="B2637">
        <v>36072</v>
      </c>
      <c r="C2637">
        <v>1998</v>
      </c>
      <c r="D2637" t="str">
        <v>1990s</v>
      </c>
      <c r="E2637" t="str">
        <v>Color</v>
      </c>
      <c r="F2637" t="str">
        <v>Action</v>
      </c>
      <c r="G2637" t="str">
        <v>English</v>
      </c>
      <c r="H2637" t="str">
        <v>USA</v>
      </c>
      <c r="I2637" t="str">
        <v>R</v>
      </c>
      <c r="J2637" t="str">
        <v>Djimon Hounsou</v>
      </c>
      <c r="K2637" t="str">
        <v>Stephen Sommers</v>
      </c>
      <c r="L2637">
        <v>3000</v>
      </c>
      <c r="M2637">
        <v>6558</v>
      </c>
      <c r="N2637">
        <v>208</v>
      </c>
      <c r="O2637">
        <v>0</v>
      </c>
      <c r="P2637">
        <v>6</v>
      </c>
      <c r="R2637" t="str">
        <v>Jade</v>
      </c>
      <c r="S2637">
        <v>34996</v>
      </c>
      <c r="T2637">
        <v>1995</v>
      </c>
      <c r="U2637" t="str">
        <v>1990s</v>
      </c>
      <c r="V2637" t="str">
        <v>Color</v>
      </c>
      <c r="W2637" t="str">
        <v>Crime</v>
      </c>
      <c r="X2637" t="str">
        <v>English</v>
      </c>
      <c r="Y2637" t="str">
        <v>USA</v>
      </c>
      <c r="Z2637" t="str">
        <v>R</v>
      </c>
      <c r="AA2637" t="str">
        <v>Michael Biehn</v>
      </c>
      <c r="AB2637" t="str">
        <v>William Friedkin</v>
      </c>
      <c r="AC2637">
        <v>2000</v>
      </c>
      <c r="AD2637">
        <v>5461</v>
      </c>
      <c r="AE2637">
        <v>607</v>
      </c>
      <c r="AF2637">
        <v>422</v>
      </c>
      <c r="AG2637">
        <v>5.0999999999999996</v>
      </c>
      <c r="AH2637">
        <v>50</v>
      </c>
      <c r="AI2637">
        <v>107</v>
      </c>
      <c r="AJ2637">
        <v>9795017</v>
      </c>
    </row>
    <row r="2638" spans="1:36" x14ac:dyDescent="0.25">
      <c r="A2638" t="str">
        <v>Punisher: War Zone</v>
      </c>
      <c r="B2638">
        <v>39679</v>
      </c>
      <c r="C2638">
        <v>2008</v>
      </c>
      <c r="D2638" t="str">
        <v>2000s</v>
      </c>
      <c r="E2638" t="str">
        <v>Color</v>
      </c>
      <c r="F2638" t="str">
        <v>Action</v>
      </c>
      <c r="G2638" t="str">
        <v>English</v>
      </c>
      <c r="H2638" t="str">
        <v>USA</v>
      </c>
      <c r="I2638" t="str">
        <v>R</v>
      </c>
      <c r="J2638" t="str">
        <v>Julie Benz</v>
      </c>
      <c r="K2638" t="str">
        <v>Lexi Alexander</v>
      </c>
      <c r="L2638">
        <v>3000</v>
      </c>
      <c r="M2638">
        <v>6563</v>
      </c>
      <c r="N2638">
        <v>189</v>
      </c>
      <c r="O2638">
        <v>0</v>
      </c>
      <c r="P2638">
        <v>6</v>
      </c>
      <c r="R2638" t="str">
        <v>Everyone Says I Love You</v>
      </c>
      <c r="S2638">
        <v>35318</v>
      </c>
      <c r="T2638">
        <v>1996</v>
      </c>
      <c r="U2638" t="str">
        <v>1990s</v>
      </c>
      <c r="V2638" t="str">
        <v>Color</v>
      </c>
      <c r="W2638" t="str">
        <v>Comedy</v>
      </c>
      <c r="X2638" t="str">
        <v>English</v>
      </c>
      <c r="Y2638" t="str">
        <v>USA</v>
      </c>
      <c r="Z2638" t="str">
        <v>R</v>
      </c>
      <c r="AA2638" t="str">
        <v>Natasha Lyonne</v>
      </c>
      <c r="AB2638" t="str">
        <v>Woody Allen</v>
      </c>
      <c r="AC2638">
        <v>1000</v>
      </c>
      <c r="AD2638">
        <v>1614</v>
      </c>
      <c r="AE2638">
        <v>11000</v>
      </c>
      <c r="AF2638">
        <v>0</v>
      </c>
      <c r="AG2638">
        <v>6.8</v>
      </c>
      <c r="AH2638">
        <v>69</v>
      </c>
      <c r="AI2638">
        <v>101</v>
      </c>
      <c r="AJ2638">
        <v>9714482</v>
      </c>
    </row>
    <row r="2639" spans="1:36" x14ac:dyDescent="0.25">
      <c r="A2639" t="str">
        <v>Light It Up</v>
      </c>
      <c r="B2639">
        <v>36371</v>
      </c>
      <c r="C2639">
        <v>1999</v>
      </c>
      <c r="D2639" t="str">
        <v>1990s</v>
      </c>
      <c r="E2639" t="str">
        <v>Color</v>
      </c>
      <c r="F2639" t="str">
        <v>Drama</v>
      </c>
      <c r="G2639" t="str">
        <v>English</v>
      </c>
      <c r="H2639" t="str">
        <v>USA</v>
      </c>
      <c r="I2639" t="str">
        <v>R</v>
      </c>
      <c r="J2639" t="str">
        <v>Rosario Dawson</v>
      </c>
      <c r="K2639" t="str">
        <v>Craig Bolotin</v>
      </c>
      <c r="L2639">
        <v>3000</v>
      </c>
      <c r="M2639">
        <v>6485</v>
      </c>
      <c r="N2639">
        <v>7</v>
      </c>
      <c r="O2639">
        <v>251</v>
      </c>
      <c r="P2639">
        <v>6</v>
      </c>
      <c r="R2639" t="str">
        <v>Blue Valentine</v>
      </c>
      <c r="S2639">
        <v>40382</v>
      </c>
      <c r="T2639">
        <v>2010</v>
      </c>
      <c r="U2639" t="str">
        <v>2010s</v>
      </c>
      <c r="V2639" t="str">
        <v>Color</v>
      </c>
      <c r="W2639" t="str">
        <v>Drama</v>
      </c>
      <c r="X2639" t="str">
        <v>English</v>
      </c>
      <c r="Y2639" t="str">
        <v>USA</v>
      </c>
      <c r="Z2639" t="str">
        <v>R</v>
      </c>
      <c r="AA2639" t="str">
        <v>Ryan Gosling</v>
      </c>
      <c r="AB2639" t="str">
        <v>Derek Cianfrance</v>
      </c>
      <c r="AC2639">
        <v>33000</v>
      </c>
      <c r="AD2639">
        <v>35941</v>
      </c>
      <c r="AE2639">
        <v>310</v>
      </c>
      <c r="AF2639">
        <v>25000</v>
      </c>
      <c r="AG2639">
        <v>7.4</v>
      </c>
      <c r="AH2639">
        <v>377</v>
      </c>
      <c r="AI2639">
        <v>112</v>
      </c>
      <c r="AJ2639">
        <v>9701559</v>
      </c>
    </row>
    <row r="2640" spans="1:36" x14ac:dyDescent="0.25">
      <c r="A2640" t="str">
        <v>Disclosure</v>
      </c>
      <c r="B2640">
        <v>34364</v>
      </c>
      <c r="C2640">
        <v>1994</v>
      </c>
      <c r="D2640" t="str">
        <v>1990s</v>
      </c>
      <c r="E2640" t="str">
        <v>Color</v>
      </c>
      <c r="F2640" t="str">
        <v>Drama</v>
      </c>
      <c r="G2640" t="str">
        <v>English</v>
      </c>
      <c r="H2640" t="str">
        <v>USA</v>
      </c>
      <c r="I2640" t="str">
        <v>R</v>
      </c>
      <c r="J2640" t="str">
        <v>Demi Moore</v>
      </c>
      <c r="K2640" t="str">
        <v>Barry Levinson</v>
      </c>
      <c r="L2640">
        <v>2000</v>
      </c>
      <c r="M2640">
        <v>3888</v>
      </c>
      <c r="N2640">
        <v>272</v>
      </c>
      <c r="O2640">
        <v>0</v>
      </c>
      <c r="P2640">
        <v>6</v>
      </c>
      <c r="R2640" t="str">
        <v>Dudley Do-Right</v>
      </c>
      <c r="S2640">
        <v>36304</v>
      </c>
      <c r="T2640">
        <v>1999</v>
      </c>
      <c r="U2640" t="str">
        <v>1990s</v>
      </c>
      <c r="V2640" t="str">
        <v>Color</v>
      </c>
      <c r="W2640" t="str">
        <v>Comedy</v>
      </c>
      <c r="X2640" t="str">
        <v>English</v>
      </c>
      <c r="Y2640" t="str">
        <v>USA</v>
      </c>
      <c r="Z2640" t="str">
        <v>PG</v>
      </c>
      <c r="AA2640" t="str">
        <v>Brendan Fraser</v>
      </c>
      <c r="AB2640" t="str">
        <v>Hugh Wilson</v>
      </c>
      <c r="AC2640">
        <v>3000</v>
      </c>
      <c r="AD2640">
        <v>5568</v>
      </c>
      <c r="AE2640">
        <v>37</v>
      </c>
      <c r="AF2640">
        <v>272</v>
      </c>
      <c r="AG2640">
        <v>3.8</v>
      </c>
      <c r="AH2640">
        <v>41</v>
      </c>
      <c r="AI2640">
        <v>77</v>
      </c>
      <c r="AJ2640">
        <v>9694105</v>
      </c>
    </row>
    <row r="2641" spans="1:36" x14ac:dyDescent="0.25">
      <c r="A2641" t="str">
        <v>Baby Mama</v>
      </c>
      <c r="B2641">
        <v>39645</v>
      </c>
      <c r="C2641">
        <v>2008</v>
      </c>
      <c r="D2641" t="str">
        <v>2000s</v>
      </c>
      <c r="E2641" t="str">
        <v>Color</v>
      </c>
      <c r="F2641" t="str">
        <v>Comedy</v>
      </c>
      <c r="G2641" t="str">
        <v>English</v>
      </c>
      <c r="H2641" t="str">
        <v>USA</v>
      </c>
      <c r="I2641" t="str">
        <v>PG-13</v>
      </c>
      <c r="J2641" t="str">
        <v>Tina Fey</v>
      </c>
      <c r="K2641" t="str">
        <v>Michael McCullers</v>
      </c>
      <c r="L2641">
        <v>2000</v>
      </c>
      <c r="M2641">
        <v>6930</v>
      </c>
      <c r="N2641">
        <v>5</v>
      </c>
      <c r="O2641">
        <v>0</v>
      </c>
      <c r="P2641">
        <v>6</v>
      </c>
      <c r="R2641" t="str">
        <v>Rendition</v>
      </c>
      <c r="S2641">
        <v>39428</v>
      </c>
      <c r="T2641">
        <v>2007</v>
      </c>
      <c r="U2641" t="str">
        <v>2000s</v>
      </c>
      <c r="V2641" t="str">
        <v>Color</v>
      </c>
      <c r="W2641" t="str">
        <v>Drama</v>
      </c>
      <c r="X2641" t="str">
        <v>English</v>
      </c>
      <c r="Y2641" t="str">
        <v>USA</v>
      </c>
      <c r="Z2641" t="str">
        <v>R</v>
      </c>
      <c r="AA2641" t="str">
        <v>J.K. Simmons</v>
      </c>
      <c r="AB2641" t="str">
        <v>Gavin Hood</v>
      </c>
      <c r="AC2641">
        <v>24000</v>
      </c>
      <c r="AD2641">
        <v>50950</v>
      </c>
      <c r="AE2641">
        <v>151</v>
      </c>
      <c r="AF2641">
        <v>0</v>
      </c>
      <c r="AG2641">
        <v>6.8</v>
      </c>
      <c r="AH2641">
        <v>131</v>
      </c>
      <c r="AI2641">
        <v>122</v>
      </c>
      <c r="AJ2641">
        <v>9664316</v>
      </c>
    </row>
    <row r="2642" spans="1:36" x14ac:dyDescent="0.25">
      <c r="A2642" t="str">
        <v>The Cable Guy</v>
      </c>
      <c r="B2642">
        <v>35336</v>
      </c>
      <c r="C2642">
        <v>1996</v>
      </c>
      <c r="D2642" t="str">
        <v>1990s</v>
      </c>
      <c r="E2642" t="str">
        <v>Color</v>
      </c>
      <c r="F2642" t="str">
        <v>Comedy</v>
      </c>
      <c r="G2642" t="str">
        <v>English</v>
      </c>
      <c r="H2642" t="str">
        <v>USA</v>
      </c>
      <c r="I2642" t="str">
        <v>PG-13</v>
      </c>
      <c r="J2642" t="str">
        <v>Matthew Broderick</v>
      </c>
      <c r="K2642" t="str">
        <v>Ben Stiller</v>
      </c>
      <c r="L2642">
        <v>2000</v>
      </c>
      <c r="M2642">
        <v>3718</v>
      </c>
      <c r="N2642">
        <v>0</v>
      </c>
      <c r="O2642">
        <v>0</v>
      </c>
      <c r="P2642">
        <v>6</v>
      </c>
      <c r="R2642" t="str">
        <v>Duplex</v>
      </c>
      <c r="S2642">
        <v>37669</v>
      </c>
      <c r="T2642">
        <v>2003</v>
      </c>
      <c r="U2642" t="str">
        <v>2000s</v>
      </c>
      <c r="V2642" t="str">
        <v>Color</v>
      </c>
      <c r="W2642" t="str">
        <v>Comedy</v>
      </c>
      <c r="X2642" t="str">
        <v>English</v>
      </c>
      <c r="Y2642" t="str">
        <v>USA</v>
      </c>
      <c r="Z2642" t="str">
        <v>PG-13</v>
      </c>
      <c r="AA2642" t="str">
        <v>Justin Theroux</v>
      </c>
      <c r="AB2642" t="str">
        <v>Danny DeVito</v>
      </c>
      <c r="AC2642">
        <v>1000</v>
      </c>
      <c r="AD2642">
        <v>3096</v>
      </c>
      <c r="AE2642">
        <v>0</v>
      </c>
      <c r="AF2642">
        <v>0</v>
      </c>
      <c r="AG2642">
        <v>5.8</v>
      </c>
      <c r="AH2642">
        <v>78</v>
      </c>
      <c r="AI2642">
        <v>89</v>
      </c>
      <c r="AJ2642">
        <v>9652000</v>
      </c>
    </row>
    <row r="2643" spans="1:36" x14ac:dyDescent="0.25">
      <c r="A2643" t="str">
        <v>The Alamo</v>
      </c>
      <c r="B2643">
        <v>38338</v>
      </c>
      <c r="C2643">
        <v>2004</v>
      </c>
      <c r="D2643" t="str">
        <v>2000s</v>
      </c>
      <c r="E2643" t="str">
        <v>Color</v>
      </c>
      <c r="F2643" t="str">
        <v>Drama</v>
      </c>
      <c r="G2643" t="str">
        <v>English</v>
      </c>
      <c r="H2643" t="str">
        <v>USA</v>
      </c>
      <c r="I2643" t="str">
        <v>PG-13</v>
      </c>
      <c r="J2643" t="str">
        <v>Dennis Quaid</v>
      </c>
      <c r="K2643" t="str">
        <v>John Lee Hancock</v>
      </c>
      <c r="L2643">
        <v>2000</v>
      </c>
      <c r="M2643">
        <v>5780</v>
      </c>
      <c r="N2643">
        <v>102</v>
      </c>
      <c r="O2643">
        <v>701</v>
      </c>
      <c r="P2643">
        <v>6</v>
      </c>
      <c r="R2643" t="str">
        <v>I Don't Know How She Does It</v>
      </c>
      <c r="S2643">
        <v>40727</v>
      </c>
      <c r="T2643">
        <v>2011</v>
      </c>
      <c r="U2643" t="str">
        <v>2010s</v>
      </c>
      <c r="V2643" t="str">
        <v>Color</v>
      </c>
      <c r="W2643" t="str">
        <v>Comedy</v>
      </c>
      <c r="X2643" t="str">
        <v>English</v>
      </c>
      <c r="Y2643" t="str">
        <v>USA</v>
      </c>
      <c r="Z2643" t="str">
        <v>PG-13</v>
      </c>
      <c r="AA2643" t="str">
        <v>Olivia Munn</v>
      </c>
      <c r="AB2643" t="str">
        <v>Douglas McGrath</v>
      </c>
      <c r="AC2643">
        <v>2000</v>
      </c>
      <c r="AD2643">
        <v>5470</v>
      </c>
      <c r="AE2643">
        <v>41</v>
      </c>
      <c r="AF2643">
        <v>0</v>
      </c>
      <c r="AG2643">
        <v>4.9000000000000004</v>
      </c>
      <c r="AH2643">
        <v>169</v>
      </c>
      <c r="AI2643">
        <v>89</v>
      </c>
      <c r="AJ2643">
        <v>9639242</v>
      </c>
    </row>
    <row r="2644" spans="1:36" x14ac:dyDescent="0.25">
      <c r="A2644" t="str">
        <v>The Specials</v>
      </c>
      <c r="B2644">
        <v>36705</v>
      </c>
      <c r="C2644">
        <v>2000</v>
      </c>
      <c r="D2644" t="str">
        <v>2000s</v>
      </c>
      <c r="E2644" t="str">
        <v>Color</v>
      </c>
      <c r="F2644" t="str">
        <v>Action</v>
      </c>
      <c r="G2644" t="str">
        <v>English</v>
      </c>
      <c r="H2644" t="str">
        <v>USA</v>
      </c>
      <c r="I2644" t="str">
        <v>R</v>
      </c>
      <c r="J2644" t="str">
        <v>Judy Greer</v>
      </c>
      <c r="K2644" t="str">
        <v>Craig Mazin</v>
      </c>
      <c r="L2644">
        <v>2000</v>
      </c>
      <c r="M2644">
        <v>3905</v>
      </c>
      <c r="N2644">
        <v>82</v>
      </c>
      <c r="O2644">
        <v>210</v>
      </c>
      <c r="P2644">
        <v>6</v>
      </c>
      <c r="R2644" t="str">
        <v>Digimon: The Movie</v>
      </c>
      <c r="S2644">
        <v>36545</v>
      </c>
      <c r="T2644">
        <v>2000</v>
      </c>
      <c r="U2644" t="str">
        <v>2000s</v>
      </c>
      <c r="V2644" t="str">
        <v>Color</v>
      </c>
      <c r="W2644" t="str">
        <v>Action</v>
      </c>
      <c r="X2644" t="str">
        <v>English</v>
      </c>
      <c r="Y2644" t="str">
        <v>USA</v>
      </c>
      <c r="Z2644" t="str">
        <v>PG</v>
      </c>
      <c r="AA2644" t="str">
        <v>Lara Jill Miller</v>
      </c>
      <c r="AB2644" t="str">
        <v>Mamoru Hosoda</v>
      </c>
      <c r="AC2644">
        <v>93</v>
      </c>
      <c r="AD2644">
        <v>315</v>
      </c>
      <c r="AE2644">
        <v>99</v>
      </c>
      <c r="AF2644">
        <v>207</v>
      </c>
      <c r="AG2644">
        <v>5.9</v>
      </c>
      <c r="AH2644">
        <v>29</v>
      </c>
      <c r="AI2644">
        <v>82</v>
      </c>
      <c r="AJ2644">
        <v>9628751</v>
      </c>
    </row>
    <row r="2645" spans="1:36" x14ac:dyDescent="0.25">
      <c r="A2645" t="str">
        <v>How the Grinch Stole Christmas</v>
      </c>
      <c r="B2645">
        <v>36663</v>
      </c>
      <c r="C2645">
        <v>2000</v>
      </c>
      <c r="D2645" t="str">
        <v>2000s</v>
      </c>
      <c r="E2645" t="str">
        <v>Color</v>
      </c>
      <c r="F2645" t="str">
        <v>Comedy</v>
      </c>
      <c r="G2645" t="str">
        <v>English</v>
      </c>
      <c r="H2645" t="str">
        <v>USA</v>
      </c>
      <c r="I2645" t="str">
        <v>PG</v>
      </c>
      <c r="J2645" t="str">
        <v>Clint Howard</v>
      </c>
      <c r="K2645" t="str">
        <v>Ron Howard</v>
      </c>
      <c r="L2645">
        <v>1000</v>
      </c>
      <c r="M2645">
        <v>4146</v>
      </c>
      <c r="N2645">
        <v>2000</v>
      </c>
      <c r="O2645">
        <v>0</v>
      </c>
      <c r="P2645">
        <v>6</v>
      </c>
      <c r="R2645" t="str">
        <v>On the Waterfront</v>
      </c>
      <c r="S2645">
        <v>20026</v>
      </c>
      <c r="T2645">
        <v>1954</v>
      </c>
      <c r="U2645" t="str">
        <v>1950s</v>
      </c>
      <c r="V2645" t="str">
        <v>Black and White</v>
      </c>
      <c r="W2645" t="str">
        <v>Crime</v>
      </c>
      <c r="X2645" t="str">
        <v>English</v>
      </c>
      <c r="Y2645" t="str">
        <v>USA</v>
      </c>
      <c r="Z2645" t="str">
        <v>Not Rated</v>
      </c>
      <c r="AA2645" t="str">
        <v>Marlon Brando</v>
      </c>
      <c r="AB2645" t="str">
        <v>Elia Kazan</v>
      </c>
      <c r="AC2645">
        <v>10000</v>
      </c>
      <c r="AD2645">
        <v>11094</v>
      </c>
      <c r="AE2645">
        <v>603</v>
      </c>
      <c r="AF2645">
        <v>0</v>
      </c>
      <c r="AG2645">
        <v>8.1999999999999993</v>
      </c>
      <c r="AH2645">
        <v>134</v>
      </c>
      <c r="AI2645">
        <v>108</v>
      </c>
      <c r="AJ2645">
        <v>9600000</v>
      </c>
    </row>
    <row r="2646" spans="1:36" x14ac:dyDescent="0.25">
      <c r="A2646" t="str">
        <v>Divine Secrets of the Ya-Ya Sisterhood</v>
      </c>
      <c r="B2646">
        <v>37588</v>
      </c>
      <c r="C2646">
        <v>2002</v>
      </c>
      <c r="D2646" t="str">
        <v>2000s</v>
      </c>
      <c r="E2646" t="str">
        <v>Color</v>
      </c>
      <c r="F2646" t="str">
        <v>Drama</v>
      </c>
      <c r="G2646" t="str">
        <v>English</v>
      </c>
      <c r="H2646" t="str">
        <v>USA</v>
      </c>
      <c r="I2646" t="str">
        <v>PG-13</v>
      </c>
      <c r="J2646" t="str">
        <v>Ellen Burstyn</v>
      </c>
      <c r="K2646" t="str">
        <v>Callie Khouri</v>
      </c>
      <c r="L2646">
        <v>1000</v>
      </c>
      <c r="M2646">
        <v>3845</v>
      </c>
      <c r="N2646">
        <v>144</v>
      </c>
      <c r="O2646">
        <v>0</v>
      </c>
      <c r="P2646">
        <v>6</v>
      </c>
      <c r="R2646" t="str">
        <v>The Express</v>
      </c>
      <c r="S2646">
        <v>39542</v>
      </c>
      <c r="T2646">
        <v>2008</v>
      </c>
      <c r="U2646" t="str">
        <v>2000s</v>
      </c>
      <c r="V2646" t="str">
        <v>Black and White</v>
      </c>
      <c r="W2646" t="str">
        <v>Biography</v>
      </c>
      <c r="X2646" t="str">
        <v>English</v>
      </c>
      <c r="Y2646" t="str">
        <v>USA</v>
      </c>
      <c r="Z2646" t="str">
        <v>PG</v>
      </c>
      <c r="AA2646" t="str">
        <v>Dennis Quaid</v>
      </c>
      <c r="AB2646" t="str">
        <v>Gary Fleder</v>
      </c>
      <c r="AC2646">
        <v>2000</v>
      </c>
      <c r="AD2646">
        <v>5162</v>
      </c>
      <c r="AE2646">
        <v>39</v>
      </c>
      <c r="AF2646">
        <v>0</v>
      </c>
      <c r="AG2646">
        <v>7.3</v>
      </c>
      <c r="AH2646">
        <v>86</v>
      </c>
      <c r="AI2646">
        <v>130</v>
      </c>
      <c r="AJ2646">
        <v>9589875</v>
      </c>
    </row>
    <row r="2647" spans="1:36" x14ac:dyDescent="0.25">
      <c r="A2647" t="str">
        <v>Mr. Popper's Penguins</v>
      </c>
      <c r="B2647">
        <v>40623</v>
      </c>
      <c r="C2647">
        <v>2011</v>
      </c>
      <c r="D2647" t="str">
        <v>2010s</v>
      </c>
      <c r="E2647" t="str">
        <v>Color</v>
      </c>
      <c r="F2647" t="str">
        <v>Comedy</v>
      </c>
      <c r="G2647" t="str">
        <v>English</v>
      </c>
      <c r="H2647" t="str">
        <v>USA</v>
      </c>
      <c r="I2647" t="str">
        <v>PG</v>
      </c>
      <c r="J2647" t="str">
        <v>Madeline Carroll</v>
      </c>
      <c r="K2647" t="str">
        <v>Mark Waters</v>
      </c>
      <c r="L2647">
        <v>1000</v>
      </c>
      <c r="M2647">
        <v>2820</v>
      </c>
      <c r="N2647">
        <v>70</v>
      </c>
      <c r="O2647">
        <v>14000</v>
      </c>
      <c r="P2647">
        <v>6</v>
      </c>
      <c r="R2647" t="str">
        <v>Fair Game</v>
      </c>
      <c r="S2647">
        <v>40484</v>
      </c>
      <c r="T2647">
        <v>2010</v>
      </c>
      <c r="U2647" t="str">
        <v>2010s</v>
      </c>
      <c r="V2647" t="str">
        <v>Color</v>
      </c>
      <c r="W2647" t="str">
        <v>Biography</v>
      </c>
      <c r="X2647" t="str">
        <v>English</v>
      </c>
      <c r="Y2647" t="str">
        <v>USA</v>
      </c>
      <c r="Z2647" t="str">
        <v>PG-13</v>
      </c>
      <c r="AA2647" t="str">
        <v>Naomi Watts</v>
      </c>
      <c r="AB2647" t="str">
        <v>Doug Liman</v>
      </c>
      <c r="AC2647">
        <v>6000</v>
      </c>
      <c r="AD2647">
        <v>10191</v>
      </c>
      <c r="AE2647">
        <v>218</v>
      </c>
      <c r="AF2647">
        <v>9000</v>
      </c>
      <c r="AG2647">
        <v>6.8</v>
      </c>
      <c r="AH2647">
        <v>214</v>
      </c>
      <c r="AI2647">
        <v>108</v>
      </c>
      <c r="AJ2647">
        <v>9528092</v>
      </c>
    </row>
    <row r="2648" spans="1:36" x14ac:dyDescent="0.25">
      <c r="A2648" t="str">
        <v>Mystery Men</v>
      </c>
      <c r="B2648">
        <v>36226</v>
      </c>
      <c r="C2648">
        <v>1999</v>
      </c>
      <c r="D2648" t="str">
        <v>1990s</v>
      </c>
      <c r="E2648" t="str">
        <v>Color</v>
      </c>
      <c r="F2648" t="str">
        <v>Action</v>
      </c>
      <c r="G2648" t="str">
        <v>English</v>
      </c>
      <c r="H2648" t="str">
        <v>USA</v>
      </c>
      <c r="I2648" t="str">
        <v>PG-13</v>
      </c>
      <c r="J2648" t="str">
        <v>Janeane Garofalo</v>
      </c>
      <c r="K2648" t="str">
        <v>Kinka Usher</v>
      </c>
      <c r="L2648">
        <v>1000</v>
      </c>
      <c r="M2648">
        <v>3986</v>
      </c>
      <c r="N2648">
        <v>18</v>
      </c>
      <c r="O2648">
        <v>0</v>
      </c>
      <c r="P2648">
        <v>6</v>
      </c>
      <c r="R2648" t="str">
        <v>Death Sentence</v>
      </c>
      <c r="S2648">
        <v>39123</v>
      </c>
      <c r="T2648">
        <v>2007</v>
      </c>
      <c r="U2648" t="str">
        <v>2000s</v>
      </c>
      <c r="V2648" t="str">
        <v>Color</v>
      </c>
      <c r="W2648" t="str">
        <v>Action</v>
      </c>
      <c r="X2648" t="str">
        <v>English</v>
      </c>
      <c r="Y2648" t="str">
        <v>USA</v>
      </c>
      <c r="Z2648" t="str">
        <v>R</v>
      </c>
      <c r="AA2648" t="str">
        <v>Aisha Tyler</v>
      </c>
      <c r="AB2648" t="str">
        <v>James Wan</v>
      </c>
      <c r="AC2648">
        <v>856</v>
      </c>
      <c r="AD2648">
        <v>3309</v>
      </c>
      <c r="AE2648">
        <v>0</v>
      </c>
      <c r="AF2648">
        <v>0</v>
      </c>
      <c r="AG2648">
        <v>6.8</v>
      </c>
      <c r="AH2648">
        <v>166</v>
      </c>
      <c r="AI2648">
        <v>111</v>
      </c>
      <c r="AJ2648">
        <v>9525276</v>
      </c>
    </row>
    <row r="2649" spans="1:36" x14ac:dyDescent="0.25">
      <c r="A2649" t="str">
        <v>House of 1000 Corpses</v>
      </c>
      <c r="B2649">
        <v>37642</v>
      </c>
      <c r="C2649">
        <v>2003</v>
      </c>
      <c r="D2649" t="str">
        <v>2000s</v>
      </c>
      <c r="E2649" t="str">
        <v>Black and White</v>
      </c>
      <c r="F2649" t="str">
        <v>Horror</v>
      </c>
      <c r="G2649" t="str">
        <v>English</v>
      </c>
      <c r="H2649" t="str">
        <v>USA</v>
      </c>
      <c r="I2649" t="str">
        <v>R</v>
      </c>
      <c r="J2649" t="str">
        <v>Sid Haig</v>
      </c>
      <c r="K2649" t="str">
        <v>Rob Zombie</v>
      </c>
      <c r="L2649">
        <v>1000</v>
      </c>
      <c r="M2649">
        <v>2444</v>
      </c>
      <c r="N2649">
        <v>0</v>
      </c>
      <c r="O2649">
        <v>0</v>
      </c>
      <c r="P2649">
        <v>6</v>
      </c>
      <c r="R2649" t="str">
        <v>Bullet to the Head</v>
      </c>
      <c r="S2649">
        <v>41177</v>
      </c>
      <c r="T2649">
        <v>2012</v>
      </c>
      <c r="U2649" t="str">
        <v>2010s</v>
      </c>
      <c r="V2649" t="str">
        <v>Color</v>
      </c>
      <c r="W2649" t="str">
        <v>Action</v>
      </c>
      <c r="X2649" t="str">
        <v>English</v>
      </c>
      <c r="Y2649" t="str">
        <v>USA</v>
      </c>
      <c r="Z2649" t="str">
        <v>R</v>
      </c>
      <c r="AA2649" t="str">
        <v>Sylvester Stallone</v>
      </c>
      <c r="AB2649" t="str">
        <v>Walter Hill</v>
      </c>
      <c r="AC2649">
        <v>13000</v>
      </c>
      <c r="AD2649">
        <v>25418</v>
      </c>
      <c r="AE2649">
        <v>394</v>
      </c>
      <c r="AF2649">
        <v>10000</v>
      </c>
      <c r="AG2649">
        <v>5.7</v>
      </c>
      <c r="AH2649">
        <v>279</v>
      </c>
      <c r="AI2649">
        <v>92</v>
      </c>
      <c r="AJ2649">
        <v>9483821</v>
      </c>
    </row>
    <row r="2650" spans="1:36" x14ac:dyDescent="0.25">
      <c r="A2650" t="str">
        <v>Harley Davidson and the Marlboro Man</v>
      </c>
      <c r="B2650">
        <v>33494</v>
      </c>
      <c r="C2650">
        <v>1991</v>
      </c>
      <c r="D2650" t="str">
        <v>1990s</v>
      </c>
      <c r="E2650" t="str">
        <v>Color</v>
      </c>
      <c r="F2650" t="str">
        <v>Action</v>
      </c>
      <c r="G2650" t="str">
        <v>English</v>
      </c>
      <c r="H2650" t="str">
        <v>USA</v>
      </c>
      <c r="I2650" t="str">
        <v>R</v>
      </c>
      <c r="J2650" t="str">
        <v>Vanessa Williams</v>
      </c>
      <c r="K2650" t="str">
        <v>Simon Wincer</v>
      </c>
      <c r="L2650">
        <v>1000</v>
      </c>
      <c r="M2650">
        <v>3671</v>
      </c>
      <c r="N2650">
        <v>23</v>
      </c>
      <c r="O2650">
        <v>0</v>
      </c>
      <c r="P2650">
        <v>6</v>
      </c>
      <c r="R2650" t="str">
        <v>The Red Violin</v>
      </c>
      <c r="S2650">
        <v>35941</v>
      </c>
      <c r="T2650">
        <v>1998</v>
      </c>
      <c r="U2650" t="str">
        <v>1990s</v>
      </c>
      <c r="V2650" t="str">
        <v>Color</v>
      </c>
      <c r="W2650" t="str">
        <v>Drama</v>
      </c>
      <c r="X2650" t="str">
        <v>French</v>
      </c>
      <c r="Y2650" t="str">
        <v>Canada</v>
      </c>
      <c r="Z2650" t="str">
        <v>R</v>
      </c>
      <c r="AA2650" t="str">
        <v>Johannes Silberschneider</v>
      </c>
      <c r="AB2650" t="str">
        <v>FranÃ§ois Girard</v>
      </c>
      <c r="AC2650">
        <v>24</v>
      </c>
      <c r="AD2650">
        <v>29</v>
      </c>
      <c r="AE2650">
        <v>63</v>
      </c>
      <c r="AF2650">
        <v>0</v>
      </c>
      <c r="AG2650">
        <v>7.7</v>
      </c>
      <c r="AH2650">
        <v>94</v>
      </c>
      <c r="AI2650">
        <v>130</v>
      </c>
      <c r="AJ2650">
        <v>9473382</v>
      </c>
    </row>
    <row r="2651" spans="1:36" x14ac:dyDescent="0.25">
      <c r="A2651" t="str">
        <v>Showdown in Little Tokyo</v>
      </c>
      <c r="B2651">
        <v>33322</v>
      </c>
      <c r="C2651">
        <v>1991</v>
      </c>
      <c r="D2651" t="str">
        <v>1990s</v>
      </c>
      <c r="E2651" t="str">
        <v>Color</v>
      </c>
      <c r="F2651" t="str">
        <v>Action</v>
      </c>
      <c r="G2651" t="str">
        <v>English</v>
      </c>
      <c r="H2651" t="str">
        <v>USA</v>
      </c>
      <c r="I2651" t="str">
        <v>R</v>
      </c>
      <c r="J2651" t="str">
        <v>Cary-Hiroyuki Tagawa</v>
      </c>
      <c r="K2651" t="str">
        <v>Mark L. Lester</v>
      </c>
      <c r="L2651">
        <v>1000</v>
      </c>
      <c r="M2651">
        <v>2404</v>
      </c>
      <c r="N2651">
        <v>73</v>
      </c>
      <c r="O2651">
        <v>0</v>
      </c>
      <c r="P2651">
        <v>6</v>
      </c>
      <c r="R2651" t="str">
        <v>She's the One</v>
      </c>
      <c r="S2651">
        <v>35418</v>
      </c>
      <c r="T2651">
        <v>1996</v>
      </c>
      <c r="U2651" t="str">
        <v>1990s</v>
      </c>
      <c r="V2651" t="str">
        <v>Color</v>
      </c>
      <c r="W2651" t="str">
        <v>Comedy</v>
      </c>
      <c r="X2651" t="str">
        <v>English</v>
      </c>
      <c r="Y2651" t="str">
        <v>USA</v>
      </c>
      <c r="Z2651" t="str">
        <v>R</v>
      </c>
      <c r="AA2651" t="str">
        <v>John Mahoney</v>
      </c>
      <c r="AB2651" t="str">
        <v>Edward Burns</v>
      </c>
      <c r="AC2651">
        <v>385</v>
      </c>
      <c r="AD2651">
        <v>995</v>
      </c>
      <c r="AE2651">
        <v>0</v>
      </c>
      <c r="AF2651">
        <v>453</v>
      </c>
      <c r="AG2651">
        <v>6.1</v>
      </c>
      <c r="AH2651">
        <v>43</v>
      </c>
      <c r="AI2651">
        <v>96</v>
      </c>
      <c r="AJ2651">
        <v>9449219</v>
      </c>
    </row>
    <row r="2652" spans="1:36" x14ac:dyDescent="0.25">
      <c r="A2652" t="str">
        <v>Blue Like Jazz</v>
      </c>
      <c r="B2652">
        <v>41072</v>
      </c>
      <c r="C2652">
        <v>2012</v>
      </c>
      <c r="D2652" t="str">
        <v>2010s</v>
      </c>
      <c r="E2652" t="str">
        <v>Color</v>
      </c>
      <c r="F2652" t="str">
        <v>Comedy</v>
      </c>
      <c r="G2652" t="str">
        <v>English</v>
      </c>
      <c r="H2652" t="str">
        <v>USA</v>
      </c>
      <c r="I2652" t="str">
        <v>PG-13</v>
      </c>
      <c r="J2652" t="str">
        <v>Jason Marsden</v>
      </c>
      <c r="K2652" t="str">
        <v>Steve Taylor</v>
      </c>
      <c r="L2652">
        <v>1000</v>
      </c>
      <c r="M2652">
        <v>1805</v>
      </c>
      <c r="N2652">
        <v>14</v>
      </c>
      <c r="O2652">
        <v>0</v>
      </c>
      <c r="P2652">
        <v>6</v>
      </c>
      <c r="R2652" t="str">
        <v>Once</v>
      </c>
      <c r="S2652">
        <v>39214</v>
      </c>
      <c r="T2652">
        <v>2007</v>
      </c>
      <c r="U2652" t="str">
        <v>2000s</v>
      </c>
      <c r="V2652" t="str">
        <v>Color</v>
      </c>
      <c r="W2652" t="str">
        <v>Drama</v>
      </c>
      <c r="X2652" t="str">
        <v>English</v>
      </c>
      <c r="Y2652" t="str">
        <v>Ireland</v>
      </c>
      <c r="Z2652" t="str">
        <v>R</v>
      </c>
      <c r="AA2652" t="str">
        <v>Glen Hansard</v>
      </c>
      <c r="AB2652" t="str">
        <v>John Carney</v>
      </c>
      <c r="AC2652">
        <v>200</v>
      </c>
      <c r="AD2652">
        <v>332</v>
      </c>
      <c r="AE2652">
        <v>109</v>
      </c>
      <c r="AF2652">
        <v>26000</v>
      </c>
      <c r="AG2652">
        <v>7.9</v>
      </c>
      <c r="AH2652">
        <v>232</v>
      </c>
      <c r="AI2652">
        <v>85</v>
      </c>
      <c r="AJ2652">
        <v>9437933</v>
      </c>
    </row>
    <row r="2653" spans="1:36" x14ac:dyDescent="0.25">
      <c r="A2653" t="str">
        <v>Nomad: The Warrior</v>
      </c>
      <c r="B2653">
        <v>38617</v>
      </c>
      <c r="C2653">
        <v>2005</v>
      </c>
      <c r="D2653" t="str">
        <v>2000s</v>
      </c>
      <c r="E2653" t="str">
        <v>Color</v>
      </c>
      <c r="F2653" t="str">
        <v>Drama</v>
      </c>
      <c r="G2653" t="str">
        <v>Kazakh</v>
      </c>
      <c r="H2653" t="str">
        <v>France</v>
      </c>
      <c r="I2653" t="str">
        <v>R</v>
      </c>
      <c r="J2653" t="str">
        <v>Jay Hernandez</v>
      </c>
      <c r="K2653" t="str">
        <v>Sergey Bodrov</v>
      </c>
      <c r="L2653">
        <v>1000</v>
      </c>
      <c r="M2653">
        <v>2115</v>
      </c>
      <c r="N2653">
        <v>44</v>
      </c>
      <c r="O2653">
        <v>265</v>
      </c>
      <c r="P2653">
        <v>6</v>
      </c>
      <c r="R2653" t="str">
        <v>Away We Go</v>
      </c>
      <c r="S2653">
        <v>40118</v>
      </c>
      <c r="T2653">
        <v>2009</v>
      </c>
      <c r="U2653" t="str">
        <v>2000s</v>
      </c>
      <c r="V2653" t="str">
        <v>Color</v>
      </c>
      <c r="W2653" t="str">
        <v>Comedy</v>
      </c>
      <c r="X2653" t="str">
        <v>English</v>
      </c>
      <c r="Y2653" t="str">
        <v>USA</v>
      </c>
      <c r="Z2653" t="str">
        <v>R</v>
      </c>
      <c r="AA2653" t="str">
        <v>Catherine O'Hara</v>
      </c>
      <c r="AB2653" t="str">
        <v>Sam Mendes</v>
      </c>
      <c r="AC2653">
        <v>925</v>
      </c>
      <c r="AD2653">
        <v>1997</v>
      </c>
      <c r="AE2653">
        <v>0</v>
      </c>
      <c r="AF2653">
        <v>7000</v>
      </c>
      <c r="AG2653">
        <v>7.1</v>
      </c>
      <c r="AH2653">
        <v>217</v>
      </c>
      <c r="AI2653">
        <v>98</v>
      </c>
      <c r="AJ2653">
        <v>9430988</v>
      </c>
    </row>
    <row r="2654" spans="1:36" x14ac:dyDescent="0.25">
      <c r="A2654" t="str">
        <v>Domino</v>
      </c>
      <c r="B2654">
        <v>38548</v>
      </c>
      <c r="C2654">
        <v>2005</v>
      </c>
      <c r="D2654" t="str">
        <v>2000s</v>
      </c>
      <c r="E2654" t="str">
        <v>Color</v>
      </c>
      <c r="F2654" t="str">
        <v>Action</v>
      </c>
      <c r="G2654" t="str">
        <v>English</v>
      </c>
      <c r="H2654" t="str">
        <v>France</v>
      </c>
      <c r="I2654" t="str">
        <v>R</v>
      </c>
      <c r="J2654" t="str">
        <v>Ian Ziering</v>
      </c>
      <c r="K2654" t="str">
        <v>Tony Scott</v>
      </c>
      <c r="L2654">
        <v>984</v>
      </c>
      <c r="M2654">
        <v>5702</v>
      </c>
      <c r="N2654">
        <v>12000</v>
      </c>
      <c r="O2654">
        <v>0</v>
      </c>
      <c r="P2654">
        <v>6</v>
      </c>
      <c r="R2654" t="str">
        <v>Fun Size</v>
      </c>
      <c r="S2654">
        <v>41206</v>
      </c>
      <c r="T2654">
        <v>2012</v>
      </c>
      <c r="U2654" t="str">
        <v>2010s</v>
      </c>
      <c r="V2654" t="str">
        <v>Color</v>
      </c>
      <c r="W2654" t="str">
        <v>Adventure</v>
      </c>
      <c r="X2654" t="str">
        <v>English</v>
      </c>
      <c r="Y2654" t="str">
        <v>USA</v>
      </c>
      <c r="Z2654" t="str">
        <v>PG-13</v>
      </c>
      <c r="AA2654" t="str">
        <v>Thomas McDonell</v>
      </c>
      <c r="AB2654" t="str">
        <v>Josh Schwartz</v>
      </c>
      <c r="AC2654">
        <v>962</v>
      </c>
      <c r="AD2654">
        <v>3715</v>
      </c>
      <c r="AE2654">
        <v>90</v>
      </c>
      <c r="AF2654">
        <v>0</v>
      </c>
      <c r="AG2654">
        <v>5.4</v>
      </c>
      <c r="AH2654">
        <v>77</v>
      </c>
      <c r="AI2654">
        <v>86</v>
      </c>
      <c r="AJ2654">
        <v>9402410</v>
      </c>
    </row>
    <row r="2655" spans="1:36" x14ac:dyDescent="0.25">
      <c r="A2655" t="str">
        <v>The Other Woman</v>
      </c>
      <c r="B2655">
        <v>41727</v>
      </c>
      <c r="C2655">
        <v>2014</v>
      </c>
      <c r="D2655" t="str">
        <v>2010s</v>
      </c>
      <c r="E2655" t="str">
        <v>Color</v>
      </c>
      <c r="F2655" t="str">
        <v>Comedy</v>
      </c>
      <c r="G2655" t="str">
        <v>English</v>
      </c>
      <c r="H2655" t="str">
        <v>USA</v>
      </c>
      <c r="I2655" t="str">
        <v>PG-13</v>
      </c>
      <c r="J2655" t="str">
        <v>Don Johnson</v>
      </c>
      <c r="K2655" t="str">
        <v>Nick Cassavetes</v>
      </c>
      <c r="L2655">
        <v>982</v>
      </c>
      <c r="M2655">
        <v>2357</v>
      </c>
      <c r="N2655">
        <v>415</v>
      </c>
      <c r="O2655">
        <v>16000</v>
      </c>
      <c r="P2655">
        <v>6</v>
      </c>
      <c r="R2655" t="str">
        <v>Black Snake Moan</v>
      </c>
      <c r="S2655">
        <v>39051</v>
      </c>
      <c r="T2655">
        <v>2006</v>
      </c>
      <c r="U2655" t="str">
        <v>2000s</v>
      </c>
      <c r="V2655" t="str">
        <v>Black and White</v>
      </c>
      <c r="W2655" t="str">
        <v>Drama</v>
      </c>
      <c r="X2655" t="str">
        <v>English</v>
      </c>
      <c r="Y2655" t="str">
        <v>USA</v>
      </c>
      <c r="Z2655" t="str">
        <v>R</v>
      </c>
      <c r="AA2655" t="str">
        <v>Justin Timberlake</v>
      </c>
      <c r="AB2655" t="str">
        <v>Craig Brewer</v>
      </c>
      <c r="AC2655">
        <v>3000</v>
      </c>
      <c r="AD2655">
        <v>5012</v>
      </c>
      <c r="AE2655">
        <v>153</v>
      </c>
      <c r="AF2655">
        <v>0</v>
      </c>
      <c r="AG2655">
        <v>7</v>
      </c>
      <c r="AH2655">
        <v>197</v>
      </c>
      <c r="AI2655">
        <v>116</v>
      </c>
      <c r="AJ2655">
        <v>9396487</v>
      </c>
    </row>
    <row r="2656" spans="1:36" x14ac:dyDescent="0.25">
      <c r="A2656" t="str">
        <v>1911</v>
      </c>
      <c r="B2656">
        <v>40858</v>
      </c>
      <c r="C2656">
        <v>2011</v>
      </c>
      <c r="D2656" t="str">
        <v>2010s</v>
      </c>
      <c r="E2656" t="str">
        <v>Color</v>
      </c>
      <c r="F2656" t="str">
        <v>Action</v>
      </c>
      <c r="G2656" t="str">
        <v>Mandarin</v>
      </c>
      <c r="H2656" t="str">
        <v>China</v>
      </c>
      <c r="I2656" t="str">
        <v>R</v>
      </c>
      <c r="J2656" t="str">
        <v>Bingbing Li</v>
      </c>
      <c r="K2656" t="str">
        <v>Li Zhang</v>
      </c>
      <c r="L2656">
        <v>974</v>
      </c>
      <c r="M2656">
        <v>1887</v>
      </c>
      <c r="N2656">
        <v>0</v>
      </c>
      <c r="O2656">
        <v>0</v>
      </c>
      <c r="P2656">
        <v>6</v>
      </c>
      <c r="R2656" t="str">
        <v>Dragonball: Evolution</v>
      </c>
      <c r="S2656">
        <v>40154</v>
      </c>
      <c r="T2656">
        <v>2009</v>
      </c>
      <c r="U2656" t="str">
        <v>2000s</v>
      </c>
      <c r="V2656" t="str">
        <v>Color</v>
      </c>
      <c r="W2656" t="str">
        <v>Action</v>
      </c>
      <c r="X2656" t="str">
        <v>English</v>
      </c>
      <c r="Y2656" t="str">
        <v>USA</v>
      </c>
      <c r="Z2656" t="str">
        <v>PG</v>
      </c>
      <c r="AA2656" t="str">
        <v>Ian Whyte</v>
      </c>
      <c r="AB2656" t="str">
        <v>James Wong</v>
      </c>
      <c r="AC2656">
        <v>473</v>
      </c>
      <c r="AD2656">
        <v>1100</v>
      </c>
      <c r="AE2656">
        <v>70</v>
      </c>
      <c r="AF2656">
        <v>0</v>
      </c>
      <c r="AG2656">
        <v>2.7</v>
      </c>
      <c r="AH2656">
        <v>130</v>
      </c>
      <c r="AI2656">
        <v>100</v>
      </c>
      <c r="AJ2656">
        <v>9353573</v>
      </c>
    </row>
    <row r="2657" spans="1:36" x14ac:dyDescent="0.25">
      <c r="A2657" t="str">
        <v>Critical Care</v>
      </c>
      <c r="B2657">
        <v>35496</v>
      </c>
      <c r="C2657">
        <v>1997</v>
      </c>
      <c r="D2657" t="str">
        <v>1990s</v>
      </c>
      <c r="E2657" t="str">
        <v>Color</v>
      </c>
      <c r="F2657" t="str">
        <v>Comedy</v>
      </c>
      <c r="G2657" t="str">
        <v>English</v>
      </c>
      <c r="H2657" t="str">
        <v>Australia</v>
      </c>
      <c r="I2657" t="str">
        <v>R</v>
      </c>
      <c r="J2657" t="str">
        <v>Kyra Sedgwick</v>
      </c>
      <c r="K2657" t="str">
        <v>Sidney Lumet</v>
      </c>
      <c r="L2657">
        <v>941</v>
      </c>
      <c r="M2657">
        <v>3099</v>
      </c>
      <c r="N2657">
        <v>0</v>
      </c>
      <c r="O2657">
        <v>88</v>
      </c>
      <c r="P2657">
        <v>6</v>
      </c>
      <c r="R2657" t="str">
        <v>Stone Cold</v>
      </c>
      <c r="S2657">
        <v>33399</v>
      </c>
      <c r="T2657">
        <v>1991</v>
      </c>
      <c r="U2657" t="str">
        <v>1990s</v>
      </c>
      <c r="V2657" t="str">
        <v>Color</v>
      </c>
      <c r="W2657" t="str">
        <v>Action</v>
      </c>
      <c r="X2657" t="str">
        <v>English</v>
      </c>
      <c r="Y2657" t="str">
        <v>USA</v>
      </c>
      <c r="Z2657" t="str">
        <v>R</v>
      </c>
      <c r="AA2657" t="str">
        <v>Brian Bosworth</v>
      </c>
      <c r="AB2657" t="str">
        <v>Craig R. Baxley</v>
      </c>
      <c r="AC2657">
        <v>174</v>
      </c>
      <c r="AD2657">
        <v>583</v>
      </c>
      <c r="AE2657">
        <v>22</v>
      </c>
      <c r="AF2657">
        <v>0</v>
      </c>
      <c r="AG2657">
        <v>5.9</v>
      </c>
      <c r="AH2657">
        <v>27</v>
      </c>
      <c r="AI2657">
        <v>88</v>
      </c>
      <c r="AJ2657">
        <v>9286314</v>
      </c>
    </row>
    <row r="2658" spans="1:36" x14ac:dyDescent="0.25">
      <c r="A2658" t="str">
        <v>For a Good Time, Call...</v>
      </c>
      <c r="B2658">
        <v>41193</v>
      </c>
      <c r="C2658">
        <v>2012</v>
      </c>
      <c r="D2658" t="str">
        <v>2010s</v>
      </c>
      <c r="E2658" t="str">
        <v>Color</v>
      </c>
      <c r="F2658" t="str">
        <v>Comedy</v>
      </c>
      <c r="G2658" t="str">
        <v>English</v>
      </c>
      <c r="H2658" t="str">
        <v>USA</v>
      </c>
      <c r="I2658" t="str">
        <v>R</v>
      </c>
      <c r="J2658" t="str">
        <v>James Wolk</v>
      </c>
      <c r="K2658" t="str">
        <v>Jamie Travis</v>
      </c>
      <c r="L2658">
        <v>938</v>
      </c>
      <c r="M2658">
        <v>3770</v>
      </c>
      <c r="N2658">
        <v>15</v>
      </c>
      <c r="O2658">
        <v>0</v>
      </c>
      <c r="P2658">
        <v>6</v>
      </c>
      <c r="R2658" t="str">
        <v>Bernie</v>
      </c>
      <c r="S2658">
        <v>40572</v>
      </c>
      <c r="T2658">
        <v>2011</v>
      </c>
      <c r="U2658" t="str">
        <v>2010s</v>
      </c>
      <c r="V2658" t="str">
        <v>Color</v>
      </c>
      <c r="W2658" t="str">
        <v>Comedy</v>
      </c>
      <c r="X2658" t="str">
        <v>English</v>
      </c>
      <c r="Y2658" t="str">
        <v>USA</v>
      </c>
      <c r="Z2658" t="str">
        <v>PG-13</v>
      </c>
      <c r="AA2658" t="str">
        <v>Matthew McConaughey</v>
      </c>
      <c r="AB2658" t="str">
        <v>Richard Linklater</v>
      </c>
      <c r="AC2658">
        <v>11000</v>
      </c>
      <c r="AD2658">
        <v>11328</v>
      </c>
      <c r="AE2658">
        <v>0</v>
      </c>
      <c r="AF2658">
        <v>15000</v>
      </c>
      <c r="AG2658">
        <v>6.8</v>
      </c>
      <c r="AH2658">
        <v>231</v>
      </c>
      <c r="AI2658">
        <v>99</v>
      </c>
      <c r="AJ2658">
        <v>9203192</v>
      </c>
    </row>
    <row r="2659" spans="1:36" x14ac:dyDescent="0.25">
      <c r="A2659" t="str">
        <v>The Hunted</v>
      </c>
      <c r="B2659">
        <v>37703</v>
      </c>
      <c r="C2659">
        <v>2003</v>
      </c>
      <c r="D2659" t="str">
        <v>2000s</v>
      </c>
      <c r="E2659" t="str">
        <v>Color</v>
      </c>
      <c r="F2659" t="str">
        <v>Action</v>
      </c>
      <c r="G2659" t="str">
        <v>English</v>
      </c>
      <c r="H2659" t="str">
        <v>USA</v>
      </c>
      <c r="I2659" t="str">
        <v>R</v>
      </c>
      <c r="J2659" t="str">
        <v>Connie Nielsen</v>
      </c>
      <c r="K2659" t="str">
        <v>William Friedkin</v>
      </c>
      <c r="L2659">
        <v>933</v>
      </c>
      <c r="M2659">
        <v>2248</v>
      </c>
      <c r="N2659">
        <v>607</v>
      </c>
      <c r="O2659">
        <v>0</v>
      </c>
      <c r="P2659">
        <v>6</v>
      </c>
      <c r="R2659" t="str">
        <v>A Serious Man</v>
      </c>
      <c r="S2659">
        <v>39859</v>
      </c>
      <c r="T2659">
        <v>2009</v>
      </c>
      <c r="U2659" t="str">
        <v>2000s</v>
      </c>
      <c r="V2659" t="str">
        <v>Color</v>
      </c>
      <c r="W2659" t="str">
        <v>Comedy</v>
      </c>
      <c r="X2659" t="str">
        <v>English</v>
      </c>
      <c r="Y2659" t="str">
        <v>USA</v>
      </c>
      <c r="Z2659" t="str">
        <v>R</v>
      </c>
      <c r="AA2659" t="str">
        <v>Michael Stuhlbarg</v>
      </c>
      <c r="AB2659" t="str">
        <v>Ethan Coen</v>
      </c>
      <c r="AC2659">
        <v>816</v>
      </c>
      <c r="AD2659">
        <v>1120</v>
      </c>
      <c r="AE2659">
        <v>1000</v>
      </c>
      <c r="AF2659">
        <v>10000</v>
      </c>
      <c r="AG2659">
        <v>7</v>
      </c>
      <c r="AH2659">
        <v>341</v>
      </c>
      <c r="AI2659">
        <v>106</v>
      </c>
      <c r="AJ2659">
        <v>9190525</v>
      </c>
    </row>
    <row r="2660" spans="1:36" x14ac:dyDescent="0.25">
      <c r="A2660" t="str">
        <v>Soldier</v>
      </c>
      <c r="B2660">
        <v>35961</v>
      </c>
      <c r="C2660">
        <v>1998</v>
      </c>
      <c r="D2660" t="str">
        <v>1990s</v>
      </c>
      <c r="E2660" t="str">
        <v>Color</v>
      </c>
      <c r="F2660" t="str">
        <v>Action</v>
      </c>
      <c r="G2660" t="str">
        <v>English</v>
      </c>
      <c r="H2660" t="str">
        <v>UK</v>
      </c>
      <c r="I2660" t="str">
        <v>R</v>
      </c>
      <c r="J2660" t="str">
        <v>Connie Nielsen</v>
      </c>
      <c r="K2660" t="str">
        <v>Paul W.S. Anderson</v>
      </c>
      <c r="L2660">
        <v>933</v>
      </c>
      <c r="M2660">
        <v>2542</v>
      </c>
      <c r="N2660">
        <v>545</v>
      </c>
      <c r="O2660">
        <v>0</v>
      </c>
      <c r="P2660">
        <v>6</v>
      </c>
      <c r="R2660" t="str">
        <v>You Can Count on Me</v>
      </c>
      <c r="S2660">
        <v>36794</v>
      </c>
      <c r="T2660">
        <v>2000</v>
      </c>
      <c r="U2660" t="str">
        <v>2000s</v>
      </c>
      <c r="V2660" t="str">
        <v>Color</v>
      </c>
      <c r="W2660" t="str">
        <v>Drama</v>
      </c>
      <c r="X2660" t="str">
        <v>English</v>
      </c>
      <c r="Y2660" t="str">
        <v>USA</v>
      </c>
      <c r="Z2660" t="str">
        <v>R</v>
      </c>
      <c r="AA2660" t="str">
        <v>Matthew Broderick</v>
      </c>
      <c r="AB2660" t="str">
        <v>Kenneth Lonergan</v>
      </c>
      <c r="AC2660">
        <v>2000</v>
      </c>
      <c r="AD2660">
        <v>4288</v>
      </c>
      <c r="AE2660">
        <v>50</v>
      </c>
      <c r="AF2660">
        <v>756</v>
      </c>
      <c r="AG2660">
        <v>7.7</v>
      </c>
      <c r="AH2660">
        <v>122</v>
      </c>
      <c r="AI2660">
        <v>111</v>
      </c>
      <c r="AJ2660">
        <v>9180275</v>
      </c>
    </row>
    <row r="2661" spans="1:36" x14ac:dyDescent="0.25">
      <c r="A2661" t="str">
        <v>The Shadow</v>
      </c>
      <c r="B2661">
        <v>34602</v>
      </c>
      <c r="C2661">
        <v>1994</v>
      </c>
      <c r="D2661" t="str">
        <v>1990s</v>
      </c>
      <c r="E2661" t="str">
        <v>Color</v>
      </c>
      <c r="F2661" t="str">
        <v>Action</v>
      </c>
      <c r="G2661" t="str">
        <v>English</v>
      </c>
      <c r="H2661" t="str">
        <v>USA</v>
      </c>
      <c r="I2661" t="str">
        <v>PG-13</v>
      </c>
      <c r="J2661" t="str">
        <v>Jonathan Winters</v>
      </c>
      <c r="K2661" t="str">
        <v>Russell Mulcahy</v>
      </c>
      <c r="L2661">
        <v>924</v>
      </c>
      <c r="M2661">
        <v>2711</v>
      </c>
      <c r="N2661">
        <v>85</v>
      </c>
      <c r="O2661">
        <v>0</v>
      </c>
      <c r="P2661">
        <v>6</v>
      </c>
      <c r="R2661" t="str">
        <v>Get Low</v>
      </c>
      <c r="S2661">
        <v>40049</v>
      </c>
      <c r="T2661">
        <v>2009</v>
      </c>
      <c r="U2661" t="str">
        <v>2000s</v>
      </c>
      <c r="V2661" t="str">
        <v>Color</v>
      </c>
      <c r="W2661" t="str">
        <v>Drama</v>
      </c>
      <c r="X2661" t="str">
        <v>English</v>
      </c>
      <c r="Y2661" t="str">
        <v>USA</v>
      </c>
      <c r="Z2661" t="str">
        <v>PG-13</v>
      </c>
      <c r="AA2661" t="str">
        <v>Bill Murray</v>
      </c>
      <c r="AB2661" t="str">
        <v>Aaron Schneider</v>
      </c>
      <c r="AC2661">
        <v>13000</v>
      </c>
      <c r="AD2661">
        <v>19330</v>
      </c>
      <c r="AE2661">
        <v>11</v>
      </c>
      <c r="AF2661">
        <v>0</v>
      </c>
      <c r="AG2661">
        <v>7.1</v>
      </c>
      <c r="AH2661">
        <v>160</v>
      </c>
      <c r="AI2661">
        <v>100</v>
      </c>
      <c r="AJ2661">
        <v>9176553</v>
      </c>
    </row>
    <row r="2662" spans="1:36" x14ac:dyDescent="0.25">
      <c r="A2662" t="str">
        <v>Multiplicity</v>
      </c>
      <c r="B2662">
        <v>35326</v>
      </c>
      <c r="C2662">
        <v>1996</v>
      </c>
      <c r="D2662" t="str">
        <v>1990s</v>
      </c>
      <c r="E2662" t="str">
        <v>Color</v>
      </c>
      <c r="F2662" t="str">
        <v>Comedy</v>
      </c>
      <c r="G2662" t="str">
        <v>English</v>
      </c>
      <c r="H2662" t="str">
        <v>USA</v>
      </c>
      <c r="I2662" t="str">
        <v>PG-13</v>
      </c>
      <c r="J2662" t="str">
        <v>John de Lancie</v>
      </c>
      <c r="K2662" t="str">
        <v>Harold Ramis</v>
      </c>
      <c r="L2662">
        <v>905</v>
      </c>
      <c r="M2662">
        <v>2348</v>
      </c>
      <c r="N2662">
        <v>11000</v>
      </c>
      <c r="O2662">
        <v>0</v>
      </c>
      <c r="P2662">
        <v>6</v>
      </c>
      <c r="R2662" t="str">
        <v>A Mighty Heart</v>
      </c>
      <c r="S2662">
        <v>39110</v>
      </c>
      <c r="T2662">
        <v>2007</v>
      </c>
      <c r="U2662" t="str">
        <v>2000s</v>
      </c>
      <c r="V2662" t="str">
        <v>Color</v>
      </c>
      <c r="W2662" t="str">
        <v>Biography</v>
      </c>
      <c r="X2662" t="str">
        <v>English</v>
      </c>
      <c r="Y2662" t="str">
        <v>USA</v>
      </c>
      <c r="Z2662" t="str">
        <v>R</v>
      </c>
      <c r="AA2662" t="str">
        <v>Angelina Jolie Pitt</v>
      </c>
      <c r="AB2662" t="str">
        <v>Michael Winterbottom</v>
      </c>
      <c r="AC2662">
        <v>11000</v>
      </c>
      <c r="AD2662">
        <v>12178</v>
      </c>
      <c r="AE2662">
        <v>187</v>
      </c>
      <c r="AF2662">
        <v>923</v>
      </c>
      <c r="AG2662">
        <v>6.7</v>
      </c>
      <c r="AH2662">
        <v>190</v>
      </c>
      <c r="AI2662">
        <v>108</v>
      </c>
      <c r="AJ2662">
        <v>9172810</v>
      </c>
    </row>
    <row r="2663" spans="1:36" x14ac:dyDescent="0.25">
      <c r="A2663" t="str">
        <v>Pathology</v>
      </c>
      <c r="B2663">
        <v>39570</v>
      </c>
      <c r="C2663">
        <v>2008</v>
      </c>
      <c r="D2663" t="str">
        <v>2000s</v>
      </c>
      <c r="E2663" t="str">
        <v>Color</v>
      </c>
      <c r="F2663" t="str">
        <v>Crime</v>
      </c>
      <c r="G2663" t="str">
        <v>English</v>
      </c>
      <c r="H2663" t="str">
        <v>USA</v>
      </c>
      <c r="I2663" t="str">
        <v>R</v>
      </c>
      <c r="J2663" t="str">
        <v>John de Lancie</v>
      </c>
      <c r="K2663" t="str">
        <v>Marc SchÃ¶lermann</v>
      </c>
      <c r="L2663">
        <v>905</v>
      </c>
      <c r="M2663">
        <v>3185</v>
      </c>
      <c r="N2663">
        <v>3</v>
      </c>
      <c r="O2663">
        <v>3000</v>
      </c>
      <c r="P2663">
        <v>6</v>
      </c>
      <c r="R2663" t="str">
        <v>What's Eating Gilbert Grape</v>
      </c>
      <c r="S2663">
        <v>34090</v>
      </c>
      <c r="T2663">
        <v>1993</v>
      </c>
      <c r="U2663" t="str">
        <v>1990s</v>
      </c>
      <c r="V2663" t="str">
        <v>Color</v>
      </c>
      <c r="W2663" t="str">
        <v>Drama</v>
      </c>
      <c r="X2663" t="str">
        <v>English</v>
      </c>
      <c r="Y2663" t="str">
        <v>USA</v>
      </c>
      <c r="Z2663" t="str">
        <v>PG-13</v>
      </c>
      <c r="AA2663" t="str">
        <v>Johnny Depp</v>
      </c>
      <c r="AB2663" t="str">
        <v>Lasse HallstrÃ¶m</v>
      </c>
      <c r="AC2663">
        <v>40000</v>
      </c>
      <c r="AD2663">
        <v>69746</v>
      </c>
      <c r="AE2663">
        <v>529</v>
      </c>
      <c r="AF2663">
        <v>14000</v>
      </c>
      <c r="AG2663">
        <v>7.8</v>
      </c>
      <c r="AH2663">
        <v>80</v>
      </c>
      <c r="AI2663">
        <v>118</v>
      </c>
      <c r="AJ2663">
        <v>9170214</v>
      </c>
    </row>
    <row r="2664" spans="1:36" x14ac:dyDescent="0.25">
      <c r="A2664" t="str">
        <v>Transformers: Revenge of the Fallen</v>
      </c>
      <c r="B2664">
        <v>39868</v>
      </c>
      <c r="C2664">
        <v>2009</v>
      </c>
      <c r="D2664" t="str">
        <v>2000s</v>
      </c>
      <c r="E2664" t="str">
        <v>Color</v>
      </c>
      <c r="F2664" t="str">
        <v>Action</v>
      </c>
      <c r="G2664" t="str">
        <v>English</v>
      </c>
      <c r="H2664" t="str">
        <v>USA</v>
      </c>
      <c r="I2664" t="str">
        <v>PG-13</v>
      </c>
      <c r="J2664" t="str">
        <v>Glenn Morshower</v>
      </c>
      <c r="K2664" t="str">
        <v>Michael Bay</v>
      </c>
      <c r="L2664">
        <v>894</v>
      </c>
      <c r="M2664">
        <v>3218</v>
      </c>
      <c r="N2664">
        <v>0</v>
      </c>
      <c r="O2664">
        <v>0</v>
      </c>
      <c r="P2664">
        <v>6</v>
      </c>
      <c r="R2664" t="str">
        <v>A Single Man</v>
      </c>
      <c r="S2664">
        <v>40110</v>
      </c>
      <c r="T2664">
        <v>2009</v>
      </c>
      <c r="U2664" t="str">
        <v>2000s</v>
      </c>
      <c r="V2664" t="str">
        <v>Color</v>
      </c>
      <c r="W2664" t="str">
        <v>Drama</v>
      </c>
      <c r="X2664" t="str">
        <v>English</v>
      </c>
      <c r="Y2664" t="str">
        <v>USA</v>
      </c>
      <c r="Z2664" t="str">
        <v>R</v>
      </c>
      <c r="AA2664" t="str">
        <v>Colin Firth</v>
      </c>
      <c r="AB2664" t="str">
        <v>Tom Ford</v>
      </c>
      <c r="AC2664">
        <v>14000</v>
      </c>
      <c r="AD2664">
        <v>14816</v>
      </c>
      <c r="AE2664">
        <v>192</v>
      </c>
      <c r="AF2664">
        <v>16000</v>
      </c>
      <c r="AG2664">
        <v>7.6</v>
      </c>
      <c r="AH2664">
        <v>281</v>
      </c>
      <c r="AI2664">
        <v>99</v>
      </c>
      <c r="AJ2664">
        <v>9166863</v>
      </c>
    </row>
    <row r="2665" spans="1:36" x14ac:dyDescent="0.25">
      <c r="A2665" t="str">
        <v>Home Run</v>
      </c>
      <c r="B2665">
        <v>41532</v>
      </c>
      <c r="C2665">
        <v>2013</v>
      </c>
      <c r="D2665" t="str">
        <v>2010s</v>
      </c>
      <c r="E2665" t="str">
        <v>Color</v>
      </c>
      <c r="F2665" t="str">
        <v>Drama</v>
      </c>
      <c r="G2665" t="str">
        <v>English</v>
      </c>
      <c r="H2665" t="str">
        <v>USA</v>
      </c>
      <c r="I2665" t="str">
        <v>PG-13</v>
      </c>
      <c r="J2665" t="str">
        <v>Vivica A. Fox</v>
      </c>
      <c r="K2665" t="str">
        <v>David Boyd</v>
      </c>
      <c r="L2665">
        <v>890</v>
      </c>
      <c r="M2665">
        <v>2681</v>
      </c>
      <c r="N2665">
        <v>29</v>
      </c>
      <c r="O2665">
        <v>0</v>
      </c>
      <c r="P2665">
        <v>6</v>
      </c>
      <c r="R2665" t="str">
        <v>Peeples</v>
      </c>
      <c r="S2665">
        <v>41306</v>
      </c>
      <c r="T2665">
        <v>2013</v>
      </c>
      <c r="U2665" t="str">
        <v>2010s</v>
      </c>
      <c r="V2665" t="str">
        <v>Color</v>
      </c>
      <c r="W2665" t="str">
        <v>Comedy</v>
      </c>
      <c r="X2665" t="str">
        <v>English</v>
      </c>
      <c r="Y2665" t="str">
        <v>USA</v>
      </c>
      <c r="Z2665" t="str">
        <v>PG-13</v>
      </c>
      <c r="AA2665" t="str">
        <v>Tyler James Williams</v>
      </c>
      <c r="AB2665" t="str">
        <v>Tina Gordon Chism</v>
      </c>
      <c r="AC2665">
        <v>931</v>
      </c>
      <c r="AD2665">
        <v>3322</v>
      </c>
      <c r="AE2665">
        <v>24</v>
      </c>
      <c r="AF2665">
        <v>0</v>
      </c>
      <c r="AG2665">
        <v>5.3</v>
      </c>
      <c r="AH2665">
        <v>43</v>
      </c>
      <c r="AI2665">
        <v>95</v>
      </c>
      <c r="AJ2665">
        <v>9123834</v>
      </c>
    </row>
    <row r="2666" spans="1:36" x14ac:dyDescent="0.25">
      <c r="A2666" t="str">
        <v>The SpongeBob Movie: Sponge Out of Water</v>
      </c>
      <c r="B2666">
        <v>42119</v>
      </c>
      <c r="C2666">
        <v>2015</v>
      </c>
      <c r="D2666" t="str">
        <v>2010s</v>
      </c>
      <c r="E2666" t="str">
        <v>Color</v>
      </c>
      <c r="F2666" t="str">
        <v>Adventure</v>
      </c>
      <c r="G2666" t="str">
        <v>English</v>
      </c>
      <c r="H2666" t="str">
        <v>USA</v>
      </c>
      <c r="I2666" t="str">
        <v>PG</v>
      </c>
      <c r="J2666" t="str">
        <v>Tim Conway</v>
      </c>
      <c r="K2666" t="str">
        <v>Paul Tibbitt</v>
      </c>
      <c r="L2666">
        <v>870</v>
      </c>
      <c r="M2666">
        <v>5217</v>
      </c>
      <c r="N2666">
        <v>5</v>
      </c>
      <c r="O2666">
        <v>16000</v>
      </c>
      <c r="P2666">
        <v>6</v>
      </c>
      <c r="R2666" t="str">
        <v>Superbabies: Baby Geniuses 2</v>
      </c>
      <c r="S2666">
        <v>37997</v>
      </c>
      <c r="T2666">
        <v>2004</v>
      </c>
      <c r="U2666" t="str">
        <v>2000s</v>
      </c>
      <c r="V2666" t="str">
        <v>Color</v>
      </c>
      <c r="W2666" t="str">
        <v>Comedy</v>
      </c>
      <c r="X2666" t="str">
        <v>English</v>
      </c>
      <c r="Y2666" t="str">
        <v>Germany</v>
      </c>
      <c r="Z2666" t="str">
        <v>PG</v>
      </c>
      <c r="AA2666" t="str">
        <v>Scott Baio</v>
      </c>
      <c r="AB2666" t="str">
        <v>Bob Clark</v>
      </c>
      <c r="AC2666">
        <v>650</v>
      </c>
      <c r="AD2666">
        <v>1343</v>
      </c>
      <c r="AE2666">
        <v>84</v>
      </c>
      <c r="AF2666">
        <v>0</v>
      </c>
      <c r="AG2666">
        <v>1.9</v>
      </c>
      <c r="AH2666">
        <v>32</v>
      </c>
      <c r="AI2666">
        <v>88</v>
      </c>
      <c r="AJ2666">
        <v>9109322</v>
      </c>
    </row>
    <row r="2667" spans="1:36" x14ac:dyDescent="0.25">
      <c r="A2667" t="str">
        <v>Broken Arrow</v>
      </c>
      <c r="B2667">
        <v>35138</v>
      </c>
      <c r="C2667">
        <v>1996</v>
      </c>
      <c r="D2667" t="str">
        <v>1990s</v>
      </c>
      <c r="E2667" t="str">
        <v>Color</v>
      </c>
      <c r="F2667" t="str">
        <v>Action</v>
      </c>
      <c r="G2667" t="str">
        <v>English</v>
      </c>
      <c r="H2667" t="str">
        <v>USA</v>
      </c>
      <c r="I2667" t="str">
        <v>R</v>
      </c>
      <c r="J2667" t="str">
        <v>Delroy Lindo</v>
      </c>
      <c r="K2667" t="str">
        <v>John Woo</v>
      </c>
      <c r="L2667">
        <v>848</v>
      </c>
      <c r="M2667">
        <v>2913</v>
      </c>
      <c r="N2667">
        <v>610</v>
      </c>
      <c r="O2667">
        <v>0</v>
      </c>
      <c r="P2667">
        <v>6</v>
      </c>
      <c r="R2667" t="str">
        <v>Warlock</v>
      </c>
      <c r="S2667">
        <v>32695</v>
      </c>
      <c r="T2667">
        <v>1989</v>
      </c>
      <c r="U2667" t="str">
        <v>1980s</v>
      </c>
      <c r="V2667" t="str">
        <v>Color</v>
      </c>
      <c r="W2667" t="str">
        <v>Action</v>
      </c>
      <c r="X2667" t="str">
        <v>English</v>
      </c>
      <c r="Y2667" t="str">
        <v>USA</v>
      </c>
      <c r="Z2667" t="str">
        <v>R</v>
      </c>
      <c r="AA2667" t="str">
        <v>Julian Sands</v>
      </c>
      <c r="AB2667" t="str">
        <v>Steve Miner</v>
      </c>
      <c r="AC2667">
        <v>687</v>
      </c>
      <c r="AD2667">
        <v>1990</v>
      </c>
      <c r="AE2667">
        <v>49</v>
      </c>
      <c r="AF2667">
        <v>0</v>
      </c>
      <c r="AG2667">
        <v>6.2</v>
      </c>
      <c r="AH2667">
        <v>31</v>
      </c>
      <c r="AI2667">
        <v>103</v>
      </c>
      <c r="AJ2667">
        <v>9094451</v>
      </c>
    </row>
    <row r="2668" spans="1:36" x14ac:dyDescent="0.25">
      <c r="A2668" t="str">
        <v>Beer League</v>
      </c>
      <c r="B2668">
        <v>38990</v>
      </c>
      <c r="C2668">
        <v>2006</v>
      </c>
      <c r="D2668" t="str">
        <v>2000s</v>
      </c>
      <c r="E2668" t="str">
        <v>Color</v>
      </c>
      <c r="F2668" t="str">
        <v>Comedy</v>
      </c>
      <c r="G2668" t="str">
        <v>English</v>
      </c>
      <c r="H2668" t="str">
        <v>USA</v>
      </c>
      <c r="I2668" t="str">
        <v>R</v>
      </c>
      <c r="J2668" t="str">
        <v>Joe Lo Truglio</v>
      </c>
      <c r="K2668" t="str">
        <v>Frank Sebastiano</v>
      </c>
      <c r="L2668">
        <v>833</v>
      </c>
      <c r="M2668">
        <v>2753</v>
      </c>
      <c r="N2668">
        <v>3</v>
      </c>
      <c r="O2668">
        <v>323</v>
      </c>
      <c r="P2668">
        <v>6</v>
      </c>
      <c r="R2668" t="str">
        <v>Dark Blue</v>
      </c>
      <c r="S2668">
        <v>37513</v>
      </c>
      <c r="T2668">
        <v>2002</v>
      </c>
      <c r="U2668" t="str">
        <v>2000s</v>
      </c>
      <c r="V2668" t="str">
        <v>Color</v>
      </c>
      <c r="W2668" t="str">
        <v>Crime</v>
      </c>
      <c r="X2668" t="str">
        <v>English</v>
      </c>
      <c r="Y2668" t="str">
        <v>USA</v>
      </c>
      <c r="Z2668" t="str">
        <v>R</v>
      </c>
      <c r="AA2668" t="str">
        <v>Khandi Alexander</v>
      </c>
      <c r="AB2668" t="str">
        <v>Ron Shelton</v>
      </c>
      <c r="AC2668">
        <v>556</v>
      </c>
      <c r="AD2668">
        <v>1873</v>
      </c>
      <c r="AE2668">
        <v>41</v>
      </c>
      <c r="AF2668">
        <v>455</v>
      </c>
      <c r="AG2668">
        <v>6.6</v>
      </c>
      <c r="AH2668">
        <v>71</v>
      </c>
      <c r="AI2668">
        <v>118</v>
      </c>
      <c r="AJ2668">
        <v>9059588</v>
      </c>
    </row>
    <row r="2669" spans="1:36" x14ac:dyDescent="0.25">
      <c r="A2669" t="str">
        <v>The Object of My Affection</v>
      </c>
      <c r="B2669">
        <v>35925</v>
      </c>
      <c r="C2669">
        <v>1998</v>
      </c>
      <c r="D2669" t="str">
        <v>1990s</v>
      </c>
      <c r="E2669" t="str">
        <v>Color</v>
      </c>
      <c r="F2669" t="str">
        <v>Comedy</v>
      </c>
      <c r="G2669" t="str">
        <v>English</v>
      </c>
      <c r="H2669" t="str">
        <v>USA</v>
      </c>
      <c r="I2669" t="str">
        <v>R</v>
      </c>
      <c r="J2669" t="str">
        <v>Liam Aiken</v>
      </c>
      <c r="K2669" t="str">
        <v>Nicholas Hytner</v>
      </c>
      <c r="L2669">
        <v>818</v>
      </c>
      <c r="M2669">
        <v>1450</v>
      </c>
      <c r="N2669">
        <v>13</v>
      </c>
      <c r="O2669">
        <v>849</v>
      </c>
      <c r="P2669">
        <v>6</v>
      </c>
      <c r="R2669" t="str">
        <v>Ulee's Gold</v>
      </c>
      <c r="S2669">
        <v>35525</v>
      </c>
      <c r="T2669">
        <v>1997</v>
      </c>
      <c r="U2669" t="str">
        <v>1990s</v>
      </c>
      <c r="V2669" t="str">
        <v>Color</v>
      </c>
      <c r="W2669" t="str">
        <v>Drama</v>
      </c>
      <c r="X2669" t="str">
        <v>English</v>
      </c>
      <c r="Y2669" t="str">
        <v>USA</v>
      </c>
      <c r="Z2669" t="str">
        <v>R</v>
      </c>
      <c r="AA2669" t="str">
        <v>Peter Fonda</v>
      </c>
      <c r="AB2669" t="str">
        <v>Victor Nunez</v>
      </c>
      <c r="AC2669">
        <v>402</v>
      </c>
      <c r="AD2669">
        <v>787</v>
      </c>
      <c r="AE2669">
        <v>9</v>
      </c>
      <c r="AF2669">
        <v>381</v>
      </c>
      <c r="AG2669">
        <v>7.1</v>
      </c>
      <c r="AH2669">
        <v>61</v>
      </c>
      <c r="AI2669">
        <v>113</v>
      </c>
      <c r="AJ2669">
        <v>9054736</v>
      </c>
    </row>
    <row r="2670" spans="1:36" x14ac:dyDescent="0.25">
      <c r="A2670" t="str">
        <v>Casper</v>
      </c>
      <c r="B2670">
        <v>34888</v>
      </c>
      <c r="C2670">
        <v>1995</v>
      </c>
      <c r="D2670" t="str">
        <v>1990s</v>
      </c>
      <c r="E2670" t="str">
        <v>Color</v>
      </c>
      <c r="F2670" t="str">
        <v>Comedy</v>
      </c>
      <c r="G2670" t="str">
        <v>English</v>
      </c>
      <c r="H2670" t="str">
        <v>USA</v>
      </c>
      <c r="I2670" t="str">
        <v>PG</v>
      </c>
      <c r="J2670" t="str">
        <v>Eric Idle</v>
      </c>
      <c r="K2670" t="str">
        <v>Brad Silberling</v>
      </c>
      <c r="L2670">
        <v>795</v>
      </c>
      <c r="M2670">
        <v>2638</v>
      </c>
      <c r="N2670">
        <v>52</v>
      </c>
      <c r="O2670">
        <v>0</v>
      </c>
      <c r="P2670">
        <v>6</v>
      </c>
      <c r="R2670" t="str">
        <v>The Boy in the Striped Pajamas</v>
      </c>
      <c r="S2670">
        <v>39638</v>
      </c>
      <c r="T2670">
        <v>2008</v>
      </c>
      <c r="U2670" t="str">
        <v>2000s</v>
      </c>
      <c r="V2670" t="str">
        <v>Color</v>
      </c>
      <c r="W2670" t="str">
        <v>Drama</v>
      </c>
      <c r="X2670" t="str">
        <v>English</v>
      </c>
      <c r="Y2670" t="str">
        <v>UK</v>
      </c>
      <c r="Z2670" t="str">
        <v>PG-13</v>
      </c>
      <c r="AA2670" t="str">
        <v>Richard Johnson</v>
      </c>
      <c r="AB2670" t="str">
        <v>Mark Herman</v>
      </c>
      <c r="AC2670">
        <v>77</v>
      </c>
      <c r="AD2670">
        <v>156</v>
      </c>
      <c r="AE2670">
        <v>39</v>
      </c>
      <c r="AF2670">
        <v>38000</v>
      </c>
      <c r="AG2670">
        <v>7.8</v>
      </c>
      <c r="AH2670">
        <v>185</v>
      </c>
      <c r="AI2670">
        <v>94</v>
      </c>
      <c r="AJ2670">
        <v>9030581</v>
      </c>
    </row>
    <row r="2671" spans="1:36" x14ac:dyDescent="0.25">
      <c r="A2671" t="str">
        <v>Jimmy Neutron: Boy Genius</v>
      </c>
      <c r="B2671">
        <v>36911</v>
      </c>
      <c r="C2671">
        <v>2001</v>
      </c>
      <c r="D2671" t="str">
        <v>2000s</v>
      </c>
      <c r="E2671" t="str">
        <v>Color</v>
      </c>
      <c r="F2671" t="str">
        <v>Action</v>
      </c>
      <c r="G2671" t="str">
        <v>English</v>
      </c>
      <c r="H2671" t="str">
        <v>USA</v>
      </c>
      <c r="I2671" t="str">
        <v>G</v>
      </c>
      <c r="J2671" t="str">
        <v>Martin Short</v>
      </c>
      <c r="K2671" t="str">
        <v>John A. Davis</v>
      </c>
      <c r="L2671">
        <v>770</v>
      </c>
      <c r="M2671">
        <v>2251</v>
      </c>
      <c r="N2671">
        <v>8</v>
      </c>
      <c r="O2671">
        <v>425</v>
      </c>
      <c r="P2671">
        <v>6</v>
      </c>
      <c r="R2671" t="str">
        <v>Transamerica</v>
      </c>
      <c r="S2671">
        <v>38554</v>
      </c>
      <c r="T2671">
        <v>2005</v>
      </c>
      <c r="U2671" t="str">
        <v>2000s</v>
      </c>
      <c r="V2671" t="str">
        <v>Color</v>
      </c>
      <c r="W2671" t="str">
        <v>Adventure</v>
      </c>
      <c r="X2671" t="str">
        <v>English</v>
      </c>
      <c r="Y2671" t="str">
        <v>USA</v>
      </c>
      <c r="Z2671" t="str">
        <v>R</v>
      </c>
      <c r="AA2671" t="str">
        <v>Kevin Zegers</v>
      </c>
      <c r="AB2671" t="str">
        <v>Duncan Tucker</v>
      </c>
      <c r="AC2671">
        <v>2000</v>
      </c>
      <c r="AD2671">
        <v>3192</v>
      </c>
      <c r="AE2671">
        <v>2</v>
      </c>
      <c r="AF2671">
        <v>0</v>
      </c>
      <c r="AG2671">
        <v>7.4</v>
      </c>
      <c r="AH2671">
        <v>169</v>
      </c>
      <c r="AI2671">
        <v>103</v>
      </c>
      <c r="AJ2671">
        <v>9013113</v>
      </c>
    </row>
    <row r="2672" spans="1:36" x14ac:dyDescent="0.25">
      <c r="A2672" t="str">
        <v>The Postman</v>
      </c>
      <c r="B2672">
        <v>35670</v>
      </c>
      <c r="C2672">
        <v>1997</v>
      </c>
      <c r="D2672" t="str">
        <v>1990s</v>
      </c>
      <c r="E2672" t="str">
        <v>Color</v>
      </c>
      <c r="F2672" t="str">
        <v>Action</v>
      </c>
      <c r="G2672" t="str">
        <v>English</v>
      </c>
      <c r="H2672" t="str">
        <v>USA</v>
      </c>
      <c r="I2672" t="str">
        <v>R</v>
      </c>
      <c r="J2672" t="str">
        <v>Olivia Williams</v>
      </c>
      <c r="K2672" t="str">
        <v>Kevin Costner</v>
      </c>
      <c r="L2672">
        <v>766</v>
      </c>
      <c r="M2672">
        <v>4346</v>
      </c>
      <c r="N2672">
        <v>0</v>
      </c>
      <c r="O2672">
        <v>0</v>
      </c>
      <c r="P2672">
        <v>6</v>
      </c>
      <c r="R2672" t="str">
        <v>Mad Max 2: The Road Warrior</v>
      </c>
      <c r="S2672">
        <v>29840</v>
      </c>
      <c r="T2672">
        <v>1981</v>
      </c>
      <c r="U2672" t="str">
        <v>1980s</v>
      </c>
      <c r="V2672" t="str">
        <v>Black and White</v>
      </c>
      <c r="W2672" t="str">
        <v>Action</v>
      </c>
      <c r="X2672" t="str">
        <v>English</v>
      </c>
      <c r="Y2672" t="str">
        <v>Australia</v>
      </c>
      <c r="Z2672" t="str">
        <v>R</v>
      </c>
      <c r="AA2672" t="str">
        <v>Vernon Wells</v>
      </c>
      <c r="AB2672" t="str">
        <v>George Miller</v>
      </c>
      <c r="AC2672">
        <v>745</v>
      </c>
      <c r="AD2672">
        <v>1396</v>
      </c>
      <c r="AE2672">
        <v>750</v>
      </c>
      <c r="AF2672">
        <v>0</v>
      </c>
      <c r="AG2672">
        <v>7.6</v>
      </c>
      <c r="AH2672">
        <v>177</v>
      </c>
      <c r="AI2672">
        <v>87</v>
      </c>
      <c r="AJ2672">
        <v>9003011</v>
      </c>
    </row>
    <row r="2673" spans="1:36" x14ac:dyDescent="0.25">
      <c r="A2673" t="str">
        <v>Kindergarten Cop</v>
      </c>
      <c r="B2673">
        <v>33211</v>
      </c>
      <c r="C2673">
        <v>1990</v>
      </c>
      <c r="D2673" t="str">
        <v>1990s</v>
      </c>
      <c r="E2673" t="str">
        <v>Color</v>
      </c>
      <c r="F2673" t="str">
        <v>Action</v>
      </c>
      <c r="G2673" t="str">
        <v>English</v>
      </c>
      <c r="H2673" t="str">
        <v>USA</v>
      </c>
      <c r="I2673" t="str">
        <v>PG-13</v>
      </c>
      <c r="J2673" t="str">
        <v>Richard Tyson</v>
      </c>
      <c r="K2673" t="str">
        <v>Ivan Reitman</v>
      </c>
      <c r="L2673">
        <v>743</v>
      </c>
      <c r="M2673">
        <v>2403</v>
      </c>
      <c r="N2673">
        <v>425</v>
      </c>
      <c r="O2673">
        <v>0</v>
      </c>
      <c r="P2673">
        <v>6</v>
      </c>
      <c r="R2673" t="str">
        <v>Beyond the Valley of the Dolls</v>
      </c>
      <c r="S2673">
        <v>25674</v>
      </c>
      <c r="T2673">
        <v>1970</v>
      </c>
      <c r="U2673" t="str">
        <v>1970s</v>
      </c>
      <c r="V2673" t="str">
        <v>Color</v>
      </c>
      <c r="W2673" t="str">
        <v>Comedy</v>
      </c>
      <c r="X2673" t="str">
        <v>English</v>
      </c>
      <c r="Y2673" t="str">
        <v>USA</v>
      </c>
      <c r="Z2673" t="str">
        <v>X</v>
      </c>
      <c r="AA2673" t="str">
        <v>Charles Napier</v>
      </c>
      <c r="AB2673" t="str">
        <v>Russ Meyer</v>
      </c>
      <c r="AC2673">
        <v>503</v>
      </c>
      <c r="AD2673">
        <v>731</v>
      </c>
      <c r="AE2673">
        <v>199</v>
      </c>
      <c r="AF2673">
        <v>0</v>
      </c>
      <c r="AG2673">
        <v>6.2</v>
      </c>
      <c r="AH2673">
        <v>101</v>
      </c>
      <c r="AI2673">
        <v>109</v>
      </c>
      <c r="AJ2673">
        <v>9000000</v>
      </c>
    </row>
    <row r="2674" spans="1:36" x14ac:dyDescent="0.25">
      <c r="A2674" t="str">
        <v>Twins</v>
      </c>
      <c r="B2674">
        <v>32479</v>
      </c>
      <c r="C2674">
        <v>1988</v>
      </c>
      <c r="D2674" t="str">
        <v>1980s</v>
      </c>
      <c r="E2674" t="str">
        <v>Color</v>
      </c>
      <c r="F2674" t="str">
        <v>Comedy</v>
      </c>
      <c r="G2674" t="str">
        <v>English</v>
      </c>
      <c r="H2674" t="str">
        <v>USA</v>
      </c>
      <c r="I2674" t="str">
        <v>PG</v>
      </c>
      <c r="J2674" t="str">
        <v>Kelly Preston</v>
      </c>
      <c r="K2674" t="str">
        <v>Ivan Reitman</v>
      </c>
      <c r="L2674">
        <v>742</v>
      </c>
      <c r="M2674">
        <v>2151</v>
      </c>
      <c r="N2674">
        <v>425</v>
      </c>
      <c r="O2674">
        <v>0</v>
      </c>
      <c r="P2674">
        <v>6</v>
      </c>
      <c r="R2674" t="str">
        <v>Battle of the Year</v>
      </c>
      <c r="S2674">
        <v>41298</v>
      </c>
      <c r="T2674">
        <v>2013</v>
      </c>
      <c r="U2674" t="str">
        <v>2010s</v>
      </c>
      <c r="V2674" t="str">
        <v>Color</v>
      </c>
      <c r="W2674" t="str">
        <v>Drama</v>
      </c>
      <c r="X2674" t="str">
        <v>English</v>
      </c>
      <c r="Y2674" t="str">
        <v>USA</v>
      </c>
      <c r="Z2674" t="str">
        <v>PG-13</v>
      </c>
      <c r="AA2674" t="str">
        <v>Chris Brown</v>
      </c>
      <c r="AB2674" t="str">
        <v>Benson Lee</v>
      </c>
      <c r="AC2674">
        <v>997</v>
      </c>
      <c r="AD2674">
        <v>3177</v>
      </c>
      <c r="AE2674">
        <v>9</v>
      </c>
      <c r="AF2674">
        <v>0</v>
      </c>
      <c r="AG2674">
        <v>5</v>
      </c>
      <c r="AH2674">
        <v>65</v>
      </c>
      <c r="AI2674">
        <v>110</v>
      </c>
      <c r="AJ2674">
        <v>8888355</v>
      </c>
    </row>
    <row r="2675" spans="1:36" x14ac:dyDescent="0.25">
      <c r="A2675" t="str">
        <v>Kama Sutra: A Tale of Love</v>
      </c>
      <c r="B2675">
        <v>35180</v>
      </c>
      <c r="C2675">
        <v>1996</v>
      </c>
      <c r="D2675" t="str">
        <v>1990s</v>
      </c>
      <c r="E2675" t="str">
        <v>Color</v>
      </c>
      <c r="F2675" t="str">
        <v>Crime</v>
      </c>
      <c r="G2675" t="str">
        <v>English</v>
      </c>
      <c r="H2675" t="str">
        <v>USA</v>
      </c>
      <c r="I2675" t="str">
        <v>R</v>
      </c>
      <c r="J2675" t="str">
        <v>Indira Varma</v>
      </c>
      <c r="K2675" t="str">
        <v>Mira Nair</v>
      </c>
      <c r="L2675">
        <v>729</v>
      </c>
      <c r="M2675">
        <v>1292</v>
      </c>
      <c r="N2675">
        <v>300</v>
      </c>
      <c r="O2675">
        <v>0</v>
      </c>
      <c r="P2675">
        <v>6</v>
      </c>
      <c r="R2675" t="str">
        <v>Mystery, Alaska</v>
      </c>
      <c r="S2675">
        <v>36426</v>
      </c>
      <c r="T2675">
        <v>1999</v>
      </c>
      <c r="U2675" t="str">
        <v>1990s</v>
      </c>
      <c r="V2675" t="str">
        <v>Color</v>
      </c>
      <c r="W2675" t="str">
        <v>Comedy</v>
      </c>
      <c r="X2675" t="str">
        <v>English</v>
      </c>
      <c r="Y2675" t="str">
        <v>Canada</v>
      </c>
      <c r="Z2675" t="str">
        <v>R</v>
      </c>
      <c r="AA2675" t="str">
        <v>Scott Grimes</v>
      </c>
      <c r="AB2675" t="str">
        <v>Jay Roach</v>
      </c>
      <c r="AC2675">
        <v>738</v>
      </c>
      <c r="AD2675">
        <v>2171</v>
      </c>
      <c r="AE2675">
        <v>116</v>
      </c>
      <c r="AF2675">
        <v>913</v>
      </c>
      <c r="AG2675">
        <v>6.7</v>
      </c>
      <c r="AH2675">
        <v>74</v>
      </c>
      <c r="AI2675">
        <v>119</v>
      </c>
      <c r="AJ2675">
        <v>8888143</v>
      </c>
    </row>
    <row r="2676" spans="1:36" x14ac:dyDescent="0.25">
      <c r="A2676" t="str">
        <v>Saw VI</v>
      </c>
      <c r="B2676">
        <v>40051</v>
      </c>
      <c r="C2676">
        <v>2009</v>
      </c>
      <c r="D2676" t="str">
        <v>2000s</v>
      </c>
      <c r="E2676" t="str">
        <v>Color</v>
      </c>
      <c r="F2676" t="str">
        <v>Horror</v>
      </c>
      <c r="G2676" t="str">
        <v>English</v>
      </c>
      <c r="H2676" t="str">
        <v>Canada</v>
      </c>
      <c r="I2676" t="str">
        <v>R</v>
      </c>
      <c r="J2676" t="str">
        <v>Costas Mandylor</v>
      </c>
      <c r="K2676" t="str">
        <v>Kevin Greutert</v>
      </c>
      <c r="L2676">
        <v>723</v>
      </c>
      <c r="M2676">
        <v>3101</v>
      </c>
      <c r="N2676">
        <v>52</v>
      </c>
      <c r="O2676">
        <v>0</v>
      </c>
      <c r="P2676">
        <v>6</v>
      </c>
      <c r="R2676" t="str">
        <v>Everybody's Fine</v>
      </c>
      <c r="S2676">
        <v>40158</v>
      </c>
      <c r="T2676">
        <v>2009</v>
      </c>
      <c r="U2676" t="str">
        <v>2000s</v>
      </c>
      <c r="V2676" t="str">
        <v>Color</v>
      </c>
      <c r="W2676" t="str">
        <v>Adventure</v>
      </c>
      <c r="X2676" t="str">
        <v>English</v>
      </c>
      <c r="Y2676" t="str">
        <v>USA</v>
      </c>
      <c r="Z2676" t="str">
        <v>PG-13</v>
      </c>
      <c r="AA2676" t="str">
        <v>Robert De Niro</v>
      </c>
      <c r="AB2676" t="str">
        <v>Kirk Jones</v>
      </c>
      <c r="AC2676">
        <v>22000</v>
      </c>
      <c r="AD2676">
        <v>23409</v>
      </c>
      <c r="AE2676">
        <v>52</v>
      </c>
      <c r="AF2676">
        <v>10000</v>
      </c>
      <c r="AG2676">
        <v>7.2</v>
      </c>
      <c r="AH2676">
        <v>160</v>
      </c>
      <c r="AI2676">
        <v>99</v>
      </c>
      <c r="AJ2676">
        <v>8855646</v>
      </c>
    </row>
    <row r="2677" spans="1:36" x14ac:dyDescent="0.25">
      <c r="A2677" t="str">
        <v>Firestarter</v>
      </c>
      <c r="B2677">
        <v>30945</v>
      </c>
      <c r="C2677">
        <v>1984</v>
      </c>
      <c r="D2677" t="str">
        <v>1980s</v>
      </c>
      <c r="E2677" t="str">
        <v>Color</v>
      </c>
      <c r="F2677" t="str">
        <v>Action</v>
      </c>
      <c r="G2677" t="str">
        <v>English</v>
      </c>
      <c r="H2677" t="str">
        <v>USA</v>
      </c>
      <c r="I2677" t="str">
        <v>R</v>
      </c>
      <c r="J2677" t="str">
        <v>Heather Locklear</v>
      </c>
      <c r="K2677" t="str">
        <v>Mark L. Lester</v>
      </c>
      <c r="L2677">
        <v>695</v>
      </c>
      <c r="M2677">
        <v>3444</v>
      </c>
      <c r="N2677">
        <v>73</v>
      </c>
      <c r="O2677">
        <v>0</v>
      </c>
      <c r="P2677">
        <v>6</v>
      </c>
      <c r="R2677" t="str">
        <v>Movie 43</v>
      </c>
      <c r="S2677">
        <v>41309</v>
      </c>
      <c r="T2677">
        <v>2013</v>
      </c>
      <c r="U2677" t="str">
        <v>2010s</v>
      </c>
      <c r="V2677" t="str">
        <v>Color</v>
      </c>
      <c r="W2677" t="str">
        <v>Comedy</v>
      </c>
      <c r="X2677" t="str">
        <v>English</v>
      </c>
      <c r="Y2677" t="str">
        <v>USA</v>
      </c>
      <c r="Z2677" t="str">
        <v>R</v>
      </c>
      <c r="AA2677" t="str">
        <v>Hugh Jackman</v>
      </c>
      <c r="AB2677" t="str">
        <v>Elizabeth Banks</v>
      </c>
      <c r="AC2677">
        <v>20000</v>
      </c>
      <c r="AD2677">
        <v>41059</v>
      </c>
      <c r="AE2677">
        <v>0</v>
      </c>
      <c r="AF2677">
        <v>25000</v>
      </c>
      <c r="AG2677">
        <v>4.3</v>
      </c>
      <c r="AH2677">
        <v>180</v>
      </c>
      <c r="AI2677">
        <v>94</v>
      </c>
      <c r="AJ2677">
        <v>8828771</v>
      </c>
    </row>
    <row r="2678" spans="1:36" x14ac:dyDescent="0.25">
      <c r="A2678" t="str">
        <v>American Outlaws</v>
      </c>
      <c r="B2678">
        <v>37193</v>
      </c>
      <c r="C2678">
        <v>2001</v>
      </c>
      <c r="D2678" t="str">
        <v>2000s</v>
      </c>
      <c r="E2678" t="str">
        <v>Color</v>
      </c>
      <c r="F2678" t="str">
        <v>Action</v>
      </c>
      <c r="G2678" t="str">
        <v>English</v>
      </c>
      <c r="H2678" t="str">
        <v>USA</v>
      </c>
      <c r="I2678" t="str">
        <v>PG-13</v>
      </c>
      <c r="J2678" t="str">
        <v>Gregory Smith</v>
      </c>
      <c r="K2678" t="str">
        <v>Les Mayfield</v>
      </c>
      <c r="L2678">
        <v>694</v>
      </c>
      <c r="M2678">
        <v>1668</v>
      </c>
      <c r="N2678">
        <v>10</v>
      </c>
      <c r="O2678">
        <v>433</v>
      </c>
      <c r="P2678">
        <v>6</v>
      </c>
      <c r="R2678" t="str">
        <v>Saved!</v>
      </c>
      <c r="S2678">
        <v>38050</v>
      </c>
      <c r="T2678">
        <v>2004</v>
      </c>
      <c r="U2678" t="str">
        <v>2000s</v>
      </c>
      <c r="V2678" t="str">
        <v>Color</v>
      </c>
      <c r="W2678" t="str">
        <v>Comedy</v>
      </c>
      <c r="X2678" t="str">
        <v>English</v>
      </c>
      <c r="Y2678" t="str">
        <v>USA</v>
      </c>
      <c r="Z2678" t="str">
        <v>PG-13</v>
      </c>
      <c r="AA2678" t="str">
        <v>Macaulay Culkin</v>
      </c>
      <c r="AB2678" t="str">
        <v>Brian Dannelly</v>
      </c>
      <c r="AC2678">
        <v>3000</v>
      </c>
      <c r="AD2678">
        <v>5668</v>
      </c>
      <c r="AE2678">
        <v>12</v>
      </c>
      <c r="AF2678">
        <v>0</v>
      </c>
      <c r="AG2678">
        <v>6.9</v>
      </c>
      <c r="AH2678">
        <v>121</v>
      </c>
      <c r="AI2678">
        <v>92</v>
      </c>
      <c r="AJ2678">
        <v>8786715</v>
      </c>
    </row>
    <row r="2679" spans="1:36" x14ac:dyDescent="0.25">
      <c r="A2679" t="str">
        <v>Teenage Mutant Ninja Turtles II: The Secret of the Ooze</v>
      </c>
      <c r="B2679">
        <v>33319</v>
      </c>
      <c r="C2679">
        <v>1991</v>
      </c>
      <c r="D2679" t="str">
        <v>1990s</v>
      </c>
      <c r="E2679" t="str">
        <v>Color</v>
      </c>
      <c r="F2679" t="str">
        <v>Action</v>
      </c>
      <c r="G2679" t="str">
        <v>English</v>
      </c>
      <c r="H2679" t="str">
        <v>USA</v>
      </c>
      <c r="I2679" t="str">
        <v>PG</v>
      </c>
      <c r="J2679" t="str">
        <v>Kevin Nash</v>
      </c>
      <c r="K2679" t="str">
        <v>Michael Pressman</v>
      </c>
      <c r="L2679">
        <v>642</v>
      </c>
      <c r="M2679">
        <v>2501</v>
      </c>
      <c r="N2679">
        <v>34</v>
      </c>
      <c r="O2679">
        <v>0</v>
      </c>
      <c r="P2679">
        <v>6</v>
      </c>
      <c r="R2679" t="str">
        <v>Street Fighter: The Legend of Chun-Li</v>
      </c>
      <c r="S2679">
        <v>40172</v>
      </c>
      <c r="T2679">
        <v>2009</v>
      </c>
      <c r="U2679" t="str">
        <v>2000s</v>
      </c>
      <c r="V2679" t="str">
        <v>Color</v>
      </c>
      <c r="W2679" t="str">
        <v>Action</v>
      </c>
      <c r="X2679" t="str">
        <v>English</v>
      </c>
      <c r="Y2679" t="str">
        <v>Canada</v>
      </c>
      <c r="Z2679" t="str">
        <v>PG-13</v>
      </c>
      <c r="AA2679" t="str">
        <v>Chris Klein</v>
      </c>
      <c r="AB2679" t="str">
        <v>Andrzej Bartkowiak</v>
      </c>
      <c r="AC2679">
        <v>841</v>
      </c>
      <c r="AD2679">
        <v>1385</v>
      </c>
      <c r="AE2679">
        <v>43</v>
      </c>
      <c r="AF2679">
        <v>0</v>
      </c>
      <c r="AG2679">
        <v>3.7</v>
      </c>
      <c r="AH2679">
        <v>103</v>
      </c>
      <c r="AI2679">
        <v>96</v>
      </c>
      <c r="AJ2679">
        <v>8742261</v>
      </c>
    </row>
    <row r="2680" spans="1:36" x14ac:dyDescent="0.25">
      <c r="A2680" t="str">
        <v>Raising Cain</v>
      </c>
      <c r="B2680">
        <v>33699</v>
      </c>
      <c r="C2680">
        <v>1992</v>
      </c>
      <c r="D2680" t="str">
        <v>1990s</v>
      </c>
      <c r="E2680" t="str">
        <v>Color</v>
      </c>
      <c r="F2680" t="str">
        <v>Crime</v>
      </c>
      <c r="G2680" t="str">
        <v>English</v>
      </c>
      <c r="H2680" t="str">
        <v>USA</v>
      </c>
      <c r="I2680" t="str">
        <v>R</v>
      </c>
      <c r="J2680" t="str">
        <v>Steven Bauer</v>
      </c>
      <c r="K2680" t="str">
        <v>Brian De Palma</v>
      </c>
      <c r="L2680">
        <v>636</v>
      </c>
      <c r="M2680">
        <v>1852</v>
      </c>
      <c r="N2680">
        <v>0</v>
      </c>
      <c r="O2680">
        <v>541</v>
      </c>
      <c r="P2680">
        <v>6</v>
      </c>
      <c r="R2680" t="str">
        <v>Whatever It Takes</v>
      </c>
      <c r="S2680">
        <v>36855</v>
      </c>
      <c r="T2680">
        <v>2000</v>
      </c>
      <c r="U2680" t="str">
        <v>2000s</v>
      </c>
      <c r="V2680" t="str">
        <v>Color</v>
      </c>
      <c r="W2680" t="str">
        <v>Comedy</v>
      </c>
      <c r="X2680" t="str">
        <v>English</v>
      </c>
      <c r="Y2680" t="str">
        <v>USA</v>
      </c>
      <c r="Z2680" t="str">
        <v>PG-13</v>
      </c>
      <c r="AA2680" t="str">
        <v>James Franco</v>
      </c>
      <c r="AB2680" t="str">
        <v>David Raynr</v>
      </c>
      <c r="AC2680">
        <v>11000</v>
      </c>
      <c r="AD2680">
        <v>13524</v>
      </c>
      <c r="AE2680">
        <v>9</v>
      </c>
      <c r="AF2680">
        <v>816</v>
      </c>
      <c r="AG2680">
        <v>5.5</v>
      </c>
      <c r="AH2680">
        <v>50</v>
      </c>
      <c r="AI2680">
        <v>94</v>
      </c>
      <c r="AJ2680">
        <v>8735529</v>
      </c>
    </row>
    <row r="2681" spans="1:36" x14ac:dyDescent="0.25">
      <c r="A2681" t="str">
        <v>Raising Helen</v>
      </c>
      <c r="B2681">
        <v>38020</v>
      </c>
      <c r="C2681">
        <v>2004</v>
      </c>
      <c r="D2681" t="str">
        <v>2000s</v>
      </c>
      <c r="E2681" t="str">
        <v>Color</v>
      </c>
      <c r="F2681" t="str">
        <v>Comedy</v>
      </c>
      <c r="G2681" t="str">
        <v>English</v>
      </c>
      <c r="H2681" t="str">
        <v>USA</v>
      </c>
      <c r="I2681" t="str">
        <v>PG-13</v>
      </c>
      <c r="J2681" t="str">
        <v>Amber Valletta</v>
      </c>
      <c r="K2681" t="str">
        <v>Garry Marshall</v>
      </c>
      <c r="L2681">
        <v>627</v>
      </c>
      <c r="M2681">
        <v>2052</v>
      </c>
      <c r="N2681">
        <v>0</v>
      </c>
      <c r="O2681">
        <v>718</v>
      </c>
      <c r="P2681">
        <v>6</v>
      </c>
      <c r="R2681" t="str">
        <v>Suspect Zero</v>
      </c>
      <c r="S2681">
        <v>38063</v>
      </c>
      <c r="T2681">
        <v>2004</v>
      </c>
      <c r="U2681" t="str">
        <v>2000s</v>
      </c>
      <c r="V2681" t="str">
        <v>Color</v>
      </c>
      <c r="W2681" t="str">
        <v>Crime</v>
      </c>
      <c r="X2681" t="str">
        <v>English</v>
      </c>
      <c r="Y2681" t="str">
        <v>USA</v>
      </c>
      <c r="Z2681" t="str">
        <v>R</v>
      </c>
      <c r="AA2681" t="str">
        <v>Harry Lennix</v>
      </c>
      <c r="AB2681" t="str">
        <v>E. Elias Merhige</v>
      </c>
      <c r="AC2681">
        <v>748</v>
      </c>
      <c r="AD2681">
        <v>1721</v>
      </c>
      <c r="AE2681">
        <v>54</v>
      </c>
      <c r="AF2681">
        <v>817</v>
      </c>
      <c r="AG2681">
        <v>5.9</v>
      </c>
      <c r="AH2681">
        <v>101</v>
      </c>
      <c r="AI2681">
        <v>99</v>
      </c>
      <c r="AJ2681">
        <v>8712564</v>
      </c>
    </row>
    <row r="2682" spans="1:36" x14ac:dyDescent="0.25">
      <c r="A2682" t="str">
        <v>Men with Brooms</v>
      </c>
      <c r="B2682">
        <v>37402</v>
      </c>
      <c r="C2682">
        <v>2002</v>
      </c>
      <c r="D2682" t="str">
        <v>2000s</v>
      </c>
      <c r="E2682" t="str">
        <v>Color</v>
      </c>
      <c r="F2682" t="str">
        <v>Comedy</v>
      </c>
      <c r="G2682" t="str">
        <v>English</v>
      </c>
      <c r="H2682" t="str">
        <v>Canada</v>
      </c>
      <c r="I2682" t="str">
        <v>R</v>
      </c>
      <c r="J2682" t="str">
        <v>Molly Parker</v>
      </c>
      <c r="K2682" t="str">
        <v>Paul Gross</v>
      </c>
      <c r="L2682">
        <v>611</v>
      </c>
      <c r="M2682">
        <v>1834</v>
      </c>
      <c r="N2682">
        <v>329</v>
      </c>
      <c r="O2682">
        <v>0</v>
      </c>
      <c r="P2682">
        <v>6</v>
      </c>
      <c r="R2682" t="str">
        <v>My Life in Ruins</v>
      </c>
      <c r="S2682">
        <v>40123</v>
      </c>
      <c r="T2682">
        <v>2009</v>
      </c>
      <c r="U2682" t="str">
        <v>2000s</v>
      </c>
      <c r="V2682" t="str">
        <v>Color</v>
      </c>
      <c r="W2682" t="str">
        <v>Comedy</v>
      </c>
      <c r="X2682" t="str">
        <v>English</v>
      </c>
      <c r="Y2682" t="str">
        <v>USA</v>
      </c>
      <c r="Z2682" t="str">
        <v>PG-13</v>
      </c>
      <c r="AA2682" t="str">
        <v>Nia Vardalos</v>
      </c>
      <c r="AB2682" t="str">
        <v>Donald Petrie</v>
      </c>
      <c r="AC2682">
        <v>567</v>
      </c>
      <c r="AD2682">
        <v>2016</v>
      </c>
      <c r="AE2682">
        <v>80</v>
      </c>
      <c r="AF2682">
        <v>0</v>
      </c>
      <c r="AG2682">
        <v>5.9</v>
      </c>
      <c r="AH2682">
        <v>112</v>
      </c>
      <c r="AI2682">
        <v>98</v>
      </c>
      <c r="AJ2682">
        <v>8662318</v>
      </c>
    </row>
    <row r="2683" spans="1:36" x14ac:dyDescent="0.25">
      <c r="A2683" t="str">
        <v>Kites</v>
      </c>
      <c r="B2683">
        <v>40284</v>
      </c>
      <c r="C2683">
        <v>2010</v>
      </c>
      <c r="D2683" t="str">
        <v>2010s</v>
      </c>
      <c r="E2683" t="str">
        <v>Color</v>
      </c>
      <c r="F2683" t="str">
        <v>Action</v>
      </c>
      <c r="G2683" t="str">
        <v>English</v>
      </c>
      <c r="H2683" t="str">
        <v>India</v>
      </c>
      <c r="I2683" t="str">
        <v>Not Rated</v>
      </c>
      <c r="J2683" t="str">
        <v>BÃ¡rbara Mori</v>
      </c>
      <c r="K2683" t="str">
        <v>Anurag Basu</v>
      </c>
      <c r="L2683">
        <v>594</v>
      </c>
      <c r="M2683">
        <v>1836</v>
      </c>
      <c r="N2683">
        <v>116</v>
      </c>
      <c r="O2683">
        <v>0</v>
      </c>
      <c r="P2683">
        <v>6</v>
      </c>
      <c r="R2683" t="str">
        <v>The Bounty</v>
      </c>
      <c r="S2683">
        <v>30730</v>
      </c>
      <c r="T2683">
        <v>1984</v>
      </c>
      <c r="U2683" t="str">
        <v>1980s</v>
      </c>
      <c r="V2683" t="str">
        <v>Color</v>
      </c>
      <c r="W2683" t="str">
        <v>Action</v>
      </c>
      <c r="X2683" t="str">
        <v>English</v>
      </c>
      <c r="Y2683" t="str">
        <v>UK</v>
      </c>
      <c r="Z2683" t="str">
        <v>PG</v>
      </c>
      <c r="AA2683" t="str">
        <v>Liam Neeson</v>
      </c>
      <c r="AB2683" t="str">
        <v>Roger Donaldson</v>
      </c>
      <c r="AC2683">
        <v>14000</v>
      </c>
      <c r="AD2683">
        <v>28094</v>
      </c>
      <c r="AE2683">
        <v>79</v>
      </c>
      <c r="AF2683">
        <v>1000</v>
      </c>
      <c r="AG2683">
        <v>7</v>
      </c>
      <c r="AH2683">
        <v>29</v>
      </c>
      <c r="AI2683">
        <v>132</v>
      </c>
      <c r="AJ2683">
        <v>8600000</v>
      </c>
    </row>
    <row r="2684" spans="1:36" x14ac:dyDescent="0.25">
      <c r="A2684" t="str">
        <v>The Fast and the Furious: Tokyo Drift</v>
      </c>
      <c r="B2684">
        <v>39066</v>
      </c>
      <c r="C2684">
        <v>2006</v>
      </c>
      <c r="D2684" t="str">
        <v>2000s</v>
      </c>
      <c r="E2684" t="str">
        <v>Color</v>
      </c>
      <c r="F2684" t="str">
        <v>Action</v>
      </c>
      <c r="G2684" t="str">
        <v>English</v>
      </c>
      <c r="H2684" t="str">
        <v>USA</v>
      </c>
      <c r="I2684" t="str">
        <v>PG-13</v>
      </c>
      <c r="J2684" t="str">
        <v>Amber Stevens West</v>
      </c>
      <c r="K2684" t="str">
        <v>Justin Lin</v>
      </c>
      <c r="L2684">
        <v>584</v>
      </c>
      <c r="M2684">
        <v>1235</v>
      </c>
      <c r="N2684">
        <v>681</v>
      </c>
      <c r="O2684">
        <v>0</v>
      </c>
      <c r="P2684">
        <v>6</v>
      </c>
      <c r="R2684" t="str">
        <v>Pollock</v>
      </c>
      <c r="S2684">
        <v>36885</v>
      </c>
      <c r="T2684">
        <v>2000</v>
      </c>
      <c r="U2684" t="str">
        <v>2000s</v>
      </c>
      <c r="V2684" t="str">
        <v>Color</v>
      </c>
      <c r="W2684" t="str">
        <v>Biography</v>
      </c>
      <c r="X2684" t="str">
        <v>English</v>
      </c>
      <c r="Y2684" t="str">
        <v>USA</v>
      </c>
      <c r="Z2684" t="str">
        <v>R</v>
      </c>
      <c r="AA2684" t="str">
        <v>John Heard</v>
      </c>
      <c r="AB2684" t="str">
        <v>Ed Harris</v>
      </c>
      <c r="AC2684">
        <v>697</v>
      </c>
      <c r="AD2684">
        <v>1517</v>
      </c>
      <c r="AE2684">
        <v>0</v>
      </c>
      <c r="AF2684">
        <v>0</v>
      </c>
      <c r="AG2684">
        <v>7</v>
      </c>
      <c r="AH2684">
        <v>115</v>
      </c>
      <c r="AI2684">
        <v>122</v>
      </c>
      <c r="AJ2684">
        <v>8596914</v>
      </c>
    </row>
    <row r="2685" spans="1:36" x14ac:dyDescent="0.25">
      <c r="A2685" t="str">
        <v>The Hotel New Hampshire</v>
      </c>
      <c r="B2685">
        <v>30960</v>
      </c>
      <c r="C2685">
        <v>1984</v>
      </c>
      <c r="D2685" t="str">
        <v>1980s</v>
      </c>
      <c r="E2685" t="str">
        <v>Color</v>
      </c>
      <c r="F2685" t="str">
        <v>Comedy</v>
      </c>
      <c r="G2685" t="str">
        <v>English</v>
      </c>
      <c r="H2685" t="str">
        <v>UK</v>
      </c>
      <c r="I2685" t="str">
        <v>R</v>
      </c>
      <c r="J2685" t="str">
        <v>Joely Richardson</v>
      </c>
      <c r="K2685" t="str">
        <v>Tony Richardson</v>
      </c>
      <c r="L2685">
        <v>584</v>
      </c>
      <c r="M2685">
        <v>2024</v>
      </c>
      <c r="N2685">
        <v>62</v>
      </c>
      <c r="O2685">
        <v>345</v>
      </c>
      <c r="P2685">
        <v>6</v>
      </c>
      <c r="R2685" t="str">
        <v>Boat Trip</v>
      </c>
      <c r="S2685">
        <v>37527</v>
      </c>
      <c r="T2685">
        <v>2002</v>
      </c>
      <c r="U2685" t="str">
        <v>2000s</v>
      </c>
      <c r="V2685" t="str">
        <v>Color</v>
      </c>
      <c r="W2685" t="str">
        <v>Comedy</v>
      </c>
      <c r="X2685" t="str">
        <v>English</v>
      </c>
      <c r="Y2685" t="str">
        <v>USA</v>
      </c>
      <c r="Z2685" t="str">
        <v>R</v>
      </c>
      <c r="AA2685" t="str">
        <v>Vivica A. Fox</v>
      </c>
      <c r="AB2685" t="str">
        <v>Mort Nathan</v>
      </c>
      <c r="AC2685">
        <v>890</v>
      </c>
      <c r="AD2685">
        <v>3161</v>
      </c>
      <c r="AE2685">
        <v>2</v>
      </c>
      <c r="AF2685">
        <v>1000</v>
      </c>
      <c r="AG2685">
        <v>4.9000000000000004</v>
      </c>
      <c r="AH2685">
        <v>63</v>
      </c>
      <c r="AI2685">
        <v>97</v>
      </c>
      <c r="AJ2685">
        <v>8586376</v>
      </c>
    </row>
    <row r="2686" spans="1:36" x14ac:dyDescent="0.25">
      <c r="A2686" t="str">
        <v>Arthur and the Invisibles</v>
      </c>
      <c r="B2686">
        <v>39041</v>
      </c>
      <c r="C2686">
        <v>2006</v>
      </c>
      <c r="D2686" t="str">
        <v>2000s</v>
      </c>
      <c r="E2686" t="str">
        <v>Color</v>
      </c>
      <c r="F2686" t="str">
        <v>Adventure</v>
      </c>
      <c r="G2686" t="str">
        <v>English</v>
      </c>
      <c r="H2686" t="str">
        <v>France</v>
      </c>
      <c r="I2686" t="str">
        <v>PG</v>
      </c>
      <c r="J2686" t="str">
        <v>Mia Farrow</v>
      </c>
      <c r="K2686" t="str">
        <v>Luc Besson</v>
      </c>
      <c r="L2686">
        <v>563</v>
      </c>
      <c r="M2686">
        <v>683</v>
      </c>
      <c r="N2686">
        <v>0</v>
      </c>
      <c r="O2686">
        <v>941</v>
      </c>
      <c r="P2686">
        <v>6</v>
      </c>
      <c r="R2686" t="str">
        <v>Death at a Funeral</v>
      </c>
      <c r="S2686">
        <v>39262</v>
      </c>
      <c r="T2686">
        <v>2007</v>
      </c>
      <c r="U2686" t="str">
        <v>2000s</v>
      </c>
      <c r="V2686" t="str">
        <v>Color</v>
      </c>
      <c r="W2686" t="str">
        <v>Comedy</v>
      </c>
      <c r="X2686" t="str">
        <v>English</v>
      </c>
      <c r="Y2686" t="str">
        <v>USA</v>
      </c>
      <c r="Z2686" t="str">
        <v>R</v>
      </c>
      <c r="AA2686" t="str">
        <v>Peter Dinklage</v>
      </c>
      <c r="AB2686" t="str">
        <v>Frank Oz</v>
      </c>
      <c r="AC2686">
        <v>22000</v>
      </c>
      <c r="AD2686">
        <v>24324</v>
      </c>
      <c r="AE2686">
        <v>0</v>
      </c>
      <c r="AF2686">
        <v>0</v>
      </c>
      <c r="AG2686">
        <v>7.4</v>
      </c>
      <c r="AH2686">
        <v>168</v>
      </c>
      <c r="AI2686">
        <v>87</v>
      </c>
      <c r="AJ2686">
        <v>8579684</v>
      </c>
    </row>
    <row r="2687" spans="1:36" x14ac:dyDescent="0.25">
      <c r="A2687" t="str">
        <v>Duets</v>
      </c>
      <c r="B2687">
        <v>36686</v>
      </c>
      <c r="C2687">
        <v>2000</v>
      </c>
      <c r="D2687" t="str">
        <v>2000s</v>
      </c>
      <c r="E2687" t="str">
        <v>Color</v>
      </c>
      <c r="F2687" t="str">
        <v>Comedy</v>
      </c>
      <c r="G2687" t="str">
        <v>English</v>
      </c>
      <c r="H2687" t="str">
        <v>USA</v>
      </c>
      <c r="I2687" t="str">
        <v>R</v>
      </c>
      <c r="J2687" t="str">
        <v>Lochlyn Munro</v>
      </c>
      <c r="K2687" t="str">
        <v>Bruce Paltrow</v>
      </c>
      <c r="L2687">
        <v>555</v>
      </c>
      <c r="M2687">
        <v>1227</v>
      </c>
      <c r="N2687">
        <v>28</v>
      </c>
      <c r="O2687">
        <v>573</v>
      </c>
      <c r="P2687">
        <v>6</v>
      </c>
      <c r="R2687" t="str">
        <v>An Unfinished Life</v>
      </c>
      <c r="S2687">
        <v>38436</v>
      </c>
      <c r="T2687">
        <v>2005</v>
      </c>
      <c r="U2687" t="str">
        <v>2000s</v>
      </c>
      <c r="V2687" t="str">
        <v>Color</v>
      </c>
      <c r="W2687" t="str">
        <v>Drama</v>
      </c>
      <c r="X2687" t="str">
        <v>English</v>
      </c>
      <c r="Y2687" t="str">
        <v>USA</v>
      </c>
      <c r="Z2687" t="str">
        <v>PG-13</v>
      </c>
      <c r="AA2687" t="str">
        <v>Morgan Freeman</v>
      </c>
      <c r="AB2687" t="str">
        <v>Lasse HallstrÃ¶m</v>
      </c>
      <c r="AC2687">
        <v>11000</v>
      </c>
      <c r="AD2687">
        <v>11519</v>
      </c>
      <c r="AE2687">
        <v>529</v>
      </c>
      <c r="AF2687">
        <v>0</v>
      </c>
      <c r="AG2687">
        <v>7</v>
      </c>
      <c r="AH2687">
        <v>107</v>
      </c>
      <c r="AI2687">
        <v>108</v>
      </c>
      <c r="AJ2687">
        <v>8535575</v>
      </c>
    </row>
    <row r="2688" spans="1:36" x14ac:dyDescent="0.25">
      <c r="A2688" t="str">
        <v>Sphere</v>
      </c>
      <c r="B2688">
        <v>36102</v>
      </c>
      <c r="C2688">
        <v>1998</v>
      </c>
      <c r="D2688" t="str">
        <v>1990s</v>
      </c>
      <c r="E2688" t="str">
        <v>Color</v>
      </c>
      <c r="F2688" t="str">
        <v>Drama</v>
      </c>
      <c r="G2688" t="str">
        <v>English</v>
      </c>
      <c r="H2688" t="str">
        <v>USA</v>
      </c>
      <c r="I2688" t="str">
        <v>PG-13</v>
      </c>
      <c r="J2688" t="str">
        <v>Peter Coyote</v>
      </c>
      <c r="K2688" t="str">
        <v>Barry Levinson</v>
      </c>
      <c r="L2688">
        <v>548</v>
      </c>
      <c r="M2688">
        <v>1044</v>
      </c>
      <c r="N2688">
        <v>272</v>
      </c>
      <c r="O2688">
        <v>0</v>
      </c>
      <c r="P2688">
        <v>6</v>
      </c>
      <c r="R2688" t="str">
        <v>Troop Beverly Hills</v>
      </c>
      <c r="S2688">
        <v>32596</v>
      </c>
      <c r="T2688">
        <v>1989</v>
      </c>
      <c r="U2688" t="str">
        <v>1980s</v>
      </c>
      <c r="V2688" t="str">
        <v>Color</v>
      </c>
      <c r="W2688" t="str">
        <v>Adventure</v>
      </c>
      <c r="X2688" t="str">
        <v>English</v>
      </c>
      <c r="Y2688" t="str">
        <v>USA</v>
      </c>
      <c r="Z2688" t="str">
        <v>PG</v>
      </c>
      <c r="AA2688" t="str">
        <v>Craig T. Nelson</v>
      </c>
      <c r="AB2688" t="str">
        <v>Jeff Kanew</v>
      </c>
      <c r="AC2688">
        <v>723</v>
      </c>
      <c r="AD2688">
        <v>2368</v>
      </c>
      <c r="AE2688">
        <v>6</v>
      </c>
      <c r="AF2688">
        <v>0</v>
      </c>
      <c r="AG2688">
        <v>5.5</v>
      </c>
      <c r="AH2688">
        <v>11</v>
      </c>
      <c r="AI2688">
        <v>105</v>
      </c>
      <c r="AJ2688">
        <v>8508843</v>
      </c>
    </row>
    <row r="2689" spans="1:36" x14ac:dyDescent="0.25">
      <c r="A2689" t="str">
        <v>Desert Dancer</v>
      </c>
      <c r="B2689">
        <v>41914</v>
      </c>
      <c r="C2689">
        <v>2014</v>
      </c>
      <c r="D2689" t="str">
        <v>2010s</v>
      </c>
      <c r="E2689" t="str">
        <v>Color</v>
      </c>
      <c r="F2689" t="str">
        <v>Biography</v>
      </c>
      <c r="G2689" t="str">
        <v>English</v>
      </c>
      <c r="H2689" t="str">
        <v>UK</v>
      </c>
      <c r="I2689" t="str">
        <v>PG-13</v>
      </c>
      <c r="J2689" t="str">
        <v>Tom Cullen</v>
      </c>
      <c r="K2689" t="str">
        <v>Richard Raymond</v>
      </c>
      <c r="L2689">
        <v>507</v>
      </c>
      <c r="M2689">
        <v>1281</v>
      </c>
      <c r="N2689">
        <v>10</v>
      </c>
      <c r="O2689">
        <v>0</v>
      </c>
      <c r="P2689">
        <v>6</v>
      </c>
      <c r="R2689" t="str">
        <v>Under the Rainbow</v>
      </c>
      <c r="S2689">
        <v>29776</v>
      </c>
      <c r="T2689">
        <v>1981</v>
      </c>
      <c r="U2689" t="str">
        <v>1980s</v>
      </c>
      <c r="V2689" t="str">
        <v>Color</v>
      </c>
      <c r="W2689" t="str">
        <v>Comedy</v>
      </c>
      <c r="X2689" t="str">
        <v>English</v>
      </c>
      <c r="Y2689" t="str">
        <v>USA</v>
      </c>
      <c r="Z2689" t="str">
        <v>PG</v>
      </c>
      <c r="AA2689" t="str">
        <v>Mako</v>
      </c>
      <c r="AB2689" t="str">
        <v>Steve Rash</v>
      </c>
      <c r="AC2689">
        <v>691</v>
      </c>
      <c r="AD2689">
        <v>1761</v>
      </c>
      <c r="AE2689">
        <v>15</v>
      </c>
      <c r="AF2689">
        <v>501</v>
      </c>
      <c r="AG2689">
        <v>5.4</v>
      </c>
      <c r="AH2689">
        <v>13</v>
      </c>
      <c r="AI2689">
        <v>98</v>
      </c>
      <c r="AJ2689">
        <v>8500000</v>
      </c>
    </row>
    <row r="2690" spans="1:36" x14ac:dyDescent="0.25">
      <c r="A2690" t="str">
        <v>Medicine Man</v>
      </c>
      <c r="B2690">
        <v>33612</v>
      </c>
      <c r="C2690">
        <v>1992</v>
      </c>
      <c r="D2690" t="str">
        <v>1990s</v>
      </c>
      <c r="E2690" t="str">
        <v>Color</v>
      </c>
      <c r="F2690" t="str">
        <v>Adventure</v>
      </c>
      <c r="G2690" t="str">
        <v>English</v>
      </c>
      <c r="H2690" t="str">
        <v>USA</v>
      </c>
      <c r="I2690" t="str">
        <v>PG-13</v>
      </c>
      <c r="J2690" t="str">
        <v>Lorraine Bracco</v>
      </c>
      <c r="K2690" t="str">
        <v>John McTiernan</v>
      </c>
      <c r="L2690">
        <v>472</v>
      </c>
      <c r="M2690">
        <v>519</v>
      </c>
      <c r="N2690">
        <v>323</v>
      </c>
      <c r="O2690">
        <v>694</v>
      </c>
      <c r="P2690">
        <v>6</v>
      </c>
      <c r="R2690" t="str">
        <v>MacGruber</v>
      </c>
      <c r="S2690">
        <v>40281</v>
      </c>
      <c r="T2690">
        <v>2010</v>
      </c>
      <c r="U2690" t="str">
        <v>2010s</v>
      </c>
      <c r="V2690" t="str">
        <v>Color</v>
      </c>
      <c r="W2690" t="str">
        <v>Action</v>
      </c>
      <c r="X2690" t="str">
        <v>English</v>
      </c>
      <c r="Y2690" t="str">
        <v>USA</v>
      </c>
      <c r="Z2690" t="str">
        <v>R</v>
      </c>
      <c r="AA2690" t="str">
        <v>Jasper Cole</v>
      </c>
      <c r="AB2690" t="str">
        <v>Jorma Taccone</v>
      </c>
      <c r="AC2690">
        <v>1000</v>
      </c>
      <c r="AD2690">
        <v>2618</v>
      </c>
      <c r="AE2690">
        <v>434</v>
      </c>
      <c r="AF2690">
        <v>0</v>
      </c>
      <c r="AG2690">
        <v>5.5</v>
      </c>
      <c r="AH2690">
        <v>163</v>
      </c>
      <c r="AI2690">
        <v>95</v>
      </c>
      <c r="AJ2690">
        <v>8460995</v>
      </c>
    </row>
    <row r="2691" spans="1:36" x14ac:dyDescent="0.25">
      <c r="A2691" t="str">
        <v>The Corruptor</v>
      </c>
      <c r="B2691">
        <v>36489</v>
      </c>
      <c r="C2691">
        <v>1999</v>
      </c>
      <c r="D2691" t="str">
        <v>1990s</v>
      </c>
      <c r="E2691" t="str">
        <v>Color</v>
      </c>
      <c r="F2691" t="str">
        <v>Action</v>
      </c>
      <c r="G2691" t="str">
        <v>English</v>
      </c>
      <c r="H2691" t="str">
        <v>USA</v>
      </c>
      <c r="I2691" t="str">
        <v>R</v>
      </c>
      <c r="J2691" t="str">
        <v>Byron Mann</v>
      </c>
      <c r="K2691" t="str">
        <v>James Foley</v>
      </c>
      <c r="L2691">
        <v>258</v>
      </c>
      <c r="M2691">
        <v>571</v>
      </c>
      <c r="N2691">
        <v>164</v>
      </c>
      <c r="O2691">
        <v>328</v>
      </c>
      <c r="P2691">
        <v>6</v>
      </c>
      <c r="R2691" t="str">
        <v>Legends of Oz: Dorothy's Return</v>
      </c>
      <c r="S2691">
        <v>41489</v>
      </c>
      <c r="T2691">
        <v>2013</v>
      </c>
      <c r="U2691" t="str">
        <v>2010s</v>
      </c>
      <c r="V2691" t="str">
        <v>Color</v>
      </c>
      <c r="W2691" t="str">
        <v>Adventure</v>
      </c>
      <c r="X2691" t="str">
        <v>English</v>
      </c>
      <c r="Y2691" t="str">
        <v>USA</v>
      </c>
      <c r="Z2691" t="str">
        <v>PG</v>
      </c>
      <c r="AA2691" t="str">
        <v>Lea Michele</v>
      </c>
      <c r="AB2691" t="str">
        <v>Will Finn</v>
      </c>
      <c r="AC2691">
        <v>2000</v>
      </c>
      <c r="AD2691">
        <v>6946</v>
      </c>
      <c r="AE2691">
        <v>6</v>
      </c>
      <c r="AF2691">
        <v>5000</v>
      </c>
      <c r="AG2691">
        <v>5.6</v>
      </c>
      <c r="AH2691">
        <v>51</v>
      </c>
      <c r="AI2691">
        <v>88</v>
      </c>
      <c r="AJ2691">
        <v>8460990</v>
      </c>
    </row>
    <row r="2692" spans="1:36" x14ac:dyDescent="0.25">
      <c r="A2692" t="str">
        <v>Doomsday</v>
      </c>
      <c r="B2692">
        <v>39497</v>
      </c>
      <c r="C2692">
        <v>2008</v>
      </c>
      <c r="D2692" t="str">
        <v>2000s</v>
      </c>
      <c r="E2692" t="str">
        <v>Color</v>
      </c>
      <c r="F2692" t="str">
        <v>Action</v>
      </c>
      <c r="G2692" t="str">
        <v>English</v>
      </c>
      <c r="H2692" t="str">
        <v>UK</v>
      </c>
      <c r="I2692" t="str">
        <v>R</v>
      </c>
      <c r="J2692" t="str">
        <v>Ryan Kruger</v>
      </c>
      <c r="K2692" t="str">
        <v>Neil Marshall</v>
      </c>
      <c r="L2692">
        <v>165</v>
      </c>
      <c r="M2692">
        <v>391</v>
      </c>
      <c r="N2692">
        <v>197</v>
      </c>
      <c r="O2692">
        <v>0</v>
      </c>
      <c r="P2692">
        <v>6</v>
      </c>
      <c r="R2692" t="str">
        <v>Ghosts of Mars</v>
      </c>
      <c r="S2692">
        <v>37144</v>
      </c>
      <c r="T2692">
        <v>2001</v>
      </c>
      <c r="U2692" t="str">
        <v>2000s</v>
      </c>
      <c r="V2692" t="str">
        <v>Color</v>
      </c>
      <c r="W2692" t="str">
        <v>Action</v>
      </c>
      <c r="X2692" t="str">
        <v>English</v>
      </c>
      <c r="Y2692" t="str">
        <v>USA</v>
      </c>
      <c r="Z2692" t="str">
        <v>R</v>
      </c>
      <c r="AA2692" t="str">
        <v>Jason Statham</v>
      </c>
      <c r="AB2692" t="str">
        <v>John Carpenter</v>
      </c>
      <c r="AC2692">
        <v>26000</v>
      </c>
      <c r="AD2692">
        <v>28867</v>
      </c>
      <c r="AE2692">
        <v>0</v>
      </c>
      <c r="AF2692">
        <v>0</v>
      </c>
      <c r="AG2692">
        <v>4.9000000000000004</v>
      </c>
      <c r="AH2692">
        <v>156</v>
      </c>
      <c r="AI2692">
        <v>98</v>
      </c>
      <c r="AJ2692">
        <v>8434601</v>
      </c>
    </row>
    <row r="2693" spans="1:36" x14ac:dyDescent="0.25">
      <c r="A2693" t="str">
        <v>Leatherheads</v>
      </c>
      <c r="B2693">
        <v>39585</v>
      </c>
      <c r="C2693">
        <v>2008</v>
      </c>
      <c r="D2693" t="str">
        <v>2000s</v>
      </c>
      <c r="E2693" t="str">
        <v>Color</v>
      </c>
      <c r="F2693" t="str">
        <v>Comedy</v>
      </c>
      <c r="G2693" t="str">
        <v>English</v>
      </c>
      <c r="H2693" t="str">
        <v>USA</v>
      </c>
      <c r="I2693" t="str">
        <v>PG-13</v>
      </c>
      <c r="J2693" t="str">
        <v>Robert Baker</v>
      </c>
      <c r="K2693" t="str">
        <v>George Clooney</v>
      </c>
      <c r="L2693">
        <v>142</v>
      </c>
      <c r="M2693">
        <v>589</v>
      </c>
      <c r="N2693">
        <v>0</v>
      </c>
      <c r="O2693">
        <v>472</v>
      </c>
      <c r="P2693">
        <v>6</v>
      </c>
      <c r="R2693" t="str">
        <v>Play It to the Bone</v>
      </c>
      <c r="S2693">
        <v>36269</v>
      </c>
      <c r="T2693">
        <v>1999</v>
      </c>
      <c r="U2693" t="str">
        <v>1990s</v>
      </c>
      <c r="V2693" t="str">
        <v>Color</v>
      </c>
      <c r="W2693" t="str">
        <v>Comedy</v>
      </c>
      <c r="X2693" t="str">
        <v>English</v>
      </c>
      <c r="Y2693" t="str">
        <v>USA</v>
      </c>
      <c r="Z2693" t="str">
        <v>R</v>
      </c>
      <c r="AA2693" t="str">
        <v>Willie Garson</v>
      </c>
      <c r="AB2693" t="str">
        <v>Ron Shelton</v>
      </c>
      <c r="AC2693">
        <v>512</v>
      </c>
      <c r="AD2693">
        <v>1523</v>
      </c>
      <c r="AE2693">
        <v>41</v>
      </c>
      <c r="AF2693">
        <v>153</v>
      </c>
      <c r="AG2693">
        <v>5.4</v>
      </c>
      <c r="AH2693">
        <v>73</v>
      </c>
      <c r="AI2693">
        <v>124</v>
      </c>
      <c r="AJ2693">
        <v>8427204</v>
      </c>
    </row>
    <row r="2694" spans="1:36" x14ac:dyDescent="0.25">
      <c r="A2694" t="str">
        <v>City of Ghosts</v>
      </c>
      <c r="B2694">
        <v>37370</v>
      </c>
      <c r="C2694">
        <v>2002</v>
      </c>
      <c r="D2694" t="str">
        <v>2000s</v>
      </c>
      <c r="E2694" t="str">
        <v>Color</v>
      </c>
      <c r="F2694" t="str">
        <v>Crime</v>
      </c>
      <c r="G2694" t="str">
        <v>English</v>
      </c>
      <c r="H2694" t="str">
        <v>USA</v>
      </c>
      <c r="I2694" t="str">
        <v>R</v>
      </c>
      <c r="J2694" t="str">
        <v>Kirk Fox</v>
      </c>
      <c r="K2694" t="str">
        <v>Matt Dillon</v>
      </c>
      <c r="L2694">
        <v>109</v>
      </c>
      <c r="M2694">
        <v>245</v>
      </c>
      <c r="N2694">
        <v>0</v>
      </c>
      <c r="O2694">
        <v>204</v>
      </c>
      <c r="P2694">
        <v>6</v>
      </c>
      <c r="R2694" t="str">
        <v>Pushing Tin</v>
      </c>
      <c r="S2694">
        <v>36496</v>
      </c>
      <c r="T2694">
        <v>1999</v>
      </c>
      <c r="U2694" t="str">
        <v>1990s</v>
      </c>
      <c r="V2694" t="str">
        <v>Color</v>
      </c>
      <c r="W2694" t="str">
        <v>Comedy</v>
      </c>
      <c r="X2694" t="str">
        <v>English</v>
      </c>
      <c r="Y2694" t="str">
        <v>USA</v>
      </c>
      <c r="Z2694" t="str">
        <v>R</v>
      </c>
      <c r="AA2694" t="str">
        <v>Angelina Jolie Pitt</v>
      </c>
      <c r="AB2694" t="str">
        <v>Mike Newell</v>
      </c>
      <c r="AC2694">
        <v>11000</v>
      </c>
      <c r="AD2694">
        <v>13093</v>
      </c>
      <c r="AE2694">
        <v>179</v>
      </c>
      <c r="AF2694">
        <v>783</v>
      </c>
      <c r="AG2694">
        <v>6</v>
      </c>
      <c r="AH2694">
        <v>56</v>
      </c>
      <c r="AI2694">
        <v>124</v>
      </c>
      <c r="AJ2694">
        <v>8406264</v>
      </c>
    </row>
    <row r="2695" spans="1:36" x14ac:dyDescent="0.25">
      <c r="A2695" t="str">
        <v>Les couloirs du temps: Les visiteurs II</v>
      </c>
      <c r="B2695">
        <v>36019</v>
      </c>
      <c r="C2695">
        <v>1998</v>
      </c>
      <c r="D2695" t="str">
        <v>1990s</v>
      </c>
      <c r="E2695" t="str">
        <v>Color</v>
      </c>
      <c r="F2695" t="str">
        <v>Comedy</v>
      </c>
      <c r="G2695" t="str">
        <v>French</v>
      </c>
      <c r="H2695" t="str">
        <v>France</v>
      </c>
      <c r="I2695" t="str">
        <v>Not Rated</v>
      </c>
      <c r="J2695" t="str">
        <v>Christian Clavier</v>
      </c>
      <c r="K2695" t="str">
        <v>Jean-Marie PoirÃ©</v>
      </c>
      <c r="L2695">
        <v>106</v>
      </c>
      <c r="M2695">
        <v>182</v>
      </c>
      <c r="N2695">
        <v>8</v>
      </c>
      <c r="O2695">
        <v>136</v>
      </c>
      <c r="P2695">
        <v>6</v>
      </c>
      <c r="R2695" t="str">
        <v>Sex Drive</v>
      </c>
      <c r="S2695">
        <v>39551</v>
      </c>
      <c r="T2695">
        <v>2008</v>
      </c>
      <c r="U2695" t="str">
        <v>2000s</v>
      </c>
      <c r="V2695" t="str">
        <v>Color</v>
      </c>
      <c r="W2695" t="str">
        <v>Adventure</v>
      </c>
      <c r="X2695" t="str">
        <v>English</v>
      </c>
      <c r="Y2695" t="str">
        <v>USA</v>
      </c>
      <c r="Z2695" t="str">
        <v>R</v>
      </c>
      <c r="AA2695" t="str">
        <v>Katrina Bowden</v>
      </c>
      <c r="AB2695" t="str">
        <v>Sean Anders</v>
      </c>
      <c r="AC2695">
        <v>948</v>
      </c>
      <c r="AD2695">
        <v>4324</v>
      </c>
      <c r="AE2695">
        <v>51</v>
      </c>
      <c r="AF2695">
        <v>0</v>
      </c>
      <c r="AG2695">
        <v>6.5</v>
      </c>
      <c r="AH2695">
        <v>102</v>
      </c>
      <c r="AI2695">
        <v>129</v>
      </c>
      <c r="AJ2695">
        <v>8396942</v>
      </c>
    </row>
    <row r="2696" spans="1:36" x14ac:dyDescent="0.25">
      <c r="A2696" t="str">
        <v>The R.M.</v>
      </c>
      <c r="B2696">
        <v>37894</v>
      </c>
      <c r="C2696">
        <v>2003</v>
      </c>
      <c r="D2696" t="str">
        <v>2000s</v>
      </c>
      <c r="E2696" t="str">
        <v>Color</v>
      </c>
      <c r="F2696" t="str">
        <v>Comedy</v>
      </c>
      <c r="G2696" t="str">
        <v>English</v>
      </c>
      <c r="H2696" t="str">
        <v>USA</v>
      </c>
      <c r="I2696" t="str">
        <v>PG</v>
      </c>
      <c r="J2696" t="str">
        <v>Kirby Heyborne</v>
      </c>
      <c r="K2696" t="str">
        <v>Kurt Hale</v>
      </c>
      <c r="L2696">
        <v>69</v>
      </c>
      <c r="M2696">
        <v>155</v>
      </c>
      <c r="N2696">
        <v>0</v>
      </c>
      <c r="O2696">
        <v>44</v>
      </c>
      <c r="P2696">
        <v>6</v>
      </c>
      <c r="R2696" t="str">
        <v>The Importance of Being Earnest</v>
      </c>
      <c r="S2696">
        <v>37486</v>
      </c>
      <c r="T2696">
        <v>2002</v>
      </c>
      <c r="U2696" t="str">
        <v>2000s</v>
      </c>
      <c r="V2696" t="str">
        <v>Color</v>
      </c>
      <c r="W2696" t="str">
        <v>Comedy</v>
      </c>
      <c r="X2696" t="str">
        <v>English</v>
      </c>
      <c r="Y2696" t="str">
        <v>UK</v>
      </c>
      <c r="Z2696" t="str">
        <v>PG</v>
      </c>
      <c r="AA2696" t="str">
        <v>Colin Firth</v>
      </c>
      <c r="AB2696" t="str">
        <v>Oliver Parker</v>
      </c>
      <c r="AC2696">
        <v>14000</v>
      </c>
      <c r="AD2696">
        <v>16502</v>
      </c>
      <c r="AE2696">
        <v>32</v>
      </c>
      <c r="AF2696">
        <v>0</v>
      </c>
      <c r="AG2696">
        <v>6.9</v>
      </c>
      <c r="AH2696">
        <v>104</v>
      </c>
      <c r="AI2696">
        <v>97</v>
      </c>
      <c r="AJ2696">
        <v>8378141</v>
      </c>
    </row>
    <row r="2697" spans="1:36" x14ac:dyDescent="0.25">
      <c r="A2697" t="str">
        <v>Godzilla 2000</v>
      </c>
      <c r="B2697">
        <v>36394</v>
      </c>
      <c r="C2697">
        <v>1999</v>
      </c>
      <c r="D2697" t="str">
        <v>1990s</v>
      </c>
      <c r="E2697" t="str">
        <v>Color</v>
      </c>
      <c r="F2697" t="str">
        <v>Action</v>
      </c>
      <c r="G2697" t="str">
        <v>Japanese</v>
      </c>
      <c r="H2697" t="str">
        <v>Japan</v>
      </c>
      <c r="I2697" t="str">
        <v>PG</v>
      </c>
      <c r="J2697" t="str">
        <v>Hiroshi Abe</v>
      </c>
      <c r="K2697" t="str">
        <v>Takao Okawara</v>
      </c>
      <c r="L2697">
        <v>43</v>
      </c>
      <c r="M2697">
        <v>53</v>
      </c>
      <c r="N2697">
        <v>2</v>
      </c>
      <c r="O2697">
        <v>339</v>
      </c>
      <c r="P2697">
        <v>6</v>
      </c>
      <c r="R2697" t="str">
        <v>The Last Temptation of Christ</v>
      </c>
      <c r="S2697">
        <v>32235</v>
      </c>
      <c r="T2697">
        <v>1988</v>
      </c>
      <c r="U2697" t="str">
        <v>1980s</v>
      </c>
      <c r="V2697" t="str">
        <v>Color</v>
      </c>
      <c r="W2697" t="str">
        <v>Drama</v>
      </c>
      <c r="X2697" t="str">
        <v>English</v>
      </c>
      <c r="Y2697" t="str">
        <v>USA</v>
      </c>
      <c r="Z2697" t="str">
        <v>R</v>
      </c>
      <c r="AA2697" t="str">
        <v>Irvin Kershner</v>
      </c>
      <c r="AB2697" t="str">
        <v>Martin Scorsese</v>
      </c>
      <c r="AC2697">
        <v>883</v>
      </c>
      <c r="AD2697">
        <v>1934</v>
      </c>
      <c r="AE2697">
        <v>17000</v>
      </c>
      <c r="AF2697">
        <v>0</v>
      </c>
      <c r="AG2697">
        <v>7.6</v>
      </c>
      <c r="AH2697">
        <v>114</v>
      </c>
      <c r="AI2697">
        <v>164</v>
      </c>
      <c r="AJ2697">
        <v>8373585</v>
      </c>
    </row>
    <row r="2698" spans="1:36" x14ac:dyDescent="0.25">
      <c r="A2698" t="str">
        <v>Night at the Museum: Battle of the Smithsonian</v>
      </c>
      <c r="B2698">
        <v>40011</v>
      </c>
      <c r="C2698">
        <v>2009</v>
      </c>
      <c r="D2698" t="str">
        <v>2000s</v>
      </c>
      <c r="E2698" t="str">
        <v>Color</v>
      </c>
      <c r="F2698" t="str">
        <v>Adventure</v>
      </c>
      <c r="G2698" t="str">
        <v>English</v>
      </c>
      <c r="H2698" t="str">
        <v>USA</v>
      </c>
      <c r="I2698" t="str">
        <v>PG</v>
      </c>
      <c r="J2698" t="str">
        <v>Robin Williams</v>
      </c>
      <c r="K2698" t="str">
        <v>Shawn Levy</v>
      </c>
      <c r="L2698">
        <v>49000</v>
      </c>
      <c r="M2698">
        <v>54039</v>
      </c>
      <c r="N2698">
        <v>189</v>
      </c>
      <c r="O2698">
        <v>2000</v>
      </c>
      <c r="P2698">
        <v>5.9</v>
      </c>
      <c r="R2698" t="str">
        <v>Death to Smoochy</v>
      </c>
      <c r="S2698">
        <v>37352</v>
      </c>
      <c r="T2698">
        <v>2002</v>
      </c>
      <c r="U2698" t="str">
        <v>2000s</v>
      </c>
      <c r="V2698" t="str">
        <v>Color</v>
      </c>
      <c r="W2698" t="str">
        <v>Comedy</v>
      </c>
      <c r="X2698" t="str">
        <v>English</v>
      </c>
      <c r="Y2698" t="str">
        <v>UK</v>
      </c>
      <c r="Z2698" t="str">
        <v>R</v>
      </c>
      <c r="AA2698" t="str">
        <v>Robin Williams</v>
      </c>
      <c r="AB2698" t="str">
        <v>Danny DeVito</v>
      </c>
      <c r="AC2698">
        <v>49000</v>
      </c>
      <c r="AD2698">
        <v>52885</v>
      </c>
      <c r="AE2698">
        <v>0</v>
      </c>
      <c r="AF2698">
        <v>0</v>
      </c>
      <c r="AG2698">
        <v>6.4</v>
      </c>
      <c r="AH2698">
        <v>105</v>
      </c>
      <c r="AI2698">
        <v>109</v>
      </c>
      <c r="AJ2698">
        <v>8355815</v>
      </c>
    </row>
    <row r="2699" spans="1:36" x14ac:dyDescent="0.25">
      <c r="A2699" t="str">
        <v>Happy Feet 2</v>
      </c>
      <c r="B2699">
        <v>40769</v>
      </c>
      <c r="C2699">
        <v>2011</v>
      </c>
      <c r="D2699" t="str">
        <v>2010s</v>
      </c>
      <c r="E2699" t="str">
        <v>Color</v>
      </c>
      <c r="F2699" t="str">
        <v>Animation</v>
      </c>
      <c r="G2699" t="str">
        <v>English</v>
      </c>
      <c r="H2699" t="str">
        <v>Australia</v>
      </c>
      <c r="I2699" t="str">
        <v>PG</v>
      </c>
      <c r="J2699" t="str">
        <v>Robin Williams</v>
      </c>
      <c r="K2699" t="str">
        <v>George Miller</v>
      </c>
      <c r="L2699">
        <v>49000</v>
      </c>
      <c r="M2699">
        <v>62644</v>
      </c>
      <c r="N2699">
        <v>750</v>
      </c>
      <c r="O2699">
        <v>0</v>
      </c>
      <c r="P2699">
        <v>5.9</v>
      </c>
      <c r="R2699" t="str">
        <v>The Man</v>
      </c>
      <c r="S2699">
        <v>38557</v>
      </c>
      <c r="T2699">
        <v>2005</v>
      </c>
      <c r="U2699" t="str">
        <v>2000s</v>
      </c>
      <c r="V2699" t="str">
        <v>Color</v>
      </c>
      <c r="W2699" t="str">
        <v>Action</v>
      </c>
      <c r="X2699" t="str">
        <v>English</v>
      </c>
      <c r="Y2699" t="str">
        <v>Germany</v>
      </c>
      <c r="Z2699" t="str">
        <v>PG-13</v>
      </c>
      <c r="AA2699" t="str">
        <v>Miguel Ferrer</v>
      </c>
      <c r="AB2699" t="str">
        <v>Les Mayfield</v>
      </c>
      <c r="AC2699">
        <v>688</v>
      </c>
      <c r="AD2699">
        <v>1019</v>
      </c>
      <c r="AE2699">
        <v>10</v>
      </c>
      <c r="AF2699">
        <v>676</v>
      </c>
      <c r="AG2699">
        <v>5.5</v>
      </c>
      <c r="AH2699">
        <v>72</v>
      </c>
      <c r="AI2699">
        <v>83</v>
      </c>
      <c r="AJ2699">
        <v>8326035</v>
      </c>
    </row>
    <row r="2700" spans="1:36" x14ac:dyDescent="0.25">
      <c r="A2700" t="str">
        <v>The Night Listener</v>
      </c>
      <c r="B2700">
        <v>38728</v>
      </c>
      <c r="C2700">
        <v>2006</v>
      </c>
      <c r="D2700" t="str">
        <v>2000s</v>
      </c>
      <c r="E2700" t="str">
        <v>Color</v>
      </c>
      <c r="F2700" t="str">
        <v>Crime</v>
      </c>
      <c r="G2700" t="str">
        <v>English</v>
      </c>
      <c r="H2700" t="str">
        <v>USA</v>
      </c>
      <c r="I2700" t="str">
        <v>R</v>
      </c>
      <c r="J2700" t="str">
        <v>Robin Williams</v>
      </c>
      <c r="K2700" t="str">
        <v>Patrick Stettner</v>
      </c>
      <c r="L2700">
        <v>49000</v>
      </c>
      <c r="M2700">
        <v>50831</v>
      </c>
      <c r="N2700">
        <v>5</v>
      </c>
      <c r="O2700">
        <v>576</v>
      </c>
      <c r="P2700">
        <v>5.9</v>
      </c>
      <c r="R2700" t="str">
        <v>Mandela: Long Walk to Freedom</v>
      </c>
      <c r="S2700">
        <v>41526</v>
      </c>
      <c r="T2700">
        <v>2013</v>
      </c>
      <c r="U2700" t="str">
        <v>2010s</v>
      </c>
      <c r="V2700" t="str">
        <v>Color</v>
      </c>
      <c r="W2700" t="str">
        <v>Biography</v>
      </c>
      <c r="X2700" t="str">
        <v>English</v>
      </c>
      <c r="Y2700" t="str">
        <v>UK</v>
      </c>
      <c r="Z2700" t="str">
        <v>PG-13</v>
      </c>
      <c r="AA2700" t="str">
        <v>Terry Pheto</v>
      </c>
      <c r="AB2700" t="str">
        <v>Justin Chadwick</v>
      </c>
      <c r="AC2700">
        <v>113</v>
      </c>
      <c r="AD2700">
        <v>301</v>
      </c>
      <c r="AE2700">
        <v>56</v>
      </c>
      <c r="AF2700">
        <v>13000</v>
      </c>
      <c r="AG2700">
        <v>7.1</v>
      </c>
      <c r="AH2700">
        <v>211</v>
      </c>
      <c r="AI2700">
        <v>141</v>
      </c>
      <c r="AJ2700">
        <v>8324748</v>
      </c>
    </row>
    <row r="2701" spans="1:36" x14ac:dyDescent="0.25">
      <c r="A2701" t="str">
        <v>The One</v>
      </c>
      <c r="B2701">
        <v>37021</v>
      </c>
      <c r="C2701">
        <v>2001</v>
      </c>
      <c r="D2701" t="str">
        <v>2000s</v>
      </c>
      <c r="E2701" t="str">
        <v>Color</v>
      </c>
      <c r="F2701" t="str">
        <v>Action</v>
      </c>
      <c r="G2701" t="str">
        <v>English</v>
      </c>
      <c r="H2701" t="str">
        <v>USA</v>
      </c>
      <c r="I2701" t="str">
        <v>PG-13</v>
      </c>
      <c r="J2701" t="str">
        <v>Jason Statham</v>
      </c>
      <c r="K2701" t="str">
        <v>James Wong</v>
      </c>
      <c r="L2701">
        <v>26000</v>
      </c>
      <c r="M2701">
        <v>32831</v>
      </c>
      <c r="N2701">
        <v>70</v>
      </c>
      <c r="O2701">
        <v>0</v>
      </c>
      <c r="P2701">
        <v>5.9</v>
      </c>
      <c r="R2701" t="str">
        <v>Shadow of the Vampire</v>
      </c>
      <c r="S2701">
        <v>36629</v>
      </c>
      <c r="T2701">
        <v>2000</v>
      </c>
      <c r="U2701" t="str">
        <v>2000s</v>
      </c>
      <c r="V2701" t="str">
        <v>Black and White</v>
      </c>
      <c r="W2701" t="str">
        <v>Drama</v>
      </c>
      <c r="X2701" t="str">
        <v>English</v>
      </c>
      <c r="Y2701" t="str">
        <v>UK</v>
      </c>
      <c r="Z2701" t="str">
        <v>R</v>
      </c>
      <c r="AA2701" t="str">
        <v>Eddie Izzard</v>
      </c>
      <c r="AB2701" t="str">
        <v>E. Elias Merhige</v>
      </c>
      <c r="AC2701">
        <v>776</v>
      </c>
      <c r="AD2701">
        <v>1761</v>
      </c>
      <c r="AE2701">
        <v>54</v>
      </c>
      <c r="AF2701">
        <v>0</v>
      </c>
      <c r="AG2701">
        <v>6.9</v>
      </c>
      <c r="AH2701">
        <v>196</v>
      </c>
      <c r="AI2701">
        <v>92</v>
      </c>
      <c r="AJ2701">
        <v>8279017</v>
      </c>
    </row>
    <row r="2702" spans="1:36" x14ac:dyDescent="0.25">
      <c r="A2702" t="str">
        <v>2 Fast 2 Furious</v>
      </c>
      <c r="B2702">
        <v>37649</v>
      </c>
      <c r="C2702">
        <v>2003</v>
      </c>
      <c r="D2702" t="str">
        <v>2000s</v>
      </c>
      <c r="E2702" t="str">
        <v>Color</v>
      </c>
      <c r="F2702" t="str">
        <v>Action</v>
      </c>
      <c r="G2702" t="str">
        <v>English</v>
      </c>
      <c r="H2702" t="str">
        <v>USA</v>
      </c>
      <c r="I2702" t="str">
        <v>PG-13</v>
      </c>
      <c r="J2702" t="str">
        <v>Paul Walker</v>
      </c>
      <c r="K2702" t="str">
        <v>John Singleton</v>
      </c>
      <c r="L2702">
        <v>23000</v>
      </c>
      <c r="M2702">
        <v>25296</v>
      </c>
      <c r="N2702">
        <v>309</v>
      </c>
      <c r="O2702">
        <v>0</v>
      </c>
      <c r="P2702">
        <v>5.9</v>
      </c>
      <c r="R2702" t="str">
        <v>The Cooler</v>
      </c>
      <c r="S2702">
        <v>37916</v>
      </c>
      <c r="T2702">
        <v>2003</v>
      </c>
      <c r="U2702" t="str">
        <v>2000s</v>
      </c>
      <c r="V2702" t="str">
        <v>Color</v>
      </c>
      <c r="W2702" t="str">
        <v>Crime</v>
      </c>
      <c r="X2702" t="str">
        <v>English</v>
      </c>
      <c r="Y2702" t="str">
        <v>USA</v>
      </c>
      <c r="Z2702" t="str">
        <v>R</v>
      </c>
      <c r="AA2702" t="str">
        <v>Estella Warren</v>
      </c>
      <c r="AB2702" t="str">
        <v>Wayne Kramer</v>
      </c>
      <c r="AC2702">
        <v>658</v>
      </c>
      <c r="AD2702">
        <v>3086</v>
      </c>
      <c r="AE2702">
        <v>47</v>
      </c>
      <c r="AF2702">
        <v>762</v>
      </c>
      <c r="AG2702">
        <v>7</v>
      </c>
      <c r="AH2702">
        <v>157</v>
      </c>
      <c r="AI2702">
        <v>101</v>
      </c>
      <c r="AJ2702">
        <v>8243880</v>
      </c>
    </row>
    <row r="2703" spans="1:36" x14ac:dyDescent="0.25">
      <c r="A2703" t="str">
        <v>Shaft</v>
      </c>
      <c r="B2703">
        <v>36642</v>
      </c>
      <c r="C2703">
        <v>2000</v>
      </c>
      <c r="D2703" t="str">
        <v>2000s</v>
      </c>
      <c r="E2703" t="str">
        <v>Color</v>
      </c>
      <c r="F2703" t="str">
        <v>Action</v>
      </c>
      <c r="G2703" t="str">
        <v>English</v>
      </c>
      <c r="H2703" t="str">
        <v>Germany</v>
      </c>
      <c r="I2703" t="str">
        <v>R</v>
      </c>
      <c r="J2703" t="str">
        <v>Christian Bale</v>
      </c>
      <c r="K2703" t="str">
        <v>John Singleton</v>
      </c>
      <c r="L2703">
        <v>23000</v>
      </c>
      <c r="M2703">
        <v>26527</v>
      </c>
      <c r="N2703">
        <v>309</v>
      </c>
      <c r="O2703">
        <v>0</v>
      </c>
      <c r="P2703">
        <v>5.9</v>
      </c>
      <c r="R2703" t="str">
        <v>Cadillac Records</v>
      </c>
      <c r="S2703">
        <v>39804</v>
      </c>
      <c r="T2703">
        <v>2008</v>
      </c>
      <c r="U2703" t="str">
        <v>2000s</v>
      </c>
      <c r="V2703" t="str">
        <v>Color</v>
      </c>
      <c r="W2703" t="str">
        <v>Biography</v>
      </c>
      <c r="X2703" t="str">
        <v>English</v>
      </c>
      <c r="Y2703" t="str">
        <v>USA</v>
      </c>
      <c r="Z2703" t="str">
        <v>R</v>
      </c>
      <c r="AA2703" t="str">
        <v>Cedric the Entertainer</v>
      </c>
      <c r="AB2703" t="str">
        <v>Darnell Martin</v>
      </c>
      <c r="AC2703">
        <v>436</v>
      </c>
      <c r="AD2703">
        <v>1141</v>
      </c>
      <c r="AE2703">
        <v>67</v>
      </c>
      <c r="AF2703">
        <v>0</v>
      </c>
      <c r="AG2703">
        <v>7</v>
      </c>
      <c r="AH2703">
        <v>81</v>
      </c>
      <c r="AI2703">
        <v>109</v>
      </c>
      <c r="AJ2703">
        <v>8134217</v>
      </c>
    </row>
    <row r="2704" spans="1:36" x14ac:dyDescent="0.25">
      <c r="A2704" t="str">
        <v>Captain Corelli's Mandolin</v>
      </c>
      <c r="B2704">
        <v>36983</v>
      </c>
      <c r="C2704">
        <v>2001</v>
      </c>
      <c r="D2704" t="str">
        <v>2000s</v>
      </c>
      <c r="E2704" t="str">
        <v>Color</v>
      </c>
      <c r="F2704" t="str">
        <v>Drama</v>
      </c>
      <c r="G2704" t="str">
        <v>English</v>
      </c>
      <c r="H2704" t="str">
        <v>UK</v>
      </c>
      <c r="I2704" t="str">
        <v>R</v>
      </c>
      <c r="J2704" t="str">
        <v>Christian Bale</v>
      </c>
      <c r="K2704" t="str">
        <v>John Madden</v>
      </c>
      <c r="L2704">
        <v>23000</v>
      </c>
      <c r="M2704">
        <v>23325</v>
      </c>
      <c r="N2704">
        <v>108</v>
      </c>
      <c r="O2704">
        <v>0</v>
      </c>
      <c r="P2704">
        <v>5.9</v>
      </c>
      <c r="R2704" t="str">
        <v>Johnny English Reborn</v>
      </c>
      <c r="S2704">
        <v>40722</v>
      </c>
      <c r="T2704">
        <v>2011</v>
      </c>
      <c r="U2704" t="str">
        <v>2010s</v>
      </c>
      <c r="V2704" t="str">
        <v>Color</v>
      </c>
      <c r="W2704" t="str">
        <v>Action</v>
      </c>
      <c r="X2704" t="str">
        <v>English</v>
      </c>
      <c r="Y2704" t="str">
        <v>USA</v>
      </c>
      <c r="Z2704" t="str">
        <v>PG</v>
      </c>
      <c r="AA2704" t="str">
        <v>Daniel Kaluuya</v>
      </c>
      <c r="AB2704" t="str">
        <v>Oliver Parker</v>
      </c>
      <c r="AC2704">
        <v>219</v>
      </c>
      <c r="AD2704">
        <v>661</v>
      </c>
      <c r="AE2704">
        <v>32</v>
      </c>
      <c r="AF2704">
        <v>17000</v>
      </c>
      <c r="AG2704">
        <v>6.3</v>
      </c>
      <c r="AH2704">
        <v>152</v>
      </c>
      <c r="AI2704">
        <v>101</v>
      </c>
      <c r="AJ2704">
        <v>8129455</v>
      </c>
    </row>
    <row r="2705" spans="1:36" x14ac:dyDescent="0.25">
      <c r="A2705" t="str">
        <v>Along Came Polly</v>
      </c>
      <c r="B2705">
        <v>38091</v>
      </c>
      <c r="C2705">
        <v>2004</v>
      </c>
      <c r="D2705" t="str">
        <v>2000s</v>
      </c>
      <c r="E2705" t="str">
        <v>Color</v>
      </c>
      <c r="F2705" t="str">
        <v>Comedy</v>
      </c>
      <c r="G2705" t="str">
        <v>English</v>
      </c>
      <c r="H2705" t="str">
        <v>USA</v>
      </c>
      <c r="I2705" t="str">
        <v>PG-13</v>
      </c>
      <c r="J2705" t="str">
        <v>Philip Seymour Hoffman</v>
      </c>
      <c r="K2705" t="str">
        <v>John Hamburg</v>
      </c>
      <c r="L2705">
        <v>22000</v>
      </c>
      <c r="M2705">
        <v>24534</v>
      </c>
      <c r="N2705">
        <v>29</v>
      </c>
      <c r="O2705">
        <v>0</v>
      </c>
      <c r="P2705">
        <v>5.9</v>
      </c>
      <c r="R2705" t="str">
        <v>A Simple Wish</v>
      </c>
      <c r="S2705">
        <v>35519</v>
      </c>
      <c r="T2705">
        <v>1997</v>
      </c>
      <c r="U2705" t="str">
        <v>1990s</v>
      </c>
      <c r="V2705" t="str">
        <v>Color</v>
      </c>
      <c r="W2705" t="str">
        <v>Comedy</v>
      </c>
      <c r="X2705" t="str">
        <v>English</v>
      </c>
      <c r="Y2705" t="str">
        <v>USA</v>
      </c>
      <c r="Z2705" t="str">
        <v>PG</v>
      </c>
      <c r="AA2705" t="str">
        <v>Mara Wilson</v>
      </c>
      <c r="AB2705" t="str">
        <v>Michael Ritchie</v>
      </c>
      <c r="AC2705">
        <v>1000</v>
      </c>
      <c r="AD2705">
        <v>5535</v>
      </c>
      <c r="AE2705">
        <v>23</v>
      </c>
      <c r="AF2705">
        <v>517</v>
      </c>
      <c r="AG2705">
        <v>5.4</v>
      </c>
      <c r="AH2705">
        <v>21</v>
      </c>
      <c r="AI2705">
        <v>89</v>
      </c>
      <c r="AJ2705">
        <v>8119205</v>
      </c>
    </row>
    <row r="2706" spans="1:36" x14ac:dyDescent="0.25">
      <c r="A2706" t="str">
        <v>Hide and Seek</v>
      </c>
      <c r="B2706">
        <v>38445</v>
      </c>
      <c r="C2706">
        <v>2005</v>
      </c>
      <c r="D2706" t="str">
        <v>2000s</v>
      </c>
      <c r="E2706" t="str">
        <v>Color</v>
      </c>
      <c r="F2706" t="str">
        <v>Drama</v>
      </c>
      <c r="G2706" t="str">
        <v>English</v>
      </c>
      <c r="H2706" t="str">
        <v>USA</v>
      </c>
      <c r="I2706" t="str">
        <v>R</v>
      </c>
      <c r="J2706" t="str">
        <v>Robert De Niro</v>
      </c>
      <c r="K2706" t="str">
        <v>John Polson</v>
      </c>
      <c r="L2706">
        <v>22000</v>
      </c>
      <c r="M2706">
        <v>23328</v>
      </c>
      <c r="N2706">
        <v>21</v>
      </c>
      <c r="O2706">
        <v>0</v>
      </c>
      <c r="P2706">
        <v>5.9</v>
      </c>
      <c r="R2706" t="str">
        <v>Before Midnight</v>
      </c>
      <c r="S2706">
        <v>41542</v>
      </c>
      <c r="T2706">
        <v>2013</v>
      </c>
      <c r="U2706" t="str">
        <v>2010s</v>
      </c>
      <c r="V2706" t="str">
        <v>Color</v>
      </c>
      <c r="W2706" t="str">
        <v>Drama</v>
      </c>
      <c r="X2706" t="str">
        <v>English</v>
      </c>
      <c r="Y2706" t="str">
        <v>USA</v>
      </c>
      <c r="Z2706" t="str">
        <v>R</v>
      </c>
      <c r="AA2706" t="str">
        <v>Seamus Davey-Fitzpatrick</v>
      </c>
      <c r="AB2706" t="str">
        <v>Richard Linklater</v>
      </c>
      <c r="AC2706">
        <v>140</v>
      </c>
      <c r="AD2706">
        <v>328</v>
      </c>
      <c r="AE2706">
        <v>0</v>
      </c>
      <c r="AF2706">
        <v>62000</v>
      </c>
      <c r="AG2706">
        <v>7.9</v>
      </c>
      <c r="AH2706">
        <v>405</v>
      </c>
      <c r="AI2706">
        <v>109</v>
      </c>
      <c r="AJ2706">
        <v>8114507</v>
      </c>
    </row>
    <row r="2707" spans="1:36" x14ac:dyDescent="0.25">
      <c r="A2707" t="str">
        <v>Analyze That</v>
      </c>
      <c r="B2707">
        <v>37555</v>
      </c>
      <c r="C2707">
        <v>2002</v>
      </c>
      <c r="D2707" t="str">
        <v>2000s</v>
      </c>
      <c r="E2707" t="str">
        <v>Color</v>
      </c>
      <c r="F2707" t="str">
        <v>Comedy</v>
      </c>
      <c r="G2707" t="str">
        <v>English</v>
      </c>
      <c r="H2707" t="str">
        <v>USA</v>
      </c>
      <c r="I2707" t="str">
        <v>R</v>
      </c>
      <c r="J2707" t="str">
        <v>Robert De Niro</v>
      </c>
      <c r="K2707" t="str">
        <v>Harold Ramis</v>
      </c>
      <c r="L2707">
        <v>22000</v>
      </c>
      <c r="M2707">
        <v>22889</v>
      </c>
      <c r="N2707">
        <v>11000</v>
      </c>
      <c r="O2707">
        <v>846</v>
      </c>
      <c r="P2707">
        <v>5.9</v>
      </c>
      <c r="R2707" t="str">
        <v>Dirty Pretty Things</v>
      </c>
      <c r="S2707">
        <v>37324</v>
      </c>
      <c r="T2707">
        <v>2002</v>
      </c>
      <c r="U2707" t="str">
        <v>2000s</v>
      </c>
      <c r="V2707" t="str">
        <v>Color</v>
      </c>
      <c r="W2707" t="str">
        <v>Crime</v>
      </c>
      <c r="X2707" t="str">
        <v>English</v>
      </c>
      <c r="Y2707" t="str">
        <v>UK</v>
      </c>
      <c r="Z2707" t="str">
        <v>R</v>
      </c>
      <c r="AA2707" t="str">
        <v>Sophie Okonedo</v>
      </c>
      <c r="AB2707" t="str">
        <v>Stephen Frears</v>
      </c>
      <c r="AC2707">
        <v>460</v>
      </c>
      <c r="AD2707">
        <v>1334</v>
      </c>
      <c r="AE2707">
        <v>350</v>
      </c>
      <c r="AF2707">
        <v>0</v>
      </c>
      <c r="AG2707">
        <v>7.4</v>
      </c>
      <c r="AH2707">
        <v>137</v>
      </c>
      <c r="AI2707">
        <v>97</v>
      </c>
      <c r="AJ2707">
        <v>8111360</v>
      </c>
    </row>
    <row r="2708" spans="1:36" x14ac:dyDescent="0.25">
      <c r="A2708" t="str">
        <v>Lucky You</v>
      </c>
      <c r="B2708">
        <v>39215</v>
      </c>
      <c r="C2708">
        <v>2007</v>
      </c>
      <c r="D2708" t="str">
        <v>2000s</v>
      </c>
      <c r="E2708" t="str">
        <v>Color</v>
      </c>
      <c r="F2708" t="str">
        <v>Drama</v>
      </c>
      <c r="G2708" t="str">
        <v>English</v>
      </c>
      <c r="H2708" t="str">
        <v>USA</v>
      </c>
      <c r="I2708" t="str">
        <v>PG-13</v>
      </c>
      <c r="J2708" t="str">
        <v>Robert Downey Jr.</v>
      </c>
      <c r="K2708" t="str">
        <v>Curtis Hanson</v>
      </c>
      <c r="L2708">
        <v>21000</v>
      </c>
      <c r="M2708">
        <v>26334</v>
      </c>
      <c r="N2708">
        <v>161</v>
      </c>
      <c r="O2708">
        <v>672</v>
      </c>
      <c r="P2708">
        <v>5.9</v>
      </c>
      <c r="R2708" t="str">
        <v>Bella</v>
      </c>
      <c r="S2708">
        <v>39010</v>
      </c>
      <c r="T2708">
        <v>2006</v>
      </c>
      <c r="U2708" t="str">
        <v>2000s</v>
      </c>
      <c r="V2708" t="str">
        <v>Color</v>
      </c>
      <c r="W2708" t="str">
        <v>Drama</v>
      </c>
      <c r="X2708" t="str">
        <v>English</v>
      </c>
      <c r="Y2708" t="str">
        <v>USA</v>
      </c>
      <c r="Z2708" t="str">
        <v>PG-13</v>
      </c>
      <c r="AA2708" t="str">
        <v>Armando Riesco</v>
      </c>
      <c r="AB2708" t="str">
        <v>Alejandro Monteverde</v>
      </c>
      <c r="AC2708">
        <v>625</v>
      </c>
      <c r="AD2708">
        <v>2747</v>
      </c>
      <c r="AE2708">
        <v>38</v>
      </c>
      <c r="AF2708">
        <v>0</v>
      </c>
      <c r="AG2708">
        <v>7.4</v>
      </c>
      <c r="AH2708">
        <v>60</v>
      </c>
      <c r="AI2708">
        <v>91</v>
      </c>
      <c r="AJ2708">
        <v>8108247</v>
      </c>
    </row>
    <row r="2709" spans="1:36" x14ac:dyDescent="0.25">
      <c r="A2709" t="str">
        <v>The Texas Chainsaw Massacre: The Beginning</v>
      </c>
      <c r="B2709">
        <v>38924</v>
      </c>
      <c r="C2709">
        <v>2006</v>
      </c>
      <c r="D2709" t="str">
        <v>2000s</v>
      </c>
      <c r="E2709" t="str">
        <v>Color</v>
      </c>
      <c r="F2709" t="str">
        <v>Horror</v>
      </c>
      <c r="G2709" t="str">
        <v>English</v>
      </c>
      <c r="H2709" t="str">
        <v>USA</v>
      </c>
      <c r="I2709" t="str">
        <v>R</v>
      </c>
      <c r="J2709" t="str">
        <v>Matt Bomer</v>
      </c>
      <c r="K2709" t="str">
        <v>Jonathan Liebesman</v>
      </c>
      <c r="L2709">
        <v>20000</v>
      </c>
      <c r="M2709">
        <v>26402</v>
      </c>
      <c r="N2709">
        <v>473</v>
      </c>
      <c r="O2709">
        <v>0</v>
      </c>
      <c r="P2709">
        <v>5.9</v>
      </c>
      <c r="R2709" t="str">
        <v>Code Name: The Cleaner</v>
      </c>
      <c r="S2709">
        <v>39385</v>
      </c>
      <c r="T2709">
        <v>2007</v>
      </c>
      <c r="U2709" t="str">
        <v>2000s</v>
      </c>
      <c r="V2709" t="str">
        <v>Color</v>
      </c>
      <c r="W2709" t="str">
        <v>Action</v>
      </c>
      <c r="X2709" t="str">
        <v>English</v>
      </c>
      <c r="Y2709" t="str">
        <v>USA</v>
      </c>
      <c r="Z2709" t="str">
        <v>PG-13</v>
      </c>
      <c r="AA2709" t="str">
        <v>Callum Rennie</v>
      </c>
      <c r="AB2709" t="str">
        <v>Les Mayfield</v>
      </c>
      <c r="AC2709">
        <v>716</v>
      </c>
      <c r="AD2709">
        <v>2700</v>
      </c>
      <c r="AE2709">
        <v>10</v>
      </c>
      <c r="AF2709">
        <v>233</v>
      </c>
      <c r="AG2709">
        <v>4.5</v>
      </c>
      <c r="AH2709">
        <v>53</v>
      </c>
      <c r="AI2709">
        <v>91</v>
      </c>
      <c r="AJ2709">
        <v>8104069</v>
      </c>
    </row>
    <row r="2710" spans="1:36" x14ac:dyDescent="0.25">
      <c r="A2710" t="str">
        <v>3 Men and a Baby</v>
      </c>
      <c r="B2710">
        <v>31968</v>
      </c>
      <c r="C2710">
        <v>1987</v>
      </c>
      <c r="D2710" t="str">
        <v>1980s</v>
      </c>
      <c r="E2710" t="str">
        <v>Color</v>
      </c>
      <c r="F2710" t="str">
        <v>Comedy</v>
      </c>
      <c r="G2710" t="str">
        <v>English</v>
      </c>
      <c r="H2710" t="str">
        <v>USA</v>
      </c>
      <c r="I2710" t="str">
        <v>PG</v>
      </c>
      <c r="J2710" t="str">
        <v>Tom Selleck</v>
      </c>
      <c r="K2710" t="str">
        <v>Leonard Nimoy</v>
      </c>
      <c r="L2710">
        <v>19000</v>
      </c>
      <c r="M2710">
        <v>21499</v>
      </c>
      <c r="N2710">
        <v>12000</v>
      </c>
      <c r="O2710">
        <v>3000</v>
      </c>
      <c r="P2710">
        <v>5.9</v>
      </c>
      <c r="R2710" t="str">
        <v>Inherent Vice</v>
      </c>
      <c r="S2710">
        <v>41824</v>
      </c>
      <c r="T2710">
        <v>2014</v>
      </c>
      <c r="U2710" t="str">
        <v>2010s</v>
      </c>
      <c r="V2710" t="str">
        <v>Color</v>
      </c>
      <c r="W2710" t="str">
        <v>Comedy</v>
      </c>
      <c r="X2710" t="str">
        <v>English</v>
      </c>
      <c r="Y2710" t="str">
        <v>USA</v>
      </c>
      <c r="Z2710" t="str">
        <v>R</v>
      </c>
      <c r="AA2710" t="str">
        <v>Martin Dew</v>
      </c>
      <c r="AB2710" t="str">
        <v>Paul Thomas Anderson</v>
      </c>
      <c r="AC2710">
        <v>204</v>
      </c>
      <c r="AD2710">
        <v>707</v>
      </c>
      <c r="AE2710">
        <v>0</v>
      </c>
      <c r="AF2710">
        <v>18000</v>
      </c>
      <c r="AG2710">
        <v>6.7</v>
      </c>
      <c r="AH2710">
        <v>401</v>
      </c>
      <c r="AI2710">
        <v>148</v>
      </c>
      <c r="AJ2710">
        <v>8093318</v>
      </c>
    </row>
    <row r="2711" spans="1:36" x14ac:dyDescent="0.25">
      <c r="A2711" t="str">
        <v>Carrie</v>
      </c>
      <c r="B2711">
        <v>41518</v>
      </c>
      <c r="C2711">
        <v>2013</v>
      </c>
      <c r="D2711" t="str">
        <v>2010s</v>
      </c>
      <c r="E2711" t="str">
        <v>Color</v>
      </c>
      <c r="F2711" t="str">
        <v>Drama</v>
      </c>
      <c r="G2711" t="str">
        <v>English</v>
      </c>
      <c r="H2711" t="str">
        <v>USA</v>
      </c>
      <c r="I2711" t="str">
        <v>R</v>
      </c>
      <c r="J2711" t="str">
        <v>ChloÃ« Grace Moretz</v>
      </c>
      <c r="K2711" t="str">
        <v>Kimberly Peirce</v>
      </c>
      <c r="L2711">
        <v>17000</v>
      </c>
      <c r="M2711">
        <v>20051</v>
      </c>
      <c r="N2711">
        <v>108</v>
      </c>
      <c r="O2711">
        <v>39000</v>
      </c>
      <c r="P2711">
        <v>5.9</v>
      </c>
      <c r="R2711" t="str">
        <v>Hoot</v>
      </c>
      <c r="S2711">
        <v>38781</v>
      </c>
      <c r="T2711">
        <v>2006</v>
      </c>
      <c r="U2711" t="str">
        <v>2000s</v>
      </c>
      <c r="V2711" t="str">
        <v>Color</v>
      </c>
      <c r="W2711" t="str">
        <v>Adventure</v>
      </c>
      <c r="X2711" t="str">
        <v>English</v>
      </c>
      <c r="Y2711" t="str">
        <v>USA</v>
      </c>
      <c r="Z2711" t="str">
        <v>PG</v>
      </c>
      <c r="AA2711" t="str">
        <v>Logan Lerman</v>
      </c>
      <c r="AB2711" t="str">
        <v>Wil Shriner</v>
      </c>
      <c r="AC2711">
        <v>8000</v>
      </c>
      <c r="AD2711">
        <v>10732</v>
      </c>
      <c r="AE2711">
        <v>6</v>
      </c>
      <c r="AF2711">
        <v>647</v>
      </c>
      <c r="AG2711">
        <v>5.6</v>
      </c>
      <c r="AH2711">
        <v>49</v>
      </c>
      <c r="AI2711">
        <v>91</v>
      </c>
      <c r="AJ2711">
        <v>8080116</v>
      </c>
    </row>
    <row r="2712" spans="1:36" x14ac:dyDescent="0.25">
      <c r="A2712" t="str">
        <v>Blade: Trinity</v>
      </c>
      <c r="B2712">
        <v>38336</v>
      </c>
      <c r="C2712">
        <v>2004</v>
      </c>
      <c r="D2712" t="str">
        <v>2000s</v>
      </c>
      <c r="E2712" t="str">
        <v>Color</v>
      </c>
      <c r="F2712" t="str">
        <v>Action</v>
      </c>
      <c r="G2712" t="str">
        <v>English</v>
      </c>
      <c r="H2712" t="str">
        <v>USA</v>
      </c>
      <c r="I2712" t="str">
        <v>R</v>
      </c>
      <c r="J2712" t="str">
        <v>Ryan Reynolds</v>
      </c>
      <c r="K2712" t="str">
        <v>David S. Goyer</v>
      </c>
      <c r="L2712">
        <v>16000</v>
      </c>
      <c r="M2712">
        <v>19764</v>
      </c>
      <c r="N2712">
        <v>687</v>
      </c>
      <c r="O2712">
        <v>0</v>
      </c>
      <c r="P2712">
        <v>5.9</v>
      </c>
      <c r="R2712" t="str">
        <v>Sleepover</v>
      </c>
      <c r="S2712">
        <v>38151</v>
      </c>
      <c r="T2712">
        <v>2004</v>
      </c>
      <c r="U2712" t="str">
        <v>2000s</v>
      </c>
      <c r="V2712" t="str">
        <v>Color</v>
      </c>
      <c r="W2712" t="str">
        <v>Comedy</v>
      </c>
      <c r="X2712" t="str">
        <v>English</v>
      </c>
      <c r="Y2712" t="str">
        <v>USA</v>
      </c>
      <c r="Z2712" t="str">
        <v>PG</v>
      </c>
      <c r="AA2712" t="str">
        <v>Steve Carell</v>
      </c>
      <c r="AB2712" t="str">
        <v>Joe Nussbaum</v>
      </c>
      <c r="AC2712">
        <v>7000</v>
      </c>
      <c r="AD2712">
        <v>13626</v>
      </c>
      <c r="AE2712">
        <v>18</v>
      </c>
      <c r="AF2712">
        <v>0</v>
      </c>
      <c r="AG2712">
        <v>5.3</v>
      </c>
      <c r="AH2712">
        <v>52</v>
      </c>
      <c r="AI2712">
        <v>89</v>
      </c>
      <c r="AJ2712">
        <v>8070311</v>
      </c>
    </row>
    <row r="2713" spans="1:36" x14ac:dyDescent="0.25">
      <c r="A2713" t="str">
        <v>Firefox</v>
      </c>
      <c r="B2713">
        <v>30139</v>
      </c>
      <c r="C2713">
        <v>1982</v>
      </c>
      <c r="D2713" t="str">
        <v>1980s</v>
      </c>
      <c r="E2713" t="str">
        <v>Color</v>
      </c>
      <c r="F2713" t="str">
        <v>Action</v>
      </c>
      <c r="G2713" t="str">
        <v>English</v>
      </c>
      <c r="H2713" t="str">
        <v>USA</v>
      </c>
      <c r="I2713" t="str">
        <v>PG</v>
      </c>
      <c r="J2713" t="str">
        <v>Clint Eastwood</v>
      </c>
      <c r="K2713" t="str">
        <v>Clint Eastwood</v>
      </c>
      <c r="L2713">
        <v>16000</v>
      </c>
      <c r="M2713">
        <v>16805</v>
      </c>
      <c r="N2713">
        <v>16000</v>
      </c>
      <c r="O2713">
        <v>0</v>
      </c>
      <c r="P2713">
        <v>5.9</v>
      </c>
      <c r="R2713" t="str">
        <v>Connie and Carla</v>
      </c>
      <c r="S2713">
        <v>38253</v>
      </c>
      <c r="T2713">
        <v>2004</v>
      </c>
      <c r="U2713" t="str">
        <v>2000s</v>
      </c>
      <c r="V2713" t="str">
        <v>Color</v>
      </c>
      <c r="W2713" t="str">
        <v>Comedy</v>
      </c>
      <c r="X2713" t="str">
        <v>English</v>
      </c>
      <c r="Y2713" t="str">
        <v>USA</v>
      </c>
      <c r="Z2713" t="str">
        <v>PG-13</v>
      </c>
      <c r="AA2713" t="str">
        <v>Debbie Reynolds</v>
      </c>
      <c r="AB2713" t="str">
        <v>Michael Lembeck</v>
      </c>
      <c r="AC2713">
        <v>786</v>
      </c>
      <c r="AD2713">
        <v>2730</v>
      </c>
      <c r="AE2713">
        <v>54</v>
      </c>
      <c r="AF2713">
        <v>924</v>
      </c>
      <c r="AG2713">
        <v>6.3</v>
      </c>
      <c r="AH2713">
        <v>76</v>
      </c>
      <c r="AI2713">
        <v>108</v>
      </c>
      <c r="AJ2713">
        <v>8054280</v>
      </c>
    </row>
    <row r="2714" spans="1:36" x14ac:dyDescent="0.25">
      <c r="A2714" t="str">
        <v>Battleship</v>
      </c>
      <c r="B2714">
        <v>41091</v>
      </c>
      <c r="C2714">
        <v>2012</v>
      </c>
      <c r="D2714" t="str">
        <v>2010s</v>
      </c>
      <c r="E2714" t="str">
        <v>Color</v>
      </c>
      <c r="F2714" t="str">
        <v>Action</v>
      </c>
      <c r="G2714" t="str">
        <v>English</v>
      </c>
      <c r="H2714" t="str">
        <v>USA</v>
      </c>
      <c r="I2714" t="str">
        <v>PG-13</v>
      </c>
      <c r="J2714" t="str">
        <v>Liam Neeson</v>
      </c>
      <c r="K2714" t="str">
        <v>Peter Berg</v>
      </c>
      <c r="L2714">
        <v>14000</v>
      </c>
      <c r="M2714">
        <v>26679</v>
      </c>
      <c r="N2714">
        <v>532</v>
      </c>
      <c r="O2714">
        <v>44000</v>
      </c>
      <c r="P2714">
        <v>5.9</v>
      </c>
      <c r="R2714" t="str">
        <v>The Painted Veil</v>
      </c>
      <c r="S2714">
        <v>38886</v>
      </c>
      <c r="T2714">
        <v>2006</v>
      </c>
      <c r="U2714" t="str">
        <v>2000s</v>
      </c>
      <c r="V2714" t="str">
        <v>Color</v>
      </c>
      <c r="W2714" t="str">
        <v>Drama</v>
      </c>
      <c r="X2714" t="str">
        <v>Mandarin</v>
      </c>
      <c r="Y2714" t="str">
        <v>China</v>
      </c>
      <c r="Z2714" t="str">
        <v>PG-13</v>
      </c>
      <c r="AA2714" t="str">
        <v>Toby Jones</v>
      </c>
      <c r="AB2714" t="str">
        <v>John Curran</v>
      </c>
      <c r="AC2714">
        <v>2000</v>
      </c>
      <c r="AD2714">
        <v>2608</v>
      </c>
      <c r="AE2714">
        <v>43</v>
      </c>
      <c r="AF2714">
        <v>0</v>
      </c>
      <c r="AG2714">
        <v>7.5</v>
      </c>
      <c r="AH2714">
        <v>143</v>
      </c>
      <c r="AI2714">
        <v>125</v>
      </c>
      <c r="AJ2714">
        <v>8047690</v>
      </c>
    </row>
    <row r="2715" spans="1:36" x14ac:dyDescent="0.25">
      <c r="A2715" t="str">
        <v>Resident Evil: Afterlife</v>
      </c>
      <c r="B2715">
        <v>40382</v>
      </c>
      <c r="C2715">
        <v>2010</v>
      </c>
      <c r="D2715" t="str">
        <v>2010s</v>
      </c>
      <c r="E2715" t="str">
        <v>Color</v>
      </c>
      <c r="F2715" t="str">
        <v>Action</v>
      </c>
      <c r="G2715" t="str">
        <v>English</v>
      </c>
      <c r="H2715" t="str">
        <v>Germany</v>
      </c>
      <c r="I2715" t="str">
        <v>R</v>
      </c>
      <c r="J2715" t="str">
        <v>Milla Jovovich</v>
      </c>
      <c r="K2715" t="str">
        <v>Paul W.S. Anderson</v>
      </c>
      <c r="L2715">
        <v>14000</v>
      </c>
      <c r="M2715">
        <v>16098</v>
      </c>
      <c r="N2715">
        <v>545</v>
      </c>
      <c r="O2715">
        <v>19000</v>
      </c>
      <c r="P2715">
        <v>5.9</v>
      </c>
      <c r="R2715" t="str">
        <v>Woo</v>
      </c>
      <c r="S2715">
        <v>35969</v>
      </c>
      <c r="T2715">
        <v>1998</v>
      </c>
      <c r="U2715" t="str">
        <v>1990s</v>
      </c>
      <c r="V2715" t="str">
        <v>Color</v>
      </c>
      <c r="W2715" t="str">
        <v>Comedy</v>
      </c>
      <c r="X2715" t="str">
        <v>English</v>
      </c>
      <c r="Y2715" t="str">
        <v>USA</v>
      </c>
      <c r="Z2715" t="str">
        <v>R</v>
      </c>
      <c r="AA2715" t="str">
        <v>LL Cool J</v>
      </c>
      <c r="AB2715" t="str">
        <v>Daisy von Scherler Mayer</v>
      </c>
      <c r="AC2715">
        <v>1000</v>
      </c>
      <c r="AD2715">
        <v>3352</v>
      </c>
      <c r="AE2715">
        <v>18</v>
      </c>
      <c r="AF2715">
        <v>204</v>
      </c>
      <c r="AG2715">
        <v>3.8</v>
      </c>
      <c r="AH2715">
        <v>23</v>
      </c>
      <c r="AI2715">
        <v>84</v>
      </c>
      <c r="AJ2715">
        <v>8026971</v>
      </c>
    </row>
    <row r="2716" spans="1:36" x14ac:dyDescent="0.25">
      <c r="A2716" t="str">
        <v>Bridget Jones: The Edge of Reason</v>
      </c>
      <c r="B2716">
        <v>38134</v>
      </c>
      <c r="C2716">
        <v>2004</v>
      </c>
      <c r="D2716" t="str">
        <v>2000s</v>
      </c>
      <c r="E2716" t="str">
        <v>Color</v>
      </c>
      <c r="F2716" t="str">
        <v>Comedy</v>
      </c>
      <c r="G2716" t="str">
        <v>English</v>
      </c>
      <c r="H2716" t="str">
        <v>UK</v>
      </c>
      <c r="I2716" t="str">
        <v>R</v>
      </c>
      <c r="J2716" t="str">
        <v>Colin Firth</v>
      </c>
      <c r="K2716" t="str">
        <v>Beeban Kidron</v>
      </c>
      <c r="L2716">
        <v>14000</v>
      </c>
      <c r="M2716">
        <v>15634</v>
      </c>
      <c r="N2716">
        <v>17</v>
      </c>
      <c r="O2716">
        <v>0</v>
      </c>
      <c r="P2716">
        <v>5.9</v>
      </c>
      <c r="R2716" t="str">
        <v>The Texas Chainsaw Massacre 2</v>
      </c>
      <c r="S2716">
        <v>31766</v>
      </c>
      <c r="T2716">
        <v>1986</v>
      </c>
      <c r="U2716" t="str">
        <v>1980s</v>
      </c>
      <c r="V2716" t="str">
        <v>Color</v>
      </c>
      <c r="W2716" t="str">
        <v>Comedy</v>
      </c>
      <c r="X2716" t="str">
        <v>English</v>
      </c>
      <c r="Y2716" t="str">
        <v>USA</v>
      </c>
      <c r="Z2716" t="str">
        <v>X</v>
      </c>
      <c r="AA2716" t="str">
        <v>Bill Johnson</v>
      </c>
      <c r="AB2716" t="str">
        <v>Tobe Hooper</v>
      </c>
      <c r="AC2716">
        <v>237</v>
      </c>
      <c r="AD2716">
        <v>302</v>
      </c>
      <c r="AE2716">
        <v>365</v>
      </c>
      <c r="AF2716">
        <v>0</v>
      </c>
      <c r="AG2716">
        <v>5.5</v>
      </c>
      <c r="AH2716">
        <v>159</v>
      </c>
      <c r="AI2716">
        <v>101</v>
      </c>
      <c r="AJ2716">
        <v>8025872</v>
      </c>
    </row>
    <row r="2717" spans="1:36" x14ac:dyDescent="0.25">
      <c r="A2717" t="str">
        <v>The Fourth Kind</v>
      </c>
      <c r="B2717">
        <v>39875</v>
      </c>
      <c r="C2717">
        <v>2009</v>
      </c>
      <c r="D2717" t="str">
        <v>2000s</v>
      </c>
      <c r="E2717" t="str">
        <v>Color</v>
      </c>
      <c r="F2717" t="str">
        <v>Mystery</v>
      </c>
      <c r="G2717" t="str">
        <v>English</v>
      </c>
      <c r="H2717" t="str">
        <v>USA</v>
      </c>
      <c r="I2717" t="str">
        <v>PG-13</v>
      </c>
      <c r="J2717" t="str">
        <v>Milla Jovovich</v>
      </c>
      <c r="K2717" t="str">
        <v>Olatunde Osunsanmi</v>
      </c>
      <c r="L2717">
        <v>14000</v>
      </c>
      <c r="M2717">
        <v>15251</v>
      </c>
      <c r="N2717">
        <v>58</v>
      </c>
      <c r="O2717">
        <v>15000</v>
      </c>
      <c r="P2717">
        <v>5.9</v>
      </c>
      <c r="R2717" t="str">
        <v>The Greatest Story Ever Told</v>
      </c>
      <c r="S2717">
        <v>23850</v>
      </c>
      <c r="T2717">
        <v>1965</v>
      </c>
      <c r="U2717" t="str">
        <v>1960s</v>
      </c>
      <c r="V2717" t="str">
        <v>Color</v>
      </c>
      <c r="W2717" t="str">
        <v>Biography</v>
      </c>
      <c r="X2717" t="str">
        <v>English</v>
      </c>
      <c r="Y2717" t="str">
        <v>USA</v>
      </c>
      <c r="Z2717" t="str">
        <v>G</v>
      </c>
      <c r="AA2717" t="str">
        <v>Martin Landau</v>
      </c>
      <c r="AB2717" t="str">
        <v>George Stevens</v>
      </c>
      <c r="AC2717">
        <v>940</v>
      </c>
      <c r="AD2717">
        <v>1934</v>
      </c>
      <c r="AE2717">
        <v>126</v>
      </c>
      <c r="AF2717">
        <v>1000</v>
      </c>
      <c r="AG2717">
        <v>6.6</v>
      </c>
      <c r="AH2717">
        <v>27</v>
      </c>
      <c r="AI2717">
        <v>225</v>
      </c>
      <c r="AJ2717">
        <v>8000000</v>
      </c>
    </row>
    <row r="2718" spans="1:36" x14ac:dyDescent="0.25">
      <c r="A2718" t="str">
        <v>88 Minutes</v>
      </c>
      <c r="B2718">
        <v>39367</v>
      </c>
      <c r="C2718">
        <v>2007</v>
      </c>
      <c r="D2718" t="str">
        <v>2000s</v>
      </c>
      <c r="E2718" t="str">
        <v>Color</v>
      </c>
      <c r="F2718" t="str">
        <v>Crime</v>
      </c>
      <c r="G2718" t="str">
        <v>English</v>
      </c>
      <c r="H2718" t="str">
        <v>USA</v>
      </c>
      <c r="I2718" t="str">
        <v>R</v>
      </c>
      <c r="J2718" t="str">
        <v>Al Pacino</v>
      </c>
      <c r="K2718" t="str">
        <v>Jon Avnet</v>
      </c>
      <c r="L2718">
        <v>14000</v>
      </c>
      <c r="M2718">
        <v>16722</v>
      </c>
      <c r="N2718">
        <v>50</v>
      </c>
      <c r="O2718">
        <v>0</v>
      </c>
      <c r="P2718">
        <v>5.9</v>
      </c>
      <c r="R2718" t="str">
        <v>The Legend of the Lone Ranger</v>
      </c>
      <c r="S2718">
        <v>29614</v>
      </c>
      <c r="T2718">
        <v>1981</v>
      </c>
      <c r="U2718" t="str">
        <v>1980s</v>
      </c>
      <c r="V2718" t="str">
        <v>Color</v>
      </c>
      <c r="W2718" t="str">
        <v>Action</v>
      </c>
      <c r="X2718" t="str">
        <v>English</v>
      </c>
      <c r="Y2718" t="str">
        <v>USA</v>
      </c>
      <c r="Z2718" t="str">
        <v>PG</v>
      </c>
      <c r="AA2718" t="str">
        <v>Jason Robards</v>
      </c>
      <c r="AB2718" t="str">
        <v>William A. Fraker</v>
      </c>
      <c r="AC2718">
        <v>372</v>
      </c>
      <c r="AD2718">
        <v>927</v>
      </c>
      <c r="AE2718">
        <v>28</v>
      </c>
      <c r="AF2718">
        <v>346</v>
      </c>
      <c r="AG2718">
        <v>5</v>
      </c>
      <c r="AH2718">
        <v>25</v>
      </c>
      <c r="AI2718">
        <v>98</v>
      </c>
      <c r="AJ2718">
        <v>8000000</v>
      </c>
    </row>
    <row r="2719" spans="1:36" x14ac:dyDescent="0.25">
      <c r="A2719" t="str">
        <v>Cirque du Freak: The Vampire's Assistant</v>
      </c>
      <c r="B2719">
        <v>39864</v>
      </c>
      <c r="C2719">
        <v>2009</v>
      </c>
      <c r="D2719" t="str">
        <v>2000s</v>
      </c>
      <c r="E2719" t="str">
        <v>Color</v>
      </c>
      <c r="F2719" t="str">
        <v>Action</v>
      </c>
      <c r="G2719" t="str">
        <v>English</v>
      </c>
      <c r="H2719" t="str">
        <v>USA</v>
      </c>
      <c r="I2719" t="str">
        <v>PG-13</v>
      </c>
      <c r="J2719" t="str">
        <v>Josh Hutcherson</v>
      </c>
      <c r="K2719" t="str">
        <v>Paul Weitz</v>
      </c>
      <c r="L2719">
        <v>14000</v>
      </c>
      <c r="M2719">
        <v>20503</v>
      </c>
      <c r="N2719">
        <v>80</v>
      </c>
      <c r="O2719">
        <v>0</v>
      </c>
      <c r="P2719">
        <v>5.9</v>
      </c>
      <c r="R2719" t="str">
        <v>Annie Get Your Gun</v>
      </c>
      <c r="S2719">
        <v>18355</v>
      </c>
      <c r="T2719">
        <v>1950</v>
      </c>
      <c r="U2719" t="str">
        <v>1950s</v>
      </c>
      <c r="V2719" t="str">
        <v>Color</v>
      </c>
      <c r="W2719" t="str">
        <v>Biography</v>
      </c>
      <c r="X2719" t="str">
        <v>English</v>
      </c>
      <c r="Y2719" t="str">
        <v>USA</v>
      </c>
      <c r="Z2719" t="str">
        <v>Passed</v>
      </c>
      <c r="AA2719" t="str">
        <v>Keenan Wynn</v>
      </c>
      <c r="AB2719" t="str">
        <v>George Sidney</v>
      </c>
      <c r="AC2719">
        <v>277</v>
      </c>
      <c r="AD2719">
        <v>731</v>
      </c>
      <c r="AE2719">
        <v>24</v>
      </c>
      <c r="AF2719">
        <v>456</v>
      </c>
      <c r="AG2719">
        <v>7</v>
      </c>
      <c r="AH2719">
        <v>21</v>
      </c>
      <c r="AI2719">
        <v>107</v>
      </c>
      <c r="AJ2719">
        <v>8000000</v>
      </c>
    </row>
    <row r="2720" spans="1:36" x14ac:dyDescent="0.25">
      <c r="A2720" t="str">
        <v>After.Life</v>
      </c>
      <c r="B2720">
        <v>39875</v>
      </c>
      <c r="C2720">
        <v>2009</v>
      </c>
      <c r="D2720" t="str">
        <v>2000s</v>
      </c>
      <c r="E2720" t="str">
        <v>Color</v>
      </c>
      <c r="F2720" t="str">
        <v>Drama</v>
      </c>
      <c r="G2720" t="str">
        <v>English</v>
      </c>
      <c r="H2720" t="str">
        <v>USA</v>
      </c>
      <c r="I2720" t="str">
        <v>R</v>
      </c>
      <c r="J2720" t="str">
        <v>Liam Neeson</v>
      </c>
      <c r="K2720" t="str">
        <v>Agnieszka Wojtowicz-Vosloo</v>
      </c>
      <c r="L2720">
        <v>14000</v>
      </c>
      <c r="M2720">
        <v>15860</v>
      </c>
      <c r="N2720">
        <v>0</v>
      </c>
      <c r="O2720">
        <v>7000</v>
      </c>
      <c r="P2720">
        <v>5.9</v>
      </c>
      <c r="R2720" t="str">
        <v>Dazed and Confused</v>
      </c>
      <c r="S2720">
        <v>34207</v>
      </c>
      <c r="T2720">
        <v>1993</v>
      </c>
      <c r="U2720" t="str">
        <v>1990s</v>
      </c>
      <c r="V2720" t="str">
        <v>Color</v>
      </c>
      <c r="W2720" t="str">
        <v>Comedy</v>
      </c>
      <c r="X2720" t="str">
        <v>English</v>
      </c>
      <c r="Y2720" t="str">
        <v>USA</v>
      </c>
      <c r="Z2720" t="str">
        <v>R</v>
      </c>
      <c r="AA2720" t="str">
        <v>Milla Jovovich</v>
      </c>
      <c r="AB2720" t="str">
        <v>Richard Linklater</v>
      </c>
      <c r="AC2720">
        <v>14000</v>
      </c>
      <c r="AD2720">
        <v>18643</v>
      </c>
      <c r="AE2720">
        <v>0</v>
      </c>
      <c r="AF2720">
        <v>10000</v>
      </c>
      <c r="AG2720">
        <v>7.7</v>
      </c>
      <c r="AH2720">
        <v>152</v>
      </c>
      <c r="AI2720">
        <v>102</v>
      </c>
      <c r="AJ2720">
        <v>7993039</v>
      </c>
    </row>
    <row r="2721" spans="1:36" x14ac:dyDescent="0.25">
      <c r="A2721" t="str">
        <v>The Brothers Grimm</v>
      </c>
      <c r="B2721">
        <v>38428</v>
      </c>
      <c r="C2721">
        <v>2005</v>
      </c>
      <c r="D2721" t="str">
        <v>2000s</v>
      </c>
      <c r="E2721" t="str">
        <v>Color</v>
      </c>
      <c r="F2721" t="str">
        <v>Action</v>
      </c>
      <c r="G2721" t="str">
        <v>English</v>
      </c>
      <c r="H2721" t="str">
        <v>USA</v>
      </c>
      <c r="I2721" t="str">
        <v>PG-13</v>
      </c>
      <c r="J2721" t="str">
        <v>Matt Damon</v>
      </c>
      <c r="K2721" t="str">
        <v>Terry Gilliam</v>
      </c>
      <c r="L2721">
        <v>13000</v>
      </c>
      <c r="M2721">
        <v>27114</v>
      </c>
      <c r="N2721">
        <v>0</v>
      </c>
      <c r="O2721">
        <v>0</v>
      </c>
      <c r="P2721">
        <v>5.9</v>
      </c>
      <c r="R2721" t="str">
        <v>Punisher: War Zone</v>
      </c>
      <c r="S2721">
        <v>39679</v>
      </c>
      <c r="T2721">
        <v>2008</v>
      </c>
      <c r="U2721" t="str">
        <v>2000s</v>
      </c>
      <c r="V2721" t="str">
        <v>Color</v>
      </c>
      <c r="W2721" t="str">
        <v>Action</v>
      </c>
      <c r="X2721" t="str">
        <v>English</v>
      </c>
      <c r="Y2721" t="str">
        <v>USA</v>
      </c>
      <c r="Z2721" t="str">
        <v>R</v>
      </c>
      <c r="AA2721" t="str">
        <v>Julie Benz</v>
      </c>
      <c r="AB2721" t="str">
        <v>Lexi Alexander</v>
      </c>
      <c r="AC2721">
        <v>3000</v>
      </c>
      <c r="AD2721">
        <v>6563</v>
      </c>
      <c r="AE2721">
        <v>189</v>
      </c>
      <c r="AF2721">
        <v>0</v>
      </c>
      <c r="AG2721">
        <v>6</v>
      </c>
      <c r="AH2721">
        <v>151</v>
      </c>
      <c r="AI2721">
        <v>103</v>
      </c>
      <c r="AJ2721">
        <v>7948159</v>
      </c>
    </row>
    <row r="2722" spans="1:36" x14ac:dyDescent="0.25">
      <c r="A2722" t="str">
        <v>The Story of Us</v>
      </c>
      <c r="B2722">
        <v>36478</v>
      </c>
      <c r="C2722">
        <v>1999</v>
      </c>
      <c r="D2722" t="str">
        <v>1990s</v>
      </c>
      <c r="E2722" t="str">
        <v>Color</v>
      </c>
      <c r="F2722" t="str">
        <v>Comedy</v>
      </c>
      <c r="G2722" t="str">
        <v>English</v>
      </c>
      <c r="H2722" t="str">
        <v>USA</v>
      </c>
      <c r="I2722" t="str">
        <v>R</v>
      </c>
      <c r="J2722" t="str">
        <v>Bruce Willis</v>
      </c>
      <c r="K2722" t="str">
        <v>Rob Reiner</v>
      </c>
      <c r="L2722">
        <v>13000</v>
      </c>
      <c r="M2722">
        <v>14706</v>
      </c>
      <c r="N2722">
        <v>0</v>
      </c>
      <c r="O2722">
        <v>0</v>
      </c>
      <c r="P2722">
        <v>5.9</v>
      </c>
      <c r="R2722" t="str">
        <v>Arbitrage</v>
      </c>
      <c r="S2722">
        <v>41053</v>
      </c>
      <c r="T2722">
        <v>2012</v>
      </c>
      <c r="U2722" t="str">
        <v>2010s</v>
      </c>
      <c r="V2722" t="str">
        <v>Color</v>
      </c>
      <c r="W2722" t="str">
        <v>Drama</v>
      </c>
      <c r="X2722" t="str">
        <v>English</v>
      </c>
      <c r="Y2722" t="str">
        <v>USA</v>
      </c>
      <c r="Z2722" t="str">
        <v>R</v>
      </c>
      <c r="AA2722" t="str">
        <v>Nate Parker</v>
      </c>
      <c r="AB2722" t="str">
        <v>Nicholas Jarecki</v>
      </c>
      <c r="AC2722">
        <v>664</v>
      </c>
      <c r="AD2722">
        <v>2440</v>
      </c>
      <c r="AE2722">
        <v>27</v>
      </c>
      <c r="AF2722">
        <v>0</v>
      </c>
      <c r="AG2722">
        <v>6.6</v>
      </c>
      <c r="AH2722">
        <v>288</v>
      </c>
      <c r="AI2722">
        <v>107</v>
      </c>
      <c r="AJ2722">
        <v>7918283</v>
      </c>
    </row>
    <row r="2723" spans="1:36" x14ac:dyDescent="0.25">
      <c r="A2723" t="str">
        <v>Savage Grace</v>
      </c>
      <c r="B2723">
        <v>39202</v>
      </c>
      <c r="C2723">
        <v>2007</v>
      </c>
      <c r="D2723" t="str">
        <v>2000s</v>
      </c>
      <c r="E2723" t="str">
        <v>Color</v>
      </c>
      <c r="F2723" t="str">
        <v>Drama</v>
      </c>
      <c r="G2723" t="str">
        <v>English</v>
      </c>
      <c r="H2723" t="str">
        <v>Spain</v>
      </c>
      <c r="I2723" t="str">
        <v>Not Rated</v>
      </c>
      <c r="J2723" t="str">
        <v>Eddie Redmayne</v>
      </c>
      <c r="K2723" t="str">
        <v>Tom Kalin</v>
      </c>
      <c r="L2723">
        <v>13000</v>
      </c>
      <c r="M2723">
        <v>15093</v>
      </c>
      <c r="N2723">
        <v>4</v>
      </c>
      <c r="O2723">
        <v>0</v>
      </c>
      <c r="P2723">
        <v>5.9</v>
      </c>
      <c r="R2723" t="str">
        <v>Miracle at St. Anna</v>
      </c>
      <c r="S2723">
        <v>39676</v>
      </c>
      <c r="T2723">
        <v>2008</v>
      </c>
      <c r="U2723" t="str">
        <v>2000s</v>
      </c>
      <c r="V2723" t="str">
        <v>Color</v>
      </c>
      <c r="W2723" t="str">
        <v>Action</v>
      </c>
      <c r="X2723" t="str">
        <v>English</v>
      </c>
      <c r="Y2723" t="str">
        <v>USA</v>
      </c>
      <c r="Z2723" t="str">
        <v>R</v>
      </c>
      <c r="AA2723" t="str">
        <v>Joseph Gordon-Levitt</v>
      </c>
      <c r="AB2723" t="str">
        <v>Spike Lee</v>
      </c>
      <c r="AC2723">
        <v>23000</v>
      </c>
      <c r="AD2723">
        <v>26982</v>
      </c>
      <c r="AE2723">
        <v>0</v>
      </c>
      <c r="AF2723">
        <v>0</v>
      </c>
      <c r="AG2723">
        <v>6</v>
      </c>
      <c r="AH2723">
        <v>158</v>
      </c>
      <c r="AI2723">
        <v>160</v>
      </c>
      <c r="AJ2723">
        <v>7916887</v>
      </c>
    </row>
    <row r="2724" spans="1:36" x14ac:dyDescent="0.25">
      <c r="A2724" t="str">
        <v>Snake Eyes</v>
      </c>
      <c r="B2724">
        <v>36092</v>
      </c>
      <c r="C2724">
        <v>1998</v>
      </c>
      <c r="D2724" t="str">
        <v>1990s</v>
      </c>
      <c r="E2724" t="str">
        <v>Color</v>
      </c>
      <c r="F2724" t="str">
        <v>Crime</v>
      </c>
      <c r="G2724" t="str">
        <v>English</v>
      </c>
      <c r="H2724" t="str">
        <v>USA</v>
      </c>
      <c r="I2724" t="str">
        <v>R</v>
      </c>
      <c r="J2724" t="str">
        <v>Nicolas Cage</v>
      </c>
      <c r="K2724" t="str">
        <v>Brian De Palma</v>
      </c>
      <c r="L2724">
        <v>12000</v>
      </c>
      <c r="M2724">
        <v>15269</v>
      </c>
      <c r="N2724">
        <v>0</v>
      </c>
      <c r="O2724">
        <v>880</v>
      </c>
      <c r="P2724">
        <v>5.9</v>
      </c>
      <c r="R2724" t="str">
        <v>Teen Wolf Too</v>
      </c>
      <c r="S2724">
        <v>31968</v>
      </c>
      <c r="T2724">
        <v>1987</v>
      </c>
      <c r="U2724" t="str">
        <v>1980s</v>
      </c>
      <c r="V2724" t="str">
        <v>Color</v>
      </c>
      <c r="W2724" t="str">
        <v>Comedy</v>
      </c>
      <c r="X2724" t="str">
        <v>English</v>
      </c>
      <c r="Y2724" t="str">
        <v>USA</v>
      </c>
      <c r="Z2724" t="str">
        <v>PG</v>
      </c>
      <c r="AA2724" t="str">
        <v>John Astin</v>
      </c>
      <c r="AB2724" t="str">
        <v>Christopher Leitch</v>
      </c>
      <c r="AC2724">
        <v>641</v>
      </c>
      <c r="AD2724">
        <v>1389</v>
      </c>
      <c r="AE2724">
        <v>4</v>
      </c>
      <c r="AF2724">
        <v>491</v>
      </c>
      <c r="AG2724">
        <v>3.2</v>
      </c>
      <c r="AH2724">
        <v>29</v>
      </c>
      <c r="AI2724">
        <v>95</v>
      </c>
      <c r="AJ2724">
        <v>7888703</v>
      </c>
    </row>
    <row r="2725" spans="1:36" x14ac:dyDescent="0.25">
      <c r="A2725" t="str">
        <v>The Ant Bully</v>
      </c>
      <c r="B2725">
        <v>38816</v>
      </c>
      <c r="C2725">
        <v>2006</v>
      </c>
      <c r="D2725" t="str">
        <v>2000s</v>
      </c>
      <c r="E2725" t="str">
        <v>Color</v>
      </c>
      <c r="F2725" t="str">
        <v>Adventure</v>
      </c>
      <c r="G2725" t="str">
        <v>English</v>
      </c>
      <c r="H2725" t="str">
        <v>USA</v>
      </c>
      <c r="I2725" t="str">
        <v>PG</v>
      </c>
      <c r="J2725" t="str">
        <v>Nicolas Cage</v>
      </c>
      <c r="K2725" t="str">
        <v>John A. Davis</v>
      </c>
      <c r="L2725">
        <v>12000</v>
      </c>
      <c r="M2725">
        <v>33822</v>
      </c>
      <c r="N2725">
        <v>8</v>
      </c>
      <c r="O2725">
        <v>593</v>
      </c>
      <c r="P2725">
        <v>5.9</v>
      </c>
      <c r="R2725" t="str">
        <v>Serial Mom</v>
      </c>
      <c r="S2725">
        <v>34381</v>
      </c>
      <c r="T2725">
        <v>1994</v>
      </c>
      <c r="U2725" t="str">
        <v>1990s</v>
      </c>
      <c r="V2725" t="str">
        <v>Color</v>
      </c>
      <c r="W2725" t="str">
        <v>Comedy</v>
      </c>
      <c r="X2725" t="str">
        <v>English</v>
      </c>
      <c r="Y2725" t="str">
        <v>USA</v>
      </c>
      <c r="Z2725" t="str">
        <v>R</v>
      </c>
      <c r="AA2725" t="str">
        <v>Kathleen Turner</v>
      </c>
      <c r="AB2725" t="str">
        <v>John Waters</v>
      </c>
      <c r="AC2725">
        <v>899</v>
      </c>
      <c r="AD2725">
        <v>3092</v>
      </c>
      <c r="AE2725">
        <v>0</v>
      </c>
      <c r="AF2725">
        <v>3000</v>
      </c>
      <c r="AG2725">
        <v>6.7</v>
      </c>
      <c r="AH2725">
        <v>52</v>
      </c>
      <c r="AI2725">
        <v>95</v>
      </c>
      <c r="AJ2725">
        <v>7881335</v>
      </c>
    </row>
    <row r="2726" spans="1:36" x14ac:dyDescent="0.25">
      <c r="A2726" t="str">
        <v>The Incredible Burt Wonderstone</v>
      </c>
      <c r="B2726">
        <v>41528</v>
      </c>
      <c r="C2726">
        <v>2013</v>
      </c>
      <c r="D2726" t="str">
        <v>2010s</v>
      </c>
      <c r="E2726" t="str">
        <v>Color</v>
      </c>
      <c r="F2726" t="str">
        <v>Comedy</v>
      </c>
      <c r="G2726" t="str">
        <v>English</v>
      </c>
      <c r="H2726" t="str">
        <v>USA</v>
      </c>
      <c r="I2726" t="str">
        <v>PG-13</v>
      </c>
      <c r="J2726" t="str">
        <v>Steve Buscemi</v>
      </c>
      <c r="K2726" t="str">
        <v>Don Scardino</v>
      </c>
      <c r="L2726">
        <v>12000</v>
      </c>
      <c r="M2726">
        <v>32094</v>
      </c>
      <c r="N2726">
        <v>35</v>
      </c>
      <c r="O2726">
        <v>13000</v>
      </c>
      <c r="P2726">
        <v>5.9</v>
      </c>
      <c r="R2726" t="str">
        <v>City of Ember</v>
      </c>
      <c r="S2726">
        <v>39734</v>
      </c>
      <c r="T2726">
        <v>2008</v>
      </c>
      <c r="U2726" t="str">
        <v>2000s</v>
      </c>
      <c r="V2726" t="str">
        <v>Color</v>
      </c>
      <c r="W2726" t="str">
        <v>Adventure</v>
      </c>
      <c r="X2726" t="str">
        <v>English</v>
      </c>
      <c r="Y2726" t="str">
        <v>USA</v>
      </c>
      <c r="Z2726" t="str">
        <v>PG</v>
      </c>
      <c r="AA2726" t="str">
        <v>Bill Murray</v>
      </c>
      <c r="AB2726" t="str">
        <v>Gil Kenan</v>
      </c>
      <c r="AC2726">
        <v>13000</v>
      </c>
      <c r="AD2726">
        <v>15494</v>
      </c>
      <c r="AE2726">
        <v>27</v>
      </c>
      <c r="AF2726">
        <v>0</v>
      </c>
      <c r="AG2726">
        <v>6.5</v>
      </c>
      <c r="AH2726">
        <v>118</v>
      </c>
      <c r="AI2726">
        <v>90</v>
      </c>
      <c r="AJ2726">
        <v>7871693</v>
      </c>
    </row>
    <row r="2727" spans="1:36" x14ac:dyDescent="0.25">
      <c r="A2727" t="str">
        <v>Kiss of Death</v>
      </c>
      <c r="B2727">
        <v>34991</v>
      </c>
      <c r="C2727">
        <v>1995</v>
      </c>
      <c r="D2727" t="str">
        <v>1990s</v>
      </c>
      <c r="E2727" t="str">
        <v>Color</v>
      </c>
      <c r="F2727" t="str">
        <v>Action</v>
      </c>
      <c r="G2727" t="str">
        <v>English</v>
      </c>
      <c r="H2727" t="str">
        <v>USA</v>
      </c>
      <c r="I2727" t="str">
        <v>R</v>
      </c>
      <c r="J2727" t="str">
        <v>Nicolas Cage</v>
      </c>
      <c r="K2727" t="str">
        <v>Barbet Schroeder</v>
      </c>
      <c r="L2727">
        <v>12000</v>
      </c>
      <c r="M2727">
        <v>14008</v>
      </c>
      <c r="N2727">
        <v>58</v>
      </c>
      <c r="O2727">
        <v>555</v>
      </c>
      <c r="P2727">
        <v>5.9</v>
      </c>
      <c r="R2727" t="str">
        <v>The Ice Storm</v>
      </c>
      <c r="S2727">
        <v>35545</v>
      </c>
      <c r="T2727">
        <v>1997</v>
      </c>
      <c r="U2727" t="str">
        <v>1990s</v>
      </c>
      <c r="V2727" t="str">
        <v>Color</v>
      </c>
      <c r="W2727" t="str">
        <v>Drama</v>
      </c>
      <c r="X2727" t="str">
        <v>English</v>
      </c>
      <c r="Y2727" t="str">
        <v>USA</v>
      </c>
      <c r="Z2727" t="str">
        <v>R</v>
      </c>
      <c r="AA2727" t="str">
        <v>Joan Allen</v>
      </c>
      <c r="AB2727" t="str">
        <v>Ang Lee</v>
      </c>
      <c r="AC2727">
        <v>805</v>
      </c>
      <c r="AD2727">
        <v>1466</v>
      </c>
      <c r="AE2727">
        <v>0</v>
      </c>
      <c r="AF2727">
        <v>0</v>
      </c>
      <c r="AG2727">
        <v>7.5</v>
      </c>
      <c r="AH2727">
        <v>124</v>
      </c>
      <c r="AI2727">
        <v>112</v>
      </c>
      <c r="AJ2727">
        <v>7837632</v>
      </c>
    </row>
    <row r="2728" spans="1:36" x14ac:dyDescent="0.25">
      <c r="A2728" t="str">
        <v>Gossip</v>
      </c>
      <c r="B2728">
        <v>36734</v>
      </c>
      <c r="C2728">
        <v>2000</v>
      </c>
      <c r="D2728" t="str">
        <v>2000s</v>
      </c>
      <c r="E2728" t="str">
        <v>Color</v>
      </c>
      <c r="F2728" t="str">
        <v>Drama</v>
      </c>
      <c r="G2728" t="str">
        <v>English</v>
      </c>
      <c r="H2728" t="str">
        <v>USA</v>
      </c>
      <c r="I2728" t="str">
        <v>R</v>
      </c>
      <c r="J2728" t="str">
        <v>Norman Reedus</v>
      </c>
      <c r="K2728" t="str">
        <v>Davis Guggenheim</v>
      </c>
      <c r="L2728">
        <v>12000</v>
      </c>
      <c r="M2728">
        <v>12776</v>
      </c>
      <c r="N2728">
        <v>49</v>
      </c>
      <c r="O2728">
        <v>853</v>
      </c>
      <c r="P2728">
        <v>5.9</v>
      </c>
      <c r="R2728" t="str">
        <v>Hoop Dreams</v>
      </c>
      <c r="S2728">
        <v>34363</v>
      </c>
      <c r="T2728">
        <v>1994</v>
      </c>
      <c r="U2728" t="str">
        <v>1990s</v>
      </c>
      <c r="V2728" t="str">
        <v>Color</v>
      </c>
      <c r="W2728" t="str">
        <v>Documentary</v>
      </c>
      <c r="X2728" t="str">
        <v>English</v>
      </c>
      <c r="Y2728" t="str">
        <v>USA</v>
      </c>
      <c r="Z2728" t="str">
        <v>PG-13</v>
      </c>
      <c r="AA2728" t="str">
        <v>William Gates</v>
      </c>
      <c r="AB2728" t="str">
        <v>Steve James</v>
      </c>
      <c r="AC2728">
        <v>7</v>
      </c>
      <c r="AD2728">
        <v>15</v>
      </c>
      <c r="AE2728">
        <v>23</v>
      </c>
      <c r="AF2728">
        <v>0</v>
      </c>
      <c r="AG2728">
        <v>8.3000000000000007</v>
      </c>
      <c r="AH2728">
        <v>53</v>
      </c>
      <c r="AI2728">
        <v>170</v>
      </c>
      <c r="AJ2728">
        <v>7830611</v>
      </c>
    </row>
    <row r="2729" spans="1:36" x14ac:dyDescent="0.25">
      <c r="A2729" t="str">
        <v>The New Guy</v>
      </c>
      <c r="B2729">
        <v>37327</v>
      </c>
      <c r="C2729">
        <v>2002</v>
      </c>
      <c r="D2729" t="str">
        <v>2000s</v>
      </c>
      <c r="E2729" t="str">
        <v>Color</v>
      </c>
      <c r="F2729" t="str">
        <v>Comedy</v>
      </c>
      <c r="G2729" t="str">
        <v>English</v>
      </c>
      <c r="H2729" t="str">
        <v>USA</v>
      </c>
      <c r="I2729" t="str">
        <v>PG-13</v>
      </c>
      <c r="J2729" t="str">
        <v>Zooey Deschanel</v>
      </c>
      <c r="K2729" t="str">
        <v>Ed Decter</v>
      </c>
      <c r="L2729">
        <v>11000</v>
      </c>
      <c r="M2729">
        <v>12687</v>
      </c>
      <c r="N2729">
        <v>13</v>
      </c>
      <c r="O2729">
        <v>1000</v>
      </c>
      <c r="P2729">
        <v>5.9</v>
      </c>
      <c r="R2729" t="str">
        <v>The Night Listener</v>
      </c>
      <c r="S2729">
        <v>38728</v>
      </c>
      <c r="T2729">
        <v>2006</v>
      </c>
      <c r="U2729" t="str">
        <v>2000s</v>
      </c>
      <c r="V2729" t="str">
        <v>Color</v>
      </c>
      <c r="W2729" t="str">
        <v>Crime</v>
      </c>
      <c r="X2729" t="str">
        <v>English</v>
      </c>
      <c r="Y2729" t="str">
        <v>USA</v>
      </c>
      <c r="Z2729" t="str">
        <v>R</v>
      </c>
      <c r="AA2729" t="str">
        <v>Robin Williams</v>
      </c>
      <c r="AB2729" t="str">
        <v>Patrick Stettner</v>
      </c>
      <c r="AC2729">
        <v>49000</v>
      </c>
      <c r="AD2729">
        <v>50831</v>
      </c>
      <c r="AE2729">
        <v>5</v>
      </c>
      <c r="AF2729">
        <v>576</v>
      </c>
      <c r="AG2729">
        <v>5.9</v>
      </c>
      <c r="AH2729">
        <v>125</v>
      </c>
      <c r="AI2729">
        <v>81</v>
      </c>
      <c r="AJ2729">
        <v>7825820</v>
      </c>
    </row>
    <row r="2730" spans="1:36" x14ac:dyDescent="0.25">
      <c r="A2730" t="str">
        <v>3000 Miles to Graceland</v>
      </c>
      <c r="B2730">
        <v>37148</v>
      </c>
      <c r="C2730">
        <v>2001</v>
      </c>
      <c r="D2730" t="str">
        <v>2000s</v>
      </c>
      <c r="E2730" t="str">
        <v>Color</v>
      </c>
      <c r="F2730" t="str">
        <v>Action</v>
      </c>
      <c r="G2730" t="str">
        <v>English</v>
      </c>
      <c r="H2730" t="str">
        <v>USA</v>
      </c>
      <c r="I2730" t="str">
        <v>R</v>
      </c>
      <c r="J2730" t="str">
        <v>Jon Lovitz</v>
      </c>
      <c r="K2730" t="str">
        <v>Demian Lichtenstein</v>
      </c>
      <c r="L2730">
        <v>11000</v>
      </c>
      <c r="M2730">
        <v>14536</v>
      </c>
      <c r="N2730">
        <v>11</v>
      </c>
      <c r="O2730">
        <v>0</v>
      </c>
      <c r="P2730">
        <v>5.9</v>
      </c>
      <c r="R2730" t="str">
        <v>Slither</v>
      </c>
      <c r="S2730">
        <v>38961</v>
      </c>
      <c r="T2730">
        <v>2006</v>
      </c>
      <c r="U2730" t="str">
        <v>2000s</v>
      </c>
      <c r="V2730" t="str">
        <v>Color</v>
      </c>
      <c r="W2730" t="str">
        <v>Comedy</v>
      </c>
      <c r="X2730" t="str">
        <v>English</v>
      </c>
      <c r="Y2730" t="str">
        <v>Canada</v>
      </c>
      <c r="Z2730" t="str">
        <v>R</v>
      </c>
      <c r="AA2730" t="str">
        <v>Dustin Milligan</v>
      </c>
      <c r="AB2730" t="str">
        <v>James Gunn</v>
      </c>
      <c r="AC2730">
        <v>499</v>
      </c>
      <c r="AD2730">
        <v>1120</v>
      </c>
      <c r="AE2730">
        <v>571</v>
      </c>
      <c r="AF2730">
        <v>0</v>
      </c>
      <c r="AG2730">
        <v>6.5</v>
      </c>
      <c r="AH2730">
        <v>251</v>
      </c>
      <c r="AI2730">
        <v>95</v>
      </c>
      <c r="AJ2730">
        <v>7774730</v>
      </c>
    </row>
    <row r="2731" spans="1:36" x14ac:dyDescent="0.25">
      <c r="A2731" t="str">
        <v>Days of Thunder</v>
      </c>
      <c r="B2731">
        <v>32906</v>
      </c>
      <c r="C2731">
        <v>1990</v>
      </c>
      <c r="D2731" t="str">
        <v>1990s</v>
      </c>
      <c r="E2731" t="str">
        <v>Color</v>
      </c>
      <c r="F2731" t="str">
        <v>Action</v>
      </c>
      <c r="G2731" t="str">
        <v>English</v>
      </c>
      <c r="H2731" t="str">
        <v>USA</v>
      </c>
      <c r="I2731" t="str">
        <v>PG-13</v>
      </c>
      <c r="J2731" t="str">
        <v>Tom Cruise</v>
      </c>
      <c r="K2731" t="str">
        <v>Tony Scott</v>
      </c>
      <c r="L2731">
        <v>10000</v>
      </c>
      <c r="M2731">
        <v>14006</v>
      </c>
      <c r="N2731">
        <v>12000</v>
      </c>
      <c r="O2731">
        <v>0</v>
      </c>
      <c r="P2731">
        <v>5.9</v>
      </c>
      <c r="R2731" t="str">
        <v>Bad Words</v>
      </c>
      <c r="S2731">
        <v>41294</v>
      </c>
      <c r="T2731">
        <v>2013</v>
      </c>
      <c r="U2731" t="str">
        <v>2010s</v>
      </c>
      <c r="V2731" t="str">
        <v>Color</v>
      </c>
      <c r="W2731" t="str">
        <v>Comedy</v>
      </c>
      <c r="X2731" t="str">
        <v>English</v>
      </c>
      <c r="Y2731" t="str">
        <v>USA</v>
      </c>
      <c r="Z2731" t="str">
        <v>R</v>
      </c>
      <c r="AA2731" t="str">
        <v>Beth Grant</v>
      </c>
      <c r="AB2731" t="str">
        <v>Jason Bateman</v>
      </c>
      <c r="AC2731">
        <v>628</v>
      </c>
      <c r="AD2731">
        <v>2061</v>
      </c>
      <c r="AE2731">
        <v>0</v>
      </c>
      <c r="AF2731">
        <v>0</v>
      </c>
      <c r="AG2731">
        <v>6.7</v>
      </c>
      <c r="AH2731">
        <v>126</v>
      </c>
      <c r="AI2731">
        <v>89</v>
      </c>
      <c r="AJ2731">
        <v>7764027</v>
      </c>
    </row>
    <row r="2732" spans="1:36" x14ac:dyDescent="0.25">
      <c r="A2732" t="str">
        <v>Prison</v>
      </c>
      <c r="B2732">
        <v>31873</v>
      </c>
      <c r="C2732">
        <v>1987</v>
      </c>
      <c r="D2732" t="str">
        <v>1980s</v>
      </c>
      <c r="E2732" t="str">
        <v>Color</v>
      </c>
      <c r="F2732" t="str">
        <v>Crime</v>
      </c>
      <c r="G2732" t="str">
        <v>English</v>
      </c>
      <c r="H2732" t="str">
        <v>USA</v>
      </c>
      <c r="I2732" t="str">
        <v>R</v>
      </c>
      <c r="J2732" t="str">
        <v>Viggo Mortensen</v>
      </c>
      <c r="K2732" t="str">
        <v>Renny Harlin</v>
      </c>
      <c r="L2732">
        <v>10000</v>
      </c>
      <c r="M2732">
        <v>11083</v>
      </c>
      <c r="N2732">
        <v>212</v>
      </c>
      <c r="O2732">
        <v>314</v>
      </c>
      <c r="P2732">
        <v>5.9</v>
      </c>
      <c r="R2732" t="str">
        <v>In Bruges</v>
      </c>
      <c r="S2732">
        <v>39528</v>
      </c>
      <c r="T2732">
        <v>2008</v>
      </c>
      <c r="U2732" t="str">
        <v>2000s</v>
      </c>
      <c r="V2732" t="str">
        <v>Color</v>
      </c>
      <c r="W2732" t="str">
        <v>Comedy</v>
      </c>
      <c r="X2732" t="str">
        <v>English</v>
      </c>
      <c r="Y2732" t="str">
        <v>UK</v>
      </c>
      <c r="Z2732" t="str">
        <v>R</v>
      </c>
      <c r="AA2732" t="str">
        <v>Elizabeth Berrington</v>
      </c>
      <c r="AB2732" t="str">
        <v>Martin McDonagh</v>
      </c>
      <c r="AC2732">
        <v>65</v>
      </c>
      <c r="AD2732">
        <v>173</v>
      </c>
      <c r="AE2732">
        <v>454</v>
      </c>
      <c r="AF2732">
        <v>32000</v>
      </c>
      <c r="AG2732">
        <v>8</v>
      </c>
      <c r="AH2732">
        <v>300</v>
      </c>
      <c r="AI2732">
        <v>107</v>
      </c>
      <c r="AJ2732">
        <v>7757130</v>
      </c>
    </row>
    <row r="2733" spans="1:36" x14ac:dyDescent="0.25">
      <c r="A2733" t="str">
        <v>Percy Jackson &amp; the Olympians: The Lightning Thief</v>
      </c>
      <c r="B2733">
        <v>40522</v>
      </c>
      <c r="C2733">
        <v>2010</v>
      </c>
      <c r="D2733" t="str">
        <v>2010s</v>
      </c>
      <c r="E2733" t="str">
        <v>Color</v>
      </c>
      <c r="F2733" t="str">
        <v>Adventure</v>
      </c>
      <c r="G2733" t="str">
        <v>English</v>
      </c>
      <c r="H2733" t="str">
        <v>UK</v>
      </c>
      <c r="I2733" t="str">
        <v>PG</v>
      </c>
      <c r="J2733" t="str">
        <v>Logan Lerman</v>
      </c>
      <c r="K2733" t="str">
        <v>Chris Columbus</v>
      </c>
      <c r="L2733">
        <v>8000</v>
      </c>
      <c r="M2733">
        <v>14024</v>
      </c>
      <c r="N2733">
        <v>0</v>
      </c>
      <c r="O2733">
        <v>9000</v>
      </c>
      <c r="P2733">
        <v>5.9</v>
      </c>
      <c r="R2733" t="str">
        <v>Being Julia</v>
      </c>
      <c r="S2733">
        <v>38168</v>
      </c>
      <c r="T2733">
        <v>2004</v>
      </c>
      <c r="U2733" t="str">
        <v>2000s</v>
      </c>
      <c r="V2733" t="str">
        <v>Color</v>
      </c>
      <c r="W2733" t="str">
        <v>Comedy</v>
      </c>
      <c r="X2733" t="str">
        <v>English</v>
      </c>
      <c r="Y2733" t="str">
        <v>Canada</v>
      </c>
      <c r="Z2733" t="str">
        <v>R</v>
      </c>
      <c r="AA2733" t="str">
        <v>Miriam Margolyes</v>
      </c>
      <c r="AB2733" t="str">
        <v>IstvÃ¡n SzabÃ³</v>
      </c>
      <c r="AC2733">
        <v>405</v>
      </c>
      <c r="AD2733">
        <v>847</v>
      </c>
      <c r="AE2733">
        <v>109</v>
      </c>
      <c r="AF2733">
        <v>562</v>
      </c>
      <c r="AG2733">
        <v>7.1</v>
      </c>
      <c r="AH2733">
        <v>93</v>
      </c>
      <c r="AI2733">
        <v>104</v>
      </c>
      <c r="AJ2733">
        <v>7739049</v>
      </c>
    </row>
    <row r="2734" spans="1:36" x14ac:dyDescent="0.25">
      <c r="A2734" t="str">
        <v>Percy Jackson: Sea of Monsters</v>
      </c>
      <c r="B2734">
        <v>41564</v>
      </c>
      <c r="C2734">
        <v>2013</v>
      </c>
      <c r="D2734" t="str">
        <v>2010s</v>
      </c>
      <c r="E2734" t="str">
        <v>Color</v>
      </c>
      <c r="F2734" t="str">
        <v>Adventure</v>
      </c>
      <c r="G2734" t="str">
        <v>English</v>
      </c>
      <c r="H2734" t="str">
        <v>USA</v>
      </c>
      <c r="I2734" t="str">
        <v>PG</v>
      </c>
      <c r="J2734" t="str">
        <v>Logan Lerman</v>
      </c>
      <c r="K2734" t="str">
        <v>Thor Freudenthal</v>
      </c>
      <c r="L2734">
        <v>8000</v>
      </c>
      <c r="M2734">
        <v>10882</v>
      </c>
      <c r="N2734">
        <v>87</v>
      </c>
      <c r="O2734">
        <v>28000</v>
      </c>
      <c r="P2734">
        <v>5.9</v>
      </c>
      <c r="R2734" t="str">
        <v>Sarah's Key</v>
      </c>
      <c r="S2734">
        <v>40398</v>
      </c>
      <c r="T2734">
        <v>2010</v>
      </c>
      <c r="U2734" t="str">
        <v>2010s</v>
      </c>
      <c r="V2734" t="str">
        <v>Color</v>
      </c>
      <c r="W2734" t="str">
        <v>Drama</v>
      </c>
      <c r="X2734" t="str">
        <v>French</v>
      </c>
      <c r="Y2734" t="str">
        <v>France</v>
      </c>
      <c r="Z2734" t="str">
        <v>PG-13</v>
      </c>
      <c r="AA2734" t="str">
        <v>Kristin Scott Thomas</v>
      </c>
      <c r="AB2734" t="str">
        <v>Gilles Paquet-Brenner</v>
      </c>
      <c r="AC2734">
        <v>1000</v>
      </c>
      <c r="AD2734">
        <v>2140</v>
      </c>
      <c r="AE2734">
        <v>15</v>
      </c>
      <c r="AF2734">
        <v>0</v>
      </c>
      <c r="AG2734">
        <v>7.5</v>
      </c>
      <c r="AH2734">
        <v>136</v>
      </c>
      <c r="AI2734">
        <v>111</v>
      </c>
      <c r="AJ2734">
        <v>7691700</v>
      </c>
    </row>
    <row r="2735" spans="1:36" x14ac:dyDescent="0.25">
      <c r="A2735" t="str">
        <v>The Grudge</v>
      </c>
      <c r="B2735">
        <v>38159</v>
      </c>
      <c r="C2735">
        <v>2004</v>
      </c>
      <c r="D2735" t="str">
        <v>2000s</v>
      </c>
      <c r="E2735" t="str">
        <v>Color</v>
      </c>
      <c r="F2735" t="str">
        <v>Horror</v>
      </c>
      <c r="G2735" t="str">
        <v>English</v>
      </c>
      <c r="H2735" t="str">
        <v>USA</v>
      </c>
      <c r="I2735" t="str">
        <v>PG-13</v>
      </c>
      <c r="J2735" t="str">
        <v>Sarah Michelle Gellar</v>
      </c>
      <c r="K2735" t="str">
        <v>Takashi Shimizu</v>
      </c>
      <c r="L2735">
        <v>4000</v>
      </c>
      <c r="M2735">
        <v>7461</v>
      </c>
      <c r="N2735">
        <v>70</v>
      </c>
      <c r="O2735">
        <v>4000</v>
      </c>
      <c r="P2735">
        <v>5.9</v>
      </c>
      <c r="R2735" t="str">
        <v>The Imaginarium of Doctor Parnassus</v>
      </c>
      <c r="S2735">
        <v>39860</v>
      </c>
      <c r="T2735">
        <v>2009</v>
      </c>
      <c r="U2735" t="str">
        <v>2000s</v>
      </c>
      <c r="V2735" t="str">
        <v>Color</v>
      </c>
      <c r="W2735" t="str">
        <v>Adventure</v>
      </c>
      <c r="X2735" t="str">
        <v>English</v>
      </c>
      <c r="Y2735" t="str">
        <v>UK</v>
      </c>
      <c r="Z2735" t="str">
        <v>PG-13</v>
      </c>
      <c r="AA2735" t="str">
        <v>Andrew Garfield</v>
      </c>
      <c r="AB2735" t="str">
        <v>Terry Gilliam</v>
      </c>
      <c r="AC2735">
        <v>10000</v>
      </c>
      <c r="AD2735">
        <v>11769</v>
      </c>
      <c r="AE2735">
        <v>0</v>
      </c>
      <c r="AF2735">
        <v>19000</v>
      </c>
      <c r="AG2735">
        <v>6.8</v>
      </c>
      <c r="AH2735">
        <v>292</v>
      </c>
      <c r="AI2735">
        <v>123</v>
      </c>
      <c r="AJ2735">
        <v>7689458</v>
      </c>
    </row>
    <row r="2736" spans="1:36" x14ac:dyDescent="0.25">
      <c r="A2736" t="str">
        <v>Bring It On</v>
      </c>
      <c r="B2736">
        <v>36553</v>
      </c>
      <c r="C2736">
        <v>2000</v>
      </c>
      <c r="D2736" t="str">
        <v>2000s</v>
      </c>
      <c r="E2736" t="str">
        <v>Color</v>
      </c>
      <c r="F2736" t="str">
        <v>Comedy</v>
      </c>
      <c r="G2736" t="str">
        <v>English</v>
      </c>
      <c r="H2736" t="str">
        <v>USA</v>
      </c>
      <c r="I2736" t="str">
        <v>PG-13</v>
      </c>
      <c r="J2736" t="str">
        <v>Kirsten Dunst</v>
      </c>
      <c r="K2736" t="str">
        <v>Peyton Reed</v>
      </c>
      <c r="L2736">
        <v>4000</v>
      </c>
      <c r="M2736">
        <v>5270</v>
      </c>
      <c r="N2736">
        <v>235</v>
      </c>
      <c r="O2736">
        <v>0</v>
      </c>
      <c r="P2736">
        <v>5.9</v>
      </c>
      <c r="R2736" t="str">
        <v>The Order</v>
      </c>
      <c r="S2736">
        <v>37738</v>
      </c>
      <c r="T2736">
        <v>2003</v>
      </c>
      <c r="U2736" t="str">
        <v>2000s</v>
      </c>
      <c r="V2736" t="str">
        <v>Color</v>
      </c>
      <c r="W2736" t="str">
        <v>Action</v>
      </c>
      <c r="X2736" t="str">
        <v>English</v>
      </c>
      <c r="Y2736" t="str">
        <v>USA</v>
      </c>
      <c r="Z2736" t="str">
        <v>R</v>
      </c>
      <c r="AA2736" t="str">
        <v>Heath Ledger</v>
      </c>
      <c r="AB2736" t="str">
        <v>Brian Helgeland</v>
      </c>
      <c r="AC2736">
        <v>13000</v>
      </c>
      <c r="AD2736">
        <v>14165</v>
      </c>
      <c r="AE2736">
        <v>241</v>
      </c>
      <c r="AF2736">
        <v>704</v>
      </c>
      <c r="AG2736">
        <v>5.0999999999999996</v>
      </c>
      <c r="AH2736">
        <v>112</v>
      </c>
      <c r="AI2736">
        <v>102</v>
      </c>
      <c r="AJ2736">
        <v>7659747</v>
      </c>
    </row>
    <row r="2737" spans="1:36" x14ac:dyDescent="0.25">
      <c r="A2737" t="str">
        <v>Escape from Planet Earth</v>
      </c>
      <c r="B2737">
        <v>41593</v>
      </c>
      <c r="C2737">
        <v>2013</v>
      </c>
      <c r="D2737" t="str">
        <v>2010s</v>
      </c>
      <c r="E2737" t="str">
        <v>Color</v>
      </c>
      <c r="F2737" t="str">
        <v>Adventure</v>
      </c>
      <c r="G2737" t="str">
        <v>English</v>
      </c>
      <c r="H2737" t="str">
        <v>USA</v>
      </c>
      <c r="I2737" t="str">
        <v>PG</v>
      </c>
      <c r="J2737" t="str">
        <v>Brendan Fraser</v>
      </c>
      <c r="K2737" t="str">
        <v>Cal Brunker</v>
      </c>
      <c r="L2737">
        <v>3000</v>
      </c>
      <c r="M2737">
        <v>3361</v>
      </c>
      <c r="N2737">
        <v>7</v>
      </c>
      <c r="O2737">
        <v>0</v>
      </c>
      <c r="P2737">
        <v>5.9</v>
      </c>
      <c r="R2737" t="str">
        <v>Mortdecai</v>
      </c>
      <c r="S2737">
        <v>42077</v>
      </c>
      <c r="T2737">
        <v>2015</v>
      </c>
      <c r="U2737" t="str">
        <v>2010s</v>
      </c>
      <c r="V2737" t="str">
        <v>Color</v>
      </c>
      <c r="W2737" t="str">
        <v>Action</v>
      </c>
      <c r="X2737" t="str">
        <v>English</v>
      </c>
      <c r="Y2737" t="str">
        <v>UK</v>
      </c>
      <c r="Z2737" t="str">
        <v>R</v>
      </c>
      <c r="AA2737" t="str">
        <v>Johnny Depp</v>
      </c>
      <c r="AB2737" t="str">
        <v>David Koepp</v>
      </c>
      <c r="AC2737">
        <v>40000</v>
      </c>
      <c r="AD2737">
        <v>42683</v>
      </c>
      <c r="AE2737">
        <v>192</v>
      </c>
      <c r="AF2737">
        <v>12000</v>
      </c>
      <c r="AG2737">
        <v>5.5</v>
      </c>
      <c r="AH2737">
        <v>181</v>
      </c>
      <c r="AI2737">
        <v>107</v>
      </c>
      <c r="AJ2737">
        <v>7605668</v>
      </c>
    </row>
    <row r="2738" spans="1:36" x14ac:dyDescent="0.25">
      <c r="A2738" t="str">
        <v>Abraham Lincoln: Vampire Hunter</v>
      </c>
      <c r="B2738">
        <v>41168</v>
      </c>
      <c r="C2738">
        <v>2012</v>
      </c>
      <c r="D2738" t="str">
        <v>2010s</v>
      </c>
      <c r="E2738" t="str">
        <v>Color</v>
      </c>
      <c r="F2738" t="str">
        <v>Action</v>
      </c>
      <c r="G2738" t="str">
        <v>English</v>
      </c>
      <c r="H2738" t="str">
        <v>USA</v>
      </c>
      <c r="I2738" t="str">
        <v>R</v>
      </c>
      <c r="J2738" t="str">
        <v>Rufus Sewell</v>
      </c>
      <c r="K2738" t="str">
        <v>Timur Bekmambetov</v>
      </c>
      <c r="L2738">
        <v>3000</v>
      </c>
      <c r="M2738">
        <v>8281</v>
      </c>
      <c r="N2738">
        <v>335</v>
      </c>
      <c r="O2738">
        <v>98000</v>
      </c>
      <c r="P2738">
        <v>5.9</v>
      </c>
      <c r="R2738" t="str">
        <v>While We're Young</v>
      </c>
      <c r="S2738">
        <v>41990</v>
      </c>
      <c r="T2738">
        <v>2014</v>
      </c>
      <c r="U2738" t="str">
        <v>2010s</v>
      </c>
      <c r="V2738" t="str">
        <v>Color</v>
      </c>
      <c r="W2738" t="str">
        <v>Comedy</v>
      </c>
      <c r="X2738" t="str">
        <v>English</v>
      </c>
      <c r="Y2738" t="str">
        <v>USA</v>
      </c>
      <c r="Z2738" t="str">
        <v>R</v>
      </c>
      <c r="AA2738" t="str">
        <v>Naomi Watts</v>
      </c>
      <c r="AB2738" t="str">
        <v>Noah Baumbach</v>
      </c>
      <c r="AC2738">
        <v>6000</v>
      </c>
      <c r="AD2738">
        <v>6322</v>
      </c>
      <c r="AE2738">
        <v>387</v>
      </c>
      <c r="AF2738">
        <v>0</v>
      </c>
      <c r="AG2738">
        <v>6.3</v>
      </c>
      <c r="AH2738">
        <v>270</v>
      </c>
      <c r="AI2738">
        <v>97</v>
      </c>
      <c r="AJ2738">
        <v>7574066</v>
      </c>
    </row>
    <row r="2739" spans="1:36" x14ac:dyDescent="0.25">
      <c r="A2739" t="str">
        <v>The 6th Day</v>
      </c>
      <c r="B2739">
        <v>36607</v>
      </c>
      <c r="C2739">
        <v>2000</v>
      </c>
      <c r="D2739" t="str">
        <v>2000s</v>
      </c>
      <c r="E2739" t="str">
        <v>Color</v>
      </c>
      <c r="F2739" t="str">
        <v>Action</v>
      </c>
      <c r="G2739" t="str">
        <v>English</v>
      </c>
      <c r="H2739" t="str">
        <v>USA</v>
      </c>
      <c r="I2739" t="str">
        <v>PG-13</v>
      </c>
      <c r="J2739" t="str">
        <v>Robert Duvall</v>
      </c>
      <c r="K2739" t="str">
        <v>Roger Spottiswoode</v>
      </c>
      <c r="L2739">
        <v>3000</v>
      </c>
      <c r="M2739">
        <v>5839</v>
      </c>
      <c r="N2739">
        <v>55</v>
      </c>
      <c r="O2739">
        <v>0</v>
      </c>
      <c r="P2739">
        <v>5.9</v>
      </c>
      <c r="R2739" t="str">
        <v>Hackers</v>
      </c>
      <c r="S2739">
        <v>35029</v>
      </c>
      <c r="T2739">
        <v>1995</v>
      </c>
      <c r="U2739" t="str">
        <v>1990s</v>
      </c>
      <c r="V2739" t="str">
        <v>Color</v>
      </c>
      <c r="W2739" t="str">
        <v>Comedy</v>
      </c>
      <c r="X2739" t="str">
        <v>English</v>
      </c>
      <c r="Y2739" t="str">
        <v>USA</v>
      </c>
      <c r="Z2739" t="str">
        <v>PG-13</v>
      </c>
      <c r="AA2739" t="str">
        <v>Angelina Jolie Pitt</v>
      </c>
      <c r="AB2739" t="str">
        <v>Iain Softley</v>
      </c>
      <c r="AC2739">
        <v>11000</v>
      </c>
      <c r="AD2739">
        <v>13821</v>
      </c>
      <c r="AE2739">
        <v>34</v>
      </c>
      <c r="AF2739">
        <v>12000</v>
      </c>
      <c r="AG2739">
        <v>6.2</v>
      </c>
      <c r="AH2739">
        <v>79</v>
      </c>
      <c r="AI2739">
        <v>107</v>
      </c>
      <c r="AJ2739">
        <v>7564000</v>
      </c>
    </row>
    <row r="2740" spans="1:36" x14ac:dyDescent="0.25">
      <c r="A2740" t="str">
        <v>The Legend of Zorro</v>
      </c>
      <c r="B2740">
        <v>38642</v>
      </c>
      <c r="C2740">
        <v>2005</v>
      </c>
      <c r="D2740" t="str">
        <v>2000s</v>
      </c>
      <c r="E2740" t="str">
        <v>Color</v>
      </c>
      <c r="F2740" t="str">
        <v>Action</v>
      </c>
      <c r="G2740" t="str">
        <v>Spanish</v>
      </c>
      <c r="H2740" t="str">
        <v>USA</v>
      </c>
      <c r="I2740" t="str">
        <v>PG</v>
      </c>
      <c r="J2740" t="str">
        <v>Michael Emerson</v>
      </c>
      <c r="K2740" t="str">
        <v>Martin Campbell</v>
      </c>
      <c r="L2740">
        <v>2000</v>
      </c>
      <c r="M2740">
        <v>2864</v>
      </c>
      <c r="N2740">
        <v>258</v>
      </c>
      <c r="O2740">
        <v>951</v>
      </c>
      <c r="P2740">
        <v>5.9</v>
      </c>
      <c r="R2740" t="str">
        <v>Over Her Dead Body</v>
      </c>
      <c r="S2740">
        <v>39494</v>
      </c>
      <c r="T2740">
        <v>2008</v>
      </c>
      <c r="U2740" t="str">
        <v>2000s</v>
      </c>
      <c r="V2740" t="str">
        <v>Color</v>
      </c>
      <c r="W2740" t="str">
        <v>Comedy</v>
      </c>
      <c r="X2740" t="str">
        <v>English</v>
      </c>
      <c r="Y2740" t="str">
        <v>USA</v>
      </c>
      <c r="Z2740" t="str">
        <v>PG-13</v>
      </c>
      <c r="AA2740" t="str">
        <v>Stephen Root</v>
      </c>
      <c r="AB2740" t="str">
        <v>Jeff Lowell</v>
      </c>
      <c r="AC2740">
        <v>939</v>
      </c>
      <c r="AD2740">
        <v>3651</v>
      </c>
      <c r="AE2740">
        <v>4</v>
      </c>
      <c r="AF2740">
        <v>518</v>
      </c>
      <c r="AG2740">
        <v>5.2</v>
      </c>
      <c r="AH2740">
        <v>100</v>
      </c>
      <c r="AI2740">
        <v>95</v>
      </c>
      <c r="AJ2740">
        <v>7563670</v>
      </c>
    </row>
    <row r="2741" spans="1:36" x14ac:dyDescent="0.25">
      <c r="A2741" t="str">
        <v>Sanctum</v>
      </c>
      <c r="B2741">
        <v>40648</v>
      </c>
      <c r="C2741">
        <v>2011</v>
      </c>
      <c r="D2741" t="str">
        <v>2010s</v>
      </c>
      <c r="E2741" t="str">
        <v>Color</v>
      </c>
      <c r="F2741" t="str">
        <v>Adventure</v>
      </c>
      <c r="G2741" t="str">
        <v>English</v>
      </c>
      <c r="H2741" t="str">
        <v>USA</v>
      </c>
      <c r="I2741" t="str">
        <v>R</v>
      </c>
      <c r="J2741" t="str">
        <v>Ioan Gruffudd</v>
      </c>
      <c r="K2741" t="str">
        <v>Alister Grierson</v>
      </c>
      <c r="L2741">
        <v>2000</v>
      </c>
      <c r="M2741">
        <v>3892</v>
      </c>
      <c r="N2741">
        <v>24</v>
      </c>
      <c r="O2741">
        <v>11000</v>
      </c>
      <c r="P2741">
        <v>5.9</v>
      </c>
      <c r="R2741" t="str">
        <v>City of God</v>
      </c>
      <c r="S2741">
        <v>37503</v>
      </c>
      <c r="T2741">
        <v>2002</v>
      </c>
      <c r="U2741" t="str">
        <v>2000s</v>
      </c>
      <c r="V2741" t="str">
        <v>Color</v>
      </c>
      <c r="W2741" t="str">
        <v>Crime</v>
      </c>
      <c r="X2741" t="str">
        <v>Portuguese</v>
      </c>
      <c r="Y2741" t="str">
        <v>Brazil</v>
      </c>
      <c r="Z2741" t="str">
        <v>R</v>
      </c>
      <c r="AA2741" t="str">
        <v>Alice Braga</v>
      </c>
      <c r="AB2741" t="str">
        <v>Fernando Meirelles</v>
      </c>
      <c r="AC2741">
        <v>1000</v>
      </c>
      <c r="AD2741">
        <v>1211</v>
      </c>
      <c r="AE2741">
        <v>353</v>
      </c>
      <c r="AF2741">
        <v>28000</v>
      </c>
      <c r="AG2741">
        <v>8.6999999999999993</v>
      </c>
      <c r="AH2741">
        <v>214</v>
      </c>
      <c r="AI2741">
        <v>135</v>
      </c>
      <c r="AJ2741">
        <v>7563397</v>
      </c>
    </row>
    <row r="2742" spans="1:36" x14ac:dyDescent="0.25">
      <c r="A2742" t="str">
        <v>Do You Believe?</v>
      </c>
      <c r="B2742">
        <v>42270</v>
      </c>
      <c r="C2742">
        <v>2015</v>
      </c>
      <c r="D2742" t="str">
        <v>2010s</v>
      </c>
      <c r="E2742" t="str">
        <v>Color</v>
      </c>
      <c r="F2742" t="str">
        <v>Drama</v>
      </c>
      <c r="G2742" t="str">
        <v>English</v>
      </c>
      <c r="H2742" t="str">
        <v>USA</v>
      </c>
      <c r="I2742" t="str">
        <v>PG-13</v>
      </c>
      <c r="J2742" t="str">
        <v>Alexa PenaVega</v>
      </c>
      <c r="K2742" t="str">
        <v>Jon Gunn</v>
      </c>
      <c r="L2742">
        <v>2000</v>
      </c>
      <c r="M2742">
        <v>6752</v>
      </c>
      <c r="N2742">
        <v>16</v>
      </c>
      <c r="O2742">
        <v>13000</v>
      </c>
      <c r="P2742">
        <v>5.9</v>
      </c>
      <c r="R2742" t="str">
        <v>Promised Land</v>
      </c>
      <c r="S2742">
        <v>41253</v>
      </c>
      <c r="T2742">
        <v>2012</v>
      </c>
      <c r="U2742" t="str">
        <v>2010s</v>
      </c>
      <c r="V2742" t="str">
        <v>Color</v>
      </c>
      <c r="W2742" t="str">
        <v>Drama</v>
      </c>
      <c r="X2742" t="str">
        <v>English</v>
      </c>
      <c r="Y2742" t="str">
        <v>USA</v>
      </c>
      <c r="Z2742" t="str">
        <v>R</v>
      </c>
      <c r="AA2742" t="str">
        <v>Matt Damon</v>
      </c>
      <c r="AB2742" t="str">
        <v>Gus Van Sant</v>
      </c>
      <c r="AC2742">
        <v>13000</v>
      </c>
      <c r="AD2742">
        <v>14544</v>
      </c>
      <c r="AE2742">
        <v>835</v>
      </c>
      <c r="AF2742">
        <v>10000</v>
      </c>
      <c r="AG2742">
        <v>6.6</v>
      </c>
      <c r="AH2742">
        <v>242</v>
      </c>
      <c r="AI2742">
        <v>106</v>
      </c>
      <c r="AJ2742">
        <v>7556708</v>
      </c>
    </row>
    <row r="2743" spans="1:36" x14ac:dyDescent="0.25">
      <c r="A2743" t="str">
        <v>Guess Who</v>
      </c>
      <c r="B2743">
        <v>38365</v>
      </c>
      <c r="C2743">
        <v>2005</v>
      </c>
      <c r="D2743" t="str">
        <v>2000s</v>
      </c>
      <c r="E2743" t="str">
        <v>Color</v>
      </c>
      <c r="F2743" t="str">
        <v>Comedy</v>
      </c>
      <c r="G2743" t="str">
        <v>English</v>
      </c>
      <c r="H2743" t="str">
        <v>USA</v>
      </c>
      <c r="I2743" t="str">
        <v>PG-13</v>
      </c>
      <c r="J2743" t="str">
        <v>Bernie Mac</v>
      </c>
      <c r="K2743" t="str">
        <v>Kevin Rodney Sullivan</v>
      </c>
      <c r="L2743">
        <v>1000</v>
      </c>
      <c r="M2743">
        <v>2689</v>
      </c>
      <c r="N2743">
        <v>8</v>
      </c>
      <c r="O2743">
        <v>919</v>
      </c>
      <c r="P2743">
        <v>5.9</v>
      </c>
      <c r="R2743" t="str">
        <v>Dolphins and Whales 3D: Tribes of the Ocean</v>
      </c>
      <c r="S2743">
        <v>39622</v>
      </c>
      <c r="T2743">
        <v>2008</v>
      </c>
      <c r="U2743" t="str">
        <v>2000s</v>
      </c>
      <c r="V2743" t="str">
        <v>Color</v>
      </c>
      <c r="W2743" t="str">
        <v>Adventure</v>
      </c>
      <c r="X2743" t="str">
        <v>English</v>
      </c>
      <c r="Y2743" t="str">
        <v>UK</v>
      </c>
      <c r="Z2743" t="str">
        <v>Not Rated</v>
      </c>
      <c r="AA2743" t="str">
        <v>Charlotte Rampling</v>
      </c>
      <c r="AB2743" t="str">
        <v>Jean-Jacques Mantello</v>
      </c>
      <c r="AC2743">
        <v>844</v>
      </c>
      <c r="AD2743">
        <v>844</v>
      </c>
      <c r="AE2743">
        <v>0</v>
      </c>
      <c r="AF2743">
        <v>28</v>
      </c>
      <c r="AG2743">
        <v>6.5</v>
      </c>
      <c r="AH2743">
        <v>9</v>
      </c>
      <c r="AI2743">
        <v>42</v>
      </c>
      <c r="AJ2743">
        <v>7518876</v>
      </c>
    </row>
    <row r="2744" spans="1:36" x14ac:dyDescent="0.25">
      <c r="A2744" t="str">
        <v>Free Birds</v>
      </c>
      <c r="B2744">
        <v>41623</v>
      </c>
      <c r="C2744">
        <v>2013</v>
      </c>
      <c r="D2744" t="str">
        <v>2010s</v>
      </c>
      <c r="E2744" t="str">
        <v>Color</v>
      </c>
      <c r="F2744" t="str">
        <v>Adventure</v>
      </c>
      <c r="G2744" t="str">
        <v>English</v>
      </c>
      <c r="H2744" t="str">
        <v>USA</v>
      </c>
      <c r="I2744" t="str">
        <v>PG</v>
      </c>
      <c r="J2744" t="str">
        <v>Amy Poehler</v>
      </c>
      <c r="K2744" t="str">
        <v>Jimmy Hayward</v>
      </c>
      <c r="L2744">
        <v>1000</v>
      </c>
      <c r="M2744">
        <v>3104</v>
      </c>
      <c r="N2744">
        <v>39</v>
      </c>
      <c r="O2744">
        <v>0</v>
      </c>
      <c r="P2744">
        <v>5.9</v>
      </c>
      <c r="R2744" t="str">
        <v>The Curse of the Jade Scorpion</v>
      </c>
      <c r="S2744">
        <v>36991</v>
      </c>
      <c r="T2744">
        <v>2001</v>
      </c>
      <c r="U2744" t="str">
        <v>2000s</v>
      </c>
      <c r="V2744" t="str">
        <v>Color</v>
      </c>
      <c r="W2744" t="str">
        <v>Comedy</v>
      </c>
      <c r="X2744" t="str">
        <v>English</v>
      </c>
      <c r="Y2744" t="str">
        <v>USA</v>
      </c>
      <c r="Z2744" t="str">
        <v>PG-13</v>
      </c>
      <c r="AA2744" t="str">
        <v>Woody Allen</v>
      </c>
      <c r="AB2744" t="str">
        <v>Woody Allen</v>
      </c>
      <c r="AC2744">
        <v>11000</v>
      </c>
      <c r="AD2744">
        <v>12534</v>
      </c>
      <c r="AE2744">
        <v>11000</v>
      </c>
      <c r="AF2744">
        <v>826</v>
      </c>
      <c r="AG2744">
        <v>6.8</v>
      </c>
      <c r="AH2744">
        <v>116</v>
      </c>
      <c r="AI2744">
        <v>103</v>
      </c>
      <c r="AJ2744">
        <v>7496522</v>
      </c>
    </row>
    <row r="2745" spans="1:36" x14ac:dyDescent="0.25">
      <c r="A2745" t="str">
        <v>A Cinderella Story</v>
      </c>
      <c r="B2745">
        <v>38154</v>
      </c>
      <c r="C2745">
        <v>2004</v>
      </c>
      <c r="D2745" t="str">
        <v>2000s</v>
      </c>
      <c r="E2745" t="str">
        <v>Color</v>
      </c>
      <c r="F2745" t="str">
        <v>Comedy</v>
      </c>
      <c r="G2745" t="str">
        <v>English</v>
      </c>
      <c r="H2745" t="str">
        <v>USA</v>
      </c>
      <c r="I2745" t="str">
        <v>PG</v>
      </c>
      <c r="J2745" t="str">
        <v>Dan Byrd</v>
      </c>
      <c r="K2745" t="str">
        <v>Mark Rosman</v>
      </c>
      <c r="L2745">
        <v>1000</v>
      </c>
      <c r="M2745">
        <v>3092</v>
      </c>
      <c r="N2745">
        <v>15</v>
      </c>
      <c r="O2745">
        <v>0</v>
      </c>
      <c r="P2745">
        <v>5.9</v>
      </c>
      <c r="R2745" t="str">
        <v>Martian Child</v>
      </c>
      <c r="S2745">
        <v>39311</v>
      </c>
      <c r="T2745">
        <v>2007</v>
      </c>
      <c r="U2745" t="str">
        <v>2000s</v>
      </c>
      <c r="V2745" t="str">
        <v>Color</v>
      </c>
      <c r="W2745" t="str">
        <v>Comedy</v>
      </c>
      <c r="X2745" t="str">
        <v>English</v>
      </c>
      <c r="Y2745" t="str">
        <v>USA</v>
      </c>
      <c r="Z2745" t="str">
        <v>PG</v>
      </c>
      <c r="AA2745" t="str">
        <v>Oliver Platt</v>
      </c>
      <c r="AB2745" t="str">
        <v>Menno Meyjes</v>
      </c>
      <c r="AC2745">
        <v>1000</v>
      </c>
      <c r="AD2745">
        <v>2495</v>
      </c>
      <c r="AE2745">
        <v>43</v>
      </c>
      <c r="AF2745">
        <v>0</v>
      </c>
      <c r="AG2745">
        <v>6.8</v>
      </c>
      <c r="AH2745">
        <v>118</v>
      </c>
      <c r="AI2745">
        <v>106</v>
      </c>
      <c r="AJ2745">
        <v>7486906</v>
      </c>
    </row>
    <row r="2746" spans="1:36" x14ac:dyDescent="0.25">
      <c r="A2746" t="str">
        <v>Red Tails</v>
      </c>
      <c r="B2746">
        <v>41138</v>
      </c>
      <c r="C2746">
        <v>2012</v>
      </c>
      <c r="D2746" t="str">
        <v>2010s</v>
      </c>
      <c r="E2746" t="str">
        <v>Color</v>
      </c>
      <c r="F2746" t="str">
        <v>Action</v>
      </c>
      <c r="G2746" t="str">
        <v>English</v>
      </c>
      <c r="H2746" t="str">
        <v>USA</v>
      </c>
      <c r="I2746" t="str">
        <v>PG-13</v>
      </c>
      <c r="J2746" t="str">
        <v>David Oyelowo</v>
      </c>
      <c r="K2746" t="str">
        <v>Anthony Hemingway</v>
      </c>
      <c r="L2746">
        <v>1000</v>
      </c>
      <c r="M2746">
        <v>4416</v>
      </c>
      <c r="N2746">
        <v>143</v>
      </c>
      <c r="O2746">
        <v>0</v>
      </c>
      <c r="P2746">
        <v>5.9</v>
      </c>
      <c r="R2746" t="str">
        <v>A Good Year</v>
      </c>
      <c r="S2746">
        <v>38756</v>
      </c>
      <c r="T2746">
        <v>2006</v>
      </c>
      <c r="U2746" t="str">
        <v>2000s</v>
      </c>
      <c r="V2746" t="str">
        <v>Color</v>
      </c>
      <c r="W2746" t="str">
        <v>Comedy</v>
      </c>
      <c r="X2746" t="str">
        <v>English</v>
      </c>
      <c r="Y2746" t="str">
        <v>USA</v>
      </c>
      <c r="Z2746" t="str">
        <v>PG-13</v>
      </c>
      <c r="AA2746" t="str">
        <v>Archie Panjabi</v>
      </c>
      <c r="AB2746" t="str">
        <v>Ridley Scott</v>
      </c>
      <c r="AC2746">
        <v>883</v>
      </c>
      <c r="AD2746">
        <v>3611</v>
      </c>
      <c r="AE2746">
        <v>0</v>
      </c>
      <c r="AF2746">
        <v>9000</v>
      </c>
      <c r="AG2746">
        <v>6.9</v>
      </c>
      <c r="AH2746">
        <v>147</v>
      </c>
      <c r="AI2746">
        <v>117</v>
      </c>
      <c r="AJ2746">
        <v>7458269</v>
      </c>
    </row>
    <row r="2747" spans="1:36" x14ac:dyDescent="0.25">
      <c r="A2747" t="str">
        <v>Hostel</v>
      </c>
      <c r="B2747">
        <v>38607</v>
      </c>
      <c r="C2747">
        <v>2005</v>
      </c>
      <c r="D2747" t="str">
        <v>2000s</v>
      </c>
      <c r="E2747" t="str">
        <v>Color</v>
      </c>
      <c r="F2747" t="str">
        <v>Horror</v>
      </c>
      <c r="G2747" t="str">
        <v>English</v>
      </c>
      <c r="H2747" t="str">
        <v>USA</v>
      </c>
      <c r="I2747" t="str">
        <v>R</v>
      </c>
      <c r="J2747" t="str">
        <v>Jay Hernandez</v>
      </c>
      <c r="K2747" t="str">
        <v>Eli Roth</v>
      </c>
      <c r="L2747">
        <v>1000</v>
      </c>
      <c r="M2747">
        <v>2990</v>
      </c>
      <c r="N2747">
        <v>0</v>
      </c>
      <c r="O2747">
        <v>0</v>
      </c>
      <c r="P2747">
        <v>5.9</v>
      </c>
      <c r="R2747" t="str">
        <v>Cyrus</v>
      </c>
      <c r="S2747">
        <v>40389</v>
      </c>
      <c r="T2747">
        <v>2010</v>
      </c>
      <c r="U2747" t="str">
        <v>2010s</v>
      </c>
      <c r="V2747" t="str">
        <v>Color</v>
      </c>
      <c r="W2747" t="str">
        <v>Comedy</v>
      </c>
      <c r="X2747" t="str">
        <v>English</v>
      </c>
      <c r="Y2747" t="str">
        <v>USA</v>
      </c>
      <c r="Z2747" t="str">
        <v>R</v>
      </c>
      <c r="AA2747" t="str">
        <v>Matt Walsh</v>
      </c>
      <c r="AB2747" t="str">
        <v>Jay Duplass</v>
      </c>
      <c r="AC2747">
        <v>490</v>
      </c>
      <c r="AD2747">
        <v>1136</v>
      </c>
      <c r="AE2747">
        <v>157</v>
      </c>
      <c r="AF2747">
        <v>0</v>
      </c>
      <c r="AG2747">
        <v>6.3</v>
      </c>
      <c r="AH2747">
        <v>223</v>
      </c>
      <c r="AI2747">
        <v>91</v>
      </c>
      <c r="AJ2747">
        <v>7455447</v>
      </c>
    </row>
    <row r="2748" spans="1:36" x14ac:dyDescent="0.25">
      <c r="A2748" t="str">
        <v>The Indian in the Cupboard</v>
      </c>
      <c r="B2748">
        <v>35051</v>
      </c>
      <c r="C2748">
        <v>1995</v>
      </c>
      <c r="D2748" t="str">
        <v>1990s</v>
      </c>
      <c r="E2748" t="str">
        <v>Color</v>
      </c>
      <c r="F2748" t="str">
        <v>Drama</v>
      </c>
      <c r="G2748" t="str">
        <v>English</v>
      </c>
      <c r="H2748" t="str">
        <v>USA</v>
      </c>
      <c r="I2748" t="str">
        <v>PG</v>
      </c>
      <c r="J2748" t="str">
        <v>Steve Coogan</v>
      </c>
      <c r="K2748" t="str">
        <v>Frank Oz</v>
      </c>
      <c r="L2748">
        <v>1000</v>
      </c>
      <c r="M2748">
        <v>2965</v>
      </c>
      <c r="N2748">
        <v>0</v>
      </c>
      <c r="O2748">
        <v>0</v>
      </c>
      <c r="P2748">
        <v>5.9</v>
      </c>
      <c r="R2748" t="str">
        <v>Taking Woodstock</v>
      </c>
      <c r="S2748">
        <v>40127</v>
      </c>
      <c r="T2748">
        <v>2009</v>
      </c>
      <c r="U2748" t="str">
        <v>2000s</v>
      </c>
      <c r="V2748" t="str">
        <v>Color</v>
      </c>
      <c r="W2748" t="str">
        <v>Comedy</v>
      </c>
      <c r="X2748" t="str">
        <v>English</v>
      </c>
      <c r="Y2748" t="str">
        <v>USA</v>
      </c>
      <c r="Z2748" t="str">
        <v>R</v>
      </c>
      <c r="AA2748" t="str">
        <v>Imelda Staunton</v>
      </c>
      <c r="AB2748" t="str">
        <v>Ang Lee</v>
      </c>
      <c r="AC2748">
        <v>579</v>
      </c>
      <c r="AD2748">
        <v>1500</v>
      </c>
      <c r="AE2748">
        <v>0</v>
      </c>
      <c r="AF2748">
        <v>0</v>
      </c>
      <c r="AG2748">
        <v>6.7</v>
      </c>
      <c r="AH2748">
        <v>210</v>
      </c>
      <c r="AI2748">
        <v>120</v>
      </c>
      <c r="AJ2748">
        <v>7443007</v>
      </c>
    </row>
    <row r="2749" spans="1:36" x14ac:dyDescent="0.25">
      <c r="A2749" t="str">
        <v>My Best Friend's Girl</v>
      </c>
      <c r="B2749">
        <v>39482</v>
      </c>
      <c r="C2749">
        <v>2008</v>
      </c>
      <c r="D2749" t="str">
        <v>2000s</v>
      </c>
      <c r="E2749" t="str">
        <v>Color</v>
      </c>
      <c r="F2749" t="str">
        <v>Comedy</v>
      </c>
      <c r="G2749" t="str">
        <v>English</v>
      </c>
      <c r="H2749" t="str">
        <v>USA</v>
      </c>
      <c r="I2749" t="str">
        <v>R</v>
      </c>
      <c r="J2749" t="str">
        <v>Dane Cook</v>
      </c>
      <c r="K2749" t="str">
        <v>Howard Deutch</v>
      </c>
      <c r="L2749">
        <v>1000</v>
      </c>
      <c r="M2749">
        <v>3301</v>
      </c>
      <c r="N2749">
        <v>41</v>
      </c>
      <c r="O2749">
        <v>0</v>
      </c>
      <c r="P2749">
        <v>5.9</v>
      </c>
      <c r="R2749" t="str">
        <v>Harley Davidson and the Marlboro Man</v>
      </c>
      <c r="S2749">
        <v>33494</v>
      </c>
      <c r="T2749">
        <v>1991</v>
      </c>
      <c r="U2749" t="str">
        <v>1990s</v>
      </c>
      <c r="V2749" t="str">
        <v>Color</v>
      </c>
      <c r="W2749" t="str">
        <v>Action</v>
      </c>
      <c r="X2749" t="str">
        <v>English</v>
      </c>
      <c r="Y2749" t="str">
        <v>USA</v>
      </c>
      <c r="Z2749" t="str">
        <v>R</v>
      </c>
      <c r="AA2749" t="str">
        <v>Vanessa Williams</v>
      </c>
      <c r="AB2749" t="str">
        <v>Simon Wincer</v>
      </c>
      <c r="AC2749">
        <v>1000</v>
      </c>
      <c r="AD2749">
        <v>3671</v>
      </c>
      <c r="AE2749">
        <v>23</v>
      </c>
      <c r="AF2749">
        <v>0</v>
      </c>
      <c r="AG2749">
        <v>6</v>
      </c>
      <c r="AH2749">
        <v>30</v>
      </c>
      <c r="AI2749">
        <v>98</v>
      </c>
      <c r="AJ2749">
        <v>7434726</v>
      </c>
    </row>
    <row r="2750" spans="1:36" x14ac:dyDescent="0.25">
      <c r="A2750" t="str">
        <v>Baby's Day Out</v>
      </c>
      <c r="B2750">
        <v>34530</v>
      </c>
      <c r="C2750">
        <v>1994</v>
      </c>
      <c r="D2750" t="str">
        <v>1990s</v>
      </c>
      <c r="E2750" t="str">
        <v>Color</v>
      </c>
      <c r="F2750" t="str">
        <v>Adventure</v>
      </c>
      <c r="G2750" t="str">
        <v>English</v>
      </c>
      <c r="H2750" t="str">
        <v>USA</v>
      </c>
      <c r="I2750" t="str">
        <v>PG</v>
      </c>
      <c r="J2750" t="str">
        <v>Joe Mantegna</v>
      </c>
      <c r="K2750" t="str">
        <v>Patrick Read Johnson</v>
      </c>
      <c r="L2750">
        <v>1000</v>
      </c>
      <c r="M2750">
        <v>2949</v>
      </c>
      <c r="N2750">
        <v>32</v>
      </c>
      <c r="O2750">
        <v>0</v>
      </c>
      <c r="P2750">
        <v>5.9</v>
      </c>
      <c r="R2750" t="str">
        <v>Kids</v>
      </c>
      <c r="S2750">
        <v>35043</v>
      </c>
      <c r="T2750">
        <v>1995</v>
      </c>
      <c r="U2750" t="str">
        <v>1990s</v>
      </c>
      <c r="V2750" t="str">
        <v>Color</v>
      </c>
      <c r="W2750" t="str">
        <v>Drama</v>
      </c>
      <c r="X2750" t="str">
        <v>English</v>
      </c>
      <c r="Y2750" t="str">
        <v>USA</v>
      </c>
      <c r="Z2750" t="str">
        <v>Not Rated</v>
      </c>
      <c r="AA2750" t="str">
        <v>Rosario Dawson</v>
      </c>
      <c r="AB2750" t="str">
        <v>Larry Clark</v>
      </c>
      <c r="AC2750">
        <v>3000</v>
      </c>
      <c r="AD2750">
        <v>3310</v>
      </c>
      <c r="AE2750">
        <v>184</v>
      </c>
      <c r="AF2750">
        <v>0</v>
      </c>
      <c r="AG2750">
        <v>7</v>
      </c>
      <c r="AH2750">
        <v>71</v>
      </c>
      <c r="AI2750">
        <v>91</v>
      </c>
      <c r="AJ2750">
        <v>7417210</v>
      </c>
    </row>
    <row r="2751" spans="1:36" x14ac:dyDescent="0.25">
      <c r="A2751" t="str">
        <v>The Invasion</v>
      </c>
      <c r="B2751">
        <v>39177</v>
      </c>
      <c r="C2751">
        <v>2007</v>
      </c>
      <c r="D2751" t="str">
        <v>2000s</v>
      </c>
      <c r="E2751" t="str">
        <v>Color</v>
      </c>
      <c r="F2751" t="str">
        <v>Sci-Fi</v>
      </c>
      <c r="G2751" t="str">
        <v>English</v>
      </c>
      <c r="H2751" t="str">
        <v>USA</v>
      </c>
      <c r="I2751" t="str">
        <v>PG-13</v>
      </c>
      <c r="J2751" t="str">
        <v>Roger Rees</v>
      </c>
      <c r="K2751" t="str">
        <v>Oliver Hirschbiegel</v>
      </c>
      <c r="L2751">
        <v>1000</v>
      </c>
      <c r="M2751">
        <v>2323</v>
      </c>
      <c r="N2751">
        <v>101</v>
      </c>
      <c r="O2751">
        <v>0</v>
      </c>
      <c r="P2751">
        <v>5.9</v>
      </c>
      <c r="R2751" t="str">
        <v>Doogal</v>
      </c>
      <c r="S2751">
        <v>38752</v>
      </c>
      <c r="T2751">
        <v>2006</v>
      </c>
      <c r="U2751" t="str">
        <v>2000s</v>
      </c>
      <c r="V2751" t="str">
        <v>Color</v>
      </c>
      <c r="W2751" t="str">
        <v>Adventure</v>
      </c>
      <c r="X2751" t="str">
        <v>English</v>
      </c>
      <c r="Y2751" t="str">
        <v>USA</v>
      </c>
      <c r="Z2751" t="str">
        <v>G</v>
      </c>
      <c r="AA2751" t="str">
        <v>Jimmy Fallon</v>
      </c>
      <c r="AB2751" t="str">
        <v>Dave Borthwick</v>
      </c>
      <c r="AC2751">
        <v>787</v>
      </c>
      <c r="AD2751">
        <v>2185</v>
      </c>
      <c r="AE2751">
        <v>3</v>
      </c>
      <c r="AF2751">
        <v>346</v>
      </c>
      <c r="AG2751">
        <v>2.8</v>
      </c>
      <c r="AH2751">
        <v>31</v>
      </c>
      <c r="AI2751">
        <v>77</v>
      </c>
      <c r="AJ2751">
        <v>7382993</v>
      </c>
    </row>
    <row r="2752" spans="1:36" x14ac:dyDescent="0.25">
      <c r="A2752" t="str">
        <v>Hey Arnold! The Movie</v>
      </c>
      <c r="B2752">
        <v>37620</v>
      </c>
      <c r="C2752">
        <v>2002</v>
      </c>
      <c r="D2752" t="str">
        <v>2000s</v>
      </c>
      <c r="E2752" t="str">
        <v>Color</v>
      </c>
      <c r="F2752" t="str">
        <v>Adventure</v>
      </c>
      <c r="G2752" t="str">
        <v>English</v>
      </c>
      <c r="H2752" t="str">
        <v>USA</v>
      </c>
      <c r="I2752" t="str">
        <v>PG</v>
      </c>
      <c r="J2752" t="str">
        <v>Jennifer Jason Leigh</v>
      </c>
      <c r="K2752" t="str">
        <v>Tuck Tucker</v>
      </c>
      <c r="L2752">
        <v>1000</v>
      </c>
      <c r="M2752">
        <v>3752</v>
      </c>
      <c r="N2752">
        <v>14</v>
      </c>
      <c r="O2752">
        <v>227</v>
      </c>
      <c r="P2752">
        <v>5.9</v>
      </c>
      <c r="R2752" t="str">
        <v>Witchboard</v>
      </c>
      <c r="S2752">
        <v>31663</v>
      </c>
      <c r="T2752">
        <v>1986</v>
      </c>
      <c r="U2752" t="str">
        <v>1980s</v>
      </c>
      <c r="V2752" t="str">
        <v>Color</v>
      </c>
      <c r="W2752" t="str">
        <v>Horror</v>
      </c>
      <c r="X2752" t="str">
        <v>English</v>
      </c>
      <c r="Y2752" t="str">
        <v>UK</v>
      </c>
      <c r="Z2752" t="str">
        <v>R</v>
      </c>
      <c r="AA2752" t="str">
        <v>Kathleen Wilhoite</v>
      </c>
      <c r="AB2752" t="str">
        <v>Kevin Tenney</v>
      </c>
      <c r="AC2752">
        <v>265</v>
      </c>
      <c r="AD2752">
        <v>901</v>
      </c>
      <c r="AE2752">
        <v>85</v>
      </c>
      <c r="AF2752">
        <v>0</v>
      </c>
      <c r="AG2752">
        <v>5.7</v>
      </c>
      <c r="AH2752">
        <v>65</v>
      </c>
      <c r="AI2752">
        <v>98</v>
      </c>
      <c r="AJ2752">
        <v>7369373</v>
      </c>
    </row>
    <row r="2753" spans="1:36" x14ac:dyDescent="0.25">
      <c r="A2753" t="str">
        <v>Raise Your Voice</v>
      </c>
      <c r="B2753">
        <v>38085</v>
      </c>
      <c r="C2753">
        <v>2004</v>
      </c>
      <c r="D2753" t="str">
        <v>2000s</v>
      </c>
      <c r="E2753" t="str">
        <v>Color</v>
      </c>
      <c r="F2753" t="str">
        <v>Family</v>
      </c>
      <c r="G2753" t="str">
        <v>English</v>
      </c>
      <c r="H2753" t="str">
        <v>USA</v>
      </c>
      <c r="I2753" t="str">
        <v>PG</v>
      </c>
      <c r="J2753" t="str">
        <v>Oliver James</v>
      </c>
      <c r="K2753" t="str">
        <v>Sean McNamara</v>
      </c>
      <c r="L2753">
        <v>1000</v>
      </c>
      <c r="M2753">
        <v>4676</v>
      </c>
      <c r="N2753">
        <v>80</v>
      </c>
      <c r="O2753">
        <v>1000</v>
      </c>
      <c r="P2753">
        <v>5.9</v>
      </c>
      <c r="R2753" t="str">
        <v>The Squid and the Whale</v>
      </c>
      <c r="S2753">
        <v>38471</v>
      </c>
      <c r="T2753">
        <v>2005</v>
      </c>
      <c r="U2753" t="str">
        <v>2000s</v>
      </c>
      <c r="V2753" t="str">
        <v>Color</v>
      </c>
      <c r="W2753" t="str">
        <v>Comedy</v>
      </c>
      <c r="X2753" t="str">
        <v>English</v>
      </c>
      <c r="Y2753" t="str">
        <v>USA</v>
      </c>
      <c r="Z2753" t="str">
        <v>R</v>
      </c>
      <c r="AA2753" t="str">
        <v>William Baldwin</v>
      </c>
      <c r="AB2753" t="str">
        <v>Noah Baumbach</v>
      </c>
      <c r="AC2753">
        <v>436</v>
      </c>
      <c r="AD2753">
        <v>479</v>
      </c>
      <c r="AE2753">
        <v>387</v>
      </c>
      <c r="AF2753">
        <v>0</v>
      </c>
      <c r="AG2753">
        <v>7.4</v>
      </c>
      <c r="AH2753">
        <v>110</v>
      </c>
      <c r="AI2753">
        <v>88</v>
      </c>
      <c r="AJ2753">
        <v>7362100</v>
      </c>
    </row>
    <row r="2754" spans="1:36" x14ac:dyDescent="0.25">
      <c r="A2754" t="str">
        <v>Cry_Wolf</v>
      </c>
      <c r="B2754">
        <v>38556</v>
      </c>
      <c r="C2754">
        <v>2005</v>
      </c>
      <c r="D2754" t="str">
        <v>2000s</v>
      </c>
      <c r="E2754" t="str">
        <v>Color</v>
      </c>
      <c r="F2754" t="str">
        <v>Drama</v>
      </c>
      <c r="G2754" t="str">
        <v>English</v>
      </c>
      <c r="H2754" t="str">
        <v>USA</v>
      </c>
      <c r="I2754" t="str">
        <v>PG-13</v>
      </c>
      <c r="J2754" t="str">
        <v>Julian Morris</v>
      </c>
      <c r="K2754" t="str">
        <v>Jeff Wadlow</v>
      </c>
      <c r="L2754">
        <v>1000</v>
      </c>
      <c r="M2754">
        <v>3155</v>
      </c>
      <c r="N2754">
        <v>65</v>
      </c>
      <c r="O2754">
        <v>816</v>
      </c>
      <c r="P2754">
        <v>5.9</v>
      </c>
      <c r="R2754" t="str">
        <v>Outside Providence</v>
      </c>
      <c r="S2754">
        <v>36495</v>
      </c>
      <c r="T2754">
        <v>1999</v>
      </c>
      <c r="U2754" t="str">
        <v>1990s</v>
      </c>
      <c r="V2754" t="str">
        <v>Color</v>
      </c>
      <c r="W2754" t="str">
        <v>Comedy</v>
      </c>
      <c r="X2754" t="str">
        <v>English</v>
      </c>
      <c r="Y2754" t="str">
        <v>USA</v>
      </c>
      <c r="Z2754" t="str">
        <v>R</v>
      </c>
      <c r="AA2754" t="str">
        <v>Jonathan Brandis</v>
      </c>
      <c r="AB2754" t="str">
        <v>Michael Corrente</v>
      </c>
      <c r="AC2754">
        <v>761</v>
      </c>
      <c r="AD2754">
        <v>2018</v>
      </c>
      <c r="AE2754">
        <v>30</v>
      </c>
      <c r="AF2754">
        <v>0</v>
      </c>
      <c r="AG2754">
        <v>6.4</v>
      </c>
      <c r="AH2754">
        <v>72</v>
      </c>
      <c r="AI2754">
        <v>96</v>
      </c>
      <c r="AJ2754">
        <v>7292175</v>
      </c>
    </row>
    <row r="2755" spans="1:36" x14ac:dyDescent="0.25">
      <c r="A2755" t="str">
        <v>Next Day Air</v>
      </c>
      <c r="B2755">
        <v>40010</v>
      </c>
      <c r="C2755">
        <v>2009</v>
      </c>
      <c r="D2755" t="str">
        <v>2000s</v>
      </c>
      <c r="E2755" t="str">
        <v>Color</v>
      </c>
      <c r="F2755" t="str">
        <v>Action</v>
      </c>
      <c r="G2755" t="str">
        <v>English</v>
      </c>
      <c r="H2755" t="str">
        <v>USA</v>
      </c>
      <c r="I2755" t="str">
        <v>R</v>
      </c>
      <c r="J2755" t="str">
        <v>Omari Hardwick</v>
      </c>
      <c r="K2755" t="str">
        <v>Benny Boom</v>
      </c>
      <c r="L2755">
        <v>1000</v>
      </c>
      <c r="M2755">
        <v>4815</v>
      </c>
      <c r="N2755">
        <v>23</v>
      </c>
      <c r="O2755">
        <v>545</v>
      </c>
      <c r="P2755">
        <v>5.9</v>
      </c>
      <c r="R2755" t="str">
        <v>Phantasm II</v>
      </c>
      <c r="S2755">
        <v>32228</v>
      </c>
      <c r="T2755">
        <v>1988</v>
      </c>
      <c r="U2755" t="str">
        <v>1980s</v>
      </c>
      <c r="V2755" t="str">
        <v>Color</v>
      </c>
      <c r="W2755" t="str">
        <v>Action</v>
      </c>
      <c r="X2755" t="str">
        <v>English</v>
      </c>
      <c r="Y2755" t="str">
        <v>USA</v>
      </c>
      <c r="Z2755" t="str">
        <v>R</v>
      </c>
      <c r="AA2755" t="str">
        <v>Angus Scrimm</v>
      </c>
      <c r="AB2755" t="str">
        <v>Don Coscarelli</v>
      </c>
      <c r="AC2755">
        <v>674</v>
      </c>
      <c r="AD2755">
        <v>1395</v>
      </c>
      <c r="AE2755">
        <v>152</v>
      </c>
      <c r="AF2755">
        <v>812</v>
      </c>
      <c r="AG2755">
        <v>6.5</v>
      </c>
      <c r="AH2755">
        <v>81</v>
      </c>
      <c r="AI2755">
        <v>97</v>
      </c>
      <c r="AJ2755">
        <v>7282851</v>
      </c>
    </row>
    <row r="2756" spans="1:36" x14ac:dyDescent="0.25">
      <c r="A2756" t="str">
        <v>200 Cigarettes</v>
      </c>
      <c r="B2756">
        <v>36288</v>
      </c>
      <c r="C2756">
        <v>1999</v>
      </c>
      <c r="D2756" t="str">
        <v>1990s</v>
      </c>
      <c r="E2756" t="str">
        <v>Color</v>
      </c>
      <c r="F2756" t="str">
        <v>Comedy</v>
      </c>
      <c r="G2756" t="str">
        <v>English</v>
      </c>
      <c r="H2756" t="str">
        <v>USA</v>
      </c>
      <c r="I2756" t="str">
        <v>R</v>
      </c>
      <c r="J2756" t="str">
        <v>Janeane Garofalo</v>
      </c>
      <c r="K2756" t="str">
        <v>Risa Bramon Garcia</v>
      </c>
      <c r="L2756">
        <v>1000</v>
      </c>
      <c r="M2756">
        <v>2697</v>
      </c>
      <c r="N2756">
        <v>112</v>
      </c>
      <c r="O2756">
        <v>0</v>
      </c>
      <c r="P2756">
        <v>5.9</v>
      </c>
      <c r="R2756" t="str">
        <v>Machete Kills</v>
      </c>
      <c r="S2756">
        <v>41474</v>
      </c>
      <c r="T2756">
        <v>2013</v>
      </c>
      <c r="U2756" t="str">
        <v>2010s</v>
      </c>
      <c r="V2756" t="str">
        <v>Color</v>
      </c>
      <c r="W2756" t="str">
        <v>Action</v>
      </c>
      <c r="X2756" t="str">
        <v>English</v>
      </c>
      <c r="Y2756" t="str">
        <v>Russia</v>
      </c>
      <c r="Z2756" t="str">
        <v>R</v>
      </c>
      <c r="AA2756" t="str">
        <v>Alexa PenaVega</v>
      </c>
      <c r="AB2756" t="str">
        <v>Robert Rodriguez</v>
      </c>
      <c r="AC2756">
        <v>2000</v>
      </c>
      <c r="AD2756">
        <v>2848</v>
      </c>
      <c r="AE2756">
        <v>0</v>
      </c>
      <c r="AF2756">
        <v>48000</v>
      </c>
      <c r="AG2756">
        <v>5.6</v>
      </c>
      <c r="AH2756">
        <v>260</v>
      </c>
      <c r="AI2756">
        <v>107</v>
      </c>
      <c r="AJ2756">
        <v>7268659</v>
      </c>
    </row>
    <row r="2757" spans="1:36" x14ac:dyDescent="0.25">
      <c r="A2757" t="str">
        <v>Fortress</v>
      </c>
      <c r="B2757">
        <v>33822</v>
      </c>
      <c r="C2757">
        <v>1992</v>
      </c>
      <c r="D2757" t="str">
        <v>1990s</v>
      </c>
      <c r="E2757" t="str">
        <v>Color</v>
      </c>
      <c r="F2757" t="str">
        <v>Action</v>
      </c>
      <c r="G2757" t="str">
        <v>English</v>
      </c>
      <c r="H2757" t="str">
        <v>Australia</v>
      </c>
      <c r="I2757" t="str">
        <v>R</v>
      </c>
      <c r="J2757" t="str">
        <v>Christopher Lambert</v>
      </c>
      <c r="K2757" t="str">
        <v>Stuart Gordon</v>
      </c>
      <c r="L2757">
        <v>1000</v>
      </c>
      <c r="M2757">
        <v>4755</v>
      </c>
      <c r="N2757">
        <v>216</v>
      </c>
      <c r="O2757">
        <v>1000</v>
      </c>
      <c r="P2757">
        <v>5.9</v>
      </c>
      <c r="R2757" t="str">
        <v>Run Lola Run</v>
      </c>
      <c r="S2757">
        <v>35893</v>
      </c>
      <c r="T2757">
        <v>1998</v>
      </c>
      <c r="U2757" t="str">
        <v>1990s</v>
      </c>
      <c r="V2757" t="str">
        <v>Black and White</v>
      </c>
      <c r="W2757" t="str">
        <v>Crime</v>
      </c>
      <c r="X2757" t="str">
        <v>German</v>
      </c>
      <c r="Y2757" t="str">
        <v>Germany</v>
      </c>
      <c r="Z2757" t="str">
        <v>R</v>
      </c>
      <c r="AA2757" t="str">
        <v>Moritz Bleibtreu</v>
      </c>
      <c r="AB2757" t="str">
        <v>Tom Tykwer</v>
      </c>
      <c r="AC2757">
        <v>486</v>
      </c>
      <c r="AD2757">
        <v>623</v>
      </c>
      <c r="AE2757">
        <v>670</v>
      </c>
      <c r="AF2757">
        <v>0</v>
      </c>
      <c r="AG2757">
        <v>7.8</v>
      </c>
      <c r="AH2757">
        <v>181</v>
      </c>
      <c r="AI2757">
        <v>81</v>
      </c>
      <c r="AJ2757">
        <v>7267324</v>
      </c>
    </row>
    <row r="2758" spans="1:36" x14ac:dyDescent="0.25">
      <c r="A2758" t="str">
        <v>The Wraith</v>
      </c>
      <c r="B2758">
        <v>31773</v>
      </c>
      <c r="C2758">
        <v>1986</v>
      </c>
      <c r="D2758" t="str">
        <v>1980s</v>
      </c>
      <c r="E2758" t="str">
        <v>Color</v>
      </c>
      <c r="F2758" t="str">
        <v>Action</v>
      </c>
      <c r="G2758" t="str">
        <v>English</v>
      </c>
      <c r="H2758" t="str">
        <v>USA</v>
      </c>
      <c r="I2758" t="str">
        <v>R</v>
      </c>
      <c r="J2758" t="str">
        <v>Clint Howard</v>
      </c>
      <c r="K2758" t="str">
        <v>Mike Marvin</v>
      </c>
      <c r="L2758">
        <v>1000</v>
      </c>
      <c r="M2758">
        <v>2319</v>
      </c>
      <c r="N2758">
        <v>28</v>
      </c>
      <c r="O2758">
        <v>0</v>
      </c>
      <c r="P2758">
        <v>5.9</v>
      </c>
      <c r="R2758" t="str">
        <v>Big Trouble</v>
      </c>
      <c r="S2758">
        <v>37372</v>
      </c>
      <c r="T2758">
        <v>2002</v>
      </c>
      <c r="U2758" t="str">
        <v>2000s</v>
      </c>
      <c r="V2758" t="str">
        <v>Color</v>
      </c>
      <c r="W2758" t="str">
        <v>Comedy</v>
      </c>
      <c r="X2758" t="str">
        <v>English</v>
      </c>
      <c r="Y2758" t="str">
        <v>USA</v>
      </c>
      <c r="Z2758" t="str">
        <v>PG-13</v>
      </c>
      <c r="AA2758" t="str">
        <v>Zooey Deschanel</v>
      </c>
      <c r="AB2758" t="str">
        <v>Barry Sonnenfeld</v>
      </c>
      <c r="AC2758">
        <v>11000</v>
      </c>
      <c r="AD2758">
        <v>13917</v>
      </c>
      <c r="AE2758">
        <v>188</v>
      </c>
      <c r="AF2758">
        <v>892</v>
      </c>
      <c r="AG2758">
        <v>6.5</v>
      </c>
      <c r="AH2758">
        <v>87</v>
      </c>
      <c r="AI2758">
        <v>74</v>
      </c>
      <c r="AJ2758">
        <v>7262288</v>
      </c>
    </row>
    <row r="2759" spans="1:36" x14ac:dyDescent="0.25">
      <c r="A2759" t="str">
        <v>Slow Burn</v>
      </c>
      <c r="B2759">
        <v>38376</v>
      </c>
      <c r="C2759">
        <v>2005</v>
      </c>
      <c r="D2759" t="str">
        <v>2000s</v>
      </c>
      <c r="E2759" t="str">
        <v>Color</v>
      </c>
      <c r="F2759" t="str">
        <v>Drama</v>
      </c>
      <c r="G2759" t="str">
        <v>English</v>
      </c>
      <c r="H2759" t="str">
        <v>USA</v>
      </c>
      <c r="I2759" t="str">
        <v>R</v>
      </c>
      <c r="J2759" t="str">
        <v>Mekhi Phifer</v>
      </c>
      <c r="K2759" t="str">
        <v>Wayne Beach</v>
      </c>
      <c r="L2759">
        <v>1000</v>
      </c>
      <c r="M2759">
        <v>4329</v>
      </c>
      <c r="N2759">
        <v>7</v>
      </c>
      <c r="O2759">
        <v>191</v>
      </c>
      <c r="P2759">
        <v>5.9</v>
      </c>
      <c r="R2759" t="str">
        <v>All the King's Men</v>
      </c>
      <c r="S2759">
        <v>39041</v>
      </c>
      <c r="T2759">
        <v>2006</v>
      </c>
      <c r="U2759" t="str">
        <v>2000s</v>
      </c>
      <c r="V2759" t="str">
        <v>Black and White</v>
      </c>
      <c r="W2759" t="str">
        <v>Drama</v>
      </c>
      <c r="X2759" t="str">
        <v>English</v>
      </c>
      <c r="Y2759" t="str">
        <v>Germany</v>
      </c>
      <c r="Z2759" t="str">
        <v>PG-13</v>
      </c>
      <c r="AA2759" t="str">
        <v>Kate Winslet</v>
      </c>
      <c r="AB2759" t="str">
        <v>Steven Zaillian</v>
      </c>
      <c r="AC2759">
        <v>14000</v>
      </c>
      <c r="AD2759">
        <v>27614</v>
      </c>
      <c r="AE2759">
        <v>234</v>
      </c>
      <c r="AF2759">
        <v>0</v>
      </c>
      <c r="AG2759">
        <v>6.2</v>
      </c>
      <c r="AH2759">
        <v>127</v>
      </c>
      <c r="AI2759">
        <v>128</v>
      </c>
      <c r="AJ2759">
        <v>7221458</v>
      </c>
    </row>
    <row r="2760" spans="1:36" x14ac:dyDescent="0.25">
      <c r="A2760" t="str">
        <v>Fort McCoy</v>
      </c>
      <c r="B2760">
        <v>40891</v>
      </c>
      <c r="C2760">
        <v>2011</v>
      </c>
      <c r="D2760" t="str">
        <v>2010s</v>
      </c>
      <c r="E2760" t="str">
        <v>Color</v>
      </c>
      <c r="F2760" t="str">
        <v>Drama</v>
      </c>
      <c r="G2760" t="str">
        <v>English</v>
      </c>
      <c r="H2760" t="str">
        <v>USA</v>
      </c>
      <c r="I2760" t="str">
        <v>R</v>
      </c>
      <c r="J2760" t="str">
        <v>Johnny Pacar</v>
      </c>
      <c r="K2760" t="str">
        <v>Kate Connor</v>
      </c>
      <c r="L2760">
        <v>1000</v>
      </c>
      <c r="M2760">
        <v>4374</v>
      </c>
      <c r="N2760">
        <v>27</v>
      </c>
      <c r="O2760">
        <v>348</v>
      </c>
      <c r="P2760">
        <v>5.9</v>
      </c>
      <c r="R2760" t="str">
        <v>Mulholland Drive</v>
      </c>
      <c r="S2760">
        <v>37192</v>
      </c>
      <c r="T2760">
        <v>2001</v>
      </c>
      <c r="U2760" t="str">
        <v>2000s</v>
      </c>
      <c r="V2760" t="str">
        <v>Color</v>
      </c>
      <c r="W2760" t="str">
        <v>Drama</v>
      </c>
      <c r="X2760" t="str">
        <v>English</v>
      </c>
      <c r="Y2760" t="str">
        <v>France</v>
      </c>
      <c r="Z2760" t="str">
        <v>R</v>
      </c>
      <c r="AA2760" t="str">
        <v>Naomi Watts</v>
      </c>
      <c r="AB2760" t="str">
        <v>David Lynch</v>
      </c>
      <c r="AC2760">
        <v>6000</v>
      </c>
      <c r="AD2760">
        <v>8484</v>
      </c>
      <c r="AE2760">
        <v>0</v>
      </c>
      <c r="AF2760">
        <v>16000</v>
      </c>
      <c r="AG2760">
        <v>8</v>
      </c>
      <c r="AH2760">
        <v>252</v>
      </c>
      <c r="AI2760">
        <v>147</v>
      </c>
      <c r="AJ2760">
        <v>7219578</v>
      </c>
    </row>
    <row r="2761" spans="1:36" x14ac:dyDescent="0.25">
      <c r="A2761" t="str">
        <v>The Good Night</v>
      </c>
      <c r="B2761">
        <v>39165</v>
      </c>
      <c r="C2761">
        <v>2007</v>
      </c>
      <c r="D2761" t="str">
        <v>2000s</v>
      </c>
      <c r="E2761" t="str">
        <v>Color</v>
      </c>
      <c r="F2761" t="str">
        <v>Comedy</v>
      </c>
      <c r="G2761" t="str">
        <v>English</v>
      </c>
      <c r="H2761" t="str">
        <v>USA</v>
      </c>
      <c r="I2761" t="str">
        <v>R</v>
      </c>
      <c r="J2761" t="str">
        <v>Stephen Graham</v>
      </c>
      <c r="K2761" t="str">
        <v>Jake Paltrow</v>
      </c>
      <c r="L2761">
        <v>1000</v>
      </c>
      <c r="M2761">
        <v>1245</v>
      </c>
      <c r="N2761">
        <v>17</v>
      </c>
      <c r="O2761">
        <v>445</v>
      </c>
      <c r="P2761">
        <v>5.9</v>
      </c>
      <c r="R2761" t="str">
        <v>The Big Year</v>
      </c>
      <c r="S2761">
        <v>40563</v>
      </c>
      <c r="T2761">
        <v>2011</v>
      </c>
      <c r="U2761" t="str">
        <v>2010s</v>
      </c>
      <c r="V2761" t="str">
        <v>Color</v>
      </c>
      <c r="W2761" t="str">
        <v>Comedy</v>
      </c>
      <c r="X2761" t="str">
        <v>English</v>
      </c>
      <c r="Y2761" t="str">
        <v>USA</v>
      </c>
      <c r="Z2761" t="str">
        <v>PG</v>
      </c>
      <c r="AA2761" t="str">
        <v>Joel McHale</v>
      </c>
      <c r="AB2761" t="str">
        <v>David Frankel</v>
      </c>
      <c r="AC2761">
        <v>734</v>
      </c>
      <c r="AD2761">
        <v>2085</v>
      </c>
      <c r="AE2761">
        <v>64</v>
      </c>
      <c r="AF2761">
        <v>11000</v>
      </c>
      <c r="AG2761">
        <v>6.2</v>
      </c>
      <c r="AH2761">
        <v>108</v>
      </c>
      <c r="AI2761">
        <v>100</v>
      </c>
      <c r="AJ2761">
        <v>7204138</v>
      </c>
    </row>
    <row r="2762" spans="1:36" x14ac:dyDescent="0.25">
      <c r="A2762" t="str">
        <v>Georgia Rule</v>
      </c>
      <c r="B2762">
        <v>39409</v>
      </c>
      <c r="C2762">
        <v>2007</v>
      </c>
      <c r="D2762" t="str">
        <v>2000s</v>
      </c>
      <c r="E2762" t="str">
        <v>Color</v>
      </c>
      <c r="F2762" t="str">
        <v>Comedy</v>
      </c>
      <c r="G2762" t="str">
        <v>English</v>
      </c>
      <c r="H2762" t="str">
        <v>USA</v>
      </c>
      <c r="I2762" t="str">
        <v>R</v>
      </c>
      <c r="J2762" t="str">
        <v>Hector Elizondo</v>
      </c>
      <c r="K2762" t="str">
        <v>Garry Marshall</v>
      </c>
      <c r="L2762">
        <v>995</v>
      </c>
      <c r="M2762">
        <v>4039</v>
      </c>
      <c r="N2762">
        <v>0</v>
      </c>
      <c r="O2762">
        <v>681</v>
      </c>
      <c r="P2762">
        <v>5.9</v>
      </c>
      <c r="R2762" t="str">
        <v>The Green Inferno</v>
      </c>
      <c r="S2762">
        <v>41292</v>
      </c>
      <c r="T2762">
        <v>2013</v>
      </c>
      <c r="U2762" t="str">
        <v>2010s</v>
      </c>
      <c r="V2762" t="str">
        <v>Color</v>
      </c>
      <c r="W2762" t="str">
        <v>Adventure</v>
      </c>
      <c r="X2762" t="str">
        <v>English</v>
      </c>
      <c r="Y2762" t="str">
        <v>USA</v>
      </c>
      <c r="Z2762" t="str">
        <v>R</v>
      </c>
      <c r="AA2762" t="str">
        <v>Daryl Sabara</v>
      </c>
      <c r="AB2762" t="str">
        <v>Eli Roth</v>
      </c>
      <c r="AC2762">
        <v>640</v>
      </c>
      <c r="AD2762">
        <v>2082</v>
      </c>
      <c r="AE2762">
        <v>0</v>
      </c>
      <c r="AF2762">
        <v>12000</v>
      </c>
      <c r="AG2762">
        <v>5.4</v>
      </c>
      <c r="AH2762">
        <v>285</v>
      </c>
      <c r="AI2762">
        <v>100</v>
      </c>
      <c r="AJ2762">
        <v>7186670</v>
      </c>
    </row>
    <row r="2763" spans="1:36" x14ac:dyDescent="0.25">
      <c r="A2763" t="str">
        <v>Stuart Little</v>
      </c>
      <c r="B2763">
        <v>36512</v>
      </c>
      <c r="C2763">
        <v>1999</v>
      </c>
      <c r="D2763" t="str">
        <v>1990s</v>
      </c>
      <c r="E2763" t="str">
        <v>Color</v>
      </c>
      <c r="F2763" t="str">
        <v>Adventure</v>
      </c>
      <c r="G2763" t="str">
        <v>English</v>
      </c>
      <c r="H2763" t="str">
        <v>Germany</v>
      </c>
      <c r="I2763" t="str">
        <v>PG</v>
      </c>
      <c r="J2763" t="str">
        <v>Chazz Palminteri</v>
      </c>
      <c r="K2763" t="str">
        <v>Rob Minkoff</v>
      </c>
      <c r="L2763">
        <v>979</v>
      </c>
      <c r="M2763">
        <v>3382</v>
      </c>
      <c r="N2763">
        <v>50</v>
      </c>
      <c r="O2763">
        <v>0</v>
      </c>
      <c r="P2763">
        <v>5.9</v>
      </c>
      <c r="R2763" t="str">
        <v>The Orphanage</v>
      </c>
      <c r="S2763">
        <v>39240</v>
      </c>
      <c r="T2763">
        <v>2007</v>
      </c>
      <c r="U2763" t="str">
        <v>2000s</v>
      </c>
      <c r="V2763" t="str">
        <v>Color</v>
      </c>
      <c r="W2763" t="str">
        <v>Drama</v>
      </c>
      <c r="X2763" t="str">
        <v>Spanish</v>
      </c>
      <c r="Y2763" t="str">
        <v>Spain</v>
      </c>
      <c r="Z2763" t="str">
        <v>R</v>
      </c>
      <c r="AA2763" t="str">
        <v>Geraldine Chaplin</v>
      </c>
      <c r="AB2763" t="str">
        <v>J.A. Bayona</v>
      </c>
      <c r="AC2763">
        <v>382</v>
      </c>
      <c r="AD2763">
        <v>954</v>
      </c>
      <c r="AE2763">
        <v>171</v>
      </c>
      <c r="AF2763">
        <v>11000</v>
      </c>
      <c r="AG2763">
        <v>7.5</v>
      </c>
      <c r="AH2763">
        <v>300</v>
      </c>
      <c r="AI2763">
        <v>105</v>
      </c>
      <c r="AJ2763">
        <v>7159147</v>
      </c>
    </row>
    <row r="2764" spans="1:36" x14ac:dyDescent="0.25">
      <c r="A2764" t="str">
        <v>Faithful</v>
      </c>
      <c r="B2764">
        <v>35114</v>
      </c>
      <c r="C2764">
        <v>1996</v>
      </c>
      <c r="D2764" t="str">
        <v>1990s</v>
      </c>
      <c r="E2764" t="str">
        <v>Color</v>
      </c>
      <c r="F2764" t="str">
        <v>Comedy</v>
      </c>
      <c r="G2764" t="str">
        <v>English</v>
      </c>
      <c r="H2764" t="str">
        <v>USA</v>
      </c>
      <c r="I2764" t="str">
        <v>R</v>
      </c>
      <c r="J2764" t="str">
        <v>Chazz Palminteri</v>
      </c>
      <c r="K2764" t="str">
        <v>Paul Mazursky</v>
      </c>
      <c r="L2764">
        <v>979</v>
      </c>
      <c r="M2764">
        <v>1679</v>
      </c>
      <c r="N2764">
        <v>150</v>
      </c>
      <c r="O2764">
        <v>69</v>
      </c>
      <c r="P2764">
        <v>5.9</v>
      </c>
      <c r="R2764" t="str">
        <v>The Hoax</v>
      </c>
      <c r="S2764">
        <v>39025</v>
      </c>
      <c r="T2764">
        <v>2006</v>
      </c>
      <c r="U2764" t="str">
        <v>2000s</v>
      </c>
      <c r="V2764" t="str">
        <v>Color</v>
      </c>
      <c r="W2764" t="str">
        <v>Comedy</v>
      </c>
      <c r="X2764" t="str">
        <v>English</v>
      </c>
      <c r="Y2764" t="str">
        <v>USA</v>
      </c>
      <c r="Z2764" t="str">
        <v>R</v>
      </c>
      <c r="AA2764" t="str">
        <v>Hope Davis</v>
      </c>
      <c r="AB2764" t="str">
        <v>Lasse HallstrÃ¶m</v>
      </c>
      <c r="AC2764">
        <v>442</v>
      </c>
      <c r="AD2764">
        <v>1134</v>
      </c>
      <c r="AE2764">
        <v>529</v>
      </c>
      <c r="AF2764">
        <v>348</v>
      </c>
      <c r="AG2764">
        <v>6.7</v>
      </c>
      <c r="AH2764">
        <v>142</v>
      </c>
      <c r="AI2764">
        <v>116</v>
      </c>
      <c r="AJ2764">
        <v>7156933</v>
      </c>
    </row>
    <row r="2765" spans="1:36" x14ac:dyDescent="0.25">
      <c r="A2765" t="str">
        <v>At First Sight</v>
      </c>
      <c r="B2765">
        <v>36284</v>
      </c>
      <c r="C2765">
        <v>1999</v>
      </c>
      <c r="D2765" t="str">
        <v>1990s</v>
      </c>
      <c r="E2765" t="str">
        <v>Black and White</v>
      </c>
      <c r="F2765" t="str">
        <v>Drama</v>
      </c>
      <c r="G2765" t="str">
        <v>English</v>
      </c>
      <c r="H2765" t="str">
        <v>USA</v>
      </c>
      <c r="I2765" t="str">
        <v>PG-13</v>
      </c>
      <c r="J2765" t="str">
        <v>Mira Sorvino</v>
      </c>
      <c r="K2765" t="str">
        <v>Irwin Winkler</v>
      </c>
      <c r="L2765">
        <v>978</v>
      </c>
      <c r="M2765">
        <v>3821</v>
      </c>
      <c r="N2765">
        <v>34</v>
      </c>
      <c r="O2765">
        <v>0</v>
      </c>
      <c r="P2765">
        <v>5.9</v>
      </c>
      <c r="R2765" t="str">
        <v>American Dreamz</v>
      </c>
      <c r="S2765">
        <v>39064</v>
      </c>
      <c r="T2765">
        <v>2006</v>
      </c>
      <c r="U2765" t="str">
        <v>2000s</v>
      </c>
      <c r="V2765" t="str">
        <v>Color</v>
      </c>
      <c r="W2765" t="str">
        <v>Comedy</v>
      </c>
      <c r="X2765" t="str">
        <v>English</v>
      </c>
      <c r="Y2765" t="str">
        <v>USA</v>
      </c>
      <c r="Z2765" t="str">
        <v>PG-13</v>
      </c>
      <c r="AA2765" t="str">
        <v>Judy Greer</v>
      </c>
      <c r="AB2765" t="str">
        <v>Paul Weitz</v>
      </c>
      <c r="AC2765">
        <v>2000</v>
      </c>
      <c r="AD2765">
        <v>5992</v>
      </c>
      <c r="AE2765">
        <v>80</v>
      </c>
      <c r="AF2765">
        <v>300</v>
      </c>
      <c r="AG2765">
        <v>5.5</v>
      </c>
      <c r="AH2765">
        <v>153</v>
      </c>
      <c r="AI2765">
        <v>107</v>
      </c>
      <c r="AJ2765">
        <v>7156725</v>
      </c>
    </row>
    <row r="2766" spans="1:36" x14ac:dyDescent="0.25">
      <c r="A2766" t="str">
        <v>The Rugrats Movie</v>
      </c>
      <c r="B2766">
        <v>36146</v>
      </c>
      <c r="C2766">
        <v>1998</v>
      </c>
      <c r="D2766" t="str">
        <v>1990s</v>
      </c>
      <c r="E2766" t="str">
        <v>Color</v>
      </c>
      <c r="F2766" t="str">
        <v>Adventure</v>
      </c>
      <c r="G2766" t="str">
        <v>English</v>
      </c>
      <c r="H2766" t="str">
        <v>USA</v>
      </c>
      <c r="I2766" t="str">
        <v>G</v>
      </c>
      <c r="J2766" t="str">
        <v>Elizabeth Daily</v>
      </c>
      <c r="K2766" t="str">
        <v>Igor Kovalyov</v>
      </c>
      <c r="L2766">
        <v>971</v>
      </c>
      <c r="M2766">
        <v>3438</v>
      </c>
      <c r="N2766">
        <v>5</v>
      </c>
      <c r="O2766">
        <v>418</v>
      </c>
      <c r="P2766">
        <v>5.9</v>
      </c>
      <c r="R2766" t="str">
        <v>She's Gotta Have It</v>
      </c>
      <c r="S2766">
        <v>31436</v>
      </c>
      <c r="T2766">
        <v>1986</v>
      </c>
      <c r="U2766" t="str">
        <v>1980s</v>
      </c>
      <c r="V2766" t="str">
        <v>Black and White</v>
      </c>
      <c r="W2766" t="str">
        <v>Comedy</v>
      </c>
      <c r="X2766" t="str">
        <v>English</v>
      </c>
      <c r="Y2766" t="str">
        <v>USA</v>
      </c>
      <c r="Z2766" t="str">
        <v>R</v>
      </c>
      <c r="AA2766" t="str">
        <v>S. Epatha Merkerson</v>
      </c>
      <c r="AB2766" t="str">
        <v>Spike Lee</v>
      </c>
      <c r="AC2766">
        <v>539</v>
      </c>
      <c r="AD2766">
        <v>708</v>
      </c>
      <c r="AE2766">
        <v>0</v>
      </c>
      <c r="AF2766">
        <v>406</v>
      </c>
      <c r="AG2766">
        <v>6.5</v>
      </c>
      <c r="AH2766">
        <v>26</v>
      </c>
      <c r="AI2766">
        <v>88</v>
      </c>
      <c r="AJ2766">
        <v>7137502</v>
      </c>
    </row>
    <row r="2767" spans="1:36" x14ac:dyDescent="0.25">
      <c r="A2767" t="str">
        <v>Hope Floats</v>
      </c>
      <c r="B2767">
        <v>36032</v>
      </c>
      <c r="C2767">
        <v>1998</v>
      </c>
      <c r="D2767" t="str">
        <v>1990s</v>
      </c>
      <c r="E2767" t="str">
        <v>Color</v>
      </c>
      <c r="F2767" t="str">
        <v>Drama</v>
      </c>
      <c r="G2767" t="str">
        <v>English</v>
      </c>
      <c r="H2767" t="str">
        <v>USA</v>
      </c>
      <c r="I2767" t="str">
        <v>PG-13</v>
      </c>
      <c r="J2767" t="str">
        <v>Bill Cobbs</v>
      </c>
      <c r="K2767" t="str">
        <v>Forest Whitaker</v>
      </c>
      <c r="L2767">
        <v>970</v>
      </c>
      <c r="M2767">
        <v>2860</v>
      </c>
      <c r="N2767">
        <v>0</v>
      </c>
      <c r="O2767">
        <v>0</v>
      </c>
      <c r="P2767">
        <v>5.9</v>
      </c>
      <c r="R2767" t="str">
        <v>A Separation</v>
      </c>
      <c r="S2767">
        <v>40738</v>
      </c>
      <c r="T2767">
        <v>2011</v>
      </c>
      <c r="U2767" t="str">
        <v>2010s</v>
      </c>
      <c r="V2767" t="str">
        <v>Color</v>
      </c>
      <c r="W2767" t="str">
        <v>Drama</v>
      </c>
      <c r="X2767" t="str">
        <v>Persian</v>
      </c>
      <c r="Y2767" t="str">
        <v>Iran</v>
      </c>
      <c r="Z2767" t="str">
        <v>PG-13</v>
      </c>
      <c r="AA2767" t="str">
        <v>Shahab Hosseini</v>
      </c>
      <c r="AB2767" t="str">
        <v>Asghar Farhadi</v>
      </c>
      <c r="AC2767">
        <v>786</v>
      </c>
      <c r="AD2767">
        <v>2501</v>
      </c>
      <c r="AE2767">
        <v>0</v>
      </c>
      <c r="AF2767">
        <v>48000</v>
      </c>
      <c r="AG2767">
        <v>8.4</v>
      </c>
      <c r="AH2767">
        <v>354</v>
      </c>
      <c r="AI2767">
        <v>123</v>
      </c>
      <c r="AJ2767">
        <v>7098492</v>
      </c>
    </row>
    <row r="2768" spans="1:36" x14ac:dyDescent="0.25">
      <c r="A2768" t="str">
        <v>School for Scoundrels</v>
      </c>
      <c r="B2768">
        <v>38916</v>
      </c>
      <c r="C2768">
        <v>2006</v>
      </c>
      <c r="D2768" t="str">
        <v>2000s</v>
      </c>
      <c r="E2768" t="str">
        <v>Color</v>
      </c>
      <c r="F2768" t="str">
        <v>Comedy</v>
      </c>
      <c r="G2768" t="str">
        <v>English</v>
      </c>
      <c r="H2768" t="str">
        <v>USA</v>
      </c>
      <c r="I2768" t="str">
        <v>PG-13</v>
      </c>
      <c r="J2768" t="str">
        <v>Jon Heder</v>
      </c>
      <c r="K2768" t="str">
        <v>Todd Phillips</v>
      </c>
      <c r="L2768">
        <v>970</v>
      </c>
      <c r="M2768">
        <v>4374</v>
      </c>
      <c r="N2768">
        <v>480</v>
      </c>
      <c r="O2768">
        <v>484</v>
      </c>
      <c r="P2768">
        <v>5.9</v>
      </c>
      <c r="R2768" t="str">
        <v>Blackhat</v>
      </c>
      <c r="S2768">
        <v>42257</v>
      </c>
      <c r="T2768">
        <v>2015</v>
      </c>
      <c r="U2768" t="str">
        <v>2010s</v>
      </c>
      <c r="V2768" t="str">
        <v>Color</v>
      </c>
      <c r="W2768" t="str">
        <v>Action</v>
      </c>
      <c r="X2768" t="str">
        <v>English</v>
      </c>
      <c r="Y2768" t="str">
        <v>USA</v>
      </c>
      <c r="Z2768" t="str">
        <v>R</v>
      </c>
      <c r="AA2768" t="str">
        <v>Chris Hemsworth</v>
      </c>
      <c r="AB2768" t="str">
        <v>Michael Mann</v>
      </c>
      <c r="AC2768">
        <v>26000</v>
      </c>
      <c r="AD2768">
        <v>28129</v>
      </c>
      <c r="AE2768">
        <v>0</v>
      </c>
      <c r="AF2768">
        <v>11000</v>
      </c>
      <c r="AG2768">
        <v>5.4</v>
      </c>
      <c r="AH2768">
        <v>261</v>
      </c>
      <c r="AI2768">
        <v>133</v>
      </c>
      <c r="AJ2768">
        <v>7097125</v>
      </c>
    </row>
    <row r="2769" spans="1:36" x14ac:dyDescent="0.25">
      <c r="A2769" t="str">
        <v>Something Borrowed</v>
      </c>
      <c r="B2769">
        <v>40661</v>
      </c>
      <c r="C2769">
        <v>2011</v>
      </c>
      <c r="D2769" t="str">
        <v>2010s</v>
      </c>
      <c r="E2769" t="str">
        <v>Color</v>
      </c>
      <c r="F2769" t="str">
        <v>Comedy</v>
      </c>
      <c r="G2769" t="str">
        <v>English</v>
      </c>
      <c r="H2769" t="str">
        <v>USA</v>
      </c>
      <c r="I2769" t="str">
        <v>PG-13</v>
      </c>
      <c r="J2769" t="str">
        <v>Ashley Williams</v>
      </c>
      <c r="K2769" t="str">
        <v>Luke Greenfield</v>
      </c>
      <c r="L2769">
        <v>969</v>
      </c>
      <c r="M2769">
        <v>2371</v>
      </c>
      <c r="N2769">
        <v>42</v>
      </c>
      <c r="O2769">
        <v>13000</v>
      </c>
      <c r="P2769">
        <v>5.9</v>
      </c>
      <c r="R2769" t="str">
        <v>Quills</v>
      </c>
      <c r="S2769">
        <v>36857</v>
      </c>
      <c r="T2769">
        <v>2000</v>
      </c>
      <c r="U2769" t="str">
        <v>2000s</v>
      </c>
      <c r="V2769" t="str">
        <v>Color</v>
      </c>
      <c r="W2769" t="str">
        <v>Biography</v>
      </c>
      <c r="X2769" t="str">
        <v>English</v>
      </c>
      <c r="Y2769" t="str">
        <v>UK</v>
      </c>
      <c r="Z2769" t="str">
        <v>R</v>
      </c>
      <c r="AA2769" t="str">
        <v>Kate Winslet</v>
      </c>
      <c r="AB2769" t="str">
        <v>Philip Kaufman</v>
      </c>
      <c r="AC2769">
        <v>14000</v>
      </c>
      <c r="AD2769">
        <v>14726</v>
      </c>
      <c r="AE2769">
        <v>133</v>
      </c>
      <c r="AF2769">
        <v>0</v>
      </c>
      <c r="AG2769">
        <v>7.4</v>
      </c>
      <c r="AH2769">
        <v>132</v>
      </c>
      <c r="AI2769">
        <v>124</v>
      </c>
      <c r="AJ2769">
        <v>7060876</v>
      </c>
    </row>
    <row r="2770" spans="1:36" x14ac:dyDescent="0.25">
      <c r="A2770" t="str">
        <v>Hall Pass</v>
      </c>
      <c r="B2770">
        <v>40886</v>
      </c>
      <c r="C2770">
        <v>2011</v>
      </c>
      <c r="D2770" t="str">
        <v>2010s</v>
      </c>
      <c r="E2770" t="str">
        <v>Color</v>
      </c>
      <c r="F2770" t="str">
        <v>Comedy</v>
      </c>
      <c r="G2770" t="str">
        <v>English</v>
      </c>
      <c r="H2770" t="str">
        <v>USA</v>
      </c>
      <c r="I2770" t="str">
        <v>R</v>
      </c>
      <c r="J2770" t="str">
        <v>Jenna Fischer</v>
      </c>
      <c r="K2770" t="str">
        <v>Bobby Farrelly</v>
      </c>
      <c r="L2770">
        <v>966</v>
      </c>
      <c r="M2770">
        <v>3393</v>
      </c>
      <c r="N2770">
        <v>101</v>
      </c>
      <c r="O2770">
        <v>10000</v>
      </c>
      <c r="P2770">
        <v>5.9</v>
      </c>
      <c r="R2770" t="str">
        <v>Phat Girlz</v>
      </c>
      <c r="S2770">
        <v>39014</v>
      </c>
      <c r="T2770">
        <v>2006</v>
      </c>
      <c r="U2770" t="str">
        <v>2000s</v>
      </c>
      <c r="V2770" t="str">
        <v>Color</v>
      </c>
      <c r="W2770" t="str">
        <v>Comedy</v>
      </c>
      <c r="X2770" t="str">
        <v>English</v>
      </c>
      <c r="Y2770" t="str">
        <v>USA</v>
      </c>
      <c r="Z2770" t="str">
        <v>PG-13</v>
      </c>
      <c r="AA2770" t="str">
        <v>Mo'Nique</v>
      </c>
      <c r="AB2770" t="str">
        <v>Nnegest LikkÃ©</v>
      </c>
      <c r="AC2770">
        <v>939</v>
      </c>
      <c r="AD2770">
        <v>2321</v>
      </c>
      <c r="AE2770">
        <v>18</v>
      </c>
      <c r="AF2770">
        <v>837</v>
      </c>
      <c r="AG2770">
        <v>3</v>
      </c>
      <c r="AH2770">
        <v>37</v>
      </c>
      <c r="AI2770">
        <v>99</v>
      </c>
      <c r="AJ2770">
        <v>7059537</v>
      </c>
    </row>
    <row r="2771" spans="1:36" x14ac:dyDescent="0.25">
      <c r="A2771" t="str">
        <v>The Ruins</v>
      </c>
      <c r="B2771">
        <v>39463</v>
      </c>
      <c r="C2771">
        <v>2008</v>
      </c>
      <c r="D2771" t="str">
        <v>2000s</v>
      </c>
      <c r="E2771" t="str">
        <v>Color</v>
      </c>
      <c r="F2771" t="str">
        <v>Horror</v>
      </c>
      <c r="G2771" t="str">
        <v>English</v>
      </c>
      <c r="H2771" t="str">
        <v>USA</v>
      </c>
      <c r="I2771" t="str">
        <v>R</v>
      </c>
      <c r="J2771" t="str">
        <v>Laura Ramsey</v>
      </c>
      <c r="K2771" t="str">
        <v>Carter Smith</v>
      </c>
      <c r="L2771">
        <v>960</v>
      </c>
      <c r="M2771">
        <v>1749</v>
      </c>
      <c r="N2771">
        <v>27</v>
      </c>
      <c r="O2771">
        <v>0</v>
      </c>
      <c r="P2771">
        <v>5.9</v>
      </c>
      <c r="R2771" t="str">
        <v>Kissing Jessica Stein</v>
      </c>
      <c r="S2771">
        <v>37143</v>
      </c>
      <c r="T2771">
        <v>2001</v>
      </c>
      <c r="U2771" t="str">
        <v>2000s</v>
      </c>
      <c r="V2771" t="str">
        <v>Color</v>
      </c>
      <c r="W2771" t="str">
        <v>Comedy</v>
      </c>
      <c r="X2771" t="str">
        <v>English</v>
      </c>
      <c r="Y2771" t="str">
        <v>USA</v>
      </c>
      <c r="Z2771" t="str">
        <v>R</v>
      </c>
      <c r="AA2771" t="str">
        <v>Scott Cohen</v>
      </c>
      <c r="AB2771" t="str">
        <v>Charles Herman-Wurmfeld</v>
      </c>
      <c r="AC2771">
        <v>378</v>
      </c>
      <c r="AD2771">
        <v>1173</v>
      </c>
      <c r="AE2771">
        <v>0</v>
      </c>
      <c r="AF2771">
        <v>682</v>
      </c>
      <c r="AG2771">
        <v>6.7</v>
      </c>
      <c r="AH2771">
        <v>110</v>
      </c>
      <c r="AI2771">
        <v>97</v>
      </c>
      <c r="AJ2771">
        <v>7022940</v>
      </c>
    </row>
    <row r="2772" spans="1:36" x14ac:dyDescent="0.25">
      <c r="A2772" t="str">
        <v>Jason Lives: Friday the 13th Part VI</v>
      </c>
      <c r="B2772">
        <v>31579</v>
      </c>
      <c r="C2772">
        <v>1986</v>
      </c>
      <c r="D2772" t="str">
        <v>1980s</v>
      </c>
      <c r="E2772" t="str">
        <v>Color</v>
      </c>
      <c r="F2772" t="str">
        <v>Horror</v>
      </c>
      <c r="G2772" t="str">
        <v>English</v>
      </c>
      <c r="H2772" t="str">
        <v>USA</v>
      </c>
      <c r="I2772" t="str">
        <v>R</v>
      </c>
      <c r="J2772" t="str">
        <v>Tony Goldwyn</v>
      </c>
      <c r="K2772" t="str">
        <v>Tom McLoughlin</v>
      </c>
      <c r="L2772">
        <v>956</v>
      </c>
      <c r="M2772">
        <v>1862</v>
      </c>
      <c r="N2772">
        <v>41</v>
      </c>
      <c r="O2772">
        <v>0</v>
      </c>
      <c r="P2772">
        <v>5.9</v>
      </c>
      <c r="R2772" t="str">
        <v>Black Nativity</v>
      </c>
      <c r="S2772">
        <v>41275</v>
      </c>
      <c r="T2772">
        <v>2013</v>
      </c>
      <c r="U2772" t="str">
        <v>2010s</v>
      </c>
      <c r="V2772" t="str">
        <v>Color</v>
      </c>
      <c r="W2772" t="str">
        <v>Drama</v>
      </c>
      <c r="X2772" t="str">
        <v>English</v>
      </c>
      <c r="Y2772" t="str">
        <v>USA</v>
      </c>
      <c r="Z2772" t="str">
        <v>PG</v>
      </c>
      <c r="AA2772" t="str">
        <v>Jennifer Hudson</v>
      </c>
      <c r="AB2772" t="str">
        <v>Kasi Lemmons</v>
      </c>
      <c r="AC2772">
        <v>549</v>
      </c>
      <c r="AD2772">
        <v>1373</v>
      </c>
      <c r="AE2772">
        <v>148</v>
      </c>
      <c r="AF2772">
        <v>0</v>
      </c>
      <c r="AG2772">
        <v>4.4000000000000004</v>
      </c>
      <c r="AH2772">
        <v>40</v>
      </c>
      <c r="AI2772">
        <v>93</v>
      </c>
      <c r="AJ2772">
        <v>7017178</v>
      </c>
    </row>
    <row r="2773" spans="1:36" x14ac:dyDescent="0.25">
      <c r="A2773" t="str">
        <v>Legal Eagles</v>
      </c>
      <c r="B2773">
        <v>31632</v>
      </c>
      <c r="C2773">
        <v>1986</v>
      </c>
      <c r="D2773" t="str">
        <v>1980s</v>
      </c>
      <c r="E2773" t="str">
        <v>Color</v>
      </c>
      <c r="F2773" t="str">
        <v>Comedy</v>
      </c>
      <c r="G2773" t="str">
        <v>English</v>
      </c>
      <c r="H2773" t="str">
        <v>USA</v>
      </c>
      <c r="I2773" t="str">
        <v>PG</v>
      </c>
      <c r="J2773" t="str">
        <v>Brian Dennehy</v>
      </c>
      <c r="K2773" t="str">
        <v>Ivan Reitman</v>
      </c>
      <c r="L2773">
        <v>954</v>
      </c>
      <c r="M2773">
        <v>2179</v>
      </c>
      <c r="N2773">
        <v>425</v>
      </c>
      <c r="O2773">
        <v>263</v>
      </c>
      <c r="P2773">
        <v>5.9</v>
      </c>
      <c r="R2773" t="str">
        <v>Crossover</v>
      </c>
      <c r="S2773">
        <v>38816</v>
      </c>
      <c r="T2773">
        <v>2006</v>
      </c>
      <c r="U2773" t="str">
        <v>2000s</v>
      </c>
      <c r="V2773" t="str">
        <v>Color</v>
      </c>
      <c r="W2773" t="str">
        <v>Action</v>
      </c>
      <c r="X2773" t="str">
        <v>English</v>
      </c>
      <c r="Y2773" t="str">
        <v>USA</v>
      </c>
      <c r="Z2773" t="str">
        <v>PG-13</v>
      </c>
      <c r="AA2773" t="str">
        <v>Wesley Jonathan</v>
      </c>
      <c r="AB2773" t="str">
        <v>Preston A. Whitmore II</v>
      </c>
      <c r="AC2773">
        <v>592</v>
      </c>
      <c r="AD2773">
        <v>2000</v>
      </c>
      <c r="AE2773">
        <v>17</v>
      </c>
      <c r="AF2773">
        <v>244</v>
      </c>
      <c r="AG2773">
        <v>2.1</v>
      </c>
      <c r="AH2773">
        <v>25</v>
      </c>
      <c r="AI2773">
        <v>95</v>
      </c>
      <c r="AJ2773">
        <v>7009668</v>
      </c>
    </row>
    <row r="2774" spans="1:36" x14ac:dyDescent="0.25">
      <c r="A2774" t="str">
        <v>Must Love Dogs</v>
      </c>
      <c r="B2774">
        <v>38568</v>
      </c>
      <c r="C2774">
        <v>2005</v>
      </c>
      <c r="D2774" t="str">
        <v>2000s</v>
      </c>
      <c r="E2774" t="str">
        <v>Color</v>
      </c>
      <c r="F2774" t="str">
        <v>Comedy</v>
      </c>
      <c r="G2774" t="str">
        <v>English</v>
      </c>
      <c r="H2774" t="str">
        <v>USA</v>
      </c>
      <c r="I2774" t="str">
        <v>PG-13</v>
      </c>
      <c r="J2774" t="str">
        <v>Stockard Channing</v>
      </c>
      <c r="K2774" t="str">
        <v>Gary David Goldberg</v>
      </c>
      <c r="L2774">
        <v>944</v>
      </c>
      <c r="M2774">
        <v>4879</v>
      </c>
      <c r="N2774">
        <v>30</v>
      </c>
      <c r="O2774">
        <v>0</v>
      </c>
      <c r="P2774">
        <v>5.9</v>
      </c>
      <c r="R2774" t="str">
        <v>The Triplets of Belleville</v>
      </c>
      <c r="S2774">
        <v>37693</v>
      </c>
      <c r="T2774">
        <v>2003</v>
      </c>
      <c r="U2774" t="str">
        <v>2000s</v>
      </c>
      <c r="V2774" t="str">
        <v>Color</v>
      </c>
      <c r="W2774" t="str">
        <v>Animation</v>
      </c>
      <c r="X2774" t="str">
        <v>French</v>
      </c>
      <c r="Y2774" t="str">
        <v>France</v>
      </c>
      <c r="Z2774" t="str">
        <v>PG-13</v>
      </c>
      <c r="AA2774" t="str">
        <v>Michel Robin</v>
      </c>
      <c r="AB2774" t="str">
        <v>Sylvain Chomet</v>
      </c>
      <c r="AC2774">
        <v>23</v>
      </c>
      <c r="AD2774">
        <v>29</v>
      </c>
      <c r="AE2774">
        <v>162</v>
      </c>
      <c r="AF2774">
        <v>0</v>
      </c>
      <c r="AG2774">
        <v>7.8</v>
      </c>
      <c r="AH2774">
        <v>167</v>
      </c>
      <c r="AI2774">
        <v>80</v>
      </c>
      <c r="AJ2774">
        <v>7002255</v>
      </c>
    </row>
    <row r="2775" spans="1:36" x14ac:dyDescent="0.25">
      <c r="A2775" t="str">
        <v>The Possession</v>
      </c>
      <c r="B2775">
        <v>41185</v>
      </c>
      <c r="C2775">
        <v>2012</v>
      </c>
      <c r="D2775" t="str">
        <v>2010s</v>
      </c>
      <c r="E2775" t="str">
        <v>Color</v>
      </c>
      <c r="F2775" t="str">
        <v>Horror</v>
      </c>
      <c r="G2775" t="str">
        <v>English</v>
      </c>
      <c r="H2775" t="str">
        <v>USA</v>
      </c>
      <c r="I2775" t="str">
        <v>PG-13</v>
      </c>
      <c r="J2775" t="str">
        <v>Kyra Sedgwick</v>
      </c>
      <c r="K2775" t="str">
        <v>Ole Bornedal</v>
      </c>
      <c r="L2775">
        <v>941</v>
      </c>
      <c r="M2775">
        <v>2348</v>
      </c>
      <c r="N2775">
        <v>30</v>
      </c>
      <c r="O2775">
        <v>17000</v>
      </c>
      <c r="P2775">
        <v>5.9</v>
      </c>
      <c r="R2775" t="str">
        <v>An American Carol</v>
      </c>
      <c r="S2775">
        <v>39585</v>
      </c>
      <c r="T2775">
        <v>2008</v>
      </c>
      <c r="U2775" t="str">
        <v>2000s</v>
      </c>
      <c r="V2775" t="str">
        <v>Color</v>
      </c>
      <c r="W2775" t="str">
        <v>Comedy</v>
      </c>
      <c r="X2775" t="str">
        <v>English</v>
      </c>
      <c r="Y2775" t="str">
        <v>USA</v>
      </c>
      <c r="Z2775" t="str">
        <v>PG-13</v>
      </c>
      <c r="AA2775" t="str">
        <v>Chriss Anglin</v>
      </c>
      <c r="AB2775" t="str">
        <v>David Zucker</v>
      </c>
      <c r="AC2775">
        <v>885</v>
      </c>
      <c r="AD2775">
        <v>2907</v>
      </c>
      <c r="AE2775">
        <v>119</v>
      </c>
      <c r="AF2775">
        <v>797</v>
      </c>
      <c r="AG2775">
        <v>4.3</v>
      </c>
      <c r="AH2775">
        <v>45</v>
      </c>
      <c r="AI2775">
        <v>83</v>
      </c>
      <c r="AJ2775">
        <v>7001720</v>
      </c>
    </row>
    <row r="2776" spans="1:36" x14ac:dyDescent="0.25">
      <c r="A2776" t="str">
        <v>First Knight</v>
      </c>
      <c r="B2776">
        <v>34708</v>
      </c>
      <c r="C2776">
        <v>1995</v>
      </c>
      <c r="D2776" t="str">
        <v>1990s</v>
      </c>
      <c r="E2776" t="str">
        <v>Color</v>
      </c>
      <c r="F2776" t="str">
        <v>Action</v>
      </c>
      <c r="G2776" t="str">
        <v>English</v>
      </c>
      <c r="H2776" t="str">
        <v>USA</v>
      </c>
      <c r="I2776" t="str">
        <v>PG-13</v>
      </c>
      <c r="J2776" t="str">
        <v>Julia Ormond</v>
      </c>
      <c r="K2776" t="str">
        <v>Jerry Zucker</v>
      </c>
      <c r="L2776">
        <v>919</v>
      </c>
      <c r="M2776">
        <v>1695</v>
      </c>
      <c r="N2776">
        <v>109</v>
      </c>
      <c r="O2776">
        <v>0</v>
      </c>
      <c r="P2776">
        <v>5.9</v>
      </c>
      <c r="R2776" t="str">
        <v>Raise the Titanic</v>
      </c>
      <c r="S2776">
        <v>29480</v>
      </c>
      <c r="T2776">
        <v>1980</v>
      </c>
      <c r="U2776" t="str">
        <v>1980s</v>
      </c>
      <c r="V2776" t="str">
        <v>Color</v>
      </c>
      <c r="W2776" t="str">
        <v>Action</v>
      </c>
      <c r="X2776" t="str">
        <v>English</v>
      </c>
      <c r="Y2776" t="str">
        <v>UK</v>
      </c>
      <c r="Z2776" t="str">
        <v>PG</v>
      </c>
      <c r="AA2776" t="str">
        <v>M. Emmet Walsh</v>
      </c>
      <c r="AB2776" t="str">
        <v>Jerry Jameson</v>
      </c>
      <c r="AC2776">
        <v>521</v>
      </c>
      <c r="AD2776">
        <v>1883</v>
      </c>
      <c r="AE2776">
        <v>5</v>
      </c>
      <c r="AF2776">
        <v>328</v>
      </c>
      <c r="AG2776">
        <v>4.7</v>
      </c>
      <c r="AH2776">
        <v>32</v>
      </c>
      <c r="AI2776">
        <v>119</v>
      </c>
      <c r="AJ2776">
        <v>7000000</v>
      </c>
    </row>
    <row r="2777" spans="1:36" x14ac:dyDescent="0.25">
      <c r="A2777" t="str">
        <v>The Time Machine</v>
      </c>
      <c r="B2777">
        <v>37333</v>
      </c>
      <c r="C2777">
        <v>2002</v>
      </c>
      <c r="D2777" t="str">
        <v>2000s</v>
      </c>
      <c r="E2777" t="str">
        <v>Color</v>
      </c>
      <c r="F2777" t="str">
        <v>Action</v>
      </c>
      <c r="G2777" t="str">
        <v>English</v>
      </c>
      <c r="H2777" t="str">
        <v>USA</v>
      </c>
      <c r="I2777" t="str">
        <v>PG-13</v>
      </c>
      <c r="J2777" t="str">
        <v>Mark Addy</v>
      </c>
      <c r="K2777" t="str">
        <v>Simon Wells</v>
      </c>
      <c r="L2777">
        <v>891</v>
      </c>
      <c r="M2777">
        <v>1919</v>
      </c>
      <c r="N2777">
        <v>25</v>
      </c>
      <c r="O2777">
        <v>3000</v>
      </c>
      <c r="P2777">
        <v>5.9</v>
      </c>
      <c r="R2777" t="str">
        <v>Our Brand Is Crisis</v>
      </c>
      <c r="S2777">
        <v>42283</v>
      </c>
      <c r="T2777">
        <v>2015</v>
      </c>
      <c r="U2777" t="str">
        <v>2010s</v>
      </c>
      <c r="V2777" t="str">
        <v>Color</v>
      </c>
      <c r="W2777" t="str">
        <v>Comedy</v>
      </c>
      <c r="X2777" t="str">
        <v>English</v>
      </c>
      <c r="Y2777" t="str">
        <v>USA</v>
      </c>
      <c r="Z2777" t="str">
        <v>R</v>
      </c>
      <c r="AA2777" t="str">
        <v>Dominic Flores</v>
      </c>
      <c r="AB2777" t="str">
        <v>David Gordon Green</v>
      </c>
      <c r="AC2777">
        <v>1000</v>
      </c>
      <c r="AD2777">
        <v>3944</v>
      </c>
      <c r="AE2777">
        <v>234</v>
      </c>
      <c r="AF2777">
        <v>0</v>
      </c>
      <c r="AG2777">
        <v>6.1</v>
      </c>
      <c r="AH2777">
        <v>125</v>
      </c>
      <c r="AI2777">
        <v>107</v>
      </c>
      <c r="AJ2777">
        <v>6998324</v>
      </c>
    </row>
    <row r="2778" spans="1:36" x14ac:dyDescent="0.25">
      <c r="A2778" t="str">
        <v>There Be Dragons</v>
      </c>
      <c r="B2778">
        <v>40551</v>
      </c>
      <c r="C2778">
        <v>2011</v>
      </c>
      <c r="D2778" t="str">
        <v>2010s</v>
      </c>
      <c r="E2778" t="str">
        <v>Color</v>
      </c>
      <c r="F2778" t="str">
        <v>Biography</v>
      </c>
      <c r="G2778" t="str">
        <v>English</v>
      </c>
      <c r="H2778" t="str">
        <v>Spain</v>
      </c>
      <c r="I2778" t="str">
        <v>PG-13</v>
      </c>
      <c r="J2778" t="str">
        <v>Jordi MollÃ </v>
      </c>
      <c r="K2778" t="str">
        <v>Roland JoffÃ©</v>
      </c>
      <c r="L2778">
        <v>877</v>
      </c>
      <c r="M2778">
        <v>3497</v>
      </c>
      <c r="N2778">
        <v>596</v>
      </c>
      <c r="O2778">
        <v>2000</v>
      </c>
      <c r="P2778">
        <v>5.9</v>
      </c>
      <c r="R2778" t="str">
        <v>Screwed</v>
      </c>
      <c r="S2778">
        <v>36686</v>
      </c>
      <c r="T2778">
        <v>2000</v>
      </c>
      <c r="U2778" t="str">
        <v>2000s</v>
      </c>
      <c r="V2778" t="str">
        <v>Color</v>
      </c>
      <c r="W2778" t="str">
        <v>Comedy</v>
      </c>
      <c r="X2778" t="str">
        <v>English</v>
      </c>
      <c r="Y2778" t="str">
        <v>USA</v>
      </c>
      <c r="Z2778" t="str">
        <v>PG-13</v>
      </c>
      <c r="AA2778" t="str">
        <v>Sarah Silverman</v>
      </c>
      <c r="AB2778" t="str">
        <v>Scott Alexander</v>
      </c>
      <c r="AC2778">
        <v>931</v>
      </c>
      <c r="AD2778">
        <v>3848</v>
      </c>
      <c r="AE2778">
        <v>25</v>
      </c>
      <c r="AF2778">
        <v>262</v>
      </c>
      <c r="AG2778">
        <v>5.7</v>
      </c>
      <c r="AH2778">
        <v>29</v>
      </c>
      <c r="AI2778">
        <v>81</v>
      </c>
      <c r="AJ2778">
        <v>6982680</v>
      </c>
    </row>
    <row r="2779" spans="1:36" x14ac:dyDescent="0.25">
      <c r="A2779" t="str">
        <v>Vertical Limit</v>
      </c>
      <c r="B2779">
        <v>36800</v>
      </c>
      <c r="C2779">
        <v>2000</v>
      </c>
      <c r="D2779" t="str">
        <v>2000s</v>
      </c>
      <c r="E2779" t="str">
        <v>Color</v>
      </c>
      <c r="F2779" t="str">
        <v>Action</v>
      </c>
      <c r="G2779" t="str">
        <v>English</v>
      </c>
      <c r="H2779" t="str">
        <v>USA</v>
      </c>
      <c r="I2779" t="str">
        <v>PG-13</v>
      </c>
      <c r="J2779" t="str">
        <v>Nicholas Lea</v>
      </c>
      <c r="K2779" t="str">
        <v>Martin Campbell</v>
      </c>
      <c r="L2779">
        <v>867</v>
      </c>
      <c r="M2779">
        <v>3424</v>
      </c>
      <c r="N2779">
        <v>258</v>
      </c>
      <c r="O2779">
        <v>0</v>
      </c>
      <c r="P2779">
        <v>5.9</v>
      </c>
      <c r="R2779" t="str">
        <v>Take Me Home Tonight</v>
      </c>
      <c r="S2779">
        <v>40587</v>
      </c>
      <c r="T2779">
        <v>2011</v>
      </c>
      <c r="U2779" t="str">
        <v>2010s</v>
      </c>
      <c r="V2779" t="str">
        <v>Color</v>
      </c>
      <c r="W2779" t="str">
        <v>Comedy</v>
      </c>
      <c r="X2779" t="str">
        <v>English</v>
      </c>
      <c r="Y2779" t="str">
        <v>USA</v>
      </c>
      <c r="Z2779" t="str">
        <v>R</v>
      </c>
      <c r="AA2779" t="str">
        <v>Topher Grace</v>
      </c>
      <c r="AB2779" t="str">
        <v>Michael Dowse</v>
      </c>
      <c r="AC2779">
        <v>2000</v>
      </c>
      <c r="AD2779">
        <v>5519</v>
      </c>
      <c r="AE2779">
        <v>31</v>
      </c>
      <c r="AF2779">
        <v>0</v>
      </c>
      <c r="AG2779">
        <v>6.3</v>
      </c>
      <c r="AH2779">
        <v>136</v>
      </c>
      <c r="AI2779">
        <v>97</v>
      </c>
      <c r="AJ2779">
        <v>6923891</v>
      </c>
    </row>
    <row r="2780" spans="1:36" x14ac:dyDescent="0.25">
      <c r="A2780" t="str">
        <v>Joe Dirt</v>
      </c>
      <c r="B2780">
        <v>36945</v>
      </c>
      <c r="C2780">
        <v>2001</v>
      </c>
      <c r="D2780" t="str">
        <v>2000s</v>
      </c>
      <c r="E2780" t="str">
        <v>Color</v>
      </c>
      <c r="F2780" t="str">
        <v>Adventure</v>
      </c>
      <c r="G2780" t="str">
        <v>English</v>
      </c>
      <c r="H2780" t="str">
        <v>USA</v>
      </c>
      <c r="I2780" t="str">
        <v>PG-13</v>
      </c>
      <c r="J2780" t="str">
        <v>Brittany Daniel</v>
      </c>
      <c r="K2780" t="str">
        <v>Dennie Gordon</v>
      </c>
      <c r="L2780">
        <v>861</v>
      </c>
      <c r="M2780">
        <v>2543</v>
      </c>
      <c r="N2780">
        <v>29</v>
      </c>
      <c r="O2780">
        <v>0</v>
      </c>
      <c r="P2780">
        <v>5.9</v>
      </c>
      <c r="R2780" t="str">
        <v>Incendies</v>
      </c>
      <c r="S2780">
        <v>40408</v>
      </c>
      <c r="T2780">
        <v>2010</v>
      </c>
      <c r="U2780" t="str">
        <v>2010s</v>
      </c>
      <c r="V2780" t="str">
        <v>Color</v>
      </c>
      <c r="W2780" t="str">
        <v>Drama</v>
      </c>
      <c r="X2780" t="str">
        <v>French</v>
      </c>
      <c r="Y2780" t="str">
        <v>Canada</v>
      </c>
      <c r="Z2780" t="str">
        <v>R</v>
      </c>
      <c r="AA2780" t="str">
        <v>Lubna Azabal</v>
      </c>
      <c r="AB2780" t="str">
        <v>Denis Villeneuve</v>
      </c>
      <c r="AC2780">
        <v>131</v>
      </c>
      <c r="AD2780">
        <v>343</v>
      </c>
      <c r="AE2780">
        <v>777</v>
      </c>
      <c r="AF2780">
        <v>37000</v>
      </c>
      <c r="AG2780">
        <v>8.1999999999999993</v>
      </c>
      <c r="AH2780">
        <v>226</v>
      </c>
      <c r="AI2780">
        <v>139</v>
      </c>
      <c r="AJ2780">
        <v>6857096</v>
      </c>
    </row>
    <row r="2781" spans="1:36" x14ac:dyDescent="0.25">
      <c r="A2781" t="str">
        <v>The Last Sin Eater</v>
      </c>
      <c r="B2781">
        <v>39370</v>
      </c>
      <c r="C2781">
        <v>2007</v>
      </c>
      <c r="D2781" t="str">
        <v>2000s</v>
      </c>
      <c r="E2781" t="str">
        <v>Color</v>
      </c>
      <c r="F2781" t="str">
        <v>Drama</v>
      </c>
      <c r="G2781" t="str">
        <v>English</v>
      </c>
      <c r="H2781" t="str">
        <v>USA</v>
      </c>
      <c r="I2781" t="str">
        <v>PG-13</v>
      </c>
      <c r="J2781" t="str">
        <v>Henry Thomas</v>
      </c>
      <c r="K2781" t="str">
        <v>Michael Landon Jr.</v>
      </c>
      <c r="L2781">
        <v>861</v>
      </c>
      <c r="M2781">
        <v>2161</v>
      </c>
      <c r="N2781">
        <v>84</v>
      </c>
      <c r="O2781">
        <v>285</v>
      </c>
      <c r="P2781">
        <v>5.9</v>
      </c>
      <c r="R2781" t="str">
        <v>Running Scared</v>
      </c>
      <c r="S2781">
        <v>38878</v>
      </c>
      <c r="T2781">
        <v>2006</v>
      </c>
      <c r="U2781" t="str">
        <v>2000s</v>
      </c>
      <c r="V2781" t="str">
        <v>Color</v>
      </c>
      <c r="W2781" t="str">
        <v>Action</v>
      </c>
      <c r="X2781" t="str">
        <v>English</v>
      </c>
      <c r="Y2781" t="str">
        <v>Germany</v>
      </c>
      <c r="Z2781" t="str">
        <v>R</v>
      </c>
      <c r="AA2781" t="str">
        <v>Paul Walker</v>
      </c>
      <c r="AB2781" t="str">
        <v>Wayne Kramer</v>
      </c>
      <c r="AC2781">
        <v>23000</v>
      </c>
      <c r="AD2781">
        <v>27381</v>
      </c>
      <c r="AE2781">
        <v>47</v>
      </c>
      <c r="AF2781">
        <v>0</v>
      </c>
      <c r="AG2781">
        <v>7.4</v>
      </c>
      <c r="AH2781">
        <v>157</v>
      </c>
      <c r="AI2781">
        <v>122</v>
      </c>
      <c r="AJ2781">
        <v>6855137</v>
      </c>
    </row>
    <row r="2782" spans="1:36" x14ac:dyDescent="0.25">
      <c r="A2782" t="str">
        <v>Beloved</v>
      </c>
      <c r="B2782">
        <v>36095</v>
      </c>
      <c r="C2782">
        <v>1998</v>
      </c>
      <c r="D2782" t="str">
        <v>1990s</v>
      </c>
      <c r="E2782" t="str">
        <v>Color</v>
      </c>
      <c r="F2782" t="str">
        <v>Drama</v>
      </c>
      <c r="G2782" t="str">
        <v>English</v>
      </c>
      <c r="H2782" t="str">
        <v>USA</v>
      </c>
      <c r="I2782" t="str">
        <v>R</v>
      </c>
      <c r="J2782" t="str">
        <v>Oprah Winfrey</v>
      </c>
      <c r="K2782" t="str">
        <v>Jonathan Demme</v>
      </c>
      <c r="L2782">
        <v>852</v>
      </c>
      <c r="M2782">
        <v>2397</v>
      </c>
      <c r="N2782">
        <v>438</v>
      </c>
      <c r="O2782">
        <v>853</v>
      </c>
      <c r="P2782">
        <v>5.9</v>
      </c>
      <c r="R2782" t="str">
        <v>Willard</v>
      </c>
      <c r="S2782">
        <v>37738</v>
      </c>
      <c r="T2782">
        <v>2003</v>
      </c>
      <c r="U2782" t="str">
        <v>2000s</v>
      </c>
      <c r="V2782" t="str">
        <v>Color</v>
      </c>
      <c r="W2782" t="str">
        <v>Drama</v>
      </c>
      <c r="X2782" t="str">
        <v>English</v>
      </c>
      <c r="Y2782" t="str">
        <v>Canada</v>
      </c>
      <c r="Z2782" t="str">
        <v>PG-13</v>
      </c>
      <c r="AA2782" t="str">
        <v>Laura Harring</v>
      </c>
      <c r="AB2782" t="str">
        <v>Glen Morgan</v>
      </c>
      <c r="AC2782">
        <v>669</v>
      </c>
      <c r="AD2782">
        <v>1267</v>
      </c>
      <c r="AE2782">
        <v>17</v>
      </c>
      <c r="AF2782">
        <v>0</v>
      </c>
      <c r="AG2782">
        <v>6.2</v>
      </c>
      <c r="AH2782">
        <v>129</v>
      </c>
      <c r="AI2782">
        <v>100</v>
      </c>
      <c r="AJ2782">
        <v>6852144</v>
      </c>
    </row>
    <row r="2783" spans="1:36" x14ac:dyDescent="0.25">
      <c r="A2783" t="str">
        <v>Teenage Mutant Ninja Turtles</v>
      </c>
      <c r="B2783">
        <v>41816</v>
      </c>
      <c r="C2783">
        <v>2014</v>
      </c>
      <c r="D2783" t="str">
        <v>2010s</v>
      </c>
      <c r="E2783" t="str">
        <v>Color</v>
      </c>
      <c r="F2783" t="str">
        <v>Action</v>
      </c>
      <c r="G2783" t="str">
        <v>English</v>
      </c>
      <c r="H2783" t="str">
        <v>USA</v>
      </c>
      <c r="I2783" t="str">
        <v>PG-13</v>
      </c>
      <c r="J2783" t="str">
        <v>Noel Fisher</v>
      </c>
      <c r="K2783" t="str">
        <v>Jonathan Liebesman</v>
      </c>
      <c r="L2783">
        <v>833</v>
      </c>
      <c r="M2783">
        <v>2690</v>
      </c>
      <c r="N2783">
        <v>473</v>
      </c>
      <c r="O2783">
        <v>62000</v>
      </c>
      <c r="P2783">
        <v>5.9</v>
      </c>
      <c r="R2783" t="str">
        <v>The Spectacular Now</v>
      </c>
      <c r="S2783">
        <v>41519</v>
      </c>
      <c r="T2783">
        <v>2013</v>
      </c>
      <c r="U2783" t="str">
        <v>2010s</v>
      </c>
      <c r="V2783" t="str">
        <v>Color</v>
      </c>
      <c r="W2783" t="str">
        <v>Comedy</v>
      </c>
      <c r="X2783" t="str">
        <v>English</v>
      </c>
      <c r="Y2783" t="str">
        <v>USA</v>
      </c>
      <c r="Z2783" t="str">
        <v>R</v>
      </c>
      <c r="AA2783" t="str">
        <v>Shailene Woodley</v>
      </c>
      <c r="AB2783" t="str">
        <v>James Ponsoldt</v>
      </c>
      <c r="AC2783">
        <v>8000</v>
      </c>
      <c r="AD2783">
        <v>10040</v>
      </c>
      <c r="AE2783">
        <v>53</v>
      </c>
      <c r="AF2783">
        <v>10000</v>
      </c>
      <c r="AG2783">
        <v>7.1</v>
      </c>
      <c r="AH2783">
        <v>220</v>
      </c>
      <c r="AI2783">
        <v>95</v>
      </c>
      <c r="AJ2783">
        <v>6851969</v>
      </c>
    </row>
    <row r="2784" spans="1:36" x14ac:dyDescent="0.25">
      <c r="A2784" t="str">
        <v>Premonition</v>
      </c>
      <c r="B2784">
        <v>39377</v>
      </c>
      <c r="C2784">
        <v>2007</v>
      </c>
      <c r="D2784" t="str">
        <v>2000s</v>
      </c>
      <c r="E2784" t="str">
        <v>Color</v>
      </c>
      <c r="F2784" t="str">
        <v>Drama</v>
      </c>
      <c r="G2784" t="str">
        <v>English</v>
      </c>
      <c r="H2784" t="str">
        <v>USA</v>
      </c>
      <c r="I2784" t="str">
        <v>PG-13</v>
      </c>
      <c r="J2784" t="str">
        <v>Nia Long</v>
      </c>
      <c r="K2784" t="str">
        <v>Mennan Yapo</v>
      </c>
      <c r="L2784">
        <v>826</v>
      </c>
      <c r="M2784">
        <v>1825</v>
      </c>
      <c r="N2784">
        <v>9</v>
      </c>
      <c r="O2784">
        <v>0</v>
      </c>
      <c r="P2784">
        <v>5.9</v>
      </c>
      <c r="R2784" t="str">
        <v>200 Cigarettes</v>
      </c>
      <c r="S2784">
        <v>36288</v>
      </c>
      <c r="T2784">
        <v>1999</v>
      </c>
      <c r="U2784" t="str">
        <v>1990s</v>
      </c>
      <c r="V2784" t="str">
        <v>Color</v>
      </c>
      <c r="W2784" t="str">
        <v>Comedy</v>
      </c>
      <c r="X2784" t="str">
        <v>English</v>
      </c>
      <c r="Y2784" t="str">
        <v>USA</v>
      </c>
      <c r="Z2784" t="str">
        <v>R</v>
      </c>
      <c r="AA2784" t="str">
        <v>Janeane Garofalo</v>
      </c>
      <c r="AB2784" t="str">
        <v>Risa Bramon Garcia</v>
      </c>
      <c r="AC2784">
        <v>1000</v>
      </c>
      <c r="AD2784">
        <v>2697</v>
      </c>
      <c r="AE2784">
        <v>112</v>
      </c>
      <c r="AF2784">
        <v>0</v>
      </c>
      <c r="AG2784">
        <v>5.9</v>
      </c>
      <c r="AH2784">
        <v>67</v>
      </c>
      <c r="AI2784">
        <v>101</v>
      </c>
      <c r="AJ2784">
        <v>6851636</v>
      </c>
    </row>
    <row r="2785" spans="1:36" x14ac:dyDescent="0.25">
      <c r="A2785" t="str">
        <v>The X Files: I Want to Believe</v>
      </c>
      <c r="B2785">
        <v>39793</v>
      </c>
      <c r="C2785">
        <v>2008</v>
      </c>
      <c r="D2785" t="str">
        <v>2000s</v>
      </c>
      <c r="E2785" t="str">
        <v>Color</v>
      </c>
      <c r="F2785" t="str">
        <v>Drama</v>
      </c>
      <c r="G2785" t="str">
        <v>English</v>
      </c>
      <c r="H2785" t="str">
        <v>USA</v>
      </c>
      <c r="I2785" t="str">
        <v>PG-13</v>
      </c>
      <c r="J2785" t="str">
        <v>Mitch Pileggi</v>
      </c>
      <c r="K2785" t="str">
        <v>Chris Carter</v>
      </c>
      <c r="L2785">
        <v>826</v>
      </c>
      <c r="M2785">
        <v>2351</v>
      </c>
      <c r="N2785">
        <v>251</v>
      </c>
      <c r="O2785">
        <v>0</v>
      </c>
      <c r="P2785">
        <v>5.9</v>
      </c>
      <c r="R2785" t="str">
        <v>The Collection</v>
      </c>
      <c r="S2785">
        <v>41053</v>
      </c>
      <c r="T2785">
        <v>2012</v>
      </c>
      <c r="U2785" t="str">
        <v>2010s</v>
      </c>
      <c r="V2785" t="str">
        <v>Color</v>
      </c>
      <c r="W2785" t="str">
        <v>Action</v>
      </c>
      <c r="X2785" t="str">
        <v>English</v>
      </c>
      <c r="Y2785" t="str">
        <v>USA</v>
      </c>
      <c r="Z2785" t="str">
        <v>R</v>
      </c>
      <c r="AA2785" t="str">
        <v>Daniel Sharman</v>
      </c>
      <c r="AB2785" t="str">
        <v>Marcus Dunstan</v>
      </c>
      <c r="AC2785">
        <v>1000</v>
      </c>
      <c r="AD2785">
        <v>3818</v>
      </c>
      <c r="AE2785">
        <v>87</v>
      </c>
      <c r="AF2785">
        <v>14000</v>
      </c>
      <c r="AG2785">
        <v>6.1</v>
      </c>
      <c r="AH2785">
        <v>147</v>
      </c>
      <c r="AI2785">
        <v>82</v>
      </c>
      <c r="AJ2785">
        <v>6842058</v>
      </c>
    </row>
    <row r="2786" spans="1:36" x14ac:dyDescent="0.25">
      <c r="A2786" t="str">
        <v>The Good Guy</v>
      </c>
      <c r="B2786">
        <v>40159</v>
      </c>
      <c r="C2786">
        <v>2009</v>
      </c>
      <c r="D2786" t="str">
        <v>2000s</v>
      </c>
      <c r="E2786" t="str">
        <v>Color</v>
      </c>
      <c r="F2786" t="str">
        <v>Comedy</v>
      </c>
      <c r="G2786" t="str">
        <v>English</v>
      </c>
      <c r="H2786" t="str">
        <v>USA</v>
      </c>
      <c r="I2786" t="str">
        <v>R</v>
      </c>
      <c r="J2786" t="str">
        <v>Adrian Martinez</v>
      </c>
      <c r="K2786" t="str">
        <v>Julio DePietro</v>
      </c>
      <c r="L2786">
        <v>806</v>
      </c>
      <c r="M2786">
        <v>3124</v>
      </c>
      <c r="N2786">
        <v>0</v>
      </c>
      <c r="O2786">
        <v>1000</v>
      </c>
      <c r="P2786">
        <v>5.9</v>
      </c>
      <c r="R2786" t="str">
        <v>Moonlight Mile</v>
      </c>
      <c r="S2786">
        <v>37351</v>
      </c>
      <c r="T2786">
        <v>2002</v>
      </c>
      <c r="U2786" t="str">
        <v>2000s</v>
      </c>
      <c r="V2786" t="str">
        <v>Color</v>
      </c>
      <c r="W2786" t="str">
        <v>Drama</v>
      </c>
      <c r="X2786" t="str">
        <v>English</v>
      </c>
      <c r="Y2786" t="str">
        <v>USA</v>
      </c>
      <c r="Z2786" t="str">
        <v>PG-13</v>
      </c>
      <c r="AA2786" t="str">
        <v>Jake Gyllenhaal</v>
      </c>
      <c r="AB2786" t="str">
        <v>Brad Silberling</v>
      </c>
      <c r="AC2786">
        <v>15000</v>
      </c>
      <c r="AD2786">
        <v>16692</v>
      </c>
      <c r="AE2786">
        <v>52</v>
      </c>
      <c r="AF2786">
        <v>365</v>
      </c>
      <c r="AG2786">
        <v>6.7</v>
      </c>
      <c r="AH2786">
        <v>111</v>
      </c>
      <c r="AI2786">
        <v>112</v>
      </c>
      <c r="AJ2786">
        <v>6830957</v>
      </c>
    </row>
    <row r="2787" spans="1:36" x14ac:dyDescent="0.25">
      <c r="A2787" t="str">
        <v>Memoirs of an Invisible Man</v>
      </c>
      <c r="B2787">
        <v>33803</v>
      </c>
      <c r="C2787">
        <v>1992</v>
      </c>
      <c r="D2787" t="str">
        <v>1990s</v>
      </c>
      <c r="E2787" t="str">
        <v>Color</v>
      </c>
      <c r="F2787" t="str">
        <v>Comedy</v>
      </c>
      <c r="G2787" t="str">
        <v>English</v>
      </c>
      <c r="H2787" t="str">
        <v>USA</v>
      </c>
      <c r="I2787" t="str">
        <v>PG-13</v>
      </c>
      <c r="J2787" t="str">
        <v>Richard Epcar</v>
      </c>
      <c r="K2787" t="str">
        <v>John Carpenter</v>
      </c>
      <c r="L2787">
        <v>782</v>
      </c>
      <c r="M2787">
        <v>2125</v>
      </c>
      <c r="N2787">
        <v>0</v>
      </c>
      <c r="O2787">
        <v>630</v>
      </c>
      <c r="P2787">
        <v>5.9</v>
      </c>
      <c r="R2787" t="str">
        <v>Thunderbirds</v>
      </c>
      <c r="S2787">
        <v>38164</v>
      </c>
      <c r="T2787">
        <v>2004</v>
      </c>
      <c r="U2787" t="str">
        <v>2000s</v>
      </c>
      <c r="V2787" t="str">
        <v>Color</v>
      </c>
      <c r="W2787" t="str">
        <v>Action</v>
      </c>
      <c r="X2787" t="str">
        <v>English</v>
      </c>
      <c r="Y2787" t="str">
        <v>UK</v>
      </c>
      <c r="Z2787" t="str">
        <v>PG</v>
      </c>
      <c r="AA2787" t="str">
        <v>Sophia Myles</v>
      </c>
      <c r="AB2787" t="str">
        <v>Jonathan Frakes</v>
      </c>
      <c r="AC2787">
        <v>956</v>
      </c>
      <c r="AD2787">
        <v>2260</v>
      </c>
      <c r="AE2787">
        <v>906</v>
      </c>
      <c r="AF2787">
        <v>437</v>
      </c>
      <c r="AG2787">
        <v>4.2</v>
      </c>
      <c r="AH2787">
        <v>76</v>
      </c>
      <c r="AI2787">
        <v>95</v>
      </c>
      <c r="AJ2787">
        <v>6768055</v>
      </c>
    </row>
    <row r="2788" spans="1:36" x14ac:dyDescent="0.25">
      <c r="A2788" t="str">
        <v>Suspect Zero</v>
      </c>
      <c r="B2788">
        <v>38063</v>
      </c>
      <c r="C2788">
        <v>2004</v>
      </c>
      <c r="D2788" t="str">
        <v>2000s</v>
      </c>
      <c r="E2788" t="str">
        <v>Color</v>
      </c>
      <c r="F2788" t="str">
        <v>Crime</v>
      </c>
      <c r="G2788" t="str">
        <v>English</v>
      </c>
      <c r="H2788" t="str">
        <v>USA</v>
      </c>
      <c r="I2788" t="str">
        <v>R</v>
      </c>
      <c r="J2788" t="str">
        <v>Harry Lennix</v>
      </c>
      <c r="K2788" t="str">
        <v>E. Elias Merhige</v>
      </c>
      <c r="L2788">
        <v>748</v>
      </c>
      <c r="M2788">
        <v>1721</v>
      </c>
      <c r="N2788">
        <v>54</v>
      </c>
      <c r="O2788">
        <v>817</v>
      </c>
      <c r="P2788">
        <v>5.9</v>
      </c>
      <c r="R2788" t="str">
        <v>The Forsaken</v>
      </c>
      <c r="S2788">
        <v>37070</v>
      </c>
      <c r="T2788">
        <v>2001</v>
      </c>
      <c r="U2788" t="str">
        <v>2000s</v>
      </c>
      <c r="V2788" t="str">
        <v>Color</v>
      </c>
      <c r="W2788" t="str">
        <v>Horror</v>
      </c>
      <c r="X2788" t="str">
        <v>English</v>
      </c>
      <c r="Y2788" t="str">
        <v>USA</v>
      </c>
      <c r="Z2788" t="str">
        <v>R</v>
      </c>
      <c r="AA2788" t="str">
        <v>Brendan Fehr</v>
      </c>
      <c r="AB2788" t="str">
        <v>J.S. Cardone</v>
      </c>
      <c r="AC2788">
        <v>847</v>
      </c>
      <c r="AD2788">
        <v>3004</v>
      </c>
      <c r="AE2788">
        <v>23</v>
      </c>
      <c r="AF2788">
        <v>327</v>
      </c>
      <c r="AG2788">
        <v>5.3</v>
      </c>
      <c r="AH2788">
        <v>56</v>
      </c>
      <c r="AI2788">
        <v>90</v>
      </c>
      <c r="AJ2788">
        <v>6755271</v>
      </c>
    </row>
    <row r="2789" spans="1:36" x14ac:dyDescent="0.25">
      <c r="A2789" t="str">
        <v>Halloween 4: The Return of Michael Myers</v>
      </c>
      <c r="B2789">
        <v>32241</v>
      </c>
      <c r="C2789">
        <v>1988</v>
      </c>
      <c r="D2789" t="str">
        <v>1980s</v>
      </c>
      <c r="E2789" t="str">
        <v>Color</v>
      </c>
      <c r="F2789" t="str">
        <v>Horror</v>
      </c>
      <c r="G2789" t="str">
        <v>English</v>
      </c>
      <c r="H2789" t="str">
        <v>USA</v>
      </c>
      <c r="I2789" t="str">
        <v>R</v>
      </c>
      <c r="J2789" t="str">
        <v>Donald Pleasence</v>
      </c>
      <c r="K2789" t="str">
        <v>Dwight H. Little</v>
      </c>
      <c r="L2789">
        <v>742</v>
      </c>
      <c r="M2789">
        <v>1136</v>
      </c>
      <c r="N2789">
        <v>27</v>
      </c>
      <c r="O2789">
        <v>0</v>
      </c>
      <c r="P2789">
        <v>5.9</v>
      </c>
      <c r="R2789" t="str">
        <v>Running with Scissors</v>
      </c>
      <c r="S2789">
        <v>38838</v>
      </c>
      <c r="T2789">
        <v>2006</v>
      </c>
      <c r="U2789" t="str">
        <v>2000s</v>
      </c>
      <c r="V2789" t="str">
        <v>Color</v>
      </c>
      <c r="W2789" t="str">
        <v>Comedy</v>
      </c>
      <c r="X2789" t="str">
        <v>English</v>
      </c>
      <c r="Y2789" t="str">
        <v>USA</v>
      </c>
      <c r="Z2789" t="str">
        <v>R</v>
      </c>
      <c r="AA2789" t="str">
        <v>Jill Clayburgh</v>
      </c>
      <c r="AB2789" t="str">
        <v>Ryan Murphy</v>
      </c>
      <c r="AC2789">
        <v>433</v>
      </c>
      <c r="AD2789">
        <v>1291</v>
      </c>
      <c r="AE2789">
        <v>708</v>
      </c>
      <c r="AF2789">
        <v>0</v>
      </c>
      <c r="AG2789">
        <v>6.2</v>
      </c>
      <c r="AH2789">
        <v>132</v>
      </c>
      <c r="AI2789">
        <v>122</v>
      </c>
      <c r="AJ2789">
        <v>6754898</v>
      </c>
    </row>
    <row r="2790" spans="1:36" x14ac:dyDescent="0.25">
      <c r="A2790" t="str">
        <v>Saw IV</v>
      </c>
      <c r="B2790">
        <v>39290</v>
      </c>
      <c r="C2790">
        <v>2007</v>
      </c>
      <c r="D2790" t="str">
        <v>2000s</v>
      </c>
      <c r="E2790" t="str">
        <v>Color</v>
      </c>
      <c r="F2790" t="str">
        <v>Horror</v>
      </c>
      <c r="G2790" t="str">
        <v>English</v>
      </c>
      <c r="H2790" t="str">
        <v>USA</v>
      </c>
      <c r="I2790" t="str">
        <v>R</v>
      </c>
      <c r="J2790" t="str">
        <v>Costas Mandylor</v>
      </c>
      <c r="K2790" t="str">
        <v>Darren Lynn Bousman</v>
      </c>
      <c r="L2790">
        <v>723</v>
      </c>
      <c r="M2790">
        <v>3492</v>
      </c>
      <c r="N2790">
        <v>163</v>
      </c>
      <c r="O2790">
        <v>0</v>
      </c>
      <c r="P2790">
        <v>5.9</v>
      </c>
      <c r="R2790" t="str">
        <v>Fortress</v>
      </c>
      <c r="S2790">
        <v>33822</v>
      </c>
      <c r="T2790">
        <v>1992</v>
      </c>
      <c r="U2790" t="str">
        <v>1990s</v>
      </c>
      <c r="V2790" t="str">
        <v>Color</v>
      </c>
      <c r="W2790" t="str">
        <v>Action</v>
      </c>
      <c r="X2790" t="str">
        <v>English</v>
      </c>
      <c r="Y2790" t="str">
        <v>Australia</v>
      </c>
      <c r="Z2790" t="str">
        <v>R</v>
      </c>
      <c r="AA2790" t="str">
        <v>Christopher Lambert</v>
      </c>
      <c r="AB2790" t="str">
        <v>Stuart Gordon</v>
      </c>
      <c r="AC2790">
        <v>1000</v>
      </c>
      <c r="AD2790">
        <v>4755</v>
      </c>
      <c r="AE2790">
        <v>216</v>
      </c>
      <c r="AF2790">
        <v>1000</v>
      </c>
      <c r="AG2790">
        <v>5.9</v>
      </c>
      <c r="AH2790">
        <v>58</v>
      </c>
      <c r="AI2790">
        <v>95</v>
      </c>
      <c r="AJ2790">
        <v>6739141</v>
      </c>
    </row>
    <row r="2791" spans="1:36" x14ac:dyDescent="0.25">
      <c r="A2791" t="str">
        <v>Nancy Drew</v>
      </c>
      <c r="B2791">
        <v>39357</v>
      </c>
      <c r="C2791">
        <v>2007</v>
      </c>
      <c r="D2791" t="str">
        <v>2000s</v>
      </c>
      <c r="E2791" t="str">
        <v>Color</v>
      </c>
      <c r="F2791" t="str">
        <v>Comedy</v>
      </c>
      <c r="G2791" t="str">
        <v>English</v>
      </c>
      <c r="H2791" t="str">
        <v>USA</v>
      </c>
      <c r="I2791" t="str">
        <v>PG</v>
      </c>
      <c r="J2791" t="str">
        <v>Kay Panabaker</v>
      </c>
      <c r="K2791" t="str">
        <v>Andrew Fleming</v>
      </c>
      <c r="L2791">
        <v>720</v>
      </c>
      <c r="M2791">
        <v>3327</v>
      </c>
      <c r="N2791">
        <v>26</v>
      </c>
      <c r="O2791">
        <v>590</v>
      </c>
      <c r="P2791">
        <v>5.9</v>
      </c>
      <c r="R2791" t="str">
        <v>9Â½ Weeks</v>
      </c>
      <c r="S2791">
        <v>31489</v>
      </c>
      <c r="T2791">
        <v>1986</v>
      </c>
      <c r="U2791" t="str">
        <v>1980s</v>
      </c>
      <c r="V2791" t="str">
        <v>Color</v>
      </c>
      <c r="W2791" t="str">
        <v>Drama</v>
      </c>
      <c r="X2791" t="str">
        <v>English</v>
      </c>
      <c r="Y2791" t="str">
        <v>USA</v>
      </c>
      <c r="Z2791" t="str">
        <v>R</v>
      </c>
      <c r="AA2791" t="str">
        <v>David Margulies</v>
      </c>
      <c r="AB2791" t="str">
        <v>Adrian Lyne</v>
      </c>
      <c r="AC2791">
        <v>567</v>
      </c>
      <c r="AD2791">
        <v>711</v>
      </c>
      <c r="AE2791">
        <v>213</v>
      </c>
      <c r="AF2791">
        <v>0</v>
      </c>
      <c r="AG2791">
        <v>5.9</v>
      </c>
      <c r="AH2791">
        <v>38</v>
      </c>
      <c r="AI2791">
        <v>112</v>
      </c>
      <c r="AJ2791">
        <v>6734844</v>
      </c>
    </row>
    <row r="2792" spans="1:36" x14ac:dyDescent="0.25">
      <c r="A2792" t="str">
        <v>Final Destination 5</v>
      </c>
      <c r="B2792">
        <v>40727</v>
      </c>
      <c r="C2792">
        <v>2011</v>
      </c>
      <c r="D2792" t="str">
        <v>2010s</v>
      </c>
      <c r="E2792" t="str">
        <v>Color</v>
      </c>
      <c r="F2792" t="str">
        <v>Horror</v>
      </c>
      <c r="G2792" t="str">
        <v>English</v>
      </c>
      <c r="H2792" t="str">
        <v>USA</v>
      </c>
      <c r="I2792" t="str">
        <v>R</v>
      </c>
      <c r="J2792" t="str">
        <v>Emma Bell</v>
      </c>
      <c r="K2792" t="str">
        <v>Steven Quale</v>
      </c>
      <c r="L2792">
        <v>703</v>
      </c>
      <c r="M2792">
        <v>3074</v>
      </c>
      <c r="N2792">
        <v>77</v>
      </c>
      <c r="O2792">
        <v>20000</v>
      </c>
      <c r="P2792">
        <v>5.9</v>
      </c>
      <c r="R2792" t="str">
        <v>Smoke Signals</v>
      </c>
      <c r="S2792">
        <v>36119</v>
      </c>
      <c r="T2792">
        <v>1998</v>
      </c>
      <c r="U2792" t="str">
        <v>1990s</v>
      </c>
      <c r="V2792" t="str">
        <v>Color</v>
      </c>
      <c r="W2792" t="str">
        <v>Comedy</v>
      </c>
      <c r="X2792" t="str">
        <v>English</v>
      </c>
      <c r="Y2792" t="str">
        <v>Canada</v>
      </c>
      <c r="Z2792" t="str">
        <v>PG-13</v>
      </c>
      <c r="AA2792" t="str">
        <v>Michael Greyeyes</v>
      </c>
      <c r="AB2792" t="str">
        <v>Chris Eyre</v>
      </c>
      <c r="AC2792">
        <v>912</v>
      </c>
      <c r="AD2792">
        <v>3163</v>
      </c>
      <c r="AE2792">
        <v>149</v>
      </c>
      <c r="AF2792">
        <v>0</v>
      </c>
      <c r="AG2792">
        <v>7.2</v>
      </c>
      <c r="AH2792">
        <v>56</v>
      </c>
      <c r="AI2792">
        <v>89</v>
      </c>
      <c r="AJ2792">
        <v>6719300</v>
      </c>
    </row>
    <row r="2793" spans="1:36" x14ac:dyDescent="0.25">
      <c r="A2793" t="str">
        <v>Shallow Hal</v>
      </c>
      <c r="B2793">
        <v>37086</v>
      </c>
      <c r="C2793">
        <v>2001</v>
      </c>
      <c r="D2793" t="str">
        <v>2000s</v>
      </c>
      <c r="E2793" t="str">
        <v>Color</v>
      </c>
      <c r="F2793" t="str">
        <v>Comedy</v>
      </c>
      <c r="G2793" t="str">
        <v>English</v>
      </c>
      <c r="H2793" t="str">
        <v>USA</v>
      </c>
      <c r="I2793" t="str">
        <v>PG-13</v>
      </c>
      <c r="J2793" t="str">
        <v>Jason Alexander</v>
      </c>
      <c r="K2793" t="str">
        <v>Bobby Farrelly</v>
      </c>
      <c r="L2793">
        <v>700</v>
      </c>
      <c r="M2793">
        <v>2842</v>
      </c>
      <c r="N2793">
        <v>101</v>
      </c>
      <c r="O2793">
        <v>0</v>
      </c>
      <c r="P2793">
        <v>5.9</v>
      </c>
      <c r="R2793" t="str">
        <v>Town &amp; Country</v>
      </c>
      <c r="S2793">
        <v>36961</v>
      </c>
      <c r="T2793">
        <v>2001</v>
      </c>
      <c r="U2793" t="str">
        <v>2000s</v>
      </c>
      <c r="V2793" t="str">
        <v>Color</v>
      </c>
      <c r="W2793" t="str">
        <v>Comedy</v>
      </c>
      <c r="X2793" t="str">
        <v>English</v>
      </c>
      <c r="Y2793" t="str">
        <v>New Line</v>
      </c>
      <c r="Z2793" t="str">
        <v>R</v>
      </c>
      <c r="AA2793" t="str">
        <v>Del Zamora</v>
      </c>
      <c r="AB2793" t="str">
        <v>Peter Chelsom</v>
      </c>
      <c r="AC2793">
        <v>752</v>
      </c>
      <c r="AD2793">
        <v>3133</v>
      </c>
      <c r="AE2793">
        <v>23</v>
      </c>
      <c r="AF2793">
        <v>53</v>
      </c>
      <c r="AG2793">
        <v>4.4000000000000004</v>
      </c>
      <c r="AH2793">
        <v>62</v>
      </c>
      <c r="AI2793">
        <v>104</v>
      </c>
      <c r="AJ2793">
        <v>6712451</v>
      </c>
    </row>
    <row r="2794" spans="1:36" x14ac:dyDescent="0.25">
      <c r="A2794" t="str">
        <v>Harriet the Spy</v>
      </c>
      <c r="B2794">
        <v>35142</v>
      </c>
      <c r="C2794">
        <v>1996</v>
      </c>
      <c r="D2794" t="str">
        <v>1990s</v>
      </c>
      <c r="E2794" t="str">
        <v>Color</v>
      </c>
      <c r="F2794" t="str">
        <v>Comedy</v>
      </c>
      <c r="G2794" t="str">
        <v>English</v>
      </c>
      <c r="H2794" t="str">
        <v>USA</v>
      </c>
      <c r="I2794" t="str">
        <v>PG</v>
      </c>
      <c r="J2794" t="str">
        <v>Gregory Smith</v>
      </c>
      <c r="K2794" t="str">
        <v>Bronwen Hughes</v>
      </c>
      <c r="L2794">
        <v>694</v>
      </c>
      <c r="M2794">
        <v>2486</v>
      </c>
      <c r="N2794">
        <v>15</v>
      </c>
      <c r="O2794">
        <v>833</v>
      </c>
      <c r="P2794">
        <v>5.9</v>
      </c>
      <c r="R2794" t="str">
        <v>American History X</v>
      </c>
      <c r="S2794">
        <v>35976</v>
      </c>
      <c r="T2794">
        <v>1998</v>
      </c>
      <c r="U2794" t="str">
        <v>1990s</v>
      </c>
      <c r="V2794" t="str">
        <v>Black and White</v>
      </c>
      <c r="W2794" t="str">
        <v>Crime</v>
      </c>
      <c r="X2794" t="str">
        <v>English</v>
      </c>
      <c r="Y2794" t="str">
        <v>USA</v>
      </c>
      <c r="Z2794" t="str">
        <v>R</v>
      </c>
      <c r="AA2794" t="str">
        <v>Ethan Suplee</v>
      </c>
      <c r="AB2794" t="str">
        <v>Tony Kaye</v>
      </c>
      <c r="AC2794">
        <v>1000</v>
      </c>
      <c r="AD2794">
        <v>3858</v>
      </c>
      <c r="AE2794">
        <v>194</v>
      </c>
      <c r="AF2794">
        <v>35000</v>
      </c>
      <c r="AG2794">
        <v>8.6</v>
      </c>
      <c r="AH2794">
        <v>162</v>
      </c>
      <c r="AI2794">
        <v>101</v>
      </c>
      <c r="AJ2794">
        <v>6712241</v>
      </c>
    </row>
    <row r="2795" spans="1:36" x14ac:dyDescent="0.25">
      <c r="A2795" t="str">
        <v>Jurassic Park III</v>
      </c>
      <c r="B2795">
        <v>37191</v>
      </c>
      <c r="C2795">
        <v>2001</v>
      </c>
      <c r="D2795" t="str">
        <v>2000s</v>
      </c>
      <c r="E2795" t="str">
        <v>Color</v>
      </c>
      <c r="F2795" t="str">
        <v>Action</v>
      </c>
      <c r="G2795" t="str">
        <v>English</v>
      </c>
      <c r="H2795" t="str">
        <v>USA</v>
      </c>
      <c r="I2795" t="str">
        <v>PG-13</v>
      </c>
      <c r="J2795" t="str">
        <v>Michael Jeter</v>
      </c>
      <c r="K2795" t="str">
        <v>Joe Johnston</v>
      </c>
      <c r="L2795">
        <v>693</v>
      </c>
      <c r="M2795">
        <v>2574</v>
      </c>
      <c r="N2795">
        <v>394</v>
      </c>
      <c r="O2795">
        <v>0</v>
      </c>
      <c r="P2795">
        <v>5.9</v>
      </c>
      <c r="R2795" t="str">
        <v>Roger &amp; Me</v>
      </c>
      <c r="S2795">
        <v>32794</v>
      </c>
      <c r="T2795">
        <v>1989</v>
      </c>
      <c r="U2795" t="str">
        <v>1980s</v>
      </c>
      <c r="V2795" t="str">
        <v>Color</v>
      </c>
      <c r="W2795" t="str">
        <v>Documentary</v>
      </c>
      <c r="X2795" t="str">
        <v>English</v>
      </c>
      <c r="Y2795" t="str">
        <v>USA</v>
      </c>
      <c r="Z2795" t="str">
        <v>R</v>
      </c>
      <c r="AA2795" t="str">
        <v>Michael Moore</v>
      </c>
      <c r="AB2795" t="str">
        <v>Michael Moore</v>
      </c>
      <c r="AC2795">
        <v>909</v>
      </c>
      <c r="AD2795">
        <v>1048</v>
      </c>
      <c r="AE2795">
        <v>909</v>
      </c>
      <c r="AF2795">
        <v>667</v>
      </c>
      <c r="AG2795">
        <v>7.5</v>
      </c>
      <c r="AH2795">
        <v>40</v>
      </c>
      <c r="AI2795">
        <v>91</v>
      </c>
      <c r="AJ2795">
        <v>6706368</v>
      </c>
    </row>
    <row r="2796" spans="1:36" x14ac:dyDescent="0.25">
      <c r="A2796" t="str">
        <v>Reno 911!: Miami</v>
      </c>
      <c r="B2796">
        <v>39252</v>
      </c>
      <c r="C2796">
        <v>2007</v>
      </c>
      <c r="D2796" t="str">
        <v>2000s</v>
      </c>
      <c r="E2796" t="str">
        <v>Color</v>
      </c>
      <c r="F2796" t="str">
        <v>Comedy</v>
      </c>
      <c r="G2796" t="str">
        <v>English</v>
      </c>
      <c r="H2796" t="str">
        <v>USA</v>
      </c>
      <c r="I2796" t="str">
        <v>R</v>
      </c>
      <c r="J2796" t="str">
        <v>Wendi McLendon-Covey</v>
      </c>
      <c r="K2796" t="str">
        <v>Robert Ben Garant</v>
      </c>
      <c r="L2796">
        <v>655</v>
      </c>
      <c r="M2796">
        <v>2737</v>
      </c>
      <c r="N2796">
        <v>134</v>
      </c>
      <c r="O2796">
        <v>441</v>
      </c>
      <c r="P2796">
        <v>5.9</v>
      </c>
      <c r="R2796" t="str">
        <v>City Island</v>
      </c>
      <c r="S2796">
        <v>39933</v>
      </c>
      <c r="T2796">
        <v>2009</v>
      </c>
      <c r="U2796" t="str">
        <v>2000s</v>
      </c>
      <c r="V2796" t="str">
        <v>Color</v>
      </c>
      <c r="W2796" t="str">
        <v>Comedy</v>
      </c>
      <c r="X2796" t="str">
        <v>English</v>
      </c>
      <c r="Y2796" t="str">
        <v>USA</v>
      </c>
      <c r="Z2796" t="str">
        <v>PG-13</v>
      </c>
      <c r="AA2796" t="str">
        <v>Ezra Miller</v>
      </c>
      <c r="AB2796" t="str">
        <v>Raymond De Felitta</v>
      </c>
      <c r="AC2796">
        <v>3000</v>
      </c>
      <c r="AD2796">
        <v>3825</v>
      </c>
      <c r="AE2796">
        <v>20</v>
      </c>
      <c r="AF2796">
        <v>0</v>
      </c>
      <c r="AG2796">
        <v>7.4</v>
      </c>
      <c r="AH2796">
        <v>149</v>
      </c>
      <c r="AI2796">
        <v>104</v>
      </c>
      <c r="AJ2796">
        <v>6670712</v>
      </c>
    </row>
    <row r="2797" spans="1:36" x14ac:dyDescent="0.25">
      <c r="A2797" t="str">
        <v>Laws of Attraction</v>
      </c>
      <c r="B2797">
        <v>38157</v>
      </c>
      <c r="C2797">
        <v>2004</v>
      </c>
      <c r="D2797" t="str">
        <v>2000s</v>
      </c>
      <c r="E2797" t="str">
        <v>Color</v>
      </c>
      <c r="F2797" t="str">
        <v>Comedy</v>
      </c>
      <c r="G2797" t="str">
        <v>English</v>
      </c>
      <c r="H2797" t="str">
        <v>Ireland</v>
      </c>
      <c r="I2797" t="str">
        <v>PG-13</v>
      </c>
      <c r="J2797" t="str">
        <v>Frances Fisher</v>
      </c>
      <c r="K2797" t="str">
        <v>Peter Howitt</v>
      </c>
      <c r="L2797">
        <v>638</v>
      </c>
      <c r="M2797">
        <v>961</v>
      </c>
      <c r="N2797">
        <v>29</v>
      </c>
      <c r="O2797">
        <v>702</v>
      </c>
      <c r="P2797">
        <v>5.9</v>
      </c>
      <c r="R2797" t="str">
        <v>Seeking a Friend for the End of the World</v>
      </c>
      <c r="S2797">
        <v>41154</v>
      </c>
      <c r="T2797">
        <v>2012</v>
      </c>
      <c r="U2797" t="str">
        <v>2010s</v>
      </c>
      <c r="V2797" t="str">
        <v>Black and White</v>
      </c>
      <c r="W2797" t="str">
        <v>Adventure</v>
      </c>
      <c r="X2797" t="str">
        <v>English</v>
      </c>
      <c r="Y2797" t="str">
        <v>USA</v>
      </c>
      <c r="Z2797" t="str">
        <v>R</v>
      </c>
      <c r="AA2797" t="str">
        <v>Steve Carell</v>
      </c>
      <c r="AB2797" t="str">
        <v>Lorene Scafaria</v>
      </c>
      <c r="AC2797">
        <v>7000</v>
      </c>
      <c r="AD2797">
        <v>7747</v>
      </c>
      <c r="AE2797">
        <v>63</v>
      </c>
      <c r="AF2797">
        <v>25000</v>
      </c>
      <c r="AG2797">
        <v>6.7</v>
      </c>
      <c r="AH2797">
        <v>265</v>
      </c>
      <c r="AI2797">
        <v>101</v>
      </c>
      <c r="AJ2797">
        <v>6619173</v>
      </c>
    </row>
    <row r="2798" spans="1:36" x14ac:dyDescent="0.25">
      <c r="A2798" t="str">
        <v>Poetic Justice</v>
      </c>
      <c r="B2798">
        <v>34274</v>
      </c>
      <c r="C2798">
        <v>1993</v>
      </c>
      <c r="D2798" t="str">
        <v>1990s</v>
      </c>
      <c r="E2798" t="str">
        <v>Color</v>
      </c>
      <c r="F2798" t="str">
        <v>Drama</v>
      </c>
      <c r="G2798" t="str">
        <v>English</v>
      </c>
      <c r="H2798" t="str">
        <v>USA</v>
      </c>
      <c r="I2798" t="str">
        <v>R</v>
      </c>
      <c r="J2798" t="str">
        <v>Janet Jackson</v>
      </c>
      <c r="K2798" t="str">
        <v>John Singleton</v>
      </c>
      <c r="L2798">
        <v>592</v>
      </c>
      <c r="M2798">
        <v>1620</v>
      </c>
      <c r="N2798">
        <v>309</v>
      </c>
      <c r="O2798">
        <v>0</v>
      </c>
      <c r="P2798">
        <v>5.9</v>
      </c>
      <c r="R2798" t="str">
        <v>The Last Station</v>
      </c>
      <c r="S2798">
        <v>39904</v>
      </c>
      <c r="T2798">
        <v>2009</v>
      </c>
      <c r="U2798" t="str">
        <v>2000s</v>
      </c>
      <c r="V2798" t="str">
        <v>Color</v>
      </c>
      <c r="W2798" t="str">
        <v>Biography</v>
      </c>
      <c r="X2798" t="str">
        <v>English</v>
      </c>
      <c r="Y2798" t="str">
        <v>Germany</v>
      </c>
      <c r="Z2798" t="str">
        <v>R</v>
      </c>
      <c r="AA2798" t="str">
        <v>David Masterson</v>
      </c>
      <c r="AB2798" t="str">
        <v>Michael Hoffman</v>
      </c>
      <c r="AC2798">
        <v>577</v>
      </c>
      <c r="AD2798">
        <v>1341</v>
      </c>
      <c r="AE2798">
        <v>97</v>
      </c>
      <c r="AF2798">
        <v>0</v>
      </c>
      <c r="AG2798">
        <v>7</v>
      </c>
      <c r="AH2798">
        <v>184</v>
      </c>
      <c r="AI2798">
        <v>112</v>
      </c>
      <c r="AJ2798">
        <v>6615578</v>
      </c>
    </row>
    <row r="2799" spans="1:36" x14ac:dyDescent="0.25">
      <c r="A2799" t="str">
        <v>Among Giants</v>
      </c>
      <c r="B2799">
        <v>35958</v>
      </c>
      <c r="C2799">
        <v>1998</v>
      </c>
      <c r="D2799" t="str">
        <v>1990s</v>
      </c>
      <c r="E2799" t="str">
        <v>Color</v>
      </c>
      <c r="F2799" t="str">
        <v>Comedy</v>
      </c>
      <c r="G2799" t="str">
        <v>English</v>
      </c>
      <c r="H2799" t="str">
        <v>UK</v>
      </c>
      <c r="I2799" t="str">
        <v>R</v>
      </c>
      <c r="J2799" t="str">
        <v>Rachel Griffiths</v>
      </c>
      <c r="K2799" t="str">
        <v>Sam Miller</v>
      </c>
      <c r="L2799">
        <v>578</v>
      </c>
      <c r="M2799">
        <v>643</v>
      </c>
      <c r="N2799">
        <v>12</v>
      </c>
      <c r="O2799">
        <v>108</v>
      </c>
      <c r="P2799">
        <v>5.9</v>
      </c>
      <c r="R2799" t="str">
        <v>Bride &amp; Prejudice</v>
      </c>
      <c r="S2799">
        <v>38124</v>
      </c>
      <c r="T2799">
        <v>2004</v>
      </c>
      <c r="U2799" t="str">
        <v>2000s</v>
      </c>
      <c r="V2799" t="str">
        <v>Color</v>
      </c>
      <c r="W2799" t="str">
        <v>Comedy</v>
      </c>
      <c r="X2799" t="str">
        <v>English</v>
      </c>
      <c r="Y2799" t="str">
        <v>UK</v>
      </c>
      <c r="Z2799" t="str">
        <v>PG-13</v>
      </c>
      <c r="AA2799" t="str">
        <v>Indira Varma</v>
      </c>
      <c r="AB2799" t="str">
        <v>Gurinder Chadha</v>
      </c>
      <c r="AC2799">
        <v>729</v>
      </c>
      <c r="AD2799">
        <v>2321</v>
      </c>
      <c r="AE2799">
        <v>98</v>
      </c>
      <c r="AF2799">
        <v>0</v>
      </c>
      <c r="AG2799">
        <v>6.2</v>
      </c>
      <c r="AH2799">
        <v>119</v>
      </c>
      <c r="AI2799">
        <v>122</v>
      </c>
      <c r="AJ2799">
        <v>6601079</v>
      </c>
    </row>
    <row r="2800" spans="1:36" x14ac:dyDescent="0.25">
      <c r="A2800" t="str">
        <v>My Life in Ruins</v>
      </c>
      <c r="B2800">
        <v>40123</v>
      </c>
      <c r="C2800">
        <v>2009</v>
      </c>
      <c r="D2800" t="str">
        <v>2000s</v>
      </c>
      <c r="E2800" t="str">
        <v>Color</v>
      </c>
      <c r="F2800" t="str">
        <v>Comedy</v>
      </c>
      <c r="G2800" t="str">
        <v>English</v>
      </c>
      <c r="H2800" t="str">
        <v>USA</v>
      </c>
      <c r="I2800" t="str">
        <v>PG-13</v>
      </c>
      <c r="J2800" t="str">
        <v>Nia Vardalos</v>
      </c>
      <c r="K2800" t="str">
        <v>Donald Petrie</v>
      </c>
      <c r="L2800">
        <v>567</v>
      </c>
      <c r="M2800">
        <v>2016</v>
      </c>
      <c r="N2800">
        <v>80</v>
      </c>
      <c r="O2800">
        <v>0</v>
      </c>
      <c r="P2800">
        <v>5.9</v>
      </c>
      <c r="R2800" t="str">
        <v>The Grandmaster</v>
      </c>
      <c r="S2800">
        <v>41442</v>
      </c>
      <c r="T2800">
        <v>2013</v>
      </c>
      <c r="U2800" t="str">
        <v>2010s</v>
      </c>
      <c r="V2800" t="str">
        <v>Color</v>
      </c>
      <c r="W2800" t="str">
        <v>Action</v>
      </c>
      <c r="X2800" t="str">
        <v>Mandarin</v>
      </c>
      <c r="Y2800" t="str">
        <v>Hong Kong</v>
      </c>
      <c r="Z2800" t="str">
        <v>PG-13</v>
      </c>
      <c r="AA2800" t="str">
        <v>Tony Chiu Wai Leung</v>
      </c>
      <c r="AB2800" t="str">
        <v>Kar-Wai Wong</v>
      </c>
      <c r="AC2800">
        <v>643</v>
      </c>
      <c r="AD2800">
        <v>943</v>
      </c>
      <c r="AE2800">
        <v>0</v>
      </c>
      <c r="AF2800">
        <v>13000</v>
      </c>
      <c r="AG2800">
        <v>6.5</v>
      </c>
      <c r="AH2800">
        <v>273</v>
      </c>
      <c r="AI2800">
        <v>122</v>
      </c>
      <c r="AJ2800">
        <v>6594136</v>
      </c>
    </row>
    <row r="2801" spans="1:36" x14ac:dyDescent="0.25">
      <c r="A2801" t="str">
        <v>9Â½ Weeks</v>
      </c>
      <c r="B2801">
        <v>31489</v>
      </c>
      <c r="C2801">
        <v>1986</v>
      </c>
      <c r="D2801" t="str">
        <v>1980s</v>
      </c>
      <c r="E2801" t="str">
        <v>Color</v>
      </c>
      <c r="F2801" t="str">
        <v>Drama</v>
      </c>
      <c r="G2801" t="str">
        <v>English</v>
      </c>
      <c r="H2801" t="str">
        <v>USA</v>
      </c>
      <c r="I2801" t="str">
        <v>R</v>
      </c>
      <c r="J2801" t="str">
        <v>David Margulies</v>
      </c>
      <c r="K2801" t="str">
        <v>Adrian Lyne</v>
      </c>
      <c r="L2801">
        <v>567</v>
      </c>
      <c r="M2801">
        <v>711</v>
      </c>
      <c r="N2801">
        <v>213</v>
      </c>
      <c r="O2801">
        <v>0</v>
      </c>
      <c r="P2801">
        <v>5.9</v>
      </c>
      <c r="R2801" t="str">
        <v>Femme Fatale</v>
      </c>
      <c r="S2801">
        <v>37509</v>
      </c>
      <c r="T2801">
        <v>2002</v>
      </c>
      <c r="U2801" t="str">
        <v>2000s</v>
      </c>
      <c r="V2801" t="str">
        <v>Color</v>
      </c>
      <c r="W2801" t="str">
        <v>Crime</v>
      </c>
      <c r="X2801" t="str">
        <v>English</v>
      </c>
      <c r="Y2801" t="str">
        <v>France</v>
      </c>
      <c r="Z2801" t="str">
        <v>R</v>
      </c>
      <c r="AA2801" t="str">
        <v>Peter Coyote</v>
      </c>
      <c r="AB2801" t="str">
        <v>Brian De Palma</v>
      </c>
      <c r="AC2801">
        <v>548</v>
      </c>
      <c r="AD2801">
        <v>1005</v>
      </c>
      <c r="AE2801">
        <v>0</v>
      </c>
      <c r="AF2801">
        <v>675</v>
      </c>
      <c r="AG2801">
        <v>6.3</v>
      </c>
      <c r="AH2801">
        <v>149</v>
      </c>
      <c r="AI2801">
        <v>114</v>
      </c>
      <c r="AJ2801">
        <v>6592103</v>
      </c>
    </row>
    <row r="2802" spans="1:36" x14ac:dyDescent="0.25">
      <c r="A2802" t="str">
        <v>Sugar Hill</v>
      </c>
      <c r="B2802">
        <v>34086</v>
      </c>
      <c r="C2802">
        <v>1993</v>
      </c>
      <c r="D2802" t="str">
        <v>1990s</v>
      </c>
      <c r="E2802" t="str">
        <v>Black and White</v>
      </c>
      <c r="F2802" t="str">
        <v>Drama</v>
      </c>
      <c r="G2802" t="str">
        <v>English</v>
      </c>
      <c r="H2802" t="str">
        <v>USA</v>
      </c>
      <c r="I2802" t="str">
        <v>R</v>
      </c>
      <c r="J2802" t="str">
        <v>Khandi Alexander</v>
      </c>
      <c r="K2802" t="str">
        <v>Leon Ichaso</v>
      </c>
      <c r="L2802">
        <v>556</v>
      </c>
      <c r="M2802">
        <v>2149</v>
      </c>
      <c r="N2802">
        <v>5</v>
      </c>
      <c r="O2802">
        <v>331</v>
      </c>
      <c r="P2802">
        <v>5.9</v>
      </c>
      <c r="R2802" t="str">
        <v>Curse of the Golden Flower</v>
      </c>
      <c r="S2802">
        <v>38793</v>
      </c>
      <c r="T2802">
        <v>2006</v>
      </c>
      <c r="U2802" t="str">
        <v>2000s</v>
      </c>
      <c r="V2802" t="str">
        <v>Color</v>
      </c>
      <c r="W2802" t="str">
        <v>Drama</v>
      </c>
      <c r="X2802" t="str">
        <v>Mandarin</v>
      </c>
      <c r="Y2802" t="str">
        <v>China</v>
      </c>
      <c r="Z2802" t="str">
        <v>R</v>
      </c>
      <c r="AA2802" t="str">
        <v>Li Gong</v>
      </c>
      <c r="AB2802" t="str">
        <v>Yimou Zhang</v>
      </c>
      <c r="AC2802">
        <v>879</v>
      </c>
      <c r="AD2802">
        <v>949</v>
      </c>
      <c r="AE2802">
        <v>611</v>
      </c>
      <c r="AF2802">
        <v>0</v>
      </c>
      <c r="AG2802">
        <v>7</v>
      </c>
      <c r="AH2802">
        <v>189</v>
      </c>
      <c r="AI2802">
        <v>114</v>
      </c>
      <c r="AJ2802">
        <v>6565495</v>
      </c>
    </row>
    <row r="2803" spans="1:36" x14ac:dyDescent="0.25">
      <c r="A2803" t="str">
        <v>21 &amp; Over</v>
      </c>
      <c r="B2803">
        <v>41390</v>
      </c>
      <c r="C2803">
        <v>2013</v>
      </c>
      <c r="D2803" t="str">
        <v>2010s</v>
      </c>
      <c r="E2803" t="str">
        <v>Color</v>
      </c>
      <c r="F2803" t="str">
        <v>Comedy</v>
      </c>
      <c r="G2803" t="str">
        <v>English</v>
      </c>
      <c r="H2803" t="str">
        <v>USA</v>
      </c>
      <c r="I2803" t="str">
        <v>R</v>
      </c>
      <c r="J2803" t="str">
        <v>Justin Chon</v>
      </c>
      <c r="K2803" t="str">
        <v>Jon Lucas</v>
      </c>
      <c r="L2803">
        <v>552</v>
      </c>
      <c r="M2803">
        <v>2730</v>
      </c>
      <c r="N2803">
        <v>24</v>
      </c>
      <c r="O2803">
        <v>11000</v>
      </c>
      <c r="P2803">
        <v>5.9</v>
      </c>
      <c r="R2803" t="str">
        <v>Strange Wilderness</v>
      </c>
      <c r="S2803">
        <v>39503</v>
      </c>
      <c r="T2803">
        <v>2008</v>
      </c>
      <c r="U2803" t="str">
        <v>2000s</v>
      </c>
      <c r="V2803" t="str">
        <v>Color</v>
      </c>
      <c r="W2803" t="str">
        <v>Adventure</v>
      </c>
      <c r="X2803" t="str">
        <v>English</v>
      </c>
      <c r="Y2803" t="str">
        <v>USA</v>
      </c>
      <c r="Z2803" t="str">
        <v>R</v>
      </c>
      <c r="AA2803" t="str">
        <v>Kevin Alejandro</v>
      </c>
      <c r="AB2803" t="str">
        <v>Fred Wolf</v>
      </c>
      <c r="AC2803">
        <v>1000</v>
      </c>
      <c r="AD2803">
        <v>4218</v>
      </c>
      <c r="AE2803">
        <v>29</v>
      </c>
      <c r="AF2803">
        <v>847</v>
      </c>
      <c r="AG2803">
        <v>5.3</v>
      </c>
      <c r="AH2803">
        <v>58</v>
      </c>
      <c r="AI2803">
        <v>87</v>
      </c>
      <c r="AJ2803">
        <v>6563357</v>
      </c>
    </row>
    <row r="2804" spans="1:36" x14ac:dyDescent="0.25">
      <c r="A2804" t="str">
        <v>Without a Paddle</v>
      </c>
      <c r="B2804">
        <v>38234</v>
      </c>
      <c r="C2804">
        <v>2004</v>
      </c>
      <c r="D2804" t="str">
        <v>2000s</v>
      </c>
      <c r="E2804" t="str">
        <v>Color</v>
      </c>
      <c r="F2804" t="str">
        <v>Adventure</v>
      </c>
      <c r="G2804" t="str">
        <v>English</v>
      </c>
      <c r="H2804" t="str">
        <v>USA</v>
      </c>
      <c r="I2804" t="str">
        <v>PG-13</v>
      </c>
      <c r="J2804" t="str">
        <v>Antony Starr</v>
      </c>
      <c r="K2804" t="str">
        <v>Steven Brill</v>
      </c>
      <c r="L2804">
        <v>506</v>
      </c>
      <c r="M2804">
        <v>1266</v>
      </c>
      <c r="N2804">
        <v>65</v>
      </c>
      <c r="O2804">
        <v>0</v>
      </c>
      <c r="P2804">
        <v>5.9</v>
      </c>
      <c r="R2804" t="str">
        <v>I Dreamed of Africa</v>
      </c>
      <c r="S2804">
        <v>36792</v>
      </c>
      <c r="T2804">
        <v>2000</v>
      </c>
      <c r="U2804" t="str">
        <v>2000s</v>
      </c>
      <c r="V2804" t="str">
        <v>Color</v>
      </c>
      <c r="W2804" t="str">
        <v>Adventure</v>
      </c>
      <c r="X2804" t="str">
        <v>English</v>
      </c>
      <c r="Y2804" t="str">
        <v>USA</v>
      </c>
      <c r="Z2804" t="str">
        <v>PG-13</v>
      </c>
      <c r="AA2804" t="str">
        <v>Liam Aiken</v>
      </c>
      <c r="AB2804" t="str">
        <v>Hugh Hudson</v>
      </c>
      <c r="AC2804">
        <v>818</v>
      </c>
      <c r="AD2804">
        <v>1778</v>
      </c>
      <c r="AE2804">
        <v>46</v>
      </c>
      <c r="AF2804">
        <v>314</v>
      </c>
      <c r="AG2804">
        <v>5.6</v>
      </c>
      <c r="AH2804">
        <v>52</v>
      </c>
      <c r="AI2804">
        <v>114</v>
      </c>
      <c r="AJ2804">
        <v>6543194</v>
      </c>
    </row>
    <row r="2805" spans="1:36" x14ac:dyDescent="0.25">
      <c r="A2805" t="str">
        <v>The Extra Man</v>
      </c>
      <c r="B2805">
        <v>40372</v>
      </c>
      <c r="C2805">
        <v>2010</v>
      </c>
      <c r="D2805" t="str">
        <v>2010s</v>
      </c>
      <c r="E2805" t="str">
        <v>Color</v>
      </c>
      <c r="F2805" t="str">
        <v>Comedy</v>
      </c>
      <c r="G2805" t="str">
        <v>English</v>
      </c>
      <c r="H2805" t="str">
        <v>USA</v>
      </c>
      <c r="I2805" t="str">
        <v>R</v>
      </c>
      <c r="J2805" t="str">
        <v>Lynn Cohen</v>
      </c>
      <c r="K2805" t="str">
        <v>Shari Springer Berman</v>
      </c>
      <c r="L2805">
        <v>474</v>
      </c>
      <c r="M2805">
        <v>2029</v>
      </c>
      <c r="N2805">
        <v>30</v>
      </c>
      <c r="O2805">
        <v>916</v>
      </c>
      <c r="P2805">
        <v>5.9</v>
      </c>
      <c r="R2805" t="str">
        <v>Winter's Bone</v>
      </c>
      <c r="S2805">
        <v>40186</v>
      </c>
      <c r="T2805">
        <v>2010</v>
      </c>
      <c r="U2805" t="str">
        <v>2010s</v>
      </c>
      <c r="V2805" t="str">
        <v>Color</v>
      </c>
      <c r="W2805" t="str">
        <v>Drama</v>
      </c>
      <c r="X2805" t="str">
        <v>English</v>
      </c>
      <c r="Y2805" t="str">
        <v>USA</v>
      </c>
      <c r="Z2805" t="str">
        <v>R</v>
      </c>
      <c r="AA2805" t="str">
        <v>Jennifer Lawrence</v>
      </c>
      <c r="AB2805" t="str">
        <v>Debra Granik</v>
      </c>
      <c r="AC2805">
        <v>34000</v>
      </c>
      <c r="AD2805">
        <v>34446</v>
      </c>
      <c r="AE2805">
        <v>81</v>
      </c>
      <c r="AF2805">
        <v>20000</v>
      </c>
      <c r="AG2805">
        <v>7.2</v>
      </c>
      <c r="AH2805">
        <v>365</v>
      </c>
      <c r="AI2805">
        <v>100</v>
      </c>
      <c r="AJ2805">
        <v>6531491</v>
      </c>
    </row>
    <row r="2806" spans="1:36" x14ac:dyDescent="0.25">
      <c r="A2806" t="str">
        <v>From a Whisper to a Scream</v>
      </c>
      <c r="B2806">
        <v>31882</v>
      </c>
      <c r="C2806">
        <v>1987</v>
      </c>
      <c r="D2806" t="str">
        <v>1980s</v>
      </c>
      <c r="E2806" t="str">
        <v>Color</v>
      </c>
      <c r="F2806" t="str">
        <v>Action</v>
      </c>
      <c r="G2806" t="str">
        <v>English</v>
      </c>
      <c r="H2806" t="str">
        <v>USA</v>
      </c>
      <c r="I2806" t="str">
        <v>R</v>
      </c>
      <c r="J2806" t="str">
        <v>Terry Kiser</v>
      </c>
      <c r="K2806" t="str">
        <v>Jeff Burr</v>
      </c>
      <c r="L2806">
        <v>448</v>
      </c>
      <c r="M2806">
        <v>1329</v>
      </c>
      <c r="N2806">
        <v>155</v>
      </c>
      <c r="O2806">
        <v>241</v>
      </c>
      <c r="P2806">
        <v>5.9</v>
      </c>
      <c r="R2806" t="str">
        <v>The Rules of Attraction</v>
      </c>
      <c r="S2806">
        <v>37438</v>
      </c>
      <c r="T2806">
        <v>2002</v>
      </c>
      <c r="U2806" t="str">
        <v>2000s</v>
      </c>
      <c r="V2806" t="str">
        <v>Color</v>
      </c>
      <c r="W2806" t="str">
        <v>Comedy</v>
      </c>
      <c r="X2806" t="str">
        <v>English</v>
      </c>
      <c r="Y2806" t="str">
        <v>USA</v>
      </c>
      <c r="Z2806" t="str">
        <v>R</v>
      </c>
      <c r="AA2806" t="str">
        <v>Ian Somerhalder</v>
      </c>
      <c r="AB2806" t="str">
        <v>Roger Avary</v>
      </c>
      <c r="AC2806">
        <v>16000</v>
      </c>
      <c r="AD2806">
        <v>19928</v>
      </c>
      <c r="AE2806">
        <v>675</v>
      </c>
      <c r="AF2806">
        <v>0</v>
      </c>
      <c r="AG2806">
        <v>6.7</v>
      </c>
      <c r="AH2806">
        <v>143</v>
      </c>
      <c r="AI2806">
        <v>110</v>
      </c>
      <c r="AJ2806">
        <v>6525762</v>
      </c>
    </row>
    <row r="2807" spans="1:36" x14ac:dyDescent="0.25">
      <c r="A2807" t="str">
        <v>Friends with Money</v>
      </c>
      <c r="B2807">
        <v>38988</v>
      </c>
      <c r="C2807">
        <v>2006</v>
      </c>
      <c r="D2807" t="str">
        <v>2000s</v>
      </c>
      <c r="E2807" t="str">
        <v>Color</v>
      </c>
      <c r="F2807" t="str">
        <v>Comedy</v>
      </c>
      <c r="G2807" t="str">
        <v>English</v>
      </c>
      <c r="H2807" t="str">
        <v>USA</v>
      </c>
      <c r="I2807" t="str">
        <v>R</v>
      </c>
      <c r="J2807" t="str">
        <v>Greg Germann</v>
      </c>
      <c r="K2807" t="str">
        <v>Nicole Holofcener</v>
      </c>
      <c r="L2807">
        <v>435</v>
      </c>
      <c r="M2807">
        <v>1140</v>
      </c>
      <c r="N2807">
        <v>132</v>
      </c>
      <c r="O2807">
        <v>515</v>
      </c>
      <c r="P2807">
        <v>5.9</v>
      </c>
      <c r="R2807" t="str">
        <v>Maria Full of Grace</v>
      </c>
      <c r="S2807">
        <v>38215</v>
      </c>
      <c r="T2807">
        <v>2004</v>
      </c>
      <c r="U2807" t="str">
        <v>2000s</v>
      </c>
      <c r="V2807" t="str">
        <v>Color</v>
      </c>
      <c r="W2807" t="str">
        <v>Crime</v>
      </c>
      <c r="X2807" t="str">
        <v>Spanish</v>
      </c>
      <c r="Y2807" t="str">
        <v>Colombia</v>
      </c>
      <c r="Z2807" t="str">
        <v>R</v>
      </c>
      <c r="AA2807" t="str">
        <v>Catalina Sandino Moreno</v>
      </c>
      <c r="AB2807" t="str">
        <v>Joshua Marston</v>
      </c>
      <c r="AC2807">
        <v>280</v>
      </c>
      <c r="AD2807">
        <v>308</v>
      </c>
      <c r="AE2807">
        <v>13</v>
      </c>
      <c r="AF2807">
        <v>0</v>
      </c>
      <c r="AG2807">
        <v>7.5</v>
      </c>
      <c r="AH2807">
        <v>155</v>
      </c>
      <c r="AI2807">
        <v>101</v>
      </c>
      <c r="AJ2807">
        <v>6517198</v>
      </c>
    </row>
    <row r="2808" spans="1:36" x14ac:dyDescent="0.25">
      <c r="A2808" t="str">
        <v>Tanner Hall</v>
      </c>
      <c r="B2808">
        <v>39828</v>
      </c>
      <c r="C2808">
        <v>2009</v>
      </c>
      <c r="D2808" t="str">
        <v>2000s</v>
      </c>
      <c r="E2808" t="str">
        <v>Color</v>
      </c>
      <c r="F2808" t="str">
        <v>Drama</v>
      </c>
      <c r="G2808" t="str">
        <v>English</v>
      </c>
      <c r="H2808" t="str">
        <v>USA</v>
      </c>
      <c r="I2808" t="str">
        <v>R</v>
      </c>
      <c r="J2808" t="str">
        <v>Tom Everett Scott</v>
      </c>
      <c r="K2808" t="str">
        <v>Francesca Gregorini</v>
      </c>
      <c r="L2808">
        <v>433</v>
      </c>
      <c r="M2808">
        <v>1929</v>
      </c>
      <c r="N2808">
        <v>15</v>
      </c>
      <c r="O2808">
        <v>448</v>
      </c>
      <c r="P2808">
        <v>5.9</v>
      </c>
      <c r="R2808" t="str">
        <v>Baahubali: The Beginning</v>
      </c>
      <c r="S2808">
        <v>42182</v>
      </c>
      <c r="T2808">
        <v>2015</v>
      </c>
      <c r="U2808" t="str">
        <v>2010s</v>
      </c>
      <c r="V2808" t="str">
        <v>Color</v>
      </c>
      <c r="W2808" t="str">
        <v>Action</v>
      </c>
      <c r="X2808" t="str">
        <v>Telugu</v>
      </c>
      <c r="Y2808" t="str">
        <v>India</v>
      </c>
      <c r="Z2808" t="str">
        <v>Not Rated</v>
      </c>
      <c r="AA2808" t="str">
        <v>Tamannaah Bhatia</v>
      </c>
      <c r="AB2808" t="str">
        <v>S.S. Rajamouli</v>
      </c>
      <c r="AC2808">
        <v>218</v>
      </c>
      <c r="AD2808">
        <v>554</v>
      </c>
      <c r="AE2808">
        <v>50</v>
      </c>
      <c r="AF2808">
        <v>21000</v>
      </c>
      <c r="AG2808">
        <v>8.4</v>
      </c>
      <c r="AH2808">
        <v>44</v>
      </c>
      <c r="AI2808">
        <v>159</v>
      </c>
      <c r="AJ2808">
        <v>6498000</v>
      </c>
    </row>
    <row r="2809" spans="1:36" x14ac:dyDescent="0.25">
      <c r="A2809" t="str">
        <v>Sleep Dealer</v>
      </c>
      <c r="B2809">
        <v>39608</v>
      </c>
      <c r="C2809">
        <v>2008</v>
      </c>
      <c r="D2809" t="str">
        <v>2000s</v>
      </c>
      <c r="E2809" t="str">
        <v>Color</v>
      </c>
      <c r="F2809" t="str">
        <v>Drama</v>
      </c>
      <c r="G2809" t="str">
        <v>Spanish</v>
      </c>
      <c r="H2809" t="str">
        <v>USA</v>
      </c>
      <c r="I2809" t="str">
        <v>PG-13</v>
      </c>
      <c r="J2809" t="str">
        <v>Leonor Varela</v>
      </c>
      <c r="K2809" t="str">
        <v>Alex Rivera</v>
      </c>
      <c r="L2809">
        <v>426</v>
      </c>
      <c r="M2809">
        <v>862</v>
      </c>
      <c r="N2809">
        <v>8</v>
      </c>
      <c r="O2809">
        <v>0</v>
      </c>
      <c r="P2809">
        <v>5.9</v>
      </c>
      <c r="R2809" t="str">
        <v>Teacher's Pet</v>
      </c>
      <c r="S2809">
        <v>38101</v>
      </c>
      <c r="T2809">
        <v>2004</v>
      </c>
      <c r="U2809" t="str">
        <v>2000s</v>
      </c>
      <c r="V2809" t="str">
        <v>Color</v>
      </c>
      <c r="W2809" t="str">
        <v>Animation</v>
      </c>
      <c r="X2809" t="str">
        <v>English</v>
      </c>
      <c r="Y2809" t="str">
        <v>USA</v>
      </c>
      <c r="Z2809" t="str">
        <v>PG</v>
      </c>
      <c r="AA2809" t="str">
        <v>Nathan Lane</v>
      </c>
      <c r="AB2809" t="str">
        <v>Timothy BjÃ¶rklund</v>
      </c>
      <c r="AC2809">
        <v>886</v>
      </c>
      <c r="AD2809">
        <v>5139</v>
      </c>
      <c r="AE2809">
        <v>0</v>
      </c>
      <c r="AF2809">
        <v>49</v>
      </c>
      <c r="AG2809">
        <v>5.8</v>
      </c>
      <c r="AH2809">
        <v>33</v>
      </c>
      <c r="AI2809">
        <v>74</v>
      </c>
      <c r="AJ2809">
        <v>6491350</v>
      </c>
    </row>
    <row r="2810" spans="1:36" x14ac:dyDescent="0.25">
      <c r="A2810" t="str">
        <v>Kingdom of the Spiders</v>
      </c>
      <c r="B2810">
        <v>28127</v>
      </c>
      <c r="C2810">
        <v>1977</v>
      </c>
      <c r="D2810" t="str">
        <v>1970s</v>
      </c>
      <c r="E2810" t="str">
        <v>Color</v>
      </c>
      <c r="F2810" t="str">
        <v>Horror</v>
      </c>
      <c r="G2810" t="str">
        <v>English</v>
      </c>
      <c r="H2810" t="str">
        <v>USA</v>
      </c>
      <c r="I2810" t="str">
        <v>PG</v>
      </c>
      <c r="J2810" t="str">
        <v>Woody Strode</v>
      </c>
      <c r="K2810" t="str">
        <v>John 'Bud' Cardos</v>
      </c>
      <c r="L2810">
        <v>423</v>
      </c>
      <c r="M2810">
        <v>516</v>
      </c>
      <c r="N2810">
        <v>8</v>
      </c>
      <c r="O2810">
        <v>0</v>
      </c>
      <c r="P2810">
        <v>5.9</v>
      </c>
      <c r="R2810" t="str">
        <v>Switchback</v>
      </c>
      <c r="S2810">
        <v>35640</v>
      </c>
      <c r="T2810">
        <v>1997</v>
      </c>
      <c r="U2810" t="str">
        <v>1990s</v>
      </c>
      <c r="V2810" t="str">
        <v>Color</v>
      </c>
      <c r="W2810" t="str">
        <v>Crime</v>
      </c>
      <c r="X2810" t="str">
        <v>English</v>
      </c>
      <c r="Y2810" t="str">
        <v>USA</v>
      </c>
      <c r="Z2810" t="str">
        <v>R</v>
      </c>
      <c r="AA2810" t="str">
        <v>Gregory Scott Cummins</v>
      </c>
      <c r="AB2810" t="str">
        <v>Jeb Stuart</v>
      </c>
      <c r="AC2810">
        <v>37</v>
      </c>
      <c r="AD2810">
        <v>74</v>
      </c>
      <c r="AE2810">
        <v>11</v>
      </c>
      <c r="AF2810">
        <v>389</v>
      </c>
      <c r="AG2810">
        <v>6.4</v>
      </c>
      <c r="AH2810">
        <v>38</v>
      </c>
      <c r="AI2810">
        <v>118</v>
      </c>
      <c r="AJ2810">
        <v>6482195</v>
      </c>
    </row>
    <row r="2811" spans="1:36" x14ac:dyDescent="0.25">
      <c r="A2811" t="str">
        <v>The Golden Child</v>
      </c>
      <c r="B2811">
        <v>31548</v>
      </c>
      <c r="C2811">
        <v>1986</v>
      </c>
      <c r="D2811" t="str">
        <v>1980s</v>
      </c>
      <c r="E2811" t="str">
        <v>Color</v>
      </c>
      <c r="F2811" t="str">
        <v>Action</v>
      </c>
      <c r="G2811" t="str">
        <v>English</v>
      </c>
      <c r="H2811" t="str">
        <v>USA</v>
      </c>
      <c r="I2811" t="str">
        <v>PG-13</v>
      </c>
      <c r="J2811" t="str">
        <v>Victor Wong</v>
      </c>
      <c r="K2811" t="str">
        <v>Michael Ritchie</v>
      </c>
      <c r="L2811">
        <v>400</v>
      </c>
      <c r="M2811">
        <v>1044</v>
      </c>
      <c r="N2811">
        <v>23</v>
      </c>
      <c r="O2811">
        <v>0</v>
      </c>
      <c r="P2811">
        <v>5.9</v>
      </c>
      <c r="R2811" t="str">
        <v>The Big Bounce</v>
      </c>
      <c r="S2811">
        <v>38234</v>
      </c>
      <c r="T2811">
        <v>2004</v>
      </c>
      <c r="U2811" t="str">
        <v>2000s</v>
      </c>
      <c r="V2811" t="str">
        <v>Color</v>
      </c>
      <c r="W2811" t="str">
        <v>Comedy</v>
      </c>
      <c r="X2811" t="str">
        <v>English</v>
      </c>
      <c r="Y2811" t="str">
        <v>USA</v>
      </c>
      <c r="Z2811" t="str">
        <v>PG-13</v>
      </c>
      <c r="AA2811" t="str">
        <v>Morgan Freeman</v>
      </c>
      <c r="AB2811" t="str">
        <v>George Armitage</v>
      </c>
      <c r="AC2811">
        <v>11000</v>
      </c>
      <c r="AD2811">
        <v>11972</v>
      </c>
      <c r="AE2811">
        <v>5</v>
      </c>
      <c r="AF2811">
        <v>288</v>
      </c>
      <c r="AG2811">
        <v>4.9000000000000004</v>
      </c>
      <c r="AH2811">
        <v>75</v>
      </c>
      <c r="AI2811">
        <v>88</v>
      </c>
      <c r="AJ2811">
        <v>6471394</v>
      </c>
    </row>
    <row r="2812" spans="1:36" x14ac:dyDescent="0.25">
      <c r="A2812" t="str">
        <v>Rock of Ages</v>
      </c>
      <c r="B2812">
        <v>41065</v>
      </c>
      <c r="C2812">
        <v>2012</v>
      </c>
      <c r="D2812" t="str">
        <v>2010s</v>
      </c>
      <c r="E2812" t="str">
        <v>Color</v>
      </c>
      <c r="F2812" t="str">
        <v>Comedy</v>
      </c>
      <c r="G2812" t="str">
        <v>English</v>
      </c>
      <c r="H2812" t="str">
        <v>USA</v>
      </c>
      <c r="I2812" t="str">
        <v>PG-13</v>
      </c>
      <c r="J2812" t="str">
        <v>James Martin Kelly</v>
      </c>
      <c r="K2812" t="str">
        <v>Adam Shankman</v>
      </c>
      <c r="L2812">
        <v>394</v>
      </c>
      <c r="M2812">
        <v>712</v>
      </c>
      <c r="N2812">
        <v>163</v>
      </c>
      <c r="O2812">
        <v>33000</v>
      </c>
      <c r="P2812">
        <v>5.9</v>
      </c>
      <c r="R2812" t="str">
        <v>Warriors of Virtue</v>
      </c>
      <c r="S2812">
        <v>35431</v>
      </c>
      <c r="T2812">
        <v>1997</v>
      </c>
      <c r="U2812" t="str">
        <v>1990s</v>
      </c>
      <c r="V2812" t="str">
        <v>Color</v>
      </c>
      <c r="W2812" t="str">
        <v>Action</v>
      </c>
      <c r="X2812" t="str">
        <v>English</v>
      </c>
      <c r="Y2812" t="str">
        <v>USA</v>
      </c>
      <c r="Z2812" t="str">
        <v>PG</v>
      </c>
      <c r="AA2812" t="str">
        <v>Marley Shelton</v>
      </c>
      <c r="AB2812" t="str">
        <v>Ronny Yu</v>
      </c>
      <c r="AC2812">
        <v>690</v>
      </c>
      <c r="AD2812">
        <v>1993</v>
      </c>
      <c r="AE2812">
        <v>31</v>
      </c>
      <c r="AF2812">
        <v>0</v>
      </c>
      <c r="AG2812">
        <v>4.5999999999999996</v>
      </c>
      <c r="AH2812">
        <v>24</v>
      </c>
      <c r="AI2812">
        <v>101</v>
      </c>
      <c r="AJ2812">
        <v>6448817</v>
      </c>
    </row>
    <row r="2813" spans="1:36" x14ac:dyDescent="0.25">
      <c r="A2813" t="str">
        <v>Straight Out of Brooklyn</v>
      </c>
      <c r="B2813">
        <v>33352</v>
      </c>
      <c r="C2813">
        <v>1991</v>
      </c>
      <c r="D2813" t="str">
        <v>1990s</v>
      </c>
      <c r="E2813" t="str">
        <v>Color</v>
      </c>
      <c r="F2813" t="str">
        <v>Crime</v>
      </c>
      <c r="G2813" t="str">
        <v>English</v>
      </c>
      <c r="H2813" t="str">
        <v>USA</v>
      </c>
      <c r="I2813" t="str">
        <v>R</v>
      </c>
      <c r="J2813" t="str">
        <v>Lawrence Gilliard Jr.</v>
      </c>
      <c r="K2813" t="str">
        <v>Matty Rich</v>
      </c>
      <c r="L2813">
        <v>353</v>
      </c>
      <c r="M2813">
        <v>380</v>
      </c>
      <c r="N2813">
        <v>10</v>
      </c>
      <c r="O2813">
        <v>123</v>
      </c>
      <c r="P2813">
        <v>5.9</v>
      </c>
      <c r="R2813" t="str">
        <v>Little Boy</v>
      </c>
      <c r="S2813">
        <v>42059</v>
      </c>
      <c r="T2813">
        <v>2015</v>
      </c>
      <c r="U2813" t="str">
        <v>2010s</v>
      </c>
      <c r="V2813" t="str">
        <v>Color</v>
      </c>
      <c r="W2813" t="str">
        <v>Drama</v>
      </c>
      <c r="X2813" t="str">
        <v>English</v>
      </c>
      <c r="Y2813" t="str">
        <v>Mexico</v>
      </c>
      <c r="Z2813" t="str">
        <v>PG-13</v>
      </c>
      <c r="AA2813" t="str">
        <v>Tom Wilkinson</v>
      </c>
      <c r="AB2813" t="str">
        <v>Alejandro Monteverde</v>
      </c>
      <c r="AC2813">
        <v>1000</v>
      </c>
      <c r="AD2813">
        <v>5705</v>
      </c>
      <c r="AE2813">
        <v>38</v>
      </c>
      <c r="AF2813">
        <v>15000</v>
      </c>
      <c r="AG2813">
        <v>7.4</v>
      </c>
      <c r="AH2813">
        <v>45</v>
      </c>
      <c r="AI2813">
        <v>106</v>
      </c>
      <c r="AJ2813">
        <v>6420319</v>
      </c>
    </row>
    <row r="2814" spans="1:36" x14ac:dyDescent="0.25">
      <c r="A2814" t="str">
        <v>The Peacemaker</v>
      </c>
      <c r="B2814">
        <v>35471</v>
      </c>
      <c r="C2814">
        <v>1997</v>
      </c>
      <c r="D2814" t="str">
        <v>1990s</v>
      </c>
      <c r="E2814" t="str">
        <v>Color</v>
      </c>
      <c r="F2814" t="str">
        <v>Action</v>
      </c>
      <c r="G2814" t="str">
        <v>English</v>
      </c>
      <c r="H2814" t="str">
        <v>USA</v>
      </c>
      <c r="I2814" t="str">
        <v>R</v>
      </c>
      <c r="J2814" t="str">
        <v>Armin Mueller-Stahl</v>
      </c>
      <c r="K2814" t="str">
        <v>Mimi Leder</v>
      </c>
      <c r="L2814">
        <v>294</v>
      </c>
      <c r="M2814">
        <v>1289</v>
      </c>
      <c r="N2814">
        <v>75</v>
      </c>
      <c r="O2814">
        <v>0</v>
      </c>
      <c r="P2814">
        <v>5.9</v>
      </c>
      <c r="R2814" t="str">
        <v>The Rocker</v>
      </c>
      <c r="S2814">
        <v>39790</v>
      </c>
      <c r="T2814">
        <v>2008</v>
      </c>
      <c r="U2814" t="str">
        <v>2000s</v>
      </c>
      <c r="V2814" t="str">
        <v>Color</v>
      </c>
      <c r="W2814" t="str">
        <v>Comedy</v>
      </c>
      <c r="X2814" t="str">
        <v>English</v>
      </c>
      <c r="Y2814" t="str">
        <v>USA</v>
      </c>
      <c r="Z2814" t="str">
        <v>PG-13</v>
      </c>
      <c r="AA2814" t="str">
        <v>Emma Stone</v>
      </c>
      <c r="AB2814" t="str">
        <v>Peter Cattaneo</v>
      </c>
      <c r="AC2814">
        <v>15000</v>
      </c>
      <c r="AD2814">
        <v>33153</v>
      </c>
      <c r="AE2814">
        <v>11</v>
      </c>
      <c r="AF2814">
        <v>0</v>
      </c>
      <c r="AG2814">
        <v>6.2</v>
      </c>
      <c r="AH2814">
        <v>132</v>
      </c>
      <c r="AI2814">
        <v>102</v>
      </c>
      <c r="AJ2814">
        <v>6409206</v>
      </c>
    </row>
    <row r="2815" spans="1:36" x14ac:dyDescent="0.25">
      <c r="A2815" t="str">
        <v>Saving Silverman</v>
      </c>
      <c r="B2815">
        <v>37052</v>
      </c>
      <c r="C2815">
        <v>2001</v>
      </c>
      <c r="D2815" t="str">
        <v>2000s</v>
      </c>
      <c r="E2815" t="str">
        <v>Color</v>
      </c>
      <c r="F2815" t="str">
        <v>Comedy</v>
      </c>
      <c r="G2815" t="str">
        <v>English</v>
      </c>
      <c r="H2815" t="str">
        <v>USA</v>
      </c>
      <c r="I2815" t="str">
        <v>PG-13</v>
      </c>
      <c r="J2815" t="str">
        <v>Amanda Detmer</v>
      </c>
      <c r="K2815" t="str">
        <v>Dennis Dugan</v>
      </c>
      <c r="L2815">
        <v>240</v>
      </c>
      <c r="M2815">
        <v>664</v>
      </c>
      <c r="N2815">
        <v>221</v>
      </c>
      <c r="O2815">
        <v>739</v>
      </c>
      <c r="P2815">
        <v>5.9</v>
      </c>
      <c r="R2815" t="str">
        <v>My Own Private Idaho</v>
      </c>
      <c r="S2815">
        <v>33585</v>
      </c>
      <c r="T2815">
        <v>1991</v>
      </c>
      <c r="U2815" t="str">
        <v>1990s</v>
      </c>
      <c r="V2815" t="str">
        <v>Color</v>
      </c>
      <c r="W2815" t="str">
        <v>Drama</v>
      </c>
      <c r="X2815" t="str">
        <v>English</v>
      </c>
      <c r="Y2815" t="str">
        <v>USA</v>
      </c>
      <c r="Z2815" t="str">
        <v>R</v>
      </c>
      <c r="AA2815" t="str">
        <v>Keanu Reeves</v>
      </c>
      <c r="AB2815" t="str">
        <v>Gus Van Sant</v>
      </c>
      <c r="AC2815">
        <v>18000</v>
      </c>
      <c r="AD2815">
        <v>19923</v>
      </c>
      <c r="AE2815">
        <v>835</v>
      </c>
      <c r="AF2815">
        <v>0</v>
      </c>
      <c r="AG2815">
        <v>7.1</v>
      </c>
      <c r="AH2815">
        <v>63</v>
      </c>
      <c r="AI2815">
        <v>104</v>
      </c>
      <c r="AJ2815">
        <v>6401336</v>
      </c>
    </row>
    <row r="2816" spans="1:36" x14ac:dyDescent="0.25">
      <c r="A2816" t="str">
        <v>Stone Cold</v>
      </c>
      <c r="B2816">
        <v>33399</v>
      </c>
      <c r="C2816">
        <v>1991</v>
      </c>
      <c r="D2816" t="str">
        <v>1990s</v>
      </c>
      <c r="E2816" t="str">
        <v>Color</v>
      </c>
      <c r="F2816" t="str">
        <v>Action</v>
      </c>
      <c r="G2816" t="str">
        <v>English</v>
      </c>
      <c r="H2816" t="str">
        <v>USA</v>
      </c>
      <c r="I2816" t="str">
        <v>R</v>
      </c>
      <c r="J2816" t="str">
        <v>Brian Bosworth</v>
      </c>
      <c r="K2816" t="str">
        <v>Craig R. Baxley</v>
      </c>
      <c r="L2816">
        <v>174</v>
      </c>
      <c r="M2816">
        <v>583</v>
      </c>
      <c r="N2816">
        <v>22</v>
      </c>
      <c r="O2816">
        <v>0</v>
      </c>
      <c r="P2816">
        <v>5.9</v>
      </c>
      <c r="R2816" t="str">
        <v>Gods and Monsters</v>
      </c>
      <c r="S2816">
        <v>36157</v>
      </c>
      <c r="T2816">
        <v>1998</v>
      </c>
      <c r="U2816" t="str">
        <v>1990s</v>
      </c>
      <c r="V2816" t="str">
        <v>Black and White</v>
      </c>
      <c r="W2816" t="str">
        <v>Biography</v>
      </c>
      <c r="X2816" t="str">
        <v>English</v>
      </c>
      <c r="Y2816" t="str">
        <v>USA</v>
      </c>
      <c r="Z2816" t="str">
        <v>R</v>
      </c>
      <c r="AA2816" t="str">
        <v>Brendan Fraser</v>
      </c>
      <c r="AB2816" t="str">
        <v>Bill Condon</v>
      </c>
      <c r="AC2816">
        <v>3000</v>
      </c>
      <c r="AD2816">
        <v>4238</v>
      </c>
      <c r="AE2816">
        <v>386</v>
      </c>
      <c r="AF2816">
        <v>0</v>
      </c>
      <c r="AG2816">
        <v>7.5</v>
      </c>
      <c r="AH2816">
        <v>127</v>
      </c>
      <c r="AI2816">
        <v>105</v>
      </c>
      <c r="AJ2816">
        <v>6390032</v>
      </c>
    </row>
    <row r="2817" spans="1:36" x14ac:dyDescent="0.25">
      <c r="A2817" t="str">
        <v>Friday the 13th: The Final Chapter</v>
      </c>
      <c r="B2817">
        <v>30733</v>
      </c>
      <c r="C2817">
        <v>1984</v>
      </c>
      <c r="D2817" t="str">
        <v>1980s</v>
      </c>
      <c r="E2817" t="str">
        <v>Color</v>
      </c>
      <c r="F2817" t="str">
        <v>Horror</v>
      </c>
      <c r="G2817" t="str">
        <v>English</v>
      </c>
      <c r="H2817" t="str">
        <v>USA</v>
      </c>
      <c r="I2817" t="str">
        <v>R</v>
      </c>
      <c r="J2817" t="str">
        <v>Judie Aronson</v>
      </c>
      <c r="K2817" t="str">
        <v>Joseph Zito</v>
      </c>
      <c r="L2817">
        <v>158</v>
      </c>
      <c r="M2817">
        <v>467</v>
      </c>
      <c r="N2817">
        <v>17</v>
      </c>
      <c r="O2817">
        <v>0</v>
      </c>
      <c r="P2817">
        <v>5.9</v>
      </c>
      <c r="R2817" t="str">
        <v>Post Grad</v>
      </c>
      <c r="S2817">
        <v>39851</v>
      </c>
      <c r="T2817">
        <v>2009</v>
      </c>
      <c r="U2817" t="str">
        <v>2000s</v>
      </c>
      <c r="V2817" t="str">
        <v>Color</v>
      </c>
      <c r="W2817" t="str">
        <v>Comedy</v>
      </c>
      <c r="X2817" t="str">
        <v>English</v>
      </c>
      <c r="Y2817" t="str">
        <v>USA</v>
      </c>
      <c r="Z2817" t="str">
        <v>PG-13</v>
      </c>
      <c r="AA2817" t="str">
        <v>J.K. Simmons</v>
      </c>
      <c r="AB2817" t="str">
        <v>Vicky Jenson</v>
      </c>
      <c r="AC2817">
        <v>24000</v>
      </c>
      <c r="AD2817">
        <v>25637</v>
      </c>
      <c r="AE2817">
        <v>96</v>
      </c>
      <c r="AF2817">
        <v>0</v>
      </c>
      <c r="AG2817">
        <v>5.3</v>
      </c>
      <c r="AH2817">
        <v>97</v>
      </c>
      <c r="AI2817">
        <v>88</v>
      </c>
      <c r="AJ2817">
        <v>6373693</v>
      </c>
    </row>
    <row r="2818" spans="1:36" x14ac:dyDescent="0.25">
      <c r="A2818" t="str">
        <v>Digimon: The Movie</v>
      </c>
      <c r="B2818">
        <v>36545</v>
      </c>
      <c r="C2818">
        <v>2000</v>
      </c>
      <c r="D2818" t="str">
        <v>2000s</v>
      </c>
      <c r="E2818" t="str">
        <v>Color</v>
      </c>
      <c r="F2818" t="str">
        <v>Action</v>
      </c>
      <c r="G2818" t="str">
        <v>English</v>
      </c>
      <c r="H2818" t="str">
        <v>USA</v>
      </c>
      <c r="I2818" t="str">
        <v>PG</v>
      </c>
      <c r="J2818" t="str">
        <v>Lara Jill Miller</v>
      </c>
      <c r="K2818" t="str">
        <v>Mamoru Hosoda</v>
      </c>
      <c r="L2818">
        <v>93</v>
      </c>
      <c r="M2818">
        <v>315</v>
      </c>
      <c r="N2818">
        <v>99</v>
      </c>
      <c r="O2818">
        <v>207</v>
      </c>
      <c r="P2818">
        <v>5.9</v>
      </c>
      <c r="R2818" t="str">
        <v>It's Kind of a Funny Story</v>
      </c>
      <c r="S2818">
        <v>40388</v>
      </c>
      <c r="T2818">
        <v>2010</v>
      </c>
      <c r="U2818" t="str">
        <v>2010s</v>
      </c>
      <c r="V2818" t="str">
        <v>Color</v>
      </c>
      <c r="W2818" t="str">
        <v>Comedy</v>
      </c>
      <c r="X2818" t="str">
        <v>English</v>
      </c>
      <c r="Y2818" t="str">
        <v>USA</v>
      </c>
      <c r="Z2818" t="str">
        <v>PG-13</v>
      </c>
      <c r="AA2818" t="str">
        <v>ZoÃ« Kravitz</v>
      </c>
      <c r="AB2818" t="str">
        <v>Anna Boden</v>
      </c>
      <c r="AC2818">
        <v>943</v>
      </c>
      <c r="AD2818">
        <v>2786</v>
      </c>
      <c r="AE2818">
        <v>16</v>
      </c>
      <c r="AF2818">
        <v>20000</v>
      </c>
      <c r="AG2818">
        <v>7.2</v>
      </c>
      <c r="AH2818">
        <v>163</v>
      </c>
      <c r="AI2818">
        <v>101</v>
      </c>
      <c r="AJ2818">
        <v>6350058</v>
      </c>
    </row>
    <row r="2819" spans="1:36" x14ac:dyDescent="0.25">
      <c r="A2819" t="str">
        <v>A Thousand Words</v>
      </c>
      <c r="B2819">
        <v>40943</v>
      </c>
      <c r="C2819">
        <v>2012</v>
      </c>
      <c r="D2819" t="str">
        <v>2010s</v>
      </c>
      <c r="E2819" t="str">
        <v>Color</v>
      </c>
      <c r="F2819" t="str">
        <v>Comedy</v>
      </c>
      <c r="G2819" t="str">
        <v>English</v>
      </c>
      <c r="H2819" t="str">
        <v>USA</v>
      </c>
      <c r="I2819" t="str">
        <v>PG-13</v>
      </c>
      <c r="J2819" t="str">
        <v>John Gatins</v>
      </c>
      <c r="K2819" t="str">
        <v>Brian Robbins</v>
      </c>
      <c r="L2819">
        <v>61</v>
      </c>
      <c r="M2819">
        <v>222</v>
      </c>
      <c r="N2819">
        <v>48</v>
      </c>
      <c r="O2819">
        <v>0</v>
      </c>
      <c r="P2819">
        <v>5.9</v>
      </c>
      <c r="R2819" t="str">
        <v>The Jacket</v>
      </c>
      <c r="S2819">
        <v>38636</v>
      </c>
      <c r="T2819">
        <v>2005</v>
      </c>
      <c r="U2819" t="str">
        <v>2000s</v>
      </c>
      <c r="V2819" t="str">
        <v>Color</v>
      </c>
      <c r="W2819" t="str">
        <v>Drama</v>
      </c>
      <c r="X2819" t="str">
        <v>English</v>
      </c>
      <c r="Y2819" t="str">
        <v>USA</v>
      </c>
      <c r="Z2819" t="str">
        <v>R</v>
      </c>
      <c r="AA2819" t="str">
        <v>Jennifer Jason Leigh</v>
      </c>
      <c r="AB2819" t="str">
        <v>John Maybury</v>
      </c>
      <c r="AC2819">
        <v>1000</v>
      </c>
      <c r="AD2819">
        <v>5085</v>
      </c>
      <c r="AE2819">
        <v>11</v>
      </c>
      <c r="AF2819">
        <v>0</v>
      </c>
      <c r="AG2819">
        <v>7.1</v>
      </c>
      <c r="AH2819">
        <v>161</v>
      </c>
      <c r="AI2819">
        <v>94</v>
      </c>
      <c r="AJ2819">
        <v>6301131</v>
      </c>
    </row>
    <row r="2820" spans="1:36" x14ac:dyDescent="0.25">
      <c r="A2820" t="str">
        <v>Katy Perry: Part of Me</v>
      </c>
      <c r="B2820">
        <v>41159</v>
      </c>
      <c r="C2820">
        <v>2012</v>
      </c>
      <c r="D2820" t="str">
        <v>2010s</v>
      </c>
      <c r="E2820" t="str">
        <v>Color</v>
      </c>
      <c r="F2820" t="str">
        <v>Documentary</v>
      </c>
      <c r="G2820" t="str">
        <v>English</v>
      </c>
      <c r="H2820" t="str">
        <v>USA</v>
      </c>
      <c r="I2820" t="str">
        <v>PG</v>
      </c>
      <c r="J2820" t="str">
        <v>Lexie Contursi</v>
      </c>
      <c r="K2820" t="str">
        <v>Dan Cutforth</v>
      </c>
      <c r="L2820">
        <v>28</v>
      </c>
      <c r="M2820">
        <v>52</v>
      </c>
      <c r="N2820">
        <v>4</v>
      </c>
      <c r="O2820">
        <v>0</v>
      </c>
      <c r="P2820">
        <v>5.9</v>
      </c>
      <c r="R2820" t="str">
        <v>What Planet Are You From?</v>
      </c>
      <c r="S2820">
        <v>36782</v>
      </c>
      <c r="T2820">
        <v>2000</v>
      </c>
      <c r="U2820" t="str">
        <v>2000s</v>
      </c>
      <c r="V2820" t="str">
        <v>Color</v>
      </c>
      <c r="W2820" t="str">
        <v>Comedy</v>
      </c>
      <c r="X2820" t="str">
        <v>English</v>
      </c>
      <c r="Y2820" t="str">
        <v>USA</v>
      </c>
      <c r="Z2820" t="str">
        <v>R</v>
      </c>
      <c r="AA2820" t="str">
        <v>Judy Greer</v>
      </c>
      <c r="AB2820" t="str">
        <v>Mike Nichols</v>
      </c>
      <c r="AC2820">
        <v>2000</v>
      </c>
      <c r="AD2820">
        <v>3954</v>
      </c>
      <c r="AE2820">
        <v>0</v>
      </c>
      <c r="AF2820">
        <v>255</v>
      </c>
      <c r="AG2820">
        <v>5.6</v>
      </c>
      <c r="AH2820">
        <v>82</v>
      </c>
      <c r="AI2820">
        <v>87</v>
      </c>
      <c r="AJ2820">
        <v>6291602</v>
      </c>
    </row>
    <row r="2821" spans="1:36" x14ac:dyDescent="0.25">
      <c r="A2821" t="str">
        <v>Firewall</v>
      </c>
      <c r="B2821">
        <v>39027</v>
      </c>
      <c r="C2821">
        <v>2006</v>
      </c>
      <c r="D2821" t="str">
        <v>2000s</v>
      </c>
      <c r="E2821" t="str">
        <v>Color</v>
      </c>
      <c r="F2821" t="str">
        <v>Crime</v>
      </c>
      <c r="G2821" t="str">
        <v>English</v>
      </c>
      <c r="H2821" t="str">
        <v>USA</v>
      </c>
      <c r="I2821" t="str">
        <v>PG-13</v>
      </c>
      <c r="J2821" t="str">
        <v>Jimmy Bennett</v>
      </c>
      <c r="K2821" t="str">
        <v>Richard Loncraine</v>
      </c>
      <c r="L2821">
        <v>87000</v>
      </c>
      <c r="M2821">
        <v>101383</v>
      </c>
      <c r="N2821">
        <v>12</v>
      </c>
      <c r="O2821">
        <v>773</v>
      </c>
      <c r="P2821">
        <v>5.8</v>
      </c>
      <c r="R2821" t="str">
        <v>All Is Lost</v>
      </c>
      <c r="S2821">
        <v>41467</v>
      </c>
      <c r="T2821">
        <v>2013</v>
      </c>
      <c r="U2821" t="str">
        <v>2010s</v>
      </c>
      <c r="V2821" t="str">
        <v>Color</v>
      </c>
      <c r="W2821" t="str">
        <v>Action</v>
      </c>
      <c r="X2821" t="str">
        <v>English</v>
      </c>
      <c r="Y2821" t="str">
        <v>USA</v>
      </c>
      <c r="Z2821" t="str">
        <v>PG-13</v>
      </c>
      <c r="AA2821" t="str">
        <v>Robert Redford</v>
      </c>
      <c r="AB2821" t="str">
        <v>J.C. Chandor</v>
      </c>
      <c r="AC2821">
        <v>0</v>
      </c>
      <c r="AD2821">
        <v>0</v>
      </c>
      <c r="AE2821">
        <v>78</v>
      </c>
      <c r="AF2821">
        <v>18000</v>
      </c>
      <c r="AG2821">
        <v>6.9</v>
      </c>
      <c r="AH2821">
        <v>346</v>
      </c>
      <c r="AI2821">
        <v>106</v>
      </c>
      <c r="AJ2821">
        <v>6262942</v>
      </c>
    </row>
    <row r="2822" spans="1:36" x14ac:dyDescent="0.25">
      <c r="A2822" t="str">
        <v>G.I. Joe: The Rise of Cobra</v>
      </c>
      <c r="B2822">
        <v>39843</v>
      </c>
      <c r="C2822">
        <v>2009</v>
      </c>
      <c r="D2822" t="str">
        <v>2000s</v>
      </c>
      <c r="E2822" t="str">
        <v>Color</v>
      </c>
      <c r="F2822" t="str">
        <v>Action</v>
      </c>
      <c r="G2822" t="str">
        <v>English</v>
      </c>
      <c r="H2822" t="str">
        <v>USA</v>
      </c>
      <c r="I2822" t="str">
        <v>PG-13</v>
      </c>
      <c r="J2822" t="str">
        <v>Joseph Gordon-Levitt</v>
      </c>
      <c r="K2822" t="str">
        <v>Stephen Sommers</v>
      </c>
      <c r="L2822">
        <v>23000</v>
      </c>
      <c r="M2822">
        <v>26683</v>
      </c>
      <c r="N2822">
        <v>208</v>
      </c>
      <c r="O2822">
        <v>0</v>
      </c>
      <c r="P2822">
        <v>5.8</v>
      </c>
      <c r="R2822" t="str">
        <v>Dick</v>
      </c>
      <c r="S2822">
        <v>36269</v>
      </c>
      <c r="T2822">
        <v>1999</v>
      </c>
      <c r="U2822" t="str">
        <v>1990s</v>
      </c>
      <c r="V2822" t="str">
        <v>Color</v>
      </c>
      <c r="W2822" t="str">
        <v>Comedy</v>
      </c>
      <c r="X2822" t="str">
        <v>English</v>
      </c>
      <c r="Y2822" t="str">
        <v>France</v>
      </c>
      <c r="Z2822" t="str">
        <v>PG-13</v>
      </c>
      <c r="AA2822" t="str">
        <v>Ryan Reynolds</v>
      </c>
      <c r="AB2822" t="str">
        <v>Andrew Fleming</v>
      </c>
      <c r="AC2822">
        <v>16000</v>
      </c>
      <c r="AD2822">
        <v>31005</v>
      </c>
      <c r="AE2822">
        <v>26</v>
      </c>
      <c r="AF2822">
        <v>0</v>
      </c>
      <c r="AG2822">
        <v>6.1</v>
      </c>
      <c r="AH2822">
        <v>81</v>
      </c>
      <c r="AI2822">
        <v>94</v>
      </c>
      <c r="AJ2822">
        <v>6241697</v>
      </c>
    </row>
    <row r="2823" spans="1:36" x14ac:dyDescent="0.25">
      <c r="A2823" t="str">
        <v>She's All That</v>
      </c>
      <c r="B2823">
        <v>36397</v>
      </c>
      <c r="C2823">
        <v>1999</v>
      </c>
      <c r="D2823" t="str">
        <v>1990s</v>
      </c>
      <c r="E2823" t="str">
        <v>Color</v>
      </c>
      <c r="F2823" t="str">
        <v>Comedy</v>
      </c>
      <c r="G2823" t="str">
        <v>English</v>
      </c>
      <c r="H2823" t="str">
        <v>USA</v>
      </c>
      <c r="I2823" t="str">
        <v>PG-13</v>
      </c>
      <c r="J2823" t="str">
        <v>Paul Walker</v>
      </c>
      <c r="K2823" t="str">
        <v>Robert Iscove</v>
      </c>
      <c r="L2823">
        <v>23000</v>
      </c>
      <c r="M2823">
        <v>28734</v>
      </c>
      <c r="N2823">
        <v>7</v>
      </c>
      <c r="O2823">
        <v>0</v>
      </c>
      <c r="P2823">
        <v>5.8</v>
      </c>
      <c r="R2823" t="str">
        <v>Mambo Italiano</v>
      </c>
      <c r="S2823">
        <v>37755</v>
      </c>
      <c r="T2823">
        <v>2003</v>
      </c>
      <c r="U2823" t="str">
        <v>2000s</v>
      </c>
      <c r="V2823" t="str">
        <v>Color</v>
      </c>
      <c r="W2823" t="str">
        <v>Comedy</v>
      </c>
      <c r="X2823" t="str">
        <v>English</v>
      </c>
      <c r="Y2823" t="str">
        <v>Canada</v>
      </c>
      <c r="Z2823" t="str">
        <v>R</v>
      </c>
      <c r="AA2823" t="str">
        <v>Paul Sorvino</v>
      </c>
      <c r="AB2823" t="str">
        <v>Ã‰mile Gaudreault</v>
      </c>
      <c r="AC2823">
        <v>636</v>
      </c>
      <c r="AD2823">
        <v>1033</v>
      </c>
      <c r="AE2823">
        <v>9</v>
      </c>
      <c r="AF2823">
        <v>352</v>
      </c>
      <c r="AG2823">
        <v>6.7</v>
      </c>
      <c r="AH2823">
        <v>67</v>
      </c>
      <c r="AI2823">
        <v>92</v>
      </c>
      <c r="AJ2823">
        <v>6239558</v>
      </c>
    </row>
    <row r="2824" spans="1:36" x14ac:dyDescent="0.25">
      <c r="A2824" t="str">
        <v>Into the Blue</v>
      </c>
      <c r="B2824">
        <v>38371</v>
      </c>
      <c r="C2824">
        <v>2005</v>
      </c>
      <c r="D2824" t="str">
        <v>2000s</v>
      </c>
      <c r="E2824" t="str">
        <v>Color</v>
      </c>
      <c r="F2824" t="str">
        <v>Action</v>
      </c>
      <c r="G2824" t="str">
        <v>English</v>
      </c>
      <c r="H2824" t="str">
        <v>USA</v>
      </c>
      <c r="I2824" t="str">
        <v>PG-13</v>
      </c>
      <c r="J2824" t="str">
        <v>Paul Walker</v>
      </c>
      <c r="K2824" t="str">
        <v>John Stockwell</v>
      </c>
      <c r="L2824">
        <v>23000</v>
      </c>
      <c r="M2824">
        <v>25049</v>
      </c>
      <c r="N2824">
        <v>134</v>
      </c>
      <c r="O2824">
        <v>0</v>
      </c>
      <c r="P2824">
        <v>5.8</v>
      </c>
      <c r="R2824" t="str">
        <v>Topsy-Turvy</v>
      </c>
      <c r="S2824">
        <v>36173</v>
      </c>
      <c r="T2824">
        <v>1999</v>
      </c>
      <c r="U2824" t="str">
        <v>1990s</v>
      </c>
      <c r="V2824" t="str">
        <v>Color</v>
      </c>
      <c r="W2824" t="str">
        <v>Biography</v>
      </c>
      <c r="X2824" t="str">
        <v>English</v>
      </c>
      <c r="Y2824" t="str">
        <v>UK</v>
      </c>
      <c r="Z2824" t="str">
        <v>R</v>
      </c>
      <c r="AA2824" t="str">
        <v>Jim Broadbent</v>
      </c>
      <c r="AB2824" t="str">
        <v>Mike Leigh</v>
      </c>
      <c r="AC2824">
        <v>1000</v>
      </c>
      <c r="AD2824">
        <v>1690</v>
      </c>
      <c r="AE2824">
        <v>608</v>
      </c>
      <c r="AF2824">
        <v>608</v>
      </c>
      <c r="AG2824">
        <v>7.4</v>
      </c>
      <c r="AH2824">
        <v>103</v>
      </c>
      <c r="AI2824">
        <v>154</v>
      </c>
      <c r="AJ2824">
        <v>6201757</v>
      </c>
    </row>
    <row r="2825" spans="1:36" x14ac:dyDescent="0.25">
      <c r="A2825" t="str">
        <v>The Fan</v>
      </c>
      <c r="B2825">
        <v>35123</v>
      </c>
      <c r="C2825">
        <v>1996</v>
      </c>
      <c r="D2825" t="str">
        <v>1990s</v>
      </c>
      <c r="E2825" t="str">
        <v>Color</v>
      </c>
      <c r="F2825" t="str">
        <v>Action</v>
      </c>
      <c r="G2825" t="str">
        <v>English</v>
      </c>
      <c r="H2825" t="str">
        <v>USA</v>
      </c>
      <c r="I2825" t="str">
        <v>R</v>
      </c>
      <c r="J2825" t="str">
        <v>Robert De Niro</v>
      </c>
      <c r="K2825" t="str">
        <v>Tony Scott</v>
      </c>
      <c r="L2825">
        <v>22000</v>
      </c>
      <c r="M2825">
        <v>24618</v>
      </c>
      <c r="N2825">
        <v>12000</v>
      </c>
      <c r="O2825">
        <v>0</v>
      </c>
      <c r="P2825">
        <v>5.8</v>
      </c>
      <c r="R2825" t="str">
        <v>Ghost World</v>
      </c>
      <c r="S2825">
        <v>36927</v>
      </c>
      <c r="T2825">
        <v>2001</v>
      </c>
      <c r="U2825" t="str">
        <v>2000s</v>
      </c>
      <c r="V2825" t="str">
        <v>Color</v>
      </c>
      <c r="W2825" t="str">
        <v>Comedy</v>
      </c>
      <c r="X2825" t="str">
        <v>English</v>
      </c>
      <c r="Y2825" t="str">
        <v>USA</v>
      </c>
      <c r="Z2825" t="str">
        <v>R</v>
      </c>
      <c r="AA2825" t="str">
        <v>Scarlett Johansson</v>
      </c>
      <c r="AB2825" t="str">
        <v>Terry Zwigoff</v>
      </c>
      <c r="AC2825">
        <v>19000</v>
      </c>
      <c r="AD2825">
        <v>34106</v>
      </c>
      <c r="AE2825">
        <v>72</v>
      </c>
      <c r="AF2825">
        <v>5000</v>
      </c>
      <c r="AG2825">
        <v>7.4</v>
      </c>
      <c r="AH2825">
        <v>122</v>
      </c>
      <c r="AI2825">
        <v>111</v>
      </c>
      <c r="AJ2825">
        <v>6200756</v>
      </c>
    </row>
    <row r="2826" spans="1:36" x14ac:dyDescent="0.25">
      <c r="A2826" t="str">
        <v>Saint John of Las Vegas</v>
      </c>
      <c r="B2826">
        <v>39888</v>
      </c>
      <c r="C2826">
        <v>2009</v>
      </c>
      <c r="D2826" t="str">
        <v>2000s</v>
      </c>
      <c r="E2826" t="str">
        <v>Color</v>
      </c>
      <c r="F2826" t="str">
        <v>Comedy</v>
      </c>
      <c r="G2826" t="str">
        <v>English</v>
      </c>
      <c r="H2826" t="str">
        <v>USA</v>
      </c>
      <c r="I2826" t="str">
        <v>R</v>
      </c>
      <c r="J2826" t="str">
        <v>Peter Dinklage</v>
      </c>
      <c r="K2826" t="str">
        <v>Hue Rhodes</v>
      </c>
      <c r="L2826">
        <v>22000</v>
      </c>
      <c r="M2826">
        <v>36885</v>
      </c>
      <c r="N2826">
        <v>0</v>
      </c>
      <c r="O2826">
        <v>407</v>
      </c>
      <c r="P2826">
        <v>5.8</v>
      </c>
      <c r="R2826" t="str">
        <v>The Straight Story</v>
      </c>
      <c r="S2826">
        <v>36432</v>
      </c>
      <c r="T2826">
        <v>1999</v>
      </c>
      <c r="U2826" t="str">
        <v>1990s</v>
      </c>
      <c r="V2826" t="str">
        <v>Color</v>
      </c>
      <c r="W2826" t="str">
        <v>Biography</v>
      </c>
      <c r="X2826" t="str">
        <v>English</v>
      </c>
      <c r="Y2826" t="str">
        <v>France</v>
      </c>
      <c r="Z2826" t="str">
        <v>G</v>
      </c>
      <c r="AA2826" t="str">
        <v>Sissy Spacek</v>
      </c>
      <c r="AB2826" t="str">
        <v>David Lynch</v>
      </c>
      <c r="AC2826">
        <v>874</v>
      </c>
      <c r="AD2826">
        <v>1351</v>
      </c>
      <c r="AE2826">
        <v>0</v>
      </c>
      <c r="AF2826">
        <v>0</v>
      </c>
      <c r="AG2826">
        <v>8</v>
      </c>
      <c r="AH2826">
        <v>143</v>
      </c>
      <c r="AI2826">
        <v>112</v>
      </c>
      <c r="AJ2826">
        <v>6197866</v>
      </c>
    </row>
    <row r="2827" spans="1:36" x14ac:dyDescent="0.25">
      <c r="A2827" t="str">
        <v>Gothika</v>
      </c>
      <c r="B2827">
        <v>37730</v>
      </c>
      <c r="C2827">
        <v>2003</v>
      </c>
      <c r="D2827" t="str">
        <v>2000s</v>
      </c>
      <c r="E2827" t="str">
        <v>Color</v>
      </c>
      <c r="F2827" t="str">
        <v>Horror</v>
      </c>
      <c r="G2827" t="str">
        <v>English</v>
      </c>
      <c r="H2827" t="str">
        <v>USA</v>
      </c>
      <c r="I2827" t="str">
        <v>R</v>
      </c>
      <c r="J2827" t="str">
        <v>Robert Downey Jr.</v>
      </c>
      <c r="K2827" t="str">
        <v>Mathieu Kassovitz</v>
      </c>
      <c r="L2827">
        <v>21000</v>
      </c>
      <c r="M2827">
        <v>22318</v>
      </c>
      <c r="N2827">
        <v>326</v>
      </c>
      <c r="O2827">
        <v>0</v>
      </c>
      <c r="P2827">
        <v>5.8</v>
      </c>
      <c r="R2827" t="str">
        <v>Nowhere in Africa</v>
      </c>
      <c r="S2827">
        <v>37192</v>
      </c>
      <c r="T2827">
        <v>2001</v>
      </c>
      <c r="U2827" t="str">
        <v>2000s</v>
      </c>
      <c r="V2827" t="str">
        <v>Color</v>
      </c>
      <c r="W2827" t="str">
        <v>Biography</v>
      </c>
      <c r="X2827" t="str">
        <v>English</v>
      </c>
      <c r="Y2827" t="str">
        <v>Germany</v>
      </c>
      <c r="Z2827" t="str">
        <v>R</v>
      </c>
      <c r="AA2827" t="str">
        <v>Merab Ninidze</v>
      </c>
      <c r="AB2827" t="str">
        <v>Caroline Link</v>
      </c>
      <c r="AC2827">
        <v>56</v>
      </c>
      <c r="AD2827">
        <v>105</v>
      </c>
      <c r="AE2827">
        <v>11</v>
      </c>
      <c r="AF2827">
        <v>802</v>
      </c>
      <c r="AG2827">
        <v>7.7</v>
      </c>
      <c r="AH2827">
        <v>73</v>
      </c>
      <c r="AI2827">
        <v>141</v>
      </c>
      <c r="AJ2827">
        <v>6173485</v>
      </c>
    </row>
    <row r="2828" spans="1:36" x14ac:dyDescent="0.25">
      <c r="A2828" t="str">
        <v>Pan</v>
      </c>
      <c r="B2828">
        <v>42055</v>
      </c>
      <c r="C2828">
        <v>2015</v>
      </c>
      <c r="D2828" t="str">
        <v>2010s</v>
      </c>
      <c r="E2828" t="str">
        <v>Color</v>
      </c>
      <c r="F2828" t="str">
        <v>Adventure</v>
      </c>
      <c r="G2828" t="str">
        <v>English</v>
      </c>
      <c r="H2828" t="str">
        <v>USA</v>
      </c>
      <c r="I2828" t="str">
        <v>PG</v>
      </c>
      <c r="J2828" t="str">
        <v>Hugh Jackman</v>
      </c>
      <c r="K2828" t="str">
        <v>Joe Wright</v>
      </c>
      <c r="L2828">
        <v>20000</v>
      </c>
      <c r="M2828">
        <v>21393</v>
      </c>
      <c r="N2828">
        <v>456</v>
      </c>
      <c r="O2828">
        <v>24000</v>
      </c>
      <c r="P2828">
        <v>5.8</v>
      </c>
      <c r="R2828" t="str">
        <v>A Very Long Engagement</v>
      </c>
      <c r="S2828">
        <v>38021</v>
      </c>
      <c r="T2828">
        <v>2004</v>
      </c>
      <c r="U2828" t="str">
        <v>2000s</v>
      </c>
      <c r="V2828" t="str">
        <v>Color</v>
      </c>
      <c r="W2828" t="str">
        <v>Drama</v>
      </c>
      <c r="X2828" t="str">
        <v>French</v>
      </c>
      <c r="Y2828" t="str">
        <v>France</v>
      </c>
      <c r="Z2828" t="str">
        <v>R</v>
      </c>
      <c r="AA2828" t="str">
        <v>Denis Lavant</v>
      </c>
      <c r="AB2828" t="str">
        <v>Jean-Pierre Jeunet</v>
      </c>
      <c r="AC2828">
        <v>226</v>
      </c>
      <c r="AD2828">
        <v>405</v>
      </c>
      <c r="AE2828">
        <v>0</v>
      </c>
      <c r="AF2828">
        <v>0</v>
      </c>
      <c r="AG2828">
        <v>7.7</v>
      </c>
      <c r="AH2828">
        <v>186</v>
      </c>
      <c r="AI2828">
        <v>133</v>
      </c>
      <c r="AJ2828">
        <v>6167817</v>
      </c>
    </row>
    <row r="2829" spans="1:36" x14ac:dyDescent="0.25">
      <c r="A2829" t="str">
        <v>Gamer</v>
      </c>
      <c r="B2829">
        <v>40083</v>
      </c>
      <c r="C2829">
        <v>2009</v>
      </c>
      <c r="D2829" t="str">
        <v>2000s</v>
      </c>
      <c r="E2829" t="str">
        <v>Color</v>
      </c>
      <c r="F2829" t="str">
        <v>Action</v>
      </c>
      <c r="G2829" t="str">
        <v>English</v>
      </c>
      <c r="H2829" t="str">
        <v>USA</v>
      </c>
      <c r="I2829" t="str">
        <v>R</v>
      </c>
      <c r="J2829" t="str">
        <v>Gerard Butler</v>
      </c>
      <c r="K2829" t="str">
        <v>Mark Neveldine</v>
      </c>
      <c r="L2829">
        <v>18000</v>
      </c>
      <c r="M2829">
        <v>29926</v>
      </c>
      <c r="N2829">
        <v>83</v>
      </c>
      <c r="O2829">
        <v>0</v>
      </c>
      <c r="P2829">
        <v>5.8</v>
      </c>
      <c r="R2829" t="str">
        <v>Rabbit-Proof Fence</v>
      </c>
      <c r="S2829">
        <v>37556</v>
      </c>
      <c r="T2829">
        <v>2002</v>
      </c>
      <c r="U2829" t="str">
        <v>2000s</v>
      </c>
      <c r="V2829" t="str">
        <v>Color</v>
      </c>
      <c r="W2829" t="str">
        <v>Adventure</v>
      </c>
      <c r="X2829" t="str">
        <v>Aboriginal</v>
      </c>
      <c r="Y2829" t="str">
        <v>Australia</v>
      </c>
      <c r="Z2829" t="str">
        <v>PG</v>
      </c>
      <c r="AA2829" t="str">
        <v>Roy Billing</v>
      </c>
      <c r="AB2829" t="str">
        <v>Phillip Noyce</v>
      </c>
      <c r="AC2829">
        <v>116</v>
      </c>
      <c r="AD2829">
        <v>312</v>
      </c>
      <c r="AE2829">
        <v>176</v>
      </c>
      <c r="AF2829">
        <v>0</v>
      </c>
      <c r="AG2829">
        <v>7.5</v>
      </c>
      <c r="AH2829">
        <v>74</v>
      </c>
      <c r="AI2829">
        <v>94</v>
      </c>
      <c r="AJ2829">
        <v>6165429</v>
      </c>
    </row>
    <row r="2830" spans="1:36" x14ac:dyDescent="0.25">
      <c r="A2830" t="str">
        <v>The Last Time I Committed Suicide</v>
      </c>
      <c r="B2830">
        <v>35677</v>
      </c>
      <c r="C2830">
        <v>1997</v>
      </c>
      <c r="D2830" t="str">
        <v>1990s</v>
      </c>
      <c r="E2830" t="str">
        <v>Color</v>
      </c>
      <c r="F2830" t="str">
        <v>Biography</v>
      </c>
      <c r="G2830" t="str">
        <v>English</v>
      </c>
      <c r="H2830" t="str">
        <v>USA</v>
      </c>
      <c r="I2830" t="str">
        <v>R</v>
      </c>
      <c r="J2830" t="str">
        <v>Keanu Reeves</v>
      </c>
      <c r="K2830" t="str">
        <v>Stephen Kay</v>
      </c>
      <c r="L2830">
        <v>18000</v>
      </c>
      <c r="M2830">
        <v>20135</v>
      </c>
      <c r="N2830">
        <v>19</v>
      </c>
      <c r="O2830">
        <v>161</v>
      </c>
      <c r="P2830">
        <v>5.8</v>
      </c>
      <c r="R2830" t="str">
        <v>UHF</v>
      </c>
      <c r="S2830">
        <v>32597</v>
      </c>
      <c r="T2830">
        <v>1989</v>
      </c>
      <c r="U2830" t="str">
        <v>1980s</v>
      </c>
      <c r="V2830" t="str">
        <v>Color</v>
      </c>
      <c r="W2830" t="str">
        <v>Comedy</v>
      </c>
      <c r="X2830" t="str">
        <v>English</v>
      </c>
      <c r="Y2830" t="str">
        <v>USA</v>
      </c>
      <c r="Z2830" t="str">
        <v>PG-13</v>
      </c>
      <c r="AA2830" t="str">
        <v>Fran Drescher</v>
      </c>
      <c r="AB2830" t="str">
        <v>Jay Levey</v>
      </c>
      <c r="AC2830">
        <v>859</v>
      </c>
      <c r="AD2830">
        <v>3942</v>
      </c>
      <c r="AE2830">
        <v>3</v>
      </c>
      <c r="AF2830">
        <v>0</v>
      </c>
      <c r="AG2830">
        <v>7</v>
      </c>
      <c r="AH2830">
        <v>59</v>
      </c>
      <c r="AI2830">
        <v>150</v>
      </c>
      <c r="AJ2830">
        <v>6157157</v>
      </c>
    </row>
    <row r="2831" spans="1:36" x14ac:dyDescent="0.25">
      <c r="A2831" t="str">
        <v>G.I. Joe: Retaliation</v>
      </c>
      <c r="B2831">
        <v>41599</v>
      </c>
      <c r="C2831">
        <v>2013</v>
      </c>
      <c r="D2831" t="str">
        <v>2010s</v>
      </c>
      <c r="E2831" t="str">
        <v>Color</v>
      </c>
      <c r="F2831" t="str">
        <v>Action</v>
      </c>
      <c r="G2831" t="str">
        <v>English</v>
      </c>
      <c r="H2831" t="str">
        <v>USA</v>
      </c>
      <c r="I2831" t="str">
        <v>PG-13</v>
      </c>
      <c r="J2831" t="str">
        <v>Channing Tatum</v>
      </c>
      <c r="K2831" t="str">
        <v>Jon M. Chu</v>
      </c>
      <c r="L2831">
        <v>17000</v>
      </c>
      <c r="M2831">
        <v>31958</v>
      </c>
      <c r="N2831">
        <v>209</v>
      </c>
      <c r="O2831">
        <v>42000</v>
      </c>
      <c r="P2831">
        <v>5.8</v>
      </c>
      <c r="R2831" t="str">
        <v>Beyond the Sea</v>
      </c>
      <c r="S2831">
        <v>37993</v>
      </c>
      <c r="T2831">
        <v>2004</v>
      </c>
      <c r="U2831" t="str">
        <v>2000s</v>
      </c>
      <c r="V2831" t="str">
        <v>Black and White</v>
      </c>
      <c r="W2831" t="str">
        <v>Biography</v>
      </c>
      <c r="X2831" t="str">
        <v>English</v>
      </c>
      <c r="Y2831" t="str">
        <v>USA</v>
      </c>
      <c r="Z2831" t="str">
        <v>PG-13</v>
      </c>
      <c r="AA2831" t="str">
        <v>Kevin Spacey</v>
      </c>
      <c r="AB2831" t="str">
        <v>Kevin Spacey</v>
      </c>
      <c r="AC2831">
        <v>18000</v>
      </c>
      <c r="AD2831">
        <v>23689</v>
      </c>
      <c r="AE2831">
        <v>18000</v>
      </c>
      <c r="AF2831">
        <v>0</v>
      </c>
      <c r="AG2831">
        <v>6.7</v>
      </c>
      <c r="AH2831">
        <v>113</v>
      </c>
      <c r="AI2831">
        <v>118</v>
      </c>
      <c r="AJ2831">
        <v>6144806</v>
      </c>
    </row>
    <row r="2832" spans="1:36" x14ac:dyDescent="0.25">
      <c r="A2832" t="str">
        <v>Haywire</v>
      </c>
      <c r="B2832">
        <v>40658</v>
      </c>
      <c r="C2832">
        <v>2011</v>
      </c>
      <c r="D2832" t="str">
        <v>2010s</v>
      </c>
      <c r="E2832" t="str">
        <v>Color</v>
      </c>
      <c r="F2832" t="str">
        <v>Action</v>
      </c>
      <c r="G2832" t="str">
        <v>English</v>
      </c>
      <c r="H2832" t="str">
        <v>Ireland</v>
      </c>
      <c r="I2832" t="str">
        <v>R</v>
      </c>
      <c r="J2832" t="str">
        <v>Channing Tatum</v>
      </c>
      <c r="K2832" t="str">
        <v>Steven Soderbergh</v>
      </c>
      <c r="L2832">
        <v>17000</v>
      </c>
      <c r="M2832">
        <v>31187</v>
      </c>
      <c r="N2832">
        <v>0</v>
      </c>
      <c r="O2832">
        <v>0</v>
      </c>
      <c r="P2832">
        <v>5.8</v>
      </c>
      <c r="R2832" t="str">
        <v>Impostor</v>
      </c>
      <c r="S2832">
        <v>37167</v>
      </c>
      <c r="T2832">
        <v>2001</v>
      </c>
      <c r="U2832" t="str">
        <v>2000s</v>
      </c>
      <c r="V2832" t="str">
        <v>Color</v>
      </c>
      <c r="W2832" t="str">
        <v>Drama</v>
      </c>
      <c r="X2832" t="str">
        <v>English</v>
      </c>
      <c r="Y2832" t="str">
        <v>USA</v>
      </c>
      <c r="Z2832" t="str">
        <v>R</v>
      </c>
      <c r="AA2832" t="str">
        <v>Gary Dourdan</v>
      </c>
      <c r="AB2832" t="str">
        <v>Gary Fleder</v>
      </c>
      <c r="AC2832">
        <v>1000</v>
      </c>
      <c r="AD2832">
        <v>2664</v>
      </c>
      <c r="AE2832">
        <v>39</v>
      </c>
      <c r="AF2832">
        <v>892</v>
      </c>
      <c r="AG2832">
        <v>6.2</v>
      </c>
      <c r="AH2832">
        <v>83</v>
      </c>
      <c r="AI2832">
        <v>102</v>
      </c>
      <c r="AJ2832">
        <v>6114237</v>
      </c>
    </row>
    <row r="2833" spans="1:36" x14ac:dyDescent="0.25">
      <c r="A2833" t="str">
        <v>Get Over It</v>
      </c>
      <c r="B2833">
        <v>36990</v>
      </c>
      <c r="C2833">
        <v>2001</v>
      </c>
      <c r="D2833" t="str">
        <v>2000s</v>
      </c>
      <c r="E2833" t="str">
        <v>Color</v>
      </c>
      <c r="F2833" t="str">
        <v>Comedy</v>
      </c>
      <c r="G2833" t="str">
        <v>English</v>
      </c>
      <c r="H2833" t="str">
        <v>USA</v>
      </c>
      <c r="I2833" t="str">
        <v>PG-13</v>
      </c>
      <c r="J2833" t="str">
        <v>Mila Kunis</v>
      </c>
      <c r="K2833" t="str">
        <v>Tommy O'Haver</v>
      </c>
      <c r="L2833">
        <v>15000</v>
      </c>
      <c r="M2833">
        <v>22485</v>
      </c>
      <c r="N2833">
        <v>13</v>
      </c>
      <c r="O2833">
        <v>0</v>
      </c>
      <c r="P2833">
        <v>5.8</v>
      </c>
      <c r="R2833" t="str">
        <v>Coco Before Chanel</v>
      </c>
      <c r="S2833">
        <v>39918</v>
      </c>
      <c r="T2833">
        <v>2009</v>
      </c>
      <c r="U2833" t="str">
        <v>2000s</v>
      </c>
      <c r="V2833" t="str">
        <v>Color</v>
      </c>
      <c r="W2833" t="str">
        <v>Biography</v>
      </c>
      <c r="X2833" t="str">
        <v>French</v>
      </c>
      <c r="Y2833" t="str">
        <v>France</v>
      </c>
      <c r="Z2833" t="str">
        <v>PG-13</v>
      </c>
      <c r="AA2833" t="str">
        <v>Alessandro Nivola</v>
      </c>
      <c r="AB2833" t="str">
        <v>Anne Fontaine</v>
      </c>
      <c r="AC2833">
        <v>527</v>
      </c>
      <c r="AD2833">
        <v>735</v>
      </c>
      <c r="AE2833">
        <v>105</v>
      </c>
      <c r="AF2833">
        <v>0</v>
      </c>
      <c r="AG2833">
        <v>6.7</v>
      </c>
      <c r="AH2833">
        <v>165</v>
      </c>
      <c r="AI2833">
        <v>111</v>
      </c>
      <c r="AJ2833">
        <v>6109075</v>
      </c>
    </row>
    <row r="2834" spans="1:36" x14ac:dyDescent="0.25">
      <c r="A2834" t="str">
        <v>Clash of the Titans</v>
      </c>
      <c r="B2834">
        <v>40286</v>
      </c>
      <c r="C2834">
        <v>2010</v>
      </c>
      <c r="D2834" t="str">
        <v>2010s</v>
      </c>
      <c r="E2834" t="str">
        <v>Color</v>
      </c>
      <c r="F2834" t="str">
        <v>Action</v>
      </c>
      <c r="G2834" t="str">
        <v>English</v>
      </c>
      <c r="H2834" t="str">
        <v>USA</v>
      </c>
      <c r="I2834" t="str">
        <v>PG-13</v>
      </c>
      <c r="J2834" t="str">
        <v>Liam Neeson</v>
      </c>
      <c r="K2834" t="str">
        <v>Louis Leterrier</v>
      </c>
      <c r="L2834">
        <v>14000</v>
      </c>
      <c r="M2834">
        <v>18003</v>
      </c>
      <c r="N2834">
        <v>255</v>
      </c>
      <c r="O2834">
        <v>15000</v>
      </c>
      <c r="P2834">
        <v>5.8</v>
      </c>
      <c r="R2834" t="str">
        <v>The Interview</v>
      </c>
      <c r="S2834">
        <v>41765</v>
      </c>
      <c r="T2834">
        <v>2014</v>
      </c>
      <c r="U2834" t="str">
        <v>2010s</v>
      </c>
      <c r="V2834" t="str">
        <v>Color</v>
      </c>
      <c r="W2834" t="str">
        <v>Comedy</v>
      </c>
      <c r="X2834" t="str">
        <v>English</v>
      </c>
      <c r="Y2834" t="str">
        <v>USA</v>
      </c>
      <c r="Z2834" t="str">
        <v>R</v>
      </c>
      <c r="AA2834" t="str">
        <v>James Franco</v>
      </c>
      <c r="AB2834" t="str">
        <v>Evan Goldberg</v>
      </c>
      <c r="AC2834">
        <v>11000</v>
      </c>
      <c r="AD2834">
        <v>12239</v>
      </c>
      <c r="AE2834">
        <v>133</v>
      </c>
      <c r="AF2834">
        <v>50000</v>
      </c>
      <c r="AG2834">
        <v>6.6</v>
      </c>
      <c r="AH2834">
        <v>293</v>
      </c>
      <c r="AI2834">
        <v>112</v>
      </c>
      <c r="AJ2834">
        <v>6105175</v>
      </c>
    </row>
    <row r="2835" spans="1:36" x14ac:dyDescent="0.25">
      <c r="A2835" t="str">
        <v>xXx</v>
      </c>
      <c r="B2835">
        <v>37478</v>
      </c>
      <c r="C2835">
        <v>2002</v>
      </c>
      <c r="D2835" t="str">
        <v>2000s</v>
      </c>
      <c r="E2835" t="str">
        <v>Color</v>
      </c>
      <c r="F2835" t="str">
        <v>Action</v>
      </c>
      <c r="G2835" t="str">
        <v>English</v>
      </c>
      <c r="H2835" t="str">
        <v>USA</v>
      </c>
      <c r="I2835" t="str">
        <v>PG-13</v>
      </c>
      <c r="J2835" t="str">
        <v>Vin Diesel</v>
      </c>
      <c r="K2835" t="str">
        <v>Rob Cohen</v>
      </c>
      <c r="L2835">
        <v>14000</v>
      </c>
      <c r="M2835">
        <v>14790</v>
      </c>
      <c r="N2835">
        <v>357</v>
      </c>
      <c r="O2835">
        <v>10000</v>
      </c>
      <c r="P2835">
        <v>5.8</v>
      </c>
      <c r="R2835" t="str">
        <v>The Good, the Bad and the Ugly</v>
      </c>
      <c r="S2835">
        <v>24283</v>
      </c>
      <c r="T2835">
        <v>1966</v>
      </c>
      <c r="U2835" t="str">
        <v>1960s</v>
      </c>
      <c r="V2835" t="str">
        <v>Color</v>
      </c>
      <c r="W2835" t="str">
        <v>Western</v>
      </c>
      <c r="X2835" t="str">
        <v>Italian</v>
      </c>
      <c r="Y2835" t="str">
        <v>Italy</v>
      </c>
      <c r="Z2835" t="str">
        <v>Approved</v>
      </c>
      <c r="AA2835" t="str">
        <v>Clint Eastwood</v>
      </c>
      <c r="AB2835" t="str">
        <v>Sergio Leone</v>
      </c>
      <c r="AC2835">
        <v>16000</v>
      </c>
      <c r="AD2835">
        <v>16089</v>
      </c>
      <c r="AE2835">
        <v>0</v>
      </c>
      <c r="AF2835">
        <v>20000</v>
      </c>
      <c r="AG2835">
        <v>8.9</v>
      </c>
      <c r="AH2835">
        <v>181</v>
      </c>
      <c r="AI2835">
        <v>142</v>
      </c>
      <c r="AJ2835">
        <v>6100000</v>
      </c>
    </row>
    <row r="2836" spans="1:36" x14ac:dyDescent="0.25">
      <c r="A2836" t="str">
        <v>Journey 2: The Mysterious Island</v>
      </c>
      <c r="B2836">
        <v>41064</v>
      </c>
      <c r="C2836">
        <v>2012</v>
      </c>
      <c r="D2836" t="str">
        <v>2010s</v>
      </c>
      <c r="E2836" t="str">
        <v>Color</v>
      </c>
      <c r="F2836" t="str">
        <v>Action</v>
      </c>
      <c r="G2836" t="str">
        <v>English</v>
      </c>
      <c r="H2836" t="str">
        <v>USA</v>
      </c>
      <c r="I2836" t="str">
        <v>PG</v>
      </c>
      <c r="J2836" t="str">
        <v>Josh Hutcherson</v>
      </c>
      <c r="K2836" t="str">
        <v>Brad Peyton</v>
      </c>
      <c r="L2836">
        <v>14000</v>
      </c>
      <c r="M2836">
        <v>27842</v>
      </c>
      <c r="N2836">
        <v>62</v>
      </c>
      <c r="O2836">
        <v>0</v>
      </c>
      <c r="P2836">
        <v>5.8</v>
      </c>
      <c r="R2836" t="str">
        <v>The Family Stone</v>
      </c>
      <c r="S2836">
        <v>38633</v>
      </c>
      <c r="T2836">
        <v>2005</v>
      </c>
      <c r="U2836" t="str">
        <v>2000s</v>
      </c>
      <c r="V2836" t="str">
        <v>Color</v>
      </c>
      <c r="W2836" t="str">
        <v>Comedy</v>
      </c>
      <c r="X2836" t="str">
        <v>English</v>
      </c>
      <c r="Y2836" t="str">
        <v>USA</v>
      </c>
      <c r="Z2836" t="str">
        <v>PG-13</v>
      </c>
      <c r="AA2836" t="str">
        <v>Craig T. Nelson</v>
      </c>
      <c r="AB2836" t="str">
        <v>Thomas Bezucha</v>
      </c>
      <c r="AC2836">
        <v>723</v>
      </c>
      <c r="AD2836">
        <v>1615</v>
      </c>
      <c r="AE2836">
        <v>15</v>
      </c>
      <c r="AF2836">
        <v>0</v>
      </c>
      <c r="AG2836">
        <v>6.3</v>
      </c>
      <c r="AH2836">
        <v>142</v>
      </c>
      <c r="AI2836">
        <v>103</v>
      </c>
      <c r="AJ2836">
        <v>6061759</v>
      </c>
    </row>
    <row r="2837" spans="1:36" x14ac:dyDescent="0.25">
      <c r="A2837" t="str">
        <v>Journey to the Center of the Earth</v>
      </c>
      <c r="B2837">
        <v>39571</v>
      </c>
      <c r="C2837">
        <v>2008</v>
      </c>
      <c r="D2837" t="str">
        <v>2000s</v>
      </c>
      <c r="E2837" t="str">
        <v>Color</v>
      </c>
      <c r="F2837" t="str">
        <v>Action</v>
      </c>
      <c r="G2837" t="str">
        <v>English</v>
      </c>
      <c r="H2837" t="str">
        <v>USA</v>
      </c>
      <c r="I2837" t="str">
        <v>PG</v>
      </c>
      <c r="J2837" t="str">
        <v>Josh Hutcherson</v>
      </c>
      <c r="K2837" t="str">
        <v>Eric Brevig</v>
      </c>
      <c r="L2837">
        <v>14000</v>
      </c>
      <c r="M2837">
        <v>17925</v>
      </c>
      <c r="N2837">
        <v>40</v>
      </c>
      <c r="O2837">
        <v>0</v>
      </c>
      <c r="P2837">
        <v>5.8</v>
      </c>
      <c r="R2837" t="str">
        <v>The Way of the Gun</v>
      </c>
      <c r="S2837">
        <v>36785</v>
      </c>
      <c r="T2837">
        <v>2000</v>
      </c>
      <c r="U2837" t="str">
        <v>2000s</v>
      </c>
      <c r="V2837" t="str">
        <v>Color</v>
      </c>
      <c r="W2837" t="str">
        <v>Action</v>
      </c>
      <c r="X2837" t="str">
        <v>English</v>
      </c>
      <c r="Y2837" t="str">
        <v>USA</v>
      </c>
      <c r="Z2837" t="str">
        <v>R</v>
      </c>
      <c r="AA2837" t="str">
        <v>Kristin Lehman</v>
      </c>
      <c r="AB2837" t="str">
        <v>Christopher McQuarrie</v>
      </c>
      <c r="AC2837">
        <v>187</v>
      </c>
      <c r="AD2837">
        <v>358</v>
      </c>
      <c r="AE2837">
        <v>188</v>
      </c>
      <c r="AF2837">
        <v>1000</v>
      </c>
      <c r="AG2837">
        <v>6.7</v>
      </c>
      <c r="AH2837">
        <v>117</v>
      </c>
      <c r="AI2837">
        <v>119</v>
      </c>
      <c r="AJ2837">
        <v>6047856</v>
      </c>
    </row>
    <row r="2838" spans="1:36" x14ac:dyDescent="0.25">
      <c r="A2838" t="str">
        <v>Wrath of the Titans</v>
      </c>
      <c r="B2838">
        <v>41234</v>
      </c>
      <c r="C2838">
        <v>2012</v>
      </c>
      <c r="D2838" t="str">
        <v>2010s</v>
      </c>
      <c r="E2838" t="str">
        <v>Color</v>
      </c>
      <c r="F2838" t="str">
        <v>Action</v>
      </c>
      <c r="G2838" t="str">
        <v>English</v>
      </c>
      <c r="H2838" t="str">
        <v>USA</v>
      </c>
      <c r="I2838" t="str">
        <v>PG-13</v>
      </c>
      <c r="J2838" t="str">
        <v>Liam Neeson</v>
      </c>
      <c r="K2838" t="str">
        <v>Jonathan Liebesman</v>
      </c>
      <c r="L2838">
        <v>14000</v>
      </c>
      <c r="M2838">
        <v>16184</v>
      </c>
      <c r="N2838">
        <v>473</v>
      </c>
      <c r="O2838">
        <v>19000</v>
      </c>
      <c r="P2838">
        <v>5.8</v>
      </c>
      <c r="R2838" t="str">
        <v>Deuces Wild</v>
      </c>
      <c r="S2838">
        <v>37307</v>
      </c>
      <c r="T2838">
        <v>2002</v>
      </c>
      <c r="U2838" t="str">
        <v>2000s</v>
      </c>
      <c r="V2838" t="str">
        <v>Color</v>
      </c>
      <c r="W2838" t="str">
        <v>Action</v>
      </c>
      <c r="X2838" t="str">
        <v>English</v>
      </c>
      <c r="Y2838" t="str">
        <v>USA</v>
      </c>
      <c r="Z2838" t="str">
        <v>R</v>
      </c>
      <c r="AA2838" t="str">
        <v>Norman Reedus</v>
      </c>
      <c r="AB2838" t="str">
        <v>Scott Kalvert</v>
      </c>
      <c r="AC2838">
        <v>12000</v>
      </c>
      <c r="AD2838">
        <v>26961</v>
      </c>
      <c r="AE2838">
        <v>9</v>
      </c>
      <c r="AF2838">
        <v>398</v>
      </c>
      <c r="AG2838">
        <v>5.6</v>
      </c>
      <c r="AH2838">
        <v>38</v>
      </c>
      <c r="AI2838">
        <v>96</v>
      </c>
      <c r="AJ2838">
        <v>6044618</v>
      </c>
    </row>
    <row r="2839" spans="1:36" x14ac:dyDescent="0.25">
      <c r="A2839" t="str">
        <v>The Nut Job</v>
      </c>
      <c r="B2839">
        <v>41874</v>
      </c>
      <c r="C2839">
        <v>2014</v>
      </c>
      <c r="D2839" t="str">
        <v>2010s</v>
      </c>
      <c r="E2839" t="str">
        <v>Color</v>
      </c>
      <c r="F2839" t="str">
        <v>Adventure</v>
      </c>
      <c r="G2839" t="str">
        <v>English</v>
      </c>
      <c r="H2839" t="str">
        <v>Canada</v>
      </c>
      <c r="I2839" t="str">
        <v>PG</v>
      </c>
      <c r="J2839" t="str">
        <v>Liam Neeson</v>
      </c>
      <c r="K2839" t="str">
        <v>Peter Lepeniotis</v>
      </c>
      <c r="L2839">
        <v>14000</v>
      </c>
      <c r="M2839">
        <v>18795</v>
      </c>
      <c r="N2839">
        <v>7</v>
      </c>
      <c r="O2839">
        <v>0</v>
      </c>
      <c r="P2839">
        <v>5.8</v>
      </c>
      <c r="R2839" t="str">
        <v>Foolish</v>
      </c>
      <c r="S2839">
        <v>36497</v>
      </c>
      <c r="T2839">
        <v>1999</v>
      </c>
      <c r="U2839" t="str">
        <v>1990s</v>
      </c>
      <c r="V2839" t="str">
        <v>Color</v>
      </c>
      <c r="W2839" t="str">
        <v>Comedy</v>
      </c>
      <c r="X2839" t="str">
        <v>English</v>
      </c>
      <c r="Y2839" t="str">
        <v>USA</v>
      </c>
      <c r="Z2839" t="str">
        <v>R</v>
      </c>
      <c r="AA2839" t="str">
        <v>Eddie Griffin</v>
      </c>
      <c r="AB2839" t="str">
        <v>Dave Meyers</v>
      </c>
      <c r="AC2839">
        <v>489</v>
      </c>
      <c r="AD2839">
        <v>2196</v>
      </c>
      <c r="AE2839">
        <v>11</v>
      </c>
      <c r="AF2839">
        <v>43</v>
      </c>
      <c r="AG2839">
        <v>4.3</v>
      </c>
      <c r="AH2839">
        <v>16</v>
      </c>
      <c r="AI2839">
        <v>84</v>
      </c>
      <c r="AJ2839">
        <v>6026908</v>
      </c>
    </row>
    <row r="2840" spans="1:36" x14ac:dyDescent="0.25">
      <c r="A2840" t="str">
        <v>What a Girl Wants</v>
      </c>
      <c r="B2840">
        <v>37881</v>
      </c>
      <c r="C2840">
        <v>2003</v>
      </c>
      <c r="D2840" t="str">
        <v>2000s</v>
      </c>
      <c r="E2840" t="str">
        <v>Color</v>
      </c>
      <c r="F2840" t="str">
        <v>Comedy</v>
      </c>
      <c r="G2840" t="str">
        <v>English</v>
      </c>
      <c r="H2840" t="str">
        <v>USA</v>
      </c>
      <c r="I2840" t="str">
        <v>PG</v>
      </c>
      <c r="J2840" t="str">
        <v>Colin Firth</v>
      </c>
      <c r="K2840" t="str">
        <v>Dennie Gordon</v>
      </c>
      <c r="L2840">
        <v>14000</v>
      </c>
      <c r="M2840">
        <v>16400</v>
      </c>
      <c r="N2840">
        <v>29</v>
      </c>
      <c r="O2840">
        <v>0</v>
      </c>
      <c r="P2840">
        <v>5.8</v>
      </c>
      <c r="R2840" t="str">
        <v>Chasing Mavericks</v>
      </c>
      <c r="S2840">
        <v>40963</v>
      </c>
      <c r="T2840">
        <v>2012</v>
      </c>
      <c r="U2840" t="str">
        <v>2010s</v>
      </c>
      <c r="V2840" t="str">
        <v>Color</v>
      </c>
      <c r="W2840" t="str">
        <v>Biography</v>
      </c>
      <c r="X2840" t="str">
        <v>English</v>
      </c>
      <c r="Y2840" t="str">
        <v>USA</v>
      </c>
      <c r="Z2840" t="str">
        <v>PG</v>
      </c>
      <c r="AA2840" t="str">
        <v>Gerard Butler</v>
      </c>
      <c r="AB2840" t="str">
        <v>Michael Apted</v>
      </c>
      <c r="AC2840">
        <v>18000</v>
      </c>
      <c r="AD2840">
        <v>21200</v>
      </c>
      <c r="AE2840">
        <v>150</v>
      </c>
      <c r="AF2840">
        <v>13000</v>
      </c>
      <c r="AG2840">
        <v>7.2</v>
      </c>
      <c r="AH2840">
        <v>116</v>
      </c>
      <c r="AI2840">
        <v>116</v>
      </c>
      <c r="AJ2840">
        <v>6002756</v>
      </c>
    </row>
    <row r="2841" spans="1:36" x14ac:dyDescent="0.25">
      <c r="A2841" t="str">
        <v>The Three Musketeers</v>
      </c>
      <c r="B2841">
        <v>40679</v>
      </c>
      <c r="C2841">
        <v>2011</v>
      </c>
      <c r="D2841" t="str">
        <v>2010s</v>
      </c>
      <c r="E2841" t="str">
        <v>Color</v>
      </c>
      <c r="F2841" t="str">
        <v>Action</v>
      </c>
      <c r="G2841" t="str">
        <v>English</v>
      </c>
      <c r="H2841" t="str">
        <v>Germany</v>
      </c>
      <c r="I2841" t="str">
        <v>PG-13</v>
      </c>
      <c r="J2841" t="str">
        <v>Milla Jovovich</v>
      </c>
      <c r="K2841" t="str">
        <v>Paul W.S. Anderson</v>
      </c>
      <c r="L2841">
        <v>14000</v>
      </c>
      <c r="M2841">
        <v>27694</v>
      </c>
      <c r="N2841">
        <v>545</v>
      </c>
      <c r="O2841">
        <v>19000</v>
      </c>
      <c r="P2841">
        <v>5.8</v>
      </c>
      <c r="R2841" t="str">
        <v>Dragonslayer</v>
      </c>
      <c r="S2841">
        <v>29705</v>
      </c>
      <c r="T2841">
        <v>1981</v>
      </c>
      <c r="U2841" t="str">
        <v>1980s</v>
      </c>
      <c r="V2841" t="str">
        <v>Color</v>
      </c>
      <c r="W2841" t="str">
        <v>Action</v>
      </c>
      <c r="X2841" t="str">
        <v>English</v>
      </c>
      <c r="Y2841" t="str">
        <v>USA</v>
      </c>
      <c r="Z2841" t="str">
        <v>PG</v>
      </c>
      <c r="AA2841" t="str">
        <v>Ian McDiarmid</v>
      </c>
      <c r="AB2841" t="str">
        <v>Matthew Robbins</v>
      </c>
      <c r="AC2841">
        <v>1000</v>
      </c>
      <c r="AD2841">
        <v>1263</v>
      </c>
      <c r="AE2841">
        <v>25</v>
      </c>
      <c r="AF2841">
        <v>0</v>
      </c>
      <c r="AG2841">
        <v>6.7</v>
      </c>
      <c r="AH2841">
        <v>60</v>
      </c>
      <c r="AI2841">
        <v>108</v>
      </c>
      <c r="AJ2841">
        <v>6000000</v>
      </c>
    </row>
    <row r="2842" spans="1:36" x14ac:dyDescent="0.25">
      <c r="A2842" t="str">
        <v>Stuck on You</v>
      </c>
      <c r="B2842">
        <v>37877</v>
      </c>
      <c r="C2842">
        <v>2003</v>
      </c>
      <c r="D2842" t="str">
        <v>2000s</v>
      </c>
      <c r="E2842" t="str">
        <v>Color</v>
      </c>
      <c r="F2842" t="str">
        <v>Comedy</v>
      </c>
      <c r="G2842" t="str">
        <v>English</v>
      </c>
      <c r="H2842" t="str">
        <v>USA</v>
      </c>
      <c r="I2842" t="str">
        <v>PG-13</v>
      </c>
      <c r="J2842" t="str">
        <v>Matt Damon</v>
      </c>
      <c r="K2842" t="str">
        <v>Bobby Farrelly</v>
      </c>
      <c r="L2842">
        <v>13000</v>
      </c>
      <c r="M2842">
        <v>14036</v>
      </c>
      <c r="N2842">
        <v>101</v>
      </c>
      <c r="O2842">
        <v>0</v>
      </c>
      <c r="P2842">
        <v>5.8</v>
      </c>
      <c r="R2842" t="str">
        <v>Lawrence of Arabia</v>
      </c>
      <c r="S2842">
        <v>22930</v>
      </c>
      <c r="T2842">
        <v>1962</v>
      </c>
      <c r="U2842" t="str">
        <v>1960s</v>
      </c>
      <c r="V2842" t="str">
        <v>Color</v>
      </c>
      <c r="W2842" t="str">
        <v>Adventure</v>
      </c>
      <c r="X2842" t="str">
        <v>English</v>
      </c>
      <c r="Y2842" t="str">
        <v>UK</v>
      </c>
      <c r="Z2842" t="str">
        <v>PG</v>
      </c>
      <c r="AA2842" t="str">
        <v>Claude Rains</v>
      </c>
      <c r="AB2842" t="str">
        <v>David Lean</v>
      </c>
      <c r="AC2842">
        <v>607</v>
      </c>
      <c r="AD2842">
        <v>1076</v>
      </c>
      <c r="AE2842">
        <v>767</v>
      </c>
      <c r="AF2842">
        <v>11000</v>
      </c>
      <c r="AG2842">
        <v>8.4</v>
      </c>
      <c r="AH2842">
        <v>181</v>
      </c>
      <c r="AI2842">
        <v>227</v>
      </c>
      <c r="AJ2842">
        <v>6000000</v>
      </c>
    </row>
    <row r="2843" spans="1:36" x14ac:dyDescent="0.25">
      <c r="A2843" t="str">
        <v>Daylight</v>
      </c>
      <c r="B2843">
        <v>35170</v>
      </c>
      <c r="C2843">
        <v>1996</v>
      </c>
      <c r="D2843" t="str">
        <v>1990s</v>
      </c>
      <c r="E2843" t="str">
        <v>Color</v>
      </c>
      <c r="F2843" t="str">
        <v>Action</v>
      </c>
      <c r="G2843" t="str">
        <v>English</v>
      </c>
      <c r="H2843" t="str">
        <v>USA</v>
      </c>
      <c r="I2843" t="str">
        <v>PG-13</v>
      </c>
      <c r="J2843" t="str">
        <v>Sylvester Stallone</v>
      </c>
      <c r="K2843" t="str">
        <v>Rob Cohen</v>
      </c>
      <c r="L2843">
        <v>13000</v>
      </c>
      <c r="M2843">
        <v>25126</v>
      </c>
      <c r="N2843">
        <v>357</v>
      </c>
      <c r="O2843">
        <v>0</v>
      </c>
      <c r="P2843">
        <v>5.8</v>
      </c>
      <c r="R2843" t="str">
        <v>The Sessions</v>
      </c>
      <c r="S2843">
        <v>40998</v>
      </c>
      <c r="T2843">
        <v>2012</v>
      </c>
      <c r="U2843" t="str">
        <v>2010s</v>
      </c>
      <c r="V2843" t="str">
        <v>Color</v>
      </c>
      <c r="W2843" t="str">
        <v>Biography</v>
      </c>
      <c r="X2843" t="str">
        <v>English</v>
      </c>
      <c r="Y2843" t="str">
        <v>USA</v>
      </c>
      <c r="Z2843" t="str">
        <v>R</v>
      </c>
      <c r="AA2843" t="str">
        <v>W. Earl Brown</v>
      </c>
      <c r="AB2843" t="str">
        <v>Ben Lewin</v>
      </c>
      <c r="AC2843">
        <v>422</v>
      </c>
      <c r="AD2843">
        <v>1899</v>
      </c>
      <c r="AE2843">
        <v>20</v>
      </c>
      <c r="AF2843">
        <v>11000</v>
      </c>
      <c r="AG2843">
        <v>7.2</v>
      </c>
      <c r="AH2843">
        <v>337</v>
      </c>
      <c r="AI2843">
        <v>95</v>
      </c>
      <c r="AJ2843">
        <v>5997134</v>
      </c>
    </row>
    <row r="2844" spans="1:36" x14ac:dyDescent="0.25">
      <c r="A2844" t="str">
        <v>All the Pretty Horses</v>
      </c>
      <c r="B2844">
        <v>36599</v>
      </c>
      <c r="C2844">
        <v>2000</v>
      </c>
      <c r="D2844" t="str">
        <v>2000s</v>
      </c>
      <c r="E2844" t="str">
        <v>Color</v>
      </c>
      <c r="F2844" t="str">
        <v>Drama</v>
      </c>
      <c r="G2844" t="str">
        <v>English</v>
      </c>
      <c r="H2844" t="str">
        <v>USA</v>
      </c>
      <c r="I2844" t="str">
        <v>PG-13</v>
      </c>
      <c r="J2844" t="str">
        <v>Matt Damon</v>
      </c>
      <c r="K2844" t="str">
        <v>Billy Bob Thornton</v>
      </c>
      <c r="L2844">
        <v>13000</v>
      </c>
      <c r="M2844">
        <v>15006</v>
      </c>
      <c r="N2844">
        <v>0</v>
      </c>
      <c r="O2844">
        <v>652</v>
      </c>
      <c r="P2844">
        <v>5.8</v>
      </c>
      <c r="R2844" t="str">
        <v>Megiddo: The Omega Code 2</v>
      </c>
      <c r="S2844">
        <v>37105</v>
      </c>
      <c r="T2844">
        <v>2001</v>
      </c>
      <c r="U2844" t="str">
        <v>2000s</v>
      </c>
      <c r="V2844" t="str">
        <v>Color</v>
      </c>
      <c r="W2844" t="str">
        <v>Action</v>
      </c>
      <c r="X2844" t="str">
        <v>English</v>
      </c>
      <c r="Y2844" t="str">
        <v>USA</v>
      </c>
      <c r="Z2844" t="str">
        <v>PG-13</v>
      </c>
      <c r="AA2844" t="str">
        <v>Michael Biehn</v>
      </c>
      <c r="AB2844" t="str">
        <v>Brian Trenchard-Smith</v>
      </c>
      <c r="AC2844">
        <v>2000</v>
      </c>
      <c r="AD2844">
        <v>4221</v>
      </c>
      <c r="AE2844">
        <v>53</v>
      </c>
      <c r="AF2844">
        <v>158</v>
      </c>
      <c r="AG2844">
        <v>4.0999999999999996</v>
      </c>
      <c r="AH2844">
        <v>18</v>
      </c>
      <c r="AI2844">
        <v>104</v>
      </c>
      <c r="AJ2844">
        <v>5974653</v>
      </c>
    </row>
    <row r="2845" spans="1:36" x14ac:dyDescent="0.25">
      <c r="A2845" t="str">
        <v>Mr. Deeds</v>
      </c>
      <c r="B2845">
        <v>37547</v>
      </c>
      <c r="C2845">
        <v>2002</v>
      </c>
      <c r="D2845" t="str">
        <v>2000s</v>
      </c>
      <c r="E2845" t="str">
        <v>Color</v>
      </c>
      <c r="F2845" t="str">
        <v>Comedy</v>
      </c>
      <c r="G2845" t="str">
        <v>English</v>
      </c>
      <c r="H2845" t="str">
        <v>USA</v>
      </c>
      <c r="I2845" t="str">
        <v>PG-13</v>
      </c>
      <c r="J2845" t="str">
        <v>Steve Buscemi</v>
      </c>
      <c r="K2845" t="str">
        <v>Steven Brill</v>
      </c>
      <c r="L2845">
        <v>12000</v>
      </c>
      <c r="M2845">
        <v>26826</v>
      </c>
      <c r="N2845">
        <v>65</v>
      </c>
      <c r="O2845">
        <v>0</v>
      </c>
      <c r="P2845">
        <v>5.8</v>
      </c>
      <c r="R2845" t="str">
        <v>Lars and the Real Girl</v>
      </c>
      <c r="S2845">
        <v>39117</v>
      </c>
      <c r="T2845">
        <v>2007</v>
      </c>
      <c r="U2845" t="str">
        <v>2000s</v>
      </c>
      <c r="V2845" t="str">
        <v>Color</v>
      </c>
      <c r="W2845" t="str">
        <v>Comedy</v>
      </c>
      <c r="X2845" t="str">
        <v>English</v>
      </c>
      <c r="Y2845" t="str">
        <v>USA</v>
      </c>
      <c r="Z2845" t="str">
        <v>PG-13</v>
      </c>
      <c r="AA2845" t="str">
        <v>Ryan Gosling</v>
      </c>
      <c r="AB2845" t="str">
        <v>Craig Gillespie</v>
      </c>
      <c r="AC2845">
        <v>33000</v>
      </c>
      <c r="AD2845">
        <v>34351</v>
      </c>
      <c r="AE2845">
        <v>44</v>
      </c>
      <c r="AF2845">
        <v>19000</v>
      </c>
      <c r="AG2845">
        <v>7.4</v>
      </c>
      <c r="AH2845">
        <v>226</v>
      </c>
      <c r="AI2845">
        <v>106</v>
      </c>
      <c r="AJ2845">
        <v>5949693</v>
      </c>
    </row>
    <row r="2846" spans="1:36" x14ac:dyDescent="0.25">
      <c r="A2846" t="str">
        <v>Noah</v>
      </c>
      <c r="B2846">
        <v>41680</v>
      </c>
      <c r="C2846">
        <v>2014</v>
      </c>
      <c r="D2846" t="str">
        <v>2010s</v>
      </c>
      <c r="E2846" t="str">
        <v>Color</v>
      </c>
      <c r="F2846" t="str">
        <v>Action</v>
      </c>
      <c r="G2846" t="str">
        <v>English</v>
      </c>
      <c r="H2846" t="str">
        <v>USA</v>
      </c>
      <c r="I2846" t="str">
        <v>PG-13</v>
      </c>
      <c r="J2846" t="str">
        <v>Anthony Hopkins</v>
      </c>
      <c r="K2846" t="str">
        <v>Darren Aronofsky</v>
      </c>
      <c r="L2846">
        <v>12000</v>
      </c>
      <c r="M2846">
        <v>32355</v>
      </c>
      <c r="N2846">
        <v>0</v>
      </c>
      <c r="O2846">
        <v>71000</v>
      </c>
      <c r="P2846">
        <v>5.8</v>
      </c>
      <c r="R2846" t="str">
        <v>The Last Legion</v>
      </c>
      <c r="S2846">
        <v>39190</v>
      </c>
      <c r="T2846">
        <v>2007</v>
      </c>
      <c r="U2846" t="str">
        <v>2000s</v>
      </c>
      <c r="V2846" t="str">
        <v>Color</v>
      </c>
      <c r="W2846" t="str">
        <v>Action</v>
      </c>
      <c r="X2846" t="str">
        <v>English</v>
      </c>
      <c r="Y2846" t="str">
        <v>UK</v>
      </c>
      <c r="Z2846" t="str">
        <v>PG-13</v>
      </c>
      <c r="AA2846" t="str">
        <v>Colin Firth</v>
      </c>
      <c r="AB2846" t="str">
        <v>Doug Lefler</v>
      </c>
      <c r="AC2846">
        <v>14000</v>
      </c>
      <c r="AD2846">
        <v>14625</v>
      </c>
      <c r="AE2846">
        <v>4</v>
      </c>
      <c r="AF2846">
        <v>0</v>
      </c>
      <c r="AG2846">
        <v>5.4</v>
      </c>
      <c r="AH2846">
        <v>90</v>
      </c>
      <c r="AI2846">
        <v>102</v>
      </c>
      <c r="AJ2846">
        <v>5932060</v>
      </c>
    </row>
    <row r="2847" spans="1:36" x14ac:dyDescent="0.25">
      <c r="A2847" t="str">
        <v>The Wolfman</v>
      </c>
      <c r="B2847">
        <v>40488</v>
      </c>
      <c r="C2847">
        <v>2010</v>
      </c>
      <c r="D2847" t="str">
        <v>2010s</v>
      </c>
      <c r="E2847" t="str">
        <v>Color</v>
      </c>
      <c r="F2847" t="str">
        <v>Drama</v>
      </c>
      <c r="G2847" t="str">
        <v>English</v>
      </c>
      <c r="H2847" t="str">
        <v>USA</v>
      </c>
      <c r="I2847" t="str">
        <v>R</v>
      </c>
      <c r="J2847" t="str">
        <v>Anthony Hopkins</v>
      </c>
      <c r="K2847" t="str">
        <v>Joe Johnston</v>
      </c>
      <c r="L2847">
        <v>12000</v>
      </c>
      <c r="M2847">
        <v>13071</v>
      </c>
      <c r="N2847">
        <v>394</v>
      </c>
      <c r="O2847">
        <v>0</v>
      </c>
      <c r="P2847">
        <v>5.8</v>
      </c>
      <c r="R2847" t="str">
        <v>Evil Dead II</v>
      </c>
      <c r="S2847">
        <v>31873</v>
      </c>
      <c r="T2847">
        <v>1987</v>
      </c>
      <c r="U2847" t="str">
        <v>1980s</v>
      </c>
      <c r="V2847" t="str">
        <v>Color</v>
      </c>
      <c r="W2847" t="str">
        <v>Comedy</v>
      </c>
      <c r="X2847" t="str">
        <v>English</v>
      </c>
      <c r="Y2847" t="str">
        <v>USA</v>
      </c>
      <c r="Z2847" t="str">
        <v>X</v>
      </c>
      <c r="AA2847" t="str">
        <v>Ted Raimi</v>
      </c>
      <c r="AB2847" t="str">
        <v>Sam Raimi</v>
      </c>
      <c r="AC2847">
        <v>634</v>
      </c>
      <c r="AD2847">
        <v>1347</v>
      </c>
      <c r="AE2847">
        <v>0</v>
      </c>
      <c r="AF2847">
        <v>0</v>
      </c>
      <c r="AG2847">
        <v>7.8</v>
      </c>
      <c r="AH2847">
        <v>252</v>
      </c>
      <c r="AI2847">
        <v>37</v>
      </c>
      <c r="AJ2847">
        <v>5923044</v>
      </c>
    </row>
    <row r="2848" spans="1:36" x14ac:dyDescent="0.25">
      <c r="A2848" t="str">
        <v>The Green Hornet</v>
      </c>
      <c r="B2848">
        <v>40649</v>
      </c>
      <c r="C2848">
        <v>2011</v>
      </c>
      <c r="D2848" t="str">
        <v>2010s</v>
      </c>
      <c r="E2848" t="str">
        <v>Color</v>
      </c>
      <c r="F2848" t="str">
        <v>Action</v>
      </c>
      <c r="G2848" t="str">
        <v>English</v>
      </c>
      <c r="H2848" t="str">
        <v>USA</v>
      </c>
      <c r="I2848" t="str">
        <v>PG-13</v>
      </c>
      <c r="J2848" t="str">
        <v>Christoph Waltz</v>
      </c>
      <c r="K2848" t="str">
        <v>Michel Gondry</v>
      </c>
      <c r="L2848">
        <v>11000</v>
      </c>
      <c r="M2848">
        <v>13391</v>
      </c>
      <c r="N2848">
        <v>1000</v>
      </c>
      <c r="O2848">
        <v>14000</v>
      </c>
      <c r="P2848">
        <v>5.8</v>
      </c>
      <c r="R2848" t="str">
        <v>Highlander</v>
      </c>
      <c r="S2848">
        <v>31648</v>
      </c>
      <c r="T2848">
        <v>1986</v>
      </c>
      <c r="U2848" t="str">
        <v>1980s</v>
      </c>
      <c r="V2848" t="str">
        <v>Color</v>
      </c>
      <c r="W2848" t="str">
        <v>Action</v>
      </c>
      <c r="X2848" t="str">
        <v>English</v>
      </c>
      <c r="Y2848" t="str">
        <v>UK</v>
      </c>
      <c r="Z2848" t="str">
        <v>R</v>
      </c>
      <c r="AA2848" t="str">
        <v>Christopher Lambert</v>
      </c>
      <c r="AB2848" t="str">
        <v>Russell Mulcahy</v>
      </c>
      <c r="AC2848">
        <v>1000</v>
      </c>
      <c r="AD2848">
        <v>1852</v>
      </c>
      <c r="AE2848">
        <v>85</v>
      </c>
      <c r="AF2848">
        <v>0</v>
      </c>
      <c r="AG2848">
        <v>7.2</v>
      </c>
      <c r="AH2848">
        <v>112</v>
      </c>
      <c r="AI2848">
        <v>110</v>
      </c>
      <c r="AJ2848">
        <v>5900000</v>
      </c>
    </row>
    <row r="2849" spans="1:36" x14ac:dyDescent="0.25">
      <c r="A2849" t="str">
        <v>Hard Rain</v>
      </c>
      <c r="B2849">
        <v>36148</v>
      </c>
      <c r="C2849">
        <v>1998</v>
      </c>
      <c r="D2849" t="str">
        <v>1990s</v>
      </c>
      <c r="E2849" t="str">
        <v>Color</v>
      </c>
      <c r="F2849" t="str">
        <v>Action</v>
      </c>
      <c r="G2849" t="str">
        <v>English</v>
      </c>
      <c r="H2849" t="str">
        <v>USA</v>
      </c>
      <c r="I2849" t="str">
        <v>R</v>
      </c>
      <c r="J2849" t="str">
        <v>Morgan Freeman</v>
      </c>
      <c r="K2849" t="str">
        <v>Mikael Salomon</v>
      </c>
      <c r="L2849">
        <v>11000</v>
      </c>
      <c r="M2849">
        <v>13628</v>
      </c>
      <c r="N2849">
        <v>13</v>
      </c>
      <c r="O2849">
        <v>815</v>
      </c>
      <c r="P2849">
        <v>5.8</v>
      </c>
      <c r="R2849" t="str">
        <v>Cry Freedom</v>
      </c>
      <c r="S2849">
        <v>32003</v>
      </c>
      <c r="T2849">
        <v>1987</v>
      </c>
      <c r="U2849" t="str">
        <v>1980s</v>
      </c>
      <c r="V2849" t="str">
        <v>Color</v>
      </c>
      <c r="W2849" t="str">
        <v>Biography</v>
      </c>
      <c r="X2849" t="str">
        <v>English</v>
      </c>
      <c r="Y2849" t="str">
        <v>UK</v>
      </c>
      <c r="Z2849" t="str">
        <v>PG</v>
      </c>
      <c r="AA2849" t="str">
        <v>Denzel Washington</v>
      </c>
      <c r="AB2849" t="str">
        <v>Richard Attenborough</v>
      </c>
      <c r="AC2849">
        <v>18000</v>
      </c>
      <c r="AD2849">
        <v>18855</v>
      </c>
      <c r="AE2849">
        <v>0</v>
      </c>
      <c r="AF2849">
        <v>0</v>
      </c>
      <c r="AG2849">
        <v>7.5</v>
      </c>
      <c r="AH2849">
        <v>17</v>
      </c>
      <c r="AI2849">
        <v>147</v>
      </c>
      <c r="AJ2849">
        <v>5899797</v>
      </c>
    </row>
    <row r="2850" spans="1:36" x14ac:dyDescent="0.25">
      <c r="A2850" t="str">
        <v>Life or Something Like It</v>
      </c>
      <c r="B2850">
        <v>37578</v>
      </c>
      <c r="C2850">
        <v>2002</v>
      </c>
      <c r="D2850" t="str">
        <v>2000s</v>
      </c>
      <c r="E2850" t="str">
        <v>Color</v>
      </c>
      <c r="F2850" t="str">
        <v>Comedy</v>
      </c>
      <c r="G2850" t="str">
        <v>English</v>
      </c>
      <c r="H2850" t="str">
        <v>USA</v>
      </c>
      <c r="I2850" t="str">
        <v>PG-13</v>
      </c>
      <c r="J2850" t="str">
        <v>Angelina Jolie Pitt</v>
      </c>
      <c r="K2850" t="str">
        <v>Stephen Herek</v>
      </c>
      <c r="L2850">
        <v>11000</v>
      </c>
      <c r="M2850">
        <v>12566</v>
      </c>
      <c r="N2850">
        <v>65</v>
      </c>
      <c r="O2850">
        <v>835</v>
      </c>
      <c r="P2850">
        <v>5.8</v>
      </c>
      <c r="R2850" t="str">
        <v>Casa de mi Padre</v>
      </c>
      <c r="S2850">
        <v>41059</v>
      </c>
      <c r="T2850">
        <v>2012</v>
      </c>
      <c r="U2850" t="str">
        <v>2010s</v>
      </c>
      <c r="V2850" t="str">
        <v>Color</v>
      </c>
      <c r="W2850" t="str">
        <v>Comedy</v>
      </c>
      <c r="X2850" t="str">
        <v>Spanish</v>
      </c>
      <c r="Y2850" t="str">
        <v>USA</v>
      </c>
      <c r="Z2850" t="str">
        <v>R</v>
      </c>
      <c r="AA2850" t="str">
        <v>Will Ferrell</v>
      </c>
      <c r="AB2850" t="str">
        <v>Matt Piedmont</v>
      </c>
      <c r="AC2850">
        <v>8000</v>
      </c>
      <c r="AD2850">
        <v>10123</v>
      </c>
      <c r="AE2850">
        <v>4</v>
      </c>
      <c r="AF2850">
        <v>9000</v>
      </c>
      <c r="AG2850">
        <v>5.5</v>
      </c>
      <c r="AH2850">
        <v>133</v>
      </c>
      <c r="AI2850">
        <v>84</v>
      </c>
      <c r="AJ2850">
        <v>5895238</v>
      </c>
    </row>
    <row r="2851" spans="1:36" x14ac:dyDescent="0.25">
      <c r="A2851" t="str">
        <v>Song One</v>
      </c>
      <c r="B2851">
        <v>41823</v>
      </c>
      <c r="C2851">
        <v>2014</v>
      </c>
      <c r="D2851" t="str">
        <v>2010s</v>
      </c>
      <c r="E2851" t="str">
        <v>Color</v>
      </c>
      <c r="F2851" t="str">
        <v>Drama</v>
      </c>
      <c r="G2851" t="str">
        <v>English</v>
      </c>
      <c r="H2851" t="str">
        <v>USA</v>
      </c>
      <c r="I2851" t="str">
        <v>PG-13</v>
      </c>
      <c r="J2851" t="str">
        <v>Anne Hathaway</v>
      </c>
      <c r="K2851" t="str">
        <v>Kate Barker-Froyland</v>
      </c>
      <c r="L2851">
        <v>11000</v>
      </c>
      <c r="M2851">
        <v>12772</v>
      </c>
      <c r="N2851">
        <v>4</v>
      </c>
      <c r="O2851">
        <v>0</v>
      </c>
      <c r="P2851">
        <v>5.8</v>
      </c>
      <c r="R2851" t="str">
        <v>Ed Wood</v>
      </c>
      <c r="S2851">
        <v>34367</v>
      </c>
      <c r="T2851">
        <v>1994</v>
      </c>
      <c r="U2851" t="str">
        <v>1990s</v>
      </c>
      <c r="V2851" t="str">
        <v>Black and White</v>
      </c>
      <c r="W2851" t="str">
        <v>Biography</v>
      </c>
      <c r="X2851" t="str">
        <v>English</v>
      </c>
      <c r="Y2851" t="str">
        <v>USA</v>
      </c>
      <c r="Z2851" t="str">
        <v>R</v>
      </c>
      <c r="AA2851" t="str">
        <v>Johnny Depp</v>
      </c>
      <c r="AB2851" t="str">
        <v>Tim Burton</v>
      </c>
      <c r="AC2851">
        <v>40000</v>
      </c>
      <c r="AD2851">
        <v>56585</v>
      </c>
      <c r="AE2851">
        <v>13000</v>
      </c>
      <c r="AF2851">
        <v>0</v>
      </c>
      <c r="AG2851">
        <v>7.9</v>
      </c>
      <c r="AH2851">
        <v>148</v>
      </c>
      <c r="AI2851">
        <v>127</v>
      </c>
      <c r="AJ2851">
        <v>5887457</v>
      </c>
    </row>
    <row r="2852" spans="1:36" x14ac:dyDescent="0.25">
      <c r="A2852" t="str">
        <v>G.I. Jane</v>
      </c>
      <c r="B2852">
        <v>35538</v>
      </c>
      <c r="C2852">
        <v>1997</v>
      </c>
      <c r="D2852" t="str">
        <v>1990s</v>
      </c>
      <c r="E2852" t="str">
        <v>Color</v>
      </c>
      <c r="F2852" t="str">
        <v>Action</v>
      </c>
      <c r="G2852" t="str">
        <v>English</v>
      </c>
      <c r="H2852" t="str">
        <v>USA</v>
      </c>
      <c r="I2852" t="str">
        <v>R</v>
      </c>
      <c r="J2852" t="str">
        <v>Viggo Mortensen</v>
      </c>
      <c r="K2852" t="str">
        <v>Ridley Scott</v>
      </c>
      <c r="L2852">
        <v>10000</v>
      </c>
      <c r="M2852">
        <v>15569</v>
      </c>
      <c r="N2852">
        <v>0</v>
      </c>
      <c r="O2852">
        <v>2000</v>
      </c>
      <c r="P2852">
        <v>5.8</v>
      </c>
      <c r="R2852" t="str">
        <v>Against the Ropes</v>
      </c>
      <c r="S2852">
        <v>38072</v>
      </c>
      <c r="T2852">
        <v>2004</v>
      </c>
      <c r="U2852" t="str">
        <v>2000s</v>
      </c>
      <c r="V2852" t="str">
        <v>Color</v>
      </c>
      <c r="W2852" t="str">
        <v>Biography</v>
      </c>
      <c r="X2852" t="str">
        <v>English</v>
      </c>
      <c r="Y2852" t="str">
        <v>USA</v>
      </c>
      <c r="Z2852" t="str">
        <v>PG-13</v>
      </c>
      <c r="AA2852" t="str">
        <v>Omar Epps</v>
      </c>
      <c r="AB2852" t="str">
        <v>Charles S. Dutton</v>
      </c>
      <c r="AC2852">
        <v>865</v>
      </c>
      <c r="AD2852">
        <v>2972</v>
      </c>
      <c r="AE2852">
        <v>534</v>
      </c>
      <c r="AF2852">
        <v>177</v>
      </c>
      <c r="AG2852">
        <v>5.3</v>
      </c>
      <c r="AH2852">
        <v>76</v>
      </c>
      <c r="AI2852">
        <v>110</v>
      </c>
      <c r="AJ2852">
        <v>5881504</v>
      </c>
    </row>
    <row r="2853" spans="1:36" x14ac:dyDescent="0.25">
      <c r="A2853" t="str">
        <v>Straw Dogs</v>
      </c>
      <c r="B2853">
        <v>40878</v>
      </c>
      <c r="C2853">
        <v>2011</v>
      </c>
      <c r="D2853" t="str">
        <v>2010s</v>
      </c>
      <c r="E2853" t="str">
        <v>Color</v>
      </c>
      <c r="F2853" t="str">
        <v>Action</v>
      </c>
      <c r="G2853" t="str">
        <v>English</v>
      </c>
      <c r="H2853" t="str">
        <v>USA</v>
      </c>
      <c r="I2853" t="str">
        <v>R</v>
      </c>
      <c r="J2853" t="str">
        <v>Alexander SkarsgÃ¥rd</v>
      </c>
      <c r="K2853" t="str">
        <v>Rod Lurie</v>
      </c>
      <c r="L2853">
        <v>10000</v>
      </c>
      <c r="M2853">
        <v>11431</v>
      </c>
      <c r="N2853">
        <v>37</v>
      </c>
      <c r="O2853">
        <v>7000</v>
      </c>
      <c r="P2853">
        <v>5.8</v>
      </c>
      <c r="R2853" t="str">
        <v>Light It Up</v>
      </c>
      <c r="S2853">
        <v>36371</v>
      </c>
      <c r="T2853">
        <v>1999</v>
      </c>
      <c r="U2853" t="str">
        <v>1990s</v>
      </c>
      <c r="V2853" t="str">
        <v>Color</v>
      </c>
      <c r="W2853" t="str">
        <v>Drama</v>
      </c>
      <c r="X2853" t="str">
        <v>English</v>
      </c>
      <c r="Y2853" t="str">
        <v>USA</v>
      </c>
      <c r="Z2853" t="str">
        <v>R</v>
      </c>
      <c r="AA2853" t="str">
        <v>Rosario Dawson</v>
      </c>
      <c r="AB2853" t="str">
        <v>Craig Bolotin</v>
      </c>
      <c r="AC2853">
        <v>3000</v>
      </c>
      <c r="AD2853">
        <v>6485</v>
      </c>
      <c r="AE2853">
        <v>7</v>
      </c>
      <c r="AF2853">
        <v>251</v>
      </c>
      <c r="AG2853">
        <v>6</v>
      </c>
      <c r="AH2853">
        <v>39</v>
      </c>
      <c r="AI2853">
        <v>99</v>
      </c>
      <c r="AJ2853">
        <v>5871603</v>
      </c>
    </row>
    <row r="2854" spans="1:36" x14ac:dyDescent="0.25">
      <c r="A2854" t="str">
        <v>Semi-Pro</v>
      </c>
      <c r="B2854">
        <v>39612</v>
      </c>
      <c r="C2854">
        <v>2008</v>
      </c>
      <c r="D2854" t="str">
        <v>2000s</v>
      </c>
      <c r="E2854" t="str">
        <v>Color</v>
      </c>
      <c r="F2854" t="str">
        <v>Comedy</v>
      </c>
      <c r="G2854" t="str">
        <v>English</v>
      </c>
      <c r="H2854" t="str">
        <v>USA</v>
      </c>
      <c r="I2854" t="str">
        <v>R</v>
      </c>
      <c r="J2854" t="str">
        <v>Will Ferrell</v>
      </c>
      <c r="K2854" t="str">
        <v>Kent Alterman</v>
      </c>
      <c r="L2854">
        <v>8000</v>
      </c>
      <c r="M2854">
        <v>10026</v>
      </c>
      <c r="N2854">
        <v>3</v>
      </c>
      <c r="O2854">
        <v>0</v>
      </c>
      <c r="P2854">
        <v>5.8</v>
      </c>
      <c r="R2854" t="str">
        <v>Basic Instinct 2</v>
      </c>
      <c r="S2854">
        <v>39048</v>
      </c>
      <c r="T2854">
        <v>2006</v>
      </c>
      <c r="U2854" t="str">
        <v>2000s</v>
      </c>
      <c r="V2854" t="str">
        <v>Color</v>
      </c>
      <c r="W2854" t="str">
        <v>Crime</v>
      </c>
      <c r="X2854" t="str">
        <v>English</v>
      </c>
      <c r="Y2854" t="str">
        <v>UK</v>
      </c>
      <c r="Z2854" t="str">
        <v>R</v>
      </c>
      <c r="AA2854" t="str">
        <v>Charlotte Rampling</v>
      </c>
      <c r="AB2854" t="str">
        <v>Michael Caton-Jones</v>
      </c>
      <c r="AC2854">
        <v>844</v>
      </c>
      <c r="AD2854">
        <v>1899</v>
      </c>
      <c r="AE2854">
        <v>105</v>
      </c>
      <c r="AF2854">
        <v>764</v>
      </c>
      <c r="AG2854">
        <v>4.2</v>
      </c>
      <c r="AH2854">
        <v>159</v>
      </c>
      <c r="AI2854">
        <v>116</v>
      </c>
      <c r="AJ2854">
        <v>5851188</v>
      </c>
    </row>
    <row r="2855" spans="1:36" x14ac:dyDescent="0.25">
      <c r="A2855" t="str">
        <v>Mary Reilly</v>
      </c>
      <c r="B2855">
        <v>35070</v>
      </c>
      <c r="C2855">
        <v>1996</v>
      </c>
      <c r="D2855" t="str">
        <v>1990s</v>
      </c>
      <c r="E2855" t="str">
        <v>Color</v>
      </c>
      <c r="F2855" t="str">
        <v>Drama</v>
      </c>
      <c r="G2855" t="str">
        <v>English</v>
      </c>
      <c r="H2855" t="str">
        <v>USA</v>
      </c>
      <c r="I2855" t="str">
        <v>R</v>
      </c>
      <c r="J2855" t="str">
        <v>Julia Roberts</v>
      </c>
      <c r="K2855" t="str">
        <v>Stephen Frears</v>
      </c>
      <c r="L2855">
        <v>8000</v>
      </c>
      <c r="M2855">
        <v>8349</v>
      </c>
      <c r="N2855">
        <v>350</v>
      </c>
      <c r="O2855">
        <v>616</v>
      </c>
      <c r="P2855">
        <v>5.8</v>
      </c>
      <c r="R2855" t="str">
        <v>Real Women Have Curves</v>
      </c>
      <c r="S2855">
        <v>37416</v>
      </c>
      <c r="T2855">
        <v>2002</v>
      </c>
      <c r="U2855" t="str">
        <v>2000s</v>
      </c>
      <c r="V2855" t="str">
        <v>Color</v>
      </c>
      <c r="W2855" t="str">
        <v>Comedy</v>
      </c>
      <c r="X2855" t="str">
        <v>English</v>
      </c>
      <c r="Y2855" t="str">
        <v>USA</v>
      </c>
      <c r="Z2855" t="str">
        <v>PG-13</v>
      </c>
      <c r="AA2855" t="str">
        <v>America Ferrera</v>
      </c>
      <c r="AB2855" t="str">
        <v>Patricia Cardoso</v>
      </c>
      <c r="AC2855">
        <v>953</v>
      </c>
      <c r="AD2855">
        <v>2510</v>
      </c>
      <c r="AE2855">
        <v>15</v>
      </c>
      <c r="AF2855">
        <v>595</v>
      </c>
      <c r="AG2855">
        <v>7</v>
      </c>
      <c r="AH2855">
        <v>75</v>
      </c>
      <c r="AI2855">
        <v>90</v>
      </c>
      <c r="AJ2855">
        <v>5844929</v>
      </c>
    </row>
    <row r="2856" spans="1:36" x14ac:dyDescent="0.25">
      <c r="A2856" t="str">
        <v>Cradle 2 the Grave</v>
      </c>
      <c r="B2856">
        <v>37865</v>
      </c>
      <c r="C2856">
        <v>2003</v>
      </c>
      <c r="D2856" t="str">
        <v>2000s</v>
      </c>
      <c r="E2856" t="str">
        <v>Color</v>
      </c>
      <c r="F2856" t="str">
        <v>Action</v>
      </c>
      <c r="G2856" t="str">
        <v>English</v>
      </c>
      <c r="H2856" t="str">
        <v>USA</v>
      </c>
      <c r="I2856" t="str">
        <v>R</v>
      </c>
      <c r="J2856" t="str">
        <v>Jet Li</v>
      </c>
      <c r="K2856" t="str">
        <v>Andrzej Bartkowiak</v>
      </c>
      <c r="L2856">
        <v>5000</v>
      </c>
      <c r="M2856">
        <v>6867</v>
      </c>
      <c r="N2856">
        <v>43</v>
      </c>
      <c r="O2856">
        <v>1000</v>
      </c>
      <c r="P2856">
        <v>5.8</v>
      </c>
      <c r="R2856" t="str">
        <v>Before Sunset</v>
      </c>
      <c r="S2856">
        <v>38314</v>
      </c>
      <c r="T2856">
        <v>2004</v>
      </c>
      <c r="U2856" t="str">
        <v>2000s</v>
      </c>
      <c r="V2856" t="str">
        <v>Color</v>
      </c>
      <c r="W2856" t="str">
        <v>Drama</v>
      </c>
      <c r="X2856" t="str">
        <v>English</v>
      </c>
      <c r="Y2856" t="str">
        <v>USA</v>
      </c>
      <c r="Z2856" t="str">
        <v>R</v>
      </c>
      <c r="AA2856" t="str">
        <v>Vernon Dobtcheff</v>
      </c>
      <c r="AB2856" t="str">
        <v>Richard Linklater</v>
      </c>
      <c r="AC2856">
        <v>50</v>
      </c>
      <c r="AD2856">
        <v>65</v>
      </c>
      <c r="AE2856">
        <v>0</v>
      </c>
      <c r="AF2856">
        <v>13000</v>
      </c>
      <c r="AG2856">
        <v>8</v>
      </c>
      <c r="AH2856">
        <v>211</v>
      </c>
      <c r="AI2856">
        <v>80</v>
      </c>
      <c r="AJ2856">
        <v>5792822</v>
      </c>
    </row>
    <row r="2857" spans="1:36" x14ac:dyDescent="0.25">
      <c r="A2857" t="str">
        <v>The Break-Up</v>
      </c>
      <c r="B2857">
        <v>39017</v>
      </c>
      <c r="C2857">
        <v>2006</v>
      </c>
      <c r="D2857" t="str">
        <v>2000s</v>
      </c>
      <c r="E2857" t="str">
        <v>Color</v>
      </c>
      <c r="F2857" t="str">
        <v>Comedy</v>
      </c>
      <c r="G2857" t="str">
        <v>English</v>
      </c>
      <c r="H2857" t="str">
        <v>USA</v>
      </c>
      <c r="I2857" t="str">
        <v>PG-13</v>
      </c>
      <c r="J2857" t="str">
        <v>Jon Favreau</v>
      </c>
      <c r="K2857" t="str">
        <v>Peyton Reed</v>
      </c>
      <c r="L2857">
        <v>4000</v>
      </c>
      <c r="M2857">
        <v>8315</v>
      </c>
      <c r="N2857">
        <v>235</v>
      </c>
      <c r="O2857">
        <v>0</v>
      </c>
      <c r="P2857">
        <v>5.8</v>
      </c>
      <c r="R2857" t="str">
        <v>Beginners</v>
      </c>
      <c r="S2857">
        <v>40331</v>
      </c>
      <c r="T2857">
        <v>2010</v>
      </c>
      <c r="U2857" t="str">
        <v>2010s</v>
      </c>
      <c r="V2857" t="str">
        <v>Color</v>
      </c>
      <c r="W2857" t="str">
        <v>Comedy</v>
      </c>
      <c r="X2857" t="str">
        <v>English</v>
      </c>
      <c r="Y2857" t="str">
        <v>USA</v>
      </c>
      <c r="Z2857" t="str">
        <v>R</v>
      </c>
      <c r="AA2857" t="str">
        <v>Goran Visnjic</v>
      </c>
      <c r="AB2857" t="str">
        <v>Mike Mills</v>
      </c>
      <c r="AC2857">
        <v>1000</v>
      </c>
      <c r="AD2857">
        <v>2016</v>
      </c>
      <c r="AE2857">
        <v>101</v>
      </c>
      <c r="AF2857">
        <v>15000</v>
      </c>
      <c r="AG2857">
        <v>7.2</v>
      </c>
      <c r="AH2857">
        <v>261</v>
      </c>
      <c r="AI2857">
        <v>105</v>
      </c>
      <c r="AJ2857">
        <v>5776314</v>
      </c>
    </row>
    <row r="2858" spans="1:36" x14ac:dyDescent="0.25">
      <c r="A2858" t="str">
        <v>54</v>
      </c>
      <c r="B2858">
        <v>36112</v>
      </c>
      <c r="C2858">
        <v>1998</v>
      </c>
      <c r="D2858" t="str">
        <v>1990s</v>
      </c>
      <c r="E2858" t="str">
        <v>Color</v>
      </c>
      <c r="F2858" t="str">
        <v>Drama</v>
      </c>
      <c r="G2858" t="str">
        <v>English</v>
      </c>
      <c r="H2858" t="str">
        <v>USA</v>
      </c>
      <c r="I2858" t="str">
        <v>R</v>
      </c>
      <c r="J2858" t="str">
        <v>Salma Hayek</v>
      </c>
      <c r="K2858" t="str">
        <v>Mark Christopher</v>
      </c>
      <c r="L2858">
        <v>4000</v>
      </c>
      <c r="M2858">
        <v>6910</v>
      </c>
      <c r="N2858">
        <v>15</v>
      </c>
      <c r="O2858">
        <v>0</v>
      </c>
      <c r="P2858">
        <v>5.8</v>
      </c>
      <c r="R2858" t="str">
        <v>Victor Frankenstein</v>
      </c>
      <c r="S2858">
        <v>42071</v>
      </c>
      <c r="T2858">
        <v>2015</v>
      </c>
      <c r="U2858" t="str">
        <v>2010s</v>
      </c>
      <c r="V2858" t="str">
        <v>Color</v>
      </c>
      <c r="W2858" t="str">
        <v>Drama</v>
      </c>
      <c r="X2858" t="str">
        <v>English</v>
      </c>
      <c r="Y2858" t="str">
        <v>USA</v>
      </c>
      <c r="Z2858" t="str">
        <v>PG-13</v>
      </c>
      <c r="AA2858" t="str">
        <v>Daniel Radcliffe</v>
      </c>
      <c r="AB2858" t="str">
        <v>Paul McGuigan</v>
      </c>
      <c r="AC2858">
        <v>11000</v>
      </c>
      <c r="AD2858">
        <v>12876</v>
      </c>
      <c r="AE2858">
        <v>118</v>
      </c>
      <c r="AF2858">
        <v>11000</v>
      </c>
      <c r="AG2858">
        <v>6</v>
      </c>
      <c r="AH2858">
        <v>159</v>
      </c>
      <c r="AI2858">
        <v>110</v>
      </c>
      <c r="AJ2858">
        <v>5773519</v>
      </c>
    </row>
    <row r="2859" spans="1:36" x14ac:dyDescent="0.25">
      <c r="A2859" t="str">
        <v>Cheaper by the Dozen</v>
      </c>
      <c r="B2859">
        <v>37893</v>
      </c>
      <c r="C2859">
        <v>2003</v>
      </c>
      <c r="D2859" t="str">
        <v>2000s</v>
      </c>
      <c r="E2859" t="str">
        <v>Color</v>
      </c>
      <c r="F2859" t="str">
        <v>Comedy</v>
      </c>
      <c r="G2859" t="str">
        <v>English</v>
      </c>
      <c r="H2859" t="str">
        <v>USA</v>
      </c>
      <c r="I2859" t="str">
        <v>PG</v>
      </c>
      <c r="J2859" t="str">
        <v>Tom Welling</v>
      </c>
      <c r="K2859" t="str">
        <v>Shawn Levy</v>
      </c>
      <c r="L2859">
        <v>3000</v>
      </c>
      <c r="M2859">
        <v>7014</v>
      </c>
      <c r="N2859">
        <v>189</v>
      </c>
      <c r="O2859">
        <v>0</v>
      </c>
      <c r="P2859">
        <v>5.8</v>
      </c>
      <c r="R2859" t="str">
        <v>Lucky You</v>
      </c>
      <c r="S2859">
        <v>39215</v>
      </c>
      <c r="T2859">
        <v>2007</v>
      </c>
      <c r="U2859" t="str">
        <v>2000s</v>
      </c>
      <c r="V2859" t="str">
        <v>Color</v>
      </c>
      <c r="W2859" t="str">
        <v>Drama</v>
      </c>
      <c r="X2859" t="str">
        <v>English</v>
      </c>
      <c r="Y2859" t="str">
        <v>USA</v>
      </c>
      <c r="Z2859" t="str">
        <v>PG-13</v>
      </c>
      <c r="AA2859" t="str">
        <v>Robert Downey Jr.</v>
      </c>
      <c r="AB2859" t="str">
        <v>Curtis Hanson</v>
      </c>
      <c r="AC2859">
        <v>21000</v>
      </c>
      <c r="AD2859">
        <v>26334</v>
      </c>
      <c r="AE2859">
        <v>161</v>
      </c>
      <c r="AF2859">
        <v>672</v>
      </c>
      <c r="AG2859">
        <v>5.9</v>
      </c>
      <c r="AH2859">
        <v>106</v>
      </c>
      <c r="AI2859">
        <v>124</v>
      </c>
      <c r="AJ2859">
        <v>5755286</v>
      </c>
    </row>
    <row r="2860" spans="1:36" x14ac:dyDescent="0.25">
      <c r="A2860" t="str">
        <v>Saw V</v>
      </c>
      <c r="B2860">
        <v>39474</v>
      </c>
      <c r="C2860">
        <v>2008</v>
      </c>
      <c r="D2860" t="str">
        <v>2000s</v>
      </c>
      <c r="E2860" t="str">
        <v>Color</v>
      </c>
      <c r="F2860" t="str">
        <v>Horror</v>
      </c>
      <c r="G2860" t="str">
        <v>English</v>
      </c>
      <c r="H2860" t="str">
        <v>USA</v>
      </c>
      <c r="I2860" t="str">
        <v>R</v>
      </c>
      <c r="J2860" t="str">
        <v>Julie Benz</v>
      </c>
      <c r="K2860" t="str">
        <v>David Hackl</v>
      </c>
      <c r="L2860">
        <v>3000</v>
      </c>
      <c r="M2860">
        <v>5286</v>
      </c>
      <c r="N2860">
        <v>43</v>
      </c>
      <c r="O2860">
        <v>0</v>
      </c>
      <c r="P2860">
        <v>5.8</v>
      </c>
      <c r="R2860" t="str">
        <v>A Most Violent Year</v>
      </c>
      <c r="S2860">
        <v>41868</v>
      </c>
      <c r="T2860">
        <v>2014</v>
      </c>
      <c r="U2860" t="str">
        <v>2010s</v>
      </c>
      <c r="V2860" t="str">
        <v>Color</v>
      </c>
      <c r="W2860" t="str">
        <v>Action</v>
      </c>
      <c r="X2860" t="str">
        <v>English</v>
      </c>
      <c r="Y2860" t="str">
        <v>USA</v>
      </c>
      <c r="Z2860" t="str">
        <v>R</v>
      </c>
      <c r="AA2860" t="str">
        <v>David Oyelowo</v>
      </c>
      <c r="AB2860" t="str">
        <v>J.C. Chandor</v>
      </c>
      <c r="AC2860">
        <v>1000</v>
      </c>
      <c r="AD2860">
        <v>3979</v>
      </c>
      <c r="AE2860">
        <v>78</v>
      </c>
      <c r="AF2860">
        <v>0</v>
      </c>
      <c r="AG2860">
        <v>7</v>
      </c>
      <c r="AH2860">
        <v>350</v>
      </c>
      <c r="AI2860">
        <v>125</v>
      </c>
      <c r="AJ2860">
        <v>5749134</v>
      </c>
    </row>
    <row r="2861" spans="1:36" x14ac:dyDescent="0.25">
      <c r="A2861" t="str">
        <v>Monte Carlo</v>
      </c>
      <c r="B2861">
        <v>40624</v>
      </c>
      <c r="C2861">
        <v>2011</v>
      </c>
      <c r="D2861" t="str">
        <v>2010s</v>
      </c>
      <c r="E2861" t="str">
        <v>Color</v>
      </c>
      <c r="F2861" t="str">
        <v>Adventure</v>
      </c>
      <c r="G2861" t="str">
        <v>English</v>
      </c>
      <c r="H2861" t="str">
        <v>Hungary</v>
      </c>
      <c r="I2861" t="str">
        <v>PG</v>
      </c>
      <c r="J2861" t="str">
        <v>Leighton Meester</v>
      </c>
      <c r="K2861" t="str">
        <v>Thomas Bezucha</v>
      </c>
      <c r="L2861">
        <v>3000</v>
      </c>
      <c r="M2861">
        <v>4257</v>
      </c>
      <c r="N2861">
        <v>15</v>
      </c>
      <c r="O2861">
        <v>6000</v>
      </c>
      <c r="P2861">
        <v>5.8</v>
      </c>
      <c r="R2861" t="str">
        <v>The Station Agent</v>
      </c>
      <c r="S2861">
        <v>37878</v>
      </c>
      <c r="T2861">
        <v>2003</v>
      </c>
      <c r="U2861" t="str">
        <v>2000s</v>
      </c>
      <c r="V2861" t="str">
        <v>Color</v>
      </c>
      <c r="W2861" t="str">
        <v>Comedy</v>
      </c>
      <c r="X2861" t="str">
        <v>English</v>
      </c>
      <c r="Y2861" t="str">
        <v>USA</v>
      </c>
      <c r="Z2861" t="str">
        <v>R</v>
      </c>
      <c r="AA2861" t="str">
        <v>Peter Dinklage</v>
      </c>
      <c r="AB2861" t="str">
        <v>Tom McCarthy</v>
      </c>
      <c r="AC2861">
        <v>22000</v>
      </c>
      <c r="AD2861">
        <v>24419</v>
      </c>
      <c r="AE2861">
        <v>310</v>
      </c>
      <c r="AF2861">
        <v>0</v>
      </c>
      <c r="AG2861">
        <v>7.7</v>
      </c>
      <c r="AH2861">
        <v>154</v>
      </c>
      <c r="AI2861">
        <v>89</v>
      </c>
      <c r="AJ2861">
        <v>5739376</v>
      </c>
    </row>
    <row r="2862" spans="1:36" x14ac:dyDescent="0.25">
      <c r="A2862" t="str">
        <v>You Again</v>
      </c>
      <c r="B2862">
        <v>40459</v>
      </c>
      <c r="C2862">
        <v>2010</v>
      </c>
      <c r="D2862" t="str">
        <v>2010s</v>
      </c>
      <c r="E2862" t="str">
        <v>Color</v>
      </c>
      <c r="F2862" t="str">
        <v>Comedy</v>
      </c>
      <c r="G2862" t="str">
        <v>English</v>
      </c>
      <c r="H2862" t="str">
        <v>USA</v>
      </c>
      <c r="I2862" t="str">
        <v>PG</v>
      </c>
      <c r="J2862" t="str">
        <v>Jamie Lee Curtis</v>
      </c>
      <c r="K2862" t="str">
        <v>Andy Fickman</v>
      </c>
      <c r="L2862">
        <v>2000</v>
      </c>
      <c r="M2862">
        <v>4813</v>
      </c>
      <c r="N2862">
        <v>99</v>
      </c>
      <c r="O2862">
        <v>0</v>
      </c>
      <c r="P2862">
        <v>5.8</v>
      </c>
      <c r="R2862" t="str">
        <v>Get on the Bus</v>
      </c>
      <c r="S2862">
        <v>35290</v>
      </c>
      <c r="T2862">
        <v>1996</v>
      </c>
      <c r="U2862" t="str">
        <v>1990s</v>
      </c>
      <c r="V2862" t="str">
        <v>Color</v>
      </c>
      <c r="W2862" t="str">
        <v>Drama</v>
      </c>
      <c r="X2862" t="str">
        <v>English</v>
      </c>
      <c r="Y2862" t="str">
        <v>USA</v>
      </c>
      <c r="Z2862" t="str">
        <v>R</v>
      </c>
      <c r="AA2862" t="str">
        <v>Bernie Mac</v>
      </c>
      <c r="AB2862" t="str">
        <v>Spike Lee</v>
      </c>
      <c r="AC2862">
        <v>1000</v>
      </c>
      <c r="AD2862">
        <v>5963</v>
      </c>
      <c r="AE2862">
        <v>0</v>
      </c>
      <c r="AF2862">
        <v>352</v>
      </c>
      <c r="AG2862">
        <v>6.8</v>
      </c>
      <c r="AH2862">
        <v>28</v>
      </c>
      <c r="AI2862">
        <v>120</v>
      </c>
      <c r="AJ2862">
        <v>5731103</v>
      </c>
    </row>
    <row r="2863" spans="1:36" x14ac:dyDescent="0.25">
      <c r="A2863" t="str">
        <v>The Divide</v>
      </c>
      <c r="B2863">
        <v>40739</v>
      </c>
      <c r="C2863">
        <v>2011</v>
      </c>
      <c r="D2863" t="str">
        <v>2010s</v>
      </c>
      <c r="E2863" t="str">
        <v>Color</v>
      </c>
      <c r="F2863" t="str">
        <v>Drama</v>
      </c>
      <c r="G2863" t="str">
        <v>English</v>
      </c>
      <c r="H2863" t="str">
        <v>Germany</v>
      </c>
      <c r="I2863" t="str">
        <v>R</v>
      </c>
      <c r="J2863" t="str">
        <v>Michael Biehn</v>
      </c>
      <c r="K2863" t="str">
        <v>Xavier Gens</v>
      </c>
      <c r="L2863">
        <v>2000</v>
      </c>
      <c r="M2863">
        <v>4920</v>
      </c>
      <c r="N2863">
        <v>87</v>
      </c>
      <c r="O2863">
        <v>0</v>
      </c>
      <c r="P2863">
        <v>5.8</v>
      </c>
      <c r="R2863" t="str">
        <v>El crimen del padre Amaro</v>
      </c>
      <c r="S2863">
        <v>37532</v>
      </c>
      <c r="T2863">
        <v>2002</v>
      </c>
      <c r="U2863" t="str">
        <v>2000s</v>
      </c>
      <c r="V2863" t="str">
        <v>Color</v>
      </c>
      <c r="W2863" t="str">
        <v>Drama</v>
      </c>
      <c r="X2863" t="str">
        <v>Spanish</v>
      </c>
      <c r="Y2863" t="str">
        <v>Mexico</v>
      </c>
      <c r="Z2863" t="str">
        <v>R</v>
      </c>
      <c r="AA2863" t="str">
        <v>DamiÃ¡n AlcÃ¡zar</v>
      </c>
      <c r="AB2863" t="str">
        <v>Carlos Carrera</v>
      </c>
      <c r="AC2863">
        <v>201</v>
      </c>
      <c r="AD2863">
        <v>546</v>
      </c>
      <c r="AE2863">
        <v>12</v>
      </c>
      <c r="AF2863">
        <v>544</v>
      </c>
      <c r="AG2863">
        <v>6.8</v>
      </c>
      <c r="AH2863">
        <v>85</v>
      </c>
      <c r="AI2863">
        <v>118</v>
      </c>
      <c r="AJ2863">
        <v>5709616</v>
      </c>
    </row>
    <row r="2864" spans="1:36" x14ac:dyDescent="0.25">
      <c r="A2864" t="str">
        <v>Falcon Rising</v>
      </c>
      <c r="B2864">
        <v>41723</v>
      </c>
      <c r="C2864">
        <v>2014</v>
      </c>
      <c r="D2864" t="str">
        <v>2010s</v>
      </c>
      <c r="E2864" t="str">
        <v>Color</v>
      </c>
      <c r="F2864" t="str">
        <v>Action</v>
      </c>
      <c r="G2864" t="str">
        <v>English</v>
      </c>
      <c r="H2864" t="str">
        <v>USA</v>
      </c>
      <c r="I2864" t="str">
        <v>R</v>
      </c>
      <c r="J2864" t="str">
        <v>Michael Jai White</v>
      </c>
      <c r="K2864" t="str">
        <v>Ernie Barbarash</v>
      </c>
      <c r="L2864">
        <v>2000</v>
      </c>
      <c r="M2864">
        <v>3089</v>
      </c>
      <c r="N2864">
        <v>249</v>
      </c>
      <c r="O2864">
        <v>0</v>
      </c>
      <c r="P2864">
        <v>5.8</v>
      </c>
      <c r="R2864" t="str">
        <v>A Dangerous Method</v>
      </c>
      <c r="S2864">
        <v>40691</v>
      </c>
      <c r="T2864">
        <v>2011</v>
      </c>
      <c r="U2864" t="str">
        <v>2010s</v>
      </c>
      <c r="V2864" t="str">
        <v>Color</v>
      </c>
      <c r="W2864" t="str">
        <v>Biography</v>
      </c>
      <c r="X2864" t="str">
        <v>English</v>
      </c>
      <c r="Y2864" t="str">
        <v>UK</v>
      </c>
      <c r="Z2864" t="str">
        <v>R</v>
      </c>
      <c r="AA2864" t="str">
        <v>Michael Fassbender</v>
      </c>
      <c r="AB2864" t="str">
        <v>David Cronenberg</v>
      </c>
      <c r="AC2864">
        <v>13000</v>
      </c>
      <c r="AD2864">
        <v>23755</v>
      </c>
      <c r="AE2864">
        <v>0</v>
      </c>
      <c r="AF2864">
        <v>36000</v>
      </c>
      <c r="AG2864">
        <v>6.5</v>
      </c>
      <c r="AH2864">
        <v>345</v>
      </c>
      <c r="AI2864">
        <v>99</v>
      </c>
      <c r="AJ2864">
        <v>5702083</v>
      </c>
    </row>
    <row r="2865" spans="1:36" x14ac:dyDescent="0.25">
      <c r="A2865" t="str">
        <v>2012</v>
      </c>
      <c r="B2865">
        <v>39865</v>
      </c>
      <c r="C2865">
        <v>2009</v>
      </c>
      <c r="D2865" t="str">
        <v>2000s</v>
      </c>
      <c r="E2865" t="str">
        <v>Color</v>
      </c>
      <c r="F2865" t="str">
        <v>Action</v>
      </c>
      <c r="G2865" t="str">
        <v>English</v>
      </c>
      <c r="H2865" t="str">
        <v>USA</v>
      </c>
      <c r="I2865" t="str">
        <v>PG-13</v>
      </c>
      <c r="J2865" t="str">
        <v>Oliver Platt</v>
      </c>
      <c r="K2865" t="str">
        <v>Roland Emmerich</v>
      </c>
      <c r="L2865">
        <v>1000</v>
      </c>
      <c r="M2865">
        <v>2144</v>
      </c>
      <c r="N2865">
        <v>776</v>
      </c>
      <c r="O2865">
        <v>13000</v>
      </c>
      <c r="P2865">
        <v>5.8</v>
      </c>
      <c r="R2865" t="str">
        <v>Mongol: The Rise of Genghis Khan</v>
      </c>
      <c r="S2865">
        <v>39320</v>
      </c>
      <c r="T2865">
        <v>2007</v>
      </c>
      <c r="U2865" t="str">
        <v>2000s</v>
      </c>
      <c r="V2865" t="str">
        <v>Color</v>
      </c>
      <c r="W2865" t="str">
        <v>Adventure</v>
      </c>
      <c r="X2865" t="str">
        <v>Mongolian</v>
      </c>
      <c r="Y2865" t="str">
        <v>Russia</v>
      </c>
      <c r="Z2865" t="str">
        <v>R</v>
      </c>
      <c r="AA2865" t="str">
        <v>Tadanobu Asano</v>
      </c>
      <c r="AB2865" t="str">
        <v>Sergey Bodrov</v>
      </c>
      <c r="AC2865">
        <v>627</v>
      </c>
      <c r="AD2865">
        <v>653</v>
      </c>
      <c r="AE2865">
        <v>44</v>
      </c>
      <c r="AF2865">
        <v>0</v>
      </c>
      <c r="AG2865">
        <v>7.3</v>
      </c>
      <c r="AH2865">
        <v>160</v>
      </c>
      <c r="AI2865">
        <v>126</v>
      </c>
      <c r="AJ2865">
        <v>5701643</v>
      </c>
    </row>
    <row r="2866" spans="1:36" x14ac:dyDescent="0.25">
      <c r="A2866" t="str">
        <v>Deep Blue Sea</v>
      </c>
      <c r="B2866">
        <v>36440</v>
      </c>
      <c r="C2866">
        <v>1999</v>
      </c>
      <c r="D2866" t="str">
        <v>1990s</v>
      </c>
      <c r="E2866" t="str">
        <v>Color</v>
      </c>
      <c r="F2866" t="str">
        <v>Action</v>
      </c>
      <c r="G2866" t="str">
        <v>English</v>
      </c>
      <c r="H2866" t="str">
        <v>USA</v>
      </c>
      <c r="I2866" t="str">
        <v>R</v>
      </c>
      <c r="J2866" t="str">
        <v>LL Cool J</v>
      </c>
      <c r="K2866" t="str">
        <v>Renny Harlin</v>
      </c>
      <c r="L2866">
        <v>1000</v>
      </c>
      <c r="M2866">
        <v>3697</v>
      </c>
      <c r="N2866">
        <v>212</v>
      </c>
      <c r="O2866">
        <v>0</v>
      </c>
      <c r="P2866">
        <v>5.8</v>
      </c>
      <c r="R2866" t="str">
        <v>RocknRolla</v>
      </c>
      <c r="S2866">
        <v>39649</v>
      </c>
      <c r="T2866">
        <v>2008</v>
      </c>
      <c r="U2866" t="str">
        <v>2000s</v>
      </c>
      <c r="V2866" t="str">
        <v>Color</v>
      </c>
      <c r="W2866" t="str">
        <v>Action</v>
      </c>
      <c r="X2866" t="str">
        <v>English</v>
      </c>
      <c r="Y2866" t="str">
        <v>UK</v>
      </c>
      <c r="Z2866" t="str">
        <v>R</v>
      </c>
      <c r="AA2866" t="str">
        <v>Tom Hardy</v>
      </c>
      <c r="AB2866" t="str">
        <v>Guy Ritchie</v>
      </c>
      <c r="AC2866">
        <v>27000</v>
      </c>
      <c r="AD2866">
        <v>46944</v>
      </c>
      <c r="AE2866">
        <v>0</v>
      </c>
      <c r="AF2866">
        <v>12000</v>
      </c>
      <c r="AG2866">
        <v>7.3</v>
      </c>
      <c r="AH2866">
        <v>209</v>
      </c>
      <c r="AI2866">
        <v>114</v>
      </c>
      <c r="AJ2866">
        <v>5694401</v>
      </c>
    </row>
    <row r="2867" spans="1:36" x14ac:dyDescent="0.25">
      <c r="A2867" t="str">
        <v>Mortal Kombat</v>
      </c>
      <c r="B2867">
        <v>34847</v>
      </c>
      <c r="C2867">
        <v>1995</v>
      </c>
      <c r="D2867" t="str">
        <v>1990s</v>
      </c>
      <c r="E2867" t="str">
        <v>Color</v>
      </c>
      <c r="F2867" t="str">
        <v>Action</v>
      </c>
      <c r="G2867" t="str">
        <v>English</v>
      </c>
      <c r="H2867" t="str">
        <v>USA</v>
      </c>
      <c r="I2867" t="str">
        <v>PG-13</v>
      </c>
      <c r="J2867" t="str">
        <v>Christopher Lambert</v>
      </c>
      <c r="K2867" t="str">
        <v>Paul W.S. Anderson</v>
      </c>
      <c r="L2867">
        <v>1000</v>
      </c>
      <c r="M2867">
        <v>3816</v>
      </c>
      <c r="N2867">
        <v>545</v>
      </c>
      <c r="O2867">
        <v>0</v>
      </c>
      <c r="P2867">
        <v>5.8</v>
      </c>
      <c r="R2867" t="str">
        <v>Who's Your Caddy?</v>
      </c>
      <c r="S2867">
        <v>39417</v>
      </c>
      <c r="T2867">
        <v>2007</v>
      </c>
      <c r="U2867" t="str">
        <v>2000s</v>
      </c>
      <c r="V2867" t="str">
        <v>Color</v>
      </c>
      <c r="W2867" t="str">
        <v>Comedy</v>
      </c>
      <c r="X2867" t="str">
        <v>English</v>
      </c>
      <c r="Y2867" t="str">
        <v>USA</v>
      </c>
      <c r="Z2867" t="str">
        <v>PG-13</v>
      </c>
      <c r="AA2867" t="str">
        <v>Jeffrey Jones</v>
      </c>
      <c r="AB2867" t="str">
        <v>Don Michael Paul</v>
      </c>
      <c r="AC2867">
        <v>692</v>
      </c>
      <c r="AD2867">
        <v>3128</v>
      </c>
      <c r="AE2867">
        <v>70</v>
      </c>
      <c r="AF2867">
        <v>446</v>
      </c>
      <c r="AG2867">
        <v>2</v>
      </c>
      <c r="AH2867">
        <v>25</v>
      </c>
      <c r="AI2867">
        <v>93</v>
      </c>
      <c r="AJ2867">
        <v>5694308</v>
      </c>
    </row>
    <row r="2868" spans="1:36" x14ac:dyDescent="0.25">
      <c r="A2868" t="str">
        <v>The Best Little Whorehouse in Texas</v>
      </c>
      <c r="B2868">
        <v>30287</v>
      </c>
      <c r="C2868">
        <v>1982</v>
      </c>
      <c r="D2868" t="str">
        <v>1980s</v>
      </c>
      <c r="E2868" t="str">
        <v>Color</v>
      </c>
      <c r="F2868" t="str">
        <v>Comedy</v>
      </c>
      <c r="G2868" t="str">
        <v>English</v>
      </c>
      <c r="H2868" t="str">
        <v>USA</v>
      </c>
      <c r="I2868" t="str">
        <v>R</v>
      </c>
      <c r="J2868" t="str">
        <v>Dolly Parton</v>
      </c>
      <c r="K2868" t="str">
        <v>Colin Higgins</v>
      </c>
      <c r="L2868">
        <v>1000</v>
      </c>
      <c r="M2868">
        <v>3688</v>
      </c>
      <c r="N2868">
        <v>19</v>
      </c>
      <c r="O2868">
        <v>0</v>
      </c>
      <c r="P2868">
        <v>5.8</v>
      </c>
      <c r="R2868" t="str">
        <v>For Greater Glory: The True Story of Cristiada</v>
      </c>
      <c r="S2868">
        <v>41253</v>
      </c>
      <c r="T2868">
        <v>2012</v>
      </c>
      <c r="U2868" t="str">
        <v>2010s</v>
      </c>
      <c r="V2868" t="str">
        <v>Color</v>
      </c>
      <c r="W2868" t="str">
        <v>Drama</v>
      </c>
      <c r="X2868" t="str">
        <v>Spanish</v>
      </c>
      <c r="Y2868" t="str">
        <v>Mexico</v>
      </c>
      <c r="Z2868" t="str">
        <v>R</v>
      </c>
      <c r="AA2868" t="str">
        <v>Santiago Cabrera</v>
      </c>
      <c r="AB2868" t="str">
        <v>Dean Wright</v>
      </c>
      <c r="AC2868">
        <v>639</v>
      </c>
      <c r="AD2868">
        <v>1807</v>
      </c>
      <c r="AE2868">
        <v>0</v>
      </c>
      <c r="AF2868">
        <v>0</v>
      </c>
      <c r="AG2868">
        <v>6.6</v>
      </c>
      <c r="AH2868">
        <v>43</v>
      </c>
      <c r="AI2868">
        <v>145</v>
      </c>
      <c r="AJ2868">
        <v>5669081</v>
      </c>
    </row>
    <row r="2869" spans="1:36" x14ac:dyDescent="0.25">
      <c r="A2869" t="str">
        <v>The League of Extraordinary Gentlemen</v>
      </c>
      <c r="B2869">
        <v>37763</v>
      </c>
      <c r="C2869">
        <v>2003</v>
      </c>
      <c r="D2869" t="str">
        <v>2000s</v>
      </c>
      <c r="E2869" t="str">
        <v>Black and White</v>
      </c>
      <c r="F2869" t="str">
        <v>Action</v>
      </c>
      <c r="G2869" t="str">
        <v>English</v>
      </c>
      <c r="H2869" t="str">
        <v>USA</v>
      </c>
      <c r="I2869" t="str">
        <v>PG-13</v>
      </c>
      <c r="J2869" t="str">
        <v>Jason Flemyng</v>
      </c>
      <c r="K2869" t="str">
        <v>Stephen Norrington</v>
      </c>
      <c r="L2869">
        <v>1000</v>
      </c>
      <c r="M2869">
        <v>4714</v>
      </c>
      <c r="N2869">
        <v>45</v>
      </c>
      <c r="O2869">
        <v>0</v>
      </c>
      <c r="P2869">
        <v>5.8</v>
      </c>
      <c r="R2869" t="str">
        <v>The Warrior's Way</v>
      </c>
      <c r="S2869">
        <v>40439</v>
      </c>
      <c r="T2869">
        <v>2010</v>
      </c>
      <c r="U2869" t="str">
        <v>2010s</v>
      </c>
      <c r="V2869" t="str">
        <v>Color</v>
      </c>
      <c r="W2869" t="str">
        <v>Action</v>
      </c>
      <c r="X2869" t="str">
        <v>English</v>
      </c>
      <c r="Y2869" t="str">
        <v>New Zealand</v>
      </c>
      <c r="Z2869" t="str">
        <v>R</v>
      </c>
      <c r="AA2869" t="str">
        <v>Tony Cox</v>
      </c>
      <c r="AB2869" t="str">
        <v>Sngmoo Lee</v>
      </c>
      <c r="AC2869">
        <v>624</v>
      </c>
      <c r="AD2869">
        <v>2056</v>
      </c>
      <c r="AE2869">
        <v>19</v>
      </c>
      <c r="AF2869">
        <v>0</v>
      </c>
      <c r="AG2869">
        <v>6.3</v>
      </c>
      <c r="AH2869">
        <v>95</v>
      </c>
      <c r="AI2869">
        <v>100</v>
      </c>
      <c r="AJ2869">
        <v>5664251</v>
      </c>
    </row>
    <row r="2870" spans="1:36" x14ac:dyDescent="0.25">
      <c r="A2870" t="str">
        <v>Return to Never Land</v>
      </c>
      <c r="B2870">
        <v>37521</v>
      </c>
      <c r="C2870">
        <v>2002</v>
      </c>
      <c r="D2870" t="str">
        <v>2000s</v>
      </c>
      <c r="E2870" t="str">
        <v>Color</v>
      </c>
      <c r="F2870" t="str">
        <v>Adventure</v>
      </c>
      <c r="G2870" t="str">
        <v>English</v>
      </c>
      <c r="H2870" t="str">
        <v>USA</v>
      </c>
      <c r="I2870" t="str">
        <v>G</v>
      </c>
      <c r="J2870" t="str">
        <v>Roger Rees</v>
      </c>
      <c r="K2870" t="str">
        <v>Robin Budd</v>
      </c>
      <c r="L2870">
        <v>1000</v>
      </c>
      <c r="M2870">
        <v>3402</v>
      </c>
      <c r="N2870">
        <v>2</v>
      </c>
      <c r="O2870">
        <v>302</v>
      </c>
      <c r="P2870">
        <v>5.8</v>
      </c>
      <c r="R2870" t="str">
        <v>Gigli</v>
      </c>
      <c r="S2870">
        <v>37722</v>
      </c>
      <c r="T2870">
        <v>2003</v>
      </c>
      <c r="U2870" t="str">
        <v>2000s</v>
      </c>
      <c r="V2870" t="str">
        <v>Color</v>
      </c>
      <c r="W2870" t="str">
        <v>Comedy</v>
      </c>
      <c r="X2870" t="str">
        <v>English</v>
      </c>
      <c r="Y2870" t="str">
        <v>USA</v>
      </c>
      <c r="Z2870" t="str">
        <v>R</v>
      </c>
      <c r="AA2870" t="str">
        <v>Todd Giebenhain</v>
      </c>
      <c r="AB2870" t="str">
        <v>Martin Brest</v>
      </c>
      <c r="AC2870">
        <v>117</v>
      </c>
      <c r="AD2870">
        <v>286</v>
      </c>
      <c r="AE2870">
        <v>102</v>
      </c>
      <c r="AF2870">
        <v>2000</v>
      </c>
      <c r="AG2870">
        <v>2.4</v>
      </c>
      <c r="AH2870">
        <v>131</v>
      </c>
      <c r="AI2870">
        <v>121</v>
      </c>
      <c r="AJ2870">
        <v>5660084</v>
      </c>
    </row>
    <row r="2871" spans="1:36" x14ac:dyDescent="0.25">
      <c r="A2871" t="str">
        <v>Made of Honor</v>
      </c>
      <c r="B2871">
        <v>39587</v>
      </c>
      <c r="C2871">
        <v>2008</v>
      </c>
      <c r="D2871" t="str">
        <v>2000s</v>
      </c>
      <c r="E2871" t="str">
        <v>Color</v>
      </c>
      <c r="F2871" t="str">
        <v>Comedy</v>
      </c>
      <c r="G2871" t="str">
        <v>English</v>
      </c>
      <c r="H2871" t="str">
        <v>USA</v>
      </c>
      <c r="I2871" t="str">
        <v>PG-13</v>
      </c>
      <c r="J2871" t="str">
        <v>Busy Philipps</v>
      </c>
      <c r="K2871" t="str">
        <v>Paul Weiland</v>
      </c>
      <c r="L2871">
        <v>1000</v>
      </c>
      <c r="M2871">
        <v>4298</v>
      </c>
      <c r="N2871">
        <v>10</v>
      </c>
      <c r="O2871">
        <v>3000</v>
      </c>
      <c r="P2871">
        <v>5.8</v>
      </c>
      <c r="R2871" t="str">
        <v>Underclassman</v>
      </c>
      <c r="S2871">
        <v>38616</v>
      </c>
      <c r="T2871">
        <v>2005</v>
      </c>
      <c r="U2871" t="str">
        <v>2000s</v>
      </c>
      <c r="V2871" t="str">
        <v>Color</v>
      </c>
      <c r="W2871" t="str">
        <v>Action</v>
      </c>
      <c r="X2871" t="str">
        <v>English</v>
      </c>
      <c r="Y2871" t="str">
        <v>USA</v>
      </c>
      <c r="Z2871" t="str">
        <v>PG-13</v>
      </c>
      <c r="AA2871" t="str">
        <v>Cheech Marin</v>
      </c>
      <c r="AB2871" t="str">
        <v>Marcos Siega</v>
      </c>
      <c r="AC2871">
        <v>843</v>
      </c>
      <c r="AD2871">
        <v>2165</v>
      </c>
      <c r="AE2871">
        <v>32</v>
      </c>
      <c r="AF2871">
        <v>206</v>
      </c>
      <c r="AG2871">
        <v>4.0999999999999996</v>
      </c>
      <c r="AH2871">
        <v>31</v>
      </c>
      <c r="AI2871">
        <v>95</v>
      </c>
      <c r="AJ2871">
        <v>5654777</v>
      </c>
    </row>
    <row r="2872" spans="1:36" x14ac:dyDescent="0.25">
      <c r="A2872" t="str">
        <v>Around the World in 80 Days</v>
      </c>
      <c r="B2872">
        <v>38020</v>
      </c>
      <c r="C2872">
        <v>2004</v>
      </c>
      <c r="D2872" t="str">
        <v>2000s</v>
      </c>
      <c r="E2872" t="str">
        <v>Color</v>
      </c>
      <c r="F2872" t="str">
        <v>Action</v>
      </c>
      <c r="G2872" t="str">
        <v>English</v>
      </c>
      <c r="H2872" t="str">
        <v>USA</v>
      </c>
      <c r="I2872" t="str">
        <v>PG</v>
      </c>
      <c r="J2872" t="str">
        <v>Jim Broadbent</v>
      </c>
      <c r="K2872" t="str">
        <v>Frank Coraci</v>
      </c>
      <c r="L2872">
        <v>1000</v>
      </c>
      <c r="M2872">
        <v>3175</v>
      </c>
      <c r="N2872">
        <v>153</v>
      </c>
      <c r="O2872">
        <v>0</v>
      </c>
      <c r="P2872">
        <v>5.8</v>
      </c>
      <c r="R2872" t="str">
        <v>Mary Reilly</v>
      </c>
      <c r="S2872">
        <v>35070</v>
      </c>
      <c r="T2872">
        <v>1996</v>
      </c>
      <c r="U2872" t="str">
        <v>1990s</v>
      </c>
      <c r="V2872" t="str">
        <v>Color</v>
      </c>
      <c r="W2872" t="str">
        <v>Drama</v>
      </c>
      <c r="X2872" t="str">
        <v>English</v>
      </c>
      <c r="Y2872" t="str">
        <v>USA</v>
      </c>
      <c r="Z2872" t="str">
        <v>R</v>
      </c>
      <c r="AA2872" t="str">
        <v>Julia Roberts</v>
      </c>
      <c r="AB2872" t="str">
        <v>Stephen Frears</v>
      </c>
      <c r="AC2872">
        <v>8000</v>
      </c>
      <c r="AD2872">
        <v>8349</v>
      </c>
      <c r="AE2872">
        <v>350</v>
      </c>
      <c r="AF2872">
        <v>616</v>
      </c>
      <c r="AG2872">
        <v>5.8</v>
      </c>
      <c r="AH2872">
        <v>46</v>
      </c>
      <c r="AI2872">
        <v>108</v>
      </c>
      <c r="AJ2872">
        <v>5600000</v>
      </c>
    </row>
    <row r="2873" spans="1:36" x14ac:dyDescent="0.25">
      <c r="A2873" t="str">
        <v>The Borrowers</v>
      </c>
      <c r="B2873">
        <v>35489</v>
      </c>
      <c r="C2873">
        <v>1997</v>
      </c>
      <c r="D2873" t="str">
        <v>1990s</v>
      </c>
      <c r="E2873" t="str">
        <v>Color</v>
      </c>
      <c r="F2873" t="str">
        <v>Adventure</v>
      </c>
      <c r="G2873" t="str">
        <v>English</v>
      </c>
      <c r="H2873" t="str">
        <v>UK</v>
      </c>
      <c r="I2873" t="str">
        <v>PG</v>
      </c>
      <c r="J2873" t="str">
        <v>Jim Broadbent</v>
      </c>
      <c r="K2873" t="str">
        <v>Peter Hewitt</v>
      </c>
      <c r="L2873">
        <v>1000</v>
      </c>
      <c r="M2873">
        <v>2056</v>
      </c>
      <c r="N2873">
        <v>12</v>
      </c>
      <c r="O2873">
        <v>0</v>
      </c>
      <c r="P2873">
        <v>5.8</v>
      </c>
      <c r="R2873" t="str">
        <v>Central Station</v>
      </c>
      <c r="S2873">
        <v>36028</v>
      </c>
      <c r="T2873">
        <v>1998</v>
      </c>
      <c r="U2873" t="str">
        <v>1990s</v>
      </c>
      <c r="V2873" t="str">
        <v>Color</v>
      </c>
      <c r="W2873" t="str">
        <v>Drama</v>
      </c>
      <c r="X2873" t="str">
        <v>Portuguese</v>
      </c>
      <c r="Y2873" t="str">
        <v>Brazil</v>
      </c>
      <c r="Z2873" t="str">
        <v>R</v>
      </c>
      <c r="AA2873" t="str">
        <v>Fernanda Montenegro</v>
      </c>
      <c r="AB2873" t="str">
        <v>Walter Salles</v>
      </c>
      <c r="AC2873">
        <v>119</v>
      </c>
      <c r="AD2873">
        <v>167</v>
      </c>
      <c r="AE2873">
        <v>179</v>
      </c>
      <c r="AF2873">
        <v>0</v>
      </c>
      <c r="AG2873">
        <v>8</v>
      </c>
      <c r="AH2873">
        <v>71</v>
      </c>
      <c r="AI2873">
        <v>113</v>
      </c>
      <c r="AJ2873">
        <v>5595428</v>
      </c>
    </row>
    <row r="2874" spans="1:36" x14ac:dyDescent="0.25">
      <c r="A2874" t="str">
        <v>Babe: Pig in the City</v>
      </c>
      <c r="B2874">
        <v>35864</v>
      </c>
      <c r="C2874">
        <v>1998</v>
      </c>
      <c r="D2874" t="str">
        <v>1990s</v>
      </c>
      <c r="E2874" t="str">
        <v>Color</v>
      </c>
      <c r="F2874" t="str">
        <v>Adventure</v>
      </c>
      <c r="G2874" t="str">
        <v>English</v>
      </c>
      <c r="H2874" t="str">
        <v>Australia</v>
      </c>
      <c r="I2874" t="str">
        <v>G</v>
      </c>
      <c r="J2874" t="str">
        <v>Adam Goldberg</v>
      </c>
      <c r="K2874" t="str">
        <v>George Miller</v>
      </c>
      <c r="L2874">
        <v>1000</v>
      </c>
      <c r="M2874">
        <v>2521</v>
      </c>
      <c r="N2874">
        <v>750</v>
      </c>
      <c r="O2874">
        <v>964</v>
      </c>
      <c r="P2874">
        <v>5.8</v>
      </c>
      <c r="R2874" t="str">
        <v>For Your Consideration</v>
      </c>
      <c r="S2874">
        <v>38729</v>
      </c>
      <c r="T2874">
        <v>2006</v>
      </c>
      <c r="U2874" t="str">
        <v>2000s</v>
      </c>
      <c r="V2874" t="str">
        <v>Color</v>
      </c>
      <c r="W2874" t="str">
        <v>Comedy</v>
      </c>
      <c r="X2874" t="str">
        <v>English</v>
      </c>
      <c r="Y2874" t="str">
        <v>USA</v>
      </c>
      <c r="Z2874" t="str">
        <v>PG-13</v>
      </c>
      <c r="AA2874" t="str">
        <v>John Michael Higgins</v>
      </c>
      <c r="AB2874" t="str">
        <v>Christopher Guest</v>
      </c>
      <c r="AC2874">
        <v>957</v>
      </c>
      <c r="AD2874">
        <v>3535</v>
      </c>
      <c r="AE2874">
        <v>378</v>
      </c>
      <c r="AF2874">
        <v>650</v>
      </c>
      <c r="AG2874">
        <v>6.3</v>
      </c>
      <c r="AH2874">
        <v>144</v>
      </c>
      <c r="AI2874">
        <v>86</v>
      </c>
      <c r="AJ2874">
        <v>5542025</v>
      </c>
    </row>
    <row r="2875" spans="1:36" x14ac:dyDescent="0.25">
      <c r="A2875" t="str">
        <v>The Adventures of Elmo in Grouchland</v>
      </c>
      <c r="B2875">
        <v>36322</v>
      </c>
      <c r="C2875">
        <v>1999</v>
      </c>
      <c r="D2875" t="str">
        <v>1990s</v>
      </c>
      <c r="E2875" t="str">
        <v>Color</v>
      </c>
      <c r="F2875" t="str">
        <v>Adventure</v>
      </c>
      <c r="G2875" t="str">
        <v>English</v>
      </c>
      <c r="H2875" t="str">
        <v>USA</v>
      </c>
      <c r="I2875" t="str">
        <v>G</v>
      </c>
      <c r="J2875" t="str">
        <v>Vanessa Williams</v>
      </c>
      <c r="K2875" t="str">
        <v>Gary Halvorson</v>
      </c>
      <c r="L2875">
        <v>1000</v>
      </c>
      <c r="M2875">
        <v>2020</v>
      </c>
      <c r="N2875">
        <v>11</v>
      </c>
      <c r="O2875">
        <v>339</v>
      </c>
      <c r="P2875">
        <v>5.8</v>
      </c>
      <c r="R2875" t="str">
        <v>Kundun</v>
      </c>
      <c r="S2875">
        <v>35791</v>
      </c>
      <c r="T2875">
        <v>1997</v>
      </c>
      <c r="U2875" t="str">
        <v>1990s</v>
      </c>
      <c r="V2875" t="str">
        <v>Color</v>
      </c>
      <c r="W2875" t="str">
        <v>Biography</v>
      </c>
      <c r="X2875" t="str">
        <v>English</v>
      </c>
      <c r="Y2875" t="str">
        <v>USA</v>
      </c>
      <c r="Z2875" t="str">
        <v>PG-13</v>
      </c>
      <c r="AA2875" t="str">
        <v>Tenzin Thuthob Tsarong</v>
      </c>
      <c r="AB2875" t="str">
        <v>Martin Scorsese</v>
      </c>
      <c r="AC2875">
        <v>2</v>
      </c>
      <c r="AD2875">
        <v>4</v>
      </c>
      <c r="AE2875">
        <v>17000</v>
      </c>
      <c r="AF2875">
        <v>0</v>
      </c>
      <c r="AG2875">
        <v>7</v>
      </c>
      <c r="AH2875">
        <v>85</v>
      </c>
      <c r="AI2875">
        <v>134</v>
      </c>
      <c r="AJ2875">
        <v>5532301</v>
      </c>
    </row>
    <row r="2876" spans="1:36" x14ac:dyDescent="0.25">
      <c r="A2876" t="str">
        <v>The Gunman</v>
      </c>
      <c r="B2876">
        <v>42243</v>
      </c>
      <c r="C2876">
        <v>2015</v>
      </c>
      <c r="D2876" t="str">
        <v>2010s</v>
      </c>
      <c r="E2876" t="str">
        <v>Color</v>
      </c>
      <c r="F2876" t="str">
        <v>Action</v>
      </c>
      <c r="G2876" t="str">
        <v>English</v>
      </c>
      <c r="H2876" t="str">
        <v>USA</v>
      </c>
      <c r="I2876" t="str">
        <v>R</v>
      </c>
      <c r="J2876" t="str">
        <v>Ray Winstone</v>
      </c>
      <c r="K2876" t="str">
        <v>Pierre Morel</v>
      </c>
      <c r="L2876">
        <v>1000</v>
      </c>
      <c r="M2876">
        <v>1686</v>
      </c>
      <c r="N2876">
        <v>180</v>
      </c>
      <c r="O2876">
        <v>0</v>
      </c>
      <c r="P2876">
        <v>5.8</v>
      </c>
      <c r="R2876" t="str">
        <v>Aqua Teen Hunger Force Colon Movie Film for Theaters</v>
      </c>
      <c r="S2876">
        <v>39296</v>
      </c>
      <c r="T2876">
        <v>2007</v>
      </c>
      <c r="U2876" t="str">
        <v>2000s</v>
      </c>
      <c r="V2876" t="str">
        <v>Color</v>
      </c>
      <c r="W2876" t="str">
        <v>Action</v>
      </c>
      <c r="X2876" t="str">
        <v>English</v>
      </c>
      <c r="Y2876" t="str">
        <v>USA</v>
      </c>
      <c r="Z2876" t="str">
        <v>R</v>
      </c>
      <c r="AA2876" t="str">
        <v>Tina Fey</v>
      </c>
      <c r="AB2876" t="str">
        <v>Matt Maiellaro</v>
      </c>
      <c r="AC2876">
        <v>2000</v>
      </c>
      <c r="AD2876">
        <v>3071</v>
      </c>
      <c r="AE2876">
        <v>8</v>
      </c>
      <c r="AF2876">
        <v>307</v>
      </c>
      <c r="AG2876">
        <v>6.9</v>
      </c>
      <c r="AH2876">
        <v>82</v>
      </c>
      <c r="AI2876">
        <v>86</v>
      </c>
      <c r="AJ2876">
        <v>5518918</v>
      </c>
    </row>
    <row r="2877" spans="1:36" x14ac:dyDescent="0.25">
      <c r="A2877" t="str">
        <v>Duplex</v>
      </c>
      <c r="B2877">
        <v>37669</v>
      </c>
      <c r="C2877">
        <v>2003</v>
      </c>
      <c r="D2877" t="str">
        <v>2000s</v>
      </c>
      <c r="E2877" t="str">
        <v>Color</v>
      </c>
      <c r="F2877" t="str">
        <v>Comedy</v>
      </c>
      <c r="G2877" t="str">
        <v>English</v>
      </c>
      <c r="H2877" t="str">
        <v>USA</v>
      </c>
      <c r="I2877" t="str">
        <v>PG-13</v>
      </c>
      <c r="J2877" t="str">
        <v>Justin Theroux</v>
      </c>
      <c r="K2877" t="str">
        <v>Danny DeVito</v>
      </c>
      <c r="L2877">
        <v>1000</v>
      </c>
      <c r="M2877">
        <v>3096</v>
      </c>
      <c r="N2877">
        <v>0</v>
      </c>
      <c r="O2877">
        <v>0</v>
      </c>
      <c r="P2877">
        <v>5.8</v>
      </c>
      <c r="R2877" t="str">
        <v>Say It Isn't So</v>
      </c>
      <c r="S2877">
        <v>37002</v>
      </c>
      <c r="T2877">
        <v>2001</v>
      </c>
      <c r="U2877" t="str">
        <v>2000s</v>
      </c>
      <c r="V2877" t="str">
        <v>Color</v>
      </c>
      <c r="W2877" t="str">
        <v>Comedy</v>
      </c>
      <c r="X2877" t="str">
        <v>English</v>
      </c>
      <c r="Y2877" t="str">
        <v>USA</v>
      </c>
      <c r="Z2877" t="str">
        <v>R</v>
      </c>
      <c r="AA2877" t="str">
        <v>Eddie Cibrian</v>
      </c>
      <c r="AB2877" t="str">
        <v>J.B. Rogers</v>
      </c>
      <c r="AC2877">
        <v>849</v>
      </c>
      <c r="AD2877">
        <v>2413</v>
      </c>
      <c r="AE2877">
        <v>6</v>
      </c>
      <c r="AF2877">
        <v>295</v>
      </c>
      <c r="AG2877">
        <v>4.9000000000000004</v>
      </c>
      <c r="AH2877">
        <v>87</v>
      </c>
      <c r="AI2877">
        <v>95</v>
      </c>
      <c r="AJ2877">
        <v>5516708</v>
      </c>
    </row>
    <row r="2878" spans="1:36" x14ac:dyDescent="0.25">
      <c r="A2878" t="str">
        <v>The Glass House</v>
      </c>
      <c r="B2878">
        <v>36979</v>
      </c>
      <c r="C2878">
        <v>2001</v>
      </c>
      <c r="D2878" t="str">
        <v>2000s</v>
      </c>
      <c r="E2878" t="str">
        <v>Color</v>
      </c>
      <c r="F2878" t="str">
        <v>Crime</v>
      </c>
      <c r="G2878" t="str">
        <v>English</v>
      </c>
      <c r="H2878" t="str">
        <v>USA</v>
      </c>
      <c r="I2878" t="str">
        <v>PG-13</v>
      </c>
      <c r="J2878" t="str">
        <v>Chris Noth</v>
      </c>
      <c r="K2878" t="str">
        <v>Daniel Sackheim</v>
      </c>
      <c r="L2878">
        <v>962</v>
      </c>
      <c r="M2878">
        <v>4239</v>
      </c>
      <c r="N2878">
        <v>12</v>
      </c>
      <c r="O2878">
        <v>804</v>
      </c>
      <c r="P2878">
        <v>5.8</v>
      </c>
      <c r="R2878" t="str">
        <v>Downfall</v>
      </c>
      <c r="S2878">
        <v>38310</v>
      </c>
      <c r="T2878">
        <v>2004</v>
      </c>
      <c r="U2878" t="str">
        <v>2000s</v>
      </c>
      <c r="V2878" t="str">
        <v>Color</v>
      </c>
      <c r="W2878" t="str">
        <v>Biography</v>
      </c>
      <c r="X2878" t="str">
        <v>German</v>
      </c>
      <c r="Y2878" t="str">
        <v>Germany</v>
      </c>
      <c r="Z2878" t="str">
        <v>R</v>
      </c>
      <c r="AA2878" t="str">
        <v>Thomas Kretschmann</v>
      </c>
      <c r="AB2878" t="str">
        <v>Oliver Hirschbiegel</v>
      </c>
      <c r="AC2878">
        <v>918</v>
      </c>
      <c r="AD2878">
        <v>2334</v>
      </c>
      <c r="AE2878">
        <v>101</v>
      </c>
      <c r="AF2878">
        <v>14000</v>
      </c>
      <c r="AG2878">
        <v>8.3000000000000007</v>
      </c>
      <c r="AH2878">
        <v>192</v>
      </c>
      <c r="AI2878">
        <v>178</v>
      </c>
      <c r="AJ2878">
        <v>5501940</v>
      </c>
    </row>
    <row r="2879" spans="1:36" x14ac:dyDescent="0.25">
      <c r="A2879" t="str">
        <v>Mad Money</v>
      </c>
      <c r="B2879">
        <v>39619</v>
      </c>
      <c r="C2879">
        <v>2008</v>
      </c>
      <c r="D2879" t="str">
        <v>2000s</v>
      </c>
      <c r="E2879" t="str">
        <v>Color</v>
      </c>
      <c r="F2879" t="str">
        <v>Comedy</v>
      </c>
      <c r="G2879" t="str">
        <v>English</v>
      </c>
      <c r="H2879" t="str">
        <v>USA</v>
      </c>
      <c r="I2879" t="str">
        <v>PG-13</v>
      </c>
      <c r="J2879" t="str">
        <v>Stephen Root</v>
      </c>
      <c r="K2879" t="str">
        <v>Callie Khouri</v>
      </c>
      <c r="L2879">
        <v>939</v>
      </c>
      <c r="M2879">
        <v>2453</v>
      </c>
      <c r="N2879">
        <v>144</v>
      </c>
      <c r="O2879">
        <v>687</v>
      </c>
      <c r="P2879">
        <v>5.8</v>
      </c>
      <c r="R2879" t="str">
        <v>Rescue Dawn</v>
      </c>
      <c r="S2879">
        <v>38922</v>
      </c>
      <c r="T2879">
        <v>2006</v>
      </c>
      <c r="U2879" t="str">
        <v>2000s</v>
      </c>
      <c r="V2879" t="str">
        <v>Color</v>
      </c>
      <c r="W2879" t="str">
        <v>Adventure</v>
      </c>
      <c r="X2879" t="str">
        <v>English</v>
      </c>
      <c r="Y2879" t="str">
        <v>USA</v>
      </c>
      <c r="Z2879" t="str">
        <v>PG-13</v>
      </c>
      <c r="AA2879" t="str">
        <v>Christian Bale</v>
      </c>
      <c r="AB2879" t="str">
        <v>Werner Herzog</v>
      </c>
      <c r="AC2879">
        <v>23000</v>
      </c>
      <c r="AD2879">
        <v>24270</v>
      </c>
      <c r="AE2879">
        <v>0</v>
      </c>
      <c r="AF2879">
        <v>0</v>
      </c>
      <c r="AG2879">
        <v>7.3</v>
      </c>
      <c r="AH2879">
        <v>198</v>
      </c>
      <c r="AI2879">
        <v>120</v>
      </c>
      <c r="AJ2879">
        <v>5484375</v>
      </c>
    </row>
    <row r="2880" spans="1:36" x14ac:dyDescent="0.25">
      <c r="A2880" t="str">
        <v>Chicken Little</v>
      </c>
      <c r="B2880">
        <v>38652</v>
      </c>
      <c r="C2880">
        <v>2005</v>
      </c>
      <c r="D2880" t="str">
        <v>2000s</v>
      </c>
      <c r="E2880" t="str">
        <v>Color</v>
      </c>
      <c r="F2880" t="str">
        <v>Adventure</v>
      </c>
      <c r="G2880" t="str">
        <v>English</v>
      </c>
      <c r="H2880" t="str">
        <v>USA</v>
      </c>
      <c r="I2880" t="str">
        <v>G</v>
      </c>
      <c r="J2880" t="str">
        <v>Catherine O'Hara</v>
      </c>
      <c r="K2880" t="str">
        <v>Mark Dindal</v>
      </c>
      <c r="L2880">
        <v>925</v>
      </c>
      <c r="M2880">
        <v>2252</v>
      </c>
      <c r="N2880">
        <v>10</v>
      </c>
      <c r="O2880">
        <v>912</v>
      </c>
      <c r="P2880">
        <v>5.8</v>
      </c>
      <c r="R2880" t="str">
        <v>A Scanner Darkly</v>
      </c>
      <c r="S2880">
        <v>38889</v>
      </c>
      <c r="T2880">
        <v>2006</v>
      </c>
      <c r="U2880" t="str">
        <v>2000s</v>
      </c>
      <c r="V2880" t="str">
        <v>Color</v>
      </c>
      <c r="W2880" t="str">
        <v>Animation</v>
      </c>
      <c r="X2880" t="str">
        <v>English</v>
      </c>
      <c r="Y2880" t="str">
        <v>USA</v>
      </c>
      <c r="Z2880" t="str">
        <v>R</v>
      </c>
      <c r="AA2880" t="str">
        <v>Robert Downey Jr.</v>
      </c>
      <c r="AB2880" t="str">
        <v>Richard Linklater</v>
      </c>
      <c r="AC2880">
        <v>21000</v>
      </c>
      <c r="AD2880">
        <v>39507</v>
      </c>
      <c r="AE2880">
        <v>0</v>
      </c>
      <c r="AF2880">
        <v>0</v>
      </c>
      <c r="AG2880">
        <v>7.1</v>
      </c>
      <c r="AH2880">
        <v>232</v>
      </c>
      <c r="AI2880">
        <v>100</v>
      </c>
      <c r="AJ2880">
        <v>5480996</v>
      </c>
    </row>
    <row r="2881" spans="1:36" x14ac:dyDescent="0.25">
      <c r="A2881" t="str">
        <v>Freddy vs. Jason</v>
      </c>
      <c r="B2881">
        <v>37801</v>
      </c>
      <c r="C2881">
        <v>2003</v>
      </c>
      <c r="D2881" t="str">
        <v>2000s</v>
      </c>
      <c r="E2881" t="str">
        <v>Color</v>
      </c>
      <c r="F2881" t="str">
        <v>Action</v>
      </c>
      <c r="G2881" t="str">
        <v>English</v>
      </c>
      <c r="H2881" t="str">
        <v>USA</v>
      </c>
      <c r="I2881" t="str">
        <v>R</v>
      </c>
      <c r="J2881" t="str">
        <v>Katharine Isabelle</v>
      </c>
      <c r="K2881" t="str">
        <v>Ronny Yu</v>
      </c>
      <c r="L2881">
        <v>918</v>
      </c>
      <c r="M2881">
        <v>4692</v>
      </c>
      <c r="N2881">
        <v>31</v>
      </c>
      <c r="O2881">
        <v>3000</v>
      </c>
      <c r="P2881">
        <v>5.8</v>
      </c>
      <c r="R2881" t="str">
        <v>Slums of Beverly Hills</v>
      </c>
      <c r="S2881">
        <v>36157</v>
      </c>
      <c r="T2881">
        <v>1998</v>
      </c>
      <c r="U2881" t="str">
        <v>1990s</v>
      </c>
      <c r="V2881" t="str">
        <v>Color</v>
      </c>
      <c r="W2881" t="str">
        <v>Comedy</v>
      </c>
      <c r="X2881" t="str">
        <v>English</v>
      </c>
      <c r="Y2881" t="str">
        <v>USA</v>
      </c>
      <c r="Z2881" t="str">
        <v>R</v>
      </c>
      <c r="AA2881" t="str">
        <v>Natasha Lyonne</v>
      </c>
      <c r="AB2881" t="str">
        <v>Tamara Jenkins</v>
      </c>
      <c r="AC2881">
        <v>1000</v>
      </c>
      <c r="AD2881">
        <v>2691</v>
      </c>
      <c r="AE2881">
        <v>84</v>
      </c>
      <c r="AF2881">
        <v>462</v>
      </c>
      <c r="AG2881">
        <v>6.6</v>
      </c>
      <c r="AH2881">
        <v>60</v>
      </c>
      <c r="AI2881">
        <v>91</v>
      </c>
      <c r="AJ2881">
        <v>5480318</v>
      </c>
    </row>
    <row r="2882" spans="1:36" x14ac:dyDescent="0.25">
      <c r="A2882" t="str">
        <v>Species</v>
      </c>
      <c r="B2882">
        <v>34890</v>
      </c>
      <c r="C2882">
        <v>1995</v>
      </c>
      <c r="D2882" t="str">
        <v>1990s</v>
      </c>
      <c r="E2882" t="str">
        <v>Color</v>
      </c>
      <c r="F2882" t="str">
        <v>Action</v>
      </c>
      <c r="G2882" t="str">
        <v>English</v>
      </c>
      <c r="H2882" t="str">
        <v>USA</v>
      </c>
      <c r="I2882" t="str">
        <v>R</v>
      </c>
      <c r="J2882" t="str">
        <v>Natasha Henstridge</v>
      </c>
      <c r="K2882" t="str">
        <v>Roger Donaldson</v>
      </c>
      <c r="L2882">
        <v>900</v>
      </c>
      <c r="M2882">
        <v>1715</v>
      </c>
      <c r="N2882">
        <v>79</v>
      </c>
      <c r="O2882">
        <v>0</v>
      </c>
      <c r="P2882">
        <v>5.8</v>
      </c>
      <c r="R2882" t="str">
        <v>Little Children</v>
      </c>
      <c r="S2882">
        <v>38884</v>
      </c>
      <c r="T2882">
        <v>2006</v>
      </c>
      <c r="U2882" t="str">
        <v>2000s</v>
      </c>
      <c r="V2882" t="str">
        <v>Color</v>
      </c>
      <c r="W2882" t="str">
        <v>Drama</v>
      </c>
      <c r="X2882" t="str">
        <v>English</v>
      </c>
      <c r="Y2882" t="str">
        <v>USA</v>
      </c>
      <c r="Z2882" t="str">
        <v>R</v>
      </c>
      <c r="AA2882" t="str">
        <v>Kate Winslet</v>
      </c>
      <c r="AB2882" t="str">
        <v>Todd Field</v>
      </c>
      <c r="AC2882">
        <v>14000</v>
      </c>
      <c r="AD2882">
        <v>15337</v>
      </c>
      <c r="AE2882">
        <v>143</v>
      </c>
      <c r="AF2882">
        <v>5000</v>
      </c>
      <c r="AG2882">
        <v>7.6</v>
      </c>
      <c r="AH2882">
        <v>251</v>
      </c>
      <c r="AI2882">
        <v>137</v>
      </c>
      <c r="AJ2882">
        <v>5459824</v>
      </c>
    </row>
    <row r="2883" spans="1:36" x14ac:dyDescent="0.25">
      <c r="A2883" t="str">
        <v>Splice</v>
      </c>
      <c r="B2883">
        <v>40135</v>
      </c>
      <c r="C2883">
        <v>2009</v>
      </c>
      <c r="D2883" t="str">
        <v>2000s</v>
      </c>
      <c r="E2883" t="str">
        <v>Color</v>
      </c>
      <c r="F2883" t="str">
        <v>Drama</v>
      </c>
      <c r="G2883" t="str">
        <v>English</v>
      </c>
      <c r="H2883" t="str">
        <v>Canada</v>
      </c>
      <c r="I2883" t="str">
        <v>R</v>
      </c>
      <c r="J2883" t="str">
        <v>Sarah Polley</v>
      </c>
      <c r="K2883" t="str">
        <v>Vincenzo Natali</v>
      </c>
      <c r="L2883">
        <v>900</v>
      </c>
      <c r="M2883">
        <v>2222</v>
      </c>
      <c r="N2883">
        <v>165</v>
      </c>
      <c r="O2883">
        <v>12000</v>
      </c>
      <c r="P2883">
        <v>5.8</v>
      </c>
      <c r="R2883" t="str">
        <v>Split Second</v>
      </c>
      <c r="S2883">
        <v>33841</v>
      </c>
      <c r="T2883">
        <v>1992</v>
      </c>
      <c r="U2883" t="str">
        <v>1990s</v>
      </c>
      <c r="V2883" t="str">
        <v>Color</v>
      </c>
      <c r="W2883" t="str">
        <v>Action</v>
      </c>
      <c r="X2883" t="str">
        <v>English</v>
      </c>
      <c r="Y2883" t="str">
        <v>UK</v>
      </c>
      <c r="Z2883" t="str">
        <v>R</v>
      </c>
      <c r="AA2883" t="str">
        <v>Michael J. Pollard</v>
      </c>
      <c r="AB2883" t="str">
        <v>Tony Maylam</v>
      </c>
      <c r="AC2883">
        <v>206</v>
      </c>
      <c r="AD2883">
        <v>493</v>
      </c>
      <c r="AE2883">
        <v>6</v>
      </c>
      <c r="AF2883">
        <v>0</v>
      </c>
      <c r="AG2883">
        <v>6.2</v>
      </c>
      <c r="AH2883">
        <v>39</v>
      </c>
      <c r="AI2883">
        <v>96</v>
      </c>
      <c r="AJ2883">
        <v>5430822</v>
      </c>
    </row>
    <row r="2884" spans="1:36" x14ac:dyDescent="0.25">
      <c r="A2884" t="str">
        <v>Teacher's Pet</v>
      </c>
      <c r="B2884">
        <v>38101</v>
      </c>
      <c r="C2884">
        <v>2004</v>
      </c>
      <c r="D2884" t="str">
        <v>2000s</v>
      </c>
      <c r="E2884" t="str">
        <v>Color</v>
      </c>
      <c r="F2884" t="str">
        <v>Animation</v>
      </c>
      <c r="G2884" t="str">
        <v>English</v>
      </c>
      <c r="H2884" t="str">
        <v>USA</v>
      </c>
      <c r="I2884" t="str">
        <v>PG</v>
      </c>
      <c r="J2884" t="str">
        <v>Nathan Lane</v>
      </c>
      <c r="K2884" t="str">
        <v>Timothy BjÃ¶rklund</v>
      </c>
      <c r="L2884">
        <v>886</v>
      </c>
      <c r="M2884">
        <v>5139</v>
      </c>
      <c r="N2884">
        <v>0</v>
      </c>
      <c r="O2884">
        <v>49</v>
      </c>
      <c r="P2884">
        <v>5.8</v>
      </c>
      <c r="R2884" t="str">
        <v>Monkeybone</v>
      </c>
      <c r="S2884">
        <v>37044</v>
      </c>
      <c r="T2884">
        <v>2001</v>
      </c>
      <c r="U2884" t="str">
        <v>2000s</v>
      </c>
      <c r="V2884" t="str">
        <v>Color</v>
      </c>
      <c r="W2884" t="str">
        <v>Animation</v>
      </c>
      <c r="X2884" t="str">
        <v>English</v>
      </c>
      <c r="Y2884" t="str">
        <v>USA</v>
      </c>
      <c r="Z2884" t="str">
        <v>PG-13</v>
      </c>
      <c r="AA2884" t="str">
        <v>Brendan Fraser</v>
      </c>
      <c r="AB2884" t="str">
        <v>Henry Selick</v>
      </c>
      <c r="AC2884">
        <v>3000</v>
      </c>
      <c r="AD2884">
        <v>5580</v>
      </c>
      <c r="AE2884">
        <v>253</v>
      </c>
      <c r="AF2884">
        <v>683</v>
      </c>
      <c r="AG2884">
        <v>4.7</v>
      </c>
      <c r="AH2884">
        <v>74</v>
      </c>
      <c r="AI2884">
        <v>93</v>
      </c>
      <c r="AJ2884">
        <v>5409517</v>
      </c>
    </row>
    <row r="2885" spans="1:36" x14ac:dyDescent="0.25">
      <c r="A2885" t="str">
        <v>A Low Down Dirty Shame</v>
      </c>
      <c r="B2885">
        <v>34364</v>
      </c>
      <c r="C2885">
        <v>1994</v>
      </c>
      <c r="D2885" t="str">
        <v>1990s</v>
      </c>
      <c r="E2885" t="str">
        <v>Color</v>
      </c>
      <c r="F2885" t="str">
        <v>Action</v>
      </c>
      <c r="G2885" t="str">
        <v>English</v>
      </c>
      <c r="H2885" t="str">
        <v>USA</v>
      </c>
      <c r="I2885" t="str">
        <v>R</v>
      </c>
      <c r="J2885" t="str">
        <v>Jada Pinkett Smith</v>
      </c>
      <c r="K2885" t="str">
        <v>Keenen Ivory Wayans</v>
      </c>
      <c r="L2885">
        <v>851</v>
      </c>
      <c r="M2885">
        <v>3190</v>
      </c>
      <c r="N2885">
        <v>322</v>
      </c>
      <c r="O2885">
        <v>368</v>
      </c>
      <c r="P2885">
        <v>5.8</v>
      </c>
      <c r="R2885" t="str">
        <v>Before Sunrise</v>
      </c>
      <c r="S2885">
        <v>34732</v>
      </c>
      <c r="T2885">
        <v>1995</v>
      </c>
      <c r="U2885" t="str">
        <v>1990s</v>
      </c>
      <c r="V2885" t="str">
        <v>Color</v>
      </c>
      <c r="W2885" t="str">
        <v>Drama</v>
      </c>
      <c r="X2885" t="str">
        <v>English</v>
      </c>
      <c r="Y2885" t="str">
        <v>USA</v>
      </c>
      <c r="Z2885" t="str">
        <v>R</v>
      </c>
      <c r="AA2885" t="str">
        <v>Hanno PÃ¶schl</v>
      </c>
      <c r="AB2885" t="str">
        <v>Richard Linklater</v>
      </c>
      <c r="AC2885">
        <v>15</v>
      </c>
      <c r="AD2885">
        <v>36</v>
      </c>
      <c r="AE2885">
        <v>0</v>
      </c>
      <c r="AF2885">
        <v>22000</v>
      </c>
      <c r="AG2885">
        <v>8.1</v>
      </c>
      <c r="AH2885">
        <v>121</v>
      </c>
      <c r="AI2885">
        <v>105</v>
      </c>
      <c r="AJ2885">
        <v>5400000</v>
      </c>
    </row>
    <row r="2886" spans="1:36" x14ac:dyDescent="0.25">
      <c r="A2886" t="str">
        <v>Love Stinks</v>
      </c>
      <c r="B2886">
        <v>36405</v>
      </c>
      <c r="C2886">
        <v>1999</v>
      </c>
      <c r="D2886" t="str">
        <v>1990s</v>
      </c>
      <c r="E2886" t="str">
        <v>Color</v>
      </c>
      <c r="F2886" t="str">
        <v>Comedy</v>
      </c>
      <c r="G2886" t="str">
        <v>English</v>
      </c>
      <c r="H2886" t="str">
        <v>USA</v>
      </c>
      <c r="I2886" t="str">
        <v>R</v>
      </c>
      <c r="J2886" t="str">
        <v>Ivana Milicevic</v>
      </c>
      <c r="K2886" t="str">
        <v>Jeff Franklin</v>
      </c>
      <c r="L2886">
        <v>834</v>
      </c>
      <c r="M2886">
        <v>2662</v>
      </c>
      <c r="N2886">
        <v>24</v>
      </c>
      <c r="O2886">
        <v>309</v>
      </c>
      <c r="P2886">
        <v>5.8</v>
      </c>
      <c r="R2886" t="str">
        <v>Amores Perros</v>
      </c>
      <c r="S2886">
        <v>36786</v>
      </c>
      <c r="T2886">
        <v>2000</v>
      </c>
      <c r="U2886" t="str">
        <v>2000s</v>
      </c>
      <c r="V2886" t="str">
        <v>Color</v>
      </c>
      <c r="W2886" t="str">
        <v>Drama</v>
      </c>
      <c r="X2886" t="str">
        <v>Spanish</v>
      </c>
      <c r="Y2886" t="str">
        <v>Mexico</v>
      </c>
      <c r="Z2886" t="str">
        <v>R</v>
      </c>
      <c r="AA2886" t="str">
        <v>Adriana Barraza</v>
      </c>
      <c r="AB2886" t="str">
        <v>Alejandro G. IÃ±Ã¡rritu</v>
      </c>
      <c r="AC2886">
        <v>85</v>
      </c>
      <c r="AD2886">
        <v>318</v>
      </c>
      <c r="AE2886">
        <v>0</v>
      </c>
      <c r="AF2886">
        <v>11000</v>
      </c>
      <c r="AG2886">
        <v>8.1</v>
      </c>
      <c r="AH2886">
        <v>157</v>
      </c>
      <c r="AI2886">
        <v>115</v>
      </c>
      <c r="AJ2886">
        <v>5383834</v>
      </c>
    </row>
    <row r="2887" spans="1:36" x14ac:dyDescent="0.25">
      <c r="A2887" t="str">
        <v>Battle Los Angeles</v>
      </c>
      <c r="B2887">
        <v>40579</v>
      </c>
      <c r="C2887">
        <v>2011</v>
      </c>
      <c r="D2887" t="str">
        <v>2010s</v>
      </c>
      <c r="E2887" t="str">
        <v>Color</v>
      </c>
      <c r="F2887" t="str">
        <v>Action</v>
      </c>
      <c r="G2887" t="str">
        <v>English</v>
      </c>
      <c r="H2887" t="str">
        <v>USA</v>
      </c>
      <c r="I2887" t="str">
        <v>PG-13</v>
      </c>
      <c r="J2887" t="str">
        <v>Noel Fisher</v>
      </c>
      <c r="K2887" t="str">
        <v>Jonathan Liebesman</v>
      </c>
      <c r="L2887">
        <v>833</v>
      </c>
      <c r="M2887">
        <v>4001</v>
      </c>
      <c r="N2887">
        <v>473</v>
      </c>
      <c r="O2887">
        <v>25000</v>
      </c>
      <c r="P2887">
        <v>5.8</v>
      </c>
      <c r="R2887" t="str">
        <v>The Guard</v>
      </c>
      <c r="S2887">
        <v>40818</v>
      </c>
      <c r="T2887">
        <v>2011</v>
      </c>
      <c r="U2887" t="str">
        <v>2010s</v>
      </c>
      <c r="V2887" t="str">
        <v>Color</v>
      </c>
      <c r="W2887" t="str">
        <v>Comedy</v>
      </c>
      <c r="X2887" t="str">
        <v>English</v>
      </c>
      <c r="Y2887" t="str">
        <v>Ireland</v>
      </c>
      <c r="Z2887" t="str">
        <v>R</v>
      </c>
      <c r="AA2887" t="str">
        <v>Don Cheadle</v>
      </c>
      <c r="AB2887" t="str">
        <v>John Michael McDonagh</v>
      </c>
      <c r="AC2887">
        <v>3000</v>
      </c>
      <c r="AD2887">
        <v>3569</v>
      </c>
      <c r="AE2887">
        <v>51</v>
      </c>
      <c r="AF2887">
        <v>17000</v>
      </c>
      <c r="AG2887">
        <v>7.3</v>
      </c>
      <c r="AH2887">
        <v>261</v>
      </c>
      <c r="AI2887">
        <v>96</v>
      </c>
      <c r="AJ2887">
        <v>5359774</v>
      </c>
    </row>
    <row r="2888" spans="1:36" x14ac:dyDescent="0.25">
      <c r="A2888" t="str">
        <v>Earth to Echo</v>
      </c>
      <c r="B2888">
        <v>41777</v>
      </c>
      <c r="C2888">
        <v>2014</v>
      </c>
      <c r="D2888" t="str">
        <v>2010s</v>
      </c>
      <c r="E2888" t="str">
        <v>Color</v>
      </c>
      <c r="F2888" t="str">
        <v>Adventure</v>
      </c>
      <c r="G2888" t="str">
        <v>English</v>
      </c>
      <c r="H2888" t="str">
        <v>USA</v>
      </c>
      <c r="I2888" t="str">
        <v>PG</v>
      </c>
      <c r="J2888" t="str">
        <v>Teo Halm</v>
      </c>
      <c r="K2888" t="str">
        <v>Dave Green</v>
      </c>
      <c r="L2888">
        <v>803</v>
      </c>
      <c r="M2888">
        <v>1921</v>
      </c>
      <c r="N2888">
        <v>13</v>
      </c>
      <c r="O2888">
        <v>0</v>
      </c>
      <c r="P2888">
        <v>5.8</v>
      </c>
      <c r="R2888" t="str">
        <v>Margin Call</v>
      </c>
      <c r="S2888">
        <v>40800</v>
      </c>
      <c r="T2888">
        <v>2011</v>
      </c>
      <c r="U2888" t="str">
        <v>2010s</v>
      </c>
      <c r="V2888" t="str">
        <v>Color</v>
      </c>
      <c r="W2888" t="str">
        <v>Biography</v>
      </c>
      <c r="X2888" t="str">
        <v>English</v>
      </c>
      <c r="Y2888" t="str">
        <v>USA</v>
      </c>
      <c r="Z2888" t="str">
        <v>R</v>
      </c>
      <c r="AA2888" t="str">
        <v>Kevin Spacey</v>
      </c>
      <c r="AB2888" t="str">
        <v>J.C. Chandor</v>
      </c>
      <c r="AC2888">
        <v>18000</v>
      </c>
      <c r="AD2888">
        <v>22834</v>
      </c>
      <c r="AE2888">
        <v>78</v>
      </c>
      <c r="AF2888">
        <v>21000</v>
      </c>
      <c r="AG2888">
        <v>7.1</v>
      </c>
      <c r="AH2888">
        <v>290</v>
      </c>
      <c r="AI2888">
        <v>107</v>
      </c>
      <c r="AJ2888">
        <v>5354039</v>
      </c>
    </row>
    <row r="2889" spans="1:36" x14ac:dyDescent="0.25">
      <c r="A2889" t="str">
        <v>The To Do List</v>
      </c>
      <c r="B2889">
        <v>41409</v>
      </c>
      <c r="C2889">
        <v>2013</v>
      </c>
      <c r="D2889" t="str">
        <v>2010s</v>
      </c>
      <c r="E2889" t="str">
        <v>Color</v>
      </c>
      <c r="F2889" t="str">
        <v>Comedy</v>
      </c>
      <c r="G2889" t="str">
        <v>English</v>
      </c>
      <c r="H2889" t="str">
        <v>USA</v>
      </c>
      <c r="I2889" t="str">
        <v>R</v>
      </c>
      <c r="J2889" t="str">
        <v>Donald Glover</v>
      </c>
      <c r="K2889" t="str">
        <v>Maggie Carey</v>
      </c>
      <c r="L2889">
        <v>801</v>
      </c>
      <c r="M2889">
        <v>2667</v>
      </c>
      <c r="N2889">
        <v>38</v>
      </c>
      <c r="O2889">
        <v>0</v>
      </c>
      <c r="P2889">
        <v>5.8</v>
      </c>
      <c r="R2889" t="str">
        <v>Danny Collins</v>
      </c>
      <c r="S2889">
        <v>42132</v>
      </c>
      <c r="T2889">
        <v>2015</v>
      </c>
      <c r="U2889" t="str">
        <v>2010s</v>
      </c>
      <c r="V2889" t="str">
        <v>Color</v>
      </c>
      <c r="W2889" t="str">
        <v>Comedy</v>
      </c>
      <c r="X2889" t="str">
        <v>English</v>
      </c>
      <c r="Y2889" t="str">
        <v>USA</v>
      </c>
      <c r="Z2889" t="str">
        <v>R</v>
      </c>
      <c r="AA2889" t="str">
        <v>Al Pacino</v>
      </c>
      <c r="AB2889" t="str">
        <v>Dan Fogelman</v>
      </c>
      <c r="AC2889">
        <v>14000</v>
      </c>
      <c r="AD2889">
        <v>18712</v>
      </c>
      <c r="AE2889">
        <v>102</v>
      </c>
      <c r="AF2889">
        <v>0</v>
      </c>
      <c r="AG2889">
        <v>7.1</v>
      </c>
      <c r="AH2889">
        <v>139</v>
      </c>
      <c r="AI2889">
        <v>106</v>
      </c>
      <c r="AJ2889">
        <v>5348317</v>
      </c>
    </row>
    <row r="2890" spans="1:36" x14ac:dyDescent="0.25">
      <c r="A2890" t="str">
        <v>Paparazzi</v>
      </c>
      <c r="B2890">
        <v>38327</v>
      </c>
      <c r="C2890">
        <v>2004</v>
      </c>
      <c r="D2890" t="str">
        <v>2000s</v>
      </c>
      <c r="E2890" t="str">
        <v>Color</v>
      </c>
      <c r="F2890" t="str">
        <v>Action</v>
      </c>
      <c r="G2890" t="str">
        <v>English</v>
      </c>
      <c r="H2890" t="str">
        <v>USA</v>
      </c>
      <c r="I2890" t="str">
        <v>PG-13</v>
      </c>
      <c r="J2890" t="str">
        <v>Cole Hauser</v>
      </c>
      <c r="K2890" t="str">
        <v>Paul Abascal</v>
      </c>
      <c r="L2890">
        <v>787</v>
      </c>
      <c r="M2890">
        <v>2915</v>
      </c>
      <c r="N2890">
        <v>2</v>
      </c>
      <c r="O2890">
        <v>269</v>
      </c>
      <c r="P2890">
        <v>5.8</v>
      </c>
      <c r="R2890" t="str">
        <v>Megaforce</v>
      </c>
      <c r="S2890">
        <v>30012</v>
      </c>
      <c r="T2890">
        <v>1982</v>
      </c>
      <c r="U2890" t="str">
        <v>1980s</v>
      </c>
      <c r="V2890" t="str">
        <v>Color</v>
      </c>
      <c r="W2890" t="str">
        <v>Action</v>
      </c>
      <c r="X2890" t="str">
        <v>English</v>
      </c>
      <c r="Y2890" t="str">
        <v>USA</v>
      </c>
      <c r="Z2890" t="str">
        <v>PG</v>
      </c>
      <c r="AA2890" t="str">
        <v>Barry Bostwick</v>
      </c>
      <c r="AB2890" t="str">
        <v>Hal Needham</v>
      </c>
      <c r="AC2890">
        <v>456</v>
      </c>
      <c r="AD2890">
        <v>1356</v>
      </c>
      <c r="AE2890">
        <v>379</v>
      </c>
      <c r="AF2890">
        <v>0</v>
      </c>
      <c r="AG2890">
        <v>3.5</v>
      </c>
      <c r="AH2890">
        <v>40</v>
      </c>
      <c r="AI2890">
        <v>99</v>
      </c>
      <c r="AJ2890">
        <v>5333658</v>
      </c>
    </row>
    <row r="2891" spans="1:36" x14ac:dyDescent="0.25">
      <c r="A2891" t="str">
        <v>Undercover Brother</v>
      </c>
      <c r="B2891">
        <v>37490</v>
      </c>
      <c r="C2891">
        <v>2002</v>
      </c>
      <c r="D2891" t="str">
        <v>2000s</v>
      </c>
      <c r="E2891" t="str">
        <v>Color</v>
      </c>
      <c r="F2891" t="str">
        <v>Action</v>
      </c>
      <c r="G2891" t="str">
        <v>English</v>
      </c>
      <c r="H2891" t="str">
        <v>USA</v>
      </c>
      <c r="I2891" t="str">
        <v>PG-13</v>
      </c>
      <c r="J2891" t="str">
        <v>Dave Chappelle</v>
      </c>
      <c r="K2891" t="str">
        <v>Malcolm D. Lee</v>
      </c>
      <c r="L2891">
        <v>744</v>
      </c>
      <c r="M2891">
        <v>3001</v>
      </c>
      <c r="N2891">
        <v>92</v>
      </c>
      <c r="O2891">
        <v>0</v>
      </c>
      <c r="P2891">
        <v>5.8</v>
      </c>
      <c r="R2891" t="str">
        <v>Made</v>
      </c>
      <c r="S2891">
        <v>37010</v>
      </c>
      <c r="T2891">
        <v>2001</v>
      </c>
      <c r="U2891" t="str">
        <v>2000s</v>
      </c>
      <c r="V2891" t="str">
        <v>Color</v>
      </c>
      <c r="W2891" t="str">
        <v>Comedy</v>
      </c>
      <c r="X2891" t="str">
        <v>English</v>
      </c>
      <c r="Y2891" t="str">
        <v>USA</v>
      </c>
      <c r="Z2891" t="str">
        <v>R</v>
      </c>
      <c r="AA2891" t="str">
        <v>Jon Favreau</v>
      </c>
      <c r="AB2891" t="str">
        <v>Jon Favreau</v>
      </c>
      <c r="AC2891">
        <v>4000</v>
      </c>
      <c r="AD2891">
        <v>5245</v>
      </c>
      <c r="AE2891">
        <v>4000</v>
      </c>
      <c r="AF2891">
        <v>393</v>
      </c>
      <c r="AG2891">
        <v>6.4</v>
      </c>
      <c r="AH2891">
        <v>81</v>
      </c>
      <c r="AI2891">
        <v>95</v>
      </c>
      <c r="AJ2891">
        <v>5308707</v>
      </c>
    </row>
    <row r="2892" spans="1:36" x14ac:dyDescent="0.25">
      <c r="A2892" t="str">
        <v>The Last Song</v>
      </c>
      <c r="B2892">
        <v>40477</v>
      </c>
      <c r="C2892">
        <v>2010</v>
      </c>
      <c r="D2892" t="str">
        <v>2010s</v>
      </c>
      <c r="E2892" t="str">
        <v>Color</v>
      </c>
      <c r="F2892" t="str">
        <v>Drama</v>
      </c>
      <c r="G2892" t="str">
        <v>English</v>
      </c>
      <c r="H2892" t="str">
        <v>USA</v>
      </c>
      <c r="I2892" t="str">
        <v>PG</v>
      </c>
      <c r="J2892" t="str">
        <v>Kelly Preston</v>
      </c>
      <c r="K2892" t="str">
        <v>Julie Anne Robinson</v>
      </c>
      <c r="L2892">
        <v>742</v>
      </c>
      <c r="M2892">
        <v>2341</v>
      </c>
      <c r="N2892">
        <v>30</v>
      </c>
      <c r="O2892">
        <v>10000</v>
      </c>
      <c r="P2892">
        <v>5.8</v>
      </c>
      <c r="R2892" t="str">
        <v>Whatever Works</v>
      </c>
      <c r="S2892">
        <v>39966</v>
      </c>
      <c r="T2892">
        <v>2009</v>
      </c>
      <c r="U2892" t="str">
        <v>2000s</v>
      </c>
      <c r="V2892" t="str">
        <v>Color</v>
      </c>
      <c r="W2892" t="str">
        <v>Comedy</v>
      </c>
      <c r="X2892" t="str">
        <v>English</v>
      </c>
      <c r="Y2892" t="str">
        <v>USA</v>
      </c>
      <c r="Z2892" t="str">
        <v>PG-13</v>
      </c>
      <c r="AA2892" t="str">
        <v>Larry David</v>
      </c>
      <c r="AB2892" t="str">
        <v>Woody Allen</v>
      </c>
      <c r="AC2892">
        <v>860</v>
      </c>
      <c r="AD2892">
        <v>2717</v>
      </c>
      <c r="AE2892">
        <v>11000</v>
      </c>
      <c r="AF2892">
        <v>10000</v>
      </c>
      <c r="AG2892">
        <v>7.2</v>
      </c>
      <c r="AH2892">
        <v>218</v>
      </c>
      <c r="AI2892">
        <v>92</v>
      </c>
      <c r="AJ2892">
        <v>5306447</v>
      </c>
    </row>
    <row r="2893" spans="1:36" x14ac:dyDescent="0.25">
      <c r="A2893" t="str">
        <v>Friday After Next</v>
      </c>
      <c r="B2893">
        <v>37311</v>
      </c>
      <c r="C2893">
        <v>2002</v>
      </c>
      <c r="D2893" t="str">
        <v>2000s</v>
      </c>
      <c r="E2893" t="str">
        <v>Color</v>
      </c>
      <c r="F2893" t="str">
        <v>Comedy</v>
      </c>
      <c r="G2893" t="str">
        <v>English</v>
      </c>
      <c r="H2893" t="str">
        <v>USA</v>
      </c>
      <c r="I2893" t="str">
        <v>R</v>
      </c>
      <c r="J2893" t="str">
        <v>John Witherspoon</v>
      </c>
      <c r="K2893" t="str">
        <v>Marcus Raboy</v>
      </c>
      <c r="L2893">
        <v>723</v>
      </c>
      <c r="M2893">
        <v>3712</v>
      </c>
      <c r="N2893">
        <v>7</v>
      </c>
      <c r="O2893">
        <v>981</v>
      </c>
      <c r="P2893">
        <v>5.8</v>
      </c>
      <c r="R2893" t="str">
        <v>Once Upon a Time in America</v>
      </c>
      <c r="S2893">
        <v>30948</v>
      </c>
      <c r="T2893">
        <v>1984</v>
      </c>
      <c r="U2893" t="str">
        <v>1980s</v>
      </c>
      <c r="V2893" t="str">
        <v>Color</v>
      </c>
      <c r="W2893" t="str">
        <v>Crime</v>
      </c>
      <c r="X2893" t="str">
        <v>English</v>
      </c>
      <c r="Y2893" t="str">
        <v>Italy</v>
      </c>
      <c r="Z2893" t="str">
        <v>R</v>
      </c>
      <c r="AA2893" t="str">
        <v>Robert De Niro</v>
      </c>
      <c r="AB2893" t="str">
        <v>Sergio Leone</v>
      </c>
      <c r="AC2893">
        <v>22000</v>
      </c>
      <c r="AD2893">
        <v>24719</v>
      </c>
      <c r="AE2893">
        <v>0</v>
      </c>
      <c r="AF2893">
        <v>12000</v>
      </c>
      <c r="AG2893">
        <v>8.4</v>
      </c>
      <c r="AH2893">
        <v>111</v>
      </c>
      <c r="AI2893">
        <v>251</v>
      </c>
      <c r="AJ2893">
        <v>5300000</v>
      </c>
    </row>
    <row r="2894" spans="1:36" x14ac:dyDescent="0.25">
      <c r="A2894" t="str">
        <v>Mickey Blue Eyes</v>
      </c>
      <c r="B2894">
        <v>36165</v>
      </c>
      <c r="C2894">
        <v>1999</v>
      </c>
      <c r="D2894" t="str">
        <v>1990s</v>
      </c>
      <c r="E2894" t="str">
        <v>Color</v>
      </c>
      <c r="F2894" t="str">
        <v>Comedy</v>
      </c>
      <c r="G2894" t="str">
        <v>English</v>
      </c>
      <c r="H2894" t="str">
        <v>UK</v>
      </c>
      <c r="I2894" t="str">
        <v>PG-13</v>
      </c>
      <c r="J2894" t="str">
        <v>Jeanne Tripplehorn</v>
      </c>
      <c r="K2894" t="str">
        <v>Kelly Makin</v>
      </c>
      <c r="L2894">
        <v>711</v>
      </c>
      <c r="M2894">
        <v>2913</v>
      </c>
      <c r="N2894">
        <v>6</v>
      </c>
      <c r="O2894">
        <v>445</v>
      </c>
      <c r="P2894">
        <v>5.8</v>
      </c>
      <c r="R2894" t="str">
        <v>Hollywood Shuffle</v>
      </c>
      <c r="S2894">
        <v>31888</v>
      </c>
      <c r="T2894">
        <v>1987</v>
      </c>
      <c r="U2894" t="str">
        <v>1980s</v>
      </c>
      <c r="V2894" t="str">
        <v>Color</v>
      </c>
      <c r="W2894" t="str">
        <v>Comedy</v>
      </c>
      <c r="X2894" t="str">
        <v>English</v>
      </c>
      <c r="Y2894" t="str">
        <v>USA</v>
      </c>
      <c r="Z2894" t="str">
        <v>R</v>
      </c>
      <c r="AA2894" t="str">
        <v>Robert Townsend</v>
      </c>
      <c r="AB2894" t="str">
        <v>Robert Townsend</v>
      </c>
      <c r="AC2894">
        <v>467</v>
      </c>
      <c r="AD2894">
        <v>1431</v>
      </c>
      <c r="AE2894">
        <v>467</v>
      </c>
      <c r="AF2894">
        <v>471</v>
      </c>
      <c r="AG2894">
        <v>7</v>
      </c>
      <c r="AH2894">
        <v>21</v>
      </c>
      <c r="AI2894">
        <v>81</v>
      </c>
      <c r="AJ2894">
        <v>5228617</v>
      </c>
    </row>
    <row r="2895" spans="1:36" x14ac:dyDescent="0.25">
      <c r="A2895" t="str">
        <v>Conan the Destroyer</v>
      </c>
      <c r="B2895">
        <v>30847</v>
      </c>
      <c r="C2895">
        <v>1984</v>
      </c>
      <c r="D2895" t="str">
        <v>1980s</v>
      </c>
      <c r="E2895" t="str">
        <v>Color</v>
      </c>
      <c r="F2895" t="str">
        <v>Action</v>
      </c>
      <c r="G2895" t="str">
        <v>English</v>
      </c>
      <c r="H2895" t="str">
        <v>USA</v>
      </c>
      <c r="I2895" t="str">
        <v>PG</v>
      </c>
      <c r="J2895" t="str">
        <v>Mako</v>
      </c>
      <c r="K2895" t="str">
        <v>Richard Fleischer</v>
      </c>
      <c r="L2895">
        <v>691</v>
      </c>
      <c r="M2895">
        <v>2481</v>
      </c>
      <c r="N2895">
        <v>130</v>
      </c>
      <c r="O2895">
        <v>2000</v>
      </c>
      <c r="P2895">
        <v>5.8</v>
      </c>
      <c r="R2895" t="str">
        <v>The In Crowd</v>
      </c>
      <c r="S2895">
        <v>36572</v>
      </c>
      <c r="T2895">
        <v>2000</v>
      </c>
      <c r="U2895" t="str">
        <v>2000s</v>
      </c>
      <c r="V2895" t="str">
        <v>Black and White</v>
      </c>
      <c r="W2895" t="str">
        <v>Drama</v>
      </c>
      <c r="X2895" t="str">
        <v>English</v>
      </c>
      <c r="Y2895" t="str">
        <v>USA</v>
      </c>
      <c r="Z2895" t="str">
        <v>PG-13</v>
      </c>
      <c r="AA2895" t="str">
        <v>Matthew Settle</v>
      </c>
      <c r="AB2895" t="str">
        <v>Mary Lambert</v>
      </c>
      <c r="AC2895">
        <v>477</v>
      </c>
      <c r="AD2895">
        <v>2312</v>
      </c>
      <c r="AE2895">
        <v>52</v>
      </c>
      <c r="AF2895">
        <v>157</v>
      </c>
      <c r="AG2895">
        <v>4.5999999999999996</v>
      </c>
      <c r="AH2895">
        <v>49</v>
      </c>
      <c r="AI2895">
        <v>105</v>
      </c>
      <c r="AJ2895">
        <v>5217498</v>
      </c>
    </row>
    <row r="2896" spans="1:36" x14ac:dyDescent="0.25">
      <c r="A2896" t="str">
        <v>Molly</v>
      </c>
      <c r="B2896">
        <v>36394</v>
      </c>
      <c r="C2896">
        <v>1999</v>
      </c>
      <c r="D2896" t="str">
        <v>1990s</v>
      </c>
      <c r="E2896" t="str">
        <v>Color</v>
      </c>
      <c r="F2896" t="str">
        <v>Comedy</v>
      </c>
      <c r="G2896" t="str">
        <v>English</v>
      </c>
      <c r="H2896" t="str">
        <v>USA</v>
      </c>
      <c r="I2896" t="str">
        <v>PG-13</v>
      </c>
      <c r="J2896" t="str">
        <v>Elaine Hendrix</v>
      </c>
      <c r="K2896" t="str">
        <v>John Duigan</v>
      </c>
      <c r="L2896">
        <v>670</v>
      </c>
      <c r="M2896">
        <v>1562</v>
      </c>
      <c r="N2896">
        <v>18</v>
      </c>
      <c r="O2896">
        <v>284</v>
      </c>
      <c r="P2896">
        <v>5.8</v>
      </c>
      <c r="R2896" t="str">
        <v>Bandslam</v>
      </c>
      <c r="S2896">
        <v>39956</v>
      </c>
      <c r="T2896">
        <v>2009</v>
      </c>
      <c r="U2896" t="str">
        <v>2000s</v>
      </c>
      <c r="V2896" t="str">
        <v>Color</v>
      </c>
      <c r="W2896" t="str">
        <v>Comedy</v>
      </c>
      <c r="X2896" t="str">
        <v>English</v>
      </c>
      <c r="Y2896" t="str">
        <v>USA</v>
      </c>
      <c r="Z2896" t="str">
        <v>PG</v>
      </c>
      <c r="AA2896" t="str">
        <v>Scott Porter</v>
      </c>
      <c r="AB2896" t="str">
        <v>Todd Graff</v>
      </c>
      <c r="AC2896">
        <v>690</v>
      </c>
      <c r="AD2896">
        <v>1573</v>
      </c>
      <c r="AE2896">
        <v>650</v>
      </c>
      <c r="AF2896">
        <v>1000</v>
      </c>
      <c r="AG2896">
        <v>6.4</v>
      </c>
      <c r="AH2896">
        <v>79</v>
      </c>
      <c r="AI2896">
        <v>111</v>
      </c>
      <c r="AJ2896">
        <v>5205343</v>
      </c>
    </row>
    <row r="2897" spans="1:36" x14ac:dyDescent="0.25">
      <c r="A2897" t="str">
        <v>Timecop</v>
      </c>
      <c r="B2897">
        <v>34418</v>
      </c>
      <c r="C2897">
        <v>1994</v>
      </c>
      <c r="D2897" t="str">
        <v>1990s</v>
      </c>
      <c r="E2897" t="str">
        <v>Color</v>
      </c>
      <c r="F2897" t="str">
        <v>Action</v>
      </c>
      <c r="G2897" t="str">
        <v>English</v>
      </c>
      <c r="H2897" t="str">
        <v>Canada</v>
      </c>
      <c r="I2897" t="str">
        <v>R</v>
      </c>
      <c r="J2897" t="str">
        <v>Mia Sara</v>
      </c>
      <c r="K2897" t="str">
        <v>Peter Hyams</v>
      </c>
      <c r="L2897">
        <v>664</v>
      </c>
      <c r="M2897">
        <v>2010</v>
      </c>
      <c r="N2897">
        <v>0</v>
      </c>
      <c r="O2897">
        <v>0</v>
      </c>
      <c r="P2897">
        <v>5.8</v>
      </c>
      <c r="R2897" t="str">
        <v>Formula 51</v>
      </c>
      <c r="S2897">
        <v>37217</v>
      </c>
      <c r="T2897">
        <v>2001</v>
      </c>
      <c r="U2897" t="str">
        <v>2000s</v>
      </c>
      <c r="V2897" t="str">
        <v>Color</v>
      </c>
      <c r="W2897" t="str">
        <v>Action</v>
      </c>
      <c r="X2897" t="str">
        <v>English</v>
      </c>
      <c r="Y2897" t="str">
        <v>UK</v>
      </c>
      <c r="Z2897" t="str">
        <v>R</v>
      </c>
      <c r="AA2897" t="str">
        <v>Meat Loaf</v>
      </c>
      <c r="AB2897" t="str">
        <v>Ronny Yu</v>
      </c>
      <c r="AC2897">
        <v>783</v>
      </c>
      <c r="AD2897">
        <v>1044</v>
      </c>
      <c r="AE2897">
        <v>31</v>
      </c>
      <c r="AF2897">
        <v>0</v>
      </c>
      <c r="AG2897">
        <v>6.3</v>
      </c>
      <c r="AH2897">
        <v>95</v>
      </c>
      <c r="AI2897">
        <v>93</v>
      </c>
      <c r="AJ2897">
        <v>5204007</v>
      </c>
    </row>
    <row r="2898" spans="1:36" x14ac:dyDescent="0.25">
      <c r="A2898" t="str">
        <v>Dante's Peak</v>
      </c>
      <c r="B2898">
        <v>35660</v>
      </c>
      <c r="C2898">
        <v>1997</v>
      </c>
      <c r="D2898" t="str">
        <v>1990s</v>
      </c>
      <c r="E2898" t="str">
        <v>Color</v>
      </c>
      <c r="F2898" t="str">
        <v>Action</v>
      </c>
      <c r="G2898" t="str">
        <v>English</v>
      </c>
      <c r="H2898" t="str">
        <v>USA</v>
      </c>
      <c r="I2898" t="str">
        <v>PG-13</v>
      </c>
      <c r="J2898" t="str">
        <v>Jamie RenÃ©e Smith</v>
      </c>
      <c r="K2898" t="str">
        <v>Roger Donaldson</v>
      </c>
      <c r="L2898">
        <v>650</v>
      </c>
      <c r="M2898">
        <v>1569</v>
      </c>
      <c r="N2898">
        <v>79</v>
      </c>
      <c r="O2898">
        <v>0</v>
      </c>
      <c r="P2898">
        <v>5.8</v>
      </c>
      <c r="R2898" t="str">
        <v>Alone in the Dark</v>
      </c>
      <c r="S2898">
        <v>38455</v>
      </c>
      <c r="T2898">
        <v>2005</v>
      </c>
      <c r="U2898" t="str">
        <v>2000s</v>
      </c>
      <c r="V2898" t="str">
        <v>Color</v>
      </c>
      <c r="W2898" t="str">
        <v>Horror</v>
      </c>
      <c r="X2898" t="str">
        <v>English</v>
      </c>
      <c r="Y2898" t="str">
        <v>Canada</v>
      </c>
      <c r="Z2898" t="str">
        <v>R</v>
      </c>
      <c r="AA2898" t="str">
        <v>Catherine Lough Haggquist</v>
      </c>
      <c r="AB2898" t="str">
        <v>Uwe Boll</v>
      </c>
      <c r="AC2898">
        <v>310</v>
      </c>
      <c r="AD2898">
        <v>838</v>
      </c>
      <c r="AE2898">
        <v>892</v>
      </c>
      <c r="AF2898">
        <v>1000</v>
      </c>
      <c r="AG2898">
        <v>2.2999999999999998</v>
      </c>
      <c r="AH2898">
        <v>148</v>
      </c>
      <c r="AI2898">
        <v>94</v>
      </c>
      <c r="AJ2898">
        <v>5132655</v>
      </c>
    </row>
    <row r="2899" spans="1:36" x14ac:dyDescent="0.25">
      <c r="A2899" t="str">
        <v>The Net</v>
      </c>
      <c r="B2899">
        <v>34896</v>
      </c>
      <c r="C2899">
        <v>1995</v>
      </c>
      <c r="D2899" t="str">
        <v>1990s</v>
      </c>
      <c r="E2899" t="str">
        <v>Color</v>
      </c>
      <c r="F2899" t="str">
        <v>Action</v>
      </c>
      <c r="G2899" t="str">
        <v>English</v>
      </c>
      <c r="H2899" t="str">
        <v>USA</v>
      </c>
      <c r="I2899" t="str">
        <v>PG-13</v>
      </c>
      <c r="J2899" t="str">
        <v>Ken Howard</v>
      </c>
      <c r="K2899" t="str">
        <v>Irwin Winkler</v>
      </c>
      <c r="L2899">
        <v>649</v>
      </c>
      <c r="M2899">
        <v>1725</v>
      </c>
      <c r="N2899">
        <v>34</v>
      </c>
      <c r="O2899">
        <v>0</v>
      </c>
      <c r="P2899">
        <v>5.8</v>
      </c>
      <c r="R2899" t="str">
        <v>Exotica</v>
      </c>
      <c r="S2899">
        <v>34336</v>
      </c>
      <c r="T2899">
        <v>1994</v>
      </c>
      <c r="U2899" t="str">
        <v>1990s</v>
      </c>
      <c r="V2899" t="str">
        <v>Color</v>
      </c>
      <c r="W2899" t="str">
        <v>Drama</v>
      </c>
      <c r="X2899" t="str">
        <v>English</v>
      </c>
      <c r="Y2899" t="str">
        <v>Canada</v>
      </c>
      <c r="Z2899" t="str">
        <v>R</v>
      </c>
      <c r="AA2899" t="str">
        <v>Bruce Greenwood</v>
      </c>
      <c r="AB2899" t="str">
        <v>Atom Egoyan</v>
      </c>
      <c r="AC2899">
        <v>991</v>
      </c>
      <c r="AD2899">
        <v>2990</v>
      </c>
      <c r="AE2899">
        <v>460</v>
      </c>
      <c r="AF2899">
        <v>619</v>
      </c>
      <c r="AG2899">
        <v>7.2</v>
      </c>
      <c r="AH2899">
        <v>53</v>
      </c>
      <c r="AI2899">
        <v>103</v>
      </c>
      <c r="AJ2899">
        <v>5132222</v>
      </c>
    </row>
    <row r="2900" spans="1:36" x14ac:dyDescent="0.25">
      <c r="A2900" t="str">
        <v>Paranormal Activity 3</v>
      </c>
      <c r="B2900">
        <v>40790</v>
      </c>
      <c r="C2900">
        <v>2011</v>
      </c>
      <c r="D2900" t="str">
        <v>2010s</v>
      </c>
      <c r="E2900" t="str">
        <v>Color</v>
      </c>
      <c r="F2900" t="str">
        <v>Horror</v>
      </c>
      <c r="G2900" t="str">
        <v>English</v>
      </c>
      <c r="H2900" t="str">
        <v>USA</v>
      </c>
      <c r="I2900" t="str">
        <v>R</v>
      </c>
      <c r="J2900" t="str">
        <v>Johanna Braddy</v>
      </c>
      <c r="K2900" t="str">
        <v>Henry Joost</v>
      </c>
      <c r="L2900">
        <v>581</v>
      </c>
      <c r="M2900">
        <v>2371</v>
      </c>
      <c r="N2900">
        <v>24</v>
      </c>
      <c r="O2900">
        <v>24000</v>
      </c>
      <c r="P2900">
        <v>5.8</v>
      </c>
      <c r="R2900" t="str">
        <v>The World's Fastest Indian</v>
      </c>
      <c r="S2900">
        <v>38462</v>
      </c>
      <c r="T2900">
        <v>2005</v>
      </c>
      <c r="U2900" t="str">
        <v>2000s</v>
      </c>
      <c r="V2900" t="str">
        <v>Color</v>
      </c>
      <c r="W2900" t="str">
        <v>Biography</v>
      </c>
      <c r="X2900" t="str">
        <v>English</v>
      </c>
      <c r="Y2900" t="str">
        <v>New Zealand</v>
      </c>
      <c r="Z2900" t="str">
        <v>PG-13</v>
      </c>
      <c r="AA2900" t="str">
        <v>Anthony Hopkins</v>
      </c>
      <c r="AB2900" t="str">
        <v>Roger Donaldson</v>
      </c>
      <c r="AC2900">
        <v>12000</v>
      </c>
      <c r="AD2900">
        <v>12574</v>
      </c>
      <c r="AE2900">
        <v>79</v>
      </c>
      <c r="AF2900">
        <v>11000</v>
      </c>
      <c r="AG2900">
        <v>7.9</v>
      </c>
      <c r="AH2900">
        <v>126</v>
      </c>
      <c r="AI2900">
        <v>127</v>
      </c>
      <c r="AJ2900">
        <v>5128124</v>
      </c>
    </row>
    <row r="2901" spans="1:36" x14ac:dyDescent="0.25">
      <c r="A2901" t="str">
        <v>Just Visiting</v>
      </c>
      <c r="B2901">
        <v>36918</v>
      </c>
      <c r="C2901">
        <v>2001</v>
      </c>
      <c r="D2901" t="str">
        <v>2000s</v>
      </c>
      <c r="E2901" t="str">
        <v>Color</v>
      </c>
      <c r="F2901" t="str">
        <v>Comedy</v>
      </c>
      <c r="G2901" t="str">
        <v>English</v>
      </c>
      <c r="H2901" t="str">
        <v>France</v>
      </c>
      <c r="I2901" t="str">
        <v>PG-13</v>
      </c>
      <c r="J2901" t="str">
        <v>Bridgette Wilson-Sampras</v>
      </c>
      <c r="K2901" t="str">
        <v>Jean-Marie PoirÃ©</v>
      </c>
      <c r="L2901">
        <v>545</v>
      </c>
      <c r="M2901">
        <v>1149</v>
      </c>
      <c r="N2901">
        <v>8</v>
      </c>
      <c r="O2901">
        <v>565</v>
      </c>
      <c r="P2901">
        <v>5.8</v>
      </c>
      <c r="R2901" t="str">
        <v>Gossip</v>
      </c>
      <c r="S2901">
        <v>36734</v>
      </c>
      <c r="T2901">
        <v>2000</v>
      </c>
      <c r="U2901" t="str">
        <v>2000s</v>
      </c>
      <c r="V2901" t="str">
        <v>Color</v>
      </c>
      <c r="W2901" t="str">
        <v>Drama</v>
      </c>
      <c r="X2901" t="str">
        <v>English</v>
      </c>
      <c r="Y2901" t="str">
        <v>USA</v>
      </c>
      <c r="Z2901" t="str">
        <v>R</v>
      </c>
      <c r="AA2901" t="str">
        <v>Norman Reedus</v>
      </c>
      <c r="AB2901" t="str">
        <v>Davis Guggenheim</v>
      </c>
      <c r="AC2901">
        <v>12000</v>
      </c>
      <c r="AD2901">
        <v>12776</v>
      </c>
      <c r="AE2901">
        <v>49</v>
      </c>
      <c r="AF2901">
        <v>853</v>
      </c>
      <c r="AG2901">
        <v>5.9</v>
      </c>
      <c r="AH2901">
        <v>63</v>
      </c>
      <c r="AI2901">
        <v>90</v>
      </c>
      <c r="AJ2901">
        <v>5108820</v>
      </c>
    </row>
    <row r="2902" spans="1:36" x14ac:dyDescent="0.25">
      <c r="A2902" t="str">
        <v>One to Another</v>
      </c>
      <c r="B2902">
        <v>38776</v>
      </c>
      <c r="C2902">
        <v>2006</v>
      </c>
      <c r="D2902" t="str">
        <v>2000s</v>
      </c>
      <c r="E2902" t="str">
        <v>Color</v>
      </c>
      <c r="F2902" t="str">
        <v>Drama</v>
      </c>
      <c r="G2902" t="str">
        <v>French</v>
      </c>
      <c r="H2902" t="str">
        <v>France</v>
      </c>
      <c r="I2902" t="str">
        <v>Unrated</v>
      </c>
      <c r="J2902" t="str">
        <v>Karl E. Landler</v>
      </c>
      <c r="K2902" t="str">
        <v>Pascal Arnold</v>
      </c>
      <c r="L2902">
        <v>533</v>
      </c>
      <c r="M2902">
        <v>1082</v>
      </c>
      <c r="N2902">
        <v>0</v>
      </c>
      <c r="O2902">
        <v>104</v>
      </c>
      <c r="P2902">
        <v>5.8</v>
      </c>
      <c r="R2902" t="str">
        <v>The Hotel New Hampshire</v>
      </c>
      <c r="S2902">
        <v>30960</v>
      </c>
      <c r="T2902">
        <v>1984</v>
      </c>
      <c r="U2902" t="str">
        <v>1980s</v>
      </c>
      <c r="V2902" t="str">
        <v>Color</v>
      </c>
      <c r="W2902" t="str">
        <v>Comedy</v>
      </c>
      <c r="X2902" t="str">
        <v>English</v>
      </c>
      <c r="Y2902" t="str">
        <v>UK</v>
      </c>
      <c r="Z2902" t="str">
        <v>R</v>
      </c>
      <c r="AA2902" t="str">
        <v>Joely Richardson</v>
      </c>
      <c r="AB2902" t="str">
        <v>Tony Richardson</v>
      </c>
      <c r="AC2902">
        <v>584</v>
      </c>
      <c r="AD2902">
        <v>2024</v>
      </c>
      <c r="AE2902">
        <v>62</v>
      </c>
      <c r="AF2902">
        <v>345</v>
      </c>
      <c r="AG2902">
        <v>6</v>
      </c>
      <c r="AH2902">
        <v>9</v>
      </c>
      <c r="AI2902">
        <v>109</v>
      </c>
      <c r="AJ2902">
        <v>5100000</v>
      </c>
    </row>
    <row r="2903" spans="1:36" x14ac:dyDescent="0.25">
      <c r="A2903" t="str">
        <v>Nine</v>
      </c>
      <c r="B2903">
        <v>40135</v>
      </c>
      <c r="C2903">
        <v>2009</v>
      </c>
      <c r="D2903" t="str">
        <v>2000s</v>
      </c>
      <c r="E2903" t="str">
        <v>Black and White</v>
      </c>
      <c r="F2903" t="str">
        <v>Drama</v>
      </c>
      <c r="G2903" t="str">
        <v>English</v>
      </c>
      <c r="H2903" t="str">
        <v>USA</v>
      </c>
      <c r="I2903" t="str">
        <v>PG-13</v>
      </c>
      <c r="J2903" t="str">
        <v>Fergie</v>
      </c>
      <c r="K2903" t="str">
        <v>Rob Marshall</v>
      </c>
      <c r="L2903">
        <v>529</v>
      </c>
      <c r="M2903">
        <v>619</v>
      </c>
      <c r="N2903">
        <v>252</v>
      </c>
      <c r="O2903">
        <v>0</v>
      </c>
      <c r="P2903">
        <v>5.8</v>
      </c>
      <c r="R2903" t="str">
        <v>Celebrity</v>
      </c>
      <c r="S2903">
        <v>36107</v>
      </c>
      <c r="T2903">
        <v>1998</v>
      </c>
      <c r="U2903" t="str">
        <v>1990s</v>
      </c>
      <c r="V2903" t="str">
        <v>Black and White</v>
      </c>
      <c r="W2903" t="str">
        <v>Comedy</v>
      </c>
      <c r="X2903" t="str">
        <v>English</v>
      </c>
      <c r="Y2903" t="str">
        <v>USA</v>
      </c>
      <c r="Z2903" t="str">
        <v>R</v>
      </c>
      <c r="AA2903" t="str">
        <v>Melanie Griffith</v>
      </c>
      <c r="AB2903" t="str">
        <v>Woody Allen</v>
      </c>
      <c r="AC2903">
        <v>537</v>
      </c>
      <c r="AD2903">
        <v>943</v>
      </c>
      <c r="AE2903">
        <v>11000</v>
      </c>
      <c r="AF2903">
        <v>652</v>
      </c>
      <c r="AG2903">
        <v>6.3</v>
      </c>
      <c r="AH2903">
        <v>114</v>
      </c>
      <c r="AI2903">
        <v>113</v>
      </c>
      <c r="AJ2903">
        <v>5032496</v>
      </c>
    </row>
    <row r="2904" spans="1:36" x14ac:dyDescent="0.25">
      <c r="A2904" t="str">
        <v>Into the Storm</v>
      </c>
      <c r="B2904">
        <v>41827</v>
      </c>
      <c r="C2904">
        <v>2014</v>
      </c>
      <c r="D2904" t="str">
        <v>2010s</v>
      </c>
      <c r="E2904" t="str">
        <v>Color</v>
      </c>
      <c r="F2904" t="str">
        <v>Action</v>
      </c>
      <c r="G2904" t="str">
        <v>English</v>
      </c>
      <c r="H2904" t="str">
        <v>USA</v>
      </c>
      <c r="I2904" t="str">
        <v>PG-13</v>
      </c>
      <c r="J2904" t="str">
        <v>Matt Walsh</v>
      </c>
      <c r="K2904" t="str">
        <v>Steven Quale</v>
      </c>
      <c r="L2904">
        <v>490</v>
      </c>
      <c r="M2904">
        <v>1367</v>
      </c>
      <c r="N2904">
        <v>77</v>
      </c>
      <c r="O2904">
        <v>15000</v>
      </c>
      <c r="P2904">
        <v>5.8</v>
      </c>
      <c r="R2904" t="str">
        <v>Three Burials</v>
      </c>
      <c r="S2904">
        <v>38688</v>
      </c>
      <c r="T2904">
        <v>2005</v>
      </c>
      <c r="U2904" t="str">
        <v>2000s</v>
      </c>
      <c r="V2904" t="str">
        <v>Color</v>
      </c>
      <c r="W2904" t="str">
        <v>Adventure</v>
      </c>
      <c r="X2904" t="str">
        <v>English</v>
      </c>
      <c r="Y2904" t="str">
        <v>France</v>
      </c>
      <c r="Z2904" t="str">
        <v>R</v>
      </c>
      <c r="AA2904" t="str">
        <v>Levon Helm</v>
      </c>
      <c r="AB2904" t="str">
        <v>Tommy Lee Jones</v>
      </c>
      <c r="AC2904">
        <v>572</v>
      </c>
      <c r="AD2904">
        <v>1627</v>
      </c>
      <c r="AE2904">
        <v>0</v>
      </c>
      <c r="AF2904">
        <v>0</v>
      </c>
      <c r="AG2904">
        <v>7.5</v>
      </c>
      <c r="AH2904">
        <v>172</v>
      </c>
      <c r="AI2904">
        <v>107</v>
      </c>
      <c r="AJ2904">
        <v>5023275</v>
      </c>
    </row>
    <row r="2905" spans="1:36" x14ac:dyDescent="0.25">
      <c r="A2905" t="str">
        <v>September Dawn</v>
      </c>
      <c r="B2905">
        <v>39397</v>
      </c>
      <c r="C2905">
        <v>2007</v>
      </c>
      <c r="D2905" t="str">
        <v>2000s</v>
      </c>
      <c r="E2905" t="str">
        <v>Color</v>
      </c>
      <c r="F2905" t="str">
        <v>Drama</v>
      </c>
      <c r="G2905" t="str">
        <v>Unknown</v>
      </c>
      <c r="H2905" t="str">
        <v>USA</v>
      </c>
      <c r="I2905" t="str">
        <v>R</v>
      </c>
      <c r="J2905" t="str">
        <v>Jon Gries</v>
      </c>
      <c r="K2905" t="str">
        <v>Christopher Cain</v>
      </c>
      <c r="L2905">
        <v>482</v>
      </c>
      <c r="M2905">
        <v>1526</v>
      </c>
      <c r="N2905">
        <v>58</v>
      </c>
      <c r="O2905">
        <v>411</v>
      </c>
      <c r="P2905">
        <v>5.8</v>
      </c>
      <c r="R2905" t="str">
        <v>Woman on Top</v>
      </c>
      <c r="S2905">
        <v>36851</v>
      </c>
      <c r="T2905">
        <v>2000</v>
      </c>
      <c r="U2905" t="str">
        <v>2000s</v>
      </c>
      <c r="V2905" t="str">
        <v>Color</v>
      </c>
      <c r="W2905" t="str">
        <v>Comedy</v>
      </c>
      <c r="X2905" t="str">
        <v>English</v>
      </c>
      <c r="Y2905" t="str">
        <v>USA</v>
      </c>
      <c r="Z2905" t="str">
        <v>R</v>
      </c>
      <c r="AA2905" t="str">
        <v>Harold Perrineau</v>
      </c>
      <c r="AB2905" t="str">
        <v>Fina Torres</v>
      </c>
      <c r="AC2905">
        <v>1000</v>
      </c>
      <c r="AD2905">
        <v>2687</v>
      </c>
      <c r="AE2905">
        <v>26</v>
      </c>
      <c r="AF2905">
        <v>859</v>
      </c>
      <c r="AG2905">
        <v>5.3</v>
      </c>
      <c r="AH2905">
        <v>72</v>
      </c>
      <c r="AI2905">
        <v>92</v>
      </c>
      <c r="AJ2905">
        <v>5018450</v>
      </c>
    </row>
    <row r="2906" spans="1:36" x14ac:dyDescent="0.25">
      <c r="A2906" t="str">
        <v>BrÃ¼no</v>
      </c>
      <c r="B2906">
        <v>40089</v>
      </c>
      <c r="C2906">
        <v>2009</v>
      </c>
      <c r="D2906" t="str">
        <v>2000s</v>
      </c>
      <c r="E2906" t="str">
        <v>Color</v>
      </c>
      <c r="F2906" t="str">
        <v>Comedy</v>
      </c>
      <c r="G2906" t="str">
        <v>English</v>
      </c>
      <c r="H2906" t="str">
        <v>USA</v>
      </c>
      <c r="I2906" t="str">
        <v>R</v>
      </c>
      <c r="J2906" t="str">
        <v>Bono</v>
      </c>
      <c r="K2906" t="str">
        <v>Larry Charles</v>
      </c>
      <c r="L2906">
        <v>468</v>
      </c>
      <c r="M2906">
        <v>2134</v>
      </c>
      <c r="N2906">
        <v>119</v>
      </c>
      <c r="O2906">
        <v>0</v>
      </c>
      <c r="P2906">
        <v>5.8</v>
      </c>
      <c r="R2906" t="str">
        <v>Moon</v>
      </c>
      <c r="S2906">
        <v>40006</v>
      </c>
      <c r="T2906">
        <v>2009</v>
      </c>
      <c r="U2906" t="str">
        <v>2000s</v>
      </c>
      <c r="V2906" t="str">
        <v>Color</v>
      </c>
      <c r="W2906" t="str">
        <v>Drama</v>
      </c>
      <c r="X2906" t="str">
        <v>English</v>
      </c>
      <c r="Y2906" t="str">
        <v>UK</v>
      </c>
      <c r="Z2906" t="str">
        <v>R</v>
      </c>
      <c r="AA2906" t="str">
        <v>Kevin Spacey</v>
      </c>
      <c r="AB2906" t="str">
        <v>Duncan Jones</v>
      </c>
      <c r="AC2906">
        <v>18000</v>
      </c>
      <c r="AD2906">
        <v>19404</v>
      </c>
      <c r="AE2906">
        <v>0</v>
      </c>
      <c r="AF2906">
        <v>47000</v>
      </c>
      <c r="AG2906">
        <v>7.9</v>
      </c>
      <c r="AH2906">
        <v>415</v>
      </c>
      <c r="AI2906">
        <v>97</v>
      </c>
      <c r="AJ2906">
        <v>5009677</v>
      </c>
    </row>
    <row r="2907" spans="1:36" x14ac:dyDescent="0.25">
      <c r="A2907" t="str">
        <v>Final Destination 3</v>
      </c>
      <c r="B2907">
        <v>38914</v>
      </c>
      <c r="C2907">
        <v>2006</v>
      </c>
      <c r="D2907" t="str">
        <v>2000s</v>
      </c>
      <c r="E2907" t="str">
        <v>Color</v>
      </c>
      <c r="F2907" t="str">
        <v>Horror</v>
      </c>
      <c r="G2907" t="str">
        <v>English</v>
      </c>
      <c r="H2907" t="str">
        <v>Germany</v>
      </c>
      <c r="I2907" t="str">
        <v>R</v>
      </c>
      <c r="J2907" t="str">
        <v>Chelan Simmons</v>
      </c>
      <c r="K2907" t="str">
        <v>James Wong</v>
      </c>
      <c r="L2907">
        <v>440</v>
      </c>
      <c r="M2907">
        <v>2420</v>
      </c>
      <c r="N2907">
        <v>70</v>
      </c>
      <c r="O2907">
        <v>0</v>
      </c>
      <c r="P2907">
        <v>5.8</v>
      </c>
      <c r="R2907" t="str">
        <v>Birth</v>
      </c>
      <c r="S2907">
        <v>38267</v>
      </c>
      <c r="T2907">
        <v>2004</v>
      </c>
      <c r="U2907" t="str">
        <v>2000s</v>
      </c>
      <c r="V2907" t="str">
        <v>Color</v>
      </c>
      <c r="W2907" t="str">
        <v>Drama</v>
      </c>
      <c r="X2907" t="str">
        <v>English</v>
      </c>
      <c r="Y2907" t="str">
        <v>USA</v>
      </c>
      <c r="Z2907" t="str">
        <v>R</v>
      </c>
      <c r="AA2907" t="str">
        <v>Cameron Bright</v>
      </c>
      <c r="AB2907" t="str">
        <v>Jonathan Glazer</v>
      </c>
      <c r="AC2907">
        <v>829</v>
      </c>
      <c r="AD2907">
        <v>2295</v>
      </c>
      <c r="AE2907">
        <v>143</v>
      </c>
      <c r="AF2907">
        <v>0</v>
      </c>
      <c r="AG2907">
        <v>6.1</v>
      </c>
      <c r="AH2907">
        <v>167</v>
      </c>
      <c r="AI2907">
        <v>100</v>
      </c>
      <c r="AJ2907">
        <v>5005883</v>
      </c>
    </row>
    <row r="2908" spans="1:36" x14ac:dyDescent="0.25">
      <c r="A2908" t="str">
        <v>School Daze</v>
      </c>
      <c r="B2908">
        <v>32455</v>
      </c>
      <c r="C2908">
        <v>1988</v>
      </c>
      <c r="D2908" t="str">
        <v>1980s</v>
      </c>
      <c r="E2908" t="str">
        <v>Color</v>
      </c>
      <c r="F2908" t="str">
        <v>Comedy</v>
      </c>
      <c r="G2908" t="str">
        <v>English</v>
      </c>
      <c r="H2908" t="str">
        <v>USA</v>
      </c>
      <c r="I2908" t="str">
        <v>R</v>
      </c>
      <c r="J2908" t="str">
        <v>Tisha Campbell-Martin</v>
      </c>
      <c r="K2908" t="str">
        <v>Spike Lee</v>
      </c>
      <c r="L2908">
        <v>413</v>
      </c>
      <c r="M2908">
        <v>1284</v>
      </c>
      <c r="N2908">
        <v>0</v>
      </c>
      <c r="O2908">
        <v>624</v>
      </c>
      <c r="P2908">
        <v>5.8</v>
      </c>
      <c r="R2908" t="str">
        <v>I Am Love</v>
      </c>
      <c r="S2908">
        <v>40030</v>
      </c>
      <c r="T2908">
        <v>2009</v>
      </c>
      <c r="U2908" t="str">
        <v>2000s</v>
      </c>
      <c r="V2908" t="str">
        <v>Color</v>
      </c>
      <c r="W2908" t="str">
        <v>Drama</v>
      </c>
      <c r="X2908" t="str">
        <v>Italian</v>
      </c>
      <c r="Y2908" t="str">
        <v>Italy</v>
      </c>
      <c r="Z2908" t="str">
        <v>R</v>
      </c>
      <c r="AA2908" t="str">
        <v>Flavio Parenti</v>
      </c>
      <c r="AB2908" t="str">
        <v>Luca Guadagnino</v>
      </c>
      <c r="AC2908">
        <v>144</v>
      </c>
      <c r="AD2908">
        <v>474</v>
      </c>
      <c r="AE2908">
        <v>64</v>
      </c>
      <c r="AF2908">
        <v>0</v>
      </c>
      <c r="AG2908">
        <v>7</v>
      </c>
      <c r="AH2908">
        <v>181</v>
      </c>
      <c r="AI2908">
        <v>120</v>
      </c>
      <c r="AJ2908">
        <v>5004648</v>
      </c>
    </row>
    <row r="2909" spans="1:36" x14ac:dyDescent="0.25">
      <c r="A2909" t="str">
        <v>The Guilt Trip</v>
      </c>
      <c r="B2909">
        <v>41045</v>
      </c>
      <c r="C2909">
        <v>2012</v>
      </c>
      <c r="D2909" t="str">
        <v>2010s</v>
      </c>
      <c r="E2909" t="str">
        <v>Color</v>
      </c>
      <c r="F2909" t="str">
        <v>Comedy</v>
      </c>
      <c r="G2909" t="str">
        <v>English</v>
      </c>
      <c r="H2909" t="str">
        <v>USA</v>
      </c>
      <c r="I2909" t="str">
        <v>PG-13</v>
      </c>
      <c r="J2909" t="str">
        <v>Miriam Margolyes</v>
      </c>
      <c r="K2909" t="str">
        <v>Anne Fletcher</v>
      </c>
      <c r="L2909">
        <v>405</v>
      </c>
      <c r="M2909">
        <v>1070</v>
      </c>
      <c r="N2909">
        <v>98</v>
      </c>
      <c r="O2909">
        <v>0</v>
      </c>
      <c r="P2909">
        <v>5.8</v>
      </c>
      <c r="R2909" t="str">
        <v>Bubble Boy</v>
      </c>
      <c r="S2909">
        <v>36964</v>
      </c>
      <c r="T2909">
        <v>2001</v>
      </c>
      <c r="U2909" t="str">
        <v>2000s</v>
      </c>
      <c r="V2909" t="str">
        <v>Color</v>
      </c>
      <c r="W2909" t="str">
        <v>Adventure</v>
      </c>
      <c r="X2909" t="str">
        <v>English</v>
      </c>
      <c r="Y2909" t="str">
        <v>USA</v>
      </c>
      <c r="Z2909" t="str">
        <v>PG-13</v>
      </c>
      <c r="AA2909" t="str">
        <v>Jake Gyllenhaal</v>
      </c>
      <c r="AB2909" t="str">
        <v>Blair Hayes</v>
      </c>
      <c r="AC2909">
        <v>15000</v>
      </c>
      <c r="AD2909">
        <v>18864</v>
      </c>
      <c r="AE2909">
        <v>2</v>
      </c>
      <c r="AF2909">
        <v>0</v>
      </c>
      <c r="AG2909">
        <v>5.6</v>
      </c>
      <c r="AH2909">
        <v>47</v>
      </c>
      <c r="AI2909">
        <v>84</v>
      </c>
      <c r="AJ2909">
        <v>5002310</v>
      </c>
    </row>
    <row r="2910" spans="1:36" x14ac:dyDescent="0.25">
      <c r="A2910" t="str">
        <v>Heaven Is for Real</v>
      </c>
      <c r="B2910">
        <v>41672</v>
      </c>
      <c r="C2910">
        <v>2014</v>
      </c>
      <c r="D2910" t="str">
        <v>2010s</v>
      </c>
      <c r="E2910" t="str">
        <v>Color</v>
      </c>
      <c r="F2910" t="str">
        <v>Biography</v>
      </c>
      <c r="G2910" t="str">
        <v>English</v>
      </c>
      <c r="H2910" t="str">
        <v>USA</v>
      </c>
      <c r="I2910" t="str">
        <v>PG</v>
      </c>
      <c r="J2910" t="str">
        <v>Jacob Vargas</v>
      </c>
      <c r="K2910" t="str">
        <v>Randall Wallace</v>
      </c>
      <c r="L2910">
        <v>399</v>
      </c>
      <c r="M2910">
        <v>663</v>
      </c>
      <c r="N2910">
        <v>130</v>
      </c>
      <c r="O2910">
        <v>23000</v>
      </c>
      <c r="P2910">
        <v>5.8</v>
      </c>
      <c r="R2910" t="str">
        <v>Darling Lili</v>
      </c>
      <c r="S2910">
        <v>25888</v>
      </c>
      <c r="T2910">
        <v>1970</v>
      </c>
      <c r="U2910" t="str">
        <v>1970s</v>
      </c>
      <c r="V2910" t="str">
        <v>Color</v>
      </c>
      <c r="W2910" t="str">
        <v>Comedy</v>
      </c>
      <c r="X2910" t="str">
        <v>English</v>
      </c>
      <c r="Y2910" t="str">
        <v>USA</v>
      </c>
      <c r="Z2910" t="str">
        <v>G</v>
      </c>
      <c r="AA2910" t="str">
        <v>Rock Hudson</v>
      </c>
      <c r="AB2910" t="str">
        <v>Blake Edwards</v>
      </c>
      <c r="AC2910">
        <v>638</v>
      </c>
      <c r="AD2910">
        <v>788</v>
      </c>
      <c r="AE2910">
        <v>688</v>
      </c>
      <c r="AF2910">
        <v>104</v>
      </c>
      <c r="AG2910">
        <v>6.2</v>
      </c>
      <c r="AH2910">
        <v>22</v>
      </c>
      <c r="AI2910">
        <v>143</v>
      </c>
      <c r="AJ2910">
        <v>5000000</v>
      </c>
    </row>
    <row r="2911" spans="1:36" x14ac:dyDescent="0.25">
      <c r="A2911" t="str">
        <v>Observe and Report</v>
      </c>
      <c r="B2911">
        <v>40068</v>
      </c>
      <c r="C2911">
        <v>2009</v>
      </c>
      <c r="D2911" t="str">
        <v>2000s</v>
      </c>
      <c r="E2911" t="str">
        <v>Color</v>
      </c>
      <c r="F2911" t="str">
        <v>Comedy</v>
      </c>
      <c r="G2911" t="str">
        <v>English</v>
      </c>
      <c r="H2911" t="str">
        <v>USA</v>
      </c>
      <c r="I2911" t="str">
        <v>R</v>
      </c>
      <c r="J2911" t="str">
        <v>Collette Wolfe</v>
      </c>
      <c r="K2911" t="str">
        <v>Jody Hill</v>
      </c>
      <c r="L2911">
        <v>390</v>
      </c>
      <c r="M2911">
        <v>727</v>
      </c>
      <c r="N2911">
        <v>62</v>
      </c>
      <c r="O2911">
        <v>0</v>
      </c>
      <c r="P2911">
        <v>5.8</v>
      </c>
      <c r="R2911" t="str">
        <v>The Beast from 20,000 Fathoms</v>
      </c>
      <c r="S2911">
        <v>19593</v>
      </c>
      <c r="T2911">
        <v>1953</v>
      </c>
      <c r="U2911" t="str">
        <v>1950s</v>
      </c>
      <c r="V2911" t="str">
        <v>Black and White</v>
      </c>
      <c r="W2911" t="str">
        <v>Adventure</v>
      </c>
      <c r="X2911" t="str">
        <v>English</v>
      </c>
      <c r="Y2911" t="str">
        <v>USA</v>
      </c>
      <c r="Z2911" t="str">
        <v>Approved</v>
      </c>
      <c r="AA2911" t="str">
        <v>Kenneth Tobey</v>
      </c>
      <c r="AB2911" t="str">
        <v>EugÃ¨ne LouriÃ©</v>
      </c>
      <c r="AC2911">
        <v>57</v>
      </c>
      <c r="AD2911">
        <v>205</v>
      </c>
      <c r="AE2911">
        <v>7</v>
      </c>
      <c r="AF2911">
        <v>465</v>
      </c>
      <c r="AG2911">
        <v>6.7</v>
      </c>
      <c r="AH2911">
        <v>67</v>
      </c>
      <c r="AI2911">
        <v>80</v>
      </c>
      <c r="AJ2911">
        <v>5000000</v>
      </c>
    </row>
    <row r="2912" spans="1:36" x14ac:dyDescent="0.25">
      <c r="A2912" t="str">
        <v>Rubber</v>
      </c>
      <c r="B2912">
        <v>40402</v>
      </c>
      <c r="C2912">
        <v>2010</v>
      </c>
      <c r="D2912" t="str">
        <v>2010s</v>
      </c>
      <c r="E2912" t="str">
        <v>Color</v>
      </c>
      <c r="F2912" t="str">
        <v>Comedy</v>
      </c>
      <c r="G2912" t="str">
        <v>English</v>
      </c>
      <c r="H2912" t="str">
        <v>France</v>
      </c>
      <c r="I2912" t="str">
        <v>R</v>
      </c>
      <c r="J2912" t="str">
        <v>Haley Ramm</v>
      </c>
      <c r="K2912" t="str">
        <v>Quentin Dupieux</v>
      </c>
      <c r="L2912">
        <v>353</v>
      </c>
      <c r="M2912">
        <v>1498</v>
      </c>
      <c r="N2912">
        <v>248</v>
      </c>
      <c r="O2912">
        <v>46000</v>
      </c>
      <c r="P2912">
        <v>5.8</v>
      </c>
      <c r="R2912" t="str">
        <v>Club Dread</v>
      </c>
      <c r="S2912">
        <v>38217</v>
      </c>
      <c r="T2912">
        <v>2004</v>
      </c>
      <c r="U2912" t="str">
        <v>2000s</v>
      </c>
      <c r="V2912" t="str">
        <v>Color</v>
      </c>
      <c r="W2912" t="str">
        <v>Comedy</v>
      </c>
      <c r="X2912" t="str">
        <v>English</v>
      </c>
      <c r="Y2912" t="str">
        <v>USA</v>
      </c>
      <c r="Z2912" t="str">
        <v>R</v>
      </c>
      <c r="AA2912" t="str">
        <v>Brittany Daniel</v>
      </c>
      <c r="AB2912" t="str">
        <v>Jay Chandrasekhar</v>
      </c>
      <c r="AC2912">
        <v>861</v>
      </c>
      <c r="AD2912">
        <v>3306</v>
      </c>
      <c r="AE2912">
        <v>422</v>
      </c>
      <c r="AF2912">
        <v>713</v>
      </c>
      <c r="AG2912">
        <v>5.6</v>
      </c>
      <c r="AH2912">
        <v>66</v>
      </c>
      <c r="AI2912">
        <v>119</v>
      </c>
      <c r="AJ2912">
        <v>4992159</v>
      </c>
    </row>
    <row r="2913" spans="1:36" x14ac:dyDescent="0.25">
      <c r="A2913" t="str">
        <v>Novocaine</v>
      </c>
      <c r="B2913">
        <v>36974</v>
      </c>
      <c r="C2913">
        <v>2001</v>
      </c>
      <c r="D2913" t="str">
        <v>2000s</v>
      </c>
      <c r="E2913" t="str">
        <v>Color</v>
      </c>
      <c r="F2913" t="str">
        <v>Comedy</v>
      </c>
      <c r="G2913" t="str">
        <v>English</v>
      </c>
      <c r="H2913" t="str">
        <v>USA</v>
      </c>
      <c r="I2913" t="str">
        <v>R</v>
      </c>
      <c r="J2913" t="str">
        <v>Chelcie Ross</v>
      </c>
      <c r="K2913" t="str">
        <v>David Atkins</v>
      </c>
      <c r="L2913">
        <v>244</v>
      </c>
      <c r="M2913">
        <v>489</v>
      </c>
      <c r="N2913">
        <v>8</v>
      </c>
      <c r="O2913">
        <v>289</v>
      </c>
      <c r="P2913">
        <v>5.8</v>
      </c>
      <c r="R2913" t="str">
        <v>Jakob the Liar</v>
      </c>
      <c r="S2913">
        <v>36228</v>
      </c>
      <c r="T2913">
        <v>1999</v>
      </c>
      <c r="U2913" t="str">
        <v>1990s</v>
      </c>
      <c r="V2913" t="str">
        <v>Color</v>
      </c>
      <c r="W2913" t="str">
        <v>Drama</v>
      </c>
      <c r="X2913" t="str">
        <v>English</v>
      </c>
      <c r="Y2913" t="str">
        <v>France</v>
      </c>
      <c r="Z2913" t="str">
        <v>PG-13</v>
      </c>
      <c r="AA2913" t="str">
        <v>Robin Williams</v>
      </c>
      <c r="AB2913" t="str">
        <v>Peter Kassovitz</v>
      </c>
      <c r="AC2913">
        <v>49000</v>
      </c>
      <c r="AD2913">
        <v>51657</v>
      </c>
      <c r="AE2913">
        <v>0</v>
      </c>
      <c r="AF2913">
        <v>0</v>
      </c>
      <c r="AG2913">
        <v>6.5</v>
      </c>
      <c r="AH2913">
        <v>68</v>
      </c>
      <c r="AI2913">
        <v>120</v>
      </c>
      <c r="AJ2913">
        <v>4956401</v>
      </c>
    </row>
    <row r="2914" spans="1:36" x14ac:dyDescent="0.25">
      <c r="A2914" t="str">
        <v>Amigo</v>
      </c>
      <c r="B2914">
        <v>40218</v>
      </c>
      <c r="C2914">
        <v>2010</v>
      </c>
      <c r="D2914" t="str">
        <v>2010s</v>
      </c>
      <c r="E2914" t="str">
        <v>Color</v>
      </c>
      <c r="F2914" t="str">
        <v>Drama</v>
      </c>
      <c r="G2914" t="str">
        <v>English</v>
      </c>
      <c r="H2914" t="str">
        <v>USA</v>
      </c>
      <c r="I2914" t="str">
        <v>R</v>
      </c>
      <c r="J2914" t="str">
        <v>Brian Lee Franklin</v>
      </c>
      <c r="K2914" t="str">
        <v>John Sayles</v>
      </c>
      <c r="L2914">
        <v>38</v>
      </c>
      <c r="M2914">
        <v>60</v>
      </c>
      <c r="N2914">
        <v>407</v>
      </c>
      <c r="O2914">
        <v>594</v>
      </c>
      <c r="P2914">
        <v>5.8</v>
      </c>
      <c r="R2914" t="str">
        <v>20 Feet from Stardom</v>
      </c>
      <c r="S2914">
        <v>41299</v>
      </c>
      <c r="T2914">
        <v>2013</v>
      </c>
      <c r="U2914" t="str">
        <v>2010s</v>
      </c>
      <c r="V2914" t="str">
        <v>Color</v>
      </c>
      <c r="W2914" t="str">
        <v>Documentary</v>
      </c>
      <c r="X2914" t="str">
        <v>English</v>
      </c>
      <c r="Y2914" t="str">
        <v>USA</v>
      </c>
      <c r="Z2914" t="str">
        <v>PG-13</v>
      </c>
      <c r="AA2914" t="str">
        <v>Sheryl Crow</v>
      </c>
      <c r="AB2914" t="str">
        <v>Morgan Neville</v>
      </c>
      <c r="AC2914">
        <v>130</v>
      </c>
      <c r="AD2914">
        <v>198</v>
      </c>
      <c r="AE2914">
        <v>9</v>
      </c>
      <c r="AF2914">
        <v>14000</v>
      </c>
      <c r="AG2914">
        <v>7.4</v>
      </c>
      <c r="AH2914">
        <v>149</v>
      </c>
      <c r="AI2914">
        <v>91</v>
      </c>
      <c r="AJ2914">
        <v>4946250</v>
      </c>
    </row>
    <row r="2915" spans="1:36" x14ac:dyDescent="0.25">
      <c r="A2915" t="str">
        <v>Armored</v>
      </c>
      <c r="B2915">
        <v>39838</v>
      </c>
      <c r="C2915">
        <v>2009</v>
      </c>
      <c r="D2915" t="str">
        <v>2000s</v>
      </c>
      <c r="E2915" t="str">
        <v>Color</v>
      </c>
      <c r="F2915" t="str">
        <v>Action</v>
      </c>
      <c r="G2915" t="str">
        <v>English</v>
      </c>
      <c r="H2915" t="str">
        <v>USA</v>
      </c>
      <c r="I2915" t="str">
        <v>PG-13</v>
      </c>
      <c r="J2915" t="str">
        <v>Andrew Fiscella</v>
      </c>
      <c r="K2915" t="str">
        <v>NimrÃ³d Antal</v>
      </c>
      <c r="L2915">
        <v>137000</v>
      </c>
      <c r="M2915">
        <v>137712</v>
      </c>
      <c r="N2915">
        <v>190</v>
      </c>
      <c r="O2915">
        <v>0</v>
      </c>
      <c r="P2915">
        <v>5.7</v>
      </c>
      <c r="R2915" t="str">
        <v>The Apparition</v>
      </c>
      <c r="S2915">
        <v>41047</v>
      </c>
      <c r="T2915">
        <v>2012</v>
      </c>
      <c r="U2915" t="str">
        <v>2010s</v>
      </c>
      <c r="V2915" t="str">
        <v>Color</v>
      </c>
      <c r="W2915" t="str">
        <v>Horror</v>
      </c>
      <c r="X2915" t="str">
        <v>English</v>
      </c>
      <c r="Y2915" t="str">
        <v>USA</v>
      </c>
      <c r="Z2915" t="str">
        <v>PG-13</v>
      </c>
      <c r="AA2915" t="str">
        <v>Julianna Guill</v>
      </c>
      <c r="AB2915" t="str">
        <v>Todd Lincoln</v>
      </c>
      <c r="AC2915">
        <v>465</v>
      </c>
      <c r="AD2915">
        <v>730</v>
      </c>
      <c r="AE2915">
        <v>57</v>
      </c>
      <c r="AF2915">
        <v>0</v>
      </c>
      <c r="AG2915">
        <v>4.0999999999999996</v>
      </c>
      <c r="AH2915">
        <v>145</v>
      </c>
      <c r="AI2915">
        <v>83</v>
      </c>
      <c r="AJ2915">
        <v>4930798</v>
      </c>
    </row>
    <row r="2916" spans="1:36" x14ac:dyDescent="0.25">
      <c r="A2916" t="str">
        <v>Only God Forgives</v>
      </c>
      <c r="B2916">
        <v>41616</v>
      </c>
      <c r="C2916">
        <v>2013</v>
      </c>
      <c r="D2916" t="str">
        <v>2010s</v>
      </c>
      <c r="E2916" t="str">
        <v>Color</v>
      </c>
      <c r="F2916" t="str">
        <v>Crime</v>
      </c>
      <c r="G2916" t="str">
        <v>English</v>
      </c>
      <c r="H2916" t="str">
        <v>Denmark</v>
      </c>
      <c r="I2916" t="str">
        <v>R</v>
      </c>
      <c r="J2916" t="str">
        <v>Ryan Gosling</v>
      </c>
      <c r="K2916" t="str">
        <v>Nicolas Winding Refn</v>
      </c>
      <c r="L2916">
        <v>33000</v>
      </c>
      <c r="M2916">
        <v>34779</v>
      </c>
      <c r="N2916">
        <v>0</v>
      </c>
      <c r="O2916">
        <v>30000</v>
      </c>
      <c r="P2916">
        <v>5.7</v>
      </c>
      <c r="R2916" t="str">
        <v>From Justin to Kelly</v>
      </c>
      <c r="S2916">
        <v>37642</v>
      </c>
      <c r="T2916">
        <v>2003</v>
      </c>
      <c r="U2916" t="str">
        <v>2000s</v>
      </c>
      <c r="V2916" t="str">
        <v>Color</v>
      </c>
      <c r="W2916" t="str">
        <v>Comedy</v>
      </c>
      <c r="X2916" t="str">
        <v>English</v>
      </c>
      <c r="Y2916" t="str">
        <v>USA</v>
      </c>
      <c r="Z2916" t="str">
        <v>PG</v>
      </c>
      <c r="AA2916" t="str">
        <v>Anika Noni Rose</v>
      </c>
      <c r="AB2916" t="str">
        <v>Robert Iscove</v>
      </c>
      <c r="AC2916">
        <v>525</v>
      </c>
      <c r="AD2916">
        <v>1445</v>
      </c>
      <c r="AE2916">
        <v>7</v>
      </c>
      <c r="AF2916">
        <v>0</v>
      </c>
      <c r="AG2916">
        <v>2.1</v>
      </c>
      <c r="AH2916">
        <v>60</v>
      </c>
      <c r="AI2916">
        <v>90</v>
      </c>
      <c r="AJ2916">
        <v>4922166</v>
      </c>
    </row>
    <row r="2917" spans="1:36" x14ac:dyDescent="0.25">
      <c r="A2917" t="str">
        <v>Brick Mansions</v>
      </c>
      <c r="B2917">
        <v>41816</v>
      </c>
      <c r="C2917">
        <v>2014</v>
      </c>
      <c r="D2917" t="str">
        <v>2010s</v>
      </c>
      <c r="E2917" t="str">
        <v>Color</v>
      </c>
      <c r="F2917" t="str">
        <v>Action</v>
      </c>
      <c r="G2917" t="str">
        <v>English</v>
      </c>
      <c r="H2917" t="str">
        <v>France</v>
      </c>
      <c r="I2917" t="str">
        <v>PG-13</v>
      </c>
      <c r="J2917" t="str">
        <v>Paul Walker</v>
      </c>
      <c r="K2917" t="str">
        <v>Camille Delamarre</v>
      </c>
      <c r="L2917">
        <v>23000</v>
      </c>
      <c r="M2917">
        <v>25387</v>
      </c>
      <c r="N2917">
        <v>11</v>
      </c>
      <c r="O2917">
        <v>0</v>
      </c>
      <c r="P2917">
        <v>5.7</v>
      </c>
      <c r="R2917" t="str">
        <v>Birthday Girl</v>
      </c>
      <c r="S2917">
        <v>36910</v>
      </c>
      <c r="T2917">
        <v>2001</v>
      </c>
      <c r="U2917" t="str">
        <v>2000s</v>
      </c>
      <c r="V2917" t="str">
        <v>Color</v>
      </c>
      <c r="W2917" t="str">
        <v>Comedy</v>
      </c>
      <c r="X2917" t="str">
        <v>English</v>
      </c>
      <c r="Y2917" t="str">
        <v>UK</v>
      </c>
      <c r="Z2917" t="str">
        <v>R</v>
      </c>
      <c r="AA2917" t="str">
        <v>Mark Gatiss</v>
      </c>
      <c r="AB2917" t="str">
        <v>Jez Butterworth</v>
      </c>
      <c r="AC2917">
        <v>567</v>
      </c>
      <c r="AD2917">
        <v>1775</v>
      </c>
      <c r="AE2917">
        <v>16</v>
      </c>
      <c r="AF2917">
        <v>618</v>
      </c>
      <c r="AG2917">
        <v>6.1</v>
      </c>
      <c r="AH2917">
        <v>111</v>
      </c>
      <c r="AI2917">
        <v>93</v>
      </c>
      <c r="AJ2917">
        <v>4919896</v>
      </c>
    </row>
    <row r="2918" spans="1:36" x14ac:dyDescent="0.25">
      <c r="A2918" t="str">
        <v>New Year's Eve</v>
      </c>
      <c r="B2918">
        <v>40704</v>
      </c>
      <c r="C2918">
        <v>2011</v>
      </c>
      <c r="D2918" t="str">
        <v>2010s</v>
      </c>
      <c r="E2918" t="str">
        <v>Color</v>
      </c>
      <c r="F2918" t="str">
        <v>Comedy</v>
      </c>
      <c r="G2918" t="str">
        <v>English</v>
      </c>
      <c r="H2918" t="str">
        <v>USA</v>
      </c>
      <c r="I2918" t="str">
        <v>PG-13</v>
      </c>
      <c r="J2918" t="str">
        <v>Robert De Niro</v>
      </c>
      <c r="K2918" t="str">
        <v>Garry Marshall</v>
      </c>
      <c r="L2918">
        <v>22000</v>
      </c>
      <c r="M2918">
        <v>23456</v>
      </c>
      <c r="N2918">
        <v>0</v>
      </c>
      <c r="O2918">
        <v>20000</v>
      </c>
      <c r="P2918">
        <v>5.7</v>
      </c>
      <c r="R2918" t="str">
        <v>Girl 6</v>
      </c>
      <c r="S2918">
        <v>35230</v>
      </c>
      <c r="T2918">
        <v>1996</v>
      </c>
      <c r="U2918" t="str">
        <v>1990s</v>
      </c>
      <c r="V2918" t="str">
        <v>Color</v>
      </c>
      <c r="W2918" t="str">
        <v>Comedy</v>
      </c>
      <c r="X2918" t="str">
        <v>English</v>
      </c>
      <c r="Y2918" t="str">
        <v>USA</v>
      </c>
      <c r="Z2918" t="str">
        <v>R</v>
      </c>
      <c r="AA2918" t="str">
        <v>Michael Imperioli</v>
      </c>
      <c r="AB2918" t="str">
        <v>Spike Lee</v>
      </c>
      <c r="AC2918">
        <v>873</v>
      </c>
      <c r="AD2918">
        <v>4497</v>
      </c>
      <c r="AE2918">
        <v>0</v>
      </c>
      <c r="AF2918">
        <v>251</v>
      </c>
      <c r="AG2918">
        <v>5</v>
      </c>
      <c r="AH2918">
        <v>30</v>
      </c>
      <c r="AI2918">
        <v>108</v>
      </c>
      <c r="AJ2918">
        <v>4903000</v>
      </c>
    </row>
    <row r="2919" spans="1:36" x14ac:dyDescent="0.25">
      <c r="A2919" t="str">
        <v>What Just Happened</v>
      </c>
      <c r="B2919">
        <v>39744</v>
      </c>
      <c r="C2919">
        <v>2008</v>
      </c>
      <c r="D2919" t="str">
        <v>2000s</v>
      </c>
      <c r="E2919" t="str">
        <v>Color</v>
      </c>
      <c r="F2919" t="str">
        <v>Comedy</v>
      </c>
      <c r="G2919" t="str">
        <v>English</v>
      </c>
      <c r="H2919" t="str">
        <v>USA</v>
      </c>
      <c r="I2919" t="str">
        <v>R</v>
      </c>
      <c r="J2919" t="str">
        <v>Robert De Niro</v>
      </c>
      <c r="K2919" t="str">
        <v>Barry Levinson</v>
      </c>
      <c r="L2919">
        <v>22000</v>
      </c>
      <c r="M2919">
        <v>71973</v>
      </c>
      <c r="N2919">
        <v>272</v>
      </c>
      <c r="O2919">
        <v>845</v>
      </c>
      <c r="P2919">
        <v>5.7</v>
      </c>
      <c r="R2919" t="str">
        <v>Invaders from Mars</v>
      </c>
      <c r="S2919">
        <v>31663</v>
      </c>
      <c r="T2919">
        <v>1986</v>
      </c>
      <c r="U2919" t="str">
        <v>1980s</v>
      </c>
      <c r="V2919" t="str">
        <v>Color</v>
      </c>
      <c r="W2919" t="str">
        <v>Horror</v>
      </c>
      <c r="X2919" t="str">
        <v>English</v>
      </c>
      <c r="Y2919" t="str">
        <v>USA</v>
      </c>
      <c r="Z2919" t="str">
        <v>PG</v>
      </c>
      <c r="AA2919" t="str">
        <v>Louise Fletcher</v>
      </c>
      <c r="AB2919" t="str">
        <v>Tobe Hooper</v>
      </c>
      <c r="AC2919">
        <v>425</v>
      </c>
      <c r="AD2919">
        <v>1661</v>
      </c>
      <c r="AE2919">
        <v>365</v>
      </c>
      <c r="AF2919">
        <v>902</v>
      </c>
      <c r="AG2919">
        <v>5.5</v>
      </c>
      <c r="AH2919">
        <v>52</v>
      </c>
      <c r="AI2919">
        <v>100</v>
      </c>
      <c r="AJ2919">
        <v>4884663</v>
      </c>
    </row>
    <row r="2920" spans="1:36" x14ac:dyDescent="0.25">
      <c r="A2920" t="str">
        <v>Magic Mike XXL</v>
      </c>
      <c r="B2920">
        <v>42085</v>
      </c>
      <c r="C2920">
        <v>2015</v>
      </c>
      <c r="D2920" t="str">
        <v>2010s</v>
      </c>
      <c r="E2920" t="str">
        <v>Color</v>
      </c>
      <c r="F2920" t="str">
        <v>Comedy</v>
      </c>
      <c r="G2920" t="str">
        <v>English</v>
      </c>
      <c r="H2920" t="str">
        <v>USA</v>
      </c>
      <c r="I2920" t="str">
        <v>R</v>
      </c>
      <c r="J2920" t="str">
        <v>Matt Bomer</v>
      </c>
      <c r="K2920" t="str">
        <v>Gregory Jacobs</v>
      </c>
      <c r="L2920">
        <v>20000</v>
      </c>
      <c r="M2920">
        <v>38963</v>
      </c>
      <c r="N2920">
        <v>13</v>
      </c>
      <c r="O2920">
        <v>41000</v>
      </c>
      <c r="P2920">
        <v>5.7</v>
      </c>
      <c r="R2920" t="str">
        <v>Hamlet 2</v>
      </c>
      <c r="S2920">
        <v>39552</v>
      </c>
      <c r="T2920">
        <v>2008</v>
      </c>
      <c r="U2920" t="str">
        <v>2000s</v>
      </c>
      <c r="V2920" t="str">
        <v>Color</v>
      </c>
      <c r="W2920" t="str">
        <v>Comedy</v>
      </c>
      <c r="X2920" t="str">
        <v>English</v>
      </c>
      <c r="Y2920" t="str">
        <v>USA</v>
      </c>
      <c r="Z2920" t="str">
        <v>R</v>
      </c>
      <c r="AA2920" t="str">
        <v>Steve Coogan</v>
      </c>
      <c r="AB2920" t="str">
        <v>Andrew Fleming</v>
      </c>
      <c r="AC2920">
        <v>1000</v>
      </c>
      <c r="AD2920">
        <v>3767</v>
      </c>
      <c r="AE2920">
        <v>26</v>
      </c>
      <c r="AF2920">
        <v>1000</v>
      </c>
      <c r="AG2920">
        <v>6.4</v>
      </c>
      <c r="AH2920">
        <v>129</v>
      </c>
      <c r="AI2920">
        <v>92</v>
      </c>
      <c r="AJ2920">
        <v>4881867</v>
      </c>
    </row>
    <row r="2921" spans="1:36" x14ac:dyDescent="0.25">
      <c r="A2921" t="str">
        <v>Playing for Keeps</v>
      </c>
      <c r="B2921">
        <v>40950</v>
      </c>
      <c r="C2921">
        <v>2012</v>
      </c>
      <c r="D2921" t="str">
        <v>2010s</v>
      </c>
      <c r="E2921" t="str">
        <v>Color</v>
      </c>
      <c r="F2921" t="str">
        <v>Comedy</v>
      </c>
      <c r="G2921" t="str">
        <v>English</v>
      </c>
      <c r="H2921" t="str">
        <v>USA</v>
      </c>
      <c r="I2921" t="str">
        <v>PG-13</v>
      </c>
      <c r="J2921" t="str">
        <v>Gerard Butler</v>
      </c>
      <c r="K2921" t="str">
        <v>Gabriele Muccino</v>
      </c>
      <c r="L2921">
        <v>18000</v>
      </c>
      <c r="M2921">
        <v>23122</v>
      </c>
      <c r="N2921">
        <v>125</v>
      </c>
      <c r="O2921">
        <v>0</v>
      </c>
      <c r="P2921">
        <v>5.7</v>
      </c>
      <c r="R2921" t="str">
        <v>The Virgin Suicides</v>
      </c>
      <c r="S2921">
        <v>36378</v>
      </c>
      <c r="T2921">
        <v>1999</v>
      </c>
      <c r="U2921" t="str">
        <v>1990s</v>
      </c>
      <c r="V2921" t="str">
        <v>Color</v>
      </c>
      <c r="W2921" t="str">
        <v>Drama</v>
      </c>
      <c r="X2921" t="str">
        <v>English</v>
      </c>
      <c r="Y2921" t="str">
        <v>USA</v>
      </c>
      <c r="Z2921" t="str">
        <v>R</v>
      </c>
      <c r="AA2921" t="str">
        <v>Kirsten Dunst</v>
      </c>
      <c r="AB2921" t="str">
        <v>Sofia Coppola</v>
      </c>
      <c r="AC2921">
        <v>4000</v>
      </c>
      <c r="AD2921">
        <v>7103</v>
      </c>
      <c r="AE2921">
        <v>0</v>
      </c>
      <c r="AF2921">
        <v>0</v>
      </c>
      <c r="AG2921">
        <v>7.2</v>
      </c>
      <c r="AH2921">
        <v>152</v>
      </c>
      <c r="AI2921">
        <v>90</v>
      </c>
      <c r="AJ2921">
        <v>4859475</v>
      </c>
    </row>
    <row r="2922" spans="1:36" x14ac:dyDescent="0.25">
      <c r="A2922" t="str">
        <v>Valentine's Day</v>
      </c>
      <c r="B2922">
        <v>40290</v>
      </c>
      <c r="C2922">
        <v>2010</v>
      </c>
      <c r="D2922" t="str">
        <v>2010s</v>
      </c>
      <c r="E2922" t="str">
        <v>Color</v>
      </c>
      <c r="F2922" t="str">
        <v>Comedy</v>
      </c>
      <c r="G2922" t="str">
        <v>English</v>
      </c>
      <c r="H2922" t="str">
        <v>USA</v>
      </c>
      <c r="I2922" t="str">
        <v>PG-13</v>
      </c>
      <c r="J2922" t="str">
        <v>Bradley Cooper</v>
      </c>
      <c r="K2922" t="str">
        <v>Garry Marshall</v>
      </c>
      <c r="L2922">
        <v>14000</v>
      </c>
      <c r="M2922">
        <v>45696</v>
      </c>
      <c r="N2922">
        <v>0</v>
      </c>
      <c r="O2922">
        <v>9000</v>
      </c>
      <c r="P2922">
        <v>5.7</v>
      </c>
      <c r="R2922" t="str">
        <v>Paris, je t'aime</v>
      </c>
      <c r="S2922">
        <v>38757</v>
      </c>
      <c r="T2922">
        <v>2006</v>
      </c>
      <c r="U2922" t="str">
        <v>2000s</v>
      </c>
      <c r="V2922" t="str">
        <v>Color</v>
      </c>
      <c r="W2922" t="str">
        <v>Comedy</v>
      </c>
      <c r="X2922" t="str">
        <v>French</v>
      </c>
      <c r="Y2922" t="str">
        <v>France</v>
      </c>
      <c r="Z2922" t="str">
        <v>R</v>
      </c>
      <c r="AA2922" t="str">
        <v>Steve Buscemi</v>
      </c>
      <c r="AB2922" t="str">
        <v>Olivier Assayas</v>
      </c>
      <c r="AC2922">
        <v>12000</v>
      </c>
      <c r="AD2922">
        <v>13208</v>
      </c>
      <c r="AE2922">
        <v>107</v>
      </c>
      <c r="AF2922">
        <v>0</v>
      </c>
      <c r="AG2922">
        <v>7.3</v>
      </c>
      <c r="AH2922">
        <v>165</v>
      </c>
      <c r="AI2922">
        <v>120</v>
      </c>
      <c r="AJ2922">
        <v>4857376</v>
      </c>
    </row>
    <row r="2923" spans="1:36" x14ac:dyDescent="0.25">
      <c r="A2923" t="str">
        <v>Gun Shy</v>
      </c>
      <c r="B2923">
        <v>36884</v>
      </c>
      <c r="C2923">
        <v>2000</v>
      </c>
      <c r="D2923" t="str">
        <v>2000s</v>
      </c>
      <c r="E2923" t="str">
        <v>Color</v>
      </c>
      <c r="F2923" t="str">
        <v>Comedy</v>
      </c>
      <c r="G2923" t="str">
        <v>English</v>
      </c>
      <c r="H2923" t="str">
        <v>USA</v>
      </c>
      <c r="I2923" t="str">
        <v>R</v>
      </c>
      <c r="J2923" t="str">
        <v>Liam Neeson</v>
      </c>
      <c r="K2923" t="str">
        <v>Eric Blakeney</v>
      </c>
      <c r="L2923">
        <v>14000</v>
      </c>
      <c r="M2923">
        <v>17665</v>
      </c>
      <c r="N2923">
        <v>3</v>
      </c>
      <c r="O2923">
        <v>242</v>
      </c>
      <c r="P2923">
        <v>5.7</v>
      </c>
      <c r="R2923" t="str">
        <v>Hollywood Ending</v>
      </c>
      <c r="S2923">
        <v>37437</v>
      </c>
      <c r="T2923">
        <v>2002</v>
      </c>
      <c r="U2923" t="str">
        <v>2000s</v>
      </c>
      <c r="V2923" t="str">
        <v>Color</v>
      </c>
      <c r="W2923" t="str">
        <v>Comedy</v>
      </c>
      <c r="X2923" t="str">
        <v>English</v>
      </c>
      <c r="Y2923" t="str">
        <v>USA</v>
      </c>
      <c r="Z2923" t="str">
        <v>PG-13</v>
      </c>
      <c r="AA2923" t="str">
        <v>Woody Allen</v>
      </c>
      <c r="AB2923" t="str">
        <v>Woody Allen</v>
      </c>
      <c r="AC2923">
        <v>11000</v>
      </c>
      <c r="AD2923">
        <v>12766</v>
      </c>
      <c r="AE2923">
        <v>11000</v>
      </c>
      <c r="AF2923">
        <v>762</v>
      </c>
      <c r="AG2923">
        <v>6.6</v>
      </c>
      <c r="AH2923">
        <v>109</v>
      </c>
      <c r="AI2923">
        <v>112</v>
      </c>
      <c r="AJ2923">
        <v>4839383</v>
      </c>
    </row>
    <row r="2924" spans="1:36" x14ac:dyDescent="0.25">
      <c r="A2924" t="str">
        <v>Dumb and Dumber To</v>
      </c>
      <c r="B2924">
        <v>41896</v>
      </c>
      <c r="C2924">
        <v>2014</v>
      </c>
      <c r="D2924" t="str">
        <v>2010s</v>
      </c>
      <c r="E2924" t="str">
        <v>Color</v>
      </c>
      <c r="F2924" t="str">
        <v>Comedy</v>
      </c>
      <c r="G2924" t="str">
        <v>English</v>
      </c>
      <c r="H2924" t="str">
        <v>USA</v>
      </c>
      <c r="I2924" t="str">
        <v>PG-13</v>
      </c>
      <c r="J2924" t="str">
        <v>Bill Murray</v>
      </c>
      <c r="K2924" t="str">
        <v>Bobby Farrelly</v>
      </c>
      <c r="L2924">
        <v>13000</v>
      </c>
      <c r="M2924">
        <v>16179</v>
      </c>
      <c r="N2924">
        <v>101</v>
      </c>
      <c r="O2924">
        <v>55000</v>
      </c>
      <c r="P2924">
        <v>5.7</v>
      </c>
      <c r="R2924" t="str">
        <v>Extreme Ops</v>
      </c>
      <c r="S2924">
        <v>37276</v>
      </c>
      <c r="T2924">
        <v>2002</v>
      </c>
      <c r="U2924" t="str">
        <v>2000s</v>
      </c>
      <c r="V2924" t="str">
        <v>Color</v>
      </c>
      <c r="W2924" t="str">
        <v>Action</v>
      </c>
      <c r="X2924" t="str">
        <v>English</v>
      </c>
      <c r="Y2924" t="str">
        <v>UK</v>
      </c>
      <c r="Z2924" t="str">
        <v>PG-13</v>
      </c>
      <c r="AA2924" t="str">
        <v>Rufus Sewell</v>
      </c>
      <c r="AB2924" t="str">
        <v>Christian Duguay</v>
      </c>
      <c r="AC2924">
        <v>3000</v>
      </c>
      <c r="AD2924">
        <v>4123</v>
      </c>
      <c r="AE2924">
        <v>18</v>
      </c>
      <c r="AF2924">
        <v>158</v>
      </c>
      <c r="AG2924">
        <v>4.5</v>
      </c>
      <c r="AH2924">
        <v>53</v>
      </c>
      <c r="AI2924">
        <v>93</v>
      </c>
      <c r="AJ2924">
        <v>4835968</v>
      </c>
    </row>
    <row r="2925" spans="1:36" x14ac:dyDescent="0.25">
      <c r="A2925" t="str">
        <v>Rambo III</v>
      </c>
      <c r="B2925">
        <v>32463</v>
      </c>
      <c r="C2925">
        <v>1988</v>
      </c>
      <c r="D2925" t="str">
        <v>1980s</v>
      </c>
      <c r="E2925" t="str">
        <v>Color</v>
      </c>
      <c r="F2925" t="str">
        <v>Action</v>
      </c>
      <c r="G2925" t="str">
        <v>English</v>
      </c>
      <c r="H2925" t="str">
        <v>USA</v>
      </c>
      <c r="I2925" t="str">
        <v>R</v>
      </c>
      <c r="J2925" t="str">
        <v>Sylvester Stallone</v>
      </c>
      <c r="K2925" t="str">
        <v>Peter MacDonald</v>
      </c>
      <c r="L2925">
        <v>13000</v>
      </c>
      <c r="M2925">
        <v>14574</v>
      </c>
      <c r="N2925">
        <v>10</v>
      </c>
      <c r="O2925">
        <v>2000</v>
      </c>
      <c r="P2925">
        <v>5.7</v>
      </c>
      <c r="R2925" t="str">
        <v>Slackers</v>
      </c>
      <c r="S2925">
        <v>37311</v>
      </c>
      <c r="T2925">
        <v>2002</v>
      </c>
      <c r="U2925" t="str">
        <v>2000s</v>
      </c>
      <c r="V2925" t="str">
        <v>Color</v>
      </c>
      <c r="W2925" t="str">
        <v>Comedy</v>
      </c>
      <c r="X2925" t="str">
        <v>English</v>
      </c>
      <c r="Y2925" t="str">
        <v>Canada</v>
      </c>
      <c r="Z2925" t="str">
        <v>R</v>
      </c>
      <c r="AA2925" t="str">
        <v>Jaime King</v>
      </c>
      <c r="AB2925" t="str">
        <v>Dewey Nicks</v>
      </c>
      <c r="AC2925">
        <v>960</v>
      </c>
      <c r="AD2925">
        <v>2415</v>
      </c>
      <c r="AE2925">
        <v>4</v>
      </c>
      <c r="AF2925">
        <v>405</v>
      </c>
      <c r="AG2925">
        <v>5.3</v>
      </c>
      <c r="AH2925">
        <v>66</v>
      </c>
      <c r="AI2925">
        <v>86</v>
      </c>
      <c r="AJ2925">
        <v>4814244</v>
      </c>
    </row>
    <row r="2926" spans="1:36" x14ac:dyDescent="0.25">
      <c r="A2926" t="str">
        <v>Hudson Hawk</v>
      </c>
      <c r="B2926">
        <v>33293</v>
      </c>
      <c r="C2926">
        <v>1991</v>
      </c>
      <c r="D2926" t="str">
        <v>1990s</v>
      </c>
      <c r="E2926" t="str">
        <v>Color</v>
      </c>
      <c r="F2926" t="str">
        <v>Action</v>
      </c>
      <c r="G2926" t="str">
        <v>English</v>
      </c>
      <c r="H2926" t="str">
        <v>USA</v>
      </c>
      <c r="I2926" t="str">
        <v>R</v>
      </c>
      <c r="J2926" t="str">
        <v>Bruce Willis</v>
      </c>
      <c r="K2926" t="str">
        <v>Michael Lehmann</v>
      </c>
      <c r="L2926">
        <v>13000</v>
      </c>
      <c r="M2926">
        <v>15944</v>
      </c>
      <c r="N2926">
        <v>36</v>
      </c>
      <c r="O2926">
        <v>0</v>
      </c>
      <c r="P2926">
        <v>5.7</v>
      </c>
      <c r="R2926" t="str">
        <v>Just Visiting</v>
      </c>
      <c r="S2926">
        <v>36918</v>
      </c>
      <c r="T2926">
        <v>2001</v>
      </c>
      <c r="U2926" t="str">
        <v>2000s</v>
      </c>
      <c r="V2926" t="str">
        <v>Color</v>
      </c>
      <c r="W2926" t="str">
        <v>Comedy</v>
      </c>
      <c r="X2926" t="str">
        <v>English</v>
      </c>
      <c r="Y2926" t="str">
        <v>France</v>
      </c>
      <c r="Z2926" t="str">
        <v>PG-13</v>
      </c>
      <c r="AA2926" t="str">
        <v>Bridgette Wilson-Sampras</v>
      </c>
      <c r="AB2926" t="str">
        <v>Jean-Marie PoirÃ©</v>
      </c>
      <c r="AC2926">
        <v>545</v>
      </c>
      <c r="AD2926">
        <v>1149</v>
      </c>
      <c r="AE2926">
        <v>8</v>
      </c>
      <c r="AF2926">
        <v>565</v>
      </c>
      <c r="AG2926">
        <v>5.8</v>
      </c>
      <c r="AH2926">
        <v>61</v>
      </c>
      <c r="AI2926">
        <v>84</v>
      </c>
      <c r="AJ2926">
        <v>4777007</v>
      </c>
    </row>
    <row r="2927" spans="1:36" x14ac:dyDescent="0.25">
      <c r="A2927" t="str">
        <v>Bullet to the Head</v>
      </c>
      <c r="B2927">
        <v>41177</v>
      </c>
      <c r="C2927">
        <v>2012</v>
      </c>
      <c r="D2927" t="str">
        <v>2010s</v>
      </c>
      <c r="E2927" t="str">
        <v>Color</v>
      </c>
      <c r="F2927" t="str">
        <v>Action</v>
      </c>
      <c r="G2927" t="str">
        <v>English</v>
      </c>
      <c r="H2927" t="str">
        <v>USA</v>
      </c>
      <c r="I2927" t="str">
        <v>R</v>
      </c>
      <c r="J2927" t="str">
        <v>Sylvester Stallone</v>
      </c>
      <c r="K2927" t="str">
        <v>Walter Hill</v>
      </c>
      <c r="L2927">
        <v>13000</v>
      </c>
      <c r="M2927">
        <v>25418</v>
      </c>
      <c r="N2927">
        <v>394</v>
      </c>
      <c r="O2927">
        <v>10000</v>
      </c>
      <c r="P2927">
        <v>5.7</v>
      </c>
      <c r="R2927" t="str">
        <v>Welcome to the Dollhouse</v>
      </c>
      <c r="S2927">
        <v>34709</v>
      </c>
      <c r="T2927">
        <v>1995</v>
      </c>
      <c r="U2927" t="str">
        <v>1990s</v>
      </c>
      <c r="V2927" t="str">
        <v>Color</v>
      </c>
      <c r="W2927" t="str">
        <v>Comedy</v>
      </c>
      <c r="X2927" t="str">
        <v>English</v>
      </c>
      <c r="Y2927" t="str">
        <v>USA</v>
      </c>
      <c r="Z2927" t="str">
        <v>R</v>
      </c>
      <c r="AA2927" t="str">
        <v>Heather Matarazzo</v>
      </c>
      <c r="AB2927" t="str">
        <v>Todd Solondz</v>
      </c>
      <c r="AC2927">
        <v>529</v>
      </c>
      <c r="AD2927">
        <v>1502</v>
      </c>
      <c r="AE2927">
        <v>377</v>
      </c>
      <c r="AF2927">
        <v>0</v>
      </c>
      <c r="AG2927">
        <v>7.5</v>
      </c>
      <c r="AH2927">
        <v>74</v>
      </c>
      <c r="AI2927">
        <v>88</v>
      </c>
      <c r="AJ2927">
        <v>4771000</v>
      </c>
    </row>
    <row r="2928" spans="1:36" x14ac:dyDescent="0.25">
      <c r="A2928" t="str">
        <v>Race to Witch Mountain</v>
      </c>
      <c r="B2928">
        <v>39938</v>
      </c>
      <c r="C2928">
        <v>2009</v>
      </c>
      <c r="D2928" t="str">
        <v>2000s</v>
      </c>
      <c r="E2928" t="str">
        <v>Color</v>
      </c>
      <c r="F2928" t="str">
        <v>Action</v>
      </c>
      <c r="G2928" t="str">
        <v>English</v>
      </c>
      <c r="H2928" t="str">
        <v>USA</v>
      </c>
      <c r="I2928" t="str">
        <v>PG</v>
      </c>
      <c r="J2928" t="str">
        <v>Dwayne Johnson</v>
      </c>
      <c r="K2928" t="str">
        <v>Andy Fickman</v>
      </c>
      <c r="L2928">
        <v>12000</v>
      </c>
      <c r="M2928">
        <v>14007</v>
      </c>
      <c r="N2928">
        <v>99</v>
      </c>
      <c r="O2928">
        <v>0</v>
      </c>
      <c r="P2928">
        <v>5.7</v>
      </c>
      <c r="R2928" t="str">
        <v>A Walk on the Moon</v>
      </c>
      <c r="S2928">
        <v>36230</v>
      </c>
      <c r="T2928">
        <v>1999</v>
      </c>
      <c r="U2928" t="str">
        <v>1990s</v>
      </c>
      <c r="V2928" t="str">
        <v>Color</v>
      </c>
      <c r="W2928" t="str">
        <v>Drama</v>
      </c>
      <c r="X2928" t="str">
        <v>English</v>
      </c>
      <c r="Y2928" t="str">
        <v>USA</v>
      </c>
      <c r="Z2928" t="str">
        <v>R</v>
      </c>
      <c r="AA2928" t="str">
        <v>Viggo Mortensen</v>
      </c>
      <c r="AB2928" t="str">
        <v>Tony Goldwyn</v>
      </c>
      <c r="AC2928">
        <v>10000</v>
      </c>
      <c r="AD2928">
        <v>10368</v>
      </c>
      <c r="AE2928">
        <v>956</v>
      </c>
      <c r="AF2928">
        <v>860</v>
      </c>
      <c r="AG2928">
        <v>6.6</v>
      </c>
      <c r="AH2928">
        <v>47</v>
      </c>
      <c r="AI2928">
        <v>107</v>
      </c>
      <c r="AJ2928">
        <v>4741987</v>
      </c>
    </row>
    <row r="2929" spans="1:36" x14ac:dyDescent="0.25">
      <c r="A2929" t="str">
        <v>Be Cool</v>
      </c>
      <c r="B2929">
        <v>38708</v>
      </c>
      <c r="C2929">
        <v>2005</v>
      </c>
      <c r="D2929" t="str">
        <v>2000s</v>
      </c>
      <c r="E2929" t="str">
        <v>Color</v>
      </c>
      <c r="F2929" t="str">
        <v>Comedy</v>
      </c>
      <c r="G2929" t="str">
        <v>English</v>
      </c>
      <c r="H2929" t="str">
        <v>USA</v>
      </c>
      <c r="I2929" t="str">
        <v>PG-13</v>
      </c>
      <c r="J2929" t="str">
        <v>Dwayne Johnson</v>
      </c>
      <c r="K2929" t="str">
        <v>F. Gary Gray</v>
      </c>
      <c r="L2929">
        <v>12000</v>
      </c>
      <c r="M2929">
        <v>15889</v>
      </c>
      <c r="N2929">
        <v>473</v>
      </c>
      <c r="O2929">
        <v>0</v>
      </c>
      <c r="P2929">
        <v>5.7</v>
      </c>
      <c r="R2929" t="str">
        <v>Duets</v>
      </c>
      <c r="S2929">
        <v>36686</v>
      </c>
      <c r="T2929">
        <v>2000</v>
      </c>
      <c r="U2929" t="str">
        <v>2000s</v>
      </c>
      <c r="V2929" t="str">
        <v>Color</v>
      </c>
      <c r="W2929" t="str">
        <v>Comedy</v>
      </c>
      <c r="X2929" t="str">
        <v>English</v>
      </c>
      <c r="Y2929" t="str">
        <v>USA</v>
      </c>
      <c r="Z2929" t="str">
        <v>R</v>
      </c>
      <c r="AA2929" t="str">
        <v>Lochlyn Munro</v>
      </c>
      <c r="AB2929" t="str">
        <v>Bruce Paltrow</v>
      </c>
      <c r="AC2929">
        <v>555</v>
      </c>
      <c r="AD2929">
        <v>1227</v>
      </c>
      <c r="AE2929">
        <v>28</v>
      </c>
      <c r="AF2929">
        <v>573</v>
      </c>
      <c r="AG2929">
        <v>6</v>
      </c>
      <c r="AH2929">
        <v>65</v>
      </c>
      <c r="AI2929">
        <v>112</v>
      </c>
      <c r="AJ2929">
        <v>4734235</v>
      </c>
    </row>
    <row r="2930" spans="1:36" x14ac:dyDescent="0.25">
      <c r="A2930" t="str">
        <v>Escape from L.A.</v>
      </c>
      <c r="B2930">
        <v>35108</v>
      </c>
      <c r="C2930">
        <v>1996</v>
      </c>
      <c r="D2930" t="str">
        <v>1990s</v>
      </c>
      <c r="E2930" t="str">
        <v>Color</v>
      </c>
      <c r="F2930" t="str">
        <v>Action</v>
      </c>
      <c r="G2930" t="str">
        <v>English</v>
      </c>
      <c r="H2930" t="str">
        <v>USA</v>
      </c>
      <c r="I2930" t="str">
        <v>R</v>
      </c>
      <c r="J2930" t="str">
        <v>Steve Buscemi</v>
      </c>
      <c r="K2930" t="str">
        <v>John Carpenter</v>
      </c>
      <c r="L2930">
        <v>12000</v>
      </c>
      <c r="M2930">
        <v>15935</v>
      </c>
      <c r="N2930">
        <v>0</v>
      </c>
      <c r="O2930">
        <v>0</v>
      </c>
      <c r="P2930">
        <v>5.7</v>
      </c>
      <c r="R2930" t="str">
        <v>The Other Side of Heaven</v>
      </c>
      <c r="S2930">
        <v>37052</v>
      </c>
      <c r="T2930">
        <v>2001</v>
      </c>
      <c r="U2930" t="str">
        <v>2000s</v>
      </c>
      <c r="V2930" t="str">
        <v>Color</v>
      </c>
      <c r="W2930" t="str">
        <v>Adventure</v>
      </c>
      <c r="X2930" t="str">
        <v>English</v>
      </c>
      <c r="Y2930" t="str">
        <v>USA</v>
      </c>
      <c r="Z2930" t="str">
        <v>PG</v>
      </c>
      <c r="AA2930" t="str">
        <v>Anne Hathaway</v>
      </c>
      <c r="AB2930" t="str">
        <v>Mitch Davis</v>
      </c>
      <c r="AC2930">
        <v>11000</v>
      </c>
      <c r="AD2930">
        <v>11116</v>
      </c>
      <c r="AE2930">
        <v>7</v>
      </c>
      <c r="AF2930">
        <v>650</v>
      </c>
      <c r="AG2930">
        <v>6.5</v>
      </c>
      <c r="AH2930">
        <v>27</v>
      </c>
      <c r="AI2930">
        <v>113</v>
      </c>
      <c r="AJ2930">
        <v>4720371</v>
      </c>
    </row>
    <row r="2931" spans="1:36" x14ac:dyDescent="0.25">
      <c r="A2931" t="str">
        <v>Lara Croft: Tomb Raider</v>
      </c>
      <c r="B2931">
        <v>36910</v>
      </c>
      <c r="C2931">
        <v>2001</v>
      </c>
      <c r="D2931" t="str">
        <v>2000s</v>
      </c>
      <c r="E2931" t="str">
        <v>Color</v>
      </c>
      <c r="F2931" t="str">
        <v>Action</v>
      </c>
      <c r="G2931" t="str">
        <v>English</v>
      </c>
      <c r="H2931" t="str">
        <v>USA</v>
      </c>
      <c r="I2931" t="str">
        <v>PG-13</v>
      </c>
      <c r="J2931" t="str">
        <v>Angelina Jolie Pitt</v>
      </c>
      <c r="K2931" t="str">
        <v>Simon West</v>
      </c>
      <c r="L2931">
        <v>11000</v>
      </c>
      <c r="M2931">
        <v>12150</v>
      </c>
      <c r="N2931">
        <v>165</v>
      </c>
      <c r="O2931">
        <v>0</v>
      </c>
      <c r="P2931">
        <v>5.7</v>
      </c>
      <c r="R2931" t="str">
        <v>In the Cut</v>
      </c>
      <c r="S2931">
        <v>37677</v>
      </c>
      <c r="T2931">
        <v>2003</v>
      </c>
      <c r="U2931" t="str">
        <v>2000s</v>
      </c>
      <c r="V2931" t="str">
        <v>Color</v>
      </c>
      <c r="W2931" t="str">
        <v>Mystery</v>
      </c>
      <c r="X2931" t="str">
        <v>English</v>
      </c>
      <c r="Y2931" t="str">
        <v>Australia</v>
      </c>
      <c r="Z2931" t="str">
        <v>R</v>
      </c>
      <c r="AA2931" t="str">
        <v>Jennifer Jason Leigh</v>
      </c>
      <c r="AB2931" t="str">
        <v>Jane Campion</v>
      </c>
      <c r="AC2931">
        <v>1000</v>
      </c>
      <c r="AD2931">
        <v>1171</v>
      </c>
      <c r="AE2931">
        <v>319</v>
      </c>
      <c r="AF2931">
        <v>656</v>
      </c>
      <c r="AG2931">
        <v>5.3</v>
      </c>
      <c r="AH2931">
        <v>138</v>
      </c>
      <c r="AI2931">
        <v>113</v>
      </c>
      <c r="AJ2931">
        <v>4717455</v>
      </c>
    </row>
    <row r="2932" spans="1:36" x14ac:dyDescent="0.25">
      <c r="A2932" t="str">
        <v>The Princess Diaries 2: Royal Engagement</v>
      </c>
      <c r="B2932">
        <v>38216</v>
      </c>
      <c r="C2932">
        <v>2004</v>
      </c>
      <c r="D2932" t="str">
        <v>2000s</v>
      </c>
      <c r="E2932" t="str">
        <v>Color</v>
      </c>
      <c r="F2932" t="str">
        <v>Comedy</v>
      </c>
      <c r="G2932" t="str">
        <v>English</v>
      </c>
      <c r="H2932" t="str">
        <v>USA</v>
      </c>
      <c r="I2932" t="str">
        <v>G</v>
      </c>
      <c r="J2932" t="str">
        <v>Anne Hathaway</v>
      </c>
      <c r="K2932" t="str">
        <v>Garry Marshall</v>
      </c>
      <c r="L2932">
        <v>11000</v>
      </c>
      <c r="M2932">
        <v>15362</v>
      </c>
      <c r="N2932">
        <v>0</v>
      </c>
      <c r="O2932">
        <v>1000</v>
      </c>
      <c r="P2932">
        <v>5.7</v>
      </c>
      <c r="R2932" t="str">
        <v>Howl's Moving Castle</v>
      </c>
      <c r="S2932">
        <v>38057</v>
      </c>
      <c r="T2932">
        <v>2004</v>
      </c>
      <c r="U2932" t="str">
        <v>2000s</v>
      </c>
      <c r="V2932" t="str">
        <v>Color</v>
      </c>
      <c r="W2932" t="str">
        <v>Adventure</v>
      </c>
      <c r="X2932" t="str">
        <v>Japanese</v>
      </c>
      <c r="Y2932" t="str">
        <v>Japan</v>
      </c>
      <c r="Z2932" t="str">
        <v>PG</v>
      </c>
      <c r="AA2932" t="str">
        <v>Christian Bale</v>
      </c>
      <c r="AB2932" t="str">
        <v>Hayao Miyazaki</v>
      </c>
      <c r="AC2932">
        <v>23000</v>
      </c>
      <c r="AD2932">
        <v>24263</v>
      </c>
      <c r="AE2932">
        <v>6000</v>
      </c>
      <c r="AF2932">
        <v>13000</v>
      </c>
      <c r="AG2932">
        <v>8.1999999999999993</v>
      </c>
      <c r="AH2932">
        <v>212</v>
      </c>
      <c r="AI2932">
        <v>119</v>
      </c>
      <c r="AJ2932">
        <v>4710455</v>
      </c>
    </row>
    <row r="2933" spans="1:36" x14ac:dyDescent="0.25">
      <c r="A2933" t="str">
        <v>Eat Pray Love</v>
      </c>
      <c r="B2933">
        <v>40360</v>
      </c>
      <c r="C2933">
        <v>2010</v>
      </c>
      <c r="D2933" t="str">
        <v>2010s</v>
      </c>
      <c r="E2933" t="str">
        <v>Color</v>
      </c>
      <c r="F2933" t="str">
        <v>Drama</v>
      </c>
      <c r="G2933" t="str">
        <v>English</v>
      </c>
      <c r="H2933" t="str">
        <v>USA</v>
      </c>
      <c r="I2933" t="str">
        <v>PG-13</v>
      </c>
      <c r="J2933" t="str">
        <v>James Franco</v>
      </c>
      <c r="K2933" t="str">
        <v>Ryan Murphy</v>
      </c>
      <c r="L2933">
        <v>11000</v>
      </c>
      <c r="M2933">
        <v>20440</v>
      </c>
      <c r="N2933">
        <v>708</v>
      </c>
      <c r="O2933">
        <v>26000</v>
      </c>
      <c r="P2933">
        <v>5.7</v>
      </c>
      <c r="R2933" t="str">
        <v>90 Minutes in Heaven</v>
      </c>
      <c r="S2933">
        <v>42276</v>
      </c>
      <c r="T2933">
        <v>2015</v>
      </c>
      <c r="U2933" t="str">
        <v>2010s</v>
      </c>
      <c r="V2933" t="str">
        <v>Color</v>
      </c>
      <c r="W2933" t="str">
        <v>Drama</v>
      </c>
      <c r="X2933" t="str">
        <v>English</v>
      </c>
      <c r="Y2933" t="str">
        <v>USA</v>
      </c>
      <c r="Z2933" t="str">
        <v>PG-13</v>
      </c>
      <c r="AA2933" t="str">
        <v>Hayden Christensen</v>
      </c>
      <c r="AB2933" t="str">
        <v>Michael Polish</v>
      </c>
      <c r="AC2933">
        <v>4000</v>
      </c>
      <c r="AD2933">
        <v>6617</v>
      </c>
      <c r="AE2933">
        <v>35</v>
      </c>
      <c r="AF2933">
        <v>0</v>
      </c>
      <c r="AG2933">
        <v>4.5999999999999996</v>
      </c>
      <c r="AH2933">
        <v>12</v>
      </c>
      <c r="AI2933">
        <v>121</v>
      </c>
      <c r="AJ2933">
        <v>4700361</v>
      </c>
    </row>
    <row r="2934" spans="1:36" x14ac:dyDescent="0.25">
      <c r="A2934" t="str">
        <v>Six Days Seven Nights</v>
      </c>
      <c r="B2934">
        <v>35995</v>
      </c>
      <c r="C2934">
        <v>1998</v>
      </c>
      <c r="D2934" t="str">
        <v>1990s</v>
      </c>
      <c r="E2934" t="str">
        <v>Color</v>
      </c>
      <c r="F2934" t="str">
        <v>Action</v>
      </c>
      <c r="G2934" t="str">
        <v>English</v>
      </c>
      <c r="H2934" t="str">
        <v>USA</v>
      </c>
      <c r="I2934" t="str">
        <v>PG-13</v>
      </c>
      <c r="J2934" t="str">
        <v>Harrison Ford</v>
      </c>
      <c r="K2934" t="str">
        <v>Ivan Reitman</v>
      </c>
      <c r="L2934">
        <v>11000</v>
      </c>
      <c r="M2934">
        <v>12729</v>
      </c>
      <c r="N2934">
        <v>425</v>
      </c>
      <c r="O2934">
        <v>0</v>
      </c>
      <c r="P2934">
        <v>5.7</v>
      </c>
      <c r="R2934" t="str">
        <v>College</v>
      </c>
      <c r="S2934">
        <v>39608</v>
      </c>
      <c r="T2934">
        <v>2008</v>
      </c>
      <c r="U2934" t="str">
        <v>2000s</v>
      </c>
      <c r="V2934" t="str">
        <v>Color</v>
      </c>
      <c r="W2934" t="str">
        <v>Comedy</v>
      </c>
      <c r="X2934" t="str">
        <v>English</v>
      </c>
      <c r="Y2934" t="str">
        <v>USA</v>
      </c>
      <c r="Z2934" t="str">
        <v>R</v>
      </c>
      <c r="AA2934" t="str">
        <v>Drake Bell</v>
      </c>
      <c r="AB2934" t="str">
        <v>Deb Hagan</v>
      </c>
      <c r="AC2934">
        <v>1000</v>
      </c>
      <c r="AD2934">
        <v>4484</v>
      </c>
      <c r="AE2934">
        <v>0</v>
      </c>
      <c r="AF2934">
        <v>422</v>
      </c>
      <c r="AG2934">
        <v>4.5999999999999996</v>
      </c>
      <c r="AH2934">
        <v>42</v>
      </c>
      <c r="AI2934">
        <v>94</v>
      </c>
      <c r="AJ2934">
        <v>4693919</v>
      </c>
    </row>
    <row r="2935" spans="1:36" x14ac:dyDescent="0.25">
      <c r="A2935" t="str">
        <v>Not Another Teen Movie</v>
      </c>
      <c r="B2935">
        <v>36984</v>
      </c>
      <c r="C2935">
        <v>2001</v>
      </c>
      <c r="D2935" t="str">
        <v>2000s</v>
      </c>
      <c r="E2935" t="str">
        <v>Color</v>
      </c>
      <c r="F2935" t="str">
        <v>Comedy</v>
      </c>
      <c r="G2935" t="str">
        <v>English</v>
      </c>
      <c r="H2935" t="str">
        <v>USA</v>
      </c>
      <c r="I2935" t="str">
        <v>R</v>
      </c>
      <c r="J2935" t="str">
        <v>Chris Evans</v>
      </c>
      <c r="K2935" t="str">
        <v>Joel Gallen</v>
      </c>
      <c r="L2935">
        <v>11000</v>
      </c>
      <c r="M2935">
        <v>15369</v>
      </c>
      <c r="N2935">
        <v>11</v>
      </c>
      <c r="O2935">
        <v>0</v>
      </c>
      <c r="P2935">
        <v>5.7</v>
      </c>
      <c r="R2935" t="str">
        <v>Held Up</v>
      </c>
      <c r="S2935">
        <v>36482</v>
      </c>
      <c r="T2935">
        <v>1999</v>
      </c>
      <c r="U2935" t="str">
        <v>1990s</v>
      </c>
      <c r="V2935" t="str">
        <v>Color</v>
      </c>
      <c r="W2935" t="str">
        <v>Comedy</v>
      </c>
      <c r="X2935" t="str">
        <v>English</v>
      </c>
      <c r="Y2935" t="str">
        <v>USA</v>
      </c>
      <c r="Z2935" t="str">
        <v>PG-13</v>
      </c>
      <c r="AA2935" t="str">
        <v>Barry Corbin</v>
      </c>
      <c r="AB2935" t="str">
        <v>Steve Rash</v>
      </c>
      <c r="AC2935">
        <v>883</v>
      </c>
      <c r="AD2935">
        <v>3291</v>
      </c>
      <c r="AE2935">
        <v>15</v>
      </c>
      <c r="AF2935">
        <v>77</v>
      </c>
      <c r="AG2935">
        <v>5.0999999999999996</v>
      </c>
      <c r="AH2935">
        <v>11</v>
      </c>
      <c r="AI2935">
        <v>89</v>
      </c>
      <c r="AJ2935">
        <v>4692814</v>
      </c>
    </row>
    <row r="2936" spans="1:36" x14ac:dyDescent="0.25">
      <c r="A2936" t="str">
        <v>What to Expect When You're Expecting</v>
      </c>
      <c r="B2936">
        <v>40986</v>
      </c>
      <c r="C2936">
        <v>2012</v>
      </c>
      <c r="D2936" t="str">
        <v>2010s</v>
      </c>
      <c r="E2936" t="str">
        <v>Color</v>
      </c>
      <c r="F2936" t="str">
        <v>Comedy</v>
      </c>
      <c r="G2936" t="str">
        <v>English</v>
      </c>
      <c r="H2936" t="str">
        <v>USA</v>
      </c>
      <c r="I2936" t="str">
        <v>PG-13</v>
      </c>
      <c r="J2936" t="str">
        <v>Anna Kendrick</v>
      </c>
      <c r="K2936" t="str">
        <v>Kirk Jones</v>
      </c>
      <c r="L2936">
        <v>10000</v>
      </c>
      <c r="M2936">
        <v>13396</v>
      </c>
      <c r="N2936">
        <v>52</v>
      </c>
      <c r="O2936">
        <v>14000</v>
      </c>
      <c r="P2936">
        <v>5.7</v>
      </c>
      <c r="R2936" t="str">
        <v>Igby Goes Down</v>
      </c>
      <c r="S2936">
        <v>37477</v>
      </c>
      <c r="T2936">
        <v>2002</v>
      </c>
      <c r="U2936" t="str">
        <v>2000s</v>
      </c>
      <c r="V2936" t="str">
        <v>Color</v>
      </c>
      <c r="W2936" t="str">
        <v>Comedy</v>
      </c>
      <c r="X2936" t="str">
        <v>English</v>
      </c>
      <c r="Y2936" t="str">
        <v>USA</v>
      </c>
      <c r="Z2936" t="str">
        <v>R</v>
      </c>
      <c r="AA2936" t="str">
        <v>Kieran Culkin</v>
      </c>
      <c r="AB2936" t="str">
        <v>Burr Steers</v>
      </c>
      <c r="AC2936">
        <v>1000</v>
      </c>
      <c r="AD2936">
        <v>2478</v>
      </c>
      <c r="AE2936">
        <v>23</v>
      </c>
      <c r="AF2936">
        <v>838</v>
      </c>
      <c r="AG2936">
        <v>7</v>
      </c>
      <c r="AH2936">
        <v>136</v>
      </c>
      <c r="AI2936">
        <v>99</v>
      </c>
      <c r="AJ2936">
        <v>4681503</v>
      </c>
    </row>
    <row r="2937" spans="1:36" x14ac:dyDescent="0.25">
      <c r="A2937" t="str">
        <v>Love the Coopers</v>
      </c>
      <c r="B2937">
        <v>42164</v>
      </c>
      <c r="C2937">
        <v>2015</v>
      </c>
      <c r="D2937" t="str">
        <v>2010s</v>
      </c>
      <c r="E2937" t="str">
        <v>Color</v>
      </c>
      <c r="F2937" t="str">
        <v>Comedy</v>
      </c>
      <c r="G2937" t="str">
        <v>English</v>
      </c>
      <c r="H2937" t="str">
        <v>USA</v>
      </c>
      <c r="I2937" t="str">
        <v>PG-13</v>
      </c>
      <c r="J2937" t="str">
        <v>Olivia Wilde</v>
      </c>
      <c r="K2937" t="str">
        <v>Jessie Nelson</v>
      </c>
      <c r="L2937">
        <v>10000</v>
      </c>
      <c r="M2937">
        <v>10691</v>
      </c>
      <c r="N2937">
        <v>24</v>
      </c>
      <c r="O2937">
        <v>0</v>
      </c>
      <c r="P2937">
        <v>5.7</v>
      </c>
      <c r="R2937" t="str">
        <v>Radio Flyer</v>
      </c>
      <c r="S2937">
        <v>33885</v>
      </c>
      <c r="T2937">
        <v>1992</v>
      </c>
      <c r="U2937" t="str">
        <v>1990s</v>
      </c>
      <c r="V2937" t="str">
        <v>Color</v>
      </c>
      <c r="W2937" t="str">
        <v>Drama</v>
      </c>
      <c r="X2937" t="str">
        <v>English</v>
      </c>
      <c r="Y2937" t="str">
        <v>USA</v>
      </c>
      <c r="Z2937" t="str">
        <v>PG-13</v>
      </c>
      <c r="AA2937" t="str">
        <v>Adam Baldwin</v>
      </c>
      <c r="AB2937" t="str">
        <v>Richard Donner</v>
      </c>
      <c r="AC2937">
        <v>2000</v>
      </c>
      <c r="AD2937">
        <v>4334</v>
      </c>
      <c r="AE2937">
        <v>503</v>
      </c>
      <c r="AF2937">
        <v>892</v>
      </c>
      <c r="AG2937">
        <v>6.9</v>
      </c>
      <c r="AH2937">
        <v>10</v>
      </c>
      <c r="AI2937">
        <v>114</v>
      </c>
      <c r="AJ2937">
        <v>4651977</v>
      </c>
    </row>
    <row r="2938" spans="1:36" x14ac:dyDescent="0.25">
      <c r="A2938" t="str">
        <v>Reindeer Games</v>
      </c>
      <c r="B2938">
        <v>36845</v>
      </c>
      <c r="C2938">
        <v>2000</v>
      </c>
      <c r="D2938" t="str">
        <v>2000s</v>
      </c>
      <c r="E2938" t="str">
        <v>Color</v>
      </c>
      <c r="F2938" t="str">
        <v>Action</v>
      </c>
      <c r="G2938" t="str">
        <v>English</v>
      </c>
      <c r="H2938" t="str">
        <v>USA</v>
      </c>
      <c r="I2938" t="str">
        <v>R</v>
      </c>
      <c r="J2938" t="str">
        <v>Charlize Theron</v>
      </c>
      <c r="K2938" t="str">
        <v>John Frankenheimer</v>
      </c>
      <c r="L2938">
        <v>9000</v>
      </c>
      <c r="M2938">
        <v>10838</v>
      </c>
      <c r="N2938">
        <v>287</v>
      </c>
      <c r="O2938">
        <v>852</v>
      </c>
      <c r="P2938">
        <v>5.7</v>
      </c>
      <c r="R2938" t="str">
        <v>River's Edge</v>
      </c>
      <c r="S2938">
        <v>31632</v>
      </c>
      <c r="T2938">
        <v>1986</v>
      </c>
      <c r="U2938" t="str">
        <v>1980s</v>
      </c>
      <c r="V2938" t="str">
        <v>Black and White</v>
      </c>
      <c r="W2938" t="str">
        <v>Crime</v>
      </c>
      <c r="X2938" t="str">
        <v>English</v>
      </c>
      <c r="Y2938" t="str">
        <v>USA</v>
      </c>
      <c r="Z2938" t="str">
        <v>R</v>
      </c>
      <c r="AA2938" t="str">
        <v>Keanu Reeves</v>
      </c>
      <c r="AB2938" t="str">
        <v>Tim Hunter</v>
      </c>
      <c r="AC2938">
        <v>18000</v>
      </c>
      <c r="AD2938">
        <v>19649</v>
      </c>
      <c r="AE2938">
        <v>28</v>
      </c>
      <c r="AF2938">
        <v>0</v>
      </c>
      <c r="AG2938">
        <v>7.1</v>
      </c>
      <c r="AH2938">
        <v>45</v>
      </c>
      <c r="AI2938">
        <v>99</v>
      </c>
      <c r="AJ2938">
        <v>4600000</v>
      </c>
    </row>
    <row r="2939" spans="1:36" x14ac:dyDescent="0.25">
      <c r="A2939" t="str">
        <v>America's Sweethearts</v>
      </c>
      <c r="B2939">
        <v>36936</v>
      </c>
      <c r="C2939">
        <v>2001</v>
      </c>
      <c r="D2939" t="str">
        <v>2000s</v>
      </c>
      <c r="E2939" t="str">
        <v>Color</v>
      </c>
      <c r="F2939" t="str">
        <v>Comedy</v>
      </c>
      <c r="G2939" t="str">
        <v>English</v>
      </c>
      <c r="H2939" t="str">
        <v>USA</v>
      </c>
      <c r="I2939" t="str">
        <v>PG-13</v>
      </c>
      <c r="J2939" t="str">
        <v>Julia Roberts</v>
      </c>
      <c r="K2939" t="str">
        <v>Joe Roth</v>
      </c>
      <c r="L2939">
        <v>8000</v>
      </c>
      <c r="M2939">
        <v>9176</v>
      </c>
      <c r="N2939">
        <v>148</v>
      </c>
      <c r="O2939">
        <v>881</v>
      </c>
      <c r="P2939">
        <v>5.7</v>
      </c>
      <c r="R2939" t="str">
        <v>Thirteen</v>
      </c>
      <c r="S2939">
        <v>37698</v>
      </c>
      <c r="T2939">
        <v>2003</v>
      </c>
      <c r="U2939" t="str">
        <v>2000s</v>
      </c>
      <c r="V2939" t="str">
        <v>Color</v>
      </c>
      <c r="W2939" t="str">
        <v>Drama</v>
      </c>
      <c r="X2939" t="str">
        <v>English</v>
      </c>
      <c r="Y2939" t="str">
        <v>USA</v>
      </c>
      <c r="Z2939" t="str">
        <v>R</v>
      </c>
      <c r="AA2939" t="str">
        <v>Holly Hunter</v>
      </c>
      <c r="AB2939" t="str">
        <v>Catherine Hardwicke</v>
      </c>
      <c r="AC2939">
        <v>1000</v>
      </c>
      <c r="AD2939">
        <v>2186</v>
      </c>
      <c r="AE2939">
        <v>308</v>
      </c>
      <c r="AF2939">
        <v>0</v>
      </c>
      <c r="AG2939">
        <v>6.8</v>
      </c>
      <c r="AH2939">
        <v>126</v>
      </c>
      <c r="AI2939">
        <v>100</v>
      </c>
      <c r="AJ2939">
        <v>4599680</v>
      </c>
    </row>
    <row r="2940" spans="1:36" x14ac:dyDescent="0.25">
      <c r="A2940" t="str">
        <v>Identity Thief</v>
      </c>
      <c r="B2940">
        <v>41348</v>
      </c>
      <c r="C2940">
        <v>2013</v>
      </c>
      <c r="D2940" t="str">
        <v>2010s</v>
      </c>
      <c r="E2940" t="str">
        <v>Color</v>
      </c>
      <c r="F2940" t="str">
        <v>Comedy</v>
      </c>
      <c r="G2940" t="str">
        <v>English</v>
      </c>
      <c r="H2940" t="str">
        <v>USA</v>
      </c>
      <c r="I2940" t="str">
        <v>R</v>
      </c>
      <c r="J2940" t="str">
        <v>Jon Favreau</v>
      </c>
      <c r="K2940" t="str">
        <v>Seth Gordon</v>
      </c>
      <c r="L2940">
        <v>4000</v>
      </c>
      <c r="M2940">
        <v>5826</v>
      </c>
      <c r="N2940">
        <v>91</v>
      </c>
      <c r="O2940">
        <v>17000</v>
      </c>
      <c r="P2940">
        <v>5.7</v>
      </c>
      <c r="R2940" t="str">
        <v>Love in the Time of Cholera</v>
      </c>
      <c r="S2940">
        <v>39250</v>
      </c>
      <c r="T2940">
        <v>2007</v>
      </c>
      <c r="U2940" t="str">
        <v>2000s</v>
      </c>
      <c r="V2940" t="str">
        <v>Color</v>
      </c>
      <c r="W2940" t="str">
        <v>Drama</v>
      </c>
      <c r="X2940" t="str">
        <v>English</v>
      </c>
      <c r="Y2940" t="str">
        <v>USA</v>
      </c>
      <c r="Z2940" t="str">
        <v>R</v>
      </c>
      <c r="AA2940" t="str">
        <v>Marcela Mar</v>
      </c>
      <c r="AB2940" t="str">
        <v>Mike Newell</v>
      </c>
      <c r="AC2940">
        <v>267</v>
      </c>
      <c r="AD2940">
        <v>538</v>
      </c>
      <c r="AE2940">
        <v>179</v>
      </c>
      <c r="AF2940">
        <v>0</v>
      </c>
      <c r="AG2940">
        <v>6.4</v>
      </c>
      <c r="AH2940">
        <v>115</v>
      </c>
      <c r="AI2940">
        <v>139</v>
      </c>
      <c r="AJ2940">
        <v>4584886</v>
      </c>
    </row>
    <row r="2941" spans="1:36" x14ac:dyDescent="0.25">
      <c r="A2941" t="str">
        <v>Bad Teacher</v>
      </c>
      <c r="B2941">
        <v>40849</v>
      </c>
      <c r="C2941">
        <v>2011</v>
      </c>
      <c r="D2941" t="str">
        <v>2010s</v>
      </c>
      <c r="E2941" t="str">
        <v>Color</v>
      </c>
      <c r="F2941" t="str">
        <v>Comedy</v>
      </c>
      <c r="G2941" t="str">
        <v>English</v>
      </c>
      <c r="H2941" t="str">
        <v>USA</v>
      </c>
      <c r="I2941" t="str">
        <v>R</v>
      </c>
      <c r="J2941" t="str">
        <v>Justin Timberlake</v>
      </c>
      <c r="K2941" t="str">
        <v>Jake Kasdan</v>
      </c>
      <c r="L2941">
        <v>3000</v>
      </c>
      <c r="M2941">
        <v>5547</v>
      </c>
      <c r="N2941">
        <v>52</v>
      </c>
      <c r="O2941">
        <v>16000</v>
      </c>
      <c r="P2941">
        <v>5.7</v>
      </c>
      <c r="R2941" t="str">
        <v>Snowpiercer</v>
      </c>
      <c r="S2941">
        <v>41608</v>
      </c>
      <c r="T2941">
        <v>2013</v>
      </c>
      <c r="U2941" t="str">
        <v>2010s</v>
      </c>
      <c r="V2941" t="str">
        <v>Color</v>
      </c>
      <c r="W2941" t="str">
        <v>Action</v>
      </c>
      <c r="X2941" t="str">
        <v>English</v>
      </c>
      <c r="Y2941" t="str">
        <v>South Korea</v>
      </c>
      <c r="Z2941" t="str">
        <v>R</v>
      </c>
      <c r="AA2941" t="str">
        <v>Chris Evans</v>
      </c>
      <c r="AB2941" t="str">
        <v>Joon-ho Bong</v>
      </c>
      <c r="AC2941">
        <v>11000</v>
      </c>
      <c r="AD2941">
        <v>12286</v>
      </c>
      <c r="AE2941">
        <v>584</v>
      </c>
      <c r="AF2941">
        <v>58000</v>
      </c>
      <c r="AG2941">
        <v>7</v>
      </c>
      <c r="AH2941">
        <v>488</v>
      </c>
      <c r="AI2941">
        <v>126</v>
      </c>
      <c r="AJ2941">
        <v>4563029</v>
      </c>
    </row>
    <row r="2942" spans="1:36" x14ac:dyDescent="0.25">
      <c r="A2942" t="str">
        <v>Looney Tunes: Back in Action</v>
      </c>
      <c r="B2942">
        <v>37801</v>
      </c>
      <c r="C2942">
        <v>2003</v>
      </c>
      <c r="D2942" t="str">
        <v>2000s</v>
      </c>
      <c r="E2942" t="str">
        <v>Color</v>
      </c>
      <c r="F2942" t="str">
        <v>Adventure</v>
      </c>
      <c r="G2942" t="str">
        <v>English</v>
      </c>
      <c r="H2942" t="str">
        <v>Germany</v>
      </c>
      <c r="I2942" t="str">
        <v>PG</v>
      </c>
      <c r="J2942" t="str">
        <v>Brendan Fraser</v>
      </c>
      <c r="K2942" t="str">
        <v>Joe Dante</v>
      </c>
      <c r="L2942">
        <v>3000</v>
      </c>
      <c r="M2942">
        <v>5593</v>
      </c>
      <c r="N2942">
        <v>287</v>
      </c>
      <c r="O2942">
        <v>665</v>
      </c>
      <c r="P2942">
        <v>5.7</v>
      </c>
      <c r="R2942" t="str">
        <v>Mumford</v>
      </c>
      <c r="S2942">
        <v>36515</v>
      </c>
      <c r="T2942">
        <v>1999</v>
      </c>
      <c r="U2942" t="str">
        <v>1990s</v>
      </c>
      <c r="V2942" t="str">
        <v>Black and White</v>
      </c>
      <c r="W2942" t="str">
        <v>Comedy</v>
      </c>
      <c r="X2942" t="str">
        <v>English</v>
      </c>
      <c r="Y2942" t="str">
        <v>USA</v>
      </c>
      <c r="Z2942" t="str">
        <v>R</v>
      </c>
      <c r="AA2942" t="str">
        <v>Zooey Deschanel</v>
      </c>
      <c r="AB2942" t="str">
        <v>Lawrence Kasdan</v>
      </c>
      <c r="AC2942">
        <v>11000</v>
      </c>
      <c r="AD2942">
        <v>17873</v>
      </c>
      <c r="AE2942">
        <v>759</v>
      </c>
      <c r="AF2942">
        <v>209</v>
      </c>
      <c r="AG2942">
        <v>6.9</v>
      </c>
      <c r="AH2942">
        <v>65</v>
      </c>
      <c r="AI2942">
        <v>112</v>
      </c>
      <c r="AJ2942">
        <v>4554569</v>
      </c>
    </row>
    <row r="2943" spans="1:36" x14ac:dyDescent="0.25">
      <c r="A2943" t="str">
        <v>The Art of War</v>
      </c>
      <c r="B2943">
        <v>36810</v>
      </c>
      <c r="C2943">
        <v>2000</v>
      </c>
      <c r="D2943" t="str">
        <v>2000s</v>
      </c>
      <c r="E2943" t="str">
        <v>Color</v>
      </c>
      <c r="F2943" t="str">
        <v>Action</v>
      </c>
      <c r="G2943" t="str">
        <v>English</v>
      </c>
      <c r="H2943" t="str">
        <v>USA</v>
      </c>
      <c r="I2943" t="str">
        <v>R</v>
      </c>
      <c r="J2943" t="str">
        <v>Michael Biehn</v>
      </c>
      <c r="K2943" t="str">
        <v>Christian Duguay</v>
      </c>
      <c r="L2943">
        <v>2000</v>
      </c>
      <c r="M2943">
        <v>3753</v>
      </c>
      <c r="N2943">
        <v>18</v>
      </c>
      <c r="O2943">
        <v>470</v>
      </c>
      <c r="P2943">
        <v>5.7</v>
      </c>
      <c r="R2943" t="str">
        <v>Miss March</v>
      </c>
      <c r="S2943">
        <v>40076</v>
      </c>
      <c r="T2943">
        <v>2009</v>
      </c>
      <c r="U2943" t="str">
        <v>2000s</v>
      </c>
      <c r="V2943" t="str">
        <v>Color</v>
      </c>
      <c r="W2943" t="str">
        <v>Comedy</v>
      </c>
      <c r="X2943" t="str">
        <v>English</v>
      </c>
      <c r="Y2943" t="str">
        <v>USA</v>
      </c>
      <c r="Z2943" t="str">
        <v>R</v>
      </c>
      <c r="AA2943" t="str">
        <v>Hugh M. Hefner</v>
      </c>
      <c r="AB2943" t="str">
        <v>Zach Cregger</v>
      </c>
      <c r="AC2943">
        <v>373</v>
      </c>
      <c r="AD2943">
        <v>1831</v>
      </c>
      <c r="AE2943">
        <v>138</v>
      </c>
      <c r="AF2943">
        <v>985</v>
      </c>
      <c r="AG2943">
        <v>5.0999999999999996</v>
      </c>
      <c r="AH2943">
        <v>76</v>
      </c>
      <c r="AI2943">
        <v>90</v>
      </c>
      <c r="AJ2943">
        <v>4542775</v>
      </c>
    </row>
    <row r="2944" spans="1:36" x14ac:dyDescent="0.25">
      <c r="A2944" t="str">
        <v>Admission</v>
      </c>
      <c r="B2944">
        <v>41461</v>
      </c>
      <c r="C2944">
        <v>2013</v>
      </c>
      <c r="D2944" t="str">
        <v>2010s</v>
      </c>
      <c r="E2944" t="str">
        <v>Color</v>
      </c>
      <c r="F2944" t="str">
        <v>Comedy</v>
      </c>
      <c r="G2944" t="str">
        <v>English</v>
      </c>
      <c r="H2944" t="str">
        <v>USA</v>
      </c>
      <c r="I2944" t="str">
        <v>PG-13</v>
      </c>
      <c r="J2944" t="str">
        <v>Tina Fey</v>
      </c>
      <c r="K2944" t="str">
        <v>Paul Weitz</v>
      </c>
      <c r="L2944">
        <v>2000</v>
      </c>
      <c r="M2944">
        <v>3004</v>
      </c>
      <c r="N2944">
        <v>80</v>
      </c>
      <c r="O2944">
        <v>5000</v>
      </c>
      <c r="P2944">
        <v>5.7</v>
      </c>
      <c r="R2944" t="str">
        <v>In the Name of the King: A Dungeon Siege Tale</v>
      </c>
      <c r="S2944">
        <v>39349</v>
      </c>
      <c r="T2944">
        <v>2007</v>
      </c>
      <c r="U2944" t="str">
        <v>2000s</v>
      </c>
      <c r="V2944" t="str">
        <v>Color</v>
      </c>
      <c r="W2944" t="str">
        <v>Action</v>
      </c>
      <c r="X2944" t="str">
        <v>English</v>
      </c>
      <c r="Y2944" t="str">
        <v>Germany</v>
      </c>
      <c r="Z2944" t="str">
        <v>PG-13</v>
      </c>
      <c r="AA2944" t="str">
        <v>Jason Statham</v>
      </c>
      <c r="AB2944" t="str">
        <v>Uwe Boll</v>
      </c>
      <c r="AC2944">
        <v>26000</v>
      </c>
      <c r="AD2944">
        <v>26564</v>
      </c>
      <c r="AE2944">
        <v>892</v>
      </c>
      <c r="AF2944">
        <v>0</v>
      </c>
      <c r="AG2944">
        <v>3.8</v>
      </c>
      <c r="AH2944">
        <v>140</v>
      </c>
      <c r="AI2944">
        <v>156</v>
      </c>
      <c r="AJ2944">
        <v>4535117</v>
      </c>
    </row>
    <row r="2945" spans="1:36" x14ac:dyDescent="0.25">
      <c r="A2945" t="str">
        <v>Filly Brown</v>
      </c>
      <c r="B2945">
        <v>41034</v>
      </c>
      <c r="C2945">
        <v>2012</v>
      </c>
      <c r="D2945" t="str">
        <v>2010s</v>
      </c>
      <c r="E2945" t="str">
        <v>Color</v>
      </c>
      <c r="F2945" t="str">
        <v>Drama</v>
      </c>
      <c r="G2945" t="str">
        <v>English</v>
      </c>
      <c r="H2945" t="str">
        <v>USA</v>
      </c>
      <c r="I2945" t="str">
        <v>R</v>
      </c>
      <c r="J2945" t="str">
        <v>Noel Gugliemi</v>
      </c>
      <c r="K2945" t="str">
        <v>Youssef Delara</v>
      </c>
      <c r="L2945">
        <v>2000</v>
      </c>
      <c r="M2945">
        <v>2459</v>
      </c>
      <c r="N2945">
        <v>8</v>
      </c>
      <c r="O2945">
        <v>0</v>
      </c>
      <c r="P2945">
        <v>5.7</v>
      </c>
      <c r="R2945" t="str">
        <v>Swingers</v>
      </c>
      <c r="S2945">
        <v>35188</v>
      </c>
      <c r="T2945">
        <v>1996</v>
      </c>
      <c r="U2945" t="str">
        <v>1990s</v>
      </c>
      <c r="V2945" t="str">
        <v>Color</v>
      </c>
      <c r="W2945" t="str">
        <v>Comedy</v>
      </c>
      <c r="X2945" t="str">
        <v>English</v>
      </c>
      <c r="Y2945" t="str">
        <v>USA</v>
      </c>
      <c r="Z2945" t="str">
        <v>R</v>
      </c>
      <c r="AA2945" t="str">
        <v>Jon Favreau</v>
      </c>
      <c r="AB2945" t="str">
        <v>Doug Liman</v>
      </c>
      <c r="AC2945">
        <v>4000</v>
      </c>
      <c r="AD2945">
        <v>4230</v>
      </c>
      <c r="AE2945">
        <v>218</v>
      </c>
      <c r="AF2945">
        <v>0</v>
      </c>
      <c r="AG2945">
        <v>7.4</v>
      </c>
      <c r="AH2945">
        <v>77</v>
      </c>
      <c r="AI2945">
        <v>96</v>
      </c>
      <c r="AJ2945">
        <v>4505922</v>
      </c>
    </row>
    <row r="2946" spans="1:36" x14ac:dyDescent="0.25">
      <c r="A2946" t="str">
        <v>Skin Trade</v>
      </c>
      <c r="B2946">
        <v>41884</v>
      </c>
      <c r="C2946">
        <v>2014</v>
      </c>
      <c r="D2946" t="str">
        <v>2010s</v>
      </c>
      <c r="E2946" t="str">
        <v>Color</v>
      </c>
      <c r="F2946" t="str">
        <v>Action</v>
      </c>
      <c r="G2946" t="str">
        <v>English</v>
      </c>
      <c r="H2946" t="str">
        <v>Thailand</v>
      </c>
      <c r="I2946" t="str">
        <v>R</v>
      </c>
      <c r="J2946" t="str">
        <v>Michael Jai White</v>
      </c>
      <c r="K2946" t="str">
        <v>Ekachai Uekrongtham</v>
      </c>
      <c r="L2946">
        <v>2000</v>
      </c>
      <c r="M2946">
        <v>2802</v>
      </c>
      <c r="N2946">
        <v>3</v>
      </c>
      <c r="O2946">
        <v>0</v>
      </c>
      <c r="P2946">
        <v>5.7</v>
      </c>
      <c r="R2946" t="str">
        <v>Blood In, Blood Out</v>
      </c>
      <c r="S2946">
        <v>34071</v>
      </c>
      <c r="T2946">
        <v>1993</v>
      </c>
      <c r="U2946" t="str">
        <v>1990s</v>
      </c>
      <c r="V2946" t="str">
        <v>Color</v>
      </c>
      <c r="W2946" t="str">
        <v>Crime</v>
      </c>
      <c r="X2946" t="str">
        <v>English</v>
      </c>
      <c r="Y2946" t="str">
        <v>USA</v>
      </c>
      <c r="Z2946" t="str">
        <v>R</v>
      </c>
      <c r="AA2946" t="str">
        <v>Delroy Lindo</v>
      </c>
      <c r="AB2946" t="str">
        <v>Taylor Hackford</v>
      </c>
      <c r="AC2946">
        <v>848</v>
      </c>
      <c r="AD2946">
        <v>3227</v>
      </c>
      <c r="AE2946">
        <v>138</v>
      </c>
      <c r="AF2946">
        <v>6000</v>
      </c>
      <c r="AG2946">
        <v>8</v>
      </c>
      <c r="AH2946">
        <v>12</v>
      </c>
      <c r="AI2946">
        <v>330</v>
      </c>
      <c r="AJ2946">
        <v>4496583</v>
      </c>
    </row>
    <row r="2947" spans="1:36" x14ac:dyDescent="0.25">
      <c r="A2947" t="str">
        <v>Planet of the Apes</v>
      </c>
      <c r="B2947">
        <v>37138</v>
      </c>
      <c r="C2947">
        <v>2001</v>
      </c>
      <c r="D2947" t="str">
        <v>2000s</v>
      </c>
      <c r="E2947" t="str">
        <v>Color</v>
      </c>
      <c r="F2947" t="str">
        <v>Action</v>
      </c>
      <c r="G2947" t="str">
        <v>English</v>
      </c>
      <c r="H2947" t="str">
        <v>USA</v>
      </c>
      <c r="I2947" t="str">
        <v>PG-13</v>
      </c>
      <c r="J2947" t="str">
        <v>Cary-Hiroyuki Tagawa</v>
      </c>
      <c r="K2947" t="str">
        <v>Tim Burton</v>
      </c>
      <c r="L2947">
        <v>1000</v>
      </c>
      <c r="M2947">
        <v>2776</v>
      </c>
      <c r="N2947">
        <v>13000</v>
      </c>
      <c r="O2947">
        <v>0</v>
      </c>
      <c r="P2947">
        <v>5.7</v>
      </c>
      <c r="R2947" t="str">
        <v>Flawless</v>
      </c>
      <c r="S2947">
        <v>36224</v>
      </c>
      <c r="T2947">
        <v>1999</v>
      </c>
      <c r="U2947" t="str">
        <v>1990s</v>
      </c>
      <c r="V2947" t="str">
        <v>Color</v>
      </c>
      <c r="W2947" t="str">
        <v>Comedy</v>
      </c>
      <c r="X2947" t="str">
        <v>English</v>
      </c>
      <c r="Y2947" t="str">
        <v>USA</v>
      </c>
      <c r="Z2947" t="str">
        <v>R</v>
      </c>
      <c r="AA2947" t="str">
        <v>Robert De Niro</v>
      </c>
      <c r="AB2947" t="str">
        <v>Joel Schumacher</v>
      </c>
      <c r="AC2947">
        <v>22000</v>
      </c>
      <c r="AD2947">
        <v>46022</v>
      </c>
      <c r="AE2947">
        <v>541</v>
      </c>
      <c r="AF2947">
        <v>0</v>
      </c>
      <c r="AG2947">
        <v>6.4</v>
      </c>
      <c r="AH2947">
        <v>78</v>
      </c>
      <c r="AI2947">
        <v>112</v>
      </c>
      <c r="AJ2947">
        <v>4485485</v>
      </c>
    </row>
    <row r="2948" spans="1:36" x14ac:dyDescent="0.25">
      <c r="A2948" t="str">
        <v>End of Days</v>
      </c>
      <c r="B2948">
        <v>36306</v>
      </c>
      <c r="C2948">
        <v>1999</v>
      </c>
      <c r="D2948" t="str">
        <v>1990s</v>
      </c>
      <c r="E2948" t="str">
        <v>Color</v>
      </c>
      <c r="F2948" t="str">
        <v>Action</v>
      </c>
      <c r="G2948" t="str">
        <v>English</v>
      </c>
      <c r="H2948" t="str">
        <v>USA</v>
      </c>
      <c r="I2948" t="str">
        <v>R</v>
      </c>
      <c r="J2948" t="str">
        <v>CCH Pounder</v>
      </c>
      <c r="K2948" t="str">
        <v>Peter Hyams</v>
      </c>
      <c r="L2948">
        <v>1000</v>
      </c>
      <c r="M2948">
        <v>3903</v>
      </c>
      <c r="N2948">
        <v>0</v>
      </c>
      <c r="O2948">
        <v>2000</v>
      </c>
      <c r="P2948">
        <v>5.7</v>
      </c>
      <c r="R2948" t="str">
        <v>Mindhunters</v>
      </c>
      <c r="S2948">
        <v>37989</v>
      </c>
      <c r="T2948">
        <v>2004</v>
      </c>
      <c r="U2948" t="str">
        <v>2000s</v>
      </c>
      <c r="V2948" t="str">
        <v>Color</v>
      </c>
      <c r="W2948" t="str">
        <v>Crime</v>
      </c>
      <c r="X2948" t="str">
        <v>English</v>
      </c>
      <c r="Y2948" t="str">
        <v>USA</v>
      </c>
      <c r="Z2948" t="str">
        <v>R</v>
      </c>
      <c r="AA2948" t="str">
        <v>LL Cool J</v>
      </c>
      <c r="AB2948" t="str">
        <v>Renny Harlin</v>
      </c>
      <c r="AC2948">
        <v>1000</v>
      </c>
      <c r="AD2948">
        <v>4186</v>
      </c>
      <c r="AE2948">
        <v>212</v>
      </c>
      <c r="AF2948">
        <v>2000</v>
      </c>
      <c r="AG2948">
        <v>6.4</v>
      </c>
      <c r="AH2948">
        <v>127</v>
      </c>
      <c r="AI2948">
        <v>101</v>
      </c>
      <c r="AJ2948">
        <v>4476235</v>
      </c>
    </row>
    <row r="2949" spans="1:36" x14ac:dyDescent="0.25">
      <c r="A2949" t="str">
        <v>Deuce Bigalow: Male Gigolo</v>
      </c>
      <c r="B2949">
        <v>36467</v>
      </c>
      <c r="C2949">
        <v>1999</v>
      </c>
      <c r="D2949" t="str">
        <v>1990s</v>
      </c>
      <c r="E2949" t="str">
        <v>Color</v>
      </c>
      <c r="F2949" t="str">
        <v>Comedy</v>
      </c>
      <c r="G2949" t="str">
        <v>English</v>
      </c>
      <c r="H2949" t="str">
        <v>USA</v>
      </c>
      <c r="I2949" t="str">
        <v>R</v>
      </c>
      <c r="J2949" t="str">
        <v>Amy Poehler</v>
      </c>
      <c r="K2949" t="str">
        <v>Mike Mitchell</v>
      </c>
      <c r="L2949">
        <v>1000</v>
      </c>
      <c r="M2949">
        <v>2604</v>
      </c>
      <c r="N2949">
        <v>31</v>
      </c>
      <c r="O2949">
        <v>0</v>
      </c>
      <c r="P2949">
        <v>5.7</v>
      </c>
      <c r="R2949" t="str">
        <v>Anonymous</v>
      </c>
      <c r="S2949">
        <v>40594</v>
      </c>
      <c r="T2949">
        <v>2011</v>
      </c>
      <c r="U2949" t="str">
        <v>2010s</v>
      </c>
      <c r="V2949" t="str">
        <v>Color</v>
      </c>
      <c r="W2949" t="str">
        <v>Drama</v>
      </c>
      <c r="X2949" t="str">
        <v>English</v>
      </c>
      <c r="Y2949" t="str">
        <v>UK</v>
      </c>
      <c r="Z2949" t="str">
        <v>PG-13</v>
      </c>
      <c r="AA2949" t="str">
        <v>Vanessa Redgrave</v>
      </c>
      <c r="AB2949" t="str">
        <v>Roland Emmerich</v>
      </c>
      <c r="AC2949">
        <v>898</v>
      </c>
      <c r="AD2949">
        <v>2452</v>
      </c>
      <c r="AE2949">
        <v>776</v>
      </c>
      <c r="AF2949">
        <v>15000</v>
      </c>
      <c r="AG2949">
        <v>6.9</v>
      </c>
      <c r="AH2949">
        <v>288</v>
      </c>
      <c r="AI2949">
        <v>130</v>
      </c>
      <c r="AJ2949">
        <v>4463292</v>
      </c>
    </row>
    <row r="2950" spans="1:36" x14ac:dyDescent="0.25">
      <c r="A2950" t="str">
        <v>Jumping the Broom</v>
      </c>
      <c r="B2950">
        <v>40838</v>
      </c>
      <c r="C2950">
        <v>2011</v>
      </c>
      <c r="D2950" t="str">
        <v>2010s</v>
      </c>
      <c r="E2950" t="str">
        <v>Color</v>
      </c>
      <c r="F2950" t="str">
        <v>Comedy</v>
      </c>
      <c r="G2950" t="str">
        <v>English</v>
      </c>
      <c r="H2950" t="str">
        <v>USA</v>
      </c>
      <c r="I2950" t="str">
        <v>PG-13</v>
      </c>
      <c r="J2950" t="str">
        <v>Gary Dourdan</v>
      </c>
      <c r="K2950" t="str">
        <v>Salim Akil</v>
      </c>
      <c r="L2950">
        <v>1000</v>
      </c>
      <c r="M2950">
        <v>5959</v>
      </c>
      <c r="N2950">
        <v>70</v>
      </c>
      <c r="O2950">
        <v>0</v>
      </c>
      <c r="P2950">
        <v>5.7</v>
      </c>
      <c r="R2950" t="str">
        <v>Persepolis</v>
      </c>
      <c r="S2950">
        <v>39240</v>
      </c>
      <c r="T2950">
        <v>2007</v>
      </c>
      <c r="U2950" t="str">
        <v>2000s</v>
      </c>
      <c r="V2950" t="str">
        <v>Color</v>
      </c>
      <c r="W2950" t="str">
        <v>Animation</v>
      </c>
      <c r="X2950" t="str">
        <v>French</v>
      </c>
      <c r="Y2950" t="str">
        <v>France</v>
      </c>
      <c r="Z2950" t="str">
        <v>PG-13</v>
      </c>
      <c r="AA2950" t="str">
        <v>Catherine Deneuve</v>
      </c>
      <c r="AB2950" t="str">
        <v>Vincent Paronnaud</v>
      </c>
      <c r="AC2950">
        <v>963</v>
      </c>
      <c r="AD2950">
        <v>1754</v>
      </c>
      <c r="AE2950">
        <v>10</v>
      </c>
      <c r="AF2950">
        <v>14000</v>
      </c>
      <c r="AG2950">
        <v>8</v>
      </c>
      <c r="AH2950">
        <v>242</v>
      </c>
      <c r="AI2950">
        <v>89</v>
      </c>
      <c r="AJ2950">
        <v>4443403</v>
      </c>
    </row>
    <row r="2951" spans="1:36" x14ac:dyDescent="0.25">
      <c r="A2951" t="str">
        <v>Drillbit Taylor</v>
      </c>
      <c r="B2951">
        <v>39703</v>
      </c>
      <c r="C2951">
        <v>2008</v>
      </c>
      <c r="D2951" t="str">
        <v>2000s</v>
      </c>
      <c r="E2951" t="str">
        <v>Color</v>
      </c>
      <c r="F2951" t="str">
        <v>Comedy</v>
      </c>
      <c r="G2951" t="str">
        <v>English</v>
      </c>
      <c r="H2951" t="str">
        <v>USA</v>
      </c>
      <c r="I2951" t="str">
        <v>PG-13</v>
      </c>
      <c r="J2951" t="str">
        <v>Lisa Ann Walter</v>
      </c>
      <c r="K2951" t="str">
        <v>Steven Brill</v>
      </c>
      <c r="L2951">
        <v>1000</v>
      </c>
      <c r="M2951">
        <v>3239</v>
      </c>
      <c r="N2951">
        <v>65</v>
      </c>
      <c r="O2951">
        <v>702</v>
      </c>
      <c r="P2951">
        <v>5.7</v>
      </c>
      <c r="R2951" t="str">
        <v>Bright Star</v>
      </c>
      <c r="S2951">
        <v>40111</v>
      </c>
      <c r="T2951">
        <v>2009</v>
      </c>
      <c r="U2951" t="str">
        <v>2000s</v>
      </c>
      <c r="V2951" t="str">
        <v>Color</v>
      </c>
      <c r="W2951" t="str">
        <v>Biography</v>
      </c>
      <c r="X2951" t="str">
        <v>English</v>
      </c>
      <c r="Y2951" t="str">
        <v>UK</v>
      </c>
      <c r="Z2951" t="str">
        <v>PG</v>
      </c>
      <c r="AA2951" t="str">
        <v>Abbie Cornish</v>
      </c>
      <c r="AB2951" t="str">
        <v>Jane Campion</v>
      </c>
      <c r="AC2951">
        <v>2000</v>
      </c>
      <c r="AD2951">
        <v>3279</v>
      </c>
      <c r="AE2951">
        <v>319</v>
      </c>
      <c r="AF2951">
        <v>0</v>
      </c>
      <c r="AG2951">
        <v>7</v>
      </c>
      <c r="AH2951">
        <v>222</v>
      </c>
      <c r="AI2951">
        <v>119</v>
      </c>
      <c r="AJ2951">
        <v>4440055</v>
      </c>
    </row>
    <row r="2952" spans="1:36" x14ac:dyDescent="0.25">
      <c r="A2952" t="str">
        <v>Joyful Noise</v>
      </c>
      <c r="B2952">
        <v>41074</v>
      </c>
      <c r="C2952">
        <v>2012</v>
      </c>
      <c r="D2952" t="str">
        <v>2010s</v>
      </c>
      <c r="E2952" t="str">
        <v>Color</v>
      </c>
      <c r="F2952" t="str">
        <v>Comedy</v>
      </c>
      <c r="G2952" t="str">
        <v>English</v>
      </c>
      <c r="H2952" t="str">
        <v>USA</v>
      </c>
      <c r="I2952" t="str">
        <v>PG-13</v>
      </c>
      <c r="J2952" t="str">
        <v>Dolly Parton</v>
      </c>
      <c r="K2952" t="str">
        <v>Todd Graff</v>
      </c>
      <c r="L2952">
        <v>1000</v>
      </c>
      <c r="M2952">
        <v>3389</v>
      </c>
      <c r="N2952">
        <v>650</v>
      </c>
      <c r="O2952">
        <v>0</v>
      </c>
      <c r="P2952">
        <v>5.7</v>
      </c>
      <c r="R2952" t="str">
        <v>The Railway Man</v>
      </c>
      <c r="S2952">
        <v>41341</v>
      </c>
      <c r="T2952">
        <v>2013</v>
      </c>
      <c r="U2952" t="str">
        <v>2010s</v>
      </c>
      <c r="V2952" t="str">
        <v>Color</v>
      </c>
      <c r="W2952" t="str">
        <v>Biography</v>
      </c>
      <c r="X2952" t="str">
        <v>English</v>
      </c>
      <c r="Y2952" t="str">
        <v>Australia</v>
      </c>
      <c r="Z2952" t="str">
        <v>R</v>
      </c>
      <c r="AA2952" t="str">
        <v>Jeremy Irvine</v>
      </c>
      <c r="AB2952" t="str">
        <v>Jonathan Teplitzky</v>
      </c>
      <c r="AC2952">
        <v>25000</v>
      </c>
      <c r="AD2952">
        <v>39463</v>
      </c>
      <c r="AE2952">
        <v>6</v>
      </c>
      <c r="AF2952">
        <v>18000</v>
      </c>
      <c r="AG2952">
        <v>7.1</v>
      </c>
      <c r="AH2952">
        <v>186</v>
      </c>
      <c r="AI2952">
        <v>116</v>
      </c>
      <c r="AJ2952">
        <v>4435083</v>
      </c>
    </row>
    <row r="2953" spans="1:36" x14ac:dyDescent="0.25">
      <c r="A2953" t="str">
        <v>Sparkle</v>
      </c>
      <c r="B2953">
        <v>41057</v>
      </c>
      <c r="C2953">
        <v>2012</v>
      </c>
      <c r="D2953" t="str">
        <v>2010s</v>
      </c>
      <c r="E2953" t="str">
        <v>Color</v>
      </c>
      <c r="F2953" t="str">
        <v>Drama</v>
      </c>
      <c r="G2953" t="str">
        <v>English</v>
      </c>
      <c r="H2953" t="str">
        <v>USA</v>
      </c>
      <c r="I2953" t="str">
        <v>PG-13</v>
      </c>
      <c r="J2953" t="str">
        <v>Omari Hardwick</v>
      </c>
      <c r="K2953" t="str">
        <v>Salim Akil</v>
      </c>
      <c r="L2953">
        <v>1000</v>
      </c>
      <c r="M2953">
        <v>5804</v>
      </c>
      <c r="N2953">
        <v>70</v>
      </c>
      <c r="O2953">
        <v>0</v>
      </c>
      <c r="P2953">
        <v>5.7</v>
      </c>
      <c r="R2953" t="str">
        <v>Beyond Borders</v>
      </c>
      <c r="S2953">
        <v>37900</v>
      </c>
      <c r="T2953">
        <v>2003</v>
      </c>
      <c r="U2953" t="str">
        <v>2000s</v>
      </c>
      <c r="V2953" t="str">
        <v>Color</v>
      </c>
      <c r="W2953" t="str">
        <v>Adventure</v>
      </c>
      <c r="X2953" t="str">
        <v>English</v>
      </c>
      <c r="Y2953" t="str">
        <v>USA</v>
      </c>
      <c r="Z2953" t="str">
        <v>R</v>
      </c>
      <c r="AA2953" t="str">
        <v>Angelina Jolie Pitt</v>
      </c>
      <c r="AB2953" t="str">
        <v>Martin Campbell</v>
      </c>
      <c r="AC2953">
        <v>11000</v>
      </c>
      <c r="AD2953">
        <v>12947</v>
      </c>
      <c r="AE2953">
        <v>258</v>
      </c>
      <c r="AF2953">
        <v>0</v>
      </c>
      <c r="AG2953">
        <v>6.5</v>
      </c>
      <c r="AH2953">
        <v>54</v>
      </c>
      <c r="AI2953">
        <v>127</v>
      </c>
      <c r="AJ2953">
        <v>4426297</v>
      </c>
    </row>
    <row r="2954" spans="1:36" x14ac:dyDescent="0.25">
      <c r="A2954" t="str">
        <v>Thinner</v>
      </c>
      <c r="B2954">
        <v>35386</v>
      </c>
      <c r="C2954">
        <v>1996</v>
      </c>
      <c r="D2954" t="str">
        <v>1990s</v>
      </c>
      <c r="E2954" t="str">
        <v>Color</v>
      </c>
      <c r="F2954" t="str">
        <v>Fantasy</v>
      </c>
      <c r="G2954" t="str">
        <v>English</v>
      </c>
      <c r="H2954" t="str">
        <v>USA</v>
      </c>
      <c r="I2954" t="str">
        <v>R</v>
      </c>
      <c r="J2954" t="str">
        <v>Joe Mantegna</v>
      </c>
      <c r="K2954" t="str">
        <v>Tom Holland</v>
      </c>
      <c r="L2954">
        <v>1000</v>
      </c>
      <c r="M2954">
        <v>2777</v>
      </c>
      <c r="N2954">
        <v>85</v>
      </c>
      <c r="O2954">
        <v>0</v>
      </c>
      <c r="P2954">
        <v>5.7</v>
      </c>
      <c r="R2954" t="str">
        <v>Hamlet</v>
      </c>
      <c r="S2954">
        <v>35428</v>
      </c>
      <c r="T2954">
        <v>1996</v>
      </c>
      <c r="U2954" t="str">
        <v>1990s</v>
      </c>
      <c r="V2954" t="str">
        <v>Color</v>
      </c>
      <c r="W2954" t="str">
        <v>Drama</v>
      </c>
      <c r="X2954" t="str">
        <v>English</v>
      </c>
      <c r="Y2954" t="str">
        <v>UK</v>
      </c>
      <c r="Z2954" t="str">
        <v>PG-13</v>
      </c>
      <c r="AA2954" t="str">
        <v>Julie Christie</v>
      </c>
      <c r="AB2954" t="str">
        <v>Kenneth Branagh</v>
      </c>
      <c r="AC2954">
        <v>597</v>
      </c>
      <c r="AD2954">
        <v>1645</v>
      </c>
      <c r="AE2954">
        <v>0</v>
      </c>
      <c r="AF2954">
        <v>0</v>
      </c>
      <c r="AG2954">
        <v>7.8</v>
      </c>
      <c r="AH2954">
        <v>85</v>
      </c>
      <c r="AI2954">
        <v>150</v>
      </c>
      <c r="AJ2954">
        <v>4414535</v>
      </c>
    </row>
    <row r="2955" spans="1:36" x14ac:dyDescent="0.25">
      <c r="A2955" t="str">
        <v>Sabotage</v>
      </c>
      <c r="B2955">
        <v>41901</v>
      </c>
      <c r="C2955">
        <v>2014</v>
      </c>
      <c r="D2955" t="str">
        <v>2010s</v>
      </c>
      <c r="E2955" t="str">
        <v>Color</v>
      </c>
      <c r="F2955" t="str">
        <v>Action</v>
      </c>
      <c r="G2955" t="str">
        <v>English</v>
      </c>
      <c r="H2955" t="str">
        <v>USA</v>
      </c>
      <c r="I2955" t="str">
        <v>R</v>
      </c>
      <c r="J2955" t="str">
        <v>Mireille Enos</v>
      </c>
      <c r="K2955" t="str">
        <v>David Ayer</v>
      </c>
      <c r="L2955">
        <v>1000</v>
      </c>
      <c r="M2955">
        <v>1458</v>
      </c>
      <c r="N2955">
        <v>453</v>
      </c>
      <c r="O2955">
        <v>10000</v>
      </c>
      <c r="P2955">
        <v>5.7</v>
      </c>
      <c r="R2955" t="str">
        <v>The Adventures of Pluto Nash</v>
      </c>
      <c r="S2955">
        <v>37554</v>
      </c>
      <c r="T2955">
        <v>2002</v>
      </c>
      <c r="U2955" t="str">
        <v>2000s</v>
      </c>
      <c r="V2955" t="str">
        <v>Color</v>
      </c>
      <c r="W2955" t="str">
        <v>Action</v>
      </c>
      <c r="X2955" t="str">
        <v>English</v>
      </c>
      <c r="Y2955" t="str">
        <v>USA</v>
      </c>
      <c r="Z2955" t="str">
        <v>PG-13</v>
      </c>
      <c r="AA2955" t="str">
        <v>Rosario Dawson</v>
      </c>
      <c r="AB2955" t="str">
        <v>Ron Underwood</v>
      </c>
      <c r="AC2955">
        <v>3000</v>
      </c>
      <c r="AD2955">
        <v>6161</v>
      </c>
      <c r="AE2955">
        <v>31</v>
      </c>
      <c r="AF2955">
        <v>416</v>
      </c>
      <c r="AG2955">
        <v>3.8</v>
      </c>
      <c r="AH2955">
        <v>66</v>
      </c>
      <c r="AI2955">
        <v>95</v>
      </c>
      <c r="AJ2955">
        <v>4411102</v>
      </c>
    </row>
    <row r="2956" spans="1:36" x14ac:dyDescent="0.25">
      <c r="A2956" t="str">
        <v>Transformers: Age of Extinction</v>
      </c>
      <c r="B2956">
        <v>41752</v>
      </c>
      <c r="C2956">
        <v>2014</v>
      </c>
      <c r="D2956" t="str">
        <v>2010s</v>
      </c>
      <c r="E2956" t="str">
        <v>Color</v>
      </c>
      <c r="F2956" t="str">
        <v>Action</v>
      </c>
      <c r="G2956" t="str">
        <v>English</v>
      </c>
      <c r="H2956" t="str">
        <v>USA</v>
      </c>
      <c r="I2956" t="str">
        <v>PG-13</v>
      </c>
      <c r="J2956" t="str">
        <v>Bingbing Li</v>
      </c>
      <c r="K2956" t="str">
        <v>Michael Bay</v>
      </c>
      <c r="L2956">
        <v>974</v>
      </c>
      <c r="M2956">
        <v>3988</v>
      </c>
      <c r="N2956">
        <v>0</v>
      </c>
      <c r="O2956">
        <v>56000</v>
      </c>
      <c r="P2956">
        <v>5.7</v>
      </c>
      <c r="R2956" t="str">
        <v>Black Book</v>
      </c>
      <c r="S2956">
        <v>39024</v>
      </c>
      <c r="T2956">
        <v>2006</v>
      </c>
      <c r="U2956" t="str">
        <v>2000s</v>
      </c>
      <c r="V2956" t="str">
        <v>Color</v>
      </c>
      <c r="W2956" t="str">
        <v>Drama</v>
      </c>
      <c r="X2956" t="str">
        <v>Dutch</v>
      </c>
      <c r="Y2956" t="str">
        <v>Netherlands</v>
      </c>
      <c r="Z2956" t="str">
        <v>R</v>
      </c>
      <c r="AA2956" t="str">
        <v>Michiel Huisman</v>
      </c>
      <c r="AB2956" t="str">
        <v>Paul Verhoeven</v>
      </c>
      <c r="AC2956">
        <v>2000</v>
      </c>
      <c r="AD2956">
        <v>2590</v>
      </c>
      <c r="AE2956">
        <v>719</v>
      </c>
      <c r="AF2956">
        <v>0</v>
      </c>
      <c r="AG2956">
        <v>7.8</v>
      </c>
      <c r="AH2956">
        <v>231</v>
      </c>
      <c r="AI2956">
        <v>145</v>
      </c>
      <c r="AJ2956">
        <v>4398392</v>
      </c>
    </row>
    <row r="2957" spans="1:36" x14ac:dyDescent="0.25">
      <c r="A2957" t="str">
        <v>Think Like a Man Too</v>
      </c>
      <c r="B2957">
        <v>41927</v>
      </c>
      <c r="C2957">
        <v>2014</v>
      </c>
      <c r="D2957" t="str">
        <v>2010s</v>
      </c>
      <c r="E2957" t="str">
        <v>Color</v>
      </c>
      <c r="F2957" t="str">
        <v>Comedy</v>
      </c>
      <c r="G2957" t="str">
        <v>English</v>
      </c>
      <c r="H2957" t="str">
        <v>USA</v>
      </c>
      <c r="I2957" t="str">
        <v>PG-13</v>
      </c>
      <c r="J2957" t="str">
        <v>Romany Malco</v>
      </c>
      <c r="K2957" t="str">
        <v>Tim Story</v>
      </c>
      <c r="L2957">
        <v>966</v>
      </c>
      <c r="M2957">
        <v>4830</v>
      </c>
      <c r="N2957">
        <v>167</v>
      </c>
      <c r="O2957">
        <v>3000</v>
      </c>
      <c r="P2957">
        <v>5.7</v>
      </c>
      <c r="R2957" t="str">
        <v>Simply Irresistible</v>
      </c>
      <c r="S2957">
        <v>36455</v>
      </c>
      <c r="T2957">
        <v>1999</v>
      </c>
      <c r="U2957" t="str">
        <v>1990s</v>
      </c>
      <c r="V2957" t="str">
        <v>Color</v>
      </c>
      <c r="W2957" t="str">
        <v>Comedy</v>
      </c>
      <c r="X2957" t="str">
        <v>English</v>
      </c>
      <c r="Y2957" t="str">
        <v>Germany</v>
      </c>
      <c r="Z2957" t="str">
        <v>PG-13</v>
      </c>
      <c r="AA2957" t="str">
        <v>Sarah Michelle Gellar</v>
      </c>
      <c r="AB2957" t="str">
        <v>Mark Tarlov</v>
      </c>
      <c r="AC2957">
        <v>4000</v>
      </c>
      <c r="AD2957">
        <v>5668</v>
      </c>
      <c r="AE2957">
        <v>3</v>
      </c>
      <c r="AF2957">
        <v>901</v>
      </c>
      <c r="AG2957">
        <v>5.3</v>
      </c>
      <c r="AH2957">
        <v>35</v>
      </c>
      <c r="AI2957">
        <v>96</v>
      </c>
      <c r="AJ2957">
        <v>4394936</v>
      </c>
    </row>
    <row r="2958" spans="1:36" x14ac:dyDescent="0.25">
      <c r="A2958" t="str">
        <v>Drumline</v>
      </c>
      <c r="B2958">
        <v>37530</v>
      </c>
      <c r="C2958">
        <v>2002</v>
      </c>
      <c r="D2958" t="str">
        <v>2000s</v>
      </c>
      <c r="E2958" t="str">
        <v>Color</v>
      </c>
      <c r="F2958" t="str">
        <v>Comedy</v>
      </c>
      <c r="G2958" t="str">
        <v>English</v>
      </c>
      <c r="H2958" t="str">
        <v>USA</v>
      </c>
      <c r="I2958" t="str">
        <v>PG-13</v>
      </c>
      <c r="J2958" t="str">
        <v>Leonard Roberts</v>
      </c>
      <c r="K2958" t="str">
        <v>Charles Stone III</v>
      </c>
      <c r="L2958">
        <v>962</v>
      </c>
      <c r="M2958">
        <v>2390</v>
      </c>
      <c r="N2958">
        <v>30</v>
      </c>
      <c r="O2958">
        <v>2000</v>
      </c>
      <c r="P2958">
        <v>5.7</v>
      </c>
      <c r="R2958" t="str">
        <v>Solitary Man</v>
      </c>
      <c r="S2958">
        <v>40141</v>
      </c>
      <c r="T2958">
        <v>2009</v>
      </c>
      <c r="U2958" t="str">
        <v>2000s</v>
      </c>
      <c r="V2958" t="str">
        <v>Color</v>
      </c>
      <c r="W2958" t="str">
        <v>Comedy</v>
      </c>
      <c r="X2958" t="str">
        <v>English</v>
      </c>
      <c r="Y2958" t="str">
        <v>USA</v>
      </c>
      <c r="Z2958" t="str">
        <v>R</v>
      </c>
      <c r="AA2958" t="str">
        <v>Jenna Fischer</v>
      </c>
      <c r="AB2958" t="str">
        <v>Brian Koppelman</v>
      </c>
      <c r="AC2958">
        <v>966</v>
      </c>
      <c r="AD2958">
        <v>2661</v>
      </c>
      <c r="AE2958">
        <v>34</v>
      </c>
      <c r="AF2958">
        <v>0</v>
      </c>
      <c r="AG2958">
        <v>6.4</v>
      </c>
      <c r="AH2958">
        <v>116</v>
      </c>
      <c r="AI2958">
        <v>90</v>
      </c>
      <c r="AJ2958">
        <v>4360548</v>
      </c>
    </row>
    <row r="2959" spans="1:36" x14ac:dyDescent="0.25">
      <c r="A2959" t="str">
        <v>L!fe Happens</v>
      </c>
      <c r="B2959">
        <v>40825</v>
      </c>
      <c r="C2959">
        <v>2011</v>
      </c>
      <c r="D2959" t="str">
        <v>2010s</v>
      </c>
      <c r="E2959" t="str">
        <v>Color</v>
      </c>
      <c r="F2959" t="str">
        <v>Comedy</v>
      </c>
      <c r="G2959" t="str">
        <v>English</v>
      </c>
      <c r="H2959" t="str">
        <v>USA</v>
      </c>
      <c r="I2959" t="str">
        <v>R</v>
      </c>
      <c r="J2959" t="str">
        <v>Justin Kirk</v>
      </c>
      <c r="K2959" t="str">
        <v>Kat Coiro</v>
      </c>
      <c r="L2959">
        <v>945</v>
      </c>
      <c r="M2959">
        <v>2924</v>
      </c>
      <c r="N2959">
        <v>28</v>
      </c>
      <c r="O2959">
        <v>995</v>
      </c>
      <c r="P2959">
        <v>5.7</v>
      </c>
      <c r="R2959" t="str">
        <v>Bogus</v>
      </c>
      <c r="S2959">
        <v>35222</v>
      </c>
      <c r="T2959">
        <v>1996</v>
      </c>
      <c r="U2959" t="str">
        <v>1990s</v>
      </c>
      <c r="V2959" t="str">
        <v>Color</v>
      </c>
      <c r="W2959" t="str">
        <v>Comedy</v>
      </c>
      <c r="X2959" t="str">
        <v>English</v>
      </c>
      <c r="Y2959" t="str">
        <v>USA</v>
      </c>
      <c r="Z2959" t="str">
        <v>PG</v>
      </c>
      <c r="AA2959" t="str">
        <v>Haley Joel Osment</v>
      </c>
      <c r="AB2959" t="str">
        <v>Norman Jewison</v>
      </c>
      <c r="AC2959">
        <v>3000</v>
      </c>
      <c r="AD2959">
        <v>3864</v>
      </c>
      <c r="AE2959">
        <v>278</v>
      </c>
      <c r="AF2959">
        <v>350</v>
      </c>
      <c r="AG2959">
        <v>5.3</v>
      </c>
      <c r="AH2959">
        <v>15</v>
      </c>
      <c r="AI2959">
        <v>110</v>
      </c>
      <c r="AJ2959">
        <v>4357000</v>
      </c>
    </row>
    <row r="2960" spans="1:36" x14ac:dyDescent="0.25">
      <c r="A2960" t="str">
        <v>The Purge</v>
      </c>
      <c r="B2960">
        <v>41611</v>
      </c>
      <c r="C2960">
        <v>2013</v>
      </c>
      <c r="D2960" t="str">
        <v>2010s</v>
      </c>
      <c r="E2960" t="str">
        <v>Color</v>
      </c>
      <c r="F2960" t="str">
        <v>Horror</v>
      </c>
      <c r="G2960" t="str">
        <v>English</v>
      </c>
      <c r="H2960" t="str">
        <v>USA</v>
      </c>
      <c r="I2960" t="str">
        <v>R</v>
      </c>
      <c r="J2960" t="str">
        <v>Rhys Wakefield</v>
      </c>
      <c r="K2960" t="str">
        <v>James DeMonaco</v>
      </c>
      <c r="L2960">
        <v>942</v>
      </c>
      <c r="M2960">
        <v>3708</v>
      </c>
      <c r="N2960">
        <v>65</v>
      </c>
      <c r="O2960">
        <v>31000</v>
      </c>
      <c r="P2960">
        <v>5.7</v>
      </c>
      <c r="R2960" t="str">
        <v>On the Line</v>
      </c>
      <c r="S2960">
        <v>37110</v>
      </c>
      <c r="T2960">
        <v>2001</v>
      </c>
      <c r="U2960" t="str">
        <v>2000s</v>
      </c>
      <c r="V2960" t="str">
        <v>Color</v>
      </c>
      <c r="W2960" t="str">
        <v>Comedy</v>
      </c>
      <c r="X2960" t="str">
        <v>English</v>
      </c>
      <c r="Y2960" t="str">
        <v>USA</v>
      </c>
      <c r="Z2960" t="str">
        <v>PG</v>
      </c>
      <c r="AA2960" t="str">
        <v>Jerry Stiller</v>
      </c>
      <c r="AB2960" t="str">
        <v>Eric Bross</v>
      </c>
      <c r="AC2960">
        <v>719</v>
      </c>
      <c r="AD2960">
        <v>2446</v>
      </c>
      <c r="AE2960">
        <v>49</v>
      </c>
      <c r="AF2960">
        <v>0</v>
      </c>
      <c r="AG2960">
        <v>4.0999999999999996</v>
      </c>
      <c r="AH2960">
        <v>46</v>
      </c>
      <c r="AI2960">
        <v>85</v>
      </c>
      <c r="AJ2960">
        <v>4356743</v>
      </c>
    </row>
    <row r="2961" spans="1:36" x14ac:dyDescent="0.25">
      <c r="A2961" t="str">
        <v>Screwed</v>
      </c>
      <c r="B2961">
        <v>36686</v>
      </c>
      <c r="C2961">
        <v>2000</v>
      </c>
      <c r="D2961" t="str">
        <v>2000s</v>
      </c>
      <c r="E2961" t="str">
        <v>Color</v>
      </c>
      <c r="F2961" t="str">
        <v>Comedy</v>
      </c>
      <c r="G2961" t="str">
        <v>English</v>
      </c>
      <c r="H2961" t="str">
        <v>USA</v>
      </c>
      <c r="I2961" t="str">
        <v>PG-13</v>
      </c>
      <c r="J2961" t="str">
        <v>Sarah Silverman</v>
      </c>
      <c r="K2961" t="str">
        <v>Scott Alexander</v>
      </c>
      <c r="L2961">
        <v>931</v>
      </c>
      <c r="M2961">
        <v>3848</v>
      </c>
      <c r="N2961">
        <v>25</v>
      </c>
      <c r="O2961">
        <v>262</v>
      </c>
      <c r="P2961">
        <v>5.7</v>
      </c>
      <c r="R2961" t="str">
        <v>PCU</v>
      </c>
      <c r="S2961">
        <v>34619</v>
      </c>
      <c r="T2961">
        <v>1994</v>
      </c>
      <c r="U2961" t="str">
        <v>1990s</v>
      </c>
      <c r="V2961" t="str">
        <v>Color</v>
      </c>
      <c r="W2961" t="str">
        <v>Comedy</v>
      </c>
      <c r="X2961" t="str">
        <v>English</v>
      </c>
      <c r="Y2961" t="str">
        <v>USA</v>
      </c>
      <c r="Z2961" t="str">
        <v>PG-13</v>
      </c>
      <c r="AA2961" t="str">
        <v>Jon Favreau</v>
      </c>
      <c r="AB2961" t="str">
        <v>Hart Bochner</v>
      </c>
      <c r="AC2961">
        <v>4000</v>
      </c>
      <c r="AD2961">
        <v>4908</v>
      </c>
      <c r="AE2961">
        <v>157</v>
      </c>
      <c r="AF2961">
        <v>0</v>
      </c>
      <c r="AG2961">
        <v>6.5</v>
      </c>
      <c r="AH2961">
        <v>15</v>
      </c>
      <c r="AI2961">
        <v>79</v>
      </c>
      <c r="AJ2961">
        <v>4350774</v>
      </c>
    </row>
    <row r="2962" spans="1:36" x14ac:dyDescent="0.25">
      <c r="A2962" t="str">
        <v>Love Ranch</v>
      </c>
      <c r="B2962">
        <v>40190</v>
      </c>
      <c r="C2962">
        <v>2010</v>
      </c>
      <c r="D2962" t="str">
        <v>2010s</v>
      </c>
      <c r="E2962" t="str">
        <v>Color</v>
      </c>
      <c r="F2962" t="str">
        <v>Comedy</v>
      </c>
      <c r="G2962" t="str">
        <v>English</v>
      </c>
      <c r="H2962" t="str">
        <v>USA</v>
      </c>
      <c r="I2962" t="str">
        <v>R</v>
      </c>
      <c r="J2962" t="str">
        <v>Scout Taylor-Compton</v>
      </c>
      <c r="K2962" t="str">
        <v>Taylor Hackford</v>
      </c>
      <c r="L2962">
        <v>908</v>
      </c>
      <c r="M2962">
        <v>3204</v>
      </c>
      <c r="N2962">
        <v>138</v>
      </c>
      <c r="O2962">
        <v>636</v>
      </c>
      <c r="P2962">
        <v>5.7</v>
      </c>
      <c r="R2962" t="str">
        <v>Meet the Deedles</v>
      </c>
      <c r="S2962">
        <v>35923</v>
      </c>
      <c r="T2962">
        <v>1998</v>
      </c>
      <c r="U2962" t="str">
        <v>1990s</v>
      </c>
      <c r="V2962" t="str">
        <v>Color</v>
      </c>
      <c r="W2962" t="str">
        <v>Comedy</v>
      </c>
      <c r="X2962" t="str">
        <v>English</v>
      </c>
      <c r="Y2962" t="str">
        <v>USA</v>
      </c>
      <c r="Z2962" t="str">
        <v>PG</v>
      </c>
      <c r="AA2962" t="str">
        <v>Paul Walker</v>
      </c>
      <c r="AB2962" t="str">
        <v>Steve Boyum</v>
      </c>
      <c r="AC2962">
        <v>23000</v>
      </c>
      <c r="AD2962">
        <v>24436</v>
      </c>
      <c r="AE2962">
        <v>9</v>
      </c>
      <c r="AF2962">
        <v>839</v>
      </c>
      <c r="AG2962">
        <v>3.9</v>
      </c>
      <c r="AH2962">
        <v>18</v>
      </c>
      <c r="AI2962">
        <v>93</v>
      </c>
      <c r="AJ2962">
        <v>4308981</v>
      </c>
    </row>
    <row r="2963" spans="1:36" x14ac:dyDescent="0.25">
      <c r="A2963" t="str">
        <v>Priest</v>
      </c>
      <c r="B2963">
        <v>40631</v>
      </c>
      <c r="C2963">
        <v>2011</v>
      </c>
      <c r="D2963" t="str">
        <v>2010s</v>
      </c>
      <c r="E2963" t="str">
        <v>Color</v>
      </c>
      <c r="F2963" t="str">
        <v>Action</v>
      </c>
      <c r="G2963" t="str">
        <v>English</v>
      </c>
      <c r="H2963" t="str">
        <v>USA</v>
      </c>
      <c r="I2963" t="str">
        <v>PG-13</v>
      </c>
      <c r="J2963" t="str">
        <v>Josh Wingate</v>
      </c>
      <c r="K2963" t="str">
        <v>Scott Stewart</v>
      </c>
      <c r="L2963">
        <v>865</v>
      </c>
      <c r="M2963">
        <v>1417</v>
      </c>
      <c r="N2963">
        <v>124</v>
      </c>
      <c r="O2963">
        <v>20000</v>
      </c>
      <c r="P2963">
        <v>5.7</v>
      </c>
      <c r="R2963" t="str">
        <v>The Sweet Hereafter</v>
      </c>
      <c r="S2963">
        <v>35598</v>
      </c>
      <c r="T2963">
        <v>1997</v>
      </c>
      <c r="U2963" t="str">
        <v>1990s</v>
      </c>
      <c r="V2963" t="str">
        <v>Color</v>
      </c>
      <c r="W2963" t="str">
        <v>Drama</v>
      </c>
      <c r="X2963" t="str">
        <v>English</v>
      </c>
      <c r="Y2963" t="str">
        <v>Canada</v>
      </c>
      <c r="Z2963" t="str">
        <v>R</v>
      </c>
      <c r="AA2963" t="str">
        <v>Bruce Greenwood</v>
      </c>
      <c r="AB2963" t="str">
        <v>Atom Egoyan</v>
      </c>
      <c r="AC2963">
        <v>990</v>
      </c>
      <c r="AD2963">
        <v>2820</v>
      </c>
      <c r="AE2963">
        <v>460</v>
      </c>
      <c r="AF2963">
        <v>920</v>
      </c>
      <c r="AG2963">
        <v>7.7</v>
      </c>
      <c r="AH2963">
        <v>120</v>
      </c>
      <c r="AI2963">
        <v>112</v>
      </c>
      <c r="AJ2963">
        <v>4306697</v>
      </c>
    </row>
    <row r="2964" spans="1:36" x14ac:dyDescent="0.25">
      <c r="A2964" t="str">
        <v>Hollow Man</v>
      </c>
      <c r="B2964">
        <v>36814</v>
      </c>
      <c r="C2964">
        <v>2000</v>
      </c>
      <c r="D2964" t="str">
        <v>2000s</v>
      </c>
      <c r="E2964" t="str">
        <v>Color</v>
      </c>
      <c r="F2964" t="str">
        <v>Action</v>
      </c>
      <c r="G2964" t="str">
        <v>English</v>
      </c>
      <c r="H2964" t="str">
        <v>USA</v>
      </c>
      <c r="I2964" t="str">
        <v>R</v>
      </c>
      <c r="J2964" t="str">
        <v>Greg Grunberg</v>
      </c>
      <c r="K2964" t="str">
        <v>Paul Verhoeven</v>
      </c>
      <c r="L2964">
        <v>833</v>
      </c>
      <c r="M2964">
        <v>2356</v>
      </c>
      <c r="N2964">
        <v>719</v>
      </c>
      <c r="O2964">
        <v>0</v>
      </c>
      <c r="P2964">
        <v>5.7</v>
      </c>
      <c r="R2964" t="str">
        <v>Four Rooms</v>
      </c>
      <c r="S2964">
        <v>34929</v>
      </c>
      <c r="T2964">
        <v>1995</v>
      </c>
      <c r="U2964" t="str">
        <v>1990s</v>
      </c>
      <c r="V2964" t="str">
        <v>Color</v>
      </c>
      <c r="W2964" t="str">
        <v>Comedy</v>
      </c>
      <c r="X2964" t="str">
        <v>English</v>
      </c>
      <c r="Y2964" t="str">
        <v>USA</v>
      </c>
      <c r="Z2964" t="str">
        <v>R</v>
      </c>
      <c r="AA2964" t="str">
        <v>Salma Hayek</v>
      </c>
      <c r="AB2964" t="str">
        <v>Allison Anders</v>
      </c>
      <c r="AC2964">
        <v>4000</v>
      </c>
      <c r="AD2964">
        <v>7921</v>
      </c>
      <c r="AE2964">
        <v>99</v>
      </c>
      <c r="AF2964">
        <v>0</v>
      </c>
      <c r="AG2964">
        <v>6.7</v>
      </c>
      <c r="AH2964">
        <v>51</v>
      </c>
      <c r="AI2964">
        <v>110</v>
      </c>
      <c r="AJ2964">
        <v>4301331</v>
      </c>
    </row>
    <row r="2965" spans="1:36" x14ac:dyDescent="0.25">
      <c r="A2965" t="str">
        <v>Hulk</v>
      </c>
      <c r="B2965">
        <v>37793</v>
      </c>
      <c r="C2965">
        <v>2003</v>
      </c>
      <c r="D2965" t="str">
        <v>2000s</v>
      </c>
      <c r="E2965" t="str">
        <v>Color</v>
      </c>
      <c r="F2965" t="str">
        <v>Action</v>
      </c>
      <c r="G2965" t="str">
        <v>English</v>
      </c>
      <c r="H2965" t="str">
        <v>USA</v>
      </c>
      <c r="I2965" t="str">
        <v>PG-13</v>
      </c>
      <c r="J2965" t="str">
        <v>Kevin Rankin</v>
      </c>
      <c r="K2965" t="str">
        <v>Ang Lee</v>
      </c>
      <c r="L2965">
        <v>820</v>
      </c>
      <c r="M2965">
        <v>1814</v>
      </c>
      <c r="N2965">
        <v>0</v>
      </c>
      <c r="O2965">
        <v>0</v>
      </c>
      <c r="P2965">
        <v>5.7</v>
      </c>
      <c r="R2965" t="str">
        <v>Catch a Fire</v>
      </c>
      <c r="S2965">
        <v>38939</v>
      </c>
      <c r="T2965">
        <v>2006</v>
      </c>
      <c r="U2965" t="str">
        <v>2000s</v>
      </c>
      <c r="V2965" t="str">
        <v>Color</v>
      </c>
      <c r="W2965" t="str">
        <v>Biography</v>
      </c>
      <c r="X2965" t="str">
        <v>English</v>
      </c>
      <c r="Y2965" t="str">
        <v>France</v>
      </c>
      <c r="Z2965" t="str">
        <v>PG-13</v>
      </c>
      <c r="AA2965" t="str">
        <v>Derek Luke</v>
      </c>
      <c r="AB2965" t="str">
        <v>Phillip Noyce</v>
      </c>
      <c r="AC2965">
        <v>543</v>
      </c>
      <c r="AD2965">
        <v>678</v>
      </c>
      <c r="AE2965">
        <v>176</v>
      </c>
      <c r="AF2965">
        <v>447</v>
      </c>
      <c r="AG2965">
        <v>6.7</v>
      </c>
      <c r="AH2965">
        <v>108</v>
      </c>
      <c r="AI2965">
        <v>98</v>
      </c>
      <c r="AJ2965">
        <v>4291965</v>
      </c>
    </row>
    <row r="2966" spans="1:36" x14ac:dyDescent="0.25">
      <c r="A2966" t="str">
        <v>Jaws 2</v>
      </c>
      <c r="B2966">
        <v>28647</v>
      </c>
      <c r="C2966">
        <v>1978</v>
      </c>
      <c r="D2966" t="str">
        <v>1970s</v>
      </c>
      <c r="E2966" t="str">
        <v>Color</v>
      </c>
      <c r="F2966" t="str">
        <v>Adventure</v>
      </c>
      <c r="G2966" t="str">
        <v>English</v>
      </c>
      <c r="H2966" t="str">
        <v>USA</v>
      </c>
      <c r="I2966" t="str">
        <v>PG</v>
      </c>
      <c r="J2966" t="str">
        <v>Roy Scheider</v>
      </c>
      <c r="K2966" t="str">
        <v>Jeannot Szwarc</v>
      </c>
      <c r="L2966">
        <v>813</v>
      </c>
      <c r="M2966">
        <v>1520</v>
      </c>
      <c r="N2966">
        <v>82</v>
      </c>
      <c r="O2966">
        <v>0</v>
      </c>
      <c r="P2966">
        <v>5.7</v>
      </c>
      <c r="R2966" t="str">
        <v>Goal! The Dream Begins</v>
      </c>
      <c r="S2966">
        <v>38508</v>
      </c>
      <c r="T2966">
        <v>2005</v>
      </c>
      <c r="U2966" t="str">
        <v>2000s</v>
      </c>
      <c r="V2966" t="str">
        <v>Color</v>
      </c>
      <c r="W2966" t="str">
        <v>Drama</v>
      </c>
      <c r="X2966" t="str">
        <v>English</v>
      </c>
      <c r="Y2966" t="str">
        <v>USA</v>
      </c>
      <c r="Z2966" t="str">
        <v>PG-13</v>
      </c>
      <c r="AA2966" t="str">
        <v>Sean Pertwee</v>
      </c>
      <c r="AB2966" t="str">
        <v>Danny Cannon</v>
      </c>
      <c r="AC2966">
        <v>722</v>
      </c>
      <c r="AD2966">
        <v>2859</v>
      </c>
      <c r="AE2966">
        <v>41</v>
      </c>
      <c r="AF2966">
        <v>0</v>
      </c>
      <c r="AG2966">
        <v>6.8</v>
      </c>
      <c r="AH2966">
        <v>90</v>
      </c>
      <c r="AI2966">
        <v>118</v>
      </c>
      <c r="AJ2966">
        <v>4280577</v>
      </c>
    </row>
    <row r="2967" spans="1:36" x14ac:dyDescent="0.25">
      <c r="A2967" t="str">
        <v>How to Deal</v>
      </c>
      <c r="B2967">
        <v>37911</v>
      </c>
      <c r="C2967">
        <v>2003</v>
      </c>
      <c r="D2967" t="str">
        <v>2000s</v>
      </c>
      <c r="E2967" t="str">
        <v>Color</v>
      </c>
      <c r="F2967" t="str">
        <v>Comedy</v>
      </c>
      <c r="G2967" t="str">
        <v>English</v>
      </c>
      <c r="H2967" t="str">
        <v>USA</v>
      </c>
      <c r="I2967" t="str">
        <v>PG-13</v>
      </c>
      <c r="J2967" t="str">
        <v>Dylan Baker</v>
      </c>
      <c r="K2967" t="str">
        <v>Clare Kilner</v>
      </c>
      <c r="L2967">
        <v>812</v>
      </c>
      <c r="M2967">
        <v>1882</v>
      </c>
      <c r="N2967">
        <v>6</v>
      </c>
      <c r="O2967">
        <v>371</v>
      </c>
      <c r="P2967">
        <v>5.7</v>
      </c>
      <c r="R2967" t="str">
        <v>Glitter</v>
      </c>
      <c r="S2967">
        <v>36928</v>
      </c>
      <c r="T2967">
        <v>2001</v>
      </c>
      <c r="U2967" t="str">
        <v>2000s</v>
      </c>
      <c r="V2967" t="str">
        <v>Color</v>
      </c>
      <c r="W2967" t="str">
        <v>Drama</v>
      </c>
      <c r="X2967" t="str">
        <v>English</v>
      </c>
      <c r="Y2967" t="str">
        <v>USA</v>
      </c>
      <c r="Z2967" t="str">
        <v>PG-13</v>
      </c>
      <c r="AA2967" t="str">
        <v>Mariah Carey</v>
      </c>
      <c r="AB2967" t="str">
        <v>Vondie Curtis-Hall</v>
      </c>
      <c r="AC2967">
        <v>736</v>
      </c>
      <c r="AD2967">
        <v>1854</v>
      </c>
      <c r="AE2967">
        <v>170</v>
      </c>
      <c r="AF2967">
        <v>0</v>
      </c>
      <c r="AG2967">
        <v>2.1</v>
      </c>
      <c r="AH2967">
        <v>66</v>
      </c>
      <c r="AI2967">
        <v>104</v>
      </c>
      <c r="AJ2967">
        <v>4273372</v>
      </c>
    </row>
    <row r="2968" spans="1:36" x14ac:dyDescent="0.25">
      <c r="A2968" t="str">
        <v>The 5th Quarter</v>
      </c>
      <c r="B2968">
        <v>40485</v>
      </c>
      <c r="C2968">
        <v>2010</v>
      </c>
      <c r="D2968" t="str">
        <v>2010s</v>
      </c>
      <c r="E2968" t="str">
        <v>Color</v>
      </c>
      <c r="F2968" t="str">
        <v>Biography</v>
      </c>
      <c r="G2968" t="str">
        <v>English</v>
      </c>
      <c r="H2968" t="str">
        <v>USA</v>
      </c>
      <c r="I2968" t="str">
        <v>PG</v>
      </c>
      <c r="J2968" t="str">
        <v>Aidan Quinn</v>
      </c>
      <c r="K2968" t="str">
        <v>Rick Bieber</v>
      </c>
      <c r="L2968">
        <v>767</v>
      </c>
      <c r="M2968">
        <v>2370</v>
      </c>
      <c r="N2968">
        <v>11</v>
      </c>
      <c r="O2968">
        <v>0</v>
      </c>
      <c r="P2968">
        <v>5.7</v>
      </c>
      <c r="R2968" t="str">
        <v>Young Sherlock Holmes</v>
      </c>
      <c r="S2968">
        <v>31185</v>
      </c>
      <c r="T2968">
        <v>1985</v>
      </c>
      <c r="U2968" t="str">
        <v>1980s</v>
      </c>
      <c r="V2968" t="str">
        <v>Color</v>
      </c>
      <c r="W2968" t="str">
        <v>Adventure</v>
      </c>
      <c r="X2968" t="str">
        <v>English</v>
      </c>
      <c r="Y2968" t="str">
        <v>USA</v>
      </c>
      <c r="Z2968" t="str">
        <v>PG-13</v>
      </c>
      <c r="AA2968" t="str">
        <v>Nicholas Rowe</v>
      </c>
      <c r="AB2968" t="str">
        <v>Barry Levinson</v>
      </c>
      <c r="AC2968">
        <v>155</v>
      </c>
      <c r="AD2968">
        <v>605</v>
      </c>
      <c r="AE2968">
        <v>272</v>
      </c>
      <c r="AF2968">
        <v>0</v>
      </c>
      <c r="AG2968">
        <v>6.8</v>
      </c>
      <c r="AH2968">
        <v>64</v>
      </c>
      <c r="AI2968">
        <v>109</v>
      </c>
      <c r="AJ2968">
        <v>4250320</v>
      </c>
    </row>
    <row r="2969" spans="1:36" x14ac:dyDescent="0.25">
      <c r="A2969" t="str">
        <v>Barbershop 2: Back in Business</v>
      </c>
      <c r="B2969">
        <v>38012</v>
      </c>
      <c r="C2969">
        <v>2004</v>
      </c>
      <c r="D2969" t="str">
        <v>2000s</v>
      </c>
      <c r="E2969" t="str">
        <v>Black and White</v>
      </c>
      <c r="F2969" t="str">
        <v>Comedy</v>
      </c>
      <c r="G2969" t="str">
        <v>English</v>
      </c>
      <c r="H2969" t="str">
        <v>USA</v>
      </c>
      <c r="I2969" t="str">
        <v>PG-13</v>
      </c>
      <c r="J2969" t="str">
        <v>Harry Lennix</v>
      </c>
      <c r="K2969" t="str">
        <v>Kevin Rodney Sullivan</v>
      </c>
      <c r="L2969">
        <v>748</v>
      </c>
      <c r="M2969">
        <v>3956</v>
      </c>
      <c r="N2969">
        <v>8</v>
      </c>
      <c r="O2969">
        <v>265</v>
      </c>
      <c r="P2969">
        <v>5.7</v>
      </c>
      <c r="R2969" t="str">
        <v>Jeff, Who Lives at Home</v>
      </c>
      <c r="S2969">
        <v>40693</v>
      </c>
      <c r="T2969">
        <v>2011</v>
      </c>
      <c r="U2969" t="str">
        <v>2010s</v>
      </c>
      <c r="V2969" t="str">
        <v>Color</v>
      </c>
      <c r="W2969" t="str">
        <v>Comedy</v>
      </c>
      <c r="X2969" t="str">
        <v>English</v>
      </c>
      <c r="Y2969" t="str">
        <v>USA</v>
      </c>
      <c r="Z2969" t="str">
        <v>R</v>
      </c>
      <c r="AA2969" t="str">
        <v>Judy Greer</v>
      </c>
      <c r="AB2969" t="str">
        <v>Jay Duplass</v>
      </c>
      <c r="AC2969">
        <v>2000</v>
      </c>
      <c r="AD2969">
        <v>3374</v>
      </c>
      <c r="AE2969">
        <v>157</v>
      </c>
      <c r="AF2969">
        <v>0</v>
      </c>
      <c r="AG2969">
        <v>6.5</v>
      </c>
      <c r="AH2969">
        <v>182</v>
      </c>
      <c r="AI2969">
        <v>83</v>
      </c>
      <c r="AJ2969">
        <v>4244155</v>
      </c>
    </row>
    <row r="2970" spans="1:36" x14ac:dyDescent="0.25">
      <c r="A2970" t="str">
        <v>Trust the Man</v>
      </c>
      <c r="B2970">
        <v>38534</v>
      </c>
      <c r="C2970">
        <v>2005</v>
      </c>
      <c r="D2970" t="str">
        <v>2000s</v>
      </c>
      <c r="E2970" t="str">
        <v>Color</v>
      </c>
      <c r="F2970" t="str">
        <v>Comedy</v>
      </c>
      <c r="G2970" t="str">
        <v>English</v>
      </c>
      <c r="H2970" t="str">
        <v>USA</v>
      </c>
      <c r="I2970" t="str">
        <v>R</v>
      </c>
      <c r="J2970" t="str">
        <v>Billy Crudup</v>
      </c>
      <c r="K2970" t="str">
        <v>Bart Freundlich</v>
      </c>
      <c r="L2970">
        <v>745</v>
      </c>
      <c r="M2970">
        <v>1721</v>
      </c>
      <c r="N2970">
        <v>38</v>
      </c>
      <c r="O2970">
        <v>215</v>
      </c>
      <c r="P2970">
        <v>5.7</v>
      </c>
      <c r="R2970" t="str">
        <v>Men with Brooms</v>
      </c>
      <c r="S2970">
        <v>37402</v>
      </c>
      <c r="T2970">
        <v>2002</v>
      </c>
      <c r="U2970" t="str">
        <v>2000s</v>
      </c>
      <c r="V2970" t="str">
        <v>Color</v>
      </c>
      <c r="W2970" t="str">
        <v>Comedy</v>
      </c>
      <c r="X2970" t="str">
        <v>English</v>
      </c>
      <c r="Y2970" t="str">
        <v>Canada</v>
      </c>
      <c r="Z2970" t="str">
        <v>R</v>
      </c>
      <c r="AA2970" t="str">
        <v>Molly Parker</v>
      </c>
      <c r="AB2970" t="str">
        <v>Paul Gross</v>
      </c>
      <c r="AC2970">
        <v>611</v>
      </c>
      <c r="AD2970">
        <v>1834</v>
      </c>
      <c r="AE2970">
        <v>329</v>
      </c>
      <c r="AF2970">
        <v>0</v>
      </c>
      <c r="AG2970">
        <v>6</v>
      </c>
      <c r="AH2970">
        <v>9</v>
      </c>
      <c r="AI2970">
        <v>102</v>
      </c>
      <c r="AJ2970">
        <v>4239767</v>
      </c>
    </row>
    <row r="2971" spans="1:36" x14ac:dyDescent="0.25">
      <c r="A2971" t="str">
        <v>And So It Goes</v>
      </c>
      <c r="B2971">
        <v>41660</v>
      </c>
      <c r="C2971">
        <v>2014</v>
      </c>
      <c r="D2971" t="str">
        <v>2010s</v>
      </c>
      <c r="E2971" t="str">
        <v>Color</v>
      </c>
      <c r="F2971" t="str">
        <v>Comedy</v>
      </c>
      <c r="G2971" t="str">
        <v>English</v>
      </c>
      <c r="H2971" t="str">
        <v>USA</v>
      </c>
      <c r="I2971" t="str">
        <v>PG-13</v>
      </c>
      <c r="J2971" t="str">
        <v>Yaya DaCosta</v>
      </c>
      <c r="K2971" t="str">
        <v>Rob Reiner</v>
      </c>
      <c r="L2971">
        <v>712</v>
      </c>
      <c r="M2971">
        <v>1673</v>
      </c>
      <c r="N2971">
        <v>0</v>
      </c>
      <c r="O2971">
        <v>3000</v>
      </c>
      <c r="P2971">
        <v>5.7</v>
      </c>
      <c r="R2971" t="str">
        <v>Kiss Kiss Bang Bang</v>
      </c>
      <c r="S2971">
        <v>38676</v>
      </c>
      <c r="T2971">
        <v>2005</v>
      </c>
      <c r="U2971" t="str">
        <v>2000s</v>
      </c>
      <c r="V2971" t="str">
        <v>Color</v>
      </c>
      <c r="W2971" t="str">
        <v>Comedy</v>
      </c>
      <c r="X2971" t="str">
        <v>English</v>
      </c>
      <c r="Y2971" t="str">
        <v>USA</v>
      </c>
      <c r="Z2971" t="str">
        <v>R</v>
      </c>
      <c r="AA2971" t="str">
        <v>Robert Downey Jr.</v>
      </c>
      <c r="AB2971" t="str">
        <v>Shane Black</v>
      </c>
      <c r="AC2971">
        <v>21000</v>
      </c>
      <c r="AD2971">
        <v>23932</v>
      </c>
      <c r="AE2971">
        <v>1000</v>
      </c>
      <c r="AF2971">
        <v>0</v>
      </c>
      <c r="AG2971">
        <v>7.6</v>
      </c>
      <c r="AH2971">
        <v>223</v>
      </c>
      <c r="AI2971">
        <v>103</v>
      </c>
      <c r="AJ2971">
        <v>4235837</v>
      </c>
    </row>
    <row r="2972" spans="1:36" x14ac:dyDescent="0.25">
      <c r="A2972" t="str">
        <v>Unfriended</v>
      </c>
      <c r="B2972">
        <v>41830</v>
      </c>
      <c r="C2972">
        <v>2014</v>
      </c>
      <c r="D2972" t="str">
        <v>2010s</v>
      </c>
      <c r="E2972" t="str">
        <v>Color</v>
      </c>
      <c r="F2972" t="str">
        <v>Horror</v>
      </c>
      <c r="G2972" t="str">
        <v>English</v>
      </c>
      <c r="H2972" t="str">
        <v>USA</v>
      </c>
      <c r="I2972" t="str">
        <v>R</v>
      </c>
      <c r="J2972" t="str">
        <v>Shelley Hennig</v>
      </c>
      <c r="K2972" t="str">
        <v>Levan Gabriadze</v>
      </c>
      <c r="L2972">
        <v>707</v>
      </c>
      <c r="M2972">
        <v>1565</v>
      </c>
      <c r="N2972">
        <v>6</v>
      </c>
      <c r="O2972">
        <v>13000</v>
      </c>
      <c r="P2972">
        <v>5.7</v>
      </c>
      <c r="R2972" t="str">
        <v>Flash of Genius</v>
      </c>
      <c r="S2972">
        <v>39460</v>
      </c>
      <c r="T2972">
        <v>2008</v>
      </c>
      <c r="U2972" t="str">
        <v>2000s</v>
      </c>
      <c r="V2972" t="str">
        <v>Color</v>
      </c>
      <c r="W2972" t="str">
        <v>Biography</v>
      </c>
      <c r="X2972" t="str">
        <v>English</v>
      </c>
      <c r="Y2972" t="str">
        <v>USA</v>
      </c>
      <c r="Z2972" t="str">
        <v>PG-13</v>
      </c>
      <c r="AA2972" t="str">
        <v>Dylan Authors</v>
      </c>
      <c r="AB2972" t="str">
        <v>Marc Abraham</v>
      </c>
      <c r="AC2972">
        <v>20</v>
      </c>
      <c r="AD2972">
        <v>64</v>
      </c>
      <c r="AE2972">
        <v>18</v>
      </c>
      <c r="AF2972">
        <v>0</v>
      </c>
      <c r="AG2972">
        <v>7</v>
      </c>
      <c r="AH2972">
        <v>99</v>
      </c>
      <c r="AI2972">
        <v>119</v>
      </c>
      <c r="AJ2972">
        <v>4234040</v>
      </c>
    </row>
    <row r="2973" spans="1:36" x14ac:dyDescent="0.25">
      <c r="A2973" t="str">
        <v>All About the Benjamins</v>
      </c>
      <c r="B2973">
        <v>37539</v>
      </c>
      <c r="C2973">
        <v>2002</v>
      </c>
      <c r="D2973" t="str">
        <v>2000s</v>
      </c>
      <c r="E2973" t="str">
        <v>Color</v>
      </c>
      <c r="F2973" t="str">
        <v>Action</v>
      </c>
      <c r="G2973" t="str">
        <v>English</v>
      </c>
      <c r="H2973" t="str">
        <v>USA</v>
      </c>
      <c r="I2973" t="str">
        <v>R</v>
      </c>
      <c r="J2973" t="str">
        <v>Mike Epps</v>
      </c>
      <c r="K2973" t="str">
        <v>Kevin Bray</v>
      </c>
      <c r="L2973">
        <v>706</v>
      </c>
      <c r="M2973">
        <v>1421</v>
      </c>
      <c r="N2973">
        <v>10</v>
      </c>
      <c r="O2973">
        <v>530</v>
      </c>
      <c r="P2973">
        <v>5.7</v>
      </c>
      <c r="R2973" t="str">
        <v>The Lunchbox</v>
      </c>
      <c r="S2973">
        <v>41428</v>
      </c>
      <c r="T2973">
        <v>2013</v>
      </c>
      <c r="U2973" t="str">
        <v>2010s</v>
      </c>
      <c r="V2973" t="str">
        <v>Color</v>
      </c>
      <c r="W2973" t="str">
        <v>Drama</v>
      </c>
      <c r="X2973" t="str">
        <v>Hindi</v>
      </c>
      <c r="Y2973" t="str">
        <v>India</v>
      </c>
      <c r="Z2973" t="str">
        <v>PG</v>
      </c>
      <c r="AA2973" t="str">
        <v>Nawazuddin Siddiqui</v>
      </c>
      <c r="AB2973" t="str">
        <v>Ritesh Batra</v>
      </c>
      <c r="AC2973">
        <v>638</v>
      </c>
      <c r="AD2973">
        <v>822</v>
      </c>
      <c r="AE2973">
        <v>25</v>
      </c>
      <c r="AF2973">
        <v>16000</v>
      </c>
      <c r="AG2973">
        <v>7.8</v>
      </c>
      <c r="AH2973">
        <v>195</v>
      </c>
      <c r="AI2973">
        <v>104</v>
      </c>
      <c r="AJ2973">
        <v>4231500</v>
      </c>
    </row>
    <row r="2974" spans="1:36" x14ac:dyDescent="0.25">
      <c r="A2974" t="str">
        <v>Nacho Libre</v>
      </c>
      <c r="B2974">
        <v>38853</v>
      </c>
      <c r="C2974">
        <v>2006</v>
      </c>
      <c r="D2974" t="str">
        <v>2000s</v>
      </c>
      <c r="E2974" t="str">
        <v>Color</v>
      </c>
      <c r="F2974" t="str">
        <v>Comedy</v>
      </c>
      <c r="G2974" t="str">
        <v>English</v>
      </c>
      <c r="H2974" t="str">
        <v>Germany</v>
      </c>
      <c r="I2974" t="str">
        <v>PG</v>
      </c>
      <c r="J2974" t="str">
        <v>Ana de la Reguera</v>
      </c>
      <c r="K2974" t="str">
        <v>Jared Hess</v>
      </c>
      <c r="L2974">
        <v>678</v>
      </c>
      <c r="M2974">
        <v>1729</v>
      </c>
      <c r="N2974">
        <v>100</v>
      </c>
      <c r="O2974">
        <v>0</v>
      </c>
      <c r="P2974">
        <v>5.7</v>
      </c>
      <c r="R2974" t="str">
        <v>Detroit Rock City</v>
      </c>
      <c r="S2974">
        <v>36326</v>
      </c>
      <c r="T2974">
        <v>1999</v>
      </c>
      <c r="U2974" t="str">
        <v>1990s</v>
      </c>
      <c r="V2974" t="str">
        <v>Color</v>
      </c>
      <c r="W2974" t="str">
        <v>Comedy</v>
      </c>
      <c r="X2974" t="str">
        <v>English</v>
      </c>
      <c r="Y2974" t="str">
        <v>USA</v>
      </c>
      <c r="Z2974" t="str">
        <v>R</v>
      </c>
      <c r="AA2974" t="str">
        <v>Natasha Lyonne</v>
      </c>
      <c r="AB2974" t="str">
        <v>Adam Rifkin</v>
      </c>
      <c r="AC2974">
        <v>1000</v>
      </c>
      <c r="AD2974">
        <v>2518</v>
      </c>
      <c r="AE2974">
        <v>89</v>
      </c>
      <c r="AF2974">
        <v>0</v>
      </c>
      <c r="AG2974">
        <v>6.8</v>
      </c>
      <c r="AH2974">
        <v>42</v>
      </c>
      <c r="AI2974">
        <v>95</v>
      </c>
      <c r="AJ2974">
        <v>4193025</v>
      </c>
    </row>
    <row r="2975" spans="1:36" x14ac:dyDescent="0.25">
      <c r="A2975" t="str">
        <v>Child's Play 2</v>
      </c>
      <c r="B2975">
        <v>33089</v>
      </c>
      <c r="C2975">
        <v>1990</v>
      </c>
      <c r="D2975" t="str">
        <v>1990s</v>
      </c>
      <c r="E2975" t="str">
        <v>Color</v>
      </c>
      <c r="F2975" t="str">
        <v>Fantasy</v>
      </c>
      <c r="G2975" t="str">
        <v>English</v>
      </c>
      <c r="H2975" t="str">
        <v>USA</v>
      </c>
      <c r="I2975" t="str">
        <v>R</v>
      </c>
      <c r="J2975" t="str">
        <v>Jenny Agutter</v>
      </c>
      <c r="K2975" t="str">
        <v>John Lafia</v>
      </c>
      <c r="L2975">
        <v>659</v>
      </c>
      <c r="M2975">
        <v>2646</v>
      </c>
      <c r="N2975">
        <v>5</v>
      </c>
      <c r="O2975">
        <v>0</v>
      </c>
      <c r="P2975">
        <v>5.7</v>
      </c>
      <c r="R2975" t="str">
        <v>The Water Diviner</v>
      </c>
      <c r="S2975">
        <v>41892</v>
      </c>
      <c r="T2975">
        <v>2014</v>
      </c>
      <c r="U2975" t="str">
        <v>2010s</v>
      </c>
      <c r="V2975" t="str">
        <v>Color</v>
      </c>
      <c r="W2975" t="str">
        <v>Drama</v>
      </c>
      <c r="X2975" t="str">
        <v>English</v>
      </c>
      <c r="Y2975" t="str">
        <v>Australia</v>
      </c>
      <c r="Z2975" t="str">
        <v>R</v>
      </c>
      <c r="AA2975" t="str">
        <v>Cem Yilmaz</v>
      </c>
      <c r="AB2975" t="str">
        <v>Russell Crowe</v>
      </c>
      <c r="AC2975">
        <v>523</v>
      </c>
      <c r="AD2975">
        <v>1795</v>
      </c>
      <c r="AE2975">
        <v>0</v>
      </c>
      <c r="AF2975">
        <v>18000</v>
      </c>
      <c r="AG2975">
        <v>7.1</v>
      </c>
      <c r="AH2975">
        <v>183</v>
      </c>
      <c r="AI2975">
        <v>111</v>
      </c>
      <c r="AJ2975">
        <v>4190530</v>
      </c>
    </row>
    <row r="2976" spans="1:36" x14ac:dyDescent="0.25">
      <c r="A2976" t="str">
        <v>Eye of the Dolphin</v>
      </c>
      <c r="B2976">
        <v>38819</v>
      </c>
      <c r="C2976">
        <v>2006</v>
      </c>
      <c r="D2976" t="str">
        <v>2000s</v>
      </c>
      <c r="E2976" t="str">
        <v>Color</v>
      </c>
      <c r="F2976" t="str">
        <v>Comedy</v>
      </c>
      <c r="G2976" t="str">
        <v>English</v>
      </c>
      <c r="H2976" t="str">
        <v>USA</v>
      </c>
      <c r="I2976" t="str">
        <v>PG-13</v>
      </c>
      <c r="J2976" t="str">
        <v>Katharine Ross</v>
      </c>
      <c r="K2976" t="str">
        <v>Michael D. Sellers</v>
      </c>
      <c r="L2976">
        <v>640</v>
      </c>
      <c r="M2976">
        <v>1491</v>
      </c>
      <c r="N2976">
        <v>0</v>
      </c>
      <c r="O2976">
        <v>140</v>
      </c>
      <c r="P2976">
        <v>5.7</v>
      </c>
      <c r="R2976" t="str">
        <v>Lovely &amp; Amazing</v>
      </c>
      <c r="S2976">
        <v>36910</v>
      </c>
      <c r="T2976">
        <v>2001</v>
      </c>
      <c r="U2976" t="str">
        <v>2000s</v>
      </c>
      <c r="V2976" t="str">
        <v>Color</v>
      </c>
      <c r="W2976" t="str">
        <v>Comedy</v>
      </c>
      <c r="X2976" t="str">
        <v>English</v>
      </c>
      <c r="Y2976" t="str">
        <v>USA</v>
      </c>
      <c r="Z2976" t="str">
        <v>R</v>
      </c>
      <c r="AA2976" t="str">
        <v>Aunjanue Ellis</v>
      </c>
      <c r="AB2976" t="str">
        <v>Nicole Holofcener</v>
      </c>
      <c r="AC2976">
        <v>400</v>
      </c>
      <c r="AD2976">
        <v>1330</v>
      </c>
      <c r="AE2976">
        <v>132</v>
      </c>
      <c r="AF2976">
        <v>169</v>
      </c>
      <c r="AG2976">
        <v>6.9</v>
      </c>
      <c r="AH2976">
        <v>71</v>
      </c>
      <c r="AI2976">
        <v>91</v>
      </c>
      <c r="AJ2976">
        <v>4186931</v>
      </c>
    </row>
    <row r="2977" spans="1:36" x14ac:dyDescent="0.25">
      <c r="A2977" t="str">
        <v>The Watch</v>
      </c>
      <c r="B2977">
        <v>41128</v>
      </c>
      <c r="C2977">
        <v>2012</v>
      </c>
      <c r="D2977" t="str">
        <v>2010s</v>
      </c>
      <c r="E2977" t="str">
        <v>Color</v>
      </c>
      <c r="F2977" t="str">
        <v>Action</v>
      </c>
      <c r="G2977" t="str">
        <v>English</v>
      </c>
      <c r="H2977" t="str">
        <v>USA</v>
      </c>
      <c r="I2977" t="str">
        <v>R</v>
      </c>
      <c r="J2977" t="str">
        <v>Will Forte</v>
      </c>
      <c r="K2977" t="str">
        <v>Akiva Schaffer</v>
      </c>
      <c r="L2977">
        <v>622</v>
      </c>
      <c r="M2977">
        <v>2488</v>
      </c>
      <c r="N2977">
        <v>82</v>
      </c>
      <c r="O2977">
        <v>15000</v>
      </c>
      <c r="P2977">
        <v>5.7</v>
      </c>
      <c r="R2977" t="str">
        <v>East Is East</v>
      </c>
      <c r="S2977">
        <v>36239</v>
      </c>
      <c r="T2977">
        <v>1999</v>
      </c>
      <c r="U2977" t="str">
        <v>1990s</v>
      </c>
      <c r="V2977" t="str">
        <v>Color</v>
      </c>
      <c r="W2977" t="str">
        <v>Comedy</v>
      </c>
      <c r="X2977" t="str">
        <v>English</v>
      </c>
      <c r="Y2977" t="str">
        <v>UK</v>
      </c>
      <c r="Z2977" t="str">
        <v>R</v>
      </c>
      <c r="AA2977" t="str">
        <v>Archie Panjabi</v>
      </c>
      <c r="AB2977" t="str">
        <v>Damien O'Donnell</v>
      </c>
      <c r="AC2977">
        <v>883</v>
      </c>
      <c r="AD2977">
        <v>1616</v>
      </c>
      <c r="AE2977">
        <v>70</v>
      </c>
      <c r="AF2977">
        <v>1000</v>
      </c>
      <c r="AG2977">
        <v>6.9</v>
      </c>
      <c r="AH2977">
        <v>82</v>
      </c>
      <c r="AI2977">
        <v>96</v>
      </c>
      <c r="AJ2977">
        <v>4170647</v>
      </c>
    </row>
    <row r="2978" spans="1:36" x14ac:dyDescent="0.25">
      <c r="A2978" t="str">
        <v>Flight of the Intruder</v>
      </c>
      <c r="B2978">
        <v>33507</v>
      </c>
      <c r="C2978">
        <v>1991</v>
      </c>
      <c r="D2978" t="str">
        <v>1990s</v>
      </c>
      <c r="E2978" t="str">
        <v>Color</v>
      </c>
      <c r="F2978" t="str">
        <v>Action</v>
      </c>
      <c r="G2978" t="str">
        <v>English</v>
      </c>
      <c r="H2978" t="str">
        <v>USA</v>
      </c>
      <c r="I2978" t="str">
        <v>PG-13</v>
      </c>
      <c r="J2978" t="str">
        <v>Rosanna Arquette</v>
      </c>
      <c r="K2978" t="str">
        <v>John Milius</v>
      </c>
      <c r="L2978">
        <v>605</v>
      </c>
      <c r="M2978">
        <v>1290</v>
      </c>
      <c r="N2978">
        <v>468</v>
      </c>
      <c r="O2978">
        <v>452</v>
      </c>
      <c r="P2978">
        <v>5.7</v>
      </c>
      <c r="R2978" t="str">
        <v>Dancer in the Dark</v>
      </c>
      <c r="S2978">
        <v>36636</v>
      </c>
      <c r="T2978">
        <v>2000</v>
      </c>
      <c r="U2978" t="str">
        <v>2000s</v>
      </c>
      <c r="V2978" t="str">
        <v>Color</v>
      </c>
      <c r="W2978" t="str">
        <v>Crime</v>
      </c>
      <c r="X2978" t="str">
        <v>English</v>
      </c>
      <c r="Y2978" t="str">
        <v>Denmark</v>
      </c>
      <c r="Z2978" t="str">
        <v>R</v>
      </c>
      <c r="AA2978" t="str">
        <v>Catherine Deneuve</v>
      </c>
      <c r="AB2978" t="str">
        <v>Lars von Trier</v>
      </c>
      <c r="AC2978">
        <v>963</v>
      </c>
      <c r="AD2978">
        <v>2894</v>
      </c>
      <c r="AE2978">
        <v>3000</v>
      </c>
      <c r="AF2978">
        <v>0</v>
      </c>
      <c r="AG2978">
        <v>8</v>
      </c>
      <c r="AH2978">
        <v>177</v>
      </c>
      <c r="AI2978">
        <v>140</v>
      </c>
      <c r="AJ2978">
        <v>4157491</v>
      </c>
    </row>
    <row r="2979" spans="1:36" x14ac:dyDescent="0.25">
      <c r="A2979" t="str">
        <v>War, Inc.</v>
      </c>
      <c r="B2979">
        <v>39613</v>
      </c>
      <c r="C2979">
        <v>2008</v>
      </c>
      <c r="D2979" t="str">
        <v>2000s</v>
      </c>
      <c r="E2979" t="str">
        <v>Color</v>
      </c>
      <c r="F2979" t="str">
        <v>Action</v>
      </c>
      <c r="G2979" t="str">
        <v>English</v>
      </c>
      <c r="H2979" t="str">
        <v>USA</v>
      </c>
      <c r="I2979" t="str">
        <v>R</v>
      </c>
      <c r="J2979" t="str">
        <v>Bashar Rahal</v>
      </c>
      <c r="K2979" t="str">
        <v>Joshua Seftel</v>
      </c>
      <c r="L2979">
        <v>603</v>
      </c>
      <c r="M2979">
        <v>988</v>
      </c>
      <c r="N2979">
        <v>0</v>
      </c>
      <c r="O2979">
        <v>883</v>
      </c>
      <c r="P2979">
        <v>5.7</v>
      </c>
      <c r="R2979" t="str">
        <v>Whipped</v>
      </c>
      <c r="S2979">
        <v>36743</v>
      </c>
      <c r="T2979">
        <v>2000</v>
      </c>
      <c r="U2979" t="str">
        <v>2000s</v>
      </c>
      <c r="V2979" t="str">
        <v>Color</v>
      </c>
      <c r="W2979" t="str">
        <v>Comedy</v>
      </c>
      <c r="X2979" t="str">
        <v>English</v>
      </c>
      <c r="Y2979" t="str">
        <v>USA</v>
      </c>
      <c r="Z2979" t="str">
        <v>R</v>
      </c>
      <c r="AA2979" t="str">
        <v>Callie Thorne</v>
      </c>
      <c r="AB2979" t="str">
        <v>Peter M. Cohen</v>
      </c>
      <c r="AC2979">
        <v>472</v>
      </c>
      <c r="AD2979">
        <v>858</v>
      </c>
      <c r="AE2979">
        <v>0</v>
      </c>
      <c r="AF2979">
        <v>131</v>
      </c>
      <c r="AG2979">
        <v>4.4000000000000004</v>
      </c>
      <c r="AH2979">
        <v>48</v>
      </c>
      <c r="AI2979">
        <v>82</v>
      </c>
      <c r="AJ2979">
        <v>4142507</v>
      </c>
    </row>
    <row r="2980" spans="1:36" x14ac:dyDescent="0.25">
      <c r="A2980" t="str">
        <v>Sgt. Bilko</v>
      </c>
      <c r="B2980">
        <v>35346</v>
      </c>
      <c r="C2980">
        <v>1996</v>
      </c>
      <c r="D2980" t="str">
        <v>1990s</v>
      </c>
      <c r="E2980" t="str">
        <v>Color</v>
      </c>
      <c r="F2980" t="str">
        <v>Comedy</v>
      </c>
      <c r="G2980" t="str">
        <v>English</v>
      </c>
      <c r="H2980" t="str">
        <v>USA</v>
      </c>
      <c r="I2980" t="str">
        <v>PG</v>
      </c>
      <c r="J2980" t="str">
        <v>Austin Pendleton</v>
      </c>
      <c r="K2980" t="str">
        <v>Jonathan Lynn</v>
      </c>
      <c r="L2980">
        <v>592</v>
      </c>
      <c r="M2980">
        <v>2176</v>
      </c>
      <c r="N2980">
        <v>36</v>
      </c>
      <c r="O2980">
        <v>478</v>
      </c>
      <c r="P2980">
        <v>5.7</v>
      </c>
      <c r="R2980" t="str">
        <v>Witless Protection</v>
      </c>
      <c r="S2980">
        <v>39489</v>
      </c>
      <c r="T2980">
        <v>2008</v>
      </c>
      <c r="U2980" t="str">
        <v>2000s</v>
      </c>
      <c r="V2980" t="str">
        <v>Color</v>
      </c>
      <c r="W2980" t="str">
        <v>Comedy</v>
      </c>
      <c r="X2980" t="str">
        <v>English</v>
      </c>
      <c r="Y2980" t="str">
        <v>USA</v>
      </c>
      <c r="Z2980" t="str">
        <v>PG-13</v>
      </c>
      <c r="AA2980" t="str">
        <v>Ivana Milicevic</v>
      </c>
      <c r="AB2980" t="str">
        <v>Charles Robert Carner</v>
      </c>
      <c r="AC2980">
        <v>834</v>
      </c>
      <c r="AD2980">
        <v>4091</v>
      </c>
      <c r="AE2980">
        <v>18</v>
      </c>
      <c r="AF2980">
        <v>140</v>
      </c>
      <c r="AG2980">
        <v>3.1</v>
      </c>
      <c r="AH2980">
        <v>35</v>
      </c>
      <c r="AI2980">
        <v>97</v>
      </c>
      <c r="AJ2980">
        <v>4131640</v>
      </c>
    </row>
    <row r="2981" spans="1:36" x14ac:dyDescent="0.25">
      <c r="A2981" t="str">
        <v>Diary of the Dead</v>
      </c>
      <c r="B2981">
        <v>39377</v>
      </c>
      <c r="C2981">
        <v>2007</v>
      </c>
      <c r="D2981" t="str">
        <v>2000s</v>
      </c>
      <c r="E2981" t="str">
        <v>Color</v>
      </c>
      <c r="F2981" t="str">
        <v>Horror</v>
      </c>
      <c r="G2981" t="str">
        <v>English</v>
      </c>
      <c r="H2981" t="str">
        <v>USA</v>
      </c>
      <c r="I2981" t="str">
        <v>R</v>
      </c>
      <c r="J2981" t="str">
        <v>Megan Park</v>
      </c>
      <c r="K2981" t="str">
        <v>George A. Romero</v>
      </c>
      <c r="L2981">
        <v>569</v>
      </c>
      <c r="M2981">
        <v>1797</v>
      </c>
      <c r="N2981">
        <v>0</v>
      </c>
      <c r="O2981">
        <v>0</v>
      </c>
      <c r="P2981">
        <v>5.7</v>
      </c>
      <c r="R2981" t="str">
        <v>Kama Sutra: A Tale of Love</v>
      </c>
      <c r="S2981">
        <v>35180</v>
      </c>
      <c r="T2981">
        <v>1996</v>
      </c>
      <c r="U2981" t="str">
        <v>1990s</v>
      </c>
      <c r="V2981" t="str">
        <v>Color</v>
      </c>
      <c r="W2981" t="str">
        <v>Crime</v>
      </c>
      <c r="X2981" t="str">
        <v>English</v>
      </c>
      <c r="Y2981" t="str">
        <v>USA</v>
      </c>
      <c r="Z2981" t="str">
        <v>R</v>
      </c>
      <c r="AA2981" t="str">
        <v>Indira Varma</v>
      </c>
      <c r="AB2981" t="str">
        <v>Mira Nair</v>
      </c>
      <c r="AC2981">
        <v>729</v>
      </c>
      <c r="AD2981">
        <v>1292</v>
      </c>
      <c r="AE2981">
        <v>300</v>
      </c>
      <c r="AF2981">
        <v>0</v>
      </c>
      <c r="AG2981">
        <v>6</v>
      </c>
      <c r="AH2981">
        <v>33</v>
      </c>
      <c r="AI2981">
        <v>109</v>
      </c>
      <c r="AJ2981">
        <v>4109095</v>
      </c>
    </row>
    <row r="2982" spans="1:36" x14ac:dyDescent="0.25">
      <c r="A2982" t="str">
        <v>The Little Vampire</v>
      </c>
      <c r="B2982">
        <v>36724</v>
      </c>
      <c r="C2982">
        <v>2000</v>
      </c>
      <c r="D2982" t="str">
        <v>2000s</v>
      </c>
      <c r="E2982" t="str">
        <v>Color</v>
      </c>
      <c r="F2982" t="str">
        <v>Adventure</v>
      </c>
      <c r="G2982" t="str">
        <v>English</v>
      </c>
      <c r="H2982" t="str">
        <v>Germany</v>
      </c>
      <c r="I2982" t="str">
        <v>PG</v>
      </c>
      <c r="J2982" t="str">
        <v>Richard E. Grant</v>
      </c>
      <c r="K2982" t="str">
        <v>Uli Edel</v>
      </c>
      <c r="L2982">
        <v>554</v>
      </c>
      <c r="M2982">
        <v>2216</v>
      </c>
      <c r="N2982">
        <v>34</v>
      </c>
      <c r="O2982">
        <v>0</v>
      </c>
      <c r="P2982">
        <v>5.7</v>
      </c>
      <c r="R2982" t="str">
        <v>The Raid: Redemption</v>
      </c>
      <c r="S2982">
        <v>40652</v>
      </c>
      <c r="T2982">
        <v>2011</v>
      </c>
      <c r="U2982" t="str">
        <v>2010s</v>
      </c>
      <c r="V2982" t="str">
        <v>Color</v>
      </c>
      <c r="W2982" t="str">
        <v>Action</v>
      </c>
      <c r="X2982" t="str">
        <v>Indonesian</v>
      </c>
      <c r="Y2982" t="str">
        <v>Indonesia</v>
      </c>
      <c r="Z2982" t="str">
        <v>R</v>
      </c>
      <c r="AA2982" t="str">
        <v>Iko Uwais</v>
      </c>
      <c r="AB2982" t="str">
        <v>Gareth Evans</v>
      </c>
      <c r="AC2982">
        <v>1000</v>
      </c>
      <c r="AD2982">
        <v>1445</v>
      </c>
      <c r="AE2982">
        <v>338</v>
      </c>
      <c r="AF2982">
        <v>51000</v>
      </c>
      <c r="AG2982">
        <v>7.6</v>
      </c>
      <c r="AH2982">
        <v>481</v>
      </c>
      <c r="AI2982">
        <v>102</v>
      </c>
      <c r="AJ2982">
        <v>4105123</v>
      </c>
    </row>
    <row r="2983" spans="1:36" x14ac:dyDescent="0.25">
      <c r="A2983" t="str">
        <v>The Relic</v>
      </c>
      <c r="B2983">
        <v>35715</v>
      </c>
      <c r="C2983">
        <v>1997</v>
      </c>
      <c r="D2983" t="str">
        <v>1990s</v>
      </c>
      <c r="E2983" t="str">
        <v>Color</v>
      </c>
      <c r="F2983" t="str">
        <v>Horror</v>
      </c>
      <c r="G2983" t="str">
        <v>English</v>
      </c>
      <c r="H2983" t="str">
        <v>UK</v>
      </c>
      <c r="I2983" t="str">
        <v>R</v>
      </c>
      <c r="J2983" t="str">
        <v>John Kapelos</v>
      </c>
      <c r="K2983" t="str">
        <v>Peter Hyams</v>
      </c>
      <c r="L2983">
        <v>510</v>
      </c>
      <c r="M2983">
        <v>1976</v>
      </c>
      <c r="N2983">
        <v>0</v>
      </c>
      <c r="O2983">
        <v>956</v>
      </c>
      <c r="P2983">
        <v>5.7</v>
      </c>
      <c r="R2983" t="str">
        <v>Sea Rex 3D: Journey to a Prehistoric World</v>
      </c>
      <c r="S2983">
        <v>40388</v>
      </c>
      <c r="T2983">
        <v>2010</v>
      </c>
      <c r="U2983" t="str">
        <v>2010s</v>
      </c>
      <c r="V2983" t="str">
        <v>Color</v>
      </c>
      <c r="W2983" t="str">
        <v>Documentary</v>
      </c>
      <c r="X2983" t="str">
        <v>English</v>
      </c>
      <c r="Y2983" t="str">
        <v>UK</v>
      </c>
      <c r="Z2983" t="str">
        <v>Not Rated</v>
      </c>
      <c r="AA2983" t="str">
        <v>Norbert Ferrer</v>
      </c>
      <c r="AB2983" t="str">
        <v>Ronan Chapalain</v>
      </c>
      <c r="AC2983">
        <v>55</v>
      </c>
      <c r="AD2983">
        <v>55</v>
      </c>
      <c r="AE2983">
        <v>0</v>
      </c>
      <c r="AF2983">
        <v>89</v>
      </c>
      <c r="AG2983">
        <v>6.9</v>
      </c>
      <c r="AH2983">
        <v>7</v>
      </c>
      <c r="AI2983">
        <v>41</v>
      </c>
      <c r="AJ2983">
        <v>4074023</v>
      </c>
    </row>
    <row r="2984" spans="1:36" x14ac:dyDescent="0.25">
      <c r="A2984" t="str">
        <v>Drive Me Crazy</v>
      </c>
      <c r="B2984">
        <v>36329</v>
      </c>
      <c r="C2984">
        <v>1999</v>
      </c>
      <c r="D2984" t="str">
        <v>1990s</v>
      </c>
      <c r="E2984" t="str">
        <v>Color</v>
      </c>
      <c r="F2984" t="str">
        <v>Comedy</v>
      </c>
      <c r="G2984" t="str">
        <v>English</v>
      </c>
      <c r="H2984" t="str">
        <v>USA</v>
      </c>
      <c r="I2984" t="str">
        <v>PG-13</v>
      </c>
      <c r="J2984" t="str">
        <v>Stephen Collins</v>
      </c>
      <c r="K2984" t="str">
        <v>John Schultz</v>
      </c>
      <c r="L2984">
        <v>452</v>
      </c>
      <c r="M2984">
        <v>1760</v>
      </c>
      <c r="N2984">
        <v>13</v>
      </c>
      <c r="O2984">
        <v>0</v>
      </c>
      <c r="P2984">
        <v>5.7</v>
      </c>
      <c r="R2984" t="str">
        <v>The Visual Bible: The Gospel of John</v>
      </c>
      <c r="S2984">
        <v>37759</v>
      </c>
      <c r="T2984">
        <v>2003</v>
      </c>
      <c r="U2984" t="str">
        <v>2000s</v>
      </c>
      <c r="V2984" t="str">
        <v>Color</v>
      </c>
      <c r="W2984" t="str">
        <v>Biography</v>
      </c>
      <c r="X2984" t="str">
        <v>English</v>
      </c>
      <c r="Y2984" t="str">
        <v>Canada</v>
      </c>
      <c r="Z2984" t="str">
        <v>PG-13</v>
      </c>
      <c r="AA2984" t="str">
        <v>Henry Ian Cusick</v>
      </c>
      <c r="AB2984" t="str">
        <v>Philip Saville</v>
      </c>
      <c r="AC2984">
        <v>866</v>
      </c>
      <c r="AD2984">
        <v>1281</v>
      </c>
      <c r="AE2984">
        <v>10</v>
      </c>
      <c r="AF2984">
        <v>0</v>
      </c>
      <c r="AG2984">
        <v>7.7</v>
      </c>
      <c r="AH2984">
        <v>25</v>
      </c>
      <c r="AI2984">
        <v>125</v>
      </c>
      <c r="AJ2984">
        <v>4068087</v>
      </c>
    </row>
    <row r="2985" spans="1:36" x14ac:dyDescent="0.25">
      <c r="A2985" t="str">
        <v>Paranormal Activity 2</v>
      </c>
      <c r="B2985">
        <v>40507</v>
      </c>
      <c r="C2985">
        <v>2010</v>
      </c>
      <c r="D2985" t="str">
        <v>2010s</v>
      </c>
      <c r="E2985" t="str">
        <v>Color</v>
      </c>
      <c r="F2985" t="str">
        <v>Horror</v>
      </c>
      <c r="G2985" t="str">
        <v>English</v>
      </c>
      <c r="H2985" t="str">
        <v>USA</v>
      </c>
      <c r="I2985" t="str">
        <v>R</v>
      </c>
      <c r="J2985" t="str">
        <v>Sprague Grayden</v>
      </c>
      <c r="K2985" t="str">
        <v>Tod Williams</v>
      </c>
      <c r="L2985">
        <v>438</v>
      </c>
      <c r="M2985">
        <v>1081</v>
      </c>
      <c r="N2985">
        <v>21</v>
      </c>
      <c r="O2985">
        <v>14000</v>
      </c>
      <c r="P2985">
        <v>5.7</v>
      </c>
      <c r="R2985" t="str">
        <v>Tank Girl</v>
      </c>
      <c r="S2985">
        <v>34894</v>
      </c>
      <c r="T2985">
        <v>1995</v>
      </c>
      <c r="U2985" t="str">
        <v>1990s</v>
      </c>
      <c r="V2985" t="str">
        <v>Color</v>
      </c>
      <c r="W2985" t="str">
        <v>Action</v>
      </c>
      <c r="X2985" t="str">
        <v>English</v>
      </c>
      <c r="Y2985" t="str">
        <v>USA</v>
      </c>
      <c r="Z2985" t="str">
        <v>R</v>
      </c>
      <c r="AA2985" t="str">
        <v>Naomi Watts</v>
      </c>
      <c r="AB2985" t="str">
        <v>Rachel Talalay</v>
      </c>
      <c r="AC2985">
        <v>6000</v>
      </c>
      <c r="AD2985">
        <v>9662</v>
      </c>
      <c r="AE2985">
        <v>54</v>
      </c>
      <c r="AF2985">
        <v>0</v>
      </c>
      <c r="AG2985">
        <v>5.2</v>
      </c>
      <c r="AH2985">
        <v>60</v>
      </c>
      <c r="AI2985">
        <v>104</v>
      </c>
      <c r="AJ2985">
        <v>4064333</v>
      </c>
    </row>
    <row r="2986" spans="1:36" x14ac:dyDescent="0.25">
      <c r="A2986" t="str">
        <v>Jefferson in Paris</v>
      </c>
      <c r="B2986">
        <v>35016</v>
      </c>
      <c r="C2986">
        <v>1995</v>
      </c>
      <c r="D2986" t="str">
        <v>1990s</v>
      </c>
      <c r="E2986" t="str">
        <v>Color</v>
      </c>
      <c r="F2986" t="str">
        <v>Biography</v>
      </c>
      <c r="G2986" t="str">
        <v>English</v>
      </c>
      <c r="H2986" t="str">
        <v>France</v>
      </c>
      <c r="I2986" t="str">
        <v>PG-13</v>
      </c>
      <c r="J2986" t="str">
        <v>Seth Gilliam</v>
      </c>
      <c r="K2986" t="str">
        <v>James Ivory</v>
      </c>
      <c r="L2986">
        <v>423</v>
      </c>
      <c r="M2986">
        <v>446</v>
      </c>
      <c r="N2986">
        <v>133</v>
      </c>
      <c r="O2986">
        <v>127</v>
      </c>
      <c r="P2986">
        <v>5.7</v>
      </c>
      <c r="R2986" t="str">
        <v>Good Bye Lenin!</v>
      </c>
      <c r="S2986">
        <v>37872</v>
      </c>
      <c r="T2986">
        <v>2003</v>
      </c>
      <c r="U2986" t="str">
        <v>2000s</v>
      </c>
      <c r="V2986" t="str">
        <v>Black and White</v>
      </c>
      <c r="W2986" t="str">
        <v>Drama</v>
      </c>
      <c r="X2986" t="str">
        <v>German</v>
      </c>
      <c r="Y2986" t="str">
        <v>Germany</v>
      </c>
      <c r="Z2986" t="str">
        <v>R</v>
      </c>
      <c r="AA2986" t="str">
        <v>Florian Lukas</v>
      </c>
      <c r="AB2986" t="str">
        <v>Wolfgang Becker</v>
      </c>
      <c r="AC2986">
        <v>65</v>
      </c>
      <c r="AD2986">
        <v>200</v>
      </c>
      <c r="AE2986">
        <v>31</v>
      </c>
      <c r="AF2986">
        <v>11000</v>
      </c>
      <c r="AG2986">
        <v>7.7</v>
      </c>
      <c r="AH2986">
        <v>153</v>
      </c>
      <c r="AI2986">
        <v>121</v>
      </c>
      <c r="AJ2986">
        <v>4063859</v>
      </c>
    </row>
    <row r="2987" spans="1:36" x14ac:dyDescent="0.25">
      <c r="A2987" t="str">
        <v>The Ghastly Love of Johnny X</v>
      </c>
      <c r="B2987">
        <v>41111</v>
      </c>
      <c r="C2987">
        <v>2012</v>
      </c>
      <c r="D2987" t="str">
        <v>2010s</v>
      </c>
      <c r="E2987" t="str">
        <v>Black and White</v>
      </c>
      <c r="F2987" t="str">
        <v>Comedy</v>
      </c>
      <c r="G2987" t="str">
        <v>English</v>
      </c>
      <c r="H2987" t="str">
        <v>USA</v>
      </c>
      <c r="I2987" t="str">
        <v>Not Rated</v>
      </c>
      <c r="J2987" t="str">
        <v>Kate Maberly</v>
      </c>
      <c r="K2987" t="str">
        <v>Paul Bunnell</v>
      </c>
      <c r="L2987">
        <v>416</v>
      </c>
      <c r="M2987">
        <v>1611</v>
      </c>
      <c r="N2987">
        <v>5</v>
      </c>
      <c r="O2987">
        <v>655</v>
      </c>
      <c r="P2987">
        <v>5.7</v>
      </c>
      <c r="R2987" t="str">
        <v>Secretary</v>
      </c>
      <c r="S2987">
        <v>37487</v>
      </c>
      <c r="T2987">
        <v>2002</v>
      </c>
      <c r="U2987" t="str">
        <v>2000s</v>
      </c>
      <c r="V2987" t="str">
        <v>Color</v>
      </c>
      <c r="W2987" t="str">
        <v>Comedy</v>
      </c>
      <c r="X2987" t="str">
        <v>English</v>
      </c>
      <c r="Y2987" t="str">
        <v>USA</v>
      </c>
      <c r="Z2987" t="str">
        <v>R</v>
      </c>
      <c r="AA2987" t="str">
        <v>Jeremy Davies</v>
      </c>
      <c r="AB2987" t="str">
        <v>Steven Shainberg</v>
      </c>
      <c r="AC2987">
        <v>769</v>
      </c>
      <c r="AD2987">
        <v>2251</v>
      </c>
      <c r="AE2987">
        <v>30</v>
      </c>
      <c r="AF2987">
        <v>15000</v>
      </c>
      <c r="AG2987">
        <v>7.1</v>
      </c>
      <c r="AH2987">
        <v>163</v>
      </c>
      <c r="AI2987">
        <v>104</v>
      </c>
      <c r="AJ2987">
        <v>4046737</v>
      </c>
    </row>
    <row r="2988" spans="1:36" x14ac:dyDescent="0.25">
      <c r="A2988" t="str">
        <v>Eddie: The Sleepwalking Cannibal</v>
      </c>
      <c r="B2988">
        <v>41119</v>
      </c>
      <c r="C2988">
        <v>2012</v>
      </c>
      <c r="D2988" t="str">
        <v>2010s</v>
      </c>
      <c r="E2988" t="str">
        <v>Color</v>
      </c>
      <c r="F2988" t="str">
        <v>Comedy</v>
      </c>
      <c r="G2988" t="str">
        <v>English</v>
      </c>
      <c r="H2988" t="str">
        <v>Canada</v>
      </c>
      <c r="I2988" t="str">
        <v>Not Rated</v>
      </c>
      <c r="J2988" t="str">
        <v>Stephen McHattie</v>
      </c>
      <c r="K2988" t="str">
        <v>Boris Rodriguez</v>
      </c>
      <c r="L2988">
        <v>413</v>
      </c>
      <c r="M2988">
        <v>843</v>
      </c>
      <c r="N2988">
        <v>5</v>
      </c>
      <c r="O2988">
        <v>932</v>
      </c>
      <c r="P2988">
        <v>5.7</v>
      </c>
      <c r="R2988" t="str">
        <v>Bottle Shock</v>
      </c>
      <c r="S2988">
        <v>39728</v>
      </c>
      <c r="T2988">
        <v>2008</v>
      </c>
      <c r="U2988" t="str">
        <v>2000s</v>
      </c>
      <c r="V2988" t="str">
        <v>Color</v>
      </c>
      <c r="W2988" t="str">
        <v>Comedy</v>
      </c>
      <c r="X2988" t="str">
        <v>English</v>
      </c>
      <c r="Y2988" t="str">
        <v>USA</v>
      </c>
      <c r="Z2988" t="str">
        <v>PG-13</v>
      </c>
      <c r="AA2988" t="str">
        <v>Alan Rickman</v>
      </c>
      <c r="AB2988" t="str">
        <v>Randall Miller</v>
      </c>
      <c r="AC2988">
        <v>25000</v>
      </c>
      <c r="AD2988">
        <v>25676</v>
      </c>
      <c r="AE2988">
        <v>19</v>
      </c>
      <c r="AF2988">
        <v>0</v>
      </c>
      <c r="AG2988">
        <v>6.8</v>
      </c>
      <c r="AH2988">
        <v>109</v>
      </c>
      <c r="AI2988">
        <v>110</v>
      </c>
      <c r="AJ2988">
        <v>4040588</v>
      </c>
    </row>
    <row r="2989" spans="1:36" x14ac:dyDescent="0.25">
      <c r="A2989" t="str">
        <v>Kiss the Bride</v>
      </c>
      <c r="B2989">
        <v>39422</v>
      </c>
      <c r="C2989">
        <v>2007</v>
      </c>
      <c r="D2989" t="str">
        <v>2000s</v>
      </c>
      <c r="E2989" t="str">
        <v>Color</v>
      </c>
      <c r="F2989" t="str">
        <v>Comedy</v>
      </c>
      <c r="G2989" t="str">
        <v>English</v>
      </c>
      <c r="H2989" t="str">
        <v>USA</v>
      </c>
      <c r="I2989" t="str">
        <v>R</v>
      </c>
      <c r="J2989" t="str">
        <v>Tori Spelling</v>
      </c>
      <c r="K2989" t="str">
        <v>C. Jay Cox</v>
      </c>
      <c r="L2989">
        <v>396</v>
      </c>
      <c r="M2989">
        <v>2310</v>
      </c>
      <c r="N2989">
        <v>6</v>
      </c>
      <c r="O2989">
        <v>60</v>
      </c>
      <c r="P2989">
        <v>5.7</v>
      </c>
      <c r="R2989" t="str">
        <v>My Name Is Khan</v>
      </c>
      <c r="S2989">
        <v>40286</v>
      </c>
      <c r="T2989">
        <v>2010</v>
      </c>
      <c r="U2989" t="str">
        <v>2010s</v>
      </c>
      <c r="V2989" t="str">
        <v>Color</v>
      </c>
      <c r="W2989" t="str">
        <v>Adventure</v>
      </c>
      <c r="X2989" t="str">
        <v>Hindi</v>
      </c>
      <c r="Y2989" t="str">
        <v>India</v>
      </c>
      <c r="Z2989" t="str">
        <v>PG-13</v>
      </c>
      <c r="AA2989" t="str">
        <v>Shah Rukh Khan</v>
      </c>
      <c r="AB2989" t="str">
        <v>Karan Johar</v>
      </c>
      <c r="AC2989">
        <v>8000</v>
      </c>
      <c r="AD2989">
        <v>8532</v>
      </c>
      <c r="AE2989">
        <v>160</v>
      </c>
      <c r="AF2989">
        <v>27000</v>
      </c>
      <c r="AG2989">
        <v>8</v>
      </c>
      <c r="AH2989">
        <v>210</v>
      </c>
      <c r="AI2989">
        <v>128</v>
      </c>
      <c r="AJ2989">
        <v>4018695</v>
      </c>
    </row>
    <row r="2990" spans="1:36" x14ac:dyDescent="0.25">
      <c r="A2990" t="str">
        <v>The Pirates Who Don't Do Anything: A VeggieTales Movie</v>
      </c>
      <c r="B2990">
        <v>39700</v>
      </c>
      <c r="C2990">
        <v>2008</v>
      </c>
      <c r="D2990" t="str">
        <v>2000s</v>
      </c>
      <c r="E2990" t="str">
        <v>Color</v>
      </c>
      <c r="F2990" t="str">
        <v>Adventure</v>
      </c>
      <c r="G2990" t="str">
        <v>English</v>
      </c>
      <c r="H2990" t="str">
        <v>USA</v>
      </c>
      <c r="I2990" t="str">
        <v>G</v>
      </c>
      <c r="J2990" t="str">
        <v>Yuri Lowenthal</v>
      </c>
      <c r="K2990" t="str">
        <v>Mike Nawrocki</v>
      </c>
      <c r="L2990">
        <v>354</v>
      </c>
      <c r="M2990">
        <v>568</v>
      </c>
      <c r="N2990">
        <v>12</v>
      </c>
      <c r="O2990">
        <v>175</v>
      </c>
      <c r="P2990">
        <v>5.7</v>
      </c>
      <c r="R2990" t="str">
        <v>Safety Not Guaranteed</v>
      </c>
      <c r="S2990">
        <v>41080</v>
      </c>
      <c r="T2990">
        <v>2012</v>
      </c>
      <c r="U2990" t="str">
        <v>2010s</v>
      </c>
      <c r="V2990" t="str">
        <v>Color</v>
      </c>
      <c r="W2990" t="str">
        <v>Comedy</v>
      </c>
      <c r="X2990" t="str">
        <v>English</v>
      </c>
      <c r="Y2990" t="str">
        <v>USA</v>
      </c>
      <c r="Z2990" t="str">
        <v>R</v>
      </c>
      <c r="AA2990" t="str">
        <v>Mary Lynn Rajskub</v>
      </c>
      <c r="AB2990" t="str">
        <v>Colin Trevorrow</v>
      </c>
      <c r="AC2990">
        <v>934</v>
      </c>
      <c r="AD2990">
        <v>2714</v>
      </c>
      <c r="AE2990">
        <v>365</v>
      </c>
      <c r="AF2990">
        <v>31000</v>
      </c>
      <c r="AG2990">
        <v>7</v>
      </c>
      <c r="AH2990">
        <v>271</v>
      </c>
      <c r="AI2990">
        <v>86</v>
      </c>
      <c r="AJ2990">
        <v>4007792</v>
      </c>
    </row>
    <row r="2991" spans="1:36" x14ac:dyDescent="0.25">
      <c r="A2991" t="str">
        <v>The Reaping</v>
      </c>
      <c r="B2991">
        <v>39316</v>
      </c>
      <c r="C2991">
        <v>2007</v>
      </c>
      <c r="D2991" t="str">
        <v>2000s</v>
      </c>
      <c r="E2991" t="str">
        <v>Color</v>
      </c>
      <c r="F2991" t="str">
        <v>Horror</v>
      </c>
      <c r="G2991" t="str">
        <v>English</v>
      </c>
      <c r="H2991" t="str">
        <v>USA</v>
      </c>
      <c r="I2991" t="str">
        <v>R</v>
      </c>
      <c r="J2991" t="str">
        <v>Stephen Rea</v>
      </c>
      <c r="K2991" t="str">
        <v>Stephen Hopkins</v>
      </c>
      <c r="L2991">
        <v>327</v>
      </c>
      <c r="M2991">
        <v>960</v>
      </c>
      <c r="N2991">
        <v>81</v>
      </c>
      <c r="O2991">
        <v>0</v>
      </c>
      <c r="P2991">
        <v>5.7</v>
      </c>
      <c r="R2991" t="str">
        <v>King's Ransom</v>
      </c>
      <c r="S2991">
        <v>38495</v>
      </c>
      <c r="T2991">
        <v>2005</v>
      </c>
      <c r="U2991" t="str">
        <v>2000s</v>
      </c>
      <c r="V2991" t="str">
        <v>Color</v>
      </c>
      <c r="W2991" t="str">
        <v>Comedy</v>
      </c>
      <c r="X2991" t="str">
        <v>English</v>
      </c>
      <c r="Y2991" t="str">
        <v>USA</v>
      </c>
      <c r="Z2991" t="str">
        <v>PG-13</v>
      </c>
      <c r="AA2991" t="str">
        <v>Donald Faison</v>
      </c>
      <c r="AB2991" t="str">
        <v>Jeffrey W. Byrd</v>
      </c>
      <c r="AC2991">
        <v>927</v>
      </c>
      <c r="AD2991">
        <v>4990</v>
      </c>
      <c r="AE2991">
        <v>2</v>
      </c>
      <c r="AF2991">
        <v>83</v>
      </c>
      <c r="AG2991">
        <v>4.0999999999999996</v>
      </c>
      <c r="AH2991">
        <v>23</v>
      </c>
      <c r="AI2991">
        <v>95</v>
      </c>
      <c r="AJ2991">
        <v>4006906</v>
      </c>
    </row>
    <row r="2992" spans="1:36" x14ac:dyDescent="0.25">
      <c r="A2992" t="str">
        <v>Witchboard</v>
      </c>
      <c r="B2992">
        <v>31663</v>
      </c>
      <c r="C2992">
        <v>1986</v>
      </c>
      <c r="D2992" t="str">
        <v>1980s</v>
      </c>
      <c r="E2992" t="str">
        <v>Color</v>
      </c>
      <c r="F2992" t="str">
        <v>Horror</v>
      </c>
      <c r="G2992" t="str">
        <v>English</v>
      </c>
      <c r="H2992" t="str">
        <v>UK</v>
      </c>
      <c r="I2992" t="str">
        <v>R</v>
      </c>
      <c r="J2992" t="str">
        <v>Kathleen Wilhoite</v>
      </c>
      <c r="K2992" t="str">
        <v>Kevin Tenney</v>
      </c>
      <c r="L2992">
        <v>265</v>
      </c>
      <c r="M2992">
        <v>901</v>
      </c>
      <c r="N2992">
        <v>85</v>
      </c>
      <c r="O2992">
        <v>0</v>
      </c>
      <c r="P2992">
        <v>5.7</v>
      </c>
      <c r="R2992" t="str">
        <v>Idle Hands</v>
      </c>
      <c r="S2992">
        <v>36476</v>
      </c>
      <c r="T2992">
        <v>1999</v>
      </c>
      <c r="U2992" t="str">
        <v>1990s</v>
      </c>
      <c r="V2992" t="str">
        <v>Color</v>
      </c>
      <c r="W2992" t="str">
        <v>Comedy</v>
      </c>
      <c r="X2992" t="str">
        <v>English</v>
      </c>
      <c r="Y2992" t="str">
        <v>USA</v>
      </c>
      <c r="Z2992" t="str">
        <v>R</v>
      </c>
      <c r="AA2992" t="str">
        <v>Vivica A. Fox</v>
      </c>
      <c r="AB2992" t="str">
        <v>Rodman Flender</v>
      </c>
      <c r="AC2992">
        <v>890</v>
      </c>
      <c r="AD2992">
        <v>3654</v>
      </c>
      <c r="AE2992">
        <v>6</v>
      </c>
      <c r="AF2992">
        <v>0</v>
      </c>
      <c r="AG2992">
        <v>6.2</v>
      </c>
      <c r="AH2992">
        <v>59</v>
      </c>
      <c r="AI2992">
        <v>92</v>
      </c>
      <c r="AJ2992">
        <v>4002955</v>
      </c>
    </row>
    <row r="2993" spans="1:36" x14ac:dyDescent="0.25">
      <c r="A2993" t="str">
        <v>A Nightmare on Elm Street 4: The Dream Master</v>
      </c>
      <c r="B2993">
        <v>32143</v>
      </c>
      <c r="C2993">
        <v>1988</v>
      </c>
      <c r="D2993" t="str">
        <v>1980s</v>
      </c>
      <c r="E2993" t="str">
        <v>Color</v>
      </c>
      <c r="F2993" t="str">
        <v>Fantasy</v>
      </c>
      <c r="G2993" t="str">
        <v>English</v>
      </c>
      <c r="H2993" t="str">
        <v>USA</v>
      </c>
      <c r="I2993" t="str">
        <v>R</v>
      </c>
      <c r="J2993" t="str">
        <v>Tuesday Knight</v>
      </c>
      <c r="K2993" t="str">
        <v>Renny Harlin</v>
      </c>
      <c r="L2993">
        <v>130</v>
      </c>
      <c r="M2993">
        <v>450</v>
      </c>
      <c r="N2993">
        <v>212</v>
      </c>
      <c r="O2993">
        <v>0</v>
      </c>
      <c r="P2993">
        <v>5.7</v>
      </c>
      <c r="R2993" t="str">
        <v>I'm Not There.</v>
      </c>
      <c r="S2993">
        <v>39177</v>
      </c>
      <c r="T2993">
        <v>2007</v>
      </c>
      <c r="U2993" t="str">
        <v>2000s</v>
      </c>
      <c r="V2993" t="str">
        <v>Black and White</v>
      </c>
      <c r="W2993" t="str">
        <v>Biography</v>
      </c>
      <c r="X2993" t="str">
        <v>English</v>
      </c>
      <c r="Y2993" t="str">
        <v>USA</v>
      </c>
      <c r="Z2993" t="str">
        <v>R</v>
      </c>
      <c r="AA2993" t="str">
        <v>Christian Bale</v>
      </c>
      <c r="AB2993" t="str">
        <v>Todd Haynes</v>
      </c>
      <c r="AC2993">
        <v>23000</v>
      </c>
      <c r="AD2993">
        <v>36398</v>
      </c>
      <c r="AE2993">
        <v>162</v>
      </c>
      <c r="AF2993">
        <v>0</v>
      </c>
      <c r="AG2993">
        <v>7</v>
      </c>
      <c r="AH2993">
        <v>231</v>
      </c>
      <c r="AI2993">
        <v>135</v>
      </c>
      <c r="AJ2993">
        <v>4001121</v>
      </c>
    </row>
    <row r="2994" spans="1:36" x14ac:dyDescent="0.25">
      <c r="A2994" t="str">
        <v>Friday the 13th Part III</v>
      </c>
      <c r="B2994">
        <v>29974</v>
      </c>
      <c r="C2994">
        <v>1982</v>
      </c>
      <c r="D2994" t="str">
        <v>1980s</v>
      </c>
      <c r="E2994" t="str">
        <v>Color</v>
      </c>
      <c r="F2994" t="str">
        <v>Horror</v>
      </c>
      <c r="G2994" t="str">
        <v>English</v>
      </c>
      <c r="H2994" t="str">
        <v>USA</v>
      </c>
      <c r="I2994" t="str">
        <v>R</v>
      </c>
      <c r="J2994" t="str">
        <v>Richard Brooker</v>
      </c>
      <c r="K2994" t="str">
        <v>Steve Miner</v>
      </c>
      <c r="L2994">
        <v>72</v>
      </c>
      <c r="M2994">
        <v>174</v>
      </c>
      <c r="N2994">
        <v>49</v>
      </c>
      <c r="O2994">
        <v>0</v>
      </c>
      <c r="P2994">
        <v>5.7</v>
      </c>
      <c r="R2994" t="str">
        <v>Shame</v>
      </c>
      <c r="S2994">
        <v>40877</v>
      </c>
      <c r="T2994">
        <v>2011</v>
      </c>
      <c r="U2994" t="str">
        <v>2010s</v>
      </c>
      <c r="V2994" t="str">
        <v>Color</v>
      </c>
      <c r="W2994" t="str">
        <v>Drama</v>
      </c>
      <c r="X2994" t="str">
        <v>English</v>
      </c>
      <c r="Y2994" t="str">
        <v>UK</v>
      </c>
      <c r="Z2994" t="str">
        <v>NC-17</v>
      </c>
      <c r="AA2994" t="str">
        <v>Michael Fassbender</v>
      </c>
      <c r="AB2994" t="str">
        <v>Steve McQueen</v>
      </c>
      <c r="AC2994">
        <v>13000</v>
      </c>
      <c r="AD2994">
        <v>15230</v>
      </c>
      <c r="AE2994">
        <v>0</v>
      </c>
      <c r="AF2994">
        <v>23000</v>
      </c>
      <c r="AG2994">
        <v>7.3</v>
      </c>
      <c r="AH2994">
        <v>486</v>
      </c>
      <c r="AI2994">
        <v>101</v>
      </c>
      <c r="AJ2994">
        <v>4000304</v>
      </c>
    </row>
    <row r="2995" spans="1:36" x14ac:dyDescent="0.25">
      <c r="A2995" t="str">
        <v>Open Water</v>
      </c>
      <c r="B2995">
        <v>37892</v>
      </c>
      <c r="C2995">
        <v>2003</v>
      </c>
      <c r="D2995" t="str">
        <v>2000s</v>
      </c>
      <c r="E2995" t="str">
        <v>Color</v>
      </c>
      <c r="F2995" t="str">
        <v>Adventure</v>
      </c>
      <c r="G2995" t="str">
        <v>English</v>
      </c>
      <c r="H2995" t="str">
        <v>USA</v>
      </c>
      <c r="I2995" t="str">
        <v>R</v>
      </c>
      <c r="J2995" t="str">
        <v>Blanchard Ryan</v>
      </c>
      <c r="K2995" t="str">
        <v>Chris Kentis</v>
      </c>
      <c r="L2995">
        <v>48</v>
      </c>
      <c r="M2995">
        <v>67</v>
      </c>
      <c r="N2995">
        <v>9</v>
      </c>
      <c r="O2995">
        <v>0</v>
      </c>
      <c r="P2995">
        <v>5.7</v>
      </c>
      <c r="R2995" t="str">
        <v>American Ninja 2: The Confrontation</v>
      </c>
      <c r="S2995">
        <v>31944</v>
      </c>
      <c r="T2995">
        <v>1987</v>
      </c>
      <c r="U2995" t="str">
        <v>1980s</v>
      </c>
      <c r="V2995" t="str">
        <v>Color</v>
      </c>
      <c r="W2995" t="str">
        <v>Action</v>
      </c>
      <c r="X2995" t="str">
        <v>English</v>
      </c>
      <c r="Y2995" t="str">
        <v>USA</v>
      </c>
      <c r="Z2995" t="str">
        <v>R</v>
      </c>
      <c r="AA2995" t="str">
        <v>Michael Dudikoff</v>
      </c>
      <c r="AB2995" t="str">
        <v>Sam Firstenberg</v>
      </c>
      <c r="AC2995">
        <v>615</v>
      </c>
      <c r="AD2995">
        <v>872</v>
      </c>
      <c r="AE2995">
        <v>44</v>
      </c>
      <c r="AF2995">
        <v>583</v>
      </c>
      <c r="AG2995">
        <v>4.7</v>
      </c>
      <c r="AH2995">
        <v>40</v>
      </c>
      <c r="AI2995">
        <v>90</v>
      </c>
      <c r="AJ2995">
        <v>4000000</v>
      </c>
    </row>
    <row r="2996" spans="1:36" x14ac:dyDescent="0.25">
      <c r="A2996" t="str">
        <v>Red Planet</v>
      </c>
      <c r="B2996">
        <v>36603</v>
      </c>
      <c r="C2996">
        <v>2000</v>
      </c>
      <c r="D2996" t="str">
        <v>2000s</v>
      </c>
      <c r="E2996" t="str">
        <v>Color</v>
      </c>
      <c r="F2996" t="str">
        <v>Action</v>
      </c>
      <c r="G2996" t="str">
        <v>English</v>
      </c>
      <c r="H2996" t="str">
        <v>USA</v>
      </c>
      <c r="I2996" t="str">
        <v>PG-13</v>
      </c>
      <c r="J2996" t="str">
        <v>Bob Neill</v>
      </c>
      <c r="K2996" t="str">
        <v>Antony Hoffman</v>
      </c>
      <c r="L2996">
        <v>2</v>
      </c>
      <c r="M2996">
        <v>2</v>
      </c>
      <c r="N2996">
        <v>14</v>
      </c>
      <c r="O2996">
        <v>995</v>
      </c>
      <c r="P2996">
        <v>5.7</v>
      </c>
      <c r="R2996" t="str">
        <v>Mr. Turner</v>
      </c>
      <c r="S2996">
        <v>41794</v>
      </c>
      <c r="T2996">
        <v>2014</v>
      </c>
      <c r="U2996" t="str">
        <v>2010s</v>
      </c>
      <c r="V2996" t="str">
        <v>Color</v>
      </c>
      <c r="W2996" t="str">
        <v>Biography</v>
      </c>
      <c r="X2996" t="str">
        <v>English</v>
      </c>
      <c r="Y2996" t="str">
        <v>UK</v>
      </c>
      <c r="Z2996" t="str">
        <v>R</v>
      </c>
      <c r="AA2996" t="str">
        <v>Lesley Manville</v>
      </c>
      <c r="AB2996" t="str">
        <v>Mike Leigh</v>
      </c>
      <c r="AC2996">
        <v>149</v>
      </c>
      <c r="AD2996">
        <v>390</v>
      </c>
      <c r="AE2996">
        <v>608</v>
      </c>
      <c r="AF2996">
        <v>0</v>
      </c>
      <c r="AG2996">
        <v>6.8</v>
      </c>
      <c r="AH2996">
        <v>262</v>
      </c>
      <c r="AI2996">
        <v>150</v>
      </c>
      <c r="AJ2996">
        <v>3958500</v>
      </c>
    </row>
    <row r="2997" spans="1:36" x14ac:dyDescent="0.25">
      <c r="A2997" t="str">
        <v>The Nutcracker</v>
      </c>
      <c r="B2997">
        <v>34025</v>
      </c>
      <c r="C2997">
        <v>1993</v>
      </c>
      <c r="D2997" t="str">
        <v>1990s</v>
      </c>
      <c r="E2997" t="str">
        <v>Color</v>
      </c>
      <c r="F2997" t="str">
        <v>Family</v>
      </c>
      <c r="G2997" t="str">
        <v>English</v>
      </c>
      <c r="H2997" t="str">
        <v>USA</v>
      </c>
      <c r="I2997" t="str">
        <v>G</v>
      </c>
      <c r="J2997" t="str">
        <v>Darci Kistler</v>
      </c>
      <c r="K2997" t="str">
        <v>Emile Ardolino</v>
      </c>
      <c r="L2997">
        <v>2</v>
      </c>
      <c r="M2997">
        <v>2</v>
      </c>
      <c r="N2997">
        <v>22</v>
      </c>
      <c r="O2997">
        <v>238</v>
      </c>
      <c r="P2997">
        <v>5.7</v>
      </c>
      <c r="R2997" t="str">
        <v>Charlie Bartlett</v>
      </c>
      <c r="S2997">
        <v>39382</v>
      </c>
      <c r="T2997">
        <v>2007</v>
      </c>
      <c r="U2997" t="str">
        <v>2000s</v>
      </c>
      <c r="V2997" t="str">
        <v>Color</v>
      </c>
      <c r="W2997" t="str">
        <v>Comedy</v>
      </c>
      <c r="X2997" t="str">
        <v>English</v>
      </c>
      <c r="Y2997" t="str">
        <v>USA</v>
      </c>
      <c r="Z2997" t="str">
        <v>R</v>
      </c>
      <c r="AA2997" t="str">
        <v>Robert Downey Jr.</v>
      </c>
      <c r="AB2997" t="str">
        <v>Jon Poll</v>
      </c>
      <c r="AC2997">
        <v>21000</v>
      </c>
      <c r="AD2997">
        <v>22577</v>
      </c>
      <c r="AE2997">
        <v>20</v>
      </c>
      <c r="AF2997">
        <v>0</v>
      </c>
      <c r="AG2997">
        <v>7</v>
      </c>
      <c r="AH2997">
        <v>146</v>
      </c>
      <c r="AI2997">
        <v>97</v>
      </c>
      <c r="AJ2997">
        <v>3950294</v>
      </c>
    </row>
    <row r="2998" spans="1:36" x14ac:dyDescent="0.25">
      <c r="A2998" t="str">
        <v>Hardflip</v>
      </c>
      <c r="B2998">
        <v>41138</v>
      </c>
      <c r="C2998">
        <v>2012</v>
      </c>
      <c r="D2998" t="str">
        <v>2010s</v>
      </c>
      <c r="E2998" t="str">
        <v>Color</v>
      </c>
      <c r="F2998" t="str">
        <v>Action</v>
      </c>
      <c r="G2998" t="str">
        <v>English</v>
      </c>
      <c r="H2998" t="str">
        <v>USA</v>
      </c>
      <c r="I2998" t="str">
        <v>PG-13</v>
      </c>
      <c r="J2998" t="str">
        <v>Matthew Ziff</v>
      </c>
      <c r="K2998" t="str">
        <v>Johnny Remo</v>
      </c>
      <c r="L2998">
        <v>260000</v>
      </c>
      <c r="M2998">
        <v>263584</v>
      </c>
      <c r="N2998">
        <v>74</v>
      </c>
      <c r="O2998">
        <v>706</v>
      </c>
      <c r="P2998">
        <v>5.6</v>
      </c>
      <c r="R2998" t="str">
        <v>Of Gods and Men</v>
      </c>
      <c r="S2998">
        <v>40180</v>
      </c>
      <c r="T2998">
        <v>2010</v>
      </c>
      <c r="U2998" t="str">
        <v>2010s</v>
      </c>
      <c r="V2998" t="str">
        <v>Color</v>
      </c>
      <c r="W2998" t="str">
        <v>Drama</v>
      </c>
      <c r="X2998" t="str">
        <v>French</v>
      </c>
      <c r="Y2998" t="str">
        <v>France</v>
      </c>
      <c r="Z2998" t="str">
        <v>PG-13</v>
      </c>
      <c r="AA2998" t="str">
        <v>Lambert Wilson</v>
      </c>
      <c r="AB2998" t="str">
        <v>Xavier Beauvois</v>
      </c>
      <c r="AC2998">
        <v>186</v>
      </c>
      <c r="AD2998">
        <v>416</v>
      </c>
      <c r="AE2998">
        <v>22</v>
      </c>
      <c r="AF2998">
        <v>0</v>
      </c>
      <c r="AG2998">
        <v>7.2</v>
      </c>
      <c r="AH2998">
        <v>195</v>
      </c>
      <c r="AI2998">
        <v>122</v>
      </c>
      <c r="AJ2998">
        <v>3950029</v>
      </c>
    </row>
    <row r="2999" spans="1:36" x14ac:dyDescent="0.25">
      <c r="A2999" t="str">
        <v>Poseidon</v>
      </c>
      <c r="B2999">
        <v>38786</v>
      </c>
      <c r="C2999">
        <v>2006</v>
      </c>
      <c r="D2999" t="str">
        <v>2000s</v>
      </c>
      <c r="E2999" t="str">
        <v>Color</v>
      </c>
      <c r="F2999" t="str">
        <v>Action</v>
      </c>
      <c r="G2999" t="str">
        <v>English</v>
      </c>
      <c r="H2999" t="str">
        <v>USA</v>
      </c>
      <c r="I2999" t="str">
        <v>PG-13</v>
      </c>
      <c r="J2999" t="str">
        <v>Jimmy Bennett</v>
      </c>
      <c r="K2999" t="str">
        <v>Wolfgang Petersen</v>
      </c>
      <c r="L2999">
        <v>87000</v>
      </c>
      <c r="M2999">
        <v>92456</v>
      </c>
      <c r="N2999">
        <v>249</v>
      </c>
      <c r="O2999">
        <v>0</v>
      </c>
      <c r="P2999">
        <v>5.6</v>
      </c>
      <c r="R2999" t="str">
        <v>The Assassination of Jesse James by the Coward Robert Ford</v>
      </c>
      <c r="S2999">
        <v>39190</v>
      </c>
      <c r="T2999">
        <v>2007</v>
      </c>
      <c r="U2999" t="str">
        <v>2000s</v>
      </c>
      <c r="V2999" t="str">
        <v>Color</v>
      </c>
      <c r="W2999" t="str">
        <v>Biography</v>
      </c>
      <c r="X2999" t="str">
        <v>English</v>
      </c>
      <c r="Y2999" t="str">
        <v>USA</v>
      </c>
      <c r="Z2999" t="str">
        <v>R</v>
      </c>
      <c r="AA2999" t="str">
        <v>Brad Pitt</v>
      </c>
      <c r="AB2999" t="str">
        <v>Andrew Dominik</v>
      </c>
      <c r="AC2999">
        <v>11000</v>
      </c>
      <c r="AD2999">
        <v>22516</v>
      </c>
      <c r="AE2999">
        <v>181</v>
      </c>
      <c r="AF2999">
        <v>0</v>
      </c>
      <c r="AG2999">
        <v>7.5</v>
      </c>
      <c r="AH2999">
        <v>273</v>
      </c>
      <c r="AI2999">
        <v>160</v>
      </c>
      <c r="AJ2999">
        <v>3904982</v>
      </c>
    </row>
    <row r="3000" spans="1:36" x14ac:dyDescent="0.25">
      <c r="A3000" t="str">
        <v>The Big Wedding</v>
      </c>
      <c r="B3000">
        <v>41534</v>
      </c>
      <c r="C3000">
        <v>2013</v>
      </c>
      <c r="D3000" t="str">
        <v>2010s</v>
      </c>
      <c r="E3000" t="str">
        <v>Color</v>
      </c>
      <c r="F3000" t="str">
        <v>Comedy</v>
      </c>
      <c r="G3000" t="str">
        <v>English</v>
      </c>
      <c r="H3000" t="str">
        <v>USA</v>
      </c>
      <c r="I3000" t="str">
        <v>R</v>
      </c>
      <c r="J3000" t="str">
        <v>Robin Williams</v>
      </c>
      <c r="K3000" t="str">
        <v>Justin Zackham</v>
      </c>
      <c r="L3000">
        <v>49000</v>
      </c>
      <c r="M3000">
        <v>74181</v>
      </c>
      <c r="N3000">
        <v>16</v>
      </c>
      <c r="O3000">
        <v>0</v>
      </c>
      <c r="P3000">
        <v>5.6</v>
      </c>
      <c r="R3000" t="str">
        <v>Warlock: The Armageddon</v>
      </c>
      <c r="S3000">
        <v>34007</v>
      </c>
      <c r="T3000">
        <v>1993</v>
      </c>
      <c r="U3000" t="str">
        <v>1990s</v>
      </c>
      <c r="V3000" t="str">
        <v>Color</v>
      </c>
      <c r="W3000" t="str">
        <v>Fantasy</v>
      </c>
      <c r="X3000" t="str">
        <v>English</v>
      </c>
      <c r="Y3000" t="str">
        <v>USA</v>
      </c>
      <c r="Z3000" t="str">
        <v>R</v>
      </c>
      <c r="AA3000" t="str">
        <v>Julian Sands</v>
      </c>
      <c r="AB3000" t="str">
        <v>Anthony Hickox</v>
      </c>
      <c r="AC3000">
        <v>687</v>
      </c>
      <c r="AD3000">
        <v>1806</v>
      </c>
      <c r="AE3000">
        <v>16</v>
      </c>
      <c r="AF3000">
        <v>217</v>
      </c>
      <c r="AG3000">
        <v>5.3</v>
      </c>
      <c r="AH3000">
        <v>22</v>
      </c>
      <c r="AI3000">
        <v>98</v>
      </c>
      <c r="AJ3000">
        <v>3902679</v>
      </c>
    </row>
    <row r="3001" spans="1:36" x14ac:dyDescent="0.25">
      <c r="A3001" t="str">
        <v>I Know What You Did Last Summer</v>
      </c>
      <c r="B3001">
        <v>35774</v>
      </c>
      <c r="C3001">
        <v>1997</v>
      </c>
      <c r="D3001" t="str">
        <v>1990s</v>
      </c>
      <c r="E3001" t="str">
        <v>Color</v>
      </c>
      <c r="F3001" t="str">
        <v>Horror</v>
      </c>
      <c r="G3001" t="str">
        <v>English</v>
      </c>
      <c r="H3001" t="str">
        <v>USA</v>
      </c>
      <c r="I3001" t="str">
        <v>R</v>
      </c>
      <c r="J3001" t="str">
        <v>Muse Watson</v>
      </c>
      <c r="K3001" t="str">
        <v>Jim Gillespie</v>
      </c>
      <c r="L3001">
        <v>45000</v>
      </c>
      <c r="M3001">
        <v>50284</v>
      </c>
      <c r="N3001">
        <v>13</v>
      </c>
      <c r="O3001">
        <v>0</v>
      </c>
      <c r="P3001">
        <v>5.6</v>
      </c>
      <c r="R3001" t="str">
        <v>L'auberge espagnole</v>
      </c>
      <c r="S3001">
        <v>37391</v>
      </c>
      <c r="T3001">
        <v>2002</v>
      </c>
      <c r="U3001" t="str">
        <v>2000s</v>
      </c>
      <c r="V3001" t="str">
        <v>Color</v>
      </c>
      <c r="W3001" t="str">
        <v>Comedy</v>
      </c>
      <c r="X3001" t="str">
        <v>French</v>
      </c>
      <c r="Y3001" t="str">
        <v>France</v>
      </c>
      <c r="Z3001" t="str">
        <v>R</v>
      </c>
      <c r="AA3001" t="str">
        <v>Romain Duris</v>
      </c>
      <c r="AB3001" t="str">
        <v>CÃ©dric Klapisch</v>
      </c>
      <c r="AC3001">
        <v>809</v>
      </c>
      <c r="AD3001">
        <v>1858</v>
      </c>
      <c r="AE3001">
        <v>82</v>
      </c>
      <c r="AF3001">
        <v>0</v>
      </c>
      <c r="AG3001">
        <v>7.3</v>
      </c>
      <c r="AH3001">
        <v>88</v>
      </c>
      <c r="AI3001">
        <v>111</v>
      </c>
      <c r="AJ3001">
        <v>3895664</v>
      </c>
    </row>
    <row r="3002" spans="1:36" x14ac:dyDescent="0.25">
      <c r="A3002" t="str">
        <v>House at the End of the Street</v>
      </c>
      <c r="B3002">
        <v>41146</v>
      </c>
      <c r="C3002">
        <v>2012</v>
      </c>
      <c r="D3002" t="str">
        <v>2010s</v>
      </c>
      <c r="E3002" t="str">
        <v>Color</v>
      </c>
      <c r="F3002" t="str">
        <v>Drama</v>
      </c>
      <c r="G3002" t="str">
        <v>English</v>
      </c>
      <c r="H3002" t="str">
        <v>Canada</v>
      </c>
      <c r="I3002" t="str">
        <v>PG-13</v>
      </c>
      <c r="J3002" t="str">
        <v>Jennifer Lawrence</v>
      </c>
      <c r="K3002" t="str">
        <v>Mark Tonderai</v>
      </c>
      <c r="L3002">
        <v>34000</v>
      </c>
      <c r="M3002">
        <v>35717</v>
      </c>
      <c r="N3002">
        <v>13</v>
      </c>
      <c r="O3002">
        <v>10000</v>
      </c>
      <c r="P3002">
        <v>5.6</v>
      </c>
      <c r="R3002" t="str">
        <v>Me and You and Everyone We Know</v>
      </c>
      <c r="S3002">
        <v>38686</v>
      </c>
      <c r="T3002">
        <v>2005</v>
      </c>
      <c r="U3002" t="str">
        <v>2000s</v>
      </c>
      <c r="V3002" t="str">
        <v>Color</v>
      </c>
      <c r="W3002" t="str">
        <v>Comedy</v>
      </c>
      <c r="X3002" t="str">
        <v>English</v>
      </c>
      <c r="Y3002" t="str">
        <v>USA</v>
      </c>
      <c r="Z3002" t="str">
        <v>R</v>
      </c>
      <c r="AA3002" t="str">
        <v>Najarra Townsend</v>
      </c>
      <c r="AB3002" t="str">
        <v>Miranda July</v>
      </c>
      <c r="AC3002">
        <v>538</v>
      </c>
      <c r="AD3002">
        <v>1349</v>
      </c>
      <c r="AE3002">
        <v>244</v>
      </c>
      <c r="AF3002">
        <v>0</v>
      </c>
      <c r="AG3002">
        <v>7.4</v>
      </c>
      <c r="AH3002">
        <v>151</v>
      </c>
      <c r="AI3002">
        <v>91</v>
      </c>
      <c r="AJ3002">
        <v>3885134</v>
      </c>
    </row>
    <row r="3003" spans="1:36" x14ac:dyDescent="0.25">
      <c r="A3003" t="str">
        <v>New in Town</v>
      </c>
      <c r="B3003">
        <v>40094</v>
      </c>
      <c r="C3003">
        <v>2009</v>
      </c>
      <c r="D3003" t="str">
        <v>2000s</v>
      </c>
      <c r="E3003" t="str">
        <v>Color</v>
      </c>
      <c r="F3003" t="str">
        <v>Comedy</v>
      </c>
      <c r="G3003" t="str">
        <v>English</v>
      </c>
      <c r="H3003" t="str">
        <v>USA</v>
      </c>
      <c r="I3003" t="str">
        <v>PG</v>
      </c>
      <c r="J3003" t="str">
        <v>J.K. Simmons</v>
      </c>
      <c r="K3003" t="str">
        <v>Jonas Elmer</v>
      </c>
      <c r="L3003">
        <v>24000</v>
      </c>
      <c r="M3003">
        <v>25792</v>
      </c>
      <c r="N3003">
        <v>3</v>
      </c>
      <c r="O3003">
        <v>0</v>
      </c>
      <c r="P3003">
        <v>5.6</v>
      </c>
      <c r="R3003" t="str">
        <v>Better Luck Tomorrow</v>
      </c>
      <c r="S3003">
        <v>37258</v>
      </c>
      <c r="T3003">
        <v>2002</v>
      </c>
      <c r="U3003" t="str">
        <v>2000s</v>
      </c>
      <c r="V3003" t="str">
        <v>Color</v>
      </c>
      <c r="W3003" t="str">
        <v>Crime</v>
      </c>
      <c r="X3003" t="str">
        <v>English</v>
      </c>
      <c r="Y3003" t="str">
        <v>USA</v>
      </c>
      <c r="Z3003" t="str">
        <v>R</v>
      </c>
      <c r="AA3003" t="str">
        <v>Parry Shen</v>
      </c>
      <c r="AB3003" t="str">
        <v>Justin Lin</v>
      </c>
      <c r="AC3003">
        <v>94</v>
      </c>
      <c r="AD3003">
        <v>139</v>
      </c>
      <c r="AE3003">
        <v>681</v>
      </c>
      <c r="AF3003">
        <v>661</v>
      </c>
      <c r="AG3003">
        <v>7.2</v>
      </c>
      <c r="AH3003">
        <v>51</v>
      </c>
      <c r="AI3003">
        <v>98</v>
      </c>
      <c r="AJ3003">
        <v>3799339</v>
      </c>
    </row>
    <row r="3004" spans="1:36" x14ac:dyDescent="0.25">
      <c r="A3004" t="str">
        <v>The Juror</v>
      </c>
      <c r="B3004">
        <v>35336</v>
      </c>
      <c r="C3004">
        <v>1996</v>
      </c>
      <c r="D3004" t="str">
        <v>1990s</v>
      </c>
      <c r="E3004" t="str">
        <v>Color</v>
      </c>
      <c r="F3004" t="str">
        <v>Drama</v>
      </c>
      <c r="G3004" t="str">
        <v>English</v>
      </c>
      <c r="H3004" t="str">
        <v>USA</v>
      </c>
      <c r="I3004" t="str">
        <v>R</v>
      </c>
      <c r="J3004" t="str">
        <v>Joseph Gordon-Levitt</v>
      </c>
      <c r="K3004" t="str">
        <v>Brian Gibson</v>
      </c>
      <c r="L3004">
        <v>23000</v>
      </c>
      <c r="M3004">
        <v>26907</v>
      </c>
      <c r="N3004">
        <v>13</v>
      </c>
      <c r="O3004">
        <v>353</v>
      </c>
      <c r="P3004">
        <v>5.6</v>
      </c>
      <c r="R3004" t="str">
        <v>Bound</v>
      </c>
      <c r="S3004">
        <v>35383</v>
      </c>
      <c r="T3004">
        <v>1996</v>
      </c>
      <c r="U3004" t="str">
        <v>1990s</v>
      </c>
      <c r="V3004" t="str">
        <v>Color</v>
      </c>
      <c r="W3004" t="str">
        <v>Crime</v>
      </c>
      <c r="X3004" t="str">
        <v>English</v>
      </c>
      <c r="Y3004" t="str">
        <v>USA</v>
      </c>
      <c r="Z3004" t="str">
        <v>R</v>
      </c>
      <c r="AA3004" t="str">
        <v>Christopher Meloni</v>
      </c>
      <c r="AB3004" t="str">
        <v>Lana Wachowski</v>
      </c>
      <c r="AC3004">
        <v>3000</v>
      </c>
      <c r="AD3004">
        <v>3668</v>
      </c>
      <c r="AE3004">
        <v>0</v>
      </c>
      <c r="AF3004">
        <v>2000</v>
      </c>
      <c r="AG3004">
        <v>7.4</v>
      </c>
      <c r="AH3004">
        <v>120</v>
      </c>
      <c r="AI3004">
        <v>109</v>
      </c>
      <c r="AJ3004">
        <v>3798532</v>
      </c>
    </row>
    <row r="3005" spans="1:36" x14ac:dyDescent="0.25">
      <c r="A3005" t="str">
        <v>The Skulls</v>
      </c>
      <c r="B3005">
        <v>36766</v>
      </c>
      <c r="C3005">
        <v>2000</v>
      </c>
      <c r="D3005" t="str">
        <v>2000s</v>
      </c>
      <c r="E3005" t="str">
        <v>Color</v>
      </c>
      <c r="F3005" t="str">
        <v>Action</v>
      </c>
      <c r="G3005" t="str">
        <v>English</v>
      </c>
      <c r="H3005" t="str">
        <v>USA</v>
      </c>
      <c r="I3005" t="str">
        <v>PG-13</v>
      </c>
      <c r="J3005" t="str">
        <v>Paul Walker</v>
      </c>
      <c r="K3005" t="str">
        <v>Rob Cohen</v>
      </c>
      <c r="L3005">
        <v>23000</v>
      </c>
      <c r="M3005">
        <v>26652</v>
      </c>
      <c r="N3005">
        <v>357</v>
      </c>
      <c r="O3005">
        <v>0</v>
      </c>
      <c r="P3005">
        <v>5.6</v>
      </c>
      <c r="R3005" t="str">
        <v>To Save a Life</v>
      </c>
      <c r="S3005">
        <v>39908</v>
      </c>
      <c r="T3005">
        <v>2009</v>
      </c>
      <c r="U3005" t="str">
        <v>2000s</v>
      </c>
      <c r="V3005" t="str">
        <v>Color</v>
      </c>
      <c r="W3005" t="str">
        <v>Drama</v>
      </c>
      <c r="X3005" t="str">
        <v>English</v>
      </c>
      <c r="Y3005" t="str">
        <v>USA</v>
      </c>
      <c r="Z3005" t="str">
        <v>PG-13</v>
      </c>
      <c r="AA3005" t="str">
        <v>Randy Wayne</v>
      </c>
      <c r="AB3005" t="str">
        <v>Brian Baugh</v>
      </c>
      <c r="AC3005">
        <v>984</v>
      </c>
      <c r="AD3005">
        <v>2563</v>
      </c>
      <c r="AE3005">
        <v>3</v>
      </c>
      <c r="AF3005">
        <v>0</v>
      </c>
      <c r="AG3005">
        <v>7.1</v>
      </c>
      <c r="AH3005">
        <v>20</v>
      </c>
      <c r="AI3005">
        <v>120</v>
      </c>
      <c r="AJ3005">
        <v>3773863</v>
      </c>
    </row>
    <row r="3006" spans="1:36" x14ac:dyDescent="0.25">
      <c r="A3006" t="str">
        <v>Timeline</v>
      </c>
      <c r="B3006">
        <v>37878</v>
      </c>
      <c r="C3006">
        <v>2003</v>
      </c>
      <c r="D3006" t="str">
        <v>2000s</v>
      </c>
      <c r="E3006" t="str">
        <v>Color</v>
      </c>
      <c r="F3006" t="str">
        <v>Action</v>
      </c>
      <c r="G3006" t="str">
        <v>English</v>
      </c>
      <c r="H3006" t="str">
        <v>USA</v>
      </c>
      <c r="I3006" t="str">
        <v>PG-13</v>
      </c>
      <c r="J3006" t="str">
        <v>Paul Walker</v>
      </c>
      <c r="K3006" t="str">
        <v>Richard Donner</v>
      </c>
      <c r="L3006">
        <v>23000</v>
      </c>
      <c r="M3006">
        <v>43887</v>
      </c>
      <c r="N3006">
        <v>503</v>
      </c>
      <c r="O3006">
        <v>0</v>
      </c>
      <c r="P3006">
        <v>5.6</v>
      </c>
      <c r="R3006" t="str">
        <v>Vera Drake</v>
      </c>
      <c r="S3006">
        <v>38163</v>
      </c>
      <c r="T3006">
        <v>2004</v>
      </c>
      <c r="U3006" t="str">
        <v>2000s</v>
      </c>
      <c r="V3006" t="str">
        <v>Color</v>
      </c>
      <c r="W3006" t="str">
        <v>Crime</v>
      </c>
      <c r="X3006" t="str">
        <v>English</v>
      </c>
      <c r="Y3006" t="str">
        <v>UK</v>
      </c>
      <c r="Z3006" t="str">
        <v>R</v>
      </c>
      <c r="AA3006" t="str">
        <v>Eddie Marsan</v>
      </c>
      <c r="AB3006" t="str">
        <v>Mike Leigh</v>
      </c>
      <c r="AC3006">
        <v>979</v>
      </c>
      <c r="AD3006">
        <v>3133</v>
      </c>
      <c r="AE3006">
        <v>608</v>
      </c>
      <c r="AF3006">
        <v>0</v>
      </c>
      <c r="AG3006">
        <v>7.7</v>
      </c>
      <c r="AH3006">
        <v>169</v>
      </c>
      <c r="AI3006">
        <v>125</v>
      </c>
      <c r="AJ3006">
        <v>3753806</v>
      </c>
    </row>
    <row r="3007" spans="1:36" x14ac:dyDescent="0.25">
      <c r="A3007" t="str">
        <v>Pixels</v>
      </c>
      <c r="B3007">
        <v>42164</v>
      </c>
      <c r="C3007">
        <v>2015</v>
      </c>
      <c r="D3007" t="str">
        <v>2010s</v>
      </c>
      <c r="E3007" t="str">
        <v>Color</v>
      </c>
      <c r="F3007" t="str">
        <v>Action</v>
      </c>
      <c r="G3007" t="str">
        <v>English</v>
      </c>
      <c r="H3007" t="str">
        <v>USA</v>
      </c>
      <c r="I3007" t="str">
        <v>PG-13</v>
      </c>
      <c r="J3007" t="str">
        <v>Peter Dinklage</v>
      </c>
      <c r="K3007" t="str">
        <v>Chris Columbus</v>
      </c>
      <c r="L3007">
        <v>22000</v>
      </c>
      <c r="M3007">
        <v>35367</v>
      </c>
      <c r="N3007">
        <v>0</v>
      </c>
      <c r="O3007">
        <v>39000</v>
      </c>
      <c r="P3007">
        <v>5.6</v>
      </c>
      <c r="R3007" t="str">
        <v>The Merchant of Venice</v>
      </c>
      <c r="S3007">
        <v>38059</v>
      </c>
      <c r="T3007">
        <v>2004</v>
      </c>
      <c r="U3007" t="str">
        <v>2000s</v>
      </c>
      <c r="V3007" t="str">
        <v>Color</v>
      </c>
      <c r="W3007" t="str">
        <v>Drama</v>
      </c>
      <c r="X3007" t="str">
        <v>English</v>
      </c>
      <c r="Y3007" t="str">
        <v>USA</v>
      </c>
      <c r="Z3007" t="str">
        <v>R</v>
      </c>
      <c r="AA3007" t="str">
        <v>Al Pacino</v>
      </c>
      <c r="AB3007" t="str">
        <v>Michael Radford</v>
      </c>
      <c r="AC3007">
        <v>14000</v>
      </c>
      <c r="AD3007">
        <v>16252</v>
      </c>
      <c r="AE3007">
        <v>53</v>
      </c>
      <c r="AF3007">
        <v>0</v>
      </c>
      <c r="AG3007">
        <v>7.1</v>
      </c>
      <c r="AH3007">
        <v>117</v>
      </c>
      <c r="AI3007">
        <v>131</v>
      </c>
      <c r="AJ3007">
        <v>3752725</v>
      </c>
    </row>
    <row r="3008" spans="1:36" x14ac:dyDescent="0.25">
      <c r="A3008" t="str">
        <v>Two Girls and a Guy</v>
      </c>
      <c r="B3008">
        <v>35618</v>
      </c>
      <c r="C3008">
        <v>1997</v>
      </c>
      <c r="D3008" t="str">
        <v>1990s</v>
      </c>
      <c r="E3008" t="str">
        <v>Color</v>
      </c>
      <c r="F3008" t="str">
        <v>Comedy</v>
      </c>
      <c r="G3008" t="str">
        <v>English</v>
      </c>
      <c r="H3008" t="str">
        <v>USA</v>
      </c>
      <c r="I3008" t="str">
        <v>R</v>
      </c>
      <c r="J3008" t="str">
        <v>Robert Downey Jr.</v>
      </c>
      <c r="K3008" t="str">
        <v>James Toback</v>
      </c>
      <c r="L3008">
        <v>21000</v>
      </c>
      <c r="M3008">
        <v>21124</v>
      </c>
      <c r="N3008">
        <v>56</v>
      </c>
      <c r="O3008">
        <v>387</v>
      </c>
      <c r="P3008">
        <v>5.6</v>
      </c>
      <c r="R3008" t="str">
        <v>The Cold Light of Day</v>
      </c>
      <c r="S3008">
        <v>41049</v>
      </c>
      <c r="T3008">
        <v>2012</v>
      </c>
      <c r="U3008" t="str">
        <v>2010s</v>
      </c>
      <c r="V3008" t="str">
        <v>Color</v>
      </c>
      <c r="W3008" t="str">
        <v>Action</v>
      </c>
      <c r="X3008" t="str">
        <v>English</v>
      </c>
      <c r="Y3008" t="str">
        <v>USA</v>
      </c>
      <c r="Z3008" t="str">
        <v>PG-13</v>
      </c>
      <c r="AA3008" t="str">
        <v>Henry Cavill</v>
      </c>
      <c r="AB3008" t="str">
        <v>Mabrouk El Mechri</v>
      </c>
      <c r="AC3008">
        <v>15000</v>
      </c>
      <c r="AD3008">
        <v>30134</v>
      </c>
      <c r="AE3008">
        <v>19</v>
      </c>
      <c r="AF3008">
        <v>0</v>
      </c>
      <c r="AG3008">
        <v>4.9000000000000004</v>
      </c>
      <c r="AH3008">
        <v>119</v>
      </c>
      <c r="AI3008">
        <v>93</v>
      </c>
      <c r="AJ3008">
        <v>3749061</v>
      </c>
    </row>
    <row r="3009" spans="1:36" x14ac:dyDescent="0.25">
      <c r="A3009" t="str">
        <v>The Singing Detective</v>
      </c>
      <c r="B3009">
        <v>37636</v>
      </c>
      <c r="C3009">
        <v>2003</v>
      </c>
      <c r="D3009" t="str">
        <v>2000s</v>
      </c>
      <c r="E3009" t="str">
        <v>Color</v>
      </c>
      <c r="F3009" t="str">
        <v>Comedy</v>
      </c>
      <c r="G3009" t="str">
        <v>English</v>
      </c>
      <c r="H3009" t="str">
        <v>USA</v>
      </c>
      <c r="I3009" t="str">
        <v>R</v>
      </c>
      <c r="J3009" t="str">
        <v>Robert Downey Jr.</v>
      </c>
      <c r="K3009" t="str">
        <v>Keith Gordon</v>
      </c>
      <c r="L3009">
        <v>21000</v>
      </c>
      <c r="M3009">
        <v>41645</v>
      </c>
      <c r="N3009">
        <v>200</v>
      </c>
      <c r="O3009">
        <v>494</v>
      </c>
      <c r="P3009">
        <v>5.6</v>
      </c>
      <c r="R3009" t="str">
        <v>The Real Cancun</v>
      </c>
      <c r="S3009">
        <v>37803</v>
      </c>
      <c r="T3009">
        <v>2003</v>
      </c>
      <c r="U3009" t="str">
        <v>2000s</v>
      </c>
      <c r="V3009" t="str">
        <v>Color</v>
      </c>
      <c r="W3009" t="str">
        <v>Documentary</v>
      </c>
      <c r="X3009" t="str">
        <v>English</v>
      </c>
      <c r="Y3009" t="str">
        <v>USA</v>
      </c>
      <c r="Z3009" t="str">
        <v>R</v>
      </c>
      <c r="AA3009" t="str">
        <v>Laura Ramsey</v>
      </c>
      <c r="AB3009" t="str">
        <v>Rick de Oliveira</v>
      </c>
      <c r="AC3009">
        <v>960</v>
      </c>
      <c r="AD3009">
        <v>972</v>
      </c>
      <c r="AE3009">
        <v>2</v>
      </c>
      <c r="AF3009">
        <v>131</v>
      </c>
      <c r="AG3009">
        <v>2.7</v>
      </c>
      <c r="AH3009">
        <v>52</v>
      </c>
      <c r="AI3009">
        <v>96</v>
      </c>
      <c r="AJ3009">
        <v>3713002</v>
      </c>
    </row>
    <row r="3010" spans="1:36" x14ac:dyDescent="0.25">
      <c r="A3010" t="str">
        <v>Your Highness</v>
      </c>
      <c r="B3010">
        <v>40591</v>
      </c>
      <c r="C3010">
        <v>2011</v>
      </c>
      <c r="D3010" t="str">
        <v>2010s</v>
      </c>
      <c r="E3010" t="str">
        <v>Color</v>
      </c>
      <c r="F3010" t="str">
        <v>Adventure</v>
      </c>
      <c r="G3010" t="str">
        <v>English</v>
      </c>
      <c r="H3010" t="str">
        <v>USA</v>
      </c>
      <c r="I3010" t="str">
        <v>R</v>
      </c>
      <c r="J3010" t="str">
        <v>Natalie Portman</v>
      </c>
      <c r="K3010" t="str">
        <v>David Gordon Green</v>
      </c>
      <c r="L3010">
        <v>20000</v>
      </c>
      <c r="M3010">
        <v>45202</v>
      </c>
      <c r="N3010">
        <v>234</v>
      </c>
      <c r="O3010">
        <v>18000</v>
      </c>
      <c r="P3010">
        <v>5.6</v>
      </c>
      <c r="R3010" t="str">
        <v>Sunshine</v>
      </c>
      <c r="S3010">
        <v>39177</v>
      </c>
      <c r="T3010">
        <v>2007</v>
      </c>
      <c r="U3010" t="str">
        <v>2000s</v>
      </c>
      <c r="V3010" t="str">
        <v>Color</v>
      </c>
      <c r="W3010" t="str">
        <v>Adventure</v>
      </c>
      <c r="X3010" t="str">
        <v>English</v>
      </c>
      <c r="Y3010" t="str">
        <v>UK</v>
      </c>
      <c r="Z3010" t="str">
        <v>R</v>
      </c>
      <c r="AA3010" t="str">
        <v>Chris Evans</v>
      </c>
      <c r="AB3010" t="str">
        <v>Danny Boyle</v>
      </c>
      <c r="AC3010">
        <v>11000</v>
      </c>
      <c r="AD3010">
        <v>11623</v>
      </c>
      <c r="AE3010">
        <v>0</v>
      </c>
      <c r="AF3010">
        <v>15000</v>
      </c>
      <c r="AG3010">
        <v>7.3</v>
      </c>
      <c r="AH3010">
        <v>308</v>
      </c>
      <c r="AI3010">
        <v>107</v>
      </c>
      <c r="AJ3010">
        <v>3675072</v>
      </c>
    </row>
    <row r="3011" spans="1:36" x14ac:dyDescent="0.25">
      <c r="A3011" t="str">
        <v>The Black Dahlia</v>
      </c>
      <c r="B3011">
        <v>39057</v>
      </c>
      <c r="C3011">
        <v>2006</v>
      </c>
      <c r="D3011" t="str">
        <v>2000s</v>
      </c>
      <c r="E3011" t="str">
        <v>Color</v>
      </c>
      <c r="F3011" t="str">
        <v>Crime</v>
      </c>
      <c r="G3011" t="str">
        <v>English</v>
      </c>
      <c r="H3011" t="str">
        <v>Germany</v>
      </c>
      <c r="I3011" t="str">
        <v>R</v>
      </c>
      <c r="J3011" t="str">
        <v>Scarlett Johansson</v>
      </c>
      <c r="K3011" t="str">
        <v>Brian De Palma</v>
      </c>
      <c r="L3011">
        <v>19000</v>
      </c>
      <c r="M3011">
        <v>22833</v>
      </c>
      <c r="N3011">
        <v>0</v>
      </c>
      <c r="O3011">
        <v>0</v>
      </c>
      <c r="P3011">
        <v>5.6</v>
      </c>
      <c r="R3011" t="str">
        <v>Lock, Stock and Two Smoking Barrels</v>
      </c>
      <c r="S3011">
        <v>35796</v>
      </c>
      <c r="T3011">
        <v>1998</v>
      </c>
      <c r="U3011" t="str">
        <v>1990s</v>
      </c>
      <c r="V3011" t="str">
        <v>Color</v>
      </c>
      <c r="W3011" t="str">
        <v>Comedy</v>
      </c>
      <c r="X3011" t="str">
        <v>English</v>
      </c>
      <c r="Y3011" t="str">
        <v>UK</v>
      </c>
      <c r="Z3011" t="str">
        <v>R</v>
      </c>
      <c r="AA3011" t="str">
        <v>Jason Statham</v>
      </c>
      <c r="AB3011" t="str">
        <v>Guy Ritchie</v>
      </c>
      <c r="AC3011">
        <v>26000</v>
      </c>
      <c r="AD3011">
        <v>28294</v>
      </c>
      <c r="AE3011">
        <v>0</v>
      </c>
      <c r="AF3011">
        <v>21000</v>
      </c>
      <c r="AG3011">
        <v>8.1999999999999993</v>
      </c>
      <c r="AH3011">
        <v>116</v>
      </c>
      <c r="AI3011">
        <v>120</v>
      </c>
      <c r="AJ3011">
        <v>3650677</v>
      </c>
    </row>
    <row r="3012" spans="1:36" x14ac:dyDescent="0.25">
      <c r="A3012" t="str">
        <v>Chain Reaction</v>
      </c>
      <c r="B3012">
        <v>35118</v>
      </c>
      <c r="C3012">
        <v>1996</v>
      </c>
      <c r="D3012" t="str">
        <v>1990s</v>
      </c>
      <c r="E3012" t="str">
        <v>Color</v>
      </c>
      <c r="F3012" t="str">
        <v>Action</v>
      </c>
      <c r="G3012" t="str">
        <v>English</v>
      </c>
      <c r="H3012" t="str">
        <v>USA</v>
      </c>
      <c r="I3012" t="str">
        <v>PG-13</v>
      </c>
      <c r="J3012" t="str">
        <v>Keanu Reeves</v>
      </c>
      <c r="K3012" t="str">
        <v>Andrew Davis</v>
      </c>
      <c r="L3012">
        <v>18000</v>
      </c>
      <c r="M3012">
        <v>31014</v>
      </c>
      <c r="N3012">
        <v>99</v>
      </c>
      <c r="O3012">
        <v>1000</v>
      </c>
      <c r="P3012">
        <v>5.6</v>
      </c>
      <c r="R3012" t="str">
        <v>High Tension</v>
      </c>
      <c r="S3012">
        <v>37707</v>
      </c>
      <c r="T3012">
        <v>2003</v>
      </c>
      <c r="U3012" t="str">
        <v>2000s</v>
      </c>
      <c r="V3012" t="str">
        <v>Color</v>
      </c>
      <c r="W3012" t="str">
        <v>Horror</v>
      </c>
      <c r="X3012" t="str">
        <v>French</v>
      </c>
      <c r="Y3012" t="str">
        <v>France</v>
      </c>
      <c r="Z3012" t="str">
        <v>Unrated</v>
      </c>
      <c r="AA3012" t="str">
        <v>CÃ©cile De France</v>
      </c>
      <c r="AB3012" t="str">
        <v>Alexandre Aja</v>
      </c>
      <c r="AC3012">
        <v>447</v>
      </c>
      <c r="AD3012">
        <v>923</v>
      </c>
      <c r="AE3012">
        <v>192</v>
      </c>
      <c r="AF3012">
        <v>0</v>
      </c>
      <c r="AG3012">
        <v>6.8</v>
      </c>
      <c r="AH3012">
        <v>251</v>
      </c>
      <c r="AI3012">
        <v>89</v>
      </c>
      <c r="AJ3012">
        <v>3645438</v>
      </c>
    </row>
    <row r="3013" spans="1:36" x14ac:dyDescent="0.25">
      <c r="A3013" t="str">
        <v>Green Lantern</v>
      </c>
      <c r="B3013">
        <v>40739</v>
      </c>
      <c r="C3013">
        <v>2011</v>
      </c>
      <c r="D3013" t="str">
        <v>2010s</v>
      </c>
      <c r="E3013" t="str">
        <v>Color</v>
      </c>
      <c r="F3013" t="str">
        <v>Action</v>
      </c>
      <c r="G3013" t="str">
        <v>English</v>
      </c>
      <c r="H3013" t="str">
        <v>USA</v>
      </c>
      <c r="I3013" t="str">
        <v>PG-13</v>
      </c>
      <c r="J3013" t="str">
        <v>Ryan Reynolds</v>
      </c>
      <c r="K3013" t="str">
        <v>Martin Campbell</v>
      </c>
      <c r="L3013">
        <v>16000</v>
      </c>
      <c r="M3013">
        <v>17657</v>
      </c>
      <c r="N3013">
        <v>258</v>
      </c>
      <c r="O3013">
        <v>24000</v>
      </c>
      <c r="P3013">
        <v>5.6</v>
      </c>
      <c r="R3013" t="str">
        <v>The Chorus</v>
      </c>
      <c r="S3013">
        <v>38085</v>
      </c>
      <c r="T3013">
        <v>2004</v>
      </c>
      <c r="U3013" t="str">
        <v>2000s</v>
      </c>
      <c r="V3013" t="str">
        <v>Color</v>
      </c>
      <c r="W3013" t="str">
        <v>Drama</v>
      </c>
      <c r="X3013" t="str">
        <v>French</v>
      </c>
      <c r="Y3013" t="str">
        <v>France</v>
      </c>
      <c r="Z3013" t="str">
        <v>PG-13</v>
      </c>
      <c r="AA3013" t="str">
        <v>Jean-Baptiste Maunier</v>
      </c>
      <c r="AB3013" t="str">
        <v>Christophe Barratier</v>
      </c>
      <c r="AC3013">
        <v>517</v>
      </c>
      <c r="AD3013">
        <v>745</v>
      </c>
      <c r="AE3013">
        <v>25</v>
      </c>
      <c r="AF3013">
        <v>0</v>
      </c>
      <c r="AG3013">
        <v>7.9</v>
      </c>
      <c r="AH3013">
        <v>112</v>
      </c>
      <c r="AI3013">
        <v>97</v>
      </c>
      <c r="AJ3013">
        <v>3629758</v>
      </c>
    </row>
    <row r="3014" spans="1:36" x14ac:dyDescent="0.25">
      <c r="A3014" t="str">
        <v>R.I.P.D.</v>
      </c>
      <c r="B3014">
        <v>41362</v>
      </c>
      <c r="C3014">
        <v>2013</v>
      </c>
      <c r="D3014" t="str">
        <v>2010s</v>
      </c>
      <c r="E3014" t="str">
        <v>Color</v>
      </c>
      <c r="F3014" t="str">
        <v>Action</v>
      </c>
      <c r="G3014" t="str">
        <v>English</v>
      </c>
      <c r="H3014" t="str">
        <v>USA</v>
      </c>
      <c r="I3014" t="str">
        <v>PG-13</v>
      </c>
      <c r="J3014" t="str">
        <v>Ryan Reynolds</v>
      </c>
      <c r="K3014" t="str">
        <v>Robert Schwentke</v>
      </c>
      <c r="L3014">
        <v>16000</v>
      </c>
      <c r="M3014">
        <v>31549</v>
      </c>
      <c r="N3014">
        <v>124</v>
      </c>
      <c r="O3014">
        <v>20000</v>
      </c>
      <c r="P3014">
        <v>5.6</v>
      </c>
      <c r="R3014" t="str">
        <v>Requiem for a Dream</v>
      </c>
      <c r="S3014">
        <v>36701</v>
      </c>
      <c r="T3014">
        <v>2000</v>
      </c>
      <c r="U3014" t="str">
        <v>2000s</v>
      </c>
      <c r="V3014" t="str">
        <v>Color</v>
      </c>
      <c r="W3014" t="str">
        <v>Drama</v>
      </c>
      <c r="X3014" t="str">
        <v>English</v>
      </c>
      <c r="Y3014" t="str">
        <v>USA</v>
      </c>
      <c r="Z3014" t="str">
        <v>R</v>
      </c>
      <c r="AA3014" t="str">
        <v>Ellen Burstyn</v>
      </c>
      <c r="AB3014" t="str">
        <v>Darren Aronofsky</v>
      </c>
      <c r="AC3014">
        <v>1000</v>
      </c>
      <c r="AD3014">
        <v>2235</v>
      </c>
      <c r="AE3014">
        <v>0</v>
      </c>
      <c r="AF3014">
        <v>38000</v>
      </c>
      <c r="AG3014">
        <v>8.4</v>
      </c>
      <c r="AH3014">
        <v>234</v>
      </c>
      <c r="AI3014">
        <v>102</v>
      </c>
      <c r="AJ3014">
        <v>3609278</v>
      </c>
    </row>
    <row r="3015" spans="1:36" x14ac:dyDescent="0.25">
      <c r="A3015" t="str">
        <v>Beastly</v>
      </c>
      <c r="B3015">
        <v>40608</v>
      </c>
      <c r="C3015">
        <v>2011</v>
      </c>
      <c r="D3015" t="str">
        <v>2010s</v>
      </c>
      <c r="E3015" t="str">
        <v>Color</v>
      </c>
      <c r="F3015" t="str">
        <v>Drama</v>
      </c>
      <c r="G3015" t="str">
        <v>English</v>
      </c>
      <c r="H3015" t="str">
        <v>USA</v>
      </c>
      <c r="I3015" t="str">
        <v>PG-13</v>
      </c>
      <c r="J3015" t="str">
        <v>Alex Pettyfer</v>
      </c>
      <c r="K3015" t="str">
        <v>Daniel Barnz</v>
      </c>
      <c r="L3015">
        <v>15000</v>
      </c>
      <c r="M3015">
        <v>17396</v>
      </c>
      <c r="N3015">
        <v>33</v>
      </c>
      <c r="O3015">
        <v>16000</v>
      </c>
      <c r="P3015">
        <v>5.6</v>
      </c>
      <c r="R3015" t="str">
        <v>We Are Your Friends</v>
      </c>
      <c r="S3015">
        <v>42138</v>
      </c>
      <c r="T3015">
        <v>2015</v>
      </c>
      <c r="U3015" t="str">
        <v>2010s</v>
      </c>
      <c r="V3015" t="str">
        <v>Color</v>
      </c>
      <c r="W3015" t="str">
        <v>Drama</v>
      </c>
      <c r="X3015" t="str">
        <v>English</v>
      </c>
      <c r="Y3015" t="str">
        <v>UK</v>
      </c>
      <c r="Z3015" t="str">
        <v>R</v>
      </c>
      <c r="AA3015" t="str">
        <v>Vanessa Lengies</v>
      </c>
      <c r="AB3015" t="str">
        <v>Max Joseph</v>
      </c>
      <c r="AC3015">
        <v>804</v>
      </c>
      <c r="AD3015">
        <v>3013</v>
      </c>
      <c r="AE3015">
        <v>31</v>
      </c>
      <c r="AF3015">
        <v>0</v>
      </c>
      <c r="AG3015">
        <v>6.1</v>
      </c>
      <c r="AH3015">
        <v>158</v>
      </c>
      <c r="AI3015">
        <v>96</v>
      </c>
      <c r="AJ3015">
        <v>3590010</v>
      </c>
    </row>
    <row r="3016" spans="1:36" x14ac:dyDescent="0.25">
      <c r="A3016" t="str">
        <v>Bubble Boy</v>
      </c>
      <c r="B3016">
        <v>36964</v>
      </c>
      <c r="C3016">
        <v>2001</v>
      </c>
      <c r="D3016" t="str">
        <v>2000s</v>
      </c>
      <c r="E3016" t="str">
        <v>Color</v>
      </c>
      <c r="F3016" t="str">
        <v>Adventure</v>
      </c>
      <c r="G3016" t="str">
        <v>English</v>
      </c>
      <c r="H3016" t="str">
        <v>USA</v>
      </c>
      <c r="I3016" t="str">
        <v>PG-13</v>
      </c>
      <c r="J3016" t="str">
        <v>Jake Gyllenhaal</v>
      </c>
      <c r="K3016" t="str">
        <v>Blair Hayes</v>
      </c>
      <c r="L3016">
        <v>15000</v>
      </c>
      <c r="M3016">
        <v>18864</v>
      </c>
      <c r="N3016">
        <v>2</v>
      </c>
      <c r="O3016">
        <v>0</v>
      </c>
      <c r="P3016">
        <v>5.6</v>
      </c>
      <c r="R3016" t="str">
        <v>Wish I Was Here</v>
      </c>
      <c r="S3016">
        <v>41674</v>
      </c>
      <c r="T3016">
        <v>2014</v>
      </c>
      <c r="U3016" t="str">
        <v>2010s</v>
      </c>
      <c r="V3016" t="str">
        <v>Color</v>
      </c>
      <c r="W3016" t="str">
        <v>Comedy</v>
      </c>
      <c r="X3016" t="str">
        <v>English</v>
      </c>
      <c r="Y3016" t="str">
        <v>USA</v>
      </c>
      <c r="Z3016" t="str">
        <v>R</v>
      </c>
      <c r="AA3016" t="str">
        <v>Jim Parsons</v>
      </c>
      <c r="AB3016" t="str">
        <v>Zach Braff</v>
      </c>
      <c r="AC3016">
        <v>17000</v>
      </c>
      <c r="AD3016">
        <v>18947</v>
      </c>
      <c r="AE3016">
        <v>0</v>
      </c>
      <c r="AF3016">
        <v>0</v>
      </c>
      <c r="AG3016">
        <v>6.7</v>
      </c>
      <c r="AH3016">
        <v>149</v>
      </c>
      <c r="AI3016">
        <v>106</v>
      </c>
      <c r="AJ3016">
        <v>3588432</v>
      </c>
    </row>
    <row r="3017" spans="1:36" x14ac:dyDescent="0.25">
      <c r="A3017" t="str">
        <v>Failure to Launch</v>
      </c>
      <c r="B3017">
        <v>38760</v>
      </c>
      <c r="C3017">
        <v>2006</v>
      </c>
      <c r="D3017" t="str">
        <v>2000s</v>
      </c>
      <c r="E3017" t="str">
        <v>Color</v>
      </c>
      <c r="F3017" t="str">
        <v>Comedy</v>
      </c>
      <c r="G3017" t="str">
        <v>English</v>
      </c>
      <c r="H3017" t="str">
        <v>USA</v>
      </c>
      <c r="I3017" t="str">
        <v>PG-13</v>
      </c>
      <c r="J3017" t="str">
        <v>Bradley Cooper</v>
      </c>
      <c r="K3017" t="str">
        <v>Tom Dey</v>
      </c>
      <c r="L3017">
        <v>14000</v>
      </c>
      <c r="M3017">
        <v>37967</v>
      </c>
      <c r="N3017">
        <v>9</v>
      </c>
      <c r="O3017">
        <v>2000</v>
      </c>
      <c r="P3017">
        <v>5.6</v>
      </c>
      <c r="R3017" t="str">
        <v>The Runaways</v>
      </c>
      <c r="S3017">
        <v>40202</v>
      </c>
      <c r="T3017">
        <v>2010</v>
      </c>
      <c r="U3017" t="str">
        <v>2010s</v>
      </c>
      <c r="V3017" t="str">
        <v>Color</v>
      </c>
      <c r="W3017" t="str">
        <v>Biography</v>
      </c>
      <c r="X3017" t="str">
        <v>English</v>
      </c>
      <c r="Y3017" t="str">
        <v>USA</v>
      </c>
      <c r="Z3017" t="str">
        <v>R</v>
      </c>
      <c r="AA3017" t="str">
        <v>Kristen Stewart</v>
      </c>
      <c r="AB3017" t="str">
        <v>Floria Sigismondi</v>
      </c>
      <c r="AC3017">
        <v>17000</v>
      </c>
      <c r="AD3017">
        <v>21711</v>
      </c>
      <c r="AE3017">
        <v>50</v>
      </c>
      <c r="AF3017">
        <v>0</v>
      </c>
      <c r="AG3017">
        <v>6.6</v>
      </c>
      <c r="AH3017">
        <v>259</v>
      </c>
      <c r="AI3017">
        <v>106</v>
      </c>
      <c r="AJ3017">
        <v>3571735</v>
      </c>
    </row>
    <row r="3018" spans="1:36" x14ac:dyDescent="0.25">
      <c r="A3018" t="str">
        <v>Kicking &amp; Screaming</v>
      </c>
      <c r="B3018">
        <v>38467</v>
      </c>
      <c r="C3018">
        <v>2005</v>
      </c>
      <c r="D3018" t="str">
        <v>2000s</v>
      </c>
      <c r="E3018" t="str">
        <v>Color</v>
      </c>
      <c r="F3018" t="str">
        <v>Comedy</v>
      </c>
      <c r="G3018" t="str">
        <v>English</v>
      </c>
      <c r="H3018" t="str">
        <v>USA</v>
      </c>
      <c r="I3018" t="str">
        <v>PG</v>
      </c>
      <c r="J3018" t="str">
        <v>Josh Hutcherson</v>
      </c>
      <c r="K3018" t="str">
        <v>Jesse Dylan</v>
      </c>
      <c r="L3018">
        <v>14000</v>
      </c>
      <c r="M3018">
        <v>27351</v>
      </c>
      <c r="N3018">
        <v>58</v>
      </c>
      <c r="O3018">
        <v>743</v>
      </c>
      <c r="P3018">
        <v>5.6</v>
      </c>
      <c r="R3018" t="str">
        <v>Cats Don't Dance</v>
      </c>
      <c r="S3018">
        <v>35782</v>
      </c>
      <c r="T3018">
        <v>1997</v>
      </c>
      <c r="U3018" t="str">
        <v>1990s</v>
      </c>
      <c r="V3018" t="str">
        <v>Color</v>
      </c>
      <c r="W3018" t="str">
        <v>Animation</v>
      </c>
      <c r="X3018" t="str">
        <v>English</v>
      </c>
      <c r="Y3018" t="str">
        <v>USA</v>
      </c>
      <c r="Z3018" t="str">
        <v>G</v>
      </c>
      <c r="AA3018" t="str">
        <v>George Kennedy</v>
      </c>
      <c r="AB3018" t="str">
        <v>Mark Dindal</v>
      </c>
      <c r="AC3018">
        <v>3000</v>
      </c>
      <c r="AD3018">
        <v>7394</v>
      </c>
      <c r="AE3018">
        <v>10</v>
      </c>
      <c r="AF3018">
        <v>643</v>
      </c>
      <c r="AG3018">
        <v>6.9</v>
      </c>
      <c r="AH3018">
        <v>18</v>
      </c>
      <c r="AI3018">
        <v>75</v>
      </c>
      <c r="AJ3018">
        <v>3562749</v>
      </c>
    </row>
    <row r="3019" spans="1:36" x14ac:dyDescent="0.25">
      <c r="A3019" t="str">
        <v>Babylon A.D.</v>
      </c>
      <c r="B3019">
        <v>39601</v>
      </c>
      <c r="C3019">
        <v>2008</v>
      </c>
      <c r="D3019" t="str">
        <v>2000s</v>
      </c>
      <c r="E3019" t="str">
        <v>Color</v>
      </c>
      <c r="F3019" t="str">
        <v>Action</v>
      </c>
      <c r="G3019" t="str">
        <v>English</v>
      </c>
      <c r="H3019" t="str">
        <v>France</v>
      </c>
      <c r="I3019" t="str">
        <v>PG-13</v>
      </c>
      <c r="J3019" t="str">
        <v>Vin Diesel</v>
      </c>
      <c r="K3019" t="str">
        <v>Mathieu Kassovitz</v>
      </c>
      <c r="L3019">
        <v>14000</v>
      </c>
      <c r="M3019">
        <v>15990</v>
      </c>
      <c r="N3019">
        <v>326</v>
      </c>
      <c r="O3019">
        <v>0</v>
      </c>
      <c r="P3019">
        <v>5.6</v>
      </c>
      <c r="R3019" t="str">
        <v>8 Heads in a Duffel Bag</v>
      </c>
      <c r="S3019">
        <v>35569</v>
      </c>
      <c r="T3019">
        <v>1997</v>
      </c>
      <c r="U3019" t="str">
        <v>1990s</v>
      </c>
      <c r="V3019" t="str">
        <v>Color</v>
      </c>
      <c r="W3019" t="str">
        <v>Comedy</v>
      </c>
      <c r="X3019" t="str">
        <v>English</v>
      </c>
      <c r="Y3019" t="str">
        <v>USA</v>
      </c>
      <c r="Z3019" t="str">
        <v>R</v>
      </c>
      <c r="AA3019" t="str">
        <v>Kristy Swanson</v>
      </c>
      <c r="AB3019" t="str">
        <v>Tom Schulman</v>
      </c>
      <c r="AC3019">
        <v>578</v>
      </c>
      <c r="AD3019">
        <v>1363</v>
      </c>
      <c r="AE3019">
        <v>45</v>
      </c>
      <c r="AF3019">
        <v>417</v>
      </c>
      <c r="AG3019">
        <v>5.3</v>
      </c>
      <c r="AH3019">
        <v>30</v>
      </c>
      <c r="AI3019">
        <v>95</v>
      </c>
      <c r="AJ3019">
        <v>3559990</v>
      </c>
    </row>
    <row r="3020" spans="1:36" x14ac:dyDescent="0.25">
      <c r="A3020" t="str">
        <v>Cop Out</v>
      </c>
      <c r="B3020">
        <v>40417</v>
      </c>
      <c r="C3020">
        <v>2010</v>
      </c>
      <c r="D3020" t="str">
        <v>2010s</v>
      </c>
      <c r="E3020" t="str">
        <v>Color</v>
      </c>
      <c r="F3020" t="str">
        <v>Action</v>
      </c>
      <c r="G3020" t="str">
        <v>English</v>
      </c>
      <c r="H3020" t="str">
        <v>USA</v>
      </c>
      <c r="I3020" t="str">
        <v>R</v>
      </c>
      <c r="J3020" t="str">
        <v>Bruce Willis</v>
      </c>
      <c r="K3020" t="str">
        <v>Kevin Smith</v>
      </c>
      <c r="L3020">
        <v>13000</v>
      </c>
      <c r="M3020">
        <v>14483</v>
      </c>
      <c r="N3020">
        <v>0</v>
      </c>
      <c r="O3020">
        <v>0</v>
      </c>
      <c r="P3020">
        <v>5.6</v>
      </c>
      <c r="R3020" t="str">
        <v>The Brothers Bloom</v>
      </c>
      <c r="S3020">
        <v>39731</v>
      </c>
      <c r="T3020">
        <v>2008</v>
      </c>
      <c r="U3020" t="str">
        <v>2000s</v>
      </c>
      <c r="V3020" t="str">
        <v>Color</v>
      </c>
      <c r="W3020" t="str">
        <v>Adventure</v>
      </c>
      <c r="X3020" t="str">
        <v>English</v>
      </c>
      <c r="Y3020" t="str">
        <v>USA</v>
      </c>
      <c r="Z3020" t="str">
        <v>PG-13</v>
      </c>
      <c r="AA3020" t="str">
        <v>Zachary Gordon</v>
      </c>
      <c r="AB3020" t="str">
        <v>Rian Johnson</v>
      </c>
      <c r="AC3020">
        <v>975</v>
      </c>
      <c r="AD3020">
        <v>3014</v>
      </c>
      <c r="AE3020">
        <v>0</v>
      </c>
      <c r="AF3020">
        <v>0</v>
      </c>
      <c r="AG3020">
        <v>6.9</v>
      </c>
      <c r="AH3020">
        <v>182</v>
      </c>
      <c r="AI3020">
        <v>114</v>
      </c>
      <c r="AJ3020">
        <v>3519627</v>
      </c>
    </row>
    <row r="3021" spans="1:36" x14ac:dyDescent="0.25">
      <c r="A3021" t="str">
        <v>Bad Company</v>
      </c>
      <c r="B3021">
        <v>37576</v>
      </c>
      <c r="C3021">
        <v>2002</v>
      </c>
      <c r="D3021" t="str">
        <v>2000s</v>
      </c>
      <c r="E3021" t="str">
        <v>Color</v>
      </c>
      <c r="F3021" t="str">
        <v>Action</v>
      </c>
      <c r="G3021" t="str">
        <v>English</v>
      </c>
      <c r="H3021" t="str">
        <v>USA</v>
      </c>
      <c r="I3021" t="str">
        <v>PG-13</v>
      </c>
      <c r="J3021" t="str">
        <v>Anthony Hopkins</v>
      </c>
      <c r="K3021" t="str">
        <v>Joel Schumacher</v>
      </c>
      <c r="L3021">
        <v>12000</v>
      </c>
      <c r="M3021">
        <v>12993</v>
      </c>
      <c r="N3021">
        <v>541</v>
      </c>
      <c r="O3021">
        <v>792</v>
      </c>
      <c r="P3021">
        <v>5.6</v>
      </c>
      <c r="R3021" t="str">
        <v>The Good Thief</v>
      </c>
      <c r="S3021">
        <v>37453</v>
      </c>
      <c r="T3021">
        <v>2002</v>
      </c>
      <c r="U3021" t="str">
        <v>2000s</v>
      </c>
      <c r="V3021" t="str">
        <v>Color</v>
      </c>
      <c r="W3021" t="str">
        <v>Action</v>
      </c>
      <c r="X3021" t="str">
        <v>English</v>
      </c>
      <c r="Y3021" t="str">
        <v>France</v>
      </c>
      <c r="Z3021" t="str">
        <v>R</v>
      </c>
      <c r="AA3021" t="str">
        <v>Emir Kusturica</v>
      </c>
      <c r="AB3021" t="str">
        <v>Neil Jordan</v>
      </c>
      <c r="AC3021">
        <v>2000</v>
      </c>
      <c r="AD3021">
        <v>2759</v>
      </c>
      <c r="AE3021">
        <v>277</v>
      </c>
      <c r="AF3021">
        <v>287</v>
      </c>
      <c r="AG3021">
        <v>6.6</v>
      </c>
      <c r="AH3021">
        <v>105</v>
      </c>
      <c r="AI3021">
        <v>109</v>
      </c>
      <c r="AJ3021">
        <v>3517797</v>
      </c>
    </row>
    <row r="3022" spans="1:36" x14ac:dyDescent="0.25">
      <c r="A3022" t="str">
        <v>The Muse</v>
      </c>
      <c r="B3022">
        <v>36492</v>
      </c>
      <c r="C3022">
        <v>1999</v>
      </c>
      <c r="D3022" t="str">
        <v>1990s</v>
      </c>
      <c r="E3022" t="str">
        <v>Color</v>
      </c>
      <c r="F3022" t="str">
        <v>Comedy</v>
      </c>
      <c r="G3022" t="str">
        <v>English</v>
      </c>
      <c r="H3022" t="str">
        <v>USA</v>
      </c>
      <c r="I3022" t="str">
        <v>PG-13</v>
      </c>
      <c r="J3022" t="str">
        <v>Jeff Bridges</v>
      </c>
      <c r="K3022" t="str">
        <v>Albert Brooks</v>
      </c>
      <c r="L3022">
        <v>12000</v>
      </c>
      <c r="M3022">
        <v>15209</v>
      </c>
      <c r="N3022">
        <v>745</v>
      </c>
      <c r="O3022">
        <v>251</v>
      </c>
      <c r="P3022">
        <v>5.6</v>
      </c>
      <c r="R3022" t="str">
        <v>A Fistful of Dollars</v>
      </c>
      <c r="S3022">
        <v>23389</v>
      </c>
      <c r="T3022">
        <v>1964</v>
      </c>
      <c r="U3022" t="str">
        <v>1960s</v>
      </c>
      <c r="V3022" t="str">
        <v>Color</v>
      </c>
      <c r="W3022" t="str">
        <v>Action</v>
      </c>
      <c r="X3022" t="str">
        <v>Italian</v>
      </c>
      <c r="Y3022" t="str">
        <v>Italy</v>
      </c>
      <c r="Z3022" t="str">
        <v>R</v>
      </c>
      <c r="AA3022" t="str">
        <v>Clint Eastwood</v>
      </c>
      <c r="AB3022" t="str">
        <v>Sergio Leone</v>
      </c>
      <c r="AC3022">
        <v>16000</v>
      </c>
      <c r="AD3022">
        <v>16534</v>
      </c>
      <c r="AE3022">
        <v>0</v>
      </c>
      <c r="AF3022">
        <v>0</v>
      </c>
      <c r="AG3022">
        <v>8</v>
      </c>
      <c r="AH3022">
        <v>122</v>
      </c>
      <c r="AI3022">
        <v>99</v>
      </c>
      <c r="AJ3022">
        <v>3500000</v>
      </c>
    </row>
    <row r="3023" spans="1:36" x14ac:dyDescent="0.25">
      <c r="A3023" t="str">
        <v>Deuces Wild</v>
      </c>
      <c r="B3023">
        <v>37307</v>
      </c>
      <c r="C3023">
        <v>2002</v>
      </c>
      <c r="D3023" t="str">
        <v>2000s</v>
      </c>
      <c r="E3023" t="str">
        <v>Color</v>
      </c>
      <c r="F3023" t="str">
        <v>Action</v>
      </c>
      <c r="G3023" t="str">
        <v>English</v>
      </c>
      <c r="H3023" t="str">
        <v>USA</v>
      </c>
      <c r="I3023" t="str">
        <v>R</v>
      </c>
      <c r="J3023" t="str">
        <v>Norman Reedus</v>
      </c>
      <c r="K3023" t="str">
        <v>Scott Kalvert</v>
      </c>
      <c r="L3023">
        <v>12000</v>
      </c>
      <c r="M3023">
        <v>26961</v>
      </c>
      <c r="N3023">
        <v>9</v>
      </c>
      <c r="O3023">
        <v>398</v>
      </c>
      <c r="P3023">
        <v>5.6</v>
      </c>
      <c r="R3023" t="str">
        <v>The Wraith</v>
      </c>
      <c r="S3023">
        <v>31773</v>
      </c>
      <c r="T3023">
        <v>1986</v>
      </c>
      <c r="U3023" t="str">
        <v>1980s</v>
      </c>
      <c r="V3023" t="str">
        <v>Color</v>
      </c>
      <c r="W3023" t="str">
        <v>Action</v>
      </c>
      <c r="X3023" t="str">
        <v>English</v>
      </c>
      <c r="Y3023" t="str">
        <v>USA</v>
      </c>
      <c r="Z3023" t="str">
        <v>R</v>
      </c>
      <c r="AA3023" t="str">
        <v>Clint Howard</v>
      </c>
      <c r="AB3023" t="str">
        <v>Mike Marvin</v>
      </c>
      <c r="AC3023">
        <v>1000</v>
      </c>
      <c r="AD3023">
        <v>2319</v>
      </c>
      <c r="AE3023">
        <v>28</v>
      </c>
      <c r="AF3023">
        <v>0</v>
      </c>
      <c r="AG3023">
        <v>5.9</v>
      </c>
      <c r="AH3023">
        <v>70</v>
      </c>
      <c r="AI3023">
        <v>93</v>
      </c>
      <c r="AJ3023">
        <v>3500000</v>
      </c>
    </row>
    <row r="3024" spans="1:36" x14ac:dyDescent="0.25">
      <c r="A3024" t="str">
        <v>Fantastic 4: Rise of the Silver Surfer</v>
      </c>
      <c r="B3024">
        <v>39140</v>
      </c>
      <c r="C3024">
        <v>2007</v>
      </c>
      <c r="D3024" t="str">
        <v>2000s</v>
      </c>
      <c r="E3024" t="str">
        <v>Color</v>
      </c>
      <c r="F3024" t="str">
        <v>Action</v>
      </c>
      <c r="G3024" t="str">
        <v>English</v>
      </c>
      <c r="H3024" t="str">
        <v>USA</v>
      </c>
      <c r="I3024" t="str">
        <v>PG</v>
      </c>
      <c r="J3024" t="str">
        <v>Chris Evans</v>
      </c>
      <c r="K3024" t="str">
        <v>Tim Story</v>
      </c>
      <c r="L3024">
        <v>11000</v>
      </c>
      <c r="M3024">
        <v>15302</v>
      </c>
      <c r="N3024">
        <v>167</v>
      </c>
      <c r="O3024">
        <v>0</v>
      </c>
      <c r="P3024">
        <v>5.6</v>
      </c>
      <c r="R3024" t="str">
        <v>Talk Radio</v>
      </c>
      <c r="S3024">
        <v>32228</v>
      </c>
      <c r="T3024">
        <v>1988</v>
      </c>
      <c r="U3024" t="str">
        <v>1980s</v>
      </c>
      <c r="V3024" t="str">
        <v>Color</v>
      </c>
      <c r="W3024" t="str">
        <v>Drama</v>
      </c>
      <c r="X3024" t="str">
        <v>English</v>
      </c>
      <c r="Y3024" t="str">
        <v>USA</v>
      </c>
      <c r="Z3024" t="str">
        <v>R</v>
      </c>
      <c r="AA3024" t="str">
        <v>Michael Wincott</v>
      </c>
      <c r="AB3024" t="str">
        <v>Oliver Stone</v>
      </c>
      <c r="AC3024">
        <v>721</v>
      </c>
      <c r="AD3024">
        <v>1966</v>
      </c>
      <c r="AE3024">
        <v>0</v>
      </c>
      <c r="AF3024">
        <v>816</v>
      </c>
      <c r="AG3024">
        <v>7.3</v>
      </c>
      <c r="AH3024">
        <v>40</v>
      </c>
      <c r="AI3024">
        <v>110</v>
      </c>
      <c r="AJ3024">
        <v>3468572</v>
      </c>
    </row>
    <row r="3025" spans="1:36" x14ac:dyDescent="0.25">
      <c r="A3025" t="str">
        <v>Fool's Gold</v>
      </c>
      <c r="B3025">
        <v>39593</v>
      </c>
      <c r="C3025">
        <v>2008</v>
      </c>
      <c r="D3025" t="str">
        <v>2000s</v>
      </c>
      <c r="E3025" t="str">
        <v>Color</v>
      </c>
      <c r="F3025" t="str">
        <v>Action</v>
      </c>
      <c r="G3025" t="str">
        <v>English</v>
      </c>
      <c r="H3025" t="str">
        <v>USA</v>
      </c>
      <c r="I3025" t="str">
        <v>PG-13</v>
      </c>
      <c r="J3025" t="str">
        <v>Matthew McConaughey</v>
      </c>
      <c r="K3025" t="str">
        <v>Andy Tennant</v>
      </c>
      <c r="L3025">
        <v>11000</v>
      </c>
      <c r="M3025">
        <v>13827</v>
      </c>
      <c r="N3025">
        <v>72</v>
      </c>
      <c r="O3025">
        <v>0</v>
      </c>
      <c r="P3025">
        <v>5.6</v>
      </c>
      <c r="R3025" t="str">
        <v>The To Do List</v>
      </c>
      <c r="S3025">
        <v>41409</v>
      </c>
      <c r="T3025">
        <v>2013</v>
      </c>
      <c r="U3025" t="str">
        <v>2010s</v>
      </c>
      <c r="V3025" t="str">
        <v>Color</v>
      </c>
      <c r="W3025" t="str">
        <v>Comedy</v>
      </c>
      <c r="X3025" t="str">
        <v>English</v>
      </c>
      <c r="Y3025" t="str">
        <v>USA</v>
      </c>
      <c r="Z3025" t="str">
        <v>R</v>
      </c>
      <c r="AA3025" t="str">
        <v>Donald Glover</v>
      </c>
      <c r="AB3025" t="str">
        <v>Maggie Carey</v>
      </c>
      <c r="AC3025">
        <v>801</v>
      </c>
      <c r="AD3025">
        <v>2667</v>
      </c>
      <c r="AE3025">
        <v>38</v>
      </c>
      <c r="AF3025">
        <v>0</v>
      </c>
      <c r="AG3025">
        <v>5.8</v>
      </c>
      <c r="AH3025">
        <v>97</v>
      </c>
      <c r="AI3025">
        <v>104</v>
      </c>
      <c r="AJ3025">
        <v>3447339</v>
      </c>
    </row>
    <row r="3026" spans="1:36" x14ac:dyDescent="0.25">
      <c r="A3026" t="str">
        <v>The Benchwarmers</v>
      </c>
      <c r="B3026">
        <v>38775</v>
      </c>
      <c r="C3026">
        <v>2006</v>
      </c>
      <c r="D3026" t="str">
        <v>2000s</v>
      </c>
      <c r="E3026" t="str">
        <v>Color</v>
      </c>
      <c r="F3026" t="str">
        <v>Comedy</v>
      </c>
      <c r="G3026" t="str">
        <v>English</v>
      </c>
      <c r="H3026" t="str">
        <v>USA</v>
      </c>
      <c r="I3026" t="str">
        <v>PG-13</v>
      </c>
      <c r="J3026" t="str">
        <v>Jon Lovitz</v>
      </c>
      <c r="K3026" t="str">
        <v>Dennis Dugan</v>
      </c>
      <c r="L3026">
        <v>11000</v>
      </c>
      <c r="M3026">
        <v>13125</v>
      </c>
      <c r="N3026">
        <v>221</v>
      </c>
      <c r="O3026">
        <v>0</v>
      </c>
      <c r="P3026">
        <v>5.6</v>
      </c>
      <c r="R3026" t="str">
        <v>Anomalisa</v>
      </c>
      <c r="S3026">
        <v>42205</v>
      </c>
      <c r="T3026">
        <v>2015</v>
      </c>
      <c r="U3026" t="str">
        <v>2010s</v>
      </c>
      <c r="V3026" t="str">
        <v>Color</v>
      </c>
      <c r="W3026" t="str">
        <v>Animation</v>
      </c>
      <c r="X3026" t="str">
        <v>English</v>
      </c>
      <c r="Y3026" t="str">
        <v>USA</v>
      </c>
      <c r="Z3026" t="str">
        <v>R</v>
      </c>
      <c r="AA3026" t="str">
        <v>Jennifer Jason Leigh</v>
      </c>
      <c r="AB3026" t="str">
        <v>Duke Johnson</v>
      </c>
      <c r="AC3026">
        <v>1000</v>
      </c>
      <c r="AD3026">
        <v>1442</v>
      </c>
      <c r="AE3026">
        <v>26</v>
      </c>
      <c r="AF3026">
        <v>0</v>
      </c>
      <c r="AG3026">
        <v>7.3</v>
      </c>
      <c r="AH3026">
        <v>328</v>
      </c>
      <c r="AI3026">
        <v>90</v>
      </c>
      <c r="AJ3026">
        <v>3442820</v>
      </c>
    </row>
    <row r="3027" spans="1:36" x14ac:dyDescent="0.25">
      <c r="A3027" t="str">
        <v>That's My Boy</v>
      </c>
      <c r="B3027">
        <v>41045</v>
      </c>
      <c r="C3027">
        <v>2012</v>
      </c>
      <c r="D3027" t="str">
        <v>2010s</v>
      </c>
      <c r="E3027" t="str">
        <v>Color</v>
      </c>
      <c r="F3027" t="str">
        <v>Comedy</v>
      </c>
      <c r="G3027" t="str">
        <v>English</v>
      </c>
      <c r="H3027" t="str">
        <v>USA</v>
      </c>
      <c r="I3027" t="str">
        <v>R</v>
      </c>
      <c r="J3027" t="str">
        <v>Adam Sandler</v>
      </c>
      <c r="K3027" t="str">
        <v>Sean Anders</v>
      </c>
      <c r="L3027">
        <v>11000</v>
      </c>
      <c r="M3027">
        <v>16484</v>
      </c>
      <c r="N3027">
        <v>51</v>
      </c>
      <c r="O3027">
        <v>12000</v>
      </c>
      <c r="P3027">
        <v>5.6</v>
      </c>
      <c r="R3027" t="str">
        <v>The Barbarian Invasions</v>
      </c>
      <c r="S3027">
        <v>37854</v>
      </c>
      <c r="T3027">
        <v>2003</v>
      </c>
      <c r="U3027" t="str">
        <v>2000s</v>
      </c>
      <c r="V3027" t="str">
        <v>Color</v>
      </c>
      <c r="W3027" t="str">
        <v>Comedy</v>
      </c>
      <c r="X3027" t="str">
        <v>French</v>
      </c>
      <c r="Y3027" t="str">
        <v>Canada</v>
      </c>
      <c r="Z3027" t="str">
        <v>R</v>
      </c>
      <c r="AA3027" t="str">
        <v>Marie-JosÃ©e Croze</v>
      </c>
      <c r="AB3027" t="str">
        <v>Denys Arcand</v>
      </c>
      <c r="AC3027">
        <v>150</v>
      </c>
      <c r="AD3027">
        <v>253</v>
      </c>
      <c r="AE3027">
        <v>66</v>
      </c>
      <c r="AF3027">
        <v>0</v>
      </c>
      <c r="AG3027">
        <v>7.7</v>
      </c>
      <c r="AH3027">
        <v>135</v>
      </c>
      <c r="AI3027">
        <v>112</v>
      </c>
      <c r="AJ3027">
        <v>3432342</v>
      </c>
    </row>
    <row r="3028" spans="1:36" x14ac:dyDescent="0.25">
      <c r="A3028" t="str">
        <v>Happy Christmas</v>
      </c>
      <c r="B3028">
        <v>41852</v>
      </c>
      <c r="C3028">
        <v>2014</v>
      </c>
      <c r="D3028" t="str">
        <v>2010s</v>
      </c>
      <c r="E3028" t="str">
        <v>Color</v>
      </c>
      <c r="F3028" t="str">
        <v>Comedy</v>
      </c>
      <c r="G3028" t="str">
        <v>English</v>
      </c>
      <c r="H3028" t="str">
        <v>USA</v>
      </c>
      <c r="I3028" t="str">
        <v>R</v>
      </c>
      <c r="J3028" t="str">
        <v>Anna Kendrick</v>
      </c>
      <c r="K3028" t="str">
        <v>Joe Swanberg</v>
      </c>
      <c r="L3028">
        <v>10000</v>
      </c>
      <c r="M3028">
        <v>11642</v>
      </c>
      <c r="N3028">
        <v>217</v>
      </c>
      <c r="O3028">
        <v>812</v>
      </c>
      <c r="P3028">
        <v>5.6</v>
      </c>
      <c r="R3028" t="str">
        <v>Like Crazy</v>
      </c>
      <c r="S3028">
        <v>40899</v>
      </c>
      <c r="T3028">
        <v>2011</v>
      </c>
      <c r="U3028" t="str">
        <v>2010s</v>
      </c>
      <c r="V3028" t="str">
        <v>Color</v>
      </c>
      <c r="W3028" t="str">
        <v>Drama</v>
      </c>
      <c r="X3028" t="str">
        <v>English</v>
      </c>
      <c r="Y3028" t="str">
        <v>USA</v>
      </c>
      <c r="Z3028" t="str">
        <v>PG-13</v>
      </c>
      <c r="AA3028" t="str">
        <v>Jennifer Lawrence</v>
      </c>
      <c r="AB3028" t="str">
        <v>Drake Doremus</v>
      </c>
      <c r="AC3028">
        <v>34000</v>
      </c>
      <c r="AD3028">
        <v>34983</v>
      </c>
      <c r="AE3028">
        <v>52</v>
      </c>
      <c r="AF3028">
        <v>12000</v>
      </c>
      <c r="AG3028">
        <v>6.7</v>
      </c>
      <c r="AH3028">
        <v>206</v>
      </c>
      <c r="AI3028">
        <v>90</v>
      </c>
      <c r="AJ3028">
        <v>3388210</v>
      </c>
    </row>
    <row r="3029" spans="1:36" x14ac:dyDescent="0.25">
      <c r="A3029" t="str">
        <v>Mighty Joe Young</v>
      </c>
      <c r="B3029">
        <v>36024</v>
      </c>
      <c r="C3029">
        <v>1998</v>
      </c>
      <c r="D3029" t="str">
        <v>1990s</v>
      </c>
      <c r="E3029" t="str">
        <v>Color</v>
      </c>
      <c r="F3029" t="str">
        <v>Action</v>
      </c>
      <c r="G3029" t="str">
        <v>English</v>
      </c>
      <c r="H3029" t="str">
        <v>USA</v>
      </c>
      <c r="I3029" t="str">
        <v>PG</v>
      </c>
      <c r="J3029" t="str">
        <v>Charlize Theron</v>
      </c>
      <c r="K3029" t="str">
        <v>Ron Underwood</v>
      </c>
      <c r="L3029">
        <v>9000</v>
      </c>
      <c r="M3029">
        <v>10731</v>
      </c>
      <c r="N3029">
        <v>31</v>
      </c>
      <c r="O3029">
        <v>0</v>
      </c>
      <c r="P3029">
        <v>5.6</v>
      </c>
      <c r="R3029" t="str">
        <v>Next Stop Wonderland</v>
      </c>
      <c r="S3029">
        <v>36055</v>
      </c>
      <c r="T3029">
        <v>1998</v>
      </c>
      <c r="U3029" t="str">
        <v>1990s</v>
      </c>
      <c r="V3029" t="str">
        <v>Color</v>
      </c>
      <c r="W3029" t="str">
        <v>Comedy</v>
      </c>
      <c r="X3029" t="str">
        <v>English</v>
      </c>
      <c r="Y3029" t="str">
        <v>USA</v>
      </c>
      <c r="Z3029" t="str">
        <v>R</v>
      </c>
      <c r="AA3029" t="str">
        <v>Philip Seymour Hoffman</v>
      </c>
      <c r="AB3029" t="str">
        <v>Brad Anderson</v>
      </c>
      <c r="AC3029">
        <v>22000</v>
      </c>
      <c r="AD3029">
        <v>23461</v>
      </c>
      <c r="AE3029">
        <v>122</v>
      </c>
      <c r="AF3029">
        <v>392</v>
      </c>
      <c r="AG3029">
        <v>6.7</v>
      </c>
      <c r="AH3029">
        <v>38</v>
      </c>
      <c r="AI3029">
        <v>104</v>
      </c>
      <c r="AJ3029">
        <v>3386698</v>
      </c>
    </row>
    <row r="3030" spans="1:36" x14ac:dyDescent="0.25">
      <c r="A3030" t="str">
        <v>Mirror Mirror</v>
      </c>
      <c r="B3030">
        <v>41021</v>
      </c>
      <c r="C3030">
        <v>2012</v>
      </c>
      <c r="D3030" t="str">
        <v>2010s</v>
      </c>
      <c r="E3030" t="str">
        <v>Color</v>
      </c>
      <c r="F3030" t="str">
        <v>Adventure</v>
      </c>
      <c r="G3030" t="str">
        <v>English</v>
      </c>
      <c r="H3030" t="str">
        <v>USA</v>
      </c>
      <c r="I3030" t="str">
        <v>PG</v>
      </c>
      <c r="J3030" t="str">
        <v>Julia Roberts</v>
      </c>
      <c r="K3030" t="str">
        <v>Tarsem Singh</v>
      </c>
      <c r="L3030">
        <v>8000</v>
      </c>
      <c r="M3030">
        <v>11454</v>
      </c>
      <c r="N3030">
        <v>763</v>
      </c>
      <c r="O3030">
        <v>18000</v>
      </c>
      <c r="P3030">
        <v>5.6</v>
      </c>
      <c r="R3030" t="str">
        <v>The Work and the Glory</v>
      </c>
      <c r="S3030">
        <v>38134</v>
      </c>
      <c r="T3030">
        <v>2004</v>
      </c>
      <c r="U3030" t="str">
        <v>2000s</v>
      </c>
      <c r="V3030" t="str">
        <v>Color</v>
      </c>
      <c r="W3030" t="str">
        <v>Drama</v>
      </c>
      <c r="X3030" t="str">
        <v>English</v>
      </c>
      <c r="Y3030" t="str">
        <v>USA</v>
      </c>
      <c r="Z3030" t="str">
        <v>PG</v>
      </c>
      <c r="AA3030" t="str">
        <v>Eric Johnson</v>
      </c>
      <c r="AB3030" t="str">
        <v>Russell Holt</v>
      </c>
      <c r="AC3030">
        <v>373</v>
      </c>
      <c r="AD3030">
        <v>1233</v>
      </c>
      <c r="AE3030">
        <v>0</v>
      </c>
      <c r="AF3030">
        <v>31</v>
      </c>
      <c r="AG3030">
        <v>6.9</v>
      </c>
      <c r="AH3030">
        <v>6</v>
      </c>
      <c r="AI3030">
        <v>118</v>
      </c>
      <c r="AJ3030">
        <v>3347439</v>
      </c>
    </row>
    <row r="3031" spans="1:36" x14ac:dyDescent="0.25">
      <c r="A3031" t="str">
        <v>Drowning Mona</v>
      </c>
      <c r="B3031">
        <v>36698</v>
      </c>
      <c r="C3031">
        <v>2000</v>
      </c>
      <c r="D3031" t="str">
        <v>2000s</v>
      </c>
      <c r="E3031" t="str">
        <v>Color</v>
      </c>
      <c r="F3031" t="str">
        <v>Comedy</v>
      </c>
      <c r="G3031" t="str">
        <v>English</v>
      </c>
      <c r="H3031" t="str">
        <v>USA</v>
      </c>
      <c r="I3031" t="str">
        <v>PG-13</v>
      </c>
      <c r="J3031" t="str">
        <v>Will Ferrell</v>
      </c>
      <c r="K3031" t="str">
        <v>Nick Gomez</v>
      </c>
      <c r="L3031">
        <v>8000</v>
      </c>
      <c r="M3031">
        <v>11078</v>
      </c>
      <c r="N3031">
        <v>22</v>
      </c>
      <c r="O3031">
        <v>492</v>
      </c>
      <c r="P3031">
        <v>5.6</v>
      </c>
      <c r="R3031" t="str">
        <v>Harsh Times</v>
      </c>
      <c r="S3031">
        <v>38566</v>
      </c>
      <c r="T3031">
        <v>2005</v>
      </c>
      <c r="U3031" t="str">
        <v>2000s</v>
      </c>
      <c r="V3031" t="str">
        <v>Color</v>
      </c>
      <c r="W3031" t="str">
        <v>Action</v>
      </c>
      <c r="X3031" t="str">
        <v>English</v>
      </c>
      <c r="Y3031" t="str">
        <v>USA</v>
      </c>
      <c r="Z3031" t="str">
        <v>R</v>
      </c>
      <c r="AA3031" t="str">
        <v>J.K. Simmons</v>
      </c>
      <c r="AB3031" t="str">
        <v>David Ayer</v>
      </c>
      <c r="AC3031">
        <v>24000</v>
      </c>
      <c r="AD3031">
        <v>50313</v>
      </c>
      <c r="AE3031">
        <v>453</v>
      </c>
      <c r="AF3031">
        <v>0</v>
      </c>
      <c r="AG3031">
        <v>7</v>
      </c>
      <c r="AH3031">
        <v>118</v>
      </c>
      <c r="AI3031">
        <v>116</v>
      </c>
      <c r="AJ3031">
        <v>3335839</v>
      </c>
    </row>
    <row r="3032" spans="1:36" x14ac:dyDescent="0.25">
      <c r="A3032" t="str">
        <v>Hoot</v>
      </c>
      <c r="B3032">
        <v>38781</v>
      </c>
      <c r="C3032">
        <v>2006</v>
      </c>
      <c r="D3032" t="str">
        <v>2000s</v>
      </c>
      <c r="E3032" t="str">
        <v>Color</v>
      </c>
      <c r="F3032" t="str">
        <v>Adventure</v>
      </c>
      <c r="G3032" t="str">
        <v>English</v>
      </c>
      <c r="H3032" t="str">
        <v>USA</v>
      </c>
      <c r="I3032" t="str">
        <v>PG</v>
      </c>
      <c r="J3032" t="str">
        <v>Logan Lerman</v>
      </c>
      <c r="K3032" t="str">
        <v>Wil Shriner</v>
      </c>
      <c r="L3032">
        <v>8000</v>
      </c>
      <c r="M3032">
        <v>10732</v>
      </c>
      <c r="N3032">
        <v>6</v>
      </c>
      <c r="O3032">
        <v>647</v>
      </c>
      <c r="P3032">
        <v>5.6</v>
      </c>
      <c r="R3032" t="str">
        <v>Atlas Shrugged II: The Strike</v>
      </c>
      <c r="S3032">
        <v>41026</v>
      </c>
      <c r="T3032">
        <v>2012</v>
      </c>
      <c r="U3032" t="str">
        <v>2010s</v>
      </c>
      <c r="V3032" t="str">
        <v>Color</v>
      </c>
      <c r="W3032" t="str">
        <v>Drama</v>
      </c>
      <c r="X3032" t="str">
        <v>English</v>
      </c>
      <c r="Y3032" t="str">
        <v>USA</v>
      </c>
      <c r="Z3032" t="str">
        <v>PG-13</v>
      </c>
      <c r="AA3032" t="str">
        <v>Robert Picardo</v>
      </c>
      <c r="AB3032" t="str">
        <v>John Putch</v>
      </c>
      <c r="AC3032">
        <v>823</v>
      </c>
      <c r="AD3032">
        <v>5262</v>
      </c>
      <c r="AE3032">
        <v>60</v>
      </c>
      <c r="AF3032">
        <v>0</v>
      </c>
      <c r="AG3032">
        <v>5.5</v>
      </c>
      <c r="AH3032">
        <v>23</v>
      </c>
      <c r="AI3032">
        <v>111</v>
      </c>
      <c r="AJ3032">
        <v>3333823</v>
      </c>
    </row>
    <row r="3033" spans="1:36" x14ac:dyDescent="0.25">
      <c r="A3033" t="str">
        <v>Four Christmases</v>
      </c>
      <c r="B3033">
        <v>39652</v>
      </c>
      <c r="C3033">
        <v>2008</v>
      </c>
      <c r="D3033" t="str">
        <v>2000s</v>
      </c>
      <c r="E3033" t="str">
        <v>Color</v>
      </c>
      <c r="F3033" t="str">
        <v>Comedy</v>
      </c>
      <c r="G3033" t="str">
        <v>English</v>
      </c>
      <c r="H3033" t="str">
        <v>Germany</v>
      </c>
      <c r="I3033" t="str">
        <v>PG-13</v>
      </c>
      <c r="J3033" t="str">
        <v>Jon Favreau</v>
      </c>
      <c r="K3033" t="str">
        <v>Seth Gordon</v>
      </c>
      <c r="L3033">
        <v>4000</v>
      </c>
      <c r="M3033">
        <v>9913</v>
      </c>
      <c r="N3033">
        <v>91</v>
      </c>
      <c r="O3033">
        <v>0</v>
      </c>
      <c r="P3033">
        <v>5.6</v>
      </c>
      <c r="R3033" t="str">
        <v>Robot &amp; Frank</v>
      </c>
      <c r="S3033">
        <v>41251</v>
      </c>
      <c r="T3033">
        <v>2012</v>
      </c>
      <c r="U3033" t="str">
        <v>2010s</v>
      </c>
      <c r="V3033" t="str">
        <v>Color</v>
      </c>
      <c r="W3033" t="str">
        <v>Comedy</v>
      </c>
      <c r="X3033" t="str">
        <v>English</v>
      </c>
      <c r="Y3033" t="str">
        <v>USA</v>
      </c>
      <c r="Z3033" t="str">
        <v>PG-13</v>
      </c>
      <c r="AA3033" t="str">
        <v>Frank Langella</v>
      </c>
      <c r="AB3033" t="str">
        <v>Jake Schreier</v>
      </c>
      <c r="AC3033">
        <v>902</v>
      </c>
      <c r="AD3033">
        <v>1980</v>
      </c>
      <c r="AE3033">
        <v>14</v>
      </c>
      <c r="AF3033">
        <v>13000</v>
      </c>
      <c r="AG3033">
        <v>7.1</v>
      </c>
      <c r="AH3033">
        <v>252</v>
      </c>
      <c r="AI3033">
        <v>89</v>
      </c>
      <c r="AJ3033">
        <v>3325638</v>
      </c>
    </row>
    <row r="3034" spans="1:36" x14ac:dyDescent="0.25">
      <c r="A3034" t="str">
        <v>Mission to Mars</v>
      </c>
      <c r="B3034">
        <v>36863</v>
      </c>
      <c r="C3034">
        <v>2000</v>
      </c>
      <c r="D3034" t="str">
        <v>2000s</v>
      </c>
      <c r="E3034" t="str">
        <v>Color</v>
      </c>
      <c r="F3034" t="str">
        <v>Adventure</v>
      </c>
      <c r="G3034" t="str">
        <v>English</v>
      </c>
      <c r="H3034" t="str">
        <v>USA</v>
      </c>
      <c r="I3034" t="str">
        <v>PG</v>
      </c>
      <c r="J3034" t="str">
        <v>Don Cheadle</v>
      </c>
      <c r="K3034" t="str">
        <v>Brian De Palma</v>
      </c>
      <c r="L3034">
        <v>3000</v>
      </c>
      <c r="M3034">
        <v>4902</v>
      </c>
      <c r="N3034">
        <v>0</v>
      </c>
      <c r="O3034">
        <v>0</v>
      </c>
      <c r="P3034">
        <v>5.6</v>
      </c>
      <c r="R3034" t="str">
        <v>Pootie Tang</v>
      </c>
      <c r="S3034">
        <v>37249</v>
      </c>
      <c r="T3034">
        <v>2001</v>
      </c>
      <c r="U3034" t="str">
        <v>2000s</v>
      </c>
      <c r="V3034" t="str">
        <v>Color</v>
      </c>
      <c r="W3034" t="str">
        <v>Action</v>
      </c>
      <c r="X3034" t="str">
        <v>English</v>
      </c>
      <c r="Y3034" t="str">
        <v>USA</v>
      </c>
      <c r="Z3034" t="str">
        <v>PG-13</v>
      </c>
      <c r="AA3034" t="str">
        <v>Wanda Sykes</v>
      </c>
      <c r="AB3034" t="str">
        <v>Louis C.K.</v>
      </c>
      <c r="AC3034">
        <v>560</v>
      </c>
      <c r="AD3034">
        <v>2238</v>
      </c>
      <c r="AE3034">
        <v>0</v>
      </c>
      <c r="AF3034">
        <v>0</v>
      </c>
      <c r="AG3034">
        <v>5.2</v>
      </c>
      <c r="AH3034">
        <v>31</v>
      </c>
      <c r="AI3034">
        <v>81</v>
      </c>
      <c r="AJ3034">
        <v>3293258</v>
      </c>
    </row>
    <row r="3035" spans="1:36" x14ac:dyDescent="0.25">
      <c r="A3035" t="str">
        <v>Lady in the Water</v>
      </c>
      <c r="B3035">
        <v>39058</v>
      </c>
      <c r="C3035">
        <v>2006</v>
      </c>
      <c r="D3035" t="str">
        <v>2000s</v>
      </c>
      <c r="E3035" t="str">
        <v>Color</v>
      </c>
      <c r="F3035" t="str">
        <v>Drama</v>
      </c>
      <c r="G3035" t="str">
        <v>English</v>
      </c>
      <c r="H3035" t="str">
        <v>USA</v>
      </c>
      <c r="I3035" t="str">
        <v>PG-13</v>
      </c>
      <c r="J3035" t="str">
        <v>Bryce Dallas Howard</v>
      </c>
      <c r="K3035" t="str">
        <v>M. Night Shyamalan</v>
      </c>
      <c r="L3035">
        <v>3000</v>
      </c>
      <c r="M3035">
        <v>5609</v>
      </c>
      <c r="N3035">
        <v>0</v>
      </c>
      <c r="O3035">
        <v>0</v>
      </c>
      <c r="P3035">
        <v>5.6</v>
      </c>
      <c r="R3035" t="str">
        <v>Thirteen Conversations About One Thing</v>
      </c>
      <c r="S3035">
        <v>37135</v>
      </c>
      <c r="T3035">
        <v>2001</v>
      </c>
      <c r="U3035" t="str">
        <v>2000s</v>
      </c>
      <c r="V3035" t="str">
        <v>Color</v>
      </c>
      <c r="W3035" t="str">
        <v>Drama</v>
      </c>
      <c r="X3035" t="str">
        <v>English</v>
      </c>
      <c r="Y3035" t="str">
        <v>USA</v>
      </c>
      <c r="Z3035" t="str">
        <v>R</v>
      </c>
      <c r="AA3035" t="str">
        <v>Matthew McConaughey</v>
      </c>
      <c r="AB3035" t="str">
        <v>Jill Sprecher</v>
      </c>
      <c r="AC3035">
        <v>11000</v>
      </c>
      <c r="AD3035">
        <v>12250</v>
      </c>
      <c r="AE3035">
        <v>11</v>
      </c>
      <c r="AF3035">
        <v>430</v>
      </c>
      <c r="AG3035">
        <v>7.1</v>
      </c>
      <c r="AH3035">
        <v>79</v>
      </c>
      <c r="AI3035">
        <v>104</v>
      </c>
      <c r="AJ3035">
        <v>3287435</v>
      </c>
    </row>
    <row r="3036" spans="1:36" x14ac:dyDescent="0.25">
      <c r="A3036" t="str">
        <v>Don't Be Afraid of the Dark</v>
      </c>
      <c r="B3036">
        <v>40477</v>
      </c>
      <c r="C3036">
        <v>2010</v>
      </c>
      <c r="D3036" t="str">
        <v>2010s</v>
      </c>
      <c r="E3036" t="str">
        <v>Color</v>
      </c>
      <c r="F3036" t="str">
        <v>Fantasy</v>
      </c>
      <c r="G3036" t="str">
        <v>English</v>
      </c>
      <c r="H3036" t="str">
        <v>USA</v>
      </c>
      <c r="I3036" t="str">
        <v>R</v>
      </c>
      <c r="J3036" t="str">
        <v>Bailee Madison</v>
      </c>
      <c r="K3036" t="str">
        <v>Troy Nixey</v>
      </c>
      <c r="L3036">
        <v>3000</v>
      </c>
      <c r="M3036">
        <v>3744</v>
      </c>
      <c r="N3036">
        <v>24</v>
      </c>
      <c r="O3036">
        <v>10000</v>
      </c>
      <c r="P3036">
        <v>5.6</v>
      </c>
      <c r="R3036" t="str">
        <v>Romeo Is Bleeding</v>
      </c>
      <c r="S3036">
        <v>34284</v>
      </c>
      <c r="T3036">
        <v>1993</v>
      </c>
      <c r="U3036" t="str">
        <v>1990s</v>
      </c>
      <c r="V3036" t="str">
        <v>Color</v>
      </c>
      <c r="W3036" t="str">
        <v>Action</v>
      </c>
      <c r="X3036" t="str">
        <v>English</v>
      </c>
      <c r="Y3036" t="str">
        <v>UK</v>
      </c>
      <c r="Z3036" t="str">
        <v>R</v>
      </c>
      <c r="AA3036" t="str">
        <v>Gary Oldman</v>
      </c>
      <c r="AB3036" t="str">
        <v>Peter Medak</v>
      </c>
      <c r="AC3036">
        <v>10000</v>
      </c>
      <c r="AD3036">
        <v>13160</v>
      </c>
      <c r="AE3036">
        <v>34</v>
      </c>
      <c r="AF3036">
        <v>561</v>
      </c>
      <c r="AG3036">
        <v>6.6</v>
      </c>
      <c r="AH3036">
        <v>30</v>
      </c>
      <c r="AI3036">
        <v>100</v>
      </c>
      <c r="AJ3036">
        <v>3275585</v>
      </c>
    </row>
    <row r="3037" spans="1:36" x14ac:dyDescent="0.25">
      <c r="A3037" t="str">
        <v>Runner Runner</v>
      </c>
      <c r="B3037">
        <v>41306</v>
      </c>
      <c r="C3037">
        <v>2013</v>
      </c>
      <c r="D3037" t="str">
        <v>2010s</v>
      </c>
      <c r="E3037" t="str">
        <v>Color</v>
      </c>
      <c r="F3037" t="str">
        <v>Crime</v>
      </c>
      <c r="G3037" t="str">
        <v>English</v>
      </c>
      <c r="H3037" t="str">
        <v>USA</v>
      </c>
      <c r="I3037" t="str">
        <v>R</v>
      </c>
      <c r="J3037" t="str">
        <v>Justin Timberlake</v>
      </c>
      <c r="K3037" t="str">
        <v>Brad Furman</v>
      </c>
      <c r="L3037">
        <v>3000</v>
      </c>
      <c r="M3037">
        <v>5706</v>
      </c>
      <c r="N3037">
        <v>65</v>
      </c>
      <c r="O3037">
        <v>0</v>
      </c>
      <c r="P3037">
        <v>5.6</v>
      </c>
      <c r="R3037" t="str">
        <v>Kabhi Alvida Naa Kehna</v>
      </c>
      <c r="S3037">
        <v>38811</v>
      </c>
      <c r="T3037">
        <v>2006</v>
      </c>
      <c r="U3037" t="str">
        <v>2000s</v>
      </c>
      <c r="V3037" t="str">
        <v>Color</v>
      </c>
      <c r="W3037" t="str">
        <v>Drama</v>
      </c>
      <c r="X3037" t="str">
        <v>Hindi</v>
      </c>
      <c r="Y3037" t="str">
        <v>India</v>
      </c>
      <c r="Z3037" t="str">
        <v>R</v>
      </c>
      <c r="AA3037" t="str">
        <v>Shah Rukh Khan</v>
      </c>
      <c r="AB3037" t="str">
        <v>Karan Johar</v>
      </c>
      <c r="AC3037">
        <v>8000</v>
      </c>
      <c r="AD3037">
        <v>10822</v>
      </c>
      <c r="AE3037">
        <v>160</v>
      </c>
      <c r="AF3037">
        <v>659</v>
      </c>
      <c r="AG3037">
        <v>6</v>
      </c>
      <c r="AH3037">
        <v>20</v>
      </c>
      <c r="AI3037">
        <v>193</v>
      </c>
      <c r="AJ3037">
        <v>3275443</v>
      </c>
    </row>
    <row r="3038" spans="1:36" x14ac:dyDescent="0.25">
      <c r="A3038" t="str">
        <v>Why Did I Get Married?</v>
      </c>
      <c r="B3038">
        <v>39346</v>
      </c>
      <c r="C3038">
        <v>2007</v>
      </c>
      <c r="D3038" t="str">
        <v>2000s</v>
      </c>
      <c r="E3038" t="str">
        <v>Color</v>
      </c>
      <c r="F3038" t="str">
        <v>Comedy</v>
      </c>
      <c r="G3038" t="str">
        <v>English</v>
      </c>
      <c r="H3038" t="str">
        <v>USA</v>
      </c>
      <c r="I3038" t="str">
        <v>PG-13</v>
      </c>
      <c r="J3038" t="str">
        <v>Michael Jai White</v>
      </c>
      <c r="K3038" t="str">
        <v>Tyler Perry</v>
      </c>
      <c r="L3038">
        <v>2000</v>
      </c>
      <c r="M3038">
        <v>6510</v>
      </c>
      <c r="N3038">
        <v>0</v>
      </c>
      <c r="O3038">
        <v>1000</v>
      </c>
      <c r="P3038">
        <v>5.6</v>
      </c>
      <c r="R3038" t="str">
        <v>Only the Strong</v>
      </c>
      <c r="S3038">
        <v>34072</v>
      </c>
      <c r="T3038">
        <v>1993</v>
      </c>
      <c r="U3038" t="str">
        <v>1990s</v>
      </c>
      <c r="V3038" t="str">
        <v>Color</v>
      </c>
      <c r="W3038" t="str">
        <v>Action</v>
      </c>
      <c r="X3038" t="str">
        <v>English</v>
      </c>
      <c r="Y3038" t="str">
        <v>USA</v>
      </c>
      <c r="Z3038" t="str">
        <v>PG-13</v>
      </c>
      <c r="AA3038" t="str">
        <v>Antoni Corone</v>
      </c>
      <c r="AB3038" t="str">
        <v>Sheldon Lettich</v>
      </c>
      <c r="AC3038">
        <v>97</v>
      </c>
      <c r="AD3038">
        <v>382</v>
      </c>
      <c r="AE3038">
        <v>23</v>
      </c>
      <c r="AF3038">
        <v>0</v>
      </c>
      <c r="AG3038">
        <v>6.7</v>
      </c>
      <c r="AH3038">
        <v>17</v>
      </c>
      <c r="AI3038">
        <v>99</v>
      </c>
      <c r="AJ3038">
        <v>3273588</v>
      </c>
    </row>
    <row r="3039" spans="1:36" x14ac:dyDescent="0.25">
      <c r="A3039" t="str">
        <v>Love Happens</v>
      </c>
      <c r="B3039">
        <v>39999</v>
      </c>
      <c r="C3039">
        <v>2009</v>
      </c>
      <c r="D3039" t="str">
        <v>2000s</v>
      </c>
      <c r="E3039" t="str">
        <v>Color</v>
      </c>
      <c r="F3039" t="str">
        <v>Drama</v>
      </c>
      <c r="G3039" t="str">
        <v>English</v>
      </c>
      <c r="H3039" t="str">
        <v>USA</v>
      </c>
      <c r="I3039" t="str">
        <v>PG-13</v>
      </c>
      <c r="J3039" t="str">
        <v>Judy Greer</v>
      </c>
      <c r="K3039" t="str">
        <v>Brandon Camp</v>
      </c>
      <c r="L3039">
        <v>2000</v>
      </c>
      <c r="M3039">
        <v>4947</v>
      </c>
      <c r="N3039">
        <v>7</v>
      </c>
      <c r="O3039">
        <v>0</v>
      </c>
      <c r="P3039">
        <v>5.6</v>
      </c>
      <c r="R3039" t="str">
        <v>The Fifth Estate</v>
      </c>
      <c r="S3039">
        <v>41356</v>
      </c>
      <c r="T3039">
        <v>2013</v>
      </c>
      <c r="U3039" t="str">
        <v>2010s</v>
      </c>
      <c r="V3039" t="str">
        <v>Color</v>
      </c>
      <c r="W3039" t="str">
        <v>Biography</v>
      </c>
      <c r="X3039" t="str">
        <v>English</v>
      </c>
      <c r="Y3039" t="str">
        <v>USA</v>
      </c>
      <c r="Z3039" t="str">
        <v>R</v>
      </c>
      <c r="AA3039" t="str">
        <v>Benedict Cumberbatch</v>
      </c>
      <c r="AB3039" t="str">
        <v>Bill Condon</v>
      </c>
      <c r="AC3039">
        <v>19000</v>
      </c>
      <c r="AD3039">
        <v>36337</v>
      </c>
      <c r="AE3039">
        <v>386</v>
      </c>
      <c r="AF3039">
        <v>11000</v>
      </c>
      <c r="AG3039">
        <v>6.2</v>
      </c>
      <c r="AH3039">
        <v>224</v>
      </c>
      <c r="AI3039">
        <v>128</v>
      </c>
      <c r="AJ3039">
        <v>3254172</v>
      </c>
    </row>
    <row r="3040" spans="1:36" x14ac:dyDescent="0.25">
      <c r="A3040" t="str">
        <v>Win a Date with Tad Hamilton!</v>
      </c>
      <c r="B3040">
        <v>38187</v>
      </c>
      <c r="C3040">
        <v>2004</v>
      </c>
      <c r="D3040" t="str">
        <v>2000s</v>
      </c>
      <c r="E3040" t="str">
        <v>Color</v>
      </c>
      <c r="F3040" t="str">
        <v>Comedy</v>
      </c>
      <c r="G3040" t="str">
        <v>English</v>
      </c>
      <c r="H3040" t="str">
        <v>USA</v>
      </c>
      <c r="I3040" t="str">
        <v>PG-13</v>
      </c>
      <c r="J3040" t="str">
        <v>Topher Grace</v>
      </c>
      <c r="K3040" t="str">
        <v>Robert Luketic</v>
      </c>
      <c r="L3040">
        <v>2000</v>
      </c>
      <c r="M3040">
        <v>4681</v>
      </c>
      <c r="N3040">
        <v>126</v>
      </c>
      <c r="O3040">
        <v>876</v>
      </c>
      <c r="P3040">
        <v>5.6</v>
      </c>
      <c r="R3040" t="str">
        <v>You Will Meet a Tall Dark Stranger</v>
      </c>
      <c r="S3040">
        <v>40347</v>
      </c>
      <c r="T3040">
        <v>2010</v>
      </c>
      <c r="U3040" t="str">
        <v>2010s</v>
      </c>
      <c r="V3040" t="str">
        <v>Color</v>
      </c>
      <c r="W3040" t="str">
        <v>Comedy</v>
      </c>
      <c r="X3040" t="str">
        <v>English</v>
      </c>
      <c r="Y3040" t="str">
        <v>USA</v>
      </c>
      <c r="Z3040" t="str">
        <v>R</v>
      </c>
      <c r="AA3040" t="str">
        <v>Anthony Hopkins</v>
      </c>
      <c r="AB3040" t="str">
        <v>Woody Allen</v>
      </c>
      <c r="AC3040">
        <v>12000</v>
      </c>
      <c r="AD3040">
        <v>19310</v>
      </c>
      <c r="AE3040">
        <v>11000</v>
      </c>
      <c r="AF3040">
        <v>0</v>
      </c>
      <c r="AG3040">
        <v>6.3</v>
      </c>
      <c r="AH3040">
        <v>223</v>
      </c>
      <c r="AI3040">
        <v>98</v>
      </c>
      <c r="AJ3040">
        <v>3247816</v>
      </c>
    </row>
    <row r="3041" spans="1:36" x14ac:dyDescent="0.25">
      <c r="A3041" t="str">
        <v>Legends of Oz: Dorothy's Return</v>
      </c>
      <c r="B3041">
        <v>41489</v>
      </c>
      <c r="C3041">
        <v>2013</v>
      </c>
      <c r="D3041" t="str">
        <v>2010s</v>
      </c>
      <c r="E3041" t="str">
        <v>Color</v>
      </c>
      <c r="F3041" t="str">
        <v>Adventure</v>
      </c>
      <c r="G3041" t="str">
        <v>English</v>
      </c>
      <c r="H3041" t="str">
        <v>USA</v>
      </c>
      <c r="I3041" t="str">
        <v>PG</v>
      </c>
      <c r="J3041" t="str">
        <v>Lea Michele</v>
      </c>
      <c r="K3041" t="str">
        <v>Will Finn</v>
      </c>
      <c r="L3041">
        <v>2000</v>
      </c>
      <c r="M3041">
        <v>6946</v>
      </c>
      <c r="N3041">
        <v>6</v>
      </c>
      <c r="O3041">
        <v>5000</v>
      </c>
      <c r="P3041">
        <v>5.6</v>
      </c>
      <c r="R3041" t="str">
        <v>Green Room</v>
      </c>
      <c r="S3041">
        <v>42230</v>
      </c>
      <c r="T3041">
        <v>2015</v>
      </c>
      <c r="U3041" t="str">
        <v>2010s</v>
      </c>
      <c r="V3041" t="str">
        <v>Color</v>
      </c>
      <c r="W3041" t="str">
        <v>Crime</v>
      </c>
      <c r="X3041" t="str">
        <v>English</v>
      </c>
      <c r="Y3041" t="str">
        <v>USA</v>
      </c>
      <c r="Z3041" t="str">
        <v>R</v>
      </c>
      <c r="AA3041" t="str">
        <v>Alia Shawkat</v>
      </c>
      <c r="AB3041" t="str">
        <v>Jeremy Saulnier</v>
      </c>
      <c r="AC3041">
        <v>727</v>
      </c>
      <c r="AD3041">
        <v>1836</v>
      </c>
      <c r="AE3041">
        <v>57</v>
      </c>
      <c r="AF3041">
        <v>10000</v>
      </c>
      <c r="AG3041">
        <v>7.1</v>
      </c>
      <c r="AH3041">
        <v>322</v>
      </c>
      <c r="AI3041">
        <v>95</v>
      </c>
      <c r="AJ3041">
        <v>3219029</v>
      </c>
    </row>
    <row r="3042" spans="1:36" x14ac:dyDescent="0.25">
      <c r="A3042" t="str">
        <v>Machete Kills</v>
      </c>
      <c r="B3042">
        <v>41474</v>
      </c>
      <c r="C3042">
        <v>2013</v>
      </c>
      <c r="D3042" t="str">
        <v>2010s</v>
      </c>
      <c r="E3042" t="str">
        <v>Color</v>
      </c>
      <c r="F3042" t="str">
        <v>Action</v>
      </c>
      <c r="G3042" t="str">
        <v>English</v>
      </c>
      <c r="H3042" t="str">
        <v>Russia</v>
      </c>
      <c r="I3042" t="str">
        <v>R</v>
      </c>
      <c r="J3042" t="str">
        <v>Alexa PenaVega</v>
      </c>
      <c r="K3042" t="str">
        <v>Robert Rodriguez</v>
      </c>
      <c r="L3042">
        <v>2000</v>
      </c>
      <c r="M3042">
        <v>2848</v>
      </c>
      <c r="N3042">
        <v>0</v>
      </c>
      <c r="O3042">
        <v>48000</v>
      </c>
      <c r="P3042">
        <v>5.6</v>
      </c>
      <c r="R3042" t="str">
        <v>Pi</v>
      </c>
      <c r="S3042">
        <v>36113</v>
      </c>
      <c r="T3042">
        <v>1998</v>
      </c>
      <c r="U3042" t="str">
        <v>1990s</v>
      </c>
      <c r="V3042" t="str">
        <v>Black and White</v>
      </c>
      <c r="W3042" t="str">
        <v>Drama</v>
      </c>
      <c r="X3042" t="str">
        <v>English</v>
      </c>
      <c r="Y3042" t="str">
        <v>USA</v>
      </c>
      <c r="Z3042" t="str">
        <v>R</v>
      </c>
      <c r="AA3042" t="str">
        <v>Mark Margolis</v>
      </c>
      <c r="AB3042" t="str">
        <v>Darren Aronofsky</v>
      </c>
      <c r="AC3042">
        <v>1000</v>
      </c>
      <c r="AD3042">
        <v>2065</v>
      </c>
      <c r="AE3042">
        <v>0</v>
      </c>
      <c r="AF3042">
        <v>24000</v>
      </c>
      <c r="AG3042">
        <v>7.5</v>
      </c>
      <c r="AH3042">
        <v>138</v>
      </c>
      <c r="AI3042">
        <v>84</v>
      </c>
      <c r="AJ3042">
        <v>3216970</v>
      </c>
    </row>
    <row r="3043" spans="1:36" x14ac:dyDescent="0.25">
      <c r="A3043" t="str">
        <v>What Planet Are You From?</v>
      </c>
      <c r="B3043">
        <v>36782</v>
      </c>
      <c r="C3043">
        <v>2000</v>
      </c>
      <c r="D3043" t="str">
        <v>2000s</v>
      </c>
      <c r="E3043" t="str">
        <v>Color</v>
      </c>
      <c r="F3043" t="str">
        <v>Comedy</v>
      </c>
      <c r="G3043" t="str">
        <v>English</v>
      </c>
      <c r="H3043" t="str">
        <v>USA</v>
      </c>
      <c r="I3043" t="str">
        <v>R</v>
      </c>
      <c r="J3043" t="str">
        <v>Judy Greer</v>
      </c>
      <c r="K3043" t="str">
        <v>Mike Nichols</v>
      </c>
      <c r="L3043">
        <v>2000</v>
      </c>
      <c r="M3043">
        <v>3954</v>
      </c>
      <c r="N3043">
        <v>0</v>
      </c>
      <c r="O3043">
        <v>255</v>
      </c>
      <c r="P3043">
        <v>5.6</v>
      </c>
      <c r="R3043" t="str">
        <v>Another Year</v>
      </c>
      <c r="S3043">
        <v>40446</v>
      </c>
      <c r="T3043">
        <v>2010</v>
      </c>
      <c r="U3043" t="str">
        <v>2010s</v>
      </c>
      <c r="V3043" t="str">
        <v>Color</v>
      </c>
      <c r="W3043" t="str">
        <v>Comedy</v>
      </c>
      <c r="X3043" t="str">
        <v>English</v>
      </c>
      <c r="Y3043" t="str">
        <v>UK</v>
      </c>
      <c r="Z3043" t="str">
        <v>PG-13</v>
      </c>
      <c r="AA3043" t="str">
        <v>Jim Broadbent</v>
      </c>
      <c r="AB3043" t="str">
        <v>Mike Leigh</v>
      </c>
      <c r="AC3043">
        <v>1000</v>
      </c>
      <c r="AD3043">
        <v>2265</v>
      </c>
      <c r="AE3043">
        <v>608</v>
      </c>
      <c r="AF3043">
        <v>0</v>
      </c>
      <c r="AG3043">
        <v>7.3</v>
      </c>
      <c r="AH3043">
        <v>248</v>
      </c>
      <c r="AI3043">
        <v>129</v>
      </c>
      <c r="AJ3043">
        <v>3205244</v>
      </c>
    </row>
    <row r="3044" spans="1:36" x14ac:dyDescent="0.25">
      <c r="A3044" t="str">
        <v>The Pink Panther</v>
      </c>
      <c r="B3044">
        <v>38876</v>
      </c>
      <c r="C3044">
        <v>2006</v>
      </c>
      <c r="D3044" t="str">
        <v>2000s</v>
      </c>
      <c r="E3044" t="str">
        <v>Color</v>
      </c>
      <c r="F3044" t="str">
        <v>Adventure</v>
      </c>
      <c r="G3044" t="str">
        <v>English</v>
      </c>
      <c r="H3044" t="str">
        <v>USA</v>
      </c>
      <c r="I3044" t="str">
        <v>PG</v>
      </c>
      <c r="J3044" t="str">
        <v>Roger Rees</v>
      </c>
      <c r="K3044" t="str">
        <v>Shawn Levy</v>
      </c>
      <c r="L3044">
        <v>1000</v>
      </c>
      <c r="M3044">
        <v>1267</v>
      </c>
      <c r="N3044">
        <v>189</v>
      </c>
      <c r="O3044">
        <v>0</v>
      </c>
      <c r="P3044">
        <v>5.6</v>
      </c>
      <c r="R3044" t="str">
        <v>Anything Else</v>
      </c>
      <c r="S3044">
        <v>37872</v>
      </c>
      <c r="T3044">
        <v>2003</v>
      </c>
      <c r="U3044" t="str">
        <v>2000s</v>
      </c>
      <c r="V3044" t="str">
        <v>Color</v>
      </c>
      <c r="W3044" t="str">
        <v>Comedy</v>
      </c>
      <c r="X3044" t="str">
        <v>English</v>
      </c>
      <c r="Y3044" t="str">
        <v>USA</v>
      </c>
      <c r="Z3044" t="str">
        <v>R</v>
      </c>
      <c r="AA3044" t="str">
        <v>Woody Allen</v>
      </c>
      <c r="AB3044" t="str">
        <v>Woody Allen</v>
      </c>
      <c r="AC3044">
        <v>11000</v>
      </c>
      <c r="AD3044">
        <v>14843</v>
      </c>
      <c r="AE3044">
        <v>11000</v>
      </c>
      <c r="AF3044">
        <v>827</v>
      </c>
      <c r="AG3044">
        <v>6.4</v>
      </c>
      <c r="AH3044">
        <v>128</v>
      </c>
      <c r="AI3044">
        <v>108</v>
      </c>
      <c r="AJ3044">
        <v>3203044</v>
      </c>
    </row>
    <row r="3045" spans="1:36" x14ac:dyDescent="0.25">
      <c r="A3045" t="str">
        <v>No Good Deed</v>
      </c>
      <c r="B3045">
        <v>41789</v>
      </c>
      <c r="C3045">
        <v>2014</v>
      </c>
      <c r="D3045" t="str">
        <v>2010s</v>
      </c>
      <c r="E3045" t="str">
        <v>Color</v>
      </c>
      <c r="F3045" t="str">
        <v>Crime</v>
      </c>
      <c r="G3045" t="str">
        <v>English</v>
      </c>
      <c r="H3045" t="str">
        <v>USA</v>
      </c>
      <c r="I3045" t="str">
        <v>PG-13</v>
      </c>
      <c r="J3045" t="str">
        <v>Leslie Bibb</v>
      </c>
      <c r="K3045" t="str">
        <v>Sam Miller</v>
      </c>
      <c r="L3045">
        <v>1000</v>
      </c>
      <c r="M3045">
        <v>2297</v>
      </c>
      <c r="N3045">
        <v>12</v>
      </c>
      <c r="O3045">
        <v>0</v>
      </c>
      <c r="P3045">
        <v>5.6</v>
      </c>
      <c r="R3045" t="str">
        <v>The Limey</v>
      </c>
      <c r="S3045">
        <v>36407</v>
      </c>
      <c r="T3045">
        <v>1999</v>
      </c>
      <c r="U3045" t="str">
        <v>1990s</v>
      </c>
      <c r="V3045" t="str">
        <v>Color</v>
      </c>
      <c r="W3045" t="str">
        <v>Crime</v>
      </c>
      <c r="X3045" t="str">
        <v>English</v>
      </c>
      <c r="Y3045" t="str">
        <v>USA</v>
      </c>
      <c r="Z3045" t="str">
        <v>R</v>
      </c>
      <c r="AA3045" t="str">
        <v>Peter Fonda</v>
      </c>
      <c r="AB3045" t="str">
        <v>Steven Soderbergh</v>
      </c>
      <c r="AC3045">
        <v>402</v>
      </c>
      <c r="AD3045">
        <v>1335</v>
      </c>
      <c r="AE3045">
        <v>0</v>
      </c>
      <c r="AF3045">
        <v>944</v>
      </c>
      <c r="AG3045">
        <v>7.1</v>
      </c>
      <c r="AH3045">
        <v>111</v>
      </c>
      <c r="AI3045">
        <v>89</v>
      </c>
      <c r="AJ3045">
        <v>3193102</v>
      </c>
    </row>
    <row r="3046" spans="1:36" x14ac:dyDescent="0.25">
      <c r="A3046" t="str">
        <v>40 Days and 40 Nights</v>
      </c>
      <c r="B3046">
        <v>37304</v>
      </c>
      <c r="C3046">
        <v>2002</v>
      </c>
      <c r="D3046" t="str">
        <v>2000s</v>
      </c>
      <c r="E3046" t="str">
        <v>Color</v>
      </c>
      <c r="F3046" t="str">
        <v>Comedy</v>
      </c>
      <c r="G3046" t="str">
        <v>English</v>
      </c>
      <c r="H3046" t="str">
        <v>USA</v>
      </c>
      <c r="I3046" t="str">
        <v>R</v>
      </c>
      <c r="J3046" t="str">
        <v>Emmanuelle Vaugier</v>
      </c>
      <c r="K3046" t="str">
        <v>Michael Lehmann</v>
      </c>
      <c r="L3046">
        <v>1000</v>
      </c>
      <c r="M3046">
        <v>3294</v>
      </c>
      <c r="N3046">
        <v>36</v>
      </c>
      <c r="O3046">
        <v>2000</v>
      </c>
      <c r="P3046">
        <v>5.6</v>
      </c>
      <c r="R3046" t="str">
        <v>Resurrecting the Champ</v>
      </c>
      <c r="S3046">
        <v>39357</v>
      </c>
      <c r="T3046">
        <v>2007</v>
      </c>
      <c r="U3046" t="str">
        <v>2000s</v>
      </c>
      <c r="V3046" t="str">
        <v>Color</v>
      </c>
      <c r="W3046" t="str">
        <v>Drama</v>
      </c>
      <c r="X3046" t="str">
        <v>English</v>
      </c>
      <c r="Y3046" t="str">
        <v>USA</v>
      </c>
      <c r="Z3046" t="str">
        <v>PG-13</v>
      </c>
      <c r="AA3046" t="str">
        <v>Harry Lennix</v>
      </c>
      <c r="AB3046" t="str">
        <v>Rod Lurie</v>
      </c>
      <c r="AC3046">
        <v>748</v>
      </c>
      <c r="AD3046">
        <v>2417</v>
      </c>
      <c r="AE3046">
        <v>37</v>
      </c>
      <c r="AF3046">
        <v>689</v>
      </c>
      <c r="AG3046">
        <v>6.8</v>
      </c>
      <c r="AH3046">
        <v>104</v>
      </c>
      <c r="AI3046">
        <v>112</v>
      </c>
      <c r="AJ3046">
        <v>3169424</v>
      </c>
    </row>
    <row r="3047" spans="1:36" x14ac:dyDescent="0.25">
      <c r="A3047" t="str">
        <v>Good Luck Chuck</v>
      </c>
      <c r="B3047">
        <v>39444</v>
      </c>
      <c r="C3047">
        <v>2007</v>
      </c>
      <c r="D3047" t="str">
        <v>2000s</v>
      </c>
      <c r="E3047" t="str">
        <v>Color</v>
      </c>
      <c r="F3047" t="str">
        <v>Comedy</v>
      </c>
      <c r="G3047" t="str">
        <v>English</v>
      </c>
      <c r="H3047" t="str">
        <v>USA</v>
      </c>
      <c r="I3047" t="str">
        <v>R</v>
      </c>
      <c r="J3047" t="str">
        <v>Dane Cook</v>
      </c>
      <c r="K3047" t="str">
        <v>Mark Helfrich</v>
      </c>
      <c r="L3047">
        <v>1000</v>
      </c>
      <c r="M3047">
        <v>2822</v>
      </c>
      <c r="N3047">
        <v>7</v>
      </c>
      <c r="O3047">
        <v>0</v>
      </c>
      <c r="P3047">
        <v>5.6</v>
      </c>
      <c r="R3047" t="str">
        <v>Clerks</v>
      </c>
      <c r="S3047">
        <v>34470</v>
      </c>
      <c r="T3047">
        <v>1994</v>
      </c>
      <c r="U3047" t="str">
        <v>1990s</v>
      </c>
      <c r="V3047" t="str">
        <v>Black and White</v>
      </c>
      <c r="W3047" t="str">
        <v>Comedy</v>
      </c>
      <c r="X3047" t="str">
        <v>English</v>
      </c>
      <c r="Y3047" t="str">
        <v>USA</v>
      </c>
      <c r="Z3047" t="str">
        <v>R</v>
      </c>
      <c r="AA3047" t="str">
        <v>Jason Mewes</v>
      </c>
      <c r="AB3047" t="str">
        <v>Kevin Smith</v>
      </c>
      <c r="AC3047">
        <v>898</v>
      </c>
      <c r="AD3047">
        <v>2103</v>
      </c>
      <c r="AE3047">
        <v>0</v>
      </c>
      <c r="AF3047">
        <v>0</v>
      </c>
      <c r="AG3047">
        <v>7.8</v>
      </c>
      <c r="AH3047">
        <v>136</v>
      </c>
      <c r="AI3047">
        <v>102</v>
      </c>
      <c r="AJ3047">
        <v>3151130</v>
      </c>
    </row>
    <row r="3048" spans="1:36" x14ac:dyDescent="0.25">
      <c r="A3048" t="str">
        <v>Lake Placid</v>
      </c>
      <c r="B3048">
        <v>36520</v>
      </c>
      <c r="C3048">
        <v>1999</v>
      </c>
      <c r="D3048" t="str">
        <v>1990s</v>
      </c>
      <c r="E3048" t="str">
        <v>Color</v>
      </c>
      <c r="F3048" t="str">
        <v>Action</v>
      </c>
      <c r="G3048" t="str">
        <v>English</v>
      </c>
      <c r="H3048" t="str">
        <v>USA</v>
      </c>
      <c r="I3048" t="str">
        <v>R</v>
      </c>
      <c r="J3048" t="str">
        <v>Oliver Platt</v>
      </c>
      <c r="K3048" t="str">
        <v>Steve Miner</v>
      </c>
      <c r="L3048">
        <v>1000</v>
      </c>
      <c r="M3048">
        <v>3313</v>
      </c>
      <c r="N3048">
        <v>49</v>
      </c>
      <c r="O3048">
        <v>2000</v>
      </c>
      <c r="P3048">
        <v>5.6</v>
      </c>
      <c r="R3048" t="str">
        <v>Two Lovers</v>
      </c>
      <c r="S3048">
        <v>39719</v>
      </c>
      <c r="T3048">
        <v>2008</v>
      </c>
      <c r="U3048" t="str">
        <v>2000s</v>
      </c>
      <c r="V3048" t="str">
        <v>Color</v>
      </c>
      <c r="W3048" t="str">
        <v>Drama</v>
      </c>
      <c r="X3048" t="str">
        <v>English</v>
      </c>
      <c r="Y3048" t="str">
        <v>USA</v>
      </c>
      <c r="Z3048" t="str">
        <v>R</v>
      </c>
      <c r="AA3048" t="str">
        <v>Isabella Rossellini</v>
      </c>
      <c r="AB3048" t="str">
        <v>James Gray</v>
      </c>
      <c r="AC3048">
        <v>812</v>
      </c>
      <c r="AD3048">
        <v>1540</v>
      </c>
      <c r="AE3048">
        <v>115</v>
      </c>
      <c r="AF3048">
        <v>0</v>
      </c>
      <c r="AG3048">
        <v>7.1</v>
      </c>
      <c r="AH3048">
        <v>190</v>
      </c>
      <c r="AI3048">
        <v>110</v>
      </c>
      <c r="AJ3048">
        <v>3148482</v>
      </c>
    </row>
    <row r="3049" spans="1:36" x14ac:dyDescent="0.25">
      <c r="A3049" t="str">
        <v>The Players Club</v>
      </c>
      <c r="B3049">
        <v>35995</v>
      </c>
      <c r="C3049">
        <v>1998</v>
      </c>
      <c r="D3049" t="str">
        <v>1990s</v>
      </c>
      <c r="E3049" t="str">
        <v>Color</v>
      </c>
      <c r="F3049" t="str">
        <v>Comedy</v>
      </c>
      <c r="G3049" t="str">
        <v>English</v>
      </c>
      <c r="H3049" t="str">
        <v>USA</v>
      </c>
      <c r="I3049" t="str">
        <v>R</v>
      </c>
      <c r="J3049" t="str">
        <v>Bernie Mac</v>
      </c>
      <c r="K3049" t="str">
        <v>Ice Cube</v>
      </c>
      <c r="L3049">
        <v>1000</v>
      </c>
      <c r="M3049">
        <v>2868</v>
      </c>
      <c r="N3049">
        <v>0</v>
      </c>
      <c r="O3049">
        <v>575</v>
      </c>
      <c r="P3049">
        <v>5.6</v>
      </c>
      <c r="R3049" t="str">
        <v>Maurice</v>
      </c>
      <c r="S3049">
        <v>31819</v>
      </c>
      <c r="T3049">
        <v>1987</v>
      </c>
      <c r="U3049" t="str">
        <v>1980s</v>
      </c>
      <c r="V3049" t="str">
        <v>Color</v>
      </c>
      <c r="W3049" t="str">
        <v>Drama</v>
      </c>
      <c r="X3049" t="str">
        <v>English</v>
      </c>
      <c r="Y3049" t="str">
        <v>UK</v>
      </c>
      <c r="Z3049" t="str">
        <v>R</v>
      </c>
      <c r="AA3049" t="str">
        <v>Rupert Graves</v>
      </c>
      <c r="AB3049" t="str">
        <v>James Ivory</v>
      </c>
      <c r="AC3049">
        <v>443</v>
      </c>
      <c r="AD3049">
        <v>1269</v>
      </c>
      <c r="AE3049">
        <v>133</v>
      </c>
      <c r="AF3049">
        <v>963</v>
      </c>
      <c r="AG3049">
        <v>7.8</v>
      </c>
      <c r="AH3049">
        <v>29</v>
      </c>
      <c r="AI3049">
        <v>140</v>
      </c>
      <c r="AJ3049">
        <v>3130592</v>
      </c>
    </row>
    <row r="3050" spans="1:36" x14ac:dyDescent="0.25">
      <c r="A3050" t="str">
        <v>Valiant</v>
      </c>
      <c r="B3050">
        <v>38527</v>
      </c>
      <c r="C3050">
        <v>2005</v>
      </c>
      <c r="D3050" t="str">
        <v>2000s</v>
      </c>
      <c r="E3050" t="str">
        <v>Color</v>
      </c>
      <c r="F3050" t="str">
        <v>Adventure</v>
      </c>
      <c r="G3050" t="str">
        <v>English</v>
      </c>
      <c r="H3050" t="str">
        <v>UK</v>
      </c>
      <c r="I3050" t="str">
        <v>G</v>
      </c>
      <c r="J3050" t="str">
        <v>Jim Broadbent</v>
      </c>
      <c r="K3050" t="str">
        <v>Gary Chapman</v>
      </c>
      <c r="L3050">
        <v>1000</v>
      </c>
      <c r="M3050">
        <v>1908</v>
      </c>
      <c r="N3050">
        <v>2</v>
      </c>
      <c r="O3050">
        <v>538</v>
      </c>
      <c r="P3050">
        <v>5.6</v>
      </c>
      <c r="R3050" t="str">
        <v>Boynton Beach Club</v>
      </c>
      <c r="S3050">
        <v>38457</v>
      </c>
      <c r="T3050">
        <v>2005</v>
      </c>
      <c r="U3050" t="str">
        <v>2000s</v>
      </c>
      <c r="V3050" t="str">
        <v>Color</v>
      </c>
      <c r="W3050" t="str">
        <v>Comedy</v>
      </c>
      <c r="X3050" t="str">
        <v>English</v>
      </c>
      <c r="Y3050" t="str">
        <v>USA</v>
      </c>
      <c r="Z3050" t="str">
        <v>R</v>
      </c>
      <c r="AA3050" t="str">
        <v>Dyan Cannon</v>
      </c>
      <c r="AB3050" t="str">
        <v>Susan Seidelman</v>
      </c>
      <c r="AC3050">
        <v>267</v>
      </c>
      <c r="AD3050">
        <v>1231</v>
      </c>
      <c r="AE3050">
        <v>39</v>
      </c>
      <c r="AF3050">
        <v>88</v>
      </c>
      <c r="AG3050">
        <v>6.5</v>
      </c>
      <c r="AH3050">
        <v>35</v>
      </c>
      <c r="AI3050">
        <v>105</v>
      </c>
      <c r="AJ3050">
        <v>3123749</v>
      </c>
    </row>
    <row r="3051" spans="1:36" x14ac:dyDescent="0.25">
      <c r="A3051" t="str">
        <v>Cutthroat Island</v>
      </c>
      <c r="B3051">
        <v>34853</v>
      </c>
      <c r="C3051">
        <v>1995</v>
      </c>
      <c r="D3051" t="str">
        <v>1990s</v>
      </c>
      <c r="E3051" t="str">
        <v>Color</v>
      </c>
      <c r="F3051" t="str">
        <v>Action</v>
      </c>
      <c r="G3051" t="str">
        <v>English</v>
      </c>
      <c r="H3051" t="str">
        <v>USA</v>
      </c>
      <c r="I3051" t="str">
        <v>PG-13</v>
      </c>
      <c r="J3051" t="str">
        <v>Christopher Masterson</v>
      </c>
      <c r="K3051" t="str">
        <v>Renny Harlin</v>
      </c>
      <c r="L3051">
        <v>1000</v>
      </c>
      <c r="M3051">
        <v>3611</v>
      </c>
      <c r="N3051">
        <v>212</v>
      </c>
      <c r="O3051">
        <v>1000</v>
      </c>
      <c r="P3051">
        <v>5.6</v>
      </c>
      <c r="R3051" t="str">
        <v>Soul Survivors</v>
      </c>
      <c r="S3051">
        <v>37122</v>
      </c>
      <c r="T3051">
        <v>2001</v>
      </c>
      <c r="U3051" t="str">
        <v>2000s</v>
      </c>
      <c r="V3051" t="str">
        <v>Color</v>
      </c>
      <c r="W3051" t="str">
        <v>Drama</v>
      </c>
      <c r="X3051" t="str">
        <v>English</v>
      </c>
      <c r="Y3051" t="str">
        <v>USA</v>
      </c>
      <c r="Z3051" t="str">
        <v>PG-13</v>
      </c>
      <c r="AA3051" t="str">
        <v>Melissa Sagemiller</v>
      </c>
      <c r="AB3051" t="str">
        <v>Stephen Carpenter</v>
      </c>
      <c r="AC3051">
        <v>159</v>
      </c>
      <c r="AD3051">
        <v>417</v>
      </c>
      <c r="AE3051">
        <v>12</v>
      </c>
      <c r="AF3051">
        <v>231</v>
      </c>
      <c r="AG3051">
        <v>3.9</v>
      </c>
      <c r="AH3051">
        <v>64</v>
      </c>
      <c r="AI3051">
        <v>84</v>
      </c>
      <c r="AJ3051">
        <v>3100650</v>
      </c>
    </row>
    <row r="3052" spans="1:36" x14ac:dyDescent="0.25">
      <c r="A3052" t="str">
        <v>Rugrats Go Wild</v>
      </c>
      <c r="B3052">
        <v>37798</v>
      </c>
      <c r="C3052">
        <v>2003</v>
      </c>
      <c r="D3052" t="str">
        <v>2000s</v>
      </c>
      <c r="E3052" t="str">
        <v>Color</v>
      </c>
      <c r="F3052" t="str">
        <v>Adventure</v>
      </c>
      <c r="G3052" t="str">
        <v>English</v>
      </c>
      <c r="H3052" t="str">
        <v>USA</v>
      </c>
      <c r="I3052" t="str">
        <v>PG</v>
      </c>
      <c r="J3052" t="str">
        <v>Elizabeth Daily</v>
      </c>
      <c r="K3052" t="str">
        <v>John Eng</v>
      </c>
      <c r="L3052">
        <v>971</v>
      </c>
      <c r="M3052">
        <v>3017</v>
      </c>
      <c r="N3052">
        <v>0</v>
      </c>
      <c r="O3052">
        <v>329</v>
      </c>
      <c r="P3052">
        <v>5.6</v>
      </c>
      <c r="R3052" t="str">
        <v>Rosewater</v>
      </c>
      <c r="S3052">
        <v>41828</v>
      </c>
      <c r="T3052">
        <v>2014</v>
      </c>
      <c r="U3052" t="str">
        <v>2010s</v>
      </c>
      <c r="V3052" t="str">
        <v>Color</v>
      </c>
      <c r="W3052" t="str">
        <v>Biography</v>
      </c>
      <c r="X3052" t="str">
        <v>English</v>
      </c>
      <c r="Y3052" t="str">
        <v>USA</v>
      </c>
      <c r="Z3052" t="str">
        <v>R</v>
      </c>
      <c r="AA3052" t="str">
        <v>Numan Acar</v>
      </c>
      <c r="AB3052" t="str">
        <v>Jon Stewart</v>
      </c>
      <c r="AC3052">
        <v>374</v>
      </c>
      <c r="AD3052">
        <v>1283</v>
      </c>
      <c r="AE3052">
        <v>593</v>
      </c>
      <c r="AF3052">
        <v>5000</v>
      </c>
      <c r="AG3052">
        <v>6.6</v>
      </c>
      <c r="AH3052">
        <v>129</v>
      </c>
      <c r="AI3052">
        <v>103</v>
      </c>
      <c r="AJ3052">
        <v>3093491</v>
      </c>
    </row>
    <row r="3053" spans="1:36" x14ac:dyDescent="0.25">
      <c r="A3053" t="str">
        <v>Enough</v>
      </c>
      <c r="B3053">
        <v>37325</v>
      </c>
      <c r="C3053">
        <v>2002</v>
      </c>
      <c r="D3053" t="str">
        <v>2000s</v>
      </c>
      <c r="E3053" t="str">
        <v>Color</v>
      </c>
      <c r="F3053" t="str">
        <v>Crime</v>
      </c>
      <c r="G3053" t="str">
        <v>English</v>
      </c>
      <c r="H3053" t="str">
        <v>USA</v>
      </c>
      <c r="I3053" t="str">
        <v>PG-13</v>
      </c>
      <c r="J3053" t="str">
        <v>Bill Cobbs</v>
      </c>
      <c r="K3053" t="str">
        <v>Michael Apted</v>
      </c>
      <c r="L3053">
        <v>970</v>
      </c>
      <c r="M3053">
        <v>3770</v>
      </c>
      <c r="N3053">
        <v>150</v>
      </c>
      <c r="O3053">
        <v>0</v>
      </c>
      <c r="P3053">
        <v>5.6</v>
      </c>
      <c r="R3053" t="str">
        <v>Synecdoche, New York</v>
      </c>
      <c r="S3053">
        <v>39781</v>
      </c>
      <c r="T3053">
        <v>2008</v>
      </c>
      <c r="U3053" t="str">
        <v>2000s</v>
      </c>
      <c r="V3053" t="str">
        <v>Color</v>
      </c>
      <c r="W3053" t="str">
        <v>Comedy</v>
      </c>
      <c r="X3053" t="str">
        <v>English</v>
      </c>
      <c r="Y3053" t="str">
        <v>USA</v>
      </c>
      <c r="Z3053" t="str">
        <v>R</v>
      </c>
      <c r="AA3053" t="str">
        <v>Philip Seymour Hoffman</v>
      </c>
      <c r="AB3053" t="str">
        <v>Charlie Kaufman</v>
      </c>
      <c r="AC3053">
        <v>22000</v>
      </c>
      <c r="AD3053">
        <v>24732</v>
      </c>
      <c r="AE3053">
        <v>0</v>
      </c>
      <c r="AF3053">
        <v>13000</v>
      </c>
      <c r="AG3053">
        <v>7.5</v>
      </c>
      <c r="AH3053">
        <v>245</v>
      </c>
      <c r="AI3053">
        <v>124</v>
      </c>
      <c r="AJ3053">
        <v>3081925</v>
      </c>
    </row>
    <row r="3054" spans="1:36" x14ac:dyDescent="0.25">
      <c r="A3054" t="str">
        <v>12 Rounds</v>
      </c>
      <c r="B3054">
        <v>40137</v>
      </c>
      <c r="C3054">
        <v>2009</v>
      </c>
      <c r="D3054" t="str">
        <v>2000s</v>
      </c>
      <c r="E3054" t="str">
        <v>Color</v>
      </c>
      <c r="F3054" t="str">
        <v>Action</v>
      </c>
      <c r="G3054" t="str">
        <v>English</v>
      </c>
      <c r="H3054" t="str">
        <v>USA</v>
      </c>
      <c r="I3054" t="str">
        <v>PG-13</v>
      </c>
      <c r="J3054" t="str">
        <v>Taylor Cole</v>
      </c>
      <c r="K3054" t="str">
        <v>Renny Harlin</v>
      </c>
      <c r="L3054">
        <v>969</v>
      </c>
      <c r="M3054">
        <v>2799</v>
      </c>
      <c r="N3054">
        <v>212</v>
      </c>
      <c r="O3054">
        <v>0</v>
      </c>
      <c r="P3054">
        <v>5.6</v>
      </c>
      <c r="R3054" t="str">
        <v>8 Women</v>
      </c>
      <c r="S3054">
        <v>37378</v>
      </c>
      <c r="T3054">
        <v>2002</v>
      </c>
      <c r="U3054" t="str">
        <v>2000s</v>
      </c>
      <c r="V3054" t="str">
        <v>Color</v>
      </c>
      <c r="W3054" t="str">
        <v>Comedy</v>
      </c>
      <c r="X3054" t="str">
        <v>French</v>
      </c>
      <c r="Y3054" t="str">
        <v>France</v>
      </c>
      <c r="Z3054" t="str">
        <v>R</v>
      </c>
      <c r="AA3054" t="str">
        <v>Catherine Deneuve</v>
      </c>
      <c r="AB3054" t="str">
        <v>FranÃ§ois Ozon</v>
      </c>
      <c r="AC3054">
        <v>963</v>
      </c>
      <c r="AD3054">
        <v>3543</v>
      </c>
      <c r="AE3054">
        <v>341</v>
      </c>
      <c r="AF3054">
        <v>0</v>
      </c>
      <c r="AG3054">
        <v>7.1</v>
      </c>
      <c r="AH3054">
        <v>128</v>
      </c>
      <c r="AI3054">
        <v>111</v>
      </c>
      <c r="AJ3054">
        <v>3076425</v>
      </c>
    </row>
    <row r="3055" spans="1:36" x14ac:dyDescent="0.25">
      <c r="A3055" t="str">
        <v>The FP</v>
      </c>
      <c r="B3055">
        <v>40612</v>
      </c>
      <c r="C3055">
        <v>2011</v>
      </c>
      <c r="D3055" t="str">
        <v>2010s</v>
      </c>
      <c r="E3055" t="str">
        <v>Color</v>
      </c>
      <c r="F3055" t="str">
        <v>Comedy</v>
      </c>
      <c r="G3055" t="str">
        <v>English</v>
      </c>
      <c r="H3055" t="str">
        <v>USA</v>
      </c>
      <c r="I3055" t="str">
        <v>R</v>
      </c>
      <c r="J3055" t="str">
        <v>Clifton Collins Jr.</v>
      </c>
      <c r="K3055" t="str">
        <v>Brandon Trost</v>
      </c>
      <c r="L3055">
        <v>968</v>
      </c>
      <c r="M3055">
        <v>2046</v>
      </c>
      <c r="N3055">
        <v>32</v>
      </c>
      <c r="O3055">
        <v>0</v>
      </c>
      <c r="P3055">
        <v>5.6</v>
      </c>
      <c r="R3055" t="str">
        <v>Chloe</v>
      </c>
      <c r="S3055">
        <v>39888</v>
      </c>
      <c r="T3055">
        <v>2009</v>
      </c>
      <c r="U3055" t="str">
        <v>2000s</v>
      </c>
      <c r="V3055" t="str">
        <v>Color</v>
      </c>
      <c r="W3055" t="str">
        <v>Drama</v>
      </c>
      <c r="X3055" t="str">
        <v>English</v>
      </c>
      <c r="Y3055" t="str">
        <v>USA</v>
      </c>
      <c r="Z3055" t="str">
        <v>R</v>
      </c>
      <c r="AA3055" t="str">
        <v>Liam Neeson</v>
      </c>
      <c r="AB3055" t="str">
        <v>Atom Egoyan</v>
      </c>
      <c r="AC3055">
        <v>14000</v>
      </c>
      <c r="AD3055">
        <v>14372</v>
      </c>
      <c r="AE3055">
        <v>460</v>
      </c>
      <c r="AF3055">
        <v>0</v>
      </c>
      <c r="AG3055">
        <v>6.3</v>
      </c>
      <c r="AH3055">
        <v>226</v>
      </c>
      <c r="AI3055">
        <v>96</v>
      </c>
      <c r="AJ3055">
        <v>3074838</v>
      </c>
    </row>
    <row r="3056" spans="1:36" x14ac:dyDescent="0.25">
      <c r="A3056" t="str">
        <v>Bright Lights, Big City</v>
      </c>
      <c r="B3056">
        <v>32284</v>
      </c>
      <c r="C3056">
        <v>1988</v>
      </c>
      <c r="D3056" t="str">
        <v>1980s</v>
      </c>
      <c r="E3056" t="str">
        <v>Color</v>
      </c>
      <c r="F3056" t="str">
        <v>Drama</v>
      </c>
      <c r="G3056" t="str">
        <v>English</v>
      </c>
      <c r="H3056" t="str">
        <v>USA</v>
      </c>
      <c r="I3056" t="str">
        <v>R</v>
      </c>
      <c r="J3056" t="str">
        <v>Dianne Wiest</v>
      </c>
      <c r="K3056" t="str">
        <v>James Bridges</v>
      </c>
      <c r="L3056">
        <v>967</v>
      </c>
      <c r="M3056">
        <v>3067</v>
      </c>
      <c r="N3056">
        <v>21</v>
      </c>
      <c r="O3056">
        <v>377</v>
      </c>
      <c r="P3056">
        <v>5.6</v>
      </c>
      <c r="R3056" t="str">
        <v>Blindness</v>
      </c>
      <c r="S3056">
        <v>39702</v>
      </c>
      <c r="T3056">
        <v>2008</v>
      </c>
      <c r="U3056" t="str">
        <v>2000s</v>
      </c>
      <c r="V3056" t="str">
        <v>Color</v>
      </c>
      <c r="W3056" t="str">
        <v>Drama</v>
      </c>
      <c r="X3056" t="str">
        <v>English</v>
      </c>
      <c r="Y3056" t="str">
        <v>Canada</v>
      </c>
      <c r="Z3056" t="str">
        <v>R</v>
      </c>
      <c r="AA3056" t="str">
        <v>Don McKellar</v>
      </c>
      <c r="AB3056" t="str">
        <v>Fernando Meirelles</v>
      </c>
      <c r="AC3056">
        <v>45</v>
      </c>
      <c r="AD3056">
        <v>142</v>
      </c>
      <c r="AE3056">
        <v>353</v>
      </c>
      <c r="AF3056">
        <v>0</v>
      </c>
      <c r="AG3056">
        <v>6.6</v>
      </c>
      <c r="AH3056">
        <v>229</v>
      </c>
      <c r="AI3056">
        <v>121</v>
      </c>
      <c r="AJ3056">
        <v>3073392</v>
      </c>
    </row>
    <row r="3057" spans="1:36" x14ac:dyDescent="0.25">
      <c r="A3057" t="str">
        <v>Imagine That</v>
      </c>
      <c r="B3057">
        <v>40166</v>
      </c>
      <c r="C3057">
        <v>2009</v>
      </c>
      <c r="D3057" t="str">
        <v>2000s</v>
      </c>
      <c r="E3057" t="str">
        <v>Color</v>
      </c>
      <c r="F3057" t="str">
        <v>Comedy</v>
      </c>
      <c r="G3057" t="str">
        <v>English</v>
      </c>
      <c r="H3057" t="str">
        <v>USA</v>
      </c>
      <c r="I3057" t="str">
        <v>PG</v>
      </c>
      <c r="J3057" t="str">
        <v>Stephen Root</v>
      </c>
      <c r="K3057" t="str">
        <v>Karey Kirkpatrick</v>
      </c>
      <c r="L3057">
        <v>939</v>
      </c>
      <c r="M3057">
        <v>3742</v>
      </c>
      <c r="N3057">
        <v>11</v>
      </c>
      <c r="O3057">
        <v>610</v>
      </c>
      <c r="P3057">
        <v>5.6</v>
      </c>
      <c r="R3057" t="str">
        <v>Jawbreaker</v>
      </c>
      <c r="S3057">
        <v>36340</v>
      </c>
      <c r="T3057">
        <v>1999</v>
      </c>
      <c r="U3057" t="str">
        <v>1990s</v>
      </c>
      <c r="V3057" t="str">
        <v>Color</v>
      </c>
      <c r="W3057" t="str">
        <v>Comedy</v>
      </c>
      <c r="X3057" t="str">
        <v>English</v>
      </c>
      <c r="Y3057" t="str">
        <v>USA</v>
      </c>
      <c r="Z3057" t="str">
        <v>R</v>
      </c>
      <c r="AA3057" t="str">
        <v>Julie Benz</v>
      </c>
      <c r="AB3057" t="str">
        <v>Darren Stein</v>
      </c>
      <c r="AC3057">
        <v>3000</v>
      </c>
      <c r="AD3057">
        <v>9555</v>
      </c>
      <c r="AE3057">
        <v>18</v>
      </c>
      <c r="AF3057">
        <v>0</v>
      </c>
      <c r="AG3057">
        <v>5.4</v>
      </c>
      <c r="AH3057">
        <v>49</v>
      </c>
      <c r="AI3057">
        <v>87</v>
      </c>
      <c r="AJ3057">
        <v>3071947</v>
      </c>
    </row>
    <row r="3058" spans="1:36" x14ac:dyDescent="0.25">
      <c r="A3058" t="str">
        <v>The Banger Sisters</v>
      </c>
      <c r="B3058">
        <v>37432</v>
      </c>
      <c r="C3058">
        <v>2002</v>
      </c>
      <c r="D3058" t="str">
        <v>2000s</v>
      </c>
      <c r="E3058" t="str">
        <v>Color</v>
      </c>
      <c r="F3058" t="str">
        <v>Comedy</v>
      </c>
      <c r="G3058" t="str">
        <v>English</v>
      </c>
      <c r="H3058" t="str">
        <v>USA</v>
      </c>
      <c r="I3058" t="str">
        <v>R</v>
      </c>
      <c r="J3058" t="str">
        <v>Erika Christensen</v>
      </c>
      <c r="K3058" t="str">
        <v>Bob Dolman</v>
      </c>
      <c r="L3058">
        <v>931</v>
      </c>
      <c r="M3058">
        <v>1917</v>
      </c>
      <c r="N3058">
        <v>7</v>
      </c>
      <c r="O3058">
        <v>744</v>
      </c>
      <c r="P3058">
        <v>5.6</v>
      </c>
      <c r="R3058" t="str">
        <v>Sunshine State</v>
      </c>
      <c r="S3058">
        <v>37302</v>
      </c>
      <c r="T3058">
        <v>2002</v>
      </c>
      <c r="U3058" t="str">
        <v>2000s</v>
      </c>
      <c r="V3058" t="str">
        <v>Color</v>
      </c>
      <c r="W3058" t="str">
        <v>Drama</v>
      </c>
      <c r="X3058" t="str">
        <v>English</v>
      </c>
      <c r="Y3058" t="str">
        <v>USA</v>
      </c>
      <c r="Z3058" t="str">
        <v>PG-13</v>
      </c>
      <c r="AA3058" t="str">
        <v>Miguel Ferrer</v>
      </c>
      <c r="AB3058" t="str">
        <v>John Sayles</v>
      </c>
      <c r="AC3058">
        <v>688</v>
      </c>
      <c r="AD3058">
        <v>2584</v>
      </c>
      <c r="AE3058">
        <v>407</v>
      </c>
      <c r="AF3058">
        <v>160</v>
      </c>
      <c r="AG3058">
        <v>6.9</v>
      </c>
      <c r="AH3058">
        <v>68</v>
      </c>
      <c r="AI3058">
        <v>141</v>
      </c>
      <c r="AJ3058">
        <v>3064356</v>
      </c>
    </row>
    <row r="3059" spans="1:36" x14ac:dyDescent="0.25">
      <c r="A3059" t="str">
        <v>Diary of a Mad Black Woman</v>
      </c>
      <c r="B3059">
        <v>38650</v>
      </c>
      <c r="C3059">
        <v>2005</v>
      </c>
      <c r="D3059" t="str">
        <v>2000s</v>
      </c>
      <c r="E3059" t="str">
        <v>Color</v>
      </c>
      <c r="F3059" t="str">
        <v>Comedy</v>
      </c>
      <c r="G3059" t="str">
        <v>English</v>
      </c>
      <c r="H3059" t="str">
        <v>USA</v>
      </c>
      <c r="I3059" t="str">
        <v>PG-13</v>
      </c>
      <c r="J3059" t="str">
        <v>Cicely Tyson</v>
      </c>
      <c r="K3059" t="str">
        <v>Darren Grant</v>
      </c>
      <c r="L3059">
        <v>907</v>
      </c>
      <c r="M3059">
        <v>2723</v>
      </c>
      <c r="N3059">
        <v>0</v>
      </c>
      <c r="O3059">
        <v>0</v>
      </c>
      <c r="P3059">
        <v>5.6</v>
      </c>
      <c r="R3059" t="str">
        <v>Malone</v>
      </c>
      <c r="S3059">
        <v>31823</v>
      </c>
      <c r="T3059">
        <v>1987</v>
      </c>
      <c r="U3059" t="str">
        <v>1980s</v>
      </c>
      <c r="V3059" t="str">
        <v>Color</v>
      </c>
      <c r="W3059" t="str">
        <v>Action</v>
      </c>
      <c r="X3059" t="str">
        <v>English</v>
      </c>
      <c r="Y3059" t="str">
        <v>USA</v>
      </c>
      <c r="Z3059" t="str">
        <v>R</v>
      </c>
      <c r="AA3059" t="str">
        <v>Cliff Robertson</v>
      </c>
      <c r="AB3059" t="str">
        <v>Harley Cokeliss</v>
      </c>
      <c r="AC3059">
        <v>754</v>
      </c>
      <c r="AD3059">
        <v>1891</v>
      </c>
      <c r="AE3059">
        <v>4</v>
      </c>
      <c r="AF3059">
        <v>208</v>
      </c>
      <c r="AG3059">
        <v>5.6</v>
      </c>
      <c r="AH3059">
        <v>27</v>
      </c>
      <c r="AI3059">
        <v>92</v>
      </c>
      <c r="AJ3059">
        <v>3060858</v>
      </c>
    </row>
    <row r="3060" spans="1:36" x14ac:dyDescent="0.25">
      <c r="A3060" t="str">
        <v>The Box</v>
      </c>
      <c r="B3060">
        <v>40057</v>
      </c>
      <c r="C3060">
        <v>2009</v>
      </c>
      <c r="D3060" t="str">
        <v>2000s</v>
      </c>
      <c r="E3060" t="str">
        <v>Color</v>
      </c>
      <c r="F3060" t="str">
        <v>Drama</v>
      </c>
      <c r="G3060" t="str">
        <v>English</v>
      </c>
      <c r="H3060" t="str">
        <v>USA</v>
      </c>
      <c r="I3060" t="str">
        <v>PG-13</v>
      </c>
      <c r="J3060" t="str">
        <v>Frank Langella</v>
      </c>
      <c r="K3060" t="str">
        <v>Richard Kelly</v>
      </c>
      <c r="L3060">
        <v>902</v>
      </c>
      <c r="M3060">
        <v>2466</v>
      </c>
      <c r="N3060">
        <v>219</v>
      </c>
      <c r="O3060">
        <v>0</v>
      </c>
      <c r="P3060">
        <v>5.6</v>
      </c>
      <c r="R3060" t="str">
        <v>The Widow of Saint-Pierre</v>
      </c>
      <c r="S3060">
        <v>36619</v>
      </c>
      <c r="T3060">
        <v>2000</v>
      </c>
      <c r="U3060" t="str">
        <v>2000s</v>
      </c>
      <c r="V3060" t="str">
        <v>Color</v>
      </c>
      <c r="W3060" t="str">
        <v>Drama</v>
      </c>
      <c r="X3060" t="str">
        <v>French</v>
      </c>
      <c r="Y3060" t="str">
        <v>France</v>
      </c>
      <c r="Z3060" t="str">
        <v>R</v>
      </c>
      <c r="AA3060" t="str">
        <v>Emir Kusturica</v>
      </c>
      <c r="AB3060" t="str">
        <v>Patrice Leconte</v>
      </c>
      <c r="AC3060">
        <v>2000</v>
      </c>
      <c r="AD3060">
        <v>2389</v>
      </c>
      <c r="AE3060">
        <v>83</v>
      </c>
      <c r="AF3060">
        <v>186</v>
      </c>
      <c r="AG3060">
        <v>7.3</v>
      </c>
      <c r="AH3060">
        <v>61</v>
      </c>
      <c r="AI3060">
        <v>112</v>
      </c>
      <c r="AJ3060">
        <v>3058380</v>
      </c>
    </row>
    <row r="3061" spans="1:36" x14ac:dyDescent="0.25">
      <c r="A3061" t="str">
        <v>AVP: Alien vs. Predator</v>
      </c>
      <c r="B3061">
        <v>38102</v>
      </c>
      <c r="C3061">
        <v>2004</v>
      </c>
      <c r="D3061" t="str">
        <v>2000s</v>
      </c>
      <c r="E3061" t="str">
        <v>Color</v>
      </c>
      <c r="F3061" t="str">
        <v>Action</v>
      </c>
      <c r="G3061" t="str">
        <v>English</v>
      </c>
      <c r="H3061" t="str">
        <v>USA</v>
      </c>
      <c r="I3061" t="str">
        <v>PG-13</v>
      </c>
      <c r="J3061" t="str">
        <v>Sanaa Lathan</v>
      </c>
      <c r="K3061" t="str">
        <v>Paul W.S. Anderson</v>
      </c>
      <c r="L3061">
        <v>886</v>
      </c>
      <c r="M3061">
        <v>3222</v>
      </c>
      <c r="N3061">
        <v>545</v>
      </c>
      <c r="O3061">
        <v>0</v>
      </c>
      <c r="P3061">
        <v>5.6</v>
      </c>
      <c r="R3061" t="str">
        <v>Songcatcher</v>
      </c>
      <c r="S3061">
        <v>36780</v>
      </c>
      <c r="T3061">
        <v>2000</v>
      </c>
      <c r="U3061" t="str">
        <v>2000s</v>
      </c>
      <c r="V3061" t="str">
        <v>Color</v>
      </c>
      <c r="W3061" t="str">
        <v>Drama</v>
      </c>
      <c r="X3061" t="str">
        <v>English</v>
      </c>
      <c r="Y3061" t="str">
        <v>USA</v>
      </c>
      <c r="Z3061" t="str">
        <v>PG-13</v>
      </c>
      <c r="AA3061" t="str">
        <v>Aidan Quinn</v>
      </c>
      <c r="AB3061" t="str">
        <v>Maggie Greenwald</v>
      </c>
      <c r="AC3061">
        <v>767</v>
      </c>
      <c r="AD3061">
        <v>2187</v>
      </c>
      <c r="AE3061">
        <v>9</v>
      </c>
      <c r="AF3061">
        <v>0</v>
      </c>
      <c r="AG3061">
        <v>7.3</v>
      </c>
      <c r="AH3061">
        <v>39</v>
      </c>
      <c r="AI3061">
        <v>109</v>
      </c>
      <c r="AJ3061">
        <v>3050934</v>
      </c>
    </row>
    <row r="3062" spans="1:36" x14ac:dyDescent="0.25">
      <c r="A3062" t="str">
        <v>House on Haunted Hill</v>
      </c>
      <c r="B3062">
        <v>36249</v>
      </c>
      <c r="C3062">
        <v>1999</v>
      </c>
      <c r="D3062" t="str">
        <v>1990s</v>
      </c>
      <c r="E3062" t="str">
        <v>Color</v>
      </c>
      <c r="F3062" t="str">
        <v>Horror</v>
      </c>
      <c r="G3062" t="str">
        <v>English</v>
      </c>
      <c r="H3062" t="str">
        <v>USA</v>
      </c>
      <c r="I3062" t="str">
        <v>R</v>
      </c>
      <c r="J3062" t="str">
        <v>Jeffrey Combs</v>
      </c>
      <c r="K3062" t="str">
        <v>William Malone</v>
      </c>
      <c r="L3062">
        <v>885</v>
      </c>
      <c r="M3062">
        <v>2872</v>
      </c>
      <c r="N3062">
        <v>37</v>
      </c>
      <c r="O3062">
        <v>0</v>
      </c>
      <c r="P3062">
        <v>5.6</v>
      </c>
      <c r="R3062" t="str">
        <v>Heavenly Creatures</v>
      </c>
      <c r="S3062">
        <v>34502</v>
      </c>
      <c r="T3062">
        <v>1994</v>
      </c>
      <c r="U3062" t="str">
        <v>1990s</v>
      </c>
      <c r="V3062" t="str">
        <v>Color</v>
      </c>
      <c r="W3062" t="str">
        <v>Biography</v>
      </c>
      <c r="X3062" t="str">
        <v>English</v>
      </c>
      <c r="Y3062" t="str">
        <v>New Zealand</v>
      </c>
      <c r="Z3062" t="str">
        <v>R</v>
      </c>
      <c r="AA3062" t="str">
        <v>Kate Winslet</v>
      </c>
      <c r="AB3062" t="str">
        <v>Peter Jackson</v>
      </c>
      <c r="AC3062">
        <v>14000</v>
      </c>
      <c r="AD3062">
        <v>14574</v>
      </c>
      <c r="AE3062">
        <v>0</v>
      </c>
      <c r="AF3062">
        <v>0</v>
      </c>
      <c r="AG3062">
        <v>7.4</v>
      </c>
      <c r="AH3062">
        <v>93</v>
      </c>
      <c r="AI3062">
        <v>108</v>
      </c>
      <c r="AJ3062">
        <v>3049135</v>
      </c>
    </row>
    <row r="3063" spans="1:36" x14ac:dyDescent="0.25">
      <c r="A3063" t="str">
        <v>Club Dread</v>
      </c>
      <c r="B3063">
        <v>38217</v>
      </c>
      <c r="C3063">
        <v>2004</v>
      </c>
      <c r="D3063" t="str">
        <v>2000s</v>
      </c>
      <c r="E3063" t="str">
        <v>Color</v>
      </c>
      <c r="F3063" t="str">
        <v>Comedy</v>
      </c>
      <c r="G3063" t="str">
        <v>English</v>
      </c>
      <c r="H3063" t="str">
        <v>USA</v>
      </c>
      <c r="I3063" t="str">
        <v>R</v>
      </c>
      <c r="J3063" t="str">
        <v>Brittany Daniel</v>
      </c>
      <c r="K3063" t="str">
        <v>Jay Chandrasekhar</v>
      </c>
      <c r="L3063">
        <v>861</v>
      </c>
      <c r="M3063">
        <v>3306</v>
      </c>
      <c r="N3063">
        <v>422</v>
      </c>
      <c r="O3063">
        <v>713</v>
      </c>
      <c r="P3063">
        <v>5.6</v>
      </c>
      <c r="R3063" t="str">
        <v>Jab Tak Hai Jaan</v>
      </c>
      <c r="S3063">
        <v>41023</v>
      </c>
      <c r="T3063">
        <v>2012</v>
      </c>
      <c r="U3063" t="str">
        <v>2010s</v>
      </c>
      <c r="V3063" t="str">
        <v>Color</v>
      </c>
      <c r="W3063" t="str">
        <v>Drama</v>
      </c>
      <c r="X3063" t="str">
        <v>Hindi</v>
      </c>
      <c r="Y3063" t="str">
        <v>India</v>
      </c>
      <c r="Z3063" t="str">
        <v>Not Rated</v>
      </c>
      <c r="AA3063" t="str">
        <v>Shah Rukh Khan</v>
      </c>
      <c r="AB3063" t="str">
        <v>Yash Chopra</v>
      </c>
      <c r="AC3063">
        <v>8000</v>
      </c>
      <c r="AD3063">
        <v>13762</v>
      </c>
      <c r="AE3063">
        <v>147</v>
      </c>
      <c r="AF3063">
        <v>12000</v>
      </c>
      <c r="AG3063">
        <v>6.9</v>
      </c>
      <c r="AH3063">
        <v>50</v>
      </c>
      <c r="AI3063">
        <v>176</v>
      </c>
      <c r="AJ3063">
        <v>3047539</v>
      </c>
    </row>
    <row r="3064" spans="1:36" x14ac:dyDescent="0.25">
      <c r="A3064" t="str">
        <v>Snakes on a Plane</v>
      </c>
      <c r="B3064">
        <v>38858</v>
      </c>
      <c r="C3064">
        <v>2006</v>
      </c>
      <c r="D3064" t="str">
        <v>2000s</v>
      </c>
      <c r="E3064" t="str">
        <v>Color</v>
      </c>
      <c r="F3064" t="str">
        <v>Action</v>
      </c>
      <c r="G3064" t="str">
        <v>English</v>
      </c>
      <c r="H3064" t="str">
        <v>Germany</v>
      </c>
      <c r="I3064" t="str">
        <v>R</v>
      </c>
      <c r="J3064" t="str">
        <v>Lin Shaye</v>
      </c>
      <c r="K3064" t="str">
        <v>David R. Ellis</v>
      </c>
      <c r="L3064">
        <v>852</v>
      </c>
      <c r="M3064">
        <v>2604</v>
      </c>
      <c r="N3064">
        <v>160</v>
      </c>
      <c r="O3064">
        <v>4000</v>
      </c>
      <c r="P3064">
        <v>5.6</v>
      </c>
      <c r="R3064" t="str">
        <v>The House of Mirth</v>
      </c>
      <c r="S3064">
        <v>36545</v>
      </c>
      <c r="T3064">
        <v>2000</v>
      </c>
      <c r="U3064" t="str">
        <v>2000s</v>
      </c>
      <c r="V3064" t="str">
        <v>Color</v>
      </c>
      <c r="W3064" t="str">
        <v>Drama</v>
      </c>
      <c r="X3064" t="str">
        <v>English</v>
      </c>
      <c r="Y3064" t="str">
        <v>UK</v>
      </c>
      <c r="Z3064" t="str">
        <v>PG</v>
      </c>
      <c r="AA3064" t="str">
        <v>Eric Stoltz</v>
      </c>
      <c r="AB3064" t="str">
        <v>Terence Davies</v>
      </c>
      <c r="AC3064">
        <v>902</v>
      </c>
      <c r="AD3064">
        <v>2735</v>
      </c>
      <c r="AE3064">
        <v>25</v>
      </c>
      <c r="AF3064">
        <v>345</v>
      </c>
      <c r="AG3064">
        <v>7.1</v>
      </c>
      <c r="AH3064">
        <v>96</v>
      </c>
      <c r="AI3064">
        <v>135</v>
      </c>
      <c r="AJ3064">
        <v>3041803</v>
      </c>
    </row>
    <row r="3065" spans="1:36" x14ac:dyDescent="0.25">
      <c r="A3065" t="str">
        <v>The Nutty Professor</v>
      </c>
      <c r="B3065">
        <v>35322</v>
      </c>
      <c r="C3065">
        <v>1996</v>
      </c>
      <c r="D3065" t="str">
        <v>1990s</v>
      </c>
      <c r="E3065" t="str">
        <v>Color</v>
      </c>
      <c r="F3065" t="str">
        <v>Comedy</v>
      </c>
      <c r="G3065" t="str">
        <v>English</v>
      </c>
      <c r="H3065" t="str">
        <v>USA</v>
      </c>
      <c r="I3065" t="str">
        <v>PG-13</v>
      </c>
      <c r="J3065" t="str">
        <v>Jada Pinkett Smith</v>
      </c>
      <c r="K3065" t="str">
        <v>Tom Shadyac</v>
      </c>
      <c r="L3065">
        <v>851</v>
      </c>
      <c r="M3065">
        <v>3155</v>
      </c>
      <c r="N3065">
        <v>293</v>
      </c>
      <c r="O3065">
        <v>960</v>
      </c>
      <c r="P3065">
        <v>5.6</v>
      </c>
      <c r="R3065" t="str">
        <v>The Guru</v>
      </c>
      <c r="S3065">
        <v>37386</v>
      </c>
      <c r="T3065">
        <v>2002</v>
      </c>
      <c r="U3065" t="str">
        <v>2000s</v>
      </c>
      <c r="V3065" t="str">
        <v>Color</v>
      </c>
      <c r="W3065" t="str">
        <v>Comedy</v>
      </c>
      <c r="X3065" t="str">
        <v>English</v>
      </c>
      <c r="Y3065" t="str">
        <v>UK</v>
      </c>
      <c r="Z3065" t="str">
        <v>R</v>
      </c>
      <c r="AA3065" t="str">
        <v>Michael McKean</v>
      </c>
      <c r="AB3065" t="str">
        <v>Daisy von Scherler Mayer</v>
      </c>
      <c r="AC3065">
        <v>658</v>
      </c>
      <c r="AD3065">
        <v>1559</v>
      </c>
      <c r="AE3065">
        <v>18</v>
      </c>
      <c r="AF3065">
        <v>550</v>
      </c>
      <c r="AG3065">
        <v>5.4</v>
      </c>
      <c r="AH3065">
        <v>70</v>
      </c>
      <c r="AI3065">
        <v>94</v>
      </c>
      <c r="AJ3065">
        <v>3034181</v>
      </c>
    </row>
    <row r="3066" spans="1:36" x14ac:dyDescent="0.25">
      <c r="A3066" t="str">
        <v>I Dreamed of Africa</v>
      </c>
      <c r="B3066">
        <v>36792</v>
      </c>
      <c r="C3066">
        <v>2000</v>
      </c>
      <c r="D3066" t="str">
        <v>2000s</v>
      </c>
      <c r="E3066" t="str">
        <v>Color</v>
      </c>
      <c r="F3066" t="str">
        <v>Adventure</v>
      </c>
      <c r="G3066" t="str">
        <v>English</v>
      </c>
      <c r="H3066" t="str">
        <v>USA</v>
      </c>
      <c r="I3066" t="str">
        <v>PG-13</v>
      </c>
      <c r="J3066" t="str">
        <v>Liam Aiken</v>
      </c>
      <c r="K3066" t="str">
        <v>Hugh Hudson</v>
      </c>
      <c r="L3066">
        <v>818</v>
      </c>
      <c r="M3066">
        <v>1778</v>
      </c>
      <c r="N3066">
        <v>46</v>
      </c>
      <c r="O3066">
        <v>314</v>
      </c>
      <c r="P3066">
        <v>5.6</v>
      </c>
      <c r="R3066" t="str">
        <v>Melancholia</v>
      </c>
      <c r="S3066">
        <v>40780</v>
      </c>
      <c r="T3066">
        <v>2011</v>
      </c>
      <c r="U3066" t="str">
        <v>2010s</v>
      </c>
      <c r="V3066" t="str">
        <v>Color</v>
      </c>
      <c r="W3066" t="str">
        <v>Drama</v>
      </c>
      <c r="X3066" t="str">
        <v>English</v>
      </c>
      <c r="Y3066" t="str">
        <v>Denmark</v>
      </c>
      <c r="Z3066" t="str">
        <v>R</v>
      </c>
      <c r="AA3066" t="str">
        <v>Alexander SkarsgÃ¥rd</v>
      </c>
      <c r="AB3066" t="str">
        <v>Lars von Trier</v>
      </c>
      <c r="AC3066">
        <v>10000</v>
      </c>
      <c r="AD3066">
        <v>15835</v>
      </c>
      <c r="AE3066">
        <v>3000</v>
      </c>
      <c r="AF3066">
        <v>50000</v>
      </c>
      <c r="AG3066">
        <v>7.1</v>
      </c>
      <c r="AH3066">
        <v>439</v>
      </c>
      <c r="AI3066">
        <v>130</v>
      </c>
      <c r="AJ3066">
        <v>3029870</v>
      </c>
    </row>
    <row r="3067" spans="1:36" x14ac:dyDescent="0.25">
      <c r="A3067" t="str">
        <v>Coyote Ugly</v>
      </c>
      <c r="B3067">
        <v>36871</v>
      </c>
      <c r="C3067">
        <v>2000</v>
      </c>
      <c r="D3067" t="str">
        <v>2000s</v>
      </c>
      <c r="E3067" t="str">
        <v>Color</v>
      </c>
      <c r="F3067" t="str">
        <v>Comedy</v>
      </c>
      <c r="G3067" t="str">
        <v>English</v>
      </c>
      <c r="H3067" t="str">
        <v>USA</v>
      </c>
      <c r="I3067" t="str">
        <v>PG-13</v>
      </c>
      <c r="J3067" t="str">
        <v>Adam Garcia</v>
      </c>
      <c r="K3067" t="str">
        <v>David McNally</v>
      </c>
      <c r="L3067">
        <v>811</v>
      </c>
      <c r="M3067">
        <v>3106</v>
      </c>
      <c r="N3067">
        <v>18</v>
      </c>
      <c r="O3067">
        <v>0</v>
      </c>
      <c r="P3067">
        <v>5.6</v>
      </c>
      <c r="R3067" t="str">
        <v>Hedwig and the Angry Inch</v>
      </c>
      <c r="S3067">
        <v>37193</v>
      </c>
      <c r="T3067">
        <v>2001</v>
      </c>
      <c r="U3067" t="str">
        <v>2000s</v>
      </c>
      <c r="V3067" t="str">
        <v>Color</v>
      </c>
      <c r="W3067" t="str">
        <v>Comedy</v>
      </c>
      <c r="X3067" t="str">
        <v>English</v>
      </c>
      <c r="Y3067" t="str">
        <v>USA</v>
      </c>
      <c r="Z3067" t="str">
        <v>R</v>
      </c>
      <c r="AA3067" t="str">
        <v>John Cameron Mitchell</v>
      </c>
      <c r="AB3067" t="str">
        <v>John Cameron Mitchell</v>
      </c>
      <c r="AC3067">
        <v>263</v>
      </c>
      <c r="AD3067">
        <v>993</v>
      </c>
      <c r="AE3067">
        <v>263</v>
      </c>
      <c r="AF3067">
        <v>0</v>
      </c>
      <c r="AG3067">
        <v>7.8</v>
      </c>
      <c r="AH3067">
        <v>108</v>
      </c>
      <c r="AI3067">
        <v>95</v>
      </c>
      <c r="AJ3067">
        <v>3029081</v>
      </c>
    </row>
    <row r="3068" spans="1:36" x14ac:dyDescent="0.25">
      <c r="A3068" t="str">
        <v>Pompeii</v>
      </c>
      <c r="B3068">
        <v>41794</v>
      </c>
      <c r="C3068">
        <v>2014</v>
      </c>
      <c r="D3068" t="str">
        <v>2010s</v>
      </c>
      <c r="E3068" t="str">
        <v>Color</v>
      </c>
      <c r="F3068" t="str">
        <v>Action</v>
      </c>
      <c r="G3068" t="str">
        <v>English</v>
      </c>
      <c r="H3068" t="str">
        <v>Canada</v>
      </c>
      <c r="I3068" t="str">
        <v>PG-13</v>
      </c>
      <c r="J3068" t="str">
        <v>Sasha Roiz</v>
      </c>
      <c r="K3068" t="str">
        <v>Paul W.S. Anderson</v>
      </c>
      <c r="L3068">
        <v>795</v>
      </c>
      <c r="M3068">
        <v>1099</v>
      </c>
      <c r="N3068">
        <v>545</v>
      </c>
      <c r="O3068">
        <v>20000</v>
      </c>
      <c r="P3068">
        <v>5.6</v>
      </c>
      <c r="R3068" t="str">
        <v>Albert Nobbs</v>
      </c>
      <c r="S3068">
        <v>40558</v>
      </c>
      <c r="T3068">
        <v>2011</v>
      </c>
      <c r="U3068" t="str">
        <v>2010s</v>
      </c>
      <c r="V3068" t="str">
        <v>Color</v>
      </c>
      <c r="W3068" t="str">
        <v>Drama</v>
      </c>
      <c r="X3068" t="str">
        <v>English</v>
      </c>
      <c r="Y3068" t="str">
        <v>UK</v>
      </c>
      <c r="Z3068" t="str">
        <v>R</v>
      </c>
      <c r="AA3068" t="str">
        <v>Mia Wasikowska</v>
      </c>
      <c r="AB3068" t="str">
        <v>Rodrigo GarcÃ­a</v>
      </c>
      <c r="AC3068">
        <v>3000</v>
      </c>
      <c r="AD3068">
        <v>4370</v>
      </c>
      <c r="AE3068">
        <v>127</v>
      </c>
      <c r="AF3068">
        <v>0</v>
      </c>
      <c r="AG3068">
        <v>6.7</v>
      </c>
      <c r="AH3068">
        <v>222</v>
      </c>
      <c r="AI3068">
        <v>113</v>
      </c>
      <c r="AJ3068">
        <v>3014541</v>
      </c>
    </row>
    <row r="3069" spans="1:36" x14ac:dyDescent="0.25">
      <c r="A3069" t="str">
        <v>Dark Water</v>
      </c>
      <c r="B3069">
        <v>38571</v>
      </c>
      <c r="C3069">
        <v>2005</v>
      </c>
      <c r="D3069" t="str">
        <v>2000s</v>
      </c>
      <c r="E3069" t="str">
        <v>Color</v>
      </c>
      <c r="F3069" t="str">
        <v>Drama</v>
      </c>
      <c r="G3069" t="str">
        <v>English</v>
      </c>
      <c r="H3069" t="str">
        <v>USA</v>
      </c>
      <c r="I3069" t="str">
        <v>PG-13</v>
      </c>
      <c r="J3069" t="str">
        <v>Dougray Scott</v>
      </c>
      <c r="K3069" t="str">
        <v>Walter Salles</v>
      </c>
      <c r="L3069">
        <v>794</v>
      </c>
      <c r="M3069">
        <v>1467</v>
      </c>
      <c r="N3069">
        <v>179</v>
      </c>
      <c r="O3069">
        <v>0</v>
      </c>
      <c r="P3069">
        <v>5.6</v>
      </c>
      <c r="R3069" t="str">
        <v>Happiness</v>
      </c>
      <c r="S3069">
        <v>35869</v>
      </c>
      <c r="T3069">
        <v>1998</v>
      </c>
      <c r="U3069" t="str">
        <v>1990s</v>
      </c>
      <c r="V3069" t="str">
        <v>Color</v>
      </c>
      <c r="W3069" t="str">
        <v>Comedy</v>
      </c>
      <c r="X3069" t="str">
        <v>English</v>
      </c>
      <c r="Y3069" t="str">
        <v>USA</v>
      </c>
      <c r="Z3069" t="str">
        <v>Not Rated</v>
      </c>
      <c r="AA3069" t="str">
        <v>Philip Seymour Hoffman</v>
      </c>
      <c r="AB3069" t="str">
        <v>Todd Solondz</v>
      </c>
      <c r="AC3069">
        <v>22000</v>
      </c>
      <c r="AD3069">
        <v>36859</v>
      </c>
      <c r="AE3069">
        <v>377</v>
      </c>
      <c r="AF3069">
        <v>0</v>
      </c>
      <c r="AG3069">
        <v>7.8</v>
      </c>
      <c r="AH3069">
        <v>148</v>
      </c>
      <c r="AI3069">
        <v>134</v>
      </c>
      <c r="AJ3069">
        <v>3000000</v>
      </c>
    </row>
    <row r="3070" spans="1:36" x14ac:dyDescent="0.25">
      <c r="A3070" t="str">
        <v>Malone</v>
      </c>
      <c r="B3070">
        <v>31823</v>
      </c>
      <c r="C3070">
        <v>1987</v>
      </c>
      <c r="D3070" t="str">
        <v>1980s</v>
      </c>
      <c r="E3070" t="str">
        <v>Color</v>
      </c>
      <c r="F3070" t="str">
        <v>Action</v>
      </c>
      <c r="G3070" t="str">
        <v>English</v>
      </c>
      <c r="H3070" t="str">
        <v>USA</v>
      </c>
      <c r="I3070" t="str">
        <v>R</v>
      </c>
      <c r="J3070" t="str">
        <v>Cliff Robertson</v>
      </c>
      <c r="K3070" t="str">
        <v>Harley Cokeliss</v>
      </c>
      <c r="L3070">
        <v>754</v>
      </c>
      <c r="M3070">
        <v>1891</v>
      </c>
      <c r="N3070">
        <v>4</v>
      </c>
      <c r="O3070">
        <v>208</v>
      </c>
      <c r="P3070">
        <v>5.6</v>
      </c>
      <c r="R3070" t="str">
        <v>Top Hat</v>
      </c>
      <c r="S3070">
        <v>12889</v>
      </c>
      <c r="T3070">
        <v>1935</v>
      </c>
      <c r="U3070" t="str">
        <v>1930s</v>
      </c>
      <c r="V3070" t="str">
        <v>Black and White</v>
      </c>
      <c r="W3070" t="str">
        <v>Comedy</v>
      </c>
      <c r="X3070" t="str">
        <v>English</v>
      </c>
      <c r="Y3070" t="str">
        <v>USA</v>
      </c>
      <c r="Z3070" t="str">
        <v>Approved</v>
      </c>
      <c r="AA3070" t="str">
        <v>Ginger Rogers</v>
      </c>
      <c r="AB3070" t="str">
        <v>Mark Sandrich</v>
      </c>
      <c r="AC3070">
        <v>610</v>
      </c>
      <c r="AD3070">
        <v>824</v>
      </c>
      <c r="AE3070">
        <v>10</v>
      </c>
      <c r="AF3070">
        <v>1000</v>
      </c>
      <c r="AG3070">
        <v>7.8</v>
      </c>
      <c r="AH3070">
        <v>66</v>
      </c>
      <c r="AI3070">
        <v>81</v>
      </c>
      <c r="AJ3070">
        <v>3000000</v>
      </c>
    </row>
    <row r="3071" spans="1:36" x14ac:dyDescent="0.25">
      <c r="A3071" t="str">
        <v>Saw 3D: The Final Chapter</v>
      </c>
      <c r="B3071">
        <v>40444</v>
      </c>
      <c r="C3071">
        <v>2010</v>
      </c>
      <c r="D3071" t="str">
        <v>2010s</v>
      </c>
      <c r="E3071" t="str">
        <v>Color</v>
      </c>
      <c r="F3071" t="str">
        <v>Horror</v>
      </c>
      <c r="G3071" t="str">
        <v>English</v>
      </c>
      <c r="H3071" t="str">
        <v>Canada</v>
      </c>
      <c r="I3071" t="str">
        <v>R</v>
      </c>
      <c r="J3071" t="str">
        <v>Costas Mandylor</v>
      </c>
      <c r="K3071" t="str">
        <v>Kevin Greutert</v>
      </c>
      <c r="L3071">
        <v>723</v>
      </c>
      <c r="M3071">
        <v>1978</v>
      </c>
      <c r="N3071">
        <v>52</v>
      </c>
      <c r="O3071">
        <v>12000</v>
      </c>
      <c r="P3071">
        <v>5.6</v>
      </c>
      <c r="R3071" t="str">
        <v>Over the Hill to the Poorhouse</v>
      </c>
      <c r="S3071">
        <v>7564</v>
      </c>
      <c r="T3071">
        <v>1920</v>
      </c>
      <c r="U3071" t="str">
        <v>1920s</v>
      </c>
      <c r="V3071" t="str">
        <v>Black and White</v>
      </c>
      <c r="W3071" t="str">
        <v>Crime</v>
      </c>
      <c r="X3071" t="str">
        <v>English</v>
      </c>
      <c r="Y3071" t="str">
        <v>USA</v>
      </c>
      <c r="Z3071" t="str">
        <v>Not Rated</v>
      </c>
      <c r="AA3071" t="str">
        <v>Stephen Carr</v>
      </c>
      <c r="AB3071" t="str">
        <v>Harry F. Millarde</v>
      </c>
      <c r="AC3071">
        <v>2</v>
      </c>
      <c r="AD3071">
        <v>4</v>
      </c>
      <c r="AE3071">
        <v>0</v>
      </c>
      <c r="AF3071">
        <v>0</v>
      </c>
      <c r="AG3071">
        <v>4.8</v>
      </c>
      <c r="AH3071">
        <v>1</v>
      </c>
      <c r="AI3071">
        <v>110</v>
      </c>
      <c r="AJ3071">
        <v>3000000</v>
      </c>
    </row>
    <row r="3072" spans="1:36" x14ac:dyDescent="0.25">
      <c r="A3072" t="str">
        <v>Barnyard</v>
      </c>
      <c r="B3072">
        <v>38784</v>
      </c>
      <c r="C3072">
        <v>2006</v>
      </c>
      <c r="D3072" t="str">
        <v>2000s</v>
      </c>
      <c r="E3072" t="str">
        <v>Color</v>
      </c>
      <c r="F3072" t="str">
        <v>Animation</v>
      </c>
      <c r="G3072" t="str">
        <v>English</v>
      </c>
      <c r="H3072" t="str">
        <v>Germany</v>
      </c>
      <c r="I3072" t="str">
        <v>PG</v>
      </c>
      <c r="J3072" t="str">
        <v>Rob Paulsen</v>
      </c>
      <c r="K3072" t="str">
        <v>Steve Oedekerk</v>
      </c>
      <c r="L3072">
        <v>677</v>
      </c>
      <c r="M3072">
        <v>2055</v>
      </c>
      <c r="N3072">
        <v>176</v>
      </c>
      <c r="O3072">
        <v>605</v>
      </c>
      <c r="P3072">
        <v>5.6</v>
      </c>
      <c r="R3072" t="str">
        <v>Miss Potter</v>
      </c>
      <c r="S3072">
        <v>38745</v>
      </c>
      <c r="T3072">
        <v>2006</v>
      </c>
      <c r="U3072" t="str">
        <v>2000s</v>
      </c>
      <c r="V3072" t="str">
        <v>Color</v>
      </c>
      <c r="W3072" t="str">
        <v>Biography</v>
      </c>
      <c r="X3072" t="str">
        <v>English</v>
      </c>
      <c r="Y3072" t="str">
        <v>UK</v>
      </c>
      <c r="Z3072" t="str">
        <v>PG</v>
      </c>
      <c r="AA3072" t="str">
        <v>Emily Watson</v>
      </c>
      <c r="AB3072" t="str">
        <v>Chris Noonan</v>
      </c>
      <c r="AC3072">
        <v>876</v>
      </c>
      <c r="AD3072">
        <v>1518</v>
      </c>
      <c r="AE3072">
        <v>108</v>
      </c>
      <c r="AF3072">
        <v>0</v>
      </c>
      <c r="AG3072">
        <v>7</v>
      </c>
      <c r="AH3072">
        <v>124</v>
      </c>
      <c r="AI3072">
        <v>88</v>
      </c>
      <c r="AJ3072">
        <v>2975649</v>
      </c>
    </row>
    <row r="3073" spans="1:36" x14ac:dyDescent="0.25">
      <c r="A3073" t="str">
        <v>A Guy Thing</v>
      </c>
      <c r="B3073">
        <v>37759</v>
      </c>
      <c r="C3073">
        <v>2003</v>
      </c>
      <c r="D3073" t="str">
        <v>2000s</v>
      </c>
      <c r="E3073" t="str">
        <v>Color</v>
      </c>
      <c r="F3073" t="str">
        <v>Comedy</v>
      </c>
      <c r="G3073" t="str">
        <v>English</v>
      </c>
      <c r="H3073" t="str">
        <v>USA</v>
      </c>
      <c r="I3073" t="str">
        <v>PG-13</v>
      </c>
      <c r="J3073" t="str">
        <v>Thomas Lennon</v>
      </c>
      <c r="K3073" t="str">
        <v>Chris Koch</v>
      </c>
      <c r="L3073">
        <v>651</v>
      </c>
      <c r="M3073">
        <v>2698</v>
      </c>
      <c r="N3073">
        <v>13</v>
      </c>
      <c r="O3073">
        <v>401</v>
      </c>
      <c r="P3073">
        <v>5.6</v>
      </c>
      <c r="R3073" t="str">
        <v>Before I Go to Sleep</v>
      </c>
      <c r="S3073">
        <v>41702</v>
      </c>
      <c r="T3073">
        <v>2014</v>
      </c>
      <c r="U3073" t="str">
        <v>2010s</v>
      </c>
      <c r="V3073" t="str">
        <v>Color</v>
      </c>
      <c r="W3073" t="str">
        <v>Drama</v>
      </c>
      <c r="X3073" t="str">
        <v>English</v>
      </c>
      <c r="Y3073" t="str">
        <v>UK</v>
      </c>
      <c r="Z3073" t="str">
        <v>R</v>
      </c>
      <c r="AA3073" t="str">
        <v>Colin Firth</v>
      </c>
      <c r="AB3073" t="str">
        <v>Rowan Joffe</v>
      </c>
      <c r="AC3073">
        <v>14000</v>
      </c>
      <c r="AD3073">
        <v>14617</v>
      </c>
      <c r="AE3073">
        <v>17</v>
      </c>
      <c r="AF3073">
        <v>11000</v>
      </c>
      <c r="AG3073">
        <v>6.3</v>
      </c>
      <c r="AH3073">
        <v>149</v>
      </c>
      <c r="AI3073">
        <v>92</v>
      </c>
      <c r="AJ3073">
        <v>2963012</v>
      </c>
    </row>
    <row r="3074" spans="1:36" x14ac:dyDescent="0.25">
      <c r="A3074" t="str">
        <v>Mercy Streets</v>
      </c>
      <c r="B3074">
        <v>36655</v>
      </c>
      <c r="C3074">
        <v>2000</v>
      </c>
      <c r="D3074" t="str">
        <v>2000s</v>
      </c>
      <c r="E3074" t="str">
        <v>Color</v>
      </c>
      <c r="F3074" t="str">
        <v>Action</v>
      </c>
      <c r="G3074" t="str">
        <v>English</v>
      </c>
      <c r="H3074" t="str">
        <v>USA</v>
      </c>
      <c r="I3074" t="str">
        <v>PG-13</v>
      </c>
      <c r="J3074" t="str">
        <v>Stacy Keach</v>
      </c>
      <c r="K3074" t="str">
        <v>Jon Gunn</v>
      </c>
      <c r="L3074">
        <v>602</v>
      </c>
      <c r="M3074">
        <v>1281</v>
      </c>
      <c r="N3074">
        <v>16</v>
      </c>
      <c r="O3074">
        <v>12</v>
      </c>
      <c r="P3074">
        <v>5.6</v>
      </c>
      <c r="R3074" t="str">
        <v>Basquiat</v>
      </c>
      <c r="S3074">
        <v>35390</v>
      </c>
      <c r="T3074">
        <v>1996</v>
      </c>
      <c r="U3074" t="str">
        <v>1990s</v>
      </c>
      <c r="V3074" t="str">
        <v>Color</v>
      </c>
      <c r="W3074" t="str">
        <v>Biography</v>
      </c>
      <c r="X3074" t="str">
        <v>English</v>
      </c>
      <c r="Y3074" t="str">
        <v>USA</v>
      </c>
      <c r="Z3074" t="str">
        <v>R</v>
      </c>
      <c r="AA3074" t="str">
        <v>Gary Oldman</v>
      </c>
      <c r="AB3074" t="str">
        <v>Julian Schnabel</v>
      </c>
      <c r="AC3074">
        <v>10000</v>
      </c>
      <c r="AD3074">
        <v>11459</v>
      </c>
      <c r="AE3074">
        <v>232</v>
      </c>
      <c r="AF3074">
        <v>0</v>
      </c>
      <c r="AG3074">
        <v>6.9</v>
      </c>
      <c r="AH3074">
        <v>42</v>
      </c>
      <c r="AI3074">
        <v>108</v>
      </c>
      <c r="AJ3074">
        <v>2961991</v>
      </c>
    </row>
    <row r="3075" spans="1:36" x14ac:dyDescent="0.25">
      <c r="A3075" t="str">
        <v>Dickie Roberts: Former Child Star</v>
      </c>
      <c r="B3075">
        <v>37679</v>
      </c>
      <c r="C3075">
        <v>2003</v>
      </c>
      <c r="D3075" t="str">
        <v>2000s</v>
      </c>
      <c r="E3075" t="str">
        <v>Color</v>
      </c>
      <c r="F3075" t="str">
        <v>Comedy</v>
      </c>
      <c r="G3075" t="str">
        <v>English</v>
      </c>
      <c r="H3075" t="str">
        <v>USA</v>
      </c>
      <c r="I3075" t="str">
        <v>PG-13</v>
      </c>
      <c r="J3075" t="str">
        <v>Kevin Grevioux</v>
      </c>
      <c r="K3075" t="str">
        <v>Sam Weisman</v>
      </c>
      <c r="L3075">
        <v>593</v>
      </c>
      <c r="M3075">
        <v>2713</v>
      </c>
      <c r="N3075">
        <v>39</v>
      </c>
      <c r="O3075">
        <v>320</v>
      </c>
      <c r="P3075">
        <v>5.6</v>
      </c>
      <c r="R3075" t="str">
        <v>Man on Wire</v>
      </c>
      <c r="S3075">
        <v>39762</v>
      </c>
      <c r="T3075">
        <v>2008</v>
      </c>
      <c r="U3075" t="str">
        <v>2000s</v>
      </c>
      <c r="V3075" t="str">
        <v>Color</v>
      </c>
      <c r="W3075" t="str">
        <v>Biography</v>
      </c>
      <c r="X3075" t="str">
        <v>English</v>
      </c>
      <c r="Y3075" t="str">
        <v>UK</v>
      </c>
      <c r="Z3075" t="str">
        <v>PG-13</v>
      </c>
      <c r="AA3075" t="str">
        <v>Paul McGill</v>
      </c>
      <c r="AB3075" t="str">
        <v>James Marsh</v>
      </c>
      <c r="AC3075">
        <v>41</v>
      </c>
      <c r="AD3075">
        <v>68</v>
      </c>
      <c r="AE3075">
        <v>120</v>
      </c>
      <c r="AF3075">
        <v>0</v>
      </c>
      <c r="AG3075">
        <v>7.8</v>
      </c>
      <c r="AH3075">
        <v>194</v>
      </c>
      <c r="AI3075">
        <v>90</v>
      </c>
      <c r="AJ3075">
        <v>2957978</v>
      </c>
    </row>
    <row r="3076" spans="1:36" x14ac:dyDescent="0.25">
      <c r="A3076" t="str">
        <v>Blue Crush</v>
      </c>
      <c r="B3076">
        <v>37596</v>
      </c>
      <c r="C3076">
        <v>2002</v>
      </c>
      <c r="D3076" t="str">
        <v>2000s</v>
      </c>
      <c r="E3076" t="str">
        <v>Color</v>
      </c>
      <c r="F3076" t="str">
        <v>Drama</v>
      </c>
      <c r="G3076" t="str">
        <v>English</v>
      </c>
      <c r="H3076" t="str">
        <v>USA</v>
      </c>
      <c r="I3076" t="str">
        <v>PG-13</v>
      </c>
      <c r="J3076" t="str">
        <v>Faizon Love</v>
      </c>
      <c r="K3076" t="str">
        <v>John Stockwell</v>
      </c>
      <c r="L3076">
        <v>585</v>
      </c>
      <c r="M3076">
        <v>1165</v>
      </c>
      <c r="N3076">
        <v>134</v>
      </c>
      <c r="O3076">
        <v>0</v>
      </c>
      <c r="P3076">
        <v>5.6</v>
      </c>
      <c r="R3076" t="str">
        <v>The Pirate</v>
      </c>
      <c r="S3076">
        <v>17630</v>
      </c>
      <c r="T3076">
        <v>1948</v>
      </c>
      <c r="U3076" t="str">
        <v>1940s</v>
      </c>
      <c r="V3076" t="str">
        <v>Color</v>
      </c>
      <c r="W3076" t="str">
        <v>Adventure</v>
      </c>
      <c r="X3076" t="str">
        <v>English</v>
      </c>
      <c r="Y3076" t="str">
        <v>USA</v>
      </c>
      <c r="Z3076" t="str">
        <v>Approved</v>
      </c>
      <c r="AA3076" t="str">
        <v>Gladys Cooper</v>
      </c>
      <c r="AB3076" t="str">
        <v>Vincente Minnelli</v>
      </c>
      <c r="AC3076">
        <v>89</v>
      </c>
      <c r="AD3076">
        <v>282</v>
      </c>
      <c r="AE3076">
        <v>136</v>
      </c>
      <c r="AF3076">
        <v>359</v>
      </c>
      <c r="AG3076">
        <v>7.1</v>
      </c>
      <c r="AH3076">
        <v>41</v>
      </c>
      <c r="AI3076">
        <v>102</v>
      </c>
      <c r="AJ3076">
        <v>2956000</v>
      </c>
    </row>
    <row r="3077" spans="1:36" x14ac:dyDescent="0.25">
      <c r="A3077" t="str">
        <v>A Thin Line Between Love and Hate</v>
      </c>
      <c r="B3077">
        <v>35240</v>
      </c>
      <c r="C3077">
        <v>1996</v>
      </c>
      <c r="D3077" t="str">
        <v>1990s</v>
      </c>
      <c r="E3077" t="str">
        <v>Color</v>
      </c>
      <c r="F3077" t="str">
        <v>Comedy</v>
      </c>
      <c r="G3077" t="str">
        <v>English</v>
      </c>
      <c r="H3077" t="str">
        <v>USA</v>
      </c>
      <c r="I3077" t="str">
        <v>R</v>
      </c>
      <c r="J3077" t="str">
        <v>Faizon Love</v>
      </c>
      <c r="K3077" t="str">
        <v>Martin Lawrence</v>
      </c>
      <c r="L3077">
        <v>585</v>
      </c>
      <c r="M3077">
        <v>3023</v>
      </c>
      <c r="N3077">
        <v>0</v>
      </c>
      <c r="O3077">
        <v>559</v>
      </c>
      <c r="P3077">
        <v>5.6</v>
      </c>
      <c r="R3077" t="str">
        <v>Gracie</v>
      </c>
      <c r="S3077">
        <v>39086</v>
      </c>
      <c r="T3077">
        <v>2007</v>
      </c>
      <c r="U3077" t="str">
        <v>2000s</v>
      </c>
      <c r="V3077" t="str">
        <v>Color</v>
      </c>
      <c r="W3077" t="str">
        <v>Biography</v>
      </c>
      <c r="X3077" t="str">
        <v>English</v>
      </c>
      <c r="Y3077" t="str">
        <v>USA</v>
      </c>
      <c r="Z3077" t="str">
        <v>PG-13</v>
      </c>
      <c r="AA3077" t="str">
        <v>Emma Bell</v>
      </c>
      <c r="AB3077" t="str">
        <v>Davis Guggenheim</v>
      </c>
      <c r="AC3077">
        <v>702</v>
      </c>
      <c r="AD3077">
        <v>2007</v>
      </c>
      <c r="AE3077">
        <v>49</v>
      </c>
      <c r="AF3077">
        <v>313</v>
      </c>
      <c r="AG3077">
        <v>6.2</v>
      </c>
      <c r="AH3077">
        <v>65</v>
      </c>
      <c r="AI3077">
        <v>95</v>
      </c>
      <c r="AJ3077">
        <v>2955039</v>
      </c>
    </row>
    <row r="3078" spans="1:36" x14ac:dyDescent="0.25">
      <c r="A3078" t="str">
        <v>Money Train</v>
      </c>
      <c r="B3078">
        <v>34930</v>
      </c>
      <c r="C3078">
        <v>1995</v>
      </c>
      <c r="D3078" t="str">
        <v>1990s</v>
      </c>
      <c r="E3078" t="str">
        <v>Color</v>
      </c>
      <c r="F3078" t="str">
        <v>Action</v>
      </c>
      <c r="G3078" t="str">
        <v>English</v>
      </c>
      <c r="H3078" t="str">
        <v>USA</v>
      </c>
      <c r="I3078" t="str">
        <v>R</v>
      </c>
      <c r="J3078" t="str">
        <v>Vincent Pastore</v>
      </c>
      <c r="K3078" t="str">
        <v>Joseph Ruben</v>
      </c>
      <c r="L3078">
        <v>584</v>
      </c>
      <c r="M3078">
        <v>1132</v>
      </c>
      <c r="N3078">
        <v>29</v>
      </c>
      <c r="O3078">
        <v>617</v>
      </c>
      <c r="P3078">
        <v>5.6</v>
      </c>
      <c r="R3078" t="str">
        <v>Isn't She Great</v>
      </c>
      <c r="S3078">
        <v>36734</v>
      </c>
      <c r="T3078">
        <v>2000</v>
      </c>
      <c r="U3078" t="str">
        <v>2000s</v>
      </c>
      <c r="V3078" t="str">
        <v>Color</v>
      </c>
      <c r="W3078" t="str">
        <v>Biography</v>
      </c>
      <c r="X3078" t="str">
        <v>English</v>
      </c>
      <c r="Y3078" t="str">
        <v>USA</v>
      </c>
      <c r="Z3078" t="str">
        <v>R</v>
      </c>
      <c r="AA3078" t="str">
        <v>Stockard Channing</v>
      </c>
      <c r="AB3078" t="str">
        <v>Andrew Bergman</v>
      </c>
      <c r="AC3078">
        <v>944</v>
      </c>
      <c r="AD3078">
        <v>2928</v>
      </c>
      <c r="AE3078">
        <v>31</v>
      </c>
      <c r="AF3078">
        <v>133</v>
      </c>
      <c r="AG3078">
        <v>5.3</v>
      </c>
      <c r="AH3078">
        <v>63</v>
      </c>
      <c r="AI3078">
        <v>95</v>
      </c>
      <c r="AJ3078">
        <v>2954405</v>
      </c>
    </row>
    <row r="3079" spans="1:36" x14ac:dyDescent="0.25">
      <c r="A3079" t="str">
        <v>Maggie</v>
      </c>
      <c r="B3079">
        <v>42320</v>
      </c>
      <c r="C3079">
        <v>2015</v>
      </c>
      <c r="D3079" t="str">
        <v>2010s</v>
      </c>
      <c r="E3079" t="str">
        <v>Color</v>
      </c>
      <c r="F3079" t="str">
        <v>Drama</v>
      </c>
      <c r="G3079" t="str">
        <v>English</v>
      </c>
      <c r="H3079" t="str">
        <v>USA</v>
      </c>
      <c r="I3079" t="str">
        <v>PG-13</v>
      </c>
      <c r="J3079" t="str">
        <v>Joely Richardson</v>
      </c>
      <c r="K3079" t="str">
        <v>Henry Hobson</v>
      </c>
      <c r="L3079">
        <v>584</v>
      </c>
      <c r="M3079">
        <v>1885</v>
      </c>
      <c r="N3079">
        <v>9</v>
      </c>
      <c r="O3079">
        <v>22000</v>
      </c>
      <c r="P3079">
        <v>5.6</v>
      </c>
      <c r="R3079" t="str">
        <v>Metropolitan</v>
      </c>
      <c r="S3079">
        <v>32910</v>
      </c>
      <c r="T3079">
        <v>1990</v>
      </c>
      <c r="U3079" t="str">
        <v>1990s</v>
      </c>
      <c r="V3079" t="str">
        <v>Color</v>
      </c>
      <c r="W3079" t="str">
        <v>Comedy</v>
      </c>
      <c r="X3079" t="str">
        <v>English</v>
      </c>
      <c r="Y3079" t="str">
        <v>USA</v>
      </c>
      <c r="Z3079" t="str">
        <v>PG-13</v>
      </c>
      <c r="AA3079" t="str">
        <v>Chris Eigeman</v>
      </c>
      <c r="AB3079" t="str">
        <v>Whit Stillman</v>
      </c>
      <c r="AC3079">
        <v>88</v>
      </c>
      <c r="AD3079">
        <v>173</v>
      </c>
      <c r="AE3079">
        <v>89</v>
      </c>
      <c r="AF3079">
        <v>865</v>
      </c>
      <c r="AG3079">
        <v>7.5</v>
      </c>
      <c r="AH3079">
        <v>71</v>
      </c>
      <c r="AI3079">
        <v>98</v>
      </c>
      <c r="AJ3079">
        <v>2938208</v>
      </c>
    </row>
    <row r="3080" spans="1:36" x14ac:dyDescent="0.25">
      <c r="A3080" t="str">
        <v>5 Days of War</v>
      </c>
      <c r="B3080">
        <v>40871</v>
      </c>
      <c r="C3080">
        <v>2011</v>
      </c>
      <c r="D3080" t="str">
        <v>2010s</v>
      </c>
      <c r="E3080" t="str">
        <v>Color</v>
      </c>
      <c r="F3080" t="str">
        <v>Action</v>
      </c>
      <c r="G3080" t="str">
        <v>English</v>
      </c>
      <c r="H3080" t="str">
        <v>Georgia</v>
      </c>
      <c r="I3080" t="str">
        <v>R</v>
      </c>
      <c r="J3080" t="str">
        <v>Richard Coyle</v>
      </c>
      <c r="K3080" t="str">
        <v>Renny Harlin</v>
      </c>
      <c r="L3080">
        <v>567</v>
      </c>
      <c r="M3080">
        <v>708</v>
      </c>
      <c r="N3080">
        <v>212</v>
      </c>
      <c r="O3080">
        <v>0</v>
      </c>
      <c r="P3080">
        <v>5.6</v>
      </c>
      <c r="R3080" t="str">
        <v>Choke</v>
      </c>
      <c r="S3080">
        <v>39715</v>
      </c>
      <c r="T3080">
        <v>2008</v>
      </c>
      <c r="U3080" t="str">
        <v>2000s</v>
      </c>
      <c r="V3080" t="str">
        <v>Color</v>
      </c>
      <c r="W3080" t="str">
        <v>Comedy</v>
      </c>
      <c r="X3080" t="str">
        <v>English</v>
      </c>
      <c r="Y3080" t="str">
        <v>USA</v>
      </c>
      <c r="Z3080" t="str">
        <v>R</v>
      </c>
      <c r="AA3080" t="str">
        <v>Anjelica Huston</v>
      </c>
      <c r="AB3080" t="str">
        <v>Clark Gregg</v>
      </c>
      <c r="AC3080">
        <v>1000</v>
      </c>
      <c r="AD3080">
        <v>3608</v>
      </c>
      <c r="AE3080">
        <v>0</v>
      </c>
      <c r="AF3080">
        <v>0</v>
      </c>
      <c r="AG3080">
        <v>6.5</v>
      </c>
      <c r="AH3080">
        <v>159</v>
      </c>
      <c r="AI3080">
        <v>92</v>
      </c>
      <c r="AJ3080">
        <v>2926565</v>
      </c>
    </row>
    <row r="3081" spans="1:36" x14ac:dyDescent="0.25">
      <c r="A3081" t="str">
        <v>The Promise</v>
      </c>
      <c r="B3081">
        <v>38546</v>
      </c>
      <c r="C3081">
        <v>2005</v>
      </c>
      <c r="D3081" t="str">
        <v>2000s</v>
      </c>
      <c r="E3081" t="str">
        <v>Color</v>
      </c>
      <c r="F3081" t="str">
        <v>Action</v>
      </c>
      <c r="G3081" t="str">
        <v>Mandarin</v>
      </c>
      <c r="H3081" t="str">
        <v>China</v>
      </c>
      <c r="I3081" t="str">
        <v>PG-13</v>
      </c>
      <c r="J3081" t="str">
        <v>Dong-gun Jang</v>
      </c>
      <c r="K3081" t="str">
        <v>Kaige Chen</v>
      </c>
      <c r="L3081">
        <v>489</v>
      </c>
      <c r="M3081">
        <v>949</v>
      </c>
      <c r="N3081">
        <v>45</v>
      </c>
      <c r="O3081">
        <v>445</v>
      </c>
      <c r="P3081">
        <v>5.6</v>
      </c>
      <c r="R3081" t="str">
        <v>Veer-Zaara</v>
      </c>
      <c r="S3081">
        <v>38180</v>
      </c>
      <c r="T3081">
        <v>2004</v>
      </c>
      <c r="U3081" t="str">
        <v>2000s</v>
      </c>
      <c r="V3081" t="str">
        <v>Color</v>
      </c>
      <c r="W3081" t="str">
        <v>Drama</v>
      </c>
      <c r="X3081" t="str">
        <v>Hindi</v>
      </c>
      <c r="Y3081" t="str">
        <v>India</v>
      </c>
      <c r="Z3081" t="str">
        <v>Not Rated</v>
      </c>
      <c r="AA3081" t="str">
        <v>Shah Rukh Khan</v>
      </c>
      <c r="AB3081" t="str">
        <v>Yash Chopra</v>
      </c>
      <c r="AC3081">
        <v>8000</v>
      </c>
      <c r="AD3081">
        <v>9984</v>
      </c>
      <c r="AE3081">
        <v>147</v>
      </c>
      <c r="AF3081">
        <v>2000</v>
      </c>
      <c r="AG3081">
        <v>7.9</v>
      </c>
      <c r="AH3081">
        <v>29</v>
      </c>
      <c r="AI3081">
        <v>192</v>
      </c>
      <c r="AJ3081">
        <v>2921738</v>
      </c>
    </row>
    <row r="3082" spans="1:36" x14ac:dyDescent="0.25">
      <c r="A3082" t="str">
        <v>The Last Exorcism</v>
      </c>
      <c r="B3082">
        <v>40497</v>
      </c>
      <c r="C3082">
        <v>2010</v>
      </c>
      <c r="D3082" t="str">
        <v>2010s</v>
      </c>
      <c r="E3082" t="str">
        <v>Color</v>
      </c>
      <c r="F3082" t="str">
        <v>Drama</v>
      </c>
      <c r="G3082" t="str">
        <v>English</v>
      </c>
      <c r="H3082" t="str">
        <v>France</v>
      </c>
      <c r="I3082" t="str">
        <v>PG-13</v>
      </c>
      <c r="J3082" t="str">
        <v>Caleb Landry Jones</v>
      </c>
      <c r="K3082" t="str">
        <v>Daniel Stamm</v>
      </c>
      <c r="L3082">
        <v>463</v>
      </c>
      <c r="M3082">
        <v>1958</v>
      </c>
      <c r="N3082">
        <v>13</v>
      </c>
      <c r="O3082">
        <v>0</v>
      </c>
      <c r="P3082">
        <v>5.6</v>
      </c>
      <c r="R3082" t="str">
        <v>Tsotsi</v>
      </c>
      <c r="S3082">
        <v>38688</v>
      </c>
      <c r="T3082">
        <v>2005</v>
      </c>
      <c r="U3082" t="str">
        <v>2000s</v>
      </c>
      <c r="V3082" t="str">
        <v>Color</v>
      </c>
      <c r="W3082" t="str">
        <v>Crime</v>
      </c>
      <c r="X3082" t="str">
        <v>Zulu</v>
      </c>
      <c r="Y3082" t="str">
        <v>UK</v>
      </c>
      <c r="Z3082" t="str">
        <v>R</v>
      </c>
      <c r="AA3082" t="str">
        <v>Terry Pheto</v>
      </c>
      <c r="AB3082" t="str">
        <v>Gavin Hood</v>
      </c>
      <c r="AC3082">
        <v>113</v>
      </c>
      <c r="AD3082">
        <v>278</v>
      </c>
      <c r="AE3082">
        <v>151</v>
      </c>
      <c r="AF3082">
        <v>0</v>
      </c>
      <c r="AG3082">
        <v>7.3</v>
      </c>
      <c r="AH3082">
        <v>152</v>
      </c>
      <c r="AI3082">
        <v>94</v>
      </c>
      <c r="AJ3082">
        <v>2912363</v>
      </c>
    </row>
    <row r="3083" spans="1:36" x14ac:dyDescent="0.25">
      <c r="A3083" t="str">
        <v>Alex &amp; Emma</v>
      </c>
      <c r="B3083">
        <v>37798</v>
      </c>
      <c r="C3083">
        <v>2003</v>
      </c>
      <c r="D3083" t="str">
        <v>2000s</v>
      </c>
      <c r="E3083" t="str">
        <v>Color</v>
      </c>
      <c r="F3083" t="str">
        <v>Comedy</v>
      </c>
      <c r="G3083" t="str">
        <v>English</v>
      </c>
      <c r="H3083" t="str">
        <v>USA</v>
      </c>
      <c r="I3083" t="str">
        <v>PG-13</v>
      </c>
      <c r="J3083" t="str">
        <v>David Paymer</v>
      </c>
      <c r="K3083" t="str">
        <v>Rob Reiner</v>
      </c>
      <c r="L3083">
        <v>372</v>
      </c>
      <c r="M3083">
        <v>977</v>
      </c>
      <c r="N3083">
        <v>0</v>
      </c>
      <c r="O3083">
        <v>625</v>
      </c>
      <c r="P3083">
        <v>5.6</v>
      </c>
      <c r="R3083" t="str">
        <v>Cradle Will Rock</v>
      </c>
      <c r="S3083">
        <v>36504</v>
      </c>
      <c r="T3083">
        <v>1999</v>
      </c>
      <c r="U3083" t="str">
        <v>1990s</v>
      </c>
      <c r="V3083" t="str">
        <v>Color</v>
      </c>
      <c r="W3083" t="str">
        <v>Drama</v>
      </c>
      <c r="X3083" t="str">
        <v>English</v>
      </c>
      <c r="Y3083" t="str">
        <v>USA</v>
      </c>
      <c r="Z3083" t="str">
        <v>R</v>
      </c>
      <c r="AA3083" t="str">
        <v>Bill Murray</v>
      </c>
      <c r="AB3083" t="str">
        <v>Tim Robbins</v>
      </c>
      <c r="AC3083">
        <v>13000</v>
      </c>
      <c r="AD3083">
        <v>16878</v>
      </c>
      <c r="AE3083">
        <v>0</v>
      </c>
      <c r="AF3083">
        <v>625</v>
      </c>
      <c r="AG3083">
        <v>6.9</v>
      </c>
      <c r="AH3083">
        <v>70</v>
      </c>
      <c r="AI3083">
        <v>132</v>
      </c>
      <c r="AJ3083">
        <v>2899970</v>
      </c>
    </row>
    <row r="3084" spans="1:36" x14ac:dyDescent="0.25">
      <c r="A3084" t="str">
        <v>Son of God</v>
      </c>
      <c r="B3084">
        <v>41815</v>
      </c>
      <c r="C3084">
        <v>2014</v>
      </c>
      <c r="D3084" t="str">
        <v>2010s</v>
      </c>
      <c r="E3084" t="str">
        <v>Color</v>
      </c>
      <c r="F3084" t="str">
        <v>Biography</v>
      </c>
      <c r="G3084" t="str">
        <v>English</v>
      </c>
      <c r="H3084" t="str">
        <v>USA</v>
      </c>
      <c r="I3084" t="str">
        <v>PG-13</v>
      </c>
      <c r="J3084" t="str">
        <v>Roma Downey</v>
      </c>
      <c r="K3084" t="str">
        <v>Christopher Spencer</v>
      </c>
      <c r="L3084">
        <v>329</v>
      </c>
      <c r="M3084">
        <v>775</v>
      </c>
      <c r="N3084">
        <v>25</v>
      </c>
      <c r="O3084">
        <v>15000</v>
      </c>
      <c r="P3084">
        <v>5.6</v>
      </c>
      <c r="R3084" t="str">
        <v>Waiting for Guffman</v>
      </c>
      <c r="S3084">
        <v>35428</v>
      </c>
      <c r="T3084">
        <v>1996</v>
      </c>
      <c r="U3084" t="str">
        <v>1990s</v>
      </c>
      <c r="V3084" t="str">
        <v>Color</v>
      </c>
      <c r="W3084" t="str">
        <v>Comedy</v>
      </c>
      <c r="X3084" t="str">
        <v>English</v>
      </c>
      <c r="Y3084" t="str">
        <v>USA</v>
      </c>
      <c r="Z3084" t="str">
        <v>R</v>
      </c>
      <c r="AA3084" t="str">
        <v>Catherine O'Hara</v>
      </c>
      <c r="AB3084" t="str">
        <v>Christopher Guest</v>
      </c>
      <c r="AC3084">
        <v>925</v>
      </c>
      <c r="AD3084">
        <v>3559</v>
      </c>
      <c r="AE3084">
        <v>378</v>
      </c>
      <c r="AF3084">
        <v>0</v>
      </c>
      <c r="AG3084">
        <v>7.6</v>
      </c>
      <c r="AH3084">
        <v>50</v>
      </c>
      <c r="AI3084">
        <v>84</v>
      </c>
      <c r="AJ3084">
        <v>2892582</v>
      </c>
    </row>
    <row r="3085" spans="1:36" x14ac:dyDescent="0.25">
      <c r="A3085" t="str">
        <v>The Crew</v>
      </c>
      <c r="B3085">
        <v>36551</v>
      </c>
      <c r="C3085">
        <v>2000</v>
      </c>
      <c r="D3085" t="str">
        <v>2000s</v>
      </c>
      <c r="E3085" t="str">
        <v>Color</v>
      </c>
      <c r="F3085" t="str">
        <v>Comedy</v>
      </c>
      <c r="G3085" t="str">
        <v>English</v>
      </c>
      <c r="H3085" t="str">
        <v>USA</v>
      </c>
      <c r="I3085" t="str">
        <v>PG-13</v>
      </c>
      <c r="J3085" t="str">
        <v>Seymour Cassel</v>
      </c>
      <c r="K3085" t="str">
        <v>Michael Dinner</v>
      </c>
      <c r="L3085">
        <v>327</v>
      </c>
      <c r="M3085">
        <v>1509</v>
      </c>
      <c r="N3085">
        <v>12</v>
      </c>
      <c r="O3085">
        <v>153</v>
      </c>
      <c r="P3085">
        <v>5.6</v>
      </c>
      <c r="R3085" t="str">
        <v>Tadpole</v>
      </c>
      <c r="S3085">
        <v>36841</v>
      </c>
      <c r="T3085">
        <v>2000</v>
      </c>
      <c r="U3085" t="str">
        <v>2000s</v>
      </c>
      <c r="V3085" t="str">
        <v>Color</v>
      </c>
      <c r="W3085" t="str">
        <v>Comedy</v>
      </c>
      <c r="X3085" t="str">
        <v>English</v>
      </c>
      <c r="Y3085" t="str">
        <v>USA</v>
      </c>
      <c r="Z3085" t="str">
        <v>PG-13</v>
      </c>
      <c r="AA3085" t="str">
        <v>Bebe Neuwirth</v>
      </c>
      <c r="AB3085" t="str">
        <v>Gary Winick</v>
      </c>
      <c r="AC3085">
        <v>376</v>
      </c>
      <c r="AD3085">
        <v>1144</v>
      </c>
      <c r="AE3085">
        <v>56</v>
      </c>
      <c r="AF3085">
        <v>132</v>
      </c>
      <c r="AG3085">
        <v>6.3</v>
      </c>
      <c r="AH3085">
        <v>91</v>
      </c>
      <c r="AI3085">
        <v>78</v>
      </c>
      <c r="AJ3085">
        <v>2882062</v>
      </c>
    </row>
    <row r="3086" spans="1:36" x14ac:dyDescent="0.25">
      <c r="A3086" t="str">
        <v>Angel Eyes</v>
      </c>
      <c r="B3086">
        <v>37073</v>
      </c>
      <c r="C3086">
        <v>2001</v>
      </c>
      <c r="D3086" t="str">
        <v>2000s</v>
      </c>
      <c r="E3086" t="str">
        <v>Color</v>
      </c>
      <c r="F3086" t="str">
        <v>Drama</v>
      </c>
      <c r="G3086" t="str">
        <v>English</v>
      </c>
      <c r="H3086" t="str">
        <v>USA</v>
      </c>
      <c r="I3086" t="str">
        <v>R</v>
      </c>
      <c r="J3086" t="str">
        <v>Sonia Braga</v>
      </c>
      <c r="K3086" t="str">
        <v>Luis Mandoki</v>
      </c>
      <c r="L3086">
        <v>308</v>
      </c>
      <c r="M3086">
        <v>1440</v>
      </c>
      <c r="N3086">
        <v>43</v>
      </c>
      <c r="O3086">
        <v>689</v>
      </c>
      <c r="P3086">
        <v>5.6</v>
      </c>
      <c r="R3086" t="str">
        <v>The Hudsucker Proxy</v>
      </c>
      <c r="S3086">
        <v>34504</v>
      </c>
      <c r="T3086">
        <v>1994</v>
      </c>
      <c r="U3086" t="str">
        <v>1990s</v>
      </c>
      <c r="V3086" t="str">
        <v>Black and White</v>
      </c>
      <c r="W3086" t="str">
        <v>Comedy</v>
      </c>
      <c r="X3086" t="str">
        <v>English</v>
      </c>
      <c r="Y3086" t="str">
        <v>UK</v>
      </c>
      <c r="Z3086" t="str">
        <v>PG</v>
      </c>
      <c r="AA3086" t="str">
        <v>Jennifer Jason Leigh</v>
      </c>
      <c r="AB3086" t="str">
        <v>Joel Coen</v>
      </c>
      <c r="AC3086">
        <v>1000</v>
      </c>
      <c r="AD3086">
        <v>2612</v>
      </c>
      <c r="AE3086">
        <v>0</v>
      </c>
      <c r="AF3086">
        <v>0</v>
      </c>
      <c r="AG3086">
        <v>7.3</v>
      </c>
      <c r="AH3086">
        <v>77</v>
      </c>
      <c r="AI3086">
        <v>111</v>
      </c>
      <c r="AJ3086">
        <v>2869369</v>
      </c>
    </row>
    <row r="3087" spans="1:36" x14ac:dyDescent="0.25">
      <c r="A3087" t="str">
        <v>Jeepers Creepers II</v>
      </c>
      <c r="B3087">
        <v>37893</v>
      </c>
      <c r="C3087">
        <v>2003</v>
      </c>
      <c r="D3087" t="str">
        <v>2000s</v>
      </c>
      <c r="E3087" t="str">
        <v>Color</v>
      </c>
      <c r="F3087" t="str">
        <v>Horror</v>
      </c>
      <c r="G3087" t="str">
        <v>English</v>
      </c>
      <c r="H3087" t="str">
        <v>USA</v>
      </c>
      <c r="I3087" t="str">
        <v>R</v>
      </c>
      <c r="J3087" t="str">
        <v>Nicki Aycox</v>
      </c>
      <c r="K3087" t="str">
        <v>Victor Salva</v>
      </c>
      <c r="L3087">
        <v>296</v>
      </c>
      <c r="M3087">
        <v>1340</v>
      </c>
      <c r="N3087">
        <v>108</v>
      </c>
      <c r="O3087">
        <v>0</v>
      </c>
      <c r="P3087">
        <v>5.6</v>
      </c>
      <c r="R3087" t="str">
        <v>Home Run</v>
      </c>
      <c r="S3087">
        <v>41532</v>
      </c>
      <c r="T3087">
        <v>2013</v>
      </c>
      <c r="U3087" t="str">
        <v>2010s</v>
      </c>
      <c r="V3087" t="str">
        <v>Color</v>
      </c>
      <c r="W3087" t="str">
        <v>Drama</v>
      </c>
      <c r="X3087" t="str">
        <v>English</v>
      </c>
      <c r="Y3087" t="str">
        <v>USA</v>
      </c>
      <c r="Z3087" t="str">
        <v>PG-13</v>
      </c>
      <c r="AA3087" t="str">
        <v>Vivica A. Fox</v>
      </c>
      <c r="AB3087" t="str">
        <v>David Boyd</v>
      </c>
      <c r="AC3087">
        <v>890</v>
      </c>
      <c r="AD3087">
        <v>2681</v>
      </c>
      <c r="AE3087">
        <v>29</v>
      </c>
      <c r="AF3087">
        <v>0</v>
      </c>
      <c r="AG3087">
        <v>6</v>
      </c>
      <c r="AH3087">
        <v>10</v>
      </c>
      <c r="AI3087">
        <v>113</v>
      </c>
      <c r="AJ3087">
        <v>2859955</v>
      </c>
    </row>
    <row r="3088" spans="1:36" x14ac:dyDescent="0.25">
      <c r="A3088" t="str">
        <v>Time Changer</v>
      </c>
      <c r="B3088">
        <v>37542</v>
      </c>
      <c r="C3088">
        <v>2002</v>
      </c>
      <c r="D3088" t="str">
        <v>2000s</v>
      </c>
      <c r="E3088" t="str">
        <v>Color</v>
      </c>
      <c r="F3088" t="str">
        <v>Drama</v>
      </c>
      <c r="G3088" t="str">
        <v>English</v>
      </c>
      <c r="H3088" t="str">
        <v>USA</v>
      </c>
      <c r="I3088" t="str">
        <v>PG</v>
      </c>
      <c r="J3088" t="str">
        <v>Gavin MacLeod</v>
      </c>
      <c r="K3088" t="str">
        <v>Rich Christiano</v>
      </c>
      <c r="L3088">
        <v>284</v>
      </c>
      <c r="M3088">
        <v>1185</v>
      </c>
      <c r="N3088">
        <v>14</v>
      </c>
      <c r="O3088">
        <v>409</v>
      </c>
      <c r="P3088">
        <v>5.6</v>
      </c>
      <c r="R3088" t="str">
        <v>In the Company of Men</v>
      </c>
      <c r="S3088">
        <v>35448</v>
      </c>
      <c r="T3088">
        <v>1997</v>
      </c>
      <c r="U3088" t="str">
        <v>1990s</v>
      </c>
      <c r="V3088" t="str">
        <v>Color</v>
      </c>
      <c r="W3088" t="str">
        <v>Comedy</v>
      </c>
      <c r="X3088" t="str">
        <v>English</v>
      </c>
      <c r="Y3088" t="str">
        <v>Canada</v>
      </c>
      <c r="Z3088" t="str">
        <v>R</v>
      </c>
      <c r="AA3088" t="str">
        <v>Stacy Edwards</v>
      </c>
      <c r="AB3088" t="str">
        <v>Neil LaBute</v>
      </c>
      <c r="AC3088">
        <v>136</v>
      </c>
      <c r="AD3088">
        <v>254</v>
      </c>
      <c r="AE3088">
        <v>119</v>
      </c>
      <c r="AF3088">
        <v>489</v>
      </c>
      <c r="AG3088">
        <v>7.3</v>
      </c>
      <c r="AH3088">
        <v>80</v>
      </c>
      <c r="AI3088">
        <v>97</v>
      </c>
      <c r="AJ3088">
        <v>2856622</v>
      </c>
    </row>
    <row r="3089" spans="1:36" x14ac:dyDescent="0.25">
      <c r="A3089" t="str">
        <v>You, Me and Dupree</v>
      </c>
      <c r="B3089">
        <v>39032</v>
      </c>
      <c r="C3089">
        <v>2006</v>
      </c>
      <c r="D3089" t="str">
        <v>2000s</v>
      </c>
      <c r="E3089" t="str">
        <v>Color</v>
      </c>
      <c r="F3089" t="str">
        <v>Comedy</v>
      </c>
      <c r="G3089" t="str">
        <v>English</v>
      </c>
      <c r="H3089" t="str">
        <v>USA</v>
      </c>
      <c r="I3089" t="str">
        <v>PG-13</v>
      </c>
      <c r="J3089" t="str">
        <v>Todd Stashwick</v>
      </c>
      <c r="K3089" t="str">
        <v>Anthony Russo</v>
      </c>
      <c r="L3089">
        <v>277</v>
      </c>
      <c r="M3089">
        <v>847</v>
      </c>
      <c r="N3089">
        <v>94</v>
      </c>
      <c r="O3089">
        <v>0</v>
      </c>
      <c r="P3089">
        <v>5.6</v>
      </c>
      <c r="R3089" t="str">
        <v>Airborne</v>
      </c>
      <c r="S3089">
        <v>34221</v>
      </c>
      <c r="T3089">
        <v>1993</v>
      </c>
      <c r="U3089" t="str">
        <v>1990s</v>
      </c>
      <c r="V3089" t="str">
        <v>Color</v>
      </c>
      <c r="W3089" t="str">
        <v>Adventure</v>
      </c>
      <c r="X3089" t="str">
        <v>English</v>
      </c>
      <c r="Y3089" t="str">
        <v>USA</v>
      </c>
      <c r="Z3089" t="str">
        <v>PG</v>
      </c>
      <c r="AA3089" t="str">
        <v>Alanna Ubach</v>
      </c>
      <c r="AB3089" t="str">
        <v>Rob Bowman</v>
      </c>
      <c r="AC3089">
        <v>584</v>
      </c>
      <c r="AD3089">
        <v>1218</v>
      </c>
      <c r="AE3089">
        <v>38</v>
      </c>
      <c r="AF3089">
        <v>0</v>
      </c>
      <c r="AG3089">
        <v>6.2</v>
      </c>
      <c r="AH3089">
        <v>9</v>
      </c>
      <c r="AI3089">
        <v>91</v>
      </c>
      <c r="AJ3089">
        <v>2850263</v>
      </c>
    </row>
    <row r="3090" spans="1:36" x14ac:dyDescent="0.25">
      <c r="A3090" t="str">
        <v>Arnolds Park</v>
      </c>
      <c r="B3090">
        <v>39322</v>
      </c>
      <c r="C3090">
        <v>2007</v>
      </c>
      <c r="D3090" t="str">
        <v>2000s</v>
      </c>
      <c r="E3090" t="str">
        <v>Color</v>
      </c>
      <c r="F3090" t="str">
        <v>Mystery</v>
      </c>
      <c r="G3090" t="str">
        <v>English</v>
      </c>
      <c r="H3090" t="str">
        <v>USA</v>
      </c>
      <c r="I3090" t="str">
        <v>PG-13</v>
      </c>
      <c r="J3090" t="str">
        <v>Kendyl Joi</v>
      </c>
      <c r="K3090" t="str">
        <v>Gene Teigland</v>
      </c>
      <c r="L3090">
        <v>23</v>
      </c>
      <c r="M3090">
        <v>85</v>
      </c>
      <c r="N3090">
        <v>0</v>
      </c>
      <c r="O3090">
        <v>11</v>
      </c>
      <c r="P3090">
        <v>5.6</v>
      </c>
      <c r="R3090" t="str">
        <v>Things We Lost in the Fire</v>
      </c>
      <c r="S3090">
        <v>39149</v>
      </c>
      <c r="T3090">
        <v>2007</v>
      </c>
      <c r="U3090" t="str">
        <v>2000s</v>
      </c>
      <c r="V3090" t="str">
        <v>Color</v>
      </c>
      <c r="W3090" t="str">
        <v>Drama</v>
      </c>
      <c r="X3090" t="str">
        <v>English</v>
      </c>
      <c r="Y3090" t="str">
        <v>USA</v>
      </c>
      <c r="Z3090" t="str">
        <v>R</v>
      </c>
      <c r="AA3090" t="str">
        <v>Alison Lohman</v>
      </c>
      <c r="AB3090" t="str">
        <v>Susanne Bier</v>
      </c>
      <c r="AC3090">
        <v>1000</v>
      </c>
      <c r="AD3090">
        <v>1889</v>
      </c>
      <c r="AE3090">
        <v>369</v>
      </c>
      <c r="AF3090">
        <v>0</v>
      </c>
      <c r="AG3090">
        <v>7.2</v>
      </c>
      <c r="AH3090">
        <v>146</v>
      </c>
      <c r="AI3090">
        <v>118</v>
      </c>
      <c r="AJ3090">
        <v>2849142</v>
      </c>
    </row>
    <row r="3091" spans="1:36" x14ac:dyDescent="0.25">
      <c r="A3091" t="str">
        <v>Mortdecai</v>
      </c>
      <c r="B3091">
        <v>42077</v>
      </c>
      <c r="C3091">
        <v>2015</v>
      </c>
      <c r="D3091" t="str">
        <v>2010s</v>
      </c>
      <c r="E3091" t="str">
        <v>Color</v>
      </c>
      <c r="F3091" t="str">
        <v>Action</v>
      </c>
      <c r="G3091" t="str">
        <v>English</v>
      </c>
      <c r="H3091" t="str">
        <v>UK</v>
      </c>
      <c r="I3091" t="str">
        <v>R</v>
      </c>
      <c r="J3091" t="str">
        <v>Johnny Depp</v>
      </c>
      <c r="K3091" t="str">
        <v>David Koepp</v>
      </c>
      <c r="L3091">
        <v>40000</v>
      </c>
      <c r="M3091">
        <v>42683</v>
      </c>
      <c r="N3091">
        <v>192</v>
      </c>
      <c r="O3091">
        <v>12000</v>
      </c>
      <c r="P3091">
        <v>5.5</v>
      </c>
      <c r="R3091" t="str">
        <v>Letters to God</v>
      </c>
      <c r="S3091">
        <v>40511</v>
      </c>
      <c r="T3091">
        <v>2010</v>
      </c>
      <c r="U3091" t="str">
        <v>2010s</v>
      </c>
      <c r="V3091" t="str">
        <v>Color</v>
      </c>
      <c r="W3091" t="str">
        <v>Drama</v>
      </c>
      <c r="X3091" t="str">
        <v>English</v>
      </c>
      <c r="Y3091" t="str">
        <v>USA</v>
      </c>
      <c r="Z3091" t="str">
        <v>PG</v>
      </c>
      <c r="AA3091" t="str">
        <v>Robyn Lively</v>
      </c>
      <c r="AB3091" t="str">
        <v>David Nixon</v>
      </c>
      <c r="AC3091">
        <v>439</v>
      </c>
      <c r="AD3091">
        <v>1567</v>
      </c>
      <c r="AE3091">
        <v>13</v>
      </c>
      <c r="AF3091">
        <v>0</v>
      </c>
      <c r="AG3091">
        <v>6.3</v>
      </c>
      <c r="AH3091">
        <v>19</v>
      </c>
      <c r="AI3091">
        <v>110</v>
      </c>
      <c r="AJ3091">
        <v>2848578</v>
      </c>
    </row>
    <row r="3092" spans="1:36" x14ac:dyDescent="0.25">
      <c r="A3092" t="str">
        <v>Autumn in New York</v>
      </c>
      <c r="B3092">
        <v>36530</v>
      </c>
      <c r="C3092">
        <v>2000</v>
      </c>
      <c r="D3092" t="str">
        <v>2000s</v>
      </c>
      <c r="E3092" t="str">
        <v>Color</v>
      </c>
      <c r="F3092" t="str">
        <v>Drama</v>
      </c>
      <c r="G3092" t="str">
        <v>English</v>
      </c>
      <c r="H3092" t="str">
        <v>USA</v>
      </c>
      <c r="I3092" t="str">
        <v>PG-13</v>
      </c>
      <c r="J3092" t="str">
        <v>J.K. Simmons</v>
      </c>
      <c r="K3092" t="str">
        <v>Joan Chen</v>
      </c>
      <c r="L3092">
        <v>24000</v>
      </c>
      <c r="M3092">
        <v>26938</v>
      </c>
      <c r="N3092">
        <v>643</v>
      </c>
      <c r="O3092">
        <v>0</v>
      </c>
      <c r="P3092">
        <v>5.5</v>
      </c>
      <c r="R3092" t="str">
        <v>eXistenZ</v>
      </c>
      <c r="S3092">
        <v>36172</v>
      </c>
      <c r="T3092">
        <v>1999</v>
      </c>
      <c r="U3092" t="str">
        <v>1990s</v>
      </c>
      <c r="V3092" t="str">
        <v>Color</v>
      </c>
      <c r="W3092" t="str">
        <v>Horror</v>
      </c>
      <c r="X3092" t="str">
        <v>English</v>
      </c>
      <c r="Y3092" t="str">
        <v>Canada</v>
      </c>
      <c r="Z3092" t="str">
        <v>R</v>
      </c>
      <c r="AA3092" t="str">
        <v>Jennifer Jason Leigh</v>
      </c>
      <c r="AB3092" t="str">
        <v>David Cronenberg</v>
      </c>
      <c r="AC3092">
        <v>1000</v>
      </c>
      <c r="AD3092">
        <v>2990</v>
      </c>
      <c r="AE3092">
        <v>0</v>
      </c>
      <c r="AF3092">
        <v>6000</v>
      </c>
      <c r="AG3092">
        <v>6.8</v>
      </c>
      <c r="AH3092">
        <v>196</v>
      </c>
      <c r="AI3092">
        <v>115</v>
      </c>
      <c r="AJ3092">
        <v>2840417</v>
      </c>
    </row>
    <row r="3093" spans="1:36" x14ac:dyDescent="0.25">
      <c r="A3093" t="str">
        <v>Little Fockers</v>
      </c>
      <c r="B3093">
        <v>40478</v>
      </c>
      <c r="C3093">
        <v>2010</v>
      </c>
      <c r="D3093" t="str">
        <v>2010s</v>
      </c>
      <c r="E3093" t="str">
        <v>Color</v>
      </c>
      <c r="F3093" t="str">
        <v>Comedy</v>
      </c>
      <c r="G3093" t="str">
        <v>English</v>
      </c>
      <c r="H3093" t="str">
        <v>USA</v>
      </c>
      <c r="I3093" t="str">
        <v>PG-13</v>
      </c>
      <c r="J3093" t="str">
        <v>Robert De Niro</v>
      </c>
      <c r="K3093" t="str">
        <v>Paul Weitz</v>
      </c>
      <c r="L3093">
        <v>22000</v>
      </c>
      <c r="M3093">
        <v>24082</v>
      </c>
      <c r="N3093">
        <v>80</v>
      </c>
      <c r="O3093">
        <v>0</v>
      </c>
      <c r="P3093">
        <v>5.5</v>
      </c>
      <c r="R3093" t="str">
        <v>The Great Beauty</v>
      </c>
      <c r="S3093">
        <v>41279</v>
      </c>
      <c r="T3093">
        <v>2013</v>
      </c>
      <c r="U3093" t="str">
        <v>2010s</v>
      </c>
      <c r="V3093" t="str">
        <v>Color</v>
      </c>
      <c r="W3093" t="str">
        <v>Drama</v>
      </c>
      <c r="X3093" t="str">
        <v>Italian</v>
      </c>
      <c r="Y3093" t="str">
        <v>Italy</v>
      </c>
      <c r="Z3093" t="str">
        <v>Not Rated</v>
      </c>
      <c r="AA3093" t="str">
        <v>Toni Servillo</v>
      </c>
      <c r="AB3093" t="str">
        <v>Paolo Sorrentino</v>
      </c>
      <c r="AC3093">
        <v>211</v>
      </c>
      <c r="AD3093">
        <v>456</v>
      </c>
      <c r="AE3093">
        <v>667</v>
      </c>
      <c r="AF3093">
        <v>29000</v>
      </c>
      <c r="AG3093">
        <v>7.7</v>
      </c>
      <c r="AH3093">
        <v>280</v>
      </c>
      <c r="AI3093">
        <v>172</v>
      </c>
      <c r="AJ3093">
        <v>2835886</v>
      </c>
    </row>
    <row r="3094" spans="1:36" x14ac:dyDescent="0.25">
      <c r="A3094" t="str">
        <v>The Twilight Saga: Breaking Dawn - Part 2</v>
      </c>
      <c r="B3094">
        <v>41045</v>
      </c>
      <c r="C3094">
        <v>2012</v>
      </c>
      <c r="D3094" t="str">
        <v>2010s</v>
      </c>
      <c r="E3094" t="str">
        <v>Color</v>
      </c>
      <c r="F3094" t="str">
        <v>Adventure</v>
      </c>
      <c r="G3094" t="str">
        <v>English</v>
      </c>
      <c r="H3094" t="str">
        <v>USA</v>
      </c>
      <c r="I3094" t="str">
        <v>PG-13</v>
      </c>
      <c r="J3094" t="str">
        <v>Robert Pattinson</v>
      </c>
      <c r="K3094" t="str">
        <v>Bill Condon</v>
      </c>
      <c r="L3094">
        <v>21000</v>
      </c>
      <c r="M3094">
        <v>59177</v>
      </c>
      <c r="N3094">
        <v>386</v>
      </c>
      <c r="O3094">
        <v>65000</v>
      </c>
      <c r="P3094">
        <v>5.5</v>
      </c>
      <c r="R3094" t="str">
        <v>Filly Brown</v>
      </c>
      <c r="S3094">
        <v>41034</v>
      </c>
      <c r="T3094">
        <v>2012</v>
      </c>
      <c r="U3094" t="str">
        <v>2010s</v>
      </c>
      <c r="V3094" t="str">
        <v>Color</v>
      </c>
      <c r="W3094" t="str">
        <v>Drama</v>
      </c>
      <c r="X3094" t="str">
        <v>English</v>
      </c>
      <c r="Y3094" t="str">
        <v>USA</v>
      </c>
      <c r="Z3094" t="str">
        <v>R</v>
      </c>
      <c r="AA3094" t="str">
        <v>Noel Gugliemi</v>
      </c>
      <c r="AB3094" t="str">
        <v>Youssef Delara</v>
      </c>
      <c r="AC3094">
        <v>2000</v>
      </c>
      <c r="AD3094">
        <v>2459</v>
      </c>
      <c r="AE3094">
        <v>8</v>
      </c>
      <c r="AF3094">
        <v>0</v>
      </c>
      <c r="AG3094">
        <v>5.7</v>
      </c>
      <c r="AH3094">
        <v>16</v>
      </c>
      <c r="AI3094">
        <v>80</v>
      </c>
      <c r="AJ3094">
        <v>2833383</v>
      </c>
    </row>
    <row r="3095" spans="1:36" x14ac:dyDescent="0.25">
      <c r="A3095" t="str">
        <v>In Dreams</v>
      </c>
      <c r="B3095">
        <v>36251</v>
      </c>
      <c r="C3095">
        <v>1999</v>
      </c>
      <c r="D3095" t="str">
        <v>1990s</v>
      </c>
      <c r="E3095" t="str">
        <v>Color</v>
      </c>
      <c r="F3095" t="str">
        <v>Drama</v>
      </c>
      <c r="G3095" t="str">
        <v>English</v>
      </c>
      <c r="H3095" t="str">
        <v>USA</v>
      </c>
      <c r="I3095" t="str">
        <v>R</v>
      </c>
      <c r="J3095" t="str">
        <v>Robert Downey Jr.</v>
      </c>
      <c r="K3095" t="str">
        <v>Neil Jordan</v>
      </c>
      <c r="L3095">
        <v>21000</v>
      </c>
      <c r="M3095">
        <v>22006</v>
      </c>
      <c r="N3095">
        <v>277</v>
      </c>
      <c r="O3095">
        <v>654</v>
      </c>
      <c r="P3095">
        <v>5.5</v>
      </c>
      <c r="R3095" t="str">
        <v>The Perez Family</v>
      </c>
      <c r="S3095">
        <v>34709</v>
      </c>
      <c r="T3095">
        <v>1995</v>
      </c>
      <c r="U3095" t="str">
        <v>1990s</v>
      </c>
      <c r="V3095" t="str">
        <v>Color</v>
      </c>
      <c r="W3095" t="str">
        <v>Comedy</v>
      </c>
      <c r="X3095" t="str">
        <v>English</v>
      </c>
      <c r="Y3095" t="str">
        <v>USA</v>
      </c>
      <c r="Z3095" t="str">
        <v>R</v>
      </c>
      <c r="AA3095" t="str">
        <v>Anjelica Huston</v>
      </c>
      <c r="AB3095" t="str">
        <v>Mira Nair</v>
      </c>
      <c r="AC3095">
        <v>1000</v>
      </c>
      <c r="AD3095">
        <v>3072</v>
      </c>
      <c r="AE3095">
        <v>300</v>
      </c>
      <c r="AF3095">
        <v>174</v>
      </c>
      <c r="AG3095">
        <v>6.2</v>
      </c>
      <c r="AH3095">
        <v>15</v>
      </c>
      <c r="AI3095">
        <v>113</v>
      </c>
      <c r="AJ3095">
        <v>2832826</v>
      </c>
    </row>
    <row r="3096" spans="1:36" x14ac:dyDescent="0.25">
      <c r="A3096" t="str">
        <v>The Day the Earth Stood Still</v>
      </c>
      <c r="B3096">
        <v>39700</v>
      </c>
      <c r="C3096">
        <v>2008</v>
      </c>
      <c r="D3096" t="str">
        <v>2000s</v>
      </c>
      <c r="E3096" t="str">
        <v>Color</v>
      </c>
      <c r="F3096" t="str">
        <v>Drama</v>
      </c>
      <c r="G3096" t="str">
        <v>English</v>
      </c>
      <c r="H3096" t="str">
        <v>USA</v>
      </c>
      <c r="I3096" t="str">
        <v>PG-13</v>
      </c>
      <c r="J3096" t="str">
        <v>Keanu Reeves</v>
      </c>
      <c r="K3096" t="str">
        <v>Scott Derrickson</v>
      </c>
      <c r="L3096">
        <v>18000</v>
      </c>
      <c r="M3096">
        <v>22194</v>
      </c>
      <c r="N3096">
        <v>301</v>
      </c>
      <c r="O3096">
        <v>0</v>
      </c>
      <c r="P3096">
        <v>5.5</v>
      </c>
      <c r="R3096" t="str">
        <v>Reservoir Dogs</v>
      </c>
      <c r="S3096">
        <v>33687</v>
      </c>
      <c r="T3096">
        <v>1992</v>
      </c>
      <c r="U3096" t="str">
        <v>1990s</v>
      </c>
      <c r="V3096" t="str">
        <v>Color</v>
      </c>
      <c r="W3096" t="str">
        <v>Crime</v>
      </c>
      <c r="X3096" t="str">
        <v>English</v>
      </c>
      <c r="Y3096" t="str">
        <v>USA</v>
      </c>
      <c r="Z3096" t="str">
        <v>R</v>
      </c>
      <c r="AA3096" t="str">
        <v>Quentin Tarantino</v>
      </c>
      <c r="AB3096" t="str">
        <v>Quentin Tarantino</v>
      </c>
      <c r="AC3096">
        <v>16000</v>
      </c>
      <c r="AD3096">
        <v>28994</v>
      </c>
      <c r="AE3096">
        <v>16000</v>
      </c>
      <c r="AF3096">
        <v>19000</v>
      </c>
      <c r="AG3096">
        <v>8.4</v>
      </c>
      <c r="AH3096">
        <v>173</v>
      </c>
      <c r="AI3096">
        <v>99</v>
      </c>
      <c r="AJ3096">
        <v>2812029</v>
      </c>
    </row>
    <row r="3097" spans="1:36" x14ac:dyDescent="0.25">
      <c r="A3097" t="str">
        <v>The Bounty Hunter</v>
      </c>
      <c r="B3097">
        <v>40432</v>
      </c>
      <c r="C3097">
        <v>2010</v>
      </c>
      <c r="D3097" t="str">
        <v>2010s</v>
      </c>
      <c r="E3097" t="str">
        <v>Color</v>
      </c>
      <c r="F3097" t="str">
        <v>Action</v>
      </c>
      <c r="G3097" t="str">
        <v>English</v>
      </c>
      <c r="H3097" t="str">
        <v>USA</v>
      </c>
      <c r="I3097" t="str">
        <v>PG-13</v>
      </c>
      <c r="J3097" t="str">
        <v>Gerard Butler</v>
      </c>
      <c r="K3097" t="str">
        <v>Andy Tennant</v>
      </c>
      <c r="L3097">
        <v>18000</v>
      </c>
      <c r="M3097">
        <v>21554</v>
      </c>
      <c r="N3097">
        <v>72</v>
      </c>
      <c r="O3097">
        <v>0</v>
      </c>
      <c r="P3097">
        <v>5.5</v>
      </c>
      <c r="R3097" t="str">
        <v>The Broadway Melody</v>
      </c>
      <c r="S3097">
        <v>10908</v>
      </c>
      <c r="T3097">
        <v>1929</v>
      </c>
      <c r="U3097" t="str">
        <v>1920s</v>
      </c>
      <c r="V3097" t="str">
        <v>Black and White</v>
      </c>
      <c r="W3097" t="str">
        <v>Musical</v>
      </c>
      <c r="X3097" t="str">
        <v>English</v>
      </c>
      <c r="Y3097" t="str">
        <v>USA</v>
      </c>
      <c r="Z3097" t="str">
        <v>Passed</v>
      </c>
      <c r="AA3097" t="str">
        <v>Anita Page</v>
      </c>
      <c r="AB3097" t="str">
        <v>Harry Beaumont</v>
      </c>
      <c r="AC3097">
        <v>77</v>
      </c>
      <c r="AD3097">
        <v>109</v>
      </c>
      <c r="AE3097">
        <v>4</v>
      </c>
      <c r="AF3097">
        <v>167</v>
      </c>
      <c r="AG3097">
        <v>6.3</v>
      </c>
      <c r="AH3097">
        <v>36</v>
      </c>
      <c r="AI3097">
        <v>100</v>
      </c>
      <c r="AJ3097">
        <v>2808000</v>
      </c>
    </row>
    <row r="3098" spans="1:36" x14ac:dyDescent="0.25">
      <c r="A3098" t="str">
        <v>Lara Croft Tomb Raider: The Cradle of Life</v>
      </c>
      <c r="B3098">
        <v>37888</v>
      </c>
      <c r="C3098">
        <v>2003</v>
      </c>
      <c r="D3098" t="str">
        <v>2000s</v>
      </c>
      <c r="E3098" t="str">
        <v>Color</v>
      </c>
      <c r="F3098" t="str">
        <v>Action</v>
      </c>
      <c r="G3098" t="str">
        <v>English</v>
      </c>
      <c r="H3098" t="str">
        <v>USA</v>
      </c>
      <c r="I3098" t="str">
        <v>PG-13</v>
      </c>
      <c r="J3098" t="str">
        <v>Gerard Butler</v>
      </c>
      <c r="K3098" t="str">
        <v>Jan de Bont</v>
      </c>
      <c r="L3098">
        <v>18000</v>
      </c>
      <c r="M3098">
        <v>33154</v>
      </c>
      <c r="N3098">
        <v>101</v>
      </c>
      <c r="O3098">
        <v>0</v>
      </c>
      <c r="P3098">
        <v>5.5</v>
      </c>
      <c r="R3098" t="str">
        <v>Return to the Blue Lagoon</v>
      </c>
      <c r="S3098">
        <v>33544</v>
      </c>
      <c r="T3098">
        <v>1991</v>
      </c>
      <c r="U3098" t="str">
        <v>1990s</v>
      </c>
      <c r="V3098" t="str">
        <v>Color</v>
      </c>
      <c r="W3098" t="str">
        <v>Adventure</v>
      </c>
      <c r="X3098" t="str">
        <v>English</v>
      </c>
      <c r="Y3098" t="str">
        <v>USA</v>
      </c>
      <c r="Z3098" t="str">
        <v>PG-13</v>
      </c>
      <c r="AA3098" t="str">
        <v>Milla Jovovich</v>
      </c>
      <c r="AB3098" t="str">
        <v>William A. Graham</v>
      </c>
      <c r="AC3098">
        <v>14000</v>
      </c>
      <c r="AD3098">
        <v>14281</v>
      </c>
      <c r="AE3098">
        <v>8</v>
      </c>
      <c r="AF3098">
        <v>967</v>
      </c>
      <c r="AG3098">
        <v>5.0999999999999996</v>
      </c>
      <c r="AH3098">
        <v>14</v>
      </c>
      <c r="AI3098">
        <v>102</v>
      </c>
      <c r="AJ3098">
        <v>2807854</v>
      </c>
    </row>
    <row r="3099" spans="1:36" x14ac:dyDescent="0.25">
      <c r="A3099" t="str">
        <v>Virtuosity</v>
      </c>
      <c r="B3099">
        <v>34951</v>
      </c>
      <c r="C3099">
        <v>1995</v>
      </c>
      <c r="D3099" t="str">
        <v>1990s</v>
      </c>
      <c r="E3099" t="str">
        <v>Color</v>
      </c>
      <c r="F3099" t="str">
        <v>Action</v>
      </c>
      <c r="G3099" t="str">
        <v>English</v>
      </c>
      <c r="H3099" t="str">
        <v>USA</v>
      </c>
      <c r="I3099" t="str">
        <v>R</v>
      </c>
      <c r="J3099" t="str">
        <v>Denzel Washington</v>
      </c>
      <c r="K3099" t="str">
        <v>Brett Leonard</v>
      </c>
      <c r="L3099">
        <v>18000</v>
      </c>
      <c r="M3099">
        <v>20772</v>
      </c>
      <c r="N3099">
        <v>32</v>
      </c>
      <c r="O3099">
        <v>0</v>
      </c>
      <c r="P3099">
        <v>5.5</v>
      </c>
      <c r="R3099" t="str">
        <v>Love Stinks</v>
      </c>
      <c r="S3099">
        <v>36405</v>
      </c>
      <c r="T3099">
        <v>1999</v>
      </c>
      <c r="U3099" t="str">
        <v>1990s</v>
      </c>
      <c r="V3099" t="str">
        <v>Color</v>
      </c>
      <c r="W3099" t="str">
        <v>Comedy</v>
      </c>
      <c r="X3099" t="str">
        <v>English</v>
      </c>
      <c r="Y3099" t="str">
        <v>USA</v>
      </c>
      <c r="Z3099" t="str">
        <v>R</v>
      </c>
      <c r="AA3099" t="str">
        <v>Ivana Milicevic</v>
      </c>
      <c r="AB3099" t="str">
        <v>Jeff Franklin</v>
      </c>
      <c r="AC3099">
        <v>834</v>
      </c>
      <c r="AD3099">
        <v>2662</v>
      </c>
      <c r="AE3099">
        <v>24</v>
      </c>
      <c r="AF3099">
        <v>309</v>
      </c>
      <c r="AG3099">
        <v>5.8</v>
      </c>
      <c r="AH3099">
        <v>45</v>
      </c>
      <c r="AI3099">
        <v>94</v>
      </c>
      <c r="AJ3099">
        <v>2800000</v>
      </c>
    </row>
    <row r="3100" spans="1:36" x14ac:dyDescent="0.25">
      <c r="A3100" t="str">
        <v>The House Bunny</v>
      </c>
      <c r="B3100">
        <v>39565</v>
      </c>
      <c r="C3100">
        <v>2008</v>
      </c>
      <c r="D3100" t="str">
        <v>2000s</v>
      </c>
      <c r="E3100" t="str">
        <v>Color</v>
      </c>
      <c r="F3100" t="str">
        <v>Comedy</v>
      </c>
      <c r="G3100" t="str">
        <v>English</v>
      </c>
      <c r="H3100" t="str">
        <v>USA</v>
      </c>
      <c r="I3100" t="str">
        <v>PG-13</v>
      </c>
      <c r="J3100" t="str">
        <v>Emma Stone</v>
      </c>
      <c r="K3100" t="str">
        <v>Fred Wolf</v>
      </c>
      <c r="L3100">
        <v>15000</v>
      </c>
      <c r="M3100">
        <v>18789</v>
      </c>
      <c r="N3100">
        <v>29</v>
      </c>
      <c r="O3100">
        <v>0</v>
      </c>
      <c r="P3100">
        <v>5.5</v>
      </c>
      <c r="R3100" t="str">
        <v>How to Lose Friends &amp; Alienate People</v>
      </c>
      <c r="S3100">
        <v>39564</v>
      </c>
      <c r="T3100">
        <v>2008</v>
      </c>
      <c r="U3100" t="str">
        <v>2000s</v>
      </c>
      <c r="V3100" t="str">
        <v>Color</v>
      </c>
      <c r="W3100" t="str">
        <v>Comedy</v>
      </c>
      <c r="X3100" t="str">
        <v>English</v>
      </c>
      <c r="Y3100" t="str">
        <v>UK</v>
      </c>
      <c r="Z3100" t="str">
        <v>R</v>
      </c>
      <c r="AA3100" t="str">
        <v>James Corden</v>
      </c>
      <c r="AB3100" t="str">
        <v>Robert B. Weide</v>
      </c>
      <c r="AC3100">
        <v>480</v>
      </c>
      <c r="AD3100">
        <v>858</v>
      </c>
      <c r="AE3100">
        <v>53</v>
      </c>
      <c r="AF3100">
        <v>0</v>
      </c>
      <c r="AG3100">
        <v>6.5</v>
      </c>
      <c r="AH3100">
        <v>135</v>
      </c>
      <c r="AI3100">
        <v>110</v>
      </c>
      <c r="AJ3100">
        <v>2775593</v>
      </c>
    </row>
    <row r="3101" spans="1:36" x14ac:dyDescent="0.25">
      <c r="A3101" t="str">
        <v>The Pacifier</v>
      </c>
      <c r="B3101">
        <v>38596</v>
      </c>
      <c r="C3101">
        <v>2005</v>
      </c>
      <c r="D3101" t="str">
        <v>2000s</v>
      </c>
      <c r="E3101" t="str">
        <v>Color</v>
      </c>
      <c r="F3101" t="str">
        <v>Action</v>
      </c>
      <c r="G3101" t="str">
        <v>English</v>
      </c>
      <c r="H3101" t="str">
        <v>Canada</v>
      </c>
      <c r="I3101" t="str">
        <v>PG</v>
      </c>
      <c r="J3101" t="str">
        <v>Vin Diesel</v>
      </c>
      <c r="K3101" t="str">
        <v>Adam Shankman</v>
      </c>
      <c r="L3101">
        <v>14000</v>
      </c>
      <c r="M3101">
        <v>16884</v>
      </c>
      <c r="N3101">
        <v>163</v>
      </c>
      <c r="O3101">
        <v>0</v>
      </c>
      <c r="P3101">
        <v>5.5</v>
      </c>
      <c r="R3101" t="str">
        <v>Straight Out of Brooklyn</v>
      </c>
      <c r="S3101">
        <v>33352</v>
      </c>
      <c r="T3101">
        <v>1991</v>
      </c>
      <c r="U3101" t="str">
        <v>1990s</v>
      </c>
      <c r="V3101" t="str">
        <v>Color</v>
      </c>
      <c r="W3101" t="str">
        <v>Crime</v>
      </c>
      <c r="X3101" t="str">
        <v>English</v>
      </c>
      <c r="Y3101" t="str">
        <v>USA</v>
      </c>
      <c r="Z3101" t="str">
        <v>R</v>
      </c>
      <c r="AA3101" t="str">
        <v>Lawrence Gilliard Jr.</v>
      </c>
      <c r="AB3101" t="str">
        <v>Matty Rich</v>
      </c>
      <c r="AC3101">
        <v>353</v>
      </c>
      <c r="AD3101">
        <v>380</v>
      </c>
      <c r="AE3101">
        <v>10</v>
      </c>
      <c r="AF3101">
        <v>123</v>
      </c>
      <c r="AG3101">
        <v>5.9</v>
      </c>
      <c r="AH3101">
        <v>8</v>
      </c>
      <c r="AI3101">
        <v>91</v>
      </c>
      <c r="AJ3101">
        <v>2712293</v>
      </c>
    </row>
    <row r="3102" spans="1:36" x14ac:dyDescent="0.25">
      <c r="A3102" t="str">
        <v>People I Know</v>
      </c>
      <c r="B3102">
        <v>37280</v>
      </c>
      <c r="C3102">
        <v>2002</v>
      </c>
      <c r="D3102" t="str">
        <v>2000s</v>
      </c>
      <c r="E3102" t="str">
        <v>Color</v>
      </c>
      <c r="F3102" t="str">
        <v>Crime</v>
      </c>
      <c r="G3102" t="str">
        <v>English</v>
      </c>
      <c r="H3102" t="str">
        <v>USA</v>
      </c>
      <c r="I3102" t="str">
        <v>R</v>
      </c>
      <c r="J3102" t="str">
        <v>Al Pacino</v>
      </c>
      <c r="K3102" t="str">
        <v>Daniel Algrant</v>
      </c>
      <c r="L3102">
        <v>14000</v>
      </c>
      <c r="M3102">
        <v>15612</v>
      </c>
      <c r="N3102">
        <v>3</v>
      </c>
      <c r="O3102">
        <v>217</v>
      </c>
      <c r="P3102">
        <v>5.5</v>
      </c>
      <c r="R3102" t="str">
        <v>Everything Must Go</v>
      </c>
      <c r="S3102">
        <v>40300</v>
      </c>
      <c r="T3102">
        <v>2010</v>
      </c>
      <c r="U3102" t="str">
        <v>2010s</v>
      </c>
      <c r="V3102" t="str">
        <v>Color</v>
      </c>
      <c r="W3102" t="str">
        <v>Comedy</v>
      </c>
      <c r="X3102" t="str">
        <v>English</v>
      </c>
      <c r="Y3102" t="str">
        <v>USA</v>
      </c>
      <c r="Z3102" t="str">
        <v>R</v>
      </c>
      <c r="AA3102" t="str">
        <v>Will Ferrell</v>
      </c>
      <c r="AB3102" t="str">
        <v>Dan Rush</v>
      </c>
      <c r="AC3102">
        <v>8000</v>
      </c>
      <c r="AD3102">
        <v>10517</v>
      </c>
      <c r="AE3102">
        <v>7</v>
      </c>
      <c r="AF3102">
        <v>0</v>
      </c>
      <c r="AG3102">
        <v>6.4</v>
      </c>
      <c r="AH3102">
        <v>155</v>
      </c>
      <c r="AI3102">
        <v>97</v>
      </c>
      <c r="AJ3102">
        <v>2711210</v>
      </c>
    </row>
    <row r="3103" spans="1:36" x14ac:dyDescent="0.25">
      <c r="A3103" t="str">
        <v>Charlie's Angels</v>
      </c>
      <c r="B3103">
        <v>36770</v>
      </c>
      <c r="C3103">
        <v>2000</v>
      </c>
      <c r="D3103" t="str">
        <v>2000s</v>
      </c>
      <c r="E3103" t="str">
        <v>Color</v>
      </c>
      <c r="F3103" t="str">
        <v>Action</v>
      </c>
      <c r="G3103" t="str">
        <v>English</v>
      </c>
      <c r="H3103" t="str">
        <v>USA</v>
      </c>
      <c r="I3103" t="str">
        <v>PG-13</v>
      </c>
      <c r="J3103" t="str">
        <v>Bill Murray</v>
      </c>
      <c r="K3103" t="str">
        <v>McG</v>
      </c>
      <c r="L3103">
        <v>13000</v>
      </c>
      <c r="M3103">
        <v>15419</v>
      </c>
      <c r="N3103">
        <v>368</v>
      </c>
      <c r="O3103">
        <v>0</v>
      </c>
      <c r="P3103">
        <v>5.5</v>
      </c>
      <c r="R3103" t="str">
        <v>ChÃ©ri</v>
      </c>
      <c r="S3103">
        <v>39986</v>
      </c>
      <c r="T3103">
        <v>2009</v>
      </c>
      <c r="U3103" t="str">
        <v>2000s</v>
      </c>
      <c r="V3103" t="str">
        <v>Color</v>
      </c>
      <c r="W3103" t="str">
        <v>Comedy</v>
      </c>
      <c r="X3103" t="str">
        <v>English</v>
      </c>
      <c r="Y3103" t="str">
        <v>UK</v>
      </c>
      <c r="Z3103" t="str">
        <v>R</v>
      </c>
      <c r="AA3103" t="str">
        <v>Tom Burke</v>
      </c>
      <c r="AB3103" t="str">
        <v>Stephen Frears</v>
      </c>
      <c r="AC3103">
        <v>201</v>
      </c>
      <c r="AD3103">
        <v>365</v>
      </c>
      <c r="AE3103">
        <v>350</v>
      </c>
      <c r="AF3103">
        <v>0</v>
      </c>
      <c r="AG3103">
        <v>6.2</v>
      </c>
      <c r="AH3103">
        <v>155</v>
      </c>
      <c r="AI3103">
        <v>100</v>
      </c>
      <c r="AJ3103">
        <v>2708188</v>
      </c>
    </row>
    <row r="3104" spans="1:36" x14ac:dyDescent="0.25">
      <c r="A3104" t="str">
        <v>The Whole Ten Yards</v>
      </c>
      <c r="B3104">
        <v>38204</v>
      </c>
      <c r="C3104">
        <v>2004</v>
      </c>
      <c r="D3104" t="str">
        <v>2000s</v>
      </c>
      <c r="E3104" t="str">
        <v>Color</v>
      </c>
      <c r="F3104" t="str">
        <v>Comedy</v>
      </c>
      <c r="G3104" t="str">
        <v>English</v>
      </c>
      <c r="H3104" t="str">
        <v>USA</v>
      </c>
      <c r="I3104" t="str">
        <v>PG-13</v>
      </c>
      <c r="J3104" t="str">
        <v>Bruce Willis</v>
      </c>
      <c r="K3104" t="str">
        <v>Howard Deutch</v>
      </c>
      <c r="L3104">
        <v>13000</v>
      </c>
      <c r="M3104">
        <v>18085</v>
      </c>
      <c r="N3104">
        <v>41</v>
      </c>
      <c r="O3104">
        <v>462</v>
      </c>
      <c r="P3104">
        <v>5.5</v>
      </c>
      <c r="R3104" t="str">
        <v>The History Boys</v>
      </c>
      <c r="S3104">
        <v>38944</v>
      </c>
      <c r="T3104">
        <v>2006</v>
      </c>
      <c r="U3104" t="str">
        <v>2000s</v>
      </c>
      <c r="V3104" t="str">
        <v>Color</v>
      </c>
      <c r="W3104" t="str">
        <v>Comedy</v>
      </c>
      <c r="X3104" t="str">
        <v>English</v>
      </c>
      <c r="Y3104" t="str">
        <v>UK</v>
      </c>
      <c r="Z3104" t="str">
        <v>R</v>
      </c>
      <c r="AA3104" t="str">
        <v>Dominic Cooper</v>
      </c>
      <c r="AB3104" t="str">
        <v>Nicholas Hytner</v>
      </c>
      <c r="AC3104">
        <v>3000</v>
      </c>
      <c r="AD3104">
        <v>5977</v>
      </c>
      <c r="AE3104">
        <v>13</v>
      </c>
      <c r="AF3104">
        <v>0</v>
      </c>
      <c r="AG3104">
        <v>6.9</v>
      </c>
      <c r="AH3104">
        <v>112</v>
      </c>
      <c r="AI3104">
        <v>109</v>
      </c>
      <c r="AJ3104">
        <v>2706659</v>
      </c>
    </row>
    <row r="3105" spans="1:36" x14ac:dyDescent="0.25">
      <c r="A3105" t="str">
        <v>The Scorpion King</v>
      </c>
      <c r="B3105">
        <v>37388</v>
      </c>
      <c r="C3105">
        <v>2002</v>
      </c>
      <c r="D3105" t="str">
        <v>2000s</v>
      </c>
      <c r="E3105" t="str">
        <v>Color</v>
      </c>
      <c r="F3105" t="str">
        <v>Action</v>
      </c>
      <c r="G3105" t="str">
        <v>English</v>
      </c>
      <c r="H3105" t="str">
        <v>USA</v>
      </c>
      <c r="I3105" t="str">
        <v>PG-13</v>
      </c>
      <c r="J3105" t="str">
        <v>Dwayne Johnson</v>
      </c>
      <c r="K3105" t="str">
        <v>Chuck Russell</v>
      </c>
      <c r="L3105">
        <v>12000</v>
      </c>
      <c r="M3105">
        <v>14611</v>
      </c>
      <c r="N3105">
        <v>55</v>
      </c>
      <c r="O3105">
        <v>0</v>
      </c>
      <c r="P3105">
        <v>5.5</v>
      </c>
      <c r="R3105" t="str">
        <v>Half Nelson</v>
      </c>
      <c r="S3105">
        <v>38985</v>
      </c>
      <c r="T3105">
        <v>2006</v>
      </c>
      <c r="U3105" t="str">
        <v>2000s</v>
      </c>
      <c r="V3105" t="str">
        <v>Color</v>
      </c>
      <c r="W3105" t="str">
        <v>Drama</v>
      </c>
      <c r="X3105" t="str">
        <v>English</v>
      </c>
      <c r="Y3105" t="str">
        <v>USA</v>
      </c>
      <c r="Z3105" t="str">
        <v>R</v>
      </c>
      <c r="AA3105" t="str">
        <v>Ryan Gosling</v>
      </c>
      <c r="AB3105" t="str">
        <v>Ryan Fleck</v>
      </c>
      <c r="AC3105">
        <v>33000</v>
      </c>
      <c r="AD3105">
        <v>33734</v>
      </c>
      <c r="AE3105">
        <v>31</v>
      </c>
      <c r="AF3105">
        <v>0</v>
      </c>
      <c r="AG3105">
        <v>7.2</v>
      </c>
      <c r="AH3105">
        <v>208</v>
      </c>
      <c r="AI3105">
        <v>106</v>
      </c>
      <c r="AJ3105">
        <v>2694973</v>
      </c>
    </row>
    <row r="3106" spans="1:36" x14ac:dyDescent="0.25">
      <c r="A3106" t="str">
        <v>Domestic Disturbance</v>
      </c>
      <c r="B3106">
        <v>37197</v>
      </c>
      <c r="C3106">
        <v>2001</v>
      </c>
      <c r="D3106" t="str">
        <v>2000s</v>
      </c>
      <c r="E3106" t="str">
        <v>Color</v>
      </c>
      <c r="F3106" t="str">
        <v>Crime</v>
      </c>
      <c r="G3106" t="str">
        <v>English</v>
      </c>
      <c r="H3106" t="str">
        <v>USA</v>
      </c>
      <c r="I3106" t="str">
        <v>PG-13</v>
      </c>
      <c r="J3106" t="str">
        <v>Steve Buscemi</v>
      </c>
      <c r="K3106" t="str">
        <v>Harold Becker</v>
      </c>
      <c r="L3106">
        <v>12000</v>
      </c>
      <c r="M3106">
        <v>13390</v>
      </c>
      <c r="N3106">
        <v>17</v>
      </c>
      <c r="O3106">
        <v>361</v>
      </c>
      <c r="P3106">
        <v>5.5</v>
      </c>
      <c r="R3106" t="str">
        <v>Samsara</v>
      </c>
      <c r="S3106">
        <v>40894</v>
      </c>
      <c r="T3106">
        <v>2011</v>
      </c>
      <c r="U3106" t="str">
        <v>2010s</v>
      </c>
      <c r="V3106" t="str">
        <v>Color</v>
      </c>
      <c r="W3106" t="str">
        <v>Documentary</v>
      </c>
      <c r="X3106" t="str">
        <v>None</v>
      </c>
      <c r="Y3106" t="str">
        <v>USA</v>
      </c>
      <c r="Z3106" t="str">
        <v>PG-13</v>
      </c>
      <c r="AA3106" t="str">
        <v>Collin Alfredo St. Dic</v>
      </c>
      <c r="AB3106" t="str">
        <v>Ron Fricke</v>
      </c>
      <c r="AC3106">
        <v>48</v>
      </c>
      <c r="AD3106">
        <v>48</v>
      </c>
      <c r="AE3106">
        <v>330</v>
      </c>
      <c r="AF3106">
        <v>26000</v>
      </c>
      <c r="AG3106">
        <v>8.5</v>
      </c>
      <c r="AH3106">
        <v>115</v>
      </c>
      <c r="AI3106">
        <v>102</v>
      </c>
      <c r="AJ3106">
        <v>2601847</v>
      </c>
    </row>
    <row r="3107" spans="1:36" x14ac:dyDescent="0.25">
      <c r="A3107" t="str">
        <v>Alexander</v>
      </c>
      <c r="B3107">
        <v>38110</v>
      </c>
      <c r="C3107">
        <v>2004</v>
      </c>
      <c r="D3107" t="str">
        <v>2000s</v>
      </c>
      <c r="E3107" t="str">
        <v>Color</v>
      </c>
      <c r="F3107" t="str">
        <v>Action</v>
      </c>
      <c r="G3107" t="str">
        <v>English</v>
      </c>
      <c r="H3107" t="str">
        <v>Germany</v>
      </c>
      <c r="I3107" t="str">
        <v>R</v>
      </c>
      <c r="J3107" t="str">
        <v>Anthony Hopkins</v>
      </c>
      <c r="K3107" t="str">
        <v>Oliver Stone</v>
      </c>
      <c r="L3107">
        <v>12000</v>
      </c>
      <c r="M3107">
        <v>24598</v>
      </c>
      <c r="N3107">
        <v>0</v>
      </c>
      <c r="O3107">
        <v>0</v>
      </c>
      <c r="P3107">
        <v>5.5</v>
      </c>
      <c r="R3107" t="str">
        <v>Richard III</v>
      </c>
      <c r="S3107">
        <v>34854</v>
      </c>
      <c r="T3107">
        <v>1995</v>
      </c>
      <c r="U3107" t="str">
        <v>1990s</v>
      </c>
      <c r="V3107" t="str">
        <v>Color</v>
      </c>
      <c r="W3107" t="str">
        <v>Drama</v>
      </c>
      <c r="X3107" t="str">
        <v>English</v>
      </c>
      <c r="Y3107" t="str">
        <v>UK</v>
      </c>
      <c r="Z3107" t="str">
        <v>R</v>
      </c>
      <c r="AA3107" t="str">
        <v>Robert Downey Jr.</v>
      </c>
      <c r="AB3107" t="str">
        <v>Richard Loncraine</v>
      </c>
      <c r="AC3107">
        <v>21000</v>
      </c>
      <c r="AD3107">
        <v>23962</v>
      </c>
      <c r="AE3107">
        <v>12</v>
      </c>
      <c r="AF3107">
        <v>0</v>
      </c>
      <c r="AG3107">
        <v>7.5</v>
      </c>
      <c r="AH3107">
        <v>56</v>
      </c>
      <c r="AI3107">
        <v>104</v>
      </c>
      <c r="AJ3107">
        <v>2600000</v>
      </c>
    </row>
    <row r="3108" spans="1:36" x14ac:dyDescent="0.25">
      <c r="A3108" t="str">
        <v>Seventh Son</v>
      </c>
      <c r="B3108">
        <v>41927</v>
      </c>
      <c r="C3108">
        <v>2014</v>
      </c>
      <c r="D3108" t="str">
        <v>2010s</v>
      </c>
      <c r="E3108" t="str">
        <v>Color</v>
      </c>
      <c r="F3108" t="str">
        <v>Action</v>
      </c>
      <c r="G3108" t="str">
        <v>English</v>
      </c>
      <c r="H3108" t="str">
        <v>USA</v>
      </c>
      <c r="I3108" t="str">
        <v>PG-13</v>
      </c>
      <c r="J3108" t="str">
        <v>Jeff Bridges</v>
      </c>
      <c r="K3108" t="str">
        <v>Sergey Bodrov</v>
      </c>
      <c r="L3108">
        <v>12000</v>
      </c>
      <c r="M3108">
        <v>17098</v>
      </c>
      <c r="N3108">
        <v>44</v>
      </c>
      <c r="O3108">
        <v>16000</v>
      </c>
      <c r="P3108">
        <v>5.5</v>
      </c>
      <c r="R3108" t="str">
        <v>Captive</v>
      </c>
      <c r="S3108">
        <v>42358</v>
      </c>
      <c r="T3108">
        <v>2015</v>
      </c>
      <c r="U3108" t="str">
        <v>2010s</v>
      </c>
      <c r="V3108" t="str">
        <v>Color</v>
      </c>
      <c r="W3108" t="str">
        <v>Crime</v>
      </c>
      <c r="X3108" t="str">
        <v>English</v>
      </c>
      <c r="Y3108" t="str">
        <v>USA</v>
      </c>
      <c r="Z3108" t="str">
        <v>PG-13</v>
      </c>
      <c r="AA3108" t="str">
        <v>David Oyelowo</v>
      </c>
      <c r="AB3108" t="str">
        <v>Jerry Jameson</v>
      </c>
      <c r="AC3108">
        <v>1000</v>
      </c>
      <c r="AD3108">
        <v>2739</v>
      </c>
      <c r="AE3108">
        <v>5</v>
      </c>
      <c r="AF3108">
        <v>0</v>
      </c>
      <c r="AG3108">
        <v>5.3</v>
      </c>
      <c r="AH3108">
        <v>39</v>
      </c>
      <c r="AI3108">
        <v>97</v>
      </c>
      <c r="AJ3108">
        <v>2557668</v>
      </c>
    </row>
    <row r="3109" spans="1:36" x14ac:dyDescent="0.25">
      <c r="A3109" t="str">
        <v>Drive Angry</v>
      </c>
      <c r="B3109">
        <v>40799</v>
      </c>
      <c r="C3109">
        <v>2011</v>
      </c>
      <c r="D3109" t="str">
        <v>2010s</v>
      </c>
      <c r="E3109" t="str">
        <v>Color</v>
      </c>
      <c r="F3109" t="str">
        <v>Action</v>
      </c>
      <c r="G3109" t="str">
        <v>English</v>
      </c>
      <c r="H3109" t="str">
        <v>USA</v>
      </c>
      <c r="I3109" t="str">
        <v>R</v>
      </c>
      <c r="J3109" t="str">
        <v>Nicolas Cage</v>
      </c>
      <c r="K3109" t="str">
        <v>Patrick Lussier</v>
      </c>
      <c r="L3109">
        <v>12000</v>
      </c>
      <c r="M3109">
        <v>16481</v>
      </c>
      <c r="N3109">
        <v>71</v>
      </c>
      <c r="O3109">
        <v>15000</v>
      </c>
      <c r="P3109">
        <v>5.5</v>
      </c>
      <c r="R3109" t="str">
        <v>Frozen River</v>
      </c>
      <c r="S3109">
        <v>39466</v>
      </c>
      <c r="T3109">
        <v>2008</v>
      </c>
      <c r="U3109" t="str">
        <v>2000s</v>
      </c>
      <c r="V3109" t="str">
        <v>Color</v>
      </c>
      <c r="W3109" t="str">
        <v>Crime</v>
      </c>
      <c r="X3109" t="str">
        <v>English</v>
      </c>
      <c r="Y3109" t="str">
        <v>USA</v>
      </c>
      <c r="Z3109" t="str">
        <v>R</v>
      </c>
      <c r="AA3109" t="str">
        <v>Charlie McDermott</v>
      </c>
      <c r="AB3109" t="str">
        <v>Courtney Hunt</v>
      </c>
      <c r="AC3109">
        <v>496</v>
      </c>
      <c r="AD3109">
        <v>994</v>
      </c>
      <c r="AE3109">
        <v>33</v>
      </c>
      <c r="AF3109">
        <v>0</v>
      </c>
      <c r="AG3109">
        <v>7.2</v>
      </c>
      <c r="AH3109">
        <v>181</v>
      </c>
      <c r="AI3109">
        <v>97</v>
      </c>
      <c r="AJ3109">
        <v>2508841</v>
      </c>
    </row>
    <row r="3110" spans="1:36" x14ac:dyDescent="0.25">
      <c r="A3110" t="str">
        <v>Stolen</v>
      </c>
      <c r="B3110">
        <v>41038</v>
      </c>
      <c r="C3110">
        <v>2012</v>
      </c>
      <c r="D3110" t="str">
        <v>2010s</v>
      </c>
      <c r="E3110" t="str">
        <v>Color</v>
      </c>
      <c r="F3110" t="str">
        <v>Action</v>
      </c>
      <c r="G3110" t="str">
        <v>English</v>
      </c>
      <c r="H3110" t="str">
        <v>USA</v>
      </c>
      <c r="I3110" t="str">
        <v>R</v>
      </c>
      <c r="J3110" t="str">
        <v>Nicolas Cage</v>
      </c>
      <c r="K3110" t="str">
        <v>Simon West</v>
      </c>
      <c r="L3110">
        <v>12000</v>
      </c>
      <c r="M3110">
        <v>14978</v>
      </c>
      <c r="N3110">
        <v>165</v>
      </c>
      <c r="O3110">
        <v>0</v>
      </c>
      <c r="P3110">
        <v>5.5</v>
      </c>
      <c r="R3110" t="str">
        <v>Full Frontal</v>
      </c>
      <c r="S3110">
        <v>37344</v>
      </c>
      <c r="T3110">
        <v>2002</v>
      </c>
      <c r="U3110" t="str">
        <v>2000s</v>
      </c>
      <c r="V3110" t="str">
        <v>Color</v>
      </c>
      <c r="W3110" t="str">
        <v>Comedy</v>
      </c>
      <c r="X3110" t="str">
        <v>English</v>
      </c>
      <c r="Y3110" t="str">
        <v>USA</v>
      </c>
      <c r="Z3110" t="str">
        <v>R</v>
      </c>
      <c r="AA3110" t="str">
        <v>Julia Roberts</v>
      </c>
      <c r="AB3110" t="str">
        <v>Steven Soderbergh</v>
      </c>
      <c r="AC3110">
        <v>8000</v>
      </c>
      <c r="AD3110">
        <v>11327</v>
      </c>
      <c r="AE3110">
        <v>0</v>
      </c>
      <c r="AF3110">
        <v>134</v>
      </c>
      <c r="AG3110">
        <v>4.7</v>
      </c>
      <c r="AH3110">
        <v>108</v>
      </c>
      <c r="AI3110">
        <v>101</v>
      </c>
      <c r="AJ3110">
        <v>2506446</v>
      </c>
    </row>
    <row r="3111" spans="1:36" x14ac:dyDescent="0.25">
      <c r="A3111" t="str">
        <v>The Open Road</v>
      </c>
      <c r="B3111">
        <v>40004</v>
      </c>
      <c r="C3111">
        <v>2009</v>
      </c>
      <c r="D3111" t="str">
        <v>2000s</v>
      </c>
      <c r="E3111" t="str">
        <v>Color</v>
      </c>
      <c r="F3111" t="str">
        <v>Comedy</v>
      </c>
      <c r="G3111" t="str">
        <v>English</v>
      </c>
      <c r="H3111" t="str">
        <v>USA</v>
      </c>
      <c r="I3111" t="str">
        <v>PG-13</v>
      </c>
      <c r="J3111" t="str">
        <v>Jeff Bridges</v>
      </c>
      <c r="K3111" t="str">
        <v>Michael Meredith</v>
      </c>
      <c r="L3111">
        <v>12000</v>
      </c>
      <c r="M3111">
        <v>16118</v>
      </c>
      <c r="N3111">
        <v>7</v>
      </c>
      <c r="O3111">
        <v>370</v>
      </c>
      <c r="P3111">
        <v>5.5</v>
      </c>
      <c r="R3111" t="str">
        <v>The Lost City</v>
      </c>
      <c r="S3111">
        <v>38436</v>
      </c>
      <c r="T3111">
        <v>2005</v>
      </c>
      <c r="U3111" t="str">
        <v>2000s</v>
      </c>
      <c r="V3111" t="str">
        <v>Color</v>
      </c>
      <c r="W3111" t="str">
        <v>Drama</v>
      </c>
      <c r="X3111" t="str">
        <v>English</v>
      </c>
      <c r="Y3111" t="str">
        <v>USA</v>
      </c>
      <c r="Z3111" t="str">
        <v>R</v>
      </c>
      <c r="AA3111" t="str">
        <v>Danny Pino</v>
      </c>
      <c r="AB3111" t="str">
        <v>Andy Garcia</v>
      </c>
      <c r="AC3111">
        <v>786</v>
      </c>
      <c r="AD3111">
        <v>1674</v>
      </c>
      <c r="AE3111">
        <v>0</v>
      </c>
      <c r="AF3111">
        <v>957</v>
      </c>
      <c r="AG3111">
        <v>6.7</v>
      </c>
      <c r="AH3111">
        <v>52</v>
      </c>
      <c r="AI3111">
        <v>144</v>
      </c>
      <c r="AJ3111">
        <v>2483955</v>
      </c>
    </row>
    <row r="3112" spans="1:36" x14ac:dyDescent="0.25">
      <c r="A3112" t="str">
        <v>You Don't Mess with the Zohan</v>
      </c>
      <c r="B3112">
        <v>39636</v>
      </c>
      <c r="C3112">
        <v>2008</v>
      </c>
      <c r="D3112" t="str">
        <v>2000s</v>
      </c>
      <c r="E3112" t="str">
        <v>Color</v>
      </c>
      <c r="F3112" t="str">
        <v>Action</v>
      </c>
      <c r="G3112" t="str">
        <v>English</v>
      </c>
      <c r="H3112" t="str">
        <v>USA</v>
      </c>
      <c r="I3112" t="str">
        <v>PG-13</v>
      </c>
      <c r="J3112" t="str">
        <v>Adam Sandler</v>
      </c>
      <c r="K3112" t="str">
        <v>Dennis Dugan</v>
      </c>
      <c r="L3112">
        <v>11000</v>
      </c>
      <c r="M3112">
        <v>13446</v>
      </c>
      <c r="N3112">
        <v>221</v>
      </c>
      <c r="O3112">
        <v>0</v>
      </c>
      <c r="P3112">
        <v>5.5</v>
      </c>
      <c r="R3112" t="str">
        <v>Jefferson in Paris</v>
      </c>
      <c r="S3112">
        <v>35016</v>
      </c>
      <c r="T3112">
        <v>1995</v>
      </c>
      <c r="U3112" t="str">
        <v>1990s</v>
      </c>
      <c r="V3112" t="str">
        <v>Color</v>
      </c>
      <c r="W3112" t="str">
        <v>Biography</v>
      </c>
      <c r="X3112" t="str">
        <v>English</v>
      </c>
      <c r="Y3112" t="str">
        <v>France</v>
      </c>
      <c r="Z3112" t="str">
        <v>PG-13</v>
      </c>
      <c r="AA3112" t="str">
        <v>Seth Gilliam</v>
      </c>
      <c r="AB3112" t="str">
        <v>James Ivory</v>
      </c>
      <c r="AC3112">
        <v>423</v>
      </c>
      <c r="AD3112">
        <v>446</v>
      </c>
      <c r="AE3112">
        <v>133</v>
      </c>
      <c r="AF3112">
        <v>127</v>
      </c>
      <c r="AG3112">
        <v>5.7</v>
      </c>
      <c r="AH3112">
        <v>20</v>
      </c>
      <c r="AI3112">
        <v>139</v>
      </c>
      <c r="AJ3112">
        <v>2474000</v>
      </c>
    </row>
    <row r="3113" spans="1:36" x14ac:dyDescent="0.25">
      <c r="A3113" t="str">
        <v>Dreamcatcher</v>
      </c>
      <c r="B3113">
        <v>37707</v>
      </c>
      <c r="C3113">
        <v>2003</v>
      </c>
      <c r="D3113" t="str">
        <v>2000s</v>
      </c>
      <c r="E3113" t="str">
        <v>Color</v>
      </c>
      <c r="F3113" t="str">
        <v>Drama</v>
      </c>
      <c r="G3113" t="str">
        <v>English</v>
      </c>
      <c r="H3113" t="str">
        <v>USA</v>
      </c>
      <c r="I3113" t="str">
        <v>R</v>
      </c>
      <c r="J3113" t="str">
        <v>Morgan Freeman</v>
      </c>
      <c r="K3113" t="str">
        <v>Lawrence Kasdan</v>
      </c>
      <c r="L3113">
        <v>11000</v>
      </c>
      <c r="M3113">
        <v>12194</v>
      </c>
      <c r="N3113">
        <v>759</v>
      </c>
      <c r="O3113">
        <v>4000</v>
      </c>
      <c r="P3113">
        <v>5.5</v>
      </c>
      <c r="R3113" t="str">
        <v>Kill the Messenger</v>
      </c>
      <c r="S3113">
        <v>41912</v>
      </c>
      <c r="T3113">
        <v>2014</v>
      </c>
      <c r="U3113" t="str">
        <v>2010s</v>
      </c>
      <c r="V3113" t="str">
        <v>Color</v>
      </c>
      <c r="W3113" t="str">
        <v>Biography</v>
      </c>
      <c r="X3113" t="str">
        <v>English</v>
      </c>
      <c r="Y3113" t="str">
        <v>USA</v>
      </c>
      <c r="Z3113" t="str">
        <v>R</v>
      </c>
      <c r="AA3113" t="str">
        <v>Jeremy Renner</v>
      </c>
      <c r="AB3113" t="str">
        <v>Michael Cuesta</v>
      </c>
      <c r="AC3113">
        <v>10000</v>
      </c>
      <c r="AD3113">
        <v>12897</v>
      </c>
      <c r="AE3113">
        <v>52</v>
      </c>
      <c r="AF3113">
        <v>13000</v>
      </c>
      <c r="AG3113">
        <v>7</v>
      </c>
      <c r="AH3113">
        <v>163</v>
      </c>
      <c r="AI3113">
        <v>112</v>
      </c>
      <c r="AJ3113">
        <v>2445646</v>
      </c>
    </row>
    <row r="3114" spans="1:36" x14ac:dyDescent="0.25">
      <c r="A3114" t="str">
        <v>Whatever It Takes</v>
      </c>
      <c r="B3114">
        <v>36855</v>
      </c>
      <c r="C3114">
        <v>2000</v>
      </c>
      <c r="D3114" t="str">
        <v>2000s</v>
      </c>
      <c r="E3114" t="str">
        <v>Color</v>
      </c>
      <c r="F3114" t="str">
        <v>Comedy</v>
      </c>
      <c r="G3114" t="str">
        <v>English</v>
      </c>
      <c r="H3114" t="str">
        <v>USA</v>
      </c>
      <c r="I3114" t="str">
        <v>PG-13</v>
      </c>
      <c r="J3114" t="str">
        <v>James Franco</v>
      </c>
      <c r="K3114" t="str">
        <v>David Raynr</v>
      </c>
      <c r="L3114">
        <v>11000</v>
      </c>
      <c r="M3114">
        <v>13524</v>
      </c>
      <c r="N3114">
        <v>9</v>
      </c>
      <c r="O3114">
        <v>816</v>
      </c>
      <c r="P3114">
        <v>5.5</v>
      </c>
      <c r="R3114" t="str">
        <v>The Homesman</v>
      </c>
      <c r="S3114">
        <v>41673</v>
      </c>
      <c r="T3114">
        <v>2014</v>
      </c>
      <c r="U3114" t="str">
        <v>2010s</v>
      </c>
      <c r="V3114" t="str">
        <v>Color</v>
      </c>
      <c r="W3114" t="str">
        <v>Drama</v>
      </c>
      <c r="X3114" t="str">
        <v>English</v>
      </c>
      <c r="Y3114" t="str">
        <v>USA</v>
      </c>
      <c r="Z3114" t="str">
        <v>R</v>
      </c>
      <c r="AA3114" t="str">
        <v>Barry Corbin</v>
      </c>
      <c r="AB3114" t="str">
        <v>Tommy Lee Jones</v>
      </c>
      <c r="AC3114">
        <v>883</v>
      </c>
      <c r="AD3114">
        <v>2896</v>
      </c>
      <c r="AE3114">
        <v>0</v>
      </c>
      <c r="AF3114">
        <v>0</v>
      </c>
      <c r="AG3114">
        <v>6.6</v>
      </c>
      <c r="AH3114">
        <v>208</v>
      </c>
      <c r="AI3114">
        <v>122</v>
      </c>
      <c r="AJ3114">
        <v>2428883</v>
      </c>
    </row>
    <row r="3115" spans="1:36" x14ac:dyDescent="0.25">
      <c r="A3115" t="str">
        <v>My Bloody Valentine</v>
      </c>
      <c r="B3115">
        <v>39974</v>
      </c>
      <c r="C3115">
        <v>2009</v>
      </c>
      <c r="D3115" t="str">
        <v>2000s</v>
      </c>
      <c r="E3115" t="str">
        <v>Color</v>
      </c>
      <c r="F3115" t="str">
        <v>Horror</v>
      </c>
      <c r="G3115" t="str">
        <v>English</v>
      </c>
      <c r="H3115" t="str">
        <v>USA</v>
      </c>
      <c r="I3115" t="str">
        <v>R</v>
      </c>
      <c r="J3115" t="str">
        <v>Jensen Ackles</v>
      </c>
      <c r="K3115" t="str">
        <v>Patrick Lussier</v>
      </c>
      <c r="L3115">
        <v>10000</v>
      </c>
      <c r="M3115">
        <v>14159</v>
      </c>
      <c r="N3115">
        <v>71</v>
      </c>
      <c r="O3115">
        <v>0</v>
      </c>
      <c r="P3115">
        <v>5.5</v>
      </c>
      <c r="R3115" t="str">
        <v>The Grace Card</v>
      </c>
      <c r="S3115">
        <v>40498</v>
      </c>
      <c r="T3115">
        <v>2010</v>
      </c>
      <c r="U3115" t="str">
        <v>2010s</v>
      </c>
      <c r="V3115" t="str">
        <v>Color</v>
      </c>
      <c r="W3115" t="str">
        <v>Drama</v>
      </c>
      <c r="X3115" t="str">
        <v>English</v>
      </c>
      <c r="Y3115" t="str">
        <v>USA</v>
      </c>
      <c r="Z3115" t="str">
        <v>PG-13</v>
      </c>
      <c r="AA3115" t="str">
        <v>Michael Joiner</v>
      </c>
      <c r="AB3115" t="str">
        <v>David G. Evans</v>
      </c>
      <c r="AC3115">
        <v>77000</v>
      </c>
      <c r="AD3115">
        <v>77046</v>
      </c>
      <c r="AE3115">
        <v>0</v>
      </c>
      <c r="AF3115">
        <v>0</v>
      </c>
      <c r="AG3115">
        <v>6.4</v>
      </c>
      <c r="AH3115">
        <v>25</v>
      </c>
      <c r="AI3115">
        <v>101</v>
      </c>
      <c r="AJ3115">
        <v>2428241</v>
      </c>
    </row>
    <row r="3116" spans="1:36" x14ac:dyDescent="0.25">
      <c r="A3116" t="str">
        <v>Ã†on Flux</v>
      </c>
      <c r="B3116">
        <v>38608</v>
      </c>
      <c r="C3116">
        <v>2005</v>
      </c>
      <c r="D3116" t="str">
        <v>2000s</v>
      </c>
      <c r="E3116" t="str">
        <v>Color</v>
      </c>
      <c r="F3116" t="str">
        <v>Action</v>
      </c>
      <c r="G3116" t="str">
        <v>English</v>
      </c>
      <c r="H3116" t="str">
        <v>USA</v>
      </c>
      <c r="I3116" t="str">
        <v>PG-13</v>
      </c>
      <c r="J3116" t="str">
        <v>Charlize Theron</v>
      </c>
      <c r="K3116" t="str">
        <v>Karyn Kusama</v>
      </c>
      <c r="L3116">
        <v>9000</v>
      </c>
      <c r="M3116">
        <v>10185</v>
      </c>
      <c r="N3116">
        <v>45</v>
      </c>
      <c r="O3116">
        <v>0</v>
      </c>
      <c r="P3116">
        <v>5.5</v>
      </c>
      <c r="R3116" t="str">
        <v>You Kill Me</v>
      </c>
      <c r="S3116">
        <v>39118</v>
      </c>
      <c r="T3116">
        <v>2007</v>
      </c>
      <c r="U3116" t="str">
        <v>2000s</v>
      </c>
      <c r="V3116" t="str">
        <v>Color</v>
      </c>
      <c r="W3116" t="str">
        <v>Comedy</v>
      </c>
      <c r="X3116" t="str">
        <v>English</v>
      </c>
      <c r="Y3116" t="str">
        <v>USA</v>
      </c>
      <c r="Z3116" t="str">
        <v>R</v>
      </c>
      <c r="AA3116" t="str">
        <v>Philip Baker Hall</v>
      </c>
      <c r="AB3116" t="str">
        <v>John Dahl</v>
      </c>
      <c r="AC3116">
        <v>497</v>
      </c>
      <c r="AD3116">
        <v>776</v>
      </c>
      <c r="AE3116">
        <v>131</v>
      </c>
      <c r="AF3116">
        <v>830</v>
      </c>
      <c r="AG3116">
        <v>6.5</v>
      </c>
      <c r="AH3116">
        <v>121</v>
      </c>
      <c r="AI3116">
        <v>93</v>
      </c>
      <c r="AJ3116">
        <v>2426851</v>
      </c>
    </row>
    <row r="3117" spans="1:36" x14ac:dyDescent="0.25">
      <c r="A3117" t="str">
        <v>Runaway Bride</v>
      </c>
      <c r="B3117">
        <v>36177</v>
      </c>
      <c r="C3117">
        <v>1999</v>
      </c>
      <c r="D3117" t="str">
        <v>1990s</v>
      </c>
      <c r="E3117" t="str">
        <v>Color</v>
      </c>
      <c r="F3117" t="str">
        <v>Comedy</v>
      </c>
      <c r="G3117" t="str">
        <v>English</v>
      </c>
      <c r="H3117" t="str">
        <v>USA</v>
      </c>
      <c r="I3117" t="str">
        <v>PG</v>
      </c>
      <c r="J3117" t="str">
        <v>Julia Roberts</v>
      </c>
      <c r="K3117" t="str">
        <v>Garry Marshall</v>
      </c>
      <c r="L3117">
        <v>8000</v>
      </c>
      <c r="M3117">
        <v>12790</v>
      </c>
      <c r="N3117">
        <v>0</v>
      </c>
      <c r="O3117">
        <v>0</v>
      </c>
      <c r="P3117">
        <v>5.5</v>
      </c>
      <c r="R3117" t="str">
        <v>Never Let Me Go</v>
      </c>
      <c r="S3117">
        <v>40203</v>
      </c>
      <c r="T3117">
        <v>2010</v>
      </c>
      <c r="U3117" t="str">
        <v>2010s</v>
      </c>
      <c r="V3117" t="str">
        <v>Color</v>
      </c>
      <c r="W3117" t="str">
        <v>Drama</v>
      </c>
      <c r="X3117" t="str">
        <v>English</v>
      </c>
      <c r="Y3117" t="str">
        <v>UK</v>
      </c>
      <c r="Z3117" t="str">
        <v>R</v>
      </c>
      <c r="AA3117" t="str">
        <v>Andrew Garfield</v>
      </c>
      <c r="AB3117" t="str">
        <v>Mark Romanek</v>
      </c>
      <c r="AC3117">
        <v>10000</v>
      </c>
      <c r="AD3117">
        <v>12867</v>
      </c>
      <c r="AE3117">
        <v>132</v>
      </c>
      <c r="AF3117">
        <v>33000</v>
      </c>
      <c r="AG3117">
        <v>7.2</v>
      </c>
      <c r="AH3117">
        <v>328</v>
      </c>
      <c r="AI3117">
        <v>103</v>
      </c>
      <c r="AJ3117">
        <v>2412045</v>
      </c>
    </row>
    <row r="3118" spans="1:36" x14ac:dyDescent="0.25">
      <c r="A3118" t="str">
        <v>Casa de mi Padre</v>
      </c>
      <c r="B3118">
        <v>41059</v>
      </c>
      <c r="C3118">
        <v>2012</v>
      </c>
      <c r="D3118" t="str">
        <v>2010s</v>
      </c>
      <c r="E3118" t="str">
        <v>Color</v>
      </c>
      <c r="F3118" t="str">
        <v>Comedy</v>
      </c>
      <c r="G3118" t="str">
        <v>Spanish</v>
      </c>
      <c r="H3118" t="str">
        <v>USA</v>
      </c>
      <c r="I3118" t="str">
        <v>R</v>
      </c>
      <c r="J3118" t="str">
        <v>Will Ferrell</v>
      </c>
      <c r="K3118" t="str">
        <v>Matt Piedmont</v>
      </c>
      <c r="L3118">
        <v>8000</v>
      </c>
      <c r="M3118">
        <v>10123</v>
      </c>
      <c r="N3118">
        <v>4</v>
      </c>
      <c r="O3118">
        <v>9000</v>
      </c>
      <c r="P3118">
        <v>5.5</v>
      </c>
      <c r="R3118" t="str">
        <v>Buffalo '66</v>
      </c>
      <c r="S3118">
        <v>35983</v>
      </c>
      <c r="T3118">
        <v>1998</v>
      </c>
      <c r="U3118" t="str">
        <v>1990s</v>
      </c>
      <c r="V3118" t="str">
        <v>Color</v>
      </c>
      <c r="W3118" t="str">
        <v>Comedy</v>
      </c>
      <c r="X3118" t="str">
        <v>English</v>
      </c>
      <c r="Y3118" t="str">
        <v>USA</v>
      </c>
      <c r="Z3118" t="str">
        <v>R</v>
      </c>
      <c r="AA3118" t="str">
        <v>Anjelica Huston</v>
      </c>
      <c r="AB3118" t="str">
        <v>Vincent Gallo</v>
      </c>
      <c r="AC3118">
        <v>1000</v>
      </c>
      <c r="AD3118">
        <v>4762</v>
      </c>
      <c r="AE3118">
        <v>787</v>
      </c>
      <c r="AF3118">
        <v>0</v>
      </c>
      <c r="AG3118">
        <v>7.5</v>
      </c>
      <c r="AH3118">
        <v>106</v>
      </c>
      <c r="AI3118">
        <v>110</v>
      </c>
      <c r="AJ3118">
        <v>2365931</v>
      </c>
    </row>
    <row r="3119" spans="1:36" x14ac:dyDescent="0.25">
      <c r="A3119" t="str">
        <v>The Wendell Baker Story</v>
      </c>
      <c r="B3119">
        <v>38604</v>
      </c>
      <c r="C3119">
        <v>2005</v>
      </c>
      <c r="D3119" t="str">
        <v>2000s</v>
      </c>
      <c r="E3119" t="str">
        <v>Color</v>
      </c>
      <c r="F3119" t="str">
        <v>Comedy</v>
      </c>
      <c r="G3119" t="str">
        <v>English</v>
      </c>
      <c r="H3119" t="str">
        <v>USA</v>
      </c>
      <c r="I3119" t="str">
        <v>PG-13</v>
      </c>
      <c r="J3119" t="str">
        <v>Will Ferrell</v>
      </c>
      <c r="K3119" t="str">
        <v>Andrew Wilson</v>
      </c>
      <c r="L3119">
        <v>8000</v>
      </c>
      <c r="M3119">
        <v>9608</v>
      </c>
      <c r="N3119">
        <v>387</v>
      </c>
      <c r="O3119">
        <v>143</v>
      </c>
      <c r="P3119">
        <v>5.5</v>
      </c>
      <c r="R3119" t="str">
        <v>Pieces of April</v>
      </c>
      <c r="S3119">
        <v>37760</v>
      </c>
      <c r="T3119">
        <v>2003</v>
      </c>
      <c r="U3119" t="str">
        <v>2000s</v>
      </c>
      <c r="V3119" t="str">
        <v>Color</v>
      </c>
      <c r="W3119" t="str">
        <v>Comedy</v>
      </c>
      <c r="X3119" t="str">
        <v>English</v>
      </c>
      <c r="Y3119" t="str">
        <v>USA</v>
      </c>
      <c r="Z3119" t="str">
        <v>PG-13</v>
      </c>
      <c r="AA3119" t="str">
        <v>Oliver Platt</v>
      </c>
      <c r="AB3119" t="str">
        <v>Peter Hedges</v>
      </c>
      <c r="AC3119">
        <v>1000</v>
      </c>
      <c r="AD3119">
        <v>3010</v>
      </c>
      <c r="AE3119">
        <v>54</v>
      </c>
      <c r="AF3119">
        <v>0</v>
      </c>
      <c r="AG3119">
        <v>7.1</v>
      </c>
      <c r="AH3119">
        <v>131</v>
      </c>
      <c r="AI3119">
        <v>80</v>
      </c>
      <c r="AJ3119">
        <v>2360184</v>
      </c>
    </row>
    <row r="3120" spans="1:36" x14ac:dyDescent="0.25">
      <c r="A3120" t="str">
        <v>Couples Retreat</v>
      </c>
      <c r="B3120">
        <v>39846</v>
      </c>
      <c r="C3120">
        <v>2009</v>
      </c>
      <c r="D3120" t="str">
        <v>2000s</v>
      </c>
      <c r="E3120" t="str">
        <v>Color</v>
      </c>
      <c r="F3120" t="str">
        <v>Comedy</v>
      </c>
      <c r="G3120" t="str">
        <v>English</v>
      </c>
      <c r="H3120" t="str">
        <v>USA</v>
      </c>
      <c r="I3120" t="str">
        <v>PG-13</v>
      </c>
      <c r="J3120" t="str">
        <v>Jon Favreau</v>
      </c>
      <c r="K3120" t="str">
        <v>Peter Billingsley</v>
      </c>
      <c r="L3120">
        <v>4000</v>
      </c>
      <c r="M3120">
        <v>8172</v>
      </c>
      <c r="N3120">
        <v>0</v>
      </c>
      <c r="O3120">
        <v>0</v>
      </c>
      <c r="P3120">
        <v>5.5</v>
      </c>
      <c r="R3120" t="str">
        <v>Bon voyage</v>
      </c>
      <c r="S3120">
        <v>37848</v>
      </c>
      <c r="T3120">
        <v>2003</v>
      </c>
      <c r="U3120" t="str">
        <v>2000s</v>
      </c>
      <c r="V3120" t="str">
        <v>Black and White</v>
      </c>
      <c r="W3120" t="str">
        <v>Comedy</v>
      </c>
      <c r="X3120" t="str">
        <v>French</v>
      </c>
      <c r="Y3120" t="str">
        <v>France</v>
      </c>
      <c r="Z3120" t="str">
        <v>PG-13</v>
      </c>
      <c r="AA3120" t="str">
        <v>Isabelle Adjani</v>
      </c>
      <c r="AB3120" t="str">
        <v>Jean-Paul Rappeneau</v>
      </c>
      <c r="AC3120">
        <v>572</v>
      </c>
      <c r="AD3120">
        <v>1776</v>
      </c>
      <c r="AE3120">
        <v>22</v>
      </c>
      <c r="AF3120">
        <v>235</v>
      </c>
      <c r="AG3120">
        <v>6.9</v>
      </c>
      <c r="AH3120">
        <v>69</v>
      </c>
      <c r="AI3120">
        <v>114</v>
      </c>
      <c r="AJ3120">
        <v>2353728</v>
      </c>
    </row>
    <row r="3121" spans="1:36" x14ac:dyDescent="0.25">
      <c r="A3121" t="str">
        <v>Monster-in-Law</v>
      </c>
      <c r="B3121">
        <v>38531</v>
      </c>
      <c r="C3121">
        <v>2005</v>
      </c>
      <c r="D3121" t="str">
        <v>2000s</v>
      </c>
      <c r="E3121" t="str">
        <v>Color</v>
      </c>
      <c r="F3121" t="str">
        <v>Comedy</v>
      </c>
      <c r="G3121" t="str">
        <v>English</v>
      </c>
      <c r="H3121" t="str">
        <v>Germany</v>
      </c>
      <c r="I3121" t="str">
        <v>PG-13</v>
      </c>
      <c r="J3121" t="str">
        <v>Adam Scott</v>
      </c>
      <c r="K3121" t="str">
        <v>Robert Luketic</v>
      </c>
      <c r="L3121">
        <v>3000</v>
      </c>
      <c r="M3121">
        <v>6292</v>
      </c>
      <c r="N3121">
        <v>126</v>
      </c>
      <c r="O3121">
        <v>0</v>
      </c>
      <c r="P3121">
        <v>5.5</v>
      </c>
      <c r="R3121" t="str">
        <v>Redbelt</v>
      </c>
      <c r="S3121">
        <v>39644</v>
      </c>
      <c r="T3121">
        <v>2008</v>
      </c>
      <c r="U3121" t="str">
        <v>2000s</v>
      </c>
      <c r="V3121" t="str">
        <v>Color</v>
      </c>
      <c r="W3121" t="str">
        <v>Drama</v>
      </c>
      <c r="X3121" t="str">
        <v>English</v>
      </c>
      <c r="Y3121" t="str">
        <v>USA</v>
      </c>
      <c r="Z3121" t="str">
        <v>R</v>
      </c>
      <c r="AA3121" t="str">
        <v>Alice Braga</v>
      </c>
      <c r="AB3121" t="str">
        <v>David Mamet</v>
      </c>
      <c r="AC3121">
        <v>1000</v>
      </c>
      <c r="AD3121">
        <v>2158</v>
      </c>
      <c r="AE3121">
        <v>342</v>
      </c>
      <c r="AF3121">
        <v>0</v>
      </c>
      <c r="AG3121">
        <v>6.8</v>
      </c>
      <c r="AH3121">
        <v>158</v>
      </c>
      <c r="AI3121">
        <v>99</v>
      </c>
      <c r="AJ3121">
        <v>2344847</v>
      </c>
    </row>
    <row r="3122" spans="1:36" x14ac:dyDescent="0.25">
      <c r="A3122" t="str">
        <v>Dude, Where's My Car?</v>
      </c>
      <c r="B3122">
        <v>36586</v>
      </c>
      <c r="C3122">
        <v>2000</v>
      </c>
      <c r="D3122" t="str">
        <v>2000s</v>
      </c>
      <c r="E3122" t="str">
        <v>Color</v>
      </c>
      <c r="F3122" t="str">
        <v>Comedy</v>
      </c>
      <c r="G3122" t="str">
        <v>English</v>
      </c>
      <c r="H3122" t="str">
        <v>USA</v>
      </c>
      <c r="I3122" t="str">
        <v>PG-13</v>
      </c>
      <c r="J3122" t="str">
        <v>Jennifer Garner</v>
      </c>
      <c r="K3122" t="str">
        <v>Danny Leiner</v>
      </c>
      <c r="L3122">
        <v>3000</v>
      </c>
      <c r="M3122">
        <v>6454</v>
      </c>
      <c r="N3122">
        <v>8</v>
      </c>
      <c r="O3122">
        <v>0</v>
      </c>
      <c r="P3122">
        <v>5.5</v>
      </c>
      <c r="R3122" t="str">
        <v>Layer Cake</v>
      </c>
      <c r="S3122">
        <v>38303</v>
      </c>
      <c r="T3122">
        <v>2004</v>
      </c>
      <c r="U3122" t="str">
        <v>2000s</v>
      </c>
      <c r="V3122" t="str">
        <v>Color</v>
      </c>
      <c r="W3122" t="str">
        <v>Crime</v>
      </c>
      <c r="X3122" t="str">
        <v>English</v>
      </c>
      <c r="Y3122" t="str">
        <v>UK</v>
      </c>
      <c r="Z3122" t="str">
        <v>R</v>
      </c>
      <c r="AA3122" t="str">
        <v>Tom Hardy</v>
      </c>
      <c r="AB3122" t="str">
        <v>Matthew Vaughn</v>
      </c>
      <c r="AC3122">
        <v>27000</v>
      </c>
      <c r="AD3122">
        <v>29277</v>
      </c>
      <c r="AE3122">
        <v>905</v>
      </c>
      <c r="AF3122">
        <v>0</v>
      </c>
      <c r="AG3122">
        <v>7.4</v>
      </c>
      <c r="AH3122">
        <v>149</v>
      </c>
      <c r="AI3122">
        <v>105</v>
      </c>
      <c r="AJ3122">
        <v>2338695</v>
      </c>
    </row>
    <row r="3123" spans="1:36" x14ac:dyDescent="0.25">
      <c r="A3123" t="str">
        <v>Piranha 3D</v>
      </c>
      <c r="B3123">
        <v>40311</v>
      </c>
      <c r="C3123">
        <v>2010</v>
      </c>
      <c r="D3123" t="str">
        <v>2010s</v>
      </c>
      <c r="E3123" t="str">
        <v>Color</v>
      </c>
      <c r="F3123" t="str">
        <v>Comedy</v>
      </c>
      <c r="G3123" t="str">
        <v>English</v>
      </c>
      <c r="H3123" t="str">
        <v>USA</v>
      </c>
      <c r="I3123" t="str">
        <v>R</v>
      </c>
      <c r="J3123" t="str">
        <v>Adam Scott</v>
      </c>
      <c r="K3123" t="str">
        <v>Alexandre Aja</v>
      </c>
      <c r="L3123">
        <v>3000</v>
      </c>
      <c r="M3123">
        <v>5737</v>
      </c>
      <c r="N3123">
        <v>192</v>
      </c>
      <c r="O3123">
        <v>13000</v>
      </c>
      <c r="P3123">
        <v>5.5</v>
      </c>
      <c r="R3123" t="str">
        <v>Bucky Larson: Born to Be a Star</v>
      </c>
      <c r="S3123">
        <v>40727</v>
      </c>
      <c r="T3123">
        <v>2011</v>
      </c>
      <c r="U3123" t="str">
        <v>2010s</v>
      </c>
      <c r="V3123" t="str">
        <v>Color</v>
      </c>
      <c r="W3123" t="str">
        <v>Comedy</v>
      </c>
      <c r="X3123" t="str">
        <v>English</v>
      </c>
      <c r="Y3123" t="str">
        <v>USA</v>
      </c>
      <c r="Z3123" t="str">
        <v>R</v>
      </c>
      <c r="AA3123" t="str">
        <v>Don Johnson</v>
      </c>
      <c r="AB3123" t="str">
        <v>Tom Brady</v>
      </c>
      <c r="AC3123">
        <v>982</v>
      </c>
      <c r="AD3123">
        <v>2603</v>
      </c>
      <c r="AE3123">
        <v>105</v>
      </c>
      <c r="AF3123">
        <v>0</v>
      </c>
      <c r="AG3123">
        <v>3.3</v>
      </c>
      <c r="AH3123">
        <v>49</v>
      </c>
      <c r="AI3123">
        <v>97</v>
      </c>
      <c r="AJ3123">
        <v>2331318</v>
      </c>
    </row>
    <row r="3124" spans="1:36" x14ac:dyDescent="0.25">
      <c r="A3124" t="str">
        <v>Exit Wounds</v>
      </c>
      <c r="B3124">
        <v>37190</v>
      </c>
      <c r="C3124">
        <v>2001</v>
      </c>
      <c r="D3124" t="str">
        <v>2000s</v>
      </c>
      <c r="E3124" t="str">
        <v>Color</v>
      </c>
      <c r="F3124" t="str">
        <v>Action</v>
      </c>
      <c r="G3124" t="str">
        <v>English</v>
      </c>
      <c r="H3124" t="str">
        <v>USA</v>
      </c>
      <c r="I3124" t="str">
        <v>R</v>
      </c>
      <c r="J3124" t="str">
        <v>Michael Jai White</v>
      </c>
      <c r="K3124" t="str">
        <v>Andrzej Bartkowiak</v>
      </c>
      <c r="L3124">
        <v>2000</v>
      </c>
      <c r="M3124">
        <v>5942</v>
      </c>
      <c r="N3124">
        <v>43</v>
      </c>
      <c r="O3124">
        <v>742</v>
      </c>
      <c r="P3124">
        <v>5.5</v>
      </c>
      <c r="R3124" t="str">
        <v>Last Orders</v>
      </c>
      <c r="S3124">
        <v>37180</v>
      </c>
      <c r="T3124">
        <v>2001</v>
      </c>
      <c r="U3124" t="str">
        <v>2000s</v>
      </c>
      <c r="V3124" t="str">
        <v>Color</v>
      </c>
      <c r="W3124" t="str">
        <v>Drama</v>
      </c>
      <c r="X3124" t="str">
        <v>English</v>
      </c>
      <c r="Y3124" t="str">
        <v>UK</v>
      </c>
      <c r="Z3124" t="str">
        <v>R</v>
      </c>
      <c r="AA3124" t="str">
        <v>Bob Hoskins</v>
      </c>
      <c r="AB3124" t="str">
        <v>Fred Schepisi</v>
      </c>
      <c r="AC3124">
        <v>5000</v>
      </c>
      <c r="AD3124">
        <v>7166</v>
      </c>
      <c r="AE3124">
        <v>40</v>
      </c>
      <c r="AF3124">
        <v>305</v>
      </c>
      <c r="AG3124">
        <v>7</v>
      </c>
      <c r="AH3124">
        <v>61</v>
      </c>
      <c r="AI3124">
        <v>109</v>
      </c>
      <c r="AJ3124">
        <v>2326407</v>
      </c>
    </row>
    <row r="3125" spans="1:36" x14ac:dyDescent="0.25">
      <c r="A3125" t="str">
        <v>American Dreamz</v>
      </c>
      <c r="B3125">
        <v>39064</v>
      </c>
      <c r="C3125">
        <v>2006</v>
      </c>
      <c r="D3125" t="str">
        <v>2000s</v>
      </c>
      <c r="E3125" t="str">
        <v>Color</v>
      </c>
      <c r="F3125" t="str">
        <v>Comedy</v>
      </c>
      <c r="G3125" t="str">
        <v>English</v>
      </c>
      <c r="H3125" t="str">
        <v>USA</v>
      </c>
      <c r="I3125" t="str">
        <v>PG-13</v>
      </c>
      <c r="J3125" t="str">
        <v>Judy Greer</v>
      </c>
      <c r="K3125" t="str">
        <v>Paul Weitz</v>
      </c>
      <c r="L3125">
        <v>2000</v>
      </c>
      <c r="M3125">
        <v>5992</v>
      </c>
      <c r="N3125">
        <v>80</v>
      </c>
      <c r="O3125">
        <v>300</v>
      </c>
      <c r="P3125">
        <v>5.5</v>
      </c>
      <c r="R3125" t="str">
        <v>Trance</v>
      </c>
      <c r="S3125">
        <v>41512</v>
      </c>
      <c r="T3125">
        <v>2013</v>
      </c>
      <c r="U3125" t="str">
        <v>2010s</v>
      </c>
      <c r="V3125" t="str">
        <v>Color</v>
      </c>
      <c r="W3125" t="str">
        <v>Crime</v>
      </c>
      <c r="X3125" t="str">
        <v>English</v>
      </c>
      <c r="Y3125" t="str">
        <v>UK</v>
      </c>
      <c r="Z3125" t="str">
        <v>R</v>
      </c>
      <c r="AA3125" t="str">
        <v>Rosario Dawson</v>
      </c>
      <c r="AB3125" t="str">
        <v>Danny Boyle</v>
      </c>
      <c r="AC3125">
        <v>3000</v>
      </c>
      <c r="AD3125">
        <v>5056</v>
      </c>
      <c r="AE3125">
        <v>0</v>
      </c>
      <c r="AF3125">
        <v>23000</v>
      </c>
      <c r="AG3125">
        <v>7</v>
      </c>
      <c r="AH3125">
        <v>393</v>
      </c>
      <c r="AI3125">
        <v>101</v>
      </c>
      <c r="AJ3125">
        <v>2319187</v>
      </c>
    </row>
    <row r="3126" spans="1:36" x14ac:dyDescent="0.25">
      <c r="A3126" t="str">
        <v>Bringing Down the House</v>
      </c>
      <c r="B3126">
        <v>37888</v>
      </c>
      <c r="C3126">
        <v>2003</v>
      </c>
      <c r="D3126" t="str">
        <v>2000s</v>
      </c>
      <c r="E3126" t="str">
        <v>Color</v>
      </c>
      <c r="F3126" t="str">
        <v>Comedy</v>
      </c>
      <c r="G3126" t="str">
        <v>English</v>
      </c>
      <c r="H3126" t="str">
        <v>USA</v>
      </c>
      <c r="I3126" t="str">
        <v>PG-13</v>
      </c>
      <c r="J3126" t="str">
        <v>Angus T. Jones</v>
      </c>
      <c r="K3126" t="str">
        <v>Adam Shankman</v>
      </c>
      <c r="L3126">
        <v>1000</v>
      </c>
      <c r="M3126">
        <v>2505</v>
      </c>
      <c r="N3126">
        <v>163</v>
      </c>
      <c r="O3126">
        <v>800</v>
      </c>
      <c r="P3126">
        <v>5.5</v>
      </c>
      <c r="R3126" t="str">
        <v>Shanghai Surprise</v>
      </c>
      <c r="S3126">
        <v>31729</v>
      </c>
      <c r="T3126">
        <v>1986</v>
      </c>
      <c r="U3126" t="str">
        <v>1980s</v>
      </c>
      <c r="V3126" t="str">
        <v>Color</v>
      </c>
      <c r="W3126" t="str">
        <v>Adventure</v>
      </c>
      <c r="X3126" t="str">
        <v>English</v>
      </c>
      <c r="Y3126" t="str">
        <v>UK</v>
      </c>
      <c r="Z3126" t="str">
        <v>PG-13</v>
      </c>
      <c r="AA3126" t="str">
        <v>Victor Wong</v>
      </c>
      <c r="AB3126" t="str">
        <v>Jim Goddard</v>
      </c>
      <c r="AC3126">
        <v>400</v>
      </c>
      <c r="AD3126">
        <v>805</v>
      </c>
      <c r="AE3126">
        <v>3</v>
      </c>
      <c r="AF3126">
        <v>154</v>
      </c>
      <c r="AG3126">
        <v>3</v>
      </c>
      <c r="AH3126">
        <v>21</v>
      </c>
      <c r="AI3126">
        <v>97</v>
      </c>
      <c r="AJ3126">
        <v>2315683</v>
      </c>
    </row>
    <row r="3127" spans="1:36" x14ac:dyDescent="0.25">
      <c r="A3127" t="str">
        <v>Daddy Day Care</v>
      </c>
      <c r="B3127">
        <v>37825</v>
      </c>
      <c r="C3127">
        <v>2003</v>
      </c>
      <c r="D3127" t="str">
        <v>2000s</v>
      </c>
      <c r="E3127" t="str">
        <v>Color</v>
      </c>
      <c r="F3127" t="str">
        <v>Comedy</v>
      </c>
      <c r="G3127" t="str">
        <v>English</v>
      </c>
      <c r="H3127" t="str">
        <v>USA</v>
      </c>
      <c r="I3127" t="str">
        <v>PG</v>
      </c>
      <c r="J3127" t="str">
        <v>Anjelica Huston</v>
      </c>
      <c r="K3127" t="str">
        <v>Steve Carr</v>
      </c>
      <c r="L3127">
        <v>1000</v>
      </c>
      <c r="M3127">
        <v>4050</v>
      </c>
      <c r="N3127">
        <v>41</v>
      </c>
      <c r="O3127">
        <v>886</v>
      </c>
      <c r="P3127">
        <v>5.5</v>
      </c>
      <c r="R3127" t="str">
        <v>Hav Plenty</v>
      </c>
      <c r="S3127">
        <v>35583</v>
      </c>
      <c r="T3127">
        <v>1997</v>
      </c>
      <c r="U3127" t="str">
        <v>1990s</v>
      </c>
      <c r="V3127" t="str">
        <v>Color</v>
      </c>
      <c r="W3127" t="str">
        <v>Comedy</v>
      </c>
      <c r="X3127" t="str">
        <v>English</v>
      </c>
      <c r="Y3127" t="str">
        <v>USA</v>
      </c>
      <c r="Z3127" t="str">
        <v>R</v>
      </c>
      <c r="AA3127" t="str">
        <v>Hill Harper</v>
      </c>
      <c r="AB3127" t="str">
        <v>Christopher Scott Cherot</v>
      </c>
      <c r="AC3127">
        <v>465</v>
      </c>
      <c r="AD3127">
        <v>714</v>
      </c>
      <c r="AE3127">
        <v>21</v>
      </c>
      <c r="AF3127">
        <v>161</v>
      </c>
      <c r="AG3127">
        <v>6.5</v>
      </c>
      <c r="AH3127">
        <v>25</v>
      </c>
      <c r="AI3127">
        <v>84</v>
      </c>
      <c r="AJ3127">
        <v>2301777</v>
      </c>
    </row>
    <row r="3128" spans="1:36" x14ac:dyDescent="0.25">
      <c r="A3128" t="str">
        <v>Thir13en Ghosts</v>
      </c>
      <c r="B3128">
        <v>36956</v>
      </c>
      <c r="C3128">
        <v>2001</v>
      </c>
      <c r="D3128" t="str">
        <v>2000s</v>
      </c>
      <c r="E3128" t="str">
        <v>Color</v>
      </c>
      <c r="F3128" t="str">
        <v>Horror</v>
      </c>
      <c r="G3128" t="str">
        <v>English</v>
      </c>
      <c r="H3128" t="str">
        <v>USA</v>
      </c>
      <c r="I3128" t="str">
        <v>R</v>
      </c>
      <c r="J3128" t="str">
        <v>Shannon Elizabeth</v>
      </c>
      <c r="K3128" t="str">
        <v>Steve Beck</v>
      </c>
      <c r="L3128">
        <v>1000</v>
      </c>
      <c r="M3128">
        <v>3023</v>
      </c>
      <c r="N3128">
        <v>17</v>
      </c>
      <c r="O3128">
        <v>0</v>
      </c>
      <c r="P3128">
        <v>5.5</v>
      </c>
      <c r="R3128" t="str">
        <v>42nd Street</v>
      </c>
      <c r="S3128">
        <v>12295</v>
      </c>
      <c r="T3128">
        <v>1933</v>
      </c>
      <c r="U3128" t="str">
        <v>1930s</v>
      </c>
      <c r="V3128" t="str">
        <v>Black and White</v>
      </c>
      <c r="W3128" t="str">
        <v>Comedy</v>
      </c>
      <c r="X3128" t="str">
        <v>English</v>
      </c>
      <c r="Y3128" t="str">
        <v>USA</v>
      </c>
      <c r="Z3128" t="str">
        <v>Unrated</v>
      </c>
      <c r="AA3128" t="str">
        <v>Ginger Rogers</v>
      </c>
      <c r="AB3128" t="str">
        <v>Lloyd Bacon</v>
      </c>
      <c r="AC3128">
        <v>610</v>
      </c>
      <c r="AD3128">
        <v>995</v>
      </c>
      <c r="AE3128">
        <v>24</v>
      </c>
      <c r="AF3128">
        <v>439</v>
      </c>
      <c r="AG3128">
        <v>7.7</v>
      </c>
      <c r="AH3128">
        <v>65</v>
      </c>
      <c r="AI3128">
        <v>89</v>
      </c>
      <c r="AJ3128">
        <v>2300000</v>
      </c>
    </row>
    <row r="3129" spans="1:36" x14ac:dyDescent="0.25">
      <c r="A3129" t="str">
        <v>What's the Worst That Could Happen?</v>
      </c>
      <c r="B3129">
        <v>37185</v>
      </c>
      <c r="C3129">
        <v>2001</v>
      </c>
      <c r="D3129" t="str">
        <v>2000s</v>
      </c>
      <c r="E3129" t="str">
        <v>Color</v>
      </c>
      <c r="F3129" t="str">
        <v>Comedy</v>
      </c>
      <c r="G3129" t="str">
        <v>English</v>
      </c>
      <c r="H3129" t="str">
        <v>USA</v>
      </c>
      <c r="I3129" t="str">
        <v>PG-13</v>
      </c>
      <c r="J3129" t="str">
        <v>Bernie Mac</v>
      </c>
      <c r="K3129" t="str">
        <v>Sam Weisman</v>
      </c>
      <c r="L3129">
        <v>1000</v>
      </c>
      <c r="M3129">
        <v>3664</v>
      </c>
      <c r="N3129">
        <v>39</v>
      </c>
      <c r="O3129">
        <v>304</v>
      </c>
      <c r="P3129">
        <v>5.5</v>
      </c>
      <c r="R3129" t="str">
        <v>Princess Mononoke</v>
      </c>
      <c r="S3129">
        <v>35629</v>
      </c>
      <c r="T3129">
        <v>1997</v>
      </c>
      <c r="U3129" t="str">
        <v>1990s</v>
      </c>
      <c r="V3129" t="str">
        <v>Color</v>
      </c>
      <c r="W3129" t="str">
        <v>Adventure</v>
      </c>
      <c r="X3129" t="str">
        <v>Japanese</v>
      </c>
      <c r="Y3129" t="str">
        <v>Japan</v>
      </c>
      <c r="Z3129" t="str">
        <v>PG-13</v>
      </c>
      <c r="AA3129" t="str">
        <v>Minnie Driver</v>
      </c>
      <c r="AB3129" t="str">
        <v>Hayao Miyazaki</v>
      </c>
      <c r="AC3129">
        <v>893</v>
      </c>
      <c r="AD3129">
        <v>2710</v>
      </c>
      <c r="AE3129">
        <v>6000</v>
      </c>
      <c r="AF3129">
        <v>11000</v>
      </c>
      <c r="AG3129">
        <v>8.4</v>
      </c>
      <c r="AH3129">
        <v>174</v>
      </c>
      <c r="AI3129">
        <v>134</v>
      </c>
      <c r="AJ3129">
        <v>2298191</v>
      </c>
    </row>
    <row r="3130" spans="1:36" x14ac:dyDescent="0.25">
      <c r="A3130" t="str">
        <v>Employee of the Month</v>
      </c>
      <c r="B3130">
        <v>38853</v>
      </c>
      <c r="C3130">
        <v>2006</v>
      </c>
      <c r="D3130" t="str">
        <v>2000s</v>
      </c>
      <c r="E3130" t="str">
        <v>Color</v>
      </c>
      <c r="F3130" t="str">
        <v>Comedy</v>
      </c>
      <c r="G3130" t="str">
        <v>English</v>
      </c>
      <c r="H3130" t="str">
        <v>USA</v>
      </c>
      <c r="I3130" t="str">
        <v>PG-13</v>
      </c>
      <c r="J3130" t="str">
        <v>Dane Cook</v>
      </c>
      <c r="K3130" t="str">
        <v>Greg Coolidge</v>
      </c>
      <c r="L3130">
        <v>1000</v>
      </c>
      <c r="M3130">
        <v>4441</v>
      </c>
      <c r="N3130">
        <v>27</v>
      </c>
      <c r="O3130">
        <v>0</v>
      </c>
      <c r="P3130">
        <v>5.5</v>
      </c>
      <c r="R3130" t="str">
        <v>Waltz with Bashir</v>
      </c>
      <c r="S3130">
        <v>39580</v>
      </c>
      <c r="T3130">
        <v>2008</v>
      </c>
      <c r="U3130" t="str">
        <v>2000s</v>
      </c>
      <c r="V3130" t="str">
        <v>Color</v>
      </c>
      <c r="W3130" t="str">
        <v>Animation</v>
      </c>
      <c r="X3130" t="str">
        <v>Hebrew</v>
      </c>
      <c r="Y3130" t="str">
        <v>Israel</v>
      </c>
      <c r="Z3130" t="str">
        <v>R</v>
      </c>
      <c r="AA3130" t="str">
        <v>Ari Folman</v>
      </c>
      <c r="AB3130" t="str">
        <v>Ari Folman</v>
      </c>
      <c r="AC3130">
        <v>56</v>
      </c>
      <c r="AD3130">
        <v>56</v>
      </c>
      <c r="AE3130">
        <v>56</v>
      </c>
      <c r="AF3130">
        <v>0</v>
      </c>
      <c r="AG3130">
        <v>8</v>
      </c>
      <c r="AH3130">
        <v>231</v>
      </c>
      <c r="AI3130">
        <v>90</v>
      </c>
      <c r="AJ3130">
        <v>2283276</v>
      </c>
    </row>
    <row r="3131" spans="1:36" x14ac:dyDescent="0.25">
      <c r="A3131" t="str">
        <v>Nowhere to Run</v>
      </c>
      <c r="B3131">
        <v>34220</v>
      </c>
      <c r="C3131">
        <v>1993</v>
      </c>
      <c r="D3131" t="str">
        <v>1990s</v>
      </c>
      <c r="E3131" t="str">
        <v>Color</v>
      </c>
      <c r="F3131" t="str">
        <v>Action</v>
      </c>
      <c r="G3131" t="str">
        <v>English</v>
      </c>
      <c r="H3131" t="str">
        <v>USA</v>
      </c>
      <c r="I3131" t="str">
        <v>R</v>
      </c>
      <c r="J3131" t="str">
        <v>Kieran Culkin</v>
      </c>
      <c r="K3131" t="str">
        <v>Robert Harmon</v>
      </c>
      <c r="L3131">
        <v>1000</v>
      </c>
      <c r="M3131">
        <v>2210</v>
      </c>
      <c r="N3131">
        <v>11</v>
      </c>
      <c r="O3131">
        <v>466</v>
      </c>
      <c r="P3131">
        <v>5.5</v>
      </c>
      <c r="R3131" t="str">
        <v>Showdown in Little Tokyo</v>
      </c>
      <c r="S3131">
        <v>33322</v>
      </c>
      <c r="T3131">
        <v>1991</v>
      </c>
      <c r="U3131" t="str">
        <v>1990s</v>
      </c>
      <c r="V3131" t="str">
        <v>Color</v>
      </c>
      <c r="W3131" t="str">
        <v>Action</v>
      </c>
      <c r="X3131" t="str">
        <v>English</v>
      </c>
      <c r="Y3131" t="str">
        <v>USA</v>
      </c>
      <c r="Z3131" t="str">
        <v>R</v>
      </c>
      <c r="AA3131" t="str">
        <v>Cary-Hiroyuki Tagawa</v>
      </c>
      <c r="AB3131" t="str">
        <v>Mark L. Lester</v>
      </c>
      <c r="AC3131">
        <v>1000</v>
      </c>
      <c r="AD3131">
        <v>2404</v>
      </c>
      <c r="AE3131">
        <v>73</v>
      </c>
      <c r="AF3131">
        <v>0</v>
      </c>
      <c r="AG3131">
        <v>6</v>
      </c>
      <c r="AH3131">
        <v>45</v>
      </c>
      <c r="AI3131">
        <v>79</v>
      </c>
      <c r="AJ3131">
        <v>2275557</v>
      </c>
    </row>
    <row r="3132" spans="1:36" x14ac:dyDescent="0.25">
      <c r="A3132" t="str">
        <v>Mr 3000</v>
      </c>
      <c r="B3132">
        <v>38215</v>
      </c>
      <c r="C3132">
        <v>2004</v>
      </c>
      <c r="D3132" t="str">
        <v>2000s</v>
      </c>
      <c r="E3132" t="str">
        <v>Color</v>
      </c>
      <c r="F3132" t="str">
        <v>Comedy</v>
      </c>
      <c r="G3132" t="str">
        <v>English</v>
      </c>
      <c r="H3132" t="str">
        <v>USA</v>
      </c>
      <c r="I3132" t="str">
        <v>PG-13</v>
      </c>
      <c r="J3132" t="str">
        <v>Bernie Mac</v>
      </c>
      <c r="K3132" t="str">
        <v>Charles Stone III</v>
      </c>
      <c r="L3132">
        <v>1000</v>
      </c>
      <c r="M3132">
        <v>4462</v>
      </c>
      <c r="N3132">
        <v>30</v>
      </c>
      <c r="O3132">
        <v>491</v>
      </c>
      <c r="P3132">
        <v>5.5</v>
      </c>
      <c r="R3132" t="str">
        <v>The East</v>
      </c>
      <c r="S3132">
        <v>41493</v>
      </c>
      <c r="T3132">
        <v>2013</v>
      </c>
      <c r="U3132" t="str">
        <v>2010s</v>
      </c>
      <c r="V3132" t="str">
        <v>Color</v>
      </c>
      <c r="W3132" t="str">
        <v>Drama</v>
      </c>
      <c r="X3132" t="str">
        <v>English</v>
      </c>
      <c r="Y3132" t="str">
        <v>UK</v>
      </c>
      <c r="Z3132" t="str">
        <v>PG-13</v>
      </c>
      <c r="AA3132" t="str">
        <v>Alexander SkarsgÃ¥rd</v>
      </c>
      <c r="AB3132" t="str">
        <v>Zal Batmanglij</v>
      </c>
      <c r="AC3132">
        <v>10000</v>
      </c>
      <c r="AD3132">
        <v>13180</v>
      </c>
      <c r="AE3132">
        <v>129</v>
      </c>
      <c r="AF3132">
        <v>12000</v>
      </c>
      <c r="AG3132">
        <v>6.9</v>
      </c>
      <c r="AH3132">
        <v>200</v>
      </c>
      <c r="AI3132">
        <v>116</v>
      </c>
      <c r="AJ3132">
        <v>2268296</v>
      </c>
    </row>
    <row r="3133" spans="1:36" x14ac:dyDescent="0.25">
      <c r="A3133" t="str">
        <v>The Perfect Man</v>
      </c>
      <c r="B3133">
        <v>38376</v>
      </c>
      <c r="C3133">
        <v>2005</v>
      </c>
      <c r="D3133" t="str">
        <v>2000s</v>
      </c>
      <c r="E3133" t="str">
        <v>Color</v>
      </c>
      <c r="F3133" t="str">
        <v>Comedy</v>
      </c>
      <c r="G3133" t="str">
        <v>English</v>
      </c>
      <c r="H3133" t="str">
        <v>USA</v>
      </c>
      <c r="I3133" t="str">
        <v>PG</v>
      </c>
      <c r="J3133" t="str">
        <v>Ben Feldman</v>
      </c>
      <c r="K3133" t="str">
        <v>Mark Rosman</v>
      </c>
      <c r="L3133">
        <v>1000</v>
      </c>
      <c r="M3133">
        <v>4789</v>
      </c>
      <c r="N3133">
        <v>15</v>
      </c>
      <c r="O3133">
        <v>767</v>
      </c>
      <c r="P3133">
        <v>5.5</v>
      </c>
      <c r="R3133" t="str">
        <v>Courage</v>
      </c>
      <c r="S3133">
        <v>42178</v>
      </c>
      <c r="T3133">
        <v>2015</v>
      </c>
      <c r="U3133" t="str">
        <v>2010s</v>
      </c>
      <c r="V3133" t="str">
        <v>Color</v>
      </c>
      <c r="W3133" t="str">
        <v>Biography</v>
      </c>
      <c r="X3133" t="str">
        <v>English</v>
      </c>
      <c r="Y3133" t="str">
        <v>USA</v>
      </c>
      <c r="Z3133" t="str">
        <v>PG</v>
      </c>
      <c r="AA3133" t="str">
        <v>Donny Boaz</v>
      </c>
      <c r="AB3133" t="str">
        <v>Angelo Pizzo</v>
      </c>
      <c r="AC3133">
        <v>2000</v>
      </c>
      <c r="AD3133">
        <v>3384</v>
      </c>
      <c r="AE3133">
        <v>14</v>
      </c>
      <c r="AF3133">
        <v>0</v>
      </c>
      <c r="AG3133">
        <v>7</v>
      </c>
      <c r="AH3133">
        <v>27</v>
      </c>
      <c r="AI3133">
        <v>118</v>
      </c>
      <c r="AJ3133">
        <v>2246000</v>
      </c>
    </row>
    <row r="3134" spans="1:36" x14ac:dyDescent="0.25">
      <c r="A3134" t="str">
        <v>Whiteout</v>
      </c>
      <c r="B3134">
        <v>40171</v>
      </c>
      <c r="C3134">
        <v>2009</v>
      </c>
      <c r="D3134" t="str">
        <v>2000s</v>
      </c>
      <c r="E3134" t="str">
        <v>Color</v>
      </c>
      <c r="F3134" t="str">
        <v>Action</v>
      </c>
      <c r="G3134" t="str">
        <v>English</v>
      </c>
      <c r="H3134" t="str">
        <v>USA</v>
      </c>
      <c r="I3134" t="str">
        <v>R</v>
      </c>
      <c r="J3134" t="str">
        <v>Tom Skerritt</v>
      </c>
      <c r="K3134" t="str">
        <v>Dominic Sena</v>
      </c>
      <c r="L3134">
        <v>1000</v>
      </c>
      <c r="M3134">
        <v>1947</v>
      </c>
      <c r="N3134">
        <v>57</v>
      </c>
      <c r="O3134">
        <v>0</v>
      </c>
      <c r="P3134">
        <v>5.5</v>
      </c>
      <c r="R3134" t="str">
        <v>DysFunktional Family</v>
      </c>
      <c r="S3134">
        <v>37655</v>
      </c>
      <c r="T3134">
        <v>2003</v>
      </c>
      <c r="U3134" t="str">
        <v>2000s</v>
      </c>
      <c r="V3134" t="str">
        <v>Color</v>
      </c>
      <c r="W3134" t="str">
        <v>Comedy</v>
      </c>
      <c r="X3134" t="str">
        <v>English</v>
      </c>
      <c r="Y3134" t="str">
        <v>USA</v>
      </c>
      <c r="Z3134" t="str">
        <v>R</v>
      </c>
      <c r="AA3134" t="str">
        <v>Eddie Griffin</v>
      </c>
      <c r="AB3134" t="str">
        <v>George Gallo</v>
      </c>
      <c r="AC3134">
        <v>489</v>
      </c>
      <c r="AD3134">
        <v>539</v>
      </c>
      <c r="AE3134">
        <v>269</v>
      </c>
      <c r="AF3134">
        <v>26</v>
      </c>
      <c r="AG3134">
        <v>6.6</v>
      </c>
      <c r="AH3134">
        <v>23</v>
      </c>
      <c r="AI3134">
        <v>89</v>
      </c>
      <c r="AJ3134">
        <v>2223990</v>
      </c>
    </row>
    <row r="3135" spans="1:36" x14ac:dyDescent="0.25">
      <c r="A3135" t="str">
        <v>MacGruber</v>
      </c>
      <c r="B3135">
        <v>40281</v>
      </c>
      <c r="C3135">
        <v>2010</v>
      </c>
      <c r="D3135" t="str">
        <v>2010s</v>
      </c>
      <c r="E3135" t="str">
        <v>Color</v>
      </c>
      <c r="F3135" t="str">
        <v>Action</v>
      </c>
      <c r="G3135" t="str">
        <v>English</v>
      </c>
      <c r="H3135" t="str">
        <v>USA</v>
      </c>
      <c r="I3135" t="str">
        <v>R</v>
      </c>
      <c r="J3135" t="str">
        <v>Jasper Cole</v>
      </c>
      <c r="K3135" t="str">
        <v>Jorma Taccone</v>
      </c>
      <c r="L3135">
        <v>1000</v>
      </c>
      <c r="M3135">
        <v>2618</v>
      </c>
      <c r="N3135">
        <v>434</v>
      </c>
      <c r="O3135">
        <v>0</v>
      </c>
      <c r="P3135">
        <v>5.5</v>
      </c>
      <c r="R3135" t="str">
        <v>The White Ribbon</v>
      </c>
      <c r="S3135">
        <v>39967</v>
      </c>
      <c r="T3135">
        <v>2009</v>
      </c>
      <c r="U3135" t="str">
        <v>2000s</v>
      </c>
      <c r="V3135" t="str">
        <v>Black and White</v>
      </c>
      <c r="W3135" t="str">
        <v>Drama</v>
      </c>
      <c r="X3135" t="str">
        <v>German</v>
      </c>
      <c r="Y3135" t="str">
        <v>Germany</v>
      </c>
      <c r="Z3135" t="str">
        <v>R</v>
      </c>
      <c r="AA3135" t="str">
        <v>Ulrich Tukur</v>
      </c>
      <c r="AB3135" t="str">
        <v>Michael Haneke</v>
      </c>
      <c r="AC3135">
        <v>63</v>
      </c>
      <c r="AD3135">
        <v>167</v>
      </c>
      <c r="AE3135">
        <v>0</v>
      </c>
      <c r="AF3135">
        <v>0</v>
      </c>
      <c r="AG3135">
        <v>7.8</v>
      </c>
      <c r="AH3135">
        <v>292</v>
      </c>
      <c r="AI3135">
        <v>144</v>
      </c>
      <c r="AJ3135">
        <v>2222647</v>
      </c>
    </row>
    <row r="3136" spans="1:36" x14ac:dyDescent="0.25">
      <c r="A3136" t="str">
        <v>Southland Tales</v>
      </c>
      <c r="B3136">
        <v>38928</v>
      </c>
      <c r="C3136">
        <v>2006</v>
      </c>
      <c r="D3136" t="str">
        <v>2000s</v>
      </c>
      <c r="E3136" t="str">
        <v>Color</v>
      </c>
      <c r="F3136" t="str">
        <v>Comedy</v>
      </c>
      <c r="G3136" t="str">
        <v>English</v>
      </c>
      <c r="H3136" t="str">
        <v>France</v>
      </c>
      <c r="I3136" t="str">
        <v>R</v>
      </c>
      <c r="J3136" t="str">
        <v>Janeane Garofalo</v>
      </c>
      <c r="K3136" t="str">
        <v>Richard Kelly</v>
      </c>
      <c r="L3136">
        <v>1000</v>
      </c>
      <c r="M3136">
        <v>2340</v>
      </c>
      <c r="N3136">
        <v>219</v>
      </c>
      <c r="O3136">
        <v>0</v>
      </c>
      <c r="P3136">
        <v>5.5</v>
      </c>
      <c r="R3136" t="str">
        <v>Smilla's Sense of Snow</v>
      </c>
      <c r="S3136">
        <v>35790</v>
      </c>
      <c r="T3136">
        <v>1997</v>
      </c>
      <c r="U3136" t="str">
        <v>1990s</v>
      </c>
      <c r="V3136" t="str">
        <v>Color</v>
      </c>
      <c r="W3136" t="str">
        <v>Action</v>
      </c>
      <c r="X3136" t="str">
        <v>English</v>
      </c>
      <c r="Y3136" t="str">
        <v>Denmark</v>
      </c>
      <c r="Z3136" t="str">
        <v>R</v>
      </c>
      <c r="AA3136" t="str">
        <v>Jim Broadbent</v>
      </c>
      <c r="AB3136" t="str">
        <v>Bille August</v>
      </c>
      <c r="AC3136">
        <v>1000</v>
      </c>
      <c r="AD3136">
        <v>3125</v>
      </c>
      <c r="AE3136">
        <v>55</v>
      </c>
      <c r="AF3136">
        <v>561</v>
      </c>
      <c r="AG3136">
        <v>6.4</v>
      </c>
      <c r="AH3136">
        <v>50</v>
      </c>
      <c r="AI3136">
        <v>121</v>
      </c>
      <c r="AJ3136">
        <v>2221994</v>
      </c>
    </row>
    <row r="3137" spans="1:36" x14ac:dyDescent="0.25">
      <c r="A3137" t="str">
        <v>Hop</v>
      </c>
      <c r="B3137">
        <v>40790</v>
      </c>
      <c r="C3137">
        <v>2011</v>
      </c>
      <c r="D3137" t="str">
        <v>2010s</v>
      </c>
      <c r="E3137" t="str">
        <v>Color</v>
      </c>
      <c r="F3137" t="str">
        <v>Adventure</v>
      </c>
      <c r="G3137" t="str">
        <v>English</v>
      </c>
      <c r="H3137" t="str">
        <v>USA</v>
      </c>
      <c r="I3137" t="str">
        <v>PG</v>
      </c>
      <c r="J3137" t="str">
        <v>Gary Cole</v>
      </c>
      <c r="K3137" t="str">
        <v>Tim Hill</v>
      </c>
      <c r="L3137">
        <v>989</v>
      </c>
      <c r="M3137">
        <v>2558</v>
      </c>
      <c r="N3137">
        <v>25</v>
      </c>
      <c r="O3137">
        <v>0</v>
      </c>
      <c r="P3137">
        <v>5.5</v>
      </c>
      <c r="R3137" t="str">
        <v>Rabbit Hole</v>
      </c>
      <c r="S3137">
        <v>40322</v>
      </c>
      <c r="T3137">
        <v>2010</v>
      </c>
      <c r="U3137" t="str">
        <v>2010s</v>
      </c>
      <c r="V3137" t="str">
        <v>Color</v>
      </c>
      <c r="W3137" t="str">
        <v>Drama</v>
      </c>
      <c r="X3137" t="str">
        <v>English</v>
      </c>
      <c r="Y3137" t="str">
        <v>USA</v>
      </c>
      <c r="Z3137" t="str">
        <v>PG-13</v>
      </c>
      <c r="AA3137" t="str">
        <v>Dianne Wiest</v>
      </c>
      <c r="AB3137" t="str">
        <v>John Cameron Mitchell</v>
      </c>
      <c r="AC3137">
        <v>967</v>
      </c>
      <c r="AD3137">
        <v>1582</v>
      </c>
      <c r="AE3137">
        <v>263</v>
      </c>
      <c r="AF3137">
        <v>0</v>
      </c>
      <c r="AG3137">
        <v>7</v>
      </c>
      <c r="AH3137">
        <v>248</v>
      </c>
      <c r="AI3137">
        <v>91</v>
      </c>
      <c r="AJ3137">
        <v>2221809</v>
      </c>
    </row>
    <row r="3138" spans="1:36" x14ac:dyDescent="0.25">
      <c r="A3138" t="str">
        <v>Disturbing Behavior</v>
      </c>
      <c r="B3138">
        <v>36121</v>
      </c>
      <c r="C3138">
        <v>1998</v>
      </c>
      <c r="D3138" t="str">
        <v>1990s</v>
      </c>
      <c r="E3138" t="str">
        <v>Color</v>
      </c>
      <c r="F3138" t="str">
        <v>Horror</v>
      </c>
      <c r="G3138" t="str">
        <v>English</v>
      </c>
      <c r="H3138" t="str">
        <v>Australia</v>
      </c>
      <c r="I3138" t="str">
        <v>R</v>
      </c>
      <c r="J3138" t="str">
        <v>Bruce Greenwood</v>
      </c>
      <c r="K3138" t="str">
        <v>David Nutter</v>
      </c>
      <c r="L3138">
        <v>989</v>
      </c>
      <c r="M3138">
        <v>4660</v>
      </c>
      <c r="N3138">
        <v>119</v>
      </c>
      <c r="O3138">
        <v>673</v>
      </c>
      <c r="P3138">
        <v>5.5</v>
      </c>
      <c r="R3138" t="str">
        <v>Perfume: The Story of a Murderer</v>
      </c>
      <c r="S3138">
        <v>38763</v>
      </c>
      <c r="T3138">
        <v>2006</v>
      </c>
      <c r="U3138" t="str">
        <v>2000s</v>
      </c>
      <c r="V3138" t="str">
        <v>Color</v>
      </c>
      <c r="W3138" t="str">
        <v>Crime</v>
      </c>
      <c r="X3138" t="str">
        <v>English</v>
      </c>
      <c r="Y3138" t="str">
        <v>Germany</v>
      </c>
      <c r="Z3138" t="str">
        <v>R</v>
      </c>
      <c r="AA3138" t="str">
        <v>Michael Smiley</v>
      </c>
      <c r="AB3138" t="str">
        <v>Tom Tykwer</v>
      </c>
      <c r="AC3138">
        <v>177</v>
      </c>
      <c r="AD3138">
        <v>253</v>
      </c>
      <c r="AE3138">
        <v>670</v>
      </c>
      <c r="AF3138">
        <v>26000</v>
      </c>
      <c r="AG3138">
        <v>7.5</v>
      </c>
      <c r="AH3138">
        <v>226</v>
      </c>
      <c r="AI3138">
        <v>147</v>
      </c>
      <c r="AJ3138">
        <v>2208939</v>
      </c>
    </row>
    <row r="3139" spans="1:36" x14ac:dyDescent="0.25">
      <c r="A3139" t="str">
        <v>Sweet Sweetback's Baadasssss Song</v>
      </c>
      <c r="B3139">
        <v>26056</v>
      </c>
      <c r="C3139">
        <v>1971</v>
      </c>
      <c r="D3139" t="str">
        <v>1970s</v>
      </c>
      <c r="E3139" t="str">
        <v>Color</v>
      </c>
      <c r="F3139" t="str">
        <v>Crime</v>
      </c>
      <c r="G3139" t="str">
        <v>English</v>
      </c>
      <c r="H3139" t="str">
        <v>USA</v>
      </c>
      <c r="I3139" t="str">
        <v>R</v>
      </c>
      <c r="J3139" t="str">
        <v>John Amos</v>
      </c>
      <c r="K3139" t="str">
        <v>Melvin Van Peebles</v>
      </c>
      <c r="L3139">
        <v>982</v>
      </c>
      <c r="M3139">
        <v>1631</v>
      </c>
      <c r="N3139">
        <v>101</v>
      </c>
      <c r="O3139">
        <v>566</v>
      </c>
      <c r="P3139">
        <v>5.5</v>
      </c>
      <c r="R3139" t="str">
        <v>Shattered Glass</v>
      </c>
      <c r="S3139">
        <v>37856</v>
      </c>
      <c r="T3139">
        <v>2003</v>
      </c>
      <c r="U3139" t="str">
        <v>2000s</v>
      </c>
      <c r="V3139" t="str">
        <v>Color</v>
      </c>
      <c r="W3139" t="str">
        <v>Drama</v>
      </c>
      <c r="X3139" t="str">
        <v>English</v>
      </c>
      <c r="Y3139" t="str">
        <v>USA</v>
      </c>
      <c r="Z3139" t="str">
        <v>PG-13</v>
      </c>
      <c r="AA3139" t="str">
        <v>Hayden Christensen</v>
      </c>
      <c r="AB3139" t="str">
        <v>Billy Ray</v>
      </c>
      <c r="AC3139">
        <v>4000</v>
      </c>
      <c r="AD3139">
        <v>8297</v>
      </c>
      <c r="AE3139">
        <v>53</v>
      </c>
      <c r="AF3139">
        <v>0</v>
      </c>
      <c r="AG3139">
        <v>7.2</v>
      </c>
      <c r="AH3139">
        <v>129</v>
      </c>
      <c r="AI3139">
        <v>99</v>
      </c>
      <c r="AJ3139">
        <v>2207975</v>
      </c>
    </row>
    <row r="3140" spans="1:36" x14ac:dyDescent="0.25">
      <c r="A3140" t="str">
        <v>Urban Legend</v>
      </c>
      <c r="B3140">
        <v>35815</v>
      </c>
      <c r="C3140">
        <v>1998</v>
      </c>
      <c r="D3140" t="str">
        <v>1990s</v>
      </c>
      <c r="E3140" t="str">
        <v>Color</v>
      </c>
      <c r="F3140" t="str">
        <v>Horror</v>
      </c>
      <c r="G3140" t="str">
        <v>English</v>
      </c>
      <c r="H3140" t="str">
        <v>USA</v>
      </c>
      <c r="I3140" t="str">
        <v>R</v>
      </c>
      <c r="J3140" t="str">
        <v>Alicia Witt</v>
      </c>
      <c r="K3140" t="str">
        <v>Jamie Blanks</v>
      </c>
      <c r="L3140">
        <v>975</v>
      </c>
      <c r="M3140">
        <v>3500</v>
      </c>
      <c r="N3140">
        <v>9</v>
      </c>
      <c r="O3140">
        <v>0</v>
      </c>
      <c r="P3140">
        <v>5.5</v>
      </c>
      <c r="R3140" t="str">
        <v>Transsiberian</v>
      </c>
      <c r="S3140">
        <v>39697</v>
      </c>
      <c r="T3140">
        <v>2008</v>
      </c>
      <c r="U3140" t="str">
        <v>2000s</v>
      </c>
      <c r="V3140" t="str">
        <v>Color</v>
      </c>
      <c r="W3140" t="str">
        <v>Crime</v>
      </c>
      <c r="X3140" t="str">
        <v>English</v>
      </c>
      <c r="Y3140" t="str">
        <v>Spain</v>
      </c>
      <c r="Z3140" t="str">
        <v>R</v>
      </c>
      <c r="AA3140" t="str">
        <v>Thomas Kretschmann</v>
      </c>
      <c r="AB3140" t="str">
        <v>Brad Anderson</v>
      </c>
      <c r="AC3140">
        <v>918</v>
      </c>
      <c r="AD3140">
        <v>1252</v>
      </c>
      <c r="AE3140">
        <v>122</v>
      </c>
      <c r="AF3140">
        <v>0</v>
      </c>
      <c r="AG3140">
        <v>6.7</v>
      </c>
      <c r="AH3140">
        <v>150</v>
      </c>
      <c r="AI3140">
        <v>111</v>
      </c>
      <c r="AJ3140">
        <v>2203641</v>
      </c>
    </row>
    <row r="3141" spans="1:36" x14ac:dyDescent="0.25">
      <c r="A3141" t="str">
        <v>The Innkeepers</v>
      </c>
      <c r="B3141">
        <v>40704</v>
      </c>
      <c r="C3141">
        <v>2011</v>
      </c>
      <c r="D3141" t="str">
        <v>2010s</v>
      </c>
      <c r="E3141" t="str">
        <v>Color</v>
      </c>
      <c r="F3141" t="str">
        <v>Horror</v>
      </c>
      <c r="G3141" t="str">
        <v>English</v>
      </c>
      <c r="H3141" t="str">
        <v>USA</v>
      </c>
      <c r="I3141" t="str">
        <v>R</v>
      </c>
      <c r="J3141" t="str">
        <v>Lena Dunham</v>
      </c>
      <c r="K3141" t="str">
        <v>Ti West</v>
      </c>
      <c r="L3141">
        <v>969</v>
      </c>
      <c r="M3141">
        <v>1252</v>
      </c>
      <c r="N3141">
        <v>243</v>
      </c>
      <c r="O3141">
        <v>0</v>
      </c>
      <c r="P3141">
        <v>5.5</v>
      </c>
      <c r="R3141" t="str">
        <v>The Host</v>
      </c>
      <c r="S3141">
        <v>38752</v>
      </c>
      <c r="T3141">
        <v>2006</v>
      </c>
      <c r="U3141" t="str">
        <v>2000s</v>
      </c>
      <c r="V3141" t="str">
        <v>Color</v>
      </c>
      <c r="W3141" t="str">
        <v>Comedy</v>
      </c>
      <c r="X3141" t="str">
        <v>Korean</v>
      </c>
      <c r="Y3141" t="str">
        <v>South Korea</v>
      </c>
      <c r="Z3141" t="str">
        <v>R</v>
      </c>
      <c r="AA3141" t="str">
        <v>Doona Bae</v>
      </c>
      <c r="AB3141" t="str">
        <v>Joon-ho Bong</v>
      </c>
      <c r="AC3141">
        <v>629</v>
      </c>
      <c r="AD3141">
        <v>1173</v>
      </c>
      <c r="AE3141">
        <v>584</v>
      </c>
      <c r="AF3141">
        <v>7000</v>
      </c>
      <c r="AG3141">
        <v>7</v>
      </c>
      <c r="AH3141">
        <v>363</v>
      </c>
      <c r="AI3141">
        <v>110</v>
      </c>
      <c r="AJ3141">
        <v>2201412</v>
      </c>
    </row>
    <row r="3142" spans="1:36" x14ac:dyDescent="0.25">
      <c r="A3142" t="str">
        <v>Bulletproof Monk</v>
      </c>
      <c r="B3142">
        <v>37953</v>
      </c>
      <c r="C3142">
        <v>2003</v>
      </c>
      <c r="D3142" t="str">
        <v>2000s</v>
      </c>
      <c r="E3142" t="str">
        <v>Color</v>
      </c>
      <c r="F3142" t="str">
        <v>Action</v>
      </c>
      <c r="G3142" t="str">
        <v>English</v>
      </c>
      <c r="H3142" t="str">
        <v>USA</v>
      </c>
      <c r="I3142" t="str">
        <v>PG-13</v>
      </c>
      <c r="J3142" t="str">
        <v>Jaime King</v>
      </c>
      <c r="K3142" t="str">
        <v>Paul Hunter</v>
      </c>
      <c r="L3142">
        <v>961</v>
      </c>
      <c r="M3142">
        <v>2422</v>
      </c>
      <c r="N3142">
        <v>13</v>
      </c>
      <c r="O3142">
        <v>846</v>
      </c>
      <c r="P3142">
        <v>5.5</v>
      </c>
      <c r="R3142" t="str">
        <v>But I'm a Cheerleader</v>
      </c>
      <c r="S3142">
        <v>36330</v>
      </c>
      <c r="T3142">
        <v>1999</v>
      </c>
      <c r="U3142" t="str">
        <v>1990s</v>
      </c>
      <c r="V3142" t="str">
        <v>Color</v>
      </c>
      <c r="W3142" t="str">
        <v>Comedy</v>
      </c>
      <c r="X3142" t="str">
        <v>English</v>
      </c>
      <c r="Y3142" t="str">
        <v>USA</v>
      </c>
      <c r="Z3142" t="str">
        <v>R</v>
      </c>
      <c r="AA3142" t="str">
        <v>Natasha Lyonne</v>
      </c>
      <c r="AB3142" t="str">
        <v>Jamie Babbit</v>
      </c>
      <c r="AC3142">
        <v>1000</v>
      </c>
      <c r="AD3142">
        <v>4289</v>
      </c>
      <c r="AE3142">
        <v>91</v>
      </c>
      <c r="AF3142">
        <v>0</v>
      </c>
      <c r="AG3142">
        <v>6.6</v>
      </c>
      <c r="AH3142">
        <v>99</v>
      </c>
      <c r="AI3142">
        <v>85</v>
      </c>
      <c r="AJ3142">
        <v>2199853</v>
      </c>
    </row>
    <row r="3143" spans="1:36" x14ac:dyDescent="0.25">
      <c r="A3143" t="str">
        <v>The Santa Clause 2</v>
      </c>
      <c r="B3143">
        <v>37276</v>
      </c>
      <c r="C3143">
        <v>2002</v>
      </c>
      <c r="D3143" t="str">
        <v>2000s</v>
      </c>
      <c r="E3143" t="str">
        <v>Color</v>
      </c>
      <c r="F3143" t="str">
        <v>Comedy</v>
      </c>
      <c r="G3143" t="str">
        <v>English</v>
      </c>
      <c r="H3143" t="str">
        <v>USA</v>
      </c>
      <c r="I3143" t="str">
        <v>G</v>
      </c>
      <c r="J3143" t="str">
        <v>Judge Reinhold</v>
      </c>
      <c r="K3143" t="str">
        <v>Michael Lembeck</v>
      </c>
      <c r="L3143">
        <v>901</v>
      </c>
      <c r="M3143">
        <v>5265</v>
      </c>
      <c r="N3143">
        <v>54</v>
      </c>
      <c r="O3143">
        <v>1000</v>
      </c>
      <c r="P3143">
        <v>5.5</v>
      </c>
      <c r="R3143" t="str">
        <v>Bamboozled</v>
      </c>
      <c r="S3143">
        <v>36721</v>
      </c>
      <c r="T3143">
        <v>2000</v>
      </c>
      <c r="U3143" t="str">
        <v>2000s</v>
      </c>
      <c r="V3143" t="str">
        <v>Color</v>
      </c>
      <c r="W3143" t="str">
        <v>Comedy</v>
      </c>
      <c r="X3143" t="str">
        <v>English</v>
      </c>
      <c r="Y3143" t="str">
        <v>USA</v>
      </c>
      <c r="Z3143" t="str">
        <v>R</v>
      </c>
      <c r="AA3143" t="str">
        <v>Gillian White</v>
      </c>
      <c r="AB3143" t="str">
        <v>Spike Lee</v>
      </c>
      <c r="AC3143">
        <v>1000</v>
      </c>
      <c r="AD3143">
        <v>4266</v>
      </c>
      <c r="AE3143">
        <v>0</v>
      </c>
      <c r="AF3143">
        <v>1000</v>
      </c>
      <c r="AG3143">
        <v>6.5</v>
      </c>
      <c r="AH3143">
        <v>57</v>
      </c>
      <c r="AI3143">
        <v>135</v>
      </c>
      <c r="AJ3143">
        <v>2185266</v>
      </c>
    </row>
    <row r="3144" spans="1:36" x14ac:dyDescent="0.25">
      <c r="A3144" t="str">
        <v>Joe Somebody</v>
      </c>
      <c r="B3144">
        <v>36953</v>
      </c>
      <c r="C3144">
        <v>2001</v>
      </c>
      <c r="D3144" t="str">
        <v>2000s</v>
      </c>
      <c r="E3144" t="str">
        <v>Color</v>
      </c>
      <c r="F3144" t="str">
        <v>Comedy</v>
      </c>
      <c r="G3144" t="str">
        <v>English</v>
      </c>
      <c r="H3144" t="str">
        <v>USA</v>
      </c>
      <c r="I3144" t="str">
        <v>PG</v>
      </c>
      <c r="J3144" t="str">
        <v>Jim Belushi</v>
      </c>
      <c r="K3144" t="str">
        <v>John Pasquin</v>
      </c>
      <c r="L3144">
        <v>854</v>
      </c>
      <c r="M3144">
        <v>2765</v>
      </c>
      <c r="N3144">
        <v>11</v>
      </c>
      <c r="O3144">
        <v>168</v>
      </c>
      <c r="P3144">
        <v>5.5</v>
      </c>
      <c r="R3144" t="str">
        <v>Oldboy</v>
      </c>
      <c r="S3144">
        <v>37628</v>
      </c>
      <c r="T3144">
        <v>2003</v>
      </c>
      <c r="U3144" t="str">
        <v>2000s</v>
      </c>
      <c r="V3144" t="str">
        <v>Color</v>
      </c>
      <c r="W3144" t="str">
        <v>Drama</v>
      </c>
      <c r="X3144" t="str">
        <v>Korean</v>
      </c>
      <c r="Y3144" t="str">
        <v>South Korea</v>
      </c>
      <c r="Z3144" t="str">
        <v>R</v>
      </c>
      <c r="AA3144" t="str">
        <v>Min-sik Choi</v>
      </c>
      <c r="AB3144" t="str">
        <v>Chan-wook Park</v>
      </c>
      <c r="AC3144">
        <v>717</v>
      </c>
      <c r="AD3144">
        <v>852</v>
      </c>
      <c r="AE3144">
        <v>0</v>
      </c>
      <c r="AF3144">
        <v>43000</v>
      </c>
      <c r="AG3144">
        <v>8.4</v>
      </c>
      <c r="AH3144">
        <v>305</v>
      </c>
      <c r="AI3144">
        <v>120</v>
      </c>
      <c r="AJ3144">
        <v>2181290</v>
      </c>
    </row>
    <row r="3145" spans="1:36" x14ac:dyDescent="0.25">
      <c r="A3145" t="str">
        <v>Atlas Shrugged II: The Strike</v>
      </c>
      <c r="B3145">
        <v>41026</v>
      </c>
      <c r="C3145">
        <v>2012</v>
      </c>
      <c r="D3145" t="str">
        <v>2010s</v>
      </c>
      <c r="E3145" t="str">
        <v>Color</v>
      </c>
      <c r="F3145" t="str">
        <v>Drama</v>
      </c>
      <c r="G3145" t="str">
        <v>English</v>
      </c>
      <c r="H3145" t="str">
        <v>USA</v>
      </c>
      <c r="I3145" t="str">
        <v>PG-13</v>
      </c>
      <c r="J3145" t="str">
        <v>Robert Picardo</v>
      </c>
      <c r="K3145" t="str">
        <v>John Putch</v>
      </c>
      <c r="L3145">
        <v>823</v>
      </c>
      <c r="M3145">
        <v>5262</v>
      </c>
      <c r="N3145">
        <v>60</v>
      </c>
      <c r="O3145">
        <v>0</v>
      </c>
      <c r="P3145">
        <v>5.5</v>
      </c>
      <c r="R3145" t="str">
        <v>Anchorman 2: The Legend Continues</v>
      </c>
      <c r="S3145">
        <v>41592</v>
      </c>
      <c r="T3145">
        <v>2013</v>
      </c>
      <c r="U3145" t="str">
        <v>2010s</v>
      </c>
      <c r="V3145" t="str">
        <v>Color</v>
      </c>
      <c r="W3145" t="str">
        <v>Comedy</v>
      </c>
      <c r="X3145" t="str">
        <v>English</v>
      </c>
      <c r="Y3145" t="str">
        <v>USA</v>
      </c>
      <c r="Z3145" t="str">
        <v>PG-13</v>
      </c>
      <c r="AA3145" t="str">
        <v>Harrison Ford</v>
      </c>
      <c r="AB3145" t="str">
        <v>Adam McKay</v>
      </c>
      <c r="AC3145">
        <v>11000</v>
      </c>
      <c r="AD3145">
        <v>28176</v>
      </c>
      <c r="AE3145">
        <v>285</v>
      </c>
      <c r="AF3145">
        <v>41000</v>
      </c>
      <c r="AG3145">
        <v>6.3</v>
      </c>
      <c r="AH3145">
        <v>272</v>
      </c>
      <c r="AI3145">
        <v>143</v>
      </c>
      <c r="AJ3145">
        <v>2175312</v>
      </c>
    </row>
    <row r="3146" spans="1:36" x14ac:dyDescent="0.25">
      <c r="A3146" t="str">
        <v>Scary Movie 3</v>
      </c>
      <c r="B3146">
        <v>37940</v>
      </c>
      <c r="C3146">
        <v>2003</v>
      </c>
      <c r="D3146" t="str">
        <v>2000s</v>
      </c>
      <c r="E3146" t="str">
        <v>Color</v>
      </c>
      <c r="F3146" t="str">
        <v>Comedy</v>
      </c>
      <c r="G3146" t="str">
        <v>English</v>
      </c>
      <c r="H3146" t="str">
        <v>USA</v>
      </c>
      <c r="I3146" t="str">
        <v>PG-13</v>
      </c>
      <c r="J3146" t="str">
        <v>Regina Hall</v>
      </c>
      <c r="K3146" t="str">
        <v>David Zucker</v>
      </c>
      <c r="L3146">
        <v>807</v>
      </c>
      <c r="M3146">
        <v>3629</v>
      </c>
      <c r="N3146">
        <v>119</v>
      </c>
      <c r="O3146">
        <v>0</v>
      </c>
      <c r="P3146">
        <v>5.5</v>
      </c>
      <c r="R3146" t="str">
        <v>Shadow Conspiracy</v>
      </c>
      <c r="S3146">
        <v>35496</v>
      </c>
      <c r="T3146">
        <v>1997</v>
      </c>
      <c r="U3146" t="str">
        <v>1990s</v>
      </c>
      <c r="V3146" t="str">
        <v>Color</v>
      </c>
      <c r="W3146" t="str">
        <v>Action</v>
      </c>
      <c r="X3146" t="str">
        <v>English</v>
      </c>
      <c r="Y3146" t="str">
        <v>USA</v>
      </c>
      <c r="Z3146" t="str">
        <v>R</v>
      </c>
      <c r="AA3146" t="str">
        <v>Sam Waterston</v>
      </c>
      <c r="AB3146" t="str">
        <v>George P. Cosmatos</v>
      </c>
      <c r="AC3146">
        <v>849</v>
      </c>
      <c r="AD3146">
        <v>2457</v>
      </c>
      <c r="AE3146">
        <v>170</v>
      </c>
      <c r="AF3146">
        <v>68</v>
      </c>
      <c r="AG3146">
        <v>4.9000000000000004</v>
      </c>
      <c r="AH3146">
        <v>24</v>
      </c>
      <c r="AI3146">
        <v>103</v>
      </c>
      <c r="AJ3146">
        <v>2154540</v>
      </c>
    </row>
    <row r="3147" spans="1:36" x14ac:dyDescent="0.25">
      <c r="A3147" t="str">
        <v>The Last Days on Mars</v>
      </c>
      <c r="B3147">
        <v>41420</v>
      </c>
      <c r="C3147">
        <v>2013</v>
      </c>
      <c r="D3147" t="str">
        <v>2010s</v>
      </c>
      <c r="E3147" t="str">
        <v>Color</v>
      </c>
      <c r="F3147" t="str">
        <v>Horror</v>
      </c>
      <c r="G3147" t="str">
        <v>English</v>
      </c>
      <c r="H3147" t="str">
        <v>UK</v>
      </c>
      <c r="I3147" t="str">
        <v>R</v>
      </c>
      <c r="J3147" t="str">
        <v>Romola Garai</v>
      </c>
      <c r="K3147" t="str">
        <v>Ruairi Robinson</v>
      </c>
      <c r="L3147">
        <v>805</v>
      </c>
      <c r="M3147">
        <v>2271</v>
      </c>
      <c r="N3147">
        <v>7</v>
      </c>
      <c r="O3147">
        <v>0</v>
      </c>
      <c r="P3147">
        <v>5.5</v>
      </c>
      <c r="R3147" t="str">
        <v>A Dog of Flanders</v>
      </c>
      <c r="S3147">
        <v>36190</v>
      </c>
      <c r="T3147">
        <v>1999</v>
      </c>
      <c r="U3147" t="str">
        <v>1990s</v>
      </c>
      <c r="V3147" t="str">
        <v>Color</v>
      </c>
      <c r="W3147" t="str">
        <v>Drama</v>
      </c>
      <c r="X3147" t="str">
        <v>English</v>
      </c>
      <c r="Y3147" t="str">
        <v>USA</v>
      </c>
      <c r="Z3147" t="str">
        <v>PG</v>
      </c>
      <c r="AA3147" t="str">
        <v>Bruce McGill</v>
      </c>
      <c r="AB3147" t="str">
        <v>Kevin Brodie</v>
      </c>
      <c r="AC3147">
        <v>655</v>
      </c>
      <c r="AD3147">
        <v>1906</v>
      </c>
      <c r="AE3147">
        <v>0</v>
      </c>
      <c r="AF3147">
        <v>157</v>
      </c>
      <c r="AG3147">
        <v>6.3</v>
      </c>
      <c r="AH3147">
        <v>25</v>
      </c>
      <c r="AI3147">
        <v>100</v>
      </c>
      <c r="AJ3147">
        <v>2148212</v>
      </c>
    </row>
    <row r="3148" spans="1:36" x14ac:dyDescent="0.25">
      <c r="A3148" t="str">
        <v>Troop Beverly Hills</v>
      </c>
      <c r="B3148">
        <v>32596</v>
      </c>
      <c r="C3148">
        <v>1989</v>
      </c>
      <c r="D3148" t="str">
        <v>1980s</v>
      </c>
      <c r="E3148" t="str">
        <v>Color</v>
      </c>
      <c r="F3148" t="str">
        <v>Adventure</v>
      </c>
      <c r="G3148" t="str">
        <v>English</v>
      </c>
      <c r="H3148" t="str">
        <v>USA</v>
      </c>
      <c r="I3148" t="str">
        <v>PG</v>
      </c>
      <c r="J3148" t="str">
        <v>Craig T. Nelson</v>
      </c>
      <c r="K3148" t="str">
        <v>Jeff Kanew</v>
      </c>
      <c r="L3148">
        <v>723</v>
      </c>
      <c r="M3148">
        <v>2368</v>
      </c>
      <c r="N3148">
        <v>6</v>
      </c>
      <c r="O3148">
        <v>0</v>
      </c>
      <c r="P3148">
        <v>5.5</v>
      </c>
      <c r="R3148" t="str">
        <v>Ip Man 3</v>
      </c>
      <c r="S3148">
        <v>42130</v>
      </c>
      <c r="T3148">
        <v>2015</v>
      </c>
      <c r="U3148" t="str">
        <v>2010s</v>
      </c>
      <c r="V3148" t="str">
        <v>Color</v>
      </c>
      <c r="W3148" t="str">
        <v>Action</v>
      </c>
      <c r="X3148" t="str">
        <v>Cantonese</v>
      </c>
      <c r="Y3148" t="str">
        <v>Hong Kong</v>
      </c>
      <c r="Z3148" t="str">
        <v>PG-13</v>
      </c>
      <c r="AA3148" t="str">
        <v>Mike Tyson</v>
      </c>
      <c r="AB3148" t="str">
        <v>Wilson Yip</v>
      </c>
      <c r="AC3148">
        <v>461</v>
      </c>
      <c r="AD3148">
        <v>615</v>
      </c>
      <c r="AE3148">
        <v>25</v>
      </c>
      <c r="AF3148">
        <v>12000</v>
      </c>
      <c r="AG3148">
        <v>7.2</v>
      </c>
      <c r="AH3148">
        <v>78</v>
      </c>
      <c r="AI3148">
        <v>105</v>
      </c>
      <c r="AJ3148">
        <v>2126511</v>
      </c>
    </row>
    <row r="3149" spans="1:36" x14ac:dyDescent="0.25">
      <c r="A3149" t="str">
        <v>The Man</v>
      </c>
      <c r="B3149">
        <v>38557</v>
      </c>
      <c r="C3149">
        <v>2005</v>
      </c>
      <c r="D3149" t="str">
        <v>2000s</v>
      </c>
      <c r="E3149" t="str">
        <v>Color</v>
      </c>
      <c r="F3149" t="str">
        <v>Action</v>
      </c>
      <c r="G3149" t="str">
        <v>English</v>
      </c>
      <c r="H3149" t="str">
        <v>Germany</v>
      </c>
      <c r="I3149" t="str">
        <v>PG-13</v>
      </c>
      <c r="J3149" t="str">
        <v>Miguel Ferrer</v>
      </c>
      <c r="K3149" t="str">
        <v>Les Mayfield</v>
      </c>
      <c r="L3149">
        <v>688</v>
      </c>
      <c r="M3149">
        <v>1019</v>
      </c>
      <c r="N3149">
        <v>10</v>
      </c>
      <c r="O3149">
        <v>676</v>
      </c>
      <c r="P3149">
        <v>5.5</v>
      </c>
      <c r="R3149" t="str">
        <v>Mallrats</v>
      </c>
      <c r="S3149">
        <v>34790</v>
      </c>
      <c r="T3149">
        <v>1995</v>
      </c>
      <c r="U3149" t="str">
        <v>1990s</v>
      </c>
      <c r="V3149" t="str">
        <v>Color</v>
      </c>
      <c r="W3149" t="str">
        <v>Comedy</v>
      </c>
      <c r="X3149" t="str">
        <v>English</v>
      </c>
      <c r="Y3149" t="str">
        <v>USA</v>
      </c>
      <c r="Z3149" t="str">
        <v>R</v>
      </c>
      <c r="AA3149" t="str">
        <v>Ethan Suplee</v>
      </c>
      <c r="AB3149" t="str">
        <v>Kevin Smith</v>
      </c>
      <c r="AC3149">
        <v>1000</v>
      </c>
      <c r="AD3149">
        <v>3254</v>
      </c>
      <c r="AE3149">
        <v>0</v>
      </c>
      <c r="AF3149">
        <v>0</v>
      </c>
      <c r="AG3149">
        <v>7.2</v>
      </c>
      <c r="AH3149">
        <v>93</v>
      </c>
      <c r="AI3149">
        <v>123</v>
      </c>
      <c r="AJ3149">
        <v>2122561</v>
      </c>
    </row>
    <row r="3150" spans="1:36" x14ac:dyDescent="0.25">
      <c r="A3150" t="str">
        <v>Collateral Damage</v>
      </c>
      <c r="B3150">
        <v>37502</v>
      </c>
      <c r="C3150">
        <v>2002</v>
      </c>
      <c r="D3150" t="str">
        <v>2000s</v>
      </c>
      <c r="E3150" t="str">
        <v>Color</v>
      </c>
      <c r="F3150" t="str">
        <v>Action</v>
      </c>
      <c r="G3150" t="str">
        <v>English</v>
      </c>
      <c r="H3150" t="str">
        <v>USA</v>
      </c>
      <c r="I3150" t="str">
        <v>R</v>
      </c>
      <c r="J3150" t="str">
        <v>Raymond Cruz</v>
      </c>
      <c r="K3150" t="str">
        <v>Andrew Davis</v>
      </c>
      <c r="L3150">
        <v>672</v>
      </c>
      <c r="M3150">
        <v>1460</v>
      </c>
      <c r="N3150">
        <v>99</v>
      </c>
      <c r="O3150">
        <v>941</v>
      </c>
      <c r="P3150">
        <v>5.5</v>
      </c>
      <c r="R3150" t="str">
        <v>The Nutcracker</v>
      </c>
      <c r="S3150">
        <v>34025</v>
      </c>
      <c r="T3150">
        <v>1993</v>
      </c>
      <c r="U3150" t="str">
        <v>1990s</v>
      </c>
      <c r="V3150" t="str">
        <v>Color</v>
      </c>
      <c r="W3150" t="str">
        <v>Family</v>
      </c>
      <c r="X3150" t="str">
        <v>English</v>
      </c>
      <c r="Y3150" t="str">
        <v>USA</v>
      </c>
      <c r="Z3150" t="str">
        <v>G</v>
      </c>
      <c r="AA3150" t="str">
        <v>Darci Kistler</v>
      </c>
      <c r="AB3150" t="str">
        <v>Emile Ardolino</v>
      </c>
      <c r="AC3150">
        <v>2</v>
      </c>
      <c r="AD3150">
        <v>2</v>
      </c>
      <c r="AE3150">
        <v>22</v>
      </c>
      <c r="AF3150">
        <v>238</v>
      </c>
      <c r="AG3150">
        <v>5.7</v>
      </c>
      <c r="AH3150">
        <v>10</v>
      </c>
      <c r="AI3150">
        <v>92</v>
      </c>
      <c r="AJ3150">
        <v>2119994</v>
      </c>
    </row>
    <row r="3151" spans="1:36" x14ac:dyDescent="0.25">
      <c r="A3151" t="str">
        <v>Double Impact</v>
      </c>
      <c r="B3151">
        <v>33552</v>
      </c>
      <c r="C3151">
        <v>1991</v>
      </c>
      <c r="D3151" t="str">
        <v>1990s</v>
      </c>
      <c r="E3151" t="str">
        <v>Color</v>
      </c>
      <c r="F3151" t="str">
        <v>Action</v>
      </c>
      <c r="G3151" t="str">
        <v>English</v>
      </c>
      <c r="H3151" t="str">
        <v>USA</v>
      </c>
      <c r="I3151" t="str">
        <v>R</v>
      </c>
      <c r="J3151" t="str">
        <v>Bolo Yeung</v>
      </c>
      <c r="K3151" t="str">
        <v>Sheldon Lettich</v>
      </c>
      <c r="L3151">
        <v>633</v>
      </c>
      <c r="M3151">
        <v>874</v>
      </c>
      <c r="N3151">
        <v>23</v>
      </c>
      <c r="O3151">
        <v>0</v>
      </c>
      <c r="P3151">
        <v>5.5</v>
      </c>
      <c r="R3151" t="str">
        <v>Faithful</v>
      </c>
      <c r="S3151">
        <v>35114</v>
      </c>
      <c r="T3151">
        <v>1996</v>
      </c>
      <c r="U3151" t="str">
        <v>1990s</v>
      </c>
      <c r="V3151" t="str">
        <v>Color</v>
      </c>
      <c r="W3151" t="str">
        <v>Comedy</v>
      </c>
      <c r="X3151" t="str">
        <v>English</v>
      </c>
      <c r="Y3151" t="str">
        <v>USA</v>
      </c>
      <c r="Z3151" t="str">
        <v>R</v>
      </c>
      <c r="AA3151" t="str">
        <v>Chazz Palminteri</v>
      </c>
      <c r="AB3151" t="str">
        <v>Paul Mazursky</v>
      </c>
      <c r="AC3151">
        <v>979</v>
      </c>
      <c r="AD3151">
        <v>1679</v>
      </c>
      <c r="AE3151">
        <v>150</v>
      </c>
      <c r="AF3151">
        <v>69</v>
      </c>
      <c r="AG3151">
        <v>5.9</v>
      </c>
      <c r="AH3151">
        <v>21</v>
      </c>
      <c r="AI3151">
        <v>91</v>
      </c>
      <c r="AJ3151">
        <v>2104000</v>
      </c>
    </row>
    <row r="3152" spans="1:36" x14ac:dyDescent="0.25">
      <c r="A3152" t="str">
        <v>Ghost Ship</v>
      </c>
      <c r="B3152">
        <v>37441</v>
      </c>
      <c r="C3152">
        <v>2002</v>
      </c>
      <c r="D3152" t="str">
        <v>2000s</v>
      </c>
      <c r="E3152" t="str">
        <v>Color</v>
      </c>
      <c r="F3152" t="str">
        <v>Horror</v>
      </c>
      <c r="G3152" t="str">
        <v>English</v>
      </c>
      <c r="H3152" t="str">
        <v>USA</v>
      </c>
      <c r="I3152" t="str">
        <v>R</v>
      </c>
      <c r="J3152" t="str">
        <v>Isaiah Washington</v>
      </c>
      <c r="K3152" t="str">
        <v>Steve Beck</v>
      </c>
      <c r="L3152">
        <v>534</v>
      </c>
      <c r="M3152">
        <v>1083</v>
      </c>
      <c r="N3152">
        <v>17</v>
      </c>
      <c r="O3152">
        <v>0</v>
      </c>
      <c r="P3152">
        <v>5.5</v>
      </c>
      <c r="R3152" t="str">
        <v>The Sea Inside</v>
      </c>
      <c r="S3152">
        <v>38348</v>
      </c>
      <c r="T3152">
        <v>2004</v>
      </c>
      <c r="U3152" t="str">
        <v>2000s</v>
      </c>
      <c r="V3152" t="str">
        <v>Color</v>
      </c>
      <c r="W3152" t="str">
        <v>Biography</v>
      </c>
      <c r="X3152" t="str">
        <v>Spanish</v>
      </c>
      <c r="Y3152" t="str">
        <v>Spain</v>
      </c>
      <c r="Z3152" t="str">
        <v>PG-13</v>
      </c>
      <c r="AA3152" t="str">
        <v>BelÃ©n Rueda</v>
      </c>
      <c r="AB3152" t="str">
        <v>Alejandro AmenÃ¡bar</v>
      </c>
      <c r="AC3152">
        <v>273</v>
      </c>
      <c r="AD3152">
        <v>529</v>
      </c>
      <c r="AE3152">
        <v>448</v>
      </c>
      <c r="AF3152">
        <v>0</v>
      </c>
      <c r="AG3152">
        <v>8.1</v>
      </c>
      <c r="AH3152">
        <v>157</v>
      </c>
      <c r="AI3152">
        <v>125</v>
      </c>
      <c r="AJ3152">
        <v>2086345</v>
      </c>
    </row>
    <row r="3153" spans="1:36" x14ac:dyDescent="0.25">
      <c r="A3153" t="str">
        <v>How Stella Got Her Groove Back</v>
      </c>
      <c r="B3153">
        <v>35992</v>
      </c>
      <c r="C3153">
        <v>1998</v>
      </c>
      <c r="D3153" t="str">
        <v>1990s</v>
      </c>
      <c r="E3153" t="str">
        <v>Color</v>
      </c>
      <c r="F3153" t="str">
        <v>Comedy</v>
      </c>
      <c r="G3153" t="str">
        <v>English</v>
      </c>
      <c r="H3153" t="str">
        <v>USA</v>
      </c>
      <c r="I3153" t="str">
        <v>R</v>
      </c>
      <c r="J3153" t="str">
        <v>Richard Lawson</v>
      </c>
      <c r="K3153" t="str">
        <v>Kevin Rodney Sullivan</v>
      </c>
      <c r="L3153">
        <v>508</v>
      </c>
      <c r="M3153">
        <v>1660</v>
      </c>
      <c r="N3153">
        <v>8</v>
      </c>
      <c r="O3153">
        <v>0</v>
      </c>
      <c r="P3153">
        <v>5.5</v>
      </c>
      <c r="R3153" t="str">
        <v>The Wackness</v>
      </c>
      <c r="S3153">
        <v>39789</v>
      </c>
      <c r="T3153">
        <v>2008</v>
      </c>
      <c r="U3153" t="str">
        <v>2000s</v>
      </c>
      <c r="V3153" t="str">
        <v>Color</v>
      </c>
      <c r="W3153" t="str">
        <v>Comedy</v>
      </c>
      <c r="X3153" t="str">
        <v>English</v>
      </c>
      <c r="Y3153" t="str">
        <v>USA</v>
      </c>
      <c r="Z3153" t="str">
        <v>R</v>
      </c>
      <c r="AA3153" t="str">
        <v>Mary-Kate Olsen</v>
      </c>
      <c r="AB3153" t="str">
        <v>Jonathan Levine</v>
      </c>
      <c r="AC3153">
        <v>976</v>
      </c>
      <c r="AD3153">
        <v>2748</v>
      </c>
      <c r="AE3153">
        <v>129</v>
      </c>
      <c r="AF3153">
        <v>0</v>
      </c>
      <c r="AG3153">
        <v>7</v>
      </c>
      <c r="AH3153">
        <v>147</v>
      </c>
      <c r="AI3153">
        <v>99</v>
      </c>
      <c r="AJ3153">
        <v>2077046</v>
      </c>
    </row>
    <row r="3154" spans="1:36" x14ac:dyDescent="0.25">
      <c r="A3154" t="str">
        <v>White Noise</v>
      </c>
      <c r="B3154">
        <v>38620</v>
      </c>
      <c r="C3154">
        <v>2005</v>
      </c>
      <c r="D3154" t="str">
        <v>2000s</v>
      </c>
      <c r="E3154" t="str">
        <v>Color</v>
      </c>
      <c r="F3154" t="str">
        <v>Drama</v>
      </c>
      <c r="G3154" t="str">
        <v>English</v>
      </c>
      <c r="H3154" t="str">
        <v>UK</v>
      </c>
      <c r="I3154" t="str">
        <v>PG-13</v>
      </c>
      <c r="J3154" t="str">
        <v>Deborah Kara Unger</v>
      </c>
      <c r="K3154" t="str">
        <v>Geoffrey Sax</v>
      </c>
      <c r="L3154">
        <v>494</v>
      </c>
      <c r="M3154">
        <v>2013</v>
      </c>
      <c r="N3154">
        <v>13</v>
      </c>
      <c r="O3154">
        <v>0</v>
      </c>
      <c r="P3154">
        <v>5.5</v>
      </c>
      <c r="R3154" t="str">
        <v>Raising Victor Vargas</v>
      </c>
      <c r="S3154">
        <v>37514</v>
      </c>
      <c r="T3154">
        <v>2002</v>
      </c>
      <c r="U3154" t="str">
        <v>2000s</v>
      </c>
      <c r="V3154" t="str">
        <v>Color</v>
      </c>
      <c r="W3154" t="str">
        <v>Drama</v>
      </c>
      <c r="X3154" t="str">
        <v>English</v>
      </c>
      <c r="Y3154" t="str">
        <v>France</v>
      </c>
      <c r="Z3154" t="str">
        <v>R</v>
      </c>
      <c r="AA3154" t="str">
        <v>Victor Rasuk</v>
      </c>
      <c r="AB3154" t="str">
        <v>Peter Sollett</v>
      </c>
      <c r="AC3154">
        <v>302</v>
      </c>
      <c r="AD3154">
        <v>663</v>
      </c>
      <c r="AE3154">
        <v>6</v>
      </c>
      <c r="AF3154">
        <v>219</v>
      </c>
      <c r="AG3154">
        <v>7.2</v>
      </c>
      <c r="AH3154">
        <v>59</v>
      </c>
      <c r="AI3154">
        <v>88</v>
      </c>
      <c r="AJ3154">
        <v>2073984</v>
      </c>
    </row>
    <row r="3155" spans="1:36" x14ac:dyDescent="0.25">
      <c r="A3155" t="str">
        <v>Creative Control</v>
      </c>
      <c r="B3155">
        <v>42248</v>
      </c>
      <c r="C3155">
        <v>2015</v>
      </c>
      <c r="D3155" t="str">
        <v>2010s</v>
      </c>
      <c r="E3155" t="str">
        <v>Color</v>
      </c>
      <c r="F3155" t="str">
        <v>Drama</v>
      </c>
      <c r="G3155" t="str">
        <v>English</v>
      </c>
      <c r="H3155" t="str">
        <v>USA</v>
      </c>
      <c r="I3155" t="str">
        <v>R</v>
      </c>
      <c r="J3155" t="str">
        <v>Nora Zehetner</v>
      </c>
      <c r="K3155" t="str">
        <v>Benjamin Dickinson</v>
      </c>
      <c r="L3155">
        <v>446</v>
      </c>
      <c r="M3155">
        <v>928</v>
      </c>
      <c r="N3155">
        <v>4</v>
      </c>
      <c r="O3155">
        <v>793</v>
      </c>
      <c r="P3155">
        <v>5.5</v>
      </c>
      <c r="R3155" t="str">
        <v>Auto Focus</v>
      </c>
      <c r="S3155">
        <v>37375</v>
      </c>
      <c r="T3155">
        <v>2002</v>
      </c>
      <c r="U3155" t="str">
        <v>2000s</v>
      </c>
      <c r="V3155" t="str">
        <v>Color</v>
      </c>
      <c r="W3155" t="str">
        <v>Biography</v>
      </c>
      <c r="X3155" t="str">
        <v>English</v>
      </c>
      <c r="Y3155" t="str">
        <v>USA</v>
      </c>
      <c r="Z3155" t="str">
        <v>R</v>
      </c>
      <c r="AA3155" t="str">
        <v>Ed Begley Jr.</v>
      </c>
      <c r="AB3155" t="str">
        <v>Paul Schrader</v>
      </c>
      <c r="AC3155">
        <v>783</v>
      </c>
      <c r="AD3155">
        <v>2684</v>
      </c>
      <c r="AE3155">
        <v>261</v>
      </c>
      <c r="AF3155">
        <v>357</v>
      </c>
      <c r="AG3155">
        <v>6.6</v>
      </c>
      <c r="AH3155">
        <v>97</v>
      </c>
      <c r="AI3155">
        <v>105</v>
      </c>
      <c r="AJ3155">
        <v>2062066</v>
      </c>
    </row>
    <row r="3156" spans="1:36" x14ac:dyDescent="0.25">
      <c r="A3156" t="str">
        <v>Crocodile Dundee II</v>
      </c>
      <c r="B3156">
        <v>32266</v>
      </c>
      <c r="C3156">
        <v>1988</v>
      </c>
      <c r="D3156" t="str">
        <v>1980s</v>
      </c>
      <c r="E3156" t="str">
        <v>Color</v>
      </c>
      <c r="F3156" t="str">
        <v>Action</v>
      </c>
      <c r="G3156" t="str">
        <v>English</v>
      </c>
      <c r="H3156" t="str">
        <v>Australia</v>
      </c>
      <c r="I3156" t="str">
        <v>PG</v>
      </c>
      <c r="J3156" t="str">
        <v>Paul Hogan</v>
      </c>
      <c r="K3156" t="str">
        <v>John Cornell</v>
      </c>
      <c r="L3156">
        <v>442</v>
      </c>
      <c r="M3156">
        <v>717</v>
      </c>
      <c r="N3156">
        <v>5</v>
      </c>
      <c r="O3156">
        <v>489</v>
      </c>
      <c r="P3156">
        <v>5.5</v>
      </c>
      <c r="R3156" t="str">
        <v>Ravenous</v>
      </c>
      <c r="S3156">
        <v>36256</v>
      </c>
      <c r="T3156">
        <v>1999</v>
      </c>
      <c r="U3156" t="str">
        <v>1990s</v>
      </c>
      <c r="V3156" t="str">
        <v>Color</v>
      </c>
      <c r="W3156" t="str">
        <v>Fantasy</v>
      </c>
      <c r="X3156" t="str">
        <v>English</v>
      </c>
      <c r="Y3156" t="str">
        <v>Czech Republic</v>
      </c>
      <c r="Z3156" t="str">
        <v>R</v>
      </c>
      <c r="AA3156" t="str">
        <v>Jeremy Davies</v>
      </c>
      <c r="AB3156" t="str">
        <v>Antonia Bird</v>
      </c>
      <c r="AC3156">
        <v>769</v>
      </c>
      <c r="AD3156">
        <v>2543</v>
      </c>
      <c r="AE3156">
        <v>61</v>
      </c>
      <c r="AF3156">
        <v>0</v>
      </c>
      <c r="AG3156">
        <v>7.1</v>
      </c>
      <c r="AH3156">
        <v>131</v>
      </c>
      <c r="AI3156">
        <v>101</v>
      </c>
      <c r="AJ3156">
        <v>2060953</v>
      </c>
    </row>
    <row r="3157" spans="1:36" x14ac:dyDescent="0.25">
      <c r="A3157" t="str">
        <v>Beverly Hills Cop III</v>
      </c>
      <c r="B3157">
        <v>34649</v>
      </c>
      <c r="C3157">
        <v>1994</v>
      </c>
      <c r="D3157" t="str">
        <v>1990s</v>
      </c>
      <c r="E3157" t="str">
        <v>Color</v>
      </c>
      <c r="F3157" t="str">
        <v>Action</v>
      </c>
      <c r="G3157" t="str">
        <v>English</v>
      </c>
      <c r="H3157" t="str">
        <v>USA</v>
      </c>
      <c r="I3157" t="str">
        <v>R</v>
      </c>
      <c r="J3157" t="str">
        <v>Louis Lombardi</v>
      </c>
      <c r="K3157" t="str">
        <v>John Landis</v>
      </c>
      <c r="L3157">
        <v>437</v>
      </c>
      <c r="M3157">
        <v>1093</v>
      </c>
      <c r="N3157">
        <v>644</v>
      </c>
      <c r="O3157">
        <v>669</v>
      </c>
      <c r="P3157">
        <v>5.5</v>
      </c>
      <c r="R3157" t="str">
        <v>Beyond the Mat</v>
      </c>
      <c r="S3157">
        <v>36354</v>
      </c>
      <c r="T3157">
        <v>1999</v>
      </c>
      <c r="U3157" t="str">
        <v>1990s</v>
      </c>
      <c r="V3157" t="str">
        <v>Color</v>
      </c>
      <c r="W3157" t="str">
        <v>Biography</v>
      </c>
      <c r="X3157" t="str">
        <v>English</v>
      </c>
      <c r="Y3157" t="str">
        <v>USA</v>
      </c>
      <c r="Z3157" t="str">
        <v>R</v>
      </c>
      <c r="AA3157" t="str">
        <v>Terry Funk</v>
      </c>
      <c r="AB3157" t="str">
        <v>Barry W. Blaustein</v>
      </c>
      <c r="AC3157">
        <v>54</v>
      </c>
      <c r="AD3157">
        <v>194</v>
      </c>
      <c r="AE3157">
        <v>6</v>
      </c>
      <c r="AF3157">
        <v>491</v>
      </c>
      <c r="AG3157">
        <v>7.6</v>
      </c>
      <c r="AH3157">
        <v>70</v>
      </c>
      <c r="AI3157">
        <v>108</v>
      </c>
      <c r="AJ3157">
        <v>2047570</v>
      </c>
    </row>
    <row r="3158" spans="1:36" x14ac:dyDescent="0.25">
      <c r="A3158" t="str">
        <v>Invaders from Mars</v>
      </c>
      <c r="B3158">
        <v>31663</v>
      </c>
      <c r="C3158">
        <v>1986</v>
      </c>
      <c r="D3158" t="str">
        <v>1980s</v>
      </c>
      <c r="E3158" t="str">
        <v>Color</v>
      </c>
      <c r="F3158" t="str">
        <v>Horror</v>
      </c>
      <c r="G3158" t="str">
        <v>English</v>
      </c>
      <c r="H3158" t="str">
        <v>USA</v>
      </c>
      <c r="I3158" t="str">
        <v>PG</v>
      </c>
      <c r="J3158" t="str">
        <v>Louise Fletcher</v>
      </c>
      <c r="K3158" t="str">
        <v>Tobe Hooper</v>
      </c>
      <c r="L3158">
        <v>425</v>
      </c>
      <c r="M3158">
        <v>1661</v>
      </c>
      <c r="N3158">
        <v>365</v>
      </c>
      <c r="O3158">
        <v>902</v>
      </c>
      <c r="P3158">
        <v>5.5</v>
      </c>
      <c r="R3158" t="str">
        <v>El Mariachi</v>
      </c>
      <c r="S3158">
        <v>33837</v>
      </c>
      <c r="T3158">
        <v>1992</v>
      </c>
      <c r="U3158" t="str">
        <v>1990s</v>
      </c>
      <c r="V3158" t="str">
        <v>Color</v>
      </c>
      <c r="W3158" t="str">
        <v>Action</v>
      </c>
      <c r="X3158" t="str">
        <v>Spanish</v>
      </c>
      <c r="Y3158" t="str">
        <v>USA</v>
      </c>
      <c r="Z3158" t="str">
        <v>R</v>
      </c>
      <c r="AA3158" t="str">
        <v>Carlos Gallardo</v>
      </c>
      <c r="AB3158" t="str">
        <v>Robert Rodriguez</v>
      </c>
      <c r="AC3158">
        <v>121</v>
      </c>
      <c r="AD3158">
        <v>147</v>
      </c>
      <c r="AE3158">
        <v>0</v>
      </c>
      <c r="AF3158">
        <v>0</v>
      </c>
      <c r="AG3158">
        <v>6.9</v>
      </c>
      <c r="AH3158">
        <v>56</v>
      </c>
      <c r="AI3158">
        <v>81</v>
      </c>
      <c r="AJ3158">
        <v>2040920</v>
      </c>
    </row>
    <row r="3159" spans="1:36" x14ac:dyDescent="0.25">
      <c r="A3159" t="str">
        <v>The Smurfs</v>
      </c>
      <c r="B3159">
        <v>40816</v>
      </c>
      <c r="C3159">
        <v>2011</v>
      </c>
      <c r="D3159" t="str">
        <v>2010s</v>
      </c>
      <c r="E3159" t="str">
        <v>Color</v>
      </c>
      <c r="F3159" t="str">
        <v>Adventure</v>
      </c>
      <c r="G3159" t="str">
        <v>English</v>
      </c>
      <c r="H3159" t="str">
        <v>USA</v>
      </c>
      <c r="I3159" t="str">
        <v>PG</v>
      </c>
      <c r="J3159" t="str">
        <v>Mahadeo Shivraj</v>
      </c>
      <c r="K3159" t="str">
        <v>Raja Gosnell</v>
      </c>
      <c r="L3159">
        <v>383</v>
      </c>
      <c r="M3159">
        <v>692</v>
      </c>
      <c r="N3159">
        <v>67</v>
      </c>
      <c r="O3159">
        <v>31000</v>
      </c>
      <c r="P3159">
        <v>5.5</v>
      </c>
      <c r="R3159" t="str">
        <v>I Love You Phillip Morris</v>
      </c>
      <c r="S3159">
        <v>40044</v>
      </c>
      <c r="T3159">
        <v>2009</v>
      </c>
      <c r="U3159" t="str">
        <v>2000s</v>
      </c>
      <c r="V3159" t="str">
        <v>Color</v>
      </c>
      <c r="W3159" t="str">
        <v>Biography</v>
      </c>
      <c r="X3159" t="str">
        <v>English</v>
      </c>
      <c r="Y3159" t="str">
        <v>France</v>
      </c>
      <c r="Z3159" t="str">
        <v>R</v>
      </c>
      <c r="AA3159" t="str">
        <v>Dameon Clarke</v>
      </c>
      <c r="AB3159" t="str">
        <v>Glenn Ficarra</v>
      </c>
      <c r="AC3159">
        <v>170</v>
      </c>
      <c r="AD3159">
        <v>931</v>
      </c>
      <c r="AE3159">
        <v>43</v>
      </c>
      <c r="AF3159">
        <v>11000</v>
      </c>
      <c r="AG3159">
        <v>6.6</v>
      </c>
      <c r="AH3159">
        <v>242</v>
      </c>
      <c r="AI3159">
        <v>102</v>
      </c>
      <c r="AJ3159">
        <v>2035566</v>
      </c>
    </row>
    <row r="3160" spans="1:36" x14ac:dyDescent="0.25">
      <c r="A3160" t="str">
        <v>First Love, Last Rites</v>
      </c>
      <c r="B3160">
        <v>35512</v>
      </c>
      <c r="C3160">
        <v>1997</v>
      </c>
      <c r="D3160" t="str">
        <v>1990s</v>
      </c>
      <c r="E3160" t="str">
        <v>Color</v>
      </c>
      <c r="F3160" t="str">
        <v>Drama</v>
      </c>
      <c r="G3160" t="str">
        <v>English</v>
      </c>
      <c r="H3160" t="str">
        <v>USA</v>
      </c>
      <c r="I3160" t="str">
        <v>R</v>
      </c>
      <c r="J3160" t="str">
        <v>Robert John Burke</v>
      </c>
      <c r="K3160" t="str">
        <v>Jesse Peretz</v>
      </c>
      <c r="L3160">
        <v>318</v>
      </c>
      <c r="M3160">
        <v>751</v>
      </c>
      <c r="N3160">
        <v>37</v>
      </c>
      <c r="O3160">
        <v>26</v>
      </c>
      <c r="P3160">
        <v>5.5</v>
      </c>
      <c r="R3160" t="str">
        <v>Novocaine</v>
      </c>
      <c r="S3160">
        <v>36974</v>
      </c>
      <c r="T3160">
        <v>2001</v>
      </c>
      <c r="U3160" t="str">
        <v>2000s</v>
      </c>
      <c r="V3160" t="str">
        <v>Color</v>
      </c>
      <c r="W3160" t="str">
        <v>Comedy</v>
      </c>
      <c r="X3160" t="str">
        <v>English</v>
      </c>
      <c r="Y3160" t="str">
        <v>USA</v>
      </c>
      <c r="Z3160" t="str">
        <v>R</v>
      </c>
      <c r="AA3160" t="str">
        <v>Chelcie Ross</v>
      </c>
      <c r="AB3160" t="str">
        <v>David Atkins</v>
      </c>
      <c r="AC3160">
        <v>244</v>
      </c>
      <c r="AD3160">
        <v>489</v>
      </c>
      <c r="AE3160">
        <v>8</v>
      </c>
      <c r="AF3160">
        <v>289</v>
      </c>
      <c r="AG3160">
        <v>5.8</v>
      </c>
      <c r="AH3160">
        <v>84</v>
      </c>
      <c r="AI3160">
        <v>95</v>
      </c>
      <c r="AJ3160">
        <v>2025238</v>
      </c>
    </row>
    <row r="3161" spans="1:36" x14ac:dyDescent="0.25">
      <c r="A3161" t="str">
        <v>November</v>
      </c>
      <c r="B3161">
        <v>38087</v>
      </c>
      <c r="C3161">
        <v>2004</v>
      </c>
      <c r="D3161" t="str">
        <v>2000s</v>
      </c>
      <c r="E3161" t="str">
        <v>Color</v>
      </c>
      <c r="F3161" t="str">
        <v>Drama</v>
      </c>
      <c r="G3161" t="str">
        <v>English</v>
      </c>
      <c r="H3161" t="str">
        <v>USA</v>
      </c>
      <c r="I3161" t="str">
        <v>R</v>
      </c>
      <c r="J3161" t="str">
        <v>Amir Talai</v>
      </c>
      <c r="K3161" t="str">
        <v>Greg Harrison</v>
      </c>
      <c r="L3161">
        <v>308</v>
      </c>
      <c r="M3161">
        <v>1008</v>
      </c>
      <c r="N3161">
        <v>7</v>
      </c>
      <c r="O3161">
        <v>98</v>
      </c>
      <c r="P3161">
        <v>5.5</v>
      </c>
      <c r="R3161" t="str">
        <v>The Work and the Glory II: American Zion</v>
      </c>
      <c r="S3161">
        <v>38420</v>
      </c>
      <c r="T3161">
        <v>2005</v>
      </c>
      <c r="U3161" t="str">
        <v>2000s</v>
      </c>
      <c r="V3161" t="str">
        <v>Color</v>
      </c>
      <c r="W3161" t="str">
        <v>Drama</v>
      </c>
      <c r="X3161" t="str">
        <v>English</v>
      </c>
      <c r="Y3161" t="str">
        <v>USA</v>
      </c>
      <c r="Z3161" t="str">
        <v>PG-13</v>
      </c>
      <c r="AA3161" t="str">
        <v>Emily Podleski</v>
      </c>
      <c r="AB3161" t="str">
        <v>Sterling Van Wagenen</v>
      </c>
      <c r="AC3161">
        <v>1000</v>
      </c>
      <c r="AD3161">
        <v>1942</v>
      </c>
      <c r="AE3161">
        <v>0</v>
      </c>
      <c r="AF3161">
        <v>19</v>
      </c>
      <c r="AG3161">
        <v>6.6</v>
      </c>
      <c r="AH3161">
        <v>4</v>
      </c>
      <c r="AI3161">
        <v>100</v>
      </c>
      <c r="AJ3161">
        <v>2024854</v>
      </c>
    </row>
    <row r="3162" spans="1:36" x14ac:dyDescent="0.25">
      <c r="A3162" t="str">
        <v>Scream 3</v>
      </c>
      <c r="B3162">
        <v>36569</v>
      </c>
      <c r="C3162">
        <v>2000</v>
      </c>
      <c r="D3162" t="str">
        <v>2000s</v>
      </c>
      <c r="E3162" t="str">
        <v>Color</v>
      </c>
      <c r="F3162" t="str">
        <v>Horror</v>
      </c>
      <c r="G3162" t="str">
        <v>English</v>
      </c>
      <c r="H3162" t="str">
        <v>USA</v>
      </c>
      <c r="I3162" t="str">
        <v>R</v>
      </c>
      <c r="J3162" t="str">
        <v>Kelly Rutherford</v>
      </c>
      <c r="K3162" t="str">
        <v>Wes Craven</v>
      </c>
      <c r="L3162">
        <v>287</v>
      </c>
      <c r="M3162">
        <v>600</v>
      </c>
      <c r="N3162">
        <v>0</v>
      </c>
      <c r="O3162">
        <v>0</v>
      </c>
      <c r="P3162">
        <v>5.5</v>
      </c>
      <c r="R3162" t="str">
        <v>Can't Stop the Music</v>
      </c>
      <c r="S3162">
        <v>29535</v>
      </c>
      <c r="T3162">
        <v>1980</v>
      </c>
      <c r="U3162" t="str">
        <v>1980s</v>
      </c>
      <c r="V3162" t="str">
        <v>Color</v>
      </c>
      <c r="W3162" t="str">
        <v>Biography</v>
      </c>
      <c r="X3162" t="str">
        <v>English</v>
      </c>
      <c r="Y3162" t="str">
        <v>USA</v>
      </c>
      <c r="Z3162" t="str">
        <v>PG</v>
      </c>
      <c r="AA3162" t="str">
        <v>Steve Guttenberg</v>
      </c>
      <c r="AB3162" t="str">
        <v>Nancy Walker</v>
      </c>
      <c r="AC3162">
        <v>801</v>
      </c>
      <c r="AD3162">
        <v>1462</v>
      </c>
      <c r="AE3162">
        <v>42</v>
      </c>
      <c r="AF3162">
        <v>1000</v>
      </c>
      <c r="AG3162">
        <v>4.5</v>
      </c>
      <c r="AH3162">
        <v>26</v>
      </c>
      <c r="AI3162">
        <v>124</v>
      </c>
      <c r="AJ3162">
        <v>2000000</v>
      </c>
    </row>
    <row r="3163" spans="1:36" x14ac:dyDescent="0.25">
      <c r="A3163" t="str">
        <v>The Texas Chainsaw Massacre 2</v>
      </c>
      <c r="B3163">
        <v>31766</v>
      </c>
      <c r="C3163">
        <v>1986</v>
      </c>
      <c r="D3163" t="str">
        <v>1980s</v>
      </c>
      <c r="E3163" t="str">
        <v>Color</v>
      </c>
      <c r="F3163" t="str">
        <v>Comedy</v>
      </c>
      <c r="G3163" t="str">
        <v>English</v>
      </c>
      <c r="H3163" t="str">
        <v>USA</v>
      </c>
      <c r="I3163" t="str">
        <v>X</v>
      </c>
      <c r="J3163" t="str">
        <v>Bill Johnson</v>
      </c>
      <c r="K3163" t="str">
        <v>Tobe Hooper</v>
      </c>
      <c r="L3163">
        <v>237</v>
      </c>
      <c r="M3163">
        <v>302</v>
      </c>
      <c r="N3163">
        <v>365</v>
      </c>
      <c r="O3163">
        <v>0</v>
      </c>
      <c r="P3163">
        <v>5.5</v>
      </c>
      <c r="R3163" t="str">
        <v>Roar</v>
      </c>
      <c r="S3163">
        <v>29808</v>
      </c>
      <c r="T3163">
        <v>1981</v>
      </c>
      <c r="U3163" t="str">
        <v>1980s</v>
      </c>
      <c r="V3163" t="str">
        <v>Color</v>
      </c>
      <c r="W3163" t="str">
        <v>Adventure</v>
      </c>
      <c r="X3163" t="str">
        <v>English</v>
      </c>
      <c r="Y3163" t="str">
        <v>USA</v>
      </c>
      <c r="Z3163" t="str">
        <v>PG</v>
      </c>
      <c r="AA3163" t="str">
        <v>Tippi Hedren</v>
      </c>
      <c r="AB3163" t="str">
        <v>Noel Marshall</v>
      </c>
      <c r="AC3163">
        <v>634</v>
      </c>
      <c r="AD3163">
        <v>1262</v>
      </c>
      <c r="AE3163">
        <v>4</v>
      </c>
      <c r="AF3163">
        <v>0</v>
      </c>
      <c r="AG3163">
        <v>6.4</v>
      </c>
      <c r="AH3163">
        <v>50</v>
      </c>
      <c r="AI3163">
        <v>102</v>
      </c>
      <c r="AJ3163">
        <v>2000000</v>
      </c>
    </row>
    <row r="3164" spans="1:36" x14ac:dyDescent="0.25">
      <c r="A3164" t="str">
        <v>Evan Almighty</v>
      </c>
      <c r="B3164">
        <v>39424</v>
      </c>
      <c r="C3164">
        <v>2007</v>
      </c>
      <c r="D3164" t="str">
        <v>2000s</v>
      </c>
      <c r="E3164" t="str">
        <v>Color</v>
      </c>
      <c r="F3164" t="str">
        <v>Comedy</v>
      </c>
      <c r="G3164" t="str">
        <v>English</v>
      </c>
      <c r="H3164" t="str">
        <v>USA</v>
      </c>
      <c r="I3164" t="str">
        <v>PG</v>
      </c>
      <c r="J3164" t="str">
        <v>Jimmy Bennett</v>
      </c>
      <c r="K3164" t="str">
        <v>Tom Shadyac</v>
      </c>
      <c r="L3164">
        <v>87000</v>
      </c>
      <c r="M3164">
        <v>108016</v>
      </c>
      <c r="N3164">
        <v>293</v>
      </c>
      <c r="O3164">
        <v>2000</v>
      </c>
      <c r="P3164">
        <v>5.4</v>
      </c>
      <c r="R3164" t="str">
        <v>Limbo</v>
      </c>
      <c r="S3164">
        <v>36489</v>
      </c>
      <c r="T3164">
        <v>1999</v>
      </c>
      <c r="U3164" t="str">
        <v>1990s</v>
      </c>
      <c r="V3164" t="str">
        <v>Color</v>
      </c>
      <c r="W3164" t="str">
        <v>Adventure</v>
      </c>
      <c r="X3164" t="str">
        <v>English</v>
      </c>
      <c r="Y3164" t="str">
        <v>USA</v>
      </c>
      <c r="Z3164" t="str">
        <v>R</v>
      </c>
      <c r="AA3164" t="str">
        <v>Mary Elizabeth Mastrantonio</v>
      </c>
      <c r="AB3164" t="str">
        <v>John Sayles</v>
      </c>
      <c r="AC3164">
        <v>638</v>
      </c>
      <c r="AD3164">
        <v>823</v>
      </c>
      <c r="AE3164">
        <v>407</v>
      </c>
      <c r="AF3164">
        <v>196</v>
      </c>
      <c r="AG3164">
        <v>7.1</v>
      </c>
      <c r="AH3164">
        <v>46</v>
      </c>
      <c r="AI3164">
        <v>126</v>
      </c>
      <c r="AJ3164">
        <v>1997807</v>
      </c>
    </row>
    <row r="3165" spans="1:36" x14ac:dyDescent="0.25">
      <c r="A3165" t="str">
        <v>Old Dogs</v>
      </c>
      <c r="B3165">
        <v>39941</v>
      </c>
      <c r="C3165">
        <v>2009</v>
      </c>
      <c r="D3165" t="str">
        <v>2000s</v>
      </c>
      <c r="E3165" t="str">
        <v>Color</v>
      </c>
      <c r="F3165" t="str">
        <v>Comedy</v>
      </c>
      <c r="G3165" t="str">
        <v>English</v>
      </c>
      <c r="H3165" t="str">
        <v>USA</v>
      </c>
      <c r="I3165" t="str">
        <v>PG</v>
      </c>
      <c r="J3165" t="str">
        <v>Robin Williams</v>
      </c>
      <c r="K3165" t="str">
        <v>Walt Becker</v>
      </c>
      <c r="L3165">
        <v>49000</v>
      </c>
      <c r="M3165">
        <v>53370</v>
      </c>
      <c r="N3165">
        <v>12</v>
      </c>
      <c r="O3165">
        <v>0</v>
      </c>
      <c r="P3165">
        <v>5.4</v>
      </c>
      <c r="R3165" t="str">
        <v>Killer Joe</v>
      </c>
      <c r="S3165">
        <v>40628</v>
      </c>
      <c r="T3165">
        <v>2011</v>
      </c>
      <c r="U3165" t="str">
        <v>2010s</v>
      </c>
      <c r="V3165" t="str">
        <v>Color</v>
      </c>
      <c r="W3165" t="str">
        <v>Crime</v>
      </c>
      <c r="X3165" t="str">
        <v>English</v>
      </c>
      <c r="Y3165" t="str">
        <v>USA</v>
      </c>
      <c r="Z3165" t="str">
        <v>R</v>
      </c>
      <c r="AA3165" t="str">
        <v>Matthew McConaughey</v>
      </c>
      <c r="AB3165" t="str">
        <v>William Friedkin</v>
      </c>
      <c r="AC3165">
        <v>11000</v>
      </c>
      <c r="AD3165">
        <v>11853</v>
      </c>
      <c r="AE3165">
        <v>607</v>
      </c>
      <c r="AF3165">
        <v>12000</v>
      </c>
      <c r="AG3165">
        <v>6.7</v>
      </c>
      <c r="AH3165">
        <v>376</v>
      </c>
      <c r="AI3165">
        <v>98</v>
      </c>
      <c r="AJ3165">
        <v>1987762</v>
      </c>
    </row>
    <row r="3166" spans="1:36" x14ac:dyDescent="0.25">
      <c r="A3166" t="str">
        <v>Tusk</v>
      </c>
      <c r="B3166">
        <v>41860</v>
      </c>
      <c r="C3166">
        <v>2014</v>
      </c>
      <c r="D3166" t="str">
        <v>2010s</v>
      </c>
      <c r="E3166" t="str">
        <v>Color</v>
      </c>
      <c r="F3166" t="str">
        <v>Comedy</v>
      </c>
      <c r="G3166" t="str">
        <v>English</v>
      </c>
      <c r="H3166" t="str">
        <v>USA</v>
      </c>
      <c r="I3166" t="str">
        <v>R</v>
      </c>
      <c r="J3166" t="str">
        <v>Johnny Depp</v>
      </c>
      <c r="K3166" t="str">
        <v>Kevin Smith</v>
      </c>
      <c r="L3166">
        <v>40000</v>
      </c>
      <c r="M3166">
        <v>43810</v>
      </c>
      <c r="N3166">
        <v>0</v>
      </c>
      <c r="O3166">
        <v>20000</v>
      </c>
      <c r="P3166">
        <v>5.4</v>
      </c>
      <c r="R3166" t="str">
        <v>Oliver Twist</v>
      </c>
      <c r="S3166">
        <v>38685</v>
      </c>
      <c r="T3166">
        <v>2005</v>
      </c>
      <c r="U3166" t="str">
        <v>2000s</v>
      </c>
      <c r="V3166" t="str">
        <v>Color</v>
      </c>
      <c r="W3166" t="str">
        <v>Crime</v>
      </c>
      <c r="X3166" t="str">
        <v>English</v>
      </c>
      <c r="Y3166" t="str">
        <v>UK</v>
      </c>
      <c r="Z3166" t="str">
        <v>PG-13</v>
      </c>
      <c r="AA3166" t="str">
        <v>Ian McNeice</v>
      </c>
      <c r="AB3166" t="str">
        <v>Roman Polanski</v>
      </c>
      <c r="AC3166">
        <v>268</v>
      </c>
      <c r="AD3166">
        <v>450</v>
      </c>
      <c r="AE3166">
        <v>2000</v>
      </c>
      <c r="AF3166">
        <v>0</v>
      </c>
      <c r="AG3166">
        <v>6.9</v>
      </c>
      <c r="AH3166">
        <v>127</v>
      </c>
      <c r="AI3166">
        <v>130</v>
      </c>
      <c r="AJ3166">
        <v>1987287</v>
      </c>
    </row>
    <row r="3167" spans="1:36" x14ac:dyDescent="0.25">
      <c r="A3167" t="str">
        <v>Blackhat</v>
      </c>
      <c r="B3167">
        <v>42257</v>
      </c>
      <c r="C3167">
        <v>2015</v>
      </c>
      <c r="D3167" t="str">
        <v>2010s</v>
      </c>
      <c r="E3167" t="str">
        <v>Color</v>
      </c>
      <c r="F3167" t="str">
        <v>Action</v>
      </c>
      <c r="G3167" t="str">
        <v>English</v>
      </c>
      <c r="H3167" t="str">
        <v>USA</v>
      </c>
      <c r="I3167" t="str">
        <v>R</v>
      </c>
      <c r="J3167" t="str">
        <v>Chris Hemsworth</v>
      </c>
      <c r="K3167" t="str">
        <v>Michael Mann</v>
      </c>
      <c r="L3167">
        <v>26000</v>
      </c>
      <c r="M3167">
        <v>28129</v>
      </c>
      <c r="N3167">
        <v>0</v>
      </c>
      <c r="O3167">
        <v>11000</v>
      </c>
      <c r="P3167">
        <v>5.4</v>
      </c>
      <c r="R3167" t="str">
        <v>The Immigrant</v>
      </c>
      <c r="S3167">
        <v>41399</v>
      </c>
      <c r="T3167">
        <v>2013</v>
      </c>
      <c r="U3167" t="str">
        <v>2010s</v>
      </c>
      <c r="V3167" t="str">
        <v>Color</v>
      </c>
      <c r="W3167" t="str">
        <v>Drama</v>
      </c>
      <c r="X3167" t="str">
        <v>English</v>
      </c>
      <c r="Y3167" t="str">
        <v>USA</v>
      </c>
      <c r="Z3167" t="str">
        <v>R</v>
      </c>
      <c r="AA3167" t="str">
        <v>Jeremy Renner</v>
      </c>
      <c r="AB3167" t="str">
        <v>James Gray</v>
      </c>
      <c r="AC3167">
        <v>10000</v>
      </c>
      <c r="AD3167">
        <v>11019</v>
      </c>
      <c r="AE3167">
        <v>115</v>
      </c>
      <c r="AF3167">
        <v>0</v>
      </c>
      <c r="AG3167">
        <v>6.6</v>
      </c>
      <c r="AH3167">
        <v>230</v>
      </c>
      <c r="AI3167">
        <v>120</v>
      </c>
      <c r="AJ3167">
        <v>1984743</v>
      </c>
    </row>
    <row r="3168" spans="1:36" x14ac:dyDescent="0.25">
      <c r="A3168" t="str">
        <v>Stone</v>
      </c>
      <c r="B3168">
        <v>40305</v>
      </c>
      <c r="C3168">
        <v>2010</v>
      </c>
      <c r="D3168" t="str">
        <v>2010s</v>
      </c>
      <c r="E3168" t="str">
        <v>Color</v>
      </c>
      <c r="F3168" t="str">
        <v>Drama</v>
      </c>
      <c r="G3168" t="str">
        <v>English</v>
      </c>
      <c r="H3168" t="str">
        <v>USA</v>
      </c>
      <c r="I3168" t="str">
        <v>R</v>
      </c>
      <c r="J3168" t="str">
        <v>Robert De Niro</v>
      </c>
      <c r="K3168" t="str">
        <v>John Curran</v>
      </c>
      <c r="L3168">
        <v>22000</v>
      </c>
      <c r="M3168">
        <v>37766</v>
      </c>
      <c r="N3168">
        <v>43</v>
      </c>
      <c r="O3168">
        <v>0</v>
      </c>
      <c r="P3168">
        <v>5.4</v>
      </c>
      <c r="R3168" t="str">
        <v>Shortbus</v>
      </c>
      <c r="S3168">
        <v>38797</v>
      </c>
      <c r="T3168">
        <v>2006</v>
      </c>
      <c r="U3168" t="str">
        <v>2000s</v>
      </c>
      <c r="V3168" t="str">
        <v>Color</v>
      </c>
      <c r="W3168" t="str">
        <v>Comedy</v>
      </c>
      <c r="X3168" t="str">
        <v>English</v>
      </c>
      <c r="Y3168" t="str">
        <v>USA</v>
      </c>
      <c r="Z3168" t="str">
        <v>Unrated</v>
      </c>
      <c r="AA3168" t="str">
        <v>Sook-Yin Lee</v>
      </c>
      <c r="AB3168" t="str">
        <v>John Cameron Mitchell</v>
      </c>
      <c r="AC3168">
        <v>71</v>
      </c>
      <c r="AD3168">
        <v>226</v>
      </c>
      <c r="AE3168">
        <v>263</v>
      </c>
      <c r="AF3168">
        <v>0</v>
      </c>
      <c r="AG3168">
        <v>6.5</v>
      </c>
      <c r="AH3168">
        <v>160</v>
      </c>
      <c r="AI3168">
        <v>101</v>
      </c>
      <c r="AJ3168">
        <v>1984378</v>
      </c>
    </row>
    <row r="3169" spans="1:36" x14ac:dyDescent="0.25">
      <c r="A3169" t="str">
        <v>Killers</v>
      </c>
      <c r="B3169">
        <v>40276</v>
      </c>
      <c r="C3169">
        <v>2010</v>
      </c>
      <c r="D3169" t="str">
        <v>2010s</v>
      </c>
      <c r="E3169" t="str">
        <v>Color</v>
      </c>
      <c r="F3169" t="str">
        <v>Action</v>
      </c>
      <c r="G3169" t="str">
        <v>English</v>
      </c>
      <c r="H3169" t="str">
        <v>USA</v>
      </c>
      <c r="I3169" t="str">
        <v>PG-13</v>
      </c>
      <c r="J3169" t="str">
        <v>Tom Selleck</v>
      </c>
      <c r="K3169" t="str">
        <v>Robert Luketic</v>
      </c>
      <c r="L3169">
        <v>19000</v>
      </c>
      <c r="M3169">
        <v>25206</v>
      </c>
      <c r="N3169">
        <v>126</v>
      </c>
      <c r="O3169">
        <v>0</v>
      </c>
      <c r="P3169">
        <v>5.4</v>
      </c>
      <c r="R3169" t="str">
        <v>Zero Effect</v>
      </c>
      <c r="S3169">
        <v>35876</v>
      </c>
      <c r="T3169">
        <v>1998</v>
      </c>
      <c r="U3169" t="str">
        <v>1990s</v>
      </c>
      <c r="V3169" t="str">
        <v>Color</v>
      </c>
      <c r="W3169" t="str">
        <v>Comedy</v>
      </c>
      <c r="X3169" t="str">
        <v>English</v>
      </c>
      <c r="Y3169" t="str">
        <v>USA</v>
      </c>
      <c r="Z3169" t="str">
        <v>R</v>
      </c>
      <c r="AA3169" t="str">
        <v>Kim Dickens</v>
      </c>
      <c r="AB3169" t="str">
        <v>Jake Kasdan</v>
      </c>
      <c r="AC3169">
        <v>624</v>
      </c>
      <c r="AD3169">
        <v>1209</v>
      </c>
      <c r="AE3169">
        <v>52</v>
      </c>
      <c r="AF3169">
        <v>507</v>
      </c>
      <c r="AG3169">
        <v>7</v>
      </c>
      <c r="AH3169">
        <v>81</v>
      </c>
      <c r="AI3169">
        <v>116</v>
      </c>
      <c r="AJ3169">
        <v>1980338</v>
      </c>
    </row>
    <row r="3170" spans="1:36" x14ac:dyDescent="0.25">
      <c r="A3170" t="str">
        <v>Eight Legged Freaks</v>
      </c>
      <c r="B3170">
        <v>37559</v>
      </c>
      <c r="C3170">
        <v>2002</v>
      </c>
      <c r="D3170" t="str">
        <v>2000s</v>
      </c>
      <c r="E3170" t="str">
        <v>Color</v>
      </c>
      <c r="F3170" t="str">
        <v>Action</v>
      </c>
      <c r="G3170" t="str">
        <v>English</v>
      </c>
      <c r="H3170" t="str">
        <v>USA</v>
      </c>
      <c r="I3170" t="str">
        <v>PG-13</v>
      </c>
      <c r="J3170" t="str">
        <v>Scarlett Johansson</v>
      </c>
      <c r="K3170" t="str">
        <v>Ellory Elkayem</v>
      </c>
      <c r="L3170">
        <v>19000</v>
      </c>
      <c r="M3170">
        <v>22554</v>
      </c>
      <c r="N3170">
        <v>11</v>
      </c>
      <c r="O3170">
        <v>0</v>
      </c>
      <c r="P3170">
        <v>5.4</v>
      </c>
      <c r="R3170" t="str">
        <v>The Incredibly True Adventure of Two Girls in Love</v>
      </c>
      <c r="S3170">
        <v>35033</v>
      </c>
      <c r="T3170">
        <v>1995</v>
      </c>
      <c r="U3170" t="str">
        <v>1990s</v>
      </c>
      <c r="V3170" t="str">
        <v>Color</v>
      </c>
      <c r="W3170" t="str">
        <v>Comedy</v>
      </c>
      <c r="X3170" t="str">
        <v>English</v>
      </c>
      <c r="Y3170" t="str">
        <v>USA</v>
      </c>
      <c r="Z3170" t="str">
        <v>R</v>
      </c>
      <c r="AA3170" t="str">
        <v>Nicole Ari Parker</v>
      </c>
      <c r="AB3170" t="str">
        <v>Maria Maggenti</v>
      </c>
      <c r="AC3170">
        <v>360</v>
      </c>
      <c r="AD3170">
        <v>656</v>
      </c>
      <c r="AE3170">
        <v>4</v>
      </c>
      <c r="AF3170">
        <v>423</v>
      </c>
      <c r="AG3170">
        <v>6.5</v>
      </c>
      <c r="AH3170">
        <v>23</v>
      </c>
      <c r="AI3170">
        <v>94</v>
      </c>
      <c r="AJ3170">
        <v>1977544</v>
      </c>
    </row>
    <row r="3171" spans="1:36" x14ac:dyDescent="0.25">
      <c r="A3171" t="str">
        <v>Jupiter Ascending</v>
      </c>
      <c r="B3171">
        <v>42043</v>
      </c>
      <c r="C3171">
        <v>2015</v>
      </c>
      <c r="D3171" t="str">
        <v>2010s</v>
      </c>
      <c r="E3171" t="str">
        <v>Color</v>
      </c>
      <c r="F3171" t="str">
        <v>Action</v>
      </c>
      <c r="G3171" t="str">
        <v>English</v>
      </c>
      <c r="H3171" t="str">
        <v>USA</v>
      </c>
      <c r="I3171" t="str">
        <v>PG-13</v>
      </c>
      <c r="J3171" t="str">
        <v>Channing Tatum</v>
      </c>
      <c r="K3171" t="str">
        <v>Lana Wachowski</v>
      </c>
      <c r="L3171">
        <v>17000</v>
      </c>
      <c r="M3171">
        <v>47334</v>
      </c>
      <c r="N3171">
        <v>0</v>
      </c>
      <c r="O3171">
        <v>44000</v>
      </c>
      <c r="P3171">
        <v>5.4</v>
      </c>
      <c r="R3171" t="str">
        <v>Crazy in Alabama</v>
      </c>
      <c r="S3171">
        <v>36277</v>
      </c>
      <c r="T3171">
        <v>1999</v>
      </c>
      <c r="U3171" t="str">
        <v>1990s</v>
      </c>
      <c r="V3171" t="str">
        <v>Color</v>
      </c>
      <c r="W3171" t="str">
        <v>Comedy</v>
      </c>
      <c r="X3171" t="str">
        <v>English</v>
      </c>
      <c r="Y3171" t="str">
        <v>USA</v>
      </c>
      <c r="Z3171" t="str">
        <v>PG-13</v>
      </c>
      <c r="AA3171" t="str">
        <v>Meat Loaf</v>
      </c>
      <c r="AB3171" t="str">
        <v>Antonio Banderas</v>
      </c>
      <c r="AC3171">
        <v>783</v>
      </c>
      <c r="AD3171">
        <v>4834</v>
      </c>
      <c r="AE3171">
        <v>0</v>
      </c>
      <c r="AF3171">
        <v>391</v>
      </c>
      <c r="AG3171">
        <v>6.3</v>
      </c>
      <c r="AH3171">
        <v>28</v>
      </c>
      <c r="AI3171">
        <v>111</v>
      </c>
      <c r="AJ3171">
        <v>1954202</v>
      </c>
    </row>
    <row r="3172" spans="1:36" x14ac:dyDescent="0.25">
      <c r="A3172" t="str">
        <v>The Eye</v>
      </c>
      <c r="B3172">
        <v>39496</v>
      </c>
      <c r="C3172">
        <v>2008</v>
      </c>
      <c r="D3172" t="str">
        <v>2000s</v>
      </c>
      <c r="E3172" t="str">
        <v>Color</v>
      </c>
      <c r="F3172" t="str">
        <v>Horror</v>
      </c>
      <c r="G3172" t="str">
        <v>English</v>
      </c>
      <c r="H3172" t="str">
        <v>USA</v>
      </c>
      <c r="I3172" t="str">
        <v>PG-13</v>
      </c>
      <c r="J3172" t="str">
        <v>ChloÃ« Grace Moretz</v>
      </c>
      <c r="K3172" t="str">
        <v>David Moreau</v>
      </c>
      <c r="L3172">
        <v>17000</v>
      </c>
      <c r="M3172">
        <v>18765</v>
      </c>
      <c r="N3172">
        <v>0</v>
      </c>
      <c r="O3172">
        <v>0</v>
      </c>
      <c r="P3172">
        <v>5.4</v>
      </c>
      <c r="R3172" t="str">
        <v>The Clan of the Cave Bear</v>
      </c>
      <c r="S3172">
        <v>31507</v>
      </c>
      <c r="T3172">
        <v>1986</v>
      </c>
      <c r="U3172" t="str">
        <v>1980s</v>
      </c>
      <c r="V3172" t="str">
        <v>Color</v>
      </c>
      <c r="W3172" t="str">
        <v>Adventure</v>
      </c>
      <c r="X3172" t="str">
        <v>English</v>
      </c>
      <c r="Y3172" t="str">
        <v>USA</v>
      </c>
      <c r="Z3172" t="str">
        <v>R</v>
      </c>
      <c r="AA3172" t="str">
        <v>Curtis Armstrong</v>
      </c>
      <c r="AB3172" t="str">
        <v>Michael Chapman</v>
      </c>
      <c r="AC3172">
        <v>876</v>
      </c>
      <c r="AD3172">
        <v>1351</v>
      </c>
      <c r="AE3172">
        <v>70</v>
      </c>
      <c r="AF3172">
        <v>843</v>
      </c>
      <c r="AG3172">
        <v>5.3</v>
      </c>
      <c r="AH3172">
        <v>21</v>
      </c>
      <c r="AI3172">
        <v>98</v>
      </c>
      <c r="AJ3172">
        <v>1953732</v>
      </c>
    </row>
    <row r="3173" spans="1:36" x14ac:dyDescent="0.25">
      <c r="A3173" t="str">
        <v>Max Payne</v>
      </c>
      <c r="B3173">
        <v>39470</v>
      </c>
      <c r="C3173">
        <v>2008</v>
      </c>
      <c r="D3173" t="str">
        <v>2000s</v>
      </c>
      <c r="E3173" t="str">
        <v>Color</v>
      </c>
      <c r="F3173" t="str">
        <v>Action</v>
      </c>
      <c r="G3173" t="str">
        <v>English</v>
      </c>
      <c r="H3173" t="str">
        <v>Canada</v>
      </c>
      <c r="I3173" t="str">
        <v>PG-13</v>
      </c>
      <c r="J3173" t="str">
        <v>Mila Kunis</v>
      </c>
      <c r="K3173" t="str">
        <v>John Moore</v>
      </c>
      <c r="L3173">
        <v>15000</v>
      </c>
      <c r="M3173">
        <v>16249</v>
      </c>
      <c r="N3173">
        <v>212</v>
      </c>
      <c r="O3173">
        <v>0</v>
      </c>
      <c r="P3173">
        <v>5.4</v>
      </c>
      <c r="R3173" t="str">
        <v>Two Girls and a Guy</v>
      </c>
      <c r="S3173">
        <v>35618</v>
      </c>
      <c r="T3173">
        <v>1997</v>
      </c>
      <c r="U3173" t="str">
        <v>1990s</v>
      </c>
      <c r="V3173" t="str">
        <v>Color</v>
      </c>
      <c r="W3173" t="str">
        <v>Comedy</v>
      </c>
      <c r="X3173" t="str">
        <v>English</v>
      </c>
      <c r="Y3173" t="str">
        <v>USA</v>
      </c>
      <c r="Z3173" t="str">
        <v>R</v>
      </c>
      <c r="AA3173" t="str">
        <v>Robert Downey Jr.</v>
      </c>
      <c r="AB3173" t="str">
        <v>James Toback</v>
      </c>
      <c r="AC3173">
        <v>21000</v>
      </c>
      <c r="AD3173">
        <v>21124</v>
      </c>
      <c r="AE3173">
        <v>56</v>
      </c>
      <c r="AF3173">
        <v>387</v>
      </c>
      <c r="AG3173">
        <v>5.6</v>
      </c>
      <c r="AH3173">
        <v>54</v>
      </c>
      <c r="AI3173">
        <v>84</v>
      </c>
      <c r="AJ3173">
        <v>1950218</v>
      </c>
    </row>
    <row r="3174" spans="1:36" x14ac:dyDescent="0.25">
      <c r="A3174" t="str">
        <v>Aloha</v>
      </c>
      <c r="B3174">
        <v>42042</v>
      </c>
      <c r="C3174">
        <v>2015</v>
      </c>
      <c r="D3174" t="str">
        <v>2010s</v>
      </c>
      <c r="E3174" t="str">
        <v>Color</v>
      </c>
      <c r="F3174" t="str">
        <v>Comedy</v>
      </c>
      <c r="G3174" t="str">
        <v>English</v>
      </c>
      <c r="H3174" t="str">
        <v>USA</v>
      </c>
      <c r="I3174" t="str">
        <v>PG-13</v>
      </c>
      <c r="J3174" t="str">
        <v>Emma Stone</v>
      </c>
      <c r="K3174" t="str">
        <v>Cameron Crowe</v>
      </c>
      <c r="L3174">
        <v>15000</v>
      </c>
      <c r="M3174">
        <v>44037</v>
      </c>
      <c r="N3174">
        <v>488</v>
      </c>
      <c r="O3174">
        <v>11000</v>
      </c>
      <c r="P3174">
        <v>5.4</v>
      </c>
      <c r="R3174" t="str">
        <v>Happy, Texas</v>
      </c>
      <c r="S3174">
        <v>36320</v>
      </c>
      <c r="T3174">
        <v>1999</v>
      </c>
      <c r="U3174" t="str">
        <v>1990s</v>
      </c>
      <c r="V3174" t="str">
        <v>Color</v>
      </c>
      <c r="W3174" t="str">
        <v>Comedy</v>
      </c>
      <c r="X3174" t="str">
        <v>English</v>
      </c>
      <c r="Y3174" t="str">
        <v>USA</v>
      </c>
      <c r="Z3174" t="str">
        <v>PG-13</v>
      </c>
      <c r="AA3174" t="str">
        <v>Ally Walker</v>
      </c>
      <c r="AB3174" t="str">
        <v>Mark Illsley</v>
      </c>
      <c r="AC3174">
        <v>349</v>
      </c>
      <c r="AD3174">
        <v>2095</v>
      </c>
      <c r="AE3174">
        <v>3</v>
      </c>
      <c r="AF3174">
        <v>374</v>
      </c>
      <c r="AG3174">
        <v>6.3</v>
      </c>
      <c r="AH3174">
        <v>77</v>
      </c>
      <c r="AI3174">
        <v>98</v>
      </c>
      <c r="AJ3174">
        <v>1943649</v>
      </c>
    </row>
    <row r="3175" spans="1:36" x14ac:dyDescent="0.25">
      <c r="A3175" t="str">
        <v>Resident Evil: Retribution</v>
      </c>
      <c r="B3175">
        <v>41269</v>
      </c>
      <c r="C3175">
        <v>2012</v>
      </c>
      <c r="D3175" t="str">
        <v>2010s</v>
      </c>
      <c r="E3175" t="str">
        <v>Color</v>
      </c>
      <c r="F3175" t="str">
        <v>Action</v>
      </c>
      <c r="G3175" t="str">
        <v>English</v>
      </c>
      <c r="H3175" t="str">
        <v>Germany</v>
      </c>
      <c r="I3175" t="str">
        <v>R</v>
      </c>
      <c r="J3175" t="str">
        <v>Milla Jovovich</v>
      </c>
      <c r="K3175" t="str">
        <v>Paul W.S. Anderson</v>
      </c>
      <c r="L3175">
        <v>14000</v>
      </c>
      <c r="M3175">
        <v>17913</v>
      </c>
      <c r="N3175">
        <v>545</v>
      </c>
      <c r="O3175">
        <v>32000</v>
      </c>
      <c r="P3175">
        <v>5.4</v>
      </c>
      <c r="R3175" t="str">
        <v>The Iceman</v>
      </c>
      <c r="S3175">
        <v>41031</v>
      </c>
      <c r="T3175">
        <v>2012</v>
      </c>
      <c r="U3175" t="str">
        <v>2010s</v>
      </c>
      <c r="V3175" t="str">
        <v>Color</v>
      </c>
      <c r="W3175" t="str">
        <v>Biography</v>
      </c>
      <c r="X3175" t="str">
        <v>English</v>
      </c>
      <c r="Y3175" t="str">
        <v>USA</v>
      </c>
      <c r="Z3175" t="str">
        <v>R</v>
      </c>
      <c r="AA3175" t="str">
        <v>Chris Evans</v>
      </c>
      <c r="AB3175" t="str">
        <v>Ariel Vromen</v>
      </c>
      <c r="AC3175">
        <v>11000</v>
      </c>
      <c r="AD3175">
        <v>23187</v>
      </c>
      <c r="AE3175">
        <v>34</v>
      </c>
      <c r="AF3175">
        <v>20000</v>
      </c>
      <c r="AG3175">
        <v>6.9</v>
      </c>
      <c r="AH3175">
        <v>221</v>
      </c>
      <c r="AI3175">
        <v>106</v>
      </c>
      <c r="AJ3175">
        <v>1939441</v>
      </c>
    </row>
    <row r="3176" spans="1:36" x14ac:dyDescent="0.25">
      <c r="A3176" t="str">
        <v>The Last Legion</v>
      </c>
      <c r="B3176">
        <v>39190</v>
      </c>
      <c r="C3176">
        <v>2007</v>
      </c>
      <c r="D3176" t="str">
        <v>2000s</v>
      </c>
      <c r="E3176" t="str">
        <v>Color</v>
      </c>
      <c r="F3176" t="str">
        <v>Action</v>
      </c>
      <c r="G3176" t="str">
        <v>English</v>
      </c>
      <c r="H3176" t="str">
        <v>UK</v>
      </c>
      <c r="I3176" t="str">
        <v>PG-13</v>
      </c>
      <c r="J3176" t="str">
        <v>Colin Firth</v>
      </c>
      <c r="K3176" t="str">
        <v>Doug Lefler</v>
      </c>
      <c r="L3176">
        <v>14000</v>
      </c>
      <c r="M3176">
        <v>14625</v>
      </c>
      <c r="N3176">
        <v>4</v>
      </c>
      <c r="O3176">
        <v>0</v>
      </c>
      <c r="P3176">
        <v>5.4</v>
      </c>
      <c r="R3176" t="str">
        <v>The Proposition</v>
      </c>
      <c r="S3176">
        <v>38563</v>
      </c>
      <c r="T3176">
        <v>2005</v>
      </c>
      <c r="U3176" t="str">
        <v>2000s</v>
      </c>
      <c r="V3176" t="str">
        <v>Color</v>
      </c>
      <c r="W3176" t="str">
        <v>Crime</v>
      </c>
      <c r="X3176" t="str">
        <v>English</v>
      </c>
      <c r="Y3176" t="str">
        <v>Australia</v>
      </c>
      <c r="Z3176" t="str">
        <v>R</v>
      </c>
      <c r="AA3176" t="str">
        <v>Ray Winstone</v>
      </c>
      <c r="AB3176" t="str">
        <v>John Hillcoat</v>
      </c>
      <c r="AC3176">
        <v>1000</v>
      </c>
      <c r="AD3176">
        <v>2129</v>
      </c>
      <c r="AE3176">
        <v>214</v>
      </c>
      <c r="AF3176">
        <v>0</v>
      </c>
      <c r="AG3176">
        <v>7.4</v>
      </c>
      <c r="AH3176">
        <v>168</v>
      </c>
      <c r="AI3176">
        <v>104</v>
      </c>
      <c r="AJ3176">
        <v>1900725</v>
      </c>
    </row>
    <row r="3177" spans="1:36" x14ac:dyDescent="0.25">
      <c r="A3177" t="str">
        <v>The Specialist</v>
      </c>
      <c r="B3177">
        <v>34513</v>
      </c>
      <c r="C3177">
        <v>1994</v>
      </c>
      <c r="D3177" t="str">
        <v>1990s</v>
      </c>
      <c r="E3177" t="str">
        <v>Color</v>
      </c>
      <c r="F3177" t="str">
        <v>Action</v>
      </c>
      <c r="G3177" t="str">
        <v>English</v>
      </c>
      <c r="H3177" t="str">
        <v>Peru</v>
      </c>
      <c r="I3177" t="str">
        <v>R</v>
      </c>
      <c r="J3177" t="str">
        <v>Sylvester Stallone</v>
      </c>
      <c r="K3177" t="str">
        <v>Luis Llosa</v>
      </c>
      <c r="L3177">
        <v>13000</v>
      </c>
      <c r="M3177">
        <v>13331</v>
      </c>
      <c r="N3177">
        <v>49</v>
      </c>
      <c r="O3177">
        <v>0</v>
      </c>
      <c r="P3177">
        <v>5.4</v>
      </c>
      <c r="R3177" t="str">
        <v>A Sound of Thunder</v>
      </c>
      <c r="S3177">
        <v>38401</v>
      </c>
      <c r="T3177">
        <v>2005</v>
      </c>
      <c r="U3177" t="str">
        <v>2000s</v>
      </c>
      <c r="V3177" t="str">
        <v>Color</v>
      </c>
      <c r="W3177" t="str">
        <v>Action</v>
      </c>
      <c r="X3177" t="str">
        <v>English</v>
      </c>
      <c r="Y3177" t="str">
        <v>UK</v>
      </c>
      <c r="Z3177" t="str">
        <v>PG-13</v>
      </c>
      <c r="AA3177" t="str">
        <v>David Oyelowo</v>
      </c>
      <c r="AB3177" t="str">
        <v>Peter Hyams</v>
      </c>
      <c r="AC3177">
        <v>1000</v>
      </c>
      <c r="AD3177">
        <v>1890</v>
      </c>
      <c r="AE3177">
        <v>0</v>
      </c>
      <c r="AF3177">
        <v>785</v>
      </c>
      <c r="AG3177">
        <v>4.2</v>
      </c>
      <c r="AH3177">
        <v>113</v>
      </c>
      <c r="AI3177">
        <v>102</v>
      </c>
      <c r="AJ3177">
        <v>1891821</v>
      </c>
    </row>
    <row r="3178" spans="1:36" x14ac:dyDescent="0.25">
      <c r="A3178" t="str">
        <v>Grown Ups 2</v>
      </c>
      <c r="B3178">
        <v>41406</v>
      </c>
      <c r="C3178">
        <v>2013</v>
      </c>
      <c r="D3178" t="str">
        <v>2010s</v>
      </c>
      <c r="E3178" t="str">
        <v>Color</v>
      </c>
      <c r="F3178" t="str">
        <v>Comedy</v>
      </c>
      <c r="G3178" t="str">
        <v>English</v>
      </c>
      <c r="H3178" t="str">
        <v>USA</v>
      </c>
      <c r="I3178" t="str">
        <v>PG-13</v>
      </c>
      <c r="J3178" t="str">
        <v>Steve Buscemi</v>
      </c>
      <c r="K3178" t="str">
        <v>Dennis Dugan</v>
      </c>
      <c r="L3178">
        <v>12000</v>
      </c>
      <c r="M3178">
        <v>39269</v>
      </c>
      <c r="N3178">
        <v>221</v>
      </c>
      <c r="O3178">
        <v>14000</v>
      </c>
      <c r="P3178">
        <v>5.4</v>
      </c>
      <c r="R3178" t="str">
        <v>The Mighty Macs</v>
      </c>
      <c r="S3178">
        <v>40153</v>
      </c>
      <c r="T3178">
        <v>2009</v>
      </c>
      <c r="U3178" t="str">
        <v>2000s</v>
      </c>
      <c r="V3178" t="str">
        <v>Color</v>
      </c>
      <c r="W3178" t="str">
        <v>Drama</v>
      </c>
      <c r="X3178" t="str">
        <v>English</v>
      </c>
      <c r="Y3178" t="str">
        <v>USA</v>
      </c>
      <c r="Z3178" t="str">
        <v>G</v>
      </c>
      <c r="AA3178" t="str">
        <v>Ellen Burstyn</v>
      </c>
      <c r="AB3178" t="str">
        <v>Tim Chambers</v>
      </c>
      <c r="AC3178">
        <v>1000</v>
      </c>
      <c r="AD3178">
        <v>2589</v>
      </c>
      <c r="AE3178">
        <v>2</v>
      </c>
      <c r="AF3178">
        <v>797</v>
      </c>
      <c r="AG3178">
        <v>6.5</v>
      </c>
      <c r="AH3178">
        <v>34</v>
      </c>
      <c r="AI3178">
        <v>99</v>
      </c>
      <c r="AJ3178">
        <v>1889522</v>
      </c>
    </row>
    <row r="3179" spans="1:36" x14ac:dyDescent="0.25">
      <c r="A3179" t="str">
        <v>Cheaper by the Dozen 2</v>
      </c>
      <c r="B3179">
        <v>38562</v>
      </c>
      <c r="C3179">
        <v>2005</v>
      </c>
      <c r="D3179" t="str">
        <v>2000s</v>
      </c>
      <c r="E3179" t="str">
        <v>Color</v>
      </c>
      <c r="F3179" t="str">
        <v>Adventure</v>
      </c>
      <c r="G3179" t="str">
        <v>English</v>
      </c>
      <c r="H3179" t="str">
        <v>USA</v>
      </c>
      <c r="I3179" t="str">
        <v>PG</v>
      </c>
      <c r="J3179" t="str">
        <v>Taylor Lautner</v>
      </c>
      <c r="K3179" t="str">
        <v>Adam Shankman</v>
      </c>
      <c r="L3179">
        <v>12000</v>
      </c>
      <c r="M3179">
        <v>20348</v>
      </c>
      <c r="N3179">
        <v>163</v>
      </c>
      <c r="O3179">
        <v>781</v>
      </c>
      <c r="P3179">
        <v>5.4</v>
      </c>
      <c r="R3179" t="str">
        <v>Legend</v>
      </c>
      <c r="S3179">
        <v>42255</v>
      </c>
      <c r="T3179">
        <v>2015</v>
      </c>
      <c r="U3179" t="str">
        <v>2010s</v>
      </c>
      <c r="V3179" t="str">
        <v>Color</v>
      </c>
      <c r="W3179" t="str">
        <v>Biography</v>
      </c>
      <c r="X3179" t="str">
        <v>English</v>
      </c>
      <c r="Y3179" t="str">
        <v>UK</v>
      </c>
      <c r="Z3179" t="str">
        <v>R</v>
      </c>
      <c r="AA3179" t="str">
        <v>Tom Hardy</v>
      </c>
      <c r="AB3179" t="str">
        <v>Brian Helgeland</v>
      </c>
      <c r="AC3179">
        <v>27000</v>
      </c>
      <c r="AD3179">
        <v>27659</v>
      </c>
      <c r="AE3179">
        <v>241</v>
      </c>
      <c r="AF3179">
        <v>43000</v>
      </c>
      <c r="AG3179">
        <v>7</v>
      </c>
      <c r="AH3179">
        <v>260</v>
      </c>
      <c r="AI3179">
        <v>132</v>
      </c>
      <c r="AJ3179">
        <v>1865774</v>
      </c>
    </row>
    <row r="3180" spans="1:36" x14ac:dyDescent="0.25">
      <c r="A3180" t="str">
        <v>Star Trek V: The Final Frontier</v>
      </c>
      <c r="B3180">
        <v>32567</v>
      </c>
      <c r="C3180">
        <v>1989</v>
      </c>
      <c r="D3180" t="str">
        <v>1980s</v>
      </c>
      <c r="E3180" t="str">
        <v>Color</v>
      </c>
      <c r="F3180" t="str">
        <v>Action</v>
      </c>
      <c r="G3180" t="str">
        <v>English</v>
      </c>
      <c r="H3180" t="str">
        <v>USA</v>
      </c>
      <c r="I3180" t="str">
        <v>PG</v>
      </c>
      <c r="J3180" t="str">
        <v>Leonard Nimoy</v>
      </c>
      <c r="K3180" t="str">
        <v>William Shatner</v>
      </c>
      <c r="L3180">
        <v>12000</v>
      </c>
      <c r="M3180">
        <v>14710</v>
      </c>
      <c r="N3180">
        <v>0</v>
      </c>
      <c r="O3180">
        <v>0</v>
      </c>
      <c r="P3180">
        <v>5.4</v>
      </c>
      <c r="R3180" t="str">
        <v>Tusk</v>
      </c>
      <c r="S3180">
        <v>41860</v>
      </c>
      <c r="T3180">
        <v>2014</v>
      </c>
      <c r="U3180" t="str">
        <v>2010s</v>
      </c>
      <c r="V3180" t="str">
        <v>Color</v>
      </c>
      <c r="W3180" t="str">
        <v>Comedy</v>
      </c>
      <c r="X3180" t="str">
        <v>English</v>
      </c>
      <c r="Y3180" t="str">
        <v>USA</v>
      </c>
      <c r="Z3180" t="str">
        <v>R</v>
      </c>
      <c r="AA3180" t="str">
        <v>Johnny Depp</v>
      </c>
      <c r="AB3180" t="str">
        <v>Kevin Smith</v>
      </c>
      <c r="AC3180">
        <v>40000</v>
      </c>
      <c r="AD3180">
        <v>43810</v>
      </c>
      <c r="AE3180">
        <v>0</v>
      </c>
      <c r="AF3180">
        <v>20000</v>
      </c>
      <c r="AG3180">
        <v>5.4</v>
      </c>
      <c r="AH3180">
        <v>254</v>
      </c>
      <c r="AI3180">
        <v>102</v>
      </c>
      <c r="AJ3180">
        <v>1821983</v>
      </c>
    </row>
    <row r="3181" spans="1:36" x14ac:dyDescent="0.25">
      <c r="A3181" t="str">
        <v>Home on the Range</v>
      </c>
      <c r="B3181">
        <v>38015</v>
      </c>
      <c r="C3181">
        <v>2004</v>
      </c>
      <c r="D3181" t="str">
        <v>2000s</v>
      </c>
      <c r="E3181" t="str">
        <v>Color</v>
      </c>
      <c r="F3181" t="str">
        <v>Animation</v>
      </c>
      <c r="G3181" t="str">
        <v>English</v>
      </c>
      <c r="H3181" t="str">
        <v>USA</v>
      </c>
      <c r="I3181" t="str">
        <v>PG</v>
      </c>
      <c r="J3181" t="str">
        <v>Steve Buscemi</v>
      </c>
      <c r="K3181" t="str">
        <v>Will Finn</v>
      </c>
      <c r="L3181">
        <v>12000</v>
      </c>
      <c r="M3181">
        <v>13607</v>
      </c>
      <c r="N3181">
        <v>6</v>
      </c>
      <c r="O3181">
        <v>304</v>
      </c>
      <c r="P3181">
        <v>5.4</v>
      </c>
      <c r="R3181" t="str">
        <v>Harry Brown</v>
      </c>
      <c r="S3181">
        <v>39899</v>
      </c>
      <c r="T3181">
        <v>2009</v>
      </c>
      <c r="U3181" t="str">
        <v>2000s</v>
      </c>
      <c r="V3181" t="str">
        <v>Color</v>
      </c>
      <c r="W3181" t="str">
        <v>Action</v>
      </c>
      <c r="X3181" t="str">
        <v>English</v>
      </c>
      <c r="Y3181" t="str">
        <v>UK</v>
      </c>
      <c r="Z3181" t="str">
        <v>R</v>
      </c>
      <c r="AA3181" t="str">
        <v>Joseph Gilgun</v>
      </c>
      <c r="AB3181" t="str">
        <v>Daniel Barber</v>
      </c>
      <c r="AC3181">
        <v>788</v>
      </c>
      <c r="AD3181">
        <v>2486</v>
      </c>
      <c r="AE3181">
        <v>12</v>
      </c>
      <c r="AF3181">
        <v>0</v>
      </c>
      <c r="AG3181">
        <v>7.2</v>
      </c>
      <c r="AH3181">
        <v>224</v>
      </c>
      <c r="AI3181">
        <v>97</v>
      </c>
      <c r="AJ3181">
        <v>1818681</v>
      </c>
    </row>
    <row r="3182" spans="1:36" x14ac:dyDescent="0.25">
      <c r="A3182" t="str">
        <v>Bangkok Dangerous</v>
      </c>
      <c r="B3182">
        <v>39808</v>
      </c>
      <c r="C3182">
        <v>2008</v>
      </c>
      <c r="D3182" t="str">
        <v>2000s</v>
      </c>
      <c r="E3182" t="str">
        <v>Color</v>
      </c>
      <c r="F3182" t="str">
        <v>Action</v>
      </c>
      <c r="G3182" t="str">
        <v>English</v>
      </c>
      <c r="H3182" t="str">
        <v>USA</v>
      </c>
      <c r="I3182" t="str">
        <v>R</v>
      </c>
      <c r="J3182" t="str">
        <v>Nicolas Cage</v>
      </c>
      <c r="K3182" t="str">
        <v>Danny Pang</v>
      </c>
      <c r="L3182">
        <v>12000</v>
      </c>
      <c r="M3182">
        <v>12166</v>
      </c>
      <c r="N3182">
        <v>15</v>
      </c>
      <c r="O3182">
        <v>0</v>
      </c>
      <c r="P3182">
        <v>5.4</v>
      </c>
      <c r="R3182" t="str">
        <v>Stone</v>
      </c>
      <c r="S3182">
        <v>40305</v>
      </c>
      <c r="T3182">
        <v>2010</v>
      </c>
      <c r="U3182" t="str">
        <v>2010s</v>
      </c>
      <c r="V3182" t="str">
        <v>Color</v>
      </c>
      <c r="W3182" t="str">
        <v>Drama</v>
      </c>
      <c r="X3182" t="str">
        <v>English</v>
      </c>
      <c r="Y3182" t="str">
        <v>USA</v>
      </c>
      <c r="Z3182" t="str">
        <v>R</v>
      </c>
      <c r="AA3182" t="str">
        <v>Robert De Niro</v>
      </c>
      <c r="AB3182" t="str">
        <v>John Curran</v>
      </c>
      <c r="AC3182">
        <v>22000</v>
      </c>
      <c r="AD3182">
        <v>37766</v>
      </c>
      <c r="AE3182">
        <v>43</v>
      </c>
      <c r="AF3182">
        <v>0</v>
      </c>
      <c r="AG3182">
        <v>5.4</v>
      </c>
      <c r="AH3182">
        <v>138</v>
      </c>
      <c r="AI3182">
        <v>105</v>
      </c>
      <c r="AJ3182">
        <v>1796024</v>
      </c>
    </row>
    <row r="3183" spans="1:36" x14ac:dyDescent="0.25">
      <c r="A3183" t="str">
        <v>Bride Wars</v>
      </c>
      <c r="B3183">
        <v>39877</v>
      </c>
      <c r="C3183">
        <v>2009</v>
      </c>
      <c r="D3183" t="str">
        <v>2000s</v>
      </c>
      <c r="E3183" t="str">
        <v>Color</v>
      </c>
      <c r="F3183" t="str">
        <v>Comedy</v>
      </c>
      <c r="G3183" t="str">
        <v>English</v>
      </c>
      <c r="H3183" t="str">
        <v>USA</v>
      </c>
      <c r="I3183" t="str">
        <v>PG</v>
      </c>
      <c r="J3183" t="str">
        <v>Anne Hathaway</v>
      </c>
      <c r="K3183" t="str">
        <v>Gary Winick</v>
      </c>
      <c r="L3183">
        <v>11000</v>
      </c>
      <c r="M3183">
        <v>13794</v>
      </c>
      <c r="N3183">
        <v>56</v>
      </c>
      <c r="O3183">
        <v>0</v>
      </c>
      <c r="P3183">
        <v>5.4</v>
      </c>
      <c r="R3183" t="str">
        <v>Clay Pigeons</v>
      </c>
      <c r="S3183">
        <v>35921</v>
      </c>
      <c r="T3183">
        <v>1998</v>
      </c>
      <c r="U3183" t="str">
        <v>1990s</v>
      </c>
      <c r="V3183" t="str">
        <v>Color</v>
      </c>
      <c r="W3183" t="str">
        <v>Comedy</v>
      </c>
      <c r="X3183" t="str">
        <v>English</v>
      </c>
      <c r="Y3183" t="str">
        <v>Germany</v>
      </c>
      <c r="Z3183" t="str">
        <v>R</v>
      </c>
      <c r="AA3183" t="str">
        <v>Janeane Garofalo</v>
      </c>
      <c r="AB3183" t="str">
        <v>David Dobkin</v>
      </c>
      <c r="AC3183">
        <v>1000</v>
      </c>
      <c r="AD3183">
        <v>1795</v>
      </c>
      <c r="AE3183">
        <v>71</v>
      </c>
      <c r="AF3183">
        <v>515</v>
      </c>
      <c r="AG3183">
        <v>6.6</v>
      </c>
      <c r="AH3183">
        <v>49</v>
      </c>
      <c r="AI3183">
        <v>104</v>
      </c>
      <c r="AJ3183">
        <v>1789892</v>
      </c>
    </row>
    <row r="3184" spans="1:36" x14ac:dyDescent="0.25">
      <c r="A3184" t="str">
        <v>Red Riding Hood</v>
      </c>
      <c r="B3184">
        <v>40650</v>
      </c>
      <c r="C3184">
        <v>2011</v>
      </c>
      <c r="D3184" t="str">
        <v>2010s</v>
      </c>
      <c r="E3184" t="str">
        <v>Color</v>
      </c>
      <c r="F3184" t="str">
        <v>Fantasy</v>
      </c>
      <c r="G3184" t="str">
        <v>English</v>
      </c>
      <c r="H3184" t="str">
        <v>USA</v>
      </c>
      <c r="I3184" t="str">
        <v>PG-13</v>
      </c>
      <c r="J3184" t="str">
        <v>Gary Oldman</v>
      </c>
      <c r="K3184" t="str">
        <v>Catherine Hardwicke</v>
      </c>
      <c r="L3184">
        <v>10000</v>
      </c>
      <c r="M3184">
        <v>15369</v>
      </c>
      <c r="N3184">
        <v>308</v>
      </c>
      <c r="O3184">
        <v>20000</v>
      </c>
      <c r="P3184">
        <v>5.4</v>
      </c>
      <c r="R3184" t="str">
        <v>The Dangerous Lives of Altar Boys</v>
      </c>
      <c r="S3184">
        <v>37401</v>
      </c>
      <c r="T3184">
        <v>2002</v>
      </c>
      <c r="U3184" t="str">
        <v>2000s</v>
      </c>
      <c r="V3184" t="str">
        <v>Color</v>
      </c>
      <c r="W3184" t="str">
        <v>Comedy</v>
      </c>
      <c r="X3184" t="str">
        <v>English</v>
      </c>
      <c r="Y3184" t="str">
        <v>USA</v>
      </c>
      <c r="Z3184" t="str">
        <v>R</v>
      </c>
      <c r="AA3184" t="str">
        <v>Kieran Culkin</v>
      </c>
      <c r="AB3184" t="str">
        <v>Peter Care</v>
      </c>
      <c r="AC3184">
        <v>1000</v>
      </c>
      <c r="AD3184">
        <v>1292</v>
      </c>
      <c r="AE3184">
        <v>0</v>
      </c>
      <c r="AF3184">
        <v>677</v>
      </c>
      <c r="AG3184">
        <v>7.1</v>
      </c>
      <c r="AH3184">
        <v>78</v>
      </c>
      <c r="AI3184">
        <v>104</v>
      </c>
      <c r="AJ3184">
        <v>1779284</v>
      </c>
    </row>
    <row r="3185" spans="1:36" x14ac:dyDescent="0.25">
      <c r="A3185" t="str">
        <v>Land of the Lost</v>
      </c>
      <c r="B3185">
        <v>40141</v>
      </c>
      <c r="C3185">
        <v>2009</v>
      </c>
      <c r="D3185" t="str">
        <v>2000s</v>
      </c>
      <c r="E3185" t="str">
        <v>Color</v>
      </c>
      <c r="F3185" t="str">
        <v>Adventure</v>
      </c>
      <c r="G3185" t="str">
        <v>English</v>
      </c>
      <c r="H3185" t="str">
        <v>USA</v>
      </c>
      <c r="I3185" t="str">
        <v>PG-13</v>
      </c>
      <c r="J3185" t="str">
        <v>Will Ferrell</v>
      </c>
      <c r="K3185" t="str">
        <v>Brad Silberling</v>
      </c>
      <c r="L3185">
        <v>8000</v>
      </c>
      <c r="M3185">
        <v>10552</v>
      </c>
      <c r="N3185">
        <v>52</v>
      </c>
      <c r="O3185">
        <v>0</v>
      </c>
      <c r="P3185">
        <v>5.4</v>
      </c>
      <c r="R3185" t="str">
        <v>Somewhere</v>
      </c>
      <c r="S3185">
        <v>40350</v>
      </c>
      <c r="T3185">
        <v>2010</v>
      </c>
      <c r="U3185" t="str">
        <v>2010s</v>
      </c>
      <c r="V3185" t="str">
        <v>Color</v>
      </c>
      <c r="W3185" t="str">
        <v>Comedy</v>
      </c>
      <c r="X3185" t="str">
        <v>English</v>
      </c>
      <c r="Y3185" t="str">
        <v>USA</v>
      </c>
      <c r="Z3185" t="str">
        <v>R</v>
      </c>
      <c r="AA3185" t="str">
        <v>Nathalie Fay</v>
      </c>
      <c r="AB3185" t="str">
        <v>Sofia Coppola</v>
      </c>
      <c r="AC3185">
        <v>227</v>
      </c>
      <c r="AD3185">
        <v>684</v>
      </c>
      <c r="AE3185">
        <v>0</v>
      </c>
      <c r="AF3185">
        <v>0</v>
      </c>
      <c r="AG3185">
        <v>6.3</v>
      </c>
      <c r="AH3185">
        <v>301</v>
      </c>
      <c r="AI3185">
        <v>97</v>
      </c>
      <c r="AJ3185">
        <v>1768416</v>
      </c>
    </row>
    <row r="3186" spans="1:36" x14ac:dyDescent="0.25">
      <c r="A3186" t="str">
        <v>George of the Jungle</v>
      </c>
      <c r="B3186">
        <v>35471</v>
      </c>
      <c r="C3186">
        <v>1997</v>
      </c>
      <c r="D3186" t="str">
        <v>1990s</v>
      </c>
      <c r="E3186" t="str">
        <v>Color</v>
      </c>
      <c r="F3186" t="str">
        <v>Action</v>
      </c>
      <c r="G3186" t="str">
        <v>English</v>
      </c>
      <c r="H3186" t="str">
        <v>USA</v>
      </c>
      <c r="I3186" t="str">
        <v>PG</v>
      </c>
      <c r="J3186" t="str">
        <v>Brendan Fraser</v>
      </c>
      <c r="K3186" t="str">
        <v>Sam Weisman</v>
      </c>
      <c r="L3186">
        <v>3000</v>
      </c>
      <c r="M3186">
        <v>4518</v>
      </c>
      <c r="N3186">
        <v>39</v>
      </c>
      <c r="O3186">
        <v>5000</v>
      </c>
      <c r="P3186">
        <v>5.4</v>
      </c>
      <c r="R3186" t="str">
        <v>A Better Life</v>
      </c>
      <c r="S3186">
        <v>40805</v>
      </c>
      <c r="T3186">
        <v>2011</v>
      </c>
      <c r="U3186" t="str">
        <v>2010s</v>
      </c>
      <c r="V3186" t="str">
        <v>Color</v>
      </c>
      <c r="W3186" t="str">
        <v>Drama</v>
      </c>
      <c r="X3186" t="str">
        <v>English</v>
      </c>
      <c r="Y3186" t="str">
        <v>USA</v>
      </c>
      <c r="Z3186" t="str">
        <v>PG-13</v>
      </c>
      <c r="AA3186" t="str">
        <v>DemiÃ¡n Bichir</v>
      </c>
      <c r="AB3186" t="str">
        <v>Chris Weitz</v>
      </c>
      <c r="AC3186">
        <v>749</v>
      </c>
      <c r="AD3186">
        <v>2214</v>
      </c>
      <c r="AE3186">
        <v>129</v>
      </c>
      <c r="AF3186">
        <v>0</v>
      </c>
      <c r="AG3186">
        <v>7.2</v>
      </c>
      <c r="AH3186">
        <v>94</v>
      </c>
      <c r="AI3186">
        <v>98</v>
      </c>
      <c r="AJ3186">
        <v>1754319</v>
      </c>
    </row>
    <row r="3187" spans="1:36" x14ac:dyDescent="0.25">
      <c r="A3187" t="str">
        <v>Hotel for Dogs</v>
      </c>
      <c r="B3187">
        <v>40095</v>
      </c>
      <c r="C3187">
        <v>2009</v>
      </c>
      <c r="D3187" t="str">
        <v>2000s</v>
      </c>
      <c r="E3187" t="str">
        <v>Color</v>
      </c>
      <c r="F3187" t="str">
        <v>Comedy</v>
      </c>
      <c r="G3187" t="str">
        <v>English</v>
      </c>
      <c r="H3187" t="str">
        <v>USA</v>
      </c>
      <c r="I3187" t="str">
        <v>PG</v>
      </c>
      <c r="J3187" t="str">
        <v>Don Cheadle</v>
      </c>
      <c r="K3187" t="str">
        <v>Thor Freudenthal</v>
      </c>
      <c r="L3187">
        <v>3000</v>
      </c>
      <c r="M3187">
        <v>5174</v>
      </c>
      <c r="N3187">
        <v>87</v>
      </c>
      <c r="O3187">
        <v>1000</v>
      </c>
      <c r="P3187">
        <v>5.4</v>
      </c>
      <c r="R3187" t="str">
        <v>Flipped</v>
      </c>
      <c r="S3187">
        <v>40266</v>
      </c>
      <c r="T3187">
        <v>2010</v>
      </c>
      <c r="U3187" t="str">
        <v>2010s</v>
      </c>
      <c r="V3187" t="str">
        <v>Color</v>
      </c>
      <c r="W3187" t="str">
        <v>Comedy</v>
      </c>
      <c r="X3187" t="str">
        <v>English</v>
      </c>
      <c r="Y3187" t="str">
        <v>USA</v>
      </c>
      <c r="Z3187" t="str">
        <v>PG</v>
      </c>
      <c r="AA3187" t="str">
        <v>Madeline Carroll</v>
      </c>
      <c r="AB3187" t="str">
        <v>Rob Reiner</v>
      </c>
      <c r="AC3187">
        <v>1000</v>
      </c>
      <c r="AD3187">
        <v>4377</v>
      </c>
      <c r="AE3187">
        <v>0</v>
      </c>
      <c r="AF3187">
        <v>14000</v>
      </c>
      <c r="AG3187">
        <v>7.7</v>
      </c>
      <c r="AH3187">
        <v>87</v>
      </c>
      <c r="AI3187">
        <v>90</v>
      </c>
      <c r="AJ3187">
        <v>1752214</v>
      </c>
    </row>
    <row r="3188" spans="1:36" x14ac:dyDescent="0.25">
      <c r="A3188" t="str">
        <v>The Jungle Book 2</v>
      </c>
      <c r="B3188">
        <v>37763</v>
      </c>
      <c r="C3188">
        <v>2003</v>
      </c>
      <c r="D3188" t="str">
        <v>2000s</v>
      </c>
      <c r="E3188" t="str">
        <v>Color</v>
      </c>
      <c r="F3188" t="str">
        <v>Adventure</v>
      </c>
      <c r="G3188" t="str">
        <v>English</v>
      </c>
      <c r="H3188" t="str">
        <v>USA</v>
      </c>
      <c r="I3188" t="str">
        <v>G</v>
      </c>
      <c r="J3188" t="str">
        <v>Haley Joel Osment</v>
      </c>
      <c r="K3188" t="str">
        <v>Steve Trenbirth</v>
      </c>
      <c r="L3188">
        <v>3000</v>
      </c>
      <c r="M3188">
        <v>4480</v>
      </c>
      <c r="N3188">
        <v>0</v>
      </c>
      <c r="O3188">
        <v>227</v>
      </c>
      <c r="P3188">
        <v>5.4</v>
      </c>
      <c r="R3188" t="str">
        <v>The Broken Hearts Club: A Romantic Comedy</v>
      </c>
      <c r="S3188">
        <v>36589</v>
      </c>
      <c r="T3188">
        <v>2000</v>
      </c>
      <c r="U3188" t="str">
        <v>2000s</v>
      </c>
      <c r="V3188" t="str">
        <v>Color</v>
      </c>
      <c r="W3188" t="str">
        <v>Comedy</v>
      </c>
      <c r="X3188" t="str">
        <v>English</v>
      </c>
      <c r="Y3188" t="str">
        <v>USA</v>
      </c>
      <c r="Z3188" t="str">
        <v>R</v>
      </c>
      <c r="AA3188" t="str">
        <v>Justin Theroux</v>
      </c>
      <c r="AB3188" t="str">
        <v>Greg Berlanti</v>
      </c>
      <c r="AC3188">
        <v>1000</v>
      </c>
      <c r="AD3188">
        <v>3085</v>
      </c>
      <c r="AE3188">
        <v>112</v>
      </c>
      <c r="AF3188">
        <v>671</v>
      </c>
      <c r="AG3188">
        <v>7</v>
      </c>
      <c r="AH3188">
        <v>51</v>
      </c>
      <c r="AI3188">
        <v>94</v>
      </c>
      <c r="AJ3188">
        <v>1744858</v>
      </c>
    </row>
    <row r="3189" spans="1:36" x14ac:dyDescent="0.25">
      <c r="A3189" t="str">
        <v>Volcano</v>
      </c>
      <c r="B3189">
        <v>35705</v>
      </c>
      <c r="C3189">
        <v>1997</v>
      </c>
      <c r="D3189" t="str">
        <v>1990s</v>
      </c>
      <c r="E3189" t="str">
        <v>Color</v>
      </c>
      <c r="F3189" t="str">
        <v>Action</v>
      </c>
      <c r="G3189" t="str">
        <v>English</v>
      </c>
      <c r="H3189" t="str">
        <v>USA</v>
      </c>
      <c r="I3189" t="str">
        <v>PG-13</v>
      </c>
      <c r="J3189" t="str">
        <v>Don Cheadle</v>
      </c>
      <c r="K3189" t="str">
        <v>Mick Jackson</v>
      </c>
      <c r="L3189">
        <v>3000</v>
      </c>
      <c r="M3189">
        <v>5062</v>
      </c>
      <c r="N3189">
        <v>81</v>
      </c>
      <c r="O3189">
        <v>2000</v>
      </c>
      <c r="P3189">
        <v>5.4</v>
      </c>
      <c r="R3189" t="str">
        <v>We Need to Talk About Kevin</v>
      </c>
      <c r="S3189">
        <v>40644</v>
      </c>
      <c r="T3189">
        <v>2011</v>
      </c>
      <c r="U3189" t="str">
        <v>2010s</v>
      </c>
      <c r="V3189" t="str">
        <v>Color</v>
      </c>
      <c r="W3189" t="str">
        <v>Drama</v>
      </c>
      <c r="X3189" t="str">
        <v>English</v>
      </c>
      <c r="Y3189" t="str">
        <v>UK</v>
      </c>
      <c r="Z3189" t="str">
        <v>R</v>
      </c>
      <c r="AA3189" t="str">
        <v>Ezra Miller</v>
      </c>
      <c r="AB3189" t="str">
        <v>Lynne Ramsay</v>
      </c>
      <c r="AC3189">
        <v>3000</v>
      </c>
      <c r="AD3189">
        <v>3547</v>
      </c>
      <c r="AE3189">
        <v>159</v>
      </c>
      <c r="AF3189">
        <v>38000</v>
      </c>
      <c r="AG3189">
        <v>7.5</v>
      </c>
      <c r="AH3189">
        <v>389</v>
      </c>
      <c r="AI3189">
        <v>112</v>
      </c>
      <c r="AJ3189">
        <v>1738692</v>
      </c>
    </row>
    <row r="3190" spans="1:36" x14ac:dyDescent="0.25">
      <c r="A3190" t="str">
        <v>Jawbreaker</v>
      </c>
      <c r="B3190">
        <v>36340</v>
      </c>
      <c r="C3190">
        <v>1999</v>
      </c>
      <c r="D3190" t="str">
        <v>1990s</v>
      </c>
      <c r="E3190" t="str">
        <v>Color</v>
      </c>
      <c r="F3190" t="str">
        <v>Comedy</v>
      </c>
      <c r="G3190" t="str">
        <v>English</v>
      </c>
      <c r="H3190" t="str">
        <v>USA</v>
      </c>
      <c r="I3190" t="str">
        <v>R</v>
      </c>
      <c r="J3190" t="str">
        <v>Julie Benz</v>
      </c>
      <c r="K3190" t="str">
        <v>Darren Stein</v>
      </c>
      <c r="L3190">
        <v>3000</v>
      </c>
      <c r="M3190">
        <v>9555</v>
      </c>
      <c r="N3190">
        <v>18</v>
      </c>
      <c r="O3190">
        <v>0</v>
      </c>
      <c r="P3190">
        <v>5.4</v>
      </c>
      <c r="R3190" t="str">
        <v>Take Shelter</v>
      </c>
      <c r="S3190">
        <v>40829</v>
      </c>
      <c r="T3190">
        <v>2011</v>
      </c>
      <c r="U3190" t="str">
        <v>2010s</v>
      </c>
      <c r="V3190" t="str">
        <v>Color</v>
      </c>
      <c r="W3190" t="str">
        <v>Drama</v>
      </c>
      <c r="X3190" t="str">
        <v>English</v>
      </c>
      <c r="Y3190" t="str">
        <v>USA</v>
      </c>
      <c r="Z3190" t="str">
        <v>R</v>
      </c>
      <c r="AA3190" t="str">
        <v>Katy Mixon</v>
      </c>
      <c r="AB3190" t="str">
        <v>Jeff Nichols</v>
      </c>
      <c r="AC3190">
        <v>982</v>
      </c>
      <c r="AD3190">
        <v>1520</v>
      </c>
      <c r="AE3190">
        <v>337</v>
      </c>
      <c r="AF3190">
        <v>14000</v>
      </c>
      <c r="AG3190">
        <v>7.4</v>
      </c>
      <c r="AH3190">
        <v>359</v>
      </c>
      <c r="AI3190">
        <v>121</v>
      </c>
      <c r="AJ3190">
        <v>1729969</v>
      </c>
    </row>
    <row r="3191" spans="1:36" x14ac:dyDescent="0.25">
      <c r="A3191" t="str">
        <v>The Tempest</v>
      </c>
      <c r="B3191">
        <v>40525</v>
      </c>
      <c r="C3191">
        <v>2010</v>
      </c>
      <c r="D3191" t="str">
        <v>2010s</v>
      </c>
      <c r="E3191" t="str">
        <v>Color</v>
      </c>
      <c r="F3191" t="str">
        <v>Comedy</v>
      </c>
      <c r="G3191" t="str">
        <v>English</v>
      </c>
      <c r="H3191" t="str">
        <v>USA</v>
      </c>
      <c r="I3191" t="str">
        <v>PG-13</v>
      </c>
      <c r="J3191" t="str">
        <v>Djimon Hounsou</v>
      </c>
      <c r="K3191" t="str">
        <v>Julie Taymor</v>
      </c>
      <c r="L3191">
        <v>3000</v>
      </c>
      <c r="M3191">
        <v>3785</v>
      </c>
      <c r="N3191">
        <v>278</v>
      </c>
      <c r="O3191">
        <v>0</v>
      </c>
      <c r="P3191">
        <v>5.4</v>
      </c>
      <c r="R3191" t="str">
        <v>The Vatican Tapes</v>
      </c>
      <c r="S3191">
        <v>42196</v>
      </c>
      <c r="T3191">
        <v>2015</v>
      </c>
      <c r="U3191" t="str">
        <v>2010s</v>
      </c>
      <c r="V3191" t="str">
        <v>Color</v>
      </c>
      <c r="W3191" t="str">
        <v>Horror</v>
      </c>
      <c r="X3191" t="str">
        <v>English</v>
      </c>
      <c r="Y3191" t="str">
        <v>USA</v>
      </c>
      <c r="Z3191" t="str">
        <v>PG-13</v>
      </c>
      <c r="AA3191" t="str">
        <v>Djimon Hounsou</v>
      </c>
      <c r="AB3191" t="str">
        <v>Mark Neveldine</v>
      </c>
      <c r="AC3191">
        <v>3000</v>
      </c>
      <c r="AD3191">
        <v>7875</v>
      </c>
      <c r="AE3191">
        <v>83</v>
      </c>
      <c r="AF3191">
        <v>0</v>
      </c>
      <c r="AG3191">
        <v>4.5</v>
      </c>
      <c r="AH3191">
        <v>93</v>
      </c>
      <c r="AI3191">
        <v>91</v>
      </c>
      <c r="AJ3191">
        <v>1712111</v>
      </c>
    </row>
    <row r="3192" spans="1:36" x14ac:dyDescent="0.25">
      <c r="A3192" t="str">
        <v>Spy Kids</v>
      </c>
      <c r="B3192">
        <v>37243</v>
      </c>
      <c r="C3192">
        <v>2001</v>
      </c>
      <c r="D3192" t="str">
        <v>2000s</v>
      </c>
      <c r="E3192" t="str">
        <v>Color</v>
      </c>
      <c r="F3192" t="str">
        <v>Action</v>
      </c>
      <c r="G3192" t="str">
        <v>English</v>
      </c>
      <c r="H3192" t="str">
        <v>USA</v>
      </c>
      <c r="I3192" t="str">
        <v>PG</v>
      </c>
      <c r="J3192" t="str">
        <v>Alexa PenaVega</v>
      </c>
      <c r="K3192" t="str">
        <v>Robert Rodriguez</v>
      </c>
      <c r="L3192">
        <v>2000</v>
      </c>
      <c r="M3192">
        <v>4499</v>
      </c>
      <c r="N3192">
        <v>0</v>
      </c>
      <c r="O3192">
        <v>0</v>
      </c>
      <c r="P3192">
        <v>5.4</v>
      </c>
      <c r="R3192" t="str">
        <v>Lady in White</v>
      </c>
      <c r="S3192">
        <v>32271</v>
      </c>
      <c r="T3192">
        <v>1988</v>
      </c>
      <c r="U3192" t="str">
        <v>1980s</v>
      </c>
      <c r="V3192" t="str">
        <v>Color</v>
      </c>
      <c r="W3192" t="str">
        <v>Fantasy</v>
      </c>
      <c r="X3192" t="str">
        <v>English</v>
      </c>
      <c r="Y3192" t="str">
        <v>USA</v>
      </c>
      <c r="Z3192" t="str">
        <v>R</v>
      </c>
      <c r="AA3192" t="str">
        <v>Alex Rocco</v>
      </c>
      <c r="AB3192" t="str">
        <v>Frank LaLoggia</v>
      </c>
      <c r="AC3192">
        <v>968</v>
      </c>
      <c r="AD3192">
        <v>2545</v>
      </c>
      <c r="AE3192">
        <v>7</v>
      </c>
      <c r="AF3192">
        <v>0</v>
      </c>
      <c r="AG3192">
        <v>6.7</v>
      </c>
      <c r="AH3192">
        <v>130</v>
      </c>
      <c r="AI3192">
        <v>118</v>
      </c>
      <c r="AJ3192">
        <v>1705139</v>
      </c>
    </row>
    <row r="3193" spans="1:36" x14ac:dyDescent="0.25">
      <c r="A3193" t="str">
        <v>Glee: The 3D Concert Movie</v>
      </c>
      <c r="B3193">
        <v>40717</v>
      </c>
      <c r="C3193">
        <v>2011</v>
      </c>
      <c r="D3193" t="str">
        <v>2010s</v>
      </c>
      <c r="E3193" t="str">
        <v>Color</v>
      </c>
      <c r="F3193" t="str">
        <v>Documentary</v>
      </c>
      <c r="G3193" t="str">
        <v>English</v>
      </c>
      <c r="H3193" t="str">
        <v>USA</v>
      </c>
      <c r="I3193" t="str">
        <v>PG</v>
      </c>
      <c r="J3193" t="str">
        <v>Lea Michele</v>
      </c>
      <c r="K3193" t="str">
        <v>Kevin Tancharoen</v>
      </c>
      <c r="L3193">
        <v>2000</v>
      </c>
      <c r="M3193">
        <v>4617</v>
      </c>
      <c r="N3193">
        <v>64</v>
      </c>
      <c r="O3193">
        <v>0</v>
      </c>
      <c r="P3193">
        <v>5.4</v>
      </c>
      <c r="R3193" t="str">
        <v>Stoker</v>
      </c>
      <c r="S3193">
        <v>41393</v>
      </c>
      <c r="T3193">
        <v>2013</v>
      </c>
      <c r="U3193" t="str">
        <v>2010s</v>
      </c>
      <c r="V3193" t="str">
        <v>Color</v>
      </c>
      <c r="W3193" t="str">
        <v>Drama</v>
      </c>
      <c r="X3193" t="str">
        <v>English</v>
      </c>
      <c r="Y3193" t="str">
        <v>UK</v>
      </c>
      <c r="Z3193" t="str">
        <v>R</v>
      </c>
      <c r="AA3193" t="str">
        <v>Mia Wasikowska</v>
      </c>
      <c r="AB3193" t="str">
        <v>Chan-wook Park</v>
      </c>
      <c r="AC3193">
        <v>3000</v>
      </c>
      <c r="AD3193">
        <v>5074</v>
      </c>
      <c r="AE3193">
        <v>0</v>
      </c>
      <c r="AF3193">
        <v>27000</v>
      </c>
      <c r="AG3193">
        <v>6.8</v>
      </c>
      <c r="AH3193">
        <v>469</v>
      </c>
      <c r="AI3193">
        <v>99</v>
      </c>
      <c r="AJ3193">
        <v>1702277</v>
      </c>
    </row>
    <row r="3194" spans="1:36" x14ac:dyDescent="0.25">
      <c r="A3194" t="str">
        <v>The Loss of Sexual Innocence</v>
      </c>
      <c r="B3194">
        <v>36220</v>
      </c>
      <c r="C3194">
        <v>1999</v>
      </c>
      <c r="D3194" t="str">
        <v>1990s</v>
      </c>
      <c r="E3194" t="str">
        <v>Color</v>
      </c>
      <c r="F3194" t="str">
        <v>Drama</v>
      </c>
      <c r="G3194" t="str">
        <v>English</v>
      </c>
      <c r="H3194" t="str">
        <v>USA</v>
      </c>
      <c r="I3194" t="str">
        <v>R</v>
      </c>
      <c r="J3194" t="str">
        <v>Kelly Macdonald</v>
      </c>
      <c r="K3194" t="str">
        <v>Mike Figgis</v>
      </c>
      <c r="L3194">
        <v>2000</v>
      </c>
      <c r="M3194">
        <v>4343</v>
      </c>
      <c r="N3194">
        <v>81</v>
      </c>
      <c r="O3194">
        <v>111</v>
      </c>
      <c r="P3194">
        <v>5.4</v>
      </c>
      <c r="R3194" t="str">
        <v>Bad Lieutenant: Port of Call New Orleans</v>
      </c>
      <c r="S3194">
        <v>40006</v>
      </c>
      <c r="T3194">
        <v>2009</v>
      </c>
      <c r="U3194" t="str">
        <v>2000s</v>
      </c>
      <c r="V3194" t="str">
        <v>Color</v>
      </c>
      <c r="W3194" t="str">
        <v>Crime</v>
      </c>
      <c r="X3194" t="str">
        <v>English</v>
      </c>
      <c r="Y3194" t="str">
        <v>USA</v>
      </c>
      <c r="Z3194" t="str">
        <v>R</v>
      </c>
      <c r="AA3194" t="str">
        <v>Nicolas Cage</v>
      </c>
      <c r="AB3194" t="str">
        <v>Werner Herzog</v>
      </c>
      <c r="AC3194">
        <v>12000</v>
      </c>
      <c r="AD3194">
        <v>13809</v>
      </c>
      <c r="AE3194">
        <v>0</v>
      </c>
      <c r="AF3194">
        <v>6000</v>
      </c>
      <c r="AG3194">
        <v>6.7</v>
      </c>
      <c r="AH3194">
        <v>280</v>
      </c>
      <c r="AI3194">
        <v>122</v>
      </c>
      <c r="AJ3194">
        <v>1697956</v>
      </c>
    </row>
    <row r="3195" spans="1:36" x14ac:dyDescent="0.25">
      <c r="A3195" t="str">
        <v>The Adventurer: The Curse of the Midas Box</v>
      </c>
      <c r="B3195">
        <v>41358</v>
      </c>
      <c r="C3195">
        <v>2013</v>
      </c>
      <c r="D3195" t="str">
        <v>2010s</v>
      </c>
      <c r="E3195" t="str">
        <v>Color</v>
      </c>
      <c r="F3195" t="str">
        <v>Adventure</v>
      </c>
      <c r="G3195" t="str">
        <v>English</v>
      </c>
      <c r="H3195" t="str">
        <v>UK</v>
      </c>
      <c r="I3195" t="str">
        <v>PG</v>
      </c>
      <c r="J3195" t="str">
        <v>Ioan Gruffudd</v>
      </c>
      <c r="K3195" t="str">
        <v>Jonathan Newman</v>
      </c>
      <c r="L3195">
        <v>2000</v>
      </c>
      <c r="M3195">
        <v>2450</v>
      </c>
      <c r="N3195">
        <v>3</v>
      </c>
      <c r="O3195">
        <v>0</v>
      </c>
      <c r="P3195">
        <v>5.4</v>
      </c>
      <c r="R3195" t="str">
        <v>QuinceaÃ±era</v>
      </c>
      <c r="S3195">
        <v>38896</v>
      </c>
      <c r="T3195">
        <v>2006</v>
      </c>
      <c r="U3195" t="str">
        <v>2000s</v>
      </c>
      <c r="V3195" t="str">
        <v>Color</v>
      </c>
      <c r="W3195" t="str">
        <v>Drama</v>
      </c>
      <c r="X3195" t="str">
        <v>Spanish</v>
      </c>
      <c r="Y3195" t="str">
        <v>USA</v>
      </c>
      <c r="Z3195" t="str">
        <v>R</v>
      </c>
      <c r="AA3195" t="str">
        <v>Emily Rios</v>
      </c>
      <c r="AB3195" t="str">
        <v>Richard Glatzer</v>
      </c>
      <c r="AC3195">
        <v>231</v>
      </c>
      <c r="AD3195">
        <v>771</v>
      </c>
      <c r="AE3195">
        <v>25</v>
      </c>
      <c r="AF3195">
        <v>426</v>
      </c>
      <c r="AG3195">
        <v>7.1</v>
      </c>
      <c r="AH3195">
        <v>69</v>
      </c>
      <c r="AI3195">
        <v>90</v>
      </c>
      <c r="AJ3195">
        <v>1689999</v>
      </c>
    </row>
    <row r="3196" spans="1:36" x14ac:dyDescent="0.25">
      <c r="A3196" t="str">
        <v>I Love Your Work</v>
      </c>
      <c r="B3196">
        <v>37875</v>
      </c>
      <c r="C3196">
        <v>2003</v>
      </c>
      <c r="D3196" t="str">
        <v>2000s</v>
      </c>
      <c r="E3196" t="str">
        <v>Color</v>
      </c>
      <c r="F3196" t="str">
        <v>Drama</v>
      </c>
      <c r="G3196" t="str">
        <v>English</v>
      </c>
      <c r="H3196" t="str">
        <v>USA</v>
      </c>
      <c r="I3196" t="str">
        <v>R</v>
      </c>
      <c r="J3196" t="str">
        <v>Judy Greer</v>
      </c>
      <c r="K3196" t="str">
        <v>Adam Goldberg</v>
      </c>
      <c r="L3196">
        <v>2000</v>
      </c>
      <c r="M3196">
        <v>2564</v>
      </c>
      <c r="N3196">
        <v>1000</v>
      </c>
      <c r="O3196">
        <v>63</v>
      </c>
      <c r="P3196">
        <v>5.4</v>
      </c>
      <c r="R3196" t="str">
        <v>Tango</v>
      </c>
      <c r="S3196">
        <v>35907</v>
      </c>
      <c r="T3196">
        <v>1998</v>
      </c>
      <c r="U3196" t="str">
        <v>1990s</v>
      </c>
      <c r="V3196" t="str">
        <v>Color</v>
      </c>
      <c r="W3196" t="str">
        <v>Drama</v>
      </c>
      <c r="X3196" t="str">
        <v>Spanish</v>
      </c>
      <c r="Y3196" t="str">
        <v>Spain</v>
      </c>
      <c r="Z3196" t="str">
        <v>PG-13</v>
      </c>
      <c r="AA3196" t="str">
        <v>MÃ­a Maestro</v>
      </c>
      <c r="AB3196" t="str">
        <v>Carlos Saura</v>
      </c>
      <c r="AC3196">
        <v>341</v>
      </c>
      <c r="AD3196">
        <v>371</v>
      </c>
      <c r="AE3196">
        <v>98</v>
      </c>
      <c r="AF3196">
        <v>539</v>
      </c>
      <c r="AG3196">
        <v>7.2</v>
      </c>
      <c r="AH3196">
        <v>35</v>
      </c>
      <c r="AI3196">
        <v>115</v>
      </c>
      <c r="AJ3196">
        <v>1687311</v>
      </c>
    </row>
    <row r="3197" spans="1:36" x14ac:dyDescent="0.25">
      <c r="A3197" t="str">
        <v>Annabelle</v>
      </c>
      <c r="B3197">
        <v>41959</v>
      </c>
      <c r="C3197">
        <v>2014</v>
      </c>
      <c r="D3197" t="str">
        <v>2010s</v>
      </c>
      <c r="E3197" t="str">
        <v>Color</v>
      </c>
      <c r="F3197" t="str">
        <v>Horror</v>
      </c>
      <c r="G3197" t="str">
        <v>English</v>
      </c>
      <c r="H3197" t="str">
        <v>USA</v>
      </c>
      <c r="I3197" t="str">
        <v>R</v>
      </c>
      <c r="J3197" t="str">
        <v>Alfre Woodard</v>
      </c>
      <c r="K3197" t="str">
        <v>John R. Leonetti</v>
      </c>
      <c r="L3197">
        <v>1000</v>
      </c>
      <c r="M3197">
        <v>2323</v>
      </c>
      <c r="N3197">
        <v>40</v>
      </c>
      <c r="O3197">
        <v>45000</v>
      </c>
      <c r="P3197">
        <v>5.4</v>
      </c>
      <c r="R3197" t="str">
        <v>Steel</v>
      </c>
      <c r="S3197">
        <v>35575</v>
      </c>
      <c r="T3197">
        <v>1997</v>
      </c>
      <c r="U3197" t="str">
        <v>1990s</v>
      </c>
      <c r="V3197" t="str">
        <v>Color</v>
      </c>
      <c r="W3197" t="str">
        <v>Action</v>
      </c>
      <c r="X3197" t="str">
        <v>English</v>
      </c>
      <c r="Y3197" t="str">
        <v>USA</v>
      </c>
      <c r="Z3197" t="str">
        <v>PG-13</v>
      </c>
      <c r="AA3197" t="str">
        <v>Charles Napier</v>
      </c>
      <c r="AB3197" t="str">
        <v>Kenneth Johnson</v>
      </c>
      <c r="AC3197">
        <v>503</v>
      </c>
      <c r="AD3197">
        <v>3100</v>
      </c>
      <c r="AE3197">
        <v>34</v>
      </c>
      <c r="AF3197">
        <v>0</v>
      </c>
      <c r="AG3197">
        <v>2.8</v>
      </c>
      <c r="AH3197">
        <v>36</v>
      </c>
      <c r="AI3197">
        <v>97</v>
      </c>
      <c r="AJ3197">
        <v>1686429</v>
      </c>
    </row>
    <row r="3198" spans="1:36" x14ac:dyDescent="0.25">
      <c r="A3198" t="str">
        <v>White Chicks</v>
      </c>
      <c r="B3198">
        <v>38247</v>
      </c>
      <c r="C3198">
        <v>2004</v>
      </c>
      <c r="D3198" t="str">
        <v>2000s</v>
      </c>
      <c r="E3198" t="str">
        <v>Color</v>
      </c>
      <c r="F3198" t="str">
        <v>Comedy</v>
      </c>
      <c r="G3198" t="str">
        <v>English</v>
      </c>
      <c r="H3198" t="str">
        <v>USA</v>
      </c>
      <c r="I3198" t="str">
        <v>PG-13</v>
      </c>
      <c r="J3198" t="str">
        <v>Busy Philipps</v>
      </c>
      <c r="K3198" t="str">
        <v>Keenen Ivory Wayans</v>
      </c>
      <c r="L3198">
        <v>1000</v>
      </c>
      <c r="M3198">
        <v>6313</v>
      </c>
      <c r="N3198">
        <v>322</v>
      </c>
      <c r="O3198">
        <v>0</v>
      </c>
      <c r="P3198">
        <v>5.4</v>
      </c>
      <c r="R3198" t="str">
        <v>Who Killed the Electric Car?</v>
      </c>
      <c r="S3198">
        <v>38860</v>
      </c>
      <c r="T3198">
        <v>2006</v>
      </c>
      <c r="U3198" t="str">
        <v>2000s</v>
      </c>
      <c r="V3198" t="str">
        <v>Color</v>
      </c>
      <c r="W3198" t="str">
        <v>Documentary</v>
      </c>
      <c r="X3198" t="str">
        <v>English</v>
      </c>
      <c r="Y3198" t="str">
        <v>USA</v>
      </c>
      <c r="Z3198" t="str">
        <v>PG</v>
      </c>
      <c r="AA3198" t="str">
        <v>Ed Begley Jr.</v>
      </c>
      <c r="AB3198" t="str">
        <v>Chris Paine</v>
      </c>
      <c r="AC3198">
        <v>783</v>
      </c>
      <c r="AD3198">
        <v>1447</v>
      </c>
      <c r="AE3198">
        <v>2</v>
      </c>
      <c r="AF3198">
        <v>0</v>
      </c>
      <c r="AG3198">
        <v>7.7</v>
      </c>
      <c r="AH3198">
        <v>87</v>
      </c>
      <c r="AI3198">
        <v>92</v>
      </c>
      <c r="AJ3198">
        <v>1677838</v>
      </c>
    </row>
    <row r="3199" spans="1:36" x14ac:dyDescent="0.25">
      <c r="A3199" t="str">
        <v>Head of State</v>
      </c>
      <c r="B3199">
        <v>37851</v>
      </c>
      <c r="C3199">
        <v>2003</v>
      </c>
      <c r="D3199" t="str">
        <v>2000s</v>
      </c>
      <c r="E3199" t="str">
        <v>Color</v>
      </c>
      <c r="F3199" t="str">
        <v>Comedy</v>
      </c>
      <c r="G3199" t="str">
        <v>English</v>
      </c>
      <c r="H3199" t="str">
        <v>USA</v>
      </c>
      <c r="I3199" t="str">
        <v>PG-13</v>
      </c>
      <c r="J3199" t="str">
        <v>Bernie Mac</v>
      </c>
      <c r="K3199" t="str">
        <v>Chris Rock</v>
      </c>
      <c r="L3199">
        <v>1000</v>
      </c>
      <c r="M3199">
        <v>4537</v>
      </c>
      <c r="N3199">
        <v>0</v>
      </c>
      <c r="O3199">
        <v>638</v>
      </c>
      <c r="P3199">
        <v>5.4</v>
      </c>
      <c r="R3199" t="str">
        <v>The White Countess</v>
      </c>
      <c r="S3199">
        <v>38511</v>
      </c>
      <c r="T3199">
        <v>2005</v>
      </c>
      <c r="U3199" t="str">
        <v>2000s</v>
      </c>
      <c r="V3199" t="str">
        <v>Color</v>
      </c>
      <c r="W3199" t="str">
        <v>Drama</v>
      </c>
      <c r="X3199" t="str">
        <v>English</v>
      </c>
      <c r="Y3199" t="str">
        <v>UK</v>
      </c>
      <c r="Z3199" t="str">
        <v>PG-13</v>
      </c>
      <c r="AA3199" t="str">
        <v>Vanessa Redgrave</v>
      </c>
      <c r="AB3199" t="str">
        <v>James Ivory</v>
      </c>
      <c r="AC3199">
        <v>898</v>
      </c>
      <c r="AD3199">
        <v>2096</v>
      </c>
      <c r="AE3199">
        <v>133</v>
      </c>
      <c r="AF3199">
        <v>356</v>
      </c>
      <c r="AG3199">
        <v>6.7</v>
      </c>
      <c r="AH3199">
        <v>64</v>
      </c>
      <c r="AI3199">
        <v>135</v>
      </c>
      <c r="AJ3199">
        <v>1666262</v>
      </c>
    </row>
    <row r="3200" spans="1:36" x14ac:dyDescent="0.25">
      <c r="A3200" t="str">
        <v>See Spot Run</v>
      </c>
      <c r="B3200">
        <v>36961</v>
      </c>
      <c r="C3200">
        <v>2001</v>
      </c>
      <c r="D3200" t="str">
        <v>2000s</v>
      </c>
      <c r="E3200" t="str">
        <v>Color</v>
      </c>
      <c r="F3200" t="str">
        <v>Action</v>
      </c>
      <c r="G3200" t="str">
        <v>English</v>
      </c>
      <c r="H3200" t="str">
        <v>USA</v>
      </c>
      <c r="I3200" t="str">
        <v>PG</v>
      </c>
      <c r="J3200" t="str">
        <v>Leslie Bibb</v>
      </c>
      <c r="K3200" t="str">
        <v>John Whitesell</v>
      </c>
      <c r="L3200">
        <v>1000</v>
      </c>
      <c r="M3200">
        <v>4194</v>
      </c>
      <c r="N3200">
        <v>14</v>
      </c>
      <c r="O3200">
        <v>393</v>
      </c>
      <c r="P3200">
        <v>5.4</v>
      </c>
      <c r="R3200" t="str">
        <v>Factory Girl</v>
      </c>
      <c r="S3200">
        <v>38794</v>
      </c>
      <c r="T3200">
        <v>2006</v>
      </c>
      <c r="U3200" t="str">
        <v>2000s</v>
      </c>
      <c r="V3200" t="str">
        <v>Color</v>
      </c>
      <c r="W3200" t="str">
        <v>Biography</v>
      </c>
      <c r="X3200" t="str">
        <v>English</v>
      </c>
      <c r="Y3200" t="str">
        <v>USA</v>
      </c>
      <c r="Z3200" t="str">
        <v>R</v>
      </c>
      <c r="AA3200" t="str">
        <v>Hayden Christensen</v>
      </c>
      <c r="AB3200" t="str">
        <v>George Hickenlooper</v>
      </c>
      <c r="AC3200">
        <v>4000</v>
      </c>
      <c r="AD3200">
        <v>6526</v>
      </c>
      <c r="AE3200">
        <v>60</v>
      </c>
      <c r="AF3200">
        <v>3000</v>
      </c>
      <c r="AG3200">
        <v>6.4</v>
      </c>
      <c r="AH3200">
        <v>117</v>
      </c>
      <c r="AI3200">
        <v>99</v>
      </c>
      <c r="AJ3200">
        <v>1654367</v>
      </c>
    </row>
    <row r="3201" spans="1:36" x14ac:dyDescent="0.25">
      <c r="A3201" t="str">
        <v>Aliens in the Attic</v>
      </c>
      <c r="B3201">
        <v>39967</v>
      </c>
      <c r="C3201">
        <v>2009</v>
      </c>
      <c r="D3201" t="str">
        <v>2000s</v>
      </c>
      <c r="E3201" t="str">
        <v>Color</v>
      </c>
      <c r="F3201" t="str">
        <v>Adventure</v>
      </c>
      <c r="G3201" t="str">
        <v>English</v>
      </c>
      <c r="H3201" t="str">
        <v>USA</v>
      </c>
      <c r="I3201" t="str">
        <v>PG</v>
      </c>
      <c r="J3201" t="str">
        <v>Malese Jow</v>
      </c>
      <c r="K3201" t="str">
        <v>John Schultz</v>
      </c>
      <c r="L3201">
        <v>1000</v>
      </c>
      <c r="M3201">
        <v>3423</v>
      </c>
      <c r="N3201">
        <v>13</v>
      </c>
      <c r="O3201">
        <v>916</v>
      </c>
      <c r="P3201">
        <v>5.4</v>
      </c>
      <c r="R3201" t="str">
        <v>When the Cat's Away</v>
      </c>
      <c r="S3201">
        <v>35083</v>
      </c>
      <c r="T3201">
        <v>1996</v>
      </c>
      <c r="U3201" t="str">
        <v>1990s</v>
      </c>
      <c r="V3201" t="str">
        <v>Color</v>
      </c>
      <c r="W3201" t="str">
        <v>Comedy</v>
      </c>
      <c r="X3201" t="str">
        <v>French</v>
      </c>
      <c r="Y3201" t="str">
        <v>France</v>
      </c>
      <c r="Z3201" t="str">
        <v>R</v>
      </c>
      <c r="AA3201" t="str">
        <v>Simon Abkarian</v>
      </c>
      <c r="AB3201" t="str">
        <v>CÃ©dric Klapisch</v>
      </c>
      <c r="AC3201">
        <v>75</v>
      </c>
      <c r="AD3201">
        <v>102</v>
      </c>
      <c r="AE3201">
        <v>82</v>
      </c>
      <c r="AF3201">
        <v>166</v>
      </c>
      <c r="AG3201">
        <v>6.9</v>
      </c>
      <c r="AH3201">
        <v>29</v>
      </c>
      <c r="AI3201">
        <v>91</v>
      </c>
      <c r="AJ3201">
        <v>1652472</v>
      </c>
    </row>
    <row r="3202" spans="1:36" x14ac:dyDescent="0.25">
      <c r="A3202" t="str">
        <v>The Spy Next Door</v>
      </c>
      <c r="B3202">
        <v>40449</v>
      </c>
      <c r="C3202">
        <v>2010</v>
      </c>
      <c r="D3202" t="str">
        <v>2010s</v>
      </c>
      <c r="E3202" t="str">
        <v>Color</v>
      </c>
      <c r="F3202" t="str">
        <v>Action</v>
      </c>
      <c r="G3202" t="str">
        <v>English</v>
      </c>
      <c r="H3202" t="str">
        <v>USA</v>
      </c>
      <c r="I3202" t="str">
        <v>PG</v>
      </c>
      <c r="J3202" t="str">
        <v>Madeline Carroll</v>
      </c>
      <c r="K3202" t="str">
        <v>Brian Levant</v>
      </c>
      <c r="L3202">
        <v>1000</v>
      </c>
      <c r="M3202">
        <v>3436</v>
      </c>
      <c r="N3202">
        <v>32</v>
      </c>
      <c r="O3202">
        <v>0</v>
      </c>
      <c r="P3202">
        <v>5.4</v>
      </c>
      <c r="R3202" t="str">
        <v>The Celebration</v>
      </c>
      <c r="S3202">
        <v>35960</v>
      </c>
      <c r="T3202">
        <v>1998</v>
      </c>
      <c r="U3202" t="str">
        <v>1990s</v>
      </c>
      <c r="V3202" t="str">
        <v>Color</v>
      </c>
      <c r="W3202" t="str">
        <v>Drama</v>
      </c>
      <c r="X3202" t="str">
        <v>Danish</v>
      </c>
      <c r="Y3202" t="str">
        <v>Denmark</v>
      </c>
      <c r="Z3202" t="str">
        <v>R</v>
      </c>
      <c r="AA3202" t="str">
        <v>Ulrich Thomsen</v>
      </c>
      <c r="AB3202" t="str">
        <v>Thomas Vinterberg</v>
      </c>
      <c r="AC3202">
        <v>280</v>
      </c>
      <c r="AD3202">
        <v>821</v>
      </c>
      <c r="AE3202">
        <v>346</v>
      </c>
      <c r="AF3202">
        <v>5000</v>
      </c>
      <c r="AG3202">
        <v>8.1</v>
      </c>
      <c r="AH3202">
        <v>98</v>
      </c>
      <c r="AI3202">
        <v>105</v>
      </c>
      <c r="AJ3202">
        <v>1647780</v>
      </c>
    </row>
    <row r="3203" spans="1:36" x14ac:dyDescent="0.25">
      <c r="A3203" t="str">
        <v>Man of the House</v>
      </c>
      <c r="B3203">
        <v>38508</v>
      </c>
      <c r="C3203">
        <v>2005</v>
      </c>
      <c r="D3203" t="str">
        <v>2000s</v>
      </c>
      <c r="E3203" t="str">
        <v>Color</v>
      </c>
      <c r="F3203" t="str">
        <v>Action</v>
      </c>
      <c r="G3203" t="str">
        <v>English</v>
      </c>
      <c r="H3203" t="str">
        <v>USA</v>
      </c>
      <c r="I3203" t="str">
        <v>PG-13</v>
      </c>
      <c r="J3203" t="str">
        <v>Christina Milian</v>
      </c>
      <c r="K3203" t="str">
        <v>Stephen Herek</v>
      </c>
      <c r="L3203">
        <v>1000</v>
      </c>
      <c r="M3203">
        <v>6171</v>
      </c>
      <c r="N3203">
        <v>65</v>
      </c>
      <c r="O3203">
        <v>779</v>
      </c>
      <c r="P3203">
        <v>5.4</v>
      </c>
      <c r="R3203" t="str">
        <v>Marci X</v>
      </c>
      <c r="S3203">
        <v>37966</v>
      </c>
      <c r="T3203">
        <v>2003</v>
      </c>
      <c r="U3203" t="str">
        <v>2000s</v>
      </c>
      <c r="V3203" t="str">
        <v>Color</v>
      </c>
      <c r="W3203" t="str">
        <v>Comedy</v>
      </c>
      <c r="X3203" t="str">
        <v>English</v>
      </c>
      <c r="Y3203" t="str">
        <v>USA</v>
      </c>
      <c r="Z3203" t="str">
        <v>R</v>
      </c>
      <c r="AA3203" t="str">
        <v>Damon Wayans</v>
      </c>
      <c r="AB3203" t="str">
        <v>Richard Benjamin</v>
      </c>
      <c r="AC3203">
        <v>836</v>
      </c>
      <c r="AD3203">
        <v>2467</v>
      </c>
      <c r="AE3203">
        <v>121</v>
      </c>
      <c r="AF3203">
        <v>241</v>
      </c>
      <c r="AG3203">
        <v>2.8</v>
      </c>
      <c r="AH3203">
        <v>28</v>
      </c>
      <c r="AI3203">
        <v>80</v>
      </c>
      <c r="AJ3203">
        <v>1646664</v>
      </c>
    </row>
    <row r="3204" spans="1:36" x14ac:dyDescent="0.25">
      <c r="A3204" t="str">
        <v>Hostel: Part II</v>
      </c>
      <c r="B3204">
        <v>39276</v>
      </c>
      <c r="C3204">
        <v>2007</v>
      </c>
      <c r="D3204" t="str">
        <v>2000s</v>
      </c>
      <c r="E3204" t="str">
        <v>Color</v>
      </c>
      <c r="F3204" t="str">
        <v>Horror</v>
      </c>
      <c r="G3204" t="str">
        <v>English</v>
      </c>
      <c r="H3204" t="str">
        <v>USA</v>
      </c>
      <c r="I3204" t="str">
        <v>R</v>
      </c>
      <c r="J3204" t="str">
        <v>Jay Hernandez</v>
      </c>
      <c r="K3204" t="str">
        <v>Eli Roth</v>
      </c>
      <c r="L3204">
        <v>1000</v>
      </c>
      <c r="M3204">
        <v>4707</v>
      </c>
      <c r="N3204">
        <v>0</v>
      </c>
      <c r="O3204">
        <v>0</v>
      </c>
      <c r="P3204">
        <v>5.4</v>
      </c>
      <c r="R3204" t="str">
        <v>Spider</v>
      </c>
      <c r="S3204">
        <v>37335</v>
      </c>
      <c r="T3204">
        <v>2002</v>
      </c>
      <c r="U3204" t="str">
        <v>2000s</v>
      </c>
      <c r="V3204" t="str">
        <v>Color</v>
      </c>
      <c r="W3204" t="str">
        <v>Drama</v>
      </c>
      <c r="X3204" t="str">
        <v>English</v>
      </c>
      <c r="Y3204" t="str">
        <v>Canada</v>
      </c>
      <c r="Z3204" t="str">
        <v>R</v>
      </c>
      <c r="AA3204" t="str">
        <v>Miranda Richardson</v>
      </c>
      <c r="AB3204" t="str">
        <v>David Cronenberg</v>
      </c>
      <c r="AC3204">
        <v>530</v>
      </c>
      <c r="AD3204">
        <v>1381</v>
      </c>
      <c r="AE3204">
        <v>0</v>
      </c>
      <c r="AF3204">
        <v>0</v>
      </c>
      <c r="AG3204">
        <v>6.8</v>
      </c>
      <c r="AH3204">
        <v>157</v>
      </c>
      <c r="AI3204">
        <v>98</v>
      </c>
      <c r="AJ3204">
        <v>1641788</v>
      </c>
    </row>
    <row r="3205" spans="1:36" x14ac:dyDescent="0.25">
      <c r="A3205" t="str">
        <v>Unfinished Business</v>
      </c>
      <c r="B3205">
        <v>42060</v>
      </c>
      <c r="C3205">
        <v>2015</v>
      </c>
      <c r="D3205" t="str">
        <v>2010s</v>
      </c>
      <c r="E3205" t="str">
        <v>Color</v>
      </c>
      <c r="F3205" t="str">
        <v>Comedy</v>
      </c>
      <c r="G3205" t="str">
        <v>English</v>
      </c>
      <c r="H3205" t="str">
        <v>USA</v>
      </c>
      <c r="I3205" t="str">
        <v>R</v>
      </c>
      <c r="J3205" t="str">
        <v>Tom Wilkinson</v>
      </c>
      <c r="K3205" t="str">
        <v>Ken Scott</v>
      </c>
      <c r="L3205">
        <v>1000</v>
      </c>
      <c r="M3205">
        <v>1564</v>
      </c>
      <c r="N3205">
        <v>31</v>
      </c>
      <c r="O3205">
        <v>0</v>
      </c>
      <c r="P3205">
        <v>5.4</v>
      </c>
      <c r="R3205" t="str">
        <v>Gun Shy</v>
      </c>
      <c r="S3205">
        <v>36884</v>
      </c>
      <c r="T3205">
        <v>2000</v>
      </c>
      <c r="U3205" t="str">
        <v>2000s</v>
      </c>
      <c r="V3205" t="str">
        <v>Color</v>
      </c>
      <c r="W3205" t="str">
        <v>Comedy</v>
      </c>
      <c r="X3205" t="str">
        <v>English</v>
      </c>
      <c r="Y3205" t="str">
        <v>USA</v>
      </c>
      <c r="Z3205" t="str">
        <v>R</v>
      </c>
      <c r="AA3205" t="str">
        <v>Liam Neeson</v>
      </c>
      <c r="AB3205" t="str">
        <v>Eric Blakeney</v>
      </c>
      <c r="AC3205">
        <v>14000</v>
      </c>
      <c r="AD3205">
        <v>17665</v>
      </c>
      <c r="AE3205">
        <v>3</v>
      </c>
      <c r="AF3205">
        <v>242</v>
      </c>
      <c r="AG3205">
        <v>5.7</v>
      </c>
      <c r="AH3205">
        <v>49</v>
      </c>
      <c r="AI3205">
        <v>101</v>
      </c>
      <c r="AJ3205">
        <v>1631839</v>
      </c>
    </row>
    <row r="3206" spans="1:36" x14ac:dyDescent="0.25">
      <c r="A3206" t="str">
        <v>Prom</v>
      </c>
      <c r="B3206">
        <v>40731</v>
      </c>
      <c r="C3206">
        <v>2011</v>
      </c>
      <c r="D3206" t="str">
        <v>2010s</v>
      </c>
      <c r="E3206" t="str">
        <v>Color</v>
      </c>
      <c r="F3206" t="str">
        <v>Comedy</v>
      </c>
      <c r="G3206" t="str">
        <v>English</v>
      </c>
      <c r="H3206" t="str">
        <v>USA</v>
      </c>
      <c r="I3206" t="str">
        <v>PG</v>
      </c>
      <c r="J3206" t="str">
        <v>Cameron Monaghan</v>
      </c>
      <c r="K3206" t="str">
        <v>Joe Nussbaum</v>
      </c>
      <c r="L3206">
        <v>1000</v>
      </c>
      <c r="M3206">
        <v>5190</v>
      </c>
      <c r="N3206">
        <v>18</v>
      </c>
      <c r="O3206">
        <v>0</v>
      </c>
      <c r="P3206">
        <v>5.4</v>
      </c>
      <c r="R3206" t="str">
        <v>Kites</v>
      </c>
      <c r="S3206">
        <v>40284</v>
      </c>
      <c r="T3206">
        <v>2010</v>
      </c>
      <c r="U3206" t="str">
        <v>2010s</v>
      </c>
      <c r="V3206" t="str">
        <v>Color</v>
      </c>
      <c r="W3206" t="str">
        <v>Action</v>
      </c>
      <c r="X3206" t="str">
        <v>English</v>
      </c>
      <c r="Y3206" t="str">
        <v>India</v>
      </c>
      <c r="Z3206" t="str">
        <v>Not Rated</v>
      </c>
      <c r="AA3206" t="str">
        <v>BÃ¡rbara Mori</v>
      </c>
      <c r="AB3206" t="str">
        <v>Anurag Basu</v>
      </c>
      <c r="AC3206">
        <v>594</v>
      </c>
      <c r="AD3206">
        <v>1836</v>
      </c>
      <c r="AE3206">
        <v>116</v>
      </c>
      <c r="AF3206">
        <v>0</v>
      </c>
      <c r="AG3206">
        <v>6</v>
      </c>
      <c r="AH3206">
        <v>41</v>
      </c>
      <c r="AI3206">
        <v>90</v>
      </c>
      <c r="AJ3206">
        <v>1602466</v>
      </c>
    </row>
    <row r="3207" spans="1:36" x14ac:dyDescent="0.25">
      <c r="A3207" t="str">
        <v>A Simple Wish</v>
      </c>
      <c r="B3207">
        <v>35519</v>
      </c>
      <c r="C3207">
        <v>1997</v>
      </c>
      <c r="D3207" t="str">
        <v>1990s</v>
      </c>
      <c r="E3207" t="str">
        <v>Color</v>
      </c>
      <c r="F3207" t="str">
        <v>Comedy</v>
      </c>
      <c r="G3207" t="str">
        <v>English</v>
      </c>
      <c r="H3207" t="str">
        <v>USA</v>
      </c>
      <c r="I3207" t="str">
        <v>PG</v>
      </c>
      <c r="J3207" t="str">
        <v>Mara Wilson</v>
      </c>
      <c r="K3207" t="str">
        <v>Michael Ritchie</v>
      </c>
      <c r="L3207">
        <v>1000</v>
      </c>
      <c r="M3207">
        <v>5535</v>
      </c>
      <c r="N3207">
        <v>23</v>
      </c>
      <c r="O3207">
        <v>517</v>
      </c>
      <c r="P3207">
        <v>5.4</v>
      </c>
      <c r="R3207" t="str">
        <v>Your Sister's Sister</v>
      </c>
      <c r="S3207">
        <v>40596</v>
      </c>
      <c r="T3207">
        <v>2011</v>
      </c>
      <c r="U3207" t="str">
        <v>2010s</v>
      </c>
      <c r="V3207" t="str">
        <v>Color</v>
      </c>
      <c r="W3207" t="str">
        <v>Comedy</v>
      </c>
      <c r="X3207" t="str">
        <v>English</v>
      </c>
      <c r="Y3207" t="str">
        <v>USA</v>
      </c>
      <c r="Z3207" t="str">
        <v>R</v>
      </c>
      <c r="AA3207" t="str">
        <v>Mark Duplass</v>
      </c>
      <c r="AB3207" t="str">
        <v>Lynn Shelton</v>
      </c>
      <c r="AC3207">
        <v>830</v>
      </c>
      <c r="AD3207">
        <v>973</v>
      </c>
      <c r="AE3207">
        <v>100</v>
      </c>
      <c r="AF3207">
        <v>3000</v>
      </c>
      <c r="AG3207">
        <v>6.7</v>
      </c>
      <c r="AH3207">
        <v>171</v>
      </c>
      <c r="AI3207">
        <v>90</v>
      </c>
      <c r="AJ3207">
        <v>1573712</v>
      </c>
    </row>
    <row r="3208" spans="1:36" x14ac:dyDescent="0.25">
      <c r="A3208" t="str">
        <v>I Spy</v>
      </c>
      <c r="B3208">
        <v>37561</v>
      </c>
      <c r="C3208">
        <v>2002</v>
      </c>
      <c r="D3208" t="str">
        <v>2000s</v>
      </c>
      <c r="E3208" t="str">
        <v>Color</v>
      </c>
      <c r="F3208" t="str">
        <v>Action</v>
      </c>
      <c r="G3208" t="str">
        <v>English</v>
      </c>
      <c r="H3208" t="str">
        <v>USA</v>
      </c>
      <c r="I3208" t="str">
        <v>PG-13</v>
      </c>
      <c r="J3208" t="str">
        <v>Gary Cole</v>
      </c>
      <c r="K3208" t="str">
        <v>Betty Thomas</v>
      </c>
      <c r="L3208">
        <v>989</v>
      </c>
      <c r="M3208">
        <v>1576</v>
      </c>
      <c r="N3208">
        <v>84</v>
      </c>
      <c r="O3208">
        <v>531</v>
      </c>
      <c r="P3208">
        <v>5.4</v>
      </c>
      <c r="R3208" t="str">
        <v>Veronica Guerin</v>
      </c>
      <c r="S3208">
        <v>37847</v>
      </c>
      <c r="T3208">
        <v>2003</v>
      </c>
      <c r="U3208" t="str">
        <v>2000s</v>
      </c>
      <c r="V3208" t="str">
        <v>Color</v>
      </c>
      <c r="W3208" t="str">
        <v>Biography</v>
      </c>
      <c r="X3208" t="str">
        <v>English</v>
      </c>
      <c r="Y3208" t="str">
        <v>Ireland</v>
      </c>
      <c r="Z3208" t="str">
        <v>R</v>
      </c>
      <c r="AA3208" t="str">
        <v>Brenda Fricker</v>
      </c>
      <c r="AB3208" t="str">
        <v>Joel Schumacher</v>
      </c>
      <c r="AC3208">
        <v>214</v>
      </c>
      <c r="AD3208">
        <v>409</v>
      </c>
      <c r="AE3208">
        <v>541</v>
      </c>
      <c r="AF3208">
        <v>0</v>
      </c>
      <c r="AG3208">
        <v>6.9</v>
      </c>
      <c r="AH3208">
        <v>106</v>
      </c>
      <c r="AI3208">
        <v>98</v>
      </c>
      <c r="AJ3208">
        <v>1569918</v>
      </c>
    </row>
    <row r="3209" spans="1:36" x14ac:dyDescent="0.25">
      <c r="A3209" t="str">
        <v>Down to Earth</v>
      </c>
      <c r="B3209">
        <v>37120</v>
      </c>
      <c r="C3209">
        <v>2001</v>
      </c>
      <c r="D3209" t="str">
        <v>2000s</v>
      </c>
      <c r="E3209" t="str">
        <v>Color</v>
      </c>
      <c r="F3209" t="str">
        <v>Comedy</v>
      </c>
      <c r="G3209" t="str">
        <v>English</v>
      </c>
      <c r="H3209" t="str">
        <v>USA</v>
      </c>
      <c r="I3209" t="str">
        <v>PG-13</v>
      </c>
      <c r="J3209" t="str">
        <v>Chazz Palminteri</v>
      </c>
      <c r="K3209" t="str">
        <v>Chris Weitz</v>
      </c>
      <c r="L3209">
        <v>979</v>
      </c>
      <c r="M3209">
        <v>2911</v>
      </c>
      <c r="N3209">
        <v>129</v>
      </c>
      <c r="O3209">
        <v>602</v>
      </c>
      <c r="P3209">
        <v>5.4</v>
      </c>
      <c r="R3209" t="str">
        <v>BloodRayne</v>
      </c>
      <c r="S3209">
        <v>38586</v>
      </c>
      <c r="T3209">
        <v>2005</v>
      </c>
      <c r="U3209" t="str">
        <v>2000s</v>
      </c>
      <c r="V3209" t="str">
        <v>Color</v>
      </c>
      <c r="W3209" t="str">
        <v>Action</v>
      </c>
      <c r="X3209" t="str">
        <v>English</v>
      </c>
      <c r="Y3209" t="str">
        <v>USA</v>
      </c>
      <c r="Z3209" t="str">
        <v>R</v>
      </c>
      <c r="AA3209" t="str">
        <v>Meat Loaf</v>
      </c>
      <c r="AB3209" t="str">
        <v>Uwe Boll</v>
      </c>
      <c r="AC3209">
        <v>783</v>
      </c>
      <c r="AD3209">
        <v>2930</v>
      </c>
      <c r="AE3209">
        <v>892</v>
      </c>
      <c r="AF3209">
        <v>937</v>
      </c>
      <c r="AG3209">
        <v>2.9</v>
      </c>
      <c r="AH3209">
        <v>143</v>
      </c>
      <c r="AI3209">
        <v>92</v>
      </c>
      <c r="AJ3209">
        <v>1550000</v>
      </c>
    </row>
    <row r="3210" spans="1:36" x14ac:dyDescent="0.25">
      <c r="A3210" t="str">
        <v>Fun Size</v>
      </c>
      <c r="B3210">
        <v>41206</v>
      </c>
      <c r="C3210">
        <v>2012</v>
      </c>
      <c r="D3210" t="str">
        <v>2010s</v>
      </c>
      <c r="E3210" t="str">
        <v>Color</v>
      </c>
      <c r="F3210" t="str">
        <v>Adventure</v>
      </c>
      <c r="G3210" t="str">
        <v>English</v>
      </c>
      <c r="H3210" t="str">
        <v>USA</v>
      </c>
      <c r="I3210" t="str">
        <v>PG-13</v>
      </c>
      <c r="J3210" t="str">
        <v>Thomas McDonell</v>
      </c>
      <c r="K3210" t="str">
        <v>Josh Schwartz</v>
      </c>
      <c r="L3210">
        <v>962</v>
      </c>
      <c r="M3210">
        <v>3715</v>
      </c>
      <c r="N3210">
        <v>90</v>
      </c>
      <c r="O3210">
        <v>0</v>
      </c>
      <c r="P3210">
        <v>5.4</v>
      </c>
      <c r="R3210" t="str">
        <v>Trust the Man</v>
      </c>
      <c r="S3210">
        <v>38534</v>
      </c>
      <c r="T3210">
        <v>2005</v>
      </c>
      <c r="U3210" t="str">
        <v>2000s</v>
      </c>
      <c r="V3210" t="str">
        <v>Color</v>
      </c>
      <c r="W3210" t="str">
        <v>Comedy</v>
      </c>
      <c r="X3210" t="str">
        <v>English</v>
      </c>
      <c r="Y3210" t="str">
        <v>USA</v>
      </c>
      <c r="Z3210" t="str">
        <v>R</v>
      </c>
      <c r="AA3210" t="str">
        <v>Billy Crudup</v>
      </c>
      <c r="AB3210" t="str">
        <v>Bart Freundlich</v>
      </c>
      <c r="AC3210">
        <v>745</v>
      </c>
      <c r="AD3210">
        <v>1721</v>
      </c>
      <c r="AE3210">
        <v>38</v>
      </c>
      <c r="AF3210">
        <v>215</v>
      </c>
      <c r="AG3210">
        <v>5.7</v>
      </c>
      <c r="AH3210">
        <v>100</v>
      </c>
      <c r="AI3210">
        <v>103</v>
      </c>
      <c r="AJ3210">
        <v>1530535</v>
      </c>
    </row>
    <row r="3211" spans="1:36" x14ac:dyDescent="0.25">
      <c r="A3211" t="str">
        <v>Big Fat Liar</v>
      </c>
      <c r="B3211">
        <v>37372</v>
      </c>
      <c r="C3211">
        <v>2002</v>
      </c>
      <c r="D3211" t="str">
        <v>2000s</v>
      </c>
      <c r="E3211" t="str">
        <v>Color</v>
      </c>
      <c r="F3211" t="str">
        <v>Adventure</v>
      </c>
      <c r="G3211" t="str">
        <v>English</v>
      </c>
      <c r="H3211" t="str">
        <v>USA</v>
      </c>
      <c r="I3211" t="str">
        <v>PG</v>
      </c>
      <c r="J3211" t="str">
        <v>Frankie Muniz</v>
      </c>
      <c r="K3211" t="str">
        <v>Shawn Levy</v>
      </c>
      <c r="L3211">
        <v>934</v>
      </c>
      <c r="M3211">
        <v>3707</v>
      </c>
      <c r="N3211">
        <v>189</v>
      </c>
      <c r="O3211">
        <v>896</v>
      </c>
      <c r="P3211">
        <v>5.4</v>
      </c>
      <c r="R3211" t="str">
        <v>Murderball</v>
      </c>
      <c r="S3211">
        <v>38552</v>
      </c>
      <c r="T3211">
        <v>2005</v>
      </c>
      <c r="U3211" t="str">
        <v>2000s</v>
      </c>
      <c r="V3211" t="str">
        <v>Color</v>
      </c>
      <c r="W3211" t="str">
        <v>Documentary</v>
      </c>
      <c r="X3211" t="str">
        <v>English</v>
      </c>
      <c r="Y3211" t="str">
        <v>USA</v>
      </c>
      <c r="Z3211" t="str">
        <v>R</v>
      </c>
      <c r="AA3211" t="str">
        <v>Mark Zupan</v>
      </c>
      <c r="AB3211" t="str">
        <v>Henry Alex Rubin</v>
      </c>
      <c r="AC3211">
        <v>15</v>
      </c>
      <c r="AD3211">
        <v>15</v>
      </c>
      <c r="AE3211">
        <v>30</v>
      </c>
      <c r="AF3211">
        <v>0</v>
      </c>
      <c r="AG3211">
        <v>7.8</v>
      </c>
      <c r="AH3211">
        <v>110</v>
      </c>
      <c r="AI3211">
        <v>88</v>
      </c>
      <c r="AJ3211">
        <v>1523883</v>
      </c>
    </row>
    <row r="3212" spans="1:36" x14ac:dyDescent="0.25">
      <c r="A3212" t="str">
        <v>Mars Needs Moms</v>
      </c>
      <c r="B3212">
        <v>40709</v>
      </c>
      <c r="C3212">
        <v>2011</v>
      </c>
      <c r="D3212" t="str">
        <v>2010s</v>
      </c>
      <c r="E3212" t="str">
        <v>Color</v>
      </c>
      <c r="F3212" t="str">
        <v>Action</v>
      </c>
      <c r="G3212" t="str">
        <v>English</v>
      </c>
      <c r="H3212" t="str">
        <v>USA</v>
      </c>
      <c r="I3212" t="str">
        <v>PG</v>
      </c>
      <c r="J3212" t="str">
        <v>Elisabeth Harnois</v>
      </c>
      <c r="K3212" t="str">
        <v>Simon Wells</v>
      </c>
      <c r="L3212">
        <v>921</v>
      </c>
      <c r="M3212">
        <v>2652</v>
      </c>
      <c r="N3212">
        <v>25</v>
      </c>
      <c r="O3212">
        <v>0</v>
      </c>
      <c r="P3212">
        <v>5.4</v>
      </c>
      <c r="R3212" t="str">
        <v>Oscar and Lucinda</v>
      </c>
      <c r="S3212">
        <v>35479</v>
      </c>
      <c r="T3212">
        <v>1997</v>
      </c>
      <c r="U3212" t="str">
        <v>1990s</v>
      </c>
      <c r="V3212" t="str">
        <v>Color</v>
      </c>
      <c r="W3212" t="str">
        <v>Drama</v>
      </c>
      <c r="X3212" t="str">
        <v>English</v>
      </c>
      <c r="Y3212" t="str">
        <v>USA</v>
      </c>
      <c r="Z3212" t="str">
        <v>R</v>
      </c>
      <c r="AA3212" t="str">
        <v>Tom Wilkinson</v>
      </c>
      <c r="AB3212" t="str">
        <v>Gillian Armstrong</v>
      </c>
      <c r="AC3212">
        <v>1000</v>
      </c>
      <c r="AD3212">
        <v>2004</v>
      </c>
      <c r="AE3212">
        <v>44</v>
      </c>
      <c r="AF3212">
        <v>329</v>
      </c>
      <c r="AG3212">
        <v>6.7</v>
      </c>
      <c r="AH3212">
        <v>28</v>
      </c>
      <c r="AI3212">
        <v>132</v>
      </c>
      <c r="AJ3212">
        <v>1508689</v>
      </c>
    </row>
    <row r="3213" spans="1:36" x14ac:dyDescent="0.25">
      <c r="A3213" t="str">
        <v>Batman Forever</v>
      </c>
      <c r="B3213">
        <v>34782</v>
      </c>
      <c r="C3213">
        <v>1995</v>
      </c>
      <c r="D3213" t="str">
        <v>1990s</v>
      </c>
      <c r="E3213" t="str">
        <v>Color</v>
      </c>
      <c r="F3213" t="str">
        <v>Action</v>
      </c>
      <c r="G3213" t="str">
        <v>English</v>
      </c>
      <c r="H3213" t="str">
        <v>USA</v>
      </c>
      <c r="I3213" t="str">
        <v>PG-13</v>
      </c>
      <c r="J3213" t="str">
        <v>Michael Gough</v>
      </c>
      <c r="K3213" t="str">
        <v>Joel Schumacher</v>
      </c>
      <c r="L3213">
        <v>920</v>
      </c>
      <c r="M3213">
        <v>2880</v>
      </c>
      <c r="N3213">
        <v>541</v>
      </c>
      <c r="O3213">
        <v>0</v>
      </c>
      <c r="P3213">
        <v>5.4</v>
      </c>
      <c r="R3213" t="str">
        <v>Married Life</v>
      </c>
      <c r="S3213">
        <v>39412</v>
      </c>
      <c r="T3213">
        <v>2007</v>
      </c>
      <c r="U3213" t="str">
        <v>2000s</v>
      </c>
      <c r="V3213" t="str">
        <v>Color</v>
      </c>
      <c r="W3213" t="str">
        <v>Crime</v>
      </c>
      <c r="X3213" t="str">
        <v>English</v>
      </c>
      <c r="Y3213" t="str">
        <v>USA</v>
      </c>
      <c r="Z3213" t="str">
        <v>PG-13</v>
      </c>
      <c r="AA3213" t="str">
        <v>David Richmond-Peck</v>
      </c>
      <c r="AB3213" t="str">
        <v>Ira Sachs</v>
      </c>
      <c r="AC3213">
        <v>60</v>
      </c>
      <c r="AD3213">
        <v>141</v>
      </c>
      <c r="AE3213">
        <v>60</v>
      </c>
      <c r="AF3213">
        <v>314</v>
      </c>
      <c r="AG3213">
        <v>6.3</v>
      </c>
      <c r="AH3213">
        <v>121</v>
      </c>
      <c r="AI3213">
        <v>91</v>
      </c>
      <c r="AJ3213">
        <v>1506998</v>
      </c>
    </row>
    <row r="3214" spans="1:36" x14ac:dyDescent="0.25">
      <c r="A3214" t="str">
        <v>Maximum Risk</v>
      </c>
      <c r="B3214">
        <v>35195</v>
      </c>
      <c r="C3214">
        <v>1996</v>
      </c>
      <c r="D3214" t="str">
        <v>1990s</v>
      </c>
      <c r="E3214" t="str">
        <v>Color</v>
      </c>
      <c r="F3214" t="str">
        <v>Action</v>
      </c>
      <c r="G3214" t="str">
        <v>English</v>
      </c>
      <c r="H3214" t="str">
        <v>USA</v>
      </c>
      <c r="I3214" t="str">
        <v>R</v>
      </c>
      <c r="J3214" t="str">
        <v>Natasha Henstridge</v>
      </c>
      <c r="K3214" t="str">
        <v>Ringo Lam</v>
      </c>
      <c r="L3214">
        <v>900</v>
      </c>
      <c r="M3214">
        <v>1634</v>
      </c>
      <c r="N3214">
        <v>17</v>
      </c>
      <c r="O3214">
        <v>503</v>
      </c>
      <c r="P3214">
        <v>5.4</v>
      </c>
      <c r="R3214" t="str">
        <v>Heaven's Gate</v>
      </c>
      <c r="S3214">
        <v>29261</v>
      </c>
      <c r="T3214">
        <v>1980</v>
      </c>
      <c r="U3214" t="str">
        <v>1980s</v>
      </c>
      <c r="V3214" t="str">
        <v>Color</v>
      </c>
      <c r="W3214" t="str">
        <v>Adventure</v>
      </c>
      <c r="X3214" t="str">
        <v>English</v>
      </c>
      <c r="Y3214" t="str">
        <v>USA</v>
      </c>
      <c r="Z3214" t="str">
        <v>R</v>
      </c>
      <c r="AA3214" t="str">
        <v>Jeff Bridges</v>
      </c>
      <c r="AB3214" t="str">
        <v>Michael Cimino</v>
      </c>
      <c r="AC3214">
        <v>12000</v>
      </c>
      <c r="AD3214">
        <v>14255</v>
      </c>
      <c r="AE3214">
        <v>517</v>
      </c>
      <c r="AF3214">
        <v>1000</v>
      </c>
      <c r="AG3214">
        <v>6.8</v>
      </c>
      <c r="AH3214">
        <v>102</v>
      </c>
      <c r="AI3214">
        <v>325</v>
      </c>
      <c r="AJ3214">
        <v>1500000</v>
      </c>
    </row>
    <row r="3215" spans="1:36" x14ac:dyDescent="0.25">
      <c r="A3215" t="str">
        <v>The Core</v>
      </c>
      <c r="B3215">
        <v>37765</v>
      </c>
      <c r="C3215">
        <v>2003</v>
      </c>
      <c r="D3215" t="str">
        <v>2000s</v>
      </c>
      <c r="E3215" t="str">
        <v>Color</v>
      </c>
      <c r="F3215" t="str">
        <v>Action</v>
      </c>
      <c r="G3215" t="str">
        <v>English</v>
      </c>
      <c r="H3215" t="str">
        <v>USA</v>
      </c>
      <c r="I3215" t="str">
        <v>PG-13</v>
      </c>
      <c r="J3215" t="str">
        <v>Glenn Morshower</v>
      </c>
      <c r="K3215" t="str">
        <v>Jon Amiel</v>
      </c>
      <c r="L3215">
        <v>894</v>
      </c>
      <c r="M3215">
        <v>1439</v>
      </c>
      <c r="N3215">
        <v>36</v>
      </c>
      <c r="O3215">
        <v>0</v>
      </c>
      <c r="P3215">
        <v>5.4</v>
      </c>
      <c r="R3215" t="str">
        <v>Night Watch</v>
      </c>
      <c r="S3215">
        <v>38085</v>
      </c>
      <c r="T3215">
        <v>2004</v>
      </c>
      <c r="U3215" t="str">
        <v>2000s</v>
      </c>
      <c r="V3215" t="str">
        <v>Color</v>
      </c>
      <c r="W3215" t="str">
        <v>Fantasy</v>
      </c>
      <c r="X3215" t="str">
        <v>Russian</v>
      </c>
      <c r="Y3215" t="str">
        <v>Russia</v>
      </c>
      <c r="Z3215" t="str">
        <v>R</v>
      </c>
      <c r="AA3215" t="str">
        <v>Konstantin Khabenskiy</v>
      </c>
      <c r="AB3215" t="str">
        <v>Timur Bekmambetov</v>
      </c>
      <c r="AC3215">
        <v>114</v>
      </c>
      <c r="AD3215">
        <v>206</v>
      </c>
      <c r="AE3215">
        <v>335</v>
      </c>
      <c r="AF3215">
        <v>0</v>
      </c>
      <c r="AG3215">
        <v>6.5</v>
      </c>
      <c r="AH3215">
        <v>232</v>
      </c>
      <c r="AI3215">
        <v>104</v>
      </c>
      <c r="AJ3215">
        <v>1487477</v>
      </c>
    </row>
    <row r="3216" spans="1:36" x14ac:dyDescent="0.25">
      <c r="A3216" t="str">
        <v>Stuart Little 2</v>
      </c>
      <c r="B3216">
        <v>37264</v>
      </c>
      <c r="C3216">
        <v>2002</v>
      </c>
      <c r="D3216" t="str">
        <v>2000s</v>
      </c>
      <c r="E3216" t="str">
        <v>Color</v>
      </c>
      <c r="F3216" t="str">
        <v>Adventure</v>
      </c>
      <c r="G3216" t="str">
        <v>English</v>
      </c>
      <c r="H3216" t="str">
        <v>USA</v>
      </c>
      <c r="I3216" t="str">
        <v>PG</v>
      </c>
      <c r="J3216" t="str">
        <v>Nathan Lane</v>
      </c>
      <c r="K3216" t="str">
        <v>Rob Minkoff</v>
      </c>
      <c r="L3216">
        <v>886</v>
      </c>
      <c r="M3216">
        <v>2682</v>
      </c>
      <c r="N3216">
        <v>50</v>
      </c>
      <c r="O3216">
        <v>459</v>
      </c>
      <c r="P3216">
        <v>5.4</v>
      </c>
      <c r="R3216" t="str">
        <v>The Diary of a Teenage Girl</v>
      </c>
      <c r="S3216">
        <v>42011</v>
      </c>
      <c r="T3216">
        <v>2015</v>
      </c>
      <c r="U3216" t="str">
        <v>2010s</v>
      </c>
      <c r="V3216" t="str">
        <v>Color</v>
      </c>
      <c r="W3216" t="str">
        <v>Drama</v>
      </c>
      <c r="X3216" t="str">
        <v>English</v>
      </c>
      <c r="Y3216" t="str">
        <v>USA</v>
      </c>
      <c r="Z3216" t="str">
        <v>R</v>
      </c>
      <c r="AA3216" t="str">
        <v>Alexander SkarsgÃ¥rd</v>
      </c>
      <c r="AB3216" t="str">
        <v>Marielle Heller</v>
      </c>
      <c r="AC3216">
        <v>10000</v>
      </c>
      <c r="AD3216">
        <v>11184</v>
      </c>
      <c r="AE3216">
        <v>22</v>
      </c>
      <c r="AF3216">
        <v>0</v>
      </c>
      <c r="AG3216">
        <v>6.9</v>
      </c>
      <c r="AH3216">
        <v>168</v>
      </c>
      <c r="AI3216">
        <v>102</v>
      </c>
      <c r="AJ3216">
        <v>1477002</v>
      </c>
    </row>
    <row r="3217" spans="1:36" x14ac:dyDescent="0.25">
      <c r="A3217" t="str">
        <v>Head Over Heels</v>
      </c>
      <c r="B3217">
        <v>37019</v>
      </c>
      <c r="C3217">
        <v>2001</v>
      </c>
      <c r="D3217" t="str">
        <v>2000s</v>
      </c>
      <c r="E3217" t="str">
        <v>Color</v>
      </c>
      <c r="F3217" t="str">
        <v>Comedy</v>
      </c>
      <c r="G3217" t="str">
        <v>English</v>
      </c>
      <c r="H3217" t="str">
        <v>USA</v>
      </c>
      <c r="I3217" t="str">
        <v>PG-13</v>
      </c>
      <c r="J3217" t="str">
        <v>Monica Potter</v>
      </c>
      <c r="K3217" t="str">
        <v>Mark Waters</v>
      </c>
      <c r="L3217">
        <v>878</v>
      </c>
      <c r="M3217">
        <v>2165</v>
      </c>
      <c r="N3217">
        <v>70</v>
      </c>
      <c r="O3217">
        <v>613</v>
      </c>
      <c r="P3217">
        <v>5.4</v>
      </c>
      <c r="R3217" t="str">
        <v>The Joneses</v>
      </c>
      <c r="S3217">
        <v>40142</v>
      </c>
      <c r="T3217">
        <v>2009</v>
      </c>
      <c r="U3217" t="str">
        <v>2000s</v>
      </c>
      <c r="V3217" t="str">
        <v>Color</v>
      </c>
      <c r="W3217" t="str">
        <v>Comedy</v>
      </c>
      <c r="X3217" t="str">
        <v>English</v>
      </c>
      <c r="Y3217" t="str">
        <v>USA</v>
      </c>
      <c r="Z3217" t="str">
        <v>R</v>
      </c>
      <c r="AA3217" t="str">
        <v>Demi Moore</v>
      </c>
      <c r="AB3217" t="str">
        <v>Derrick Borte</v>
      </c>
      <c r="AC3217">
        <v>2000</v>
      </c>
      <c r="AD3217">
        <v>4607</v>
      </c>
      <c r="AE3217">
        <v>17</v>
      </c>
      <c r="AF3217">
        <v>0</v>
      </c>
      <c r="AG3217">
        <v>6.5</v>
      </c>
      <c r="AH3217">
        <v>144</v>
      </c>
      <c r="AI3217">
        <v>96</v>
      </c>
      <c r="AJ3217">
        <v>1474508</v>
      </c>
    </row>
    <row r="3218" spans="1:36" x14ac:dyDescent="0.25">
      <c r="A3218" t="str">
        <v>Jingle All the Way</v>
      </c>
      <c r="B3218">
        <v>35203</v>
      </c>
      <c r="C3218">
        <v>1996</v>
      </c>
      <c r="D3218" t="str">
        <v>1990s</v>
      </c>
      <c r="E3218" t="str">
        <v>Color</v>
      </c>
      <c r="F3218" t="str">
        <v>Comedy</v>
      </c>
      <c r="G3218" t="str">
        <v>English</v>
      </c>
      <c r="H3218" t="str">
        <v>USA</v>
      </c>
      <c r="I3218" t="str">
        <v>PG</v>
      </c>
      <c r="J3218" t="str">
        <v>Jim Belushi</v>
      </c>
      <c r="K3218" t="str">
        <v>Brian Levant</v>
      </c>
      <c r="L3218">
        <v>854</v>
      </c>
      <c r="M3218">
        <v>4530</v>
      </c>
      <c r="N3218">
        <v>32</v>
      </c>
      <c r="O3218">
        <v>0</v>
      </c>
      <c r="P3218">
        <v>5.4</v>
      </c>
      <c r="R3218" t="str">
        <v>No End in Sight</v>
      </c>
      <c r="S3218">
        <v>39248</v>
      </c>
      <c r="T3218">
        <v>2007</v>
      </c>
      <c r="U3218" t="str">
        <v>2000s</v>
      </c>
      <c r="V3218" t="str">
        <v>Color</v>
      </c>
      <c r="W3218" t="str">
        <v>Documentary</v>
      </c>
      <c r="X3218" t="str">
        <v>English</v>
      </c>
      <c r="Y3218" t="str">
        <v>USA</v>
      </c>
      <c r="Z3218" t="str">
        <v>Not Rated</v>
      </c>
      <c r="AA3218" t="str">
        <v>Campbell Scott</v>
      </c>
      <c r="AB3218" t="str">
        <v>Charles Ferguson</v>
      </c>
      <c r="AC3218">
        <v>393</v>
      </c>
      <c r="AD3218">
        <v>446</v>
      </c>
      <c r="AE3218">
        <v>117</v>
      </c>
      <c r="AF3218">
        <v>0</v>
      </c>
      <c r="AG3218">
        <v>8.3000000000000007</v>
      </c>
      <c r="AH3218">
        <v>79</v>
      </c>
      <c r="AI3218">
        <v>102</v>
      </c>
      <c r="AJ3218">
        <v>1430185</v>
      </c>
    </row>
    <row r="3219" spans="1:36" x14ac:dyDescent="0.25">
      <c r="A3219" t="str">
        <v>Under Siege 2: Dark Territory</v>
      </c>
      <c r="B3219">
        <v>34745</v>
      </c>
      <c r="C3219">
        <v>1995</v>
      </c>
      <c r="D3219" t="str">
        <v>1990s</v>
      </c>
      <c r="E3219" t="str">
        <v>Color</v>
      </c>
      <c r="F3219" t="str">
        <v>Action</v>
      </c>
      <c r="G3219" t="str">
        <v>English</v>
      </c>
      <c r="H3219" t="str">
        <v>USA</v>
      </c>
      <c r="I3219" t="str">
        <v>R</v>
      </c>
      <c r="J3219" t="str">
        <v>Peter Greene</v>
      </c>
      <c r="K3219" t="str">
        <v>Geoff Murphy</v>
      </c>
      <c r="L3219">
        <v>789</v>
      </c>
      <c r="M3219">
        <v>2318</v>
      </c>
      <c r="N3219">
        <v>14</v>
      </c>
      <c r="O3219">
        <v>1000</v>
      </c>
      <c r="P3219">
        <v>5.4</v>
      </c>
      <c r="R3219" t="str">
        <v>Northfork</v>
      </c>
      <c r="S3219">
        <v>37737</v>
      </c>
      <c r="T3219">
        <v>2003</v>
      </c>
      <c r="U3219" t="str">
        <v>2000s</v>
      </c>
      <c r="V3219" t="str">
        <v>Color</v>
      </c>
      <c r="W3219" t="str">
        <v>Drama</v>
      </c>
      <c r="X3219" t="str">
        <v>English</v>
      </c>
      <c r="Y3219" t="str">
        <v>USA</v>
      </c>
      <c r="Z3219" t="str">
        <v>PG-13</v>
      </c>
      <c r="AA3219" t="str">
        <v>Peter Coyote</v>
      </c>
      <c r="AB3219" t="str">
        <v>Michael Polish</v>
      </c>
      <c r="AC3219">
        <v>548</v>
      </c>
      <c r="AD3219">
        <v>2389</v>
      </c>
      <c r="AE3219">
        <v>35</v>
      </c>
      <c r="AF3219">
        <v>298</v>
      </c>
      <c r="AG3219">
        <v>6.4</v>
      </c>
      <c r="AH3219">
        <v>60</v>
      </c>
      <c r="AI3219">
        <v>103</v>
      </c>
      <c r="AJ3219">
        <v>1420578</v>
      </c>
    </row>
    <row r="3220" spans="1:36" x14ac:dyDescent="0.25">
      <c r="A3220" t="str">
        <v>The Man with the Iron Fists</v>
      </c>
      <c r="B3220">
        <v>41098</v>
      </c>
      <c r="C3220">
        <v>2012</v>
      </c>
      <c r="D3220" t="str">
        <v>2010s</v>
      </c>
      <c r="E3220" t="str">
        <v>Color</v>
      </c>
      <c r="F3220" t="str">
        <v>Action</v>
      </c>
      <c r="G3220" t="str">
        <v>English</v>
      </c>
      <c r="H3220" t="str">
        <v>USA</v>
      </c>
      <c r="I3220" t="str">
        <v>R</v>
      </c>
      <c r="J3220" t="str">
        <v>Rick Yune</v>
      </c>
      <c r="K3220" t="str">
        <v>RZA</v>
      </c>
      <c r="L3220">
        <v>746</v>
      </c>
      <c r="M3220">
        <v>2377</v>
      </c>
      <c r="N3220">
        <v>561</v>
      </c>
      <c r="O3220">
        <v>29000</v>
      </c>
      <c r="P3220">
        <v>5.4</v>
      </c>
      <c r="R3220" t="str">
        <v>From a Whisper to a Scream</v>
      </c>
      <c r="S3220">
        <v>31882</v>
      </c>
      <c r="T3220">
        <v>1987</v>
      </c>
      <c r="U3220" t="str">
        <v>1980s</v>
      </c>
      <c r="V3220" t="str">
        <v>Color</v>
      </c>
      <c r="W3220" t="str">
        <v>Action</v>
      </c>
      <c r="X3220" t="str">
        <v>English</v>
      </c>
      <c r="Y3220" t="str">
        <v>USA</v>
      </c>
      <c r="Z3220" t="str">
        <v>R</v>
      </c>
      <c r="AA3220" t="str">
        <v>Terry Kiser</v>
      </c>
      <c r="AB3220" t="str">
        <v>Jeff Burr</v>
      </c>
      <c r="AC3220">
        <v>448</v>
      </c>
      <c r="AD3220">
        <v>1329</v>
      </c>
      <c r="AE3220">
        <v>155</v>
      </c>
      <c r="AF3220">
        <v>241</v>
      </c>
      <c r="AG3220">
        <v>5.9</v>
      </c>
      <c r="AH3220">
        <v>57</v>
      </c>
      <c r="AI3220">
        <v>92</v>
      </c>
      <c r="AJ3220">
        <v>1400000</v>
      </c>
    </row>
    <row r="3221" spans="1:36" x14ac:dyDescent="0.25">
      <c r="A3221" t="str">
        <v>Boomerang</v>
      </c>
      <c r="B3221">
        <v>33952</v>
      </c>
      <c r="C3221">
        <v>1992</v>
      </c>
      <c r="D3221" t="str">
        <v>1990s</v>
      </c>
      <c r="E3221" t="str">
        <v>Color</v>
      </c>
      <c r="F3221" t="str">
        <v>Comedy</v>
      </c>
      <c r="G3221" t="str">
        <v>English</v>
      </c>
      <c r="H3221" t="str">
        <v>USA</v>
      </c>
      <c r="I3221" t="str">
        <v>R</v>
      </c>
      <c r="J3221" t="str">
        <v>John Witherspoon</v>
      </c>
      <c r="K3221" t="str">
        <v>Reginald Hudlin</v>
      </c>
      <c r="L3221">
        <v>723</v>
      </c>
      <c r="M3221">
        <v>3841</v>
      </c>
      <c r="N3221">
        <v>71</v>
      </c>
      <c r="O3221">
        <v>0</v>
      </c>
      <c r="P3221">
        <v>5.4</v>
      </c>
      <c r="R3221" t="str">
        <v>The Devil's Double</v>
      </c>
      <c r="S3221">
        <v>40597</v>
      </c>
      <c r="T3221">
        <v>2011</v>
      </c>
      <c r="U3221" t="str">
        <v>2010s</v>
      </c>
      <c r="V3221" t="str">
        <v>Color</v>
      </c>
      <c r="W3221" t="str">
        <v>Biography</v>
      </c>
      <c r="X3221" t="str">
        <v>English</v>
      </c>
      <c r="Y3221" t="str">
        <v>Belgium</v>
      </c>
      <c r="Z3221" t="str">
        <v>R</v>
      </c>
      <c r="AA3221" t="str">
        <v>Mem Ferda</v>
      </c>
      <c r="AB3221" t="str">
        <v>Lee Tamahori</v>
      </c>
      <c r="AC3221">
        <v>31000</v>
      </c>
      <c r="AD3221">
        <v>35561</v>
      </c>
      <c r="AE3221">
        <v>93</v>
      </c>
      <c r="AF3221">
        <v>14000</v>
      </c>
      <c r="AG3221">
        <v>7.1</v>
      </c>
      <c r="AH3221">
        <v>167</v>
      </c>
      <c r="AI3221">
        <v>109</v>
      </c>
      <c r="AJ3221">
        <v>1357042</v>
      </c>
    </row>
    <row r="3222" spans="1:36" x14ac:dyDescent="0.25">
      <c r="A3222" t="str">
        <v>Under the Rainbow</v>
      </c>
      <c r="B3222">
        <v>29776</v>
      </c>
      <c r="C3222">
        <v>1981</v>
      </c>
      <c r="D3222" t="str">
        <v>1980s</v>
      </c>
      <c r="E3222" t="str">
        <v>Color</v>
      </c>
      <c r="F3222" t="str">
        <v>Comedy</v>
      </c>
      <c r="G3222" t="str">
        <v>English</v>
      </c>
      <c r="H3222" t="str">
        <v>USA</v>
      </c>
      <c r="I3222" t="str">
        <v>PG</v>
      </c>
      <c r="J3222" t="str">
        <v>Mako</v>
      </c>
      <c r="K3222" t="str">
        <v>Steve Rash</v>
      </c>
      <c r="L3222">
        <v>691</v>
      </c>
      <c r="M3222">
        <v>1761</v>
      </c>
      <c r="N3222">
        <v>15</v>
      </c>
      <c r="O3222">
        <v>501</v>
      </c>
      <c r="P3222">
        <v>5.4</v>
      </c>
      <c r="R3222" t="str">
        <v>Snow Flower and the Secret Fan</v>
      </c>
      <c r="S3222">
        <v>40553</v>
      </c>
      <c r="T3222">
        <v>2011</v>
      </c>
      <c r="U3222" t="str">
        <v>2010s</v>
      </c>
      <c r="V3222" t="str">
        <v>Color</v>
      </c>
      <c r="W3222" t="str">
        <v>Drama</v>
      </c>
      <c r="X3222" t="str">
        <v>English</v>
      </c>
      <c r="Y3222" t="str">
        <v>China</v>
      </c>
      <c r="Z3222" t="str">
        <v>PG-13</v>
      </c>
      <c r="AA3222" t="str">
        <v>Bingbing Li</v>
      </c>
      <c r="AB3222" t="str">
        <v>Wayne Wang</v>
      </c>
      <c r="AC3222">
        <v>974</v>
      </c>
      <c r="AD3222">
        <v>2430</v>
      </c>
      <c r="AE3222">
        <v>61</v>
      </c>
      <c r="AF3222">
        <v>0</v>
      </c>
      <c r="AG3222">
        <v>6.1</v>
      </c>
      <c r="AH3222">
        <v>56</v>
      </c>
      <c r="AI3222">
        <v>104</v>
      </c>
      <c r="AJ3222">
        <v>1346503</v>
      </c>
    </row>
    <row r="3223" spans="1:36" x14ac:dyDescent="0.25">
      <c r="A3223" t="str">
        <v>The Smurfs 2</v>
      </c>
      <c r="B3223">
        <v>41437</v>
      </c>
      <c r="C3223">
        <v>2013</v>
      </c>
      <c r="D3223" t="str">
        <v>2010s</v>
      </c>
      <c r="E3223" t="str">
        <v>Color</v>
      </c>
      <c r="F3223" t="str">
        <v>Adventure</v>
      </c>
      <c r="G3223" t="str">
        <v>English</v>
      </c>
      <c r="H3223" t="str">
        <v>USA</v>
      </c>
      <c r="I3223" t="str">
        <v>PG</v>
      </c>
      <c r="J3223" t="str">
        <v>Jacob Tremblay</v>
      </c>
      <c r="K3223" t="str">
        <v>Raja Gosnell</v>
      </c>
      <c r="L3223">
        <v>681</v>
      </c>
      <c r="M3223">
        <v>914</v>
      </c>
      <c r="N3223">
        <v>67</v>
      </c>
      <c r="O3223">
        <v>0</v>
      </c>
      <c r="P3223">
        <v>5.4</v>
      </c>
      <c r="R3223" t="str">
        <v>The Little Prince</v>
      </c>
      <c r="S3223">
        <v>42173</v>
      </c>
      <c r="T3223">
        <v>2015</v>
      </c>
      <c r="U3223" t="str">
        <v>2010s</v>
      </c>
      <c r="V3223" t="str">
        <v>Color</v>
      </c>
      <c r="W3223" t="str">
        <v>Adventure</v>
      </c>
      <c r="X3223" t="str">
        <v>English</v>
      </c>
      <c r="Y3223" t="str">
        <v>France</v>
      </c>
      <c r="Z3223" t="str">
        <v>PG</v>
      </c>
      <c r="AA3223" t="str">
        <v>Jeff Bridges</v>
      </c>
      <c r="AB3223" t="str">
        <v>Mark Osborne</v>
      </c>
      <c r="AC3223">
        <v>12000</v>
      </c>
      <c r="AD3223">
        <v>30230</v>
      </c>
      <c r="AE3223">
        <v>54</v>
      </c>
      <c r="AF3223">
        <v>31000</v>
      </c>
      <c r="AG3223">
        <v>7.8</v>
      </c>
      <c r="AH3223">
        <v>119</v>
      </c>
      <c r="AI3223">
        <v>108</v>
      </c>
      <c r="AJ3223">
        <v>1339152</v>
      </c>
    </row>
    <row r="3224" spans="1:36" x14ac:dyDescent="0.25">
      <c r="A3224" t="str">
        <v>The Guru</v>
      </c>
      <c r="B3224">
        <v>37386</v>
      </c>
      <c r="C3224">
        <v>2002</v>
      </c>
      <c r="D3224" t="str">
        <v>2000s</v>
      </c>
      <c r="E3224" t="str">
        <v>Color</v>
      </c>
      <c r="F3224" t="str">
        <v>Comedy</v>
      </c>
      <c r="G3224" t="str">
        <v>English</v>
      </c>
      <c r="H3224" t="str">
        <v>UK</v>
      </c>
      <c r="I3224" t="str">
        <v>R</v>
      </c>
      <c r="J3224" t="str">
        <v>Michael McKean</v>
      </c>
      <c r="K3224" t="str">
        <v>Daisy von Scherler Mayer</v>
      </c>
      <c r="L3224">
        <v>658</v>
      </c>
      <c r="M3224">
        <v>1559</v>
      </c>
      <c r="N3224">
        <v>18</v>
      </c>
      <c r="O3224">
        <v>550</v>
      </c>
      <c r="P3224">
        <v>5.4</v>
      </c>
      <c r="R3224" t="str">
        <v>Thumbsucker</v>
      </c>
      <c r="S3224">
        <v>38669</v>
      </c>
      <c r="T3224">
        <v>2005</v>
      </c>
      <c r="U3224" t="str">
        <v>2000s</v>
      </c>
      <c r="V3224" t="str">
        <v>Color</v>
      </c>
      <c r="W3224" t="str">
        <v>Comedy</v>
      </c>
      <c r="X3224" t="str">
        <v>English</v>
      </c>
      <c r="Y3224" t="str">
        <v>USA</v>
      </c>
      <c r="Z3224" t="str">
        <v>R</v>
      </c>
      <c r="AA3224" t="str">
        <v>Kelli Garner</v>
      </c>
      <c r="AB3224" t="str">
        <v>Mike Mills</v>
      </c>
      <c r="AC3224">
        <v>730</v>
      </c>
      <c r="AD3224">
        <v>1208</v>
      </c>
      <c r="AE3224">
        <v>101</v>
      </c>
      <c r="AF3224">
        <v>708</v>
      </c>
      <c r="AG3224">
        <v>6.6</v>
      </c>
      <c r="AH3224">
        <v>114</v>
      </c>
      <c r="AI3224">
        <v>96</v>
      </c>
      <c r="AJ3224">
        <v>1325073</v>
      </c>
    </row>
    <row r="3225" spans="1:36" x14ac:dyDescent="0.25">
      <c r="A3225" t="str">
        <v>The Green Inferno</v>
      </c>
      <c r="B3225">
        <v>41292</v>
      </c>
      <c r="C3225">
        <v>2013</v>
      </c>
      <c r="D3225" t="str">
        <v>2010s</v>
      </c>
      <c r="E3225" t="str">
        <v>Color</v>
      </c>
      <c r="F3225" t="str">
        <v>Adventure</v>
      </c>
      <c r="G3225" t="str">
        <v>English</v>
      </c>
      <c r="H3225" t="str">
        <v>USA</v>
      </c>
      <c r="I3225" t="str">
        <v>R</v>
      </c>
      <c r="J3225" t="str">
        <v>Daryl Sabara</v>
      </c>
      <c r="K3225" t="str">
        <v>Eli Roth</v>
      </c>
      <c r="L3225">
        <v>640</v>
      </c>
      <c r="M3225">
        <v>2082</v>
      </c>
      <c r="N3225">
        <v>0</v>
      </c>
      <c r="O3225">
        <v>12000</v>
      </c>
      <c r="P3225">
        <v>5.4</v>
      </c>
      <c r="R3225" t="str">
        <v>Another Earth</v>
      </c>
      <c r="S3225">
        <v>40776</v>
      </c>
      <c r="T3225">
        <v>2011</v>
      </c>
      <c r="U3225" t="str">
        <v>2010s</v>
      </c>
      <c r="V3225" t="str">
        <v>Color</v>
      </c>
      <c r="W3225" t="str">
        <v>Drama</v>
      </c>
      <c r="X3225" t="str">
        <v>English</v>
      </c>
      <c r="Y3225" t="str">
        <v>USA</v>
      </c>
      <c r="Z3225" t="str">
        <v>PG-13</v>
      </c>
      <c r="AA3225" t="str">
        <v>Robin Lord Taylor</v>
      </c>
      <c r="AB3225" t="str">
        <v>Mike Cahill</v>
      </c>
      <c r="AC3225">
        <v>574</v>
      </c>
      <c r="AD3225">
        <v>1303</v>
      </c>
      <c r="AE3225">
        <v>135</v>
      </c>
      <c r="AF3225">
        <v>21000</v>
      </c>
      <c r="AG3225">
        <v>7</v>
      </c>
      <c r="AH3225">
        <v>242</v>
      </c>
      <c r="AI3225">
        <v>92</v>
      </c>
      <c r="AJ3225">
        <v>1316074</v>
      </c>
    </row>
    <row r="3226" spans="1:36" x14ac:dyDescent="0.25">
      <c r="A3226" t="str">
        <v>Moms' Night Out</v>
      </c>
      <c r="B3226">
        <v>41951</v>
      </c>
      <c r="C3226">
        <v>2014</v>
      </c>
      <c r="D3226" t="str">
        <v>2010s</v>
      </c>
      <c r="E3226" t="str">
        <v>Color</v>
      </c>
      <c r="F3226" t="str">
        <v>Comedy</v>
      </c>
      <c r="G3226" t="str">
        <v>English</v>
      </c>
      <c r="H3226" t="str">
        <v>USA</v>
      </c>
      <c r="I3226" t="str">
        <v>PG</v>
      </c>
      <c r="J3226" t="str">
        <v>Alex Kendrick</v>
      </c>
      <c r="K3226" t="str">
        <v>Andrew Erwin</v>
      </c>
      <c r="L3226">
        <v>589</v>
      </c>
      <c r="M3226">
        <v>2705</v>
      </c>
      <c r="N3226">
        <v>10</v>
      </c>
      <c r="O3226">
        <v>0</v>
      </c>
      <c r="P3226">
        <v>5.4</v>
      </c>
      <c r="R3226" t="str">
        <v>Saints and Soldiers</v>
      </c>
      <c r="S3226">
        <v>37647</v>
      </c>
      <c r="T3226">
        <v>2003</v>
      </c>
      <c r="U3226" t="str">
        <v>2000s</v>
      </c>
      <c r="V3226" t="str">
        <v>Color</v>
      </c>
      <c r="W3226" t="str">
        <v>Action</v>
      </c>
      <c r="X3226" t="str">
        <v>English</v>
      </c>
      <c r="Y3226" t="str">
        <v>USA</v>
      </c>
      <c r="Z3226" t="str">
        <v>PG-13</v>
      </c>
      <c r="AA3226" t="str">
        <v>Corbin Allred</v>
      </c>
      <c r="AB3226" t="str">
        <v>Ryan Little</v>
      </c>
      <c r="AC3226">
        <v>214</v>
      </c>
      <c r="AD3226">
        <v>587</v>
      </c>
      <c r="AE3226">
        <v>38</v>
      </c>
      <c r="AF3226">
        <v>1000</v>
      </c>
      <c r="AG3226">
        <v>6.8</v>
      </c>
      <c r="AH3226">
        <v>33</v>
      </c>
      <c r="AI3226">
        <v>90</v>
      </c>
      <c r="AJ3226">
        <v>1310270</v>
      </c>
    </row>
    <row r="3227" spans="1:36" x14ac:dyDescent="0.25">
      <c r="A3227" t="str">
        <v>Darkness</v>
      </c>
      <c r="B3227">
        <v>37604</v>
      </c>
      <c r="C3227">
        <v>2002</v>
      </c>
      <c r="D3227" t="str">
        <v>2000s</v>
      </c>
      <c r="E3227" t="str">
        <v>Color</v>
      </c>
      <c r="F3227" t="str">
        <v>Horror</v>
      </c>
      <c r="G3227" t="str">
        <v>English</v>
      </c>
      <c r="H3227" t="str">
        <v>USA</v>
      </c>
      <c r="I3227" t="str">
        <v>PG-13</v>
      </c>
      <c r="J3227" t="str">
        <v>Lena Olin</v>
      </c>
      <c r="K3227" t="str">
        <v>Jaume BalaguerÃ³</v>
      </c>
      <c r="L3227">
        <v>541</v>
      </c>
      <c r="M3227">
        <v>1228</v>
      </c>
      <c r="N3227">
        <v>57</v>
      </c>
      <c r="O3227">
        <v>1000</v>
      </c>
      <c r="P3227">
        <v>5.4</v>
      </c>
      <c r="R3227" t="str">
        <v>Nicholas Nickleby</v>
      </c>
      <c r="S3227">
        <v>37305</v>
      </c>
      <c r="T3227">
        <v>2002</v>
      </c>
      <c r="U3227" t="str">
        <v>2000s</v>
      </c>
      <c r="V3227" t="str">
        <v>Color</v>
      </c>
      <c r="W3227" t="str">
        <v>Drama</v>
      </c>
      <c r="X3227" t="str">
        <v>English</v>
      </c>
      <c r="Y3227" t="str">
        <v>UK</v>
      </c>
      <c r="Z3227" t="str">
        <v>PG</v>
      </c>
      <c r="AA3227" t="str">
        <v>Charlie Hunnam</v>
      </c>
      <c r="AB3227" t="str">
        <v>Douglas McGrath</v>
      </c>
      <c r="AC3227">
        <v>16000</v>
      </c>
      <c r="AD3227">
        <v>29177</v>
      </c>
      <c r="AE3227">
        <v>41</v>
      </c>
      <c r="AF3227">
        <v>0</v>
      </c>
      <c r="AG3227">
        <v>7.2</v>
      </c>
      <c r="AH3227">
        <v>80</v>
      </c>
      <c r="AI3227">
        <v>132</v>
      </c>
      <c r="AJ3227">
        <v>1309849</v>
      </c>
    </row>
    <row r="3228" spans="1:36" x14ac:dyDescent="0.25">
      <c r="A3228" t="str">
        <v>The Lawnmower Man</v>
      </c>
      <c r="B3228">
        <v>33752</v>
      </c>
      <c r="C3228">
        <v>1992</v>
      </c>
      <c r="D3228" t="str">
        <v>1990s</v>
      </c>
      <c r="E3228" t="str">
        <v>Color</v>
      </c>
      <c r="F3228" t="str">
        <v>Horror</v>
      </c>
      <c r="G3228" t="str">
        <v>English</v>
      </c>
      <c r="H3228" t="str">
        <v>UK</v>
      </c>
      <c r="I3228" t="str">
        <v>R</v>
      </c>
      <c r="J3228" t="str">
        <v>Jeff Fahey</v>
      </c>
      <c r="K3228" t="str">
        <v>Brett Leonard</v>
      </c>
      <c r="L3228">
        <v>535</v>
      </c>
      <c r="M3228">
        <v>1109</v>
      </c>
      <c r="N3228">
        <v>32</v>
      </c>
      <c r="O3228">
        <v>0</v>
      </c>
      <c r="P3228">
        <v>5.4</v>
      </c>
      <c r="R3228" t="str">
        <v>The Good German</v>
      </c>
      <c r="S3228">
        <v>39053</v>
      </c>
      <c r="T3228">
        <v>2006</v>
      </c>
      <c r="U3228" t="str">
        <v>2000s</v>
      </c>
      <c r="V3228" t="str">
        <v>Black and White</v>
      </c>
      <c r="W3228" t="str">
        <v>Drama</v>
      </c>
      <c r="X3228" t="str">
        <v>English</v>
      </c>
      <c r="Y3228" t="str">
        <v>USA</v>
      </c>
      <c r="Z3228" t="str">
        <v>R</v>
      </c>
      <c r="AA3228" t="str">
        <v>Tony Curran</v>
      </c>
      <c r="AB3228" t="str">
        <v>Steven Soderbergh</v>
      </c>
      <c r="AC3228">
        <v>845</v>
      </c>
      <c r="AD3228">
        <v>2355</v>
      </c>
      <c r="AE3228">
        <v>0</v>
      </c>
      <c r="AF3228">
        <v>559</v>
      </c>
      <c r="AG3228">
        <v>6.1</v>
      </c>
      <c r="AH3228">
        <v>183</v>
      </c>
      <c r="AI3228">
        <v>105</v>
      </c>
      <c r="AJ3228">
        <v>1304837</v>
      </c>
    </row>
    <row r="3229" spans="1:36" x14ac:dyDescent="0.25">
      <c r="A3229" t="str">
        <v>Ta Ra Rum Pum</v>
      </c>
      <c r="B3229">
        <v>39137</v>
      </c>
      <c r="C3229">
        <v>2007</v>
      </c>
      <c r="D3229" t="str">
        <v>2000s</v>
      </c>
      <c r="E3229" t="str">
        <v>Color</v>
      </c>
      <c r="F3229" t="str">
        <v>Comedy</v>
      </c>
      <c r="G3229" t="str">
        <v>Hindi</v>
      </c>
      <c r="H3229" t="str">
        <v>USA</v>
      </c>
      <c r="I3229" t="str">
        <v>Not Rated</v>
      </c>
      <c r="J3229" t="str">
        <v>Saif Ali Khan</v>
      </c>
      <c r="K3229" t="str">
        <v>Siddharth Anand</v>
      </c>
      <c r="L3229">
        <v>532</v>
      </c>
      <c r="M3229">
        <v>902</v>
      </c>
      <c r="N3229">
        <v>5</v>
      </c>
      <c r="O3229">
        <v>108</v>
      </c>
      <c r="P3229">
        <v>5.4</v>
      </c>
      <c r="R3229" t="str">
        <v>Funny Games</v>
      </c>
      <c r="S3229">
        <v>39413</v>
      </c>
      <c r="T3229">
        <v>2007</v>
      </c>
      <c r="U3229" t="str">
        <v>2000s</v>
      </c>
      <c r="V3229" t="str">
        <v>Color</v>
      </c>
      <c r="W3229" t="str">
        <v>Crime</v>
      </c>
      <c r="X3229" t="str">
        <v>English</v>
      </c>
      <c r="Y3229" t="str">
        <v>USA</v>
      </c>
      <c r="Z3229" t="str">
        <v>R</v>
      </c>
      <c r="AA3229" t="str">
        <v>Naomi Watts</v>
      </c>
      <c r="AB3229" t="str">
        <v>Michael Haneke</v>
      </c>
      <c r="AC3229">
        <v>6000</v>
      </c>
      <c r="AD3229">
        <v>6748</v>
      </c>
      <c r="AE3229">
        <v>0</v>
      </c>
      <c r="AF3229">
        <v>0</v>
      </c>
      <c r="AG3229">
        <v>6.5</v>
      </c>
      <c r="AH3229">
        <v>250</v>
      </c>
      <c r="AI3229">
        <v>111</v>
      </c>
      <c r="AJ3229">
        <v>1294640</v>
      </c>
    </row>
    <row r="3230" spans="1:36" x14ac:dyDescent="0.25">
      <c r="A3230" t="str">
        <v>Sorority Boys</v>
      </c>
      <c r="B3230">
        <v>37483</v>
      </c>
      <c r="C3230">
        <v>2002</v>
      </c>
      <c r="D3230" t="str">
        <v>2000s</v>
      </c>
      <c r="E3230" t="str">
        <v>Color</v>
      </c>
      <c r="F3230" t="str">
        <v>Comedy</v>
      </c>
      <c r="G3230" t="str">
        <v>English</v>
      </c>
      <c r="H3230" t="str">
        <v>USA</v>
      </c>
      <c r="I3230" t="str">
        <v>R</v>
      </c>
      <c r="J3230" t="str">
        <v>Heather Matarazzo</v>
      </c>
      <c r="K3230" t="str">
        <v>Wallace Wolodarsky</v>
      </c>
      <c r="L3230">
        <v>529</v>
      </c>
      <c r="M3230">
        <v>2393</v>
      </c>
      <c r="N3230">
        <v>32</v>
      </c>
      <c r="O3230">
        <v>507</v>
      </c>
      <c r="P3230">
        <v>5.4</v>
      </c>
      <c r="R3230" t="str">
        <v>Kansas City</v>
      </c>
      <c r="S3230">
        <v>35229</v>
      </c>
      <c r="T3230">
        <v>1996</v>
      </c>
      <c r="U3230" t="str">
        <v>1990s</v>
      </c>
      <c r="V3230" t="str">
        <v>Color</v>
      </c>
      <c r="W3230" t="str">
        <v>Crime</v>
      </c>
      <c r="X3230" t="str">
        <v>English</v>
      </c>
      <c r="Y3230" t="str">
        <v>France</v>
      </c>
      <c r="Z3230" t="str">
        <v>R</v>
      </c>
      <c r="AA3230" t="str">
        <v>Steve Buscemi</v>
      </c>
      <c r="AB3230" t="str">
        <v>Robert Altman</v>
      </c>
      <c r="AC3230">
        <v>12000</v>
      </c>
      <c r="AD3230">
        <v>14579</v>
      </c>
      <c r="AE3230">
        <v>500</v>
      </c>
      <c r="AF3230">
        <v>228</v>
      </c>
      <c r="AG3230">
        <v>6.3</v>
      </c>
      <c r="AH3230">
        <v>31</v>
      </c>
      <c r="AI3230">
        <v>116</v>
      </c>
      <c r="AJ3230">
        <v>1292527</v>
      </c>
    </row>
    <row r="3231" spans="1:36" x14ac:dyDescent="0.25">
      <c r="A3231" t="str">
        <v>Play It to the Bone</v>
      </c>
      <c r="B3231">
        <v>36269</v>
      </c>
      <c r="C3231">
        <v>1999</v>
      </c>
      <c r="D3231" t="str">
        <v>1990s</v>
      </c>
      <c r="E3231" t="str">
        <v>Color</v>
      </c>
      <c r="F3231" t="str">
        <v>Comedy</v>
      </c>
      <c r="G3231" t="str">
        <v>English</v>
      </c>
      <c r="H3231" t="str">
        <v>USA</v>
      </c>
      <c r="I3231" t="str">
        <v>R</v>
      </c>
      <c r="J3231" t="str">
        <v>Willie Garson</v>
      </c>
      <c r="K3231" t="str">
        <v>Ron Shelton</v>
      </c>
      <c r="L3231">
        <v>512</v>
      </c>
      <c r="M3231">
        <v>1523</v>
      </c>
      <c r="N3231">
        <v>41</v>
      </c>
      <c r="O3231">
        <v>153</v>
      </c>
      <c r="P3231">
        <v>5.4</v>
      </c>
      <c r="R3231" t="str">
        <v>Iris</v>
      </c>
      <c r="S3231">
        <v>37114</v>
      </c>
      <c r="T3231">
        <v>2001</v>
      </c>
      <c r="U3231" t="str">
        <v>2000s</v>
      </c>
      <c r="V3231" t="str">
        <v>Color</v>
      </c>
      <c r="W3231" t="str">
        <v>Biography</v>
      </c>
      <c r="X3231" t="str">
        <v>English</v>
      </c>
      <c r="Y3231" t="str">
        <v>UK</v>
      </c>
      <c r="Z3231" t="str">
        <v>R</v>
      </c>
      <c r="AA3231" t="str">
        <v>Kate Winslet</v>
      </c>
      <c r="AB3231" t="str">
        <v>Richard Eyre</v>
      </c>
      <c r="AC3231">
        <v>14000</v>
      </c>
      <c r="AD3231">
        <v>16768</v>
      </c>
      <c r="AE3231">
        <v>14</v>
      </c>
      <c r="AF3231">
        <v>0</v>
      </c>
      <c r="AG3231">
        <v>7.1</v>
      </c>
      <c r="AH3231">
        <v>100</v>
      </c>
      <c r="AI3231">
        <v>91</v>
      </c>
      <c r="AJ3231">
        <v>1292119</v>
      </c>
    </row>
    <row r="3232" spans="1:36" x14ac:dyDescent="0.25">
      <c r="A3232" t="str">
        <v>Just Married</v>
      </c>
      <c r="B3232">
        <v>37831</v>
      </c>
      <c r="C3232">
        <v>2003</v>
      </c>
      <c r="D3232" t="str">
        <v>2000s</v>
      </c>
      <c r="E3232" t="str">
        <v>Color</v>
      </c>
      <c r="F3232" t="str">
        <v>Comedy</v>
      </c>
      <c r="G3232" t="str">
        <v>English</v>
      </c>
      <c r="H3232" t="str">
        <v>USA</v>
      </c>
      <c r="I3232" t="str">
        <v>PG-13</v>
      </c>
      <c r="J3232" t="str">
        <v>Taran Killam</v>
      </c>
      <c r="K3232" t="str">
        <v>Shawn Levy</v>
      </c>
      <c r="L3232">
        <v>500</v>
      </c>
      <c r="M3232">
        <v>2020</v>
      </c>
      <c r="N3232">
        <v>189</v>
      </c>
      <c r="O3232">
        <v>0</v>
      </c>
      <c r="P3232">
        <v>5.4</v>
      </c>
      <c r="R3232" t="str">
        <v>Jesus' Son</v>
      </c>
      <c r="S3232">
        <v>36298</v>
      </c>
      <c r="T3232">
        <v>1999</v>
      </c>
      <c r="U3232" t="str">
        <v>1990s</v>
      </c>
      <c r="V3232" t="str">
        <v>Color</v>
      </c>
      <c r="W3232" t="str">
        <v>Drama</v>
      </c>
      <c r="X3232" t="str">
        <v>English</v>
      </c>
      <c r="Y3232" t="str">
        <v>USA</v>
      </c>
      <c r="Z3232" t="str">
        <v>R</v>
      </c>
      <c r="AA3232" t="str">
        <v>Billy Crudup</v>
      </c>
      <c r="AB3232" t="str">
        <v>Alison Maclean</v>
      </c>
      <c r="AC3232">
        <v>745</v>
      </c>
      <c r="AD3232">
        <v>2125</v>
      </c>
      <c r="AE3232">
        <v>7</v>
      </c>
      <c r="AF3232">
        <v>500</v>
      </c>
      <c r="AG3232">
        <v>7</v>
      </c>
      <c r="AH3232">
        <v>74</v>
      </c>
      <c r="AI3232">
        <v>107</v>
      </c>
      <c r="AJ3232">
        <v>1282084</v>
      </c>
    </row>
    <row r="3233" spans="1:36" x14ac:dyDescent="0.25">
      <c r="A3233" t="str">
        <v>The Crocodile Hunter: Collision Course</v>
      </c>
      <c r="B3233">
        <v>37355</v>
      </c>
      <c r="C3233">
        <v>2002</v>
      </c>
      <c r="D3233" t="str">
        <v>2000s</v>
      </c>
      <c r="E3233" t="str">
        <v>Color</v>
      </c>
      <c r="F3233" t="str">
        <v>Action</v>
      </c>
      <c r="G3233" t="str">
        <v>English</v>
      </c>
      <c r="H3233" t="str">
        <v>Australia</v>
      </c>
      <c r="I3233" t="str">
        <v>PG</v>
      </c>
      <c r="J3233" t="str">
        <v>Steve Irwin</v>
      </c>
      <c r="K3233" t="str">
        <v>John Stainton</v>
      </c>
      <c r="L3233">
        <v>477</v>
      </c>
      <c r="M3233">
        <v>1483</v>
      </c>
      <c r="N3233">
        <v>0</v>
      </c>
      <c r="O3233">
        <v>332</v>
      </c>
      <c r="P3233">
        <v>5.4</v>
      </c>
      <c r="R3233" t="str">
        <v>Tumbleweeds</v>
      </c>
      <c r="S3233">
        <v>36378</v>
      </c>
      <c r="T3233">
        <v>1999</v>
      </c>
      <c r="U3233" t="str">
        <v>1990s</v>
      </c>
      <c r="V3233" t="str">
        <v>Color</v>
      </c>
      <c r="W3233" t="str">
        <v>Comedy</v>
      </c>
      <c r="X3233" t="str">
        <v>English</v>
      </c>
      <c r="Y3233" t="str">
        <v>USA</v>
      </c>
      <c r="Z3233" t="str">
        <v>PG-13</v>
      </c>
      <c r="AA3233" t="str">
        <v>Kimberly J. Brown</v>
      </c>
      <c r="AB3233" t="str">
        <v>Gavin O'Connor</v>
      </c>
      <c r="AC3233">
        <v>409</v>
      </c>
      <c r="AD3233">
        <v>1986</v>
      </c>
      <c r="AE3233">
        <v>149</v>
      </c>
      <c r="AF3233">
        <v>121</v>
      </c>
      <c r="AG3233">
        <v>6.7</v>
      </c>
      <c r="AH3233">
        <v>64</v>
      </c>
      <c r="AI3233">
        <v>102</v>
      </c>
      <c r="AJ3233">
        <v>1281176</v>
      </c>
    </row>
    <row r="3234" spans="1:36" x14ac:dyDescent="0.25">
      <c r="A3234" t="str">
        <v>The Jimmy Show</v>
      </c>
      <c r="B3234">
        <v>37076</v>
      </c>
      <c r="C3234">
        <v>2001</v>
      </c>
      <c r="D3234" t="str">
        <v>2000s</v>
      </c>
      <c r="E3234" t="str">
        <v>Color</v>
      </c>
      <c r="F3234" t="str">
        <v>Comedy</v>
      </c>
      <c r="G3234" t="str">
        <v>English</v>
      </c>
      <c r="H3234" t="str">
        <v>USA</v>
      </c>
      <c r="I3234" t="str">
        <v>R</v>
      </c>
      <c r="J3234" t="str">
        <v>Lynn Cohen</v>
      </c>
      <c r="K3234" t="str">
        <v>Frank Whaley</v>
      </c>
      <c r="L3234">
        <v>474</v>
      </c>
      <c r="M3234">
        <v>920</v>
      </c>
      <c r="N3234">
        <v>436</v>
      </c>
      <c r="O3234">
        <v>47</v>
      </c>
      <c r="P3234">
        <v>5.4</v>
      </c>
      <c r="R3234" t="str">
        <v>Walking and Talking</v>
      </c>
      <c r="S3234">
        <v>35375</v>
      </c>
      <c r="T3234">
        <v>1996</v>
      </c>
      <c r="U3234" t="str">
        <v>1990s</v>
      </c>
      <c r="V3234" t="str">
        <v>Color</v>
      </c>
      <c r="W3234" t="str">
        <v>Comedy</v>
      </c>
      <c r="X3234" t="str">
        <v>English</v>
      </c>
      <c r="Y3234" t="str">
        <v>UK</v>
      </c>
      <c r="Z3234" t="str">
        <v>R</v>
      </c>
      <c r="AA3234" t="str">
        <v>Kevin Corrigan</v>
      </c>
      <c r="AB3234" t="str">
        <v>Nicole Holofcener</v>
      </c>
      <c r="AC3234">
        <v>778</v>
      </c>
      <c r="AD3234">
        <v>2400</v>
      </c>
      <c r="AE3234">
        <v>132</v>
      </c>
      <c r="AF3234">
        <v>227</v>
      </c>
      <c r="AG3234">
        <v>6.8</v>
      </c>
      <c r="AH3234">
        <v>18</v>
      </c>
      <c r="AI3234">
        <v>86</v>
      </c>
      <c r="AJ3234">
        <v>1277257</v>
      </c>
    </row>
    <row r="3235" spans="1:36" x14ac:dyDescent="0.25">
      <c r="A3235" t="str">
        <v>A Nightmare on Elm Street 2: Freddy's Revenge</v>
      </c>
      <c r="B3235">
        <v>31134</v>
      </c>
      <c r="C3235">
        <v>1985</v>
      </c>
      <c r="D3235" t="str">
        <v>1980s</v>
      </c>
      <c r="E3235" t="str">
        <v>Color</v>
      </c>
      <c r="F3235" t="str">
        <v>Fantasy</v>
      </c>
      <c r="G3235" t="str">
        <v>English</v>
      </c>
      <c r="H3235" t="str">
        <v>USA</v>
      </c>
      <c r="I3235" t="str">
        <v>R</v>
      </c>
      <c r="J3235" t="str">
        <v>Clu Gulager</v>
      </c>
      <c r="K3235" t="str">
        <v>Jack Sholder</v>
      </c>
      <c r="L3235">
        <v>426</v>
      </c>
      <c r="M3235">
        <v>1472</v>
      </c>
      <c r="N3235">
        <v>28</v>
      </c>
      <c r="O3235">
        <v>0</v>
      </c>
      <c r="P3235">
        <v>5.4</v>
      </c>
      <c r="R3235" t="str">
        <v>Cecil B. DeMented</v>
      </c>
      <c r="S3235">
        <v>36844</v>
      </c>
      <c r="T3235">
        <v>2000</v>
      </c>
      <c r="U3235" t="str">
        <v>2000s</v>
      </c>
      <c r="V3235" t="str">
        <v>Color</v>
      </c>
      <c r="W3235" t="str">
        <v>Comedy</v>
      </c>
      <c r="X3235" t="str">
        <v>English</v>
      </c>
      <c r="Y3235" t="str">
        <v>France</v>
      </c>
      <c r="Z3235" t="str">
        <v>R</v>
      </c>
      <c r="AA3235" t="str">
        <v>Alicia Witt</v>
      </c>
      <c r="AB3235" t="str">
        <v>John Waters</v>
      </c>
      <c r="AC3235">
        <v>975</v>
      </c>
      <c r="AD3235">
        <v>3059</v>
      </c>
      <c r="AE3235">
        <v>0</v>
      </c>
      <c r="AF3235">
        <v>795</v>
      </c>
      <c r="AG3235">
        <v>6.2</v>
      </c>
      <c r="AH3235">
        <v>90</v>
      </c>
      <c r="AI3235">
        <v>87</v>
      </c>
      <c r="AJ3235">
        <v>1276984</v>
      </c>
    </row>
    <row r="3236" spans="1:36" x14ac:dyDescent="0.25">
      <c r="A3236" t="str">
        <v>Martin Lawrence Live: Runteldat</v>
      </c>
      <c r="B3236">
        <v>37475</v>
      </c>
      <c r="C3236">
        <v>2002</v>
      </c>
      <c r="D3236" t="str">
        <v>2000s</v>
      </c>
      <c r="E3236" t="str">
        <v>Color</v>
      </c>
      <c r="F3236" t="str">
        <v>Biography</v>
      </c>
      <c r="G3236" t="str">
        <v>English</v>
      </c>
      <c r="H3236" t="str">
        <v>USA</v>
      </c>
      <c r="I3236" t="str">
        <v>R</v>
      </c>
      <c r="J3236" t="str">
        <v>Nancy O'Dell</v>
      </c>
      <c r="K3236" t="str">
        <v>David Raynr</v>
      </c>
      <c r="L3236">
        <v>71</v>
      </c>
      <c r="M3236">
        <v>159</v>
      </c>
      <c r="N3236">
        <v>9</v>
      </c>
      <c r="O3236">
        <v>63</v>
      </c>
      <c r="P3236">
        <v>5.4</v>
      </c>
      <c r="R3236" t="str">
        <v>Micmacs</v>
      </c>
      <c r="S3236">
        <v>40128</v>
      </c>
      <c r="T3236">
        <v>2009</v>
      </c>
      <c r="U3236" t="str">
        <v>2000s</v>
      </c>
      <c r="V3236" t="str">
        <v>Color</v>
      </c>
      <c r="W3236" t="str">
        <v>Action</v>
      </c>
      <c r="X3236" t="str">
        <v>French</v>
      </c>
      <c r="Y3236" t="str">
        <v>France</v>
      </c>
      <c r="Z3236" t="str">
        <v>R</v>
      </c>
      <c r="AA3236" t="str">
        <v>Omar Sy</v>
      </c>
      <c r="AB3236" t="str">
        <v>Jean-Pierre Jeunet</v>
      </c>
      <c r="AC3236">
        <v>1000</v>
      </c>
      <c r="AD3236">
        <v>1342</v>
      </c>
      <c r="AE3236">
        <v>0</v>
      </c>
      <c r="AF3236">
        <v>0</v>
      </c>
      <c r="AG3236">
        <v>7.2</v>
      </c>
      <c r="AH3236">
        <v>213</v>
      </c>
      <c r="AI3236">
        <v>105</v>
      </c>
      <c r="AJ3236">
        <v>1260917</v>
      </c>
    </row>
    <row r="3237" spans="1:36" x14ac:dyDescent="0.25">
      <c r="A3237" t="str">
        <v>License to Wed</v>
      </c>
      <c r="B3237">
        <v>39254</v>
      </c>
      <c r="C3237">
        <v>2007</v>
      </c>
      <c r="D3237" t="str">
        <v>2000s</v>
      </c>
      <c r="E3237" t="str">
        <v>Color</v>
      </c>
      <c r="F3237" t="str">
        <v>Comedy</v>
      </c>
      <c r="G3237" t="str">
        <v>English</v>
      </c>
      <c r="H3237" t="str">
        <v>USA</v>
      </c>
      <c r="I3237" t="str">
        <v>PG-13</v>
      </c>
      <c r="J3237" t="str">
        <v>Robin Williams</v>
      </c>
      <c r="K3237" t="str">
        <v>Ken Kwapis</v>
      </c>
      <c r="L3237">
        <v>49000</v>
      </c>
      <c r="M3237">
        <v>52566</v>
      </c>
      <c r="N3237">
        <v>42</v>
      </c>
      <c r="O3237">
        <v>913</v>
      </c>
      <c r="P3237">
        <v>5.3</v>
      </c>
      <c r="R3237" t="str">
        <v>The Singles Ward</v>
      </c>
      <c r="S3237">
        <v>37352</v>
      </c>
      <c r="T3237">
        <v>2002</v>
      </c>
      <c r="U3237" t="str">
        <v>2000s</v>
      </c>
      <c r="V3237" t="str">
        <v>Color</v>
      </c>
      <c r="W3237" t="str">
        <v>Comedy</v>
      </c>
      <c r="X3237" t="str">
        <v>English</v>
      </c>
      <c r="Y3237" t="str">
        <v>USA</v>
      </c>
      <c r="Z3237" t="str">
        <v>PG</v>
      </c>
      <c r="AA3237" t="str">
        <v>Kirby Heyborne</v>
      </c>
      <c r="AB3237" t="str">
        <v>Kurt Hale</v>
      </c>
      <c r="AC3237">
        <v>69</v>
      </c>
      <c r="AD3237">
        <v>161</v>
      </c>
      <c r="AE3237">
        <v>0</v>
      </c>
      <c r="AF3237">
        <v>43</v>
      </c>
      <c r="AG3237">
        <v>6.4</v>
      </c>
      <c r="AH3237">
        <v>5</v>
      </c>
      <c r="AI3237">
        <v>102</v>
      </c>
      <c r="AJ3237">
        <v>1250798</v>
      </c>
    </row>
    <row r="3238" spans="1:36" x14ac:dyDescent="0.25">
      <c r="A3238" t="str">
        <v>The Astronaut's Wife</v>
      </c>
      <c r="B3238">
        <v>36484</v>
      </c>
      <c r="C3238">
        <v>1999</v>
      </c>
      <c r="D3238" t="str">
        <v>1990s</v>
      </c>
      <c r="E3238" t="str">
        <v>Color</v>
      </c>
      <c r="F3238" t="str">
        <v>Drama</v>
      </c>
      <c r="G3238" t="str">
        <v>English</v>
      </c>
      <c r="H3238" t="str">
        <v>USA</v>
      </c>
      <c r="I3238" t="str">
        <v>R</v>
      </c>
      <c r="J3238" t="str">
        <v>Johnny Depp</v>
      </c>
      <c r="K3238" t="str">
        <v>Rand Ravich</v>
      </c>
      <c r="L3238">
        <v>40000</v>
      </c>
      <c r="M3238">
        <v>52621</v>
      </c>
      <c r="N3238">
        <v>7</v>
      </c>
      <c r="O3238">
        <v>1000</v>
      </c>
      <c r="P3238">
        <v>5.3</v>
      </c>
      <c r="R3238" t="str">
        <v>Tristram Shandy: A Cock and Bull Story</v>
      </c>
      <c r="S3238">
        <v>38592</v>
      </c>
      <c r="T3238">
        <v>2005</v>
      </c>
      <c r="U3238" t="str">
        <v>2000s</v>
      </c>
      <c r="V3238" t="str">
        <v>Color</v>
      </c>
      <c r="W3238" t="str">
        <v>Comedy</v>
      </c>
      <c r="X3238" t="str">
        <v>English</v>
      </c>
      <c r="Y3238" t="str">
        <v>UK</v>
      </c>
      <c r="Z3238" t="str">
        <v>R</v>
      </c>
      <c r="AA3238" t="str">
        <v>Steve Coogan</v>
      </c>
      <c r="AB3238" t="str">
        <v>Michael Winterbottom</v>
      </c>
      <c r="AC3238">
        <v>1000</v>
      </c>
      <c r="AD3238">
        <v>3690</v>
      </c>
      <c r="AE3238">
        <v>187</v>
      </c>
      <c r="AF3238">
        <v>750</v>
      </c>
      <c r="AG3238">
        <v>6.8</v>
      </c>
      <c r="AH3238">
        <v>122</v>
      </c>
      <c r="AI3238">
        <v>94</v>
      </c>
      <c r="AJ3238">
        <v>1247453</v>
      </c>
    </row>
    <row r="3239" spans="1:36" x14ac:dyDescent="0.25">
      <c r="A3239" t="str">
        <v>Post Grad</v>
      </c>
      <c r="B3239">
        <v>39851</v>
      </c>
      <c r="C3239">
        <v>2009</v>
      </c>
      <c r="D3239" t="str">
        <v>2000s</v>
      </c>
      <c r="E3239" t="str">
        <v>Color</v>
      </c>
      <c r="F3239" t="str">
        <v>Comedy</v>
      </c>
      <c r="G3239" t="str">
        <v>English</v>
      </c>
      <c r="H3239" t="str">
        <v>USA</v>
      </c>
      <c r="I3239" t="str">
        <v>PG-13</v>
      </c>
      <c r="J3239" t="str">
        <v>J.K. Simmons</v>
      </c>
      <c r="K3239" t="str">
        <v>Vicky Jenson</v>
      </c>
      <c r="L3239">
        <v>24000</v>
      </c>
      <c r="M3239">
        <v>25637</v>
      </c>
      <c r="N3239">
        <v>96</v>
      </c>
      <c r="O3239">
        <v>0</v>
      </c>
      <c r="P3239">
        <v>5.3</v>
      </c>
      <c r="R3239" t="str">
        <v>For a Good Time, Call...</v>
      </c>
      <c r="S3239">
        <v>41193</v>
      </c>
      <c r="T3239">
        <v>2012</v>
      </c>
      <c r="U3239" t="str">
        <v>2010s</v>
      </c>
      <c r="V3239" t="str">
        <v>Color</v>
      </c>
      <c r="W3239" t="str">
        <v>Comedy</v>
      </c>
      <c r="X3239" t="str">
        <v>English</v>
      </c>
      <c r="Y3239" t="str">
        <v>USA</v>
      </c>
      <c r="Z3239" t="str">
        <v>R</v>
      </c>
      <c r="AA3239" t="str">
        <v>James Wolk</v>
      </c>
      <c r="AB3239" t="str">
        <v>Jamie Travis</v>
      </c>
      <c r="AC3239">
        <v>938</v>
      </c>
      <c r="AD3239">
        <v>3770</v>
      </c>
      <c r="AE3239">
        <v>15</v>
      </c>
      <c r="AF3239">
        <v>0</v>
      </c>
      <c r="AG3239">
        <v>6</v>
      </c>
      <c r="AH3239">
        <v>115</v>
      </c>
      <c r="AI3239">
        <v>88</v>
      </c>
      <c r="AJ3239">
        <v>1243961</v>
      </c>
    </row>
    <row r="3240" spans="1:36" x14ac:dyDescent="0.25">
      <c r="A3240" t="str">
        <v>The Watcher</v>
      </c>
      <c r="B3240">
        <v>36819</v>
      </c>
      <c r="C3240">
        <v>2000</v>
      </c>
      <c r="D3240" t="str">
        <v>2000s</v>
      </c>
      <c r="E3240" t="str">
        <v>Color</v>
      </c>
      <c r="F3240" t="str">
        <v>Crime</v>
      </c>
      <c r="G3240" t="str">
        <v>English</v>
      </c>
      <c r="H3240" t="str">
        <v>USA</v>
      </c>
      <c r="I3240" t="str">
        <v>R</v>
      </c>
      <c r="J3240" t="str">
        <v>Keanu Reeves</v>
      </c>
      <c r="K3240" t="str">
        <v>Joe Charbanic</v>
      </c>
      <c r="L3240">
        <v>18000</v>
      </c>
      <c r="M3240">
        <v>18688</v>
      </c>
      <c r="N3240">
        <v>10</v>
      </c>
      <c r="O3240">
        <v>463</v>
      </c>
      <c r="P3240">
        <v>5.3</v>
      </c>
      <c r="R3240" t="str">
        <v>Monty Python and the Holy Grail</v>
      </c>
      <c r="S3240">
        <v>27566</v>
      </c>
      <c r="T3240">
        <v>1975</v>
      </c>
      <c r="U3240" t="str">
        <v>1970s</v>
      </c>
      <c r="V3240" t="str">
        <v>Color</v>
      </c>
      <c r="W3240" t="str">
        <v>Adventure</v>
      </c>
      <c r="X3240" t="str">
        <v>English</v>
      </c>
      <c r="Y3240" t="str">
        <v>UK</v>
      </c>
      <c r="Z3240" t="str">
        <v>PG</v>
      </c>
      <c r="AA3240" t="str">
        <v>Eric Idle</v>
      </c>
      <c r="AB3240" t="str">
        <v>Terry Gilliam</v>
      </c>
      <c r="AC3240">
        <v>795</v>
      </c>
      <c r="AD3240">
        <v>2158</v>
      </c>
      <c r="AE3240">
        <v>0</v>
      </c>
      <c r="AF3240">
        <v>14000</v>
      </c>
      <c r="AG3240">
        <v>8.3000000000000007</v>
      </c>
      <c r="AH3240">
        <v>131</v>
      </c>
      <c r="AI3240">
        <v>91</v>
      </c>
      <c r="AJ3240">
        <v>1229197</v>
      </c>
    </row>
    <row r="3241" spans="1:36" x14ac:dyDescent="0.25">
      <c r="A3241" t="str">
        <v>The Dilemma</v>
      </c>
      <c r="B3241">
        <v>40841</v>
      </c>
      <c r="C3241">
        <v>2011</v>
      </c>
      <c r="D3241" t="str">
        <v>2010s</v>
      </c>
      <c r="E3241" t="str">
        <v>Color</v>
      </c>
      <c r="F3241" t="str">
        <v>Comedy</v>
      </c>
      <c r="G3241" t="str">
        <v>English</v>
      </c>
      <c r="H3241" t="str">
        <v>USA</v>
      </c>
      <c r="I3241" t="str">
        <v>PG-13</v>
      </c>
      <c r="J3241" t="str">
        <v>Channing Tatum</v>
      </c>
      <c r="K3241" t="str">
        <v>Ron Howard</v>
      </c>
      <c r="L3241">
        <v>17000</v>
      </c>
      <c r="M3241">
        <v>18510</v>
      </c>
      <c r="N3241">
        <v>2000</v>
      </c>
      <c r="O3241">
        <v>0</v>
      </c>
      <c r="P3241">
        <v>5.3</v>
      </c>
      <c r="R3241" t="str">
        <v>Slacker</v>
      </c>
      <c r="S3241">
        <v>33448</v>
      </c>
      <c r="T3241">
        <v>1991</v>
      </c>
      <c r="U3241" t="str">
        <v>1990s</v>
      </c>
      <c r="V3241" t="str">
        <v>Black and White</v>
      </c>
      <c r="W3241" t="str">
        <v>Comedy</v>
      </c>
      <c r="X3241" t="str">
        <v>English</v>
      </c>
      <c r="Y3241" t="str">
        <v>USA</v>
      </c>
      <c r="Z3241" t="str">
        <v>R</v>
      </c>
      <c r="AA3241" t="str">
        <v>Tommy Pallotta</v>
      </c>
      <c r="AB3241" t="str">
        <v>Richard Linklater</v>
      </c>
      <c r="AC3241">
        <v>5</v>
      </c>
      <c r="AD3241">
        <v>5</v>
      </c>
      <c r="AE3241">
        <v>0</v>
      </c>
      <c r="AF3241">
        <v>2000</v>
      </c>
      <c r="AG3241">
        <v>7.1</v>
      </c>
      <c r="AH3241">
        <v>61</v>
      </c>
      <c r="AI3241">
        <v>100</v>
      </c>
      <c r="AJ3241">
        <v>1227508</v>
      </c>
    </row>
    <row r="3242" spans="1:36" x14ac:dyDescent="0.25">
      <c r="A3242" t="str">
        <v>A Good Day to Die Hard</v>
      </c>
      <c r="B3242">
        <v>41278</v>
      </c>
      <c r="C3242">
        <v>2013</v>
      </c>
      <c r="D3242" t="str">
        <v>2010s</v>
      </c>
      <c r="E3242" t="str">
        <v>Color</v>
      </c>
      <c r="F3242" t="str">
        <v>Action</v>
      </c>
      <c r="G3242" t="str">
        <v>English</v>
      </c>
      <c r="H3242" t="str">
        <v>USA</v>
      </c>
      <c r="I3242" t="str">
        <v>R</v>
      </c>
      <c r="J3242" t="str">
        <v>Bruce Willis</v>
      </c>
      <c r="K3242" t="str">
        <v>John Moore</v>
      </c>
      <c r="L3242">
        <v>13000</v>
      </c>
      <c r="M3242">
        <v>15481</v>
      </c>
      <c r="N3242">
        <v>212</v>
      </c>
      <c r="O3242">
        <v>66000</v>
      </c>
      <c r="P3242">
        <v>5.3</v>
      </c>
      <c r="R3242" t="str">
        <v>The Funeral</v>
      </c>
      <c r="S3242">
        <v>35395</v>
      </c>
      <c r="T3242">
        <v>1996</v>
      </c>
      <c r="U3242" t="str">
        <v>1990s</v>
      </c>
      <c r="V3242" t="str">
        <v>Color</v>
      </c>
      <c r="W3242" t="str">
        <v>Crime</v>
      </c>
      <c r="X3242" t="str">
        <v>English</v>
      </c>
      <c r="Y3242" t="str">
        <v>USA</v>
      </c>
      <c r="Z3242" t="str">
        <v>R</v>
      </c>
      <c r="AA3242" t="str">
        <v>Isabella Rossellini</v>
      </c>
      <c r="AB3242" t="str">
        <v>Abel Ferrara</v>
      </c>
      <c r="AC3242">
        <v>812</v>
      </c>
      <c r="AD3242">
        <v>3337</v>
      </c>
      <c r="AE3242">
        <v>220</v>
      </c>
      <c r="AF3242">
        <v>344</v>
      </c>
      <c r="AG3242">
        <v>6.6</v>
      </c>
      <c r="AH3242">
        <v>48</v>
      </c>
      <c r="AI3242">
        <v>99</v>
      </c>
      <c r="AJ3242">
        <v>1227324</v>
      </c>
    </row>
    <row r="3243" spans="1:36" x14ac:dyDescent="0.25">
      <c r="A3243" t="str">
        <v>The Counselor</v>
      </c>
      <c r="B3243">
        <v>41383</v>
      </c>
      <c r="C3243">
        <v>2013</v>
      </c>
      <c r="D3243" t="str">
        <v>2010s</v>
      </c>
      <c r="E3243" t="str">
        <v>Color</v>
      </c>
      <c r="F3243" t="str">
        <v>Crime</v>
      </c>
      <c r="G3243" t="str">
        <v>English</v>
      </c>
      <c r="H3243" t="str">
        <v>USA</v>
      </c>
      <c r="I3243" t="str">
        <v>R</v>
      </c>
      <c r="J3243" t="str">
        <v>Michael Fassbender</v>
      </c>
      <c r="K3243" t="str">
        <v>Ridley Scott</v>
      </c>
      <c r="L3243">
        <v>13000</v>
      </c>
      <c r="M3243">
        <v>27797</v>
      </c>
      <c r="N3243">
        <v>0</v>
      </c>
      <c r="O3243">
        <v>24000</v>
      </c>
      <c r="P3243">
        <v>5.3</v>
      </c>
      <c r="R3243" t="str">
        <v>Nine Queens</v>
      </c>
      <c r="S3243">
        <v>36828</v>
      </c>
      <c r="T3243">
        <v>2000</v>
      </c>
      <c r="U3243" t="str">
        <v>2000s</v>
      </c>
      <c r="V3243" t="str">
        <v>Color</v>
      </c>
      <c r="W3243" t="str">
        <v>Crime</v>
      </c>
      <c r="X3243" t="str">
        <v>Spanish</v>
      </c>
      <c r="Y3243" t="str">
        <v>Argentina</v>
      </c>
      <c r="Z3243" t="str">
        <v>R</v>
      </c>
      <c r="AA3243" t="str">
        <v>Ricardo DarÃ­n</v>
      </c>
      <c r="AB3243" t="str">
        <v>FabiÃ¡n Bielinsky</v>
      </c>
      <c r="AC3243">
        <v>827</v>
      </c>
      <c r="AD3243">
        <v>856</v>
      </c>
      <c r="AE3243">
        <v>44</v>
      </c>
      <c r="AF3243">
        <v>0</v>
      </c>
      <c r="AG3243">
        <v>7.9</v>
      </c>
      <c r="AH3243">
        <v>94</v>
      </c>
      <c r="AI3243">
        <v>114</v>
      </c>
      <c r="AJ3243">
        <v>1221261</v>
      </c>
    </row>
    <row r="3244" spans="1:36" x14ac:dyDescent="0.25">
      <c r="A3244" t="str">
        <v>Little Nicky</v>
      </c>
      <c r="B3244">
        <v>36597</v>
      </c>
      <c r="C3244">
        <v>2000</v>
      </c>
      <c r="D3244" t="str">
        <v>2000s</v>
      </c>
      <c r="E3244" t="str">
        <v>Color</v>
      </c>
      <c r="F3244" t="str">
        <v>Comedy</v>
      </c>
      <c r="G3244" t="str">
        <v>English</v>
      </c>
      <c r="H3244" t="str">
        <v>USA</v>
      </c>
      <c r="I3244" t="str">
        <v>PG-13</v>
      </c>
      <c r="J3244" t="str">
        <v>Adam Sandler</v>
      </c>
      <c r="K3244" t="str">
        <v>Steven Brill</v>
      </c>
      <c r="L3244">
        <v>11000</v>
      </c>
      <c r="M3244">
        <v>25190</v>
      </c>
      <c r="N3244">
        <v>65</v>
      </c>
      <c r="O3244">
        <v>0</v>
      </c>
      <c r="P3244">
        <v>5.3</v>
      </c>
      <c r="R3244" t="str">
        <v>Child 44</v>
      </c>
      <c r="S3244">
        <v>42280</v>
      </c>
      <c r="T3244">
        <v>2015</v>
      </c>
      <c r="U3244" t="str">
        <v>2010s</v>
      </c>
      <c r="V3244" t="str">
        <v>Color</v>
      </c>
      <c r="W3244" t="str">
        <v>Crime</v>
      </c>
      <c r="X3244" t="str">
        <v>English</v>
      </c>
      <c r="Y3244" t="str">
        <v>Czech Republic</v>
      </c>
      <c r="Z3244" t="str">
        <v>R</v>
      </c>
      <c r="AA3244" t="str">
        <v>Tom Hardy</v>
      </c>
      <c r="AB3244" t="str">
        <v>Daniel Espinosa</v>
      </c>
      <c r="AC3244">
        <v>27000</v>
      </c>
      <c r="AD3244">
        <v>27666</v>
      </c>
      <c r="AE3244">
        <v>79</v>
      </c>
      <c r="AF3244">
        <v>18000</v>
      </c>
      <c r="AG3244">
        <v>6.4</v>
      </c>
      <c r="AH3244">
        <v>172</v>
      </c>
      <c r="AI3244">
        <v>137</v>
      </c>
      <c r="AJ3244">
        <v>1206135</v>
      </c>
    </row>
    <row r="3245" spans="1:36" x14ac:dyDescent="0.25">
      <c r="A3245" t="str">
        <v>Hollywood Homicide</v>
      </c>
      <c r="B3245">
        <v>37699</v>
      </c>
      <c r="C3245">
        <v>2003</v>
      </c>
      <c r="D3245" t="str">
        <v>2000s</v>
      </c>
      <c r="E3245" t="str">
        <v>Color</v>
      </c>
      <c r="F3245" t="str">
        <v>Action</v>
      </c>
      <c r="G3245" t="str">
        <v>English</v>
      </c>
      <c r="H3245" t="str">
        <v>USA</v>
      </c>
      <c r="I3245" t="str">
        <v>PG-13</v>
      </c>
      <c r="J3245" t="str">
        <v>Harrison Ford</v>
      </c>
      <c r="K3245" t="str">
        <v>Ron Shelton</v>
      </c>
      <c r="L3245">
        <v>11000</v>
      </c>
      <c r="M3245">
        <v>14028</v>
      </c>
      <c r="N3245">
        <v>41</v>
      </c>
      <c r="O3245">
        <v>648</v>
      </c>
      <c r="P3245">
        <v>5.3</v>
      </c>
      <c r="R3245" t="str">
        <v>Excessive Force</v>
      </c>
      <c r="S3245">
        <v>34169</v>
      </c>
      <c r="T3245">
        <v>1993</v>
      </c>
      <c r="U3245" t="str">
        <v>1990s</v>
      </c>
      <c r="V3245" t="str">
        <v>Color</v>
      </c>
      <c r="W3245" t="str">
        <v>Action</v>
      </c>
      <c r="X3245" t="str">
        <v>English</v>
      </c>
      <c r="Y3245" t="str">
        <v>USA</v>
      </c>
      <c r="Z3245" t="str">
        <v>R</v>
      </c>
      <c r="AA3245" t="str">
        <v>Burt Young</v>
      </c>
      <c r="AB3245" t="str">
        <v>Jon Hess</v>
      </c>
      <c r="AC3245">
        <v>683</v>
      </c>
      <c r="AD3245">
        <v>1139</v>
      </c>
      <c r="AE3245">
        <v>29</v>
      </c>
      <c r="AF3245">
        <v>107</v>
      </c>
      <c r="AG3245">
        <v>5.0999999999999996</v>
      </c>
      <c r="AH3245">
        <v>19</v>
      </c>
      <c r="AI3245">
        <v>87</v>
      </c>
      <c r="AJ3245">
        <v>1200000</v>
      </c>
    </row>
    <row r="3246" spans="1:36" x14ac:dyDescent="0.25">
      <c r="A3246" t="str">
        <v>Spring Breakers</v>
      </c>
      <c r="B3246">
        <v>41243</v>
      </c>
      <c r="C3246">
        <v>2012</v>
      </c>
      <c r="D3246" t="str">
        <v>2010s</v>
      </c>
      <c r="E3246" t="str">
        <v>Color</v>
      </c>
      <c r="F3246" t="str">
        <v>Crime</v>
      </c>
      <c r="G3246" t="str">
        <v>English</v>
      </c>
      <c r="H3246" t="str">
        <v>USA</v>
      </c>
      <c r="I3246" t="str">
        <v>R</v>
      </c>
      <c r="J3246" t="str">
        <v>James Franco</v>
      </c>
      <c r="K3246" t="str">
        <v>Harmony Korine</v>
      </c>
      <c r="L3246">
        <v>11000</v>
      </c>
      <c r="M3246">
        <v>12306</v>
      </c>
      <c r="N3246">
        <v>520</v>
      </c>
      <c r="O3246">
        <v>25000</v>
      </c>
      <c r="P3246">
        <v>5.3</v>
      </c>
      <c r="R3246" t="str">
        <v>District B13</v>
      </c>
      <c r="S3246">
        <v>38286</v>
      </c>
      <c r="T3246">
        <v>2004</v>
      </c>
      <c r="U3246" t="str">
        <v>2000s</v>
      </c>
      <c r="V3246" t="str">
        <v>Color</v>
      </c>
      <c r="W3246" t="str">
        <v>Action</v>
      </c>
      <c r="X3246" t="str">
        <v>French</v>
      </c>
      <c r="Y3246" t="str">
        <v>France</v>
      </c>
      <c r="Z3246" t="str">
        <v>R</v>
      </c>
      <c r="AA3246" t="str">
        <v>David Belle</v>
      </c>
      <c r="AB3246" t="str">
        <v>Pierre Morel</v>
      </c>
      <c r="AC3246">
        <v>510</v>
      </c>
      <c r="AD3246">
        <v>962</v>
      </c>
      <c r="AE3246">
        <v>180</v>
      </c>
      <c r="AF3246">
        <v>0</v>
      </c>
      <c r="AG3246">
        <v>7.2</v>
      </c>
      <c r="AH3246">
        <v>141</v>
      </c>
      <c r="AI3246">
        <v>84</v>
      </c>
      <c r="AJ3246">
        <v>1197786</v>
      </c>
    </row>
    <row r="3247" spans="1:36" x14ac:dyDescent="0.25">
      <c r="A3247" t="str">
        <v>By the Sea</v>
      </c>
      <c r="B3247">
        <v>42181</v>
      </c>
      <c r="C3247">
        <v>2015</v>
      </c>
      <c r="D3247" t="str">
        <v>2010s</v>
      </c>
      <c r="E3247" t="str">
        <v>Color</v>
      </c>
      <c r="F3247" t="str">
        <v>Drama</v>
      </c>
      <c r="G3247" t="str">
        <v>English</v>
      </c>
      <c r="H3247" t="str">
        <v>USA</v>
      </c>
      <c r="I3247" t="str">
        <v>R</v>
      </c>
      <c r="J3247" t="str">
        <v>Brad Pitt</v>
      </c>
      <c r="K3247" t="str">
        <v>Angelina Jolie Pitt</v>
      </c>
      <c r="L3247">
        <v>11000</v>
      </c>
      <c r="M3247">
        <v>22319</v>
      </c>
      <c r="N3247">
        <v>11000</v>
      </c>
      <c r="O3247">
        <v>0</v>
      </c>
      <c r="P3247">
        <v>5.3</v>
      </c>
      <c r="R3247" t="str">
        <v>Headhunters</v>
      </c>
      <c r="S3247">
        <v>40841</v>
      </c>
      <c r="T3247">
        <v>2011</v>
      </c>
      <c r="U3247" t="str">
        <v>2010s</v>
      </c>
      <c r="V3247" t="str">
        <v>Color</v>
      </c>
      <c r="W3247" t="str">
        <v>Crime</v>
      </c>
      <c r="X3247" t="str">
        <v>Norwegian</v>
      </c>
      <c r="Y3247" t="str">
        <v>Norway</v>
      </c>
      <c r="Z3247" t="str">
        <v>R</v>
      </c>
      <c r="AA3247" t="str">
        <v>Aksel Hennie</v>
      </c>
      <c r="AB3247" t="str">
        <v>Morten Tyldum</v>
      </c>
      <c r="AC3247">
        <v>286</v>
      </c>
      <c r="AD3247">
        <v>385</v>
      </c>
      <c r="AE3247">
        <v>77</v>
      </c>
      <c r="AF3247">
        <v>23000</v>
      </c>
      <c r="AG3247">
        <v>7.6</v>
      </c>
      <c r="AH3247">
        <v>284</v>
      </c>
      <c r="AI3247">
        <v>100</v>
      </c>
      <c r="AJ3247">
        <v>1196752</v>
      </c>
    </row>
    <row r="3248" spans="1:36" x14ac:dyDescent="0.25">
      <c r="A3248" t="str">
        <v>Sleepover</v>
      </c>
      <c r="B3248">
        <v>38151</v>
      </c>
      <c r="C3248">
        <v>2004</v>
      </c>
      <c r="D3248" t="str">
        <v>2000s</v>
      </c>
      <c r="E3248" t="str">
        <v>Color</v>
      </c>
      <c r="F3248" t="str">
        <v>Comedy</v>
      </c>
      <c r="G3248" t="str">
        <v>English</v>
      </c>
      <c r="H3248" t="str">
        <v>USA</v>
      </c>
      <c r="I3248" t="str">
        <v>PG</v>
      </c>
      <c r="J3248" t="str">
        <v>Steve Carell</v>
      </c>
      <c r="K3248" t="str">
        <v>Joe Nussbaum</v>
      </c>
      <c r="L3248">
        <v>7000</v>
      </c>
      <c r="M3248">
        <v>13626</v>
      </c>
      <c r="N3248">
        <v>18</v>
      </c>
      <c r="O3248">
        <v>0</v>
      </c>
      <c r="P3248">
        <v>5.3</v>
      </c>
      <c r="R3248" t="str">
        <v>Equilibrium</v>
      </c>
      <c r="S3248">
        <v>37377</v>
      </c>
      <c r="T3248">
        <v>2002</v>
      </c>
      <c r="U3248" t="str">
        <v>2000s</v>
      </c>
      <c r="V3248" t="str">
        <v>Color</v>
      </c>
      <c r="W3248" t="str">
        <v>Action</v>
      </c>
      <c r="X3248" t="str">
        <v>English</v>
      </c>
      <c r="Y3248" t="str">
        <v>USA</v>
      </c>
      <c r="Z3248" t="str">
        <v>R</v>
      </c>
      <c r="AA3248" t="str">
        <v>Christian Bale</v>
      </c>
      <c r="AB3248" t="str">
        <v>Kurt Wimmer</v>
      </c>
      <c r="AC3248">
        <v>23000</v>
      </c>
      <c r="AD3248">
        <v>25088</v>
      </c>
      <c r="AE3248">
        <v>110</v>
      </c>
      <c r="AF3248">
        <v>20000</v>
      </c>
      <c r="AG3248">
        <v>7.5</v>
      </c>
      <c r="AH3248">
        <v>146</v>
      </c>
      <c r="AI3248">
        <v>107</v>
      </c>
      <c r="AJ3248">
        <v>1190018</v>
      </c>
    </row>
    <row r="3249" spans="1:36" x14ac:dyDescent="0.25">
      <c r="A3249" t="str">
        <v>Fled</v>
      </c>
      <c r="B3249">
        <v>35133</v>
      </c>
      <c r="C3249">
        <v>1996</v>
      </c>
      <c r="D3249" t="str">
        <v>1990s</v>
      </c>
      <c r="E3249" t="str">
        <v>Color</v>
      </c>
      <c r="F3249" t="str">
        <v>Action</v>
      </c>
      <c r="G3249" t="str">
        <v>English</v>
      </c>
      <c r="H3249" t="str">
        <v>USA</v>
      </c>
      <c r="I3249" t="str">
        <v>R</v>
      </c>
      <c r="J3249" t="str">
        <v>Salma Hayek</v>
      </c>
      <c r="K3249" t="str">
        <v>Kevin Hooks</v>
      </c>
      <c r="L3249">
        <v>4000</v>
      </c>
      <c r="M3249">
        <v>6152</v>
      </c>
      <c r="N3249">
        <v>114</v>
      </c>
      <c r="O3249">
        <v>204</v>
      </c>
      <c r="P3249">
        <v>5.3</v>
      </c>
      <c r="R3249" t="str">
        <v>Me and Orson Welles</v>
      </c>
      <c r="S3249">
        <v>39456</v>
      </c>
      <c r="T3249">
        <v>2008</v>
      </c>
      <c r="U3249" t="str">
        <v>2000s</v>
      </c>
      <c r="V3249" t="str">
        <v>Color</v>
      </c>
      <c r="W3249" t="str">
        <v>Drama</v>
      </c>
      <c r="X3249" t="str">
        <v>English</v>
      </c>
      <c r="Y3249" t="str">
        <v>UK</v>
      </c>
      <c r="Z3249" t="str">
        <v>PG-13</v>
      </c>
      <c r="AA3249" t="str">
        <v>Zoe Kazan</v>
      </c>
      <c r="AB3249" t="str">
        <v>Richard Linklater</v>
      </c>
      <c r="AC3249">
        <v>962</v>
      </c>
      <c r="AD3249">
        <v>1591</v>
      </c>
      <c r="AE3249">
        <v>0</v>
      </c>
      <c r="AF3249">
        <v>0</v>
      </c>
      <c r="AG3249">
        <v>6.8</v>
      </c>
      <c r="AH3249">
        <v>160</v>
      </c>
      <c r="AI3249">
        <v>107</v>
      </c>
      <c r="AJ3249">
        <v>1186957</v>
      </c>
    </row>
    <row r="3250" spans="1:36" x14ac:dyDescent="0.25">
      <c r="A3250" t="str">
        <v>Simply Irresistible</v>
      </c>
      <c r="B3250">
        <v>36455</v>
      </c>
      <c r="C3250">
        <v>1999</v>
      </c>
      <c r="D3250" t="str">
        <v>1990s</v>
      </c>
      <c r="E3250" t="str">
        <v>Color</v>
      </c>
      <c r="F3250" t="str">
        <v>Comedy</v>
      </c>
      <c r="G3250" t="str">
        <v>English</v>
      </c>
      <c r="H3250" t="str">
        <v>Germany</v>
      </c>
      <c r="I3250" t="str">
        <v>PG-13</v>
      </c>
      <c r="J3250" t="str">
        <v>Sarah Michelle Gellar</v>
      </c>
      <c r="K3250" t="str">
        <v>Mark Tarlov</v>
      </c>
      <c r="L3250">
        <v>4000</v>
      </c>
      <c r="M3250">
        <v>5668</v>
      </c>
      <c r="N3250">
        <v>3</v>
      </c>
      <c r="O3250">
        <v>901</v>
      </c>
      <c r="P3250">
        <v>5.3</v>
      </c>
      <c r="R3250" t="str">
        <v>4 Months, 3 Weeks and 2 Days</v>
      </c>
      <c r="S3250">
        <v>39242</v>
      </c>
      <c r="T3250">
        <v>2007</v>
      </c>
      <c r="U3250" t="str">
        <v>2000s</v>
      </c>
      <c r="V3250" t="str">
        <v>Color</v>
      </c>
      <c r="W3250" t="str">
        <v>Drama</v>
      </c>
      <c r="X3250" t="str">
        <v>Romanian</v>
      </c>
      <c r="Y3250" t="str">
        <v>Romania</v>
      </c>
      <c r="Z3250" t="str">
        <v>Not Rated</v>
      </c>
      <c r="AA3250" t="str">
        <v>Anamaria Marinca</v>
      </c>
      <c r="AB3250" t="str">
        <v>Cristian Mungiu</v>
      </c>
      <c r="AC3250">
        <v>131</v>
      </c>
      <c r="AD3250">
        <v>264</v>
      </c>
      <c r="AE3250">
        <v>163</v>
      </c>
      <c r="AF3250">
        <v>14000</v>
      </c>
      <c r="AG3250">
        <v>7.9</v>
      </c>
      <c r="AH3250">
        <v>233</v>
      </c>
      <c r="AI3250">
        <v>113</v>
      </c>
      <c r="AJ3250">
        <v>1185783</v>
      </c>
    </row>
    <row r="3251" spans="1:36" x14ac:dyDescent="0.25">
      <c r="A3251" t="str">
        <v>Bachelorette</v>
      </c>
      <c r="B3251">
        <v>41185</v>
      </c>
      <c r="C3251">
        <v>2012</v>
      </c>
      <c r="D3251" t="str">
        <v>2010s</v>
      </c>
      <c r="E3251" t="str">
        <v>Color</v>
      </c>
      <c r="F3251" t="str">
        <v>Comedy</v>
      </c>
      <c r="G3251" t="str">
        <v>English</v>
      </c>
      <c r="H3251" t="str">
        <v>USA</v>
      </c>
      <c r="I3251" t="str">
        <v>R</v>
      </c>
      <c r="J3251" t="str">
        <v>Kirsten Dunst</v>
      </c>
      <c r="K3251" t="str">
        <v>Leslye Headland</v>
      </c>
      <c r="L3251">
        <v>4000</v>
      </c>
      <c r="M3251">
        <v>8353</v>
      </c>
      <c r="N3251">
        <v>21</v>
      </c>
      <c r="O3251">
        <v>0</v>
      </c>
      <c r="P3251">
        <v>5.3</v>
      </c>
      <c r="R3251" t="str">
        <v>Dylan Dog: Dead of Night</v>
      </c>
      <c r="S3251">
        <v>40383</v>
      </c>
      <c r="T3251">
        <v>2010</v>
      </c>
      <c r="U3251" t="str">
        <v>2010s</v>
      </c>
      <c r="V3251" t="str">
        <v>Color</v>
      </c>
      <c r="W3251" t="str">
        <v>Action</v>
      </c>
      <c r="X3251" t="str">
        <v>English</v>
      </c>
      <c r="Y3251" t="str">
        <v>USA</v>
      </c>
      <c r="Z3251" t="str">
        <v>PG-13</v>
      </c>
      <c r="AA3251" t="str">
        <v>Marco St. John</v>
      </c>
      <c r="AB3251" t="str">
        <v>Kevin Munroe</v>
      </c>
      <c r="AC3251">
        <v>403</v>
      </c>
      <c r="AD3251">
        <v>1577</v>
      </c>
      <c r="AE3251">
        <v>14</v>
      </c>
      <c r="AF3251">
        <v>0</v>
      </c>
      <c r="AG3251">
        <v>5.0999999999999996</v>
      </c>
      <c r="AH3251">
        <v>138</v>
      </c>
      <c r="AI3251">
        <v>107</v>
      </c>
      <c r="AJ3251">
        <v>1183354</v>
      </c>
    </row>
    <row r="3252" spans="1:36" x14ac:dyDescent="0.25">
      <c r="A3252" t="str">
        <v>D.E.B.S.</v>
      </c>
      <c r="B3252">
        <v>38279</v>
      </c>
      <c r="C3252">
        <v>2004</v>
      </c>
      <c r="D3252" t="str">
        <v>2000s</v>
      </c>
      <c r="E3252" t="str">
        <v>Color</v>
      </c>
      <c r="F3252" t="str">
        <v>Action</v>
      </c>
      <c r="G3252" t="str">
        <v>English</v>
      </c>
      <c r="H3252" t="str">
        <v>USA</v>
      </c>
      <c r="I3252" t="str">
        <v>PG-13</v>
      </c>
      <c r="J3252" t="str">
        <v>Jordana Brewster</v>
      </c>
      <c r="K3252" t="str">
        <v>Angela Robinson</v>
      </c>
      <c r="L3252">
        <v>4000</v>
      </c>
      <c r="M3252">
        <v>6380</v>
      </c>
      <c r="N3252">
        <v>23</v>
      </c>
      <c r="O3252">
        <v>1000</v>
      </c>
      <c r="P3252">
        <v>5.3</v>
      </c>
      <c r="R3252" t="str">
        <v>Slow Burn</v>
      </c>
      <c r="S3252">
        <v>38376</v>
      </c>
      <c r="T3252">
        <v>2005</v>
      </c>
      <c r="U3252" t="str">
        <v>2000s</v>
      </c>
      <c r="V3252" t="str">
        <v>Color</v>
      </c>
      <c r="W3252" t="str">
        <v>Drama</v>
      </c>
      <c r="X3252" t="str">
        <v>English</v>
      </c>
      <c r="Y3252" t="str">
        <v>USA</v>
      </c>
      <c r="Z3252" t="str">
        <v>R</v>
      </c>
      <c r="AA3252" t="str">
        <v>Mekhi Phifer</v>
      </c>
      <c r="AB3252" t="str">
        <v>Wayne Beach</v>
      </c>
      <c r="AC3252">
        <v>1000</v>
      </c>
      <c r="AD3252">
        <v>4329</v>
      </c>
      <c r="AE3252">
        <v>7</v>
      </c>
      <c r="AF3252">
        <v>191</v>
      </c>
      <c r="AG3252">
        <v>5.9</v>
      </c>
      <c r="AH3252">
        <v>40</v>
      </c>
      <c r="AI3252">
        <v>93</v>
      </c>
      <c r="AJ3252">
        <v>1181197</v>
      </c>
    </row>
    <row r="3253" spans="1:36" x14ac:dyDescent="0.25">
      <c r="A3253" t="str">
        <v>Boys and Girls</v>
      </c>
      <c r="B3253">
        <v>36723</v>
      </c>
      <c r="C3253">
        <v>2000</v>
      </c>
      <c r="D3253" t="str">
        <v>2000s</v>
      </c>
      <c r="E3253" t="str">
        <v>Color</v>
      </c>
      <c r="F3253" t="str">
        <v>Comedy</v>
      </c>
      <c r="G3253" t="str">
        <v>English</v>
      </c>
      <c r="H3253" t="str">
        <v>USA</v>
      </c>
      <c r="I3253" t="str">
        <v>PG-13</v>
      </c>
      <c r="J3253" t="str">
        <v>Alyson Hannigan</v>
      </c>
      <c r="K3253" t="str">
        <v>Robert Iscove</v>
      </c>
      <c r="L3253">
        <v>3000</v>
      </c>
      <c r="M3253">
        <v>3451</v>
      </c>
      <c r="N3253">
        <v>7</v>
      </c>
      <c r="O3253">
        <v>487</v>
      </c>
      <c r="P3253">
        <v>5.3</v>
      </c>
      <c r="R3253" t="str">
        <v>Find Me Guilty</v>
      </c>
      <c r="S3253">
        <v>38952</v>
      </c>
      <c r="T3253">
        <v>2006</v>
      </c>
      <c r="U3253" t="str">
        <v>2000s</v>
      </c>
      <c r="V3253" t="str">
        <v>Color</v>
      </c>
      <c r="W3253" t="str">
        <v>Biography</v>
      </c>
      <c r="X3253" t="str">
        <v>English</v>
      </c>
      <c r="Y3253" t="str">
        <v>Germany</v>
      </c>
      <c r="Z3253" t="str">
        <v>R</v>
      </c>
      <c r="AA3253" t="str">
        <v>Peter Dinklage</v>
      </c>
      <c r="AB3253" t="str">
        <v>Sidney Lumet</v>
      </c>
      <c r="AC3253">
        <v>22000</v>
      </c>
      <c r="AD3253">
        <v>37606</v>
      </c>
      <c r="AE3253">
        <v>0</v>
      </c>
      <c r="AF3253">
        <v>0</v>
      </c>
      <c r="AG3253">
        <v>7.1</v>
      </c>
      <c r="AH3253">
        <v>94</v>
      </c>
      <c r="AI3253">
        <v>125</v>
      </c>
      <c r="AJ3253">
        <v>1172769</v>
      </c>
    </row>
    <row r="3254" spans="1:36" x14ac:dyDescent="0.25">
      <c r="A3254" t="str">
        <v>Josie and the Pussycats</v>
      </c>
      <c r="B3254">
        <v>37084</v>
      </c>
      <c r="C3254">
        <v>2001</v>
      </c>
      <c r="D3254" t="str">
        <v>2000s</v>
      </c>
      <c r="E3254" t="str">
        <v>Color</v>
      </c>
      <c r="F3254" t="str">
        <v>Comedy</v>
      </c>
      <c r="G3254" t="str">
        <v>English</v>
      </c>
      <c r="H3254" t="str">
        <v>Canada</v>
      </c>
      <c r="I3254" t="str">
        <v>PG-13</v>
      </c>
      <c r="J3254" t="str">
        <v>Rosario Dawson</v>
      </c>
      <c r="K3254" t="str">
        <v>Harry Elfont</v>
      </c>
      <c r="L3254">
        <v>3000</v>
      </c>
      <c r="M3254">
        <v>3769</v>
      </c>
      <c r="N3254">
        <v>4</v>
      </c>
      <c r="O3254">
        <v>0</v>
      </c>
      <c r="P3254">
        <v>5.3</v>
      </c>
      <c r="R3254" t="str">
        <v>The Lords of Salem</v>
      </c>
      <c r="S3254">
        <v>41220</v>
      </c>
      <c r="T3254">
        <v>2012</v>
      </c>
      <c r="U3254" t="str">
        <v>2010s</v>
      </c>
      <c r="V3254" t="str">
        <v>Color</v>
      </c>
      <c r="W3254" t="str">
        <v>Drama</v>
      </c>
      <c r="X3254" t="str">
        <v>English</v>
      </c>
      <c r="Y3254" t="str">
        <v>USA</v>
      </c>
      <c r="Z3254" t="str">
        <v>R</v>
      </c>
      <c r="AA3254" t="str">
        <v>Sid Haig</v>
      </c>
      <c r="AB3254" t="str">
        <v>Rob Zombie</v>
      </c>
      <c r="AC3254">
        <v>1000</v>
      </c>
      <c r="AD3254">
        <v>5158</v>
      </c>
      <c r="AE3254">
        <v>0</v>
      </c>
      <c r="AF3254">
        <v>15000</v>
      </c>
      <c r="AG3254">
        <v>5.0999999999999996</v>
      </c>
      <c r="AH3254">
        <v>234</v>
      </c>
      <c r="AI3254">
        <v>101</v>
      </c>
      <c r="AJ3254">
        <v>1163508</v>
      </c>
    </row>
    <row r="3255" spans="1:36" x14ac:dyDescent="0.25">
      <c r="A3255" t="str">
        <v>Bogus</v>
      </c>
      <c r="B3255">
        <v>35222</v>
      </c>
      <c r="C3255">
        <v>1996</v>
      </c>
      <c r="D3255" t="str">
        <v>1990s</v>
      </c>
      <c r="E3255" t="str">
        <v>Color</v>
      </c>
      <c r="F3255" t="str">
        <v>Comedy</v>
      </c>
      <c r="G3255" t="str">
        <v>English</v>
      </c>
      <c r="H3255" t="str">
        <v>USA</v>
      </c>
      <c r="I3255" t="str">
        <v>PG</v>
      </c>
      <c r="J3255" t="str">
        <v>Haley Joel Osment</v>
      </c>
      <c r="K3255" t="str">
        <v>Norman Jewison</v>
      </c>
      <c r="L3255">
        <v>3000</v>
      </c>
      <c r="M3255">
        <v>3864</v>
      </c>
      <c r="N3255">
        <v>278</v>
      </c>
      <c r="O3255">
        <v>350</v>
      </c>
      <c r="P3255">
        <v>5.3</v>
      </c>
      <c r="R3255" t="str">
        <v>Infamous</v>
      </c>
      <c r="S3255">
        <v>38776</v>
      </c>
      <c r="T3255">
        <v>2006</v>
      </c>
      <c r="U3255" t="str">
        <v>2000s</v>
      </c>
      <c r="V3255" t="str">
        <v>Color</v>
      </c>
      <c r="W3255" t="str">
        <v>Biography</v>
      </c>
      <c r="X3255" t="str">
        <v>English</v>
      </c>
      <c r="Y3255" t="str">
        <v>USA</v>
      </c>
      <c r="Z3255" t="str">
        <v>R</v>
      </c>
      <c r="AA3255" t="str">
        <v>Toby Jones</v>
      </c>
      <c r="AB3255" t="str">
        <v>Douglas McGrath</v>
      </c>
      <c r="AC3255">
        <v>2000</v>
      </c>
      <c r="AD3255">
        <v>3474</v>
      </c>
      <c r="AE3255">
        <v>41</v>
      </c>
      <c r="AF3255">
        <v>0</v>
      </c>
      <c r="AG3255">
        <v>7.1</v>
      </c>
      <c r="AH3255">
        <v>129</v>
      </c>
      <c r="AI3255">
        <v>118</v>
      </c>
      <c r="AJ3255">
        <v>1150403</v>
      </c>
    </row>
    <row r="3256" spans="1:36" x14ac:dyDescent="0.25">
      <c r="A3256" t="str">
        <v>Honey</v>
      </c>
      <c r="B3256">
        <v>37800</v>
      </c>
      <c r="C3256">
        <v>2003</v>
      </c>
      <c r="D3256" t="str">
        <v>2000s</v>
      </c>
      <c r="E3256" t="str">
        <v>Color</v>
      </c>
      <c r="F3256" t="str">
        <v>Drama</v>
      </c>
      <c r="G3256" t="str">
        <v>English</v>
      </c>
      <c r="H3256" t="str">
        <v>USA</v>
      </c>
      <c r="I3256" t="str">
        <v>PG-13</v>
      </c>
      <c r="J3256" t="str">
        <v>Christian Monzon</v>
      </c>
      <c r="K3256" t="str">
        <v>Bille Woodruff</v>
      </c>
      <c r="L3256">
        <v>2000</v>
      </c>
      <c r="M3256">
        <v>4868</v>
      </c>
      <c r="N3256">
        <v>23</v>
      </c>
      <c r="O3256">
        <v>0</v>
      </c>
      <c r="P3256">
        <v>5.3</v>
      </c>
      <c r="R3256" t="str">
        <v>L.I.E.</v>
      </c>
      <c r="S3256">
        <v>36939</v>
      </c>
      <c r="T3256">
        <v>2001</v>
      </c>
      <c r="U3256" t="str">
        <v>2000s</v>
      </c>
      <c r="V3256" t="str">
        <v>Color</v>
      </c>
      <c r="W3256" t="str">
        <v>Crime</v>
      </c>
      <c r="X3256" t="str">
        <v>English</v>
      </c>
      <c r="Y3256" t="str">
        <v>USA</v>
      </c>
      <c r="Z3256" t="str">
        <v>NC-17</v>
      </c>
      <c r="AA3256" t="str">
        <v>Adam LeFevre</v>
      </c>
      <c r="AB3256" t="str">
        <v>Michael Cuesta</v>
      </c>
      <c r="AC3256">
        <v>80</v>
      </c>
      <c r="AD3256">
        <v>209</v>
      </c>
      <c r="AE3256">
        <v>52</v>
      </c>
      <c r="AF3256">
        <v>420</v>
      </c>
      <c r="AG3256">
        <v>7.2</v>
      </c>
      <c r="AH3256">
        <v>64</v>
      </c>
      <c r="AI3256">
        <v>97</v>
      </c>
      <c r="AJ3256">
        <v>1141829</v>
      </c>
    </row>
    <row r="3257" spans="1:36" x14ac:dyDescent="0.25">
      <c r="A3257" t="str">
        <v>The Glimmer Man</v>
      </c>
      <c r="B3257">
        <v>35296</v>
      </c>
      <c r="C3257">
        <v>1996</v>
      </c>
      <c r="D3257" t="str">
        <v>1990s</v>
      </c>
      <c r="E3257" t="str">
        <v>Color</v>
      </c>
      <c r="F3257" t="str">
        <v>Action</v>
      </c>
      <c r="G3257" t="str">
        <v>English</v>
      </c>
      <c r="H3257" t="str">
        <v>USA</v>
      </c>
      <c r="I3257" t="str">
        <v>R</v>
      </c>
      <c r="J3257" t="str">
        <v>Alexa PenaVega</v>
      </c>
      <c r="K3257" t="str">
        <v>John Gray</v>
      </c>
      <c r="L3257">
        <v>2000</v>
      </c>
      <c r="M3257">
        <v>3855</v>
      </c>
      <c r="N3257">
        <v>29</v>
      </c>
      <c r="O3257">
        <v>451</v>
      </c>
      <c r="P3257">
        <v>5.3</v>
      </c>
      <c r="R3257" t="str">
        <v>In the Shadow of the Moon</v>
      </c>
      <c r="S3257">
        <v>39314</v>
      </c>
      <c r="T3257">
        <v>2007</v>
      </c>
      <c r="U3257" t="str">
        <v>2000s</v>
      </c>
      <c r="V3257" t="str">
        <v>Black and White</v>
      </c>
      <c r="W3257" t="str">
        <v>Documentary</v>
      </c>
      <c r="X3257" t="str">
        <v>English</v>
      </c>
      <c r="Y3257" t="str">
        <v>UK</v>
      </c>
      <c r="Z3257" t="str">
        <v>PG</v>
      </c>
      <c r="AA3257" t="str">
        <v>John F. Kennedy</v>
      </c>
      <c r="AB3257" t="str">
        <v>David Sington</v>
      </c>
      <c r="AC3257">
        <v>168</v>
      </c>
      <c r="AD3257">
        <v>408</v>
      </c>
      <c r="AE3257">
        <v>90</v>
      </c>
      <c r="AF3257">
        <v>0</v>
      </c>
      <c r="AG3257">
        <v>8.1</v>
      </c>
      <c r="AH3257">
        <v>107</v>
      </c>
      <c r="AI3257">
        <v>100</v>
      </c>
      <c r="AJ3257">
        <v>1134049</v>
      </c>
    </row>
    <row r="3258" spans="1:36" x14ac:dyDescent="0.25">
      <c r="A3258" t="str">
        <v>Serving Sara</v>
      </c>
      <c r="B3258">
        <v>37512</v>
      </c>
      <c r="C3258">
        <v>2002</v>
      </c>
      <c r="D3258" t="str">
        <v>2000s</v>
      </c>
      <c r="E3258" t="str">
        <v>Color</v>
      </c>
      <c r="F3258" t="str">
        <v>Comedy</v>
      </c>
      <c r="G3258" t="str">
        <v>English</v>
      </c>
      <c r="H3258" t="str">
        <v>Germany</v>
      </c>
      <c r="I3258" t="str">
        <v>PG-13</v>
      </c>
      <c r="J3258" t="str">
        <v>Matthew Perry</v>
      </c>
      <c r="K3258" t="str">
        <v>Reginald Hudlin</v>
      </c>
      <c r="L3258">
        <v>2000</v>
      </c>
      <c r="M3258">
        <v>4169</v>
      </c>
      <c r="N3258">
        <v>71</v>
      </c>
      <c r="O3258">
        <v>201</v>
      </c>
      <c r="P3258">
        <v>5.3</v>
      </c>
      <c r="R3258" t="str">
        <v>Osama</v>
      </c>
      <c r="S3258">
        <v>37890</v>
      </c>
      <c r="T3258">
        <v>2003</v>
      </c>
      <c r="U3258" t="str">
        <v>2000s</v>
      </c>
      <c r="V3258" t="str">
        <v>Color</v>
      </c>
      <c r="W3258" t="str">
        <v>Drama</v>
      </c>
      <c r="X3258" t="str">
        <v>Dari</v>
      </c>
      <c r="Y3258" t="str">
        <v>Afghanistan</v>
      </c>
      <c r="Z3258" t="str">
        <v>PG-13</v>
      </c>
      <c r="AA3258" t="str">
        <v>Marina Golbahari</v>
      </c>
      <c r="AB3258" t="str">
        <v>Siddiq Barmak</v>
      </c>
      <c r="AC3258">
        <v>30</v>
      </c>
      <c r="AD3258">
        <v>30</v>
      </c>
      <c r="AE3258">
        <v>6</v>
      </c>
      <c r="AF3258">
        <v>0</v>
      </c>
      <c r="AG3258">
        <v>7.4</v>
      </c>
      <c r="AH3258">
        <v>105</v>
      </c>
      <c r="AI3258">
        <v>83</v>
      </c>
      <c r="AJ3258">
        <v>1127331</v>
      </c>
    </row>
    <row r="3259" spans="1:36" x14ac:dyDescent="0.25">
      <c r="A3259" t="str">
        <v>Doctor Dolittle</v>
      </c>
      <c r="B3259">
        <v>35961</v>
      </c>
      <c r="C3259">
        <v>1998</v>
      </c>
      <c r="D3259" t="str">
        <v>1990s</v>
      </c>
      <c r="E3259" t="str">
        <v>Color</v>
      </c>
      <c r="F3259" t="str">
        <v>Comedy</v>
      </c>
      <c r="G3259" t="str">
        <v>English</v>
      </c>
      <c r="H3259" t="str">
        <v>USA</v>
      </c>
      <c r="I3259" t="str">
        <v>PG-13</v>
      </c>
      <c r="J3259" t="str">
        <v>Oliver Platt</v>
      </c>
      <c r="K3259" t="str">
        <v>Betty Thomas</v>
      </c>
      <c r="L3259">
        <v>1000</v>
      </c>
      <c r="M3259">
        <v>4166</v>
      </c>
      <c r="N3259">
        <v>84</v>
      </c>
      <c r="O3259">
        <v>694</v>
      </c>
      <c r="P3259">
        <v>5.3</v>
      </c>
      <c r="R3259" t="str">
        <v>Groove</v>
      </c>
      <c r="S3259">
        <v>36734</v>
      </c>
      <c r="T3259">
        <v>2000</v>
      </c>
      <c r="U3259" t="str">
        <v>2000s</v>
      </c>
      <c r="V3259" t="str">
        <v>Color</v>
      </c>
      <c r="W3259" t="str">
        <v>Drama</v>
      </c>
      <c r="X3259" t="str">
        <v>English</v>
      </c>
      <c r="Y3259" t="str">
        <v>USA</v>
      </c>
      <c r="Z3259" t="str">
        <v>R</v>
      </c>
      <c r="AA3259" t="str">
        <v>Rachel True</v>
      </c>
      <c r="AB3259" t="str">
        <v>Greg Harrison</v>
      </c>
      <c r="AC3259">
        <v>328</v>
      </c>
      <c r="AD3259">
        <v>407</v>
      </c>
      <c r="AE3259">
        <v>7</v>
      </c>
      <c r="AF3259">
        <v>0</v>
      </c>
      <c r="AG3259">
        <v>6.5</v>
      </c>
      <c r="AH3259">
        <v>46</v>
      </c>
      <c r="AI3259">
        <v>86</v>
      </c>
      <c r="AJ3259">
        <v>1114943</v>
      </c>
    </row>
    <row r="3260" spans="1:36" x14ac:dyDescent="0.25">
      <c r="A3260" t="str">
        <v>The Back-up Plan</v>
      </c>
      <c r="B3260">
        <v>40385</v>
      </c>
      <c r="C3260">
        <v>2010</v>
      </c>
      <c r="D3260" t="str">
        <v>2010s</v>
      </c>
      <c r="E3260" t="str">
        <v>Color</v>
      </c>
      <c r="F3260" t="str">
        <v>Comedy</v>
      </c>
      <c r="G3260" t="str">
        <v>English</v>
      </c>
      <c r="H3260" t="str">
        <v>USA</v>
      </c>
      <c r="I3260" t="str">
        <v>PG-13</v>
      </c>
      <c r="J3260" t="str">
        <v>Danneel Ackles</v>
      </c>
      <c r="K3260" t="str">
        <v>Alan Poul</v>
      </c>
      <c r="L3260">
        <v>1000</v>
      </c>
      <c r="M3260">
        <v>3356</v>
      </c>
      <c r="N3260">
        <v>16</v>
      </c>
      <c r="O3260">
        <v>0</v>
      </c>
      <c r="P3260">
        <v>5.3</v>
      </c>
      <c r="R3260" t="str">
        <v>The R.M.</v>
      </c>
      <c r="S3260">
        <v>37894</v>
      </c>
      <c r="T3260">
        <v>2003</v>
      </c>
      <c r="U3260" t="str">
        <v>2000s</v>
      </c>
      <c r="V3260" t="str">
        <v>Color</v>
      </c>
      <c r="W3260" t="str">
        <v>Comedy</v>
      </c>
      <c r="X3260" t="str">
        <v>English</v>
      </c>
      <c r="Y3260" t="str">
        <v>USA</v>
      </c>
      <c r="Z3260" t="str">
        <v>PG</v>
      </c>
      <c r="AA3260" t="str">
        <v>Kirby Heyborne</v>
      </c>
      <c r="AB3260" t="str">
        <v>Kurt Hale</v>
      </c>
      <c r="AC3260">
        <v>69</v>
      </c>
      <c r="AD3260">
        <v>155</v>
      </c>
      <c r="AE3260">
        <v>0</v>
      </c>
      <c r="AF3260">
        <v>44</v>
      </c>
      <c r="AG3260">
        <v>6</v>
      </c>
      <c r="AH3260">
        <v>3</v>
      </c>
      <c r="AI3260">
        <v>101</v>
      </c>
      <c r="AJ3260">
        <v>1111615</v>
      </c>
    </row>
    <row r="3261" spans="1:36" x14ac:dyDescent="0.25">
      <c r="A3261" t="str">
        <v>Point Break</v>
      </c>
      <c r="B3261">
        <v>42287</v>
      </c>
      <c r="C3261">
        <v>2015</v>
      </c>
      <c r="D3261" t="str">
        <v>2010s</v>
      </c>
      <c r="E3261" t="str">
        <v>Color</v>
      </c>
      <c r="F3261" t="str">
        <v>Action</v>
      </c>
      <c r="G3261" t="str">
        <v>English</v>
      </c>
      <c r="H3261" t="str">
        <v>USA</v>
      </c>
      <c r="I3261" t="str">
        <v>PG-13</v>
      </c>
      <c r="J3261" t="str">
        <v>Ray Winstone</v>
      </c>
      <c r="K3261" t="str">
        <v>Ericson Core</v>
      </c>
      <c r="L3261">
        <v>1000</v>
      </c>
      <c r="M3261">
        <v>3962</v>
      </c>
      <c r="N3261">
        <v>19</v>
      </c>
      <c r="O3261">
        <v>37000</v>
      </c>
      <c r="P3261">
        <v>5.3</v>
      </c>
      <c r="R3261" t="str">
        <v>Mother and Child</v>
      </c>
      <c r="S3261">
        <v>40016</v>
      </c>
      <c r="T3261">
        <v>2009</v>
      </c>
      <c r="U3261" t="str">
        <v>2000s</v>
      </c>
      <c r="V3261" t="str">
        <v>Color</v>
      </c>
      <c r="W3261" t="str">
        <v>Drama</v>
      </c>
      <c r="X3261" t="str">
        <v>English</v>
      </c>
      <c r="Y3261" t="str">
        <v>USA</v>
      </c>
      <c r="Z3261" t="str">
        <v>R</v>
      </c>
      <c r="AA3261" t="str">
        <v>Naomi Watts</v>
      </c>
      <c r="AB3261" t="str">
        <v>Rodrigo GarcÃ­a</v>
      </c>
      <c r="AC3261">
        <v>6000</v>
      </c>
      <c r="AD3261">
        <v>8876</v>
      </c>
      <c r="AE3261">
        <v>127</v>
      </c>
      <c r="AF3261">
        <v>0</v>
      </c>
      <c r="AG3261">
        <v>7.2</v>
      </c>
      <c r="AH3261">
        <v>161</v>
      </c>
      <c r="AI3261">
        <v>125</v>
      </c>
      <c r="AJ3261">
        <v>1110286</v>
      </c>
    </row>
    <row r="3262" spans="1:36" x14ac:dyDescent="0.25">
      <c r="A3262" t="str">
        <v>Tomcats</v>
      </c>
      <c r="B3262">
        <v>37114</v>
      </c>
      <c r="C3262">
        <v>2001</v>
      </c>
      <c r="D3262" t="str">
        <v>2000s</v>
      </c>
      <c r="E3262" t="str">
        <v>Color</v>
      </c>
      <c r="F3262" t="str">
        <v>Comedy</v>
      </c>
      <c r="G3262" t="str">
        <v>English</v>
      </c>
      <c r="H3262" t="str">
        <v>USA</v>
      </c>
      <c r="I3262" t="str">
        <v>R</v>
      </c>
      <c r="J3262" t="str">
        <v>Shannon Elizabeth</v>
      </c>
      <c r="K3262" t="str">
        <v>Gregory Poirier</v>
      </c>
      <c r="L3262">
        <v>1000</v>
      </c>
      <c r="M3262">
        <v>2729</v>
      </c>
      <c r="N3262">
        <v>5</v>
      </c>
      <c r="O3262">
        <v>449</v>
      </c>
      <c r="P3262">
        <v>5.3</v>
      </c>
      <c r="R3262" t="str">
        <v>Tae Guk Gi: The Brotherhood of War</v>
      </c>
      <c r="S3262">
        <v>38035</v>
      </c>
      <c r="T3262">
        <v>2004</v>
      </c>
      <c r="U3262" t="str">
        <v>2000s</v>
      </c>
      <c r="V3262" t="str">
        <v>Color</v>
      </c>
      <c r="W3262" t="str">
        <v>Action</v>
      </c>
      <c r="X3262" t="str">
        <v>Korean</v>
      </c>
      <c r="Y3262" t="str">
        <v>South Korea</v>
      </c>
      <c r="Z3262" t="str">
        <v>R</v>
      </c>
      <c r="AA3262" t="str">
        <v>Min-sik Choi</v>
      </c>
      <c r="AB3262" t="str">
        <v>Je-kyu Kang</v>
      </c>
      <c r="AC3262">
        <v>717</v>
      </c>
      <c r="AD3262">
        <v>1730</v>
      </c>
      <c r="AE3262">
        <v>16</v>
      </c>
      <c r="AF3262">
        <v>0</v>
      </c>
      <c r="AG3262">
        <v>8.1</v>
      </c>
      <c r="AH3262">
        <v>86</v>
      </c>
      <c r="AI3262">
        <v>148</v>
      </c>
      <c r="AJ3262">
        <v>1110186</v>
      </c>
    </row>
    <row r="3263" spans="1:36" x14ac:dyDescent="0.25">
      <c r="A3263" t="str">
        <v>Ready to Rumble</v>
      </c>
      <c r="B3263">
        <v>36674</v>
      </c>
      <c r="C3263">
        <v>2000</v>
      </c>
      <c r="D3263" t="str">
        <v>2000s</v>
      </c>
      <c r="E3263" t="str">
        <v>Color</v>
      </c>
      <c r="F3263" t="str">
        <v>Comedy</v>
      </c>
      <c r="G3263" t="str">
        <v>English</v>
      </c>
      <c r="H3263" t="str">
        <v>USA</v>
      </c>
      <c r="I3263" t="str">
        <v>PG-13</v>
      </c>
      <c r="J3263" t="str">
        <v>Oliver Platt</v>
      </c>
      <c r="K3263" t="str">
        <v>Brian Robbins</v>
      </c>
      <c r="L3263">
        <v>1000</v>
      </c>
      <c r="M3263">
        <v>4971</v>
      </c>
      <c r="N3263">
        <v>48</v>
      </c>
      <c r="O3263">
        <v>650</v>
      </c>
      <c r="P3263">
        <v>5.3</v>
      </c>
      <c r="R3263" t="str">
        <v>Light Sleeper</v>
      </c>
      <c r="S3263">
        <v>33865</v>
      </c>
      <c r="T3263">
        <v>1992</v>
      </c>
      <c r="U3263" t="str">
        <v>1990s</v>
      </c>
      <c r="V3263" t="str">
        <v>Color</v>
      </c>
      <c r="W3263" t="str">
        <v>Crime</v>
      </c>
      <c r="X3263" t="str">
        <v>English</v>
      </c>
      <c r="Y3263" t="str">
        <v>USA</v>
      </c>
      <c r="Z3263" t="str">
        <v>R</v>
      </c>
      <c r="AA3263" t="str">
        <v>Dana Delany</v>
      </c>
      <c r="AB3263" t="str">
        <v>Paul Schrader</v>
      </c>
      <c r="AC3263">
        <v>722</v>
      </c>
      <c r="AD3263">
        <v>1201</v>
      </c>
      <c r="AE3263">
        <v>261</v>
      </c>
      <c r="AF3263">
        <v>247</v>
      </c>
      <c r="AG3263">
        <v>6.8</v>
      </c>
      <c r="AH3263">
        <v>19</v>
      </c>
      <c r="AI3263">
        <v>103</v>
      </c>
      <c r="AJ3263">
        <v>1100000</v>
      </c>
    </row>
    <row r="3264" spans="1:36" x14ac:dyDescent="0.25">
      <c r="A3264" t="str">
        <v>Strange Wilderness</v>
      </c>
      <c r="B3264">
        <v>39503</v>
      </c>
      <c r="C3264">
        <v>2008</v>
      </c>
      <c r="D3264" t="str">
        <v>2000s</v>
      </c>
      <c r="E3264" t="str">
        <v>Color</v>
      </c>
      <c r="F3264" t="str">
        <v>Adventure</v>
      </c>
      <c r="G3264" t="str">
        <v>English</v>
      </c>
      <c r="H3264" t="str">
        <v>USA</v>
      </c>
      <c r="I3264" t="str">
        <v>R</v>
      </c>
      <c r="J3264" t="str">
        <v>Kevin Alejandro</v>
      </c>
      <c r="K3264" t="str">
        <v>Fred Wolf</v>
      </c>
      <c r="L3264">
        <v>1000</v>
      </c>
      <c r="M3264">
        <v>4218</v>
      </c>
      <c r="N3264">
        <v>29</v>
      </c>
      <c r="O3264">
        <v>847</v>
      </c>
      <c r="P3264">
        <v>5.3</v>
      </c>
      <c r="R3264" t="str">
        <v>The Book of Mormon Movie, Volume 1: The Journey</v>
      </c>
      <c r="S3264">
        <v>37755</v>
      </c>
      <c r="T3264">
        <v>2003</v>
      </c>
      <c r="U3264" t="str">
        <v>2000s</v>
      </c>
      <c r="V3264" t="str">
        <v>Color</v>
      </c>
      <c r="W3264" t="str">
        <v>Adventure</v>
      </c>
      <c r="X3264" t="str">
        <v>English</v>
      </c>
      <c r="Y3264" t="str">
        <v>USA</v>
      </c>
      <c r="Z3264" t="str">
        <v>PG-13</v>
      </c>
      <c r="AA3264" t="str">
        <v>Noah Danby</v>
      </c>
      <c r="AB3264" t="str">
        <v>Gary Rogers</v>
      </c>
      <c r="AC3264">
        <v>178</v>
      </c>
      <c r="AD3264">
        <v>359</v>
      </c>
      <c r="AE3264">
        <v>0</v>
      </c>
      <c r="AF3264">
        <v>32</v>
      </c>
      <c r="AG3264">
        <v>3.3</v>
      </c>
      <c r="AH3264">
        <v>7</v>
      </c>
      <c r="AI3264">
        <v>120</v>
      </c>
      <c r="AJ3264">
        <v>1098224</v>
      </c>
    </row>
    <row r="3265" spans="1:36" x14ac:dyDescent="0.25">
      <c r="A3265" t="str">
        <v>Woman on Top</v>
      </c>
      <c r="B3265">
        <v>36851</v>
      </c>
      <c r="C3265">
        <v>2000</v>
      </c>
      <c r="D3265" t="str">
        <v>2000s</v>
      </c>
      <c r="E3265" t="str">
        <v>Color</v>
      </c>
      <c r="F3265" t="str">
        <v>Comedy</v>
      </c>
      <c r="G3265" t="str">
        <v>English</v>
      </c>
      <c r="H3265" t="str">
        <v>USA</v>
      </c>
      <c r="I3265" t="str">
        <v>R</v>
      </c>
      <c r="J3265" t="str">
        <v>Harold Perrineau</v>
      </c>
      <c r="K3265" t="str">
        <v>Fina Torres</v>
      </c>
      <c r="L3265">
        <v>1000</v>
      </c>
      <c r="M3265">
        <v>2687</v>
      </c>
      <c r="N3265">
        <v>26</v>
      </c>
      <c r="O3265">
        <v>859</v>
      </c>
      <c r="P3265">
        <v>5.3</v>
      </c>
      <c r="R3265" t="str">
        <v>Made in Dagenham</v>
      </c>
      <c r="S3265">
        <v>40516</v>
      </c>
      <c r="T3265">
        <v>2010</v>
      </c>
      <c r="U3265" t="str">
        <v>2010s</v>
      </c>
      <c r="V3265" t="str">
        <v>Color</v>
      </c>
      <c r="W3265" t="str">
        <v>Biography</v>
      </c>
      <c r="X3265" t="str">
        <v>English</v>
      </c>
      <c r="Y3265" t="str">
        <v>UK</v>
      </c>
      <c r="Z3265" t="str">
        <v>R</v>
      </c>
      <c r="AA3265" t="str">
        <v>Bob Hoskins</v>
      </c>
      <c r="AB3265" t="str">
        <v>Nigel Cole</v>
      </c>
      <c r="AC3265">
        <v>5000</v>
      </c>
      <c r="AD3265">
        <v>7692</v>
      </c>
      <c r="AE3265">
        <v>13</v>
      </c>
      <c r="AF3265">
        <v>0</v>
      </c>
      <c r="AG3265">
        <v>7.2</v>
      </c>
      <c r="AH3265">
        <v>163</v>
      </c>
      <c r="AI3265">
        <v>113</v>
      </c>
      <c r="AJ3265">
        <v>1094798</v>
      </c>
    </row>
    <row r="3266" spans="1:36" x14ac:dyDescent="0.25">
      <c r="A3266" t="str">
        <v>In the Cut</v>
      </c>
      <c r="B3266">
        <v>37677</v>
      </c>
      <c r="C3266">
        <v>2003</v>
      </c>
      <c r="D3266" t="str">
        <v>2000s</v>
      </c>
      <c r="E3266" t="str">
        <v>Color</v>
      </c>
      <c r="F3266" t="str">
        <v>Mystery</v>
      </c>
      <c r="G3266" t="str">
        <v>English</v>
      </c>
      <c r="H3266" t="str">
        <v>Australia</v>
      </c>
      <c r="I3266" t="str">
        <v>R</v>
      </c>
      <c r="J3266" t="str">
        <v>Jennifer Jason Leigh</v>
      </c>
      <c r="K3266" t="str">
        <v>Jane Campion</v>
      </c>
      <c r="L3266">
        <v>1000</v>
      </c>
      <c r="M3266">
        <v>1171</v>
      </c>
      <c r="N3266">
        <v>319</v>
      </c>
      <c r="O3266">
        <v>656</v>
      </c>
      <c r="P3266">
        <v>5.3</v>
      </c>
      <c r="R3266" t="str">
        <v>The Perfect Game</v>
      </c>
      <c r="S3266">
        <v>39929</v>
      </c>
      <c r="T3266">
        <v>2009</v>
      </c>
      <c r="U3266" t="str">
        <v>2000s</v>
      </c>
      <c r="V3266" t="str">
        <v>Black and White</v>
      </c>
      <c r="W3266" t="str">
        <v>Comedy</v>
      </c>
      <c r="X3266" t="str">
        <v>English</v>
      </c>
      <c r="Y3266" t="str">
        <v>Canada</v>
      </c>
      <c r="Z3266" t="str">
        <v>PG</v>
      </c>
      <c r="AA3266" t="str">
        <v>Clifton Collins Jr.</v>
      </c>
      <c r="AB3266" t="str">
        <v>William Dear</v>
      </c>
      <c r="AC3266">
        <v>968</v>
      </c>
      <c r="AD3266">
        <v>4270</v>
      </c>
      <c r="AE3266">
        <v>50</v>
      </c>
      <c r="AF3266">
        <v>0</v>
      </c>
      <c r="AG3266">
        <v>7</v>
      </c>
      <c r="AH3266">
        <v>41</v>
      </c>
      <c r="AI3266">
        <v>118</v>
      </c>
      <c r="AJ3266">
        <v>1089445</v>
      </c>
    </row>
    <row r="3267" spans="1:36" x14ac:dyDescent="0.25">
      <c r="A3267" t="str">
        <v>Captive</v>
      </c>
      <c r="B3267">
        <v>42358</v>
      </c>
      <c r="C3267">
        <v>2015</v>
      </c>
      <c r="D3267" t="str">
        <v>2010s</v>
      </c>
      <c r="E3267" t="str">
        <v>Color</v>
      </c>
      <c r="F3267" t="str">
        <v>Crime</v>
      </c>
      <c r="G3267" t="str">
        <v>English</v>
      </c>
      <c r="H3267" t="str">
        <v>USA</v>
      </c>
      <c r="I3267" t="str">
        <v>PG-13</v>
      </c>
      <c r="J3267" t="str">
        <v>David Oyelowo</v>
      </c>
      <c r="K3267" t="str">
        <v>Jerry Jameson</v>
      </c>
      <c r="L3267">
        <v>1000</v>
      </c>
      <c r="M3267">
        <v>2739</v>
      </c>
      <c r="N3267">
        <v>5</v>
      </c>
      <c r="O3267">
        <v>0</v>
      </c>
      <c r="P3267">
        <v>5.3</v>
      </c>
      <c r="R3267" t="str">
        <v>What Just Happened</v>
      </c>
      <c r="S3267">
        <v>39744</v>
      </c>
      <c r="T3267">
        <v>2008</v>
      </c>
      <c r="U3267" t="str">
        <v>2000s</v>
      </c>
      <c r="V3267" t="str">
        <v>Color</v>
      </c>
      <c r="W3267" t="str">
        <v>Comedy</v>
      </c>
      <c r="X3267" t="str">
        <v>English</v>
      </c>
      <c r="Y3267" t="str">
        <v>USA</v>
      </c>
      <c r="Z3267" t="str">
        <v>R</v>
      </c>
      <c r="AA3267" t="str">
        <v>Robert De Niro</v>
      </c>
      <c r="AB3267" t="str">
        <v>Barry Levinson</v>
      </c>
      <c r="AC3267">
        <v>22000</v>
      </c>
      <c r="AD3267">
        <v>71973</v>
      </c>
      <c r="AE3267">
        <v>272</v>
      </c>
      <c r="AF3267">
        <v>845</v>
      </c>
      <c r="AG3267">
        <v>5.7</v>
      </c>
      <c r="AH3267">
        <v>137</v>
      </c>
      <c r="AI3267">
        <v>104</v>
      </c>
      <c r="AJ3267">
        <v>1089365</v>
      </c>
    </row>
    <row r="3268" spans="1:36" x14ac:dyDescent="0.25">
      <c r="A3268" t="str">
        <v>20 Dates</v>
      </c>
      <c r="B3268">
        <v>35974</v>
      </c>
      <c r="C3268">
        <v>1998</v>
      </c>
      <c r="D3268" t="str">
        <v>1990s</v>
      </c>
      <c r="E3268" t="str">
        <v>Color</v>
      </c>
      <c r="F3268" t="str">
        <v>Biography</v>
      </c>
      <c r="G3268" t="str">
        <v>English</v>
      </c>
      <c r="H3268" t="str">
        <v>USA</v>
      </c>
      <c r="I3268" t="str">
        <v>R</v>
      </c>
      <c r="J3268" t="str">
        <v>Tia Carrere</v>
      </c>
      <c r="K3268" t="str">
        <v>Myles Berkowitz</v>
      </c>
      <c r="L3268">
        <v>1000</v>
      </c>
      <c r="M3268">
        <v>1362</v>
      </c>
      <c r="N3268">
        <v>0</v>
      </c>
      <c r="O3268">
        <v>30</v>
      </c>
      <c r="P3268">
        <v>5.3</v>
      </c>
      <c r="R3268" t="str">
        <v>The Machinist</v>
      </c>
      <c r="S3268">
        <v>38078</v>
      </c>
      <c r="T3268">
        <v>2004</v>
      </c>
      <c r="U3268" t="str">
        <v>2000s</v>
      </c>
      <c r="V3268" t="str">
        <v>Color</v>
      </c>
      <c r="W3268" t="str">
        <v>Drama</v>
      </c>
      <c r="X3268" t="str">
        <v>English</v>
      </c>
      <c r="Y3268" t="str">
        <v>Spain</v>
      </c>
      <c r="Z3268" t="str">
        <v>R</v>
      </c>
      <c r="AA3268" t="str">
        <v>Christian Bale</v>
      </c>
      <c r="AB3268" t="str">
        <v>Brad Anderson</v>
      </c>
      <c r="AC3268">
        <v>23000</v>
      </c>
      <c r="AD3268">
        <v>24994</v>
      </c>
      <c r="AE3268">
        <v>122</v>
      </c>
      <c r="AF3268">
        <v>21000</v>
      </c>
      <c r="AG3268">
        <v>7.7</v>
      </c>
      <c r="AH3268">
        <v>204</v>
      </c>
      <c r="AI3268">
        <v>94</v>
      </c>
      <c r="AJ3268">
        <v>1082044</v>
      </c>
    </row>
    <row r="3269" spans="1:36" x14ac:dyDescent="0.25">
      <c r="A3269" t="str">
        <v>Double Take</v>
      </c>
      <c r="B3269">
        <v>37051</v>
      </c>
      <c r="C3269">
        <v>2001</v>
      </c>
      <c r="D3269" t="str">
        <v>2000s</v>
      </c>
      <c r="E3269" t="str">
        <v>Color</v>
      </c>
      <c r="F3269" t="str">
        <v>Action</v>
      </c>
      <c r="G3269" t="str">
        <v>English</v>
      </c>
      <c r="H3269" t="str">
        <v>USA</v>
      </c>
      <c r="I3269" t="str">
        <v>PG-13</v>
      </c>
      <c r="J3269" t="str">
        <v>Daniel Roebuck</v>
      </c>
      <c r="K3269" t="str">
        <v>George Gallo</v>
      </c>
      <c r="L3269">
        <v>1000</v>
      </c>
      <c r="M3269">
        <v>2557</v>
      </c>
      <c r="N3269">
        <v>269</v>
      </c>
      <c r="O3269">
        <v>204</v>
      </c>
      <c r="P3269">
        <v>5.3</v>
      </c>
      <c r="R3269" t="str">
        <v>Blood and Wine</v>
      </c>
      <c r="S3269">
        <v>35399</v>
      </c>
      <c r="T3269">
        <v>1996</v>
      </c>
      <c r="U3269" t="str">
        <v>1990s</v>
      </c>
      <c r="V3269" t="str">
        <v>Color</v>
      </c>
      <c r="W3269" t="str">
        <v>Crime</v>
      </c>
      <c r="X3269" t="str">
        <v>English</v>
      </c>
      <c r="Y3269" t="str">
        <v>USA</v>
      </c>
      <c r="Z3269" t="str">
        <v>R</v>
      </c>
      <c r="AA3269" t="str">
        <v>Harold Perrineau</v>
      </c>
      <c r="AB3269" t="str">
        <v>Bob Rafelson</v>
      </c>
      <c r="AC3269">
        <v>1000</v>
      </c>
      <c r="AD3269">
        <v>2228</v>
      </c>
      <c r="AE3269">
        <v>30</v>
      </c>
      <c r="AF3269">
        <v>145</v>
      </c>
      <c r="AG3269">
        <v>6.1</v>
      </c>
      <c r="AH3269">
        <v>42</v>
      </c>
      <c r="AI3269">
        <v>101</v>
      </c>
      <c r="AJ3269">
        <v>1075288</v>
      </c>
    </row>
    <row r="3270" spans="1:36" x14ac:dyDescent="0.25">
      <c r="A3270" t="str">
        <v>The Tuxedo</v>
      </c>
      <c r="B3270">
        <v>37417</v>
      </c>
      <c r="C3270">
        <v>2002</v>
      </c>
      <c r="D3270" t="str">
        <v>2000s</v>
      </c>
      <c r="E3270" t="str">
        <v>Color</v>
      </c>
      <c r="F3270" t="str">
        <v>Action</v>
      </c>
      <c r="G3270" t="str">
        <v>English</v>
      </c>
      <c r="H3270" t="str">
        <v>USA</v>
      </c>
      <c r="I3270" t="str">
        <v>PG-13</v>
      </c>
      <c r="J3270" t="str">
        <v>Romany Malco</v>
      </c>
      <c r="K3270" t="str">
        <v>Kevin Donovan</v>
      </c>
      <c r="L3270">
        <v>966</v>
      </c>
      <c r="M3270">
        <v>2018</v>
      </c>
      <c r="N3270">
        <v>11</v>
      </c>
      <c r="O3270">
        <v>797</v>
      </c>
      <c r="P3270">
        <v>5.3</v>
      </c>
      <c r="R3270" t="str">
        <v>When Did You Last See Your Father?</v>
      </c>
      <c r="S3270">
        <v>39411</v>
      </c>
      <c r="T3270">
        <v>2007</v>
      </c>
      <c r="U3270" t="str">
        <v>2000s</v>
      </c>
      <c r="V3270" t="str">
        <v>Color</v>
      </c>
      <c r="W3270" t="str">
        <v>Biography</v>
      </c>
      <c r="X3270" t="str">
        <v>English</v>
      </c>
      <c r="Y3270" t="str">
        <v>UK</v>
      </c>
      <c r="Z3270" t="str">
        <v>PG-13</v>
      </c>
      <c r="AA3270" t="str">
        <v>Colin Firth</v>
      </c>
      <c r="AB3270" t="str">
        <v>Anand Tucker</v>
      </c>
      <c r="AC3270">
        <v>14000</v>
      </c>
      <c r="AD3270">
        <v>15848</v>
      </c>
      <c r="AE3270">
        <v>14</v>
      </c>
      <c r="AF3270">
        <v>429</v>
      </c>
      <c r="AG3270">
        <v>6.9</v>
      </c>
      <c r="AH3270">
        <v>90</v>
      </c>
      <c r="AI3270">
        <v>92</v>
      </c>
      <c r="AJ3270">
        <v>1071240</v>
      </c>
    </row>
    <row r="3271" spans="1:36" x14ac:dyDescent="0.25">
      <c r="A3271" t="str">
        <v>The Brothers Solomon</v>
      </c>
      <c r="B3271">
        <v>39259</v>
      </c>
      <c r="C3271">
        <v>2007</v>
      </c>
      <c r="D3271" t="str">
        <v>2000s</v>
      </c>
      <c r="E3271" t="str">
        <v>Color</v>
      </c>
      <c r="F3271" t="str">
        <v>Comedy</v>
      </c>
      <c r="G3271" t="str">
        <v>English</v>
      </c>
      <c r="H3271" t="str">
        <v>USA</v>
      </c>
      <c r="I3271" t="str">
        <v>R</v>
      </c>
      <c r="J3271" t="str">
        <v>Jenna Fischer</v>
      </c>
      <c r="K3271" t="str">
        <v>Bob Odenkirk</v>
      </c>
      <c r="L3271">
        <v>966</v>
      </c>
      <c r="M3271">
        <v>3307</v>
      </c>
      <c r="N3271">
        <v>0</v>
      </c>
      <c r="O3271">
        <v>319</v>
      </c>
      <c r="P3271">
        <v>5.3</v>
      </c>
      <c r="R3271" t="str">
        <v>There Be Dragons</v>
      </c>
      <c r="S3271">
        <v>40551</v>
      </c>
      <c r="T3271">
        <v>2011</v>
      </c>
      <c r="U3271" t="str">
        <v>2010s</v>
      </c>
      <c r="V3271" t="str">
        <v>Color</v>
      </c>
      <c r="W3271" t="str">
        <v>Biography</v>
      </c>
      <c r="X3271" t="str">
        <v>English</v>
      </c>
      <c r="Y3271" t="str">
        <v>Spain</v>
      </c>
      <c r="Z3271" t="str">
        <v>PG-13</v>
      </c>
      <c r="AA3271" t="str">
        <v>Jordi MollÃ </v>
      </c>
      <c r="AB3271" t="str">
        <v>Roland JoffÃ©</v>
      </c>
      <c r="AC3271">
        <v>877</v>
      </c>
      <c r="AD3271">
        <v>3497</v>
      </c>
      <c r="AE3271">
        <v>596</v>
      </c>
      <c r="AF3271">
        <v>2000</v>
      </c>
      <c r="AG3271">
        <v>5.9</v>
      </c>
      <c r="AH3271">
        <v>77</v>
      </c>
      <c r="AI3271">
        <v>102</v>
      </c>
      <c r="AJ3271">
        <v>1068392</v>
      </c>
    </row>
    <row r="3272" spans="1:36" x14ac:dyDescent="0.25">
      <c r="A3272" t="str">
        <v>The Covenant</v>
      </c>
      <c r="B3272">
        <v>38778</v>
      </c>
      <c r="C3272">
        <v>2006</v>
      </c>
      <c r="D3272" t="str">
        <v>2000s</v>
      </c>
      <c r="E3272" t="str">
        <v>Color</v>
      </c>
      <c r="F3272" t="str">
        <v>Action</v>
      </c>
      <c r="G3272" t="str">
        <v>English</v>
      </c>
      <c r="H3272" t="str">
        <v>USA</v>
      </c>
      <c r="I3272" t="str">
        <v>PG-13</v>
      </c>
      <c r="J3272" t="str">
        <v>Laura Ramsey</v>
      </c>
      <c r="K3272" t="str">
        <v>Renny Harlin</v>
      </c>
      <c r="L3272">
        <v>960</v>
      </c>
      <c r="M3272">
        <v>3261</v>
      </c>
      <c r="N3272">
        <v>212</v>
      </c>
      <c r="O3272">
        <v>3000</v>
      </c>
      <c r="P3272">
        <v>5.3</v>
      </c>
      <c r="R3272" t="str">
        <v>September Dawn</v>
      </c>
      <c r="S3272">
        <v>39397</v>
      </c>
      <c r="T3272">
        <v>2007</v>
      </c>
      <c r="U3272" t="str">
        <v>2000s</v>
      </c>
      <c r="V3272" t="str">
        <v>Color</v>
      </c>
      <c r="W3272" t="str">
        <v>Drama</v>
      </c>
      <c r="X3272" t="str">
        <v>Unknown</v>
      </c>
      <c r="Y3272" t="str">
        <v>USA</v>
      </c>
      <c r="Z3272" t="str">
        <v>R</v>
      </c>
      <c r="AA3272" t="str">
        <v>Jon Gries</v>
      </c>
      <c r="AB3272" t="str">
        <v>Christopher Cain</v>
      </c>
      <c r="AC3272">
        <v>482</v>
      </c>
      <c r="AD3272">
        <v>1526</v>
      </c>
      <c r="AE3272">
        <v>58</v>
      </c>
      <c r="AF3272">
        <v>411</v>
      </c>
      <c r="AG3272">
        <v>5.8</v>
      </c>
      <c r="AH3272">
        <v>43</v>
      </c>
      <c r="AI3272">
        <v>111</v>
      </c>
      <c r="AJ3272">
        <v>1066555</v>
      </c>
    </row>
    <row r="3273" spans="1:36" x14ac:dyDescent="0.25">
      <c r="A3273" t="str">
        <v>Slackers</v>
      </c>
      <c r="B3273">
        <v>37311</v>
      </c>
      <c r="C3273">
        <v>2002</v>
      </c>
      <c r="D3273" t="str">
        <v>2000s</v>
      </c>
      <c r="E3273" t="str">
        <v>Color</v>
      </c>
      <c r="F3273" t="str">
        <v>Comedy</v>
      </c>
      <c r="G3273" t="str">
        <v>English</v>
      </c>
      <c r="H3273" t="str">
        <v>Canada</v>
      </c>
      <c r="I3273" t="str">
        <v>R</v>
      </c>
      <c r="J3273" t="str">
        <v>Jaime King</v>
      </c>
      <c r="K3273" t="str">
        <v>Dewey Nicks</v>
      </c>
      <c r="L3273">
        <v>960</v>
      </c>
      <c r="M3273">
        <v>2415</v>
      </c>
      <c r="N3273">
        <v>4</v>
      </c>
      <c r="O3273">
        <v>405</v>
      </c>
      <c r="P3273">
        <v>5.3</v>
      </c>
      <c r="R3273" t="str">
        <v>The Oogieloves in the Big Balloon Adventure</v>
      </c>
      <c r="S3273">
        <v>41214</v>
      </c>
      <c r="T3273">
        <v>2012</v>
      </c>
      <c r="U3273" t="str">
        <v>2010s</v>
      </c>
      <c r="V3273" t="str">
        <v>Color</v>
      </c>
      <c r="W3273" t="str">
        <v>Adventure</v>
      </c>
      <c r="X3273" t="str">
        <v>English</v>
      </c>
      <c r="Y3273" t="str">
        <v>USA</v>
      </c>
      <c r="Z3273" t="str">
        <v>G</v>
      </c>
      <c r="AA3273" t="str">
        <v>Chazz Palminteri</v>
      </c>
      <c r="AB3273" t="str">
        <v>Matthew Diamond</v>
      </c>
      <c r="AC3273">
        <v>979</v>
      </c>
      <c r="AD3273">
        <v>1978</v>
      </c>
      <c r="AE3273">
        <v>12</v>
      </c>
      <c r="AF3273">
        <v>831</v>
      </c>
      <c r="AG3273">
        <v>6.7</v>
      </c>
      <c r="AH3273">
        <v>28</v>
      </c>
      <c r="AI3273">
        <v>88</v>
      </c>
      <c r="AJ3273">
        <v>1064277</v>
      </c>
    </row>
    <row r="3274" spans="1:36" x14ac:dyDescent="0.25">
      <c r="A3274" t="str">
        <v>I Love You, Beth Cooper</v>
      </c>
      <c r="B3274">
        <v>40131</v>
      </c>
      <c r="C3274">
        <v>2009</v>
      </c>
      <c r="D3274" t="str">
        <v>2000s</v>
      </c>
      <c r="E3274" t="str">
        <v>Color</v>
      </c>
      <c r="F3274" t="str">
        <v>Comedy</v>
      </c>
      <c r="G3274" t="str">
        <v>English</v>
      </c>
      <c r="H3274" t="str">
        <v>Canada</v>
      </c>
      <c r="I3274" t="str">
        <v>PG-13</v>
      </c>
      <c r="J3274" t="str">
        <v>Alan Ruck</v>
      </c>
      <c r="K3274" t="str">
        <v>Chris Columbus</v>
      </c>
      <c r="L3274">
        <v>946</v>
      </c>
      <c r="M3274">
        <v>4072</v>
      </c>
      <c r="N3274">
        <v>0</v>
      </c>
      <c r="O3274">
        <v>0</v>
      </c>
      <c r="P3274">
        <v>5.3</v>
      </c>
      <c r="R3274" t="str">
        <v>Caramel</v>
      </c>
      <c r="S3274">
        <v>39290</v>
      </c>
      <c r="T3274">
        <v>2007</v>
      </c>
      <c r="U3274" t="str">
        <v>2000s</v>
      </c>
      <c r="V3274" t="str">
        <v>Color</v>
      </c>
      <c r="W3274" t="str">
        <v>Comedy</v>
      </c>
      <c r="X3274" t="str">
        <v>Arabic</v>
      </c>
      <c r="Y3274" t="str">
        <v>France</v>
      </c>
      <c r="Z3274" t="str">
        <v>PG</v>
      </c>
      <c r="AA3274" t="str">
        <v>Yasmine Al Massri</v>
      </c>
      <c r="AB3274" t="str">
        <v>Nadine Labaki</v>
      </c>
      <c r="AC3274">
        <v>227</v>
      </c>
      <c r="AD3274">
        <v>231</v>
      </c>
      <c r="AE3274">
        <v>0</v>
      </c>
      <c r="AF3274">
        <v>0</v>
      </c>
      <c r="AG3274">
        <v>7.2</v>
      </c>
      <c r="AH3274">
        <v>109</v>
      </c>
      <c r="AI3274">
        <v>95</v>
      </c>
      <c r="AJ3274">
        <v>1060591</v>
      </c>
    </row>
    <row r="3275" spans="1:36" x14ac:dyDescent="0.25">
      <c r="A3275" t="str">
        <v>Isn't She Great</v>
      </c>
      <c r="B3275">
        <v>36734</v>
      </c>
      <c r="C3275">
        <v>2000</v>
      </c>
      <c r="D3275" t="str">
        <v>2000s</v>
      </c>
      <c r="E3275" t="str">
        <v>Color</v>
      </c>
      <c r="F3275" t="str">
        <v>Biography</v>
      </c>
      <c r="G3275" t="str">
        <v>English</v>
      </c>
      <c r="H3275" t="str">
        <v>USA</v>
      </c>
      <c r="I3275" t="str">
        <v>R</v>
      </c>
      <c r="J3275" t="str">
        <v>Stockard Channing</v>
      </c>
      <c r="K3275" t="str">
        <v>Andrew Bergman</v>
      </c>
      <c r="L3275">
        <v>944</v>
      </c>
      <c r="M3275">
        <v>2928</v>
      </c>
      <c r="N3275">
        <v>31</v>
      </c>
      <c r="O3275">
        <v>133</v>
      </c>
      <c r="P3275">
        <v>5.3</v>
      </c>
      <c r="R3275" t="str">
        <v>Wonderland</v>
      </c>
      <c r="S3275">
        <v>37771</v>
      </c>
      <c r="T3275">
        <v>2003</v>
      </c>
      <c r="U3275" t="str">
        <v>2000s</v>
      </c>
      <c r="V3275" t="str">
        <v>Color</v>
      </c>
      <c r="W3275" t="str">
        <v>Crime</v>
      </c>
      <c r="X3275" t="str">
        <v>English</v>
      </c>
      <c r="Y3275" t="str">
        <v>USA</v>
      </c>
      <c r="Z3275" t="str">
        <v>R</v>
      </c>
      <c r="AA3275" t="str">
        <v>Alexis Dziena</v>
      </c>
      <c r="AB3275" t="str">
        <v>James Cox</v>
      </c>
      <c r="AC3275">
        <v>715</v>
      </c>
      <c r="AD3275">
        <v>1315</v>
      </c>
      <c r="AE3275">
        <v>10</v>
      </c>
      <c r="AF3275">
        <v>1000</v>
      </c>
      <c r="AG3275">
        <v>6.6</v>
      </c>
      <c r="AH3275">
        <v>91</v>
      </c>
      <c r="AI3275">
        <v>104</v>
      </c>
      <c r="AJ3275">
        <v>1056102</v>
      </c>
    </row>
    <row r="3276" spans="1:36" x14ac:dyDescent="0.25">
      <c r="A3276" t="str">
        <v>Welcome Home, Roscoe Jenkins</v>
      </c>
      <c r="B3276">
        <v>39467</v>
      </c>
      <c r="C3276">
        <v>2008</v>
      </c>
      <c r="D3276" t="str">
        <v>2000s</v>
      </c>
      <c r="E3276" t="str">
        <v>Color</v>
      </c>
      <c r="F3276" t="str">
        <v>Comedy</v>
      </c>
      <c r="G3276" t="str">
        <v>English</v>
      </c>
      <c r="H3276" t="str">
        <v>USA</v>
      </c>
      <c r="I3276" t="str">
        <v>PG-13</v>
      </c>
      <c r="J3276" t="str">
        <v>Mo'Nique</v>
      </c>
      <c r="K3276" t="str">
        <v>Malcolm D. Lee</v>
      </c>
      <c r="L3276">
        <v>940</v>
      </c>
      <c r="M3276">
        <v>3565</v>
      </c>
      <c r="N3276">
        <v>92</v>
      </c>
      <c r="O3276">
        <v>464</v>
      </c>
      <c r="P3276">
        <v>5.3</v>
      </c>
      <c r="R3276" t="str">
        <v>Peaceful Warrior</v>
      </c>
      <c r="S3276">
        <v>38890</v>
      </c>
      <c r="T3276">
        <v>2006</v>
      </c>
      <c r="U3276" t="str">
        <v>2000s</v>
      </c>
      <c r="V3276" t="str">
        <v>Color</v>
      </c>
      <c r="W3276" t="str">
        <v>Drama</v>
      </c>
      <c r="X3276" t="str">
        <v>English</v>
      </c>
      <c r="Y3276" t="str">
        <v>Germany</v>
      </c>
      <c r="Z3276" t="str">
        <v>PG-13</v>
      </c>
      <c r="AA3276" t="str">
        <v>Scott Mechlowicz</v>
      </c>
      <c r="AB3276" t="str">
        <v>Victor Salva</v>
      </c>
      <c r="AC3276">
        <v>634</v>
      </c>
      <c r="AD3276">
        <v>2673</v>
      </c>
      <c r="AE3276">
        <v>108</v>
      </c>
      <c r="AF3276">
        <v>0</v>
      </c>
      <c r="AG3276">
        <v>7.3</v>
      </c>
      <c r="AH3276">
        <v>44</v>
      </c>
      <c r="AI3276">
        <v>120</v>
      </c>
      <c r="AJ3276">
        <v>1055654</v>
      </c>
    </row>
    <row r="3277" spans="1:36" x14ac:dyDescent="0.25">
      <c r="A3277" t="str">
        <v>The Adventures of Pinocchio</v>
      </c>
      <c r="B3277">
        <v>35171</v>
      </c>
      <c r="C3277">
        <v>1996</v>
      </c>
      <c r="D3277" t="str">
        <v>1990s</v>
      </c>
      <c r="E3277" t="str">
        <v>Color</v>
      </c>
      <c r="F3277" t="str">
        <v>Adventure</v>
      </c>
      <c r="G3277" t="str">
        <v>Italian</v>
      </c>
      <c r="H3277" t="str">
        <v>UK</v>
      </c>
      <c r="I3277" t="str">
        <v>G</v>
      </c>
      <c r="J3277" t="str">
        <v>Martin Landau</v>
      </c>
      <c r="K3277" t="str">
        <v>Steve Barron</v>
      </c>
      <c r="L3277">
        <v>940</v>
      </c>
      <c r="M3277">
        <v>2465</v>
      </c>
      <c r="N3277">
        <v>48</v>
      </c>
      <c r="O3277">
        <v>246</v>
      </c>
      <c r="P3277">
        <v>5.3</v>
      </c>
      <c r="R3277" t="str">
        <v>Chuck &amp; Buck</v>
      </c>
      <c r="S3277">
        <v>36780</v>
      </c>
      <c r="T3277">
        <v>2000</v>
      </c>
      <c r="U3277" t="str">
        <v>2000s</v>
      </c>
      <c r="V3277" t="str">
        <v>Color</v>
      </c>
      <c r="W3277" t="str">
        <v>Comedy</v>
      </c>
      <c r="X3277" t="str">
        <v>English</v>
      </c>
      <c r="Y3277" t="str">
        <v>USA</v>
      </c>
      <c r="Z3277" t="str">
        <v>R</v>
      </c>
      <c r="AA3277" t="str">
        <v>Lupe Ontiveros</v>
      </c>
      <c r="AB3277" t="str">
        <v>Miguel Arteta</v>
      </c>
      <c r="AC3277">
        <v>625</v>
      </c>
      <c r="AD3277">
        <v>1378</v>
      </c>
      <c r="AE3277">
        <v>44</v>
      </c>
      <c r="AF3277">
        <v>170</v>
      </c>
      <c r="AG3277">
        <v>6.6</v>
      </c>
      <c r="AH3277">
        <v>59</v>
      </c>
      <c r="AI3277">
        <v>96</v>
      </c>
      <c r="AJ3277">
        <v>1050600</v>
      </c>
    </row>
    <row r="3278" spans="1:36" x14ac:dyDescent="0.25">
      <c r="A3278" t="str">
        <v>Friday the 13th Part VII: The New Blood</v>
      </c>
      <c r="B3278">
        <v>32309</v>
      </c>
      <c r="C3278">
        <v>1988</v>
      </c>
      <c r="D3278" t="str">
        <v>1980s</v>
      </c>
      <c r="E3278" t="str">
        <v>Color</v>
      </c>
      <c r="F3278" t="str">
        <v>Horror</v>
      </c>
      <c r="G3278" t="str">
        <v>English</v>
      </c>
      <c r="H3278" t="str">
        <v>USA</v>
      </c>
      <c r="I3278" t="str">
        <v>R</v>
      </c>
      <c r="J3278" t="str">
        <v>Kane Hodder</v>
      </c>
      <c r="K3278" t="str">
        <v>John Carl Buechler</v>
      </c>
      <c r="L3278">
        <v>935</v>
      </c>
      <c r="M3278">
        <v>1855</v>
      </c>
      <c r="N3278">
        <v>152</v>
      </c>
      <c r="O3278">
        <v>0</v>
      </c>
      <c r="P3278">
        <v>5.3</v>
      </c>
      <c r="R3278" t="str">
        <v>Joyeux Noel</v>
      </c>
      <c r="S3278">
        <v>38641</v>
      </c>
      <c r="T3278">
        <v>2005</v>
      </c>
      <c r="U3278" t="str">
        <v>2000s</v>
      </c>
      <c r="V3278" t="str">
        <v>Color</v>
      </c>
      <c r="W3278" t="str">
        <v>Drama</v>
      </c>
      <c r="X3278" t="str">
        <v>French</v>
      </c>
      <c r="Y3278" t="str">
        <v>France</v>
      </c>
      <c r="Z3278" t="str">
        <v>PG-13</v>
      </c>
      <c r="AA3278" t="str">
        <v>Gary Lewis</v>
      </c>
      <c r="AB3278" t="str">
        <v>Christian Carion</v>
      </c>
      <c r="AC3278">
        <v>203</v>
      </c>
      <c r="AD3278">
        <v>773</v>
      </c>
      <c r="AE3278">
        <v>13</v>
      </c>
      <c r="AF3278">
        <v>11000</v>
      </c>
      <c r="AG3278">
        <v>7.8</v>
      </c>
      <c r="AH3278">
        <v>115</v>
      </c>
      <c r="AI3278">
        <v>116</v>
      </c>
      <c r="AJ3278">
        <v>1050445</v>
      </c>
    </row>
    <row r="3279" spans="1:36" x14ac:dyDescent="0.25">
      <c r="A3279" t="str">
        <v>Peeples</v>
      </c>
      <c r="B3279">
        <v>41306</v>
      </c>
      <c r="C3279">
        <v>2013</v>
      </c>
      <c r="D3279" t="str">
        <v>2010s</v>
      </c>
      <c r="E3279" t="str">
        <v>Color</v>
      </c>
      <c r="F3279" t="str">
        <v>Comedy</v>
      </c>
      <c r="G3279" t="str">
        <v>English</v>
      </c>
      <c r="H3279" t="str">
        <v>USA</v>
      </c>
      <c r="I3279" t="str">
        <v>PG-13</v>
      </c>
      <c r="J3279" t="str">
        <v>Tyler James Williams</v>
      </c>
      <c r="K3279" t="str">
        <v>Tina Gordon Chism</v>
      </c>
      <c r="L3279">
        <v>931</v>
      </c>
      <c r="M3279">
        <v>3322</v>
      </c>
      <c r="N3279">
        <v>24</v>
      </c>
      <c r="O3279">
        <v>0</v>
      </c>
      <c r="P3279">
        <v>5.3</v>
      </c>
      <c r="R3279" t="str">
        <v>Undiscovered</v>
      </c>
      <c r="S3279">
        <v>38397</v>
      </c>
      <c r="T3279">
        <v>2005</v>
      </c>
      <c r="U3279" t="str">
        <v>2000s</v>
      </c>
      <c r="V3279" t="str">
        <v>Color</v>
      </c>
      <c r="W3279" t="str">
        <v>Comedy</v>
      </c>
      <c r="X3279" t="str">
        <v>English</v>
      </c>
      <c r="Y3279" t="str">
        <v>Germany</v>
      </c>
      <c r="Z3279" t="str">
        <v>PG-13</v>
      </c>
      <c r="AA3279" t="str">
        <v>Fisher Stevens</v>
      </c>
      <c r="AB3279" t="str">
        <v>Meiert Avis</v>
      </c>
      <c r="AC3279">
        <v>922</v>
      </c>
      <c r="AD3279">
        <v>1835</v>
      </c>
      <c r="AE3279">
        <v>0</v>
      </c>
      <c r="AF3279">
        <v>128</v>
      </c>
      <c r="AG3279">
        <v>4.2</v>
      </c>
      <c r="AH3279">
        <v>41</v>
      </c>
      <c r="AI3279">
        <v>97</v>
      </c>
      <c r="AJ3279">
        <v>1046166</v>
      </c>
    </row>
    <row r="3280" spans="1:36" x14ac:dyDescent="0.25">
      <c r="A3280" t="str">
        <v>The Lizzie McGuire Movie</v>
      </c>
      <c r="B3280">
        <v>37718</v>
      </c>
      <c r="C3280">
        <v>2003</v>
      </c>
      <c r="D3280" t="str">
        <v>2000s</v>
      </c>
      <c r="E3280" t="str">
        <v>Color</v>
      </c>
      <c r="F3280" t="str">
        <v>Adventure</v>
      </c>
      <c r="G3280" t="str">
        <v>English</v>
      </c>
      <c r="H3280" t="str">
        <v>USA</v>
      </c>
      <c r="I3280" t="str">
        <v>PG</v>
      </c>
      <c r="J3280" t="str">
        <v>Clayton Snyder</v>
      </c>
      <c r="K3280" t="str">
        <v>Jim Fall</v>
      </c>
      <c r="L3280">
        <v>925</v>
      </c>
      <c r="M3280">
        <v>3423</v>
      </c>
      <c r="N3280">
        <v>13</v>
      </c>
      <c r="O3280">
        <v>0</v>
      </c>
      <c r="P3280">
        <v>5.3</v>
      </c>
      <c r="R3280" t="str">
        <v>Bottle Rocket</v>
      </c>
      <c r="S3280">
        <v>35427</v>
      </c>
      <c r="T3280">
        <v>1996</v>
      </c>
      <c r="U3280" t="str">
        <v>1990s</v>
      </c>
      <c r="V3280" t="str">
        <v>Color</v>
      </c>
      <c r="W3280" t="str">
        <v>Comedy</v>
      </c>
      <c r="X3280" t="str">
        <v>English</v>
      </c>
      <c r="Y3280" t="str">
        <v>USA</v>
      </c>
      <c r="Z3280" t="str">
        <v>R</v>
      </c>
      <c r="AA3280" t="str">
        <v>Andrew Wilson</v>
      </c>
      <c r="AB3280" t="str">
        <v>Wes Anderson</v>
      </c>
      <c r="AC3280">
        <v>387</v>
      </c>
      <c r="AD3280">
        <v>648</v>
      </c>
      <c r="AE3280">
        <v>0</v>
      </c>
      <c r="AF3280">
        <v>0</v>
      </c>
      <c r="AG3280">
        <v>7.1</v>
      </c>
      <c r="AH3280">
        <v>83</v>
      </c>
      <c r="AI3280">
        <v>91</v>
      </c>
      <c r="AJ3280">
        <v>1040879</v>
      </c>
    </row>
    <row r="3281" spans="1:36" x14ac:dyDescent="0.25">
      <c r="A3281" t="str">
        <v>One for the Money</v>
      </c>
      <c r="B3281">
        <v>41124</v>
      </c>
      <c r="C3281">
        <v>2012</v>
      </c>
      <c r="D3281" t="str">
        <v>2010s</v>
      </c>
      <c r="E3281" t="str">
        <v>Color</v>
      </c>
      <c r="F3281" t="str">
        <v>Action</v>
      </c>
      <c r="G3281" t="str">
        <v>English</v>
      </c>
      <c r="H3281" t="str">
        <v>USA</v>
      </c>
      <c r="I3281" t="str">
        <v>PG-13</v>
      </c>
      <c r="J3281" t="str">
        <v>Fisher Stevens</v>
      </c>
      <c r="K3281" t="str">
        <v>Julie Anne Robinson</v>
      </c>
      <c r="L3281">
        <v>922</v>
      </c>
      <c r="M3281">
        <v>3301</v>
      </c>
      <c r="N3281">
        <v>30</v>
      </c>
      <c r="O3281">
        <v>19000</v>
      </c>
      <c r="P3281">
        <v>5.3</v>
      </c>
      <c r="R3281" t="str">
        <v>Casino Jack</v>
      </c>
      <c r="S3281">
        <v>40371</v>
      </c>
      <c r="T3281">
        <v>2010</v>
      </c>
      <c r="U3281" t="str">
        <v>2010s</v>
      </c>
      <c r="V3281" t="str">
        <v>Color</v>
      </c>
      <c r="W3281" t="str">
        <v>Biography</v>
      </c>
      <c r="X3281" t="str">
        <v>English</v>
      </c>
      <c r="Y3281" t="str">
        <v>Canada</v>
      </c>
      <c r="Z3281" t="str">
        <v>R</v>
      </c>
      <c r="AA3281" t="str">
        <v>Kevin Spacey</v>
      </c>
      <c r="AB3281" t="str">
        <v>George Hickenlooper</v>
      </c>
      <c r="AC3281">
        <v>18000</v>
      </c>
      <c r="AD3281">
        <v>18739</v>
      </c>
      <c r="AE3281">
        <v>60</v>
      </c>
      <c r="AF3281">
        <v>0</v>
      </c>
      <c r="AG3281">
        <v>6.2</v>
      </c>
      <c r="AH3281">
        <v>117</v>
      </c>
      <c r="AI3281">
        <v>108</v>
      </c>
      <c r="AJ3281">
        <v>1039869</v>
      </c>
    </row>
    <row r="3282" spans="1:36" x14ac:dyDescent="0.25">
      <c r="A3282" t="str">
        <v>The Clan of the Cave Bear</v>
      </c>
      <c r="B3282">
        <v>31507</v>
      </c>
      <c r="C3282">
        <v>1986</v>
      </c>
      <c r="D3282" t="str">
        <v>1980s</v>
      </c>
      <c r="E3282" t="str">
        <v>Color</v>
      </c>
      <c r="F3282" t="str">
        <v>Adventure</v>
      </c>
      <c r="G3282" t="str">
        <v>English</v>
      </c>
      <c r="H3282" t="str">
        <v>USA</v>
      </c>
      <c r="I3282" t="str">
        <v>R</v>
      </c>
      <c r="J3282" t="str">
        <v>Curtis Armstrong</v>
      </c>
      <c r="K3282" t="str">
        <v>Michael Chapman</v>
      </c>
      <c r="L3282">
        <v>876</v>
      </c>
      <c r="M3282">
        <v>1351</v>
      </c>
      <c r="N3282">
        <v>70</v>
      </c>
      <c r="O3282">
        <v>843</v>
      </c>
      <c r="P3282">
        <v>5.3</v>
      </c>
      <c r="R3282" t="str">
        <v>A Home at the End of the World</v>
      </c>
      <c r="S3282">
        <v>38120</v>
      </c>
      <c r="T3282">
        <v>2004</v>
      </c>
      <c r="U3282" t="str">
        <v>2000s</v>
      </c>
      <c r="V3282" t="str">
        <v>Color</v>
      </c>
      <c r="W3282" t="str">
        <v>Drama</v>
      </c>
      <c r="X3282" t="str">
        <v>English</v>
      </c>
      <c r="Y3282" t="str">
        <v>USA</v>
      </c>
      <c r="Z3282" t="str">
        <v>R</v>
      </c>
      <c r="AA3282" t="str">
        <v>Robin Wright</v>
      </c>
      <c r="AB3282" t="str">
        <v>Michael Mayer</v>
      </c>
      <c r="AC3282">
        <v>18000</v>
      </c>
      <c r="AD3282">
        <v>21107</v>
      </c>
      <c r="AE3282">
        <v>15</v>
      </c>
      <c r="AF3282">
        <v>1000</v>
      </c>
      <c r="AG3282">
        <v>6.8</v>
      </c>
      <c r="AH3282">
        <v>84</v>
      </c>
      <c r="AI3282">
        <v>97</v>
      </c>
      <c r="AJ3282">
        <v>1029017</v>
      </c>
    </row>
    <row r="3283" spans="1:36" x14ac:dyDescent="0.25">
      <c r="A3283" t="str">
        <v>Against the Ropes</v>
      </c>
      <c r="B3283">
        <v>38072</v>
      </c>
      <c r="C3283">
        <v>2004</v>
      </c>
      <c r="D3283" t="str">
        <v>2000s</v>
      </c>
      <c r="E3283" t="str">
        <v>Color</v>
      </c>
      <c r="F3283" t="str">
        <v>Biography</v>
      </c>
      <c r="G3283" t="str">
        <v>English</v>
      </c>
      <c r="H3283" t="str">
        <v>USA</v>
      </c>
      <c r="I3283" t="str">
        <v>PG-13</v>
      </c>
      <c r="J3283" t="str">
        <v>Omar Epps</v>
      </c>
      <c r="K3283" t="str">
        <v>Charles S. Dutton</v>
      </c>
      <c r="L3283">
        <v>865</v>
      </c>
      <c r="M3283">
        <v>2972</v>
      </c>
      <c r="N3283">
        <v>534</v>
      </c>
      <c r="O3283">
        <v>177</v>
      </c>
      <c r="P3283">
        <v>5.3</v>
      </c>
      <c r="R3283" t="str">
        <v>Buried</v>
      </c>
      <c r="S3283">
        <v>40433</v>
      </c>
      <c r="T3283">
        <v>2010</v>
      </c>
      <c r="U3283" t="str">
        <v>2010s</v>
      </c>
      <c r="V3283" t="str">
        <v>Color</v>
      </c>
      <c r="W3283" t="str">
        <v>Drama</v>
      </c>
      <c r="X3283" t="str">
        <v>English</v>
      </c>
      <c r="Y3283" t="str">
        <v>Spain</v>
      </c>
      <c r="Z3283" t="str">
        <v>R</v>
      </c>
      <c r="AA3283" t="str">
        <v>Ryan Reynolds</v>
      </c>
      <c r="AB3283" t="str">
        <v>Rodrigo CortÃ©s</v>
      </c>
      <c r="AC3283">
        <v>16000</v>
      </c>
      <c r="AD3283">
        <v>17471</v>
      </c>
      <c r="AE3283">
        <v>89</v>
      </c>
      <c r="AF3283">
        <v>24000</v>
      </c>
      <c r="AG3283">
        <v>7</v>
      </c>
      <c r="AH3283">
        <v>363</v>
      </c>
      <c r="AI3283">
        <v>95</v>
      </c>
      <c r="AJ3283">
        <v>1028658</v>
      </c>
    </row>
    <row r="3284" spans="1:36" x14ac:dyDescent="0.25">
      <c r="A3284" t="str">
        <v>The Forsaken</v>
      </c>
      <c r="B3284">
        <v>37070</v>
      </c>
      <c r="C3284">
        <v>2001</v>
      </c>
      <c r="D3284" t="str">
        <v>2000s</v>
      </c>
      <c r="E3284" t="str">
        <v>Color</v>
      </c>
      <c r="F3284" t="str">
        <v>Horror</v>
      </c>
      <c r="G3284" t="str">
        <v>English</v>
      </c>
      <c r="H3284" t="str">
        <v>USA</v>
      </c>
      <c r="I3284" t="str">
        <v>R</v>
      </c>
      <c r="J3284" t="str">
        <v>Brendan Fehr</v>
      </c>
      <c r="K3284" t="str">
        <v>J.S. Cardone</v>
      </c>
      <c r="L3284">
        <v>847</v>
      </c>
      <c r="M3284">
        <v>3004</v>
      </c>
      <c r="N3284">
        <v>23</v>
      </c>
      <c r="O3284">
        <v>327</v>
      </c>
      <c r="P3284">
        <v>5.3</v>
      </c>
      <c r="R3284" t="str">
        <v>The Children of Huang Shi</v>
      </c>
      <c r="S3284">
        <v>39789</v>
      </c>
      <c r="T3284">
        <v>2008</v>
      </c>
      <c r="U3284" t="str">
        <v>2000s</v>
      </c>
      <c r="V3284" t="str">
        <v>Color</v>
      </c>
      <c r="W3284" t="str">
        <v>Drama</v>
      </c>
      <c r="X3284" t="str">
        <v>English</v>
      </c>
      <c r="Y3284" t="str">
        <v>Australia</v>
      </c>
      <c r="Z3284" t="str">
        <v>R</v>
      </c>
      <c r="AA3284" t="str">
        <v>Radha Mitchell</v>
      </c>
      <c r="AB3284" t="str">
        <v>Roger Spottiswoode</v>
      </c>
      <c r="AC3284">
        <v>991</v>
      </c>
      <c r="AD3284">
        <v>1003</v>
      </c>
      <c r="AE3284">
        <v>55</v>
      </c>
      <c r="AF3284">
        <v>1000</v>
      </c>
      <c r="AG3284">
        <v>7.1</v>
      </c>
      <c r="AH3284">
        <v>67</v>
      </c>
      <c r="AI3284">
        <v>125</v>
      </c>
      <c r="AJ3284">
        <v>1027749</v>
      </c>
    </row>
    <row r="3285" spans="1:36" x14ac:dyDescent="0.25">
      <c r="A3285" t="str">
        <v>Spy Hard</v>
      </c>
      <c r="B3285">
        <v>35341</v>
      </c>
      <c r="C3285">
        <v>1996</v>
      </c>
      <c r="D3285" t="str">
        <v>1990s</v>
      </c>
      <c r="E3285" t="str">
        <v>Color</v>
      </c>
      <c r="F3285" t="str">
        <v>Action</v>
      </c>
      <c r="G3285" t="str">
        <v>English</v>
      </c>
      <c r="H3285" t="str">
        <v>USA</v>
      </c>
      <c r="I3285" t="str">
        <v>PG-13</v>
      </c>
      <c r="J3285" t="str">
        <v>Hulk Hogan</v>
      </c>
      <c r="K3285" t="str">
        <v>Rick Friedberg</v>
      </c>
      <c r="L3285">
        <v>844</v>
      </c>
      <c r="M3285">
        <v>2653</v>
      </c>
      <c r="N3285">
        <v>8</v>
      </c>
      <c r="O3285">
        <v>588</v>
      </c>
      <c r="P3285">
        <v>5.3</v>
      </c>
      <c r="R3285" t="str">
        <v>Urbania</v>
      </c>
      <c r="S3285">
        <v>36781</v>
      </c>
      <c r="T3285">
        <v>2000</v>
      </c>
      <c r="U3285" t="str">
        <v>2000s</v>
      </c>
      <c r="V3285" t="str">
        <v>Color</v>
      </c>
      <c r="W3285" t="str">
        <v>Drama</v>
      </c>
      <c r="X3285" t="str">
        <v>English</v>
      </c>
      <c r="Y3285" t="str">
        <v>USA</v>
      </c>
      <c r="Z3285" t="str">
        <v>R</v>
      </c>
      <c r="AA3285" t="str">
        <v>Dan Futterman</v>
      </c>
      <c r="AB3285" t="str">
        <v>Jon Shear</v>
      </c>
      <c r="AC3285">
        <v>254</v>
      </c>
      <c r="AD3285">
        <v>964</v>
      </c>
      <c r="AE3285">
        <v>0</v>
      </c>
      <c r="AF3285">
        <v>72</v>
      </c>
      <c r="AG3285">
        <v>7</v>
      </c>
      <c r="AH3285">
        <v>38</v>
      </c>
      <c r="AI3285">
        <v>106</v>
      </c>
      <c r="AJ3285">
        <v>1027119</v>
      </c>
    </row>
    <row r="3286" spans="1:36" x14ac:dyDescent="0.25">
      <c r="A3286" t="str">
        <v>Aquamarine</v>
      </c>
      <c r="B3286">
        <v>38740</v>
      </c>
      <c r="C3286">
        <v>2006</v>
      </c>
      <c r="D3286" t="str">
        <v>2000s</v>
      </c>
      <c r="E3286" t="str">
        <v>Color</v>
      </c>
      <c r="F3286" t="str">
        <v>Comedy</v>
      </c>
      <c r="G3286" t="str">
        <v>English</v>
      </c>
      <c r="H3286" t="str">
        <v>USA</v>
      </c>
      <c r="I3286" t="str">
        <v>PG</v>
      </c>
      <c r="J3286" t="str">
        <v>Tammin Sursok</v>
      </c>
      <c r="K3286" t="str">
        <v>Elizabeth Allen Rosenbaum</v>
      </c>
      <c r="L3286">
        <v>836</v>
      </c>
      <c r="M3286">
        <v>3963</v>
      </c>
      <c r="N3286">
        <v>20</v>
      </c>
      <c r="O3286">
        <v>0</v>
      </c>
      <c r="P3286">
        <v>5.3</v>
      </c>
      <c r="R3286" t="str">
        <v>Attack the Block</v>
      </c>
      <c r="S3286">
        <v>40597</v>
      </c>
      <c r="T3286">
        <v>2011</v>
      </c>
      <c r="U3286" t="str">
        <v>2010s</v>
      </c>
      <c r="V3286" t="str">
        <v>Color</v>
      </c>
      <c r="W3286" t="str">
        <v>Action</v>
      </c>
      <c r="X3286" t="str">
        <v>English</v>
      </c>
      <c r="Y3286" t="str">
        <v>UK</v>
      </c>
      <c r="Z3286" t="str">
        <v>R</v>
      </c>
      <c r="AA3286" t="str">
        <v>John Boyega</v>
      </c>
      <c r="AB3286" t="str">
        <v>Joe Cornish</v>
      </c>
      <c r="AC3286">
        <v>1000</v>
      </c>
      <c r="AD3286">
        <v>2011</v>
      </c>
      <c r="AE3286">
        <v>115</v>
      </c>
      <c r="AF3286">
        <v>18000</v>
      </c>
      <c r="AG3286">
        <v>6.6</v>
      </c>
      <c r="AH3286">
        <v>399</v>
      </c>
      <c r="AI3286">
        <v>88</v>
      </c>
      <c r="AJ3286">
        <v>1024175</v>
      </c>
    </row>
    <row r="3287" spans="1:36" x14ac:dyDescent="0.25">
      <c r="A3287" t="str">
        <v>Max Keeble's Big Move</v>
      </c>
      <c r="B3287">
        <v>37142</v>
      </c>
      <c r="C3287">
        <v>2001</v>
      </c>
      <c r="D3287" t="str">
        <v>2000s</v>
      </c>
      <c r="E3287" t="str">
        <v>Color</v>
      </c>
      <c r="F3287" t="str">
        <v>Comedy</v>
      </c>
      <c r="G3287" t="str">
        <v>English</v>
      </c>
      <c r="H3287" t="str">
        <v>USA</v>
      </c>
      <c r="I3287" t="str">
        <v>PG</v>
      </c>
      <c r="J3287" t="str">
        <v>Noel Fisher</v>
      </c>
      <c r="K3287" t="str">
        <v>Tim Hill</v>
      </c>
      <c r="L3287">
        <v>833</v>
      </c>
      <c r="M3287">
        <v>4551</v>
      </c>
      <c r="N3287">
        <v>25</v>
      </c>
      <c r="O3287">
        <v>371</v>
      </c>
      <c r="P3287">
        <v>5.3</v>
      </c>
      <c r="R3287" t="str">
        <v>Owning Mahowny</v>
      </c>
      <c r="S3287">
        <v>37984</v>
      </c>
      <c r="T3287">
        <v>2003</v>
      </c>
      <c r="U3287" t="str">
        <v>2000s</v>
      </c>
      <c r="V3287" t="str">
        <v>Color</v>
      </c>
      <c r="W3287" t="str">
        <v>Crime</v>
      </c>
      <c r="X3287" t="str">
        <v>English</v>
      </c>
      <c r="Y3287" t="str">
        <v>Canada</v>
      </c>
      <c r="Z3287" t="str">
        <v>R</v>
      </c>
      <c r="AA3287" t="str">
        <v>Philip Seymour Hoffman</v>
      </c>
      <c r="AB3287" t="str">
        <v>Richard Kwietniowski</v>
      </c>
      <c r="AC3287">
        <v>22000</v>
      </c>
      <c r="AD3287">
        <v>23513</v>
      </c>
      <c r="AE3287">
        <v>23</v>
      </c>
      <c r="AF3287">
        <v>0</v>
      </c>
      <c r="AG3287">
        <v>7.2</v>
      </c>
      <c r="AH3287">
        <v>82</v>
      </c>
      <c r="AI3287">
        <v>104</v>
      </c>
      <c r="AJ3287">
        <v>1011054</v>
      </c>
    </row>
    <row r="3288" spans="1:36" x14ac:dyDescent="0.25">
      <c r="A3288" t="str">
        <v>Just My Luck</v>
      </c>
      <c r="B3288">
        <v>38963</v>
      </c>
      <c r="C3288">
        <v>2006</v>
      </c>
      <c r="D3288" t="str">
        <v>2000s</v>
      </c>
      <c r="E3288" t="str">
        <v>Color</v>
      </c>
      <c r="F3288" t="str">
        <v>Comedy</v>
      </c>
      <c r="G3288" t="str">
        <v>English</v>
      </c>
      <c r="H3288" t="str">
        <v>USA</v>
      </c>
      <c r="I3288" t="str">
        <v>PG-13</v>
      </c>
      <c r="J3288" t="str">
        <v>Samaire Armstrong</v>
      </c>
      <c r="K3288" t="str">
        <v>Donald Petrie</v>
      </c>
      <c r="L3288">
        <v>806</v>
      </c>
      <c r="M3288">
        <v>3211</v>
      </c>
      <c r="N3288">
        <v>80</v>
      </c>
      <c r="O3288">
        <v>0</v>
      </c>
      <c r="P3288">
        <v>5.3</v>
      </c>
      <c r="R3288" t="str">
        <v>Hard Candy</v>
      </c>
      <c r="S3288">
        <v>38537</v>
      </c>
      <c r="T3288">
        <v>2005</v>
      </c>
      <c r="U3288" t="str">
        <v>2000s</v>
      </c>
      <c r="V3288" t="str">
        <v>Color</v>
      </c>
      <c r="W3288" t="str">
        <v>Crime</v>
      </c>
      <c r="X3288" t="str">
        <v>English</v>
      </c>
      <c r="Y3288" t="str">
        <v>USA</v>
      </c>
      <c r="Z3288" t="str">
        <v>R</v>
      </c>
      <c r="AA3288" t="str">
        <v>Odessa Rae</v>
      </c>
      <c r="AB3288" t="str">
        <v>David Slade</v>
      </c>
      <c r="AC3288">
        <v>109</v>
      </c>
      <c r="AD3288">
        <v>117</v>
      </c>
      <c r="AE3288">
        <v>171</v>
      </c>
      <c r="AF3288">
        <v>12000</v>
      </c>
      <c r="AG3288">
        <v>7.1</v>
      </c>
      <c r="AH3288">
        <v>231</v>
      </c>
      <c r="AI3288">
        <v>104</v>
      </c>
      <c r="AJ3288">
        <v>1007962</v>
      </c>
    </row>
    <row r="3289" spans="1:36" x14ac:dyDescent="0.25">
      <c r="A3289" t="str">
        <v>House of Wax</v>
      </c>
      <c r="B3289">
        <v>38381</v>
      </c>
      <c r="C3289">
        <v>2005</v>
      </c>
      <c r="D3289" t="str">
        <v>2000s</v>
      </c>
      <c r="E3289" t="str">
        <v>Color</v>
      </c>
      <c r="F3289" t="str">
        <v>Horror</v>
      </c>
      <c r="G3289" t="str">
        <v>English</v>
      </c>
      <c r="H3289" t="str">
        <v>Australia</v>
      </c>
      <c r="I3289" t="str">
        <v>R</v>
      </c>
      <c r="J3289" t="str">
        <v>Robert Ri'chard</v>
      </c>
      <c r="K3289" t="str">
        <v>Jaume Collet-Serra</v>
      </c>
      <c r="L3289">
        <v>730</v>
      </c>
      <c r="M3289">
        <v>2178</v>
      </c>
      <c r="N3289">
        <v>174</v>
      </c>
      <c r="O3289">
        <v>0</v>
      </c>
      <c r="P3289">
        <v>5.3</v>
      </c>
      <c r="R3289" t="str">
        <v>Ruby in Paradise</v>
      </c>
      <c r="S3289">
        <v>34051</v>
      </c>
      <c r="T3289">
        <v>1993</v>
      </c>
      <c r="U3289" t="str">
        <v>1990s</v>
      </c>
      <c r="V3289" t="str">
        <v>Color</v>
      </c>
      <c r="W3289" t="str">
        <v>Drama</v>
      </c>
      <c r="X3289" t="str">
        <v>English</v>
      </c>
      <c r="Y3289" t="str">
        <v>USA</v>
      </c>
      <c r="Z3289" t="str">
        <v>R</v>
      </c>
      <c r="AA3289" t="str">
        <v>Allison Dean</v>
      </c>
      <c r="AB3289" t="str">
        <v>Victor Nunez</v>
      </c>
      <c r="AC3289">
        <v>159</v>
      </c>
      <c r="AD3289">
        <v>423</v>
      </c>
      <c r="AE3289">
        <v>9</v>
      </c>
      <c r="AF3289">
        <v>81</v>
      </c>
      <c r="AG3289">
        <v>7.2</v>
      </c>
      <c r="AH3289">
        <v>11</v>
      </c>
      <c r="AI3289">
        <v>114</v>
      </c>
      <c r="AJ3289">
        <v>1001437</v>
      </c>
    </row>
    <row r="3290" spans="1:36" x14ac:dyDescent="0.25">
      <c r="A3290" t="str">
        <v>Warlock: The Armageddon</v>
      </c>
      <c r="B3290">
        <v>34007</v>
      </c>
      <c r="C3290">
        <v>1993</v>
      </c>
      <c r="D3290" t="str">
        <v>1990s</v>
      </c>
      <c r="E3290" t="str">
        <v>Color</v>
      </c>
      <c r="F3290" t="str">
        <v>Fantasy</v>
      </c>
      <c r="G3290" t="str">
        <v>English</v>
      </c>
      <c r="H3290" t="str">
        <v>USA</v>
      </c>
      <c r="I3290" t="str">
        <v>R</v>
      </c>
      <c r="J3290" t="str">
        <v>Julian Sands</v>
      </c>
      <c r="K3290" t="str">
        <v>Anthony Hickox</v>
      </c>
      <c r="L3290">
        <v>687</v>
      </c>
      <c r="M3290">
        <v>1806</v>
      </c>
      <c r="N3290">
        <v>16</v>
      </c>
      <c r="O3290">
        <v>217</v>
      </c>
      <c r="P3290">
        <v>5.3</v>
      </c>
      <c r="R3290" t="str">
        <v>Caravans</v>
      </c>
      <c r="S3290">
        <v>28597</v>
      </c>
      <c r="T3290">
        <v>1978</v>
      </c>
      <c r="U3290" t="str">
        <v>1970s</v>
      </c>
      <c r="V3290" t="str">
        <v>Color</v>
      </c>
      <c r="W3290" t="str">
        <v>Action</v>
      </c>
      <c r="X3290" t="str">
        <v>English</v>
      </c>
      <c r="Y3290" t="str">
        <v>Iran</v>
      </c>
      <c r="Z3290" t="str">
        <v>PG</v>
      </c>
      <c r="AA3290" t="str">
        <v>Christopher Lee</v>
      </c>
      <c r="AB3290" t="str">
        <v>James Fargo</v>
      </c>
      <c r="AC3290">
        <v>16000</v>
      </c>
      <c r="AD3290">
        <v>17250</v>
      </c>
      <c r="AE3290">
        <v>109</v>
      </c>
      <c r="AF3290">
        <v>76</v>
      </c>
      <c r="AG3290">
        <v>6.5</v>
      </c>
      <c r="AH3290">
        <v>2</v>
      </c>
      <c r="AI3290">
        <v>127</v>
      </c>
      <c r="AJ3290">
        <v>1000000</v>
      </c>
    </row>
    <row r="3291" spans="1:36" x14ac:dyDescent="0.25">
      <c r="A3291" t="str">
        <v>Alpha and Omega</v>
      </c>
      <c r="B3291">
        <v>40225</v>
      </c>
      <c r="C3291">
        <v>2010</v>
      </c>
      <c r="D3291" t="str">
        <v>2010s</v>
      </c>
      <c r="E3291" t="str">
        <v>Color</v>
      </c>
      <c r="F3291" t="str">
        <v>Adventure</v>
      </c>
      <c r="G3291" t="str">
        <v>English</v>
      </c>
      <c r="H3291" t="str">
        <v>USA</v>
      </c>
      <c r="I3291" t="str">
        <v>PG</v>
      </c>
      <c r="J3291" t="str">
        <v>Kevin Sussman</v>
      </c>
      <c r="K3291" t="str">
        <v>Anthony Bell</v>
      </c>
      <c r="L3291">
        <v>681</v>
      </c>
      <c r="M3291">
        <v>2486</v>
      </c>
      <c r="N3291">
        <v>0</v>
      </c>
      <c r="O3291">
        <v>0</v>
      </c>
      <c r="P3291">
        <v>5.3</v>
      </c>
      <c r="R3291" t="str">
        <v>March or Die</v>
      </c>
      <c r="S3291">
        <v>28273</v>
      </c>
      <c r="T3291">
        <v>1977</v>
      </c>
      <c r="U3291" t="str">
        <v>1970s</v>
      </c>
      <c r="V3291" t="str">
        <v>Color</v>
      </c>
      <c r="W3291" t="str">
        <v>Adventure</v>
      </c>
      <c r="X3291" t="str">
        <v>English</v>
      </c>
      <c r="Y3291" t="str">
        <v>UK</v>
      </c>
      <c r="Z3291" t="str">
        <v>PG</v>
      </c>
      <c r="AA3291" t="str">
        <v>Catherine Deneuve</v>
      </c>
      <c r="AB3291" t="str">
        <v>Dick Richards</v>
      </c>
      <c r="AC3291">
        <v>963</v>
      </c>
      <c r="AD3291">
        <v>2209</v>
      </c>
      <c r="AE3291">
        <v>6</v>
      </c>
      <c r="AF3291">
        <v>122</v>
      </c>
      <c r="AG3291">
        <v>6.3</v>
      </c>
      <c r="AH3291">
        <v>6</v>
      </c>
      <c r="AI3291">
        <v>107</v>
      </c>
      <c r="AJ3291">
        <v>1000000</v>
      </c>
    </row>
    <row r="3292" spans="1:36" x14ac:dyDescent="0.25">
      <c r="A3292" t="str">
        <v>Spaced Invaders</v>
      </c>
      <c r="B3292">
        <v>33021</v>
      </c>
      <c r="C3292">
        <v>1990</v>
      </c>
      <c r="D3292" t="str">
        <v>1990s</v>
      </c>
      <c r="E3292" t="str">
        <v>Color</v>
      </c>
      <c r="F3292" t="str">
        <v>Adventure</v>
      </c>
      <c r="G3292" t="str">
        <v>English</v>
      </c>
      <c r="H3292" t="str">
        <v>USA</v>
      </c>
      <c r="I3292" t="str">
        <v>PG</v>
      </c>
      <c r="J3292" t="str">
        <v>Ariana Richards</v>
      </c>
      <c r="K3292" t="str">
        <v>Patrick Read Johnson</v>
      </c>
      <c r="L3292">
        <v>610</v>
      </c>
      <c r="M3292">
        <v>1441</v>
      </c>
      <c r="N3292">
        <v>32</v>
      </c>
      <c r="O3292">
        <v>710</v>
      </c>
      <c r="P3292">
        <v>5.3</v>
      </c>
      <c r="R3292" t="str">
        <v>My Summer of Love</v>
      </c>
      <c r="S3292">
        <v>38058</v>
      </c>
      <c r="T3292">
        <v>2004</v>
      </c>
      <c r="U3292" t="str">
        <v>2000s</v>
      </c>
      <c r="V3292" t="str">
        <v>Color</v>
      </c>
      <c r="W3292" t="str">
        <v>Drama</v>
      </c>
      <c r="X3292" t="str">
        <v>English</v>
      </c>
      <c r="Y3292" t="str">
        <v>UK</v>
      </c>
      <c r="Z3292" t="str">
        <v>R</v>
      </c>
      <c r="AA3292" t="str">
        <v>Paddy Considine</v>
      </c>
      <c r="AB3292" t="str">
        <v>Pawel Pawlikowski</v>
      </c>
      <c r="AC3292">
        <v>680</v>
      </c>
      <c r="AD3292">
        <v>763</v>
      </c>
      <c r="AE3292">
        <v>84</v>
      </c>
      <c r="AF3292">
        <v>869</v>
      </c>
      <c r="AG3292">
        <v>6.8</v>
      </c>
      <c r="AH3292">
        <v>124</v>
      </c>
      <c r="AI3292">
        <v>86</v>
      </c>
      <c r="AJ3292">
        <v>992238</v>
      </c>
    </row>
    <row r="3293" spans="1:36" x14ac:dyDescent="0.25">
      <c r="A3293" t="str">
        <v>The Out-of-Towners</v>
      </c>
      <c r="B3293">
        <v>36206</v>
      </c>
      <c r="C3293">
        <v>1999</v>
      </c>
      <c r="D3293" t="str">
        <v>1990s</v>
      </c>
      <c r="E3293" t="str">
        <v>Color</v>
      </c>
      <c r="F3293" t="str">
        <v>Comedy</v>
      </c>
      <c r="G3293" t="str">
        <v>English</v>
      </c>
      <c r="H3293" t="str">
        <v>USA</v>
      </c>
      <c r="I3293" t="str">
        <v>PG-13</v>
      </c>
      <c r="J3293" t="str">
        <v>Oliver Hudson</v>
      </c>
      <c r="K3293" t="str">
        <v>Sam Weisman</v>
      </c>
      <c r="L3293">
        <v>607</v>
      </c>
      <c r="M3293">
        <v>1335</v>
      </c>
      <c r="N3293">
        <v>39</v>
      </c>
      <c r="O3293">
        <v>279</v>
      </c>
      <c r="P3293">
        <v>5.3</v>
      </c>
      <c r="R3293" t="str">
        <v>Twin Falls Idaho</v>
      </c>
      <c r="S3293">
        <v>36286</v>
      </c>
      <c r="T3293">
        <v>1999</v>
      </c>
      <c r="U3293" t="str">
        <v>1990s</v>
      </c>
      <c r="V3293" t="str">
        <v>Color</v>
      </c>
      <c r="W3293" t="str">
        <v>Drama</v>
      </c>
      <c r="X3293" t="str">
        <v>English</v>
      </c>
      <c r="Y3293" t="str">
        <v>USA</v>
      </c>
      <c r="Z3293" t="str">
        <v>R</v>
      </c>
      <c r="AA3293" t="str">
        <v>Sasha Alexander</v>
      </c>
      <c r="AB3293" t="str">
        <v>Michael Polish</v>
      </c>
      <c r="AC3293">
        <v>980</v>
      </c>
      <c r="AD3293">
        <v>3166</v>
      </c>
      <c r="AE3293">
        <v>35</v>
      </c>
      <c r="AF3293">
        <v>180</v>
      </c>
      <c r="AG3293">
        <v>7.3</v>
      </c>
      <c r="AH3293">
        <v>54</v>
      </c>
      <c r="AI3293">
        <v>111</v>
      </c>
      <c r="AJ3293">
        <v>985341</v>
      </c>
    </row>
    <row r="3294" spans="1:36" x14ac:dyDescent="0.25">
      <c r="A3294" t="str">
        <v>Civil Brand</v>
      </c>
      <c r="B3294">
        <v>37322</v>
      </c>
      <c r="C3294">
        <v>2002</v>
      </c>
      <c r="D3294" t="str">
        <v>2000s</v>
      </c>
      <c r="E3294" t="str">
        <v>Color</v>
      </c>
      <c r="F3294" t="str">
        <v>Crime</v>
      </c>
      <c r="G3294" t="str">
        <v>English</v>
      </c>
      <c r="H3294" t="str">
        <v>USA</v>
      </c>
      <c r="I3294" t="str">
        <v>R</v>
      </c>
      <c r="J3294" t="str">
        <v>Monica Calhoun</v>
      </c>
      <c r="K3294" t="str">
        <v>Neema Barnette</v>
      </c>
      <c r="L3294">
        <v>597</v>
      </c>
      <c r="M3294">
        <v>2555</v>
      </c>
      <c r="N3294">
        <v>21</v>
      </c>
      <c r="O3294">
        <v>86</v>
      </c>
      <c r="P3294">
        <v>5.3</v>
      </c>
      <c r="R3294" t="str">
        <v>Slam</v>
      </c>
      <c r="S3294">
        <v>35884</v>
      </c>
      <c r="T3294">
        <v>1998</v>
      </c>
      <c r="U3294" t="str">
        <v>1990s</v>
      </c>
      <c r="V3294" t="str">
        <v>Color</v>
      </c>
      <c r="W3294" t="str">
        <v>Drama</v>
      </c>
      <c r="X3294" t="str">
        <v>English</v>
      </c>
      <c r="Y3294" t="str">
        <v>USA</v>
      </c>
      <c r="Z3294" t="str">
        <v>R</v>
      </c>
      <c r="AA3294" t="str">
        <v>Sonja Sohn</v>
      </c>
      <c r="AB3294" t="str">
        <v>Marc Levin</v>
      </c>
      <c r="AC3294">
        <v>245</v>
      </c>
      <c r="AD3294">
        <v>295</v>
      </c>
      <c r="AE3294">
        <v>12</v>
      </c>
      <c r="AF3294">
        <v>603</v>
      </c>
      <c r="AG3294">
        <v>7.2</v>
      </c>
      <c r="AH3294">
        <v>16</v>
      </c>
      <c r="AI3294">
        <v>100</v>
      </c>
      <c r="AJ3294">
        <v>982214</v>
      </c>
    </row>
    <row r="3295" spans="1:36" x14ac:dyDescent="0.25">
      <c r="A3295" t="str">
        <v>8 Heads in a Duffel Bag</v>
      </c>
      <c r="B3295">
        <v>35569</v>
      </c>
      <c r="C3295">
        <v>1997</v>
      </c>
      <c r="D3295" t="str">
        <v>1990s</v>
      </c>
      <c r="E3295" t="str">
        <v>Color</v>
      </c>
      <c r="F3295" t="str">
        <v>Comedy</v>
      </c>
      <c r="G3295" t="str">
        <v>English</v>
      </c>
      <c r="H3295" t="str">
        <v>USA</v>
      </c>
      <c r="I3295" t="str">
        <v>R</v>
      </c>
      <c r="J3295" t="str">
        <v>Kristy Swanson</v>
      </c>
      <c r="K3295" t="str">
        <v>Tom Schulman</v>
      </c>
      <c r="L3295">
        <v>578</v>
      </c>
      <c r="M3295">
        <v>1363</v>
      </c>
      <c r="N3295">
        <v>45</v>
      </c>
      <c r="O3295">
        <v>417</v>
      </c>
      <c r="P3295">
        <v>5.3</v>
      </c>
      <c r="R3295" t="str">
        <v>Thr3e</v>
      </c>
      <c r="S3295">
        <v>39013</v>
      </c>
      <c r="T3295">
        <v>2006</v>
      </c>
      <c r="U3295" t="str">
        <v>2000s</v>
      </c>
      <c r="V3295" t="str">
        <v>Color</v>
      </c>
      <c r="W3295" t="str">
        <v>Drama</v>
      </c>
      <c r="X3295" t="str">
        <v>English</v>
      </c>
      <c r="Y3295" t="str">
        <v>Poland</v>
      </c>
      <c r="Z3295" t="str">
        <v>PG-13</v>
      </c>
      <c r="AA3295" t="str">
        <v>Marc Blucas</v>
      </c>
      <c r="AB3295" t="str">
        <v>Robby Henson</v>
      </c>
      <c r="AC3295">
        <v>973</v>
      </c>
      <c r="AD3295">
        <v>2306</v>
      </c>
      <c r="AE3295">
        <v>9</v>
      </c>
      <c r="AF3295">
        <v>250</v>
      </c>
      <c r="AG3295">
        <v>5.0999999999999996</v>
      </c>
      <c r="AH3295">
        <v>25</v>
      </c>
      <c r="AI3295">
        <v>101</v>
      </c>
      <c r="AJ3295">
        <v>978908</v>
      </c>
    </row>
    <row r="3296" spans="1:36" x14ac:dyDescent="0.25">
      <c r="A3296" t="str">
        <v>Tim and Eric's Billion Dollar Movie</v>
      </c>
      <c r="B3296">
        <v>40997</v>
      </c>
      <c r="C3296">
        <v>2012</v>
      </c>
      <c r="D3296" t="str">
        <v>2010s</v>
      </c>
      <c r="E3296" t="str">
        <v>Color</v>
      </c>
      <c r="F3296" t="str">
        <v>Comedy</v>
      </c>
      <c r="G3296" t="str">
        <v>English</v>
      </c>
      <c r="H3296" t="str">
        <v>USA</v>
      </c>
      <c r="I3296" t="str">
        <v>R</v>
      </c>
      <c r="J3296" t="str">
        <v>Michael Gross</v>
      </c>
      <c r="K3296" t="str">
        <v>Tim Heidecker</v>
      </c>
      <c r="L3296">
        <v>536</v>
      </c>
      <c r="M3296">
        <v>1467</v>
      </c>
      <c r="N3296">
        <v>78</v>
      </c>
      <c r="O3296">
        <v>0</v>
      </c>
      <c r="P3296">
        <v>5.3</v>
      </c>
      <c r="R3296" t="str">
        <v>The Beaver</v>
      </c>
      <c r="S3296">
        <v>40577</v>
      </c>
      <c r="T3296">
        <v>2011</v>
      </c>
      <c r="U3296" t="str">
        <v>2010s</v>
      </c>
      <c r="V3296" t="str">
        <v>Color</v>
      </c>
      <c r="W3296" t="str">
        <v>Drama</v>
      </c>
      <c r="X3296" t="str">
        <v>English</v>
      </c>
      <c r="Y3296" t="str">
        <v>USA</v>
      </c>
      <c r="Z3296" t="str">
        <v>PG-13</v>
      </c>
      <c r="AA3296" t="str">
        <v>Jennifer Lawrence</v>
      </c>
      <c r="AB3296" t="str">
        <v>Jodie Foster</v>
      </c>
      <c r="AC3296">
        <v>34000</v>
      </c>
      <c r="AD3296">
        <v>34705</v>
      </c>
      <c r="AE3296">
        <v>0</v>
      </c>
      <c r="AF3296">
        <v>17000</v>
      </c>
      <c r="AG3296">
        <v>6.7</v>
      </c>
      <c r="AH3296">
        <v>276</v>
      </c>
      <c r="AI3296">
        <v>91</v>
      </c>
      <c r="AJ3296">
        <v>958319</v>
      </c>
    </row>
    <row r="3297" spans="1:36" x14ac:dyDescent="0.25">
      <c r="A3297" t="str">
        <v>Salvation Boulevard</v>
      </c>
      <c r="B3297">
        <v>40903</v>
      </c>
      <c r="C3297">
        <v>2011</v>
      </c>
      <c r="D3297" t="str">
        <v>2010s</v>
      </c>
      <c r="E3297" t="str">
        <v>Color</v>
      </c>
      <c r="F3297" t="str">
        <v>Action</v>
      </c>
      <c r="G3297" t="str">
        <v>English</v>
      </c>
      <c r="H3297" t="str">
        <v>USA</v>
      </c>
      <c r="I3297" t="str">
        <v>R</v>
      </c>
      <c r="J3297" t="str">
        <v>Jim Gaffigan</v>
      </c>
      <c r="K3297" t="str">
        <v>George Ratliff</v>
      </c>
      <c r="L3297">
        <v>472</v>
      </c>
      <c r="M3297">
        <v>561</v>
      </c>
      <c r="N3297">
        <v>3</v>
      </c>
      <c r="O3297">
        <v>1000</v>
      </c>
      <c r="P3297">
        <v>5.3</v>
      </c>
      <c r="R3297" t="str">
        <v>Diary of the Dead</v>
      </c>
      <c r="S3297">
        <v>39377</v>
      </c>
      <c r="T3297">
        <v>2007</v>
      </c>
      <c r="U3297" t="str">
        <v>2000s</v>
      </c>
      <c r="V3297" t="str">
        <v>Color</v>
      </c>
      <c r="W3297" t="str">
        <v>Horror</v>
      </c>
      <c r="X3297" t="str">
        <v>English</v>
      </c>
      <c r="Y3297" t="str">
        <v>USA</v>
      </c>
      <c r="Z3297" t="str">
        <v>R</v>
      </c>
      <c r="AA3297" t="str">
        <v>Megan Park</v>
      </c>
      <c r="AB3297" t="str">
        <v>George A. Romero</v>
      </c>
      <c r="AC3297">
        <v>569</v>
      </c>
      <c r="AD3297">
        <v>1797</v>
      </c>
      <c r="AE3297">
        <v>0</v>
      </c>
      <c r="AF3297">
        <v>0</v>
      </c>
      <c r="AG3297">
        <v>5.7</v>
      </c>
      <c r="AH3297">
        <v>280</v>
      </c>
      <c r="AI3297">
        <v>95</v>
      </c>
      <c r="AJ3297">
        <v>952620</v>
      </c>
    </row>
    <row r="3298" spans="1:36" x14ac:dyDescent="0.25">
      <c r="A3298" t="str">
        <v>Loser</v>
      </c>
      <c r="B3298">
        <v>36637</v>
      </c>
      <c r="C3298">
        <v>2000</v>
      </c>
      <c r="D3298" t="str">
        <v>2000s</v>
      </c>
      <c r="E3298" t="str">
        <v>Color</v>
      </c>
      <c r="F3298" t="str">
        <v>Comedy</v>
      </c>
      <c r="G3298" t="str">
        <v>English</v>
      </c>
      <c r="H3298" t="str">
        <v>USA</v>
      </c>
      <c r="I3298" t="str">
        <v>PG-13</v>
      </c>
      <c r="J3298" t="str">
        <v>Andy Dick</v>
      </c>
      <c r="K3298" t="str">
        <v>Amy Heckerling</v>
      </c>
      <c r="L3298">
        <v>302</v>
      </c>
      <c r="M3298">
        <v>1189</v>
      </c>
      <c r="N3298">
        <v>143</v>
      </c>
      <c r="O3298">
        <v>1000</v>
      </c>
      <c r="P3298">
        <v>5.3</v>
      </c>
      <c r="R3298" t="str">
        <v>Aimee &amp; Jaguar</v>
      </c>
      <c r="S3298">
        <v>36455</v>
      </c>
      <c r="T3298">
        <v>1999</v>
      </c>
      <c r="U3298" t="str">
        <v>1990s</v>
      </c>
      <c r="V3298" t="str">
        <v>Color</v>
      </c>
      <c r="W3298" t="str">
        <v>Biography</v>
      </c>
      <c r="X3298" t="str">
        <v>German</v>
      </c>
      <c r="Y3298" t="str">
        <v>Germany</v>
      </c>
      <c r="Z3298" t="str">
        <v>Not Rated</v>
      </c>
      <c r="AA3298" t="str">
        <v>Heike Makatsch</v>
      </c>
      <c r="AB3298" t="str">
        <v>Max FÃ¤rberbÃ¶ck</v>
      </c>
      <c r="AC3298">
        <v>177</v>
      </c>
      <c r="AD3298">
        <v>333</v>
      </c>
      <c r="AE3298">
        <v>4</v>
      </c>
      <c r="AF3298">
        <v>687</v>
      </c>
      <c r="AG3298">
        <v>7.3</v>
      </c>
      <c r="AH3298">
        <v>63</v>
      </c>
      <c r="AI3298">
        <v>125</v>
      </c>
      <c r="AJ3298">
        <v>927107</v>
      </c>
    </row>
    <row r="3299" spans="1:36" x14ac:dyDescent="0.25">
      <c r="A3299" t="str">
        <v>Bride of Chucky</v>
      </c>
      <c r="B3299">
        <v>35809</v>
      </c>
      <c r="C3299">
        <v>1998</v>
      </c>
      <c r="D3299" t="str">
        <v>1990s</v>
      </c>
      <c r="E3299" t="str">
        <v>Color</v>
      </c>
      <c r="F3299" t="str">
        <v>Comedy</v>
      </c>
      <c r="G3299" t="str">
        <v>English</v>
      </c>
      <c r="H3299" t="str">
        <v>Canada</v>
      </c>
      <c r="I3299" t="str">
        <v>R</v>
      </c>
      <c r="J3299" t="str">
        <v>Alexis Arquette</v>
      </c>
      <c r="K3299" t="str">
        <v>Ronny Yu</v>
      </c>
      <c r="L3299">
        <v>285</v>
      </c>
      <c r="M3299">
        <v>667</v>
      </c>
      <c r="N3299">
        <v>31</v>
      </c>
      <c r="O3299">
        <v>0</v>
      </c>
      <c r="P3299">
        <v>5.3</v>
      </c>
      <c r="R3299" t="str">
        <v>Children of Heaven</v>
      </c>
      <c r="S3299">
        <v>35688</v>
      </c>
      <c r="T3299">
        <v>1997</v>
      </c>
      <c r="U3299" t="str">
        <v>1990s</v>
      </c>
      <c r="V3299" t="str">
        <v>Color</v>
      </c>
      <c r="W3299" t="str">
        <v>Drama</v>
      </c>
      <c r="X3299" t="str">
        <v>Persian</v>
      </c>
      <c r="Y3299" t="str">
        <v>Iran</v>
      </c>
      <c r="Z3299" t="str">
        <v>PG</v>
      </c>
      <c r="AA3299" t="str">
        <v>Bahare Seddiqi</v>
      </c>
      <c r="AB3299" t="str">
        <v>Majid Majidi</v>
      </c>
      <c r="AC3299">
        <v>36</v>
      </c>
      <c r="AD3299">
        <v>100</v>
      </c>
      <c r="AE3299">
        <v>373</v>
      </c>
      <c r="AF3299">
        <v>0</v>
      </c>
      <c r="AG3299">
        <v>8.5</v>
      </c>
      <c r="AH3299">
        <v>46</v>
      </c>
      <c r="AI3299">
        <v>89</v>
      </c>
      <c r="AJ3299">
        <v>925402</v>
      </c>
    </row>
    <row r="3300" spans="1:36" x14ac:dyDescent="0.25">
      <c r="A3300" t="str">
        <v>How Do You Know</v>
      </c>
      <c r="B3300">
        <v>40227</v>
      </c>
      <c r="C3300">
        <v>2010</v>
      </c>
      <c r="D3300" t="str">
        <v>2010s</v>
      </c>
      <c r="E3300" t="str">
        <v>Color</v>
      </c>
      <c r="F3300" t="str">
        <v>Comedy</v>
      </c>
      <c r="G3300" t="str">
        <v>English</v>
      </c>
      <c r="H3300" t="str">
        <v>USA</v>
      </c>
      <c r="I3300" t="str">
        <v>PG-13</v>
      </c>
      <c r="J3300" t="str">
        <v>Shelley Conn</v>
      </c>
      <c r="K3300" t="str">
        <v>James L. Brooks</v>
      </c>
      <c r="L3300">
        <v>273</v>
      </c>
      <c r="M3300">
        <v>993</v>
      </c>
      <c r="N3300">
        <v>274</v>
      </c>
      <c r="O3300">
        <v>0</v>
      </c>
      <c r="P3300">
        <v>5.3</v>
      </c>
      <c r="R3300" t="str">
        <v>Sholem Aleichem: Laughing in the Darkness</v>
      </c>
      <c r="S3300">
        <v>40720</v>
      </c>
      <c r="T3300">
        <v>2011</v>
      </c>
      <c r="U3300" t="str">
        <v>2010s</v>
      </c>
      <c r="V3300" t="str">
        <v>Color</v>
      </c>
      <c r="W3300" t="str">
        <v>Documentary</v>
      </c>
      <c r="X3300" t="str">
        <v>English</v>
      </c>
      <c r="Y3300" t="str">
        <v>USA</v>
      </c>
      <c r="Z3300" t="str">
        <v>Unrated</v>
      </c>
      <c r="AA3300" t="str">
        <v>Rachel Dratch</v>
      </c>
      <c r="AB3300" t="str">
        <v>Joseph Dorman</v>
      </c>
      <c r="AC3300">
        <v>399</v>
      </c>
      <c r="AD3300">
        <v>660</v>
      </c>
      <c r="AE3300">
        <v>0</v>
      </c>
      <c r="AF3300">
        <v>287</v>
      </c>
      <c r="AG3300">
        <v>6.8</v>
      </c>
      <c r="AH3300">
        <v>29</v>
      </c>
      <c r="AI3300">
        <v>93</v>
      </c>
      <c r="AJ3300">
        <v>906666</v>
      </c>
    </row>
    <row r="3301" spans="1:36" x14ac:dyDescent="0.25">
      <c r="A3301" t="str">
        <v>Aloft</v>
      </c>
      <c r="B3301">
        <v>41986</v>
      </c>
      <c r="C3301">
        <v>2014</v>
      </c>
      <c r="D3301" t="str">
        <v>2010s</v>
      </c>
      <c r="E3301" t="str">
        <v>Color</v>
      </c>
      <c r="F3301" t="str">
        <v>Drama</v>
      </c>
      <c r="G3301" t="str">
        <v>English</v>
      </c>
      <c r="H3301" t="str">
        <v>Spain</v>
      </c>
      <c r="I3301" t="str">
        <v>R</v>
      </c>
      <c r="J3301" t="str">
        <v>Ian Tracey</v>
      </c>
      <c r="K3301" t="str">
        <v>Claudia Llosa</v>
      </c>
      <c r="L3301">
        <v>144</v>
      </c>
      <c r="M3301">
        <v>326</v>
      </c>
      <c r="N3301">
        <v>43</v>
      </c>
      <c r="O3301">
        <v>675</v>
      </c>
      <c r="P3301">
        <v>5.3</v>
      </c>
      <c r="R3301" t="str">
        <v>American Desi</v>
      </c>
      <c r="S3301">
        <v>36973</v>
      </c>
      <c r="T3301">
        <v>2001</v>
      </c>
      <c r="U3301" t="str">
        <v>2000s</v>
      </c>
      <c r="V3301" t="str">
        <v>Color</v>
      </c>
      <c r="W3301" t="str">
        <v>Comedy</v>
      </c>
      <c r="X3301" t="str">
        <v>English</v>
      </c>
      <c r="Y3301" t="str">
        <v>USA</v>
      </c>
      <c r="Z3301" t="str">
        <v>Unrated</v>
      </c>
      <c r="AA3301" t="str">
        <v>Purva Bedi</v>
      </c>
      <c r="AB3301" t="str">
        <v>Piyush Dinker Pandya</v>
      </c>
      <c r="AC3301">
        <v>250</v>
      </c>
      <c r="AD3301">
        <v>454</v>
      </c>
      <c r="AE3301">
        <v>0</v>
      </c>
      <c r="AF3301">
        <v>133</v>
      </c>
      <c r="AG3301">
        <v>6.7</v>
      </c>
      <c r="AH3301">
        <v>9</v>
      </c>
      <c r="AI3301">
        <v>100</v>
      </c>
      <c r="AJ3301">
        <v>902835</v>
      </c>
    </row>
    <row r="3302" spans="1:36" x14ac:dyDescent="0.25">
      <c r="A3302" t="str">
        <v>Silent House</v>
      </c>
      <c r="B3302">
        <v>40582</v>
      </c>
      <c r="C3302">
        <v>2011</v>
      </c>
      <c r="D3302" t="str">
        <v>2010s</v>
      </c>
      <c r="E3302" t="str">
        <v>Color</v>
      </c>
      <c r="F3302" t="str">
        <v>Drama</v>
      </c>
      <c r="G3302" t="str">
        <v>English</v>
      </c>
      <c r="H3302" t="str">
        <v>France</v>
      </c>
      <c r="I3302" t="str">
        <v>R</v>
      </c>
      <c r="J3302" t="str">
        <v>Eric Sheffer Stevens</v>
      </c>
      <c r="K3302" t="str">
        <v>Chris Kentis</v>
      </c>
      <c r="L3302">
        <v>120</v>
      </c>
      <c r="M3302">
        <v>218</v>
      </c>
      <c r="N3302">
        <v>9</v>
      </c>
      <c r="O3302">
        <v>0</v>
      </c>
      <c r="P3302">
        <v>5.3</v>
      </c>
      <c r="R3302" t="str">
        <v>The Brothers Solomon</v>
      </c>
      <c r="S3302">
        <v>39259</v>
      </c>
      <c r="T3302">
        <v>2007</v>
      </c>
      <c r="U3302" t="str">
        <v>2000s</v>
      </c>
      <c r="V3302" t="str">
        <v>Color</v>
      </c>
      <c r="W3302" t="str">
        <v>Comedy</v>
      </c>
      <c r="X3302" t="str">
        <v>English</v>
      </c>
      <c r="Y3302" t="str">
        <v>USA</v>
      </c>
      <c r="Z3302" t="str">
        <v>R</v>
      </c>
      <c r="AA3302" t="str">
        <v>Jenna Fischer</v>
      </c>
      <c r="AB3302" t="str">
        <v>Bob Odenkirk</v>
      </c>
      <c r="AC3302">
        <v>966</v>
      </c>
      <c r="AD3302">
        <v>3307</v>
      </c>
      <c r="AE3302">
        <v>0</v>
      </c>
      <c r="AF3302">
        <v>319</v>
      </c>
      <c r="AG3302">
        <v>5.3</v>
      </c>
      <c r="AH3302">
        <v>51</v>
      </c>
      <c r="AI3302">
        <v>93</v>
      </c>
      <c r="AJ3302">
        <v>900926</v>
      </c>
    </row>
    <row r="3303" spans="1:36" x14ac:dyDescent="0.25">
      <c r="A3303" t="str">
        <v>The Final Destination</v>
      </c>
      <c r="B3303">
        <v>40064</v>
      </c>
      <c r="C3303">
        <v>2009</v>
      </c>
      <c r="D3303" t="str">
        <v>2000s</v>
      </c>
      <c r="E3303" t="str">
        <v>Color</v>
      </c>
      <c r="F3303" t="str">
        <v>Horror</v>
      </c>
      <c r="G3303" t="str">
        <v>English</v>
      </c>
      <c r="H3303" t="str">
        <v>USA</v>
      </c>
      <c r="I3303" t="str">
        <v>R</v>
      </c>
      <c r="J3303" t="str">
        <v>Krista Allen</v>
      </c>
      <c r="K3303" t="str">
        <v>David R. Ellis</v>
      </c>
      <c r="L3303">
        <v>164000</v>
      </c>
      <c r="M3303">
        <v>303717</v>
      </c>
      <c r="N3303">
        <v>160</v>
      </c>
      <c r="O3303">
        <v>0</v>
      </c>
      <c r="P3303">
        <v>5.2</v>
      </c>
      <c r="R3303" t="str">
        <v>La otra conquista</v>
      </c>
      <c r="S3303">
        <v>35900</v>
      </c>
      <c r="T3303">
        <v>1998</v>
      </c>
      <c r="U3303" t="str">
        <v>1990s</v>
      </c>
      <c r="V3303" t="str">
        <v>Color</v>
      </c>
      <c r="W3303" t="str">
        <v>Drama</v>
      </c>
      <c r="X3303" t="str">
        <v>Spanish</v>
      </c>
      <c r="Y3303" t="str">
        <v>Mexico</v>
      </c>
      <c r="Z3303" t="str">
        <v>R</v>
      </c>
      <c r="AA3303" t="str">
        <v>Elpidia Carrillo</v>
      </c>
      <c r="AB3303" t="str">
        <v>Salvador Carrasco</v>
      </c>
      <c r="AC3303">
        <v>174</v>
      </c>
      <c r="AD3303">
        <v>222</v>
      </c>
      <c r="AE3303">
        <v>22</v>
      </c>
      <c r="AF3303">
        <v>140</v>
      </c>
      <c r="AG3303">
        <v>6.8</v>
      </c>
      <c r="AH3303">
        <v>39</v>
      </c>
      <c r="AI3303">
        <v>106</v>
      </c>
      <c r="AJ3303">
        <v>886410</v>
      </c>
    </row>
    <row r="3304" spans="1:36" x14ac:dyDescent="0.25">
      <c r="A3304" t="str">
        <v>Flubber</v>
      </c>
      <c r="B3304">
        <v>35744</v>
      </c>
      <c r="C3304">
        <v>1997</v>
      </c>
      <c r="D3304" t="str">
        <v>1990s</v>
      </c>
      <c r="E3304" t="str">
        <v>Color</v>
      </c>
      <c r="F3304" t="str">
        <v>Comedy</v>
      </c>
      <c r="G3304" t="str">
        <v>English</v>
      </c>
      <c r="H3304" t="str">
        <v>USA</v>
      </c>
      <c r="I3304" t="str">
        <v>PG</v>
      </c>
      <c r="J3304" t="str">
        <v>Robin Williams</v>
      </c>
      <c r="K3304" t="str">
        <v>Les Mayfield</v>
      </c>
      <c r="L3304">
        <v>49000</v>
      </c>
      <c r="M3304">
        <v>50005</v>
      </c>
      <c r="N3304">
        <v>10</v>
      </c>
      <c r="O3304">
        <v>0</v>
      </c>
      <c r="P3304">
        <v>5.2</v>
      </c>
      <c r="R3304" t="str">
        <v>Princess Kaiulani</v>
      </c>
      <c r="S3304">
        <v>39899</v>
      </c>
      <c r="T3304">
        <v>2009</v>
      </c>
      <c r="U3304" t="str">
        <v>2000s</v>
      </c>
      <c r="V3304" t="str">
        <v>Color</v>
      </c>
      <c r="W3304" t="str">
        <v>Drama</v>
      </c>
      <c r="X3304" t="str">
        <v>English</v>
      </c>
      <c r="Y3304" t="str">
        <v>USA</v>
      </c>
      <c r="Z3304" t="str">
        <v>PG</v>
      </c>
      <c r="AA3304" t="str">
        <v>Q'orianka Kilcher</v>
      </c>
      <c r="AB3304" t="str">
        <v>Marc Forby</v>
      </c>
      <c r="AC3304">
        <v>679</v>
      </c>
      <c r="AD3304">
        <v>1426</v>
      </c>
      <c r="AE3304">
        <v>3</v>
      </c>
      <c r="AF3304">
        <v>0</v>
      </c>
      <c r="AG3304">
        <v>6.2</v>
      </c>
      <c r="AH3304">
        <v>26</v>
      </c>
      <c r="AI3304">
        <v>97</v>
      </c>
      <c r="AJ3304">
        <v>883887</v>
      </c>
    </row>
    <row r="3305" spans="1:36" x14ac:dyDescent="0.25">
      <c r="A3305" t="str">
        <v>Twilight</v>
      </c>
      <c r="B3305">
        <v>39515</v>
      </c>
      <c r="C3305">
        <v>2008</v>
      </c>
      <c r="D3305" t="str">
        <v>2000s</v>
      </c>
      <c r="E3305" t="str">
        <v>Color</v>
      </c>
      <c r="F3305" t="str">
        <v>Drama</v>
      </c>
      <c r="G3305" t="str">
        <v>English</v>
      </c>
      <c r="H3305" t="str">
        <v>USA</v>
      </c>
      <c r="I3305" t="str">
        <v>PG-13</v>
      </c>
      <c r="J3305" t="str">
        <v>Kristen Stewart</v>
      </c>
      <c r="K3305" t="str">
        <v>Catherine Hardwicke</v>
      </c>
      <c r="L3305">
        <v>17000</v>
      </c>
      <c r="M3305">
        <v>44060</v>
      </c>
      <c r="N3305">
        <v>308</v>
      </c>
      <c r="O3305">
        <v>19000</v>
      </c>
      <c r="P3305">
        <v>5.2</v>
      </c>
      <c r="R3305" t="str">
        <v>The Yards</v>
      </c>
      <c r="S3305">
        <v>36530</v>
      </c>
      <c r="T3305">
        <v>2000</v>
      </c>
      <c r="U3305" t="str">
        <v>2000s</v>
      </c>
      <c r="V3305" t="str">
        <v>Color</v>
      </c>
      <c r="W3305" t="str">
        <v>Crime</v>
      </c>
      <c r="X3305" t="str">
        <v>English</v>
      </c>
      <c r="Y3305" t="str">
        <v>USA</v>
      </c>
      <c r="Z3305" t="str">
        <v>R</v>
      </c>
      <c r="AA3305" t="str">
        <v>Charlize Theron</v>
      </c>
      <c r="AB3305" t="str">
        <v>James Gray</v>
      </c>
      <c r="AC3305">
        <v>9000</v>
      </c>
      <c r="AD3305">
        <v>11433</v>
      </c>
      <c r="AE3305">
        <v>115</v>
      </c>
      <c r="AF3305">
        <v>401</v>
      </c>
      <c r="AG3305">
        <v>6.4</v>
      </c>
      <c r="AH3305">
        <v>93</v>
      </c>
      <c r="AI3305">
        <v>115</v>
      </c>
      <c r="AJ3305">
        <v>882710</v>
      </c>
    </row>
    <row r="3306" spans="1:36" x14ac:dyDescent="0.25">
      <c r="A3306" t="str">
        <v>Catch That Kid</v>
      </c>
      <c r="B3306">
        <v>38279</v>
      </c>
      <c r="C3306">
        <v>2004</v>
      </c>
      <c r="D3306" t="str">
        <v>2000s</v>
      </c>
      <c r="E3306" t="str">
        <v>Color</v>
      </c>
      <c r="F3306" t="str">
        <v>Comedy</v>
      </c>
      <c r="G3306" t="str">
        <v>English</v>
      </c>
      <c r="H3306" t="str">
        <v>USA</v>
      </c>
      <c r="I3306" t="str">
        <v>PG</v>
      </c>
      <c r="J3306" t="str">
        <v>Kristen Stewart</v>
      </c>
      <c r="K3306" t="str">
        <v>Bart Freundlich</v>
      </c>
      <c r="L3306">
        <v>17000</v>
      </c>
      <c r="M3306">
        <v>18711</v>
      </c>
      <c r="N3306">
        <v>38</v>
      </c>
      <c r="O3306">
        <v>591</v>
      </c>
      <c r="P3306">
        <v>5.2</v>
      </c>
      <c r="R3306" t="str">
        <v>The Blood of Heroes</v>
      </c>
      <c r="S3306">
        <v>32514</v>
      </c>
      <c r="T3306">
        <v>1989</v>
      </c>
      <c r="U3306" t="str">
        <v>1980s</v>
      </c>
      <c r="V3306" t="str">
        <v>Color</v>
      </c>
      <c r="W3306" t="str">
        <v>Action</v>
      </c>
      <c r="X3306" t="str">
        <v>English</v>
      </c>
      <c r="Y3306" t="str">
        <v>Australia</v>
      </c>
      <c r="Z3306" t="str">
        <v>R</v>
      </c>
      <c r="AA3306" t="str">
        <v>Delroy Lindo</v>
      </c>
      <c r="AB3306" t="str">
        <v>David Webb Peoples</v>
      </c>
      <c r="AC3306">
        <v>848</v>
      </c>
      <c r="AD3306">
        <v>1526</v>
      </c>
      <c r="AE3306">
        <v>73</v>
      </c>
      <c r="AF3306">
        <v>999</v>
      </c>
      <c r="AG3306">
        <v>6.5</v>
      </c>
      <c r="AH3306">
        <v>21</v>
      </c>
      <c r="AI3306">
        <v>90</v>
      </c>
      <c r="AJ3306">
        <v>882290</v>
      </c>
    </row>
    <row r="3307" spans="1:36" x14ac:dyDescent="0.25">
      <c r="A3307" t="str">
        <v>Ghost Rider</v>
      </c>
      <c r="B3307">
        <v>39309</v>
      </c>
      <c r="C3307">
        <v>2007</v>
      </c>
      <c r="D3307" t="str">
        <v>2000s</v>
      </c>
      <c r="E3307" t="str">
        <v>Color</v>
      </c>
      <c r="F3307" t="str">
        <v>Action</v>
      </c>
      <c r="G3307" t="str">
        <v>English</v>
      </c>
      <c r="H3307" t="str">
        <v>USA</v>
      </c>
      <c r="I3307" t="str">
        <v>PG-13</v>
      </c>
      <c r="J3307" t="str">
        <v>Nicolas Cage</v>
      </c>
      <c r="K3307" t="str">
        <v>Mark Steven Johnson</v>
      </c>
      <c r="L3307">
        <v>12000</v>
      </c>
      <c r="M3307">
        <v>14017</v>
      </c>
      <c r="N3307">
        <v>160</v>
      </c>
      <c r="O3307">
        <v>0</v>
      </c>
      <c r="P3307">
        <v>5.2</v>
      </c>
      <c r="R3307" t="str">
        <v>The Hunting Party</v>
      </c>
      <c r="S3307">
        <v>39195</v>
      </c>
      <c r="T3307">
        <v>2007</v>
      </c>
      <c r="U3307" t="str">
        <v>2000s</v>
      </c>
      <c r="V3307" t="str">
        <v>Color</v>
      </c>
      <c r="W3307" t="str">
        <v>Adventure</v>
      </c>
      <c r="X3307" t="str">
        <v>English</v>
      </c>
      <c r="Y3307" t="str">
        <v>USA</v>
      </c>
      <c r="Z3307" t="str">
        <v>R</v>
      </c>
      <c r="AA3307" t="str">
        <v>James Brolin</v>
      </c>
      <c r="AB3307" t="str">
        <v>Richard Shepard</v>
      </c>
      <c r="AC3307">
        <v>499</v>
      </c>
      <c r="AD3307">
        <v>504</v>
      </c>
      <c r="AE3307">
        <v>47</v>
      </c>
      <c r="AF3307">
        <v>0</v>
      </c>
      <c r="AG3307">
        <v>6.9</v>
      </c>
      <c r="AH3307">
        <v>94</v>
      </c>
      <c r="AI3307">
        <v>101</v>
      </c>
      <c r="AJ3307">
        <v>876671</v>
      </c>
    </row>
    <row r="3308" spans="1:36" x14ac:dyDescent="0.25">
      <c r="A3308" t="str">
        <v>Doom</v>
      </c>
      <c r="B3308">
        <v>38547</v>
      </c>
      <c r="C3308">
        <v>2005</v>
      </c>
      <c r="D3308" t="str">
        <v>2000s</v>
      </c>
      <c r="E3308" t="str">
        <v>Color</v>
      </c>
      <c r="F3308" t="str">
        <v>Action</v>
      </c>
      <c r="G3308" t="str">
        <v>English</v>
      </c>
      <c r="H3308" t="str">
        <v>UK</v>
      </c>
      <c r="I3308" t="str">
        <v>R</v>
      </c>
      <c r="J3308" t="str">
        <v>Dwayne Johnson</v>
      </c>
      <c r="K3308" t="str">
        <v>Andrzej Bartkowiak</v>
      </c>
      <c r="L3308">
        <v>12000</v>
      </c>
      <c r="M3308">
        <v>13517</v>
      </c>
      <c r="N3308">
        <v>43</v>
      </c>
      <c r="O3308">
        <v>0</v>
      </c>
      <c r="P3308">
        <v>5.2</v>
      </c>
      <c r="R3308" t="str">
        <v>Ta Ra Rum Pum</v>
      </c>
      <c r="S3308">
        <v>39137</v>
      </c>
      <c r="T3308">
        <v>2007</v>
      </c>
      <c r="U3308" t="str">
        <v>2000s</v>
      </c>
      <c r="V3308" t="str">
        <v>Color</v>
      </c>
      <c r="W3308" t="str">
        <v>Comedy</v>
      </c>
      <c r="X3308" t="str">
        <v>Hindi</v>
      </c>
      <c r="Y3308" t="str">
        <v>USA</v>
      </c>
      <c r="Z3308" t="str">
        <v>Not Rated</v>
      </c>
      <c r="AA3308" t="str">
        <v>Saif Ali Khan</v>
      </c>
      <c r="AB3308" t="str">
        <v>Siddharth Anand</v>
      </c>
      <c r="AC3308">
        <v>532</v>
      </c>
      <c r="AD3308">
        <v>902</v>
      </c>
      <c r="AE3308">
        <v>5</v>
      </c>
      <c r="AF3308">
        <v>108</v>
      </c>
      <c r="AG3308">
        <v>5.4</v>
      </c>
      <c r="AH3308">
        <v>16</v>
      </c>
      <c r="AI3308">
        <v>153</v>
      </c>
      <c r="AJ3308">
        <v>872643</v>
      </c>
    </row>
    <row r="3309" spans="1:36" x14ac:dyDescent="0.25">
      <c r="A3309" t="str">
        <v>The Wedding Planner</v>
      </c>
      <c r="B3309">
        <v>37148</v>
      </c>
      <c r="C3309">
        <v>2001</v>
      </c>
      <c r="D3309" t="str">
        <v>2000s</v>
      </c>
      <c r="E3309" t="str">
        <v>Color</v>
      </c>
      <c r="F3309" t="str">
        <v>Comedy</v>
      </c>
      <c r="G3309" t="str">
        <v>English</v>
      </c>
      <c r="H3309" t="str">
        <v>Germany</v>
      </c>
      <c r="I3309" t="str">
        <v>PG-13</v>
      </c>
      <c r="J3309" t="str">
        <v>Matthew McConaughey</v>
      </c>
      <c r="K3309" t="str">
        <v>Adam Shankman</v>
      </c>
      <c r="L3309">
        <v>11000</v>
      </c>
      <c r="M3309">
        <v>17533</v>
      </c>
      <c r="N3309">
        <v>163</v>
      </c>
      <c r="O3309">
        <v>0</v>
      </c>
      <c r="P3309">
        <v>5.2</v>
      </c>
      <c r="R3309" t="str">
        <v>Control</v>
      </c>
      <c r="S3309">
        <v>39445</v>
      </c>
      <c r="T3309">
        <v>2007</v>
      </c>
      <c r="U3309" t="str">
        <v>2000s</v>
      </c>
      <c r="V3309" t="str">
        <v>Black and White</v>
      </c>
      <c r="W3309" t="str">
        <v>Biography</v>
      </c>
      <c r="X3309" t="str">
        <v>English</v>
      </c>
      <c r="Y3309" t="str">
        <v>UK</v>
      </c>
      <c r="Z3309" t="str">
        <v>R</v>
      </c>
      <c r="AA3309" t="str">
        <v>Sam Riley</v>
      </c>
      <c r="AB3309" t="str">
        <v>Anton Corbijn</v>
      </c>
      <c r="AC3309">
        <v>845</v>
      </c>
      <c r="AD3309">
        <v>2614</v>
      </c>
      <c r="AE3309">
        <v>210</v>
      </c>
      <c r="AF3309">
        <v>13000</v>
      </c>
      <c r="AG3309">
        <v>7.7</v>
      </c>
      <c r="AH3309">
        <v>183</v>
      </c>
      <c r="AI3309">
        <v>122</v>
      </c>
      <c r="AJ3309">
        <v>871577</v>
      </c>
    </row>
    <row r="3310" spans="1:36" x14ac:dyDescent="0.25">
      <c r="A3310" t="str">
        <v>The Stepford Wives</v>
      </c>
      <c r="B3310">
        <v>38054</v>
      </c>
      <c r="C3310">
        <v>2004</v>
      </c>
      <c r="D3310" t="str">
        <v>2000s</v>
      </c>
      <c r="E3310" t="str">
        <v>Color</v>
      </c>
      <c r="F3310" t="str">
        <v>Comedy</v>
      </c>
      <c r="G3310" t="str">
        <v>English</v>
      </c>
      <c r="H3310" t="str">
        <v>USA</v>
      </c>
      <c r="I3310" t="str">
        <v>PG-13</v>
      </c>
      <c r="J3310" t="str">
        <v>Jon Lovitz</v>
      </c>
      <c r="K3310" t="str">
        <v>Frank Oz</v>
      </c>
      <c r="L3310">
        <v>11000</v>
      </c>
      <c r="M3310">
        <v>13748</v>
      </c>
      <c r="N3310">
        <v>0</v>
      </c>
      <c r="O3310">
        <v>0</v>
      </c>
      <c r="P3310">
        <v>5.2</v>
      </c>
      <c r="R3310" t="str">
        <v>Where the Truth Lies</v>
      </c>
      <c r="S3310">
        <v>38600</v>
      </c>
      <c r="T3310">
        <v>2005</v>
      </c>
      <c r="U3310" t="str">
        <v>2000s</v>
      </c>
      <c r="V3310" t="str">
        <v>Color</v>
      </c>
      <c r="W3310" t="str">
        <v>Crime</v>
      </c>
      <c r="X3310" t="str">
        <v>English</v>
      </c>
      <c r="Y3310" t="str">
        <v>Canada</v>
      </c>
      <c r="Z3310" t="str">
        <v>R</v>
      </c>
      <c r="AA3310" t="str">
        <v>Colin Firth</v>
      </c>
      <c r="AB3310" t="str">
        <v>Atom Egoyan</v>
      </c>
      <c r="AC3310">
        <v>14000</v>
      </c>
      <c r="AD3310">
        <v>16090</v>
      </c>
      <c r="AE3310">
        <v>460</v>
      </c>
      <c r="AF3310">
        <v>507</v>
      </c>
      <c r="AG3310">
        <v>6.5</v>
      </c>
      <c r="AH3310">
        <v>97</v>
      </c>
      <c r="AI3310">
        <v>107</v>
      </c>
      <c r="AJ3310">
        <v>871527</v>
      </c>
    </row>
    <row r="3311" spans="1:36" x14ac:dyDescent="0.25">
      <c r="A3311" t="str">
        <v>My Stepmother Is an Alien</v>
      </c>
      <c r="B3311">
        <v>32219</v>
      </c>
      <c r="C3311">
        <v>1988</v>
      </c>
      <c r="D3311" t="str">
        <v>1980s</v>
      </c>
      <c r="E3311" t="str">
        <v>Color</v>
      </c>
      <c r="F3311" t="str">
        <v>Comedy</v>
      </c>
      <c r="G3311" t="str">
        <v>English</v>
      </c>
      <c r="H3311" t="str">
        <v>USA</v>
      </c>
      <c r="I3311" t="str">
        <v>PG-13</v>
      </c>
      <c r="J3311" t="str">
        <v>Jon Lovitz</v>
      </c>
      <c r="K3311" t="str">
        <v>Richard Benjamin</v>
      </c>
      <c r="L3311">
        <v>11000</v>
      </c>
      <c r="M3311">
        <v>14677</v>
      </c>
      <c r="N3311">
        <v>121</v>
      </c>
      <c r="O3311">
        <v>818</v>
      </c>
      <c r="P3311">
        <v>5.2</v>
      </c>
      <c r="R3311" t="str">
        <v>Beastmaster 2: Through the Portal of Time</v>
      </c>
      <c r="S3311">
        <v>33505</v>
      </c>
      <c r="T3311">
        <v>1991</v>
      </c>
      <c r="U3311" t="str">
        <v>1990s</v>
      </c>
      <c r="V3311" t="str">
        <v>Color</v>
      </c>
      <c r="W3311" t="str">
        <v>Action</v>
      </c>
      <c r="X3311" t="str">
        <v>English</v>
      </c>
      <c r="Y3311" t="str">
        <v>USA</v>
      </c>
      <c r="Z3311" t="str">
        <v>PG-13</v>
      </c>
      <c r="AA3311" t="str">
        <v>Michael Berryman</v>
      </c>
      <c r="AB3311" t="str">
        <v>Sylvio Tabet</v>
      </c>
      <c r="AC3311">
        <v>721</v>
      </c>
      <c r="AD3311">
        <v>2000</v>
      </c>
      <c r="AE3311">
        <v>0</v>
      </c>
      <c r="AF3311">
        <v>125</v>
      </c>
      <c r="AG3311">
        <v>3.8</v>
      </c>
      <c r="AH3311">
        <v>17</v>
      </c>
      <c r="AI3311">
        <v>107</v>
      </c>
      <c r="AJ3311">
        <v>869325</v>
      </c>
    </row>
    <row r="3312" spans="1:36" x14ac:dyDescent="0.25">
      <c r="A3312" t="str">
        <v>The Lazarus Effect</v>
      </c>
      <c r="B3312">
        <v>42050</v>
      </c>
      <c r="C3312">
        <v>2015</v>
      </c>
      <c r="D3312" t="str">
        <v>2010s</v>
      </c>
      <c r="E3312" t="str">
        <v>Color</v>
      </c>
      <c r="F3312" t="str">
        <v>Horror</v>
      </c>
      <c r="G3312" t="str">
        <v>English</v>
      </c>
      <c r="H3312" t="str">
        <v>USA</v>
      </c>
      <c r="I3312" t="str">
        <v>PG-13</v>
      </c>
      <c r="J3312" t="str">
        <v>Olivia Wilde</v>
      </c>
      <c r="K3312" t="str">
        <v>David Gelb</v>
      </c>
      <c r="L3312">
        <v>10000</v>
      </c>
      <c r="M3312">
        <v>11771</v>
      </c>
      <c r="N3312">
        <v>26</v>
      </c>
      <c r="O3312">
        <v>0</v>
      </c>
      <c r="P3312">
        <v>5.2</v>
      </c>
      <c r="R3312" t="str">
        <v>My Blueberry Nights</v>
      </c>
      <c r="S3312">
        <v>39255</v>
      </c>
      <c r="T3312">
        <v>2007</v>
      </c>
      <c r="U3312" t="str">
        <v>2000s</v>
      </c>
      <c r="V3312" t="str">
        <v>Color</v>
      </c>
      <c r="W3312" t="str">
        <v>Drama</v>
      </c>
      <c r="X3312" t="str">
        <v>English</v>
      </c>
      <c r="Y3312" t="str">
        <v>Hong Kong</v>
      </c>
      <c r="Z3312" t="str">
        <v>PG-13</v>
      </c>
      <c r="AA3312" t="str">
        <v>Natalie Portman</v>
      </c>
      <c r="AB3312" t="str">
        <v>Kar-Wai Wong</v>
      </c>
      <c r="AC3312">
        <v>20000</v>
      </c>
      <c r="AD3312">
        <v>20364</v>
      </c>
      <c r="AE3312">
        <v>0</v>
      </c>
      <c r="AF3312">
        <v>0</v>
      </c>
      <c r="AG3312">
        <v>6.7</v>
      </c>
      <c r="AH3312">
        <v>192</v>
      </c>
      <c r="AI3312">
        <v>95</v>
      </c>
      <c r="AJ3312">
        <v>866778</v>
      </c>
    </row>
    <row r="3313" spans="1:36" x14ac:dyDescent="0.25">
      <c r="A3313" t="str">
        <v>Tank Girl</v>
      </c>
      <c r="B3313">
        <v>34894</v>
      </c>
      <c r="C3313">
        <v>1995</v>
      </c>
      <c r="D3313" t="str">
        <v>1990s</v>
      </c>
      <c r="E3313" t="str">
        <v>Color</v>
      </c>
      <c r="F3313" t="str">
        <v>Action</v>
      </c>
      <c r="G3313" t="str">
        <v>English</v>
      </c>
      <c r="H3313" t="str">
        <v>USA</v>
      </c>
      <c r="I3313" t="str">
        <v>R</v>
      </c>
      <c r="J3313" t="str">
        <v>Naomi Watts</v>
      </c>
      <c r="K3313" t="str">
        <v>Rachel Talalay</v>
      </c>
      <c r="L3313">
        <v>6000</v>
      </c>
      <c r="M3313">
        <v>9662</v>
      </c>
      <c r="N3313">
        <v>54</v>
      </c>
      <c r="O3313">
        <v>0</v>
      </c>
      <c r="P3313">
        <v>5.2</v>
      </c>
      <c r="R3313" t="str">
        <v>Mirrormask</v>
      </c>
      <c r="S3313">
        <v>38526</v>
      </c>
      <c r="T3313">
        <v>2005</v>
      </c>
      <c r="U3313" t="str">
        <v>2000s</v>
      </c>
      <c r="V3313" t="str">
        <v>Color</v>
      </c>
      <c r="W3313" t="str">
        <v>Adventure</v>
      </c>
      <c r="X3313" t="str">
        <v>English</v>
      </c>
      <c r="Y3313" t="str">
        <v>UK</v>
      </c>
      <c r="Z3313" t="str">
        <v>PG</v>
      </c>
      <c r="AA3313" t="str">
        <v>Stephanie Leonidas</v>
      </c>
      <c r="AB3313" t="str">
        <v>Dave McKean</v>
      </c>
      <c r="AC3313">
        <v>420</v>
      </c>
      <c r="AD3313">
        <v>1215</v>
      </c>
      <c r="AE3313">
        <v>21</v>
      </c>
      <c r="AF3313">
        <v>0</v>
      </c>
      <c r="AG3313">
        <v>6.9</v>
      </c>
      <c r="AH3313">
        <v>116</v>
      </c>
      <c r="AI3313">
        <v>101</v>
      </c>
      <c r="AJ3313">
        <v>864959</v>
      </c>
    </row>
    <row r="3314" spans="1:36" x14ac:dyDescent="0.25">
      <c r="A3314" t="str">
        <v>The Mummy: Tomb of the Dragon Emperor</v>
      </c>
      <c r="B3314">
        <v>39511</v>
      </c>
      <c r="C3314">
        <v>2008</v>
      </c>
      <c r="D3314" t="str">
        <v>2000s</v>
      </c>
      <c r="E3314" t="str">
        <v>Color</v>
      </c>
      <c r="F3314" t="str">
        <v>Action</v>
      </c>
      <c r="G3314" t="str">
        <v>English</v>
      </c>
      <c r="H3314" t="str">
        <v>USA</v>
      </c>
      <c r="I3314" t="str">
        <v>PG-13</v>
      </c>
      <c r="J3314" t="str">
        <v>Jet Li</v>
      </c>
      <c r="K3314" t="str">
        <v>Rob Cohen</v>
      </c>
      <c r="L3314">
        <v>5000</v>
      </c>
      <c r="M3314">
        <v>9131</v>
      </c>
      <c r="N3314">
        <v>357</v>
      </c>
      <c r="O3314">
        <v>0</v>
      </c>
      <c r="P3314">
        <v>5.2</v>
      </c>
      <c r="R3314" t="str">
        <v>Duma</v>
      </c>
      <c r="S3314">
        <v>38397</v>
      </c>
      <c r="T3314">
        <v>2005</v>
      </c>
      <c r="U3314" t="str">
        <v>2000s</v>
      </c>
      <c r="V3314" t="str">
        <v>Color</v>
      </c>
      <c r="W3314" t="str">
        <v>Adventure</v>
      </c>
      <c r="X3314" t="str">
        <v>English</v>
      </c>
      <c r="Y3314" t="str">
        <v>USA</v>
      </c>
      <c r="Z3314" t="str">
        <v>PG</v>
      </c>
      <c r="AA3314" t="str">
        <v>Eamonn Walker</v>
      </c>
      <c r="AB3314" t="str">
        <v>Carroll Ballard</v>
      </c>
      <c r="AC3314">
        <v>706</v>
      </c>
      <c r="AD3314">
        <v>1579</v>
      </c>
      <c r="AE3314">
        <v>19</v>
      </c>
      <c r="AF3314">
        <v>0</v>
      </c>
      <c r="AG3314">
        <v>7.3</v>
      </c>
      <c r="AH3314">
        <v>38</v>
      </c>
      <c r="AI3314">
        <v>100</v>
      </c>
      <c r="AJ3314">
        <v>860002</v>
      </c>
    </row>
    <row r="3315" spans="1:36" x14ac:dyDescent="0.25">
      <c r="A3315" t="str">
        <v>Cats &amp; Dogs</v>
      </c>
      <c r="B3315">
        <v>37239</v>
      </c>
      <c r="C3315">
        <v>2001</v>
      </c>
      <c r="D3315" t="str">
        <v>2000s</v>
      </c>
      <c r="E3315" t="str">
        <v>Color</v>
      </c>
      <c r="F3315" t="str">
        <v>Action</v>
      </c>
      <c r="G3315" t="str">
        <v>English</v>
      </c>
      <c r="H3315" t="str">
        <v>USA</v>
      </c>
      <c r="I3315" t="str">
        <v>PG</v>
      </c>
      <c r="J3315" t="str">
        <v>Carol Ann Susi</v>
      </c>
      <c r="K3315" t="str">
        <v>Lawrence Guterman</v>
      </c>
      <c r="L3315">
        <v>3000</v>
      </c>
      <c r="M3315">
        <v>4171</v>
      </c>
      <c r="N3315">
        <v>6</v>
      </c>
      <c r="O3315">
        <v>0</v>
      </c>
      <c r="P3315">
        <v>5.2</v>
      </c>
      <c r="R3315" t="str">
        <v>Wendy and Lucy</v>
      </c>
      <c r="S3315">
        <v>39756</v>
      </c>
      <c r="T3315">
        <v>2008</v>
      </c>
      <c r="U3315" t="str">
        <v>2000s</v>
      </c>
      <c r="V3315" t="str">
        <v>Color</v>
      </c>
      <c r="W3315" t="str">
        <v>Drama</v>
      </c>
      <c r="X3315" t="str">
        <v>English</v>
      </c>
      <c r="Y3315" t="str">
        <v>USA</v>
      </c>
      <c r="Z3315" t="str">
        <v>R</v>
      </c>
      <c r="AA3315" t="str">
        <v>John Robinson</v>
      </c>
      <c r="AB3315" t="str">
        <v>Kelly Reichardt</v>
      </c>
      <c r="AC3315">
        <v>375</v>
      </c>
      <c r="AD3315">
        <v>460</v>
      </c>
      <c r="AE3315">
        <v>129</v>
      </c>
      <c r="AF3315">
        <v>0</v>
      </c>
      <c r="AG3315">
        <v>7.1</v>
      </c>
      <c r="AH3315">
        <v>189</v>
      </c>
      <c r="AI3315">
        <v>80</v>
      </c>
      <c r="AJ3315">
        <v>856942</v>
      </c>
    </row>
    <row r="3316" spans="1:36" x14ac:dyDescent="0.25">
      <c r="A3316" t="str">
        <v>Zookeeper</v>
      </c>
      <c r="B3316">
        <v>40638</v>
      </c>
      <c r="C3316">
        <v>2011</v>
      </c>
      <c r="D3316" t="str">
        <v>2010s</v>
      </c>
      <c r="E3316" t="str">
        <v>Color</v>
      </c>
      <c r="F3316" t="str">
        <v>Comedy</v>
      </c>
      <c r="G3316" t="str">
        <v>English</v>
      </c>
      <c r="H3316" t="str">
        <v>USA</v>
      </c>
      <c r="I3316" t="str">
        <v>PG</v>
      </c>
      <c r="J3316" t="str">
        <v>Rosario Dawson</v>
      </c>
      <c r="K3316" t="str">
        <v>Frank Coraci</v>
      </c>
      <c r="L3316">
        <v>3000</v>
      </c>
      <c r="M3316">
        <v>5392</v>
      </c>
      <c r="N3316">
        <v>153</v>
      </c>
      <c r="O3316">
        <v>0</v>
      </c>
      <c r="P3316">
        <v>5.2</v>
      </c>
      <c r="R3316" t="str">
        <v>Atlas Shrugged: Who Is John Galt?</v>
      </c>
      <c r="S3316">
        <v>41802</v>
      </c>
      <c r="T3316">
        <v>2014</v>
      </c>
      <c r="U3316" t="str">
        <v>2010s</v>
      </c>
      <c r="V3316" t="str">
        <v>Color</v>
      </c>
      <c r="W3316" t="str">
        <v>Drama</v>
      </c>
      <c r="X3316" t="str">
        <v>English</v>
      </c>
      <c r="Y3316" t="str">
        <v>USA</v>
      </c>
      <c r="Z3316" t="str">
        <v>PG-13</v>
      </c>
      <c r="AA3316" t="str">
        <v>Joaquim de Almeida</v>
      </c>
      <c r="AB3316" t="str">
        <v>James Manera</v>
      </c>
      <c r="AC3316">
        <v>578</v>
      </c>
      <c r="AD3316">
        <v>3382</v>
      </c>
      <c r="AE3316">
        <v>0</v>
      </c>
      <c r="AF3316">
        <v>0</v>
      </c>
      <c r="AG3316">
        <v>4.4000000000000004</v>
      </c>
      <c r="AH3316">
        <v>12</v>
      </c>
      <c r="AI3316">
        <v>99</v>
      </c>
      <c r="AJ3316">
        <v>830210</v>
      </c>
    </row>
    <row r="3317" spans="1:36" x14ac:dyDescent="0.25">
      <c r="A3317" t="str">
        <v>RiÂ¢hie RiÂ¢h</v>
      </c>
      <c r="B3317">
        <v>34666</v>
      </c>
      <c r="C3317">
        <v>1994</v>
      </c>
      <c r="D3317" t="str">
        <v>1990s</v>
      </c>
      <c r="E3317" t="str">
        <v>Color</v>
      </c>
      <c r="F3317" t="str">
        <v>Comedy</v>
      </c>
      <c r="G3317" t="str">
        <v>English</v>
      </c>
      <c r="H3317" t="str">
        <v>USA</v>
      </c>
      <c r="I3317" t="str">
        <v>PG</v>
      </c>
      <c r="J3317" t="str">
        <v>Macaulay Culkin</v>
      </c>
      <c r="K3317" t="str">
        <v>Donald Petrie</v>
      </c>
      <c r="L3317">
        <v>3000</v>
      </c>
      <c r="M3317">
        <v>4634</v>
      </c>
      <c r="N3317">
        <v>80</v>
      </c>
      <c r="O3317">
        <v>0</v>
      </c>
      <c r="P3317">
        <v>5.2</v>
      </c>
      <c r="R3317" t="str">
        <v>Latter Days</v>
      </c>
      <c r="S3317">
        <v>37665</v>
      </c>
      <c r="T3317">
        <v>2003</v>
      </c>
      <c r="U3317" t="str">
        <v>2000s</v>
      </c>
      <c r="V3317" t="str">
        <v>Color</v>
      </c>
      <c r="W3317" t="str">
        <v>Comedy</v>
      </c>
      <c r="X3317" t="str">
        <v>English</v>
      </c>
      <c r="Y3317" t="str">
        <v>USA</v>
      </c>
      <c r="Z3317" t="str">
        <v>R</v>
      </c>
      <c r="AA3317" t="str">
        <v>Joseph Gordon-Levitt</v>
      </c>
      <c r="AB3317" t="str">
        <v>C. Jay Cox</v>
      </c>
      <c r="AC3317">
        <v>23000</v>
      </c>
      <c r="AD3317">
        <v>26017</v>
      </c>
      <c r="AE3317">
        <v>6</v>
      </c>
      <c r="AF3317">
        <v>0</v>
      </c>
      <c r="AG3317">
        <v>7.2</v>
      </c>
      <c r="AH3317">
        <v>35</v>
      </c>
      <c r="AI3317">
        <v>107</v>
      </c>
      <c r="AJ3317">
        <v>819939</v>
      </c>
    </row>
    <row r="3318" spans="1:36" x14ac:dyDescent="0.25">
      <c r="A3318" t="str">
        <v>Annie</v>
      </c>
      <c r="B3318">
        <v>41680</v>
      </c>
      <c r="C3318">
        <v>2014</v>
      </c>
      <c r="D3318" t="str">
        <v>2010s</v>
      </c>
      <c r="E3318" t="str">
        <v>Color</v>
      </c>
      <c r="F3318" t="str">
        <v>Comedy</v>
      </c>
      <c r="G3318" t="str">
        <v>English</v>
      </c>
      <c r="H3318" t="str">
        <v>USA</v>
      </c>
      <c r="I3318" t="str">
        <v>PG</v>
      </c>
      <c r="J3318" t="str">
        <v>QuvenzhanÃ© Wallis</v>
      </c>
      <c r="K3318" t="str">
        <v>Will Gluck</v>
      </c>
      <c r="L3318">
        <v>2000</v>
      </c>
      <c r="M3318">
        <v>4796</v>
      </c>
      <c r="N3318">
        <v>87</v>
      </c>
      <c r="O3318">
        <v>16000</v>
      </c>
      <c r="P3318">
        <v>5.2</v>
      </c>
      <c r="R3318" t="str">
        <v>Sphinx</v>
      </c>
      <c r="S3318">
        <v>29719</v>
      </c>
      <c r="T3318">
        <v>1981</v>
      </c>
      <c r="U3318" t="str">
        <v>1980s</v>
      </c>
      <c r="V3318" t="str">
        <v>Color</v>
      </c>
      <c r="W3318" t="str">
        <v>Adventure</v>
      </c>
      <c r="X3318" t="str">
        <v>English</v>
      </c>
      <c r="Y3318" t="str">
        <v>USA</v>
      </c>
      <c r="Z3318" t="str">
        <v>PG</v>
      </c>
      <c r="AA3318" t="str">
        <v>Frank Langella</v>
      </c>
      <c r="AB3318" t="str">
        <v>Franklin J. Schaffner</v>
      </c>
      <c r="AC3318">
        <v>902</v>
      </c>
      <c r="AD3318">
        <v>2079</v>
      </c>
      <c r="AE3318">
        <v>76</v>
      </c>
      <c r="AF3318">
        <v>106</v>
      </c>
      <c r="AG3318">
        <v>5.2</v>
      </c>
      <c r="AH3318">
        <v>2</v>
      </c>
      <c r="AI3318">
        <v>118</v>
      </c>
      <c r="AJ3318">
        <v>800000</v>
      </c>
    </row>
    <row r="3319" spans="1:36" x14ac:dyDescent="0.25">
      <c r="A3319" t="str">
        <v>Christmas with the Kranks</v>
      </c>
      <c r="B3319">
        <v>38247</v>
      </c>
      <c r="C3319">
        <v>2004</v>
      </c>
      <c r="D3319" t="str">
        <v>2000s</v>
      </c>
      <c r="E3319" t="str">
        <v>Color</v>
      </c>
      <c r="F3319" t="str">
        <v>Comedy</v>
      </c>
      <c r="G3319" t="str">
        <v>English</v>
      </c>
      <c r="H3319" t="str">
        <v>USA</v>
      </c>
      <c r="I3319" t="str">
        <v>PG</v>
      </c>
      <c r="J3319" t="str">
        <v>Jamie Lee Curtis</v>
      </c>
      <c r="K3319" t="str">
        <v>Joe Roth</v>
      </c>
      <c r="L3319">
        <v>2000</v>
      </c>
      <c r="M3319">
        <v>6729</v>
      </c>
      <c r="N3319">
        <v>148</v>
      </c>
      <c r="O3319">
        <v>0</v>
      </c>
      <c r="P3319">
        <v>5.2</v>
      </c>
      <c r="R3319" t="str">
        <v>The Barbarians</v>
      </c>
      <c r="S3319">
        <v>32120</v>
      </c>
      <c r="T3319">
        <v>1987</v>
      </c>
      <c r="U3319" t="str">
        <v>1980s</v>
      </c>
      <c r="V3319" t="str">
        <v>Color</v>
      </c>
      <c r="W3319" t="str">
        <v>Adventure</v>
      </c>
      <c r="X3319" t="str">
        <v>English</v>
      </c>
      <c r="Y3319" t="str">
        <v>USA</v>
      </c>
      <c r="Z3319" t="str">
        <v>R</v>
      </c>
      <c r="AA3319" t="str">
        <v>Michael Berryman</v>
      </c>
      <c r="AB3319" t="str">
        <v>Ruggero Deodato</v>
      </c>
      <c r="AC3319">
        <v>721</v>
      </c>
      <c r="AD3319">
        <v>1700</v>
      </c>
      <c r="AE3319">
        <v>101</v>
      </c>
      <c r="AF3319">
        <v>550</v>
      </c>
      <c r="AG3319">
        <v>4.8</v>
      </c>
      <c r="AH3319">
        <v>15</v>
      </c>
      <c r="AI3319">
        <v>87</v>
      </c>
      <c r="AJ3319">
        <v>800000</v>
      </c>
    </row>
    <row r="3320" spans="1:36" x14ac:dyDescent="0.25">
      <c r="A3320" t="str">
        <v>Spawn</v>
      </c>
      <c r="B3320">
        <v>35528</v>
      </c>
      <c r="C3320">
        <v>1997</v>
      </c>
      <c r="D3320" t="str">
        <v>1990s</v>
      </c>
      <c r="E3320" t="str">
        <v>Color</v>
      </c>
      <c r="F3320" t="str">
        <v>Action</v>
      </c>
      <c r="G3320" t="str">
        <v>English</v>
      </c>
      <c r="H3320" t="str">
        <v>USA</v>
      </c>
      <c r="I3320" t="str">
        <v>R</v>
      </c>
      <c r="J3320" t="str">
        <v>Michael Jai White</v>
      </c>
      <c r="K3320" t="str">
        <v>Mark A.Z. DippÃ©</v>
      </c>
      <c r="L3320">
        <v>2000</v>
      </c>
      <c r="M3320">
        <v>7039</v>
      </c>
      <c r="N3320">
        <v>20</v>
      </c>
      <c r="O3320">
        <v>0</v>
      </c>
      <c r="P3320">
        <v>5.2</v>
      </c>
      <c r="R3320" t="str">
        <v>Brigham City</v>
      </c>
      <c r="S3320">
        <v>37032</v>
      </c>
      <c r="T3320">
        <v>2001</v>
      </c>
      <c r="U3320" t="str">
        <v>2000s</v>
      </c>
      <c r="V3320" t="str">
        <v>Color</v>
      </c>
      <c r="W3320" t="str">
        <v>Crime</v>
      </c>
      <c r="X3320" t="str">
        <v>English</v>
      </c>
      <c r="Y3320" t="str">
        <v>USA</v>
      </c>
      <c r="Z3320" t="str">
        <v>PG-13</v>
      </c>
      <c r="AA3320" t="str">
        <v>Wilford Brimley</v>
      </c>
      <c r="AB3320" t="str">
        <v>Richard Dutcher</v>
      </c>
      <c r="AC3320">
        <v>957</v>
      </c>
      <c r="AD3320">
        <v>1107</v>
      </c>
      <c r="AE3320">
        <v>13</v>
      </c>
      <c r="AF3320">
        <v>100</v>
      </c>
      <c r="AG3320">
        <v>7.2</v>
      </c>
      <c r="AH3320">
        <v>12</v>
      </c>
      <c r="AI3320">
        <v>119</v>
      </c>
      <c r="AJ3320">
        <v>798341</v>
      </c>
    </row>
    <row r="3321" spans="1:36" x14ac:dyDescent="0.25">
      <c r="A3321" t="str">
        <v>Legion</v>
      </c>
      <c r="B3321">
        <v>40428</v>
      </c>
      <c r="C3321">
        <v>2010</v>
      </c>
      <c r="D3321" t="str">
        <v>2010s</v>
      </c>
      <c r="E3321" t="str">
        <v>Color</v>
      </c>
      <c r="F3321" t="str">
        <v>Action</v>
      </c>
      <c r="G3321" t="str">
        <v>English</v>
      </c>
      <c r="H3321" t="str">
        <v>USA</v>
      </c>
      <c r="I3321" t="str">
        <v>R</v>
      </c>
      <c r="J3321" t="str">
        <v>Dennis Quaid</v>
      </c>
      <c r="K3321" t="str">
        <v>Scott Stewart</v>
      </c>
      <c r="L3321">
        <v>2000</v>
      </c>
      <c r="M3321">
        <v>3889</v>
      </c>
      <c r="N3321">
        <v>124</v>
      </c>
      <c r="O3321">
        <v>0</v>
      </c>
      <c r="P3321">
        <v>5.2</v>
      </c>
      <c r="R3321" t="str">
        <v>Saint Ralph</v>
      </c>
      <c r="S3321">
        <v>38009</v>
      </c>
      <c r="T3321">
        <v>2004</v>
      </c>
      <c r="U3321" t="str">
        <v>2000s</v>
      </c>
      <c r="V3321" t="str">
        <v>Color</v>
      </c>
      <c r="W3321" t="str">
        <v>Comedy</v>
      </c>
      <c r="X3321" t="str">
        <v>English</v>
      </c>
      <c r="Y3321" t="str">
        <v>Canada</v>
      </c>
      <c r="Z3321" t="str">
        <v>PG-13</v>
      </c>
      <c r="AA3321" t="str">
        <v>Campbell Scott</v>
      </c>
      <c r="AB3321" t="str">
        <v>Michael McGowan</v>
      </c>
      <c r="AC3321">
        <v>393</v>
      </c>
      <c r="AD3321">
        <v>955</v>
      </c>
      <c r="AE3321">
        <v>12</v>
      </c>
      <c r="AF3321">
        <v>989</v>
      </c>
      <c r="AG3321">
        <v>7.6</v>
      </c>
      <c r="AH3321">
        <v>47</v>
      </c>
      <c r="AI3321">
        <v>98</v>
      </c>
      <c r="AJ3321">
        <v>795126</v>
      </c>
    </row>
    <row r="3322" spans="1:36" x14ac:dyDescent="0.25">
      <c r="A3322" t="str">
        <v>Clockstoppers</v>
      </c>
      <c r="B3322">
        <v>37306</v>
      </c>
      <c r="C3322">
        <v>2002</v>
      </c>
      <c r="D3322" t="str">
        <v>2000s</v>
      </c>
      <c r="E3322" t="str">
        <v>Color</v>
      </c>
      <c r="F3322" t="str">
        <v>Action</v>
      </c>
      <c r="G3322" t="str">
        <v>English</v>
      </c>
      <c r="H3322" t="str">
        <v>USA</v>
      </c>
      <c r="I3322" t="str">
        <v>PG</v>
      </c>
      <c r="J3322" t="str">
        <v>Michael Biehn</v>
      </c>
      <c r="K3322" t="str">
        <v>Jonathan Frakes</v>
      </c>
      <c r="L3322">
        <v>2000</v>
      </c>
      <c r="M3322">
        <v>3917</v>
      </c>
      <c r="N3322">
        <v>906</v>
      </c>
      <c r="O3322">
        <v>874</v>
      </c>
      <c r="P3322">
        <v>5.2</v>
      </c>
      <c r="R3322" t="str">
        <v>The Toxic Avenger Part II</v>
      </c>
      <c r="S3322">
        <v>32789</v>
      </c>
      <c r="T3322">
        <v>1989</v>
      </c>
      <c r="U3322" t="str">
        <v>1980s</v>
      </c>
      <c r="V3322" t="str">
        <v>Color</v>
      </c>
      <c r="W3322" t="str">
        <v>Action</v>
      </c>
      <c r="X3322" t="str">
        <v>English</v>
      </c>
      <c r="Y3322" t="str">
        <v>USA</v>
      </c>
      <c r="Z3322" t="str">
        <v>R</v>
      </c>
      <c r="AA3322" t="str">
        <v>Phoebe Legere</v>
      </c>
      <c r="AB3322" t="str">
        <v>Michael Herz</v>
      </c>
      <c r="AC3322">
        <v>40</v>
      </c>
      <c r="AD3322">
        <v>99</v>
      </c>
      <c r="AE3322">
        <v>6</v>
      </c>
      <c r="AF3322">
        <v>321</v>
      </c>
      <c r="AG3322">
        <v>5.0999999999999996</v>
      </c>
      <c r="AH3322">
        <v>49</v>
      </c>
      <c r="AI3322">
        <v>96</v>
      </c>
      <c r="AJ3322">
        <v>792966</v>
      </c>
    </row>
    <row r="3323" spans="1:36" x14ac:dyDescent="0.25">
      <c r="A3323" t="str">
        <v>Alvin and the Chipmunks</v>
      </c>
      <c r="B3323">
        <v>39327</v>
      </c>
      <c r="C3323">
        <v>2007</v>
      </c>
      <c r="D3323" t="str">
        <v>2000s</v>
      </c>
      <c r="E3323" t="str">
        <v>Color</v>
      </c>
      <c r="F3323" t="str">
        <v>Animation</v>
      </c>
      <c r="G3323" t="str">
        <v>English</v>
      </c>
      <c r="H3323" t="str">
        <v>USA</v>
      </c>
      <c r="I3323" t="str">
        <v>PG</v>
      </c>
      <c r="J3323" t="str">
        <v>Jesse McCartney</v>
      </c>
      <c r="K3323" t="str">
        <v>Tim Hill</v>
      </c>
      <c r="L3323">
        <v>1000</v>
      </c>
      <c r="M3323">
        <v>2847</v>
      </c>
      <c r="N3323">
        <v>25</v>
      </c>
      <c r="O3323">
        <v>0</v>
      </c>
      <c r="P3323">
        <v>5.2</v>
      </c>
      <c r="R3323" t="str">
        <v>Only God Forgives</v>
      </c>
      <c r="S3323">
        <v>41616</v>
      </c>
      <c r="T3323">
        <v>2013</v>
      </c>
      <c r="U3323" t="str">
        <v>2010s</v>
      </c>
      <c r="V3323" t="str">
        <v>Color</v>
      </c>
      <c r="W3323" t="str">
        <v>Crime</v>
      </c>
      <c r="X3323" t="str">
        <v>English</v>
      </c>
      <c r="Y3323" t="str">
        <v>Denmark</v>
      </c>
      <c r="Z3323" t="str">
        <v>R</v>
      </c>
      <c r="AA3323" t="str">
        <v>Ryan Gosling</v>
      </c>
      <c r="AB3323" t="str">
        <v>Nicolas Winding Refn</v>
      </c>
      <c r="AC3323">
        <v>33000</v>
      </c>
      <c r="AD3323">
        <v>34779</v>
      </c>
      <c r="AE3323">
        <v>0</v>
      </c>
      <c r="AF3323">
        <v>30000</v>
      </c>
      <c r="AG3323">
        <v>5.7</v>
      </c>
      <c r="AH3323">
        <v>440</v>
      </c>
      <c r="AI3323">
        <v>90</v>
      </c>
      <c r="AJ3323">
        <v>778565</v>
      </c>
    </row>
    <row r="3324" spans="1:36" x14ac:dyDescent="0.25">
      <c r="A3324" t="str">
        <v>Scary Movie 2</v>
      </c>
      <c r="B3324">
        <v>37171</v>
      </c>
      <c r="C3324">
        <v>2001</v>
      </c>
      <c r="D3324" t="str">
        <v>2000s</v>
      </c>
      <c r="E3324" t="str">
        <v>Color</v>
      </c>
      <c r="F3324" t="str">
        <v>Comedy</v>
      </c>
      <c r="G3324" t="str">
        <v>English</v>
      </c>
      <c r="H3324" t="str">
        <v>USA</v>
      </c>
      <c r="I3324" t="str">
        <v>R</v>
      </c>
      <c r="J3324" t="str">
        <v>Natasha Lyonne</v>
      </c>
      <c r="K3324" t="str">
        <v>Keenen Ivory Wayans</v>
      </c>
      <c r="L3324">
        <v>1000</v>
      </c>
      <c r="M3324">
        <v>1645</v>
      </c>
      <c r="N3324">
        <v>322</v>
      </c>
      <c r="O3324">
        <v>0</v>
      </c>
      <c r="P3324">
        <v>5.2</v>
      </c>
      <c r="R3324" t="str">
        <v>Without Limits</v>
      </c>
      <c r="S3324">
        <v>35942</v>
      </c>
      <c r="T3324">
        <v>1998</v>
      </c>
      <c r="U3324" t="str">
        <v>1990s</v>
      </c>
      <c r="V3324" t="str">
        <v>Color</v>
      </c>
      <c r="W3324" t="str">
        <v>Biography</v>
      </c>
      <c r="X3324" t="str">
        <v>English</v>
      </c>
      <c r="Y3324" t="str">
        <v>USA</v>
      </c>
      <c r="Z3324" t="str">
        <v>PG-13</v>
      </c>
      <c r="AA3324" t="str">
        <v>Billy Burke</v>
      </c>
      <c r="AB3324" t="str">
        <v>Robert Towne</v>
      </c>
      <c r="AC3324">
        <v>2000</v>
      </c>
      <c r="AD3324">
        <v>4351</v>
      </c>
      <c r="AE3324">
        <v>162</v>
      </c>
      <c r="AF3324">
        <v>942</v>
      </c>
      <c r="AG3324">
        <v>7.2</v>
      </c>
      <c r="AH3324">
        <v>28</v>
      </c>
      <c r="AI3324">
        <v>117</v>
      </c>
      <c r="AJ3324">
        <v>777423</v>
      </c>
    </row>
    <row r="3325" spans="1:36" x14ac:dyDescent="0.25">
      <c r="A3325" t="str">
        <v>The Wild Thornberrys Movie</v>
      </c>
      <c r="B3325">
        <v>37588</v>
      </c>
      <c r="C3325">
        <v>2002</v>
      </c>
      <c r="D3325" t="str">
        <v>2000s</v>
      </c>
      <c r="E3325" t="str">
        <v>Color</v>
      </c>
      <c r="F3325" t="str">
        <v>Adventure</v>
      </c>
      <c r="G3325" t="str">
        <v>English</v>
      </c>
      <c r="H3325" t="str">
        <v>USA</v>
      </c>
      <c r="I3325" t="str">
        <v>PG</v>
      </c>
      <c r="J3325" t="str">
        <v>Alfre Woodard</v>
      </c>
      <c r="K3325" t="str">
        <v>Cathy Malkasian</v>
      </c>
      <c r="L3325">
        <v>1000</v>
      </c>
      <c r="M3325">
        <v>2908</v>
      </c>
      <c r="N3325">
        <v>0</v>
      </c>
      <c r="O3325">
        <v>187</v>
      </c>
      <c r="P3325">
        <v>5.2</v>
      </c>
      <c r="R3325" t="str">
        <v>Bloody Sunday</v>
      </c>
      <c r="S3325">
        <v>37356</v>
      </c>
      <c r="T3325">
        <v>2002</v>
      </c>
      <c r="U3325" t="str">
        <v>2000s</v>
      </c>
      <c r="V3325" t="str">
        <v>Color</v>
      </c>
      <c r="W3325" t="str">
        <v>Drama</v>
      </c>
      <c r="X3325" t="str">
        <v>English</v>
      </c>
      <c r="Y3325" t="str">
        <v>UK</v>
      </c>
      <c r="Z3325" t="str">
        <v>R</v>
      </c>
      <c r="AA3325" t="str">
        <v>James Nesbitt</v>
      </c>
      <c r="AB3325" t="str">
        <v>Paul Greengrass</v>
      </c>
      <c r="AC3325">
        <v>773</v>
      </c>
      <c r="AD3325">
        <v>976</v>
      </c>
      <c r="AE3325">
        <v>521</v>
      </c>
      <c r="AF3325">
        <v>0</v>
      </c>
      <c r="AG3325">
        <v>7.7</v>
      </c>
      <c r="AH3325">
        <v>92</v>
      </c>
      <c r="AI3325">
        <v>107</v>
      </c>
      <c r="AJ3325">
        <v>768045</v>
      </c>
    </row>
    <row r="3326" spans="1:36" x14ac:dyDescent="0.25">
      <c r="A3326" t="str">
        <v>Sinister 2</v>
      </c>
      <c r="B3326">
        <v>42041</v>
      </c>
      <c r="C3326">
        <v>2015</v>
      </c>
      <c r="D3326" t="str">
        <v>2010s</v>
      </c>
      <c r="E3326" t="str">
        <v>Color</v>
      </c>
      <c r="F3326" t="str">
        <v>Horror</v>
      </c>
      <c r="G3326" t="str">
        <v>English</v>
      </c>
      <c r="H3326" t="str">
        <v>USA</v>
      </c>
      <c r="I3326" t="str">
        <v>R</v>
      </c>
      <c r="J3326" t="str">
        <v>Laila Haley</v>
      </c>
      <c r="K3326" t="str">
        <v>CiarÃ¡n Foy</v>
      </c>
      <c r="L3326">
        <v>1000</v>
      </c>
      <c r="M3326">
        <v>2403</v>
      </c>
      <c r="N3326">
        <v>11</v>
      </c>
      <c r="O3326">
        <v>13000</v>
      </c>
      <c r="P3326">
        <v>5.2</v>
      </c>
      <c r="R3326" t="str">
        <v>The Ten</v>
      </c>
      <c r="S3326">
        <v>39228</v>
      </c>
      <c r="T3326">
        <v>2007</v>
      </c>
      <c r="U3326" t="str">
        <v>2000s</v>
      </c>
      <c r="V3326" t="str">
        <v>Color</v>
      </c>
      <c r="W3326" t="str">
        <v>Comedy</v>
      </c>
      <c r="X3326" t="str">
        <v>English</v>
      </c>
      <c r="Y3326" t="str">
        <v>USA</v>
      </c>
      <c r="Z3326" t="str">
        <v>R</v>
      </c>
      <c r="AA3326" t="str">
        <v>Jon Hamm</v>
      </c>
      <c r="AB3326" t="str">
        <v>David Wain</v>
      </c>
      <c r="AC3326">
        <v>4000</v>
      </c>
      <c r="AD3326">
        <v>4883</v>
      </c>
      <c r="AE3326">
        <v>136</v>
      </c>
      <c r="AF3326">
        <v>915</v>
      </c>
      <c r="AG3326">
        <v>5</v>
      </c>
      <c r="AH3326">
        <v>65</v>
      </c>
      <c r="AI3326">
        <v>96</v>
      </c>
      <c r="AJ3326">
        <v>766487</v>
      </c>
    </row>
    <row r="3327" spans="1:36" x14ac:dyDescent="0.25">
      <c r="A3327" t="str">
        <v>Little Black Book</v>
      </c>
      <c r="B3327">
        <v>38335</v>
      </c>
      <c r="C3327">
        <v>2004</v>
      </c>
      <c r="D3327" t="str">
        <v>2000s</v>
      </c>
      <c r="E3327" t="str">
        <v>Color</v>
      </c>
      <c r="F3327" t="str">
        <v>Comedy</v>
      </c>
      <c r="G3327" t="str">
        <v>English</v>
      </c>
      <c r="H3327" t="str">
        <v>USA</v>
      </c>
      <c r="I3327" t="str">
        <v>PG-13</v>
      </c>
      <c r="J3327" t="str">
        <v>Holly Hunter</v>
      </c>
      <c r="K3327" t="str">
        <v>Nick Hurran</v>
      </c>
      <c r="L3327">
        <v>1000</v>
      </c>
      <c r="M3327">
        <v>4369</v>
      </c>
      <c r="N3327">
        <v>34</v>
      </c>
      <c r="O3327">
        <v>484</v>
      </c>
      <c r="P3327">
        <v>5.2</v>
      </c>
      <c r="R3327" t="str">
        <v>The Statement</v>
      </c>
      <c r="S3327">
        <v>37762</v>
      </c>
      <c r="T3327">
        <v>2003</v>
      </c>
      <c r="U3327" t="str">
        <v>2000s</v>
      </c>
      <c r="V3327" t="str">
        <v>Black and White</v>
      </c>
      <c r="W3327" t="str">
        <v>Drama</v>
      </c>
      <c r="X3327" t="str">
        <v>English</v>
      </c>
      <c r="Y3327" t="str">
        <v>Canada</v>
      </c>
      <c r="Z3327" t="str">
        <v>R</v>
      </c>
      <c r="AA3327" t="str">
        <v>Charlotte Rampling</v>
      </c>
      <c r="AB3327" t="str">
        <v>Norman Jewison</v>
      </c>
      <c r="AC3327">
        <v>844</v>
      </c>
      <c r="AD3327">
        <v>3286</v>
      </c>
      <c r="AE3327">
        <v>278</v>
      </c>
      <c r="AF3327">
        <v>188</v>
      </c>
      <c r="AG3327">
        <v>6.2</v>
      </c>
      <c r="AH3327">
        <v>54</v>
      </c>
      <c r="AI3327">
        <v>120</v>
      </c>
      <c r="AJ3327">
        <v>763044</v>
      </c>
    </row>
    <row r="3328" spans="1:36" x14ac:dyDescent="0.25">
      <c r="A3328" t="str">
        <v>Action Jackson</v>
      </c>
      <c r="B3328">
        <v>32333</v>
      </c>
      <c r="C3328">
        <v>1988</v>
      </c>
      <c r="D3328" t="str">
        <v>1980s</v>
      </c>
      <c r="E3328" t="str">
        <v>Color</v>
      </c>
      <c r="F3328" t="str">
        <v>Action</v>
      </c>
      <c r="G3328" t="str">
        <v>English</v>
      </c>
      <c r="H3328" t="str">
        <v>USA</v>
      </c>
      <c r="I3328" t="str">
        <v>R</v>
      </c>
      <c r="J3328" t="str">
        <v>Bill Duke</v>
      </c>
      <c r="K3328" t="str">
        <v>Craig R. Baxley</v>
      </c>
      <c r="L3328">
        <v>1000</v>
      </c>
      <c r="M3328">
        <v>5282</v>
      </c>
      <c r="N3328">
        <v>22</v>
      </c>
      <c r="O3328">
        <v>978</v>
      </c>
      <c r="P3328">
        <v>5.2</v>
      </c>
      <c r="R3328" t="str">
        <v>Donnie Darko</v>
      </c>
      <c r="S3328">
        <v>37174</v>
      </c>
      <c r="T3328">
        <v>2001</v>
      </c>
      <c r="U3328" t="str">
        <v>2000s</v>
      </c>
      <c r="V3328" t="str">
        <v>Color</v>
      </c>
      <c r="W3328" t="str">
        <v>Drama</v>
      </c>
      <c r="X3328" t="str">
        <v>English</v>
      </c>
      <c r="Y3328" t="str">
        <v>USA</v>
      </c>
      <c r="Z3328" t="str">
        <v>R</v>
      </c>
      <c r="AA3328" t="str">
        <v>Jake Gyllenhaal</v>
      </c>
      <c r="AB3328" t="str">
        <v>Richard Kelly</v>
      </c>
      <c r="AC3328">
        <v>15000</v>
      </c>
      <c r="AD3328">
        <v>17040</v>
      </c>
      <c r="AE3328">
        <v>219</v>
      </c>
      <c r="AF3328">
        <v>33000</v>
      </c>
      <c r="AG3328">
        <v>8.1</v>
      </c>
      <c r="AH3328">
        <v>283</v>
      </c>
      <c r="AI3328">
        <v>133</v>
      </c>
      <c r="AJ3328">
        <v>727883</v>
      </c>
    </row>
    <row r="3329" spans="1:36" x14ac:dyDescent="0.25">
      <c r="A3329" t="str">
        <v>Addicted</v>
      </c>
      <c r="B3329">
        <v>41735</v>
      </c>
      <c r="C3329">
        <v>2014</v>
      </c>
      <c r="D3329" t="str">
        <v>2010s</v>
      </c>
      <c r="E3329" t="str">
        <v>Color</v>
      </c>
      <c r="F3329" t="str">
        <v>Drama</v>
      </c>
      <c r="G3329" t="str">
        <v>Spanish</v>
      </c>
      <c r="H3329" t="str">
        <v>USA</v>
      </c>
      <c r="I3329" t="str">
        <v>R</v>
      </c>
      <c r="J3329" t="str">
        <v>Boris Kodjoe</v>
      </c>
      <c r="K3329" t="str">
        <v>Bille Woodruff</v>
      </c>
      <c r="L3329">
        <v>1000</v>
      </c>
      <c r="M3329">
        <v>2840</v>
      </c>
      <c r="N3329">
        <v>23</v>
      </c>
      <c r="O3329">
        <v>0</v>
      </c>
      <c r="P3329">
        <v>5.2</v>
      </c>
      <c r="R3329" t="str">
        <v>On the Road</v>
      </c>
      <c r="S3329">
        <v>41003</v>
      </c>
      <c r="T3329">
        <v>2012</v>
      </c>
      <c r="U3329" t="str">
        <v>2010s</v>
      </c>
      <c r="V3329" t="str">
        <v>Color</v>
      </c>
      <c r="W3329" t="str">
        <v>Adventure</v>
      </c>
      <c r="X3329" t="str">
        <v>English</v>
      </c>
      <c r="Y3329" t="str">
        <v>France</v>
      </c>
      <c r="Z3329" t="str">
        <v>R</v>
      </c>
      <c r="AA3329" t="str">
        <v>Kristen Stewart</v>
      </c>
      <c r="AB3329" t="str">
        <v>Walter Salles</v>
      </c>
      <c r="AC3329">
        <v>17000</v>
      </c>
      <c r="AD3329">
        <v>33747</v>
      </c>
      <c r="AE3329">
        <v>179</v>
      </c>
      <c r="AF3329">
        <v>27000</v>
      </c>
      <c r="AG3329">
        <v>6.1</v>
      </c>
      <c r="AH3329">
        <v>252</v>
      </c>
      <c r="AI3329">
        <v>137</v>
      </c>
      <c r="AJ3329">
        <v>717753</v>
      </c>
    </row>
    <row r="3330" spans="1:36" x14ac:dyDescent="0.25">
      <c r="A3330" t="str">
        <v>Texas Rangers</v>
      </c>
      <c r="B3330">
        <v>37111</v>
      </c>
      <c r="C3330">
        <v>2001</v>
      </c>
      <c r="D3330" t="str">
        <v>2000s</v>
      </c>
      <c r="E3330" t="str">
        <v>Color</v>
      </c>
      <c r="F3330" t="str">
        <v>Action</v>
      </c>
      <c r="G3330" t="str">
        <v>English</v>
      </c>
      <c r="H3330" t="str">
        <v>USA</v>
      </c>
      <c r="I3330" t="str">
        <v>PG-13</v>
      </c>
      <c r="J3330" t="str">
        <v>Tom Skerritt</v>
      </c>
      <c r="K3330" t="str">
        <v>Steve Miner</v>
      </c>
      <c r="L3330">
        <v>1000</v>
      </c>
      <c r="M3330">
        <v>2120</v>
      </c>
      <c r="N3330">
        <v>49</v>
      </c>
      <c r="O3330">
        <v>474</v>
      </c>
      <c r="P3330">
        <v>5.2</v>
      </c>
      <c r="R3330" t="str">
        <v>Character</v>
      </c>
      <c r="S3330">
        <v>35728</v>
      </c>
      <c r="T3330">
        <v>1997</v>
      </c>
      <c r="U3330" t="str">
        <v>1990s</v>
      </c>
      <c r="V3330" t="str">
        <v>Color</v>
      </c>
      <c r="W3330" t="str">
        <v>Crime</v>
      </c>
      <c r="X3330" t="str">
        <v>Dutch</v>
      </c>
      <c r="Y3330" t="str">
        <v>Netherlands</v>
      </c>
      <c r="Z3330" t="str">
        <v>R</v>
      </c>
      <c r="AA3330" t="str">
        <v>Jan Decleir</v>
      </c>
      <c r="AB3330" t="str">
        <v>Mike van Diem</v>
      </c>
      <c r="AC3330">
        <v>25</v>
      </c>
      <c r="AD3330">
        <v>48</v>
      </c>
      <c r="AE3330">
        <v>4</v>
      </c>
      <c r="AF3330">
        <v>689</v>
      </c>
      <c r="AG3330">
        <v>7.8</v>
      </c>
      <c r="AH3330">
        <v>54</v>
      </c>
      <c r="AI3330">
        <v>122</v>
      </c>
      <c r="AJ3330">
        <v>713413</v>
      </c>
    </row>
    <row r="3331" spans="1:36" x14ac:dyDescent="0.25">
      <c r="A3331" t="str">
        <v>Donkey Punch</v>
      </c>
      <c r="B3331">
        <v>39750</v>
      </c>
      <c r="C3331">
        <v>2008</v>
      </c>
      <c r="D3331" t="str">
        <v>2000s</v>
      </c>
      <c r="E3331" t="str">
        <v>Color</v>
      </c>
      <c r="F3331" t="str">
        <v>Crime</v>
      </c>
      <c r="G3331" t="str">
        <v>English</v>
      </c>
      <c r="H3331" t="str">
        <v>UK</v>
      </c>
      <c r="I3331" t="str">
        <v>R</v>
      </c>
      <c r="J3331" t="str">
        <v>Julian Morris</v>
      </c>
      <c r="K3331" t="str">
        <v>Oliver Blackburn</v>
      </c>
      <c r="L3331">
        <v>1000</v>
      </c>
      <c r="M3331">
        <v>1558</v>
      </c>
      <c r="N3331">
        <v>4</v>
      </c>
      <c r="O3331">
        <v>0</v>
      </c>
      <c r="P3331">
        <v>5.2</v>
      </c>
      <c r="R3331" t="str">
        <v>The Ballad of Jack and Rose</v>
      </c>
      <c r="S3331">
        <v>38628</v>
      </c>
      <c r="T3331">
        <v>2005</v>
      </c>
      <c r="U3331" t="str">
        <v>2000s</v>
      </c>
      <c r="V3331" t="str">
        <v>Color</v>
      </c>
      <c r="W3331" t="str">
        <v>Drama</v>
      </c>
      <c r="X3331" t="str">
        <v>English</v>
      </c>
      <c r="Y3331" t="str">
        <v>USA</v>
      </c>
      <c r="Z3331" t="str">
        <v>R</v>
      </c>
      <c r="AA3331" t="str">
        <v>Beau Bridges</v>
      </c>
      <c r="AB3331" t="str">
        <v>Rebecca Miller</v>
      </c>
      <c r="AC3331">
        <v>552</v>
      </c>
      <c r="AD3331">
        <v>859</v>
      </c>
      <c r="AE3331">
        <v>58</v>
      </c>
      <c r="AF3331">
        <v>608</v>
      </c>
      <c r="AG3331">
        <v>6.7</v>
      </c>
      <c r="AH3331">
        <v>75</v>
      </c>
      <c r="AI3331">
        <v>112</v>
      </c>
      <c r="AJ3331">
        <v>712294</v>
      </c>
    </row>
    <row r="3332" spans="1:36" x14ac:dyDescent="0.25">
      <c r="A3332" t="str">
        <v>Stomp the Yard</v>
      </c>
      <c r="B3332">
        <v>39087</v>
      </c>
      <c r="C3332">
        <v>2007</v>
      </c>
      <c r="D3332" t="str">
        <v>2000s</v>
      </c>
      <c r="E3332" t="str">
        <v>Color</v>
      </c>
      <c r="F3332" t="str">
        <v>Drama</v>
      </c>
      <c r="G3332" t="str">
        <v>English</v>
      </c>
      <c r="H3332" t="str">
        <v>USA</v>
      </c>
      <c r="I3332" t="str">
        <v>PG-13</v>
      </c>
      <c r="J3332" t="str">
        <v>Chris Brown</v>
      </c>
      <c r="K3332" t="str">
        <v>Sylvain White</v>
      </c>
      <c r="L3332">
        <v>997</v>
      </c>
      <c r="M3332">
        <v>3544</v>
      </c>
      <c r="N3332">
        <v>41</v>
      </c>
      <c r="O3332">
        <v>0</v>
      </c>
      <c r="P3332">
        <v>5.2</v>
      </c>
      <c r="R3332" t="str">
        <v>Hobo with a Shotgun</v>
      </c>
      <c r="S3332">
        <v>40711</v>
      </c>
      <c r="T3332">
        <v>2011</v>
      </c>
      <c r="U3332" t="str">
        <v>2010s</v>
      </c>
      <c r="V3332" t="str">
        <v>Color</v>
      </c>
      <c r="W3332" t="str">
        <v>Action</v>
      </c>
      <c r="X3332" t="str">
        <v>English</v>
      </c>
      <c r="Y3332" t="str">
        <v>Canada</v>
      </c>
      <c r="Z3332" t="str">
        <v>Not Rated</v>
      </c>
      <c r="AA3332" t="str">
        <v>Gregory Smith</v>
      </c>
      <c r="AB3332" t="str">
        <v>Jason Eisener</v>
      </c>
      <c r="AC3332">
        <v>694</v>
      </c>
      <c r="AD3332">
        <v>1249</v>
      </c>
      <c r="AE3332">
        <v>59</v>
      </c>
      <c r="AF3332">
        <v>37000</v>
      </c>
      <c r="AG3332">
        <v>6.1</v>
      </c>
      <c r="AH3332">
        <v>272</v>
      </c>
      <c r="AI3332">
        <v>86</v>
      </c>
      <c r="AJ3332">
        <v>703002</v>
      </c>
    </row>
    <row r="3333" spans="1:36" x14ac:dyDescent="0.25">
      <c r="A3333" t="str">
        <v>Over Her Dead Body</v>
      </c>
      <c r="B3333">
        <v>39494</v>
      </c>
      <c r="C3333">
        <v>2008</v>
      </c>
      <c r="D3333" t="str">
        <v>2000s</v>
      </c>
      <c r="E3333" t="str">
        <v>Color</v>
      </c>
      <c r="F3333" t="str">
        <v>Comedy</v>
      </c>
      <c r="G3333" t="str">
        <v>English</v>
      </c>
      <c r="H3333" t="str">
        <v>USA</v>
      </c>
      <c r="I3333" t="str">
        <v>PG-13</v>
      </c>
      <c r="J3333" t="str">
        <v>Stephen Root</v>
      </c>
      <c r="K3333" t="str">
        <v>Jeff Lowell</v>
      </c>
      <c r="L3333">
        <v>939</v>
      </c>
      <c r="M3333">
        <v>3651</v>
      </c>
      <c r="N3333">
        <v>4</v>
      </c>
      <c r="O3333">
        <v>518</v>
      </c>
      <c r="P3333">
        <v>5.2</v>
      </c>
      <c r="R3333" t="str">
        <v>Les visiteurs</v>
      </c>
      <c r="S3333">
        <v>34117</v>
      </c>
      <c r="T3333">
        <v>1993</v>
      </c>
      <c r="U3333" t="str">
        <v>1990s</v>
      </c>
      <c r="V3333" t="str">
        <v>Color</v>
      </c>
      <c r="W3333" t="str">
        <v>Comedy</v>
      </c>
      <c r="X3333" t="str">
        <v>French</v>
      </c>
      <c r="Y3333" t="str">
        <v>France</v>
      </c>
      <c r="Z3333" t="str">
        <v>R</v>
      </c>
      <c r="AA3333" t="str">
        <v>Christian Clavier</v>
      </c>
      <c r="AB3333" t="str">
        <v>Jean-Marie PoirÃ©</v>
      </c>
      <c r="AC3333">
        <v>106</v>
      </c>
      <c r="AD3333">
        <v>215</v>
      </c>
      <c r="AE3333">
        <v>8</v>
      </c>
      <c r="AF3333">
        <v>0</v>
      </c>
      <c r="AG3333">
        <v>7</v>
      </c>
      <c r="AH3333">
        <v>16</v>
      </c>
      <c r="AI3333">
        <v>107</v>
      </c>
      <c r="AJ3333">
        <v>700000</v>
      </c>
    </row>
    <row r="3334" spans="1:36" x14ac:dyDescent="0.25">
      <c r="A3334" t="str">
        <v>Sphinx</v>
      </c>
      <c r="B3334">
        <v>29719</v>
      </c>
      <c r="C3334">
        <v>1981</v>
      </c>
      <c r="D3334" t="str">
        <v>1980s</v>
      </c>
      <c r="E3334" t="str">
        <v>Color</v>
      </c>
      <c r="F3334" t="str">
        <v>Adventure</v>
      </c>
      <c r="G3334" t="str">
        <v>English</v>
      </c>
      <c r="H3334" t="str">
        <v>USA</v>
      </c>
      <c r="I3334" t="str">
        <v>PG</v>
      </c>
      <c r="J3334" t="str">
        <v>Frank Langella</v>
      </c>
      <c r="K3334" t="str">
        <v>Franklin J. Schaffner</v>
      </c>
      <c r="L3334">
        <v>902</v>
      </c>
      <c r="M3334">
        <v>2079</v>
      </c>
      <c r="N3334">
        <v>76</v>
      </c>
      <c r="O3334">
        <v>106</v>
      </c>
      <c r="P3334">
        <v>5.2</v>
      </c>
      <c r="R3334" t="str">
        <v>Trees Lounge</v>
      </c>
      <c r="S3334">
        <v>35065</v>
      </c>
      <c r="T3334">
        <v>1996</v>
      </c>
      <c r="U3334" t="str">
        <v>1990s</v>
      </c>
      <c r="V3334" t="str">
        <v>Color</v>
      </c>
      <c r="W3334" t="str">
        <v>Comedy</v>
      </c>
      <c r="X3334" t="str">
        <v>English</v>
      </c>
      <c r="Y3334" t="str">
        <v>USA</v>
      </c>
      <c r="Z3334" t="str">
        <v>R</v>
      </c>
      <c r="AA3334" t="str">
        <v>Steve Buscemi</v>
      </c>
      <c r="AB3334" t="str">
        <v>Steve Buscemi</v>
      </c>
      <c r="AC3334">
        <v>12000</v>
      </c>
      <c r="AD3334">
        <v>14420</v>
      </c>
      <c r="AE3334">
        <v>12000</v>
      </c>
      <c r="AF3334">
        <v>872</v>
      </c>
      <c r="AG3334">
        <v>7.2</v>
      </c>
      <c r="AH3334">
        <v>43</v>
      </c>
      <c r="AI3334">
        <v>95</v>
      </c>
      <c r="AJ3334">
        <v>695229</v>
      </c>
    </row>
    <row r="3335" spans="1:36" x14ac:dyDescent="0.25">
      <c r="A3335" t="str">
        <v>Walking with Dinosaurs 3D</v>
      </c>
      <c r="B3335">
        <v>41584</v>
      </c>
      <c r="C3335">
        <v>2013</v>
      </c>
      <c r="D3335" t="str">
        <v>2010s</v>
      </c>
      <c r="E3335" t="str">
        <v>Color</v>
      </c>
      <c r="F3335" t="str">
        <v>Adventure</v>
      </c>
      <c r="G3335" t="str">
        <v>English</v>
      </c>
      <c r="H3335" t="str">
        <v>USA</v>
      </c>
      <c r="I3335" t="str">
        <v>PG</v>
      </c>
      <c r="J3335" t="str">
        <v>Charlie Rowe</v>
      </c>
      <c r="K3335" t="str">
        <v>Barry Cook</v>
      </c>
      <c r="L3335">
        <v>882</v>
      </c>
      <c r="M3335">
        <v>1971</v>
      </c>
      <c r="N3335">
        <v>43</v>
      </c>
      <c r="O3335">
        <v>0</v>
      </c>
      <c r="P3335">
        <v>5.2</v>
      </c>
      <c r="R3335" t="str">
        <v>The Secret of Kells</v>
      </c>
      <c r="S3335">
        <v>40102</v>
      </c>
      <c r="T3335">
        <v>2009</v>
      </c>
      <c r="U3335" t="str">
        <v>2000s</v>
      </c>
      <c r="V3335" t="str">
        <v>Color</v>
      </c>
      <c r="W3335" t="str">
        <v>Adventure</v>
      </c>
      <c r="X3335" t="str">
        <v>English</v>
      </c>
      <c r="Y3335" t="str">
        <v>France</v>
      </c>
      <c r="Z3335" t="str">
        <v>Not Rated</v>
      </c>
      <c r="AA3335" t="str">
        <v>Sean Lennon</v>
      </c>
      <c r="AB3335" t="str">
        <v>Tomm Moore</v>
      </c>
      <c r="AC3335">
        <v>61</v>
      </c>
      <c r="AD3335">
        <v>75</v>
      </c>
      <c r="AE3335">
        <v>45</v>
      </c>
      <c r="AF3335">
        <v>11000</v>
      </c>
      <c r="AG3335">
        <v>7.7</v>
      </c>
      <c r="AH3335">
        <v>118</v>
      </c>
      <c r="AI3335">
        <v>75</v>
      </c>
      <c r="AJ3335">
        <v>686383</v>
      </c>
    </row>
    <row r="3336" spans="1:36" x14ac:dyDescent="0.25">
      <c r="A3336" t="str">
        <v>Welcome to Mooseport</v>
      </c>
      <c r="B3336">
        <v>38218</v>
      </c>
      <c r="C3336">
        <v>2004</v>
      </c>
      <c r="D3336" t="str">
        <v>2000s</v>
      </c>
      <c r="E3336" t="str">
        <v>Color</v>
      </c>
      <c r="F3336" t="str">
        <v>Comedy</v>
      </c>
      <c r="G3336" t="str">
        <v>English</v>
      </c>
      <c r="H3336" t="str">
        <v>USA</v>
      </c>
      <c r="I3336" t="str">
        <v>PG-13</v>
      </c>
      <c r="J3336" t="str">
        <v>Rip Torn</v>
      </c>
      <c r="K3336" t="str">
        <v>Donald Petrie</v>
      </c>
      <c r="L3336">
        <v>826</v>
      </c>
      <c r="M3336">
        <v>2466</v>
      </c>
      <c r="N3336">
        <v>80</v>
      </c>
      <c r="O3336">
        <v>260</v>
      </c>
      <c r="P3336">
        <v>5.2</v>
      </c>
      <c r="R3336" t="str">
        <v>The Salton Sea</v>
      </c>
      <c r="S3336">
        <v>37411</v>
      </c>
      <c r="T3336">
        <v>2002</v>
      </c>
      <c r="U3336" t="str">
        <v>2000s</v>
      </c>
      <c r="V3336" t="str">
        <v>Color</v>
      </c>
      <c r="W3336" t="str">
        <v>Crime</v>
      </c>
      <c r="X3336" t="str">
        <v>English</v>
      </c>
      <c r="Y3336" t="str">
        <v>USA</v>
      </c>
      <c r="Z3336" t="str">
        <v>R</v>
      </c>
      <c r="AA3336" t="str">
        <v>Adam Goldberg</v>
      </c>
      <c r="AB3336" t="str">
        <v>D.J. Caruso</v>
      </c>
      <c r="AC3336">
        <v>1000</v>
      </c>
      <c r="AD3336">
        <v>4094</v>
      </c>
      <c r="AE3336">
        <v>154</v>
      </c>
      <c r="AF3336">
        <v>2000</v>
      </c>
      <c r="AG3336">
        <v>7.2</v>
      </c>
      <c r="AH3336">
        <v>79</v>
      </c>
      <c r="AI3336">
        <v>103</v>
      </c>
      <c r="AJ3336">
        <v>676698</v>
      </c>
    </row>
    <row r="3337" spans="1:36" x14ac:dyDescent="0.25">
      <c r="A3337" t="str">
        <v>Queen of the Damned</v>
      </c>
      <c r="B3337">
        <v>37405</v>
      </c>
      <c r="C3337">
        <v>2002</v>
      </c>
      <c r="D3337" t="str">
        <v>2000s</v>
      </c>
      <c r="E3337" t="str">
        <v>Color</v>
      </c>
      <c r="F3337" t="str">
        <v>Drama</v>
      </c>
      <c r="G3337" t="str">
        <v>English</v>
      </c>
      <c r="H3337" t="str">
        <v>USA</v>
      </c>
      <c r="I3337" t="str">
        <v>R</v>
      </c>
      <c r="J3337" t="str">
        <v>Aaliyah</v>
      </c>
      <c r="K3337" t="str">
        <v>Michael Rymer</v>
      </c>
      <c r="L3337">
        <v>775</v>
      </c>
      <c r="M3337">
        <v>3001</v>
      </c>
      <c r="N3337">
        <v>48</v>
      </c>
      <c r="O3337">
        <v>0</v>
      </c>
      <c r="P3337">
        <v>5.2</v>
      </c>
      <c r="R3337" t="str">
        <v>The Circle</v>
      </c>
      <c r="S3337">
        <v>36607</v>
      </c>
      <c r="T3337">
        <v>2000</v>
      </c>
      <c r="U3337" t="str">
        <v>2000s</v>
      </c>
      <c r="V3337" t="str">
        <v>Color</v>
      </c>
      <c r="W3337" t="str">
        <v>Drama</v>
      </c>
      <c r="X3337" t="str">
        <v>Persian</v>
      </c>
      <c r="Y3337" t="str">
        <v>Iran</v>
      </c>
      <c r="Z3337" t="str">
        <v>Not Rated</v>
      </c>
      <c r="AA3337" t="str">
        <v>Fereshteh Sadre Orafaiy</v>
      </c>
      <c r="AB3337" t="str">
        <v>Jafar Panahi</v>
      </c>
      <c r="AC3337">
        <v>5</v>
      </c>
      <c r="AD3337">
        <v>5</v>
      </c>
      <c r="AE3337">
        <v>397</v>
      </c>
      <c r="AF3337">
        <v>697</v>
      </c>
      <c r="AG3337">
        <v>7.5</v>
      </c>
      <c r="AH3337">
        <v>64</v>
      </c>
      <c r="AI3337">
        <v>90</v>
      </c>
      <c r="AJ3337">
        <v>673780</v>
      </c>
    </row>
    <row r="3338" spans="1:36" x14ac:dyDescent="0.25">
      <c r="A3338" t="str">
        <v>Halloween 5</v>
      </c>
      <c r="B3338">
        <v>32537</v>
      </c>
      <c r="C3338">
        <v>1989</v>
      </c>
      <c r="D3338" t="str">
        <v>1980s</v>
      </c>
      <c r="E3338" t="str">
        <v>Color</v>
      </c>
      <c r="F3338" t="str">
        <v>Horror</v>
      </c>
      <c r="G3338" t="str">
        <v>English</v>
      </c>
      <c r="H3338" t="str">
        <v>USA</v>
      </c>
      <c r="I3338" t="str">
        <v>X</v>
      </c>
      <c r="J3338" t="str">
        <v>Donald Pleasence</v>
      </c>
      <c r="K3338" t="str">
        <v>Dominique Othenin-Girard</v>
      </c>
      <c r="L3338">
        <v>742</v>
      </c>
      <c r="M3338">
        <v>1308</v>
      </c>
      <c r="N3338">
        <v>2</v>
      </c>
      <c r="O3338">
        <v>926</v>
      </c>
      <c r="P3338">
        <v>5.2</v>
      </c>
      <c r="R3338" t="str">
        <v>Imagine Me &amp; You</v>
      </c>
      <c r="S3338">
        <v>38398</v>
      </c>
      <c r="T3338">
        <v>2005</v>
      </c>
      <c r="U3338" t="str">
        <v>2000s</v>
      </c>
      <c r="V3338" t="str">
        <v>Color</v>
      </c>
      <c r="W3338" t="str">
        <v>Comedy</v>
      </c>
      <c r="X3338" t="str">
        <v>English</v>
      </c>
      <c r="Y3338" t="str">
        <v>UK</v>
      </c>
      <c r="Z3338" t="str">
        <v>R</v>
      </c>
      <c r="AA3338" t="str">
        <v>Celia Imrie</v>
      </c>
      <c r="AB3338" t="str">
        <v>Ol Parker</v>
      </c>
      <c r="AC3338">
        <v>186</v>
      </c>
      <c r="AD3338">
        <v>619</v>
      </c>
      <c r="AE3338">
        <v>21</v>
      </c>
      <c r="AF3338">
        <v>0</v>
      </c>
      <c r="AG3338">
        <v>6.9</v>
      </c>
      <c r="AH3338">
        <v>85</v>
      </c>
      <c r="AI3338">
        <v>90</v>
      </c>
      <c r="AJ3338">
        <v>671240</v>
      </c>
    </row>
    <row r="3339" spans="1:36" x14ac:dyDescent="0.25">
      <c r="A3339" t="str">
        <v>The Wiz</v>
      </c>
      <c r="B3339">
        <v>28688</v>
      </c>
      <c r="C3339">
        <v>1978</v>
      </c>
      <c r="D3339" t="str">
        <v>1970s</v>
      </c>
      <c r="E3339" t="str">
        <v>Color</v>
      </c>
      <c r="F3339" t="str">
        <v>Adventure</v>
      </c>
      <c r="G3339" t="str">
        <v>English</v>
      </c>
      <c r="H3339" t="str">
        <v>USA</v>
      </c>
      <c r="I3339" t="str">
        <v>G</v>
      </c>
      <c r="J3339" t="str">
        <v>Lena Horne</v>
      </c>
      <c r="K3339" t="str">
        <v>Sidney Lumet</v>
      </c>
      <c r="L3339">
        <v>738</v>
      </c>
      <c r="M3339">
        <v>1458</v>
      </c>
      <c r="N3339">
        <v>0</v>
      </c>
      <c r="O3339">
        <v>0</v>
      </c>
      <c r="P3339">
        <v>5.2</v>
      </c>
      <c r="R3339" t="str">
        <v>The Princess and the Cobbler</v>
      </c>
      <c r="S3339">
        <v>34137</v>
      </c>
      <c r="T3339">
        <v>1993</v>
      </c>
      <c r="U3339" t="str">
        <v>1990s</v>
      </c>
      <c r="V3339" t="str">
        <v>Color</v>
      </c>
      <c r="W3339" t="str">
        <v>Action</v>
      </c>
      <c r="X3339" t="str">
        <v>English</v>
      </c>
      <c r="Y3339" t="str">
        <v>UK</v>
      </c>
      <c r="Z3339" t="str">
        <v>G</v>
      </c>
      <c r="AA3339" t="str">
        <v>Donald Pleasence</v>
      </c>
      <c r="AB3339" t="str">
        <v>Richard Williams</v>
      </c>
      <c r="AC3339">
        <v>742</v>
      </c>
      <c r="AD3339">
        <v>1088</v>
      </c>
      <c r="AE3339">
        <v>18</v>
      </c>
      <c r="AF3339">
        <v>408</v>
      </c>
      <c r="AG3339">
        <v>7.2</v>
      </c>
      <c r="AH3339">
        <v>10</v>
      </c>
      <c r="AI3339">
        <v>80</v>
      </c>
      <c r="AJ3339">
        <v>669276</v>
      </c>
    </row>
    <row r="3340" spans="1:36" x14ac:dyDescent="0.25">
      <c r="A3340" t="str">
        <v>The Medallion</v>
      </c>
      <c r="B3340">
        <v>37758</v>
      </c>
      <c r="C3340">
        <v>2003</v>
      </c>
      <c r="D3340" t="str">
        <v>2000s</v>
      </c>
      <c r="E3340" t="str">
        <v>Color</v>
      </c>
      <c r="F3340" t="str">
        <v>Action</v>
      </c>
      <c r="G3340" t="str">
        <v>English</v>
      </c>
      <c r="H3340" t="str">
        <v>Hong Kong</v>
      </c>
      <c r="I3340" t="str">
        <v>PG-13</v>
      </c>
      <c r="J3340" t="str">
        <v>Julian Sands</v>
      </c>
      <c r="K3340" t="str">
        <v>Gordon Chan</v>
      </c>
      <c r="L3340">
        <v>687</v>
      </c>
      <c r="M3340">
        <v>1134</v>
      </c>
      <c r="N3340">
        <v>4</v>
      </c>
      <c r="O3340">
        <v>505</v>
      </c>
      <c r="P3340">
        <v>5.2</v>
      </c>
      <c r="R3340" t="str">
        <v>The Promise</v>
      </c>
      <c r="S3340">
        <v>38546</v>
      </c>
      <c r="T3340">
        <v>2005</v>
      </c>
      <c r="U3340" t="str">
        <v>2000s</v>
      </c>
      <c r="V3340" t="str">
        <v>Color</v>
      </c>
      <c r="W3340" t="str">
        <v>Action</v>
      </c>
      <c r="X3340" t="str">
        <v>Mandarin</v>
      </c>
      <c r="Y3340" t="str">
        <v>China</v>
      </c>
      <c r="Z3340" t="str">
        <v>PG-13</v>
      </c>
      <c r="AA3340" t="str">
        <v>Dong-gun Jang</v>
      </c>
      <c r="AB3340" t="str">
        <v>Kaige Chen</v>
      </c>
      <c r="AC3340">
        <v>489</v>
      </c>
      <c r="AD3340">
        <v>949</v>
      </c>
      <c r="AE3340">
        <v>45</v>
      </c>
      <c r="AF3340">
        <v>445</v>
      </c>
      <c r="AG3340">
        <v>5.6</v>
      </c>
      <c r="AH3340">
        <v>90</v>
      </c>
      <c r="AI3340">
        <v>103</v>
      </c>
      <c r="AJ3340">
        <v>668171</v>
      </c>
    </row>
    <row r="3341" spans="1:36" x14ac:dyDescent="0.25">
      <c r="A3341" t="str">
        <v>Paul Blart: Mall Cop</v>
      </c>
      <c r="B3341">
        <v>40158</v>
      </c>
      <c r="C3341">
        <v>2009</v>
      </c>
      <c r="D3341" t="str">
        <v>2000s</v>
      </c>
      <c r="E3341" t="str">
        <v>Color</v>
      </c>
      <c r="F3341" t="str">
        <v>Action</v>
      </c>
      <c r="G3341" t="str">
        <v>English</v>
      </c>
      <c r="H3341" t="str">
        <v>USA</v>
      </c>
      <c r="I3341" t="str">
        <v>PG</v>
      </c>
      <c r="J3341" t="str">
        <v>Erick Avari</v>
      </c>
      <c r="K3341" t="str">
        <v>Steve Carr</v>
      </c>
      <c r="L3341">
        <v>567</v>
      </c>
      <c r="M3341">
        <v>2954</v>
      </c>
      <c r="N3341">
        <v>41</v>
      </c>
      <c r="O3341">
        <v>0</v>
      </c>
      <c r="P3341">
        <v>5.2</v>
      </c>
      <c r="R3341" t="str">
        <v>The Polar Express</v>
      </c>
      <c r="S3341">
        <v>38066</v>
      </c>
      <c r="T3341">
        <v>2004</v>
      </c>
      <c r="U3341" t="str">
        <v>2000s</v>
      </c>
      <c r="V3341" t="str">
        <v>Color</v>
      </c>
      <c r="W3341" t="str">
        <v>Adventure</v>
      </c>
      <c r="X3341" t="str">
        <v>English</v>
      </c>
      <c r="Y3341" t="str">
        <v>USA</v>
      </c>
      <c r="Z3341" t="str">
        <v>G</v>
      </c>
      <c r="AA3341" t="str">
        <v>Tom Hanks</v>
      </c>
      <c r="AB3341" t="str">
        <v>Robert Zemeckis</v>
      </c>
      <c r="AC3341">
        <v>15000</v>
      </c>
      <c r="AD3341">
        <v>16264</v>
      </c>
      <c r="AE3341">
        <v>0</v>
      </c>
      <c r="AF3341">
        <v>10000</v>
      </c>
      <c r="AG3341">
        <v>6.6</v>
      </c>
      <c r="AH3341">
        <v>188</v>
      </c>
      <c r="AI3341">
        <v>100</v>
      </c>
      <c r="AJ3341">
        <v>665426</v>
      </c>
    </row>
    <row r="3342" spans="1:36" x14ac:dyDescent="0.25">
      <c r="A3342" t="str">
        <v>Pootie Tang</v>
      </c>
      <c r="B3342">
        <v>37249</v>
      </c>
      <c r="C3342">
        <v>2001</v>
      </c>
      <c r="D3342" t="str">
        <v>2000s</v>
      </c>
      <c r="E3342" t="str">
        <v>Color</v>
      </c>
      <c r="F3342" t="str">
        <v>Action</v>
      </c>
      <c r="G3342" t="str">
        <v>English</v>
      </c>
      <c r="H3342" t="str">
        <v>USA</v>
      </c>
      <c r="I3342" t="str">
        <v>PG-13</v>
      </c>
      <c r="J3342" t="str">
        <v>Wanda Sykes</v>
      </c>
      <c r="K3342" t="str">
        <v>Louis C.K.</v>
      </c>
      <c r="L3342">
        <v>560</v>
      </c>
      <c r="M3342">
        <v>2238</v>
      </c>
      <c r="N3342">
        <v>0</v>
      </c>
      <c r="O3342">
        <v>0</v>
      </c>
      <c r="P3342">
        <v>5.2</v>
      </c>
      <c r="R3342" t="str">
        <v>Inside Deep Throat</v>
      </c>
      <c r="S3342">
        <v>38612</v>
      </c>
      <c r="T3342">
        <v>2005</v>
      </c>
      <c r="U3342" t="str">
        <v>2000s</v>
      </c>
      <c r="V3342" t="str">
        <v>Black and White</v>
      </c>
      <c r="W3342" t="str">
        <v>Biography</v>
      </c>
      <c r="X3342" t="str">
        <v>English</v>
      </c>
      <c r="Y3342" t="str">
        <v>USA</v>
      </c>
      <c r="Z3342" t="str">
        <v>NC-17</v>
      </c>
      <c r="AA3342" t="str">
        <v>Hugh M. Hefner</v>
      </c>
      <c r="AB3342" t="str">
        <v>Fenton Bailey</v>
      </c>
      <c r="AC3342">
        <v>373</v>
      </c>
      <c r="AD3342">
        <v>1136</v>
      </c>
      <c r="AE3342">
        <v>13</v>
      </c>
      <c r="AF3342">
        <v>592</v>
      </c>
      <c r="AG3342">
        <v>6.8</v>
      </c>
      <c r="AH3342">
        <v>123</v>
      </c>
      <c r="AI3342">
        <v>89</v>
      </c>
      <c r="AJ3342">
        <v>653621</v>
      </c>
    </row>
    <row r="3343" spans="1:36" x14ac:dyDescent="0.25">
      <c r="A3343" t="str">
        <v>Apollo 18</v>
      </c>
      <c r="B3343">
        <v>40773</v>
      </c>
      <c r="C3343">
        <v>2011</v>
      </c>
      <c r="D3343" t="str">
        <v>2010s</v>
      </c>
      <c r="E3343" t="str">
        <v>Color</v>
      </c>
      <c r="F3343" t="str">
        <v>Horror</v>
      </c>
      <c r="G3343" t="str">
        <v>English</v>
      </c>
      <c r="H3343" t="str">
        <v>USA</v>
      </c>
      <c r="I3343" t="str">
        <v>PG-13</v>
      </c>
      <c r="J3343" t="str">
        <v>Warren Christie</v>
      </c>
      <c r="K3343" t="str">
        <v>Gonzalo LÃ³pez-Gallego</v>
      </c>
      <c r="L3343">
        <v>520</v>
      </c>
      <c r="M3343">
        <v>1520</v>
      </c>
      <c r="N3343">
        <v>17</v>
      </c>
      <c r="O3343">
        <v>0</v>
      </c>
      <c r="P3343">
        <v>5.2</v>
      </c>
      <c r="R3343" t="str">
        <v>Alex Rider: Operation Stormbreaker</v>
      </c>
      <c r="S3343">
        <v>38793</v>
      </c>
      <c r="T3343">
        <v>2006</v>
      </c>
      <c r="U3343" t="str">
        <v>2000s</v>
      </c>
      <c r="V3343" t="str">
        <v>Color</v>
      </c>
      <c r="W3343" t="str">
        <v>Action</v>
      </c>
      <c r="X3343" t="str">
        <v>English</v>
      </c>
      <c r="Y3343" t="str">
        <v>Germany</v>
      </c>
      <c r="Z3343" t="str">
        <v>PG</v>
      </c>
      <c r="AA3343" t="str">
        <v>Alex Pettyfer</v>
      </c>
      <c r="AB3343" t="str">
        <v>Geoffrey Sax</v>
      </c>
      <c r="AC3343">
        <v>15000</v>
      </c>
      <c r="AD3343">
        <v>15638</v>
      </c>
      <c r="AE3343">
        <v>13</v>
      </c>
      <c r="AF3343">
        <v>823</v>
      </c>
      <c r="AG3343">
        <v>5.0999999999999996</v>
      </c>
      <c r="AH3343">
        <v>66</v>
      </c>
      <c r="AI3343">
        <v>93</v>
      </c>
      <c r="AJ3343">
        <v>652526</v>
      </c>
    </row>
    <row r="3344" spans="1:36" x14ac:dyDescent="0.25">
      <c r="A3344" t="str">
        <v>Shutter</v>
      </c>
      <c r="B3344">
        <v>39489</v>
      </c>
      <c r="C3344">
        <v>2008</v>
      </c>
      <c r="D3344" t="str">
        <v>2000s</v>
      </c>
      <c r="E3344" t="str">
        <v>Color</v>
      </c>
      <c r="F3344" t="str">
        <v>Horror</v>
      </c>
      <c r="G3344" t="str">
        <v>English</v>
      </c>
      <c r="H3344" t="str">
        <v>USA</v>
      </c>
      <c r="I3344" t="str">
        <v>PG-13</v>
      </c>
      <c r="J3344" t="str">
        <v>James Kyson</v>
      </c>
      <c r="K3344" t="str">
        <v>Masayuki Ochiai</v>
      </c>
      <c r="L3344">
        <v>449</v>
      </c>
      <c r="M3344">
        <v>1534</v>
      </c>
      <c r="N3344">
        <v>5</v>
      </c>
      <c r="O3344">
        <v>0</v>
      </c>
      <c r="P3344">
        <v>5.2</v>
      </c>
      <c r="R3344" t="str">
        <v>Journey from the Fall</v>
      </c>
      <c r="S3344">
        <v>38839</v>
      </c>
      <c r="T3344">
        <v>2006</v>
      </c>
      <c r="U3344" t="str">
        <v>2000s</v>
      </c>
      <c r="V3344" t="str">
        <v>Color</v>
      </c>
      <c r="W3344" t="str">
        <v>Drama</v>
      </c>
      <c r="X3344" t="str">
        <v>Vietnamese</v>
      </c>
      <c r="Y3344" t="str">
        <v>USA</v>
      </c>
      <c r="Z3344" t="str">
        <v>R</v>
      </c>
      <c r="AA3344" t="str">
        <v>Long Nguyen</v>
      </c>
      <c r="AB3344" t="str">
        <v>Ham Tran</v>
      </c>
      <c r="AC3344">
        <v>51</v>
      </c>
      <c r="AD3344">
        <v>83</v>
      </c>
      <c r="AE3344">
        <v>5</v>
      </c>
      <c r="AF3344">
        <v>100</v>
      </c>
      <c r="AG3344">
        <v>7.4</v>
      </c>
      <c r="AH3344">
        <v>15</v>
      </c>
      <c r="AI3344">
        <v>135</v>
      </c>
      <c r="AJ3344">
        <v>638951</v>
      </c>
    </row>
    <row r="3345" spans="1:36" x14ac:dyDescent="0.25">
      <c r="A3345" t="str">
        <v>Flipper</v>
      </c>
      <c r="B3345">
        <v>35104</v>
      </c>
      <c r="C3345">
        <v>1996</v>
      </c>
      <c r="D3345" t="str">
        <v>1990s</v>
      </c>
      <c r="E3345" t="str">
        <v>Color</v>
      </c>
      <c r="F3345" t="str">
        <v>Adventure</v>
      </c>
      <c r="G3345" t="str">
        <v>English</v>
      </c>
      <c r="H3345" t="str">
        <v>USA</v>
      </c>
      <c r="I3345" t="str">
        <v>PG</v>
      </c>
      <c r="J3345" t="str">
        <v>Paul Hogan</v>
      </c>
      <c r="K3345" t="str">
        <v>Alan Shapiro</v>
      </c>
      <c r="L3345">
        <v>442</v>
      </c>
      <c r="M3345">
        <v>616</v>
      </c>
      <c r="N3345">
        <v>0</v>
      </c>
      <c r="O3345">
        <v>504</v>
      </c>
      <c r="P3345">
        <v>5.2</v>
      </c>
      <c r="R3345" t="str">
        <v>The Greatest Movie Ever Sold</v>
      </c>
      <c r="S3345">
        <v>40610</v>
      </c>
      <c r="T3345">
        <v>2011</v>
      </c>
      <c r="U3345" t="str">
        <v>2010s</v>
      </c>
      <c r="V3345" t="str">
        <v>Color</v>
      </c>
      <c r="W3345" t="str">
        <v>Comedy</v>
      </c>
      <c r="X3345" t="str">
        <v>English</v>
      </c>
      <c r="Y3345" t="str">
        <v>USA</v>
      </c>
      <c r="Z3345" t="str">
        <v>PG-13</v>
      </c>
      <c r="AA3345" t="str">
        <v>Quentin Tarantino</v>
      </c>
      <c r="AB3345" t="str">
        <v>Morgan Spurlock</v>
      </c>
      <c r="AC3345">
        <v>16000</v>
      </c>
      <c r="AD3345">
        <v>32405</v>
      </c>
      <c r="AE3345">
        <v>293</v>
      </c>
      <c r="AF3345">
        <v>0</v>
      </c>
      <c r="AG3345">
        <v>6.6</v>
      </c>
      <c r="AH3345">
        <v>130</v>
      </c>
      <c r="AI3345">
        <v>90</v>
      </c>
      <c r="AJ3345">
        <v>638476</v>
      </c>
    </row>
    <row r="3346" spans="1:36" x14ac:dyDescent="0.25">
      <c r="A3346" t="str">
        <v>Chill Factor</v>
      </c>
      <c r="B3346">
        <v>36243</v>
      </c>
      <c r="C3346">
        <v>1999</v>
      </c>
      <c r="D3346" t="str">
        <v>1990s</v>
      </c>
      <c r="E3346" t="str">
        <v>Color</v>
      </c>
      <c r="F3346" t="str">
        <v>Action</v>
      </c>
      <c r="G3346" t="str">
        <v>English</v>
      </c>
      <c r="H3346" t="str">
        <v>USA</v>
      </c>
      <c r="I3346" t="str">
        <v>R</v>
      </c>
      <c r="J3346" t="str">
        <v>David Paymer</v>
      </c>
      <c r="K3346" t="str">
        <v>Hugh Johnson</v>
      </c>
      <c r="L3346">
        <v>372</v>
      </c>
      <c r="M3346">
        <v>1274</v>
      </c>
      <c r="N3346">
        <v>3</v>
      </c>
      <c r="O3346">
        <v>120</v>
      </c>
      <c r="P3346">
        <v>5.2</v>
      </c>
      <c r="R3346" t="str">
        <v>MoliÃ¨re</v>
      </c>
      <c r="S3346">
        <v>39319</v>
      </c>
      <c r="T3346">
        <v>2007</v>
      </c>
      <c r="U3346" t="str">
        <v>2000s</v>
      </c>
      <c r="V3346" t="str">
        <v>Color</v>
      </c>
      <c r="W3346" t="str">
        <v>Comedy</v>
      </c>
      <c r="X3346" t="str">
        <v>French</v>
      </c>
      <c r="Y3346" t="str">
        <v>France</v>
      </c>
      <c r="Z3346" t="str">
        <v>PG-13</v>
      </c>
      <c r="AA3346" t="str">
        <v>Romain Duris</v>
      </c>
      <c r="AB3346" t="str">
        <v>Laurent Tirard</v>
      </c>
      <c r="AC3346">
        <v>809</v>
      </c>
      <c r="AD3346">
        <v>1651</v>
      </c>
      <c r="AE3346">
        <v>2</v>
      </c>
      <c r="AF3346">
        <v>815</v>
      </c>
      <c r="AG3346">
        <v>7.3</v>
      </c>
      <c r="AH3346">
        <v>78</v>
      </c>
      <c r="AI3346">
        <v>120</v>
      </c>
      <c r="AJ3346">
        <v>634277</v>
      </c>
    </row>
    <row r="3347" spans="1:36" x14ac:dyDescent="0.25">
      <c r="A3347" t="str">
        <v>Inescapable</v>
      </c>
      <c r="B3347">
        <v>41264</v>
      </c>
      <c r="C3347">
        <v>2012</v>
      </c>
      <c r="D3347" t="str">
        <v>2010s</v>
      </c>
      <c r="E3347" t="str">
        <v>Color</v>
      </c>
      <c r="F3347" t="str">
        <v>Drama</v>
      </c>
      <c r="G3347" t="str">
        <v>English</v>
      </c>
      <c r="H3347" t="str">
        <v>Canada</v>
      </c>
      <c r="I3347" t="str">
        <v>R</v>
      </c>
      <c r="J3347" t="str">
        <v>Saad Siddiqui</v>
      </c>
      <c r="K3347" t="str">
        <v>Ruba Nadda</v>
      </c>
      <c r="L3347">
        <v>223</v>
      </c>
      <c r="M3347">
        <v>242</v>
      </c>
      <c r="N3347">
        <v>55</v>
      </c>
      <c r="O3347">
        <v>657</v>
      </c>
      <c r="P3347">
        <v>5.2</v>
      </c>
      <c r="R3347" t="str">
        <v>Ride with the Devil</v>
      </c>
      <c r="S3347">
        <v>36513</v>
      </c>
      <c r="T3347">
        <v>1999</v>
      </c>
      <c r="U3347" t="str">
        <v>1990s</v>
      </c>
      <c r="V3347" t="str">
        <v>Color</v>
      </c>
      <c r="W3347" t="str">
        <v>Drama</v>
      </c>
      <c r="X3347" t="str">
        <v>English</v>
      </c>
      <c r="Y3347" t="str">
        <v>USA</v>
      </c>
      <c r="Z3347" t="str">
        <v>R</v>
      </c>
      <c r="AA3347" t="str">
        <v>Jeremy W. Auman</v>
      </c>
      <c r="AB3347" t="str">
        <v>Ang Lee</v>
      </c>
      <c r="AC3347">
        <v>3</v>
      </c>
      <c r="AD3347">
        <v>5</v>
      </c>
      <c r="AE3347">
        <v>0</v>
      </c>
      <c r="AF3347">
        <v>633</v>
      </c>
      <c r="AG3347">
        <v>6.8</v>
      </c>
      <c r="AH3347">
        <v>95</v>
      </c>
      <c r="AI3347">
        <v>148</v>
      </c>
      <c r="AJ3347">
        <v>630779</v>
      </c>
    </row>
    <row r="3348" spans="1:36" x14ac:dyDescent="0.25">
      <c r="A3348" t="str">
        <v>Jennifer's Body</v>
      </c>
      <c r="B3348">
        <v>40055</v>
      </c>
      <c r="C3348">
        <v>2009</v>
      </c>
      <c r="D3348" t="str">
        <v>2000s</v>
      </c>
      <c r="E3348" t="str">
        <v>Color</v>
      </c>
      <c r="F3348" t="str">
        <v>Comedy</v>
      </c>
      <c r="G3348" t="str">
        <v>English</v>
      </c>
      <c r="H3348" t="str">
        <v>USA</v>
      </c>
      <c r="I3348" t="str">
        <v>R</v>
      </c>
      <c r="J3348" t="str">
        <v>J.K. Simmons</v>
      </c>
      <c r="K3348" t="str">
        <v>Karyn Kusama</v>
      </c>
      <c r="L3348">
        <v>24000</v>
      </c>
      <c r="M3348">
        <v>24805</v>
      </c>
      <c r="N3348">
        <v>45</v>
      </c>
      <c r="O3348">
        <v>6000</v>
      </c>
      <c r="P3348">
        <v>5.0999999999999996</v>
      </c>
      <c r="R3348" t="str">
        <v>Red Cliff</v>
      </c>
      <c r="S3348">
        <v>39719</v>
      </c>
      <c r="T3348">
        <v>2008</v>
      </c>
      <c r="U3348" t="str">
        <v>2000s</v>
      </c>
      <c r="V3348" t="str">
        <v>Color</v>
      </c>
      <c r="W3348" t="str">
        <v>Action</v>
      </c>
      <c r="X3348" t="str">
        <v>Mandarin</v>
      </c>
      <c r="Y3348" t="str">
        <v>China</v>
      </c>
      <c r="Z3348" t="str">
        <v>R</v>
      </c>
      <c r="AA3348" t="str">
        <v>Takeshi Kaneshiro</v>
      </c>
      <c r="AB3348" t="str">
        <v>John Woo</v>
      </c>
      <c r="AC3348">
        <v>755</v>
      </c>
      <c r="AD3348">
        <v>2172</v>
      </c>
      <c r="AE3348">
        <v>610</v>
      </c>
      <c r="AF3348">
        <v>0</v>
      </c>
      <c r="AG3348">
        <v>7.4</v>
      </c>
      <c r="AH3348">
        <v>160</v>
      </c>
      <c r="AI3348">
        <v>150</v>
      </c>
      <c r="AJ3348">
        <v>626809</v>
      </c>
    </row>
    <row r="3349" spans="1:36" x14ac:dyDescent="0.25">
      <c r="A3349" t="str">
        <v>The Bridge of San Luis Rey</v>
      </c>
      <c r="B3349">
        <v>38241</v>
      </c>
      <c r="C3349">
        <v>2004</v>
      </c>
      <c r="D3349" t="str">
        <v>2000s</v>
      </c>
      <c r="E3349" t="str">
        <v>Color</v>
      </c>
      <c r="F3349" t="str">
        <v>Drama</v>
      </c>
      <c r="G3349" t="str">
        <v>English</v>
      </c>
      <c r="H3349" t="str">
        <v>UK</v>
      </c>
      <c r="I3349" t="str">
        <v>PG</v>
      </c>
      <c r="J3349" t="str">
        <v>Robert De Niro</v>
      </c>
      <c r="K3349" t="str">
        <v>Mary McGuckian</v>
      </c>
      <c r="L3349">
        <v>22000</v>
      </c>
      <c r="M3349">
        <v>23769</v>
      </c>
      <c r="N3349">
        <v>6</v>
      </c>
      <c r="O3349">
        <v>181</v>
      </c>
      <c r="P3349">
        <v>5.0999999999999996</v>
      </c>
      <c r="R3349" t="str">
        <v>Texas Rangers</v>
      </c>
      <c r="S3349">
        <v>37111</v>
      </c>
      <c r="T3349">
        <v>2001</v>
      </c>
      <c r="U3349" t="str">
        <v>2000s</v>
      </c>
      <c r="V3349" t="str">
        <v>Color</v>
      </c>
      <c r="W3349" t="str">
        <v>Action</v>
      </c>
      <c r="X3349" t="str">
        <v>English</v>
      </c>
      <c r="Y3349" t="str">
        <v>USA</v>
      </c>
      <c r="Z3349" t="str">
        <v>PG-13</v>
      </c>
      <c r="AA3349" t="str">
        <v>Tom Skerritt</v>
      </c>
      <c r="AB3349" t="str">
        <v>Steve Miner</v>
      </c>
      <c r="AC3349">
        <v>1000</v>
      </c>
      <c r="AD3349">
        <v>2120</v>
      </c>
      <c r="AE3349">
        <v>49</v>
      </c>
      <c r="AF3349">
        <v>474</v>
      </c>
      <c r="AG3349">
        <v>5.2</v>
      </c>
      <c r="AH3349">
        <v>31</v>
      </c>
      <c r="AI3349">
        <v>110</v>
      </c>
      <c r="AJ3349">
        <v>623374</v>
      </c>
    </row>
    <row r="3350" spans="1:36" x14ac:dyDescent="0.25">
      <c r="A3350" t="str">
        <v>The Son of No One</v>
      </c>
      <c r="B3350">
        <v>40652</v>
      </c>
      <c r="C3350">
        <v>2011</v>
      </c>
      <c r="D3350" t="str">
        <v>2010s</v>
      </c>
      <c r="E3350" t="str">
        <v>Color</v>
      </c>
      <c r="F3350" t="str">
        <v>Crime</v>
      </c>
      <c r="G3350" t="str">
        <v>English</v>
      </c>
      <c r="H3350" t="str">
        <v>USA</v>
      </c>
      <c r="I3350" t="str">
        <v>R</v>
      </c>
      <c r="J3350" t="str">
        <v>Channing Tatum</v>
      </c>
      <c r="K3350" t="str">
        <v>Dito Montiel</v>
      </c>
      <c r="L3350">
        <v>17000</v>
      </c>
      <c r="M3350">
        <v>32814</v>
      </c>
      <c r="N3350">
        <v>68</v>
      </c>
      <c r="O3350">
        <v>0</v>
      </c>
      <c r="P3350">
        <v>5.0999999999999996</v>
      </c>
      <c r="R3350" t="str">
        <v>Agora</v>
      </c>
      <c r="S3350">
        <v>39874</v>
      </c>
      <c r="T3350">
        <v>2009</v>
      </c>
      <c r="U3350" t="str">
        <v>2000s</v>
      </c>
      <c r="V3350" t="str">
        <v>Color</v>
      </c>
      <c r="W3350" t="str">
        <v>Adventure</v>
      </c>
      <c r="X3350" t="str">
        <v>English</v>
      </c>
      <c r="Y3350" t="str">
        <v>Spain</v>
      </c>
      <c r="Z3350" t="str">
        <v>R</v>
      </c>
      <c r="AA3350" t="str">
        <v>Max Minghella</v>
      </c>
      <c r="AB3350" t="str">
        <v>Alejandro AmenÃ¡bar</v>
      </c>
      <c r="AC3350">
        <v>614</v>
      </c>
      <c r="AD3350">
        <v>1829</v>
      </c>
      <c r="AE3350">
        <v>448</v>
      </c>
      <c r="AF3350">
        <v>29000</v>
      </c>
      <c r="AG3350">
        <v>7.2</v>
      </c>
      <c r="AH3350">
        <v>180</v>
      </c>
      <c r="AI3350">
        <v>141</v>
      </c>
      <c r="AJ3350">
        <v>617840</v>
      </c>
    </row>
    <row r="3351" spans="1:36" x14ac:dyDescent="0.25">
      <c r="A3351" t="str">
        <v>Alex Rider: Operation Stormbreaker</v>
      </c>
      <c r="B3351">
        <v>38793</v>
      </c>
      <c r="C3351">
        <v>2006</v>
      </c>
      <c r="D3351" t="str">
        <v>2000s</v>
      </c>
      <c r="E3351" t="str">
        <v>Color</v>
      </c>
      <c r="F3351" t="str">
        <v>Action</v>
      </c>
      <c r="G3351" t="str">
        <v>English</v>
      </c>
      <c r="H3351" t="str">
        <v>Germany</v>
      </c>
      <c r="I3351" t="str">
        <v>PG</v>
      </c>
      <c r="J3351" t="str">
        <v>Alex Pettyfer</v>
      </c>
      <c r="K3351" t="str">
        <v>Geoffrey Sax</v>
      </c>
      <c r="L3351">
        <v>15000</v>
      </c>
      <c r="M3351">
        <v>15638</v>
      </c>
      <c r="N3351">
        <v>13</v>
      </c>
      <c r="O3351">
        <v>823</v>
      </c>
      <c r="P3351">
        <v>5.0999999999999996</v>
      </c>
      <c r="R3351" t="str">
        <v>I Served the King of England</v>
      </c>
      <c r="S3351">
        <v>38882</v>
      </c>
      <c r="T3351">
        <v>2006</v>
      </c>
      <c r="U3351" t="str">
        <v>2000s</v>
      </c>
      <c r="V3351" t="str">
        <v>Color</v>
      </c>
      <c r="W3351" t="str">
        <v>Comedy</v>
      </c>
      <c r="X3351" t="str">
        <v>Czech</v>
      </c>
      <c r="Y3351" t="str">
        <v>Czech Republic</v>
      </c>
      <c r="Z3351" t="str">
        <v>R</v>
      </c>
      <c r="AA3351" t="str">
        <v>Julia Jentsch</v>
      </c>
      <c r="AB3351" t="str">
        <v>JirÃ­ Menzel</v>
      </c>
      <c r="AC3351">
        <v>61</v>
      </c>
      <c r="AD3351">
        <v>92</v>
      </c>
      <c r="AE3351">
        <v>44</v>
      </c>
      <c r="AF3351">
        <v>1000</v>
      </c>
      <c r="AG3351">
        <v>7.4</v>
      </c>
      <c r="AH3351">
        <v>99</v>
      </c>
      <c r="AI3351">
        <v>113</v>
      </c>
      <c r="AJ3351">
        <v>617228</v>
      </c>
    </row>
    <row r="3352" spans="1:36" x14ac:dyDescent="0.25">
      <c r="A3352" t="str">
        <v>Return to the Blue Lagoon</v>
      </c>
      <c r="B3352">
        <v>33544</v>
      </c>
      <c r="C3352">
        <v>1991</v>
      </c>
      <c r="D3352" t="str">
        <v>1990s</v>
      </c>
      <c r="E3352" t="str">
        <v>Color</v>
      </c>
      <c r="F3352" t="str">
        <v>Adventure</v>
      </c>
      <c r="G3352" t="str">
        <v>English</v>
      </c>
      <c r="H3352" t="str">
        <v>USA</v>
      </c>
      <c r="I3352" t="str">
        <v>PG-13</v>
      </c>
      <c r="J3352" t="str">
        <v>Milla Jovovich</v>
      </c>
      <c r="K3352" t="str">
        <v>William A. Graham</v>
      </c>
      <c r="L3352">
        <v>14000</v>
      </c>
      <c r="M3352">
        <v>14281</v>
      </c>
      <c r="N3352">
        <v>8</v>
      </c>
      <c r="O3352">
        <v>967</v>
      </c>
      <c r="P3352">
        <v>5.0999999999999996</v>
      </c>
      <c r="R3352" t="str">
        <v>Trekkies</v>
      </c>
      <c r="S3352">
        <v>35729</v>
      </c>
      <c r="T3352">
        <v>1997</v>
      </c>
      <c r="U3352" t="str">
        <v>1990s</v>
      </c>
      <c r="V3352" t="str">
        <v>Color</v>
      </c>
      <c r="W3352" t="str">
        <v>Documentary</v>
      </c>
      <c r="X3352" t="str">
        <v>English</v>
      </c>
      <c r="Y3352" t="str">
        <v>USA</v>
      </c>
      <c r="Z3352" t="str">
        <v>PG</v>
      </c>
      <c r="AA3352" t="str">
        <v>Walter Koenig</v>
      </c>
      <c r="AB3352" t="str">
        <v>Roger Nygard</v>
      </c>
      <c r="AC3352">
        <v>643</v>
      </c>
      <c r="AD3352">
        <v>2864</v>
      </c>
      <c r="AE3352">
        <v>3</v>
      </c>
      <c r="AF3352">
        <v>672</v>
      </c>
      <c r="AG3352">
        <v>7</v>
      </c>
      <c r="AH3352">
        <v>43</v>
      </c>
      <c r="AI3352">
        <v>86</v>
      </c>
      <c r="AJ3352">
        <v>617172</v>
      </c>
    </row>
    <row r="3353" spans="1:36" x14ac:dyDescent="0.25">
      <c r="A3353" t="str">
        <v>Get Carter</v>
      </c>
      <c r="B3353">
        <v>36849</v>
      </c>
      <c r="C3353">
        <v>2000</v>
      </c>
      <c r="D3353" t="str">
        <v>2000s</v>
      </c>
      <c r="E3353" t="str">
        <v>Color</v>
      </c>
      <c r="F3353" t="str">
        <v>Action</v>
      </c>
      <c r="G3353" t="str">
        <v>English</v>
      </c>
      <c r="H3353" t="str">
        <v>USA</v>
      </c>
      <c r="I3353" t="str">
        <v>R</v>
      </c>
      <c r="J3353" t="str">
        <v>Sylvester Stallone</v>
      </c>
      <c r="K3353" t="str">
        <v>Stephen Kay</v>
      </c>
      <c r="L3353">
        <v>13000</v>
      </c>
      <c r="M3353">
        <v>14463</v>
      </c>
      <c r="N3353">
        <v>19</v>
      </c>
      <c r="O3353">
        <v>604</v>
      </c>
      <c r="P3353">
        <v>5.0999999999999996</v>
      </c>
      <c r="R3353" t="str">
        <v>The Assassin</v>
      </c>
      <c r="S3353">
        <v>42007</v>
      </c>
      <c r="T3353">
        <v>2015</v>
      </c>
      <c r="U3353" t="str">
        <v>2010s</v>
      </c>
      <c r="V3353" t="str">
        <v>Color</v>
      </c>
      <c r="W3353" t="str">
        <v>Action</v>
      </c>
      <c r="X3353" t="str">
        <v>Mandarin</v>
      </c>
      <c r="Y3353" t="str">
        <v>Taiwan</v>
      </c>
      <c r="Z3353" t="str">
        <v>Not Rated</v>
      </c>
      <c r="AA3353" t="str">
        <v>Qi Shu</v>
      </c>
      <c r="AB3353" t="str">
        <v>Hsiao-Hsien Hou</v>
      </c>
      <c r="AC3353">
        <v>1000</v>
      </c>
      <c r="AD3353">
        <v>1172</v>
      </c>
      <c r="AE3353">
        <v>141</v>
      </c>
      <c r="AF3353">
        <v>0</v>
      </c>
      <c r="AG3353">
        <v>6.4</v>
      </c>
      <c r="AH3353">
        <v>205</v>
      </c>
      <c r="AI3353">
        <v>105</v>
      </c>
      <c r="AJ3353">
        <v>613556</v>
      </c>
    </row>
    <row r="3354" spans="1:36" x14ac:dyDescent="0.25">
      <c r="A3354" t="str">
        <v>The Order</v>
      </c>
      <c r="B3354">
        <v>37738</v>
      </c>
      <c r="C3354">
        <v>2003</v>
      </c>
      <c r="D3354" t="str">
        <v>2000s</v>
      </c>
      <c r="E3354" t="str">
        <v>Color</v>
      </c>
      <c r="F3354" t="str">
        <v>Action</v>
      </c>
      <c r="G3354" t="str">
        <v>English</v>
      </c>
      <c r="H3354" t="str">
        <v>USA</v>
      </c>
      <c r="I3354" t="str">
        <v>R</v>
      </c>
      <c r="J3354" t="str">
        <v>Heath Ledger</v>
      </c>
      <c r="K3354" t="str">
        <v>Brian Helgeland</v>
      </c>
      <c r="L3354">
        <v>13000</v>
      </c>
      <c r="M3354">
        <v>14165</v>
      </c>
      <c r="N3354">
        <v>241</v>
      </c>
      <c r="O3354">
        <v>704</v>
      </c>
      <c r="P3354">
        <v>5.0999999999999996</v>
      </c>
      <c r="R3354" t="str">
        <v>Le Havre</v>
      </c>
      <c r="S3354">
        <v>40698</v>
      </c>
      <c r="T3354">
        <v>2011</v>
      </c>
      <c r="U3354" t="str">
        <v>2010s</v>
      </c>
      <c r="V3354" t="str">
        <v>Color</v>
      </c>
      <c r="W3354" t="str">
        <v>Comedy</v>
      </c>
      <c r="X3354" t="str">
        <v>French</v>
      </c>
      <c r="Y3354" t="str">
        <v>Finland</v>
      </c>
      <c r="Z3354" t="str">
        <v>Not Rated</v>
      </c>
      <c r="AA3354" t="str">
        <v>Jean-Pierre LÃ©aud</v>
      </c>
      <c r="AB3354" t="str">
        <v>Aki KaurismÃ¤ki</v>
      </c>
      <c r="AC3354">
        <v>232</v>
      </c>
      <c r="AD3354">
        <v>391</v>
      </c>
      <c r="AE3354">
        <v>592</v>
      </c>
      <c r="AF3354">
        <v>0</v>
      </c>
      <c r="AG3354">
        <v>7.2</v>
      </c>
      <c r="AH3354">
        <v>205</v>
      </c>
      <c r="AI3354">
        <v>93</v>
      </c>
      <c r="AJ3354">
        <v>611709</v>
      </c>
    </row>
    <row r="3355" spans="1:36" x14ac:dyDescent="0.25">
      <c r="A3355" t="str">
        <v>Spy Kids 2: Island of Lost Dreams</v>
      </c>
      <c r="B3355">
        <v>37293</v>
      </c>
      <c r="C3355">
        <v>2002</v>
      </c>
      <c r="D3355" t="str">
        <v>2000s</v>
      </c>
      <c r="E3355" t="str">
        <v>Color</v>
      </c>
      <c r="F3355" t="str">
        <v>Action</v>
      </c>
      <c r="G3355" t="str">
        <v>English</v>
      </c>
      <c r="H3355" t="str">
        <v>USA</v>
      </c>
      <c r="I3355" t="str">
        <v>PG</v>
      </c>
      <c r="J3355" t="str">
        <v>Steve Buscemi</v>
      </c>
      <c r="K3355" t="str">
        <v>Robert Rodriguez</v>
      </c>
      <c r="L3355">
        <v>12000</v>
      </c>
      <c r="M3355">
        <v>18291</v>
      </c>
      <c r="N3355">
        <v>0</v>
      </c>
      <c r="O3355">
        <v>478</v>
      </c>
      <c r="P3355">
        <v>5.0999999999999996</v>
      </c>
      <c r="R3355" t="str">
        <v>Fiza</v>
      </c>
      <c r="S3355">
        <v>36842</v>
      </c>
      <c r="T3355">
        <v>2000</v>
      </c>
      <c r="U3355" t="str">
        <v>2000s</v>
      </c>
      <c r="V3355" t="str">
        <v>Black and White</v>
      </c>
      <c r="W3355" t="str">
        <v>Drama</v>
      </c>
      <c r="X3355" t="str">
        <v>Hindi</v>
      </c>
      <c r="Y3355" t="str">
        <v>India</v>
      </c>
      <c r="Z3355" t="str">
        <v>Not Rated</v>
      </c>
      <c r="AA3355" t="str">
        <v>Karisma Kapoor</v>
      </c>
      <c r="AB3355" t="str">
        <v>Khalid Mohamed</v>
      </c>
      <c r="AC3355">
        <v>353</v>
      </c>
      <c r="AD3355">
        <v>773</v>
      </c>
      <c r="AE3355">
        <v>10</v>
      </c>
      <c r="AF3355">
        <v>92</v>
      </c>
      <c r="AG3355">
        <v>6.2</v>
      </c>
      <c r="AH3355">
        <v>1</v>
      </c>
      <c r="AI3355">
        <v>167</v>
      </c>
      <c r="AJ3355">
        <v>610991</v>
      </c>
    </row>
    <row r="3356" spans="1:36" x14ac:dyDescent="0.25">
      <c r="A3356" t="str">
        <v>Random Hearts</v>
      </c>
      <c r="B3356">
        <v>36439</v>
      </c>
      <c r="C3356">
        <v>1999</v>
      </c>
      <c r="D3356" t="str">
        <v>1990s</v>
      </c>
      <c r="E3356" t="str">
        <v>Color</v>
      </c>
      <c r="F3356" t="str">
        <v>Drama</v>
      </c>
      <c r="G3356" t="str">
        <v>English</v>
      </c>
      <c r="H3356" t="str">
        <v>USA</v>
      </c>
      <c r="I3356" t="str">
        <v>R</v>
      </c>
      <c r="J3356" t="str">
        <v>Harrison Ford</v>
      </c>
      <c r="K3356" t="str">
        <v>Sydney Pollack</v>
      </c>
      <c r="L3356">
        <v>11000</v>
      </c>
      <c r="M3356">
        <v>16710</v>
      </c>
      <c r="N3356">
        <v>521</v>
      </c>
      <c r="O3356">
        <v>295</v>
      </c>
      <c r="P3356">
        <v>5.0999999999999996</v>
      </c>
      <c r="R3356" t="str">
        <v>The Hunt</v>
      </c>
      <c r="S3356">
        <v>41214</v>
      </c>
      <c r="T3356">
        <v>2012</v>
      </c>
      <c r="U3356" t="str">
        <v>2010s</v>
      </c>
      <c r="V3356" t="str">
        <v>Color</v>
      </c>
      <c r="W3356" t="str">
        <v>Drama</v>
      </c>
      <c r="X3356" t="str">
        <v>Danish</v>
      </c>
      <c r="Y3356" t="str">
        <v>Denmark</v>
      </c>
      <c r="Z3356" t="str">
        <v>R</v>
      </c>
      <c r="AA3356" t="str">
        <v>Thomas Bo Larsen</v>
      </c>
      <c r="AB3356" t="str">
        <v>Thomas Vinterberg</v>
      </c>
      <c r="AC3356">
        <v>74</v>
      </c>
      <c r="AD3356">
        <v>216</v>
      </c>
      <c r="AE3356">
        <v>346</v>
      </c>
      <c r="AF3356">
        <v>60000</v>
      </c>
      <c r="AG3356">
        <v>8.3000000000000007</v>
      </c>
      <c r="AH3356">
        <v>349</v>
      </c>
      <c r="AI3356">
        <v>115</v>
      </c>
      <c r="AJ3356">
        <v>610968</v>
      </c>
    </row>
    <row r="3357" spans="1:36" x14ac:dyDescent="0.25">
      <c r="A3357" t="str">
        <v>Lost in Space</v>
      </c>
      <c r="B3357">
        <v>35853</v>
      </c>
      <c r="C3357">
        <v>1998</v>
      </c>
      <c r="D3357" t="str">
        <v>1990s</v>
      </c>
      <c r="E3357" t="str">
        <v>Color</v>
      </c>
      <c r="F3357" t="str">
        <v>Action</v>
      </c>
      <c r="G3357" t="str">
        <v>English</v>
      </c>
      <c r="H3357" t="str">
        <v>USA</v>
      </c>
      <c r="I3357" t="str">
        <v>PG-13</v>
      </c>
      <c r="J3357" t="str">
        <v>Gary Oldman</v>
      </c>
      <c r="K3357" t="str">
        <v>Stephen Hopkins</v>
      </c>
      <c r="L3357">
        <v>10000</v>
      </c>
      <c r="M3357">
        <v>12186</v>
      </c>
      <c r="N3357">
        <v>81</v>
      </c>
      <c r="O3357">
        <v>0</v>
      </c>
      <c r="P3357">
        <v>5.0999999999999996</v>
      </c>
      <c r="R3357" t="str">
        <v>The Basket</v>
      </c>
      <c r="S3357">
        <v>36170</v>
      </c>
      <c r="T3357">
        <v>1999</v>
      </c>
      <c r="U3357" t="str">
        <v>1990s</v>
      </c>
      <c r="V3357" t="str">
        <v>Color</v>
      </c>
      <c r="W3357" t="str">
        <v>Drama</v>
      </c>
      <c r="X3357" t="str">
        <v>English</v>
      </c>
      <c r="Y3357" t="str">
        <v>USA</v>
      </c>
      <c r="Z3357" t="str">
        <v>PG</v>
      </c>
      <c r="AA3357" t="str">
        <v>Eric Dane</v>
      </c>
      <c r="AB3357" t="str">
        <v>Rich Cowan</v>
      </c>
      <c r="AC3357">
        <v>2000</v>
      </c>
      <c r="AD3357">
        <v>3475</v>
      </c>
      <c r="AE3357">
        <v>7</v>
      </c>
      <c r="AF3357">
        <v>117</v>
      </c>
      <c r="AG3357">
        <v>6.5</v>
      </c>
      <c r="AH3357">
        <v>14</v>
      </c>
      <c r="AI3357">
        <v>105</v>
      </c>
      <c r="AJ3357">
        <v>609042</v>
      </c>
    </row>
    <row r="3358" spans="1:36" x14ac:dyDescent="0.25">
      <c r="A3358" t="str">
        <v>The Scarlet Letter</v>
      </c>
      <c r="B3358">
        <v>34775</v>
      </c>
      <c r="C3358">
        <v>1995</v>
      </c>
      <c r="D3358" t="str">
        <v>1990s</v>
      </c>
      <c r="E3358" t="str">
        <v>Color</v>
      </c>
      <c r="F3358" t="str">
        <v>Drama</v>
      </c>
      <c r="G3358" t="str">
        <v>English</v>
      </c>
      <c r="H3358" t="str">
        <v>USA</v>
      </c>
      <c r="I3358" t="str">
        <v>R</v>
      </c>
      <c r="J3358" t="str">
        <v>Gary Oldman</v>
      </c>
      <c r="K3358" t="str">
        <v>Roland JoffÃ©</v>
      </c>
      <c r="L3358">
        <v>10000</v>
      </c>
      <c r="M3358">
        <v>15820</v>
      </c>
      <c r="N3358">
        <v>596</v>
      </c>
      <c r="O3358">
        <v>943</v>
      </c>
      <c r="P3358">
        <v>5.0999999999999996</v>
      </c>
      <c r="R3358" t="str">
        <v>Mean Creek</v>
      </c>
      <c r="S3358">
        <v>38242</v>
      </c>
      <c r="T3358">
        <v>2004</v>
      </c>
      <c r="U3358" t="str">
        <v>2000s</v>
      </c>
      <c r="V3358" t="str">
        <v>Color</v>
      </c>
      <c r="W3358" t="str">
        <v>Crime</v>
      </c>
      <c r="X3358" t="str">
        <v>English</v>
      </c>
      <c r="Y3358" t="str">
        <v>USA</v>
      </c>
      <c r="Z3358" t="str">
        <v>R</v>
      </c>
      <c r="AA3358" t="str">
        <v>Rory Culkin</v>
      </c>
      <c r="AB3358" t="str">
        <v>Jacob Aaron Estes</v>
      </c>
      <c r="AC3358">
        <v>710</v>
      </c>
      <c r="AD3358">
        <v>2655</v>
      </c>
      <c r="AE3358">
        <v>9</v>
      </c>
      <c r="AF3358">
        <v>1000</v>
      </c>
      <c r="AG3358">
        <v>7.3</v>
      </c>
      <c r="AH3358">
        <v>126</v>
      </c>
      <c r="AI3358">
        <v>90</v>
      </c>
      <c r="AJ3358">
        <v>603943</v>
      </c>
    </row>
    <row r="3359" spans="1:36" x14ac:dyDescent="0.25">
      <c r="A3359" t="str">
        <v>The Ladies Man</v>
      </c>
      <c r="B3359">
        <v>36826</v>
      </c>
      <c r="C3359">
        <v>2000</v>
      </c>
      <c r="D3359" t="str">
        <v>2000s</v>
      </c>
      <c r="E3359" t="str">
        <v>Color</v>
      </c>
      <c r="F3359" t="str">
        <v>Comedy</v>
      </c>
      <c r="G3359" t="str">
        <v>English</v>
      </c>
      <c r="H3359" t="str">
        <v>USA</v>
      </c>
      <c r="I3359" t="str">
        <v>R</v>
      </c>
      <c r="J3359" t="str">
        <v>Will Ferrell</v>
      </c>
      <c r="K3359" t="str">
        <v>Reginald Hudlin</v>
      </c>
      <c r="L3359">
        <v>8000</v>
      </c>
      <c r="M3359">
        <v>10982</v>
      </c>
      <c r="N3359">
        <v>71</v>
      </c>
      <c r="O3359">
        <v>671</v>
      </c>
      <c r="P3359">
        <v>5.0999999999999996</v>
      </c>
      <c r="R3359" t="str">
        <v>Swept Away</v>
      </c>
      <c r="S3359">
        <v>37436</v>
      </c>
      <c r="T3359">
        <v>2002</v>
      </c>
      <c r="U3359" t="str">
        <v>2000s</v>
      </c>
      <c r="V3359" t="str">
        <v>Color</v>
      </c>
      <c r="W3359" t="str">
        <v>Comedy</v>
      </c>
      <c r="X3359" t="str">
        <v>English</v>
      </c>
      <c r="Y3359" t="str">
        <v>UK</v>
      </c>
      <c r="Z3359" t="str">
        <v>R</v>
      </c>
      <c r="AA3359" t="str">
        <v>Bruce Greenwood</v>
      </c>
      <c r="AB3359" t="str">
        <v>Guy Ritchie</v>
      </c>
      <c r="AC3359">
        <v>990</v>
      </c>
      <c r="AD3359">
        <v>2006</v>
      </c>
      <c r="AE3359">
        <v>0</v>
      </c>
      <c r="AF3359">
        <v>725</v>
      </c>
      <c r="AG3359">
        <v>3.6</v>
      </c>
      <c r="AH3359">
        <v>71</v>
      </c>
      <c r="AI3359">
        <v>89</v>
      </c>
      <c r="AJ3359">
        <v>598645</v>
      </c>
    </row>
    <row r="3360" spans="1:36" x14ac:dyDescent="0.25">
      <c r="A3360" t="str">
        <v>Maid in Manhattan</v>
      </c>
      <c r="B3360">
        <v>37393</v>
      </c>
      <c r="C3360">
        <v>2002</v>
      </c>
      <c r="D3360" t="str">
        <v>2000s</v>
      </c>
      <c r="E3360" t="str">
        <v>Color</v>
      </c>
      <c r="F3360" t="str">
        <v>Comedy</v>
      </c>
      <c r="G3360" t="str">
        <v>English</v>
      </c>
      <c r="H3360" t="str">
        <v>USA</v>
      </c>
      <c r="I3360" t="str">
        <v>PG-13</v>
      </c>
      <c r="J3360" t="str">
        <v>Bob Hoskins</v>
      </c>
      <c r="K3360" t="str">
        <v>Wayne Wang</v>
      </c>
      <c r="L3360">
        <v>5000</v>
      </c>
      <c r="M3360">
        <v>7184</v>
      </c>
      <c r="N3360">
        <v>61</v>
      </c>
      <c r="O3360">
        <v>0</v>
      </c>
      <c r="P3360">
        <v>5.0999999999999996</v>
      </c>
      <c r="R3360" t="str">
        <v>Blue Like Jazz</v>
      </c>
      <c r="S3360">
        <v>41072</v>
      </c>
      <c r="T3360">
        <v>2012</v>
      </c>
      <c r="U3360" t="str">
        <v>2010s</v>
      </c>
      <c r="V3360" t="str">
        <v>Color</v>
      </c>
      <c r="W3360" t="str">
        <v>Comedy</v>
      </c>
      <c r="X3360" t="str">
        <v>English</v>
      </c>
      <c r="Y3360" t="str">
        <v>USA</v>
      </c>
      <c r="Z3360" t="str">
        <v>PG-13</v>
      </c>
      <c r="AA3360" t="str">
        <v>Jason Marsden</v>
      </c>
      <c r="AB3360" t="str">
        <v>Steve Taylor</v>
      </c>
      <c r="AC3360">
        <v>1000</v>
      </c>
      <c r="AD3360">
        <v>1805</v>
      </c>
      <c r="AE3360">
        <v>14</v>
      </c>
      <c r="AF3360">
        <v>0</v>
      </c>
      <c r="AG3360">
        <v>6</v>
      </c>
      <c r="AH3360">
        <v>38</v>
      </c>
      <c r="AI3360">
        <v>108</v>
      </c>
      <c r="AJ3360">
        <v>594904</v>
      </c>
    </row>
    <row r="3361" spans="1:36" x14ac:dyDescent="0.25">
      <c r="A3361" t="str">
        <v>Eragon</v>
      </c>
      <c r="B3361">
        <v>38755</v>
      </c>
      <c r="C3361">
        <v>2006</v>
      </c>
      <c r="D3361" t="str">
        <v>2000s</v>
      </c>
      <c r="E3361" t="str">
        <v>Black and White</v>
      </c>
      <c r="F3361" t="str">
        <v>Action</v>
      </c>
      <c r="G3361" t="str">
        <v>English</v>
      </c>
      <c r="H3361" t="str">
        <v>USA</v>
      </c>
      <c r="I3361" t="str">
        <v>PG</v>
      </c>
      <c r="J3361" t="str">
        <v>Djimon Hounsou</v>
      </c>
      <c r="K3361" t="str">
        <v>Stefen Fangmeier</v>
      </c>
      <c r="L3361">
        <v>3000</v>
      </c>
      <c r="M3361">
        <v>4487</v>
      </c>
      <c r="N3361">
        <v>14</v>
      </c>
      <c r="O3361">
        <v>0</v>
      </c>
      <c r="P3361">
        <v>5.0999999999999996</v>
      </c>
      <c r="R3361" t="str">
        <v>Tarnation</v>
      </c>
      <c r="S3361">
        <v>37951</v>
      </c>
      <c r="T3361">
        <v>2003</v>
      </c>
      <c r="U3361" t="str">
        <v>2000s</v>
      </c>
      <c r="V3361" t="str">
        <v>Color</v>
      </c>
      <c r="W3361" t="str">
        <v>Biography</v>
      </c>
      <c r="X3361" t="str">
        <v>English</v>
      </c>
      <c r="Y3361" t="str">
        <v>USA</v>
      </c>
      <c r="Z3361" t="str">
        <v>Unrated</v>
      </c>
      <c r="AA3361" t="str">
        <v>Greg Ayres</v>
      </c>
      <c r="AB3361" t="str">
        <v>Jonathan Caouette</v>
      </c>
      <c r="AC3361">
        <v>58</v>
      </c>
      <c r="AD3361">
        <v>78</v>
      </c>
      <c r="AE3361">
        <v>20</v>
      </c>
      <c r="AF3361">
        <v>754</v>
      </c>
      <c r="AG3361">
        <v>7.2</v>
      </c>
      <c r="AH3361">
        <v>72</v>
      </c>
      <c r="AI3361">
        <v>88</v>
      </c>
      <c r="AJ3361">
        <v>592014</v>
      </c>
    </row>
    <row r="3362" spans="1:36" x14ac:dyDescent="0.25">
      <c r="A3362" t="str">
        <v>Bless the Child</v>
      </c>
      <c r="B3362">
        <v>36832</v>
      </c>
      <c r="C3362">
        <v>2000</v>
      </c>
      <c r="D3362" t="str">
        <v>2000s</v>
      </c>
      <c r="E3362" t="str">
        <v>Color</v>
      </c>
      <c r="F3362" t="str">
        <v>Crime</v>
      </c>
      <c r="G3362" t="str">
        <v>English</v>
      </c>
      <c r="H3362" t="str">
        <v>USA</v>
      </c>
      <c r="I3362" t="str">
        <v>R</v>
      </c>
      <c r="J3362" t="str">
        <v>Rufus Sewell</v>
      </c>
      <c r="K3362" t="str">
        <v>Chuck Russell</v>
      </c>
      <c r="L3362">
        <v>3000</v>
      </c>
      <c r="M3362">
        <v>4565</v>
      </c>
      <c r="N3362">
        <v>55</v>
      </c>
      <c r="O3362">
        <v>394</v>
      </c>
      <c r="P3362">
        <v>5.0999999999999996</v>
      </c>
      <c r="R3362" t="str">
        <v>Orgazmo</v>
      </c>
      <c r="S3362">
        <v>35741</v>
      </c>
      <c r="T3362">
        <v>1997</v>
      </c>
      <c r="U3362" t="str">
        <v>1990s</v>
      </c>
      <c r="V3362" t="str">
        <v>Color</v>
      </c>
      <c r="W3362" t="str">
        <v>Comedy</v>
      </c>
      <c r="X3362" t="str">
        <v>English</v>
      </c>
      <c r="Y3362" t="str">
        <v>USA</v>
      </c>
      <c r="Z3362" t="str">
        <v>NC-17</v>
      </c>
      <c r="AA3362" t="str">
        <v>Trey Parker</v>
      </c>
      <c r="AB3362" t="str">
        <v>Trey Parker</v>
      </c>
      <c r="AC3362">
        <v>406</v>
      </c>
      <c r="AD3362">
        <v>904</v>
      </c>
      <c r="AE3362">
        <v>406</v>
      </c>
      <c r="AF3362">
        <v>0</v>
      </c>
      <c r="AG3362">
        <v>6.2</v>
      </c>
      <c r="AH3362">
        <v>59</v>
      </c>
      <c r="AI3362">
        <v>92</v>
      </c>
      <c r="AJ3362">
        <v>582024</v>
      </c>
    </row>
    <row r="3363" spans="1:36" x14ac:dyDescent="0.25">
      <c r="A3363" t="str">
        <v>Hot Tub Time Machine 2</v>
      </c>
      <c r="B3363">
        <v>42127</v>
      </c>
      <c r="C3363">
        <v>2015</v>
      </c>
      <c r="D3363" t="str">
        <v>2010s</v>
      </c>
      <c r="E3363" t="str">
        <v>Color</v>
      </c>
      <c r="F3363" t="str">
        <v>Comedy</v>
      </c>
      <c r="G3363" t="str">
        <v>English</v>
      </c>
      <c r="H3363" t="str">
        <v>USA</v>
      </c>
      <c r="I3363" t="str">
        <v>R</v>
      </c>
      <c r="J3363" t="str">
        <v>Adam Scott</v>
      </c>
      <c r="K3363" t="str">
        <v>Steve Pink</v>
      </c>
      <c r="L3363">
        <v>3000</v>
      </c>
      <c r="M3363">
        <v>4702</v>
      </c>
      <c r="N3363">
        <v>38</v>
      </c>
      <c r="O3363">
        <v>0</v>
      </c>
      <c r="P3363">
        <v>5.0999999999999996</v>
      </c>
      <c r="R3363" t="str">
        <v>War, Inc.</v>
      </c>
      <c r="S3363">
        <v>39613</v>
      </c>
      <c r="T3363">
        <v>2008</v>
      </c>
      <c r="U3363" t="str">
        <v>2000s</v>
      </c>
      <c r="V3363" t="str">
        <v>Color</v>
      </c>
      <c r="W3363" t="str">
        <v>Action</v>
      </c>
      <c r="X3363" t="str">
        <v>English</v>
      </c>
      <c r="Y3363" t="str">
        <v>USA</v>
      </c>
      <c r="Z3363" t="str">
        <v>R</v>
      </c>
      <c r="AA3363" t="str">
        <v>Bashar Rahal</v>
      </c>
      <c r="AB3363" t="str">
        <v>Joshua Seftel</v>
      </c>
      <c r="AC3363">
        <v>603</v>
      </c>
      <c r="AD3363">
        <v>988</v>
      </c>
      <c r="AE3363">
        <v>0</v>
      </c>
      <c r="AF3363">
        <v>883</v>
      </c>
      <c r="AG3363">
        <v>5.7</v>
      </c>
      <c r="AH3363">
        <v>79</v>
      </c>
      <c r="AI3363">
        <v>107</v>
      </c>
      <c r="AJ3363">
        <v>578527</v>
      </c>
    </row>
    <row r="3364" spans="1:36" x14ac:dyDescent="0.25">
      <c r="A3364" t="str">
        <v>Scary Movie 4</v>
      </c>
      <c r="B3364">
        <v>39006</v>
      </c>
      <c r="C3364">
        <v>2006</v>
      </c>
      <c r="D3364" t="str">
        <v>2000s</v>
      </c>
      <c r="E3364" t="str">
        <v>Color</v>
      </c>
      <c r="F3364" t="str">
        <v>Comedy</v>
      </c>
      <c r="G3364" t="str">
        <v>English</v>
      </c>
      <c r="H3364" t="str">
        <v>USA</v>
      </c>
      <c r="I3364" t="str">
        <v>PG-13</v>
      </c>
      <c r="J3364" t="str">
        <v>Beau Mirchoff</v>
      </c>
      <c r="K3364" t="str">
        <v>David Zucker</v>
      </c>
      <c r="L3364">
        <v>2000</v>
      </c>
      <c r="M3364">
        <v>5855</v>
      </c>
      <c r="N3364">
        <v>119</v>
      </c>
      <c r="O3364">
        <v>1000</v>
      </c>
      <c r="P3364">
        <v>5.0999999999999996</v>
      </c>
      <c r="R3364" t="str">
        <v>Down in the Valley</v>
      </c>
      <c r="S3364">
        <v>38665</v>
      </c>
      <c r="T3364">
        <v>2005</v>
      </c>
      <c r="U3364" t="str">
        <v>2000s</v>
      </c>
      <c r="V3364" t="str">
        <v>Color</v>
      </c>
      <c r="W3364" t="str">
        <v>Drama</v>
      </c>
      <c r="X3364" t="str">
        <v>English</v>
      </c>
      <c r="Y3364" t="str">
        <v>USA</v>
      </c>
      <c r="Z3364" t="str">
        <v>R</v>
      </c>
      <c r="AA3364" t="str">
        <v>Hunter Parrish</v>
      </c>
      <c r="AB3364" t="str">
        <v>David Jacobson</v>
      </c>
      <c r="AC3364">
        <v>2000</v>
      </c>
      <c r="AD3364">
        <v>3921</v>
      </c>
      <c r="AE3364">
        <v>12</v>
      </c>
      <c r="AF3364">
        <v>412</v>
      </c>
      <c r="AG3364">
        <v>6.5</v>
      </c>
      <c r="AH3364">
        <v>74</v>
      </c>
      <c r="AI3364">
        <v>108</v>
      </c>
      <c r="AJ3364">
        <v>568695</v>
      </c>
    </row>
    <row r="3365" spans="1:36" x14ac:dyDescent="0.25">
      <c r="A3365" t="str">
        <v>Air Bud</v>
      </c>
      <c r="B3365">
        <v>35717</v>
      </c>
      <c r="C3365">
        <v>1997</v>
      </c>
      <c r="D3365" t="str">
        <v>1990s</v>
      </c>
      <c r="E3365" t="str">
        <v>Color</v>
      </c>
      <c r="F3365" t="str">
        <v>Comedy</v>
      </c>
      <c r="G3365" t="str">
        <v>English</v>
      </c>
      <c r="H3365" t="str">
        <v>USA</v>
      </c>
      <c r="I3365" t="str">
        <v>PG</v>
      </c>
      <c r="J3365" t="str">
        <v>Kevin Zegers</v>
      </c>
      <c r="K3365" t="str">
        <v>Charles Martin Smith</v>
      </c>
      <c r="L3365">
        <v>2000</v>
      </c>
      <c r="M3365">
        <v>4277</v>
      </c>
      <c r="N3365">
        <v>188</v>
      </c>
      <c r="O3365">
        <v>902</v>
      </c>
      <c r="P3365">
        <v>5.0999999999999996</v>
      </c>
      <c r="R3365" t="str">
        <v>Poolhall Junkies</v>
      </c>
      <c r="S3365">
        <v>37478</v>
      </c>
      <c r="T3365">
        <v>2002</v>
      </c>
      <c r="U3365" t="str">
        <v>2000s</v>
      </c>
      <c r="V3365" t="str">
        <v>Color</v>
      </c>
      <c r="W3365" t="str">
        <v>Drama</v>
      </c>
      <c r="X3365" t="str">
        <v>English</v>
      </c>
      <c r="Y3365" t="str">
        <v>USA</v>
      </c>
      <c r="Z3365" t="str">
        <v>R</v>
      </c>
      <c r="AA3365" t="str">
        <v>Chazz Palminteri</v>
      </c>
      <c r="AB3365" t="str">
        <v>Mars Callahan</v>
      </c>
      <c r="AC3365">
        <v>979</v>
      </c>
      <c r="AD3365">
        <v>3130</v>
      </c>
      <c r="AE3365">
        <v>60</v>
      </c>
      <c r="AF3365">
        <v>872</v>
      </c>
      <c r="AG3365">
        <v>7</v>
      </c>
      <c r="AH3365">
        <v>41</v>
      </c>
      <c r="AI3365">
        <v>99</v>
      </c>
      <c r="AJ3365">
        <v>562059</v>
      </c>
    </row>
    <row r="3366" spans="1:36" x14ac:dyDescent="0.25">
      <c r="A3366" t="str">
        <v>Jade</v>
      </c>
      <c r="B3366">
        <v>34996</v>
      </c>
      <c r="C3366">
        <v>1995</v>
      </c>
      <c r="D3366" t="str">
        <v>1990s</v>
      </c>
      <c r="E3366" t="str">
        <v>Color</v>
      </c>
      <c r="F3366" t="str">
        <v>Crime</v>
      </c>
      <c r="G3366" t="str">
        <v>English</v>
      </c>
      <c r="H3366" t="str">
        <v>USA</v>
      </c>
      <c r="I3366" t="str">
        <v>R</v>
      </c>
      <c r="J3366" t="str">
        <v>Michael Biehn</v>
      </c>
      <c r="K3366" t="str">
        <v>William Friedkin</v>
      </c>
      <c r="L3366">
        <v>2000</v>
      </c>
      <c r="M3366">
        <v>5461</v>
      </c>
      <c r="N3366">
        <v>607</v>
      </c>
      <c r="O3366">
        <v>422</v>
      </c>
      <c r="P3366">
        <v>5.0999999999999996</v>
      </c>
      <c r="R3366" t="str">
        <v>Ondine</v>
      </c>
      <c r="S3366">
        <v>40122</v>
      </c>
      <c r="T3366">
        <v>2009</v>
      </c>
      <c r="U3366" t="str">
        <v>2000s</v>
      </c>
      <c r="V3366" t="str">
        <v>Color</v>
      </c>
      <c r="W3366" t="str">
        <v>Drama</v>
      </c>
      <c r="X3366" t="str">
        <v>English</v>
      </c>
      <c r="Y3366" t="str">
        <v>Ireland</v>
      </c>
      <c r="Z3366" t="str">
        <v>PG-13</v>
      </c>
      <c r="AA3366" t="str">
        <v>Tony Curran</v>
      </c>
      <c r="AB3366" t="str">
        <v>Neil Jordan</v>
      </c>
      <c r="AC3366">
        <v>845</v>
      </c>
      <c r="AD3366">
        <v>1554</v>
      </c>
      <c r="AE3366">
        <v>277</v>
      </c>
      <c r="AF3366">
        <v>0</v>
      </c>
      <c r="AG3366">
        <v>6.8</v>
      </c>
      <c r="AH3366">
        <v>123</v>
      </c>
      <c r="AI3366">
        <v>111</v>
      </c>
      <c r="AJ3366">
        <v>548934</v>
      </c>
    </row>
    <row r="3367" spans="1:36" x14ac:dyDescent="0.25">
      <c r="A3367" t="str">
        <v>Like Mike</v>
      </c>
      <c r="B3367">
        <v>37259</v>
      </c>
      <c r="C3367">
        <v>2002</v>
      </c>
      <c r="D3367" t="str">
        <v>2000s</v>
      </c>
      <c r="E3367" t="str">
        <v>Color</v>
      </c>
      <c r="F3367" t="str">
        <v>Comedy</v>
      </c>
      <c r="G3367" t="str">
        <v>English</v>
      </c>
      <c r="H3367" t="str">
        <v>USA</v>
      </c>
      <c r="I3367" t="str">
        <v>PG</v>
      </c>
      <c r="J3367" t="str">
        <v>Brenda Song</v>
      </c>
      <c r="K3367" t="str">
        <v>John Schultz</v>
      </c>
      <c r="L3367">
        <v>1000</v>
      </c>
      <c r="M3367">
        <v>3679</v>
      </c>
      <c r="N3367">
        <v>13</v>
      </c>
      <c r="O3367">
        <v>1000</v>
      </c>
      <c r="P3367">
        <v>5.0999999999999996</v>
      </c>
      <c r="R3367" t="str">
        <v>All the Real Girls</v>
      </c>
      <c r="S3367">
        <v>37938</v>
      </c>
      <c r="T3367">
        <v>2003</v>
      </c>
      <c r="U3367" t="str">
        <v>2000s</v>
      </c>
      <c r="V3367" t="str">
        <v>Color</v>
      </c>
      <c r="W3367" t="str">
        <v>Drama</v>
      </c>
      <c r="X3367" t="str">
        <v>English</v>
      </c>
      <c r="Y3367" t="str">
        <v>USA</v>
      </c>
      <c r="Z3367" t="str">
        <v>R</v>
      </c>
      <c r="AA3367" t="str">
        <v>Zooey Deschanel</v>
      </c>
      <c r="AB3367" t="str">
        <v>David Gordon Green</v>
      </c>
      <c r="AC3367">
        <v>11000</v>
      </c>
      <c r="AD3367">
        <v>12385</v>
      </c>
      <c r="AE3367">
        <v>234</v>
      </c>
      <c r="AF3367">
        <v>571</v>
      </c>
      <c r="AG3367">
        <v>6.9</v>
      </c>
      <c r="AH3367">
        <v>88</v>
      </c>
      <c r="AI3367">
        <v>108</v>
      </c>
      <c r="AJ3367">
        <v>548712</v>
      </c>
    </row>
    <row r="3368" spans="1:36" x14ac:dyDescent="0.25">
      <c r="A3368" t="str">
        <v>Stay Alive</v>
      </c>
      <c r="B3368">
        <v>38932</v>
      </c>
      <c r="C3368">
        <v>2006</v>
      </c>
      <c r="D3368" t="str">
        <v>2000s</v>
      </c>
      <c r="E3368" t="str">
        <v>Color</v>
      </c>
      <c r="F3368" t="str">
        <v>Horror</v>
      </c>
      <c r="G3368" t="str">
        <v>English</v>
      </c>
      <c r="H3368" t="str">
        <v>USA</v>
      </c>
      <c r="I3368" t="str">
        <v>PG-13</v>
      </c>
      <c r="J3368" t="str">
        <v>Adam Goldberg</v>
      </c>
      <c r="K3368" t="str">
        <v>William Brent Bell</v>
      </c>
      <c r="L3368">
        <v>1000</v>
      </c>
      <c r="M3368">
        <v>3590</v>
      </c>
      <c r="N3368">
        <v>19</v>
      </c>
      <c r="O3368">
        <v>0</v>
      </c>
      <c r="P3368">
        <v>5.0999999999999996</v>
      </c>
      <c r="R3368" t="str">
        <v>Winter in Wartime</v>
      </c>
      <c r="S3368">
        <v>39739</v>
      </c>
      <c r="T3368">
        <v>2008</v>
      </c>
      <c r="U3368" t="str">
        <v>2000s</v>
      </c>
      <c r="V3368" t="str">
        <v>Color</v>
      </c>
      <c r="W3368" t="str">
        <v>Drama</v>
      </c>
      <c r="X3368" t="str">
        <v>Dutch</v>
      </c>
      <c r="Y3368" t="str">
        <v>Netherlands</v>
      </c>
      <c r="Z3368" t="str">
        <v>R</v>
      </c>
      <c r="AA3368" t="str">
        <v>Yorick van Wageningen</v>
      </c>
      <c r="AB3368" t="str">
        <v>Martin Koolhoven</v>
      </c>
      <c r="AC3368">
        <v>163</v>
      </c>
      <c r="AD3368">
        <v>219</v>
      </c>
      <c r="AE3368">
        <v>12</v>
      </c>
      <c r="AF3368">
        <v>0</v>
      </c>
      <c r="AG3368">
        <v>7.1</v>
      </c>
      <c r="AH3368">
        <v>111</v>
      </c>
      <c r="AI3368">
        <v>103</v>
      </c>
      <c r="AJ3368">
        <v>542860</v>
      </c>
    </row>
    <row r="3369" spans="1:36" x14ac:dyDescent="0.25">
      <c r="A3369" t="str">
        <v>Sorority Row</v>
      </c>
      <c r="B3369">
        <v>40118</v>
      </c>
      <c r="C3369">
        <v>2009</v>
      </c>
      <c r="D3369" t="str">
        <v>2000s</v>
      </c>
      <c r="E3369" t="str">
        <v>Color</v>
      </c>
      <c r="F3369" t="str">
        <v>Horror</v>
      </c>
      <c r="G3369" t="str">
        <v>English</v>
      </c>
      <c r="H3369" t="str">
        <v>USA</v>
      </c>
      <c r="I3369" t="str">
        <v>R</v>
      </c>
      <c r="J3369" t="str">
        <v>Julian Morris</v>
      </c>
      <c r="K3369" t="str">
        <v>Stewart Hendler</v>
      </c>
      <c r="L3369">
        <v>1000</v>
      </c>
      <c r="M3369">
        <v>3142</v>
      </c>
      <c r="N3369">
        <v>10</v>
      </c>
      <c r="O3369">
        <v>0</v>
      </c>
      <c r="P3369">
        <v>5.0999999999999996</v>
      </c>
      <c r="R3369" t="str">
        <v>Machine Gun Preacher</v>
      </c>
      <c r="S3369">
        <v>40553</v>
      </c>
      <c r="T3369">
        <v>2011</v>
      </c>
      <c r="U3369" t="str">
        <v>2010s</v>
      </c>
      <c r="V3369" t="str">
        <v>Color</v>
      </c>
      <c r="W3369" t="str">
        <v>Action</v>
      </c>
      <c r="X3369" t="str">
        <v>English</v>
      </c>
      <c r="Y3369" t="str">
        <v>USA</v>
      </c>
      <c r="Z3369" t="str">
        <v>R</v>
      </c>
      <c r="AA3369" t="str">
        <v>Gerard Butler</v>
      </c>
      <c r="AB3369" t="str">
        <v>Marc Forster</v>
      </c>
      <c r="AC3369">
        <v>18000</v>
      </c>
      <c r="AD3369">
        <v>19620</v>
      </c>
      <c r="AE3369">
        <v>395</v>
      </c>
      <c r="AF3369">
        <v>21000</v>
      </c>
      <c r="AG3369">
        <v>6.8</v>
      </c>
      <c r="AH3369">
        <v>134</v>
      </c>
      <c r="AI3369">
        <v>129</v>
      </c>
      <c r="AJ3369">
        <v>537580</v>
      </c>
    </row>
    <row r="3370" spans="1:36" x14ac:dyDescent="0.25">
      <c r="A3370" t="str">
        <v>The Lords of Salem</v>
      </c>
      <c r="B3370">
        <v>41220</v>
      </c>
      <c r="C3370">
        <v>2012</v>
      </c>
      <c r="D3370" t="str">
        <v>2010s</v>
      </c>
      <c r="E3370" t="str">
        <v>Color</v>
      </c>
      <c r="F3370" t="str">
        <v>Drama</v>
      </c>
      <c r="G3370" t="str">
        <v>English</v>
      </c>
      <c r="H3370" t="str">
        <v>USA</v>
      </c>
      <c r="I3370" t="str">
        <v>R</v>
      </c>
      <c r="J3370" t="str">
        <v>Sid Haig</v>
      </c>
      <c r="K3370" t="str">
        <v>Rob Zombie</v>
      </c>
      <c r="L3370">
        <v>1000</v>
      </c>
      <c r="M3370">
        <v>5158</v>
      </c>
      <c r="N3370">
        <v>0</v>
      </c>
      <c r="O3370">
        <v>15000</v>
      </c>
      <c r="P3370">
        <v>5.0999999999999996</v>
      </c>
      <c r="R3370" t="str">
        <v>20 Dates</v>
      </c>
      <c r="S3370">
        <v>35974</v>
      </c>
      <c r="T3370">
        <v>1998</v>
      </c>
      <c r="U3370" t="str">
        <v>1990s</v>
      </c>
      <c r="V3370" t="str">
        <v>Color</v>
      </c>
      <c r="W3370" t="str">
        <v>Biography</v>
      </c>
      <c r="X3370" t="str">
        <v>English</v>
      </c>
      <c r="Y3370" t="str">
        <v>USA</v>
      </c>
      <c r="Z3370" t="str">
        <v>R</v>
      </c>
      <c r="AA3370" t="str">
        <v>Tia Carrere</v>
      </c>
      <c r="AB3370" t="str">
        <v>Myles Berkowitz</v>
      </c>
      <c r="AC3370">
        <v>1000</v>
      </c>
      <c r="AD3370">
        <v>1362</v>
      </c>
      <c r="AE3370">
        <v>0</v>
      </c>
      <c r="AF3370">
        <v>30</v>
      </c>
      <c r="AG3370">
        <v>5.3</v>
      </c>
      <c r="AH3370">
        <v>32</v>
      </c>
      <c r="AI3370">
        <v>87</v>
      </c>
      <c r="AJ3370">
        <v>536767</v>
      </c>
    </row>
    <row r="3371" spans="1:36" x14ac:dyDescent="0.25">
      <c r="A3371" t="str">
        <v>Vamps</v>
      </c>
      <c r="B3371">
        <v>41072</v>
      </c>
      <c r="C3371">
        <v>2012</v>
      </c>
      <c r="D3371" t="str">
        <v>2010s</v>
      </c>
      <c r="E3371" t="str">
        <v>Color</v>
      </c>
      <c r="F3371" t="str">
        <v>Comedy</v>
      </c>
      <c r="G3371" t="str">
        <v>English</v>
      </c>
      <c r="H3371" t="str">
        <v>USA</v>
      </c>
      <c r="I3371" t="str">
        <v>PG-13</v>
      </c>
      <c r="J3371" t="str">
        <v>Taylor Negron</v>
      </c>
      <c r="K3371" t="str">
        <v>Amy Heckerling</v>
      </c>
      <c r="L3371">
        <v>1000</v>
      </c>
      <c r="M3371">
        <v>3086</v>
      </c>
      <c r="N3371">
        <v>143</v>
      </c>
      <c r="O3371">
        <v>0</v>
      </c>
      <c r="P3371">
        <v>5.0999999999999996</v>
      </c>
      <c r="R3371" t="str">
        <v>The Virginity Hit</v>
      </c>
      <c r="S3371">
        <v>40472</v>
      </c>
      <c r="T3371">
        <v>2010</v>
      </c>
      <c r="U3371" t="str">
        <v>2010s</v>
      </c>
      <c r="V3371" t="str">
        <v>Color</v>
      </c>
      <c r="W3371" t="str">
        <v>Comedy</v>
      </c>
      <c r="X3371" t="str">
        <v>English</v>
      </c>
      <c r="Y3371" t="str">
        <v>USA</v>
      </c>
      <c r="Z3371" t="str">
        <v>R</v>
      </c>
      <c r="AA3371" t="str">
        <v>Matt Bennett</v>
      </c>
      <c r="AB3371" t="str">
        <v>Huck Botko</v>
      </c>
      <c r="AC3371">
        <v>189</v>
      </c>
      <c r="AD3371">
        <v>768</v>
      </c>
      <c r="AE3371">
        <v>10</v>
      </c>
      <c r="AF3371">
        <v>974</v>
      </c>
      <c r="AG3371">
        <v>4.5999999999999996</v>
      </c>
      <c r="AH3371">
        <v>46</v>
      </c>
      <c r="AI3371">
        <v>86</v>
      </c>
      <c r="AJ3371">
        <v>535249</v>
      </c>
    </row>
    <row r="3372" spans="1:36" x14ac:dyDescent="0.25">
      <c r="A3372" t="str">
        <v>Here on Earth</v>
      </c>
      <c r="B3372">
        <v>36537</v>
      </c>
      <c r="C3372">
        <v>2000</v>
      </c>
      <c r="D3372" t="str">
        <v>2000s</v>
      </c>
      <c r="E3372" t="str">
        <v>Color</v>
      </c>
      <c r="F3372" t="str">
        <v>Drama</v>
      </c>
      <c r="G3372" t="str">
        <v>English</v>
      </c>
      <c r="H3372" t="str">
        <v>USA</v>
      </c>
      <c r="I3372" t="str">
        <v>PG-13</v>
      </c>
      <c r="J3372" t="str">
        <v>Bruce Greenwood</v>
      </c>
      <c r="K3372" t="str">
        <v>Mark Piznarski</v>
      </c>
      <c r="L3372">
        <v>989</v>
      </c>
      <c r="M3372">
        <v>3142</v>
      </c>
      <c r="N3372">
        <v>4</v>
      </c>
      <c r="O3372">
        <v>648</v>
      </c>
      <c r="P3372">
        <v>5.0999999999999996</v>
      </c>
      <c r="R3372" t="str">
        <v>Freeheld</v>
      </c>
      <c r="S3372">
        <v>42272</v>
      </c>
      <c r="T3372">
        <v>2015</v>
      </c>
      <c r="U3372" t="str">
        <v>2010s</v>
      </c>
      <c r="V3372" t="str">
        <v>Color</v>
      </c>
      <c r="W3372" t="str">
        <v>Biography</v>
      </c>
      <c r="X3372" t="str">
        <v>English</v>
      </c>
      <c r="Y3372" t="str">
        <v>USA</v>
      </c>
      <c r="Z3372" t="str">
        <v>PG-13</v>
      </c>
      <c r="AA3372" t="str">
        <v>Steve Carell</v>
      </c>
      <c r="AB3372" t="str">
        <v>Peter Sollett</v>
      </c>
      <c r="AC3372">
        <v>7000</v>
      </c>
      <c r="AD3372">
        <v>9660</v>
      </c>
      <c r="AE3372">
        <v>6</v>
      </c>
      <c r="AF3372">
        <v>0</v>
      </c>
      <c r="AG3372">
        <v>6.5</v>
      </c>
      <c r="AH3372">
        <v>133</v>
      </c>
      <c r="AI3372">
        <v>103</v>
      </c>
      <c r="AJ3372">
        <v>532988</v>
      </c>
    </row>
    <row r="3373" spans="1:36" x14ac:dyDescent="0.25">
      <c r="A3373" t="str">
        <v>Stealing Harvard</v>
      </c>
      <c r="B3373">
        <v>37550</v>
      </c>
      <c r="C3373">
        <v>2002</v>
      </c>
      <c r="D3373" t="str">
        <v>2000s</v>
      </c>
      <c r="E3373" t="str">
        <v>Color</v>
      </c>
      <c r="F3373" t="str">
        <v>Comedy</v>
      </c>
      <c r="G3373" t="str">
        <v>English</v>
      </c>
      <c r="H3373" t="str">
        <v>USA</v>
      </c>
      <c r="I3373" t="str">
        <v>PG-13</v>
      </c>
      <c r="J3373" t="str">
        <v>Martin Starr</v>
      </c>
      <c r="K3373" t="str">
        <v>Bruce McCulloch</v>
      </c>
      <c r="L3373">
        <v>985</v>
      </c>
      <c r="M3373">
        <v>3065</v>
      </c>
      <c r="N3373">
        <v>54</v>
      </c>
      <c r="O3373">
        <v>215</v>
      </c>
      <c r="P3373">
        <v>5.0999999999999996</v>
      </c>
      <c r="R3373" t="str">
        <v>Prefontaine</v>
      </c>
      <c r="S3373">
        <v>35471</v>
      </c>
      <c r="T3373">
        <v>1997</v>
      </c>
      <c r="U3373" t="str">
        <v>1990s</v>
      </c>
      <c r="V3373" t="str">
        <v>Color</v>
      </c>
      <c r="W3373" t="str">
        <v>Biography</v>
      </c>
      <c r="X3373" t="str">
        <v>English</v>
      </c>
      <c r="Y3373" t="str">
        <v>USA</v>
      </c>
      <c r="Z3373" t="str">
        <v>PG-13</v>
      </c>
      <c r="AA3373" t="str">
        <v>Kurtwood Smith</v>
      </c>
      <c r="AB3373" t="str">
        <v>Steve James</v>
      </c>
      <c r="AC3373">
        <v>1000</v>
      </c>
      <c r="AD3373">
        <v>1610</v>
      </c>
      <c r="AE3373">
        <v>23</v>
      </c>
      <c r="AF3373">
        <v>0</v>
      </c>
      <c r="AG3373">
        <v>6.8</v>
      </c>
      <c r="AH3373">
        <v>23</v>
      </c>
      <c r="AI3373">
        <v>106</v>
      </c>
      <c r="AJ3373">
        <v>532190</v>
      </c>
    </row>
    <row r="3374" spans="1:36" x14ac:dyDescent="0.25">
      <c r="A3374" t="str">
        <v>My Super Ex-Girlfriend</v>
      </c>
      <c r="B3374">
        <v>38872</v>
      </c>
      <c r="C3374">
        <v>2006</v>
      </c>
      <c r="D3374" t="str">
        <v>2000s</v>
      </c>
      <c r="E3374" t="str">
        <v>Color</v>
      </c>
      <c r="F3374" t="str">
        <v>Comedy</v>
      </c>
      <c r="G3374" t="str">
        <v>English</v>
      </c>
      <c r="H3374" t="str">
        <v>USA</v>
      </c>
      <c r="I3374" t="str">
        <v>PG-13</v>
      </c>
      <c r="J3374" t="str">
        <v>Rainn Wilson</v>
      </c>
      <c r="K3374" t="str">
        <v>Ivan Reitman</v>
      </c>
      <c r="L3374">
        <v>973</v>
      </c>
      <c r="M3374">
        <v>2737</v>
      </c>
      <c r="N3374">
        <v>425</v>
      </c>
      <c r="O3374">
        <v>1000</v>
      </c>
      <c r="P3374">
        <v>5.0999999999999996</v>
      </c>
      <c r="R3374" t="str">
        <v>By the Sea</v>
      </c>
      <c r="S3374">
        <v>42181</v>
      </c>
      <c r="T3374">
        <v>2015</v>
      </c>
      <c r="U3374" t="str">
        <v>2010s</v>
      </c>
      <c r="V3374" t="str">
        <v>Color</v>
      </c>
      <c r="W3374" t="str">
        <v>Drama</v>
      </c>
      <c r="X3374" t="str">
        <v>English</v>
      </c>
      <c r="Y3374" t="str">
        <v>USA</v>
      </c>
      <c r="Z3374" t="str">
        <v>R</v>
      </c>
      <c r="AA3374" t="str">
        <v>Brad Pitt</v>
      </c>
      <c r="AB3374" t="str">
        <v>Angelina Jolie Pitt</v>
      </c>
      <c r="AC3374">
        <v>11000</v>
      </c>
      <c r="AD3374">
        <v>22319</v>
      </c>
      <c r="AE3374">
        <v>11000</v>
      </c>
      <c r="AF3374">
        <v>0</v>
      </c>
      <c r="AG3374">
        <v>5.3</v>
      </c>
      <c r="AH3374">
        <v>131</v>
      </c>
      <c r="AI3374">
        <v>122</v>
      </c>
      <c r="AJ3374">
        <v>531009</v>
      </c>
    </row>
    <row r="3375" spans="1:36" x14ac:dyDescent="0.25">
      <c r="A3375" t="str">
        <v>Thr3e</v>
      </c>
      <c r="B3375">
        <v>39013</v>
      </c>
      <c r="C3375">
        <v>2006</v>
      </c>
      <c r="D3375" t="str">
        <v>2000s</v>
      </c>
      <c r="E3375" t="str">
        <v>Color</v>
      </c>
      <c r="F3375" t="str">
        <v>Drama</v>
      </c>
      <c r="G3375" t="str">
        <v>English</v>
      </c>
      <c r="H3375" t="str">
        <v>Poland</v>
      </c>
      <c r="I3375" t="str">
        <v>PG-13</v>
      </c>
      <c r="J3375" t="str">
        <v>Marc Blucas</v>
      </c>
      <c r="K3375" t="str">
        <v>Robby Henson</v>
      </c>
      <c r="L3375">
        <v>973</v>
      </c>
      <c r="M3375">
        <v>2306</v>
      </c>
      <c r="N3375">
        <v>9</v>
      </c>
      <c r="O3375">
        <v>250</v>
      </c>
      <c r="P3375">
        <v>5.0999999999999996</v>
      </c>
      <c r="R3375" t="str">
        <v>Things to Do in Denver When You're Dead</v>
      </c>
      <c r="S3375">
        <v>34843</v>
      </c>
      <c r="T3375">
        <v>1995</v>
      </c>
      <c r="U3375" t="str">
        <v>1990s</v>
      </c>
      <c r="V3375" t="str">
        <v>Color</v>
      </c>
      <c r="W3375" t="str">
        <v>Crime</v>
      </c>
      <c r="X3375" t="str">
        <v>English</v>
      </c>
      <c r="Y3375" t="str">
        <v>USA</v>
      </c>
      <c r="Z3375" t="str">
        <v>R</v>
      </c>
      <c r="AA3375" t="str">
        <v>Steve Buscemi</v>
      </c>
      <c r="AB3375" t="str">
        <v>Gary Fleder</v>
      </c>
      <c r="AC3375">
        <v>12000</v>
      </c>
      <c r="AD3375">
        <v>14889</v>
      </c>
      <c r="AE3375">
        <v>39</v>
      </c>
      <c r="AF3375">
        <v>0</v>
      </c>
      <c r="AG3375">
        <v>6.8</v>
      </c>
      <c r="AH3375">
        <v>52</v>
      </c>
      <c r="AI3375">
        <v>115</v>
      </c>
      <c r="AJ3375">
        <v>529766</v>
      </c>
    </row>
    <row r="3376" spans="1:36" x14ac:dyDescent="0.25">
      <c r="A3376" t="str">
        <v>Unaccompanied Minors</v>
      </c>
      <c r="B3376">
        <v>38920</v>
      </c>
      <c r="C3376">
        <v>2006</v>
      </c>
      <c r="D3376" t="str">
        <v>2000s</v>
      </c>
      <c r="E3376" t="str">
        <v>Color</v>
      </c>
      <c r="F3376" t="str">
        <v>Adventure</v>
      </c>
      <c r="G3376" t="str">
        <v>English</v>
      </c>
      <c r="H3376" t="str">
        <v>USA</v>
      </c>
      <c r="I3376" t="str">
        <v>PG</v>
      </c>
      <c r="J3376" t="str">
        <v>Tyler James Williams</v>
      </c>
      <c r="K3376" t="str">
        <v>Paul Feig</v>
      </c>
      <c r="L3376">
        <v>931</v>
      </c>
      <c r="M3376">
        <v>4431</v>
      </c>
      <c r="N3376">
        <v>176</v>
      </c>
      <c r="O3376">
        <v>498</v>
      </c>
      <c r="P3376">
        <v>5.0999999999999996</v>
      </c>
      <c r="R3376" t="str">
        <v>A Hard Day's Night</v>
      </c>
      <c r="S3376">
        <v>23519</v>
      </c>
      <c r="T3376">
        <v>1964</v>
      </c>
      <c r="U3376" t="str">
        <v>1960s</v>
      </c>
      <c r="V3376" t="str">
        <v>Black and White</v>
      </c>
      <c r="W3376" t="str">
        <v>Comedy</v>
      </c>
      <c r="X3376" t="str">
        <v>English</v>
      </c>
      <c r="Y3376" t="str">
        <v>UK</v>
      </c>
      <c r="Z3376" t="str">
        <v>Approved</v>
      </c>
      <c r="AA3376" t="str">
        <v>Paul McCartney</v>
      </c>
      <c r="AB3376" t="str">
        <v>Richard Lester</v>
      </c>
      <c r="AC3376">
        <v>785</v>
      </c>
      <c r="AD3376">
        <v>2538</v>
      </c>
      <c r="AE3376">
        <v>44</v>
      </c>
      <c r="AF3376">
        <v>0</v>
      </c>
      <c r="AG3376">
        <v>7.7</v>
      </c>
      <c r="AH3376">
        <v>105</v>
      </c>
      <c r="AI3376">
        <v>87</v>
      </c>
      <c r="AJ3376">
        <v>515005</v>
      </c>
    </row>
    <row r="3377" spans="1:36" x14ac:dyDescent="0.25">
      <c r="A3377" t="str">
        <v>The Hills Have Eyes II</v>
      </c>
      <c r="B3377">
        <v>39167</v>
      </c>
      <c r="C3377">
        <v>2007</v>
      </c>
      <c r="D3377" t="str">
        <v>2000s</v>
      </c>
      <c r="E3377" t="str">
        <v>Color</v>
      </c>
      <c r="F3377" t="str">
        <v>Horror</v>
      </c>
      <c r="G3377" t="str">
        <v>English</v>
      </c>
      <c r="H3377" t="str">
        <v>USA</v>
      </c>
      <c r="I3377" t="str">
        <v>R</v>
      </c>
      <c r="J3377" t="str">
        <v>Jeff Kober</v>
      </c>
      <c r="K3377" t="str">
        <v>Martin Weisz</v>
      </c>
      <c r="L3377">
        <v>919</v>
      </c>
      <c r="M3377">
        <v>2559</v>
      </c>
      <c r="N3377">
        <v>7</v>
      </c>
      <c r="O3377">
        <v>0</v>
      </c>
      <c r="P3377">
        <v>5.0999999999999996</v>
      </c>
      <c r="R3377" t="str">
        <v>The Names of Love</v>
      </c>
      <c r="S3377">
        <v>40532</v>
      </c>
      <c r="T3377">
        <v>2010</v>
      </c>
      <c r="U3377" t="str">
        <v>2010s</v>
      </c>
      <c r="V3377" t="str">
        <v>Color</v>
      </c>
      <c r="W3377" t="str">
        <v>Comedy</v>
      </c>
      <c r="X3377" t="str">
        <v>French</v>
      </c>
      <c r="Y3377" t="str">
        <v>France</v>
      </c>
      <c r="Z3377" t="str">
        <v>R</v>
      </c>
      <c r="AA3377" t="str">
        <v>Sara Forestier</v>
      </c>
      <c r="AB3377" t="str">
        <v>Michel Leclerc</v>
      </c>
      <c r="AC3377">
        <v>74</v>
      </c>
      <c r="AD3377">
        <v>143</v>
      </c>
      <c r="AE3377">
        <v>3</v>
      </c>
      <c r="AF3377">
        <v>0</v>
      </c>
      <c r="AG3377">
        <v>7.2</v>
      </c>
      <c r="AH3377">
        <v>87</v>
      </c>
      <c r="AI3377">
        <v>100</v>
      </c>
      <c r="AJ3377">
        <v>513836</v>
      </c>
    </row>
    <row r="3378" spans="1:36" x14ac:dyDescent="0.25">
      <c r="A3378" t="str">
        <v>Alex Cross</v>
      </c>
      <c r="B3378">
        <v>41154</v>
      </c>
      <c r="C3378">
        <v>2012</v>
      </c>
      <c r="D3378" t="str">
        <v>2010s</v>
      </c>
      <c r="E3378" t="str">
        <v>Color</v>
      </c>
      <c r="F3378" t="str">
        <v>Action</v>
      </c>
      <c r="G3378" t="str">
        <v>English</v>
      </c>
      <c r="H3378" t="str">
        <v>USA</v>
      </c>
      <c r="I3378" t="str">
        <v>PG-13</v>
      </c>
      <c r="J3378" t="str">
        <v>Cicely Tyson</v>
      </c>
      <c r="K3378" t="str">
        <v>Rob Cohen</v>
      </c>
      <c r="L3378">
        <v>907</v>
      </c>
      <c r="M3378">
        <v>2471</v>
      </c>
      <c r="N3378">
        <v>357</v>
      </c>
      <c r="O3378">
        <v>11000</v>
      </c>
      <c r="P3378">
        <v>5.0999999999999996</v>
      </c>
      <c r="R3378" t="str">
        <v>Delgo</v>
      </c>
      <c r="S3378">
        <v>39677</v>
      </c>
      <c r="T3378">
        <v>2008</v>
      </c>
      <c r="U3378" t="str">
        <v>2000s</v>
      </c>
      <c r="V3378" t="str">
        <v>Color</v>
      </c>
      <c r="W3378" t="str">
        <v>Adventure</v>
      </c>
      <c r="X3378" t="str">
        <v>English</v>
      </c>
      <c r="Y3378" t="str">
        <v>USA</v>
      </c>
      <c r="Z3378" t="str">
        <v>PG</v>
      </c>
      <c r="AA3378" t="str">
        <v>Eric Idle</v>
      </c>
      <c r="AB3378" t="str">
        <v>Marc F. Adler</v>
      </c>
      <c r="AC3378">
        <v>795</v>
      </c>
      <c r="AD3378">
        <v>2449</v>
      </c>
      <c r="AE3378">
        <v>0</v>
      </c>
      <c r="AF3378">
        <v>211</v>
      </c>
      <c r="AG3378">
        <v>4.4000000000000004</v>
      </c>
      <c r="AH3378">
        <v>41</v>
      </c>
      <c r="AI3378">
        <v>94</v>
      </c>
      <c r="AJ3378">
        <v>511920</v>
      </c>
    </row>
    <row r="3379" spans="1:36" x14ac:dyDescent="0.25">
      <c r="A3379" t="str">
        <v>House Party 2</v>
      </c>
      <c r="B3379">
        <v>33275</v>
      </c>
      <c r="C3379">
        <v>1991</v>
      </c>
      <c r="D3379" t="str">
        <v>1990s</v>
      </c>
      <c r="E3379" t="str">
        <v>Color</v>
      </c>
      <c r="F3379" t="str">
        <v>Comedy</v>
      </c>
      <c r="G3379" t="str">
        <v>English</v>
      </c>
      <c r="H3379" t="str">
        <v>USA</v>
      </c>
      <c r="I3379" t="str">
        <v>R</v>
      </c>
      <c r="J3379" t="str">
        <v>William Schallert</v>
      </c>
      <c r="K3379" t="str">
        <v>George Jackson</v>
      </c>
      <c r="L3379">
        <v>901</v>
      </c>
      <c r="M3379">
        <v>2523</v>
      </c>
      <c r="N3379">
        <v>0</v>
      </c>
      <c r="O3379">
        <v>232</v>
      </c>
      <c r="P3379">
        <v>5.0999999999999996</v>
      </c>
      <c r="R3379" t="str">
        <v>Travelers and Magicians</v>
      </c>
      <c r="S3379">
        <v>37771</v>
      </c>
      <c r="T3379">
        <v>2003</v>
      </c>
      <c r="U3379" t="str">
        <v>2000s</v>
      </c>
      <c r="V3379" t="str">
        <v>Color</v>
      </c>
      <c r="W3379" t="str">
        <v>Adventure</v>
      </c>
      <c r="X3379" t="str">
        <v>Dzongkha</v>
      </c>
      <c r="Y3379" t="str">
        <v>Australia</v>
      </c>
      <c r="Z3379" t="str">
        <v>Not Rated</v>
      </c>
      <c r="AA3379" t="str">
        <v>Tshewang Dendup</v>
      </c>
      <c r="AB3379" t="str">
        <v>Khyentse Norbu</v>
      </c>
      <c r="AC3379">
        <v>0</v>
      </c>
      <c r="AD3379">
        <v>0</v>
      </c>
      <c r="AE3379">
        <v>28</v>
      </c>
      <c r="AF3379">
        <v>353</v>
      </c>
      <c r="AG3379">
        <v>7.5</v>
      </c>
      <c r="AH3379">
        <v>44</v>
      </c>
      <c r="AI3379">
        <v>108</v>
      </c>
      <c r="AJ3379">
        <v>505295</v>
      </c>
    </row>
    <row r="3380" spans="1:36" x14ac:dyDescent="0.25">
      <c r="A3380" t="str">
        <v>Held Up</v>
      </c>
      <c r="B3380">
        <v>36482</v>
      </c>
      <c r="C3380">
        <v>1999</v>
      </c>
      <c r="D3380" t="str">
        <v>1990s</v>
      </c>
      <c r="E3380" t="str">
        <v>Color</v>
      </c>
      <c r="F3380" t="str">
        <v>Comedy</v>
      </c>
      <c r="G3380" t="str">
        <v>English</v>
      </c>
      <c r="H3380" t="str">
        <v>USA</v>
      </c>
      <c r="I3380" t="str">
        <v>PG-13</v>
      </c>
      <c r="J3380" t="str">
        <v>Barry Corbin</v>
      </c>
      <c r="K3380" t="str">
        <v>Steve Rash</v>
      </c>
      <c r="L3380">
        <v>883</v>
      </c>
      <c r="M3380">
        <v>3291</v>
      </c>
      <c r="N3380">
        <v>15</v>
      </c>
      <c r="O3380">
        <v>77</v>
      </c>
      <c r="P3380">
        <v>5.0999999999999996</v>
      </c>
      <c r="R3380" t="str">
        <v>The Passion of the Christ</v>
      </c>
      <c r="S3380">
        <v>38338</v>
      </c>
      <c r="T3380">
        <v>2004</v>
      </c>
      <c r="U3380" t="str">
        <v>2000s</v>
      </c>
      <c r="V3380" t="str">
        <v>Color</v>
      </c>
      <c r="W3380" t="str">
        <v>Drama</v>
      </c>
      <c r="X3380" t="str">
        <v>Aramaic</v>
      </c>
      <c r="Y3380" t="str">
        <v>USA</v>
      </c>
      <c r="Z3380" t="str">
        <v>R</v>
      </c>
      <c r="AA3380" t="str">
        <v>Christo Jivkov</v>
      </c>
      <c r="AB3380" t="str">
        <v>Mel Gibson</v>
      </c>
      <c r="AC3380">
        <v>260</v>
      </c>
      <c r="AD3380">
        <v>705</v>
      </c>
      <c r="AE3380">
        <v>0</v>
      </c>
      <c r="AF3380">
        <v>13000</v>
      </c>
      <c r="AG3380">
        <v>7.1</v>
      </c>
      <c r="AH3380">
        <v>406</v>
      </c>
      <c r="AI3380">
        <v>120</v>
      </c>
      <c r="AJ3380">
        <v>499263</v>
      </c>
    </row>
    <row r="3381" spans="1:36" x14ac:dyDescent="0.25">
      <c r="A3381" t="str">
        <v>2016: Obama's America</v>
      </c>
      <c r="B3381">
        <v>41014</v>
      </c>
      <c r="C3381">
        <v>2012</v>
      </c>
      <c r="D3381" t="str">
        <v>2010s</v>
      </c>
      <c r="E3381" t="str">
        <v>Color</v>
      </c>
      <c r="F3381" t="str">
        <v>Documentary</v>
      </c>
      <c r="G3381" t="str">
        <v>English</v>
      </c>
      <c r="H3381" t="str">
        <v>USA</v>
      </c>
      <c r="I3381" t="str">
        <v>PG</v>
      </c>
      <c r="J3381" t="str">
        <v>Barack Obama</v>
      </c>
      <c r="K3381" t="str">
        <v>Dinesh D'Souza</v>
      </c>
      <c r="L3381">
        <v>871</v>
      </c>
      <c r="M3381">
        <v>1111</v>
      </c>
      <c r="N3381">
        <v>67</v>
      </c>
      <c r="O3381">
        <v>0</v>
      </c>
      <c r="P3381">
        <v>5.0999999999999996</v>
      </c>
      <c r="R3381" t="str">
        <v>Cube</v>
      </c>
      <c r="S3381">
        <v>35507</v>
      </c>
      <c r="T3381">
        <v>1997</v>
      </c>
      <c r="U3381" t="str">
        <v>1990s</v>
      </c>
      <c r="V3381" t="str">
        <v>Color</v>
      </c>
      <c r="W3381" t="str">
        <v>Mystery</v>
      </c>
      <c r="X3381" t="str">
        <v>English</v>
      </c>
      <c r="Y3381" t="str">
        <v>Canada</v>
      </c>
      <c r="Z3381" t="str">
        <v>R</v>
      </c>
      <c r="AA3381" t="str">
        <v>David Hewlett</v>
      </c>
      <c r="AB3381" t="str">
        <v>Vincenzo Natali</v>
      </c>
      <c r="AC3381">
        <v>686</v>
      </c>
      <c r="AD3381">
        <v>1743</v>
      </c>
      <c r="AE3381">
        <v>165</v>
      </c>
      <c r="AF3381">
        <v>11000</v>
      </c>
      <c r="AG3381">
        <v>7.3</v>
      </c>
      <c r="AH3381">
        <v>99</v>
      </c>
      <c r="AI3381">
        <v>90</v>
      </c>
      <c r="AJ3381">
        <v>489220</v>
      </c>
    </row>
    <row r="3382" spans="1:36" x14ac:dyDescent="0.25">
      <c r="A3382" t="str">
        <v>The Cave</v>
      </c>
      <c r="B3382">
        <v>38602</v>
      </c>
      <c r="C3382">
        <v>2005</v>
      </c>
      <c r="D3382" t="str">
        <v>2000s</v>
      </c>
      <c r="E3382" t="str">
        <v>Color</v>
      </c>
      <c r="F3382" t="str">
        <v>Adventure</v>
      </c>
      <c r="G3382" t="str">
        <v>English</v>
      </c>
      <c r="H3382" t="str">
        <v>USA</v>
      </c>
      <c r="I3382" t="str">
        <v>PG-13</v>
      </c>
      <c r="J3382" t="str">
        <v>Eddie Cibrian</v>
      </c>
      <c r="K3382" t="str">
        <v>Bruce Hunt</v>
      </c>
      <c r="L3382">
        <v>849</v>
      </c>
      <c r="M3382">
        <v>2178</v>
      </c>
      <c r="N3382">
        <v>2</v>
      </c>
      <c r="O3382">
        <v>0</v>
      </c>
      <c r="P3382">
        <v>5.0999999999999996</v>
      </c>
      <c r="R3382" t="str">
        <v>Shaolin Soccer</v>
      </c>
      <c r="S3382">
        <v>37192</v>
      </c>
      <c r="T3382">
        <v>2001</v>
      </c>
      <c r="U3382" t="str">
        <v>2000s</v>
      </c>
      <c r="V3382" t="str">
        <v>Black and White</v>
      </c>
      <c r="W3382" t="str">
        <v>Action</v>
      </c>
      <c r="X3382" t="str">
        <v>Cantonese</v>
      </c>
      <c r="Y3382" t="str">
        <v>Hong Kong</v>
      </c>
      <c r="Z3382" t="str">
        <v>PG</v>
      </c>
      <c r="AA3382" t="str">
        <v>Wei Zhao</v>
      </c>
      <c r="AB3382" t="str">
        <v>Stephen Chow</v>
      </c>
      <c r="AC3382">
        <v>478</v>
      </c>
      <c r="AD3382">
        <v>700</v>
      </c>
      <c r="AE3382">
        <v>0</v>
      </c>
      <c r="AF3382">
        <v>0</v>
      </c>
      <c r="AG3382">
        <v>7.3</v>
      </c>
      <c r="AH3382">
        <v>246</v>
      </c>
      <c r="AI3382">
        <v>85</v>
      </c>
      <c r="AJ3382">
        <v>488872</v>
      </c>
    </row>
    <row r="3383" spans="1:36" x14ac:dyDescent="0.25">
      <c r="A3383" t="str">
        <v>Malibu's Most Wanted</v>
      </c>
      <c r="B3383">
        <v>37919</v>
      </c>
      <c r="C3383">
        <v>2003</v>
      </c>
      <c r="D3383" t="str">
        <v>2000s</v>
      </c>
      <c r="E3383" t="str">
        <v>Color</v>
      </c>
      <c r="F3383" t="str">
        <v>Comedy</v>
      </c>
      <c r="G3383" t="str">
        <v>English</v>
      </c>
      <c r="H3383" t="str">
        <v>USA</v>
      </c>
      <c r="I3383" t="str">
        <v>PG-13</v>
      </c>
      <c r="J3383" t="str">
        <v>Greg Grunberg</v>
      </c>
      <c r="K3383" t="str">
        <v>John Whitesell</v>
      </c>
      <c r="L3383">
        <v>833</v>
      </c>
      <c r="M3383">
        <v>4435</v>
      </c>
      <c r="N3383">
        <v>14</v>
      </c>
      <c r="O3383">
        <v>0</v>
      </c>
      <c r="P3383">
        <v>5.0999999999999996</v>
      </c>
      <c r="R3383" t="str">
        <v>The Act of Killing</v>
      </c>
      <c r="S3383">
        <v>41163</v>
      </c>
      <c r="T3383">
        <v>2012</v>
      </c>
      <c r="U3383" t="str">
        <v>2010s</v>
      </c>
      <c r="V3383" t="str">
        <v>Color</v>
      </c>
      <c r="W3383" t="str">
        <v>Biography</v>
      </c>
      <c r="X3383" t="str">
        <v>Indonesian</v>
      </c>
      <c r="Y3383" t="str">
        <v>UK</v>
      </c>
      <c r="Z3383" t="str">
        <v>Not Rated</v>
      </c>
      <c r="AA3383" t="str">
        <v>Anwar Congo</v>
      </c>
      <c r="AB3383" t="str">
        <v>Joshua Oppenheimer</v>
      </c>
      <c r="AC3383">
        <v>3</v>
      </c>
      <c r="AD3383">
        <v>6</v>
      </c>
      <c r="AE3383">
        <v>50</v>
      </c>
      <c r="AF3383">
        <v>20000</v>
      </c>
      <c r="AG3383">
        <v>8.1999999999999993</v>
      </c>
      <c r="AH3383">
        <v>248</v>
      </c>
      <c r="AI3383">
        <v>96</v>
      </c>
      <c r="AJ3383">
        <v>484221</v>
      </c>
    </row>
    <row r="3384" spans="1:36" x14ac:dyDescent="0.25">
      <c r="A3384" t="str">
        <v>Big Momma's House</v>
      </c>
      <c r="B3384">
        <v>36736</v>
      </c>
      <c r="C3384">
        <v>2000</v>
      </c>
      <c r="D3384" t="str">
        <v>2000s</v>
      </c>
      <c r="E3384" t="str">
        <v>Color</v>
      </c>
      <c r="F3384" t="str">
        <v>Action</v>
      </c>
      <c r="G3384" t="str">
        <v>English</v>
      </c>
      <c r="H3384" t="str">
        <v>USA</v>
      </c>
      <c r="I3384" t="str">
        <v>PG-13</v>
      </c>
      <c r="J3384" t="str">
        <v>Nia Long</v>
      </c>
      <c r="K3384" t="str">
        <v>Raja Gosnell</v>
      </c>
      <c r="L3384">
        <v>826</v>
      </c>
      <c r="M3384">
        <v>1790</v>
      </c>
      <c r="N3384">
        <v>67</v>
      </c>
      <c r="O3384">
        <v>1000</v>
      </c>
      <c r="P3384">
        <v>5.0999999999999996</v>
      </c>
      <c r="R3384" t="str">
        <v>DOA: Dead or Alive</v>
      </c>
      <c r="S3384">
        <v>38972</v>
      </c>
      <c r="T3384">
        <v>2006</v>
      </c>
      <c r="U3384" t="str">
        <v>2000s</v>
      </c>
      <c r="V3384" t="str">
        <v>Color</v>
      </c>
      <c r="W3384" t="str">
        <v>Action</v>
      </c>
      <c r="X3384" t="str">
        <v>English</v>
      </c>
      <c r="Y3384" t="str">
        <v>USA</v>
      </c>
      <c r="Z3384" t="str">
        <v>PG-13</v>
      </c>
      <c r="AA3384" t="str">
        <v>Steve Howey</v>
      </c>
      <c r="AB3384" t="str">
        <v>Corey Yuen</v>
      </c>
      <c r="AC3384">
        <v>826</v>
      </c>
      <c r="AD3384">
        <v>4473</v>
      </c>
      <c r="AE3384">
        <v>23</v>
      </c>
      <c r="AF3384">
        <v>0</v>
      </c>
      <c r="AG3384">
        <v>4.8</v>
      </c>
      <c r="AH3384">
        <v>110</v>
      </c>
      <c r="AI3384">
        <v>87</v>
      </c>
      <c r="AJ3384">
        <v>480314</v>
      </c>
    </row>
    <row r="3385" spans="1:36" x14ac:dyDescent="0.25">
      <c r="A3385" t="str">
        <v>Good Boy!</v>
      </c>
      <c r="B3385">
        <v>37936</v>
      </c>
      <c r="C3385">
        <v>2003</v>
      </c>
      <c r="D3385" t="str">
        <v>2000s</v>
      </c>
      <c r="E3385" t="str">
        <v>Color</v>
      </c>
      <c r="F3385" t="str">
        <v>Comedy</v>
      </c>
      <c r="G3385" t="str">
        <v>English</v>
      </c>
      <c r="H3385" t="str">
        <v>USA</v>
      </c>
      <c r="I3385" t="str">
        <v>PG</v>
      </c>
      <c r="J3385" t="str">
        <v>Liam Aiken</v>
      </c>
      <c r="K3385" t="str">
        <v>John Hoffman</v>
      </c>
      <c r="L3385">
        <v>818</v>
      </c>
      <c r="M3385">
        <v>2164</v>
      </c>
      <c r="N3385">
        <v>9</v>
      </c>
      <c r="O3385">
        <v>309</v>
      </c>
      <c r="P3385">
        <v>5.0999999999999996</v>
      </c>
      <c r="R3385" t="str">
        <v>The Baader Meinhof Complex</v>
      </c>
      <c r="S3385">
        <v>39803</v>
      </c>
      <c r="T3385">
        <v>2008</v>
      </c>
      <c r="U3385" t="str">
        <v>2000s</v>
      </c>
      <c r="V3385" t="str">
        <v>Color</v>
      </c>
      <c r="W3385" t="str">
        <v>Action</v>
      </c>
      <c r="X3385" t="str">
        <v>German</v>
      </c>
      <c r="Y3385" t="str">
        <v>Germany</v>
      </c>
      <c r="Z3385" t="str">
        <v>R</v>
      </c>
      <c r="AA3385" t="str">
        <v>Moritz Bleibtreu</v>
      </c>
      <c r="AB3385" t="str">
        <v>Uli Edel</v>
      </c>
      <c r="AC3385">
        <v>486</v>
      </c>
      <c r="AD3385">
        <v>1601</v>
      </c>
      <c r="AE3385">
        <v>34</v>
      </c>
      <c r="AF3385">
        <v>0</v>
      </c>
      <c r="AG3385">
        <v>7.4</v>
      </c>
      <c r="AH3385">
        <v>160</v>
      </c>
      <c r="AI3385">
        <v>184</v>
      </c>
      <c r="AJ3385">
        <v>476270</v>
      </c>
    </row>
    <row r="3386" spans="1:36" x14ac:dyDescent="0.25">
      <c r="A3386" t="str">
        <v>The Transporter Refueled</v>
      </c>
      <c r="B3386">
        <v>42064</v>
      </c>
      <c r="C3386">
        <v>2015</v>
      </c>
      <c r="D3386" t="str">
        <v>2010s</v>
      </c>
      <c r="E3386" t="str">
        <v>Color</v>
      </c>
      <c r="F3386" t="str">
        <v>Action</v>
      </c>
      <c r="G3386" t="str">
        <v>English</v>
      </c>
      <c r="H3386" t="str">
        <v>France</v>
      </c>
      <c r="I3386" t="str">
        <v>PG-13</v>
      </c>
      <c r="J3386" t="str">
        <v>Ed Skrein</v>
      </c>
      <c r="K3386" t="str">
        <v>Camille Delamarre</v>
      </c>
      <c r="L3386">
        <v>805</v>
      </c>
      <c r="M3386">
        <v>1411</v>
      </c>
      <c r="N3386">
        <v>11</v>
      </c>
      <c r="O3386">
        <v>0</v>
      </c>
      <c r="P3386">
        <v>5.0999999999999996</v>
      </c>
      <c r="R3386" t="str">
        <v>Beer League</v>
      </c>
      <c r="S3386">
        <v>38990</v>
      </c>
      <c r="T3386">
        <v>2006</v>
      </c>
      <c r="U3386" t="str">
        <v>2000s</v>
      </c>
      <c r="V3386" t="str">
        <v>Color</v>
      </c>
      <c r="W3386" t="str">
        <v>Comedy</v>
      </c>
      <c r="X3386" t="str">
        <v>English</v>
      </c>
      <c r="Y3386" t="str">
        <v>USA</v>
      </c>
      <c r="Z3386" t="str">
        <v>R</v>
      </c>
      <c r="AA3386" t="str">
        <v>Joe Lo Truglio</v>
      </c>
      <c r="AB3386" t="str">
        <v>Frank Sebastiano</v>
      </c>
      <c r="AC3386">
        <v>833</v>
      </c>
      <c r="AD3386">
        <v>2753</v>
      </c>
      <c r="AE3386">
        <v>3</v>
      </c>
      <c r="AF3386">
        <v>323</v>
      </c>
      <c r="AG3386">
        <v>6</v>
      </c>
      <c r="AH3386">
        <v>20</v>
      </c>
      <c r="AI3386">
        <v>86</v>
      </c>
      <c r="AJ3386">
        <v>475000</v>
      </c>
    </row>
    <row r="3387" spans="1:36" x14ac:dyDescent="0.25">
      <c r="A3387" t="str">
        <v>Snow Dogs</v>
      </c>
      <c r="B3387">
        <v>37324</v>
      </c>
      <c r="C3387">
        <v>2002</v>
      </c>
      <c r="D3387" t="str">
        <v>2000s</v>
      </c>
      <c r="E3387" t="str">
        <v>Color</v>
      </c>
      <c r="F3387" t="str">
        <v>Adventure</v>
      </c>
      <c r="G3387" t="str">
        <v>English</v>
      </c>
      <c r="H3387" t="str">
        <v>Canada</v>
      </c>
      <c r="I3387" t="str">
        <v>PG</v>
      </c>
      <c r="J3387" t="str">
        <v>James Coburn</v>
      </c>
      <c r="K3387" t="str">
        <v>Brian Levant</v>
      </c>
      <c r="L3387">
        <v>773</v>
      </c>
      <c r="M3387">
        <v>2916</v>
      </c>
      <c r="N3387">
        <v>32</v>
      </c>
      <c r="O3387">
        <v>0</v>
      </c>
      <c r="P3387">
        <v>5.0999999999999996</v>
      </c>
      <c r="R3387" t="str">
        <v>Weekend</v>
      </c>
      <c r="S3387">
        <v>40856</v>
      </c>
      <c r="T3387">
        <v>2011</v>
      </c>
      <c r="U3387" t="str">
        <v>2010s</v>
      </c>
      <c r="V3387" t="str">
        <v>Color</v>
      </c>
      <c r="W3387" t="str">
        <v>Drama</v>
      </c>
      <c r="X3387" t="str">
        <v>English</v>
      </c>
      <c r="Y3387" t="str">
        <v>UK</v>
      </c>
      <c r="Z3387" t="str">
        <v>Not Rated</v>
      </c>
      <c r="AA3387" t="str">
        <v>Tom Cullen</v>
      </c>
      <c r="AB3387" t="str">
        <v>Andrew Haigh</v>
      </c>
      <c r="AC3387">
        <v>507</v>
      </c>
      <c r="AD3387">
        <v>654</v>
      </c>
      <c r="AE3387">
        <v>131</v>
      </c>
      <c r="AF3387">
        <v>0</v>
      </c>
      <c r="AG3387">
        <v>7.7</v>
      </c>
      <c r="AH3387">
        <v>143</v>
      </c>
      <c r="AI3387">
        <v>97</v>
      </c>
      <c r="AJ3387">
        <v>469947</v>
      </c>
    </row>
    <row r="3388" spans="1:36" x14ac:dyDescent="0.25">
      <c r="A3388" t="str">
        <v>G-Force</v>
      </c>
      <c r="B3388">
        <v>40090</v>
      </c>
      <c r="C3388">
        <v>2009</v>
      </c>
      <c r="D3388" t="str">
        <v>2000s</v>
      </c>
      <c r="E3388" t="str">
        <v>Color</v>
      </c>
      <c r="F3388" t="str">
        <v>Action</v>
      </c>
      <c r="G3388" t="str">
        <v>English</v>
      </c>
      <c r="H3388" t="str">
        <v>USA</v>
      </c>
      <c r="I3388" t="str">
        <v>PG</v>
      </c>
      <c r="J3388" t="str">
        <v>Kelli Garner</v>
      </c>
      <c r="K3388" t="str">
        <v>Hoyt Yeatman</v>
      </c>
      <c r="L3388">
        <v>730</v>
      </c>
      <c r="M3388">
        <v>2217</v>
      </c>
      <c r="N3388">
        <v>12</v>
      </c>
      <c r="O3388">
        <v>0</v>
      </c>
      <c r="P3388">
        <v>5.0999999999999996</v>
      </c>
      <c r="R3388" t="str">
        <v>Dream with the Fishes</v>
      </c>
      <c r="S3388">
        <v>35496</v>
      </c>
      <c r="T3388">
        <v>1997</v>
      </c>
      <c r="U3388" t="str">
        <v>1990s</v>
      </c>
      <c r="V3388" t="str">
        <v>Color</v>
      </c>
      <c r="W3388" t="str">
        <v>Comedy</v>
      </c>
      <c r="X3388" t="str">
        <v>English</v>
      </c>
      <c r="Y3388" t="str">
        <v>USA</v>
      </c>
      <c r="Z3388" t="str">
        <v>R</v>
      </c>
      <c r="AA3388" t="str">
        <v>David Arquette</v>
      </c>
      <c r="AB3388" t="str">
        <v>Finn Taylor</v>
      </c>
      <c r="AC3388">
        <v>611</v>
      </c>
      <c r="AD3388">
        <v>1692</v>
      </c>
      <c r="AE3388">
        <v>4</v>
      </c>
      <c r="AF3388">
        <v>166</v>
      </c>
      <c r="AG3388">
        <v>7</v>
      </c>
      <c r="AH3388">
        <v>28</v>
      </c>
      <c r="AI3388">
        <v>97</v>
      </c>
      <c r="AJ3388">
        <v>464655</v>
      </c>
    </row>
    <row r="3389" spans="1:36" x14ac:dyDescent="0.25">
      <c r="A3389" t="str">
        <v>The Longshots</v>
      </c>
      <c r="B3389">
        <v>39525</v>
      </c>
      <c r="C3389">
        <v>2008</v>
      </c>
      <c r="D3389" t="str">
        <v>2000s</v>
      </c>
      <c r="E3389" t="str">
        <v>Color</v>
      </c>
      <c r="F3389" t="str">
        <v>Biography</v>
      </c>
      <c r="G3389" t="str">
        <v>English</v>
      </c>
      <c r="H3389" t="str">
        <v>USA</v>
      </c>
      <c r="I3389" t="str">
        <v>PG</v>
      </c>
      <c r="J3389" t="str">
        <v>Tasha Smith</v>
      </c>
      <c r="K3389" t="str">
        <v>Fred Durst</v>
      </c>
      <c r="L3389">
        <v>721</v>
      </c>
      <c r="M3389">
        <v>2453</v>
      </c>
      <c r="N3389">
        <v>258</v>
      </c>
      <c r="O3389">
        <v>376</v>
      </c>
      <c r="P3389">
        <v>5.0999999999999996</v>
      </c>
      <c r="R3389" t="str">
        <v>Blue Car</v>
      </c>
      <c r="S3389">
        <v>37523</v>
      </c>
      <c r="T3389">
        <v>2002</v>
      </c>
      <c r="U3389" t="str">
        <v>2000s</v>
      </c>
      <c r="V3389" t="str">
        <v>Color</v>
      </c>
      <c r="W3389" t="str">
        <v>Drama</v>
      </c>
      <c r="X3389" t="str">
        <v>English</v>
      </c>
      <c r="Y3389" t="str">
        <v>USA</v>
      </c>
      <c r="Z3389" t="str">
        <v>R</v>
      </c>
      <c r="AA3389" t="str">
        <v>Frances Fisher</v>
      </c>
      <c r="AB3389" t="str">
        <v>Karen Moncrieff</v>
      </c>
      <c r="AC3389">
        <v>638</v>
      </c>
      <c r="AD3389">
        <v>1641</v>
      </c>
      <c r="AE3389">
        <v>22</v>
      </c>
      <c r="AF3389">
        <v>115</v>
      </c>
      <c r="AG3389">
        <v>6.7</v>
      </c>
      <c r="AH3389">
        <v>44</v>
      </c>
      <c r="AI3389">
        <v>88</v>
      </c>
      <c r="AJ3389">
        <v>464126</v>
      </c>
    </row>
    <row r="3390" spans="1:36" x14ac:dyDescent="0.25">
      <c r="A3390" t="str">
        <v>A Haunted House</v>
      </c>
      <c r="B3390">
        <v>41366</v>
      </c>
      <c r="C3390">
        <v>2013</v>
      </c>
      <c r="D3390" t="str">
        <v>2010s</v>
      </c>
      <c r="E3390" t="str">
        <v>Color</v>
      </c>
      <c r="F3390" t="str">
        <v>Comedy</v>
      </c>
      <c r="G3390" t="str">
        <v>English</v>
      </c>
      <c r="H3390" t="str">
        <v>USA</v>
      </c>
      <c r="I3390" t="str">
        <v>R</v>
      </c>
      <c r="J3390" t="str">
        <v>Essence Atkins</v>
      </c>
      <c r="K3390" t="str">
        <v>Michael Tiddes</v>
      </c>
      <c r="L3390">
        <v>713</v>
      </c>
      <c r="M3390">
        <v>3421</v>
      </c>
      <c r="N3390">
        <v>89</v>
      </c>
      <c r="O3390">
        <v>0</v>
      </c>
      <c r="P3390">
        <v>5.0999999999999996</v>
      </c>
      <c r="R3390" t="str">
        <v>The Legend of Suriyothai</v>
      </c>
      <c r="S3390">
        <v>37109</v>
      </c>
      <c r="T3390">
        <v>2001</v>
      </c>
      <c r="U3390" t="str">
        <v>2000s</v>
      </c>
      <c r="V3390" t="str">
        <v>Color</v>
      </c>
      <c r="W3390" t="str">
        <v>Action</v>
      </c>
      <c r="X3390" t="str">
        <v>Thai</v>
      </c>
      <c r="Y3390" t="str">
        <v>Thailand</v>
      </c>
      <c r="Z3390" t="str">
        <v>R</v>
      </c>
      <c r="AA3390" t="str">
        <v>Sarunyu Wongkrachang</v>
      </c>
      <c r="AB3390" t="str">
        <v>Chatrichalerm Yukol</v>
      </c>
      <c r="AC3390">
        <v>7</v>
      </c>
      <c r="AD3390">
        <v>32</v>
      </c>
      <c r="AE3390">
        <v>6</v>
      </c>
      <c r="AF3390">
        <v>124</v>
      </c>
      <c r="AG3390">
        <v>6.6</v>
      </c>
      <c r="AH3390">
        <v>31</v>
      </c>
      <c r="AI3390">
        <v>300</v>
      </c>
      <c r="AJ3390">
        <v>454255</v>
      </c>
    </row>
    <row r="3391" spans="1:36" x14ac:dyDescent="0.25">
      <c r="A3391" t="str">
        <v>Sex Tape</v>
      </c>
      <c r="B3391">
        <v>41756</v>
      </c>
      <c r="C3391">
        <v>2014</v>
      </c>
      <c r="D3391" t="str">
        <v>2010s</v>
      </c>
      <c r="E3391" t="str">
        <v>Color</v>
      </c>
      <c r="F3391" t="str">
        <v>Comedy</v>
      </c>
      <c r="G3391" t="str">
        <v>English</v>
      </c>
      <c r="H3391" t="str">
        <v>USA</v>
      </c>
      <c r="I3391" t="str">
        <v>R</v>
      </c>
      <c r="J3391" t="str">
        <v>James Wilcox</v>
      </c>
      <c r="K3391" t="str">
        <v>Jake Kasdan</v>
      </c>
      <c r="L3391">
        <v>683</v>
      </c>
      <c r="M3391">
        <v>1488</v>
      </c>
      <c r="N3391">
        <v>52</v>
      </c>
      <c r="O3391">
        <v>0</v>
      </c>
      <c r="P3391">
        <v>5.0999999999999996</v>
      </c>
      <c r="R3391" t="str">
        <v>The Extra Man</v>
      </c>
      <c r="S3391">
        <v>40372</v>
      </c>
      <c r="T3391">
        <v>2010</v>
      </c>
      <c r="U3391" t="str">
        <v>2010s</v>
      </c>
      <c r="V3391" t="str">
        <v>Color</v>
      </c>
      <c r="W3391" t="str">
        <v>Comedy</v>
      </c>
      <c r="X3391" t="str">
        <v>English</v>
      </c>
      <c r="Y3391" t="str">
        <v>USA</v>
      </c>
      <c r="Z3391" t="str">
        <v>R</v>
      </c>
      <c r="AA3391" t="str">
        <v>Lynn Cohen</v>
      </c>
      <c r="AB3391" t="str">
        <v>Shari Springer Berman</v>
      </c>
      <c r="AC3391">
        <v>474</v>
      </c>
      <c r="AD3391">
        <v>2029</v>
      </c>
      <c r="AE3391">
        <v>30</v>
      </c>
      <c r="AF3391">
        <v>916</v>
      </c>
      <c r="AG3391">
        <v>5.9</v>
      </c>
      <c r="AH3391">
        <v>104</v>
      </c>
      <c r="AI3391">
        <v>108</v>
      </c>
      <c r="AJ3391">
        <v>453079</v>
      </c>
    </row>
    <row r="3392" spans="1:36" x14ac:dyDescent="0.25">
      <c r="A3392" t="str">
        <v>Excessive Force</v>
      </c>
      <c r="B3392">
        <v>34169</v>
      </c>
      <c r="C3392">
        <v>1993</v>
      </c>
      <c r="D3392" t="str">
        <v>1990s</v>
      </c>
      <c r="E3392" t="str">
        <v>Color</v>
      </c>
      <c r="F3392" t="str">
        <v>Action</v>
      </c>
      <c r="G3392" t="str">
        <v>English</v>
      </c>
      <c r="H3392" t="str">
        <v>USA</v>
      </c>
      <c r="I3392" t="str">
        <v>R</v>
      </c>
      <c r="J3392" t="str">
        <v>Burt Young</v>
      </c>
      <c r="K3392" t="str">
        <v>Jon Hess</v>
      </c>
      <c r="L3392">
        <v>683</v>
      </c>
      <c r="M3392">
        <v>1139</v>
      </c>
      <c r="N3392">
        <v>29</v>
      </c>
      <c r="O3392">
        <v>107</v>
      </c>
      <c r="P3392">
        <v>5.0999999999999996</v>
      </c>
      <c r="R3392" t="str">
        <v>The Damned United</v>
      </c>
      <c r="S3392">
        <v>40155</v>
      </c>
      <c r="T3392">
        <v>2009</v>
      </c>
      <c r="U3392" t="str">
        <v>2000s</v>
      </c>
      <c r="V3392" t="str">
        <v>Color</v>
      </c>
      <c r="W3392" t="str">
        <v>Biography</v>
      </c>
      <c r="X3392" t="str">
        <v>English</v>
      </c>
      <c r="Y3392" t="str">
        <v>UK</v>
      </c>
      <c r="Z3392" t="str">
        <v>R</v>
      </c>
      <c r="AA3392" t="str">
        <v>Stephen Graham</v>
      </c>
      <c r="AB3392" t="str">
        <v>Tom Hooper</v>
      </c>
      <c r="AC3392">
        <v>1000</v>
      </c>
      <c r="AD3392">
        <v>1163</v>
      </c>
      <c r="AE3392">
        <v>0</v>
      </c>
      <c r="AF3392">
        <v>0</v>
      </c>
      <c r="AG3392">
        <v>7.6</v>
      </c>
      <c r="AH3392">
        <v>145</v>
      </c>
      <c r="AI3392">
        <v>98</v>
      </c>
      <c r="AJ3392">
        <v>449558</v>
      </c>
    </row>
    <row r="3393" spans="1:36" x14ac:dyDescent="0.25">
      <c r="A3393" t="str">
        <v>The Dukes of Hazzard</v>
      </c>
      <c r="B3393">
        <v>38360</v>
      </c>
      <c r="C3393">
        <v>2005</v>
      </c>
      <c r="D3393" t="str">
        <v>2000s</v>
      </c>
      <c r="E3393" t="str">
        <v>Color</v>
      </c>
      <c r="F3393" t="str">
        <v>Action</v>
      </c>
      <c r="G3393" t="str">
        <v>English</v>
      </c>
      <c r="H3393" t="str">
        <v>USA</v>
      </c>
      <c r="I3393" t="str">
        <v>PG-13</v>
      </c>
      <c r="J3393" t="str">
        <v>Alice Greczyn</v>
      </c>
      <c r="K3393" t="str">
        <v>Jay Chandrasekhar</v>
      </c>
      <c r="L3393">
        <v>631</v>
      </c>
      <c r="M3393">
        <v>2297</v>
      </c>
      <c r="N3393">
        <v>422</v>
      </c>
      <c r="O3393">
        <v>0</v>
      </c>
      <c r="P3393">
        <v>5.0999999999999996</v>
      </c>
      <c r="R3393" t="str">
        <v>Brother</v>
      </c>
      <c r="S3393">
        <v>36807</v>
      </c>
      <c r="T3393">
        <v>2000</v>
      </c>
      <c r="U3393" t="str">
        <v>2000s</v>
      </c>
      <c r="V3393" t="str">
        <v>Color</v>
      </c>
      <c r="W3393" t="str">
        <v>Crime</v>
      </c>
      <c r="X3393" t="str">
        <v>English</v>
      </c>
      <c r="Y3393" t="str">
        <v>USA</v>
      </c>
      <c r="Z3393" t="str">
        <v>R</v>
      </c>
      <c r="AA3393" t="str">
        <v>Omar Epps</v>
      </c>
      <c r="AB3393" t="str">
        <v>Takeshi Kitano</v>
      </c>
      <c r="AC3393">
        <v>865</v>
      </c>
      <c r="AD3393">
        <v>2126</v>
      </c>
      <c r="AE3393">
        <v>0</v>
      </c>
      <c r="AF3393">
        <v>0</v>
      </c>
      <c r="AG3393">
        <v>7.2</v>
      </c>
      <c r="AH3393">
        <v>81</v>
      </c>
      <c r="AI3393">
        <v>114</v>
      </c>
      <c r="AJ3393">
        <v>447750</v>
      </c>
    </row>
    <row r="3394" spans="1:36" x14ac:dyDescent="0.25">
      <c r="A3394" t="str">
        <v>I, Frankenstein</v>
      </c>
      <c r="B3394">
        <v>41782</v>
      </c>
      <c r="C3394">
        <v>2014</v>
      </c>
      <c r="D3394" t="str">
        <v>2010s</v>
      </c>
      <c r="E3394" t="str">
        <v>Color</v>
      </c>
      <c r="F3394" t="str">
        <v>Action</v>
      </c>
      <c r="G3394" t="str">
        <v>English</v>
      </c>
      <c r="H3394" t="str">
        <v>Australia</v>
      </c>
      <c r="I3394" t="str">
        <v>PG-13</v>
      </c>
      <c r="J3394" t="str">
        <v>Caitlin Stasey</v>
      </c>
      <c r="K3394" t="str">
        <v>Stuart Beattie</v>
      </c>
      <c r="L3394">
        <v>623</v>
      </c>
      <c r="M3394">
        <v>3165</v>
      </c>
      <c r="N3394">
        <v>72</v>
      </c>
      <c r="O3394">
        <v>15000</v>
      </c>
      <c r="P3394">
        <v>5.0999999999999996</v>
      </c>
      <c r="R3394" t="str">
        <v>Brotherly Love</v>
      </c>
      <c r="S3394">
        <v>42196</v>
      </c>
      <c r="T3394">
        <v>2015</v>
      </c>
      <c r="U3394" t="str">
        <v>2010s</v>
      </c>
      <c r="V3394" t="str">
        <v>Color</v>
      </c>
      <c r="W3394" t="str">
        <v>Drama</v>
      </c>
      <c r="X3394" t="str">
        <v>English</v>
      </c>
      <c r="Y3394" t="str">
        <v>USA</v>
      </c>
      <c r="Z3394" t="str">
        <v>R</v>
      </c>
      <c r="AA3394" t="str">
        <v>Logan Browning</v>
      </c>
      <c r="AB3394" t="str">
        <v>Jamal Hill</v>
      </c>
      <c r="AC3394">
        <v>628</v>
      </c>
      <c r="AD3394">
        <v>4249</v>
      </c>
      <c r="AE3394">
        <v>47</v>
      </c>
      <c r="AF3394">
        <v>1000</v>
      </c>
      <c r="AG3394">
        <v>7.2</v>
      </c>
      <c r="AH3394">
        <v>10</v>
      </c>
      <c r="AI3394">
        <v>89</v>
      </c>
      <c r="AJ3394">
        <v>444044</v>
      </c>
    </row>
    <row r="3395" spans="1:36" x14ac:dyDescent="0.25">
      <c r="A3395" t="str">
        <v>Exorcist: The Beginning</v>
      </c>
      <c r="B3395">
        <v>37997</v>
      </c>
      <c r="C3395">
        <v>2004</v>
      </c>
      <c r="D3395" t="str">
        <v>2000s</v>
      </c>
      <c r="E3395" t="str">
        <v>Color</v>
      </c>
      <c r="F3395" t="str">
        <v>Horror</v>
      </c>
      <c r="G3395" t="str">
        <v>English</v>
      </c>
      <c r="H3395" t="str">
        <v>USA</v>
      </c>
      <c r="I3395" t="str">
        <v>R</v>
      </c>
      <c r="J3395" t="str">
        <v>James D'Arcy</v>
      </c>
      <c r="K3395" t="str">
        <v>Renny Harlin</v>
      </c>
      <c r="L3395">
        <v>613</v>
      </c>
      <c r="M3395">
        <v>1970</v>
      </c>
      <c r="N3395">
        <v>212</v>
      </c>
      <c r="O3395">
        <v>893</v>
      </c>
      <c r="P3395">
        <v>5.0999999999999996</v>
      </c>
      <c r="R3395" t="str">
        <v>The Hammer</v>
      </c>
      <c r="S3395">
        <v>39381</v>
      </c>
      <c r="T3395">
        <v>2007</v>
      </c>
      <c r="U3395" t="str">
        <v>2000s</v>
      </c>
      <c r="V3395" t="str">
        <v>Color</v>
      </c>
      <c r="W3395" t="str">
        <v>Comedy</v>
      </c>
      <c r="X3395" t="str">
        <v>English</v>
      </c>
      <c r="Y3395" t="str">
        <v>USA</v>
      </c>
      <c r="Z3395" t="str">
        <v>R</v>
      </c>
      <c r="AA3395" t="str">
        <v>John Enos III</v>
      </c>
      <c r="AB3395" t="str">
        <v>Charles Herman-Wurmfeld</v>
      </c>
      <c r="AC3395">
        <v>465</v>
      </c>
      <c r="AD3395">
        <v>897</v>
      </c>
      <c r="AE3395">
        <v>0</v>
      </c>
      <c r="AF3395">
        <v>337</v>
      </c>
      <c r="AG3395">
        <v>7.3</v>
      </c>
      <c r="AH3395">
        <v>73</v>
      </c>
      <c r="AI3395">
        <v>88</v>
      </c>
      <c r="AJ3395">
        <v>442638</v>
      </c>
    </row>
    <row r="3396" spans="1:36" x14ac:dyDescent="0.25">
      <c r="A3396" t="str">
        <v>Hot Pursuit</v>
      </c>
      <c r="B3396">
        <v>42031</v>
      </c>
      <c r="C3396">
        <v>2015</v>
      </c>
      <c r="D3396" t="str">
        <v>2010s</v>
      </c>
      <c r="E3396" t="str">
        <v>Color</v>
      </c>
      <c r="F3396" t="str">
        <v>Action</v>
      </c>
      <c r="G3396" t="str">
        <v>English</v>
      </c>
      <c r="H3396" t="str">
        <v>USA</v>
      </c>
      <c r="I3396" t="str">
        <v>PG-13</v>
      </c>
      <c r="J3396" t="str">
        <v>Jim Gaffigan</v>
      </c>
      <c r="K3396" t="str">
        <v>Anne Fletcher</v>
      </c>
      <c r="L3396">
        <v>472</v>
      </c>
      <c r="M3396">
        <v>1679</v>
      </c>
      <c r="N3396">
        <v>98</v>
      </c>
      <c r="O3396">
        <v>0</v>
      </c>
      <c r="P3396">
        <v>5.0999999999999996</v>
      </c>
      <c r="R3396" t="str">
        <v>Akira</v>
      </c>
      <c r="S3396">
        <v>32491</v>
      </c>
      <c r="T3396">
        <v>1988</v>
      </c>
      <c r="U3396" t="str">
        <v>1980s</v>
      </c>
      <c r="V3396" t="str">
        <v>Color</v>
      </c>
      <c r="W3396" t="str">
        <v>Action</v>
      </c>
      <c r="X3396" t="str">
        <v>Japanese</v>
      </c>
      <c r="Y3396" t="str">
        <v>Japan</v>
      </c>
      <c r="Z3396" t="str">
        <v>R</v>
      </c>
      <c r="AA3396" t="str">
        <v>Mitsuo Iwata</v>
      </c>
      <c r="AB3396" t="str">
        <v>Katsuhiro Ã”tomo</v>
      </c>
      <c r="AC3396">
        <v>6</v>
      </c>
      <c r="AD3396">
        <v>28</v>
      </c>
      <c r="AE3396">
        <v>78</v>
      </c>
      <c r="AF3396">
        <v>0</v>
      </c>
      <c r="AG3396">
        <v>8.1</v>
      </c>
      <c r="AH3396">
        <v>150</v>
      </c>
      <c r="AI3396">
        <v>124</v>
      </c>
      <c r="AJ3396">
        <v>439162</v>
      </c>
    </row>
    <row r="3397" spans="1:36" x14ac:dyDescent="0.25">
      <c r="A3397" t="str">
        <v>Dil Jo Bhi Kahey...</v>
      </c>
      <c r="B3397">
        <v>38483</v>
      </c>
      <c r="C3397">
        <v>2005</v>
      </c>
      <c r="D3397" t="str">
        <v>2000s</v>
      </c>
      <c r="E3397" t="str">
        <v>Color</v>
      </c>
      <c r="F3397" t="str">
        <v>Romance</v>
      </c>
      <c r="G3397" t="str">
        <v>English</v>
      </c>
      <c r="H3397" t="str">
        <v>India</v>
      </c>
      <c r="I3397" t="str">
        <v>Not Rated</v>
      </c>
      <c r="J3397" t="str">
        <v>Annabelle Wallis</v>
      </c>
      <c r="K3397" t="str">
        <v>Romesh Sharma</v>
      </c>
      <c r="L3397">
        <v>421</v>
      </c>
      <c r="M3397">
        <v>622</v>
      </c>
      <c r="N3397">
        <v>0</v>
      </c>
      <c r="O3397">
        <v>9</v>
      </c>
      <c r="P3397">
        <v>5.0999999999999996</v>
      </c>
      <c r="R3397" t="str">
        <v>Savage Grace</v>
      </c>
      <c r="S3397">
        <v>39202</v>
      </c>
      <c r="T3397">
        <v>2007</v>
      </c>
      <c r="U3397" t="str">
        <v>2000s</v>
      </c>
      <c r="V3397" t="str">
        <v>Color</v>
      </c>
      <c r="W3397" t="str">
        <v>Drama</v>
      </c>
      <c r="X3397" t="str">
        <v>English</v>
      </c>
      <c r="Y3397" t="str">
        <v>Spain</v>
      </c>
      <c r="Z3397" t="str">
        <v>Not Rated</v>
      </c>
      <c r="AA3397" t="str">
        <v>Eddie Redmayne</v>
      </c>
      <c r="AB3397" t="str">
        <v>Tom Kalin</v>
      </c>
      <c r="AC3397">
        <v>13000</v>
      </c>
      <c r="AD3397">
        <v>15093</v>
      </c>
      <c r="AE3397">
        <v>4</v>
      </c>
      <c r="AF3397">
        <v>0</v>
      </c>
      <c r="AG3397">
        <v>5.9</v>
      </c>
      <c r="AH3397">
        <v>121</v>
      </c>
      <c r="AI3397">
        <v>97</v>
      </c>
      <c r="AJ3397">
        <v>434417</v>
      </c>
    </row>
    <row r="3398" spans="1:36" x14ac:dyDescent="0.25">
      <c r="A3398" t="str">
        <v>Dylan Dog: Dead of Night</v>
      </c>
      <c r="B3398">
        <v>40383</v>
      </c>
      <c r="C3398">
        <v>2010</v>
      </c>
      <c r="D3398" t="str">
        <v>2010s</v>
      </c>
      <c r="E3398" t="str">
        <v>Color</v>
      </c>
      <c r="F3398" t="str">
        <v>Action</v>
      </c>
      <c r="G3398" t="str">
        <v>English</v>
      </c>
      <c r="H3398" t="str">
        <v>USA</v>
      </c>
      <c r="I3398" t="str">
        <v>PG-13</v>
      </c>
      <c r="J3398" t="str">
        <v>Marco St. John</v>
      </c>
      <c r="K3398" t="str">
        <v>Kevin Munroe</v>
      </c>
      <c r="L3398">
        <v>403</v>
      </c>
      <c r="M3398">
        <v>1577</v>
      </c>
      <c r="N3398">
        <v>14</v>
      </c>
      <c r="O3398">
        <v>0</v>
      </c>
      <c r="P3398">
        <v>5.0999999999999996</v>
      </c>
      <c r="R3398" t="str">
        <v>Luminarias</v>
      </c>
      <c r="S3398">
        <v>36868</v>
      </c>
      <c r="T3398">
        <v>2000</v>
      </c>
      <c r="U3398" t="str">
        <v>2000s</v>
      </c>
      <c r="V3398" t="str">
        <v>Color</v>
      </c>
      <c r="W3398" t="str">
        <v>Comedy</v>
      </c>
      <c r="X3398" t="str">
        <v>English</v>
      </c>
      <c r="Y3398" t="str">
        <v>USA</v>
      </c>
      <c r="Z3398" t="str">
        <v>R</v>
      </c>
      <c r="AA3398" t="str">
        <v>Cheech Marin</v>
      </c>
      <c r="AB3398" t="str">
        <v>JosÃ© Luis Valenzuela</v>
      </c>
      <c r="AC3398">
        <v>844</v>
      </c>
      <c r="AD3398">
        <v>2289</v>
      </c>
      <c r="AE3398">
        <v>0</v>
      </c>
      <c r="AF3398">
        <v>24</v>
      </c>
      <c r="AG3398">
        <v>3.6</v>
      </c>
      <c r="AH3398">
        <v>13</v>
      </c>
      <c r="AI3398">
        <v>100</v>
      </c>
      <c r="AJ3398">
        <v>428535</v>
      </c>
    </row>
    <row r="3399" spans="1:36" x14ac:dyDescent="0.25">
      <c r="A3399" t="str">
        <v>Miss March</v>
      </c>
      <c r="B3399">
        <v>40076</v>
      </c>
      <c r="C3399">
        <v>2009</v>
      </c>
      <c r="D3399" t="str">
        <v>2000s</v>
      </c>
      <c r="E3399" t="str">
        <v>Color</v>
      </c>
      <c r="F3399" t="str">
        <v>Comedy</v>
      </c>
      <c r="G3399" t="str">
        <v>English</v>
      </c>
      <c r="H3399" t="str">
        <v>USA</v>
      </c>
      <c r="I3399" t="str">
        <v>R</v>
      </c>
      <c r="J3399" t="str">
        <v>Hugh M. Hefner</v>
      </c>
      <c r="K3399" t="str">
        <v>Zach Cregger</v>
      </c>
      <c r="L3399">
        <v>373</v>
      </c>
      <c r="M3399">
        <v>1831</v>
      </c>
      <c r="N3399">
        <v>138</v>
      </c>
      <c r="O3399">
        <v>985</v>
      </c>
      <c r="P3399">
        <v>5.0999999999999996</v>
      </c>
      <c r="R3399" t="str">
        <v>I Want Your Money</v>
      </c>
      <c r="S3399">
        <v>40343</v>
      </c>
      <c r="T3399">
        <v>2010</v>
      </c>
      <c r="U3399" t="str">
        <v>2010s</v>
      </c>
      <c r="V3399" t="str">
        <v>Color</v>
      </c>
      <c r="W3399" t="str">
        <v>Documentary</v>
      </c>
      <c r="X3399" t="str">
        <v>English</v>
      </c>
      <c r="Y3399" t="str">
        <v>USA</v>
      </c>
      <c r="Z3399" t="str">
        <v>PG</v>
      </c>
      <c r="AA3399" t="str">
        <v>Bill Farmer</v>
      </c>
      <c r="AB3399" t="str">
        <v>Ray Griggs</v>
      </c>
      <c r="AC3399">
        <v>93</v>
      </c>
      <c r="AD3399">
        <v>168</v>
      </c>
      <c r="AE3399">
        <v>4</v>
      </c>
      <c r="AF3399">
        <v>638</v>
      </c>
      <c r="AG3399">
        <v>5.0999999999999996</v>
      </c>
      <c r="AH3399">
        <v>4</v>
      </c>
      <c r="AI3399">
        <v>92</v>
      </c>
      <c r="AJ3399">
        <v>425899</v>
      </c>
    </row>
    <row r="3400" spans="1:36" x14ac:dyDescent="0.25">
      <c r="A3400" t="str">
        <v>A Nightmare on Elm Street 5: The Dream Child</v>
      </c>
      <c r="B3400">
        <v>32701</v>
      </c>
      <c r="C3400">
        <v>1989</v>
      </c>
      <c r="D3400" t="str">
        <v>1980s</v>
      </c>
      <c r="E3400" t="str">
        <v>Black and White</v>
      </c>
      <c r="F3400" t="str">
        <v>Fantasy</v>
      </c>
      <c r="G3400" t="str">
        <v>English</v>
      </c>
      <c r="H3400" t="str">
        <v>USA</v>
      </c>
      <c r="I3400" t="str">
        <v>X</v>
      </c>
      <c r="J3400" t="str">
        <v>Lisa Wilcox</v>
      </c>
      <c r="K3400" t="str">
        <v>Stephen Hopkins</v>
      </c>
      <c r="L3400">
        <v>321</v>
      </c>
      <c r="M3400">
        <v>584</v>
      </c>
      <c r="N3400">
        <v>81</v>
      </c>
      <c r="O3400">
        <v>1000</v>
      </c>
      <c r="P3400">
        <v>5.0999999999999996</v>
      </c>
      <c r="R3400" t="str">
        <v>Primer</v>
      </c>
      <c r="S3400">
        <v>38027</v>
      </c>
      <c r="T3400">
        <v>2004</v>
      </c>
      <c r="U3400" t="str">
        <v>2000s</v>
      </c>
      <c r="V3400" t="str">
        <v>Color</v>
      </c>
      <c r="W3400" t="str">
        <v>Drama</v>
      </c>
      <c r="X3400" t="str">
        <v>English</v>
      </c>
      <c r="Y3400" t="str">
        <v>USA</v>
      </c>
      <c r="Z3400" t="str">
        <v>PG-13</v>
      </c>
      <c r="AA3400" t="str">
        <v>Shane Carruth</v>
      </c>
      <c r="AB3400" t="str">
        <v>Shane Carruth</v>
      </c>
      <c r="AC3400">
        <v>291</v>
      </c>
      <c r="AD3400">
        <v>368</v>
      </c>
      <c r="AE3400">
        <v>291</v>
      </c>
      <c r="AF3400">
        <v>19000</v>
      </c>
      <c r="AG3400">
        <v>7</v>
      </c>
      <c r="AH3400">
        <v>143</v>
      </c>
      <c r="AI3400">
        <v>77</v>
      </c>
      <c r="AJ3400">
        <v>424760</v>
      </c>
    </row>
    <row r="3401" spans="1:36" x14ac:dyDescent="0.25">
      <c r="A3401" t="str">
        <v>Not Cool</v>
      </c>
      <c r="B3401">
        <v>41649</v>
      </c>
      <c r="C3401">
        <v>2014</v>
      </c>
      <c r="D3401" t="str">
        <v>2010s</v>
      </c>
      <c r="E3401" t="str">
        <v>Color</v>
      </c>
      <c r="F3401" t="str">
        <v>Comedy</v>
      </c>
      <c r="G3401" t="str">
        <v>English</v>
      </c>
      <c r="H3401" t="str">
        <v>USA</v>
      </c>
      <c r="I3401" t="str">
        <v>Not Rated</v>
      </c>
      <c r="J3401" t="str">
        <v>Shane Dawson</v>
      </c>
      <c r="K3401" t="str">
        <v>Shane Dawson</v>
      </c>
      <c r="L3401">
        <v>247</v>
      </c>
      <c r="M3401">
        <v>954</v>
      </c>
      <c r="N3401">
        <v>247</v>
      </c>
      <c r="O3401">
        <v>0</v>
      </c>
      <c r="P3401">
        <v>5.0999999999999996</v>
      </c>
      <c r="R3401" t="str">
        <v>Killing Zoe</v>
      </c>
      <c r="S3401">
        <v>34054</v>
      </c>
      <c r="T3401">
        <v>1993</v>
      </c>
      <c r="U3401" t="str">
        <v>1990s</v>
      </c>
      <c r="V3401" t="str">
        <v>Color</v>
      </c>
      <c r="W3401" t="str">
        <v>Crime</v>
      </c>
      <c r="X3401" t="str">
        <v>English</v>
      </c>
      <c r="Y3401" t="str">
        <v>France</v>
      </c>
      <c r="Z3401" t="str">
        <v>R</v>
      </c>
      <c r="AA3401" t="str">
        <v>Eric Stoltz</v>
      </c>
      <c r="AB3401" t="str">
        <v>Roger Avary</v>
      </c>
      <c r="AC3401">
        <v>902</v>
      </c>
      <c r="AD3401">
        <v>1582</v>
      </c>
      <c r="AE3401">
        <v>675</v>
      </c>
      <c r="AF3401">
        <v>853</v>
      </c>
      <c r="AG3401">
        <v>6.5</v>
      </c>
      <c r="AH3401">
        <v>37</v>
      </c>
      <c r="AI3401">
        <v>99</v>
      </c>
      <c r="AJ3401">
        <v>418953</v>
      </c>
    </row>
    <row r="3402" spans="1:36" x14ac:dyDescent="0.25">
      <c r="A3402" t="str">
        <v>I Want Your Money</v>
      </c>
      <c r="B3402">
        <v>40343</v>
      </c>
      <c r="C3402">
        <v>2010</v>
      </c>
      <c r="D3402" t="str">
        <v>2010s</v>
      </c>
      <c r="E3402" t="str">
        <v>Color</v>
      </c>
      <c r="F3402" t="str">
        <v>Documentary</v>
      </c>
      <c r="G3402" t="str">
        <v>English</v>
      </c>
      <c r="H3402" t="str">
        <v>USA</v>
      </c>
      <c r="I3402" t="str">
        <v>PG</v>
      </c>
      <c r="J3402" t="str">
        <v>Bill Farmer</v>
      </c>
      <c r="K3402" t="str">
        <v>Ray Griggs</v>
      </c>
      <c r="L3402">
        <v>93</v>
      </c>
      <c r="M3402">
        <v>168</v>
      </c>
      <c r="N3402">
        <v>4</v>
      </c>
      <c r="O3402">
        <v>638</v>
      </c>
      <c r="P3402">
        <v>5.0999999999999996</v>
      </c>
      <c r="R3402" t="str">
        <v>Bachelorette</v>
      </c>
      <c r="S3402">
        <v>41185</v>
      </c>
      <c r="T3402">
        <v>2012</v>
      </c>
      <c r="U3402" t="str">
        <v>2010s</v>
      </c>
      <c r="V3402" t="str">
        <v>Color</v>
      </c>
      <c r="W3402" t="str">
        <v>Comedy</v>
      </c>
      <c r="X3402" t="str">
        <v>English</v>
      </c>
      <c r="Y3402" t="str">
        <v>USA</v>
      </c>
      <c r="Z3402" t="str">
        <v>R</v>
      </c>
      <c r="AA3402" t="str">
        <v>Kirsten Dunst</v>
      </c>
      <c r="AB3402" t="str">
        <v>Leslye Headland</v>
      </c>
      <c r="AC3402">
        <v>4000</v>
      </c>
      <c r="AD3402">
        <v>8353</v>
      </c>
      <c r="AE3402">
        <v>21</v>
      </c>
      <c r="AF3402">
        <v>0</v>
      </c>
      <c r="AG3402">
        <v>5.3</v>
      </c>
      <c r="AH3402">
        <v>156</v>
      </c>
      <c r="AI3402">
        <v>87</v>
      </c>
      <c r="AJ3402">
        <v>418268</v>
      </c>
    </row>
    <row r="3403" spans="1:36" x14ac:dyDescent="0.25">
      <c r="A3403" t="str">
        <v>The Sweetest Thing</v>
      </c>
      <c r="B3403">
        <v>37465</v>
      </c>
      <c r="C3403">
        <v>2002</v>
      </c>
      <c r="D3403" t="str">
        <v>2000s</v>
      </c>
      <c r="E3403" t="str">
        <v>Color</v>
      </c>
      <c r="F3403" t="str">
        <v>Comedy</v>
      </c>
      <c r="G3403" t="str">
        <v>English</v>
      </c>
      <c r="H3403" t="str">
        <v>USA</v>
      </c>
      <c r="I3403" t="str">
        <v>R</v>
      </c>
      <c r="J3403" t="str">
        <v>Judith Chapman</v>
      </c>
      <c r="K3403" t="str">
        <v>Roger Kumble</v>
      </c>
      <c r="L3403">
        <v>44</v>
      </c>
      <c r="M3403">
        <v>132</v>
      </c>
      <c r="N3403">
        <v>16</v>
      </c>
      <c r="O3403">
        <v>0</v>
      </c>
      <c r="P3403">
        <v>5.0999999999999996</v>
      </c>
      <c r="R3403" t="str">
        <v>Steamboy</v>
      </c>
      <c r="S3403">
        <v>38112</v>
      </c>
      <c r="T3403">
        <v>2004</v>
      </c>
      <c r="U3403" t="str">
        <v>2000s</v>
      </c>
      <c r="V3403" t="str">
        <v>Color</v>
      </c>
      <c r="W3403" t="str">
        <v>Action</v>
      </c>
      <c r="X3403" t="str">
        <v>Japanese</v>
      </c>
      <c r="Y3403" t="str">
        <v>Japan</v>
      </c>
      <c r="Z3403" t="str">
        <v>PG-13</v>
      </c>
      <c r="AA3403" t="str">
        <v>William Hootkins</v>
      </c>
      <c r="AB3403" t="str">
        <v>Katsuhiro Ã”tomo</v>
      </c>
      <c r="AC3403">
        <v>488</v>
      </c>
      <c r="AD3403">
        <v>991</v>
      </c>
      <c r="AE3403">
        <v>78</v>
      </c>
      <c r="AF3403">
        <v>973</v>
      </c>
      <c r="AG3403">
        <v>6.9</v>
      </c>
      <c r="AH3403">
        <v>105</v>
      </c>
      <c r="AI3403">
        <v>103</v>
      </c>
      <c r="AJ3403">
        <v>410388</v>
      </c>
    </row>
    <row r="3404" spans="1:36" x14ac:dyDescent="0.25">
      <c r="A3404" t="str">
        <v>The Toxic Avenger Part II</v>
      </c>
      <c r="B3404">
        <v>32789</v>
      </c>
      <c r="C3404">
        <v>1989</v>
      </c>
      <c r="D3404" t="str">
        <v>1980s</v>
      </c>
      <c r="E3404" t="str">
        <v>Color</v>
      </c>
      <c r="F3404" t="str">
        <v>Action</v>
      </c>
      <c r="G3404" t="str">
        <v>English</v>
      </c>
      <c r="H3404" t="str">
        <v>USA</v>
      </c>
      <c r="I3404" t="str">
        <v>R</v>
      </c>
      <c r="J3404" t="str">
        <v>Phoebe Legere</v>
      </c>
      <c r="K3404" t="str">
        <v>Michael Herz</v>
      </c>
      <c r="L3404">
        <v>40</v>
      </c>
      <c r="M3404">
        <v>99</v>
      </c>
      <c r="N3404">
        <v>6</v>
      </c>
      <c r="O3404">
        <v>321</v>
      </c>
      <c r="P3404">
        <v>5.0999999999999996</v>
      </c>
      <c r="R3404" t="str">
        <v>Spun</v>
      </c>
      <c r="S3404">
        <v>37527</v>
      </c>
      <c r="T3404">
        <v>2002</v>
      </c>
      <c r="U3404" t="str">
        <v>2000s</v>
      </c>
      <c r="V3404" t="str">
        <v>Color</v>
      </c>
      <c r="W3404" t="str">
        <v>Comedy</v>
      </c>
      <c r="X3404" t="str">
        <v>English</v>
      </c>
      <c r="Y3404" t="str">
        <v>USA</v>
      </c>
      <c r="Z3404" t="str">
        <v>R</v>
      </c>
      <c r="AA3404" t="str">
        <v>Patrick Fugit</v>
      </c>
      <c r="AB3404" t="str">
        <v>Jonas Ã…kerlund</v>
      </c>
      <c r="AC3404">
        <v>835</v>
      </c>
      <c r="AD3404">
        <v>2110</v>
      </c>
      <c r="AE3404">
        <v>68</v>
      </c>
      <c r="AF3404">
        <v>3000</v>
      </c>
      <c r="AG3404">
        <v>6.8</v>
      </c>
      <c r="AH3404">
        <v>92</v>
      </c>
      <c r="AI3404">
        <v>106</v>
      </c>
      <c r="AJ3404">
        <v>410241</v>
      </c>
    </row>
    <row r="3405" spans="1:36" x14ac:dyDescent="0.25">
      <c r="A3405" t="str">
        <v>Alvin and the Chipmunks: The Road Chip</v>
      </c>
      <c r="B3405">
        <v>42068</v>
      </c>
      <c r="C3405">
        <v>2015</v>
      </c>
      <c r="D3405" t="str">
        <v>2010s</v>
      </c>
      <c r="E3405" t="str">
        <v>Color</v>
      </c>
      <c r="F3405" t="str">
        <v>Adventure</v>
      </c>
      <c r="G3405" t="str">
        <v>English</v>
      </c>
      <c r="H3405" t="str">
        <v>USA</v>
      </c>
      <c r="I3405" t="str">
        <v>PG</v>
      </c>
      <c r="J3405" t="str">
        <v>Bella Thorne</v>
      </c>
      <c r="K3405" t="str">
        <v>Walt Becker</v>
      </c>
      <c r="L3405">
        <v>35000</v>
      </c>
      <c r="M3405">
        <v>38450</v>
      </c>
      <c r="N3405">
        <v>12</v>
      </c>
      <c r="O3405">
        <v>0</v>
      </c>
      <c r="P3405">
        <v>5</v>
      </c>
      <c r="R3405" t="str">
        <v>The Believer</v>
      </c>
      <c r="S3405">
        <v>36937</v>
      </c>
      <c r="T3405">
        <v>2001</v>
      </c>
      <c r="U3405" t="str">
        <v>2000s</v>
      </c>
      <c r="V3405" t="str">
        <v>Black and White</v>
      </c>
      <c r="W3405" t="str">
        <v>Drama</v>
      </c>
      <c r="X3405" t="str">
        <v>English</v>
      </c>
      <c r="Y3405" t="str">
        <v>USA</v>
      </c>
      <c r="Z3405" t="str">
        <v>R</v>
      </c>
      <c r="AA3405" t="str">
        <v>Ryan Gosling</v>
      </c>
      <c r="AB3405" t="str">
        <v>Henry Bean</v>
      </c>
      <c r="AC3405">
        <v>33000</v>
      </c>
      <c r="AD3405">
        <v>33441</v>
      </c>
      <c r="AE3405">
        <v>21</v>
      </c>
      <c r="AF3405">
        <v>0</v>
      </c>
      <c r="AG3405">
        <v>7.2</v>
      </c>
      <c r="AH3405">
        <v>84</v>
      </c>
      <c r="AI3405">
        <v>98</v>
      </c>
      <c r="AJ3405">
        <v>406035</v>
      </c>
    </row>
    <row r="3406" spans="1:36" x14ac:dyDescent="0.25">
      <c r="A3406" t="str">
        <v>Garfield</v>
      </c>
      <c r="B3406">
        <v>38147</v>
      </c>
      <c r="C3406">
        <v>2004</v>
      </c>
      <c r="D3406" t="str">
        <v>2000s</v>
      </c>
      <c r="E3406" t="str">
        <v>Color</v>
      </c>
      <c r="F3406" t="str">
        <v>Animation</v>
      </c>
      <c r="G3406" t="str">
        <v>English</v>
      </c>
      <c r="H3406" t="str">
        <v>USA</v>
      </c>
      <c r="I3406" t="str">
        <v>PG</v>
      </c>
      <c r="J3406" t="str">
        <v>Bill Murray</v>
      </c>
      <c r="K3406" t="str">
        <v>Peter Hewitt</v>
      </c>
      <c r="L3406">
        <v>13000</v>
      </c>
      <c r="M3406">
        <v>13430</v>
      </c>
      <c r="N3406">
        <v>12</v>
      </c>
      <c r="O3406">
        <v>795</v>
      </c>
      <c r="P3406">
        <v>5</v>
      </c>
      <c r="R3406" t="str">
        <v>The Claim</v>
      </c>
      <c r="S3406">
        <v>36726</v>
      </c>
      <c r="T3406">
        <v>2000</v>
      </c>
      <c r="U3406" t="str">
        <v>2000s</v>
      </c>
      <c r="V3406" t="str">
        <v>Color</v>
      </c>
      <c r="W3406" t="str">
        <v>Drama</v>
      </c>
      <c r="X3406" t="str">
        <v>English</v>
      </c>
      <c r="Y3406" t="str">
        <v>UK</v>
      </c>
      <c r="Z3406" t="str">
        <v>R</v>
      </c>
      <c r="AA3406" t="str">
        <v>Milla Jovovich</v>
      </c>
      <c r="AB3406" t="str">
        <v>Michael Winterbottom</v>
      </c>
      <c r="AC3406">
        <v>14000</v>
      </c>
      <c r="AD3406">
        <v>17104</v>
      </c>
      <c r="AE3406">
        <v>187</v>
      </c>
      <c r="AF3406">
        <v>141</v>
      </c>
      <c r="AG3406">
        <v>6.5</v>
      </c>
      <c r="AH3406">
        <v>71</v>
      </c>
      <c r="AI3406">
        <v>115</v>
      </c>
      <c r="AJ3406">
        <v>403932</v>
      </c>
    </row>
    <row r="3407" spans="1:36" x14ac:dyDescent="0.25">
      <c r="A3407" t="str">
        <v>The Happening</v>
      </c>
      <c r="B3407">
        <v>39668</v>
      </c>
      <c r="C3407">
        <v>2008</v>
      </c>
      <c r="D3407" t="str">
        <v>2000s</v>
      </c>
      <c r="E3407" t="str">
        <v>Color</v>
      </c>
      <c r="F3407" t="str">
        <v>Sci-Fi</v>
      </c>
      <c r="G3407" t="str">
        <v>English</v>
      </c>
      <c r="H3407" t="str">
        <v>USA</v>
      </c>
      <c r="I3407" t="str">
        <v>R</v>
      </c>
      <c r="J3407" t="str">
        <v>Zooey Deschanel</v>
      </c>
      <c r="K3407" t="str">
        <v>M. Night Shyamalan</v>
      </c>
      <c r="L3407">
        <v>11000</v>
      </c>
      <c r="M3407">
        <v>13654</v>
      </c>
      <c r="N3407">
        <v>0</v>
      </c>
      <c r="O3407">
        <v>6000</v>
      </c>
      <c r="P3407">
        <v>5</v>
      </c>
      <c r="R3407" t="str">
        <v>Jindabyne</v>
      </c>
      <c r="S3407">
        <v>38805</v>
      </c>
      <c r="T3407">
        <v>2006</v>
      </c>
      <c r="U3407" t="str">
        <v>2000s</v>
      </c>
      <c r="V3407" t="str">
        <v>Color</v>
      </c>
      <c r="W3407" t="str">
        <v>Crime</v>
      </c>
      <c r="X3407" t="str">
        <v>English</v>
      </c>
      <c r="Y3407" t="str">
        <v>Australia</v>
      </c>
      <c r="Z3407" t="str">
        <v>R</v>
      </c>
      <c r="AA3407" t="str">
        <v>John Howard</v>
      </c>
      <c r="AB3407" t="str">
        <v>Ray Lawrence</v>
      </c>
      <c r="AC3407">
        <v>172</v>
      </c>
      <c r="AD3407">
        <v>378</v>
      </c>
      <c r="AE3407">
        <v>10</v>
      </c>
      <c r="AF3407">
        <v>302</v>
      </c>
      <c r="AG3407">
        <v>6.4</v>
      </c>
      <c r="AH3407">
        <v>75</v>
      </c>
      <c r="AI3407">
        <v>118</v>
      </c>
      <c r="AJ3407">
        <v>399879</v>
      </c>
    </row>
    <row r="3408" spans="1:36" x14ac:dyDescent="0.25">
      <c r="A3408" t="str">
        <v>Superstar</v>
      </c>
      <c r="B3408">
        <v>36433</v>
      </c>
      <c r="C3408">
        <v>1999</v>
      </c>
      <c r="D3408" t="str">
        <v>1990s</v>
      </c>
      <c r="E3408" t="str">
        <v>Color</v>
      </c>
      <c r="F3408" t="str">
        <v>Comedy</v>
      </c>
      <c r="G3408" t="str">
        <v>English</v>
      </c>
      <c r="H3408" t="str">
        <v>USA</v>
      </c>
      <c r="I3408" t="str">
        <v>PG-13</v>
      </c>
      <c r="J3408" t="str">
        <v>Will Ferrell</v>
      </c>
      <c r="K3408" t="str">
        <v>Bruce McCulloch</v>
      </c>
      <c r="L3408">
        <v>8000</v>
      </c>
      <c r="M3408">
        <v>10792</v>
      </c>
      <c r="N3408">
        <v>54</v>
      </c>
      <c r="O3408">
        <v>2000</v>
      </c>
      <c r="P3408">
        <v>5</v>
      </c>
      <c r="R3408" t="str">
        <v>The Loss of Sexual Innocence</v>
      </c>
      <c r="S3408">
        <v>36220</v>
      </c>
      <c r="T3408">
        <v>1999</v>
      </c>
      <c r="U3408" t="str">
        <v>1990s</v>
      </c>
      <c r="V3408" t="str">
        <v>Color</v>
      </c>
      <c r="W3408" t="str">
        <v>Drama</v>
      </c>
      <c r="X3408" t="str">
        <v>English</v>
      </c>
      <c r="Y3408" t="str">
        <v>USA</v>
      </c>
      <c r="Z3408" t="str">
        <v>R</v>
      </c>
      <c r="AA3408" t="str">
        <v>Kelly Macdonald</v>
      </c>
      <c r="AB3408" t="str">
        <v>Mike Figgis</v>
      </c>
      <c r="AC3408">
        <v>2000</v>
      </c>
      <c r="AD3408">
        <v>4343</v>
      </c>
      <c r="AE3408">
        <v>81</v>
      </c>
      <c r="AF3408">
        <v>111</v>
      </c>
      <c r="AG3408">
        <v>5.4</v>
      </c>
      <c r="AH3408">
        <v>31</v>
      </c>
      <c r="AI3408">
        <v>106</v>
      </c>
      <c r="AJ3408">
        <v>399793</v>
      </c>
    </row>
    <row r="3409" spans="1:36" x14ac:dyDescent="0.25">
      <c r="A3409" t="str">
        <v>The Grudge 2</v>
      </c>
      <c r="B3409">
        <v>38725</v>
      </c>
      <c r="C3409">
        <v>2006</v>
      </c>
      <c r="D3409" t="str">
        <v>2000s</v>
      </c>
      <c r="E3409" t="str">
        <v>Color</v>
      </c>
      <c r="F3409" t="str">
        <v>Horror</v>
      </c>
      <c r="G3409" t="str">
        <v>English</v>
      </c>
      <c r="H3409" t="str">
        <v>USA</v>
      </c>
      <c r="I3409" t="str">
        <v>PG-13</v>
      </c>
      <c r="J3409" t="str">
        <v>Sarah Michelle Gellar</v>
      </c>
      <c r="K3409" t="str">
        <v>Takashi Shimizu</v>
      </c>
      <c r="L3409">
        <v>4000</v>
      </c>
      <c r="M3409">
        <v>5746</v>
      </c>
      <c r="N3409">
        <v>70</v>
      </c>
      <c r="O3409">
        <v>930</v>
      </c>
      <c r="P3409">
        <v>5</v>
      </c>
      <c r="R3409" t="str">
        <v>The 5th Quarter</v>
      </c>
      <c r="S3409">
        <v>40485</v>
      </c>
      <c r="T3409">
        <v>2010</v>
      </c>
      <c r="U3409" t="str">
        <v>2010s</v>
      </c>
      <c r="V3409" t="str">
        <v>Color</v>
      </c>
      <c r="W3409" t="str">
        <v>Biography</v>
      </c>
      <c r="X3409" t="str">
        <v>English</v>
      </c>
      <c r="Y3409" t="str">
        <v>USA</v>
      </c>
      <c r="Z3409" t="str">
        <v>PG</v>
      </c>
      <c r="AA3409" t="str">
        <v>Aidan Quinn</v>
      </c>
      <c r="AB3409" t="str">
        <v>Rick Bieber</v>
      </c>
      <c r="AC3409">
        <v>767</v>
      </c>
      <c r="AD3409">
        <v>2370</v>
      </c>
      <c r="AE3409">
        <v>11</v>
      </c>
      <c r="AF3409">
        <v>0</v>
      </c>
      <c r="AG3409">
        <v>5.7</v>
      </c>
      <c r="AH3409">
        <v>16</v>
      </c>
      <c r="AI3409">
        <v>90</v>
      </c>
      <c r="AJ3409">
        <v>399611</v>
      </c>
    </row>
    <row r="3410" spans="1:36" x14ac:dyDescent="0.25">
      <c r="A3410" t="str">
        <v>The Ten</v>
      </c>
      <c r="B3410">
        <v>39228</v>
      </c>
      <c r="C3410">
        <v>2007</v>
      </c>
      <c r="D3410" t="str">
        <v>2000s</v>
      </c>
      <c r="E3410" t="str">
        <v>Color</v>
      </c>
      <c r="F3410" t="str">
        <v>Comedy</v>
      </c>
      <c r="G3410" t="str">
        <v>English</v>
      </c>
      <c r="H3410" t="str">
        <v>USA</v>
      </c>
      <c r="I3410" t="str">
        <v>R</v>
      </c>
      <c r="J3410" t="str">
        <v>Jon Hamm</v>
      </c>
      <c r="K3410" t="str">
        <v>David Wain</v>
      </c>
      <c r="L3410">
        <v>4000</v>
      </c>
      <c r="M3410">
        <v>4883</v>
      </c>
      <c r="N3410">
        <v>136</v>
      </c>
      <c r="O3410">
        <v>915</v>
      </c>
      <c r="P3410">
        <v>5</v>
      </c>
      <c r="R3410" t="str">
        <v>Brooklyn Rules</v>
      </c>
      <c r="S3410">
        <v>39174</v>
      </c>
      <c r="T3410">
        <v>2007</v>
      </c>
      <c r="U3410" t="str">
        <v>2000s</v>
      </c>
      <c r="V3410" t="str">
        <v>Color</v>
      </c>
      <c r="W3410" t="str">
        <v>Crime</v>
      </c>
      <c r="X3410" t="str">
        <v>English</v>
      </c>
      <c r="Y3410" t="str">
        <v>USA</v>
      </c>
      <c r="Z3410" t="str">
        <v>R</v>
      </c>
      <c r="AA3410" t="str">
        <v>Jerry Ferrara</v>
      </c>
      <c r="AB3410" t="str">
        <v>Michael Corrente</v>
      </c>
      <c r="AC3410">
        <v>480</v>
      </c>
      <c r="AD3410">
        <v>1234</v>
      </c>
      <c r="AE3410">
        <v>30</v>
      </c>
      <c r="AF3410">
        <v>226</v>
      </c>
      <c r="AG3410">
        <v>6.4</v>
      </c>
      <c r="AH3410">
        <v>41</v>
      </c>
      <c r="AI3410">
        <v>99</v>
      </c>
      <c r="AJ3410">
        <v>398420</v>
      </c>
    </row>
    <row r="3411" spans="1:36" x14ac:dyDescent="0.25">
      <c r="A3411" t="str">
        <v>Baggage Claim</v>
      </c>
      <c r="B3411">
        <v>41616</v>
      </c>
      <c r="C3411">
        <v>2013</v>
      </c>
      <c r="D3411" t="str">
        <v>2010s</v>
      </c>
      <c r="E3411" t="str">
        <v>Color</v>
      </c>
      <c r="F3411" t="str">
        <v>Comedy</v>
      </c>
      <c r="G3411" t="str">
        <v>English</v>
      </c>
      <c r="H3411" t="str">
        <v>USA</v>
      </c>
      <c r="I3411" t="str">
        <v>PG-13</v>
      </c>
      <c r="J3411" t="str">
        <v>Djimon Hounsou</v>
      </c>
      <c r="K3411" t="str">
        <v>David E. Talbert</v>
      </c>
      <c r="L3411">
        <v>3000</v>
      </c>
      <c r="M3411">
        <v>8097</v>
      </c>
      <c r="N3411">
        <v>68</v>
      </c>
      <c r="O3411">
        <v>0</v>
      </c>
      <c r="P3411">
        <v>5</v>
      </c>
      <c r="R3411" t="str">
        <v>Yes</v>
      </c>
      <c r="S3411">
        <v>38065</v>
      </c>
      <c r="T3411">
        <v>2004</v>
      </c>
      <c r="U3411" t="str">
        <v>2000s</v>
      </c>
      <c r="V3411" t="str">
        <v>Color</v>
      </c>
      <c r="W3411" t="str">
        <v>Drama</v>
      </c>
      <c r="X3411" t="str">
        <v>English</v>
      </c>
      <c r="Y3411" t="str">
        <v>UK</v>
      </c>
      <c r="Z3411" t="str">
        <v>R</v>
      </c>
      <c r="AA3411" t="str">
        <v>Shirley Henderson</v>
      </c>
      <c r="AB3411" t="str">
        <v>Sally Potter</v>
      </c>
      <c r="AC3411">
        <v>887</v>
      </c>
      <c r="AD3411">
        <v>2721</v>
      </c>
      <c r="AE3411">
        <v>87</v>
      </c>
      <c r="AF3411">
        <v>305</v>
      </c>
      <c r="AG3411">
        <v>6.9</v>
      </c>
      <c r="AH3411">
        <v>76</v>
      </c>
      <c r="AI3411">
        <v>100</v>
      </c>
      <c r="AJ3411">
        <v>396035</v>
      </c>
    </row>
    <row r="3412" spans="1:36" x14ac:dyDescent="0.25">
      <c r="A3412" t="str">
        <v>Doug's 1st Movie</v>
      </c>
      <c r="B3412">
        <v>36162</v>
      </c>
      <c r="C3412">
        <v>1999</v>
      </c>
      <c r="D3412" t="str">
        <v>1990s</v>
      </c>
      <c r="E3412" t="str">
        <v>Color</v>
      </c>
      <c r="F3412" t="str">
        <v>Animation</v>
      </c>
      <c r="G3412" t="str">
        <v>English</v>
      </c>
      <c r="H3412" t="str">
        <v>USA</v>
      </c>
      <c r="I3412" t="str">
        <v>G</v>
      </c>
      <c r="J3412" t="str">
        <v>Frank Welker</v>
      </c>
      <c r="K3412" t="str">
        <v>Maurice Joyce</v>
      </c>
      <c r="L3412">
        <v>2000</v>
      </c>
      <c r="M3412">
        <v>2908</v>
      </c>
      <c r="N3412">
        <v>0</v>
      </c>
      <c r="O3412">
        <v>122</v>
      </c>
      <c r="P3412">
        <v>5</v>
      </c>
      <c r="R3412" t="str">
        <v>My Life Without Me</v>
      </c>
      <c r="S3412">
        <v>37808</v>
      </c>
      <c r="T3412">
        <v>2003</v>
      </c>
      <c r="U3412" t="str">
        <v>2000s</v>
      </c>
      <c r="V3412" t="str">
        <v>Color</v>
      </c>
      <c r="W3412" t="str">
        <v>Drama</v>
      </c>
      <c r="X3412" t="str">
        <v>English</v>
      </c>
      <c r="Y3412" t="str">
        <v>Spain</v>
      </c>
      <c r="Z3412" t="str">
        <v>R</v>
      </c>
      <c r="AA3412" t="str">
        <v>Sarah Polley</v>
      </c>
      <c r="AB3412" t="str">
        <v>Isabel Coixet</v>
      </c>
      <c r="AC3412">
        <v>900</v>
      </c>
      <c r="AD3412">
        <v>2972</v>
      </c>
      <c r="AE3412">
        <v>148</v>
      </c>
      <c r="AF3412">
        <v>0</v>
      </c>
      <c r="AG3412">
        <v>7.6</v>
      </c>
      <c r="AH3412">
        <v>72</v>
      </c>
      <c r="AI3412">
        <v>106</v>
      </c>
      <c r="AJ3412">
        <v>395592</v>
      </c>
    </row>
    <row r="3413" spans="1:36" x14ac:dyDescent="0.25">
      <c r="A3413" t="str">
        <v>Madea's Family Reunion</v>
      </c>
      <c r="B3413">
        <v>38755</v>
      </c>
      <c r="C3413">
        <v>2006</v>
      </c>
      <c r="D3413" t="str">
        <v>2000s</v>
      </c>
      <c r="E3413" t="str">
        <v>Color</v>
      </c>
      <c r="F3413" t="str">
        <v>Comedy</v>
      </c>
      <c r="G3413" t="str">
        <v>English</v>
      </c>
      <c r="H3413" t="str">
        <v>USA</v>
      </c>
      <c r="I3413" t="str">
        <v>PG-13</v>
      </c>
      <c r="J3413" t="str">
        <v>Boris Kodjoe</v>
      </c>
      <c r="K3413" t="str">
        <v>Tyler Perry</v>
      </c>
      <c r="L3413">
        <v>1000</v>
      </c>
      <c r="M3413">
        <v>5264</v>
      </c>
      <c r="N3413">
        <v>0</v>
      </c>
      <c r="O3413">
        <v>676</v>
      </c>
      <c r="P3413">
        <v>5</v>
      </c>
      <c r="R3413" t="str">
        <v>Tiny Furniture</v>
      </c>
      <c r="S3413">
        <v>40519</v>
      </c>
      <c r="T3413">
        <v>2010</v>
      </c>
      <c r="U3413" t="str">
        <v>2010s</v>
      </c>
      <c r="V3413" t="str">
        <v>Color</v>
      </c>
      <c r="W3413" t="str">
        <v>Comedy</v>
      </c>
      <c r="X3413" t="str">
        <v>English</v>
      </c>
      <c r="Y3413" t="str">
        <v>USA</v>
      </c>
      <c r="Z3413" t="str">
        <v>Not Rated</v>
      </c>
      <c r="AA3413" t="str">
        <v>Lena Dunham</v>
      </c>
      <c r="AB3413" t="str">
        <v>Lena Dunham</v>
      </c>
      <c r="AC3413">
        <v>969</v>
      </c>
      <c r="AD3413">
        <v>2530</v>
      </c>
      <c r="AE3413">
        <v>969</v>
      </c>
      <c r="AF3413">
        <v>0</v>
      </c>
      <c r="AG3413">
        <v>6.3</v>
      </c>
      <c r="AH3413">
        <v>113</v>
      </c>
      <c r="AI3413">
        <v>98</v>
      </c>
      <c r="AJ3413">
        <v>389804</v>
      </c>
    </row>
    <row r="3414" spans="1:36" x14ac:dyDescent="0.25">
      <c r="A3414" t="str">
        <v>Miss Congeniality 2: Armed and Fabulous</v>
      </c>
      <c r="B3414">
        <v>38445</v>
      </c>
      <c r="C3414">
        <v>2005</v>
      </c>
      <c r="D3414" t="str">
        <v>2000s</v>
      </c>
      <c r="E3414" t="str">
        <v>Color</v>
      </c>
      <c r="F3414" t="str">
        <v>Action</v>
      </c>
      <c r="G3414" t="str">
        <v>English</v>
      </c>
      <c r="H3414" t="str">
        <v>USA</v>
      </c>
      <c r="I3414" t="str">
        <v>PG-13</v>
      </c>
      <c r="J3414" t="str">
        <v>Eileen Brennan</v>
      </c>
      <c r="K3414" t="str">
        <v>John Pasquin</v>
      </c>
      <c r="L3414">
        <v>1000</v>
      </c>
      <c r="M3414">
        <v>4305</v>
      </c>
      <c r="N3414">
        <v>11</v>
      </c>
      <c r="O3414">
        <v>621</v>
      </c>
      <c r="P3414">
        <v>5</v>
      </c>
      <c r="R3414" t="str">
        <v>Hesher</v>
      </c>
      <c r="S3414">
        <v>40248</v>
      </c>
      <c r="T3414">
        <v>2010</v>
      </c>
      <c r="U3414" t="str">
        <v>2010s</v>
      </c>
      <c r="V3414" t="str">
        <v>Color</v>
      </c>
      <c r="W3414" t="str">
        <v>Drama</v>
      </c>
      <c r="X3414" t="str">
        <v>English</v>
      </c>
      <c r="Y3414" t="str">
        <v>USA</v>
      </c>
      <c r="Z3414" t="str">
        <v>R</v>
      </c>
      <c r="AA3414" t="str">
        <v>Joseph Gordon-Levitt</v>
      </c>
      <c r="AB3414" t="str">
        <v>Spencer Susser</v>
      </c>
      <c r="AC3414">
        <v>23000</v>
      </c>
      <c r="AD3414">
        <v>44969</v>
      </c>
      <c r="AE3414">
        <v>58</v>
      </c>
      <c r="AF3414">
        <v>19000</v>
      </c>
      <c r="AG3414">
        <v>7.1</v>
      </c>
      <c r="AH3414">
        <v>134</v>
      </c>
      <c r="AI3414">
        <v>106</v>
      </c>
      <c r="AJ3414">
        <v>382946</v>
      </c>
    </row>
    <row r="3415" spans="1:36" x14ac:dyDescent="0.25">
      <c r="A3415" t="str">
        <v>When a Stranger Calls</v>
      </c>
      <c r="B3415">
        <v>38786</v>
      </c>
      <c r="C3415">
        <v>2006</v>
      </c>
      <c r="D3415" t="str">
        <v>2000s</v>
      </c>
      <c r="E3415" t="str">
        <v>Color</v>
      </c>
      <c r="F3415" t="str">
        <v>Horror</v>
      </c>
      <c r="G3415" t="str">
        <v>English</v>
      </c>
      <c r="H3415" t="str">
        <v>USA</v>
      </c>
      <c r="I3415" t="str">
        <v>PG-13</v>
      </c>
      <c r="J3415" t="str">
        <v>Madeline Carroll</v>
      </c>
      <c r="K3415" t="str">
        <v>Simon West</v>
      </c>
      <c r="L3415">
        <v>1000</v>
      </c>
      <c r="M3415">
        <v>2452</v>
      </c>
      <c r="N3415">
        <v>165</v>
      </c>
      <c r="O3415">
        <v>0</v>
      </c>
      <c r="P3415">
        <v>5</v>
      </c>
      <c r="R3415" t="str">
        <v>Short Cut to Nirvana: Kumbh Mela</v>
      </c>
      <c r="S3415">
        <v>37987</v>
      </c>
      <c r="T3415">
        <v>2004</v>
      </c>
      <c r="U3415" t="str">
        <v>2000s</v>
      </c>
      <c r="V3415" t="str">
        <v>Color</v>
      </c>
      <c r="W3415" t="str">
        <v>Documentary</v>
      </c>
      <c r="X3415" t="str">
        <v>English</v>
      </c>
      <c r="Y3415" t="str">
        <v>USA</v>
      </c>
      <c r="Z3415" t="str">
        <v>Unrated</v>
      </c>
      <c r="AA3415" t="str">
        <v>The Dalai Lama</v>
      </c>
      <c r="AB3415" t="str">
        <v>Maurizio Benazzo</v>
      </c>
      <c r="AC3415">
        <v>66</v>
      </c>
      <c r="AD3415">
        <v>66</v>
      </c>
      <c r="AE3415">
        <v>0</v>
      </c>
      <c r="AF3415">
        <v>30</v>
      </c>
      <c r="AG3415">
        <v>7.2</v>
      </c>
      <c r="AH3415">
        <v>15</v>
      </c>
      <c r="AI3415">
        <v>85</v>
      </c>
      <c r="AJ3415">
        <v>381225</v>
      </c>
    </row>
    <row r="3416" spans="1:36" x14ac:dyDescent="0.25">
      <c r="A3416" t="str">
        <v>Agent Cody Banks</v>
      </c>
      <c r="B3416">
        <v>37869</v>
      </c>
      <c r="C3416">
        <v>2003</v>
      </c>
      <c r="D3416" t="str">
        <v>2000s</v>
      </c>
      <c r="E3416" t="str">
        <v>Color</v>
      </c>
      <c r="F3416" t="str">
        <v>Action</v>
      </c>
      <c r="G3416" t="str">
        <v>English</v>
      </c>
      <c r="H3416" t="str">
        <v>USA</v>
      </c>
      <c r="I3416" t="str">
        <v>PG</v>
      </c>
      <c r="J3416" t="str">
        <v>Daniel Roebuck</v>
      </c>
      <c r="K3416" t="str">
        <v>Harald Zwart</v>
      </c>
      <c r="L3416">
        <v>1000</v>
      </c>
      <c r="M3416">
        <v>3037</v>
      </c>
      <c r="N3416">
        <v>91</v>
      </c>
      <c r="O3416">
        <v>542</v>
      </c>
      <c r="P3416">
        <v>5</v>
      </c>
      <c r="R3416" t="str">
        <v>The Quiet</v>
      </c>
      <c r="S3416">
        <v>38476</v>
      </c>
      <c r="T3416">
        <v>2005</v>
      </c>
      <c r="U3416" t="str">
        <v>2000s</v>
      </c>
      <c r="V3416" t="str">
        <v>Color</v>
      </c>
      <c r="W3416" t="str">
        <v>Drama</v>
      </c>
      <c r="X3416" t="str">
        <v>English</v>
      </c>
      <c r="Y3416" t="str">
        <v>USA</v>
      </c>
      <c r="Z3416" t="str">
        <v>R</v>
      </c>
      <c r="AA3416" t="str">
        <v>Katy Mixon</v>
      </c>
      <c r="AB3416" t="str">
        <v>Jamie Babbit</v>
      </c>
      <c r="AC3416">
        <v>982</v>
      </c>
      <c r="AD3416">
        <v>3299</v>
      </c>
      <c r="AE3416">
        <v>91</v>
      </c>
      <c r="AF3416">
        <v>698</v>
      </c>
      <c r="AG3416">
        <v>6.4</v>
      </c>
      <c r="AH3416">
        <v>65</v>
      </c>
      <c r="AI3416">
        <v>91</v>
      </c>
      <c r="AJ3416">
        <v>381186</v>
      </c>
    </row>
    <row r="3417" spans="1:36" x14ac:dyDescent="0.25">
      <c r="A3417" t="str">
        <v>Get Rich or Die Tryin'</v>
      </c>
      <c r="B3417">
        <v>38609</v>
      </c>
      <c r="C3417">
        <v>2005</v>
      </c>
      <c r="D3417" t="str">
        <v>2000s</v>
      </c>
      <c r="E3417" t="str">
        <v>Color</v>
      </c>
      <c r="F3417" t="str">
        <v>Biography</v>
      </c>
      <c r="G3417" t="str">
        <v>English</v>
      </c>
      <c r="H3417" t="str">
        <v>USA</v>
      </c>
      <c r="I3417" t="str">
        <v>R</v>
      </c>
      <c r="J3417" t="str">
        <v>50 Cent</v>
      </c>
      <c r="K3417" t="str">
        <v>Jim Sheridan</v>
      </c>
      <c r="L3417">
        <v>1000</v>
      </c>
      <c r="M3417">
        <v>3969</v>
      </c>
      <c r="N3417">
        <v>260</v>
      </c>
      <c r="O3417">
        <v>0</v>
      </c>
      <c r="P3417">
        <v>5</v>
      </c>
      <c r="R3417" t="str">
        <v>The Last Sin Eater</v>
      </c>
      <c r="S3417">
        <v>39370</v>
      </c>
      <c r="T3417">
        <v>2007</v>
      </c>
      <c r="U3417" t="str">
        <v>2000s</v>
      </c>
      <c r="V3417" t="str">
        <v>Color</v>
      </c>
      <c r="W3417" t="str">
        <v>Drama</v>
      </c>
      <c r="X3417" t="str">
        <v>English</v>
      </c>
      <c r="Y3417" t="str">
        <v>USA</v>
      </c>
      <c r="Z3417" t="str">
        <v>PG-13</v>
      </c>
      <c r="AA3417" t="str">
        <v>Henry Thomas</v>
      </c>
      <c r="AB3417" t="str">
        <v>Michael Landon Jr.</v>
      </c>
      <c r="AC3417">
        <v>861</v>
      </c>
      <c r="AD3417">
        <v>2161</v>
      </c>
      <c r="AE3417">
        <v>84</v>
      </c>
      <c r="AF3417">
        <v>285</v>
      </c>
      <c r="AG3417">
        <v>5.9</v>
      </c>
      <c r="AH3417">
        <v>18</v>
      </c>
      <c r="AI3417">
        <v>117</v>
      </c>
      <c r="AJ3417">
        <v>379643</v>
      </c>
    </row>
    <row r="3418" spans="1:36" x14ac:dyDescent="0.25">
      <c r="A3418" t="str">
        <v>Cursed</v>
      </c>
      <c r="B3418">
        <v>38456</v>
      </c>
      <c r="C3418">
        <v>2005</v>
      </c>
      <c r="D3418" t="str">
        <v>2000s</v>
      </c>
      <c r="E3418" t="str">
        <v>Color</v>
      </c>
      <c r="F3418" t="str">
        <v>Comedy</v>
      </c>
      <c r="G3418" t="str">
        <v>English</v>
      </c>
      <c r="H3418" t="str">
        <v>USA</v>
      </c>
      <c r="I3418" t="str">
        <v>PG-13</v>
      </c>
      <c r="J3418" t="str">
        <v>Shannon Elizabeth</v>
      </c>
      <c r="K3418" t="str">
        <v>Wes Craven</v>
      </c>
      <c r="L3418">
        <v>1000</v>
      </c>
      <c r="M3418">
        <v>2535</v>
      </c>
      <c r="N3418">
        <v>0</v>
      </c>
      <c r="O3418">
        <v>0</v>
      </c>
      <c r="P3418">
        <v>5</v>
      </c>
      <c r="R3418" t="str">
        <v>Conversations with Other Women</v>
      </c>
      <c r="S3418">
        <v>38510</v>
      </c>
      <c r="T3418">
        <v>2005</v>
      </c>
      <c r="U3418" t="str">
        <v>2000s</v>
      </c>
      <c r="V3418" t="str">
        <v>Color</v>
      </c>
      <c r="W3418" t="str">
        <v>Comedy</v>
      </c>
      <c r="X3418" t="str">
        <v>English</v>
      </c>
      <c r="Y3418" t="str">
        <v>UK</v>
      </c>
      <c r="Z3418" t="str">
        <v>R</v>
      </c>
      <c r="AA3418" t="str">
        <v>Olivia Wilde</v>
      </c>
      <c r="AB3418" t="str">
        <v>Hans Canosa</v>
      </c>
      <c r="AC3418">
        <v>10000</v>
      </c>
      <c r="AD3418">
        <v>12496</v>
      </c>
      <c r="AE3418">
        <v>3</v>
      </c>
      <c r="AF3418">
        <v>0</v>
      </c>
      <c r="AG3418">
        <v>7.1</v>
      </c>
      <c r="AH3418">
        <v>365</v>
      </c>
      <c r="AI3418">
        <v>84</v>
      </c>
      <c r="AJ3418">
        <v>379122</v>
      </c>
    </row>
    <row r="3419" spans="1:36" x14ac:dyDescent="0.25">
      <c r="A3419" t="str">
        <v>Chernobyl Diaries</v>
      </c>
      <c r="B3419">
        <v>40998</v>
      </c>
      <c r="C3419">
        <v>2012</v>
      </c>
      <c r="D3419" t="str">
        <v>2010s</v>
      </c>
      <c r="E3419" t="str">
        <v>Color</v>
      </c>
      <c r="F3419" t="str">
        <v>Horror</v>
      </c>
      <c r="G3419" t="str">
        <v>English</v>
      </c>
      <c r="H3419" t="str">
        <v>USA</v>
      </c>
      <c r="I3419" t="str">
        <v>R</v>
      </c>
      <c r="J3419" t="str">
        <v>Jesse McCartney</v>
      </c>
      <c r="K3419" t="str">
        <v>Bradley Parker</v>
      </c>
      <c r="L3419">
        <v>1000</v>
      </c>
      <c r="M3419">
        <v>2665</v>
      </c>
      <c r="N3419">
        <v>18</v>
      </c>
      <c r="O3419">
        <v>24000</v>
      </c>
      <c r="P3419">
        <v>5</v>
      </c>
      <c r="R3419" t="str">
        <v>The Second Mother</v>
      </c>
      <c r="S3419">
        <v>42038</v>
      </c>
      <c r="T3419">
        <v>2015</v>
      </c>
      <c r="U3419" t="str">
        <v>2010s</v>
      </c>
      <c r="V3419" t="str">
        <v>Color</v>
      </c>
      <c r="W3419" t="str">
        <v>Comedy</v>
      </c>
      <c r="X3419" t="str">
        <v>Portuguese</v>
      </c>
      <c r="Y3419" t="str">
        <v>Brazil</v>
      </c>
      <c r="Z3419" t="str">
        <v>R</v>
      </c>
      <c r="AA3419" t="str">
        <v>Alex Huszar</v>
      </c>
      <c r="AB3419" t="str">
        <v>Anna Muylaert</v>
      </c>
      <c r="AC3419">
        <v>61</v>
      </c>
      <c r="AD3419">
        <v>76</v>
      </c>
      <c r="AE3419">
        <v>9</v>
      </c>
      <c r="AF3419">
        <v>0</v>
      </c>
      <c r="AG3419">
        <v>7.9</v>
      </c>
      <c r="AH3419">
        <v>111</v>
      </c>
      <c r="AI3419">
        <v>112</v>
      </c>
      <c r="AJ3419">
        <v>375723</v>
      </c>
    </row>
    <row r="3420" spans="1:36" x14ac:dyDescent="0.25">
      <c r="A3420" t="str">
        <v>Battle of the Year</v>
      </c>
      <c r="B3420">
        <v>41298</v>
      </c>
      <c r="C3420">
        <v>2013</v>
      </c>
      <c r="D3420" t="str">
        <v>2010s</v>
      </c>
      <c r="E3420" t="str">
        <v>Color</v>
      </c>
      <c r="F3420" t="str">
        <v>Drama</v>
      </c>
      <c r="G3420" t="str">
        <v>English</v>
      </c>
      <c r="H3420" t="str">
        <v>USA</v>
      </c>
      <c r="I3420" t="str">
        <v>PG-13</v>
      </c>
      <c r="J3420" t="str">
        <v>Chris Brown</v>
      </c>
      <c r="K3420" t="str">
        <v>Benson Lee</v>
      </c>
      <c r="L3420">
        <v>997</v>
      </c>
      <c r="M3420">
        <v>3177</v>
      </c>
      <c r="N3420">
        <v>9</v>
      </c>
      <c r="O3420">
        <v>0</v>
      </c>
      <c r="P3420">
        <v>5</v>
      </c>
      <c r="R3420" t="str">
        <v>The Game of Their Lives</v>
      </c>
      <c r="S3420">
        <v>38462</v>
      </c>
      <c r="T3420">
        <v>2005</v>
      </c>
      <c r="U3420" t="str">
        <v>2000s</v>
      </c>
      <c r="V3420" t="str">
        <v>Color</v>
      </c>
      <c r="W3420" t="str">
        <v>Drama</v>
      </c>
      <c r="X3420" t="str">
        <v>English</v>
      </c>
      <c r="Y3420" t="str">
        <v>USA</v>
      </c>
      <c r="Z3420" t="str">
        <v>PG</v>
      </c>
      <c r="AA3420" t="str">
        <v>Gerard Butler</v>
      </c>
      <c r="AB3420" t="str">
        <v>David Anspaugh</v>
      </c>
      <c r="AC3420">
        <v>18000</v>
      </c>
      <c r="AD3420">
        <v>20354</v>
      </c>
      <c r="AE3420">
        <v>25</v>
      </c>
      <c r="AF3420">
        <v>445</v>
      </c>
      <c r="AG3420">
        <v>6.2</v>
      </c>
      <c r="AH3420">
        <v>21</v>
      </c>
      <c r="AI3420">
        <v>101</v>
      </c>
      <c r="AJ3420">
        <v>375474</v>
      </c>
    </row>
    <row r="3421" spans="1:36" x14ac:dyDescent="0.25">
      <c r="A3421" t="str">
        <v>Silent Hill: Revelation 3D</v>
      </c>
      <c r="B3421">
        <v>41247</v>
      </c>
      <c r="C3421">
        <v>2012</v>
      </c>
      <c r="D3421" t="str">
        <v>2010s</v>
      </c>
      <c r="E3421" t="str">
        <v>Color</v>
      </c>
      <c r="F3421" t="str">
        <v>Adventure</v>
      </c>
      <c r="G3421" t="str">
        <v>English</v>
      </c>
      <c r="H3421" t="str">
        <v>France</v>
      </c>
      <c r="I3421" t="str">
        <v>R</v>
      </c>
      <c r="J3421" t="str">
        <v>Radha Mitchell</v>
      </c>
      <c r="K3421" t="str">
        <v>Michael J. Bassett</v>
      </c>
      <c r="L3421">
        <v>991</v>
      </c>
      <c r="M3421">
        <v>2173</v>
      </c>
      <c r="N3421">
        <v>83</v>
      </c>
      <c r="O3421">
        <v>25000</v>
      </c>
      <c r="P3421">
        <v>5</v>
      </c>
      <c r="R3421" t="str">
        <v>Session 9</v>
      </c>
      <c r="S3421">
        <v>37250</v>
      </c>
      <c r="T3421">
        <v>2001</v>
      </c>
      <c r="U3421" t="str">
        <v>2000s</v>
      </c>
      <c r="V3421" t="str">
        <v>Color</v>
      </c>
      <c r="W3421" t="str">
        <v>Horror</v>
      </c>
      <c r="X3421" t="str">
        <v>English</v>
      </c>
      <c r="Y3421" t="str">
        <v>USA</v>
      </c>
      <c r="Z3421" t="str">
        <v>R</v>
      </c>
      <c r="AA3421" t="str">
        <v>Paul Guilfoyle</v>
      </c>
      <c r="AB3421" t="str">
        <v>Brad Anderson</v>
      </c>
      <c r="AC3421">
        <v>210</v>
      </c>
      <c r="AD3421">
        <v>469</v>
      </c>
      <c r="AE3421">
        <v>122</v>
      </c>
      <c r="AF3421">
        <v>0</v>
      </c>
      <c r="AG3421">
        <v>6.5</v>
      </c>
      <c r="AH3421">
        <v>127</v>
      </c>
      <c r="AI3421">
        <v>100</v>
      </c>
      <c r="AJ3421">
        <v>373967</v>
      </c>
    </row>
    <row r="3422" spans="1:36" x14ac:dyDescent="0.25">
      <c r="A3422" t="str">
        <v>Lucky Numbers</v>
      </c>
      <c r="B3422">
        <v>36700</v>
      </c>
      <c r="C3422">
        <v>2000</v>
      </c>
      <c r="D3422" t="str">
        <v>2000s</v>
      </c>
      <c r="E3422" t="str">
        <v>Color</v>
      </c>
      <c r="F3422" t="str">
        <v>Comedy</v>
      </c>
      <c r="G3422" t="str">
        <v>English</v>
      </c>
      <c r="H3422" t="str">
        <v>France</v>
      </c>
      <c r="I3422" t="str">
        <v>R</v>
      </c>
      <c r="J3422" t="str">
        <v>Michael Rapaport</v>
      </c>
      <c r="K3422" t="str">
        <v>Nora Ephron</v>
      </c>
      <c r="L3422">
        <v>975</v>
      </c>
      <c r="M3422">
        <v>3580</v>
      </c>
      <c r="N3422">
        <v>0</v>
      </c>
      <c r="O3422">
        <v>177</v>
      </c>
      <c r="P3422">
        <v>5</v>
      </c>
      <c r="R3422" t="str">
        <v>Joe</v>
      </c>
      <c r="S3422">
        <v>41400</v>
      </c>
      <c r="T3422">
        <v>2013</v>
      </c>
      <c r="U3422" t="str">
        <v>2010s</v>
      </c>
      <c r="V3422" t="str">
        <v>Color</v>
      </c>
      <c r="W3422" t="str">
        <v>Drama</v>
      </c>
      <c r="X3422" t="str">
        <v>English</v>
      </c>
      <c r="Y3422" t="str">
        <v>USA</v>
      </c>
      <c r="Z3422" t="str">
        <v>R</v>
      </c>
      <c r="AA3422" t="str">
        <v>Nicolas Cage</v>
      </c>
      <c r="AB3422" t="str">
        <v>David Gordon Green</v>
      </c>
      <c r="AC3422">
        <v>12000</v>
      </c>
      <c r="AD3422">
        <v>13607</v>
      </c>
      <c r="AE3422">
        <v>234</v>
      </c>
      <c r="AF3422">
        <v>11000</v>
      </c>
      <c r="AG3422">
        <v>6.9</v>
      </c>
      <c r="AH3422">
        <v>232</v>
      </c>
      <c r="AI3422">
        <v>117</v>
      </c>
      <c r="AJ3422">
        <v>371897</v>
      </c>
    </row>
    <row r="3423" spans="1:36" x14ac:dyDescent="0.25">
      <c r="A3423" t="str">
        <v>Swimfan</v>
      </c>
      <c r="B3423">
        <v>37606</v>
      </c>
      <c r="C3423">
        <v>2002</v>
      </c>
      <c r="D3423" t="str">
        <v>2000s</v>
      </c>
      <c r="E3423" t="str">
        <v>Color</v>
      </c>
      <c r="F3423" t="str">
        <v>Drama</v>
      </c>
      <c r="G3423" t="str">
        <v>English</v>
      </c>
      <c r="H3423" t="str">
        <v>USA</v>
      </c>
      <c r="I3423" t="str">
        <v>PG-13</v>
      </c>
      <c r="J3423" t="str">
        <v>Erika Christensen</v>
      </c>
      <c r="K3423" t="str">
        <v>John Polson</v>
      </c>
      <c r="L3423">
        <v>931</v>
      </c>
      <c r="M3423">
        <v>3819</v>
      </c>
      <c r="N3423">
        <v>21</v>
      </c>
      <c r="O3423">
        <v>720</v>
      </c>
      <c r="P3423">
        <v>5</v>
      </c>
      <c r="R3423" t="str">
        <v>House of D</v>
      </c>
      <c r="S3423">
        <v>38236</v>
      </c>
      <c r="T3423">
        <v>2004</v>
      </c>
      <c r="U3423" t="str">
        <v>2000s</v>
      </c>
      <c r="V3423" t="str">
        <v>Color</v>
      </c>
      <c r="W3423" t="str">
        <v>Comedy</v>
      </c>
      <c r="X3423" t="str">
        <v>English</v>
      </c>
      <c r="Y3423" t="str">
        <v>USA</v>
      </c>
      <c r="Z3423" t="str">
        <v>PG-13</v>
      </c>
      <c r="AA3423" t="str">
        <v>Robin Williams</v>
      </c>
      <c r="AB3423" t="str">
        <v>David Duchovny</v>
      </c>
      <c r="AC3423">
        <v>49000</v>
      </c>
      <c r="AD3423">
        <v>51441</v>
      </c>
      <c r="AE3423">
        <v>0</v>
      </c>
      <c r="AF3423">
        <v>857</v>
      </c>
      <c r="AG3423">
        <v>7</v>
      </c>
      <c r="AH3423">
        <v>46</v>
      </c>
      <c r="AI3423">
        <v>96</v>
      </c>
      <c r="AJ3423">
        <v>371081</v>
      </c>
    </row>
    <row r="3424" spans="1:36" x14ac:dyDescent="0.25">
      <c r="A3424" t="str">
        <v>Home Fries</v>
      </c>
      <c r="B3424">
        <v>36088</v>
      </c>
      <c r="C3424">
        <v>1998</v>
      </c>
      <c r="D3424" t="str">
        <v>1990s</v>
      </c>
      <c r="E3424" t="str">
        <v>Color</v>
      </c>
      <c r="F3424" t="str">
        <v>Comedy</v>
      </c>
      <c r="G3424" t="str">
        <v>English</v>
      </c>
      <c r="H3424" t="str">
        <v>USA</v>
      </c>
      <c r="I3424" t="str">
        <v>PG-13</v>
      </c>
      <c r="J3424" t="str">
        <v>Catherine O'Hara</v>
      </c>
      <c r="K3424" t="str">
        <v>Dean Parisot</v>
      </c>
      <c r="L3424">
        <v>925</v>
      </c>
      <c r="M3424">
        <v>2913</v>
      </c>
      <c r="N3424">
        <v>23</v>
      </c>
      <c r="O3424">
        <v>247</v>
      </c>
      <c r="P3424">
        <v>5</v>
      </c>
      <c r="R3424" t="str">
        <v>The Brown Bunny</v>
      </c>
      <c r="S3424">
        <v>37749</v>
      </c>
      <c r="T3424">
        <v>2003</v>
      </c>
      <c r="U3424" t="str">
        <v>2000s</v>
      </c>
      <c r="V3424" t="str">
        <v>Color</v>
      </c>
      <c r="W3424" t="str">
        <v>Drama</v>
      </c>
      <c r="X3424" t="str">
        <v>English</v>
      </c>
      <c r="Y3424" t="str">
        <v>USA</v>
      </c>
      <c r="Z3424" t="str">
        <v>Not Rated</v>
      </c>
      <c r="AA3424" t="str">
        <v>Vincent Gallo</v>
      </c>
      <c r="AB3424" t="str">
        <v>Vincent Gallo</v>
      </c>
      <c r="AC3424">
        <v>787</v>
      </c>
      <c r="AD3424">
        <v>883</v>
      </c>
      <c r="AE3424">
        <v>787</v>
      </c>
      <c r="AF3424">
        <v>952</v>
      </c>
      <c r="AG3424">
        <v>5</v>
      </c>
      <c r="AH3424">
        <v>115</v>
      </c>
      <c r="AI3424">
        <v>93</v>
      </c>
      <c r="AJ3424">
        <v>365734</v>
      </c>
    </row>
    <row r="3425" spans="1:36" x14ac:dyDescent="0.25">
      <c r="A3425" t="str">
        <v>An American Haunting</v>
      </c>
      <c r="B3425">
        <v>38684</v>
      </c>
      <c r="C3425">
        <v>2005</v>
      </c>
      <c r="D3425" t="str">
        <v>2000s</v>
      </c>
      <c r="E3425" t="str">
        <v>Color</v>
      </c>
      <c r="F3425" t="str">
        <v>Horror</v>
      </c>
      <c r="G3425" t="str">
        <v>English</v>
      </c>
      <c r="H3425" t="str">
        <v>UK</v>
      </c>
      <c r="I3425" t="str">
        <v>PG-13</v>
      </c>
      <c r="J3425" t="str">
        <v>Sissy Spacek</v>
      </c>
      <c r="K3425" t="str">
        <v>Courtney Solomon</v>
      </c>
      <c r="L3425">
        <v>874</v>
      </c>
      <c r="M3425">
        <v>1608</v>
      </c>
      <c r="N3425">
        <v>31</v>
      </c>
      <c r="O3425">
        <v>0</v>
      </c>
      <c r="P3425">
        <v>5</v>
      </c>
      <c r="R3425" t="str">
        <v>Prison</v>
      </c>
      <c r="S3425">
        <v>31873</v>
      </c>
      <c r="T3425">
        <v>1987</v>
      </c>
      <c r="U3425" t="str">
        <v>1980s</v>
      </c>
      <c r="V3425" t="str">
        <v>Color</v>
      </c>
      <c r="W3425" t="str">
        <v>Crime</v>
      </c>
      <c r="X3425" t="str">
        <v>English</v>
      </c>
      <c r="Y3425" t="str">
        <v>USA</v>
      </c>
      <c r="Z3425" t="str">
        <v>R</v>
      </c>
      <c r="AA3425" t="str">
        <v>Viggo Mortensen</v>
      </c>
      <c r="AB3425" t="str">
        <v>Renny Harlin</v>
      </c>
      <c r="AC3425">
        <v>10000</v>
      </c>
      <c r="AD3425">
        <v>11083</v>
      </c>
      <c r="AE3425">
        <v>212</v>
      </c>
      <c r="AF3425">
        <v>314</v>
      </c>
      <c r="AG3425">
        <v>5.9</v>
      </c>
      <c r="AH3425">
        <v>68</v>
      </c>
      <c r="AI3425">
        <v>102</v>
      </c>
      <c r="AJ3425">
        <v>354704</v>
      </c>
    </row>
    <row r="3426" spans="1:36" x14ac:dyDescent="0.25">
      <c r="A3426" t="str">
        <v>Girl 6</v>
      </c>
      <c r="B3426">
        <v>35230</v>
      </c>
      <c r="C3426">
        <v>1996</v>
      </c>
      <c r="D3426" t="str">
        <v>1990s</v>
      </c>
      <c r="E3426" t="str">
        <v>Color</v>
      </c>
      <c r="F3426" t="str">
        <v>Comedy</v>
      </c>
      <c r="G3426" t="str">
        <v>English</v>
      </c>
      <c r="H3426" t="str">
        <v>USA</v>
      </c>
      <c r="I3426" t="str">
        <v>R</v>
      </c>
      <c r="J3426" t="str">
        <v>Michael Imperioli</v>
      </c>
      <c r="K3426" t="str">
        <v>Spike Lee</v>
      </c>
      <c r="L3426">
        <v>873</v>
      </c>
      <c r="M3426">
        <v>4497</v>
      </c>
      <c r="N3426">
        <v>0</v>
      </c>
      <c r="O3426">
        <v>251</v>
      </c>
      <c r="P3426">
        <v>5</v>
      </c>
      <c r="R3426" t="str">
        <v>Buffalo Soldiers</v>
      </c>
      <c r="S3426">
        <v>36959</v>
      </c>
      <c r="T3426">
        <v>2001</v>
      </c>
      <c r="U3426" t="str">
        <v>2000s</v>
      </c>
      <c r="V3426" t="str">
        <v>Color</v>
      </c>
      <c r="W3426" t="str">
        <v>Comedy</v>
      </c>
      <c r="X3426" t="str">
        <v>English</v>
      </c>
      <c r="Y3426" t="str">
        <v>UK</v>
      </c>
      <c r="Z3426" t="str">
        <v>R</v>
      </c>
      <c r="AA3426" t="str">
        <v>Dean Stockwell</v>
      </c>
      <c r="AB3426" t="str">
        <v>Gregor Jordan</v>
      </c>
      <c r="AC3426">
        <v>936</v>
      </c>
      <c r="AD3426">
        <v>3578</v>
      </c>
      <c r="AE3426">
        <v>34</v>
      </c>
      <c r="AF3426">
        <v>664</v>
      </c>
      <c r="AG3426">
        <v>6.9</v>
      </c>
      <c r="AH3426">
        <v>109</v>
      </c>
      <c r="AI3426">
        <v>98</v>
      </c>
      <c r="AJ3426">
        <v>353743</v>
      </c>
    </row>
    <row r="3427" spans="1:36" x14ac:dyDescent="0.25">
      <c r="A3427" t="str">
        <v>Stealth</v>
      </c>
      <c r="B3427">
        <v>38419</v>
      </c>
      <c r="C3427">
        <v>2005</v>
      </c>
      <c r="D3427" t="str">
        <v>2000s</v>
      </c>
      <c r="E3427" t="str">
        <v>Color</v>
      </c>
      <c r="F3427" t="str">
        <v>Action</v>
      </c>
      <c r="G3427" t="str">
        <v>English</v>
      </c>
      <c r="H3427" t="str">
        <v>USA</v>
      </c>
      <c r="I3427" t="str">
        <v>PG-13</v>
      </c>
      <c r="J3427" t="str">
        <v>Sam Shepard</v>
      </c>
      <c r="K3427" t="str">
        <v>Rob Cohen</v>
      </c>
      <c r="L3427">
        <v>820</v>
      </c>
      <c r="M3427">
        <v>2705</v>
      </c>
      <c r="N3427">
        <v>357</v>
      </c>
      <c r="O3427">
        <v>0</v>
      </c>
      <c r="P3427">
        <v>5</v>
      </c>
      <c r="R3427" t="str">
        <v>Copying Beethoven</v>
      </c>
      <c r="S3427">
        <v>38750</v>
      </c>
      <c r="T3427">
        <v>2006</v>
      </c>
      <c r="U3427" t="str">
        <v>2000s</v>
      </c>
      <c r="V3427" t="str">
        <v>Color</v>
      </c>
      <c r="W3427" t="str">
        <v>Biography</v>
      </c>
      <c r="X3427" t="str">
        <v>English</v>
      </c>
      <c r="Y3427" t="str">
        <v>USA</v>
      </c>
      <c r="Z3427" t="str">
        <v>PG-13</v>
      </c>
      <c r="AA3427" t="str">
        <v>Phyllida Law</v>
      </c>
      <c r="AB3427" t="str">
        <v>Agnieszka Holland</v>
      </c>
      <c r="AC3427">
        <v>60</v>
      </c>
      <c r="AD3427">
        <v>150</v>
      </c>
      <c r="AE3427">
        <v>238</v>
      </c>
      <c r="AF3427">
        <v>0</v>
      </c>
      <c r="AG3427">
        <v>6.8</v>
      </c>
      <c r="AH3427">
        <v>78</v>
      </c>
      <c r="AI3427">
        <v>104</v>
      </c>
      <c r="AJ3427">
        <v>352786</v>
      </c>
    </row>
    <row r="3428" spans="1:36" x14ac:dyDescent="0.25">
      <c r="A3428" t="str">
        <v>Fame</v>
      </c>
      <c r="B3428">
        <v>39840</v>
      </c>
      <c r="C3428">
        <v>2009</v>
      </c>
      <c r="D3428" t="str">
        <v>2000s</v>
      </c>
      <c r="E3428" t="str">
        <v>Color</v>
      </c>
      <c r="F3428" t="str">
        <v>Comedy</v>
      </c>
      <c r="G3428" t="str">
        <v>English</v>
      </c>
      <c r="H3428" t="str">
        <v>USA</v>
      </c>
      <c r="I3428" t="str">
        <v>PG</v>
      </c>
      <c r="J3428" t="str">
        <v>Kelsey Grammer</v>
      </c>
      <c r="K3428" t="str">
        <v>Kevin Tancharoen</v>
      </c>
      <c r="L3428">
        <v>808</v>
      </c>
      <c r="M3428">
        <v>5734</v>
      </c>
      <c r="N3428">
        <v>64</v>
      </c>
      <c r="O3428">
        <v>0</v>
      </c>
      <c r="P3428">
        <v>5</v>
      </c>
      <c r="R3428" t="str">
        <v>Two Evil Eyes</v>
      </c>
      <c r="S3428">
        <v>33152</v>
      </c>
      <c r="T3428">
        <v>1990</v>
      </c>
      <c r="U3428" t="str">
        <v>1990s</v>
      </c>
      <c r="V3428" t="str">
        <v>Color</v>
      </c>
      <c r="W3428" t="str">
        <v>Horror</v>
      </c>
      <c r="X3428" t="str">
        <v>English</v>
      </c>
      <c r="Y3428" t="str">
        <v>Italy</v>
      </c>
      <c r="Z3428" t="str">
        <v>R</v>
      </c>
      <c r="AA3428" t="str">
        <v>John Amos</v>
      </c>
      <c r="AB3428" t="str">
        <v>Dario Argento</v>
      </c>
      <c r="AC3428">
        <v>982</v>
      </c>
      <c r="AD3428">
        <v>2942</v>
      </c>
      <c r="AE3428">
        <v>930</v>
      </c>
      <c r="AF3428">
        <v>375</v>
      </c>
      <c r="AG3428">
        <v>6.1</v>
      </c>
      <c r="AH3428">
        <v>76</v>
      </c>
      <c r="AI3428">
        <v>120</v>
      </c>
      <c r="AJ3428">
        <v>349618</v>
      </c>
    </row>
    <row r="3429" spans="1:36" x14ac:dyDescent="0.25">
      <c r="A3429" t="str">
        <v>The Brown Bunny</v>
      </c>
      <c r="B3429">
        <v>37749</v>
      </c>
      <c r="C3429">
        <v>2003</v>
      </c>
      <c r="D3429" t="str">
        <v>2000s</v>
      </c>
      <c r="E3429" t="str">
        <v>Color</v>
      </c>
      <c r="F3429" t="str">
        <v>Drama</v>
      </c>
      <c r="G3429" t="str">
        <v>English</v>
      </c>
      <c r="H3429" t="str">
        <v>USA</v>
      </c>
      <c r="I3429" t="str">
        <v>Not Rated</v>
      </c>
      <c r="J3429" t="str">
        <v>Vincent Gallo</v>
      </c>
      <c r="K3429" t="str">
        <v>Vincent Gallo</v>
      </c>
      <c r="L3429">
        <v>787</v>
      </c>
      <c r="M3429">
        <v>883</v>
      </c>
      <c r="N3429">
        <v>787</v>
      </c>
      <c r="O3429">
        <v>952</v>
      </c>
      <c r="P3429">
        <v>5</v>
      </c>
      <c r="R3429" t="str">
        <v>Enter the Void</v>
      </c>
      <c r="S3429">
        <v>39952</v>
      </c>
      <c r="T3429">
        <v>2009</v>
      </c>
      <c r="U3429" t="str">
        <v>2000s</v>
      </c>
      <c r="V3429" t="str">
        <v>Color</v>
      </c>
      <c r="W3429" t="str">
        <v>Drama</v>
      </c>
      <c r="X3429" t="str">
        <v>English</v>
      </c>
      <c r="Y3429" t="str">
        <v>France</v>
      </c>
      <c r="Z3429" t="str">
        <v>Not Rated</v>
      </c>
      <c r="AA3429" t="str">
        <v>Paz de la Huerta</v>
      </c>
      <c r="AB3429" t="str">
        <v>Gaspar NoÃ©</v>
      </c>
      <c r="AC3429">
        <v>488</v>
      </c>
      <c r="AD3429">
        <v>943</v>
      </c>
      <c r="AE3429">
        <v>929</v>
      </c>
      <c r="AF3429">
        <v>23000</v>
      </c>
      <c r="AG3429">
        <v>7.3</v>
      </c>
      <c r="AH3429">
        <v>216</v>
      </c>
      <c r="AI3429">
        <v>161</v>
      </c>
      <c r="AJ3429">
        <v>336467</v>
      </c>
    </row>
    <row r="3430" spans="1:36" x14ac:dyDescent="0.25">
      <c r="A3430" t="str">
        <v>Survival of the Dead</v>
      </c>
      <c r="B3430">
        <v>39863</v>
      </c>
      <c r="C3430">
        <v>2009</v>
      </c>
      <c r="D3430" t="str">
        <v>2000s</v>
      </c>
      <c r="E3430" t="str">
        <v>Color</v>
      </c>
      <c r="F3430" t="str">
        <v>Horror</v>
      </c>
      <c r="G3430" t="str">
        <v>English</v>
      </c>
      <c r="H3430" t="str">
        <v>USA</v>
      </c>
      <c r="I3430" t="str">
        <v>R</v>
      </c>
      <c r="J3430" t="str">
        <v>Julian Richings</v>
      </c>
      <c r="K3430" t="str">
        <v>George A. Romero</v>
      </c>
      <c r="L3430">
        <v>648</v>
      </c>
      <c r="M3430">
        <v>1951</v>
      </c>
      <c r="N3430">
        <v>0</v>
      </c>
      <c r="O3430">
        <v>0</v>
      </c>
      <c r="P3430">
        <v>5</v>
      </c>
      <c r="R3430" t="str">
        <v>The Singing Detective</v>
      </c>
      <c r="S3430">
        <v>37636</v>
      </c>
      <c r="T3430">
        <v>2003</v>
      </c>
      <c r="U3430" t="str">
        <v>2000s</v>
      </c>
      <c r="V3430" t="str">
        <v>Color</v>
      </c>
      <c r="W3430" t="str">
        <v>Comedy</v>
      </c>
      <c r="X3430" t="str">
        <v>English</v>
      </c>
      <c r="Y3430" t="str">
        <v>USA</v>
      </c>
      <c r="Z3430" t="str">
        <v>R</v>
      </c>
      <c r="AA3430" t="str">
        <v>Robert Downey Jr.</v>
      </c>
      <c r="AB3430" t="str">
        <v>Keith Gordon</v>
      </c>
      <c r="AC3430">
        <v>21000</v>
      </c>
      <c r="AD3430">
        <v>41645</v>
      </c>
      <c r="AE3430">
        <v>200</v>
      </c>
      <c r="AF3430">
        <v>494</v>
      </c>
      <c r="AG3430">
        <v>5.6</v>
      </c>
      <c r="AH3430">
        <v>66</v>
      </c>
      <c r="AI3430">
        <v>109</v>
      </c>
      <c r="AJ3430">
        <v>336456</v>
      </c>
    </row>
    <row r="3431" spans="1:36" x14ac:dyDescent="0.25">
      <c r="A3431" t="str">
        <v>Paranormal Activity: The Marked Ones</v>
      </c>
      <c r="B3431">
        <v>41980</v>
      </c>
      <c r="C3431">
        <v>2014</v>
      </c>
      <c r="D3431" t="str">
        <v>2010s</v>
      </c>
      <c r="E3431" t="str">
        <v>Color</v>
      </c>
      <c r="F3431" t="str">
        <v>Fantasy</v>
      </c>
      <c r="G3431" t="str">
        <v>English</v>
      </c>
      <c r="H3431" t="str">
        <v>USA</v>
      </c>
      <c r="I3431" t="str">
        <v>R</v>
      </c>
      <c r="J3431" t="str">
        <v>Richard Cabral</v>
      </c>
      <c r="K3431" t="str">
        <v>Christopher Landon</v>
      </c>
      <c r="L3431">
        <v>510</v>
      </c>
      <c r="M3431">
        <v>2161</v>
      </c>
      <c r="N3431">
        <v>52</v>
      </c>
      <c r="O3431">
        <v>10000</v>
      </c>
      <c r="P3431">
        <v>5</v>
      </c>
      <c r="R3431" t="str">
        <v>Hurricane Streets</v>
      </c>
      <c r="S3431">
        <v>35534</v>
      </c>
      <c r="T3431">
        <v>1997</v>
      </c>
      <c r="U3431" t="str">
        <v>1990s</v>
      </c>
      <c r="V3431" t="str">
        <v>Black and White</v>
      </c>
      <c r="W3431" t="str">
        <v>Crime</v>
      </c>
      <c r="X3431" t="str">
        <v>English</v>
      </c>
      <c r="Y3431" t="str">
        <v>USA</v>
      </c>
      <c r="Z3431" t="str">
        <v>R</v>
      </c>
      <c r="AA3431" t="str">
        <v>Edie Falco</v>
      </c>
      <c r="AB3431" t="str">
        <v>Morgan J. Freeman</v>
      </c>
      <c r="AC3431">
        <v>659</v>
      </c>
      <c r="AD3431">
        <v>2322</v>
      </c>
      <c r="AE3431">
        <v>204</v>
      </c>
      <c r="AF3431">
        <v>51</v>
      </c>
      <c r="AG3431">
        <v>6.5</v>
      </c>
      <c r="AH3431">
        <v>17</v>
      </c>
      <c r="AI3431">
        <v>86</v>
      </c>
      <c r="AJ3431">
        <v>334041</v>
      </c>
    </row>
    <row r="3432" spans="1:36" x14ac:dyDescent="0.25">
      <c r="A3432" t="str">
        <v>Congo</v>
      </c>
      <c r="B3432">
        <v>34922</v>
      </c>
      <c r="C3432">
        <v>1995</v>
      </c>
      <c r="D3432" t="str">
        <v>1990s</v>
      </c>
      <c r="E3432" t="str">
        <v>Color</v>
      </c>
      <c r="F3432" t="str">
        <v>Action</v>
      </c>
      <c r="G3432" t="str">
        <v>English</v>
      </c>
      <c r="H3432" t="str">
        <v>USA</v>
      </c>
      <c r="I3432" t="str">
        <v>PG-13</v>
      </c>
      <c r="J3432" t="str">
        <v>Dylan Walsh</v>
      </c>
      <c r="K3432" t="str">
        <v>Frank Marshall</v>
      </c>
      <c r="L3432">
        <v>426</v>
      </c>
      <c r="M3432">
        <v>1761</v>
      </c>
      <c r="N3432">
        <v>155</v>
      </c>
      <c r="O3432">
        <v>0</v>
      </c>
      <c r="P3432">
        <v>5</v>
      </c>
      <c r="R3432" t="str">
        <v>Welcome to Collinwood</v>
      </c>
      <c r="S3432">
        <v>37290</v>
      </c>
      <c r="T3432">
        <v>2002</v>
      </c>
      <c r="U3432" t="str">
        <v>2000s</v>
      </c>
      <c r="V3432" t="str">
        <v>Color</v>
      </c>
      <c r="W3432" t="str">
        <v>Comedy</v>
      </c>
      <c r="X3432" t="str">
        <v>English</v>
      </c>
      <c r="Y3432" t="str">
        <v>USA</v>
      </c>
      <c r="Z3432" t="str">
        <v>R</v>
      </c>
      <c r="AA3432" t="str">
        <v>Michael Jeter</v>
      </c>
      <c r="AB3432" t="str">
        <v>Anthony Russo</v>
      </c>
      <c r="AC3432">
        <v>693</v>
      </c>
      <c r="AD3432">
        <v>1373</v>
      </c>
      <c r="AE3432">
        <v>94</v>
      </c>
      <c r="AF3432">
        <v>423</v>
      </c>
      <c r="AG3432">
        <v>6.4</v>
      </c>
      <c r="AH3432">
        <v>72</v>
      </c>
      <c r="AI3432">
        <v>86</v>
      </c>
      <c r="AJ3432">
        <v>333976</v>
      </c>
    </row>
    <row r="3433" spans="1:36" x14ac:dyDescent="0.25">
      <c r="A3433" t="str">
        <v>The Legend of the Lone Ranger</v>
      </c>
      <c r="B3433">
        <v>29614</v>
      </c>
      <c r="C3433">
        <v>1981</v>
      </c>
      <c r="D3433" t="str">
        <v>1980s</v>
      </c>
      <c r="E3433" t="str">
        <v>Color</v>
      </c>
      <c r="F3433" t="str">
        <v>Action</v>
      </c>
      <c r="G3433" t="str">
        <v>English</v>
      </c>
      <c r="H3433" t="str">
        <v>USA</v>
      </c>
      <c r="I3433" t="str">
        <v>PG</v>
      </c>
      <c r="J3433" t="str">
        <v>Jason Robards</v>
      </c>
      <c r="K3433" t="str">
        <v>William A. Fraker</v>
      </c>
      <c r="L3433">
        <v>372</v>
      </c>
      <c r="M3433">
        <v>927</v>
      </c>
      <c r="N3433">
        <v>28</v>
      </c>
      <c r="O3433">
        <v>346</v>
      </c>
      <c r="P3433">
        <v>5</v>
      </c>
      <c r="R3433" t="str">
        <v>Marilyn Hotchkiss' Ballroom Dancing and Charm School</v>
      </c>
      <c r="S3433">
        <v>32889</v>
      </c>
      <c r="T3433">
        <v>1990</v>
      </c>
      <c r="U3433" t="str">
        <v>1990s</v>
      </c>
      <c r="V3433" t="str">
        <v>Color</v>
      </c>
      <c r="W3433" t="str">
        <v>Comedy</v>
      </c>
      <c r="X3433" t="str">
        <v>English</v>
      </c>
      <c r="Y3433" t="str">
        <v>USA</v>
      </c>
      <c r="Z3433" t="str">
        <v>Not Rated</v>
      </c>
      <c r="AA3433" t="str">
        <v>William Hurt</v>
      </c>
      <c r="AB3433" t="str">
        <v>Randall Miller</v>
      </c>
      <c r="AC3433">
        <v>882</v>
      </c>
      <c r="AD3433">
        <v>1967</v>
      </c>
      <c r="AE3433">
        <v>19</v>
      </c>
      <c r="AF3433">
        <v>16</v>
      </c>
      <c r="AG3433">
        <v>7.1</v>
      </c>
      <c r="AH3433">
        <v>1</v>
      </c>
      <c r="AI3433">
        <v>34</v>
      </c>
      <c r="AJ3433">
        <v>333658</v>
      </c>
    </row>
    <row r="3434" spans="1:36" x14ac:dyDescent="0.25">
      <c r="A3434" t="str">
        <v>Abduction</v>
      </c>
      <c r="B3434">
        <v>40642</v>
      </c>
      <c r="C3434">
        <v>2011</v>
      </c>
      <c r="D3434" t="str">
        <v>2010s</v>
      </c>
      <c r="E3434" t="str">
        <v>Color</v>
      </c>
      <c r="F3434" t="str">
        <v>Action</v>
      </c>
      <c r="G3434" t="str">
        <v>English</v>
      </c>
      <c r="H3434" t="str">
        <v>USA</v>
      </c>
      <c r="I3434" t="str">
        <v>PG-13</v>
      </c>
      <c r="J3434" t="str">
        <v>Ken Arnold</v>
      </c>
      <c r="K3434" t="str">
        <v>John Singleton</v>
      </c>
      <c r="L3434">
        <v>327</v>
      </c>
      <c r="M3434">
        <v>561</v>
      </c>
      <c r="N3434">
        <v>309</v>
      </c>
      <c r="O3434">
        <v>13000</v>
      </c>
      <c r="P3434">
        <v>5</v>
      </c>
      <c r="R3434" t="str">
        <v>This Is England</v>
      </c>
      <c r="S3434">
        <v>38936</v>
      </c>
      <c r="T3434">
        <v>2006</v>
      </c>
      <c r="U3434" t="str">
        <v>2000s</v>
      </c>
      <c r="V3434" t="str">
        <v>Color</v>
      </c>
      <c r="W3434" t="str">
        <v>Crime</v>
      </c>
      <c r="X3434" t="str">
        <v>English</v>
      </c>
      <c r="Y3434" t="str">
        <v>UK</v>
      </c>
      <c r="Z3434" t="str">
        <v>Unrated</v>
      </c>
      <c r="AA3434" t="str">
        <v>Stephen Graham</v>
      </c>
      <c r="AB3434" t="str">
        <v>Shane Meadows</v>
      </c>
      <c r="AC3434">
        <v>1000</v>
      </c>
      <c r="AD3434">
        <v>3282</v>
      </c>
      <c r="AE3434">
        <v>222</v>
      </c>
      <c r="AF3434">
        <v>11000</v>
      </c>
      <c r="AG3434">
        <v>7.7</v>
      </c>
      <c r="AH3434">
        <v>172</v>
      </c>
      <c r="AI3434">
        <v>101</v>
      </c>
      <c r="AJ3434">
        <v>327919</v>
      </c>
    </row>
    <row r="3435" spans="1:36" x14ac:dyDescent="0.25">
      <c r="A3435" t="str">
        <v>Shorts</v>
      </c>
      <c r="B3435">
        <v>39919</v>
      </c>
      <c r="C3435">
        <v>2009</v>
      </c>
      <c r="D3435" t="str">
        <v>2000s</v>
      </c>
      <c r="E3435" t="str">
        <v>Color</v>
      </c>
      <c r="F3435" t="str">
        <v>Comedy</v>
      </c>
      <c r="G3435" t="str">
        <v>English</v>
      </c>
      <c r="H3435" t="str">
        <v>USA</v>
      </c>
      <c r="I3435" t="str">
        <v>PG</v>
      </c>
      <c r="J3435" t="str">
        <v>Jimmy Bennett</v>
      </c>
      <c r="K3435" t="str">
        <v>Robert Rodriguez</v>
      </c>
      <c r="L3435">
        <v>87000</v>
      </c>
      <c r="M3435">
        <v>88422</v>
      </c>
      <c r="N3435">
        <v>0</v>
      </c>
      <c r="O3435">
        <v>431</v>
      </c>
      <c r="P3435">
        <v>4.9000000000000004</v>
      </c>
      <c r="R3435" t="str">
        <v>Albino Alligator</v>
      </c>
      <c r="S3435">
        <v>35428</v>
      </c>
      <c r="T3435">
        <v>1996</v>
      </c>
      <c r="U3435" t="str">
        <v>1990s</v>
      </c>
      <c r="V3435" t="str">
        <v>Color</v>
      </c>
      <c r="W3435" t="str">
        <v>Crime</v>
      </c>
      <c r="X3435" t="str">
        <v>English</v>
      </c>
      <c r="Y3435" t="str">
        <v>USA</v>
      </c>
      <c r="Z3435" t="str">
        <v>R</v>
      </c>
      <c r="AA3435" t="str">
        <v>Viggo Mortensen</v>
      </c>
      <c r="AB3435" t="str">
        <v>Kevin Spacey</v>
      </c>
      <c r="AC3435">
        <v>10000</v>
      </c>
      <c r="AD3435">
        <v>13718</v>
      </c>
      <c r="AE3435">
        <v>18000</v>
      </c>
      <c r="AF3435">
        <v>225</v>
      </c>
      <c r="AG3435">
        <v>6.1</v>
      </c>
      <c r="AH3435">
        <v>37</v>
      </c>
      <c r="AI3435">
        <v>97</v>
      </c>
      <c r="AJ3435">
        <v>326308</v>
      </c>
    </row>
    <row r="3436" spans="1:36" x14ac:dyDescent="0.25">
      <c r="A3436" t="str">
        <v>Freddy's Dead: The Final Nightmare</v>
      </c>
      <c r="B3436">
        <v>33506</v>
      </c>
      <c r="C3436">
        <v>1991</v>
      </c>
      <c r="D3436" t="str">
        <v>1990s</v>
      </c>
      <c r="E3436" t="str">
        <v>Color</v>
      </c>
      <c r="F3436" t="str">
        <v>Comedy</v>
      </c>
      <c r="G3436" t="str">
        <v>English</v>
      </c>
      <c r="H3436" t="str">
        <v>USA</v>
      </c>
      <c r="I3436" t="str">
        <v>R</v>
      </c>
      <c r="J3436" t="str">
        <v>Johnny Depp</v>
      </c>
      <c r="K3436" t="str">
        <v>Rachel Talalay</v>
      </c>
      <c r="L3436">
        <v>40000</v>
      </c>
      <c r="M3436">
        <v>42002</v>
      </c>
      <c r="N3436">
        <v>54</v>
      </c>
      <c r="O3436">
        <v>963</v>
      </c>
      <c r="P3436">
        <v>4.9000000000000004</v>
      </c>
      <c r="R3436" t="str">
        <v>City of Ghosts</v>
      </c>
      <c r="S3436">
        <v>37370</v>
      </c>
      <c r="T3436">
        <v>2002</v>
      </c>
      <c r="U3436" t="str">
        <v>2000s</v>
      </c>
      <c r="V3436" t="str">
        <v>Color</v>
      </c>
      <c r="W3436" t="str">
        <v>Crime</v>
      </c>
      <c r="X3436" t="str">
        <v>English</v>
      </c>
      <c r="Y3436" t="str">
        <v>USA</v>
      </c>
      <c r="Z3436" t="str">
        <v>R</v>
      </c>
      <c r="AA3436" t="str">
        <v>Kirk Fox</v>
      </c>
      <c r="AB3436" t="str">
        <v>Matt Dillon</v>
      </c>
      <c r="AC3436">
        <v>109</v>
      </c>
      <c r="AD3436">
        <v>245</v>
      </c>
      <c r="AE3436">
        <v>0</v>
      </c>
      <c r="AF3436">
        <v>204</v>
      </c>
      <c r="AG3436">
        <v>6</v>
      </c>
      <c r="AH3436">
        <v>38</v>
      </c>
      <c r="AI3436">
        <v>116</v>
      </c>
      <c r="AJ3436">
        <v>325491</v>
      </c>
    </row>
    <row r="3437" spans="1:36" x14ac:dyDescent="0.25">
      <c r="A3437" t="str">
        <v>Ghosts of Mars</v>
      </c>
      <c r="B3437">
        <v>37144</v>
      </c>
      <c r="C3437">
        <v>2001</v>
      </c>
      <c r="D3437" t="str">
        <v>2000s</v>
      </c>
      <c r="E3437" t="str">
        <v>Color</v>
      </c>
      <c r="F3437" t="str">
        <v>Action</v>
      </c>
      <c r="G3437" t="str">
        <v>English</v>
      </c>
      <c r="H3437" t="str">
        <v>USA</v>
      </c>
      <c r="I3437" t="str">
        <v>R</v>
      </c>
      <c r="J3437" t="str">
        <v>Jason Statham</v>
      </c>
      <c r="K3437" t="str">
        <v>John Carpenter</v>
      </c>
      <c r="L3437">
        <v>26000</v>
      </c>
      <c r="M3437">
        <v>28867</v>
      </c>
      <c r="N3437">
        <v>0</v>
      </c>
      <c r="O3437">
        <v>0</v>
      </c>
      <c r="P3437">
        <v>4.9000000000000004</v>
      </c>
      <c r="R3437" t="str">
        <v>Super</v>
      </c>
      <c r="S3437">
        <v>40233</v>
      </c>
      <c r="T3437">
        <v>2010</v>
      </c>
      <c r="U3437" t="str">
        <v>2010s</v>
      </c>
      <c r="V3437" t="str">
        <v>Color</v>
      </c>
      <c r="W3437" t="str">
        <v>Comedy</v>
      </c>
      <c r="X3437" t="str">
        <v>English</v>
      </c>
      <c r="Y3437" t="str">
        <v>USA</v>
      </c>
      <c r="Z3437" t="str">
        <v>R</v>
      </c>
      <c r="AA3437" t="str">
        <v>Linda Cardellini</v>
      </c>
      <c r="AB3437" t="str">
        <v>James Gunn</v>
      </c>
      <c r="AC3437">
        <v>2000</v>
      </c>
      <c r="AD3437">
        <v>4590</v>
      </c>
      <c r="AE3437">
        <v>571</v>
      </c>
      <c r="AF3437">
        <v>19000</v>
      </c>
      <c r="AG3437">
        <v>6.8</v>
      </c>
      <c r="AH3437">
        <v>238</v>
      </c>
      <c r="AI3437">
        <v>96</v>
      </c>
      <c r="AJ3437">
        <v>322157</v>
      </c>
    </row>
    <row r="3438" spans="1:36" x14ac:dyDescent="0.25">
      <c r="A3438" t="str">
        <v>The Twilight Saga: Eclipse</v>
      </c>
      <c r="B3438">
        <v>40483</v>
      </c>
      <c r="C3438">
        <v>2010</v>
      </c>
      <c r="D3438" t="str">
        <v>2010s</v>
      </c>
      <c r="E3438" t="str">
        <v>Color</v>
      </c>
      <c r="F3438" t="str">
        <v>Adventure</v>
      </c>
      <c r="G3438" t="str">
        <v>English</v>
      </c>
      <c r="H3438" t="str">
        <v>USA</v>
      </c>
      <c r="I3438" t="str">
        <v>PG-13</v>
      </c>
      <c r="J3438" t="str">
        <v>Robert Pattinson</v>
      </c>
      <c r="K3438" t="str">
        <v>David Slade</v>
      </c>
      <c r="L3438">
        <v>21000</v>
      </c>
      <c r="M3438">
        <v>52547</v>
      </c>
      <c r="N3438">
        <v>171</v>
      </c>
      <c r="O3438">
        <v>29000</v>
      </c>
      <c r="P3438">
        <v>4.9000000000000004</v>
      </c>
      <c r="R3438" t="str">
        <v>Compliance</v>
      </c>
      <c r="S3438">
        <v>41180</v>
      </c>
      <c r="T3438">
        <v>2012</v>
      </c>
      <c r="U3438" t="str">
        <v>2010s</v>
      </c>
      <c r="V3438" t="str">
        <v>Color</v>
      </c>
      <c r="W3438" t="str">
        <v>Biography</v>
      </c>
      <c r="X3438" t="str">
        <v>English</v>
      </c>
      <c r="Y3438" t="str">
        <v>USA</v>
      </c>
      <c r="Z3438" t="str">
        <v>R</v>
      </c>
      <c r="AA3438" t="str">
        <v>Dreama Walker</v>
      </c>
      <c r="AB3438" t="str">
        <v>Craig Zobel</v>
      </c>
      <c r="AC3438">
        <v>601</v>
      </c>
      <c r="AD3438">
        <v>1734</v>
      </c>
      <c r="AE3438">
        <v>25</v>
      </c>
      <c r="AF3438">
        <v>0</v>
      </c>
      <c r="AG3438">
        <v>6.4</v>
      </c>
      <c r="AH3438">
        <v>286</v>
      </c>
      <c r="AI3438">
        <v>90</v>
      </c>
      <c r="AJ3438">
        <v>318622</v>
      </c>
    </row>
    <row r="3439" spans="1:36" x14ac:dyDescent="0.25">
      <c r="A3439" t="str">
        <v>Dracula 2000</v>
      </c>
      <c r="B3439">
        <v>36537</v>
      </c>
      <c r="C3439">
        <v>2000</v>
      </c>
      <c r="D3439" t="str">
        <v>2000s</v>
      </c>
      <c r="E3439" t="str">
        <v>Color</v>
      </c>
      <c r="F3439" t="str">
        <v>Action</v>
      </c>
      <c r="G3439" t="str">
        <v>English</v>
      </c>
      <c r="H3439" t="str">
        <v>USA</v>
      </c>
      <c r="I3439" t="str">
        <v>R</v>
      </c>
      <c r="J3439" t="str">
        <v>Gerard Butler</v>
      </c>
      <c r="K3439" t="str">
        <v>Patrick Lussier</v>
      </c>
      <c r="L3439">
        <v>18000</v>
      </c>
      <c r="M3439">
        <v>23344</v>
      </c>
      <c r="N3439">
        <v>71</v>
      </c>
      <c r="O3439">
        <v>0</v>
      </c>
      <c r="P3439">
        <v>4.9000000000000004</v>
      </c>
      <c r="R3439" t="str">
        <v>Adore</v>
      </c>
      <c r="S3439">
        <v>41391</v>
      </c>
      <c r="T3439">
        <v>2013</v>
      </c>
      <c r="U3439" t="str">
        <v>2010s</v>
      </c>
      <c r="V3439" t="str">
        <v>Color</v>
      </c>
      <c r="W3439" t="str">
        <v>Drama</v>
      </c>
      <c r="X3439" t="str">
        <v>English</v>
      </c>
      <c r="Y3439" t="str">
        <v>Australia</v>
      </c>
      <c r="Z3439" t="str">
        <v>R</v>
      </c>
      <c r="AA3439" t="str">
        <v>Robin Wright</v>
      </c>
      <c r="AB3439" t="str">
        <v>Anne Fontaine</v>
      </c>
      <c r="AC3439">
        <v>18000</v>
      </c>
      <c r="AD3439">
        <v>25269</v>
      </c>
      <c r="AE3439">
        <v>105</v>
      </c>
      <c r="AF3439">
        <v>0</v>
      </c>
      <c r="AG3439">
        <v>6.2</v>
      </c>
      <c r="AH3439">
        <v>141</v>
      </c>
      <c r="AI3439">
        <v>112</v>
      </c>
      <c r="AJ3439">
        <v>317125</v>
      </c>
    </row>
    <row r="3440" spans="1:36" x14ac:dyDescent="0.25">
      <c r="A3440" t="str">
        <v>Abandon</v>
      </c>
      <c r="B3440">
        <v>37297</v>
      </c>
      <c r="C3440">
        <v>2002</v>
      </c>
      <c r="D3440" t="str">
        <v>2000s</v>
      </c>
      <c r="E3440" t="str">
        <v>Color</v>
      </c>
      <c r="F3440" t="str">
        <v>Drama</v>
      </c>
      <c r="G3440" t="str">
        <v>English</v>
      </c>
      <c r="H3440" t="str">
        <v>USA</v>
      </c>
      <c r="I3440" t="str">
        <v>PG-13</v>
      </c>
      <c r="J3440" t="str">
        <v>Charlie Hunnam</v>
      </c>
      <c r="K3440" t="str">
        <v>Stephen Gaghan</v>
      </c>
      <c r="L3440">
        <v>16000</v>
      </c>
      <c r="M3440">
        <v>28987</v>
      </c>
      <c r="N3440">
        <v>79</v>
      </c>
      <c r="O3440">
        <v>261</v>
      </c>
      <c r="P3440">
        <v>4.9000000000000004</v>
      </c>
      <c r="R3440" t="str">
        <v>The Yellow Handkerchief</v>
      </c>
      <c r="S3440">
        <v>39794</v>
      </c>
      <c r="T3440">
        <v>2008</v>
      </c>
      <c r="U3440" t="str">
        <v>2000s</v>
      </c>
      <c r="V3440" t="str">
        <v>Color</v>
      </c>
      <c r="W3440" t="str">
        <v>Drama</v>
      </c>
      <c r="X3440" t="str">
        <v>English</v>
      </c>
      <c r="Y3440" t="str">
        <v>USA</v>
      </c>
      <c r="Z3440" t="str">
        <v>PG-13</v>
      </c>
      <c r="AA3440" t="str">
        <v>Kristen Stewart</v>
      </c>
      <c r="AB3440" t="str">
        <v>Udayan Prasad</v>
      </c>
      <c r="AC3440">
        <v>17000</v>
      </c>
      <c r="AD3440">
        <v>30978</v>
      </c>
      <c r="AE3440">
        <v>4</v>
      </c>
      <c r="AF3440">
        <v>1000</v>
      </c>
      <c r="AG3440">
        <v>6.8</v>
      </c>
      <c r="AH3440">
        <v>60</v>
      </c>
      <c r="AI3440">
        <v>102</v>
      </c>
      <c r="AJ3440">
        <v>317040</v>
      </c>
    </row>
    <row r="3441" spans="1:36" x14ac:dyDescent="0.25">
      <c r="A3441" t="str">
        <v>The Cold Light of Day</v>
      </c>
      <c r="B3441">
        <v>41049</v>
      </c>
      <c r="C3441">
        <v>2012</v>
      </c>
      <c r="D3441" t="str">
        <v>2010s</v>
      </c>
      <c r="E3441" t="str">
        <v>Color</v>
      </c>
      <c r="F3441" t="str">
        <v>Action</v>
      </c>
      <c r="G3441" t="str">
        <v>English</v>
      </c>
      <c r="H3441" t="str">
        <v>USA</v>
      </c>
      <c r="I3441" t="str">
        <v>PG-13</v>
      </c>
      <c r="J3441" t="str">
        <v>Henry Cavill</v>
      </c>
      <c r="K3441" t="str">
        <v>Mabrouk El Mechri</v>
      </c>
      <c r="L3441">
        <v>15000</v>
      </c>
      <c r="M3441">
        <v>30134</v>
      </c>
      <c r="N3441">
        <v>19</v>
      </c>
      <c r="O3441">
        <v>0</v>
      </c>
      <c r="P3441">
        <v>4.9000000000000004</v>
      </c>
      <c r="R3441" t="str">
        <v>Elling</v>
      </c>
      <c r="S3441">
        <v>37106</v>
      </c>
      <c r="T3441">
        <v>2001</v>
      </c>
      <c r="U3441" t="str">
        <v>2000s</v>
      </c>
      <c r="V3441" t="str">
        <v>Color</v>
      </c>
      <c r="W3441" t="str">
        <v>Comedy</v>
      </c>
      <c r="X3441" t="str">
        <v>Norwegian</v>
      </c>
      <c r="Y3441" t="str">
        <v>Norway</v>
      </c>
      <c r="Z3441" t="str">
        <v>R</v>
      </c>
      <c r="AA3441" t="str">
        <v>JÃ¸rgen Langhelle</v>
      </c>
      <c r="AB3441" t="str">
        <v>Petter NÃ¦ss</v>
      </c>
      <c r="AC3441">
        <v>117</v>
      </c>
      <c r="AD3441">
        <v>155</v>
      </c>
      <c r="AE3441">
        <v>16</v>
      </c>
      <c r="AF3441">
        <v>0</v>
      </c>
      <c r="AG3441">
        <v>7.6</v>
      </c>
      <c r="AH3441">
        <v>67</v>
      </c>
      <c r="AI3441">
        <v>89</v>
      </c>
      <c r="AJ3441">
        <v>313436</v>
      </c>
    </row>
    <row r="3442" spans="1:36" x14ac:dyDescent="0.25">
      <c r="A3442" t="str">
        <v>The Haunting</v>
      </c>
      <c r="B3442">
        <v>36354</v>
      </c>
      <c r="C3442">
        <v>1999</v>
      </c>
      <c r="D3442" t="str">
        <v>1990s</v>
      </c>
      <c r="E3442" t="str">
        <v>Color</v>
      </c>
      <c r="F3442" t="str">
        <v>Fantasy</v>
      </c>
      <c r="G3442" t="str">
        <v>English</v>
      </c>
      <c r="H3442" t="str">
        <v>USA</v>
      </c>
      <c r="I3442" t="str">
        <v>PG-13</v>
      </c>
      <c r="J3442" t="str">
        <v>Liam Neeson</v>
      </c>
      <c r="K3442" t="str">
        <v>Jan de Bont</v>
      </c>
      <c r="L3442">
        <v>14000</v>
      </c>
      <c r="M3442">
        <v>17786</v>
      </c>
      <c r="N3442">
        <v>101</v>
      </c>
      <c r="O3442">
        <v>0</v>
      </c>
      <c r="P3442">
        <v>4.9000000000000004</v>
      </c>
      <c r="R3442" t="str">
        <v>Chairman of the Board</v>
      </c>
      <c r="S3442">
        <v>35973</v>
      </c>
      <c r="T3442">
        <v>1998</v>
      </c>
      <c r="U3442" t="str">
        <v>1990s</v>
      </c>
      <c r="V3442" t="str">
        <v>Color</v>
      </c>
      <c r="W3442" t="str">
        <v>Comedy</v>
      </c>
      <c r="X3442" t="str">
        <v>English</v>
      </c>
      <c r="Y3442" t="str">
        <v>USA</v>
      </c>
      <c r="Z3442" t="str">
        <v>PG-13</v>
      </c>
      <c r="AA3442" t="str">
        <v>Taylor Negron</v>
      </c>
      <c r="AB3442" t="str">
        <v>Alex Zamm</v>
      </c>
      <c r="AC3442">
        <v>1000</v>
      </c>
      <c r="AD3442">
        <v>5213</v>
      </c>
      <c r="AE3442">
        <v>43</v>
      </c>
      <c r="AF3442">
        <v>724</v>
      </c>
      <c r="AG3442">
        <v>2.2999999999999998</v>
      </c>
      <c r="AH3442">
        <v>12</v>
      </c>
      <c r="AI3442">
        <v>95</v>
      </c>
      <c r="AJ3442">
        <v>306715</v>
      </c>
    </row>
    <row r="3443" spans="1:36" x14ac:dyDescent="0.25">
      <c r="A3443" t="str">
        <v>The Big Bounce</v>
      </c>
      <c r="B3443">
        <v>38234</v>
      </c>
      <c r="C3443">
        <v>2004</v>
      </c>
      <c r="D3443" t="str">
        <v>2000s</v>
      </c>
      <c r="E3443" t="str">
        <v>Color</v>
      </c>
      <c r="F3443" t="str">
        <v>Comedy</v>
      </c>
      <c r="G3443" t="str">
        <v>English</v>
      </c>
      <c r="H3443" t="str">
        <v>USA</v>
      </c>
      <c r="I3443" t="str">
        <v>PG-13</v>
      </c>
      <c r="J3443" t="str">
        <v>Morgan Freeman</v>
      </c>
      <c r="K3443" t="str">
        <v>George Armitage</v>
      </c>
      <c r="L3443">
        <v>11000</v>
      </c>
      <c r="M3443">
        <v>11972</v>
      </c>
      <c r="N3443">
        <v>5</v>
      </c>
      <c r="O3443">
        <v>288</v>
      </c>
      <c r="P3443">
        <v>4.9000000000000004</v>
      </c>
      <c r="R3443" t="str">
        <v>Rapa Nui</v>
      </c>
      <c r="S3443">
        <v>34417</v>
      </c>
      <c r="T3443">
        <v>1994</v>
      </c>
      <c r="U3443" t="str">
        <v>1990s</v>
      </c>
      <c r="V3443" t="str">
        <v>Color</v>
      </c>
      <c r="W3443" t="str">
        <v>Action</v>
      </c>
      <c r="X3443" t="str">
        <v>English</v>
      </c>
      <c r="Y3443" t="str">
        <v>USA</v>
      </c>
      <c r="Z3443" t="str">
        <v>R</v>
      </c>
      <c r="AA3443" t="str">
        <v>Esai Morales</v>
      </c>
      <c r="AB3443" t="str">
        <v>Kevin Reynolds</v>
      </c>
      <c r="AC3443">
        <v>699</v>
      </c>
      <c r="AD3443">
        <v>1592</v>
      </c>
      <c r="AE3443">
        <v>58</v>
      </c>
      <c r="AF3443">
        <v>399</v>
      </c>
      <c r="AG3443">
        <v>6.4</v>
      </c>
      <c r="AH3443">
        <v>9</v>
      </c>
      <c r="AI3443">
        <v>107</v>
      </c>
      <c r="AJ3443">
        <v>305070</v>
      </c>
    </row>
    <row r="3444" spans="1:36" x14ac:dyDescent="0.25">
      <c r="A3444" t="str">
        <v>After Earth</v>
      </c>
      <c r="B3444">
        <v>41333</v>
      </c>
      <c r="C3444">
        <v>2013</v>
      </c>
      <c r="D3444" t="str">
        <v>2010s</v>
      </c>
      <c r="E3444" t="str">
        <v>Color</v>
      </c>
      <c r="F3444" t="str">
        <v>Action</v>
      </c>
      <c r="G3444" t="str">
        <v>English</v>
      </c>
      <c r="H3444" t="str">
        <v>USA</v>
      </c>
      <c r="I3444" t="str">
        <v>PG-13</v>
      </c>
      <c r="J3444" t="str">
        <v>Will Smith</v>
      </c>
      <c r="K3444" t="str">
        <v>M. Night Shyamalan</v>
      </c>
      <c r="L3444">
        <v>10000</v>
      </c>
      <c r="M3444">
        <v>14168</v>
      </c>
      <c r="N3444">
        <v>0</v>
      </c>
      <c r="O3444">
        <v>37000</v>
      </c>
      <c r="P3444">
        <v>4.9000000000000004</v>
      </c>
      <c r="R3444" t="str">
        <v>The Holy Girl</v>
      </c>
      <c r="S3444">
        <v>38331</v>
      </c>
      <c r="T3444">
        <v>2004</v>
      </c>
      <c r="U3444" t="str">
        <v>2000s</v>
      </c>
      <c r="V3444" t="str">
        <v>Color</v>
      </c>
      <c r="W3444" t="str">
        <v>Drama</v>
      </c>
      <c r="X3444" t="str">
        <v>Spanish</v>
      </c>
      <c r="Y3444" t="str">
        <v>Argentina</v>
      </c>
      <c r="Z3444" t="str">
        <v>R</v>
      </c>
      <c r="AA3444" t="str">
        <v>MÃ­a Maestro</v>
      </c>
      <c r="AB3444" t="str">
        <v>Lucrecia Martel</v>
      </c>
      <c r="AC3444">
        <v>341</v>
      </c>
      <c r="AD3444">
        <v>358</v>
      </c>
      <c r="AE3444">
        <v>33</v>
      </c>
      <c r="AF3444">
        <v>57</v>
      </c>
      <c r="AG3444">
        <v>6.7</v>
      </c>
      <c r="AH3444">
        <v>78</v>
      </c>
      <c r="AI3444">
        <v>106</v>
      </c>
      <c r="AJ3444">
        <v>304124</v>
      </c>
    </row>
    <row r="3445" spans="1:36" x14ac:dyDescent="0.25">
      <c r="A3445" t="str">
        <v>Year One</v>
      </c>
      <c r="B3445">
        <v>40091</v>
      </c>
      <c r="C3445">
        <v>2009</v>
      </c>
      <c r="D3445" t="str">
        <v>2000s</v>
      </c>
      <c r="E3445" t="str">
        <v>Color</v>
      </c>
      <c r="F3445" t="str">
        <v>Adventure</v>
      </c>
      <c r="G3445" t="str">
        <v>English</v>
      </c>
      <c r="H3445" t="str">
        <v>USA</v>
      </c>
      <c r="I3445" t="str">
        <v>PG-13</v>
      </c>
      <c r="J3445" t="str">
        <v>Olivia Wilde</v>
      </c>
      <c r="K3445" t="str">
        <v>Harold Ramis</v>
      </c>
      <c r="L3445">
        <v>10000</v>
      </c>
      <c r="M3445">
        <v>12258</v>
      </c>
      <c r="N3445">
        <v>11000</v>
      </c>
      <c r="O3445">
        <v>0</v>
      </c>
      <c r="P3445">
        <v>4.9000000000000004</v>
      </c>
      <c r="R3445" t="str">
        <v>The Life Before Her Eyes</v>
      </c>
      <c r="S3445">
        <v>39276</v>
      </c>
      <c r="T3445">
        <v>2007</v>
      </c>
      <c r="U3445" t="str">
        <v>2000s</v>
      </c>
      <c r="V3445" t="str">
        <v>Color</v>
      </c>
      <c r="W3445" t="str">
        <v>Drama</v>
      </c>
      <c r="X3445" t="str">
        <v>English</v>
      </c>
      <c r="Y3445" t="str">
        <v>USA</v>
      </c>
      <c r="Z3445" t="str">
        <v>R</v>
      </c>
      <c r="AA3445" t="str">
        <v>Eva Amurri Martino</v>
      </c>
      <c r="AB3445" t="str">
        <v>Vadim Perelman</v>
      </c>
      <c r="AC3445">
        <v>797</v>
      </c>
      <c r="AD3445">
        <v>2073</v>
      </c>
      <c r="AE3445">
        <v>26</v>
      </c>
      <c r="AF3445">
        <v>1000</v>
      </c>
      <c r="AG3445">
        <v>6.4</v>
      </c>
      <c r="AH3445">
        <v>78</v>
      </c>
      <c r="AI3445">
        <v>90</v>
      </c>
      <c r="AJ3445">
        <v>303439</v>
      </c>
    </row>
    <row r="3446" spans="1:36" x14ac:dyDescent="0.25">
      <c r="A3446" t="str">
        <v>Scooby-Doo</v>
      </c>
      <c r="B3446">
        <v>37350</v>
      </c>
      <c r="C3446">
        <v>2002</v>
      </c>
      <c r="D3446" t="str">
        <v>2000s</v>
      </c>
      <c r="E3446" t="str">
        <v>Color</v>
      </c>
      <c r="F3446" t="str">
        <v>Adventure</v>
      </c>
      <c r="G3446" t="str">
        <v>English</v>
      </c>
      <c r="H3446" t="str">
        <v>USA</v>
      </c>
      <c r="I3446" t="str">
        <v>PG</v>
      </c>
      <c r="J3446" t="str">
        <v>Sarah Michelle Gellar</v>
      </c>
      <c r="K3446" t="str">
        <v>Raja Gosnell</v>
      </c>
      <c r="L3446">
        <v>4000</v>
      </c>
      <c r="M3446">
        <v>6355</v>
      </c>
      <c r="N3446">
        <v>67</v>
      </c>
      <c r="O3446">
        <v>0</v>
      </c>
      <c r="P3446">
        <v>4.9000000000000004</v>
      </c>
      <c r="R3446" t="str">
        <v>Shooting Fish</v>
      </c>
      <c r="S3446">
        <v>35436</v>
      </c>
      <c r="T3446">
        <v>1997</v>
      </c>
      <c r="U3446" t="str">
        <v>1990s</v>
      </c>
      <c r="V3446" t="str">
        <v>Color</v>
      </c>
      <c r="W3446" t="str">
        <v>Comedy</v>
      </c>
      <c r="X3446" t="str">
        <v>English</v>
      </c>
      <c r="Y3446" t="str">
        <v>UK</v>
      </c>
      <c r="Z3446" t="str">
        <v>PG</v>
      </c>
      <c r="AA3446" t="str">
        <v>Peter McNamara</v>
      </c>
      <c r="AB3446" t="str">
        <v>Stefan Schwartz</v>
      </c>
      <c r="AC3446">
        <v>419</v>
      </c>
      <c r="AD3446">
        <v>975</v>
      </c>
      <c r="AE3446">
        <v>13</v>
      </c>
      <c r="AF3446">
        <v>167</v>
      </c>
      <c r="AG3446">
        <v>6.6</v>
      </c>
      <c r="AH3446">
        <v>43</v>
      </c>
      <c r="AI3446">
        <v>99</v>
      </c>
      <c r="AJ3446">
        <v>302204</v>
      </c>
    </row>
    <row r="3447" spans="1:36" x14ac:dyDescent="0.25">
      <c r="A3447" t="str">
        <v>Scooby-Doo 2: Monsters Unleashed</v>
      </c>
      <c r="B3447">
        <v>38174</v>
      </c>
      <c r="C3447">
        <v>2004</v>
      </c>
      <c r="D3447" t="str">
        <v>2000s</v>
      </c>
      <c r="E3447" t="str">
        <v>Color</v>
      </c>
      <c r="F3447" t="str">
        <v>Adventure</v>
      </c>
      <c r="G3447" t="str">
        <v>English</v>
      </c>
      <c r="H3447" t="str">
        <v>USA</v>
      </c>
      <c r="I3447" t="str">
        <v>PG</v>
      </c>
      <c r="J3447" t="str">
        <v>Sarah Michelle Gellar</v>
      </c>
      <c r="K3447" t="str">
        <v>Raja Gosnell</v>
      </c>
      <c r="L3447">
        <v>4000</v>
      </c>
      <c r="M3447">
        <v>7800</v>
      </c>
      <c r="N3447">
        <v>67</v>
      </c>
      <c r="O3447">
        <v>567</v>
      </c>
      <c r="P3447">
        <v>4.9000000000000004</v>
      </c>
      <c r="R3447" t="str">
        <v>In the Land of Blood and Honey</v>
      </c>
      <c r="S3447">
        <v>40870</v>
      </c>
      <c r="T3447">
        <v>2011</v>
      </c>
      <c r="U3447" t="str">
        <v>2010s</v>
      </c>
      <c r="V3447" t="str">
        <v>Color</v>
      </c>
      <c r="W3447" t="str">
        <v>Drama</v>
      </c>
      <c r="X3447" t="str">
        <v>Bosnian</v>
      </c>
      <c r="Y3447" t="str">
        <v>USA</v>
      </c>
      <c r="Z3447" t="str">
        <v>R</v>
      </c>
      <c r="AA3447" t="str">
        <v>Jelena Jovanova</v>
      </c>
      <c r="AB3447" t="str">
        <v>Angelina Jolie Pitt</v>
      </c>
      <c r="AC3447">
        <v>306</v>
      </c>
      <c r="AD3447">
        <v>796</v>
      </c>
      <c r="AE3447">
        <v>11000</v>
      </c>
      <c r="AF3447">
        <v>0</v>
      </c>
      <c r="AG3447">
        <v>4.3</v>
      </c>
      <c r="AH3447">
        <v>110</v>
      </c>
      <c r="AI3447">
        <v>127</v>
      </c>
      <c r="AJ3447">
        <v>301305</v>
      </c>
    </row>
    <row r="3448" spans="1:36" x14ac:dyDescent="0.25">
      <c r="A3448" t="str">
        <v>Harvard Man</v>
      </c>
      <c r="B3448">
        <v>37143</v>
      </c>
      <c r="C3448">
        <v>2001</v>
      </c>
      <c r="D3448" t="str">
        <v>2000s</v>
      </c>
      <c r="E3448" t="str">
        <v>Color</v>
      </c>
      <c r="F3448" t="str">
        <v>Comedy</v>
      </c>
      <c r="G3448" t="str">
        <v>English</v>
      </c>
      <c r="H3448" t="str">
        <v>USA</v>
      </c>
      <c r="I3448" t="str">
        <v>R</v>
      </c>
      <c r="J3448" t="str">
        <v>Sarah Michelle Gellar</v>
      </c>
      <c r="K3448" t="str">
        <v>James Toback</v>
      </c>
      <c r="L3448">
        <v>4000</v>
      </c>
      <c r="M3448">
        <v>6776</v>
      </c>
      <c r="N3448">
        <v>56</v>
      </c>
      <c r="O3448">
        <v>113</v>
      </c>
      <c r="P3448">
        <v>4.9000000000000004</v>
      </c>
      <c r="R3448" t="str">
        <v>Fido</v>
      </c>
      <c r="S3448">
        <v>39014</v>
      </c>
      <c r="T3448">
        <v>2006</v>
      </c>
      <c r="U3448" t="str">
        <v>2000s</v>
      </c>
      <c r="V3448" t="str">
        <v>Black and White</v>
      </c>
      <c r="W3448" t="str">
        <v>Comedy</v>
      </c>
      <c r="X3448" t="str">
        <v>English</v>
      </c>
      <c r="Y3448" t="str">
        <v>Canada</v>
      </c>
      <c r="Z3448" t="str">
        <v>R</v>
      </c>
      <c r="AA3448" t="str">
        <v>Alexia Fast</v>
      </c>
      <c r="AB3448" t="str">
        <v>Andrew Currie</v>
      </c>
      <c r="AC3448">
        <v>553</v>
      </c>
      <c r="AD3448">
        <v>786</v>
      </c>
      <c r="AE3448">
        <v>8</v>
      </c>
      <c r="AF3448">
        <v>0</v>
      </c>
      <c r="AG3448">
        <v>6.8</v>
      </c>
      <c r="AH3448">
        <v>140</v>
      </c>
      <c r="AI3448">
        <v>93</v>
      </c>
      <c r="AJ3448">
        <v>298110</v>
      </c>
    </row>
    <row r="3449" spans="1:36" x14ac:dyDescent="0.25">
      <c r="A3449" t="str">
        <v>Down to You</v>
      </c>
      <c r="B3449">
        <v>36569</v>
      </c>
      <c r="C3449">
        <v>2000</v>
      </c>
      <c r="D3449" t="str">
        <v>2000s</v>
      </c>
      <c r="E3449" t="str">
        <v>Color</v>
      </c>
      <c r="F3449" t="str">
        <v>Comedy</v>
      </c>
      <c r="G3449" t="str">
        <v>English</v>
      </c>
      <c r="H3449" t="str">
        <v>USA</v>
      </c>
      <c r="I3449" t="str">
        <v>PG-13</v>
      </c>
      <c r="J3449" t="str">
        <v>Rosario Dawson</v>
      </c>
      <c r="K3449" t="str">
        <v>Kris Isacsson</v>
      </c>
      <c r="L3449">
        <v>3000</v>
      </c>
      <c r="M3449">
        <v>4409</v>
      </c>
      <c r="N3449">
        <v>0</v>
      </c>
      <c r="O3449">
        <v>580</v>
      </c>
      <c r="P3449">
        <v>4.9000000000000004</v>
      </c>
      <c r="R3449" t="str">
        <v>Party Monster</v>
      </c>
      <c r="S3449">
        <v>37944</v>
      </c>
      <c r="T3449">
        <v>2003</v>
      </c>
      <c r="U3449" t="str">
        <v>2000s</v>
      </c>
      <c r="V3449" t="str">
        <v>Color</v>
      </c>
      <c r="W3449" t="str">
        <v>Biography</v>
      </c>
      <c r="X3449" t="str">
        <v>English</v>
      </c>
      <c r="Y3449" t="str">
        <v>USA</v>
      </c>
      <c r="Z3449" t="str">
        <v>R</v>
      </c>
      <c r="AA3449" t="str">
        <v>Macaulay Culkin</v>
      </c>
      <c r="AB3449" t="str">
        <v>Fenton Bailey</v>
      </c>
      <c r="AC3449">
        <v>3000</v>
      </c>
      <c r="AD3449">
        <v>5185</v>
      </c>
      <c r="AE3449">
        <v>13</v>
      </c>
      <c r="AF3449">
        <v>0</v>
      </c>
      <c r="AG3449">
        <v>6.3</v>
      </c>
      <c r="AH3449">
        <v>39</v>
      </c>
      <c r="AI3449">
        <v>98</v>
      </c>
      <c r="AJ3449">
        <v>296665</v>
      </c>
    </row>
    <row r="3450" spans="1:36" x14ac:dyDescent="0.25">
      <c r="A3450" t="str">
        <v>I Don't Know How She Does It</v>
      </c>
      <c r="B3450">
        <v>40727</v>
      </c>
      <c r="C3450">
        <v>2011</v>
      </c>
      <c r="D3450" t="str">
        <v>2010s</v>
      </c>
      <c r="E3450" t="str">
        <v>Color</v>
      </c>
      <c r="F3450" t="str">
        <v>Comedy</v>
      </c>
      <c r="G3450" t="str">
        <v>English</v>
      </c>
      <c r="H3450" t="str">
        <v>USA</v>
      </c>
      <c r="I3450" t="str">
        <v>PG-13</v>
      </c>
      <c r="J3450" t="str">
        <v>Olivia Munn</v>
      </c>
      <c r="K3450" t="str">
        <v>Douglas McGrath</v>
      </c>
      <c r="L3450">
        <v>2000</v>
      </c>
      <c r="M3450">
        <v>5470</v>
      </c>
      <c r="N3450">
        <v>41</v>
      </c>
      <c r="O3450">
        <v>0</v>
      </c>
      <c r="P3450">
        <v>4.9000000000000004</v>
      </c>
      <c r="R3450" t="str">
        <v>Never Again</v>
      </c>
      <c r="S3450">
        <v>37035</v>
      </c>
      <c r="T3450">
        <v>2001</v>
      </c>
      <c r="U3450" t="str">
        <v>2000s</v>
      </c>
      <c r="V3450" t="str">
        <v>Color</v>
      </c>
      <c r="W3450" t="str">
        <v>Comedy</v>
      </c>
      <c r="X3450" t="str">
        <v>English</v>
      </c>
      <c r="Y3450" t="str">
        <v>USA</v>
      </c>
      <c r="Z3450" t="str">
        <v>R</v>
      </c>
      <c r="AA3450" t="str">
        <v>Peter Dinklage</v>
      </c>
      <c r="AB3450" t="str">
        <v>Eric Schaeffer</v>
      </c>
      <c r="AC3450">
        <v>22000</v>
      </c>
      <c r="AD3450">
        <v>24382</v>
      </c>
      <c r="AE3450">
        <v>71</v>
      </c>
      <c r="AF3450">
        <v>139</v>
      </c>
      <c r="AG3450">
        <v>6</v>
      </c>
      <c r="AH3450">
        <v>25</v>
      </c>
      <c r="AI3450">
        <v>98</v>
      </c>
      <c r="AJ3450">
        <v>295468</v>
      </c>
    </row>
    <row r="3451" spans="1:36" x14ac:dyDescent="0.25">
      <c r="A3451" t="str">
        <v>My Favorite Martian</v>
      </c>
      <c r="B3451">
        <v>36228</v>
      </c>
      <c r="C3451">
        <v>1999</v>
      </c>
      <c r="D3451" t="str">
        <v>1990s</v>
      </c>
      <c r="E3451" t="str">
        <v>Color</v>
      </c>
      <c r="F3451" t="str">
        <v>Comedy</v>
      </c>
      <c r="G3451" t="str">
        <v>English</v>
      </c>
      <c r="H3451" t="str">
        <v>USA</v>
      </c>
      <c r="I3451" t="str">
        <v>PG</v>
      </c>
      <c r="J3451" t="str">
        <v>Steven Anthony Lawrence</v>
      </c>
      <c r="K3451" t="str">
        <v>Donald Petrie</v>
      </c>
      <c r="L3451">
        <v>1000</v>
      </c>
      <c r="M3451">
        <v>2151</v>
      </c>
      <c r="N3451">
        <v>80</v>
      </c>
      <c r="O3451">
        <v>448</v>
      </c>
      <c r="P3451">
        <v>4.9000000000000004</v>
      </c>
      <c r="R3451" t="str">
        <v>Antarctica: A Year on Ice</v>
      </c>
      <c r="S3451">
        <v>41385</v>
      </c>
      <c r="T3451">
        <v>2013</v>
      </c>
      <c r="U3451" t="str">
        <v>2010s</v>
      </c>
      <c r="V3451" t="str">
        <v>Color</v>
      </c>
      <c r="W3451" t="str">
        <v>Adventure</v>
      </c>
      <c r="X3451" t="str">
        <v>English</v>
      </c>
      <c r="Y3451" t="str">
        <v>New Zealand</v>
      </c>
      <c r="Z3451" t="str">
        <v>PG</v>
      </c>
      <c r="AA3451" t="str">
        <v>Josh Swanson</v>
      </c>
      <c r="AB3451" t="str">
        <v>Anthony Powell</v>
      </c>
      <c r="AC3451">
        <v>53</v>
      </c>
      <c r="AD3451">
        <v>86</v>
      </c>
      <c r="AE3451">
        <v>9</v>
      </c>
      <c r="AF3451">
        <v>0</v>
      </c>
      <c r="AG3451">
        <v>7.6</v>
      </c>
      <c r="AH3451">
        <v>31</v>
      </c>
      <c r="AI3451">
        <v>91</v>
      </c>
      <c r="AJ3451">
        <v>287761</v>
      </c>
    </row>
    <row r="3452" spans="1:36" x14ac:dyDescent="0.25">
      <c r="A3452" t="str">
        <v>Darkness Falls</v>
      </c>
      <c r="B3452">
        <v>37695</v>
      </c>
      <c r="C3452">
        <v>2003</v>
      </c>
      <c r="D3452" t="str">
        <v>2000s</v>
      </c>
      <c r="E3452" t="str">
        <v>Color</v>
      </c>
      <c r="F3452" t="str">
        <v>Horror</v>
      </c>
      <c r="G3452" t="str">
        <v>English</v>
      </c>
      <c r="H3452" t="str">
        <v>USA</v>
      </c>
      <c r="I3452" t="str">
        <v>PG-13</v>
      </c>
      <c r="J3452" t="str">
        <v>Sullivan Stapleton</v>
      </c>
      <c r="K3452" t="str">
        <v>Jonathan Liebesman</v>
      </c>
      <c r="L3452">
        <v>1000</v>
      </c>
      <c r="M3452">
        <v>2212</v>
      </c>
      <c r="N3452">
        <v>474</v>
      </c>
      <c r="O3452">
        <v>2000</v>
      </c>
      <c r="P3452">
        <v>4.9000000000000004</v>
      </c>
      <c r="R3452" t="str">
        <v>The Battle of Shaker Heights</v>
      </c>
      <c r="S3452">
        <v>37937</v>
      </c>
      <c r="T3452">
        <v>2003</v>
      </c>
      <c r="U3452" t="str">
        <v>2000s</v>
      </c>
      <c r="V3452" t="str">
        <v>Color</v>
      </c>
      <c r="W3452" t="str">
        <v>Comedy</v>
      </c>
      <c r="X3452" t="str">
        <v>English</v>
      </c>
      <c r="Y3452" t="str">
        <v>USA</v>
      </c>
      <c r="Z3452" t="str">
        <v>PG-13</v>
      </c>
      <c r="AA3452" t="str">
        <v>Shiri Appleby</v>
      </c>
      <c r="AB3452" t="str">
        <v>Efram Potelle</v>
      </c>
      <c r="AC3452">
        <v>855</v>
      </c>
      <c r="AD3452">
        <v>2489</v>
      </c>
      <c r="AE3452">
        <v>2</v>
      </c>
      <c r="AF3452">
        <v>150</v>
      </c>
      <c r="AG3452">
        <v>6.1</v>
      </c>
      <c r="AH3452">
        <v>29</v>
      </c>
      <c r="AI3452">
        <v>79</v>
      </c>
      <c r="AJ3452">
        <v>279282</v>
      </c>
    </row>
    <row r="3453" spans="1:36" x14ac:dyDescent="0.25">
      <c r="A3453" t="str">
        <v>The Phantom</v>
      </c>
      <c r="B3453">
        <v>35113</v>
      </c>
      <c r="C3453">
        <v>1996</v>
      </c>
      <c r="D3453" t="str">
        <v>1990s</v>
      </c>
      <c r="E3453" t="str">
        <v>Color</v>
      </c>
      <c r="F3453" t="str">
        <v>Action</v>
      </c>
      <c r="G3453" t="str">
        <v>English</v>
      </c>
      <c r="H3453" t="str">
        <v>Australia</v>
      </c>
      <c r="I3453" t="str">
        <v>PG</v>
      </c>
      <c r="J3453" t="str">
        <v>Cary-Hiroyuki Tagawa</v>
      </c>
      <c r="K3453" t="str">
        <v>Simon Wincer</v>
      </c>
      <c r="L3453">
        <v>1000</v>
      </c>
      <c r="M3453">
        <v>3855</v>
      </c>
      <c r="N3453">
        <v>23</v>
      </c>
      <c r="O3453">
        <v>0</v>
      </c>
      <c r="P3453">
        <v>4.9000000000000004</v>
      </c>
      <c r="R3453" t="str">
        <v>Smiling Fish &amp; Goat on Fire</v>
      </c>
      <c r="S3453">
        <v>36230</v>
      </c>
      <c r="T3453">
        <v>1999</v>
      </c>
      <c r="U3453" t="str">
        <v>1990s</v>
      </c>
      <c r="V3453" t="str">
        <v>Color</v>
      </c>
      <c r="W3453" t="str">
        <v>Comedy</v>
      </c>
      <c r="X3453" t="str">
        <v>English</v>
      </c>
      <c r="Y3453" t="str">
        <v>USA</v>
      </c>
      <c r="Z3453" t="str">
        <v>R</v>
      </c>
      <c r="AA3453" t="str">
        <v>Derick Martini</v>
      </c>
      <c r="AB3453" t="str">
        <v>Kevin Jordan</v>
      </c>
      <c r="AC3453">
        <v>20000</v>
      </c>
      <c r="AD3453">
        <v>20814</v>
      </c>
      <c r="AE3453">
        <v>4</v>
      </c>
      <c r="AF3453">
        <v>0</v>
      </c>
      <c r="AG3453">
        <v>7.6</v>
      </c>
      <c r="AH3453">
        <v>21</v>
      </c>
      <c r="AI3453">
        <v>90</v>
      </c>
      <c r="AJ3453">
        <v>277233</v>
      </c>
    </row>
    <row r="3454" spans="1:36" x14ac:dyDescent="0.25">
      <c r="A3454" t="str">
        <v>Seed of Chucky</v>
      </c>
      <c r="B3454">
        <v>38335</v>
      </c>
      <c r="C3454">
        <v>2004</v>
      </c>
      <c r="D3454" t="str">
        <v>2000s</v>
      </c>
      <c r="E3454" t="str">
        <v>Color</v>
      </c>
      <c r="F3454" t="str">
        <v>Comedy</v>
      </c>
      <c r="G3454" t="str">
        <v>English</v>
      </c>
      <c r="H3454" t="str">
        <v>Romania</v>
      </c>
      <c r="I3454" t="str">
        <v>R</v>
      </c>
      <c r="J3454" t="str">
        <v>Jason Flemyng</v>
      </c>
      <c r="K3454" t="str">
        <v>Don Mancini</v>
      </c>
      <c r="L3454">
        <v>1000</v>
      </c>
      <c r="M3454">
        <v>2567</v>
      </c>
      <c r="N3454">
        <v>64</v>
      </c>
      <c r="O3454">
        <v>0</v>
      </c>
      <c r="P3454">
        <v>4.9000000000000004</v>
      </c>
      <c r="R3454" t="str">
        <v>Taxi to the Dark Side</v>
      </c>
      <c r="S3454">
        <v>39440</v>
      </c>
      <c r="T3454">
        <v>2007</v>
      </c>
      <c r="U3454" t="str">
        <v>2000s</v>
      </c>
      <c r="V3454" t="str">
        <v>Color</v>
      </c>
      <c r="W3454" t="str">
        <v>Crime</v>
      </c>
      <c r="X3454" t="str">
        <v>English</v>
      </c>
      <c r="Y3454" t="str">
        <v>USA</v>
      </c>
      <c r="Z3454" t="str">
        <v>R</v>
      </c>
      <c r="AA3454" t="str">
        <v>Alex Gibney</v>
      </c>
      <c r="AB3454" t="str">
        <v>Alex Gibney</v>
      </c>
      <c r="AC3454">
        <v>141</v>
      </c>
      <c r="AD3454">
        <v>313</v>
      </c>
      <c r="AE3454">
        <v>141</v>
      </c>
      <c r="AF3454">
        <v>0</v>
      </c>
      <c r="AG3454">
        <v>7.7</v>
      </c>
      <c r="AH3454">
        <v>84</v>
      </c>
      <c r="AI3454">
        <v>53</v>
      </c>
      <c r="AJ3454">
        <v>274661</v>
      </c>
    </row>
    <row r="3455" spans="1:36" x14ac:dyDescent="0.25">
      <c r="A3455" t="str">
        <v>Tammy</v>
      </c>
      <c r="B3455">
        <v>41685</v>
      </c>
      <c r="C3455">
        <v>2014</v>
      </c>
      <c r="D3455" t="str">
        <v>2010s</v>
      </c>
      <c r="E3455" t="str">
        <v>Color</v>
      </c>
      <c r="F3455" t="str">
        <v>Comedy</v>
      </c>
      <c r="G3455" t="str">
        <v>English</v>
      </c>
      <c r="H3455" t="str">
        <v>USA</v>
      </c>
      <c r="I3455" t="str">
        <v>R</v>
      </c>
      <c r="J3455" t="str">
        <v>Gary Cole</v>
      </c>
      <c r="K3455" t="str">
        <v>Ben Falcone</v>
      </c>
      <c r="L3455">
        <v>989</v>
      </c>
      <c r="M3455">
        <v>2654</v>
      </c>
      <c r="N3455">
        <v>265</v>
      </c>
      <c r="O3455">
        <v>11000</v>
      </c>
      <c r="P3455">
        <v>4.9000000000000004</v>
      </c>
      <c r="R3455" t="str">
        <v>Soul Kitchen</v>
      </c>
      <c r="S3455">
        <v>40018</v>
      </c>
      <c r="T3455">
        <v>2009</v>
      </c>
      <c r="U3455" t="str">
        <v>2000s</v>
      </c>
      <c r="V3455" t="str">
        <v>Color</v>
      </c>
      <c r="W3455" t="str">
        <v>Comedy</v>
      </c>
      <c r="X3455" t="str">
        <v>German</v>
      </c>
      <c r="Y3455" t="str">
        <v>Germany</v>
      </c>
      <c r="Z3455" t="str">
        <v>Not Rated</v>
      </c>
      <c r="AA3455" t="str">
        <v>Udo Kier</v>
      </c>
      <c r="AB3455" t="str">
        <v>Fatih Akin</v>
      </c>
      <c r="AC3455">
        <v>595</v>
      </c>
      <c r="AD3455">
        <v>1519</v>
      </c>
      <c r="AE3455">
        <v>766</v>
      </c>
      <c r="AF3455">
        <v>0</v>
      </c>
      <c r="AG3455">
        <v>7.3</v>
      </c>
      <c r="AH3455">
        <v>115</v>
      </c>
      <c r="AI3455">
        <v>99</v>
      </c>
      <c r="AJ3455">
        <v>274385</v>
      </c>
    </row>
    <row r="3456" spans="1:36" x14ac:dyDescent="0.25">
      <c r="A3456" t="str">
        <v>Summer Catch</v>
      </c>
      <c r="B3456">
        <v>36912</v>
      </c>
      <c r="C3456">
        <v>2001</v>
      </c>
      <c r="D3456" t="str">
        <v>2000s</v>
      </c>
      <c r="E3456" t="str">
        <v>Color</v>
      </c>
      <c r="F3456" t="str">
        <v>Comedy</v>
      </c>
      <c r="G3456" t="str">
        <v>English</v>
      </c>
      <c r="H3456" t="str">
        <v>USA</v>
      </c>
      <c r="I3456" t="str">
        <v>PG-13</v>
      </c>
      <c r="J3456" t="str">
        <v>Marc Blucas</v>
      </c>
      <c r="K3456" t="str">
        <v>Michael Tollin</v>
      </c>
      <c r="L3456">
        <v>973</v>
      </c>
      <c r="M3456">
        <v>3344</v>
      </c>
      <c r="N3456">
        <v>19</v>
      </c>
      <c r="O3456">
        <v>476</v>
      </c>
      <c r="P3456">
        <v>4.9000000000000004</v>
      </c>
      <c r="R3456" t="str">
        <v>Amen.</v>
      </c>
      <c r="S3456">
        <v>37533</v>
      </c>
      <c r="T3456">
        <v>2002</v>
      </c>
      <c r="U3456" t="str">
        <v>2000s</v>
      </c>
      <c r="V3456" t="str">
        <v>Color</v>
      </c>
      <c r="W3456" t="str">
        <v>Biography</v>
      </c>
      <c r="X3456" t="str">
        <v>English</v>
      </c>
      <c r="Y3456" t="str">
        <v>France</v>
      </c>
      <c r="Z3456" t="str">
        <v>Unrated</v>
      </c>
      <c r="AA3456" t="str">
        <v>Sebastian Koch</v>
      </c>
      <c r="AB3456" t="str">
        <v>Costa-Gavras</v>
      </c>
      <c r="AC3456">
        <v>380</v>
      </c>
      <c r="AD3456">
        <v>1429</v>
      </c>
      <c r="AE3456">
        <v>333</v>
      </c>
      <c r="AF3456">
        <v>0</v>
      </c>
      <c r="AG3456">
        <v>7.3</v>
      </c>
      <c r="AH3456">
        <v>69</v>
      </c>
      <c r="AI3456">
        <v>132</v>
      </c>
      <c r="AJ3456">
        <v>274299</v>
      </c>
    </row>
    <row r="3457" spans="1:36" x14ac:dyDescent="0.25">
      <c r="A3457" t="str">
        <v>Meet Dave</v>
      </c>
      <c r="B3457">
        <v>39487</v>
      </c>
      <c r="C3457">
        <v>2008</v>
      </c>
      <c r="D3457" t="str">
        <v>2000s</v>
      </c>
      <c r="E3457" t="str">
        <v>Color</v>
      </c>
      <c r="F3457" t="str">
        <v>Adventure</v>
      </c>
      <c r="G3457" t="str">
        <v>English</v>
      </c>
      <c r="H3457" t="str">
        <v>USA</v>
      </c>
      <c r="I3457" t="str">
        <v>PG</v>
      </c>
      <c r="J3457" t="str">
        <v>Marc Blucas</v>
      </c>
      <c r="K3457" t="str">
        <v>Brian Robbins</v>
      </c>
      <c r="L3457">
        <v>973</v>
      </c>
      <c r="M3457">
        <v>1865</v>
      </c>
      <c r="N3457">
        <v>48</v>
      </c>
      <c r="O3457">
        <v>791</v>
      </c>
      <c r="P3457">
        <v>4.9000000000000004</v>
      </c>
      <c r="R3457" t="str">
        <v>Southland Tales</v>
      </c>
      <c r="S3457">
        <v>38928</v>
      </c>
      <c r="T3457">
        <v>2006</v>
      </c>
      <c r="U3457" t="str">
        <v>2000s</v>
      </c>
      <c r="V3457" t="str">
        <v>Color</v>
      </c>
      <c r="W3457" t="str">
        <v>Comedy</v>
      </c>
      <c r="X3457" t="str">
        <v>English</v>
      </c>
      <c r="Y3457" t="str">
        <v>France</v>
      </c>
      <c r="Z3457" t="str">
        <v>R</v>
      </c>
      <c r="AA3457" t="str">
        <v>Janeane Garofalo</v>
      </c>
      <c r="AB3457" t="str">
        <v>Richard Kelly</v>
      </c>
      <c r="AC3457">
        <v>1000</v>
      </c>
      <c r="AD3457">
        <v>2340</v>
      </c>
      <c r="AE3457">
        <v>219</v>
      </c>
      <c r="AF3457">
        <v>0</v>
      </c>
      <c r="AG3457">
        <v>5.5</v>
      </c>
      <c r="AH3457">
        <v>173</v>
      </c>
      <c r="AI3457">
        <v>160</v>
      </c>
      <c r="AJ3457">
        <v>273420</v>
      </c>
    </row>
    <row r="3458" spans="1:36" x14ac:dyDescent="0.25">
      <c r="A3458" t="str">
        <v>Our Family Wedding</v>
      </c>
      <c r="B3458">
        <v>40389</v>
      </c>
      <c r="C3458">
        <v>2010</v>
      </c>
      <c r="D3458" t="str">
        <v>2010s</v>
      </c>
      <c r="E3458" t="str">
        <v>Color</v>
      </c>
      <c r="F3458" t="str">
        <v>Comedy</v>
      </c>
      <c r="G3458" t="str">
        <v>English</v>
      </c>
      <c r="H3458" t="str">
        <v>USA</v>
      </c>
      <c r="I3458" t="str">
        <v>PG-13</v>
      </c>
      <c r="J3458" t="str">
        <v>America Ferrera</v>
      </c>
      <c r="K3458" t="str">
        <v>Rick Famuyiwa</v>
      </c>
      <c r="L3458">
        <v>953</v>
      </c>
      <c r="M3458">
        <v>3299</v>
      </c>
      <c r="N3458">
        <v>44</v>
      </c>
      <c r="O3458">
        <v>1000</v>
      </c>
      <c r="P3458">
        <v>4.9000000000000004</v>
      </c>
      <c r="R3458" t="str">
        <v>Seven Samurai</v>
      </c>
      <c r="S3458">
        <v>19907</v>
      </c>
      <c r="T3458">
        <v>1954</v>
      </c>
      <c r="U3458" t="str">
        <v>1950s</v>
      </c>
      <c r="V3458" t="str">
        <v>Black and White</v>
      </c>
      <c r="W3458" t="str">
        <v>Action</v>
      </c>
      <c r="X3458" t="str">
        <v>Japanese</v>
      </c>
      <c r="Y3458" t="str">
        <v>Japan</v>
      </c>
      <c r="Z3458" t="str">
        <v>Unrated</v>
      </c>
      <c r="AA3458" t="str">
        <v>Takashi Shimura</v>
      </c>
      <c r="AB3458" t="str">
        <v>Akira Kurosawa</v>
      </c>
      <c r="AC3458">
        <v>304</v>
      </c>
      <c r="AD3458">
        <v>338</v>
      </c>
      <c r="AE3458">
        <v>0</v>
      </c>
      <c r="AF3458">
        <v>11000</v>
      </c>
      <c r="AG3458">
        <v>8.6999999999999993</v>
      </c>
      <c r="AH3458">
        <v>153</v>
      </c>
      <c r="AI3458">
        <v>202</v>
      </c>
      <c r="AJ3458">
        <v>269061</v>
      </c>
    </row>
    <row r="3459" spans="1:36" x14ac:dyDescent="0.25">
      <c r="A3459" t="str">
        <v>Halloween II</v>
      </c>
      <c r="B3459">
        <v>40063</v>
      </c>
      <c r="C3459">
        <v>2009</v>
      </c>
      <c r="D3459" t="str">
        <v>2000s</v>
      </c>
      <c r="E3459" t="str">
        <v>Color</v>
      </c>
      <c r="F3459" t="str">
        <v>Horror</v>
      </c>
      <c r="G3459" t="str">
        <v>English</v>
      </c>
      <c r="H3459" t="str">
        <v>USA</v>
      </c>
      <c r="I3459" t="str">
        <v>R</v>
      </c>
      <c r="J3459" t="str">
        <v>Scout Taylor-Compton</v>
      </c>
      <c r="K3459" t="str">
        <v>Rob Zombie</v>
      </c>
      <c r="L3459">
        <v>908</v>
      </c>
      <c r="M3459">
        <v>3226</v>
      </c>
      <c r="N3459">
        <v>0</v>
      </c>
      <c r="O3459">
        <v>3000</v>
      </c>
      <c r="P3459">
        <v>4.9000000000000004</v>
      </c>
      <c r="R3459" t="str">
        <v>Psycho Beach Party</v>
      </c>
      <c r="S3459">
        <v>36766</v>
      </c>
      <c r="T3459">
        <v>2000</v>
      </c>
      <c r="U3459" t="str">
        <v>2000s</v>
      </c>
      <c r="V3459" t="str">
        <v>Color</v>
      </c>
      <c r="W3459" t="str">
        <v>Comedy</v>
      </c>
      <c r="X3459" t="str">
        <v>English</v>
      </c>
      <c r="Y3459" t="str">
        <v>Australia</v>
      </c>
      <c r="Z3459" t="str">
        <v>Unrated</v>
      </c>
      <c r="AA3459" t="str">
        <v>Lauren Ambrose</v>
      </c>
      <c r="AB3459" t="str">
        <v>Robert Lee King</v>
      </c>
      <c r="AC3459">
        <v>945</v>
      </c>
      <c r="AD3459">
        <v>2282</v>
      </c>
      <c r="AE3459">
        <v>0</v>
      </c>
      <c r="AF3459">
        <v>614</v>
      </c>
      <c r="AG3459">
        <v>6.3</v>
      </c>
      <c r="AH3459">
        <v>51</v>
      </c>
      <c r="AI3459">
        <v>85</v>
      </c>
      <c r="AJ3459">
        <v>265107</v>
      </c>
    </row>
    <row r="3460" spans="1:36" x14ac:dyDescent="0.25">
      <c r="A3460" t="str">
        <v>Boat Trip</v>
      </c>
      <c r="B3460">
        <v>37527</v>
      </c>
      <c r="C3460">
        <v>2002</v>
      </c>
      <c r="D3460" t="str">
        <v>2000s</v>
      </c>
      <c r="E3460" t="str">
        <v>Color</v>
      </c>
      <c r="F3460" t="str">
        <v>Comedy</v>
      </c>
      <c r="G3460" t="str">
        <v>English</v>
      </c>
      <c r="H3460" t="str">
        <v>USA</v>
      </c>
      <c r="I3460" t="str">
        <v>R</v>
      </c>
      <c r="J3460" t="str">
        <v>Vivica A. Fox</v>
      </c>
      <c r="K3460" t="str">
        <v>Mort Nathan</v>
      </c>
      <c r="L3460">
        <v>890</v>
      </c>
      <c r="M3460">
        <v>3161</v>
      </c>
      <c r="N3460">
        <v>2</v>
      </c>
      <c r="O3460">
        <v>1000</v>
      </c>
      <c r="P3460">
        <v>4.9000000000000004</v>
      </c>
      <c r="R3460" t="str">
        <v>The Tempest</v>
      </c>
      <c r="S3460">
        <v>40525</v>
      </c>
      <c r="T3460">
        <v>2010</v>
      </c>
      <c r="U3460" t="str">
        <v>2010s</v>
      </c>
      <c r="V3460" t="str">
        <v>Color</v>
      </c>
      <c r="W3460" t="str">
        <v>Comedy</v>
      </c>
      <c r="X3460" t="str">
        <v>English</v>
      </c>
      <c r="Y3460" t="str">
        <v>USA</v>
      </c>
      <c r="Z3460" t="str">
        <v>PG-13</v>
      </c>
      <c r="AA3460" t="str">
        <v>Djimon Hounsou</v>
      </c>
      <c r="AB3460" t="str">
        <v>Julie Taymor</v>
      </c>
      <c r="AC3460">
        <v>3000</v>
      </c>
      <c r="AD3460">
        <v>3785</v>
      </c>
      <c r="AE3460">
        <v>278</v>
      </c>
      <c r="AF3460">
        <v>0</v>
      </c>
      <c r="AG3460">
        <v>5.4</v>
      </c>
      <c r="AH3460">
        <v>92</v>
      </c>
      <c r="AI3460">
        <v>110</v>
      </c>
      <c r="AJ3460">
        <v>263365</v>
      </c>
    </row>
    <row r="3461" spans="1:36" x14ac:dyDescent="0.25">
      <c r="A3461" t="str">
        <v>The Women</v>
      </c>
      <c r="B3461">
        <v>39566</v>
      </c>
      <c r="C3461">
        <v>2008</v>
      </c>
      <c r="D3461" t="str">
        <v>2000s</v>
      </c>
      <c r="E3461" t="str">
        <v>Color</v>
      </c>
      <c r="F3461" t="str">
        <v>Comedy</v>
      </c>
      <c r="G3461" t="str">
        <v>English</v>
      </c>
      <c r="H3461" t="str">
        <v>USA</v>
      </c>
      <c r="I3461" t="str">
        <v>PG-13</v>
      </c>
      <c r="J3461" t="str">
        <v>Jada Pinkett Smith</v>
      </c>
      <c r="K3461" t="str">
        <v>Diane English</v>
      </c>
      <c r="L3461">
        <v>851</v>
      </c>
      <c r="M3461">
        <v>3485</v>
      </c>
      <c r="N3461">
        <v>15</v>
      </c>
      <c r="O3461">
        <v>0</v>
      </c>
      <c r="P3461">
        <v>4.9000000000000004</v>
      </c>
      <c r="R3461" t="str">
        <v>2046</v>
      </c>
      <c r="S3461">
        <v>38325</v>
      </c>
      <c r="T3461">
        <v>2004</v>
      </c>
      <c r="U3461" t="str">
        <v>2000s</v>
      </c>
      <c r="V3461" t="str">
        <v>Black and White</v>
      </c>
      <c r="W3461" t="str">
        <v>Drama</v>
      </c>
      <c r="X3461" t="str">
        <v>Cantonese</v>
      </c>
      <c r="Y3461" t="str">
        <v>Hong Kong</v>
      </c>
      <c r="Z3461" t="str">
        <v>R</v>
      </c>
      <c r="AA3461" t="str">
        <v>Li Gong</v>
      </c>
      <c r="AB3461" t="str">
        <v>Kar-Wai Wong</v>
      </c>
      <c r="AC3461">
        <v>878</v>
      </c>
      <c r="AD3461">
        <v>2378</v>
      </c>
      <c r="AE3461">
        <v>0</v>
      </c>
      <c r="AF3461">
        <v>0</v>
      </c>
      <c r="AG3461">
        <v>7.5</v>
      </c>
      <c r="AH3461">
        <v>194</v>
      </c>
      <c r="AI3461">
        <v>129</v>
      </c>
      <c r="AJ3461">
        <v>261481</v>
      </c>
    </row>
    <row r="3462" spans="1:36" x14ac:dyDescent="0.25">
      <c r="A3462" t="str">
        <v>Say It Isn't So</v>
      </c>
      <c r="B3462">
        <v>37002</v>
      </c>
      <c r="C3462">
        <v>2001</v>
      </c>
      <c r="D3462" t="str">
        <v>2000s</v>
      </c>
      <c r="E3462" t="str">
        <v>Color</v>
      </c>
      <c r="F3462" t="str">
        <v>Comedy</v>
      </c>
      <c r="G3462" t="str">
        <v>English</v>
      </c>
      <c r="H3462" t="str">
        <v>USA</v>
      </c>
      <c r="I3462" t="str">
        <v>R</v>
      </c>
      <c r="J3462" t="str">
        <v>Eddie Cibrian</v>
      </c>
      <c r="K3462" t="str">
        <v>J.B. Rogers</v>
      </c>
      <c r="L3462">
        <v>849</v>
      </c>
      <c r="M3462">
        <v>2413</v>
      </c>
      <c r="N3462">
        <v>6</v>
      </c>
      <c r="O3462">
        <v>295</v>
      </c>
      <c r="P3462">
        <v>4.9000000000000004</v>
      </c>
      <c r="R3462" t="str">
        <v>Blue Ruin</v>
      </c>
      <c r="S3462">
        <v>41447</v>
      </c>
      <c r="T3462">
        <v>2013</v>
      </c>
      <c r="U3462" t="str">
        <v>2010s</v>
      </c>
      <c r="V3462" t="str">
        <v>Color</v>
      </c>
      <c r="W3462" t="str">
        <v>Crime</v>
      </c>
      <c r="X3462" t="str">
        <v>English</v>
      </c>
      <c r="Y3462" t="str">
        <v>USA</v>
      </c>
      <c r="Z3462" t="str">
        <v>R</v>
      </c>
      <c r="AA3462" t="str">
        <v>Devin Ratray</v>
      </c>
      <c r="AB3462" t="str">
        <v>Jeremy Saulnier</v>
      </c>
      <c r="AC3462">
        <v>1000</v>
      </c>
      <c r="AD3462">
        <v>1528</v>
      </c>
      <c r="AE3462">
        <v>57</v>
      </c>
      <c r="AF3462">
        <v>0</v>
      </c>
      <c r="AG3462">
        <v>7.1</v>
      </c>
      <c r="AH3462">
        <v>279</v>
      </c>
      <c r="AI3462">
        <v>90</v>
      </c>
      <c r="AJ3462">
        <v>258113</v>
      </c>
    </row>
    <row r="3463" spans="1:36" x14ac:dyDescent="0.25">
      <c r="A3463" t="str">
        <v>Shadow Conspiracy</v>
      </c>
      <c r="B3463">
        <v>35496</v>
      </c>
      <c r="C3463">
        <v>1997</v>
      </c>
      <c r="D3463" t="str">
        <v>1990s</v>
      </c>
      <c r="E3463" t="str">
        <v>Color</v>
      </c>
      <c r="F3463" t="str">
        <v>Action</v>
      </c>
      <c r="G3463" t="str">
        <v>English</v>
      </c>
      <c r="H3463" t="str">
        <v>USA</v>
      </c>
      <c r="I3463" t="str">
        <v>R</v>
      </c>
      <c r="J3463" t="str">
        <v>Sam Waterston</v>
      </c>
      <c r="K3463" t="str">
        <v>George P. Cosmatos</v>
      </c>
      <c r="L3463">
        <v>849</v>
      </c>
      <c r="M3463">
        <v>2457</v>
      </c>
      <c r="N3463">
        <v>170</v>
      </c>
      <c r="O3463">
        <v>68</v>
      </c>
      <c r="P3463">
        <v>4.9000000000000004</v>
      </c>
      <c r="R3463" t="str">
        <v>Old Joy</v>
      </c>
      <c r="S3463">
        <v>38955</v>
      </c>
      <c r="T3463">
        <v>2006</v>
      </c>
      <c r="U3463" t="str">
        <v>2000s</v>
      </c>
      <c r="V3463" t="str">
        <v>Color</v>
      </c>
      <c r="W3463" t="str">
        <v>Drama</v>
      </c>
      <c r="X3463" t="str">
        <v>English</v>
      </c>
      <c r="Y3463" t="str">
        <v>USA</v>
      </c>
      <c r="Z3463" t="str">
        <v>Unrated</v>
      </c>
      <c r="AA3463" t="str">
        <v>Daniel London</v>
      </c>
      <c r="AB3463" t="str">
        <v>Kelly Reichardt</v>
      </c>
      <c r="AC3463">
        <v>52</v>
      </c>
      <c r="AD3463">
        <v>132</v>
      </c>
      <c r="AE3463">
        <v>129</v>
      </c>
      <c r="AF3463">
        <v>594</v>
      </c>
      <c r="AG3463">
        <v>6.7</v>
      </c>
      <c r="AH3463">
        <v>88</v>
      </c>
      <c r="AI3463">
        <v>76</v>
      </c>
      <c r="AJ3463">
        <v>255352</v>
      </c>
    </row>
    <row r="3464" spans="1:36" x14ac:dyDescent="0.25">
      <c r="A3464" t="str">
        <v>Holy Man</v>
      </c>
      <c r="B3464">
        <v>35985</v>
      </c>
      <c r="C3464">
        <v>1998</v>
      </c>
      <c r="D3464" t="str">
        <v>1990s</v>
      </c>
      <c r="E3464" t="str">
        <v>Color</v>
      </c>
      <c r="F3464" t="str">
        <v>Comedy</v>
      </c>
      <c r="G3464" t="str">
        <v>English</v>
      </c>
      <c r="H3464" t="str">
        <v>USA</v>
      </c>
      <c r="I3464" t="str">
        <v>PG</v>
      </c>
      <c r="J3464" t="str">
        <v>Kelly Preston</v>
      </c>
      <c r="K3464" t="str">
        <v>Stephen Herek</v>
      </c>
      <c r="L3464">
        <v>743</v>
      </c>
      <c r="M3464">
        <v>2367</v>
      </c>
      <c r="N3464">
        <v>65</v>
      </c>
      <c r="O3464">
        <v>296</v>
      </c>
      <c r="P3464">
        <v>4.9000000000000004</v>
      </c>
      <c r="R3464" t="str">
        <v>Love's Abiding Joy</v>
      </c>
      <c r="S3464">
        <v>38892</v>
      </c>
      <c r="T3464">
        <v>2006</v>
      </c>
      <c r="U3464" t="str">
        <v>2000s</v>
      </c>
      <c r="V3464" t="str">
        <v>Color</v>
      </c>
      <c r="W3464" t="str">
        <v>Drama</v>
      </c>
      <c r="X3464" t="str">
        <v>Unknown</v>
      </c>
      <c r="Y3464" t="str">
        <v>USA</v>
      </c>
      <c r="Z3464" t="str">
        <v>PG</v>
      </c>
      <c r="AA3464" t="str">
        <v>William Morgan Sheppard</v>
      </c>
      <c r="AB3464" t="str">
        <v>Michael Landon Jr.</v>
      </c>
      <c r="AC3464">
        <v>702</v>
      </c>
      <c r="AD3464">
        <v>2715</v>
      </c>
      <c r="AE3464">
        <v>84</v>
      </c>
      <c r="AF3464">
        <v>76</v>
      </c>
      <c r="AG3464">
        <v>7.2</v>
      </c>
      <c r="AH3464">
        <v>5</v>
      </c>
      <c r="AI3464">
        <v>87</v>
      </c>
      <c r="AJ3464">
        <v>252726</v>
      </c>
    </row>
    <row r="3465" spans="1:36" x14ac:dyDescent="0.25">
      <c r="A3465" t="str">
        <v>Halloween: The Curse of Michael Myers</v>
      </c>
      <c r="B3465">
        <v>34833</v>
      </c>
      <c r="C3465">
        <v>1995</v>
      </c>
      <c r="D3465" t="str">
        <v>1990s</v>
      </c>
      <c r="E3465" t="str">
        <v>Color</v>
      </c>
      <c r="F3465" t="str">
        <v>Horror</v>
      </c>
      <c r="G3465" t="str">
        <v>English</v>
      </c>
      <c r="H3465" t="str">
        <v>USA</v>
      </c>
      <c r="I3465" t="str">
        <v>R</v>
      </c>
      <c r="J3465" t="str">
        <v>Donald Pleasence</v>
      </c>
      <c r="K3465" t="str">
        <v>Joe Chappelle</v>
      </c>
      <c r="L3465">
        <v>742</v>
      </c>
      <c r="M3465">
        <v>1227</v>
      </c>
      <c r="N3465">
        <v>13</v>
      </c>
      <c r="O3465">
        <v>0</v>
      </c>
      <c r="P3465">
        <v>4.9000000000000004</v>
      </c>
      <c r="R3465" t="str">
        <v>Trollhunter</v>
      </c>
      <c r="S3465">
        <v>40285</v>
      </c>
      <c r="T3465">
        <v>2010</v>
      </c>
      <c r="U3465" t="str">
        <v>2010s</v>
      </c>
      <c r="V3465" t="str">
        <v>Color</v>
      </c>
      <c r="W3465" t="str">
        <v>Comedy</v>
      </c>
      <c r="X3465" t="str">
        <v>Norwegian</v>
      </c>
      <c r="Y3465" t="str">
        <v>Norway</v>
      </c>
      <c r="Z3465" t="str">
        <v>PG-13</v>
      </c>
      <c r="AA3465" t="str">
        <v>Otto Jespersen</v>
      </c>
      <c r="AB3465" t="str">
        <v>AndrÃ© Ã˜vredal</v>
      </c>
      <c r="AC3465">
        <v>29</v>
      </c>
      <c r="AD3465">
        <v>44</v>
      </c>
      <c r="AE3465">
        <v>12</v>
      </c>
      <c r="AF3465">
        <v>38000</v>
      </c>
      <c r="AG3465">
        <v>7</v>
      </c>
      <c r="AH3465">
        <v>337</v>
      </c>
      <c r="AI3465">
        <v>103</v>
      </c>
      <c r="AJ3465">
        <v>252652</v>
      </c>
    </row>
    <row r="3466" spans="1:36" x14ac:dyDescent="0.25">
      <c r="A3466" t="str">
        <v>The Haunted Mansion</v>
      </c>
      <c r="B3466">
        <v>37748</v>
      </c>
      <c r="C3466">
        <v>2003</v>
      </c>
      <c r="D3466" t="str">
        <v>2000s</v>
      </c>
      <c r="E3466" t="str">
        <v>Color</v>
      </c>
      <c r="F3466" t="str">
        <v>Comedy</v>
      </c>
      <c r="G3466" t="str">
        <v>English</v>
      </c>
      <c r="H3466" t="str">
        <v>USA</v>
      </c>
      <c r="I3466" t="str">
        <v>PG</v>
      </c>
      <c r="J3466" t="str">
        <v>Marsha Thomason</v>
      </c>
      <c r="K3466" t="str">
        <v>Rob Minkoff</v>
      </c>
      <c r="L3466">
        <v>691</v>
      </c>
      <c r="M3466">
        <v>2622</v>
      </c>
      <c r="N3466">
        <v>50</v>
      </c>
      <c r="O3466">
        <v>988</v>
      </c>
      <c r="P3466">
        <v>4.9000000000000004</v>
      </c>
      <c r="R3466" t="str">
        <v>The Legend of God's Gun</v>
      </c>
      <c r="S3466">
        <v>39307</v>
      </c>
      <c r="T3466">
        <v>2007</v>
      </c>
      <c r="U3466" t="str">
        <v>2000s</v>
      </c>
      <c r="V3466" t="str">
        <v>Color</v>
      </c>
      <c r="W3466" t="str">
        <v>Western</v>
      </c>
      <c r="X3466" t="str">
        <v>English</v>
      </c>
      <c r="Y3466" t="str">
        <v>USA</v>
      </c>
      <c r="Z3466" t="str">
        <v>R</v>
      </c>
      <c r="AA3466" t="str">
        <v>Joseph Campanella</v>
      </c>
      <c r="AB3466" t="str">
        <v>Mike Bruce</v>
      </c>
      <c r="AC3466">
        <v>32</v>
      </c>
      <c r="AD3466">
        <v>72</v>
      </c>
      <c r="AE3466">
        <v>6</v>
      </c>
      <c r="AF3466">
        <v>13</v>
      </c>
      <c r="AG3466">
        <v>4.0999999999999996</v>
      </c>
      <c r="AH3466">
        <v>3</v>
      </c>
      <c r="AI3466">
        <v>78</v>
      </c>
      <c r="AJ3466">
        <v>243768</v>
      </c>
    </row>
    <row r="3467" spans="1:36" x14ac:dyDescent="0.25">
      <c r="A3467" t="str">
        <v>The Darkest Hour</v>
      </c>
      <c r="B3467">
        <v>40861</v>
      </c>
      <c r="C3467">
        <v>2011</v>
      </c>
      <c r="D3467" t="str">
        <v>2010s</v>
      </c>
      <c r="E3467" t="str">
        <v>Color</v>
      </c>
      <c r="F3467" t="str">
        <v>Action</v>
      </c>
      <c r="G3467" t="str">
        <v>English</v>
      </c>
      <c r="H3467" t="str">
        <v>USA</v>
      </c>
      <c r="I3467" t="str">
        <v>PG-13</v>
      </c>
      <c r="J3467" t="str">
        <v>Max Minghella</v>
      </c>
      <c r="K3467" t="str">
        <v>Chris Gorak</v>
      </c>
      <c r="L3467">
        <v>614</v>
      </c>
      <c r="M3467">
        <v>843</v>
      </c>
      <c r="N3467">
        <v>21</v>
      </c>
      <c r="O3467">
        <v>0</v>
      </c>
      <c r="P3467">
        <v>4.9000000000000004</v>
      </c>
      <c r="R3467" t="str">
        <v>Civil Brand</v>
      </c>
      <c r="S3467">
        <v>37322</v>
      </c>
      <c r="T3467">
        <v>2002</v>
      </c>
      <c r="U3467" t="str">
        <v>2000s</v>
      </c>
      <c r="V3467" t="str">
        <v>Color</v>
      </c>
      <c r="W3467" t="str">
        <v>Crime</v>
      </c>
      <c r="X3467" t="str">
        <v>English</v>
      </c>
      <c r="Y3467" t="str">
        <v>USA</v>
      </c>
      <c r="Z3467" t="str">
        <v>R</v>
      </c>
      <c r="AA3467" t="str">
        <v>Monica Calhoun</v>
      </c>
      <c r="AB3467" t="str">
        <v>Neema Barnette</v>
      </c>
      <c r="AC3467">
        <v>597</v>
      </c>
      <c r="AD3467">
        <v>2555</v>
      </c>
      <c r="AE3467">
        <v>21</v>
      </c>
      <c r="AF3467">
        <v>86</v>
      </c>
      <c r="AG3467">
        <v>5.3</v>
      </c>
      <c r="AH3467">
        <v>11</v>
      </c>
      <c r="AI3467">
        <v>91</v>
      </c>
      <c r="AJ3467">
        <v>243347</v>
      </c>
    </row>
    <row r="3468" spans="1:36" x14ac:dyDescent="0.25">
      <c r="A3468" t="str">
        <v>Superman III</v>
      </c>
      <c r="B3468">
        <v>30546</v>
      </c>
      <c r="C3468">
        <v>1983</v>
      </c>
      <c r="D3468" t="str">
        <v>1980s</v>
      </c>
      <c r="E3468" t="str">
        <v>Color</v>
      </c>
      <c r="F3468" t="str">
        <v>Action</v>
      </c>
      <c r="G3468" t="str">
        <v>English</v>
      </c>
      <c r="H3468" t="str">
        <v>UK</v>
      </c>
      <c r="I3468" t="str">
        <v>PG</v>
      </c>
      <c r="J3468" t="str">
        <v>Margot Kidder</v>
      </c>
      <c r="K3468" t="str">
        <v>Richard Lester</v>
      </c>
      <c r="L3468">
        <v>593</v>
      </c>
      <c r="M3468">
        <v>2329</v>
      </c>
      <c r="N3468">
        <v>44</v>
      </c>
      <c r="O3468">
        <v>0</v>
      </c>
      <c r="P3468">
        <v>4.9000000000000004</v>
      </c>
      <c r="R3468" t="str">
        <v>George Washington</v>
      </c>
      <c r="S3468">
        <v>36604</v>
      </c>
      <c r="T3468">
        <v>2000</v>
      </c>
      <c r="U3468" t="str">
        <v>2000s</v>
      </c>
      <c r="V3468" t="str">
        <v>Color</v>
      </c>
      <c r="W3468" t="str">
        <v>Drama</v>
      </c>
      <c r="X3468" t="str">
        <v>English</v>
      </c>
      <c r="Y3468" t="str">
        <v>USA</v>
      </c>
      <c r="Z3468" t="str">
        <v>Unrated</v>
      </c>
      <c r="AA3468" t="str">
        <v>Paul Schneider</v>
      </c>
      <c r="AB3468" t="str">
        <v>David Gordon Green</v>
      </c>
      <c r="AC3468">
        <v>552</v>
      </c>
      <c r="AD3468">
        <v>642</v>
      </c>
      <c r="AE3468">
        <v>234</v>
      </c>
      <c r="AF3468">
        <v>451</v>
      </c>
      <c r="AG3468">
        <v>7.5</v>
      </c>
      <c r="AH3468">
        <v>75</v>
      </c>
      <c r="AI3468">
        <v>90</v>
      </c>
      <c r="AJ3468">
        <v>241816</v>
      </c>
    </row>
    <row r="3469" spans="1:36" x14ac:dyDescent="0.25">
      <c r="A3469" t="str">
        <v>Snow Day</v>
      </c>
      <c r="B3469">
        <v>36713</v>
      </c>
      <c r="C3469">
        <v>2000</v>
      </c>
      <c r="D3469" t="str">
        <v>2000s</v>
      </c>
      <c r="E3469" t="str">
        <v>Color</v>
      </c>
      <c r="F3469" t="str">
        <v>Adventure</v>
      </c>
      <c r="G3469" t="str">
        <v>English</v>
      </c>
      <c r="H3469" t="str">
        <v>USA</v>
      </c>
      <c r="I3469" t="str">
        <v>PG</v>
      </c>
      <c r="J3469" t="str">
        <v>Chris Elliott</v>
      </c>
      <c r="K3469" t="str">
        <v>Chris Koch</v>
      </c>
      <c r="L3469">
        <v>571</v>
      </c>
      <c r="M3469">
        <v>2241</v>
      </c>
      <c r="N3469">
        <v>13</v>
      </c>
      <c r="O3469">
        <v>0</v>
      </c>
      <c r="P3469">
        <v>4.9000000000000004</v>
      </c>
      <c r="R3469" t="str">
        <v>Monsters</v>
      </c>
      <c r="S3469">
        <v>40490</v>
      </c>
      <c r="T3469">
        <v>2010</v>
      </c>
      <c r="U3469" t="str">
        <v>2010s</v>
      </c>
      <c r="V3469" t="str">
        <v>Color</v>
      </c>
      <c r="W3469" t="str">
        <v>Drama</v>
      </c>
      <c r="X3469" t="str">
        <v>English</v>
      </c>
      <c r="Y3469" t="str">
        <v>UK</v>
      </c>
      <c r="Z3469" t="str">
        <v>R</v>
      </c>
      <c r="AA3469" t="str">
        <v>Scoot McNairy</v>
      </c>
      <c r="AB3469" t="str">
        <v>Gareth Edwards</v>
      </c>
      <c r="AC3469">
        <v>660</v>
      </c>
      <c r="AD3469">
        <v>1118</v>
      </c>
      <c r="AE3469">
        <v>380</v>
      </c>
      <c r="AF3469">
        <v>19000</v>
      </c>
      <c r="AG3469">
        <v>6.4</v>
      </c>
      <c r="AH3469">
        <v>344</v>
      </c>
      <c r="AI3469">
        <v>94</v>
      </c>
      <c r="AJ3469">
        <v>237301</v>
      </c>
    </row>
    <row r="3470" spans="1:36" x14ac:dyDescent="0.25">
      <c r="A3470" t="str">
        <v>Gulliver's Travels</v>
      </c>
      <c r="B3470">
        <v>40355</v>
      </c>
      <c r="C3470">
        <v>2010</v>
      </c>
      <c r="D3470" t="str">
        <v>2010s</v>
      </c>
      <c r="E3470" t="str">
        <v>Color</v>
      </c>
      <c r="F3470" t="str">
        <v>Adventure</v>
      </c>
      <c r="G3470" t="str">
        <v>English</v>
      </c>
      <c r="H3470" t="str">
        <v>USA</v>
      </c>
      <c r="I3470" t="str">
        <v>PG</v>
      </c>
      <c r="J3470" t="str">
        <v>James Corden</v>
      </c>
      <c r="K3470" t="str">
        <v>Rob Letterman</v>
      </c>
      <c r="L3470">
        <v>480</v>
      </c>
      <c r="M3470">
        <v>1173</v>
      </c>
      <c r="N3470">
        <v>11</v>
      </c>
      <c r="O3470">
        <v>0</v>
      </c>
      <c r="P3470">
        <v>4.9000000000000004</v>
      </c>
      <c r="R3470" t="str">
        <v>Gerry</v>
      </c>
      <c r="S3470">
        <v>37333</v>
      </c>
      <c r="T3470">
        <v>2002</v>
      </c>
      <c r="U3470" t="str">
        <v>2000s</v>
      </c>
      <c r="V3470" t="str">
        <v>Color</v>
      </c>
      <c r="W3470" t="str">
        <v>Adventure</v>
      </c>
      <c r="X3470" t="str">
        <v>English</v>
      </c>
      <c r="Y3470" t="str">
        <v>USA</v>
      </c>
      <c r="Z3470" t="str">
        <v>R</v>
      </c>
      <c r="AA3470" t="str">
        <v>Matt Damon</v>
      </c>
      <c r="AB3470" t="str">
        <v>Gus Van Sant</v>
      </c>
      <c r="AC3470">
        <v>13000</v>
      </c>
      <c r="AD3470">
        <v>13000</v>
      </c>
      <c r="AE3470">
        <v>835</v>
      </c>
      <c r="AF3470">
        <v>0</v>
      </c>
      <c r="AG3470">
        <v>6.2</v>
      </c>
      <c r="AH3470">
        <v>103</v>
      </c>
      <c r="AI3470">
        <v>103</v>
      </c>
      <c r="AJ3470">
        <v>236266</v>
      </c>
    </row>
    <row r="3471" spans="1:36" x14ac:dyDescent="0.25">
      <c r="A3471" t="str">
        <v>Eye of the Beholder</v>
      </c>
      <c r="B3471">
        <v>36362</v>
      </c>
      <c r="C3471">
        <v>1999</v>
      </c>
      <c r="D3471" t="str">
        <v>1990s</v>
      </c>
      <c r="E3471" t="str">
        <v>Color</v>
      </c>
      <c r="F3471" t="str">
        <v>Drama</v>
      </c>
      <c r="G3471" t="str">
        <v>English</v>
      </c>
      <c r="H3471" t="str">
        <v>Canada</v>
      </c>
      <c r="I3471" t="str">
        <v>R</v>
      </c>
      <c r="J3471" t="str">
        <v>Jason Priestley</v>
      </c>
      <c r="K3471" t="str">
        <v>Stephan Elliott</v>
      </c>
      <c r="L3471">
        <v>471</v>
      </c>
      <c r="M3471">
        <v>1069</v>
      </c>
      <c r="N3471">
        <v>11</v>
      </c>
      <c r="O3471">
        <v>327</v>
      </c>
      <c r="P3471">
        <v>4.9000000000000004</v>
      </c>
      <c r="R3471" t="str">
        <v>Wah-Wah</v>
      </c>
      <c r="S3471">
        <v>38421</v>
      </c>
      <c r="T3471">
        <v>2005</v>
      </c>
      <c r="U3471" t="str">
        <v>2000s</v>
      </c>
      <c r="V3471" t="str">
        <v>Color</v>
      </c>
      <c r="W3471" t="str">
        <v>Drama</v>
      </c>
      <c r="X3471" t="str">
        <v>English</v>
      </c>
      <c r="Y3471" t="str">
        <v>UK</v>
      </c>
      <c r="Z3471" t="str">
        <v>R</v>
      </c>
      <c r="AA3471" t="str">
        <v>Emily Watson</v>
      </c>
      <c r="AB3471" t="str">
        <v>Richard E. Grant</v>
      </c>
      <c r="AC3471">
        <v>876</v>
      </c>
      <c r="AD3471">
        <v>2544</v>
      </c>
      <c r="AE3471">
        <v>554</v>
      </c>
      <c r="AF3471">
        <v>311</v>
      </c>
      <c r="AG3471">
        <v>6.9</v>
      </c>
      <c r="AH3471">
        <v>49</v>
      </c>
      <c r="AI3471">
        <v>97</v>
      </c>
      <c r="AJ3471">
        <v>233103</v>
      </c>
    </row>
    <row r="3472" spans="1:36" x14ac:dyDescent="0.25">
      <c r="A3472" t="str">
        <v>Godsend</v>
      </c>
      <c r="B3472">
        <v>38152</v>
      </c>
      <c r="C3472">
        <v>2004</v>
      </c>
      <c r="D3472" t="str">
        <v>2000s</v>
      </c>
      <c r="E3472" t="str">
        <v>Color</v>
      </c>
      <c r="F3472" t="str">
        <v>Drama</v>
      </c>
      <c r="G3472" t="str">
        <v>English</v>
      </c>
      <c r="H3472" t="str">
        <v>USA</v>
      </c>
      <c r="I3472" t="str">
        <v>PG-13</v>
      </c>
      <c r="J3472" t="str">
        <v>Robert De Niro</v>
      </c>
      <c r="K3472" t="str">
        <v>Nick Hamm</v>
      </c>
      <c r="L3472">
        <v>22000</v>
      </c>
      <c r="M3472">
        <v>23352</v>
      </c>
      <c r="N3472">
        <v>6</v>
      </c>
      <c r="O3472">
        <v>387</v>
      </c>
      <c r="P3472">
        <v>4.8</v>
      </c>
      <c r="R3472" t="str">
        <v>The Swindle</v>
      </c>
      <c r="S3472">
        <v>35791</v>
      </c>
      <c r="T3472">
        <v>1997</v>
      </c>
      <c r="U3472" t="str">
        <v>1990s</v>
      </c>
      <c r="V3472" t="str">
        <v>Color</v>
      </c>
      <c r="W3472" t="str">
        <v>Comedy</v>
      </c>
      <c r="X3472" t="str">
        <v>French</v>
      </c>
      <c r="Y3472" t="str">
        <v>France</v>
      </c>
      <c r="Z3472" t="str">
        <v>Not Rated</v>
      </c>
      <c r="AA3472" t="str">
        <v>Isabelle Huppert</v>
      </c>
      <c r="AB3472" t="str">
        <v>Claude Chabrol</v>
      </c>
      <c r="AC3472">
        <v>678</v>
      </c>
      <c r="AD3472">
        <v>1256</v>
      </c>
      <c r="AE3472">
        <v>324</v>
      </c>
      <c r="AF3472">
        <v>33</v>
      </c>
      <c r="AG3472">
        <v>6.6</v>
      </c>
      <c r="AH3472">
        <v>34</v>
      </c>
      <c r="AI3472">
        <v>101</v>
      </c>
      <c r="AJ3472">
        <v>231417</v>
      </c>
    </row>
    <row r="3473" spans="1:36" x14ac:dyDescent="0.25">
      <c r="A3473" t="str">
        <v>The Spirit</v>
      </c>
      <c r="B3473">
        <v>39452</v>
      </c>
      <c r="C3473">
        <v>2008</v>
      </c>
      <c r="D3473" t="str">
        <v>2000s</v>
      </c>
      <c r="E3473" t="str">
        <v>Color</v>
      </c>
      <c r="F3473" t="str">
        <v>Action</v>
      </c>
      <c r="G3473" t="str">
        <v>English</v>
      </c>
      <c r="H3473" t="str">
        <v>USA</v>
      </c>
      <c r="I3473" t="str">
        <v>PG-13</v>
      </c>
      <c r="J3473" t="str">
        <v>Scarlett Johansson</v>
      </c>
      <c r="K3473" t="str">
        <v>Frank Miller</v>
      </c>
      <c r="L3473">
        <v>19000</v>
      </c>
      <c r="M3473">
        <v>20881</v>
      </c>
      <c r="N3473">
        <v>436</v>
      </c>
      <c r="O3473">
        <v>2000</v>
      </c>
      <c r="P3473">
        <v>4.8</v>
      </c>
      <c r="R3473" t="str">
        <v>One Man's Hero</v>
      </c>
      <c r="S3473">
        <v>36347</v>
      </c>
      <c r="T3473">
        <v>1999</v>
      </c>
      <c r="U3473" t="str">
        <v>1990s</v>
      </c>
      <c r="V3473" t="str">
        <v>Color</v>
      </c>
      <c r="W3473" t="str">
        <v>Action</v>
      </c>
      <c r="X3473" t="str">
        <v>English</v>
      </c>
      <c r="Y3473" t="str">
        <v>Spain</v>
      </c>
      <c r="Z3473" t="str">
        <v>R</v>
      </c>
      <c r="AA3473" t="str">
        <v>Tom Berenger</v>
      </c>
      <c r="AB3473" t="str">
        <v>Lance Hool</v>
      </c>
      <c r="AC3473">
        <v>854</v>
      </c>
      <c r="AD3473">
        <v>2705</v>
      </c>
      <c r="AE3473">
        <v>0</v>
      </c>
      <c r="AF3473">
        <v>271</v>
      </c>
      <c r="AG3473">
        <v>6.2</v>
      </c>
      <c r="AH3473">
        <v>10</v>
      </c>
      <c r="AI3473">
        <v>121</v>
      </c>
      <c r="AJ3473">
        <v>229311</v>
      </c>
    </row>
    <row r="3474" spans="1:36" x14ac:dyDescent="0.25">
      <c r="A3474" t="str">
        <v>All About Steve</v>
      </c>
      <c r="B3474">
        <v>40034</v>
      </c>
      <c r="C3474">
        <v>2009</v>
      </c>
      <c r="D3474" t="str">
        <v>2000s</v>
      </c>
      <c r="E3474" t="str">
        <v>Color</v>
      </c>
      <c r="F3474" t="str">
        <v>Comedy</v>
      </c>
      <c r="G3474" t="str">
        <v>English</v>
      </c>
      <c r="H3474" t="str">
        <v>USA</v>
      </c>
      <c r="I3474" t="str">
        <v>PG-13</v>
      </c>
      <c r="J3474" t="str">
        <v>Bradley Cooper</v>
      </c>
      <c r="K3474" t="str">
        <v>Phil Traill</v>
      </c>
      <c r="L3474">
        <v>14000</v>
      </c>
      <c r="M3474">
        <v>16461</v>
      </c>
      <c r="N3474">
        <v>3</v>
      </c>
      <c r="O3474">
        <v>0</v>
      </c>
      <c r="P3474">
        <v>4.8</v>
      </c>
      <c r="R3474" t="str">
        <v>Imaginary Heroes</v>
      </c>
      <c r="S3474">
        <v>38188</v>
      </c>
      <c r="T3474">
        <v>2004</v>
      </c>
      <c r="U3474" t="str">
        <v>2000s</v>
      </c>
      <c r="V3474" t="str">
        <v>Color</v>
      </c>
      <c r="W3474" t="str">
        <v>Comedy</v>
      </c>
      <c r="X3474" t="str">
        <v>English</v>
      </c>
      <c r="Y3474" t="str">
        <v>USA</v>
      </c>
      <c r="Z3474" t="str">
        <v>R</v>
      </c>
      <c r="AA3474" t="str">
        <v>Kip Pardue</v>
      </c>
      <c r="AB3474" t="str">
        <v>Dan Harris</v>
      </c>
      <c r="AC3474">
        <v>374</v>
      </c>
      <c r="AD3474">
        <v>768</v>
      </c>
      <c r="AE3474">
        <v>24</v>
      </c>
      <c r="AF3474">
        <v>345</v>
      </c>
      <c r="AG3474">
        <v>7.3</v>
      </c>
      <c r="AH3474">
        <v>73</v>
      </c>
      <c r="AI3474">
        <v>111</v>
      </c>
      <c r="AJ3474">
        <v>228524</v>
      </c>
    </row>
    <row r="3475" spans="1:36" x14ac:dyDescent="0.25">
      <c r="A3475" t="str">
        <v>Wild Wild West</v>
      </c>
      <c r="B3475">
        <v>36178</v>
      </c>
      <c r="C3475">
        <v>1999</v>
      </c>
      <c r="D3475" t="str">
        <v>1990s</v>
      </c>
      <c r="E3475" t="str">
        <v>Color</v>
      </c>
      <c r="F3475" t="str">
        <v>Action</v>
      </c>
      <c r="G3475" t="str">
        <v>English</v>
      </c>
      <c r="H3475" t="str">
        <v>USA</v>
      </c>
      <c r="I3475" t="str">
        <v>PG-13</v>
      </c>
      <c r="J3475" t="str">
        <v>Will Smith</v>
      </c>
      <c r="K3475" t="str">
        <v>Barry Sonnenfeld</v>
      </c>
      <c r="L3475">
        <v>10000</v>
      </c>
      <c r="M3475">
        <v>15870</v>
      </c>
      <c r="N3475">
        <v>188</v>
      </c>
      <c r="O3475">
        <v>0</v>
      </c>
      <c r="P3475">
        <v>4.8</v>
      </c>
      <c r="R3475" t="str">
        <v>High Heels and Low Lifes</v>
      </c>
      <c r="S3475">
        <v>37181</v>
      </c>
      <c r="T3475">
        <v>2001</v>
      </c>
      <c r="U3475" t="str">
        <v>2000s</v>
      </c>
      <c r="V3475" t="str">
        <v>Color</v>
      </c>
      <c r="W3475" t="str">
        <v>Action</v>
      </c>
      <c r="X3475" t="str">
        <v>English</v>
      </c>
      <c r="Y3475" t="str">
        <v>UK</v>
      </c>
      <c r="Z3475" t="str">
        <v>R</v>
      </c>
      <c r="AA3475" t="str">
        <v>Minnie Driver</v>
      </c>
      <c r="AB3475" t="str">
        <v>Mel Smith</v>
      </c>
      <c r="AC3475">
        <v>893</v>
      </c>
      <c r="AD3475">
        <v>3049</v>
      </c>
      <c r="AE3475">
        <v>302</v>
      </c>
      <c r="AF3475">
        <v>117</v>
      </c>
      <c r="AG3475">
        <v>6.2</v>
      </c>
      <c r="AH3475">
        <v>43</v>
      </c>
      <c r="AI3475">
        <v>86</v>
      </c>
      <c r="AJ3475">
        <v>226792</v>
      </c>
    </row>
    <row r="3476" spans="1:36" x14ac:dyDescent="0.25">
      <c r="A3476" t="str">
        <v>The Unborn</v>
      </c>
      <c r="B3476">
        <v>39919</v>
      </c>
      <c r="C3476">
        <v>2009</v>
      </c>
      <c r="D3476" t="str">
        <v>2000s</v>
      </c>
      <c r="E3476" t="str">
        <v>Color</v>
      </c>
      <c r="F3476" t="str">
        <v>Drama</v>
      </c>
      <c r="G3476" t="str">
        <v>English</v>
      </c>
      <c r="H3476" t="str">
        <v>USA</v>
      </c>
      <c r="I3476" t="str">
        <v>PG-13</v>
      </c>
      <c r="J3476" t="str">
        <v>Gary Oldman</v>
      </c>
      <c r="K3476" t="str">
        <v>David S. Goyer</v>
      </c>
      <c r="L3476">
        <v>10000</v>
      </c>
      <c r="M3476">
        <v>12183</v>
      </c>
      <c r="N3476">
        <v>687</v>
      </c>
      <c r="O3476">
        <v>0</v>
      </c>
      <c r="P3476">
        <v>4.8</v>
      </c>
      <c r="R3476" t="str">
        <v>Amour</v>
      </c>
      <c r="S3476">
        <v>41064</v>
      </c>
      <c r="T3476">
        <v>2012</v>
      </c>
      <c r="U3476" t="str">
        <v>2010s</v>
      </c>
      <c r="V3476" t="str">
        <v>Color</v>
      </c>
      <c r="W3476" t="str">
        <v>Drama</v>
      </c>
      <c r="X3476" t="str">
        <v>French</v>
      </c>
      <c r="Y3476" t="str">
        <v>France</v>
      </c>
      <c r="Z3476" t="str">
        <v>PG-13</v>
      </c>
      <c r="AA3476" t="str">
        <v>Isabelle Huppert</v>
      </c>
      <c r="AB3476" t="str">
        <v>Michael Haneke</v>
      </c>
      <c r="AC3476">
        <v>678</v>
      </c>
      <c r="AD3476">
        <v>1557</v>
      </c>
      <c r="AE3476">
        <v>0</v>
      </c>
      <c r="AF3476">
        <v>33000</v>
      </c>
      <c r="AG3476">
        <v>7.9</v>
      </c>
      <c r="AH3476">
        <v>447</v>
      </c>
      <c r="AI3476">
        <v>127</v>
      </c>
      <c r="AJ3476">
        <v>225377</v>
      </c>
    </row>
    <row r="3477" spans="1:36" x14ac:dyDescent="0.25">
      <c r="A3477" t="str">
        <v>The Roommate</v>
      </c>
      <c r="B3477">
        <v>40545</v>
      </c>
      <c r="C3477">
        <v>2011</v>
      </c>
      <c r="D3477" t="str">
        <v>2010s</v>
      </c>
      <c r="E3477" t="str">
        <v>Color</v>
      </c>
      <c r="F3477" t="str">
        <v>Drama</v>
      </c>
      <c r="G3477" t="str">
        <v>English</v>
      </c>
      <c r="H3477" t="str">
        <v>USA</v>
      </c>
      <c r="I3477" t="str">
        <v>PG-13</v>
      </c>
      <c r="J3477" t="str">
        <v>Leighton Meester</v>
      </c>
      <c r="K3477" t="str">
        <v>Christian E. Christiansen</v>
      </c>
      <c r="L3477">
        <v>3000</v>
      </c>
      <c r="M3477">
        <v>5349</v>
      </c>
      <c r="N3477">
        <v>26</v>
      </c>
      <c r="O3477">
        <v>0</v>
      </c>
      <c r="P3477">
        <v>4.8</v>
      </c>
      <c r="R3477" t="str">
        <v>Remember Me, My Love</v>
      </c>
      <c r="S3477">
        <v>37662</v>
      </c>
      <c r="T3477">
        <v>2003</v>
      </c>
      <c r="U3477" t="str">
        <v>2000s</v>
      </c>
      <c r="V3477" t="str">
        <v>Color</v>
      </c>
      <c r="W3477" t="str">
        <v>Comedy</v>
      </c>
      <c r="X3477" t="str">
        <v>Italian</v>
      </c>
      <c r="Y3477" t="str">
        <v>Italy</v>
      </c>
      <c r="Z3477" t="str">
        <v>R</v>
      </c>
      <c r="AA3477" t="str">
        <v>Laura Morante</v>
      </c>
      <c r="AB3477" t="str">
        <v>Gabriele Muccino</v>
      </c>
      <c r="AC3477">
        <v>60</v>
      </c>
      <c r="AD3477">
        <v>132</v>
      </c>
      <c r="AE3477">
        <v>125</v>
      </c>
      <c r="AF3477">
        <v>282</v>
      </c>
      <c r="AG3477">
        <v>6.5</v>
      </c>
      <c r="AH3477">
        <v>36</v>
      </c>
      <c r="AI3477">
        <v>125</v>
      </c>
      <c r="AJ3477">
        <v>223878</v>
      </c>
    </row>
    <row r="3478" spans="1:36" x14ac:dyDescent="0.25">
      <c r="A3478" t="str">
        <v>Elektra</v>
      </c>
      <c r="B3478">
        <v>38689</v>
      </c>
      <c r="C3478">
        <v>2005</v>
      </c>
      <c r="D3478" t="str">
        <v>2000s</v>
      </c>
      <c r="E3478" t="str">
        <v>Color</v>
      </c>
      <c r="F3478" t="str">
        <v>Action</v>
      </c>
      <c r="G3478" t="str">
        <v>English</v>
      </c>
      <c r="H3478" t="str">
        <v>Canada</v>
      </c>
      <c r="I3478" t="str">
        <v>PG-13</v>
      </c>
      <c r="J3478" t="str">
        <v>Jennifer Garner</v>
      </c>
      <c r="K3478" t="str">
        <v>Rob Bowman</v>
      </c>
      <c r="L3478">
        <v>3000</v>
      </c>
      <c r="M3478">
        <v>7048</v>
      </c>
      <c r="N3478">
        <v>38</v>
      </c>
      <c r="O3478">
        <v>0</v>
      </c>
      <c r="P3478">
        <v>4.8</v>
      </c>
      <c r="R3478" t="str">
        <v>Fur: An Imaginary Portrait of Diane Arbus</v>
      </c>
      <c r="S3478">
        <v>38865</v>
      </c>
      <c r="T3478">
        <v>2006</v>
      </c>
      <c r="U3478" t="str">
        <v>2000s</v>
      </c>
      <c r="V3478" t="str">
        <v>Color</v>
      </c>
      <c r="W3478" t="str">
        <v>Biography</v>
      </c>
      <c r="X3478" t="str">
        <v>English</v>
      </c>
      <c r="Y3478" t="str">
        <v>USA</v>
      </c>
      <c r="Z3478" t="str">
        <v>R</v>
      </c>
      <c r="AA3478" t="str">
        <v>Robert Downey Jr.</v>
      </c>
      <c r="AB3478" t="str">
        <v>Steven Shainberg</v>
      </c>
      <c r="AC3478">
        <v>21000</v>
      </c>
      <c r="AD3478">
        <v>25173</v>
      </c>
      <c r="AE3478">
        <v>30</v>
      </c>
      <c r="AF3478">
        <v>0</v>
      </c>
      <c r="AG3478">
        <v>6.5</v>
      </c>
      <c r="AH3478">
        <v>105</v>
      </c>
      <c r="AI3478">
        <v>122</v>
      </c>
      <c r="AJ3478">
        <v>220914</v>
      </c>
    </row>
    <row r="3479" spans="1:36" x14ac:dyDescent="0.25">
      <c r="A3479" t="str">
        <v>Charlie's Angels: Full Throttle</v>
      </c>
      <c r="B3479">
        <v>37949</v>
      </c>
      <c r="C3479">
        <v>2003</v>
      </c>
      <c r="D3479" t="str">
        <v>2000s</v>
      </c>
      <c r="E3479" t="str">
        <v>Color</v>
      </c>
      <c r="F3479" t="str">
        <v>Action</v>
      </c>
      <c r="G3479" t="str">
        <v>English</v>
      </c>
      <c r="H3479" t="str">
        <v>USA</v>
      </c>
      <c r="I3479" t="str">
        <v>PG-13</v>
      </c>
      <c r="J3479" t="str">
        <v>Demi Moore</v>
      </c>
      <c r="K3479" t="str">
        <v>McG</v>
      </c>
      <c r="L3479">
        <v>2000</v>
      </c>
      <c r="M3479">
        <v>4046</v>
      </c>
      <c r="N3479">
        <v>368</v>
      </c>
      <c r="O3479">
        <v>0</v>
      </c>
      <c r="P3479">
        <v>4.8</v>
      </c>
      <c r="R3479" t="str">
        <v>Ira &amp; Abby</v>
      </c>
      <c r="S3479">
        <v>38914</v>
      </c>
      <c r="T3479">
        <v>2006</v>
      </c>
      <c r="U3479" t="str">
        <v>2000s</v>
      </c>
      <c r="V3479" t="str">
        <v>Color</v>
      </c>
      <c r="W3479" t="str">
        <v>Comedy</v>
      </c>
      <c r="X3479" t="str">
        <v>English</v>
      </c>
      <c r="Y3479" t="str">
        <v>USA</v>
      </c>
      <c r="Z3479" t="str">
        <v>R</v>
      </c>
      <c r="AA3479" t="str">
        <v>Frances Conroy</v>
      </c>
      <c r="AB3479" t="str">
        <v>Robert Cary</v>
      </c>
      <c r="AC3479">
        <v>827</v>
      </c>
      <c r="AD3479">
        <v>3574</v>
      </c>
      <c r="AE3479">
        <v>0</v>
      </c>
      <c r="AF3479">
        <v>360</v>
      </c>
      <c r="AG3479">
        <v>6.5</v>
      </c>
      <c r="AH3479">
        <v>30</v>
      </c>
      <c r="AI3479">
        <v>101</v>
      </c>
      <c r="AJ3479">
        <v>220234</v>
      </c>
    </row>
    <row r="3480" spans="1:36" x14ac:dyDescent="0.25">
      <c r="A3480" t="str">
        <v>102 Dalmatians</v>
      </c>
      <c r="B3480">
        <v>36715</v>
      </c>
      <c r="C3480">
        <v>2000</v>
      </c>
      <c r="D3480" t="str">
        <v>2000s</v>
      </c>
      <c r="E3480" t="str">
        <v>Color</v>
      </c>
      <c r="F3480" t="str">
        <v>Adventure</v>
      </c>
      <c r="G3480" t="str">
        <v>English</v>
      </c>
      <c r="H3480" t="str">
        <v>USA</v>
      </c>
      <c r="I3480" t="str">
        <v>G</v>
      </c>
      <c r="J3480" t="str">
        <v>Ioan Gruffudd</v>
      </c>
      <c r="K3480" t="str">
        <v>Kevin Lima</v>
      </c>
      <c r="L3480">
        <v>2000</v>
      </c>
      <c r="M3480">
        <v>4182</v>
      </c>
      <c r="N3480">
        <v>36</v>
      </c>
      <c r="O3480">
        <v>372</v>
      </c>
      <c r="P3480">
        <v>4.8</v>
      </c>
      <c r="R3480" t="str">
        <v>Call + Response</v>
      </c>
      <c r="S3480">
        <v>39698</v>
      </c>
      <c r="T3480">
        <v>2008</v>
      </c>
      <c r="U3480" t="str">
        <v>2000s</v>
      </c>
      <c r="V3480" t="str">
        <v>Color</v>
      </c>
      <c r="W3480" t="str">
        <v>Documentary</v>
      </c>
      <c r="X3480" t="str">
        <v>English</v>
      </c>
      <c r="Y3480" t="str">
        <v>USA</v>
      </c>
      <c r="Z3480" t="str">
        <v>PG-13</v>
      </c>
      <c r="AA3480" t="str">
        <v>Matisyahu</v>
      </c>
      <c r="AB3480" t="str">
        <v>Justin Dillon</v>
      </c>
      <c r="AC3480">
        <v>178</v>
      </c>
      <c r="AD3480">
        <v>279</v>
      </c>
      <c r="AE3480">
        <v>0</v>
      </c>
      <c r="AF3480">
        <v>26</v>
      </c>
      <c r="AG3480">
        <v>7.5</v>
      </c>
      <c r="AH3480">
        <v>7</v>
      </c>
      <c r="AI3480">
        <v>86</v>
      </c>
      <c r="AJ3480">
        <v>215185</v>
      </c>
    </row>
    <row r="3481" spans="1:36" x14ac:dyDescent="0.25">
      <c r="A3481" t="str">
        <v>Black Knight</v>
      </c>
      <c r="B3481">
        <v>37080</v>
      </c>
      <c r="C3481">
        <v>2001</v>
      </c>
      <c r="D3481" t="str">
        <v>2000s</v>
      </c>
      <c r="E3481" t="str">
        <v>Color</v>
      </c>
      <c r="F3481" t="str">
        <v>Adventure</v>
      </c>
      <c r="G3481" t="str">
        <v>English</v>
      </c>
      <c r="H3481" t="str">
        <v>USA</v>
      </c>
      <c r="I3481" t="str">
        <v>PG-13</v>
      </c>
      <c r="J3481" t="str">
        <v>Tom Wilkinson</v>
      </c>
      <c r="K3481" t="str">
        <v>Gil Junger</v>
      </c>
      <c r="L3481">
        <v>1000</v>
      </c>
      <c r="M3481">
        <v>2643</v>
      </c>
      <c r="N3481">
        <v>19</v>
      </c>
      <c r="O3481">
        <v>0</v>
      </c>
      <c r="P3481">
        <v>4.8</v>
      </c>
      <c r="R3481" t="str">
        <v>The Killer Inside Me</v>
      </c>
      <c r="S3481">
        <v>40497</v>
      </c>
      <c r="T3481">
        <v>2010</v>
      </c>
      <c r="U3481" t="str">
        <v>2010s</v>
      </c>
      <c r="V3481" t="str">
        <v>Color</v>
      </c>
      <c r="W3481" t="str">
        <v>Crime</v>
      </c>
      <c r="X3481" t="str">
        <v>English</v>
      </c>
      <c r="Y3481" t="str">
        <v>USA</v>
      </c>
      <c r="Z3481" t="str">
        <v>R</v>
      </c>
      <c r="AA3481" t="str">
        <v>Liam Aiken</v>
      </c>
      <c r="AB3481" t="str">
        <v>Michael Winterbottom</v>
      </c>
      <c r="AC3481">
        <v>818</v>
      </c>
      <c r="AD3481">
        <v>1813</v>
      </c>
      <c r="AE3481">
        <v>187</v>
      </c>
      <c r="AF3481">
        <v>0</v>
      </c>
      <c r="AG3481">
        <v>6.1</v>
      </c>
      <c r="AH3481">
        <v>225</v>
      </c>
      <c r="AI3481">
        <v>109</v>
      </c>
      <c r="AJ3481">
        <v>214966</v>
      </c>
    </row>
    <row r="3482" spans="1:36" x14ac:dyDescent="0.25">
      <c r="A3482" t="str">
        <v>They</v>
      </c>
      <c r="B3482">
        <v>37559</v>
      </c>
      <c r="C3482">
        <v>2002</v>
      </c>
      <c r="D3482" t="str">
        <v>2000s</v>
      </c>
      <c r="E3482" t="str">
        <v>Color</v>
      </c>
      <c r="F3482" t="str">
        <v>Horror</v>
      </c>
      <c r="G3482" t="str">
        <v>English</v>
      </c>
      <c r="H3482" t="str">
        <v>USA</v>
      </c>
      <c r="I3482" t="str">
        <v>PG-13</v>
      </c>
      <c r="J3482" t="str">
        <v>Alexander Gould</v>
      </c>
      <c r="K3482" t="str">
        <v>Robert Harmon</v>
      </c>
      <c r="L3482">
        <v>1000</v>
      </c>
      <c r="M3482">
        <v>4060</v>
      </c>
      <c r="N3482">
        <v>11</v>
      </c>
      <c r="O3482">
        <v>814</v>
      </c>
      <c r="P3482">
        <v>4.8</v>
      </c>
      <c r="R3482" t="str">
        <v>Trade</v>
      </c>
      <c r="S3482">
        <v>39138</v>
      </c>
      <c r="T3482">
        <v>2007</v>
      </c>
      <c r="U3482" t="str">
        <v>2000s</v>
      </c>
      <c r="V3482" t="str">
        <v>Color</v>
      </c>
      <c r="W3482" t="str">
        <v>Crime</v>
      </c>
      <c r="X3482" t="str">
        <v>English</v>
      </c>
      <c r="Y3482" t="str">
        <v>Germany</v>
      </c>
      <c r="Z3482" t="str">
        <v>R</v>
      </c>
      <c r="AA3482" t="str">
        <v>Zack Ward</v>
      </c>
      <c r="AB3482" t="str">
        <v>Marco Kreuzpaintner</v>
      </c>
      <c r="AC3482">
        <v>662</v>
      </c>
      <c r="AD3482">
        <v>1952</v>
      </c>
      <c r="AE3482">
        <v>7</v>
      </c>
      <c r="AF3482">
        <v>0</v>
      </c>
      <c r="AG3482">
        <v>7.5</v>
      </c>
      <c r="AH3482">
        <v>69</v>
      </c>
      <c r="AI3482">
        <v>120</v>
      </c>
      <c r="AJ3482">
        <v>214202</v>
      </c>
    </row>
    <row r="3483" spans="1:36" x14ac:dyDescent="0.25">
      <c r="A3483" t="str">
        <v>Envy</v>
      </c>
      <c r="B3483">
        <v>38106</v>
      </c>
      <c r="C3483">
        <v>2004</v>
      </c>
      <c r="D3483" t="str">
        <v>2000s</v>
      </c>
      <c r="E3483" t="str">
        <v>Color</v>
      </c>
      <c r="F3483" t="str">
        <v>Comedy</v>
      </c>
      <c r="G3483" t="str">
        <v>English</v>
      </c>
      <c r="H3483" t="str">
        <v>USA</v>
      </c>
      <c r="I3483" t="str">
        <v>PG-13</v>
      </c>
      <c r="J3483" t="str">
        <v>Amy Poehler</v>
      </c>
      <c r="K3483" t="str">
        <v>Barry Levinson</v>
      </c>
      <c r="L3483">
        <v>1000</v>
      </c>
      <c r="M3483">
        <v>1189</v>
      </c>
      <c r="N3483">
        <v>272</v>
      </c>
      <c r="O3483">
        <v>713</v>
      </c>
      <c r="P3483">
        <v>4.8</v>
      </c>
      <c r="R3483" t="str">
        <v>Love and Other Catastrophes</v>
      </c>
      <c r="S3483">
        <v>35098</v>
      </c>
      <c r="T3483">
        <v>1996</v>
      </c>
      <c r="U3483" t="str">
        <v>1990s</v>
      </c>
      <c r="V3483" t="str">
        <v>Color</v>
      </c>
      <c r="W3483" t="str">
        <v>Comedy</v>
      </c>
      <c r="X3483" t="str">
        <v>English</v>
      </c>
      <c r="Y3483" t="str">
        <v>Australia</v>
      </c>
      <c r="Z3483" t="str">
        <v>R</v>
      </c>
      <c r="AA3483" t="str">
        <v>Radha Mitchell</v>
      </c>
      <c r="AB3483" t="str">
        <v>Emma-Kate Croghan</v>
      </c>
      <c r="AC3483">
        <v>991</v>
      </c>
      <c r="AD3483">
        <v>1661</v>
      </c>
      <c r="AE3483">
        <v>0</v>
      </c>
      <c r="AF3483">
        <v>46</v>
      </c>
      <c r="AG3483">
        <v>6.4</v>
      </c>
      <c r="AH3483">
        <v>21</v>
      </c>
      <c r="AI3483">
        <v>76</v>
      </c>
      <c r="AJ3483">
        <v>212285</v>
      </c>
    </row>
    <row r="3484" spans="1:36" x14ac:dyDescent="0.25">
      <c r="A3484" t="str">
        <v>Hoodwinked Too! Hood vs. Evil</v>
      </c>
      <c r="B3484">
        <v>40549</v>
      </c>
      <c r="C3484">
        <v>2011</v>
      </c>
      <c r="D3484" t="str">
        <v>2010s</v>
      </c>
      <c r="E3484" t="str">
        <v>Color</v>
      </c>
      <c r="F3484" t="str">
        <v>Animation</v>
      </c>
      <c r="G3484" t="str">
        <v>English</v>
      </c>
      <c r="H3484" t="str">
        <v>USA</v>
      </c>
      <c r="I3484" t="str">
        <v>PG</v>
      </c>
      <c r="J3484" t="str">
        <v>Amy Poehler</v>
      </c>
      <c r="K3484" t="str">
        <v>Mike Disa</v>
      </c>
      <c r="L3484">
        <v>1000</v>
      </c>
      <c r="M3484">
        <v>5393</v>
      </c>
      <c r="N3484">
        <v>6</v>
      </c>
      <c r="O3484">
        <v>0</v>
      </c>
      <c r="P3484">
        <v>4.8</v>
      </c>
      <c r="R3484" t="str">
        <v>Lady Vengeance</v>
      </c>
      <c r="S3484">
        <v>38563</v>
      </c>
      <c r="T3484">
        <v>2005</v>
      </c>
      <c r="U3484" t="str">
        <v>2000s</v>
      </c>
      <c r="V3484" t="str">
        <v>Color</v>
      </c>
      <c r="W3484" t="str">
        <v>Crime</v>
      </c>
      <c r="X3484" t="str">
        <v>Korean</v>
      </c>
      <c r="Y3484" t="str">
        <v>South Korea</v>
      </c>
      <c r="Z3484" t="str">
        <v>R</v>
      </c>
      <c r="AA3484" t="str">
        <v>Min-sik Choi</v>
      </c>
      <c r="AB3484" t="str">
        <v>Chan-wook Park</v>
      </c>
      <c r="AC3484">
        <v>717</v>
      </c>
      <c r="AD3484">
        <v>907</v>
      </c>
      <c r="AE3484">
        <v>0</v>
      </c>
      <c r="AF3484">
        <v>4000</v>
      </c>
      <c r="AG3484">
        <v>7.7</v>
      </c>
      <c r="AH3484">
        <v>202</v>
      </c>
      <c r="AI3484">
        <v>112</v>
      </c>
      <c r="AJ3484">
        <v>211667</v>
      </c>
    </row>
    <row r="3485" spans="1:36" x14ac:dyDescent="0.25">
      <c r="A3485" t="str">
        <v>Madea's Witness Protection</v>
      </c>
      <c r="B3485">
        <v>40921</v>
      </c>
      <c r="C3485">
        <v>2012</v>
      </c>
      <c r="D3485" t="str">
        <v>2010s</v>
      </c>
      <c r="E3485" t="str">
        <v>Color</v>
      </c>
      <c r="F3485" t="str">
        <v>Comedy</v>
      </c>
      <c r="G3485" t="str">
        <v>English</v>
      </c>
      <c r="H3485" t="str">
        <v>USA</v>
      </c>
      <c r="I3485" t="str">
        <v>PG-13</v>
      </c>
      <c r="J3485" t="str">
        <v>John Amos</v>
      </c>
      <c r="K3485" t="str">
        <v>Tyler Perry</v>
      </c>
      <c r="L3485">
        <v>982</v>
      </c>
      <c r="M3485">
        <v>2753</v>
      </c>
      <c r="N3485">
        <v>0</v>
      </c>
      <c r="O3485">
        <v>0</v>
      </c>
      <c r="P3485">
        <v>4.8</v>
      </c>
      <c r="R3485" t="str">
        <v>Alias Betty</v>
      </c>
      <c r="S3485">
        <v>37005</v>
      </c>
      <c r="T3485">
        <v>2001</v>
      </c>
      <c r="U3485" t="str">
        <v>2000s</v>
      </c>
      <c r="V3485" t="str">
        <v>Color</v>
      </c>
      <c r="W3485" t="str">
        <v>Comedy</v>
      </c>
      <c r="X3485" t="str">
        <v>French</v>
      </c>
      <c r="Y3485" t="str">
        <v>France</v>
      </c>
      <c r="Z3485" t="str">
        <v>Not Rated</v>
      </c>
      <c r="AA3485" t="str">
        <v>Sandrine Kiberlain</v>
      </c>
      <c r="AB3485" t="str">
        <v>Claude Miller</v>
      </c>
      <c r="AC3485">
        <v>71</v>
      </c>
      <c r="AD3485">
        <v>262</v>
      </c>
      <c r="AE3485">
        <v>27</v>
      </c>
      <c r="AF3485">
        <v>26</v>
      </c>
      <c r="AG3485">
        <v>6.9</v>
      </c>
      <c r="AH3485">
        <v>38</v>
      </c>
      <c r="AI3485">
        <v>103</v>
      </c>
      <c r="AJ3485">
        <v>206400</v>
      </c>
    </row>
    <row r="3486" spans="1:36" x14ac:dyDescent="0.25">
      <c r="A3486" t="str">
        <v>New York Minute</v>
      </c>
      <c r="B3486">
        <v>38177</v>
      </c>
      <c r="C3486">
        <v>2004</v>
      </c>
      <c r="D3486" t="str">
        <v>2000s</v>
      </c>
      <c r="E3486" t="str">
        <v>Color</v>
      </c>
      <c r="F3486" t="str">
        <v>Comedy</v>
      </c>
      <c r="G3486" t="str">
        <v>English</v>
      </c>
      <c r="H3486" t="str">
        <v>USA</v>
      </c>
      <c r="I3486" t="str">
        <v>PG</v>
      </c>
      <c r="J3486" t="str">
        <v>Mary-Kate Olsen</v>
      </c>
      <c r="K3486" t="str">
        <v>Dennie Gordon</v>
      </c>
      <c r="L3486">
        <v>976</v>
      </c>
      <c r="M3486">
        <v>3974</v>
      </c>
      <c r="N3486">
        <v>29</v>
      </c>
      <c r="O3486">
        <v>849</v>
      </c>
      <c r="P3486">
        <v>4.8</v>
      </c>
      <c r="R3486" t="str">
        <v>I Married a Strange Person!</v>
      </c>
      <c r="S3486">
        <v>35686</v>
      </c>
      <c r="T3486">
        <v>1997</v>
      </c>
      <c r="U3486" t="str">
        <v>1990s</v>
      </c>
      <c r="V3486" t="str">
        <v>Color</v>
      </c>
      <c r="W3486" t="str">
        <v>Animation</v>
      </c>
      <c r="X3486" t="str">
        <v>English</v>
      </c>
      <c r="Y3486" t="str">
        <v>USA</v>
      </c>
      <c r="Z3486" t="str">
        <v>R</v>
      </c>
      <c r="AA3486" t="str">
        <v>Charis Michelsen</v>
      </c>
      <c r="AB3486" t="str">
        <v>Bill Plympton</v>
      </c>
      <c r="AC3486">
        <v>5</v>
      </c>
      <c r="AD3486">
        <v>7</v>
      </c>
      <c r="AE3486">
        <v>45</v>
      </c>
      <c r="AF3486">
        <v>178</v>
      </c>
      <c r="AG3486">
        <v>7</v>
      </c>
      <c r="AH3486">
        <v>19</v>
      </c>
      <c r="AI3486">
        <v>75</v>
      </c>
      <c r="AJ3486">
        <v>203134</v>
      </c>
    </row>
    <row r="3487" spans="1:36" x14ac:dyDescent="0.25">
      <c r="A3487" t="str">
        <v>The Flintstones</v>
      </c>
      <c r="B3487">
        <v>34553</v>
      </c>
      <c r="C3487">
        <v>1994</v>
      </c>
      <c r="D3487" t="str">
        <v>1990s</v>
      </c>
      <c r="E3487" t="str">
        <v>Color</v>
      </c>
      <c r="F3487" t="str">
        <v>Comedy</v>
      </c>
      <c r="G3487" t="str">
        <v>English</v>
      </c>
      <c r="H3487" t="str">
        <v>USA</v>
      </c>
      <c r="I3487" t="str">
        <v>PG</v>
      </c>
      <c r="J3487" t="str">
        <v>Jonathan Winters</v>
      </c>
      <c r="K3487" t="str">
        <v>Brian Levant</v>
      </c>
      <c r="L3487">
        <v>924</v>
      </c>
      <c r="M3487">
        <v>3244</v>
      </c>
      <c r="N3487">
        <v>32</v>
      </c>
      <c r="O3487">
        <v>0</v>
      </c>
      <c r="P3487">
        <v>4.8</v>
      </c>
      <c r="R3487" t="str">
        <v>Tim and Eric's Billion Dollar Movie</v>
      </c>
      <c r="S3487">
        <v>40997</v>
      </c>
      <c r="T3487">
        <v>2012</v>
      </c>
      <c r="U3487" t="str">
        <v>2010s</v>
      </c>
      <c r="V3487" t="str">
        <v>Color</v>
      </c>
      <c r="W3487" t="str">
        <v>Comedy</v>
      </c>
      <c r="X3487" t="str">
        <v>English</v>
      </c>
      <c r="Y3487" t="str">
        <v>USA</v>
      </c>
      <c r="Z3487" t="str">
        <v>R</v>
      </c>
      <c r="AA3487" t="str">
        <v>Michael Gross</v>
      </c>
      <c r="AB3487" t="str">
        <v>Tim Heidecker</v>
      </c>
      <c r="AC3487">
        <v>536</v>
      </c>
      <c r="AD3487">
        <v>1467</v>
      </c>
      <c r="AE3487">
        <v>78</v>
      </c>
      <c r="AF3487">
        <v>0</v>
      </c>
      <c r="AG3487">
        <v>5.3</v>
      </c>
      <c r="AH3487">
        <v>82</v>
      </c>
      <c r="AI3487">
        <v>93</v>
      </c>
      <c r="AJ3487">
        <v>200803</v>
      </c>
    </row>
    <row r="3488" spans="1:36" x14ac:dyDescent="0.25">
      <c r="A3488" t="str">
        <v>Supernova</v>
      </c>
      <c r="B3488">
        <v>36796</v>
      </c>
      <c r="C3488">
        <v>2000</v>
      </c>
      <c r="D3488" t="str">
        <v>2000s</v>
      </c>
      <c r="E3488" t="str">
        <v>Color</v>
      </c>
      <c r="F3488" t="str">
        <v>Horror</v>
      </c>
      <c r="G3488" t="str">
        <v>English</v>
      </c>
      <c r="H3488" t="str">
        <v>USA</v>
      </c>
      <c r="I3488" t="str">
        <v>PG-13</v>
      </c>
      <c r="J3488" t="str">
        <v>Robert Forster</v>
      </c>
      <c r="K3488" t="str">
        <v>Walter Hill</v>
      </c>
      <c r="L3488">
        <v>889</v>
      </c>
      <c r="M3488">
        <v>1262</v>
      </c>
      <c r="N3488">
        <v>394</v>
      </c>
      <c r="O3488">
        <v>589</v>
      </c>
      <c r="P3488">
        <v>4.8</v>
      </c>
      <c r="R3488" t="str">
        <v>Paa</v>
      </c>
      <c r="S3488">
        <v>40119</v>
      </c>
      <c r="T3488">
        <v>2009</v>
      </c>
      <c r="U3488" t="str">
        <v>2000s</v>
      </c>
      <c r="V3488" t="str">
        <v>Color</v>
      </c>
      <c r="W3488" t="str">
        <v>Comedy</v>
      </c>
      <c r="X3488" t="str">
        <v>Hindi</v>
      </c>
      <c r="Y3488" t="str">
        <v>India</v>
      </c>
      <c r="Z3488" t="str">
        <v>Not Rated</v>
      </c>
      <c r="AA3488" t="str">
        <v>Vidya Balan</v>
      </c>
      <c r="AB3488" t="str">
        <v>R. Balki</v>
      </c>
      <c r="AC3488">
        <v>464</v>
      </c>
      <c r="AD3488">
        <v>1045</v>
      </c>
      <c r="AE3488">
        <v>12</v>
      </c>
      <c r="AF3488">
        <v>504</v>
      </c>
      <c r="AG3488">
        <v>7.2</v>
      </c>
      <c r="AH3488">
        <v>12</v>
      </c>
      <c r="AI3488">
        <v>133</v>
      </c>
      <c r="AJ3488">
        <v>199228</v>
      </c>
    </row>
    <row r="3489" spans="1:36" x14ac:dyDescent="0.25">
      <c r="A3489" t="str">
        <v>DOA: Dead or Alive</v>
      </c>
      <c r="B3489">
        <v>38972</v>
      </c>
      <c r="C3489">
        <v>2006</v>
      </c>
      <c r="D3489" t="str">
        <v>2000s</v>
      </c>
      <c r="E3489" t="str">
        <v>Color</v>
      </c>
      <c r="F3489" t="str">
        <v>Action</v>
      </c>
      <c r="G3489" t="str">
        <v>English</v>
      </c>
      <c r="H3489" t="str">
        <v>USA</v>
      </c>
      <c r="I3489" t="str">
        <v>PG-13</v>
      </c>
      <c r="J3489" t="str">
        <v>Steve Howey</v>
      </c>
      <c r="K3489" t="str">
        <v>Corey Yuen</v>
      </c>
      <c r="L3489">
        <v>826</v>
      </c>
      <c r="M3489">
        <v>4473</v>
      </c>
      <c r="N3489">
        <v>23</v>
      </c>
      <c r="O3489">
        <v>0</v>
      </c>
      <c r="P3489">
        <v>4.8</v>
      </c>
      <c r="R3489" t="str">
        <v>Sherrybaby</v>
      </c>
      <c r="S3489">
        <v>39007</v>
      </c>
      <c r="T3489">
        <v>2006</v>
      </c>
      <c r="U3489" t="str">
        <v>2000s</v>
      </c>
      <c r="V3489" t="str">
        <v>Color</v>
      </c>
      <c r="W3489" t="str">
        <v>Drama</v>
      </c>
      <c r="X3489" t="str">
        <v>English</v>
      </c>
      <c r="Y3489" t="str">
        <v>USA</v>
      </c>
      <c r="Z3489" t="str">
        <v>R</v>
      </c>
      <c r="AA3489" t="str">
        <v>Brad William Henke</v>
      </c>
      <c r="AB3489" t="str">
        <v>Laurie Collyer</v>
      </c>
      <c r="AC3489">
        <v>363</v>
      </c>
      <c r="AD3489">
        <v>774</v>
      </c>
      <c r="AE3489">
        <v>38</v>
      </c>
      <c r="AF3489">
        <v>474</v>
      </c>
      <c r="AG3489">
        <v>6.6</v>
      </c>
      <c r="AH3489">
        <v>78</v>
      </c>
      <c r="AI3489">
        <v>96</v>
      </c>
      <c r="AJ3489">
        <v>198407</v>
      </c>
    </row>
    <row r="3490" spans="1:36" x14ac:dyDescent="0.25">
      <c r="A3490" t="str">
        <v>My Soul to Take</v>
      </c>
      <c r="B3490">
        <v>40476</v>
      </c>
      <c r="C3490">
        <v>2010</v>
      </c>
      <c r="D3490" t="str">
        <v>2010s</v>
      </c>
      <c r="E3490" t="str">
        <v>Color</v>
      </c>
      <c r="F3490" t="str">
        <v>Horror</v>
      </c>
      <c r="G3490" t="str">
        <v>English</v>
      </c>
      <c r="H3490" t="str">
        <v>USA</v>
      </c>
      <c r="I3490" t="str">
        <v>R</v>
      </c>
      <c r="J3490" t="str">
        <v>Frank Grillo</v>
      </c>
      <c r="K3490" t="str">
        <v>Wes Craven</v>
      </c>
      <c r="L3490">
        <v>798</v>
      </c>
      <c r="M3490">
        <v>2537</v>
      </c>
      <c r="N3490">
        <v>0</v>
      </c>
      <c r="O3490">
        <v>0</v>
      </c>
      <c r="P3490">
        <v>4.8</v>
      </c>
      <c r="R3490" t="str">
        <v>Code 46</v>
      </c>
      <c r="S3490">
        <v>37637</v>
      </c>
      <c r="T3490">
        <v>2003</v>
      </c>
      <c r="U3490" t="str">
        <v>2000s</v>
      </c>
      <c r="V3490" t="str">
        <v>Color</v>
      </c>
      <c r="W3490" t="str">
        <v>Drama</v>
      </c>
      <c r="X3490" t="str">
        <v>English</v>
      </c>
      <c r="Y3490" t="str">
        <v>UK</v>
      </c>
      <c r="Z3490" t="str">
        <v>R</v>
      </c>
      <c r="AA3490" t="str">
        <v>Samantha Morton</v>
      </c>
      <c r="AB3490" t="str">
        <v>Michael Winterbottom</v>
      </c>
      <c r="AC3490">
        <v>631</v>
      </c>
      <c r="AD3490">
        <v>1176</v>
      </c>
      <c r="AE3490">
        <v>187</v>
      </c>
      <c r="AF3490">
        <v>0</v>
      </c>
      <c r="AG3490">
        <v>6.3</v>
      </c>
      <c r="AH3490">
        <v>133</v>
      </c>
      <c r="AI3490">
        <v>93</v>
      </c>
      <c r="AJ3490">
        <v>197148</v>
      </c>
    </row>
    <row r="3491" spans="1:36" x14ac:dyDescent="0.25">
      <c r="A3491" t="str">
        <v>Chocolate: Deep Dark Secrets</v>
      </c>
      <c r="B3491">
        <v>38425</v>
      </c>
      <c r="C3491">
        <v>2005</v>
      </c>
      <c r="D3491" t="str">
        <v>2000s</v>
      </c>
      <c r="E3491" t="str">
        <v>Color</v>
      </c>
      <c r="F3491" t="str">
        <v>Thriller</v>
      </c>
      <c r="G3491" t="str">
        <v>Hindi</v>
      </c>
      <c r="H3491" t="str">
        <v>India</v>
      </c>
      <c r="I3491" t="str">
        <v>Not Rated</v>
      </c>
      <c r="J3491" t="str">
        <v>Emraan Hashmi</v>
      </c>
      <c r="K3491" t="str">
        <v>Vivek Agnihotri</v>
      </c>
      <c r="L3491">
        <v>724</v>
      </c>
      <c r="M3491">
        <v>2024</v>
      </c>
      <c r="N3491">
        <v>5</v>
      </c>
      <c r="O3491">
        <v>31</v>
      </c>
      <c r="P3491">
        <v>4.8</v>
      </c>
      <c r="R3491" t="str">
        <v>The Heart of Me</v>
      </c>
      <c r="S3491">
        <v>37425</v>
      </c>
      <c r="T3491">
        <v>2002</v>
      </c>
      <c r="U3491" t="str">
        <v>2000s</v>
      </c>
      <c r="V3491" t="str">
        <v>Color</v>
      </c>
      <c r="W3491" t="str">
        <v>Drama</v>
      </c>
      <c r="X3491" t="str">
        <v>English</v>
      </c>
      <c r="Y3491" t="str">
        <v>UK</v>
      </c>
      <c r="Z3491" t="str">
        <v>R</v>
      </c>
      <c r="AA3491" t="str">
        <v>Olivia Williams</v>
      </c>
      <c r="AB3491" t="str">
        <v>Thaddeus O'Sullivan</v>
      </c>
      <c r="AC3491">
        <v>766</v>
      </c>
      <c r="AD3491">
        <v>1251</v>
      </c>
      <c r="AE3491">
        <v>5</v>
      </c>
      <c r="AF3491">
        <v>97</v>
      </c>
      <c r="AG3491">
        <v>6.7</v>
      </c>
      <c r="AH3491">
        <v>39</v>
      </c>
      <c r="AI3491">
        <v>96</v>
      </c>
      <c r="AJ3491">
        <v>196067</v>
      </c>
    </row>
    <row r="3492" spans="1:36" x14ac:dyDescent="0.25">
      <c r="A3492" t="str">
        <v>The Barbarians</v>
      </c>
      <c r="B3492">
        <v>32120</v>
      </c>
      <c r="C3492">
        <v>1987</v>
      </c>
      <c r="D3492" t="str">
        <v>1980s</v>
      </c>
      <c r="E3492" t="str">
        <v>Color</v>
      </c>
      <c r="F3492" t="str">
        <v>Adventure</v>
      </c>
      <c r="G3492" t="str">
        <v>English</v>
      </c>
      <c r="H3492" t="str">
        <v>USA</v>
      </c>
      <c r="I3492" t="str">
        <v>R</v>
      </c>
      <c r="J3492" t="str">
        <v>Michael Berryman</v>
      </c>
      <c r="K3492" t="str">
        <v>Ruggero Deodato</v>
      </c>
      <c r="L3492">
        <v>721</v>
      </c>
      <c r="M3492">
        <v>1700</v>
      </c>
      <c r="N3492">
        <v>101</v>
      </c>
      <c r="O3492">
        <v>550</v>
      </c>
      <c r="P3492">
        <v>4.8</v>
      </c>
      <c r="R3492" t="str">
        <v>Fateless</v>
      </c>
      <c r="S3492">
        <v>38552</v>
      </c>
      <c r="T3492">
        <v>2005</v>
      </c>
      <c r="U3492" t="str">
        <v>2000s</v>
      </c>
      <c r="V3492" t="str">
        <v>Color</v>
      </c>
      <c r="W3492" t="str">
        <v>Drama</v>
      </c>
      <c r="X3492" t="str">
        <v>Hungarian</v>
      </c>
      <c r="Y3492" t="str">
        <v>Hungary</v>
      </c>
      <c r="Z3492" t="str">
        <v>R</v>
      </c>
      <c r="AA3492" t="str">
        <v>Marcell Nagy</v>
      </c>
      <c r="AB3492" t="str">
        <v>Lajos Koltai</v>
      </c>
      <c r="AC3492">
        <v>9</v>
      </c>
      <c r="AD3492">
        <v>11</v>
      </c>
      <c r="AE3492">
        <v>45</v>
      </c>
      <c r="AF3492">
        <v>607</v>
      </c>
      <c r="AG3492">
        <v>7.1</v>
      </c>
      <c r="AH3492">
        <v>73</v>
      </c>
      <c r="AI3492">
        <v>134</v>
      </c>
      <c r="AJ3492">
        <v>195888</v>
      </c>
    </row>
    <row r="3493" spans="1:36" x14ac:dyDescent="0.25">
      <c r="A3493" t="str">
        <v>Locker 13</v>
      </c>
      <c r="B3493">
        <v>41971</v>
      </c>
      <c r="C3493">
        <v>2014</v>
      </c>
      <c r="D3493" t="str">
        <v>2010s</v>
      </c>
      <c r="E3493" t="str">
        <v>Color</v>
      </c>
      <c r="F3493" t="str">
        <v>Thriller</v>
      </c>
      <c r="G3493" t="str">
        <v>English</v>
      </c>
      <c r="H3493" t="str">
        <v>USA</v>
      </c>
      <c r="I3493" t="str">
        <v>R</v>
      </c>
      <c r="J3493" t="str">
        <v>Tatyana Ali</v>
      </c>
      <c r="K3493" t="str">
        <v>Bruce Dellis</v>
      </c>
      <c r="L3493">
        <v>685</v>
      </c>
      <c r="M3493">
        <v>2048</v>
      </c>
      <c r="N3493">
        <v>0</v>
      </c>
      <c r="O3493">
        <v>261</v>
      </c>
      <c r="P3493">
        <v>4.8</v>
      </c>
      <c r="R3493" t="str">
        <v>I Want Someone to Eat Cheese With</v>
      </c>
      <c r="S3493">
        <v>38811</v>
      </c>
      <c r="T3493">
        <v>2006</v>
      </c>
      <c r="U3493" t="str">
        <v>2000s</v>
      </c>
      <c r="V3493" t="str">
        <v>Color</v>
      </c>
      <c r="W3493" t="str">
        <v>Comedy</v>
      </c>
      <c r="X3493" t="str">
        <v>English</v>
      </c>
      <c r="Y3493" t="str">
        <v>USA</v>
      </c>
      <c r="Z3493" t="str">
        <v>R</v>
      </c>
      <c r="AA3493" t="str">
        <v>Jessy Schram</v>
      </c>
      <c r="AB3493" t="str">
        <v>Jeff Garlin</v>
      </c>
      <c r="AC3493">
        <v>813</v>
      </c>
      <c r="AD3493">
        <v>2179</v>
      </c>
      <c r="AE3493">
        <v>522</v>
      </c>
      <c r="AF3493">
        <v>0</v>
      </c>
      <c r="AG3493">
        <v>6.2</v>
      </c>
      <c r="AH3493">
        <v>32</v>
      </c>
      <c r="AI3493">
        <v>80</v>
      </c>
      <c r="AJ3493">
        <v>194568</v>
      </c>
    </row>
    <row r="3494" spans="1:36" x14ac:dyDescent="0.25">
      <c r="A3494" t="str">
        <v>Knock Off</v>
      </c>
      <c r="B3494">
        <v>35868</v>
      </c>
      <c r="C3494">
        <v>1998</v>
      </c>
      <c r="D3494" t="str">
        <v>1990s</v>
      </c>
      <c r="E3494" t="str">
        <v>Color</v>
      </c>
      <c r="F3494" t="str">
        <v>Action</v>
      </c>
      <c r="G3494" t="str">
        <v>English</v>
      </c>
      <c r="H3494" t="str">
        <v>Aruba</v>
      </c>
      <c r="I3494" t="str">
        <v>R</v>
      </c>
      <c r="J3494" t="str">
        <v>Paul Sorvino</v>
      </c>
      <c r="K3494" t="str">
        <v>Hark Tsui</v>
      </c>
      <c r="L3494">
        <v>635</v>
      </c>
      <c r="M3494">
        <v>1352</v>
      </c>
      <c r="N3494">
        <v>85</v>
      </c>
      <c r="O3494">
        <v>471</v>
      </c>
      <c r="P3494">
        <v>4.8</v>
      </c>
      <c r="R3494" t="str">
        <v>The Puffy Chair</v>
      </c>
      <c r="S3494">
        <v>38648</v>
      </c>
      <c r="T3494">
        <v>2005</v>
      </c>
      <c r="U3494" t="str">
        <v>2000s</v>
      </c>
      <c r="V3494" t="str">
        <v>Color</v>
      </c>
      <c r="W3494" t="str">
        <v>Comedy</v>
      </c>
      <c r="X3494" t="str">
        <v>English</v>
      </c>
      <c r="Y3494" t="str">
        <v>USA</v>
      </c>
      <c r="Z3494" t="str">
        <v>R</v>
      </c>
      <c r="AA3494" t="str">
        <v>Mark Duplass</v>
      </c>
      <c r="AB3494" t="str">
        <v>Jay Duplass</v>
      </c>
      <c r="AC3494">
        <v>830</v>
      </c>
      <c r="AD3494">
        <v>1064</v>
      </c>
      <c r="AE3494">
        <v>157</v>
      </c>
      <c r="AF3494">
        <v>297</v>
      </c>
      <c r="AG3494">
        <v>6.6</v>
      </c>
      <c r="AH3494">
        <v>51</v>
      </c>
      <c r="AI3494">
        <v>85</v>
      </c>
      <c r="AJ3494">
        <v>192467</v>
      </c>
    </row>
    <row r="3495" spans="1:36" x14ac:dyDescent="0.25">
      <c r="A3495" t="str">
        <v>Teenage Mutant Ninja Turtles III</v>
      </c>
      <c r="B3495">
        <v>34107</v>
      </c>
      <c r="C3495">
        <v>1993</v>
      </c>
      <c r="D3495" t="str">
        <v>1990s</v>
      </c>
      <c r="E3495" t="str">
        <v>Color</v>
      </c>
      <c r="F3495" t="str">
        <v>Action</v>
      </c>
      <c r="G3495" t="str">
        <v>English</v>
      </c>
      <c r="H3495" t="str">
        <v>USA</v>
      </c>
      <c r="I3495" t="str">
        <v>PG</v>
      </c>
      <c r="J3495" t="str">
        <v>Paige Turco</v>
      </c>
      <c r="K3495" t="str">
        <v>Stuart Gillard</v>
      </c>
      <c r="L3495">
        <v>533</v>
      </c>
      <c r="M3495">
        <v>1254</v>
      </c>
      <c r="N3495">
        <v>8</v>
      </c>
      <c r="O3495">
        <v>1000</v>
      </c>
      <c r="P3495">
        <v>4.8</v>
      </c>
      <c r="R3495" t="str">
        <v>November</v>
      </c>
      <c r="S3495">
        <v>38087</v>
      </c>
      <c r="T3495">
        <v>2004</v>
      </c>
      <c r="U3495" t="str">
        <v>2000s</v>
      </c>
      <c r="V3495" t="str">
        <v>Color</v>
      </c>
      <c r="W3495" t="str">
        <v>Drama</v>
      </c>
      <c r="X3495" t="str">
        <v>English</v>
      </c>
      <c r="Y3495" t="str">
        <v>USA</v>
      </c>
      <c r="Z3495" t="str">
        <v>R</v>
      </c>
      <c r="AA3495" t="str">
        <v>Amir Talai</v>
      </c>
      <c r="AB3495" t="str">
        <v>Greg Harrison</v>
      </c>
      <c r="AC3495">
        <v>308</v>
      </c>
      <c r="AD3495">
        <v>1008</v>
      </c>
      <c r="AE3495">
        <v>7</v>
      </c>
      <c r="AF3495">
        <v>98</v>
      </c>
      <c r="AG3495">
        <v>5.5</v>
      </c>
      <c r="AH3495">
        <v>43</v>
      </c>
      <c r="AI3495">
        <v>78</v>
      </c>
      <c r="AJ3495">
        <v>191309</v>
      </c>
    </row>
    <row r="3496" spans="1:36" x14ac:dyDescent="0.25">
      <c r="A3496" t="str">
        <v>Lost Souls</v>
      </c>
      <c r="B3496">
        <v>36667</v>
      </c>
      <c r="C3496">
        <v>2000</v>
      </c>
      <c r="D3496" t="str">
        <v>2000s</v>
      </c>
      <c r="E3496" t="str">
        <v>Color</v>
      </c>
      <c r="F3496" t="str">
        <v>Drama</v>
      </c>
      <c r="G3496" t="str">
        <v>English</v>
      </c>
      <c r="H3496" t="str">
        <v>USA</v>
      </c>
      <c r="I3496" t="str">
        <v>R</v>
      </c>
      <c r="J3496" t="str">
        <v>Philip Baker Hall</v>
      </c>
      <c r="K3496" t="str">
        <v>Janusz Kaminski</v>
      </c>
      <c r="L3496">
        <v>497</v>
      </c>
      <c r="M3496">
        <v>1805</v>
      </c>
      <c r="N3496">
        <v>710</v>
      </c>
      <c r="O3496">
        <v>209</v>
      </c>
      <c r="P3496">
        <v>4.8</v>
      </c>
      <c r="R3496" t="str">
        <v>The Nutcracker in 3D</v>
      </c>
      <c r="S3496">
        <v>40369</v>
      </c>
      <c r="T3496">
        <v>2010</v>
      </c>
      <c r="U3496" t="str">
        <v>2010s</v>
      </c>
      <c r="V3496" t="str">
        <v>Color</v>
      </c>
      <c r="W3496" t="str">
        <v>Action</v>
      </c>
      <c r="X3496" t="str">
        <v>English</v>
      </c>
      <c r="Y3496" t="str">
        <v>UK</v>
      </c>
      <c r="Z3496" t="str">
        <v>PG</v>
      </c>
      <c r="AA3496" t="str">
        <v>Shirley Henderson</v>
      </c>
      <c r="AB3496" t="str">
        <v>Andrey Konchalovskiy</v>
      </c>
      <c r="AC3496">
        <v>887</v>
      </c>
      <c r="AD3496">
        <v>2728</v>
      </c>
      <c r="AE3496">
        <v>96</v>
      </c>
      <c r="AF3496">
        <v>788</v>
      </c>
      <c r="AG3496">
        <v>4.4000000000000004</v>
      </c>
      <c r="AH3496">
        <v>47</v>
      </c>
      <c r="AI3496">
        <v>110</v>
      </c>
      <c r="AJ3496">
        <v>190562</v>
      </c>
    </row>
    <row r="3497" spans="1:36" x14ac:dyDescent="0.25">
      <c r="A3497" t="str">
        <v>Crocodile Dundee in Los Angeles</v>
      </c>
      <c r="B3497">
        <v>36985</v>
      </c>
      <c r="C3497">
        <v>2001</v>
      </c>
      <c r="D3497" t="str">
        <v>2000s</v>
      </c>
      <c r="E3497" t="str">
        <v>Color</v>
      </c>
      <c r="F3497" t="str">
        <v>Adventure</v>
      </c>
      <c r="G3497" t="str">
        <v>English</v>
      </c>
      <c r="H3497" t="str">
        <v>Australia</v>
      </c>
      <c r="I3497" t="str">
        <v>PG</v>
      </c>
      <c r="J3497" t="str">
        <v>Jere Burns</v>
      </c>
      <c r="K3497" t="str">
        <v>Simon Wincer</v>
      </c>
      <c r="L3497">
        <v>460</v>
      </c>
      <c r="M3497">
        <v>1315</v>
      </c>
      <c r="N3497">
        <v>23</v>
      </c>
      <c r="O3497">
        <v>387</v>
      </c>
      <c r="P3497">
        <v>4.8</v>
      </c>
      <c r="R3497" t="str">
        <v>Stonewall</v>
      </c>
      <c r="S3497">
        <v>42030</v>
      </c>
      <c r="T3497">
        <v>2015</v>
      </c>
      <c r="U3497" t="str">
        <v>2010s</v>
      </c>
      <c r="V3497" t="str">
        <v>Color</v>
      </c>
      <c r="W3497" t="str">
        <v>Drama</v>
      </c>
      <c r="X3497" t="str">
        <v>English</v>
      </c>
      <c r="Y3497" t="str">
        <v>USA</v>
      </c>
      <c r="Z3497" t="str">
        <v>R</v>
      </c>
      <c r="AA3497" t="str">
        <v>Jeremy Irvine</v>
      </c>
      <c r="AB3497" t="str">
        <v>Roland Emmerich</v>
      </c>
      <c r="AC3497">
        <v>25000</v>
      </c>
      <c r="AD3497">
        <v>26176</v>
      </c>
      <c r="AE3497">
        <v>776</v>
      </c>
      <c r="AF3497">
        <v>0</v>
      </c>
      <c r="AG3497">
        <v>4.5</v>
      </c>
      <c r="AH3497">
        <v>74</v>
      </c>
      <c r="AI3497">
        <v>129</v>
      </c>
      <c r="AJ3497">
        <v>186354</v>
      </c>
    </row>
    <row r="3498" spans="1:36" x14ac:dyDescent="0.25">
      <c r="A3498" t="str">
        <v>The Animal</v>
      </c>
      <c r="B3498">
        <v>37141</v>
      </c>
      <c r="C3498">
        <v>2001</v>
      </c>
      <c r="D3498" t="str">
        <v>2000s</v>
      </c>
      <c r="E3498" t="str">
        <v>Color</v>
      </c>
      <c r="F3498" t="str">
        <v>Comedy</v>
      </c>
      <c r="G3498" t="str">
        <v>English</v>
      </c>
      <c r="H3498" t="str">
        <v>USA</v>
      </c>
      <c r="I3498" t="str">
        <v>PG-13</v>
      </c>
      <c r="J3498" t="str">
        <v>Louis Lombardi</v>
      </c>
      <c r="K3498" t="str">
        <v>Luke Greenfield</v>
      </c>
      <c r="L3498">
        <v>436</v>
      </c>
      <c r="M3498">
        <v>1203</v>
      </c>
      <c r="N3498">
        <v>42</v>
      </c>
      <c r="O3498">
        <v>1000</v>
      </c>
      <c r="P3498">
        <v>4.8</v>
      </c>
      <c r="R3498" t="str">
        <v>The Big Tease</v>
      </c>
      <c r="S3498">
        <v>36293</v>
      </c>
      <c r="T3498">
        <v>1999</v>
      </c>
      <c r="U3498" t="str">
        <v>1990s</v>
      </c>
      <c r="V3498" t="str">
        <v>Color</v>
      </c>
      <c r="W3498" t="str">
        <v>Comedy</v>
      </c>
      <c r="X3498" t="str">
        <v>English</v>
      </c>
      <c r="Y3498" t="str">
        <v>UK</v>
      </c>
      <c r="Z3498" t="str">
        <v>R</v>
      </c>
      <c r="AA3498" t="str">
        <v>Craig Ferguson</v>
      </c>
      <c r="AB3498" t="str">
        <v>Kevin Allen</v>
      </c>
      <c r="AC3498">
        <v>759</v>
      </c>
      <c r="AD3498">
        <v>2805</v>
      </c>
      <c r="AE3498">
        <v>8</v>
      </c>
      <c r="AF3498">
        <v>182</v>
      </c>
      <c r="AG3498">
        <v>6.3</v>
      </c>
      <c r="AH3498">
        <v>33</v>
      </c>
      <c r="AI3498">
        <v>86</v>
      </c>
      <c r="AJ3498">
        <v>185577</v>
      </c>
    </row>
    <row r="3499" spans="1:36" x14ac:dyDescent="0.25">
      <c r="A3499" t="str">
        <v>Texas Chainsaw 3D</v>
      </c>
      <c r="B3499">
        <v>41576</v>
      </c>
      <c r="C3499">
        <v>2013</v>
      </c>
      <c r="D3499" t="str">
        <v>2010s</v>
      </c>
      <c r="E3499" t="str">
        <v>Color</v>
      </c>
      <c r="F3499" t="str">
        <v>Horror</v>
      </c>
      <c r="G3499" t="str">
        <v>English</v>
      </c>
      <c r="H3499" t="str">
        <v>USA</v>
      </c>
      <c r="I3499" t="str">
        <v>R</v>
      </c>
      <c r="J3499" t="str">
        <v>Gunnar Hansen</v>
      </c>
      <c r="K3499" t="str">
        <v>John Luessenhop</v>
      </c>
      <c r="L3499">
        <v>383</v>
      </c>
      <c r="M3499">
        <v>1945</v>
      </c>
      <c r="N3499">
        <v>34</v>
      </c>
      <c r="O3499">
        <v>16000</v>
      </c>
      <c r="P3499">
        <v>4.8</v>
      </c>
      <c r="R3499" t="str">
        <v>Little White Lies</v>
      </c>
      <c r="S3499">
        <v>40316</v>
      </c>
      <c r="T3499">
        <v>2010</v>
      </c>
      <c r="U3499" t="str">
        <v>2010s</v>
      </c>
      <c r="V3499" t="str">
        <v>Color</v>
      </c>
      <c r="W3499" t="str">
        <v>Comedy</v>
      </c>
      <c r="X3499" t="str">
        <v>French</v>
      </c>
      <c r="Y3499" t="str">
        <v>France</v>
      </c>
      <c r="Z3499" t="str">
        <v>Not Rated</v>
      </c>
      <c r="AA3499" t="str">
        <v>FranÃ§ois Cluzet</v>
      </c>
      <c r="AB3499" t="str">
        <v>Guillaume Canet</v>
      </c>
      <c r="AC3499">
        <v>541</v>
      </c>
      <c r="AD3499">
        <v>890</v>
      </c>
      <c r="AE3499">
        <v>0</v>
      </c>
      <c r="AF3499">
        <v>0</v>
      </c>
      <c r="AG3499">
        <v>7.1</v>
      </c>
      <c r="AH3499">
        <v>118</v>
      </c>
      <c r="AI3499">
        <v>134</v>
      </c>
      <c r="AJ3499">
        <v>183662</v>
      </c>
    </row>
    <row r="3500" spans="1:36" x14ac:dyDescent="0.25">
      <c r="A3500" t="str">
        <v>Over the Hill to the Poorhouse</v>
      </c>
      <c r="B3500">
        <v>7564</v>
      </c>
      <c r="C3500">
        <v>1920</v>
      </c>
      <c r="D3500" t="str">
        <v>1920s</v>
      </c>
      <c r="E3500" t="str">
        <v>Black and White</v>
      </c>
      <c r="F3500" t="str">
        <v>Crime</v>
      </c>
      <c r="G3500" t="str">
        <v>English</v>
      </c>
      <c r="H3500" t="str">
        <v>USA</v>
      </c>
      <c r="I3500" t="str">
        <v>Not Rated</v>
      </c>
      <c r="J3500" t="str">
        <v>Stephen Carr</v>
      </c>
      <c r="K3500" t="str">
        <v>Harry F. Millarde</v>
      </c>
      <c r="L3500">
        <v>2</v>
      </c>
      <c r="M3500">
        <v>4</v>
      </c>
      <c r="N3500">
        <v>0</v>
      </c>
      <c r="O3500">
        <v>0</v>
      </c>
      <c r="P3500">
        <v>4.8</v>
      </c>
      <c r="R3500" t="str">
        <v>Amigo</v>
      </c>
      <c r="S3500">
        <v>40218</v>
      </c>
      <c r="T3500">
        <v>2010</v>
      </c>
      <c r="U3500" t="str">
        <v>2010s</v>
      </c>
      <c r="V3500" t="str">
        <v>Color</v>
      </c>
      <c r="W3500" t="str">
        <v>Drama</v>
      </c>
      <c r="X3500" t="str">
        <v>English</v>
      </c>
      <c r="Y3500" t="str">
        <v>USA</v>
      </c>
      <c r="Z3500" t="str">
        <v>R</v>
      </c>
      <c r="AA3500" t="str">
        <v>Brian Lee Franklin</v>
      </c>
      <c r="AB3500" t="str">
        <v>John Sayles</v>
      </c>
      <c r="AC3500">
        <v>38</v>
      </c>
      <c r="AD3500">
        <v>60</v>
      </c>
      <c r="AE3500">
        <v>407</v>
      </c>
      <c r="AF3500">
        <v>594</v>
      </c>
      <c r="AG3500">
        <v>5.8</v>
      </c>
      <c r="AH3500">
        <v>35</v>
      </c>
      <c r="AI3500">
        <v>124</v>
      </c>
      <c r="AJ3500">
        <v>183490</v>
      </c>
    </row>
    <row r="3501" spans="1:36" x14ac:dyDescent="0.25">
      <c r="A3501" t="str">
        <v>Pulse</v>
      </c>
      <c r="B3501">
        <v>38798</v>
      </c>
      <c r="C3501">
        <v>2006</v>
      </c>
      <c r="D3501" t="str">
        <v>2000s</v>
      </c>
      <c r="E3501" t="str">
        <v>Color</v>
      </c>
      <c r="F3501" t="str">
        <v>Drama</v>
      </c>
      <c r="G3501" t="str">
        <v>English</v>
      </c>
      <c r="H3501" t="str">
        <v>USA</v>
      </c>
      <c r="I3501" t="str">
        <v>PG-13</v>
      </c>
      <c r="J3501" t="str">
        <v>Ian Somerhalder</v>
      </c>
      <c r="K3501" t="str">
        <v>Jim Sonzero</v>
      </c>
      <c r="L3501">
        <v>16000</v>
      </c>
      <c r="M3501">
        <v>19952</v>
      </c>
      <c r="N3501">
        <v>2</v>
      </c>
      <c r="O3501">
        <v>0</v>
      </c>
      <c r="P3501">
        <v>4.7</v>
      </c>
      <c r="R3501" t="str">
        <v>Stolen</v>
      </c>
      <c r="S3501">
        <v>41038</v>
      </c>
      <c r="T3501">
        <v>2012</v>
      </c>
      <c r="U3501" t="str">
        <v>2010s</v>
      </c>
      <c r="V3501" t="str">
        <v>Color</v>
      </c>
      <c r="W3501" t="str">
        <v>Action</v>
      </c>
      <c r="X3501" t="str">
        <v>English</v>
      </c>
      <c r="Y3501" t="str">
        <v>USA</v>
      </c>
      <c r="Z3501" t="str">
        <v>R</v>
      </c>
      <c r="AA3501" t="str">
        <v>Nicolas Cage</v>
      </c>
      <c r="AB3501" t="str">
        <v>Simon West</v>
      </c>
      <c r="AC3501">
        <v>12000</v>
      </c>
      <c r="AD3501">
        <v>14978</v>
      </c>
      <c r="AE3501">
        <v>165</v>
      </c>
      <c r="AF3501">
        <v>0</v>
      </c>
      <c r="AG3501">
        <v>5.5</v>
      </c>
      <c r="AH3501">
        <v>98</v>
      </c>
      <c r="AI3501">
        <v>96</v>
      </c>
      <c r="AJ3501">
        <v>183125</v>
      </c>
    </row>
    <row r="3502" spans="1:36" x14ac:dyDescent="0.25">
      <c r="A3502" t="str">
        <v>Jonah Hex</v>
      </c>
      <c r="B3502">
        <v>40260</v>
      </c>
      <c r="C3502">
        <v>2010</v>
      </c>
      <c r="D3502" t="str">
        <v>2010s</v>
      </c>
      <c r="E3502" t="str">
        <v>Color</v>
      </c>
      <c r="F3502" t="str">
        <v>Action</v>
      </c>
      <c r="G3502" t="str">
        <v>English</v>
      </c>
      <c r="H3502" t="str">
        <v>USA</v>
      </c>
      <c r="I3502" t="str">
        <v>PG-13</v>
      </c>
      <c r="J3502" t="str">
        <v>Michael Fassbender</v>
      </c>
      <c r="K3502" t="str">
        <v>Jimmy Hayward</v>
      </c>
      <c r="L3502">
        <v>13000</v>
      </c>
      <c r="M3502">
        <v>14619</v>
      </c>
      <c r="N3502">
        <v>39</v>
      </c>
      <c r="O3502">
        <v>0</v>
      </c>
      <c r="P3502">
        <v>4.7</v>
      </c>
      <c r="R3502" t="str">
        <v>The Lucky Ones</v>
      </c>
      <c r="S3502">
        <v>39637</v>
      </c>
      <c r="T3502">
        <v>2008</v>
      </c>
      <c r="U3502" t="str">
        <v>2000s</v>
      </c>
      <c r="V3502" t="str">
        <v>Color</v>
      </c>
      <c r="W3502" t="str">
        <v>Comedy</v>
      </c>
      <c r="X3502" t="str">
        <v>English</v>
      </c>
      <c r="Y3502" t="str">
        <v>USA</v>
      </c>
      <c r="Z3502" t="str">
        <v>R</v>
      </c>
      <c r="AA3502" t="str">
        <v>John Heard</v>
      </c>
      <c r="AB3502" t="str">
        <v>Neil Burger</v>
      </c>
      <c r="AC3502">
        <v>697</v>
      </c>
      <c r="AD3502">
        <v>2243</v>
      </c>
      <c r="AE3502">
        <v>168</v>
      </c>
      <c r="AF3502">
        <v>702</v>
      </c>
      <c r="AG3502">
        <v>7</v>
      </c>
      <c r="AH3502">
        <v>57</v>
      </c>
      <c r="AI3502">
        <v>115</v>
      </c>
      <c r="AJ3502">
        <v>183088</v>
      </c>
    </row>
    <row r="3503" spans="1:36" x14ac:dyDescent="0.25">
      <c r="A3503" t="str">
        <v>Surfer, Dude</v>
      </c>
      <c r="B3503">
        <v>39586</v>
      </c>
      <c r="C3503">
        <v>2008</v>
      </c>
      <c r="D3503" t="str">
        <v>2000s</v>
      </c>
      <c r="E3503" t="str">
        <v>Color</v>
      </c>
      <c r="F3503" t="str">
        <v>Comedy</v>
      </c>
      <c r="G3503" t="str">
        <v>English</v>
      </c>
      <c r="H3503" t="str">
        <v>USA</v>
      </c>
      <c r="I3503" t="str">
        <v>R</v>
      </c>
      <c r="J3503" t="str">
        <v>Matthew McConaughey</v>
      </c>
      <c r="K3503" t="str">
        <v>S.R. Bindler</v>
      </c>
      <c r="L3503">
        <v>11000</v>
      </c>
      <c r="M3503">
        <v>14599</v>
      </c>
      <c r="N3503">
        <v>0</v>
      </c>
      <c r="O3503">
        <v>850</v>
      </c>
      <c r="P3503">
        <v>4.7</v>
      </c>
      <c r="R3503" t="str">
        <v>Pink Flamingos</v>
      </c>
      <c r="S3503">
        <v>26466</v>
      </c>
      <c r="T3503">
        <v>1972</v>
      </c>
      <c r="U3503" t="str">
        <v>1970s</v>
      </c>
      <c r="V3503" t="str">
        <v>Color</v>
      </c>
      <c r="W3503" t="str">
        <v>Comedy</v>
      </c>
      <c r="X3503" t="str">
        <v>English</v>
      </c>
      <c r="Y3503" t="str">
        <v>USA</v>
      </c>
      <c r="Z3503" t="str">
        <v>NC-17</v>
      </c>
      <c r="AA3503" t="str">
        <v>Divine</v>
      </c>
      <c r="AB3503" t="str">
        <v>John Waters</v>
      </c>
      <c r="AC3503">
        <v>462</v>
      </c>
      <c r="AD3503">
        <v>760</v>
      </c>
      <c r="AE3503">
        <v>0</v>
      </c>
      <c r="AF3503">
        <v>0</v>
      </c>
      <c r="AG3503">
        <v>6.1</v>
      </c>
      <c r="AH3503">
        <v>73</v>
      </c>
      <c r="AI3503">
        <v>108</v>
      </c>
      <c r="AJ3503">
        <v>180483</v>
      </c>
    </row>
    <row r="3504" spans="1:36" x14ac:dyDescent="0.25">
      <c r="A3504" t="str">
        <v>Full Frontal</v>
      </c>
      <c r="B3504">
        <v>37344</v>
      </c>
      <c r="C3504">
        <v>2002</v>
      </c>
      <c r="D3504" t="str">
        <v>2000s</v>
      </c>
      <c r="E3504" t="str">
        <v>Color</v>
      </c>
      <c r="F3504" t="str">
        <v>Comedy</v>
      </c>
      <c r="G3504" t="str">
        <v>English</v>
      </c>
      <c r="H3504" t="str">
        <v>USA</v>
      </c>
      <c r="I3504" t="str">
        <v>R</v>
      </c>
      <c r="J3504" t="str">
        <v>Julia Roberts</v>
      </c>
      <c r="K3504" t="str">
        <v>Steven Soderbergh</v>
      </c>
      <c r="L3504">
        <v>8000</v>
      </c>
      <c r="M3504">
        <v>11327</v>
      </c>
      <c r="N3504">
        <v>0</v>
      </c>
      <c r="O3504">
        <v>134</v>
      </c>
      <c r="P3504">
        <v>4.7</v>
      </c>
      <c r="R3504" t="str">
        <v>Go for It!</v>
      </c>
      <c r="S3504">
        <v>40875</v>
      </c>
      <c r="T3504">
        <v>2011</v>
      </c>
      <c r="U3504" t="str">
        <v>2010s</v>
      </c>
      <c r="V3504" t="str">
        <v>Color</v>
      </c>
      <c r="W3504" t="str">
        <v>Drama</v>
      </c>
      <c r="X3504" t="str">
        <v>English</v>
      </c>
      <c r="Y3504" t="str">
        <v>USA</v>
      </c>
      <c r="Z3504" t="str">
        <v>PG-13</v>
      </c>
      <c r="AA3504" t="str">
        <v>Jossara Jinaro</v>
      </c>
      <c r="AB3504" t="str">
        <v>Carmen Marron</v>
      </c>
      <c r="AC3504">
        <v>847</v>
      </c>
      <c r="AD3504">
        <v>1668</v>
      </c>
      <c r="AE3504">
        <v>29</v>
      </c>
      <c r="AF3504">
        <v>566</v>
      </c>
      <c r="AG3504">
        <v>3.9</v>
      </c>
      <c r="AH3504">
        <v>8</v>
      </c>
      <c r="AI3504">
        <v>105</v>
      </c>
      <c r="AJ3504">
        <v>178739</v>
      </c>
    </row>
    <row r="3505" spans="1:36" x14ac:dyDescent="0.25">
      <c r="A3505" t="str">
        <v>Monkeybone</v>
      </c>
      <c r="B3505">
        <v>37044</v>
      </c>
      <c r="C3505">
        <v>2001</v>
      </c>
      <c r="D3505" t="str">
        <v>2000s</v>
      </c>
      <c r="E3505" t="str">
        <v>Color</v>
      </c>
      <c r="F3505" t="str">
        <v>Animation</v>
      </c>
      <c r="G3505" t="str">
        <v>English</v>
      </c>
      <c r="H3505" t="str">
        <v>USA</v>
      </c>
      <c r="I3505" t="str">
        <v>PG-13</v>
      </c>
      <c r="J3505" t="str">
        <v>Brendan Fraser</v>
      </c>
      <c r="K3505" t="str">
        <v>Henry Selick</v>
      </c>
      <c r="L3505">
        <v>3000</v>
      </c>
      <c r="M3505">
        <v>5580</v>
      </c>
      <c r="N3505">
        <v>253</v>
      </c>
      <c r="O3505">
        <v>683</v>
      </c>
      <c r="P3505">
        <v>4.7</v>
      </c>
      <c r="R3505" t="str">
        <v>Sugar Town</v>
      </c>
      <c r="S3505">
        <v>36519</v>
      </c>
      <c r="T3505">
        <v>1999</v>
      </c>
      <c r="U3505" t="str">
        <v>1990s</v>
      </c>
      <c r="V3505" t="str">
        <v>Color</v>
      </c>
      <c r="W3505" t="str">
        <v>Comedy</v>
      </c>
      <c r="X3505" t="str">
        <v>English</v>
      </c>
      <c r="Y3505" t="str">
        <v>UK</v>
      </c>
      <c r="Z3505" t="str">
        <v>R</v>
      </c>
      <c r="AA3505" t="str">
        <v>Ally Sheedy</v>
      </c>
      <c r="AB3505" t="str">
        <v>Allison Anders</v>
      </c>
      <c r="AC3505">
        <v>793</v>
      </c>
      <c r="AD3505">
        <v>1987</v>
      </c>
      <c r="AE3505">
        <v>99</v>
      </c>
      <c r="AF3505">
        <v>93</v>
      </c>
      <c r="AG3505">
        <v>6.1</v>
      </c>
      <c r="AH3505">
        <v>29</v>
      </c>
      <c r="AI3505">
        <v>92</v>
      </c>
      <c r="AJ3505">
        <v>177840</v>
      </c>
    </row>
    <row r="3506" spans="1:36" x14ac:dyDescent="0.25">
      <c r="A3506" t="str">
        <v>Aliens vs. Predator: Requiem</v>
      </c>
      <c r="B3506">
        <v>39249</v>
      </c>
      <c r="C3506">
        <v>2007</v>
      </c>
      <c r="D3506" t="str">
        <v>2000s</v>
      </c>
      <c r="E3506" t="str">
        <v>Color</v>
      </c>
      <c r="F3506" t="str">
        <v>Action</v>
      </c>
      <c r="G3506" t="str">
        <v>English</v>
      </c>
      <c r="H3506" t="str">
        <v>USA</v>
      </c>
      <c r="I3506" t="str">
        <v>R</v>
      </c>
      <c r="J3506" t="str">
        <v>Sam Trammell</v>
      </c>
      <c r="K3506" t="str">
        <v>Colin Strause</v>
      </c>
      <c r="L3506">
        <v>1000</v>
      </c>
      <c r="M3506">
        <v>4324</v>
      </c>
      <c r="N3506">
        <v>25</v>
      </c>
      <c r="O3506">
        <v>0</v>
      </c>
      <c r="P3506">
        <v>4.7</v>
      </c>
      <c r="R3506" t="str">
        <v>Breakfast of Champions</v>
      </c>
      <c r="S3506">
        <v>36187</v>
      </c>
      <c r="T3506">
        <v>1999</v>
      </c>
      <c r="U3506" t="str">
        <v>1990s</v>
      </c>
      <c r="V3506" t="str">
        <v>Color</v>
      </c>
      <c r="W3506" t="str">
        <v>Comedy</v>
      </c>
      <c r="X3506" t="str">
        <v>English</v>
      </c>
      <c r="Y3506" t="str">
        <v>USA</v>
      </c>
      <c r="Z3506" t="str">
        <v>R</v>
      </c>
      <c r="AA3506" t="str">
        <v>Bruce Willis</v>
      </c>
      <c r="AB3506" t="str">
        <v>Alan Rudolph</v>
      </c>
      <c r="AC3506">
        <v>13000</v>
      </c>
      <c r="AD3506">
        <v>17417</v>
      </c>
      <c r="AE3506">
        <v>18</v>
      </c>
      <c r="AF3506">
        <v>458</v>
      </c>
      <c r="AG3506">
        <v>4.5999999999999996</v>
      </c>
      <c r="AH3506">
        <v>42</v>
      </c>
      <c r="AI3506">
        <v>110</v>
      </c>
      <c r="AJ3506">
        <v>175370</v>
      </c>
    </row>
    <row r="3507" spans="1:36" x14ac:dyDescent="0.25">
      <c r="A3507" t="str">
        <v>Motherhood</v>
      </c>
      <c r="B3507">
        <v>39907</v>
      </c>
      <c r="C3507">
        <v>2009</v>
      </c>
      <c r="D3507" t="str">
        <v>2000s</v>
      </c>
      <c r="E3507" t="str">
        <v>Color</v>
      </c>
      <c r="F3507" t="str">
        <v>Comedy</v>
      </c>
      <c r="G3507" t="str">
        <v>English</v>
      </c>
      <c r="H3507" t="str">
        <v>USA</v>
      </c>
      <c r="I3507" t="str">
        <v>PG-13</v>
      </c>
      <c r="J3507" t="str">
        <v>Stephanie Szostak</v>
      </c>
      <c r="K3507" t="str">
        <v>Katherine Dieckmann</v>
      </c>
      <c r="L3507">
        <v>1000</v>
      </c>
      <c r="M3507">
        <v>3146</v>
      </c>
      <c r="N3507">
        <v>8</v>
      </c>
      <c r="O3507">
        <v>546</v>
      </c>
      <c r="P3507">
        <v>4.7</v>
      </c>
      <c r="R3507" t="str">
        <v>The Business of Fancydancing</v>
      </c>
      <c r="S3507">
        <v>37465</v>
      </c>
      <c r="T3507">
        <v>2002</v>
      </c>
      <c r="U3507" t="str">
        <v>2000s</v>
      </c>
      <c r="V3507" t="str">
        <v>Color</v>
      </c>
      <c r="W3507" t="str">
        <v>Drama</v>
      </c>
      <c r="X3507" t="str">
        <v>English</v>
      </c>
      <c r="Y3507" t="str">
        <v>USA</v>
      </c>
      <c r="Z3507" t="str">
        <v>Not Rated</v>
      </c>
      <c r="AA3507" t="str">
        <v>William Joseph Elk III</v>
      </c>
      <c r="AB3507" t="str">
        <v>Sherman Alexie</v>
      </c>
      <c r="AC3507">
        <v>96</v>
      </c>
      <c r="AD3507">
        <v>314</v>
      </c>
      <c r="AE3507">
        <v>18</v>
      </c>
      <c r="AF3507">
        <v>96</v>
      </c>
      <c r="AG3507">
        <v>6.9</v>
      </c>
      <c r="AH3507">
        <v>12</v>
      </c>
      <c r="AI3507">
        <v>103</v>
      </c>
      <c r="AJ3507">
        <v>174682</v>
      </c>
    </row>
    <row r="3508" spans="1:36" x14ac:dyDescent="0.25">
      <c r="A3508" t="str">
        <v>Turbulence</v>
      </c>
      <c r="B3508">
        <v>35451</v>
      </c>
      <c r="C3508">
        <v>1997</v>
      </c>
      <c r="D3508" t="str">
        <v>1990s</v>
      </c>
      <c r="E3508" t="str">
        <v>Color</v>
      </c>
      <c r="F3508" t="str">
        <v>Action</v>
      </c>
      <c r="G3508" t="str">
        <v>English</v>
      </c>
      <c r="H3508" t="str">
        <v>USA</v>
      </c>
      <c r="I3508" t="str">
        <v>R</v>
      </c>
      <c r="J3508" t="str">
        <v>Hector Elizondo</v>
      </c>
      <c r="K3508" t="str">
        <v>Robert Butler</v>
      </c>
      <c r="L3508">
        <v>995</v>
      </c>
      <c r="M3508">
        <v>3952</v>
      </c>
      <c r="N3508">
        <v>0</v>
      </c>
      <c r="O3508">
        <v>316</v>
      </c>
      <c r="P3508">
        <v>4.7</v>
      </c>
      <c r="R3508" t="str">
        <v>Fuel</v>
      </c>
      <c r="S3508">
        <v>39812</v>
      </c>
      <c r="T3508">
        <v>2008</v>
      </c>
      <c r="U3508" t="str">
        <v>2000s</v>
      </c>
      <c r="V3508" t="str">
        <v>Color</v>
      </c>
      <c r="W3508" t="str">
        <v>Documentary</v>
      </c>
      <c r="X3508" t="str">
        <v>English</v>
      </c>
      <c r="Y3508" t="str">
        <v>USA</v>
      </c>
      <c r="Z3508" t="str">
        <v>Not Rated</v>
      </c>
      <c r="AA3508" t="str">
        <v>Larry David</v>
      </c>
      <c r="AB3508" t="str">
        <v>Joshua Tickell</v>
      </c>
      <c r="AC3508">
        <v>860</v>
      </c>
      <c r="AD3508">
        <v>1252</v>
      </c>
      <c r="AE3508">
        <v>9</v>
      </c>
      <c r="AF3508">
        <v>588</v>
      </c>
      <c r="AG3508">
        <v>7.6</v>
      </c>
      <c r="AH3508">
        <v>14</v>
      </c>
      <c r="AI3508">
        <v>112</v>
      </c>
      <c r="AJ3508">
        <v>173783</v>
      </c>
    </row>
    <row r="3509" spans="1:36" x14ac:dyDescent="0.25">
      <c r="A3509" t="str">
        <v>A Haunted House 2</v>
      </c>
      <c r="B3509">
        <v>41770</v>
      </c>
      <c r="C3509">
        <v>2014</v>
      </c>
      <c r="D3509" t="str">
        <v>2010s</v>
      </c>
      <c r="E3509" t="str">
        <v>Color</v>
      </c>
      <c r="F3509" t="str">
        <v>Comedy</v>
      </c>
      <c r="G3509" t="str">
        <v>English</v>
      </c>
      <c r="H3509" t="str">
        <v>USA</v>
      </c>
      <c r="I3509" t="str">
        <v>R</v>
      </c>
      <c r="J3509" t="str">
        <v>Ashley Rickards</v>
      </c>
      <c r="K3509" t="str">
        <v>Michael Tiddes</v>
      </c>
      <c r="L3509">
        <v>986</v>
      </c>
      <c r="M3509">
        <v>4073</v>
      </c>
      <c r="N3509">
        <v>89</v>
      </c>
      <c r="O3509">
        <v>0</v>
      </c>
      <c r="P3509">
        <v>4.7</v>
      </c>
      <c r="R3509" t="str">
        <v>My Name Is Bruce</v>
      </c>
      <c r="S3509">
        <v>39167</v>
      </c>
      <c r="T3509">
        <v>2007</v>
      </c>
      <c r="U3509" t="str">
        <v>2000s</v>
      </c>
      <c r="V3509" t="str">
        <v>Color</v>
      </c>
      <c r="W3509" t="str">
        <v>Comedy</v>
      </c>
      <c r="X3509" t="str">
        <v>English</v>
      </c>
      <c r="Y3509" t="str">
        <v>USA</v>
      </c>
      <c r="Z3509" t="str">
        <v>R</v>
      </c>
      <c r="AA3509" t="str">
        <v>Ted Raimi</v>
      </c>
      <c r="AB3509" t="str">
        <v>Bruce Campbell</v>
      </c>
      <c r="AC3509">
        <v>634</v>
      </c>
      <c r="AD3509">
        <v>1238</v>
      </c>
      <c r="AE3509">
        <v>0</v>
      </c>
      <c r="AF3509">
        <v>0</v>
      </c>
      <c r="AG3509">
        <v>6.3</v>
      </c>
      <c r="AH3509">
        <v>100</v>
      </c>
      <c r="AI3509">
        <v>84</v>
      </c>
      <c r="AJ3509">
        <v>173066</v>
      </c>
    </row>
    <row r="3510" spans="1:36" x14ac:dyDescent="0.25">
      <c r="A3510" t="str">
        <v>A Madea Christmas</v>
      </c>
      <c r="B3510">
        <v>41345</v>
      </c>
      <c r="C3510">
        <v>2013</v>
      </c>
      <c r="D3510" t="str">
        <v>2010s</v>
      </c>
      <c r="E3510" t="str">
        <v>Color</v>
      </c>
      <c r="F3510" t="str">
        <v>Comedy</v>
      </c>
      <c r="G3510" t="str">
        <v>English</v>
      </c>
      <c r="H3510" t="str">
        <v>USA</v>
      </c>
      <c r="I3510" t="str">
        <v>PG-13</v>
      </c>
      <c r="J3510" t="str">
        <v>Alicia Witt</v>
      </c>
      <c r="K3510" t="str">
        <v>Tyler Perry</v>
      </c>
      <c r="L3510">
        <v>975</v>
      </c>
      <c r="M3510">
        <v>3202</v>
      </c>
      <c r="N3510">
        <v>0</v>
      </c>
      <c r="O3510">
        <v>0</v>
      </c>
      <c r="P3510">
        <v>4.7</v>
      </c>
      <c r="R3510" t="str">
        <v>Mercy Streets</v>
      </c>
      <c r="S3510">
        <v>36655</v>
      </c>
      <c r="T3510">
        <v>2000</v>
      </c>
      <c r="U3510" t="str">
        <v>2000s</v>
      </c>
      <c r="V3510" t="str">
        <v>Color</v>
      </c>
      <c r="W3510" t="str">
        <v>Action</v>
      </c>
      <c r="X3510" t="str">
        <v>English</v>
      </c>
      <c r="Y3510" t="str">
        <v>USA</v>
      </c>
      <c r="Z3510" t="str">
        <v>PG-13</v>
      </c>
      <c r="AA3510" t="str">
        <v>Stacy Keach</v>
      </c>
      <c r="AB3510" t="str">
        <v>Jon Gunn</v>
      </c>
      <c r="AC3510">
        <v>602</v>
      </c>
      <c r="AD3510">
        <v>1281</v>
      </c>
      <c r="AE3510">
        <v>16</v>
      </c>
      <c r="AF3510">
        <v>12</v>
      </c>
      <c r="AG3510">
        <v>5.6</v>
      </c>
      <c r="AH3510">
        <v>15</v>
      </c>
      <c r="AI3510">
        <v>106</v>
      </c>
      <c r="AJ3510">
        <v>171988</v>
      </c>
    </row>
    <row r="3511" spans="1:36" x14ac:dyDescent="0.25">
      <c r="A3511" t="str">
        <v>The Musketeer</v>
      </c>
      <c r="B3511">
        <v>36935</v>
      </c>
      <c r="C3511">
        <v>2001</v>
      </c>
      <c r="D3511" t="str">
        <v>2000s</v>
      </c>
      <c r="E3511" t="str">
        <v>Color</v>
      </c>
      <c r="F3511" t="str">
        <v>Action</v>
      </c>
      <c r="G3511" t="str">
        <v>English</v>
      </c>
      <c r="H3511" t="str">
        <v>Germany</v>
      </c>
      <c r="I3511" t="str">
        <v>PG-13</v>
      </c>
      <c r="J3511" t="str">
        <v>Catherine Deneuve</v>
      </c>
      <c r="K3511" t="str">
        <v>Peter Hyams</v>
      </c>
      <c r="L3511">
        <v>964</v>
      </c>
      <c r="M3511">
        <v>2888</v>
      </c>
      <c r="N3511">
        <v>0</v>
      </c>
      <c r="O3511">
        <v>299</v>
      </c>
      <c r="P3511">
        <v>4.7</v>
      </c>
      <c r="R3511" t="str">
        <v>Cinco de Mayo, La Batalla</v>
      </c>
      <c r="S3511">
        <v>41347</v>
      </c>
      <c r="T3511">
        <v>2013</v>
      </c>
      <c r="U3511" t="str">
        <v>2010s</v>
      </c>
      <c r="V3511" t="str">
        <v>Color</v>
      </c>
      <c r="W3511" t="str">
        <v>Drama</v>
      </c>
      <c r="X3511" t="str">
        <v>Spanish</v>
      </c>
      <c r="Y3511" t="str">
        <v>Mexico</v>
      </c>
      <c r="Z3511" t="str">
        <v>R</v>
      </c>
      <c r="AA3511" t="str">
        <v>Jorge Luis Moreno</v>
      </c>
      <c r="AB3511" t="str">
        <v>Rafa Lara</v>
      </c>
      <c r="AC3511">
        <v>78</v>
      </c>
      <c r="AD3511">
        <v>221</v>
      </c>
      <c r="AE3511">
        <v>21</v>
      </c>
      <c r="AF3511">
        <v>874</v>
      </c>
      <c r="AG3511">
        <v>6.2</v>
      </c>
      <c r="AH3511">
        <v>12</v>
      </c>
      <c r="AI3511">
        <v>125</v>
      </c>
      <c r="AJ3511">
        <v>169379</v>
      </c>
    </row>
    <row r="3512" spans="1:36" x14ac:dyDescent="0.25">
      <c r="A3512" t="str">
        <v>Did You Hear About the Morgans?</v>
      </c>
      <c r="B3512">
        <v>39960</v>
      </c>
      <c r="C3512">
        <v>2009</v>
      </c>
      <c r="D3512" t="str">
        <v>2000s</v>
      </c>
      <c r="E3512" t="str">
        <v>Color</v>
      </c>
      <c r="F3512" t="str">
        <v>Comedy</v>
      </c>
      <c r="G3512" t="str">
        <v>English</v>
      </c>
      <c r="H3512" t="str">
        <v>USA</v>
      </c>
      <c r="I3512" t="str">
        <v>PG-13</v>
      </c>
      <c r="J3512" t="str">
        <v>Michael Kelly</v>
      </c>
      <c r="K3512" t="str">
        <v>Marc Lawrence</v>
      </c>
      <c r="L3512">
        <v>963</v>
      </c>
      <c r="M3512">
        <v>3150</v>
      </c>
      <c r="N3512">
        <v>30</v>
      </c>
      <c r="O3512">
        <v>0</v>
      </c>
      <c r="P3512">
        <v>4.7</v>
      </c>
      <c r="R3512" t="str">
        <v>The Last Godfather</v>
      </c>
      <c r="S3512">
        <v>40446</v>
      </c>
      <c r="T3512">
        <v>2010</v>
      </c>
      <c r="U3512" t="str">
        <v>2010s</v>
      </c>
      <c r="V3512" t="str">
        <v>Color</v>
      </c>
      <c r="W3512" t="str">
        <v>Comedy</v>
      </c>
      <c r="X3512" t="str">
        <v>English</v>
      </c>
      <c r="Y3512" t="str">
        <v>South Korea</v>
      </c>
      <c r="Z3512" t="str">
        <v>PG-13</v>
      </c>
      <c r="AA3512" t="str">
        <v>Jason Mewes</v>
      </c>
      <c r="AB3512" t="str">
        <v>Hyung-rae Shim</v>
      </c>
      <c r="AC3512">
        <v>898</v>
      </c>
      <c r="AD3512">
        <v>2895</v>
      </c>
      <c r="AE3512">
        <v>26</v>
      </c>
      <c r="AF3512">
        <v>502</v>
      </c>
      <c r="AG3512">
        <v>3.6</v>
      </c>
      <c r="AH3512">
        <v>4</v>
      </c>
      <c r="AI3512">
        <v>100</v>
      </c>
      <c r="AJ3512">
        <v>163591</v>
      </c>
    </row>
    <row r="3513" spans="1:36" x14ac:dyDescent="0.25">
      <c r="A3513" t="str">
        <v>The Next Best Thing</v>
      </c>
      <c r="B3513">
        <v>36627</v>
      </c>
      <c r="C3513">
        <v>2000</v>
      </c>
      <c r="D3513" t="str">
        <v>2000s</v>
      </c>
      <c r="E3513" t="str">
        <v>Color</v>
      </c>
      <c r="F3513" t="str">
        <v>Comedy</v>
      </c>
      <c r="G3513" t="str">
        <v>English</v>
      </c>
      <c r="H3513" t="str">
        <v>USA</v>
      </c>
      <c r="I3513" t="str">
        <v>PG-13</v>
      </c>
      <c r="J3513" t="str">
        <v>Mark Valley</v>
      </c>
      <c r="K3513" t="str">
        <v>John Schlesinger</v>
      </c>
      <c r="L3513">
        <v>774</v>
      </c>
      <c r="M3513">
        <v>2498</v>
      </c>
      <c r="N3513">
        <v>154</v>
      </c>
      <c r="O3513">
        <v>378</v>
      </c>
      <c r="P3513">
        <v>4.7</v>
      </c>
      <c r="R3513" t="str">
        <v>Modern Times</v>
      </c>
      <c r="S3513">
        <v>13430</v>
      </c>
      <c r="T3513">
        <v>1936</v>
      </c>
      <c r="U3513" t="str">
        <v>1930s</v>
      </c>
      <c r="V3513" t="str">
        <v>Black and White</v>
      </c>
      <c r="W3513" t="str">
        <v>Comedy</v>
      </c>
      <c r="X3513" t="str">
        <v>English</v>
      </c>
      <c r="Y3513" t="str">
        <v>USA</v>
      </c>
      <c r="Z3513" t="str">
        <v>G</v>
      </c>
      <c r="AA3513" t="str">
        <v>Paulette Goddard</v>
      </c>
      <c r="AB3513" t="str">
        <v>Charles Chaplin</v>
      </c>
      <c r="AC3513">
        <v>309</v>
      </c>
      <c r="AD3513">
        <v>352</v>
      </c>
      <c r="AE3513">
        <v>0</v>
      </c>
      <c r="AF3513">
        <v>0</v>
      </c>
      <c r="AG3513">
        <v>8.6</v>
      </c>
      <c r="AH3513">
        <v>120</v>
      </c>
      <c r="AI3513">
        <v>87</v>
      </c>
      <c r="AJ3513">
        <v>163245</v>
      </c>
    </row>
    <row r="3514" spans="1:36" x14ac:dyDescent="0.25">
      <c r="A3514" t="str">
        <v>Valentine</v>
      </c>
      <c r="B3514">
        <v>36895</v>
      </c>
      <c r="C3514">
        <v>2001</v>
      </c>
      <c r="D3514" t="str">
        <v>2000s</v>
      </c>
      <c r="E3514" t="str">
        <v>Color</v>
      </c>
      <c r="F3514" t="str">
        <v>Horror</v>
      </c>
      <c r="G3514" t="str">
        <v>English</v>
      </c>
      <c r="H3514" t="str">
        <v>USA</v>
      </c>
      <c r="I3514" t="str">
        <v>R</v>
      </c>
      <c r="J3514" t="str">
        <v>Marley Shelton</v>
      </c>
      <c r="K3514" t="str">
        <v>Jamie Blanks</v>
      </c>
      <c r="L3514">
        <v>690</v>
      </c>
      <c r="M3514">
        <v>2402</v>
      </c>
      <c r="N3514">
        <v>9</v>
      </c>
      <c r="O3514">
        <v>0</v>
      </c>
      <c r="P3514">
        <v>4.7</v>
      </c>
      <c r="R3514" t="str">
        <v>The Horse Boy</v>
      </c>
      <c r="S3514">
        <v>40138</v>
      </c>
      <c r="T3514">
        <v>2009</v>
      </c>
      <c r="U3514" t="str">
        <v>2000s</v>
      </c>
      <c r="V3514" t="str">
        <v>Color</v>
      </c>
      <c r="W3514" t="str">
        <v>Documentary</v>
      </c>
      <c r="X3514" t="str">
        <v>English</v>
      </c>
      <c r="Y3514" t="str">
        <v>USA</v>
      </c>
      <c r="Z3514" t="str">
        <v>Unrated</v>
      </c>
      <c r="AA3514" t="str">
        <v>Temple Grandin</v>
      </c>
      <c r="AB3514" t="str">
        <v>Michel Orion Scott</v>
      </c>
      <c r="AC3514">
        <v>58</v>
      </c>
      <c r="AD3514">
        <v>62</v>
      </c>
      <c r="AE3514">
        <v>0</v>
      </c>
      <c r="AF3514">
        <v>0</v>
      </c>
      <c r="AG3514">
        <v>7.4</v>
      </c>
      <c r="AH3514">
        <v>29</v>
      </c>
      <c r="AI3514">
        <v>93</v>
      </c>
      <c r="AJ3514">
        <v>155984</v>
      </c>
    </row>
    <row r="3515" spans="1:36" x14ac:dyDescent="0.25">
      <c r="A3515" t="str">
        <v>Herbie Fully Loaded</v>
      </c>
      <c r="B3515">
        <v>38509</v>
      </c>
      <c r="C3515">
        <v>2005</v>
      </c>
      <c r="D3515" t="str">
        <v>2000s</v>
      </c>
      <c r="E3515" t="str">
        <v>Color</v>
      </c>
      <c r="F3515" t="str">
        <v>Adventure</v>
      </c>
      <c r="G3515" t="str">
        <v>English</v>
      </c>
      <c r="H3515" t="str">
        <v>USA</v>
      </c>
      <c r="I3515" t="str">
        <v>G</v>
      </c>
      <c r="J3515" t="str">
        <v>Scoot McNairy</v>
      </c>
      <c r="K3515" t="str">
        <v>Angela Robinson</v>
      </c>
      <c r="L3515">
        <v>660</v>
      </c>
      <c r="M3515">
        <v>2177</v>
      </c>
      <c r="N3515">
        <v>23</v>
      </c>
      <c r="O3515">
        <v>1000</v>
      </c>
      <c r="P3515">
        <v>4.7</v>
      </c>
      <c r="R3515" t="str">
        <v>The Bubble</v>
      </c>
      <c r="S3515">
        <v>39059</v>
      </c>
      <c r="T3515">
        <v>2006</v>
      </c>
      <c r="U3515" t="str">
        <v>2000s</v>
      </c>
      <c r="V3515" t="str">
        <v>Color</v>
      </c>
      <c r="W3515" t="str">
        <v>Comedy</v>
      </c>
      <c r="X3515" t="str">
        <v>Hebrew</v>
      </c>
      <c r="Y3515" t="str">
        <v>Israel</v>
      </c>
      <c r="Z3515" t="str">
        <v>Unrated</v>
      </c>
      <c r="AA3515" t="str">
        <v>Ohad Knoller</v>
      </c>
      <c r="AB3515" t="str">
        <v>Eytan Fox</v>
      </c>
      <c r="AC3515">
        <v>53</v>
      </c>
      <c r="AD3515">
        <v>137</v>
      </c>
      <c r="AE3515">
        <v>21</v>
      </c>
      <c r="AF3515">
        <v>0</v>
      </c>
      <c r="AG3515">
        <v>7.3</v>
      </c>
      <c r="AH3515">
        <v>51</v>
      </c>
      <c r="AI3515">
        <v>90</v>
      </c>
      <c r="AJ3515">
        <v>155972</v>
      </c>
    </row>
    <row r="3516" spans="1:36" x14ac:dyDescent="0.25">
      <c r="A3516" t="str">
        <v>American Ninja 2: The Confrontation</v>
      </c>
      <c r="B3516">
        <v>31944</v>
      </c>
      <c r="C3516">
        <v>1987</v>
      </c>
      <c r="D3516" t="str">
        <v>1980s</v>
      </c>
      <c r="E3516" t="str">
        <v>Color</v>
      </c>
      <c r="F3516" t="str">
        <v>Action</v>
      </c>
      <c r="G3516" t="str">
        <v>English</v>
      </c>
      <c r="H3516" t="str">
        <v>USA</v>
      </c>
      <c r="I3516" t="str">
        <v>R</v>
      </c>
      <c r="J3516" t="str">
        <v>Michael Dudikoff</v>
      </c>
      <c r="K3516" t="str">
        <v>Sam Firstenberg</v>
      </c>
      <c r="L3516">
        <v>615</v>
      </c>
      <c r="M3516">
        <v>872</v>
      </c>
      <c r="N3516">
        <v>44</v>
      </c>
      <c r="O3516">
        <v>583</v>
      </c>
      <c r="P3516">
        <v>4.7</v>
      </c>
      <c r="R3516" t="str">
        <v>Lonesome Jim</v>
      </c>
      <c r="S3516">
        <v>38409</v>
      </c>
      <c r="T3516">
        <v>2005</v>
      </c>
      <c r="U3516" t="str">
        <v>2000s</v>
      </c>
      <c r="V3516" t="str">
        <v>Color</v>
      </c>
      <c r="W3516" t="str">
        <v>Comedy</v>
      </c>
      <c r="X3516" t="str">
        <v>English</v>
      </c>
      <c r="Y3516" t="str">
        <v>USA</v>
      </c>
      <c r="Z3516" t="str">
        <v>R</v>
      </c>
      <c r="AA3516" t="str">
        <v>Kevin Corrigan</v>
      </c>
      <c r="AB3516" t="str">
        <v>Steve Buscemi</v>
      </c>
      <c r="AC3516">
        <v>778</v>
      </c>
      <c r="AD3516">
        <v>1440</v>
      </c>
      <c r="AE3516">
        <v>12000</v>
      </c>
      <c r="AF3516">
        <v>238</v>
      </c>
      <c r="AG3516">
        <v>6.6</v>
      </c>
      <c r="AH3516">
        <v>81</v>
      </c>
      <c r="AI3516">
        <v>91</v>
      </c>
      <c r="AJ3516">
        <v>154077</v>
      </c>
    </row>
    <row r="3517" spans="1:36" x14ac:dyDescent="0.25">
      <c r="A3517" t="str">
        <v>Raise the Titanic</v>
      </c>
      <c r="B3517">
        <v>29480</v>
      </c>
      <c r="C3517">
        <v>1980</v>
      </c>
      <c r="D3517" t="str">
        <v>1980s</v>
      </c>
      <c r="E3517" t="str">
        <v>Color</v>
      </c>
      <c r="F3517" t="str">
        <v>Action</v>
      </c>
      <c r="G3517" t="str">
        <v>English</v>
      </c>
      <c r="H3517" t="str">
        <v>UK</v>
      </c>
      <c r="I3517" t="str">
        <v>PG</v>
      </c>
      <c r="J3517" t="str">
        <v>M. Emmet Walsh</v>
      </c>
      <c r="K3517" t="str">
        <v>Jerry Jameson</v>
      </c>
      <c r="L3517">
        <v>521</v>
      </c>
      <c r="M3517">
        <v>1883</v>
      </c>
      <c r="N3517">
        <v>5</v>
      </c>
      <c r="O3517">
        <v>328</v>
      </c>
      <c r="P3517">
        <v>4.7</v>
      </c>
      <c r="R3517" t="str">
        <v>Deceptive Practice: The Mysteries and Mentors of Ricky Jay</v>
      </c>
      <c r="S3517">
        <v>40951</v>
      </c>
      <c r="T3517">
        <v>2012</v>
      </c>
      <c r="U3517" t="str">
        <v>2010s</v>
      </c>
      <c r="V3517" t="str">
        <v>Color</v>
      </c>
      <c r="W3517" t="str">
        <v>Documentary</v>
      </c>
      <c r="X3517" t="str">
        <v>English</v>
      </c>
      <c r="Y3517" t="str">
        <v>USA</v>
      </c>
      <c r="Z3517" t="str">
        <v>Not Rated</v>
      </c>
      <c r="AA3517" t="str">
        <v>David Mamet</v>
      </c>
      <c r="AB3517" t="str">
        <v>Molly Bernstein</v>
      </c>
      <c r="AC3517">
        <v>342</v>
      </c>
      <c r="AD3517">
        <v>483</v>
      </c>
      <c r="AE3517">
        <v>0</v>
      </c>
      <c r="AF3517">
        <v>590</v>
      </c>
      <c r="AG3517">
        <v>7.1</v>
      </c>
      <c r="AH3517">
        <v>39</v>
      </c>
      <c r="AI3517">
        <v>88</v>
      </c>
      <c r="AJ3517">
        <v>151389</v>
      </c>
    </row>
    <row r="3518" spans="1:36" x14ac:dyDescent="0.25">
      <c r="A3518" t="str">
        <v>The Marine</v>
      </c>
      <c r="B3518">
        <v>39059</v>
      </c>
      <c r="C3518">
        <v>2006</v>
      </c>
      <c r="D3518" t="str">
        <v>2000s</v>
      </c>
      <c r="E3518" t="str">
        <v>Color</v>
      </c>
      <c r="F3518" t="str">
        <v>Action</v>
      </c>
      <c r="G3518" t="str">
        <v>English</v>
      </c>
      <c r="H3518" t="str">
        <v>USA</v>
      </c>
      <c r="I3518" t="str">
        <v>PG-13</v>
      </c>
      <c r="J3518" t="str">
        <v>Kelly Carlson</v>
      </c>
      <c r="K3518" t="str">
        <v>John Bonito</v>
      </c>
      <c r="L3518">
        <v>472</v>
      </c>
      <c r="M3518">
        <v>1045</v>
      </c>
      <c r="N3518">
        <v>8</v>
      </c>
      <c r="O3518">
        <v>0</v>
      </c>
      <c r="P3518">
        <v>4.7</v>
      </c>
      <c r="R3518" t="str">
        <v>Mondays in the Sun</v>
      </c>
      <c r="S3518">
        <v>37387</v>
      </c>
      <c r="T3518">
        <v>2002</v>
      </c>
      <c r="U3518" t="str">
        <v>2000s</v>
      </c>
      <c r="V3518" t="str">
        <v>Color</v>
      </c>
      <c r="W3518" t="str">
        <v>Comedy</v>
      </c>
      <c r="X3518" t="str">
        <v>Spanish</v>
      </c>
      <c r="Y3518" t="str">
        <v>Spain</v>
      </c>
      <c r="Z3518" t="str">
        <v>R</v>
      </c>
      <c r="AA3518" t="str">
        <v>Luis Tosar</v>
      </c>
      <c r="AB3518" t="str">
        <v>Fernando LeÃ³n de Aranoa</v>
      </c>
      <c r="AC3518">
        <v>331</v>
      </c>
      <c r="AD3518">
        <v>387</v>
      </c>
      <c r="AE3518">
        <v>58</v>
      </c>
      <c r="AF3518">
        <v>0</v>
      </c>
      <c r="AG3518">
        <v>7.7</v>
      </c>
      <c r="AH3518">
        <v>64</v>
      </c>
      <c r="AI3518">
        <v>113</v>
      </c>
      <c r="AJ3518">
        <v>146402</v>
      </c>
    </row>
    <row r="3519" spans="1:36" x14ac:dyDescent="0.25">
      <c r="A3519" t="str">
        <v>Hanging Up</v>
      </c>
      <c r="B3519">
        <v>36859</v>
      </c>
      <c r="C3519">
        <v>2000</v>
      </c>
      <c r="D3519" t="str">
        <v>2000s</v>
      </c>
      <c r="E3519" t="str">
        <v>Color</v>
      </c>
      <c r="F3519" t="str">
        <v>Comedy</v>
      </c>
      <c r="G3519" t="str">
        <v>English</v>
      </c>
      <c r="H3519" t="str">
        <v>Germany</v>
      </c>
      <c r="I3519" t="str">
        <v>PG-13</v>
      </c>
      <c r="J3519" t="str">
        <v>Adam Arkin</v>
      </c>
      <c r="K3519" t="str">
        <v>Diane Keaton</v>
      </c>
      <c r="L3519">
        <v>374</v>
      </c>
      <c r="M3519">
        <v>1238</v>
      </c>
      <c r="N3519">
        <v>0</v>
      </c>
      <c r="O3519">
        <v>390</v>
      </c>
      <c r="P3519">
        <v>4.7</v>
      </c>
      <c r="R3519" t="str">
        <v>Les couloirs du temps: Les visiteurs II</v>
      </c>
      <c r="S3519">
        <v>36019</v>
      </c>
      <c r="T3519">
        <v>1998</v>
      </c>
      <c r="U3519" t="str">
        <v>1990s</v>
      </c>
      <c r="V3519" t="str">
        <v>Color</v>
      </c>
      <c r="W3519" t="str">
        <v>Comedy</v>
      </c>
      <c r="X3519" t="str">
        <v>French</v>
      </c>
      <c r="Y3519" t="str">
        <v>France</v>
      </c>
      <c r="Z3519" t="str">
        <v>Not Rated</v>
      </c>
      <c r="AA3519" t="str">
        <v>Christian Clavier</v>
      </c>
      <c r="AB3519" t="str">
        <v>Jean-Marie PoirÃ©</v>
      </c>
      <c r="AC3519">
        <v>106</v>
      </c>
      <c r="AD3519">
        <v>182</v>
      </c>
      <c r="AE3519">
        <v>8</v>
      </c>
      <c r="AF3519">
        <v>136</v>
      </c>
      <c r="AG3519">
        <v>6</v>
      </c>
      <c r="AH3519">
        <v>8</v>
      </c>
      <c r="AI3519">
        <v>118</v>
      </c>
      <c r="AJ3519">
        <v>146072</v>
      </c>
    </row>
    <row r="3520" spans="1:36" x14ac:dyDescent="0.25">
      <c r="A3520" t="str">
        <v>Gory Gory Hallelujah</v>
      </c>
      <c r="B3520">
        <v>37952</v>
      </c>
      <c r="C3520">
        <v>2003</v>
      </c>
      <c r="D3520" t="str">
        <v>2000s</v>
      </c>
      <c r="E3520" t="str">
        <v>Color</v>
      </c>
      <c r="F3520" t="str">
        <v>Comedy</v>
      </c>
      <c r="G3520" t="str">
        <v>English</v>
      </c>
      <c r="H3520" t="str">
        <v>USA</v>
      </c>
      <c r="I3520" t="str">
        <v>Not Rated</v>
      </c>
      <c r="J3520" t="str">
        <v>Tony Doupe</v>
      </c>
      <c r="K3520" t="str">
        <v>Sue Corcoran</v>
      </c>
      <c r="L3520">
        <v>361</v>
      </c>
      <c r="M3520">
        <v>387</v>
      </c>
      <c r="N3520">
        <v>14</v>
      </c>
      <c r="O3520">
        <v>39</v>
      </c>
      <c r="P3520">
        <v>4.7</v>
      </c>
      <c r="R3520" t="str">
        <v>May</v>
      </c>
      <c r="S3520">
        <v>37331</v>
      </c>
      <c r="T3520">
        <v>2002</v>
      </c>
      <c r="U3520" t="str">
        <v>2000s</v>
      </c>
      <c r="V3520" t="str">
        <v>Color</v>
      </c>
      <c r="W3520" t="str">
        <v>Drama</v>
      </c>
      <c r="X3520" t="str">
        <v>English</v>
      </c>
      <c r="Y3520" t="str">
        <v>USA</v>
      </c>
      <c r="Z3520" t="str">
        <v>R</v>
      </c>
      <c r="AA3520" t="str">
        <v>James Duval</v>
      </c>
      <c r="AB3520" t="str">
        <v>Lucky McKee</v>
      </c>
      <c r="AC3520">
        <v>701</v>
      </c>
      <c r="AD3520">
        <v>2489</v>
      </c>
      <c r="AE3520">
        <v>75</v>
      </c>
      <c r="AF3520">
        <v>0</v>
      </c>
      <c r="AG3520">
        <v>6.7</v>
      </c>
      <c r="AH3520">
        <v>114</v>
      </c>
      <c r="AI3520">
        <v>93</v>
      </c>
      <c r="AJ3520">
        <v>145540</v>
      </c>
    </row>
    <row r="3521" spans="1:36" x14ac:dyDescent="0.25">
      <c r="A3521" t="str">
        <v>Friday the 13th: A New Beginning</v>
      </c>
      <c r="B3521">
        <v>31252</v>
      </c>
      <c r="C3521">
        <v>1985</v>
      </c>
      <c r="D3521" t="str">
        <v>1980s</v>
      </c>
      <c r="E3521" t="str">
        <v>Color</v>
      </c>
      <c r="F3521" t="str">
        <v>Horror</v>
      </c>
      <c r="G3521" t="str">
        <v>English</v>
      </c>
      <c r="H3521" t="str">
        <v>USA</v>
      </c>
      <c r="I3521" t="str">
        <v>R</v>
      </c>
      <c r="J3521" t="str">
        <v>Tiffany Helm</v>
      </c>
      <c r="K3521" t="str">
        <v>Danny Steinmann</v>
      </c>
      <c r="L3521">
        <v>42</v>
      </c>
      <c r="M3521">
        <v>170</v>
      </c>
      <c r="N3521">
        <v>13</v>
      </c>
      <c r="O3521">
        <v>1000</v>
      </c>
      <c r="P3521">
        <v>4.7</v>
      </c>
      <c r="R3521" t="str">
        <v>Flame and Citron</v>
      </c>
      <c r="S3521">
        <v>39553</v>
      </c>
      <c r="T3521">
        <v>2008</v>
      </c>
      <c r="U3521" t="str">
        <v>2000s</v>
      </c>
      <c r="V3521" t="str">
        <v>Color</v>
      </c>
      <c r="W3521" t="str">
        <v>Drama</v>
      </c>
      <c r="X3521" t="str">
        <v>Danish</v>
      </c>
      <c r="Y3521" t="str">
        <v>Denmark</v>
      </c>
      <c r="Z3521" t="str">
        <v>Not Rated</v>
      </c>
      <c r="AA3521" t="str">
        <v>Lars Mikkelsen</v>
      </c>
      <c r="AB3521" t="str">
        <v>Ole Christian Madsen</v>
      </c>
      <c r="AC3521">
        <v>573</v>
      </c>
      <c r="AD3521">
        <v>1098</v>
      </c>
      <c r="AE3521">
        <v>28</v>
      </c>
      <c r="AF3521">
        <v>0</v>
      </c>
      <c r="AG3521">
        <v>7.3</v>
      </c>
      <c r="AH3521">
        <v>80</v>
      </c>
      <c r="AI3521">
        <v>45</v>
      </c>
      <c r="AJ3521">
        <v>145109</v>
      </c>
    </row>
    <row r="3522" spans="1:36" x14ac:dyDescent="0.25">
      <c r="A3522" t="str">
        <v>I Still Know What You Did Last Summer</v>
      </c>
      <c r="B3522">
        <v>35959</v>
      </c>
      <c r="C3522">
        <v>1998</v>
      </c>
      <c r="D3522" t="str">
        <v>1990s</v>
      </c>
      <c r="E3522" t="str">
        <v>Color</v>
      </c>
      <c r="F3522" t="str">
        <v>Horror</v>
      </c>
      <c r="G3522" t="str">
        <v>English</v>
      </c>
      <c r="H3522" t="str">
        <v>USA</v>
      </c>
      <c r="I3522" t="str">
        <v>R</v>
      </c>
      <c r="J3522" t="str">
        <v>Muse Watson</v>
      </c>
      <c r="K3522" t="str">
        <v>Danny Cannon</v>
      </c>
      <c r="L3522">
        <v>45000</v>
      </c>
      <c r="M3522">
        <v>49847</v>
      </c>
      <c r="N3522">
        <v>41</v>
      </c>
      <c r="O3522">
        <v>891</v>
      </c>
      <c r="P3522">
        <v>4.5999999999999996</v>
      </c>
      <c r="R3522" t="str">
        <v>Deterrence</v>
      </c>
      <c r="S3522">
        <v>36383</v>
      </c>
      <c r="T3522">
        <v>1999</v>
      </c>
      <c r="U3522" t="str">
        <v>1990s</v>
      </c>
      <c r="V3522" t="str">
        <v>Color</v>
      </c>
      <c r="W3522" t="str">
        <v>Drama</v>
      </c>
      <c r="X3522" t="str">
        <v>English</v>
      </c>
      <c r="Y3522" t="str">
        <v>France</v>
      </c>
      <c r="Z3522" t="str">
        <v>R</v>
      </c>
      <c r="AA3522" t="str">
        <v>Kevin Pollak</v>
      </c>
      <c r="AB3522" t="str">
        <v>Rod Lurie</v>
      </c>
      <c r="AC3522">
        <v>574</v>
      </c>
      <c r="AD3522">
        <v>1983</v>
      </c>
      <c r="AE3522">
        <v>37</v>
      </c>
      <c r="AF3522">
        <v>130</v>
      </c>
      <c r="AG3522">
        <v>6.5</v>
      </c>
      <c r="AH3522">
        <v>29</v>
      </c>
      <c r="AI3522">
        <v>104</v>
      </c>
      <c r="AJ3522">
        <v>144583</v>
      </c>
    </row>
    <row r="3523" spans="1:36" x14ac:dyDescent="0.25">
      <c r="A3523" t="str">
        <v>The Twilight Saga: New Moon</v>
      </c>
      <c r="B3523">
        <v>40083</v>
      </c>
      <c r="C3523">
        <v>2009</v>
      </c>
      <c r="D3523" t="str">
        <v>2000s</v>
      </c>
      <c r="E3523" t="str">
        <v>Color</v>
      </c>
      <c r="F3523" t="str">
        <v>Adventure</v>
      </c>
      <c r="G3523" t="str">
        <v>English</v>
      </c>
      <c r="H3523" t="str">
        <v>USA</v>
      </c>
      <c r="I3523" t="str">
        <v>PG-13</v>
      </c>
      <c r="J3523" t="str">
        <v>Robert Pattinson</v>
      </c>
      <c r="K3523" t="str">
        <v>Chris Weitz</v>
      </c>
      <c r="L3523">
        <v>21000</v>
      </c>
      <c r="M3523">
        <v>64040</v>
      </c>
      <c r="N3523">
        <v>129</v>
      </c>
      <c r="O3523">
        <v>13000</v>
      </c>
      <c r="P3523">
        <v>4.5999999999999996</v>
      </c>
      <c r="R3523" t="str">
        <v>Once in a Lifetime: The Extraordinary Story of the New York Cosmos</v>
      </c>
      <c r="S3523">
        <v>38745</v>
      </c>
      <c r="T3523">
        <v>2006</v>
      </c>
      <c r="U3523" t="str">
        <v>2000s</v>
      </c>
      <c r="V3523" t="str">
        <v>Color</v>
      </c>
      <c r="W3523" t="str">
        <v>Documentary</v>
      </c>
      <c r="X3523" t="str">
        <v>English</v>
      </c>
      <c r="Y3523" t="str">
        <v>UK</v>
      </c>
      <c r="Z3523" t="str">
        <v>PG-13</v>
      </c>
      <c r="AA3523" t="str">
        <v>PelÃ©</v>
      </c>
      <c r="AB3523" t="str">
        <v>Paul Crowder</v>
      </c>
      <c r="AC3523">
        <v>102</v>
      </c>
      <c r="AD3523">
        <v>118</v>
      </c>
      <c r="AE3523">
        <v>10</v>
      </c>
      <c r="AF3523">
        <v>587</v>
      </c>
      <c r="AG3523">
        <v>7.3</v>
      </c>
      <c r="AH3523">
        <v>40</v>
      </c>
      <c r="AI3523">
        <v>97</v>
      </c>
      <c r="AJ3523">
        <v>144431</v>
      </c>
    </row>
    <row r="3524" spans="1:36" x14ac:dyDescent="0.25">
      <c r="A3524" t="str">
        <v>Big Momma's House 2</v>
      </c>
      <c r="B3524">
        <v>38892</v>
      </c>
      <c r="C3524">
        <v>2006</v>
      </c>
      <c r="D3524" t="str">
        <v>2000s</v>
      </c>
      <c r="E3524" t="str">
        <v>Color</v>
      </c>
      <c r="F3524" t="str">
        <v>Comedy</v>
      </c>
      <c r="G3524" t="str">
        <v>English</v>
      </c>
      <c r="H3524" t="str">
        <v>USA</v>
      </c>
      <c r="I3524" t="str">
        <v>PG-13</v>
      </c>
      <c r="J3524" t="str">
        <v>ChloÃ« Grace Moretz</v>
      </c>
      <c r="K3524" t="str">
        <v>John Whitesell</v>
      </c>
      <c r="L3524">
        <v>17000</v>
      </c>
      <c r="M3524">
        <v>19334</v>
      </c>
      <c r="N3524">
        <v>14</v>
      </c>
      <c r="O3524">
        <v>663</v>
      </c>
      <c r="P3524">
        <v>4.5999999999999996</v>
      </c>
      <c r="R3524" t="str">
        <v>Desert Dancer</v>
      </c>
      <c r="S3524">
        <v>41914</v>
      </c>
      <c r="T3524">
        <v>2014</v>
      </c>
      <c r="U3524" t="str">
        <v>2010s</v>
      </c>
      <c r="V3524" t="str">
        <v>Color</v>
      </c>
      <c r="W3524" t="str">
        <v>Biography</v>
      </c>
      <c r="X3524" t="str">
        <v>English</v>
      </c>
      <c r="Y3524" t="str">
        <v>UK</v>
      </c>
      <c r="Z3524" t="str">
        <v>PG-13</v>
      </c>
      <c r="AA3524" t="str">
        <v>Tom Cullen</v>
      </c>
      <c r="AB3524" t="str">
        <v>Richard Raymond</v>
      </c>
      <c r="AC3524">
        <v>507</v>
      </c>
      <c r="AD3524">
        <v>1281</v>
      </c>
      <c r="AE3524">
        <v>10</v>
      </c>
      <c r="AF3524">
        <v>0</v>
      </c>
      <c r="AG3524">
        <v>6</v>
      </c>
      <c r="AH3524">
        <v>31</v>
      </c>
      <c r="AI3524">
        <v>104</v>
      </c>
      <c r="AJ3524">
        <v>143653</v>
      </c>
    </row>
    <row r="3525" spans="1:36" x14ac:dyDescent="0.25">
      <c r="A3525" t="str">
        <v>Showgirls</v>
      </c>
      <c r="B3525">
        <v>35055</v>
      </c>
      <c r="C3525">
        <v>1995</v>
      </c>
      <c r="D3525" t="str">
        <v>1990s</v>
      </c>
      <c r="E3525" t="str">
        <v>Color</v>
      </c>
      <c r="F3525" t="str">
        <v>Drama</v>
      </c>
      <c r="G3525" t="str">
        <v>English</v>
      </c>
      <c r="H3525" t="str">
        <v>France</v>
      </c>
      <c r="I3525" t="str">
        <v>NC-17</v>
      </c>
      <c r="J3525" t="str">
        <v>Bobbie Phillips</v>
      </c>
      <c r="K3525" t="str">
        <v>Paul Verhoeven</v>
      </c>
      <c r="L3525">
        <v>16000</v>
      </c>
      <c r="M3525">
        <v>18913</v>
      </c>
      <c r="N3525">
        <v>719</v>
      </c>
      <c r="O3525">
        <v>0</v>
      </c>
      <c r="P3525">
        <v>4.5999999999999996</v>
      </c>
      <c r="R3525" t="str">
        <v>Chain Letter</v>
      </c>
      <c r="S3525">
        <v>40162</v>
      </c>
      <c r="T3525">
        <v>2009</v>
      </c>
      <c r="U3525" t="str">
        <v>2000s</v>
      </c>
      <c r="V3525" t="str">
        <v>Color</v>
      </c>
      <c r="W3525" t="str">
        <v>Horror</v>
      </c>
      <c r="X3525" t="str">
        <v>English</v>
      </c>
      <c r="Y3525" t="str">
        <v>USA</v>
      </c>
      <c r="Z3525" t="str">
        <v>R</v>
      </c>
      <c r="AA3525" t="str">
        <v>Matt Cohen</v>
      </c>
      <c r="AB3525" t="str">
        <v>Deon Taylor</v>
      </c>
      <c r="AC3525">
        <v>487</v>
      </c>
      <c r="AD3525">
        <v>1495</v>
      </c>
      <c r="AE3525">
        <v>26</v>
      </c>
      <c r="AF3525">
        <v>0</v>
      </c>
      <c r="AG3525">
        <v>4.0999999999999996</v>
      </c>
      <c r="AH3525">
        <v>63</v>
      </c>
      <c r="AI3525">
        <v>88</v>
      </c>
      <c r="AJ3525">
        <v>143000</v>
      </c>
    </row>
    <row r="3526" spans="1:36" x14ac:dyDescent="0.25">
      <c r="A3526" t="str">
        <v>Breakfast of Champions</v>
      </c>
      <c r="B3526">
        <v>36187</v>
      </c>
      <c r="C3526">
        <v>1999</v>
      </c>
      <c r="D3526" t="str">
        <v>1990s</v>
      </c>
      <c r="E3526" t="str">
        <v>Color</v>
      </c>
      <c r="F3526" t="str">
        <v>Comedy</v>
      </c>
      <c r="G3526" t="str">
        <v>English</v>
      </c>
      <c r="H3526" t="str">
        <v>USA</v>
      </c>
      <c r="I3526" t="str">
        <v>R</v>
      </c>
      <c r="J3526" t="str">
        <v>Bruce Willis</v>
      </c>
      <c r="K3526" t="str">
        <v>Alan Rudolph</v>
      </c>
      <c r="L3526">
        <v>13000</v>
      </c>
      <c r="M3526">
        <v>17417</v>
      </c>
      <c r="N3526">
        <v>18</v>
      </c>
      <c r="O3526">
        <v>458</v>
      </c>
      <c r="P3526">
        <v>4.5999999999999996</v>
      </c>
      <c r="R3526" t="str">
        <v>Critical Care</v>
      </c>
      <c r="S3526">
        <v>35496</v>
      </c>
      <c r="T3526">
        <v>1997</v>
      </c>
      <c r="U3526" t="str">
        <v>1990s</v>
      </c>
      <c r="V3526" t="str">
        <v>Color</v>
      </c>
      <c r="W3526" t="str">
        <v>Comedy</v>
      </c>
      <c r="X3526" t="str">
        <v>English</v>
      </c>
      <c r="Y3526" t="str">
        <v>Australia</v>
      </c>
      <c r="Z3526" t="str">
        <v>R</v>
      </c>
      <c r="AA3526" t="str">
        <v>Kyra Sedgwick</v>
      </c>
      <c r="AB3526" t="str">
        <v>Sidney Lumet</v>
      </c>
      <c r="AC3526">
        <v>941</v>
      </c>
      <c r="AD3526">
        <v>3099</v>
      </c>
      <c r="AE3526">
        <v>0</v>
      </c>
      <c r="AF3526">
        <v>88</v>
      </c>
      <c r="AG3526">
        <v>6</v>
      </c>
      <c r="AH3526">
        <v>25</v>
      </c>
      <c r="AI3526">
        <v>107</v>
      </c>
      <c r="AJ3526">
        <v>141853</v>
      </c>
    </row>
    <row r="3527" spans="1:36" x14ac:dyDescent="0.25">
      <c r="A3527" t="str">
        <v>90 Minutes in Heaven</v>
      </c>
      <c r="B3527">
        <v>42276</v>
      </c>
      <c r="C3527">
        <v>2015</v>
      </c>
      <c r="D3527" t="str">
        <v>2010s</v>
      </c>
      <c r="E3527" t="str">
        <v>Color</v>
      </c>
      <c r="F3527" t="str">
        <v>Drama</v>
      </c>
      <c r="G3527" t="str">
        <v>English</v>
      </c>
      <c r="H3527" t="str">
        <v>USA</v>
      </c>
      <c r="I3527" t="str">
        <v>PG-13</v>
      </c>
      <c r="J3527" t="str">
        <v>Hayden Christensen</v>
      </c>
      <c r="K3527" t="str">
        <v>Michael Polish</v>
      </c>
      <c r="L3527">
        <v>4000</v>
      </c>
      <c r="M3527">
        <v>6617</v>
      </c>
      <c r="N3527">
        <v>35</v>
      </c>
      <c r="O3527">
        <v>0</v>
      </c>
      <c r="P3527">
        <v>4.5999999999999996</v>
      </c>
      <c r="R3527" t="str">
        <v>Repo! The Genetic Opera</v>
      </c>
      <c r="S3527">
        <v>39491</v>
      </c>
      <c r="T3527">
        <v>2008</v>
      </c>
      <c r="U3527" t="str">
        <v>2000s</v>
      </c>
      <c r="V3527" t="str">
        <v>Color</v>
      </c>
      <c r="W3527" t="str">
        <v>Horror</v>
      </c>
      <c r="X3527" t="str">
        <v>English</v>
      </c>
      <c r="Y3527" t="str">
        <v>USA</v>
      </c>
      <c r="Z3527" t="str">
        <v>R</v>
      </c>
      <c r="AA3527" t="str">
        <v>Alexa PenaVega</v>
      </c>
      <c r="AB3527" t="str">
        <v>Darren Lynn Bousman</v>
      </c>
      <c r="AC3527">
        <v>2000</v>
      </c>
      <c r="AD3527">
        <v>4168</v>
      </c>
      <c r="AE3527">
        <v>163</v>
      </c>
      <c r="AF3527">
        <v>8000</v>
      </c>
      <c r="AG3527">
        <v>6.7</v>
      </c>
      <c r="AH3527">
        <v>147</v>
      </c>
      <c r="AI3527">
        <v>150</v>
      </c>
      <c r="AJ3527">
        <v>140244</v>
      </c>
    </row>
    <row r="3528" spans="1:36" x14ac:dyDescent="0.25">
      <c r="A3528" t="str">
        <v>Yogi Bear</v>
      </c>
      <c r="B3528">
        <v>40509</v>
      </c>
      <c r="C3528">
        <v>2010</v>
      </c>
      <c r="D3528" t="str">
        <v>2010s</v>
      </c>
      <c r="E3528" t="str">
        <v>Color</v>
      </c>
      <c r="F3528" t="str">
        <v>Adventure</v>
      </c>
      <c r="G3528" t="str">
        <v>English</v>
      </c>
      <c r="H3528" t="str">
        <v>USA</v>
      </c>
      <c r="I3528" t="str">
        <v>PG</v>
      </c>
      <c r="J3528" t="str">
        <v>Justin Timberlake</v>
      </c>
      <c r="K3528" t="str">
        <v>Eric Brevig</v>
      </c>
      <c r="L3528">
        <v>3000</v>
      </c>
      <c r="M3528">
        <v>4394</v>
      </c>
      <c r="N3528">
        <v>40</v>
      </c>
      <c r="O3528">
        <v>0</v>
      </c>
      <c r="P3528">
        <v>4.5999999999999996</v>
      </c>
      <c r="R3528" t="str">
        <v>Severance</v>
      </c>
      <c r="S3528">
        <v>39003</v>
      </c>
      <c r="T3528">
        <v>2006</v>
      </c>
      <c r="U3528" t="str">
        <v>2000s</v>
      </c>
      <c r="V3528" t="str">
        <v>Color</v>
      </c>
      <c r="W3528" t="str">
        <v>Comedy</v>
      </c>
      <c r="X3528" t="str">
        <v>English</v>
      </c>
      <c r="Y3528" t="str">
        <v>UK</v>
      </c>
      <c r="Z3528" t="str">
        <v>R</v>
      </c>
      <c r="AA3528" t="str">
        <v>Danny Dyer</v>
      </c>
      <c r="AB3528" t="str">
        <v>Christopher Smith</v>
      </c>
      <c r="AC3528">
        <v>798</v>
      </c>
      <c r="AD3528">
        <v>2217</v>
      </c>
      <c r="AE3528">
        <v>76</v>
      </c>
      <c r="AF3528">
        <v>0</v>
      </c>
      <c r="AG3528">
        <v>6.6</v>
      </c>
      <c r="AH3528">
        <v>200</v>
      </c>
      <c r="AI3528">
        <v>90</v>
      </c>
      <c r="AJ3528">
        <v>136432</v>
      </c>
    </row>
    <row r="3529" spans="1:36" x14ac:dyDescent="0.25">
      <c r="A3529" t="str">
        <v>The Boy Next Door</v>
      </c>
      <c r="B3529">
        <v>42221</v>
      </c>
      <c r="C3529">
        <v>2015</v>
      </c>
      <c r="D3529" t="str">
        <v>2010s</v>
      </c>
      <c r="E3529" t="str">
        <v>Color</v>
      </c>
      <c r="F3529" t="str">
        <v>Mystery</v>
      </c>
      <c r="G3529" t="str">
        <v>English</v>
      </c>
      <c r="H3529" t="str">
        <v>USA</v>
      </c>
      <c r="I3529" t="str">
        <v>R</v>
      </c>
      <c r="J3529" t="str">
        <v>Ryan Guzman</v>
      </c>
      <c r="K3529" t="str">
        <v>Rob Cohen</v>
      </c>
      <c r="L3529">
        <v>3000</v>
      </c>
      <c r="M3529">
        <v>4807</v>
      </c>
      <c r="N3529">
        <v>357</v>
      </c>
      <c r="O3529">
        <v>8000</v>
      </c>
      <c r="P3529">
        <v>4.5999999999999996</v>
      </c>
      <c r="R3529" t="str">
        <v>Clean</v>
      </c>
      <c r="S3529">
        <v>38290</v>
      </c>
      <c r="T3529">
        <v>2004</v>
      </c>
      <c r="U3529" t="str">
        <v>2000s</v>
      </c>
      <c r="V3529" t="str">
        <v>Color</v>
      </c>
      <c r="W3529" t="str">
        <v>Drama</v>
      </c>
      <c r="X3529" t="str">
        <v>French</v>
      </c>
      <c r="Y3529" t="str">
        <v>France</v>
      </c>
      <c r="Z3529" t="str">
        <v>R</v>
      </c>
      <c r="AA3529" t="str">
        <v>Maggie Cheung</v>
      </c>
      <c r="AB3529" t="str">
        <v>Olivier Assayas</v>
      </c>
      <c r="AC3529">
        <v>576</v>
      </c>
      <c r="AD3529">
        <v>776</v>
      </c>
      <c r="AE3529">
        <v>107</v>
      </c>
      <c r="AF3529">
        <v>171</v>
      </c>
      <c r="AG3529">
        <v>6.9</v>
      </c>
      <c r="AH3529">
        <v>81</v>
      </c>
      <c r="AI3529">
        <v>110</v>
      </c>
      <c r="AJ3529">
        <v>136007</v>
      </c>
    </row>
    <row r="3530" spans="1:36" x14ac:dyDescent="0.25">
      <c r="A3530" t="str">
        <v>Anaconda</v>
      </c>
      <c r="B3530">
        <v>35785</v>
      </c>
      <c r="C3530">
        <v>1997</v>
      </c>
      <c r="D3530" t="str">
        <v>1990s</v>
      </c>
      <c r="E3530" t="str">
        <v>Color</v>
      </c>
      <c r="F3530" t="str">
        <v>Action</v>
      </c>
      <c r="G3530" t="str">
        <v>English</v>
      </c>
      <c r="H3530" t="str">
        <v>USA</v>
      </c>
      <c r="I3530" t="str">
        <v>PG-13</v>
      </c>
      <c r="J3530" t="str">
        <v>Frank Welker</v>
      </c>
      <c r="K3530" t="str">
        <v>Luis Llosa</v>
      </c>
      <c r="L3530">
        <v>2000</v>
      </c>
      <c r="M3530">
        <v>3717</v>
      </c>
      <c r="N3530">
        <v>49</v>
      </c>
      <c r="O3530">
        <v>0</v>
      </c>
      <c r="P3530">
        <v>4.5999999999999996</v>
      </c>
      <c r="R3530" t="str">
        <v>Love Ranch</v>
      </c>
      <c r="S3530">
        <v>40190</v>
      </c>
      <c r="T3530">
        <v>2010</v>
      </c>
      <c r="U3530" t="str">
        <v>2010s</v>
      </c>
      <c r="V3530" t="str">
        <v>Color</v>
      </c>
      <c r="W3530" t="str">
        <v>Comedy</v>
      </c>
      <c r="X3530" t="str">
        <v>English</v>
      </c>
      <c r="Y3530" t="str">
        <v>USA</v>
      </c>
      <c r="Z3530" t="str">
        <v>R</v>
      </c>
      <c r="AA3530" t="str">
        <v>Scout Taylor-Compton</v>
      </c>
      <c r="AB3530" t="str">
        <v>Taylor Hackford</v>
      </c>
      <c r="AC3530">
        <v>908</v>
      </c>
      <c r="AD3530">
        <v>3204</v>
      </c>
      <c r="AE3530">
        <v>138</v>
      </c>
      <c r="AF3530">
        <v>636</v>
      </c>
      <c r="AG3530">
        <v>5.7</v>
      </c>
      <c r="AH3530">
        <v>49</v>
      </c>
      <c r="AI3530">
        <v>117</v>
      </c>
      <c r="AJ3530">
        <v>134904</v>
      </c>
    </row>
    <row r="3531" spans="1:36" x14ac:dyDescent="0.25">
      <c r="A3531" t="str">
        <v>Dr. Dolittle 2</v>
      </c>
      <c r="B3531">
        <v>37148</v>
      </c>
      <c r="C3531">
        <v>2001</v>
      </c>
      <c r="D3531" t="str">
        <v>2000s</v>
      </c>
      <c r="E3531" t="str">
        <v>Color</v>
      </c>
      <c r="F3531" t="str">
        <v>Comedy</v>
      </c>
      <c r="G3531" t="str">
        <v>English</v>
      </c>
      <c r="H3531" t="str">
        <v>USA</v>
      </c>
      <c r="I3531" t="str">
        <v>PG</v>
      </c>
      <c r="J3531" t="str">
        <v>Raven-SymonÃ©</v>
      </c>
      <c r="K3531" t="str">
        <v>Steve Carr</v>
      </c>
      <c r="L3531">
        <v>1000</v>
      </c>
      <c r="M3531">
        <v>3287</v>
      </c>
      <c r="N3531">
        <v>41</v>
      </c>
      <c r="O3531">
        <v>266</v>
      </c>
      <c r="P3531">
        <v>4.5999999999999996</v>
      </c>
      <c r="R3531" t="str">
        <v>The Other Dream Team</v>
      </c>
      <c r="S3531">
        <v>41096</v>
      </c>
      <c r="T3531">
        <v>2012</v>
      </c>
      <c r="U3531" t="str">
        <v>2010s</v>
      </c>
      <c r="V3531" t="str">
        <v>Color</v>
      </c>
      <c r="W3531" t="str">
        <v>Documentary</v>
      </c>
      <c r="X3531" t="str">
        <v>English</v>
      </c>
      <c r="Y3531" t="str">
        <v>USA</v>
      </c>
      <c r="Z3531" t="str">
        <v>Not Rated</v>
      </c>
      <c r="AA3531" t="str">
        <v>Tommy Sheppard</v>
      </c>
      <c r="AB3531" t="str">
        <v>Marius A. Markevicius</v>
      </c>
      <c r="AC3531">
        <v>14</v>
      </c>
      <c r="AD3531">
        <v>44</v>
      </c>
      <c r="AE3531">
        <v>6</v>
      </c>
      <c r="AF3531">
        <v>0</v>
      </c>
      <c r="AG3531">
        <v>8.4</v>
      </c>
      <c r="AH3531">
        <v>26</v>
      </c>
      <c r="AI3531">
        <v>89</v>
      </c>
      <c r="AJ3531">
        <v>133778</v>
      </c>
    </row>
    <row r="3532" spans="1:36" x14ac:dyDescent="0.25">
      <c r="A3532" t="str">
        <v>Howard the Duck</v>
      </c>
      <c r="B3532">
        <v>31758</v>
      </c>
      <c r="C3532">
        <v>1986</v>
      </c>
      <c r="D3532" t="str">
        <v>1980s</v>
      </c>
      <c r="E3532" t="str">
        <v>Color</v>
      </c>
      <c r="F3532" t="str">
        <v>Action</v>
      </c>
      <c r="G3532" t="str">
        <v>English</v>
      </c>
      <c r="H3532" t="str">
        <v>USA</v>
      </c>
      <c r="I3532" t="str">
        <v>PG</v>
      </c>
      <c r="J3532" t="str">
        <v>Lea Thompson</v>
      </c>
      <c r="K3532" t="str">
        <v>Willard Huyck</v>
      </c>
      <c r="L3532">
        <v>1000</v>
      </c>
      <c r="M3532">
        <v>3000</v>
      </c>
      <c r="N3532">
        <v>8</v>
      </c>
      <c r="O3532">
        <v>0</v>
      </c>
      <c r="P3532">
        <v>4.5999999999999996</v>
      </c>
      <c r="R3532" t="str">
        <v>Edmond</v>
      </c>
      <c r="S3532">
        <v>38628</v>
      </c>
      <c r="T3532">
        <v>2005</v>
      </c>
      <c r="U3532" t="str">
        <v>2000s</v>
      </c>
      <c r="V3532" t="str">
        <v>Color</v>
      </c>
      <c r="W3532" t="str">
        <v>Drama</v>
      </c>
      <c r="X3532" t="str">
        <v>English</v>
      </c>
      <c r="Y3532" t="str">
        <v>USA</v>
      </c>
      <c r="Z3532" t="str">
        <v>R</v>
      </c>
      <c r="AA3532" t="str">
        <v>Joe Mantegna</v>
      </c>
      <c r="AB3532" t="str">
        <v>Stuart Gordon</v>
      </c>
      <c r="AC3532">
        <v>1000</v>
      </c>
      <c r="AD3532">
        <v>5761</v>
      </c>
      <c r="AE3532">
        <v>216</v>
      </c>
      <c r="AF3532">
        <v>661</v>
      </c>
      <c r="AG3532">
        <v>6.3</v>
      </c>
      <c r="AH3532">
        <v>79</v>
      </c>
      <c r="AI3532">
        <v>82</v>
      </c>
      <c r="AJ3532">
        <v>131617</v>
      </c>
    </row>
    <row r="3533" spans="1:36" x14ac:dyDescent="0.25">
      <c r="A3533" t="str">
        <v>Highlander: Endgame</v>
      </c>
      <c r="B3533">
        <v>36651</v>
      </c>
      <c r="C3533">
        <v>2000</v>
      </c>
      <c r="D3533" t="str">
        <v>2000s</v>
      </c>
      <c r="E3533" t="str">
        <v>Color</v>
      </c>
      <c r="F3533" t="str">
        <v>Action</v>
      </c>
      <c r="G3533" t="str">
        <v>English</v>
      </c>
      <c r="H3533" t="str">
        <v>USA</v>
      </c>
      <c r="I3533" t="str">
        <v>R</v>
      </c>
      <c r="J3533" t="str">
        <v>Christopher Lambert</v>
      </c>
      <c r="K3533" t="str">
        <v>Douglas Aarniokoski</v>
      </c>
      <c r="L3533">
        <v>1000</v>
      </c>
      <c r="M3533">
        <v>2764</v>
      </c>
      <c r="N3533">
        <v>36</v>
      </c>
      <c r="O3533">
        <v>356</v>
      </c>
      <c r="P3533">
        <v>4.5999999999999996</v>
      </c>
      <c r="R3533" t="str">
        <v>Maggie</v>
      </c>
      <c r="S3533">
        <v>42320</v>
      </c>
      <c r="T3533">
        <v>2015</v>
      </c>
      <c r="U3533" t="str">
        <v>2010s</v>
      </c>
      <c r="V3533" t="str">
        <v>Color</v>
      </c>
      <c r="W3533" t="str">
        <v>Drama</v>
      </c>
      <c r="X3533" t="str">
        <v>English</v>
      </c>
      <c r="Y3533" t="str">
        <v>USA</v>
      </c>
      <c r="Z3533" t="str">
        <v>PG-13</v>
      </c>
      <c r="AA3533" t="str">
        <v>Joely Richardson</v>
      </c>
      <c r="AB3533" t="str">
        <v>Henry Hobson</v>
      </c>
      <c r="AC3533">
        <v>584</v>
      </c>
      <c r="AD3533">
        <v>1885</v>
      </c>
      <c r="AE3533">
        <v>9</v>
      </c>
      <c r="AF3533">
        <v>22000</v>
      </c>
      <c r="AG3533">
        <v>5.6</v>
      </c>
      <c r="AH3533">
        <v>256</v>
      </c>
      <c r="AI3533">
        <v>95</v>
      </c>
      <c r="AJ3533">
        <v>131175</v>
      </c>
    </row>
    <row r="3534" spans="1:36" x14ac:dyDescent="0.25">
      <c r="A3534" t="str">
        <v>College</v>
      </c>
      <c r="B3534">
        <v>39608</v>
      </c>
      <c r="C3534">
        <v>2008</v>
      </c>
      <c r="D3534" t="str">
        <v>2000s</v>
      </c>
      <c r="E3534" t="str">
        <v>Color</v>
      </c>
      <c r="F3534" t="str">
        <v>Comedy</v>
      </c>
      <c r="G3534" t="str">
        <v>English</v>
      </c>
      <c r="H3534" t="str">
        <v>USA</v>
      </c>
      <c r="I3534" t="str">
        <v>R</v>
      </c>
      <c r="J3534" t="str">
        <v>Drake Bell</v>
      </c>
      <c r="K3534" t="str">
        <v>Deb Hagan</v>
      </c>
      <c r="L3534">
        <v>1000</v>
      </c>
      <c r="M3534">
        <v>4484</v>
      </c>
      <c r="N3534">
        <v>0</v>
      </c>
      <c r="O3534">
        <v>422</v>
      </c>
      <c r="P3534">
        <v>4.5999999999999996</v>
      </c>
      <c r="R3534" t="str">
        <v>Dil Jo Bhi Kahey...</v>
      </c>
      <c r="S3534">
        <v>38483</v>
      </c>
      <c r="T3534">
        <v>2005</v>
      </c>
      <c r="U3534" t="str">
        <v>2000s</v>
      </c>
      <c r="V3534" t="str">
        <v>Color</v>
      </c>
      <c r="W3534" t="str">
        <v>Romance</v>
      </c>
      <c r="X3534" t="str">
        <v>English</v>
      </c>
      <c r="Y3534" t="str">
        <v>India</v>
      </c>
      <c r="Z3534" t="str">
        <v>Not Rated</v>
      </c>
      <c r="AA3534" t="str">
        <v>Annabelle Wallis</v>
      </c>
      <c r="AB3534" t="str">
        <v>Romesh Sharma</v>
      </c>
      <c r="AC3534">
        <v>421</v>
      </c>
      <c r="AD3534">
        <v>622</v>
      </c>
      <c r="AE3534">
        <v>0</v>
      </c>
      <c r="AF3534">
        <v>9</v>
      </c>
      <c r="AG3534">
        <v>5.0999999999999996</v>
      </c>
      <c r="AH3534">
        <v>4</v>
      </c>
      <c r="AI3534">
        <v>110</v>
      </c>
      <c r="AJ3534">
        <v>129319</v>
      </c>
    </row>
    <row r="3535" spans="1:36" x14ac:dyDescent="0.25">
      <c r="A3535" t="str">
        <v>Legally Blonde 2: Red, White &amp; Blonde</v>
      </c>
      <c r="B3535">
        <v>37670</v>
      </c>
      <c r="C3535">
        <v>2003</v>
      </c>
      <c r="D3535" t="str">
        <v>2000s</v>
      </c>
      <c r="E3535" t="str">
        <v>Color</v>
      </c>
      <c r="F3535" t="str">
        <v>Comedy</v>
      </c>
      <c r="G3535" t="str">
        <v>English</v>
      </c>
      <c r="H3535" t="str">
        <v>USA</v>
      </c>
      <c r="I3535" t="str">
        <v>PG-13</v>
      </c>
      <c r="J3535" t="str">
        <v>Mary Lynn Rajskub</v>
      </c>
      <c r="K3535" t="str">
        <v>Charles Herman-Wurmfeld</v>
      </c>
      <c r="L3535">
        <v>934</v>
      </c>
      <c r="M3535">
        <v>3500</v>
      </c>
      <c r="N3535">
        <v>0</v>
      </c>
      <c r="O3535">
        <v>660</v>
      </c>
      <c r="P3535">
        <v>4.5999999999999996</v>
      </c>
      <c r="R3535" t="str">
        <v>Kung Fu Killer</v>
      </c>
      <c r="S3535">
        <v>41906</v>
      </c>
      <c r="T3535">
        <v>2014</v>
      </c>
      <c r="U3535" t="str">
        <v>2010s</v>
      </c>
      <c r="V3535" t="str">
        <v>Color</v>
      </c>
      <c r="W3535" t="str">
        <v>Action</v>
      </c>
      <c r="X3535" t="str">
        <v>Cantonese</v>
      </c>
      <c r="Y3535" t="str">
        <v>China</v>
      </c>
      <c r="Z3535" t="str">
        <v>Not Rated</v>
      </c>
      <c r="AA3535" t="str">
        <v>Siu-Wong Fan</v>
      </c>
      <c r="AB3535" t="str">
        <v>Teddy Chan</v>
      </c>
      <c r="AC3535">
        <v>79</v>
      </c>
      <c r="AD3535">
        <v>285</v>
      </c>
      <c r="AE3535">
        <v>3</v>
      </c>
      <c r="AF3535">
        <v>0</v>
      </c>
      <c r="AG3535">
        <v>6.5</v>
      </c>
      <c r="AH3535">
        <v>65</v>
      </c>
      <c r="AI3535">
        <v>100</v>
      </c>
      <c r="AJ3535">
        <v>129115</v>
      </c>
    </row>
    <row r="3536" spans="1:36" x14ac:dyDescent="0.25">
      <c r="A3536" t="str">
        <v>My Boss's Daughter</v>
      </c>
      <c r="B3536">
        <v>37751</v>
      </c>
      <c r="C3536">
        <v>2003</v>
      </c>
      <c r="D3536" t="str">
        <v>2000s</v>
      </c>
      <c r="E3536" t="str">
        <v>Color</v>
      </c>
      <c r="F3536" t="str">
        <v>Comedy</v>
      </c>
      <c r="G3536" t="str">
        <v>English</v>
      </c>
      <c r="H3536" t="str">
        <v>USA</v>
      </c>
      <c r="I3536" t="str">
        <v>PG-13</v>
      </c>
      <c r="J3536" t="str">
        <v>Carmen Electra</v>
      </c>
      <c r="K3536" t="str">
        <v>David Zucker</v>
      </c>
      <c r="L3536">
        <v>869</v>
      </c>
      <c r="M3536">
        <v>3007</v>
      </c>
      <c r="N3536">
        <v>119</v>
      </c>
      <c r="O3536">
        <v>411</v>
      </c>
      <c r="P3536">
        <v>4.5999999999999996</v>
      </c>
      <c r="R3536" t="str">
        <v>The Warlords</v>
      </c>
      <c r="S3536">
        <v>39187</v>
      </c>
      <c r="T3536">
        <v>2007</v>
      </c>
      <c r="U3536" t="str">
        <v>2000s</v>
      </c>
      <c r="V3536" t="str">
        <v>Color</v>
      </c>
      <c r="W3536" t="str">
        <v>Action</v>
      </c>
      <c r="X3536" t="str">
        <v>Mandarin</v>
      </c>
      <c r="Y3536" t="str">
        <v>Hong Kong</v>
      </c>
      <c r="Z3536" t="str">
        <v>R</v>
      </c>
      <c r="AA3536" t="str">
        <v>Jet Li</v>
      </c>
      <c r="AB3536" t="str">
        <v>Peter Ho-Sun Chan</v>
      </c>
      <c r="AC3536">
        <v>5000</v>
      </c>
      <c r="AD3536">
        <v>6267</v>
      </c>
      <c r="AE3536">
        <v>31</v>
      </c>
      <c r="AF3536">
        <v>0</v>
      </c>
      <c r="AG3536">
        <v>7.1</v>
      </c>
      <c r="AH3536">
        <v>106</v>
      </c>
      <c r="AI3536">
        <v>113</v>
      </c>
      <c r="AJ3536">
        <v>128978</v>
      </c>
    </row>
    <row r="3537" spans="1:36" x14ac:dyDescent="0.25">
      <c r="A3537" t="str">
        <v>Are We There Yet?</v>
      </c>
      <c r="B3537">
        <v>38548</v>
      </c>
      <c r="C3537">
        <v>2005</v>
      </c>
      <c r="D3537" t="str">
        <v>2000s</v>
      </c>
      <c r="E3537" t="str">
        <v>Color</v>
      </c>
      <c r="F3537" t="str">
        <v>Adventure</v>
      </c>
      <c r="G3537" t="str">
        <v>English</v>
      </c>
      <c r="H3537" t="str">
        <v>USA</v>
      </c>
      <c r="I3537" t="str">
        <v>PG</v>
      </c>
      <c r="J3537" t="str">
        <v>Nia Long</v>
      </c>
      <c r="K3537" t="str">
        <v>Brian Levant</v>
      </c>
      <c r="L3537">
        <v>826</v>
      </c>
      <c r="M3537">
        <v>3558</v>
      </c>
      <c r="N3537">
        <v>32</v>
      </c>
      <c r="O3537">
        <v>773</v>
      </c>
      <c r="P3537">
        <v>4.5999999999999996</v>
      </c>
      <c r="R3537" t="str">
        <v>The Good, the Bad, the Weird</v>
      </c>
      <c r="S3537">
        <v>39543</v>
      </c>
      <c r="T3537">
        <v>2008</v>
      </c>
      <c r="U3537" t="str">
        <v>2000s</v>
      </c>
      <c r="V3537" t="str">
        <v>Color</v>
      </c>
      <c r="W3537" t="str">
        <v>Action</v>
      </c>
      <c r="X3537" t="str">
        <v>Korean</v>
      </c>
      <c r="Y3537" t="str">
        <v>South Korea</v>
      </c>
      <c r="Z3537" t="str">
        <v>R</v>
      </c>
      <c r="AA3537" t="str">
        <v>Kang-ho Song</v>
      </c>
      <c r="AB3537" t="str">
        <v>Jee-woon Kim</v>
      </c>
      <c r="AC3537">
        <v>398</v>
      </c>
      <c r="AD3537">
        <v>569</v>
      </c>
      <c r="AE3537">
        <v>419</v>
      </c>
      <c r="AF3537">
        <v>0</v>
      </c>
      <c r="AG3537">
        <v>7.3</v>
      </c>
      <c r="AH3537">
        <v>152</v>
      </c>
      <c r="AI3537">
        <v>135</v>
      </c>
      <c r="AJ3537">
        <v>128486</v>
      </c>
    </row>
    <row r="3538" spans="1:36" x14ac:dyDescent="0.25">
      <c r="A3538" t="str">
        <v>Confessions of a Teenage Drama Queen</v>
      </c>
      <c r="B3538">
        <v>38280</v>
      </c>
      <c r="C3538">
        <v>2004</v>
      </c>
      <c r="D3538" t="str">
        <v>2000s</v>
      </c>
      <c r="E3538" t="str">
        <v>Color</v>
      </c>
      <c r="F3538" t="str">
        <v>Comedy</v>
      </c>
      <c r="G3538" t="str">
        <v>English</v>
      </c>
      <c r="H3538" t="str">
        <v>Germany</v>
      </c>
      <c r="I3538" t="str">
        <v>PG</v>
      </c>
      <c r="J3538" t="str">
        <v>Adam Garcia</v>
      </c>
      <c r="K3538" t="str">
        <v>Sara Sugarman</v>
      </c>
      <c r="L3538">
        <v>811</v>
      </c>
      <c r="M3538">
        <v>2167</v>
      </c>
      <c r="N3538">
        <v>10</v>
      </c>
      <c r="O3538">
        <v>810</v>
      </c>
      <c r="P3538">
        <v>4.5999999999999996</v>
      </c>
      <c r="R3538" t="str">
        <v>1911</v>
      </c>
      <c r="S3538">
        <v>40858</v>
      </c>
      <c r="T3538">
        <v>2011</v>
      </c>
      <c r="U3538" t="str">
        <v>2010s</v>
      </c>
      <c r="V3538" t="str">
        <v>Color</v>
      </c>
      <c r="W3538" t="str">
        <v>Action</v>
      </c>
      <c r="X3538" t="str">
        <v>Mandarin</v>
      </c>
      <c r="Y3538" t="str">
        <v>China</v>
      </c>
      <c r="Z3538" t="str">
        <v>R</v>
      </c>
      <c r="AA3538" t="str">
        <v>Bingbing Li</v>
      </c>
      <c r="AB3538" t="str">
        <v>Li Zhang</v>
      </c>
      <c r="AC3538">
        <v>974</v>
      </c>
      <c r="AD3538">
        <v>1887</v>
      </c>
      <c r="AE3538">
        <v>0</v>
      </c>
      <c r="AF3538">
        <v>0</v>
      </c>
      <c r="AG3538">
        <v>6</v>
      </c>
      <c r="AH3538">
        <v>63</v>
      </c>
      <c r="AI3538">
        <v>121</v>
      </c>
      <c r="AJ3538">
        <v>127437</v>
      </c>
    </row>
    <row r="3539" spans="1:36" x14ac:dyDescent="0.25">
      <c r="A3539" t="str">
        <v>The Rage: Carrie 2</v>
      </c>
      <c r="B3539">
        <v>36325</v>
      </c>
      <c r="C3539">
        <v>1999</v>
      </c>
      <c r="D3539" t="str">
        <v>1990s</v>
      </c>
      <c r="E3539" t="str">
        <v>Black and White</v>
      </c>
      <c r="F3539" t="str">
        <v>Horror</v>
      </c>
      <c r="G3539" t="str">
        <v>English</v>
      </c>
      <c r="H3539" t="str">
        <v>USA</v>
      </c>
      <c r="I3539" t="str">
        <v>R</v>
      </c>
      <c r="J3539" t="str">
        <v>Jason London</v>
      </c>
      <c r="K3539" t="str">
        <v>Katt Shea</v>
      </c>
      <c r="L3539">
        <v>711</v>
      </c>
      <c r="M3539">
        <v>3162</v>
      </c>
      <c r="N3539">
        <v>52</v>
      </c>
      <c r="O3539">
        <v>897</v>
      </c>
      <c r="P3539">
        <v>4.5999999999999996</v>
      </c>
      <c r="R3539" t="str">
        <v>The Wendell Baker Story</v>
      </c>
      <c r="S3539">
        <v>38604</v>
      </c>
      <c r="T3539">
        <v>2005</v>
      </c>
      <c r="U3539" t="str">
        <v>2000s</v>
      </c>
      <c r="V3539" t="str">
        <v>Color</v>
      </c>
      <c r="W3539" t="str">
        <v>Comedy</v>
      </c>
      <c r="X3539" t="str">
        <v>English</v>
      </c>
      <c r="Y3539" t="str">
        <v>USA</v>
      </c>
      <c r="Z3539" t="str">
        <v>PG-13</v>
      </c>
      <c r="AA3539" t="str">
        <v>Will Ferrell</v>
      </c>
      <c r="AB3539" t="str">
        <v>Andrew Wilson</v>
      </c>
      <c r="AC3539">
        <v>8000</v>
      </c>
      <c r="AD3539">
        <v>9608</v>
      </c>
      <c r="AE3539">
        <v>387</v>
      </c>
      <c r="AF3539">
        <v>143</v>
      </c>
      <c r="AG3539">
        <v>5.5</v>
      </c>
      <c r="AH3539">
        <v>32</v>
      </c>
      <c r="AI3539">
        <v>99</v>
      </c>
      <c r="AJ3539">
        <v>127144</v>
      </c>
    </row>
    <row r="3540" spans="1:36" x14ac:dyDescent="0.25">
      <c r="A3540" t="str">
        <v>Warriors of Virtue</v>
      </c>
      <c r="B3540">
        <v>35431</v>
      </c>
      <c r="C3540">
        <v>1997</v>
      </c>
      <c r="D3540" t="str">
        <v>1990s</v>
      </c>
      <c r="E3540" t="str">
        <v>Color</v>
      </c>
      <c r="F3540" t="str">
        <v>Action</v>
      </c>
      <c r="G3540" t="str">
        <v>English</v>
      </c>
      <c r="H3540" t="str">
        <v>USA</v>
      </c>
      <c r="I3540" t="str">
        <v>PG</v>
      </c>
      <c r="J3540" t="str">
        <v>Marley Shelton</v>
      </c>
      <c r="K3540" t="str">
        <v>Ronny Yu</v>
      </c>
      <c r="L3540">
        <v>690</v>
      </c>
      <c r="M3540">
        <v>1993</v>
      </c>
      <c r="N3540">
        <v>31</v>
      </c>
      <c r="O3540">
        <v>0</v>
      </c>
      <c r="P3540">
        <v>4.5999999999999996</v>
      </c>
      <c r="R3540" t="str">
        <v>The Beyond</v>
      </c>
      <c r="S3540">
        <v>29927</v>
      </c>
      <c r="T3540">
        <v>1981</v>
      </c>
      <c r="U3540" t="str">
        <v>1980s</v>
      </c>
      <c r="V3540" t="str">
        <v>Black and White</v>
      </c>
      <c r="W3540" t="str">
        <v>Horror</v>
      </c>
      <c r="X3540" t="str">
        <v>Italian</v>
      </c>
      <c r="Y3540" t="str">
        <v>Italy</v>
      </c>
      <c r="Z3540" t="str">
        <v>X</v>
      </c>
      <c r="AA3540" t="str">
        <v>Catriona MacColl</v>
      </c>
      <c r="AB3540" t="str">
        <v>Lucio Fulci</v>
      </c>
      <c r="AC3540">
        <v>48</v>
      </c>
      <c r="AD3540">
        <v>123</v>
      </c>
      <c r="AE3540">
        <v>385</v>
      </c>
      <c r="AF3540">
        <v>2000</v>
      </c>
      <c r="AG3540">
        <v>6.9</v>
      </c>
      <c r="AH3540">
        <v>203</v>
      </c>
      <c r="AI3540">
        <v>82</v>
      </c>
      <c r="AJ3540">
        <v>126387</v>
      </c>
    </row>
    <row r="3541" spans="1:36" x14ac:dyDescent="0.25">
      <c r="A3541" t="str">
        <v>Anacondas: The Hunt for the Blood Orchid</v>
      </c>
      <c r="B3541">
        <v>38282</v>
      </c>
      <c r="C3541">
        <v>2004</v>
      </c>
      <c r="D3541" t="str">
        <v>2000s</v>
      </c>
      <c r="E3541" t="str">
        <v>Color</v>
      </c>
      <c r="F3541" t="str">
        <v>Action</v>
      </c>
      <c r="G3541" t="str">
        <v>English</v>
      </c>
      <c r="H3541" t="str">
        <v>USA</v>
      </c>
      <c r="I3541" t="str">
        <v>PG-13</v>
      </c>
      <c r="J3541" t="str">
        <v>Nicholas Gonzalez</v>
      </c>
      <c r="K3541" t="str">
        <v>Dwight H. Little</v>
      </c>
      <c r="L3541">
        <v>601</v>
      </c>
      <c r="M3541">
        <v>2730</v>
      </c>
      <c r="N3541">
        <v>27</v>
      </c>
      <c r="O3541">
        <v>686</v>
      </c>
      <c r="P3541">
        <v>4.5999999999999996</v>
      </c>
      <c r="R3541" t="str">
        <v>Police Academy: Mission to Moscow</v>
      </c>
      <c r="S3541">
        <v>34520</v>
      </c>
      <c r="T3541">
        <v>1994</v>
      </c>
      <c r="U3541" t="str">
        <v>1990s</v>
      </c>
      <c r="V3541" t="str">
        <v>Color</v>
      </c>
      <c r="W3541" t="str">
        <v>Comedy</v>
      </c>
      <c r="X3541" t="str">
        <v>English</v>
      </c>
      <c r="Y3541" t="str">
        <v>USA</v>
      </c>
      <c r="Z3541" t="str">
        <v>PG</v>
      </c>
      <c r="AA3541" t="str">
        <v>Christopher Lee</v>
      </c>
      <c r="AB3541" t="str">
        <v>Alan Metter</v>
      </c>
      <c r="AC3541">
        <v>16000</v>
      </c>
      <c r="AD3541">
        <v>17469</v>
      </c>
      <c r="AE3541">
        <v>3</v>
      </c>
      <c r="AF3541">
        <v>321</v>
      </c>
      <c r="AG3541">
        <v>3.3</v>
      </c>
      <c r="AH3541">
        <v>17</v>
      </c>
      <c r="AI3541">
        <v>83</v>
      </c>
      <c r="AJ3541">
        <v>126247</v>
      </c>
    </row>
    <row r="3542" spans="1:36" x14ac:dyDescent="0.25">
      <c r="A3542" t="str">
        <v>Deuce Bigalow: European Gigolo</v>
      </c>
      <c r="B3542">
        <v>38629</v>
      </c>
      <c r="C3542">
        <v>2005</v>
      </c>
      <c r="D3542" t="str">
        <v>2000s</v>
      </c>
      <c r="E3542" t="str">
        <v>Color</v>
      </c>
      <c r="F3542" t="str">
        <v>Comedy</v>
      </c>
      <c r="G3542" t="str">
        <v>English</v>
      </c>
      <c r="H3542" t="str">
        <v>USA</v>
      </c>
      <c r="I3542" t="str">
        <v>R</v>
      </c>
      <c r="J3542" t="str">
        <v>Carlos Ponce</v>
      </c>
      <c r="K3542" t="str">
        <v>Mike Bigelow</v>
      </c>
      <c r="L3542">
        <v>591</v>
      </c>
      <c r="M3542">
        <v>1729</v>
      </c>
      <c r="N3542">
        <v>2</v>
      </c>
      <c r="O3542">
        <v>887</v>
      </c>
      <c r="P3542">
        <v>4.5999999999999996</v>
      </c>
      <c r="R3542" t="str">
        <v>There Goes My Baby</v>
      </c>
      <c r="S3542">
        <v>34421</v>
      </c>
      <c r="T3542">
        <v>1994</v>
      </c>
      <c r="U3542" t="str">
        <v>1990s</v>
      </c>
      <c r="V3542" t="str">
        <v>Color</v>
      </c>
      <c r="W3542" t="str">
        <v>Comedy</v>
      </c>
      <c r="X3542" t="str">
        <v>English</v>
      </c>
      <c r="Y3542" t="str">
        <v>USA</v>
      </c>
      <c r="Z3542" t="str">
        <v>R</v>
      </c>
      <c r="AA3542" t="str">
        <v>Ricky Schroder</v>
      </c>
      <c r="AB3542" t="str">
        <v>Floyd Mutrux</v>
      </c>
      <c r="AC3542">
        <v>665</v>
      </c>
      <c r="AD3542">
        <v>2272</v>
      </c>
      <c r="AE3542">
        <v>11</v>
      </c>
      <c r="AF3542">
        <v>119</v>
      </c>
      <c r="AG3542">
        <v>6.4</v>
      </c>
      <c r="AH3542">
        <v>5</v>
      </c>
      <c r="AI3542">
        <v>99</v>
      </c>
      <c r="AJ3542">
        <v>125169</v>
      </c>
    </row>
    <row r="3543" spans="1:36" x14ac:dyDescent="0.25">
      <c r="A3543" t="str">
        <v>Corky Romano</v>
      </c>
      <c r="B3543">
        <v>37237</v>
      </c>
      <c r="C3543">
        <v>2001</v>
      </c>
      <c r="D3543" t="str">
        <v>2000s</v>
      </c>
      <c r="E3543" t="str">
        <v>Color</v>
      </c>
      <c r="F3543" t="str">
        <v>Comedy</v>
      </c>
      <c r="G3543" t="str">
        <v>English</v>
      </c>
      <c r="H3543" t="str">
        <v>USA</v>
      </c>
      <c r="I3543" t="str">
        <v>PG-13</v>
      </c>
      <c r="J3543" t="str">
        <v>Vincent Pastore</v>
      </c>
      <c r="K3543" t="str">
        <v>Rob Pritts</v>
      </c>
      <c r="L3543">
        <v>584</v>
      </c>
      <c r="M3543">
        <v>3850</v>
      </c>
      <c r="N3543">
        <v>5</v>
      </c>
      <c r="O3543">
        <v>365</v>
      </c>
      <c r="P3543">
        <v>4.5999999999999996</v>
      </c>
      <c r="R3543" t="str">
        <v>Lovely, Still</v>
      </c>
      <c r="S3543">
        <v>39716</v>
      </c>
      <c r="T3543">
        <v>2008</v>
      </c>
      <c r="U3543" t="str">
        <v>2000s</v>
      </c>
      <c r="V3543" t="str">
        <v>Color</v>
      </c>
      <c r="W3543" t="str">
        <v>Drama</v>
      </c>
      <c r="X3543" t="str">
        <v>English</v>
      </c>
      <c r="Y3543" t="str">
        <v>USA</v>
      </c>
      <c r="Z3543" t="str">
        <v>PG</v>
      </c>
      <c r="AA3543" t="str">
        <v>Adam Scott</v>
      </c>
      <c r="AB3543" t="str">
        <v>Nicholas Fackler</v>
      </c>
      <c r="AC3543">
        <v>3000</v>
      </c>
      <c r="AD3543">
        <v>4987</v>
      </c>
      <c r="AE3543">
        <v>6</v>
      </c>
      <c r="AF3543">
        <v>777</v>
      </c>
      <c r="AG3543">
        <v>7.3</v>
      </c>
      <c r="AH3543">
        <v>27</v>
      </c>
      <c r="AI3543">
        <v>90</v>
      </c>
      <c r="AJ3543">
        <v>124720</v>
      </c>
    </row>
    <row r="3544" spans="1:36" x14ac:dyDescent="0.25">
      <c r="A3544" t="str">
        <v>Detention of the Dead</v>
      </c>
      <c r="B3544">
        <v>41153</v>
      </c>
      <c r="C3544">
        <v>2012</v>
      </c>
      <c r="D3544" t="str">
        <v>2010s</v>
      </c>
      <c r="E3544" t="str">
        <v>Color</v>
      </c>
      <c r="F3544" t="str">
        <v>Comedy</v>
      </c>
      <c r="G3544" t="str">
        <v>English</v>
      </c>
      <c r="H3544" t="str">
        <v>USA</v>
      </c>
      <c r="I3544" t="str">
        <v>Not Rated</v>
      </c>
      <c r="J3544" t="str">
        <v>Justin Chon</v>
      </c>
      <c r="K3544" t="str">
        <v>Alex Craig Mann</v>
      </c>
      <c r="L3544">
        <v>552</v>
      </c>
      <c r="M3544">
        <v>2251</v>
      </c>
      <c r="N3544">
        <v>38</v>
      </c>
      <c r="O3544">
        <v>898</v>
      </c>
      <c r="P3544">
        <v>4.5999999999999996</v>
      </c>
      <c r="R3544" t="str">
        <v>Six-String Samurai</v>
      </c>
      <c r="S3544">
        <v>36069</v>
      </c>
      <c r="T3544">
        <v>1998</v>
      </c>
      <c r="U3544" t="str">
        <v>1990s</v>
      </c>
      <c r="V3544" t="str">
        <v>Color</v>
      </c>
      <c r="W3544" t="str">
        <v>Action</v>
      </c>
      <c r="X3544" t="str">
        <v>English</v>
      </c>
      <c r="Y3544" t="str">
        <v>USA</v>
      </c>
      <c r="Z3544" t="str">
        <v>PG-13</v>
      </c>
      <c r="AA3544" t="str">
        <v>Jeffrey Falcon</v>
      </c>
      <c r="AB3544" t="str">
        <v>Lance Mungia</v>
      </c>
      <c r="AC3544">
        <v>33</v>
      </c>
      <c r="AD3544">
        <v>36</v>
      </c>
      <c r="AE3544">
        <v>4</v>
      </c>
      <c r="AF3544">
        <v>0</v>
      </c>
      <c r="AG3544">
        <v>6.7</v>
      </c>
      <c r="AH3544">
        <v>51</v>
      </c>
      <c r="AI3544">
        <v>91</v>
      </c>
      <c r="AJ3544">
        <v>124494</v>
      </c>
    </row>
    <row r="3545" spans="1:36" x14ac:dyDescent="0.25">
      <c r="A3545" t="str">
        <v>The Wash</v>
      </c>
      <c r="B3545">
        <v>37142</v>
      </c>
      <c r="C3545">
        <v>2001</v>
      </c>
      <c r="D3545" t="str">
        <v>2000s</v>
      </c>
      <c r="E3545" t="str">
        <v>Color</v>
      </c>
      <c r="F3545" t="str">
        <v>Comedy</v>
      </c>
      <c r="G3545" t="str">
        <v>English</v>
      </c>
      <c r="H3545" t="str">
        <v>USA</v>
      </c>
      <c r="I3545" t="str">
        <v>R</v>
      </c>
      <c r="J3545" t="str">
        <v>Angell Conwell</v>
      </c>
      <c r="K3545" t="str">
        <v>DJ Pooh</v>
      </c>
      <c r="L3545">
        <v>522</v>
      </c>
      <c r="M3545">
        <v>955</v>
      </c>
      <c r="N3545">
        <v>69</v>
      </c>
      <c r="O3545">
        <v>842</v>
      </c>
      <c r="P3545">
        <v>4.5999999999999996</v>
      </c>
      <c r="R3545" t="str">
        <v>People I Know</v>
      </c>
      <c r="S3545">
        <v>37280</v>
      </c>
      <c r="T3545">
        <v>2002</v>
      </c>
      <c r="U3545" t="str">
        <v>2000s</v>
      </c>
      <c r="V3545" t="str">
        <v>Color</v>
      </c>
      <c r="W3545" t="str">
        <v>Crime</v>
      </c>
      <c r="X3545" t="str">
        <v>English</v>
      </c>
      <c r="Y3545" t="str">
        <v>USA</v>
      </c>
      <c r="Z3545" t="str">
        <v>R</v>
      </c>
      <c r="AA3545" t="str">
        <v>Al Pacino</v>
      </c>
      <c r="AB3545" t="str">
        <v>Daniel Algrant</v>
      </c>
      <c r="AC3545">
        <v>14000</v>
      </c>
      <c r="AD3545">
        <v>15612</v>
      </c>
      <c r="AE3545">
        <v>3</v>
      </c>
      <c r="AF3545">
        <v>217</v>
      </c>
      <c r="AG3545">
        <v>5.5</v>
      </c>
      <c r="AH3545">
        <v>42</v>
      </c>
      <c r="AI3545">
        <v>100</v>
      </c>
      <c r="AJ3545">
        <v>121972</v>
      </c>
    </row>
    <row r="3546" spans="1:36" x14ac:dyDescent="0.25">
      <c r="A3546" t="str">
        <v>The In Crowd</v>
      </c>
      <c r="B3546">
        <v>36572</v>
      </c>
      <c r="C3546">
        <v>2000</v>
      </c>
      <c r="D3546" t="str">
        <v>2000s</v>
      </c>
      <c r="E3546" t="str">
        <v>Black and White</v>
      </c>
      <c r="F3546" t="str">
        <v>Drama</v>
      </c>
      <c r="G3546" t="str">
        <v>English</v>
      </c>
      <c r="H3546" t="str">
        <v>USA</v>
      </c>
      <c r="I3546" t="str">
        <v>PG-13</v>
      </c>
      <c r="J3546" t="str">
        <v>Matthew Settle</v>
      </c>
      <c r="K3546" t="str">
        <v>Mary Lambert</v>
      </c>
      <c r="L3546">
        <v>477</v>
      </c>
      <c r="M3546">
        <v>2312</v>
      </c>
      <c r="N3546">
        <v>52</v>
      </c>
      <c r="O3546">
        <v>157</v>
      </c>
      <c r="P3546">
        <v>4.5999999999999996</v>
      </c>
      <c r="R3546" t="str">
        <v>City of Life and Death</v>
      </c>
      <c r="S3546">
        <v>39815</v>
      </c>
      <c r="T3546">
        <v>2009</v>
      </c>
      <c r="U3546" t="str">
        <v>2000s</v>
      </c>
      <c r="V3546" t="str">
        <v>Black and White</v>
      </c>
      <c r="W3546" t="str">
        <v>Drama</v>
      </c>
      <c r="X3546" t="str">
        <v>Mandarin</v>
      </c>
      <c r="Y3546" t="str">
        <v>China</v>
      </c>
      <c r="Z3546" t="str">
        <v>R</v>
      </c>
      <c r="AA3546" t="str">
        <v>Ye Liu</v>
      </c>
      <c r="AB3546" t="str">
        <v>Chuan Lu</v>
      </c>
      <c r="AC3546">
        <v>52</v>
      </c>
      <c r="AD3546">
        <v>91</v>
      </c>
      <c r="AE3546">
        <v>14</v>
      </c>
      <c r="AF3546">
        <v>0</v>
      </c>
      <c r="AG3546">
        <v>7.7</v>
      </c>
      <c r="AH3546">
        <v>149</v>
      </c>
      <c r="AI3546">
        <v>132</v>
      </c>
      <c r="AJ3546">
        <v>119922</v>
      </c>
    </row>
    <row r="3547" spans="1:36" x14ac:dyDescent="0.25">
      <c r="A3547" t="str">
        <v>Half Past Dead</v>
      </c>
      <c r="B3547">
        <v>37285</v>
      </c>
      <c r="C3547">
        <v>2002</v>
      </c>
      <c r="D3547" t="str">
        <v>2000s</v>
      </c>
      <c r="E3547" t="str">
        <v>Color</v>
      </c>
      <c r="F3547" t="str">
        <v>Action</v>
      </c>
      <c r="G3547" t="str">
        <v>English</v>
      </c>
      <c r="H3547" t="str">
        <v>Germany</v>
      </c>
      <c r="I3547" t="str">
        <v>PG-13</v>
      </c>
      <c r="J3547" t="str">
        <v>Claudia Christian</v>
      </c>
      <c r="K3547" t="str">
        <v>Don Michael Paul</v>
      </c>
      <c r="L3547">
        <v>462</v>
      </c>
      <c r="M3547">
        <v>1855</v>
      </c>
      <c r="N3547">
        <v>70</v>
      </c>
      <c r="O3547">
        <v>564</v>
      </c>
      <c r="P3547">
        <v>4.5999999999999996</v>
      </c>
      <c r="R3547" t="str">
        <v>Stolen Summer</v>
      </c>
      <c r="S3547">
        <v>37390</v>
      </c>
      <c r="T3547">
        <v>2002</v>
      </c>
      <c r="U3547" t="str">
        <v>2000s</v>
      </c>
      <c r="V3547" t="str">
        <v>Color</v>
      </c>
      <c r="W3547" t="str">
        <v>Drama</v>
      </c>
      <c r="X3547" t="str">
        <v>English</v>
      </c>
      <c r="Y3547" t="str">
        <v>USA</v>
      </c>
      <c r="Z3547" t="str">
        <v>PG</v>
      </c>
      <c r="AA3547" t="str">
        <v>Brian Dennehy</v>
      </c>
      <c r="AB3547" t="str">
        <v>Pete Jones</v>
      </c>
      <c r="AC3547">
        <v>954</v>
      </c>
      <c r="AD3547">
        <v>3901</v>
      </c>
      <c r="AE3547">
        <v>18</v>
      </c>
      <c r="AF3547">
        <v>304</v>
      </c>
      <c r="AG3547">
        <v>6.5</v>
      </c>
      <c r="AH3547">
        <v>31</v>
      </c>
      <c r="AI3547">
        <v>91</v>
      </c>
      <c r="AJ3547">
        <v>119841</v>
      </c>
    </row>
    <row r="3548" spans="1:36" x14ac:dyDescent="0.25">
      <c r="A3548" t="str">
        <v>Halloween III: Season of the Witch</v>
      </c>
      <c r="B3548">
        <v>30132</v>
      </c>
      <c r="C3548">
        <v>1982</v>
      </c>
      <c r="D3548" t="str">
        <v>1980s</v>
      </c>
      <c r="E3548" t="str">
        <v>Color</v>
      </c>
      <c r="F3548" t="str">
        <v>Horror</v>
      </c>
      <c r="G3548" t="str">
        <v>English</v>
      </c>
      <c r="H3548" t="str">
        <v>USA</v>
      </c>
      <c r="I3548" t="str">
        <v>R</v>
      </c>
      <c r="J3548" t="str">
        <v>Tom Atkins</v>
      </c>
      <c r="K3548" t="str">
        <v>Tommy Lee Wallace</v>
      </c>
      <c r="L3548">
        <v>381</v>
      </c>
      <c r="M3548">
        <v>684</v>
      </c>
      <c r="N3548">
        <v>24</v>
      </c>
      <c r="O3548">
        <v>0</v>
      </c>
      <c r="P3548">
        <v>4.5999999999999996</v>
      </c>
      <c r="R3548" t="str">
        <v>Valley of the Heart's Delight</v>
      </c>
      <c r="S3548">
        <v>38976</v>
      </c>
      <c r="T3548">
        <v>2006</v>
      </c>
      <c r="U3548" t="str">
        <v>2000s</v>
      </c>
      <c r="V3548" t="str">
        <v>Color</v>
      </c>
      <c r="W3548" t="str">
        <v>Drama</v>
      </c>
      <c r="X3548" t="str">
        <v>English</v>
      </c>
      <c r="Y3548" t="str">
        <v>USA</v>
      </c>
      <c r="Z3548" t="str">
        <v>Not Rated</v>
      </c>
      <c r="AA3548" t="str">
        <v>Bruce McGill</v>
      </c>
      <c r="AB3548" t="str">
        <v>Tim Boxell</v>
      </c>
      <c r="AC3548">
        <v>655</v>
      </c>
      <c r="AD3548">
        <v>1064</v>
      </c>
      <c r="AE3548">
        <v>10</v>
      </c>
      <c r="AF3548">
        <v>144</v>
      </c>
      <c r="AG3548">
        <v>6.6</v>
      </c>
      <c r="AH3548">
        <v>3</v>
      </c>
      <c r="AI3548">
        <v>100</v>
      </c>
      <c r="AJ3548">
        <v>118666</v>
      </c>
    </row>
    <row r="3549" spans="1:36" x14ac:dyDescent="0.25">
      <c r="A3549" t="str">
        <v>Paranormal Activity 4</v>
      </c>
      <c r="B3549">
        <v>40944</v>
      </c>
      <c r="C3549">
        <v>2012</v>
      </c>
      <c r="D3549" t="str">
        <v>2010s</v>
      </c>
      <c r="E3549" t="str">
        <v>Color</v>
      </c>
      <c r="F3549" t="str">
        <v>Horror</v>
      </c>
      <c r="G3549" t="str">
        <v>English</v>
      </c>
      <c r="H3549" t="str">
        <v>USA</v>
      </c>
      <c r="I3549" t="str">
        <v>R</v>
      </c>
      <c r="J3549" t="str">
        <v>Matt Shively</v>
      </c>
      <c r="K3549" t="str">
        <v>Henry Joost</v>
      </c>
      <c r="L3549">
        <v>235</v>
      </c>
      <c r="M3549">
        <v>799</v>
      </c>
      <c r="N3549">
        <v>24</v>
      </c>
      <c r="O3549">
        <v>26000</v>
      </c>
      <c r="P3549">
        <v>4.5999999999999996</v>
      </c>
      <c r="R3549" t="str">
        <v>Come Early Morning</v>
      </c>
      <c r="S3549">
        <v>38970</v>
      </c>
      <c r="T3549">
        <v>2006</v>
      </c>
      <c r="U3549" t="str">
        <v>2000s</v>
      </c>
      <c r="V3549" t="str">
        <v>Color</v>
      </c>
      <c r="W3549" t="str">
        <v>Drama</v>
      </c>
      <c r="X3549" t="str">
        <v>English</v>
      </c>
      <c r="Y3549" t="str">
        <v>USA</v>
      </c>
      <c r="Z3549" t="str">
        <v>R</v>
      </c>
      <c r="AA3549" t="str">
        <v>Tim Blake Nelson</v>
      </c>
      <c r="AB3549" t="str">
        <v>Joey Lauren Adams</v>
      </c>
      <c r="AC3549">
        <v>596</v>
      </c>
      <c r="AD3549">
        <v>1081</v>
      </c>
      <c r="AE3549">
        <v>781</v>
      </c>
      <c r="AF3549">
        <v>224</v>
      </c>
      <c r="AG3549">
        <v>6.2</v>
      </c>
      <c r="AH3549">
        <v>36</v>
      </c>
      <c r="AI3549">
        <v>97</v>
      </c>
      <c r="AJ3549">
        <v>117560</v>
      </c>
    </row>
    <row r="3550" spans="1:36" x14ac:dyDescent="0.25">
      <c r="A3550" t="str">
        <v>The Virginity Hit</v>
      </c>
      <c r="B3550">
        <v>40472</v>
      </c>
      <c r="C3550">
        <v>2010</v>
      </c>
      <c r="D3550" t="str">
        <v>2010s</v>
      </c>
      <c r="E3550" t="str">
        <v>Color</v>
      </c>
      <c r="F3550" t="str">
        <v>Comedy</v>
      </c>
      <c r="G3550" t="str">
        <v>English</v>
      </c>
      <c r="H3550" t="str">
        <v>USA</v>
      </c>
      <c r="I3550" t="str">
        <v>R</v>
      </c>
      <c r="J3550" t="str">
        <v>Matt Bennett</v>
      </c>
      <c r="K3550" t="str">
        <v>Huck Botko</v>
      </c>
      <c r="L3550">
        <v>189</v>
      </c>
      <c r="M3550">
        <v>768</v>
      </c>
      <c r="N3550">
        <v>10</v>
      </c>
      <c r="O3550">
        <v>974</v>
      </c>
      <c r="P3550">
        <v>4.5999999999999996</v>
      </c>
      <c r="R3550" t="str">
        <v>Wild Target</v>
      </c>
      <c r="S3550">
        <v>40321</v>
      </c>
      <c r="T3550">
        <v>2010</v>
      </c>
      <c r="U3550" t="str">
        <v>2010s</v>
      </c>
      <c r="V3550" t="str">
        <v>Color</v>
      </c>
      <c r="W3550" t="str">
        <v>Action</v>
      </c>
      <c r="X3550" t="str">
        <v>English</v>
      </c>
      <c r="Y3550" t="str">
        <v>UK</v>
      </c>
      <c r="Z3550" t="str">
        <v>PG-13</v>
      </c>
      <c r="AA3550" t="str">
        <v>Rupert Grint</v>
      </c>
      <c r="AB3550" t="str">
        <v>Jonathan Lynn</v>
      </c>
      <c r="AC3550">
        <v>10000</v>
      </c>
      <c r="AD3550">
        <v>11770</v>
      </c>
      <c r="AE3550">
        <v>36</v>
      </c>
      <c r="AF3550">
        <v>0</v>
      </c>
      <c r="AG3550">
        <v>6.9</v>
      </c>
      <c r="AH3550">
        <v>68</v>
      </c>
      <c r="AI3550">
        <v>98</v>
      </c>
      <c r="AJ3550">
        <v>117190</v>
      </c>
    </row>
    <row r="3551" spans="1:36" x14ac:dyDescent="0.25">
      <c r="A3551" t="str">
        <v>Stonewall</v>
      </c>
      <c r="B3551">
        <v>42030</v>
      </c>
      <c r="C3551">
        <v>2015</v>
      </c>
      <c r="D3551" t="str">
        <v>2010s</v>
      </c>
      <c r="E3551" t="str">
        <v>Color</v>
      </c>
      <c r="F3551" t="str">
        <v>Drama</v>
      </c>
      <c r="G3551" t="str">
        <v>English</v>
      </c>
      <c r="H3551" t="str">
        <v>USA</v>
      </c>
      <c r="I3551" t="str">
        <v>R</v>
      </c>
      <c r="J3551" t="str">
        <v>Jeremy Irvine</v>
      </c>
      <c r="K3551" t="str">
        <v>Roland Emmerich</v>
      </c>
      <c r="L3551">
        <v>25000</v>
      </c>
      <c r="M3551">
        <v>26176</v>
      </c>
      <c r="N3551">
        <v>776</v>
      </c>
      <c r="O3551">
        <v>0</v>
      </c>
      <c r="P3551">
        <v>4.5</v>
      </c>
      <c r="R3551" t="str">
        <v>The Greatest</v>
      </c>
      <c r="S3551">
        <v>40080</v>
      </c>
      <c r="T3551">
        <v>2009</v>
      </c>
      <c r="U3551" t="str">
        <v>2000s</v>
      </c>
      <c r="V3551" t="str">
        <v>Color</v>
      </c>
      <c r="W3551" t="str">
        <v>Drama</v>
      </c>
      <c r="X3551" t="str">
        <v>English</v>
      </c>
      <c r="Y3551" t="str">
        <v>USA</v>
      </c>
      <c r="Z3551" t="str">
        <v>R</v>
      </c>
      <c r="AA3551" t="str">
        <v>Jennifer Ehle</v>
      </c>
      <c r="AB3551" t="str">
        <v>Shana Feste</v>
      </c>
      <c r="AC3551">
        <v>1000</v>
      </c>
      <c r="AD3551">
        <v>2163</v>
      </c>
      <c r="AE3551">
        <v>19</v>
      </c>
      <c r="AF3551">
        <v>0</v>
      </c>
      <c r="AG3551">
        <v>6.7</v>
      </c>
      <c r="AH3551">
        <v>63</v>
      </c>
      <c r="AI3551">
        <v>96</v>
      </c>
      <c r="AJ3551">
        <v>115862</v>
      </c>
    </row>
    <row r="3552" spans="1:36" x14ac:dyDescent="0.25">
      <c r="A3552" t="str">
        <v>Driven</v>
      </c>
      <c r="B3552">
        <v>37004</v>
      </c>
      <c r="C3552">
        <v>2001</v>
      </c>
      <c r="D3552" t="str">
        <v>2000s</v>
      </c>
      <c r="E3552" t="str">
        <v>Color</v>
      </c>
      <c r="F3552" t="str">
        <v>Action</v>
      </c>
      <c r="G3552" t="str">
        <v>English</v>
      </c>
      <c r="H3552" t="str">
        <v>USA</v>
      </c>
      <c r="I3552" t="str">
        <v>PG-13</v>
      </c>
      <c r="J3552" t="str">
        <v>Sylvester Stallone</v>
      </c>
      <c r="K3552" t="str">
        <v>Renny Harlin</v>
      </c>
      <c r="L3552">
        <v>13000</v>
      </c>
      <c r="M3552">
        <v>14780</v>
      </c>
      <c r="N3552">
        <v>212</v>
      </c>
      <c r="O3552">
        <v>886</v>
      </c>
      <c r="P3552">
        <v>4.5</v>
      </c>
      <c r="R3552" t="str">
        <v>The Other End of the Line</v>
      </c>
      <c r="S3552">
        <v>39806</v>
      </c>
      <c r="T3552">
        <v>2008</v>
      </c>
      <c r="U3552" t="str">
        <v>2000s</v>
      </c>
      <c r="V3552" t="str">
        <v>Color</v>
      </c>
      <c r="W3552" t="str">
        <v>Comedy</v>
      </c>
      <c r="X3552" t="str">
        <v>English</v>
      </c>
      <c r="Y3552" t="str">
        <v>UK</v>
      </c>
      <c r="Z3552" t="str">
        <v>PG-13</v>
      </c>
      <c r="AA3552" t="str">
        <v>Larry Miller</v>
      </c>
      <c r="AB3552" t="str">
        <v>James Dodson</v>
      </c>
      <c r="AC3552">
        <v>611</v>
      </c>
      <c r="AD3552">
        <v>1739</v>
      </c>
      <c r="AE3552">
        <v>8</v>
      </c>
      <c r="AF3552">
        <v>0</v>
      </c>
      <c r="AG3552">
        <v>6.2</v>
      </c>
      <c r="AH3552">
        <v>22</v>
      </c>
      <c r="AI3552">
        <v>106</v>
      </c>
      <c r="AJ3552">
        <v>115504</v>
      </c>
    </row>
    <row r="3553" spans="1:36" x14ac:dyDescent="0.25">
      <c r="A3553" t="str">
        <v>Happily N'Ever After</v>
      </c>
      <c r="B3553">
        <v>38990</v>
      </c>
      <c r="C3553">
        <v>2006</v>
      </c>
      <c r="D3553" t="str">
        <v>2000s</v>
      </c>
      <c r="E3553" t="str">
        <v>Color</v>
      </c>
      <c r="F3553" t="str">
        <v>Adventure</v>
      </c>
      <c r="G3553" t="str">
        <v>English</v>
      </c>
      <c r="H3553" t="str">
        <v>USA</v>
      </c>
      <c r="I3553" t="str">
        <v>PG</v>
      </c>
      <c r="J3553" t="str">
        <v>Sarah Michelle Gellar</v>
      </c>
      <c r="K3553" t="str">
        <v>Paul Bolger</v>
      </c>
      <c r="L3553">
        <v>4000</v>
      </c>
      <c r="M3553">
        <v>6863</v>
      </c>
      <c r="N3553">
        <v>0</v>
      </c>
      <c r="O3553">
        <v>261</v>
      </c>
      <c r="P3553">
        <v>4.5</v>
      </c>
      <c r="R3553" t="str">
        <v>All or Nothing</v>
      </c>
      <c r="S3553">
        <v>37438</v>
      </c>
      <c r="T3553">
        <v>2002</v>
      </c>
      <c r="U3553" t="str">
        <v>2000s</v>
      </c>
      <c r="V3553" t="str">
        <v>Color</v>
      </c>
      <c r="W3553" t="str">
        <v>Drama</v>
      </c>
      <c r="X3553" t="str">
        <v>English</v>
      </c>
      <c r="Y3553" t="str">
        <v>UK</v>
      </c>
      <c r="Z3553" t="str">
        <v>R</v>
      </c>
      <c r="AA3553" t="str">
        <v>Lesley Manville</v>
      </c>
      <c r="AB3553" t="str">
        <v>Mike Leigh</v>
      </c>
      <c r="AC3553">
        <v>149</v>
      </c>
      <c r="AD3553">
        <v>251</v>
      </c>
      <c r="AE3553">
        <v>608</v>
      </c>
      <c r="AF3553">
        <v>484</v>
      </c>
      <c r="AG3553">
        <v>7.6</v>
      </c>
      <c r="AH3553">
        <v>81</v>
      </c>
      <c r="AI3553">
        <v>121</v>
      </c>
      <c r="AJ3553">
        <v>112935</v>
      </c>
    </row>
    <row r="3554" spans="1:36" x14ac:dyDescent="0.25">
      <c r="A3554" t="str">
        <v>Extreme Ops</v>
      </c>
      <c r="B3554">
        <v>37276</v>
      </c>
      <c r="C3554">
        <v>2002</v>
      </c>
      <c r="D3554" t="str">
        <v>2000s</v>
      </c>
      <c r="E3554" t="str">
        <v>Color</v>
      </c>
      <c r="F3554" t="str">
        <v>Action</v>
      </c>
      <c r="G3554" t="str">
        <v>English</v>
      </c>
      <c r="H3554" t="str">
        <v>UK</v>
      </c>
      <c r="I3554" t="str">
        <v>PG-13</v>
      </c>
      <c r="J3554" t="str">
        <v>Rufus Sewell</v>
      </c>
      <c r="K3554" t="str">
        <v>Christian Duguay</v>
      </c>
      <c r="L3554">
        <v>3000</v>
      </c>
      <c r="M3554">
        <v>4123</v>
      </c>
      <c r="N3554">
        <v>18</v>
      </c>
      <c r="O3554">
        <v>158</v>
      </c>
      <c r="P3554">
        <v>4.5</v>
      </c>
      <c r="R3554" t="str">
        <v>Burn</v>
      </c>
      <c r="S3554">
        <v>41224</v>
      </c>
      <c r="T3554">
        <v>2012</v>
      </c>
      <c r="U3554" t="str">
        <v>2010s</v>
      </c>
      <c r="V3554" t="str">
        <v>Color</v>
      </c>
      <c r="W3554" t="str">
        <v>Documentary</v>
      </c>
      <c r="X3554" t="str">
        <v>English</v>
      </c>
      <c r="Y3554" t="str">
        <v>USA</v>
      </c>
      <c r="Z3554" t="str">
        <v>Not Rated</v>
      </c>
      <c r="AA3554" t="str">
        <v>Brendan Doogie Milewski</v>
      </c>
      <c r="AB3554" t="str">
        <v>Tom Putnam</v>
      </c>
      <c r="AC3554">
        <v>2</v>
      </c>
      <c r="AD3554">
        <v>2</v>
      </c>
      <c r="AE3554">
        <v>15</v>
      </c>
      <c r="AF3554">
        <v>801</v>
      </c>
      <c r="AG3554">
        <v>7.5</v>
      </c>
      <c r="AH3554">
        <v>22</v>
      </c>
      <c r="AI3554">
        <v>86</v>
      </c>
      <c r="AJ3554">
        <v>111300</v>
      </c>
    </row>
    <row r="3555" spans="1:36" x14ac:dyDescent="0.25">
      <c r="A3555" t="str">
        <v>The Vatican Tapes</v>
      </c>
      <c r="B3555">
        <v>42196</v>
      </c>
      <c r="C3555">
        <v>2015</v>
      </c>
      <c r="D3555" t="str">
        <v>2010s</v>
      </c>
      <c r="E3555" t="str">
        <v>Color</v>
      </c>
      <c r="F3555" t="str">
        <v>Horror</v>
      </c>
      <c r="G3555" t="str">
        <v>English</v>
      </c>
      <c r="H3555" t="str">
        <v>USA</v>
      </c>
      <c r="I3555" t="str">
        <v>PG-13</v>
      </c>
      <c r="J3555" t="str">
        <v>Djimon Hounsou</v>
      </c>
      <c r="K3555" t="str">
        <v>Mark Neveldine</v>
      </c>
      <c r="L3555">
        <v>3000</v>
      </c>
      <c r="M3555">
        <v>7875</v>
      </c>
      <c r="N3555">
        <v>83</v>
      </c>
      <c r="O3555">
        <v>0</v>
      </c>
      <c r="P3555">
        <v>4.5</v>
      </c>
      <c r="R3555" t="str">
        <v>The Woman Chaser</v>
      </c>
      <c r="S3555">
        <v>36210</v>
      </c>
      <c r="T3555">
        <v>1999</v>
      </c>
      <c r="U3555" t="str">
        <v>1990s</v>
      </c>
      <c r="V3555" t="str">
        <v>Black and White</v>
      </c>
      <c r="W3555" t="str">
        <v>Comedy</v>
      </c>
      <c r="X3555" t="str">
        <v>English</v>
      </c>
      <c r="Y3555" t="str">
        <v>USA</v>
      </c>
      <c r="Z3555" t="str">
        <v>Not Rated</v>
      </c>
      <c r="AA3555" t="str">
        <v>Marilyn Rising</v>
      </c>
      <c r="AB3555" t="str">
        <v>Robinson Devor</v>
      </c>
      <c r="AC3555">
        <v>142</v>
      </c>
      <c r="AD3555">
        <v>168</v>
      </c>
      <c r="AE3555">
        <v>14</v>
      </c>
      <c r="AF3555">
        <v>73</v>
      </c>
      <c r="AG3555">
        <v>7.3</v>
      </c>
      <c r="AH3555">
        <v>18</v>
      </c>
      <c r="AI3555">
        <v>88</v>
      </c>
      <c r="AJ3555">
        <v>110720</v>
      </c>
    </row>
    <row r="3556" spans="1:36" x14ac:dyDescent="0.25">
      <c r="A3556" t="str">
        <v>Alvin and the Chipmunks: The Squeakquel</v>
      </c>
      <c r="B3556">
        <v>39996</v>
      </c>
      <c r="C3556">
        <v>2009</v>
      </c>
      <c r="D3556" t="str">
        <v>2000s</v>
      </c>
      <c r="E3556" t="str">
        <v>Color</v>
      </c>
      <c r="F3556" t="str">
        <v>Animation</v>
      </c>
      <c r="G3556" t="str">
        <v>English</v>
      </c>
      <c r="H3556" t="str">
        <v>USA</v>
      </c>
      <c r="I3556" t="str">
        <v>PG</v>
      </c>
      <c r="J3556" t="str">
        <v>Amy Poehler</v>
      </c>
      <c r="K3556" t="str">
        <v>Betty Thomas</v>
      </c>
      <c r="L3556">
        <v>1000</v>
      </c>
      <c r="M3556">
        <v>5227</v>
      </c>
      <c r="N3556">
        <v>84</v>
      </c>
      <c r="O3556">
        <v>2000</v>
      </c>
      <c r="P3556">
        <v>4.5</v>
      </c>
      <c r="R3556" t="str">
        <v>The Lost Skeleton of Cadavra</v>
      </c>
      <c r="S3556">
        <v>37015</v>
      </c>
      <c r="T3556">
        <v>2001</v>
      </c>
      <c r="U3556" t="str">
        <v>2000s</v>
      </c>
      <c r="V3556" t="str">
        <v>Black and White</v>
      </c>
      <c r="W3556" t="str">
        <v>Comedy</v>
      </c>
      <c r="X3556" t="str">
        <v>English</v>
      </c>
      <c r="Y3556" t="str">
        <v>USA</v>
      </c>
      <c r="Z3556" t="str">
        <v>PG</v>
      </c>
      <c r="AA3556" t="str">
        <v>Fay Masterson</v>
      </c>
      <c r="AB3556" t="str">
        <v>Larry Blamire</v>
      </c>
      <c r="AC3556">
        <v>126</v>
      </c>
      <c r="AD3556">
        <v>284</v>
      </c>
      <c r="AE3556">
        <v>56</v>
      </c>
      <c r="AF3556">
        <v>0</v>
      </c>
      <c r="AG3556">
        <v>7</v>
      </c>
      <c r="AH3556">
        <v>88</v>
      </c>
      <c r="AI3556">
        <v>90</v>
      </c>
      <c r="AJ3556">
        <v>110536</v>
      </c>
    </row>
    <row r="3557" spans="1:36" x14ac:dyDescent="0.25">
      <c r="A3557" t="str">
        <v>Superhero Movie</v>
      </c>
      <c r="B3557">
        <v>39804</v>
      </c>
      <c r="C3557">
        <v>2008</v>
      </c>
      <c r="D3557" t="str">
        <v>2000s</v>
      </c>
      <c r="E3557" t="str">
        <v>Color</v>
      </c>
      <c r="F3557" t="str">
        <v>Action</v>
      </c>
      <c r="G3557" t="str">
        <v>English</v>
      </c>
      <c r="H3557" t="str">
        <v>USA</v>
      </c>
      <c r="I3557" t="str">
        <v>PG-13</v>
      </c>
      <c r="J3557" t="str">
        <v>Drake Bell</v>
      </c>
      <c r="K3557" t="str">
        <v>Craig Mazin</v>
      </c>
      <c r="L3557">
        <v>1000</v>
      </c>
      <c r="M3557">
        <v>3266</v>
      </c>
      <c r="N3557">
        <v>82</v>
      </c>
      <c r="O3557">
        <v>0</v>
      </c>
      <c r="P3557">
        <v>4.5</v>
      </c>
      <c r="R3557" t="str">
        <v>Bran Nue Dae</v>
      </c>
      <c r="S3557">
        <v>40042</v>
      </c>
      <c r="T3557">
        <v>2009</v>
      </c>
      <c r="U3557" t="str">
        <v>2000s</v>
      </c>
      <c r="V3557" t="str">
        <v>Color</v>
      </c>
      <c r="W3557" t="str">
        <v>Comedy</v>
      </c>
      <c r="X3557" t="str">
        <v>English</v>
      </c>
      <c r="Y3557" t="str">
        <v>Australia</v>
      </c>
      <c r="Z3557" t="str">
        <v>PG-13</v>
      </c>
      <c r="AA3557" t="str">
        <v>Deborah Mailman</v>
      </c>
      <c r="AB3557" t="str">
        <v>Rachel Perkins</v>
      </c>
      <c r="AC3557">
        <v>46</v>
      </c>
      <c r="AD3557">
        <v>225</v>
      </c>
      <c r="AE3557">
        <v>3</v>
      </c>
      <c r="AF3557">
        <v>479</v>
      </c>
      <c r="AG3557">
        <v>6.3</v>
      </c>
      <c r="AH3557">
        <v>33</v>
      </c>
      <c r="AI3557">
        <v>88</v>
      </c>
      <c r="AJ3557">
        <v>110029</v>
      </c>
    </row>
    <row r="3558" spans="1:36" x14ac:dyDescent="0.25">
      <c r="A3558" t="str">
        <v>Agent Cody Banks 2: Destination London</v>
      </c>
      <c r="B3558">
        <v>38312</v>
      </c>
      <c r="C3558">
        <v>2004</v>
      </c>
      <c r="D3558" t="str">
        <v>2000s</v>
      </c>
      <c r="E3558" t="str">
        <v>Color</v>
      </c>
      <c r="F3558" t="str">
        <v>Action</v>
      </c>
      <c r="G3558" t="str">
        <v>English</v>
      </c>
      <c r="H3558" t="str">
        <v>USA</v>
      </c>
      <c r="I3558" t="str">
        <v>PG</v>
      </c>
      <c r="J3558" t="str">
        <v>Daniel Roebuck</v>
      </c>
      <c r="K3558" t="str">
        <v>Kevin Allen</v>
      </c>
      <c r="L3558">
        <v>1000</v>
      </c>
      <c r="M3558">
        <v>3742</v>
      </c>
      <c r="N3558">
        <v>8</v>
      </c>
      <c r="O3558">
        <v>167</v>
      </c>
      <c r="P3558">
        <v>4.5</v>
      </c>
      <c r="R3558" t="str">
        <v>Pathology</v>
      </c>
      <c r="S3558">
        <v>39570</v>
      </c>
      <c r="T3558">
        <v>2008</v>
      </c>
      <c r="U3558" t="str">
        <v>2000s</v>
      </c>
      <c r="V3558" t="str">
        <v>Color</v>
      </c>
      <c r="W3558" t="str">
        <v>Crime</v>
      </c>
      <c r="X3558" t="str">
        <v>English</v>
      </c>
      <c r="Y3558" t="str">
        <v>USA</v>
      </c>
      <c r="Z3558" t="str">
        <v>R</v>
      </c>
      <c r="AA3558" t="str">
        <v>John de Lancie</v>
      </c>
      <c r="AB3558" t="str">
        <v>Marc SchÃ¶lermann</v>
      </c>
      <c r="AC3558">
        <v>905</v>
      </c>
      <c r="AD3558">
        <v>3185</v>
      </c>
      <c r="AE3558">
        <v>3</v>
      </c>
      <c r="AF3558">
        <v>3000</v>
      </c>
      <c r="AG3558">
        <v>6</v>
      </c>
      <c r="AH3558">
        <v>79</v>
      </c>
      <c r="AI3558">
        <v>95</v>
      </c>
      <c r="AJ3558">
        <v>108662</v>
      </c>
    </row>
    <row r="3559" spans="1:36" x14ac:dyDescent="0.25">
      <c r="A3559" t="str">
        <v>Poltergeist III</v>
      </c>
      <c r="B3559">
        <v>32475</v>
      </c>
      <c r="C3559">
        <v>1988</v>
      </c>
      <c r="D3559" t="str">
        <v>1980s</v>
      </c>
      <c r="E3559" t="str">
        <v>Color</v>
      </c>
      <c r="F3559" t="str">
        <v>Horror</v>
      </c>
      <c r="G3559" t="str">
        <v>English</v>
      </c>
      <c r="H3559" t="str">
        <v>USA</v>
      </c>
      <c r="I3559" t="str">
        <v>PG-13</v>
      </c>
      <c r="J3559" t="str">
        <v>Tom Skerritt</v>
      </c>
      <c r="K3559" t="str">
        <v>Gary Sherman</v>
      </c>
      <c r="L3559">
        <v>1000</v>
      </c>
      <c r="M3559">
        <v>3827</v>
      </c>
      <c r="N3559">
        <v>17</v>
      </c>
      <c r="O3559">
        <v>616</v>
      </c>
      <c r="P3559">
        <v>4.5</v>
      </c>
      <c r="R3559" t="str">
        <v>After.Life</v>
      </c>
      <c r="S3559">
        <v>39875</v>
      </c>
      <c r="T3559">
        <v>2009</v>
      </c>
      <c r="U3559" t="str">
        <v>2000s</v>
      </c>
      <c r="V3559" t="str">
        <v>Color</v>
      </c>
      <c r="W3559" t="str">
        <v>Drama</v>
      </c>
      <c r="X3559" t="str">
        <v>English</v>
      </c>
      <c r="Y3559" t="str">
        <v>USA</v>
      </c>
      <c r="Z3559" t="str">
        <v>R</v>
      </c>
      <c r="AA3559" t="str">
        <v>Liam Neeson</v>
      </c>
      <c r="AB3559" t="str">
        <v>Agnieszka Wojtowicz-Vosloo</v>
      </c>
      <c r="AC3559">
        <v>14000</v>
      </c>
      <c r="AD3559">
        <v>15860</v>
      </c>
      <c r="AE3559">
        <v>0</v>
      </c>
      <c r="AF3559">
        <v>7000</v>
      </c>
      <c r="AG3559">
        <v>5.9</v>
      </c>
      <c r="AH3559">
        <v>138</v>
      </c>
      <c r="AI3559">
        <v>104</v>
      </c>
      <c r="AJ3559">
        <v>108229</v>
      </c>
    </row>
    <row r="3560" spans="1:36" x14ac:dyDescent="0.25">
      <c r="A3560" t="str">
        <v>Friday the 13th Part VIII: Jason Takes Manhattan</v>
      </c>
      <c r="B3560">
        <v>32590</v>
      </c>
      <c r="C3560">
        <v>1989</v>
      </c>
      <c r="D3560" t="str">
        <v>1980s</v>
      </c>
      <c r="E3560" t="str">
        <v>Color</v>
      </c>
      <c r="F3560" t="str">
        <v>Adventure</v>
      </c>
      <c r="G3560" t="str">
        <v>English</v>
      </c>
      <c r="H3560" t="str">
        <v>USA</v>
      </c>
      <c r="I3560" t="str">
        <v>R</v>
      </c>
      <c r="J3560" t="str">
        <v>Kane Hodder</v>
      </c>
      <c r="K3560" t="str">
        <v>Rob Hedden</v>
      </c>
      <c r="L3560">
        <v>935</v>
      </c>
      <c r="M3560">
        <v>1327</v>
      </c>
      <c r="N3560">
        <v>6</v>
      </c>
      <c r="O3560">
        <v>1000</v>
      </c>
      <c r="P3560">
        <v>4.5</v>
      </c>
      <c r="R3560" t="str">
        <v>Escobar: Paradise Lost</v>
      </c>
      <c r="S3560">
        <v>41977</v>
      </c>
      <c r="T3560">
        <v>2014</v>
      </c>
      <c r="U3560" t="str">
        <v>2010s</v>
      </c>
      <c r="V3560" t="str">
        <v>Color</v>
      </c>
      <c r="W3560" t="str">
        <v>Crime</v>
      </c>
      <c r="X3560" t="str">
        <v>English</v>
      </c>
      <c r="Y3560" t="str">
        <v>France</v>
      </c>
      <c r="Z3560" t="str">
        <v>R</v>
      </c>
      <c r="AA3560" t="str">
        <v>Josh Hutcherson</v>
      </c>
      <c r="AB3560" t="str">
        <v>Andrea Di Stefano</v>
      </c>
      <c r="AC3560">
        <v>14000</v>
      </c>
      <c r="AD3560">
        <v>14492</v>
      </c>
      <c r="AE3560">
        <v>30</v>
      </c>
      <c r="AF3560">
        <v>0</v>
      </c>
      <c r="AG3560">
        <v>6.6</v>
      </c>
      <c r="AH3560">
        <v>106</v>
      </c>
      <c r="AI3560">
        <v>120</v>
      </c>
      <c r="AJ3560">
        <v>106869</v>
      </c>
    </row>
    <row r="3561" spans="1:36" x14ac:dyDescent="0.25">
      <c r="A3561" t="str">
        <v>Juwanna Mann</v>
      </c>
      <c r="B3561">
        <v>37281</v>
      </c>
      <c r="C3561">
        <v>2002</v>
      </c>
      <c r="D3561" t="str">
        <v>2000s</v>
      </c>
      <c r="E3561" t="str">
        <v>Color</v>
      </c>
      <c r="F3561" t="str">
        <v>Comedy</v>
      </c>
      <c r="G3561" t="str">
        <v>English</v>
      </c>
      <c r="H3561" t="str">
        <v>USA</v>
      </c>
      <c r="I3561" t="str">
        <v>PG-13</v>
      </c>
      <c r="J3561" t="str">
        <v>Vivica A. Fox</v>
      </c>
      <c r="K3561" t="str">
        <v>Jesse Vaughan</v>
      </c>
      <c r="L3561">
        <v>890</v>
      </c>
      <c r="M3561">
        <v>3104</v>
      </c>
      <c r="N3561">
        <v>10</v>
      </c>
      <c r="O3561">
        <v>939</v>
      </c>
      <c r="P3561">
        <v>4.5</v>
      </c>
      <c r="R3561" t="str">
        <v>Road Hard</v>
      </c>
      <c r="S3561">
        <v>42311</v>
      </c>
      <c r="T3561">
        <v>2015</v>
      </c>
      <c r="U3561" t="str">
        <v>2010s</v>
      </c>
      <c r="V3561" t="str">
        <v>Color</v>
      </c>
      <c r="W3561" t="str">
        <v>Comedy</v>
      </c>
      <c r="X3561" t="str">
        <v>English</v>
      </c>
      <c r="Y3561" t="str">
        <v>USA</v>
      </c>
      <c r="Z3561" t="str">
        <v>Not Rated</v>
      </c>
      <c r="AA3561" t="str">
        <v>Jay Mohr</v>
      </c>
      <c r="AB3561" t="str">
        <v>Adam Carolla</v>
      </c>
      <c r="AC3561">
        <v>563</v>
      </c>
      <c r="AD3561">
        <v>2628</v>
      </c>
      <c r="AE3561">
        <v>102</v>
      </c>
      <c r="AF3561">
        <v>212</v>
      </c>
      <c r="AG3561">
        <v>6.1</v>
      </c>
      <c r="AH3561">
        <v>14</v>
      </c>
      <c r="AI3561">
        <v>98</v>
      </c>
      <c r="AJ3561">
        <v>105943</v>
      </c>
    </row>
    <row r="3562" spans="1:36" x14ac:dyDescent="0.25">
      <c r="A3562" t="str">
        <v>Freddy Got Fingered</v>
      </c>
      <c r="B3562">
        <v>37128</v>
      </c>
      <c r="C3562">
        <v>2001</v>
      </c>
      <c r="D3562" t="str">
        <v>2000s</v>
      </c>
      <c r="E3562" t="str">
        <v>Color</v>
      </c>
      <c r="F3562" t="str">
        <v>Comedy</v>
      </c>
      <c r="G3562" t="str">
        <v>English</v>
      </c>
      <c r="H3562" t="str">
        <v>USA</v>
      </c>
      <c r="I3562" t="str">
        <v>R</v>
      </c>
      <c r="J3562" t="str">
        <v>Rip Torn</v>
      </c>
      <c r="K3562" t="str">
        <v>Tom Green</v>
      </c>
      <c r="L3562">
        <v>826</v>
      </c>
      <c r="M3562">
        <v>2689</v>
      </c>
      <c r="N3562">
        <v>374</v>
      </c>
      <c r="O3562">
        <v>0</v>
      </c>
      <c r="P3562">
        <v>4.5</v>
      </c>
      <c r="R3562" t="str">
        <v>Human Traffic</v>
      </c>
      <c r="S3562">
        <v>36473</v>
      </c>
      <c r="T3562">
        <v>1999</v>
      </c>
      <c r="U3562" t="str">
        <v>1990s</v>
      </c>
      <c r="V3562" t="str">
        <v>Color</v>
      </c>
      <c r="W3562" t="str">
        <v>Comedy</v>
      </c>
      <c r="X3562" t="str">
        <v>English</v>
      </c>
      <c r="Y3562" t="str">
        <v>UK</v>
      </c>
      <c r="Z3562" t="str">
        <v>R</v>
      </c>
      <c r="AA3562" t="str">
        <v>Danny Dyer</v>
      </c>
      <c r="AB3562" t="str">
        <v>Justin Kerrigan</v>
      </c>
      <c r="AC3562">
        <v>798</v>
      </c>
      <c r="AD3562">
        <v>1430</v>
      </c>
      <c r="AE3562">
        <v>8</v>
      </c>
      <c r="AF3562">
        <v>0</v>
      </c>
      <c r="AG3562">
        <v>7.1</v>
      </c>
      <c r="AH3562">
        <v>47</v>
      </c>
      <c r="AI3562">
        <v>99</v>
      </c>
      <c r="AJ3562">
        <v>104257</v>
      </c>
    </row>
    <row r="3563" spans="1:36" x14ac:dyDescent="0.25">
      <c r="A3563" t="str">
        <v>Can't Stop the Music</v>
      </c>
      <c r="B3563">
        <v>29535</v>
      </c>
      <c r="C3563">
        <v>1980</v>
      </c>
      <c r="D3563" t="str">
        <v>1980s</v>
      </c>
      <c r="E3563" t="str">
        <v>Color</v>
      </c>
      <c r="F3563" t="str">
        <v>Biography</v>
      </c>
      <c r="G3563" t="str">
        <v>English</v>
      </c>
      <c r="H3563" t="str">
        <v>USA</v>
      </c>
      <c r="I3563" t="str">
        <v>PG</v>
      </c>
      <c r="J3563" t="str">
        <v>Steve Guttenberg</v>
      </c>
      <c r="K3563" t="str">
        <v>Nancy Walker</v>
      </c>
      <c r="L3563">
        <v>801</v>
      </c>
      <c r="M3563">
        <v>1462</v>
      </c>
      <c r="N3563">
        <v>42</v>
      </c>
      <c r="O3563">
        <v>1000</v>
      </c>
      <c r="P3563">
        <v>4.5</v>
      </c>
      <c r="R3563" t="str">
        <v>Wristcutters: A Love Story</v>
      </c>
      <c r="S3563">
        <v>38781</v>
      </c>
      <c r="T3563">
        <v>2006</v>
      </c>
      <c r="U3563" t="str">
        <v>2000s</v>
      </c>
      <c r="V3563" t="str">
        <v>Color</v>
      </c>
      <c r="W3563" t="str">
        <v>Comedy</v>
      </c>
      <c r="X3563" t="str">
        <v>English</v>
      </c>
      <c r="Y3563" t="str">
        <v>USA</v>
      </c>
      <c r="Z3563" t="str">
        <v>R</v>
      </c>
      <c r="AA3563" t="str">
        <v>Leslie Bibb</v>
      </c>
      <c r="AB3563" t="str">
        <v>Goran Dukic</v>
      </c>
      <c r="AC3563">
        <v>1000</v>
      </c>
      <c r="AD3563">
        <v>4720</v>
      </c>
      <c r="AE3563">
        <v>21</v>
      </c>
      <c r="AF3563">
        <v>11000</v>
      </c>
      <c r="AG3563">
        <v>7.4</v>
      </c>
      <c r="AH3563">
        <v>117</v>
      </c>
      <c r="AI3563">
        <v>88</v>
      </c>
      <c r="AJ3563">
        <v>104077</v>
      </c>
    </row>
    <row r="3564" spans="1:36" x14ac:dyDescent="0.25">
      <c r="A3564" t="str">
        <v>All the Queen's Men</v>
      </c>
      <c r="B3564">
        <v>37243</v>
      </c>
      <c r="C3564">
        <v>2001</v>
      </c>
      <c r="D3564" t="str">
        <v>2000s</v>
      </c>
      <c r="E3564" t="str">
        <v>Color</v>
      </c>
      <c r="F3564" t="str">
        <v>Action</v>
      </c>
      <c r="G3564" t="str">
        <v>English</v>
      </c>
      <c r="H3564" t="str">
        <v>Germany</v>
      </c>
      <c r="I3564" t="str">
        <v>PG-13</v>
      </c>
      <c r="J3564" t="str">
        <v>Eddie Izzard</v>
      </c>
      <c r="K3564" t="str">
        <v>Stefan Ruzowitzky</v>
      </c>
      <c r="L3564">
        <v>776</v>
      </c>
      <c r="M3564">
        <v>1732</v>
      </c>
      <c r="N3564">
        <v>24</v>
      </c>
      <c r="O3564">
        <v>193</v>
      </c>
      <c r="P3564">
        <v>4.5</v>
      </c>
      <c r="R3564" t="str">
        <v>Ong-bak 2</v>
      </c>
      <c r="S3564">
        <v>39463</v>
      </c>
      <c r="T3564">
        <v>2008</v>
      </c>
      <c r="U3564" t="str">
        <v>2000s</v>
      </c>
      <c r="V3564" t="str">
        <v>Color</v>
      </c>
      <c r="W3564" t="str">
        <v>Action</v>
      </c>
      <c r="X3564" t="str">
        <v>Thai</v>
      </c>
      <c r="Y3564" t="str">
        <v>Thailand</v>
      </c>
      <c r="Z3564" t="str">
        <v>R</v>
      </c>
      <c r="AA3564" t="str">
        <v>Nirut Sirichanya</v>
      </c>
      <c r="AB3564" t="str">
        <v>Tony Jaa</v>
      </c>
      <c r="AC3564">
        <v>64</v>
      </c>
      <c r="AD3564">
        <v>134</v>
      </c>
      <c r="AE3564">
        <v>0</v>
      </c>
      <c r="AF3564">
        <v>0</v>
      </c>
      <c r="AG3564">
        <v>6.2</v>
      </c>
      <c r="AH3564">
        <v>110</v>
      </c>
      <c r="AI3564">
        <v>110</v>
      </c>
      <c r="AJ3564">
        <v>102055</v>
      </c>
    </row>
    <row r="3565" spans="1:36" x14ac:dyDescent="0.25">
      <c r="A3565" t="str">
        <v>High School Musical 3: Senior Year</v>
      </c>
      <c r="B3565">
        <v>39700</v>
      </c>
      <c r="C3565">
        <v>2008</v>
      </c>
      <c r="D3565" t="str">
        <v>2000s</v>
      </c>
      <c r="E3565" t="str">
        <v>Color</v>
      </c>
      <c r="F3565" t="str">
        <v>Comedy</v>
      </c>
      <c r="G3565" t="str">
        <v>English</v>
      </c>
      <c r="H3565" t="str">
        <v>USA</v>
      </c>
      <c r="I3565" t="str">
        <v>G</v>
      </c>
      <c r="J3565" t="str">
        <v>Lucas Grabeel</v>
      </c>
      <c r="K3565" t="str">
        <v>Kenny Ortega</v>
      </c>
      <c r="L3565">
        <v>755</v>
      </c>
      <c r="M3565">
        <v>3507</v>
      </c>
      <c r="N3565">
        <v>197</v>
      </c>
      <c r="O3565">
        <v>0</v>
      </c>
      <c r="P3565">
        <v>4.5</v>
      </c>
      <c r="R3565" t="str">
        <v>Winter Passing</v>
      </c>
      <c r="S3565">
        <v>38510</v>
      </c>
      <c r="T3565">
        <v>2005</v>
      </c>
      <c r="U3565" t="str">
        <v>2000s</v>
      </c>
      <c r="V3565" t="str">
        <v>Color</v>
      </c>
      <c r="W3565" t="str">
        <v>Comedy</v>
      </c>
      <c r="X3565" t="str">
        <v>English</v>
      </c>
      <c r="Y3565" t="str">
        <v>USA</v>
      </c>
      <c r="Z3565" t="str">
        <v>R</v>
      </c>
      <c r="AA3565" t="str">
        <v>Zooey Deschanel</v>
      </c>
      <c r="AB3565" t="str">
        <v>Adam Rapp</v>
      </c>
      <c r="AC3565">
        <v>11000</v>
      </c>
      <c r="AD3565">
        <v>20009</v>
      </c>
      <c r="AE3565">
        <v>9</v>
      </c>
      <c r="AF3565">
        <v>414</v>
      </c>
      <c r="AG3565">
        <v>6.4</v>
      </c>
      <c r="AH3565">
        <v>50</v>
      </c>
      <c r="AI3565">
        <v>98</v>
      </c>
      <c r="AJ3565">
        <v>101228</v>
      </c>
    </row>
    <row r="3566" spans="1:36" x14ac:dyDescent="0.25">
      <c r="A3566" t="str">
        <v>Vampire in Brooklyn</v>
      </c>
      <c r="B3566">
        <v>34918</v>
      </c>
      <c r="C3566">
        <v>1995</v>
      </c>
      <c r="D3566" t="str">
        <v>1990s</v>
      </c>
      <c r="E3566" t="str">
        <v>Color</v>
      </c>
      <c r="F3566" t="str">
        <v>Comedy</v>
      </c>
      <c r="G3566" t="str">
        <v>English</v>
      </c>
      <c r="H3566" t="str">
        <v>USA</v>
      </c>
      <c r="I3566" t="str">
        <v>R</v>
      </c>
      <c r="J3566" t="str">
        <v>John Witherspoon</v>
      </c>
      <c r="K3566" t="str">
        <v>Wes Craven</v>
      </c>
      <c r="L3566">
        <v>723</v>
      </c>
      <c r="M3566">
        <v>2348</v>
      </c>
      <c r="N3566">
        <v>0</v>
      </c>
      <c r="O3566">
        <v>1000</v>
      </c>
      <c r="P3566">
        <v>4.5</v>
      </c>
      <c r="R3566" t="str">
        <v>Survival of the Dead</v>
      </c>
      <c r="S3566">
        <v>39863</v>
      </c>
      <c r="T3566">
        <v>2009</v>
      </c>
      <c r="U3566" t="str">
        <v>2000s</v>
      </c>
      <c r="V3566" t="str">
        <v>Color</v>
      </c>
      <c r="W3566" t="str">
        <v>Horror</v>
      </c>
      <c r="X3566" t="str">
        <v>English</v>
      </c>
      <c r="Y3566" t="str">
        <v>USA</v>
      </c>
      <c r="Z3566" t="str">
        <v>R</v>
      </c>
      <c r="AA3566" t="str">
        <v>Julian Richings</v>
      </c>
      <c r="AB3566" t="str">
        <v>George A. Romero</v>
      </c>
      <c r="AC3566">
        <v>648</v>
      </c>
      <c r="AD3566">
        <v>1951</v>
      </c>
      <c r="AE3566">
        <v>0</v>
      </c>
      <c r="AF3566">
        <v>0</v>
      </c>
      <c r="AG3566">
        <v>5</v>
      </c>
      <c r="AH3566">
        <v>274</v>
      </c>
      <c r="AI3566">
        <v>90</v>
      </c>
      <c r="AJ3566">
        <v>101055</v>
      </c>
    </row>
    <row r="3567" spans="1:36" x14ac:dyDescent="0.25">
      <c r="A3567" t="str">
        <v>Code Name: The Cleaner</v>
      </c>
      <c r="B3567">
        <v>39385</v>
      </c>
      <c r="C3567">
        <v>2007</v>
      </c>
      <c r="D3567" t="str">
        <v>2000s</v>
      </c>
      <c r="E3567" t="str">
        <v>Color</v>
      </c>
      <c r="F3567" t="str">
        <v>Action</v>
      </c>
      <c r="G3567" t="str">
        <v>English</v>
      </c>
      <c r="H3567" t="str">
        <v>USA</v>
      </c>
      <c r="I3567" t="str">
        <v>PG-13</v>
      </c>
      <c r="J3567" t="str">
        <v>Callum Rennie</v>
      </c>
      <c r="K3567" t="str">
        <v>Les Mayfield</v>
      </c>
      <c r="L3567">
        <v>716</v>
      </c>
      <c r="M3567">
        <v>2700</v>
      </c>
      <c r="N3567">
        <v>10</v>
      </c>
      <c r="O3567">
        <v>233</v>
      </c>
      <c r="P3567">
        <v>4.5</v>
      </c>
      <c r="R3567" t="str">
        <v>Freakonomics</v>
      </c>
      <c r="S3567">
        <v>40456</v>
      </c>
      <c r="T3567">
        <v>2010</v>
      </c>
      <c r="U3567" t="str">
        <v>2010s</v>
      </c>
      <c r="V3567" t="str">
        <v>Color</v>
      </c>
      <c r="W3567" t="str">
        <v>Documentary</v>
      </c>
      <c r="X3567" t="str">
        <v>English</v>
      </c>
      <c r="Y3567" t="str">
        <v>USA</v>
      </c>
      <c r="Z3567" t="str">
        <v>PG-13</v>
      </c>
      <c r="AA3567" t="str">
        <v>Greg Crowe</v>
      </c>
      <c r="AB3567" t="str">
        <v>Heidi Ewing</v>
      </c>
      <c r="AC3567">
        <v>875</v>
      </c>
      <c r="AD3567">
        <v>2305</v>
      </c>
      <c r="AE3567">
        <v>4</v>
      </c>
      <c r="AF3567">
        <v>0</v>
      </c>
      <c r="AG3567">
        <v>6.4</v>
      </c>
      <c r="AH3567">
        <v>73</v>
      </c>
      <c r="AI3567">
        <v>93</v>
      </c>
      <c r="AJ3567">
        <v>100675</v>
      </c>
    </row>
    <row r="3568" spans="1:36" x14ac:dyDescent="0.25">
      <c r="A3568" t="str">
        <v>Black Christmas</v>
      </c>
      <c r="B3568">
        <v>38802</v>
      </c>
      <c r="C3568">
        <v>2006</v>
      </c>
      <c r="D3568" t="str">
        <v>2000s</v>
      </c>
      <c r="E3568" t="str">
        <v>Color</v>
      </c>
      <c r="F3568" t="str">
        <v>Horror</v>
      </c>
      <c r="G3568" t="str">
        <v>English</v>
      </c>
      <c r="H3568" t="str">
        <v>USA</v>
      </c>
      <c r="I3568" t="str">
        <v>R</v>
      </c>
      <c r="J3568" t="str">
        <v>Oliver Hudson</v>
      </c>
      <c r="K3568" t="str">
        <v>Glen Morgan</v>
      </c>
      <c r="L3568">
        <v>607</v>
      </c>
      <c r="M3568">
        <v>1611</v>
      </c>
      <c r="N3568">
        <v>17</v>
      </c>
      <c r="O3568">
        <v>0</v>
      </c>
      <c r="P3568">
        <v>4.5</v>
      </c>
      <c r="R3568" t="str">
        <v>Saint John of Las Vegas</v>
      </c>
      <c r="S3568">
        <v>39888</v>
      </c>
      <c r="T3568">
        <v>2009</v>
      </c>
      <c r="U3568" t="str">
        <v>2000s</v>
      </c>
      <c r="V3568" t="str">
        <v>Color</v>
      </c>
      <c r="W3568" t="str">
        <v>Comedy</v>
      </c>
      <c r="X3568" t="str">
        <v>English</v>
      </c>
      <c r="Y3568" t="str">
        <v>USA</v>
      </c>
      <c r="Z3568" t="str">
        <v>R</v>
      </c>
      <c r="AA3568" t="str">
        <v>Peter Dinklage</v>
      </c>
      <c r="AB3568" t="str">
        <v>Hue Rhodes</v>
      </c>
      <c r="AC3568">
        <v>22000</v>
      </c>
      <c r="AD3568">
        <v>36885</v>
      </c>
      <c r="AE3568">
        <v>0</v>
      </c>
      <c r="AF3568">
        <v>407</v>
      </c>
      <c r="AG3568">
        <v>5.8</v>
      </c>
      <c r="AH3568">
        <v>45</v>
      </c>
      <c r="AI3568">
        <v>85</v>
      </c>
      <c r="AJ3568">
        <v>100669</v>
      </c>
    </row>
    <row r="3569" spans="1:36" x14ac:dyDescent="0.25">
      <c r="A3569" t="str">
        <v>Space Chimps</v>
      </c>
      <c r="B3569">
        <v>39670</v>
      </c>
      <c r="C3569">
        <v>2008</v>
      </c>
      <c r="D3569" t="str">
        <v>2000s</v>
      </c>
      <c r="E3569" t="str">
        <v>Color</v>
      </c>
      <c r="F3569" t="str">
        <v>Adventure</v>
      </c>
      <c r="G3569" t="str">
        <v>English</v>
      </c>
      <c r="H3569" t="str">
        <v>USA</v>
      </c>
      <c r="I3569" t="str">
        <v>G</v>
      </c>
      <c r="J3569" t="str">
        <v>Cheryl Hines</v>
      </c>
      <c r="K3569" t="str">
        <v>Kirk De Micco</v>
      </c>
      <c r="L3569">
        <v>541</v>
      </c>
      <c r="M3569">
        <v>2268</v>
      </c>
      <c r="N3569">
        <v>16</v>
      </c>
      <c r="O3569">
        <v>279</v>
      </c>
      <c r="P3569">
        <v>4.5</v>
      </c>
      <c r="R3569" t="str">
        <v>The House of the Devil</v>
      </c>
      <c r="S3569">
        <v>39958</v>
      </c>
      <c r="T3569">
        <v>2009</v>
      </c>
      <c r="U3569" t="str">
        <v>2000s</v>
      </c>
      <c r="V3569" t="str">
        <v>Color</v>
      </c>
      <c r="W3569" t="str">
        <v>Horror</v>
      </c>
      <c r="X3569" t="str">
        <v>English</v>
      </c>
      <c r="Y3569" t="str">
        <v>USA</v>
      </c>
      <c r="Z3569" t="str">
        <v>R</v>
      </c>
      <c r="AA3569" t="str">
        <v>Lena Dunham</v>
      </c>
      <c r="AB3569" t="str">
        <v>Ti West</v>
      </c>
      <c r="AC3569">
        <v>969</v>
      </c>
      <c r="AD3569">
        <v>3833</v>
      </c>
      <c r="AE3569">
        <v>243</v>
      </c>
      <c r="AF3569">
        <v>0</v>
      </c>
      <c r="AG3569">
        <v>6.4</v>
      </c>
      <c r="AH3569">
        <v>238</v>
      </c>
      <c r="AI3569">
        <v>95</v>
      </c>
      <c r="AJ3569">
        <v>100659</v>
      </c>
    </row>
    <row r="3570" spans="1:36" x14ac:dyDescent="0.25">
      <c r="A3570" t="str">
        <v>The Shaggy Dog</v>
      </c>
      <c r="B3570">
        <v>38725</v>
      </c>
      <c r="C3570">
        <v>2006</v>
      </c>
      <c r="D3570" t="str">
        <v>2000s</v>
      </c>
      <c r="E3570" t="str">
        <v>Color</v>
      </c>
      <c r="F3570" t="str">
        <v>Comedy</v>
      </c>
      <c r="G3570" t="str">
        <v>English</v>
      </c>
      <c r="H3570" t="str">
        <v>USA</v>
      </c>
      <c r="I3570" t="str">
        <v>PG</v>
      </c>
      <c r="J3570" t="str">
        <v>Robert Downey Jr.</v>
      </c>
      <c r="K3570" t="str">
        <v>Brian Robbins</v>
      </c>
      <c r="L3570">
        <v>21000</v>
      </c>
      <c r="M3570">
        <v>24664</v>
      </c>
      <c r="N3570">
        <v>48</v>
      </c>
      <c r="O3570">
        <v>747</v>
      </c>
      <c r="P3570">
        <v>4.4000000000000004</v>
      </c>
      <c r="R3570" t="str">
        <v>The Good Guy</v>
      </c>
      <c r="S3570">
        <v>40159</v>
      </c>
      <c r="T3570">
        <v>2009</v>
      </c>
      <c r="U3570" t="str">
        <v>2000s</v>
      </c>
      <c r="V3570" t="str">
        <v>Color</v>
      </c>
      <c r="W3570" t="str">
        <v>Comedy</v>
      </c>
      <c r="X3570" t="str">
        <v>English</v>
      </c>
      <c r="Y3570" t="str">
        <v>USA</v>
      </c>
      <c r="Z3570" t="str">
        <v>R</v>
      </c>
      <c r="AA3570" t="str">
        <v>Adrian Martinez</v>
      </c>
      <c r="AB3570" t="str">
        <v>Julio DePietro</v>
      </c>
      <c r="AC3570">
        <v>806</v>
      </c>
      <c r="AD3570">
        <v>3124</v>
      </c>
      <c r="AE3570">
        <v>0</v>
      </c>
      <c r="AF3570">
        <v>1000</v>
      </c>
      <c r="AG3570">
        <v>5.9</v>
      </c>
      <c r="AH3570">
        <v>22</v>
      </c>
      <c r="AI3570">
        <v>90</v>
      </c>
      <c r="AJ3570">
        <v>100503</v>
      </c>
    </row>
    <row r="3571" spans="1:36" x14ac:dyDescent="0.25">
      <c r="A3571" t="str">
        <v>Ultraviolet</v>
      </c>
      <c r="B3571">
        <v>38732</v>
      </c>
      <c r="C3571">
        <v>2006</v>
      </c>
      <c r="D3571" t="str">
        <v>2000s</v>
      </c>
      <c r="E3571" t="str">
        <v>Color</v>
      </c>
      <c r="F3571" t="str">
        <v>Action</v>
      </c>
      <c r="G3571" t="str">
        <v>English</v>
      </c>
      <c r="H3571" t="str">
        <v>USA</v>
      </c>
      <c r="I3571" t="str">
        <v>PG-13</v>
      </c>
      <c r="J3571" t="str">
        <v>Milla Jovovich</v>
      </c>
      <c r="K3571" t="str">
        <v>Kurt Wimmer</v>
      </c>
      <c r="L3571">
        <v>14000</v>
      </c>
      <c r="M3571">
        <v>15271</v>
      </c>
      <c r="N3571">
        <v>110</v>
      </c>
      <c r="O3571">
        <v>0</v>
      </c>
      <c r="P3571">
        <v>4.4000000000000004</v>
      </c>
      <c r="R3571" t="str">
        <v>Buen DÃ­a, RamÃ³n</v>
      </c>
      <c r="S3571">
        <v>41436</v>
      </c>
      <c r="T3571">
        <v>2013</v>
      </c>
      <c r="U3571" t="str">
        <v>2010s</v>
      </c>
      <c r="V3571" t="str">
        <v>Color</v>
      </c>
      <c r="W3571" t="str">
        <v>Drama</v>
      </c>
      <c r="X3571" t="str">
        <v>German</v>
      </c>
      <c r="Y3571" t="str">
        <v>Mexico</v>
      </c>
      <c r="Z3571" t="str">
        <v>PG-13</v>
      </c>
      <c r="AA3571" t="str">
        <v>Hector Kotsifakis</v>
      </c>
      <c r="AB3571" t="str">
        <v>Jorge RamÃ­rez SuÃ¡rez</v>
      </c>
      <c r="AC3571">
        <v>623</v>
      </c>
      <c r="AD3571">
        <v>824</v>
      </c>
      <c r="AE3571">
        <v>45</v>
      </c>
      <c r="AF3571">
        <v>0</v>
      </c>
      <c r="AG3571">
        <v>7.7</v>
      </c>
      <c r="AH3571">
        <v>26</v>
      </c>
      <c r="AI3571">
        <v>120</v>
      </c>
      <c r="AJ3571">
        <v>100412</v>
      </c>
    </row>
    <row r="3572" spans="1:36" x14ac:dyDescent="0.25">
      <c r="A3572" t="str">
        <v>The Island of Dr. Moreau</v>
      </c>
      <c r="B3572">
        <v>35323</v>
      </c>
      <c r="C3572">
        <v>1996</v>
      </c>
      <c r="D3572" t="str">
        <v>1990s</v>
      </c>
      <c r="E3572" t="str">
        <v>Color</v>
      </c>
      <c r="F3572" t="str">
        <v>Horror</v>
      </c>
      <c r="G3572" t="str">
        <v>English</v>
      </c>
      <c r="H3572" t="str">
        <v>USA</v>
      </c>
      <c r="I3572" t="str">
        <v>PG-13</v>
      </c>
      <c r="J3572" t="str">
        <v>Marlon Brando</v>
      </c>
      <c r="K3572" t="str">
        <v>John Frankenheimer</v>
      </c>
      <c r="L3572">
        <v>10000</v>
      </c>
      <c r="M3572">
        <v>10469</v>
      </c>
      <c r="N3572">
        <v>287</v>
      </c>
      <c r="O3572">
        <v>0</v>
      </c>
      <c r="P3572">
        <v>4.4000000000000004</v>
      </c>
      <c r="R3572" t="str">
        <v>Neal 'N' Nikki</v>
      </c>
      <c r="S3572">
        <v>38661</v>
      </c>
      <c r="T3572">
        <v>2005</v>
      </c>
      <c r="U3572" t="str">
        <v>2000s</v>
      </c>
      <c r="V3572" t="str">
        <v>Color</v>
      </c>
      <c r="W3572" t="str">
        <v>Comedy</v>
      </c>
      <c r="X3572" t="str">
        <v>English</v>
      </c>
      <c r="Y3572" t="str">
        <v>India</v>
      </c>
      <c r="Z3572" t="str">
        <v>Not Rated</v>
      </c>
      <c r="AA3572" t="str">
        <v>Abhishek Bachchan</v>
      </c>
      <c r="AB3572" t="str">
        <v>Arjun Sablok</v>
      </c>
      <c r="AC3572">
        <v>374</v>
      </c>
      <c r="AD3572">
        <v>602</v>
      </c>
      <c r="AE3572">
        <v>0</v>
      </c>
      <c r="AF3572">
        <v>66</v>
      </c>
      <c r="AG3572">
        <v>3.3</v>
      </c>
      <c r="AH3572">
        <v>5</v>
      </c>
      <c r="AI3572">
        <v>97</v>
      </c>
      <c r="AJ3572">
        <v>100358</v>
      </c>
    </row>
    <row r="3573" spans="1:36" x14ac:dyDescent="0.25">
      <c r="A3573" t="str">
        <v>Why Did I Get Married Too?</v>
      </c>
      <c r="B3573">
        <v>40439</v>
      </c>
      <c r="C3573">
        <v>2010</v>
      </c>
      <c r="D3573" t="str">
        <v>2010s</v>
      </c>
      <c r="E3573" t="str">
        <v>Color</v>
      </c>
      <c r="F3573" t="str">
        <v>Comedy</v>
      </c>
      <c r="G3573" t="str">
        <v>English</v>
      </c>
      <c r="H3573" t="str">
        <v>USA</v>
      </c>
      <c r="I3573" t="str">
        <v>PG-13</v>
      </c>
      <c r="J3573" t="str">
        <v>Michael Jai White</v>
      </c>
      <c r="K3573" t="str">
        <v>Tyler Perry</v>
      </c>
      <c r="L3573">
        <v>2000</v>
      </c>
      <c r="M3573">
        <v>6657</v>
      </c>
      <c r="N3573">
        <v>0</v>
      </c>
      <c r="O3573">
        <v>0</v>
      </c>
      <c r="P3573">
        <v>4.4000000000000004</v>
      </c>
      <c r="R3573" t="str">
        <v>A Lego Brickumentary</v>
      </c>
      <c r="S3573">
        <v>41966</v>
      </c>
      <c r="T3573">
        <v>2014</v>
      </c>
      <c r="U3573" t="str">
        <v>2010s</v>
      </c>
      <c r="V3573" t="str">
        <v>Color</v>
      </c>
      <c r="W3573" t="str">
        <v>Documentary</v>
      </c>
      <c r="X3573" t="str">
        <v>English</v>
      </c>
      <c r="Y3573" t="str">
        <v>Denmark</v>
      </c>
      <c r="Z3573" t="str">
        <v>G</v>
      </c>
      <c r="AA3573" t="str">
        <v>G.W. Krauss</v>
      </c>
      <c r="AB3573" t="str">
        <v>Kief Davidson</v>
      </c>
      <c r="AC3573">
        <v>20</v>
      </c>
      <c r="AD3573">
        <v>28</v>
      </c>
      <c r="AE3573">
        <v>0</v>
      </c>
      <c r="AF3573">
        <v>0</v>
      </c>
      <c r="AG3573">
        <v>6.8</v>
      </c>
      <c r="AH3573">
        <v>43</v>
      </c>
      <c r="AI3573">
        <v>93</v>
      </c>
      <c r="AJ3573">
        <v>100240</v>
      </c>
    </row>
    <row r="3574" spans="1:36" x14ac:dyDescent="0.25">
      <c r="A3574" t="str">
        <v>Alvin and the Chipmunks: Chipwrecked</v>
      </c>
      <c r="B3574">
        <v>40784</v>
      </c>
      <c r="C3574">
        <v>2011</v>
      </c>
      <c r="D3574" t="str">
        <v>2010s</v>
      </c>
      <c r="E3574" t="str">
        <v>Color</v>
      </c>
      <c r="F3574" t="str">
        <v>Adventure</v>
      </c>
      <c r="G3574" t="str">
        <v>English</v>
      </c>
      <c r="H3574" t="str">
        <v>USA</v>
      </c>
      <c r="I3574" t="str">
        <v>G</v>
      </c>
      <c r="J3574" t="str">
        <v>Amy Poehler</v>
      </c>
      <c r="K3574" t="str">
        <v>Mike Mitchell</v>
      </c>
      <c r="L3574">
        <v>1000</v>
      </c>
      <c r="M3574">
        <v>4073</v>
      </c>
      <c r="N3574">
        <v>31</v>
      </c>
      <c r="O3574">
        <v>0</v>
      </c>
      <c r="P3574">
        <v>4.4000000000000004</v>
      </c>
      <c r="R3574" t="str">
        <v>8: The Mormon Proposition</v>
      </c>
      <c r="S3574">
        <v>40190</v>
      </c>
      <c r="T3574">
        <v>2010</v>
      </c>
      <c r="U3574" t="str">
        <v>2010s</v>
      </c>
      <c r="V3574" t="str">
        <v>Color</v>
      </c>
      <c r="W3574" t="str">
        <v>Documentary</v>
      </c>
      <c r="X3574" t="str">
        <v>English</v>
      </c>
      <c r="Y3574" t="str">
        <v>USA</v>
      </c>
      <c r="Z3574" t="str">
        <v>R</v>
      </c>
      <c r="AA3574" t="str">
        <v>Dustin Lance Black</v>
      </c>
      <c r="AB3574" t="str">
        <v>Reed Cowan</v>
      </c>
      <c r="AC3574">
        <v>191</v>
      </c>
      <c r="AD3574">
        <v>210</v>
      </c>
      <c r="AE3574">
        <v>0</v>
      </c>
      <c r="AF3574">
        <v>0</v>
      </c>
      <c r="AG3574">
        <v>7.1</v>
      </c>
      <c r="AH3574">
        <v>28</v>
      </c>
      <c r="AI3574">
        <v>80</v>
      </c>
      <c r="AJ3574">
        <v>99851</v>
      </c>
    </row>
    <row r="3575" spans="1:36" x14ac:dyDescent="0.25">
      <c r="A3575" t="str">
        <v>Jason X</v>
      </c>
      <c r="B3575">
        <v>36896</v>
      </c>
      <c r="C3575">
        <v>2001</v>
      </c>
      <c r="D3575" t="str">
        <v>2000s</v>
      </c>
      <c r="E3575" t="str">
        <v>Color</v>
      </c>
      <c r="F3575" t="str">
        <v>Action</v>
      </c>
      <c r="G3575" t="str">
        <v>English</v>
      </c>
      <c r="H3575" t="str">
        <v>USA</v>
      </c>
      <c r="I3575" t="str">
        <v>R</v>
      </c>
      <c r="J3575" t="str">
        <v>Peter Mensah</v>
      </c>
      <c r="K3575" t="str">
        <v>James Isaac</v>
      </c>
      <c r="L3575">
        <v>1000</v>
      </c>
      <c r="M3575">
        <v>3050</v>
      </c>
      <c r="N3575">
        <v>52</v>
      </c>
      <c r="O3575">
        <v>0</v>
      </c>
      <c r="P3575">
        <v>4.4000000000000004</v>
      </c>
      <c r="R3575" t="str">
        <v>The Young and Prodigious T.S. Spivet</v>
      </c>
      <c r="S3575">
        <v>41478</v>
      </c>
      <c r="T3575">
        <v>2013</v>
      </c>
      <c r="U3575" t="str">
        <v>2010s</v>
      </c>
      <c r="V3575" t="str">
        <v>Color</v>
      </c>
      <c r="W3575" t="str">
        <v>Action</v>
      </c>
      <c r="X3575" t="str">
        <v>English</v>
      </c>
      <c r="Y3575" t="str">
        <v>France</v>
      </c>
      <c r="Z3575" t="str">
        <v>PG</v>
      </c>
      <c r="AA3575" t="str">
        <v>Callum Rennie</v>
      </c>
      <c r="AB3575" t="str">
        <v>Jean-Pierre Jeunet</v>
      </c>
      <c r="AC3575">
        <v>716</v>
      </c>
      <c r="AD3575">
        <v>1843</v>
      </c>
      <c r="AE3575">
        <v>0</v>
      </c>
      <c r="AF3575">
        <v>5000</v>
      </c>
      <c r="AG3575">
        <v>7.1</v>
      </c>
      <c r="AH3575">
        <v>122</v>
      </c>
      <c r="AI3575">
        <v>105</v>
      </c>
      <c r="AJ3575">
        <v>99462</v>
      </c>
    </row>
    <row r="3576" spans="1:36" x14ac:dyDescent="0.25">
      <c r="A3576" t="str">
        <v>Soul Plane</v>
      </c>
      <c r="B3576">
        <v>38153</v>
      </c>
      <c r="C3576">
        <v>2004</v>
      </c>
      <c r="D3576" t="str">
        <v>2000s</v>
      </c>
      <c r="E3576" t="str">
        <v>Color</v>
      </c>
      <c r="F3576" t="str">
        <v>Comedy</v>
      </c>
      <c r="G3576" t="str">
        <v>English</v>
      </c>
      <c r="H3576" t="str">
        <v>USA</v>
      </c>
      <c r="I3576" t="str">
        <v>R</v>
      </c>
      <c r="J3576" t="str">
        <v>Mo'Nique</v>
      </c>
      <c r="K3576" t="str">
        <v>Jessy Terrero</v>
      </c>
      <c r="L3576">
        <v>939</v>
      </c>
      <c r="M3576">
        <v>3935</v>
      </c>
      <c r="N3576">
        <v>29</v>
      </c>
      <c r="O3576">
        <v>0</v>
      </c>
      <c r="P3576">
        <v>4.4000000000000004</v>
      </c>
      <c r="R3576" t="str">
        <v>Desert Blue</v>
      </c>
      <c r="S3576">
        <v>35979</v>
      </c>
      <c r="T3576">
        <v>1998</v>
      </c>
      <c r="U3576" t="str">
        <v>1990s</v>
      </c>
      <c r="V3576" t="str">
        <v>Color</v>
      </c>
      <c r="W3576" t="str">
        <v>Drama</v>
      </c>
      <c r="X3576" t="str">
        <v>English</v>
      </c>
      <c r="Y3576" t="str">
        <v>USA</v>
      </c>
      <c r="Z3576" t="str">
        <v>R</v>
      </c>
      <c r="AA3576" t="str">
        <v>Ethan Suplee</v>
      </c>
      <c r="AB3576" t="str">
        <v>Morgan J. Freeman</v>
      </c>
      <c r="AC3576">
        <v>1000</v>
      </c>
      <c r="AD3576">
        <v>3207</v>
      </c>
      <c r="AE3576">
        <v>204</v>
      </c>
      <c r="AF3576">
        <v>69</v>
      </c>
      <c r="AG3576">
        <v>6.2</v>
      </c>
      <c r="AH3576">
        <v>31</v>
      </c>
      <c r="AI3576">
        <v>90</v>
      </c>
      <c r="AJ3576">
        <v>99147</v>
      </c>
    </row>
    <row r="3577" spans="1:36" x14ac:dyDescent="0.25">
      <c r="A3577" t="str">
        <v>Skyline</v>
      </c>
      <c r="B3577">
        <v>40401</v>
      </c>
      <c r="C3577">
        <v>2010</v>
      </c>
      <c r="D3577" t="str">
        <v>2010s</v>
      </c>
      <c r="E3577" t="str">
        <v>Color</v>
      </c>
      <c r="F3577" t="str">
        <v>Action</v>
      </c>
      <c r="G3577" t="str">
        <v>English</v>
      </c>
      <c r="H3577" t="str">
        <v>USA</v>
      </c>
      <c r="I3577" t="str">
        <v>PG-13</v>
      </c>
      <c r="J3577" t="str">
        <v>David Zayas</v>
      </c>
      <c r="K3577" t="str">
        <v>Colin Strause</v>
      </c>
      <c r="L3577">
        <v>929</v>
      </c>
      <c r="M3577">
        <v>3679</v>
      </c>
      <c r="N3577">
        <v>25</v>
      </c>
      <c r="O3577">
        <v>13000</v>
      </c>
      <c r="P3577">
        <v>4.4000000000000004</v>
      </c>
      <c r="R3577" t="str">
        <v>Rubber</v>
      </c>
      <c r="S3577">
        <v>40402</v>
      </c>
      <c r="T3577">
        <v>2010</v>
      </c>
      <c r="U3577" t="str">
        <v>2010s</v>
      </c>
      <c r="V3577" t="str">
        <v>Color</v>
      </c>
      <c r="W3577" t="str">
        <v>Comedy</v>
      </c>
      <c r="X3577" t="str">
        <v>English</v>
      </c>
      <c r="Y3577" t="str">
        <v>France</v>
      </c>
      <c r="Z3577" t="str">
        <v>R</v>
      </c>
      <c r="AA3577" t="str">
        <v>Haley Ramm</v>
      </c>
      <c r="AB3577" t="str">
        <v>Quentin Dupieux</v>
      </c>
      <c r="AC3577">
        <v>353</v>
      </c>
      <c r="AD3577">
        <v>1498</v>
      </c>
      <c r="AE3577">
        <v>248</v>
      </c>
      <c r="AF3577">
        <v>46000</v>
      </c>
      <c r="AG3577">
        <v>5.8</v>
      </c>
      <c r="AH3577">
        <v>230</v>
      </c>
      <c r="AI3577">
        <v>82</v>
      </c>
      <c r="AJ3577">
        <v>98017</v>
      </c>
    </row>
    <row r="3578" spans="1:36" x14ac:dyDescent="0.25">
      <c r="A3578" t="str">
        <v>Big Mommas: Like Father, Like Son</v>
      </c>
      <c r="B3578">
        <v>40752</v>
      </c>
      <c r="C3578">
        <v>2011</v>
      </c>
      <c r="D3578" t="str">
        <v>2010s</v>
      </c>
      <c r="E3578" t="str">
        <v>Color</v>
      </c>
      <c r="F3578" t="str">
        <v>Action</v>
      </c>
      <c r="G3578" t="str">
        <v>English</v>
      </c>
      <c r="H3578" t="str">
        <v>USA</v>
      </c>
      <c r="I3578" t="str">
        <v>PG-13</v>
      </c>
      <c r="J3578" t="str">
        <v>Brandon T. Jackson</v>
      </c>
      <c r="K3578" t="str">
        <v>John Whitesell</v>
      </c>
      <c r="L3578">
        <v>918</v>
      </c>
      <c r="M3578">
        <v>3500</v>
      </c>
      <c r="N3578">
        <v>14</v>
      </c>
      <c r="O3578">
        <v>0</v>
      </c>
      <c r="P3578">
        <v>4.4000000000000004</v>
      </c>
      <c r="R3578" t="str">
        <v>D.E.B.S.</v>
      </c>
      <c r="S3578">
        <v>38279</v>
      </c>
      <c r="T3578">
        <v>2004</v>
      </c>
      <c r="U3578" t="str">
        <v>2000s</v>
      </c>
      <c r="V3578" t="str">
        <v>Color</v>
      </c>
      <c r="W3578" t="str">
        <v>Action</v>
      </c>
      <c r="X3578" t="str">
        <v>English</v>
      </c>
      <c r="Y3578" t="str">
        <v>USA</v>
      </c>
      <c r="Z3578" t="str">
        <v>PG-13</v>
      </c>
      <c r="AA3578" t="str">
        <v>Jordana Brewster</v>
      </c>
      <c r="AB3578" t="str">
        <v>Angela Robinson</v>
      </c>
      <c r="AC3578">
        <v>4000</v>
      </c>
      <c r="AD3578">
        <v>6380</v>
      </c>
      <c r="AE3578">
        <v>23</v>
      </c>
      <c r="AF3578">
        <v>1000</v>
      </c>
      <c r="AG3578">
        <v>5.3</v>
      </c>
      <c r="AH3578">
        <v>50</v>
      </c>
      <c r="AI3578">
        <v>91</v>
      </c>
      <c r="AJ3578">
        <v>96793</v>
      </c>
    </row>
    <row r="3579" spans="1:36" x14ac:dyDescent="0.25">
      <c r="A3579" t="str">
        <v>The Nutcracker in 3D</v>
      </c>
      <c r="B3579">
        <v>40369</v>
      </c>
      <c r="C3579">
        <v>2010</v>
      </c>
      <c r="D3579" t="str">
        <v>2010s</v>
      </c>
      <c r="E3579" t="str">
        <v>Color</v>
      </c>
      <c r="F3579" t="str">
        <v>Action</v>
      </c>
      <c r="G3579" t="str">
        <v>English</v>
      </c>
      <c r="H3579" t="str">
        <v>UK</v>
      </c>
      <c r="I3579" t="str">
        <v>PG</v>
      </c>
      <c r="J3579" t="str">
        <v>Shirley Henderson</v>
      </c>
      <c r="K3579" t="str">
        <v>Andrey Konchalovskiy</v>
      </c>
      <c r="L3579">
        <v>887</v>
      </c>
      <c r="M3579">
        <v>2728</v>
      </c>
      <c r="N3579">
        <v>96</v>
      </c>
      <c r="O3579">
        <v>788</v>
      </c>
      <c r="P3579">
        <v>4.4000000000000004</v>
      </c>
      <c r="R3579" t="str">
        <v>Hardflip</v>
      </c>
      <c r="S3579">
        <v>41138</v>
      </c>
      <c r="T3579">
        <v>2012</v>
      </c>
      <c r="U3579" t="str">
        <v>2010s</v>
      </c>
      <c r="V3579" t="str">
        <v>Color</v>
      </c>
      <c r="W3579" t="str">
        <v>Action</v>
      </c>
      <c r="X3579" t="str">
        <v>English</v>
      </c>
      <c r="Y3579" t="str">
        <v>USA</v>
      </c>
      <c r="Z3579" t="str">
        <v>PG-13</v>
      </c>
      <c r="AA3579" t="str">
        <v>Matthew Ziff</v>
      </c>
      <c r="AB3579" t="str">
        <v>Johnny Remo</v>
      </c>
      <c r="AC3579">
        <v>260000</v>
      </c>
      <c r="AD3579">
        <v>263584</v>
      </c>
      <c r="AE3579">
        <v>74</v>
      </c>
      <c r="AF3579">
        <v>706</v>
      </c>
      <c r="AG3579">
        <v>5.6</v>
      </c>
      <c r="AH3579">
        <v>2</v>
      </c>
      <c r="AI3579">
        <v>112</v>
      </c>
      <c r="AJ3579">
        <v>96734</v>
      </c>
    </row>
    <row r="3580" spans="1:36" x14ac:dyDescent="0.25">
      <c r="A3580" t="str">
        <v>On Deadly Ground</v>
      </c>
      <c r="B3580">
        <v>34610</v>
      </c>
      <c r="C3580">
        <v>1994</v>
      </c>
      <c r="D3580" t="str">
        <v>1990s</v>
      </c>
      <c r="E3580" t="str">
        <v>Color</v>
      </c>
      <c r="F3580" t="str">
        <v>Action</v>
      </c>
      <c r="G3580" t="str">
        <v>English</v>
      </c>
      <c r="H3580" t="str">
        <v>USA</v>
      </c>
      <c r="I3580" t="str">
        <v>R</v>
      </c>
      <c r="J3580" t="str">
        <v>Mike Starr</v>
      </c>
      <c r="K3580" t="str">
        <v>Steven Seagal</v>
      </c>
      <c r="L3580">
        <v>854</v>
      </c>
      <c r="M3580">
        <v>1860</v>
      </c>
      <c r="N3580">
        <v>0</v>
      </c>
      <c r="O3580">
        <v>812</v>
      </c>
      <c r="P3580">
        <v>4.4000000000000004</v>
      </c>
      <c r="R3580" t="str">
        <v>Summer Storm</v>
      </c>
      <c r="S3580">
        <v>38186</v>
      </c>
      <c r="T3580">
        <v>2004</v>
      </c>
      <c r="U3580" t="str">
        <v>2000s</v>
      </c>
      <c r="V3580" t="str">
        <v>Color</v>
      </c>
      <c r="W3580" t="str">
        <v>Comedy</v>
      </c>
      <c r="X3580" t="str">
        <v>German</v>
      </c>
      <c r="Y3580" t="str">
        <v>Germany</v>
      </c>
      <c r="Z3580" t="str">
        <v>R</v>
      </c>
      <c r="AA3580" t="str">
        <v>Alicja Bachleda</v>
      </c>
      <c r="AB3580" t="str">
        <v>Marco Kreuzpaintner</v>
      </c>
      <c r="AC3580">
        <v>289</v>
      </c>
      <c r="AD3580">
        <v>362</v>
      </c>
      <c r="AE3580">
        <v>7</v>
      </c>
      <c r="AF3580">
        <v>442</v>
      </c>
      <c r="AG3580">
        <v>7.4</v>
      </c>
      <c r="AH3580">
        <v>40</v>
      </c>
      <c r="AI3580">
        <v>98</v>
      </c>
      <c r="AJ3580">
        <v>95016</v>
      </c>
    </row>
    <row r="3581" spans="1:36" x14ac:dyDescent="0.25">
      <c r="A3581" t="str">
        <v>Ouija</v>
      </c>
      <c r="B3581">
        <v>41918</v>
      </c>
      <c r="C3581">
        <v>2014</v>
      </c>
      <c r="D3581" t="str">
        <v>2010s</v>
      </c>
      <c r="E3581" t="str">
        <v>Color</v>
      </c>
      <c r="F3581" t="str">
        <v>Fantasy</v>
      </c>
      <c r="G3581" t="str">
        <v>English</v>
      </c>
      <c r="H3581" t="str">
        <v>USA</v>
      </c>
      <c r="I3581" t="str">
        <v>PG-13</v>
      </c>
      <c r="J3581" t="str">
        <v>Lin Shaye</v>
      </c>
      <c r="K3581" t="str">
        <v>Stiles White</v>
      </c>
      <c r="L3581">
        <v>852</v>
      </c>
      <c r="M3581">
        <v>5056</v>
      </c>
      <c r="N3581">
        <v>10</v>
      </c>
      <c r="O3581">
        <v>18000</v>
      </c>
      <c r="P3581">
        <v>4.4000000000000004</v>
      </c>
      <c r="R3581" t="str">
        <v>The Cure</v>
      </c>
      <c r="S3581">
        <v>35772</v>
      </c>
      <c r="T3581">
        <v>1997</v>
      </c>
      <c r="U3581" t="str">
        <v>1990s</v>
      </c>
      <c r="V3581" t="str">
        <v>Color</v>
      </c>
      <c r="W3581" t="str">
        <v>Crime</v>
      </c>
      <c r="X3581" t="str">
        <v>Japanese</v>
      </c>
      <c r="Y3581" t="str">
        <v>Japan</v>
      </c>
      <c r="Z3581" t="str">
        <v>Not Rated</v>
      </c>
      <c r="AA3581" t="str">
        <v>KÃ´ji Yakusho</v>
      </c>
      <c r="AB3581" t="str">
        <v>Kiyoshi Kurosawa</v>
      </c>
      <c r="AC3581">
        <v>89</v>
      </c>
      <c r="AD3581">
        <v>115</v>
      </c>
      <c r="AE3581">
        <v>62</v>
      </c>
      <c r="AF3581">
        <v>817</v>
      </c>
      <c r="AG3581">
        <v>7.4</v>
      </c>
      <c r="AH3581">
        <v>78</v>
      </c>
      <c r="AI3581">
        <v>111</v>
      </c>
      <c r="AJ3581">
        <v>94596</v>
      </c>
    </row>
    <row r="3582" spans="1:36" x14ac:dyDescent="0.25">
      <c r="A3582" t="str">
        <v>Delgo</v>
      </c>
      <c r="B3582">
        <v>39677</v>
      </c>
      <c r="C3582">
        <v>2008</v>
      </c>
      <c r="D3582" t="str">
        <v>2000s</v>
      </c>
      <c r="E3582" t="str">
        <v>Color</v>
      </c>
      <c r="F3582" t="str">
        <v>Adventure</v>
      </c>
      <c r="G3582" t="str">
        <v>English</v>
      </c>
      <c r="H3582" t="str">
        <v>USA</v>
      </c>
      <c r="I3582" t="str">
        <v>PG</v>
      </c>
      <c r="J3582" t="str">
        <v>Eric Idle</v>
      </c>
      <c r="K3582" t="str">
        <v>Marc F. Adler</v>
      </c>
      <c r="L3582">
        <v>795</v>
      </c>
      <c r="M3582">
        <v>2449</v>
      </c>
      <c r="N3582">
        <v>0</v>
      </c>
      <c r="O3582">
        <v>211</v>
      </c>
      <c r="P3582">
        <v>4.4000000000000004</v>
      </c>
      <c r="R3582" t="str">
        <v>Motherhood</v>
      </c>
      <c r="S3582">
        <v>39907</v>
      </c>
      <c r="T3582">
        <v>2009</v>
      </c>
      <c r="U3582" t="str">
        <v>2000s</v>
      </c>
      <c r="V3582" t="str">
        <v>Color</v>
      </c>
      <c r="W3582" t="str">
        <v>Comedy</v>
      </c>
      <c r="X3582" t="str">
        <v>English</v>
      </c>
      <c r="Y3582" t="str">
        <v>USA</v>
      </c>
      <c r="Z3582" t="str">
        <v>PG-13</v>
      </c>
      <c r="AA3582" t="str">
        <v>Stephanie Szostak</v>
      </c>
      <c r="AB3582" t="str">
        <v>Katherine Dieckmann</v>
      </c>
      <c r="AC3582">
        <v>1000</v>
      </c>
      <c r="AD3582">
        <v>3146</v>
      </c>
      <c r="AE3582">
        <v>8</v>
      </c>
      <c r="AF3582">
        <v>546</v>
      </c>
      <c r="AG3582">
        <v>4.7</v>
      </c>
      <c r="AH3582">
        <v>43</v>
      </c>
      <c r="AI3582">
        <v>90</v>
      </c>
      <c r="AJ3582">
        <v>92900</v>
      </c>
    </row>
    <row r="3583" spans="1:36" x14ac:dyDescent="0.25">
      <c r="A3583" t="str">
        <v>Town &amp; Country</v>
      </c>
      <c r="B3583">
        <v>36961</v>
      </c>
      <c r="C3583">
        <v>2001</v>
      </c>
      <c r="D3583" t="str">
        <v>2000s</v>
      </c>
      <c r="E3583" t="str">
        <v>Color</v>
      </c>
      <c r="F3583" t="str">
        <v>Comedy</v>
      </c>
      <c r="G3583" t="str">
        <v>English</v>
      </c>
      <c r="H3583" t="str">
        <v>New Line</v>
      </c>
      <c r="I3583" t="str">
        <v>R</v>
      </c>
      <c r="J3583" t="str">
        <v>Del Zamora</v>
      </c>
      <c r="K3583" t="str">
        <v>Peter Chelsom</v>
      </c>
      <c r="L3583">
        <v>752</v>
      </c>
      <c r="M3583">
        <v>3133</v>
      </c>
      <c r="N3583">
        <v>23</v>
      </c>
      <c r="O3583">
        <v>53</v>
      </c>
      <c r="P3583">
        <v>4.4000000000000004</v>
      </c>
      <c r="R3583" t="str">
        <v>I Spit on Your Grave</v>
      </c>
      <c r="S3583">
        <v>40231</v>
      </c>
      <c r="T3583">
        <v>2010</v>
      </c>
      <c r="U3583" t="str">
        <v>2010s</v>
      </c>
      <c r="V3583" t="str">
        <v>Color</v>
      </c>
      <c r="W3583" t="str">
        <v>Horror</v>
      </c>
      <c r="X3583" t="str">
        <v>English</v>
      </c>
      <c r="Y3583" t="str">
        <v>USA</v>
      </c>
      <c r="Z3583" t="str">
        <v>R</v>
      </c>
      <c r="AA3583" t="str">
        <v>Sarah Butler</v>
      </c>
      <c r="AB3583" t="str">
        <v>Steven R. Monroe</v>
      </c>
      <c r="AC3583">
        <v>635</v>
      </c>
      <c r="AD3583">
        <v>2423</v>
      </c>
      <c r="AE3583">
        <v>68</v>
      </c>
      <c r="AF3583">
        <v>17000</v>
      </c>
      <c r="AG3583">
        <v>6.3</v>
      </c>
      <c r="AH3583">
        <v>225</v>
      </c>
      <c r="AI3583">
        <v>105</v>
      </c>
      <c r="AJ3583">
        <v>92401</v>
      </c>
    </row>
    <row r="3584" spans="1:36" x14ac:dyDescent="0.25">
      <c r="A3584" t="str">
        <v>Kangaroo Jack</v>
      </c>
      <c r="B3584">
        <v>37640</v>
      </c>
      <c r="C3584">
        <v>2003</v>
      </c>
      <c r="D3584" t="str">
        <v>2000s</v>
      </c>
      <c r="E3584" t="str">
        <v>Color</v>
      </c>
      <c r="F3584" t="str">
        <v>Action</v>
      </c>
      <c r="G3584" t="str">
        <v>English</v>
      </c>
      <c r="H3584" t="str">
        <v>USA</v>
      </c>
      <c r="I3584" t="str">
        <v>PG</v>
      </c>
      <c r="J3584" t="str">
        <v>Estella Warren</v>
      </c>
      <c r="K3584" t="str">
        <v>David McNally</v>
      </c>
      <c r="L3584">
        <v>658</v>
      </c>
      <c r="M3584">
        <v>1233</v>
      </c>
      <c r="N3584">
        <v>18</v>
      </c>
      <c r="O3584">
        <v>858</v>
      </c>
      <c r="P3584">
        <v>4.4000000000000004</v>
      </c>
      <c r="R3584" t="str">
        <v>The Salon</v>
      </c>
      <c r="S3584">
        <v>38628</v>
      </c>
      <c r="T3584">
        <v>2005</v>
      </c>
      <c r="U3584" t="str">
        <v>2000s</v>
      </c>
      <c r="V3584" t="str">
        <v>Color</v>
      </c>
      <c r="W3584" t="str">
        <v>Comedy</v>
      </c>
      <c r="X3584" t="str">
        <v>English</v>
      </c>
      <c r="Y3584" t="str">
        <v>USA</v>
      </c>
      <c r="Z3584" t="str">
        <v>PG-13</v>
      </c>
      <c r="AA3584" t="str">
        <v>Vivica A. Fox</v>
      </c>
      <c r="AB3584" t="str">
        <v>Mark Brown</v>
      </c>
      <c r="AC3584">
        <v>890</v>
      </c>
      <c r="AD3584">
        <v>3138</v>
      </c>
      <c r="AE3584">
        <v>7</v>
      </c>
      <c r="AF3584">
        <v>68</v>
      </c>
      <c r="AG3584">
        <v>4.3</v>
      </c>
      <c r="AH3584">
        <v>14</v>
      </c>
      <c r="AI3584">
        <v>90</v>
      </c>
      <c r="AJ3584">
        <v>92362</v>
      </c>
    </row>
    <row r="3585" spans="1:36" x14ac:dyDescent="0.25">
      <c r="A3585" t="str">
        <v>Paul Blart: Mall Cop 2</v>
      </c>
      <c r="B3585">
        <v>42350</v>
      </c>
      <c r="C3585">
        <v>2015</v>
      </c>
      <c r="D3585" t="str">
        <v>2010s</v>
      </c>
      <c r="E3585" t="str">
        <v>Color</v>
      </c>
      <c r="F3585" t="str">
        <v>Action</v>
      </c>
      <c r="G3585" t="str">
        <v>English</v>
      </c>
      <c r="H3585" t="str">
        <v>USA</v>
      </c>
      <c r="I3585" t="str">
        <v>PG</v>
      </c>
      <c r="J3585" t="str">
        <v>D.B. Woodside</v>
      </c>
      <c r="K3585" t="str">
        <v>Andy Fickman</v>
      </c>
      <c r="L3585">
        <v>598</v>
      </c>
      <c r="M3585">
        <v>3552</v>
      </c>
      <c r="N3585">
        <v>99</v>
      </c>
      <c r="O3585">
        <v>8000</v>
      </c>
      <c r="P3585">
        <v>4.4000000000000004</v>
      </c>
      <c r="R3585" t="str">
        <v>Mean Machine</v>
      </c>
      <c r="S3585">
        <v>36986</v>
      </c>
      <c r="T3585">
        <v>2001</v>
      </c>
      <c r="U3585" t="str">
        <v>2000s</v>
      </c>
      <c r="V3585" t="str">
        <v>Color</v>
      </c>
      <c r="W3585" t="str">
        <v>Comedy</v>
      </c>
      <c r="X3585" t="str">
        <v>English</v>
      </c>
      <c r="Y3585" t="str">
        <v>UK</v>
      </c>
      <c r="Z3585" t="str">
        <v>R</v>
      </c>
      <c r="AA3585" t="str">
        <v>Jason Statham</v>
      </c>
      <c r="AB3585" t="str">
        <v>Barry Skolnick</v>
      </c>
      <c r="AC3585">
        <v>26000</v>
      </c>
      <c r="AD3585">
        <v>29325</v>
      </c>
      <c r="AE3585">
        <v>0</v>
      </c>
      <c r="AF3585">
        <v>0</v>
      </c>
      <c r="AG3585">
        <v>6.5</v>
      </c>
      <c r="AH3585">
        <v>54</v>
      </c>
      <c r="AI3585">
        <v>99</v>
      </c>
      <c r="AJ3585">
        <v>92191</v>
      </c>
    </row>
    <row r="3586" spans="1:36" x14ac:dyDescent="0.25">
      <c r="A3586" t="str">
        <v>Atlas Shrugged: Who Is John Galt?</v>
      </c>
      <c r="B3586">
        <v>41802</v>
      </c>
      <c r="C3586">
        <v>2014</v>
      </c>
      <c r="D3586" t="str">
        <v>2010s</v>
      </c>
      <c r="E3586" t="str">
        <v>Color</v>
      </c>
      <c r="F3586" t="str">
        <v>Drama</v>
      </c>
      <c r="G3586" t="str">
        <v>English</v>
      </c>
      <c r="H3586" t="str">
        <v>USA</v>
      </c>
      <c r="I3586" t="str">
        <v>PG-13</v>
      </c>
      <c r="J3586" t="str">
        <v>Joaquim de Almeida</v>
      </c>
      <c r="K3586" t="str">
        <v>James Manera</v>
      </c>
      <c r="L3586">
        <v>578</v>
      </c>
      <c r="M3586">
        <v>3382</v>
      </c>
      <c r="N3586">
        <v>0</v>
      </c>
      <c r="O3586">
        <v>0</v>
      </c>
      <c r="P3586">
        <v>4.4000000000000004</v>
      </c>
      <c r="R3586" t="str">
        <v>The Best Offer</v>
      </c>
      <c r="S3586">
        <v>41582</v>
      </c>
      <c r="T3586">
        <v>2013</v>
      </c>
      <c r="U3586" t="str">
        <v>2010s</v>
      </c>
      <c r="V3586" t="str">
        <v>Color</v>
      </c>
      <c r="W3586" t="str">
        <v>Crime</v>
      </c>
      <c r="X3586" t="str">
        <v>English</v>
      </c>
      <c r="Y3586" t="str">
        <v>Italy</v>
      </c>
      <c r="Z3586" t="str">
        <v>R</v>
      </c>
      <c r="AA3586" t="str">
        <v>Jim Sturgess</v>
      </c>
      <c r="AB3586" t="str">
        <v>Giuseppe Tornatore</v>
      </c>
      <c r="AC3586">
        <v>5000</v>
      </c>
      <c r="AD3586">
        <v>5954</v>
      </c>
      <c r="AE3586">
        <v>911</v>
      </c>
      <c r="AF3586">
        <v>31000</v>
      </c>
      <c r="AG3586">
        <v>7.8</v>
      </c>
      <c r="AH3586">
        <v>124</v>
      </c>
      <c r="AI3586">
        <v>131</v>
      </c>
      <c r="AJ3586">
        <v>85433</v>
      </c>
    </row>
    <row r="3587" spans="1:36" x14ac:dyDescent="0.25">
      <c r="A3587" t="str">
        <v>Black Nativity</v>
      </c>
      <c r="B3587">
        <v>41275</v>
      </c>
      <c r="C3587">
        <v>2013</v>
      </c>
      <c r="D3587" t="str">
        <v>2010s</v>
      </c>
      <c r="E3587" t="str">
        <v>Color</v>
      </c>
      <c r="F3587" t="str">
        <v>Drama</v>
      </c>
      <c r="G3587" t="str">
        <v>English</v>
      </c>
      <c r="H3587" t="str">
        <v>USA</v>
      </c>
      <c r="I3587" t="str">
        <v>PG</v>
      </c>
      <c r="J3587" t="str">
        <v>Jennifer Hudson</v>
      </c>
      <c r="K3587" t="str">
        <v>Kasi Lemmons</v>
      </c>
      <c r="L3587">
        <v>549</v>
      </c>
      <c r="M3587">
        <v>1373</v>
      </c>
      <c r="N3587">
        <v>148</v>
      </c>
      <c r="O3587">
        <v>0</v>
      </c>
      <c r="P3587">
        <v>4.4000000000000004</v>
      </c>
      <c r="R3587" t="str">
        <v>My Date with Drew</v>
      </c>
      <c r="S3587">
        <v>38000</v>
      </c>
      <c r="T3587">
        <v>2004</v>
      </c>
      <c r="U3587" t="str">
        <v>2000s</v>
      </c>
      <c r="V3587" t="str">
        <v>Color</v>
      </c>
      <c r="W3587" t="str">
        <v>Documentary</v>
      </c>
      <c r="X3587" t="str">
        <v>English</v>
      </c>
      <c r="Y3587" t="str">
        <v>USA</v>
      </c>
      <c r="Z3587" t="str">
        <v>PG</v>
      </c>
      <c r="AA3587" t="str">
        <v>John August</v>
      </c>
      <c r="AB3587" t="str">
        <v>Jon Gunn</v>
      </c>
      <c r="AC3587">
        <v>86</v>
      </c>
      <c r="AD3587">
        <v>163</v>
      </c>
      <c r="AE3587">
        <v>16</v>
      </c>
      <c r="AF3587">
        <v>456</v>
      </c>
      <c r="AG3587">
        <v>6.6</v>
      </c>
      <c r="AH3587">
        <v>43</v>
      </c>
      <c r="AI3587">
        <v>90</v>
      </c>
      <c r="AJ3587">
        <v>85222</v>
      </c>
    </row>
    <row r="3588" spans="1:36" x14ac:dyDescent="0.25">
      <c r="A3588" t="str">
        <v>Whipped</v>
      </c>
      <c r="B3588">
        <v>36743</v>
      </c>
      <c r="C3588">
        <v>2000</v>
      </c>
      <c r="D3588" t="str">
        <v>2000s</v>
      </c>
      <c r="E3588" t="str">
        <v>Color</v>
      </c>
      <c r="F3588" t="str">
        <v>Comedy</v>
      </c>
      <c r="G3588" t="str">
        <v>English</v>
      </c>
      <c r="H3588" t="str">
        <v>USA</v>
      </c>
      <c r="I3588" t="str">
        <v>R</v>
      </c>
      <c r="J3588" t="str">
        <v>Callie Thorne</v>
      </c>
      <c r="K3588" t="str">
        <v>Peter M. Cohen</v>
      </c>
      <c r="L3588">
        <v>472</v>
      </c>
      <c r="M3588">
        <v>858</v>
      </c>
      <c r="N3588">
        <v>0</v>
      </c>
      <c r="O3588">
        <v>131</v>
      </c>
      <c r="P3588">
        <v>4.4000000000000004</v>
      </c>
      <c r="R3588" t="str">
        <v>Hero</v>
      </c>
      <c r="S3588">
        <v>37266</v>
      </c>
      <c r="T3588">
        <v>2002</v>
      </c>
      <c r="U3588" t="str">
        <v>2000s</v>
      </c>
      <c r="V3588" t="str">
        <v>Black and White</v>
      </c>
      <c r="W3588" t="str">
        <v>Action</v>
      </c>
      <c r="X3588" t="str">
        <v>Mandarin</v>
      </c>
      <c r="Y3588" t="str">
        <v>China</v>
      </c>
      <c r="Z3588" t="str">
        <v>PG-13</v>
      </c>
      <c r="AA3588" t="str">
        <v>Jet Li</v>
      </c>
      <c r="AB3588" t="str">
        <v>Yimou Zhang</v>
      </c>
      <c r="AC3588">
        <v>5000</v>
      </c>
      <c r="AD3588">
        <v>6229</v>
      </c>
      <c r="AE3588">
        <v>611</v>
      </c>
      <c r="AF3588">
        <v>0</v>
      </c>
      <c r="AG3588">
        <v>7.9</v>
      </c>
      <c r="AH3588">
        <v>283</v>
      </c>
      <c r="AI3588">
        <v>80</v>
      </c>
      <c r="AJ3588">
        <v>84961</v>
      </c>
    </row>
    <row r="3589" spans="1:36" x14ac:dyDescent="0.25">
      <c r="A3589" t="str">
        <v>Getaway</v>
      </c>
      <c r="B3589">
        <v>41358</v>
      </c>
      <c r="C3589">
        <v>2013</v>
      </c>
      <c r="D3589" t="str">
        <v>2010s</v>
      </c>
      <c r="E3589" t="str">
        <v>Color</v>
      </c>
      <c r="F3589" t="str">
        <v>Action</v>
      </c>
      <c r="G3589" t="str">
        <v>English</v>
      </c>
      <c r="H3589" t="str">
        <v>USA</v>
      </c>
      <c r="I3589" t="str">
        <v>PG-13</v>
      </c>
      <c r="J3589" t="str">
        <v>Rebecca Budig</v>
      </c>
      <c r="K3589" t="str">
        <v>Courtney Solomon</v>
      </c>
      <c r="L3589">
        <v>210</v>
      </c>
      <c r="M3589">
        <v>676</v>
      </c>
      <c r="N3589">
        <v>31</v>
      </c>
      <c r="O3589">
        <v>4000</v>
      </c>
      <c r="P3589">
        <v>4.4000000000000004</v>
      </c>
      <c r="R3589" t="str">
        <v>Wasabi</v>
      </c>
      <c r="S3589">
        <v>36895</v>
      </c>
      <c r="T3589">
        <v>2001</v>
      </c>
      <c r="U3589" t="str">
        <v>2000s</v>
      </c>
      <c r="V3589" t="str">
        <v>Color</v>
      </c>
      <c r="W3589" t="str">
        <v>Action</v>
      </c>
      <c r="X3589" t="str">
        <v>French</v>
      </c>
      <c r="Y3589" t="str">
        <v>France</v>
      </c>
      <c r="Z3589" t="str">
        <v>R</v>
      </c>
      <c r="AA3589" t="str">
        <v>Carole Bouquet</v>
      </c>
      <c r="AB3589" t="str">
        <v>GÃ©rard Krawczyk</v>
      </c>
      <c r="AC3589">
        <v>235</v>
      </c>
      <c r="AD3589">
        <v>303</v>
      </c>
      <c r="AE3589">
        <v>7</v>
      </c>
      <c r="AF3589">
        <v>0</v>
      </c>
      <c r="AG3589">
        <v>6.6</v>
      </c>
      <c r="AH3589">
        <v>40</v>
      </c>
      <c r="AI3589">
        <v>94</v>
      </c>
      <c r="AJ3589">
        <v>81525</v>
      </c>
    </row>
    <row r="3590" spans="1:36" x14ac:dyDescent="0.25">
      <c r="A3590" t="str">
        <v>Movie 43</v>
      </c>
      <c r="B3590">
        <v>41309</v>
      </c>
      <c r="C3590">
        <v>2013</v>
      </c>
      <c r="D3590" t="str">
        <v>2010s</v>
      </c>
      <c r="E3590" t="str">
        <v>Color</v>
      </c>
      <c r="F3590" t="str">
        <v>Comedy</v>
      </c>
      <c r="G3590" t="str">
        <v>English</v>
      </c>
      <c r="H3590" t="str">
        <v>USA</v>
      </c>
      <c r="I3590" t="str">
        <v>R</v>
      </c>
      <c r="J3590" t="str">
        <v>Hugh Jackman</v>
      </c>
      <c r="K3590" t="str">
        <v>Elizabeth Banks</v>
      </c>
      <c r="L3590">
        <v>20000</v>
      </c>
      <c r="M3590">
        <v>41059</v>
      </c>
      <c r="N3590">
        <v>0</v>
      </c>
      <c r="O3590">
        <v>25000</v>
      </c>
      <c r="P3590">
        <v>4.3</v>
      </c>
      <c r="R3590" t="str">
        <v>Middle of Nowhere</v>
      </c>
      <c r="S3590">
        <v>40923</v>
      </c>
      <c r="T3590">
        <v>2012</v>
      </c>
      <c r="U3590" t="str">
        <v>2010s</v>
      </c>
      <c r="V3590" t="str">
        <v>Color</v>
      </c>
      <c r="W3590" t="str">
        <v>Drama</v>
      </c>
      <c r="X3590" t="str">
        <v>English</v>
      </c>
      <c r="Y3590" t="str">
        <v>USA</v>
      </c>
      <c r="Z3590" t="str">
        <v>R</v>
      </c>
      <c r="AA3590" t="str">
        <v>Omari Hardwick</v>
      </c>
      <c r="AB3590" t="str">
        <v>Ava DuVernay</v>
      </c>
      <c r="AC3590">
        <v>1000</v>
      </c>
      <c r="AD3590">
        <v>3021</v>
      </c>
      <c r="AE3590">
        <v>151</v>
      </c>
      <c r="AF3590">
        <v>569</v>
      </c>
      <c r="AG3590">
        <v>6.5</v>
      </c>
      <c r="AH3590">
        <v>37</v>
      </c>
      <c r="AI3590">
        <v>97</v>
      </c>
      <c r="AJ3590">
        <v>78030</v>
      </c>
    </row>
    <row r="3591" spans="1:36" x14ac:dyDescent="0.25">
      <c r="A3591" t="str">
        <v>Ghost Rider: Spirit of Vengeance</v>
      </c>
      <c r="B3591">
        <v>40842</v>
      </c>
      <c r="C3591">
        <v>2011</v>
      </c>
      <c r="D3591" t="str">
        <v>2010s</v>
      </c>
      <c r="E3591" t="str">
        <v>Color</v>
      </c>
      <c r="F3591" t="str">
        <v>Action</v>
      </c>
      <c r="G3591" t="str">
        <v>English</v>
      </c>
      <c r="H3591" t="str">
        <v>USA</v>
      </c>
      <c r="I3591" t="str">
        <v>PG-13</v>
      </c>
      <c r="J3591" t="str">
        <v>Nicolas Cage</v>
      </c>
      <c r="K3591" t="str">
        <v>Mark Neveldine</v>
      </c>
      <c r="L3591">
        <v>12000</v>
      </c>
      <c r="M3591">
        <v>16121</v>
      </c>
      <c r="N3591">
        <v>83</v>
      </c>
      <c r="O3591">
        <v>18000</v>
      </c>
      <c r="P3591">
        <v>4.3</v>
      </c>
      <c r="R3591" t="str">
        <v>The Innkeepers</v>
      </c>
      <c r="S3591">
        <v>40704</v>
      </c>
      <c r="T3591">
        <v>2011</v>
      </c>
      <c r="U3591" t="str">
        <v>2010s</v>
      </c>
      <c r="V3591" t="str">
        <v>Color</v>
      </c>
      <c r="W3591" t="str">
        <v>Horror</v>
      </c>
      <c r="X3591" t="str">
        <v>English</v>
      </c>
      <c r="Y3591" t="str">
        <v>USA</v>
      </c>
      <c r="Z3591" t="str">
        <v>R</v>
      </c>
      <c r="AA3591" t="str">
        <v>Lena Dunham</v>
      </c>
      <c r="AB3591" t="str">
        <v>Ti West</v>
      </c>
      <c r="AC3591">
        <v>969</v>
      </c>
      <c r="AD3591">
        <v>1252</v>
      </c>
      <c r="AE3591">
        <v>243</v>
      </c>
      <c r="AF3591">
        <v>0</v>
      </c>
      <c r="AG3591">
        <v>5.5</v>
      </c>
      <c r="AH3591">
        <v>292</v>
      </c>
      <c r="AI3591">
        <v>101</v>
      </c>
      <c r="AJ3591">
        <v>77501</v>
      </c>
    </row>
    <row r="3592" spans="1:36" x14ac:dyDescent="0.25">
      <c r="A3592" t="str">
        <v>Striptease</v>
      </c>
      <c r="B3592">
        <v>35192</v>
      </c>
      <c r="C3592">
        <v>1996</v>
      </c>
      <c r="D3592" t="str">
        <v>1990s</v>
      </c>
      <c r="E3592" t="str">
        <v>Color</v>
      </c>
      <c r="F3592" t="str">
        <v>Comedy</v>
      </c>
      <c r="G3592" t="str">
        <v>English</v>
      </c>
      <c r="H3592" t="str">
        <v>USA</v>
      </c>
      <c r="I3592" t="str">
        <v>R</v>
      </c>
      <c r="J3592" t="str">
        <v>Demi Moore</v>
      </c>
      <c r="K3592" t="str">
        <v>Andrew Bergman</v>
      </c>
      <c r="L3592">
        <v>2000</v>
      </c>
      <c r="M3592">
        <v>3016</v>
      </c>
      <c r="N3592">
        <v>31</v>
      </c>
      <c r="O3592">
        <v>877</v>
      </c>
      <c r="P3592">
        <v>4.3</v>
      </c>
      <c r="R3592" t="str">
        <v>Nomad: The Warrior</v>
      </c>
      <c r="S3592">
        <v>38617</v>
      </c>
      <c r="T3592">
        <v>2005</v>
      </c>
      <c r="U3592" t="str">
        <v>2000s</v>
      </c>
      <c r="V3592" t="str">
        <v>Color</v>
      </c>
      <c r="W3592" t="str">
        <v>Drama</v>
      </c>
      <c r="X3592" t="str">
        <v>Kazakh</v>
      </c>
      <c r="Y3592" t="str">
        <v>France</v>
      </c>
      <c r="Z3592" t="str">
        <v>R</v>
      </c>
      <c r="AA3592" t="str">
        <v>Jay Hernandez</v>
      </c>
      <c r="AB3592" t="str">
        <v>Sergey Bodrov</v>
      </c>
      <c r="AC3592">
        <v>1000</v>
      </c>
      <c r="AD3592">
        <v>2115</v>
      </c>
      <c r="AE3592">
        <v>44</v>
      </c>
      <c r="AF3592">
        <v>265</v>
      </c>
      <c r="AG3592">
        <v>6</v>
      </c>
      <c r="AH3592">
        <v>30</v>
      </c>
      <c r="AI3592">
        <v>112</v>
      </c>
      <c r="AJ3592">
        <v>77231</v>
      </c>
    </row>
    <row r="3593" spans="1:36" x14ac:dyDescent="0.25">
      <c r="A3593" t="str">
        <v>Fat Albert</v>
      </c>
      <c r="B3593">
        <v>38242</v>
      </c>
      <c r="C3593">
        <v>2004</v>
      </c>
      <c r="D3593" t="str">
        <v>2000s</v>
      </c>
      <c r="E3593" t="str">
        <v>Color</v>
      </c>
      <c r="F3593" t="str">
        <v>Comedy</v>
      </c>
      <c r="G3593" t="str">
        <v>English</v>
      </c>
      <c r="H3593" t="str">
        <v>USA</v>
      </c>
      <c r="I3593" t="str">
        <v>PG</v>
      </c>
      <c r="J3593" t="str">
        <v>Dania Ramirez</v>
      </c>
      <c r="K3593" t="str">
        <v>Joel Zwick</v>
      </c>
      <c r="L3593">
        <v>1000</v>
      </c>
      <c r="M3593">
        <v>4604</v>
      </c>
      <c r="N3593">
        <v>38</v>
      </c>
      <c r="O3593">
        <v>531</v>
      </c>
      <c r="P3593">
        <v>4.3</v>
      </c>
      <c r="R3593" t="str">
        <v>Breaking Upwards</v>
      </c>
      <c r="S3593">
        <v>39967</v>
      </c>
      <c r="T3593">
        <v>2009</v>
      </c>
      <c r="U3593" t="str">
        <v>2000s</v>
      </c>
      <c r="V3593" t="str">
        <v>Color</v>
      </c>
      <c r="W3593" t="str">
        <v>Romance</v>
      </c>
      <c r="X3593" t="str">
        <v>English</v>
      </c>
      <c r="Y3593" t="str">
        <v>USA</v>
      </c>
      <c r="Z3593" t="str">
        <v>Not Rated</v>
      </c>
      <c r="AA3593" t="str">
        <v>Zoe Lister-Jones</v>
      </c>
      <c r="AB3593" t="str">
        <v>Daryl Wein</v>
      </c>
      <c r="AC3593">
        <v>331</v>
      </c>
      <c r="AD3593">
        <v>1546</v>
      </c>
      <c r="AE3593">
        <v>38</v>
      </c>
      <c r="AF3593">
        <v>324</v>
      </c>
      <c r="AG3593">
        <v>6.2</v>
      </c>
      <c r="AH3593">
        <v>22</v>
      </c>
      <c r="AI3593">
        <v>88</v>
      </c>
      <c r="AJ3593">
        <v>76382</v>
      </c>
    </row>
    <row r="3594" spans="1:36" x14ac:dyDescent="0.25">
      <c r="A3594" t="str">
        <v>Johnson Family Vacation</v>
      </c>
      <c r="B3594">
        <v>38191</v>
      </c>
      <c r="C3594">
        <v>2004</v>
      </c>
      <c r="D3594" t="str">
        <v>2000s</v>
      </c>
      <c r="E3594" t="str">
        <v>Color</v>
      </c>
      <c r="F3594" t="str">
        <v>Comedy</v>
      </c>
      <c r="G3594" t="str">
        <v>English</v>
      </c>
      <c r="H3594" t="str">
        <v>USA</v>
      </c>
      <c r="I3594" t="str">
        <v>PG-13</v>
      </c>
      <c r="J3594" t="str">
        <v>Vanessa Williams</v>
      </c>
      <c r="K3594" t="str">
        <v>Christopher Erskin</v>
      </c>
      <c r="L3594">
        <v>1000</v>
      </c>
      <c r="M3594">
        <v>5006</v>
      </c>
      <c r="N3594">
        <v>4</v>
      </c>
      <c r="O3594">
        <v>243</v>
      </c>
      <c r="P3594">
        <v>4.3</v>
      </c>
      <c r="R3594" t="str">
        <v>Sleep Dealer</v>
      </c>
      <c r="S3594">
        <v>39608</v>
      </c>
      <c r="T3594">
        <v>2008</v>
      </c>
      <c r="U3594" t="str">
        <v>2000s</v>
      </c>
      <c r="V3594" t="str">
        <v>Color</v>
      </c>
      <c r="W3594" t="str">
        <v>Drama</v>
      </c>
      <c r="X3594" t="str">
        <v>Spanish</v>
      </c>
      <c r="Y3594" t="str">
        <v>USA</v>
      </c>
      <c r="Z3594" t="str">
        <v>PG-13</v>
      </c>
      <c r="AA3594" t="str">
        <v>Leonor Varela</v>
      </c>
      <c r="AB3594" t="str">
        <v>Alex Rivera</v>
      </c>
      <c r="AC3594">
        <v>426</v>
      </c>
      <c r="AD3594">
        <v>862</v>
      </c>
      <c r="AE3594">
        <v>8</v>
      </c>
      <c r="AF3594">
        <v>0</v>
      </c>
      <c r="AG3594">
        <v>5.9</v>
      </c>
      <c r="AH3594">
        <v>47</v>
      </c>
      <c r="AI3594">
        <v>90</v>
      </c>
      <c r="AJ3594">
        <v>75727</v>
      </c>
    </row>
    <row r="3595" spans="1:36" x14ac:dyDescent="0.25">
      <c r="A3595" t="str">
        <v>Highlander: The Final Dimension</v>
      </c>
      <c r="B3595">
        <v>34594</v>
      </c>
      <c r="C3595">
        <v>1994</v>
      </c>
      <c r="D3595" t="str">
        <v>1990s</v>
      </c>
      <c r="E3595" t="str">
        <v>Color</v>
      </c>
      <c r="F3595" t="str">
        <v>Action</v>
      </c>
      <c r="G3595" t="str">
        <v>English</v>
      </c>
      <c r="H3595" t="str">
        <v>Canada</v>
      </c>
      <c r="I3595" t="str">
        <v>PG-13</v>
      </c>
      <c r="J3595" t="str">
        <v>Christopher Lambert</v>
      </c>
      <c r="K3595" t="str">
        <v>Andrew Morahan</v>
      </c>
      <c r="L3595">
        <v>1000</v>
      </c>
      <c r="M3595">
        <v>2960</v>
      </c>
      <c r="N3595">
        <v>5</v>
      </c>
      <c r="O3595">
        <v>319</v>
      </c>
      <c r="P3595">
        <v>4.3</v>
      </c>
      <c r="R3595" t="str">
        <v>An Everlasting Piece</v>
      </c>
      <c r="S3595">
        <v>36837</v>
      </c>
      <c r="T3595">
        <v>2000</v>
      </c>
      <c r="U3595" t="str">
        <v>2000s</v>
      </c>
      <c r="V3595" t="str">
        <v>Color</v>
      </c>
      <c r="W3595" t="str">
        <v>Comedy</v>
      </c>
      <c r="X3595" t="str">
        <v>English</v>
      </c>
      <c r="Y3595" t="str">
        <v>USA</v>
      </c>
      <c r="Z3595" t="str">
        <v>R</v>
      </c>
      <c r="AA3595" t="str">
        <v>Anna Friel</v>
      </c>
      <c r="AB3595" t="str">
        <v>Barry Levinson</v>
      </c>
      <c r="AC3595">
        <v>736</v>
      </c>
      <c r="AD3595">
        <v>1403</v>
      </c>
      <c r="AE3595">
        <v>272</v>
      </c>
      <c r="AF3595">
        <v>132</v>
      </c>
      <c r="AG3595">
        <v>6.3</v>
      </c>
      <c r="AH3595">
        <v>34</v>
      </c>
      <c r="AI3595">
        <v>103</v>
      </c>
      <c r="AJ3595">
        <v>75078</v>
      </c>
    </row>
    <row r="3596" spans="1:36" x14ac:dyDescent="0.25">
      <c r="A3596" t="str">
        <v>Littleman</v>
      </c>
      <c r="B3596">
        <v>38898</v>
      </c>
      <c r="C3596">
        <v>2006</v>
      </c>
      <c r="D3596" t="str">
        <v>2000s</v>
      </c>
      <c r="E3596" t="str">
        <v>Color</v>
      </c>
      <c r="F3596" t="str">
        <v>Comedy</v>
      </c>
      <c r="G3596" t="str">
        <v>English</v>
      </c>
      <c r="H3596" t="str">
        <v>USA</v>
      </c>
      <c r="I3596" t="str">
        <v>PG-13</v>
      </c>
      <c r="J3596" t="str">
        <v>Chazz Palminteri</v>
      </c>
      <c r="K3596" t="str">
        <v>Keenen Ivory Wayans</v>
      </c>
      <c r="L3596">
        <v>979</v>
      </c>
      <c r="M3596">
        <v>6334</v>
      </c>
      <c r="N3596">
        <v>322</v>
      </c>
      <c r="O3596">
        <v>0</v>
      </c>
      <c r="P3596">
        <v>4.3</v>
      </c>
      <c r="R3596" t="str">
        <v>Manderlay</v>
      </c>
      <c r="S3596">
        <v>38466</v>
      </c>
      <c r="T3596">
        <v>2005</v>
      </c>
      <c r="U3596" t="str">
        <v>2000s</v>
      </c>
      <c r="V3596" t="str">
        <v>Color</v>
      </c>
      <c r="W3596" t="str">
        <v>Drama</v>
      </c>
      <c r="X3596" t="str">
        <v>English</v>
      </c>
      <c r="Y3596" t="str">
        <v>Denmark</v>
      </c>
      <c r="Z3596" t="str">
        <v>Not Rated</v>
      </c>
      <c r="AA3596" t="str">
        <v>Bryce Dallas Howard</v>
      </c>
      <c r="AB3596" t="str">
        <v>Lars von Trier</v>
      </c>
      <c r="AC3596">
        <v>3000</v>
      </c>
      <c r="AD3596">
        <v>4211</v>
      </c>
      <c r="AE3596">
        <v>3000</v>
      </c>
      <c r="AF3596">
        <v>1000</v>
      </c>
      <c r="AG3596">
        <v>7.4</v>
      </c>
      <c r="AH3596">
        <v>140</v>
      </c>
      <c r="AI3596">
        <v>139</v>
      </c>
      <c r="AJ3596">
        <v>74205</v>
      </c>
    </row>
    <row r="3597" spans="1:36" x14ac:dyDescent="0.25">
      <c r="A3597" t="str">
        <v>Cats &amp; Dogs: The Revenge of Kitty Galore</v>
      </c>
      <c r="B3597">
        <v>40510</v>
      </c>
      <c r="C3597">
        <v>2010</v>
      </c>
      <c r="D3597" t="str">
        <v>2010s</v>
      </c>
      <c r="E3597" t="str">
        <v>Color</v>
      </c>
      <c r="F3597" t="str">
        <v>Action</v>
      </c>
      <c r="G3597" t="str">
        <v>English</v>
      </c>
      <c r="H3597" t="str">
        <v>USA</v>
      </c>
      <c r="I3597" t="str">
        <v>PG</v>
      </c>
      <c r="J3597" t="str">
        <v>Jack McBrayer</v>
      </c>
      <c r="K3597" t="str">
        <v>Brad Peyton</v>
      </c>
      <c r="L3597">
        <v>975</v>
      </c>
      <c r="M3597">
        <v>3326</v>
      </c>
      <c r="N3597">
        <v>62</v>
      </c>
      <c r="O3597">
        <v>0</v>
      </c>
      <c r="P3597">
        <v>4.3</v>
      </c>
      <c r="R3597" t="str">
        <v>Fort McCoy</v>
      </c>
      <c r="S3597">
        <v>40891</v>
      </c>
      <c r="T3597">
        <v>2011</v>
      </c>
      <c r="U3597" t="str">
        <v>2010s</v>
      </c>
      <c r="V3597" t="str">
        <v>Color</v>
      </c>
      <c r="W3597" t="str">
        <v>Drama</v>
      </c>
      <c r="X3597" t="str">
        <v>English</v>
      </c>
      <c r="Y3597" t="str">
        <v>USA</v>
      </c>
      <c r="Z3597" t="str">
        <v>R</v>
      </c>
      <c r="AA3597" t="str">
        <v>Johnny Pacar</v>
      </c>
      <c r="AB3597" t="str">
        <v>Kate Connor</v>
      </c>
      <c r="AC3597">
        <v>1000</v>
      </c>
      <c r="AD3597">
        <v>4374</v>
      </c>
      <c r="AE3597">
        <v>27</v>
      </c>
      <c r="AF3597">
        <v>348</v>
      </c>
      <c r="AG3597">
        <v>5.9</v>
      </c>
      <c r="AH3597">
        <v>8</v>
      </c>
      <c r="AI3597">
        <v>100</v>
      </c>
      <c r="AJ3597">
        <v>73678</v>
      </c>
    </row>
    <row r="3598" spans="1:36" x14ac:dyDescent="0.25">
      <c r="A3598" t="str">
        <v>Sex and the City 2</v>
      </c>
      <c r="B3598">
        <v>40401</v>
      </c>
      <c r="C3598">
        <v>2010</v>
      </c>
      <c r="D3598" t="str">
        <v>2010s</v>
      </c>
      <c r="E3598" t="str">
        <v>Color</v>
      </c>
      <c r="F3598" t="str">
        <v>Comedy</v>
      </c>
      <c r="G3598" t="str">
        <v>English</v>
      </c>
      <c r="H3598" t="str">
        <v>USA</v>
      </c>
      <c r="I3598" t="str">
        <v>R</v>
      </c>
      <c r="J3598" t="str">
        <v>Chris Noth</v>
      </c>
      <c r="K3598" t="str">
        <v>Michael Patrick King</v>
      </c>
      <c r="L3598">
        <v>962</v>
      </c>
      <c r="M3598">
        <v>4555</v>
      </c>
      <c r="N3598">
        <v>127</v>
      </c>
      <c r="O3598">
        <v>0</v>
      </c>
      <c r="P3598">
        <v>4.3</v>
      </c>
      <c r="R3598" t="str">
        <v>The Midnight Meat Train</v>
      </c>
      <c r="S3598">
        <v>39621</v>
      </c>
      <c r="T3598">
        <v>2008</v>
      </c>
      <c r="U3598" t="str">
        <v>2000s</v>
      </c>
      <c r="V3598" t="str">
        <v>Color</v>
      </c>
      <c r="W3598" t="str">
        <v>Fantasy</v>
      </c>
      <c r="X3598" t="str">
        <v>English</v>
      </c>
      <c r="Y3598" t="str">
        <v>USA</v>
      </c>
      <c r="Z3598" t="str">
        <v>R</v>
      </c>
      <c r="AA3598" t="str">
        <v>Bradley Cooper</v>
      </c>
      <c r="AB3598" t="str">
        <v>RyÃ»hei Kitamura</v>
      </c>
      <c r="AC3598">
        <v>14000</v>
      </c>
      <c r="AD3598">
        <v>18639</v>
      </c>
      <c r="AE3598">
        <v>129</v>
      </c>
      <c r="AF3598">
        <v>0</v>
      </c>
      <c r="AG3598">
        <v>6.1</v>
      </c>
      <c r="AH3598">
        <v>177</v>
      </c>
      <c r="AI3598">
        <v>103</v>
      </c>
      <c r="AJ3598">
        <v>73548</v>
      </c>
    </row>
    <row r="3599" spans="1:36" x14ac:dyDescent="0.25">
      <c r="A3599" t="str">
        <v>Jason Goes to Hell: The Final Friday</v>
      </c>
      <c r="B3599">
        <v>34170</v>
      </c>
      <c r="C3599">
        <v>1993</v>
      </c>
      <c r="D3599" t="str">
        <v>1990s</v>
      </c>
      <c r="E3599" t="str">
        <v>Color</v>
      </c>
      <c r="F3599" t="str">
        <v>Fantasy</v>
      </c>
      <c r="G3599" t="str">
        <v>English</v>
      </c>
      <c r="H3599" t="str">
        <v>USA</v>
      </c>
      <c r="I3599" t="str">
        <v>R</v>
      </c>
      <c r="J3599" t="str">
        <v>Kane Hodder</v>
      </c>
      <c r="K3599" t="str">
        <v>Adam Marcus</v>
      </c>
      <c r="L3599">
        <v>935</v>
      </c>
      <c r="M3599">
        <v>2899</v>
      </c>
      <c r="N3599">
        <v>18</v>
      </c>
      <c r="O3599">
        <v>949</v>
      </c>
      <c r="P3599">
        <v>4.3</v>
      </c>
      <c r="R3599" t="str">
        <v>Dragon Blade</v>
      </c>
      <c r="S3599">
        <v>42235</v>
      </c>
      <c r="T3599">
        <v>2015</v>
      </c>
      <c r="U3599" t="str">
        <v>2010s</v>
      </c>
      <c r="V3599" t="str">
        <v>Color</v>
      </c>
      <c r="W3599" t="str">
        <v>Action</v>
      </c>
      <c r="X3599" t="str">
        <v>Mandarin</v>
      </c>
      <c r="Y3599" t="str">
        <v>China</v>
      </c>
      <c r="Z3599" t="str">
        <v>R</v>
      </c>
      <c r="AA3599" t="str">
        <v>Si Won Choi</v>
      </c>
      <c r="AB3599" t="str">
        <v>Daniel Lee</v>
      </c>
      <c r="AC3599">
        <v>21</v>
      </c>
      <c r="AD3599">
        <v>58</v>
      </c>
      <c r="AE3599">
        <v>10</v>
      </c>
      <c r="AF3599">
        <v>0</v>
      </c>
      <c r="AG3599">
        <v>6.1</v>
      </c>
      <c r="AH3599">
        <v>68</v>
      </c>
      <c r="AI3599">
        <v>103</v>
      </c>
      <c r="AJ3599">
        <v>72413</v>
      </c>
    </row>
    <row r="3600" spans="1:36" x14ac:dyDescent="0.25">
      <c r="A3600" t="str">
        <v>The Salon</v>
      </c>
      <c r="B3600">
        <v>38628</v>
      </c>
      <c r="C3600">
        <v>2005</v>
      </c>
      <c r="D3600" t="str">
        <v>2000s</v>
      </c>
      <c r="E3600" t="str">
        <v>Color</v>
      </c>
      <c r="F3600" t="str">
        <v>Comedy</v>
      </c>
      <c r="G3600" t="str">
        <v>English</v>
      </c>
      <c r="H3600" t="str">
        <v>USA</v>
      </c>
      <c r="I3600" t="str">
        <v>PG-13</v>
      </c>
      <c r="J3600" t="str">
        <v>Vivica A. Fox</v>
      </c>
      <c r="K3600" t="str">
        <v>Mark Brown</v>
      </c>
      <c r="L3600">
        <v>890</v>
      </c>
      <c r="M3600">
        <v>3138</v>
      </c>
      <c r="N3600">
        <v>7</v>
      </c>
      <c r="O3600">
        <v>68</v>
      </c>
      <c r="P3600">
        <v>4.3</v>
      </c>
      <c r="R3600" t="str">
        <v>Eye of the Dolphin</v>
      </c>
      <c r="S3600">
        <v>38819</v>
      </c>
      <c r="T3600">
        <v>2006</v>
      </c>
      <c r="U3600" t="str">
        <v>2000s</v>
      </c>
      <c r="V3600" t="str">
        <v>Color</v>
      </c>
      <c r="W3600" t="str">
        <v>Comedy</v>
      </c>
      <c r="X3600" t="str">
        <v>English</v>
      </c>
      <c r="Y3600" t="str">
        <v>USA</v>
      </c>
      <c r="Z3600" t="str">
        <v>PG-13</v>
      </c>
      <c r="AA3600" t="str">
        <v>Katharine Ross</v>
      </c>
      <c r="AB3600" t="str">
        <v>Michael D. Sellers</v>
      </c>
      <c r="AC3600">
        <v>640</v>
      </c>
      <c r="AD3600">
        <v>1491</v>
      </c>
      <c r="AE3600">
        <v>0</v>
      </c>
      <c r="AF3600">
        <v>140</v>
      </c>
      <c r="AG3600">
        <v>5.7</v>
      </c>
      <c r="AH3600">
        <v>18</v>
      </c>
      <c r="AI3600">
        <v>100</v>
      </c>
      <c r="AJ3600">
        <v>71904</v>
      </c>
    </row>
    <row r="3601" spans="1:36" x14ac:dyDescent="0.25">
      <c r="A3601" t="str">
        <v>An American Carol</v>
      </c>
      <c r="B3601">
        <v>39585</v>
      </c>
      <c r="C3601">
        <v>2008</v>
      </c>
      <c r="D3601" t="str">
        <v>2000s</v>
      </c>
      <c r="E3601" t="str">
        <v>Color</v>
      </c>
      <c r="F3601" t="str">
        <v>Comedy</v>
      </c>
      <c r="G3601" t="str">
        <v>English</v>
      </c>
      <c r="H3601" t="str">
        <v>USA</v>
      </c>
      <c r="I3601" t="str">
        <v>PG-13</v>
      </c>
      <c r="J3601" t="str">
        <v>Chriss Anglin</v>
      </c>
      <c r="K3601" t="str">
        <v>David Zucker</v>
      </c>
      <c r="L3601">
        <v>885</v>
      </c>
      <c r="M3601">
        <v>2907</v>
      </c>
      <c r="N3601">
        <v>119</v>
      </c>
      <c r="O3601">
        <v>797</v>
      </c>
      <c r="P3601">
        <v>4.3</v>
      </c>
      <c r="R3601" t="str">
        <v>Ernest &amp; Celestine</v>
      </c>
      <c r="S3601">
        <v>41204</v>
      </c>
      <c r="T3601">
        <v>2012</v>
      </c>
      <c r="U3601" t="str">
        <v>2010s</v>
      </c>
      <c r="V3601" t="str">
        <v>Color</v>
      </c>
      <c r="W3601" t="str">
        <v>Animation</v>
      </c>
      <c r="X3601" t="str">
        <v>French</v>
      </c>
      <c r="Y3601" t="str">
        <v>France</v>
      </c>
      <c r="Z3601" t="str">
        <v>PG</v>
      </c>
      <c r="AA3601" t="str">
        <v>Mackenzie Foy</v>
      </c>
      <c r="AB3601" t="str">
        <v>StÃ©phane Aubier</v>
      </c>
      <c r="AC3601">
        <v>6000</v>
      </c>
      <c r="AD3601">
        <v>6829</v>
      </c>
      <c r="AE3601">
        <v>2</v>
      </c>
      <c r="AF3601">
        <v>0</v>
      </c>
      <c r="AG3601">
        <v>7.9</v>
      </c>
      <c r="AH3601">
        <v>99</v>
      </c>
      <c r="AI3601">
        <v>80</v>
      </c>
      <c r="AJ3601">
        <v>71442</v>
      </c>
    </row>
    <row r="3602" spans="1:36" x14ac:dyDescent="0.25">
      <c r="A3602" t="str">
        <v>Nutty Professor II: The Klumps</v>
      </c>
      <c r="B3602">
        <v>36587</v>
      </c>
      <c r="C3602">
        <v>2000</v>
      </c>
      <c r="D3602" t="str">
        <v>2000s</v>
      </c>
      <c r="E3602" t="str">
        <v>Color</v>
      </c>
      <c r="F3602" t="str">
        <v>Comedy</v>
      </c>
      <c r="G3602" t="str">
        <v>English</v>
      </c>
      <c r="H3602" t="str">
        <v>USA</v>
      </c>
      <c r="I3602" t="str">
        <v>PG-13</v>
      </c>
      <c r="J3602" t="str">
        <v>Larry Miller</v>
      </c>
      <c r="K3602" t="str">
        <v>Peter Segal</v>
      </c>
      <c r="L3602">
        <v>611</v>
      </c>
      <c r="M3602">
        <v>2818</v>
      </c>
      <c r="N3602">
        <v>88</v>
      </c>
      <c r="O3602">
        <v>374</v>
      </c>
      <c r="P3602">
        <v>4.3</v>
      </c>
      <c r="R3602" t="str">
        <v>Eulogy</v>
      </c>
      <c r="S3602">
        <v>38244</v>
      </c>
      <c r="T3602">
        <v>2004</v>
      </c>
      <c r="U3602" t="str">
        <v>2000s</v>
      </c>
      <c r="V3602" t="str">
        <v>Color</v>
      </c>
      <c r="W3602" t="str">
        <v>Comedy</v>
      </c>
      <c r="X3602" t="str">
        <v>English</v>
      </c>
      <c r="Y3602" t="str">
        <v>USA</v>
      </c>
      <c r="Z3602" t="str">
        <v>R</v>
      </c>
      <c r="AA3602" t="str">
        <v>Zooey Deschanel</v>
      </c>
      <c r="AB3602" t="str">
        <v>Michael Clancy</v>
      </c>
      <c r="AC3602">
        <v>11000</v>
      </c>
      <c r="AD3602">
        <v>14656</v>
      </c>
      <c r="AE3602">
        <v>0</v>
      </c>
      <c r="AF3602">
        <v>376</v>
      </c>
      <c r="AG3602">
        <v>6.7</v>
      </c>
      <c r="AH3602">
        <v>27</v>
      </c>
      <c r="AI3602">
        <v>85</v>
      </c>
      <c r="AJ3602">
        <v>70527</v>
      </c>
    </row>
    <row r="3603" spans="1:36" x14ac:dyDescent="0.25">
      <c r="A3603" t="str">
        <v>Fantastic Four</v>
      </c>
      <c r="B3603">
        <v>42069</v>
      </c>
      <c r="C3603">
        <v>2015</v>
      </c>
      <c r="D3603" t="str">
        <v>2010s</v>
      </c>
      <c r="E3603" t="str">
        <v>Color</v>
      </c>
      <c r="F3603" t="str">
        <v>Action</v>
      </c>
      <c r="G3603" t="str">
        <v>English</v>
      </c>
      <c r="H3603" t="str">
        <v>USA</v>
      </c>
      <c r="I3603" t="str">
        <v>PG-13</v>
      </c>
      <c r="J3603" t="str">
        <v>Tim Blake Nelson</v>
      </c>
      <c r="K3603" t="str">
        <v>Josh Trank</v>
      </c>
      <c r="L3603">
        <v>596</v>
      </c>
      <c r="M3603">
        <v>1261</v>
      </c>
      <c r="N3603">
        <v>128</v>
      </c>
      <c r="O3603">
        <v>41000</v>
      </c>
      <c r="P3603">
        <v>4.3</v>
      </c>
      <c r="R3603" t="str">
        <v>Cavite</v>
      </c>
      <c r="S3603">
        <v>38555</v>
      </c>
      <c r="T3603">
        <v>2005</v>
      </c>
      <c r="U3603" t="str">
        <v>2000s</v>
      </c>
      <c r="V3603" t="str">
        <v>Color</v>
      </c>
      <c r="W3603" t="str">
        <v>Thriller</v>
      </c>
      <c r="X3603" t="str">
        <v>English</v>
      </c>
      <c r="Y3603" t="str">
        <v>Philippines</v>
      </c>
      <c r="Z3603" t="str">
        <v>Not Rated</v>
      </c>
      <c r="AA3603" t="str">
        <v>Ian Gamazon</v>
      </c>
      <c r="AB3603" t="str">
        <v>Neill Dela Llana</v>
      </c>
      <c r="AC3603">
        <v>0</v>
      </c>
      <c r="AD3603">
        <v>0</v>
      </c>
      <c r="AE3603">
        <v>0</v>
      </c>
      <c r="AF3603">
        <v>74</v>
      </c>
      <c r="AG3603">
        <v>6.3</v>
      </c>
      <c r="AH3603">
        <v>35</v>
      </c>
      <c r="AI3603">
        <v>80</v>
      </c>
      <c r="AJ3603">
        <v>70071</v>
      </c>
    </row>
    <row r="3604" spans="1:36" x14ac:dyDescent="0.25">
      <c r="A3604" t="str">
        <v>Foolish</v>
      </c>
      <c r="B3604">
        <v>36497</v>
      </c>
      <c r="C3604">
        <v>1999</v>
      </c>
      <c r="D3604" t="str">
        <v>1990s</v>
      </c>
      <c r="E3604" t="str">
        <v>Color</v>
      </c>
      <c r="F3604" t="str">
        <v>Comedy</v>
      </c>
      <c r="G3604" t="str">
        <v>English</v>
      </c>
      <c r="H3604" t="str">
        <v>USA</v>
      </c>
      <c r="I3604" t="str">
        <v>R</v>
      </c>
      <c r="J3604" t="str">
        <v>Eddie Griffin</v>
      </c>
      <c r="K3604" t="str">
        <v>Dave Meyers</v>
      </c>
      <c r="L3604">
        <v>489</v>
      </c>
      <c r="M3604">
        <v>2196</v>
      </c>
      <c r="N3604">
        <v>11</v>
      </c>
      <c r="O3604">
        <v>43</v>
      </c>
      <c r="P3604">
        <v>4.3</v>
      </c>
      <c r="R3604" t="str">
        <v>The Messenger</v>
      </c>
      <c r="S3604">
        <v>40162</v>
      </c>
      <c r="T3604">
        <v>2009</v>
      </c>
      <c r="U3604" t="str">
        <v>2000s</v>
      </c>
      <c r="V3604" t="str">
        <v>Color</v>
      </c>
      <c r="W3604" t="str">
        <v>Drama</v>
      </c>
      <c r="X3604" t="str">
        <v>English</v>
      </c>
      <c r="Y3604" t="str">
        <v>USA</v>
      </c>
      <c r="Z3604" t="str">
        <v>R</v>
      </c>
      <c r="AA3604" t="str">
        <v>Steve Buscemi</v>
      </c>
      <c r="AB3604" t="str">
        <v>Oren Moverman</v>
      </c>
      <c r="AC3604">
        <v>12000</v>
      </c>
      <c r="AD3604">
        <v>14462</v>
      </c>
      <c r="AE3604">
        <v>38</v>
      </c>
      <c r="AF3604">
        <v>0</v>
      </c>
      <c r="AG3604">
        <v>7.2</v>
      </c>
      <c r="AH3604">
        <v>217</v>
      </c>
      <c r="AI3604">
        <v>105</v>
      </c>
      <c r="AJ3604">
        <v>66637</v>
      </c>
    </row>
    <row r="3605" spans="1:36" x14ac:dyDescent="0.25">
      <c r="A3605" t="str">
        <v>3 Ninjas Kick Back</v>
      </c>
      <c r="B3605">
        <v>34641</v>
      </c>
      <c r="C3605">
        <v>1994</v>
      </c>
      <c r="D3605" t="str">
        <v>1990s</v>
      </c>
      <c r="E3605" t="str">
        <v>Color</v>
      </c>
      <c r="F3605" t="str">
        <v>Action</v>
      </c>
      <c r="G3605" t="str">
        <v>English</v>
      </c>
      <c r="H3605" t="str">
        <v>USA</v>
      </c>
      <c r="I3605" t="str">
        <v>PG</v>
      </c>
      <c r="J3605" t="str">
        <v>Victor Wong</v>
      </c>
      <c r="K3605" t="str">
        <v>Charles T. Kanganis</v>
      </c>
      <c r="L3605">
        <v>400</v>
      </c>
      <c r="M3605">
        <v>1151</v>
      </c>
      <c r="N3605">
        <v>18</v>
      </c>
      <c r="O3605">
        <v>444</v>
      </c>
      <c r="P3605">
        <v>4.3</v>
      </c>
      <c r="R3605" t="str">
        <v>Deadfall</v>
      </c>
      <c r="S3605">
        <v>41070</v>
      </c>
      <c r="T3605">
        <v>2012</v>
      </c>
      <c r="U3605" t="str">
        <v>2010s</v>
      </c>
      <c r="V3605" t="str">
        <v>Color</v>
      </c>
      <c r="W3605" t="str">
        <v>Crime</v>
      </c>
      <c r="X3605" t="str">
        <v>English</v>
      </c>
      <c r="Y3605" t="str">
        <v>USA</v>
      </c>
      <c r="Z3605" t="str">
        <v>R</v>
      </c>
      <c r="AA3605" t="str">
        <v>Charlie Hunnam</v>
      </c>
      <c r="AB3605" t="str">
        <v>Stefan Ruzowitzky</v>
      </c>
      <c r="AC3605">
        <v>16000</v>
      </c>
      <c r="AD3605">
        <v>27575</v>
      </c>
      <c r="AE3605">
        <v>24</v>
      </c>
      <c r="AF3605">
        <v>0</v>
      </c>
      <c r="AG3605">
        <v>6.3</v>
      </c>
      <c r="AH3605">
        <v>162</v>
      </c>
      <c r="AI3605">
        <v>95</v>
      </c>
      <c r="AJ3605">
        <v>65804</v>
      </c>
    </row>
    <row r="3606" spans="1:36" x14ac:dyDescent="0.25">
      <c r="A3606" t="str">
        <v>In the Land of Blood and Honey</v>
      </c>
      <c r="B3606">
        <v>40870</v>
      </c>
      <c r="C3606">
        <v>2011</v>
      </c>
      <c r="D3606" t="str">
        <v>2010s</v>
      </c>
      <c r="E3606" t="str">
        <v>Color</v>
      </c>
      <c r="F3606" t="str">
        <v>Drama</v>
      </c>
      <c r="G3606" t="str">
        <v>Bosnian</v>
      </c>
      <c r="H3606" t="str">
        <v>USA</v>
      </c>
      <c r="I3606" t="str">
        <v>R</v>
      </c>
      <c r="J3606" t="str">
        <v>Jelena Jovanova</v>
      </c>
      <c r="K3606" t="str">
        <v>Angelina Jolie Pitt</v>
      </c>
      <c r="L3606">
        <v>306</v>
      </c>
      <c r="M3606">
        <v>796</v>
      </c>
      <c r="N3606">
        <v>11000</v>
      </c>
      <c r="O3606">
        <v>0</v>
      </c>
      <c r="P3606">
        <v>4.3</v>
      </c>
      <c r="R3606" t="str">
        <v>Redacted</v>
      </c>
      <c r="S3606">
        <v>39377</v>
      </c>
      <c r="T3606">
        <v>2007</v>
      </c>
      <c r="U3606" t="str">
        <v>2000s</v>
      </c>
      <c r="V3606" t="str">
        <v>Color</v>
      </c>
      <c r="W3606" t="str">
        <v>Crime</v>
      </c>
      <c r="X3606" t="str">
        <v>English</v>
      </c>
      <c r="Y3606" t="str">
        <v>USA</v>
      </c>
      <c r="Z3606" t="str">
        <v>R</v>
      </c>
      <c r="AA3606" t="str">
        <v>Mike Figueroa</v>
      </c>
      <c r="AB3606" t="str">
        <v>Brian De Palma</v>
      </c>
      <c r="AC3606">
        <v>343</v>
      </c>
      <c r="AD3606">
        <v>408</v>
      </c>
      <c r="AE3606">
        <v>0</v>
      </c>
      <c r="AF3606">
        <v>559</v>
      </c>
      <c r="AG3606">
        <v>6.2</v>
      </c>
      <c r="AH3606">
        <v>133</v>
      </c>
      <c r="AI3606">
        <v>90</v>
      </c>
      <c r="AJ3606">
        <v>65087</v>
      </c>
    </row>
    <row r="3607" spans="1:36" x14ac:dyDescent="0.25">
      <c r="A3607" t="str">
        <v>xXx: State of the Union</v>
      </c>
      <c r="B3607">
        <v>38569</v>
      </c>
      <c r="C3607">
        <v>2005</v>
      </c>
      <c r="D3607" t="str">
        <v>2000s</v>
      </c>
      <c r="E3607" t="str">
        <v>Color</v>
      </c>
      <c r="F3607" t="str">
        <v>Action</v>
      </c>
      <c r="G3607" t="str">
        <v>English</v>
      </c>
      <c r="H3607" t="str">
        <v>USA</v>
      </c>
      <c r="I3607" t="str">
        <v>PG-13</v>
      </c>
      <c r="J3607" t="str">
        <v>Sunny Mabrey</v>
      </c>
      <c r="K3607" t="str">
        <v>Lee Tamahori</v>
      </c>
      <c r="L3607">
        <v>287</v>
      </c>
      <c r="M3607">
        <v>993</v>
      </c>
      <c r="N3607">
        <v>93</v>
      </c>
      <c r="O3607">
        <v>0</v>
      </c>
      <c r="P3607">
        <v>4.3</v>
      </c>
      <c r="R3607" t="str">
        <v>Among Giants</v>
      </c>
      <c r="S3607">
        <v>35958</v>
      </c>
      <c r="T3607">
        <v>1998</v>
      </c>
      <c r="U3607" t="str">
        <v>1990s</v>
      </c>
      <c r="V3607" t="str">
        <v>Color</v>
      </c>
      <c r="W3607" t="str">
        <v>Comedy</v>
      </c>
      <c r="X3607" t="str">
        <v>English</v>
      </c>
      <c r="Y3607" t="str">
        <v>UK</v>
      </c>
      <c r="Z3607" t="str">
        <v>R</v>
      </c>
      <c r="AA3607" t="str">
        <v>Rachel Griffiths</v>
      </c>
      <c r="AB3607" t="str">
        <v>Sam Miller</v>
      </c>
      <c r="AC3607">
        <v>578</v>
      </c>
      <c r="AD3607">
        <v>643</v>
      </c>
      <c r="AE3607">
        <v>12</v>
      </c>
      <c r="AF3607">
        <v>108</v>
      </c>
      <c r="AG3607">
        <v>5.9</v>
      </c>
      <c r="AH3607">
        <v>31</v>
      </c>
      <c r="AI3607">
        <v>93</v>
      </c>
      <c r="AJ3607">
        <v>64359</v>
      </c>
    </row>
    <row r="3608" spans="1:36" x14ac:dyDescent="0.25">
      <c r="A3608" t="str">
        <v>Marmaduke</v>
      </c>
      <c r="B3608">
        <v>40331</v>
      </c>
      <c r="C3608">
        <v>2010</v>
      </c>
      <c r="D3608" t="str">
        <v>2010s</v>
      </c>
      <c r="E3608" t="str">
        <v>Color</v>
      </c>
      <c r="F3608" t="str">
        <v>Comedy</v>
      </c>
      <c r="G3608" t="str">
        <v>English</v>
      </c>
      <c r="H3608" t="str">
        <v>USA</v>
      </c>
      <c r="I3608" t="str">
        <v>PG</v>
      </c>
      <c r="J3608" t="str">
        <v>Emma Stone</v>
      </c>
      <c r="K3608" t="str">
        <v>Tom Dey</v>
      </c>
      <c r="L3608">
        <v>15000</v>
      </c>
      <c r="M3608">
        <v>20061</v>
      </c>
      <c r="N3608">
        <v>9</v>
      </c>
      <c r="O3608">
        <v>0</v>
      </c>
      <c r="P3608">
        <v>4.2</v>
      </c>
      <c r="R3608" t="str">
        <v>The Notebook</v>
      </c>
      <c r="S3608">
        <v>38239</v>
      </c>
      <c r="T3608">
        <v>2004</v>
      </c>
      <c r="U3608" t="str">
        <v>2000s</v>
      </c>
      <c r="V3608" t="str">
        <v>Color</v>
      </c>
      <c r="W3608" t="str">
        <v>Drama</v>
      </c>
      <c r="X3608" t="str">
        <v>English</v>
      </c>
      <c r="Y3608" t="str">
        <v>USA</v>
      </c>
      <c r="Z3608" t="str">
        <v>PG-13</v>
      </c>
      <c r="AA3608" t="str">
        <v>Ryan Gosling</v>
      </c>
      <c r="AB3608" t="str">
        <v>Nick Cassavetes</v>
      </c>
      <c r="AC3608">
        <v>33000</v>
      </c>
      <c r="AD3608">
        <v>34495</v>
      </c>
      <c r="AE3608">
        <v>415</v>
      </c>
      <c r="AF3608">
        <v>57000</v>
      </c>
      <c r="AG3608">
        <v>7.9</v>
      </c>
      <c r="AH3608">
        <v>177</v>
      </c>
      <c r="AI3608">
        <v>123</v>
      </c>
      <c r="AJ3608">
        <v>64286</v>
      </c>
    </row>
    <row r="3609" spans="1:36" x14ac:dyDescent="0.25">
      <c r="A3609" t="str">
        <v>Zoom</v>
      </c>
      <c r="B3609">
        <v>38810</v>
      </c>
      <c r="C3609">
        <v>2006</v>
      </c>
      <c r="D3609" t="str">
        <v>2000s</v>
      </c>
      <c r="E3609" t="str">
        <v>Color</v>
      </c>
      <c r="F3609" t="str">
        <v>Action</v>
      </c>
      <c r="G3609" t="str">
        <v>English</v>
      </c>
      <c r="H3609" t="str">
        <v>USA</v>
      </c>
      <c r="I3609" t="str">
        <v>PG</v>
      </c>
      <c r="J3609" t="str">
        <v>Kevin Zegers</v>
      </c>
      <c r="K3609" t="str">
        <v>Peter Hewitt</v>
      </c>
      <c r="L3609">
        <v>2000</v>
      </c>
      <c r="M3609">
        <v>5022</v>
      </c>
      <c r="N3609">
        <v>12</v>
      </c>
      <c r="O3609">
        <v>494</v>
      </c>
      <c r="P3609">
        <v>4.2</v>
      </c>
      <c r="R3609" t="str">
        <v>Aberdeen</v>
      </c>
      <c r="S3609">
        <v>36567</v>
      </c>
      <c r="T3609">
        <v>2000</v>
      </c>
      <c r="U3609" t="str">
        <v>2000s</v>
      </c>
      <c r="V3609" t="str">
        <v>Color</v>
      </c>
      <c r="W3609" t="str">
        <v>Drama</v>
      </c>
      <c r="X3609" t="str">
        <v>English</v>
      </c>
      <c r="Y3609" t="str">
        <v>UK</v>
      </c>
      <c r="Z3609" t="str">
        <v>Not Rated</v>
      </c>
      <c r="AA3609" t="str">
        <v>Charlotte Rampling</v>
      </c>
      <c r="AB3609" t="str">
        <v>Hans Petter Moland</v>
      </c>
      <c r="AC3609">
        <v>844</v>
      </c>
      <c r="AD3609">
        <v>846</v>
      </c>
      <c r="AE3609">
        <v>19</v>
      </c>
      <c r="AF3609">
        <v>260</v>
      </c>
      <c r="AG3609">
        <v>7.3</v>
      </c>
      <c r="AH3609">
        <v>28</v>
      </c>
      <c r="AI3609">
        <v>106</v>
      </c>
      <c r="AJ3609">
        <v>64148</v>
      </c>
    </row>
    <row r="3610" spans="1:36" x14ac:dyDescent="0.25">
      <c r="A3610" t="str">
        <v>The Last Airbender</v>
      </c>
      <c r="B3610">
        <v>40369</v>
      </c>
      <c r="C3610">
        <v>2010</v>
      </c>
      <c r="D3610" t="str">
        <v>2010s</v>
      </c>
      <c r="E3610" t="str">
        <v>Color</v>
      </c>
      <c r="F3610" t="str">
        <v>Action</v>
      </c>
      <c r="G3610" t="str">
        <v>English</v>
      </c>
      <c r="H3610" t="str">
        <v>USA</v>
      </c>
      <c r="I3610" t="str">
        <v>PG</v>
      </c>
      <c r="J3610" t="str">
        <v>Seychelle Gabriel</v>
      </c>
      <c r="K3610" t="str">
        <v>M. Night Shyamalan</v>
      </c>
      <c r="L3610">
        <v>1000</v>
      </c>
      <c r="M3610">
        <v>2857</v>
      </c>
      <c r="N3610">
        <v>0</v>
      </c>
      <c r="O3610">
        <v>18000</v>
      </c>
      <c r="P3610">
        <v>4.2</v>
      </c>
      <c r="R3610" t="str">
        <v>Renaissance</v>
      </c>
      <c r="S3610">
        <v>38779</v>
      </c>
      <c r="T3610">
        <v>2006</v>
      </c>
      <c r="U3610" t="str">
        <v>2000s</v>
      </c>
      <c r="V3610" t="str">
        <v>Color</v>
      </c>
      <c r="W3610" t="str">
        <v>Action</v>
      </c>
      <c r="X3610" t="str">
        <v>English</v>
      </c>
      <c r="Y3610" t="str">
        <v>France</v>
      </c>
      <c r="Z3610" t="str">
        <v>R</v>
      </c>
      <c r="AA3610" t="str">
        <v>Romola Garai</v>
      </c>
      <c r="AB3610" t="str">
        <v>Christian Volckman</v>
      </c>
      <c r="AC3610">
        <v>805</v>
      </c>
      <c r="AD3610">
        <v>1185</v>
      </c>
      <c r="AE3610">
        <v>2</v>
      </c>
      <c r="AF3610">
        <v>0</v>
      </c>
      <c r="AG3610">
        <v>6.7</v>
      </c>
      <c r="AH3610">
        <v>112</v>
      </c>
      <c r="AI3610">
        <v>105</v>
      </c>
      <c r="AJ3610">
        <v>63260</v>
      </c>
    </row>
    <row r="3611" spans="1:36" x14ac:dyDescent="0.25">
      <c r="A3611" t="str">
        <v>Hannah Montana: The Movie</v>
      </c>
      <c r="B3611">
        <v>39888</v>
      </c>
      <c r="C3611">
        <v>2009</v>
      </c>
      <c r="D3611" t="str">
        <v>2000s</v>
      </c>
      <c r="E3611" t="str">
        <v>Color</v>
      </c>
      <c r="F3611" t="str">
        <v>Comedy</v>
      </c>
      <c r="G3611" t="str">
        <v>English</v>
      </c>
      <c r="H3611" t="str">
        <v>USA</v>
      </c>
      <c r="I3611" t="str">
        <v>G</v>
      </c>
      <c r="J3611" t="str">
        <v>Emily Osment</v>
      </c>
      <c r="K3611" t="str">
        <v>Peter Chelsom</v>
      </c>
      <c r="L3611">
        <v>1000</v>
      </c>
      <c r="M3611">
        <v>4516</v>
      </c>
      <c r="N3611">
        <v>23</v>
      </c>
      <c r="O3611">
        <v>0</v>
      </c>
      <c r="P3611">
        <v>4.2</v>
      </c>
      <c r="R3611" t="str">
        <v>Creative Control</v>
      </c>
      <c r="S3611">
        <v>42248</v>
      </c>
      <c r="T3611">
        <v>2015</v>
      </c>
      <c r="U3611" t="str">
        <v>2010s</v>
      </c>
      <c r="V3611" t="str">
        <v>Color</v>
      </c>
      <c r="W3611" t="str">
        <v>Drama</v>
      </c>
      <c r="X3611" t="str">
        <v>English</v>
      </c>
      <c r="Y3611" t="str">
        <v>USA</v>
      </c>
      <c r="Z3611" t="str">
        <v>R</v>
      </c>
      <c r="AA3611" t="str">
        <v>Nora Zehetner</v>
      </c>
      <c r="AB3611" t="str">
        <v>Benjamin Dickinson</v>
      </c>
      <c r="AC3611">
        <v>446</v>
      </c>
      <c r="AD3611">
        <v>928</v>
      </c>
      <c r="AE3611">
        <v>4</v>
      </c>
      <c r="AF3611">
        <v>793</v>
      </c>
      <c r="AG3611">
        <v>5.5</v>
      </c>
      <c r="AH3611">
        <v>36</v>
      </c>
      <c r="AI3611">
        <v>97</v>
      </c>
      <c r="AJ3611">
        <v>62480</v>
      </c>
    </row>
    <row r="3612" spans="1:36" x14ac:dyDescent="0.25">
      <c r="A3612" t="str">
        <v>A Sound of Thunder</v>
      </c>
      <c r="B3612">
        <v>38401</v>
      </c>
      <c r="C3612">
        <v>2005</v>
      </c>
      <c r="D3612" t="str">
        <v>2000s</v>
      </c>
      <c r="E3612" t="str">
        <v>Color</v>
      </c>
      <c r="F3612" t="str">
        <v>Action</v>
      </c>
      <c r="G3612" t="str">
        <v>English</v>
      </c>
      <c r="H3612" t="str">
        <v>UK</v>
      </c>
      <c r="I3612" t="str">
        <v>PG-13</v>
      </c>
      <c r="J3612" t="str">
        <v>David Oyelowo</v>
      </c>
      <c r="K3612" t="str">
        <v>Peter Hyams</v>
      </c>
      <c r="L3612">
        <v>1000</v>
      </c>
      <c r="M3612">
        <v>1890</v>
      </c>
      <c r="N3612">
        <v>0</v>
      </c>
      <c r="O3612">
        <v>785</v>
      </c>
      <c r="P3612">
        <v>4.2</v>
      </c>
      <c r="R3612" t="str">
        <v>Cheap Thrills</v>
      </c>
      <c r="S3612">
        <v>41627</v>
      </c>
      <c r="T3612">
        <v>2013</v>
      </c>
      <c r="U3612" t="str">
        <v>2010s</v>
      </c>
      <c r="V3612" t="str">
        <v>Color</v>
      </c>
      <c r="W3612" t="str">
        <v>Comedy</v>
      </c>
      <c r="X3612" t="str">
        <v>English</v>
      </c>
      <c r="Y3612" t="str">
        <v>USA</v>
      </c>
      <c r="Z3612" t="str">
        <v>Not Rated</v>
      </c>
      <c r="AA3612" t="str">
        <v>Brighton Sharbino</v>
      </c>
      <c r="AB3612" t="str">
        <v>E.L. Katz</v>
      </c>
      <c r="AC3612">
        <v>3000</v>
      </c>
      <c r="AD3612">
        <v>4729</v>
      </c>
      <c r="AE3612">
        <v>3</v>
      </c>
      <c r="AF3612">
        <v>0</v>
      </c>
      <c r="AG3612">
        <v>6.8</v>
      </c>
      <c r="AH3612">
        <v>193</v>
      </c>
      <c r="AI3612">
        <v>88</v>
      </c>
      <c r="AJ3612">
        <v>59379</v>
      </c>
    </row>
    <row r="3613" spans="1:36" x14ac:dyDescent="0.25">
      <c r="A3613" t="str">
        <v>Thunderbirds</v>
      </c>
      <c r="B3613">
        <v>38164</v>
      </c>
      <c r="C3613">
        <v>2004</v>
      </c>
      <c r="D3613" t="str">
        <v>2000s</v>
      </c>
      <c r="E3613" t="str">
        <v>Color</v>
      </c>
      <c r="F3613" t="str">
        <v>Action</v>
      </c>
      <c r="G3613" t="str">
        <v>English</v>
      </c>
      <c r="H3613" t="str">
        <v>UK</v>
      </c>
      <c r="I3613" t="str">
        <v>PG</v>
      </c>
      <c r="J3613" t="str">
        <v>Sophia Myles</v>
      </c>
      <c r="K3613" t="str">
        <v>Jonathan Frakes</v>
      </c>
      <c r="L3613">
        <v>956</v>
      </c>
      <c r="M3613">
        <v>2260</v>
      </c>
      <c r="N3613">
        <v>906</v>
      </c>
      <c r="O3613">
        <v>437</v>
      </c>
      <c r="P3613">
        <v>4.2</v>
      </c>
      <c r="R3613" t="str">
        <v>Down and Out with the Dolls</v>
      </c>
      <c r="S3613">
        <v>37213</v>
      </c>
      <c r="T3613">
        <v>2001</v>
      </c>
      <c r="U3613" t="str">
        <v>2000s</v>
      </c>
      <c r="V3613" t="str">
        <v>Color</v>
      </c>
      <c r="W3613" t="str">
        <v>Comedy</v>
      </c>
      <c r="X3613" t="str">
        <v>English</v>
      </c>
      <c r="Y3613" t="str">
        <v>USA</v>
      </c>
      <c r="Z3613" t="str">
        <v>R</v>
      </c>
      <c r="AA3613" t="str">
        <v>Lemmy</v>
      </c>
      <c r="AB3613" t="str">
        <v>Kurt Voss</v>
      </c>
      <c r="AC3613">
        <v>268</v>
      </c>
      <c r="AD3613">
        <v>318</v>
      </c>
      <c r="AE3613">
        <v>0</v>
      </c>
      <c r="AF3613">
        <v>27</v>
      </c>
      <c r="AG3613">
        <v>6.1</v>
      </c>
      <c r="AH3613">
        <v>12</v>
      </c>
      <c r="AI3613">
        <v>88</v>
      </c>
      <c r="AJ3613">
        <v>58936</v>
      </c>
    </row>
    <row r="3614" spans="1:36" x14ac:dyDescent="0.25">
      <c r="A3614" t="str">
        <v>Undiscovered</v>
      </c>
      <c r="B3614">
        <v>38397</v>
      </c>
      <c r="C3614">
        <v>2005</v>
      </c>
      <c r="D3614" t="str">
        <v>2000s</v>
      </c>
      <c r="E3614" t="str">
        <v>Color</v>
      </c>
      <c r="F3614" t="str">
        <v>Comedy</v>
      </c>
      <c r="G3614" t="str">
        <v>English</v>
      </c>
      <c r="H3614" t="str">
        <v>Germany</v>
      </c>
      <c r="I3614" t="str">
        <v>PG-13</v>
      </c>
      <c r="J3614" t="str">
        <v>Fisher Stevens</v>
      </c>
      <c r="K3614" t="str">
        <v>Meiert Avis</v>
      </c>
      <c r="L3614">
        <v>922</v>
      </c>
      <c r="M3614">
        <v>1835</v>
      </c>
      <c r="N3614">
        <v>0</v>
      </c>
      <c r="O3614">
        <v>128</v>
      </c>
      <c r="P3614">
        <v>4.2</v>
      </c>
      <c r="R3614" t="str">
        <v>Trust</v>
      </c>
      <c r="S3614">
        <v>40237</v>
      </c>
      <c r="T3614">
        <v>2010</v>
      </c>
      <c r="U3614" t="str">
        <v>2010s</v>
      </c>
      <c r="V3614" t="str">
        <v>Color</v>
      </c>
      <c r="W3614" t="str">
        <v>Crime</v>
      </c>
      <c r="X3614" t="str">
        <v>English</v>
      </c>
      <c r="Y3614" t="str">
        <v>USA</v>
      </c>
      <c r="Z3614" t="str">
        <v>R</v>
      </c>
      <c r="AA3614" t="str">
        <v>Noah Emmerich</v>
      </c>
      <c r="AB3614" t="str">
        <v>David Schwimmer</v>
      </c>
      <c r="AC3614">
        <v>617</v>
      </c>
      <c r="AD3614">
        <v>916</v>
      </c>
      <c r="AE3614">
        <v>0</v>
      </c>
      <c r="AF3614">
        <v>10000</v>
      </c>
      <c r="AG3614">
        <v>7</v>
      </c>
      <c r="AH3614">
        <v>109</v>
      </c>
      <c r="AI3614">
        <v>106</v>
      </c>
      <c r="AJ3614">
        <v>58214</v>
      </c>
    </row>
    <row r="3615" spans="1:36" x14ac:dyDescent="0.25">
      <c r="A3615" t="str">
        <v>Basic Instinct 2</v>
      </c>
      <c r="B3615">
        <v>39048</v>
      </c>
      <c r="C3615">
        <v>2006</v>
      </c>
      <c r="D3615" t="str">
        <v>2000s</v>
      </c>
      <c r="E3615" t="str">
        <v>Color</v>
      </c>
      <c r="F3615" t="str">
        <v>Crime</v>
      </c>
      <c r="G3615" t="str">
        <v>English</v>
      </c>
      <c r="H3615" t="str">
        <v>UK</v>
      </c>
      <c r="I3615" t="str">
        <v>R</v>
      </c>
      <c r="J3615" t="str">
        <v>Charlotte Rampling</v>
      </c>
      <c r="K3615" t="str">
        <v>Michael Caton-Jones</v>
      </c>
      <c r="L3615">
        <v>844</v>
      </c>
      <c r="M3615">
        <v>1899</v>
      </c>
      <c r="N3615">
        <v>105</v>
      </c>
      <c r="O3615">
        <v>764</v>
      </c>
      <c r="P3615">
        <v>4.2</v>
      </c>
      <c r="R3615" t="str">
        <v>The Road</v>
      </c>
      <c r="S3615">
        <v>39916</v>
      </c>
      <c r="T3615">
        <v>2009</v>
      </c>
      <c r="U3615" t="str">
        <v>2000s</v>
      </c>
      <c r="V3615" t="str">
        <v>Color</v>
      </c>
      <c r="W3615" t="str">
        <v>Adventure</v>
      </c>
      <c r="X3615" t="str">
        <v>English</v>
      </c>
      <c r="Y3615" t="str">
        <v>USA</v>
      </c>
      <c r="Z3615" t="str">
        <v>R</v>
      </c>
      <c r="AA3615" t="str">
        <v>Viggo Mortensen</v>
      </c>
      <c r="AB3615" t="str">
        <v>John Hillcoat</v>
      </c>
      <c r="AC3615">
        <v>10000</v>
      </c>
      <c r="AD3615">
        <v>23566</v>
      </c>
      <c r="AE3615">
        <v>214</v>
      </c>
      <c r="AF3615">
        <v>32000</v>
      </c>
      <c r="AG3615">
        <v>7.3</v>
      </c>
      <c r="AH3615">
        <v>355</v>
      </c>
      <c r="AI3615">
        <v>111</v>
      </c>
      <c r="AJ3615">
        <v>56692</v>
      </c>
    </row>
    <row r="3616" spans="1:36" x14ac:dyDescent="0.25">
      <c r="A3616" t="str">
        <v>Ishtar</v>
      </c>
      <c r="B3616">
        <v>31852</v>
      </c>
      <c r="C3616">
        <v>1987</v>
      </c>
      <c r="D3616" t="str">
        <v>1980s</v>
      </c>
      <c r="E3616" t="str">
        <v>Color</v>
      </c>
      <c r="F3616" t="str">
        <v>Action</v>
      </c>
      <c r="G3616" t="str">
        <v>English</v>
      </c>
      <c r="H3616" t="str">
        <v>USA</v>
      </c>
      <c r="I3616" t="str">
        <v>PG-13</v>
      </c>
      <c r="J3616" t="str">
        <v>Carol Kane</v>
      </c>
      <c r="K3616" t="str">
        <v>Elaine May</v>
      </c>
      <c r="L3616">
        <v>636</v>
      </c>
      <c r="M3616">
        <v>3374</v>
      </c>
      <c r="N3616">
        <v>124</v>
      </c>
      <c r="O3616">
        <v>754</v>
      </c>
      <c r="P3616">
        <v>4.2</v>
      </c>
      <c r="R3616" t="str">
        <v>Beyond the Black Rainbow</v>
      </c>
      <c r="S3616">
        <v>40281</v>
      </c>
      <c r="T3616">
        <v>2010</v>
      </c>
      <c r="U3616" t="str">
        <v>2010s</v>
      </c>
      <c r="V3616" t="str">
        <v>Color</v>
      </c>
      <c r="W3616" t="str">
        <v>Sci-Fi</v>
      </c>
      <c r="X3616" t="str">
        <v>English</v>
      </c>
      <c r="Y3616" t="str">
        <v>Canada</v>
      </c>
      <c r="Z3616" t="str">
        <v>R</v>
      </c>
      <c r="AA3616" t="str">
        <v>Chris Gauthier</v>
      </c>
      <c r="AB3616" t="str">
        <v>Panos Cosmatos</v>
      </c>
      <c r="AC3616">
        <v>434</v>
      </c>
      <c r="AD3616">
        <v>645</v>
      </c>
      <c r="AE3616">
        <v>22</v>
      </c>
      <c r="AF3616">
        <v>0</v>
      </c>
      <c r="AG3616">
        <v>6.1</v>
      </c>
      <c r="AH3616">
        <v>97</v>
      </c>
      <c r="AI3616">
        <v>110</v>
      </c>
      <c r="AJ3616">
        <v>56129</v>
      </c>
    </row>
    <row r="3617" spans="1:36" x14ac:dyDescent="0.25">
      <c r="A3617" t="str">
        <v>The Legend of Hercules</v>
      </c>
      <c r="B3617">
        <v>41941</v>
      </c>
      <c r="C3617">
        <v>2014</v>
      </c>
      <c r="D3617" t="str">
        <v>2010s</v>
      </c>
      <c r="E3617" t="str">
        <v>Color</v>
      </c>
      <c r="F3617" t="str">
        <v>Action</v>
      </c>
      <c r="G3617" t="str">
        <v>English</v>
      </c>
      <c r="H3617" t="str">
        <v>USA</v>
      </c>
      <c r="I3617" t="str">
        <v>PG-13</v>
      </c>
      <c r="J3617" t="str">
        <v>Roxanne McKee</v>
      </c>
      <c r="K3617" t="str">
        <v>Renny Harlin</v>
      </c>
      <c r="L3617">
        <v>576</v>
      </c>
      <c r="M3617">
        <v>1520</v>
      </c>
      <c r="N3617">
        <v>212</v>
      </c>
      <c r="O3617">
        <v>12000</v>
      </c>
      <c r="P3617">
        <v>4.2</v>
      </c>
      <c r="R3617" t="str">
        <v>Harvard Man</v>
      </c>
      <c r="S3617">
        <v>37143</v>
      </c>
      <c r="T3617">
        <v>2001</v>
      </c>
      <c r="U3617" t="str">
        <v>2000s</v>
      </c>
      <c r="V3617" t="str">
        <v>Color</v>
      </c>
      <c r="W3617" t="str">
        <v>Comedy</v>
      </c>
      <c r="X3617" t="str">
        <v>English</v>
      </c>
      <c r="Y3617" t="str">
        <v>USA</v>
      </c>
      <c r="Z3617" t="str">
        <v>R</v>
      </c>
      <c r="AA3617" t="str">
        <v>Sarah Michelle Gellar</v>
      </c>
      <c r="AB3617" t="str">
        <v>James Toback</v>
      </c>
      <c r="AC3617">
        <v>4000</v>
      </c>
      <c r="AD3617">
        <v>6776</v>
      </c>
      <c r="AE3617">
        <v>56</v>
      </c>
      <c r="AF3617">
        <v>113</v>
      </c>
      <c r="AG3617">
        <v>4.9000000000000004</v>
      </c>
      <c r="AH3617">
        <v>27</v>
      </c>
      <c r="AI3617">
        <v>99</v>
      </c>
      <c r="AJ3617">
        <v>56007</v>
      </c>
    </row>
    <row r="3618" spans="1:36" x14ac:dyDescent="0.25">
      <c r="A3618" t="str">
        <v>The Devil Inside</v>
      </c>
      <c r="B3618">
        <v>41209</v>
      </c>
      <c r="C3618">
        <v>2012</v>
      </c>
      <c r="D3618" t="str">
        <v>2010s</v>
      </c>
      <c r="E3618" t="str">
        <v>Color</v>
      </c>
      <c r="F3618" t="str">
        <v>Horror</v>
      </c>
      <c r="G3618" t="str">
        <v>English</v>
      </c>
      <c r="H3618" t="str">
        <v>USA</v>
      </c>
      <c r="I3618" t="str">
        <v>R</v>
      </c>
      <c r="J3618" t="str">
        <v>Fernanda Andrade</v>
      </c>
      <c r="K3618" t="str">
        <v>William Brent Bell</v>
      </c>
      <c r="L3618">
        <v>403</v>
      </c>
      <c r="M3618">
        <v>988</v>
      </c>
      <c r="N3618">
        <v>19</v>
      </c>
      <c r="O3618">
        <v>12000</v>
      </c>
      <c r="P3618">
        <v>4.2</v>
      </c>
      <c r="R3618" t="str">
        <v>Lucky Break</v>
      </c>
      <c r="S3618">
        <v>37092</v>
      </c>
      <c r="T3618">
        <v>2001</v>
      </c>
      <c r="U3618" t="str">
        <v>2000s</v>
      </c>
      <c r="V3618" t="str">
        <v>Color</v>
      </c>
      <c r="W3618" t="str">
        <v>Comedy</v>
      </c>
      <c r="X3618" t="str">
        <v>English</v>
      </c>
      <c r="Y3618" t="str">
        <v>UK</v>
      </c>
      <c r="Z3618" t="str">
        <v>PG-13</v>
      </c>
      <c r="AA3618" t="str">
        <v>James Nesbitt</v>
      </c>
      <c r="AB3618" t="str">
        <v>Peter Cattaneo</v>
      </c>
      <c r="AC3618">
        <v>773</v>
      </c>
      <c r="AD3618">
        <v>2440</v>
      </c>
      <c r="AE3618">
        <v>11</v>
      </c>
      <c r="AF3618">
        <v>30</v>
      </c>
      <c r="AG3618">
        <v>6.2</v>
      </c>
      <c r="AH3618">
        <v>47</v>
      </c>
      <c r="AI3618">
        <v>107</v>
      </c>
      <c r="AJ3618">
        <v>54606</v>
      </c>
    </row>
    <row r="3619" spans="1:36" x14ac:dyDescent="0.25">
      <c r="A3619" t="str">
        <v>The Gallows</v>
      </c>
      <c r="B3619">
        <v>42362</v>
      </c>
      <c r="C3619">
        <v>2015</v>
      </c>
      <c r="D3619" t="str">
        <v>2010s</v>
      </c>
      <c r="E3619" t="str">
        <v>Color</v>
      </c>
      <c r="F3619" t="str">
        <v>Horror</v>
      </c>
      <c r="G3619" t="str">
        <v>English</v>
      </c>
      <c r="H3619" t="str">
        <v>USA</v>
      </c>
      <c r="I3619" t="str">
        <v>R</v>
      </c>
      <c r="J3619" t="str">
        <v>Pfeifer Brown</v>
      </c>
      <c r="K3619" t="str">
        <v>Travis Cluff</v>
      </c>
      <c r="L3619">
        <v>220</v>
      </c>
      <c r="M3619">
        <v>276</v>
      </c>
      <c r="N3619">
        <v>3</v>
      </c>
      <c r="O3619">
        <v>0</v>
      </c>
      <c r="P3619">
        <v>4.2</v>
      </c>
      <c r="R3619" t="str">
        <v>10th &amp; Wolf</v>
      </c>
      <c r="S3619">
        <v>38850</v>
      </c>
      <c r="T3619">
        <v>2006</v>
      </c>
      <c r="U3619" t="str">
        <v>2000s</v>
      </c>
      <c r="V3619" t="str">
        <v>Color</v>
      </c>
      <c r="W3619" t="str">
        <v>Crime</v>
      </c>
      <c r="X3619" t="str">
        <v>English</v>
      </c>
      <c r="Y3619" t="str">
        <v>USA</v>
      </c>
      <c r="Z3619" t="str">
        <v>R</v>
      </c>
      <c r="AA3619" t="str">
        <v>Brian Dennehy</v>
      </c>
      <c r="AB3619" t="str">
        <v>Robert Moresco</v>
      </c>
      <c r="AC3619">
        <v>954</v>
      </c>
      <c r="AD3619">
        <v>2512</v>
      </c>
      <c r="AE3619">
        <v>53</v>
      </c>
      <c r="AF3619">
        <v>294</v>
      </c>
      <c r="AG3619">
        <v>6.4</v>
      </c>
      <c r="AH3619">
        <v>26</v>
      </c>
      <c r="AI3619">
        <v>107</v>
      </c>
      <c r="AJ3619">
        <v>53481</v>
      </c>
    </row>
    <row r="3620" spans="1:36" x14ac:dyDescent="0.25">
      <c r="A3620" t="str">
        <v>The Adventures of Rocky &amp; Bullwinkle</v>
      </c>
      <c r="B3620">
        <v>36565</v>
      </c>
      <c r="C3620">
        <v>2000</v>
      </c>
      <c r="D3620" t="str">
        <v>2000s</v>
      </c>
      <c r="E3620" t="str">
        <v>Color</v>
      </c>
      <c r="F3620" t="str">
        <v>Adventure</v>
      </c>
      <c r="G3620" t="str">
        <v>English</v>
      </c>
      <c r="H3620" t="str">
        <v>USA</v>
      </c>
      <c r="I3620" t="str">
        <v>PG</v>
      </c>
      <c r="J3620" t="str">
        <v>Robert De Niro</v>
      </c>
      <c r="K3620" t="str">
        <v>Des McAnuff</v>
      </c>
      <c r="L3620">
        <v>22000</v>
      </c>
      <c r="M3620">
        <v>28050</v>
      </c>
      <c r="N3620">
        <v>5</v>
      </c>
      <c r="O3620">
        <v>413</v>
      </c>
      <c r="P3620">
        <v>4.0999999999999996</v>
      </c>
      <c r="R3620" t="str">
        <v>Aloft</v>
      </c>
      <c r="S3620">
        <v>41986</v>
      </c>
      <c r="T3620">
        <v>2014</v>
      </c>
      <c r="U3620" t="str">
        <v>2010s</v>
      </c>
      <c r="V3620" t="str">
        <v>Color</v>
      </c>
      <c r="W3620" t="str">
        <v>Drama</v>
      </c>
      <c r="X3620" t="str">
        <v>English</v>
      </c>
      <c r="Y3620" t="str">
        <v>Spain</v>
      </c>
      <c r="Z3620" t="str">
        <v>R</v>
      </c>
      <c r="AA3620" t="str">
        <v>Ian Tracey</v>
      </c>
      <c r="AB3620" t="str">
        <v>Claudia Llosa</v>
      </c>
      <c r="AC3620">
        <v>144</v>
      </c>
      <c r="AD3620">
        <v>326</v>
      </c>
      <c r="AE3620">
        <v>43</v>
      </c>
      <c r="AF3620">
        <v>675</v>
      </c>
      <c r="AG3620">
        <v>5.3</v>
      </c>
      <c r="AH3620">
        <v>56</v>
      </c>
      <c r="AI3620">
        <v>97</v>
      </c>
      <c r="AJ3620">
        <v>52961</v>
      </c>
    </row>
    <row r="3621" spans="1:36" x14ac:dyDescent="0.25">
      <c r="A3621" t="str">
        <v>Spy Kids 3-D: Game Over</v>
      </c>
      <c r="B3621">
        <v>37832</v>
      </c>
      <c r="C3621">
        <v>2003</v>
      </c>
      <c r="D3621" t="str">
        <v>2000s</v>
      </c>
      <c r="E3621" t="str">
        <v>Color</v>
      </c>
      <c r="F3621" t="str">
        <v>Action</v>
      </c>
      <c r="G3621" t="str">
        <v>English</v>
      </c>
      <c r="H3621" t="str">
        <v>USA</v>
      </c>
      <c r="I3621" t="str">
        <v>PG</v>
      </c>
      <c r="J3621" t="str">
        <v>Sylvester Stallone</v>
      </c>
      <c r="K3621" t="str">
        <v>Robert Rodriguez</v>
      </c>
      <c r="L3621">
        <v>13000</v>
      </c>
      <c r="M3621">
        <v>22935</v>
      </c>
      <c r="N3621">
        <v>0</v>
      </c>
      <c r="O3621">
        <v>681</v>
      </c>
      <c r="P3621">
        <v>4.0999999999999996</v>
      </c>
      <c r="R3621" t="str">
        <v>Finishing the Game: The Search for a New Bruce Lee</v>
      </c>
      <c r="S3621">
        <v>39282</v>
      </c>
      <c r="T3621">
        <v>2007</v>
      </c>
      <c r="U3621" t="str">
        <v>2000s</v>
      </c>
      <c r="V3621" t="str">
        <v>Color</v>
      </c>
      <c r="W3621" t="str">
        <v>Comedy</v>
      </c>
      <c r="X3621" t="str">
        <v>English</v>
      </c>
      <c r="Y3621" t="str">
        <v>USA</v>
      </c>
      <c r="Z3621" t="str">
        <v>Not Rated</v>
      </c>
      <c r="AA3621" t="str">
        <v>Monique Gabriela Curnen</v>
      </c>
      <c r="AB3621" t="str">
        <v>Justin Lin</v>
      </c>
      <c r="AC3621">
        <v>239</v>
      </c>
      <c r="AD3621">
        <v>734</v>
      </c>
      <c r="AE3621">
        <v>681</v>
      </c>
      <c r="AF3621">
        <v>155</v>
      </c>
      <c r="AG3621">
        <v>6.2</v>
      </c>
      <c r="AH3621">
        <v>35</v>
      </c>
      <c r="AI3621">
        <v>84</v>
      </c>
      <c r="AJ3621">
        <v>52850</v>
      </c>
    </row>
    <row r="3622" spans="1:36" x14ac:dyDescent="0.25">
      <c r="A3622" t="str">
        <v>Inspector Gadget</v>
      </c>
      <c r="B3622">
        <v>36488</v>
      </c>
      <c r="C3622">
        <v>1999</v>
      </c>
      <c r="D3622" t="str">
        <v>1990s</v>
      </c>
      <c r="E3622" t="str">
        <v>Color</v>
      </c>
      <c r="F3622" t="str">
        <v>Action</v>
      </c>
      <c r="G3622" t="str">
        <v>English</v>
      </c>
      <c r="H3622" t="str">
        <v>USA</v>
      </c>
      <c r="I3622" t="str">
        <v>PG</v>
      </c>
      <c r="J3622" t="str">
        <v>Matthew Broderick</v>
      </c>
      <c r="K3622" t="str">
        <v>David Kellogg</v>
      </c>
      <c r="L3622">
        <v>2000</v>
      </c>
      <c r="M3622">
        <v>5320</v>
      </c>
      <c r="N3622">
        <v>16</v>
      </c>
      <c r="O3622">
        <v>509</v>
      </c>
      <c r="P3622">
        <v>4.0999999999999996</v>
      </c>
      <c r="R3622" t="str">
        <v>Trucker</v>
      </c>
      <c r="S3622">
        <v>39619</v>
      </c>
      <c r="T3622">
        <v>2008</v>
      </c>
      <c r="U3622" t="str">
        <v>2000s</v>
      </c>
      <c r="V3622" t="str">
        <v>Color</v>
      </c>
      <c r="W3622" t="str">
        <v>Drama</v>
      </c>
      <c r="X3622" t="str">
        <v>English</v>
      </c>
      <c r="Y3622" t="str">
        <v>USA</v>
      </c>
      <c r="Z3622" t="str">
        <v>R</v>
      </c>
      <c r="AA3622" t="str">
        <v>Jimmy Bennett</v>
      </c>
      <c r="AB3622" t="str">
        <v>James Mottern</v>
      </c>
      <c r="AC3622">
        <v>87000</v>
      </c>
      <c r="AD3622">
        <v>89263</v>
      </c>
      <c r="AE3622">
        <v>7</v>
      </c>
      <c r="AF3622">
        <v>371</v>
      </c>
      <c r="AG3622">
        <v>6.7</v>
      </c>
      <c r="AH3622">
        <v>46</v>
      </c>
      <c r="AI3622">
        <v>90</v>
      </c>
      <c r="AJ3622">
        <v>52166</v>
      </c>
    </row>
    <row r="3623" spans="1:36" x14ac:dyDescent="0.25">
      <c r="A3623" t="str">
        <v>Halloween: Resurrection</v>
      </c>
      <c r="B3623">
        <v>37460</v>
      </c>
      <c r="C3623">
        <v>2002</v>
      </c>
      <c r="D3623" t="str">
        <v>2000s</v>
      </c>
      <c r="E3623" t="str">
        <v>Color</v>
      </c>
      <c r="F3623" t="str">
        <v>Comedy</v>
      </c>
      <c r="G3623" t="str">
        <v>English</v>
      </c>
      <c r="H3623" t="str">
        <v>USA</v>
      </c>
      <c r="I3623" t="str">
        <v>R</v>
      </c>
      <c r="J3623" t="str">
        <v>Jamie Lee Curtis</v>
      </c>
      <c r="K3623" t="str">
        <v>Rick Rosenthal</v>
      </c>
      <c r="L3623">
        <v>2000</v>
      </c>
      <c r="M3623">
        <v>5440</v>
      </c>
      <c r="N3623">
        <v>28</v>
      </c>
      <c r="O3623">
        <v>0</v>
      </c>
      <c r="P3623">
        <v>4.0999999999999996</v>
      </c>
      <c r="R3623" t="str">
        <v>The Chumscrubber</v>
      </c>
      <c r="S3623">
        <v>38543</v>
      </c>
      <c r="T3623">
        <v>2005</v>
      </c>
      <c r="U3623" t="str">
        <v>2000s</v>
      </c>
      <c r="V3623" t="str">
        <v>Color</v>
      </c>
      <c r="W3623" t="str">
        <v>Comedy</v>
      </c>
      <c r="X3623" t="str">
        <v>English</v>
      </c>
      <c r="Y3623" t="str">
        <v>USA</v>
      </c>
      <c r="Z3623" t="str">
        <v>R</v>
      </c>
      <c r="AA3623" t="str">
        <v>Rory Culkin</v>
      </c>
      <c r="AB3623" t="str">
        <v>Arie Posin</v>
      </c>
      <c r="AC3623">
        <v>710</v>
      </c>
      <c r="AD3623">
        <v>2119</v>
      </c>
      <c r="AE3623">
        <v>3</v>
      </c>
      <c r="AF3623">
        <v>1000</v>
      </c>
      <c r="AG3623">
        <v>7</v>
      </c>
      <c r="AH3623">
        <v>74</v>
      </c>
      <c r="AI3623">
        <v>108</v>
      </c>
      <c r="AJ3623">
        <v>49526</v>
      </c>
    </row>
    <row r="3624" spans="1:36" x14ac:dyDescent="0.25">
      <c r="A3624" t="str">
        <v>Universal Soldier: The Return</v>
      </c>
      <c r="B3624">
        <v>36218</v>
      </c>
      <c r="C3624">
        <v>1999</v>
      </c>
      <c r="D3624" t="str">
        <v>1990s</v>
      </c>
      <c r="E3624" t="str">
        <v>Color</v>
      </c>
      <c r="F3624" t="str">
        <v>Action</v>
      </c>
      <c r="G3624" t="str">
        <v>English</v>
      </c>
      <c r="H3624" t="str">
        <v>USA</v>
      </c>
      <c r="I3624" t="str">
        <v>R</v>
      </c>
      <c r="J3624" t="str">
        <v>Michael Jai White</v>
      </c>
      <c r="K3624" t="str">
        <v>Mic Rodgers</v>
      </c>
      <c r="L3624">
        <v>2000</v>
      </c>
      <c r="M3624">
        <v>4024</v>
      </c>
      <c r="N3624">
        <v>7</v>
      </c>
      <c r="O3624">
        <v>401</v>
      </c>
      <c r="P3624">
        <v>4.0999999999999996</v>
      </c>
      <c r="R3624" t="str">
        <v>The Canyons</v>
      </c>
      <c r="S3624">
        <v>41590</v>
      </c>
      <c r="T3624">
        <v>2013</v>
      </c>
      <c r="U3624" t="str">
        <v>2010s</v>
      </c>
      <c r="V3624" t="str">
        <v>Color</v>
      </c>
      <c r="W3624" t="str">
        <v>Drama</v>
      </c>
      <c r="X3624" t="str">
        <v>English</v>
      </c>
      <c r="Y3624" t="str">
        <v>USA</v>
      </c>
      <c r="Z3624" t="str">
        <v>R</v>
      </c>
      <c r="AA3624" t="str">
        <v>Nolan Gerard Funk</v>
      </c>
      <c r="AB3624" t="str">
        <v>Paul Schrader</v>
      </c>
      <c r="AC3624">
        <v>924</v>
      </c>
      <c r="AD3624">
        <v>2862</v>
      </c>
      <c r="AE3624">
        <v>261</v>
      </c>
      <c r="AF3624">
        <v>0</v>
      </c>
      <c r="AG3624">
        <v>3.9</v>
      </c>
      <c r="AH3624">
        <v>162</v>
      </c>
      <c r="AI3624">
        <v>99</v>
      </c>
      <c r="AJ3624">
        <v>49494</v>
      </c>
    </row>
    <row r="3625" spans="1:36" x14ac:dyDescent="0.25">
      <c r="A3625" t="str">
        <v>Megiddo: The Omega Code 2</v>
      </c>
      <c r="B3625">
        <v>37105</v>
      </c>
      <c r="C3625">
        <v>2001</v>
      </c>
      <c r="D3625" t="str">
        <v>2000s</v>
      </c>
      <c r="E3625" t="str">
        <v>Color</v>
      </c>
      <c r="F3625" t="str">
        <v>Action</v>
      </c>
      <c r="G3625" t="str">
        <v>English</v>
      </c>
      <c r="H3625" t="str">
        <v>USA</v>
      </c>
      <c r="I3625" t="str">
        <v>PG-13</v>
      </c>
      <c r="J3625" t="str">
        <v>Michael Biehn</v>
      </c>
      <c r="K3625" t="str">
        <v>Brian Trenchard-Smith</v>
      </c>
      <c r="L3625">
        <v>2000</v>
      </c>
      <c r="M3625">
        <v>4221</v>
      </c>
      <c r="N3625">
        <v>53</v>
      </c>
      <c r="O3625">
        <v>158</v>
      </c>
      <c r="P3625">
        <v>4.0999999999999996</v>
      </c>
      <c r="R3625" t="str">
        <v>Exiled</v>
      </c>
      <c r="S3625">
        <v>39040</v>
      </c>
      <c r="T3625">
        <v>2006</v>
      </c>
      <c r="U3625" t="str">
        <v>2000s</v>
      </c>
      <c r="V3625" t="str">
        <v>Color</v>
      </c>
      <c r="W3625" t="str">
        <v>Action</v>
      </c>
      <c r="X3625" t="str">
        <v>Cantonese</v>
      </c>
      <c r="Y3625" t="str">
        <v>Hong Kong</v>
      </c>
      <c r="Z3625" t="str">
        <v>R</v>
      </c>
      <c r="AA3625" t="str">
        <v>Simon Yam</v>
      </c>
      <c r="AB3625" t="str">
        <v>Johnnie To</v>
      </c>
      <c r="AC3625">
        <v>155</v>
      </c>
      <c r="AD3625">
        <v>398</v>
      </c>
      <c r="AE3625">
        <v>143</v>
      </c>
      <c r="AF3625">
        <v>528</v>
      </c>
      <c r="AG3625">
        <v>7.3</v>
      </c>
      <c r="AH3625">
        <v>98</v>
      </c>
      <c r="AI3625">
        <v>110</v>
      </c>
      <c r="AJ3625">
        <v>49413</v>
      </c>
    </row>
    <row r="3626" spans="1:36" x14ac:dyDescent="0.25">
      <c r="A3626" t="str">
        <v>Fifty Shades of Grey</v>
      </c>
      <c r="B3626">
        <v>42077</v>
      </c>
      <c r="C3626">
        <v>2015</v>
      </c>
      <c r="D3626" t="str">
        <v>2010s</v>
      </c>
      <c r="E3626" t="str">
        <v>Color</v>
      </c>
      <c r="F3626" t="str">
        <v>Drama</v>
      </c>
      <c r="G3626" t="str">
        <v>English</v>
      </c>
      <c r="H3626" t="str">
        <v>USA</v>
      </c>
      <c r="I3626" t="str">
        <v>R</v>
      </c>
      <c r="J3626" t="str">
        <v>Jennifer Ehle</v>
      </c>
      <c r="K3626" t="str">
        <v>Sam Taylor-Johnson</v>
      </c>
      <c r="L3626">
        <v>1000</v>
      </c>
      <c r="M3626">
        <v>4585</v>
      </c>
      <c r="N3626">
        <v>456</v>
      </c>
      <c r="O3626">
        <v>101000</v>
      </c>
      <c r="P3626">
        <v>4.0999999999999996</v>
      </c>
      <c r="R3626" t="str">
        <v>Chocolate: Deep Dark Secrets</v>
      </c>
      <c r="S3626">
        <v>38425</v>
      </c>
      <c r="T3626">
        <v>2005</v>
      </c>
      <c r="U3626" t="str">
        <v>2000s</v>
      </c>
      <c r="V3626" t="str">
        <v>Color</v>
      </c>
      <c r="W3626" t="str">
        <v>Thriller</v>
      </c>
      <c r="X3626" t="str">
        <v>Hindi</v>
      </c>
      <c r="Y3626" t="str">
        <v>India</v>
      </c>
      <c r="Z3626" t="str">
        <v>Not Rated</v>
      </c>
      <c r="AA3626" t="str">
        <v>Emraan Hashmi</v>
      </c>
      <c r="AB3626" t="str">
        <v>Vivek Agnihotri</v>
      </c>
      <c r="AC3626">
        <v>724</v>
      </c>
      <c r="AD3626">
        <v>2024</v>
      </c>
      <c r="AE3626">
        <v>5</v>
      </c>
      <c r="AF3626">
        <v>31</v>
      </c>
      <c r="AG3626">
        <v>4.8</v>
      </c>
      <c r="AH3626">
        <v>4</v>
      </c>
      <c r="AI3626">
        <v>160</v>
      </c>
      <c r="AJ3626">
        <v>49000</v>
      </c>
    </row>
    <row r="3627" spans="1:36" x14ac:dyDescent="0.25">
      <c r="A3627" t="str">
        <v>King's Ransom</v>
      </c>
      <c r="B3627">
        <v>38495</v>
      </c>
      <c r="C3627">
        <v>2005</v>
      </c>
      <c r="D3627" t="str">
        <v>2000s</v>
      </c>
      <c r="E3627" t="str">
        <v>Color</v>
      </c>
      <c r="F3627" t="str">
        <v>Comedy</v>
      </c>
      <c r="G3627" t="str">
        <v>English</v>
      </c>
      <c r="H3627" t="str">
        <v>USA</v>
      </c>
      <c r="I3627" t="str">
        <v>PG-13</v>
      </c>
      <c r="J3627" t="str">
        <v>Donald Faison</v>
      </c>
      <c r="K3627" t="str">
        <v>Jeffrey W. Byrd</v>
      </c>
      <c r="L3627">
        <v>927</v>
      </c>
      <c r="M3627">
        <v>4990</v>
      </c>
      <c r="N3627">
        <v>2</v>
      </c>
      <c r="O3627">
        <v>83</v>
      </c>
      <c r="P3627">
        <v>4.0999999999999996</v>
      </c>
      <c r="R3627" t="str">
        <v>Madadayo</v>
      </c>
      <c r="S3627">
        <v>34217</v>
      </c>
      <c r="T3627">
        <v>1993</v>
      </c>
      <c r="U3627" t="str">
        <v>1990s</v>
      </c>
      <c r="V3627" t="str">
        <v>Color</v>
      </c>
      <c r="W3627" t="str">
        <v>Drama</v>
      </c>
      <c r="X3627" t="str">
        <v>Japanese</v>
      </c>
      <c r="Y3627" t="str">
        <v>Japan</v>
      </c>
      <c r="Z3627" t="str">
        <v>Not Rated</v>
      </c>
      <c r="AA3627" t="str">
        <v>Tatsuo Matsumura</v>
      </c>
      <c r="AB3627" t="str">
        <v>Akira Kurosawa</v>
      </c>
      <c r="AC3627">
        <v>15</v>
      </c>
      <c r="AD3627">
        <v>30</v>
      </c>
      <c r="AE3627">
        <v>0</v>
      </c>
      <c r="AF3627">
        <v>355</v>
      </c>
      <c r="AG3627">
        <v>7.5</v>
      </c>
      <c r="AH3627">
        <v>25</v>
      </c>
      <c r="AI3627">
        <v>134</v>
      </c>
      <c r="AJ3627">
        <v>48856</v>
      </c>
    </row>
    <row r="3628" spans="1:36" x14ac:dyDescent="0.25">
      <c r="A3628" t="str">
        <v>Urban Legends: Final Cut</v>
      </c>
      <c r="B3628">
        <v>36527</v>
      </c>
      <c r="C3628">
        <v>2000</v>
      </c>
      <c r="D3628" t="str">
        <v>2000s</v>
      </c>
      <c r="E3628" t="str">
        <v>Color</v>
      </c>
      <c r="F3628" t="str">
        <v>Horror</v>
      </c>
      <c r="G3628" t="str">
        <v>English</v>
      </c>
      <c r="H3628" t="str">
        <v>USA</v>
      </c>
      <c r="I3628" t="str">
        <v>R</v>
      </c>
      <c r="J3628" t="str">
        <v>Loretta Devine</v>
      </c>
      <c r="K3628" t="str">
        <v>John Ottman</v>
      </c>
      <c r="L3628">
        <v>912</v>
      </c>
      <c r="M3628">
        <v>2682</v>
      </c>
      <c r="N3628">
        <v>83</v>
      </c>
      <c r="O3628">
        <v>243</v>
      </c>
      <c r="P3628">
        <v>4.0999999999999996</v>
      </c>
      <c r="R3628" t="str">
        <v>The Perfect Host</v>
      </c>
      <c r="S3628">
        <v>40274</v>
      </c>
      <c r="T3628">
        <v>2010</v>
      </c>
      <c r="U3628" t="str">
        <v>2010s</v>
      </c>
      <c r="V3628" t="str">
        <v>Color</v>
      </c>
      <c r="W3628" t="str">
        <v>Comedy</v>
      </c>
      <c r="X3628" t="str">
        <v>English</v>
      </c>
      <c r="Y3628" t="str">
        <v>USA</v>
      </c>
      <c r="Z3628" t="str">
        <v>R</v>
      </c>
      <c r="AA3628" t="str">
        <v>David Hyde Pierce</v>
      </c>
      <c r="AB3628" t="str">
        <v>Nick Tomnay</v>
      </c>
      <c r="AC3628">
        <v>443</v>
      </c>
      <c r="AD3628">
        <v>1452</v>
      </c>
      <c r="AE3628">
        <v>11</v>
      </c>
      <c r="AF3628">
        <v>0</v>
      </c>
      <c r="AG3628">
        <v>6.8</v>
      </c>
      <c r="AH3628">
        <v>112</v>
      </c>
      <c r="AI3628">
        <v>93</v>
      </c>
      <c r="AJ3628">
        <v>48430</v>
      </c>
    </row>
    <row r="3629" spans="1:36" x14ac:dyDescent="0.25">
      <c r="A3629" t="str">
        <v>Underclassman</v>
      </c>
      <c r="B3629">
        <v>38616</v>
      </c>
      <c r="C3629">
        <v>2005</v>
      </c>
      <c r="D3629" t="str">
        <v>2000s</v>
      </c>
      <c r="E3629" t="str">
        <v>Color</v>
      </c>
      <c r="F3629" t="str">
        <v>Action</v>
      </c>
      <c r="G3629" t="str">
        <v>English</v>
      </c>
      <c r="H3629" t="str">
        <v>USA</v>
      </c>
      <c r="I3629" t="str">
        <v>PG-13</v>
      </c>
      <c r="J3629" t="str">
        <v>Cheech Marin</v>
      </c>
      <c r="K3629" t="str">
        <v>Marcos Siega</v>
      </c>
      <c r="L3629">
        <v>843</v>
      </c>
      <c r="M3629">
        <v>2165</v>
      </c>
      <c r="N3629">
        <v>32</v>
      </c>
      <c r="O3629">
        <v>206</v>
      </c>
      <c r="P3629">
        <v>4.0999999999999996</v>
      </c>
      <c r="R3629" t="str">
        <v>Interview with the Assassin</v>
      </c>
      <c r="S3629">
        <v>37281</v>
      </c>
      <c r="T3629">
        <v>2002</v>
      </c>
      <c r="U3629" t="str">
        <v>2000s</v>
      </c>
      <c r="V3629" t="str">
        <v>Color</v>
      </c>
      <c r="W3629" t="str">
        <v>Drama</v>
      </c>
      <c r="X3629" t="str">
        <v>English</v>
      </c>
      <c r="Y3629" t="str">
        <v>USA</v>
      </c>
      <c r="Z3629" t="str">
        <v>R</v>
      </c>
      <c r="AA3629" t="str">
        <v>Raymond J. Barry</v>
      </c>
      <c r="AB3629" t="str">
        <v>Neil Burger</v>
      </c>
      <c r="AC3629">
        <v>108</v>
      </c>
      <c r="AD3629">
        <v>243</v>
      </c>
      <c r="AE3629">
        <v>168</v>
      </c>
      <c r="AF3629">
        <v>163</v>
      </c>
      <c r="AG3629">
        <v>6.6</v>
      </c>
      <c r="AH3629">
        <v>31</v>
      </c>
      <c r="AI3629">
        <v>88</v>
      </c>
      <c r="AJ3629">
        <v>47329</v>
      </c>
    </row>
    <row r="3630" spans="1:36" x14ac:dyDescent="0.25">
      <c r="A3630" t="str">
        <v>Wing Commander</v>
      </c>
      <c r="B3630">
        <v>36477</v>
      </c>
      <c r="C3630">
        <v>1999</v>
      </c>
      <c r="D3630" t="str">
        <v>1990s</v>
      </c>
      <c r="E3630" t="str">
        <v>Color</v>
      </c>
      <c r="F3630" t="str">
        <v>Action</v>
      </c>
      <c r="G3630" t="str">
        <v>English</v>
      </c>
      <c r="H3630" t="str">
        <v>USA</v>
      </c>
      <c r="I3630" t="str">
        <v>PG-13</v>
      </c>
      <c r="J3630" t="str">
        <v>Saffron Burrows</v>
      </c>
      <c r="K3630" t="str">
        <v>Chris Roberts</v>
      </c>
      <c r="L3630">
        <v>811</v>
      </c>
      <c r="M3630">
        <v>2497</v>
      </c>
      <c r="N3630">
        <v>38</v>
      </c>
      <c r="O3630">
        <v>858</v>
      </c>
      <c r="P3630">
        <v>4.0999999999999996</v>
      </c>
      <c r="R3630" t="str">
        <v>Margaret</v>
      </c>
      <c r="S3630">
        <v>40775</v>
      </c>
      <c r="T3630">
        <v>2011</v>
      </c>
      <c r="U3630" t="str">
        <v>2010s</v>
      </c>
      <c r="V3630" t="str">
        <v>Color</v>
      </c>
      <c r="W3630" t="str">
        <v>Drama</v>
      </c>
      <c r="X3630" t="str">
        <v>English</v>
      </c>
      <c r="Y3630" t="str">
        <v>USA</v>
      </c>
      <c r="Z3630" t="str">
        <v>R</v>
      </c>
      <c r="AA3630" t="str">
        <v>Matt Damon</v>
      </c>
      <c r="AB3630" t="str">
        <v>Kenneth Lonergan</v>
      </c>
      <c r="AC3630">
        <v>13000</v>
      </c>
      <c r="AD3630">
        <v>14638</v>
      </c>
      <c r="AE3630">
        <v>50</v>
      </c>
      <c r="AF3630">
        <v>0</v>
      </c>
      <c r="AG3630">
        <v>6.5</v>
      </c>
      <c r="AH3630">
        <v>116</v>
      </c>
      <c r="AI3630">
        <v>186</v>
      </c>
      <c r="AJ3630">
        <v>46495</v>
      </c>
    </row>
    <row r="3631" spans="1:36" x14ac:dyDescent="0.25">
      <c r="A3631" t="str">
        <v>One Direction: This Is Us</v>
      </c>
      <c r="B3631">
        <v>41513</v>
      </c>
      <c r="C3631">
        <v>2013</v>
      </c>
      <c r="D3631" t="str">
        <v>2010s</v>
      </c>
      <c r="E3631" t="str">
        <v>Color</v>
      </c>
      <c r="F3631" t="str">
        <v>Documentary</v>
      </c>
      <c r="G3631" t="str">
        <v>English</v>
      </c>
      <c r="H3631" t="str">
        <v>USA</v>
      </c>
      <c r="I3631" t="str">
        <v>PG</v>
      </c>
      <c r="J3631" t="str">
        <v>Harry Styles</v>
      </c>
      <c r="K3631" t="str">
        <v>Morgan Spurlock</v>
      </c>
      <c r="L3631">
        <v>773</v>
      </c>
      <c r="M3631">
        <v>2787</v>
      </c>
      <c r="N3631">
        <v>293</v>
      </c>
      <c r="O3631">
        <v>0</v>
      </c>
      <c r="P3631">
        <v>4.0999999999999996</v>
      </c>
      <c r="R3631" t="str">
        <v>Ca$h</v>
      </c>
      <c r="S3631">
        <v>40242</v>
      </c>
      <c r="T3631">
        <v>2010</v>
      </c>
      <c r="U3631" t="str">
        <v>2010s</v>
      </c>
      <c r="V3631" t="str">
        <v>Color</v>
      </c>
      <c r="W3631" t="str">
        <v>Comedy</v>
      </c>
      <c r="X3631" t="str">
        <v>English</v>
      </c>
      <c r="Y3631" t="str">
        <v>USA</v>
      </c>
      <c r="Z3631" t="str">
        <v>R</v>
      </c>
      <c r="AA3631" t="str">
        <v>Chris Hemsworth</v>
      </c>
      <c r="AB3631" t="str">
        <v>Stephen Milburn Anderson</v>
      </c>
      <c r="AC3631">
        <v>26000</v>
      </c>
      <c r="AD3631">
        <v>27756</v>
      </c>
      <c r="AE3631">
        <v>0</v>
      </c>
      <c r="AF3631">
        <v>694</v>
      </c>
      <c r="AG3631">
        <v>6</v>
      </c>
      <c r="AH3631">
        <v>27</v>
      </c>
      <c r="AI3631">
        <v>118</v>
      </c>
      <c r="AJ3631">
        <v>46451</v>
      </c>
    </row>
    <row r="3632" spans="1:36" x14ac:dyDescent="0.25">
      <c r="A3632" t="str">
        <v>On the Line</v>
      </c>
      <c r="B3632">
        <v>37110</v>
      </c>
      <c r="C3632">
        <v>2001</v>
      </c>
      <c r="D3632" t="str">
        <v>2000s</v>
      </c>
      <c r="E3632" t="str">
        <v>Color</v>
      </c>
      <c r="F3632" t="str">
        <v>Comedy</v>
      </c>
      <c r="G3632" t="str">
        <v>English</v>
      </c>
      <c r="H3632" t="str">
        <v>USA</v>
      </c>
      <c r="I3632" t="str">
        <v>PG</v>
      </c>
      <c r="J3632" t="str">
        <v>Jerry Stiller</v>
      </c>
      <c r="K3632" t="str">
        <v>Eric Bross</v>
      </c>
      <c r="L3632">
        <v>719</v>
      </c>
      <c r="M3632">
        <v>2446</v>
      </c>
      <c r="N3632">
        <v>49</v>
      </c>
      <c r="O3632">
        <v>0</v>
      </c>
      <c r="P3632">
        <v>4.0999999999999996</v>
      </c>
      <c r="R3632" t="str">
        <v>Raging Bull</v>
      </c>
      <c r="S3632">
        <v>29430</v>
      </c>
      <c r="T3632">
        <v>1980</v>
      </c>
      <c r="U3632" t="str">
        <v>1980s</v>
      </c>
      <c r="V3632" t="str">
        <v>Black and White</v>
      </c>
      <c r="W3632" t="str">
        <v>Biography</v>
      </c>
      <c r="X3632" t="str">
        <v>English</v>
      </c>
      <c r="Y3632" t="str">
        <v>USA</v>
      </c>
      <c r="Z3632" t="str">
        <v>R</v>
      </c>
      <c r="AA3632" t="str">
        <v>Robert De Niro</v>
      </c>
      <c r="AB3632" t="str">
        <v>Martin Scorsese</v>
      </c>
      <c r="AC3632">
        <v>22000</v>
      </c>
      <c r="AD3632">
        <v>23008</v>
      </c>
      <c r="AE3632">
        <v>17000</v>
      </c>
      <c r="AF3632">
        <v>0</v>
      </c>
      <c r="AG3632">
        <v>8.3000000000000007</v>
      </c>
      <c r="AH3632">
        <v>151</v>
      </c>
      <c r="AI3632">
        <v>121</v>
      </c>
      <c r="AJ3632">
        <v>45250</v>
      </c>
    </row>
    <row r="3633" spans="1:36" x14ac:dyDescent="0.25">
      <c r="A3633" t="str">
        <v>I Can Do Bad All by Myself</v>
      </c>
      <c r="B3633">
        <v>40059</v>
      </c>
      <c r="C3633">
        <v>2009</v>
      </c>
      <c r="D3633" t="str">
        <v>2000s</v>
      </c>
      <c r="E3633" t="str">
        <v>Color</v>
      </c>
      <c r="F3633" t="str">
        <v>Comedy</v>
      </c>
      <c r="G3633" t="str">
        <v>English</v>
      </c>
      <c r="H3633" t="str">
        <v>USA</v>
      </c>
      <c r="I3633" t="str">
        <v>PG-13</v>
      </c>
      <c r="J3633" t="str">
        <v>Eric Mendenhall</v>
      </c>
      <c r="K3633" t="str">
        <v>Tyler Perry</v>
      </c>
      <c r="L3633">
        <v>607</v>
      </c>
      <c r="M3633">
        <v>1465</v>
      </c>
      <c r="N3633">
        <v>0</v>
      </c>
      <c r="O3633">
        <v>1000</v>
      </c>
      <c r="P3633">
        <v>4.0999999999999996</v>
      </c>
      <c r="R3633" t="str">
        <v>The Bridge of San Luis Rey</v>
      </c>
      <c r="S3633">
        <v>38241</v>
      </c>
      <c r="T3633">
        <v>2004</v>
      </c>
      <c r="U3633" t="str">
        <v>2000s</v>
      </c>
      <c r="V3633" t="str">
        <v>Color</v>
      </c>
      <c r="W3633" t="str">
        <v>Drama</v>
      </c>
      <c r="X3633" t="str">
        <v>English</v>
      </c>
      <c r="Y3633" t="str">
        <v>UK</v>
      </c>
      <c r="Z3633" t="str">
        <v>PG</v>
      </c>
      <c r="AA3633" t="str">
        <v>Robert De Niro</v>
      </c>
      <c r="AB3633" t="str">
        <v>Mary McGuckian</v>
      </c>
      <c r="AC3633">
        <v>22000</v>
      </c>
      <c r="AD3633">
        <v>23769</v>
      </c>
      <c r="AE3633">
        <v>6</v>
      </c>
      <c r="AF3633">
        <v>181</v>
      </c>
      <c r="AG3633">
        <v>5.0999999999999996</v>
      </c>
      <c r="AH3633">
        <v>16</v>
      </c>
      <c r="AI3633">
        <v>120</v>
      </c>
      <c r="AJ3633">
        <v>42880</v>
      </c>
    </row>
    <row r="3634" spans="1:36" x14ac:dyDescent="0.25">
      <c r="A3634" t="str">
        <v>In Her Line of Fire</v>
      </c>
      <c r="B3634">
        <v>38985</v>
      </c>
      <c r="C3634">
        <v>2006</v>
      </c>
      <c r="D3634" t="str">
        <v>2000s</v>
      </c>
      <c r="E3634" t="str">
        <v>Color</v>
      </c>
      <c r="F3634" t="str">
        <v>Action</v>
      </c>
      <c r="G3634" t="str">
        <v>English</v>
      </c>
      <c r="H3634" t="str">
        <v>Germany</v>
      </c>
      <c r="I3634" t="str">
        <v>R</v>
      </c>
      <c r="J3634" t="str">
        <v>David Keith</v>
      </c>
      <c r="K3634" t="str">
        <v>Brian Trenchard-Smith</v>
      </c>
      <c r="L3634">
        <v>563</v>
      </c>
      <c r="M3634">
        <v>1284</v>
      </c>
      <c r="N3634">
        <v>53</v>
      </c>
      <c r="O3634">
        <v>42</v>
      </c>
      <c r="P3634">
        <v>4.0999999999999996</v>
      </c>
      <c r="R3634" t="str">
        <v>Dead Snow</v>
      </c>
      <c r="S3634">
        <v>39860</v>
      </c>
      <c r="T3634">
        <v>2009</v>
      </c>
      <c r="U3634" t="str">
        <v>2000s</v>
      </c>
      <c r="V3634" t="str">
        <v>Color</v>
      </c>
      <c r="W3634" t="str">
        <v>Comedy</v>
      </c>
      <c r="X3634" t="str">
        <v>Norwegian</v>
      </c>
      <c r="Y3634" t="str">
        <v>Norway</v>
      </c>
      <c r="Z3634" t="str">
        <v>Not Rated</v>
      </c>
      <c r="AA3634" t="str">
        <v>BjÃ¸rn Sundquist</v>
      </c>
      <c r="AB3634" t="str">
        <v>Tommy Wirkola</v>
      </c>
      <c r="AC3634">
        <v>35</v>
      </c>
      <c r="AD3634">
        <v>116</v>
      </c>
      <c r="AE3634">
        <v>75</v>
      </c>
      <c r="AF3634">
        <v>23000</v>
      </c>
      <c r="AG3634">
        <v>6.4</v>
      </c>
      <c r="AH3634">
        <v>224</v>
      </c>
      <c r="AI3634">
        <v>91</v>
      </c>
      <c r="AJ3634">
        <v>41709</v>
      </c>
    </row>
    <row r="3635" spans="1:36" x14ac:dyDescent="0.25">
      <c r="A3635" t="str">
        <v>Boogeyman</v>
      </c>
      <c r="B3635">
        <v>38608</v>
      </c>
      <c r="C3635">
        <v>2005</v>
      </c>
      <c r="D3635" t="str">
        <v>2000s</v>
      </c>
      <c r="E3635" t="str">
        <v>Color</v>
      </c>
      <c r="F3635" t="str">
        <v>Drama</v>
      </c>
      <c r="G3635" t="str">
        <v>English</v>
      </c>
      <c r="H3635" t="str">
        <v>USA</v>
      </c>
      <c r="I3635" t="str">
        <v>PG-13</v>
      </c>
      <c r="J3635" t="str">
        <v>Barry Watson</v>
      </c>
      <c r="K3635" t="str">
        <v>Stephen Kay</v>
      </c>
      <c r="L3635">
        <v>526</v>
      </c>
      <c r="M3635">
        <v>1383</v>
      </c>
      <c r="N3635">
        <v>19</v>
      </c>
      <c r="O3635">
        <v>1000</v>
      </c>
      <c r="P3635">
        <v>4.0999999999999996</v>
      </c>
      <c r="R3635" t="str">
        <v>Blood Ties</v>
      </c>
      <c r="S3635">
        <v>41291</v>
      </c>
      <c r="T3635">
        <v>2013</v>
      </c>
      <c r="U3635" t="str">
        <v>2010s</v>
      </c>
      <c r="V3635" t="str">
        <v>Color</v>
      </c>
      <c r="W3635" t="str">
        <v>Crime</v>
      </c>
      <c r="X3635" t="str">
        <v>English</v>
      </c>
      <c r="Y3635" t="str">
        <v>France</v>
      </c>
      <c r="Z3635" t="str">
        <v>R</v>
      </c>
      <c r="AA3635" t="str">
        <v>Mila Kunis</v>
      </c>
      <c r="AB3635" t="str">
        <v>Guillaume Canet</v>
      </c>
      <c r="AC3635">
        <v>15000</v>
      </c>
      <c r="AD3635">
        <v>18442</v>
      </c>
      <c r="AE3635">
        <v>0</v>
      </c>
      <c r="AF3635">
        <v>0</v>
      </c>
      <c r="AG3635">
        <v>6.5</v>
      </c>
      <c r="AH3635">
        <v>91</v>
      </c>
      <c r="AI3635">
        <v>144</v>
      </c>
      <c r="AJ3635">
        <v>41229</v>
      </c>
    </row>
    <row r="3636" spans="1:36" x14ac:dyDescent="0.25">
      <c r="A3636" t="str">
        <v>Chain Letter</v>
      </c>
      <c r="B3636">
        <v>40162</v>
      </c>
      <c r="C3636">
        <v>2009</v>
      </c>
      <c r="D3636" t="str">
        <v>2000s</v>
      </c>
      <c r="E3636" t="str">
        <v>Color</v>
      </c>
      <c r="F3636" t="str">
        <v>Horror</v>
      </c>
      <c r="G3636" t="str">
        <v>English</v>
      </c>
      <c r="H3636" t="str">
        <v>USA</v>
      </c>
      <c r="I3636" t="str">
        <v>R</v>
      </c>
      <c r="J3636" t="str">
        <v>Matt Cohen</v>
      </c>
      <c r="K3636" t="str">
        <v>Deon Taylor</v>
      </c>
      <c r="L3636">
        <v>487</v>
      </c>
      <c r="M3636">
        <v>1495</v>
      </c>
      <c r="N3636">
        <v>26</v>
      </c>
      <c r="O3636">
        <v>0</v>
      </c>
      <c r="P3636">
        <v>4.0999999999999996</v>
      </c>
      <c r="R3636" t="str">
        <v>The FP</v>
      </c>
      <c r="S3636">
        <v>40612</v>
      </c>
      <c r="T3636">
        <v>2011</v>
      </c>
      <c r="U3636" t="str">
        <v>2010s</v>
      </c>
      <c r="V3636" t="str">
        <v>Color</v>
      </c>
      <c r="W3636" t="str">
        <v>Comedy</v>
      </c>
      <c r="X3636" t="str">
        <v>English</v>
      </c>
      <c r="Y3636" t="str">
        <v>USA</v>
      </c>
      <c r="Z3636" t="str">
        <v>R</v>
      </c>
      <c r="AA3636" t="str">
        <v>Clifton Collins Jr.</v>
      </c>
      <c r="AB3636" t="str">
        <v>Brandon Trost</v>
      </c>
      <c r="AC3636">
        <v>968</v>
      </c>
      <c r="AD3636">
        <v>2046</v>
      </c>
      <c r="AE3636">
        <v>32</v>
      </c>
      <c r="AF3636">
        <v>0</v>
      </c>
      <c r="AG3636">
        <v>5.6</v>
      </c>
      <c r="AH3636">
        <v>66</v>
      </c>
      <c r="AI3636">
        <v>82</v>
      </c>
      <c r="AJ3636">
        <v>40557</v>
      </c>
    </row>
    <row r="3637" spans="1:36" x14ac:dyDescent="0.25">
      <c r="A3637" t="str">
        <v>The Apparition</v>
      </c>
      <c r="B3637">
        <v>41047</v>
      </c>
      <c r="C3637">
        <v>2012</v>
      </c>
      <c r="D3637" t="str">
        <v>2010s</v>
      </c>
      <c r="E3637" t="str">
        <v>Color</v>
      </c>
      <c r="F3637" t="str">
        <v>Horror</v>
      </c>
      <c r="G3637" t="str">
        <v>English</v>
      </c>
      <c r="H3637" t="str">
        <v>USA</v>
      </c>
      <c r="I3637" t="str">
        <v>PG-13</v>
      </c>
      <c r="J3637" t="str">
        <v>Julianna Guill</v>
      </c>
      <c r="K3637" t="str">
        <v>Todd Lincoln</v>
      </c>
      <c r="L3637">
        <v>465</v>
      </c>
      <c r="M3637">
        <v>730</v>
      </c>
      <c r="N3637">
        <v>57</v>
      </c>
      <c r="O3637">
        <v>0</v>
      </c>
      <c r="P3637">
        <v>4.0999999999999996</v>
      </c>
      <c r="R3637" t="str">
        <v>First Love, Last Rites</v>
      </c>
      <c r="S3637">
        <v>35512</v>
      </c>
      <c r="T3637">
        <v>1997</v>
      </c>
      <c r="U3637" t="str">
        <v>1990s</v>
      </c>
      <c r="V3637" t="str">
        <v>Color</v>
      </c>
      <c r="W3637" t="str">
        <v>Drama</v>
      </c>
      <c r="X3637" t="str">
        <v>English</v>
      </c>
      <c r="Y3637" t="str">
        <v>USA</v>
      </c>
      <c r="Z3637" t="str">
        <v>R</v>
      </c>
      <c r="AA3637" t="str">
        <v>Robert John Burke</v>
      </c>
      <c r="AB3637" t="str">
        <v>Jesse Peretz</v>
      </c>
      <c r="AC3637">
        <v>318</v>
      </c>
      <c r="AD3637">
        <v>751</v>
      </c>
      <c r="AE3637">
        <v>37</v>
      </c>
      <c r="AF3637">
        <v>26</v>
      </c>
      <c r="AG3637">
        <v>5.5</v>
      </c>
      <c r="AH3637">
        <v>16</v>
      </c>
      <c r="AI3637">
        <v>94</v>
      </c>
      <c r="AJ3637">
        <v>40542</v>
      </c>
    </row>
    <row r="3638" spans="1:36" x14ac:dyDescent="0.25">
      <c r="A3638" t="str">
        <v>The Legend of God's Gun</v>
      </c>
      <c r="B3638">
        <v>39307</v>
      </c>
      <c r="C3638">
        <v>2007</v>
      </c>
      <c r="D3638" t="str">
        <v>2000s</v>
      </c>
      <c r="E3638" t="str">
        <v>Color</v>
      </c>
      <c r="F3638" t="str">
        <v>Western</v>
      </c>
      <c r="G3638" t="str">
        <v>English</v>
      </c>
      <c r="H3638" t="str">
        <v>USA</v>
      </c>
      <c r="I3638" t="str">
        <v>R</v>
      </c>
      <c r="J3638" t="str">
        <v>Joseph Campanella</v>
      </c>
      <c r="K3638" t="str">
        <v>Mike Bruce</v>
      </c>
      <c r="L3638">
        <v>32</v>
      </c>
      <c r="M3638">
        <v>72</v>
      </c>
      <c r="N3638">
        <v>6</v>
      </c>
      <c r="O3638">
        <v>13</v>
      </c>
      <c r="P3638">
        <v>4.0999999999999996</v>
      </c>
      <c r="R3638" t="str">
        <v>Just Looking</v>
      </c>
      <c r="S3638">
        <v>36206</v>
      </c>
      <c r="T3638">
        <v>1999</v>
      </c>
      <c r="U3638" t="str">
        <v>1990s</v>
      </c>
      <c r="V3638" t="str">
        <v>Color</v>
      </c>
      <c r="W3638" t="str">
        <v>Comedy</v>
      </c>
      <c r="X3638" t="str">
        <v>English</v>
      </c>
      <c r="Y3638" t="str">
        <v>USA</v>
      </c>
      <c r="Z3638" t="str">
        <v>R</v>
      </c>
      <c r="AA3638" t="str">
        <v>Gretchen Mol</v>
      </c>
      <c r="AB3638" t="str">
        <v>Jason Alexander</v>
      </c>
      <c r="AC3638">
        <v>599</v>
      </c>
      <c r="AD3638">
        <v>1030</v>
      </c>
      <c r="AE3638">
        <v>700</v>
      </c>
      <c r="AF3638">
        <v>117</v>
      </c>
      <c r="AG3638">
        <v>6.7</v>
      </c>
      <c r="AH3638">
        <v>20</v>
      </c>
      <c r="AI3638">
        <v>97</v>
      </c>
      <c r="AJ3638">
        <v>39852</v>
      </c>
    </row>
    <row r="3639" spans="1:36" x14ac:dyDescent="0.25">
      <c r="A3639" t="str">
        <v>The Last Exorcism Part II</v>
      </c>
      <c r="B3639">
        <v>41590</v>
      </c>
      <c r="C3639">
        <v>2013</v>
      </c>
      <c r="D3639" t="str">
        <v>2010s</v>
      </c>
      <c r="E3639" t="str">
        <v>Color</v>
      </c>
      <c r="F3639" t="str">
        <v>Drama</v>
      </c>
      <c r="G3639" t="str">
        <v>English</v>
      </c>
      <c r="H3639" t="str">
        <v>France</v>
      </c>
      <c r="I3639" t="str">
        <v>PG-13</v>
      </c>
      <c r="J3639" t="str">
        <v>Muse Watson</v>
      </c>
      <c r="K3639" t="str">
        <v>Ed Gass-Donnelly</v>
      </c>
      <c r="L3639">
        <v>45000</v>
      </c>
      <c r="M3639">
        <v>46868</v>
      </c>
      <c r="N3639">
        <v>8</v>
      </c>
      <c r="O3639">
        <v>0</v>
      </c>
      <c r="P3639">
        <v>4</v>
      </c>
      <c r="R3639" t="str">
        <v>Dracula: Pages from a Virgin's Diary</v>
      </c>
      <c r="S3639">
        <v>37342</v>
      </c>
      <c r="T3639">
        <v>2002</v>
      </c>
      <c r="U3639" t="str">
        <v>2000s</v>
      </c>
      <c r="V3639" t="str">
        <v>Black and White</v>
      </c>
      <c r="W3639" t="str">
        <v>Comedy</v>
      </c>
      <c r="X3639" t="str">
        <v>English</v>
      </c>
      <c r="Y3639" t="str">
        <v>Canada</v>
      </c>
      <c r="Z3639" t="str">
        <v>Not Rated</v>
      </c>
      <c r="AA3639" t="str">
        <v>Sarah Murphy-Dyson</v>
      </c>
      <c r="AB3639" t="str">
        <v>Guy Maddin</v>
      </c>
      <c r="AC3639">
        <v>14</v>
      </c>
      <c r="AD3639">
        <v>21</v>
      </c>
      <c r="AE3639">
        <v>126</v>
      </c>
      <c r="AF3639">
        <v>131</v>
      </c>
      <c r="AG3639">
        <v>7</v>
      </c>
      <c r="AH3639">
        <v>58</v>
      </c>
      <c r="AI3639">
        <v>73</v>
      </c>
      <c r="AJ3639">
        <v>39659</v>
      </c>
    </row>
    <row r="3640" spans="1:36" x14ac:dyDescent="0.25">
      <c r="A3640" t="str">
        <v>Super Mario Bros.</v>
      </c>
      <c r="B3640">
        <v>34029</v>
      </c>
      <c r="C3640">
        <v>1993</v>
      </c>
      <c r="D3640" t="str">
        <v>1990s</v>
      </c>
      <c r="E3640" t="str">
        <v>Color</v>
      </c>
      <c r="F3640" t="str">
        <v>Adventure</v>
      </c>
      <c r="G3640" t="str">
        <v>English</v>
      </c>
      <c r="H3640" t="str">
        <v>UK</v>
      </c>
      <c r="I3640" t="str">
        <v>PG</v>
      </c>
      <c r="J3640" t="str">
        <v>Bob Hoskins</v>
      </c>
      <c r="K3640" t="str">
        <v>Annabel Jankel</v>
      </c>
      <c r="L3640">
        <v>5000</v>
      </c>
      <c r="M3640">
        <v>7723</v>
      </c>
      <c r="N3640">
        <v>5</v>
      </c>
      <c r="O3640">
        <v>0</v>
      </c>
      <c r="P3640">
        <v>4</v>
      </c>
      <c r="R3640" t="str">
        <v>Timecrimes</v>
      </c>
      <c r="S3640">
        <v>39253</v>
      </c>
      <c r="T3640">
        <v>2007</v>
      </c>
      <c r="U3640" t="str">
        <v>2000s</v>
      </c>
      <c r="V3640" t="str">
        <v>Color</v>
      </c>
      <c r="W3640" t="str">
        <v>Horror</v>
      </c>
      <c r="X3640" t="str">
        <v>Spanish</v>
      </c>
      <c r="Y3640" t="str">
        <v>Spain</v>
      </c>
      <c r="Z3640" t="str">
        <v>R</v>
      </c>
      <c r="AA3640" t="str">
        <v>Karra Elejalde</v>
      </c>
      <c r="AB3640" t="str">
        <v>Nacho Vigalondo</v>
      </c>
      <c r="AC3640">
        <v>123</v>
      </c>
      <c r="AD3640">
        <v>239</v>
      </c>
      <c r="AE3640">
        <v>76</v>
      </c>
      <c r="AF3640">
        <v>0</v>
      </c>
      <c r="AG3640">
        <v>7.2</v>
      </c>
      <c r="AH3640">
        <v>173</v>
      </c>
      <c r="AI3640">
        <v>66</v>
      </c>
      <c r="AJ3640">
        <v>38108</v>
      </c>
    </row>
    <row r="3641" spans="1:36" x14ac:dyDescent="0.25">
      <c r="A3641" t="str">
        <v>The Country Bears</v>
      </c>
      <c r="B3641">
        <v>37381</v>
      </c>
      <c r="C3641">
        <v>2002</v>
      </c>
      <c r="D3641" t="str">
        <v>2000s</v>
      </c>
      <c r="E3641" t="str">
        <v>Color</v>
      </c>
      <c r="F3641" t="str">
        <v>Comedy</v>
      </c>
      <c r="G3641" t="str">
        <v>English</v>
      </c>
      <c r="H3641" t="str">
        <v>USA</v>
      </c>
      <c r="I3641" t="str">
        <v>G</v>
      </c>
      <c r="J3641" t="str">
        <v>Haley Joel Osment</v>
      </c>
      <c r="K3641" t="str">
        <v>Peter Hastings</v>
      </c>
      <c r="L3641">
        <v>3000</v>
      </c>
      <c r="M3641">
        <v>8189</v>
      </c>
      <c r="N3641">
        <v>0</v>
      </c>
      <c r="O3641">
        <v>422</v>
      </c>
      <c r="P3641">
        <v>4</v>
      </c>
      <c r="R3641" t="str">
        <v>Defendor</v>
      </c>
      <c r="S3641">
        <v>40009</v>
      </c>
      <c r="T3641">
        <v>2009</v>
      </c>
      <c r="U3641" t="str">
        <v>2000s</v>
      </c>
      <c r="V3641" t="str">
        <v>Color</v>
      </c>
      <c r="W3641" t="str">
        <v>Comedy</v>
      </c>
      <c r="X3641" t="str">
        <v>English</v>
      </c>
      <c r="Y3641" t="str">
        <v>Canada</v>
      </c>
      <c r="Z3641" t="str">
        <v>R</v>
      </c>
      <c r="AA3641" t="str">
        <v>Michael Kelly</v>
      </c>
      <c r="AB3641" t="str">
        <v>Peter Stebbings</v>
      </c>
      <c r="AC3641">
        <v>963</v>
      </c>
      <c r="AD3641">
        <v>2658</v>
      </c>
      <c r="AE3641">
        <v>89</v>
      </c>
      <c r="AF3641">
        <v>0</v>
      </c>
      <c r="AG3641">
        <v>6.8</v>
      </c>
      <c r="AH3641">
        <v>78</v>
      </c>
      <c r="AI3641">
        <v>95</v>
      </c>
      <c r="AJ3641">
        <v>37606</v>
      </c>
    </row>
    <row r="3642" spans="1:36" x14ac:dyDescent="0.25">
      <c r="A3642" t="str">
        <v>Torque</v>
      </c>
      <c r="B3642">
        <v>38029</v>
      </c>
      <c r="C3642">
        <v>2004</v>
      </c>
      <c r="D3642" t="str">
        <v>2000s</v>
      </c>
      <c r="E3642" t="str">
        <v>Color</v>
      </c>
      <c r="F3642" t="str">
        <v>Action</v>
      </c>
      <c r="G3642" t="str">
        <v>English</v>
      </c>
      <c r="H3642" t="str">
        <v>USA</v>
      </c>
      <c r="I3642" t="str">
        <v>PG-13</v>
      </c>
      <c r="J3642" t="str">
        <v>Dane Cook</v>
      </c>
      <c r="K3642" t="str">
        <v>Joseph Kahn</v>
      </c>
      <c r="L3642">
        <v>1000</v>
      </c>
      <c r="M3642">
        <v>5039</v>
      </c>
      <c r="N3642">
        <v>33</v>
      </c>
      <c r="O3642">
        <v>0</v>
      </c>
      <c r="P3642">
        <v>4</v>
      </c>
      <c r="R3642" t="str">
        <v>Rudderless</v>
      </c>
      <c r="S3642">
        <v>41894</v>
      </c>
      <c r="T3642">
        <v>2014</v>
      </c>
      <c r="U3642" t="str">
        <v>2010s</v>
      </c>
      <c r="V3642" t="str">
        <v>Color</v>
      </c>
      <c r="W3642" t="str">
        <v>Comedy</v>
      </c>
      <c r="X3642" t="str">
        <v>English</v>
      </c>
      <c r="Y3642" t="str">
        <v>USA</v>
      </c>
      <c r="Z3642" t="str">
        <v>R</v>
      </c>
      <c r="AA3642" t="str">
        <v>Billy Crudup</v>
      </c>
      <c r="AB3642" t="str">
        <v>William H. Macy</v>
      </c>
      <c r="AC3642">
        <v>745</v>
      </c>
      <c r="AD3642">
        <v>1986</v>
      </c>
      <c r="AE3642">
        <v>0</v>
      </c>
      <c r="AF3642">
        <v>0</v>
      </c>
      <c r="AG3642">
        <v>7.5</v>
      </c>
      <c r="AH3642">
        <v>44</v>
      </c>
      <c r="AI3642">
        <v>105</v>
      </c>
      <c r="AJ3642">
        <v>37440</v>
      </c>
    </row>
    <row r="3643" spans="1:36" x14ac:dyDescent="0.25">
      <c r="A3643" t="str">
        <v>Devil's Due</v>
      </c>
      <c r="B3643">
        <v>41940</v>
      </c>
      <c r="C3643">
        <v>2014</v>
      </c>
      <c r="D3643" t="str">
        <v>2010s</v>
      </c>
      <c r="E3643" t="str">
        <v>Color</v>
      </c>
      <c r="F3643" t="str">
        <v>Horror</v>
      </c>
      <c r="G3643" t="str">
        <v>English</v>
      </c>
      <c r="H3643" t="str">
        <v>USA</v>
      </c>
      <c r="I3643" t="str">
        <v>R</v>
      </c>
      <c r="J3643" t="str">
        <v>Zach Gilford</v>
      </c>
      <c r="K3643" t="str">
        <v>Matt Bettinelli-Olpin</v>
      </c>
      <c r="L3643">
        <v>971</v>
      </c>
      <c r="M3643">
        <v>2517</v>
      </c>
      <c r="N3643">
        <v>14</v>
      </c>
      <c r="O3643">
        <v>0</v>
      </c>
      <c r="P3643">
        <v>4</v>
      </c>
      <c r="R3643" t="str">
        <v>Incident at Loch Ness</v>
      </c>
      <c r="S3643">
        <v>38208</v>
      </c>
      <c r="T3643">
        <v>2004</v>
      </c>
      <c r="U3643" t="str">
        <v>2000s</v>
      </c>
      <c r="V3643" t="str">
        <v>Color</v>
      </c>
      <c r="W3643" t="str">
        <v>Adventure</v>
      </c>
      <c r="X3643" t="str">
        <v>English</v>
      </c>
      <c r="Y3643" t="str">
        <v>UK</v>
      </c>
      <c r="Z3643" t="str">
        <v>PG-13</v>
      </c>
      <c r="AA3643" t="str">
        <v>Zak Penn</v>
      </c>
      <c r="AB3643" t="str">
        <v>Zak Penn</v>
      </c>
      <c r="AC3643">
        <v>87</v>
      </c>
      <c r="AD3643">
        <v>256</v>
      </c>
      <c r="AE3643">
        <v>87</v>
      </c>
      <c r="AF3643">
        <v>400</v>
      </c>
      <c r="AG3643">
        <v>6.6</v>
      </c>
      <c r="AH3643">
        <v>60</v>
      </c>
      <c r="AI3643">
        <v>94</v>
      </c>
      <c r="AJ3643">
        <v>36830</v>
      </c>
    </row>
    <row r="3644" spans="1:36" x14ac:dyDescent="0.25">
      <c r="A3644" t="str">
        <v>Shark Night 3D</v>
      </c>
      <c r="B3644">
        <v>40622</v>
      </c>
      <c r="C3644">
        <v>2011</v>
      </c>
      <c r="D3644" t="str">
        <v>2010s</v>
      </c>
      <c r="E3644" t="str">
        <v>Color</v>
      </c>
      <c r="F3644" t="str">
        <v>Horror</v>
      </c>
      <c r="G3644" t="str">
        <v>English</v>
      </c>
      <c r="H3644" t="str">
        <v>USA</v>
      </c>
      <c r="I3644" t="str">
        <v>PG-13</v>
      </c>
      <c r="J3644" t="str">
        <v>Chris Zylka</v>
      </c>
      <c r="K3644" t="str">
        <v>David R. Ellis</v>
      </c>
      <c r="L3644">
        <v>963</v>
      </c>
      <c r="M3644">
        <v>4952</v>
      </c>
      <c r="N3644">
        <v>160</v>
      </c>
      <c r="O3644">
        <v>0</v>
      </c>
      <c r="P3644">
        <v>4</v>
      </c>
      <c r="R3644" t="str">
        <v>Surfer, Dude</v>
      </c>
      <c r="S3644">
        <v>39586</v>
      </c>
      <c r="T3644">
        <v>2008</v>
      </c>
      <c r="U3644" t="str">
        <v>2000s</v>
      </c>
      <c r="V3644" t="str">
        <v>Color</v>
      </c>
      <c r="W3644" t="str">
        <v>Comedy</v>
      </c>
      <c r="X3644" t="str">
        <v>English</v>
      </c>
      <c r="Y3644" t="str">
        <v>USA</v>
      </c>
      <c r="Z3644" t="str">
        <v>R</v>
      </c>
      <c r="AA3644" t="str">
        <v>Matthew McConaughey</v>
      </c>
      <c r="AB3644" t="str">
        <v>S.R. Bindler</v>
      </c>
      <c r="AC3644">
        <v>11000</v>
      </c>
      <c r="AD3644">
        <v>14599</v>
      </c>
      <c r="AE3644">
        <v>0</v>
      </c>
      <c r="AF3644">
        <v>850</v>
      </c>
      <c r="AG3644">
        <v>4.7</v>
      </c>
      <c r="AH3644">
        <v>26</v>
      </c>
      <c r="AI3644">
        <v>85</v>
      </c>
      <c r="AJ3644">
        <v>36497</v>
      </c>
    </row>
    <row r="3645" spans="1:36" x14ac:dyDescent="0.25">
      <c r="A3645" t="str">
        <v>3 Strikes</v>
      </c>
      <c r="B3645">
        <v>36835</v>
      </c>
      <c r="C3645">
        <v>2000</v>
      </c>
      <c r="D3645" t="str">
        <v>2000s</v>
      </c>
      <c r="E3645" t="str">
        <v>Color</v>
      </c>
      <c r="F3645" t="str">
        <v>Comedy</v>
      </c>
      <c r="G3645" t="str">
        <v>English</v>
      </c>
      <c r="H3645" t="str">
        <v>USA</v>
      </c>
      <c r="I3645" t="str">
        <v>R</v>
      </c>
      <c r="J3645" t="str">
        <v>Mo'Nique</v>
      </c>
      <c r="K3645" t="str">
        <v>DJ Pooh</v>
      </c>
      <c r="L3645">
        <v>939</v>
      </c>
      <c r="M3645">
        <v>3354</v>
      </c>
      <c r="N3645">
        <v>69</v>
      </c>
      <c r="O3645">
        <v>118</v>
      </c>
      <c r="P3645">
        <v>4</v>
      </c>
      <c r="R3645" t="str">
        <v>Not Cool</v>
      </c>
      <c r="S3645">
        <v>41649</v>
      </c>
      <c r="T3645">
        <v>2014</v>
      </c>
      <c r="U3645" t="str">
        <v>2010s</v>
      </c>
      <c r="V3645" t="str">
        <v>Color</v>
      </c>
      <c r="W3645" t="str">
        <v>Comedy</v>
      </c>
      <c r="X3645" t="str">
        <v>English</v>
      </c>
      <c r="Y3645" t="str">
        <v>USA</v>
      </c>
      <c r="Z3645" t="str">
        <v>Not Rated</v>
      </c>
      <c r="AA3645" t="str">
        <v>Shane Dawson</v>
      </c>
      <c r="AB3645" t="str">
        <v>Shane Dawson</v>
      </c>
      <c r="AC3645">
        <v>247</v>
      </c>
      <c r="AD3645">
        <v>954</v>
      </c>
      <c r="AE3645">
        <v>247</v>
      </c>
      <c r="AF3645">
        <v>0</v>
      </c>
      <c r="AG3645">
        <v>5.0999999999999996</v>
      </c>
      <c r="AH3645">
        <v>6</v>
      </c>
      <c r="AI3645">
        <v>93</v>
      </c>
      <c r="AJ3645">
        <v>35688</v>
      </c>
    </row>
    <row r="3646" spans="1:36" x14ac:dyDescent="0.25">
      <c r="A3646" t="str">
        <v>Book of Shadows: Blair Witch 2</v>
      </c>
      <c r="B3646">
        <v>36871</v>
      </c>
      <c r="C3646">
        <v>2000</v>
      </c>
      <c r="D3646" t="str">
        <v>2000s</v>
      </c>
      <c r="E3646" t="str">
        <v>Color</v>
      </c>
      <c r="F3646" t="str">
        <v>Adventure</v>
      </c>
      <c r="G3646" t="str">
        <v>English</v>
      </c>
      <c r="H3646" t="str">
        <v>USA</v>
      </c>
      <c r="I3646" t="str">
        <v>R</v>
      </c>
      <c r="J3646" t="str">
        <v>Kim Director</v>
      </c>
      <c r="K3646" t="str">
        <v>Joe Berlinger</v>
      </c>
      <c r="L3646">
        <v>193</v>
      </c>
      <c r="M3646">
        <v>608</v>
      </c>
      <c r="N3646">
        <v>31</v>
      </c>
      <c r="O3646">
        <v>949</v>
      </c>
      <c r="P3646">
        <v>4</v>
      </c>
      <c r="R3646" t="str">
        <v>Censored Voices</v>
      </c>
      <c r="S3646">
        <v>42276</v>
      </c>
      <c r="T3646">
        <v>2015</v>
      </c>
      <c r="U3646" t="str">
        <v>2010s</v>
      </c>
      <c r="V3646" t="str">
        <v>Color</v>
      </c>
      <c r="W3646" t="str">
        <v>Documentary</v>
      </c>
      <c r="X3646" t="str">
        <v>Hebrew</v>
      </c>
      <c r="Y3646" t="str">
        <v>Israel</v>
      </c>
      <c r="Z3646" t="str">
        <v>Not Rated</v>
      </c>
      <c r="AA3646" t="str">
        <v>Amos Oz</v>
      </c>
      <c r="AB3646" t="str">
        <v>Mor Loushy</v>
      </c>
      <c r="AC3646">
        <v>3</v>
      </c>
      <c r="AD3646">
        <v>3</v>
      </c>
      <c r="AE3646">
        <v>0</v>
      </c>
      <c r="AF3646">
        <v>111</v>
      </c>
      <c r="AG3646">
        <v>7.2</v>
      </c>
      <c r="AH3646">
        <v>23</v>
      </c>
      <c r="AI3646">
        <v>84</v>
      </c>
      <c r="AJ3646">
        <v>34151</v>
      </c>
    </row>
    <row r="3647" spans="1:36" x14ac:dyDescent="0.25">
      <c r="A3647" t="str">
        <v>Meet the Deedles</v>
      </c>
      <c r="B3647">
        <v>35923</v>
      </c>
      <c r="C3647">
        <v>1998</v>
      </c>
      <c r="D3647" t="str">
        <v>1990s</v>
      </c>
      <c r="E3647" t="str">
        <v>Color</v>
      </c>
      <c r="F3647" t="str">
        <v>Comedy</v>
      </c>
      <c r="G3647" t="str">
        <v>English</v>
      </c>
      <c r="H3647" t="str">
        <v>USA</v>
      </c>
      <c r="I3647" t="str">
        <v>PG</v>
      </c>
      <c r="J3647" t="str">
        <v>Paul Walker</v>
      </c>
      <c r="K3647" t="str">
        <v>Steve Boyum</v>
      </c>
      <c r="L3647">
        <v>23000</v>
      </c>
      <c r="M3647">
        <v>24436</v>
      </c>
      <c r="N3647">
        <v>9</v>
      </c>
      <c r="O3647">
        <v>839</v>
      </c>
      <c r="P3647">
        <v>3.9</v>
      </c>
      <c r="R3647" t="str">
        <v>Mean Streets</v>
      </c>
      <c r="S3647">
        <v>26967</v>
      </c>
      <c r="T3647">
        <v>1973</v>
      </c>
      <c r="U3647" t="str">
        <v>1970s</v>
      </c>
      <c r="V3647" t="str">
        <v>Color</v>
      </c>
      <c r="W3647" t="str">
        <v>Crime</v>
      </c>
      <c r="X3647" t="str">
        <v>English</v>
      </c>
      <c r="Y3647" t="str">
        <v>USA</v>
      </c>
      <c r="Z3647" t="str">
        <v>R</v>
      </c>
      <c r="AA3647" t="str">
        <v>Robert De Niro</v>
      </c>
      <c r="AB3647" t="str">
        <v>Martin Scorsese</v>
      </c>
      <c r="AC3647">
        <v>22000</v>
      </c>
      <c r="AD3647">
        <v>23737</v>
      </c>
      <c r="AE3647">
        <v>17000</v>
      </c>
      <c r="AF3647">
        <v>0</v>
      </c>
      <c r="AG3647">
        <v>7.4</v>
      </c>
      <c r="AH3647">
        <v>112</v>
      </c>
      <c r="AI3647">
        <v>112</v>
      </c>
      <c r="AJ3647">
        <v>32645</v>
      </c>
    </row>
    <row r="3648" spans="1:36" x14ac:dyDescent="0.25">
      <c r="A3648" t="str">
        <v>Prom Night</v>
      </c>
      <c r="B3648">
        <v>39742</v>
      </c>
      <c r="C3648">
        <v>2008</v>
      </c>
      <c r="D3648" t="str">
        <v>2000s</v>
      </c>
      <c r="E3648" t="str">
        <v>Color</v>
      </c>
      <c r="F3648" t="str">
        <v>Horror</v>
      </c>
      <c r="G3648" t="str">
        <v>English</v>
      </c>
      <c r="H3648" t="str">
        <v>USA</v>
      </c>
      <c r="I3648" t="str">
        <v>PG-13</v>
      </c>
      <c r="J3648" t="str">
        <v>Ming-Na Wen</v>
      </c>
      <c r="K3648" t="str">
        <v>Nelson McCormick</v>
      </c>
      <c r="L3648">
        <v>2000</v>
      </c>
      <c r="M3648">
        <v>4867</v>
      </c>
      <c r="N3648">
        <v>29</v>
      </c>
      <c r="O3648">
        <v>1000</v>
      </c>
      <c r="P3648">
        <v>3.9</v>
      </c>
      <c r="R3648" t="str">
        <v>Kiss the Bride</v>
      </c>
      <c r="S3648">
        <v>39422</v>
      </c>
      <c r="T3648">
        <v>2007</v>
      </c>
      <c r="U3648" t="str">
        <v>2000s</v>
      </c>
      <c r="V3648" t="str">
        <v>Color</v>
      </c>
      <c r="W3648" t="str">
        <v>Comedy</v>
      </c>
      <c r="X3648" t="str">
        <v>English</v>
      </c>
      <c r="Y3648" t="str">
        <v>USA</v>
      </c>
      <c r="Z3648" t="str">
        <v>R</v>
      </c>
      <c r="AA3648" t="str">
        <v>Tori Spelling</v>
      </c>
      <c r="AB3648" t="str">
        <v>C. Jay Cox</v>
      </c>
      <c r="AC3648">
        <v>396</v>
      </c>
      <c r="AD3648">
        <v>2310</v>
      </c>
      <c r="AE3648">
        <v>6</v>
      </c>
      <c r="AF3648">
        <v>60</v>
      </c>
      <c r="AG3648">
        <v>5.7</v>
      </c>
      <c r="AH3648">
        <v>9</v>
      </c>
      <c r="AI3648">
        <v>100</v>
      </c>
      <c r="AJ3648">
        <v>31937</v>
      </c>
    </row>
    <row r="3649" spans="1:36" x14ac:dyDescent="0.25">
      <c r="A3649" t="str">
        <v>RoboCop 3</v>
      </c>
      <c r="B3649">
        <v>34148</v>
      </c>
      <c r="C3649">
        <v>1993</v>
      </c>
      <c r="D3649" t="str">
        <v>1990s</v>
      </c>
      <c r="E3649" t="str">
        <v>Color</v>
      </c>
      <c r="F3649" t="str">
        <v>Action</v>
      </c>
      <c r="G3649" t="str">
        <v>English</v>
      </c>
      <c r="H3649" t="str">
        <v>USA</v>
      </c>
      <c r="I3649" t="str">
        <v>PG-13</v>
      </c>
      <c r="J3649" t="str">
        <v>CCH Pounder</v>
      </c>
      <c r="K3649" t="str">
        <v>Fred Dekker</v>
      </c>
      <c r="L3649">
        <v>1000</v>
      </c>
      <c r="M3649">
        <v>3148</v>
      </c>
      <c r="N3649">
        <v>87</v>
      </c>
      <c r="O3649">
        <v>716</v>
      </c>
      <c r="P3649">
        <v>3.9</v>
      </c>
      <c r="R3649" t="str">
        <v>Happy Christmas</v>
      </c>
      <c r="S3649">
        <v>41852</v>
      </c>
      <c r="T3649">
        <v>2014</v>
      </c>
      <c r="U3649" t="str">
        <v>2010s</v>
      </c>
      <c r="V3649" t="str">
        <v>Color</v>
      </c>
      <c r="W3649" t="str">
        <v>Comedy</v>
      </c>
      <c r="X3649" t="str">
        <v>English</v>
      </c>
      <c r="Y3649" t="str">
        <v>USA</v>
      </c>
      <c r="Z3649" t="str">
        <v>R</v>
      </c>
      <c r="AA3649" t="str">
        <v>Anna Kendrick</v>
      </c>
      <c r="AB3649" t="str">
        <v>Joe Swanberg</v>
      </c>
      <c r="AC3649">
        <v>10000</v>
      </c>
      <c r="AD3649">
        <v>11642</v>
      </c>
      <c r="AE3649">
        <v>217</v>
      </c>
      <c r="AF3649">
        <v>812</v>
      </c>
      <c r="AG3649">
        <v>5.6</v>
      </c>
      <c r="AH3649">
        <v>65</v>
      </c>
      <c r="AI3649">
        <v>82</v>
      </c>
      <c r="AJ3649">
        <v>30084</v>
      </c>
    </row>
    <row r="3650" spans="1:36" x14ac:dyDescent="0.25">
      <c r="A3650" t="str">
        <v>The Canyons</v>
      </c>
      <c r="B3650">
        <v>41590</v>
      </c>
      <c r="C3650">
        <v>2013</v>
      </c>
      <c r="D3650" t="str">
        <v>2010s</v>
      </c>
      <c r="E3650" t="str">
        <v>Color</v>
      </c>
      <c r="F3650" t="str">
        <v>Drama</v>
      </c>
      <c r="G3650" t="str">
        <v>English</v>
      </c>
      <c r="H3650" t="str">
        <v>USA</v>
      </c>
      <c r="I3650" t="str">
        <v>R</v>
      </c>
      <c r="J3650" t="str">
        <v>Nolan Gerard Funk</v>
      </c>
      <c r="K3650" t="str">
        <v>Paul Schrader</v>
      </c>
      <c r="L3650">
        <v>924</v>
      </c>
      <c r="M3650">
        <v>2862</v>
      </c>
      <c r="N3650">
        <v>261</v>
      </c>
      <c r="O3650">
        <v>0</v>
      </c>
      <c r="P3650">
        <v>3.9</v>
      </c>
      <c r="R3650" t="str">
        <v>Time to Choose</v>
      </c>
      <c r="S3650">
        <v>42121</v>
      </c>
      <c r="T3650">
        <v>2015</v>
      </c>
      <c r="U3650" t="str">
        <v>2010s</v>
      </c>
      <c r="V3650" t="str">
        <v>Color</v>
      </c>
      <c r="W3650" t="str">
        <v>Documentary</v>
      </c>
      <c r="X3650" t="str">
        <v>English</v>
      </c>
      <c r="Y3650" t="str">
        <v>USA</v>
      </c>
      <c r="Z3650" t="str">
        <v>Not Rated</v>
      </c>
      <c r="AA3650" t="str">
        <v>Jane Goodall</v>
      </c>
      <c r="AB3650" t="str">
        <v>Charles Ferguson</v>
      </c>
      <c r="AC3650">
        <v>21</v>
      </c>
      <c r="AD3650">
        <v>24</v>
      </c>
      <c r="AE3650">
        <v>117</v>
      </c>
      <c r="AF3650">
        <v>121</v>
      </c>
      <c r="AG3650">
        <v>7</v>
      </c>
      <c r="AH3650">
        <v>6</v>
      </c>
      <c r="AI3650">
        <v>100</v>
      </c>
      <c r="AJ3650">
        <v>29233</v>
      </c>
    </row>
    <row r="3651" spans="1:36" x14ac:dyDescent="0.25">
      <c r="A3651" t="str">
        <v>Blonde Ambition</v>
      </c>
      <c r="B3651">
        <v>39190</v>
      </c>
      <c r="C3651">
        <v>2007</v>
      </c>
      <c r="D3651" t="str">
        <v>2000s</v>
      </c>
      <c r="E3651" t="str">
        <v>Color</v>
      </c>
      <c r="F3651" t="str">
        <v>Comedy</v>
      </c>
      <c r="G3651" t="str">
        <v>English</v>
      </c>
      <c r="H3651" t="str">
        <v>USA</v>
      </c>
      <c r="I3651" t="str">
        <v>PG-13</v>
      </c>
      <c r="J3651" t="str">
        <v>Drew Fuller</v>
      </c>
      <c r="K3651" t="str">
        <v>Scott Marshall</v>
      </c>
      <c r="L3651">
        <v>906</v>
      </c>
      <c r="M3651">
        <v>4725</v>
      </c>
      <c r="N3651">
        <v>7</v>
      </c>
      <c r="O3651">
        <v>160</v>
      </c>
      <c r="P3651">
        <v>3.9</v>
      </c>
      <c r="R3651" t="str">
        <v>The Son of No One</v>
      </c>
      <c r="S3651">
        <v>40652</v>
      </c>
      <c r="T3651">
        <v>2011</v>
      </c>
      <c r="U3651" t="str">
        <v>2010s</v>
      </c>
      <c r="V3651" t="str">
        <v>Color</v>
      </c>
      <c r="W3651" t="str">
        <v>Crime</v>
      </c>
      <c r="X3651" t="str">
        <v>English</v>
      </c>
      <c r="Y3651" t="str">
        <v>USA</v>
      </c>
      <c r="Z3651" t="str">
        <v>R</v>
      </c>
      <c r="AA3651" t="str">
        <v>Channing Tatum</v>
      </c>
      <c r="AB3651" t="str">
        <v>Dito Montiel</v>
      </c>
      <c r="AC3651">
        <v>17000</v>
      </c>
      <c r="AD3651">
        <v>32814</v>
      </c>
      <c r="AE3651">
        <v>68</v>
      </c>
      <c r="AF3651">
        <v>0</v>
      </c>
      <c r="AG3651">
        <v>5.0999999999999996</v>
      </c>
      <c r="AH3651">
        <v>62</v>
      </c>
      <c r="AI3651">
        <v>90</v>
      </c>
      <c r="AJ3651">
        <v>28870</v>
      </c>
    </row>
    <row r="3652" spans="1:36" x14ac:dyDescent="0.25">
      <c r="A3652" t="str">
        <v>Go for It!</v>
      </c>
      <c r="B3652">
        <v>40875</v>
      </c>
      <c r="C3652">
        <v>2011</v>
      </c>
      <c r="D3652" t="str">
        <v>2010s</v>
      </c>
      <c r="E3652" t="str">
        <v>Color</v>
      </c>
      <c r="F3652" t="str">
        <v>Drama</v>
      </c>
      <c r="G3652" t="str">
        <v>English</v>
      </c>
      <c r="H3652" t="str">
        <v>USA</v>
      </c>
      <c r="I3652" t="str">
        <v>PG-13</v>
      </c>
      <c r="J3652" t="str">
        <v>Jossara Jinaro</v>
      </c>
      <c r="K3652" t="str">
        <v>Carmen Marron</v>
      </c>
      <c r="L3652">
        <v>847</v>
      </c>
      <c r="M3652">
        <v>1668</v>
      </c>
      <c r="N3652">
        <v>29</v>
      </c>
      <c r="O3652">
        <v>566</v>
      </c>
      <c r="P3652">
        <v>3.9</v>
      </c>
      <c r="R3652" t="str">
        <v>Salvation Boulevard</v>
      </c>
      <c r="S3652">
        <v>40903</v>
      </c>
      <c r="T3652">
        <v>2011</v>
      </c>
      <c r="U3652" t="str">
        <v>2010s</v>
      </c>
      <c r="V3652" t="str">
        <v>Color</v>
      </c>
      <c r="W3652" t="str">
        <v>Action</v>
      </c>
      <c r="X3652" t="str">
        <v>English</v>
      </c>
      <c r="Y3652" t="str">
        <v>USA</v>
      </c>
      <c r="Z3652" t="str">
        <v>R</v>
      </c>
      <c r="AA3652" t="str">
        <v>Jim Gaffigan</v>
      </c>
      <c r="AB3652" t="str">
        <v>George Ratliff</v>
      </c>
      <c r="AC3652">
        <v>472</v>
      </c>
      <c r="AD3652">
        <v>561</v>
      </c>
      <c r="AE3652">
        <v>3</v>
      </c>
      <c r="AF3652">
        <v>1000</v>
      </c>
      <c r="AG3652">
        <v>5.3</v>
      </c>
      <c r="AH3652">
        <v>48</v>
      </c>
      <c r="AI3652">
        <v>96</v>
      </c>
      <c r="AJ3652">
        <v>27445</v>
      </c>
    </row>
    <row r="3653" spans="1:36" x14ac:dyDescent="0.25">
      <c r="A3653" t="str">
        <v>One Missed Call</v>
      </c>
      <c r="B3653">
        <v>39687</v>
      </c>
      <c r="C3653">
        <v>2008</v>
      </c>
      <c r="D3653" t="str">
        <v>2000s</v>
      </c>
      <c r="E3653" t="str">
        <v>Color</v>
      </c>
      <c r="F3653" t="str">
        <v>Horror</v>
      </c>
      <c r="G3653" t="str">
        <v>English</v>
      </c>
      <c r="H3653" t="str">
        <v>Japan</v>
      </c>
      <c r="I3653" t="str">
        <v>PG-13</v>
      </c>
      <c r="J3653" t="str">
        <v>Johnny Lewis</v>
      </c>
      <c r="K3653" t="str">
        <v>Eric Valette</v>
      </c>
      <c r="L3653">
        <v>741</v>
      </c>
      <c r="M3653">
        <v>1834</v>
      </c>
      <c r="N3653">
        <v>2</v>
      </c>
      <c r="O3653">
        <v>0</v>
      </c>
      <c r="P3653">
        <v>3.9</v>
      </c>
      <c r="R3653" t="str">
        <v>[Rec] 2</v>
      </c>
      <c r="S3653">
        <v>39921</v>
      </c>
      <c r="T3653">
        <v>2009</v>
      </c>
      <c r="U3653" t="str">
        <v>2000s</v>
      </c>
      <c r="V3653" t="str">
        <v>Color</v>
      </c>
      <c r="W3653" t="str">
        <v>Horror</v>
      </c>
      <c r="X3653" t="str">
        <v>Spanish</v>
      </c>
      <c r="Y3653" t="str">
        <v>Spain</v>
      </c>
      <c r="Z3653" t="str">
        <v>R</v>
      </c>
      <c r="AA3653" t="str">
        <v>Jonathan D. Mellor</v>
      </c>
      <c r="AB3653" t="str">
        <v>Jaume BalaguerÃ³</v>
      </c>
      <c r="AC3653">
        <v>37</v>
      </c>
      <c r="AD3653">
        <v>73</v>
      </c>
      <c r="AE3653">
        <v>57</v>
      </c>
      <c r="AF3653">
        <v>4000</v>
      </c>
      <c r="AG3653">
        <v>6.6</v>
      </c>
      <c r="AH3653">
        <v>222</v>
      </c>
      <c r="AI3653">
        <v>85</v>
      </c>
      <c r="AJ3653">
        <v>27024</v>
      </c>
    </row>
    <row r="3654" spans="1:36" x14ac:dyDescent="0.25">
      <c r="A3654" t="str">
        <v>I Got the Hook Up</v>
      </c>
      <c r="B3654">
        <v>35866</v>
      </c>
      <c r="C3654">
        <v>1998</v>
      </c>
      <c r="D3654" t="str">
        <v>1990s</v>
      </c>
      <c r="E3654" t="str">
        <v>Color</v>
      </c>
      <c r="F3654" t="str">
        <v>Comedy</v>
      </c>
      <c r="G3654" t="str">
        <v>English</v>
      </c>
      <c r="H3654" t="str">
        <v>USA</v>
      </c>
      <c r="I3654" t="str">
        <v>R</v>
      </c>
      <c r="J3654" t="str">
        <v>Joe Estevez</v>
      </c>
      <c r="K3654" t="str">
        <v>Michael Martin</v>
      </c>
      <c r="L3654">
        <v>625</v>
      </c>
      <c r="M3654">
        <v>987</v>
      </c>
      <c r="N3654">
        <v>0</v>
      </c>
      <c r="O3654">
        <v>280</v>
      </c>
      <c r="P3654">
        <v>3.9</v>
      </c>
      <c r="R3654" t="str">
        <v>Mississippi Mermaid</v>
      </c>
      <c r="S3654">
        <v>25489</v>
      </c>
      <c r="T3654">
        <v>1969</v>
      </c>
      <c r="U3654" t="str">
        <v>1960s</v>
      </c>
      <c r="V3654" t="str">
        <v>Color</v>
      </c>
      <c r="W3654" t="str">
        <v>Crime</v>
      </c>
      <c r="X3654" t="str">
        <v>French</v>
      </c>
      <c r="Y3654" t="str">
        <v>France</v>
      </c>
      <c r="Z3654" t="str">
        <v>R</v>
      </c>
      <c r="AA3654" t="str">
        <v>Catherine Deneuve</v>
      </c>
      <c r="AB3654" t="str">
        <v>FranÃ§ois Truffaut</v>
      </c>
      <c r="AC3654">
        <v>963</v>
      </c>
      <c r="AD3654">
        <v>1694</v>
      </c>
      <c r="AE3654">
        <v>0</v>
      </c>
      <c r="AF3654">
        <v>278</v>
      </c>
      <c r="AG3654">
        <v>7.2</v>
      </c>
      <c r="AH3654">
        <v>35</v>
      </c>
      <c r="AI3654">
        <v>123</v>
      </c>
      <c r="AJ3654">
        <v>26893</v>
      </c>
    </row>
    <row r="3655" spans="1:36" x14ac:dyDescent="0.25">
      <c r="A3655" t="str">
        <v>Soul Survivors</v>
      </c>
      <c r="B3655">
        <v>37122</v>
      </c>
      <c r="C3655">
        <v>2001</v>
      </c>
      <c r="D3655" t="str">
        <v>2000s</v>
      </c>
      <c r="E3655" t="str">
        <v>Color</v>
      </c>
      <c r="F3655" t="str">
        <v>Drama</v>
      </c>
      <c r="G3655" t="str">
        <v>English</v>
      </c>
      <c r="H3655" t="str">
        <v>USA</v>
      </c>
      <c r="I3655" t="str">
        <v>PG-13</v>
      </c>
      <c r="J3655" t="str">
        <v>Melissa Sagemiller</v>
      </c>
      <c r="K3655" t="str">
        <v>Stephen Carpenter</v>
      </c>
      <c r="L3655">
        <v>159</v>
      </c>
      <c r="M3655">
        <v>417</v>
      </c>
      <c r="N3655">
        <v>12</v>
      </c>
      <c r="O3655">
        <v>231</v>
      </c>
      <c r="P3655">
        <v>3.9</v>
      </c>
      <c r="R3655" t="str">
        <v>Spy Game</v>
      </c>
      <c r="S3655">
        <v>37254</v>
      </c>
      <c r="T3655">
        <v>2001</v>
      </c>
      <c r="U3655" t="str">
        <v>2000s</v>
      </c>
      <c r="V3655" t="str">
        <v>Color</v>
      </c>
      <c r="W3655" t="str">
        <v>Action</v>
      </c>
      <c r="X3655" t="str">
        <v>English</v>
      </c>
      <c r="Y3655" t="str">
        <v>Germany</v>
      </c>
      <c r="Z3655" t="str">
        <v>R</v>
      </c>
      <c r="AA3655" t="str">
        <v>Brad Pitt</v>
      </c>
      <c r="AB3655" t="str">
        <v>Tony Scott</v>
      </c>
      <c r="AC3655">
        <v>11000</v>
      </c>
      <c r="AD3655">
        <v>12499</v>
      </c>
      <c r="AE3655">
        <v>12000</v>
      </c>
      <c r="AF3655">
        <v>0</v>
      </c>
      <c r="AG3655">
        <v>7</v>
      </c>
      <c r="AH3655">
        <v>142</v>
      </c>
      <c r="AI3655">
        <v>114</v>
      </c>
      <c r="AJ3655">
        <v>26871</v>
      </c>
    </row>
    <row r="3656" spans="1:36" x14ac:dyDescent="0.25">
      <c r="A3656" t="str">
        <v>In the Name of the King: A Dungeon Siege Tale</v>
      </c>
      <c r="B3656">
        <v>39349</v>
      </c>
      <c r="C3656">
        <v>2007</v>
      </c>
      <c r="D3656" t="str">
        <v>2000s</v>
      </c>
      <c r="E3656" t="str">
        <v>Color</v>
      </c>
      <c r="F3656" t="str">
        <v>Action</v>
      </c>
      <c r="G3656" t="str">
        <v>English</v>
      </c>
      <c r="H3656" t="str">
        <v>Germany</v>
      </c>
      <c r="I3656" t="str">
        <v>PG-13</v>
      </c>
      <c r="J3656" t="str">
        <v>Jason Statham</v>
      </c>
      <c r="K3656" t="str">
        <v>Uwe Boll</v>
      </c>
      <c r="L3656">
        <v>26000</v>
      </c>
      <c r="M3656">
        <v>26564</v>
      </c>
      <c r="N3656">
        <v>892</v>
      </c>
      <c r="O3656">
        <v>0</v>
      </c>
      <c r="P3656">
        <v>3.8</v>
      </c>
      <c r="R3656" t="str">
        <v>Metropolis</v>
      </c>
      <c r="S3656">
        <v>9888</v>
      </c>
      <c r="T3656">
        <v>1927</v>
      </c>
      <c r="U3656" t="str">
        <v>1920s</v>
      </c>
      <c r="V3656" t="str">
        <v>Black and White</v>
      </c>
      <c r="W3656" t="str">
        <v>Drama</v>
      </c>
      <c r="X3656" t="str">
        <v>German</v>
      </c>
      <c r="Y3656" t="str">
        <v>Germany</v>
      </c>
      <c r="Z3656" t="str">
        <v>Not Rated</v>
      </c>
      <c r="AA3656" t="str">
        <v>Brigitte Helm</v>
      </c>
      <c r="AB3656" t="str">
        <v>Fritz Lang</v>
      </c>
      <c r="AC3656">
        <v>136</v>
      </c>
      <c r="AD3656">
        <v>203</v>
      </c>
      <c r="AE3656">
        <v>756</v>
      </c>
      <c r="AF3656">
        <v>12000</v>
      </c>
      <c r="AG3656">
        <v>8.3000000000000007</v>
      </c>
      <c r="AH3656">
        <v>260</v>
      </c>
      <c r="AI3656">
        <v>145</v>
      </c>
      <c r="AJ3656">
        <v>26435</v>
      </c>
    </row>
    <row r="3657" spans="1:36" x14ac:dyDescent="0.25">
      <c r="A3657" t="str">
        <v>The Love Guru</v>
      </c>
      <c r="B3657">
        <v>39756</v>
      </c>
      <c r="C3657">
        <v>2008</v>
      </c>
      <c r="D3657" t="str">
        <v>2000s</v>
      </c>
      <c r="E3657" t="str">
        <v>Color</v>
      </c>
      <c r="F3657" t="str">
        <v>Comedy</v>
      </c>
      <c r="G3657" t="str">
        <v>English</v>
      </c>
      <c r="H3657" t="str">
        <v>USA</v>
      </c>
      <c r="I3657" t="str">
        <v>PG-13</v>
      </c>
      <c r="J3657" t="str">
        <v>Justin Timberlake</v>
      </c>
      <c r="K3657" t="str">
        <v>Marco Schnabel</v>
      </c>
      <c r="L3657">
        <v>3000</v>
      </c>
      <c r="M3657">
        <v>6658</v>
      </c>
      <c r="N3657">
        <v>12</v>
      </c>
      <c r="O3657">
        <v>0</v>
      </c>
      <c r="P3657">
        <v>3.8</v>
      </c>
      <c r="R3657" t="str">
        <v>The Sweeney</v>
      </c>
      <c r="S3657">
        <v>41101</v>
      </c>
      <c r="T3657">
        <v>2012</v>
      </c>
      <c r="U3657" t="str">
        <v>2010s</v>
      </c>
      <c r="V3657" t="str">
        <v>Color</v>
      </c>
      <c r="W3657" t="str">
        <v>Action</v>
      </c>
      <c r="X3657" t="str">
        <v>English</v>
      </c>
      <c r="Y3657" t="str">
        <v>UK</v>
      </c>
      <c r="Z3657" t="str">
        <v>R</v>
      </c>
      <c r="AA3657" t="str">
        <v>Hayley Atwell</v>
      </c>
      <c r="AB3657" t="str">
        <v>Nick Love</v>
      </c>
      <c r="AC3657">
        <v>2000</v>
      </c>
      <c r="AD3657">
        <v>4810</v>
      </c>
      <c r="AE3657">
        <v>63</v>
      </c>
      <c r="AF3657">
        <v>0</v>
      </c>
      <c r="AG3657">
        <v>6.1</v>
      </c>
      <c r="AH3657">
        <v>111</v>
      </c>
      <c r="AI3657">
        <v>112</v>
      </c>
      <c r="AJ3657">
        <v>26345</v>
      </c>
    </row>
    <row r="3658" spans="1:36" x14ac:dyDescent="0.25">
      <c r="A3658" t="str">
        <v>Furry Vengeance</v>
      </c>
      <c r="B3658">
        <v>40252</v>
      </c>
      <c r="C3658">
        <v>2010</v>
      </c>
      <c r="D3658" t="str">
        <v>2010s</v>
      </c>
      <c r="E3658" t="str">
        <v>Color</v>
      </c>
      <c r="F3658" t="str">
        <v>Comedy</v>
      </c>
      <c r="G3658" t="str">
        <v>English</v>
      </c>
      <c r="H3658" t="str">
        <v>USA</v>
      </c>
      <c r="I3658" t="str">
        <v>PG</v>
      </c>
      <c r="J3658" t="str">
        <v>Brendan Fraser</v>
      </c>
      <c r="K3658" t="str">
        <v>Roger Kumble</v>
      </c>
      <c r="L3658">
        <v>3000</v>
      </c>
      <c r="M3658">
        <v>6327</v>
      </c>
      <c r="N3658">
        <v>16</v>
      </c>
      <c r="O3658">
        <v>0</v>
      </c>
      <c r="P3658">
        <v>3.8</v>
      </c>
      <c r="R3658" t="str">
        <v>Kill List</v>
      </c>
      <c r="S3658">
        <v>40705</v>
      </c>
      <c r="T3658">
        <v>2011</v>
      </c>
      <c r="U3658" t="str">
        <v>2010s</v>
      </c>
      <c r="V3658" t="str">
        <v>Color</v>
      </c>
      <c r="W3658" t="str">
        <v>Crime</v>
      </c>
      <c r="X3658" t="str">
        <v>English</v>
      </c>
      <c r="Y3658" t="str">
        <v>UK</v>
      </c>
      <c r="Z3658" t="str">
        <v>Not Rated</v>
      </c>
      <c r="AA3658" t="str">
        <v>MyAnna Buring</v>
      </c>
      <c r="AB3658" t="str">
        <v>Ben Wheatley</v>
      </c>
      <c r="AC3658">
        <v>513</v>
      </c>
      <c r="AD3658">
        <v>1269</v>
      </c>
      <c r="AE3658">
        <v>214</v>
      </c>
      <c r="AF3658">
        <v>0</v>
      </c>
      <c r="AG3658">
        <v>6.3</v>
      </c>
      <c r="AH3658">
        <v>255</v>
      </c>
      <c r="AI3658">
        <v>95</v>
      </c>
      <c r="AJ3658">
        <v>26297</v>
      </c>
    </row>
    <row r="3659" spans="1:36" x14ac:dyDescent="0.25">
      <c r="A3659" t="str">
        <v>Dudley Do-Right</v>
      </c>
      <c r="B3659">
        <v>36304</v>
      </c>
      <c r="C3659">
        <v>1999</v>
      </c>
      <c r="D3659" t="str">
        <v>1990s</v>
      </c>
      <c r="E3659" t="str">
        <v>Color</v>
      </c>
      <c r="F3659" t="str">
        <v>Comedy</v>
      </c>
      <c r="G3659" t="str">
        <v>English</v>
      </c>
      <c r="H3659" t="str">
        <v>USA</v>
      </c>
      <c r="I3659" t="str">
        <v>PG</v>
      </c>
      <c r="J3659" t="str">
        <v>Brendan Fraser</v>
      </c>
      <c r="K3659" t="str">
        <v>Hugh Wilson</v>
      </c>
      <c r="L3659">
        <v>3000</v>
      </c>
      <c r="M3659">
        <v>5568</v>
      </c>
      <c r="N3659">
        <v>37</v>
      </c>
      <c r="O3659">
        <v>272</v>
      </c>
      <c r="P3659">
        <v>3.8</v>
      </c>
      <c r="R3659" t="str">
        <v>Pink Ribbons, Inc.</v>
      </c>
      <c r="S3659">
        <v>40828</v>
      </c>
      <c r="T3659">
        <v>2011</v>
      </c>
      <c r="U3659" t="str">
        <v>2010s</v>
      </c>
      <c r="V3659" t="str">
        <v>Color</v>
      </c>
      <c r="W3659" t="str">
        <v>Documentary</v>
      </c>
      <c r="X3659" t="str">
        <v>English</v>
      </c>
      <c r="Y3659" t="str">
        <v>Canada</v>
      </c>
      <c r="Z3659" t="str">
        <v>Not Rated</v>
      </c>
      <c r="AA3659" t="str">
        <v>Unknown</v>
      </c>
      <c r="AB3659" t="str">
        <v>LÃ©a Pool</v>
      </c>
      <c r="AC3659">
        <v>8621</v>
      </c>
      <c r="AD3659">
        <v>0</v>
      </c>
      <c r="AE3659">
        <v>4</v>
      </c>
      <c r="AF3659">
        <v>5000</v>
      </c>
      <c r="AG3659">
        <v>7.4</v>
      </c>
      <c r="AH3659">
        <v>23</v>
      </c>
      <c r="AI3659">
        <v>97</v>
      </c>
      <c r="AJ3659">
        <v>24784</v>
      </c>
    </row>
    <row r="3660" spans="1:36" x14ac:dyDescent="0.25">
      <c r="A3660" t="str">
        <v>The Adventures of Pluto Nash</v>
      </c>
      <c r="B3660">
        <v>37554</v>
      </c>
      <c r="C3660">
        <v>2002</v>
      </c>
      <c r="D3660" t="str">
        <v>2000s</v>
      </c>
      <c r="E3660" t="str">
        <v>Color</v>
      </c>
      <c r="F3660" t="str">
        <v>Action</v>
      </c>
      <c r="G3660" t="str">
        <v>English</v>
      </c>
      <c r="H3660" t="str">
        <v>USA</v>
      </c>
      <c r="I3660" t="str">
        <v>PG-13</v>
      </c>
      <c r="J3660" t="str">
        <v>Rosario Dawson</v>
      </c>
      <c r="K3660" t="str">
        <v>Ron Underwood</v>
      </c>
      <c r="L3660">
        <v>3000</v>
      </c>
      <c r="M3660">
        <v>6161</v>
      </c>
      <c r="N3660">
        <v>31</v>
      </c>
      <c r="O3660">
        <v>416</v>
      </c>
      <c r="P3660">
        <v>3.8</v>
      </c>
      <c r="R3660" t="str">
        <v>The Butterfly Effect</v>
      </c>
      <c r="S3660">
        <v>38347</v>
      </c>
      <c r="T3660">
        <v>2004</v>
      </c>
      <c r="U3660" t="str">
        <v>2000s</v>
      </c>
      <c r="V3660" t="str">
        <v>Color</v>
      </c>
      <c r="W3660" t="str">
        <v>Sci-Fi</v>
      </c>
      <c r="X3660" t="str">
        <v>English</v>
      </c>
      <c r="Y3660" t="str">
        <v>USA</v>
      </c>
      <c r="Z3660" t="str">
        <v>R</v>
      </c>
      <c r="AA3660" t="str">
        <v>Logan Lerman</v>
      </c>
      <c r="AB3660" t="str">
        <v>Eric Bress</v>
      </c>
      <c r="AC3660">
        <v>8000</v>
      </c>
      <c r="AD3660">
        <v>12755</v>
      </c>
      <c r="AE3660">
        <v>19</v>
      </c>
      <c r="AF3660">
        <v>15000</v>
      </c>
      <c r="AG3660">
        <v>7.7</v>
      </c>
      <c r="AH3660">
        <v>185</v>
      </c>
      <c r="AI3660">
        <v>120</v>
      </c>
      <c r="AJ3660">
        <v>23947</v>
      </c>
    </row>
    <row r="3661" spans="1:36" x14ac:dyDescent="0.25">
      <c r="A3661" t="str">
        <v>Street Fighter</v>
      </c>
      <c r="B3661">
        <v>34359</v>
      </c>
      <c r="C3661">
        <v>1994</v>
      </c>
      <c r="D3661" t="str">
        <v>1990s</v>
      </c>
      <c r="E3661" t="str">
        <v>Color</v>
      </c>
      <c r="F3661" t="str">
        <v>Action</v>
      </c>
      <c r="G3661" t="str">
        <v>English</v>
      </c>
      <c r="H3661" t="str">
        <v>Japan</v>
      </c>
      <c r="I3661" t="str">
        <v>PG-13</v>
      </c>
      <c r="J3661" t="str">
        <v>Ming-Na Wen</v>
      </c>
      <c r="K3661" t="str">
        <v>Steven E. de Souza</v>
      </c>
      <c r="L3661">
        <v>2000</v>
      </c>
      <c r="M3661">
        <v>5443</v>
      </c>
      <c r="N3661">
        <v>133</v>
      </c>
      <c r="O3661">
        <v>0</v>
      </c>
      <c r="P3661">
        <v>3.8</v>
      </c>
      <c r="R3661" t="str">
        <v>The Last Days on Mars</v>
      </c>
      <c r="S3661">
        <v>41420</v>
      </c>
      <c r="T3661">
        <v>2013</v>
      </c>
      <c r="U3661" t="str">
        <v>2010s</v>
      </c>
      <c r="V3661" t="str">
        <v>Color</v>
      </c>
      <c r="W3661" t="str">
        <v>Horror</v>
      </c>
      <c r="X3661" t="str">
        <v>English</v>
      </c>
      <c r="Y3661" t="str">
        <v>UK</v>
      </c>
      <c r="Z3661" t="str">
        <v>R</v>
      </c>
      <c r="AA3661" t="str">
        <v>Romola Garai</v>
      </c>
      <c r="AB3661" t="str">
        <v>Ruairi Robinson</v>
      </c>
      <c r="AC3661">
        <v>805</v>
      </c>
      <c r="AD3661">
        <v>2271</v>
      </c>
      <c r="AE3661">
        <v>7</v>
      </c>
      <c r="AF3661">
        <v>0</v>
      </c>
      <c r="AG3661">
        <v>5.5</v>
      </c>
      <c r="AH3661">
        <v>120</v>
      </c>
      <c r="AI3661">
        <v>98</v>
      </c>
      <c r="AJ3661">
        <v>23838</v>
      </c>
    </row>
    <row r="3662" spans="1:36" x14ac:dyDescent="0.25">
      <c r="A3662" t="str">
        <v>The Haunting of Molly Hartley</v>
      </c>
      <c r="B3662">
        <v>39593</v>
      </c>
      <c r="C3662">
        <v>2008</v>
      </c>
      <c r="D3662" t="str">
        <v>2000s</v>
      </c>
      <c r="E3662" t="str">
        <v>Color</v>
      </c>
      <c r="F3662" t="str">
        <v>Drama</v>
      </c>
      <c r="G3662" t="str">
        <v>English</v>
      </c>
      <c r="H3662" t="str">
        <v>USA</v>
      </c>
      <c r="I3662" t="str">
        <v>PG-13</v>
      </c>
      <c r="J3662" t="str">
        <v>Jessica Lowndes</v>
      </c>
      <c r="K3662" t="str">
        <v>Mickey Liddell</v>
      </c>
      <c r="L3662">
        <v>1000</v>
      </c>
      <c r="M3662">
        <v>4856</v>
      </c>
      <c r="N3662">
        <v>7</v>
      </c>
      <c r="O3662">
        <v>562</v>
      </c>
      <c r="P3662">
        <v>3.8</v>
      </c>
      <c r="R3662" t="str">
        <v>Arnolds Park</v>
      </c>
      <c r="S3662">
        <v>39322</v>
      </c>
      <c r="T3662">
        <v>2007</v>
      </c>
      <c r="U3662" t="str">
        <v>2000s</v>
      </c>
      <c r="V3662" t="str">
        <v>Color</v>
      </c>
      <c r="W3662" t="str">
        <v>Mystery</v>
      </c>
      <c r="X3662" t="str">
        <v>English</v>
      </c>
      <c r="Y3662" t="str">
        <v>USA</v>
      </c>
      <c r="Z3662" t="str">
        <v>PG-13</v>
      </c>
      <c r="AA3662" t="str">
        <v>Kendyl Joi</v>
      </c>
      <c r="AB3662" t="str">
        <v>Gene Teigland</v>
      </c>
      <c r="AC3662">
        <v>23</v>
      </c>
      <c r="AD3662">
        <v>85</v>
      </c>
      <c r="AE3662">
        <v>0</v>
      </c>
      <c r="AF3662">
        <v>11</v>
      </c>
      <c r="AG3662">
        <v>5.6</v>
      </c>
      <c r="AH3662">
        <v>0</v>
      </c>
      <c r="AI3662">
        <v>103</v>
      </c>
      <c r="AJ3662">
        <v>23616</v>
      </c>
    </row>
    <row r="3663" spans="1:36" x14ac:dyDescent="0.25">
      <c r="A3663" t="str">
        <v>Woo</v>
      </c>
      <c r="B3663">
        <v>35969</v>
      </c>
      <c r="C3663">
        <v>1998</v>
      </c>
      <c r="D3663" t="str">
        <v>1990s</v>
      </c>
      <c r="E3663" t="str">
        <v>Color</v>
      </c>
      <c r="F3663" t="str">
        <v>Comedy</v>
      </c>
      <c r="G3663" t="str">
        <v>English</v>
      </c>
      <c r="H3663" t="str">
        <v>USA</v>
      </c>
      <c r="I3663" t="str">
        <v>R</v>
      </c>
      <c r="J3663" t="str">
        <v>LL Cool J</v>
      </c>
      <c r="K3663" t="str">
        <v>Daisy von Scherler Mayer</v>
      </c>
      <c r="L3663">
        <v>1000</v>
      </c>
      <c r="M3663">
        <v>3352</v>
      </c>
      <c r="N3663">
        <v>18</v>
      </c>
      <c r="O3663">
        <v>204</v>
      </c>
      <c r="P3663">
        <v>3.8</v>
      </c>
      <c r="R3663" t="str">
        <v>Dear Wendy</v>
      </c>
      <c r="S3663">
        <v>38012</v>
      </c>
      <c r="T3663">
        <v>2004</v>
      </c>
      <c r="U3663" t="str">
        <v>2000s</v>
      </c>
      <c r="V3663" t="str">
        <v>Color</v>
      </c>
      <c r="W3663" t="str">
        <v>Comedy</v>
      </c>
      <c r="X3663" t="str">
        <v>English</v>
      </c>
      <c r="Y3663" t="str">
        <v>Italy</v>
      </c>
      <c r="Z3663" t="str">
        <v>Unrated</v>
      </c>
      <c r="AA3663" t="str">
        <v>Michael Angarano</v>
      </c>
      <c r="AB3663" t="str">
        <v>Thomas Vinterberg</v>
      </c>
      <c r="AC3663">
        <v>947</v>
      </c>
      <c r="AD3663">
        <v>2572</v>
      </c>
      <c r="AE3663">
        <v>346</v>
      </c>
      <c r="AF3663">
        <v>532</v>
      </c>
      <c r="AG3663">
        <v>6.6</v>
      </c>
      <c r="AH3663">
        <v>100</v>
      </c>
      <c r="AI3663">
        <v>102</v>
      </c>
      <c r="AJ3663">
        <v>23106</v>
      </c>
    </row>
    <row r="3664" spans="1:36" x14ac:dyDescent="0.25">
      <c r="A3664" t="str">
        <v>The Cat in the Hat</v>
      </c>
      <c r="B3664">
        <v>37813</v>
      </c>
      <c r="C3664">
        <v>2003</v>
      </c>
      <c r="D3664" t="str">
        <v>2000s</v>
      </c>
      <c r="E3664" t="str">
        <v>Color</v>
      </c>
      <c r="F3664" t="str">
        <v>Adventure</v>
      </c>
      <c r="G3664" t="str">
        <v>English</v>
      </c>
      <c r="H3664" t="str">
        <v>USA</v>
      </c>
      <c r="I3664" t="str">
        <v>PG</v>
      </c>
      <c r="J3664" t="str">
        <v>Sean Hayes</v>
      </c>
      <c r="K3664" t="str">
        <v>Bo Welch</v>
      </c>
      <c r="L3664">
        <v>760</v>
      </c>
      <c r="M3664">
        <v>2762</v>
      </c>
      <c r="N3664">
        <v>34</v>
      </c>
      <c r="O3664">
        <v>946</v>
      </c>
      <c r="P3664">
        <v>3.8</v>
      </c>
      <c r="R3664" t="str">
        <v>Good</v>
      </c>
      <c r="S3664">
        <v>39501</v>
      </c>
      <c r="T3664">
        <v>2008</v>
      </c>
      <c r="U3664" t="str">
        <v>2000s</v>
      </c>
      <c r="V3664" t="str">
        <v>Color</v>
      </c>
      <c r="W3664" t="str">
        <v>Drama</v>
      </c>
      <c r="X3664" t="str">
        <v>English</v>
      </c>
      <c r="Y3664" t="str">
        <v>UK</v>
      </c>
      <c r="Z3664" t="str">
        <v>R</v>
      </c>
      <c r="AA3664" t="str">
        <v>Viggo Mortensen</v>
      </c>
      <c r="AB3664" t="str">
        <v>Vicente Amorim</v>
      </c>
      <c r="AC3664">
        <v>10000</v>
      </c>
      <c r="AD3664">
        <v>11091</v>
      </c>
      <c r="AE3664">
        <v>6</v>
      </c>
      <c r="AF3664">
        <v>921</v>
      </c>
      <c r="AG3664">
        <v>6.2</v>
      </c>
      <c r="AH3664">
        <v>67</v>
      </c>
      <c r="AI3664">
        <v>92</v>
      </c>
      <c r="AJ3664">
        <v>23091</v>
      </c>
    </row>
    <row r="3665" spans="1:36" x14ac:dyDescent="0.25">
      <c r="A3665" t="str">
        <v>Beastmaster 2: Through the Portal of Time</v>
      </c>
      <c r="B3665">
        <v>33505</v>
      </c>
      <c r="C3665">
        <v>1991</v>
      </c>
      <c r="D3665" t="str">
        <v>1990s</v>
      </c>
      <c r="E3665" t="str">
        <v>Color</v>
      </c>
      <c r="F3665" t="str">
        <v>Action</v>
      </c>
      <c r="G3665" t="str">
        <v>English</v>
      </c>
      <c r="H3665" t="str">
        <v>USA</v>
      </c>
      <c r="I3665" t="str">
        <v>PG-13</v>
      </c>
      <c r="J3665" t="str">
        <v>Michael Berryman</v>
      </c>
      <c r="K3665" t="str">
        <v>Sylvio Tabet</v>
      </c>
      <c r="L3665">
        <v>721</v>
      </c>
      <c r="M3665">
        <v>2000</v>
      </c>
      <c r="N3665">
        <v>0</v>
      </c>
      <c r="O3665">
        <v>125</v>
      </c>
      <c r="P3665">
        <v>3.8</v>
      </c>
      <c r="R3665" t="str">
        <v>Poultrygeist: Night of the Chicken Dead</v>
      </c>
      <c r="S3665">
        <v>38839</v>
      </c>
      <c r="T3665">
        <v>2006</v>
      </c>
      <c r="U3665" t="str">
        <v>2000s</v>
      </c>
      <c r="V3665" t="str">
        <v>Color</v>
      </c>
      <c r="W3665" t="str">
        <v>Comedy</v>
      </c>
      <c r="X3665" t="str">
        <v>English</v>
      </c>
      <c r="Y3665" t="str">
        <v>USA</v>
      </c>
      <c r="Z3665" t="str">
        <v>Unrated</v>
      </c>
      <c r="AA3665" t="str">
        <v>John Karyus</v>
      </c>
      <c r="AB3665" t="str">
        <v>Lloyd Kaufman</v>
      </c>
      <c r="AC3665">
        <v>907</v>
      </c>
      <c r="AD3665">
        <v>1411</v>
      </c>
      <c r="AE3665">
        <v>365</v>
      </c>
      <c r="AF3665">
        <v>0</v>
      </c>
      <c r="AG3665">
        <v>6.2</v>
      </c>
      <c r="AH3665">
        <v>88</v>
      </c>
      <c r="AI3665">
        <v>103</v>
      </c>
      <c r="AJ3665">
        <v>23000</v>
      </c>
    </row>
    <row r="3666" spans="1:36" x14ac:dyDescent="0.25">
      <c r="A3666" t="str">
        <v>Beverly Hills Chihuahua</v>
      </c>
      <c r="B3666">
        <v>39541</v>
      </c>
      <c r="C3666">
        <v>2008</v>
      </c>
      <c r="D3666" t="str">
        <v>2000s</v>
      </c>
      <c r="E3666" t="str">
        <v>Color</v>
      </c>
      <c r="F3666" t="str">
        <v>Adventure</v>
      </c>
      <c r="G3666" t="str">
        <v>English</v>
      </c>
      <c r="H3666" t="str">
        <v>USA</v>
      </c>
      <c r="I3666" t="str">
        <v>PG</v>
      </c>
      <c r="J3666" t="str">
        <v>Jamie Lee Curtis</v>
      </c>
      <c r="K3666" t="str">
        <v>Raja Gosnell</v>
      </c>
      <c r="L3666">
        <v>2000</v>
      </c>
      <c r="M3666">
        <v>4729</v>
      </c>
      <c r="N3666">
        <v>67</v>
      </c>
      <c r="O3666">
        <v>0</v>
      </c>
      <c r="P3666">
        <v>3.7</v>
      </c>
      <c r="R3666" t="str">
        <v>R100</v>
      </c>
      <c r="S3666">
        <v>41629</v>
      </c>
      <c r="T3666">
        <v>2013</v>
      </c>
      <c r="U3666" t="str">
        <v>2010s</v>
      </c>
      <c r="V3666" t="str">
        <v>Color</v>
      </c>
      <c r="W3666" t="str">
        <v>Comedy</v>
      </c>
      <c r="X3666" t="str">
        <v>Japanese</v>
      </c>
      <c r="Y3666" t="str">
        <v>Japan</v>
      </c>
      <c r="Z3666" t="str">
        <v>Unrated</v>
      </c>
      <c r="AA3666" t="str">
        <v>Lindsay Kay Hayward</v>
      </c>
      <c r="AB3666" t="str">
        <v>Hitoshi Matsumoto</v>
      </c>
      <c r="AC3666">
        <v>31</v>
      </c>
      <c r="AD3666">
        <v>81</v>
      </c>
      <c r="AE3666">
        <v>17</v>
      </c>
      <c r="AF3666">
        <v>543</v>
      </c>
      <c r="AG3666">
        <v>6.1</v>
      </c>
      <c r="AH3666">
        <v>72</v>
      </c>
      <c r="AI3666">
        <v>99</v>
      </c>
      <c r="AJ3666">
        <v>22770</v>
      </c>
    </row>
    <row r="3667" spans="1:36" x14ac:dyDescent="0.25">
      <c r="A3667" t="str">
        <v>Batman &amp; Robin</v>
      </c>
      <c r="B3667">
        <v>35754</v>
      </c>
      <c r="C3667">
        <v>1997</v>
      </c>
      <c r="D3667" t="str">
        <v>1990s</v>
      </c>
      <c r="E3667" t="str">
        <v>Color</v>
      </c>
      <c r="F3667" t="str">
        <v>Action</v>
      </c>
      <c r="G3667" t="str">
        <v>English</v>
      </c>
      <c r="H3667" t="str">
        <v>USA</v>
      </c>
      <c r="I3667" t="str">
        <v>PG-13</v>
      </c>
      <c r="J3667" t="str">
        <v>Michael Gough</v>
      </c>
      <c r="K3667" t="str">
        <v>Joel Schumacher</v>
      </c>
      <c r="L3667">
        <v>920</v>
      </c>
      <c r="M3667">
        <v>2699</v>
      </c>
      <c r="N3667">
        <v>541</v>
      </c>
      <c r="O3667">
        <v>0</v>
      </c>
      <c r="P3667">
        <v>3.7</v>
      </c>
      <c r="R3667" t="str">
        <v>All the Queen's Men</v>
      </c>
      <c r="S3667">
        <v>37243</v>
      </c>
      <c r="T3667">
        <v>2001</v>
      </c>
      <c r="U3667" t="str">
        <v>2000s</v>
      </c>
      <c r="V3667" t="str">
        <v>Color</v>
      </c>
      <c r="W3667" t="str">
        <v>Action</v>
      </c>
      <c r="X3667" t="str">
        <v>English</v>
      </c>
      <c r="Y3667" t="str">
        <v>Germany</v>
      </c>
      <c r="Z3667" t="str">
        <v>PG-13</v>
      </c>
      <c r="AA3667" t="str">
        <v>Eddie Izzard</v>
      </c>
      <c r="AB3667" t="str">
        <v>Stefan Ruzowitzky</v>
      </c>
      <c r="AC3667">
        <v>776</v>
      </c>
      <c r="AD3667">
        <v>1732</v>
      </c>
      <c r="AE3667">
        <v>24</v>
      </c>
      <c r="AF3667">
        <v>193</v>
      </c>
      <c r="AG3667">
        <v>4.5</v>
      </c>
      <c r="AH3667">
        <v>19</v>
      </c>
      <c r="AI3667">
        <v>105</v>
      </c>
      <c r="AJ3667">
        <v>22723</v>
      </c>
    </row>
    <row r="3668" spans="1:36" x14ac:dyDescent="0.25">
      <c r="A3668" t="str">
        <v>Street Fighter: The Legend of Chun-Li</v>
      </c>
      <c r="B3668">
        <v>40172</v>
      </c>
      <c r="C3668">
        <v>2009</v>
      </c>
      <c r="D3668" t="str">
        <v>2000s</v>
      </c>
      <c r="E3668" t="str">
        <v>Color</v>
      </c>
      <c r="F3668" t="str">
        <v>Action</v>
      </c>
      <c r="G3668" t="str">
        <v>English</v>
      </c>
      <c r="H3668" t="str">
        <v>Canada</v>
      </c>
      <c r="I3668" t="str">
        <v>PG-13</v>
      </c>
      <c r="J3668" t="str">
        <v>Chris Klein</v>
      </c>
      <c r="K3668" t="str">
        <v>Andrzej Bartkowiak</v>
      </c>
      <c r="L3668">
        <v>841</v>
      </c>
      <c r="M3668">
        <v>1385</v>
      </c>
      <c r="N3668">
        <v>43</v>
      </c>
      <c r="O3668">
        <v>0</v>
      </c>
      <c r="P3668">
        <v>3.7</v>
      </c>
      <c r="R3668" t="str">
        <v>Winter's Tale</v>
      </c>
      <c r="S3668">
        <v>41733</v>
      </c>
      <c r="T3668">
        <v>2014</v>
      </c>
      <c r="U3668" t="str">
        <v>2010s</v>
      </c>
      <c r="V3668" t="str">
        <v>Color</v>
      </c>
      <c r="W3668" t="str">
        <v>Drama</v>
      </c>
      <c r="X3668" t="str">
        <v>English</v>
      </c>
      <c r="Y3668" t="str">
        <v>USA</v>
      </c>
      <c r="Z3668" t="str">
        <v>PG-13</v>
      </c>
      <c r="AA3668" t="str">
        <v>Matt Bomer</v>
      </c>
      <c r="AB3668" t="str">
        <v>Akiva Goldsman</v>
      </c>
      <c r="AC3668">
        <v>20000</v>
      </c>
      <c r="AD3668">
        <v>22447</v>
      </c>
      <c r="AE3668">
        <v>167</v>
      </c>
      <c r="AF3668">
        <v>17000</v>
      </c>
      <c r="AG3668">
        <v>6.2</v>
      </c>
      <c r="AH3668">
        <v>189</v>
      </c>
      <c r="AI3668">
        <v>118</v>
      </c>
      <c r="AJ3668">
        <v>22451</v>
      </c>
    </row>
    <row r="3669" spans="1:36" x14ac:dyDescent="0.25">
      <c r="A3669" t="str">
        <v>Speed 2: Cruise Control</v>
      </c>
      <c r="B3669">
        <v>35731</v>
      </c>
      <c r="C3669">
        <v>1997</v>
      </c>
      <c r="D3669" t="str">
        <v>1990s</v>
      </c>
      <c r="E3669" t="str">
        <v>Color</v>
      </c>
      <c r="F3669" t="str">
        <v>Action</v>
      </c>
      <c r="G3669" t="str">
        <v>English</v>
      </c>
      <c r="H3669" t="str">
        <v>USA</v>
      </c>
      <c r="I3669" t="str">
        <v>PG-13</v>
      </c>
      <c r="J3669" t="str">
        <v>Jason Patric</v>
      </c>
      <c r="K3669" t="str">
        <v>Jan de Bont</v>
      </c>
      <c r="L3669">
        <v>673</v>
      </c>
      <c r="M3669">
        <v>2027</v>
      </c>
      <c r="N3669">
        <v>101</v>
      </c>
      <c r="O3669">
        <v>894</v>
      </c>
      <c r="P3669">
        <v>3.7</v>
      </c>
      <c r="R3669" t="str">
        <v>The Divide</v>
      </c>
      <c r="S3669">
        <v>40739</v>
      </c>
      <c r="T3669">
        <v>2011</v>
      </c>
      <c r="U3669" t="str">
        <v>2010s</v>
      </c>
      <c r="V3669" t="str">
        <v>Color</v>
      </c>
      <c r="W3669" t="str">
        <v>Drama</v>
      </c>
      <c r="X3669" t="str">
        <v>English</v>
      </c>
      <c r="Y3669" t="str">
        <v>Germany</v>
      </c>
      <c r="Z3669" t="str">
        <v>R</v>
      </c>
      <c r="AA3669" t="str">
        <v>Michael Biehn</v>
      </c>
      <c r="AB3669" t="str">
        <v>Xavier Gens</v>
      </c>
      <c r="AC3669">
        <v>2000</v>
      </c>
      <c r="AD3669">
        <v>4920</v>
      </c>
      <c r="AE3669">
        <v>87</v>
      </c>
      <c r="AF3669">
        <v>0</v>
      </c>
      <c r="AG3669">
        <v>5.8</v>
      </c>
      <c r="AH3669">
        <v>174</v>
      </c>
      <c r="AI3669">
        <v>122</v>
      </c>
      <c r="AJ3669">
        <v>22000</v>
      </c>
    </row>
    <row r="3670" spans="1:36" x14ac:dyDescent="0.25">
      <c r="A3670" t="str">
        <v>Mortal Kombat: Annihilation</v>
      </c>
      <c r="B3670">
        <v>35450</v>
      </c>
      <c r="C3670">
        <v>1997</v>
      </c>
      <c r="D3670" t="str">
        <v>1990s</v>
      </c>
      <c r="E3670" t="str">
        <v>Color</v>
      </c>
      <c r="F3670" t="str">
        <v>Action</v>
      </c>
      <c r="G3670" t="str">
        <v>English</v>
      </c>
      <c r="H3670" t="str">
        <v>USA</v>
      </c>
      <c r="I3670" t="str">
        <v>PG-13</v>
      </c>
      <c r="J3670" t="str">
        <v>Brian Thompson</v>
      </c>
      <c r="K3670" t="str">
        <v>John R. Leonetti</v>
      </c>
      <c r="L3670">
        <v>663</v>
      </c>
      <c r="M3670">
        <v>2266</v>
      </c>
      <c r="N3670">
        <v>40</v>
      </c>
      <c r="O3670">
        <v>1000</v>
      </c>
      <c r="P3670">
        <v>3.7</v>
      </c>
      <c r="R3670" t="str">
        <v>Safe Men</v>
      </c>
      <c r="S3670">
        <v>36015</v>
      </c>
      <c r="T3670">
        <v>1998</v>
      </c>
      <c r="U3670" t="str">
        <v>1990s</v>
      </c>
      <c r="V3670" t="str">
        <v>Color</v>
      </c>
      <c r="W3670" t="str">
        <v>Comedy</v>
      </c>
      <c r="X3670" t="str">
        <v>English</v>
      </c>
      <c r="Y3670" t="str">
        <v>USA</v>
      </c>
      <c r="Z3670" t="str">
        <v>R</v>
      </c>
      <c r="AA3670" t="str">
        <v>Harvey Fierstein</v>
      </c>
      <c r="AB3670" t="str">
        <v>John Hamburg</v>
      </c>
      <c r="AC3670">
        <v>499</v>
      </c>
      <c r="AD3670">
        <v>1141</v>
      </c>
      <c r="AE3670">
        <v>29</v>
      </c>
      <c r="AF3670">
        <v>157</v>
      </c>
      <c r="AG3670">
        <v>6.1</v>
      </c>
      <c r="AH3670">
        <v>33</v>
      </c>
      <c r="AI3670">
        <v>88</v>
      </c>
      <c r="AJ3670">
        <v>21210</v>
      </c>
    </row>
    <row r="3671" spans="1:36" x14ac:dyDescent="0.25">
      <c r="A3671" t="str">
        <v>Spy Kids: All the Time in the World in 4D</v>
      </c>
      <c r="B3671">
        <v>40877</v>
      </c>
      <c r="C3671">
        <v>2011</v>
      </c>
      <c r="D3671" t="str">
        <v>2010s</v>
      </c>
      <c r="E3671" t="str">
        <v>Color</v>
      </c>
      <c r="F3671" t="str">
        <v>Action</v>
      </c>
      <c r="G3671" t="str">
        <v>English</v>
      </c>
      <c r="H3671" t="str">
        <v>USA</v>
      </c>
      <c r="I3671" t="str">
        <v>PG</v>
      </c>
      <c r="J3671" t="str">
        <v>Alexa PenaVega</v>
      </c>
      <c r="K3671" t="str">
        <v>Robert Rodriguez</v>
      </c>
      <c r="L3671">
        <v>2000</v>
      </c>
      <c r="M3671">
        <v>4311</v>
      </c>
      <c r="N3671">
        <v>0</v>
      </c>
      <c r="O3671">
        <v>0</v>
      </c>
      <c r="P3671">
        <v>3.6</v>
      </c>
      <c r="R3671" t="str">
        <v>Born to Fly: Elizabeth Streb vs. Gravity</v>
      </c>
      <c r="S3671">
        <v>41854</v>
      </c>
      <c r="T3671">
        <v>2014</v>
      </c>
      <c r="U3671" t="str">
        <v>2010s</v>
      </c>
      <c r="V3671" t="str">
        <v>Color</v>
      </c>
      <c r="W3671" t="str">
        <v>Action</v>
      </c>
      <c r="X3671" t="str">
        <v>English</v>
      </c>
      <c r="Y3671" t="str">
        <v>USA</v>
      </c>
      <c r="Z3671" t="str">
        <v>Not Rated</v>
      </c>
      <c r="AA3671" t="str">
        <v>Elizabeth Streb</v>
      </c>
      <c r="AB3671" t="str">
        <v>Catherine Gund</v>
      </c>
      <c r="AC3671">
        <v>0</v>
      </c>
      <c r="AD3671">
        <v>0</v>
      </c>
      <c r="AE3671">
        <v>0</v>
      </c>
      <c r="AF3671">
        <v>44</v>
      </c>
      <c r="AG3671">
        <v>6.8</v>
      </c>
      <c r="AH3671">
        <v>10</v>
      </c>
      <c r="AI3671">
        <v>82</v>
      </c>
      <c r="AJ3671">
        <v>21199</v>
      </c>
    </row>
    <row r="3672" spans="1:36" x14ac:dyDescent="0.25">
      <c r="A3672" t="str">
        <v>The Flintstones in Viva Rock Vegas</v>
      </c>
      <c r="B3672">
        <v>36638</v>
      </c>
      <c r="C3672">
        <v>2000</v>
      </c>
      <c r="D3672" t="str">
        <v>2000s</v>
      </c>
      <c r="E3672" t="str">
        <v>Color</v>
      </c>
      <c r="F3672" t="str">
        <v>Comedy</v>
      </c>
      <c r="G3672" t="str">
        <v>English</v>
      </c>
      <c r="H3672" t="str">
        <v>USA</v>
      </c>
      <c r="I3672" t="str">
        <v>PG</v>
      </c>
      <c r="J3672" t="str">
        <v>Taylor Negron</v>
      </c>
      <c r="K3672" t="str">
        <v>Brian Levant</v>
      </c>
      <c r="L3672">
        <v>1000</v>
      </c>
      <c r="M3672">
        <v>6299</v>
      </c>
      <c r="N3672">
        <v>32</v>
      </c>
      <c r="O3672">
        <v>500</v>
      </c>
      <c r="P3672">
        <v>3.6</v>
      </c>
      <c r="R3672" t="str">
        <v>The Good Night</v>
      </c>
      <c r="S3672">
        <v>39165</v>
      </c>
      <c r="T3672">
        <v>2007</v>
      </c>
      <c r="U3672" t="str">
        <v>2000s</v>
      </c>
      <c r="V3672" t="str">
        <v>Color</v>
      </c>
      <c r="W3672" t="str">
        <v>Comedy</v>
      </c>
      <c r="X3672" t="str">
        <v>English</v>
      </c>
      <c r="Y3672" t="str">
        <v>USA</v>
      </c>
      <c r="Z3672" t="str">
        <v>R</v>
      </c>
      <c r="AA3672" t="str">
        <v>Stephen Graham</v>
      </c>
      <c r="AB3672" t="str">
        <v>Jake Paltrow</v>
      </c>
      <c r="AC3672">
        <v>1000</v>
      </c>
      <c r="AD3672">
        <v>1245</v>
      </c>
      <c r="AE3672">
        <v>17</v>
      </c>
      <c r="AF3672">
        <v>445</v>
      </c>
      <c r="AG3672">
        <v>5.9</v>
      </c>
      <c r="AH3672">
        <v>50</v>
      </c>
      <c r="AI3672">
        <v>93</v>
      </c>
      <c r="AJ3672">
        <v>20380</v>
      </c>
    </row>
    <row r="3673" spans="1:36" x14ac:dyDescent="0.25">
      <c r="A3673" t="str">
        <v>Thomas and the Magic Railroad</v>
      </c>
      <c r="B3673">
        <v>36565</v>
      </c>
      <c r="C3673">
        <v>2000</v>
      </c>
      <c r="D3673" t="str">
        <v>2000s</v>
      </c>
      <c r="E3673" t="str">
        <v>Color</v>
      </c>
      <c r="F3673" t="str">
        <v>Adventure</v>
      </c>
      <c r="G3673" t="str">
        <v>English</v>
      </c>
      <c r="H3673" t="str">
        <v>UK</v>
      </c>
      <c r="I3673" t="str">
        <v>G</v>
      </c>
      <c r="J3673" t="str">
        <v>Mara Wilson</v>
      </c>
      <c r="K3673" t="str">
        <v>Britt Allcroft</v>
      </c>
      <c r="L3673">
        <v>1000</v>
      </c>
      <c r="M3673">
        <v>2429</v>
      </c>
      <c r="N3673">
        <v>2</v>
      </c>
      <c r="O3673">
        <v>663</v>
      </c>
      <c r="P3673">
        <v>3.6</v>
      </c>
      <c r="R3673" t="str">
        <v>Futuro Beach</v>
      </c>
      <c r="S3673">
        <v>41969</v>
      </c>
      <c r="T3673">
        <v>2014</v>
      </c>
      <c r="U3673" t="str">
        <v>2010s</v>
      </c>
      <c r="V3673" t="str">
        <v>Color</v>
      </c>
      <c r="W3673" t="str">
        <v>Drama</v>
      </c>
      <c r="X3673" t="str">
        <v>Portuguese</v>
      </c>
      <c r="Y3673" t="str">
        <v>Brazil</v>
      </c>
      <c r="Z3673" t="str">
        <v>Unrated</v>
      </c>
      <c r="AA3673" t="str">
        <v>Wagner Moura</v>
      </c>
      <c r="AB3673" t="str">
        <v>Karim AÃ¯nouz</v>
      </c>
      <c r="AC3673">
        <v>585</v>
      </c>
      <c r="AD3673">
        <v>629</v>
      </c>
      <c r="AE3673">
        <v>19</v>
      </c>
      <c r="AF3673">
        <v>278</v>
      </c>
      <c r="AG3673">
        <v>6.1</v>
      </c>
      <c r="AH3673">
        <v>70</v>
      </c>
      <c r="AI3673">
        <v>106</v>
      </c>
      <c r="AJ3673">
        <v>20262</v>
      </c>
    </row>
    <row r="3674" spans="1:36" x14ac:dyDescent="0.25">
      <c r="A3674" t="str">
        <v>Superman IV: The Quest for Peace</v>
      </c>
      <c r="B3674">
        <v>32019</v>
      </c>
      <c r="C3674">
        <v>1987</v>
      </c>
      <c r="D3674" t="str">
        <v>1980s</v>
      </c>
      <c r="E3674" t="str">
        <v>Color</v>
      </c>
      <c r="F3674" t="str">
        <v>Action</v>
      </c>
      <c r="G3674" t="str">
        <v>English</v>
      </c>
      <c r="H3674" t="str">
        <v>UK</v>
      </c>
      <c r="I3674" t="str">
        <v>PG</v>
      </c>
      <c r="J3674" t="str">
        <v>Jim Broadbent</v>
      </c>
      <c r="K3674" t="str">
        <v>Sidney J. Furie</v>
      </c>
      <c r="L3674">
        <v>1000</v>
      </c>
      <c r="M3674">
        <v>3007</v>
      </c>
      <c r="N3674">
        <v>22</v>
      </c>
      <c r="O3674">
        <v>1000</v>
      </c>
      <c r="P3674">
        <v>3.6</v>
      </c>
      <c r="R3674" t="str">
        <v>Double Take</v>
      </c>
      <c r="S3674">
        <v>37051</v>
      </c>
      <c r="T3674">
        <v>2001</v>
      </c>
      <c r="U3674" t="str">
        <v>2000s</v>
      </c>
      <c r="V3674" t="str">
        <v>Color</v>
      </c>
      <c r="W3674" t="str">
        <v>Action</v>
      </c>
      <c r="X3674" t="str">
        <v>English</v>
      </c>
      <c r="Y3674" t="str">
        <v>USA</v>
      </c>
      <c r="Z3674" t="str">
        <v>PG-13</v>
      </c>
      <c r="AA3674" t="str">
        <v>Daniel Roebuck</v>
      </c>
      <c r="AB3674" t="str">
        <v>George Gallo</v>
      </c>
      <c r="AC3674">
        <v>1000</v>
      </c>
      <c r="AD3674">
        <v>2557</v>
      </c>
      <c r="AE3674">
        <v>269</v>
      </c>
      <c r="AF3674">
        <v>204</v>
      </c>
      <c r="AG3674">
        <v>5.3</v>
      </c>
      <c r="AH3674">
        <v>45</v>
      </c>
      <c r="AI3674">
        <v>88</v>
      </c>
      <c r="AJ3674">
        <v>20218</v>
      </c>
    </row>
    <row r="3675" spans="1:36" x14ac:dyDescent="0.25">
      <c r="A3675" t="str">
        <v>Swept Away</v>
      </c>
      <c r="B3675">
        <v>37436</v>
      </c>
      <c r="C3675">
        <v>2002</v>
      </c>
      <c r="D3675" t="str">
        <v>2000s</v>
      </c>
      <c r="E3675" t="str">
        <v>Color</v>
      </c>
      <c r="F3675" t="str">
        <v>Comedy</v>
      </c>
      <c r="G3675" t="str">
        <v>English</v>
      </c>
      <c r="H3675" t="str">
        <v>UK</v>
      </c>
      <c r="I3675" t="str">
        <v>R</v>
      </c>
      <c r="J3675" t="str">
        <v>Bruce Greenwood</v>
      </c>
      <c r="K3675" t="str">
        <v>Guy Ritchie</v>
      </c>
      <c r="L3675">
        <v>990</v>
      </c>
      <c r="M3675">
        <v>2006</v>
      </c>
      <c r="N3675">
        <v>0</v>
      </c>
      <c r="O3675">
        <v>725</v>
      </c>
      <c r="P3675">
        <v>3.6</v>
      </c>
      <c r="R3675" t="str">
        <v>Song One</v>
      </c>
      <c r="S3675">
        <v>41823</v>
      </c>
      <c r="T3675">
        <v>2014</v>
      </c>
      <c r="U3675" t="str">
        <v>2010s</v>
      </c>
      <c r="V3675" t="str">
        <v>Color</v>
      </c>
      <c r="W3675" t="str">
        <v>Drama</v>
      </c>
      <c r="X3675" t="str">
        <v>English</v>
      </c>
      <c r="Y3675" t="str">
        <v>USA</v>
      </c>
      <c r="Z3675" t="str">
        <v>PG-13</v>
      </c>
      <c r="AA3675" t="str">
        <v>Anne Hathaway</v>
      </c>
      <c r="AB3675" t="str">
        <v>Kate Barker-Froyland</v>
      </c>
      <c r="AC3675">
        <v>11000</v>
      </c>
      <c r="AD3675">
        <v>12772</v>
      </c>
      <c r="AE3675">
        <v>4</v>
      </c>
      <c r="AF3675">
        <v>0</v>
      </c>
      <c r="AG3675">
        <v>5.8</v>
      </c>
      <c r="AH3675">
        <v>43</v>
      </c>
      <c r="AI3675">
        <v>86</v>
      </c>
      <c r="AJ3675">
        <v>20200</v>
      </c>
    </row>
    <row r="3676" spans="1:36" x14ac:dyDescent="0.25">
      <c r="A3676" t="str">
        <v>The Last Godfather</v>
      </c>
      <c r="B3676">
        <v>40446</v>
      </c>
      <c r="C3676">
        <v>2010</v>
      </c>
      <c r="D3676" t="str">
        <v>2010s</v>
      </c>
      <c r="E3676" t="str">
        <v>Color</v>
      </c>
      <c r="F3676" t="str">
        <v>Comedy</v>
      </c>
      <c r="G3676" t="str">
        <v>English</v>
      </c>
      <c r="H3676" t="str">
        <v>South Korea</v>
      </c>
      <c r="I3676" t="str">
        <v>PG-13</v>
      </c>
      <c r="J3676" t="str">
        <v>Jason Mewes</v>
      </c>
      <c r="K3676" t="str">
        <v>Hyung-rae Shim</v>
      </c>
      <c r="L3676">
        <v>898</v>
      </c>
      <c r="M3676">
        <v>2895</v>
      </c>
      <c r="N3676">
        <v>26</v>
      </c>
      <c r="O3676">
        <v>502</v>
      </c>
      <c r="P3676">
        <v>3.6</v>
      </c>
      <c r="R3676" t="str">
        <v>L!fe Happens</v>
      </c>
      <c r="S3676">
        <v>40825</v>
      </c>
      <c r="T3676">
        <v>2011</v>
      </c>
      <c r="U3676" t="str">
        <v>2010s</v>
      </c>
      <c r="V3676" t="str">
        <v>Color</v>
      </c>
      <c r="W3676" t="str">
        <v>Comedy</v>
      </c>
      <c r="X3676" t="str">
        <v>English</v>
      </c>
      <c r="Y3676" t="str">
        <v>USA</v>
      </c>
      <c r="Z3676" t="str">
        <v>R</v>
      </c>
      <c r="AA3676" t="str">
        <v>Justin Kirk</v>
      </c>
      <c r="AB3676" t="str">
        <v>Kat Coiro</v>
      </c>
      <c r="AC3676">
        <v>945</v>
      </c>
      <c r="AD3676">
        <v>2924</v>
      </c>
      <c r="AE3676">
        <v>28</v>
      </c>
      <c r="AF3676">
        <v>995</v>
      </c>
      <c r="AG3676">
        <v>5.7</v>
      </c>
      <c r="AH3676">
        <v>18</v>
      </c>
      <c r="AI3676">
        <v>100</v>
      </c>
      <c r="AJ3676">
        <v>20186</v>
      </c>
    </row>
    <row r="3677" spans="1:36" x14ac:dyDescent="0.25">
      <c r="A3677" t="str">
        <v>Dragon Wars: D-War</v>
      </c>
      <c r="B3677">
        <v>39226</v>
      </c>
      <c r="C3677">
        <v>2007</v>
      </c>
      <c r="D3677" t="str">
        <v>2000s</v>
      </c>
      <c r="E3677" t="str">
        <v>Color</v>
      </c>
      <c r="F3677" t="str">
        <v>Action</v>
      </c>
      <c r="G3677" t="str">
        <v>English</v>
      </c>
      <c r="H3677" t="str">
        <v>South Korea</v>
      </c>
      <c r="I3677" t="str">
        <v>PG-13</v>
      </c>
      <c r="J3677" t="str">
        <v>Robert Forster</v>
      </c>
      <c r="K3677" t="str">
        <v>Hyung-rae Shim</v>
      </c>
      <c r="L3677">
        <v>889</v>
      </c>
      <c r="M3677">
        <v>3274</v>
      </c>
      <c r="N3677">
        <v>26</v>
      </c>
      <c r="O3677">
        <v>0</v>
      </c>
      <c r="P3677">
        <v>3.6</v>
      </c>
      <c r="R3677" t="str">
        <v>The Good Heart</v>
      </c>
      <c r="S3677">
        <v>40083</v>
      </c>
      <c r="T3677">
        <v>2009</v>
      </c>
      <c r="U3677" t="str">
        <v>2000s</v>
      </c>
      <c r="V3677" t="str">
        <v>Color</v>
      </c>
      <c r="W3677" t="str">
        <v>Drama</v>
      </c>
      <c r="X3677" t="str">
        <v>English</v>
      </c>
      <c r="Y3677" t="str">
        <v>Iceland</v>
      </c>
      <c r="Z3677" t="str">
        <v>R</v>
      </c>
      <c r="AA3677" t="str">
        <v>Alice Olivia Clarke</v>
      </c>
      <c r="AB3677" t="str">
        <v>Dagur KÃ¡ri</v>
      </c>
      <c r="AC3677">
        <v>117</v>
      </c>
      <c r="AD3677">
        <v>298</v>
      </c>
      <c r="AE3677">
        <v>29</v>
      </c>
      <c r="AF3677">
        <v>0</v>
      </c>
      <c r="AG3677">
        <v>6.9</v>
      </c>
      <c r="AH3677">
        <v>61</v>
      </c>
      <c r="AI3677">
        <v>99</v>
      </c>
      <c r="AJ3677">
        <v>19959</v>
      </c>
    </row>
    <row r="3678" spans="1:36" x14ac:dyDescent="0.25">
      <c r="A3678" t="str">
        <v>Luminarias</v>
      </c>
      <c r="B3678">
        <v>36868</v>
      </c>
      <c r="C3678">
        <v>2000</v>
      </c>
      <c r="D3678" t="str">
        <v>2000s</v>
      </c>
      <c r="E3678" t="str">
        <v>Color</v>
      </c>
      <c r="F3678" t="str">
        <v>Comedy</v>
      </c>
      <c r="G3678" t="str">
        <v>English</v>
      </c>
      <c r="H3678" t="str">
        <v>USA</v>
      </c>
      <c r="I3678" t="str">
        <v>R</v>
      </c>
      <c r="J3678" t="str">
        <v>Cheech Marin</v>
      </c>
      <c r="K3678" t="str">
        <v>JosÃ© Luis Valenzuela</v>
      </c>
      <c r="L3678">
        <v>844</v>
      </c>
      <c r="M3678">
        <v>2289</v>
      </c>
      <c r="N3678">
        <v>0</v>
      </c>
      <c r="O3678">
        <v>24</v>
      </c>
      <c r="P3678">
        <v>3.6</v>
      </c>
      <c r="R3678" t="str">
        <v>The Hebrew Hammer</v>
      </c>
      <c r="S3678">
        <v>37934</v>
      </c>
      <c r="T3678">
        <v>2003</v>
      </c>
      <c r="U3678" t="str">
        <v>2000s</v>
      </c>
      <c r="V3678" t="str">
        <v>Black and White</v>
      </c>
      <c r="W3678" t="str">
        <v>Comedy</v>
      </c>
      <c r="X3678" t="str">
        <v>English</v>
      </c>
      <c r="Y3678" t="str">
        <v>USA</v>
      </c>
      <c r="Z3678" t="str">
        <v>R</v>
      </c>
      <c r="AA3678" t="str">
        <v>Judy Greer</v>
      </c>
      <c r="AB3678" t="str">
        <v>Jonathan Kesselman</v>
      </c>
      <c r="AC3678">
        <v>2000</v>
      </c>
      <c r="AD3678">
        <v>6227</v>
      </c>
      <c r="AE3678">
        <v>4</v>
      </c>
      <c r="AF3678">
        <v>3000</v>
      </c>
      <c r="AG3678">
        <v>6.2</v>
      </c>
      <c r="AH3678">
        <v>35</v>
      </c>
      <c r="AI3678">
        <v>87</v>
      </c>
      <c r="AJ3678">
        <v>19539</v>
      </c>
    </row>
    <row r="3679" spans="1:36" x14ac:dyDescent="0.25">
      <c r="A3679" t="str">
        <v>Bats</v>
      </c>
      <c r="B3679">
        <v>36299</v>
      </c>
      <c r="C3679">
        <v>1999</v>
      </c>
      <c r="D3679" t="str">
        <v>1990s</v>
      </c>
      <c r="E3679" t="str">
        <v>Color</v>
      </c>
      <c r="F3679" t="str">
        <v>Horror</v>
      </c>
      <c r="G3679" t="str">
        <v>English</v>
      </c>
      <c r="H3679" t="str">
        <v>USA</v>
      </c>
      <c r="I3679" t="str">
        <v>PG-13</v>
      </c>
      <c r="J3679" t="str">
        <v>Leon</v>
      </c>
      <c r="K3679" t="str">
        <v>Louis Morneau</v>
      </c>
      <c r="L3679">
        <v>730</v>
      </c>
      <c r="M3679">
        <v>1405</v>
      </c>
      <c r="N3679">
        <v>38</v>
      </c>
      <c r="O3679">
        <v>342</v>
      </c>
      <c r="P3679">
        <v>3.6</v>
      </c>
      <c r="R3679" t="str">
        <v>The Open Road</v>
      </c>
      <c r="S3679">
        <v>40004</v>
      </c>
      <c r="T3679">
        <v>2009</v>
      </c>
      <c r="U3679" t="str">
        <v>2000s</v>
      </c>
      <c r="V3679" t="str">
        <v>Color</v>
      </c>
      <c r="W3679" t="str">
        <v>Comedy</v>
      </c>
      <c r="X3679" t="str">
        <v>English</v>
      </c>
      <c r="Y3679" t="str">
        <v>USA</v>
      </c>
      <c r="Z3679" t="str">
        <v>PG-13</v>
      </c>
      <c r="AA3679" t="str">
        <v>Jeff Bridges</v>
      </c>
      <c r="AB3679" t="str">
        <v>Michael Meredith</v>
      </c>
      <c r="AC3679">
        <v>12000</v>
      </c>
      <c r="AD3679">
        <v>16118</v>
      </c>
      <c r="AE3679">
        <v>7</v>
      </c>
      <c r="AF3679">
        <v>370</v>
      </c>
      <c r="AG3679">
        <v>5.5</v>
      </c>
      <c r="AH3679">
        <v>23</v>
      </c>
      <c r="AI3679">
        <v>91</v>
      </c>
      <c r="AJ3679">
        <v>19348</v>
      </c>
    </row>
    <row r="3680" spans="1:36" x14ac:dyDescent="0.25">
      <c r="A3680" t="str">
        <v>Ballistic: Ecks vs. Sever</v>
      </c>
      <c r="B3680">
        <v>37520</v>
      </c>
      <c r="C3680">
        <v>2002</v>
      </c>
      <c r="D3680" t="str">
        <v>2000s</v>
      </c>
      <c r="E3680" t="str">
        <v>Color</v>
      </c>
      <c r="F3680" t="str">
        <v>Action</v>
      </c>
      <c r="G3680" t="str">
        <v>English</v>
      </c>
      <c r="H3680" t="str">
        <v>USA</v>
      </c>
      <c r="I3680" t="str">
        <v>R</v>
      </c>
      <c r="J3680" t="str">
        <v>Talisa Soto</v>
      </c>
      <c r="K3680" t="str">
        <v>Wych Kaosayananda</v>
      </c>
      <c r="L3680">
        <v>349</v>
      </c>
      <c r="M3680">
        <v>1846</v>
      </c>
      <c r="N3680">
        <v>8</v>
      </c>
      <c r="O3680">
        <v>391</v>
      </c>
      <c r="P3680">
        <v>3.6</v>
      </c>
      <c r="R3680" t="str">
        <v>Stake Land</v>
      </c>
      <c r="S3680">
        <v>40303</v>
      </c>
      <c r="T3680">
        <v>2010</v>
      </c>
      <c r="U3680" t="str">
        <v>2010s</v>
      </c>
      <c r="V3680" t="str">
        <v>Color</v>
      </c>
      <c r="W3680" t="str">
        <v>Drama</v>
      </c>
      <c r="X3680" t="str">
        <v>English</v>
      </c>
      <c r="Y3680" t="str">
        <v>USA</v>
      </c>
      <c r="Z3680" t="str">
        <v>R</v>
      </c>
      <c r="AA3680" t="str">
        <v>Connor Paolo</v>
      </c>
      <c r="AB3680" t="str">
        <v>Jim Mickle</v>
      </c>
      <c r="AC3680">
        <v>530</v>
      </c>
      <c r="AD3680">
        <v>1038</v>
      </c>
      <c r="AE3680">
        <v>53</v>
      </c>
      <c r="AF3680">
        <v>0</v>
      </c>
      <c r="AG3680">
        <v>6.5</v>
      </c>
      <c r="AH3680">
        <v>215</v>
      </c>
      <c r="AI3680">
        <v>98</v>
      </c>
      <c r="AJ3680">
        <v>18469</v>
      </c>
    </row>
    <row r="3681" spans="1:36" x14ac:dyDescent="0.25">
      <c r="A3681" t="str">
        <v>Scary Movie 5</v>
      </c>
      <c r="B3681">
        <v>41636</v>
      </c>
      <c r="C3681">
        <v>2013</v>
      </c>
      <c r="D3681" t="str">
        <v>2010s</v>
      </c>
      <c r="E3681" t="str">
        <v>Color</v>
      </c>
      <c r="F3681" t="str">
        <v>Comedy</v>
      </c>
      <c r="G3681" t="str">
        <v>English</v>
      </c>
      <c r="H3681" t="str">
        <v>USA</v>
      </c>
      <c r="I3681" t="str">
        <v>PG-13</v>
      </c>
      <c r="J3681" t="str">
        <v>Marisa Saks</v>
      </c>
      <c r="K3681" t="str">
        <v>Malcolm D. Lee</v>
      </c>
      <c r="L3681">
        <v>31000</v>
      </c>
      <c r="M3681">
        <v>34319</v>
      </c>
      <c r="N3681">
        <v>92</v>
      </c>
      <c r="O3681">
        <v>13000</v>
      </c>
      <c r="P3681">
        <v>3.5</v>
      </c>
      <c r="R3681" t="str">
        <v>One to Another</v>
      </c>
      <c r="S3681">
        <v>38776</v>
      </c>
      <c r="T3681">
        <v>2006</v>
      </c>
      <c r="U3681" t="str">
        <v>2000s</v>
      </c>
      <c r="V3681" t="str">
        <v>Color</v>
      </c>
      <c r="W3681" t="str">
        <v>Drama</v>
      </c>
      <c r="X3681" t="str">
        <v>French</v>
      </c>
      <c r="Y3681" t="str">
        <v>France</v>
      </c>
      <c r="Z3681" t="str">
        <v>Unrated</v>
      </c>
      <c r="AA3681" t="str">
        <v>Karl E. Landler</v>
      </c>
      <c r="AB3681" t="str">
        <v>Pascal Arnold</v>
      </c>
      <c r="AC3681">
        <v>533</v>
      </c>
      <c r="AD3681">
        <v>1082</v>
      </c>
      <c r="AE3681">
        <v>0</v>
      </c>
      <c r="AF3681">
        <v>104</v>
      </c>
      <c r="AG3681">
        <v>5.8</v>
      </c>
      <c r="AH3681">
        <v>14</v>
      </c>
      <c r="AI3681">
        <v>95</v>
      </c>
      <c r="AJ3681">
        <v>18435</v>
      </c>
    </row>
    <row r="3682" spans="1:36" x14ac:dyDescent="0.25">
      <c r="A3682" t="str">
        <v>The Adventures of Sharkboy and Lavagirl 3-D</v>
      </c>
      <c r="B3682">
        <v>38546</v>
      </c>
      <c r="C3682">
        <v>2005</v>
      </c>
      <c r="D3682" t="str">
        <v>2000s</v>
      </c>
      <c r="E3682" t="str">
        <v>Color</v>
      </c>
      <c r="F3682" t="str">
        <v>Action</v>
      </c>
      <c r="G3682" t="str">
        <v>English</v>
      </c>
      <c r="H3682" t="str">
        <v>USA</v>
      </c>
      <c r="I3682" t="str">
        <v>PG</v>
      </c>
      <c r="J3682" t="str">
        <v>Taylor Lautner</v>
      </c>
      <c r="K3682" t="str">
        <v>Robert Rodriguez</v>
      </c>
      <c r="L3682">
        <v>12000</v>
      </c>
      <c r="M3682">
        <v>14899</v>
      </c>
      <c r="N3682">
        <v>0</v>
      </c>
      <c r="O3682">
        <v>0</v>
      </c>
      <c r="P3682">
        <v>3.5</v>
      </c>
      <c r="R3682" t="str">
        <v>Donkey Punch</v>
      </c>
      <c r="S3682">
        <v>39750</v>
      </c>
      <c r="T3682">
        <v>2008</v>
      </c>
      <c r="U3682" t="str">
        <v>2000s</v>
      </c>
      <c r="V3682" t="str">
        <v>Color</v>
      </c>
      <c r="W3682" t="str">
        <v>Crime</v>
      </c>
      <c r="X3682" t="str">
        <v>English</v>
      </c>
      <c r="Y3682" t="str">
        <v>UK</v>
      </c>
      <c r="Z3682" t="str">
        <v>R</v>
      </c>
      <c r="AA3682" t="str">
        <v>Julian Morris</v>
      </c>
      <c r="AB3682" t="str">
        <v>Oliver Blackburn</v>
      </c>
      <c r="AC3682">
        <v>1000</v>
      </c>
      <c r="AD3682">
        <v>1558</v>
      </c>
      <c r="AE3682">
        <v>4</v>
      </c>
      <c r="AF3682">
        <v>0</v>
      </c>
      <c r="AG3682">
        <v>5.2</v>
      </c>
      <c r="AH3682">
        <v>114</v>
      </c>
      <c r="AI3682">
        <v>99</v>
      </c>
      <c r="AJ3682">
        <v>18378</v>
      </c>
    </row>
    <row r="3683" spans="1:36" x14ac:dyDescent="0.25">
      <c r="A3683" t="str">
        <v>An Alan Smithee Film: Burn Hollywood Burn</v>
      </c>
      <c r="B3683">
        <v>35558</v>
      </c>
      <c r="C3683">
        <v>1997</v>
      </c>
      <c r="D3683" t="str">
        <v>1990s</v>
      </c>
      <c r="E3683" t="str">
        <v>Color</v>
      </c>
      <c r="F3683" t="str">
        <v>Comedy</v>
      </c>
      <c r="G3683" t="str">
        <v>English</v>
      </c>
      <c r="H3683" t="str">
        <v>USA</v>
      </c>
      <c r="I3683" t="str">
        <v>R</v>
      </c>
      <c r="J3683" t="str">
        <v>Eric Idle</v>
      </c>
      <c r="K3683" t="str">
        <v>Arthur Hiller</v>
      </c>
      <c r="L3683">
        <v>795</v>
      </c>
      <c r="M3683">
        <v>2655</v>
      </c>
      <c r="N3683">
        <v>71</v>
      </c>
      <c r="O3683">
        <v>89</v>
      </c>
      <c r="P3683">
        <v>3.5</v>
      </c>
      <c r="R3683" t="str">
        <v>The Sticky Fingers of Time</v>
      </c>
      <c r="S3683">
        <v>35781</v>
      </c>
      <c r="T3683">
        <v>1997</v>
      </c>
      <c r="U3683" t="str">
        <v>1990s</v>
      </c>
      <c r="V3683" t="str">
        <v>Black and White</v>
      </c>
      <c r="W3683" t="str">
        <v>Sci-Fi</v>
      </c>
      <c r="X3683" t="str">
        <v>English</v>
      </c>
      <c r="Y3683" t="str">
        <v>USA</v>
      </c>
      <c r="Z3683" t="str">
        <v>Not Rated</v>
      </c>
      <c r="AA3683" t="str">
        <v>James Urbaniak</v>
      </c>
      <c r="AB3683" t="str">
        <v>Hilary Brougher</v>
      </c>
      <c r="AC3683">
        <v>119</v>
      </c>
      <c r="AD3683">
        <v>154</v>
      </c>
      <c r="AE3683">
        <v>0</v>
      </c>
      <c r="AF3683">
        <v>67</v>
      </c>
      <c r="AG3683">
        <v>6.3</v>
      </c>
      <c r="AH3683">
        <v>8</v>
      </c>
      <c r="AI3683">
        <v>81</v>
      </c>
      <c r="AJ3683">
        <v>18195</v>
      </c>
    </row>
    <row r="3684" spans="1:36" x14ac:dyDescent="0.25">
      <c r="A3684" t="str">
        <v>Vampires Suck</v>
      </c>
      <c r="B3684">
        <v>40528</v>
      </c>
      <c r="C3684">
        <v>2010</v>
      </c>
      <c r="D3684" t="str">
        <v>2010s</v>
      </c>
      <c r="E3684" t="str">
        <v>Color</v>
      </c>
      <c r="F3684" t="str">
        <v>Comedy</v>
      </c>
      <c r="G3684" t="str">
        <v>English</v>
      </c>
      <c r="H3684" t="str">
        <v>USA</v>
      </c>
      <c r="I3684" t="str">
        <v>PG-13</v>
      </c>
      <c r="J3684" t="str">
        <v>Diedrich Bader</v>
      </c>
      <c r="K3684" t="str">
        <v>Jason Friedberg</v>
      </c>
      <c r="L3684">
        <v>759</v>
      </c>
      <c r="M3684">
        <v>2898</v>
      </c>
      <c r="N3684">
        <v>82</v>
      </c>
      <c r="O3684">
        <v>16000</v>
      </c>
      <c r="P3684">
        <v>3.5</v>
      </c>
      <c r="R3684" t="str">
        <v>The Missing Person</v>
      </c>
      <c r="S3684">
        <v>40165</v>
      </c>
      <c r="T3684">
        <v>2009</v>
      </c>
      <c r="U3684" t="str">
        <v>2000s</v>
      </c>
      <c r="V3684" t="str">
        <v>Color</v>
      </c>
      <c r="W3684" t="str">
        <v>Drama</v>
      </c>
      <c r="X3684" t="str">
        <v>English</v>
      </c>
      <c r="Y3684" t="str">
        <v>USA</v>
      </c>
      <c r="Z3684" t="str">
        <v>Not Rated</v>
      </c>
      <c r="AA3684" t="str">
        <v>Merritt Wever</v>
      </c>
      <c r="AB3684" t="str">
        <v>Noah Buschel</v>
      </c>
      <c r="AC3684">
        <v>529</v>
      </c>
      <c r="AD3684">
        <v>2749</v>
      </c>
      <c r="AE3684">
        <v>8</v>
      </c>
      <c r="AF3684">
        <v>195</v>
      </c>
      <c r="AG3684">
        <v>6.2</v>
      </c>
      <c r="AH3684">
        <v>66</v>
      </c>
      <c r="AI3684">
        <v>95</v>
      </c>
      <c r="AJ3684">
        <v>17580</v>
      </c>
    </row>
    <row r="3685" spans="1:36" x14ac:dyDescent="0.25">
      <c r="A3685" t="str">
        <v>Dance Flick</v>
      </c>
      <c r="B3685">
        <v>39927</v>
      </c>
      <c r="C3685">
        <v>2009</v>
      </c>
      <c r="D3685" t="str">
        <v>2000s</v>
      </c>
      <c r="E3685" t="str">
        <v>Color</v>
      </c>
      <c r="F3685" t="str">
        <v>Action</v>
      </c>
      <c r="G3685" t="str">
        <v>English</v>
      </c>
      <c r="H3685" t="str">
        <v>USA</v>
      </c>
      <c r="I3685" t="str">
        <v>PG-13</v>
      </c>
      <c r="J3685" t="str">
        <v>Damon Wayans Jr.</v>
      </c>
      <c r="K3685" t="str">
        <v>Damien Dante Wayans</v>
      </c>
      <c r="L3685">
        <v>756</v>
      </c>
      <c r="M3685">
        <v>4378</v>
      </c>
      <c r="N3685">
        <v>82</v>
      </c>
      <c r="O3685">
        <v>657</v>
      </c>
      <c r="P3685">
        <v>3.5</v>
      </c>
      <c r="R3685" t="str">
        <v>5 Days of War</v>
      </c>
      <c r="S3685">
        <v>40871</v>
      </c>
      <c r="T3685">
        <v>2011</v>
      </c>
      <c r="U3685" t="str">
        <v>2010s</v>
      </c>
      <c r="V3685" t="str">
        <v>Color</v>
      </c>
      <c r="W3685" t="str">
        <v>Action</v>
      </c>
      <c r="X3685" t="str">
        <v>English</v>
      </c>
      <c r="Y3685" t="str">
        <v>Georgia</v>
      </c>
      <c r="Z3685" t="str">
        <v>R</v>
      </c>
      <c r="AA3685" t="str">
        <v>Richard Coyle</v>
      </c>
      <c r="AB3685" t="str">
        <v>Renny Harlin</v>
      </c>
      <c r="AC3685">
        <v>567</v>
      </c>
      <c r="AD3685">
        <v>708</v>
      </c>
      <c r="AE3685">
        <v>212</v>
      </c>
      <c r="AF3685">
        <v>0</v>
      </c>
      <c r="AG3685">
        <v>5.6</v>
      </c>
      <c r="AH3685">
        <v>74</v>
      </c>
      <c r="AI3685">
        <v>113</v>
      </c>
      <c r="AJ3685">
        <v>17149</v>
      </c>
    </row>
    <row r="3686" spans="1:36" x14ac:dyDescent="0.25">
      <c r="A3686" t="str">
        <v>The Omega Code</v>
      </c>
      <c r="B3686">
        <v>36453</v>
      </c>
      <c r="C3686">
        <v>1999</v>
      </c>
      <c r="D3686" t="str">
        <v>1990s</v>
      </c>
      <c r="E3686" t="str">
        <v>Color</v>
      </c>
      <c r="F3686" t="str">
        <v>Action</v>
      </c>
      <c r="G3686" t="str">
        <v>English</v>
      </c>
      <c r="H3686" t="str">
        <v>USA</v>
      </c>
      <c r="I3686" t="str">
        <v>PG-13</v>
      </c>
      <c r="J3686" t="str">
        <v>George Coe</v>
      </c>
      <c r="K3686" t="str">
        <v>Robert Marcarelli</v>
      </c>
      <c r="L3686">
        <v>488</v>
      </c>
      <c r="M3686">
        <v>2428</v>
      </c>
      <c r="N3686">
        <v>0</v>
      </c>
      <c r="O3686">
        <v>129</v>
      </c>
      <c r="P3686">
        <v>3.5</v>
      </c>
      <c r="R3686" t="str">
        <v>Ayurveda: Art of Being</v>
      </c>
      <c r="S3686">
        <v>37138</v>
      </c>
      <c r="T3686">
        <v>2001</v>
      </c>
      <c r="U3686" t="str">
        <v>2000s</v>
      </c>
      <c r="V3686" t="str">
        <v>Color</v>
      </c>
      <c r="W3686" t="str">
        <v>Documentary</v>
      </c>
      <c r="X3686" t="str">
        <v>English</v>
      </c>
      <c r="Y3686" t="str">
        <v>India</v>
      </c>
      <c r="Z3686" t="str">
        <v>Not Rated</v>
      </c>
      <c r="AA3686" t="str">
        <v>Unknown</v>
      </c>
      <c r="AB3686" t="str">
        <v>Pan Nalin</v>
      </c>
      <c r="AC3686">
        <v>8621</v>
      </c>
      <c r="AD3686">
        <v>0</v>
      </c>
      <c r="AE3686">
        <v>95</v>
      </c>
      <c r="AF3686">
        <v>379</v>
      </c>
      <c r="AG3686">
        <v>7.6</v>
      </c>
      <c r="AH3686">
        <v>15</v>
      </c>
      <c r="AI3686">
        <v>102</v>
      </c>
      <c r="AJ3686">
        <v>16892</v>
      </c>
    </row>
    <row r="3687" spans="1:36" x14ac:dyDescent="0.25">
      <c r="A3687" t="str">
        <v>Megaforce</v>
      </c>
      <c r="B3687">
        <v>30012</v>
      </c>
      <c r="C3687">
        <v>1982</v>
      </c>
      <c r="D3687" t="str">
        <v>1980s</v>
      </c>
      <c r="E3687" t="str">
        <v>Color</v>
      </c>
      <c r="F3687" t="str">
        <v>Action</v>
      </c>
      <c r="G3687" t="str">
        <v>English</v>
      </c>
      <c r="H3687" t="str">
        <v>USA</v>
      </c>
      <c r="I3687" t="str">
        <v>PG</v>
      </c>
      <c r="J3687" t="str">
        <v>Barry Bostwick</v>
      </c>
      <c r="K3687" t="str">
        <v>Hal Needham</v>
      </c>
      <c r="L3687">
        <v>456</v>
      </c>
      <c r="M3687">
        <v>1356</v>
      </c>
      <c r="N3687">
        <v>379</v>
      </c>
      <c r="O3687">
        <v>0</v>
      </c>
      <c r="P3687">
        <v>3.5</v>
      </c>
      <c r="R3687" t="str">
        <v>Fascination</v>
      </c>
      <c r="S3687">
        <v>38050</v>
      </c>
      <c r="T3687">
        <v>2004</v>
      </c>
      <c r="U3687" t="str">
        <v>2000s</v>
      </c>
      <c r="V3687" t="str">
        <v>Color</v>
      </c>
      <c r="W3687" t="str">
        <v>Mystery</v>
      </c>
      <c r="X3687" t="str">
        <v>English</v>
      </c>
      <c r="Y3687" t="str">
        <v>Germany</v>
      </c>
      <c r="Z3687" t="str">
        <v>R</v>
      </c>
      <c r="AA3687" t="str">
        <v>Adam Garcia</v>
      </c>
      <c r="AB3687" t="str">
        <v>Klaus Menzel</v>
      </c>
      <c r="AC3687">
        <v>811</v>
      </c>
      <c r="AD3687">
        <v>1789</v>
      </c>
      <c r="AE3687">
        <v>34</v>
      </c>
      <c r="AF3687">
        <v>40</v>
      </c>
      <c r="AG3687">
        <v>3.3</v>
      </c>
      <c r="AH3687">
        <v>13</v>
      </c>
      <c r="AI3687">
        <v>103</v>
      </c>
      <c r="AJ3687">
        <v>16066</v>
      </c>
    </row>
    <row r="3688" spans="1:36" x14ac:dyDescent="0.25">
      <c r="A3688" t="str">
        <v>You Got Served</v>
      </c>
      <c r="B3688">
        <v>38048</v>
      </c>
      <c r="C3688">
        <v>2004</v>
      </c>
      <c r="D3688" t="str">
        <v>2000s</v>
      </c>
      <c r="E3688" t="str">
        <v>Color</v>
      </c>
      <c r="F3688" t="str">
        <v>Drama</v>
      </c>
      <c r="G3688" t="str">
        <v>English</v>
      </c>
      <c r="H3688" t="str">
        <v>USA</v>
      </c>
      <c r="I3688" t="str">
        <v>PG-13</v>
      </c>
      <c r="J3688" t="str">
        <v>Jennifer Freeman</v>
      </c>
      <c r="K3688" t="str">
        <v>Chris Stokes</v>
      </c>
      <c r="L3688">
        <v>389</v>
      </c>
      <c r="M3688">
        <v>1792</v>
      </c>
      <c r="N3688">
        <v>548</v>
      </c>
      <c r="O3688">
        <v>0</v>
      </c>
      <c r="P3688">
        <v>3.5</v>
      </c>
      <c r="R3688" t="str">
        <v>Molly</v>
      </c>
      <c r="S3688">
        <v>36394</v>
      </c>
      <c r="T3688">
        <v>1999</v>
      </c>
      <c r="U3688" t="str">
        <v>1990s</v>
      </c>
      <c r="V3688" t="str">
        <v>Color</v>
      </c>
      <c r="W3688" t="str">
        <v>Comedy</v>
      </c>
      <c r="X3688" t="str">
        <v>English</v>
      </c>
      <c r="Y3688" t="str">
        <v>USA</v>
      </c>
      <c r="Z3688" t="str">
        <v>PG-13</v>
      </c>
      <c r="AA3688" t="str">
        <v>Elaine Hendrix</v>
      </c>
      <c r="AB3688" t="str">
        <v>John Duigan</v>
      </c>
      <c r="AC3688">
        <v>670</v>
      </c>
      <c r="AD3688">
        <v>1562</v>
      </c>
      <c r="AE3688">
        <v>18</v>
      </c>
      <c r="AF3688">
        <v>284</v>
      </c>
      <c r="AG3688">
        <v>5.8</v>
      </c>
      <c r="AH3688">
        <v>16</v>
      </c>
      <c r="AI3688">
        <v>102</v>
      </c>
      <c r="AJ3688">
        <v>15593</v>
      </c>
    </row>
    <row r="3689" spans="1:36" x14ac:dyDescent="0.25">
      <c r="A3689" t="str">
        <v>Jack and Jill</v>
      </c>
      <c r="B3689">
        <v>40815</v>
      </c>
      <c r="C3689">
        <v>2011</v>
      </c>
      <c r="D3689" t="str">
        <v>2010s</v>
      </c>
      <c r="E3689" t="str">
        <v>Color</v>
      </c>
      <c r="F3689" t="str">
        <v>Comedy</v>
      </c>
      <c r="G3689" t="str">
        <v>English</v>
      </c>
      <c r="H3689" t="str">
        <v>USA</v>
      </c>
      <c r="I3689" t="str">
        <v>PG</v>
      </c>
      <c r="J3689" t="str">
        <v>Al Pacino</v>
      </c>
      <c r="K3689" t="str">
        <v>Dennis Dugan</v>
      </c>
      <c r="L3689">
        <v>14000</v>
      </c>
      <c r="M3689">
        <v>27405</v>
      </c>
      <c r="N3689">
        <v>221</v>
      </c>
      <c r="O3689">
        <v>0</v>
      </c>
      <c r="P3689">
        <v>3.4</v>
      </c>
      <c r="R3689" t="str">
        <v>An Alan Smithee Film: Burn Hollywood Burn</v>
      </c>
      <c r="S3689">
        <v>35558</v>
      </c>
      <c r="T3689">
        <v>1997</v>
      </c>
      <c r="U3689" t="str">
        <v>1990s</v>
      </c>
      <c r="V3689" t="str">
        <v>Color</v>
      </c>
      <c r="W3689" t="str">
        <v>Comedy</v>
      </c>
      <c r="X3689" t="str">
        <v>English</v>
      </c>
      <c r="Y3689" t="str">
        <v>USA</v>
      </c>
      <c r="Z3689" t="str">
        <v>R</v>
      </c>
      <c r="AA3689" t="str">
        <v>Eric Idle</v>
      </c>
      <c r="AB3689" t="str">
        <v>Arthur Hiller</v>
      </c>
      <c r="AC3689">
        <v>795</v>
      </c>
      <c r="AD3689">
        <v>2655</v>
      </c>
      <c r="AE3689">
        <v>71</v>
      </c>
      <c r="AF3689">
        <v>89</v>
      </c>
      <c r="AG3689">
        <v>3.5</v>
      </c>
      <c r="AH3689">
        <v>29</v>
      </c>
      <c r="AI3689">
        <v>86</v>
      </c>
      <c r="AJ3689">
        <v>15447</v>
      </c>
    </row>
    <row r="3690" spans="1:36" x14ac:dyDescent="0.25">
      <c r="A3690" t="str">
        <v>Dumb and Dumberer: When Harry Met Lloyd</v>
      </c>
      <c r="B3690">
        <v>37839</v>
      </c>
      <c r="C3690">
        <v>2003</v>
      </c>
      <c r="D3690" t="str">
        <v>2000s</v>
      </c>
      <c r="E3690" t="str">
        <v>Color</v>
      </c>
      <c r="F3690" t="str">
        <v>Comedy</v>
      </c>
      <c r="G3690" t="str">
        <v>English</v>
      </c>
      <c r="H3690" t="str">
        <v>USA</v>
      </c>
      <c r="I3690" t="str">
        <v>PG-13</v>
      </c>
      <c r="J3690" t="str">
        <v>Elden Henson</v>
      </c>
      <c r="K3690" t="str">
        <v>Troy Miller</v>
      </c>
      <c r="L3690">
        <v>577</v>
      </c>
      <c r="M3690">
        <v>1653</v>
      </c>
      <c r="N3690">
        <v>14</v>
      </c>
      <c r="O3690">
        <v>1000</v>
      </c>
      <c r="P3690">
        <v>3.4</v>
      </c>
      <c r="R3690" t="str">
        <v>Time Changer</v>
      </c>
      <c r="S3690">
        <v>37542</v>
      </c>
      <c r="T3690">
        <v>2002</v>
      </c>
      <c r="U3690" t="str">
        <v>2000s</v>
      </c>
      <c r="V3690" t="str">
        <v>Color</v>
      </c>
      <c r="W3690" t="str">
        <v>Drama</v>
      </c>
      <c r="X3690" t="str">
        <v>English</v>
      </c>
      <c r="Y3690" t="str">
        <v>USA</v>
      </c>
      <c r="Z3690" t="str">
        <v>PG</v>
      </c>
      <c r="AA3690" t="str">
        <v>Gavin MacLeod</v>
      </c>
      <c r="AB3690" t="str">
        <v>Rich Christiano</v>
      </c>
      <c r="AC3690">
        <v>284</v>
      </c>
      <c r="AD3690">
        <v>1185</v>
      </c>
      <c r="AE3690">
        <v>14</v>
      </c>
      <c r="AF3690">
        <v>409</v>
      </c>
      <c r="AG3690">
        <v>5.6</v>
      </c>
      <c r="AH3690">
        <v>16</v>
      </c>
      <c r="AI3690">
        <v>95</v>
      </c>
      <c r="AJ3690">
        <v>15278</v>
      </c>
    </row>
    <row r="3691" spans="1:36" x14ac:dyDescent="0.25">
      <c r="A3691" t="str">
        <v>Police Academy: Mission to Moscow</v>
      </c>
      <c r="B3691">
        <v>34520</v>
      </c>
      <c r="C3691">
        <v>1994</v>
      </c>
      <c r="D3691" t="str">
        <v>1990s</v>
      </c>
      <c r="E3691" t="str">
        <v>Color</v>
      </c>
      <c r="F3691" t="str">
        <v>Comedy</v>
      </c>
      <c r="G3691" t="str">
        <v>English</v>
      </c>
      <c r="H3691" t="str">
        <v>USA</v>
      </c>
      <c r="I3691" t="str">
        <v>PG</v>
      </c>
      <c r="J3691" t="str">
        <v>Christopher Lee</v>
      </c>
      <c r="K3691" t="str">
        <v>Alan Metter</v>
      </c>
      <c r="L3691">
        <v>16000</v>
      </c>
      <c r="M3691">
        <v>17469</v>
      </c>
      <c r="N3691">
        <v>3</v>
      </c>
      <c r="O3691">
        <v>321</v>
      </c>
      <c r="P3691">
        <v>3.3</v>
      </c>
      <c r="R3691" t="str">
        <v>Major Dundee</v>
      </c>
      <c r="S3691">
        <v>24071</v>
      </c>
      <c r="T3691">
        <v>1965</v>
      </c>
      <c r="U3691" t="str">
        <v>1960s</v>
      </c>
      <c r="V3691" t="str">
        <v>Color</v>
      </c>
      <c r="W3691" t="str">
        <v>Adventure</v>
      </c>
      <c r="X3691" t="str">
        <v>English</v>
      </c>
      <c r="Y3691" t="str">
        <v>USA</v>
      </c>
      <c r="Z3691" t="str">
        <v>Approved</v>
      </c>
      <c r="AA3691" t="str">
        <v>James Coburn</v>
      </c>
      <c r="AB3691" t="str">
        <v>Sam Peckinpah</v>
      </c>
      <c r="AC3691">
        <v>773</v>
      </c>
      <c r="AD3691">
        <v>2888</v>
      </c>
      <c r="AE3691">
        <v>541</v>
      </c>
      <c r="AF3691">
        <v>251</v>
      </c>
      <c r="AG3691">
        <v>6.8</v>
      </c>
      <c r="AH3691">
        <v>53</v>
      </c>
      <c r="AI3691">
        <v>152</v>
      </c>
      <c r="AJ3691">
        <v>14873</v>
      </c>
    </row>
    <row r="3692" spans="1:36" x14ac:dyDescent="0.25">
      <c r="A3692" t="str">
        <v>Feardotcom</v>
      </c>
      <c r="B3692">
        <v>37452</v>
      </c>
      <c r="C3692">
        <v>2002</v>
      </c>
      <c r="D3692" t="str">
        <v>2000s</v>
      </c>
      <c r="E3692" t="str">
        <v>Color</v>
      </c>
      <c r="F3692" t="str">
        <v>Crime</v>
      </c>
      <c r="G3692" t="str">
        <v>English</v>
      </c>
      <c r="H3692" t="str">
        <v>UK</v>
      </c>
      <c r="I3692" t="str">
        <v>R</v>
      </c>
      <c r="J3692" t="str">
        <v>Natascha McElhone</v>
      </c>
      <c r="K3692" t="str">
        <v>William Malone</v>
      </c>
      <c r="L3692">
        <v>2000</v>
      </c>
      <c r="M3692">
        <v>4262</v>
      </c>
      <c r="N3692">
        <v>37</v>
      </c>
      <c r="O3692">
        <v>612</v>
      </c>
      <c r="P3692">
        <v>3.3</v>
      </c>
      <c r="R3692" t="str">
        <v>10 Days in a Madhouse</v>
      </c>
      <c r="S3692">
        <v>42130</v>
      </c>
      <c r="T3692">
        <v>2015</v>
      </c>
      <c r="U3692" t="str">
        <v>2010s</v>
      </c>
      <c r="V3692" t="str">
        <v>Color</v>
      </c>
      <c r="W3692" t="str">
        <v>Drama</v>
      </c>
      <c r="X3692" t="str">
        <v>English</v>
      </c>
      <c r="Y3692" t="str">
        <v>USA</v>
      </c>
      <c r="Z3692" t="str">
        <v>R</v>
      </c>
      <c r="AA3692" t="str">
        <v>Christopher Lambert</v>
      </c>
      <c r="AB3692" t="str">
        <v>Timothy Hines</v>
      </c>
      <c r="AC3692">
        <v>1000</v>
      </c>
      <c r="AD3692">
        <v>2059</v>
      </c>
      <c r="AE3692">
        <v>0</v>
      </c>
      <c r="AF3692">
        <v>26000</v>
      </c>
      <c r="AG3692">
        <v>7.5</v>
      </c>
      <c r="AH3692">
        <v>1</v>
      </c>
      <c r="AI3692">
        <v>111</v>
      </c>
      <c r="AJ3692">
        <v>14616</v>
      </c>
    </row>
    <row r="3693" spans="1:36" x14ac:dyDescent="0.25">
      <c r="A3693" t="str">
        <v>Crossroads</v>
      </c>
      <c r="B3693">
        <v>37484</v>
      </c>
      <c r="C3693">
        <v>2002</v>
      </c>
      <c r="D3693" t="str">
        <v>2000s</v>
      </c>
      <c r="E3693" t="str">
        <v>Color</v>
      </c>
      <c r="F3693" t="str">
        <v>Comedy</v>
      </c>
      <c r="G3693" t="str">
        <v>English</v>
      </c>
      <c r="H3693" t="str">
        <v>USA</v>
      </c>
      <c r="I3693" t="str">
        <v>PG-13</v>
      </c>
      <c r="J3693" t="str">
        <v>Britney Spears</v>
      </c>
      <c r="K3693" t="str">
        <v>Tamra Davis</v>
      </c>
      <c r="L3693">
        <v>1000</v>
      </c>
      <c r="M3693">
        <v>1531</v>
      </c>
      <c r="N3693">
        <v>33</v>
      </c>
      <c r="O3693">
        <v>0</v>
      </c>
      <c r="P3693">
        <v>3.3</v>
      </c>
      <c r="R3693" t="str">
        <v>Opal Dream</v>
      </c>
      <c r="S3693">
        <v>38829</v>
      </c>
      <c r="T3693">
        <v>2006</v>
      </c>
      <c r="U3693" t="str">
        <v>2000s</v>
      </c>
      <c r="V3693" t="str">
        <v>Color</v>
      </c>
      <c r="W3693" t="str">
        <v>Drama</v>
      </c>
      <c r="X3693" t="str">
        <v>English</v>
      </c>
      <c r="Y3693" t="str">
        <v>Australia</v>
      </c>
      <c r="Z3693" t="str">
        <v>PG</v>
      </c>
      <c r="AA3693" t="str">
        <v>Jacqueline McKenzie</v>
      </c>
      <c r="AB3693" t="str">
        <v>Peter Cattaneo</v>
      </c>
      <c r="AC3693">
        <v>185</v>
      </c>
      <c r="AD3693">
        <v>299</v>
      </c>
      <c r="AE3693">
        <v>11</v>
      </c>
      <c r="AF3693">
        <v>135</v>
      </c>
      <c r="AG3693">
        <v>6.6</v>
      </c>
      <c r="AH3693">
        <v>24</v>
      </c>
      <c r="AI3693">
        <v>86</v>
      </c>
      <c r="AJ3693">
        <v>13751</v>
      </c>
    </row>
    <row r="3694" spans="1:36" x14ac:dyDescent="0.25">
      <c r="A3694" t="str">
        <v>Spice World</v>
      </c>
      <c r="B3694">
        <v>35445</v>
      </c>
      <c r="C3694">
        <v>1997</v>
      </c>
      <c r="D3694" t="str">
        <v>1990s</v>
      </c>
      <c r="E3694" t="str">
        <v>Color</v>
      </c>
      <c r="F3694" t="str">
        <v>Comedy</v>
      </c>
      <c r="G3694" t="str">
        <v>English</v>
      </c>
      <c r="H3694" t="str">
        <v>UK</v>
      </c>
      <c r="I3694" t="str">
        <v>PG</v>
      </c>
      <c r="J3694" t="str">
        <v>Jason Flemyng</v>
      </c>
      <c r="K3694" t="str">
        <v>Bob Spiers</v>
      </c>
      <c r="L3694">
        <v>1000</v>
      </c>
      <c r="M3694">
        <v>2176</v>
      </c>
      <c r="N3694">
        <v>14</v>
      </c>
      <c r="O3694">
        <v>0</v>
      </c>
      <c r="P3694">
        <v>3.3</v>
      </c>
      <c r="R3694" t="str">
        <v>Broken Vessels</v>
      </c>
      <c r="S3694">
        <v>35804</v>
      </c>
      <c r="T3694">
        <v>1998</v>
      </c>
      <c r="U3694" t="str">
        <v>1990s</v>
      </c>
      <c r="V3694" t="str">
        <v>Color</v>
      </c>
      <c r="W3694" t="str">
        <v>Drama</v>
      </c>
      <c r="X3694" t="str">
        <v>English</v>
      </c>
      <c r="Y3694" t="str">
        <v>USA</v>
      </c>
      <c r="Z3694" t="str">
        <v>R</v>
      </c>
      <c r="AA3694" t="str">
        <v>William Smith</v>
      </c>
      <c r="AB3694" t="str">
        <v>Scott Ziehl</v>
      </c>
      <c r="AC3694">
        <v>919</v>
      </c>
      <c r="AD3694">
        <v>2288</v>
      </c>
      <c r="AE3694">
        <v>4</v>
      </c>
      <c r="AF3694">
        <v>51</v>
      </c>
      <c r="AG3694">
        <v>6.6</v>
      </c>
      <c r="AH3694">
        <v>18</v>
      </c>
      <c r="AI3694">
        <v>90</v>
      </c>
      <c r="AJ3694">
        <v>13493</v>
      </c>
    </row>
    <row r="3695" spans="1:36" x14ac:dyDescent="0.25">
      <c r="A3695" t="str">
        <v>Bucky Larson: Born to Be a Star</v>
      </c>
      <c r="B3695">
        <v>40727</v>
      </c>
      <c r="C3695">
        <v>2011</v>
      </c>
      <c r="D3695" t="str">
        <v>2010s</v>
      </c>
      <c r="E3695" t="str">
        <v>Color</v>
      </c>
      <c r="F3695" t="str">
        <v>Comedy</v>
      </c>
      <c r="G3695" t="str">
        <v>English</v>
      </c>
      <c r="H3695" t="str">
        <v>USA</v>
      </c>
      <c r="I3695" t="str">
        <v>R</v>
      </c>
      <c r="J3695" t="str">
        <v>Don Johnson</v>
      </c>
      <c r="K3695" t="str">
        <v>Tom Brady</v>
      </c>
      <c r="L3695">
        <v>982</v>
      </c>
      <c r="M3695">
        <v>2603</v>
      </c>
      <c r="N3695">
        <v>105</v>
      </c>
      <c r="O3695">
        <v>0</v>
      </c>
      <c r="P3695">
        <v>3.3</v>
      </c>
      <c r="R3695" t="str">
        <v>The Slaughter Rule</v>
      </c>
      <c r="S3695">
        <v>37483</v>
      </c>
      <c r="T3695">
        <v>2002</v>
      </c>
      <c r="U3695" t="str">
        <v>2000s</v>
      </c>
      <c r="V3695" t="str">
        <v>Color</v>
      </c>
      <c r="W3695" t="str">
        <v>Drama</v>
      </c>
      <c r="X3695" t="str">
        <v>English</v>
      </c>
      <c r="Y3695" t="str">
        <v>USA</v>
      </c>
      <c r="Z3695" t="str">
        <v>R</v>
      </c>
      <c r="AA3695" t="str">
        <v>Ryan Gosling</v>
      </c>
      <c r="AB3695" t="str">
        <v>Alex Smith</v>
      </c>
      <c r="AC3695">
        <v>33000</v>
      </c>
      <c r="AD3695">
        <v>35294</v>
      </c>
      <c r="AE3695">
        <v>12</v>
      </c>
      <c r="AF3695">
        <v>183</v>
      </c>
      <c r="AG3695">
        <v>6.1</v>
      </c>
      <c r="AH3695">
        <v>17</v>
      </c>
      <c r="AI3695">
        <v>112</v>
      </c>
      <c r="AJ3695">
        <v>13134</v>
      </c>
    </row>
    <row r="3696" spans="1:36" x14ac:dyDescent="0.25">
      <c r="A3696" t="str">
        <v>The Master of Disguise</v>
      </c>
      <c r="B3696">
        <v>37532</v>
      </c>
      <c r="C3696">
        <v>2002</v>
      </c>
      <c r="D3696" t="str">
        <v>2000s</v>
      </c>
      <c r="E3696" t="str">
        <v>Color</v>
      </c>
      <c r="F3696" t="str">
        <v>Comedy</v>
      </c>
      <c r="G3696" t="str">
        <v>English</v>
      </c>
      <c r="H3696" t="str">
        <v>USA</v>
      </c>
      <c r="I3696" t="str">
        <v>PG</v>
      </c>
      <c r="J3696" t="str">
        <v>Jennifer Esposito</v>
      </c>
      <c r="K3696" t="str">
        <v>Perry Andelin Blake</v>
      </c>
      <c r="L3696">
        <v>911</v>
      </c>
      <c r="M3696">
        <v>3058</v>
      </c>
      <c r="N3696">
        <v>11</v>
      </c>
      <c r="O3696">
        <v>1000</v>
      </c>
      <c r="P3696">
        <v>3.3</v>
      </c>
      <c r="R3696" t="str">
        <v>The Specials</v>
      </c>
      <c r="S3696">
        <v>36705</v>
      </c>
      <c r="T3696">
        <v>2000</v>
      </c>
      <c r="U3696" t="str">
        <v>2000s</v>
      </c>
      <c r="V3696" t="str">
        <v>Color</v>
      </c>
      <c r="W3696" t="str">
        <v>Action</v>
      </c>
      <c r="X3696" t="str">
        <v>English</v>
      </c>
      <c r="Y3696" t="str">
        <v>USA</v>
      </c>
      <c r="Z3696" t="str">
        <v>R</v>
      </c>
      <c r="AA3696" t="str">
        <v>Judy Greer</v>
      </c>
      <c r="AB3696" t="str">
        <v>Craig Mazin</v>
      </c>
      <c r="AC3696">
        <v>2000</v>
      </c>
      <c r="AD3696">
        <v>3905</v>
      </c>
      <c r="AE3696">
        <v>82</v>
      </c>
      <c r="AF3696">
        <v>210</v>
      </c>
      <c r="AG3696">
        <v>6</v>
      </c>
      <c r="AH3696">
        <v>29</v>
      </c>
      <c r="AI3696">
        <v>82</v>
      </c>
      <c r="AJ3696">
        <v>12996</v>
      </c>
    </row>
    <row r="3697" spans="1:36" x14ac:dyDescent="0.25">
      <c r="A3697" t="str">
        <v>Catwoman</v>
      </c>
      <c r="B3697">
        <v>38290</v>
      </c>
      <c r="C3697">
        <v>2004</v>
      </c>
      <c r="D3697" t="str">
        <v>2000s</v>
      </c>
      <c r="E3697" t="str">
        <v>Color</v>
      </c>
      <c r="F3697" t="str">
        <v>Action</v>
      </c>
      <c r="G3697" t="str">
        <v>English</v>
      </c>
      <c r="H3697" t="str">
        <v>USA</v>
      </c>
      <c r="I3697" t="str">
        <v>PG-13</v>
      </c>
      <c r="J3697" t="str">
        <v>Frances Conroy</v>
      </c>
      <c r="K3697" t="str">
        <v>Pitof</v>
      </c>
      <c r="L3697">
        <v>827</v>
      </c>
      <c r="M3697">
        <v>3144</v>
      </c>
      <c r="N3697">
        <v>26</v>
      </c>
      <c r="O3697">
        <v>0</v>
      </c>
      <c r="P3697">
        <v>3.3</v>
      </c>
      <c r="R3697" t="str">
        <v>Maniac</v>
      </c>
      <c r="S3697">
        <v>40931</v>
      </c>
      <c r="T3697">
        <v>2012</v>
      </c>
      <c r="U3697" t="str">
        <v>2010s</v>
      </c>
      <c r="V3697" t="str">
        <v>Color</v>
      </c>
      <c r="W3697" t="str">
        <v>Horror</v>
      </c>
      <c r="X3697" t="str">
        <v>English</v>
      </c>
      <c r="Y3697" t="str">
        <v>France</v>
      </c>
      <c r="Z3697" t="str">
        <v>Not Rated</v>
      </c>
      <c r="AA3697" t="str">
        <v>America Olivo</v>
      </c>
      <c r="AB3697" t="str">
        <v>Franck Khalfoun</v>
      </c>
      <c r="AC3697">
        <v>470</v>
      </c>
      <c r="AD3697">
        <v>1233</v>
      </c>
      <c r="AE3697">
        <v>33</v>
      </c>
      <c r="AF3697">
        <v>0</v>
      </c>
      <c r="AG3697">
        <v>6.1</v>
      </c>
      <c r="AH3697">
        <v>279</v>
      </c>
      <c r="AI3697">
        <v>89</v>
      </c>
      <c r="AJ3697">
        <v>12843</v>
      </c>
    </row>
    <row r="3698" spans="1:36" x14ac:dyDescent="0.25">
      <c r="A3698" t="str">
        <v>Fascination</v>
      </c>
      <c r="B3698">
        <v>38050</v>
      </c>
      <c r="C3698">
        <v>2004</v>
      </c>
      <c r="D3698" t="str">
        <v>2000s</v>
      </c>
      <c r="E3698" t="str">
        <v>Color</v>
      </c>
      <c r="F3698" t="str">
        <v>Mystery</v>
      </c>
      <c r="G3698" t="str">
        <v>English</v>
      </c>
      <c r="H3698" t="str">
        <v>Germany</v>
      </c>
      <c r="I3698" t="str">
        <v>R</v>
      </c>
      <c r="J3698" t="str">
        <v>Adam Garcia</v>
      </c>
      <c r="K3698" t="str">
        <v>Klaus Menzel</v>
      </c>
      <c r="L3698">
        <v>811</v>
      </c>
      <c r="M3698">
        <v>1789</v>
      </c>
      <c r="N3698">
        <v>34</v>
      </c>
      <c r="O3698">
        <v>40</v>
      </c>
      <c r="P3698">
        <v>3.3</v>
      </c>
      <c r="R3698" t="str">
        <v>The Last Time I Committed Suicide</v>
      </c>
      <c r="S3698">
        <v>35677</v>
      </c>
      <c r="T3698">
        <v>1997</v>
      </c>
      <c r="U3698" t="str">
        <v>1990s</v>
      </c>
      <c r="V3698" t="str">
        <v>Color</v>
      </c>
      <c r="W3698" t="str">
        <v>Biography</v>
      </c>
      <c r="X3698" t="str">
        <v>English</v>
      </c>
      <c r="Y3698" t="str">
        <v>USA</v>
      </c>
      <c r="Z3698" t="str">
        <v>R</v>
      </c>
      <c r="AA3698" t="str">
        <v>Keanu Reeves</v>
      </c>
      <c r="AB3698" t="str">
        <v>Stephen Kay</v>
      </c>
      <c r="AC3698">
        <v>18000</v>
      </c>
      <c r="AD3698">
        <v>20135</v>
      </c>
      <c r="AE3698">
        <v>19</v>
      </c>
      <c r="AF3698">
        <v>161</v>
      </c>
      <c r="AG3698">
        <v>5.8</v>
      </c>
      <c r="AH3698">
        <v>12</v>
      </c>
      <c r="AI3698">
        <v>92</v>
      </c>
      <c r="AJ3698">
        <v>12836</v>
      </c>
    </row>
    <row r="3699" spans="1:36" x14ac:dyDescent="0.25">
      <c r="A3699" t="str">
        <v>Neal 'N' Nikki</v>
      </c>
      <c r="B3699">
        <v>38661</v>
      </c>
      <c r="C3699">
        <v>2005</v>
      </c>
      <c r="D3699" t="str">
        <v>2000s</v>
      </c>
      <c r="E3699" t="str">
        <v>Color</v>
      </c>
      <c r="F3699" t="str">
        <v>Comedy</v>
      </c>
      <c r="G3699" t="str">
        <v>English</v>
      </c>
      <c r="H3699" t="str">
        <v>India</v>
      </c>
      <c r="I3699" t="str">
        <v>Not Rated</v>
      </c>
      <c r="J3699" t="str">
        <v>Abhishek Bachchan</v>
      </c>
      <c r="K3699" t="str">
        <v>Arjun Sablok</v>
      </c>
      <c r="L3699">
        <v>374</v>
      </c>
      <c r="M3699">
        <v>602</v>
      </c>
      <c r="N3699">
        <v>0</v>
      </c>
      <c r="O3699">
        <v>66</v>
      </c>
      <c r="P3699">
        <v>3.3</v>
      </c>
      <c r="R3699" t="str">
        <v>London</v>
      </c>
      <c r="S3699">
        <v>38639</v>
      </c>
      <c r="T3699">
        <v>2005</v>
      </c>
      <c r="U3699" t="str">
        <v>2000s</v>
      </c>
      <c r="V3699" t="str">
        <v>Color</v>
      </c>
      <c r="W3699" t="str">
        <v>Drama</v>
      </c>
      <c r="X3699" t="str">
        <v>English</v>
      </c>
      <c r="Y3699" t="str">
        <v>UK</v>
      </c>
      <c r="Z3699" t="str">
        <v>R</v>
      </c>
      <c r="AA3699" t="str">
        <v>Jason Statham</v>
      </c>
      <c r="AB3699" t="str">
        <v>Hunter Richards</v>
      </c>
      <c r="AC3699">
        <v>26000</v>
      </c>
      <c r="AD3699">
        <v>39518</v>
      </c>
      <c r="AE3699">
        <v>11</v>
      </c>
      <c r="AF3699">
        <v>0</v>
      </c>
      <c r="AG3699">
        <v>6.6</v>
      </c>
      <c r="AH3699">
        <v>34</v>
      </c>
      <c r="AI3699">
        <v>92</v>
      </c>
      <c r="AJ3699">
        <v>12667</v>
      </c>
    </row>
    <row r="3700" spans="1:36" x14ac:dyDescent="0.25">
      <c r="A3700" t="str">
        <v>The Book of Mormon Movie, Volume 1: The Journey</v>
      </c>
      <c r="B3700">
        <v>37755</v>
      </c>
      <c r="C3700">
        <v>2003</v>
      </c>
      <c r="D3700" t="str">
        <v>2000s</v>
      </c>
      <c r="E3700" t="str">
        <v>Color</v>
      </c>
      <c r="F3700" t="str">
        <v>Adventure</v>
      </c>
      <c r="G3700" t="str">
        <v>English</v>
      </c>
      <c r="H3700" t="str">
        <v>USA</v>
      </c>
      <c r="I3700" t="str">
        <v>PG-13</v>
      </c>
      <c r="J3700" t="str">
        <v>Noah Danby</v>
      </c>
      <c r="K3700" t="str">
        <v>Gary Rogers</v>
      </c>
      <c r="L3700">
        <v>178</v>
      </c>
      <c r="M3700">
        <v>359</v>
      </c>
      <c r="N3700">
        <v>0</v>
      </c>
      <c r="O3700">
        <v>32</v>
      </c>
      <c r="P3700">
        <v>3.3</v>
      </c>
      <c r="R3700" t="str">
        <v>Leap Year</v>
      </c>
      <c r="S3700">
        <v>40234</v>
      </c>
      <c r="T3700">
        <v>2010</v>
      </c>
      <c r="U3700" t="str">
        <v>2010s</v>
      </c>
      <c r="V3700" t="str">
        <v>Color</v>
      </c>
      <c r="W3700" t="str">
        <v>Comedy</v>
      </c>
      <c r="X3700" t="str">
        <v>English</v>
      </c>
      <c r="Y3700" t="str">
        <v>USA</v>
      </c>
      <c r="Z3700" t="str">
        <v>PG</v>
      </c>
      <c r="AA3700" t="str">
        <v>Adam Scott</v>
      </c>
      <c r="AB3700" t="str">
        <v>Anand Tucker</v>
      </c>
      <c r="AC3700">
        <v>3000</v>
      </c>
      <c r="AD3700">
        <v>4094</v>
      </c>
      <c r="AE3700">
        <v>14</v>
      </c>
      <c r="AF3700">
        <v>13000</v>
      </c>
      <c r="AG3700">
        <v>6.4</v>
      </c>
      <c r="AH3700">
        <v>134</v>
      </c>
      <c r="AI3700">
        <v>100</v>
      </c>
      <c r="AJ3700">
        <v>12561</v>
      </c>
    </row>
    <row r="3701" spans="1:36" x14ac:dyDescent="0.25">
      <c r="A3701" t="str">
        <v>Teen Wolf Too</v>
      </c>
      <c r="B3701">
        <v>31968</v>
      </c>
      <c r="C3701">
        <v>1987</v>
      </c>
      <c r="D3701" t="str">
        <v>1980s</v>
      </c>
      <c r="E3701" t="str">
        <v>Color</v>
      </c>
      <c r="F3701" t="str">
        <v>Comedy</v>
      </c>
      <c r="G3701" t="str">
        <v>English</v>
      </c>
      <c r="H3701" t="str">
        <v>USA</v>
      </c>
      <c r="I3701" t="str">
        <v>PG</v>
      </c>
      <c r="J3701" t="str">
        <v>John Astin</v>
      </c>
      <c r="K3701" t="str">
        <v>Christopher Leitch</v>
      </c>
      <c r="L3701">
        <v>641</v>
      </c>
      <c r="M3701">
        <v>1389</v>
      </c>
      <c r="N3701">
        <v>4</v>
      </c>
      <c r="O3701">
        <v>491</v>
      </c>
      <c r="P3701">
        <v>3.2</v>
      </c>
      <c r="R3701" t="str">
        <v>Nothing But a Man</v>
      </c>
      <c r="S3701">
        <v>23476</v>
      </c>
      <c r="T3701">
        <v>1964</v>
      </c>
      <c r="U3701" t="str">
        <v>1960s</v>
      </c>
      <c r="V3701" t="str">
        <v>Black and White</v>
      </c>
      <c r="W3701" t="str">
        <v>Drama</v>
      </c>
      <c r="X3701" t="str">
        <v>English</v>
      </c>
      <c r="Y3701" t="str">
        <v>USA</v>
      </c>
      <c r="Z3701" t="str">
        <v>Not Rated</v>
      </c>
      <c r="AA3701" t="str">
        <v>Yaphet Kotto</v>
      </c>
      <c r="AB3701" t="str">
        <v>Michael Roemer</v>
      </c>
      <c r="AC3701">
        <v>581</v>
      </c>
      <c r="AD3701">
        <v>835</v>
      </c>
      <c r="AE3701">
        <v>0</v>
      </c>
      <c r="AF3701">
        <v>363</v>
      </c>
      <c r="AG3701">
        <v>8.1</v>
      </c>
      <c r="AH3701">
        <v>24</v>
      </c>
      <c r="AI3701">
        <v>95</v>
      </c>
      <c r="AJ3701">
        <v>12438</v>
      </c>
    </row>
    <row r="3702" spans="1:36" x14ac:dyDescent="0.25">
      <c r="A3702" t="str">
        <v>Left Behind</v>
      </c>
      <c r="B3702">
        <v>41928</v>
      </c>
      <c r="C3702">
        <v>2014</v>
      </c>
      <c r="D3702" t="str">
        <v>2010s</v>
      </c>
      <c r="E3702" t="str">
        <v>Color</v>
      </c>
      <c r="F3702" t="str">
        <v>Action</v>
      </c>
      <c r="G3702" t="str">
        <v>English</v>
      </c>
      <c r="H3702" t="str">
        <v>USA</v>
      </c>
      <c r="I3702" t="str">
        <v>PG-13</v>
      </c>
      <c r="J3702" t="str">
        <v>Nicolas Cage</v>
      </c>
      <c r="K3702" t="str">
        <v>Vic Armstrong</v>
      </c>
      <c r="L3702">
        <v>12000</v>
      </c>
      <c r="M3702">
        <v>15044</v>
      </c>
      <c r="N3702">
        <v>179</v>
      </c>
      <c r="O3702">
        <v>31000</v>
      </c>
      <c r="P3702">
        <v>3.1</v>
      </c>
      <c r="R3702" t="str">
        <v>The Living Wake</v>
      </c>
      <c r="S3702">
        <v>39316</v>
      </c>
      <c r="T3702">
        <v>2007</v>
      </c>
      <c r="U3702" t="str">
        <v>2000s</v>
      </c>
      <c r="V3702" t="str">
        <v>Color</v>
      </c>
      <c r="W3702" t="str">
        <v>Comedy</v>
      </c>
      <c r="X3702" t="str">
        <v>English</v>
      </c>
      <c r="Y3702" t="str">
        <v>USA</v>
      </c>
      <c r="Z3702" t="str">
        <v>PG-13</v>
      </c>
      <c r="AA3702" t="str">
        <v>Jim Gaffigan</v>
      </c>
      <c r="AB3702" t="str">
        <v>Sol Tryon</v>
      </c>
      <c r="AC3702">
        <v>472</v>
      </c>
      <c r="AD3702">
        <v>1047</v>
      </c>
      <c r="AE3702">
        <v>0</v>
      </c>
      <c r="AF3702">
        <v>339</v>
      </c>
      <c r="AG3702">
        <v>6.5</v>
      </c>
      <c r="AH3702">
        <v>28</v>
      </c>
      <c r="AI3702">
        <v>91</v>
      </c>
      <c r="AJ3702">
        <v>12055</v>
      </c>
    </row>
    <row r="3703" spans="1:36" x14ac:dyDescent="0.25">
      <c r="A3703" t="str">
        <v>Witless Protection</v>
      </c>
      <c r="B3703">
        <v>39489</v>
      </c>
      <c r="C3703">
        <v>2008</v>
      </c>
      <c r="D3703" t="str">
        <v>2000s</v>
      </c>
      <c r="E3703" t="str">
        <v>Color</v>
      </c>
      <c r="F3703" t="str">
        <v>Comedy</v>
      </c>
      <c r="G3703" t="str">
        <v>English</v>
      </c>
      <c r="H3703" t="str">
        <v>USA</v>
      </c>
      <c r="I3703" t="str">
        <v>PG-13</v>
      </c>
      <c r="J3703" t="str">
        <v>Ivana Milicevic</v>
      </c>
      <c r="K3703" t="str">
        <v>Charles Robert Carner</v>
      </c>
      <c r="L3703">
        <v>834</v>
      </c>
      <c r="M3703">
        <v>4091</v>
      </c>
      <c r="N3703">
        <v>18</v>
      </c>
      <c r="O3703">
        <v>140</v>
      </c>
      <c r="P3703">
        <v>3.1</v>
      </c>
      <c r="R3703" t="str">
        <v>Of Horses and Men</v>
      </c>
      <c r="S3703">
        <v>41437</v>
      </c>
      <c r="T3703">
        <v>2013</v>
      </c>
      <c r="U3703" t="str">
        <v>2010s</v>
      </c>
      <c r="V3703" t="str">
        <v>Color</v>
      </c>
      <c r="W3703" t="str">
        <v>Comedy</v>
      </c>
      <c r="X3703" t="str">
        <v>Icelandic</v>
      </c>
      <c r="Y3703" t="str">
        <v>Iceland</v>
      </c>
      <c r="Z3703" t="str">
        <v>Not Rated</v>
      </c>
      <c r="AA3703" t="str">
        <v>Ingvar Eggert SigurÃ°sson</v>
      </c>
      <c r="AB3703" t="str">
        <v>Benedikt Erlingsson</v>
      </c>
      <c r="AC3703">
        <v>63</v>
      </c>
      <c r="AD3703">
        <v>81</v>
      </c>
      <c r="AE3703">
        <v>4</v>
      </c>
      <c r="AF3703">
        <v>1000</v>
      </c>
      <c r="AG3703">
        <v>6.9</v>
      </c>
      <c r="AH3703">
        <v>66</v>
      </c>
      <c r="AI3703">
        <v>81</v>
      </c>
      <c r="AJ3703">
        <v>11835</v>
      </c>
    </row>
    <row r="3704" spans="1:36" x14ac:dyDescent="0.25">
      <c r="A3704" t="str">
        <v>Larry the Cable Guy: Health Inspector</v>
      </c>
      <c r="B3704">
        <v>39032</v>
      </c>
      <c r="C3704">
        <v>2006</v>
      </c>
      <c r="D3704" t="str">
        <v>2000s</v>
      </c>
      <c r="E3704" t="str">
        <v>Color</v>
      </c>
      <c r="F3704" t="str">
        <v>Comedy</v>
      </c>
      <c r="G3704" t="str">
        <v>English</v>
      </c>
      <c r="H3704" t="str">
        <v>USA</v>
      </c>
      <c r="I3704" t="str">
        <v>PG-13</v>
      </c>
      <c r="J3704" t="str">
        <v>Thomas F. Wilson</v>
      </c>
      <c r="K3704" t="str">
        <v>Trent Cooper</v>
      </c>
      <c r="L3704">
        <v>690</v>
      </c>
      <c r="M3704">
        <v>2135</v>
      </c>
      <c r="N3704">
        <v>0</v>
      </c>
      <c r="O3704">
        <v>110</v>
      </c>
      <c r="P3704">
        <v>3.1</v>
      </c>
      <c r="R3704" t="str">
        <v>Gory Gory Hallelujah</v>
      </c>
      <c r="S3704">
        <v>37952</v>
      </c>
      <c r="T3704">
        <v>2003</v>
      </c>
      <c r="U3704" t="str">
        <v>2000s</v>
      </c>
      <c r="V3704" t="str">
        <v>Color</v>
      </c>
      <c r="W3704" t="str">
        <v>Comedy</v>
      </c>
      <c r="X3704" t="str">
        <v>English</v>
      </c>
      <c r="Y3704" t="str">
        <v>USA</v>
      </c>
      <c r="Z3704" t="str">
        <v>Not Rated</v>
      </c>
      <c r="AA3704" t="str">
        <v>Tony Doupe</v>
      </c>
      <c r="AB3704" t="str">
        <v>Sue Corcoran</v>
      </c>
      <c r="AC3704">
        <v>361</v>
      </c>
      <c r="AD3704">
        <v>387</v>
      </c>
      <c r="AE3704">
        <v>14</v>
      </c>
      <c r="AF3704">
        <v>39</v>
      </c>
      <c r="AG3704">
        <v>4.7</v>
      </c>
      <c r="AH3704">
        <v>8</v>
      </c>
      <c r="AI3704">
        <v>96</v>
      </c>
      <c r="AJ3704">
        <v>11798</v>
      </c>
    </row>
    <row r="3705" spans="1:36" x14ac:dyDescent="0.25">
      <c r="A3705" t="str">
        <v>Rollerball</v>
      </c>
      <c r="B3705">
        <v>37279</v>
      </c>
      <c r="C3705">
        <v>2002</v>
      </c>
      <c r="D3705" t="str">
        <v>2000s</v>
      </c>
      <c r="E3705" t="str">
        <v>Color</v>
      </c>
      <c r="F3705" t="str">
        <v>Action</v>
      </c>
      <c r="G3705" t="str">
        <v>English</v>
      </c>
      <c r="H3705" t="str">
        <v>USA</v>
      </c>
      <c r="I3705" t="str">
        <v>R</v>
      </c>
      <c r="J3705" t="str">
        <v>LL Cool J</v>
      </c>
      <c r="K3705" t="str">
        <v>John McTiernan</v>
      </c>
      <c r="L3705">
        <v>1000</v>
      </c>
      <c r="M3705">
        <v>2763</v>
      </c>
      <c r="N3705">
        <v>323</v>
      </c>
      <c r="O3705">
        <v>584</v>
      </c>
      <c r="P3705">
        <v>3</v>
      </c>
      <c r="R3705" t="str">
        <v>The Amazing Catfish</v>
      </c>
      <c r="S3705">
        <v>41601</v>
      </c>
      <c r="T3705">
        <v>2013</v>
      </c>
      <c r="U3705" t="str">
        <v>2010s</v>
      </c>
      <c r="V3705" t="str">
        <v>Color</v>
      </c>
      <c r="W3705" t="str">
        <v>Comedy</v>
      </c>
      <c r="X3705" t="str">
        <v>Spanish</v>
      </c>
      <c r="Y3705" t="str">
        <v>Mexico</v>
      </c>
      <c r="Z3705" t="str">
        <v>Not Rated</v>
      </c>
      <c r="AA3705" t="str">
        <v>Ximena Ayala</v>
      </c>
      <c r="AB3705" t="str">
        <v>Claudia Sainte-Luce</v>
      </c>
      <c r="AC3705">
        <v>31</v>
      </c>
      <c r="AD3705">
        <v>58</v>
      </c>
      <c r="AE3705">
        <v>0</v>
      </c>
      <c r="AF3705">
        <v>407</v>
      </c>
      <c r="AG3705">
        <v>7</v>
      </c>
      <c r="AH3705">
        <v>50</v>
      </c>
      <c r="AI3705">
        <v>89</v>
      </c>
      <c r="AJ3705">
        <v>11278</v>
      </c>
    </row>
    <row r="3706" spans="1:36" x14ac:dyDescent="0.25">
      <c r="A3706" t="str">
        <v>Phat Girlz</v>
      </c>
      <c r="B3706">
        <v>39014</v>
      </c>
      <c r="C3706">
        <v>2006</v>
      </c>
      <c r="D3706" t="str">
        <v>2000s</v>
      </c>
      <c r="E3706" t="str">
        <v>Color</v>
      </c>
      <c r="F3706" t="str">
        <v>Comedy</v>
      </c>
      <c r="G3706" t="str">
        <v>English</v>
      </c>
      <c r="H3706" t="str">
        <v>USA</v>
      </c>
      <c r="I3706" t="str">
        <v>PG-13</v>
      </c>
      <c r="J3706" t="str">
        <v>Mo'Nique</v>
      </c>
      <c r="K3706" t="str">
        <v>Nnegest LikkÃ©</v>
      </c>
      <c r="L3706">
        <v>939</v>
      </c>
      <c r="M3706">
        <v>2321</v>
      </c>
      <c r="N3706">
        <v>18</v>
      </c>
      <c r="O3706">
        <v>837</v>
      </c>
      <c r="P3706">
        <v>3</v>
      </c>
      <c r="R3706" t="str">
        <v>Shade</v>
      </c>
      <c r="S3706">
        <v>37791</v>
      </c>
      <c r="T3706">
        <v>2003</v>
      </c>
      <c r="U3706" t="str">
        <v>2000s</v>
      </c>
      <c r="V3706" t="str">
        <v>Color</v>
      </c>
      <c r="W3706" t="str">
        <v>Crime</v>
      </c>
      <c r="X3706" t="str">
        <v>English</v>
      </c>
      <c r="Y3706" t="str">
        <v>USA</v>
      </c>
      <c r="Z3706" t="str">
        <v>R</v>
      </c>
      <c r="AA3706" t="str">
        <v>Glenn Plummer</v>
      </c>
      <c r="AB3706" t="str">
        <v>Damian Nieman</v>
      </c>
      <c r="AC3706">
        <v>240</v>
      </c>
      <c r="AD3706">
        <v>490</v>
      </c>
      <c r="AE3706">
        <v>0</v>
      </c>
      <c r="AF3706">
        <v>413</v>
      </c>
      <c r="AG3706">
        <v>6.4</v>
      </c>
      <c r="AH3706">
        <v>25</v>
      </c>
      <c r="AI3706">
        <v>101</v>
      </c>
      <c r="AJ3706">
        <v>10696</v>
      </c>
    </row>
    <row r="3707" spans="1:36" x14ac:dyDescent="0.25">
      <c r="A3707" t="str">
        <v>Shanghai Surprise</v>
      </c>
      <c r="B3707">
        <v>31729</v>
      </c>
      <c r="C3707">
        <v>1986</v>
      </c>
      <c r="D3707" t="str">
        <v>1980s</v>
      </c>
      <c r="E3707" t="str">
        <v>Color</v>
      </c>
      <c r="F3707" t="str">
        <v>Adventure</v>
      </c>
      <c r="G3707" t="str">
        <v>English</v>
      </c>
      <c r="H3707" t="str">
        <v>UK</v>
      </c>
      <c r="I3707" t="str">
        <v>PG-13</v>
      </c>
      <c r="J3707" t="str">
        <v>Victor Wong</v>
      </c>
      <c r="K3707" t="str">
        <v>Jim Goddard</v>
      </c>
      <c r="L3707">
        <v>400</v>
      </c>
      <c r="M3707">
        <v>805</v>
      </c>
      <c r="N3707">
        <v>3</v>
      </c>
      <c r="O3707">
        <v>154</v>
      </c>
      <c r="P3707">
        <v>3</v>
      </c>
      <c r="R3707" t="str">
        <v>Naturally Native</v>
      </c>
      <c r="S3707">
        <v>35850</v>
      </c>
      <c r="T3707">
        <v>1998</v>
      </c>
      <c r="U3707" t="str">
        <v>1990s</v>
      </c>
      <c r="V3707" t="str">
        <v>Color</v>
      </c>
      <c r="W3707" t="str">
        <v>Drama</v>
      </c>
      <c r="X3707" t="str">
        <v>English</v>
      </c>
      <c r="Y3707" t="str">
        <v>USA</v>
      </c>
      <c r="Z3707" t="str">
        <v>PG-13</v>
      </c>
      <c r="AA3707" t="str">
        <v>Irene Bedard</v>
      </c>
      <c r="AB3707" t="str">
        <v>Jennifer Wynne Farmer</v>
      </c>
      <c r="AC3707">
        <v>752</v>
      </c>
      <c r="AD3707">
        <v>1763</v>
      </c>
      <c r="AE3707">
        <v>0</v>
      </c>
      <c r="AF3707">
        <v>102</v>
      </c>
      <c r="AG3707">
        <v>6.5</v>
      </c>
      <c r="AH3707">
        <v>2</v>
      </c>
      <c r="AI3707">
        <v>107</v>
      </c>
      <c r="AJ3707">
        <v>10508</v>
      </c>
    </row>
    <row r="3708" spans="1:36" x14ac:dyDescent="0.25">
      <c r="A3708" t="str">
        <v>BloodRayne</v>
      </c>
      <c r="B3708">
        <v>38586</v>
      </c>
      <c r="C3708">
        <v>2005</v>
      </c>
      <c r="D3708" t="str">
        <v>2000s</v>
      </c>
      <c r="E3708" t="str">
        <v>Color</v>
      </c>
      <c r="F3708" t="str">
        <v>Action</v>
      </c>
      <c r="G3708" t="str">
        <v>English</v>
      </c>
      <c r="H3708" t="str">
        <v>USA</v>
      </c>
      <c r="I3708" t="str">
        <v>R</v>
      </c>
      <c r="J3708" t="str">
        <v>Meat Loaf</v>
      </c>
      <c r="K3708" t="str">
        <v>Uwe Boll</v>
      </c>
      <c r="L3708">
        <v>783</v>
      </c>
      <c r="M3708">
        <v>2930</v>
      </c>
      <c r="N3708">
        <v>892</v>
      </c>
      <c r="O3708">
        <v>937</v>
      </c>
      <c r="P3708">
        <v>2.9</v>
      </c>
      <c r="R3708" t="str">
        <v>Alone with Her</v>
      </c>
      <c r="S3708">
        <v>39065</v>
      </c>
      <c r="T3708">
        <v>2006</v>
      </c>
      <c r="U3708" t="str">
        <v>2000s</v>
      </c>
      <c r="V3708" t="str">
        <v>Black and White</v>
      </c>
      <c r="W3708" t="str">
        <v>Crime</v>
      </c>
      <c r="X3708" t="str">
        <v>English</v>
      </c>
      <c r="Y3708" t="str">
        <v>USA</v>
      </c>
      <c r="Z3708" t="str">
        <v>Not Rated</v>
      </c>
      <c r="AA3708" t="str">
        <v>Jordana Spiro</v>
      </c>
      <c r="AB3708" t="str">
        <v>Eric Nicholas</v>
      </c>
      <c r="AC3708">
        <v>262</v>
      </c>
      <c r="AD3708">
        <v>509</v>
      </c>
      <c r="AE3708">
        <v>0</v>
      </c>
      <c r="AF3708">
        <v>244</v>
      </c>
      <c r="AG3708">
        <v>6.1</v>
      </c>
      <c r="AH3708">
        <v>71</v>
      </c>
      <c r="AI3708">
        <v>78</v>
      </c>
      <c r="AJ3708">
        <v>10018</v>
      </c>
    </row>
    <row r="3709" spans="1:36" x14ac:dyDescent="0.25">
      <c r="A3709" t="str">
        <v>Daddy Day Camp</v>
      </c>
      <c r="B3709">
        <v>39145</v>
      </c>
      <c r="C3709">
        <v>2007</v>
      </c>
      <c r="D3709" t="str">
        <v>2000s</v>
      </c>
      <c r="E3709" t="str">
        <v>Color</v>
      </c>
      <c r="F3709" t="str">
        <v>Comedy</v>
      </c>
      <c r="G3709" t="str">
        <v>English</v>
      </c>
      <c r="H3709" t="str">
        <v>USA</v>
      </c>
      <c r="I3709" t="str">
        <v>PG</v>
      </c>
      <c r="J3709" t="str">
        <v>Lochlyn Munro</v>
      </c>
      <c r="K3709" t="str">
        <v>Fred Savage</v>
      </c>
      <c r="L3709">
        <v>555</v>
      </c>
      <c r="M3709">
        <v>1752</v>
      </c>
      <c r="N3709">
        <v>0</v>
      </c>
      <c r="O3709">
        <v>256</v>
      </c>
      <c r="P3709">
        <v>2.9</v>
      </c>
      <c r="R3709" t="str">
        <v>As It Is in Heaven</v>
      </c>
      <c r="S3709">
        <v>38117</v>
      </c>
      <c r="T3709">
        <v>2004</v>
      </c>
      <c r="U3709" t="str">
        <v>2000s</v>
      </c>
      <c r="V3709" t="str">
        <v>Color</v>
      </c>
      <c r="W3709" t="str">
        <v>Comedy</v>
      </c>
      <c r="X3709" t="str">
        <v>Swedish</v>
      </c>
      <c r="Y3709" t="str">
        <v>Sweden</v>
      </c>
      <c r="Z3709" t="str">
        <v>Not Rated</v>
      </c>
      <c r="AA3709" t="str">
        <v>Michael Nyqvist</v>
      </c>
      <c r="AB3709" t="str">
        <v>Kay Pollak</v>
      </c>
      <c r="AC3709">
        <v>690</v>
      </c>
      <c r="AD3709">
        <v>774</v>
      </c>
      <c r="AE3709">
        <v>10</v>
      </c>
      <c r="AF3709">
        <v>0</v>
      </c>
      <c r="AG3709">
        <v>7.6</v>
      </c>
      <c r="AH3709">
        <v>34</v>
      </c>
      <c r="AI3709">
        <v>133</v>
      </c>
      <c r="AJ3709">
        <v>9910</v>
      </c>
    </row>
    <row r="3710" spans="1:36" x14ac:dyDescent="0.25">
      <c r="A3710" t="str">
        <v>Jaws: The Revenge</v>
      </c>
      <c r="B3710">
        <v>31813</v>
      </c>
      <c r="C3710">
        <v>1987</v>
      </c>
      <c r="D3710" t="str">
        <v>1980s</v>
      </c>
      <c r="E3710" t="str">
        <v>Color</v>
      </c>
      <c r="F3710" t="str">
        <v>Adventure</v>
      </c>
      <c r="G3710" t="str">
        <v>English</v>
      </c>
      <c r="H3710" t="str">
        <v>USA</v>
      </c>
      <c r="I3710" t="str">
        <v>PG-13</v>
      </c>
      <c r="J3710" t="str">
        <v>Judith Barsi</v>
      </c>
      <c r="K3710" t="str">
        <v>Joseph Sargent</v>
      </c>
      <c r="L3710">
        <v>912</v>
      </c>
      <c r="M3710">
        <v>2355</v>
      </c>
      <c r="N3710">
        <v>114</v>
      </c>
      <c r="O3710">
        <v>0</v>
      </c>
      <c r="P3710">
        <v>2.8</v>
      </c>
      <c r="R3710" t="str">
        <v>The Flowers of War</v>
      </c>
      <c r="S3710">
        <v>40881</v>
      </c>
      <c r="T3710">
        <v>2011</v>
      </c>
      <c r="U3710" t="str">
        <v>2010s</v>
      </c>
      <c r="V3710" t="str">
        <v>Color</v>
      </c>
      <c r="W3710" t="str">
        <v>Drama</v>
      </c>
      <c r="X3710" t="str">
        <v>Mandarin</v>
      </c>
      <c r="Y3710" t="str">
        <v>China</v>
      </c>
      <c r="Z3710" t="str">
        <v>R</v>
      </c>
      <c r="AA3710" t="str">
        <v>Christian Bale</v>
      </c>
      <c r="AB3710" t="str">
        <v>Yimou Zhang</v>
      </c>
      <c r="AC3710">
        <v>23000</v>
      </c>
      <c r="AD3710">
        <v>23240</v>
      </c>
      <c r="AE3710">
        <v>611</v>
      </c>
      <c r="AF3710">
        <v>13000</v>
      </c>
      <c r="AG3710">
        <v>7.6</v>
      </c>
      <c r="AH3710">
        <v>136</v>
      </c>
      <c r="AI3710">
        <v>146</v>
      </c>
      <c r="AJ3710">
        <v>9213</v>
      </c>
    </row>
    <row r="3711" spans="1:36" x14ac:dyDescent="0.25">
      <c r="A3711" t="str">
        <v>Marci X</v>
      </c>
      <c r="B3711">
        <v>37966</v>
      </c>
      <c r="C3711">
        <v>2003</v>
      </c>
      <c r="D3711" t="str">
        <v>2000s</v>
      </c>
      <c r="E3711" t="str">
        <v>Color</v>
      </c>
      <c r="F3711" t="str">
        <v>Comedy</v>
      </c>
      <c r="G3711" t="str">
        <v>English</v>
      </c>
      <c r="H3711" t="str">
        <v>USA</v>
      </c>
      <c r="I3711" t="str">
        <v>R</v>
      </c>
      <c r="J3711" t="str">
        <v>Damon Wayans</v>
      </c>
      <c r="K3711" t="str">
        <v>Richard Benjamin</v>
      </c>
      <c r="L3711">
        <v>836</v>
      </c>
      <c r="M3711">
        <v>2467</v>
      </c>
      <c r="N3711">
        <v>121</v>
      </c>
      <c r="O3711">
        <v>241</v>
      </c>
      <c r="P3711">
        <v>2.8</v>
      </c>
      <c r="R3711" t="str">
        <v>Falcon Rising</v>
      </c>
      <c r="S3711">
        <v>41723</v>
      </c>
      <c r="T3711">
        <v>2014</v>
      </c>
      <c r="U3711" t="str">
        <v>2010s</v>
      </c>
      <c r="V3711" t="str">
        <v>Color</v>
      </c>
      <c r="W3711" t="str">
        <v>Action</v>
      </c>
      <c r="X3711" t="str">
        <v>English</v>
      </c>
      <c r="Y3711" t="str">
        <v>USA</v>
      </c>
      <c r="Z3711" t="str">
        <v>R</v>
      </c>
      <c r="AA3711" t="str">
        <v>Michael Jai White</v>
      </c>
      <c r="AB3711" t="str">
        <v>Ernie Barbarash</v>
      </c>
      <c r="AC3711">
        <v>2000</v>
      </c>
      <c r="AD3711">
        <v>3089</v>
      </c>
      <c r="AE3711">
        <v>249</v>
      </c>
      <c r="AF3711">
        <v>0</v>
      </c>
      <c r="AG3711">
        <v>5.8</v>
      </c>
      <c r="AH3711">
        <v>29</v>
      </c>
      <c r="AI3711">
        <v>103</v>
      </c>
      <c r="AJ3711">
        <v>8691</v>
      </c>
    </row>
    <row r="3712" spans="1:36" x14ac:dyDescent="0.25">
      <c r="A3712" t="str">
        <v>Doogal</v>
      </c>
      <c r="B3712">
        <v>38752</v>
      </c>
      <c r="C3712">
        <v>2006</v>
      </c>
      <c r="D3712" t="str">
        <v>2000s</v>
      </c>
      <c r="E3712" t="str">
        <v>Color</v>
      </c>
      <c r="F3712" t="str">
        <v>Adventure</v>
      </c>
      <c r="G3712" t="str">
        <v>English</v>
      </c>
      <c r="H3712" t="str">
        <v>USA</v>
      </c>
      <c r="I3712" t="str">
        <v>G</v>
      </c>
      <c r="J3712" t="str">
        <v>Jimmy Fallon</v>
      </c>
      <c r="K3712" t="str">
        <v>Dave Borthwick</v>
      </c>
      <c r="L3712">
        <v>787</v>
      </c>
      <c r="M3712">
        <v>2185</v>
      </c>
      <c r="N3712">
        <v>3</v>
      </c>
      <c r="O3712">
        <v>346</v>
      </c>
      <c r="P3712">
        <v>2.8</v>
      </c>
      <c r="R3712" t="str">
        <v>Pink Narcissus</v>
      </c>
      <c r="S3712">
        <v>26083</v>
      </c>
      <c r="T3712">
        <v>1971</v>
      </c>
      <c r="U3712" t="str">
        <v>1970s</v>
      </c>
      <c r="V3712" t="str">
        <v>Color</v>
      </c>
      <c r="W3712" t="str">
        <v>Drama</v>
      </c>
      <c r="X3712" t="str">
        <v>English</v>
      </c>
      <c r="Y3712" t="str">
        <v>USA</v>
      </c>
      <c r="Z3712" t="str">
        <v>Not Rated</v>
      </c>
      <c r="AA3712" t="str">
        <v>Don Brooks</v>
      </c>
      <c r="AB3712" t="str">
        <v>James Bidgood</v>
      </c>
      <c r="AC3712">
        <v>0</v>
      </c>
      <c r="AD3712">
        <v>0</v>
      </c>
      <c r="AE3712">
        <v>0</v>
      </c>
      <c r="AF3712">
        <v>85</v>
      </c>
      <c r="AG3712">
        <v>6.7</v>
      </c>
      <c r="AH3712">
        <v>8</v>
      </c>
      <c r="AI3712">
        <v>65</v>
      </c>
      <c r="AJ3712">
        <v>8231</v>
      </c>
    </row>
    <row r="3713" spans="1:36" x14ac:dyDescent="0.25">
      <c r="A3713" t="str">
        <v>Barney's Great Adventure</v>
      </c>
      <c r="B3713">
        <v>36094</v>
      </c>
      <c r="C3713">
        <v>1998</v>
      </c>
      <c r="D3713" t="str">
        <v>1990s</v>
      </c>
      <c r="E3713" t="str">
        <v>Color</v>
      </c>
      <c r="F3713" t="str">
        <v>Adventure</v>
      </c>
      <c r="G3713" t="str">
        <v>English</v>
      </c>
      <c r="H3713" t="str">
        <v>Canada</v>
      </c>
      <c r="I3713" t="str">
        <v>G</v>
      </c>
      <c r="J3713" t="str">
        <v>Trevor Morgan</v>
      </c>
      <c r="K3713" t="str">
        <v>Steve Gomer</v>
      </c>
      <c r="L3713">
        <v>595</v>
      </c>
      <c r="M3713">
        <v>1139</v>
      </c>
      <c r="N3713">
        <v>9</v>
      </c>
      <c r="O3713">
        <v>436</v>
      </c>
      <c r="P3713">
        <v>2.8</v>
      </c>
      <c r="R3713" t="str">
        <v>Elite Squad</v>
      </c>
      <c r="S3713">
        <v>39150</v>
      </c>
      <c r="T3713">
        <v>2007</v>
      </c>
      <c r="U3713" t="str">
        <v>2000s</v>
      </c>
      <c r="V3713" t="str">
        <v>Color</v>
      </c>
      <c r="W3713" t="str">
        <v>Action</v>
      </c>
      <c r="X3713" t="str">
        <v>Portuguese</v>
      </c>
      <c r="Y3713" t="str">
        <v>Brazil</v>
      </c>
      <c r="Z3713" t="str">
        <v>R</v>
      </c>
      <c r="AA3713" t="str">
        <v>Wagner Moura</v>
      </c>
      <c r="AB3713" t="str">
        <v>JosÃ© Padilha</v>
      </c>
      <c r="AC3713">
        <v>585</v>
      </c>
      <c r="AD3713">
        <v>666</v>
      </c>
      <c r="AE3713">
        <v>294</v>
      </c>
      <c r="AF3713">
        <v>11000</v>
      </c>
      <c r="AG3713">
        <v>8.1</v>
      </c>
      <c r="AH3713">
        <v>142</v>
      </c>
      <c r="AI3713">
        <v>115</v>
      </c>
      <c r="AJ3713">
        <v>8060</v>
      </c>
    </row>
    <row r="3714" spans="1:36" x14ac:dyDescent="0.25">
      <c r="A3714" t="str">
        <v>Steel</v>
      </c>
      <c r="B3714">
        <v>35575</v>
      </c>
      <c r="C3714">
        <v>1997</v>
      </c>
      <c r="D3714" t="str">
        <v>1990s</v>
      </c>
      <c r="E3714" t="str">
        <v>Color</v>
      </c>
      <c r="F3714" t="str">
        <v>Action</v>
      </c>
      <c r="G3714" t="str">
        <v>English</v>
      </c>
      <c r="H3714" t="str">
        <v>USA</v>
      </c>
      <c r="I3714" t="str">
        <v>PG-13</v>
      </c>
      <c r="J3714" t="str">
        <v>Charles Napier</v>
      </c>
      <c r="K3714" t="str">
        <v>Kenneth Johnson</v>
      </c>
      <c r="L3714">
        <v>503</v>
      </c>
      <c r="M3714">
        <v>3100</v>
      </c>
      <c r="N3714">
        <v>34</v>
      </c>
      <c r="O3714">
        <v>0</v>
      </c>
      <c r="P3714">
        <v>2.8</v>
      </c>
      <c r="R3714" t="str">
        <v>The Lady from Shanghai</v>
      </c>
      <c r="S3714">
        <v>17508</v>
      </c>
      <c r="T3714">
        <v>1947</v>
      </c>
      <c r="U3714" t="str">
        <v>1940s</v>
      </c>
      <c r="V3714" t="str">
        <v>Black and White</v>
      </c>
      <c r="W3714" t="str">
        <v>Crime</v>
      </c>
      <c r="X3714" t="str">
        <v>English</v>
      </c>
      <c r="Y3714" t="str">
        <v>USA</v>
      </c>
      <c r="Z3714" t="str">
        <v>Not Rated</v>
      </c>
      <c r="AA3714" t="str">
        <v>Rita Hayworth</v>
      </c>
      <c r="AB3714" t="str">
        <v>Orson Welles</v>
      </c>
      <c r="AC3714">
        <v>1000</v>
      </c>
      <c r="AD3714">
        <v>1055</v>
      </c>
      <c r="AE3714">
        <v>0</v>
      </c>
      <c r="AF3714">
        <v>0</v>
      </c>
      <c r="AG3714">
        <v>7.7</v>
      </c>
      <c r="AH3714">
        <v>90</v>
      </c>
      <c r="AI3714">
        <v>92</v>
      </c>
      <c r="AJ3714">
        <v>7927</v>
      </c>
    </row>
    <row r="3715" spans="1:36" x14ac:dyDescent="0.25">
      <c r="A3715" t="str">
        <v>Date Movie</v>
      </c>
      <c r="B3715">
        <v>38779</v>
      </c>
      <c r="C3715">
        <v>2006</v>
      </c>
      <c r="D3715" t="str">
        <v>2000s</v>
      </c>
      <c r="E3715" t="str">
        <v>Color</v>
      </c>
      <c r="F3715" t="str">
        <v>Comedy</v>
      </c>
      <c r="G3715" t="str">
        <v>English</v>
      </c>
      <c r="H3715" t="str">
        <v>USA</v>
      </c>
      <c r="I3715" t="str">
        <v>PG-13</v>
      </c>
      <c r="J3715" t="str">
        <v>Alyson Hannigan</v>
      </c>
      <c r="K3715" t="str">
        <v>Aaron Seltzer</v>
      </c>
      <c r="L3715">
        <v>3000</v>
      </c>
      <c r="M3715">
        <v>6539</v>
      </c>
      <c r="N3715">
        <v>64</v>
      </c>
      <c r="O3715">
        <v>806</v>
      </c>
      <c r="P3715">
        <v>2.7</v>
      </c>
      <c r="R3715" t="str">
        <v>Certifiably Jonathan</v>
      </c>
      <c r="S3715">
        <v>39324</v>
      </c>
      <c r="T3715">
        <v>2007</v>
      </c>
      <c r="U3715" t="str">
        <v>2000s</v>
      </c>
      <c r="V3715" t="str">
        <v>Color</v>
      </c>
      <c r="W3715" t="str">
        <v>Comedy</v>
      </c>
      <c r="X3715" t="str">
        <v>English</v>
      </c>
      <c r="Y3715" t="str">
        <v>USA</v>
      </c>
      <c r="Z3715" t="str">
        <v>Not Rated</v>
      </c>
      <c r="AA3715" t="str">
        <v>Robin Williams</v>
      </c>
      <c r="AB3715" t="str">
        <v>James David Pasternak</v>
      </c>
      <c r="AC3715">
        <v>49000</v>
      </c>
      <c r="AD3715">
        <v>54484</v>
      </c>
      <c r="AE3715">
        <v>0</v>
      </c>
      <c r="AF3715">
        <v>87</v>
      </c>
      <c r="AG3715">
        <v>6.2</v>
      </c>
      <c r="AH3715">
        <v>17</v>
      </c>
      <c r="AI3715">
        <v>85</v>
      </c>
      <c r="AJ3715">
        <v>7826</v>
      </c>
    </row>
    <row r="3716" spans="1:36" x14ac:dyDescent="0.25">
      <c r="A3716" t="str">
        <v>The Real Cancun</v>
      </c>
      <c r="B3716">
        <v>37803</v>
      </c>
      <c r="C3716">
        <v>2003</v>
      </c>
      <c r="D3716" t="str">
        <v>2000s</v>
      </c>
      <c r="E3716" t="str">
        <v>Color</v>
      </c>
      <c r="F3716" t="str">
        <v>Documentary</v>
      </c>
      <c r="G3716" t="str">
        <v>English</v>
      </c>
      <c r="H3716" t="str">
        <v>USA</v>
      </c>
      <c r="I3716" t="str">
        <v>R</v>
      </c>
      <c r="J3716" t="str">
        <v>Laura Ramsey</v>
      </c>
      <c r="K3716" t="str">
        <v>Rick de Oliveira</v>
      </c>
      <c r="L3716">
        <v>960</v>
      </c>
      <c r="M3716">
        <v>972</v>
      </c>
      <c r="N3716">
        <v>2</v>
      </c>
      <c r="O3716">
        <v>131</v>
      </c>
      <c r="P3716">
        <v>2.7</v>
      </c>
      <c r="R3716" t="str">
        <v>Dreaming of Joseph Lees</v>
      </c>
      <c r="S3716">
        <v>36237</v>
      </c>
      <c r="T3716">
        <v>1999</v>
      </c>
      <c r="U3716" t="str">
        <v>1990s</v>
      </c>
      <c r="V3716" t="str">
        <v>Color</v>
      </c>
      <c r="W3716" t="str">
        <v>Drama</v>
      </c>
      <c r="X3716" t="str">
        <v>English</v>
      </c>
      <c r="Y3716" t="str">
        <v>USA</v>
      </c>
      <c r="Z3716" t="str">
        <v>R</v>
      </c>
      <c r="AA3716" t="str">
        <v>Samantha Morton</v>
      </c>
      <c r="AB3716" t="str">
        <v>Eric Styles</v>
      </c>
      <c r="AC3716">
        <v>631</v>
      </c>
      <c r="AD3716">
        <v>2020</v>
      </c>
      <c r="AE3716">
        <v>4</v>
      </c>
      <c r="AF3716">
        <v>100</v>
      </c>
      <c r="AG3716">
        <v>6.4</v>
      </c>
      <c r="AH3716">
        <v>16</v>
      </c>
      <c r="AI3716">
        <v>92</v>
      </c>
      <c r="AJ3716">
        <v>7680</v>
      </c>
    </row>
    <row r="3717" spans="1:36" x14ac:dyDescent="0.25">
      <c r="A3717" t="str">
        <v>Meet the Spartans</v>
      </c>
      <c r="B3717">
        <v>39577</v>
      </c>
      <c r="C3717">
        <v>2008</v>
      </c>
      <c r="D3717" t="str">
        <v>2000s</v>
      </c>
      <c r="E3717" t="str">
        <v>Color</v>
      </c>
      <c r="F3717" t="str">
        <v>Comedy</v>
      </c>
      <c r="G3717" t="str">
        <v>English</v>
      </c>
      <c r="H3717" t="str">
        <v>USA</v>
      </c>
      <c r="I3717" t="str">
        <v>PG-13</v>
      </c>
      <c r="J3717" t="str">
        <v>Carmen Electra</v>
      </c>
      <c r="K3717" t="str">
        <v>Jason Friedberg</v>
      </c>
      <c r="L3717">
        <v>869</v>
      </c>
      <c r="M3717">
        <v>3854</v>
      </c>
      <c r="N3717">
        <v>82</v>
      </c>
      <c r="O3717">
        <v>0</v>
      </c>
      <c r="P3717">
        <v>2.7</v>
      </c>
      <c r="R3717" t="str">
        <v>The Brass Teapot</v>
      </c>
      <c r="S3717">
        <v>40963</v>
      </c>
      <c r="T3717">
        <v>2012</v>
      </c>
      <c r="U3717" t="str">
        <v>2010s</v>
      </c>
      <c r="V3717" t="str">
        <v>Color</v>
      </c>
      <c r="W3717" t="str">
        <v>Comedy</v>
      </c>
      <c r="X3717" t="str">
        <v>English</v>
      </c>
      <c r="Y3717" t="str">
        <v>USA</v>
      </c>
      <c r="Z3717" t="str">
        <v>R</v>
      </c>
      <c r="AA3717" t="str">
        <v>Jack McBrayer</v>
      </c>
      <c r="AB3717" t="str">
        <v>Ramaa Mosley</v>
      </c>
      <c r="AC3717">
        <v>975</v>
      </c>
      <c r="AD3717">
        <v>4184</v>
      </c>
      <c r="AE3717">
        <v>6</v>
      </c>
      <c r="AF3717">
        <v>0</v>
      </c>
      <c r="AG3717">
        <v>6.4</v>
      </c>
      <c r="AH3717">
        <v>62</v>
      </c>
      <c r="AI3717">
        <v>101</v>
      </c>
      <c r="AJ3717">
        <v>6643</v>
      </c>
    </row>
    <row r="3718" spans="1:36" x14ac:dyDescent="0.25">
      <c r="A3718" t="str">
        <v>Dragonball: Evolution</v>
      </c>
      <c r="B3718">
        <v>40154</v>
      </c>
      <c r="C3718">
        <v>2009</v>
      </c>
      <c r="D3718" t="str">
        <v>2000s</v>
      </c>
      <c r="E3718" t="str">
        <v>Color</v>
      </c>
      <c r="F3718" t="str">
        <v>Action</v>
      </c>
      <c r="G3718" t="str">
        <v>English</v>
      </c>
      <c r="H3718" t="str">
        <v>USA</v>
      </c>
      <c r="I3718" t="str">
        <v>PG</v>
      </c>
      <c r="J3718" t="str">
        <v>Ian Whyte</v>
      </c>
      <c r="K3718" t="str">
        <v>James Wong</v>
      </c>
      <c r="L3718">
        <v>473</v>
      </c>
      <c r="M3718">
        <v>1100</v>
      </c>
      <c r="N3718">
        <v>70</v>
      </c>
      <c r="O3718">
        <v>0</v>
      </c>
      <c r="P3718">
        <v>2.7</v>
      </c>
      <c r="R3718" t="str">
        <v>Special</v>
      </c>
      <c r="S3718">
        <v>38828</v>
      </c>
      <c r="T3718">
        <v>2006</v>
      </c>
      <c r="U3718" t="str">
        <v>2000s</v>
      </c>
      <c r="V3718" t="str">
        <v>Color</v>
      </c>
      <c r="W3718" t="str">
        <v>Comedy</v>
      </c>
      <c r="X3718" t="str">
        <v>English</v>
      </c>
      <c r="Y3718" t="str">
        <v>USA</v>
      </c>
      <c r="Z3718" t="str">
        <v>R</v>
      </c>
      <c r="AA3718" t="str">
        <v>Michael Rapaport</v>
      </c>
      <c r="AB3718" t="str">
        <v>Hal Haberman</v>
      </c>
      <c r="AC3718">
        <v>975</v>
      </c>
      <c r="AD3718">
        <v>2694</v>
      </c>
      <c r="AE3718">
        <v>0</v>
      </c>
      <c r="AF3718">
        <v>0</v>
      </c>
      <c r="AG3718">
        <v>6.9</v>
      </c>
      <c r="AH3718">
        <v>56</v>
      </c>
      <c r="AI3718">
        <v>81</v>
      </c>
      <c r="AJ3718">
        <v>6387</v>
      </c>
    </row>
    <row r="3719" spans="1:36" x14ac:dyDescent="0.25">
      <c r="A3719" t="str">
        <v>Baby Geniuses</v>
      </c>
      <c r="B3719">
        <v>36362</v>
      </c>
      <c r="C3719">
        <v>1999</v>
      </c>
      <c r="D3719" t="str">
        <v>1990s</v>
      </c>
      <c r="E3719" t="str">
        <v>Color</v>
      </c>
      <c r="F3719" t="str">
        <v>Comedy</v>
      </c>
      <c r="G3719" t="str">
        <v>English</v>
      </c>
      <c r="H3719" t="str">
        <v>USA</v>
      </c>
      <c r="I3719" t="str">
        <v>PG</v>
      </c>
      <c r="J3719" t="str">
        <v>Kathleen Turner</v>
      </c>
      <c r="K3719" t="str">
        <v>Bob Clark</v>
      </c>
      <c r="L3719">
        <v>899</v>
      </c>
      <c r="M3719">
        <v>2936</v>
      </c>
      <c r="N3719">
        <v>84</v>
      </c>
      <c r="O3719">
        <v>0</v>
      </c>
      <c r="P3719">
        <v>2.5</v>
      </c>
      <c r="R3719" t="str">
        <v>Dead Man's Shoes</v>
      </c>
      <c r="S3719">
        <v>38222</v>
      </c>
      <c r="T3719">
        <v>2004</v>
      </c>
      <c r="U3719" t="str">
        <v>2000s</v>
      </c>
      <c r="V3719" t="str">
        <v>Black and White</v>
      </c>
      <c r="W3719" t="str">
        <v>Crime</v>
      </c>
      <c r="X3719" t="str">
        <v>English</v>
      </c>
      <c r="Y3719" t="str">
        <v>UK</v>
      </c>
      <c r="Z3719" t="str">
        <v>Not Rated</v>
      </c>
      <c r="AA3719" t="str">
        <v>Paddy Considine</v>
      </c>
      <c r="AB3719" t="str">
        <v>Shane Meadows</v>
      </c>
      <c r="AC3719">
        <v>680</v>
      </c>
      <c r="AD3719">
        <v>1311</v>
      </c>
      <c r="AE3719">
        <v>222</v>
      </c>
      <c r="AF3719">
        <v>0</v>
      </c>
      <c r="AG3719">
        <v>7.7</v>
      </c>
      <c r="AH3719">
        <v>99</v>
      </c>
      <c r="AI3719">
        <v>90</v>
      </c>
      <c r="AJ3719">
        <v>6013</v>
      </c>
    </row>
    <row r="3720" spans="1:36" x14ac:dyDescent="0.25">
      <c r="A3720" t="str">
        <v>Battlefield Earth</v>
      </c>
      <c r="B3720">
        <v>36587</v>
      </c>
      <c r="C3720">
        <v>2000</v>
      </c>
      <c r="D3720" t="str">
        <v>2000s</v>
      </c>
      <c r="E3720" t="str">
        <v>Color</v>
      </c>
      <c r="F3720" t="str">
        <v>Action</v>
      </c>
      <c r="G3720" t="str">
        <v>English</v>
      </c>
      <c r="H3720" t="str">
        <v>USA</v>
      </c>
      <c r="I3720" t="str">
        <v>PG-13</v>
      </c>
      <c r="J3720" t="str">
        <v>Richard Tyson</v>
      </c>
      <c r="K3720" t="str">
        <v>Roger Christian</v>
      </c>
      <c r="L3720">
        <v>743</v>
      </c>
      <c r="M3720">
        <v>971</v>
      </c>
      <c r="N3720">
        <v>64</v>
      </c>
      <c r="O3720">
        <v>0</v>
      </c>
      <c r="P3720">
        <v>2.4</v>
      </c>
      <c r="R3720" t="str">
        <v>Top Spin</v>
      </c>
      <c r="S3720">
        <v>41713</v>
      </c>
      <c r="T3720">
        <v>2014</v>
      </c>
      <c r="U3720" t="str">
        <v>2010s</v>
      </c>
      <c r="V3720" t="str">
        <v>Color</v>
      </c>
      <c r="W3720" t="str">
        <v>Documentary</v>
      </c>
      <c r="X3720" t="str">
        <v>English</v>
      </c>
      <c r="Y3720" t="str">
        <v>USA</v>
      </c>
      <c r="Z3720" t="str">
        <v>Not Rated</v>
      </c>
      <c r="AA3720" t="str">
        <v>Ariel Hsing</v>
      </c>
      <c r="AB3720" t="str">
        <v>Sara Newens</v>
      </c>
      <c r="AC3720">
        <v>0</v>
      </c>
      <c r="AD3720">
        <v>0</v>
      </c>
      <c r="AE3720">
        <v>0</v>
      </c>
      <c r="AF3720">
        <v>116</v>
      </c>
      <c r="AG3720">
        <v>7.1</v>
      </c>
      <c r="AH3720">
        <v>18</v>
      </c>
      <c r="AI3720">
        <v>80</v>
      </c>
      <c r="AJ3720">
        <v>5858</v>
      </c>
    </row>
    <row r="3721" spans="1:36" x14ac:dyDescent="0.25">
      <c r="A3721" t="str">
        <v>Gigli</v>
      </c>
      <c r="B3721">
        <v>37722</v>
      </c>
      <c r="C3721">
        <v>2003</v>
      </c>
      <c r="D3721" t="str">
        <v>2000s</v>
      </c>
      <c r="E3721" t="str">
        <v>Color</v>
      </c>
      <c r="F3721" t="str">
        <v>Comedy</v>
      </c>
      <c r="G3721" t="str">
        <v>English</v>
      </c>
      <c r="H3721" t="str">
        <v>USA</v>
      </c>
      <c r="I3721" t="str">
        <v>R</v>
      </c>
      <c r="J3721" t="str">
        <v>Todd Giebenhain</v>
      </c>
      <c r="K3721" t="str">
        <v>Martin Brest</v>
      </c>
      <c r="L3721">
        <v>117</v>
      </c>
      <c r="M3721">
        <v>286</v>
      </c>
      <c r="N3721">
        <v>102</v>
      </c>
      <c r="O3721">
        <v>2000</v>
      </c>
      <c r="P3721">
        <v>2.4</v>
      </c>
      <c r="R3721" t="str">
        <v>Anatomy</v>
      </c>
      <c r="S3721">
        <v>36709</v>
      </c>
      <c r="T3721">
        <v>2000</v>
      </c>
      <c r="U3721" t="str">
        <v>2000s</v>
      </c>
      <c r="V3721" t="str">
        <v>Color</v>
      </c>
      <c r="W3721" t="str">
        <v>Horror</v>
      </c>
      <c r="X3721" t="str">
        <v>German</v>
      </c>
      <c r="Y3721" t="str">
        <v>Germany</v>
      </c>
      <c r="Z3721" t="str">
        <v>R</v>
      </c>
      <c r="AA3721" t="str">
        <v>Benno FÃ¼rmann</v>
      </c>
      <c r="AB3721" t="str">
        <v>Stefan Ruzowitzky</v>
      </c>
      <c r="AC3721">
        <v>127</v>
      </c>
      <c r="AD3721">
        <v>163</v>
      </c>
      <c r="AE3721">
        <v>24</v>
      </c>
      <c r="AF3721">
        <v>560</v>
      </c>
      <c r="AG3721">
        <v>6.1</v>
      </c>
      <c r="AH3721">
        <v>62</v>
      </c>
      <c r="AI3721">
        <v>103</v>
      </c>
      <c r="AJ3721">
        <v>5725</v>
      </c>
    </row>
    <row r="3722" spans="1:36" x14ac:dyDescent="0.25">
      <c r="A3722" t="str">
        <v>Chairman of the Board</v>
      </c>
      <c r="B3722">
        <v>35973</v>
      </c>
      <c r="C3722">
        <v>1998</v>
      </c>
      <c r="D3722" t="str">
        <v>1990s</v>
      </c>
      <c r="E3722" t="str">
        <v>Color</v>
      </c>
      <c r="F3722" t="str">
        <v>Comedy</v>
      </c>
      <c r="G3722" t="str">
        <v>English</v>
      </c>
      <c r="H3722" t="str">
        <v>USA</v>
      </c>
      <c r="I3722" t="str">
        <v>PG-13</v>
      </c>
      <c r="J3722" t="str">
        <v>Taylor Negron</v>
      </c>
      <c r="K3722" t="str">
        <v>Alex Zamm</v>
      </c>
      <c r="L3722">
        <v>1000</v>
      </c>
      <c r="M3722">
        <v>5213</v>
      </c>
      <c r="N3722">
        <v>43</v>
      </c>
      <c r="O3722">
        <v>724</v>
      </c>
      <c r="P3722">
        <v>2.2999999999999998</v>
      </c>
      <c r="R3722" t="str">
        <v>Blonde Ambition</v>
      </c>
      <c r="S3722">
        <v>39190</v>
      </c>
      <c r="T3722">
        <v>2007</v>
      </c>
      <c r="U3722" t="str">
        <v>2000s</v>
      </c>
      <c r="V3722" t="str">
        <v>Color</v>
      </c>
      <c r="W3722" t="str">
        <v>Comedy</v>
      </c>
      <c r="X3722" t="str">
        <v>English</v>
      </c>
      <c r="Y3722" t="str">
        <v>USA</v>
      </c>
      <c r="Z3722" t="str">
        <v>PG-13</v>
      </c>
      <c r="AA3722" t="str">
        <v>Drew Fuller</v>
      </c>
      <c r="AB3722" t="str">
        <v>Scott Marshall</v>
      </c>
      <c r="AC3722">
        <v>906</v>
      </c>
      <c r="AD3722">
        <v>4725</v>
      </c>
      <c r="AE3722">
        <v>7</v>
      </c>
      <c r="AF3722">
        <v>160</v>
      </c>
      <c r="AG3722">
        <v>3.9</v>
      </c>
      <c r="AH3722">
        <v>20</v>
      </c>
      <c r="AI3722">
        <v>93</v>
      </c>
      <c r="AJ3722">
        <v>5561</v>
      </c>
    </row>
    <row r="3723" spans="1:36" x14ac:dyDescent="0.25">
      <c r="A3723" t="str">
        <v>Epic Movie</v>
      </c>
      <c r="B3723">
        <v>39362</v>
      </c>
      <c r="C3723">
        <v>2007</v>
      </c>
      <c r="D3723" t="str">
        <v>2000s</v>
      </c>
      <c r="E3723" t="str">
        <v>Color</v>
      </c>
      <c r="F3723" t="str">
        <v>Adventure</v>
      </c>
      <c r="G3723" t="str">
        <v>English</v>
      </c>
      <c r="H3723" t="str">
        <v>USA</v>
      </c>
      <c r="I3723" t="str">
        <v>PG-13</v>
      </c>
      <c r="J3723" t="str">
        <v>David Carradine</v>
      </c>
      <c r="K3723" t="str">
        <v>Jason Friedberg</v>
      </c>
      <c r="L3723">
        <v>926</v>
      </c>
      <c r="M3723">
        <v>4293</v>
      </c>
      <c r="N3723">
        <v>82</v>
      </c>
      <c r="O3723">
        <v>0</v>
      </c>
      <c r="P3723">
        <v>2.2999999999999998</v>
      </c>
      <c r="R3723" t="str">
        <v>Fighting Tommy Riley</v>
      </c>
      <c r="S3723">
        <v>38148</v>
      </c>
      <c r="T3723">
        <v>2004</v>
      </c>
      <c r="U3723" t="str">
        <v>2000s</v>
      </c>
      <c r="V3723" t="str">
        <v>Color</v>
      </c>
      <c r="W3723" t="str">
        <v>Drama</v>
      </c>
      <c r="X3723" t="str">
        <v>English</v>
      </c>
      <c r="Y3723" t="str">
        <v>USA</v>
      </c>
      <c r="Z3723" t="str">
        <v>R</v>
      </c>
      <c r="AA3723" t="str">
        <v>Don Wallace</v>
      </c>
      <c r="AB3723" t="str">
        <v>Eddie O'Flaherty</v>
      </c>
      <c r="AC3723">
        <v>54</v>
      </c>
      <c r="AD3723">
        <v>185</v>
      </c>
      <c r="AE3723">
        <v>3</v>
      </c>
      <c r="AF3723">
        <v>30</v>
      </c>
      <c r="AG3723">
        <v>6.6</v>
      </c>
      <c r="AH3723">
        <v>13</v>
      </c>
      <c r="AI3723">
        <v>109</v>
      </c>
      <c r="AJ3723">
        <v>5199</v>
      </c>
    </row>
    <row r="3724" spans="1:36" x14ac:dyDescent="0.25">
      <c r="A3724" t="str">
        <v>Alone in the Dark</v>
      </c>
      <c r="B3724">
        <v>38455</v>
      </c>
      <c r="C3724">
        <v>2005</v>
      </c>
      <c r="D3724" t="str">
        <v>2000s</v>
      </c>
      <c r="E3724" t="str">
        <v>Color</v>
      </c>
      <c r="F3724" t="str">
        <v>Horror</v>
      </c>
      <c r="G3724" t="str">
        <v>English</v>
      </c>
      <c r="H3724" t="str">
        <v>Canada</v>
      </c>
      <c r="I3724" t="str">
        <v>R</v>
      </c>
      <c r="J3724" t="str">
        <v>Catherine Lough Haggquist</v>
      </c>
      <c r="K3724" t="str">
        <v>Uwe Boll</v>
      </c>
      <c r="L3724">
        <v>310</v>
      </c>
      <c r="M3724">
        <v>838</v>
      </c>
      <c r="N3724">
        <v>892</v>
      </c>
      <c r="O3724">
        <v>1000</v>
      </c>
      <c r="P3724">
        <v>2.2999999999999998</v>
      </c>
      <c r="R3724" t="str">
        <v>Tanner Hall</v>
      </c>
      <c r="S3724">
        <v>39828</v>
      </c>
      <c r="T3724">
        <v>2009</v>
      </c>
      <c r="U3724" t="str">
        <v>2000s</v>
      </c>
      <c r="V3724" t="str">
        <v>Color</v>
      </c>
      <c r="W3724" t="str">
        <v>Drama</v>
      </c>
      <c r="X3724" t="str">
        <v>English</v>
      </c>
      <c r="Y3724" t="str">
        <v>USA</v>
      </c>
      <c r="Z3724" t="str">
        <v>R</v>
      </c>
      <c r="AA3724" t="str">
        <v>Tom Everett Scott</v>
      </c>
      <c r="AB3724" t="str">
        <v>Francesca Gregorini</v>
      </c>
      <c r="AC3724">
        <v>433</v>
      </c>
      <c r="AD3724">
        <v>1929</v>
      </c>
      <c r="AE3724">
        <v>15</v>
      </c>
      <c r="AF3724">
        <v>448</v>
      </c>
      <c r="AG3724">
        <v>5.9</v>
      </c>
      <c r="AH3724">
        <v>21</v>
      </c>
      <c r="AI3724">
        <v>96</v>
      </c>
      <c r="AJ3724">
        <v>5005</v>
      </c>
    </row>
    <row r="3725" spans="1:36" x14ac:dyDescent="0.25">
      <c r="A3725" t="str">
        <v>Son of the Mask</v>
      </c>
      <c r="B3725">
        <v>38368</v>
      </c>
      <c r="C3725">
        <v>2005</v>
      </c>
      <c r="D3725" t="str">
        <v>2000s</v>
      </c>
      <c r="E3725" t="str">
        <v>Color</v>
      </c>
      <c r="F3725" t="str">
        <v>Comedy</v>
      </c>
      <c r="G3725" t="str">
        <v>English</v>
      </c>
      <c r="H3725" t="str">
        <v>USA</v>
      </c>
      <c r="I3725" t="str">
        <v>PG</v>
      </c>
      <c r="J3725" t="str">
        <v>Jamie Kennedy</v>
      </c>
      <c r="K3725" t="str">
        <v>Lawrence Guterman</v>
      </c>
      <c r="L3725">
        <v>490</v>
      </c>
      <c r="M3725">
        <v>1195</v>
      </c>
      <c r="N3725">
        <v>6</v>
      </c>
      <c r="O3725">
        <v>881</v>
      </c>
      <c r="P3725">
        <v>2.2000000000000002</v>
      </c>
      <c r="R3725" t="str">
        <v>Gangster's Paradise: Jerusalema</v>
      </c>
      <c r="S3725">
        <v>39598</v>
      </c>
      <c r="T3725">
        <v>2008</v>
      </c>
      <c r="U3725" t="str">
        <v>2000s</v>
      </c>
      <c r="V3725" t="str">
        <v>Color</v>
      </c>
      <c r="W3725" t="str">
        <v>Action</v>
      </c>
      <c r="X3725" t="str">
        <v>English</v>
      </c>
      <c r="Y3725" t="str">
        <v>South Africa</v>
      </c>
      <c r="Z3725" t="str">
        <v>R</v>
      </c>
      <c r="AA3725" t="str">
        <v>Rapulana Seiphemo</v>
      </c>
      <c r="AB3725" t="str">
        <v>Ralph Ziman</v>
      </c>
      <c r="AC3725">
        <v>29</v>
      </c>
      <c r="AD3725">
        <v>86</v>
      </c>
      <c r="AE3725">
        <v>5</v>
      </c>
      <c r="AF3725">
        <v>1000</v>
      </c>
      <c r="AG3725">
        <v>7.8</v>
      </c>
      <c r="AH3725">
        <v>30</v>
      </c>
      <c r="AI3725">
        <v>119</v>
      </c>
      <c r="AJ3725">
        <v>4958</v>
      </c>
    </row>
    <row r="3726" spans="1:36" x14ac:dyDescent="0.25">
      <c r="A3726" t="str">
        <v>Glitter</v>
      </c>
      <c r="B3726">
        <v>36928</v>
      </c>
      <c r="C3726">
        <v>2001</v>
      </c>
      <c r="D3726" t="str">
        <v>2000s</v>
      </c>
      <c r="E3726" t="str">
        <v>Color</v>
      </c>
      <c r="F3726" t="str">
        <v>Drama</v>
      </c>
      <c r="G3726" t="str">
        <v>English</v>
      </c>
      <c r="H3726" t="str">
        <v>USA</v>
      </c>
      <c r="I3726" t="str">
        <v>PG-13</v>
      </c>
      <c r="J3726" t="str">
        <v>Mariah Carey</v>
      </c>
      <c r="K3726" t="str">
        <v>Vondie Curtis-Hall</v>
      </c>
      <c r="L3726">
        <v>736</v>
      </c>
      <c r="M3726">
        <v>1854</v>
      </c>
      <c r="N3726">
        <v>170</v>
      </c>
      <c r="O3726">
        <v>0</v>
      </c>
      <c r="P3726">
        <v>2.1</v>
      </c>
      <c r="R3726" t="str">
        <v>Antarctic Edge: 70Â° South</v>
      </c>
      <c r="S3726">
        <v>42057</v>
      </c>
      <c r="T3726">
        <v>2015</v>
      </c>
      <c r="U3726" t="str">
        <v>2010s</v>
      </c>
      <c r="V3726" t="str">
        <v>Color</v>
      </c>
      <c r="W3726" t="str">
        <v>Adventure</v>
      </c>
      <c r="X3726" t="str">
        <v>English</v>
      </c>
      <c r="Y3726" t="str">
        <v>USA</v>
      </c>
      <c r="Z3726" t="str">
        <v>Not Rated</v>
      </c>
      <c r="AA3726" t="str">
        <v>Naderev Sano</v>
      </c>
      <c r="AB3726" t="str">
        <v>Dena Seidel</v>
      </c>
      <c r="AC3726">
        <v>0</v>
      </c>
      <c r="AD3726">
        <v>0</v>
      </c>
      <c r="AE3726">
        <v>0</v>
      </c>
      <c r="AF3726">
        <v>215</v>
      </c>
      <c r="AG3726">
        <v>7</v>
      </c>
      <c r="AH3726">
        <v>5</v>
      </c>
      <c r="AI3726">
        <v>72</v>
      </c>
      <c r="AJ3726">
        <v>4914</v>
      </c>
    </row>
    <row r="3727" spans="1:36" x14ac:dyDescent="0.25">
      <c r="A3727" t="str">
        <v>Crossover</v>
      </c>
      <c r="B3727">
        <v>38816</v>
      </c>
      <c r="C3727">
        <v>2006</v>
      </c>
      <c r="D3727" t="str">
        <v>2000s</v>
      </c>
      <c r="E3727" t="str">
        <v>Color</v>
      </c>
      <c r="F3727" t="str">
        <v>Action</v>
      </c>
      <c r="G3727" t="str">
        <v>English</v>
      </c>
      <c r="H3727" t="str">
        <v>USA</v>
      </c>
      <c r="I3727" t="str">
        <v>PG-13</v>
      </c>
      <c r="J3727" t="str">
        <v>Wesley Jonathan</v>
      </c>
      <c r="K3727" t="str">
        <v>Preston A. Whitmore II</v>
      </c>
      <c r="L3727">
        <v>592</v>
      </c>
      <c r="M3727">
        <v>2000</v>
      </c>
      <c r="N3727">
        <v>17</v>
      </c>
      <c r="O3727">
        <v>244</v>
      </c>
      <c r="P3727">
        <v>2.1</v>
      </c>
      <c r="R3727" t="str">
        <v>The Adventurer: The Curse of the Midas Box</v>
      </c>
      <c r="S3727">
        <v>41358</v>
      </c>
      <c r="T3727">
        <v>2013</v>
      </c>
      <c r="U3727" t="str">
        <v>2010s</v>
      </c>
      <c r="V3727" t="str">
        <v>Color</v>
      </c>
      <c r="W3727" t="str">
        <v>Adventure</v>
      </c>
      <c r="X3727" t="str">
        <v>English</v>
      </c>
      <c r="Y3727" t="str">
        <v>UK</v>
      </c>
      <c r="Z3727" t="str">
        <v>PG</v>
      </c>
      <c r="AA3727" t="str">
        <v>Ioan Gruffudd</v>
      </c>
      <c r="AB3727" t="str">
        <v>Jonathan Newman</v>
      </c>
      <c r="AC3727">
        <v>2000</v>
      </c>
      <c r="AD3727">
        <v>2450</v>
      </c>
      <c r="AE3727">
        <v>3</v>
      </c>
      <c r="AF3727">
        <v>0</v>
      </c>
      <c r="AG3727">
        <v>5.4</v>
      </c>
      <c r="AH3727">
        <v>28</v>
      </c>
      <c r="AI3727">
        <v>100</v>
      </c>
      <c r="AJ3727">
        <v>4756</v>
      </c>
    </row>
    <row r="3728" spans="1:36" x14ac:dyDescent="0.25">
      <c r="A3728" t="str">
        <v>From Justin to Kelly</v>
      </c>
      <c r="B3728">
        <v>37642</v>
      </c>
      <c r="C3728">
        <v>2003</v>
      </c>
      <c r="D3728" t="str">
        <v>2000s</v>
      </c>
      <c r="E3728" t="str">
        <v>Color</v>
      </c>
      <c r="F3728" t="str">
        <v>Comedy</v>
      </c>
      <c r="G3728" t="str">
        <v>English</v>
      </c>
      <c r="H3728" t="str">
        <v>USA</v>
      </c>
      <c r="I3728" t="str">
        <v>PG</v>
      </c>
      <c r="J3728" t="str">
        <v>Anika Noni Rose</v>
      </c>
      <c r="K3728" t="str">
        <v>Robert Iscove</v>
      </c>
      <c r="L3728">
        <v>525</v>
      </c>
      <c r="M3728">
        <v>1445</v>
      </c>
      <c r="N3728">
        <v>7</v>
      </c>
      <c r="O3728">
        <v>0</v>
      </c>
      <c r="P3728">
        <v>2.1</v>
      </c>
      <c r="R3728" t="str">
        <v>Newlyweds</v>
      </c>
      <c r="S3728">
        <v>40842</v>
      </c>
      <c r="T3728">
        <v>2011</v>
      </c>
      <c r="U3728" t="str">
        <v>2010s</v>
      </c>
      <c r="V3728" t="str">
        <v>Color</v>
      </c>
      <c r="W3728" t="str">
        <v>Comedy</v>
      </c>
      <c r="X3728" t="str">
        <v>English</v>
      </c>
      <c r="Y3728" t="str">
        <v>USA</v>
      </c>
      <c r="Z3728" t="str">
        <v>Not Rated</v>
      </c>
      <c r="AA3728" t="str">
        <v>Kerry BishÃ©</v>
      </c>
      <c r="AB3728" t="str">
        <v>Edward Burns</v>
      </c>
      <c r="AC3728">
        <v>296</v>
      </c>
      <c r="AD3728">
        <v>690</v>
      </c>
      <c r="AE3728">
        <v>0</v>
      </c>
      <c r="AF3728">
        <v>413</v>
      </c>
      <c r="AG3728">
        <v>6.4</v>
      </c>
      <c r="AH3728">
        <v>14</v>
      </c>
      <c r="AI3728">
        <v>95</v>
      </c>
      <c r="AJ3728">
        <v>4584</v>
      </c>
    </row>
    <row r="3729" spans="1:36" x14ac:dyDescent="0.25">
      <c r="A3729" t="str">
        <v>Who's Your Caddy?</v>
      </c>
      <c r="B3729">
        <v>39417</v>
      </c>
      <c r="C3729">
        <v>2007</v>
      </c>
      <c r="D3729" t="str">
        <v>2000s</v>
      </c>
      <c r="E3729" t="str">
        <v>Color</v>
      </c>
      <c r="F3729" t="str">
        <v>Comedy</v>
      </c>
      <c r="G3729" t="str">
        <v>English</v>
      </c>
      <c r="H3729" t="str">
        <v>USA</v>
      </c>
      <c r="I3729" t="str">
        <v>PG-13</v>
      </c>
      <c r="J3729" t="str">
        <v>Jeffrey Jones</v>
      </c>
      <c r="K3729" t="str">
        <v>Don Michael Paul</v>
      </c>
      <c r="L3729">
        <v>692</v>
      </c>
      <c r="M3729">
        <v>3128</v>
      </c>
      <c r="N3729">
        <v>70</v>
      </c>
      <c r="O3729">
        <v>446</v>
      </c>
      <c r="P3729">
        <v>2</v>
      </c>
      <c r="R3729" t="str">
        <v>Thunder and the House of Magic</v>
      </c>
      <c r="S3729">
        <v>41449</v>
      </c>
      <c r="T3729">
        <v>2013</v>
      </c>
      <c r="U3729" t="str">
        <v>2010s</v>
      </c>
      <c r="V3729" t="str">
        <v>Color</v>
      </c>
      <c r="W3729" t="str">
        <v>Adventure</v>
      </c>
      <c r="X3729" t="str">
        <v>English</v>
      </c>
      <c r="Y3729" t="str">
        <v>Belgium</v>
      </c>
      <c r="Z3729" t="str">
        <v>Not Rated</v>
      </c>
      <c r="AA3729" t="str">
        <v>Kyle Hebert</v>
      </c>
      <c r="AB3729" t="str">
        <v>Jeremy Degruson</v>
      </c>
      <c r="AC3729">
        <v>324</v>
      </c>
      <c r="AD3729">
        <v>369</v>
      </c>
      <c r="AE3729">
        <v>0</v>
      </c>
      <c r="AF3729">
        <v>0</v>
      </c>
      <c r="AG3729">
        <v>6.3</v>
      </c>
      <c r="AH3729">
        <v>60</v>
      </c>
      <c r="AI3729">
        <v>85</v>
      </c>
      <c r="AJ3729">
        <v>4091</v>
      </c>
    </row>
    <row r="3730" spans="1:36" x14ac:dyDescent="0.25">
      <c r="A3730" t="str">
        <v>Disaster Movie</v>
      </c>
      <c r="B3730">
        <v>39500</v>
      </c>
      <c r="C3730">
        <v>2008</v>
      </c>
      <c r="D3730" t="str">
        <v>2000s</v>
      </c>
      <c r="E3730" t="str">
        <v>Color</v>
      </c>
      <c r="F3730" t="str">
        <v>Comedy</v>
      </c>
      <c r="G3730" t="str">
        <v>English</v>
      </c>
      <c r="H3730" t="str">
        <v>USA</v>
      </c>
      <c r="I3730" t="str">
        <v>PG-13</v>
      </c>
      <c r="J3730" t="str">
        <v>Carmen Electra</v>
      </c>
      <c r="K3730" t="str">
        <v>Jason Friedberg</v>
      </c>
      <c r="L3730">
        <v>869</v>
      </c>
      <c r="M3730">
        <v>2857</v>
      </c>
      <c r="N3730">
        <v>82</v>
      </c>
      <c r="O3730">
        <v>0</v>
      </c>
      <c r="P3730">
        <v>1.9</v>
      </c>
      <c r="R3730" t="str">
        <v>Inescapable</v>
      </c>
      <c r="S3730">
        <v>41264</v>
      </c>
      <c r="T3730">
        <v>2012</v>
      </c>
      <c r="U3730" t="str">
        <v>2010s</v>
      </c>
      <c r="V3730" t="str">
        <v>Color</v>
      </c>
      <c r="W3730" t="str">
        <v>Drama</v>
      </c>
      <c r="X3730" t="str">
        <v>English</v>
      </c>
      <c r="Y3730" t="str">
        <v>Canada</v>
      </c>
      <c r="Z3730" t="str">
        <v>R</v>
      </c>
      <c r="AA3730" t="str">
        <v>Saad Siddiqui</v>
      </c>
      <c r="AB3730" t="str">
        <v>Ruba Nadda</v>
      </c>
      <c r="AC3730">
        <v>223</v>
      </c>
      <c r="AD3730">
        <v>242</v>
      </c>
      <c r="AE3730">
        <v>55</v>
      </c>
      <c r="AF3730">
        <v>657</v>
      </c>
      <c r="AG3730">
        <v>5.2</v>
      </c>
      <c r="AH3730">
        <v>36</v>
      </c>
      <c r="AI3730">
        <v>93</v>
      </c>
      <c r="AJ3730">
        <v>4063</v>
      </c>
    </row>
    <row r="3731" spans="1:36" x14ac:dyDescent="0.25">
      <c r="A3731" t="str">
        <v>Superbabies: Baby Geniuses 2</v>
      </c>
      <c r="B3731">
        <v>37997</v>
      </c>
      <c r="C3731">
        <v>2004</v>
      </c>
      <c r="D3731" t="str">
        <v>2000s</v>
      </c>
      <c r="E3731" t="str">
        <v>Color</v>
      </c>
      <c r="F3731" t="str">
        <v>Comedy</v>
      </c>
      <c r="G3731" t="str">
        <v>English</v>
      </c>
      <c r="H3731" t="str">
        <v>Germany</v>
      </c>
      <c r="I3731" t="str">
        <v>PG</v>
      </c>
      <c r="J3731" t="str">
        <v>Scott Baio</v>
      </c>
      <c r="K3731" t="str">
        <v>Bob Clark</v>
      </c>
      <c r="L3731">
        <v>650</v>
      </c>
      <c r="M3731">
        <v>1343</v>
      </c>
      <c r="N3731">
        <v>84</v>
      </c>
      <c r="O3731">
        <v>0</v>
      </c>
      <c r="P3731">
        <v>1.9</v>
      </c>
      <c r="R3731" t="str">
        <v>The Knife of Don Juan</v>
      </c>
      <c r="S3731">
        <v>41388</v>
      </c>
      <c r="T3731">
        <v>2013</v>
      </c>
      <c r="U3731" t="str">
        <v>2010s</v>
      </c>
      <c r="V3731" t="str">
        <v>Color</v>
      </c>
      <c r="W3731" t="str">
        <v>Comedy</v>
      </c>
      <c r="X3731" t="str">
        <v>Spanish</v>
      </c>
      <c r="Y3731" t="str">
        <v>USA</v>
      </c>
      <c r="Z3731" t="str">
        <v>Not Rated</v>
      </c>
      <c r="AA3731" t="str">
        <v>Nataniel SÃ¡nchez</v>
      </c>
      <c r="AB3731" t="str">
        <v>Tom Sanchez</v>
      </c>
      <c r="AC3731">
        <v>3</v>
      </c>
      <c r="AD3731">
        <v>5</v>
      </c>
      <c r="AE3731">
        <v>0</v>
      </c>
      <c r="AF3731">
        <v>75</v>
      </c>
      <c r="AG3731">
        <v>7.2</v>
      </c>
      <c r="AH3731">
        <v>1</v>
      </c>
      <c r="AI3731">
        <v>110</v>
      </c>
      <c r="AJ3731">
        <v>3830</v>
      </c>
    </row>
    <row r="3732" spans="1:36" x14ac:dyDescent="0.25">
      <c r="A3732" t="str">
        <v>Justin Bieber: Never Say Never</v>
      </c>
      <c r="B3732">
        <v>40795</v>
      </c>
      <c r="C3732">
        <v>2011</v>
      </c>
      <c r="D3732" t="str">
        <v>2010s</v>
      </c>
      <c r="E3732" t="str">
        <v>Color</v>
      </c>
      <c r="F3732" t="str">
        <v>Documentary</v>
      </c>
      <c r="G3732" t="str">
        <v>English</v>
      </c>
      <c r="H3732" t="str">
        <v>USA</v>
      </c>
      <c r="I3732" t="str">
        <v>G</v>
      </c>
      <c r="J3732" t="str">
        <v>Usher Raymond</v>
      </c>
      <c r="K3732" t="str">
        <v>Jon M. Chu</v>
      </c>
      <c r="L3732">
        <v>569</v>
      </c>
      <c r="M3732">
        <v>714</v>
      </c>
      <c r="N3732">
        <v>209</v>
      </c>
      <c r="O3732">
        <v>62000</v>
      </c>
      <c r="P3732">
        <v>1.6</v>
      </c>
      <c r="R3732" t="str">
        <v>The Oxford Murders</v>
      </c>
      <c r="S3732">
        <v>39806</v>
      </c>
      <c r="T3732">
        <v>2008</v>
      </c>
      <c r="U3732" t="str">
        <v>2000s</v>
      </c>
      <c r="V3732" t="str">
        <v>Color</v>
      </c>
      <c r="W3732" t="str">
        <v>Crime</v>
      </c>
      <c r="X3732" t="str">
        <v>English</v>
      </c>
      <c r="Y3732" t="str">
        <v>Spain</v>
      </c>
      <c r="Z3732" t="str">
        <v>R</v>
      </c>
      <c r="AA3732" t="str">
        <v>Jim Carter</v>
      </c>
      <c r="AB3732" t="str">
        <v>Ãlex de la Iglesia</v>
      </c>
      <c r="AC3732">
        <v>439</v>
      </c>
      <c r="AD3732">
        <v>940</v>
      </c>
      <c r="AE3732">
        <v>275</v>
      </c>
      <c r="AF3732">
        <v>0</v>
      </c>
      <c r="AG3732">
        <v>6.1</v>
      </c>
      <c r="AH3732">
        <v>71</v>
      </c>
      <c r="AI3732">
        <v>104</v>
      </c>
      <c r="AJ3732">
        <v>3607</v>
      </c>
    </row>
    <row r="3733" spans="1:36" x14ac:dyDescent="0.25">
      <c r="R3733" t="str">
        <v>Pontypool</v>
      </c>
      <c r="S3733">
        <v>39456</v>
      </c>
      <c r="T3733">
        <v>2008</v>
      </c>
      <c r="U3733" t="str">
        <v>2000s</v>
      </c>
      <c r="V3733" t="str">
        <v>Color</v>
      </c>
      <c r="W3733" t="str">
        <v>Fantasy</v>
      </c>
      <c r="X3733" t="str">
        <v>English</v>
      </c>
      <c r="Y3733" t="str">
        <v>Canada</v>
      </c>
      <c r="Z3733" t="str">
        <v>Not Rated</v>
      </c>
      <c r="AA3733" t="str">
        <v>Stephen McHattie</v>
      </c>
      <c r="AB3733" t="str">
        <v>Bruce McDonald</v>
      </c>
      <c r="AC3733">
        <v>413</v>
      </c>
      <c r="AD3733">
        <v>721</v>
      </c>
      <c r="AE3733">
        <v>49</v>
      </c>
      <c r="AF3733">
        <v>0</v>
      </c>
      <c r="AG3733">
        <v>6.7</v>
      </c>
      <c r="AH3733">
        <v>178</v>
      </c>
      <c r="AI3733">
        <v>95</v>
      </c>
      <c r="AJ3733">
        <v>3478</v>
      </c>
    </row>
    <row r="3734" spans="1:36" x14ac:dyDescent="0.25">
      <c r="R3734" t="str">
        <v>Mi America</v>
      </c>
      <c r="S3734">
        <v>42224</v>
      </c>
      <c r="T3734">
        <v>2015</v>
      </c>
      <c r="U3734" t="str">
        <v>2010s</v>
      </c>
      <c r="V3734" t="str">
        <v>Color</v>
      </c>
      <c r="W3734" t="str">
        <v>Crime</v>
      </c>
      <c r="X3734" t="str">
        <v>English</v>
      </c>
      <c r="Y3734" t="str">
        <v>USA</v>
      </c>
      <c r="Z3734" t="str">
        <v>R</v>
      </c>
      <c r="AA3734" t="str">
        <v>Michael Derek</v>
      </c>
      <c r="AB3734" t="str">
        <v>Robert Fontaine</v>
      </c>
      <c r="AC3734">
        <v>128</v>
      </c>
      <c r="AD3734">
        <v>214</v>
      </c>
      <c r="AE3734">
        <v>7</v>
      </c>
      <c r="AF3734">
        <v>305</v>
      </c>
      <c r="AG3734">
        <v>7.2</v>
      </c>
      <c r="AH3734">
        <v>4</v>
      </c>
      <c r="AI3734">
        <v>125</v>
      </c>
      <c r="AJ3734">
        <v>3330</v>
      </c>
    </row>
    <row r="3735" spans="1:36" x14ac:dyDescent="0.25">
      <c r="R3735" t="str">
        <v>Vamps</v>
      </c>
      <c r="S3735">
        <v>41072</v>
      </c>
      <c r="T3735">
        <v>2012</v>
      </c>
      <c r="U3735" t="str">
        <v>2010s</v>
      </c>
      <c r="V3735" t="str">
        <v>Color</v>
      </c>
      <c r="W3735" t="str">
        <v>Comedy</v>
      </c>
      <c r="X3735" t="str">
        <v>English</v>
      </c>
      <c r="Y3735" t="str">
        <v>USA</v>
      </c>
      <c r="Z3735" t="str">
        <v>PG-13</v>
      </c>
      <c r="AA3735" t="str">
        <v>Taylor Negron</v>
      </c>
      <c r="AB3735" t="str">
        <v>Amy Heckerling</v>
      </c>
      <c r="AC3735">
        <v>1000</v>
      </c>
      <c r="AD3735">
        <v>3086</v>
      </c>
      <c r="AE3735">
        <v>143</v>
      </c>
      <c r="AF3735">
        <v>0</v>
      </c>
      <c r="AG3735">
        <v>5.0999999999999996</v>
      </c>
      <c r="AH3735">
        <v>54</v>
      </c>
      <c r="AI3735">
        <v>92</v>
      </c>
      <c r="AJ3735">
        <v>2964</v>
      </c>
    </row>
    <row r="3736" spans="1:36" x14ac:dyDescent="0.25">
      <c r="R3736" t="str">
        <v>I Love Your Work</v>
      </c>
      <c r="S3736">
        <v>37875</v>
      </c>
      <c r="T3736">
        <v>2003</v>
      </c>
      <c r="U3736" t="str">
        <v>2000s</v>
      </c>
      <c r="V3736" t="str">
        <v>Color</v>
      </c>
      <c r="W3736" t="str">
        <v>Drama</v>
      </c>
      <c r="X3736" t="str">
        <v>English</v>
      </c>
      <c r="Y3736" t="str">
        <v>USA</v>
      </c>
      <c r="Z3736" t="str">
        <v>R</v>
      </c>
      <c r="AA3736" t="str">
        <v>Judy Greer</v>
      </c>
      <c r="AB3736" t="str">
        <v>Adam Goldberg</v>
      </c>
      <c r="AC3736">
        <v>2000</v>
      </c>
      <c r="AD3736">
        <v>2564</v>
      </c>
      <c r="AE3736">
        <v>1000</v>
      </c>
      <c r="AF3736">
        <v>63</v>
      </c>
      <c r="AG3736">
        <v>5.4</v>
      </c>
      <c r="AH3736">
        <v>22</v>
      </c>
      <c r="AI3736">
        <v>111</v>
      </c>
      <c r="AJ3736">
        <v>2580</v>
      </c>
    </row>
    <row r="3737" spans="1:36" x14ac:dyDescent="0.25">
      <c r="R3737" t="str">
        <v>Locker 13</v>
      </c>
      <c r="S3737">
        <v>41971</v>
      </c>
      <c r="T3737">
        <v>2014</v>
      </c>
      <c r="U3737" t="str">
        <v>2010s</v>
      </c>
      <c r="V3737" t="str">
        <v>Color</v>
      </c>
      <c r="W3737" t="str">
        <v>Thriller</v>
      </c>
      <c r="X3737" t="str">
        <v>English</v>
      </c>
      <c r="Y3737" t="str">
        <v>USA</v>
      </c>
      <c r="Z3737" t="str">
        <v>R</v>
      </c>
      <c r="AA3737" t="str">
        <v>Tatyana Ali</v>
      </c>
      <c r="AB3737" t="str">
        <v>Bruce Dellis</v>
      </c>
      <c r="AC3737">
        <v>685</v>
      </c>
      <c r="AD3737">
        <v>2048</v>
      </c>
      <c r="AE3737">
        <v>0</v>
      </c>
      <c r="AF3737">
        <v>261</v>
      </c>
      <c r="AG3737">
        <v>4.8</v>
      </c>
      <c r="AH3737">
        <v>10</v>
      </c>
      <c r="AI3737">
        <v>95</v>
      </c>
      <c r="AJ3737">
        <v>2468</v>
      </c>
    </row>
    <row r="3738" spans="1:36" x14ac:dyDescent="0.25">
      <c r="R3738" t="str">
        <v>The Ghastly Love of Johnny X</v>
      </c>
      <c r="S3738">
        <v>41111</v>
      </c>
      <c r="T3738">
        <v>2012</v>
      </c>
      <c r="U3738" t="str">
        <v>2010s</v>
      </c>
      <c r="V3738" t="str">
        <v>Black and White</v>
      </c>
      <c r="W3738" t="str">
        <v>Comedy</v>
      </c>
      <c r="X3738" t="str">
        <v>English</v>
      </c>
      <c r="Y3738" t="str">
        <v>USA</v>
      </c>
      <c r="Z3738" t="str">
        <v>Not Rated</v>
      </c>
      <c r="AA3738" t="str">
        <v>Kate Maberly</v>
      </c>
      <c r="AB3738" t="str">
        <v>Paul Bunnell</v>
      </c>
      <c r="AC3738">
        <v>416</v>
      </c>
      <c r="AD3738">
        <v>1611</v>
      </c>
      <c r="AE3738">
        <v>5</v>
      </c>
      <c r="AF3738">
        <v>655</v>
      </c>
      <c r="AG3738">
        <v>5.7</v>
      </c>
      <c r="AH3738">
        <v>94</v>
      </c>
      <c r="AI3738">
        <v>106</v>
      </c>
      <c r="AJ3738">
        <v>2436</v>
      </c>
    </row>
    <row r="3739" spans="1:36" x14ac:dyDescent="0.25">
      <c r="R3739" t="str">
        <v>The Harvest/La Cosecha</v>
      </c>
      <c r="S3739">
        <v>40624</v>
      </c>
      <c r="T3739">
        <v>2011</v>
      </c>
      <c r="U3739" t="str">
        <v>2010s</v>
      </c>
      <c r="V3739" t="str">
        <v>Color</v>
      </c>
      <c r="W3739" t="str">
        <v>Documentary</v>
      </c>
      <c r="X3739" t="str">
        <v>English</v>
      </c>
      <c r="Y3739" t="str">
        <v>USA</v>
      </c>
      <c r="Z3739" t="str">
        <v>Not Rated</v>
      </c>
      <c r="AA3739" t="str">
        <v>Unknown</v>
      </c>
      <c r="AB3739" t="str">
        <v>U. Roberto Romano</v>
      </c>
      <c r="AC3739">
        <v>8621</v>
      </c>
      <c r="AD3739">
        <v>0</v>
      </c>
      <c r="AE3739">
        <v>6</v>
      </c>
      <c r="AF3739">
        <v>88</v>
      </c>
      <c r="AG3739">
        <v>7.2</v>
      </c>
      <c r="AH3739">
        <v>3</v>
      </c>
      <c r="AI3739">
        <v>80</v>
      </c>
      <c r="AJ3739">
        <v>2245</v>
      </c>
    </row>
    <row r="3740" spans="1:36" x14ac:dyDescent="0.25">
      <c r="R3740" t="str">
        <v>Eddie: The Sleepwalking Cannibal</v>
      </c>
      <c r="S3740">
        <v>41119</v>
      </c>
      <c r="T3740">
        <v>2012</v>
      </c>
      <c r="U3740" t="str">
        <v>2010s</v>
      </c>
      <c r="V3740" t="str">
        <v>Color</v>
      </c>
      <c r="W3740" t="str">
        <v>Comedy</v>
      </c>
      <c r="X3740" t="str">
        <v>English</v>
      </c>
      <c r="Y3740" t="str">
        <v>Canada</v>
      </c>
      <c r="Z3740" t="str">
        <v>Not Rated</v>
      </c>
      <c r="AA3740" t="str">
        <v>Stephen McHattie</v>
      </c>
      <c r="AB3740" t="str">
        <v>Boris Rodriguez</v>
      </c>
      <c r="AC3740">
        <v>413</v>
      </c>
      <c r="AD3740">
        <v>843</v>
      </c>
      <c r="AE3740">
        <v>5</v>
      </c>
      <c r="AF3740">
        <v>932</v>
      </c>
      <c r="AG3740">
        <v>5.7</v>
      </c>
      <c r="AH3740">
        <v>56</v>
      </c>
      <c r="AI3740">
        <v>83</v>
      </c>
      <c r="AJ3740">
        <v>1521</v>
      </c>
    </row>
    <row r="3741" spans="1:36" x14ac:dyDescent="0.25">
      <c r="R3741" t="str">
        <v>Detention of the Dead</v>
      </c>
      <c r="S3741">
        <v>41153</v>
      </c>
      <c r="T3741">
        <v>2012</v>
      </c>
      <c r="U3741" t="str">
        <v>2010s</v>
      </c>
      <c r="V3741" t="str">
        <v>Color</v>
      </c>
      <c r="W3741" t="str">
        <v>Comedy</v>
      </c>
      <c r="X3741" t="str">
        <v>English</v>
      </c>
      <c r="Y3741" t="str">
        <v>USA</v>
      </c>
      <c r="Z3741" t="str">
        <v>Not Rated</v>
      </c>
      <c r="AA3741" t="str">
        <v>Justin Chon</v>
      </c>
      <c r="AB3741" t="str">
        <v>Alex Craig Mann</v>
      </c>
      <c r="AC3741">
        <v>552</v>
      </c>
      <c r="AD3741">
        <v>2251</v>
      </c>
      <c r="AE3741">
        <v>38</v>
      </c>
      <c r="AF3741">
        <v>898</v>
      </c>
      <c r="AG3741">
        <v>4.5999999999999996</v>
      </c>
      <c r="AH3741">
        <v>29</v>
      </c>
      <c r="AI3741">
        <v>87</v>
      </c>
      <c r="AJ3741">
        <v>1332</v>
      </c>
    </row>
    <row r="3742" spans="1:36" x14ac:dyDescent="0.25">
      <c r="R3742" t="str">
        <v>The Trials of Darryl Hunt</v>
      </c>
      <c r="S3742">
        <v>38774</v>
      </c>
      <c r="T3742">
        <v>2006</v>
      </c>
      <c r="U3742" t="str">
        <v>2000s</v>
      </c>
      <c r="V3742" t="str">
        <v>Color</v>
      </c>
      <c r="W3742" t="str">
        <v>Crime</v>
      </c>
      <c r="X3742" t="str">
        <v>English</v>
      </c>
      <c r="Y3742" t="str">
        <v>USA</v>
      </c>
      <c r="Z3742" t="str">
        <v>PG-13</v>
      </c>
      <c r="AA3742" t="str">
        <v>Darryl Hunt</v>
      </c>
      <c r="AB3742" t="str">
        <v>Ricki Stern</v>
      </c>
      <c r="AC3742">
        <v>2</v>
      </c>
      <c r="AD3742">
        <v>2</v>
      </c>
      <c r="AE3742">
        <v>15</v>
      </c>
      <c r="AF3742">
        <v>246</v>
      </c>
      <c r="AG3742">
        <v>7.7</v>
      </c>
      <c r="AH3742">
        <v>11</v>
      </c>
      <c r="AI3742">
        <v>106</v>
      </c>
      <c r="AJ3742">
        <v>1111</v>
      </c>
    </row>
    <row r="3743" spans="1:36" x14ac:dyDescent="0.25">
      <c r="R3743" t="str">
        <v>In Her Line of Fire</v>
      </c>
      <c r="S3743">
        <v>38985</v>
      </c>
      <c r="T3743">
        <v>2006</v>
      </c>
      <c r="U3743" t="str">
        <v>2000s</v>
      </c>
      <c r="V3743" t="str">
        <v>Color</v>
      </c>
      <c r="W3743" t="str">
        <v>Action</v>
      </c>
      <c r="X3743" t="str">
        <v>English</v>
      </c>
      <c r="Y3743" t="str">
        <v>Germany</v>
      </c>
      <c r="Z3743" t="str">
        <v>R</v>
      </c>
      <c r="AA3743" t="str">
        <v>David Keith</v>
      </c>
      <c r="AB3743" t="str">
        <v>Brian Trenchard-Smith</v>
      </c>
      <c r="AC3743">
        <v>563</v>
      </c>
      <c r="AD3743">
        <v>1284</v>
      </c>
      <c r="AE3743">
        <v>53</v>
      </c>
      <c r="AF3743">
        <v>42</v>
      </c>
      <c r="AG3743">
        <v>4.0999999999999996</v>
      </c>
      <c r="AH3743">
        <v>8</v>
      </c>
      <c r="AI3743">
        <v>88</v>
      </c>
      <c r="AJ3743">
        <v>721</v>
      </c>
    </row>
    <row r="3744" spans="1:36" x14ac:dyDescent="0.25">
      <c r="R3744" t="str">
        <v>The Jimmy Show</v>
      </c>
      <c r="S3744">
        <v>37076</v>
      </c>
      <c r="T3744">
        <v>2001</v>
      </c>
      <c r="U3744" t="str">
        <v>2000s</v>
      </c>
      <c r="V3744" t="str">
        <v>Color</v>
      </c>
      <c r="W3744" t="str">
        <v>Comedy</v>
      </c>
      <c r="X3744" t="str">
        <v>English</v>
      </c>
      <c r="Y3744" t="str">
        <v>USA</v>
      </c>
      <c r="Z3744" t="str">
        <v>R</v>
      </c>
      <c r="AA3744" t="str">
        <v>Lynn Cohen</v>
      </c>
      <c r="AB3744" t="str">
        <v>Frank Whaley</v>
      </c>
      <c r="AC3744">
        <v>474</v>
      </c>
      <c r="AD3744">
        <v>920</v>
      </c>
      <c r="AE3744">
        <v>436</v>
      </c>
      <c r="AF3744">
        <v>47</v>
      </c>
      <c r="AG3744">
        <v>5.4</v>
      </c>
      <c r="AH3744">
        <v>9</v>
      </c>
      <c r="AI3744">
        <v>96</v>
      </c>
      <c r="AJ3744">
        <v>703</v>
      </c>
    </row>
    <row r="3745" spans="18:36" x14ac:dyDescent="0.25">
      <c r="R3745" t="str">
        <v>Skin Trade</v>
      </c>
      <c r="S3745">
        <v>41884</v>
      </c>
      <c r="T3745">
        <v>2014</v>
      </c>
      <c r="U3745" t="str">
        <v>2010s</v>
      </c>
      <c r="V3745" t="str">
        <v>Color</v>
      </c>
      <c r="W3745" t="str">
        <v>Action</v>
      </c>
      <c r="X3745" t="str">
        <v>English</v>
      </c>
      <c r="Y3745" t="str">
        <v>Thailand</v>
      </c>
      <c r="Z3745" t="str">
        <v>R</v>
      </c>
      <c r="AA3745" t="str">
        <v>Michael Jai White</v>
      </c>
      <c r="AB3745" t="str">
        <v>Ekachai Uekrongtham</v>
      </c>
      <c r="AC3745">
        <v>2000</v>
      </c>
      <c r="AD3745">
        <v>2802</v>
      </c>
      <c r="AE3745">
        <v>3</v>
      </c>
      <c r="AF3745">
        <v>0</v>
      </c>
      <c r="AG3745">
        <v>5.7</v>
      </c>
      <c r="AH3745">
        <v>66</v>
      </c>
      <c r="AI3745">
        <v>96</v>
      </c>
      <c r="AJ3745">
        <v>162</v>
      </c>
    </row>
  </sheetData>
  <mergeCells count="9">
    <mergeCell ref="BF32:BG32"/>
    <mergeCell ref="BI32:BJ32"/>
    <mergeCell ref="BF38:BG38"/>
    <mergeCell ref="A6:AG6"/>
    <mergeCell ref="R19:BD19"/>
    <mergeCell ref="AL32:AO32"/>
    <mergeCell ref="AQ32:AT32"/>
    <mergeCell ref="AV32:AY32"/>
    <mergeCell ref="BA32:BD3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00BAA-2669-4D4B-8D36-247FE2060524}">
  <dimension ref="B2:AX1660"/>
  <sheetViews>
    <sheetView topLeftCell="K22" zoomScale="70" zoomScaleNormal="70" workbookViewId="0">
      <selection activeCell="M24" sqref="M24"/>
    </sheetView>
  </sheetViews>
  <sheetFormatPr defaultRowHeight="15.75" x14ac:dyDescent="0.25"/>
  <cols>
    <col min="1" max="1" width="22.25" bestFit="1" customWidth="1"/>
    <col min="2" max="2" width="13.125" bestFit="1" customWidth="1"/>
    <col min="3" max="3" width="12.5" bestFit="1" customWidth="1"/>
    <col min="5" max="5" width="13.75" bestFit="1" customWidth="1"/>
    <col min="6" max="6" width="12.5" bestFit="1" customWidth="1"/>
    <col min="8" max="8" width="13.125" bestFit="1" customWidth="1"/>
    <col min="9" max="9" width="26.375" bestFit="1" customWidth="1"/>
    <col min="10" max="11" width="3.375" bestFit="1" customWidth="1"/>
    <col min="12" max="12" width="13.125" bestFit="1" customWidth="1"/>
    <col min="13" max="13" width="20.125" bestFit="1" customWidth="1"/>
    <col min="14" max="15" width="3.375" bestFit="1" customWidth="1"/>
    <col min="16" max="16" width="31" bestFit="1" customWidth="1"/>
    <col min="17" max="17" width="13.5" bestFit="1" customWidth="1"/>
    <col min="18" max="19" width="3.375" bestFit="1" customWidth="1"/>
    <col min="20" max="20" width="13.125" bestFit="1" customWidth="1"/>
    <col min="21" max="21" width="22.75" bestFit="1" customWidth="1"/>
    <col min="22" max="39" width="3.375" bestFit="1" customWidth="1"/>
    <col min="40" max="40" width="13.125" bestFit="1" customWidth="1"/>
    <col min="41" max="41" width="15.625" bestFit="1" customWidth="1"/>
    <col min="42" max="42" width="3.375" bestFit="1" customWidth="1"/>
    <col min="43" max="44" width="13.125" bestFit="1" customWidth="1"/>
    <col min="45" max="45" width="12.5" bestFit="1" customWidth="1"/>
    <col min="46" max="46" width="4.375" bestFit="1" customWidth="1"/>
    <col min="47" max="47" width="6.75" bestFit="1" customWidth="1"/>
    <col min="48" max="48" width="8.75" bestFit="1" customWidth="1"/>
    <col min="49" max="49" width="7.125" bestFit="1" customWidth="1"/>
    <col min="50" max="50" width="11" bestFit="1" customWidth="1"/>
    <col min="51" max="51" width="8.25" bestFit="1" customWidth="1"/>
    <col min="52" max="52" width="8.75" bestFit="1" customWidth="1"/>
    <col min="53" max="53" width="8.5" bestFit="1" customWidth="1"/>
    <col min="54" max="54" width="14.625" bestFit="1" customWidth="1"/>
    <col min="55" max="55" width="7.375" bestFit="1" customWidth="1"/>
    <col min="56" max="56" width="10.375" bestFit="1" customWidth="1"/>
    <col min="57" max="57" width="16.5" bestFit="1" customWidth="1"/>
    <col min="58" max="58" width="6.75" bestFit="1" customWidth="1"/>
    <col min="59" max="59" width="12.125" bestFit="1" customWidth="1"/>
    <col min="60" max="60" width="16.75" bestFit="1" customWidth="1"/>
    <col min="61" max="61" width="9.625" bestFit="1" customWidth="1"/>
    <col min="62" max="62" width="8.5" bestFit="1" customWidth="1"/>
    <col min="63" max="63" width="10.375" bestFit="1" customWidth="1"/>
    <col min="64" max="64" width="6.25" bestFit="1" customWidth="1"/>
    <col min="65" max="65" width="11.75" bestFit="1" customWidth="1"/>
    <col min="66" max="66" width="16" bestFit="1" customWidth="1"/>
    <col min="67" max="67" width="16.75" bestFit="1" customWidth="1"/>
    <col min="68" max="68" width="13.125" bestFit="1" customWidth="1"/>
    <col min="69" max="69" width="10.125" bestFit="1" customWidth="1"/>
    <col min="70" max="70" width="9.875" bestFit="1" customWidth="1"/>
    <col min="71" max="71" width="12.125" bestFit="1" customWidth="1"/>
    <col min="72" max="72" width="19.875" bestFit="1" customWidth="1"/>
    <col min="73" max="73" width="9.875" bestFit="1" customWidth="1"/>
    <col min="74" max="74" width="11.25" bestFit="1" customWidth="1"/>
    <col min="75" max="75" width="13.125" bestFit="1" customWidth="1"/>
    <col min="76" max="76" width="8.75" bestFit="1" customWidth="1"/>
    <col min="77" max="77" width="10.625" bestFit="1" customWidth="1"/>
    <col min="78" max="78" width="13.125" bestFit="1" customWidth="1"/>
    <col min="79" max="79" width="8.25" bestFit="1" customWidth="1"/>
    <col min="80" max="80" width="7.375" bestFit="1" customWidth="1"/>
    <col min="81" max="81" width="11" bestFit="1" customWidth="1"/>
    <col min="82" max="82" width="10.125" bestFit="1" customWidth="1"/>
    <col min="83" max="83" width="16" bestFit="1" customWidth="1"/>
    <col min="84" max="84" width="11.25" bestFit="1" customWidth="1"/>
    <col min="85" max="85" width="12.125" bestFit="1" customWidth="1"/>
    <col min="86" max="86" width="18.5" bestFit="1" customWidth="1"/>
    <col min="87" max="87" width="10.375" bestFit="1" customWidth="1"/>
    <col min="88" max="88" width="15.625" bestFit="1" customWidth="1"/>
    <col min="89" max="89" width="14.625" bestFit="1" customWidth="1"/>
    <col min="90" max="90" width="7.875" bestFit="1" customWidth="1"/>
    <col min="91" max="91" width="15.75" bestFit="1" customWidth="1"/>
  </cols>
  <sheetData>
    <row r="2" spans="2:49" ht="16.5" thickBot="1" x14ac:dyDescent="0.3"/>
    <row r="3" spans="2:49" ht="16.5" thickBot="1" x14ac:dyDescent="0.3">
      <c r="B3" s="63" t="s">
        <v>7097</v>
      </c>
      <c r="C3" s="64"/>
      <c r="E3" s="63" t="s">
        <v>7098</v>
      </c>
      <c r="F3" s="64"/>
      <c r="H3" s="63" t="s">
        <v>7099</v>
      </c>
      <c r="I3" s="64"/>
      <c r="L3" s="63" t="s">
        <v>7100</v>
      </c>
      <c r="M3" s="64"/>
      <c r="P3" s="63" t="s">
        <v>7102</v>
      </c>
      <c r="Q3" s="64"/>
      <c r="T3" s="63" t="s">
        <v>7103</v>
      </c>
      <c r="U3" s="64"/>
      <c r="AV3" s="56" t="s">
        <v>7105</v>
      </c>
      <c r="AW3" s="57"/>
    </row>
    <row r="4" spans="2:49" x14ac:dyDescent="0.25">
      <c r="B4" s="23"/>
      <c r="C4" s="45"/>
      <c r="E4" s="23"/>
      <c r="F4" s="45"/>
      <c r="H4" s="23"/>
      <c r="I4" s="45"/>
      <c r="L4" s="23"/>
      <c r="M4" s="45"/>
      <c r="P4" s="23"/>
      <c r="Q4" s="45"/>
      <c r="T4" s="23"/>
      <c r="U4" s="45"/>
      <c r="AV4" s="55"/>
      <c r="AW4" s="54"/>
    </row>
    <row r="5" spans="2:49" x14ac:dyDescent="0.25">
      <c r="B5" s="41" t="s">
        <v>7035</v>
      </c>
      <c r="C5" s="7" t="s">
        <v>7055</v>
      </c>
      <c r="E5" s="41" t="s">
        <v>7035</v>
      </c>
      <c r="F5" s="7" t="s">
        <v>7055</v>
      </c>
      <c r="H5" s="41" t="s">
        <v>7035</v>
      </c>
      <c r="I5" s="7" t="s">
        <v>7054</v>
      </c>
      <c r="L5" s="41" t="s">
        <v>7035</v>
      </c>
      <c r="M5" s="7" t="s">
        <v>7101</v>
      </c>
      <c r="P5" s="41" t="s">
        <v>7035</v>
      </c>
      <c r="Q5" s="7" t="s">
        <v>7068</v>
      </c>
      <c r="T5" s="41" t="s">
        <v>7035</v>
      </c>
      <c r="U5" s="7" t="s">
        <v>7068</v>
      </c>
      <c r="AV5" s="37" t="s">
        <v>7035</v>
      </c>
      <c r="AW5" s="37" t="s">
        <v>7068</v>
      </c>
    </row>
    <row r="6" spans="2:49" x14ac:dyDescent="0.25">
      <c r="B6" s="49" t="s">
        <v>372</v>
      </c>
      <c r="C6" s="47">
        <v>3</v>
      </c>
      <c r="E6" s="42" t="s">
        <v>5995</v>
      </c>
      <c r="F6" s="43">
        <v>1</v>
      </c>
      <c r="H6" s="42" t="s">
        <v>20</v>
      </c>
      <c r="I6" s="35">
        <v>6.1705708661417384</v>
      </c>
      <c r="L6" s="50">
        <v>1920</v>
      </c>
      <c r="M6" s="43">
        <v>3000000</v>
      </c>
      <c r="P6" s="42" t="s">
        <v>225</v>
      </c>
      <c r="Q6" s="43">
        <v>2573539924</v>
      </c>
      <c r="T6" s="42" t="s">
        <v>4309</v>
      </c>
      <c r="U6" s="43">
        <v>1005369595</v>
      </c>
      <c r="AV6" s="7" t="s">
        <v>40</v>
      </c>
      <c r="AW6" s="7">
        <v>6044906402</v>
      </c>
    </row>
    <row r="7" spans="2:49" x14ac:dyDescent="0.25">
      <c r="B7" s="49" t="s">
        <v>315</v>
      </c>
      <c r="C7" s="47">
        <v>35</v>
      </c>
      <c r="E7" s="42" t="s">
        <v>320</v>
      </c>
      <c r="F7" s="43">
        <v>1</v>
      </c>
      <c r="H7" s="42" t="s">
        <v>315</v>
      </c>
      <c r="I7" s="35">
        <v>6.2342857142857131</v>
      </c>
      <c r="L7" s="50">
        <v>1927</v>
      </c>
      <c r="M7" s="43">
        <v>26435</v>
      </c>
      <c r="P7" s="42" t="s">
        <v>200</v>
      </c>
      <c r="Q7" s="43">
        <v>1386641480</v>
      </c>
      <c r="T7" s="42" t="s">
        <v>413</v>
      </c>
      <c r="U7" s="43">
        <v>1135788356</v>
      </c>
      <c r="AV7" s="7" t="s">
        <v>77</v>
      </c>
      <c r="AW7" s="7">
        <v>4593270249</v>
      </c>
    </row>
    <row r="8" spans="2:49" x14ac:dyDescent="0.25">
      <c r="B8" s="49" t="s">
        <v>177</v>
      </c>
      <c r="C8" s="47">
        <v>43</v>
      </c>
      <c r="E8" s="42" t="s">
        <v>3571</v>
      </c>
      <c r="F8" s="43">
        <v>1</v>
      </c>
      <c r="H8" s="42" t="s">
        <v>77</v>
      </c>
      <c r="I8" s="35">
        <v>6.2814444444444479</v>
      </c>
      <c r="L8" s="50">
        <v>1933</v>
      </c>
      <c r="M8" s="43">
        <v>2300000</v>
      </c>
      <c r="P8" s="42" t="s">
        <v>470</v>
      </c>
      <c r="Q8" s="43">
        <v>1199625910</v>
      </c>
      <c r="T8" s="42" t="s">
        <v>5743</v>
      </c>
      <c r="U8" s="43">
        <v>1208720937</v>
      </c>
      <c r="AV8" s="7" t="s">
        <v>91</v>
      </c>
      <c r="AW8" s="7">
        <v>3089110908</v>
      </c>
    </row>
    <row r="9" spans="2:49" x14ac:dyDescent="0.25">
      <c r="B9" s="49" t="s">
        <v>33</v>
      </c>
      <c r="C9" s="47">
        <v>45</v>
      </c>
      <c r="E9" s="42" t="s">
        <v>4534</v>
      </c>
      <c r="F9" s="43">
        <v>1</v>
      </c>
      <c r="H9" s="42" t="s">
        <v>372</v>
      </c>
      <c r="I9" s="35">
        <v>6.5</v>
      </c>
      <c r="L9" s="50">
        <v>1935</v>
      </c>
      <c r="M9" s="43">
        <v>3000000</v>
      </c>
      <c r="P9" s="42" t="s">
        <v>793</v>
      </c>
      <c r="Q9" s="43">
        <v>941707624</v>
      </c>
      <c r="T9" s="42" t="s">
        <v>455</v>
      </c>
      <c r="U9" s="43">
        <v>1492647092</v>
      </c>
      <c r="AV9" s="7" t="s">
        <v>61</v>
      </c>
      <c r="AW9" s="7">
        <v>2336513401</v>
      </c>
    </row>
    <row r="10" spans="2:49" x14ac:dyDescent="0.25">
      <c r="B10" s="49" t="s">
        <v>61</v>
      </c>
      <c r="C10" s="47">
        <v>205</v>
      </c>
      <c r="E10" s="42" t="s">
        <v>1798</v>
      </c>
      <c r="F10" s="43">
        <v>1</v>
      </c>
      <c r="H10" s="42" t="s">
        <v>40</v>
      </c>
      <c r="I10" s="35">
        <v>6.5558011049723737</v>
      </c>
      <c r="L10" s="50">
        <v>1936</v>
      </c>
      <c r="M10" s="43">
        <v>163245</v>
      </c>
      <c r="P10" s="42" t="s">
        <v>1083</v>
      </c>
      <c r="Q10" s="43">
        <v>899883917</v>
      </c>
      <c r="T10" s="42" t="s">
        <v>199</v>
      </c>
      <c r="U10" s="43">
        <v>2092779163</v>
      </c>
      <c r="AV10" s="7" t="s">
        <v>20</v>
      </c>
      <c r="AW10" s="7">
        <v>2318536490</v>
      </c>
    </row>
    <row r="11" spans="2:49" x14ac:dyDescent="0.25">
      <c r="B11" s="49" t="s">
        <v>2</v>
      </c>
      <c r="C11" s="47">
        <v>252</v>
      </c>
      <c r="E11" s="42" t="s">
        <v>3695</v>
      </c>
      <c r="F11" s="43">
        <v>1</v>
      </c>
      <c r="H11" s="42" t="s">
        <v>33</v>
      </c>
      <c r="I11" s="35">
        <v>6.7622222222222224</v>
      </c>
      <c r="L11" s="50">
        <v>1937</v>
      </c>
      <c r="M11" s="43">
        <v>184925485</v>
      </c>
      <c r="P11" s="42" t="s">
        <v>2413</v>
      </c>
      <c r="Q11" s="43">
        <v>791696692</v>
      </c>
      <c r="T11" s="42" t="s">
        <v>7034</v>
      </c>
      <c r="U11" s="43">
        <v>6935305143</v>
      </c>
      <c r="AV11" s="7" t="s">
        <v>33</v>
      </c>
      <c r="AW11" s="7">
        <v>1339944545</v>
      </c>
    </row>
    <row r="12" spans="2:49" x14ac:dyDescent="0.25">
      <c r="B12" s="49" t="s">
        <v>40</v>
      </c>
      <c r="C12" s="47">
        <v>362</v>
      </c>
      <c r="E12" s="42" t="s">
        <v>3412</v>
      </c>
      <c r="F12" s="43">
        <v>1</v>
      </c>
      <c r="H12" s="42" t="s">
        <v>9</v>
      </c>
      <c r="I12" s="35">
        <v>6.8261904761904777</v>
      </c>
      <c r="L12" s="50">
        <v>1939</v>
      </c>
      <c r="M12" s="43">
        <v>220857890</v>
      </c>
      <c r="P12" s="42" t="s">
        <v>4662</v>
      </c>
      <c r="Q12" s="43">
        <v>755501971</v>
      </c>
      <c r="AV12" s="7" t="s">
        <v>315</v>
      </c>
      <c r="AW12" s="7">
        <v>813595199</v>
      </c>
    </row>
    <row r="13" spans="2:49" x14ac:dyDescent="0.25">
      <c r="B13" s="49" t="s">
        <v>9</v>
      </c>
      <c r="C13" s="47">
        <v>672</v>
      </c>
      <c r="E13" s="42" t="s">
        <v>5754</v>
      </c>
      <c r="F13" s="43">
        <v>1</v>
      </c>
      <c r="H13" s="42" t="s">
        <v>2</v>
      </c>
      <c r="I13" s="35">
        <v>6.9376984126984125</v>
      </c>
      <c r="L13" s="50">
        <v>1940</v>
      </c>
      <c r="M13" s="43">
        <v>160700000</v>
      </c>
      <c r="P13" s="42" t="s">
        <v>1168</v>
      </c>
      <c r="Q13" s="43">
        <v>731621093</v>
      </c>
      <c r="AV13" s="7" t="s">
        <v>9</v>
      </c>
      <c r="AW13" s="7">
        <v>795469697</v>
      </c>
    </row>
    <row r="14" spans="2:49" ht="16.5" thickBot="1" x14ac:dyDescent="0.3">
      <c r="B14" s="49" t="s">
        <v>77</v>
      </c>
      <c r="C14" s="47">
        <v>900</v>
      </c>
      <c r="E14" s="42" t="s">
        <v>2909</v>
      </c>
      <c r="F14" s="43">
        <v>1</v>
      </c>
      <c r="H14" s="42" t="s">
        <v>177</v>
      </c>
      <c r="I14" s="35">
        <v>6.9511627906976763</v>
      </c>
      <c r="L14" s="50">
        <v>1946</v>
      </c>
      <c r="M14" s="43">
        <v>44050000</v>
      </c>
      <c r="P14" s="42" t="s">
        <v>1507</v>
      </c>
      <c r="Q14" s="43">
        <v>642524555</v>
      </c>
      <c r="AV14" s="7" t="s">
        <v>372</v>
      </c>
      <c r="AW14" s="7">
        <v>402981433</v>
      </c>
    </row>
    <row r="15" spans="2:49" ht="16.5" thickBot="1" x14ac:dyDescent="0.3">
      <c r="B15" s="46" t="s">
        <v>20</v>
      </c>
      <c r="C15" s="47">
        <v>1016</v>
      </c>
      <c r="E15" s="42" t="s">
        <v>5870</v>
      </c>
      <c r="F15" s="43">
        <v>1</v>
      </c>
      <c r="H15" s="42" t="s">
        <v>61</v>
      </c>
      <c r="I15" s="35">
        <v>7.1502439024390227</v>
      </c>
      <c r="L15" s="50">
        <v>1947</v>
      </c>
      <c r="M15" s="43">
        <v>7927</v>
      </c>
      <c r="P15" s="42" t="s">
        <v>645</v>
      </c>
      <c r="Q15" s="43">
        <v>610078534</v>
      </c>
      <c r="T15" s="63" t="s">
        <v>7104</v>
      </c>
      <c r="U15" s="64"/>
      <c r="AV15" s="7" t="s">
        <v>294</v>
      </c>
      <c r="AW15" s="7">
        <v>348498819</v>
      </c>
    </row>
    <row r="16" spans="2:49" x14ac:dyDescent="0.25">
      <c r="B16" s="46" t="s">
        <v>7034</v>
      </c>
      <c r="C16" s="48">
        <v>3533</v>
      </c>
      <c r="E16" s="42" t="s">
        <v>5502</v>
      </c>
      <c r="F16" s="43">
        <v>1</v>
      </c>
      <c r="H16" s="42" t="s">
        <v>7034</v>
      </c>
      <c r="I16" s="35">
        <v>6.4924992923860643</v>
      </c>
      <c r="L16" s="50">
        <v>1948</v>
      </c>
      <c r="M16" s="43">
        <v>2956000</v>
      </c>
      <c r="P16" s="42" t="s">
        <v>4079</v>
      </c>
      <c r="Q16" s="43">
        <v>597607081</v>
      </c>
      <c r="T16" s="23"/>
      <c r="U16" s="45"/>
      <c r="AV16" s="7" t="s">
        <v>15</v>
      </c>
      <c r="AW16" s="7">
        <v>177789000</v>
      </c>
    </row>
    <row r="17" spans="5:49" x14ac:dyDescent="0.25">
      <c r="E17" s="42" t="s">
        <v>6951</v>
      </c>
      <c r="F17" s="43">
        <v>1</v>
      </c>
      <c r="L17" s="50">
        <v>1950</v>
      </c>
      <c r="M17" s="43">
        <v>8000000</v>
      </c>
      <c r="P17" s="42" t="s">
        <v>2458</v>
      </c>
      <c r="Q17" s="43">
        <v>581756030</v>
      </c>
      <c r="T17" s="41" t="s">
        <v>7035</v>
      </c>
      <c r="U17" s="7" t="s">
        <v>7101</v>
      </c>
      <c r="AV17" s="7" t="s">
        <v>177</v>
      </c>
      <c r="AW17" s="7">
        <v>173283731</v>
      </c>
    </row>
    <row r="18" spans="5:49" x14ac:dyDescent="0.25">
      <c r="E18" s="42" t="s">
        <v>1145</v>
      </c>
      <c r="F18" s="43">
        <v>1</v>
      </c>
      <c r="L18" s="50">
        <v>1952</v>
      </c>
      <c r="M18" s="43">
        <v>36000000</v>
      </c>
      <c r="P18" s="42" t="s">
        <v>114</v>
      </c>
      <c r="Q18" s="43">
        <v>575721100</v>
      </c>
      <c r="T18" s="42" t="s">
        <v>225</v>
      </c>
      <c r="U18" s="43">
        <v>4061440794</v>
      </c>
      <c r="AV18" s="7" t="s">
        <v>145</v>
      </c>
      <c r="AW18" s="7">
        <v>39613768</v>
      </c>
    </row>
    <row r="19" spans="5:49" x14ac:dyDescent="0.25">
      <c r="E19" s="42" t="s">
        <v>5388</v>
      </c>
      <c r="F19" s="43">
        <v>2</v>
      </c>
      <c r="L19" s="50">
        <v>1953</v>
      </c>
      <c r="M19" s="43">
        <v>41000000</v>
      </c>
      <c r="P19" s="42" t="s">
        <v>480</v>
      </c>
      <c r="Q19" s="43">
        <v>549309108</v>
      </c>
      <c r="T19" s="42" t="s">
        <v>1168</v>
      </c>
      <c r="U19" s="43">
        <v>2142621093</v>
      </c>
      <c r="AV19" s="7" t="s">
        <v>365</v>
      </c>
      <c r="AW19" s="7">
        <v>14224725</v>
      </c>
    </row>
    <row r="20" spans="5:49" x14ac:dyDescent="0.25">
      <c r="E20" s="42" t="s">
        <v>5966</v>
      </c>
      <c r="F20" s="43">
        <v>2</v>
      </c>
      <c r="L20" s="50">
        <v>1954</v>
      </c>
      <c r="M20" s="43">
        <v>9869061</v>
      </c>
      <c r="P20" s="42" t="s">
        <v>2829</v>
      </c>
      <c r="Q20" s="43">
        <v>522446920</v>
      </c>
      <c r="T20" s="42" t="s">
        <v>1083</v>
      </c>
      <c r="U20" s="43">
        <v>2112883917</v>
      </c>
      <c r="AV20" s="7" t="s">
        <v>3904</v>
      </c>
      <c r="AW20" s="7">
        <v>-1685461</v>
      </c>
    </row>
    <row r="21" spans="5:49" x14ac:dyDescent="0.25">
      <c r="E21" s="42" t="s">
        <v>2328</v>
      </c>
      <c r="F21" s="43">
        <v>2</v>
      </c>
      <c r="L21" s="50">
        <v>1957</v>
      </c>
      <c r="M21" s="43">
        <v>27200000</v>
      </c>
      <c r="P21" s="42" t="s">
        <v>577</v>
      </c>
      <c r="Q21" s="43">
        <v>508458479</v>
      </c>
      <c r="T21" s="42" t="s">
        <v>470</v>
      </c>
      <c r="U21" s="43">
        <v>1948125910</v>
      </c>
      <c r="AV21" s="7" t="s">
        <v>3939</v>
      </c>
      <c r="AW21" s="7">
        <v>-57555984</v>
      </c>
    </row>
    <row r="22" spans="5:49" x14ac:dyDescent="0.25">
      <c r="E22" s="42" t="s">
        <v>3961</v>
      </c>
      <c r="F22" s="43">
        <v>2</v>
      </c>
      <c r="L22" s="50">
        <v>1959</v>
      </c>
      <c r="M22" s="43">
        <v>25000000</v>
      </c>
      <c r="P22" s="42" t="s">
        <v>6192</v>
      </c>
      <c r="Q22" s="43">
        <v>505435063</v>
      </c>
      <c r="T22" s="42" t="s">
        <v>2413</v>
      </c>
      <c r="U22" s="43">
        <v>1787696692</v>
      </c>
      <c r="AV22" s="7" t="s">
        <v>2</v>
      </c>
      <c r="AW22" s="7">
        <v>-2414914531</v>
      </c>
    </row>
    <row r="23" spans="5:49" x14ac:dyDescent="0.25">
      <c r="E23" s="42" t="s">
        <v>3750</v>
      </c>
      <c r="F23" s="43">
        <v>2</v>
      </c>
      <c r="L23" s="50">
        <v>1961</v>
      </c>
      <c r="M23" s="43">
        <v>43650000</v>
      </c>
      <c r="P23" s="42" t="s">
        <v>1287</v>
      </c>
      <c r="Q23" s="43">
        <v>475915953</v>
      </c>
      <c r="T23" s="42" t="s">
        <v>7034</v>
      </c>
      <c r="U23" s="43">
        <v>12052768406</v>
      </c>
      <c r="AV23" s="37" t="s">
        <v>7034</v>
      </c>
      <c r="AW23" s="37">
        <v>20013582391</v>
      </c>
    </row>
    <row r="24" spans="5:49" x14ac:dyDescent="0.25">
      <c r="E24" s="42" t="s">
        <v>2427</v>
      </c>
      <c r="F24" s="43">
        <v>3</v>
      </c>
      <c r="L24" s="50">
        <v>1962</v>
      </c>
      <c r="M24" s="43">
        <v>22067035</v>
      </c>
      <c r="P24" s="42" t="s">
        <v>5509</v>
      </c>
      <c r="Q24" s="43">
        <v>474551280</v>
      </c>
    </row>
    <row r="25" spans="5:49" x14ac:dyDescent="0.25">
      <c r="E25" s="42" t="s">
        <v>3720</v>
      </c>
      <c r="F25" s="43">
        <v>3</v>
      </c>
      <c r="L25" s="50">
        <v>1963</v>
      </c>
      <c r="M25" s="43">
        <v>128850000</v>
      </c>
      <c r="P25" s="42" t="s">
        <v>2763</v>
      </c>
      <c r="Q25" s="43">
        <v>474341341</v>
      </c>
    </row>
    <row r="26" spans="5:49" ht="16.5" thickBot="1" x14ac:dyDescent="0.3">
      <c r="E26" s="42" t="s">
        <v>2145</v>
      </c>
      <c r="F26" s="43">
        <v>3</v>
      </c>
      <c r="L26" s="50">
        <v>1964</v>
      </c>
      <c r="M26" s="43">
        <v>229427443</v>
      </c>
      <c r="P26" s="42" t="s">
        <v>5211</v>
      </c>
      <c r="Q26" s="43">
        <v>460690377</v>
      </c>
      <c r="T26" s="51"/>
    </row>
    <row r="27" spans="5:49" ht="16.5" thickBot="1" x14ac:dyDescent="0.3">
      <c r="E27" s="42" t="s">
        <v>4902</v>
      </c>
      <c r="F27" s="43">
        <v>3</v>
      </c>
      <c r="L27" s="50">
        <v>1965</v>
      </c>
      <c r="M27" s="43">
        <v>346551159</v>
      </c>
      <c r="P27" s="42" t="s">
        <v>805</v>
      </c>
      <c r="Q27" s="43">
        <v>416336386</v>
      </c>
      <c r="T27" s="63" t="s">
        <v>7105</v>
      </c>
      <c r="U27" s="64"/>
    </row>
    <row r="28" spans="5:49" x14ac:dyDescent="0.25">
      <c r="E28" s="42" t="s">
        <v>4482</v>
      </c>
      <c r="F28" s="43">
        <v>3</v>
      </c>
      <c r="L28" s="50">
        <v>1967</v>
      </c>
      <c r="M28" s="43">
        <v>43100000</v>
      </c>
      <c r="P28" s="42" t="s">
        <v>1056</v>
      </c>
      <c r="Q28" s="43">
        <v>413339768</v>
      </c>
      <c r="T28" s="52"/>
      <c r="U28" s="45"/>
      <c r="AQ28" s="53"/>
      <c r="AR28" s="53"/>
    </row>
    <row r="29" spans="5:49" x14ac:dyDescent="0.25">
      <c r="E29" s="42" t="s">
        <v>1519</v>
      </c>
      <c r="F29" s="43">
        <v>3</v>
      </c>
      <c r="L29" s="50">
        <v>1968</v>
      </c>
      <c r="M29" s="43">
        <v>73515371</v>
      </c>
      <c r="P29" s="42" t="s">
        <v>745</v>
      </c>
      <c r="Q29" s="43">
        <v>405375226</v>
      </c>
      <c r="T29" s="41" t="s">
        <v>7035</v>
      </c>
      <c r="U29" s="7" t="s">
        <v>7068</v>
      </c>
      <c r="AQ29" s="51"/>
      <c r="AR29" s="44"/>
    </row>
    <row r="30" spans="5:49" x14ac:dyDescent="0.25">
      <c r="E30" s="42" t="s">
        <v>257</v>
      </c>
      <c r="F30" s="43">
        <v>4</v>
      </c>
      <c r="L30" s="50">
        <v>1969</v>
      </c>
      <c r="M30" s="43">
        <v>125135793</v>
      </c>
      <c r="P30" s="42" t="s">
        <v>1100</v>
      </c>
      <c r="Q30" s="43">
        <v>394091265</v>
      </c>
      <c r="T30" s="42" t="s">
        <v>40</v>
      </c>
      <c r="U30" s="43">
        <v>6044906402</v>
      </c>
      <c r="AN30" s="8" t="s">
        <v>7035</v>
      </c>
      <c r="AO30" t="s">
        <v>7069</v>
      </c>
    </row>
    <row r="31" spans="5:49" x14ac:dyDescent="0.25">
      <c r="E31" s="42" t="s">
        <v>2662</v>
      </c>
      <c r="F31" s="43">
        <v>4</v>
      </c>
      <c r="L31" s="50">
        <v>1970</v>
      </c>
      <c r="M31" s="43">
        <v>41800000</v>
      </c>
      <c r="P31" s="42" t="s">
        <v>1134</v>
      </c>
      <c r="Q31" s="43">
        <v>377087335</v>
      </c>
      <c r="T31" s="42" t="s">
        <v>77</v>
      </c>
      <c r="U31" s="43">
        <v>4593270249</v>
      </c>
      <c r="AN31" s="30">
        <v>1920</v>
      </c>
      <c r="AO31" s="22">
        <v>2900000</v>
      </c>
    </row>
    <row r="32" spans="5:49" x14ac:dyDescent="0.25">
      <c r="E32" s="42" t="s">
        <v>2868</v>
      </c>
      <c r="F32" s="43">
        <v>4</v>
      </c>
      <c r="L32" s="50">
        <v>1971</v>
      </c>
      <c r="M32" s="43">
        <v>108988231</v>
      </c>
      <c r="P32" s="42" t="s">
        <v>2225</v>
      </c>
      <c r="Q32" s="43">
        <v>368021716</v>
      </c>
      <c r="T32" s="42" t="s">
        <v>61</v>
      </c>
      <c r="U32" s="43">
        <v>2336513401</v>
      </c>
      <c r="AN32" s="30">
        <v>1927</v>
      </c>
      <c r="AO32" s="22">
        <v>-5973565</v>
      </c>
    </row>
    <row r="33" spans="5:41" x14ac:dyDescent="0.25">
      <c r="E33" s="42" t="s">
        <v>481</v>
      </c>
      <c r="F33" s="43">
        <v>5</v>
      </c>
      <c r="L33" s="50">
        <v>1972</v>
      </c>
      <c r="M33" s="43">
        <v>135002435</v>
      </c>
      <c r="P33" s="42" t="s">
        <v>3441</v>
      </c>
      <c r="Q33" s="43">
        <v>363146700</v>
      </c>
      <c r="T33" s="42" t="s">
        <v>20</v>
      </c>
      <c r="U33" s="43">
        <v>2318536490</v>
      </c>
      <c r="AN33" s="30">
        <v>1933</v>
      </c>
      <c r="AO33" s="22">
        <v>1861000</v>
      </c>
    </row>
    <row r="34" spans="5:41" x14ac:dyDescent="0.25">
      <c r="E34" s="42" t="s">
        <v>3532</v>
      </c>
      <c r="F34" s="43">
        <v>7</v>
      </c>
      <c r="L34" s="50">
        <v>1973</v>
      </c>
      <c r="M34" s="43">
        <v>310032645</v>
      </c>
      <c r="P34" s="42" t="s">
        <v>2969</v>
      </c>
      <c r="Q34" s="43">
        <v>361950988</v>
      </c>
      <c r="T34" s="42" t="s">
        <v>33</v>
      </c>
      <c r="U34" s="43">
        <v>1339944545</v>
      </c>
      <c r="AN34" s="30">
        <v>1935</v>
      </c>
      <c r="AO34" s="22">
        <v>2391000</v>
      </c>
    </row>
    <row r="35" spans="5:41" x14ac:dyDescent="0.25">
      <c r="E35" s="42" t="s">
        <v>113</v>
      </c>
      <c r="F35" s="43">
        <v>8</v>
      </c>
      <c r="L35" s="50">
        <v>1974</v>
      </c>
      <c r="M35" s="43">
        <v>323652600</v>
      </c>
      <c r="P35" s="42" t="s">
        <v>1360</v>
      </c>
      <c r="Q35" s="43">
        <v>341781972</v>
      </c>
      <c r="T35" s="42" t="s">
        <v>315</v>
      </c>
      <c r="U35" s="43">
        <v>813595199</v>
      </c>
      <c r="AN35" s="30">
        <v>1936</v>
      </c>
      <c r="AO35" s="22">
        <v>-1336755</v>
      </c>
    </row>
    <row r="36" spans="5:41" x14ac:dyDescent="0.25">
      <c r="E36" s="42" t="s">
        <v>3402</v>
      </c>
      <c r="F36" s="43">
        <v>8</v>
      </c>
      <c r="L36" s="50">
        <v>1975</v>
      </c>
      <c r="M36" s="43">
        <v>373229197</v>
      </c>
      <c r="P36" s="42" t="s">
        <v>930</v>
      </c>
      <c r="Q36" s="43">
        <v>323939594</v>
      </c>
      <c r="T36" s="42" t="s">
        <v>9</v>
      </c>
      <c r="U36" s="43">
        <v>795469697</v>
      </c>
      <c r="AN36" s="30">
        <v>1937</v>
      </c>
      <c r="AO36" s="22">
        <v>182925485</v>
      </c>
    </row>
    <row r="37" spans="5:41" x14ac:dyDescent="0.25">
      <c r="E37" s="42" t="s">
        <v>1623</v>
      </c>
      <c r="F37" s="43">
        <v>9</v>
      </c>
      <c r="L37" s="50">
        <v>1976</v>
      </c>
      <c r="M37" s="43">
        <v>142235247</v>
      </c>
      <c r="P37" s="42" t="s">
        <v>4346</v>
      </c>
      <c r="Q37" s="43">
        <v>304057871</v>
      </c>
      <c r="T37" s="42" t="s">
        <v>372</v>
      </c>
      <c r="U37" s="43">
        <v>402981433</v>
      </c>
      <c r="AN37" s="30">
        <v>1939</v>
      </c>
      <c r="AO37" s="22">
        <v>107040445</v>
      </c>
    </row>
    <row r="38" spans="5:41" ht="16.5" thickBot="1" x14ac:dyDescent="0.3">
      <c r="E38" s="42" t="s">
        <v>1037</v>
      </c>
      <c r="F38" s="43">
        <v>9</v>
      </c>
      <c r="L38" s="50">
        <v>1977</v>
      </c>
      <c r="M38" s="43">
        <v>727035665</v>
      </c>
      <c r="P38" s="42" t="s">
        <v>280</v>
      </c>
      <c r="Q38" s="43">
        <v>300894092</v>
      </c>
      <c r="T38" s="42" t="s">
        <v>177</v>
      </c>
      <c r="U38" s="43">
        <v>173283731</v>
      </c>
      <c r="AN38" s="30">
        <v>1940</v>
      </c>
      <c r="AO38" s="22">
        <v>77910000</v>
      </c>
    </row>
    <row r="39" spans="5:41" ht="16.5" thickBot="1" x14ac:dyDescent="0.3">
      <c r="E39" s="42" t="s">
        <v>1802</v>
      </c>
      <c r="F39" s="43">
        <v>10</v>
      </c>
      <c r="L39" s="50">
        <v>1978</v>
      </c>
      <c r="M39" s="43">
        <v>392740394</v>
      </c>
      <c r="P39" s="42" t="s">
        <v>1349</v>
      </c>
      <c r="Q39" s="43">
        <v>297549751</v>
      </c>
      <c r="T39" s="42" t="s">
        <v>2</v>
      </c>
      <c r="U39" s="43">
        <v>-2414914531</v>
      </c>
      <c r="AN39" s="30">
        <v>1946</v>
      </c>
      <c r="AO39" s="22">
        <v>16975000</v>
      </c>
    </row>
    <row r="40" spans="5:41" x14ac:dyDescent="0.25">
      <c r="E40" s="42" t="s">
        <v>2357</v>
      </c>
      <c r="F40" s="43">
        <v>12</v>
      </c>
      <c r="L40" s="50">
        <v>1979</v>
      </c>
      <c r="M40" s="43">
        <v>289500000</v>
      </c>
      <c r="P40" s="42" t="s">
        <v>456</v>
      </c>
      <c r="Q40" s="43">
        <v>294979817</v>
      </c>
      <c r="T40" s="42" t="s">
        <v>7034</v>
      </c>
      <c r="U40" s="43">
        <v>16403586616</v>
      </c>
      <c r="AN40" s="30">
        <v>1947</v>
      </c>
      <c r="AO40" s="22">
        <v>-2292073</v>
      </c>
    </row>
    <row r="41" spans="5:41" x14ac:dyDescent="0.25">
      <c r="E41" s="42" t="s">
        <v>1130</v>
      </c>
      <c r="F41" s="43">
        <v>13</v>
      </c>
      <c r="L41" s="50">
        <v>1980</v>
      </c>
      <c r="M41" s="43">
        <v>732282001</v>
      </c>
      <c r="P41" s="42" t="s">
        <v>2961</v>
      </c>
      <c r="Q41" s="43">
        <v>294866200</v>
      </c>
      <c r="T41" s="41" t="s">
        <v>7035</v>
      </c>
      <c r="U41" s="7" t="s">
        <v>7055</v>
      </c>
      <c r="AN41" s="30">
        <v>1948</v>
      </c>
      <c r="AO41" s="22">
        <v>-744000</v>
      </c>
    </row>
    <row r="42" spans="5:41" x14ac:dyDescent="0.25">
      <c r="E42" s="42" t="s">
        <v>623</v>
      </c>
      <c r="F42" s="43">
        <v>14</v>
      </c>
      <c r="L42" s="50">
        <v>1981</v>
      </c>
      <c r="M42" s="43">
        <v>667620899</v>
      </c>
      <c r="P42" s="42" t="s">
        <v>349</v>
      </c>
      <c r="Q42" s="43">
        <v>293858920</v>
      </c>
      <c r="T42" s="42" t="s">
        <v>7062</v>
      </c>
      <c r="U42" s="43">
        <v>1717</v>
      </c>
      <c r="AN42" s="30">
        <v>1950</v>
      </c>
      <c r="AO42" s="22">
        <v>4231215</v>
      </c>
    </row>
    <row r="43" spans="5:41" x14ac:dyDescent="0.25">
      <c r="E43" s="42" t="s">
        <v>79</v>
      </c>
      <c r="F43" s="43">
        <v>15</v>
      </c>
      <c r="L43" s="50">
        <v>1982</v>
      </c>
      <c r="M43" s="43">
        <v>995050557</v>
      </c>
      <c r="P43" s="42" t="s">
        <v>310</v>
      </c>
      <c r="Q43" s="43">
        <v>291658751</v>
      </c>
      <c r="T43" s="42" t="s">
        <v>7060</v>
      </c>
      <c r="U43" s="43">
        <v>1816</v>
      </c>
      <c r="AN43" s="30">
        <v>1952</v>
      </c>
      <c r="AO43" s="22">
        <v>32000000</v>
      </c>
    </row>
    <row r="44" spans="5:41" x14ac:dyDescent="0.25">
      <c r="E44" s="42" t="s">
        <v>1877</v>
      </c>
      <c r="F44" s="43">
        <v>19</v>
      </c>
      <c r="L44" s="50">
        <v>1983</v>
      </c>
      <c r="M44" s="43">
        <v>812725409</v>
      </c>
      <c r="P44" s="42" t="s">
        <v>197</v>
      </c>
      <c r="Q44" s="43">
        <v>288360377</v>
      </c>
      <c r="T44" s="42" t="s">
        <v>7034</v>
      </c>
      <c r="U44" s="43">
        <v>3533</v>
      </c>
      <c r="AN44" s="30">
        <v>1953</v>
      </c>
      <c r="AO44" s="22">
        <v>17895000</v>
      </c>
    </row>
    <row r="45" spans="5:41" x14ac:dyDescent="0.25">
      <c r="E45" s="42" t="s">
        <v>334</v>
      </c>
      <c r="F45" s="43">
        <v>36</v>
      </c>
      <c r="L45" s="50">
        <v>1984</v>
      </c>
      <c r="M45" s="43">
        <v>1191200771</v>
      </c>
      <c r="P45" s="42" t="s">
        <v>395</v>
      </c>
      <c r="Q45" s="43">
        <v>287218684</v>
      </c>
      <c r="AN45" s="30">
        <v>1954</v>
      </c>
      <c r="AO45" s="22">
        <v>3479530.5</v>
      </c>
    </row>
    <row r="46" spans="5:41" x14ac:dyDescent="0.25">
      <c r="E46" s="42" t="s">
        <v>338</v>
      </c>
      <c r="F46" s="43">
        <v>56</v>
      </c>
      <c r="L46" s="50">
        <v>1985</v>
      </c>
      <c r="M46" s="43">
        <v>825647012</v>
      </c>
      <c r="P46" s="42" t="s">
        <v>4094</v>
      </c>
      <c r="Q46" s="43">
        <v>286323538</v>
      </c>
      <c r="AN46" s="30">
        <v>1957</v>
      </c>
      <c r="AO46" s="22">
        <v>24200000</v>
      </c>
    </row>
    <row r="47" spans="5:41" ht="16.5" thickBot="1" x14ac:dyDescent="0.3">
      <c r="E47" s="42" t="s">
        <v>11</v>
      </c>
      <c r="F47" s="43">
        <v>73</v>
      </c>
      <c r="L47" s="50">
        <v>1986</v>
      </c>
      <c r="M47" s="43">
        <v>1066237745</v>
      </c>
      <c r="P47" s="42" t="s">
        <v>3746</v>
      </c>
      <c r="Q47" s="43">
        <v>280625354</v>
      </c>
      <c r="AN47" s="30">
        <v>1959</v>
      </c>
      <c r="AO47" s="22">
        <v>22116152</v>
      </c>
    </row>
    <row r="48" spans="5:41" ht="16.5" thickBot="1" x14ac:dyDescent="0.3">
      <c r="E48" s="42" t="s">
        <v>161</v>
      </c>
      <c r="F48" s="43">
        <v>101</v>
      </c>
      <c r="L48" s="50">
        <v>1987</v>
      </c>
      <c r="M48" s="43">
        <v>1215008641</v>
      </c>
      <c r="P48" s="42" t="s">
        <v>410</v>
      </c>
      <c r="Q48" s="43">
        <v>276625409</v>
      </c>
      <c r="T48" s="63" t="s">
        <v>7106</v>
      </c>
      <c r="U48" s="64"/>
      <c r="AN48" s="30">
        <v>1961</v>
      </c>
      <c r="AO48" s="22">
        <v>37650000</v>
      </c>
    </row>
    <row r="49" spans="5:50" x14ac:dyDescent="0.25">
      <c r="E49" s="42" t="s">
        <v>83</v>
      </c>
      <c r="F49" s="43">
        <v>298</v>
      </c>
      <c r="L49" s="50">
        <v>1988</v>
      </c>
      <c r="M49" s="43">
        <v>1136949138</v>
      </c>
      <c r="P49" s="42" t="s">
        <v>2900</v>
      </c>
      <c r="Q49" s="43">
        <v>272071855</v>
      </c>
      <c r="T49" s="23"/>
      <c r="U49" s="45"/>
      <c r="AN49" s="30">
        <v>1962</v>
      </c>
      <c r="AO49" s="22">
        <v>2983517.5</v>
      </c>
      <c r="AR49" s="8" t="s">
        <v>7048</v>
      </c>
      <c r="AS49" s="8" t="s">
        <v>7049</v>
      </c>
    </row>
    <row r="50" spans="5:50" x14ac:dyDescent="0.25">
      <c r="E50" s="42" t="s">
        <v>4</v>
      </c>
      <c r="F50" s="43">
        <v>2787</v>
      </c>
      <c r="L50" s="50">
        <v>1989</v>
      </c>
      <c r="M50" s="43">
        <v>1600916700</v>
      </c>
      <c r="P50" s="42" t="s">
        <v>2924</v>
      </c>
      <c r="Q50" s="43">
        <v>264352439</v>
      </c>
      <c r="T50" s="41" t="s">
        <v>7035</v>
      </c>
      <c r="U50" s="7" t="s">
        <v>7054</v>
      </c>
      <c r="AN50" s="30">
        <v>1963</v>
      </c>
      <c r="AO50" s="22">
        <v>28778333.333333332</v>
      </c>
      <c r="AR50" s="8" t="s">
        <v>7035</v>
      </c>
      <c r="AS50" t="s">
        <v>4</v>
      </c>
      <c r="AT50" t="s">
        <v>83</v>
      </c>
      <c r="AU50" t="s">
        <v>161</v>
      </c>
      <c r="AV50" t="s">
        <v>11</v>
      </c>
      <c r="AW50" t="s">
        <v>338</v>
      </c>
      <c r="AX50" t="s">
        <v>7034</v>
      </c>
    </row>
    <row r="51" spans="5:50" x14ac:dyDescent="0.25">
      <c r="E51" s="42" t="s">
        <v>7034</v>
      </c>
      <c r="F51" s="43">
        <v>3533</v>
      </c>
      <c r="L51" s="50">
        <v>1990</v>
      </c>
      <c r="M51" s="43">
        <v>2069948656</v>
      </c>
      <c r="P51" s="42" t="s">
        <v>6909</v>
      </c>
      <c r="Q51" s="43">
        <v>262029560</v>
      </c>
      <c r="T51" s="42" t="s">
        <v>7064</v>
      </c>
      <c r="U51" s="43">
        <v>6.0207317073170712</v>
      </c>
      <c r="AN51" s="30">
        <v>1964</v>
      </c>
      <c r="AO51" s="22">
        <v>33751240.5</v>
      </c>
      <c r="AR51" s="1" t="s">
        <v>77</v>
      </c>
      <c r="AS51" s="22">
        <v>702</v>
      </c>
      <c r="AT51" s="22">
        <v>69</v>
      </c>
      <c r="AU51" s="22">
        <v>27</v>
      </c>
      <c r="AV51" s="22">
        <v>24</v>
      </c>
      <c r="AW51" s="22">
        <v>10</v>
      </c>
      <c r="AX51" s="22">
        <v>832</v>
      </c>
    </row>
    <row r="52" spans="5:50" x14ac:dyDescent="0.25">
      <c r="L52" s="50">
        <v>1991</v>
      </c>
      <c r="M52" s="43">
        <v>1615335050</v>
      </c>
      <c r="P52" s="42" t="s">
        <v>2877</v>
      </c>
      <c r="Q52" s="43">
        <v>258600995</v>
      </c>
      <c r="T52" s="42" t="s">
        <v>7061</v>
      </c>
      <c r="U52" s="43">
        <v>6.3558758314855961</v>
      </c>
      <c r="AN52" s="30">
        <v>1965</v>
      </c>
      <c r="AO52" s="22">
        <v>58910231.799999997</v>
      </c>
      <c r="AR52" s="1" t="s">
        <v>40</v>
      </c>
      <c r="AS52" s="22">
        <v>285</v>
      </c>
      <c r="AT52" s="22">
        <v>37</v>
      </c>
      <c r="AU52" s="22">
        <v>8</v>
      </c>
      <c r="AV52" s="22">
        <v>7</v>
      </c>
      <c r="AW52" s="22">
        <v>5</v>
      </c>
      <c r="AX52" s="22">
        <v>342</v>
      </c>
    </row>
    <row r="53" spans="5:50" x14ac:dyDescent="0.25">
      <c r="L53" s="50">
        <v>1992</v>
      </c>
      <c r="M53" s="43">
        <v>2106548635</v>
      </c>
      <c r="P53" s="42" t="s">
        <v>3106</v>
      </c>
      <c r="Q53" s="43">
        <v>258551983</v>
      </c>
      <c r="T53" s="42" t="s">
        <v>7066</v>
      </c>
      <c r="U53" s="43">
        <v>7.0702764976958514</v>
      </c>
      <c r="AN53" s="30">
        <v>1967</v>
      </c>
      <c r="AO53" s="22">
        <v>33600000</v>
      </c>
      <c r="AR53" s="1" t="s">
        <v>33</v>
      </c>
      <c r="AS53" s="22">
        <v>37</v>
      </c>
      <c r="AT53" s="22">
        <v>2</v>
      </c>
      <c r="AU53" s="22">
        <v>3</v>
      </c>
      <c r="AV53" s="22">
        <v>1</v>
      </c>
      <c r="AW53" s="22"/>
      <c r="AX53" s="22">
        <v>43</v>
      </c>
    </row>
    <row r="54" spans="5:50" x14ac:dyDescent="0.25">
      <c r="L54" s="50">
        <v>1993</v>
      </c>
      <c r="M54" s="43">
        <v>2044795249</v>
      </c>
      <c r="P54" s="42" t="s">
        <v>6395</v>
      </c>
      <c r="Q54" s="43">
        <v>250736600</v>
      </c>
      <c r="T54" s="42" t="s">
        <v>7034</v>
      </c>
      <c r="U54" s="43">
        <v>6.4924992923860483</v>
      </c>
      <c r="AN54" s="30">
        <v>1968</v>
      </c>
      <c r="AO54" s="22">
        <v>25757685.5</v>
      </c>
      <c r="AR54" s="1" t="s">
        <v>61</v>
      </c>
      <c r="AS54" s="22">
        <v>137</v>
      </c>
      <c r="AT54" s="22">
        <v>42</v>
      </c>
      <c r="AU54" s="22">
        <v>7</v>
      </c>
      <c r="AV54" s="22">
        <v>6</v>
      </c>
      <c r="AW54" s="22">
        <v>3</v>
      </c>
      <c r="AX54" s="22">
        <v>195</v>
      </c>
    </row>
    <row r="55" spans="5:50" x14ac:dyDescent="0.25">
      <c r="L55" s="50">
        <v>1994</v>
      </c>
      <c r="M55" s="43">
        <v>3139089602</v>
      </c>
      <c r="P55" s="42" t="s">
        <v>158</v>
      </c>
      <c r="Q55" s="43">
        <v>250408900</v>
      </c>
      <c r="AN55" s="30">
        <v>1969</v>
      </c>
      <c r="AO55" s="22">
        <v>36845264.333333336</v>
      </c>
      <c r="AR55" s="1" t="s">
        <v>20</v>
      </c>
      <c r="AS55" s="22">
        <v>865</v>
      </c>
      <c r="AT55" s="22">
        <v>58</v>
      </c>
      <c r="AU55" s="22">
        <v>22</v>
      </c>
      <c r="AV55" s="22">
        <v>18</v>
      </c>
      <c r="AW55" s="22">
        <v>20</v>
      </c>
      <c r="AX55" s="22">
        <v>983</v>
      </c>
    </row>
    <row r="56" spans="5:50" x14ac:dyDescent="0.25">
      <c r="L56" s="50">
        <v>1995</v>
      </c>
      <c r="M56" s="43">
        <v>3074194875</v>
      </c>
      <c r="P56" s="42" t="s">
        <v>4381</v>
      </c>
      <c r="Q56" s="43">
        <v>249337748</v>
      </c>
      <c r="AN56" s="30">
        <v>1970</v>
      </c>
      <c r="AO56" s="22">
        <v>-2425000</v>
      </c>
      <c r="AR56" s="1" t="s">
        <v>2</v>
      </c>
      <c r="AS56" s="22">
        <v>199</v>
      </c>
      <c r="AT56" s="22">
        <v>21</v>
      </c>
      <c r="AU56" s="22">
        <v>6</v>
      </c>
      <c r="AV56" s="22">
        <v>8</v>
      </c>
      <c r="AW56" s="22">
        <v>2</v>
      </c>
      <c r="AX56" s="22">
        <v>236</v>
      </c>
    </row>
    <row r="57" spans="5:50" ht="16.5" thickBot="1" x14ac:dyDescent="0.3">
      <c r="L57" s="50">
        <v>1996</v>
      </c>
      <c r="M57" s="43">
        <v>3859094317</v>
      </c>
      <c r="P57" s="42" t="s">
        <v>3217</v>
      </c>
      <c r="Q57" s="43">
        <v>246253540</v>
      </c>
      <c r="AN57" s="30">
        <v>1971</v>
      </c>
      <c r="AO57" s="22">
        <v>23065307.75</v>
      </c>
      <c r="AR57" s="1" t="s">
        <v>177</v>
      </c>
      <c r="AS57" s="22">
        <v>33</v>
      </c>
      <c r="AT57" s="22">
        <v>3</v>
      </c>
      <c r="AU57" s="22">
        <v>3</v>
      </c>
      <c r="AV57" s="22"/>
      <c r="AW57" s="22">
        <v>1</v>
      </c>
      <c r="AX57" s="22">
        <v>40</v>
      </c>
    </row>
    <row r="58" spans="5:50" ht="16.5" thickBot="1" x14ac:dyDescent="0.3">
      <c r="L58" s="50">
        <v>1997</v>
      </c>
      <c r="M58" s="43">
        <v>4857108453</v>
      </c>
      <c r="P58" s="42" t="s">
        <v>4539</v>
      </c>
      <c r="Q58" s="43">
        <v>243802481</v>
      </c>
      <c r="T58" s="63" t="s">
        <v>7108</v>
      </c>
      <c r="U58" s="64"/>
      <c r="AN58" s="30">
        <v>1972</v>
      </c>
      <c r="AO58" s="22">
        <v>64496217.5</v>
      </c>
      <c r="AR58" s="1" t="s">
        <v>9</v>
      </c>
      <c r="AS58" s="22">
        <v>497</v>
      </c>
      <c r="AT58" s="22">
        <v>65</v>
      </c>
      <c r="AU58" s="22">
        <v>25</v>
      </c>
      <c r="AV58" s="22">
        <v>9</v>
      </c>
      <c r="AW58" s="22">
        <v>12</v>
      </c>
      <c r="AX58" s="22">
        <v>608</v>
      </c>
    </row>
    <row r="59" spans="5:50" x14ac:dyDescent="0.25">
      <c r="L59" s="50">
        <v>1998</v>
      </c>
      <c r="M59" s="43">
        <v>4771750543</v>
      </c>
      <c r="P59" s="42" t="s">
        <v>3069</v>
      </c>
      <c r="Q59" s="43">
        <v>243471008</v>
      </c>
      <c r="T59" s="41" t="s">
        <v>7035</v>
      </c>
      <c r="U59" s="7" t="s">
        <v>7107</v>
      </c>
      <c r="AN59" s="30">
        <v>1973</v>
      </c>
      <c r="AO59" s="22">
        <v>74063911.25</v>
      </c>
      <c r="AR59" s="1" t="s">
        <v>372</v>
      </c>
      <c r="AS59" s="22">
        <v>3</v>
      </c>
      <c r="AT59" s="22"/>
      <c r="AU59" s="22"/>
      <c r="AV59" s="22"/>
      <c r="AW59" s="22"/>
      <c r="AX59" s="22">
        <v>3</v>
      </c>
    </row>
    <row r="60" spans="5:50" x14ac:dyDescent="0.25">
      <c r="L60" s="50">
        <v>1999</v>
      </c>
      <c r="M60" s="43">
        <v>5942436240</v>
      </c>
      <c r="P60" s="42" t="s">
        <v>1095</v>
      </c>
      <c r="Q60" s="43">
        <v>242219624</v>
      </c>
      <c r="T60" s="42" t="s">
        <v>4</v>
      </c>
      <c r="U60" s="43">
        <v>2787</v>
      </c>
      <c r="AN60" s="30">
        <v>1974</v>
      </c>
      <c r="AO60" s="22">
        <v>58350520</v>
      </c>
      <c r="AR60" s="1" t="s">
        <v>315</v>
      </c>
      <c r="AS60" s="22">
        <v>29</v>
      </c>
      <c r="AT60" s="22">
        <v>1</v>
      </c>
      <c r="AU60" s="22"/>
      <c r="AV60" s="22"/>
      <c r="AW60" s="22">
        <v>3</v>
      </c>
      <c r="AX60" s="22">
        <v>33</v>
      </c>
    </row>
    <row r="61" spans="5:50" x14ac:dyDescent="0.25">
      <c r="L61" s="50">
        <v>2000</v>
      </c>
      <c r="M61" s="43">
        <v>6682287759</v>
      </c>
      <c r="P61" s="42" t="s">
        <v>1201</v>
      </c>
      <c r="Q61" s="43">
        <v>241423809</v>
      </c>
      <c r="T61" s="42" t="s">
        <v>83</v>
      </c>
      <c r="U61" s="43">
        <v>298</v>
      </c>
      <c r="AN61" s="30">
        <v>1975</v>
      </c>
      <c r="AO61" s="22">
        <v>120199874</v>
      </c>
      <c r="AR61" s="1" t="s">
        <v>7034</v>
      </c>
      <c r="AS61" s="22">
        <v>2787</v>
      </c>
      <c r="AT61" s="22">
        <v>298</v>
      </c>
      <c r="AU61" s="22">
        <v>101</v>
      </c>
      <c r="AV61" s="22">
        <v>73</v>
      </c>
      <c r="AW61" s="22">
        <v>56</v>
      </c>
      <c r="AX61" s="22">
        <v>3315</v>
      </c>
    </row>
    <row r="62" spans="5:50" x14ac:dyDescent="0.25">
      <c r="L62" s="50">
        <v>2001</v>
      </c>
      <c r="M62" s="43">
        <v>7439339778</v>
      </c>
      <c r="P62" s="42" t="s">
        <v>2295</v>
      </c>
      <c r="Q62" s="43">
        <v>234162220</v>
      </c>
      <c r="T62" s="42" t="s">
        <v>161</v>
      </c>
      <c r="U62" s="43">
        <v>101</v>
      </c>
      <c r="AN62" s="30">
        <v>1976</v>
      </c>
      <c r="AO62" s="22">
        <v>66137623.5</v>
      </c>
    </row>
    <row r="63" spans="5:50" x14ac:dyDescent="0.25">
      <c r="L63" s="50">
        <v>2002</v>
      </c>
      <c r="M63" s="43">
        <v>8503333397</v>
      </c>
      <c r="P63" s="42" t="s">
        <v>3979</v>
      </c>
      <c r="Q63" s="43">
        <v>232581075</v>
      </c>
      <c r="T63" s="42" t="s">
        <v>11</v>
      </c>
      <c r="U63" s="43">
        <v>73</v>
      </c>
      <c r="AN63" s="30">
        <v>1977</v>
      </c>
      <c r="AO63" s="22">
        <v>107272465.83333333</v>
      </c>
    </row>
    <row r="64" spans="5:50" x14ac:dyDescent="0.25">
      <c r="L64" s="50">
        <v>2003</v>
      </c>
      <c r="M64" s="43">
        <v>7421668326</v>
      </c>
      <c r="P64" s="42" t="s">
        <v>1773</v>
      </c>
      <c r="Q64" s="43">
        <v>228029178</v>
      </c>
      <c r="T64" s="42" t="s">
        <v>338</v>
      </c>
      <c r="U64" s="43">
        <v>56</v>
      </c>
      <c r="AN64" s="30">
        <v>1978</v>
      </c>
      <c r="AO64" s="22">
        <v>55348078.799999997</v>
      </c>
    </row>
    <row r="65" spans="12:45" x14ac:dyDescent="0.25">
      <c r="L65" s="50">
        <v>2004</v>
      </c>
      <c r="M65" s="43">
        <v>7491326933</v>
      </c>
      <c r="P65" s="42" t="s">
        <v>398</v>
      </c>
      <c r="Q65" s="43">
        <v>226033012</v>
      </c>
      <c r="T65" s="42" t="s">
        <v>7034</v>
      </c>
      <c r="U65" s="43">
        <v>3315</v>
      </c>
      <c r="AN65" s="30">
        <v>1979</v>
      </c>
      <c r="AO65" s="22">
        <v>34500000</v>
      </c>
    </row>
    <row r="66" spans="12:45" x14ac:dyDescent="0.25">
      <c r="L66" s="50">
        <v>2005</v>
      </c>
      <c r="M66" s="43">
        <v>7239300151</v>
      </c>
      <c r="P66" s="42" t="s">
        <v>4893</v>
      </c>
      <c r="Q66" s="43">
        <v>222119868</v>
      </c>
      <c r="AN66" s="30">
        <v>1980</v>
      </c>
      <c r="AO66" s="22">
        <v>40731833.416666664</v>
      </c>
    </row>
    <row r="67" spans="12:45" x14ac:dyDescent="0.25">
      <c r="L67" s="50">
        <v>2006</v>
      </c>
      <c r="M67" s="43">
        <v>7247788337</v>
      </c>
      <c r="P67" s="42" t="s">
        <v>4469</v>
      </c>
      <c r="Q67" s="43">
        <v>220630465</v>
      </c>
      <c r="AN67" s="30">
        <v>1981</v>
      </c>
      <c r="AO67" s="22">
        <v>34865778.5</v>
      </c>
    </row>
    <row r="68" spans="12:45" x14ac:dyDescent="0.25">
      <c r="L68" s="50">
        <v>2007</v>
      </c>
      <c r="M68" s="43">
        <v>6987537950</v>
      </c>
      <c r="P68" s="42" t="s">
        <v>2975</v>
      </c>
      <c r="Q68" s="43">
        <v>220551025</v>
      </c>
      <c r="AN68" s="30">
        <v>1982</v>
      </c>
      <c r="AO68" s="22">
        <v>82385055.700000003</v>
      </c>
    </row>
    <row r="69" spans="12:45" x14ac:dyDescent="0.25">
      <c r="L69" s="50">
        <v>2008</v>
      </c>
      <c r="M69" s="43">
        <v>8221016847</v>
      </c>
      <c r="P69" s="42" t="s">
        <v>1375</v>
      </c>
      <c r="Q69" s="43">
        <v>216581384</v>
      </c>
      <c r="AN69" s="30">
        <v>1983</v>
      </c>
      <c r="AO69" s="22">
        <v>47477117.416666664</v>
      </c>
    </row>
    <row r="70" spans="12:45" x14ac:dyDescent="0.25">
      <c r="L70" s="50">
        <v>2009</v>
      </c>
      <c r="M70" s="43">
        <v>9035701219</v>
      </c>
      <c r="P70" s="42" t="s">
        <v>215</v>
      </c>
      <c r="Q70" s="43">
        <v>215819483</v>
      </c>
      <c r="AN70" s="30">
        <v>1984</v>
      </c>
      <c r="AO70" s="22">
        <v>47694487.277777776</v>
      </c>
    </row>
    <row r="71" spans="12:45" x14ac:dyDescent="0.25">
      <c r="L71" s="50">
        <v>2010</v>
      </c>
      <c r="M71" s="43">
        <v>8571691678</v>
      </c>
      <c r="P71" s="42" t="s">
        <v>5725</v>
      </c>
      <c r="Q71" s="43">
        <v>214984497</v>
      </c>
      <c r="AN71" s="30">
        <v>1985</v>
      </c>
      <c r="AO71" s="22">
        <v>45241653</v>
      </c>
    </row>
    <row r="72" spans="12:45" x14ac:dyDescent="0.25">
      <c r="L72" s="50">
        <v>2011</v>
      </c>
      <c r="M72" s="43">
        <v>8082224486</v>
      </c>
      <c r="P72" s="42" t="s">
        <v>3814</v>
      </c>
      <c r="Q72" s="43">
        <v>214740662</v>
      </c>
      <c r="AN72" s="30">
        <v>1986</v>
      </c>
      <c r="AO72" s="22">
        <v>34698225.952380955</v>
      </c>
    </row>
    <row r="73" spans="12:45" x14ac:dyDescent="0.25">
      <c r="L73" s="50">
        <v>2012</v>
      </c>
      <c r="M73" s="43">
        <v>9582218639</v>
      </c>
      <c r="P73" s="42" t="s">
        <v>38</v>
      </c>
      <c r="Q73" s="43">
        <v>214080890</v>
      </c>
      <c r="AN73" s="30">
        <v>1987</v>
      </c>
      <c r="AO73" s="22">
        <v>26591954.699999999</v>
      </c>
    </row>
    <row r="74" spans="12:45" x14ac:dyDescent="0.25">
      <c r="L74" s="50">
        <v>2013</v>
      </c>
      <c r="M74" s="43">
        <v>9643564664</v>
      </c>
      <c r="P74" s="42" t="s">
        <v>890</v>
      </c>
      <c r="Q74" s="43">
        <v>213904524</v>
      </c>
      <c r="AN74" s="30">
        <v>1988</v>
      </c>
      <c r="AO74" s="22">
        <v>-13786034.48</v>
      </c>
      <c r="AR74" s="8" t="s">
        <v>7035</v>
      </c>
      <c r="AS74" t="s">
        <v>7069</v>
      </c>
    </row>
    <row r="75" spans="12:45" x14ac:dyDescent="0.25">
      <c r="L75" s="50">
        <v>2014</v>
      </c>
      <c r="M75" s="43">
        <v>9654117046</v>
      </c>
      <c r="P75" s="42" t="s">
        <v>4092</v>
      </c>
      <c r="Q75" s="43">
        <v>212760971</v>
      </c>
      <c r="AN75" s="30">
        <v>1989</v>
      </c>
      <c r="AO75" s="22">
        <v>32776022.580645163</v>
      </c>
      <c r="AR75" s="30">
        <v>1937</v>
      </c>
      <c r="AS75" s="22">
        <v>182925485</v>
      </c>
    </row>
    <row r="76" spans="12:45" x14ac:dyDescent="0.25">
      <c r="L76" s="50">
        <v>2015</v>
      </c>
      <c r="M76" s="43">
        <v>8308542425</v>
      </c>
      <c r="P76" s="42" t="s">
        <v>542</v>
      </c>
      <c r="Q76" s="43">
        <v>211997333</v>
      </c>
      <c r="AN76" s="30">
        <v>1990</v>
      </c>
      <c r="AO76" s="22">
        <v>48641909.846153848</v>
      </c>
      <c r="AR76" s="30">
        <v>1975</v>
      </c>
      <c r="AS76" s="22">
        <v>120199874</v>
      </c>
    </row>
    <row r="77" spans="12:45" x14ac:dyDescent="0.25">
      <c r="L77" s="50" t="s">
        <v>7034</v>
      </c>
      <c r="M77" s="43">
        <v>178461169386</v>
      </c>
      <c r="P77" s="42" t="s">
        <v>2025</v>
      </c>
      <c r="Q77" s="43">
        <v>208950437</v>
      </c>
      <c r="AN77" s="30">
        <v>1991</v>
      </c>
      <c r="AO77" s="22">
        <v>27845401.666666668</v>
      </c>
      <c r="AR77" s="30">
        <v>1977</v>
      </c>
      <c r="AS77" s="22">
        <v>107272465.83333333</v>
      </c>
    </row>
    <row r="78" spans="12:45" x14ac:dyDescent="0.25">
      <c r="P78" s="42" t="s">
        <v>3628</v>
      </c>
      <c r="Q78" s="43">
        <v>207693043</v>
      </c>
      <c r="AN78" s="30">
        <v>1992</v>
      </c>
      <c r="AO78" s="22">
        <v>39348176.09375</v>
      </c>
      <c r="AR78" s="30">
        <v>1939</v>
      </c>
      <c r="AS78" s="22">
        <v>107040445</v>
      </c>
    </row>
    <row r="79" spans="12:45" x14ac:dyDescent="0.25">
      <c r="P79" s="42" t="s">
        <v>2568</v>
      </c>
      <c r="Q79" s="43">
        <v>203599150</v>
      </c>
      <c r="AN79" s="30">
        <v>1993</v>
      </c>
      <c r="AO79" s="22">
        <v>23873227.755555555</v>
      </c>
      <c r="AR79" s="30">
        <v>1982</v>
      </c>
      <c r="AS79" s="22">
        <v>82385055.700000003</v>
      </c>
    </row>
    <row r="80" spans="12:45" x14ac:dyDescent="0.25">
      <c r="P80" s="42" t="s">
        <v>2307</v>
      </c>
      <c r="Q80" s="43">
        <v>202908514</v>
      </c>
      <c r="AN80" s="30">
        <v>1994</v>
      </c>
      <c r="AO80" s="22">
        <v>30960761.576923076</v>
      </c>
      <c r="AR80" s="30">
        <v>1940</v>
      </c>
      <c r="AS80" s="22">
        <v>77910000</v>
      </c>
    </row>
    <row r="81" spans="16:45" x14ac:dyDescent="0.25">
      <c r="P81" s="42" t="s">
        <v>141</v>
      </c>
      <c r="Q81" s="43">
        <v>202314286</v>
      </c>
      <c r="AN81" s="30">
        <v>1995</v>
      </c>
      <c r="AO81" s="22">
        <v>13382876.893939395</v>
      </c>
      <c r="AR81" s="30">
        <v>1973</v>
      </c>
      <c r="AS81" s="22">
        <v>74063911.25</v>
      </c>
    </row>
    <row r="82" spans="16:45" x14ac:dyDescent="0.25">
      <c r="P82" s="42" t="s">
        <v>5379</v>
      </c>
      <c r="Q82" s="43">
        <v>202020360</v>
      </c>
      <c r="AN82" s="30">
        <v>1996</v>
      </c>
      <c r="AO82" s="22">
        <v>9405761.7252747249</v>
      </c>
      <c r="AR82" s="30">
        <v>1976</v>
      </c>
      <c r="AS82" s="22">
        <v>66137623.5</v>
      </c>
    </row>
    <row r="83" spans="16:45" x14ac:dyDescent="0.25">
      <c r="P83" s="42" t="s">
        <v>2124</v>
      </c>
      <c r="Q83" s="43">
        <v>199921863</v>
      </c>
      <c r="AN83" s="30">
        <v>1997</v>
      </c>
      <c r="AO83" s="22">
        <v>-13896215.470000001</v>
      </c>
      <c r="AR83" s="30">
        <v>1972</v>
      </c>
      <c r="AS83" s="22">
        <v>64496217.5</v>
      </c>
    </row>
    <row r="84" spans="16:45" x14ac:dyDescent="0.25">
      <c r="P84" s="42" t="s">
        <v>237</v>
      </c>
      <c r="Q84" s="43">
        <v>199075247</v>
      </c>
      <c r="AN84" s="30">
        <v>1998</v>
      </c>
      <c r="AO84" s="22">
        <v>-619219.45689655177</v>
      </c>
      <c r="AR84" s="30">
        <v>1965</v>
      </c>
      <c r="AS84" s="22">
        <v>58910231.799999997</v>
      </c>
    </row>
    <row r="85" spans="16:45" x14ac:dyDescent="0.25">
      <c r="P85" s="42" t="s">
        <v>605</v>
      </c>
      <c r="Q85" s="43">
        <v>198228109</v>
      </c>
      <c r="AN85" s="30">
        <v>1999</v>
      </c>
      <c r="AO85" s="22">
        <v>-1298117.6158940396</v>
      </c>
      <c r="AR85" s="30" t="s">
        <v>7034</v>
      </c>
      <c r="AS85" s="22">
        <v>87377995.540540546</v>
      </c>
    </row>
    <row r="86" spans="16:45" x14ac:dyDescent="0.25">
      <c r="P86" s="42" t="s">
        <v>370</v>
      </c>
      <c r="Q86" s="43">
        <v>194709246</v>
      </c>
      <c r="AN86" s="30">
        <v>2000</v>
      </c>
      <c r="AO86" s="22">
        <v>7836254.9934210526</v>
      </c>
    </row>
    <row r="87" spans="16:45" x14ac:dyDescent="0.25">
      <c r="P87" s="42" t="s">
        <v>902</v>
      </c>
      <c r="Q87" s="43">
        <v>194211796</v>
      </c>
      <c r="AN87" s="30">
        <v>2001</v>
      </c>
      <c r="AO87" s="22">
        <v>5298528.1058823531</v>
      </c>
    </row>
    <row r="88" spans="16:45" x14ac:dyDescent="0.25">
      <c r="P88" s="42" t="s">
        <v>4655</v>
      </c>
      <c r="Q88" s="43">
        <v>193957846</v>
      </c>
      <c r="AN88" s="30">
        <v>2002</v>
      </c>
      <c r="AO88" s="22">
        <v>12103807.731182795</v>
      </c>
    </row>
    <row r="89" spans="16:45" x14ac:dyDescent="0.25">
      <c r="P89" s="42" t="s">
        <v>872</v>
      </c>
      <c r="Q89" s="43">
        <v>192924214</v>
      </c>
      <c r="AN89" s="30">
        <v>2003</v>
      </c>
      <c r="AO89" s="22">
        <v>12808872.199999999</v>
      </c>
      <c r="AR89" s="8" t="s">
        <v>7035</v>
      </c>
      <c r="AS89" t="s">
        <v>7055</v>
      </c>
    </row>
    <row r="90" spans="16:45" x14ac:dyDescent="0.25">
      <c r="P90" s="42" t="s">
        <v>788</v>
      </c>
      <c r="Q90" s="43">
        <v>186838964</v>
      </c>
      <c r="AN90" s="30">
        <v>2004</v>
      </c>
      <c r="AO90" s="22">
        <v>-7144658.7167630056</v>
      </c>
      <c r="AR90" s="1" t="s">
        <v>7063</v>
      </c>
      <c r="AS90" s="22">
        <v>2022</v>
      </c>
    </row>
    <row r="91" spans="16:45" x14ac:dyDescent="0.25">
      <c r="P91" s="42" t="s">
        <v>4917</v>
      </c>
      <c r="Q91" s="43">
        <v>184501865</v>
      </c>
      <c r="AN91" s="30">
        <v>2005</v>
      </c>
      <c r="AO91" s="22">
        <v>-35715575.930232555</v>
      </c>
      <c r="AR91" s="1" t="s">
        <v>4908</v>
      </c>
      <c r="AS91" s="22">
        <v>1042</v>
      </c>
    </row>
    <row r="92" spans="16:45" x14ac:dyDescent="0.25">
      <c r="P92" s="42" t="s">
        <v>4452</v>
      </c>
      <c r="Q92" s="43">
        <v>183433732</v>
      </c>
      <c r="AN92" s="30">
        <v>2006</v>
      </c>
      <c r="AO92" s="22">
        <v>-66897520.350000001</v>
      </c>
      <c r="AR92" s="1" t="s">
        <v>7065</v>
      </c>
      <c r="AS92" s="22">
        <v>265</v>
      </c>
    </row>
    <row r="93" spans="16:45" x14ac:dyDescent="0.25">
      <c r="P93" s="42" t="s">
        <v>1776</v>
      </c>
      <c r="Q93" s="43">
        <v>182996112</v>
      </c>
      <c r="AN93" s="30">
        <v>2007</v>
      </c>
      <c r="AO93" s="22">
        <v>9209985.5633802824</v>
      </c>
      <c r="AR93" s="1" t="s">
        <v>7067</v>
      </c>
      <c r="AS93" s="22">
        <v>204</v>
      </c>
    </row>
    <row r="94" spans="16:45" x14ac:dyDescent="0.25">
      <c r="P94" s="42" t="s">
        <v>35</v>
      </c>
      <c r="Q94" s="43">
        <v>182925485</v>
      </c>
      <c r="AN94" s="30">
        <v>2008</v>
      </c>
      <c r="AO94" s="22">
        <v>1886539.8081395349</v>
      </c>
      <c r="AR94" s="1" t="s">
        <v>7034</v>
      </c>
      <c r="AS94" s="22">
        <v>3533</v>
      </c>
    </row>
    <row r="95" spans="16:45" x14ac:dyDescent="0.25">
      <c r="P95" s="42" t="s">
        <v>3567</v>
      </c>
      <c r="Q95" s="43">
        <v>182449691</v>
      </c>
      <c r="AN95" s="30">
        <v>2009</v>
      </c>
      <c r="AO95" s="22">
        <v>10574767.778443113</v>
      </c>
    </row>
    <row r="96" spans="16:45" x14ac:dyDescent="0.25">
      <c r="P96" s="42" t="s">
        <v>4741</v>
      </c>
      <c r="Q96" s="43">
        <v>179941412</v>
      </c>
      <c r="AN96" s="30">
        <v>2010</v>
      </c>
      <c r="AO96" s="22">
        <v>3570662.5962732919</v>
      </c>
      <c r="AR96" s="1" t="s">
        <v>7035</v>
      </c>
      <c r="AS96" s="22" t="s">
        <v>7055</v>
      </c>
    </row>
    <row r="97" spans="16:45" x14ac:dyDescent="0.25">
      <c r="P97" s="42" t="s">
        <v>3060</v>
      </c>
      <c r="Q97" s="43">
        <v>178102714</v>
      </c>
      <c r="AN97" s="30">
        <v>2011</v>
      </c>
      <c r="AO97" s="22">
        <v>5065881.7333333334</v>
      </c>
      <c r="AR97" s="1" t="s">
        <v>7063</v>
      </c>
      <c r="AS97" s="22">
        <v>2150</v>
      </c>
    </row>
    <row r="98" spans="16:45" x14ac:dyDescent="0.25">
      <c r="P98" s="42" t="s">
        <v>829</v>
      </c>
      <c r="Q98" s="43">
        <v>175714434</v>
      </c>
      <c r="AN98" s="30">
        <v>2012</v>
      </c>
      <c r="AO98" s="22">
        <v>15925396.47368421</v>
      </c>
      <c r="AR98" s="1" t="s">
        <v>4908</v>
      </c>
      <c r="AS98" s="22">
        <v>1066</v>
      </c>
    </row>
    <row r="99" spans="16:45" x14ac:dyDescent="0.25">
      <c r="P99" s="42" t="s">
        <v>1767</v>
      </c>
      <c r="Q99" s="43">
        <v>174410970</v>
      </c>
      <c r="AN99" s="30">
        <v>2013</v>
      </c>
      <c r="AO99" s="22">
        <v>10864863.905063292</v>
      </c>
      <c r="AR99" s="1" t="s">
        <v>7065</v>
      </c>
      <c r="AS99" s="22">
        <v>298</v>
      </c>
    </row>
    <row r="100" spans="16:45" x14ac:dyDescent="0.25">
      <c r="P100" s="42" t="s">
        <v>2656</v>
      </c>
      <c r="Q100" s="43">
        <v>173200378</v>
      </c>
      <c r="AN100" s="30">
        <v>2014</v>
      </c>
      <c r="AO100" s="22">
        <v>18288173.930555556</v>
      </c>
      <c r="AR100" t="s">
        <v>7067</v>
      </c>
      <c r="AS100">
        <v>212</v>
      </c>
    </row>
    <row r="101" spans="16:45" x14ac:dyDescent="0.25">
      <c r="P101" s="42" t="s">
        <v>4489</v>
      </c>
      <c r="Q101" s="43">
        <v>172624584</v>
      </c>
      <c r="AN101" s="30">
        <v>2015</v>
      </c>
      <c r="AO101" s="22">
        <v>17235430.899159662</v>
      </c>
      <c r="AR101" t="s">
        <v>7034</v>
      </c>
      <c r="AS101">
        <v>3726</v>
      </c>
    </row>
    <row r="102" spans="16:45" x14ac:dyDescent="0.25">
      <c r="P102" s="42" t="s">
        <v>1964</v>
      </c>
      <c r="Q102" s="43">
        <v>171503349</v>
      </c>
      <c r="AN102" s="30" t="s">
        <v>7034</v>
      </c>
      <c r="AO102" s="22">
        <v>4642962.5292952163</v>
      </c>
    </row>
    <row r="103" spans="16:45" x14ac:dyDescent="0.25">
      <c r="P103" s="42" t="s">
        <v>2046</v>
      </c>
      <c r="Q103" s="43">
        <v>169630386</v>
      </c>
    </row>
    <row r="104" spans="16:45" x14ac:dyDescent="0.25">
      <c r="P104" s="42" t="s">
        <v>876</v>
      </c>
      <c r="Q104" s="43">
        <v>168185660</v>
      </c>
    </row>
    <row r="105" spans="16:45" x14ac:dyDescent="0.25">
      <c r="P105" s="42" t="s">
        <v>785</v>
      </c>
      <c r="Q105" s="43">
        <v>166628865</v>
      </c>
    </row>
    <row r="106" spans="16:45" x14ac:dyDescent="0.25">
      <c r="P106" s="42" t="s">
        <v>514</v>
      </c>
      <c r="Q106" s="43">
        <v>165835000</v>
      </c>
    </row>
    <row r="107" spans="16:45" x14ac:dyDescent="0.25">
      <c r="P107" s="42" t="s">
        <v>4891</v>
      </c>
      <c r="Q107" s="43">
        <v>163578450</v>
      </c>
    </row>
    <row r="108" spans="16:45" x14ac:dyDescent="0.25">
      <c r="P108" s="42" t="s">
        <v>564</v>
      </c>
      <c r="Q108" s="43">
        <v>163175898</v>
      </c>
    </row>
    <row r="109" spans="16:45" x14ac:dyDescent="0.25">
      <c r="P109" s="42" t="s">
        <v>2743</v>
      </c>
      <c r="Q109" s="43">
        <v>161972459</v>
      </c>
    </row>
    <row r="110" spans="16:45" x14ac:dyDescent="0.25">
      <c r="P110" s="42" t="s">
        <v>6438</v>
      </c>
      <c r="Q110" s="43">
        <v>157265151</v>
      </c>
    </row>
    <row r="111" spans="16:45" x14ac:dyDescent="0.25">
      <c r="P111" s="42" t="s">
        <v>1718</v>
      </c>
      <c r="Q111" s="43">
        <v>156481894</v>
      </c>
    </row>
    <row r="112" spans="16:45" x14ac:dyDescent="0.25">
      <c r="P112" s="42" t="s">
        <v>1812</v>
      </c>
      <c r="Q112" s="43">
        <v>156361431</v>
      </c>
    </row>
    <row r="113" spans="16:17" x14ac:dyDescent="0.25">
      <c r="P113" s="42" t="s">
        <v>556</v>
      </c>
      <c r="Q113" s="43">
        <v>155953673</v>
      </c>
    </row>
    <row r="114" spans="16:17" x14ac:dyDescent="0.25">
      <c r="P114" s="42" t="s">
        <v>1124</v>
      </c>
      <c r="Q114" s="43">
        <v>154038962</v>
      </c>
    </row>
    <row r="115" spans="16:17" x14ac:dyDescent="0.25">
      <c r="P115" s="42" t="s">
        <v>255</v>
      </c>
      <c r="Q115" s="43">
        <v>153410000</v>
      </c>
    </row>
    <row r="116" spans="16:17" x14ac:dyDescent="0.25">
      <c r="P116" s="42" t="s">
        <v>1597</v>
      </c>
      <c r="Q116" s="43">
        <v>153338122</v>
      </c>
    </row>
    <row r="117" spans="16:17" x14ac:dyDescent="0.25">
      <c r="P117" s="42" t="s">
        <v>4459</v>
      </c>
      <c r="Q117" s="43">
        <v>153227583</v>
      </c>
    </row>
    <row r="118" spans="16:17" x14ac:dyDescent="0.25">
      <c r="P118" s="42" t="s">
        <v>6120</v>
      </c>
      <c r="Q118" s="43">
        <v>153005620</v>
      </c>
    </row>
    <row r="119" spans="16:17" x14ac:dyDescent="0.25">
      <c r="P119" s="42" t="s">
        <v>740</v>
      </c>
      <c r="Q119" s="43">
        <v>152400187</v>
      </c>
    </row>
    <row r="120" spans="16:17" x14ac:dyDescent="0.25">
      <c r="P120" s="42" t="s">
        <v>3617</v>
      </c>
      <c r="Q120" s="43">
        <v>152058155</v>
      </c>
    </row>
    <row r="121" spans="16:17" x14ac:dyDescent="0.25">
      <c r="P121" s="42" t="s">
        <v>3086</v>
      </c>
      <c r="Q121" s="43">
        <v>150156631</v>
      </c>
    </row>
    <row r="122" spans="16:17" x14ac:dyDescent="0.25">
      <c r="P122" s="42" t="s">
        <v>3519</v>
      </c>
      <c r="Q122" s="43">
        <v>146828099</v>
      </c>
    </row>
    <row r="123" spans="16:17" x14ac:dyDescent="0.25">
      <c r="P123" s="42" t="s">
        <v>2207</v>
      </c>
      <c r="Q123" s="43">
        <v>146815162</v>
      </c>
    </row>
    <row r="124" spans="16:17" x14ac:dyDescent="0.25">
      <c r="P124" s="42" t="s">
        <v>5714</v>
      </c>
      <c r="Q124" s="43">
        <v>146692683</v>
      </c>
    </row>
    <row r="125" spans="16:17" x14ac:dyDescent="0.25">
      <c r="P125" s="42" t="s">
        <v>1365</v>
      </c>
      <c r="Q125" s="43">
        <v>146559917</v>
      </c>
    </row>
    <row r="126" spans="16:17" x14ac:dyDescent="0.25">
      <c r="P126" s="42" t="s">
        <v>716</v>
      </c>
      <c r="Q126" s="43">
        <v>145828527</v>
      </c>
    </row>
    <row r="127" spans="16:17" x14ac:dyDescent="0.25">
      <c r="P127" s="42" t="s">
        <v>5984</v>
      </c>
      <c r="Q127" s="43">
        <v>145219527</v>
      </c>
    </row>
    <row r="128" spans="16:17" x14ac:dyDescent="0.25">
      <c r="P128" s="42" t="s">
        <v>849</v>
      </c>
      <c r="Q128" s="43">
        <v>143340346</v>
      </c>
    </row>
    <row r="129" spans="16:17" x14ac:dyDescent="0.25">
      <c r="P129" s="42" t="s">
        <v>501</v>
      </c>
      <c r="Q129" s="43">
        <v>142489862</v>
      </c>
    </row>
    <row r="130" spans="16:17" x14ac:dyDescent="0.25">
      <c r="P130" s="42" t="s">
        <v>1246</v>
      </c>
      <c r="Q130" s="43">
        <v>141304708</v>
      </c>
    </row>
    <row r="131" spans="16:17" x14ac:dyDescent="0.25">
      <c r="P131" s="42" t="s">
        <v>3319</v>
      </c>
      <c r="Q131" s="43">
        <v>140004438</v>
      </c>
    </row>
    <row r="132" spans="16:17" x14ac:dyDescent="0.25">
      <c r="P132" s="42" t="s">
        <v>963</v>
      </c>
      <c r="Q132" s="43">
        <v>137335180</v>
      </c>
    </row>
    <row r="133" spans="16:17" x14ac:dyDescent="0.25">
      <c r="P133" s="42" t="s">
        <v>776</v>
      </c>
      <c r="Q133" s="43">
        <v>136130919</v>
      </c>
    </row>
    <row r="134" spans="16:17" x14ac:dyDescent="0.25">
      <c r="P134" s="42" t="s">
        <v>434</v>
      </c>
      <c r="Q134" s="43">
        <v>135440525</v>
      </c>
    </row>
    <row r="135" spans="16:17" x14ac:dyDescent="0.25">
      <c r="P135" s="42" t="s">
        <v>453</v>
      </c>
      <c r="Q135" s="43">
        <v>135333135</v>
      </c>
    </row>
    <row r="136" spans="16:17" x14ac:dyDescent="0.25">
      <c r="P136" s="42" t="s">
        <v>2692</v>
      </c>
      <c r="Q136" s="43">
        <v>134327585</v>
      </c>
    </row>
    <row r="137" spans="16:17" x14ac:dyDescent="0.25">
      <c r="P137" s="42" t="s">
        <v>289</v>
      </c>
      <c r="Q137" s="43">
        <v>133642374</v>
      </c>
    </row>
    <row r="138" spans="16:17" x14ac:dyDescent="0.25">
      <c r="P138" s="42" t="s">
        <v>4263</v>
      </c>
      <c r="Q138" s="43">
        <v>133611459</v>
      </c>
    </row>
    <row r="139" spans="16:17" x14ac:dyDescent="0.25">
      <c r="P139" s="42" t="s">
        <v>5797</v>
      </c>
      <c r="Q139" s="43">
        <v>132772165</v>
      </c>
    </row>
    <row r="140" spans="16:17" x14ac:dyDescent="0.25">
      <c r="P140" s="42" t="s">
        <v>1923</v>
      </c>
      <c r="Q140" s="43">
        <v>132763248</v>
      </c>
    </row>
    <row r="141" spans="16:17" x14ac:dyDescent="0.25">
      <c r="P141" s="42" t="s">
        <v>647</v>
      </c>
      <c r="Q141" s="43">
        <v>130541336</v>
      </c>
    </row>
    <row r="142" spans="16:17" x14ac:dyDescent="0.25">
      <c r="P142" s="42" t="s">
        <v>2809</v>
      </c>
      <c r="Q142" s="43">
        <v>130419331</v>
      </c>
    </row>
    <row r="143" spans="16:17" x14ac:dyDescent="0.25">
      <c r="P143" s="42" t="s">
        <v>4386</v>
      </c>
      <c r="Q143" s="43">
        <v>129842640</v>
      </c>
    </row>
    <row r="144" spans="16:17" x14ac:dyDescent="0.25">
      <c r="P144" s="42" t="s">
        <v>725</v>
      </c>
      <c r="Q144" s="43">
        <v>129839041</v>
      </c>
    </row>
    <row r="145" spans="16:17" x14ac:dyDescent="0.25">
      <c r="P145" s="42" t="s">
        <v>1895</v>
      </c>
      <c r="Q145" s="43">
        <v>129139327</v>
      </c>
    </row>
    <row r="146" spans="16:17" x14ac:dyDescent="0.25">
      <c r="P146" s="42" t="s">
        <v>2425</v>
      </c>
      <c r="Q146" s="43">
        <v>127595213</v>
      </c>
    </row>
    <row r="147" spans="16:17" x14ac:dyDescent="0.25">
      <c r="P147" s="42" t="s">
        <v>86</v>
      </c>
      <c r="Q147" s="43">
        <v>126322000</v>
      </c>
    </row>
    <row r="148" spans="16:17" x14ac:dyDescent="0.25">
      <c r="P148" s="42" t="s">
        <v>6867</v>
      </c>
      <c r="Q148" s="43">
        <v>126147885</v>
      </c>
    </row>
    <row r="149" spans="16:17" x14ac:dyDescent="0.25">
      <c r="P149" s="42" t="s">
        <v>1966</v>
      </c>
      <c r="Q149" s="43">
        <v>125608827</v>
      </c>
    </row>
    <row r="150" spans="16:17" x14ac:dyDescent="0.25">
      <c r="P150" s="42" t="s">
        <v>1160</v>
      </c>
      <c r="Q150" s="43">
        <v>125450927</v>
      </c>
    </row>
    <row r="151" spans="16:17" x14ac:dyDescent="0.25">
      <c r="P151" s="42" t="s">
        <v>5342</v>
      </c>
      <c r="Q151" s="43">
        <v>124168269</v>
      </c>
    </row>
    <row r="152" spans="16:17" x14ac:dyDescent="0.25">
      <c r="P152" s="42" t="s">
        <v>231</v>
      </c>
      <c r="Q152" s="43">
        <v>123780635</v>
      </c>
    </row>
    <row r="153" spans="16:17" x14ac:dyDescent="0.25">
      <c r="P153" s="42" t="s">
        <v>121</v>
      </c>
      <c r="Q153" s="43">
        <v>121100000</v>
      </c>
    </row>
    <row r="154" spans="16:17" x14ac:dyDescent="0.25">
      <c r="P154" s="42" t="s">
        <v>329</v>
      </c>
      <c r="Q154" s="43">
        <v>118852912</v>
      </c>
    </row>
    <row r="155" spans="16:17" x14ac:dyDescent="0.25">
      <c r="P155" s="42" t="s">
        <v>4412</v>
      </c>
      <c r="Q155" s="43">
        <v>117363015</v>
      </c>
    </row>
    <row r="156" spans="16:17" x14ac:dyDescent="0.25">
      <c r="P156" s="42" t="s">
        <v>881</v>
      </c>
      <c r="Q156" s="43">
        <v>116843180</v>
      </c>
    </row>
    <row r="157" spans="16:17" x14ac:dyDescent="0.25">
      <c r="P157" s="42" t="s">
        <v>1112</v>
      </c>
      <c r="Q157" s="43">
        <v>115847589</v>
      </c>
    </row>
    <row r="158" spans="16:17" x14ac:dyDescent="0.25">
      <c r="P158" s="42" t="s">
        <v>1851</v>
      </c>
      <c r="Q158" s="43">
        <v>114364967</v>
      </c>
    </row>
    <row r="159" spans="16:17" x14ac:dyDescent="0.25">
      <c r="P159" s="42" t="s">
        <v>1467</v>
      </c>
      <c r="Q159" s="43">
        <v>114237776</v>
      </c>
    </row>
    <row r="160" spans="16:17" x14ac:dyDescent="0.25">
      <c r="P160" s="42" t="s">
        <v>6756</v>
      </c>
      <c r="Q160" s="43">
        <v>112868837</v>
      </c>
    </row>
    <row r="161" spans="16:17" x14ac:dyDescent="0.25">
      <c r="P161" s="42" t="s">
        <v>1030</v>
      </c>
      <c r="Q161" s="43">
        <v>112800363</v>
      </c>
    </row>
    <row r="162" spans="16:17" x14ac:dyDescent="0.25">
      <c r="P162" s="42" t="s">
        <v>386</v>
      </c>
      <c r="Q162" s="43">
        <v>112788996</v>
      </c>
    </row>
    <row r="163" spans="16:17" x14ac:dyDescent="0.25">
      <c r="P163" s="42" t="s">
        <v>1049</v>
      </c>
      <c r="Q163" s="43">
        <v>112175520</v>
      </c>
    </row>
    <row r="164" spans="16:17" x14ac:dyDescent="0.25">
      <c r="P164" s="42" t="s">
        <v>925</v>
      </c>
      <c r="Q164" s="43">
        <v>111989056</v>
      </c>
    </row>
    <row r="165" spans="16:17" x14ac:dyDescent="0.25">
      <c r="P165" s="42" t="s">
        <v>1072</v>
      </c>
      <c r="Q165" s="43">
        <v>111175354</v>
      </c>
    </row>
    <row r="166" spans="16:17" x14ac:dyDescent="0.25">
      <c r="P166" s="42" t="s">
        <v>1140</v>
      </c>
      <c r="Q166" s="43">
        <v>111076434</v>
      </c>
    </row>
    <row r="167" spans="16:17" x14ac:dyDescent="0.25">
      <c r="P167" s="42" t="s">
        <v>2185</v>
      </c>
      <c r="Q167" s="43">
        <v>110980749</v>
      </c>
    </row>
    <row r="168" spans="16:17" x14ac:dyDescent="0.25">
      <c r="P168" s="42" t="s">
        <v>1437</v>
      </c>
      <c r="Q168" s="43">
        <v>109576179</v>
      </c>
    </row>
    <row r="169" spans="16:17" x14ac:dyDescent="0.25">
      <c r="P169" s="42" t="s">
        <v>4946</v>
      </c>
      <c r="Q169" s="43">
        <v>108663646</v>
      </c>
    </row>
    <row r="170" spans="16:17" x14ac:dyDescent="0.25">
      <c r="P170" s="42" t="s">
        <v>4802</v>
      </c>
      <c r="Q170" s="43">
        <v>108132370</v>
      </c>
    </row>
    <row r="171" spans="16:17" x14ac:dyDescent="0.25">
      <c r="P171" s="42" t="s">
        <v>1280</v>
      </c>
      <c r="Q171" s="43">
        <v>107754527</v>
      </c>
    </row>
    <row r="172" spans="16:17" x14ac:dyDescent="0.25">
      <c r="P172" s="42" t="s">
        <v>2989</v>
      </c>
      <c r="Q172" s="43">
        <v>106430006</v>
      </c>
    </row>
    <row r="173" spans="16:17" x14ac:dyDescent="0.25">
      <c r="P173" s="42" t="s">
        <v>304</v>
      </c>
      <c r="Q173" s="43">
        <v>103147242</v>
      </c>
    </row>
    <row r="174" spans="16:17" x14ac:dyDescent="0.25">
      <c r="P174" s="42" t="s">
        <v>355</v>
      </c>
      <c r="Q174" s="43">
        <v>103058641</v>
      </c>
    </row>
    <row r="175" spans="16:17" x14ac:dyDescent="0.25">
      <c r="P175" s="42" t="s">
        <v>974</v>
      </c>
      <c r="Q175" s="43">
        <v>102915538</v>
      </c>
    </row>
    <row r="176" spans="16:17" x14ac:dyDescent="0.25">
      <c r="P176" s="42" t="s">
        <v>952</v>
      </c>
      <c r="Q176" s="43">
        <v>101697350</v>
      </c>
    </row>
    <row r="177" spans="16:17" x14ac:dyDescent="0.25">
      <c r="P177" s="42" t="s">
        <v>1533</v>
      </c>
      <c r="Q177" s="43">
        <v>100914786</v>
      </c>
    </row>
    <row r="178" spans="16:17" x14ac:dyDescent="0.25">
      <c r="P178" s="42" t="s">
        <v>5025</v>
      </c>
      <c r="Q178" s="43">
        <v>99904661</v>
      </c>
    </row>
    <row r="179" spans="16:17" x14ac:dyDescent="0.25">
      <c r="P179" s="42" t="s">
        <v>340</v>
      </c>
      <c r="Q179" s="43">
        <v>99751281</v>
      </c>
    </row>
    <row r="180" spans="16:17" x14ac:dyDescent="0.25">
      <c r="P180" s="42" t="s">
        <v>531</v>
      </c>
      <c r="Q180" s="43">
        <v>99692713</v>
      </c>
    </row>
    <row r="181" spans="16:17" x14ac:dyDescent="0.25">
      <c r="P181" s="42" t="s">
        <v>3263</v>
      </c>
      <c r="Q181" s="43">
        <v>99685254</v>
      </c>
    </row>
    <row r="182" spans="16:17" x14ac:dyDescent="0.25">
      <c r="P182" s="42" t="s">
        <v>769</v>
      </c>
      <c r="Q182" s="43">
        <v>99483657</v>
      </c>
    </row>
    <row r="183" spans="16:17" x14ac:dyDescent="0.25">
      <c r="P183" s="42" t="s">
        <v>4751</v>
      </c>
      <c r="Q183" s="43">
        <v>98834611</v>
      </c>
    </row>
    <row r="184" spans="16:17" x14ac:dyDescent="0.25">
      <c r="P184" s="42" t="s">
        <v>1791</v>
      </c>
      <c r="Q184" s="43">
        <v>97590639</v>
      </c>
    </row>
    <row r="185" spans="16:17" x14ac:dyDescent="0.25">
      <c r="P185" s="42" t="s">
        <v>6124</v>
      </c>
      <c r="Q185" s="43">
        <v>97492320</v>
      </c>
    </row>
    <row r="186" spans="16:17" x14ac:dyDescent="0.25">
      <c r="P186" s="42" t="s">
        <v>124</v>
      </c>
      <c r="Q186" s="43">
        <v>96300000</v>
      </c>
    </row>
    <row r="187" spans="16:17" x14ac:dyDescent="0.25">
      <c r="P187" s="42" t="s">
        <v>3427</v>
      </c>
      <c r="Q187" s="43">
        <v>95862880</v>
      </c>
    </row>
    <row r="188" spans="16:17" x14ac:dyDescent="0.25">
      <c r="P188" s="42" t="s">
        <v>2605</v>
      </c>
      <c r="Q188" s="43">
        <v>95613528</v>
      </c>
    </row>
    <row r="189" spans="16:17" x14ac:dyDescent="0.25">
      <c r="P189" s="42" t="s">
        <v>2453</v>
      </c>
      <c r="Q189" s="43">
        <v>95420607</v>
      </c>
    </row>
    <row r="190" spans="16:17" x14ac:dyDescent="0.25">
      <c r="P190" s="42" t="s">
        <v>148</v>
      </c>
      <c r="Q190" s="43">
        <v>95100000</v>
      </c>
    </row>
    <row r="191" spans="16:17" x14ac:dyDescent="0.25">
      <c r="P191" s="42" t="s">
        <v>491</v>
      </c>
      <c r="Q191" s="43">
        <v>95075037</v>
      </c>
    </row>
    <row r="192" spans="16:17" x14ac:dyDescent="0.25">
      <c r="P192" s="42" t="s">
        <v>6283</v>
      </c>
      <c r="Q192" s="43">
        <v>95014030</v>
      </c>
    </row>
    <row r="193" spans="16:17" x14ac:dyDescent="0.25">
      <c r="P193" s="42" t="s">
        <v>657</v>
      </c>
      <c r="Q193" s="43">
        <v>93506210</v>
      </c>
    </row>
    <row r="194" spans="16:17" x14ac:dyDescent="0.25">
      <c r="P194" s="42" t="s">
        <v>2849</v>
      </c>
      <c r="Q194" s="43">
        <v>92767419</v>
      </c>
    </row>
    <row r="195" spans="16:17" x14ac:dyDescent="0.25">
      <c r="P195" s="42" t="s">
        <v>5915</v>
      </c>
      <c r="Q195" s="43">
        <v>92371871</v>
      </c>
    </row>
    <row r="196" spans="16:17" x14ac:dyDescent="0.25">
      <c r="P196" s="42" t="s">
        <v>100</v>
      </c>
      <c r="Q196" s="43">
        <v>92367035</v>
      </c>
    </row>
    <row r="197" spans="16:17" x14ac:dyDescent="0.25">
      <c r="P197" s="42" t="s">
        <v>3714</v>
      </c>
      <c r="Q197" s="43">
        <v>92338949</v>
      </c>
    </row>
    <row r="198" spans="16:17" x14ac:dyDescent="0.25">
      <c r="P198" s="42" t="s">
        <v>5519</v>
      </c>
      <c r="Q198" s="43">
        <v>92115480</v>
      </c>
    </row>
    <row r="199" spans="16:17" x14ac:dyDescent="0.25">
      <c r="P199" s="42" t="s">
        <v>6398</v>
      </c>
      <c r="Q199" s="43">
        <v>89910727</v>
      </c>
    </row>
    <row r="200" spans="16:17" x14ac:dyDescent="0.25">
      <c r="P200" s="42" t="s">
        <v>6773</v>
      </c>
      <c r="Q200" s="43">
        <v>89101193</v>
      </c>
    </row>
    <row r="201" spans="16:17" x14ac:dyDescent="0.25">
      <c r="P201" s="42" t="s">
        <v>6994</v>
      </c>
      <c r="Q201" s="43">
        <v>88495848</v>
      </c>
    </row>
    <row r="202" spans="16:17" x14ac:dyDescent="0.25">
      <c r="P202" s="42" t="s">
        <v>1912</v>
      </c>
      <c r="Q202" s="43">
        <v>87630234</v>
      </c>
    </row>
    <row r="203" spans="16:17" x14ac:dyDescent="0.25">
      <c r="P203" s="42" t="s">
        <v>887</v>
      </c>
      <c r="Q203" s="43">
        <v>86844880</v>
      </c>
    </row>
    <row r="204" spans="16:17" x14ac:dyDescent="0.25">
      <c r="P204" s="42" t="s">
        <v>2132</v>
      </c>
      <c r="Q204" s="43">
        <v>86789872</v>
      </c>
    </row>
    <row r="205" spans="16:17" x14ac:dyDescent="0.25">
      <c r="P205" s="42" t="s">
        <v>1236</v>
      </c>
      <c r="Q205" s="43">
        <v>86600000</v>
      </c>
    </row>
    <row r="206" spans="16:17" x14ac:dyDescent="0.25">
      <c r="P206" s="42" t="s">
        <v>4864</v>
      </c>
      <c r="Q206" s="43">
        <v>85712517</v>
      </c>
    </row>
    <row r="207" spans="16:17" x14ac:dyDescent="0.25">
      <c r="P207" s="42" t="s">
        <v>266</v>
      </c>
      <c r="Q207" s="43">
        <v>82922376</v>
      </c>
    </row>
    <row r="208" spans="16:17" x14ac:dyDescent="0.25">
      <c r="P208" s="42" t="s">
        <v>268</v>
      </c>
      <c r="Q208" s="43">
        <v>82416927</v>
      </c>
    </row>
    <row r="209" spans="16:17" x14ac:dyDescent="0.25">
      <c r="P209" s="42" t="s">
        <v>2279</v>
      </c>
      <c r="Q209" s="43">
        <v>81904926</v>
      </c>
    </row>
    <row r="210" spans="16:17" x14ac:dyDescent="0.25">
      <c r="P210" s="42" t="s">
        <v>47</v>
      </c>
      <c r="Q210" s="43">
        <v>81700000</v>
      </c>
    </row>
    <row r="211" spans="16:17" x14ac:dyDescent="0.25">
      <c r="P211" s="42" t="s">
        <v>1602</v>
      </c>
      <c r="Q211" s="43">
        <v>80805112</v>
      </c>
    </row>
    <row r="212" spans="16:17" x14ac:dyDescent="0.25">
      <c r="P212" s="42" t="s">
        <v>606</v>
      </c>
      <c r="Q212" s="43">
        <v>80153838</v>
      </c>
    </row>
    <row r="213" spans="16:17" x14ac:dyDescent="0.25">
      <c r="P213" s="42" t="s">
        <v>286</v>
      </c>
      <c r="Q213" s="43">
        <v>79900000</v>
      </c>
    </row>
    <row r="214" spans="16:17" x14ac:dyDescent="0.25">
      <c r="P214" s="42" t="s">
        <v>539</v>
      </c>
      <c r="Q214" s="43">
        <v>78925427</v>
      </c>
    </row>
    <row r="215" spans="16:17" x14ac:dyDescent="0.25">
      <c r="P215" s="42" t="s">
        <v>296</v>
      </c>
      <c r="Q215" s="43">
        <v>77941267</v>
      </c>
    </row>
    <row r="216" spans="16:17" x14ac:dyDescent="0.25">
      <c r="P216" s="42" t="s">
        <v>4930</v>
      </c>
      <c r="Q216" s="43">
        <v>76871128</v>
      </c>
    </row>
    <row r="217" spans="16:17" x14ac:dyDescent="0.25">
      <c r="P217" s="42" t="s">
        <v>1915</v>
      </c>
      <c r="Q217" s="43">
        <v>76491683</v>
      </c>
    </row>
    <row r="218" spans="16:17" x14ac:dyDescent="0.25">
      <c r="P218" s="42" t="s">
        <v>1848</v>
      </c>
      <c r="Q218" s="43">
        <v>76224785</v>
      </c>
    </row>
    <row r="219" spans="16:17" x14ac:dyDescent="0.25">
      <c r="P219" s="42" t="s">
        <v>2701</v>
      </c>
      <c r="Q219" s="43">
        <v>76090535</v>
      </c>
    </row>
    <row r="220" spans="16:17" x14ac:dyDescent="0.25">
      <c r="P220" s="42" t="s">
        <v>4305</v>
      </c>
      <c r="Q220" s="43">
        <v>75548363</v>
      </c>
    </row>
    <row r="221" spans="16:17" x14ac:dyDescent="0.25">
      <c r="P221" s="42" t="s">
        <v>118</v>
      </c>
      <c r="Q221" s="43">
        <v>75155005</v>
      </c>
    </row>
    <row r="222" spans="16:17" x14ac:dyDescent="0.25">
      <c r="P222" s="42" t="s">
        <v>5890</v>
      </c>
      <c r="Q222" s="43">
        <v>74156755</v>
      </c>
    </row>
    <row r="223" spans="16:17" x14ac:dyDescent="0.25">
      <c r="P223" s="42" t="s">
        <v>3066</v>
      </c>
      <c r="Q223" s="43">
        <v>74138418</v>
      </c>
    </row>
    <row r="224" spans="16:17" x14ac:dyDescent="0.25">
      <c r="P224" s="42" t="s">
        <v>2487</v>
      </c>
      <c r="Q224" s="43">
        <v>73513373</v>
      </c>
    </row>
    <row r="225" spans="16:17" x14ac:dyDescent="0.25">
      <c r="P225" s="42" t="s">
        <v>1053</v>
      </c>
      <c r="Q225" s="43">
        <v>72074122</v>
      </c>
    </row>
    <row r="226" spans="16:17" x14ac:dyDescent="0.25">
      <c r="P226" s="42" t="s">
        <v>444</v>
      </c>
      <c r="Q226" s="43">
        <v>71800000</v>
      </c>
    </row>
    <row r="227" spans="16:17" x14ac:dyDescent="0.25">
      <c r="P227" s="42" t="s">
        <v>1122</v>
      </c>
      <c r="Q227" s="43">
        <v>69774204</v>
      </c>
    </row>
    <row r="228" spans="16:17" x14ac:dyDescent="0.25">
      <c r="P228" s="42" t="s">
        <v>4034</v>
      </c>
      <c r="Q228" s="43">
        <v>69413017</v>
      </c>
    </row>
    <row r="229" spans="16:17" x14ac:dyDescent="0.25">
      <c r="P229" s="42" t="s">
        <v>236</v>
      </c>
      <c r="Q229" s="43">
        <v>69250742</v>
      </c>
    </row>
    <row r="230" spans="16:17" x14ac:dyDescent="0.25">
      <c r="P230" s="42" t="s">
        <v>221</v>
      </c>
      <c r="Q230" s="43">
        <v>69225872</v>
      </c>
    </row>
    <row r="231" spans="16:17" x14ac:dyDescent="0.25">
      <c r="P231" s="42" t="s">
        <v>3071</v>
      </c>
      <c r="Q231" s="43">
        <v>69183029</v>
      </c>
    </row>
    <row r="232" spans="16:17" x14ac:dyDescent="0.25">
      <c r="P232" s="42" t="s">
        <v>5008</v>
      </c>
      <c r="Q232" s="43">
        <v>69057902</v>
      </c>
    </row>
    <row r="233" spans="16:17" x14ac:dyDescent="0.25">
      <c r="P233" s="42" t="s">
        <v>6436</v>
      </c>
      <c r="Q233" s="43">
        <v>68488329</v>
      </c>
    </row>
    <row r="234" spans="16:17" x14ac:dyDescent="0.25">
      <c r="P234" s="42" t="s">
        <v>1834</v>
      </c>
      <c r="Q234" s="43">
        <v>67754961</v>
      </c>
    </row>
    <row r="235" spans="16:17" x14ac:dyDescent="0.25">
      <c r="P235" s="42" t="s">
        <v>2395</v>
      </c>
      <c r="Q235" s="43">
        <v>67656266</v>
      </c>
    </row>
    <row r="236" spans="16:17" x14ac:dyDescent="0.25">
      <c r="P236" s="42" t="s">
        <v>3222</v>
      </c>
      <c r="Q236" s="43">
        <v>67280134</v>
      </c>
    </row>
    <row r="237" spans="16:17" x14ac:dyDescent="0.25">
      <c r="P237" s="42" t="s">
        <v>3530</v>
      </c>
      <c r="Q237" s="43">
        <v>66323628</v>
      </c>
    </row>
    <row r="238" spans="16:17" x14ac:dyDescent="0.25">
      <c r="P238" s="42" t="s">
        <v>4595</v>
      </c>
      <c r="Q238" s="43">
        <v>65911998</v>
      </c>
    </row>
    <row r="239" spans="16:17" x14ac:dyDescent="0.25">
      <c r="P239" s="42" t="s">
        <v>5270</v>
      </c>
      <c r="Q239" s="43">
        <v>65583234</v>
      </c>
    </row>
    <row r="240" spans="16:17" x14ac:dyDescent="0.25">
      <c r="P240" s="42" t="s">
        <v>2966</v>
      </c>
      <c r="Q240" s="43">
        <v>65402169</v>
      </c>
    </row>
    <row r="241" spans="16:17" x14ac:dyDescent="0.25">
      <c r="P241" s="42" t="s">
        <v>4600</v>
      </c>
      <c r="Q241" s="43">
        <v>65234139</v>
      </c>
    </row>
    <row r="242" spans="16:17" x14ac:dyDescent="0.25">
      <c r="P242" s="42" t="s">
        <v>6739</v>
      </c>
      <c r="Q242" s="43">
        <v>64518155</v>
      </c>
    </row>
    <row r="243" spans="16:17" x14ac:dyDescent="0.25">
      <c r="P243" s="42" t="s">
        <v>676</v>
      </c>
      <c r="Q243" s="43">
        <v>63782703</v>
      </c>
    </row>
    <row r="244" spans="16:17" x14ac:dyDescent="0.25">
      <c r="P244" s="42" t="s">
        <v>1065</v>
      </c>
      <c r="Q244" s="43">
        <v>63058086</v>
      </c>
    </row>
    <row r="245" spans="16:17" x14ac:dyDescent="0.25">
      <c r="P245" s="42" t="s">
        <v>1490</v>
      </c>
      <c r="Q245" s="43">
        <v>62929089</v>
      </c>
    </row>
    <row r="246" spans="16:17" x14ac:dyDescent="0.25">
      <c r="P246" s="42" t="s">
        <v>1025</v>
      </c>
      <c r="Q246" s="43">
        <v>62925273</v>
      </c>
    </row>
    <row r="247" spans="16:17" x14ac:dyDescent="0.25">
      <c r="P247" s="42" t="s">
        <v>1367</v>
      </c>
      <c r="Q247" s="43">
        <v>62587918</v>
      </c>
    </row>
    <row r="248" spans="16:17" x14ac:dyDescent="0.25">
      <c r="P248" s="42" t="s">
        <v>2542</v>
      </c>
      <c r="Q248" s="43">
        <v>62582373</v>
      </c>
    </row>
    <row r="249" spans="16:17" x14ac:dyDescent="0.25">
      <c r="P249" s="42" t="s">
        <v>6535</v>
      </c>
      <c r="Q249" s="43">
        <v>62519230</v>
      </c>
    </row>
    <row r="250" spans="16:17" x14ac:dyDescent="0.25">
      <c r="P250" s="42" t="s">
        <v>424</v>
      </c>
      <c r="Q250" s="43">
        <v>62440027</v>
      </c>
    </row>
    <row r="251" spans="16:17" x14ac:dyDescent="0.25">
      <c r="P251" s="42" t="s">
        <v>6682</v>
      </c>
      <c r="Q251" s="43">
        <v>61407328</v>
      </c>
    </row>
    <row r="252" spans="16:17" x14ac:dyDescent="0.25">
      <c r="P252" s="42" t="s">
        <v>3237</v>
      </c>
      <c r="Q252" s="43">
        <v>60322337</v>
      </c>
    </row>
    <row r="253" spans="16:17" x14ac:dyDescent="0.25">
      <c r="P253" s="42" t="s">
        <v>5151</v>
      </c>
      <c r="Q253" s="43">
        <v>59775970</v>
      </c>
    </row>
    <row r="254" spans="16:17" x14ac:dyDescent="0.25">
      <c r="P254" s="42" t="s">
        <v>2607</v>
      </c>
      <c r="Q254" s="43">
        <v>59309575</v>
      </c>
    </row>
    <row r="255" spans="16:17" x14ac:dyDescent="0.25">
      <c r="P255" s="42" t="s">
        <v>1950</v>
      </c>
      <c r="Q255" s="43">
        <v>59133818</v>
      </c>
    </row>
    <row r="256" spans="16:17" x14ac:dyDescent="0.25">
      <c r="P256" s="42" t="s">
        <v>3220</v>
      </c>
      <c r="Q256" s="43">
        <v>58931536</v>
      </c>
    </row>
    <row r="257" spans="16:17" x14ac:dyDescent="0.25">
      <c r="P257" s="42" t="s">
        <v>923</v>
      </c>
      <c r="Q257" s="43">
        <v>58708850</v>
      </c>
    </row>
    <row r="258" spans="16:17" x14ac:dyDescent="0.25">
      <c r="P258" s="42" t="s">
        <v>6041</v>
      </c>
      <c r="Q258" s="43">
        <v>58011073</v>
      </c>
    </row>
    <row r="259" spans="16:17" x14ac:dyDescent="0.25">
      <c r="P259" s="42" t="s">
        <v>6606</v>
      </c>
      <c r="Q259" s="43">
        <v>57487711</v>
      </c>
    </row>
    <row r="260" spans="16:17" x14ac:dyDescent="0.25">
      <c r="P260" s="42" t="s">
        <v>4162</v>
      </c>
      <c r="Q260" s="43">
        <v>56867623</v>
      </c>
    </row>
    <row r="261" spans="16:17" x14ac:dyDescent="0.25">
      <c r="P261" s="42" t="s">
        <v>1626</v>
      </c>
      <c r="Q261" s="43">
        <v>55463176</v>
      </c>
    </row>
    <row r="262" spans="16:17" x14ac:dyDescent="0.25">
      <c r="P262" s="42" t="s">
        <v>3832</v>
      </c>
      <c r="Q262" s="43">
        <v>55416609</v>
      </c>
    </row>
    <row r="263" spans="16:17" x14ac:dyDescent="0.25">
      <c r="P263" s="42" t="s">
        <v>2239</v>
      </c>
      <c r="Q263" s="43">
        <v>55131409</v>
      </c>
    </row>
    <row r="264" spans="16:17" x14ac:dyDescent="0.25">
      <c r="P264" s="42" t="s">
        <v>127</v>
      </c>
      <c r="Q264" s="43">
        <v>55000000</v>
      </c>
    </row>
    <row r="265" spans="16:17" x14ac:dyDescent="0.25">
      <c r="P265" s="42" t="s">
        <v>1305</v>
      </c>
      <c r="Q265" s="43">
        <v>54710239</v>
      </c>
    </row>
    <row r="266" spans="16:17" x14ac:dyDescent="0.25">
      <c r="P266" s="42" t="s">
        <v>44</v>
      </c>
      <c r="Q266" s="43">
        <v>54627228</v>
      </c>
    </row>
    <row r="267" spans="16:17" x14ac:dyDescent="0.25">
      <c r="P267" s="42" t="s">
        <v>4117</v>
      </c>
      <c r="Q267" s="43">
        <v>54436239</v>
      </c>
    </row>
    <row r="268" spans="16:17" x14ac:dyDescent="0.25">
      <c r="P268" s="42" t="s">
        <v>936</v>
      </c>
      <c r="Q268" s="43">
        <v>54419832</v>
      </c>
    </row>
    <row r="269" spans="16:17" x14ac:dyDescent="0.25">
      <c r="P269" s="42" t="s">
        <v>5100</v>
      </c>
      <c r="Q269" s="43">
        <v>54400972</v>
      </c>
    </row>
    <row r="270" spans="16:17" x14ac:dyDescent="0.25">
      <c r="P270" s="42" t="s">
        <v>867</v>
      </c>
      <c r="Q270" s="43">
        <v>53656813</v>
      </c>
    </row>
    <row r="271" spans="16:17" x14ac:dyDescent="0.25">
      <c r="P271" s="42" t="s">
        <v>2423</v>
      </c>
      <c r="Q271" s="43">
        <v>52798476</v>
      </c>
    </row>
    <row r="272" spans="16:17" x14ac:dyDescent="0.25">
      <c r="P272" s="42" t="s">
        <v>2817</v>
      </c>
      <c r="Q272" s="43">
        <v>52741905</v>
      </c>
    </row>
    <row r="273" spans="16:17" x14ac:dyDescent="0.25">
      <c r="P273" s="42" t="s">
        <v>1412</v>
      </c>
      <c r="Q273" s="43">
        <v>52416532</v>
      </c>
    </row>
    <row r="274" spans="16:17" x14ac:dyDescent="0.25">
      <c r="P274" s="42" t="s">
        <v>6063</v>
      </c>
      <c r="Q274" s="43">
        <v>52282182</v>
      </c>
    </row>
    <row r="275" spans="16:17" x14ac:dyDescent="0.25">
      <c r="P275" s="42" t="s">
        <v>1313</v>
      </c>
      <c r="Q275" s="43">
        <v>52077223</v>
      </c>
    </row>
    <row r="276" spans="16:17" x14ac:dyDescent="0.25">
      <c r="P276" s="42" t="s">
        <v>4374</v>
      </c>
      <c r="Q276" s="43">
        <v>51889948</v>
      </c>
    </row>
    <row r="277" spans="16:17" x14ac:dyDescent="0.25">
      <c r="P277" s="42" t="s">
        <v>6432</v>
      </c>
      <c r="Q277" s="43">
        <v>51588220</v>
      </c>
    </row>
    <row r="278" spans="16:17" x14ac:dyDescent="0.25">
      <c r="P278" s="42" t="s">
        <v>6901</v>
      </c>
      <c r="Q278" s="43">
        <v>51209973</v>
      </c>
    </row>
    <row r="279" spans="16:17" x14ac:dyDescent="0.25">
      <c r="P279" s="42" t="s">
        <v>3626</v>
      </c>
      <c r="Q279" s="43">
        <v>51164086</v>
      </c>
    </row>
    <row r="280" spans="16:17" x14ac:dyDescent="0.25">
      <c r="P280" s="42" t="s">
        <v>2152</v>
      </c>
      <c r="Q280" s="43">
        <v>50869047</v>
      </c>
    </row>
    <row r="281" spans="16:17" x14ac:dyDescent="0.25">
      <c r="P281" s="42" t="s">
        <v>6321</v>
      </c>
      <c r="Q281" s="43">
        <v>50856166</v>
      </c>
    </row>
    <row r="282" spans="16:17" x14ac:dyDescent="0.25">
      <c r="P282" s="42" t="s">
        <v>3230</v>
      </c>
      <c r="Q282" s="43">
        <v>50471320</v>
      </c>
    </row>
    <row r="283" spans="16:17" x14ac:dyDescent="0.25">
      <c r="P283" s="42" t="s">
        <v>2733</v>
      </c>
      <c r="Q283" s="43">
        <v>50423950</v>
      </c>
    </row>
    <row r="284" spans="16:17" x14ac:dyDescent="0.25">
      <c r="P284" s="42" t="s">
        <v>6872</v>
      </c>
      <c r="Q284" s="43">
        <v>50353764</v>
      </c>
    </row>
    <row r="285" spans="16:17" x14ac:dyDescent="0.25">
      <c r="P285" s="42" t="s">
        <v>1665</v>
      </c>
      <c r="Q285" s="43">
        <v>50224298</v>
      </c>
    </row>
    <row r="286" spans="16:17" x14ac:dyDescent="0.25">
      <c r="P286" s="42" t="s">
        <v>1947</v>
      </c>
      <c r="Q286" s="43">
        <v>49871202</v>
      </c>
    </row>
    <row r="287" spans="16:17" x14ac:dyDescent="0.25">
      <c r="P287" s="42" t="s">
        <v>5218</v>
      </c>
      <c r="Q287" s="43">
        <v>49176215</v>
      </c>
    </row>
    <row r="288" spans="16:17" x14ac:dyDescent="0.25">
      <c r="P288" s="42" t="s">
        <v>3998</v>
      </c>
      <c r="Q288" s="43">
        <v>48976554</v>
      </c>
    </row>
    <row r="289" spans="16:17" x14ac:dyDescent="0.25">
      <c r="P289" s="42" t="s">
        <v>5544</v>
      </c>
      <c r="Q289" s="43">
        <v>48633980</v>
      </c>
    </row>
    <row r="290" spans="16:17" x14ac:dyDescent="0.25">
      <c r="P290" s="42" t="s">
        <v>3108</v>
      </c>
      <c r="Q290" s="43">
        <v>48128743</v>
      </c>
    </row>
    <row r="291" spans="16:17" x14ac:dyDescent="0.25">
      <c r="P291" s="42" t="s">
        <v>5832</v>
      </c>
      <c r="Q291" s="43">
        <v>48018204</v>
      </c>
    </row>
    <row r="292" spans="16:17" x14ac:dyDescent="0.25">
      <c r="P292" s="42" t="s">
        <v>6168</v>
      </c>
      <c r="Q292" s="43">
        <v>47998368</v>
      </c>
    </row>
    <row r="293" spans="16:17" x14ac:dyDescent="0.25">
      <c r="P293" s="42" t="s">
        <v>598</v>
      </c>
      <c r="Q293" s="43">
        <v>47715416</v>
      </c>
    </row>
    <row r="294" spans="16:17" x14ac:dyDescent="0.25">
      <c r="P294" s="42" t="s">
        <v>3902</v>
      </c>
      <c r="Q294" s="43">
        <v>47353062</v>
      </c>
    </row>
    <row r="295" spans="16:17" x14ac:dyDescent="0.25">
      <c r="P295" s="42" t="s">
        <v>1426</v>
      </c>
      <c r="Q295" s="43">
        <v>47341027</v>
      </c>
    </row>
    <row r="296" spans="16:17" x14ac:dyDescent="0.25">
      <c r="P296" s="42" t="s">
        <v>5468</v>
      </c>
      <c r="Q296" s="43">
        <v>47040928</v>
      </c>
    </row>
    <row r="297" spans="16:17" x14ac:dyDescent="0.25">
      <c r="P297" s="42" t="s">
        <v>2402</v>
      </c>
      <c r="Q297" s="43">
        <v>46820312</v>
      </c>
    </row>
    <row r="298" spans="16:17" x14ac:dyDescent="0.25">
      <c r="P298" s="42" t="s">
        <v>2462</v>
      </c>
      <c r="Q298" s="43">
        <v>46501438</v>
      </c>
    </row>
    <row r="299" spans="16:17" x14ac:dyDescent="0.25">
      <c r="P299" s="42" t="s">
        <v>5237</v>
      </c>
      <c r="Q299" s="43">
        <v>46265620</v>
      </c>
    </row>
    <row r="300" spans="16:17" x14ac:dyDescent="0.25">
      <c r="P300" s="42" t="s">
        <v>2322</v>
      </c>
      <c r="Q300" s="43">
        <v>46048155</v>
      </c>
    </row>
    <row r="301" spans="16:17" x14ac:dyDescent="0.25">
      <c r="P301" s="42" t="s">
        <v>4747</v>
      </c>
      <c r="Q301" s="43">
        <v>45884176</v>
      </c>
    </row>
    <row r="302" spans="16:17" x14ac:dyDescent="0.25">
      <c r="P302" s="42" t="s">
        <v>6703</v>
      </c>
      <c r="Q302" s="43">
        <v>45820940</v>
      </c>
    </row>
    <row r="303" spans="16:17" x14ac:dyDescent="0.25">
      <c r="P303" s="42" t="s">
        <v>2843</v>
      </c>
      <c r="Q303" s="43">
        <v>45680669</v>
      </c>
    </row>
    <row r="304" spans="16:17" x14ac:dyDescent="0.25">
      <c r="P304" s="42" t="s">
        <v>2628</v>
      </c>
      <c r="Q304" s="43">
        <v>45500556</v>
      </c>
    </row>
    <row r="305" spans="16:17" x14ac:dyDescent="0.25">
      <c r="P305" s="42" t="s">
        <v>5019</v>
      </c>
      <c r="Q305" s="43">
        <v>45271514</v>
      </c>
    </row>
    <row r="306" spans="16:17" x14ac:dyDescent="0.25">
      <c r="P306" s="42" t="s">
        <v>4097</v>
      </c>
      <c r="Q306" s="43">
        <v>45255243</v>
      </c>
    </row>
    <row r="307" spans="16:17" x14ac:dyDescent="0.25">
      <c r="P307" s="42" t="s">
        <v>3937</v>
      </c>
      <c r="Q307" s="43">
        <v>44882128</v>
      </c>
    </row>
    <row r="308" spans="16:17" x14ac:dyDescent="0.25">
      <c r="P308" s="42" t="s">
        <v>5992</v>
      </c>
      <c r="Q308" s="43">
        <v>44804815</v>
      </c>
    </row>
    <row r="309" spans="16:17" x14ac:dyDescent="0.25">
      <c r="P309" s="42" t="s">
        <v>6080</v>
      </c>
      <c r="Q309" s="43">
        <v>44309865</v>
      </c>
    </row>
    <row r="310" spans="16:17" x14ac:dyDescent="0.25">
      <c r="P310" s="42" t="s">
        <v>2346</v>
      </c>
      <c r="Q310" s="43">
        <v>42954539</v>
      </c>
    </row>
    <row r="311" spans="16:17" x14ac:dyDescent="0.25">
      <c r="P311" s="42" t="s">
        <v>6173</v>
      </c>
      <c r="Q311" s="43">
        <v>42724272</v>
      </c>
    </row>
    <row r="312" spans="16:17" x14ac:dyDescent="0.25">
      <c r="P312" s="42" t="s">
        <v>2478</v>
      </c>
      <c r="Q312" s="43">
        <v>42417125</v>
      </c>
    </row>
    <row r="313" spans="16:17" x14ac:dyDescent="0.25">
      <c r="P313" s="42" t="s">
        <v>6884</v>
      </c>
      <c r="Q313" s="43">
        <v>42200504</v>
      </c>
    </row>
    <row r="314" spans="16:17" x14ac:dyDescent="0.25">
      <c r="P314" s="42" t="s">
        <v>1976</v>
      </c>
      <c r="Q314" s="43">
        <v>41820976</v>
      </c>
    </row>
    <row r="315" spans="16:17" x14ac:dyDescent="0.25">
      <c r="P315" s="42" t="s">
        <v>6372</v>
      </c>
      <c r="Q315" s="43">
        <v>41793567</v>
      </c>
    </row>
    <row r="316" spans="16:17" x14ac:dyDescent="0.25">
      <c r="P316" s="42" t="s">
        <v>2531</v>
      </c>
      <c r="Q316" s="43">
        <v>41564683</v>
      </c>
    </row>
    <row r="317" spans="16:17" x14ac:dyDescent="0.25">
      <c r="P317" s="42" t="s">
        <v>858</v>
      </c>
      <c r="Q317" s="43">
        <v>41490963</v>
      </c>
    </row>
    <row r="318" spans="16:17" x14ac:dyDescent="0.25">
      <c r="P318" s="42" t="s">
        <v>2680</v>
      </c>
      <c r="Q318" s="43">
        <v>41258395</v>
      </c>
    </row>
    <row r="319" spans="16:17" x14ac:dyDescent="0.25">
      <c r="P319" s="42" t="s">
        <v>3016</v>
      </c>
      <c r="Q319" s="43">
        <v>41255387</v>
      </c>
    </row>
    <row r="320" spans="16:17" x14ac:dyDescent="0.25">
      <c r="P320" s="42" t="s">
        <v>3176</v>
      </c>
      <c r="Q320" s="43">
        <v>41161590</v>
      </c>
    </row>
    <row r="321" spans="16:17" x14ac:dyDescent="0.25">
      <c r="P321" s="42" t="s">
        <v>1115</v>
      </c>
      <c r="Q321" s="43">
        <v>40668868</v>
      </c>
    </row>
    <row r="322" spans="16:17" x14ac:dyDescent="0.25">
      <c r="P322" s="42" t="s">
        <v>3409</v>
      </c>
      <c r="Q322" s="43">
        <v>40556112</v>
      </c>
    </row>
    <row r="323" spans="16:17" x14ac:dyDescent="0.25">
      <c r="P323" s="42" t="s">
        <v>6658</v>
      </c>
      <c r="Q323" s="43">
        <v>39461335</v>
      </c>
    </row>
    <row r="324" spans="16:17" x14ac:dyDescent="0.25">
      <c r="P324" s="42" t="s">
        <v>6416</v>
      </c>
      <c r="Q324" s="43">
        <v>39456509</v>
      </c>
    </row>
    <row r="325" spans="16:17" x14ac:dyDescent="0.25">
      <c r="P325" s="42" t="s">
        <v>993</v>
      </c>
      <c r="Q325" s="43">
        <v>39222707</v>
      </c>
    </row>
    <row r="326" spans="16:17" x14ac:dyDescent="0.25">
      <c r="P326" s="42" t="s">
        <v>5691</v>
      </c>
      <c r="Q326" s="43">
        <v>39190055</v>
      </c>
    </row>
    <row r="327" spans="16:17" x14ac:dyDescent="0.25">
      <c r="P327" s="42" t="s">
        <v>212</v>
      </c>
      <c r="Q327" s="43">
        <v>39052600</v>
      </c>
    </row>
    <row r="328" spans="16:17" x14ac:dyDescent="0.25">
      <c r="P328" s="42" t="s">
        <v>731</v>
      </c>
      <c r="Q328" s="43">
        <v>38797148</v>
      </c>
    </row>
    <row r="329" spans="16:17" x14ac:dyDescent="0.25">
      <c r="P329" s="42" t="s">
        <v>5854</v>
      </c>
      <c r="Q329" s="43">
        <v>38092863</v>
      </c>
    </row>
    <row r="330" spans="16:17" x14ac:dyDescent="0.25">
      <c r="P330" s="42" t="s">
        <v>2318</v>
      </c>
      <c r="Q330" s="43">
        <v>37845041</v>
      </c>
    </row>
    <row r="331" spans="16:17" x14ac:dyDescent="0.25">
      <c r="P331" s="42" t="s">
        <v>5659</v>
      </c>
      <c r="Q331" s="43">
        <v>37744720</v>
      </c>
    </row>
    <row r="332" spans="16:17" x14ac:dyDescent="0.25">
      <c r="P332" s="42" t="s">
        <v>6731</v>
      </c>
      <c r="Q332" s="43">
        <v>37696176</v>
      </c>
    </row>
    <row r="333" spans="16:17" x14ac:dyDescent="0.25">
      <c r="P333" s="42" t="s">
        <v>97</v>
      </c>
      <c r="Q333" s="43">
        <v>37650000</v>
      </c>
    </row>
    <row r="334" spans="16:17" x14ac:dyDescent="0.25">
      <c r="P334" s="42" t="s">
        <v>4282</v>
      </c>
      <c r="Q334" s="43">
        <v>37531602</v>
      </c>
    </row>
    <row r="335" spans="16:17" x14ac:dyDescent="0.25">
      <c r="P335" s="42" t="s">
        <v>6287</v>
      </c>
      <c r="Q335" s="43">
        <v>37322273</v>
      </c>
    </row>
    <row r="336" spans="16:17" x14ac:dyDescent="0.25">
      <c r="P336" s="42" t="s">
        <v>1716</v>
      </c>
      <c r="Q336" s="43">
        <v>36907991</v>
      </c>
    </row>
    <row r="337" spans="16:17" x14ac:dyDescent="0.25">
      <c r="P337" s="42" t="s">
        <v>110</v>
      </c>
      <c r="Q337" s="43">
        <v>36900000</v>
      </c>
    </row>
    <row r="338" spans="16:17" x14ac:dyDescent="0.25">
      <c r="P338" s="42" t="s">
        <v>735</v>
      </c>
      <c r="Q338" s="43">
        <v>36186677</v>
      </c>
    </row>
    <row r="339" spans="16:17" x14ac:dyDescent="0.25">
      <c r="P339" s="42" t="s">
        <v>1143</v>
      </c>
      <c r="Q339" s="43">
        <v>35938885</v>
      </c>
    </row>
    <row r="340" spans="16:17" x14ac:dyDescent="0.25">
      <c r="P340" s="42" t="s">
        <v>151</v>
      </c>
      <c r="Q340" s="43">
        <v>35353051</v>
      </c>
    </row>
    <row r="341" spans="16:17" x14ac:dyDescent="0.25">
      <c r="P341" s="42" t="s">
        <v>3983</v>
      </c>
      <c r="Q341" s="43">
        <v>34941573</v>
      </c>
    </row>
    <row r="342" spans="16:17" x14ac:dyDescent="0.25">
      <c r="P342" s="42" t="s">
        <v>549</v>
      </c>
      <c r="Q342" s="43">
        <v>34937142</v>
      </c>
    </row>
    <row r="343" spans="16:17" x14ac:dyDescent="0.25">
      <c r="P343" s="42" t="s">
        <v>4804</v>
      </c>
      <c r="Q343" s="43">
        <v>34782787</v>
      </c>
    </row>
    <row r="344" spans="16:17" x14ac:dyDescent="0.25">
      <c r="P344" s="42" t="s">
        <v>389</v>
      </c>
      <c r="Q344" s="43">
        <v>34700000</v>
      </c>
    </row>
    <row r="345" spans="16:17" x14ac:dyDescent="0.25">
      <c r="P345" s="42" t="s">
        <v>1779</v>
      </c>
      <c r="Q345" s="43">
        <v>34467647</v>
      </c>
    </row>
    <row r="346" spans="16:17" x14ac:dyDescent="0.25">
      <c r="P346" s="42" t="s">
        <v>3612</v>
      </c>
      <c r="Q346" s="43">
        <v>34186696</v>
      </c>
    </row>
    <row r="347" spans="16:17" x14ac:dyDescent="0.25">
      <c r="P347" s="42" t="s">
        <v>5927</v>
      </c>
      <c r="Q347" s="43">
        <v>34168174</v>
      </c>
    </row>
    <row r="348" spans="16:17" x14ac:dyDescent="0.25">
      <c r="P348" s="42" t="s">
        <v>4636</v>
      </c>
      <c r="Q348" s="43">
        <v>33803031</v>
      </c>
    </row>
    <row r="349" spans="16:17" x14ac:dyDescent="0.25">
      <c r="P349" s="42" t="s">
        <v>3975</v>
      </c>
      <c r="Q349" s="43">
        <v>33694587</v>
      </c>
    </row>
    <row r="350" spans="16:17" x14ac:dyDescent="0.25">
      <c r="P350" s="42" t="s">
        <v>3989</v>
      </c>
      <c r="Q350" s="43">
        <v>33553787</v>
      </c>
    </row>
    <row r="351" spans="16:17" x14ac:dyDescent="0.25">
      <c r="P351" s="42" t="s">
        <v>1605</v>
      </c>
      <c r="Q351" s="43">
        <v>33365146</v>
      </c>
    </row>
    <row r="352" spans="16:17" x14ac:dyDescent="0.25">
      <c r="P352" s="42" t="s">
        <v>1146</v>
      </c>
      <c r="Q352" s="43">
        <v>32920570</v>
      </c>
    </row>
    <row r="353" spans="16:17" x14ac:dyDescent="0.25">
      <c r="P353" s="42" t="s">
        <v>1935</v>
      </c>
      <c r="Q353" s="43">
        <v>32871024</v>
      </c>
    </row>
    <row r="354" spans="16:17" x14ac:dyDescent="0.25">
      <c r="P354" s="42" t="s">
        <v>4915</v>
      </c>
      <c r="Q354" s="43">
        <v>32811446</v>
      </c>
    </row>
    <row r="355" spans="16:17" x14ac:dyDescent="0.25">
      <c r="P355" s="42" t="s">
        <v>3932</v>
      </c>
      <c r="Q355" s="43">
        <v>32154719</v>
      </c>
    </row>
    <row r="356" spans="16:17" x14ac:dyDescent="0.25">
      <c r="P356" s="42" t="s">
        <v>3872</v>
      </c>
      <c r="Q356" s="43">
        <v>32066497</v>
      </c>
    </row>
    <row r="357" spans="16:17" x14ac:dyDescent="0.25">
      <c r="P357" s="42" t="s">
        <v>66</v>
      </c>
      <c r="Q357" s="43">
        <v>32000000</v>
      </c>
    </row>
    <row r="358" spans="16:17" x14ac:dyDescent="0.25">
      <c r="P358" s="42" t="s">
        <v>6156</v>
      </c>
      <c r="Q358" s="43">
        <v>31944030</v>
      </c>
    </row>
    <row r="359" spans="16:17" x14ac:dyDescent="0.25">
      <c r="P359" s="42" t="s">
        <v>5556</v>
      </c>
      <c r="Q359" s="43">
        <v>31895442</v>
      </c>
    </row>
    <row r="360" spans="16:17" x14ac:dyDescent="0.25">
      <c r="P360" s="42" t="s">
        <v>1561</v>
      </c>
      <c r="Q360" s="43">
        <v>31628829</v>
      </c>
    </row>
    <row r="361" spans="16:17" x14ac:dyDescent="0.25">
      <c r="P361" s="42" t="s">
        <v>6553</v>
      </c>
      <c r="Q361" s="43">
        <v>31575377</v>
      </c>
    </row>
    <row r="362" spans="16:17" x14ac:dyDescent="0.25">
      <c r="P362" s="42" t="s">
        <v>5221</v>
      </c>
      <c r="Q362" s="43">
        <v>31352817</v>
      </c>
    </row>
    <row r="363" spans="16:17" x14ac:dyDescent="0.25">
      <c r="P363" s="42" t="s">
        <v>1906</v>
      </c>
      <c r="Q363" s="43">
        <v>31217900</v>
      </c>
    </row>
    <row r="364" spans="16:17" x14ac:dyDescent="0.25">
      <c r="P364" s="42" t="s">
        <v>6735</v>
      </c>
      <c r="Q364" s="43">
        <v>31134898</v>
      </c>
    </row>
    <row r="365" spans="16:17" x14ac:dyDescent="0.25">
      <c r="P365" s="42" t="s">
        <v>72</v>
      </c>
      <c r="Q365" s="43">
        <v>31000000</v>
      </c>
    </row>
    <row r="366" spans="16:17" x14ac:dyDescent="0.25">
      <c r="P366" s="42" t="s">
        <v>655</v>
      </c>
      <c r="Q366" s="43">
        <v>30916159</v>
      </c>
    </row>
    <row r="367" spans="16:17" x14ac:dyDescent="0.25">
      <c r="P367" s="42" t="s">
        <v>6035</v>
      </c>
      <c r="Q367" s="43">
        <v>30849949</v>
      </c>
    </row>
    <row r="368" spans="16:17" x14ac:dyDescent="0.25">
      <c r="P368" s="42" t="s">
        <v>1822</v>
      </c>
      <c r="Q368" s="43">
        <v>30618403</v>
      </c>
    </row>
    <row r="369" spans="16:17" x14ac:dyDescent="0.25">
      <c r="P369" s="42" t="s">
        <v>854</v>
      </c>
      <c r="Q369" s="43">
        <v>30279394</v>
      </c>
    </row>
    <row r="370" spans="16:17" x14ac:dyDescent="0.25">
      <c r="P370" s="42" t="s">
        <v>4839</v>
      </c>
      <c r="Q370" s="43">
        <v>30269340</v>
      </c>
    </row>
    <row r="371" spans="16:17" x14ac:dyDescent="0.25">
      <c r="P371" s="42" t="s">
        <v>3511</v>
      </c>
      <c r="Q371" s="43">
        <v>30227556</v>
      </c>
    </row>
    <row r="372" spans="16:17" x14ac:dyDescent="0.25">
      <c r="P372" s="42" t="s">
        <v>1788</v>
      </c>
      <c r="Q372" s="43">
        <v>30033780</v>
      </c>
    </row>
    <row r="373" spans="16:17" x14ac:dyDescent="0.25">
      <c r="P373" s="42" t="s">
        <v>3391</v>
      </c>
      <c r="Q373" s="43">
        <v>29968224</v>
      </c>
    </row>
    <row r="374" spans="16:17" x14ac:dyDescent="0.25">
      <c r="P374" s="42" t="s">
        <v>6422</v>
      </c>
      <c r="Q374" s="43">
        <v>29730907</v>
      </c>
    </row>
    <row r="375" spans="16:17" x14ac:dyDescent="0.25">
      <c r="P375" s="42" t="s">
        <v>5955</v>
      </c>
      <c r="Q375" s="43">
        <v>29667095</v>
      </c>
    </row>
    <row r="376" spans="16:17" x14ac:dyDescent="0.25">
      <c r="P376" s="42" t="s">
        <v>3782</v>
      </c>
      <c r="Q376" s="43">
        <v>29476218</v>
      </c>
    </row>
    <row r="377" spans="16:17" x14ac:dyDescent="0.25">
      <c r="P377" s="42" t="s">
        <v>5694</v>
      </c>
      <c r="Q377" s="43">
        <v>29338546</v>
      </c>
    </row>
    <row r="378" spans="16:17" x14ac:dyDescent="0.25">
      <c r="P378" s="42" t="s">
        <v>1039</v>
      </c>
      <c r="Q378" s="43">
        <v>29098055</v>
      </c>
    </row>
    <row r="379" spans="16:17" x14ac:dyDescent="0.25">
      <c r="P379" s="42" t="s">
        <v>2716</v>
      </c>
      <c r="Q379" s="43">
        <v>29054107</v>
      </c>
    </row>
    <row r="380" spans="16:17" x14ac:dyDescent="0.25">
      <c r="P380" s="42" t="s">
        <v>3422</v>
      </c>
      <c r="Q380" s="43">
        <v>28913634</v>
      </c>
    </row>
    <row r="381" spans="16:17" x14ac:dyDescent="0.25">
      <c r="P381" s="42" t="s">
        <v>2963</v>
      </c>
      <c r="Q381" s="43">
        <v>28642639</v>
      </c>
    </row>
    <row r="382" spans="16:17" x14ac:dyDescent="0.25">
      <c r="P382" s="42" t="s">
        <v>5496</v>
      </c>
      <c r="Q382" s="43">
        <v>28569689</v>
      </c>
    </row>
    <row r="383" spans="16:17" x14ac:dyDescent="0.25">
      <c r="P383" s="42" t="s">
        <v>4287</v>
      </c>
      <c r="Q383" s="43">
        <v>28546578</v>
      </c>
    </row>
    <row r="384" spans="16:17" x14ac:dyDescent="0.25">
      <c r="P384" s="42" t="s">
        <v>277</v>
      </c>
      <c r="Q384" s="43">
        <v>28500000</v>
      </c>
    </row>
    <row r="385" spans="16:17" x14ac:dyDescent="0.25">
      <c r="P385" s="42" t="s">
        <v>1207</v>
      </c>
      <c r="Q385" s="43">
        <v>28436294</v>
      </c>
    </row>
    <row r="386" spans="16:17" x14ac:dyDescent="0.25">
      <c r="P386" s="42" t="s">
        <v>3137</v>
      </c>
      <c r="Q386" s="43">
        <v>28423368</v>
      </c>
    </row>
    <row r="387" spans="16:17" x14ac:dyDescent="0.25">
      <c r="P387" s="42" t="s">
        <v>826</v>
      </c>
      <c r="Q387" s="43">
        <v>28395744</v>
      </c>
    </row>
    <row r="388" spans="16:17" x14ac:dyDescent="0.25">
      <c r="P388" s="42" t="s">
        <v>3022</v>
      </c>
      <c r="Q388" s="43">
        <v>28198464</v>
      </c>
    </row>
    <row r="389" spans="16:17" x14ac:dyDescent="0.25">
      <c r="P389" s="42" t="s">
        <v>6479</v>
      </c>
      <c r="Q389" s="43">
        <v>27919096</v>
      </c>
    </row>
    <row r="390" spans="16:17" x14ac:dyDescent="0.25">
      <c r="P390" s="42" t="s">
        <v>3486</v>
      </c>
      <c r="Q390" s="43">
        <v>27887943</v>
      </c>
    </row>
    <row r="391" spans="16:17" x14ac:dyDescent="0.25">
      <c r="P391" s="42" t="s">
        <v>7010</v>
      </c>
      <c r="Q391" s="43">
        <v>27879132</v>
      </c>
    </row>
    <row r="392" spans="16:17" x14ac:dyDescent="0.25">
      <c r="P392" s="42" t="s">
        <v>4720</v>
      </c>
      <c r="Q392" s="43">
        <v>27852604</v>
      </c>
    </row>
    <row r="393" spans="16:17" x14ac:dyDescent="0.25">
      <c r="P393" s="42" t="s">
        <v>473</v>
      </c>
      <c r="Q393" s="43">
        <v>27800000</v>
      </c>
    </row>
    <row r="394" spans="16:17" x14ac:dyDescent="0.25">
      <c r="P394" s="42" t="s">
        <v>659</v>
      </c>
      <c r="Q394" s="43">
        <v>27776705</v>
      </c>
    </row>
    <row r="395" spans="16:17" x14ac:dyDescent="0.25">
      <c r="P395" s="42" t="s">
        <v>2298</v>
      </c>
      <c r="Q395" s="43">
        <v>27610440</v>
      </c>
    </row>
    <row r="396" spans="16:17" x14ac:dyDescent="0.25">
      <c r="P396" s="42" t="s">
        <v>6893</v>
      </c>
      <c r="Q396" s="43">
        <v>27592530</v>
      </c>
    </row>
    <row r="397" spans="16:17" x14ac:dyDescent="0.25">
      <c r="P397" s="42" t="s">
        <v>2703</v>
      </c>
      <c r="Q397" s="43">
        <v>27555370</v>
      </c>
    </row>
    <row r="398" spans="16:17" x14ac:dyDescent="0.25">
      <c r="P398" s="42" t="s">
        <v>6708</v>
      </c>
      <c r="Q398" s="43">
        <v>27453345</v>
      </c>
    </row>
    <row r="399" spans="16:17" x14ac:dyDescent="0.25">
      <c r="P399" s="42" t="s">
        <v>747</v>
      </c>
      <c r="Q399" s="43">
        <v>27410049</v>
      </c>
    </row>
    <row r="400" spans="16:17" x14ac:dyDescent="0.25">
      <c r="P400" s="42" t="s">
        <v>6830</v>
      </c>
      <c r="Q400" s="43">
        <v>27317535</v>
      </c>
    </row>
    <row r="401" spans="16:17" x14ac:dyDescent="0.25">
      <c r="P401" s="42" t="s">
        <v>5278</v>
      </c>
      <c r="Q401" s="43">
        <v>27027358</v>
      </c>
    </row>
    <row r="402" spans="16:17" x14ac:dyDescent="0.25">
      <c r="P402" s="42" t="s">
        <v>3062</v>
      </c>
      <c r="Q402" s="43">
        <v>26968290</v>
      </c>
    </row>
    <row r="403" spans="16:17" x14ac:dyDescent="0.25">
      <c r="P403" s="42" t="s">
        <v>1299</v>
      </c>
      <c r="Q403" s="43">
        <v>26746109</v>
      </c>
    </row>
    <row r="404" spans="16:17" x14ac:dyDescent="0.25">
      <c r="P404" s="42" t="s">
        <v>105</v>
      </c>
      <c r="Q404" s="43">
        <v>26635000</v>
      </c>
    </row>
    <row r="405" spans="16:17" x14ac:dyDescent="0.25">
      <c r="P405" s="42" t="s">
        <v>5133</v>
      </c>
      <c r="Q405" s="43">
        <v>26131606</v>
      </c>
    </row>
    <row r="406" spans="16:17" x14ac:dyDescent="0.25">
      <c r="P406" s="42" t="s">
        <v>4109</v>
      </c>
      <c r="Q406" s="43">
        <v>26068547</v>
      </c>
    </row>
    <row r="407" spans="16:17" x14ac:dyDescent="0.25">
      <c r="P407" s="42" t="s">
        <v>6632</v>
      </c>
      <c r="Q407" s="43">
        <v>25916903</v>
      </c>
    </row>
    <row r="408" spans="16:17" x14ac:dyDescent="0.25">
      <c r="P408" s="42" t="s">
        <v>318</v>
      </c>
      <c r="Q408" s="43">
        <v>25843194</v>
      </c>
    </row>
    <row r="409" spans="16:17" x14ac:dyDescent="0.25">
      <c r="P409" s="42" t="s">
        <v>3492</v>
      </c>
      <c r="Q409" s="43">
        <v>25672630</v>
      </c>
    </row>
    <row r="410" spans="16:17" x14ac:dyDescent="0.25">
      <c r="P410" s="42" t="s">
        <v>1023</v>
      </c>
      <c r="Q410" s="43">
        <v>25660000</v>
      </c>
    </row>
    <row r="411" spans="16:17" x14ac:dyDescent="0.25">
      <c r="P411" s="42" t="s">
        <v>3527</v>
      </c>
      <c r="Q411" s="43">
        <v>25601508</v>
      </c>
    </row>
    <row r="412" spans="16:17" x14ac:dyDescent="0.25">
      <c r="P412" s="42" t="s">
        <v>3266</v>
      </c>
      <c r="Q412" s="43">
        <v>25566640</v>
      </c>
    </row>
    <row r="413" spans="16:17" x14ac:dyDescent="0.25">
      <c r="P413" s="42" t="s">
        <v>6964</v>
      </c>
      <c r="Q413" s="43">
        <v>25517854</v>
      </c>
    </row>
    <row r="414" spans="16:17" x14ac:dyDescent="0.25">
      <c r="P414" s="42" t="s">
        <v>3722</v>
      </c>
      <c r="Q414" s="43">
        <v>25372335</v>
      </c>
    </row>
    <row r="415" spans="16:17" x14ac:dyDescent="0.25">
      <c r="P415" s="42" t="s">
        <v>3259</v>
      </c>
      <c r="Q415" s="43">
        <v>25364192</v>
      </c>
    </row>
    <row r="416" spans="16:17" x14ac:dyDescent="0.25">
      <c r="P416" s="42" t="s">
        <v>1243</v>
      </c>
      <c r="Q416" s="43">
        <v>24833860</v>
      </c>
    </row>
    <row r="417" spans="16:17" x14ac:dyDescent="0.25">
      <c r="P417" s="42" t="s">
        <v>1223</v>
      </c>
      <c r="Q417" s="43">
        <v>24768140</v>
      </c>
    </row>
    <row r="418" spans="16:17" x14ac:dyDescent="0.25">
      <c r="P418" s="42" t="s">
        <v>6122</v>
      </c>
      <c r="Q418" s="43">
        <v>24707598</v>
      </c>
    </row>
    <row r="419" spans="16:17" x14ac:dyDescent="0.25">
      <c r="P419" s="42" t="s">
        <v>2266</v>
      </c>
      <c r="Q419" s="43">
        <v>24648436</v>
      </c>
    </row>
    <row r="420" spans="16:17" x14ac:dyDescent="0.25">
      <c r="P420" s="42" t="s">
        <v>1827</v>
      </c>
      <c r="Q420" s="43">
        <v>24544761</v>
      </c>
    </row>
    <row r="421" spans="16:17" x14ac:dyDescent="0.25">
      <c r="P421" s="42" t="s">
        <v>6306</v>
      </c>
      <c r="Q421" s="43">
        <v>24412677</v>
      </c>
    </row>
    <row r="422" spans="16:17" x14ac:dyDescent="0.25">
      <c r="P422" s="42" t="s">
        <v>3208</v>
      </c>
      <c r="Q422" s="43">
        <v>24363530</v>
      </c>
    </row>
    <row r="423" spans="16:17" x14ac:dyDescent="0.25">
      <c r="P423" s="42" t="s">
        <v>2473</v>
      </c>
      <c r="Q423" s="43">
        <v>24233938</v>
      </c>
    </row>
    <row r="424" spans="16:17" x14ac:dyDescent="0.25">
      <c r="P424" s="42" t="s">
        <v>1180</v>
      </c>
      <c r="Q424" s="43">
        <v>24098562</v>
      </c>
    </row>
    <row r="425" spans="16:17" x14ac:dyDescent="0.25">
      <c r="P425" s="42" t="s">
        <v>574</v>
      </c>
      <c r="Q425" s="43">
        <v>23804289</v>
      </c>
    </row>
    <row r="426" spans="16:17" x14ac:dyDescent="0.25">
      <c r="P426" s="42" t="s">
        <v>6696</v>
      </c>
      <c r="Q426" s="43">
        <v>23779955</v>
      </c>
    </row>
    <row r="427" spans="16:17" x14ac:dyDescent="0.25">
      <c r="P427" s="42" t="s">
        <v>1316</v>
      </c>
      <c r="Q427" s="43">
        <v>23738691</v>
      </c>
    </row>
    <row r="428" spans="16:17" x14ac:dyDescent="0.25">
      <c r="P428" s="42" t="s">
        <v>1339</v>
      </c>
      <c r="Q428" s="43">
        <v>23129572</v>
      </c>
    </row>
    <row r="429" spans="16:17" x14ac:dyDescent="0.25">
      <c r="P429" s="42" t="s">
        <v>499</v>
      </c>
      <c r="Q429" s="43">
        <v>23000000</v>
      </c>
    </row>
    <row r="430" spans="16:17" x14ac:dyDescent="0.25">
      <c r="P430" s="42" t="s">
        <v>2626</v>
      </c>
      <c r="Q430" s="43">
        <v>22937130</v>
      </c>
    </row>
    <row r="431" spans="16:17" x14ac:dyDescent="0.25">
      <c r="P431" s="42" t="s">
        <v>4949</v>
      </c>
      <c r="Q431" s="43">
        <v>22845241</v>
      </c>
    </row>
    <row r="432" spans="16:17" x14ac:dyDescent="0.25">
      <c r="P432" s="42" t="s">
        <v>3551</v>
      </c>
      <c r="Q432" s="43">
        <v>22678935</v>
      </c>
    </row>
    <row r="433" spans="16:17" x14ac:dyDescent="0.25">
      <c r="P433" s="42" t="s">
        <v>2325</v>
      </c>
      <c r="Q433" s="43">
        <v>22521261</v>
      </c>
    </row>
    <row r="434" spans="16:17" x14ac:dyDescent="0.25">
      <c r="P434" s="42" t="s">
        <v>2088</v>
      </c>
      <c r="Q434" s="43">
        <v>22360069</v>
      </c>
    </row>
    <row r="435" spans="16:17" x14ac:dyDescent="0.25">
      <c r="P435" s="42" t="s">
        <v>1138</v>
      </c>
      <c r="Q435" s="43">
        <v>22289540</v>
      </c>
    </row>
    <row r="436" spans="16:17" x14ac:dyDescent="0.25">
      <c r="P436" s="42" t="s">
        <v>4991</v>
      </c>
      <c r="Q436" s="43">
        <v>22285953</v>
      </c>
    </row>
    <row r="437" spans="16:17" x14ac:dyDescent="0.25">
      <c r="P437" s="42" t="s">
        <v>6777</v>
      </c>
      <c r="Q437" s="43">
        <v>22238770</v>
      </c>
    </row>
    <row r="438" spans="16:17" x14ac:dyDescent="0.25">
      <c r="P438" s="42" t="s">
        <v>89</v>
      </c>
      <c r="Q438" s="43">
        <v>22116152</v>
      </c>
    </row>
    <row r="439" spans="16:17" x14ac:dyDescent="0.25">
      <c r="P439" s="42" t="s">
        <v>4169</v>
      </c>
      <c r="Q439" s="43">
        <v>21993021</v>
      </c>
    </row>
    <row r="440" spans="16:17" x14ac:dyDescent="0.25">
      <c r="P440" s="42" t="s">
        <v>2771</v>
      </c>
      <c r="Q440" s="43">
        <v>21882551</v>
      </c>
    </row>
    <row r="441" spans="16:17" x14ac:dyDescent="0.25">
      <c r="P441" s="42" t="s">
        <v>3654</v>
      </c>
      <c r="Q441" s="43">
        <v>21870155</v>
      </c>
    </row>
    <row r="442" spans="16:17" x14ac:dyDescent="0.25">
      <c r="P442" s="42" t="s">
        <v>699</v>
      </c>
      <c r="Q442" s="43">
        <v>21793199</v>
      </c>
    </row>
    <row r="443" spans="16:17" x14ac:dyDescent="0.25">
      <c r="P443" s="42" t="s">
        <v>53</v>
      </c>
      <c r="Q443" s="43">
        <v>21550000</v>
      </c>
    </row>
    <row r="444" spans="16:17" x14ac:dyDescent="0.25">
      <c r="P444" s="42" t="s">
        <v>1453</v>
      </c>
      <c r="Q444" s="43">
        <v>21475193</v>
      </c>
    </row>
    <row r="445" spans="16:17" x14ac:dyDescent="0.25">
      <c r="P445" s="42" t="s">
        <v>2853</v>
      </c>
      <c r="Q445" s="43">
        <v>21457409</v>
      </c>
    </row>
    <row r="446" spans="16:17" x14ac:dyDescent="0.25">
      <c r="P446" s="42" t="s">
        <v>6000</v>
      </c>
      <c r="Q446" s="43">
        <v>21300107</v>
      </c>
    </row>
    <row r="447" spans="16:17" x14ac:dyDescent="0.25">
      <c r="P447" s="42" t="s">
        <v>3733</v>
      </c>
      <c r="Q447" s="43">
        <v>21265404</v>
      </c>
    </row>
    <row r="448" spans="16:17" x14ac:dyDescent="0.25">
      <c r="P448" s="42" t="s">
        <v>1580</v>
      </c>
      <c r="Q448" s="43">
        <v>21262398</v>
      </c>
    </row>
    <row r="449" spans="16:17" x14ac:dyDescent="0.25">
      <c r="P449" s="42" t="s">
        <v>5444</v>
      </c>
      <c r="Q449" s="43">
        <v>21165854</v>
      </c>
    </row>
    <row r="450" spans="16:17" x14ac:dyDescent="0.25">
      <c r="P450" s="42" t="s">
        <v>6705</v>
      </c>
      <c r="Q450" s="43">
        <v>21137505</v>
      </c>
    </row>
    <row r="451" spans="16:17" x14ac:dyDescent="0.25">
      <c r="P451" s="42" t="s">
        <v>625</v>
      </c>
      <c r="Q451" s="43">
        <v>20984230</v>
      </c>
    </row>
    <row r="452" spans="16:17" x14ac:dyDescent="0.25">
      <c r="P452" s="42" t="s">
        <v>6185</v>
      </c>
      <c r="Q452" s="43">
        <v>20815702</v>
      </c>
    </row>
    <row r="453" spans="16:17" x14ac:dyDescent="0.25">
      <c r="P453" s="42" t="s">
        <v>261</v>
      </c>
      <c r="Q453" s="43">
        <v>20793160</v>
      </c>
    </row>
    <row r="454" spans="16:17" x14ac:dyDescent="0.25">
      <c r="P454" s="42" t="s">
        <v>283</v>
      </c>
      <c r="Q454" s="43">
        <v>20700000</v>
      </c>
    </row>
    <row r="455" spans="16:17" x14ac:dyDescent="0.25">
      <c r="P455" s="42" t="s">
        <v>896</v>
      </c>
      <c r="Q455" s="43">
        <v>20623057</v>
      </c>
    </row>
    <row r="456" spans="16:17" x14ac:dyDescent="0.25">
      <c r="P456" s="42" t="s">
        <v>1477</v>
      </c>
      <c r="Q456" s="43">
        <v>20618077</v>
      </c>
    </row>
    <row r="457" spans="16:17" x14ac:dyDescent="0.25">
      <c r="P457" s="42" t="s">
        <v>3330</v>
      </c>
      <c r="Q457" s="43">
        <v>20566230</v>
      </c>
    </row>
    <row r="458" spans="16:17" x14ac:dyDescent="0.25">
      <c r="P458" s="42" t="s">
        <v>1093</v>
      </c>
      <c r="Q458" s="43">
        <v>20511989</v>
      </c>
    </row>
    <row r="459" spans="16:17" x14ac:dyDescent="0.25">
      <c r="P459" s="42" t="s">
        <v>3179</v>
      </c>
      <c r="Q459" s="43">
        <v>20306281</v>
      </c>
    </row>
    <row r="460" spans="16:17" x14ac:dyDescent="0.25">
      <c r="P460" s="42" t="s">
        <v>5048</v>
      </c>
      <c r="Q460" s="43">
        <v>19987942</v>
      </c>
    </row>
    <row r="461" spans="16:17" x14ac:dyDescent="0.25">
      <c r="P461" s="42" t="s">
        <v>1422</v>
      </c>
      <c r="Q461" s="43">
        <v>19872154</v>
      </c>
    </row>
    <row r="462" spans="16:17" x14ac:dyDescent="0.25">
      <c r="P462" s="42" t="s">
        <v>988</v>
      </c>
      <c r="Q462" s="43">
        <v>19779400</v>
      </c>
    </row>
    <row r="463" spans="16:17" x14ac:dyDescent="0.25">
      <c r="P463" s="42" t="s">
        <v>1553</v>
      </c>
      <c r="Q463" s="43">
        <v>19550089</v>
      </c>
    </row>
    <row r="464" spans="16:17" x14ac:dyDescent="0.25">
      <c r="P464" s="42" t="s">
        <v>3682</v>
      </c>
      <c r="Q464" s="43">
        <v>19179516</v>
      </c>
    </row>
    <row r="465" spans="16:17" x14ac:dyDescent="0.25">
      <c r="P465" s="42" t="s">
        <v>2140</v>
      </c>
      <c r="Q465" s="43">
        <v>19128271</v>
      </c>
    </row>
    <row r="466" spans="16:17" x14ac:dyDescent="0.25">
      <c r="P466" s="42" t="s">
        <v>5168</v>
      </c>
      <c r="Q466" s="43">
        <v>18860010</v>
      </c>
    </row>
    <row r="467" spans="16:17" x14ac:dyDescent="0.25">
      <c r="P467" s="42" t="s">
        <v>2573</v>
      </c>
      <c r="Q467" s="43">
        <v>18771174</v>
      </c>
    </row>
    <row r="468" spans="16:17" x14ac:dyDescent="0.25">
      <c r="P468" s="42" t="s">
        <v>1903</v>
      </c>
      <c r="Q468" s="43">
        <v>18531390</v>
      </c>
    </row>
    <row r="469" spans="16:17" x14ac:dyDescent="0.25">
      <c r="P469" s="42" t="s">
        <v>5595</v>
      </c>
      <c r="Q469" s="43">
        <v>18337537</v>
      </c>
    </row>
    <row r="470" spans="16:17" x14ac:dyDescent="0.25">
      <c r="P470" s="42" t="s">
        <v>5430</v>
      </c>
      <c r="Q470" s="43">
        <v>18167424</v>
      </c>
    </row>
    <row r="471" spans="16:17" x14ac:dyDescent="0.25">
      <c r="P471" s="42" t="s">
        <v>6743</v>
      </c>
      <c r="Q471" s="43">
        <v>18049082</v>
      </c>
    </row>
    <row r="472" spans="16:17" x14ac:dyDescent="0.25">
      <c r="P472" s="42" t="s">
        <v>4237</v>
      </c>
      <c r="Q472" s="43">
        <v>17757122</v>
      </c>
    </row>
    <row r="473" spans="16:17" x14ac:dyDescent="0.25">
      <c r="P473" s="42" t="s">
        <v>5409</v>
      </c>
      <c r="Q473" s="43">
        <v>17721635</v>
      </c>
    </row>
    <row r="474" spans="16:17" x14ac:dyDescent="0.25">
      <c r="P474" s="42" t="s">
        <v>3381</v>
      </c>
      <c r="Q474" s="43">
        <v>17659658</v>
      </c>
    </row>
    <row r="475" spans="16:17" x14ac:dyDescent="0.25">
      <c r="P475" s="42" t="s">
        <v>3347</v>
      </c>
      <c r="Q475" s="43">
        <v>17605622</v>
      </c>
    </row>
    <row r="476" spans="16:17" x14ac:dyDescent="0.25">
      <c r="P476" s="42" t="s">
        <v>6955</v>
      </c>
      <c r="Q476" s="43">
        <v>17478175</v>
      </c>
    </row>
    <row r="477" spans="16:17" x14ac:dyDescent="0.25">
      <c r="P477" s="42" t="s">
        <v>4711</v>
      </c>
      <c r="Q477" s="43">
        <v>17426674</v>
      </c>
    </row>
    <row r="478" spans="16:17" x14ac:dyDescent="0.25">
      <c r="P478" s="42" t="s">
        <v>5684</v>
      </c>
      <c r="Q478" s="43">
        <v>17303237</v>
      </c>
    </row>
    <row r="479" spans="16:17" x14ac:dyDescent="0.25">
      <c r="P479" s="42" t="s">
        <v>3128</v>
      </c>
      <c r="Q479" s="43">
        <v>17294265</v>
      </c>
    </row>
    <row r="480" spans="16:17" x14ac:dyDescent="0.25">
      <c r="P480" s="42" t="s">
        <v>4822</v>
      </c>
      <c r="Q480" s="43">
        <v>17067631</v>
      </c>
    </row>
    <row r="481" spans="16:17" x14ac:dyDescent="0.25">
      <c r="P481" s="42" t="s">
        <v>6387</v>
      </c>
      <c r="Q481" s="43">
        <v>17011847</v>
      </c>
    </row>
    <row r="482" spans="16:17" x14ac:dyDescent="0.25">
      <c r="P482" s="42" t="s">
        <v>1431</v>
      </c>
      <c r="Q482" s="43">
        <v>16962994</v>
      </c>
    </row>
    <row r="483" spans="16:17" x14ac:dyDescent="0.25">
      <c r="P483" s="42" t="s">
        <v>528</v>
      </c>
      <c r="Q483" s="43">
        <v>16682034</v>
      </c>
    </row>
    <row r="484" spans="16:17" x14ac:dyDescent="0.25">
      <c r="P484" s="42" t="s">
        <v>6547</v>
      </c>
      <c r="Q484" s="43">
        <v>16501098</v>
      </c>
    </row>
    <row r="485" spans="16:17" x14ac:dyDescent="0.25">
      <c r="P485" s="42" t="s">
        <v>4296</v>
      </c>
      <c r="Q485" s="43">
        <v>16435406</v>
      </c>
    </row>
    <row r="486" spans="16:17" x14ac:dyDescent="0.25">
      <c r="P486" s="42" t="s">
        <v>1653</v>
      </c>
      <c r="Q486" s="43">
        <v>16435016</v>
      </c>
    </row>
    <row r="487" spans="16:17" x14ac:dyDescent="0.25">
      <c r="P487" s="42" t="s">
        <v>1262</v>
      </c>
      <c r="Q487" s="43">
        <v>16166403</v>
      </c>
    </row>
    <row r="488" spans="16:17" x14ac:dyDescent="0.25">
      <c r="P488" s="42" t="s">
        <v>5591</v>
      </c>
      <c r="Q488" s="43">
        <v>16089953</v>
      </c>
    </row>
    <row r="489" spans="16:17" x14ac:dyDescent="0.25">
      <c r="P489" s="42" t="s">
        <v>5764</v>
      </c>
      <c r="Q489" s="43">
        <v>16033759</v>
      </c>
    </row>
    <row r="490" spans="16:17" x14ac:dyDescent="0.25">
      <c r="P490" s="42" t="s">
        <v>5806</v>
      </c>
      <c r="Q490" s="43">
        <v>16033474</v>
      </c>
    </row>
    <row r="491" spans="16:17" x14ac:dyDescent="0.25">
      <c r="P491" s="42" t="s">
        <v>234</v>
      </c>
      <c r="Q491" s="43">
        <v>16000000</v>
      </c>
    </row>
    <row r="492" spans="16:17" x14ac:dyDescent="0.25">
      <c r="P492" s="42" t="s">
        <v>3212</v>
      </c>
      <c r="Q492" s="43">
        <v>15972187</v>
      </c>
    </row>
    <row r="493" spans="16:17" x14ac:dyDescent="0.25">
      <c r="P493" s="42" t="s">
        <v>3339</v>
      </c>
      <c r="Q493" s="43">
        <v>15865789</v>
      </c>
    </row>
    <row r="494" spans="16:17" x14ac:dyDescent="0.25">
      <c r="P494" s="42" t="s">
        <v>166</v>
      </c>
      <c r="Q494" s="43">
        <v>15800000</v>
      </c>
    </row>
    <row r="495" spans="16:17" x14ac:dyDescent="0.25">
      <c r="P495" s="42" t="s">
        <v>1397</v>
      </c>
      <c r="Q495" s="43">
        <v>15733485</v>
      </c>
    </row>
    <row r="496" spans="16:17" x14ac:dyDescent="0.25">
      <c r="P496" s="42" t="s">
        <v>765</v>
      </c>
      <c r="Q496" s="43">
        <v>15726797</v>
      </c>
    </row>
    <row r="497" spans="16:17" x14ac:dyDescent="0.25">
      <c r="P497" s="42" t="s">
        <v>2537</v>
      </c>
      <c r="Q497" s="43">
        <v>15542421</v>
      </c>
    </row>
    <row r="498" spans="16:17" x14ac:dyDescent="0.25">
      <c r="P498" s="42" t="s">
        <v>773</v>
      </c>
      <c r="Q498" s="43">
        <v>15501605</v>
      </c>
    </row>
    <row r="499" spans="16:17" x14ac:dyDescent="0.25">
      <c r="P499" s="42" t="s">
        <v>1614</v>
      </c>
      <c r="Q499" s="43">
        <v>15422828</v>
      </c>
    </row>
    <row r="500" spans="16:17" x14ac:dyDescent="0.25">
      <c r="P500" s="42" t="s">
        <v>3190</v>
      </c>
      <c r="Q500" s="43">
        <v>15399192</v>
      </c>
    </row>
    <row r="501" spans="16:17" x14ac:dyDescent="0.25">
      <c r="P501" s="42" t="s">
        <v>4440</v>
      </c>
      <c r="Q501" s="43">
        <v>15328908</v>
      </c>
    </row>
    <row r="502" spans="16:17" x14ac:dyDescent="0.25">
      <c r="P502" s="42" t="s">
        <v>948</v>
      </c>
      <c r="Q502" s="43">
        <v>15281507</v>
      </c>
    </row>
    <row r="503" spans="16:17" x14ac:dyDescent="0.25">
      <c r="P503" s="42" t="s">
        <v>3049</v>
      </c>
      <c r="Q503" s="43">
        <v>15259652</v>
      </c>
    </row>
    <row r="504" spans="16:17" x14ac:dyDescent="0.25">
      <c r="P504" s="42" t="s">
        <v>5864</v>
      </c>
      <c r="Q504" s="43">
        <v>15230261</v>
      </c>
    </row>
    <row r="505" spans="16:17" x14ac:dyDescent="0.25">
      <c r="P505" s="42" t="s">
        <v>3967</v>
      </c>
      <c r="Q505" s="43">
        <v>15063555</v>
      </c>
    </row>
    <row r="506" spans="16:17" x14ac:dyDescent="0.25">
      <c r="P506" s="42" t="s">
        <v>1629</v>
      </c>
      <c r="Q506" s="43">
        <v>14967359</v>
      </c>
    </row>
    <row r="507" spans="16:17" x14ac:dyDescent="0.25">
      <c r="P507" s="42" t="s">
        <v>4431</v>
      </c>
      <c r="Q507" s="43">
        <v>14946399</v>
      </c>
    </row>
    <row r="508" spans="16:17" x14ac:dyDescent="0.25">
      <c r="P508" s="42" t="s">
        <v>3242</v>
      </c>
      <c r="Q508" s="43">
        <v>14880476</v>
      </c>
    </row>
    <row r="509" spans="16:17" x14ac:dyDescent="0.25">
      <c r="P509" s="42" t="s">
        <v>2913</v>
      </c>
      <c r="Q509" s="43">
        <v>14828263</v>
      </c>
    </row>
    <row r="510" spans="16:17" x14ac:dyDescent="0.25">
      <c r="P510" s="42" t="s">
        <v>3354</v>
      </c>
      <c r="Q510" s="43">
        <v>14693818</v>
      </c>
    </row>
    <row r="511" spans="16:17" x14ac:dyDescent="0.25">
      <c r="P511" s="42" t="s">
        <v>190</v>
      </c>
      <c r="Q511" s="43">
        <v>14680000</v>
      </c>
    </row>
    <row r="512" spans="16:17" x14ac:dyDescent="0.25">
      <c r="P512" s="42" t="s">
        <v>3924</v>
      </c>
      <c r="Q512" s="43">
        <v>14642273</v>
      </c>
    </row>
    <row r="513" spans="16:17" x14ac:dyDescent="0.25">
      <c r="P513" s="42" t="s">
        <v>1080</v>
      </c>
      <c r="Q513" s="43">
        <v>14592779</v>
      </c>
    </row>
    <row r="514" spans="16:17" x14ac:dyDescent="0.25">
      <c r="P514" s="42" t="s">
        <v>2031</v>
      </c>
      <c r="Q514" s="43">
        <v>14421271</v>
      </c>
    </row>
    <row r="515" spans="16:17" x14ac:dyDescent="0.25">
      <c r="P515" s="42" t="s">
        <v>3429</v>
      </c>
      <c r="Q515" s="43">
        <v>14399750</v>
      </c>
    </row>
    <row r="516" spans="16:17" x14ac:dyDescent="0.25">
      <c r="P516" s="42" t="s">
        <v>3608</v>
      </c>
      <c r="Q516" s="43">
        <v>14302097</v>
      </c>
    </row>
    <row r="517" spans="16:17" x14ac:dyDescent="0.25">
      <c r="P517" s="42" t="s">
        <v>842</v>
      </c>
      <c r="Q517" s="43">
        <v>14281235</v>
      </c>
    </row>
    <row r="518" spans="16:17" x14ac:dyDescent="0.25">
      <c r="P518" s="42" t="s">
        <v>4615</v>
      </c>
      <c r="Q518" s="43">
        <v>14205048</v>
      </c>
    </row>
    <row r="519" spans="16:17" x14ac:dyDescent="0.25">
      <c r="P519" s="42" t="s">
        <v>1373</v>
      </c>
      <c r="Q519" s="43">
        <v>14131241</v>
      </c>
    </row>
    <row r="520" spans="16:17" x14ac:dyDescent="0.25">
      <c r="P520" s="42" t="s">
        <v>1882</v>
      </c>
      <c r="Q520" s="43">
        <v>14052167</v>
      </c>
    </row>
    <row r="521" spans="16:17" x14ac:dyDescent="0.25">
      <c r="P521" s="42" t="s">
        <v>3586</v>
      </c>
      <c r="Q521" s="43">
        <v>14035554</v>
      </c>
    </row>
    <row r="522" spans="16:17" x14ac:dyDescent="0.25">
      <c r="P522" s="42" t="s">
        <v>1901</v>
      </c>
      <c r="Q522" s="43">
        <v>13988266</v>
      </c>
    </row>
    <row r="523" spans="16:17" x14ac:dyDescent="0.25">
      <c r="P523" s="42" t="s">
        <v>4054</v>
      </c>
      <c r="Q523" s="43">
        <v>13894863</v>
      </c>
    </row>
    <row r="524" spans="16:17" x14ac:dyDescent="0.25">
      <c r="P524" s="42" t="s">
        <v>2800</v>
      </c>
      <c r="Q524" s="43">
        <v>13696761</v>
      </c>
    </row>
    <row r="525" spans="16:17" x14ac:dyDescent="0.25">
      <c r="P525" s="42" t="s">
        <v>2706</v>
      </c>
      <c r="Q525" s="43">
        <v>13678253</v>
      </c>
    </row>
    <row r="526" spans="16:17" x14ac:dyDescent="0.25">
      <c r="P526" s="42" t="s">
        <v>4560</v>
      </c>
      <c r="Q526" s="43">
        <v>13637507</v>
      </c>
    </row>
    <row r="527" spans="16:17" x14ac:dyDescent="0.25">
      <c r="P527" s="42" t="s">
        <v>587</v>
      </c>
      <c r="Q527" s="43">
        <v>13564027</v>
      </c>
    </row>
    <row r="528" spans="16:17" x14ac:dyDescent="0.25">
      <c r="P528" s="42" t="s">
        <v>1363</v>
      </c>
      <c r="Q528" s="43">
        <v>13539321</v>
      </c>
    </row>
    <row r="529" spans="16:17" x14ac:dyDescent="0.25">
      <c r="P529" s="42" t="s">
        <v>1728</v>
      </c>
      <c r="Q529" s="43">
        <v>13463665</v>
      </c>
    </row>
    <row r="530" spans="16:17" x14ac:dyDescent="0.25">
      <c r="P530" s="42" t="s">
        <v>976</v>
      </c>
      <c r="Q530" s="43">
        <v>13435068</v>
      </c>
    </row>
    <row r="531" spans="16:17" x14ac:dyDescent="0.25">
      <c r="P531" s="42" t="s">
        <v>4878</v>
      </c>
      <c r="Q531" s="43">
        <v>13422556</v>
      </c>
    </row>
    <row r="532" spans="16:17" x14ac:dyDescent="0.25">
      <c r="P532" s="42" t="s">
        <v>1709</v>
      </c>
      <c r="Q532" s="43">
        <v>13324946</v>
      </c>
    </row>
    <row r="533" spans="16:17" x14ac:dyDescent="0.25">
      <c r="P533" s="42" t="s">
        <v>6136</v>
      </c>
      <c r="Q533" s="43">
        <v>13240988</v>
      </c>
    </row>
    <row r="534" spans="16:17" x14ac:dyDescent="0.25">
      <c r="P534" s="42" t="s">
        <v>4574</v>
      </c>
      <c r="Q534" s="43">
        <v>13168491</v>
      </c>
    </row>
    <row r="535" spans="16:17" x14ac:dyDescent="0.25">
      <c r="P535" s="42" t="s">
        <v>2460</v>
      </c>
      <c r="Q535" s="43">
        <v>13109500</v>
      </c>
    </row>
    <row r="536" spans="16:17" x14ac:dyDescent="0.25">
      <c r="P536" s="42" t="s">
        <v>4206</v>
      </c>
      <c r="Q536" s="43">
        <v>13101109</v>
      </c>
    </row>
    <row r="537" spans="16:17" x14ac:dyDescent="0.25">
      <c r="P537" s="42" t="s">
        <v>6341</v>
      </c>
      <c r="Q537" s="43">
        <v>13064616</v>
      </c>
    </row>
    <row r="538" spans="16:17" x14ac:dyDescent="0.25">
      <c r="P538" s="42" t="s">
        <v>3305</v>
      </c>
      <c r="Q538" s="43">
        <v>13064095</v>
      </c>
    </row>
    <row r="539" spans="16:17" x14ac:dyDescent="0.25">
      <c r="P539" s="42" t="s">
        <v>738</v>
      </c>
      <c r="Q539" s="43">
        <v>13050028</v>
      </c>
    </row>
    <row r="540" spans="16:17" x14ac:dyDescent="0.25">
      <c r="P540" s="42" t="s">
        <v>3039</v>
      </c>
      <c r="Q540" s="43">
        <v>12983713</v>
      </c>
    </row>
    <row r="541" spans="16:17" x14ac:dyDescent="0.25">
      <c r="P541" s="42" t="s">
        <v>2641</v>
      </c>
      <c r="Q541" s="43">
        <v>12978402</v>
      </c>
    </row>
    <row r="542" spans="16:17" x14ac:dyDescent="0.25">
      <c r="P542" s="42" t="s">
        <v>3432</v>
      </c>
      <c r="Q542" s="43">
        <v>12922576</v>
      </c>
    </row>
    <row r="543" spans="16:17" x14ac:dyDescent="0.25">
      <c r="P543" s="42" t="s">
        <v>707</v>
      </c>
      <c r="Q543" s="43">
        <v>12890196</v>
      </c>
    </row>
    <row r="544" spans="16:17" x14ac:dyDescent="0.25">
      <c r="P544" s="42" t="s">
        <v>4657</v>
      </c>
      <c r="Q544" s="43">
        <v>12709528</v>
      </c>
    </row>
    <row r="545" spans="16:17" x14ac:dyDescent="0.25">
      <c r="P545" s="42" t="s">
        <v>179</v>
      </c>
      <c r="Q545" s="43">
        <v>12700000</v>
      </c>
    </row>
    <row r="546" spans="16:17" x14ac:dyDescent="0.25">
      <c r="P546" s="42" t="s">
        <v>6314</v>
      </c>
      <c r="Q546" s="43">
        <v>12675765</v>
      </c>
    </row>
    <row r="547" spans="16:17" x14ac:dyDescent="0.25">
      <c r="P547" s="42" t="s">
        <v>1035</v>
      </c>
      <c r="Q547" s="43">
        <v>12645221</v>
      </c>
    </row>
    <row r="548" spans="16:17" x14ac:dyDescent="0.25">
      <c r="P548" s="42" t="s">
        <v>3614</v>
      </c>
      <c r="Q548" s="43">
        <v>12598797</v>
      </c>
    </row>
    <row r="549" spans="16:17" x14ac:dyDescent="0.25">
      <c r="P549" s="42" t="s">
        <v>5486</v>
      </c>
      <c r="Q549" s="43">
        <v>12584857</v>
      </c>
    </row>
    <row r="550" spans="16:17" x14ac:dyDescent="0.25">
      <c r="P550" s="42" t="s">
        <v>50</v>
      </c>
      <c r="Q550" s="43">
        <v>12400000</v>
      </c>
    </row>
    <row r="551" spans="16:17" x14ac:dyDescent="0.25">
      <c r="P551" s="42" t="s">
        <v>832</v>
      </c>
      <c r="Q551" s="43">
        <v>12376305</v>
      </c>
    </row>
    <row r="552" spans="16:17" x14ac:dyDescent="0.25">
      <c r="P552" s="42" t="s">
        <v>4505</v>
      </c>
      <c r="Q552" s="43">
        <v>12320979</v>
      </c>
    </row>
    <row r="553" spans="16:17" x14ac:dyDescent="0.25">
      <c r="P553" s="42" t="s">
        <v>6228</v>
      </c>
      <c r="Q553" s="43">
        <v>12043633</v>
      </c>
    </row>
    <row r="554" spans="16:17" x14ac:dyDescent="0.25">
      <c r="P554" s="42" t="s">
        <v>2730</v>
      </c>
      <c r="Q554" s="43">
        <v>11833473</v>
      </c>
    </row>
    <row r="555" spans="16:17" x14ac:dyDescent="0.25">
      <c r="P555" s="42" t="s">
        <v>6117</v>
      </c>
      <c r="Q555" s="43">
        <v>11746550</v>
      </c>
    </row>
    <row r="556" spans="16:17" x14ac:dyDescent="0.25">
      <c r="P556" s="42" t="s">
        <v>2252</v>
      </c>
      <c r="Q556" s="43">
        <v>11701404</v>
      </c>
    </row>
    <row r="557" spans="16:17" x14ac:dyDescent="0.25">
      <c r="P557" s="42" t="s">
        <v>4368</v>
      </c>
      <c r="Q557" s="43">
        <v>11655665</v>
      </c>
    </row>
    <row r="558" spans="16:17" x14ac:dyDescent="0.25">
      <c r="P558" s="42" t="s">
        <v>4507</v>
      </c>
      <c r="Q558" s="43">
        <v>11605861</v>
      </c>
    </row>
    <row r="559" spans="16:17" x14ac:dyDescent="0.25">
      <c r="P559" s="42" t="s">
        <v>5644</v>
      </c>
      <c r="Q559" s="43">
        <v>11584722</v>
      </c>
    </row>
    <row r="560" spans="16:17" x14ac:dyDescent="0.25">
      <c r="P560" s="42" t="s">
        <v>2037</v>
      </c>
      <c r="Q560" s="43">
        <v>11476214</v>
      </c>
    </row>
    <row r="561" spans="16:17" x14ac:dyDescent="0.25">
      <c r="P561" s="42" t="s">
        <v>2304</v>
      </c>
      <c r="Q561" s="43">
        <v>11421314</v>
      </c>
    </row>
    <row r="562" spans="16:17" x14ac:dyDescent="0.25">
      <c r="P562" s="42" t="s">
        <v>3443</v>
      </c>
      <c r="Q562" s="43">
        <v>11407470</v>
      </c>
    </row>
    <row r="563" spans="16:17" x14ac:dyDescent="0.25">
      <c r="P563" s="42" t="s">
        <v>631</v>
      </c>
      <c r="Q563" s="43">
        <v>11122105</v>
      </c>
    </row>
    <row r="564" spans="16:17" x14ac:dyDescent="0.25">
      <c r="P564" s="42" t="s">
        <v>2338</v>
      </c>
      <c r="Q564" s="43">
        <v>11035310</v>
      </c>
    </row>
    <row r="565" spans="16:17" x14ac:dyDescent="0.25">
      <c r="P565" s="42" t="s">
        <v>2780</v>
      </c>
      <c r="Q565" s="43">
        <v>11017403</v>
      </c>
    </row>
    <row r="566" spans="16:17" x14ac:dyDescent="0.25">
      <c r="P566" s="42" t="s">
        <v>4964</v>
      </c>
      <c r="Q566" s="43">
        <v>11006503</v>
      </c>
    </row>
    <row r="567" spans="16:17" x14ac:dyDescent="0.25">
      <c r="P567" s="42" t="s">
        <v>6056</v>
      </c>
      <c r="Q567" s="43">
        <v>10984397</v>
      </c>
    </row>
    <row r="568" spans="16:17" x14ac:dyDescent="0.25">
      <c r="P568" s="42" t="s">
        <v>5785</v>
      </c>
      <c r="Q568" s="43">
        <v>10854896</v>
      </c>
    </row>
    <row r="569" spans="16:17" x14ac:dyDescent="0.25">
      <c r="P569" s="42" t="s">
        <v>5453</v>
      </c>
      <c r="Q569" s="43">
        <v>10802315</v>
      </c>
    </row>
    <row r="570" spans="16:17" x14ac:dyDescent="0.25">
      <c r="P570" s="42" t="s">
        <v>650</v>
      </c>
      <c r="Q570" s="43">
        <v>10706119</v>
      </c>
    </row>
    <row r="571" spans="16:17" x14ac:dyDescent="0.25">
      <c r="P571" s="42" t="s">
        <v>3055</v>
      </c>
      <c r="Q571" s="43">
        <v>10684949</v>
      </c>
    </row>
    <row r="572" spans="16:17" x14ac:dyDescent="0.25">
      <c r="P572" s="42" t="s">
        <v>5118</v>
      </c>
      <c r="Q572" s="43">
        <v>10667989</v>
      </c>
    </row>
    <row r="573" spans="16:17" x14ac:dyDescent="0.25">
      <c r="P573" s="42" t="s">
        <v>572</v>
      </c>
      <c r="Q573" s="43">
        <v>10500000</v>
      </c>
    </row>
    <row r="574" spans="16:17" x14ac:dyDescent="0.25">
      <c r="P574" s="42" t="s">
        <v>1417</v>
      </c>
      <c r="Q574" s="43">
        <v>10443603</v>
      </c>
    </row>
    <row r="575" spans="16:17" x14ac:dyDescent="0.25">
      <c r="P575" s="42" t="s">
        <v>6864</v>
      </c>
      <c r="Q575" s="43">
        <v>10440971</v>
      </c>
    </row>
    <row r="576" spans="16:17" x14ac:dyDescent="0.25">
      <c r="P576" s="42" t="s">
        <v>5102</v>
      </c>
      <c r="Q576" s="43">
        <v>10396744</v>
      </c>
    </row>
    <row r="577" spans="16:17" x14ac:dyDescent="0.25">
      <c r="P577" s="42" t="s">
        <v>2417</v>
      </c>
      <c r="Q577" s="43">
        <v>10341377</v>
      </c>
    </row>
    <row r="578" spans="16:17" x14ac:dyDescent="0.25">
      <c r="P578" s="42" t="s">
        <v>4728</v>
      </c>
      <c r="Q578" s="43">
        <v>10339754</v>
      </c>
    </row>
    <row r="579" spans="16:17" x14ac:dyDescent="0.25">
      <c r="P579" s="42" t="s">
        <v>2336</v>
      </c>
      <c r="Q579" s="43">
        <v>10248063</v>
      </c>
    </row>
    <row r="580" spans="16:17" x14ac:dyDescent="0.25">
      <c r="P580" s="42" t="s">
        <v>2234</v>
      </c>
      <c r="Q580" s="43">
        <v>10156366</v>
      </c>
    </row>
    <row r="581" spans="16:17" x14ac:dyDescent="0.25">
      <c r="P581" s="42" t="s">
        <v>6525</v>
      </c>
      <c r="Q581" s="43">
        <v>10152879</v>
      </c>
    </row>
    <row r="582" spans="16:17" x14ac:dyDescent="0.25">
      <c r="P582" s="42" t="s">
        <v>4647</v>
      </c>
      <c r="Q582" s="43">
        <v>10000629</v>
      </c>
    </row>
    <row r="583" spans="16:17" x14ac:dyDescent="0.25">
      <c r="P583" s="42" t="s">
        <v>5227</v>
      </c>
      <c r="Q583" s="43">
        <v>9975979</v>
      </c>
    </row>
    <row r="584" spans="16:17" x14ac:dyDescent="0.25">
      <c r="P584" s="42" t="s">
        <v>2571</v>
      </c>
      <c r="Q584" s="43">
        <v>9919544</v>
      </c>
    </row>
    <row r="585" spans="16:17" x14ac:dyDescent="0.25">
      <c r="P585" s="42" t="s">
        <v>2270</v>
      </c>
      <c r="Q585" s="43">
        <v>9918431</v>
      </c>
    </row>
    <row r="586" spans="16:17" x14ac:dyDescent="0.25">
      <c r="P586" s="42" t="s">
        <v>5029</v>
      </c>
      <c r="Q586" s="43">
        <v>9800746</v>
      </c>
    </row>
    <row r="587" spans="16:17" x14ac:dyDescent="0.25">
      <c r="P587" s="42" t="s">
        <v>6803</v>
      </c>
      <c r="Q587" s="43">
        <v>9792000</v>
      </c>
    </row>
    <row r="588" spans="16:17" x14ac:dyDescent="0.25">
      <c r="P588" s="42" t="s">
        <v>1939</v>
      </c>
      <c r="Q588" s="43">
        <v>9753944</v>
      </c>
    </row>
    <row r="589" spans="16:17" x14ac:dyDescent="0.25">
      <c r="P589" s="42" t="s">
        <v>1165</v>
      </c>
      <c r="Q589" s="43">
        <v>9575649</v>
      </c>
    </row>
    <row r="590" spans="16:17" x14ac:dyDescent="0.25">
      <c r="P590" s="42" t="s">
        <v>1132</v>
      </c>
      <c r="Q590" s="43">
        <v>9546543</v>
      </c>
    </row>
    <row r="591" spans="16:17" x14ac:dyDescent="0.25">
      <c r="P591" s="42" t="s">
        <v>2719</v>
      </c>
      <c r="Q591" s="43">
        <v>9396564</v>
      </c>
    </row>
    <row r="592" spans="16:17" x14ac:dyDescent="0.25">
      <c r="P592" s="42" t="s">
        <v>718</v>
      </c>
      <c r="Q592" s="43">
        <v>9343976</v>
      </c>
    </row>
    <row r="593" spans="16:17" x14ac:dyDescent="0.25">
      <c r="P593" s="42" t="s">
        <v>1177</v>
      </c>
      <c r="Q593" s="43">
        <v>9297169</v>
      </c>
    </row>
    <row r="594" spans="16:17" x14ac:dyDescent="0.25">
      <c r="P594" s="42" t="s">
        <v>3074</v>
      </c>
      <c r="Q594" s="43">
        <v>9273231</v>
      </c>
    </row>
    <row r="595" spans="16:17" x14ac:dyDescent="0.25">
      <c r="P595" s="42" t="s">
        <v>6208</v>
      </c>
      <c r="Q595" s="43">
        <v>9123773</v>
      </c>
    </row>
    <row r="596" spans="16:17" x14ac:dyDescent="0.25">
      <c r="P596" s="42" t="s">
        <v>2301</v>
      </c>
      <c r="Q596" s="43">
        <v>8938179</v>
      </c>
    </row>
    <row r="597" spans="16:17" x14ac:dyDescent="0.25">
      <c r="P597" s="42" t="s">
        <v>1420</v>
      </c>
      <c r="Q597" s="43">
        <v>8906039</v>
      </c>
    </row>
    <row r="598" spans="16:17" x14ac:dyDescent="0.25">
      <c r="P598" s="42" t="s">
        <v>5314</v>
      </c>
      <c r="Q598" s="43">
        <v>8699684</v>
      </c>
    </row>
    <row r="599" spans="16:17" x14ac:dyDescent="0.25">
      <c r="P599" s="42" t="s">
        <v>75</v>
      </c>
      <c r="Q599" s="43">
        <v>8690000</v>
      </c>
    </row>
    <row r="600" spans="16:17" x14ac:dyDescent="0.25">
      <c r="P600" s="42" t="s">
        <v>2456</v>
      </c>
      <c r="Q600" s="43">
        <v>8662299</v>
      </c>
    </row>
    <row r="601" spans="16:17" x14ac:dyDescent="0.25">
      <c r="P601" s="42" t="s">
        <v>4001</v>
      </c>
      <c r="Q601" s="43">
        <v>8598123</v>
      </c>
    </row>
    <row r="602" spans="16:17" x14ac:dyDescent="0.25">
      <c r="P602" s="42" t="s">
        <v>3350</v>
      </c>
      <c r="Q602" s="43">
        <v>8564634</v>
      </c>
    </row>
    <row r="603" spans="16:17" x14ac:dyDescent="0.25">
      <c r="P603" s="42" t="s">
        <v>4329</v>
      </c>
      <c r="Q603" s="43">
        <v>8432823</v>
      </c>
    </row>
    <row r="604" spans="16:17" x14ac:dyDescent="0.25">
      <c r="P604" s="42" t="s">
        <v>5066</v>
      </c>
      <c r="Q604" s="43">
        <v>8350177</v>
      </c>
    </row>
    <row r="605" spans="16:17" x14ac:dyDescent="0.25">
      <c r="P605" s="42" t="s">
        <v>4284</v>
      </c>
      <c r="Q605" s="43">
        <v>8336565</v>
      </c>
    </row>
    <row r="606" spans="16:17" x14ac:dyDescent="0.25">
      <c r="P606" s="42" t="s">
        <v>5949</v>
      </c>
      <c r="Q606" s="43">
        <v>8319276</v>
      </c>
    </row>
    <row r="607" spans="16:17" x14ac:dyDescent="0.25">
      <c r="P607" s="42" t="s">
        <v>1017</v>
      </c>
      <c r="Q607" s="43">
        <v>8272447</v>
      </c>
    </row>
    <row r="608" spans="16:17" x14ac:dyDescent="0.25">
      <c r="P608" s="42" t="s">
        <v>1700</v>
      </c>
      <c r="Q608" s="43">
        <v>8185101</v>
      </c>
    </row>
    <row r="609" spans="16:17" x14ac:dyDescent="0.25">
      <c r="P609" s="42" t="s">
        <v>1274</v>
      </c>
      <c r="Q609" s="43">
        <v>8115878</v>
      </c>
    </row>
    <row r="610" spans="16:17" x14ac:dyDescent="0.25">
      <c r="P610" s="42" t="s">
        <v>170</v>
      </c>
      <c r="Q610" s="43">
        <v>8100000</v>
      </c>
    </row>
    <row r="611" spans="16:17" x14ac:dyDescent="0.25">
      <c r="P611" s="42" t="s">
        <v>1252</v>
      </c>
      <c r="Q611" s="43">
        <v>8088568</v>
      </c>
    </row>
    <row r="612" spans="16:17" x14ac:dyDescent="0.25">
      <c r="P612" s="42" t="s">
        <v>2276</v>
      </c>
      <c r="Q612" s="43">
        <v>8047419</v>
      </c>
    </row>
    <row r="613" spans="16:17" x14ac:dyDescent="0.25">
      <c r="P613" s="42" t="s">
        <v>3317</v>
      </c>
      <c r="Q613" s="43">
        <v>8018018</v>
      </c>
    </row>
    <row r="614" spans="16:17" x14ac:dyDescent="0.25">
      <c r="P614" s="42" t="s">
        <v>4187</v>
      </c>
      <c r="Q614" s="43">
        <v>8013113</v>
      </c>
    </row>
    <row r="615" spans="16:17" x14ac:dyDescent="0.25">
      <c r="P615" s="42" t="s">
        <v>4933</v>
      </c>
      <c r="Q615" s="43">
        <v>7655201</v>
      </c>
    </row>
    <row r="616" spans="16:17" x14ac:dyDescent="0.25">
      <c r="P616" s="42" t="s">
        <v>1738</v>
      </c>
      <c r="Q616" s="43">
        <v>7591947</v>
      </c>
    </row>
    <row r="617" spans="16:17" x14ac:dyDescent="0.25">
      <c r="P617" s="42" t="s">
        <v>4697</v>
      </c>
      <c r="Q617" s="43">
        <v>7553210</v>
      </c>
    </row>
    <row r="618" spans="16:17" x14ac:dyDescent="0.25">
      <c r="P618" s="42" t="s">
        <v>5414</v>
      </c>
      <c r="Q618" s="43">
        <v>7416109</v>
      </c>
    </row>
    <row r="619" spans="16:17" x14ac:dyDescent="0.25">
      <c r="P619" s="42" t="s">
        <v>6178</v>
      </c>
      <c r="Q619" s="43">
        <v>7381787</v>
      </c>
    </row>
    <row r="620" spans="16:17" x14ac:dyDescent="0.25">
      <c r="P620" s="42" t="s">
        <v>5250</v>
      </c>
      <c r="Q620" s="43">
        <v>7313048</v>
      </c>
    </row>
    <row r="621" spans="16:17" x14ac:dyDescent="0.25">
      <c r="P621" s="42" t="s">
        <v>5989</v>
      </c>
      <c r="Q621" s="43">
        <v>7298535</v>
      </c>
    </row>
    <row r="622" spans="16:17" x14ac:dyDescent="0.25">
      <c r="P622" s="42" t="s">
        <v>4617</v>
      </c>
      <c r="Q622" s="43">
        <v>7235267</v>
      </c>
    </row>
    <row r="623" spans="16:17" x14ac:dyDescent="0.25">
      <c r="P623" s="42" t="s">
        <v>401</v>
      </c>
      <c r="Q623" s="43">
        <v>7200000</v>
      </c>
    </row>
    <row r="624" spans="16:17" x14ac:dyDescent="0.25">
      <c r="P624" s="42" t="s">
        <v>998</v>
      </c>
      <c r="Q624" s="43">
        <v>7189039</v>
      </c>
    </row>
    <row r="625" spans="16:17" x14ac:dyDescent="0.25">
      <c r="P625" s="42" t="s">
        <v>3311</v>
      </c>
      <c r="Q625" s="43">
        <v>7096584</v>
      </c>
    </row>
    <row r="626" spans="16:17" x14ac:dyDescent="0.25">
      <c r="P626" s="42" t="s">
        <v>2393</v>
      </c>
      <c r="Q626" s="43">
        <v>7036404</v>
      </c>
    </row>
    <row r="627" spans="16:17" x14ac:dyDescent="0.25">
      <c r="P627" s="42" t="s">
        <v>5317</v>
      </c>
      <c r="Q627" s="43">
        <v>7017041</v>
      </c>
    </row>
    <row r="628" spans="16:17" x14ac:dyDescent="0.25">
      <c r="P628" s="42" t="s">
        <v>3112</v>
      </c>
      <c r="Q628" s="43">
        <v>7009176</v>
      </c>
    </row>
    <row r="629" spans="16:17" x14ac:dyDescent="0.25">
      <c r="P629" s="42" t="s">
        <v>5171</v>
      </c>
      <c r="Q629" s="43">
        <v>6840729</v>
      </c>
    </row>
    <row r="630" spans="16:17" x14ac:dyDescent="0.25">
      <c r="P630" s="42" t="s">
        <v>1794</v>
      </c>
      <c r="Q630" s="43">
        <v>6805534</v>
      </c>
    </row>
    <row r="631" spans="16:17" x14ac:dyDescent="0.25">
      <c r="P631" s="42" t="s">
        <v>154</v>
      </c>
      <c r="Q631" s="43">
        <v>6800000</v>
      </c>
    </row>
    <row r="632" spans="16:17" x14ac:dyDescent="0.25">
      <c r="P632" s="42" t="s">
        <v>5762</v>
      </c>
      <c r="Q632" s="43">
        <v>6598492</v>
      </c>
    </row>
    <row r="633" spans="16:17" x14ac:dyDescent="0.25">
      <c r="P633" s="42" t="s">
        <v>1012</v>
      </c>
      <c r="Q633" s="43">
        <v>6556173</v>
      </c>
    </row>
    <row r="634" spans="16:17" x14ac:dyDescent="0.25">
      <c r="P634" s="42" t="s">
        <v>666</v>
      </c>
      <c r="Q634" s="43">
        <v>6526393</v>
      </c>
    </row>
    <row r="635" spans="16:17" x14ac:dyDescent="0.25">
      <c r="P635" s="42" t="s">
        <v>4212</v>
      </c>
      <c r="Q635" s="43">
        <v>6518241</v>
      </c>
    </row>
    <row r="636" spans="16:17" x14ac:dyDescent="0.25">
      <c r="P636" s="42" t="s">
        <v>6335</v>
      </c>
      <c r="Q636" s="43">
        <v>6389138</v>
      </c>
    </row>
    <row r="637" spans="16:17" x14ac:dyDescent="0.25">
      <c r="P637" s="42" t="s">
        <v>1978</v>
      </c>
      <c r="Q637" s="43">
        <v>6091197</v>
      </c>
    </row>
    <row r="638" spans="16:17" x14ac:dyDescent="0.25">
      <c r="P638" s="42" t="s">
        <v>4944</v>
      </c>
      <c r="Q638" s="43">
        <v>6012734</v>
      </c>
    </row>
    <row r="639" spans="16:17" x14ac:dyDescent="0.25">
      <c r="P639" s="42" t="s">
        <v>5326</v>
      </c>
      <c r="Q639" s="43">
        <v>5993605</v>
      </c>
    </row>
    <row r="640" spans="16:17" x14ac:dyDescent="0.25">
      <c r="P640" s="42" t="s">
        <v>3666</v>
      </c>
      <c r="Q640" s="43">
        <v>5972900</v>
      </c>
    </row>
    <row r="641" spans="16:17" x14ac:dyDescent="0.25">
      <c r="P641" s="42" t="s">
        <v>1600</v>
      </c>
      <c r="Q641" s="43">
        <v>5927406</v>
      </c>
    </row>
    <row r="642" spans="16:17" x14ac:dyDescent="0.25">
      <c r="P642" s="42" t="s">
        <v>1219</v>
      </c>
      <c r="Q642" s="43">
        <v>5917210</v>
      </c>
    </row>
    <row r="643" spans="16:17" x14ac:dyDescent="0.25">
      <c r="P643" s="42" t="s">
        <v>1254</v>
      </c>
      <c r="Q643" s="43">
        <v>5797927</v>
      </c>
    </row>
    <row r="644" spans="16:17" x14ac:dyDescent="0.25">
      <c r="P644" s="42" t="s">
        <v>184</v>
      </c>
      <c r="Q644" s="43">
        <v>5788950</v>
      </c>
    </row>
    <row r="645" spans="16:17" x14ac:dyDescent="0.25">
      <c r="P645" s="42" t="s">
        <v>4588</v>
      </c>
      <c r="Q645" s="43">
        <v>5773825</v>
      </c>
    </row>
    <row r="646" spans="16:17" x14ac:dyDescent="0.25">
      <c r="P646" s="42" t="s">
        <v>3738</v>
      </c>
      <c r="Q646" s="43">
        <v>5740078</v>
      </c>
    </row>
    <row r="647" spans="16:17" x14ac:dyDescent="0.25">
      <c r="P647" s="42" t="s">
        <v>2364</v>
      </c>
      <c r="Q647" s="43">
        <v>5617369</v>
      </c>
    </row>
    <row r="648" spans="16:17" x14ac:dyDescent="0.25">
      <c r="P648" s="42" t="s">
        <v>2172</v>
      </c>
      <c r="Q648" s="43">
        <v>5602513</v>
      </c>
    </row>
    <row r="649" spans="16:17" x14ac:dyDescent="0.25">
      <c r="P649" s="42" t="s">
        <v>1952</v>
      </c>
      <c r="Q649" s="43">
        <v>5598914</v>
      </c>
    </row>
    <row r="650" spans="16:17" x14ac:dyDescent="0.25">
      <c r="P650" s="42" t="s">
        <v>639</v>
      </c>
      <c r="Q650" s="43">
        <v>5543314</v>
      </c>
    </row>
    <row r="651" spans="16:17" x14ac:dyDescent="0.25">
      <c r="P651" s="42" t="s">
        <v>240</v>
      </c>
      <c r="Q651" s="43">
        <v>5541797</v>
      </c>
    </row>
    <row r="652" spans="16:17" x14ac:dyDescent="0.25">
      <c r="P652" s="42" t="s">
        <v>4935</v>
      </c>
      <c r="Q652" s="43">
        <v>5534173</v>
      </c>
    </row>
    <row r="653" spans="16:17" x14ac:dyDescent="0.25">
      <c r="P653" s="42" t="s">
        <v>836</v>
      </c>
      <c r="Q653" s="43">
        <v>5436626</v>
      </c>
    </row>
    <row r="654" spans="16:17" x14ac:dyDescent="0.25">
      <c r="P654" s="42" t="s">
        <v>6289</v>
      </c>
      <c r="Q654" s="43">
        <v>5434867</v>
      </c>
    </row>
    <row r="655" spans="16:17" x14ac:dyDescent="0.25">
      <c r="P655" s="42" t="s">
        <v>6685</v>
      </c>
      <c r="Q655" s="43">
        <v>5429707</v>
      </c>
    </row>
    <row r="656" spans="16:17" x14ac:dyDescent="0.25">
      <c r="P656" s="42" t="s">
        <v>455</v>
      </c>
      <c r="Q656" s="43">
        <v>5375788</v>
      </c>
    </row>
    <row r="657" spans="16:17" x14ac:dyDescent="0.25">
      <c r="P657" s="42" t="s">
        <v>2694</v>
      </c>
      <c r="Q657" s="43">
        <v>5334024</v>
      </c>
    </row>
    <row r="658" spans="16:17" x14ac:dyDescent="0.25">
      <c r="P658" s="42" t="s">
        <v>589</v>
      </c>
      <c r="Q658" s="43">
        <v>5128617</v>
      </c>
    </row>
    <row r="659" spans="16:17" x14ac:dyDescent="0.25">
      <c r="P659" s="42" t="s">
        <v>2218</v>
      </c>
      <c r="Q659" s="43">
        <v>5110552</v>
      </c>
    </row>
    <row r="660" spans="16:17" x14ac:dyDescent="0.25">
      <c r="P660" s="42" t="s">
        <v>5476</v>
      </c>
      <c r="Q660" s="43">
        <v>5077977</v>
      </c>
    </row>
    <row r="661" spans="16:17" x14ac:dyDescent="0.25">
      <c r="P661" s="42" t="s">
        <v>1474</v>
      </c>
      <c r="Q661" s="43">
        <v>5055856</v>
      </c>
    </row>
    <row r="662" spans="16:17" x14ac:dyDescent="0.25">
      <c r="P662" s="42" t="s">
        <v>3751</v>
      </c>
      <c r="Q662" s="43">
        <v>5016190</v>
      </c>
    </row>
    <row r="663" spans="16:17" x14ac:dyDescent="0.25">
      <c r="P663" s="42" t="s">
        <v>6277</v>
      </c>
      <c r="Q663" s="43">
        <v>4997134</v>
      </c>
    </row>
    <row r="664" spans="16:17" x14ac:dyDescent="0.25">
      <c r="P664" s="42" t="s">
        <v>5295</v>
      </c>
      <c r="Q664" s="43">
        <v>4927390</v>
      </c>
    </row>
    <row r="665" spans="16:17" x14ac:dyDescent="0.25">
      <c r="P665" s="42" t="s">
        <v>5230</v>
      </c>
      <c r="Q665" s="43">
        <v>4923779</v>
      </c>
    </row>
    <row r="666" spans="16:17" x14ac:dyDescent="0.25">
      <c r="P666" s="42" t="s">
        <v>618</v>
      </c>
      <c r="Q666" s="43">
        <v>4888703</v>
      </c>
    </row>
    <row r="667" spans="16:17" x14ac:dyDescent="0.25">
      <c r="P667" s="42" t="s">
        <v>3252</v>
      </c>
      <c r="Q667" s="43">
        <v>4887883</v>
      </c>
    </row>
    <row r="668" spans="16:17" x14ac:dyDescent="0.25">
      <c r="P668" s="42" t="s">
        <v>69</v>
      </c>
      <c r="Q668" s="43">
        <v>4790000</v>
      </c>
    </row>
    <row r="669" spans="16:17" x14ac:dyDescent="0.25">
      <c r="P669" s="42" t="s">
        <v>4579</v>
      </c>
      <c r="Q669" s="43">
        <v>4768918</v>
      </c>
    </row>
    <row r="670" spans="16:17" x14ac:dyDescent="0.25">
      <c r="P670" s="42" t="s">
        <v>6268</v>
      </c>
      <c r="Q670" s="43">
        <v>4738570</v>
      </c>
    </row>
    <row r="671" spans="16:17" x14ac:dyDescent="0.25">
      <c r="P671" s="42" t="s">
        <v>1868</v>
      </c>
      <c r="Q671" s="43">
        <v>4719300</v>
      </c>
    </row>
    <row r="672" spans="16:17" x14ac:dyDescent="0.25">
      <c r="P672" s="42" t="s">
        <v>4473</v>
      </c>
      <c r="Q672" s="43">
        <v>4703228</v>
      </c>
    </row>
    <row r="673" spans="16:17" x14ac:dyDescent="0.25">
      <c r="P673" s="42" t="s">
        <v>2334</v>
      </c>
      <c r="Q673" s="43">
        <v>4628751</v>
      </c>
    </row>
    <row r="674" spans="16:17" x14ac:dyDescent="0.25">
      <c r="P674" s="42" t="s">
        <v>4201</v>
      </c>
      <c r="Q674" s="43">
        <v>4607857</v>
      </c>
    </row>
    <row r="675" spans="16:17" x14ac:dyDescent="0.25">
      <c r="P675" s="42" t="s">
        <v>1434</v>
      </c>
      <c r="Q675" s="43">
        <v>4589249</v>
      </c>
    </row>
    <row r="676" spans="16:17" x14ac:dyDescent="0.25">
      <c r="P676" s="42" t="s">
        <v>5744</v>
      </c>
      <c r="Q676" s="43">
        <v>4531491</v>
      </c>
    </row>
    <row r="677" spans="16:17" x14ac:dyDescent="0.25">
      <c r="P677" s="42" t="s">
        <v>322</v>
      </c>
      <c r="Q677" s="43">
        <v>4379716</v>
      </c>
    </row>
    <row r="678" spans="16:17" x14ac:dyDescent="0.25">
      <c r="P678" s="42" t="s">
        <v>6542</v>
      </c>
      <c r="Q678" s="43">
        <v>4351969</v>
      </c>
    </row>
    <row r="679" spans="16:17" x14ac:dyDescent="0.25">
      <c r="P679" s="42" t="s">
        <v>679</v>
      </c>
      <c r="Q679" s="43">
        <v>4282851</v>
      </c>
    </row>
    <row r="680" spans="16:17" x14ac:dyDescent="0.25">
      <c r="P680" s="42" t="s">
        <v>1634</v>
      </c>
      <c r="Q680" s="43">
        <v>4247405</v>
      </c>
    </row>
    <row r="681" spans="16:17" x14ac:dyDescent="0.25">
      <c r="P681" s="42" t="s">
        <v>63</v>
      </c>
      <c r="Q681" s="43">
        <v>4231215</v>
      </c>
    </row>
    <row r="682" spans="16:17" x14ac:dyDescent="0.25">
      <c r="P682" s="42" t="s">
        <v>6010</v>
      </c>
      <c r="Q682" s="43">
        <v>4104113</v>
      </c>
    </row>
    <row r="683" spans="16:17" x14ac:dyDescent="0.25">
      <c r="P683" s="42" t="s">
        <v>476</v>
      </c>
      <c r="Q683" s="43">
        <v>4092466</v>
      </c>
    </row>
    <row r="684" spans="16:17" x14ac:dyDescent="0.25">
      <c r="P684" s="42" t="s">
        <v>4421</v>
      </c>
      <c r="Q684" s="43">
        <v>4059537</v>
      </c>
    </row>
    <row r="685" spans="16:17" x14ac:dyDescent="0.25">
      <c r="P685" s="42" t="s">
        <v>5032</v>
      </c>
      <c r="Q685" s="43">
        <v>4055108</v>
      </c>
    </row>
    <row r="686" spans="16:17" x14ac:dyDescent="0.25">
      <c r="P686" s="42" t="s">
        <v>2725</v>
      </c>
      <c r="Q686" s="43">
        <v>4027157</v>
      </c>
    </row>
    <row r="687" spans="16:17" x14ac:dyDescent="0.25">
      <c r="P687" s="42" t="s">
        <v>2062</v>
      </c>
      <c r="Q687" s="43">
        <v>4026908</v>
      </c>
    </row>
    <row r="688" spans="16:17" x14ac:dyDescent="0.25">
      <c r="P688" s="42" t="s">
        <v>1296</v>
      </c>
      <c r="Q688" s="43">
        <v>3971000</v>
      </c>
    </row>
    <row r="689" spans="16:17" x14ac:dyDescent="0.25">
      <c r="P689" s="42" t="s">
        <v>6312</v>
      </c>
      <c r="Q689" s="43">
        <v>3946250</v>
      </c>
    </row>
    <row r="690" spans="16:17" x14ac:dyDescent="0.25">
      <c r="P690" s="42" t="s">
        <v>3027</v>
      </c>
      <c r="Q690" s="43">
        <v>3909616</v>
      </c>
    </row>
    <row r="691" spans="16:17" x14ac:dyDescent="0.25">
      <c r="P691" s="42" t="s">
        <v>4515</v>
      </c>
      <c r="Q691" s="43">
        <v>3825820</v>
      </c>
    </row>
    <row r="692" spans="16:17" x14ac:dyDescent="0.25">
      <c r="P692" s="42" t="s">
        <v>3743</v>
      </c>
      <c r="Q692" s="43">
        <v>3786715</v>
      </c>
    </row>
    <row r="693" spans="16:17" x14ac:dyDescent="0.25">
      <c r="P693" s="42" t="s">
        <v>567</v>
      </c>
      <c r="Q693" s="43">
        <v>3650000</v>
      </c>
    </row>
    <row r="694" spans="16:17" x14ac:dyDescent="0.25">
      <c r="P694" s="42" t="s">
        <v>1704</v>
      </c>
      <c r="Q694" s="43">
        <v>3574731</v>
      </c>
    </row>
    <row r="695" spans="16:17" x14ac:dyDescent="0.25">
      <c r="P695" s="42" t="s">
        <v>3697</v>
      </c>
      <c r="Q695" s="43">
        <v>3517198</v>
      </c>
    </row>
    <row r="696" spans="16:17" x14ac:dyDescent="0.25">
      <c r="P696" s="42" t="s">
        <v>4112</v>
      </c>
      <c r="Q696" s="43">
        <v>3461333</v>
      </c>
    </row>
    <row r="697" spans="16:17" x14ac:dyDescent="0.25">
      <c r="P697" s="42" t="s">
        <v>4167</v>
      </c>
      <c r="Q697" s="43">
        <v>3436166</v>
      </c>
    </row>
    <row r="698" spans="16:17" x14ac:dyDescent="0.25">
      <c r="P698" s="42" t="s">
        <v>271</v>
      </c>
      <c r="Q698" s="43">
        <v>3314622</v>
      </c>
    </row>
    <row r="699" spans="16:17" x14ac:dyDescent="0.25">
      <c r="P699" s="42" t="s">
        <v>6531</v>
      </c>
      <c r="Q699" s="43">
        <v>3231500</v>
      </c>
    </row>
    <row r="700" spans="16:17" x14ac:dyDescent="0.25">
      <c r="P700" s="42" t="s">
        <v>5874</v>
      </c>
      <c r="Q700" s="43">
        <v>3138210</v>
      </c>
    </row>
    <row r="701" spans="16:17" x14ac:dyDescent="0.25">
      <c r="P701" s="42" t="s">
        <v>2761</v>
      </c>
      <c r="Q701" s="43">
        <v>3122871</v>
      </c>
    </row>
    <row r="702" spans="16:17" x14ac:dyDescent="0.25">
      <c r="P702" s="42" t="s">
        <v>5623</v>
      </c>
      <c r="Q702" s="43">
        <v>3057024</v>
      </c>
    </row>
    <row r="703" spans="16:17" x14ac:dyDescent="0.25">
      <c r="P703" s="42" t="s">
        <v>5997</v>
      </c>
      <c r="Q703" s="43">
        <v>3005123</v>
      </c>
    </row>
    <row r="704" spans="16:17" x14ac:dyDescent="0.25">
      <c r="P704" s="42" t="s">
        <v>2840</v>
      </c>
      <c r="Q704" s="43">
        <v>2971376</v>
      </c>
    </row>
    <row r="705" spans="16:17" x14ac:dyDescent="0.25">
      <c r="P705" s="42" t="s">
        <v>2790</v>
      </c>
      <c r="Q705" s="43">
        <v>2903262</v>
      </c>
    </row>
    <row r="706" spans="16:17" x14ac:dyDescent="0.25">
      <c r="P706" s="42" t="s">
        <v>7</v>
      </c>
      <c r="Q706" s="43">
        <v>2900000</v>
      </c>
    </row>
    <row r="707" spans="16:17" x14ac:dyDescent="0.25">
      <c r="P707" s="42" t="s">
        <v>3131</v>
      </c>
      <c r="Q707" s="43">
        <v>2844929</v>
      </c>
    </row>
    <row r="708" spans="16:17" x14ac:dyDescent="0.25">
      <c r="P708" s="42" t="s">
        <v>5449</v>
      </c>
      <c r="Q708" s="43">
        <v>2773863</v>
      </c>
    </row>
    <row r="709" spans="16:17" x14ac:dyDescent="0.25">
      <c r="P709" s="42" t="s">
        <v>5392</v>
      </c>
      <c r="Q709" s="43">
        <v>2728548</v>
      </c>
    </row>
    <row r="710" spans="16:17" x14ac:dyDescent="0.25">
      <c r="P710" s="42" t="s">
        <v>801</v>
      </c>
      <c r="Q710" s="43">
        <v>2713208</v>
      </c>
    </row>
    <row r="711" spans="16:17" x14ac:dyDescent="0.25">
      <c r="P711" s="42" t="s">
        <v>534</v>
      </c>
      <c r="Q711" s="43">
        <v>2700000</v>
      </c>
    </row>
    <row r="712" spans="16:17" x14ac:dyDescent="0.25">
      <c r="P712" s="42" t="s">
        <v>517</v>
      </c>
      <c r="Q712" s="43">
        <v>2603927</v>
      </c>
    </row>
    <row r="713" spans="16:17" x14ac:dyDescent="0.25">
      <c r="P713" s="42" t="s">
        <v>2439</v>
      </c>
      <c r="Q713" s="43">
        <v>2596914</v>
      </c>
    </row>
    <row r="714" spans="16:17" x14ac:dyDescent="0.25">
      <c r="P714" s="42" t="s">
        <v>3757</v>
      </c>
      <c r="Q714" s="43">
        <v>2580593</v>
      </c>
    </row>
    <row r="715" spans="16:17" x14ac:dyDescent="0.25">
      <c r="P715" s="42" t="s">
        <v>638</v>
      </c>
      <c r="Q715" s="43">
        <v>2572742</v>
      </c>
    </row>
    <row r="716" spans="16:17" x14ac:dyDescent="0.25">
      <c r="P716" s="42" t="s">
        <v>2907</v>
      </c>
      <c r="Q716" s="43">
        <v>2558739</v>
      </c>
    </row>
    <row r="717" spans="16:17" x14ac:dyDescent="0.25">
      <c r="P717" s="42" t="s">
        <v>1590</v>
      </c>
      <c r="Q717" s="43">
        <v>2514138</v>
      </c>
    </row>
    <row r="718" spans="16:17" x14ac:dyDescent="0.25">
      <c r="P718" s="42" t="s">
        <v>6495</v>
      </c>
      <c r="Q718" s="43">
        <v>2483154</v>
      </c>
    </row>
    <row r="719" spans="16:17" x14ac:dyDescent="0.25">
      <c r="P719" s="42" t="s">
        <v>5668</v>
      </c>
      <c r="Q719" s="43">
        <v>2481242</v>
      </c>
    </row>
    <row r="720" spans="16:17" x14ac:dyDescent="0.25">
      <c r="P720" s="42" t="s">
        <v>6100</v>
      </c>
      <c r="Q720" s="43">
        <v>2406383</v>
      </c>
    </row>
    <row r="721" spans="16:17" x14ac:dyDescent="0.25">
      <c r="P721" s="42" t="s">
        <v>26</v>
      </c>
      <c r="Q721" s="43">
        <v>2391000</v>
      </c>
    </row>
    <row r="722" spans="16:17" x14ac:dyDescent="0.25">
      <c r="P722" s="42" t="s">
        <v>2174</v>
      </c>
      <c r="Q722" s="43">
        <v>2348123</v>
      </c>
    </row>
    <row r="723" spans="16:17" x14ac:dyDescent="0.25">
      <c r="P723" s="42" t="s">
        <v>2086</v>
      </c>
      <c r="Q723" s="43">
        <v>2310945</v>
      </c>
    </row>
    <row r="724" spans="16:17" x14ac:dyDescent="0.25">
      <c r="P724" s="42" t="s">
        <v>2043</v>
      </c>
      <c r="Q724" s="43">
        <v>2270647</v>
      </c>
    </row>
    <row r="725" spans="16:17" x14ac:dyDescent="0.25">
      <c r="P725" s="42" t="s">
        <v>5376</v>
      </c>
      <c r="Q725" s="43">
        <v>2269307</v>
      </c>
    </row>
    <row r="726" spans="16:17" x14ac:dyDescent="0.25">
      <c r="P726" s="42" t="s">
        <v>864</v>
      </c>
      <c r="Q726" s="43">
        <v>2262293</v>
      </c>
    </row>
    <row r="727" spans="16:17" x14ac:dyDescent="0.25">
      <c r="P727" s="42" t="s">
        <v>5682</v>
      </c>
      <c r="Q727" s="43">
        <v>2228241</v>
      </c>
    </row>
    <row r="728" spans="16:17" x14ac:dyDescent="0.25">
      <c r="P728" s="42" t="s">
        <v>2887</v>
      </c>
      <c r="Q728" s="43">
        <v>2176030</v>
      </c>
    </row>
    <row r="729" spans="16:17" x14ac:dyDescent="0.25">
      <c r="P729" s="42" t="s">
        <v>5160</v>
      </c>
      <c r="Q729" s="43">
        <v>2166863</v>
      </c>
    </row>
    <row r="730" spans="16:17" x14ac:dyDescent="0.25">
      <c r="P730" s="42" t="s">
        <v>4590</v>
      </c>
      <c r="Q730" s="43">
        <v>2163911</v>
      </c>
    </row>
    <row r="731" spans="16:17" x14ac:dyDescent="0.25">
      <c r="P731" s="42" t="s">
        <v>2671</v>
      </c>
      <c r="Q731" s="43">
        <v>2103828</v>
      </c>
    </row>
    <row r="732" spans="16:17" x14ac:dyDescent="0.25">
      <c r="P732" s="42" t="s">
        <v>6211</v>
      </c>
      <c r="Q732" s="43">
        <v>2057332</v>
      </c>
    </row>
    <row r="733" spans="16:17" x14ac:dyDescent="0.25">
      <c r="P733" s="42" t="s">
        <v>4331</v>
      </c>
      <c r="Q733" s="43">
        <v>1994973</v>
      </c>
    </row>
    <row r="734" spans="16:17" x14ac:dyDescent="0.25">
      <c r="P734" s="42" t="s">
        <v>6545</v>
      </c>
      <c r="Q734" s="43">
        <v>1947339</v>
      </c>
    </row>
    <row r="735" spans="16:17" x14ac:dyDescent="0.25">
      <c r="P735" s="42" t="s">
        <v>4038</v>
      </c>
      <c r="Q735" s="43">
        <v>1885134</v>
      </c>
    </row>
    <row r="736" spans="16:17" x14ac:dyDescent="0.25">
      <c r="P736" s="42" t="s">
        <v>23</v>
      </c>
      <c r="Q736" s="43">
        <v>1861000</v>
      </c>
    </row>
    <row r="737" spans="16:17" x14ac:dyDescent="0.25">
      <c r="P737" s="42" t="s">
        <v>5153</v>
      </c>
      <c r="Q737" s="43">
        <v>1743332</v>
      </c>
    </row>
    <row r="738" spans="16:17" x14ac:dyDescent="0.25">
      <c r="P738" s="42" t="s">
        <v>1265</v>
      </c>
      <c r="Q738" s="43">
        <v>1727544</v>
      </c>
    </row>
    <row r="739" spans="16:17" x14ac:dyDescent="0.25">
      <c r="P739" s="42" t="s">
        <v>3958</v>
      </c>
      <c r="Q739" s="43">
        <v>1703287</v>
      </c>
    </row>
    <row r="740" spans="16:17" x14ac:dyDescent="0.25">
      <c r="P740" s="42" t="s">
        <v>6932</v>
      </c>
      <c r="Q740" s="43">
        <v>1677654</v>
      </c>
    </row>
    <row r="741" spans="16:17" x14ac:dyDescent="0.25">
      <c r="P741" s="42" t="s">
        <v>5256</v>
      </c>
      <c r="Q741" s="43">
        <v>1676553</v>
      </c>
    </row>
    <row r="742" spans="16:17" x14ac:dyDescent="0.25">
      <c r="P742" s="42" t="s">
        <v>6410</v>
      </c>
      <c r="Q742" s="43">
        <v>1659955</v>
      </c>
    </row>
    <row r="743" spans="16:17" x14ac:dyDescent="0.25">
      <c r="P743" s="42" t="s">
        <v>4586</v>
      </c>
      <c r="Q743" s="43">
        <v>1655091</v>
      </c>
    </row>
    <row r="744" spans="16:17" x14ac:dyDescent="0.25">
      <c r="P744" s="42" t="s">
        <v>1568</v>
      </c>
      <c r="Q744" s="43">
        <v>1651777</v>
      </c>
    </row>
    <row r="745" spans="16:17" x14ac:dyDescent="0.25">
      <c r="P745" s="42" t="s">
        <v>3899</v>
      </c>
      <c r="Q745" s="43">
        <v>1623749</v>
      </c>
    </row>
    <row r="746" spans="16:17" x14ac:dyDescent="0.25">
      <c r="P746" s="42" t="s">
        <v>2711</v>
      </c>
      <c r="Q746" s="43">
        <v>1610731</v>
      </c>
    </row>
    <row r="747" spans="16:17" x14ac:dyDescent="0.25">
      <c r="P747" s="42" t="s">
        <v>7014</v>
      </c>
      <c r="Q747" s="43">
        <v>1590010</v>
      </c>
    </row>
    <row r="748" spans="16:17" x14ac:dyDescent="0.25">
      <c r="P748" s="42" t="s">
        <v>1990</v>
      </c>
      <c r="Q748" s="43">
        <v>1547570</v>
      </c>
    </row>
    <row r="749" spans="16:17" x14ac:dyDescent="0.25">
      <c r="P749" s="42" t="s">
        <v>4872</v>
      </c>
      <c r="Q749" s="43">
        <v>1518876</v>
      </c>
    </row>
    <row r="750" spans="16:17" x14ac:dyDescent="0.25">
      <c r="P750" s="42" t="s">
        <v>4897</v>
      </c>
      <c r="Q750" s="43">
        <v>1508841</v>
      </c>
    </row>
    <row r="751" spans="16:17" x14ac:dyDescent="0.25">
      <c r="P751" s="42" t="s">
        <v>2054</v>
      </c>
      <c r="Q751" s="43">
        <v>1459004</v>
      </c>
    </row>
    <row r="752" spans="16:17" x14ac:dyDescent="0.25">
      <c r="P752" s="42" t="s">
        <v>6031</v>
      </c>
      <c r="Q752" s="43">
        <v>1448712</v>
      </c>
    </row>
    <row r="753" spans="16:17" x14ac:dyDescent="0.25">
      <c r="P753" s="42" t="s">
        <v>981</v>
      </c>
      <c r="Q753" s="43">
        <v>1444715</v>
      </c>
    </row>
    <row r="754" spans="16:17" x14ac:dyDescent="0.25">
      <c r="P754" s="42" t="s">
        <v>1786</v>
      </c>
      <c r="Q754" s="43">
        <v>1415758</v>
      </c>
    </row>
    <row r="755" spans="16:17" x14ac:dyDescent="0.25">
      <c r="P755" s="42" t="s">
        <v>302</v>
      </c>
      <c r="Q755" s="43">
        <v>1402264</v>
      </c>
    </row>
    <row r="756" spans="16:17" x14ac:dyDescent="0.25">
      <c r="P756" s="42" t="s">
        <v>3226</v>
      </c>
      <c r="Q756" s="43">
        <v>1362413</v>
      </c>
    </row>
    <row r="757" spans="16:17" x14ac:dyDescent="0.25">
      <c r="P757" s="42" t="s">
        <v>2946</v>
      </c>
      <c r="Q757" s="43">
        <v>1342970</v>
      </c>
    </row>
    <row r="758" spans="16:17" x14ac:dyDescent="0.25">
      <c r="P758" s="42" t="s">
        <v>4816</v>
      </c>
      <c r="Q758" s="43">
        <v>1315950</v>
      </c>
    </row>
    <row r="759" spans="16:17" x14ac:dyDescent="0.25">
      <c r="P759" s="42" t="s">
        <v>2481</v>
      </c>
      <c r="Q759" s="43">
        <v>1250934</v>
      </c>
    </row>
    <row r="760" spans="16:17" x14ac:dyDescent="0.25">
      <c r="P760" s="42" t="s">
        <v>3384</v>
      </c>
      <c r="Q760" s="43">
        <v>1239558</v>
      </c>
    </row>
    <row r="761" spans="16:17" x14ac:dyDescent="0.25">
      <c r="P761" s="42" t="s">
        <v>5773</v>
      </c>
      <c r="Q761" s="43">
        <v>1216074</v>
      </c>
    </row>
    <row r="762" spans="16:17" x14ac:dyDescent="0.25">
      <c r="P762" s="42" t="s">
        <v>3995</v>
      </c>
      <c r="Q762" s="43">
        <v>1186670</v>
      </c>
    </row>
    <row r="763" spans="16:17" x14ac:dyDescent="0.25">
      <c r="P763" s="42" t="s">
        <v>762</v>
      </c>
      <c r="Q763" s="43">
        <v>1157157</v>
      </c>
    </row>
    <row r="764" spans="16:17" x14ac:dyDescent="0.25">
      <c r="P764" s="42" t="s">
        <v>2576</v>
      </c>
      <c r="Q764" s="43">
        <v>1142507</v>
      </c>
    </row>
    <row r="765" spans="16:17" x14ac:dyDescent="0.25">
      <c r="P765" s="42" t="s">
        <v>3414</v>
      </c>
      <c r="Q765" s="43">
        <v>1081331</v>
      </c>
    </row>
    <row r="766" spans="16:17" x14ac:dyDescent="0.25">
      <c r="P766" s="42" t="s">
        <v>1756</v>
      </c>
      <c r="Q766" s="43">
        <v>1062898</v>
      </c>
    </row>
    <row r="767" spans="16:17" x14ac:dyDescent="0.25">
      <c r="P767" s="42" t="s">
        <v>3047</v>
      </c>
      <c r="Q767" s="43">
        <v>1055845</v>
      </c>
    </row>
    <row r="768" spans="16:17" x14ac:dyDescent="0.25">
      <c r="P768" s="42" t="s">
        <v>4665</v>
      </c>
      <c r="Q768" s="43">
        <v>1043445</v>
      </c>
    </row>
    <row r="769" spans="16:17" x14ac:dyDescent="0.25">
      <c r="P769" s="42" t="s">
        <v>4125</v>
      </c>
      <c r="Q769" s="43">
        <v>1019112</v>
      </c>
    </row>
    <row r="770" spans="16:17" x14ac:dyDescent="0.25">
      <c r="P770" s="42" t="s">
        <v>3342</v>
      </c>
      <c r="Q770" s="43">
        <v>1003072</v>
      </c>
    </row>
    <row r="771" spans="16:17" x14ac:dyDescent="0.25">
      <c r="P771" s="42" t="s">
        <v>5174</v>
      </c>
      <c r="Q771" s="43">
        <v>989564</v>
      </c>
    </row>
    <row r="772" spans="16:17" x14ac:dyDescent="0.25">
      <c r="P772" s="42" t="s">
        <v>1047</v>
      </c>
      <c r="Q772" s="43">
        <v>902679</v>
      </c>
    </row>
    <row r="773" spans="16:17" x14ac:dyDescent="0.25">
      <c r="P773" s="42" t="s">
        <v>2996</v>
      </c>
      <c r="Q773" s="43">
        <v>902164</v>
      </c>
    </row>
    <row r="774" spans="16:17" x14ac:dyDescent="0.25">
      <c r="P774" s="42" t="s">
        <v>1954</v>
      </c>
      <c r="Q774" s="43">
        <v>851636</v>
      </c>
    </row>
    <row r="775" spans="16:17" x14ac:dyDescent="0.25">
      <c r="P775" s="42" t="s">
        <v>1454</v>
      </c>
      <c r="Q775" s="43">
        <v>834712</v>
      </c>
    </row>
    <row r="776" spans="16:17" x14ac:dyDescent="0.25">
      <c r="P776" s="42" t="s">
        <v>2562</v>
      </c>
      <c r="Q776" s="43">
        <v>802119</v>
      </c>
    </row>
    <row r="777" spans="16:17" x14ac:dyDescent="0.25">
      <c r="P777" s="42" t="s">
        <v>554</v>
      </c>
      <c r="Q777" s="43">
        <v>800000</v>
      </c>
    </row>
    <row r="778" spans="16:17" x14ac:dyDescent="0.25">
      <c r="P778" s="42" t="s">
        <v>5123</v>
      </c>
      <c r="Q778" s="43">
        <v>783276</v>
      </c>
    </row>
    <row r="779" spans="16:17" x14ac:dyDescent="0.25">
      <c r="P779" s="42" t="s">
        <v>1527</v>
      </c>
      <c r="Q779" s="43">
        <v>745402</v>
      </c>
    </row>
    <row r="780" spans="16:17" x14ac:dyDescent="0.25">
      <c r="P780" s="42" t="s">
        <v>2496</v>
      </c>
      <c r="Q780" s="43">
        <v>744858</v>
      </c>
    </row>
    <row r="781" spans="16:17" x14ac:dyDescent="0.25">
      <c r="P781" s="42" t="s">
        <v>1998</v>
      </c>
      <c r="Q781" s="43">
        <v>712314</v>
      </c>
    </row>
    <row r="782" spans="16:17" x14ac:dyDescent="0.25">
      <c r="P782" s="42" t="s">
        <v>3949</v>
      </c>
      <c r="Q782" s="43">
        <v>701088</v>
      </c>
    </row>
    <row r="783" spans="16:17" x14ac:dyDescent="0.25">
      <c r="P783" s="42" t="s">
        <v>3828</v>
      </c>
      <c r="Q783" s="43">
        <v>682273</v>
      </c>
    </row>
    <row r="784" spans="16:17" x14ac:dyDescent="0.25">
      <c r="P784" s="42" t="s">
        <v>4549</v>
      </c>
      <c r="Q784" s="43">
        <v>677838</v>
      </c>
    </row>
    <row r="785" spans="16:17" x14ac:dyDescent="0.25">
      <c r="P785" s="42" t="s">
        <v>5205</v>
      </c>
      <c r="Q785" s="43">
        <v>670712</v>
      </c>
    </row>
    <row r="786" spans="16:17" x14ac:dyDescent="0.25">
      <c r="P786" s="42" t="s">
        <v>2502</v>
      </c>
      <c r="Q786" s="43">
        <v>663780</v>
      </c>
    </row>
    <row r="787" spans="16:17" x14ac:dyDescent="0.25">
      <c r="P787" s="42" t="s">
        <v>2374</v>
      </c>
      <c r="Q787" s="43">
        <v>656252</v>
      </c>
    </row>
    <row r="788" spans="16:17" x14ac:dyDescent="0.25">
      <c r="P788" s="42" t="s">
        <v>2602</v>
      </c>
      <c r="Q788" s="43">
        <v>652835</v>
      </c>
    </row>
    <row r="789" spans="16:17" x14ac:dyDescent="0.25">
      <c r="P789" s="42" t="s">
        <v>5224</v>
      </c>
      <c r="Q789" s="43">
        <v>615792</v>
      </c>
    </row>
    <row r="790" spans="16:17" x14ac:dyDescent="0.25">
      <c r="P790" s="42" t="s">
        <v>4398</v>
      </c>
      <c r="Q790" s="43">
        <v>612294</v>
      </c>
    </row>
    <row r="791" spans="16:17" x14ac:dyDescent="0.25">
      <c r="P791" s="42" t="s">
        <v>6258</v>
      </c>
      <c r="Q791" s="43">
        <v>608545</v>
      </c>
    </row>
    <row r="792" spans="16:17" x14ac:dyDescent="0.25">
      <c r="P792" s="42" t="s">
        <v>4567</v>
      </c>
      <c r="Q792" s="43">
        <v>595783</v>
      </c>
    </row>
    <row r="793" spans="16:17" x14ac:dyDescent="0.25">
      <c r="P793" s="42" t="s">
        <v>3459</v>
      </c>
      <c r="Q793" s="43">
        <v>591796</v>
      </c>
    </row>
    <row r="794" spans="16:17" x14ac:dyDescent="0.25">
      <c r="P794" s="42" t="s">
        <v>2039</v>
      </c>
      <c r="Q794" s="43">
        <v>561238</v>
      </c>
    </row>
    <row r="795" spans="16:17" x14ac:dyDescent="0.25">
      <c r="P795" s="42" t="s">
        <v>1484</v>
      </c>
      <c r="Q795" s="43">
        <v>559990</v>
      </c>
    </row>
    <row r="796" spans="16:17" x14ac:dyDescent="0.25">
      <c r="P796" s="42" t="s">
        <v>3435</v>
      </c>
      <c r="Q796" s="43">
        <v>530270</v>
      </c>
    </row>
    <row r="797" spans="16:17" x14ac:dyDescent="0.25">
      <c r="P797" s="42" t="s">
        <v>3553</v>
      </c>
      <c r="Q797" s="43">
        <v>527726</v>
      </c>
    </row>
    <row r="798" spans="16:17" x14ac:dyDescent="0.25">
      <c r="P798" s="42" t="s">
        <v>2006</v>
      </c>
      <c r="Q798" s="43">
        <v>481039</v>
      </c>
    </row>
    <row r="799" spans="16:17" x14ac:dyDescent="0.25">
      <c r="P799" s="42" t="s">
        <v>1864</v>
      </c>
      <c r="Q799" s="43">
        <v>480318</v>
      </c>
    </row>
    <row r="800" spans="16:17" x14ac:dyDescent="0.25">
      <c r="P800" s="42" t="s">
        <v>1702</v>
      </c>
      <c r="Q800" s="43">
        <v>476767</v>
      </c>
    </row>
    <row r="801" spans="16:17" x14ac:dyDescent="0.25">
      <c r="P801" s="42" t="s">
        <v>3730</v>
      </c>
      <c r="Q801" s="43">
        <v>417760</v>
      </c>
    </row>
    <row r="802" spans="16:17" x14ac:dyDescent="0.25">
      <c r="P802" s="42" t="s">
        <v>5933</v>
      </c>
      <c r="Q802" s="43">
        <v>406666</v>
      </c>
    </row>
    <row r="803" spans="16:17" x14ac:dyDescent="0.25">
      <c r="P803" s="42" t="s">
        <v>6104</v>
      </c>
      <c r="Q803" s="43">
        <v>393961</v>
      </c>
    </row>
    <row r="804" spans="16:17" x14ac:dyDescent="0.25">
      <c r="P804" s="42" t="s">
        <v>6022</v>
      </c>
      <c r="Q804" s="43">
        <v>349947</v>
      </c>
    </row>
    <row r="805" spans="16:17" x14ac:dyDescent="0.25">
      <c r="P805" s="42" t="s">
        <v>3268</v>
      </c>
      <c r="Q805" s="43">
        <v>346122</v>
      </c>
    </row>
    <row r="806" spans="16:17" x14ac:dyDescent="0.25">
      <c r="P806" s="42" t="s">
        <v>5398</v>
      </c>
      <c r="Q806" s="43">
        <v>324804</v>
      </c>
    </row>
    <row r="807" spans="16:17" x14ac:dyDescent="0.25">
      <c r="P807" s="42" t="s">
        <v>5055</v>
      </c>
      <c r="Q807" s="43">
        <v>323741</v>
      </c>
    </row>
    <row r="808" spans="16:17" x14ac:dyDescent="0.25">
      <c r="P808" s="42" t="s">
        <v>582</v>
      </c>
      <c r="Q808" s="43">
        <v>300000</v>
      </c>
    </row>
    <row r="809" spans="16:17" x14ac:dyDescent="0.25">
      <c r="P809" s="42" t="s">
        <v>2795</v>
      </c>
      <c r="Q809" s="43">
        <v>293258</v>
      </c>
    </row>
    <row r="810" spans="16:17" x14ac:dyDescent="0.25">
      <c r="P810" s="42" t="s">
        <v>780</v>
      </c>
      <c r="Q810" s="43">
        <v>264560</v>
      </c>
    </row>
    <row r="811" spans="16:17" x14ac:dyDescent="0.25">
      <c r="P811" s="42" t="s">
        <v>3935</v>
      </c>
      <c r="Q811" s="43">
        <v>264487</v>
      </c>
    </row>
    <row r="812" spans="16:17" x14ac:dyDescent="0.25">
      <c r="P812" s="42" t="s">
        <v>4428</v>
      </c>
      <c r="Q812" s="43">
        <v>259297</v>
      </c>
    </row>
    <row r="813" spans="16:17" x14ac:dyDescent="0.25">
      <c r="P813" s="42" t="s">
        <v>2073</v>
      </c>
      <c r="Q813" s="43">
        <v>243649</v>
      </c>
    </row>
    <row r="814" spans="16:17" x14ac:dyDescent="0.25">
      <c r="P814" s="42" t="s">
        <v>1688</v>
      </c>
      <c r="Q814" s="43">
        <v>242172</v>
      </c>
    </row>
    <row r="815" spans="16:17" x14ac:dyDescent="0.25">
      <c r="P815" s="42" t="s">
        <v>2157</v>
      </c>
      <c r="Q815" s="43">
        <v>237233</v>
      </c>
    </row>
    <row r="816" spans="16:17" x14ac:dyDescent="0.25">
      <c r="P816" s="42" t="s">
        <v>1198</v>
      </c>
      <c r="Q816" s="43">
        <v>229171</v>
      </c>
    </row>
    <row r="817" spans="16:17" x14ac:dyDescent="0.25">
      <c r="P817" s="42" t="s">
        <v>3589</v>
      </c>
      <c r="Q817" s="43">
        <v>203020</v>
      </c>
    </row>
    <row r="818" spans="16:17" x14ac:dyDescent="0.25">
      <c r="P818" s="42" t="s">
        <v>3760</v>
      </c>
      <c r="Q818" s="43">
        <v>181225</v>
      </c>
    </row>
    <row r="819" spans="16:17" x14ac:dyDescent="0.25">
      <c r="P819" s="42" t="s">
        <v>6748</v>
      </c>
      <c r="Q819" s="43">
        <v>150619</v>
      </c>
    </row>
    <row r="820" spans="16:17" x14ac:dyDescent="0.25">
      <c r="P820" s="42" t="s">
        <v>3699</v>
      </c>
      <c r="Q820" s="43">
        <v>103943</v>
      </c>
    </row>
    <row r="821" spans="16:17" x14ac:dyDescent="0.25">
      <c r="P821" s="42" t="s">
        <v>2874</v>
      </c>
      <c r="Q821" s="43">
        <v>70536</v>
      </c>
    </row>
    <row r="822" spans="16:17" x14ac:dyDescent="0.25">
      <c r="P822" s="42" t="s">
        <v>6078</v>
      </c>
      <c r="Q822" s="43">
        <v>48622</v>
      </c>
    </row>
    <row r="823" spans="16:17" x14ac:dyDescent="0.25">
      <c r="P823" s="42" t="s">
        <v>5553</v>
      </c>
      <c r="Q823" s="43">
        <v>25899</v>
      </c>
    </row>
    <row r="824" spans="16:17" x14ac:dyDescent="0.25">
      <c r="P824" s="42" t="s">
        <v>4858</v>
      </c>
      <c r="Q824" s="43">
        <v>15185</v>
      </c>
    </row>
    <row r="825" spans="16:17" x14ac:dyDescent="0.25">
      <c r="P825" s="42" t="s">
        <v>5303</v>
      </c>
      <c r="Q825" s="43">
        <v>9677</v>
      </c>
    </row>
    <row r="826" spans="16:17" x14ac:dyDescent="0.25">
      <c r="P826" s="42" t="s">
        <v>4025</v>
      </c>
      <c r="Q826" s="43">
        <v>-1333</v>
      </c>
    </row>
    <row r="827" spans="16:17" x14ac:dyDescent="0.25">
      <c r="P827" s="42" t="s">
        <v>5396</v>
      </c>
      <c r="Q827" s="43">
        <v>-4016</v>
      </c>
    </row>
    <row r="828" spans="16:17" x14ac:dyDescent="0.25">
      <c r="P828" s="42" t="s">
        <v>1860</v>
      </c>
      <c r="Q828" s="43">
        <v>-17786</v>
      </c>
    </row>
    <row r="829" spans="16:17" x14ac:dyDescent="0.25">
      <c r="P829" s="42" t="s">
        <v>187</v>
      </c>
      <c r="Q829" s="43">
        <v>-18769</v>
      </c>
    </row>
    <row r="830" spans="16:17" x14ac:dyDescent="0.25">
      <c r="P830" s="42" t="s">
        <v>5972</v>
      </c>
      <c r="Q830" s="43">
        <v>-19443</v>
      </c>
    </row>
    <row r="831" spans="16:17" x14ac:dyDescent="0.25">
      <c r="P831" s="42" t="s">
        <v>3889</v>
      </c>
      <c r="Q831" s="43">
        <v>-23927</v>
      </c>
    </row>
    <row r="832" spans="16:17" x14ac:dyDescent="0.25">
      <c r="P832" s="42" t="s">
        <v>3183</v>
      </c>
      <c r="Q832" s="43">
        <v>-25318</v>
      </c>
    </row>
    <row r="833" spans="16:17" x14ac:dyDescent="0.25">
      <c r="P833" s="42" t="s">
        <v>1381</v>
      </c>
      <c r="Q833" s="43">
        <v>-37715</v>
      </c>
    </row>
    <row r="834" spans="16:17" x14ac:dyDescent="0.25">
      <c r="P834" s="42" t="s">
        <v>6648</v>
      </c>
      <c r="Q834" s="43">
        <v>-39916</v>
      </c>
    </row>
    <row r="835" spans="16:17" x14ac:dyDescent="0.25">
      <c r="P835" s="42" t="s">
        <v>1576</v>
      </c>
      <c r="Q835" s="43">
        <v>-46866</v>
      </c>
    </row>
    <row r="836" spans="16:17" x14ac:dyDescent="0.25">
      <c r="P836" s="42" t="s">
        <v>5609</v>
      </c>
      <c r="Q836" s="43">
        <v>-49971</v>
      </c>
    </row>
    <row r="837" spans="16:17" x14ac:dyDescent="0.25">
      <c r="P837" s="42" t="s">
        <v>1480</v>
      </c>
      <c r="Q837" s="43">
        <v>-51864</v>
      </c>
    </row>
    <row r="838" spans="16:17" x14ac:dyDescent="0.25">
      <c r="P838" s="42" t="s">
        <v>5405</v>
      </c>
      <c r="Q838" s="43">
        <v>-60918</v>
      </c>
    </row>
    <row r="839" spans="16:17" x14ac:dyDescent="0.25">
      <c r="P839" s="42" t="s">
        <v>3920</v>
      </c>
      <c r="Q839" s="43">
        <v>-70878</v>
      </c>
    </row>
    <row r="840" spans="16:17" x14ac:dyDescent="0.25">
      <c r="P840" s="42" t="s">
        <v>4861</v>
      </c>
      <c r="Q840" s="43">
        <v>-73435</v>
      </c>
    </row>
    <row r="841" spans="16:17" x14ac:dyDescent="0.25">
      <c r="P841" s="42" t="s">
        <v>3336</v>
      </c>
      <c r="Q841" s="43">
        <v>-88202</v>
      </c>
    </row>
    <row r="842" spans="16:17" x14ac:dyDescent="0.25">
      <c r="P842" s="42" t="s">
        <v>4185</v>
      </c>
      <c r="Q842" s="43">
        <v>-98613</v>
      </c>
    </row>
    <row r="843" spans="16:17" x14ac:dyDescent="0.25">
      <c r="P843" s="42" t="s">
        <v>6069</v>
      </c>
      <c r="Q843" s="43">
        <v>-104762</v>
      </c>
    </row>
    <row r="844" spans="16:17" x14ac:dyDescent="0.25">
      <c r="P844" s="42" t="s">
        <v>6067</v>
      </c>
      <c r="Q844" s="43">
        <v>-113700</v>
      </c>
    </row>
    <row r="845" spans="16:17" x14ac:dyDescent="0.25">
      <c r="P845" s="42" t="s">
        <v>6367</v>
      </c>
      <c r="Q845" s="43">
        <v>-140621</v>
      </c>
    </row>
    <row r="846" spans="16:17" x14ac:dyDescent="0.25">
      <c r="P846" s="42" t="s">
        <v>6789</v>
      </c>
      <c r="Q846" s="43">
        <v>-144142</v>
      </c>
    </row>
    <row r="847" spans="16:17" x14ac:dyDescent="0.25">
      <c r="P847" s="42" t="s">
        <v>6819</v>
      </c>
      <c r="Q847" s="43">
        <v>-145086</v>
      </c>
    </row>
    <row r="848" spans="16:17" x14ac:dyDescent="0.25">
      <c r="P848" s="42" t="s">
        <v>130</v>
      </c>
      <c r="Q848" s="43">
        <v>-147562</v>
      </c>
    </row>
    <row r="849" spans="16:17" x14ac:dyDescent="0.25">
      <c r="P849" s="42" t="s">
        <v>242</v>
      </c>
      <c r="Q849" s="43">
        <v>-154557</v>
      </c>
    </row>
    <row r="850" spans="16:17" x14ac:dyDescent="0.25">
      <c r="P850" s="42" t="s">
        <v>336</v>
      </c>
      <c r="Q850" s="43">
        <v>-169872</v>
      </c>
    </row>
    <row r="851" spans="16:17" x14ac:dyDescent="0.25">
      <c r="P851" s="42" t="s">
        <v>3649</v>
      </c>
      <c r="Q851" s="43">
        <v>-194801</v>
      </c>
    </row>
    <row r="852" spans="16:17" x14ac:dyDescent="0.25">
      <c r="P852" s="42" t="s">
        <v>4530</v>
      </c>
      <c r="Q852" s="43">
        <v>-198889</v>
      </c>
    </row>
    <row r="853" spans="16:17" x14ac:dyDescent="0.25">
      <c r="P853" s="42" t="s">
        <v>2630</v>
      </c>
      <c r="Q853" s="43">
        <v>-201659</v>
      </c>
    </row>
    <row r="854" spans="16:17" x14ac:dyDescent="0.25">
      <c r="P854" s="42" t="s">
        <v>2768</v>
      </c>
      <c r="Q854" s="43">
        <v>-204532</v>
      </c>
    </row>
    <row r="855" spans="16:17" x14ac:dyDescent="0.25">
      <c r="P855" s="42" t="s">
        <v>4052</v>
      </c>
      <c r="Q855" s="43">
        <v>-226328</v>
      </c>
    </row>
    <row r="856" spans="16:17" x14ac:dyDescent="0.25">
      <c r="P856" s="42" t="s">
        <v>4606</v>
      </c>
      <c r="Q856" s="43">
        <v>-239409</v>
      </c>
    </row>
    <row r="857" spans="16:17" x14ac:dyDescent="0.25">
      <c r="P857" s="42" t="s">
        <v>2999</v>
      </c>
      <c r="Q857" s="43">
        <v>-256653</v>
      </c>
    </row>
    <row r="858" spans="16:17" x14ac:dyDescent="0.25">
      <c r="P858" s="42" t="s">
        <v>5597</v>
      </c>
      <c r="Q858" s="43">
        <v>-262699</v>
      </c>
    </row>
    <row r="859" spans="16:17" x14ac:dyDescent="0.25">
      <c r="P859" s="42" t="s">
        <v>2429</v>
      </c>
      <c r="Q859" s="43">
        <v>-278739</v>
      </c>
    </row>
    <row r="860" spans="16:17" x14ac:dyDescent="0.25">
      <c r="P860" s="42" t="s">
        <v>2614</v>
      </c>
      <c r="Q860" s="43">
        <v>-283108</v>
      </c>
    </row>
    <row r="861" spans="16:17" x14ac:dyDescent="0.25">
      <c r="P861" s="42" t="s">
        <v>1088</v>
      </c>
      <c r="Q861" s="43">
        <v>-337199</v>
      </c>
    </row>
    <row r="862" spans="16:17" x14ac:dyDescent="0.25">
      <c r="P862" s="42" t="s">
        <v>1303</v>
      </c>
      <c r="Q862" s="43">
        <v>-338009</v>
      </c>
    </row>
    <row r="863" spans="16:17" x14ac:dyDescent="0.25">
      <c r="P863" s="42" t="s">
        <v>6084</v>
      </c>
      <c r="Q863" s="43">
        <v>-348611</v>
      </c>
    </row>
    <row r="864" spans="16:17" x14ac:dyDescent="0.25">
      <c r="P864" s="42" t="s">
        <v>3092</v>
      </c>
      <c r="Q864" s="43">
        <v>-354460</v>
      </c>
    </row>
    <row r="865" spans="16:17" x14ac:dyDescent="0.25">
      <c r="P865" s="42" t="s">
        <v>6266</v>
      </c>
      <c r="Q865" s="43">
        <v>-366222</v>
      </c>
    </row>
    <row r="866" spans="16:17" x14ac:dyDescent="0.25">
      <c r="P866" s="42" t="s">
        <v>2359</v>
      </c>
      <c r="Q866" s="43">
        <v>-389009</v>
      </c>
    </row>
    <row r="867" spans="16:17" x14ac:dyDescent="0.25">
      <c r="P867" s="42" t="s">
        <v>1809</v>
      </c>
      <c r="Q867" s="43">
        <v>-389512</v>
      </c>
    </row>
    <row r="868" spans="16:17" x14ac:dyDescent="0.25">
      <c r="P868" s="42" t="s">
        <v>5630</v>
      </c>
      <c r="Q868" s="43">
        <v>-401983</v>
      </c>
    </row>
    <row r="869" spans="16:17" x14ac:dyDescent="0.25">
      <c r="P869" s="42" t="s">
        <v>6839</v>
      </c>
      <c r="Q869" s="43">
        <v>-415849</v>
      </c>
    </row>
    <row r="870" spans="16:17" x14ac:dyDescent="0.25">
      <c r="P870" s="42" t="s">
        <v>2094</v>
      </c>
      <c r="Q870" s="43">
        <v>-428053</v>
      </c>
    </row>
    <row r="871" spans="16:17" x14ac:dyDescent="0.25">
      <c r="P871" s="42" t="s">
        <v>5703</v>
      </c>
      <c r="Q871" s="43">
        <v>-451570</v>
      </c>
    </row>
    <row r="872" spans="16:17" x14ac:dyDescent="0.25">
      <c r="P872" s="42" t="s">
        <v>6844</v>
      </c>
      <c r="Q872" s="43">
        <v>-468168</v>
      </c>
    </row>
    <row r="873" spans="16:17" x14ac:dyDescent="0.25">
      <c r="P873" s="42" t="s">
        <v>5859</v>
      </c>
      <c r="Q873" s="43">
        <v>-473703</v>
      </c>
    </row>
    <row r="874" spans="16:17" x14ac:dyDescent="0.25">
      <c r="P874" s="42" t="s">
        <v>4426</v>
      </c>
      <c r="Q874" s="43">
        <v>-477000</v>
      </c>
    </row>
    <row r="875" spans="16:17" x14ac:dyDescent="0.25">
      <c r="P875" s="42" t="s">
        <v>6612</v>
      </c>
      <c r="Q875" s="43">
        <v>-478801</v>
      </c>
    </row>
    <row r="876" spans="16:17" x14ac:dyDescent="0.25">
      <c r="P876" s="42" t="s">
        <v>3228</v>
      </c>
      <c r="Q876" s="43">
        <v>-486866</v>
      </c>
    </row>
    <row r="877" spans="16:17" x14ac:dyDescent="0.25">
      <c r="P877" s="42" t="s">
        <v>4794</v>
      </c>
      <c r="Q877" s="43">
        <v>-487945</v>
      </c>
    </row>
    <row r="878" spans="16:17" x14ac:dyDescent="0.25">
      <c r="P878" s="42" t="s">
        <v>3375</v>
      </c>
      <c r="Q878" s="43">
        <v>-498124</v>
      </c>
    </row>
    <row r="879" spans="16:17" x14ac:dyDescent="0.25">
      <c r="P879" s="42" t="s">
        <v>6087</v>
      </c>
      <c r="Q879" s="43">
        <v>-498668</v>
      </c>
    </row>
    <row r="880" spans="16:17" x14ac:dyDescent="0.25">
      <c r="P880" s="42" t="s">
        <v>6218</v>
      </c>
      <c r="Q880" s="43">
        <v>-515779</v>
      </c>
    </row>
    <row r="881" spans="16:17" x14ac:dyDescent="0.25">
      <c r="P881" s="42" t="s">
        <v>6962</v>
      </c>
      <c r="Q881" s="43">
        <v>-522998</v>
      </c>
    </row>
    <row r="882" spans="16:17" x14ac:dyDescent="0.25">
      <c r="P882" s="42" t="s">
        <v>1909</v>
      </c>
      <c r="Q882" s="43">
        <v>-526618</v>
      </c>
    </row>
    <row r="883" spans="16:17" x14ac:dyDescent="0.25">
      <c r="P883" s="42" t="s">
        <v>1544</v>
      </c>
      <c r="Q883" s="43">
        <v>-535345</v>
      </c>
    </row>
    <row r="884" spans="16:17" x14ac:dyDescent="0.25">
      <c r="P884" s="42" t="s">
        <v>2978</v>
      </c>
      <c r="Q884" s="43">
        <v>-535874</v>
      </c>
    </row>
    <row r="885" spans="16:17" x14ac:dyDescent="0.25">
      <c r="P885" s="42" t="s">
        <v>5982</v>
      </c>
      <c r="Q885" s="43">
        <v>-557755</v>
      </c>
    </row>
    <row r="886" spans="16:17" x14ac:dyDescent="0.25">
      <c r="P886" s="42" t="s">
        <v>6701</v>
      </c>
      <c r="Q886" s="43">
        <v>-564312</v>
      </c>
    </row>
    <row r="887" spans="16:17" x14ac:dyDescent="0.25">
      <c r="P887" s="42" t="s">
        <v>2407</v>
      </c>
      <c r="Q887" s="43">
        <v>-571465</v>
      </c>
    </row>
    <row r="888" spans="16:17" x14ac:dyDescent="0.25">
      <c r="P888" s="42" t="s">
        <v>2343</v>
      </c>
      <c r="Q888" s="43">
        <v>-572808</v>
      </c>
    </row>
    <row r="889" spans="16:17" x14ac:dyDescent="0.25">
      <c r="P889" s="42" t="s">
        <v>1732</v>
      </c>
      <c r="Q889" s="43">
        <v>-586507</v>
      </c>
    </row>
    <row r="890" spans="16:17" x14ac:dyDescent="0.25">
      <c r="P890" s="42" t="s">
        <v>3869</v>
      </c>
      <c r="Q890" s="43">
        <v>-603965</v>
      </c>
    </row>
    <row r="891" spans="16:17" x14ac:dyDescent="0.25">
      <c r="P891" s="42" t="s">
        <v>6061</v>
      </c>
      <c r="Q891" s="43">
        <v>-605096</v>
      </c>
    </row>
    <row r="892" spans="16:17" x14ac:dyDescent="0.25">
      <c r="P892" s="42" t="s">
        <v>5653</v>
      </c>
      <c r="Q892" s="43">
        <v>-631531</v>
      </c>
    </row>
    <row r="893" spans="16:17" x14ac:dyDescent="0.25">
      <c r="P893" s="42" t="s">
        <v>5979</v>
      </c>
      <c r="Q893" s="43">
        <v>-640226</v>
      </c>
    </row>
    <row r="894" spans="16:17" x14ac:dyDescent="0.25">
      <c r="P894" s="42" t="s">
        <v>5579</v>
      </c>
      <c r="Q894" s="43">
        <v>-651422</v>
      </c>
    </row>
    <row r="895" spans="16:17" x14ac:dyDescent="0.25">
      <c r="P895" s="42" t="s">
        <v>798</v>
      </c>
      <c r="Q895" s="43">
        <v>-659754</v>
      </c>
    </row>
    <row r="896" spans="16:17" x14ac:dyDescent="0.25">
      <c r="P896" s="42" t="s">
        <v>1825</v>
      </c>
      <c r="Q896" s="43">
        <v>-689492</v>
      </c>
    </row>
    <row r="897" spans="16:17" x14ac:dyDescent="0.25">
      <c r="P897" s="42" t="s">
        <v>2183</v>
      </c>
      <c r="Q897" s="43">
        <v>-690958</v>
      </c>
    </row>
    <row r="898" spans="16:17" x14ac:dyDescent="0.25">
      <c r="P898" s="42" t="s">
        <v>3711</v>
      </c>
      <c r="Q898" s="43">
        <v>-707762</v>
      </c>
    </row>
    <row r="899" spans="16:17" x14ac:dyDescent="0.25">
      <c r="P899" s="42" t="s">
        <v>6333</v>
      </c>
      <c r="Q899" s="43">
        <v>-712239</v>
      </c>
    </row>
    <row r="900" spans="16:17" x14ac:dyDescent="0.25">
      <c r="P900" s="42" t="s">
        <v>3467</v>
      </c>
      <c r="Q900" s="43">
        <v>-720718</v>
      </c>
    </row>
    <row r="901" spans="16:17" x14ac:dyDescent="0.25">
      <c r="P901" s="42" t="s">
        <v>4760</v>
      </c>
      <c r="Q901" s="43">
        <v>-725339</v>
      </c>
    </row>
    <row r="902" spans="16:17" x14ac:dyDescent="0.25">
      <c r="P902" s="42" t="s">
        <v>3333</v>
      </c>
      <c r="Q902" s="43">
        <v>-736141</v>
      </c>
    </row>
    <row r="903" spans="16:17" x14ac:dyDescent="0.25">
      <c r="P903" s="42" t="s">
        <v>59</v>
      </c>
      <c r="Q903" s="43">
        <v>-744000</v>
      </c>
    </row>
    <row r="904" spans="16:17" x14ac:dyDescent="0.25">
      <c r="P904" s="42" t="s">
        <v>2674</v>
      </c>
      <c r="Q904" s="43">
        <v>-750995</v>
      </c>
    </row>
    <row r="905" spans="16:17" x14ac:dyDescent="0.25">
      <c r="P905" s="42" t="s">
        <v>4100</v>
      </c>
      <c r="Q905" s="43">
        <v>-787706</v>
      </c>
    </row>
    <row r="906" spans="16:17" x14ac:dyDescent="0.25">
      <c r="P906" s="42" t="s">
        <v>1713</v>
      </c>
      <c r="Q906" s="43">
        <v>-787759</v>
      </c>
    </row>
    <row r="907" spans="16:17" x14ac:dyDescent="0.25">
      <c r="P907" s="42" t="s">
        <v>3247</v>
      </c>
      <c r="Q907" s="43">
        <v>-809722</v>
      </c>
    </row>
    <row r="908" spans="16:17" x14ac:dyDescent="0.25">
      <c r="P908" s="42" t="s">
        <v>2777</v>
      </c>
      <c r="Q908" s="43">
        <v>-826515</v>
      </c>
    </row>
    <row r="909" spans="16:17" x14ac:dyDescent="0.25">
      <c r="P909" s="42" t="s">
        <v>4401</v>
      </c>
      <c r="Q909" s="43">
        <v>-855569</v>
      </c>
    </row>
    <row r="910" spans="16:17" x14ac:dyDescent="0.25">
      <c r="P910" s="42" t="s">
        <v>4669</v>
      </c>
      <c r="Q910" s="43">
        <v>-865951</v>
      </c>
    </row>
    <row r="911" spans="16:17" x14ac:dyDescent="0.25">
      <c r="P911" s="42" t="s">
        <v>4874</v>
      </c>
      <c r="Q911" s="43">
        <v>-881622</v>
      </c>
    </row>
    <row r="912" spans="16:17" x14ac:dyDescent="0.25">
      <c r="P912" s="42" t="s">
        <v>6226</v>
      </c>
      <c r="Q912" s="43">
        <v>-893357</v>
      </c>
    </row>
    <row r="913" spans="16:17" x14ac:dyDescent="0.25">
      <c r="P913" s="42" t="s">
        <v>4552</v>
      </c>
      <c r="Q913" s="43">
        <v>-895923</v>
      </c>
    </row>
    <row r="914" spans="16:17" x14ac:dyDescent="0.25">
      <c r="P914" s="42" t="s">
        <v>6580</v>
      </c>
      <c r="Q914" s="43">
        <v>-899760</v>
      </c>
    </row>
    <row r="915" spans="16:17" x14ac:dyDescent="0.25">
      <c r="P915" s="42" t="s">
        <v>3470</v>
      </c>
      <c r="Q915" s="43">
        <v>-901776</v>
      </c>
    </row>
    <row r="916" spans="16:17" x14ac:dyDescent="0.25">
      <c r="P916" s="42" t="s">
        <v>6114</v>
      </c>
      <c r="Q916" s="43">
        <v>-903266</v>
      </c>
    </row>
    <row r="917" spans="16:17" x14ac:dyDescent="0.25">
      <c r="P917" s="42" t="s">
        <v>1647</v>
      </c>
      <c r="Q917" s="43">
        <v>-905404</v>
      </c>
    </row>
    <row r="918" spans="16:17" x14ac:dyDescent="0.25">
      <c r="P918" s="42" t="s">
        <v>5867</v>
      </c>
      <c r="Q918" s="43">
        <v>-909814</v>
      </c>
    </row>
    <row r="919" spans="16:17" x14ac:dyDescent="0.25">
      <c r="P919" s="42" t="s">
        <v>5639</v>
      </c>
      <c r="Q919" s="43">
        <v>-925977</v>
      </c>
    </row>
    <row r="920" spans="16:17" x14ac:dyDescent="0.25">
      <c r="P920" s="42" t="s">
        <v>6850</v>
      </c>
      <c r="Q920" s="43">
        <v>-937520</v>
      </c>
    </row>
    <row r="921" spans="16:17" x14ac:dyDescent="0.25">
      <c r="P921" s="42" t="s">
        <v>1282</v>
      </c>
      <c r="Q921" s="43">
        <v>-950694</v>
      </c>
    </row>
    <row r="922" spans="16:17" x14ac:dyDescent="0.25">
      <c r="P922" s="42" t="s">
        <v>4361</v>
      </c>
      <c r="Q922" s="43">
        <v>-953049</v>
      </c>
    </row>
    <row r="923" spans="16:17" x14ac:dyDescent="0.25">
      <c r="P923" s="42" t="s">
        <v>5514</v>
      </c>
      <c r="Q923" s="43">
        <v>-957510</v>
      </c>
    </row>
    <row r="924" spans="16:17" x14ac:dyDescent="0.25">
      <c r="P924" s="42" t="s">
        <v>3482</v>
      </c>
      <c r="Q924" s="43">
        <v>-980461</v>
      </c>
    </row>
    <row r="925" spans="16:17" x14ac:dyDescent="0.25">
      <c r="P925" s="42" t="s">
        <v>4230</v>
      </c>
      <c r="Q925" s="43">
        <v>-989982</v>
      </c>
    </row>
    <row r="926" spans="16:17" x14ac:dyDescent="0.25">
      <c r="P926" s="42" t="s">
        <v>4465</v>
      </c>
      <c r="Q926" s="43">
        <v>-993613</v>
      </c>
    </row>
    <row r="927" spans="16:17" x14ac:dyDescent="0.25">
      <c r="P927" s="42" t="s">
        <v>1191</v>
      </c>
      <c r="Q927" s="43">
        <v>-1075030</v>
      </c>
    </row>
    <row r="928" spans="16:17" x14ac:dyDescent="0.25">
      <c r="P928" s="42" t="s">
        <v>2237</v>
      </c>
      <c r="Q928" s="43">
        <v>-1089280</v>
      </c>
    </row>
    <row r="929" spans="16:17" x14ac:dyDescent="0.25">
      <c r="P929" s="42" t="s">
        <v>2851</v>
      </c>
      <c r="Q929" s="43">
        <v>-1093965</v>
      </c>
    </row>
    <row r="930" spans="16:17" x14ac:dyDescent="0.25">
      <c r="P930" s="42" t="s">
        <v>3811</v>
      </c>
      <c r="Q930" s="43">
        <v>-1095876</v>
      </c>
    </row>
    <row r="931" spans="16:17" x14ac:dyDescent="0.25">
      <c r="P931" s="42" t="s">
        <v>2654</v>
      </c>
      <c r="Q931" s="43">
        <v>-1141064</v>
      </c>
    </row>
    <row r="932" spans="16:17" x14ac:dyDescent="0.25">
      <c r="P932" s="42" t="s">
        <v>4512</v>
      </c>
      <c r="Q932" s="43">
        <v>-1156686</v>
      </c>
    </row>
    <row r="933" spans="16:17" x14ac:dyDescent="0.25">
      <c r="P933" s="42" t="s">
        <v>5903</v>
      </c>
      <c r="Q933" s="43">
        <v>-1175216</v>
      </c>
    </row>
    <row r="934" spans="16:17" x14ac:dyDescent="0.25">
      <c r="P934" s="42" t="s">
        <v>4608</v>
      </c>
      <c r="Q934" s="43">
        <v>-1192174</v>
      </c>
    </row>
    <row r="935" spans="16:17" x14ac:dyDescent="0.25">
      <c r="P935" s="42" t="s">
        <v>6521</v>
      </c>
      <c r="Q935" s="43">
        <v>-1196170</v>
      </c>
    </row>
    <row r="936" spans="16:17" x14ac:dyDescent="0.25">
      <c r="P936" s="42" t="s">
        <v>2108</v>
      </c>
      <c r="Q936" s="43">
        <v>-1200000</v>
      </c>
    </row>
    <row r="937" spans="16:17" x14ac:dyDescent="0.25">
      <c r="P937" s="42" t="s">
        <v>2905</v>
      </c>
      <c r="Q937" s="43">
        <v>-1212565</v>
      </c>
    </row>
    <row r="938" spans="16:17" x14ac:dyDescent="0.25">
      <c r="P938" s="42" t="s">
        <v>2097</v>
      </c>
      <c r="Q938" s="43">
        <v>-1217916</v>
      </c>
    </row>
    <row r="939" spans="16:17" x14ac:dyDescent="0.25">
      <c r="P939" s="42" t="s">
        <v>2444</v>
      </c>
      <c r="Q939" s="43">
        <v>-1234893</v>
      </c>
    </row>
    <row r="940" spans="16:17" x14ac:dyDescent="0.25">
      <c r="P940" s="42" t="s">
        <v>6488</v>
      </c>
      <c r="Q940" s="43">
        <v>-1288722</v>
      </c>
    </row>
    <row r="941" spans="16:17" x14ac:dyDescent="0.25">
      <c r="P941" s="42" t="s">
        <v>3524</v>
      </c>
      <c r="Q941" s="43">
        <v>-1294705</v>
      </c>
    </row>
    <row r="942" spans="16:17" x14ac:dyDescent="0.25">
      <c r="P942" s="42" t="s">
        <v>4343</v>
      </c>
      <c r="Q942" s="43">
        <v>-1305432</v>
      </c>
    </row>
    <row r="943" spans="16:17" x14ac:dyDescent="0.25">
      <c r="P943" s="42" t="s">
        <v>615</v>
      </c>
      <c r="Q943" s="43">
        <v>-1318980</v>
      </c>
    </row>
    <row r="944" spans="16:17" x14ac:dyDescent="0.25">
      <c r="P944" s="42" t="s">
        <v>4700</v>
      </c>
      <c r="Q944" s="43">
        <v>-1326934</v>
      </c>
    </row>
    <row r="945" spans="16:17" x14ac:dyDescent="0.25">
      <c r="P945" s="42" t="s">
        <v>1185</v>
      </c>
      <c r="Q945" s="43">
        <v>-1330672</v>
      </c>
    </row>
    <row r="946" spans="16:17" x14ac:dyDescent="0.25">
      <c r="P946" s="42" t="s">
        <v>30</v>
      </c>
      <c r="Q946" s="43">
        <v>-1336755</v>
      </c>
    </row>
    <row r="947" spans="16:17" x14ac:dyDescent="0.25">
      <c r="P947" s="42" t="s">
        <v>4484</v>
      </c>
      <c r="Q947" s="43">
        <v>-1344028</v>
      </c>
    </row>
    <row r="948" spans="16:17" x14ac:dyDescent="0.25">
      <c r="P948" s="42" t="s">
        <v>3679</v>
      </c>
      <c r="Q948" s="43">
        <v>-1363170</v>
      </c>
    </row>
    <row r="949" spans="16:17" x14ac:dyDescent="0.25">
      <c r="P949" s="42" t="s">
        <v>3167</v>
      </c>
      <c r="Q949" s="43">
        <v>-1380159</v>
      </c>
    </row>
    <row r="950" spans="16:17" x14ac:dyDescent="0.25">
      <c r="P950" s="42" t="s">
        <v>4407</v>
      </c>
      <c r="Q950" s="43">
        <v>-1381565</v>
      </c>
    </row>
    <row r="951" spans="16:17" x14ac:dyDescent="0.25">
      <c r="P951" s="42" t="s">
        <v>1837</v>
      </c>
      <c r="Q951" s="43">
        <v>-1388796</v>
      </c>
    </row>
    <row r="952" spans="16:17" x14ac:dyDescent="0.25">
      <c r="P952" s="42" t="s">
        <v>6930</v>
      </c>
      <c r="Q952" s="43">
        <v>-1394057</v>
      </c>
    </row>
    <row r="953" spans="16:17" x14ac:dyDescent="0.25">
      <c r="P953" s="42" t="s">
        <v>5921</v>
      </c>
      <c r="Q953" s="43">
        <v>-1398153</v>
      </c>
    </row>
    <row r="954" spans="16:17" x14ac:dyDescent="0.25">
      <c r="P954" s="42" t="s">
        <v>4058</v>
      </c>
      <c r="Q954" s="43">
        <v>-1399642</v>
      </c>
    </row>
    <row r="955" spans="16:17" x14ac:dyDescent="0.25">
      <c r="P955" s="42" t="s">
        <v>4535</v>
      </c>
      <c r="Q955" s="43">
        <v>-1421092</v>
      </c>
    </row>
    <row r="956" spans="16:17" x14ac:dyDescent="0.25">
      <c r="P956" s="42" t="s">
        <v>6833</v>
      </c>
      <c r="Q956" s="43">
        <v>-1455956</v>
      </c>
    </row>
    <row r="957" spans="16:17" x14ac:dyDescent="0.25">
      <c r="P957" s="42" t="s">
        <v>5299</v>
      </c>
      <c r="Q957" s="43">
        <v>-1457225</v>
      </c>
    </row>
    <row r="958" spans="16:17" x14ac:dyDescent="0.25">
      <c r="P958" s="42" t="s">
        <v>5421</v>
      </c>
      <c r="Q958" s="43">
        <v>-1482420</v>
      </c>
    </row>
    <row r="959" spans="16:17" x14ac:dyDescent="0.25">
      <c r="P959" s="42" t="s">
        <v>4978</v>
      </c>
      <c r="Q959" s="43">
        <v>-1496522</v>
      </c>
    </row>
    <row r="960" spans="16:17" x14ac:dyDescent="0.25">
      <c r="P960" s="42" t="s">
        <v>6093</v>
      </c>
      <c r="Q960" s="43">
        <v>-1498479</v>
      </c>
    </row>
    <row r="961" spans="16:17" x14ac:dyDescent="0.25">
      <c r="P961" s="42" t="s">
        <v>909</v>
      </c>
      <c r="Q961" s="43">
        <v>-1499297</v>
      </c>
    </row>
    <row r="962" spans="16:17" x14ac:dyDescent="0.25">
      <c r="P962" s="42" t="s">
        <v>756</v>
      </c>
      <c r="Q962" s="43">
        <v>-1507034</v>
      </c>
    </row>
    <row r="963" spans="16:17" x14ac:dyDescent="0.25">
      <c r="P963" s="42" t="s">
        <v>5589</v>
      </c>
      <c r="Q963" s="43">
        <v>-1539005</v>
      </c>
    </row>
    <row r="964" spans="16:17" x14ac:dyDescent="0.25">
      <c r="P964" s="42" t="s">
        <v>3019</v>
      </c>
      <c r="Q964" s="43">
        <v>-1560341</v>
      </c>
    </row>
    <row r="965" spans="16:17" x14ac:dyDescent="0.25">
      <c r="P965" s="42" t="s">
        <v>933</v>
      </c>
      <c r="Q965" s="43">
        <v>-1569178</v>
      </c>
    </row>
    <row r="966" spans="16:17" x14ac:dyDescent="0.25">
      <c r="P966" s="42" t="s">
        <v>163</v>
      </c>
      <c r="Q966" s="43">
        <v>-1573107</v>
      </c>
    </row>
    <row r="967" spans="16:17" x14ac:dyDescent="0.25">
      <c r="P967" s="42" t="s">
        <v>1118</v>
      </c>
      <c r="Q967" s="43">
        <v>-1576479</v>
      </c>
    </row>
    <row r="968" spans="16:17" x14ac:dyDescent="0.25">
      <c r="P968" s="42" t="s">
        <v>3159</v>
      </c>
      <c r="Q968" s="43">
        <v>-1589759</v>
      </c>
    </row>
    <row r="969" spans="16:17" x14ac:dyDescent="0.25">
      <c r="P969" s="42" t="s">
        <v>3395</v>
      </c>
      <c r="Q969" s="43">
        <v>-1604408</v>
      </c>
    </row>
    <row r="970" spans="16:17" x14ac:dyDescent="0.25">
      <c r="P970" s="42" t="s">
        <v>2154</v>
      </c>
      <c r="Q970" s="43">
        <v>-1605064</v>
      </c>
    </row>
    <row r="971" spans="16:17" x14ac:dyDescent="0.25">
      <c r="P971" s="42" t="s">
        <v>1721</v>
      </c>
      <c r="Q971" s="43">
        <v>-1647420</v>
      </c>
    </row>
    <row r="972" spans="16:17" x14ac:dyDescent="0.25">
      <c r="P972" s="42" t="s">
        <v>5561</v>
      </c>
      <c r="Q972" s="43">
        <v>-1649942</v>
      </c>
    </row>
    <row r="973" spans="16:17" x14ac:dyDescent="0.25">
      <c r="P973" s="42" t="s">
        <v>1549</v>
      </c>
      <c r="Q973" s="43">
        <v>-1661291</v>
      </c>
    </row>
    <row r="974" spans="16:17" x14ac:dyDescent="0.25">
      <c r="P974" s="42" t="s">
        <v>2708</v>
      </c>
      <c r="Q974" s="43">
        <v>-1699211</v>
      </c>
    </row>
    <row r="975" spans="16:17" x14ac:dyDescent="0.25">
      <c r="P975" s="42" t="s">
        <v>1378</v>
      </c>
      <c r="Q975" s="43">
        <v>-1784384</v>
      </c>
    </row>
    <row r="976" spans="16:17" x14ac:dyDescent="0.25">
      <c r="P976" s="42" t="s">
        <v>967</v>
      </c>
      <c r="Q976" s="43">
        <v>-1800000</v>
      </c>
    </row>
    <row r="977" spans="16:17" x14ac:dyDescent="0.25">
      <c r="P977" s="42" t="s">
        <v>3151</v>
      </c>
      <c r="Q977" s="43">
        <v>-1801234</v>
      </c>
    </row>
    <row r="978" spans="16:17" x14ac:dyDescent="0.25">
      <c r="P978" s="42" t="s">
        <v>4450</v>
      </c>
      <c r="Q978" s="43">
        <v>-1801593</v>
      </c>
    </row>
    <row r="979" spans="16:17" x14ac:dyDescent="0.25">
      <c r="P979" s="42" t="s">
        <v>4866</v>
      </c>
      <c r="Q979" s="43">
        <v>-1806081</v>
      </c>
    </row>
    <row r="980" spans="16:17" x14ac:dyDescent="0.25">
      <c r="P980" s="42" t="s">
        <v>3620</v>
      </c>
      <c r="Q980" s="43">
        <v>-1861461</v>
      </c>
    </row>
    <row r="981" spans="16:17" x14ac:dyDescent="0.25">
      <c r="P981" s="42" t="s">
        <v>3803</v>
      </c>
      <c r="Q981" s="43">
        <v>-1870242</v>
      </c>
    </row>
    <row r="982" spans="16:17" x14ac:dyDescent="0.25">
      <c r="P982" s="42" t="s">
        <v>1857</v>
      </c>
      <c r="Q982" s="43">
        <v>-1875506</v>
      </c>
    </row>
    <row r="983" spans="16:17" x14ac:dyDescent="0.25">
      <c r="P983" s="42" t="s">
        <v>6717</v>
      </c>
      <c r="Q983" s="43">
        <v>-1906509</v>
      </c>
    </row>
    <row r="984" spans="16:17" x14ac:dyDescent="0.25">
      <c r="P984" s="42" t="s">
        <v>4066</v>
      </c>
      <c r="Q984" s="43">
        <v>-1918374</v>
      </c>
    </row>
    <row r="985" spans="16:17" x14ac:dyDescent="0.25">
      <c r="P985" s="42" t="s">
        <v>5112</v>
      </c>
      <c r="Q985" s="43">
        <v>-1947834</v>
      </c>
    </row>
    <row r="986" spans="16:17" x14ac:dyDescent="0.25">
      <c r="P986" s="42" t="s">
        <v>5462</v>
      </c>
      <c r="Q986" s="43">
        <v>-1965583</v>
      </c>
    </row>
    <row r="987" spans="16:17" x14ac:dyDescent="0.25">
      <c r="P987" s="42" t="s">
        <v>5488</v>
      </c>
      <c r="Q987" s="43">
        <v>-1971342</v>
      </c>
    </row>
    <row r="988" spans="16:17" x14ac:dyDescent="0.25">
      <c r="P988" s="42" t="s">
        <v>2034</v>
      </c>
      <c r="Q988" s="43">
        <v>-1992320</v>
      </c>
    </row>
    <row r="989" spans="16:17" x14ac:dyDescent="0.25">
      <c r="P989" s="42" t="s">
        <v>4904</v>
      </c>
      <c r="Q989" s="43">
        <v>-1995042</v>
      </c>
    </row>
    <row r="990" spans="16:17" x14ac:dyDescent="0.25">
      <c r="P990" s="42" t="s">
        <v>6244</v>
      </c>
      <c r="Q990" s="43">
        <v>-1997564</v>
      </c>
    </row>
    <row r="991" spans="16:17" x14ac:dyDescent="0.25">
      <c r="P991" s="42" t="s">
        <v>6675</v>
      </c>
      <c r="Q991" s="43">
        <v>-2001718</v>
      </c>
    </row>
    <row r="992" spans="16:17" x14ac:dyDescent="0.25">
      <c r="P992" s="42" t="s">
        <v>6585</v>
      </c>
      <c r="Q992" s="43">
        <v>-2022635</v>
      </c>
    </row>
    <row r="993" spans="16:17" x14ac:dyDescent="0.25">
      <c r="P993" s="42" t="s">
        <v>3076</v>
      </c>
      <c r="Q993" s="43">
        <v>-2028183</v>
      </c>
    </row>
    <row r="994" spans="16:17" x14ac:dyDescent="0.25">
      <c r="P994" s="42" t="s">
        <v>1571</v>
      </c>
      <c r="Q994" s="43">
        <v>-2066812</v>
      </c>
    </row>
    <row r="995" spans="16:17" x14ac:dyDescent="0.25">
      <c r="P995" s="42" t="s">
        <v>3770</v>
      </c>
      <c r="Q995" s="43">
        <v>-2077789</v>
      </c>
    </row>
    <row r="996" spans="16:17" x14ac:dyDescent="0.25">
      <c r="P996" s="42" t="s">
        <v>2081</v>
      </c>
      <c r="Q996" s="43">
        <v>-2095743</v>
      </c>
    </row>
    <row r="997" spans="16:17" x14ac:dyDescent="0.25">
      <c r="P997" s="42" t="s">
        <v>6907</v>
      </c>
      <c r="Q997" s="43">
        <v>-2096670</v>
      </c>
    </row>
    <row r="998" spans="16:17" x14ac:dyDescent="0.25">
      <c r="P998" s="42" t="s">
        <v>175</v>
      </c>
      <c r="Q998" s="43">
        <v>-2100000</v>
      </c>
    </row>
    <row r="999" spans="16:17" x14ac:dyDescent="0.25">
      <c r="P999" s="42" t="s">
        <v>2737</v>
      </c>
      <c r="Q999" s="43">
        <v>-2112525</v>
      </c>
    </row>
    <row r="1000" spans="16:17" x14ac:dyDescent="0.25">
      <c r="P1000" s="42" t="s">
        <v>2385</v>
      </c>
      <c r="Q1000" s="43">
        <v>-2198810</v>
      </c>
    </row>
    <row r="1001" spans="16:17" x14ac:dyDescent="0.25">
      <c r="P1001" s="42" t="s">
        <v>6339</v>
      </c>
      <c r="Q1001" s="43">
        <v>-2235973</v>
      </c>
    </row>
    <row r="1002" spans="16:17" x14ac:dyDescent="0.25">
      <c r="P1002" s="42" t="s">
        <v>595</v>
      </c>
      <c r="Q1002" s="43">
        <v>-2236987</v>
      </c>
    </row>
    <row r="1003" spans="16:17" x14ac:dyDescent="0.25">
      <c r="P1003" s="42" t="s">
        <v>2286</v>
      </c>
      <c r="Q1003" s="43">
        <v>-2247069</v>
      </c>
    </row>
    <row r="1004" spans="16:17" x14ac:dyDescent="0.25">
      <c r="P1004" s="42" t="s">
        <v>5823</v>
      </c>
      <c r="Q1004" s="43">
        <v>-2271261</v>
      </c>
    </row>
    <row r="1005" spans="16:17" x14ac:dyDescent="0.25">
      <c r="P1005" s="42" t="s">
        <v>2884</v>
      </c>
      <c r="Q1005" s="43">
        <v>-2279629</v>
      </c>
    </row>
    <row r="1006" spans="16:17" x14ac:dyDescent="0.25">
      <c r="P1006" s="42" t="s">
        <v>5523</v>
      </c>
      <c r="Q1006" s="43">
        <v>-2288790</v>
      </c>
    </row>
    <row r="1007" spans="16:17" x14ac:dyDescent="0.25">
      <c r="P1007" s="42" t="s">
        <v>56</v>
      </c>
      <c r="Q1007" s="43">
        <v>-2292073</v>
      </c>
    </row>
    <row r="1008" spans="16:17" x14ac:dyDescent="0.25">
      <c r="P1008" s="42" t="s">
        <v>5834</v>
      </c>
      <c r="Q1008" s="43">
        <v>-2296998</v>
      </c>
    </row>
    <row r="1009" spans="16:17" x14ac:dyDescent="0.25">
      <c r="P1009" s="42" t="s">
        <v>2255</v>
      </c>
      <c r="Q1009" s="43">
        <v>-2297280</v>
      </c>
    </row>
    <row r="1010" spans="16:17" x14ac:dyDescent="0.25">
      <c r="P1010" s="42" t="s">
        <v>5633</v>
      </c>
      <c r="Q1010" s="43">
        <v>-2308300</v>
      </c>
    </row>
    <row r="1011" spans="16:17" x14ac:dyDescent="0.25">
      <c r="P1011" s="42" t="s">
        <v>4246</v>
      </c>
      <c r="Q1011" s="43">
        <v>-2325000</v>
      </c>
    </row>
    <row r="1012" spans="16:17" x14ac:dyDescent="0.25">
      <c r="P1012" s="42" t="s">
        <v>4900</v>
      </c>
      <c r="Q1012" s="43">
        <v>-2326217</v>
      </c>
    </row>
    <row r="1013" spans="16:17" x14ac:dyDescent="0.25">
      <c r="P1013" s="42" t="s">
        <v>4544</v>
      </c>
      <c r="Q1013" s="43">
        <v>-2381334</v>
      </c>
    </row>
    <row r="1014" spans="16:17" x14ac:dyDescent="0.25">
      <c r="P1014" s="42" t="s">
        <v>465</v>
      </c>
      <c r="Q1014" s="43">
        <v>-2400000</v>
      </c>
    </row>
    <row r="1015" spans="16:17" x14ac:dyDescent="0.25">
      <c r="P1015" s="42" t="s">
        <v>5472</v>
      </c>
      <c r="Q1015" s="43">
        <v>-2400149</v>
      </c>
    </row>
    <row r="1016" spans="16:17" x14ac:dyDescent="0.25">
      <c r="P1016" s="42" t="s">
        <v>2753</v>
      </c>
      <c r="Q1016" s="43">
        <v>-2407809</v>
      </c>
    </row>
    <row r="1017" spans="16:17" x14ac:dyDescent="0.25">
      <c r="P1017" s="42" t="s">
        <v>5014</v>
      </c>
      <c r="Q1017" s="43">
        <v>-2424273</v>
      </c>
    </row>
    <row r="1018" spans="16:17" x14ac:dyDescent="0.25">
      <c r="P1018" s="42" t="s">
        <v>4303</v>
      </c>
      <c r="Q1018" s="43">
        <v>-2428096</v>
      </c>
    </row>
    <row r="1019" spans="16:17" x14ac:dyDescent="0.25">
      <c r="P1019" s="42" t="s">
        <v>4972</v>
      </c>
      <c r="Q1019" s="43">
        <v>-2436330</v>
      </c>
    </row>
    <row r="1020" spans="16:17" x14ac:dyDescent="0.25">
      <c r="P1020" s="42" t="s">
        <v>5811</v>
      </c>
      <c r="Q1020" s="43">
        <v>-2446488</v>
      </c>
    </row>
    <row r="1021" spans="16:17" x14ac:dyDescent="0.25">
      <c r="P1021" s="42" t="s">
        <v>4348</v>
      </c>
      <c r="Q1021" s="43">
        <v>-2450515</v>
      </c>
    </row>
    <row r="1022" spans="16:17" x14ac:dyDescent="0.25">
      <c r="P1022" s="42" t="s">
        <v>6198</v>
      </c>
      <c r="Q1022" s="43">
        <v>-2470843</v>
      </c>
    </row>
    <row r="1023" spans="16:17" x14ac:dyDescent="0.25">
      <c r="P1023" s="42" t="s">
        <v>3514</v>
      </c>
      <c r="Q1023" s="43">
        <v>-2497745</v>
      </c>
    </row>
    <row r="1024" spans="16:17" x14ac:dyDescent="0.25">
      <c r="P1024" s="42" t="s">
        <v>4826</v>
      </c>
      <c r="Q1024" s="43">
        <v>-2533006</v>
      </c>
    </row>
    <row r="1025" spans="16:17" x14ac:dyDescent="0.25">
      <c r="P1025" s="42" t="s">
        <v>3464</v>
      </c>
      <c r="Q1025" s="43">
        <v>-2567658</v>
      </c>
    </row>
    <row r="1026" spans="16:17" x14ac:dyDescent="0.25">
      <c r="P1026" s="42" t="s">
        <v>6052</v>
      </c>
      <c r="Q1026" s="43">
        <v>-2581732</v>
      </c>
    </row>
    <row r="1027" spans="16:17" x14ac:dyDescent="0.25">
      <c r="P1027" s="42" t="s">
        <v>6356</v>
      </c>
      <c r="Q1027" s="43">
        <v>-2589025</v>
      </c>
    </row>
    <row r="1028" spans="16:17" x14ac:dyDescent="0.25">
      <c r="P1028" s="42" t="s">
        <v>1804</v>
      </c>
      <c r="Q1028" s="43">
        <v>-2613590</v>
      </c>
    </row>
    <row r="1029" spans="16:17" x14ac:dyDescent="0.25">
      <c r="P1029" s="42" t="s">
        <v>1660</v>
      </c>
      <c r="Q1029" s="43">
        <v>-2656864</v>
      </c>
    </row>
    <row r="1030" spans="16:17" x14ac:dyDescent="0.25">
      <c r="P1030" s="42" t="s">
        <v>1621</v>
      </c>
      <c r="Q1030" s="43">
        <v>-2697796</v>
      </c>
    </row>
    <row r="1031" spans="16:17" x14ac:dyDescent="0.25">
      <c r="P1031" s="42" t="s">
        <v>1529</v>
      </c>
      <c r="Q1031" s="43">
        <v>-2776453</v>
      </c>
    </row>
    <row r="1032" spans="16:17" x14ac:dyDescent="0.25">
      <c r="P1032" s="42" t="s">
        <v>4260</v>
      </c>
      <c r="Q1032" s="43">
        <v>-2795501</v>
      </c>
    </row>
    <row r="1033" spans="16:17" x14ac:dyDescent="0.25">
      <c r="P1033" s="42" t="s">
        <v>6296</v>
      </c>
      <c r="Q1033" s="43">
        <v>-2799197</v>
      </c>
    </row>
    <row r="1034" spans="16:17" x14ac:dyDescent="0.25">
      <c r="P1034" s="42" t="s">
        <v>1070</v>
      </c>
      <c r="Q1034" s="43">
        <v>-2800000</v>
      </c>
    </row>
    <row r="1035" spans="16:17" x14ac:dyDescent="0.25">
      <c r="P1035" s="42" t="s">
        <v>368</v>
      </c>
      <c r="Q1035" s="43">
        <v>-2844828</v>
      </c>
    </row>
    <row r="1036" spans="16:17" x14ac:dyDescent="0.25">
      <c r="P1036" s="42" t="s">
        <v>4717</v>
      </c>
      <c r="Q1036" s="43">
        <v>-2856597</v>
      </c>
    </row>
    <row r="1037" spans="16:17" x14ac:dyDescent="0.25">
      <c r="P1037" s="42" t="s">
        <v>5718</v>
      </c>
      <c r="Q1037" s="43">
        <v>-2864751</v>
      </c>
    </row>
    <row r="1038" spans="16:17" x14ac:dyDescent="0.25">
      <c r="P1038" s="42" t="s">
        <v>5530</v>
      </c>
      <c r="Q1038" s="43">
        <v>-2899325</v>
      </c>
    </row>
    <row r="1039" spans="16:17" x14ac:dyDescent="0.25">
      <c r="P1039" s="42" t="s">
        <v>5814</v>
      </c>
      <c r="Q1039" s="43">
        <v>-2926322</v>
      </c>
    </row>
    <row r="1040" spans="16:17" x14ac:dyDescent="0.25">
      <c r="P1040" s="42" t="s">
        <v>2100</v>
      </c>
      <c r="Q1040" s="43">
        <v>-2960148</v>
      </c>
    </row>
    <row r="1041" spans="16:17" x14ac:dyDescent="0.25">
      <c r="P1041" s="42" t="s">
        <v>6280</v>
      </c>
      <c r="Q1041" s="43">
        <v>-2973655</v>
      </c>
    </row>
    <row r="1042" spans="16:17" x14ac:dyDescent="0.25">
      <c r="P1042" s="42" t="s">
        <v>2578</v>
      </c>
      <c r="Q1042" s="43">
        <v>-2981550</v>
      </c>
    </row>
    <row r="1043" spans="16:17" x14ac:dyDescent="0.25">
      <c r="P1043" s="42" t="s">
        <v>669</v>
      </c>
      <c r="Q1043" s="43">
        <v>-2994861</v>
      </c>
    </row>
    <row r="1044" spans="16:17" x14ac:dyDescent="0.25">
      <c r="P1044" s="42" t="s">
        <v>5371</v>
      </c>
      <c r="Q1044" s="43">
        <v>-2994995</v>
      </c>
    </row>
    <row r="1045" spans="16:17" x14ac:dyDescent="0.25">
      <c r="P1045" s="42" t="s">
        <v>2466</v>
      </c>
      <c r="Q1045" s="43">
        <v>-3017320</v>
      </c>
    </row>
    <row r="1046" spans="16:17" x14ac:dyDescent="0.25">
      <c r="P1046" s="42" t="s">
        <v>4456</v>
      </c>
      <c r="Q1046" s="43">
        <v>-3017368</v>
      </c>
    </row>
    <row r="1047" spans="16:17" x14ac:dyDescent="0.25">
      <c r="P1047" s="42" t="s">
        <v>1763</v>
      </c>
      <c r="Q1047" s="43">
        <v>-3024316</v>
      </c>
    </row>
    <row r="1048" spans="16:17" x14ac:dyDescent="0.25">
      <c r="P1048" s="42" t="s">
        <v>2551</v>
      </c>
      <c r="Q1048" s="43">
        <v>-3088667</v>
      </c>
    </row>
    <row r="1049" spans="16:17" x14ac:dyDescent="0.25">
      <c r="P1049" s="42" t="s">
        <v>1334</v>
      </c>
      <c r="Q1049" s="43">
        <v>-3130121</v>
      </c>
    </row>
    <row r="1050" spans="16:17" x14ac:dyDescent="0.25">
      <c r="P1050" s="42" t="s">
        <v>4042</v>
      </c>
      <c r="Q1050" s="43">
        <v>-3135041</v>
      </c>
    </row>
    <row r="1051" spans="16:17" x14ac:dyDescent="0.25">
      <c r="P1051" s="42" t="s">
        <v>6234</v>
      </c>
      <c r="Q1051" s="43">
        <v>-3157942</v>
      </c>
    </row>
    <row r="1052" spans="16:17" x14ac:dyDescent="0.25">
      <c r="P1052" s="42" t="s">
        <v>621</v>
      </c>
      <c r="Q1052" s="43">
        <v>-3200000</v>
      </c>
    </row>
    <row r="1053" spans="16:17" x14ac:dyDescent="0.25">
      <c r="P1053" s="42" t="s">
        <v>5872</v>
      </c>
      <c r="Q1053" s="43">
        <v>-3238291</v>
      </c>
    </row>
    <row r="1054" spans="16:17" x14ac:dyDescent="0.25">
      <c r="P1054" s="42" t="s">
        <v>3096</v>
      </c>
      <c r="Q1054" s="43">
        <v>-3260233</v>
      </c>
    </row>
    <row r="1055" spans="16:17" x14ac:dyDescent="0.25">
      <c r="P1055" s="42" t="s">
        <v>4354</v>
      </c>
      <c r="Q1055" s="43">
        <v>-3279766</v>
      </c>
    </row>
    <row r="1056" spans="16:17" x14ac:dyDescent="0.25">
      <c r="P1056" s="42" t="s">
        <v>6026</v>
      </c>
      <c r="Q1056" s="43">
        <v>-3312828</v>
      </c>
    </row>
    <row r="1057" spans="16:17" x14ac:dyDescent="0.25">
      <c r="P1057" s="42" t="s">
        <v>5139</v>
      </c>
      <c r="Q1057" s="43">
        <v>-3368360</v>
      </c>
    </row>
    <row r="1058" spans="16:17" x14ac:dyDescent="0.25">
      <c r="P1058" s="42" t="s">
        <v>6195</v>
      </c>
      <c r="Q1058" s="43">
        <v>-3380827</v>
      </c>
    </row>
    <row r="1059" spans="16:17" x14ac:dyDescent="0.25">
      <c r="P1059" s="42" t="s">
        <v>418</v>
      </c>
      <c r="Q1059" s="43">
        <v>-3385764</v>
      </c>
    </row>
    <row r="1060" spans="16:17" x14ac:dyDescent="0.25">
      <c r="P1060" s="42" t="s">
        <v>4214</v>
      </c>
      <c r="Q1060" s="43">
        <v>-3398772</v>
      </c>
    </row>
    <row r="1061" spans="16:17" x14ac:dyDescent="0.25">
      <c r="P1061" s="42" t="s">
        <v>3119</v>
      </c>
      <c r="Q1061" s="43">
        <v>-3437941</v>
      </c>
    </row>
    <row r="1062" spans="16:17" x14ac:dyDescent="0.25">
      <c r="P1062" s="42" t="s">
        <v>5137</v>
      </c>
      <c r="Q1062" s="43">
        <v>-3457140</v>
      </c>
    </row>
    <row r="1063" spans="16:17" x14ac:dyDescent="0.25">
      <c r="P1063" s="42" t="s">
        <v>5233</v>
      </c>
      <c r="Q1063" s="43">
        <v>-3462394</v>
      </c>
    </row>
    <row r="1064" spans="16:17" x14ac:dyDescent="0.25">
      <c r="P1064" s="42" t="s">
        <v>5045</v>
      </c>
      <c r="Q1064" s="43">
        <v>-3469419</v>
      </c>
    </row>
    <row r="1065" spans="16:17" x14ac:dyDescent="0.25">
      <c r="P1065" s="42" t="s">
        <v>3789</v>
      </c>
      <c r="Q1065" s="43">
        <v>-3508650</v>
      </c>
    </row>
    <row r="1066" spans="16:17" x14ac:dyDescent="0.25">
      <c r="P1066" s="42" t="s">
        <v>5407</v>
      </c>
      <c r="Q1066" s="43">
        <v>-3525492</v>
      </c>
    </row>
    <row r="1067" spans="16:17" x14ac:dyDescent="0.25">
      <c r="P1067" s="42" t="s">
        <v>6991</v>
      </c>
      <c r="Q1067" s="43">
        <v>-3624277</v>
      </c>
    </row>
    <row r="1068" spans="16:17" x14ac:dyDescent="0.25">
      <c r="P1068" s="42" t="s">
        <v>6575</v>
      </c>
      <c r="Q1068" s="43">
        <v>-3630883</v>
      </c>
    </row>
    <row r="1069" spans="16:17" x14ac:dyDescent="0.25">
      <c r="P1069" s="42" t="s">
        <v>1101</v>
      </c>
      <c r="Q1069" s="43">
        <v>-3649226</v>
      </c>
    </row>
    <row r="1070" spans="16:17" x14ac:dyDescent="0.25">
      <c r="P1070" s="42" t="s">
        <v>5349</v>
      </c>
      <c r="Q1070" s="43">
        <v>-3699331</v>
      </c>
    </row>
    <row r="1071" spans="16:17" x14ac:dyDescent="0.25">
      <c r="P1071" s="42" t="s">
        <v>5360</v>
      </c>
      <c r="Q1071" s="43">
        <v>-3725615</v>
      </c>
    </row>
    <row r="1072" spans="16:17" x14ac:dyDescent="0.25">
      <c r="P1072" s="42" t="s">
        <v>3676</v>
      </c>
      <c r="Q1072" s="43">
        <v>-3771476</v>
      </c>
    </row>
    <row r="1073" spans="16:17" x14ac:dyDescent="0.25">
      <c r="P1073" s="42" t="s">
        <v>5390</v>
      </c>
      <c r="Q1073" s="43">
        <v>-3780041</v>
      </c>
    </row>
    <row r="1074" spans="16:17" x14ac:dyDescent="0.25">
      <c r="P1074" s="42" t="s">
        <v>136</v>
      </c>
      <c r="Q1074" s="43">
        <v>-3785127</v>
      </c>
    </row>
    <row r="1075" spans="16:17" x14ac:dyDescent="0.25">
      <c r="P1075" s="42" t="s">
        <v>1521</v>
      </c>
      <c r="Q1075" s="43">
        <v>-3786587</v>
      </c>
    </row>
    <row r="1076" spans="16:17" x14ac:dyDescent="0.25">
      <c r="P1076" s="42" t="s">
        <v>3451</v>
      </c>
      <c r="Q1076" s="43">
        <v>-3792025</v>
      </c>
    </row>
    <row r="1077" spans="16:17" x14ac:dyDescent="0.25">
      <c r="P1077" s="42" t="s">
        <v>3100</v>
      </c>
      <c r="Q1077" s="43">
        <v>-3853598</v>
      </c>
    </row>
    <row r="1078" spans="16:17" x14ac:dyDescent="0.25">
      <c r="P1078" s="42" t="s">
        <v>1724</v>
      </c>
      <c r="Q1078" s="43">
        <v>-3855482</v>
      </c>
    </row>
    <row r="1079" spans="16:17" x14ac:dyDescent="0.25">
      <c r="P1079" s="42" t="s">
        <v>6621</v>
      </c>
      <c r="Q1079" s="43">
        <v>-3856347</v>
      </c>
    </row>
    <row r="1080" spans="16:17" x14ac:dyDescent="0.25">
      <c r="P1080" s="42" t="s">
        <v>2820</v>
      </c>
      <c r="Q1080" s="43">
        <v>-3864143</v>
      </c>
    </row>
    <row r="1081" spans="16:17" x14ac:dyDescent="0.25">
      <c r="P1081" s="42" t="s">
        <v>4855</v>
      </c>
      <c r="Q1081" s="43">
        <v>-3865783</v>
      </c>
    </row>
    <row r="1082" spans="16:17" x14ac:dyDescent="0.25">
      <c r="P1082" s="42" t="s">
        <v>6362</v>
      </c>
      <c r="Q1082" s="43">
        <v>-3899588</v>
      </c>
    </row>
    <row r="1083" spans="16:17" x14ac:dyDescent="0.25">
      <c r="P1083" s="42" t="s">
        <v>1401</v>
      </c>
      <c r="Q1083" s="43">
        <v>-3910445</v>
      </c>
    </row>
    <row r="1084" spans="16:17" x14ac:dyDescent="0.25">
      <c r="P1084" s="42" t="s">
        <v>3540</v>
      </c>
      <c r="Q1084" s="43">
        <v>-3943898</v>
      </c>
    </row>
    <row r="1085" spans="16:17" x14ac:dyDescent="0.25">
      <c r="P1085" s="42" t="s">
        <v>3010</v>
      </c>
      <c r="Q1085" s="43">
        <v>-3955382</v>
      </c>
    </row>
    <row r="1086" spans="16:17" x14ac:dyDescent="0.25">
      <c r="P1086" s="42" t="s">
        <v>2774</v>
      </c>
      <c r="Q1086" s="43">
        <v>-3974762</v>
      </c>
    </row>
    <row r="1087" spans="16:17" x14ac:dyDescent="0.25">
      <c r="P1087" s="42" t="s">
        <v>6642</v>
      </c>
      <c r="Q1087" s="43">
        <v>-3979738</v>
      </c>
    </row>
    <row r="1088" spans="16:17" x14ac:dyDescent="0.25">
      <c r="P1088" s="42" t="s">
        <v>6127</v>
      </c>
      <c r="Q1088" s="43">
        <v>-3995937</v>
      </c>
    </row>
    <row r="1089" spans="16:17" x14ac:dyDescent="0.25">
      <c r="P1089" s="42" t="s">
        <v>6165</v>
      </c>
      <c r="Q1089" s="43">
        <v>-4005443</v>
      </c>
    </row>
    <row r="1090" spans="16:17" x14ac:dyDescent="0.25">
      <c r="P1090" s="42" t="s">
        <v>4705</v>
      </c>
      <c r="Q1090" s="43">
        <v>-4040582</v>
      </c>
    </row>
    <row r="1091" spans="16:17" x14ac:dyDescent="0.25">
      <c r="P1091" s="42" t="s">
        <v>3195</v>
      </c>
      <c r="Q1091" s="43">
        <v>-4062189</v>
      </c>
    </row>
    <row r="1092" spans="16:17" x14ac:dyDescent="0.25">
      <c r="P1092" s="42" t="s">
        <v>2539</v>
      </c>
      <c r="Q1092" s="43">
        <v>-4072280</v>
      </c>
    </row>
    <row r="1093" spans="16:17" x14ac:dyDescent="0.25">
      <c r="P1093" s="42" t="s">
        <v>6046</v>
      </c>
      <c r="Q1093" s="43">
        <v>-4081717</v>
      </c>
    </row>
    <row r="1094" spans="16:17" x14ac:dyDescent="0.25">
      <c r="P1094" s="42" t="s">
        <v>5698</v>
      </c>
      <c r="Q1094" s="43">
        <v>-4086164</v>
      </c>
    </row>
    <row r="1095" spans="16:17" x14ac:dyDescent="0.25">
      <c r="P1095" s="42" t="s">
        <v>3840</v>
      </c>
      <c r="Q1095" s="43">
        <v>-4152561</v>
      </c>
    </row>
    <row r="1096" spans="16:17" x14ac:dyDescent="0.25">
      <c r="P1096" s="42" t="s">
        <v>4734</v>
      </c>
      <c r="Q1096" s="43">
        <v>-4165583</v>
      </c>
    </row>
    <row r="1097" spans="16:17" x14ac:dyDescent="0.25">
      <c r="P1097" s="42" t="s">
        <v>6600</v>
      </c>
      <c r="Q1097" s="43">
        <v>-4169790</v>
      </c>
    </row>
    <row r="1098" spans="16:17" x14ac:dyDescent="0.25">
      <c r="P1098" s="42" t="s">
        <v>6503</v>
      </c>
      <c r="Q1098" s="43">
        <v>-4231704</v>
      </c>
    </row>
    <row r="1099" spans="16:17" x14ac:dyDescent="0.25">
      <c r="P1099" s="42" t="s">
        <v>3505</v>
      </c>
      <c r="Q1099" s="43">
        <v>-4286998</v>
      </c>
    </row>
    <row r="1100" spans="16:17" x14ac:dyDescent="0.25">
      <c r="P1100" s="42" t="s">
        <v>3728</v>
      </c>
      <c r="Q1100" s="43">
        <v>-4287928</v>
      </c>
    </row>
    <row r="1101" spans="16:17" x14ac:dyDescent="0.25">
      <c r="P1101" s="42" t="s">
        <v>5162</v>
      </c>
      <c r="Q1101" s="43">
        <v>-4391771</v>
      </c>
    </row>
    <row r="1102" spans="16:17" x14ac:dyDescent="0.25">
      <c r="P1102" s="42" t="s">
        <v>1674</v>
      </c>
      <c r="Q1102" s="43">
        <v>-4455153</v>
      </c>
    </row>
    <row r="1103" spans="16:17" x14ac:dyDescent="0.25">
      <c r="P1103" s="42" t="s">
        <v>4178</v>
      </c>
      <c r="Q1103" s="43">
        <v>-4475146</v>
      </c>
    </row>
    <row r="1104" spans="16:17" x14ac:dyDescent="0.25">
      <c r="P1104" s="42" t="s">
        <v>6639</v>
      </c>
      <c r="Q1104" s="43">
        <v>-4491309</v>
      </c>
    </row>
    <row r="1105" spans="16:17" x14ac:dyDescent="0.25">
      <c r="P1105" s="42" t="s">
        <v>1693</v>
      </c>
      <c r="Q1105" s="43">
        <v>-4493775</v>
      </c>
    </row>
    <row r="1106" spans="16:17" x14ac:dyDescent="0.25">
      <c r="P1106" s="42" t="s">
        <v>2381</v>
      </c>
      <c r="Q1106" s="43">
        <v>-4505853</v>
      </c>
    </row>
    <row r="1107" spans="16:17" x14ac:dyDescent="0.25">
      <c r="P1107" s="42" t="s">
        <v>2896</v>
      </c>
      <c r="Q1107" s="43">
        <v>-4508347</v>
      </c>
    </row>
    <row r="1108" spans="16:17" x14ac:dyDescent="0.25">
      <c r="P1108" s="42" t="s">
        <v>6816</v>
      </c>
      <c r="Q1108" s="43">
        <v>-4557180</v>
      </c>
    </row>
    <row r="1109" spans="16:17" x14ac:dyDescent="0.25">
      <c r="P1109" s="42" t="s">
        <v>4378</v>
      </c>
      <c r="Q1109" s="43">
        <v>-4567631</v>
      </c>
    </row>
    <row r="1110" spans="16:17" x14ac:dyDescent="0.25">
      <c r="P1110" s="42" t="s">
        <v>6111</v>
      </c>
      <c r="Q1110" s="43">
        <v>-4597590</v>
      </c>
    </row>
    <row r="1111" spans="16:17" x14ac:dyDescent="0.25">
      <c r="P1111" s="42" t="s">
        <v>3768</v>
      </c>
      <c r="Q1111" s="43">
        <v>-4621366</v>
      </c>
    </row>
    <row r="1112" spans="16:17" x14ac:dyDescent="0.25">
      <c r="P1112" s="42" t="s">
        <v>6854</v>
      </c>
      <c r="Q1112" s="43">
        <v>-4651683</v>
      </c>
    </row>
    <row r="1113" spans="16:17" x14ac:dyDescent="0.25">
      <c r="P1113" s="42" t="s">
        <v>5642</v>
      </c>
      <c r="Q1113" s="43">
        <v>-4671063</v>
      </c>
    </row>
    <row r="1114" spans="16:17" x14ac:dyDescent="0.25">
      <c r="P1114" s="42" t="s">
        <v>5037</v>
      </c>
      <c r="Q1114" s="43">
        <v>-4715640</v>
      </c>
    </row>
    <row r="1115" spans="16:17" x14ac:dyDescent="0.25">
      <c r="P1115" s="42" t="s">
        <v>1958</v>
      </c>
      <c r="Q1115" s="43">
        <v>-4851788</v>
      </c>
    </row>
    <row r="1116" spans="16:17" x14ac:dyDescent="0.25">
      <c r="P1116" s="42" t="s">
        <v>4447</v>
      </c>
      <c r="Q1116" s="43">
        <v>-4863568</v>
      </c>
    </row>
    <row r="1117" spans="16:17" x14ac:dyDescent="0.25">
      <c r="P1117" s="42" t="s">
        <v>4940</v>
      </c>
      <c r="Q1117" s="43">
        <v>-4875280</v>
      </c>
    </row>
    <row r="1118" spans="16:17" x14ac:dyDescent="0.25">
      <c r="P1118" s="42" t="s">
        <v>5308</v>
      </c>
      <c r="Q1118" s="43">
        <v>-4907100</v>
      </c>
    </row>
    <row r="1119" spans="16:17" x14ac:dyDescent="0.25">
      <c r="P1119" s="42" t="s">
        <v>523</v>
      </c>
      <c r="Q1119" s="43">
        <v>-4919980</v>
      </c>
    </row>
    <row r="1120" spans="16:17" x14ac:dyDescent="0.25">
      <c r="P1120" s="42" t="s">
        <v>2933</v>
      </c>
      <c r="Q1120" s="43">
        <v>-4923575</v>
      </c>
    </row>
    <row r="1121" spans="16:17" x14ac:dyDescent="0.25">
      <c r="P1121" s="42" t="s">
        <v>6719</v>
      </c>
      <c r="Q1121" s="43">
        <v>-4962560</v>
      </c>
    </row>
    <row r="1122" spans="16:17" x14ac:dyDescent="0.25">
      <c r="P1122" s="42" t="s">
        <v>5273</v>
      </c>
      <c r="Q1122" s="43">
        <v>-4995352</v>
      </c>
    </row>
    <row r="1123" spans="16:17" x14ac:dyDescent="0.25">
      <c r="P1123" s="42" t="s">
        <v>3476</v>
      </c>
      <c r="Q1123" s="43">
        <v>-5100983</v>
      </c>
    </row>
    <row r="1124" spans="16:17" x14ac:dyDescent="0.25">
      <c r="P1124" s="42" t="s">
        <v>5418</v>
      </c>
      <c r="Q1124" s="43">
        <v>-5110478</v>
      </c>
    </row>
    <row r="1125" spans="16:17" x14ac:dyDescent="0.25">
      <c r="P1125" s="42" t="s">
        <v>4156</v>
      </c>
      <c r="Q1125" s="43">
        <v>-5122931</v>
      </c>
    </row>
    <row r="1126" spans="16:17" x14ac:dyDescent="0.25">
      <c r="P1126" s="42" t="s">
        <v>4758</v>
      </c>
      <c r="Q1126" s="43">
        <v>-5127357</v>
      </c>
    </row>
    <row r="1127" spans="16:17" x14ac:dyDescent="0.25">
      <c r="P1127" s="42" t="s">
        <v>824</v>
      </c>
      <c r="Q1127" s="43">
        <v>-5130675</v>
      </c>
    </row>
    <row r="1128" spans="16:17" x14ac:dyDescent="0.25">
      <c r="P1128" s="42" t="s">
        <v>6107</v>
      </c>
      <c r="Q1128" s="43">
        <v>-5149694</v>
      </c>
    </row>
    <row r="1129" spans="16:17" x14ac:dyDescent="0.25">
      <c r="P1129" s="42" t="s">
        <v>3741</v>
      </c>
      <c r="Q1129" s="43">
        <v>-5204874</v>
      </c>
    </row>
    <row r="1130" spans="16:17" x14ac:dyDescent="0.25">
      <c r="P1130" s="42" t="s">
        <v>6019</v>
      </c>
      <c r="Q1130" s="43">
        <v>-5261308</v>
      </c>
    </row>
    <row r="1131" spans="16:17" x14ac:dyDescent="0.25">
      <c r="P1131" s="42" t="s">
        <v>2178</v>
      </c>
      <c r="Q1131" s="43">
        <v>-5365542</v>
      </c>
    </row>
    <row r="1132" spans="16:17" x14ac:dyDescent="0.25">
      <c r="P1132" s="42" t="s">
        <v>6467</v>
      </c>
      <c r="Q1132" s="43">
        <v>-5477230</v>
      </c>
    </row>
    <row r="1133" spans="16:17" x14ac:dyDescent="0.25">
      <c r="P1133" s="42" t="s">
        <v>5265</v>
      </c>
      <c r="Q1133" s="43">
        <v>-5481319</v>
      </c>
    </row>
    <row r="1134" spans="16:17" x14ac:dyDescent="0.25">
      <c r="P1134" s="42" t="s">
        <v>1346</v>
      </c>
      <c r="Q1134" s="43">
        <v>-5482285</v>
      </c>
    </row>
    <row r="1135" spans="16:17" x14ac:dyDescent="0.25">
      <c r="P1135" s="42" t="s">
        <v>5664</v>
      </c>
      <c r="Q1135" s="43">
        <v>-5600389</v>
      </c>
    </row>
    <row r="1136" spans="16:17" x14ac:dyDescent="0.25">
      <c r="P1136" s="42" t="s">
        <v>441</v>
      </c>
      <c r="Q1136" s="43">
        <v>-5624443</v>
      </c>
    </row>
    <row r="1137" spans="16:17" x14ac:dyDescent="0.25">
      <c r="P1137" s="42" t="s">
        <v>3668</v>
      </c>
      <c r="Q1137" s="43">
        <v>-5628919</v>
      </c>
    </row>
    <row r="1138" spans="16:17" x14ac:dyDescent="0.25">
      <c r="P1138" s="42" t="s">
        <v>6143</v>
      </c>
      <c r="Q1138" s="43">
        <v>-5708430</v>
      </c>
    </row>
    <row r="1139" spans="16:17" x14ac:dyDescent="0.25">
      <c r="P1139" s="42" t="s">
        <v>427</v>
      </c>
      <c r="Q1139" s="43">
        <v>-5714918</v>
      </c>
    </row>
    <row r="1140" spans="16:17" x14ac:dyDescent="0.25">
      <c r="P1140" s="42" t="s">
        <v>1796</v>
      </c>
      <c r="Q1140" s="43">
        <v>-5719423</v>
      </c>
    </row>
    <row r="1141" spans="16:17" x14ac:dyDescent="0.25">
      <c r="P1141" s="42" t="s">
        <v>2697</v>
      </c>
      <c r="Q1141" s="43">
        <v>-5764732</v>
      </c>
    </row>
    <row r="1142" spans="16:17" x14ac:dyDescent="0.25">
      <c r="P1142" s="42" t="s">
        <v>5433</v>
      </c>
      <c r="Q1142" s="43">
        <v>-5813617</v>
      </c>
    </row>
    <row r="1143" spans="16:17" x14ac:dyDescent="0.25">
      <c r="P1143" s="42" t="s">
        <v>6460</v>
      </c>
      <c r="Q1143" s="43">
        <v>-5876166</v>
      </c>
    </row>
    <row r="1144" spans="16:17" x14ac:dyDescent="0.25">
      <c r="P1144" s="42" t="s">
        <v>4274</v>
      </c>
      <c r="Q1144" s="43">
        <v>-5882440</v>
      </c>
    </row>
    <row r="1145" spans="16:17" x14ac:dyDescent="0.25">
      <c r="P1145" s="42" t="s">
        <v>1853</v>
      </c>
      <c r="Q1145" s="43">
        <v>-5944720</v>
      </c>
    </row>
    <row r="1146" spans="16:17" x14ac:dyDescent="0.25">
      <c r="P1146" s="42" t="s">
        <v>943</v>
      </c>
      <c r="Q1146" s="43">
        <v>-5952000</v>
      </c>
    </row>
    <row r="1147" spans="16:17" x14ac:dyDescent="0.25">
      <c r="P1147" s="42" t="s">
        <v>5035</v>
      </c>
      <c r="Q1147" s="43">
        <v>-5963503</v>
      </c>
    </row>
    <row r="1148" spans="16:17" x14ac:dyDescent="0.25">
      <c r="P1148" s="42" t="s">
        <v>2583</v>
      </c>
      <c r="Q1148" s="43">
        <v>-5973230</v>
      </c>
    </row>
    <row r="1149" spans="16:17" x14ac:dyDescent="0.25">
      <c r="P1149" s="42" t="s">
        <v>13</v>
      </c>
      <c r="Q1149" s="43">
        <v>-5973565</v>
      </c>
    </row>
    <row r="1150" spans="16:17" x14ac:dyDescent="0.25">
      <c r="P1150" s="42" t="s">
        <v>6733</v>
      </c>
      <c r="Q1150" s="43">
        <v>-5979800</v>
      </c>
    </row>
    <row r="1151" spans="16:17" x14ac:dyDescent="0.25">
      <c r="P1151" s="42" t="s">
        <v>5605</v>
      </c>
      <c r="Q1151" s="43">
        <v>-6004550</v>
      </c>
    </row>
    <row r="1152" spans="16:17" x14ac:dyDescent="0.25">
      <c r="P1152" s="42" t="s">
        <v>6024</v>
      </c>
      <c r="Q1152" s="43">
        <v>-6012518</v>
      </c>
    </row>
    <row r="1153" spans="16:17" x14ac:dyDescent="0.25">
      <c r="P1153" s="42" t="s">
        <v>3419</v>
      </c>
      <c r="Q1153" s="43">
        <v>-6049714</v>
      </c>
    </row>
    <row r="1154" spans="16:17" x14ac:dyDescent="0.25">
      <c r="P1154" s="42" t="s">
        <v>1103</v>
      </c>
      <c r="Q1154" s="43">
        <v>-6073753</v>
      </c>
    </row>
    <row r="1155" spans="16:17" x14ac:dyDescent="0.25">
      <c r="P1155" s="42" t="s">
        <v>2116</v>
      </c>
      <c r="Q1155" s="43">
        <v>-6135658</v>
      </c>
    </row>
    <row r="1156" spans="16:17" x14ac:dyDescent="0.25">
      <c r="P1156" s="42" t="s">
        <v>3148</v>
      </c>
      <c r="Q1156" s="43">
        <v>-6185756</v>
      </c>
    </row>
    <row r="1157" spans="16:17" x14ac:dyDescent="0.25">
      <c r="P1157" s="42" t="s">
        <v>4676</v>
      </c>
      <c r="Q1157" s="43">
        <v>-6303699</v>
      </c>
    </row>
    <row r="1158" spans="16:17" x14ac:dyDescent="0.25">
      <c r="P1158" s="42" t="s">
        <v>6509</v>
      </c>
      <c r="Q1158" s="43">
        <v>-6364114</v>
      </c>
    </row>
    <row r="1159" spans="16:17" x14ac:dyDescent="0.25">
      <c r="P1159" s="42" t="s">
        <v>5185</v>
      </c>
      <c r="Q1159" s="43">
        <v>-6389971</v>
      </c>
    </row>
    <row r="1160" spans="16:17" x14ac:dyDescent="0.25">
      <c r="P1160" s="42" t="s">
        <v>5705</v>
      </c>
      <c r="Q1160" s="43">
        <v>-6428265</v>
      </c>
    </row>
    <row r="1161" spans="16:17" x14ac:dyDescent="0.25">
      <c r="P1161" s="42" t="s">
        <v>3637</v>
      </c>
      <c r="Q1161" s="43">
        <v>-6429473</v>
      </c>
    </row>
    <row r="1162" spans="16:17" x14ac:dyDescent="0.25">
      <c r="P1162" s="42" t="s">
        <v>5416</v>
      </c>
      <c r="Q1162" s="43">
        <v>-6433363</v>
      </c>
    </row>
    <row r="1163" spans="16:17" x14ac:dyDescent="0.25">
      <c r="P1163" s="42" t="s">
        <v>2272</v>
      </c>
      <c r="Q1163" s="43">
        <v>-6435852</v>
      </c>
    </row>
    <row r="1164" spans="16:17" x14ac:dyDescent="0.25">
      <c r="P1164" s="42" t="s">
        <v>5677</v>
      </c>
      <c r="Q1164" s="43">
        <v>-6546921</v>
      </c>
    </row>
    <row r="1165" spans="16:17" x14ac:dyDescent="0.25">
      <c r="P1165" s="42" t="s">
        <v>2188</v>
      </c>
      <c r="Q1165" s="43">
        <v>-6591562</v>
      </c>
    </row>
    <row r="1166" spans="16:17" x14ac:dyDescent="0.25">
      <c r="P1166" s="42" t="s">
        <v>4404</v>
      </c>
      <c r="Q1166" s="43">
        <v>-6608826</v>
      </c>
    </row>
    <row r="1167" spans="16:17" x14ac:dyDescent="0.25">
      <c r="P1167" s="42" t="s">
        <v>5542</v>
      </c>
      <c r="Q1167" s="43">
        <v>-6617054</v>
      </c>
    </row>
    <row r="1168" spans="16:17" x14ac:dyDescent="0.25">
      <c r="P1168" s="42" t="s">
        <v>6050</v>
      </c>
      <c r="Q1168" s="43">
        <v>-6666177</v>
      </c>
    </row>
    <row r="1169" spans="16:17" x14ac:dyDescent="0.25">
      <c r="P1169" s="42" t="s">
        <v>4106</v>
      </c>
      <c r="Q1169" s="43">
        <v>-6750474</v>
      </c>
    </row>
    <row r="1170" spans="16:17" x14ac:dyDescent="0.25">
      <c r="P1170" s="42" t="s">
        <v>1027</v>
      </c>
      <c r="Q1170" s="43">
        <v>-6766897</v>
      </c>
    </row>
    <row r="1171" spans="16:17" x14ac:dyDescent="0.25">
      <c r="P1171" s="42" t="s">
        <v>3156</v>
      </c>
      <c r="Q1171" s="43">
        <v>-6784690</v>
      </c>
    </row>
    <row r="1172" spans="16:17" x14ac:dyDescent="0.25">
      <c r="P1172" s="42" t="s">
        <v>3446</v>
      </c>
      <c r="Q1172" s="43">
        <v>-6789304</v>
      </c>
    </row>
    <row r="1173" spans="16:17" x14ac:dyDescent="0.25">
      <c r="P1173" s="42" t="s">
        <v>3202</v>
      </c>
      <c r="Q1173" s="43">
        <v>-6803933</v>
      </c>
    </row>
    <row r="1174" spans="16:17" x14ac:dyDescent="0.25">
      <c r="P1174" s="42" t="s">
        <v>4336</v>
      </c>
      <c r="Q1174" s="43">
        <v>-6919884</v>
      </c>
    </row>
    <row r="1175" spans="16:17" x14ac:dyDescent="0.25">
      <c r="P1175" s="42" t="s">
        <v>5923</v>
      </c>
      <c r="Q1175" s="43">
        <v>-6929955</v>
      </c>
    </row>
    <row r="1176" spans="16:17" x14ac:dyDescent="0.25">
      <c r="P1176" s="42" t="s">
        <v>601</v>
      </c>
      <c r="Q1176" s="43">
        <v>-6939142</v>
      </c>
    </row>
    <row r="1177" spans="16:17" x14ac:dyDescent="0.25">
      <c r="P1177" s="42" t="s">
        <v>5492</v>
      </c>
      <c r="Q1177" s="43">
        <v>-6953549</v>
      </c>
    </row>
    <row r="1178" spans="16:17" x14ac:dyDescent="0.25">
      <c r="P1178" s="42" t="s">
        <v>2513</v>
      </c>
      <c r="Q1178" s="43">
        <v>-6958197</v>
      </c>
    </row>
    <row r="1179" spans="16:17" x14ac:dyDescent="0.25">
      <c r="P1179" s="42" t="s">
        <v>1272</v>
      </c>
      <c r="Q1179" s="43">
        <v>-7057254</v>
      </c>
    </row>
    <row r="1180" spans="16:17" x14ac:dyDescent="0.25">
      <c r="P1180" s="42" t="s">
        <v>4135</v>
      </c>
      <c r="Q1180" s="43">
        <v>-7116045</v>
      </c>
    </row>
    <row r="1181" spans="16:17" x14ac:dyDescent="0.25">
      <c r="P1181" s="42" t="s">
        <v>1987</v>
      </c>
      <c r="Q1181" s="43">
        <v>-7116964</v>
      </c>
    </row>
    <row r="1182" spans="16:17" x14ac:dyDescent="0.25">
      <c r="P1182" s="42" t="s">
        <v>2103</v>
      </c>
      <c r="Q1182" s="43">
        <v>-7128397</v>
      </c>
    </row>
    <row r="1183" spans="16:17" x14ac:dyDescent="0.25">
      <c r="P1183" s="42" t="s">
        <v>4004</v>
      </c>
      <c r="Q1183" s="43">
        <v>-7228760</v>
      </c>
    </row>
    <row r="1184" spans="16:17" x14ac:dyDescent="0.25">
      <c r="P1184" s="42" t="s">
        <v>3635</v>
      </c>
      <c r="Q1184" s="43">
        <v>-7229761</v>
      </c>
    </row>
    <row r="1185" spans="16:17" x14ac:dyDescent="0.25">
      <c r="P1185" s="42" t="s">
        <v>4689</v>
      </c>
      <c r="Q1185" s="43">
        <v>-7249466</v>
      </c>
    </row>
    <row r="1186" spans="16:17" x14ac:dyDescent="0.25">
      <c r="P1186" s="42" t="s">
        <v>4925</v>
      </c>
      <c r="Q1186" s="43">
        <v>-7253109</v>
      </c>
    </row>
    <row r="1187" spans="16:17" x14ac:dyDescent="0.25">
      <c r="P1187" s="42" t="s">
        <v>3639</v>
      </c>
      <c r="Q1187" s="43">
        <v>-7281777</v>
      </c>
    </row>
    <row r="1188" spans="16:17" x14ac:dyDescent="0.25">
      <c r="P1188" s="42" t="s">
        <v>2138</v>
      </c>
      <c r="Q1188" s="43">
        <v>-7309405</v>
      </c>
    </row>
    <row r="1189" spans="16:17" x14ac:dyDescent="0.25">
      <c r="P1189" s="42" t="s">
        <v>3947</v>
      </c>
      <c r="Q1189" s="43">
        <v>-7431305</v>
      </c>
    </row>
    <row r="1190" spans="16:17" x14ac:dyDescent="0.25">
      <c r="P1190" s="42" t="s">
        <v>6517</v>
      </c>
      <c r="Q1190" s="43">
        <v>-7474079</v>
      </c>
    </row>
    <row r="1191" spans="16:17" x14ac:dyDescent="0.25">
      <c r="P1191" s="42" t="s">
        <v>3885</v>
      </c>
      <c r="Q1191" s="43">
        <v>-7505506</v>
      </c>
    </row>
    <row r="1192" spans="16:17" x14ac:dyDescent="0.25">
      <c r="P1192" s="42" t="s">
        <v>3277</v>
      </c>
      <c r="Q1192" s="43">
        <v>-7549080</v>
      </c>
    </row>
    <row r="1193" spans="16:17" x14ac:dyDescent="0.25">
      <c r="P1193" s="42" t="s">
        <v>6190</v>
      </c>
      <c r="Q1193" s="43">
        <v>-7644210</v>
      </c>
    </row>
    <row r="1194" spans="16:17" x14ac:dyDescent="0.25">
      <c r="P1194" s="42" t="s">
        <v>3508</v>
      </c>
      <c r="Q1194" s="43">
        <v>-7663544</v>
      </c>
    </row>
    <row r="1195" spans="16:17" x14ac:dyDescent="0.25">
      <c r="P1195" s="42" t="s">
        <v>5792</v>
      </c>
      <c r="Q1195" s="43">
        <v>-7668682</v>
      </c>
    </row>
    <row r="1196" spans="16:17" x14ac:dyDescent="0.25">
      <c r="P1196" s="42" t="s">
        <v>6301</v>
      </c>
      <c r="Q1196" s="43">
        <v>-7678961</v>
      </c>
    </row>
    <row r="1197" spans="16:17" x14ac:dyDescent="0.25">
      <c r="P1197" s="42" t="s">
        <v>4312</v>
      </c>
      <c r="Q1197" s="43">
        <v>-7701890</v>
      </c>
    </row>
    <row r="1198" spans="16:17" x14ac:dyDescent="0.25">
      <c r="P1198" s="42" t="s">
        <v>4119</v>
      </c>
      <c r="Q1198" s="43">
        <v>-7758938</v>
      </c>
    </row>
    <row r="1199" spans="16:17" x14ac:dyDescent="0.25">
      <c r="P1199" s="42" t="s">
        <v>1312</v>
      </c>
      <c r="Q1199" s="43">
        <v>-7872856</v>
      </c>
    </row>
    <row r="1200" spans="16:17" x14ac:dyDescent="0.25">
      <c r="P1200" s="42" t="s">
        <v>4974</v>
      </c>
      <c r="Q1200" s="43">
        <v>-7891338</v>
      </c>
    </row>
    <row r="1201" spans="16:17" x14ac:dyDescent="0.25">
      <c r="P1201" s="42" t="s">
        <v>5386</v>
      </c>
      <c r="Q1201" s="43">
        <v>-7899497</v>
      </c>
    </row>
    <row r="1202" spans="16:17" x14ac:dyDescent="0.25">
      <c r="P1202" s="42" t="s">
        <v>1344</v>
      </c>
      <c r="Q1202" s="43">
        <v>-7900000</v>
      </c>
    </row>
    <row r="1203" spans="16:17" x14ac:dyDescent="0.25">
      <c r="P1203" s="42" t="s">
        <v>4219</v>
      </c>
      <c r="Q1203" s="43">
        <v>-7946519</v>
      </c>
    </row>
    <row r="1204" spans="16:17" x14ac:dyDescent="0.25">
      <c r="P1204" s="42" t="s">
        <v>6592</v>
      </c>
      <c r="Q1204" s="43">
        <v>-7947039</v>
      </c>
    </row>
    <row r="1205" spans="16:17" x14ac:dyDescent="0.25">
      <c r="P1205" s="42" t="s">
        <v>4198</v>
      </c>
      <c r="Q1205" s="43">
        <v>-7953834</v>
      </c>
    </row>
    <row r="1206" spans="16:17" x14ac:dyDescent="0.25">
      <c r="P1206" s="42" t="s">
        <v>2633</v>
      </c>
      <c r="Q1206" s="43">
        <v>-7997690</v>
      </c>
    </row>
    <row r="1207" spans="16:17" x14ac:dyDescent="0.25">
      <c r="P1207" s="42" t="s">
        <v>3631</v>
      </c>
      <c r="Q1207" s="43">
        <v>-7998060</v>
      </c>
    </row>
    <row r="1208" spans="16:17" x14ac:dyDescent="0.25">
      <c r="P1208" s="42" t="s">
        <v>249</v>
      </c>
      <c r="Q1208" s="43">
        <v>-8000000</v>
      </c>
    </row>
    <row r="1209" spans="16:17" x14ac:dyDescent="0.25">
      <c r="P1209" s="42" t="s">
        <v>3603</v>
      </c>
      <c r="Q1209" s="43">
        <v>-8011117</v>
      </c>
    </row>
    <row r="1210" spans="16:17" x14ac:dyDescent="0.25">
      <c r="P1210" s="42" t="s">
        <v>4610</v>
      </c>
      <c r="Q1210" s="43">
        <v>-8049706</v>
      </c>
    </row>
    <row r="1211" spans="16:17" x14ac:dyDescent="0.25">
      <c r="P1211" s="42" t="s">
        <v>6252</v>
      </c>
      <c r="Q1211" s="43">
        <v>-8060559</v>
      </c>
    </row>
    <row r="1212" spans="16:17" x14ac:dyDescent="0.25">
      <c r="P1212" s="42" t="s">
        <v>2622</v>
      </c>
      <c r="Q1212" s="43">
        <v>-8080104</v>
      </c>
    </row>
    <row r="1213" spans="16:17" x14ac:dyDescent="0.25">
      <c r="P1213" s="42" t="s">
        <v>5345</v>
      </c>
      <c r="Q1213" s="43">
        <v>-8116113</v>
      </c>
    </row>
    <row r="1214" spans="16:17" x14ac:dyDescent="0.25">
      <c r="P1214" s="42" t="s">
        <v>6180</v>
      </c>
      <c r="Q1214" s="43">
        <v>-8124411</v>
      </c>
    </row>
    <row r="1215" spans="16:17" x14ac:dyDescent="0.25">
      <c r="P1215" s="42" t="s">
        <v>852</v>
      </c>
      <c r="Q1215" s="43">
        <v>-8192146</v>
      </c>
    </row>
    <row r="1216" spans="16:17" x14ac:dyDescent="0.25">
      <c r="P1216" s="42" t="s">
        <v>1051</v>
      </c>
      <c r="Q1216" s="43">
        <v>-8216000</v>
      </c>
    </row>
    <row r="1217" spans="16:17" x14ac:dyDescent="0.25">
      <c r="P1217" s="42" t="s">
        <v>1009</v>
      </c>
      <c r="Q1217" s="43">
        <v>-8224415</v>
      </c>
    </row>
    <row r="1218" spans="16:17" x14ac:dyDescent="0.25">
      <c r="P1218" s="42" t="s">
        <v>3852</v>
      </c>
      <c r="Q1218" s="43">
        <v>-8248323</v>
      </c>
    </row>
    <row r="1219" spans="16:17" x14ac:dyDescent="0.25">
      <c r="P1219" s="42" t="s">
        <v>2016</v>
      </c>
      <c r="Q1219" s="43">
        <v>-8271577</v>
      </c>
    </row>
    <row r="1220" spans="16:17" x14ac:dyDescent="0.25">
      <c r="P1220" s="42" t="s">
        <v>691</v>
      </c>
      <c r="Q1220" s="43">
        <v>-8357345</v>
      </c>
    </row>
    <row r="1221" spans="16:17" x14ac:dyDescent="0.25">
      <c r="P1221" s="42" t="s">
        <v>2376</v>
      </c>
      <c r="Q1221" s="43">
        <v>-8368161</v>
      </c>
    </row>
    <row r="1222" spans="16:17" x14ac:dyDescent="0.25">
      <c r="P1222" s="42" t="s">
        <v>6899</v>
      </c>
      <c r="Q1222" s="43">
        <v>-8368825</v>
      </c>
    </row>
    <row r="1223" spans="16:17" x14ac:dyDescent="0.25">
      <c r="P1223" s="42" t="s">
        <v>3078</v>
      </c>
      <c r="Q1223" s="43">
        <v>-8410607</v>
      </c>
    </row>
    <row r="1224" spans="16:17" x14ac:dyDescent="0.25">
      <c r="P1224" s="42" t="s">
        <v>3474</v>
      </c>
      <c r="Q1224" s="43">
        <v>-8553105</v>
      </c>
    </row>
    <row r="1225" spans="16:17" x14ac:dyDescent="0.25">
      <c r="P1225" s="42" t="s">
        <v>5962</v>
      </c>
      <c r="Q1225" s="43">
        <v>-8573195</v>
      </c>
    </row>
    <row r="1226" spans="16:17" x14ac:dyDescent="0.25">
      <c r="P1226" s="42" t="s">
        <v>5340</v>
      </c>
      <c r="Q1226" s="43">
        <v>-8626307</v>
      </c>
    </row>
    <row r="1227" spans="16:17" x14ac:dyDescent="0.25">
      <c r="P1227" s="42" t="s">
        <v>5305</v>
      </c>
      <c r="Q1227" s="43">
        <v>-8700173</v>
      </c>
    </row>
    <row r="1228" spans="16:17" x14ac:dyDescent="0.25">
      <c r="P1228" s="42" t="s">
        <v>3591</v>
      </c>
      <c r="Q1228" s="43">
        <v>-8766601</v>
      </c>
    </row>
    <row r="1229" spans="16:17" x14ac:dyDescent="0.25">
      <c r="P1229" s="42" t="s">
        <v>1734</v>
      </c>
      <c r="Q1229" s="43">
        <v>-8768335</v>
      </c>
    </row>
    <row r="1230" spans="16:17" x14ac:dyDescent="0.25">
      <c r="P1230" s="42" t="s">
        <v>4250</v>
      </c>
      <c r="Q1230" s="43">
        <v>-8771434</v>
      </c>
    </row>
    <row r="1231" spans="16:17" x14ac:dyDescent="0.25">
      <c r="P1231" s="42" t="s">
        <v>5180</v>
      </c>
      <c r="Q1231" s="43">
        <v>-8874490</v>
      </c>
    </row>
    <row r="1232" spans="16:17" x14ac:dyDescent="0.25">
      <c r="P1232" s="42" t="s">
        <v>652</v>
      </c>
      <c r="Q1232" s="43">
        <v>-8881923</v>
      </c>
    </row>
    <row r="1233" spans="16:17" x14ac:dyDescent="0.25">
      <c r="P1233" s="42" t="s">
        <v>2714</v>
      </c>
      <c r="Q1233" s="43">
        <v>-8944346</v>
      </c>
    </row>
    <row r="1234" spans="16:17" x14ac:dyDescent="0.25">
      <c r="P1234" s="42" t="s">
        <v>5917</v>
      </c>
      <c r="Q1234" s="43">
        <v>-8972555</v>
      </c>
    </row>
    <row r="1235" spans="16:17" x14ac:dyDescent="0.25">
      <c r="P1235" s="42" t="s">
        <v>3417</v>
      </c>
      <c r="Q1235" s="43">
        <v>-8988946</v>
      </c>
    </row>
    <row r="1236" spans="16:17" x14ac:dyDescent="0.25">
      <c r="P1236" s="42" t="s">
        <v>6728</v>
      </c>
      <c r="Q1236" s="43">
        <v>-8999838</v>
      </c>
    </row>
    <row r="1237" spans="16:17" x14ac:dyDescent="0.25">
      <c r="P1237" s="42" t="s">
        <v>1538</v>
      </c>
      <c r="Q1237" s="43">
        <v>-9000954</v>
      </c>
    </row>
    <row r="1238" spans="16:17" x14ac:dyDescent="0.25">
      <c r="P1238" s="42" t="s">
        <v>5106</v>
      </c>
      <c r="Q1238" s="43">
        <v>-9018367</v>
      </c>
    </row>
    <row r="1239" spans="16:17" x14ac:dyDescent="0.25">
      <c r="P1239" s="42" t="s">
        <v>916</v>
      </c>
      <c r="Q1239" s="43">
        <v>-9038440</v>
      </c>
    </row>
    <row r="1240" spans="16:17" x14ac:dyDescent="0.25">
      <c r="P1240" s="42" t="s">
        <v>4766</v>
      </c>
      <c r="Q1240" s="43">
        <v>-9099074</v>
      </c>
    </row>
    <row r="1241" spans="16:17" x14ac:dyDescent="0.25">
      <c r="P1241" s="42" t="s">
        <v>753</v>
      </c>
      <c r="Q1241" s="43">
        <v>-9117710</v>
      </c>
    </row>
    <row r="1242" spans="16:17" x14ac:dyDescent="0.25">
      <c r="P1242" s="42" t="s">
        <v>5098</v>
      </c>
      <c r="Q1242" s="43">
        <v>-9181250</v>
      </c>
    </row>
    <row r="1243" spans="16:17" x14ac:dyDescent="0.25">
      <c r="P1243" s="42" t="s">
        <v>6751</v>
      </c>
      <c r="Q1243" s="43">
        <v>-9192361</v>
      </c>
    </row>
    <row r="1244" spans="16:17" x14ac:dyDescent="0.25">
      <c r="P1244" s="42" t="s">
        <v>684</v>
      </c>
      <c r="Q1244" s="43">
        <v>-9284389</v>
      </c>
    </row>
    <row r="1245" spans="16:17" x14ac:dyDescent="0.25">
      <c r="P1245" s="42" t="s">
        <v>5127</v>
      </c>
      <c r="Q1245" s="43">
        <v>-9421473</v>
      </c>
    </row>
    <row r="1246" spans="16:17" x14ac:dyDescent="0.25">
      <c r="P1246" s="42" t="s">
        <v>5734</v>
      </c>
      <c r="Q1246" s="43">
        <v>-9441786</v>
      </c>
    </row>
    <row r="1247" spans="16:17" x14ac:dyDescent="0.25">
      <c r="P1247" s="42" t="s">
        <v>2246</v>
      </c>
      <c r="Q1247" s="43">
        <v>-9455857</v>
      </c>
    </row>
    <row r="1248" spans="16:17" x14ac:dyDescent="0.25">
      <c r="P1248" s="42" t="s">
        <v>759</v>
      </c>
      <c r="Q1248" s="43">
        <v>-9491157</v>
      </c>
    </row>
    <row r="1249" spans="16:17" x14ac:dyDescent="0.25">
      <c r="P1249" s="42" t="s">
        <v>6097</v>
      </c>
      <c r="Q1249" s="43">
        <v>-9528558</v>
      </c>
    </row>
    <row r="1250" spans="16:17" x14ac:dyDescent="0.25">
      <c r="P1250" s="42" t="s">
        <v>2309</v>
      </c>
      <c r="Q1250" s="43">
        <v>-9552250</v>
      </c>
    </row>
    <row r="1251" spans="16:17" x14ac:dyDescent="0.25">
      <c r="P1251" s="42" t="s">
        <v>2740</v>
      </c>
      <c r="Q1251" s="43">
        <v>-9673593</v>
      </c>
    </row>
    <row r="1252" spans="16:17" x14ac:dyDescent="0.25">
      <c r="P1252" s="42" t="s">
        <v>3352</v>
      </c>
      <c r="Q1252" s="43">
        <v>-9691076</v>
      </c>
    </row>
    <row r="1253" spans="16:17" x14ac:dyDescent="0.25">
      <c r="P1253" s="42" t="s">
        <v>1747</v>
      </c>
      <c r="Q1253" s="43">
        <v>-9693285</v>
      </c>
    </row>
    <row r="1254" spans="16:17" x14ac:dyDescent="0.25">
      <c r="P1254" s="42" t="s">
        <v>2699</v>
      </c>
      <c r="Q1254" s="43">
        <v>-9773208</v>
      </c>
    </row>
    <row r="1255" spans="16:17" x14ac:dyDescent="0.25">
      <c r="P1255" s="42" t="s">
        <v>3240</v>
      </c>
      <c r="Q1255" s="43">
        <v>-9810821</v>
      </c>
    </row>
    <row r="1256" spans="16:17" x14ac:dyDescent="0.25">
      <c r="P1256" s="42" t="s">
        <v>6370</v>
      </c>
      <c r="Q1256" s="43">
        <v>-9830621</v>
      </c>
    </row>
    <row r="1257" spans="16:17" x14ac:dyDescent="0.25">
      <c r="P1257" s="42" t="s">
        <v>5861</v>
      </c>
      <c r="Q1257" s="43">
        <v>-9906393</v>
      </c>
    </row>
    <row r="1258" spans="16:17" x14ac:dyDescent="0.25">
      <c r="P1258" s="42" t="s">
        <v>1429</v>
      </c>
      <c r="Q1258" s="43">
        <v>-9908458</v>
      </c>
    </row>
    <row r="1259" spans="16:17" x14ac:dyDescent="0.25">
      <c r="P1259" s="42" t="s">
        <v>2147</v>
      </c>
      <c r="Q1259" s="43">
        <v>-9939047</v>
      </c>
    </row>
    <row r="1260" spans="16:17" x14ac:dyDescent="0.25">
      <c r="P1260" s="42" t="s">
        <v>1289</v>
      </c>
      <c r="Q1260" s="43">
        <v>-9975917</v>
      </c>
    </row>
    <row r="1261" spans="16:17" x14ac:dyDescent="0.25">
      <c r="P1261" s="42" t="s">
        <v>5423</v>
      </c>
      <c r="Q1261" s="43">
        <v>-9980652</v>
      </c>
    </row>
    <row r="1262" spans="16:17" x14ac:dyDescent="0.25">
      <c r="P1262" s="42" t="s">
        <v>2507</v>
      </c>
      <c r="Q1262" s="43">
        <v>-9980747</v>
      </c>
    </row>
    <row r="1263" spans="16:17" x14ac:dyDescent="0.25">
      <c r="P1263" s="42" t="s">
        <v>1497</v>
      </c>
      <c r="Q1263" s="43">
        <v>-9984553</v>
      </c>
    </row>
    <row r="1264" spans="16:17" x14ac:dyDescent="0.25">
      <c r="P1264" s="42" t="s">
        <v>6448</v>
      </c>
      <c r="Q1264" s="43">
        <v>-9988165</v>
      </c>
    </row>
    <row r="1265" spans="16:17" x14ac:dyDescent="0.25">
      <c r="P1265" s="42" t="s">
        <v>4598</v>
      </c>
      <c r="Q1265" s="43">
        <v>-9994439</v>
      </c>
    </row>
    <row r="1266" spans="16:17" x14ac:dyDescent="0.25">
      <c r="P1266" s="42" t="s">
        <v>5085</v>
      </c>
      <c r="Q1266" s="43">
        <v>-9996393</v>
      </c>
    </row>
    <row r="1267" spans="16:17" x14ac:dyDescent="0.25">
      <c r="P1267" s="42" t="s">
        <v>358</v>
      </c>
      <c r="Q1267" s="43">
        <v>-10000000</v>
      </c>
    </row>
    <row r="1268" spans="16:17" x14ac:dyDescent="0.25">
      <c r="P1268" s="42" t="s">
        <v>2091</v>
      </c>
      <c r="Q1268" s="43">
        <v>-10043599</v>
      </c>
    </row>
    <row r="1269" spans="16:17" x14ac:dyDescent="0.25">
      <c r="P1269" s="42" t="s">
        <v>2534</v>
      </c>
      <c r="Q1269" s="43">
        <v>-10115170</v>
      </c>
    </row>
    <row r="1270" spans="16:17" x14ac:dyDescent="0.25">
      <c r="P1270" s="42" t="s">
        <v>1385</v>
      </c>
      <c r="Q1270" s="43">
        <v>-10217492</v>
      </c>
    </row>
    <row r="1271" spans="16:17" x14ac:dyDescent="0.25">
      <c r="P1271" s="42" t="s">
        <v>3192</v>
      </c>
      <c r="Q1271" s="43">
        <v>-10220716</v>
      </c>
    </row>
    <row r="1272" spans="16:17" x14ac:dyDescent="0.25">
      <c r="P1272" s="42" t="s">
        <v>3580</v>
      </c>
      <c r="Q1272" s="43">
        <v>-10260951</v>
      </c>
    </row>
    <row r="1273" spans="16:17" x14ac:dyDescent="0.25">
      <c r="P1273" s="42" t="s">
        <v>2349</v>
      </c>
      <c r="Q1273" s="43">
        <v>-10265765</v>
      </c>
    </row>
    <row r="1274" spans="16:17" x14ac:dyDescent="0.25">
      <c r="P1274" s="42" t="s">
        <v>1323</v>
      </c>
      <c r="Q1274" s="43">
        <v>-10329083</v>
      </c>
    </row>
    <row r="1275" spans="16:17" x14ac:dyDescent="0.25">
      <c r="P1275" s="42" t="s">
        <v>1149</v>
      </c>
      <c r="Q1275" s="43">
        <v>-10374831</v>
      </c>
    </row>
    <row r="1276" spans="16:17" x14ac:dyDescent="0.25">
      <c r="P1276" s="42" t="s">
        <v>4685</v>
      </c>
      <c r="Q1276" s="43">
        <v>-10493002</v>
      </c>
    </row>
    <row r="1277" spans="16:17" x14ac:dyDescent="0.25">
      <c r="P1277" s="42" t="s">
        <v>5355</v>
      </c>
      <c r="Q1277" s="43">
        <v>-10639452</v>
      </c>
    </row>
    <row r="1278" spans="16:17" x14ac:dyDescent="0.25">
      <c r="P1278" s="42" t="s">
        <v>4277</v>
      </c>
      <c r="Q1278" s="43">
        <v>-10647214</v>
      </c>
    </row>
    <row r="1279" spans="16:17" x14ac:dyDescent="0.25">
      <c r="P1279" s="42" t="s">
        <v>3657</v>
      </c>
      <c r="Q1279" s="43">
        <v>-10665355</v>
      </c>
    </row>
    <row r="1280" spans="16:17" x14ac:dyDescent="0.25">
      <c r="P1280" s="42" t="s">
        <v>2022</v>
      </c>
      <c r="Q1280" s="43">
        <v>-10806975</v>
      </c>
    </row>
    <row r="1281" spans="16:17" x14ac:dyDescent="0.25">
      <c r="P1281" s="42" t="s">
        <v>3599</v>
      </c>
      <c r="Q1281" s="43">
        <v>-10810486</v>
      </c>
    </row>
    <row r="1282" spans="16:17" x14ac:dyDescent="0.25">
      <c r="P1282" s="42" t="s">
        <v>1342</v>
      </c>
      <c r="Q1282" s="43">
        <v>-10896000</v>
      </c>
    </row>
    <row r="1283" spans="16:17" x14ac:dyDescent="0.25">
      <c r="P1283" s="42" t="s">
        <v>2833</v>
      </c>
      <c r="Q1283" s="43">
        <v>-10899350</v>
      </c>
    </row>
    <row r="1284" spans="16:17" x14ac:dyDescent="0.25">
      <c r="P1284" s="42" t="s">
        <v>1388</v>
      </c>
      <c r="Q1284" s="43">
        <v>-10904697</v>
      </c>
    </row>
    <row r="1285" spans="16:17" x14ac:dyDescent="0.25">
      <c r="P1285" s="42" t="s">
        <v>4018</v>
      </c>
      <c r="Q1285" s="43">
        <v>-10993094</v>
      </c>
    </row>
    <row r="1286" spans="16:17" x14ac:dyDescent="0.25">
      <c r="P1286" s="42" t="s">
        <v>6343</v>
      </c>
      <c r="Q1286" s="43">
        <v>-11111645</v>
      </c>
    </row>
    <row r="1287" spans="16:17" x14ac:dyDescent="0.25">
      <c r="P1287" s="42" t="s">
        <v>2135</v>
      </c>
      <c r="Q1287" s="43">
        <v>-11120689</v>
      </c>
    </row>
    <row r="1288" spans="16:17" x14ac:dyDescent="0.25">
      <c r="P1288" s="42" t="s">
        <v>904</v>
      </c>
      <c r="Q1288" s="43">
        <v>-11129242</v>
      </c>
    </row>
    <row r="1289" spans="16:17" x14ac:dyDescent="0.25">
      <c r="P1289" s="42" t="s">
        <v>3952</v>
      </c>
      <c r="Q1289" s="43">
        <v>-11139998</v>
      </c>
    </row>
    <row r="1290" spans="16:17" x14ac:dyDescent="0.25">
      <c r="P1290" s="42" t="s">
        <v>2400</v>
      </c>
      <c r="Q1290" s="43">
        <v>-11220364</v>
      </c>
    </row>
    <row r="1291" spans="16:17" x14ac:dyDescent="0.25">
      <c r="P1291" s="42" t="s">
        <v>1443</v>
      </c>
      <c r="Q1291" s="43">
        <v>-11272676</v>
      </c>
    </row>
    <row r="1292" spans="16:17" x14ac:dyDescent="0.25">
      <c r="P1292" s="42" t="s">
        <v>6074</v>
      </c>
      <c r="Q1292" s="43">
        <v>-11313283</v>
      </c>
    </row>
    <row r="1293" spans="16:17" x14ac:dyDescent="0.25">
      <c r="P1293" s="42" t="s">
        <v>1098</v>
      </c>
      <c r="Q1293" s="43">
        <v>-11409500</v>
      </c>
    </row>
    <row r="1294" spans="16:17" x14ac:dyDescent="0.25">
      <c r="P1294" s="42" t="s">
        <v>5425</v>
      </c>
      <c r="Q1294" s="43">
        <v>-11410555</v>
      </c>
    </row>
    <row r="1295" spans="16:17" x14ac:dyDescent="0.25">
      <c r="P1295" s="42" t="s">
        <v>2981</v>
      </c>
      <c r="Q1295" s="43">
        <v>-11413624</v>
      </c>
    </row>
    <row r="1296" spans="16:17" x14ac:dyDescent="0.25">
      <c r="P1296" s="42" t="s">
        <v>5072</v>
      </c>
      <c r="Q1296" s="43">
        <v>-11491577</v>
      </c>
    </row>
    <row r="1297" spans="16:17" x14ac:dyDescent="0.25">
      <c r="P1297" s="42" t="s">
        <v>6825</v>
      </c>
      <c r="Q1297" s="43">
        <v>-11528148</v>
      </c>
    </row>
    <row r="1298" spans="16:17" x14ac:dyDescent="0.25">
      <c r="P1298" s="42" t="s">
        <v>2784</v>
      </c>
      <c r="Q1298" s="43">
        <v>-11643257</v>
      </c>
    </row>
    <row r="1299" spans="16:17" x14ac:dyDescent="0.25">
      <c r="P1299" s="42" t="s">
        <v>3787</v>
      </c>
      <c r="Q1299" s="43">
        <v>-11689814</v>
      </c>
    </row>
    <row r="1300" spans="16:17" x14ac:dyDescent="0.25">
      <c r="P1300" s="42" t="s">
        <v>2000</v>
      </c>
      <c r="Q1300" s="43">
        <v>-11824630</v>
      </c>
    </row>
    <row r="1301" spans="16:17" x14ac:dyDescent="0.25">
      <c r="P1301" s="42" t="s">
        <v>5208</v>
      </c>
      <c r="Q1301" s="43">
        <v>-11880078</v>
      </c>
    </row>
    <row r="1302" spans="16:17" x14ac:dyDescent="0.25">
      <c r="P1302" s="42" t="s">
        <v>416</v>
      </c>
      <c r="Q1302" s="43">
        <v>-11939124</v>
      </c>
    </row>
    <row r="1303" spans="16:17" x14ac:dyDescent="0.25">
      <c r="P1303" s="42" t="s">
        <v>5781</v>
      </c>
      <c r="Q1303" s="43">
        <v>-11975825</v>
      </c>
    </row>
    <row r="1304" spans="16:17" x14ac:dyDescent="0.25">
      <c r="P1304" s="42" t="s">
        <v>6811</v>
      </c>
      <c r="Q1304" s="43">
        <v>-11985384</v>
      </c>
    </row>
    <row r="1305" spans="16:17" x14ac:dyDescent="0.25">
      <c r="P1305" s="42" t="s">
        <v>325</v>
      </c>
      <c r="Q1305" s="43">
        <v>-12000000</v>
      </c>
    </row>
    <row r="1306" spans="16:17" x14ac:dyDescent="0.25">
      <c r="P1306" s="42" t="s">
        <v>138</v>
      </c>
      <c r="Q1306" s="43">
        <v>-12000000</v>
      </c>
    </row>
    <row r="1307" spans="16:17" x14ac:dyDescent="0.25">
      <c r="P1307" s="42" t="s">
        <v>2861</v>
      </c>
      <c r="Q1307" s="43">
        <v>-12048569</v>
      </c>
    </row>
    <row r="1308" spans="16:17" x14ac:dyDescent="0.25">
      <c r="P1308" s="42" t="s">
        <v>1085</v>
      </c>
      <c r="Q1308" s="43">
        <v>-12170266</v>
      </c>
    </row>
    <row r="1309" spans="16:17" x14ac:dyDescent="0.25">
      <c r="P1309" s="42" t="s">
        <v>2826</v>
      </c>
      <c r="Q1309" s="43">
        <v>-12406459</v>
      </c>
    </row>
    <row r="1310" spans="16:17" x14ac:dyDescent="0.25">
      <c r="P1310" s="42" t="s">
        <v>4292</v>
      </c>
      <c r="Q1310" s="43">
        <v>-12617007</v>
      </c>
    </row>
    <row r="1311" spans="16:17" x14ac:dyDescent="0.25">
      <c r="P1311" s="42" t="s">
        <v>5245</v>
      </c>
      <c r="Q1311" s="43">
        <v>-12663533</v>
      </c>
    </row>
    <row r="1312" spans="16:17" x14ac:dyDescent="0.25">
      <c r="P1312" s="42" t="s">
        <v>3024</v>
      </c>
      <c r="Q1312" s="43">
        <v>-12733495</v>
      </c>
    </row>
    <row r="1313" spans="16:17" x14ac:dyDescent="0.25">
      <c r="P1313" s="42" t="s">
        <v>1006</v>
      </c>
      <c r="Q1313" s="43">
        <v>-12803790</v>
      </c>
    </row>
    <row r="1314" spans="16:17" x14ac:dyDescent="0.25">
      <c r="P1314" s="42" t="s">
        <v>3517</v>
      </c>
      <c r="Q1314" s="43">
        <v>-12931913</v>
      </c>
    </row>
    <row r="1315" spans="16:17" x14ac:dyDescent="0.25">
      <c r="P1315" s="42" t="s">
        <v>1945</v>
      </c>
      <c r="Q1315" s="43">
        <v>-12938848</v>
      </c>
    </row>
    <row r="1316" spans="16:17" x14ac:dyDescent="0.25">
      <c r="P1316" s="42" t="s">
        <v>258</v>
      </c>
      <c r="Q1316" s="43">
        <v>-13000000</v>
      </c>
    </row>
    <row r="1317" spans="16:17" x14ac:dyDescent="0.25">
      <c r="P1317" s="42" t="s">
        <v>2013</v>
      </c>
      <c r="Q1317" s="43">
        <v>-13045798</v>
      </c>
    </row>
    <row r="1318" spans="16:17" x14ac:dyDescent="0.25">
      <c r="P1318" s="42" t="s">
        <v>546</v>
      </c>
      <c r="Q1318" s="43">
        <v>-13046268</v>
      </c>
    </row>
    <row r="1319" spans="16:17" x14ac:dyDescent="0.25">
      <c r="P1319" s="42" t="s">
        <v>4810</v>
      </c>
      <c r="Q1319" s="43">
        <v>-13150858</v>
      </c>
    </row>
    <row r="1320" spans="16:17" x14ac:dyDescent="0.25">
      <c r="P1320" s="42" t="s">
        <v>347</v>
      </c>
      <c r="Q1320" s="43">
        <v>-13200000</v>
      </c>
    </row>
    <row r="1321" spans="16:17" x14ac:dyDescent="0.25">
      <c r="P1321" s="42" t="s">
        <v>6493</v>
      </c>
      <c r="Q1321" s="43">
        <v>-13215568</v>
      </c>
    </row>
    <row r="1322" spans="16:17" x14ac:dyDescent="0.25">
      <c r="P1322" s="42" t="s">
        <v>6491</v>
      </c>
      <c r="Q1322" s="43">
        <v>-13414567</v>
      </c>
    </row>
    <row r="1323" spans="16:17" x14ac:dyDescent="0.25">
      <c r="P1323" s="42" t="s">
        <v>2938</v>
      </c>
      <c r="Q1323" s="43">
        <v>-13465345</v>
      </c>
    </row>
    <row r="1324" spans="16:17" x14ac:dyDescent="0.25">
      <c r="P1324" s="42" t="s">
        <v>6537</v>
      </c>
      <c r="Q1324" s="43">
        <v>-13564917</v>
      </c>
    </row>
    <row r="1325" spans="16:17" x14ac:dyDescent="0.25">
      <c r="P1325" s="42" t="s">
        <v>2257</v>
      </c>
      <c r="Q1325" s="43">
        <v>-13568780</v>
      </c>
    </row>
    <row r="1326" spans="16:17" x14ac:dyDescent="0.25">
      <c r="P1326" s="42" t="s">
        <v>81</v>
      </c>
      <c r="Q1326" s="43">
        <v>-13582083</v>
      </c>
    </row>
    <row r="1327" spans="16:17" x14ac:dyDescent="0.25">
      <c r="P1327" s="42" t="s">
        <v>1751</v>
      </c>
      <c r="Q1327" s="43">
        <v>-13598958</v>
      </c>
    </row>
    <row r="1328" spans="16:17" x14ac:dyDescent="0.25">
      <c r="P1328" s="42" t="s">
        <v>3033</v>
      </c>
      <c r="Q1328" s="43">
        <v>-13643891</v>
      </c>
    </row>
    <row r="1329" spans="16:17" x14ac:dyDescent="0.25">
      <c r="P1329" s="42" t="s">
        <v>194</v>
      </c>
      <c r="Q1329" s="43">
        <v>-13671198</v>
      </c>
    </row>
    <row r="1330" spans="16:17" x14ac:dyDescent="0.25">
      <c r="P1330" s="42" t="s">
        <v>6953</v>
      </c>
      <c r="Q1330" s="43">
        <v>-13811358</v>
      </c>
    </row>
    <row r="1331" spans="16:17" x14ac:dyDescent="0.25">
      <c r="P1331" s="42" t="s">
        <v>5082</v>
      </c>
      <c r="Q1331" s="43">
        <v>-13884496</v>
      </c>
    </row>
    <row r="1332" spans="16:17" x14ac:dyDescent="0.25">
      <c r="P1332" s="42" t="s">
        <v>4433</v>
      </c>
      <c r="Q1332" s="43">
        <v>-13936740</v>
      </c>
    </row>
    <row r="1333" spans="16:17" x14ac:dyDescent="0.25">
      <c r="P1333" s="42" t="s">
        <v>6627</v>
      </c>
      <c r="Q1333" s="43">
        <v>-14057170</v>
      </c>
    </row>
    <row r="1334" spans="16:17" x14ac:dyDescent="0.25">
      <c r="P1334" s="42" t="s">
        <v>1962</v>
      </c>
      <c r="Q1334" s="43">
        <v>-14072893</v>
      </c>
    </row>
    <row r="1335" spans="16:17" x14ac:dyDescent="0.25">
      <c r="P1335" s="42" t="s">
        <v>2259</v>
      </c>
      <c r="Q1335" s="43">
        <v>-14169174</v>
      </c>
    </row>
    <row r="1336" spans="16:17" x14ac:dyDescent="0.25">
      <c r="P1336" s="42" t="s">
        <v>5536</v>
      </c>
      <c r="Q1336" s="43">
        <v>-14202684</v>
      </c>
    </row>
    <row r="1337" spans="16:17" x14ac:dyDescent="0.25">
      <c r="P1337" s="42" t="s">
        <v>3819</v>
      </c>
      <c r="Q1337" s="43">
        <v>-14247275</v>
      </c>
    </row>
    <row r="1338" spans="16:17" x14ac:dyDescent="0.25">
      <c r="P1338" s="42" t="s">
        <v>3876</v>
      </c>
      <c r="Q1338" s="43">
        <v>-14269418</v>
      </c>
    </row>
    <row r="1339" spans="16:17" x14ac:dyDescent="0.25">
      <c r="P1339" s="42" t="s">
        <v>1638</v>
      </c>
      <c r="Q1339" s="43">
        <v>-14313571</v>
      </c>
    </row>
    <row r="1340" spans="16:17" x14ac:dyDescent="0.25">
      <c r="P1340" s="42" t="s">
        <v>4084</v>
      </c>
      <c r="Q1340" s="43">
        <v>-14318803</v>
      </c>
    </row>
    <row r="1341" spans="16:17" x14ac:dyDescent="0.25">
      <c r="P1341" s="42" t="s">
        <v>6958</v>
      </c>
      <c r="Q1341" s="43">
        <v>-14386444</v>
      </c>
    </row>
    <row r="1342" spans="16:17" x14ac:dyDescent="0.25">
      <c r="P1342" s="42" t="s">
        <v>3779</v>
      </c>
      <c r="Q1342" s="43">
        <v>-14390782</v>
      </c>
    </row>
    <row r="1343" spans="16:17" x14ac:dyDescent="0.25">
      <c r="P1343" s="42" t="s">
        <v>3692</v>
      </c>
      <c r="Q1343" s="43">
        <v>-14577793</v>
      </c>
    </row>
    <row r="1344" spans="16:17" x14ac:dyDescent="0.25">
      <c r="P1344" s="42" t="s">
        <v>4357</v>
      </c>
      <c r="Q1344" s="43">
        <v>-14600121</v>
      </c>
    </row>
    <row r="1345" spans="16:17" x14ac:dyDescent="0.25">
      <c r="P1345" s="42" t="s">
        <v>2635</v>
      </c>
      <c r="Q1345" s="43">
        <v>-14646257</v>
      </c>
    </row>
    <row r="1346" spans="16:17" x14ac:dyDescent="0.25">
      <c r="P1346" s="42" t="s">
        <v>382</v>
      </c>
      <c r="Q1346" s="43">
        <v>-14666342</v>
      </c>
    </row>
    <row r="1347" spans="16:17" x14ac:dyDescent="0.25">
      <c r="P1347" s="42" t="s">
        <v>536</v>
      </c>
      <c r="Q1347" s="43">
        <v>-14684317</v>
      </c>
    </row>
    <row r="1348" spans="16:17" x14ac:dyDescent="0.25">
      <c r="P1348" s="42" t="s">
        <v>363</v>
      </c>
      <c r="Q1348" s="43">
        <v>-14807186</v>
      </c>
    </row>
    <row r="1349" spans="16:17" x14ac:dyDescent="0.25">
      <c r="P1349" s="42" t="s">
        <v>2845</v>
      </c>
      <c r="Q1349" s="43">
        <v>-14821835</v>
      </c>
    </row>
    <row r="1350" spans="16:17" x14ac:dyDescent="0.25">
      <c r="P1350" s="42" t="s">
        <v>2004</v>
      </c>
      <c r="Q1350" s="43">
        <v>-14885685</v>
      </c>
    </row>
    <row r="1351" spans="16:17" x14ac:dyDescent="0.25">
      <c r="P1351" s="42" t="s">
        <v>6205</v>
      </c>
      <c r="Q1351" s="43">
        <v>-14888185</v>
      </c>
    </row>
    <row r="1352" spans="16:17" x14ac:dyDescent="0.25">
      <c r="P1352" s="42" t="s">
        <v>5077</v>
      </c>
      <c r="Q1352" s="43">
        <v>-14926452</v>
      </c>
    </row>
    <row r="1353" spans="16:17" x14ac:dyDescent="0.25">
      <c r="P1353" s="42" t="s">
        <v>6004</v>
      </c>
      <c r="Q1353" s="43">
        <v>-14971130</v>
      </c>
    </row>
    <row r="1354" spans="16:17" x14ac:dyDescent="0.25">
      <c r="P1354" s="42" t="s">
        <v>4909</v>
      </c>
      <c r="Q1354" s="43">
        <v>-14976909</v>
      </c>
    </row>
    <row r="1355" spans="16:17" x14ac:dyDescent="0.25">
      <c r="P1355" s="42" t="s">
        <v>4771</v>
      </c>
      <c r="Q1355" s="43">
        <v>-14979620</v>
      </c>
    </row>
    <row r="1356" spans="16:17" x14ac:dyDescent="0.25">
      <c r="P1356" s="42" t="s">
        <v>742</v>
      </c>
      <c r="Q1356" s="43">
        <v>-14980868</v>
      </c>
    </row>
    <row r="1357" spans="16:17" x14ac:dyDescent="0.25">
      <c r="P1357" s="42" t="s">
        <v>3584</v>
      </c>
      <c r="Q1357" s="43">
        <v>-14994117</v>
      </c>
    </row>
    <row r="1358" spans="16:17" x14ac:dyDescent="0.25">
      <c r="P1358" s="42" t="s">
        <v>344</v>
      </c>
      <c r="Q1358" s="43">
        <v>-15000000</v>
      </c>
    </row>
    <row r="1359" spans="16:17" x14ac:dyDescent="0.25">
      <c r="P1359" s="42" t="s">
        <v>1174</v>
      </c>
      <c r="Q1359" s="43">
        <v>-15040848</v>
      </c>
    </row>
    <row r="1360" spans="16:17" x14ac:dyDescent="0.25">
      <c r="P1360" s="42" t="s">
        <v>4103</v>
      </c>
      <c r="Q1360" s="43">
        <v>-15111972</v>
      </c>
    </row>
    <row r="1361" spans="16:17" x14ac:dyDescent="0.25">
      <c r="P1361" s="42" t="s">
        <v>5878</v>
      </c>
      <c r="Q1361" s="43">
        <v>-15133885</v>
      </c>
    </row>
    <row r="1362" spans="16:17" x14ac:dyDescent="0.25">
      <c r="P1362" s="42" t="s">
        <v>3537</v>
      </c>
      <c r="Q1362" s="43">
        <v>-15147856</v>
      </c>
    </row>
    <row r="1363" spans="16:17" x14ac:dyDescent="0.25">
      <c r="P1363" s="42" t="s">
        <v>5108</v>
      </c>
      <c r="Q1363" s="43">
        <v>-15182960</v>
      </c>
    </row>
    <row r="1364" spans="16:17" x14ac:dyDescent="0.25">
      <c r="P1364" s="42" t="s">
        <v>2664</v>
      </c>
      <c r="Q1364" s="43">
        <v>-15186564</v>
      </c>
    </row>
    <row r="1365" spans="16:17" x14ac:dyDescent="0.25">
      <c r="P1365" s="42" t="s">
        <v>2918</v>
      </c>
      <c r="Q1365" s="43">
        <v>-15218475</v>
      </c>
    </row>
    <row r="1366" spans="16:17" x14ac:dyDescent="0.25">
      <c r="P1366" s="42" t="s">
        <v>6359</v>
      </c>
      <c r="Q1366" s="43">
        <v>-15307392</v>
      </c>
    </row>
    <row r="1367" spans="16:17" x14ac:dyDescent="0.25">
      <c r="P1367" s="42" t="s">
        <v>4691</v>
      </c>
      <c r="Q1367" s="43">
        <v>-15365723</v>
      </c>
    </row>
    <row r="1368" spans="16:17" x14ac:dyDescent="0.25">
      <c r="P1368" s="42" t="s">
        <v>4203</v>
      </c>
      <c r="Q1368" s="43">
        <v>-15552522</v>
      </c>
    </row>
    <row r="1369" spans="16:17" x14ac:dyDescent="0.25">
      <c r="P1369" s="42" t="s">
        <v>5490</v>
      </c>
      <c r="Q1369" s="43">
        <v>-15559345</v>
      </c>
    </row>
    <row r="1370" spans="16:17" x14ac:dyDescent="0.25">
      <c r="P1370" s="42" t="s">
        <v>4888</v>
      </c>
      <c r="Q1370" s="43">
        <v>-15765960</v>
      </c>
    </row>
    <row r="1371" spans="16:17" x14ac:dyDescent="0.25">
      <c r="P1371" s="42" t="s">
        <v>2083</v>
      </c>
      <c r="Q1371" s="43">
        <v>-15997045</v>
      </c>
    </row>
    <row r="1372" spans="16:17" x14ac:dyDescent="0.25">
      <c r="P1372" s="42" t="s">
        <v>5947</v>
      </c>
      <c r="Q1372" s="43">
        <v>-16076109</v>
      </c>
    </row>
    <row r="1373" spans="16:17" x14ac:dyDescent="0.25">
      <c r="P1373" s="42" t="s">
        <v>2114</v>
      </c>
      <c r="Q1373" s="43">
        <v>-16156464</v>
      </c>
    </row>
    <row r="1374" spans="16:17" x14ac:dyDescent="0.25">
      <c r="P1374" s="42" t="s">
        <v>6231</v>
      </c>
      <c r="Q1374" s="43">
        <v>-16250939</v>
      </c>
    </row>
    <row r="1375" spans="16:17" x14ac:dyDescent="0.25">
      <c r="P1375" s="42" t="s">
        <v>1829</v>
      </c>
      <c r="Q1375" s="43">
        <v>-16342076</v>
      </c>
    </row>
    <row r="1376" spans="16:17" x14ac:dyDescent="0.25">
      <c r="P1376" s="42" t="s">
        <v>3142</v>
      </c>
      <c r="Q1376" s="43">
        <v>-16532349</v>
      </c>
    </row>
    <row r="1377" spans="16:17" x14ac:dyDescent="0.25">
      <c r="P1377" s="42" t="s">
        <v>6616</v>
      </c>
      <c r="Q1377" s="43">
        <v>-16686616</v>
      </c>
    </row>
    <row r="1378" spans="16:17" x14ac:dyDescent="0.25">
      <c r="P1378" s="42" t="s">
        <v>5575</v>
      </c>
      <c r="Q1378" s="43">
        <v>-16695294</v>
      </c>
    </row>
    <row r="1379" spans="16:17" x14ac:dyDescent="0.25">
      <c r="P1379" s="42" t="s">
        <v>1033</v>
      </c>
      <c r="Q1379" s="43">
        <v>-16880006</v>
      </c>
    </row>
    <row r="1380" spans="16:17" x14ac:dyDescent="0.25">
      <c r="P1380" s="42" t="s">
        <v>6636</v>
      </c>
      <c r="Q1380" s="43">
        <v>-16893131</v>
      </c>
    </row>
    <row r="1381" spans="16:17" x14ac:dyDescent="0.25">
      <c r="P1381" s="42" t="s">
        <v>2755</v>
      </c>
      <c r="Q1381" s="43">
        <v>-17024626</v>
      </c>
    </row>
    <row r="1382" spans="16:17" x14ac:dyDescent="0.25">
      <c r="P1382" s="42" t="s">
        <v>2993</v>
      </c>
      <c r="Q1382" s="43">
        <v>-17174509</v>
      </c>
    </row>
    <row r="1383" spans="16:17" x14ac:dyDescent="0.25">
      <c r="P1383" s="42" t="s">
        <v>1893</v>
      </c>
      <c r="Q1383" s="43">
        <v>-17282242</v>
      </c>
    </row>
    <row r="1384" spans="16:17" x14ac:dyDescent="0.25">
      <c r="P1384" s="42" t="s">
        <v>3992</v>
      </c>
      <c r="Q1384" s="43">
        <v>-17363557</v>
      </c>
    </row>
    <row r="1385" spans="16:17" x14ac:dyDescent="0.25">
      <c r="P1385" s="42" t="s">
        <v>955</v>
      </c>
      <c r="Q1385" s="43">
        <v>-17388853</v>
      </c>
    </row>
    <row r="1386" spans="16:17" x14ac:dyDescent="0.25">
      <c r="P1386" s="42" t="s">
        <v>702</v>
      </c>
      <c r="Q1386" s="43">
        <v>-17505485</v>
      </c>
    </row>
    <row r="1387" spans="16:17" x14ac:dyDescent="0.25">
      <c r="P1387" s="42" t="s">
        <v>2585</v>
      </c>
      <c r="Q1387" s="43">
        <v>-17624564</v>
      </c>
    </row>
    <row r="1388" spans="16:17" x14ac:dyDescent="0.25">
      <c r="P1388" s="42" t="s">
        <v>3289</v>
      </c>
      <c r="Q1388" s="43">
        <v>-17646272</v>
      </c>
    </row>
    <row r="1389" spans="16:17" x14ac:dyDescent="0.25">
      <c r="P1389" s="42" t="s">
        <v>2684</v>
      </c>
      <c r="Q1389" s="43">
        <v>-17726628</v>
      </c>
    </row>
    <row r="1390" spans="16:17" x14ac:dyDescent="0.25">
      <c r="P1390" s="42" t="s">
        <v>6847</v>
      </c>
      <c r="Q1390" s="43">
        <v>-17754000</v>
      </c>
    </row>
    <row r="1391" spans="16:17" x14ac:dyDescent="0.25">
      <c r="P1391" s="42" t="s">
        <v>5750</v>
      </c>
      <c r="Q1391" s="43">
        <v>-17872563</v>
      </c>
    </row>
    <row r="1392" spans="16:17" x14ac:dyDescent="0.25">
      <c r="P1392" s="42" t="s">
        <v>1415</v>
      </c>
      <c r="Q1392" s="43">
        <v>-17887459</v>
      </c>
    </row>
    <row r="1393" spans="16:17" x14ac:dyDescent="0.25">
      <c r="P1393" s="42" t="s">
        <v>5039</v>
      </c>
      <c r="Q1393" s="43">
        <v>-17918075</v>
      </c>
    </row>
    <row r="1394" spans="16:17" x14ac:dyDescent="0.25">
      <c r="P1394" s="42" t="s">
        <v>292</v>
      </c>
      <c r="Q1394" s="43">
        <v>-18000000</v>
      </c>
    </row>
    <row r="1395" spans="16:17" x14ac:dyDescent="0.25">
      <c r="P1395" s="42" t="s">
        <v>2469</v>
      </c>
      <c r="Q1395" s="43">
        <v>-18008419</v>
      </c>
    </row>
    <row r="1396" spans="16:17" x14ac:dyDescent="0.25">
      <c r="P1396" s="42" t="s">
        <v>3187</v>
      </c>
      <c r="Q1396" s="43">
        <v>-18011004</v>
      </c>
    </row>
    <row r="1397" spans="16:17" x14ac:dyDescent="0.25">
      <c r="P1397" s="42" t="s">
        <v>1270</v>
      </c>
      <c r="Q1397" s="43">
        <v>-18046827</v>
      </c>
    </row>
    <row r="1398" spans="16:17" x14ac:dyDescent="0.25">
      <c r="P1398" s="42" t="s">
        <v>5625</v>
      </c>
      <c r="Q1398" s="43">
        <v>-18236870</v>
      </c>
    </row>
    <row r="1399" spans="16:17" x14ac:dyDescent="0.25">
      <c r="P1399" s="42" t="s">
        <v>6783</v>
      </c>
      <c r="Q1399" s="43">
        <v>-18309470</v>
      </c>
    </row>
    <row r="1400" spans="16:17" x14ac:dyDescent="0.25">
      <c r="P1400" s="42" t="s">
        <v>2263</v>
      </c>
      <c r="Q1400" s="43">
        <v>-18423913</v>
      </c>
    </row>
    <row r="1401" spans="16:17" x14ac:dyDescent="0.25">
      <c r="P1401" s="42" t="s">
        <v>2643</v>
      </c>
      <c r="Q1401" s="43">
        <v>-18480094</v>
      </c>
    </row>
    <row r="1402" spans="16:17" x14ac:dyDescent="0.25">
      <c r="P1402" s="42" t="s">
        <v>519</v>
      </c>
      <c r="Q1402" s="43">
        <v>-18704226</v>
      </c>
    </row>
    <row r="1403" spans="16:17" x14ac:dyDescent="0.25">
      <c r="P1403" s="42" t="s">
        <v>1238</v>
      </c>
      <c r="Q1403" s="43">
        <v>-18823345</v>
      </c>
    </row>
    <row r="1404" spans="16:17" x14ac:dyDescent="0.25">
      <c r="P1404" s="42" t="s">
        <v>3844</v>
      </c>
      <c r="Q1404" s="43">
        <v>-18823678</v>
      </c>
    </row>
    <row r="1405" spans="16:17" x14ac:dyDescent="0.25">
      <c r="P1405" s="42" t="s">
        <v>3500</v>
      </c>
      <c r="Q1405" s="43">
        <v>-18891023</v>
      </c>
    </row>
    <row r="1406" spans="16:17" x14ac:dyDescent="0.25">
      <c r="P1406" s="42" t="s">
        <v>6263</v>
      </c>
      <c r="Q1406" s="43">
        <v>-18935723</v>
      </c>
    </row>
    <row r="1407" spans="16:17" x14ac:dyDescent="0.25">
      <c r="P1407" s="42" t="s">
        <v>6602</v>
      </c>
      <c r="Q1407" s="43">
        <v>-19036988</v>
      </c>
    </row>
    <row r="1408" spans="16:17" x14ac:dyDescent="0.25">
      <c r="P1408" s="42" t="s">
        <v>6375</v>
      </c>
      <c r="Q1408" s="43">
        <v>-19119074</v>
      </c>
    </row>
    <row r="1409" spans="16:17" x14ac:dyDescent="0.25">
      <c r="P1409" s="42" t="s">
        <v>4307</v>
      </c>
      <c r="Q1409" s="43">
        <v>-19305764</v>
      </c>
    </row>
    <row r="1410" spans="16:17" x14ac:dyDescent="0.25">
      <c r="P1410" s="42" t="s">
        <v>4196</v>
      </c>
      <c r="Q1410" s="43">
        <v>-19345223</v>
      </c>
    </row>
    <row r="1411" spans="16:17" x14ac:dyDescent="0.25">
      <c r="P1411" s="42" t="s">
        <v>907</v>
      </c>
      <c r="Q1411" s="43">
        <v>-19406155</v>
      </c>
    </row>
    <row r="1412" spans="16:17" x14ac:dyDescent="0.25">
      <c r="P1412" s="42" t="s">
        <v>4687</v>
      </c>
      <c r="Q1412" s="43">
        <v>-19513094</v>
      </c>
    </row>
    <row r="1413" spans="16:17" x14ac:dyDescent="0.25">
      <c r="P1413" s="42" t="s">
        <v>4121</v>
      </c>
      <c r="Q1413" s="43">
        <v>-19624526</v>
      </c>
    </row>
    <row r="1414" spans="16:17" x14ac:dyDescent="0.25">
      <c r="P1414" s="42" t="s">
        <v>5728</v>
      </c>
      <c r="Q1414" s="43">
        <v>-19647348</v>
      </c>
    </row>
    <row r="1415" spans="16:17" x14ac:dyDescent="0.25">
      <c r="P1415" s="42" t="s">
        <v>1817</v>
      </c>
      <c r="Q1415" s="43">
        <v>-19691019</v>
      </c>
    </row>
    <row r="1416" spans="16:17" x14ac:dyDescent="0.25">
      <c r="P1416" s="42" t="s">
        <v>5836</v>
      </c>
      <c r="Q1416" s="43">
        <v>-19865246</v>
      </c>
    </row>
    <row r="1417" spans="16:17" x14ac:dyDescent="0.25">
      <c r="P1417" s="42" t="s">
        <v>173</v>
      </c>
      <c r="Q1417" s="43">
        <v>-20000000</v>
      </c>
    </row>
    <row r="1418" spans="16:17" x14ac:dyDescent="0.25">
      <c r="P1418" s="42" t="s">
        <v>6378</v>
      </c>
      <c r="Q1418" s="43">
        <v>-20126170</v>
      </c>
    </row>
    <row r="1419" spans="16:17" x14ac:dyDescent="0.25">
      <c r="P1419" s="42" t="s">
        <v>4290</v>
      </c>
      <c r="Q1419" s="43">
        <v>-20519686</v>
      </c>
    </row>
    <row r="1420" spans="16:17" x14ac:dyDescent="0.25">
      <c r="P1420" s="42" t="s">
        <v>1308</v>
      </c>
      <c r="Q1420" s="43">
        <v>-20924712</v>
      </c>
    </row>
    <row r="1421" spans="16:17" x14ac:dyDescent="0.25">
      <c r="P1421" s="42" t="s">
        <v>4011</v>
      </c>
      <c r="Q1421" s="43">
        <v>-20949555</v>
      </c>
    </row>
    <row r="1422" spans="16:17" x14ac:dyDescent="0.25">
      <c r="P1422" s="42" t="s">
        <v>810</v>
      </c>
      <c r="Q1422" s="43">
        <v>-20958922</v>
      </c>
    </row>
    <row r="1423" spans="16:17" x14ac:dyDescent="0.25">
      <c r="P1423" s="42" t="s">
        <v>2119</v>
      </c>
      <c r="Q1423" s="43">
        <v>-20984407</v>
      </c>
    </row>
    <row r="1424" spans="16:17" x14ac:dyDescent="0.25">
      <c r="P1424" s="42" t="s">
        <v>1020</v>
      </c>
      <c r="Q1424" s="43">
        <v>-21084535</v>
      </c>
    </row>
    <row r="1425" spans="16:17" x14ac:dyDescent="0.25">
      <c r="P1425" s="42" t="s">
        <v>115</v>
      </c>
      <c r="Q1425" s="43">
        <v>-21400000</v>
      </c>
    </row>
    <row r="1426" spans="16:17" x14ac:dyDescent="0.25">
      <c r="P1426" s="42" t="s">
        <v>2648</v>
      </c>
      <c r="Q1426" s="43">
        <v>-21453021</v>
      </c>
    </row>
    <row r="1427" spans="16:17" x14ac:dyDescent="0.25">
      <c r="P1427" s="42" t="s">
        <v>5004</v>
      </c>
      <c r="Q1427" s="43">
        <v>-21527150</v>
      </c>
    </row>
    <row r="1428" spans="16:17" x14ac:dyDescent="0.25">
      <c r="P1428" s="42" t="s">
        <v>906</v>
      </c>
      <c r="Q1428" s="43">
        <v>-21528886</v>
      </c>
    </row>
    <row r="1429" spans="16:17" x14ac:dyDescent="0.25">
      <c r="P1429" s="42" t="s">
        <v>4138</v>
      </c>
      <c r="Q1429" s="43">
        <v>-21552887</v>
      </c>
    </row>
    <row r="1430" spans="16:17" x14ac:dyDescent="0.25">
      <c r="P1430" s="42" t="s">
        <v>3116</v>
      </c>
      <c r="Q1430" s="43">
        <v>-21878028</v>
      </c>
    </row>
    <row r="1431" spans="16:17" x14ac:dyDescent="0.25">
      <c r="P1431" s="42" t="s">
        <v>2890</v>
      </c>
      <c r="Q1431" s="43">
        <v>-21927616</v>
      </c>
    </row>
    <row r="1432" spans="16:17" x14ac:dyDescent="0.25">
      <c r="P1432" s="42" t="s">
        <v>4799</v>
      </c>
      <c r="Q1432" s="43">
        <v>-22244098</v>
      </c>
    </row>
    <row r="1433" spans="16:17" x14ac:dyDescent="0.25">
      <c r="P1433" s="42" t="s">
        <v>4653</v>
      </c>
      <c r="Q1433" s="43">
        <v>-22332053</v>
      </c>
    </row>
    <row r="1434" spans="16:17" x14ac:dyDescent="0.25">
      <c r="P1434" s="42" t="s">
        <v>6691</v>
      </c>
      <c r="Q1434" s="43">
        <v>-22431493</v>
      </c>
    </row>
    <row r="1435" spans="16:17" x14ac:dyDescent="0.25">
      <c r="P1435" s="42" t="s">
        <v>1213</v>
      </c>
      <c r="Q1435" s="43">
        <v>-22523461</v>
      </c>
    </row>
    <row r="1436" spans="16:17" x14ac:dyDescent="0.25">
      <c r="P1436" s="42" t="s">
        <v>2678</v>
      </c>
      <c r="Q1436" s="43">
        <v>-22526064</v>
      </c>
    </row>
    <row r="1437" spans="16:17" x14ac:dyDescent="0.25">
      <c r="P1437" s="42" t="s">
        <v>2290</v>
      </c>
      <c r="Q1437" s="43">
        <v>-22528315</v>
      </c>
    </row>
    <row r="1438" spans="16:17" x14ac:dyDescent="0.25">
      <c r="P1438" s="42" t="s">
        <v>5195</v>
      </c>
      <c r="Q1438" s="43">
        <v>-22673938</v>
      </c>
    </row>
    <row r="1439" spans="16:17" x14ac:dyDescent="0.25">
      <c r="P1439" s="42" t="s">
        <v>1511</v>
      </c>
      <c r="Q1439" s="43">
        <v>-22683580</v>
      </c>
    </row>
    <row r="1440" spans="16:17" x14ac:dyDescent="0.25">
      <c r="P1440" s="42" t="s">
        <v>4130</v>
      </c>
      <c r="Q1440" s="43">
        <v>-22698869</v>
      </c>
    </row>
    <row r="1441" spans="16:17" x14ac:dyDescent="0.25">
      <c r="P1441" s="42" t="s">
        <v>2009</v>
      </c>
      <c r="Q1441" s="43">
        <v>-22772060</v>
      </c>
    </row>
    <row r="1442" spans="16:17" x14ac:dyDescent="0.25">
      <c r="P1442" s="42" t="s">
        <v>4435</v>
      </c>
      <c r="Q1442" s="43">
        <v>-22817669</v>
      </c>
    </row>
    <row r="1443" spans="16:17" x14ac:dyDescent="0.25">
      <c r="P1443" s="42" t="s">
        <v>4509</v>
      </c>
      <c r="Q1443" s="43">
        <v>-23084186</v>
      </c>
    </row>
    <row r="1444" spans="16:17" x14ac:dyDescent="0.25">
      <c r="P1444" s="42" t="s">
        <v>2368</v>
      </c>
      <c r="Q1444" s="43">
        <v>-23315177</v>
      </c>
    </row>
    <row r="1445" spans="16:17" x14ac:dyDescent="0.25">
      <c r="P1445" s="42" t="s">
        <v>2180</v>
      </c>
      <c r="Q1445" s="43">
        <v>-23345419</v>
      </c>
    </row>
    <row r="1446" spans="16:17" x14ac:dyDescent="0.25">
      <c r="P1446" s="42" t="s">
        <v>6150</v>
      </c>
      <c r="Q1446" s="43">
        <v>-23399089</v>
      </c>
    </row>
    <row r="1447" spans="16:17" x14ac:dyDescent="0.25">
      <c r="P1447" s="42" t="s">
        <v>4592</v>
      </c>
      <c r="Q1447" s="43">
        <v>-23402879</v>
      </c>
    </row>
    <row r="1448" spans="16:17" x14ac:dyDescent="0.25">
      <c r="P1448" s="42" t="s">
        <v>4182</v>
      </c>
      <c r="Q1448" s="43">
        <v>-23547842</v>
      </c>
    </row>
    <row r="1449" spans="16:17" x14ac:dyDescent="0.25">
      <c r="P1449" s="42" t="s">
        <v>5301</v>
      </c>
      <c r="Q1449" s="43">
        <v>-23869873</v>
      </c>
    </row>
    <row r="1450" spans="16:17" x14ac:dyDescent="0.25">
      <c r="P1450" s="42" t="s">
        <v>2619</v>
      </c>
      <c r="Q1450" s="43">
        <v>-23890348</v>
      </c>
    </row>
    <row r="1451" spans="16:17" x14ac:dyDescent="0.25">
      <c r="P1451" s="42" t="s">
        <v>3797</v>
      </c>
      <c r="Q1451" s="43">
        <v>-23957120</v>
      </c>
    </row>
    <row r="1452" spans="16:17" x14ac:dyDescent="0.25">
      <c r="P1452" s="42" t="s">
        <v>2379</v>
      </c>
      <c r="Q1452" s="43">
        <v>-23962091</v>
      </c>
    </row>
    <row r="1453" spans="16:17" x14ac:dyDescent="0.25">
      <c r="P1453" s="42" t="s">
        <v>1451</v>
      </c>
      <c r="Q1453" s="43">
        <v>-24029628</v>
      </c>
    </row>
    <row r="1454" spans="16:17" x14ac:dyDescent="0.25">
      <c r="P1454" s="42" t="s">
        <v>2051</v>
      </c>
      <c r="Q1454" s="43">
        <v>-24047465</v>
      </c>
    </row>
    <row r="1455" spans="16:17" x14ac:dyDescent="0.25">
      <c r="P1455" s="42" t="s">
        <v>438</v>
      </c>
      <c r="Q1455" s="43">
        <v>-24182556</v>
      </c>
    </row>
    <row r="1456" spans="16:17" x14ac:dyDescent="0.25">
      <c r="P1456" s="42" t="s">
        <v>1942</v>
      </c>
      <c r="Q1456" s="43">
        <v>-24222577</v>
      </c>
    </row>
    <row r="1457" spans="16:17" x14ac:dyDescent="0.25">
      <c r="P1457" s="42" t="s">
        <v>4922</v>
      </c>
      <c r="Q1457" s="43">
        <v>-24224407</v>
      </c>
    </row>
    <row r="1458" spans="16:17" x14ac:dyDescent="0.25">
      <c r="P1458" s="42" t="s">
        <v>1447</v>
      </c>
      <c r="Q1458" s="43">
        <v>-24599087</v>
      </c>
    </row>
    <row r="1459" spans="16:17" x14ac:dyDescent="0.25">
      <c r="P1459" s="42" t="s">
        <v>4842</v>
      </c>
      <c r="Q1459" s="43">
        <v>-24720320</v>
      </c>
    </row>
    <row r="1460" spans="16:17" x14ac:dyDescent="0.25">
      <c r="P1460" s="42" t="s">
        <v>2651</v>
      </c>
      <c r="Q1460" s="43">
        <v>-24755792</v>
      </c>
    </row>
    <row r="1461" spans="16:17" x14ac:dyDescent="0.25">
      <c r="P1461" s="42" t="s">
        <v>6673</v>
      </c>
      <c r="Q1461" s="43">
        <v>-24870885</v>
      </c>
    </row>
    <row r="1462" spans="16:17" x14ac:dyDescent="0.25">
      <c r="P1462" s="42" t="s">
        <v>1800</v>
      </c>
      <c r="Q1462" s="43">
        <v>-24923864</v>
      </c>
    </row>
    <row r="1463" spans="16:17" x14ac:dyDescent="0.25">
      <c r="P1463" s="42" t="s">
        <v>2371</v>
      </c>
      <c r="Q1463" s="43">
        <v>-24936141</v>
      </c>
    </row>
    <row r="1464" spans="16:17" x14ac:dyDescent="0.25">
      <c r="P1464" s="42" t="s">
        <v>4298</v>
      </c>
      <c r="Q1464" s="43">
        <v>-24969837</v>
      </c>
    </row>
    <row r="1465" spans="16:17" x14ac:dyDescent="0.25">
      <c r="P1465" s="42" t="s">
        <v>3573</v>
      </c>
      <c r="Q1465" s="43">
        <v>-24990090</v>
      </c>
    </row>
    <row r="1466" spans="16:17" x14ac:dyDescent="0.25">
      <c r="P1466" s="42" t="s">
        <v>6485</v>
      </c>
      <c r="Q1466" s="43">
        <v>-24995244</v>
      </c>
    </row>
    <row r="1467" spans="16:17" x14ac:dyDescent="0.25">
      <c r="P1467" s="42" t="s">
        <v>4150</v>
      </c>
      <c r="Q1467" s="43">
        <v>-25042583</v>
      </c>
    </row>
    <row r="1468" spans="16:17" x14ac:dyDescent="0.25">
      <c r="P1468" s="42" t="s">
        <v>4279</v>
      </c>
      <c r="Q1468" s="43">
        <v>-25277319</v>
      </c>
    </row>
    <row r="1469" spans="16:17" x14ac:dyDescent="0.25">
      <c r="P1469" s="42" t="s">
        <v>2499</v>
      </c>
      <c r="Q1469" s="43">
        <v>-25286359</v>
      </c>
    </row>
    <row r="1470" spans="16:17" x14ac:dyDescent="0.25">
      <c r="P1470" s="42" t="s">
        <v>4144</v>
      </c>
      <c r="Q1470" s="43">
        <v>-25622273</v>
      </c>
    </row>
    <row r="1471" spans="16:17" x14ac:dyDescent="0.25">
      <c r="P1471" s="42" t="s">
        <v>2786</v>
      </c>
      <c r="Q1471" s="43">
        <v>-25747235</v>
      </c>
    </row>
    <row r="1472" spans="16:17" x14ac:dyDescent="0.25">
      <c r="P1472" s="42" t="s">
        <v>4829</v>
      </c>
      <c r="Q1472" s="43">
        <v>-25916199</v>
      </c>
    </row>
    <row r="1473" spans="16:17" x14ac:dyDescent="0.25">
      <c r="P1473" s="42" t="s">
        <v>1744</v>
      </c>
      <c r="Q1473" s="43">
        <v>-26113852</v>
      </c>
    </row>
    <row r="1474" spans="16:17" x14ac:dyDescent="0.25">
      <c r="P1474" s="42" t="s">
        <v>4762</v>
      </c>
      <c r="Q1474" s="43">
        <v>-26156448</v>
      </c>
    </row>
    <row r="1475" spans="16:17" x14ac:dyDescent="0.25">
      <c r="P1475" s="42" t="s">
        <v>2587</v>
      </c>
      <c r="Q1475" s="43">
        <v>-26261368</v>
      </c>
    </row>
    <row r="1476" spans="16:17" x14ac:dyDescent="0.25">
      <c r="P1476" s="42" t="s">
        <v>3037</v>
      </c>
      <c r="Q1476" s="43">
        <v>-26616900</v>
      </c>
    </row>
    <row r="1477" spans="16:17" x14ac:dyDescent="0.25">
      <c r="P1477" s="42" t="s">
        <v>2196</v>
      </c>
      <c r="Q1477" s="43">
        <v>-26623494</v>
      </c>
    </row>
    <row r="1478" spans="16:17" x14ac:dyDescent="0.25">
      <c r="P1478" s="42" t="s">
        <v>4986</v>
      </c>
      <c r="Q1478" s="43">
        <v>-27051841</v>
      </c>
    </row>
    <row r="1479" spans="16:17" x14ac:dyDescent="0.25">
      <c r="P1479" s="42" t="s">
        <v>2331</v>
      </c>
      <c r="Q1479" s="43">
        <v>-27138434</v>
      </c>
    </row>
    <row r="1480" spans="16:17" x14ac:dyDescent="0.25">
      <c r="P1480" s="42" t="s">
        <v>1041</v>
      </c>
      <c r="Q1480" s="43">
        <v>-27330724</v>
      </c>
    </row>
    <row r="1481" spans="16:17" x14ac:dyDescent="0.25">
      <c r="P1481" s="42" t="s">
        <v>5338</v>
      </c>
      <c r="Q1481" s="43">
        <v>-27805940</v>
      </c>
    </row>
    <row r="1482" spans="16:17" x14ac:dyDescent="0.25">
      <c r="P1482" s="42" t="s">
        <v>2520</v>
      </c>
      <c r="Q1482" s="43">
        <v>-27967742</v>
      </c>
    </row>
    <row r="1483" spans="16:17" x14ac:dyDescent="0.25">
      <c r="P1483" s="42" t="s">
        <v>308</v>
      </c>
      <c r="Q1483" s="43">
        <v>-28442332</v>
      </c>
    </row>
    <row r="1484" spans="16:17" x14ac:dyDescent="0.25">
      <c r="P1484" s="42" t="s">
        <v>2078</v>
      </c>
      <c r="Q1484" s="43">
        <v>-28791977</v>
      </c>
    </row>
    <row r="1485" spans="16:17" x14ac:dyDescent="0.25">
      <c r="P1485" s="42" t="s">
        <v>3690</v>
      </c>
      <c r="Q1485" s="43">
        <v>-28867026</v>
      </c>
    </row>
    <row r="1486" spans="16:17" x14ac:dyDescent="0.25">
      <c r="P1486" s="42" t="s">
        <v>6555</v>
      </c>
      <c r="Q1486" s="43">
        <v>-28907947</v>
      </c>
    </row>
    <row r="1487" spans="16:17" x14ac:dyDescent="0.25">
      <c r="P1487" s="42" t="s">
        <v>5730</v>
      </c>
      <c r="Q1487" s="43">
        <v>-28926478</v>
      </c>
    </row>
    <row r="1488" spans="16:17" x14ac:dyDescent="0.25">
      <c r="P1488" s="42" t="s">
        <v>3294</v>
      </c>
      <c r="Q1488" s="43">
        <v>-28979512</v>
      </c>
    </row>
    <row r="1489" spans="16:17" x14ac:dyDescent="0.25">
      <c r="P1489" s="42" t="s">
        <v>5214</v>
      </c>
      <c r="Q1489" s="43">
        <v>-29003800</v>
      </c>
    </row>
    <row r="1490" spans="16:17" x14ac:dyDescent="0.25">
      <c r="P1490" s="42" t="s">
        <v>4785</v>
      </c>
      <c r="Q1490" s="43">
        <v>-29067940</v>
      </c>
    </row>
    <row r="1491" spans="16:17" x14ac:dyDescent="0.25">
      <c r="P1491" s="42" t="s">
        <v>1076</v>
      </c>
      <c r="Q1491" s="43">
        <v>-29614716</v>
      </c>
    </row>
    <row r="1492" spans="16:17" x14ac:dyDescent="0.25">
      <c r="P1492" s="42" t="s">
        <v>1937</v>
      </c>
      <c r="Q1492" s="43">
        <v>-29649103</v>
      </c>
    </row>
    <row r="1493" spans="16:17" x14ac:dyDescent="0.25">
      <c r="P1493" s="42" t="s">
        <v>5074</v>
      </c>
      <c r="Q1493" s="43">
        <v>-29821223</v>
      </c>
    </row>
    <row r="1494" spans="16:17" x14ac:dyDescent="0.25">
      <c r="P1494" s="42" t="s">
        <v>1127</v>
      </c>
      <c r="Q1494" s="43">
        <v>-30088659</v>
      </c>
    </row>
    <row r="1495" spans="16:17" x14ac:dyDescent="0.25">
      <c r="P1495" s="42" t="s">
        <v>1504</v>
      </c>
      <c r="Q1495" s="43">
        <v>-30105585</v>
      </c>
    </row>
    <row r="1496" spans="16:17" x14ac:dyDescent="0.25">
      <c r="P1496" s="42" t="s">
        <v>3030</v>
      </c>
      <c r="Q1496" s="43">
        <v>-30309016</v>
      </c>
    </row>
    <row r="1497" spans="16:17" x14ac:dyDescent="0.25">
      <c r="P1497" s="42" t="s">
        <v>332</v>
      </c>
      <c r="Q1497" s="43">
        <v>-30513801</v>
      </c>
    </row>
    <row r="1498" spans="16:17" x14ac:dyDescent="0.25">
      <c r="P1498" s="42" t="s">
        <v>1565</v>
      </c>
      <c r="Q1498" s="43">
        <v>-30514070</v>
      </c>
    </row>
    <row r="1499" spans="16:17" x14ac:dyDescent="0.25">
      <c r="P1499" s="42" t="s">
        <v>1641</v>
      </c>
      <c r="Q1499" s="43">
        <v>-30517805</v>
      </c>
    </row>
    <row r="1500" spans="16:17" x14ac:dyDescent="0.25">
      <c r="P1500" s="42" t="s">
        <v>5258</v>
      </c>
      <c r="Q1500" s="43">
        <v>-30579748</v>
      </c>
    </row>
    <row r="1501" spans="16:17" x14ac:dyDescent="0.25">
      <c r="P1501" s="42" t="s">
        <v>2248</v>
      </c>
      <c r="Q1501" s="43">
        <v>-30967758</v>
      </c>
    </row>
    <row r="1502" spans="16:17" x14ac:dyDescent="0.25">
      <c r="P1502" s="42" t="s">
        <v>4333</v>
      </c>
      <c r="Q1502" s="43">
        <v>-31480159</v>
      </c>
    </row>
    <row r="1503" spans="16:17" x14ac:dyDescent="0.25">
      <c r="P1503" s="42" t="s">
        <v>4517</v>
      </c>
      <c r="Q1503" s="43">
        <v>-31556286</v>
      </c>
    </row>
    <row r="1504" spans="16:17" x14ac:dyDescent="0.25">
      <c r="P1504" s="42" t="s">
        <v>844</v>
      </c>
      <c r="Q1504" s="43">
        <v>-31842138</v>
      </c>
    </row>
    <row r="1505" spans="16:17" x14ac:dyDescent="0.25">
      <c r="P1505" s="42" t="s">
        <v>4643</v>
      </c>
      <c r="Q1505" s="43">
        <v>-32157336</v>
      </c>
    </row>
    <row r="1506" spans="16:17" x14ac:dyDescent="0.25">
      <c r="P1506" s="42" t="s">
        <v>3765</v>
      </c>
      <c r="Q1506" s="43">
        <v>-32239920</v>
      </c>
    </row>
    <row r="1507" spans="16:17" x14ac:dyDescent="0.25">
      <c r="P1507" s="42" t="s">
        <v>1228</v>
      </c>
      <c r="Q1507" s="43">
        <v>-32675768</v>
      </c>
    </row>
    <row r="1508" spans="16:17" x14ac:dyDescent="0.25">
      <c r="P1508" s="42" t="s">
        <v>1624</v>
      </c>
      <c r="Q1508" s="43">
        <v>-32778006</v>
      </c>
    </row>
    <row r="1509" spans="16:17" x14ac:dyDescent="0.25">
      <c r="P1509" s="42" t="s">
        <v>889</v>
      </c>
      <c r="Q1509" s="43">
        <v>-33118496</v>
      </c>
    </row>
    <row r="1510" spans="16:17" x14ac:dyDescent="0.25">
      <c r="P1510" s="42" t="s">
        <v>2361</v>
      </c>
      <c r="Q1510" s="43">
        <v>-33251646</v>
      </c>
    </row>
    <row r="1511" spans="16:17" x14ac:dyDescent="0.25">
      <c r="P1511" s="42" t="s">
        <v>1862</v>
      </c>
      <c r="Q1511" s="43">
        <v>-33330564</v>
      </c>
    </row>
    <row r="1512" spans="16:17" x14ac:dyDescent="0.25">
      <c r="P1512" s="42" t="s">
        <v>2639</v>
      </c>
      <c r="Q1512" s="43">
        <v>-33614203</v>
      </c>
    </row>
    <row r="1513" spans="16:17" x14ac:dyDescent="0.25">
      <c r="P1513" s="42" t="s">
        <v>6285</v>
      </c>
      <c r="Q1513" s="43">
        <v>-33649447</v>
      </c>
    </row>
    <row r="1514" spans="16:17" x14ac:dyDescent="0.25">
      <c r="P1514" s="42" t="s">
        <v>3453</v>
      </c>
      <c r="Q1514" s="43">
        <v>-33711680</v>
      </c>
    </row>
    <row r="1515" spans="16:17" x14ac:dyDescent="0.25">
      <c r="P1515" s="42" t="s">
        <v>6888</v>
      </c>
      <c r="Q1515" s="43">
        <v>-33873489</v>
      </c>
    </row>
    <row r="1516" spans="16:17" x14ac:dyDescent="0.25">
      <c r="P1516" s="42" t="s">
        <v>6558</v>
      </c>
      <c r="Q1516" s="43">
        <v>-33995909</v>
      </c>
    </row>
    <row r="1517" spans="16:17" x14ac:dyDescent="0.25">
      <c r="P1517" s="42" t="s">
        <v>2341</v>
      </c>
      <c r="Q1517" s="43">
        <v>-34292837</v>
      </c>
    </row>
    <row r="1518" spans="16:17" x14ac:dyDescent="0.25">
      <c r="P1518" s="42" t="s">
        <v>1283</v>
      </c>
      <c r="Q1518" s="43">
        <v>-34493309</v>
      </c>
    </row>
    <row r="1519" spans="16:17" x14ac:dyDescent="0.25">
      <c r="P1519" s="42" t="s">
        <v>5080</v>
      </c>
      <c r="Q1519" s="43">
        <v>-34860295</v>
      </c>
    </row>
    <row r="1520" spans="16:17" x14ac:dyDescent="0.25">
      <c r="P1520" s="42" t="s">
        <v>3110</v>
      </c>
      <c r="Q1520" s="43">
        <v>-34900506</v>
      </c>
    </row>
    <row r="1521" spans="16:17" x14ac:dyDescent="0.25">
      <c r="P1521" s="42" t="s">
        <v>4301</v>
      </c>
      <c r="Q1521" s="43">
        <v>-34950587</v>
      </c>
    </row>
    <row r="1522" spans="16:17" x14ac:dyDescent="0.25">
      <c r="P1522" s="42" t="s">
        <v>2128</v>
      </c>
      <c r="Q1522" s="43">
        <v>-35344410</v>
      </c>
    </row>
    <row r="1523" spans="16:17" x14ac:dyDescent="0.25">
      <c r="P1523" s="42" t="s">
        <v>5564</v>
      </c>
      <c r="Q1523" s="43">
        <v>-35712862</v>
      </c>
    </row>
    <row r="1524" spans="16:17" x14ac:dyDescent="0.25">
      <c r="P1524" s="42" t="s">
        <v>1449</v>
      </c>
      <c r="Q1524" s="43">
        <v>-35845358</v>
      </c>
    </row>
    <row r="1525" spans="16:17" x14ac:dyDescent="0.25">
      <c r="P1525" s="42" t="s">
        <v>3880</v>
      </c>
      <c r="Q1525" s="43">
        <v>-35937220</v>
      </c>
    </row>
    <row r="1526" spans="16:17" x14ac:dyDescent="0.25">
      <c r="P1526" s="42" t="s">
        <v>4851</v>
      </c>
      <c r="Q1526" s="43">
        <v>-35946421</v>
      </c>
    </row>
    <row r="1527" spans="16:17" x14ac:dyDescent="0.25">
      <c r="P1527" s="42" t="s">
        <v>4194</v>
      </c>
      <c r="Q1527" s="43">
        <v>-36383456</v>
      </c>
    </row>
    <row r="1528" spans="16:17" x14ac:dyDescent="0.25">
      <c r="P1528" s="42" t="s">
        <v>592</v>
      </c>
      <c r="Q1528" s="43">
        <v>-36624819</v>
      </c>
    </row>
    <row r="1529" spans="16:17" x14ac:dyDescent="0.25">
      <c r="P1529" s="42" t="s">
        <v>2284</v>
      </c>
      <c r="Q1529" s="43">
        <v>-36911473</v>
      </c>
    </row>
    <row r="1530" spans="16:17" x14ac:dyDescent="0.25">
      <c r="P1530" s="42" t="s">
        <v>4626</v>
      </c>
      <c r="Q1530" s="43">
        <v>-37280030</v>
      </c>
    </row>
    <row r="1531" spans="16:17" x14ac:dyDescent="0.25">
      <c r="P1531" s="42" t="s">
        <v>807</v>
      </c>
      <c r="Q1531" s="43">
        <v>-37411161</v>
      </c>
    </row>
    <row r="1532" spans="16:17" x14ac:dyDescent="0.25">
      <c r="P1532" s="42" t="s">
        <v>2548</v>
      </c>
      <c r="Q1532" s="43">
        <v>-38420886</v>
      </c>
    </row>
    <row r="1533" spans="16:17" x14ac:dyDescent="0.25">
      <c r="P1533" s="42" t="s">
        <v>5284</v>
      </c>
      <c r="Q1533" s="43">
        <v>-38911390</v>
      </c>
    </row>
    <row r="1534" spans="16:17" x14ac:dyDescent="0.25">
      <c r="P1534" s="42" t="s">
        <v>1968</v>
      </c>
      <c r="Q1534" s="43">
        <v>-38957213</v>
      </c>
    </row>
    <row r="1535" spans="16:17" x14ac:dyDescent="0.25">
      <c r="P1535" s="42" t="s">
        <v>228</v>
      </c>
      <c r="Q1535" s="43">
        <v>-39158804</v>
      </c>
    </row>
    <row r="1536" spans="16:17" x14ac:dyDescent="0.25">
      <c r="P1536" s="42" t="s">
        <v>5721</v>
      </c>
      <c r="Q1536" s="43">
        <v>-39335749</v>
      </c>
    </row>
    <row r="1537" spans="16:17" x14ac:dyDescent="0.25">
      <c r="P1537" s="42" t="s">
        <v>673</v>
      </c>
      <c r="Q1537" s="43">
        <v>-39429336</v>
      </c>
    </row>
    <row r="1538" spans="16:17" x14ac:dyDescent="0.25">
      <c r="P1538" s="42" t="s">
        <v>4869</v>
      </c>
      <c r="Q1538" s="43">
        <v>-39488080</v>
      </c>
    </row>
    <row r="1539" spans="16:17" x14ac:dyDescent="0.25">
      <c r="P1539" s="42" t="s">
        <v>4806</v>
      </c>
      <c r="Q1539" s="43">
        <v>-39871022</v>
      </c>
    </row>
    <row r="1540" spans="16:17" x14ac:dyDescent="0.25">
      <c r="P1540" s="42" t="s">
        <v>720</v>
      </c>
      <c r="Q1540" s="43">
        <v>-39955916</v>
      </c>
    </row>
    <row r="1541" spans="16:17" x14ac:dyDescent="0.25">
      <c r="P1541" s="42" t="s">
        <v>3972</v>
      </c>
      <c r="Q1541" s="43">
        <v>-40233059</v>
      </c>
    </row>
    <row r="1542" spans="16:17" x14ac:dyDescent="0.25">
      <c r="P1542" s="42" t="s">
        <v>1424</v>
      </c>
      <c r="Q1542" s="43">
        <v>-40245595</v>
      </c>
    </row>
    <row r="1543" spans="16:17" x14ac:dyDescent="0.25">
      <c r="P1543" s="42" t="s">
        <v>2353</v>
      </c>
      <c r="Q1543" s="43">
        <v>-40740681</v>
      </c>
    </row>
    <row r="1544" spans="16:17" x14ac:dyDescent="0.25">
      <c r="P1544" s="42" t="s">
        <v>1932</v>
      </c>
      <c r="Q1544" s="43">
        <v>-40959813</v>
      </c>
    </row>
    <row r="1545" spans="16:17" x14ac:dyDescent="0.25">
      <c r="P1545" s="42" t="s">
        <v>4753</v>
      </c>
      <c r="Q1545" s="43">
        <v>-41132306</v>
      </c>
    </row>
    <row r="1546" spans="16:17" x14ac:dyDescent="0.25">
      <c r="P1546" s="42" t="s">
        <v>6183</v>
      </c>
      <c r="Q1546" s="43">
        <v>-41599308</v>
      </c>
    </row>
    <row r="1547" spans="16:17" x14ac:dyDescent="0.25">
      <c r="P1547" s="42" t="s">
        <v>2436</v>
      </c>
      <c r="Q1547" s="43">
        <v>-41881185</v>
      </c>
    </row>
    <row r="1548" spans="16:17" x14ac:dyDescent="0.25">
      <c r="P1548" s="42" t="s">
        <v>1472</v>
      </c>
      <c r="Q1548" s="43">
        <v>-41946877</v>
      </c>
    </row>
    <row r="1549" spans="16:17" x14ac:dyDescent="0.25">
      <c r="P1549" s="42" t="s">
        <v>1555</v>
      </c>
      <c r="Q1549" s="43">
        <v>-42126896</v>
      </c>
    </row>
    <row r="1550" spans="16:17" x14ac:dyDescent="0.25">
      <c r="P1550" s="42" t="s">
        <v>2597</v>
      </c>
      <c r="Q1550" s="43">
        <v>-42300240</v>
      </c>
    </row>
    <row r="1551" spans="16:17" x14ac:dyDescent="0.25">
      <c r="P1551" s="42" t="s">
        <v>299</v>
      </c>
      <c r="Q1551" s="43">
        <v>-42500000</v>
      </c>
    </row>
    <row r="1552" spans="16:17" x14ac:dyDescent="0.25">
      <c r="P1552" s="42" t="s">
        <v>5062</v>
      </c>
      <c r="Q1552" s="43">
        <v>-42844844</v>
      </c>
    </row>
    <row r="1553" spans="16:17" x14ac:dyDescent="0.25">
      <c r="P1553" s="42" t="s">
        <v>1221</v>
      </c>
      <c r="Q1553" s="43">
        <v>-43182709</v>
      </c>
    </row>
    <row r="1554" spans="16:17" x14ac:dyDescent="0.25">
      <c r="P1554" s="42" t="s">
        <v>264</v>
      </c>
      <c r="Q1554" s="43">
        <v>-43836021</v>
      </c>
    </row>
    <row r="1555" spans="16:17" x14ac:dyDescent="0.25">
      <c r="P1555" s="42" t="s">
        <v>6564</v>
      </c>
      <c r="Q1555" s="43">
        <v>-43926768</v>
      </c>
    </row>
    <row r="1556" spans="16:17" x14ac:dyDescent="0.25">
      <c r="P1556" s="42" t="s">
        <v>4885</v>
      </c>
      <c r="Q1556" s="43">
        <v>-44854891</v>
      </c>
    </row>
    <row r="1557" spans="16:17" x14ac:dyDescent="0.25">
      <c r="P1557" s="42" t="s">
        <v>2492</v>
      </c>
      <c r="Q1557" s="43">
        <v>-44964927</v>
      </c>
    </row>
    <row r="1558" spans="16:17" x14ac:dyDescent="0.25">
      <c r="P1558" s="42" t="s">
        <v>4630</v>
      </c>
      <c r="Q1558" s="43">
        <v>-45384933</v>
      </c>
    </row>
    <row r="1559" spans="16:17" x14ac:dyDescent="0.25">
      <c r="P1559" s="42" t="s">
        <v>6656</v>
      </c>
      <c r="Q1559" s="43">
        <v>-45940982</v>
      </c>
    </row>
    <row r="1560" spans="16:17" x14ac:dyDescent="0.25">
      <c r="P1560" s="42" t="s">
        <v>3561</v>
      </c>
      <c r="Q1560" s="43">
        <v>-46604061</v>
      </c>
    </row>
    <row r="1561" spans="16:17" x14ac:dyDescent="0.25">
      <c r="P1561" s="42" t="s">
        <v>4323</v>
      </c>
      <c r="Q1561" s="43">
        <v>-46917712</v>
      </c>
    </row>
    <row r="1562" spans="16:17" x14ac:dyDescent="0.25">
      <c r="P1562" s="42" t="s">
        <v>1331</v>
      </c>
      <c r="Q1562" s="43">
        <v>-47372796</v>
      </c>
    </row>
    <row r="1563" spans="16:17" x14ac:dyDescent="0.25">
      <c r="P1563" s="42" t="s">
        <v>2599</v>
      </c>
      <c r="Q1563" s="43">
        <v>-47468302</v>
      </c>
    </row>
    <row r="1564" spans="16:17" x14ac:dyDescent="0.25">
      <c r="P1564" s="42" t="s">
        <v>204</v>
      </c>
      <c r="Q1564" s="43">
        <v>-47658605</v>
      </c>
    </row>
    <row r="1565" spans="16:17" x14ac:dyDescent="0.25">
      <c r="P1565" s="42" t="s">
        <v>2504</v>
      </c>
      <c r="Q1565" s="43">
        <v>-48063691</v>
      </c>
    </row>
    <row r="1566" spans="16:17" x14ac:dyDescent="0.25">
      <c r="P1566" s="42" t="s">
        <v>4388</v>
      </c>
      <c r="Q1566" s="43">
        <v>-48467297</v>
      </c>
    </row>
    <row r="1567" spans="16:17" x14ac:dyDescent="0.25">
      <c r="P1567" s="42" t="s">
        <v>2529</v>
      </c>
      <c r="Q1567" s="43">
        <v>-49787108</v>
      </c>
    </row>
    <row r="1568" spans="16:17" x14ac:dyDescent="0.25">
      <c r="P1568" s="42" t="s">
        <v>2594</v>
      </c>
      <c r="Q1568" s="43">
        <v>-49793600</v>
      </c>
    </row>
    <row r="1569" spans="16:17" x14ac:dyDescent="0.25">
      <c r="P1569" s="42" t="s">
        <v>2490</v>
      </c>
      <c r="Q1569" s="43">
        <v>-49999390</v>
      </c>
    </row>
    <row r="1570" spans="16:17" x14ac:dyDescent="0.25">
      <c r="P1570" s="42" t="s">
        <v>1782</v>
      </c>
      <c r="Q1570" s="43">
        <v>-50180506</v>
      </c>
    </row>
    <row r="1571" spans="16:17" x14ac:dyDescent="0.25">
      <c r="P1571" s="42" t="s">
        <v>5584</v>
      </c>
      <c r="Q1571" s="43">
        <v>-50275109</v>
      </c>
    </row>
    <row r="1572" spans="16:17" x14ac:dyDescent="0.25">
      <c r="P1572" s="42" t="s">
        <v>1770</v>
      </c>
      <c r="Q1572" s="43">
        <v>-50416369</v>
      </c>
    </row>
    <row r="1573" spans="16:17" x14ac:dyDescent="0.25">
      <c r="P1573" s="42" t="s">
        <v>2215</v>
      </c>
      <c r="Q1573" s="43">
        <v>-50493391</v>
      </c>
    </row>
    <row r="1574" spans="16:17" x14ac:dyDescent="0.25">
      <c r="P1574" s="42" t="s">
        <v>6754</v>
      </c>
      <c r="Q1574" s="43">
        <v>-50707978</v>
      </c>
    </row>
    <row r="1575" spans="16:17" x14ac:dyDescent="0.25">
      <c r="P1575" s="42" t="s">
        <v>1707</v>
      </c>
      <c r="Q1575" s="43">
        <v>-51075641</v>
      </c>
    </row>
    <row r="1576" spans="16:17" x14ac:dyDescent="0.25">
      <c r="P1576" s="42" t="s">
        <v>1919</v>
      </c>
      <c r="Q1576" s="43">
        <v>-51598825</v>
      </c>
    </row>
    <row r="1577" spans="16:17" x14ac:dyDescent="0.25">
      <c r="P1577" s="42" t="s">
        <v>6561</v>
      </c>
      <c r="Q1577" s="43">
        <v>-51975100</v>
      </c>
    </row>
    <row r="1578" spans="16:17" x14ac:dyDescent="0.25">
      <c r="P1578" s="42" t="s">
        <v>1559</v>
      </c>
      <c r="Q1578" s="43">
        <v>-51978540</v>
      </c>
    </row>
    <row r="1579" spans="16:17" x14ac:dyDescent="0.25">
      <c r="P1579" s="42" t="s">
        <v>2449</v>
      </c>
      <c r="Q1579" s="43">
        <v>-52526755</v>
      </c>
    </row>
    <row r="1580" spans="16:17" x14ac:dyDescent="0.25">
      <c r="P1580" s="42" t="s">
        <v>2972</v>
      </c>
      <c r="Q1580" s="43">
        <v>-52656449</v>
      </c>
    </row>
    <row r="1581" spans="16:17" x14ac:dyDescent="0.25">
      <c r="P1581" s="42" t="s">
        <v>1887</v>
      </c>
      <c r="Q1581" s="43">
        <v>-52818146</v>
      </c>
    </row>
    <row r="1582" spans="16:17" x14ac:dyDescent="0.25">
      <c r="P1582" s="42" t="s">
        <v>3547</v>
      </c>
      <c r="Q1582" s="43">
        <v>-52877605</v>
      </c>
    </row>
    <row r="1583" spans="16:17" x14ac:dyDescent="0.25">
      <c r="P1583" s="42" t="s">
        <v>1208</v>
      </c>
      <c r="Q1583" s="43">
        <v>-52980978</v>
      </c>
    </row>
    <row r="1584" spans="16:17" x14ac:dyDescent="0.25">
      <c r="P1584" s="42" t="s">
        <v>2484</v>
      </c>
      <c r="Q1584" s="43">
        <v>-53117551</v>
      </c>
    </row>
    <row r="1585" spans="16:17" x14ac:dyDescent="0.25">
      <c r="P1585" s="42" t="s">
        <v>5778</v>
      </c>
      <c r="Q1585" s="43">
        <v>-53559509</v>
      </c>
    </row>
    <row r="1586" spans="16:17" x14ac:dyDescent="0.25">
      <c r="P1586" s="42" t="s">
        <v>1516</v>
      </c>
      <c r="Q1586" s="43">
        <v>-53759171</v>
      </c>
    </row>
    <row r="1587" spans="16:17" x14ac:dyDescent="0.25">
      <c r="P1587" s="42" t="s">
        <v>2757</v>
      </c>
      <c r="Q1587" s="43">
        <v>-54310425</v>
      </c>
    </row>
    <row r="1588" spans="16:17" x14ac:dyDescent="0.25">
      <c r="P1588" s="42" t="s">
        <v>2959</v>
      </c>
      <c r="Q1588" s="43">
        <v>-55705158</v>
      </c>
    </row>
    <row r="1589" spans="16:17" x14ac:dyDescent="0.25">
      <c r="P1589" s="42" t="s">
        <v>3861</v>
      </c>
      <c r="Q1589" s="43">
        <v>-55900873</v>
      </c>
    </row>
    <row r="1590" spans="16:17" x14ac:dyDescent="0.25">
      <c r="P1590" s="42" t="s">
        <v>970</v>
      </c>
      <c r="Q1590" s="43">
        <v>-57359471</v>
      </c>
    </row>
    <row r="1591" spans="16:17" x14ac:dyDescent="0.25">
      <c r="P1591" s="42" t="s">
        <v>4081</v>
      </c>
      <c r="Q1591" s="43">
        <v>-57368703</v>
      </c>
    </row>
    <row r="1592" spans="16:17" x14ac:dyDescent="0.25">
      <c r="P1592" s="42" t="s">
        <v>1464</v>
      </c>
      <c r="Q1592" s="43">
        <v>-57645274</v>
      </c>
    </row>
    <row r="1593" spans="16:17" x14ac:dyDescent="0.25">
      <c r="P1593" s="42" t="s">
        <v>817</v>
      </c>
      <c r="Q1593" s="43">
        <v>-58976321</v>
      </c>
    </row>
    <row r="1594" spans="16:17" x14ac:dyDescent="0.25">
      <c r="P1594" s="42" t="s">
        <v>5662</v>
      </c>
      <c r="Q1594" s="43">
        <v>-59192738</v>
      </c>
    </row>
    <row r="1595" spans="16:17" x14ac:dyDescent="0.25">
      <c r="P1595" s="42" t="s">
        <v>4147</v>
      </c>
      <c r="Q1595" s="43">
        <v>-59331829</v>
      </c>
    </row>
    <row r="1596" spans="16:17" x14ac:dyDescent="0.25">
      <c r="P1596" s="42" t="s">
        <v>1691</v>
      </c>
      <c r="Q1596" s="43">
        <v>-59533912</v>
      </c>
    </row>
    <row r="1597" spans="16:17" x14ac:dyDescent="0.25">
      <c r="P1597" s="42" t="s">
        <v>1681</v>
      </c>
      <c r="Q1597" s="43">
        <v>-59768583</v>
      </c>
    </row>
    <row r="1598" spans="16:17" x14ac:dyDescent="0.25">
      <c r="P1598" s="42" t="s">
        <v>3594</v>
      </c>
      <c r="Q1598" s="43">
        <v>-59801290</v>
      </c>
    </row>
    <row r="1599" spans="16:17" x14ac:dyDescent="0.25">
      <c r="P1599" s="42" t="s">
        <v>6806</v>
      </c>
      <c r="Q1599" s="43">
        <v>-59977549</v>
      </c>
    </row>
    <row r="1600" spans="16:17" x14ac:dyDescent="0.25">
      <c r="P1600" s="42" t="s">
        <v>1841</v>
      </c>
      <c r="Q1600" s="43">
        <v>-60500973</v>
      </c>
    </row>
    <row r="1601" spans="16:17" x14ac:dyDescent="0.25">
      <c r="P1601" s="42" t="s">
        <v>1152</v>
      </c>
      <c r="Q1601" s="43">
        <v>-61742296</v>
      </c>
    </row>
    <row r="1602" spans="16:17" x14ac:dyDescent="0.25">
      <c r="P1602" s="42" t="s">
        <v>1514</v>
      </c>
      <c r="Q1602" s="43">
        <v>-61892174</v>
      </c>
    </row>
    <row r="1603" spans="16:17" x14ac:dyDescent="0.25">
      <c r="P1603" s="42" t="s">
        <v>6860</v>
      </c>
      <c r="Q1603" s="43">
        <v>-64927587</v>
      </c>
    </row>
    <row r="1604" spans="16:17" x14ac:dyDescent="0.25">
      <c r="P1604" s="42" t="s">
        <v>959</v>
      </c>
      <c r="Q1604" s="43">
        <v>-65869577</v>
      </c>
    </row>
    <row r="1605" spans="16:17" x14ac:dyDescent="0.25">
      <c r="P1605" s="42" t="s">
        <v>2020</v>
      </c>
      <c r="Q1605" s="43">
        <v>-69149201</v>
      </c>
    </row>
    <row r="1606" spans="16:17" x14ac:dyDescent="0.25">
      <c r="P1606" s="42" t="s">
        <v>207</v>
      </c>
      <c r="Q1606" s="43">
        <v>-69978610</v>
      </c>
    </row>
    <row r="1607" spans="16:17" x14ac:dyDescent="0.25">
      <c r="P1607" s="42" t="s">
        <v>1685</v>
      </c>
      <c r="Q1607" s="43">
        <v>-71096543</v>
      </c>
    </row>
    <row r="1608" spans="16:17" x14ac:dyDescent="0.25">
      <c r="P1608" s="42" t="s">
        <v>4321</v>
      </c>
      <c r="Q1608" s="43">
        <v>-71298796</v>
      </c>
    </row>
    <row r="1609" spans="16:17" x14ac:dyDescent="0.25">
      <c r="P1609" s="42" t="s">
        <v>2165</v>
      </c>
      <c r="Q1609" s="43">
        <v>-73904856</v>
      </c>
    </row>
    <row r="1610" spans="16:17" x14ac:dyDescent="0.25">
      <c r="P1610" s="42" t="s">
        <v>1278</v>
      </c>
      <c r="Q1610" s="43">
        <v>-74531608</v>
      </c>
    </row>
    <row r="1611" spans="16:17" x14ac:dyDescent="0.25">
      <c r="P1611" s="42" t="s">
        <v>1156</v>
      </c>
      <c r="Q1611" s="43">
        <v>-76106199</v>
      </c>
    </row>
    <row r="1612" spans="16:17" x14ac:dyDescent="0.25">
      <c r="P1612" s="42" t="s">
        <v>6924</v>
      </c>
      <c r="Q1612" s="43">
        <v>-76227778</v>
      </c>
    </row>
    <row r="1613" spans="16:17" x14ac:dyDescent="0.25">
      <c r="P1613" s="42" t="s">
        <v>6791</v>
      </c>
      <c r="Q1613" s="43">
        <v>-76985496</v>
      </c>
    </row>
    <row r="1614" spans="16:17" x14ac:dyDescent="0.25">
      <c r="P1614" s="42" t="s">
        <v>3883</v>
      </c>
      <c r="Q1614" s="43">
        <v>-78914883</v>
      </c>
    </row>
    <row r="1615" spans="16:17" x14ac:dyDescent="0.25">
      <c r="P1615" s="42" t="s">
        <v>749</v>
      </c>
      <c r="Q1615" s="43">
        <v>-81400824</v>
      </c>
    </row>
    <row r="1616" spans="16:17" x14ac:dyDescent="0.25">
      <c r="P1616" s="42" t="s">
        <v>4340</v>
      </c>
      <c r="Q1616" s="43">
        <v>-83832772</v>
      </c>
    </row>
    <row r="1617" spans="16:17" x14ac:dyDescent="0.25">
      <c r="P1617" s="42" t="s">
        <v>274</v>
      </c>
      <c r="Q1617" s="43">
        <v>-84135357</v>
      </c>
    </row>
    <row r="1618" spans="16:17" x14ac:dyDescent="0.25">
      <c r="P1618" s="42" t="s">
        <v>460</v>
      </c>
      <c r="Q1618" s="43">
        <v>-85481479</v>
      </c>
    </row>
    <row r="1619" spans="16:17" x14ac:dyDescent="0.25">
      <c r="P1619" s="42" t="s">
        <v>940</v>
      </c>
      <c r="Q1619" s="43">
        <v>-86264220</v>
      </c>
    </row>
    <row r="1620" spans="16:17" x14ac:dyDescent="0.25">
      <c r="P1620" s="42" t="s">
        <v>910</v>
      </c>
      <c r="Q1620" s="43">
        <v>-87715685</v>
      </c>
    </row>
    <row r="1621" spans="16:17" x14ac:dyDescent="0.25">
      <c r="P1621" s="42" t="s">
        <v>494</v>
      </c>
      <c r="Q1621" s="43">
        <v>-88508163</v>
      </c>
    </row>
    <row r="1622" spans="16:17" x14ac:dyDescent="0.25">
      <c r="P1622" s="42" t="s">
        <v>1616</v>
      </c>
      <c r="Q1622" s="43">
        <v>-89414080</v>
      </c>
    </row>
    <row r="1623" spans="16:17" x14ac:dyDescent="0.25">
      <c r="P1623" s="42" t="s">
        <v>2315</v>
      </c>
      <c r="Q1623" s="43">
        <v>-89709453</v>
      </c>
    </row>
    <row r="1624" spans="16:17" x14ac:dyDescent="0.25">
      <c r="P1624" s="42" t="s">
        <v>1337</v>
      </c>
      <c r="Q1624" s="43">
        <v>-92200534</v>
      </c>
    </row>
    <row r="1625" spans="16:17" x14ac:dyDescent="0.25">
      <c r="P1625" s="42" t="s">
        <v>1205</v>
      </c>
      <c r="Q1625" s="43">
        <v>-92445537</v>
      </c>
    </row>
    <row r="1626" spans="16:17" x14ac:dyDescent="0.25">
      <c r="P1626" s="42" t="s">
        <v>2546</v>
      </c>
      <c r="Q1626" s="43">
        <v>-96941620</v>
      </c>
    </row>
    <row r="1627" spans="16:17" x14ac:dyDescent="0.25">
      <c r="P1627" s="42" t="s">
        <v>4069</v>
      </c>
      <c r="Q1627" s="43">
        <v>-101822339</v>
      </c>
    </row>
    <row r="1628" spans="16:17" x14ac:dyDescent="0.25">
      <c r="P1628" s="42" t="s">
        <v>1240</v>
      </c>
      <c r="Q1628" s="43">
        <v>-103204337</v>
      </c>
    </row>
    <row r="1629" spans="16:17" x14ac:dyDescent="0.25">
      <c r="P1629" s="42" t="s">
        <v>2668</v>
      </c>
      <c r="Q1629" s="43">
        <v>-104868170</v>
      </c>
    </row>
    <row r="1630" spans="16:17" x14ac:dyDescent="0.25">
      <c r="P1630" s="42" t="s">
        <v>4061</v>
      </c>
      <c r="Q1630" s="43">
        <v>-117044226</v>
      </c>
    </row>
    <row r="1631" spans="16:17" x14ac:dyDescent="0.25">
      <c r="P1631" s="42" t="s">
        <v>3664</v>
      </c>
      <c r="Q1631" s="43">
        <v>-121512657</v>
      </c>
    </row>
    <row r="1632" spans="16:17" x14ac:dyDescent="0.25">
      <c r="P1632" s="42" t="s">
        <v>4075</v>
      </c>
      <c r="Q1632" s="43">
        <v>-124001458</v>
      </c>
    </row>
    <row r="1633" spans="16:17" x14ac:dyDescent="0.25">
      <c r="P1633" s="42" t="s">
        <v>1230</v>
      </c>
      <c r="Q1633" s="43">
        <v>-124184349</v>
      </c>
    </row>
    <row r="1634" spans="16:17" x14ac:dyDescent="0.25">
      <c r="P1634" s="42" t="s">
        <v>2167</v>
      </c>
      <c r="Q1634" s="43">
        <v>-125884733</v>
      </c>
    </row>
    <row r="1635" spans="16:17" x14ac:dyDescent="0.25">
      <c r="P1635" s="42" t="s">
        <v>820</v>
      </c>
      <c r="Q1635" s="43">
        <v>-129293805</v>
      </c>
    </row>
    <row r="1636" spans="16:17" x14ac:dyDescent="0.25">
      <c r="P1636" s="42" t="s">
        <v>6317</v>
      </c>
      <c r="Q1636" s="43">
        <v>-136702695</v>
      </c>
    </row>
    <row r="1637" spans="16:17" x14ac:dyDescent="0.25">
      <c r="P1637" s="42" t="s">
        <v>1593</v>
      </c>
      <c r="Q1637" s="43">
        <v>-142169505</v>
      </c>
    </row>
    <row r="1638" spans="16:17" x14ac:dyDescent="0.25">
      <c r="P1638" s="42" t="s">
        <v>1844</v>
      </c>
      <c r="Q1638" s="43">
        <v>-143474630</v>
      </c>
    </row>
    <row r="1639" spans="16:17" x14ac:dyDescent="0.25">
      <c r="P1639" s="42" t="s">
        <v>5333</v>
      </c>
      <c r="Q1639" s="43">
        <v>-149800772</v>
      </c>
    </row>
    <row r="1640" spans="16:17" x14ac:dyDescent="0.25">
      <c r="P1640" s="42" t="s">
        <v>3235</v>
      </c>
      <c r="Q1640" s="43">
        <v>-151935866</v>
      </c>
    </row>
    <row r="1641" spans="16:17" x14ac:dyDescent="0.25">
      <c r="P1641" s="42" t="s">
        <v>609</v>
      </c>
      <c r="Q1641" s="43">
        <v>-160138916</v>
      </c>
    </row>
    <row r="1642" spans="16:17" x14ac:dyDescent="0.25">
      <c r="P1642" s="42" t="s">
        <v>2921</v>
      </c>
      <c r="Q1642" s="43">
        <v>-169831416</v>
      </c>
    </row>
    <row r="1643" spans="16:17" x14ac:dyDescent="0.25">
      <c r="P1643" s="42" t="s">
        <v>1494</v>
      </c>
      <c r="Q1643" s="43">
        <v>-170521533</v>
      </c>
    </row>
    <row r="1644" spans="16:17" x14ac:dyDescent="0.25">
      <c r="P1644" s="42" t="s">
        <v>4153</v>
      </c>
      <c r="Q1644" s="43">
        <v>-188094481</v>
      </c>
    </row>
    <row r="1645" spans="16:17" x14ac:dyDescent="0.25">
      <c r="P1645" s="42" t="s">
        <v>986</v>
      </c>
      <c r="Q1645" s="43">
        <v>-224376921</v>
      </c>
    </row>
    <row r="1646" spans="16:17" x14ac:dyDescent="0.25">
      <c r="P1646" s="42" t="s">
        <v>3053</v>
      </c>
      <c r="Q1646" s="43">
        <v>-252299103</v>
      </c>
    </row>
    <row r="1647" spans="16:17" x14ac:dyDescent="0.25">
      <c r="P1647" s="42" t="s">
        <v>4970</v>
      </c>
      <c r="Q1647" s="43">
        <v>-299897945</v>
      </c>
    </row>
    <row r="1648" spans="16:17" x14ac:dyDescent="0.25">
      <c r="P1648" s="42" t="s">
        <v>1651</v>
      </c>
      <c r="Q1648" s="43">
        <v>-389650527</v>
      </c>
    </row>
    <row r="1649" spans="16:17" x14ac:dyDescent="0.25">
      <c r="P1649" s="42" t="s">
        <v>2870</v>
      </c>
      <c r="Q1649" s="43">
        <v>-399545745</v>
      </c>
    </row>
    <row r="1650" spans="16:17" x14ac:dyDescent="0.25">
      <c r="P1650" s="42" t="s">
        <v>1318</v>
      </c>
      <c r="Q1650" s="43">
        <v>-490230964</v>
      </c>
    </row>
    <row r="1651" spans="16:17" x14ac:dyDescent="0.25">
      <c r="P1651" s="42" t="s">
        <v>5570</v>
      </c>
      <c r="Q1651" s="43">
        <v>-598397534</v>
      </c>
    </row>
    <row r="1652" spans="16:17" x14ac:dyDescent="0.25">
      <c r="P1652" s="42" t="s">
        <v>1879</v>
      </c>
      <c r="Q1652" s="43">
        <v>-698312689</v>
      </c>
    </row>
    <row r="1653" spans="16:17" x14ac:dyDescent="0.25">
      <c r="P1653" s="42" t="s">
        <v>4365</v>
      </c>
      <c r="Q1653" s="43">
        <v>-704705862</v>
      </c>
    </row>
    <row r="1654" spans="16:17" x14ac:dyDescent="0.25">
      <c r="P1654" s="42" t="s">
        <v>2070</v>
      </c>
      <c r="Q1654" s="43">
        <v>-989962610</v>
      </c>
    </row>
    <row r="1655" spans="16:17" x14ac:dyDescent="0.25">
      <c r="P1655" s="42" t="s">
        <v>1609</v>
      </c>
      <c r="Q1655" s="43">
        <v>-2444859685</v>
      </c>
    </row>
    <row r="1656" spans="16:17" x14ac:dyDescent="0.25">
      <c r="P1656" s="42" t="s">
        <v>3963</v>
      </c>
      <c r="Q1656" s="43">
        <v>-2499804112</v>
      </c>
    </row>
    <row r="1657" spans="16:17" x14ac:dyDescent="0.25">
      <c r="P1657" s="42" t="s">
        <v>642</v>
      </c>
      <c r="Q1657" s="43">
        <v>-3226670348</v>
      </c>
    </row>
    <row r="1658" spans="16:17" x14ac:dyDescent="0.25">
      <c r="P1658" s="42" t="s">
        <v>3404</v>
      </c>
      <c r="Q1658" s="43">
        <v>-4210904766</v>
      </c>
    </row>
    <row r="1659" spans="16:17" x14ac:dyDescent="0.25">
      <c r="P1659" s="42" t="s">
        <v>4502</v>
      </c>
      <c r="Q1659" s="43">
        <v>-12247935559</v>
      </c>
    </row>
    <row r="1660" spans="16:17" x14ac:dyDescent="0.25">
      <c r="P1660" s="42" t="s">
        <v>7034</v>
      </c>
      <c r="Q1660" s="43">
        <v>16403586616</v>
      </c>
    </row>
  </sheetData>
  <mergeCells count="10">
    <mergeCell ref="T58:U58"/>
    <mergeCell ref="T15:U15"/>
    <mergeCell ref="T27:U27"/>
    <mergeCell ref="T48:U48"/>
    <mergeCell ref="B3:C3"/>
    <mergeCell ref="E3:F3"/>
    <mergeCell ref="H3:I3"/>
    <mergeCell ref="L3:M3"/>
    <mergeCell ref="P3:Q3"/>
    <mergeCell ref="T3:U3"/>
  </mergeCells>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462A8-2CF0-40E0-9F38-1BABF499844C}">
  <dimension ref="A1:CO404"/>
  <sheetViews>
    <sheetView showGridLines="0" tabSelected="1" topLeftCell="A81" zoomScale="40" zoomScaleNormal="40" workbookViewId="0">
      <selection activeCell="AC122" sqref="AC122"/>
    </sheetView>
  </sheetViews>
  <sheetFormatPr defaultRowHeight="15.75" x14ac:dyDescent="0.25"/>
  <sheetData>
    <row r="1" spans="1:93" x14ac:dyDescent="0.25">
      <c r="A1" s="58"/>
      <c r="B1" s="58"/>
      <c r="C1" s="58"/>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c r="BN1" s="58"/>
      <c r="BO1" s="58"/>
      <c r="BP1" s="58"/>
      <c r="BQ1" s="58"/>
      <c r="BR1" s="58"/>
      <c r="BS1" s="58"/>
      <c r="BT1" s="58"/>
      <c r="BU1" s="58"/>
      <c r="BV1" s="58"/>
      <c r="BW1" s="58"/>
      <c r="BX1" s="58"/>
      <c r="BY1" s="58"/>
      <c r="BZ1" s="58"/>
      <c r="CA1" s="58"/>
      <c r="CB1" s="58"/>
      <c r="CC1" s="58"/>
      <c r="CD1" s="58"/>
      <c r="CE1" s="58"/>
      <c r="CF1" s="58"/>
      <c r="CG1" s="58"/>
      <c r="CH1" s="58"/>
      <c r="CI1" s="58"/>
      <c r="CJ1" s="58"/>
      <c r="CK1" s="58"/>
      <c r="CL1" s="58"/>
      <c r="CM1" s="58"/>
      <c r="CN1" s="58"/>
      <c r="CO1" s="58"/>
    </row>
    <row r="2" spans="1:93" x14ac:dyDescent="0.25">
      <c r="A2" s="58"/>
      <c r="B2" s="58"/>
      <c r="C2" s="58"/>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c r="BN2" s="58"/>
      <c r="BO2" s="58"/>
      <c r="BP2" s="58"/>
      <c r="BQ2" s="58"/>
      <c r="BR2" s="58"/>
      <c r="BS2" s="58"/>
      <c r="BT2" s="58"/>
      <c r="BU2" s="58"/>
      <c r="BV2" s="58"/>
      <c r="BW2" s="58"/>
      <c r="BX2" s="58"/>
      <c r="BY2" s="58"/>
      <c r="BZ2" s="58"/>
      <c r="CA2" s="58"/>
      <c r="CB2" s="58"/>
      <c r="CC2" s="58"/>
      <c r="CD2" s="58"/>
      <c r="CE2" s="58"/>
      <c r="CF2" s="58"/>
      <c r="CG2" s="58"/>
      <c r="CH2" s="58"/>
      <c r="CI2" s="58"/>
      <c r="CJ2" s="58"/>
      <c r="CK2" s="58"/>
      <c r="CL2" s="58"/>
      <c r="CM2" s="58"/>
      <c r="CN2" s="58"/>
      <c r="CO2" s="58"/>
    </row>
    <row r="3" spans="1:93" x14ac:dyDescent="0.25">
      <c r="A3" s="58"/>
      <c r="B3" s="58"/>
      <c r="C3" s="58"/>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c r="BU3" s="58"/>
      <c r="BV3" s="58"/>
      <c r="BW3" s="58"/>
      <c r="BX3" s="58"/>
      <c r="BY3" s="58"/>
      <c r="BZ3" s="58"/>
      <c r="CA3" s="58"/>
      <c r="CB3" s="58"/>
      <c r="CC3" s="58"/>
      <c r="CD3" s="58"/>
      <c r="CE3" s="58"/>
      <c r="CF3" s="58"/>
      <c r="CG3" s="58"/>
      <c r="CH3" s="58"/>
      <c r="CI3" s="58"/>
      <c r="CJ3" s="58"/>
      <c r="CK3" s="58"/>
      <c r="CL3" s="58"/>
      <c r="CM3" s="58"/>
      <c r="CN3" s="58"/>
      <c r="CO3" s="58"/>
    </row>
    <row r="4" spans="1:93" x14ac:dyDescent="0.25">
      <c r="A4" s="58"/>
      <c r="B4" s="58"/>
      <c r="C4" s="58"/>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c r="BX4" s="58"/>
      <c r="BY4" s="58"/>
      <c r="BZ4" s="58"/>
      <c r="CA4" s="58"/>
      <c r="CB4" s="58"/>
      <c r="CC4" s="58"/>
      <c r="CD4" s="58"/>
      <c r="CE4" s="58"/>
      <c r="CF4" s="58"/>
      <c r="CG4" s="58"/>
      <c r="CH4" s="58"/>
      <c r="CI4" s="58"/>
      <c r="CJ4" s="58"/>
      <c r="CK4" s="58"/>
      <c r="CL4" s="58"/>
      <c r="CM4" s="58"/>
      <c r="CN4" s="58"/>
      <c r="CO4" s="58"/>
    </row>
    <row r="5" spans="1:93" x14ac:dyDescent="0.25">
      <c r="A5" s="58"/>
      <c r="B5" s="58"/>
      <c r="C5" s="58"/>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row>
    <row r="6" spans="1:93" x14ac:dyDescent="0.25">
      <c r="A6" s="58"/>
      <c r="B6" s="58"/>
      <c r="C6" s="58"/>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row>
    <row r="7" spans="1:93" x14ac:dyDescent="0.25">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58"/>
      <c r="BT7" s="58"/>
      <c r="BU7" s="58"/>
      <c r="BV7" s="58"/>
      <c r="BW7" s="58"/>
      <c r="BX7" s="58"/>
      <c r="BY7" s="58"/>
      <c r="BZ7" s="58"/>
      <c r="CA7" s="58"/>
      <c r="CB7" s="58"/>
      <c r="CC7" s="58"/>
      <c r="CD7" s="58"/>
      <c r="CE7" s="58"/>
      <c r="CF7" s="58"/>
      <c r="CG7" s="58"/>
      <c r="CH7" s="58"/>
      <c r="CI7" s="58"/>
      <c r="CJ7" s="58"/>
      <c r="CK7" s="58"/>
      <c r="CL7" s="58"/>
      <c r="CM7" s="58"/>
      <c r="CN7" s="58"/>
      <c r="CO7" s="58"/>
    </row>
    <row r="8" spans="1:93" x14ac:dyDescent="0.25">
      <c r="A8" s="58"/>
      <c r="B8" s="58"/>
      <c r="C8" s="58"/>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c r="BN8" s="58"/>
      <c r="BO8" s="58"/>
      <c r="BP8" s="58"/>
      <c r="BQ8" s="58"/>
      <c r="BR8" s="58"/>
      <c r="BS8" s="58"/>
      <c r="BT8" s="58"/>
      <c r="BU8" s="58"/>
      <c r="BV8" s="58"/>
      <c r="BW8" s="58"/>
      <c r="BX8" s="58"/>
      <c r="BY8" s="58"/>
      <c r="BZ8" s="58"/>
      <c r="CA8" s="58"/>
      <c r="CB8" s="58"/>
      <c r="CC8" s="58"/>
      <c r="CD8" s="58"/>
      <c r="CE8" s="58"/>
      <c r="CF8" s="58"/>
      <c r="CG8" s="58"/>
      <c r="CH8" s="58"/>
      <c r="CI8" s="58"/>
      <c r="CJ8" s="58"/>
      <c r="CK8" s="58"/>
      <c r="CL8" s="58"/>
      <c r="CM8" s="58"/>
      <c r="CN8" s="58"/>
      <c r="CO8" s="58"/>
    </row>
    <row r="9" spans="1:93" x14ac:dyDescent="0.25">
      <c r="A9" s="58"/>
      <c r="B9" s="58"/>
      <c r="C9" s="58"/>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c r="BN9" s="58"/>
      <c r="BO9" s="58"/>
      <c r="BP9" s="58"/>
      <c r="BQ9" s="58"/>
      <c r="BR9" s="58"/>
      <c r="BS9" s="58"/>
      <c r="BT9" s="58"/>
      <c r="BU9" s="58"/>
      <c r="BV9" s="58"/>
      <c r="BW9" s="58"/>
      <c r="BX9" s="58"/>
      <c r="BY9" s="58"/>
      <c r="BZ9" s="58"/>
      <c r="CA9" s="58"/>
      <c r="CB9" s="58"/>
      <c r="CC9" s="58"/>
      <c r="CD9" s="58"/>
      <c r="CE9" s="58"/>
      <c r="CF9" s="58"/>
      <c r="CG9" s="58"/>
      <c r="CH9" s="58"/>
      <c r="CI9" s="58"/>
      <c r="CJ9" s="58"/>
      <c r="CK9" s="58"/>
      <c r="CL9" s="58"/>
      <c r="CM9" s="58"/>
      <c r="CN9" s="58"/>
      <c r="CO9" s="58"/>
    </row>
    <row r="10" spans="1:93" x14ac:dyDescent="0.25">
      <c r="A10" s="58"/>
      <c r="B10" s="58"/>
      <c r="C10" s="58"/>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c r="BN10" s="58"/>
      <c r="BO10" s="58"/>
      <c r="BP10" s="58"/>
      <c r="BQ10" s="58"/>
      <c r="BR10" s="58"/>
      <c r="BS10" s="58"/>
      <c r="BT10" s="58"/>
      <c r="BU10" s="58"/>
      <c r="BV10" s="58"/>
      <c r="BW10" s="58"/>
      <c r="BX10" s="58"/>
      <c r="BY10" s="58"/>
      <c r="BZ10" s="58"/>
      <c r="CA10" s="58"/>
      <c r="CB10" s="58"/>
      <c r="CC10" s="58"/>
      <c r="CD10" s="58"/>
      <c r="CE10" s="58"/>
      <c r="CF10" s="58"/>
      <c r="CG10" s="58"/>
      <c r="CH10" s="58"/>
      <c r="CI10" s="58"/>
      <c r="CJ10" s="58"/>
      <c r="CK10" s="58"/>
      <c r="CL10" s="58"/>
      <c r="CM10" s="58"/>
      <c r="CN10" s="58"/>
      <c r="CO10" s="58"/>
    </row>
    <row r="11" spans="1:93" x14ac:dyDescent="0.25">
      <c r="A11" s="58"/>
      <c r="B11" s="58"/>
      <c r="C11" s="58"/>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c r="BN11" s="58"/>
      <c r="BO11" s="58"/>
      <c r="BP11" s="58"/>
      <c r="BQ11" s="58"/>
      <c r="BR11" s="58"/>
      <c r="BS11" s="58"/>
      <c r="BT11" s="58"/>
      <c r="BU11" s="58"/>
      <c r="BV11" s="58"/>
      <c r="BW11" s="58"/>
      <c r="BX11" s="58"/>
      <c r="BY11" s="58"/>
      <c r="BZ11" s="58"/>
      <c r="CA11" s="58"/>
      <c r="CB11" s="58"/>
      <c r="CC11" s="58"/>
      <c r="CD11" s="58"/>
      <c r="CE11" s="58"/>
      <c r="CF11" s="58"/>
      <c r="CG11" s="58"/>
      <c r="CH11" s="58"/>
      <c r="CI11" s="58"/>
      <c r="CJ11" s="58"/>
      <c r="CK11" s="58"/>
      <c r="CL11" s="58"/>
      <c r="CM11" s="58"/>
      <c r="CN11" s="58"/>
      <c r="CO11" s="58"/>
    </row>
    <row r="12" spans="1:93" x14ac:dyDescent="0.25">
      <c r="A12" s="58"/>
      <c r="B12" s="58"/>
      <c r="C12" s="58"/>
      <c r="D12" s="58"/>
      <c r="E12" s="58"/>
      <c r="F12" s="58"/>
      <c r="G12" s="58"/>
      <c r="H12" s="58"/>
      <c r="I12" s="58"/>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c r="AZ12" s="58"/>
      <c r="BA12" s="58"/>
      <c r="BB12" s="58"/>
      <c r="BC12" s="58"/>
      <c r="BD12" s="58"/>
      <c r="BE12" s="58"/>
      <c r="BF12" s="58"/>
      <c r="BG12" s="58"/>
      <c r="BH12" s="58"/>
      <c r="BI12" s="58"/>
      <c r="BJ12" s="58"/>
      <c r="BK12" s="58"/>
      <c r="BL12" s="58"/>
      <c r="BM12" s="58"/>
      <c r="BN12" s="58"/>
      <c r="BO12" s="58"/>
      <c r="BP12" s="58"/>
      <c r="BQ12" s="58"/>
      <c r="BR12" s="58"/>
      <c r="BS12" s="58"/>
      <c r="BT12" s="58"/>
      <c r="BU12" s="58"/>
      <c r="BV12" s="58"/>
      <c r="BW12" s="58"/>
      <c r="BX12" s="58"/>
      <c r="BY12" s="58"/>
      <c r="BZ12" s="58"/>
      <c r="CA12" s="58"/>
      <c r="CB12" s="58"/>
      <c r="CC12" s="58"/>
      <c r="CD12" s="58"/>
      <c r="CE12" s="58"/>
      <c r="CF12" s="58"/>
      <c r="CG12" s="58"/>
      <c r="CH12" s="58"/>
      <c r="CI12" s="58"/>
      <c r="CJ12" s="58"/>
      <c r="CK12" s="58"/>
      <c r="CL12" s="58"/>
      <c r="CM12" s="58"/>
      <c r="CN12" s="58"/>
      <c r="CO12" s="58"/>
    </row>
    <row r="13" spans="1:93" x14ac:dyDescent="0.25">
      <c r="A13" s="58"/>
      <c r="B13" s="58"/>
      <c r="C13" s="58"/>
      <c r="D13" s="58"/>
      <c r="E13" s="58"/>
      <c r="F13" s="58"/>
      <c r="G13" s="58"/>
      <c r="H13" s="58"/>
      <c r="I13" s="58"/>
      <c r="J13" s="58"/>
      <c r="K13" s="58"/>
      <c r="L13" s="58"/>
      <c r="M13" s="58"/>
      <c r="N13" s="58"/>
      <c r="O13" s="58"/>
      <c r="P13" s="58"/>
      <c r="Q13" s="58"/>
      <c r="R13" s="58"/>
      <c r="S13" s="58"/>
      <c r="T13" s="58"/>
      <c r="U13" s="58"/>
      <c r="V13" s="58"/>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c r="AZ13" s="58"/>
      <c r="BA13" s="58"/>
      <c r="BB13" s="58"/>
      <c r="BC13" s="58"/>
      <c r="BD13" s="58"/>
      <c r="BE13" s="58"/>
      <c r="BF13" s="58"/>
      <c r="BG13" s="58"/>
      <c r="BH13" s="58"/>
      <c r="BI13" s="58"/>
      <c r="BJ13" s="58"/>
      <c r="BK13" s="58"/>
      <c r="BL13" s="58"/>
      <c r="BM13" s="58"/>
      <c r="BN13" s="58"/>
      <c r="BO13" s="58"/>
      <c r="BP13" s="58"/>
      <c r="BQ13" s="58"/>
      <c r="BR13" s="58"/>
      <c r="BS13" s="58"/>
      <c r="BT13" s="58"/>
      <c r="BU13" s="58"/>
      <c r="BV13" s="58"/>
      <c r="BW13" s="58"/>
      <c r="BX13" s="58"/>
      <c r="BY13" s="58"/>
      <c r="BZ13" s="58"/>
      <c r="CA13" s="58"/>
      <c r="CB13" s="58"/>
      <c r="CC13" s="58"/>
      <c r="CD13" s="58"/>
      <c r="CE13" s="58"/>
      <c r="CF13" s="58"/>
      <c r="CG13" s="58"/>
      <c r="CH13" s="58"/>
      <c r="CI13" s="58"/>
      <c r="CJ13" s="58"/>
      <c r="CK13" s="58"/>
      <c r="CL13" s="58"/>
      <c r="CM13" s="58"/>
      <c r="CN13" s="58"/>
      <c r="CO13" s="58"/>
    </row>
    <row r="14" spans="1:93" x14ac:dyDescent="0.25">
      <c r="A14" s="58"/>
      <c r="B14" s="58"/>
      <c r="C14" s="58"/>
      <c r="D14" s="58"/>
      <c r="E14" s="58"/>
      <c r="F14" s="58"/>
      <c r="G14" s="58"/>
      <c r="H14" s="58"/>
      <c r="I14" s="58"/>
      <c r="J14" s="58"/>
      <c r="K14" s="58"/>
      <c r="L14" s="58"/>
      <c r="M14" s="58"/>
      <c r="N14" s="58"/>
      <c r="O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c r="AZ14" s="58"/>
      <c r="BA14" s="58"/>
      <c r="BB14" s="58"/>
      <c r="BC14" s="58"/>
      <c r="BD14" s="58"/>
      <c r="BE14" s="58"/>
      <c r="BF14" s="58"/>
      <c r="BG14" s="58"/>
      <c r="BH14" s="58"/>
      <c r="BI14" s="58"/>
      <c r="BJ14" s="58"/>
      <c r="BK14" s="58"/>
      <c r="BL14" s="58"/>
      <c r="BM14" s="58"/>
      <c r="BN14" s="58"/>
      <c r="BO14" s="58"/>
      <c r="BP14" s="58"/>
      <c r="BQ14" s="58"/>
      <c r="BR14" s="58"/>
      <c r="BS14" s="58"/>
      <c r="BT14" s="58"/>
      <c r="BU14" s="58"/>
      <c r="BV14" s="58"/>
      <c r="BW14" s="58"/>
      <c r="BX14" s="58"/>
      <c r="BY14" s="58"/>
      <c r="BZ14" s="58"/>
      <c r="CA14" s="58"/>
      <c r="CB14" s="58"/>
      <c r="CC14" s="58"/>
      <c r="CD14" s="58"/>
      <c r="CE14" s="58"/>
      <c r="CF14" s="58"/>
      <c r="CG14" s="58"/>
      <c r="CH14" s="58"/>
      <c r="CI14" s="58"/>
      <c r="CJ14" s="58"/>
      <c r="CK14" s="58"/>
      <c r="CL14" s="58"/>
      <c r="CM14" s="58"/>
      <c r="CN14" s="58"/>
      <c r="CO14" s="58"/>
    </row>
    <row r="15" spans="1:93" x14ac:dyDescent="0.25">
      <c r="A15" s="58"/>
      <c r="B15" s="58"/>
      <c r="C15" s="58"/>
      <c r="D15" s="58"/>
      <c r="E15" s="58"/>
      <c r="F15" s="58"/>
      <c r="G15" s="58"/>
      <c r="H15" s="58"/>
      <c r="I15" s="58"/>
      <c r="J15" s="58"/>
      <c r="K15" s="58"/>
      <c r="L15" s="58"/>
      <c r="M15" s="58"/>
      <c r="N15" s="58"/>
      <c r="O15" s="58"/>
      <c r="P15" s="58"/>
      <c r="Q15" s="58"/>
      <c r="R15" s="58"/>
      <c r="S15" s="58"/>
      <c r="T15" s="58"/>
      <c r="U15" s="58"/>
      <c r="V15" s="58"/>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c r="AZ15" s="58"/>
      <c r="BA15" s="58"/>
      <c r="BB15" s="58"/>
      <c r="BC15" s="58"/>
      <c r="BD15" s="58"/>
      <c r="BE15" s="58"/>
      <c r="BF15" s="58"/>
      <c r="BG15" s="58"/>
      <c r="BH15" s="58"/>
      <c r="BI15" s="58"/>
      <c r="BJ15" s="58"/>
      <c r="BK15" s="58"/>
      <c r="BL15" s="58"/>
      <c r="BM15" s="58"/>
      <c r="BN15" s="58"/>
      <c r="BO15" s="58"/>
      <c r="BP15" s="58"/>
      <c r="BQ15" s="58"/>
      <c r="BR15" s="58"/>
      <c r="BS15" s="58"/>
      <c r="BT15" s="58"/>
      <c r="BU15" s="58"/>
      <c r="BV15" s="58"/>
      <c r="BW15" s="58"/>
      <c r="BX15" s="58"/>
      <c r="BY15" s="58"/>
      <c r="BZ15" s="58"/>
      <c r="CA15" s="58"/>
      <c r="CB15" s="58"/>
      <c r="CC15" s="58"/>
      <c r="CD15" s="58"/>
      <c r="CE15" s="58"/>
      <c r="CF15" s="58"/>
      <c r="CG15" s="58"/>
      <c r="CH15" s="58"/>
      <c r="CI15" s="58"/>
      <c r="CJ15" s="58"/>
      <c r="CK15" s="58"/>
      <c r="CL15" s="58"/>
      <c r="CM15" s="58"/>
      <c r="CN15" s="58"/>
      <c r="CO15" s="58"/>
    </row>
    <row r="16" spans="1:93" x14ac:dyDescent="0.25">
      <c r="A16" s="58"/>
      <c r="B16" s="58"/>
      <c r="C16" s="58"/>
      <c r="D16" s="58"/>
      <c r="E16" s="58"/>
      <c r="F16" s="58"/>
      <c r="G16" s="58"/>
      <c r="H16" s="58"/>
      <c r="I16" s="58"/>
      <c r="J16" s="58"/>
      <c r="K16" s="58"/>
      <c r="L16" s="58"/>
      <c r="M16" s="58"/>
      <c r="N16" s="58"/>
      <c r="O16" s="58"/>
      <c r="P16" s="58"/>
      <c r="Q16" s="58"/>
      <c r="R16" s="58"/>
      <c r="S16" s="58"/>
      <c r="T16" s="58"/>
      <c r="U16" s="58"/>
      <c r="V16" s="58"/>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c r="AZ16" s="58"/>
      <c r="BA16" s="58"/>
      <c r="BB16" s="58"/>
      <c r="BC16" s="58"/>
      <c r="BD16" s="58"/>
      <c r="BE16" s="58"/>
      <c r="BF16" s="58"/>
      <c r="BG16" s="58"/>
      <c r="BH16" s="58"/>
      <c r="BI16" s="58"/>
      <c r="BJ16" s="58"/>
      <c r="BK16" s="58"/>
      <c r="BL16" s="58"/>
      <c r="BM16" s="58"/>
      <c r="BN16" s="58"/>
      <c r="BO16" s="58"/>
      <c r="BP16" s="58"/>
      <c r="BQ16" s="58"/>
      <c r="BR16" s="58"/>
      <c r="BS16" s="58"/>
      <c r="BT16" s="58"/>
      <c r="BU16" s="58"/>
      <c r="BV16" s="58"/>
      <c r="BW16" s="58"/>
      <c r="BX16" s="58"/>
      <c r="BY16" s="58"/>
      <c r="BZ16" s="58"/>
      <c r="CA16" s="58"/>
      <c r="CB16" s="58"/>
      <c r="CC16" s="58"/>
      <c r="CD16" s="58"/>
      <c r="CE16" s="58"/>
      <c r="CF16" s="58"/>
      <c r="CG16" s="58"/>
      <c r="CH16" s="58"/>
      <c r="CI16" s="58"/>
      <c r="CJ16" s="58"/>
      <c r="CK16" s="58"/>
      <c r="CL16" s="58"/>
      <c r="CM16" s="58"/>
      <c r="CN16" s="58"/>
      <c r="CO16" s="58"/>
    </row>
    <row r="17" spans="1:93" x14ac:dyDescent="0.25">
      <c r="A17" s="58"/>
      <c r="B17" s="58"/>
      <c r="C17" s="58"/>
      <c r="D17" s="58"/>
      <c r="E17" s="58"/>
      <c r="F17" s="58"/>
      <c r="G17" s="58"/>
      <c r="H17" s="58"/>
      <c r="I17" s="58"/>
      <c r="J17" s="58"/>
      <c r="K17" s="58"/>
      <c r="L17" s="58"/>
      <c r="M17" s="58"/>
      <c r="N17" s="58"/>
      <c r="O17" s="58"/>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8"/>
      <c r="BB17" s="58"/>
      <c r="BC17" s="58"/>
      <c r="BD17" s="58"/>
      <c r="BE17" s="58"/>
      <c r="BF17" s="58"/>
      <c r="BG17" s="58"/>
      <c r="BH17" s="58"/>
      <c r="BI17" s="58"/>
      <c r="BJ17" s="58"/>
      <c r="BK17" s="58"/>
      <c r="BL17" s="58"/>
      <c r="BM17" s="58"/>
      <c r="BN17" s="58"/>
      <c r="BO17" s="58"/>
      <c r="BP17" s="58"/>
      <c r="BQ17" s="58"/>
      <c r="BR17" s="58"/>
      <c r="BS17" s="58"/>
      <c r="BT17" s="58"/>
      <c r="BU17" s="58"/>
      <c r="BV17" s="58"/>
      <c r="BW17" s="58"/>
      <c r="BX17" s="58"/>
      <c r="BY17" s="58"/>
      <c r="BZ17" s="58"/>
      <c r="CA17" s="58"/>
      <c r="CB17" s="58"/>
      <c r="CC17" s="58"/>
      <c r="CD17" s="58"/>
      <c r="CE17" s="58"/>
      <c r="CF17" s="58"/>
      <c r="CG17" s="58"/>
      <c r="CH17" s="58"/>
      <c r="CI17" s="58"/>
      <c r="CJ17" s="58"/>
      <c r="CK17" s="58"/>
      <c r="CL17" s="58"/>
      <c r="CM17" s="58"/>
      <c r="CN17" s="58"/>
      <c r="CO17" s="58"/>
    </row>
    <row r="18" spans="1:93" x14ac:dyDescent="0.25">
      <c r="A18" s="58"/>
      <c r="B18" s="58"/>
      <c r="C18" s="58"/>
      <c r="D18" s="58"/>
      <c r="E18" s="58"/>
      <c r="F18" s="58"/>
      <c r="G18" s="58"/>
      <c r="H18" s="58"/>
      <c r="I18" s="58"/>
      <c r="J18" s="58"/>
      <c r="K18" s="58"/>
      <c r="L18" s="58"/>
      <c r="M18" s="58"/>
      <c r="N18" s="58"/>
      <c r="O18" s="58"/>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c r="CA18" s="58"/>
      <c r="CB18" s="58"/>
      <c r="CC18" s="58"/>
      <c r="CD18" s="58"/>
      <c r="CE18" s="58"/>
      <c r="CF18" s="58"/>
      <c r="CG18" s="58"/>
      <c r="CH18" s="58"/>
      <c r="CI18" s="58"/>
      <c r="CJ18" s="58"/>
      <c r="CK18" s="58"/>
      <c r="CL18" s="58"/>
      <c r="CM18" s="58"/>
      <c r="CN18" s="58"/>
      <c r="CO18" s="58"/>
    </row>
    <row r="19" spans="1:93" x14ac:dyDescent="0.25">
      <c r="A19" s="58"/>
      <c r="B19" s="58"/>
      <c r="C19" s="58"/>
      <c r="D19" s="58"/>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58"/>
      <c r="BC19" s="58"/>
      <c r="BD19" s="58"/>
      <c r="BE19" s="58"/>
      <c r="BF19" s="58"/>
      <c r="BG19" s="58"/>
      <c r="BH19" s="58"/>
      <c r="BI19" s="58"/>
      <c r="BJ19" s="58"/>
      <c r="BK19" s="58"/>
      <c r="BL19" s="58"/>
      <c r="BM19" s="58"/>
      <c r="BN19" s="58"/>
      <c r="BO19" s="58"/>
      <c r="BP19" s="58"/>
      <c r="BQ19" s="58"/>
      <c r="BR19" s="58"/>
      <c r="BS19" s="58"/>
      <c r="BT19" s="58"/>
      <c r="BU19" s="58"/>
      <c r="BV19" s="58"/>
      <c r="BW19" s="58"/>
      <c r="BX19" s="58"/>
      <c r="BY19" s="58"/>
      <c r="BZ19" s="58"/>
      <c r="CA19" s="58"/>
      <c r="CB19" s="58"/>
      <c r="CC19" s="58"/>
      <c r="CD19" s="58"/>
      <c r="CE19" s="58"/>
      <c r="CF19" s="58"/>
      <c r="CG19" s="58"/>
      <c r="CH19" s="58"/>
      <c r="CI19" s="58"/>
      <c r="CJ19" s="58"/>
      <c r="CK19" s="58"/>
      <c r="CL19" s="58"/>
      <c r="CM19" s="58"/>
      <c r="CN19" s="58"/>
      <c r="CO19" s="58"/>
    </row>
    <row r="20" spans="1:93" x14ac:dyDescent="0.25">
      <c r="A20" s="58"/>
      <c r="B20" s="58"/>
      <c r="C20" s="58"/>
      <c r="D20" s="58"/>
      <c r="E20" s="58"/>
      <c r="F20" s="58"/>
      <c r="G20" s="58"/>
      <c r="H20" s="58"/>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58"/>
      <c r="CB20" s="58"/>
      <c r="CC20" s="58"/>
      <c r="CD20" s="58"/>
      <c r="CE20" s="58"/>
      <c r="CF20" s="58"/>
      <c r="CG20" s="58"/>
      <c r="CH20" s="58"/>
      <c r="CI20" s="58"/>
      <c r="CJ20" s="58"/>
      <c r="CK20" s="58"/>
      <c r="CL20" s="58"/>
      <c r="CM20" s="58"/>
      <c r="CN20" s="58"/>
      <c r="CO20" s="58"/>
    </row>
    <row r="21" spans="1:93" x14ac:dyDescent="0.25">
      <c r="A21" s="58"/>
      <c r="B21" s="58"/>
      <c r="C21" s="58"/>
      <c r="D21" s="58"/>
      <c r="E21" s="58"/>
      <c r="F21" s="58"/>
      <c r="G21" s="58"/>
      <c r="H21" s="58"/>
      <c r="I21" s="58"/>
      <c r="J21" s="58"/>
      <c r="K21" s="58"/>
      <c r="L21" s="58"/>
      <c r="M21" s="58"/>
      <c r="N21" s="58"/>
      <c r="O21" s="58"/>
      <c r="P21" s="58"/>
      <c r="Q21" s="58"/>
      <c r="R21" s="58"/>
      <c r="S21" s="58"/>
      <c r="T21" s="58"/>
      <c r="U21" s="58"/>
      <c r="V21" s="58"/>
      <c r="W21" s="58"/>
      <c r="X21" s="58"/>
      <c r="Y21" s="58"/>
      <c r="Z21" s="58"/>
      <c r="AA21" s="58"/>
      <c r="AB21" s="58"/>
      <c r="AC21" s="58"/>
      <c r="AD21" s="58"/>
      <c r="AE21" s="58"/>
      <c r="AF21" s="58"/>
      <c r="AG21" s="58"/>
      <c r="AH21" s="58"/>
      <c r="AI21" s="58"/>
      <c r="AJ21" s="58"/>
      <c r="AK21" s="58"/>
      <c r="AL21" s="58"/>
      <c r="AM21" s="58"/>
      <c r="AN21" s="58"/>
      <c r="AO21" s="58"/>
      <c r="AP21" s="58"/>
      <c r="AQ21" s="58"/>
      <c r="AR21" s="58"/>
      <c r="AS21" s="58"/>
      <c r="AT21" s="58"/>
      <c r="AU21" s="58"/>
      <c r="AV21" s="58"/>
      <c r="AW21" s="58"/>
      <c r="AX21" s="58"/>
      <c r="AY21" s="58"/>
      <c r="AZ21" s="58"/>
      <c r="BA21" s="58"/>
      <c r="BB21" s="58"/>
      <c r="BC21" s="58"/>
      <c r="BD21" s="58"/>
      <c r="BE21" s="58"/>
      <c r="BF21" s="58"/>
      <c r="BG21" s="58"/>
      <c r="BH21" s="58"/>
      <c r="BI21" s="58"/>
      <c r="BJ21" s="58"/>
      <c r="BK21" s="58"/>
      <c r="BL21" s="58"/>
      <c r="BM21" s="58"/>
      <c r="BN21" s="58"/>
      <c r="BO21" s="58"/>
      <c r="BP21" s="58"/>
      <c r="BQ21" s="58"/>
      <c r="BR21" s="58"/>
      <c r="BS21" s="58"/>
      <c r="BT21" s="58"/>
      <c r="BU21" s="58"/>
      <c r="BV21" s="58"/>
      <c r="BW21" s="58"/>
      <c r="BX21" s="58"/>
      <c r="BY21" s="58"/>
      <c r="BZ21" s="58"/>
      <c r="CA21" s="58"/>
      <c r="CB21" s="58"/>
      <c r="CC21" s="58"/>
      <c r="CD21" s="58"/>
      <c r="CE21" s="58"/>
      <c r="CF21" s="58"/>
      <c r="CG21" s="58"/>
      <c r="CH21" s="58"/>
      <c r="CI21" s="58"/>
      <c r="CJ21" s="58"/>
      <c r="CK21" s="58"/>
      <c r="CL21" s="58"/>
      <c r="CM21" s="58"/>
      <c r="CN21" s="58"/>
      <c r="CO21" s="58"/>
    </row>
    <row r="22" spans="1:93" x14ac:dyDescent="0.25">
      <c r="A22" s="58"/>
      <c r="B22" s="58"/>
      <c r="C22" s="58"/>
      <c r="D22" s="58"/>
      <c r="E22" s="58"/>
      <c r="F22" s="58"/>
      <c r="G22" s="58"/>
      <c r="H22" s="58"/>
      <c r="I22" s="58"/>
      <c r="J22" s="58"/>
      <c r="K22" s="58"/>
      <c r="L22" s="58"/>
      <c r="M22" s="58"/>
      <c r="N22" s="58"/>
      <c r="O22" s="58"/>
      <c r="P22" s="58"/>
      <c r="Q22" s="58"/>
      <c r="R22" s="58"/>
      <c r="S22" s="58"/>
      <c r="T22" s="58"/>
      <c r="U22" s="58"/>
      <c r="V22" s="58"/>
      <c r="W22" s="58"/>
      <c r="X22" s="58"/>
      <c r="Y22" s="58"/>
      <c r="Z22" s="58"/>
      <c r="AA22" s="58"/>
      <c r="AB22" s="58"/>
      <c r="AC22" s="58"/>
      <c r="AD22" s="58"/>
      <c r="AE22" s="58"/>
      <c r="AF22" s="58"/>
      <c r="AG22" s="58"/>
      <c r="AH22" s="58"/>
      <c r="AI22" s="58"/>
      <c r="AJ22" s="58"/>
      <c r="AK22" s="58"/>
      <c r="AL22" s="58"/>
      <c r="AM22" s="58"/>
      <c r="AN22" s="58"/>
      <c r="AO22" s="58"/>
      <c r="AP22" s="58"/>
      <c r="AQ22" s="58"/>
      <c r="AR22" s="58"/>
      <c r="AS22" s="58"/>
      <c r="AT22" s="58"/>
      <c r="AU22" s="58"/>
      <c r="AV22" s="58"/>
      <c r="AW22" s="58"/>
      <c r="AX22" s="58"/>
      <c r="AY22" s="58"/>
      <c r="AZ22" s="58"/>
      <c r="BA22" s="58"/>
      <c r="BB22" s="58"/>
      <c r="BC22" s="58"/>
      <c r="BD22" s="58"/>
      <c r="BE22" s="58"/>
      <c r="BF22" s="58"/>
      <c r="BG22" s="58"/>
      <c r="BH22" s="58"/>
      <c r="BI22" s="58"/>
      <c r="BJ22" s="58"/>
      <c r="BK22" s="58"/>
      <c r="BL22" s="58"/>
      <c r="BM22" s="58"/>
      <c r="BN22" s="58"/>
      <c r="BO22" s="58"/>
      <c r="BP22" s="58"/>
      <c r="BQ22" s="58"/>
      <c r="BR22" s="58"/>
      <c r="BS22" s="58"/>
      <c r="BT22" s="58"/>
      <c r="BU22" s="58"/>
      <c r="BV22" s="58"/>
      <c r="BW22" s="58"/>
      <c r="BX22" s="58"/>
      <c r="BY22" s="58"/>
      <c r="BZ22" s="58"/>
      <c r="CA22" s="58"/>
      <c r="CB22" s="58"/>
      <c r="CC22" s="58"/>
      <c r="CD22" s="58"/>
      <c r="CE22" s="58"/>
      <c r="CF22" s="58"/>
      <c r="CG22" s="58"/>
      <c r="CH22" s="58"/>
      <c r="CI22" s="58"/>
      <c r="CJ22" s="58"/>
      <c r="CK22" s="58"/>
      <c r="CL22" s="58"/>
      <c r="CM22" s="58"/>
      <c r="CN22" s="58"/>
      <c r="CO22" s="58"/>
    </row>
    <row r="23" spans="1:93" x14ac:dyDescent="0.25">
      <c r="A23" s="58"/>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c r="BM23" s="58"/>
      <c r="BN23" s="58"/>
      <c r="BO23" s="58"/>
      <c r="BP23" s="58"/>
      <c r="BQ23" s="58"/>
      <c r="BR23" s="58"/>
      <c r="BS23" s="58"/>
      <c r="BT23" s="58"/>
      <c r="BU23" s="58"/>
      <c r="BV23" s="58"/>
      <c r="BW23" s="58"/>
      <c r="BX23" s="58"/>
      <c r="BY23" s="58"/>
      <c r="BZ23" s="58"/>
      <c r="CA23" s="58"/>
      <c r="CB23" s="58"/>
      <c r="CC23" s="58"/>
      <c r="CD23" s="58"/>
      <c r="CE23" s="58"/>
      <c r="CF23" s="58"/>
      <c r="CG23" s="58"/>
      <c r="CH23" s="58"/>
      <c r="CI23" s="58"/>
      <c r="CJ23" s="58"/>
      <c r="CK23" s="58"/>
      <c r="CL23" s="58"/>
      <c r="CM23" s="58"/>
      <c r="CN23" s="58"/>
      <c r="CO23" s="58"/>
    </row>
    <row r="24" spans="1:93" x14ac:dyDescent="0.25">
      <c r="A24" s="58"/>
      <c r="B24" s="58"/>
      <c r="C24" s="58"/>
      <c r="D24" s="58"/>
      <c r="E24" s="58"/>
      <c r="F24" s="58"/>
      <c r="G24" s="58"/>
      <c r="H24" s="58"/>
      <c r="I24" s="58"/>
      <c r="J24" s="58"/>
      <c r="K24" s="58"/>
      <c r="L24" s="58"/>
      <c r="M24" s="58"/>
      <c r="N24" s="58"/>
      <c r="O24" s="58"/>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58"/>
      <c r="BB24" s="58"/>
      <c r="BC24" s="58"/>
      <c r="BD24" s="58"/>
      <c r="BE24" s="58"/>
      <c r="BF24" s="58"/>
      <c r="BG24" s="58"/>
      <c r="BH24" s="58"/>
      <c r="BI24" s="58"/>
      <c r="BJ24" s="58"/>
      <c r="BK24" s="58"/>
      <c r="BL24" s="58"/>
      <c r="BM24" s="58"/>
      <c r="BN24" s="58"/>
      <c r="BO24" s="58"/>
      <c r="BP24" s="58"/>
      <c r="BQ24" s="58"/>
      <c r="BR24" s="58"/>
      <c r="BS24" s="58"/>
      <c r="BT24" s="58"/>
      <c r="BU24" s="58"/>
      <c r="BV24" s="58"/>
      <c r="BW24" s="58"/>
      <c r="BX24" s="58"/>
      <c r="BY24" s="58"/>
      <c r="BZ24" s="58"/>
      <c r="CA24" s="58"/>
      <c r="CB24" s="58"/>
      <c r="CC24" s="58"/>
      <c r="CD24" s="58"/>
      <c r="CE24" s="58"/>
      <c r="CF24" s="58"/>
      <c r="CG24" s="58"/>
      <c r="CH24" s="58"/>
      <c r="CI24" s="58"/>
      <c r="CJ24" s="58"/>
      <c r="CK24" s="58"/>
      <c r="CL24" s="58"/>
      <c r="CM24" s="58"/>
      <c r="CN24" s="58"/>
      <c r="CO24" s="58"/>
    </row>
    <row r="25" spans="1:93" x14ac:dyDescent="0.25">
      <c r="A25" s="58"/>
      <c r="B25" s="58"/>
      <c r="C25" s="58"/>
      <c r="D25" s="58"/>
      <c r="E25" s="58"/>
      <c r="F25" s="58"/>
      <c r="G25" s="58"/>
      <c r="H25" s="58"/>
      <c r="I25" s="58"/>
      <c r="J25" s="58"/>
      <c r="K25" s="58"/>
      <c r="L25" s="58"/>
      <c r="M25" s="58"/>
      <c r="N25" s="58"/>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c r="BO25" s="58"/>
      <c r="BP25" s="58"/>
      <c r="BQ25" s="58"/>
      <c r="BR25" s="58"/>
      <c r="BS25" s="58"/>
      <c r="BT25" s="58"/>
      <c r="BU25" s="58"/>
      <c r="BV25" s="58"/>
      <c r="BW25" s="58"/>
      <c r="BX25" s="58"/>
      <c r="BY25" s="58"/>
      <c r="BZ25" s="58"/>
      <c r="CA25" s="58"/>
      <c r="CB25" s="58"/>
      <c r="CC25" s="58"/>
      <c r="CD25" s="58"/>
      <c r="CE25" s="58"/>
      <c r="CF25" s="58"/>
      <c r="CG25" s="58"/>
      <c r="CH25" s="58"/>
      <c r="CI25" s="58"/>
      <c r="CJ25" s="58"/>
      <c r="CK25" s="58"/>
      <c r="CL25" s="58"/>
      <c r="CM25" s="58"/>
      <c r="CN25" s="58"/>
      <c r="CO25" s="58"/>
    </row>
    <row r="26" spans="1:93" x14ac:dyDescent="0.25">
      <c r="A26" s="58"/>
      <c r="B26" s="58"/>
      <c r="C26" s="58"/>
      <c r="D26" s="58"/>
      <c r="E26" s="58"/>
      <c r="F26" s="58"/>
      <c r="G26" s="58"/>
      <c r="H26" s="58"/>
      <c r="I26" s="58"/>
      <c r="J26" s="58"/>
      <c r="K26" s="58"/>
      <c r="L26" s="58"/>
      <c r="M26" s="58"/>
      <c r="N26" s="58"/>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8"/>
      <c r="BK26" s="58"/>
      <c r="BL26" s="58"/>
      <c r="BM26" s="58"/>
      <c r="BN26" s="58"/>
      <c r="BO26" s="58"/>
      <c r="BP26" s="58"/>
      <c r="BQ26" s="58"/>
      <c r="BR26" s="58"/>
      <c r="BS26" s="58"/>
      <c r="BT26" s="58"/>
      <c r="BU26" s="58"/>
      <c r="BV26" s="58"/>
      <c r="BW26" s="58"/>
      <c r="BX26" s="58"/>
      <c r="BY26" s="58"/>
      <c r="BZ26" s="58"/>
      <c r="CA26" s="58"/>
      <c r="CB26" s="58"/>
      <c r="CC26" s="58"/>
      <c r="CD26" s="58"/>
      <c r="CE26" s="58"/>
      <c r="CF26" s="58"/>
      <c r="CG26" s="58"/>
      <c r="CH26" s="58"/>
      <c r="CI26" s="58"/>
      <c r="CJ26" s="58"/>
      <c r="CK26" s="58"/>
      <c r="CL26" s="58"/>
      <c r="CM26" s="58"/>
      <c r="CN26" s="58"/>
      <c r="CO26" s="58"/>
    </row>
    <row r="27" spans="1:93" x14ac:dyDescent="0.25">
      <c r="A27" s="58"/>
      <c r="B27" s="58"/>
      <c r="C27" s="58"/>
      <c r="D27" s="58"/>
      <c r="E27" s="58"/>
      <c r="F27" s="58"/>
      <c r="G27" s="58"/>
      <c r="H27" s="58"/>
      <c r="I27" s="58"/>
      <c r="J27" s="58"/>
      <c r="K27" s="58"/>
      <c r="L27" s="58"/>
      <c r="M27" s="58"/>
      <c r="N27" s="58"/>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c r="BS27" s="58"/>
      <c r="BT27" s="58"/>
      <c r="BU27" s="58"/>
      <c r="BV27" s="58"/>
      <c r="BW27" s="58"/>
      <c r="BX27" s="58"/>
      <c r="BY27" s="58"/>
      <c r="BZ27" s="58"/>
      <c r="CA27" s="58"/>
      <c r="CB27" s="58"/>
      <c r="CC27" s="58"/>
      <c r="CD27" s="58"/>
      <c r="CE27" s="58"/>
      <c r="CF27" s="58"/>
      <c r="CG27" s="58"/>
      <c r="CH27" s="58"/>
      <c r="CI27" s="58"/>
      <c r="CJ27" s="58"/>
      <c r="CK27" s="58"/>
      <c r="CL27" s="58"/>
      <c r="CM27" s="58"/>
      <c r="CN27" s="58"/>
      <c r="CO27" s="58"/>
    </row>
    <row r="28" spans="1:93" x14ac:dyDescent="0.25">
      <c r="A28" s="58"/>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c r="BM28" s="58"/>
      <c r="BN28" s="58"/>
      <c r="BO28" s="58"/>
      <c r="BP28" s="58"/>
      <c r="BQ28" s="58"/>
      <c r="BR28" s="58"/>
      <c r="BS28" s="58"/>
      <c r="BT28" s="58"/>
      <c r="BU28" s="58"/>
      <c r="BV28" s="58"/>
      <c r="BW28" s="58"/>
      <c r="BX28" s="58"/>
      <c r="BY28" s="58"/>
      <c r="BZ28" s="58"/>
      <c r="CA28" s="58"/>
      <c r="CB28" s="58"/>
      <c r="CC28" s="58"/>
      <c r="CD28" s="58"/>
      <c r="CE28" s="58"/>
      <c r="CF28" s="58"/>
      <c r="CG28" s="58"/>
      <c r="CH28" s="58"/>
      <c r="CI28" s="58"/>
      <c r="CJ28" s="58"/>
      <c r="CK28" s="58"/>
      <c r="CL28" s="58"/>
      <c r="CM28" s="58"/>
      <c r="CN28" s="58"/>
      <c r="CO28" s="58"/>
    </row>
    <row r="29" spans="1:93" x14ac:dyDescent="0.25">
      <c r="A29" s="58"/>
      <c r="B29" s="58"/>
      <c r="C29" s="58"/>
      <c r="D29" s="58"/>
      <c r="E29" s="58"/>
      <c r="F29" s="58"/>
      <c r="G29" s="58"/>
      <c r="H29" s="58"/>
      <c r="I29" s="58"/>
      <c r="J29" s="58"/>
      <c r="K29" s="58"/>
      <c r="L29" s="58"/>
      <c r="M29" s="58"/>
      <c r="N29" s="58"/>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c r="BE29" s="58"/>
      <c r="BF29" s="58"/>
      <c r="BG29" s="58"/>
      <c r="BH29" s="58"/>
      <c r="BI29" s="58"/>
      <c r="BJ29" s="58"/>
      <c r="BK29" s="58"/>
      <c r="BL29" s="58"/>
      <c r="BM29" s="58"/>
      <c r="BN29" s="58"/>
      <c r="BO29" s="58"/>
      <c r="BP29" s="58"/>
      <c r="BQ29" s="58"/>
      <c r="BR29" s="58"/>
      <c r="BS29" s="58"/>
      <c r="BT29" s="58"/>
      <c r="BU29" s="58"/>
      <c r="BV29" s="58"/>
      <c r="BW29" s="58"/>
      <c r="BX29" s="58"/>
      <c r="BY29" s="58"/>
      <c r="BZ29" s="58"/>
      <c r="CA29" s="58"/>
      <c r="CB29" s="58"/>
      <c r="CC29" s="58"/>
      <c r="CD29" s="58"/>
      <c r="CE29" s="58"/>
      <c r="CF29" s="58"/>
      <c r="CG29" s="58"/>
      <c r="CH29" s="58"/>
      <c r="CI29" s="58"/>
      <c r="CJ29" s="58"/>
      <c r="CK29" s="58"/>
      <c r="CL29" s="58"/>
      <c r="CM29" s="58"/>
      <c r="CN29" s="58"/>
      <c r="CO29" s="58"/>
    </row>
    <row r="30" spans="1:93" x14ac:dyDescent="0.25">
      <c r="A30" s="58"/>
      <c r="B30" s="58"/>
      <c r="C30" s="58"/>
      <c r="D30" s="58"/>
      <c r="E30" s="58"/>
      <c r="F30" s="58"/>
      <c r="G30" s="58"/>
      <c r="H30" s="58"/>
      <c r="I30" s="58"/>
      <c r="J30" s="58"/>
      <c r="K30" s="58"/>
      <c r="L30" s="58"/>
      <c r="M30" s="58"/>
      <c r="N30" s="58"/>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c r="CD30" s="58"/>
      <c r="CE30" s="58"/>
      <c r="CF30" s="58"/>
      <c r="CG30" s="58"/>
      <c r="CH30" s="58"/>
      <c r="CI30" s="58"/>
      <c r="CJ30" s="58"/>
      <c r="CK30" s="58"/>
      <c r="CL30" s="58"/>
      <c r="CM30" s="58"/>
      <c r="CN30" s="58"/>
      <c r="CO30" s="58"/>
    </row>
    <row r="31" spans="1:93" x14ac:dyDescent="0.25">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c r="BM31" s="58"/>
      <c r="BN31" s="58"/>
      <c r="BO31" s="58"/>
      <c r="BP31" s="58"/>
      <c r="BQ31" s="58"/>
      <c r="BR31" s="58"/>
      <c r="BS31" s="58"/>
      <c r="BT31" s="58"/>
      <c r="BU31" s="58"/>
      <c r="BV31" s="58"/>
      <c r="BW31" s="58"/>
      <c r="BX31" s="58"/>
      <c r="BY31" s="58"/>
      <c r="BZ31" s="58"/>
      <c r="CA31" s="58"/>
      <c r="CB31" s="58"/>
      <c r="CC31" s="58"/>
      <c r="CD31" s="58"/>
      <c r="CE31" s="58"/>
      <c r="CF31" s="58"/>
      <c r="CG31" s="58"/>
      <c r="CH31" s="58"/>
      <c r="CI31" s="58"/>
      <c r="CJ31" s="58"/>
      <c r="CK31" s="58"/>
      <c r="CL31" s="58"/>
      <c r="CM31" s="58"/>
      <c r="CN31" s="58"/>
      <c r="CO31" s="58"/>
    </row>
    <row r="32" spans="1:93" x14ac:dyDescent="0.25">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c r="BE32" s="58"/>
      <c r="BF32" s="58"/>
      <c r="BG32" s="58"/>
      <c r="BH32" s="58"/>
      <c r="BI32" s="58"/>
      <c r="BJ32" s="58"/>
      <c r="BK32" s="58"/>
      <c r="BL32" s="58"/>
      <c r="BM32" s="58"/>
      <c r="BN32" s="58"/>
      <c r="BO32" s="58"/>
      <c r="BP32" s="58"/>
      <c r="BQ32" s="58"/>
      <c r="BR32" s="58"/>
      <c r="BS32" s="58"/>
      <c r="BT32" s="58"/>
      <c r="BU32" s="58"/>
      <c r="BV32" s="58"/>
      <c r="BW32" s="58"/>
      <c r="BX32" s="58"/>
      <c r="BY32" s="58"/>
      <c r="BZ32" s="58"/>
      <c r="CA32" s="58"/>
      <c r="CB32" s="58"/>
      <c r="CC32" s="58"/>
      <c r="CD32" s="58"/>
      <c r="CE32" s="58"/>
      <c r="CF32" s="58"/>
      <c r="CG32" s="58"/>
      <c r="CH32" s="58"/>
      <c r="CI32" s="58"/>
      <c r="CJ32" s="58"/>
      <c r="CK32" s="58"/>
      <c r="CL32" s="58"/>
      <c r="CM32" s="58"/>
      <c r="CN32" s="58"/>
      <c r="CO32" s="58"/>
    </row>
    <row r="33" spans="1:93" x14ac:dyDescent="0.25">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58"/>
      <c r="CB33" s="58"/>
      <c r="CC33" s="58"/>
      <c r="CD33" s="58"/>
      <c r="CE33" s="58"/>
      <c r="CF33" s="58"/>
      <c r="CG33" s="58"/>
      <c r="CH33" s="58"/>
      <c r="CI33" s="58"/>
      <c r="CJ33" s="58"/>
      <c r="CK33" s="58"/>
      <c r="CL33" s="58"/>
      <c r="CM33" s="58"/>
      <c r="CN33" s="58"/>
      <c r="CO33" s="58"/>
    </row>
    <row r="34" spans="1:93" x14ac:dyDescent="0.25">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8"/>
      <c r="BB34" s="58"/>
      <c r="BC34" s="58"/>
      <c r="BD34" s="58"/>
      <c r="BE34" s="58"/>
      <c r="BF34" s="58"/>
      <c r="BG34" s="58"/>
      <c r="BH34" s="58"/>
      <c r="BI34" s="58"/>
      <c r="BJ34" s="58"/>
      <c r="BK34" s="58"/>
      <c r="BL34" s="58"/>
      <c r="BM34" s="58"/>
      <c r="BN34" s="58"/>
      <c r="BO34" s="58"/>
      <c r="BP34" s="58"/>
      <c r="BQ34" s="58"/>
      <c r="BR34" s="58"/>
      <c r="BS34" s="58"/>
      <c r="BT34" s="58"/>
      <c r="BU34" s="58"/>
      <c r="BV34" s="58"/>
      <c r="BW34" s="58"/>
      <c r="BX34" s="58"/>
      <c r="BY34" s="58"/>
      <c r="BZ34" s="58"/>
      <c r="CA34" s="58"/>
      <c r="CB34" s="58"/>
      <c r="CC34" s="58"/>
      <c r="CD34" s="58"/>
      <c r="CE34" s="58"/>
      <c r="CF34" s="58"/>
      <c r="CG34" s="58"/>
      <c r="CH34" s="58"/>
      <c r="CI34" s="58"/>
      <c r="CJ34" s="58"/>
      <c r="CK34" s="58"/>
      <c r="CL34" s="58"/>
      <c r="CM34" s="58"/>
      <c r="CN34" s="58"/>
      <c r="CO34" s="58"/>
    </row>
    <row r="35" spans="1:93" x14ac:dyDescent="0.25">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58"/>
      <c r="BD35" s="58"/>
      <c r="BE35" s="58"/>
      <c r="BF35" s="58"/>
      <c r="BG35" s="58"/>
      <c r="BH35" s="58"/>
      <c r="BI35" s="58"/>
      <c r="BJ35" s="58"/>
      <c r="BK35" s="58"/>
      <c r="BL35" s="58"/>
      <c r="BM35" s="58"/>
      <c r="BN35" s="58"/>
      <c r="BO35" s="58"/>
      <c r="BP35" s="58"/>
      <c r="BQ35" s="58"/>
      <c r="BR35" s="58"/>
      <c r="BS35" s="58"/>
      <c r="BT35" s="58"/>
      <c r="BU35" s="58"/>
      <c r="BV35" s="58"/>
      <c r="BW35" s="58"/>
      <c r="BX35" s="58"/>
      <c r="BY35" s="58"/>
      <c r="BZ35" s="58"/>
      <c r="CA35" s="58"/>
      <c r="CB35" s="58"/>
      <c r="CC35" s="58"/>
      <c r="CD35" s="58"/>
      <c r="CE35" s="58"/>
      <c r="CF35" s="58"/>
      <c r="CG35" s="58"/>
      <c r="CH35" s="58"/>
      <c r="CI35" s="58"/>
      <c r="CJ35" s="58"/>
      <c r="CK35" s="58"/>
      <c r="CL35" s="58"/>
      <c r="CM35" s="58"/>
      <c r="CN35" s="58"/>
      <c r="CO35" s="58"/>
    </row>
    <row r="36" spans="1:93" x14ac:dyDescent="0.25">
      <c r="A36" s="58"/>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c r="BR36" s="58"/>
      <c r="BS36" s="58"/>
      <c r="BT36" s="58"/>
      <c r="BU36" s="58"/>
      <c r="BV36" s="58"/>
      <c r="BW36" s="58"/>
      <c r="BX36" s="58"/>
      <c r="BY36" s="58"/>
      <c r="BZ36" s="58"/>
      <c r="CA36" s="58"/>
      <c r="CB36" s="58"/>
      <c r="CC36" s="58"/>
      <c r="CD36" s="58"/>
      <c r="CE36" s="58"/>
      <c r="CF36" s="58"/>
      <c r="CG36" s="58"/>
      <c r="CH36" s="58"/>
      <c r="CI36" s="58"/>
      <c r="CJ36" s="58"/>
      <c r="CK36" s="58"/>
      <c r="CL36" s="58"/>
      <c r="CM36" s="58"/>
      <c r="CN36" s="58"/>
      <c r="CO36" s="58"/>
    </row>
    <row r="37" spans="1:93" x14ac:dyDescent="0.25">
      <c r="A37" s="58"/>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c r="BR37" s="58"/>
      <c r="BS37" s="58"/>
      <c r="BT37" s="58"/>
      <c r="BU37" s="58"/>
      <c r="BV37" s="58"/>
      <c r="BW37" s="58"/>
      <c r="BX37" s="58"/>
      <c r="BY37" s="58"/>
      <c r="BZ37" s="58"/>
      <c r="CA37" s="58"/>
      <c r="CB37" s="58"/>
      <c r="CC37" s="58"/>
      <c r="CD37" s="58"/>
      <c r="CE37" s="58"/>
      <c r="CF37" s="58"/>
      <c r="CG37" s="58"/>
      <c r="CH37" s="58"/>
      <c r="CI37" s="58"/>
      <c r="CJ37" s="58"/>
      <c r="CK37" s="58"/>
      <c r="CL37" s="58"/>
      <c r="CM37" s="58"/>
      <c r="CN37" s="58"/>
      <c r="CO37" s="58"/>
    </row>
    <row r="38" spans="1:93" x14ac:dyDescent="0.25">
      <c r="A38" s="58"/>
      <c r="B38" s="58"/>
      <c r="C38" s="58"/>
      <c r="D38" s="58"/>
      <c r="E38" s="58"/>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c r="AW38" s="58"/>
      <c r="AX38" s="58"/>
      <c r="AY38" s="58"/>
      <c r="AZ38" s="58"/>
      <c r="BA38" s="58"/>
      <c r="BB38" s="58"/>
      <c r="BC38" s="58"/>
      <c r="BD38" s="58"/>
      <c r="BE38" s="58"/>
      <c r="BF38" s="58"/>
      <c r="BG38" s="58"/>
      <c r="BH38" s="58"/>
      <c r="BI38" s="58"/>
      <c r="BJ38" s="58"/>
      <c r="BK38" s="58"/>
      <c r="BL38" s="58"/>
      <c r="BM38" s="58"/>
      <c r="BN38" s="58"/>
      <c r="BO38" s="58"/>
      <c r="BP38" s="58"/>
      <c r="BQ38" s="58"/>
      <c r="BR38" s="58"/>
      <c r="BS38" s="58"/>
      <c r="BT38" s="58"/>
      <c r="BU38" s="58"/>
      <c r="BV38" s="58"/>
      <c r="BW38" s="58"/>
      <c r="BX38" s="58"/>
      <c r="BY38" s="58"/>
      <c r="BZ38" s="58"/>
      <c r="CA38" s="58"/>
      <c r="CB38" s="58"/>
      <c r="CC38" s="58"/>
      <c r="CD38" s="58"/>
      <c r="CE38" s="58"/>
      <c r="CF38" s="58"/>
      <c r="CG38" s="58"/>
      <c r="CH38" s="58"/>
      <c r="CI38" s="58"/>
      <c r="CJ38" s="58"/>
      <c r="CK38" s="58"/>
      <c r="CL38" s="58"/>
      <c r="CM38" s="58"/>
      <c r="CN38" s="58"/>
      <c r="CO38" s="58"/>
    </row>
    <row r="39" spans="1:93" x14ac:dyDescent="0.25">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c r="AP39" s="58"/>
      <c r="AQ39" s="58"/>
      <c r="AR39" s="58"/>
      <c r="AS39" s="58"/>
      <c r="AT39" s="58"/>
      <c r="AU39" s="58"/>
      <c r="AV39" s="58"/>
      <c r="AW39" s="58"/>
      <c r="AX39" s="58"/>
      <c r="AY39" s="58"/>
      <c r="AZ39" s="58"/>
      <c r="BA39" s="58"/>
      <c r="BB39" s="58"/>
      <c r="BC39" s="58"/>
      <c r="BD39" s="58"/>
      <c r="BE39" s="58"/>
      <c r="BF39" s="58"/>
      <c r="BG39" s="58"/>
      <c r="BH39" s="58"/>
      <c r="BI39" s="58"/>
      <c r="BJ39" s="58"/>
      <c r="BK39" s="58"/>
      <c r="BL39" s="58"/>
      <c r="BM39" s="58"/>
      <c r="BN39" s="58"/>
      <c r="BO39" s="58"/>
      <c r="BP39" s="58"/>
      <c r="BQ39" s="58"/>
      <c r="BR39" s="58"/>
      <c r="BS39" s="58"/>
      <c r="BT39" s="58"/>
      <c r="BU39" s="58"/>
      <c r="BV39" s="58"/>
      <c r="BW39" s="58"/>
      <c r="BX39" s="58"/>
      <c r="BY39" s="58"/>
      <c r="BZ39" s="58"/>
      <c r="CA39" s="58"/>
      <c r="CB39" s="58"/>
      <c r="CC39" s="58"/>
      <c r="CD39" s="58"/>
      <c r="CE39" s="58"/>
      <c r="CF39" s="58"/>
      <c r="CG39" s="58"/>
      <c r="CH39" s="58"/>
      <c r="CI39" s="58"/>
      <c r="CJ39" s="58"/>
      <c r="CK39" s="58"/>
      <c r="CL39" s="58"/>
      <c r="CM39" s="58"/>
      <c r="CN39" s="58"/>
      <c r="CO39" s="58"/>
    </row>
    <row r="40" spans="1:93" x14ac:dyDescent="0.25">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c r="BH40" s="58"/>
      <c r="BI40" s="58"/>
      <c r="BJ40" s="58"/>
      <c r="BK40" s="58"/>
      <c r="BL40" s="58"/>
      <c r="BM40" s="58"/>
      <c r="BN40" s="58"/>
      <c r="BO40" s="58"/>
      <c r="BP40" s="58"/>
      <c r="BQ40" s="58"/>
      <c r="BR40" s="58"/>
      <c r="BS40" s="58"/>
      <c r="BT40" s="58"/>
      <c r="BU40" s="58"/>
      <c r="BV40" s="58"/>
      <c r="BW40" s="58"/>
      <c r="BX40" s="58"/>
      <c r="BY40" s="58"/>
      <c r="BZ40" s="58"/>
      <c r="CA40" s="58"/>
      <c r="CB40" s="58"/>
      <c r="CC40" s="58"/>
      <c r="CD40" s="58"/>
      <c r="CE40" s="58"/>
      <c r="CF40" s="58"/>
      <c r="CG40" s="58"/>
      <c r="CH40" s="58"/>
      <c r="CI40" s="58"/>
      <c r="CJ40" s="58"/>
      <c r="CK40" s="58"/>
      <c r="CL40" s="58"/>
      <c r="CM40" s="58"/>
      <c r="CN40" s="58"/>
      <c r="CO40" s="58"/>
    </row>
    <row r="41" spans="1:93" x14ac:dyDescent="0.25">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c r="AA41" s="58"/>
      <c r="AB41" s="58"/>
      <c r="AC41" s="58"/>
      <c r="AD41" s="58"/>
      <c r="AE41" s="58"/>
      <c r="AF41" s="58"/>
      <c r="AG41" s="58"/>
      <c r="AH41" s="58"/>
      <c r="AI41" s="58"/>
      <c r="AJ41" s="58"/>
      <c r="AK41" s="58"/>
      <c r="AL41" s="58"/>
      <c r="AM41" s="58"/>
      <c r="AN41" s="58"/>
      <c r="AO41" s="58"/>
      <c r="AP41" s="58"/>
      <c r="AQ41" s="58"/>
      <c r="AR41" s="58"/>
      <c r="AS41" s="58"/>
      <c r="AT41" s="58"/>
      <c r="AU41" s="58"/>
      <c r="AV41" s="58"/>
      <c r="AW41" s="58"/>
      <c r="AX41" s="58"/>
      <c r="AY41" s="58"/>
      <c r="AZ41" s="58"/>
      <c r="BA41" s="58"/>
      <c r="BB41" s="58"/>
      <c r="BC41" s="58"/>
      <c r="BD41" s="58"/>
      <c r="BE41" s="58"/>
      <c r="BF41" s="58"/>
      <c r="BG41" s="58"/>
      <c r="BH41" s="58"/>
      <c r="BI41" s="58"/>
      <c r="BJ41" s="58"/>
      <c r="BK41" s="58"/>
      <c r="BL41" s="58"/>
      <c r="BM41" s="58"/>
      <c r="BN41" s="58"/>
      <c r="BO41" s="58"/>
      <c r="BP41" s="58"/>
      <c r="BQ41" s="58"/>
      <c r="BR41" s="58"/>
      <c r="BS41" s="58"/>
      <c r="BT41" s="58"/>
      <c r="BU41" s="58"/>
      <c r="BV41" s="58"/>
      <c r="BW41" s="58"/>
      <c r="BX41" s="58"/>
      <c r="BY41" s="58"/>
      <c r="BZ41" s="58"/>
      <c r="CA41" s="58"/>
      <c r="CB41" s="58"/>
      <c r="CC41" s="58"/>
      <c r="CD41" s="58"/>
      <c r="CE41" s="58"/>
      <c r="CF41" s="58"/>
      <c r="CG41" s="58"/>
      <c r="CH41" s="58"/>
      <c r="CI41" s="58"/>
      <c r="CJ41" s="58"/>
      <c r="CK41" s="58"/>
      <c r="CL41" s="58"/>
      <c r="CM41" s="58"/>
      <c r="CN41" s="58"/>
      <c r="CO41" s="58"/>
    </row>
    <row r="42" spans="1:93" x14ac:dyDescent="0.25">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c r="AA42" s="58"/>
      <c r="AB42" s="58"/>
      <c r="AC42" s="58"/>
      <c r="AD42" s="58"/>
      <c r="AE42" s="58"/>
      <c r="AF42" s="58"/>
      <c r="AG42" s="58"/>
      <c r="AH42" s="58"/>
      <c r="AI42" s="58"/>
      <c r="AJ42" s="58"/>
      <c r="AK42" s="58"/>
      <c r="AL42" s="58"/>
      <c r="AM42" s="58"/>
      <c r="AN42" s="58"/>
      <c r="AO42" s="58"/>
      <c r="AP42" s="58"/>
      <c r="AQ42" s="58"/>
      <c r="AR42" s="58"/>
      <c r="AS42" s="58"/>
      <c r="AT42" s="58"/>
      <c r="AU42" s="58"/>
      <c r="AV42" s="58"/>
      <c r="AW42" s="58"/>
      <c r="AX42" s="58"/>
      <c r="AY42" s="58"/>
      <c r="AZ42" s="58"/>
      <c r="BA42" s="58"/>
      <c r="BB42" s="58"/>
      <c r="BC42" s="58"/>
      <c r="BD42" s="58"/>
      <c r="BE42" s="58"/>
      <c r="BF42" s="58"/>
      <c r="BG42" s="58"/>
      <c r="BH42" s="58"/>
      <c r="BI42" s="58"/>
      <c r="BJ42" s="58"/>
      <c r="BK42" s="58"/>
      <c r="BL42" s="58"/>
      <c r="BM42" s="58"/>
      <c r="BN42" s="58"/>
      <c r="BO42" s="58"/>
      <c r="BP42" s="58"/>
      <c r="BQ42" s="58"/>
      <c r="BR42" s="58"/>
      <c r="BS42" s="58"/>
      <c r="BT42" s="58"/>
      <c r="BU42" s="58"/>
      <c r="BV42" s="58"/>
      <c r="BW42" s="58"/>
      <c r="BX42" s="58"/>
      <c r="BY42" s="58"/>
      <c r="BZ42" s="58"/>
      <c r="CA42" s="58"/>
      <c r="CB42" s="58"/>
      <c r="CC42" s="58"/>
      <c r="CD42" s="58"/>
      <c r="CE42" s="58"/>
      <c r="CF42" s="58"/>
      <c r="CG42" s="58"/>
      <c r="CH42" s="58"/>
      <c r="CI42" s="58"/>
      <c r="CJ42" s="58"/>
      <c r="CK42" s="58"/>
      <c r="CL42" s="58"/>
      <c r="CM42" s="58"/>
      <c r="CN42" s="58"/>
      <c r="CO42" s="58"/>
    </row>
    <row r="43" spans="1:93" x14ac:dyDescent="0.25">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c r="AA43" s="58"/>
      <c r="AB43" s="58"/>
      <c r="AC43" s="58"/>
      <c r="AD43" s="58"/>
      <c r="AE43" s="58"/>
      <c r="AF43" s="58"/>
      <c r="AG43" s="58"/>
      <c r="AH43" s="58"/>
      <c r="AI43" s="58"/>
      <c r="AJ43" s="58"/>
      <c r="AK43" s="58"/>
      <c r="AL43" s="58"/>
      <c r="AM43" s="58"/>
      <c r="AN43" s="58"/>
      <c r="AO43" s="58"/>
      <c r="AP43" s="58"/>
      <c r="AQ43" s="58"/>
      <c r="AR43" s="58"/>
      <c r="AS43" s="58"/>
      <c r="AT43" s="58"/>
      <c r="AU43" s="58"/>
      <c r="AV43" s="58"/>
      <c r="AW43" s="58"/>
      <c r="AX43" s="58"/>
      <c r="AY43" s="58"/>
      <c r="AZ43" s="58"/>
      <c r="BA43" s="58"/>
      <c r="BB43" s="58"/>
      <c r="BC43" s="58"/>
      <c r="BD43" s="58"/>
      <c r="BE43" s="58"/>
      <c r="BF43" s="58"/>
      <c r="BG43" s="58"/>
      <c r="BH43" s="58"/>
      <c r="BI43" s="58"/>
      <c r="BJ43" s="58"/>
      <c r="BK43" s="58"/>
      <c r="BL43" s="58"/>
      <c r="BM43" s="58"/>
      <c r="BN43" s="58"/>
      <c r="BO43" s="58"/>
      <c r="BP43" s="58"/>
      <c r="BQ43" s="58"/>
      <c r="BR43" s="58"/>
      <c r="BS43" s="58"/>
      <c r="BT43" s="58"/>
      <c r="BU43" s="58"/>
      <c r="BV43" s="58"/>
      <c r="BW43" s="58"/>
      <c r="BX43" s="58"/>
      <c r="BY43" s="58"/>
      <c r="BZ43" s="58"/>
      <c r="CA43" s="58"/>
      <c r="CB43" s="58"/>
      <c r="CC43" s="58"/>
      <c r="CD43" s="58"/>
      <c r="CE43" s="58"/>
      <c r="CF43" s="58"/>
      <c r="CG43" s="58"/>
      <c r="CH43" s="58"/>
      <c r="CI43" s="58"/>
      <c r="CJ43" s="58"/>
      <c r="CK43" s="58"/>
      <c r="CL43" s="58"/>
      <c r="CM43" s="58"/>
      <c r="CN43" s="58"/>
      <c r="CO43" s="58"/>
    </row>
    <row r="44" spans="1:93" x14ac:dyDescent="0.25">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c r="AA44" s="58"/>
      <c r="AB44" s="58"/>
      <c r="AC44" s="58"/>
      <c r="AD44" s="58"/>
      <c r="AE44" s="58"/>
      <c r="AF44" s="58"/>
      <c r="AG44" s="58"/>
      <c r="AH44" s="58"/>
      <c r="AI44" s="58"/>
      <c r="AJ44" s="58"/>
      <c r="AK44" s="58"/>
      <c r="AL44" s="58"/>
      <c r="AM44" s="58"/>
      <c r="AN44" s="58"/>
      <c r="AO44" s="58"/>
      <c r="AP44" s="58"/>
      <c r="AQ44" s="58"/>
      <c r="AR44" s="58"/>
      <c r="AS44" s="58"/>
      <c r="AT44" s="58"/>
      <c r="AU44" s="58"/>
      <c r="AV44" s="58"/>
      <c r="AW44" s="58"/>
      <c r="AX44" s="58"/>
      <c r="AY44" s="58"/>
      <c r="AZ44" s="58"/>
      <c r="BA44" s="58"/>
      <c r="BB44" s="58"/>
      <c r="BC44" s="58"/>
      <c r="BD44" s="58"/>
      <c r="BE44" s="58"/>
      <c r="BF44" s="58"/>
      <c r="BG44" s="58"/>
      <c r="BH44" s="58"/>
      <c r="BI44" s="58"/>
      <c r="BJ44" s="58"/>
      <c r="BK44" s="58"/>
      <c r="BL44" s="58"/>
      <c r="BM44" s="58"/>
      <c r="BN44" s="58"/>
      <c r="BO44" s="58"/>
      <c r="BP44" s="58"/>
      <c r="BQ44" s="58"/>
      <c r="BR44" s="58"/>
      <c r="BS44" s="58"/>
      <c r="BT44" s="58"/>
      <c r="BU44" s="58"/>
      <c r="BV44" s="58"/>
      <c r="BW44" s="58"/>
      <c r="BX44" s="58"/>
      <c r="BY44" s="58"/>
      <c r="BZ44" s="58"/>
      <c r="CA44" s="58"/>
      <c r="CB44" s="58"/>
      <c r="CC44" s="58"/>
      <c r="CD44" s="58"/>
      <c r="CE44" s="58"/>
      <c r="CF44" s="58"/>
      <c r="CG44" s="58"/>
      <c r="CH44" s="58"/>
      <c r="CI44" s="58"/>
      <c r="CJ44" s="58"/>
      <c r="CK44" s="58"/>
      <c r="CL44" s="58"/>
      <c r="CM44" s="58"/>
      <c r="CN44" s="58"/>
      <c r="CO44" s="58"/>
    </row>
    <row r="45" spans="1:93" x14ac:dyDescent="0.25">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c r="AA45" s="58"/>
      <c r="AB45" s="58"/>
      <c r="AC45" s="58"/>
      <c r="AD45" s="58"/>
      <c r="AE45" s="58"/>
      <c r="AF45" s="58"/>
      <c r="AG45" s="58"/>
      <c r="AH45" s="58"/>
      <c r="AI45" s="58"/>
      <c r="AJ45" s="58"/>
      <c r="AK45" s="58"/>
      <c r="AL45" s="58"/>
      <c r="AM45" s="58"/>
      <c r="AN45" s="58"/>
      <c r="AO45" s="58"/>
      <c r="AP45" s="58"/>
      <c r="AQ45" s="58"/>
      <c r="AR45" s="58"/>
      <c r="AS45" s="58"/>
      <c r="AT45" s="58"/>
      <c r="AU45" s="58"/>
      <c r="AV45" s="58"/>
      <c r="AW45" s="58"/>
      <c r="AX45" s="58"/>
      <c r="AY45" s="58"/>
      <c r="AZ45" s="58"/>
      <c r="BA45" s="58"/>
      <c r="BB45" s="58"/>
      <c r="BC45" s="58"/>
      <c r="BD45" s="58"/>
      <c r="BE45" s="58"/>
      <c r="BF45" s="58"/>
      <c r="BG45" s="58"/>
      <c r="BH45" s="58"/>
      <c r="BI45" s="58"/>
      <c r="BJ45" s="58"/>
      <c r="BK45" s="58"/>
      <c r="BL45" s="58"/>
      <c r="BM45" s="58"/>
      <c r="BN45" s="58"/>
      <c r="BO45" s="58"/>
      <c r="BP45" s="58"/>
      <c r="BQ45" s="58"/>
      <c r="BR45" s="58"/>
      <c r="BS45" s="58"/>
      <c r="BT45" s="58"/>
      <c r="BU45" s="58"/>
      <c r="BV45" s="58"/>
      <c r="BW45" s="58"/>
      <c r="BX45" s="58"/>
      <c r="BY45" s="58"/>
      <c r="BZ45" s="58"/>
      <c r="CA45" s="58"/>
      <c r="CB45" s="58"/>
      <c r="CC45" s="58"/>
      <c r="CD45" s="58"/>
      <c r="CE45" s="58"/>
      <c r="CF45" s="58"/>
      <c r="CG45" s="58"/>
      <c r="CH45" s="58"/>
      <c r="CI45" s="58"/>
      <c r="CJ45" s="58"/>
      <c r="CK45" s="58"/>
      <c r="CL45" s="58"/>
      <c r="CM45" s="58"/>
      <c r="CN45" s="58"/>
      <c r="CO45" s="58"/>
    </row>
    <row r="46" spans="1:93" x14ac:dyDescent="0.25">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c r="BP46" s="58"/>
      <c r="BQ46" s="58"/>
      <c r="BR46" s="58"/>
      <c r="BS46" s="58"/>
      <c r="BT46" s="58"/>
      <c r="BU46" s="58"/>
      <c r="BV46" s="58"/>
      <c r="BW46" s="58"/>
      <c r="BX46" s="58"/>
      <c r="BY46" s="58"/>
      <c r="BZ46" s="58"/>
      <c r="CA46" s="58"/>
      <c r="CB46" s="58"/>
      <c r="CC46" s="58"/>
      <c r="CD46" s="58"/>
      <c r="CE46" s="58"/>
      <c r="CF46" s="58"/>
      <c r="CG46" s="58"/>
      <c r="CH46" s="58"/>
      <c r="CI46" s="58"/>
      <c r="CJ46" s="58"/>
      <c r="CK46" s="58"/>
      <c r="CL46" s="58"/>
      <c r="CM46" s="58"/>
      <c r="CN46" s="58"/>
      <c r="CO46" s="58"/>
    </row>
    <row r="47" spans="1:93" x14ac:dyDescent="0.25">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c r="AP47" s="58"/>
      <c r="AQ47" s="58"/>
      <c r="AR47" s="58"/>
      <c r="AS47" s="58"/>
      <c r="AT47" s="58"/>
      <c r="AU47" s="58"/>
      <c r="AV47" s="58"/>
      <c r="AW47" s="58"/>
      <c r="AX47" s="58"/>
      <c r="AY47" s="58"/>
      <c r="AZ47" s="58"/>
      <c r="BA47" s="58"/>
      <c r="BB47" s="58"/>
      <c r="BC47" s="58"/>
      <c r="BD47" s="58"/>
      <c r="BE47" s="58"/>
      <c r="BF47" s="58"/>
      <c r="BG47" s="58"/>
      <c r="BH47" s="58"/>
      <c r="BI47" s="58"/>
      <c r="BJ47" s="58"/>
      <c r="BK47" s="58"/>
      <c r="BL47" s="58"/>
      <c r="BM47" s="58"/>
      <c r="BN47" s="58"/>
      <c r="BO47" s="58"/>
      <c r="BP47" s="58"/>
      <c r="BQ47" s="58"/>
      <c r="BR47" s="58"/>
      <c r="BS47" s="58"/>
      <c r="BT47" s="58"/>
      <c r="BU47" s="58"/>
      <c r="BV47" s="58"/>
      <c r="BW47" s="58"/>
      <c r="BX47" s="58"/>
      <c r="BY47" s="58"/>
      <c r="BZ47" s="58"/>
      <c r="CA47" s="58"/>
      <c r="CB47" s="58"/>
      <c r="CC47" s="58"/>
      <c r="CD47" s="58"/>
      <c r="CE47" s="58"/>
      <c r="CF47" s="58"/>
      <c r="CG47" s="58"/>
      <c r="CH47" s="58"/>
      <c r="CI47" s="58"/>
      <c r="CJ47" s="58"/>
      <c r="CK47" s="58"/>
      <c r="CL47" s="58"/>
      <c r="CM47" s="58"/>
      <c r="CN47" s="58"/>
      <c r="CO47" s="58"/>
    </row>
    <row r="48" spans="1:93" x14ac:dyDescent="0.25">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c r="AA48" s="58"/>
      <c r="AB48" s="58"/>
      <c r="AC48" s="58"/>
      <c r="AD48" s="58"/>
      <c r="AE48" s="58"/>
      <c r="AF48" s="58"/>
      <c r="AG48" s="58"/>
      <c r="AH48" s="58"/>
      <c r="AI48" s="58"/>
      <c r="AJ48" s="58"/>
      <c r="AK48" s="58"/>
      <c r="AL48" s="58"/>
      <c r="AM48" s="58"/>
      <c r="AN48" s="58"/>
      <c r="AO48" s="58"/>
      <c r="AP48" s="58"/>
      <c r="AQ48" s="58"/>
      <c r="AR48" s="58"/>
      <c r="AS48" s="58"/>
      <c r="AT48" s="58"/>
      <c r="AU48" s="58"/>
      <c r="AV48" s="58"/>
      <c r="AW48" s="58"/>
      <c r="AX48" s="58"/>
      <c r="AY48" s="58"/>
      <c r="AZ48" s="58"/>
      <c r="BA48" s="58"/>
      <c r="BB48" s="58"/>
      <c r="BC48" s="58"/>
      <c r="BD48" s="58"/>
      <c r="BE48" s="58"/>
      <c r="BF48" s="58"/>
      <c r="BG48" s="58"/>
      <c r="BH48" s="58"/>
      <c r="BI48" s="58"/>
      <c r="BJ48" s="58"/>
      <c r="BK48" s="58"/>
      <c r="BL48" s="58"/>
      <c r="BM48" s="58"/>
      <c r="BN48" s="58"/>
      <c r="BO48" s="58"/>
      <c r="BP48" s="58"/>
      <c r="BQ48" s="58"/>
      <c r="BR48" s="58"/>
      <c r="BS48" s="58"/>
      <c r="BT48" s="58"/>
      <c r="BU48" s="58"/>
      <c r="BV48" s="58"/>
      <c r="BW48" s="58"/>
      <c r="BX48" s="58"/>
      <c r="BY48" s="58"/>
      <c r="BZ48" s="58"/>
      <c r="CA48" s="58"/>
      <c r="CB48" s="58"/>
      <c r="CC48" s="58"/>
      <c r="CD48" s="58"/>
      <c r="CE48" s="58"/>
      <c r="CF48" s="58"/>
      <c r="CG48" s="58"/>
      <c r="CH48" s="58"/>
      <c r="CI48" s="58"/>
      <c r="CJ48" s="58"/>
      <c r="CK48" s="58"/>
      <c r="CL48" s="58"/>
      <c r="CM48" s="58"/>
      <c r="CN48" s="58"/>
      <c r="CO48" s="58"/>
    </row>
    <row r="49" spans="1:93" x14ac:dyDescent="0.25">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c r="BS49" s="58"/>
      <c r="BT49" s="58"/>
      <c r="BU49" s="58"/>
      <c r="BV49" s="58"/>
      <c r="BW49" s="58"/>
      <c r="BX49" s="58"/>
      <c r="BY49" s="58"/>
      <c r="BZ49" s="58"/>
      <c r="CA49" s="58"/>
      <c r="CB49" s="58"/>
      <c r="CC49" s="58"/>
      <c r="CD49" s="58"/>
      <c r="CE49" s="58"/>
      <c r="CF49" s="58"/>
      <c r="CG49" s="58"/>
      <c r="CH49" s="58"/>
      <c r="CI49" s="58"/>
      <c r="CJ49" s="58"/>
      <c r="CK49" s="58"/>
      <c r="CL49" s="58"/>
      <c r="CM49" s="58"/>
      <c r="CN49" s="58"/>
      <c r="CO49" s="58"/>
    </row>
    <row r="50" spans="1:93" x14ac:dyDescent="0.25">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c r="AC50" s="58"/>
      <c r="AD50" s="58"/>
      <c r="AE50" s="58"/>
      <c r="AF50" s="58"/>
      <c r="AG50" s="58"/>
      <c r="AH50" s="58"/>
      <c r="AI50" s="58"/>
      <c r="AJ50" s="58"/>
      <c r="AK50" s="58"/>
      <c r="AL50" s="58"/>
      <c r="AM50" s="58"/>
      <c r="AN50" s="58"/>
      <c r="AO50" s="58"/>
      <c r="AP50" s="58"/>
      <c r="AQ50" s="58"/>
      <c r="AR50" s="58"/>
      <c r="AS50" s="58"/>
      <c r="AT50" s="58"/>
      <c r="AU50" s="58"/>
      <c r="AV50" s="58"/>
      <c r="AW50" s="58"/>
      <c r="AX50" s="58"/>
      <c r="AY50" s="58"/>
      <c r="AZ50" s="58"/>
      <c r="BA50" s="58"/>
      <c r="BB50" s="58"/>
      <c r="BC50" s="58"/>
      <c r="BD50" s="58"/>
      <c r="BE50" s="58"/>
      <c r="BF50" s="58"/>
      <c r="BG50" s="58"/>
      <c r="BH50" s="58"/>
      <c r="BI50" s="58"/>
      <c r="BJ50" s="58"/>
      <c r="BK50" s="58"/>
      <c r="BL50" s="58"/>
      <c r="BM50" s="58"/>
      <c r="BN50" s="58"/>
      <c r="BO50" s="58"/>
      <c r="BP50" s="58"/>
      <c r="BQ50" s="58"/>
      <c r="BR50" s="58"/>
      <c r="BS50" s="58"/>
      <c r="BT50" s="58"/>
      <c r="BU50" s="58"/>
      <c r="BV50" s="58"/>
      <c r="BW50" s="58"/>
      <c r="BX50" s="58"/>
      <c r="BY50" s="58"/>
      <c r="BZ50" s="58"/>
      <c r="CA50" s="58"/>
      <c r="CB50" s="58"/>
      <c r="CC50" s="58"/>
      <c r="CD50" s="58"/>
      <c r="CE50" s="58"/>
      <c r="CF50" s="58"/>
      <c r="CG50" s="58"/>
      <c r="CH50" s="58"/>
      <c r="CI50" s="58"/>
      <c r="CJ50" s="58"/>
      <c r="CK50" s="58"/>
      <c r="CL50" s="58"/>
      <c r="CM50" s="58"/>
      <c r="CN50" s="58"/>
      <c r="CO50" s="58"/>
    </row>
    <row r="51" spans="1:93" x14ac:dyDescent="0.25">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c r="AZ51" s="58"/>
      <c r="BA51" s="58"/>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8"/>
      <c r="BZ51" s="58"/>
      <c r="CA51" s="58"/>
      <c r="CB51" s="58"/>
      <c r="CC51" s="58"/>
      <c r="CD51" s="58"/>
      <c r="CE51" s="58"/>
      <c r="CF51" s="58"/>
      <c r="CG51" s="58"/>
      <c r="CH51" s="58"/>
      <c r="CI51" s="58"/>
      <c r="CJ51" s="58"/>
      <c r="CK51" s="58"/>
      <c r="CL51" s="58"/>
      <c r="CM51" s="58"/>
      <c r="CN51" s="58"/>
      <c r="CO51" s="58"/>
    </row>
    <row r="52" spans="1:93" x14ac:dyDescent="0.25">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c r="AA52" s="58"/>
      <c r="AB52" s="58"/>
      <c r="AC52" s="58"/>
      <c r="AD52" s="58"/>
      <c r="AE52" s="58"/>
      <c r="AF52" s="58"/>
      <c r="AG52" s="58"/>
      <c r="AH52" s="58"/>
      <c r="AI52" s="58"/>
      <c r="AJ52" s="58"/>
      <c r="AK52" s="58"/>
      <c r="AL52" s="58"/>
      <c r="AM52" s="58"/>
      <c r="AN52" s="58"/>
      <c r="AO52" s="58"/>
      <c r="AP52" s="58"/>
      <c r="AQ52" s="58"/>
      <c r="AR52" s="58"/>
      <c r="AS52" s="58"/>
      <c r="AT52" s="58"/>
      <c r="AU52" s="58"/>
      <c r="AV52" s="58"/>
      <c r="AW52" s="58"/>
      <c r="AX52" s="58"/>
      <c r="AY52" s="58"/>
      <c r="AZ52" s="58"/>
      <c r="BA52" s="58"/>
      <c r="BB52" s="58"/>
      <c r="BC52" s="58"/>
      <c r="BD52" s="58"/>
      <c r="BE52" s="58"/>
      <c r="BF52" s="58"/>
      <c r="BG52" s="58"/>
      <c r="BH52" s="58"/>
      <c r="BI52" s="58"/>
      <c r="BJ52" s="58"/>
      <c r="BK52" s="58"/>
      <c r="BL52" s="58"/>
      <c r="BM52" s="58"/>
      <c r="BN52" s="58"/>
      <c r="BO52" s="58"/>
      <c r="BP52" s="58"/>
      <c r="BQ52" s="58"/>
      <c r="BR52" s="58"/>
      <c r="BS52" s="58"/>
      <c r="BT52" s="58"/>
      <c r="BU52" s="58"/>
      <c r="BV52" s="58"/>
      <c r="BW52" s="58"/>
      <c r="BX52" s="58"/>
      <c r="BY52" s="58"/>
      <c r="BZ52" s="58"/>
      <c r="CA52" s="58"/>
      <c r="CB52" s="58"/>
      <c r="CC52" s="58"/>
      <c r="CD52" s="58"/>
      <c r="CE52" s="58"/>
      <c r="CF52" s="58"/>
      <c r="CG52" s="58"/>
      <c r="CH52" s="58"/>
      <c r="CI52" s="58"/>
      <c r="CJ52" s="58"/>
      <c r="CK52" s="58"/>
      <c r="CL52" s="58"/>
      <c r="CM52" s="58"/>
      <c r="CN52" s="58"/>
      <c r="CO52" s="58"/>
    </row>
    <row r="53" spans="1:93" x14ac:dyDescent="0.25">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c r="BO53" s="58"/>
      <c r="BP53" s="58"/>
      <c r="BQ53" s="58"/>
      <c r="BR53" s="58"/>
      <c r="BS53" s="58"/>
      <c r="BT53" s="58"/>
      <c r="BU53" s="58"/>
      <c r="BV53" s="58"/>
      <c r="BW53" s="58"/>
      <c r="BX53" s="58"/>
      <c r="BY53" s="58"/>
      <c r="BZ53" s="58"/>
      <c r="CA53" s="58"/>
      <c r="CB53" s="58"/>
      <c r="CC53" s="58"/>
      <c r="CD53" s="58"/>
      <c r="CE53" s="58"/>
      <c r="CF53" s="58"/>
      <c r="CG53" s="58"/>
      <c r="CH53" s="58"/>
      <c r="CI53" s="58"/>
      <c r="CJ53" s="58"/>
      <c r="CK53" s="58"/>
      <c r="CL53" s="58"/>
      <c r="CM53" s="58"/>
      <c r="CN53" s="58"/>
      <c r="CO53" s="58"/>
    </row>
    <row r="54" spans="1:93" x14ac:dyDescent="0.25">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c r="AZ54" s="58"/>
      <c r="BA54" s="58"/>
      <c r="BB54" s="58"/>
      <c r="BC54" s="58"/>
      <c r="BD54" s="58"/>
      <c r="BE54" s="58"/>
      <c r="BF54" s="58"/>
      <c r="BG54" s="58"/>
      <c r="BH54" s="58"/>
      <c r="BI54" s="58"/>
      <c r="BJ54" s="58"/>
      <c r="BK54" s="58"/>
      <c r="BL54" s="58"/>
      <c r="BM54" s="58"/>
      <c r="BN54" s="58"/>
      <c r="BO54" s="58"/>
      <c r="BP54" s="58"/>
      <c r="BQ54" s="58"/>
      <c r="BR54" s="58"/>
      <c r="BS54" s="58"/>
      <c r="BT54" s="58"/>
      <c r="BU54" s="58"/>
      <c r="BV54" s="58"/>
      <c r="BW54" s="58"/>
      <c r="BX54" s="58"/>
      <c r="BY54" s="58"/>
      <c r="BZ54" s="58"/>
      <c r="CA54" s="58"/>
      <c r="CB54" s="58"/>
      <c r="CC54" s="58"/>
      <c r="CD54" s="58"/>
      <c r="CE54" s="58"/>
      <c r="CF54" s="58"/>
      <c r="CG54" s="58"/>
      <c r="CH54" s="58"/>
      <c r="CI54" s="58"/>
      <c r="CJ54" s="58"/>
      <c r="CK54" s="58"/>
      <c r="CL54" s="58"/>
      <c r="CM54" s="58"/>
      <c r="CN54" s="58"/>
      <c r="CO54" s="58"/>
    </row>
    <row r="55" spans="1:93" x14ac:dyDescent="0.25">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8"/>
      <c r="BL55" s="58"/>
      <c r="BM55" s="58"/>
      <c r="BN55" s="58"/>
      <c r="BO55" s="58"/>
      <c r="BP55" s="58"/>
      <c r="BQ55" s="58"/>
      <c r="BR55" s="58"/>
      <c r="BS55" s="58"/>
      <c r="BT55" s="58"/>
      <c r="BU55" s="58"/>
      <c r="BV55" s="58"/>
      <c r="BW55" s="58"/>
      <c r="BX55" s="58"/>
      <c r="BY55" s="58"/>
      <c r="BZ55" s="58"/>
      <c r="CA55" s="58"/>
      <c r="CB55" s="58"/>
      <c r="CC55" s="58"/>
      <c r="CD55" s="58"/>
      <c r="CE55" s="58"/>
      <c r="CF55" s="58"/>
      <c r="CG55" s="58"/>
      <c r="CH55" s="58"/>
      <c r="CI55" s="58"/>
      <c r="CJ55" s="58"/>
      <c r="CK55" s="58"/>
      <c r="CL55" s="58"/>
      <c r="CM55" s="58"/>
      <c r="CN55" s="58"/>
      <c r="CO55" s="58"/>
    </row>
    <row r="56" spans="1:93" x14ac:dyDescent="0.25">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c r="AY56" s="58"/>
      <c r="AZ56" s="58"/>
      <c r="BA56" s="58"/>
      <c r="BB56" s="58"/>
      <c r="BC56" s="58"/>
      <c r="BD56" s="58"/>
      <c r="BE56" s="58"/>
      <c r="BF56" s="58"/>
      <c r="BG56" s="58"/>
      <c r="BH56" s="58"/>
      <c r="BI56" s="58"/>
      <c r="BJ56" s="58"/>
      <c r="BK56" s="58"/>
      <c r="BL56" s="58"/>
      <c r="BM56" s="58"/>
      <c r="BN56" s="58"/>
      <c r="BO56" s="58"/>
      <c r="BP56" s="58"/>
      <c r="BQ56" s="58"/>
      <c r="BR56" s="58"/>
      <c r="BS56" s="58"/>
      <c r="BT56" s="58"/>
      <c r="BU56" s="58"/>
      <c r="BV56" s="58"/>
      <c r="BW56" s="58"/>
      <c r="BX56" s="58"/>
      <c r="BY56" s="58"/>
      <c r="BZ56" s="58"/>
      <c r="CA56" s="58"/>
      <c r="CB56" s="58"/>
      <c r="CC56" s="58"/>
      <c r="CD56" s="58"/>
      <c r="CE56" s="58"/>
      <c r="CF56" s="58"/>
      <c r="CG56" s="58"/>
      <c r="CH56" s="58"/>
      <c r="CI56" s="58"/>
      <c r="CJ56" s="58"/>
      <c r="CK56" s="58"/>
      <c r="CL56" s="58"/>
      <c r="CM56" s="58"/>
      <c r="CN56" s="58"/>
      <c r="CO56" s="58"/>
    </row>
    <row r="57" spans="1:93" x14ac:dyDescent="0.25">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c r="AQ57" s="58"/>
      <c r="AR57" s="58"/>
      <c r="AS57" s="58"/>
      <c r="AT57" s="58"/>
      <c r="AU57" s="58"/>
      <c r="AV57" s="58"/>
      <c r="AW57" s="58"/>
      <c r="AX57" s="58"/>
      <c r="AY57" s="58"/>
      <c r="AZ57" s="58"/>
      <c r="BA57" s="58"/>
      <c r="BB57" s="58"/>
      <c r="BC57" s="58"/>
      <c r="BD57" s="58"/>
      <c r="BE57" s="58"/>
      <c r="BF57" s="58"/>
      <c r="BG57" s="58"/>
      <c r="BH57" s="58"/>
      <c r="BI57" s="58"/>
      <c r="BJ57" s="58"/>
      <c r="BK57" s="58"/>
      <c r="BL57" s="58"/>
      <c r="BM57" s="58"/>
      <c r="BN57" s="58"/>
      <c r="BO57" s="58"/>
      <c r="BP57" s="58"/>
      <c r="BQ57" s="58"/>
      <c r="BR57" s="58"/>
      <c r="BS57" s="58"/>
      <c r="BT57" s="58"/>
      <c r="BU57" s="58"/>
      <c r="BV57" s="58"/>
      <c r="BW57" s="58"/>
      <c r="BX57" s="58"/>
      <c r="BY57" s="58"/>
      <c r="BZ57" s="58"/>
      <c r="CA57" s="58"/>
      <c r="CB57" s="58"/>
      <c r="CC57" s="58"/>
      <c r="CD57" s="58"/>
      <c r="CE57" s="58"/>
      <c r="CF57" s="58"/>
      <c r="CG57" s="58"/>
      <c r="CH57" s="58"/>
      <c r="CI57" s="58"/>
      <c r="CJ57" s="58"/>
      <c r="CK57" s="58"/>
      <c r="CL57" s="58"/>
      <c r="CM57" s="58"/>
      <c r="CN57" s="58"/>
      <c r="CO57" s="58"/>
    </row>
    <row r="58" spans="1:93" x14ac:dyDescent="0.25">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c r="AP58" s="58"/>
      <c r="AQ58" s="58"/>
      <c r="AR58" s="58"/>
      <c r="AS58" s="58"/>
      <c r="AT58" s="58"/>
      <c r="AU58" s="58"/>
      <c r="AV58" s="58"/>
      <c r="AW58" s="58"/>
      <c r="AX58" s="58"/>
      <c r="AY58" s="58"/>
      <c r="AZ58" s="58"/>
      <c r="BA58" s="58"/>
      <c r="BB58" s="58"/>
      <c r="BC58" s="58"/>
      <c r="BD58" s="58"/>
      <c r="BE58" s="58"/>
      <c r="BF58" s="58"/>
      <c r="BG58" s="58"/>
      <c r="BH58" s="58"/>
      <c r="BI58" s="58"/>
      <c r="BJ58" s="58"/>
      <c r="BK58" s="58"/>
      <c r="BL58" s="58"/>
      <c r="BM58" s="58"/>
      <c r="BN58" s="58"/>
      <c r="BO58" s="58"/>
      <c r="BP58" s="58"/>
      <c r="BQ58" s="58"/>
      <c r="BR58" s="58"/>
      <c r="BS58" s="58"/>
      <c r="BT58" s="58"/>
      <c r="BU58" s="58"/>
      <c r="BV58" s="58"/>
      <c r="BW58" s="58"/>
      <c r="BX58" s="58"/>
      <c r="BY58" s="58"/>
      <c r="BZ58" s="58"/>
      <c r="CA58" s="58"/>
      <c r="CB58" s="58"/>
      <c r="CC58" s="58"/>
      <c r="CD58" s="58"/>
      <c r="CE58" s="58"/>
      <c r="CF58" s="58"/>
      <c r="CG58" s="58"/>
      <c r="CH58" s="58"/>
      <c r="CI58" s="58"/>
      <c r="CJ58" s="58"/>
      <c r="CK58" s="58"/>
      <c r="CL58" s="58"/>
      <c r="CM58" s="58"/>
      <c r="CN58" s="58"/>
      <c r="CO58" s="58"/>
    </row>
    <row r="59" spans="1:93" x14ac:dyDescent="0.25">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58"/>
      <c r="CA59" s="58"/>
      <c r="CB59" s="58"/>
      <c r="CC59" s="58"/>
      <c r="CD59" s="58"/>
      <c r="CE59" s="58"/>
      <c r="CF59" s="58"/>
      <c r="CG59" s="58"/>
      <c r="CH59" s="58"/>
      <c r="CI59" s="58"/>
      <c r="CJ59" s="58"/>
      <c r="CK59" s="58"/>
      <c r="CL59" s="58"/>
      <c r="CM59" s="58"/>
      <c r="CN59" s="58"/>
      <c r="CO59" s="58"/>
    </row>
    <row r="60" spans="1:93" x14ac:dyDescent="0.25">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D60" s="58"/>
      <c r="BE60" s="58"/>
      <c r="BF60" s="58"/>
      <c r="BG60" s="58"/>
      <c r="BH60" s="58"/>
      <c r="BI60" s="58"/>
      <c r="BJ60" s="58"/>
      <c r="BK60" s="58"/>
      <c r="BL60" s="58"/>
      <c r="BM60" s="58"/>
      <c r="BN60" s="58"/>
      <c r="BO60" s="58"/>
      <c r="BP60" s="58"/>
      <c r="BQ60" s="58"/>
      <c r="BR60" s="58"/>
      <c r="BS60" s="58"/>
      <c r="BT60" s="58"/>
      <c r="BU60" s="58"/>
      <c r="BV60" s="58"/>
      <c r="BW60" s="58"/>
      <c r="BX60" s="58"/>
      <c r="BY60" s="58"/>
      <c r="BZ60" s="58"/>
      <c r="CA60" s="58"/>
      <c r="CB60" s="58"/>
      <c r="CC60" s="58"/>
      <c r="CD60" s="58"/>
      <c r="CE60" s="58"/>
      <c r="CF60" s="58"/>
      <c r="CG60" s="58"/>
      <c r="CH60" s="58"/>
      <c r="CI60" s="58"/>
      <c r="CJ60" s="58"/>
      <c r="CK60" s="58"/>
      <c r="CL60" s="58"/>
      <c r="CM60" s="58"/>
      <c r="CN60" s="58"/>
      <c r="CO60" s="58"/>
    </row>
    <row r="61" spans="1:93" x14ac:dyDescent="0.25">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58"/>
      <c r="BD61" s="58"/>
      <c r="BE61" s="58"/>
      <c r="BF61" s="58"/>
      <c r="BG61" s="58"/>
      <c r="BH61" s="58"/>
      <c r="BI61" s="58"/>
      <c r="BJ61" s="58"/>
      <c r="BK61" s="58"/>
      <c r="BL61" s="58"/>
      <c r="BM61" s="58"/>
      <c r="BN61" s="58"/>
      <c r="BO61" s="58"/>
      <c r="BP61" s="58"/>
      <c r="BQ61" s="58"/>
      <c r="BR61" s="58"/>
      <c r="BS61" s="58"/>
      <c r="BT61" s="58"/>
      <c r="BU61" s="58"/>
      <c r="BV61" s="58"/>
      <c r="BW61" s="58"/>
      <c r="BX61" s="58"/>
      <c r="BY61" s="58"/>
      <c r="BZ61" s="58"/>
      <c r="CA61" s="58"/>
      <c r="CB61" s="58"/>
      <c r="CC61" s="58"/>
      <c r="CD61" s="58"/>
      <c r="CE61" s="58"/>
      <c r="CF61" s="58"/>
      <c r="CG61" s="58"/>
      <c r="CH61" s="58"/>
      <c r="CI61" s="58"/>
      <c r="CJ61" s="58"/>
      <c r="CK61" s="58"/>
      <c r="CL61" s="58"/>
      <c r="CM61" s="58"/>
      <c r="CN61" s="58"/>
      <c r="CO61" s="58"/>
    </row>
    <row r="62" spans="1:93" x14ac:dyDescent="0.25">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c r="BR62" s="58"/>
      <c r="BS62" s="58"/>
      <c r="BT62" s="58"/>
      <c r="BU62" s="58"/>
      <c r="BV62" s="58"/>
      <c r="BW62" s="58"/>
      <c r="BX62" s="58"/>
      <c r="BY62" s="58"/>
      <c r="BZ62" s="58"/>
      <c r="CA62" s="58"/>
      <c r="CB62" s="58"/>
      <c r="CC62" s="58"/>
      <c r="CD62" s="58"/>
      <c r="CE62" s="58"/>
      <c r="CF62" s="58"/>
      <c r="CG62" s="58"/>
      <c r="CH62" s="58"/>
      <c r="CI62" s="58"/>
      <c r="CJ62" s="58"/>
      <c r="CK62" s="58"/>
      <c r="CL62" s="58"/>
      <c r="CM62" s="58"/>
      <c r="CN62" s="58"/>
      <c r="CO62" s="58"/>
    </row>
    <row r="63" spans="1:93" x14ac:dyDescent="0.25">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c r="BR63" s="58"/>
      <c r="BS63" s="58"/>
      <c r="BT63" s="58"/>
      <c r="BU63" s="58"/>
      <c r="BV63" s="58"/>
      <c r="BW63" s="58"/>
      <c r="BX63" s="58"/>
      <c r="BY63" s="58"/>
      <c r="BZ63" s="58"/>
      <c r="CA63" s="58"/>
      <c r="CB63" s="58"/>
      <c r="CC63" s="58"/>
      <c r="CD63" s="58"/>
      <c r="CE63" s="58"/>
      <c r="CF63" s="58"/>
      <c r="CG63" s="58"/>
      <c r="CH63" s="58"/>
      <c r="CI63" s="58"/>
      <c r="CJ63" s="58"/>
      <c r="CK63" s="58"/>
      <c r="CL63" s="58"/>
      <c r="CM63" s="58"/>
      <c r="CN63" s="58"/>
      <c r="CO63" s="58"/>
    </row>
    <row r="64" spans="1:93" x14ac:dyDescent="0.25">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c r="BO64" s="58"/>
      <c r="BP64" s="58"/>
      <c r="BQ64" s="58"/>
      <c r="BR64" s="58"/>
      <c r="BS64" s="58"/>
      <c r="BT64" s="58"/>
      <c r="BU64" s="58"/>
      <c r="BV64" s="58"/>
      <c r="BW64" s="58"/>
      <c r="BX64" s="58"/>
      <c r="BY64" s="58"/>
      <c r="BZ64" s="58"/>
      <c r="CA64" s="58"/>
      <c r="CB64" s="58"/>
      <c r="CC64" s="58"/>
      <c r="CD64" s="58"/>
      <c r="CE64" s="58"/>
      <c r="CF64" s="58"/>
      <c r="CG64" s="58"/>
      <c r="CH64" s="58"/>
      <c r="CI64" s="58"/>
      <c r="CJ64" s="58"/>
      <c r="CK64" s="58"/>
      <c r="CL64" s="58"/>
      <c r="CM64" s="58"/>
      <c r="CN64" s="58"/>
      <c r="CO64" s="58"/>
    </row>
    <row r="65" spans="1:93" x14ac:dyDescent="0.25">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c r="BO65" s="58"/>
      <c r="BP65" s="58"/>
      <c r="BQ65" s="58"/>
      <c r="BR65" s="58"/>
      <c r="BS65" s="58"/>
      <c r="BT65" s="58"/>
      <c r="BU65" s="58"/>
      <c r="BV65" s="58"/>
      <c r="BW65" s="58"/>
      <c r="BX65" s="58"/>
      <c r="BY65" s="58"/>
      <c r="BZ65" s="58"/>
      <c r="CA65" s="58"/>
      <c r="CB65" s="58"/>
      <c r="CC65" s="58"/>
      <c r="CD65" s="58"/>
      <c r="CE65" s="58"/>
      <c r="CF65" s="58"/>
      <c r="CG65" s="58"/>
      <c r="CH65" s="58"/>
      <c r="CI65" s="58"/>
      <c r="CJ65" s="58"/>
      <c r="CK65" s="58"/>
      <c r="CL65" s="58"/>
      <c r="CM65" s="58"/>
      <c r="CN65" s="58"/>
      <c r="CO65" s="58"/>
    </row>
    <row r="66" spans="1:93" x14ac:dyDescent="0.25">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D66" s="58"/>
      <c r="BE66" s="58"/>
      <c r="BF66" s="58"/>
      <c r="BG66" s="58"/>
      <c r="BH66" s="58"/>
      <c r="BI66" s="58"/>
      <c r="BJ66" s="58"/>
      <c r="BK66" s="58"/>
      <c r="BL66" s="58"/>
      <c r="BM66" s="58"/>
      <c r="BN66" s="58"/>
      <c r="BO66" s="58"/>
      <c r="BP66" s="58"/>
      <c r="BQ66" s="58"/>
      <c r="BR66" s="58"/>
      <c r="BS66" s="58"/>
      <c r="BT66" s="58"/>
      <c r="BU66" s="58"/>
      <c r="BV66" s="58"/>
      <c r="BW66" s="58"/>
      <c r="BX66" s="58"/>
      <c r="BY66" s="58"/>
      <c r="BZ66" s="58"/>
      <c r="CA66" s="58"/>
      <c r="CB66" s="58"/>
      <c r="CC66" s="58"/>
      <c r="CD66" s="58"/>
      <c r="CE66" s="58"/>
      <c r="CF66" s="58"/>
      <c r="CG66" s="58"/>
      <c r="CH66" s="58"/>
      <c r="CI66" s="58"/>
      <c r="CJ66" s="58"/>
      <c r="CK66" s="58"/>
      <c r="CL66" s="58"/>
      <c r="CM66" s="58"/>
      <c r="CN66" s="58"/>
      <c r="CO66" s="58"/>
    </row>
    <row r="67" spans="1:93" x14ac:dyDescent="0.25">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58"/>
      <c r="AX67" s="58"/>
      <c r="AY67" s="58"/>
      <c r="AZ67" s="58"/>
      <c r="BA67" s="58"/>
      <c r="BB67" s="58"/>
      <c r="BC67" s="58"/>
      <c r="BD67" s="58"/>
      <c r="BE67" s="58"/>
      <c r="BF67" s="58"/>
      <c r="BG67" s="58"/>
      <c r="BH67" s="58"/>
      <c r="BI67" s="58"/>
      <c r="BJ67" s="58"/>
      <c r="BK67" s="58"/>
      <c r="BL67" s="58"/>
      <c r="BM67" s="58"/>
      <c r="BN67" s="58"/>
      <c r="BO67" s="58"/>
      <c r="BP67" s="58"/>
      <c r="BQ67" s="58"/>
      <c r="BR67" s="58"/>
      <c r="BS67" s="58"/>
      <c r="BT67" s="58"/>
      <c r="BU67" s="58"/>
      <c r="BV67" s="58"/>
      <c r="BW67" s="58"/>
      <c r="BX67" s="58"/>
      <c r="BY67" s="58"/>
      <c r="BZ67" s="58"/>
      <c r="CA67" s="58"/>
      <c r="CB67" s="58"/>
      <c r="CC67" s="58"/>
      <c r="CD67" s="58"/>
      <c r="CE67" s="58"/>
      <c r="CF67" s="58"/>
      <c r="CG67" s="58"/>
      <c r="CH67" s="58"/>
      <c r="CI67" s="58"/>
      <c r="CJ67" s="58"/>
      <c r="CK67" s="58"/>
      <c r="CL67" s="58"/>
      <c r="CM67" s="58"/>
      <c r="CN67" s="58"/>
      <c r="CO67" s="58"/>
    </row>
    <row r="68" spans="1:93" x14ac:dyDescent="0.25">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58"/>
      <c r="AX68" s="58"/>
      <c r="AY68" s="58"/>
      <c r="AZ68" s="58"/>
      <c r="BA68" s="58"/>
      <c r="BB68" s="58"/>
      <c r="BC68" s="58"/>
      <c r="BD68" s="58"/>
      <c r="BE68" s="58"/>
      <c r="BF68" s="58"/>
      <c r="BG68" s="58"/>
      <c r="BH68" s="58"/>
      <c r="BI68" s="58"/>
      <c r="BJ68" s="58"/>
      <c r="BK68" s="58"/>
      <c r="BL68" s="58"/>
      <c r="BM68" s="58"/>
      <c r="BN68" s="58"/>
      <c r="BO68" s="58"/>
      <c r="BP68" s="58"/>
      <c r="BQ68" s="58"/>
      <c r="BR68" s="58"/>
      <c r="BS68" s="58"/>
      <c r="BT68" s="58"/>
      <c r="BU68" s="58"/>
      <c r="BV68" s="58"/>
      <c r="BW68" s="58"/>
      <c r="BX68" s="58"/>
      <c r="BY68" s="58"/>
      <c r="BZ68" s="58"/>
      <c r="CA68" s="58"/>
      <c r="CB68" s="58"/>
      <c r="CC68" s="58"/>
      <c r="CD68" s="58"/>
      <c r="CE68" s="58"/>
      <c r="CF68" s="58"/>
      <c r="CG68" s="58"/>
      <c r="CH68" s="58"/>
      <c r="CI68" s="58"/>
      <c r="CJ68" s="58"/>
      <c r="CK68" s="58"/>
      <c r="CL68" s="58"/>
      <c r="CM68" s="58"/>
      <c r="CN68" s="58"/>
      <c r="CO68" s="58"/>
    </row>
    <row r="69" spans="1:93" x14ac:dyDescent="0.25">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c r="AZ69" s="58"/>
      <c r="BA69" s="58"/>
      <c r="BB69" s="58"/>
      <c r="BC69" s="58"/>
      <c r="BD69" s="58"/>
      <c r="BE69" s="58"/>
      <c r="BF69" s="58"/>
      <c r="BG69" s="58"/>
      <c r="BH69" s="58"/>
      <c r="BI69" s="58"/>
      <c r="BJ69" s="58"/>
      <c r="BK69" s="58"/>
      <c r="BL69" s="58"/>
      <c r="BM69" s="58"/>
      <c r="BN69" s="58"/>
      <c r="BO69" s="58"/>
      <c r="BP69" s="58"/>
      <c r="BQ69" s="58"/>
      <c r="BR69" s="58"/>
      <c r="BS69" s="58"/>
      <c r="BT69" s="58"/>
      <c r="BU69" s="58"/>
      <c r="BV69" s="58"/>
      <c r="BW69" s="58"/>
      <c r="BX69" s="58"/>
      <c r="BY69" s="58"/>
      <c r="BZ69" s="58"/>
      <c r="CA69" s="58"/>
      <c r="CB69" s="58"/>
      <c r="CC69" s="58"/>
      <c r="CD69" s="58"/>
      <c r="CE69" s="58"/>
      <c r="CF69" s="58"/>
      <c r="CG69" s="58"/>
      <c r="CH69" s="58"/>
      <c r="CI69" s="58"/>
      <c r="CJ69" s="58"/>
      <c r="CK69" s="58"/>
      <c r="CL69" s="58"/>
      <c r="CM69" s="58"/>
      <c r="CN69" s="58"/>
      <c r="CO69" s="58"/>
    </row>
    <row r="70" spans="1:93" x14ac:dyDescent="0.25">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AW70" s="58"/>
      <c r="AX70" s="58"/>
      <c r="AY70" s="58"/>
      <c r="AZ70" s="58"/>
      <c r="BA70" s="58"/>
      <c r="BB70" s="58"/>
      <c r="BC70" s="58"/>
      <c r="BD70" s="58"/>
      <c r="BE70" s="58"/>
      <c r="BF70" s="58"/>
      <c r="BG70" s="58"/>
      <c r="BH70" s="58"/>
      <c r="BI70" s="58"/>
      <c r="BJ70" s="58"/>
      <c r="BK70" s="58"/>
      <c r="BL70" s="58"/>
      <c r="BM70" s="58"/>
      <c r="BN70" s="58"/>
      <c r="BO70" s="58"/>
      <c r="BP70" s="58"/>
      <c r="BQ70" s="58"/>
      <c r="BR70" s="58"/>
      <c r="BS70" s="58"/>
      <c r="BT70" s="58"/>
      <c r="BU70" s="58"/>
      <c r="BV70" s="58"/>
      <c r="BW70" s="58"/>
      <c r="BX70" s="58"/>
      <c r="BY70" s="58"/>
      <c r="BZ70" s="58"/>
      <c r="CA70" s="58"/>
      <c r="CB70" s="58"/>
      <c r="CC70" s="58"/>
      <c r="CD70" s="58"/>
      <c r="CE70" s="58"/>
      <c r="CF70" s="58"/>
      <c r="CG70" s="58"/>
      <c r="CH70" s="58"/>
      <c r="CI70" s="58"/>
      <c r="CJ70" s="58"/>
      <c r="CK70" s="58"/>
      <c r="CL70" s="58"/>
      <c r="CM70" s="58"/>
      <c r="CN70" s="58"/>
      <c r="CO70" s="58"/>
    </row>
    <row r="71" spans="1:93" x14ac:dyDescent="0.25">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58"/>
      <c r="AX71" s="58"/>
      <c r="AY71" s="58"/>
      <c r="AZ71" s="58"/>
      <c r="BA71" s="58"/>
      <c r="BB71" s="58"/>
      <c r="BC71" s="58"/>
      <c r="BD71" s="58"/>
      <c r="BE71" s="58"/>
      <c r="BF71" s="58"/>
      <c r="BG71" s="58"/>
      <c r="BH71" s="58"/>
      <c r="BI71" s="58"/>
      <c r="BJ71" s="58"/>
      <c r="BK71" s="58"/>
      <c r="BL71" s="58"/>
      <c r="BM71" s="58"/>
      <c r="BN71" s="58"/>
      <c r="BO71" s="58"/>
      <c r="BP71" s="58"/>
      <c r="BQ71" s="58"/>
      <c r="BR71" s="58"/>
      <c r="BS71" s="58"/>
      <c r="BT71" s="58"/>
      <c r="BU71" s="58"/>
      <c r="BV71" s="58"/>
      <c r="BW71" s="58"/>
      <c r="BX71" s="58"/>
      <c r="BY71" s="58"/>
      <c r="BZ71" s="58"/>
      <c r="CA71" s="58"/>
      <c r="CB71" s="58"/>
      <c r="CC71" s="58"/>
      <c r="CD71" s="58"/>
      <c r="CE71" s="58"/>
      <c r="CF71" s="58"/>
      <c r="CG71" s="58"/>
      <c r="CH71" s="58"/>
      <c r="CI71" s="58"/>
      <c r="CJ71" s="58"/>
      <c r="CK71" s="58"/>
      <c r="CL71" s="58"/>
      <c r="CM71" s="58"/>
      <c r="CN71" s="58"/>
      <c r="CO71" s="58"/>
    </row>
    <row r="72" spans="1:93" x14ac:dyDescent="0.25">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D72" s="58"/>
      <c r="BE72" s="58"/>
      <c r="BF72" s="58"/>
      <c r="BG72" s="58"/>
      <c r="BH72" s="58"/>
      <c r="BI72" s="58"/>
      <c r="BJ72" s="58"/>
      <c r="BK72" s="58"/>
      <c r="BL72" s="58"/>
      <c r="BM72" s="58"/>
      <c r="BN72" s="58"/>
      <c r="BO72" s="58"/>
      <c r="BP72" s="58"/>
      <c r="BQ72" s="58"/>
      <c r="BR72" s="58"/>
      <c r="BS72" s="58"/>
      <c r="BT72" s="58"/>
      <c r="BU72" s="58"/>
      <c r="BV72" s="58"/>
      <c r="BW72" s="58"/>
      <c r="BX72" s="58"/>
      <c r="BY72" s="58"/>
      <c r="BZ72" s="58"/>
      <c r="CA72" s="58"/>
      <c r="CB72" s="58"/>
      <c r="CC72" s="58"/>
      <c r="CD72" s="58"/>
      <c r="CE72" s="58"/>
      <c r="CF72" s="58"/>
      <c r="CG72" s="58"/>
      <c r="CH72" s="58"/>
      <c r="CI72" s="58"/>
      <c r="CJ72" s="58"/>
      <c r="CK72" s="58"/>
      <c r="CL72" s="58"/>
      <c r="CM72" s="58"/>
      <c r="CN72" s="58"/>
      <c r="CO72" s="58"/>
    </row>
    <row r="73" spans="1:93" x14ac:dyDescent="0.25">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D73" s="58"/>
      <c r="BE73" s="58"/>
      <c r="BF73" s="58"/>
      <c r="BG73" s="58"/>
      <c r="BH73" s="58"/>
      <c r="BI73" s="58"/>
      <c r="BJ73" s="58"/>
      <c r="BK73" s="58"/>
      <c r="BL73" s="58"/>
      <c r="BM73" s="58"/>
      <c r="BN73" s="58"/>
      <c r="BO73" s="58"/>
      <c r="BP73" s="58"/>
      <c r="BQ73" s="58"/>
      <c r="BR73" s="58"/>
      <c r="BS73" s="58"/>
      <c r="BT73" s="58"/>
      <c r="BU73" s="58"/>
      <c r="BV73" s="58"/>
      <c r="BW73" s="58"/>
      <c r="BX73" s="58"/>
      <c r="BY73" s="58"/>
      <c r="BZ73" s="58"/>
      <c r="CA73" s="58"/>
      <c r="CB73" s="58"/>
      <c r="CC73" s="58"/>
      <c r="CD73" s="58"/>
      <c r="CE73" s="58"/>
      <c r="CF73" s="58"/>
      <c r="CG73" s="58"/>
      <c r="CH73" s="58"/>
      <c r="CI73" s="58"/>
      <c r="CJ73" s="58"/>
      <c r="CK73" s="58"/>
      <c r="CL73" s="58"/>
      <c r="CM73" s="58"/>
      <c r="CN73" s="58"/>
      <c r="CO73" s="58"/>
    </row>
    <row r="74" spans="1:93" x14ac:dyDescent="0.25">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D74" s="58"/>
      <c r="BE74" s="58"/>
      <c r="BF74" s="58"/>
      <c r="BG74" s="58"/>
      <c r="BH74" s="58"/>
      <c r="BI74" s="58"/>
      <c r="BJ74" s="58"/>
      <c r="BK74" s="58"/>
      <c r="BL74" s="58"/>
      <c r="BM74" s="58"/>
      <c r="BN74" s="58"/>
      <c r="BO74" s="58"/>
      <c r="BP74" s="58"/>
      <c r="BQ74" s="58"/>
      <c r="BR74" s="58"/>
      <c r="BS74" s="58"/>
      <c r="BT74" s="58"/>
      <c r="BU74" s="58"/>
      <c r="BV74" s="58"/>
      <c r="BW74" s="58"/>
      <c r="BX74" s="58"/>
      <c r="BY74" s="58"/>
      <c r="BZ74" s="58"/>
      <c r="CA74" s="58"/>
      <c r="CB74" s="58"/>
      <c r="CC74" s="58"/>
      <c r="CD74" s="58"/>
      <c r="CE74" s="58"/>
      <c r="CF74" s="58"/>
      <c r="CG74" s="58"/>
      <c r="CH74" s="58"/>
      <c r="CI74" s="58"/>
      <c r="CJ74" s="58"/>
      <c r="CK74" s="58"/>
      <c r="CL74" s="58"/>
      <c r="CM74" s="58"/>
      <c r="CN74" s="58"/>
      <c r="CO74" s="58"/>
    </row>
    <row r="75" spans="1:93" x14ac:dyDescent="0.25">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c r="BO75" s="58"/>
      <c r="BP75" s="58"/>
      <c r="BQ75" s="58"/>
      <c r="BR75" s="58"/>
      <c r="BS75" s="58"/>
      <c r="BT75" s="58"/>
      <c r="BU75" s="58"/>
      <c r="BV75" s="58"/>
      <c r="BW75" s="58"/>
      <c r="BX75" s="58"/>
      <c r="BY75" s="58"/>
      <c r="BZ75" s="58"/>
      <c r="CA75" s="58"/>
      <c r="CB75" s="58"/>
      <c r="CC75" s="58"/>
      <c r="CD75" s="58"/>
      <c r="CE75" s="58"/>
      <c r="CF75" s="58"/>
      <c r="CG75" s="58"/>
      <c r="CH75" s="58"/>
      <c r="CI75" s="58"/>
      <c r="CJ75" s="58"/>
      <c r="CK75" s="58"/>
      <c r="CL75" s="58"/>
      <c r="CM75" s="58"/>
      <c r="CN75" s="58"/>
      <c r="CO75" s="58"/>
    </row>
    <row r="76" spans="1:93" x14ac:dyDescent="0.25">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c r="BO76" s="58"/>
      <c r="BP76" s="58"/>
      <c r="BQ76" s="58"/>
      <c r="BR76" s="58"/>
      <c r="BS76" s="58"/>
      <c r="BT76" s="58"/>
      <c r="BU76" s="58"/>
      <c r="BV76" s="58"/>
      <c r="BW76" s="58"/>
      <c r="BX76" s="58"/>
      <c r="BY76" s="58"/>
      <c r="BZ76" s="58"/>
      <c r="CA76" s="58"/>
      <c r="CB76" s="58"/>
      <c r="CC76" s="58"/>
      <c r="CD76" s="58"/>
      <c r="CE76" s="58"/>
      <c r="CF76" s="58"/>
      <c r="CG76" s="58"/>
      <c r="CH76" s="58"/>
      <c r="CI76" s="58"/>
      <c r="CJ76" s="58"/>
      <c r="CK76" s="58"/>
      <c r="CL76" s="58"/>
      <c r="CM76" s="58"/>
      <c r="CN76" s="58"/>
      <c r="CO76" s="58"/>
    </row>
    <row r="77" spans="1:93" x14ac:dyDescent="0.25">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D77" s="58"/>
      <c r="BE77" s="58"/>
      <c r="BF77" s="58"/>
      <c r="BG77" s="58"/>
      <c r="BH77" s="58"/>
      <c r="BI77" s="58"/>
      <c r="BJ77" s="58"/>
      <c r="BK77" s="58"/>
      <c r="BL77" s="58"/>
      <c r="BM77" s="58"/>
      <c r="BN77" s="58"/>
      <c r="BO77" s="58"/>
      <c r="BP77" s="58"/>
      <c r="BQ77" s="58"/>
      <c r="BR77" s="58"/>
      <c r="BS77" s="58"/>
      <c r="BT77" s="58"/>
      <c r="BU77" s="58"/>
      <c r="BV77" s="58"/>
      <c r="BW77" s="58"/>
      <c r="BX77" s="58"/>
      <c r="BY77" s="58"/>
      <c r="BZ77" s="58"/>
      <c r="CA77" s="58"/>
      <c r="CB77" s="58"/>
      <c r="CC77" s="58"/>
      <c r="CD77" s="58"/>
      <c r="CE77" s="58"/>
      <c r="CF77" s="58"/>
      <c r="CG77" s="58"/>
      <c r="CH77" s="58"/>
      <c r="CI77" s="58"/>
      <c r="CJ77" s="58"/>
      <c r="CK77" s="58"/>
      <c r="CL77" s="58"/>
      <c r="CM77" s="58"/>
      <c r="CN77" s="58"/>
      <c r="CO77" s="58"/>
    </row>
    <row r="78" spans="1:93" x14ac:dyDescent="0.25">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8"/>
      <c r="AX78" s="58"/>
      <c r="AY78" s="58"/>
      <c r="AZ78" s="58"/>
      <c r="BA78" s="58"/>
      <c r="BB78" s="58"/>
      <c r="BC78" s="58"/>
      <c r="BD78" s="58"/>
      <c r="BE78" s="58"/>
      <c r="BF78" s="58"/>
      <c r="BG78" s="58"/>
      <c r="BH78" s="58"/>
      <c r="BI78" s="58"/>
      <c r="BJ78" s="58"/>
      <c r="BK78" s="58"/>
      <c r="BL78" s="58"/>
      <c r="BM78" s="58"/>
      <c r="BN78" s="58"/>
      <c r="BO78" s="58"/>
      <c r="BP78" s="58"/>
      <c r="BQ78" s="58"/>
      <c r="BR78" s="58"/>
      <c r="BS78" s="58"/>
      <c r="BT78" s="58"/>
      <c r="BU78" s="58"/>
      <c r="BV78" s="58"/>
      <c r="BW78" s="58"/>
      <c r="BX78" s="58"/>
      <c r="BY78" s="58"/>
      <c r="BZ78" s="58"/>
      <c r="CA78" s="58"/>
      <c r="CB78" s="58"/>
      <c r="CC78" s="58"/>
      <c r="CD78" s="58"/>
      <c r="CE78" s="58"/>
      <c r="CF78" s="58"/>
      <c r="CG78" s="58"/>
      <c r="CH78" s="58"/>
      <c r="CI78" s="58"/>
      <c r="CJ78" s="58"/>
      <c r="CK78" s="58"/>
      <c r="CL78" s="58"/>
      <c r="CM78" s="58"/>
      <c r="CN78" s="58"/>
      <c r="CO78" s="58"/>
    </row>
    <row r="79" spans="1:93" x14ac:dyDescent="0.25">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58"/>
      <c r="AX79" s="58"/>
      <c r="AY79" s="58"/>
      <c r="AZ79" s="58"/>
      <c r="BA79" s="58"/>
      <c r="BB79" s="58"/>
      <c r="BC79" s="58"/>
      <c r="BD79" s="58"/>
      <c r="BE79" s="58"/>
      <c r="BF79" s="58"/>
      <c r="BG79" s="58"/>
      <c r="BH79" s="58"/>
      <c r="BI79" s="58"/>
      <c r="BJ79" s="58"/>
      <c r="BK79" s="58"/>
      <c r="BL79" s="58"/>
      <c r="BM79" s="58"/>
      <c r="BN79" s="58"/>
      <c r="BO79" s="58"/>
      <c r="BP79" s="58"/>
      <c r="BQ79" s="58"/>
      <c r="BR79" s="58"/>
      <c r="BS79" s="58"/>
      <c r="BT79" s="58"/>
      <c r="BU79" s="58"/>
      <c r="BV79" s="58"/>
      <c r="BW79" s="58"/>
      <c r="BX79" s="58"/>
      <c r="BY79" s="58"/>
      <c r="BZ79" s="58"/>
      <c r="CA79" s="58"/>
      <c r="CB79" s="58"/>
      <c r="CC79" s="58"/>
      <c r="CD79" s="58"/>
      <c r="CE79" s="58"/>
      <c r="CF79" s="58"/>
      <c r="CG79" s="58"/>
      <c r="CH79" s="58"/>
      <c r="CI79" s="58"/>
      <c r="CJ79" s="58"/>
      <c r="CK79" s="58"/>
      <c r="CL79" s="58"/>
      <c r="CM79" s="58"/>
      <c r="CN79" s="58"/>
      <c r="CO79" s="58"/>
    </row>
    <row r="80" spans="1:93" x14ac:dyDescent="0.25">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8"/>
      <c r="BZ80" s="58"/>
      <c r="CA80" s="58"/>
      <c r="CB80" s="58"/>
      <c r="CC80" s="58"/>
      <c r="CD80" s="58"/>
      <c r="CE80" s="58"/>
      <c r="CF80" s="58"/>
      <c r="CG80" s="58"/>
      <c r="CH80" s="58"/>
      <c r="CI80" s="58"/>
      <c r="CJ80" s="58"/>
      <c r="CK80" s="58"/>
      <c r="CL80" s="58"/>
      <c r="CM80" s="58"/>
      <c r="CN80" s="58"/>
      <c r="CO80" s="58"/>
    </row>
    <row r="81" spans="1:93" x14ac:dyDescent="0.25">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c r="BR81" s="58"/>
      <c r="BS81" s="58"/>
      <c r="BT81" s="58"/>
      <c r="BU81" s="58"/>
      <c r="BV81" s="58"/>
      <c r="BW81" s="58"/>
      <c r="BX81" s="58"/>
      <c r="BY81" s="58"/>
      <c r="BZ81" s="58"/>
      <c r="CA81" s="58"/>
      <c r="CB81" s="58"/>
      <c r="CC81" s="58"/>
      <c r="CD81" s="58"/>
      <c r="CE81" s="58"/>
      <c r="CF81" s="58"/>
      <c r="CG81" s="58"/>
      <c r="CH81" s="58"/>
      <c r="CI81" s="58"/>
      <c r="CJ81" s="58"/>
      <c r="CK81" s="58"/>
      <c r="CL81" s="58"/>
      <c r="CM81" s="58"/>
      <c r="CN81" s="58"/>
      <c r="CO81" s="58"/>
    </row>
    <row r="82" spans="1:93" x14ac:dyDescent="0.25">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D82" s="58"/>
      <c r="BE82" s="58"/>
      <c r="BF82" s="58"/>
      <c r="BG82" s="58"/>
      <c r="BH82" s="58"/>
      <c r="BI82" s="58"/>
      <c r="BJ82" s="58"/>
      <c r="BK82" s="58"/>
      <c r="BL82" s="58"/>
      <c r="BM82" s="58"/>
      <c r="BN82" s="58"/>
      <c r="BO82" s="58"/>
      <c r="BP82" s="58"/>
      <c r="BQ82" s="58"/>
      <c r="BR82" s="58"/>
      <c r="BS82" s="58"/>
      <c r="BT82" s="58"/>
      <c r="BU82" s="58"/>
      <c r="BV82" s="58"/>
      <c r="BW82" s="58"/>
      <c r="BX82" s="58"/>
      <c r="BY82" s="58"/>
      <c r="BZ82" s="58"/>
      <c r="CA82" s="58"/>
      <c r="CB82" s="58"/>
      <c r="CC82" s="58"/>
      <c r="CD82" s="58"/>
      <c r="CE82" s="58"/>
      <c r="CF82" s="58"/>
      <c r="CG82" s="58"/>
      <c r="CH82" s="58"/>
      <c r="CI82" s="58"/>
      <c r="CJ82" s="58"/>
      <c r="CK82" s="58"/>
      <c r="CL82" s="58"/>
      <c r="CM82" s="58"/>
      <c r="CN82" s="58"/>
      <c r="CO82" s="58"/>
    </row>
    <row r="83" spans="1:93" x14ac:dyDescent="0.25">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AX83" s="58"/>
      <c r="AY83" s="58"/>
      <c r="AZ83" s="58"/>
      <c r="BA83" s="58"/>
      <c r="BB83" s="58"/>
      <c r="BC83" s="58"/>
      <c r="BD83" s="58"/>
      <c r="BE83" s="58"/>
      <c r="BF83" s="58"/>
      <c r="BG83" s="58"/>
      <c r="BH83" s="58"/>
      <c r="BI83" s="58"/>
      <c r="BJ83" s="58"/>
      <c r="BK83" s="58"/>
      <c r="BL83" s="58"/>
      <c r="BM83" s="58"/>
      <c r="BN83" s="58"/>
      <c r="BO83" s="58"/>
      <c r="BP83" s="58"/>
      <c r="BQ83" s="58"/>
      <c r="BR83" s="58"/>
      <c r="BS83" s="58"/>
      <c r="BT83" s="58"/>
      <c r="BU83" s="58"/>
      <c r="BV83" s="58"/>
      <c r="BW83" s="58"/>
      <c r="BX83" s="58"/>
      <c r="BY83" s="58"/>
      <c r="BZ83" s="58"/>
      <c r="CA83" s="58"/>
      <c r="CB83" s="58"/>
      <c r="CC83" s="58"/>
      <c r="CD83" s="58"/>
      <c r="CE83" s="58"/>
      <c r="CF83" s="58"/>
      <c r="CG83" s="58"/>
      <c r="CH83" s="58"/>
      <c r="CI83" s="58"/>
      <c r="CJ83" s="58"/>
      <c r="CK83" s="58"/>
      <c r="CL83" s="58"/>
      <c r="CM83" s="58"/>
      <c r="CN83" s="58"/>
      <c r="CO83" s="58"/>
    </row>
    <row r="84" spans="1:93" x14ac:dyDescent="0.25">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8"/>
      <c r="AX84" s="58"/>
      <c r="AY84" s="58"/>
      <c r="AZ84" s="58"/>
      <c r="BA84" s="58"/>
      <c r="BB84" s="58"/>
      <c r="BC84" s="58"/>
      <c r="BD84" s="58"/>
      <c r="BE84" s="58"/>
      <c r="BF84" s="58"/>
      <c r="BG84" s="58"/>
      <c r="BH84" s="58"/>
      <c r="BI84" s="58"/>
      <c r="BJ84" s="58"/>
      <c r="BK84" s="58"/>
      <c r="BL84" s="58"/>
      <c r="BM84" s="58"/>
      <c r="BN84" s="58"/>
      <c r="BO84" s="58"/>
      <c r="BP84" s="58"/>
      <c r="BQ84" s="58"/>
      <c r="BR84" s="58"/>
      <c r="BS84" s="58"/>
      <c r="BT84" s="58"/>
      <c r="BU84" s="58"/>
      <c r="BV84" s="58"/>
      <c r="BW84" s="58"/>
      <c r="BX84" s="58"/>
      <c r="BY84" s="58"/>
      <c r="BZ84" s="58"/>
      <c r="CA84" s="58"/>
      <c r="CB84" s="58"/>
      <c r="CC84" s="58"/>
      <c r="CD84" s="58"/>
      <c r="CE84" s="58"/>
      <c r="CF84" s="58"/>
      <c r="CG84" s="58"/>
      <c r="CH84" s="58"/>
      <c r="CI84" s="58"/>
      <c r="CJ84" s="58"/>
      <c r="CK84" s="58"/>
      <c r="CL84" s="58"/>
      <c r="CM84" s="58"/>
      <c r="CN84" s="58"/>
      <c r="CO84" s="58"/>
    </row>
    <row r="85" spans="1:93" x14ac:dyDescent="0.25">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8"/>
      <c r="AX85" s="58"/>
      <c r="AY85" s="58"/>
      <c r="AZ85" s="58"/>
      <c r="BA85" s="58"/>
      <c r="BB85" s="58"/>
      <c r="BC85" s="58"/>
      <c r="BD85" s="58"/>
      <c r="BE85" s="58"/>
      <c r="BF85" s="58"/>
      <c r="BG85" s="58"/>
      <c r="BH85" s="58"/>
      <c r="BI85" s="58"/>
      <c r="BJ85" s="58"/>
      <c r="BK85" s="58"/>
      <c r="BL85" s="58"/>
      <c r="BM85" s="58"/>
      <c r="BN85" s="58"/>
      <c r="BO85" s="58"/>
      <c r="BP85" s="58"/>
      <c r="BQ85" s="58"/>
      <c r="BR85" s="58"/>
      <c r="BS85" s="58"/>
      <c r="BT85" s="58"/>
      <c r="BU85" s="58"/>
      <c r="BV85" s="58"/>
      <c r="BW85" s="58"/>
      <c r="BX85" s="58"/>
      <c r="BY85" s="58"/>
      <c r="BZ85" s="58"/>
      <c r="CA85" s="58"/>
      <c r="CB85" s="58"/>
      <c r="CC85" s="58"/>
      <c r="CD85" s="58"/>
      <c r="CE85" s="58"/>
      <c r="CF85" s="58"/>
      <c r="CG85" s="58"/>
      <c r="CH85" s="58"/>
      <c r="CI85" s="58"/>
      <c r="CJ85" s="58"/>
      <c r="CK85" s="58"/>
      <c r="CL85" s="58"/>
      <c r="CM85" s="58"/>
      <c r="CN85" s="58"/>
      <c r="CO85" s="58"/>
    </row>
    <row r="86" spans="1:93" x14ac:dyDescent="0.25">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AY86" s="58"/>
      <c r="AZ86" s="58"/>
      <c r="BA86" s="58"/>
      <c r="BB86" s="58"/>
      <c r="BC86" s="58"/>
      <c r="BD86" s="58"/>
      <c r="BE86" s="58"/>
      <c r="BF86" s="58"/>
      <c r="BG86" s="58"/>
      <c r="BH86" s="58"/>
      <c r="BI86" s="58"/>
      <c r="BJ86" s="58"/>
      <c r="BK86" s="58"/>
      <c r="BL86" s="58"/>
      <c r="BM86" s="58"/>
      <c r="BN86" s="58"/>
      <c r="BO86" s="58"/>
      <c r="BP86" s="58"/>
      <c r="BQ86" s="58"/>
      <c r="BR86" s="58"/>
      <c r="BS86" s="58"/>
      <c r="BT86" s="58"/>
      <c r="BU86" s="58"/>
      <c r="BV86" s="58"/>
      <c r="BW86" s="58"/>
      <c r="BX86" s="58"/>
      <c r="BY86" s="58"/>
      <c r="BZ86" s="58"/>
      <c r="CA86" s="58"/>
      <c r="CB86" s="58"/>
      <c r="CC86" s="58"/>
      <c r="CD86" s="58"/>
      <c r="CE86" s="58"/>
      <c r="CF86" s="58"/>
      <c r="CG86" s="58"/>
      <c r="CH86" s="58"/>
      <c r="CI86" s="58"/>
      <c r="CJ86" s="58"/>
      <c r="CK86" s="58"/>
      <c r="CL86" s="58"/>
      <c r="CM86" s="58"/>
      <c r="CN86" s="58"/>
      <c r="CO86" s="58"/>
    </row>
    <row r="87" spans="1:93" x14ac:dyDescent="0.25">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AX87" s="58"/>
      <c r="AY87" s="58"/>
      <c r="AZ87" s="58"/>
      <c r="BA87" s="58"/>
      <c r="BB87" s="58"/>
      <c r="BC87" s="58"/>
      <c r="BD87" s="58"/>
      <c r="BE87" s="58"/>
      <c r="BF87" s="58"/>
      <c r="BG87" s="58"/>
      <c r="BH87" s="58"/>
      <c r="BI87" s="58"/>
      <c r="BJ87" s="58"/>
      <c r="BK87" s="58"/>
      <c r="BL87" s="58"/>
      <c r="BM87" s="58"/>
      <c r="BN87" s="58"/>
      <c r="BO87" s="58"/>
      <c r="BP87" s="58"/>
      <c r="BQ87" s="58"/>
      <c r="BR87" s="58"/>
      <c r="BS87" s="58"/>
      <c r="BT87" s="58"/>
      <c r="BU87" s="58"/>
      <c r="BV87" s="58"/>
      <c r="BW87" s="58"/>
      <c r="BX87" s="58"/>
      <c r="BY87" s="58"/>
      <c r="BZ87" s="58"/>
      <c r="CA87" s="58"/>
      <c r="CB87" s="58"/>
      <c r="CC87" s="58"/>
      <c r="CD87" s="58"/>
      <c r="CE87" s="58"/>
      <c r="CF87" s="58"/>
      <c r="CG87" s="58"/>
      <c r="CH87" s="58"/>
      <c r="CI87" s="58"/>
      <c r="CJ87" s="58"/>
      <c r="CK87" s="58"/>
      <c r="CL87" s="58"/>
      <c r="CM87" s="58"/>
      <c r="CN87" s="58"/>
      <c r="CO87" s="58"/>
    </row>
    <row r="88" spans="1:93" x14ac:dyDescent="0.25">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AX88" s="58"/>
      <c r="AY88" s="58"/>
      <c r="AZ88" s="58"/>
      <c r="BA88" s="58"/>
      <c r="BB88" s="58"/>
      <c r="BC88" s="58"/>
      <c r="BD88" s="58"/>
      <c r="BE88" s="58"/>
      <c r="BF88" s="58"/>
      <c r="BG88" s="58"/>
      <c r="BH88" s="58"/>
      <c r="BI88" s="58"/>
      <c r="BJ88" s="58"/>
      <c r="BK88" s="58"/>
      <c r="BL88" s="58"/>
      <c r="BM88" s="58"/>
      <c r="BN88" s="58"/>
      <c r="BO88" s="58"/>
      <c r="BP88" s="58"/>
      <c r="BQ88" s="58"/>
      <c r="BR88" s="58"/>
      <c r="BS88" s="58"/>
      <c r="BT88" s="58"/>
      <c r="BU88" s="58"/>
      <c r="BV88" s="58"/>
      <c r="BW88" s="58"/>
      <c r="BX88" s="58"/>
      <c r="BY88" s="58"/>
      <c r="BZ88" s="58"/>
      <c r="CA88" s="58"/>
      <c r="CB88" s="58"/>
      <c r="CC88" s="58"/>
      <c r="CD88" s="58"/>
      <c r="CE88" s="58"/>
      <c r="CF88" s="58"/>
      <c r="CG88" s="58"/>
      <c r="CH88" s="58"/>
      <c r="CI88" s="58"/>
      <c r="CJ88" s="58"/>
      <c r="CK88" s="58"/>
      <c r="CL88" s="58"/>
      <c r="CM88" s="58"/>
      <c r="CN88" s="58"/>
      <c r="CO88" s="58"/>
    </row>
    <row r="89" spans="1:93" x14ac:dyDescent="0.25">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58"/>
      <c r="BA89" s="58"/>
      <c r="BB89" s="58"/>
      <c r="BC89" s="58"/>
      <c r="BD89" s="58"/>
      <c r="BE89" s="58"/>
      <c r="BF89" s="58"/>
      <c r="BG89" s="58"/>
      <c r="BH89" s="58"/>
      <c r="BI89" s="58"/>
      <c r="BJ89" s="58"/>
      <c r="BK89" s="58"/>
      <c r="BL89" s="58"/>
      <c r="BM89" s="58"/>
      <c r="BN89" s="58"/>
      <c r="BO89" s="58"/>
      <c r="BP89" s="58"/>
      <c r="BQ89" s="58"/>
      <c r="BR89" s="58"/>
      <c r="BS89" s="58"/>
      <c r="BT89" s="58"/>
      <c r="BU89" s="58"/>
      <c r="BV89" s="58"/>
      <c r="BW89" s="58"/>
      <c r="BX89" s="58"/>
      <c r="BY89" s="58"/>
      <c r="BZ89" s="58"/>
      <c r="CA89" s="58"/>
      <c r="CB89" s="58"/>
      <c r="CC89" s="58"/>
      <c r="CD89" s="58"/>
      <c r="CE89" s="58"/>
      <c r="CF89" s="58"/>
      <c r="CG89" s="58"/>
      <c r="CH89" s="58"/>
      <c r="CI89" s="58"/>
      <c r="CJ89" s="58"/>
      <c r="CK89" s="58"/>
      <c r="CL89" s="58"/>
      <c r="CM89" s="58"/>
      <c r="CN89" s="58"/>
      <c r="CO89" s="58"/>
    </row>
    <row r="90" spans="1:93" x14ac:dyDescent="0.25">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c r="AA90" s="58"/>
      <c r="AB90" s="58"/>
      <c r="AC90" s="58"/>
      <c r="AD90" s="58"/>
      <c r="AE90" s="58"/>
      <c r="AF90" s="58"/>
      <c r="AG90" s="58"/>
      <c r="AH90" s="58"/>
      <c r="AI90" s="58"/>
      <c r="AJ90" s="58"/>
      <c r="AK90" s="58"/>
      <c r="AL90" s="58"/>
      <c r="AM90" s="58"/>
      <c r="AN90" s="58"/>
      <c r="AO90" s="58"/>
      <c r="AP90" s="58"/>
      <c r="AQ90" s="58"/>
      <c r="AR90" s="58"/>
      <c r="AS90" s="58"/>
      <c r="AT90" s="58"/>
      <c r="AU90" s="58"/>
      <c r="AV90" s="58"/>
      <c r="AW90" s="58"/>
      <c r="AX90" s="58"/>
      <c r="AY90" s="58"/>
      <c r="AZ90" s="58"/>
      <c r="BA90" s="58"/>
      <c r="BB90" s="58"/>
      <c r="BC90" s="58"/>
      <c r="BD90" s="58"/>
      <c r="BE90" s="58"/>
      <c r="BF90" s="58"/>
      <c r="BG90" s="58"/>
      <c r="BH90" s="58"/>
      <c r="BI90" s="58"/>
      <c r="BJ90" s="58"/>
      <c r="BK90" s="58"/>
      <c r="BL90" s="58"/>
      <c r="BM90" s="58"/>
      <c r="BN90" s="58"/>
      <c r="BO90" s="58"/>
      <c r="BP90" s="58"/>
      <c r="BQ90" s="58"/>
      <c r="BR90" s="58"/>
      <c r="BS90" s="58"/>
      <c r="BT90" s="58"/>
      <c r="BU90" s="58"/>
      <c r="BV90" s="58"/>
      <c r="BW90" s="58"/>
      <c r="BX90" s="58"/>
      <c r="BY90" s="58"/>
      <c r="BZ90" s="58"/>
      <c r="CA90" s="58"/>
      <c r="CB90" s="58"/>
      <c r="CC90" s="58"/>
      <c r="CD90" s="58"/>
      <c r="CE90" s="58"/>
      <c r="CF90" s="58"/>
      <c r="CG90" s="58"/>
      <c r="CH90" s="58"/>
      <c r="CI90" s="58"/>
      <c r="CJ90" s="58"/>
      <c r="CK90" s="58"/>
      <c r="CL90" s="58"/>
      <c r="CM90" s="58"/>
      <c r="CN90" s="58"/>
      <c r="CO90" s="58"/>
    </row>
    <row r="91" spans="1:93" x14ac:dyDescent="0.25">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c r="AS91" s="58"/>
      <c r="AT91" s="58"/>
      <c r="AU91" s="58"/>
      <c r="AV91" s="58"/>
      <c r="AW91" s="58"/>
      <c r="AX91" s="58"/>
      <c r="AY91" s="58"/>
      <c r="AZ91" s="58"/>
      <c r="BA91" s="58"/>
      <c r="BB91" s="58"/>
      <c r="BC91" s="58"/>
      <c r="BD91" s="58"/>
      <c r="BE91" s="58"/>
      <c r="BF91" s="58"/>
      <c r="BG91" s="58"/>
      <c r="BH91" s="58"/>
      <c r="BI91" s="58"/>
      <c r="BJ91" s="58"/>
      <c r="BK91" s="58"/>
      <c r="BL91" s="58"/>
      <c r="BM91" s="58"/>
      <c r="BN91" s="58"/>
      <c r="BO91" s="58"/>
      <c r="BP91" s="58"/>
      <c r="BQ91" s="58"/>
      <c r="BR91" s="58"/>
      <c r="BS91" s="58"/>
      <c r="BT91" s="58"/>
      <c r="BU91" s="58"/>
      <c r="BV91" s="58"/>
      <c r="BW91" s="58"/>
      <c r="BX91" s="58"/>
      <c r="BY91" s="58"/>
      <c r="BZ91" s="58"/>
      <c r="CA91" s="58"/>
      <c r="CB91" s="58"/>
      <c r="CC91" s="58"/>
      <c r="CD91" s="58"/>
      <c r="CE91" s="58"/>
      <c r="CF91" s="58"/>
      <c r="CG91" s="58"/>
      <c r="CH91" s="58"/>
      <c r="CI91" s="58"/>
      <c r="CJ91" s="58"/>
      <c r="CK91" s="58"/>
      <c r="CL91" s="58"/>
      <c r="CM91" s="58"/>
      <c r="CN91" s="58"/>
      <c r="CO91" s="58"/>
    </row>
    <row r="92" spans="1:93" x14ac:dyDescent="0.25">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8"/>
      <c r="AX92" s="58"/>
      <c r="AY92" s="58"/>
      <c r="AZ92" s="58"/>
      <c r="BA92" s="58"/>
      <c r="BB92" s="58"/>
      <c r="BC92" s="58"/>
      <c r="BD92" s="58"/>
      <c r="BE92" s="58"/>
      <c r="BF92" s="58"/>
      <c r="BG92" s="58"/>
      <c r="BH92" s="58"/>
      <c r="BI92" s="58"/>
      <c r="BJ92" s="58"/>
      <c r="BK92" s="58"/>
      <c r="BL92" s="58"/>
      <c r="BM92" s="58"/>
      <c r="BN92" s="58"/>
      <c r="BO92" s="58"/>
      <c r="BP92" s="58"/>
      <c r="BQ92" s="58"/>
      <c r="BR92" s="58"/>
      <c r="BS92" s="58"/>
      <c r="BT92" s="58"/>
      <c r="BU92" s="58"/>
      <c r="BV92" s="58"/>
      <c r="BW92" s="58"/>
      <c r="BX92" s="58"/>
      <c r="BY92" s="58"/>
      <c r="BZ92" s="58"/>
      <c r="CA92" s="58"/>
      <c r="CB92" s="58"/>
      <c r="CC92" s="58"/>
      <c r="CD92" s="58"/>
      <c r="CE92" s="58"/>
      <c r="CF92" s="58"/>
      <c r="CG92" s="58"/>
      <c r="CH92" s="58"/>
      <c r="CI92" s="58"/>
      <c r="CJ92" s="58"/>
      <c r="CK92" s="58"/>
      <c r="CL92" s="58"/>
      <c r="CM92" s="58"/>
      <c r="CN92" s="58"/>
      <c r="CO92" s="58"/>
    </row>
    <row r="93" spans="1:93" x14ac:dyDescent="0.25">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c r="BD93" s="58"/>
      <c r="BE93" s="58"/>
      <c r="BF93" s="58"/>
      <c r="BG93" s="58"/>
      <c r="BH93" s="58"/>
      <c r="BI93" s="58"/>
      <c r="BJ93" s="58"/>
      <c r="BK93" s="58"/>
      <c r="BL93" s="58"/>
      <c r="BM93" s="58"/>
      <c r="BN93" s="58"/>
      <c r="BO93" s="58"/>
      <c r="BP93" s="58"/>
      <c r="BQ93" s="58"/>
      <c r="BR93" s="58"/>
      <c r="BS93" s="58"/>
      <c r="BT93" s="58"/>
      <c r="BU93" s="58"/>
      <c r="BV93" s="58"/>
      <c r="BW93" s="58"/>
      <c r="BX93" s="58"/>
      <c r="BY93" s="58"/>
      <c r="BZ93" s="58"/>
      <c r="CA93" s="58"/>
      <c r="CB93" s="58"/>
      <c r="CC93" s="58"/>
      <c r="CD93" s="58"/>
      <c r="CE93" s="58"/>
      <c r="CF93" s="58"/>
      <c r="CG93" s="58"/>
      <c r="CH93" s="58"/>
      <c r="CI93" s="58"/>
      <c r="CJ93" s="58"/>
      <c r="CK93" s="58"/>
      <c r="CL93" s="58"/>
      <c r="CM93" s="58"/>
      <c r="CN93" s="58"/>
      <c r="CO93" s="58"/>
    </row>
    <row r="94" spans="1:93" x14ac:dyDescent="0.25">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c r="AQ94" s="58"/>
      <c r="AR94" s="58"/>
      <c r="AS94" s="58"/>
      <c r="AT94" s="58"/>
      <c r="AU94" s="58"/>
      <c r="AV94" s="58"/>
      <c r="AW94" s="58"/>
      <c r="AX94" s="58"/>
      <c r="AY94" s="58"/>
      <c r="AZ94" s="58"/>
      <c r="BA94" s="58"/>
      <c r="BB94" s="58"/>
      <c r="BC94" s="58"/>
      <c r="BD94" s="58"/>
      <c r="BE94" s="58"/>
      <c r="BF94" s="58"/>
      <c r="BG94" s="58"/>
      <c r="BH94" s="58"/>
      <c r="BI94" s="58"/>
      <c r="BJ94" s="58"/>
      <c r="BK94" s="58"/>
      <c r="BL94" s="58"/>
      <c r="BM94" s="58"/>
      <c r="BN94" s="58"/>
      <c r="BO94" s="58"/>
      <c r="BP94" s="58"/>
      <c r="BQ94" s="58"/>
      <c r="BR94" s="58"/>
      <c r="BS94" s="58"/>
      <c r="BT94" s="58"/>
      <c r="BU94" s="58"/>
      <c r="BV94" s="58"/>
      <c r="BW94" s="58"/>
      <c r="BX94" s="58"/>
      <c r="BY94" s="58"/>
      <c r="BZ94" s="58"/>
      <c r="CA94" s="58"/>
      <c r="CB94" s="58"/>
      <c r="CC94" s="58"/>
      <c r="CD94" s="58"/>
      <c r="CE94" s="58"/>
      <c r="CF94" s="58"/>
      <c r="CG94" s="58"/>
      <c r="CH94" s="58"/>
      <c r="CI94" s="58"/>
      <c r="CJ94" s="58"/>
      <c r="CK94" s="58"/>
      <c r="CL94" s="58"/>
      <c r="CM94" s="58"/>
      <c r="CN94" s="58"/>
      <c r="CO94" s="58"/>
    </row>
    <row r="95" spans="1:93" x14ac:dyDescent="0.25">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B95" s="58"/>
      <c r="BC95" s="58"/>
      <c r="BD95" s="58"/>
      <c r="BE95" s="58"/>
      <c r="BF95" s="58"/>
      <c r="BG95" s="58"/>
      <c r="BH95" s="58"/>
      <c r="BI95" s="58"/>
      <c r="BJ95" s="58"/>
      <c r="BK95" s="58"/>
      <c r="BL95" s="58"/>
      <c r="BM95" s="58"/>
      <c r="BN95" s="58"/>
      <c r="BO95" s="58"/>
      <c r="BP95" s="58"/>
      <c r="BQ95" s="58"/>
      <c r="BR95" s="58"/>
      <c r="BS95" s="58"/>
      <c r="BT95" s="58"/>
      <c r="BU95" s="58"/>
      <c r="BV95" s="58"/>
      <c r="BW95" s="58"/>
      <c r="BX95" s="58"/>
      <c r="BY95" s="58"/>
      <c r="BZ95" s="58"/>
      <c r="CA95" s="58"/>
      <c r="CB95" s="58"/>
      <c r="CC95" s="58"/>
      <c r="CD95" s="58"/>
      <c r="CE95" s="58"/>
      <c r="CF95" s="58"/>
      <c r="CG95" s="58"/>
      <c r="CH95" s="58"/>
      <c r="CI95" s="58"/>
      <c r="CJ95" s="58"/>
      <c r="CK95" s="58"/>
      <c r="CL95" s="58"/>
      <c r="CM95" s="58"/>
      <c r="CN95" s="58"/>
      <c r="CO95" s="58"/>
    </row>
    <row r="96" spans="1:93" x14ac:dyDescent="0.25">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c r="BD96" s="58"/>
      <c r="BE96" s="58"/>
      <c r="BF96" s="58"/>
      <c r="BG96" s="58"/>
      <c r="BH96" s="58"/>
      <c r="BI96" s="58"/>
      <c r="BJ96" s="58"/>
      <c r="BK96" s="58"/>
      <c r="BL96" s="58"/>
      <c r="BM96" s="58"/>
      <c r="BN96" s="58"/>
      <c r="BO96" s="58"/>
      <c r="BP96" s="58"/>
      <c r="BQ96" s="58"/>
      <c r="BR96" s="58"/>
      <c r="BS96" s="58"/>
      <c r="BT96" s="58"/>
      <c r="BU96" s="58"/>
      <c r="BV96" s="58"/>
      <c r="BW96" s="58"/>
      <c r="BX96" s="58"/>
      <c r="BY96" s="58"/>
      <c r="BZ96" s="58"/>
      <c r="CA96" s="58"/>
      <c r="CB96" s="58"/>
      <c r="CC96" s="58"/>
      <c r="CD96" s="58"/>
      <c r="CE96" s="58"/>
      <c r="CF96" s="58"/>
      <c r="CG96" s="58"/>
      <c r="CH96" s="58"/>
      <c r="CI96" s="58"/>
      <c r="CJ96" s="58"/>
      <c r="CK96" s="58"/>
      <c r="CL96" s="58"/>
      <c r="CM96" s="58"/>
      <c r="CN96" s="58"/>
      <c r="CO96" s="58"/>
    </row>
    <row r="97" spans="1:93" x14ac:dyDescent="0.25">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B97" s="58"/>
      <c r="BC97" s="58"/>
      <c r="BD97" s="58"/>
      <c r="BE97" s="58"/>
      <c r="BF97" s="58"/>
      <c r="BG97" s="58"/>
      <c r="BH97" s="58"/>
      <c r="BI97" s="58"/>
      <c r="BJ97" s="58"/>
      <c r="BK97" s="58"/>
      <c r="BL97" s="58"/>
      <c r="BM97" s="58"/>
      <c r="BN97" s="58"/>
      <c r="BO97" s="58"/>
      <c r="BP97" s="58"/>
      <c r="BQ97" s="58"/>
      <c r="BR97" s="58"/>
      <c r="BS97" s="58"/>
      <c r="BT97" s="58"/>
      <c r="BU97" s="58"/>
      <c r="BV97" s="58"/>
      <c r="BW97" s="58"/>
      <c r="BX97" s="58"/>
      <c r="BY97" s="58"/>
      <c r="BZ97" s="58"/>
      <c r="CA97" s="58"/>
      <c r="CB97" s="58"/>
      <c r="CC97" s="58"/>
      <c r="CD97" s="58"/>
      <c r="CE97" s="58"/>
      <c r="CF97" s="58"/>
      <c r="CG97" s="58"/>
      <c r="CH97" s="58"/>
      <c r="CI97" s="58"/>
      <c r="CJ97" s="58"/>
      <c r="CK97" s="58"/>
      <c r="CL97" s="58"/>
      <c r="CM97" s="58"/>
      <c r="CN97" s="58"/>
      <c r="CO97" s="58"/>
    </row>
    <row r="98" spans="1:93" x14ac:dyDescent="0.25">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8"/>
      <c r="BK98" s="58"/>
      <c r="BL98" s="58"/>
      <c r="BM98" s="58"/>
      <c r="BN98" s="58"/>
      <c r="BO98" s="58"/>
      <c r="BP98" s="58"/>
      <c r="BQ98" s="58"/>
      <c r="BR98" s="58"/>
      <c r="BS98" s="58"/>
      <c r="BT98" s="58"/>
      <c r="BU98" s="58"/>
      <c r="BV98" s="58"/>
      <c r="BW98" s="58"/>
      <c r="BX98" s="58"/>
      <c r="BY98" s="58"/>
      <c r="BZ98" s="58"/>
      <c r="CA98" s="58"/>
      <c r="CB98" s="58"/>
      <c r="CC98" s="58"/>
      <c r="CD98" s="58"/>
      <c r="CE98" s="58"/>
      <c r="CF98" s="58"/>
      <c r="CG98" s="58"/>
      <c r="CH98" s="58"/>
      <c r="CI98" s="58"/>
      <c r="CJ98" s="58"/>
      <c r="CK98" s="58"/>
      <c r="CL98" s="58"/>
      <c r="CM98" s="58"/>
      <c r="CN98" s="58"/>
      <c r="CO98" s="58"/>
    </row>
    <row r="99" spans="1:93" x14ac:dyDescent="0.25">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8"/>
      <c r="AX99" s="58"/>
      <c r="AY99" s="58"/>
      <c r="AZ99" s="58"/>
      <c r="BA99" s="58"/>
      <c r="BB99" s="58"/>
      <c r="BC99" s="58"/>
      <c r="BD99" s="58"/>
      <c r="BE99" s="58"/>
      <c r="BF99" s="58"/>
      <c r="BG99" s="58"/>
      <c r="BH99" s="58"/>
      <c r="BI99" s="58"/>
      <c r="BJ99" s="58"/>
      <c r="BK99" s="58"/>
      <c r="BL99" s="58"/>
      <c r="BM99" s="58"/>
      <c r="BN99" s="58"/>
      <c r="BO99" s="58"/>
      <c r="BP99" s="58"/>
      <c r="BQ99" s="58"/>
      <c r="BR99" s="58"/>
      <c r="BS99" s="58"/>
      <c r="BT99" s="58"/>
      <c r="BU99" s="58"/>
      <c r="BV99" s="58"/>
      <c r="BW99" s="58"/>
      <c r="BX99" s="58"/>
      <c r="BY99" s="58"/>
      <c r="BZ99" s="58"/>
      <c r="CA99" s="58"/>
      <c r="CB99" s="58"/>
      <c r="CC99" s="58"/>
      <c r="CD99" s="58"/>
      <c r="CE99" s="58"/>
      <c r="CF99" s="58"/>
      <c r="CG99" s="58"/>
      <c r="CH99" s="58"/>
      <c r="CI99" s="58"/>
      <c r="CJ99" s="58"/>
      <c r="CK99" s="58"/>
      <c r="CL99" s="58"/>
      <c r="CM99" s="58"/>
      <c r="CN99" s="58"/>
      <c r="CO99" s="58"/>
    </row>
    <row r="100" spans="1:93" x14ac:dyDescent="0.25">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58"/>
      <c r="BB100" s="58"/>
      <c r="BC100" s="58"/>
      <c r="BD100" s="58"/>
      <c r="BE100" s="58"/>
      <c r="BF100" s="58"/>
      <c r="BG100" s="58"/>
      <c r="BH100" s="58"/>
      <c r="BI100" s="58"/>
      <c r="BJ100" s="58"/>
      <c r="BK100" s="58"/>
      <c r="BL100" s="58"/>
      <c r="BM100" s="58"/>
      <c r="BN100" s="58"/>
      <c r="BO100" s="58"/>
      <c r="BP100" s="58"/>
      <c r="BQ100" s="58"/>
      <c r="BR100" s="58"/>
      <c r="BS100" s="58"/>
      <c r="BT100" s="58"/>
      <c r="BU100" s="58"/>
      <c r="BV100" s="58"/>
      <c r="BW100" s="58"/>
      <c r="BX100" s="58"/>
      <c r="BY100" s="58"/>
      <c r="BZ100" s="58"/>
      <c r="CA100" s="58"/>
      <c r="CB100" s="58"/>
      <c r="CC100" s="58"/>
      <c r="CD100" s="58"/>
      <c r="CE100" s="58"/>
      <c r="CF100" s="58"/>
      <c r="CG100" s="58"/>
      <c r="CH100" s="58"/>
      <c r="CI100" s="58"/>
      <c r="CJ100" s="58"/>
      <c r="CK100" s="58"/>
      <c r="CL100" s="58"/>
      <c r="CM100" s="58"/>
      <c r="CN100" s="58"/>
      <c r="CO100" s="58"/>
    </row>
    <row r="101" spans="1:93" x14ac:dyDescent="0.25">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58"/>
      <c r="BH101" s="58"/>
      <c r="BI101" s="58"/>
      <c r="BJ101" s="58"/>
      <c r="BK101" s="58"/>
      <c r="BL101" s="58"/>
      <c r="BM101" s="58"/>
      <c r="BN101" s="58"/>
      <c r="BO101" s="58"/>
      <c r="BP101" s="58"/>
      <c r="BQ101" s="58"/>
      <c r="BR101" s="58"/>
      <c r="BS101" s="58"/>
      <c r="BT101" s="58"/>
      <c r="BU101" s="58"/>
      <c r="BV101" s="58"/>
      <c r="BW101" s="58"/>
      <c r="BX101" s="58"/>
      <c r="BY101" s="58"/>
      <c r="BZ101" s="58"/>
      <c r="CA101" s="58"/>
      <c r="CB101" s="58"/>
      <c r="CC101" s="58"/>
      <c r="CD101" s="58"/>
      <c r="CE101" s="58"/>
      <c r="CF101" s="58"/>
      <c r="CG101" s="58"/>
      <c r="CH101" s="58"/>
      <c r="CI101" s="58"/>
      <c r="CJ101" s="58"/>
      <c r="CK101" s="58"/>
      <c r="CL101" s="58"/>
      <c r="CM101" s="58"/>
      <c r="CN101" s="58"/>
      <c r="CO101" s="58"/>
    </row>
    <row r="102" spans="1:93" x14ac:dyDescent="0.25">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58"/>
      <c r="BB102" s="58"/>
      <c r="BC102" s="58"/>
      <c r="BD102" s="58"/>
      <c r="BE102" s="58"/>
      <c r="BF102" s="58"/>
      <c r="BG102" s="58"/>
      <c r="BH102" s="58"/>
      <c r="BI102" s="58"/>
      <c r="BJ102" s="58"/>
      <c r="BK102" s="58"/>
      <c r="BL102" s="58"/>
      <c r="BM102" s="58"/>
      <c r="BN102" s="58"/>
      <c r="BO102" s="58"/>
      <c r="BP102" s="58"/>
      <c r="BQ102" s="58"/>
      <c r="BR102" s="58"/>
      <c r="BS102" s="58"/>
      <c r="BT102" s="58"/>
      <c r="BU102" s="58"/>
      <c r="BV102" s="58"/>
      <c r="BW102" s="58"/>
      <c r="BX102" s="58"/>
      <c r="BY102" s="58"/>
      <c r="BZ102" s="58"/>
      <c r="CA102" s="58"/>
      <c r="CB102" s="58"/>
      <c r="CC102" s="58"/>
      <c r="CD102" s="58"/>
      <c r="CE102" s="58"/>
      <c r="CF102" s="58"/>
      <c r="CG102" s="58"/>
      <c r="CH102" s="58"/>
      <c r="CI102" s="58"/>
      <c r="CJ102" s="58"/>
      <c r="CK102" s="58"/>
      <c r="CL102" s="58"/>
      <c r="CM102" s="58"/>
      <c r="CN102" s="58"/>
      <c r="CO102" s="58"/>
    </row>
    <row r="103" spans="1:93" x14ac:dyDescent="0.25">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c r="BD103" s="58"/>
      <c r="BE103" s="58"/>
      <c r="BF103" s="58"/>
      <c r="BG103" s="58"/>
      <c r="BH103" s="58"/>
      <c r="BI103" s="58"/>
      <c r="BJ103" s="58"/>
      <c r="BK103" s="58"/>
      <c r="BL103" s="58"/>
      <c r="BM103" s="58"/>
      <c r="BN103" s="58"/>
      <c r="BO103" s="58"/>
      <c r="BP103" s="58"/>
      <c r="BQ103" s="58"/>
      <c r="BR103" s="58"/>
      <c r="BS103" s="58"/>
      <c r="BT103" s="58"/>
      <c r="BU103" s="58"/>
      <c r="BV103" s="58"/>
      <c r="BW103" s="58"/>
      <c r="BX103" s="58"/>
      <c r="BY103" s="58"/>
      <c r="BZ103" s="58"/>
      <c r="CA103" s="58"/>
      <c r="CB103" s="58"/>
      <c r="CC103" s="58"/>
      <c r="CD103" s="58"/>
      <c r="CE103" s="58"/>
      <c r="CF103" s="58"/>
      <c r="CG103" s="58"/>
      <c r="CH103" s="58"/>
      <c r="CI103" s="58"/>
      <c r="CJ103" s="58"/>
      <c r="CK103" s="58"/>
      <c r="CL103" s="58"/>
      <c r="CM103" s="58"/>
      <c r="CN103" s="58"/>
      <c r="CO103" s="58"/>
    </row>
    <row r="104" spans="1:93" x14ac:dyDescent="0.25">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c r="BD104" s="58"/>
      <c r="BE104" s="58"/>
      <c r="BF104" s="58"/>
      <c r="BG104" s="58"/>
      <c r="BH104" s="58"/>
      <c r="BI104" s="58"/>
      <c r="BJ104" s="58"/>
      <c r="BK104" s="58"/>
      <c r="BL104" s="58"/>
      <c r="BM104" s="58"/>
      <c r="BN104" s="58"/>
      <c r="BO104" s="58"/>
      <c r="BP104" s="58"/>
      <c r="BQ104" s="58"/>
      <c r="BR104" s="58"/>
      <c r="BS104" s="58"/>
      <c r="BT104" s="58"/>
      <c r="BU104" s="58"/>
      <c r="BV104" s="58"/>
      <c r="BW104" s="58"/>
      <c r="BX104" s="58"/>
      <c r="BY104" s="58"/>
      <c r="BZ104" s="58"/>
      <c r="CA104" s="58"/>
      <c r="CB104" s="58"/>
      <c r="CC104" s="58"/>
      <c r="CD104" s="58"/>
      <c r="CE104" s="58"/>
      <c r="CF104" s="58"/>
      <c r="CG104" s="58"/>
      <c r="CH104" s="58"/>
      <c r="CI104" s="58"/>
      <c r="CJ104" s="58"/>
      <c r="CK104" s="58"/>
      <c r="CL104" s="58"/>
      <c r="CM104" s="58"/>
      <c r="CN104" s="58"/>
      <c r="CO104" s="58"/>
    </row>
    <row r="105" spans="1:93" x14ac:dyDescent="0.25">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58"/>
      <c r="AZ105" s="58"/>
      <c r="BA105" s="58"/>
      <c r="BB105" s="58"/>
      <c r="BC105" s="58"/>
      <c r="BD105" s="58"/>
      <c r="BE105" s="58"/>
      <c r="BF105" s="58"/>
      <c r="BG105" s="58"/>
      <c r="BH105" s="58"/>
      <c r="BI105" s="58"/>
      <c r="BJ105" s="58"/>
      <c r="BK105" s="58"/>
      <c r="BL105" s="58"/>
      <c r="BM105" s="58"/>
      <c r="BN105" s="58"/>
      <c r="BO105" s="58"/>
      <c r="BP105" s="58"/>
      <c r="BQ105" s="58"/>
      <c r="BR105" s="58"/>
      <c r="BS105" s="58"/>
      <c r="BT105" s="58"/>
      <c r="BU105" s="58"/>
      <c r="BV105" s="58"/>
      <c r="BW105" s="58"/>
      <c r="BX105" s="58"/>
      <c r="BY105" s="58"/>
      <c r="BZ105" s="58"/>
      <c r="CA105" s="58"/>
      <c r="CB105" s="58"/>
      <c r="CC105" s="58"/>
      <c r="CD105" s="58"/>
      <c r="CE105" s="58"/>
      <c r="CF105" s="58"/>
      <c r="CG105" s="58"/>
      <c r="CH105" s="58"/>
      <c r="CI105" s="58"/>
      <c r="CJ105" s="58"/>
      <c r="CK105" s="58"/>
      <c r="CL105" s="58"/>
      <c r="CM105" s="58"/>
      <c r="CN105" s="58"/>
      <c r="CO105" s="58"/>
    </row>
    <row r="106" spans="1:93" x14ac:dyDescent="0.25">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8"/>
      <c r="AX106" s="58"/>
      <c r="AY106" s="58"/>
      <c r="AZ106" s="58"/>
      <c r="BA106" s="58"/>
      <c r="BB106" s="58"/>
      <c r="BC106" s="58"/>
      <c r="BD106" s="58"/>
      <c r="BE106" s="58"/>
      <c r="BF106" s="58"/>
      <c r="BG106" s="58"/>
      <c r="BH106" s="58"/>
      <c r="BI106" s="58"/>
      <c r="BJ106" s="58"/>
      <c r="BK106" s="58"/>
      <c r="BL106" s="58"/>
      <c r="BM106" s="58"/>
      <c r="BN106" s="58"/>
      <c r="BO106" s="58"/>
      <c r="BP106" s="58"/>
      <c r="BQ106" s="58"/>
      <c r="BR106" s="58"/>
      <c r="BS106" s="58"/>
      <c r="BT106" s="58"/>
      <c r="BU106" s="58"/>
      <c r="BV106" s="58"/>
      <c r="BW106" s="58"/>
      <c r="BX106" s="58"/>
      <c r="BY106" s="58"/>
      <c r="BZ106" s="58"/>
      <c r="CA106" s="58"/>
      <c r="CB106" s="58"/>
      <c r="CC106" s="58"/>
      <c r="CD106" s="58"/>
      <c r="CE106" s="58"/>
      <c r="CF106" s="58"/>
      <c r="CG106" s="58"/>
      <c r="CH106" s="58"/>
      <c r="CI106" s="58"/>
      <c r="CJ106" s="58"/>
      <c r="CK106" s="58"/>
      <c r="CL106" s="58"/>
      <c r="CM106" s="58"/>
      <c r="CN106" s="58"/>
      <c r="CO106" s="58"/>
    </row>
    <row r="107" spans="1:93" x14ac:dyDescent="0.25">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8"/>
      <c r="AX107" s="58"/>
      <c r="AY107" s="58"/>
      <c r="AZ107" s="58"/>
      <c r="BA107" s="58"/>
      <c r="BB107" s="58"/>
      <c r="BC107" s="58"/>
      <c r="BD107" s="58"/>
      <c r="BE107" s="58"/>
      <c r="BF107" s="58"/>
      <c r="BG107" s="58"/>
      <c r="BH107" s="58"/>
      <c r="BI107" s="58"/>
      <c r="BJ107" s="58"/>
      <c r="BK107" s="58"/>
      <c r="BL107" s="58"/>
      <c r="BM107" s="58"/>
      <c r="BN107" s="58"/>
      <c r="BO107" s="58"/>
      <c r="BP107" s="58"/>
      <c r="BQ107" s="58"/>
      <c r="BR107" s="58"/>
      <c r="BS107" s="58"/>
      <c r="BT107" s="58"/>
      <c r="BU107" s="58"/>
      <c r="BV107" s="58"/>
      <c r="BW107" s="58"/>
      <c r="BX107" s="58"/>
      <c r="BY107" s="58"/>
      <c r="BZ107" s="58"/>
      <c r="CA107" s="58"/>
      <c r="CB107" s="58"/>
      <c r="CC107" s="58"/>
      <c r="CD107" s="58"/>
      <c r="CE107" s="58"/>
      <c r="CF107" s="58"/>
      <c r="CG107" s="58"/>
      <c r="CH107" s="58"/>
      <c r="CI107" s="58"/>
      <c r="CJ107" s="58"/>
      <c r="CK107" s="58"/>
      <c r="CL107" s="58"/>
      <c r="CM107" s="58"/>
      <c r="CN107" s="58"/>
      <c r="CO107" s="58"/>
    </row>
    <row r="108" spans="1:93" x14ac:dyDescent="0.25">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c r="BD108" s="58"/>
      <c r="BE108" s="58"/>
      <c r="BF108" s="58"/>
      <c r="BG108" s="58"/>
      <c r="BH108" s="58"/>
      <c r="BI108" s="58"/>
      <c r="BJ108" s="58"/>
      <c r="BK108" s="58"/>
      <c r="BL108" s="58"/>
      <c r="BM108" s="58"/>
      <c r="BN108" s="58"/>
      <c r="BO108" s="58"/>
      <c r="BP108" s="58"/>
      <c r="BQ108" s="58"/>
      <c r="BR108" s="58"/>
      <c r="BS108" s="58"/>
      <c r="BT108" s="58"/>
      <c r="BU108" s="58"/>
      <c r="BV108" s="58"/>
      <c r="BW108" s="58"/>
      <c r="BX108" s="58"/>
      <c r="BY108" s="58"/>
      <c r="BZ108" s="58"/>
      <c r="CA108" s="58"/>
      <c r="CB108" s="58"/>
      <c r="CC108" s="58"/>
      <c r="CD108" s="58"/>
      <c r="CE108" s="58"/>
      <c r="CF108" s="58"/>
      <c r="CG108" s="58"/>
      <c r="CH108" s="58"/>
      <c r="CI108" s="58"/>
      <c r="CJ108" s="58"/>
      <c r="CK108" s="58"/>
      <c r="CL108" s="58"/>
      <c r="CM108" s="58"/>
      <c r="CN108" s="58"/>
      <c r="CO108" s="58"/>
    </row>
    <row r="109" spans="1:93" x14ac:dyDescent="0.25">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c r="AS109" s="58"/>
      <c r="AT109" s="58"/>
      <c r="AU109" s="58"/>
      <c r="AV109" s="58"/>
      <c r="AW109" s="58"/>
      <c r="AX109" s="58"/>
      <c r="AY109" s="58"/>
      <c r="AZ109" s="58"/>
      <c r="BA109" s="58"/>
      <c r="BB109" s="58"/>
      <c r="BC109" s="58"/>
      <c r="BD109" s="58"/>
      <c r="BE109" s="58"/>
      <c r="BF109" s="58"/>
      <c r="BG109" s="58"/>
      <c r="BH109" s="58"/>
      <c r="BI109" s="58"/>
      <c r="BJ109" s="58"/>
      <c r="BK109" s="58"/>
      <c r="BL109" s="58"/>
      <c r="BM109" s="58"/>
      <c r="BN109" s="58"/>
      <c r="BO109" s="58"/>
      <c r="BP109" s="58"/>
      <c r="BQ109" s="58"/>
      <c r="BR109" s="58"/>
      <c r="BS109" s="58"/>
      <c r="BT109" s="58"/>
      <c r="BU109" s="58"/>
      <c r="BV109" s="58"/>
      <c r="BW109" s="58"/>
      <c r="BX109" s="58"/>
      <c r="BY109" s="58"/>
      <c r="BZ109" s="58"/>
      <c r="CA109" s="58"/>
      <c r="CB109" s="58"/>
      <c r="CC109" s="58"/>
      <c r="CD109" s="58"/>
      <c r="CE109" s="58"/>
      <c r="CF109" s="58"/>
      <c r="CG109" s="58"/>
      <c r="CH109" s="58"/>
      <c r="CI109" s="58"/>
      <c r="CJ109" s="58"/>
      <c r="CK109" s="58"/>
      <c r="CL109" s="58"/>
      <c r="CM109" s="58"/>
      <c r="CN109" s="58"/>
      <c r="CO109" s="58"/>
    </row>
    <row r="110" spans="1:93" x14ac:dyDescent="0.25">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c r="BD110" s="58"/>
      <c r="BE110" s="58"/>
      <c r="BF110" s="58"/>
      <c r="BG110" s="58"/>
      <c r="BH110" s="58"/>
      <c r="BI110" s="58"/>
      <c r="BJ110" s="58"/>
      <c r="BK110" s="58"/>
      <c r="BL110" s="58"/>
      <c r="BM110" s="58"/>
      <c r="BN110" s="58"/>
      <c r="BO110" s="58"/>
      <c r="BP110" s="58"/>
      <c r="BQ110" s="58"/>
      <c r="BR110" s="58"/>
      <c r="BS110" s="58"/>
      <c r="BT110" s="58"/>
      <c r="BU110" s="58"/>
      <c r="BV110" s="58"/>
      <c r="BW110" s="58"/>
      <c r="BX110" s="58"/>
      <c r="BY110" s="58"/>
      <c r="BZ110" s="58"/>
      <c r="CA110" s="58"/>
      <c r="CB110" s="58"/>
      <c r="CC110" s="58"/>
      <c r="CD110" s="58"/>
      <c r="CE110" s="58"/>
      <c r="CF110" s="58"/>
      <c r="CG110" s="58"/>
      <c r="CH110" s="58"/>
      <c r="CI110" s="58"/>
      <c r="CJ110" s="58"/>
      <c r="CK110" s="58"/>
      <c r="CL110" s="58"/>
      <c r="CM110" s="58"/>
      <c r="CN110" s="58"/>
      <c r="CO110" s="58"/>
    </row>
    <row r="111" spans="1:93" x14ac:dyDescent="0.25">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c r="AW111" s="58"/>
      <c r="AX111" s="58"/>
      <c r="AY111" s="58"/>
      <c r="AZ111" s="58"/>
      <c r="BA111" s="58"/>
      <c r="BB111" s="58"/>
      <c r="BC111" s="58"/>
      <c r="BD111" s="58"/>
      <c r="BE111" s="58"/>
      <c r="BF111" s="58"/>
      <c r="BG111" s="58"/>
      <c r="BH111" s="58"/>
      <c r="BI111" s="58"/>
      <c r="BJ111" s="58"/>
      <c r="BK111" s="58"/>
      <c r="BL111" s="58"/>
      <c r="BM111" s="58"/>
      <c r="BN111" s="58"/>
      <c r="BO111" s="58"/>
      <c r="BP111" s="58"/>
      <c r="BQ111" s="58"/>
      <c r="BR111" s="58"/>
      <c r="BS111" s="58"/>
      <c r="BT111" s="58"/>
      <c r="BU111" s="58"/>
      <c r="BV111" s="58"/>
      <c r="BW111" s="58"/>
      <c r="BX111" s="58"/>
      <c r="BY111" s="58"/>
      <c r="BZ111" s="58"/>
      <c r="CA111" s="58"/>
      <c r="CB111" s="58"/>
      <c r="CC111" s="58"/>
      <c r="CD111" s="58"/>
      <c r="CE111" s="58"/>
      <c r="CF111" s="58"/>
      <c r="CG111" s="58"/>
      <c r="CH111" s="58"/>
      <c r="CI111" s="58"/>
      <c r="CJ111" s="58"/>
      <c r="CK111" s="58"/>
      <c r="CL111" s="58"/>
      <c r="CM111" s="58"/>
      <c r="CN111" s="58"/>
      <c r="CO111" s="58"/>
    </row>
    <row r="112" spans="1:93" x14ac:dyDescent="0.25">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58"/>
      <c r="BC112" s="58"/>
      <c r="BD112" s="58"/>
      <c r="BE112" s="58"/>
      <c r="BF112" s="58"/>
      <c r="BG112" s="58"/>
      <c r="BH112" s="58"/>
      <c r="BI112" s="58"/>
      <c r="BJ112" s="58"/>
      <c r="BK112" s="58"/>
      <c r="BL112" s="58"/>
      <c r="BM112" s="58"/>
      <c r="BN112" s="58"/>
      <c r="BO112" s="58"/>
      <c r="BP112" s="58"/>
      <c r="BQ112" s="58"/>
      <c r="BR112" s="58"/>
      <c r="BS112" s="58"/>
      <c r="BT112" s="58"/>
      <c r="BU112" s="58"/>
      <c r="BV112" s="58"/>
      <c r="BW112" s="58"/>
      <c r="BX112" s="58"/>
      <c r="BY112" s="58"/>
      <c r="BZ112" s="58"/>
      <c r="CA112" s="58"/>
      <c r="CB112" s="58"/>
      <c r="CC112" s="58"/>
      <c r="CD112" s="58"/>
      <c r="CE112" s="58"/>
      <c r="CF112" s="58"/>
      <c r="CG112" s="58"/>
      <c r="CH112" s="58"/>
      <c r="CI112" s="58"/>
      <c r="CJ112" s="58"/>
      <c r="CK112" s="58"/>
      <c r="CL112" s="58"/>
      <c r="CM112" s="58"/>
      <c r="CN112" s="58"/>
      <c r="CO112" s="58"/>
    </row>
    <row r="113" spans="1:93" x14ac:dyDescent="0.25">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c r="BD113" s="58"/>
      <c r="BE113" s="58"/>
      <c r="BF113" s="58"/>
      <c r="BG113" s="58"/>
      <c r="BH113" s="58"/>
      <c r="BI113" s="58"/>
      <c r="BJ113" s="58"/>
      <c r="BK113" s="58"/>
      <c r="BL113" s="58"/>
      <c r="BM113" s="58"/>
      <c r="BN113" s="58"/>
      <c r="BO113" s="58"/>
      <c r="BP113" s="58"/>
      <c r="BQ113" s="58"/>
      <c r="BR113" s="58"/>
      <c r="BS113" s="58"/>
      <c r="BT113" s="58"/>
      <c r="BU113" s="58"/>
      <c r="BV113" s="58"/>
      <c r="BW113" s="58"/>
      <c r="BX113" s="58"/>
      <c r="BY113" s="58"/>
      <c r="BZ113" s="58"/>
      <c r="CA113" s="58"/>
      <c r="CB113" s="58"/>
      <c r="CC113" s="58"/>
      <c r="CD113" s="58"/>
      <c r="CE113" s="58"/>
      <c r="CF113" s="58"/>
      <c r="CG113" s="58"/>
      <c r="CH113" s="58"/>
      <c r="CI113" s="58"/>
      <c r="CJ113" s="58"/>
      <c r="CK113" s="58"/>
      <c r="CL113" s="58"/>
      <c r="CM113" s="58"/>
      <c r="CN113" s="58"/>
      <c r="CO113" s="58"/>
    </row>
    <row r="114" spans="1:93" x14ac:dyDescent="0.25">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c r="AV114" s="58"/>
      <c r="AW114" s="58"/>
      <c r="AX114" s="58"/>
      <c r="AY114" s="58"/>
      <c r="AZ114" s="58"/>
      <c r="BA114" s="58"/>
      <c r="BB114" s="58"/>
      <c r="BC114" s="58"/>
      <c r="BD114" s="58"/>
      <c r="BE114" s="58"/>
      <c r="BF114" s="58"/>
      <c r="BG114" s="58"/>
      <c r="BH114" s="58"/>
      <c r="BI114" s="58"/>
      <c r="BJ114" s="58"/>
      <c r="BK114" s="58"/>
      <c r="BL114" s="58"/>
      <c r="BM114" s="58"/>
      <c r="BN114" s="58"/>
      <c r="BO114" s="58"/>
      <c r="BP114" s="58"/>
      <c r="BQ114" s="58"/>
      <c r="BR114" s="58"/>
      <c r="BS114" s="58"/>
      <c r="BT114" s="58"/>
      <c r="BU114" s="58"/>
      <c r="BV114" s="58"/>
      <c r="BW114" s="58"/>
      <c r="BX114" s="58"/>
      <c r="BY114" s="58"/>
      <c r="BZ114" s="58"/>
      <c r="CA114" s="58"/>
      <c r="CB114" s="58"/>
      <c r="CC114" s="58"/>
      <c r="CD114" s="58"/>
      <c r="CE114" s="58"/>
      <c r="CF114" s="58"/>
      <c r="CG114" s="58"/>
      <c r="CH114" s="58"/>
      <c r="CI114" s="58"/>
      <c r="CJ114" s="58"/>
      <c r="CK114" s="58"/>
      <c r="CL114" s="58"/>
      <c r="CM114" s="58"/>
      <c r="CN114" s="58"/>
      <c r="CO114" s="58"/>
    </row>
    <row r="115" spans="1:93" x14ac:dyDescent="0.2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c r="AS115" s="58"/>
      <c r="AT115" s="58"/>
      <c r="AU115" s="58"/>
      <c r="AV115" s="58"/>
      <c r="AW115" s="58"/>
      <c r="AX115" s="58"/>
      <c r="AY115" s="58"/>
      <c r="AZ115" s="58"/>
      <c r="BA115" s="58"/>
      <c r="BB115" s="58"/>
      <c r="BC115" s="58"/>
      <c r="BD115" s="58"/>
      <c r="BE115" s="58"/>
      <c r="BF115" s="58"/>
      <c r="BG115" s="58"/>
      <c r="BH115" s="58"/>
      <c r="BI115" s="58"/>
      <c r="BJ115" s="58"/>
      <c r="BK115" s="58"/>
      <c r="BL115" s="58"/>
      <c r="BM115" s="58"/>
      <c r="BN115" s="58"/>
      <c r="BO115" s="58"/>
      <c r="BP115" s="58"/>
      <c r="BQ115" s="58"/>
      <c r="BR115" s="58"/>
      <c r="BS115" s="58"/>
      <c r="BT115" s="58"/>
      <c r="BU115" s="58"/>
      <c r="BV115" s="58"/>
      <c r="BW115" s="58"/>
      <c r="BX115" s="58"/>
      <c r="BY115" s="58"/>
      <c r="BZ115" s="58"/>
      <c r="CA115" s="58"/>
      <c r="CB115" s="58"/>
      <c r="CC115" s="58"/>
      <c r="CD115" s="58"/>
      <c r="CE115" s="58"/>
      <c r="CF115" s="58"/>
      <c r="CG115" s="58"/>
      <c r="CH115" s="58"/>
      <c r="CI115" s="58"/>
      <c r="CJ115" s="58"/>
      <c r="CK115" s="58"/>
      <c r="CL115" s="58"/>
      <c r="CM115" s="58"/>
      <c r="CN115" s="58"/>
      <c r="CO115" s="58"/>
    </row>
    <row r="116" spans="1:93" x14ac:dyDescent="0.25">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58"/>
      <c r="BY116" s="58"/>
      <c r="BZ116" s="58"/>
      <c r="CA116" s="58"/>
      <c r="CB116" s="58"/>
      <c r="CC116" s="58"/>
      <c r="CD116" s="58"/>
      <c r="CE116" s="58"/>
      <c r="CF116" s="58"/>
      <c r="CG116" s="58"/>
      <c r="CH116" s="58"/>
      <c r="CI116" s="58"/>
      <c r="CJ116" s="58"/>
      <c r="CK116" s="58"/>
      <c r="CL116" s="58"/>
      <c r="CM116" s="58"/>
      <c r="CN116" s="58"/>
      <c r="CO116" s="58"/>
    </row>
    <row r="117" spans="1:93" x14ac:dyDescent="0.25">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c r="BO117" s="58"/>
      <c r="BP117" s="58"/>
      <c r="BQ117" s="58"/>
      <c r="BR117" s="58"/>
      <c r="BS117" s="58"/>
      <c r="BT117" s="58"/>
      <c r="BU117" s="58"/>
      <c r="BV117" s="58"/>
      <c r="BW117" s="58"/>
      <c r="BX117" s="58"/>
      <c r="BY117" s="58"/>
      <c r="BZ117" s="58"/>
      <c r="CA117" s="58"/>
      <c r="CB117" s="58"/>
      <c r="CC117" s="58"/>
      <c r="CD117" s="58"/>
      <c r="CE117" s="58"/>
      <c r="CF117" s="58"/>
      <c r="CG117" s="58"/>
      <c r="CH117" s="58"/>
      <c r="CI117" s="58"/>
      <c r="CJ117" s="58"/>
      <c r="CK117" s="58"/>
      <c r="CL117" s="58"/>
      <c r="CM117" s="58"/>
      <c r="CN117" s="58"/>
      <c r="CO117" s="58"/>
    </row>
    <row r="118" spans="1:93" x14ac:dyDescent="0.25">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58"/>
      <c r="BQ118" s="58"/>
      <c r="BR118" s="58"/>
      <c r="BS118" s="58"/>
      <c r="BT118" s="58"/>
      <c r="BU118" s="58"/>
      <c r="BV118" s="58"/>
      <c r="BW118" s="58"/>
      <c r="BX118" s="58"/>
      <c r="BY118" s="58"/>
      <c r="BZ118" s="58"/>
      <c r="CA118" s="58"/>
      <c r="CB118" s="58"/>
      <c r="CC118" s="58"/>
      <c r="CD118" s="58"/>
      <c r="CE118" s="58"/>
      <c r="CF118" s="58"/>
      <c r="CG118" s="58"/>
      <c r="CH118" s="58"/>
      <c r="CI118" s="58"/>
      <c r="CJ118" s="58"/>
      <c r="CK118" s="58"/>
      <c r="CL118" s="58"/>
      <c r="CM118" s="58"/>
      <c r="CN118" s="58"/>
      <c r="CO118" s="58"/>
    </row>
    <row r="119" spans="1:93" x14ac:dyDescent="0.25">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c r="BZ119" s="58"/>
      <c r="CA119" s="58"/>
      <c r="CB119" s="58"/>
      <c r="CC119" s="58"/>
      <c r="CD119" s="58"/>
      <c r="CE119" s="58"/>
      <c r="CF119" s="58"/>
      <c r="CG119" s="58"/>
      <c r="CH119" s="58"/>
      <c r="CI119" s="58"/>
      <c r="CJ119" s="58"/>
      <c r="CK119" s="58"/>
      <c r="CL119" s="58"/>
      <c r="CM119" s="58"/>
      <c r="CN119" s="58"/>
      <c r="CO119" s="58"/>
    </row>
    <row r="120" spans="1:93" ht="15.75" customHeight="1" x14ac:dyDescent="0.9">
      <c r="A120" s="58"/>
      <c r="B120" s="59"/>
      <c r="C120" s="59"/>
      <c r="D120" s="59"/>
      <c r="E120" s="59"/>
      <c r="F120" s="59"/>
      <c r="G120" s="59"/>
      <c r="H120" s="59"/>
      <c r="I120" s="59"/>
      <c r="J120" s="59"/>
      <c r="K120" s="59"/>
      <c r="L120" s="59"/>
      <c r="M120" s="59"/>
      <c r="N120" s="59"/>
      <c r="O120" s="59"/>
      <c r="P120" s="59"/>
      <c r="Q120" s="59"/>
      <c r="R120" s="60"/>
      <c r="S120" s="61"/>
      <c r="T120" s="61"/>
      <c r="U120" s="61"/>
      <c r="V120" s="61"/>
      <c r="W120" s="61"/>
      <c r="X120" s="61"/>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c r="BZ120" s="58"/>
      <c r="CA120" s="58"/>
      <c r="CB120" s="58"/>
      <c r="CC120" s="58"/>
      <c r="CD120" s="58"/>
      <c r="CE120" s="58"/>
      <c r="CF120" s="58"/>
      <c r="CG120" s="58"/>
      <c r="CH120" s="58"/>
      <c r="CI120" s="58"/>
      <c r="CJ120" s="58"/>
      <c r="CK120" s="58"/>
      <c r="CL120" s="58"/>
      <c r="CM120" s="58"/>
      <c r="CN120" s="58"/>
      <c r="CO120" s="58"/>
    </row>
    <row r="121" spans="1:93" ht="15.75" customHeight="1" x14ac:dyDescent="0.9">
      <c r="A121" s="58"/>
      <c r="B121" s="59"/>
      <c r="C121" s="59"/>
      <c r="D121" s="59"/>
      <c r="E121" s="59"/>
      <c r="F121" s="59"/>
      <c r="G121" s="59"/>
      <c r="H121" s="59"/>
      <c r="I121" s="59"/>
      <c r="J121" s="59"/>
      <c r="K121" s="59"/>
      <c r="L121" s="59"/>
      <c r="M121" s="59"/>
      <c r="N121" s="59"/>
      <c r="O121" s="59"/>
      <c r="P121" s="59"/>
      <c r="Q121" s="59"/>
      <c r="R121" s="60"/>
      <c r="S121" s="61"/>
      <c r="T121" s="61"/>
      <c r="U121" s="61"/>
      <c r="V121" s="61"/>
      <c r="W121" s="61"/>
      <c r="X121" s="61"/>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c r="BV121" s="58"/>
      <c r="BW121" s="58"/>
      <c r="BX121" s="58"/>
      <c r="BY121" s="58"/>
      <c r="BZ121" s="58"/>
      <c r="CA121" s="58"/>
      <c r="CB121" s="58"/>
      <c r="CC121" s="58"/>
      <c r="CD121" s="58"/>
      <c r="CE121" s="58"/>
      <c r="CF121" s="58"/>
      <c r="CG121" s="58"/>
      <c r="CH121" s="58"/>
      <c r="CI121" s="58"/>
      <c r="CJ121" s="58"/>
      <c r="CK121" s="58"/>
      <c r="CL121" s="58"/>
      <c r="CM121" s="58"/>
      <c r="CN121" s="58"/>
      <c r="CO121" s="58"/>
    </row>
    <row r="122" spans="1:93" ht="15.75" customHeight="1" x14ac:dyDescent="0.9">
      <c r="A122" s="58"/>
      <c r="B122" s="59"/>
      <c r="C122" s="59"/>
      <c r="D122" s="59"/>
      <c r="E122" s="59"/>
      <c r="F122" s="59"/>
      <c r="G122" s="59"/>
      <c r="H122" s="59"/>
      <c r="I122" s="59"/>
      <c r="J122" s="59"/>
      <c r="K122" s="59"/>
      <c r="L122" s="59"/>
      <c r="M122" s="59"/>
      <c r="N122" s="59"/>
      <c r="O122" s="59"/>
      <c r="P122" s="59"/>
      <c r="Q122" s="59"/>
      <c r="R122" s="60"/>
      <c r="S122" s="61"/>
      <c r="T122" s="61"/>
      <c r="U122" s="61"/>
      <c r="V122" s="61"/>
      <c r="W122" s="61"/>
      <c r="X122" s="61"/>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c r="BZ122" s="58"/>
      <c r="CA122" s="58"/>
      <c r="CB122" s="58"/>
      <c r="CC122" s="58"/>
      <c r="CD122" s="58"/>
      <c r="CE122" s="58"/>
      <c r="CF122" s="58"/>
      <c r="CG122" s="58"/>
      <c r="CH122" s="58"/>
      <c r="CI122" s="58"/>
      <c r="CJ122" s="58"/>
      <c r="CK122" s="58"/>
      <c r="CL122" s="58"/>
      <c r="CM122" s="58"/>
      <c r="CN122" s="58"/>
      <c r="CO122" s="58"/>
    </row>
    <row r="123" spans="1:93" x14ac:dyDescent="0.25">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c r="BS123" s="58"/>
      <c r="BT123" s="58"/>
      <c r="BU123" s="58"/>
      <c r="BV123" s="58"/>
      <c r="BW123" s="58"/>
      <c r="BX123" s="58"/>
      <c r="BY123" s="58"/>
      <c r="BZ123" s="58"/>
      <c r="CA123" s="58"/>
      <c r="CB123" s="58"/>
      <c r="CC123" s="58"/>
      <c r="CD123" s="58"/>
      <c r="CE123" s="58"/>
      <c r="CF123" s="58"/>
      <c r="CG123" s="58"/>
      <c r="CH123" s="58"/>
      <c r="CI123" s="58"/>
      <c r="CJ123" s="58"/>
      <c r="CK123" s="58"/>
      <c r="CL123" s="58"/>
      <c r="CM123" s="58"/>
      <c r="CN123" s="58"/>
      <c r="CO123" s="58"/>
    </row>
    <row r="124" spans="1:93" x14ac:dyDescent="0.25">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c r="BS124" s="58"/>
      <c r="BT124" s="58"/>
      <c r="BU124" s="58"/>
      <c r="BV124" s="58"/>
      <c r="BW124" s="58"/>
      <c r="BX124" s="58"/>
      <c r="BY124" s="58"/>
      <c r="BZ124" s="58"/>
      <c r="CA124" s="58"/>
      <c r="CB124" s="58"/>
      <c r="CC124" s="58"/>
      <c r="CD124" s="58"/>
      <c r="CE124" s="58"/>
      <c r="CF124" s="58"/>
      <c r="CG124" s="58"/>
      <c r="CH124" s="58"/>
      <c r="CI124" s="58"/>
      <c r="CJ124" s="58"/>
      <c r="CK124" s="58"/>
      <c r="CL124" s="58"/>
      <c r="CM124" s="58"/>
      <c r="CN124" s="58"/>
      <c r="CO124" s="58"/>
    </row>
    <row r="125" spans="1:93" x14ac:dyDescent="0.2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58"/>
      <c r="BY125" s="58"/>
      <c r="BZ125" s="58"/>
      <c r="CA125" s="58"/>
      <c r="CB125" s="58"/>
      <c r="CC125" s="58"/>
      <c r="CD125" s="58"/>
      <c r="CE125" s="58"/>
      <c r="CF125" s="58"/>
      <c r="CG125" s="58"/>
      <c r="CH125" s="58"/>
      <c r="CI125" s="58"/>
      <c r="CJ125" s="58"/>
      <c r="CK125" s="58"/>
      <c r="CL125" s="58"/>
      <c r="CM125" s="58"/>
      <c r="CN125" s="58"/>
      <c r="CO125" s="58"/>
    </row>
    <row r="126" spans="1:93" x14ac:dyDescent="0.25">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58"/>
      <c r="BY126" s="58"/>
      <c r="BZ126" s="58"/>
      <c r="CA126" s="58"/>
      <c r="CB126" s="58"/>
      <c r="CC126" s="58"/>
      <c r="CD126" s="58"/>
      <c r="CE126" s="58"/>
      <c r="CF126" s="58"/>
      <c r="CG126" s="58"/>
      <c r="CH126" s="58"/>
      <c r="CI126" s="58"/>
      <c r="CJ126" s="58"/>
      <c r="CK126" s="58"/>
      <c r="CL126" s="58"/>
      <c r="CM126" s="58"/>
      <c r="CN126" s="58"/>
      <c r="CO126" s="58"/>
    </row>
    <row r="127" spans="1:93" x14ac:dyDescent="0.25">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58"/>
      <c r="BJ127" s="58"/>
      <c r="BK127" s="58"/>
      <c r="BL127" s="58"/>
      <c r="BM127" s="58"/>
      <c r="BN127" s="58"/>
      <c r="BO127" s="58"/>
      <c r="BP127" s="58"/>
      <c r="BQ127" s="58"/>
      <c r="BR127" s="58"/>
      <c r="BS127" s="58"/>
      <c r="BT127" s="58"/>
      <c r="BU127" s="58"/>
      <c r="BV127" s="58"/>
      <c r="BW127" s="58"/>
      <c r="BX127" s="58"/>
      <c r="BY127" s="58"/>
      <c r="BZ127" s="58"/>
      <c r="CA127" s="58"/>
      <c r="CB127" s="58"/>
      <c r="CC127" s="58"/>
      <c r="CD127" s="58"/>
      <c r="CE127" s="58"/>
      <c r="CF127" s="58"/>
      <c r="CG127" s="58"/>
      <c r="CH127" s="58"/>
      <c r="CI127" s="58"/>
      <c r="CJ127" s="58"/>
      <c r="CK127" s="58"/>
      <c r="CL127" s="58"/>
      <c r="CM127" s="58"/>
      <c r="CN127" s="58"/>
      <c r="CO127" s="58"/>
    </row>
    <row r="128" spans="1:93" x14ac:dyDescent="0.25">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c r="BA128" s="58"/>
      <c r="BB128" s="58"/>
      <c r="BC128" s="58"/>
      <c r="BD128" s="58"/>
      <c r="BE128" s="58"/>
      <c r="BF128" s="58"/>
      <c r="BG128" s="58"/>
      <c r="BH128" s="58"/>
      <c r="BI128" s="58"/>
      <c r="BJ128" s="58"/>
      <c r="BK128" s="58"/>
      <c r="BL128" s="58"/>
      <c r="BM128" s="58"/>
      <c r="BN128" s="58"/>
      <c r="BO128" s="58"/>
      <c r="BP128" s="58"/>
      <c r="BQ128" s="58"/>
      <c r="BR128" s="58"/>
      <c r="BS128" s="58"/>
      <c r="BT128" s="58"/>
      <c r="BU128" s="58"/>
      <c r="BV128" s="58"/>
      <c r="BW128" s="58"/>
      <c r="BX128" s="58"/>
      <c r="BY128" s="58"/>
      <c r="BZ128" s="58"/>
      <c r="CA128" s="58"/>
      <c r="CB128" s="58"/>
      <c r="CC128" s="58"/>
      <c r="CD128" s="58"/>
      <c r="CE128" s="58"/>
      <c r="CF128" s="58"/>
      <c r="CG128" s="58"/>
      <c r="CH128" s="58"/>
      <c r="CI128" s="58"/>
      <c r="CJ128" s="58"/>
      <c r="CK128" s="58"/>
      <c r="CL128" s="58"/>
      <c r="CM128" s="58"/>
      <c r="CN128" s="58"/>
      <c r="CO128" s="58"/>
    </row>
    <row r="129" spans="1:93" x14ac:dyDescent="0.25">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58"/>
      <c r="BJ129" s="58"/>
      <c r="BK129" s="58"/>
      <c r="BL129" s="58"/>
      <c r="BM129" s="58"/>
      <c r="BN129" s="58"/>
      <c r="BO129" s="58"/>
      <c r="BP129" s="58"/>
      <c r="BQ129" s="58"/>
      <c r="BR129" s="58"/>
      <c r="BS129" s="58"/>
      <c r="BT129" s="58"/>
      <c r="BU129" s="58"/>
      <c r="BV129" s="58"/>
      <c r="BW129" s="58"/>
      <c r="BX129" s="58"/>
      <c r="BY129" s="58"/>
      <c r="BZ129" s="58"/>
      <c r="CA129" s="58"/>
      <c r="CB129" s="58"/>
      <c r="CC129" s="58"/>
      <c r="CD129" s="58"/>
      <c r="CE129" s="58"/>
      <c r="CF129" s="58"/>
      <c r="CG129" s="58"/>
      <c r="CH129" s="58"/>
      <c r="CI129" s="58"/>
      <c r="CJ129" s="58"/>
      <c r="CK129" s="58"/>
      <c r="CL129" s="58"/>
      <c r="CM129" s="58"/>
      <c r="CN129" s="58"/>
      <c r="CO129" s="58"/>
    </row>
    <row r="130" spans="1:93" x14ac:dyDescent="0.25">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8"/>
      <c r="BY130" s="58"/>
      <c r="BZ130" s="58"/>
      <c r="CA130" s="58"/>
      <c r="CB130" s="58"/>
      <c r="CC130" s="58"/>
      <c r="CD130" s="58"/>
      <c r="CE130" s="58"/>
      <c r="CF130" s="58"/>
      <c r="CG130" s="58"/>
      <c r="CH130" s="58"/>
      <c r="CI130" s="58"/>
      <c r="CJ130" s="58"/>
      <c r="CK130" s="58"/>
      <c r="CL130" s="58"/>
      <c r="CM130" s="58"/>
      <c r="CN130" s="58"/>
      <c r="CO130" s="58"/>
    </row>
    <row r="131" spans="1:93" x14ac:dyDescent="0.25">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58"/>
      <c r="CA131" s="58"/>
      <c r="CB131" s="58"/>
      <c r="CC131" s="58"/>
      <c r="CD131" s="58"/>
      <c r="CE131" s="58"/>
      <c r="CF131" s="58"/>
      <c r="CG131" s="58"/>
      <c r="CH131" s="58"/>
      <c r="CI131" s="58"/>
      <c r="CJ131" s="58"/>
      <c r="CK131" s="58"/>
      <c r="CL131" s="58"/>
      <c r="CM131" s="58"/>
      <c r="CN131" s="58"/>
      <c r="CO131" s="58"/>
    </row>
    <row r="132" spans="1:93" x14ac:dyDescent="0.25">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8"/>
      <c r="CC132" s="58"/>
      <c r="CD132" s="58"/>
      <c r="CE132" s="58"/>
      <c r="CF132" s="58"/>
      <c r="CG132" s="58"/>
      <c r="CH132" s="58"/>
      <c r="CI132" s="58"/>
      <c r="CJ132" s="58"/>
      <c r="CK132" s="58"/>
      <c r="CL132" s="58"/>
      <c r="CM132" s="58"/>
      <c r="CN132" s="58"/>
      <c r="CO132" s="58"/>
    </row>
    <row r="133" spans="1:93" x14ac:dyDescent="0.25">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c r="CD133" s="58"/>
      <c r="CE133" s="58"/>
      <c r="CF133" s="58"/>
      <c r="CG133" s="58"/>
      <c r="CH133" s="58"/>
      <c r="CI133" s="58"/>
      <c r="CJ133" s="58"/>
      <c r="CK133" s="58"/>
      <c r="CL133" s="58"/>
      <c r="CM133" s="58"/>
      <c r="CN133" s="58"/>
      <c r="CO133" s="58"/>
    </row>
    <row r="134" spans="1:93" x14ac:dyDescent="0.25">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8"/>
      <c r="BY134" s="58"/>
      <c r="BZ134" s="58"/>
      <c r="CA134" s="58"/>
      <c r="CB134" s="58"/>
      <c r="CC134" s="58"/>
      <c r="CD134" s="58"/>
      <c r="CE134" s="58"/>
      <c r="CF134" s="58"/>
      <c r="CG134" s="58"/>
      <c r="CH134" s="58"/>
      <c r="CI134" s="58"/>
      <c r="CJ134" s="58"/>
      <c r="CK134" s="58"/>
      <c r="CL134" s="58"/>
      <c r="CM134" s="58"/>
      <c r="CN134" s="58"/>
      <c r="CO134" s="58"/>
    </row>
    <row r="135" spans="1:93" x14ac:dyDescent="0.2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c r="CD135" s="58"/>
      <c r="CE135" s="58"/>
      <c r="CF135" s="58"/>
      <c r="CG135" s="58"/>
      <c r="CH135" s="58"/>
      <c r="CI135" s="58"/>
      <c r="CJ135" s="58"/>
      <c r="CK135" s="58"/>
      <c r="CL135" s="58"/>
      <c r="CM135" s="58"/>
      <c r="CN135" s="58"/>
      <c r="CO135" s="58"/>
    </row>
    <row r="136" spans="1:93" x14ac:dyDescent="0.25">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c r="BY136" s="58"/>
      <c r="BZ136" s="58"/>
      <c r="CA136" s="58"/>
      <c r="CB136" s="58"/>
      <c r="CC136" s="58"/>
      <c r="CD136" s="58"/>
      <c r="CE136" s="58"/>
      <c r="CF136" s="58"/>
      <c r="CG136" s="58"/>
      <c r="CH136" s="58"/>
      <c r="CI136" s="58"/>
      <c r="CJ136" s="58"/>
      <c r="CK136" s="58"/>
      <c r="CL136" s="58"/>
      <c r="CM136" s="58"/>
      <c r="CN136" s="58"/>
      <c r="CO136" s="58"/>
    </row>
    <row r="137" spans="1:93" x14ac:dyDescent="0.25">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58"/>
      <c r="BS137" s="58"/>
      <c r="BT137" s="58"/>
      <c r="BU137" s="58"/>
      <c r="BV137" s="58"/>
      <c r="BW137" s="58"/>
      <c r="BX137" s="58"/>
      <c r="BY137" s="58"/>
      <c r="BZ137" s="58"/>
      <c r="CA137" s="58"/>
      <c r="CB137" s="58"/>
      <c r="CC137" s="58"/>
      <c r="CD137" s="58"/>
      <c r="CE137" s="58"/>
      <c r="CF137" s="58"/>
      <c r="CG137" s="58"/>
      <c r="CH137" s="58"/>
      <c r="CI137" s="58"/>
      <c r="CJ137" s="58"/>
      <c r="CK137" s="58"/>
      <c r="CL137" s="58"/>
      <c r="CM137" s="58"/>
      <c r="CN137" s="58"/>
      <c r="CO137" s="58"/>
    </row>
    <row r="138" spans="1:93" x14ac:dyDescent="0.25">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c r="AS138" s="58"/>
      <c r="AT138" s="58"/>
      <c r="AU138" s="58"/>
      <c r="AV138" s="58"/>
      <c r="AW138" s="58"/>
      <c r="AX138" s="58"/>
      <c r="AY138" s="58"/>
      <c r="AZ138" s="58"/>
      <c r="BA138" s="58"/>
      <c r="BB138" s="58"/>
      <c r="BC138" s="58"/>
      <c r="BD138" s="58"/>
      <c r="BE138" s="58"/>
      <c r="BF138" s="58"/>
      <c r="BG138" s="58"/>
      <c r="BH138" s="58"/>
      <c r="BI138" s="58"/>
      <c r="BJ138" s="58"/>
      <c r="BK138" s="58"/>
      <c r="BL138" s="58"/>
      <c r="BM138" s="58"/>
      <c r="BN138" s="58"/>
      <c r="BO138" s="58"/>
      <c r="BP138" s="58"/>
      <c r="BQ138" s="58"/>
      <c r="BR138" s="58"/>
      <c r="BS138" s="58"/>
      <c r="BT138" s="58"/>
      <c r="BU138" s="58"/>
      <c r="BV138" s="58"/>
      <c r="BW138" s="58"/>
      <c r="BX138" s="58"/>
      <c r="BY138" s="58"/>
      <c r="BZ138" s="58"/>
      <c r="CA138" s="58"/>
      <c r="CB138" s="58"/>
      <c r="CC138" s="58"/>
      <c r="CD138" s="58"/>
      <c r="CE138" s="58"/>
      <c r="CF138" s="58"/>
      <c r="CG138" s="58"/>
      <c r="CH138" s="58"/>
      <c r="CI138" s="58"/>
      <c r="CJ138" s="58"/>
      <c r="CK138" s="58"/>
      <c r="CL138" s="58"/>
      <c r="CM138" s="58"/>
      <c r="CN138" s="58"/>
      <c r="CO138" s="58"/>
    </row>
    <row r="139" spans="1:93" x14ac:dyDescent="0.25">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58"/>
      <c r="BJ139" s="58"/>
      <c r="BK139" s="58"/>
      <c r="BL139" s="58"/>
      <c r="BM139" s="58"/>
      <c r="BN139" s="58"/>
      <c r="BO139" s="58"/>
      <c r="BP139" s="58"/>
      <c r="BQ139" s="58"/>
      <c r="BR139" s="58"/>
      <c r="BS139" s="58"/>
      <c r="BT139" s="58"/>
      <c r="BU139" s="58"/>
      <c r="BV139" s="58"/>
      <c r="BW139" s="58"/>
      <c r="BX139" s="58"/>
      <c r="BY139" s="58"/>
      <c r="BZ139" s="58"/>
      <c r="CA139" s="58"/>
      <c r="CB139" s="58"/>
      <c r="CC139" s="58"/>
      <c r="CD139" s="58"/>
      <c r="CE139" s="58"/>
      <c r="CF139" s="58"/>
      <c r="CG139" s="58"/>
      <c r="CH139" s="58"/>
      <c r="CI139" s="58"/>
      <c r="CJ139" s="58"/>
      <c r="CK139" s="58"/>
      <c r="CL139" s="58"/>
      <c r="CM139" s="58"/>
      <c r="CN139" s="58"/>
      <c r="CO139" s="58"/>
    </row>
    <row r="140" spans="1:93" x14ac:dyDescent="0.25">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c r="BJ140" s="58"/>
      <c r="BK140" s="58"/>
      <c r="BL140" s="58"/>
      <c r="BM140" s="58"/>
      <c r="BN140" s="58"/>
      <c r="BO140" s="58"/>
      <c r="BP140" s="58"/>
      <c r="BQ140" s="58"/>
      <c r="BR140" s="58"/>
      <c r="BS140" s="58"/>
      <c r="BT140" s="58"/>
      <c r="BU140" s="58"/>
      <c r="BV140" s="58"/>
      <c r="BW140" s="58"/>
      <c r="BX140" s="58"/>
      <c r="BY140" s="58"/>
      <c r="BZ140" s="58"/>
      <c r="CA140" s="58"/>
      <c r="CB140" s="58"/>
      <c r="CC140" s="58"/>
      <c r="CD140" s="58"/>
      <c r="CE140" s="58"/>
      <c r="CF140" s="58"/>
      <c r="CG140" s="58"/>
      <c r="CH140" s="58"/>
      <c r="CI140" s="58"/>
      <c r="CJ140" s="58"/>
      <c r="CK140" s="58"/>
      <c r="CL140" s="58"/>
      <c r="CM140" s="58"/>
      <c r="CN140" s="58"/>
      <c r="CO140" s="58"/>
    </row>
    <row r="141" spans="1:93" x14ac:dyDescent="0.25">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c r="BJ141" s="58"/>
      <c r="BK141" s="58"/>
      <c r="BL141" s="58"/>
      <c r="BM141" s="58"/>
      <c r="BN141" s="58"/>
      <c r="BO141" s="58"/>
      <c r="BP141" s="58"/>
      <c r="BQ141" s="58"/>
      <c r="BR141" s="58"/>
      <c r="BS141" s="58"/>
      <c r="BT141" s="58"/>
      <c r="BU141" s="58"/>
      <c r="BV141" s="58"/>
      <c r="BW141" s="58"/>
      <c r="BX141" s="58"/>
      <c r="BY141" s="58"/>
      <c r="BZ141" s="58"/>
      <c r="CA141" s="58"/>
      <c r="CB141" s="58"/>
      <c r="CC141" s="58"/>
      <c r="CD141" s="58"/>
      <c r="CE141" s="58"/>
      <c r="CF141" s="58"/>
      <c r="CG141" s="58"/>
      <c r="CH141" s="58"/>
      <c r="CI141" s="58"/>
      <c r="CJ141" s="58"/>
      <c r="CK141" s="58"/>
      <c r="CL141" s="58"/>
      <c r="CM141" s="58"/>
      <c r="CN141" s="58"/>
      <c r="CO141" s="58"/>
    </row>
    <row r="142" spans="1:93" x14ac:dyDescent="0.25">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c r="BJ142" s="58"/>
      <c r="BK142" s="58"/>
      <c r="BL142" s="58"/>
      <c r="BM142" s="58"/>
      <c r="BN142" s="58"/>
      <c r="BO142" s="58"/>
      <c r="BP142" s="58"/>
      <c r="BQ142" s="58"/>
      <c r="BR142" s="58"/>
      <c r="BS142" s="58"/>
      <c r="BT142" s="58"/>
      <c r="BU142" s="58"/>
      <c r="BV142" s="58"/>
      <c r="BW142" s="58"/>
      <c r="BX142" s="58"/>
      <c r="BY142" s="58"/>
      <c r="BZ142" s="58"/>
      <c r="CA142" s="58"/>
      <c r="CB142" s="58"/>
      <c r="CC142" s="58"/>
      <c r="CD142" s="58"/>
      <c r="CE142" s="58"/>
      <c r="CF142" s="58"/>
      <c r="CG142" s="58"/>
      <c r="CH142" s="58"/>
      <c r="CI142" s="58"/>
      <c r="CJ142" s="58"/>
      <c r="CK142" s="58"/>
      <c r="CL142" s="58"/>
      <c r="CM142" s="58"/>
      <c r="CN142" s="58"/>
      <c r="CO142" s="58"/>
    </row>
    <row r="143" spans="1:93" x14ac:dyDescent="0.25">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c r="BL143" s="58"/>
      <c r="BM143" s="58"/>
      <c r="BN143" s="58"/>
      <c r="BO143" s="58"/>
      <c r="BP143" s="58"/>
      <c r="BQ143" s="58"/>
      <c r="BR143" s="58"/>
      <c r="BS143" s="58"/>
      <c r="BT143" s="58"/>
      <c r="BU143" s="58"/>
      <c r="BV143" s="58"/>
      <c r="BW143" s="58"/>
      <c r="BX143" s="58"/>
      <c r="BY143" s="58"/>
      <c r="BZ143" s="58"/>
      <c r="CA143" s="58"/>
      <c r="CB143" s="58"/>
      <c r="CC143" s="58"/>
      <c r="CD143" s="58"/>
      <c r="CE143" s="58"/>
      <c r="CF143" s="58"/>
      <c r="CG143" s="58"/>
      <c r="CH143" s="58"/>
      <c r="CI143" s="58"/>
      <c r="CJ143" s="58"/>
      <c r="CK143" s="58"/>
      <c r="CL143" s="58"/>
      <c r="CM143" s="58"/>
      <c r="CN143" s="58"/>
      <c r="CO143" s="58"/>
    </row>
    <row r="144" spans="1:93" x14ac:dyDescent="0.25">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c r="BJ144" s="58"/>
      <c r="BK144" s="58"/>
      <c r="BL144" s="58"/>
      <c r="BM144" s="58"/>
      <c r="BN144" s="58"/>
      <c r="BO144" s="58"/>
      <c r="BP144" s="58"/>
      <c r="BQ144" s="58"/>
      <c r="BR144" s="58"/>
      <c r="BS144" s="58"/>
      <c r="BT144" s="58"/>
      <c r="BU144" s="58"/>
      <c r="BV144" s="58"/>
      <c r="BW144" s="58"/>
      <c r="BX144" s="58"/>
      <c r="BY144" s="58"/>
      <c r="BZ144" s="58"/>
      <c r="CA144" s="58"/>
      <c r="CB144" s="58"/>
      <c r="CC144" s="58"/>
      <c r="CD144" s="58"/>
      <c r="CE144" s="58"/>
      <c r="CF144" s="58"/>
      <c r="CG144" s="58"/>
      <c r="CH144" s="58"/>
      <c r="CI144" s="58"/>
      <c r="CJ144" s="58"/>
      <c r="CK144" s="58"/>
      <c r="CL144" s="58"/>
      <c r="CM144" s="58"/>
      <c r="CN144" s="58"/>
      <c r="CO144" s="58"/>
    </row>
    <row r="145" spans="1:93" x14ac:dyDescent="0.2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c r="BJ145" s="58"/>
      <c r="BK145" s="58"/>
      <c r="BL145" s="58"/>
      <c r="BM145" s="58"/>
      <c r="BN145" s="58"/>
      <c r="BO145" s="58"/>
      <c r="BP145" s="58"/>
      <c r="BQ145" s="58"/>
      <c r="BR145" s="58"/>
      <c r="BS145" s="58"/>
      <c r="BT145" s="58"/>
      <c r="BU145" s="58"/>
      <c r="BV145" s="58"/>
      <c r="BW145" s="58"/>
      <c r="BX145" s="58"/>
      <c r="BY145" s="58"/>
      <c r="BZ145" s="58"/>
      <c r="CA145" s="58"/>
      <c r="CB145" s="58"/>
      <c r="CC145" s="58"/>
      <c r="CD145" s="58"/>
      <c r="CE145" s="58"/>
      <c r="CF145" s="58"/>
      <c r="CG145" s="58"/>
      <c r="CH145" s="58"/>
      <c r="CI145" s="58"/>
      <c r="CJ145" s="58"/>
      <c r="CK145" s="58"/>
      <c r="CL145" s="58"/>
      <c r="CM145" s="58"/>
      <c r="CN145" s="58"/>
      <c r="CO145" s="58"/>
    </row>
    <row r="146" spans="1:93" x14ac:dyDescent="0.25">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58"/>
      <c r="BJ146" s="58"/>
      <c r="BK146" s="58"/>
      <c r="BL146" s="58"/>
      <c r="BM146" s="58"/>
      <c r="BN146" s="58"/>
      <c r="BO146" s="58"/>
      <c r="BP146" s="58"/>
      <c r="BQ146" s="58"/>
      <c r="BR146" s="58"/>
      <c r="BS146" s="58"/>
      <c r="BT146" s="58"/>
      <c r="BU146" s="58"/>
      <c r="BV146" s="58"/>
      <c r="BW146" s="58"/>
      <c r="BX146" s="58"/>
      <c r="BY146" s="58"/>
      <c r="BZ146" s="58"/>
      <c r="CA146" s="58"/>
      <c r="CB146" s="58"/>
      <c r="CC146" s="58"/>
      <c r="CD146" s="58"/>
      <c r="CE146" s="58"/>
      <c r="CF146" s="58"/>
      <c r="CG146" s="58"/>
      <c r="CH146" s="58"/>
      <c r="CI146" s="58"/>
      <c r="CJ146" s="58"/>
      <c r="CK146" s="58"/>
      <c r="CL146" s="58"/>
      <c r="CM146" s="58"/>
      <c r="CN146" s="58"/>
      <c r="CO146" s="58"/>
    </row>
    <row r="147" spans="1:93" x14ac:dyDescent="0.25">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c r="BJ147" s="58"/>
      <c r="BK147" s="58"/>
      <c r="BL147" s="58"/>
      <c r="BM147" s="58"/>
      <c r="BN147" s="58"/>
      <c r="BO147" s="58"/>
      <c r="BP147" s="58"/>
      <c r="BQ147" s="58"/>
      <c r="BR147" s="58"/>
      <c r="BS147" s="58"/>
      <c r="BT147" s="58"/>
      <c r="BU147" s="58"/>
      <c r="BV147" s="58"/>
      <c r="BW147" s="58"/>
      <c r="BX147" s="58"/>
      <c r="BY147" s="58"/>
      <c r="BZ147" s="58"/>
      <c r="CA147" s="58"/>
      <c r="CB147" s="58"/>
      <c r="CC147" s="58"/>
      <c r="CD147" s="58"/>
      <c r="CE147" s="58"/>
      <c r="CF147" s="58"/>
      <c r="CG147" s="58"/>
      <c r="CH147" s="58"/>
      <c r="CI147" s="58"/>
      <c r="CJ147" s="58"/>
      <c r="CK147" s="58"/>
      <c r="CL147" s="58"/>
      <c r="CM147" s="58"/>
      <c r="CN147" s="58"/>
      <c r="CO147" s="58"/>
    </row>
    <row r="148" spans="1:93" x14ac:dyDescent="0.25">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AW148" s="58"/>
      <c r="AX148" s="58"/>
      <c r="AY148" s="58"/>
      <c r="AZ148" s="58"/>
      <c r="BA148" s="58"/>
      <c r="BB148" s="58"/>
      <c r="BC148" s="58"/>
      <c r="BD148" s="58"/>
      <c r="BE148" s="58"/>
      <c r="BF148" s="58"/>
      <c r="BG148" s="58"/>
      <c r="BH148" s="58"/>
      <c r="BI148" s="58"/>
      <c r="BJ148" s="58"/>
      <c r="BK148" s="58"/>
      <c r="BL148" s="58"/>
      <c r="BM148" s="58"/>
      <c r="BN148" s="58"/>
      <c r="BO148" s="58"/>
      <c r="BP148" s="58"/>
      <c r="BQ148" s="58"/>
      <c r="BR148" s="58"/>
      <c r="BS148" s="58"/>
      <c r="BT148" s="58"/>
      <c r="BU148" s="58"/>
      <c r="BV148" s="58"/>
      <c r="BW148" s="58"/>
      <c r="BX148" s="58"/>
      <c r="BY148" s="58"/>
      <c r="BZ148" s="58"/>
      <c r="CA148" s="58"/>
      <c r="CB148" s="58"/>
      <c r="CC148" s="58"/>
      <c r="CD148" s="58"/>
      <c r="CE148" s="58"/>
      <c r="CF148" s="58"/>
      <c r="CG148" s="58"/>
      <c r="CH148" s="58"/>
      <c r="CI148" s="58"/>
      <c r="CJ148" s="58"/>
      <c r="CK148" s="58"/>
      <c r="CL148" s="58"/>
      <c r="CM148" s="58"/>
      <c r="CN148" s="58"/>
      <c r="CO148" s="58"/>
    </row>
    <row r="149" spans="1:93" x14ac:dyDescent="0.25">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58"/>
      <c r="BJ149" s="58"/>
      <c r="BK149" s="58"/>
      <c r="BL149" s="58"/>
      <c r="BM149" s="58"/>
      <c r="BN149" s="58"/>
      <c r="BO149" s="58"/>
      <c r="BP149" s="58"/>
      <c r="BQ149" s="58"/>
      <c r="BR149" s="58"/>
      <c r="BS149" s="58"/>
      <c r="BT149" s="58"/>
      <c r="BU149" s="58"/>
      <c r="BV149" s="58"/>
      <c r="BW149" s="58"/>
      <c r="BX149" s="58"/>
      <c r="BY149" s="58"/>
      <c r="BZ149" s="58"/>
      <c r="CA149" s="58"/>
      <c r="CB149" s="58"/>
      <c r="CC149" s="58"/>
      <c r="CD149" s="58"/>
      <c r="CE149" s="58"/>
      <c r="CF149" s="58"/>
      <c r="CG149" s="58"/>
      <c r="CH149" s="58"/>
      <c r="CI149" s="58"/>
      <c r="CJ149" s="58"/>
      <c r="CK149" s="58"/>
      <c r="CL149" s="58"/>
      <c r="CM149" s="58"/>
      <c r="CN149" s="58"/>
      <c r="CO149" s="58"/>
    </row>
    <row r="150" spans="1:93" x14ac:dyDescent="0.25">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c r="BS150" s="58"/>
      <c r="BT150" s="58"/>
      <c r="BU150" s="58"/>
      <c r="BV150" s="58"/>
      <c r="BW150" s="58"/>
      <c r="BX150" s="58"/>
      <c r="BY150" s="58"/>
      <c r="BZ150" s="58"/>
      <c r="CA150" s="58"/>
      <c r="CB150" s="58"/>
      <c r="CC150" s="58"/>
      <c r="CD150" s="58"/>
      <c r="CE150" s="58"/>
      <c r="CF150" s="58"/>
      <c r="CG150" s="58"/>
      <c r="CH150" s="58"/>
      <c r="CI150" s="58"/>
      <c r="CJ150" s="58"/>
      <c r="CK150" s="58"/>
      <c r="CL150" s="58"/>
      <c r="CM150" s="58"/>
      <c r="CN150" s="58"/>
      <c r="CO150" s="58"/>
    </row>
    <row r="151" spans="1:93" x14ac:dyDescent="0.25">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c r="BO151" s="58"/>
      <c r="BP151" s="58"/>
      <c r="BQ151" s="58"/>
      <c r="BR151" s="58"/>
      <c r="BS151" s="58"/>
      <c r="BT151" s="58"/>
      <c r="BU151" s="58"/>
      <c r="BV151" s="58"/>
      <c r="BW151" s="58"/>
      <c r="BX151" s="58"/>
      <c r="BY151" s="58"/>
      <c r="BZ151" s="58"/>
      <c r="CA151" s="58"/>
      <c r="CB151" s="58"/>
      <c r="CC151" s="58"/>
      <c r="CD151" s="58"/>
      <c r="CE151" s="58"/>
      <c r="CF151" s="58"/>
      <c r="CG151" s="58"/>
      <c r="CH151" s="58"/>
      <c r="CI151" s="58"/>
      <c r="CJ151" s="58"/>
      <c r="CK151" s="58"/>
      <c r="CL151" s="58"/>
      <c r="CM151" s="58"/>
      <c r="CN151" s="58"/>
      <c r="CO151" s="58"/>
    </row>
    <row r="152" spans="1:93" x14ac:dyDescent="0.25">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58"/>
      <c r="BJ152" s="58"/>
      <c r="BK152" s="58"/>
      <c r="BL152" s="58"/>
      <c r="BM152" s="58"/>
      <c r="BN152" s="58"/>
      <c r="BO152" s="58"/>
      <c r="BP152" s="58"/>
      <c r="BQ152" s="58"/>
      <c r="BR152" s="58"/>
      <c r="BS152" s="58"/>
      <c r="BT152" s="58"/>
      <c r="BU152" s="58"/>
      <c r="BV152" s="58"/>
      <c r="BW152" s="58"/>
      <c r="BX152" s="58"/>
      <c r="BY152" s="58"/>
      <c r="BZ152" s="58"/>
      <c r="CA152" s="58"/>
      <c r="CB152" s="58"/>
      <c r="CC152" s="58"/>
      <c r="CD152" s="58"/>
      <c r="CE152" s="58"/>
      <c r="CF152" s="58"/>
      <c r="CG152" s="58"/>
      <c r="CH152" s="58"/>
      <c r="CI152" s="58"/>
      <c r="CJ152" s="58"/>
      <c r="CK152" s="58"/>
      <c r="CL152" s="58"/>
      <c r="CM152" s="58"/>
      <c r="CN152" s="58"/>
      <c r="CO152" s="58"/>
    </row>
    <row r="153" spans="1:93" x14ac:dyDescent="0.25">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58"/>
      <c r="BJ153" s="58"/>
      <c r="BK153" s="58"/>
      <c r="BL153" s="58"/>
      <c r="BM153" s="58"/>
      <c r="BN153" s="58"/>
      <c r="BO153" s="58"/>
      <c r="BP153" s="58"/>
      <c r="BQ153" s="58"/>
      <c r="BR153" s="58"/>
      <c r="BS153" s="58"/>
      <c r="BT153" s="58"/>
      <c r="BU153" s="58"/>
      <c r="BV153" s="58"/>
      <c r="BW153" s="58"/>
      <c r="BX153" s="58"/>
      <c r="BY153" s="58"/>
      <c r="BZ153" s="58"/>
      <c r="CA153" s="58"/>
      <c r="CB153" s="58"/>
      <c r="CC153" s="58"/>
      <c r="CD153" s="58"/>
      <c r="CE153" s="58"/>
      <c r="CF153" s="58"/>
      <c r="CG153" s="58"/>
      <c r="CH153" s="58"/>
      <c r="CI153" s="58"/>
      <c r="CJ153" s="58"/>
      <c r="CK153" s="58"/>
      <c r="CL153" s="58"/>
      <c r="CM153" s="58"/>
      <c r="CN153" s="58"/>
      <c r="CO153" s="58"/>
    </row>
    <row r="154" spans="1:93" x14ac:dyDescent="0.25">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c r="BL154" s="58"/>
      <c r="BM154" s="58"/>
      <c r="BN154" s="58"/>
      <c r="BO154" s="58"/>
      <c r="BP154" s="58"/>
      <c r="BQ154" s="58"/>
      <c r="BR154" s="58"/>
      <c r="BS154" s="58"/>
      <c r="BT154" s="58"/>
      <c r="BU154" s="58"/>
      <c r="BV154" s="58"/>
      <c r="BW154" s="58"/>
      <c r="BX154" s="58"/>
      <c r="BY154" s="58"/>
      <c r="BZ154" s="58"/>
      <c r="CA154" s="58"/>
      <c r="CB154" s="58"/>
      <c r="CC154" s="58"/>
      <c r="CD154" s="58"/>
      <c r="CE154" s="58"/>
      <c r="CF154" s="58"/>
      <c r="CG154" s="58"/>
      <c r="CH154" s="58"/>
      <c r="CI154" s="58"/>
      <c r="CJ154" s="58"/>
      <c r="CK154" s="58"/>
      <c r="CL154" s="58"/>
      <c r="CM154" s="58"/>
      <c r="CN154" s="58"/>
      <c r="CO154" s="58"/>
    </row>
    <row r="155" spans="1:93" x14ac:dyDescent="0.2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8"/>
      <c r="BU155" s="58"/>
      <c r="BV155" s="58"/>
      <c r="BW155" s="58"/>
      <c r="BX155" s="58"/>
      <c r="BY155" s="58"/>
      <c r="BZ155" s="58"/>
      <c r="CA155" s="58"/>
      <c r="CB155" s="58"/>
      <c r="CC155" s="58"/>
      <c r="CD155" s="58"/>
      <c r="CE155" s="58"/>
      <c r="CF155" s="58"/>
      <c r="CG155" s="58"/>
      <c r="CH155" s="58"/>
      <c r="CI155" s="58"/>
      <c r="CJ155" s="58"/>
      <c r="CK155" s="58"/>
      <c r="CL155" s="58"/>
      <c r="CM155" s="58"/>
      <c r="CN155" s="58"/>
      <c r="CO155" s="58"/>
    </row>
    <row r="156" spans="1:93" x14ac:dyDescent="0.25">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c r="BL156" s="58"/>
      <c r="BM156" s="58"/>
      <c r="BN156" s="58"/>
      <c r="BO156" s="58"/>
      <c r="BP156" s="58"/>
      <c r="BQ156" s="58"/>
      <c r="BR156" s="58"/>
      <c r="BS156" s="58"/>
      <c r="BT156" s="58"/>
      <c r="BU156" s="58"/>
      <c r="BV156" s="58"/>
      <c r="BW156" s="58"/>
      <c r="BX156" s="58"/>
      <c r="BY156" s="58"/>
      <c r="BZ156" s="58"/>
      <c r="CA156" s="58"/>
      <c r="CB156" s="58"/>
      <c r="CC156" s="58"/>
      <c r="CD156" s="58"/>
      <c r="CE156" s="58"/>
      <c r="CF156" s="58"/>
      <c r="CG156" s="58"/>
      <c r="CH156" s="58"/>
      <c r="CI156" s="58"/>
      <c r="CJ156" s="58"/>
      <c r="CK156" s="58"/>
      <c r="CL156" s="58"/>
      <c r="CM156" s="58"/>
      <c r="CN156" s="58"/>
      <c r="CO156" s="58"/>
    </row>
    <row r="157" spans="1:93" x14ac:dyDescent="0.25">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58"/>
      <c r="AX157" s="58"/>
      <c r="AY157" s="58"/>
      <c r="AZ157" s="58"/>
      <c r="BA157" s="58"/>
      <c r="BB157" s="58"/>
      <c r="BC157" s="58"/>
      <c r="BD157" s="58"/>
      <c r="BE157" s="58"/>
      <c r="BF157" s="58"/>
      <c r="BG157" s="58"/>
      <c r="BH157" s="58"/>
      <c r="BI157" s="58"/>
      <c r="BJ157" s="58"/>
      <c r="BK157" s="58"/>
      <c r="BL157" s="58"/>
      <c r="BM157" s="58"/>
      <c r="BN157" s="58"/>
      <c r="BO157" s="58"/>
      <c r="BP157" s="58"/>
      <c r="BQ157" s="58"/>
      <c r="BR157" s="58"/>
      <c r="BS157" s="58"/>
      <c r="BT157" s="58"/>
      <c r="BU157" s="58"/>
      <c r="BV157" s="58"/>
      <c r="BW157" s="58"/>
      <c r="BX157" s="58"/>
      <c r="BY157" s="58"/>
      <c r="BZ157" s="58"/>
      <c r="CA157" s="58"/>
      <c r="CB157" s="58"/>
      <c r="CC157" s="58"/>
      <c r="CD157" s="58"/>
      <c r="CE157" s="58"/>
      <c r="CF157" s="58"/>
      <c r="CG157" s="58"/>
      <c r="CH157" s="58"/>
      <c r="CI157" s="58"/>
      <c r="CJ157" s="58"/>
      <c r="CK157" s="58"/>
      <c r="CL157" s="58"/>
      <c r="CM157" s="58"/>
      <c r="CN157" s="58"/>
      <c r="CO157" s="58"/>
    </row>
    <row r="158" spans="1:93" x14ac:dyDescent="0.25">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58"/>
      <c r="AX158" s="58"/>
      <c r="AY158" s="58"/>
      <c r="AZ158" s="58"/>
      <c r="BA158" s="58"/>
      <c r="BB158" s="58"/>
      <c r="BC158" s="58"/>
      <c r="BD158" s="58"/>
      <c r="BE158" s="58"/>
      <c r="BF158" s="58"/>
      <c r="BG158" s="58"/>
      <c r="BH158" s="58"/>
      <c r="BI158" s="58"/>
      <c r="BJ158" s="58"/>
      <c r="BK158" s="58"/>
      <c r="BL158" s="58"/>
      <c r="BM158" s="58"/>
      <c r="BN158" s="58"/>
      <c r="BO158" s="58"/>
      <c r="BP158" s="58"/>
      <c r="BQ158" s="58"/>
      <c r="BR158" s="58"/>
      <c r="BS158" s="58"/>
      <c r="BT158" s="58"/>
      <c r="BU158" s="58"/>
      <c r="BV158" s="58"/>
      <c r="BW158" s="58"/>
      <c r="BX158" s="58"/>
      <c r="BY158" s="58"/>
      <c r="BZ158" s="58"/>
      <c r="CA158" s="58"/>
      <c r="CB158" s="58"/>
      <c r="CC158" s="58"/>
      <c r="CD158" s="58"/>
      <c r="CE158" s="58"/>
      <c r="CF158" s="58"/>
      <c r="CG158" s="58"/>
      <c r="CH158" s="58"/>
      <c r="CI158" s="58"/>
      <c r="CJ158" s="58"/>
      <c r="CK158" s="58"/>
      <c r="CL158" s="58"/>
      <c r="CM158" s="58"/>
      <c r="CN158" s="58"/>
      <c r="CO158" s="58"/>
    </row>
    <row r="159" spans="1:93" x14ac:dyDescent="0.25">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c r="BA159" s="58"/>
      <c r="BB159" s="58"/>
      <c r="BC159" s="58"/>
      <c r="BD159" s="58"/>
      <c r="BE159" s="58"/>
      <c r="BF159" s="58"/>
      <c r="BG159" s="58"/>
      <c r="BH159" s="58"/>
      <c r="BI159" s="58"/>
      <c r="BJ159" s="58"/>
      <c r="BK159" s="58"/>
      <c r="BL159" s="58"/>
      <c r="BM159" s="58"/>
      <c r="BN159" s="58"/>
      <c r="BO159" s="58"/>
      <c r="BP159" s="58"/>
      <c r="BQ159" s="58"/>
      <c r="BR159" s="58"/>
      <c r="BS159" s="58"/>
      <c r="BT159" s="58"/>
      <c r="BU159" s="58"/>
      <c r="BV159" s="58"/>
      <c r="BW159" s="58"/>
      <c r="BX159" s="58"/>
      <c r="BY159" s="58"/>
      <c r="BZ159" s="58"/>
      <c r="CA159" s="58"/>
      <c r="CB159" s="58"/>
      <c r="CC159" s="58"/>
      <c r="CD159" s="58"/>
      <c r="CE159" s="58"/>
      <c r="CF159" s="58"/>
      <c r="CG159" s="58"/>
      <c r="CH159" s="58"/>
      <c r="CI159" s="58"/>
      <c r="CJ159" s="58"/>
      <c r="CK159" s="58"/>
      <c r="CL159" s="58"/>
      <c r="CM159" s="58"/>
      <c r="CN159" s="58"/>
      <c r="CO159" s="58"/>
    </row>
    <row r="160" spans="1:93" x14ac:dyDescent="0.25">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58"/>
      <c r="AX160" s="58"/>
      <c r="AY160" s="58"/>
      <c r="AZ160" s="58"/>
      <c r="BA160" s="58"/>
      <c r="BB160" s="58"/>
      <c r="BC160" s="58"/>
      <c r="BD160" s="58"/>
      <c r="BE160" s="58"/>
      <c r="BF160" s="58"/>
      <c r="BG160" s="58"/>
      <c r="BH160" s="58"/>
      <c r="BI160" s="58"/>
      <c r="BJ160" s="58"/>
      <c r="BK160" s="58"/>
      <c r="BL160" s="58"/>
      <c r="BM160" s="58"/>
      <c r="BN160" s="58"/>
      <c r="BO160" s="58"/>
      <c r="BP160" s="58"/>
      <c r="BQ160" s="58"/>
      <c r="BR160" s="58"/>
      <c r="BS160" s="58"/>
      <c r="BT160" s="58"/>
      <c r="BU160" s="58"/>
      <c r="BV160" s="58"/>
      <c r="BW160" s="58"/>
      <c r="BX160" s="58"/>
      <c r="BY160" s="58"/>
      <c r="BZ160" s="58"/>
      <c r="CA160" s="58"/>
      <c r="CB160" s="58"/>
      <c r="CC160" s="58"/>
      <c r="CD160" s="58"/>
      <c r="CE160" s="58"/>
      <c r="CF160" s="58"/>
      <c r="CG160" s="58"/>
      <c r="CH160" s="58"/>
      <c r="CI160" s="58"/>
      <c r="CJ160" s="58"/>
      <c r="CK160" s="58"/>
      <c r="CL160" s="58"/>
      <c r="CM160" s="58"/>
      <c r="CN160" s="58"/>
      <c r="CO160" s="58"/>
    </row>
    <row r="161" spans="1:93" x14ac:dyDescent="0.25">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58"/>
      <c r="AX161" s="58"/>
      <c r="AY161" s="58"/>
      <c r="AZ161" s="58"/>
      <c r="BA161" s="58"/>
      <c r="BB161" s="58"/>
      <c r="BC161" s="58"/>
      <c r="BD161" s="58"/>
      <c r="BE161" s="58"/>
      <c r="BF161" s="58"/>
      <c r="BG161" s="58"/>
      <c r="BH161" s="58"/>
      <c r="BI161" s="58"/>
      <c r="BJ161" s="58"/>
      <c r="BK161" s="58"/>
      <c r="BL161" s="58"/>
      <c r="BM161" s="58"/>
      <c r="BN161" s="58"/>
      <c r="BO161" s="58"/>
      <c r="BP161" s="58"/>
      <c r="BQ161" s="58"/>
      <c r="BR161" s="58"/>
      <c r="BS161" s="58"/>
      <c r="BT161" s="58"/>
      <c r="BU161" s="58"/>
      <c r="BV161" s="58"/>
      <c r="BW161" s="58"/>
      <c r="BX161" s="58"/>
      <c r="BY161" s="58"/>
      <c r="BZ161" s="58"/>
      <c r="CA161" s="58"/>
      <c r="CB161" s="58"/>
      <c r="CC161" s="58"/>
      <c r="CD161" s="58"/>
      <c r="CE161" s="58"/>
      <c r="CF161" s="58"/>
      <c r="CG161" s="58"/>
      <c r="CH161" s="58"/>
      <c r="CI161" s="58"/>
      <c r="CJ161" s="58"/>
      <c r="CK161" s="58"/>
      <c r="CL161" s="58"/>
      <c r="CM161" s="58"/>
      <c r="CN161" s="58"/>
      <c r="CO161" s="58"/>
    </row>
    <row r="162" spans="1:93" x14ac:dyDescent="0.25">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58"/>
      <c r="BJ162" s="58"/>
      <c r="BK162" s="58"/>
      <c r="BL162" s="58"/>
      <c r="BM162" s="58"/>
      <c r="BN162" s="58"/>
      <c r="BO162" s="58"/>
      <c r="BP162" s="58"/>
      <c r="BQ162" s="58"/>
      <c r="BR162" s="58"/>
      <c r="BS162" s="58"/>
      <c r="BT162" s="58"/>
      <c r="BU162" s="58"/>
      <c r="BV162" s="58"/>
      <c r="BW162" s="58"/>
      <c r="BX162" s="58"/>
      <c r="BY162" s="58"/>
      <c r="BZ162" s="58"/>
      <c r="CA162" s="58"/>
      <c r="CB162" s="58"/>
      <c r="CC162" s="58"/>
      <c r="CD162" s="58"/>
      <c r="CE162" s="58"/>
      <c r="CF162" s="58"/>
      <c r="CG162" s="58"/>
      <c r="CH162" s="58"/>
      <c r="CI162" s="58"/>
      <c r="CJ162" s="58"/>
      <c r="CK162" s="58"/>
      <c r="CL162" s="58"/>
      <c r="CM162" s="58"/>
      <c r="CN162" s="58"/>
      <c r="CO162" s="58"/>
    </row>
    <row r="163" spans="1:93" x14ac:dyDescent="0.25">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c r="AS163" s="58"/>
      <c r="AT163" s="58"/>
      <c r="AU163" s="58"/>
      <c r="AV163" s="58"/>
      <c r="AW163" s="58"/>
      <c r="AX163" s="58"/>
      <c r="AY163" s="58"/>
      <c r="AZ163" s="58"/>
      <c r="BA163" s="58"/>
      <c r="BB163" s="58"/>
      <c r="BC163" s="58"/>
      <c r="BD163" s="58"/>
      <c r="BE163" s="58"/>
      <c r="BF163" s="58"/>
      <c r="BG163" s="58"/>
      <c r="BH163" s="58"/>
      <c r="BI163" s="58"/>
      <c r="BJ163" s="58"/>
      <c r="BK163" s="58"/>
      <c r="BL163" s="58"/>
      <c r="BM163" s="58"/>
      <c r="BN163" s="58"/>
      <c r="BO163" s="58"/>
      <c r="BP163" s="58"/>
      <c r="BQ163" s="58"/>
      <c r="BR163" s="58"/>
      <c r="BS163" s="58"/>
      <c r="BT163" s="58"/>
      <c r="BU163" s="58"/>
      <c r="BV163" s="58"/>
      <c r="BW163" s="58"/>
      <c r="BX163" s="58"/>
      <c r="BY163" s="58"/>
      <c r="BZ163" s="58"/>
      <c r="CA163" s="58"/>
      <c r="CB163" s="58"/>
      <c r="CC163" s="58"/>
      <c r="CD163" s="58"/>
      <c r="CE163" s="58"/>
      <c r="CF163" s="58"/>
      <c r="CG163" s="58"/>
      <c r="CH163" s="58"/>
      <c r="CI163" s="58"/>
      <c r="CJ163" s="58"/>
      <c r="CK163" s="58"/>
      <c r="CL163" s="58"/>
      <c r="CM163" s="58"/>
      <c r="CN163" s="58"/>
      <c r="CO163" s="58"/>
    </row>
    <row r="164" spans="1:93" x14ac:dyDescent="0.25">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c r="AS164" s="58"/>
      <c r="AT164" s="58"/>
      <c r="AU164" s="58"/>
      <c r="AV164" s="58"/>
      <c r="AW164" s="58"/>
      <c r="AX164" s="58"/>
      <c r="AY164" s="58"/>
      <c r="AZ164" s="58"/>
      <c r="BA164" s="58"/>
      <c r="BB164" s="58"/>
      <c r="BC164" s="58"/>
      <c r="BD164" s="58"/>
      <c r="BE164" s="58"/>
      <c r="BF164" s="58"/>
      <c r="BG164" s="58"/>
      <c r="BH164" s="58"/>
      <c r="BI164" s="58"/>
      <c r="BJ164" s="58"/>
      <c r="BK164" s="58"/>
      <c r="BL164" s="58"/>
      <c r="BM164" s="58"/>
      <c r="BN164" s="58"/>
      <c r="BO164" s="58"/>
      <c r="BP164" s="58"/>
      <c r="BQ164" s="58"/>
      <c r="BR164" s="58"/>
      <c r="BS164" s="58"/>
      <c r="BT164" s="58"/>
      <c r="BU164" s="58"/>
      <c r="BV164" s="58"/>
      <c r="BW164" s="58"/>
      <c r="BX164" s="58"/>
      <c r="BY164" s="58"/>
      <c r="BZ164" s="58"/>
      <c r="CA164" s="58"/>
      <c r="CB164" s="58"/>
      <c r="CC164" s="58"/>
      <c r="CD164" s="58"/>
      <c r="CE164" s="58"/>
      <c r="CF164" s="58"/>
      <c r="CG164" s="58"/>
      <c r="CH164" s="58"/>
      <c r="CI164" s="58"/>
      <c r="CJ164" s="58"/>
      <c r="CK164" s="58"/>
      <c r="CL164" s="58"/>
      <c r="CM164" s="58"/>
      <c r="CN164" s="58"/>
      <c r="CO164" s="58"/>
    </row>
    <row r="165" spans="1:93" x14ac:dyDescent="0.2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8"/>
      <c r="AU165" s="58"/>
      <c r="AV165" s="58"/>
      <c r="AW165" s="58"/>
      <c r="AX165" s="58"/>
      <c r="AY165" s="58"/>
      <c r="AZ165" s="58"/>
      <c r="BA165" s="58"/>
      <c r="BB165" s="58"/>
      <c r="BC165" s="58"/>
      <c r="BD165" s="58"/>
      <c r="BE165" s="58"/>
      <c r="BF165" s="58"/>
      <c r="BG165" s="58"/>
      <c r="BH165" s="58"/>
      <c r="BI165" s="58"/>
      <c r="BJ165" s="58"/>
      <c r="BK165" s="58"/>
      <c r="BL165" s="58"/>
      <c r="BM165" s="58"/>
      <c r="BN165" s="58"/>
      <c r="BO165" s="58"/>
      <c r="BP165" s="58"/>
      <c r="BQ165" s="58"/>
      <c r="BR165" s="58"/>
      <c r="BS165" s="58"/>
      <c r="BT165" s="58"/>
      <c r="BU165" s="58"/>
      <c r="BV165" s="58"/>
      <c r="BW165" s="58"/>
      <c r="BX165" s="58"/>
      <c r="BY165" s="58"/>
      <c r="BZ165" s="58"/>
      <c r="CA165" s="58"/>
      <c r="CB165" s="58"/>
      <c r="CC165" s="58"/>
      <c r="CD165" s="58"/>
      <c r="CE165" s="58"/>
      <c r="CF165" s="58"/>
      <c r="CG165" s="58"/>
      <c r="CH165" s="58"/>
      <c r="CI165" s="58"/>
      <c r="CJ165" s="58"/>
      <c r="CK165" s="58"/>
      <c r="CL165" s="58"/>
      <c r="CM165" s="58"/>
      <c r="CN165" s="58"/>
      <c r="CO165" s="58"/>
    </row>
    <row r="166" spans="1:93" x14ac:dyDescent="0.25">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W166" s="58"/>
      <c r="AX166" s="58"/>
      <c r="AY166" s="58"/>
      <c r="AZ166" s="58"/>
      <c r="BA166" s="58"/>
      <c r="BB166" s="58"/>
      <c r="BC166" s="58"/>
      <c r="BD166" s="58"/>
      <c r="BE166" s="58"/>
      <c r="BF166" s="58"/>
      <c r="BG166" s="58"/>
      <c r="BH166" s="58"/>
      <c r="BI166" s="58"/>
      <c r="BJ166" s="58"/>
      <c r="BK166" s="58"/>
      <c r="BL166" s="58"/>
      <c r="BM166" s="58"/>
      <c r="BN166" s="58"/>
      <c r="BO166" s="58"/>
      <c r="BP166" s="58"/>
      <c r="BQ166" s="58"/>
      <c r="BR166" s="58"/>
      <c r="BS166" s="58"/>
      <c r="BT166" s="58"/>
      <c r="BU166" s="58"/>
      <c r="BV166" s="58"/>
      <c r="BW166" s="58"/>
      <c r="BX166" s="58"/>
      <c r="BY166" s="58"/>
      <c r="BZ166" s="58"/>
      <c r="CA166" s="58"/>
      <c r="CB166" s="58"/>
      <c r="CC166" s="58"/>
      <c r="CD166" s="58"/>
      <c r="CE166" s="58"/>
      <c r="CF166" s="58"/>
      <c r="CG166" s="58"/>
      <c r="CH166" s="58"/>
      <c r="CI166" s="58"/>
      <c r="CJ166" s="58"/>
      <c r="CK166" s="58"/>
      <c r="CL166" s="58"/>
      <c r="CM166" s="58"/>
      <c r="CN166" s="58"/>
      <c r="CO166" s="58"/>
    </row>
    <row r="167" spans="1:93" x14ac:dyDescent="0.25">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8"/>
      <c r="AZ167" s="58"/>
      <c r="BA167" s="58"/>
      <c r="BB167" s="58"/>
      <c r="BC167" s="58"/>
      <c r="BD167" s="58"/>
      <c r="BE167" s="58"/>
      <c r="BF167" s="58"/>
      <c r="BG167" s="58"/>
      <c r="BH167" s="58"/>
      <c r="BI167" s="58"/>
      <c r="BJ167" s="58"/>
      <c r="BK167" s="58"/>
      <c r="BL167" s="58"/>
      <c r="BM167" s="58"/>
      <c r="BN167" s="58"/>
      <c r="BO167" s="58"/>
      <c r="BP167" s="58"/>
      <c r="BQ167" s="58"/>
      <c r="BR167" s="58"/>
      <c r="BS167" s="58"/>
      <c r="BT167" s="58"/>
      <c r="BU167" s="58"/>
      <c r="BV167" s="58"/>
      <c r="BW167" s="58"/>
      <c r="BX167" s="58"/>
      <c r="BY167" s="58"/>
      <c r="BZ167" s="58"/>
      <c r="CA167" s="58"/>
      <c r="CB167" s="58"/>
      <c r="CC167" s="58"/>
      <c r="CD167" s="58"/>
      <c r="CE167" s="58"/>
      <c r="CF167" s="58"/>
      <c r="CG167" s="58"/>
      <c r="CH167" s="58"/>
      <c r="CI167" s="58"/>
      <c r="CJ167" s="58"/>
      <c r="CK167" s="58"/>
      <c r="CL167" s="58"/>
      <c r="CM167" s="58"/>
      <c r="CN167" s="58"/>
      <c r="CO167" s="58"/>
    </row>
    <row r="168" spans="1:93" x14ac:dyDescent="0.25">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AX168" s="58"/>
      <c r="AY168" s="58"/>
      <c r="AZ168" s="58"/>
      <c r="BA168" s="58"/>
      <c r="BB168" s="58"/>
      <c r="BC168" s="58"/>
      <c r="BD168" s="58"/>
      <c r="BE168" s="58"/>
      <c r="BF168" s="58"/>
      <c r="BG168" s="58"/>
      <c r="BH168" s="58"/>
      <c r="BI168" s="58"/>
      <c r="BJ168" s="58"/>
      <c r="BK168" s="58"/>
      <c r="BL168" s="58"/>
      <c r="BM168" s="58"/>
      <c r="BN168" s="58"/>
      <c r="BO168" s="58"/>
      <c r="BP168" s="58"/>
      <c r="BQ168" s="58"/>
      <c r="BR168" s="58"/>
      <c r="BS168" s="58"/>
      <c r="BT168" s="58"/>
      <c r="BU168" s="58"/>
      <c r="BV168" s="58"/>
      <c r="BW168" s="58"/>
      <c r="BX168" s="58"/>
      <c r="BY168" s="58"/>
      <c r="BZ168" s="58"/>
      <c r="CA168" s="58"/>
      <c r="CB168" s="58"/>
      <c r="CC168" s="58"/>
      <c r="CD168" s="58"/>
      <c r="CE168" s="58"/>
      <c r="CF168" s="58"/>
      <c r="CG168" s="58"/>
      <c r="CH168" s="58"/>
      <c r="CI168" s="58"/>
      <c r="CJ168" s="58"/>
      <c r="CK168" s="58"/>
      <c r="CL168" s="58"/>
      <c r="CM168" s="58"/>
      <c r="CN168" s="58"/>
      <c r="CO168" s="58"/>
    </row>
    <row r="169" spans="1:93" x14ac:dyDescent="0.25">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W169" s="58"/>
      <c r="AX169" s="58"/>
      <c r="AY169" s="58"/>
      <c r="AZ169" s="58"/>
      <c r="BA169" s="58"/>
      <c r="BB169" s="58"/>
      <c r="BC169" s="58"/>
      <c r="BD169" s="58"/>
      <c r="BE169" s="58"/>
      <c r="BF169" s="58"/>
      <c r="BG169" s="58"/>
      <c r="BH169" s="58"/>
      <c r="BI169" s="58"/>
      <c r="BJ169" s="58"/>
      <c r="BK169" s="58"/>
      <c r="BL169" s="58"/>
      <c r="BM169" s="58"/>
      <c r="BN169" s="58"/>
      <c r="BO169" s="58"/>
      <c r="BP169" s="58"/>
      <c r="BQ169" s="58"/>
      <c r="BR169" s="58"/>
      <c r="BS169" s="58"/>
      <c r="BT169" s="58"/>
      <c r="BU169" s="58"/>
      <c r="BV169" s="58"/>
      <c r="BW169" s="58"/>
      <c r="BX169" s="58"/>
      <c r="BY169" s="58"/>
      <c r="BZ169" s="58"/>
      <c r="CA169" s="58"/>
      <c r="CB169" s="58"/>
      <c r="CC169" s="58"/>
      <c r="CD169" s="58"/>
      <c r="CE169" s="58"/>
      <c r="CF169" s="58"/>
      <c r="CG169" s="58"/>
      <c r="CH169" s="58"/>
      <c r="CI169" s="58"/>
      <c r="CJ169" s="58"/>
      <c r="CK169" s="58"/>
      <c r="CL169" s="58"/>
      <c r="CM169" s="58"/>
      <c r="CN169" s="58"/>
      <c r="CO169" s="58"/>
    </row>
    <row r="170" spans="1:93" x14ac:dyDescent="0.25">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c r="AS170" s="58"/>
      <c r="AT170" s="58"/>
      <c r="AU170" s="58"/>
      <c r="AV170" s="58"/>
      <c r="AW170" s="58"/>
      <c r="AX170" s="58"/>
      <c r="AY170" s="58"/>
      <c r="AZ170" s="58"/>
      <c r="BA170" s="58"/>
      <c r="BB170" s="58"/>
      <c r="BC170" s="58"/>
      <c r="BD170" s="58"/>
      <c r="BE170" s="58"/>
      <c r="BF170" s="58"/>
      <c r="BG170" s="58"/>
      <c r="BH170" s="58"/>
      <c r="BI170" s="58"/>
      <c r="BJ170" s="58"/>
      <c r="BK170" s="58"/>
      <c r="BL170" s="58"/>
      <c r="BM170" s="58"/>
      <c r="BN170" s="58"/>
      <c r="BO170" s="58"/>
      <c r="BP170" s="58"/>
      <c r="BQ170" s="58"/>
      <c r="BR170" s="58"/>
      <c r="BS170" s="58"/>
      <c r="BT170" s="58"/>
      <c r="BU170" s="58"/>
      <c r="BV170" s="58"/>
      <c r="BW170" s="58"/>
      <c r="BX170" s="58"/>
      <c r="BY170" s="58"/>
      <c r="BZ170" s="58"/>
      <c r="CA170" s="58"/>
      <c r="CB170" s="58"/>
      <c r="CC170" s="58"/>
      <c r="CD170" s="58"/>
      <c r="CE170" s="58"/>
      <c r="CF170" s="58"/>
      <c r="CG170" s="58"/>
      <c r="CH170" s="58"/>
      <c r="CI170" s="58"/>
      <c r="CJ170" s="58"/>
      <c r="CK170" s="58"/>
      <c r="CL170" s="58"/>
      <c r="CM170" s="58"/>
      <c r="CN170" s="58"/>
      <c r="CO170" s="58"/>
    </row>
    <row r="171" spans="1:93" x14ac:dyDescent="0.25">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c r="AS171" s="58"/>
      <c r="AT171" s="58"/>
      <c r="AU171" s="58"/>
      <c r="AV171" s="58"/>
      <c r="AW171" s="58"/>
      <c r="AX171" s="58"/>
      <c r="AY171" s="58"/>
      <c r="AZ171" s="58"/>
      <c r="BA171" s="58"/>
      <c r="BB171" s="58"/>
      <c r="BC171" s="58"/>
      <c r="BD171" s="58"/>
      <c r="BE171" s="58"/>
      <c r="BF171" s="58"/>
      <c r="BG171" s="58"/>
      <c r="BH171" s="58"/>
      <c r="BI171" s="58"/>
      <c r="BJ171" s="58"/>
      <c r="BK171" s="58"/>
      <c r="BL171" s="58"/>
      <c r="BM171" s="58"/>
      <c r="BN171" s="58"/>
      <c r="BO171" s="58"/>
      <c r="BP171" s="58"/>
      <c r="BQ171" s="58"/>
      <c r="BR171" s="58"/>
      <c r="BS171" s="58"/>
      <c r="BT171" s="58"/>
      <c r="BU171" s="58"/>
      <c r="BV171" s="58"/>
      <c r="BW171" s="58"/>
      <c r="BX171" s="58"/>
      <c r="BY171" s="58"/>
      <c r="BZ171" s="58"/>
      <c r="CA171" s="58"/>
      <c r="CB171" s="58"/>
      <c r="CC171" s="58"/>
      <c r="CD171" s="58"/>
      <c r="CE171" s="58"/>
      <c r="CF171" s="58"/>
      <c r="CG171" s="58"/>
      <c r="CH171" s="58"/>
      <c r="CI171" s="58"/>
      <c r="CJ171" s="58"/>
      <c r="CK171" s="58"/>
      <c r="CL171" s="58"/>
      <c r="CM171" s="58"/>
      <c r="CN171" s="58"/>
      <c r="CO171" s="58"/>
    </row>
    <row r="172" spans="1:93" x14ac:dyDescent="0.25">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c r="AS172" s="58"/>
      <c r="AT172" s="58"/>
      <c r="AU172" s="58"/>
      <c r="AV172" s="58"/>
      <c r="AW172" s="58"/>
      <c r="AX172" s="58"/>
      <c r="AY172" s="58"/>
      <c r="AZ172" s="58"/>
      <c r="BA172" s="58"/>
      <c r="BB172" s="58"/>
      <c r="BC172" s="58"/>
      <c r="BD172" s="58"/>
      <c r="BE172" s="58"/>
      <c r="BF172" s="58"/>
      <c r="BG172" s="58"/>
      <c r="BH172" s="58"/>
      <c r="BI172" s="58"/>
      <c r="BJ172" s="58"/>
      <c r="BK172" s="58"/>
      <c r="BL172" s="58"/>
      <c r="BM172" s="58"/>
      <c r="BN172" s="58"/>
      <c r="BO172" s="58"/>
      <c r="BP172" s="58"/>
      <c r="BQ172" s="58"/>
      <c r="BR172" s="58"/>
      <c r="BS172" s="58"/>
      <c r="BT172" s="58"/>
      <c r="BU172" s="58"/>
      <c r="BV172" s="58"/>
      <c r="BW172" s="58"/>
      <c r="BX172" s="58"/>
      <c r="BY172" s="58"/>
      <c r="BZ172" s="58"/>
      <c r="CA172" s="58"/>
      <c r="CB172" s="58"/>
      <c r="CC172" s="58"/>
      <c r="CD172" s="58"/>
      <c r="CE172" s="58"/>
      <c r="CF172" s="58"/>
      <c r="CG172" s="58"/>
      <c r="CH172" s="58"/>
      <c r="CI172" s="58"/>
      <c r="CJ172" s="58"/>
      <c r="CK172" s="58"/>
      <c r="CL172" s="58"/>
      <c r="CM172" s="58"/>
      <c r="CN172" s="58"/>
      <c r="CO172" s="58"/>
    </row>
    <row r="173" spans="1:93" x14ac:dyDescent="0.25">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c r="AS173" s="58"/>
      <c r="AT173" s="58"/>
      <c r="AU173" s="58"/>
      <c r="AV173" s="58"/>
      <c r="AW173" s="58"/>
      <c r="AX173" s="58"/>
      <c r="AY173" s="58"/>
      <c r="AZ173" s="58"/>
      <c r="BA173" s="58"/>
      <c r="BB173" s="58"/>
      <c r="BC173" s="58"/>
      <c r="BD173" s="58"/>
      <c r="BE173" s="58"/>
      <c r="BF173" s="58"/>
      <c r="BG173" s="58"/>
      <c r="BH173" s="58"/>
      <c r="BI173" s="58"/>
      <c r="BJ173" s="58"/>
      <c r="BK173" s="58"/>
      <c r="BL173" s="58"/>
      <c r="BM173" s="58"/>
      <c r="BN173" s="58"/>
      <c r="BO173" s="58"/>
      <c r="BP173" s="58"/>
      <c r="BQ173" s="58"/>
      <c r="BR173" s="58"/>
      <c r="BS173" s="58"/>
      <c r="BT173" s="58"/>
      <c r="BU173" s="58"/>
      <c r="BV173" s="58"/>
      <c r="BW173" s="58"/>
      <c r="BX173" s="58"/>
      <c r="BY173" s="58"/>
      <c r="BZ173" s="58"/>
      <c r="CA173" s="58"/>
      <c r="CB173" s="58"/>
      <c r="CC173" s="58"/>
      <c r="CD173" s="58"/>
      <c r="CE173" s="58"/>
      <c r="CF173" s="58"/>
      <c r="CG173" s="58"/>
      <c r="CH173" s="58"/>
      <c r="CI173" s="58"/>
      <c r="CJ173" s="58"/>
      <c r="CK173" s="58"/>
      <c r="CL173" s="58"/>
      <c r="CM173" s="58"/>
      <c r="CN173" s="58"/>
      <c r="CO173" s="58"/>
    </row>
    <row r="174" spans="1:93" x14ac:dyDescent="0.25">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c r="AS174" s="58"/>
      <c r="AT174" s="58"/>
      <c r="AU174" s="58"/>
      <c r="AV174" s="58"/>
      <c r="AW174" s="58"/>
      <c r="AX174" s="58"/>
      <c r="AY174" s="58"/>
      <c r="AZ174" s="58"/>
      <c r="BA174" s="58"/>
      <c r="BB174" s="58"/>
      <c r="BC174" s="58"/>
      <c r="BD174" s="58"/>
      <c r="BE174" s="58"/>
      <c r="BF174" s="58"/>
      <c r="BG174" s="58"/>
      <c r="BH174" s="58"/>
      <c r="BI174" s="58"/>
      <c r="BJ174" s="58"/>
      <c r="BK174" s="58"/>
      <c r="BL174" s="58"/>
      <c r="BM174" s="58"/>
      <c r="BN174" s="58"/>
      <c r="BO174" s="58"/>
      <c r="BP174" s="58"/>
      <c r="BQ174" s="58"/>
      <c r="BR174" s="58"/>
      <c r="BS174" s="58"/>
      <c r="BT174" s="58"/>
      <c r="BU174" s="58"/>
      <c r="BV174" s="58"/>
      <c r="BW174" s="58"/>
      <c r="BX174" s="58"/>
      <c r="BY174" s="58"/>
      <c r="BZ174" s="58"/>
      <c r="CA174" s="58"/>
      <c r="CB174" s="58"/>
      <c r="CC174" s="58"/>
      <c r="CD174" s="58"/>
      <c r="CE174" s="58"/>
      <c r="CF174" s="58"/>
      <c r="CG174" s="58"/>
      <c r="CH174" s="58"/>
      <c r="CI174" s="58"/>
      <c r="CJ174" s="58"/>
      <c r="CK174" s="58"/>
      <c r="CL174" s="58"/>
      <c r="CM174" s="58"/>
      <c r="CN174" s="58"/>
      <c r="CO174" s="58"/>
    </row>
    <row r="175" spans="1:93" x14ac:dyDescent="0.2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c r="AS175" s="58"/>
      <c r="AT175" s="58"/>
      <c r="AU175" s="58"/>
      <c r="AV175" s="58"/>
      <c r="AW175" s="58"/>
      <c r="AX175" s="58"/>
      <c r="AY175" s="58"/>
      <c r="AZ175" s="58"/>
      <c r="BA175" s="58"/>
      <c r="BB175" s="58"/>
      <c r="BC175" s="58"/>
      <c r="BD175" s="58"/>
      <c r="BE175" s="58"/>
      <c r="BF175" s="58"/>
      <c r="BG175" s="58"/>
      <c r="BH175" s="58"/>
      <c r="BI175" s="58"/>
      <c r="BJ175" s="58"/>
      <c r="BK175" s="58"/>
      <c r="BL175" s="58"/>
      <c r="BM175" s="58"/>
      <c r="BN175" s="58"/>
      <c r="BO175" s="58"/>
      <c r="BP175" s="58"/>
      <c r="BQ175" s="58"/>
      <c r="BR175" s="58"/>
      <c r="BS175" s="58"/>
      <c r="BT175" s="58"/>
      <c r="BU175" s="58"/>
      <c r="BV175" s="58"/>
      <c r="BW175" s="58"/>
      <c r="BX175" s="58"/>
      <c r="BY175" s="58"/>
      <c r="BZ175" s="58"/>
      <c r="CA175" s="58"/>
      <c r="CB175" s="58"/>
      <c r="CC175" s="58"/>
      <c r="CD175" s="58"/>
      <c r="CE175" s="58"/>
      <c r="CF175" s="58"/>
      <c r="CG175" s="58"/>
      <c r="CH175" s="58"/>
      <c r="CI175" s="58"/>
      <c r="CJ175" s="58"/>
      <c r="CK175" s="58"/>
      <c r="CL175" s="58"/>
      <c r="CM175" s="58"/>
      <c r="CN175" s="58"/>
      <c r="CO175" s="58"/>
    </row>
    <row r="176" spans="1:93" x14ac:dyDescent="0.25">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c r="AS176" s="58"/>
      <c r="AT176" s="58"/>
      <c r="AU176" s="58"/>
      <c r="AV176" s="58"/>
      <c r="AW176" s="58"/>
      <c r="AX176" s="58"/>
      <c r="AY176" s="58"/>
      <c r="AZ176" s="58"/>
      <c r="BA176" s="58"/>
      <c r="BB176" s="58"/>
      <c r="BC176" s="58"/>
      <c r="BD176" s="58"/>
      <c r="BE176" s="58"/>
      <c r="BF176" s="58"/>
      <c r="BG176" s="58"/>
      <c r="BH176" s="58"/>
      <c r="BI176" s="58"/>
      <c r="BJ176" s="58"/>
      <c r="BK176" s="58"/>
      <c r="BL176" s="58"/>
      <c r="BM176" s="58"/>
      <c r="BN176" s="58"/>
      <c r="BO176" s="58"/>
      <c r="BP176" s="58"/>
      <c r="BQ176" s="58"/>
      <c r="BR176" s="58"/>
      <c r="BS176" s="58"/>
      <c r="BT176" s="58"/>
      <c r="BU176" s="58"/>
      <c r="BV176" s="58"/>
      <c r="BW176" s="58"/>
      <c r="BX176" s="58"/>
      <c r="BY176" s="58"/>
      <c r="BZ176" s="58"/>
      <c r="CA176" s="58"/>
      <c r="CB176" s="58"/>
      <c r="CC176" s="58"/>
      <c r="CD176" s="58"/>
      <c r="CE176" s="58"/>
      <c r="CF176" s="58"/>
      <c r="CG176" s="58"/>
      <c r="CH176" s="58"/>
      <c r="CI176" s="58"/>
      <c r="CJ176" s="58"/>
      <c r="CK176" s="58"/>
      <c r="CL176" s="58"/>
      <c r="CM176" s="58"/>
      <c r="CN176" s="58"/>
      <c r="CO176" s="58"/>
    </row>
    <row r="177" spans="1:93" x14ac:dyDescent="0.25">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c r="AS177" s="58"/>
      <c r="AT177" s="58"/>
      <c r="AU177" s="58"/>
      <c r="AV177" s="58"/>
      <c r="AW177" s="58"/>
      <c r="AX177" s="58"/>
      <c r="AY177" s="58"/>
      <c r="AZ177" s="58"/>
      <c r="BA177" s="58"/>
      <c r="BB177" s="58"/>
      <c r="BC177" s="58"/>
      <c r="BD177" s="58"/>
      <c r="BE177" s="58"/>
      <c r="BF177" s="58"/>
      <c r="BG177" s="58"/>
      <c r="BH177" s="58"/>
      <c r="BI177" s="58"/>
      <c r="BJ177" s="58"/>
      <c r="BK177" s="58"/>
      <c r="BL177" s="58"/>
      <c r="BM177" s="58"/>
      <c r="BN177" s="58"/>
      <c r="BO177" s="58"/>
      <c r="BP177" s="58"/>
      <c r="BQ177" s="58"/>
      <c r="BR177" s="58"/>
      <c r="BS177" s="58"/>
      <c r="BT177" s="58"/>
      <c r="BU177" s="58"/>
      <c r="BV177" s="58"/>
      <c r="BW177" s="58"/>
      <c r="BX177" s="58"/>
      <c r="BY177" s="58"/>
      <c r="BZ177" s="58"/>
      <c r="CA177" s="58"/>
      <c r="CB177" s="58"/>
      <c r="CC177" s="58"/>
      <c r="CD177" s="58"/>
      <c r="CE177" s="58"/>
      <c r="CF177" s="58"/>
      <c r="CG177" s="58"/>
      <c r="CH177" s="58"/>
      <c r="CI177" s="58"/>
      <c r="CJ177" s="58"/>
      <c r="CK177" s="58"/>
      <c r="CL177" s="58"/>
      <c r="CM177" s="58"/>
      <c r="CN177" s="58"/>
      <c r="CO177" s="58"/>
    </row>
    <row r="178" spans="1:93" x14ac:dyDescent="0.25">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c r="AS178" s="58"/>
      <c r="AT178" s="58"/>
      <c r="AU178" s="58"/>
      <c r="AV178" s="58"/>
      <c r="AW178" s="58"/>
      <c r="AX178" s="58"/>
      <c r="AY178" s="58"/>
      <c r="AZ178" s="58"/>
      <c r="BA178" s="58"/>
      <c r="BB178" s="58"/>
      <c r="BC178" s="58"/>
      <c r="BD178" s="58"/>
      <c r="BE178" s="58"/>
      <c r="BF178" s="58"/>
      <c r="BG178" s="58"/>
      <c r="BH178" s="58"/>
      <c r="BI178" s="58"/>
      <c r="BJ178" s="58"/>
      <c r="BK178" s="58"/>
      <c r="BL178" s="58"/>
      <c r="BM178" s="58"/>
      <c r="BN178" s="58"/>
      <c r="BO178" s="58"/>
      <c r="BP178" s="58"/>
      <c r="BQ178" s="58"/>
      <c r="BR178" s="58"/>
      <c r="BS178" s="58"/>
      <c r="BT178" s="58"/>
      <c r="BU178" s="58"/>
      <c r="BV178" s="58"/>
      <c r="BW178" s="58"/>
      <c r="BX178" s="58"/>
      <c r="BY178" s="58"/>
      <c r="BZ178" s="58"/>
      <c r="CA178" s="58"/>
      <c r="CB178" s="58"/>
      <c r="CC178" s="58"/>
      <c r="CD178" s="58"/>
      <c r="CE178" s="58"/>
      <c r="CF178" s="58"/>
      <c r="CG178" s="58"/>
      <c r="CH178" s="58"/>
      <c r="CI178" s="58"/>
      <c r="CJ178" s="58"/>
      <c r="CK178" s="58"/>
      <c r="CL178" s="58"/>
      <c r="CM178" s="58"/>
      <c r="CN178" s="58"/>
      <c r="CO178" s="58"/>
    </row>
    <row r="179" spans="1:93" x14ac:dyDescent="0.25">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c r="AS179" s="58"/>
      <c r="AT179" s="58"/>
      <c r="AU179" s="58"/>
      <c r="AV179" s="58"/>
      <c r="AW179" s="58"/>
      <c r="AX179" s="58"/>
      <c r="AY179" s="58"/>
      <c r="AZ179" s="58"/>
      <c r="BA179" s="58"/>
      <c r="BB179" s="58"/>
      <c r="BC179" s="58"/>
      <c r="BD179" s="58"/>
      <c r="BE179" s="58"/>
      <c r="BF179" s="58"/>
      <c r="BG179" s="58"/>
      <c r="BH179" s="58"/>
      <c r="BI179" s="58"/>
      <c r="BJ179" s="58"/>
      <c r="BK179" s="58"/>
      <c r="BL179" s="58"/>
      <c r="BM179" s="58"/>
      <c r="BN179" s="58"/>
      <c r="BO179" s="58"/>
      <c r="BP179" s="58"/>
      <c r="BQ179" s="58"/>
      <c r="BR179" s="58"/>
      <c r="BS179" s="58"/>
      <c r="BT179" s="58"/>
      <c r="BU179" s="58"/>
      <c r="BV179" s="58"/>
      <c r="BW179" s="58"/>
      <c r="BX179" s="58"/>
      <c r="BY179" s="58"/>
      <c r="BZ179" s="58"/>
      <c r="CA179" s="58"/>
      <c r="CB179" s="58"/>
      <c r="CC179" s="58"/>
      <c r="CD179" s="58"/>
      <c r="CE179" s="58"/>
      <c r="CF179" s="58"/>
      <c r="CG179" s="58"/>
      <c r="CH179" s="58"/>
      <c r="CI179" s="58"/>
      <c r="CJ179" s="58"/>
      <c r="CK179" s="58"/>
      <c r="CL179" s="58"/>
      <c r="CM179" s="58"/>
      <c r="CN179" s="58"/>
      <c r="CO179" s="58"/>
    </row>
    <row r="180" spans="1:93" x14ac:dyDescent="0.25">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c r="AR180" s="58"/>
      <c r="AS180" s="58"/>
      <c r="AT180" s="58"/>
      <c r="AU180" s="58"/>
      <c r="AV180" s="58"/>
      <c r="AW180" s="58"/>
      <c r="AX180" s="58"/>
      <c r="AY180" s="58"/>
      <c r="AZ180" s="58"/>
      <c r="BA180" s="58"/>
      <c r="BB180" s="58"/>
      <c r="BC180" s="58"/>
      <c r="BD180" s="58"/>
      <c r="BE180" s="58"/>
      <c r="BF180" s="58"/>
      <c r="BG180" s="58"/>
      <c r="BH180" s="58"/>
      <c r="BI180" s="58"/>
      <c r="BJ180" s="58"/>
      <c r="BK180" s="58"/>
      <c r="BL180" s="58"/>
      <c r="BM180" s="58"/>
      <c r="BN180" s="58"/>
      <c r="BO180" s="58"/>
      <c r="BP180" s="58"/>
      <c r="BQ180" s="58"/>
      <c r="BR180" s="58"/>
      <c r="BS180" s="58"/>
      <c r="BT180" s="58"/>
      <c r="BU180" s="58"/>
      <c r="BV180" s="58"/>
      <c r="BW180" s="58"/>
      <c r="BX180" s="58"/>
      <c r="BY180" s="58"/>
      <c r="BZ180" s="58"/>
      <c r="CA180" s="58"/>
      <c r="CB180" s="58"/>
      <c r="CC180" s="58"/>
      <c r="CD180" s="58"/>
      <c r="CE180" s="58"/>
      <c r="CF180" s="58"/>
      <c r="CG180" s="58"/>
      <c r="CH180" s="58"/>
      <c r="CI180" s="58"/>
      <c r="CJ180" s="58"/>
      <c r="CK180" s="58"/>
      <c r="CL180" s="58"/>
      <c r="CM180" s="58"/>
      <c r="CN180" s="58"/>
      <c r="CO180" s="58"/>
    </row>
    <row r="181" spans="1:93" x14ac:dyDescent="0.25">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c r="AR181" s="58"/>
      <c r="AS181" s="58"/>
      <c r="AT181" s="58"/>
      <c r="AU181" s="58"/>
      <c r="AV181" s="58"/>
      <c r="AW181" s="58"/>
      <c r="AX181" s="58"/>
      <c r="AY181" s="58"/>
      <c r="AZ181" s="58"/>
      <c r="BA181" s="58"/>
      <c r="BB181" s="58"/>
      <c r="BC181" s="58"/>
      <c r="BD181" s="58"/>
      <c r="BE181" s="58"/>
      <c r="BF181" s="58"/>
      <c r="BG181" s="58"/>
      <c r="BH181" s="58"/>
      <c r="BI181" s="58"/>
      <c r="BJ181" s="58"/>
      <c r="BK181" s="58"/>
      <c r="BL181" s="58"/>
      <c r="BM181" s="58"/>
      <c r="BN181" s="58"/>
      <c r="BO181" s="58"/>
      <c r="BP181" s="58"/>
      <c r="BQ181" s="58"/>
      <c r="BR181" s="58"/>
      <c r="BS181" s="58"/>
      <c r="BT181" s="58"/>
      <c r="BU181" s="58"/>
      <c r="BV181" s="58"/>
      <c r="BW181" s="58"/>
      <c r="BX181" s="58"/>
      <c r="BY181" s="58"/>
      <c r="BZ181" s="58"/>
      <c r="CA181" s="58"/>
      <c r="CB181" s="58"/>
      <c r="CC181" s="58"/>
      <c r="CD181" s="58"/>
      <c r="CE181" s="58"/>
      <c r="CF181" s="58"/>
      <c r="CG181" s="58"/>
      <c r="CH181" s="58"/>
      <c r="CI181" s="58"/>
      <c r="CJ181" s="58"/>
      <c r="CK181" s="58"/>
      <c r="CL181" s="58"/>
      <c r="CM181" s="58"/>
      <c r="CN181" s="58"/>
      <c r="CO181" s="58"/>
    </row>
    <row r="182" spans="1:93" x14ac:dyDescent="0.25">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c r="AS182" s="58"/>
      <c r="AT182" s="58"/>
      <c r="AU182" s="58"/>
      <c r="AV182" s="58"/>
      <c r="AW182" s="58"/>
      <c r="AX182" s="58"/>
      <c r="AY182" s="58"/>
      <c r="AZ182" s="58"/>
      <c r="BA182" s="58"/>
      <c r="BB182" s="58"/>
      <c r="BC182" s="58"/>
      <c r="BD182" s="58"/>
      <c r="BE182" s="58"/>
      <c r="BF182" s="58"/>
      <c r="BG182" s="58"/>
      <c r="BH182" s="58"/>
      <c r="BI182" s="58"/>
      <c r="BJ182" s="58"/>
      <c r="BK182" s="58"/>
      <c r="BL182" s="58"/>
      <c r="BM182" s="58"/>
      <c r="BN182" s="58"/>
      <c r="BO182" s="58"/>
      <c r="BP182" s="58"/>
      <c r="BQ182" s="58"/>
      <c r="BR182" s="58"/>
      <c r="BS182" s="58"/>
      <c r="BT182" s="58"/>
      <c r="BU182" s="58"/>
      <c r="BV182" s="58"/>
      <c r="BW182" s="58"/>
      <c r="BX182" s="58"/>
      <c r="BY182" s="58"/>
      <c r="BZ182" s="58"/>
      <c r="CA182" s="58"/>
      <c r="CB182" s="58"/>
      <c r="CC182" s="58"/>
      <c r="CD182" s="58"/>
      <c r="CE182" s="58"/>
      <c r="CF182" s="58"/>
      <c r="CG182" s="58"/>
      <c r="CH182" s="58"/>
      <c r="CI182" s="58"/>
      <c r="CJ182" s="58"/>
      <c r="CK182" s="58"/>
      <c r="CL182" s="58"/>
      <c r="CM182" s="58"/>
      <c r="CN182" s="58"/>
      <c r="CO182" s="58"/>
    </row>
    <row r="183" spans="1:93" x14ac:dyDescent="0.25">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c r="AS183" s="58"/>
      <c r="AT183" s="58"/>
      <c r="AU183" s="58"/>
      <c r="AV183" s="58"/>
      <c r="AW183" s="58"/>
      <c r="AX183" s="58"/>
      <c r="AY183" s="58"/>
      <c r="AZ183" s="58"/>
      <c r="BA183" s="58"/>
      <c r="BB183" s="58"/>
      <c r="BC183" s="58"/>
      <c r="BD183" s="58"/>
      <c r="BE183" s="58"/>
      <c r="BF183" s="58"/>
      <c r="BG183" s="58"/>
      <c r="BH183" s="58"/>
      <c r="BI183" s="58"/>
      <c r="BJ183" s="58"/>
      <c r="BK183" s="58"/>
      <c r="BL183" s="58"/>
      <c r="BM183" s="58"/>
      <c r="BN183" s="58"/>
      <c r="BO183" s="58"/>
      <c r="BP183" s="58"/>
      <c r="BQ183" s="58"/>
      <c r="BR183" s="58"/>
      <c r="BS183" s="58"/>
      <c r="BT183" s="58"/>
      <c r="BU183" s="58"/>
      <c r="BV183" s="58"/>
      <c r="BW183" s="58"/>
      <c r="BX183" s="58"/>
      <c r="BY183" s="58"/>
      <c r="BZ183" s="58"/>
      <c r="CA183" s="58"/>
      <c r="CB183" s="58"/>
      <c r="CC183" s="58"/>
      <c r="CD183" s="58"/>
      <c r="CE183" s="58"/>
      <c r="CF183" s="58"/>
      <c r="CG183" s="58"/>
      <c r="CH183" s="58"/>
      <c r="CI183" s="58"/>
      <c r="CJ183" s="58"/>
      <c r="CK183" s="58"/>
      <c r="CL183" s="58"/>
      <c r="CM183" s="58"/>
      <c r="CN183" s="58"/>
      <c r="CO183" s="58"/>
    </row>
    <row r="184" spans="1:93" x14ac:dyDescent="0.25">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c r="AS184" s="58"/>
      <c r="AT184" s="58"/>
      <c r="AU184" s="58"/>
      <c r="AV184" s="58"/>
      <c r="AW184" s="58"/>
      <c r="AX184" s="58"/>
      <c r="AY184" s="58"/>
      <c r="AZ184" s="58"/>
      <c r="BA184" s="58"/>
      <c r="BB184" s="58"/>
      <c r="BC184" s="58"/>
      <c r="BD184" s="58"/>
      <c r="BE184" s="58"/>
      <c r="BF184" s="58"/>
      <c r="BG184" s="58"/>
      <c r="BH184" s="58"/>
      <c r="BI184" s="58"/>
      <c r="BJ184" s="58"/>
      <c r="BK184" s="58"/>
      <c r="BL184" s="58"/>
      <c r="BM184" s="58"/>
      <c r="BN184" s="58"/>
      <c r="BO184" s="58"/>
      <c r="BP184" s="58"/>
      <c r="BQ184" s="58"/>
      <c r="BR184" s="58"/>
      <c r="BS184" s="58"/>
      <c r="BT184" s="58"/>
      <c r="BU184" s="58"/>
      <c r="BV184" s="58"/>
      <c r="BW184" s="58"/>
      <c r="BX184" s="58"/>
      <c r="BY184" s="58"/>
      <c r="BZ184" s="58"/>
      <c r="CA184" s="58"/>
      <c r="CB184" s="58"/>
      <c r="CC184" s="58"/>
      <c r="CD184" s="58"/>
      <c r="CE184" s="58"/>
      <c r="CF184" s="58"/>
      <c r="CG184" s="58"/>
      <c r="CH184" s="58"/>
      <c r="CI184" s="58"/>
      <c r="CJ184" s="58"/>
      <c r="CK184" s="58"/>
      <c r="CL184" s="58"/>
      <c r="CM184" s="58"/>
      <c r="CN184" s="58"/>
      <c r="CO184" s="58"/>
    </row>
    <row r="185" spans="1:93" x14ac:dyDescent="0.2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c r="AS185" s="58"/>
      <c r="AT185" s="58"/>
      <c r="AU185" s="58"/>
      <c r="AV185" s="58"/>
      <c r="AW185" s="58"/>
      <c r="AX185" s="58"/>
      <c r="AY185" s="58"/>
      <c r="AZ185" s="58"/>
      <c r="BA185" s="58"/>
      <c r="BB185" s="58"/>
      <c r="BC185" s="58"/>
      <c r="BD185" s="58"/>
      <c r="BE185" s="58"/>
      <c r="BF185" s="58"/>
      <c r="BG185" s="58"/>
      <c r="BH185" s="58"/>
      <c r="BI185" s="58"/>
      <c r="BJ185" s="58"/>
      <c r="BK185" s="58"/>
      <c r="BL185" s="58"/>
      <c r="BM185" s="58"/>
      <c r="BN185" s="58"/>
      <c r="BO185" s="58"/>
      <c r="BP185" s="58"/>
      <c r="BQ185" s="58"/>
      <c r="BR185" s="58"/>
      <c r="BS185" s="58"/>
      <c r="BT185" s="58"/>
      <c r="BU185" s="58"/>
      <c r="BV185" s="58"/>
      <c r="BW185" s="58"/>
      <c r="BX185" s="58"/>
      <c r="BY185" s="58"/>
      <c r="BZ185" s="58"/>
      <c r="CA185" s="58"/>
      <c r="CB185" s="58"/>
      <c r="CC185" s="58"/>
      <c r="CD185" s="58"/>
      <c r="CE185" s="58"/>
      <c r="CF185" s="58"/>
      <c r="CG185" s="58"/>
      <c r="CH185" s="58"/>
      <c r="CI185" s="58"/>
      <c r="CJ185" s="58"/>
      <c r="CK185" s="58"/>
      <c r="CL185" s="58"/>
      <c r="CM185" s="58"/>
      <c r="CN185" s="58"/>
      <c r="CO185" s="58"/>
    </row>
    <row r="186" spans="1:93" x14ac:dyDescent="0.25">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c r="AR186" s="58"/>
      <c r="AS186" s="58"/>
      <c r="AT186" s="58"/>
      <c r="AU186" s="58"/>
      <c r="AV186" s="58"/>
      <c r="AW186" s="58"/>
      <c r="AX186" s="58"/>
      <c r="AY186" s="58"/>
      <c r="AZ186" s="58"/>
      <c r="BA186" s="58"/>
      <c r="BB186" s="58"/>
      <c r="BC186" s="58"/>
      <c r="BD186" s="58"/>
      <c r="BE186" s="58"/>
      <c r="BF186" s="58"/>
      <c r="BG186" s="58"/>
      <c r="BH186" s="58"/>
      <c r="BI186" s="58"/>
      <c r="BJ186" s="58"/>
      <c r="BK186" s="58"/>
      <c r="BL186" s="58"/>
      <c r="BM186" s="58"/>
      <c r="BN186" s="58"/>
      <c r="BO186" s="58"/>
      <c r="BP186" s="58"/>
      <c r="BQ186" s="58"/>
      <c r="BR186" s="58"/>
      <c r="BS186" s="58"/>
      <c r="BT186" s="58"/>
      <c r="BU186" s="58"/>
      <c r="BV186" s="58"/>
      <c r="BW186" s="58"/>
      <c r="BX186" s="58"/>
      <c r="BY186" s="58"/>
      <c r="BZ186" s="58"/>
      <c r="CA186" s="58"/>
      <c r="CB186" s="58"/>
      <c r="CC186" s="58"/>
      <c r="CD186" s="58"/>
      <c r="CE186" s="58"/>
      <c r="CF186" s="58"/>
      <c r="CG186" s="58"/>
      <c r="CH186" s="58"/>
      <c r="CI186" s="58"/>
      <c r="CJ186" s="58"/>
      <c r="CK186" s="58"/>
      <c r="CL186" s="58"/>
      <c r="CM186" s="58"/>
      <c r="CN186" s="58"/>
      <c r="CO186" s="58"/>
    </row>
    <row r="187" spans="1:93" x14ac:dyDescent="0.25">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c r="AS187" s="58"/>
      <c r="AT187" s="58"/>
      <c r="AU187" s="58"/>
      <c r="AV187" s="58"/>
      <c r="AW187" s="58"/>
      <c r="AX187" s="58"/>
      <c r="AY187" s="58"/>
      <c r="AZ187" s="58"/>
      <c r="BA187" s="58"/>
      <c r="BB187" s="58"/>
      <c r="BC187" s="58"/>
      <c r="BD187" s="58"/>
      <c r="BE187" s="58"/>
      <c r="BF187" s="58"/>
      <c r="BG187" s="58"/>
      <c r="BH187" s="58"/>
      <c r="BI187" s="58"/>
      <c r="BJ187" s="58"/>
      <c r="BK187" s="58"/>
      <c r="BL187" s="58"/>
      <c r="BM187" s="58"/>
      <c r="BN187" s="58"/>
      <c r="BO187" s="58"/>
      <c r="BP187" s="58"/>
      <c r="BQ187" s="58"/>
      <c r="BR187" s="58"/>
      <c r="BS187" s="58"/>
      <c r="BT187" s="58"/>
      <c r="BU187" s="58"/>
      <c r="BV187" s="58"/>
      <c r="BW187" s="58"/>
      <c r="BX187" s="58"/>
      <c r="BY187" s="58"/>
      <c r="BZ187" s="58"/>
      <c r="CA187" s="58"/>
      <c r="CB187" s="58"/>
      <c r="CC187" s="58"/>
      <c r="CD187" s="58"/>
      <c r="CE187" s="58"/>
      <c r="CF187" s="58"/>
      <c r="CG187" s="58"/>
      <c r="CH187" s="58"/>
      <c r="CI187" s="58"/>
      <c r="CJ187" s="58"/>
      <c r="CK187" s="58"/>
      <c r="CL187" s="58"/>
      <c r="CM187" s="58"/>
      <c r="CN187" s="58"/>
      <c r="CO187" s="58"/>
    </row>
    <row r="188" spans="1:93" x14ac:dyDescent="0.25">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c r="AR188" s="58"/>
      <c r="AS188" s="58"/>
      <c r="AT188" s="58"/>
      <c r="AU188" s="58"/>
      <c r="AV188" s="58"/>
      <c r="AW188" s="58"/>
      <c r="AX188" s="58"/>
      <c r="AY188" s="58"/>
      <c r="AZ188" s="58"/>
      <c r="BA188" s="58"/>
      <c r="BB188" s="58"/>
      <c r="BC188" s="58"/>
      <c r="BD188" s="58"/>
      <c r="BE188" s="58"/>
      <c r="BF188" s="58"/>
      <c r="BG188" s="58"/>
      <c r="BH188" s="58"/>
      <c r="BI188" s="58"/>
      <c r="BJ188" s="58"/>
      <c r="BK188" s="58"/>
      <c r="BL188" s="58"/>
      <c r="BM188" s="58"/>
      <c r="BN188" s="58"/>
      <c r="BO188" s="58"/>
      <c r="BP188" s="58"/>
      <c r="BQ188" s="58"/>
      <c r="BR188" s="58"/>
      <c r="BS188" s="58"/>
      <c r="BT188" s="58"/>
      <c r="BU188" s="58"/>
      <c r="BV188" s="58"/>
      <c r="BW188" s="58"/>
      <c r="BX188" s="58"/>
      <c r="BY188" s="58"/>
      <c r="BZ188" s="58"/>
      <c r="CA188" s="58"/>
      <c r="CB188" s="58"/>
      <c r="CC188" s="58"/>
      <c r="CD188" s="58"/>
      <c r="CE188" s="58"/>
      <c r="CF188" s="58"/>
      <c r="CG188" s="58"/>
      <c r="CH188" s="58"/>
      <c r="CI188" s="58"/>
      <c r="CJ188" s="58"/>
      <c r="CK188" s="58"/>
      <c r="CL188" s="58"/>
      <c r="CM188" s="58"/>
      <c r="CN188" s="58"/>
      <c r="CO188" s="58"/>
    </row>
    <row r="189" spans="1:93" x14ac:dyDescent="0.25">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c r="AR189" s="58"/>
      <c r="AS189" s="58"/>
      <c r="AT189" s="58"/>
      <c r="AU189" s="58"/>
      <c r="AV189" s="58"/>
      <c r="AW189" s="58"/>
      <c r="AX189" s="58"/>
      <c r="AY189" s="58"/>
      <c r="AZ189" s="58"/>
      <c r="BA189" s="58"/>
      <c r="BB189" s="58"/>
      <c r="BC189" s="58"/>
      <c r="BD189" s="58"/>
      <c r="BE189" s="58"/>
      <c r="BF189" s="58"/>
      <c r="BG189" s="58"/>
      <c r="BH189" s="58"/>
      <c r="BI189" s="58"/>
      <c r="BJ189" s="58"/>
      <c r="BK189" s="58"/>
      <c r="BL189" s="58"/>
      <c r="BM189" s="58"/>
      <c r="BN189" s="58"/>
      <c r="BO189" s="58"/>
      <c r="BP189" s="58"/>
      <c r="BQ189" s="58"/>
      <c r="BR189" s="58"/>
      <c r="BS189" s="58"/>
      <c r="BT189" s="58"/>
      <c r="BU189" s="58"/>
      <c r="BV189" s="58"/>
      <c r="BW189" s="58"/>
      <c r="BX189" s="58"/>
      <c r="BY189" s="58"/>
      <c r="BZ189" s="58"/>
      <c r="CA189" s="58"/>
      <c r="CB189" s="58"/>
      <c r="CC189" s="58"/>
      <c r="CD189" s="58"/>
      <c r="CE189" s="58"/>
      <c r="CF189" s="58"/>
      <c r="CG189" s="58"/>
      <c r="CH189" s="58"/>
      <c r="CI189" s="58"/>
      <c r="CJ189" s="58"/>
      <c r="CK189" s="58"/>
      <c r="CL189" s="58"/>
      <c r="CM189" s="58"/>
      <c r="CN189" s="58"/>
      <c r="CO189" s="58"/>
    </row>
    <row r="190" spans="1:93" x14ac:dyDescent="0.25">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c r="AS190" s="58"/>
      <c r="AT190" s="58"/>
      <c r="AU190" s="58"/>
      <c r="AV190" s="58"/>
      <c r="AW190" s="58"/>
      <c r="AX190" s="58"/>
      <c r="AY190" s="58"/>
      <c r="AZ190" s="58"/>
      <c r="BA190" s="58"/>
      <c r="BB190" s="58"/>
      <c r="BC190" s="58"/>
      <c r="BD190" s="58"/>
      <c r="BE190" s="58"/>
      <c r="BF190" s="58"/>
      <c r="BG190" s="58"/>
      <c r="BH190" s="58"/>
      <c r="BI190" s="58"/>
      <c r="BJ190" s="58"/>
      <c r="BK190" s="58"/>
      <c r="BL190" s="58"/>
      <c r="BM190" s="58"/>
      <c r="BN190" s="58"/>
      <c r="BO190" s="58"/>
      <c r="BP190" s="58"/>
      <c r="BQ190" s="58"/>
      <c r="BR190" s="58"/>
      <c r="BS190" s="58"/>
      <c r="BT190" s="58"/>
      <c r="BU190" s="58"/>
      <c r="BV190" s="58"/>
      <c r="BW190" s="58"/>
      <c r="BX190" s="58"/>
      <c r="BY190" s="58"/>
      <c r="BZ190" s="58"/>
      <c r="CA190" s="58"/>
      <c r="CB190" s="58"/>
      <c r="CC190" s="58"/>
      <c r="CD190" s="58"/>
      <c r="CE190" s="58"/>
      <c r="CF190" s="58"/>
      <c r="CG190" s="58"/>
      <c r="CH190" s="58"/>
      <c r="CI190" s="58"/>
      <c r="CJ190" s="58"/>
      <c r="CK190" s="58"/>
      <c r="CL190" s="58"/>
      <c r="CM190" s="58"/>
      <c r="CN190" s="58"/>
      <c r="CO190" s="58"/>
    </row>
    <row r="191" spans="1:93" x14ac:dyDescent="0.25">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c r="AS191" s="58"/>
      <c r="AT191" s="58"/>
      <c r="AU191" s="58"/>
      <c r="AV191" s="58"/>
      <c r="AW191" s="58"/>
      <c r="AX191" s="58"/>
      <c r="AY191" s="58"/>
      <c r="AZ191" s="58"/>
      <c r="BA191" s="58"/>
      <c r="BB191" s="58"/>
      <c r="BC191" s="58"/>
      <c r="BD191" s="58"/>
      <c r="BE191" s="58"/>
      <c r="BF191" s="58"/>
      <c r="BG191" s="58"/>
      <c r="BH191" s="58"/>
      <c r="BI191" s="58"/>
      <c r="BJ191" s="58"/>
      <c r="BK191" s="58"/>
      <c r="BL191" s="58"/>
      <c r="BM191" s="58"/>
      <c r="BN191" s="58"/>
      <c r="BO191" s="58"/>
      <c r="BP191" s="58"/>
      <c r="BQ191" s="58"/>
      <c r="BR191" s="58"/>
      <c r="BS191" s="58"/>
      <c r="BT191" s="58"/>
      <c r="BU191" s="58"/>
      <c r="BV191" s="58"/>
      <c r="BW191" s="58"/>
      <c r="BX191" s="58"/>
      <c r="BY191" s="58"/>
      <c r="BZ191" s="58"/>
      <c r="CA191" s="58"/>
      <c r="CB191" s="58"/>
      <c r="CC191" s="58"/>
      <c r="CD191" s="58"/>
      <c r="CE191" s="58"/>
      <c r="CF191" s="58"/>
      <c r="CG191" s="58"/>
      <c r="CH191" s="58"/>
      <c r="CI191" s="58"/>
      <c r="CJ191" s="58"/>
      <c r="CK191" s="58"/>
      <c r="CL191" s="58"/>
      <c r="CM191" s="58"/>
      <c r="CN191" s="58"/>
      <c r="CO191" s="58"/>
    </row>
    <row r="192" spans="1:93" x14ac:dyDescent="0.25">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c r="AR192" s="58"/>
      <c r="AS192" s="58"/>
      <c r="AT192" s="58"/>
      <c r="AU192" s="58"/>
      <c r="AV192" s="58"/>
      <c r="AW192" s="58"/>
      <c r="AX192" s="58"/>
      <c r="AY192" s="58"/>
      <c r="AZ192" s="58"/>
      <c r="BA192" s="58"/>
      <c r="BB192" s="58"/>
      <c r="BC192" s="58"/>
      <c r="BD192" s="58"/>
      <c r="BE192" s="58"/>
      <c r="BF192" s="58"/>
      <c r="BG192" s="58"/>
      <c r="BH192" s="58"/>
      <c r="BI192" s="58"/>
      <c r="BJ192" s="58"/>
      <c r="BK192" s="58"/>
      <c r="BL192" s="58"/>
      <c r="BM192" s="58"/>
      <c r="BN192" s="58"/>
      <c r="BO192" s="58"/>
      <c r="BP192" s="58"/>
      <c r="BQ192" s="58"/>
      <c r="BR192" s="58"/>
      <c r="BS192" s="58"/>
      <c r="BT192" s="58"/>
      <c r="BU192" s="58"/>
      <c r="BV192" s="58"/>
      <c r="BW192" s="58"/>
      <c r="BX192" s="58"/>
      <c r="BY192" s="58"/>
      <c r="BZ192" s="58"/>
      <c r="CA192" s="58"/>
      <c r="CB192" s="58"/>
      <c r="CC192" s="58"/>
      <c r="CD192" s="58"/>
      <c r="CE192" s="58"/>
      <c r="CF192" s="58"/>
      <c r="CG192" s="58"/>
      <c r="CH192" s="58"/>
      <c r="CI192" s="58"/>
      <c r="CJ192" s="58"/>
      <c r="CK192" s="58"/>
      <c r="CL192" s="58"/>
      <c r="CM192" s="58"/>
      <c r="CN192" s="58"/>
      <c r="CO192" s="58"/>
    </row>
    <row r="193" spans="1:93" x14ac:dyDescent="0.25">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c r="AS193" s="58"/>
      <c r="AT193" s="58"/>
      <c r="AU193" s="58"/>
      <c r="AV193" s="58"/>
      <c r="AW193" s="58"/>
      <c r="AX193" s="58"/>
      <c r="AY193" s="58"/>
      <c r="AZ193" s="58"/>
      <c r="BA193" s="58"/>
      <c r="BB193" s="58"/>
      <c r="BC193" s="58"/>
      <c r="BD193" s="58"/>
      <c r="BE193" s="58"/>
      <c r="BF193" s="58"/>
      <c r="BG193" s="58"/>
      <c r="BH193" s="58"/>
      <c r="BI193" s="58"/>
      <c r="BJ193" s="58"/>
      <c r="BK193" s="58"/>
      <c r="BL193" s="58"/>
      <c r="BM193" s="58"/>
      <c r="BN193" s="58"/>
      <c r="BO193" s="58"/>
      <c r="BP193" s="58"/>
      <c r="BQ193" s="58"/>
      <c r="BR193" s="58"/>
      <c r="BS193" s="58"/>
      <c r="BT193" s="58"/>
      <c r="BU193" s="58"/>
      <c r="BV193" s="58"/>
      <c r="BW193" s="58"/>
      <c r="BX193" s="58"/>
      <c r="BY193" s="58"/>
      <c r="BZ193" s="58"/>
      <c r="CA193" s="58"/>
      <c r="CB193" s="58"/>
      <c r="CC193" s="58"/>
      <c r="CD193" s="58"/>
      <c r="CE193" s="58"/>
      <c r="CF193" s="58"/>
      <c r="CG193" s="58"/>
      <c r="CH193" s="58"/>
      <c r="CI193" s="58"/>
      <c r="CJ193" s="58"/>
      <c r="CK193" s="58"/>
      <c r="CL193" s="58"/>
      <c r="CM193" s="58"/>
      <c r="CN193" s="58"/>
      <c r="CO193" s="58"/>
    </row>
    <row r="194" spans="1:93" x14ac:dyDescent="0.25">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c r="AS194" s="58"/>
      <c r="AT194" s="58"/>
      <c r="AU194" s="58"/>
      <c r="AV194" s="58"/>
      <c r="AW194" s="58"/>
      <c r="AX194" s="58"/>
      <c r="AY194" s="58"/>
      <c r="AZ194" s="58"/>
      <c r="BA194" s="58"/>
      <c r="BB194" s="58"/>
      <c r="BC194" s="58"/>
      <c r="BD194" s="58"/>
      <c r="BE194" s="58"/>
      <c r="BF194" s="58"/>
      <c r="BG194" s="58"/>
      <c r="BH194" s="58"/>
      <c r="BI194" s="58"/>
      <c r="BJ194" s="58"/>
      <c r="BK194" s="58"/>
      <c r="BL194" s="58"/>
      <c r="BM194" s="58"/>
      <c r="BN194" s="58"/>
      <c r="BO194" s="58"/>
      <c r="BP194" s="58"/>
      <c r="BQ194" s="58"/>
      <c r="BR194" s="58"/>
      <c r="BS194" s="58"/>
      <c r="BT194" s="58"/>
      <c r="BU194" s="58"/>
      <c r="BV194" s="58"/>
      <c r="BW194" s="58"/>
      <c r="BX194" s="58"/>
      <c r="BY194" s="58"/>
      <c r="BZ194" s="58"/>
      <c r="CA194" s="58"/>
      <c r="CB194" s="58"/>
      <c r="CC194" s="58"/>
      <c r="CD194" s="58"/>
      <c r="CE194" s="58"/>
      <c r="CF194" s="58"/>
      <c r="CG194" s="58"/>
      <c r="CH194" s="58"/>
      <c r="CI194" s="58"/>
      <c r="CJ194" s="58"/>
      <c r="CK194" s="58"/>
      <c r="CL194" s="58"/>
      <c r="CM194" s="58"/>
      <c r="CN194" s="58"/>
      <c r="CO194" s="58"/>
    </row>
    <row r="195" spans="1:93" x14ac:dyDescent="0.2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c r="AR195" s="58"/>
      <c r="AS195" s="58"/>
      <c r="AT195" s="58"/>
      <c r="AU195" s="58"/>
      <c r="AV195" s="58"/>
      <c r="AW195" s="58"/>
      <c r="AX195" s="58"/>
      <c r="AY195" s="58"/>
      <c r="AZ195" s="58"/>
      <c r="BA195" s="58"/>
      <c r="BB195" s="58"/>
      <c r="BC195" s="58"/>
      <c r="BD195" s="58"/>
      <c r="BE195" s="58"/>
      <c r="BF195" s="58"/>
      <c r="BG195" s="58"/>
      <c r="BH195" s="58"/>
      <c r="BI195" s="58"/>
      <c r="BJ195" s="58"/>
      <c r="BK195" s="58"/>
      <c r="BL195" s="58"/>
      <c r="BM195" s="58"/>
      <c r="BN195" s="58"/>
      <c r="BO195" s="58"/>
      <c r="BP195" s="58"/>
      <c r="BQ195" s="58"/>
      <c r="BR195" s="58"/>
      <c r="BS195" s="58"/>
      <c r="BT195" s="58"/>
      <c r="BU195" s="58"/>
      <c r="BV195" s="58"/>
      <c r="BW195" s="58"/>
      <c r="BX195" s="58"/>
      <c r="BY195" s="58"/>
      <c r="BZ195" s="58"/>
      <c r="CA195" s="58"/>
      <c r="CB195" s="58"/>
      <c r="CC195" s="58"/>
      <c r="CD195" s="58"/>
      <c r="CE195" s="58"/>
      <c r="CF195" s="58"/>
      <c r="CG195" s="58"/>
      <c r="CH195" s="58"/>
      <c r="CI195" s="58"/>
      <c r="CJ195" s="58"/>
      <c r="CK195" s="58"/>
      <c r="CL195" s="58"/>
      <c r="CM195" s="58"/>
      <c r="CN195" s="58"/>
      <c r="CO195" s="58"/>
    </row>
    <row r="196" spans="1:93" x14ac:dyDescent="0.25">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c r="AS196" s="58"/>
      <c r="AT196" s="58"/>
      <c r="AU196" s="58"/>
      <c r="AV196" s="58"/>
      <c r="AW196" s="58"/>
      <c r="AX196" s="58"/>
      <c r="AY196" s="58"/>
      <c r="AZ196" s="58"/>
      <c r="BA196" s="58"/>
      <c r="BB196" s="58"/>
      <c r="BC196" s="58"/>
      <c r="BD196" s="58"/>
      <c r="BE196" s="58"/>
      <c r="BF196" s="58"/>
      <c r="BG196" s="58"/>
      <c r="BH196" s="58"/>
      <c r="BI196" s="58"/>
      <c r="BJ196" s="58"/>
      <c r="BK196" s="58"/>
      <c r="BL196" s="58"/>
      <c r="BM196" s="58"/>
      <c r="BN196" s="58"/>
      <c r="BO196" s="58"/>
      <c r="BP196" s="58"/>
      <c r="BQ196" s="58"/>
      <c r="BR196" s="58"/>
      <c r="BS196" s="58"/>
      <c r="BT196" s="58"/>
      <c r="BU196" s="58"/>
      <c r="BV196" s="58"/>
      <c r="BW196" s="58"/>
      <c r="BX196" s="58"/>
      <c r="BY196" s="58"/>
      <c r="BZ196" s="58"/>
      <c r="CA196" s="58"/>
      <c r="CB196" s="58"/>
      <c r="CC196" s="58"/>
      <c r="CD196" s="58"/>
      <c r="CE196" s="58"/>
      <c r="CF196" s="58"/>
      <c r="CG196" s="58"/>
      <c r="CH196" s="58"/>
      <c r="CI196" s="58"/>
      <c r="CJ196" s="58"/>
      <c r="CK196" s="58"/>
      <c r="CL196" s="58"/>
      <c r="CM196" s="58"/>
      <c r="CN196" s="58"/>
      <c r="CO196" s="58"/>
    </row>
    <row r="197" spans="1:93" x14ac:dyDescent="0.25">
      <c r="AU197" s="58"/>
      <c r="AV197" s="58"/>
      <c r="AW197" s="58"/>
      <c r="AX197" s="58"/>
      <c r="AY197" s="58"/>
      <c r="AZ197" s="58"/>
      <c r="BA197" s="58"/>
      <c r="BB197" s="58"/>
      <c r="BC197" s="58"/>
      <c r="BD197" s="58"/>
      <c r="BE197" s="58"/>
      <c r="BF197" s="58"/>
      <c r="BG197" s="58"/>
      <c r="BH197" s="58"/>
      <c r="BI197" s="58"/>
      <c r="BJ197" s="58"/>
      <c r="BK197" s="58"/>
      <c r="BL197" s="58"/>
      <c r="BM197" s="58"/>
      <c r="BN197" s="58"/>
      <c r="BO197" s="58"/>
      <c r="BP197" s="58"/>
      <c r="BQ197" s="58"/>
      <c r="BR197" s="58"/>
      <c r="BS197" s="58"/>
      <c r="BT197" s="58"/>
      <c r="BU197" s="58"/>
      <c r="BV197" s="58"/>
      <c r="BW197" s="58"/>
      <c r="BX197" s="58"/>
      <c r="BY197" s="58"/>
      <c r="BZ197" s="58"/>
      <c r="CA197" s="58"/>
      <c r="CB197" s="58"/>
      <c r="CC197" s="58"/>
      <c r="CD197" s="58"/>
      <c r="CE197" s="58"/>
      <c r="CF197" s="58"/>
      <c r="CG197" s="58"/>
      <c r="CH197" s="58"/>
      <c r="CI197" s="58"/>
      <c r="CJ197" s="58"/>
      <c r="CK197" s="58"/>
      <c r="CL197" s="58"/>
      <c r="CM197" s="58"/>
      <c r="CN197" s="58"/>
      <c r="CO197" s="58"/>
    </row>
    <row r="198" spans="1:93" x14ac:dyDescent="0.25">
      <c r="AU198" s="58"/>
      <c r="AV198" s="58"/>
      <c r="AW198" s="58"/>
      <c r="AX198" s="58"/>
      <c r="AY198" s="58"/>
      <c r="AZ198" s="58"/>
      <c r="BA198" s="58"/>
      <c r="BB198" s="58"/>
      <c r="BC198" s="58"/>
      <c r="BD198" s="58"/>
      <c r="BE198" s="58"/>
      <c r="BF198" s="58"/>
      <c r="BG198" s="58"/>
      <c r="BH198" s="58"/>
      <c r="BI198" s="58"/>
      <c r="BJ198" s="58"/>
      <c r="BK198" s="58"/>
      <c r="BL198" s="58"/>
      <c r="BM198" s="58"/>
      <c r="BN198" s="58"/>
      <c r="BO198" s="58"/>
      <c r="BP198" s="58"/>
      <c r="BQ198" s="58"/>
      <c r="BR198" s="58"/>
      <c r="BS198" s="58"/>
      <c r="BT198" s="58"/>
      <c r="BU198" s="58"/>
      <c r="BV198" s="58"/>
      <c r="BW198" s="58"/>
      <c r="BX198" s="58"/>
      <c r="BY198" s="58"/>
      <c r="BZ198" s="58"/>
      <c r="CA198" s="58"/>
      <c r="CB198" s="58"/>
      <c r="CC198" s="58"/>
      <c r="CD198" s="58"/>
      <c r="CE198" s="58"/>
      <c r="CF198" s="58"/>
      <c r="CG198" s="58"/>
      <c r="CH198" s="58"/>
      <c r="CI198" s="58"/>
      <c r="CJ198" s="58"/>
      <c r="CK198" s="58"/>
      <c r="CL198" s="58"/>
      <c r="CM198" s="58"/>
      <c r="CN198" s="58"/>
      <c r="CO198" s="58"/>
    </row>
    <row r="199" spans="1:93" x14ac:dyDescent="0.25">
      <c r="AU199" s="58"/>
      <c r="AV199" s="58"/>
      <c r="AW199" s="58"/>
      <c r="AX199" s="58"/>
      <c r="AY199" s="58"/>
      <c r="AZ199" s="58"/>
      <c r="BA199" s="58"/>
      <c r="BB199" s="58"/>
      <c r="BC199" s="58"/>
      <c r="BD199" s="58"/>
      <c r="BE199" s="58"/>
      <c r="BF199" s="58"/>
      <c r="BG199" s="58"/>
      <c r="BH199" s="58"/>
      <c r="BI199" s="58"/>
      <c r="BJ199" s="58"/>
      <c r="BK199" s="58"/>
      <c r="BL199" s="58"/>
      <c r="BM199" s="58"/>
      <c r="BN199" s="58"/>
      <c r="BO199" s="58"/>
      <c r="BP199" s="58"/>
      <c r="BQ199" s="58"/>
      <c r="BR199" s="58"/>
      <c r="BS199" s="58"/>
      <c r="BT199" s="58"/>
      <c r="BU199" s="58"/>
      <c r="BV199" s="58"/>
      <c r="BW199" s="58"/>
      <c r="BX199" s="58"/>
      <c r="BY199" s="58"/>
      <c r="BZ199" s="58"/>
      <c r="CA199" s="58"/>
      <c r="CB199" s="58"/>
      <c r="CC199" s="58"/>
      <c r="CD199" s="58"/>
      <c r="CE199" s="58"/>
      <c r="CF199" s="58"/>
      <c r="CG199" s="58"/>
      <c r="CH199" s="58"/>
      <c r="CI199" s="58"/>
      <c r="CJ199" s="58"/>
      <c r="CK199" s="58"/>
      <c r="CL199" s="58"/>
      <c r="CM199" s="58"/>
      <c r="CN199" s="58"/>
      <c r="CO199" s="58"/>
    </row>
    <row r="200" spans="1:93" x14ac:dyDescent="0.25">
      <c r="AU200" s="58"/>
      <c r="AV200" s="58"/>
      <c r="AW200" s="58"/>
      <c r="AX200" s="58"/>
      <c r="AY200" s="58"/>
      <c r="AZ200" s="58"/>
      <c r="BA200" s="58"/>
      <c r="BB200" s="58"/>
      <c r="BC200" s="58"/>
      <c r="BD200" s="58"/>
      <c r="BE200" s="58"/>
      <c r="BF200" s="58"/>
      <c r="BG200" s="58"/>
      <c r="BH200" s="58"/>
      <c r="BI200" s="58"/>
      <c r="BJ200" s="58"/>
      <c r="BK200" s="58"/>
      <c r="BL200" s="58"/>
      <c r="BM200" s="58"/>
      <c r="BN200" s="58"/>
      <c r="BO200" s="58"/>
      <c r="BP200" s="58"/>
      <c r="BQ200" s="58"/>
      <c r="BR200" s="58"/>
      <c r="BS200" s="58"/>
      <c r="BT200" s="58"/>
      <c r="BU200" s="58"/>
      <c r="BV200" s="58"/>
      <c r="BW200" s="58"/>
      <c r="BX200" s="58"/>
      <c r="BY200" s="58"/>
      <c r="BZ200" s="58"/>
      <c r="CA200" s="58"/>
      <c r="CB200" s="58"/>
      <c r="CC200" s="58"/>
      <c r="CD200" s="58"/>
      <c r="CE200" s="58"/>
      <c r="CF200" s="58"/>
      <c r="CG200" s="58"/>
      <c r="CH200" s="58"/>
      <c r="CI200" s="58"/>
      <c r="CJ200" s="58"/>
      <c r="CK200" s="58"/>
      <c r="CL200" s="58"/>
      <c r="CM200" s="58"/>
      <c r="CN200" s="58"/>
      <c r="CO200" s="58"/>
    </row>
    <row r="201" spans="1:93" x14ac:dyDescent="0.25">
      <c r="AU201" s="58"/>
      <c r="AV201" s="58"/>
      <c r="AW201" s="58"/>
      <c r="AX201" s="58"/>
      <c r="AY201" s="58"/>
      <c r="AZ201" s="58"/>
      <c r="BA201" s="58"/>
      <c r="BB201" s="58"/>
      <c r="BC201" s="58"/>
      <c r="BD201" s="58"/>
      <c r="BE201" s="58"/>
      <c r="BF201" s="58"/>
      <c r="BG201" s="58"/>
      <c r="BH201" s="58"/>
      <c r="BI201" s="58"/>
      <c r="BJ201" s="58"/>
      <c r="BK201" s="58"/>
      <c r="BL201" s="58"/>
      <c r="BM201" s="58"/>
      <c r="BN201" s="58"/>
      <c r="BO201" s="58"/>
      <c r="BP201" s="58"/>
      <c r="BQ201" s="58"/>
      <c r="BR201" s="58"/>
      <c r="BS201" s="58"/>
      <c r="BT201" s="58"/>
      <c r="BU201" s="58"/>
      <c r="BV201" s="58"/>
      <c r="BW201" s="58"/>
      <c r="BX201" s="58"/>
      <c r="BY201" s="58"/>
      <c r="BZ201" s="58"/>
      <c r="CA201" s="58"/>
      <c r="CB201" s="58"/>
      <c r="CC201" s="58"/>
      <c r="CD201" s="58"/>
      <c r="CE201" s="58"/>
      <c r="CF201" s="58"/>
      <c r="CG201" s="58"/>
      <c r="CH201" s="58"/>
      <c r="CI201" s="58"/>
      <c r="CJ201" s="58"/>
      <c r="CK201" s="58"/>
      <c r="CL201" s="58"/>
      <c r="CM201" s="58"/>
      <c r="CN201" s="58"/>
      <c r="CO201" s="58"/>
    </row>
    <row r="202" spans="1:93" x14ac:dyDescent="0.25">
      <c r="AU202" s="58"/>
      <c r="AV202" s="58"/>
      <c r="AW202" s="58"/>
      <c r="AX202" s="58"/>
      <c r="AY202" s="58"/>
      <c r="AZ202" s="58"/>
      <c r="BA202" s="58"/>
      <c r="BB202" s="58"/>
      <c r="BC202" s="58"/>
      <c r="BD202" s="58"/>
      <c r="BE202" s="58"/>
      <c r="BF202" s="58"/>
      <c r="BG202" s="58"/>
      <c r="BH202" s="58"/>
      <c r="BI202" s="58"/>
      <c r="BJ202" s="58"/>
      <c r="BK202" s="58"/>
      <c r="BL202" s="58"/>
      <c r="BM202" s="58"/>
      <c r="BN202" s="58"/>
      <c r="BO202" s="58"/>
      <c r="BP202" s="58"/>
      <c r="BQ202" s="58"/>
      <c r="BR202" s="58"/>
      <c r="BS202" s="58"/>
      <c r="BT202" s="58"/>
      <c r="BU202" s="58"/>
      <c r="BV202" s="58"/>
      <c r="BW202" s="58"/>
      <c r="BX202" s="58"/>
      <c r="BY202" s="58"/>
      <c r="BZ202" s="58"/>
      <c r="CA202" s="58"/>
      <c r="CB202" s="58"/>
      <c r="CC202" s="58"/>
      <c r="CD202" s="58"/>
      <c r="CE202" s="58"/>
      <c r="CF202" s="58"/>
      <c r="CG202" s="58"/>
      <c r="CH202" s="58"/>
      <c r="CI202" s="58"/>
      <c r="CJ202" s="58"/>
      <c r="CK202" s="58"/>
      <c r="CL202" s="58"/>
      <c r="CM202" s="58"/>
      <c r="CN202" s="58"/>
      <c r="CO202" s="58"/>
    </row>
    <row r="203" spans="1:93" x14ac:dyDescent="0.25">
      <c r="AU203" s="58"/>
      <c r="AV203" s="58"/>
      <c r="AW203" s="58"/>
      <c r="AX203" s="58"/>
      <c r="AY203" s="58"/>
      <c r="AZ203" s="58"/>
      <c r="BA203" s="58"/>
      <c r="BB203" s="58"/>
      <c r="BC203" s="58"/>
      <c r="BD203" s="58"/>
      <c r="BE203" s="58"/>
      <c r="BF203" s="58"/>
      <c r="BG203" s="58"/>
      <c r="BH203" s="58"/>
      <c r="BI203" s="58"/>
      <c r="BJ203" s="58"/>
      <c r="BK203" s="58"/>
      <c r="BL203" s="58"/>
      <c r="BM203" s="58"/>
      <c r="BN203" s="58"/>
      <c r="BO203" s="58"/>
      <c r="BP203" s="58"/>
      <c r="BQ203" s="58"/>
      <c r="BR203" s="58"/>
      <c r="BS203" s="58"/>
      <c r="BT203" s="58"/>
      <c r="BU203" s="58"/>
      <c r="BV203" s="58"/>
      <c r="BW203" s="58"/>
      <c r="BX203" s="58"/>
      <c r="BY203" s="58"/>
      <c r="BZ203" s="58"/>
      <c r="CA203" s="58"/>
      <c r="CB203" s="58"/>
      <c r="CC203" s="58"/>
      <c r="CD203" s="58"/>
      <c r="CE203" s="58"/>
      <c r="CF203" s="58"/>
      <c r="CG203" s="58"/>
      <c r="CH203" s="58"/>
      <c r="CI203" s="58"/>
      <c r="CJ203" s="58"/>
      <c r="CK203" s="58"/>
      <c r="CL203" s="58"/>
      <c r="CM203" s="58"/>
      <c r="CN203" s="58"/>
      <c r="CO203" s="58"/>
    </row>
    <row r="204" spans="1:93" x14ac:dyDescent="0.25">
      <c r="AU204" s="58"/>
      <c r="AV204" s="58"/>
      <c r="AW204" s="58"/>
      <c r="AX204" s="58"/>
      <c r="AY204" s="58"/>
      <c r="AZ204" s="58"/>
      <c r="BA204" s="58"/>
      <c r="BB204" s="58"/>
      <c r="BC204" s="58"/>
      <c r="BD204" s="58"/>
      <c r="BE204" s="58"/>
      <c r="BF204" s="58"/>
      <c r="BG204" s="58"/>
      <c r="BH204" s="58"/>
      <c r="BI204" s="58"/>
      <c r="BJ204" s="58"/>
      <c r="BK204" s="58"/>
      <c r="BL204" s="58"/>
      <c r="BM204" s="58"/>
      <c r="BN204" s="58"/>
      <c r="BO204" s="58"/>
      <c r="BP204" s="58"/>
      <c r="BQ204" s="58"/>
      <c r="BR204" s="58"/>
      <c r="BS204" s="58"/>
      <c r="BT204" s="58"/>
      <c r="BU204" s="58"/>
      <c r="BV204" s="58"/>
      <c r="BW204" s="58"/>
      <c r="BX204" s="58"/>
      <c r="BY204" s="58"/>
      <c r="BZ204" s="58"/>
      <c r="CA204" s="58"/>
      <c r="CB204" s="58"/>
      <c r="CC204" s="58"/>
      <c r="CD204" s="58"/>
      <c r="CE204" s="58"/>
      <c r="CF204" s="58"/>
      <c r="CG204" s="58"/>
      <c r="CH204" s="58"/>
      <c r="CI204" s="58"/>
      <c r="CJ204" s="58"/>
      <c r="CK204" s="58"/>
      <c r="CL204" s="58"/>
      <c r="CM204" s="58"/>
      <c r="CN204" s="58"/>
      <c r="CO204" s="58"/>
    </row>
    <row r="205" spans="1:93" x14ac:dyDescent="0.25">
      <c r="AU205" s="58"/>
      <c r="AV205" s="58"/>
      <c r="AW205" s="58"/>
      <c r="AX205" s="58"/>
      <c r="AY205" s="58"/>
      <c r="AZ205" s="58"/>
      <c r="BA205" s="58"/>
      <c r="BB205" s="58"/>
      <c r="BC205" s="58"/>
      <c r="BD205" s="58"/>
      <c r="BE205" s="58"/>
      <c r="BF205" s="58"/>
      <c r="BG205" s="58"/>
      <c r="BH205" s="58"/>
      <c r="BI205" s="58"/>
      <c r="BJ205" s="58"/>
      <c r="BK205" s="58"/>
      <c r="BL205" s="58"/>
      <c r="BM205" s="58"/>
      <c r="BN205" s="58"/>
      <c r="BO205" s="58"/>
      <c r="BP205" s="58"/>
      <c r="BQ205" s="58"/>
      <c r="BR205" s="58"/>
      <c r="BS205" s="58"/>
      <c r="BT205" s="58"/>
      <c r="BU205" s="58"/>
      <c r="BV205" s="58"/>
      <c r="BW205" s="58"/>
      <c r="BX205" s="58"/>
      <c r="BY205" s="58"/>
      <c r="BZ205" s="58"/>
      <c r="CA205" s="58"/>
      <c r="CB205" s="58"/>
      <c r="CC205" s="58"/>
      <c r="CD205" s="58"/>
      <c r="CE205" s="58"/>
      <c r="CF205" s="58"/>
      <c r="CG205" s="58"/>
      <c r="CH205" s="58"/>
      <c r="CI205" s="58"/>
      <c r="CJ205" s="58"/>
      <c r="CK205" s="58"/>
      <c r="CL205" s="58"/>
      <c r="CM205" s="58"/>
      <c r="CN205" s="58"/>
      <c r="CO205" s="58"/>
    </row>
    <row r="206" spans="1:93" x14ac:dyDescent="0.25">
      <c r="AU206" s="58"/>
      <c r="AV206" s="58"/>
      <c r="AW206" s="58"/>
      <c r="AX206" s="58"/>
      <c r="AY206" s="58"/>
      <c r="AZ206" s="58"/>
      <c r="BA206" s="58"/>
      <c r="BB206" s="58"/>
      <c r="BC206" s="58"/>
      <c r="BD206" s="58"/>
      <c r="BE206" s="58"/>
      <c r="BF206" s="58"/>
      <c r="BG206" s="58"/>
      <c r="BH206" s="58"/>
      <c r="BI206" s="58"/>
      <c r="BJ206" s="58"/>
      <c r="BK206" s="58"/>
      <c r="BL206" s="58"/>
      <c r="BM206" s="58"/>
      <c r="BN206" s="58"/>
      <c r="BO206" s="58"/>
      <c r="BP206" s="58"/>
      <c r="BQ206" s="58"/>
      <c r="BR206" s="58"/>
      <c r="BS206" s="58"/>
      <c r="BT206" s="58"/>
      <c r="BU206" s="58"/>
      <c r="BV206" s="58"/>
      <c r="BW206" s="58"/>
      <c r="BX206" s="58"/>
      <c r="BY206" s="58"/>
      <c r="BZ206" s="58"/>
      <c r="CA206" s="58"/>
      <c r="CB206" s="58"/>
      <c r="CC206" s="58"/>
      <c r="CD206" s="58"/>
      <c r="CE206" s="58"/>
      <c r="CF206" s="58"/>
      <c r="CG206" s="58"/>
      <c r="CH206" s="58"/>
      <c r="CI206" s="58"/>
      <c r="CJ206" s="58"/>
      <c r="CK206" s="58"/>
      <c r="CL206" s="58"/>
      <c r="CM206" s="58"/>
      <c r="CN206" s="58"/>
      <c r="CO206" s="58"/>
    </row>
    <row r="207" spans="1:93" x14ac:dyDescent="0.25">
      <c r="AU207" s="58"/>
      <c r="AV207" s="58"/>
      <c r="AW207" s="58"/>
      <c r="AX207" s="58"/>
      <c r="AY207" s="58"/>
      <c r="AZ207" s="58"/>
      <c r="BA207" s="58"/>
      <c r="BB207" s="58"/>
      <c r="BC207" s="58"/>
      <c r="BD207" s="58"/>
      <c r="BE207" s="58"/>
      <c r="BF207" s="58"/>
      <c r="BG207" s="58"/>
      <c r="BH207" s="58"/>
      <c r="BI207" s="58"/>
      <c r="BJ207" s="58"/>
      <c r="BK207" s="58"/>
      <c r="BL207" s="58"/>
      <c r="BM207" s="58"/>
      <c r="BN207" s="58"/>
      <c r="BO207" s="58"/>
      <c r="BP207" s="58"/>
      <c r="BQ207" s="58"/>
      <c r="BR207" s="58"/>
      <c r="BS207" s="58"/>
      <c r="BT207" s="58"/>
      <c r="BU207" s="58"/>
      <c r="BV207" s="58"/>
      <c r="BW207" s="58"/>
      <c r="BX207" s="58"/>
      <c r="BY207" s="58"/>
      <c r="BZ207" s="58"/>
      <c r="CA207" s="58"/>
      <c r="CB207" s="58"/>
      <c r="CC207" s="58"/>
      <c r="CD207" s="58"/>
      <c r="CE207" s="58"/>
      <c r="CF207" s="58"/>
      <c r="CG207" s="58"/>
      <c r="CH207" s="58"/>
      <c r="CI207" s="58"/>
      <c r="CJ207" s="58"/>
      <c r="CK207" s="58"/>
      <c r="CL207" s="58"/>
      <c r="CM207" s="58"/>
      <c r="CN207" s="58"/>
      <c r="CO207" s="58"/>
    </row>
    <row r="208" spans="1:93" x14ac:dyDescent="0.25">
      <c r="AU208" s="58"/>
      <c r="AV208" s="58"/>
      <c r="AW208" s="58"/>
      <c r="AX208" s="58"/>
      <c r="AY208" s="58"/>
      <c r="AZ208" s="58"/>
      <c r="BA208" s="58"/>
      <c r="BB208" s="58"/>
      <c r="BC208" s="58"/>
      <c r="BD208" s="58"/>
      <c r="BE208" s="58"/>
      <c r="BF208" s="58"/>
      <c r="BG208" s="58"/>
      <c r="BH208" s="58"/>
      <c r="BI208" s="58"/>
      <c r="BJ208" s="58"/>
      <c r="BK208" s="58"/>
      <c r="BL208" s="58"/>
      <c r="BM208" s="58"/>
      <c r="BN208" s="58"/>
      <c r="BO208" s="58"/>
      <c r="BP208" s="58"/>
      <c r="BQ208" s="58"/>
      <c r="BR208" s="58"/>
      <c r="BS208" s="58"/>
      <c r="BT208" s="58"/>
      <c r="BU208" s="58"/>
      <c r="BV208" s="58"/>
      <c r="BW208" s="58"/>
      <c r="BX208" s="58"/>
      <c r="BY208" s="58"/>
      <c r="BZ208" s="58"/>
      <c r="CA208" s="58"/>
      <c r="CB208" s="58"/>
      <c r="CC208" s="58"/>
      <c r="CD208" s="58"/>
      <c r="CE208" s="58"/>
      <c r="CF208" s="58"/>
      <c r="CG208" s="58"/>
      <c r="CH208" s="58"/>
      <c r="CI208" s="58"/>
      <c r="CJ208" s="58"/>
      <c r="CK208" s="58"/>
      <c r="CL208" s="58"/>
      <c r="CM208" s="58"/>
      <c r="CN208" s="58"/>
      <c r="CO208" s="58"/>
    </row>
    <row r="209" spans="47:93" x14ac:dyDescent="0.25">
      <c r="AU209" s="58"/>
      <c r="AV209" s="58"/>
      <c r="AW209" s="58"/>
      <c r="AX209" s="58"/>
      <c r="AY209" s="58"/>
      <c r="AZ209" s="58"/>
      <c r="BA209" s="58"/>
      <c r="BB209" s="58"/>
      <c r="BC209" s="58"/>
      <c r="BD209" s="58"/>
      <c r="BE209" s="58"/>
      <c r="BF209" s="58"/>
      <c r="BG209" s="58"/>
      <c r="BH209" s="58"/>
      <c r="BI209" s="58"/>
      <c r="BJ209" s="58"/>
      <c r="BK209" s="58"/>
      <c r="BL209" s="58"/>
      <c r="BM209" s="58"/>
      <c r="BN209" s="58"/>
      <c r="BO209" s="58"/>
      <c r="BP209" s="58"/>
      <c r="BQ209" s="58"/>
      <c r="BR209" s="58"/>
      <c r="BS209" s="58"/>
      <c r="BT209" s="58"/>
      <c r="BU209" s="58"/>
      <c r="BV209" s="58"/>
      <c r="BW209" s="58"/>
      <c r="BX209" s="58"/>
      <c r="BY209" s="58"/>
      <c r="BZ209" s="58"/>
      <c r="CA209" s="58"/>
      <c r="CB209" s="58"/>
      <c r="CC209" s="58"/>
      <c r="CD209" s="58"/>
      <c r="CE209" s="58"/>
      <c r="CF209" s="58"/>
      <c r="CG209" s="58"/>
      <c r="CH209" s="58"/>
      <c r="CI209" s="58"/>
      <c r="CJ209" s="58"/>
      <c r="CK209" s="58"/>
      <c r="CL209" s="58"/>
      <c r="CM209" s="58"/>
      <c r="CN209" s="58"/>
      <c r="CO209" s="58"/>
    </row>
    <row r="210" spans="47:93" x14ac:dyDescent="0.25">
      <c r="AU210" s="58"/>
      <c r="AV210" s="58"/>
      <c r="AW210" s="58"/>
      <c r="AX210" s="58"/>
      <c r="AY210" s="58"/>
      <c r="AZ210" s="58"/>
      <c r="BA210" s="58"/>
      <c r="BB210" s="58"/>
      <c r="BC210" s="58"/>
      <c r="BD210" s="58"/>
      <c r="BE210" s="58"/>
      <c r="BF210" s="58"/>
      <c r="BG210" s="58"/>
      <c r="BH210" s="58"/>
      <c r="BI210" s="58"/>
      <c r="BJ210" s="58"/>
      <c r="BK210" s="58"/>
      <c r="BL210" s="58"/>
      <c r="BM210" s="58"/>
      <c r="BN210" s="58"/>
      <c r="BO210" s="58"/>
      <c r="BP210" s="58"/>
      <c r="BQ210" s="58"/>
      <c r="BR210" s="58"/>
      <c r="BS210" s="58"/>
      <c r="BT210" s="58"/>
      <c r="BU210" s="58"/>
      <c r="BV210" s="58"/>
      <c r="BW210" s="58"/>
      <c r="BX210" s="58"/>
      <c r="BY210" s="58"/>
      <c r="BZ210" s="58"/>
      <c r="CA210" s="58"/>
      <c r="CB210" s="58"/>
      <c r="CC210" s="58"/>
      <c r="CD210" s="58"/>
      <c r="CE210" s="58"/>
      <c r="CF210" s="58"/>
      <c r="CG210" s="58"/>
      <c r="CH210" s="58"/>
      <c r="CI210" s="58"/>
      <c r="CJ210" s="58"/>
      <c r="CK210" s="58"/>
      <c r="CL210" s="58"/>
      <c r="CM210" s="58"/>
      <c r="CN210" s="58"/>
      <c r="CO210" s="58"/>
    </row>
    <row r="211" spans="47:93" x14ac:dyDescent="0.25">
      <c r="AU211" s="58"/>
      <c r="AV211" s="58"/>
      <c r="AW211" s="58"/>
      <c r="AX211" s="58"/>
      <c r="AY211" s="58"/>
      <c r="AZ211" s="58"/>
      <c r="BA211" s="58"/>
      <c r="BB211" s="58"/>
      <c r="BC211" s="58"/>
      <c r="BD211" s="58"/>
      <c r="BE211" s="58"/>
      <c r="BF211" s="58"/>
      <c r="BG211" s="58"/>
      <c r="BH211" s="58"/>
      <c r="BI211" s="58"/>
      <c r="BJ211" s="58"/>
      <c r="BK211" s="58"/>
      <c r="BL211" s="58"/>
      <c r="BM211" s="58"/>
      <c r="BN211" s="58"/>
      <c r="BO211" s="58"/>
      <c r="BP211" s="58"/>
      <c r="BQ211" s="58"/>
      <c r="BR211" s="58"/>
      <c r="BS211" s="58"/>
      <c r="BT211" s="58"/>
      <c r="BU211" s="58"/>
      <c r="BV211" s="58"/>
      <c r="BW211" s="58"/>
      <c r="BX211" s="58"/>
      <c r="BY211" s="58"/>
      <c r="BZ211" s="58"/>
      <c r="CA211" s="58"/>
      <c r="CB211" s="58"/>
      <c r="CC211" s="58"/>
      <c r="CD211" s="58"/>
      <c r="CE211" s="58"/>
      <c r="CF211" s="58"/>
      <c r="CG211" s="58"/>
      <c r="CH211" s="58"/>
      <c r="CI211" s="58"/>
      <c r="CJ211" s="58"/>
      <c r="CK211" s="58"/>
      <c r="CL211" s="58"/>
      <c r="CM211" s="58"/>
      <c r="CN211" s="58"/>
      <c r="CO211" s="58"/>
    </row>
    <row r="212" spans="47:93" x14ac:dyDescent="0.25">
      <c r="AU212" s="58"/>
      <c r="AV212" s="58"/>
      <c r="AW212" s="58"/>
      <c r="AX212" s="58"/>
      <c r="AY212" s="58"/>
      <c r="AZ212" s="58"/>
      <c r="BA212" s="58"/>
      <c r="BB212" s="58"/>
      <c r="BC212" s="58"/>
      <c r="BD212" s="58"/>
      <c r="BE212" s="58"/>
      <c r="BF212" s="58"/>
      <c r="BG212" s="58"/>
      <c r="BH212" s="58"/>
      <c r="BI212" s="58"/>
      <c r="BJ212" s="58"/>
      <c r="BK212" s="58"/>
      <c r="BL212" s="58"/>
      <c r="BM212" s="58"/>
      <c r="BN212" s="58"/>
      <c r="BO212" s="58"/>
      <c r="BP212" s="58"/>
      <c r="BQ212" s="58"/>
      <c r="BR212" s="58"/>
      <c r="BS212" s="58"/>
      <c r="BT212" s="58"/>
      <c r="BU212" s="58"/>
      <c r="BV212" s="58"/>
      <c r="BW212" s="58"/>
      <c r="BX212" s="58"/>
      <c r="BY212" s="58"/>
      <c r="BZ212" s="58"/>
      <c r="CA212" s="58"/>
      <c r="CB212" s="58"/>
      <c r="CC212" s="58"/>
      <c r="CD212" s="58"/>
      <c r="CE212" s="58"/>
      <c r="CF212" s="58"/>
      <c r="CG212" s="58"/>
      <c r="CH212" s="58"/>
      <c r="CI212" s="58"/>
      <c r="CJ212" s="58"/>
      <c r="CK212" s="58"/>
      <c r="CL212" s="58"/>
      <c r="CM212" s="58"/>
      <c r="CN212" s="58"/>
      <c r="CO212" s="58"/>
    </row>
    <row r="213" spans="47:93" x14ac:dyDescent="0.25">
      <c r="AU213" s="58"/>
      <c r="AV213" s="58"/>
      <c r="AW213" s="58"/>
      <c r="AX213" s="58"/>
      <c r="AY213" s="58"/>
      <c r="AZ213" s="58"/>
      <c r="BA213" s="58"/>
      <c r="BB213" s="58"/>
      <c r="BC213" s="58"/>
      <c r="BD213" s="58"/>
      <c r="BE213" s="58"/>
      <c r="BF213" s="58"/>
      <c r="BG213" s="58"/>
      <c r="BH213" s="58"/>
      <c r="BI213" s="58"/>
      <c r="BJ213" s="58"/>
      <c r="BK213" s="58"/>
      <c r="BL213" s="58"/>
      <c r="BM213" s="58"/>
      <c r="BN213" s="58"/>
      <c r="BO213" s="58"/>
      <c r="BP213" s="58"/>
      <c r="BQ213" s="58"/>
      <c r="BR213" s="58"/>
      <c r="BS213" s="58"/>
      <c r="BT213" s="58"/>
      <c r="BU213" s="58"/>
      <c r="BV213" s="58"/>
      <c r="BW213" s="58"/>
      <c r="BX213" s="58"/>
      <c r="BY213" s="58"/>
      <c r="BZ213" s="58"/>
      <c r="CA213" s="58"/>
      <c r="CB213" s="58"/>
      <c r="CC213" s="58"/>
      <c r="CD213" s="58"/>
      <c r="CE213" s="58"/>
      <c r="CF213" s="58"/>
      <c r="CG213" s="58"/>
      <c r="CH213" s="58"/>
      <c r="CI213" s="58"/>
      <c r="CJ213" s="58"/>
      <c r="CK213" s="58"/>
      <c r="CL213" s="58"/>
      <c r="CM213" s="58"/>
      <c r="CN213" s="58"/>
      <c r="CO213" s="58"/>
    </row>
    <row r="214" spans="47:93" x14ac:dyDescent="0.25">
      <c r="AU214" s="58"/>
      <c r="AV214" s="58"/>
      <c r="AW214" s="58"/>
      <c r="AX214" s="58"/>
      <c r="AY214" s="58"/>
      <c r="AZ214" s="58"/>
      <c r="BA214" s="58"/>
      <c r="BB214" s="58"/>
      <c r="BC214" s="58"/>
      <c r="BD214" s="58"/>
      <c r="BE214" s="58"/>
      <c r="BF214" s="58"/>
      <c r="BG214" s="58"/>
      <c r="BH214" s="58"/>
      <c r="BI214" s="58"/>
      <c r="BJ214" s="58"/>
      <c r="BK214" s="58"/>
      <c r="BL214" s="58"/>
      <c r="BM214" s="58"/>
      <c r="BN214" s="58"/>
      <c r="BO214" s="58"/>
      <c r="BP214" s="58"/>
      <c r="BQ214" s="58"/>
      <c r="BR214" s="58"/>
      <c r="BS214" s="58"/>
      <c r="BT214" s="58"/>
      <c r="BU214" s="58"/>
      <c r="BV214" s="58"/>
      <c r="BW214" s="58"/>
      <c r="BX214" s="58"/>
      <c r="BY214" s="58"/>
      <c r="BZ214" s="58"/>
      <c r="CA214" s="58"/>
      <c r="CB214" s="58"/>
      <c r="CC214" s="58"/>
      <c r="CD214" s="58"/>
      <c r="CE214" s="58"/>
      <c r="CF214" s="58"/>
      <c r="CG214" s="58"/>
      <c r="CH214" s="58"/>
      <c r="CI214" s="58"/>
      <c r="CJ214" s="58"/>
      <c r="CK214" s="58"/>
      <c r="CL214" s="58"/>
      <c r="CM214" s="58"/>
      <c r="CN214" s="58"/>
      <c r="CO214" s="58"/>
    </row>
    <row r="215" spans="47:93" x14ac:dyDescent="0.25">
      <c r="AU215" s="58"/>
      <c r="AV215" s="58"/>
      <c r="AW215" s="58"/>
      <c r="AX215" s="58"/>
      <c r="AY215" s="58"/>
      <c r="AZ215" s="58"/>
      <c r="BA215" s="58"/>
      <c r="BB215" s="58"/>
      <c r="BC215" s="58"/>
      <c r="BD215" s="58"/>
      <c r="BE215" s="58"/>
      <c r="BF215" s="58"/>
      <c r="BG215" s="58"/>
      <c r="BH215" s="58"/>
      <c r="BI215" s="58"/>
      <c r="BJ215" s="58"/>
      <c r="BK215" s="58"/>
      <c r="BL215" s="58"/>
      <c r="BM215" s="58"/>
      <c r="BN215" s="58"/>
      <c r="BO215" s="58"/>
      <c r="BP215" s="58"/>
      <c r="BQ215" s="58"/>
      <c r="BR215" s="58"/>
      <c r="BS215" s="58"/>
      <c r="BT215" s="58"/>
      <c r="BU215" s="58"/>
      <c r="BV215" s="58"/>
      <c r="BW215" s="58"/>
      <c r="BX215" s="58"/>
      <c r="BY215" s="58"/>
      <c r="BZ215" s="58"/>
      <c r="CA215" s="58"/>
      <c r="CB215" s="58"/>
      <c r="CC215" s="58"/>
      <c r="CD215" s="58"/>
      <c r="CE215" s="58"/>
      <c r="CF215" s="58"/>
      <c r="CG215" s="58"/>
      <c r="CH215" s="58"/>
      <c r="CI215" s="58"/>
      <c r="CJ215" s="58"/>
      <c r="CK215" s="58"/>
      <c r="CL215" s="58"/>
      <c r="CM215" s="58"/>
      <c r="CN215" s="58"/>
      <c r="CO215" s="58"/>
    </row>
    <row r="216" spans="47:93" x14ac:dyDescent="0.25">
      <c r="AU216" s="58"/>
      <c r="AV216" s="58"/>
      <c r="AW216" s="58"/>
      <c r="AX216" s="58"/>
      <c r="AY216" s="58"/>
      <c r="AZ216" s="58"/>
      <c r="BA216" s="58"/>
      <c r="BB216" s="58"/>
      <c r="BC216" s="58"/>
      <c r="BD216" s="58"/>
      <c r="BE216" s="58"/>
      <c r="BF216" s="58"/>
      <c r="BG216" s="58"/>
      <c r="BH216" s="58"/>
      <c r="BI216" s="58"/>
      <c r="BJ216" s="58"/>
      <c r="BK216" s="58"/>
      <c r="BL216" s="58"/>
      <c r="BM216" s="58"/>
      <c r="BN216" s="58"/>
      <c r="BO216" s="58"/>
      <c r="BP216" s="58"/>
      <c r="BQ216" s="58"/>
      <c r="BR216" s="58"/>
      <c r="BS216" s="58"/>
      <c r="BT216" s="58"/>
      <c r="BU216" s="58"/>
      <c r="BV216" s="58"/>
      <c r="BW216" s="58"/>
      <c r="BX216" s="58"/>
      <c r="BY216" s="58"/>
      <c r="BZ216" s="58"/>
      <c r="CA216" s="58"/>
      <c r="CB216" s="58"/>
      <c r="CC216" s="58"/>
      <c r="CD216" s="58"/>
      <c r="CE216" s="58"/>
      <c r="CF216" s="58"/>
      <c r="CG216" s="58"/>
      <c r="CH216" s="58"/>
      <c r="CI216" s="58"/>
      <c r="CJ216" s="58"/>
      <c r="CK216" s="58"/>
      <c r="CL216" s="58"/>
      <c r="CM216" s="58"/>
      <c r="CN216" s="58"/>
      <c r="CO216" s="58"/>
    </row>
    <row r="217" spans="47:93" x14ac:dyDescent="0.25">
      <c r="AU217" s="58"/>
      <c r="AV217" s="58"/>
      <c r="AW217" s="58"/>
      <c r="AX217" s="58"/>
      <c r="AY217" s="58"/>
      <c r="AZ217" s="58"/>
      <c r="BA217" s="58"/>
      <c r="BB217" s="58"/>
      <c r="BC217" s="58"/>
      <c r="BD217" s="58"/>
      <c r="BE217" s="58"/>
      <c r="BF217" s="58"/>
      <c r="BG217" s="58"/>
      <c r="BH217" s="58"/>
      <c r="BI217" s="58"/>
      <c r="BJ217" s="58"/>
      <c r="BK217" s="58"/>
      <c r="BL217" s="58"/>
      <c r="BM217" s="58"/>
      <c r="BN217" s="58"/>
      <c r="BO217" s="58"/>
      <c r="BP217" s="58"/>
      <c r="BQ217" s="58"/>
      <c r="BR217" s="58"/>
      <c r="BS217" s="58"/>
      <c r="BT217" s="58"/>
      <c r="BU217" s="58"/>
      <c r="BV217" s="58"/>
      <c r="BW217" s="58"/>
      <c r="BX217" s="58"/>
      <c r="BY217" s="58"/>
      <c r="BZ217" s="58"/>
      <c r="CA217" s="58"/>
      <c r="CB217" s="58"/>
      <c r="CC217" s="58"/>
      <c r="CD217" s="58"/>
      <c r="CE217" s="58"/>
      <c r="CF217" s="58"/>
      <c r="CG217" s="58"/>
      <c r="CH217" s="58"/>
      <c r="CI217" s="58"/>
      <c r="CJ217" s="58"/>
      <c r="CK217" s="58"/>
      <c r="CL217" s="58"/>
      <c r="CM217" s="58"/>
      <c r="CN217" s="58"/>
      <c r="CO217" s="58"/>
    </row>
    <row r="218" spans="47:93" x14ac:dyDescent="0.25">
      <c r="AU218" s="58"/>
      <c r="AV218" s="58"/>
      <c r="AW218" s="58"/>
      <c r="AX218" s="58"/>
      <c r="AY218" s="58"/>
      <c r="AZ218" s="58"/>
      <c r="BA218" s="58"/>
      <c r="BB218" s="58"/>
      <c r="BC218" s="58"/>
      <c r="BD218" s="58"/>
      <c r="BE218" s="58"/>
      <c r="BF218" s="58"/>
      <c r="BG218" s="58"/>
      <c r="BH218" s="58"/>
      <c r="BI218" s="58"/>
      <c r="BJ218" s="58"/>
      <c r="BK218" s="58"/>
      <c r="BL218" s="58"/>
      <c r="BM218" s="58"/>
      <c r="BN218" s="58"/>
      <c r="BO218" s="58"/>
      <c r="BP218" s="58"/>
      <c r="BQ218" s="58"/>
      <c r="BR218" s="58"/>
      <c r="BS218" s="58"/>
      <c r="BT218" s="58"/>
      <c r="BU218" s="58"/>
      <c r="BV218" s="58"/>
      <c r="BW218" s="58"/>
      <c r="BX218" s="58"/>
      <c r="BY218" s="58"/>
      <c r="BZ218" s="58"/>
      <c r="CA218" s="58"/>
      <c r="CB218" s="58"/>
      <c r="CC218" s="58"/>
      <c r="CD218" s="58"/>
      <c r="CE218" s="58"/>
      <c r="CF218" s="58"/>
      <c r="CG218" s="58"/>
      <c r="CH218" s="58"/>
      <c r="CI218" s="58"/>
      <c r="CJ218" s="58"/>
      <c r="CK218" s="58"/>
      <c r="CL218" s="58"/>
      <c r="CM218" s="58"/>
      <c r="CN218" s="58"/>
      <c r="CO218" s="58"/>
    </row>
    <row r="219" spans="47:93" x14ac:dyDescent="0.25">
      <c r="AU219" s="58"/>
      <c r="AV219" s="58"/>
      <c r="AW219" s="58"/>
      <c r="AX219" s="58"/>
      <c r="AY219" s="58"/>
      <c r="AZ219" s="58"/>
      <c r="BA219" s="58"/>
      <c r="BB219" s="58"/>
      <c r="BC219" s="58"/>
      <c r="BD219" s="58"/>
      <c r="BE219" s="58"/>
      <c r="BF219" s="58"/>
      <c r="BG219" s="58"/>
      <c r="BH219" s="58"/>
      <c r="BI219" s="58"/>
      <c r="BJ219" s="58"/>
      <c r="BK219" s="58"/>
      <c r="BL219" s="58"/>
      <c r="BM219" s="58"/>
      <c r="BN219" s="58"/>
      <c r="BO219" s="58"/>
      <c r="BP219" s="58"/>
      <c r="BQ219" s="58"/>
      <c r="BR219" s="58"/>
      <c r="BS219" s="58"/>
      <c r="BT219" s="58"/>
      <c r="BU219" s="58"/>
      <c r="BV219" s="58"/>
      <c r="BW219" s="58"/>
      <c r="BX219" s="58"/>
      <c r="BY219" s="58"/>
      <c r="BZ219" s="58"/>
      <c r="CA219" s="58"/>
      <c r="CB219" s="58"/>
      <c r="CC219" s="58"/>
      <c r="CD219" s="58"/>
      <c r="CE219" s="58"/>
      <c r="CF219" s="58"/>
      <c r="CG219" s="58"/>
      <c r="CH219" s="58"/>
      <c r="CI219" s="58"/>
      <c r="CJ219" s="58"/>
      <c r="CK219" s="58"/>
      <c r="CL219" s="58"/>
      <c r="CM219" s="58"/>
      <c r="CN219" s="58"/>
      <c r="CO219" s="58"/>
    </row>
    <row r="220" spans="47:93" x14ac:dyDescent="0.25">
      <c r="AU220" s="58"/>
      <c r="AV220" s="58"/>
      <c r="AW220" s="58"/>
      <c r="AX220" s="58"/>
      <c r="AY220" s="58"/>
      <c r="AZ220" s="58"/>
      <c r="BA220" s="58"/>
      <c r="BB220" s="58"/>
      <c r="BC220" s="58"/>
      <c r="BD220" s="58"/>
      <c r="BE220" s="58"/>
      <c r="BF220" s="58"/>
      <c r="BG220" s="58"/>
      <c r="BH220" s="58"/>
      <c r="BI220" s="58"/>
      <c r="BJ220" s="58"/>
      <c r="BK220" s="58"/>
      <c r="BL220" s="58"/>
      <c r="BM220" s="58"/>
      <c r="BN220" s="58"/>
      <c r="BO220" s="58"/>
      <c r="BP220" s="58"/>
      <c r="BQ220" s="58"/>
      <c r="BR220" s="58"/>
      <c r="BS220" s="58"/>
      <c r="BT220" s="58"/>
      <c r="BU220" s="58"/>
      <c r="BV220" s="58"/>
      <c r="BW220" s="58"/>
      <c r="BX220" s="58"/>
      <c r="BY220" s="58"/>
      <c r="BZ220" s="58"/>
      <c r="CA220" s="58"/>
      <c r="CB220" s="58"/>
      <c r="CC220" s="58"/>
      <c r="CD220" s="58"/>
      <c r="CE220" s="58"/>
      <c r="CF220" s="58"/>
      <c r="CG220" s="58"/>
      <c r="CH220" s="58"/>
      <c r="CI220" s="58"/>
      <c r="CJ220" s="58"/>
      <c r="CK220" s="58"/>
      <c r="CL220" s="58"/>
      <c r="CM220" s="58"/>
      <c r="CN220" s="58"/>
      <c r="CO220" s="58"/>
    </row>
    <row r="221" spans="47:93" x14ac:dyDescent="0.25">
      <c r="AU221" s="58"/>
      <c r="AV221" s="58"/>
      <c r="AW221" s="58"/>
      <c r="AX221" s="58"/>
      <c r="AY221" s="58"/>
      <c r="AZ221" s="58"/>
      <c r="BA221" s="58"/>
      <c r="BB221" s="58"/>
      <c r="BC221" s="58"/>
      <c r="BD221" s="58"/>
      <c r="BE221" s="58"/>
      <c r="BF221" s="58"/>
      <c r="BG221" s="58"/>
      <c r="BH221" s="58"/>
      <c r="BI221" s="58"/>
      <c r="BJ221" s="58"/>
      <c r="BK221" s="58"/>
      <c r="BL221" s="58"/>
      <c r="BM221" s="58"/>
      <c r="BN221" s="58"/>
      <c r="BO221" s="58"/>
      <c r="BP221" s="58"/>
      <c r="BQ221" s="58"/>
      <c r="BR221" s="58"/>
      <c r="BS221" s="58"/>
      <c r="BT221" s="58"/>
      <c r="BU221" s="58"/>
      <c r="BV221" s="58"/>
      <c r="BW221" s="58"/>
      <c r="BX221" s="58"/>
      <c r="BY221" s="58"/>
      <c r="BZ221" s="58"/>
      <c r="CA221" s="58"/>
      <c r="CB221" s="58"/>
      <c r="CC221" s="58"/>
      <c r="CD221" s="58"/>
      <c r="CE221" s="58"/>
      <c r="CF221" s="58"/>
      <c r="CG221" s="58"/>
      <c r="CH221" s="58"/>
      <c r="CI221" s="58"/>
      <c r="CJ221" s="58"/>
      <c r="CK221" s="58"/>
      <c r="CL221" s="58"/>
      <c r="CM221" s="58"/>
      <c r="CN221" s="58"/>
      <c r="CO221" s="58"/>
    </row>
    <row r="222" spans="47:93" x14ac:dyDescent="0.25">
      <c r="AU222" s="58"/>
      <c r="AV222" s="58"/>
      <c r="AW222" s="58"/>
      <c r="AX222" s="58"/>
      <c r="AY222" s="58"/>
      <c r="AZ222" s="58"/>
      <c r="BA222" s="58"/>
      <c r="BB222" s="58"/>
      <c r="BC222" s="58"/>
      <c r="BD222" s="58"/>
      <c r="BE222" s="58"/>
      <c r="BF222" s="58"/>
      <c r="BG222" s="58"/>
      <c r="BH222" s="58"/>
      <c r="BI222" s="58"/>
      <c r="BJ222" s="58"/>
      <c r="BK222" s="58"/>
      <c r="BL222" s="58"/>
      <c r="BM222" s="58"/>
      <c r="BN222" s="58"/>
      <c r="BO222" s="58"/>
      <c r="BP222" s="58"/>
      <c r="BQ222" s="58"/>
      <c r="BR222" s="58"/>
      <c r="BS222" s="58"/>
      <c r="BT222" s="58"/>
      <c r="BU222" s="58"/>
      <c r="BV222" s="58"/>
      <c r="BW222" s="58"/>
      <c r="BX222" s="58"/>
      <c r="BY222" s="58"/>
      <c r="BZ222" s="58"/>
      <c r="CA222" s="58"/>
      <c r="CB222" s="58"/>
      <c r="CC222" s="58"/>
      <c r="CD222" s="58"/>
      <c r="CE222" s="58"/>
      <c r="CF222" s="58"/>
      <c r="CG222" s="58"/>
      <c r="CH222" s="58"/>
      <c r="CI222" s="58"/>
      <c r="CJ222" s="58"/>
      <c r="CK222" s="58"/>
      <c r="CL222" s="58"/>
      <c r="CM222" s="58"/>
      <c r="CN222" s="58"/>
      <c r="CO222" s="58"/>
    </row>
    <row r="223" spans="47:93" x14ac:dyDescent="0.25">
      <c r="AU223" s="58"/>
      <c r="AV223" s="58"/>
      <c r="AW223" s="58"/>
      <c r="AX223" s="58"/>
      <c r="AY223" s="58"/>
      <c r="AZ223" s="58"/>
      <c r="BA223" s="58"/>
      <c r="BB223" s="58"/>
      <c r="BC223" s="58"/>
      <c r="BD223" s="58"/>
      <c r="BE223" s="58"/>
      <c r="BF223" s="58"/>
      <c r="BG223" s="58"/>
      <c r="BH223" s="58"/>
      <c r="BI223" s="58"/>
      <c r="BJ223" s="58"/>
      <c r="BK223" s="58"/>
      <c r="BL223" s="58"/>
      <c r="BM223" s="58"/>
      <c r="BN223" s="58"/>
      <c r="BO223" s="58"/>
      <c r="BP223" s="58"/>
      <c r="BQ223" s="58"/>
      <c r="BR223" s="58"/>
      <c r="BS223" s="58"/>
      <c r="BT223" s="58"/>
      <c r="BU223" s="58"/>
      <c r="BV223" s="58"/>
      <c r="BW223" s="58"/>
      <c r="BX223" s="58"/>
      <c r="BY223" s="58"/>
      <c r="BZ223" s="58"/>
      <c r="CA223" s="58"/>
      <c r="CB223" s="58"/>
      <c r="CC223" s="58"/>
      <c r="CD223" s="58"/>
      <c r="CE223" s="58"/>
      <c r="CF223" s="58"/>
      <c r="CG223" s="58"/>
      <c r="CH223" s="58"/>
      <c r="CI223" s="58"/>
      <c r="CJ223" s="58"/>
      <c r="CK223" s="58"/>
      <c r="CL223" s="58"/>
      <c r="CM223" s="58"/>
      <c r="CN223" s="58"/>
      <c r="CO223" s="58"/>
    </row>
    <row r="224" spans="47:93" x14ac:dyDescent="0.25">
      <c r="AU224" s="58"/>
      <c r="AV224" s="58"/>
      <c r="AW224" s="58"/>
      <c r="AX224" s="58"/>
      <c r="AY224" s="58"/>
      <c r="AZ224" s="58"/>
      <c r="BA224" s="58"/>
      <c r="BB224" s="58"/>
      <c r="BC224" s="58"/>
      <c r="BD224" s="58"/>
      <c r="BE224" s="58"/>
      <c r="BF224" s="58"/>
      <c r="BG224" s="58"/>
      <c r="BH224" s="58"/>
      <c r="BI224" s="58"/>
      <c r="BJ224" s="58"/>
      <c r="BK224" s="58"/>
      <c r="BL224" s="58"/>
      <c r="BM224" s="58"/>
      <c r="BN224" s="58"/>
      <c r="BO224" s="58"/>
      <c r="BP224" s="58"/>
      <c r="BQ224" s="58"/>
      <c r="BR224" s="58"/>
      <c r="BS224" s="58"/>
      <c r="BT224" s="58"/>
      <c r="BU224" s="58"/>
      <c r="BV224" s="58"/>
      <c r="BW224" s="58"/>
      <c r="BX224" s="58"/>
      <c r="BY224" s="58"/>
      <c r="BZ224" s="58"/>
      <c r="CA224" s="58"/>
      <c r="CB224" s="58"/>
      <c r="CC224" s="58"/>
      <c r="CD224" s="58"/>
      <c r="CE224" s="58"/>
      <c r="CF224" s="58"/>
      <c r="CG224" s="58"/>
      <c r="CH224" s="58"/>
      <c r="CI224" s="58"/>
      <c r="CJ224" s="58"/>
      <c r="CK224" s="58"/>
      <c r="CL224" s="58"/>
      <c r="CM224" s="58"/>
      <c r="CN224" s="58"/>
      <c r="CO224" s="58"/>
    </row>
    <row r="225" spans="47:93" x14ac:dyDescent="0.25">
      <c r="AU225" s="58"/>
      <c r="AV225" s="58"/>
      <c r="AW225" s="58"/>
      <c r="AX225" s="58"/>
      <c r="AY225" s="58"/>
      <c r="AZ225" s="58"/>
      <c r="BA225" s="58"/>
      <c r="BB225" s="58"/>
      <c r="BC225" s="58"/>
      <c r="BD225" s="58"/>
      <c r="BE225" s="58"/>
      <c r="BF225" s="58"/>
      <c r="BG225" s="58"/>
      <c r="BH225" s="58"/>
      <c r="BI225" s="58"/>
      <c r="BJ225" s="58"/>
      <c r="BK225" s="58"/>
      <c r="BL225" s="58"/>
      <c r="BM225" s="58"/>
      <c r="BN225" s="58"/>
      <c r="BO225" s="58"/>
      <c r="BP225" s="58"/>
      <c r="BQ225" s="58"/>
      <c r="BR225" s="58"/>
      <c r="BS225" s="58"/>
      <c r="BT225" s="58"/>
      <c r="BU225" s="58"/>
      <c r="BV225" s="58"/>
      <c r="BW225" s="58"/>
      <c r="BX225" s="58"/>
      <c r="BY225" s="58"/>
      <c r="BZ225" s="58"/>
      <c r="CA225" s="58"/>
      <c r="CB225" s="58"/>
      <c r="CC225" s="58"/>
      <c r="CD225" s="58"/>
      <c r="CE225" s="58"/>
      <c r="CF225" s="58"/>
      <c r="CG225" s="58"/>
      <c r="CH225" s="58"/>
      <c r="CI225" s="58"/>
      <c r="CJ225" s="58"/>
      <c r="CK225" s="58"/>
      <c r="CL225" s="58"/>
      <c r="CM225" s="58"/>
      <c r="CN225" s="58"/>
      <c r="CO225" s="58"/>
    </row>
    <row r="226" spans="47:93" x14ac:dyDescent="0.25">
      <c r="AU226" s="58"/>
      <c r="AV226" s="58"/>
      <c r="AW226" s="58"/>
      <c r="AX226" s="58"/>
      <c r="AY226" s="58"/>
      <c r="AZ226" s="58"/>
      <c r="BA226" s="58"/>
      <c r="BB226" s="58"/>
      <c r="BC226" s="58"/>
      <c r="BD226" s="58"/>
      <c r="BE226" s="58"/>
      <c r="BF226" s="58"/>
      <c r="BG226" s="58"/>
      <c r="BH226" s="58"/>
      <c r="BI226" s="58"/>
      <c r="BJ226" s="58"/>
      <c r="BK226" s="58"/>
      <c r="BL226" s="58"/>
      <c r="BM226" s="58"/>
      <c r="BN226" s="58"/>
      <c r="BO226" s="58"/>
      <c r="BP226" s="58"/>
      <c r="BQ226" s="58"/>
      <c r="BR226" s="58"/>
      <c r="BS226" s="58"/>
      <c r="BT226" s="58"/>
      <c r="BU226" s="58"/>
      <c r="BV226" s="58"/>
      <c r="BW226" s="58"/>
      <c r="BX226" s="58"/>
      <c r="BY226" s="58"/>
      <c r="BZ226" s="58"/>
      <c r="CA226" s="58"/>
      <c r="CB226" s="58"/>
      <c r="CC226" s="58"/>
      <c r="CD226" s="58"/>
      <c r="CE226" s="58"/>
      <c r="CF226" s="58"/>
      <c r="CG226" s="58"/>
      <c r="CH226" s="58"/>
      <c r="CI226" s="58"/>
      <c r="CJ226" s="58"/>
      <c r="CK226" s="58"/>
      <c r="CL226" s="58"/>
      <c r="CM226" s="58"/>
      <c r="CN226" s="58"/>
      <c r="CO226" s="58"/>
    </row>
    <row r="227" spans="47:93" x14ac:dyDescent="0.25">
      <c r="AU227" s="58"/>
      <c r="AV227" s="58"/>
      <c r="AW227" s="58"/>
      <c r="AX227" s="58"/>
      <c r="AY227" s="58"/>
      <c r="AZ227" s="58"/>
      <c r="BA227" s="58"/>
      <c r="BB227" s="58"/>
      <c r="BC227" s="58"/>
      <c r="BD227" s="58"/>
      <c r="BE227" s="58"/>
      <c r="BF227" s="58"/>
      <c r="BG227" s="58"/>
      <c r="BH227" s="58"/>
      <c r="BI227" s="58"/>
      <c r="BJ227" s="58"/>
      <c r="BK227" s="58"/>
      <c r="BL227" s="58"/>
      <c r="BM227" s="58"/>
      <c r="BN227" s="58"/>
      <c r="BO227" s="58"/>
      <c r="BP227" s="58"/>
      <c r="BQ227" s="58"/>
      <c r="BR227" s="58"/>
      <c r="BS227" s="58"/>
      <c r="BT227" s="58"/>
      <c r="BU227" s="58"/>
      <c r="BV227" s="58"/>
      <c r="BW227" s="58"/>
      <c r="BX227" s="58"/>
      <c r="BY227" s="58"/>
      <c r="BZ227" s="58"/>
      <c r="CA227" s="58"/>
      <c r="CB227" s="58"/>
      <c r="CC227" s="58"/>
      <c r="CD227" s="58"/>
      <c r="CE227" s="58"/>
      <c r="CF227" s="58"/>
      <c r="CG227" s="58"/>
      <c r="CH227" s="58"/>
      <c r="CI227" s="58"/>
      <c r="CJ227" s="58"/>
      <c r="CK227" s="58"/>
      <c r="CL227" s="58"/>
      <c r="CM227" s="58"/>
      <c r="CN227" s="58"/>
      <c r="CO227" s="58"/>
    </row>
    <row r="228" spans="47:93" x14ac:dyDescent="0.25">
      <c r="AU228" s="58"/>
      <c r="AV228" s="58"/>
      <c r="AW228" s="58"/>
      <c r="AX228" s="58"/>
      <c r="AY228" s="58"/>
      <c r="AZ228" s="58"/>
      <c r="BA228" s="58"/>
      <c r="BB228" s="58"/>
      <c r="BC228" s="58"/>
      <c r="BD228" s="58"/>
      <c r="BE228" s="58"/>
      <c r="BF228" s="58"/>
      <c r="BG228" s="58"/>
      <c r="BH228" s="58"/>
      <c r="BI228" s="58"/>
      <c r="BJ228" s="58"/>
      <c r="BK228" s="58"/>
      <c r="BL228" s="58"/>
      <c r="BM228" s="58"/>
      <c r="BN228" s="58"/>
      <c r="BO228" s="58"/>
      <c r="BP228" s="58"/>
      <c r="BQ228" s="58"/>
      <c r="BR228" s="58"/>
      <c r="BS228" s="58"/>
      <c r="BT228" s="58"/>
      <c r="BU228" s="58"/>
      <c r="BV228" s="58"/>
      <c r="BW228" s="58"/>
      <c r="BX228" s="58"/>
      <c r="BY228" s="58"/>
      <c r="BZ228" s="58"/>
      <c r="CA228" s="58"/>
      <c r="CB228" s="58"/>
      <c r="CC228" s="58"/>
      <c r="CD228" s="58"/>
      <c r="CE228" s="58"/>
      <c r="CF228" s="58"/>
      <c r="CG228" s="58"/>
      <c r="CH228" s="58"/>
      <c r="CI228" s="58"/>
      <c r="CJ228" s="58"/>
      <c r="CK228" s="58"/>
      <c r="CL228" s="58"/>
      <c r="CM228" s="58"/>
      <c r="CN228" s="58"/>
      <c r="CO228" s="58"/>
    </row>
    <row r="229" spans="47:93" x14ac:dyDescent="0.25">
      <c r="AU229" s="58"/>
      <c r="AV229" s="58"/>
      <c r="AW229" s="58"/>
      <c r="AX229" s="58"/>
      <c r="AY229" s="58"/>
      <c r="AZ229" s="58"/>
      <c r="BA229" s="58"/>
      <c r="BB229" s="58"/>
      <c r="BC229" s="58"/>
      <c r="BD229" s="58"/>
      <c r="BE229" s="58"/>
      <c r="BF229" s="58"/>
      <c r="BG229" s="58"/>
      <c r="BH229" s="58"/>
      <c r="BI229" s="58"/>
      <c r="BJ229" s="58"/>
      <c r="BK229" s="58"/>
      <c r="BL229" s="58"/>
      <c r="BM229" s="58"/>
      <c r="BN229" s="58"/>
      <c r="BO229" s="58"/>
      <c r="BP229" s="58"/>
      <c r="BQ229" s="58"/>
      <c r="BR229" s="58"/>
      <c r="BS229" s="58"/>
      <c r="BT229" s="58"/>
      <c r="BU229" s="58"/>
      <c r="BV229" s="58"/>
      <c r="BW229" s="58"/>
      <c r="BX229" s="58"/>
      <c r="BY229" s="58"/>
      <c r="BZ229" s="58"/>
      <c r="CA229" s="58"/>
      <c r="CB229" s="58"/>
      <c r="CC229" s="58"/>
      <c r="CD229" s="58"/>
      <c r="CE229" s="58"/>
      <c r="CF229" s="58"/>
      <c r="CG229" s="58"/>
      <c r="CH229" s="58"/>
      <c r="CI229" s="58"/>
      <c r="CJ229" s="58"/>
      <c r="CK229" s="58"/>
      <c r="CL229" s="58"/>
      <c r="CM229" s="58"/>
      <c r="CN229" s="58"/>
      <c r="CO229" s="58"/>
    </row>
    <row r="230" spans="47:93" x14ac:dyDescent="0.25">
      <c r="AU230" s="58"/>
      <c r="AV230" s="58"/>
      <c r="AW230" s="58"/>
      <c r="AX230" s="58"/>
      <c r="AY230" s="58"/>
      <c r="AZ230" s="58"/>
      <c r="BA230" s="58"/>
      <c r="BB230" s="58"/>
      <c r="BC230" s="58"/>
      <c r="BD230" s="58"/>
      <c r="BE230" s="58"/>
      <c r="BF230" s="58"/>
      <c r="BG230" s="58"/>
      <c r="BH230" s="58"/>
      <c r="BI230" s="58"/>
      <c r="BJ230" s="58"/>
      <c r="BK230" s="58"/>
      <c r="BL230" s="58"/>
      <c r="BM230" s="58"/>
      <c r="BN230" s="58"/>
      <c r="BO230" s="58"/>
      <c r="BP230" s="58"/>
      <c r="BQ230" s="58"/>
      <c r="BR230" s="58"/>
      <c r="BS230" s="58"/>
      <c r="BT230" s="58"/>
      <c r="BU230" s="58"/>
      <c r="BV230" s="58"/>
      <c r="BW230" s="58"/>
      <c r="BX230" s="58"/>
      <c r="BY230" s="58"/>
      <c r="BZ230" s="58"/>
      <c r="CA230" s="58"/>
      <c r="CB230" s="58"/>
      <c r="CC230" s="58"/>
      <c r="CD230" s="58"/>
      <c r="CE230" s="58"/>
      <c r="CF230" s="58"/>
      <c r="CG230" s="58"/>
      <c r="CH230" s="58"/>
      <c r="CI230" s="58"/>
      <c r="CJ230" s="58"/>
      <c r="CK230" s="58"/>
      <c r="CL230" s="58"/>
      <c r="CM230" s="58"/>
      <c r="CN230" s="58"/>
      <c r="CO230" s="58"/>
    </row>
    <row r="231" spans="47:93" x14ac:dyDescent="0.25">
      <c r="AU231" s="58"/>
      <c r="AV231" s="58"/>
      <c r="AW231" s="58"/>
      <c r="AX231" s="58"/>
      <c r="AY231" s="58"/>
      <c r="AZ231" s="58"/>
      <c r="BA231" s="58"/>
      <c r="BB231" s="58"/>
      <c r="BC231" s="58"/>
      <c r="BD231" s="58"/>
      <c r="BE231" s="58"/>
      <c r="BF231" s="58"/>
      <c r="BG231" s="58"/>
      <c r="BH231" s="58"/>
      <c r="BI231" s="58"/>
      <c r="BJ231" s="58"/>
      <c r="BK231" s="58"/>
      <c r="BL231" s="58"/>
      <c r="BM231" s="58"/>
      <c r="BN231" s="58"/>
      <c r="BO231" s="58"/>
      <c r="BP231" s="58"/>
      <c r="BQ231" s="58"/>
      <c r="BR231" s="58"/>
      <c r="BS231" s="58"/>
      <c r="BT231" s="58"/>
      <c r="BU231" s="58"/>
      <c r="BV231" s="58"/>
      <c r="BW231" s="58"/>
      <c r="BX231" s="58"/>
      <c r="BY231" s="58"/>
      <c r="BZ231" s="58"/>
      <c r="CA231" s="58"/>
      <c r="CB231" s="58"/>
      <c r="CC231" s="58"/>
      <c r="CD231" s="58"/>
      <c r="CE231" s="58"/>
      <c r="CF231" s="58"/>
      <c r="CG231" s="58"/>
      <c r="CH231" s="58"/>
      <c r="CI231" s="58"/>
      <c r="CJ231" s="58"/>
      <c r="CK231" s="58"/>
      <c r="CL231" s="58"/>
      <c r="CM231" s="58"/>
      <c r="CN231" s="58"/>
      <c r="CO231" s="58"/>
    </row>
    <row r="232" spans="47:93" x14ac:dyDescent="0.25">
      <c r="AU232" s="58"/>
      <c r="AV232" s="58"/>
      <c r="AW232" s="58"/>
      <c r="AX232" s="58"/>
      <c r="AY232" s="58"/>
      <c r="AZ232" s="58"/>
      <c r="BA232" s="58"/>
      <c r="BB232" s="58"/>
      <c r="BC232" s="58"/>
      <c r="BD232" s="58"/>
      <c r="BE232" s="58"/>
      <c r="BF232" s="58"/>
      <c r="BG232" s="58"/>
      <c r="BH232" s="58"/>
      <c r="BI232" s="58"/>
      <c r="BJ232" s="58"/>
      <c r="BK232" s="58"/>
      <c r="BL232" s="58"/>
      <c r="BM232" s="58"/>
      <c r="BN232" s="58"/>
      <c r="BO232" s="58"/>
      <c r="BP232" s="58"/>
      <c r="BQ232" s="58"/>
      <c r="BR232" s="58"/>
      <c r="BS232" s="58"/>
      <c r="BT232" s="58"/>
      <c r="BU232" s="58"/>
      <c r="BV232" s="58"/>
      <c r="BW232" s="58"/>
      <c r="BX232" s="58"/>
      <c r="BY232" s="58"/>
      <c r="BZ232" s="58"/>
      <c r="CA232" s="58"/>
      <c r="CB232" s="58"/>
      <c r="CC232" s="58"/>
      <c r="CD232" s="58"/>
      <c r="CE232" s="58"/>
      <c r="CF232" s="58"/>
      <c r="CG232" s="58"/>
      <c r="CH232" s="58"/>
      <c r="CI232" s="58"/>
      <c r="CJ232" s="58"/>
      <c r="CK232" s="58"/>
      <c r="CL232" s="58"/>
      <c r="CM232" s="58"/>
      <c r="CN232" s="58"/>
      <c r="CO232" s="58"/>
    </row>
    <row r="233" spans="47:93" x14ac:dyDescent="0.25">
      <c r="AU233" s="58"/>
      <c r="AV233" s="58"/>
      <c r="AW233" s="58"/>
      <c r="AX233" s="58"/>
      <c r="AY233" s="58"/>
      <c r="AZ233" s="58"/>
      <c r="BA233" s="58"/>
      <c r="BB233" s="58"/>
      <c r="BC233" s="58"/>
      <c r="BD233" s="58"/>
      <c r="BE233" s="58"/>
      <c r="BF233" s="58"/>
      <c r="BG233" s="58"/>
      <c r="BH233" s="58"/>
      <c r="BI233" s="58"/>
      <c r="BJ233" s="58"/>
      <c r="BK233" s="58"/>
      <c r="BL233" s="58"/>
      <c r="BM233" s="58"/>
      <c r="BN233" s="58"/>
      <c r="BO233" s="58"/>
      <c r="BP233" s="58"/>
      <c r="BQ233" s="58"/>
      <c r="BR233" s="58"/>
      <c r="BS233" s="58"/>
      <c r="BT233" s="58"/>
      <c r="BU233" s="58"/>
      <c r="BV233" s="58"/>
      <c r="BW233" s="58"/>
      <c r="BX233" s="58"/>
      <c r="BY233" s="58"/>
      <c r="BZ233" s="58"/>
      <c r="CA233" s="58"/>
      <c r="CB233" s="58"/>
      <c r="CC233" s="58"/>
      <c r="CD233" s="58"/>
      <c r="CE233" s="58"/>
      <c r="CF233" s="58"/>
      <c r="CG233" s="58"/>
      <c r="CH233" s="58"/>
      <c r="CI233" s="58"/>
      <c r="CJ233" s="58"/>
      <c r="CK233" s="58"/>
      <c r="CL233" s="58"/>
      <c r="CM233" s="58"/>
      <c r="CN233" s="58"/>
      <c r="CO233" s="58"/>
    </row>
    <row r="234" spans="47:93" x14ac:dyDescent="0.25">
      <c r="AU234" s="58"/>
      <c r="AV234" s="58"/>
      <c r="AW234" s="58"/>
      <c r="AX234" s="58"/>
      <c r="AY234" s="58"/>
      <c r="AZ234" s="58"/>
      <c r="BA234" s="58"/>
      <c r="BB234" s="58"/>
      <c r="BC234" s="58"/>
      <c r="BD234" s="58"/>
      <c r="BE234" s="58"/>
      <c r="BF234" s="58"/>
      <c r="BG234" s="58"/>
      <c r="BH234" s="58"/>
      <c r="BI234" s="58"/>
      <c r="BJ234" s="58"/>
      <c r="BK234" s="58"/>
      <c r="BL234" s="58"/>
      <c r="BM234" s="58"/>
      <c r="BN234" s="58"/>
      <c r="BO234" s="58"/>
      <c r="BP234" s="58"/>
      <c r="BQ234" s="58"/>
      <c r="BR234" s="58"/>
      <c r="BS234" s="58"/>
      <c r="BT234" s="58"/>
      <c r="BU234" s="58"/>
      <c r="BV234" s="58"/>
      <c r="BW234" s="58"/>
      <c r="BX234" s="58"/>
      <c r="BY234" s="58"/>
      <c r="BZ234" s="58"/>
      <c r="CA234" s="58"/>
      <c r="CB234" s="58"/>
      <c r="CC234" s="58"/>
      <c r="CD234" s="58"/>
      <c r="CE234" s="58"/>
      <c r="CF234" s="58"/>
      <c r="CG234" s="58"/>
      <c r="CH234" s="58"/>
      <c r="CI234" s="58"/>
      <c r="CJ234" s="58"/>
      <c r="CK234" s="58"/>
      <c r="CL234" s="58"/>
      <c r="CM234" s="58"/>
      <c r="CN234" s="58"/>
      <c r="CO234" s="58"/>
    </row>
    <row r="235" spans="47:93" x14ac:dyDescent="0.25">
      <c r="AU235" s="58"/>
      <c r="AV235" s="58"/>
      <c r="AW235" s="58"/>
      <c r="AX235" s="58"/>
      <c r="AY235" s="58"/>
      <c r="AZ235" s="58"/>
      <c r="BA235" s="58"/>
      <c r="BB235" s="58"/>
      <c r="BC235" s="58"/>
      <c r="BD235" s="58"/>
      <c r="BE235" s="58"/>
      <c r="BF235" s="58"/>
      <c r="BG235" s="58"/>
      <c r="BH235" s="58"/>
      <c r="BI235" s="58"/>
      <c r="BJ235" s="58"/>
      <c r="BK235" s="58"/>
      <c r="BL235" s="58"/>
      <c r="BM235" s="58"/>
      <c r="BN235" s="58"/>
      <c r="BO235" s="58"/>
      <c r="BP235" s="58"/>
      <c r="BQ235" s="58"/>
      <c r="BR235" s="58"/>
      <c r="BS235" s="58"/>
      <c r="BT235" s="58"/>
      <c r="BU235" s="58"/>
      <c r="BV235" s="58"/>
      <c r="BW235" s="58"/>
      <c r="BX235" s="58"/>
      <c r="BY235" s="58"/>
      <c r="BZ235" s="58"/>
      <c r="CA235" s="58"/>
      <c r="CB235" s="58"/>
      <c r="CC235" s="58"/>
      <c r="CD235" s="58"/>
      <c r="CE235" s="58"/>
      <c r="CF235" s="58"/>
      <c r="CG235" s="58"/>
      <c r="CH235" s="58"/>
      <c r="CI235" s="58"/>
      <c r="CJ235" s="58"/>
      <c r="CK235" s="58"/>
      <c r="CL235" s="58"/>
      <c r="CM235" s="58"/>
      <c r="CN235" s="58"/>
      <c r="CO235" s="58"/>
    </row>
    <row r="236" spans="47:93" x14ac:dyDescent="0.25">
      <c r="AU236" s="58"/>
      <c r="AV236" s="58"/>
      <c r="AW236" s="58"/>
      <c r="AX236" s="58"/>
      <c r="AY236" s="58"/>
      <c r="AZ236" s="58"/>
      <c r="BA236" s="58"/>
      <c r="BB236" s="58"/>
      <c r="BC236" s="58"/>
      <c r="BD236" s="58"/>
      <c r="BE236" s="58"/>
      <c r="BF236" s="58"/>
      <c r="BG236" s="58"/>
      <c r="BH236" s="58"/>
      <c r="BI236" s="58"/>
      <c r="BJ236" s="58"/>
      <c r="BK236" s="58"/>
      <c r="BL236" s="58"/>
      <c r="BM236" s="58"/>
      <c r="BN236" s="58"/>
      <c r="BO236" s="58"/>
      <c r="BP236" s="58"/>
      <c r="BQ236" s="58"/>
      <c r="BR236" s="58"/>
      <c r="BS236" s="58"/>
      <c r="BT236" s="58"/>
      <c r="BU236" s="58"/>
      <c r="BV236" s="58"/>
      <c r="BW236" s="58"/>
      <c r="BX236" s="58"/>
      <c r="BY236" s="58"/>
      <c r="BZ236" s="58"/>
      <c r="CA236" s="58"/>
      <c r="CB236" s="58"/>
      <c r="CC236" s="58"/>
      <c r="CD236" s="58"/>
      <c r="CE236" s="58"/>
      <c r="CF236" s="58"/>
      <c r="CG236" s="58"/>
      <c r="CH236" s="58"/>
      <c r="CI236" s="58"/>
      <c r="CJ236" s="58"/>
      <c r="CK236" s="58"/>
      <c r="CL236" s="58"/>
      <c r="CM236" s="58"/>
      <c r="CN236" s="58"/>
      <c r="CO236" s="58"/>
    </row>
    <row r="237" spans="47:93" x14ac:dyDescent="0.25">
      <c r="AU237" s="58"/>
      <c r="AV237" s="58"/>
      <c r="AW237" s="58"/>
      <c r="AX237" s="58"/>
      <c r="AY237" s="58"/>
      <c r="AZ237" s="58"/>
      <c r="BA237" s="58"/>
      <c r="BB237" s="58"/>
      <c r="BC237" s="58"/>
      <c r="BD237" s="58"/>
      <c r="BE237" s="58"/>
      <c r="BF237" s="58"/>
      <c r="BG237" s="58"/>
      <c r="BH237" s="58"/>
      <c r="BI237" s="58"/>
      <c r="BJ237" s="58"/>
      <c r="BK237" s="58"/>
      <c r="BL237" s="58"/>
      <c r="BM237" s="58"/>
      <c r="BN237" s="58"/>
      <c r="BO237" s="58"/>
      <c r="BP237" s="58"/>
      <c r="BQ237" s="58"/>
      <c r="BR237" s="58"/>
      <c r="BS237" s="58"/>
      <c r="BT237" s="58"/>
      <c r="BU237" s="58"/>
      <c r="BV237" s="58"/>
      <c r="BW237" s="58"/>
      <c r="BX237" s="58"/>
      <c r="BY237" s="58"/>
      <c r="BZ237" s="58"/>
      <c r="CA237" s="58"/>
      <c r="CB237" s="58"/>
      <c r="CC237" s="58"/>
      <c r="CD237" s="58"/>
      <c r="CE237" s="58"/>
      <c r="CF237" s="58"/>
      <c r="CG237" s="58"/>
      <c r="CH237" s="58"/>
      <c r="CI237" s="58"/>
      <c r="CJ237" s="58"/>
      <c r="CK237" s="58"/>
      <c r="CL237" s="58"/>
      <c r="CM237" s="58"/>
      <c r="CN237" s="58"/>
      <c r="CO237" s="58"/>
    </row>
    <row r="238" spans="47:93" x14ac:dyDescent="0.25">
      <c r="AU238" s="58"/>
      <c r="AV238" s="58"/>
      <c r="AW238" s="58"/>
      <c r="AX238" s="58"/>
      <c r="AY238" s="58"/>
      <c r="AZ238" s="58"/>
      <c r="BA238" s="58"/>
      <c r="BB238" s="58"/>
      <c r="BC238" s="58"/>
      <c r="BD238" s="58"/>
      <c r="BE238" s="58"/>
      <c r="BF238" s="58"/>
      <c r="BG238" s="58"/>
      <c r="BH238" s="58"/>
      <c r="BI238" s="58"/>
      <c r="BJ238" s="58"/>
      <c r="BK238" s="58"/>
      <c r="BL238" s="58"/>
      <c r="BM238" s="58"/>
      <c r="BN238" s="58"/>
      <c r="BO238" s="58"/>
      <c r="BP238" s="58"/>
      <c r="BQ238" s="58"/>
      <c r="BR238" s="58"/>
      <c r="BS238" s="58"/>
      <c r="BT238" s="58"/>
      <c r="BU238" s="58"/>
      <c r="BV238" s="58"/>
      <c r="BW238" s="58"/>
      <c r="BX238" s="58"/>
      <c r="BY238" s="58"/>
      <c r="BZ238" s="58"/>
      <c r="CA238" s="58"/>
      <c r="CB238" s="58"/>
      <c r="CC238" s="58"/>
      <c r="CD238" s="58"/>
      <c r="CE238" s="58"/>
      <c r="CF238" s="58"/>
      <c r="CG238" s="58"/>
      <c r="CH238" s="58"/>
      <c r="CI238" s="58"/>
      <c r="CJ238" s="58"/>
      <c r="CK238" s="58"/>
      <c r="CL238" s="58"/>
      <c r="CM238" s="58"/>
      <c r="CN238" s="58"/>
      <c r="CO238" s="58"/>
    </row>
    <row r="239" spans="47:93" x14ac:dyDescent="0.25">
      <c r="AU239" s="58"/>
      <c r="AV239" s="58"/>
      <c r="AW239" s="58"/>
      <c r="AX239" s="58"/>
      <c r="AY239" s="58"/>
      <c r="AZ239" s="58"/>
      <c r="BA239" s="58"/>
      <c r="BB239" s="58"/>
      <c r="BC239" s="58"/>
      <c r="BD239" s="58"/>
      <c r="BE239" s="58"/>
      <c r="BF239" s="58"/>
      <c r="BG239" s="58"/>
      <c r="BH239" s="58"/>
      <c r="BI239" s="58"/>
      <c r="BJ239" s="58"/>
      <c r="BK239" s="58"/>
      <c r="BL239" s="58"/>
      <c r="BM239" s="58"/>
      <c r="BN239" s="58"/>
      <c r="BO239" s="58"/>
      <c r="BP239" s="58"/>
      <c r="BQ239" s="58"/>
      <c r="BR239" s="58"/>
      <c r="BS239" s="58"/>
      <c r="BT239" s="58"/>
      <c r="BU239" s="58"/>
      <c r="BV239" s="58"/>
      <c r="BW239" s="58"/>
      <c r="BX239" s="58"/>
      <c r="BY239" s="58"/>
      <c r="BZ239" s="58"/>
      <c r="CA239" s="58"/>
      <c r="CB239" s="58"/>
      <c r="CC239" s="58"/>
      <c r="CD239" s="58"/>
      <c r="CE239" s="58"/>
      <c r="CF239" s="58"/>
      <c r="CG239" s="58"/>
      <c r="CH239" s="58"/>
      <c r="CI239" s="58"/>
      <c r="CJ239" s="58"/>
      <c r="CK239" s="58"/>
      <c r="CL239" s="58"/>
      <c r="CM239" s="58"/>
      <c r="CN239" s="58"/>
      <c r="CO239" s="58"/>
    </row>
    <row r="240" spans="47:93" x14ac:dyDescent="0.25">
      <c r="AU240" s="58"/>
      <c r="AV240" s="58"/>
      <c r="AW240" s="58"/>
      <c r="AX240" s="58"/>
      <c r="AY240" s="58"/>
      <c r="AZ240" s="58"/>
      <c r="BA240" s="58"/>
      <c r="BB240" s="58"/>
      <c r="BC240" s="58"/>
      <c r="BD240" s="58"/>
      <c r="BE240" s="58"/>
      <c r="BF240" s="58"/>
      <c r="BG240" s="58"/>
      <c r="BH240" s="58"/>
      <c r="BI240" s="58"/>
      <c r="BJ240" s="58"/>
      <c r="BK240" s="58"/>
      <c r="BL240" s="58"/>
      <c r="BM240" s="58"/>
      <c r="BN240" s="58"/>
      <c r="BO240" s="58"/>
      <c r="BP240" s="58"/>
      <c r="BQ240" s="58"/>
      <c r="BR240" s="58"/>
      <c r="BS240" s="58"/>
      <c r="BT240" s="58"/>
      <c r="BU240" s="58"/>
      <c r="BV240" s="58"/>
      <c r="BW240" s="58"/>
      <c r="BX240" s="58"/>
      <c r="BY240" s="58"/>
      <c r="BZ240" s="58"/>
      <c r="CA240" s="58"/>
      <c r="CB240" s="58"/>
      <c r="CC240" s="58"/>
      <c r="CD240" s="58"/>
      <c r="CE240" s="58"/>
      <c r="CF240" s="58"/>
      <c r="CG240" s="58"/>
      <c r="CH240" s="58"/>
      <c r="CI240" s="58"/>
      <c r="CJ240" s="58"/>
      <c r="CK240" s="58"/>
      <c r="CL240" s="58"/>
      <c r="CM240" s="58"/>
      <c r="CN240" s="58"/>
      <c r="CO240" s="58"/>
    </row>
    <row r="241" spans="47:93" x14ac:dyDescent="0.25">
      <c r="AU241" s="58"/>
      <c r="AV241" s="58"/>
      <c r="AW241" s="58"/>
      <c r="AX241" s="58"/>
      <c r="AY241" s="58"/>
      <c r="AZ241" s="58"/>
      <c r="BA241" s="58"/>
      <c r="BB241" s="58"/>
      <c r="BC241" s="58"/>
      <c r="BD241" s="58"/>
      <c r="BE241" s="58"/>
      <c r="BF241" s="58"/>
      <c r="BG241" s="58"/>
      <c r="BH241" s="58"/>
      <c r="BI241" s="58"/>
      <c r="BJ241" s="58"/>
      <c r="BK241" s="58"/>
      <c r="BL241" s="58"/>
      <c r="BM241" s="58"/>
      <c r="BN241" s="58"/>
      <c r="BO241" s="58"/>
      <c r="BP241" s="58"/>
      <c r="BQ241" s="58"/>
      <c r="BR241" s="58"/>
      <c r="BS241" s="58"/>
      <c r="BT241" s="58"/>
      <c r="BU241" s="58"/>
      <c r="BV241" s="58"/>
      <c r="BW241" s="58"/>
      <c r="BX241" s="58"/>
      <c r="BY241" s="58"/>
      <c r="BZ241" s="58"/>
      <c r="CA241" s="58"/>
      <c r="CB241" s="58"/>
      <c r="CC241" s="58"/>
      <c r="CD241" s="58"/>
      <c r="CE241" s="58"/>
      <c r="CF241" s="58"/>
      <c r="CG241" s="58"/>
      <c r="CH241" s="58"/>
      <c r="CI241" s="58"/>
      <c r="CJ241" s="58"/>
      <c r="CK241" s="58"/>
      <c r="CL241" s="58"/>
      <c r="CM241" s="58"/>
      <c r="CN241" s="58"/>
      <c r="CO241" s="58"/>
    </row>
    <row r="242" spans="47:93" x14ac:dyDescent="0.25">
      <c r="AU242" s="58"/>
      <c r="AV242" s="58"/>
      <c r="AW242" s="58"/>
      <c r="AX242" s="58"/>
      <c r="AY242" s="58"/>
      <c r="AZ242" s="58"/>
      <c r="BA242" s="58"/>
      <c r="BB242" s="58"/>
      <c r="BC242" s="58"/>
      <c r="BD242" s="58"/>
      <c r="BE242" s="58"/>
      <c r="BF242" s="58"/>
      <c r="BG242" s="58"/>
      <c r="BH242" s="58"/>
      <c r="BI242" s="58"/>
      <c r="BJ242" s="58"/>
      <c r="BK242" s="58"/>
      <c r="BL242" s="58"/>
      <c r="BM242" s="58"/>
      <c r="BN242" s="58"/>
      <c r="BO242" s="58"/>
      <c r="BP242" s="58"/>
      <c r="BQ242" s="58"/>
      <c r="BR242" s="58"/>
      <c r="BS242" s="58"/>
      <c r="BT242" s="58"/>
      <c r="BU242" s="58"/>
      <c r="BV242" s="58"/>
      <c r="BW242" s="58"/>
      <c r="BX242" s="58"/>
      <c r="BY242" s="58"/>
      <c r="BZ242" s="58"/>
      <c r="CA242" s="58"/>
      <c r="CB242" s="58"/>
      <c r="CC242" s="58"/>
      <c r="CD242" s="58"/>
      <c r="CE242" s="58"/>
      <c r="CF242" s="58"/>
      <c r="CG242" s="58"/>
      <c r="CH242" s="58"/>
      <c r="CI242" s="58"/>
      <c r="CJ242" s="58"/>
      <c r="CK242" s="58"/>
      <c r="CL242" s="58"/>
      <c r="CM242" s="58"/>
      <c r="CN242" s="58"/>
      <c r="CO242" s="58"/>
    </row>
    <row r="243" spans="47:93" x14ac:dyDescent="0.25">
      <c r="AU243" s="58"/>
      <c r="AV243" s="58"/>
      <c r="AW243" s="58"/>
      <c r="AX243" s="58"/>
      <c r="AY243" s="58"/>
      <c r="AZ243" s="58"/>
      <c r="BA243" s="58"/>
      <c r="BB243" s="58"/>
      <c r="BC243" s="58"/>
      <c r="BD243" s="58"/>
      <c r="BE243" s="58"/>
      <c r="BF243" s="58"/>
      <c r="BG243" s="58"/>
      <c r="BH243" s="58"/>
      <c r="BI243" s="58"/>
      <c r="BJ243" s="58"/>
      <c r="BK243" s="58"/>
      <c r="BL243" s="58"/>
      <c r="BM243" s="58"/>
      <c r="BN243" s="58"/>
      <c r="BO243" s="58"/>
      <c r="BP243" s="58"/>
      <c r="BQ243" s="58"/>
      <c r="BR243" s="58"/>
      <c r="BS243" s="58"/>
      <c r="BT243" s="58"/>
      <c r="BU243" s="58"/>
      <c r="BV243" s="58"/>
      <c r="BW243" s="58"/>
      <c r="BX243" s="58"/>
      <c r="BY243" s="58"/>
      <c r="BZ243" s="58"/>
      <c r="CA243" s="58"/>
      <c r="CB243" s="58"/>
      <c r="CC243" s="58"/>
      <c r="CD243" s="58"/>
      <c r="CE243" s="58"/>
      <c r="CF243" s="58"/>
      <c r="CG243" s="58"/>
      <c r="CH243" s="58"/>
      <c r="CI243" s="58"/>
      <c r="CJ243" s="58"/>
      <c r="CK243" s="58"/>
      <c r="CL243" s="58"/>
      <c r="CM243" s="58"/>
      <c r="CN243" s="58"/>
      <c r="CO243" s="58"/>
    </row>
    <row r="244" spans="47:93" x14ac:dyDescent="0.25">
      <c r="AU244" s="58"/>
      <c r="AV244" s="58"/>
      <c r="AW244" s="58"/>
      <c r="AX244" s="58"/>
      <c r="AY244" s="58"/>
      <c r="AZ244" s="58"/>
      <c r="BA244" s="58"/>
      <c r="BB244" s="58"/>
      <c r="BC244" s="58"/>
      <c r="BD244" s="58"/>
      <c r="BE244" s="58"/>
      <c r="BF244" s="58"/>
      <c r="BG244" s="58"/>
      <c r="BH244" s="58"/>
      <c r="BI244" s="58"/>
      <c r="BJ244" s="58"/>
      <c r="BK244" s="58"/>
      <c r="BL244" s="58"/>
      <c r="BM244" s="58"/>
      <c r="BN244" s="58"/>
      <c r="BO244" s="58"/>
      <c r="BP244" s="58"/>
      <c r="BQ244" s="58"/>
      <c r="BR244" s="58"/>
      <c r="BS244" s="58"/>
      <c r="BT244" s="58"/>
      <c r="BU244" s="58"/>
      <c r="BV244" s="58"/>
      <c r="BW244" s="58"/>
      <c r="BX244" s="58"/>
      <c r="BY244" s="58"/>
      <c r="BZ244" s="58"/>
      <c r="CA244" s="58"/>
      <c r="CB244" s="58"/>
      <c r="CC244" s="58"/>
      <c r="CD244" s="58"/>
      <c r="CE244" s="58"/>
      <c r="CF244" s="58"/>
      <c r="CG244" s="58"/>
      <c r="CH244" s="58"/>
      <c r="CI244" s="58"/>
      <c r="CJ244" s="58"/>
      <c r="CK244" s="58"/>
      <c r="CL244" s="58"/>
      <c r="CM244" s="58"/>
      <c r="CN244" s="58"/>
      <c r="CO244" s="58"/>
    </row>
    <row r="245" spans="47:93" x14ac:dyDescent="0.25">
      <c r="AU245" s="58"/>
      <c r="AV245" s="58"/>
      <c r="AW245" s="58"/>
      <c r="AX245" s="58"/>
      <c r="AY245" s="58"/>
      <c r="AZ245" s="58"/>
      <c r="BA245" s="58"/>
      <c r="BB245" s="58"/>
      <c r="BC245" s="58"/>
      <c r="BD245" s="58"/>
      <c r="BE245" s="58"/>
      <c r="BF245" s="58"/>
      <c r="BG245" s="58"/>
      <c r="BH245" s="58"/>
      <c r="BI245" s="58"/>
      <c r="BJ245" s="58"/>
      <c r="BK245" s="58"/>
      <c r="BL245" s="58"/>
      <c r="BM245" s="58"/>
      <c r="BN245" s="58"/>
      <c r="BO245" s="58"/>
      <c r="BP245" s="58"/>
      <c r="BQ245" s="58"/>
      <c r="BR245" s="58"/>
      <c r="BS245" s="58"/>
      <c r="BT245" s="58"/>
      <c r="BU245" s="58"/>
      <c r="BV245" s="58"/>
      <c r="BW245" s="58"/>
      <c r="BX245" s="58"/>
      <c r="BY245" s="58"/>
      <c r="BZ245" s="58"/>
      <c r="CA245" s="58"/>
      <c r="CB245" s="58"/>
      <c r="CC245" s="58"/>
      <c r="CD245" s="58"/>
      <c r="CE245" s="58"/>
      <c r="CF245" s="58"/>
      <c r="CG245" s="58"/>
      <c r="CH245" s="58"/>
      <c r="CI245" s="58"/>
      <c r="CJ245" s="58"/>
      <c r="CK245" s="58"/>
      <c r="CL245" s="58"/>
      <c r="CM245" s="58"/>
      <c r="CN245" s="58"/>
      <c r="CO245" s="58"/>
    </row>
    <row r="246" spans="47:93" x14ac:dyDescent="0.25">
      <c r="AU246" s="58"/>
      <c r="AV246" s="58"/>
      <c r="AW246" s="58"/>
      <c r="AX246" s="58"/>
      <c r="AY246" s="58"/>
      <c r="AZ246" s="58"/>
      <c r="BA246" s="58"/>
      <c r="BB246" s="58"/>
      <c r="BC246" s="58"/>
      <c r="BD246" s="58"/>
      <c r="BE246" s="58"/>
      <c r="BF246" s="58"/>
      <c r="BG246" s="58"/>
      <c r="BH246" s="58"/>
      <c r="BI246" s="58"/>
      <c r="BJ246" s="58"/>
      <c r="BK246" s="58"/>
      <c r="BL246" s="58"/>
      <c r="BM246" s="58"/>
      <c r="BN246" s="58"/>
      <c r="BO246" s="58"/>
      <c r="BP246" s="58"/>
      <c r="BQ246" s="58"/>
      <c r="BR246" s="58"/>
      <c r="BS246" s="58"/>
      <c r="BT246" s="58"/>
      <c r="BU246" s="58"/>
      <c r="BV246" s="58"/>
      <c r="BW246" s="58"/>
      <c r="BX246" s="58"/>
      <c r="BY246" s="58"/>
      <c r="BZ246" s="58"/>
      <c r="CA246" s="58"/>
      <c r="CB246" s="58"/>
      <c r="CC246" s="58"/>
      <c r="CD246" s="58"/>
      <c r="CE246" s="58"/>
      <c r="CF246" s="58"/>
      <c r="CG246" s="58"/>
      <c r="CH246" s="58"/>
      <c r="CI246" s="58"/>
      <c r="CJ246" s="58"/>
      <c r="CK246" s="58"/>
      <c r="CL246" s="58"/>
      <c r="CM246" s="58"/>
      <c r="CN246" s="58"/>
      <c r="CO246" s="58"/>
    </row>
    <row r="247" spans="47:93" x14ac:dyDescent="0.25">
      <c r="AU247" s="58"/>
      <c r="AV247" s="58"/>
      <c r="AW247" s="58"/>
      <c r="AX247" s="58"/>
      <c r="AY247" s="58"/>
      <c r="AZ247" s="58"/>
      <c r="BA247" s="58"/>
      <c r="BB247" s="58"/>
      <c r="BC247" s="58"/>
      <c r="BD247" s="58"/>
      <c r="BE247" s="58"/>
      <c r="BF247" s="58"/>
      <c r="BG247" s="58"/>
      <c r="BH247" s="58"/>
      <c r="BI247" s="58"/>
      <c r="BJ247" s="58"/>
      <c r="BK247" s="58"/>
      <c r="BL247" s="58"/>
      <c r="BM247" s="58"/>
      <c r="BN247" s="58"/>
      <c r="BO247" s="58"/>
      <c r="BP247" s="58"/>
      <c r="BQ247" s="58"/>
      <c r="BR247" s="58"/>
      <c r="BS247" s="58"/>
      <c r="BT247" s="58"/>
      <c r="BU247" s="58"/>
      <c r="BV247" s="58"/>
      <c r="BW247" s="58"/>
      <c r="BX247" s="58"/>
      <c r="BY247" s="58"/>
      <c r="BZ247" s="58"/>
      <c r="CA247" s="58"/>
      <c r="CB247" s="58"/>
      <c r="CC247" s="58"/>
      <c r="CD247" s="58"/>
      <c r="CE247" s="58"/>
      <c r="CF247" s="58"/>
      <c r="CG247" s="58"/>
      <c r="CH247" s="58"/>
      <c r="CI247" s="58"/>
      <c r="CJ247" s="58"/>
      <c r="CK247" s="58"/>
      <c r="CL247" s="58"/>
      <c r="CM247" s="58"/>
      <c r="CN247" s="58"/>
      <c r="CO247" s="58"/>
    </row>
    <row r="248" spans="47:93" x14ac:dyDescent="0.25">
      <c r="AU248" s="58"/>
      <c r="AV248" s="58"/>
      <c r="AW248" s="58"/>
      <c r="AX248" s="58"/>
      <c r="AY248" s="58"/>
      <c r="AZ248" s="58"/>
      <c r="BA248" s="58"/>
      <c r="BB248" s="58"/>
      <c r="BC248" s="58"/>
      <c r="BD248" s="58"/>
      <c r="BE248" s="58"/>
      <c r="BF248" s="58"/>
      <c r="BG248" s="58"/>
      <c r="BH248" s="58"/>
      <c r="BI248" s="58"/>
      <c r="BJ248" s="58"/>
      <c r="BK248" s="58"/>
      <c r="BL248" s="58"/>
      <c r="BM248" s="58"/>
      <c r="BN248" s="58"/>
      <c r="BO248" s="58"/>
      <c r="BP248" s="58"/>
      <c r="BQ248" s="58"/>
      <c r="BR248" s="58"/>
      <c r="BS248" s="58"/>
      <c r="BT248" s="58"/>
      <c r="BU248" s="58"/>
      <c r="BV248" s="58"/>
      <c r="BW248" s="58"/>
      <c r="BX248" s="58"/>
      <c r="BY248" s="58"/>
      <c r="BZ248" s="58"/>
      <c r="CA248" s="58"/>
      <c r="CB248" s="58"/>
      <c r="CC248" s="58"/>
      <c r="CD248" s="58"/>
      <c r="CE248" s="58"/>
      <c r="CF248" s="58"/>
      <c r="CG248" s="58"/>
      <c r="CH248" s="58"/>
      <c r="CI248" s="58"/>
      <c r="CJ248" s="58"/>
      <c r="CK248" s="58"/>
      <c r="CL248" s="58"/>
      <c r="CM248" s="58"/>
      <c r="CN248" s="58"/>
      <c r="CO248" s="58"/>
    </row>
    <row r="249" spans="47:93" x14ac:dyDescent="0.25">
      <c r="AU249" s="58"/>
      <c r="AV249" s="58"/>
      <c r="AW249" s="58"/>
      <c r="AX249" s="58"/>
      <c r="AY249" s="58"/>
      <c r="AZ249" s="58"/>
      <c r="BA249" s="58"/>
      <c r="BB249" s="58"/>
      <c r="BC249" s="58"/>
      <c r="BD249" s="58"/>
      <c r="BE249" s="58"/>
      <c r="BF249" s="58"/>
      <c r="BG249" s="58"/>
      <c r="BH249" s="58"/>
      <c r="BI249" s="58"/>
      <c r="BJ249" s="58"/>
      <c r="BK249" s="58"/>
      <c r="BL249" s="58"/>
      <c r="BM249" s="58"/>
      <c r="BN249" s="58"/>
      <c r="BO249" s="58"/>
      <c r="BP249" s="58"/>
      <c r="BQ249" s="58"/>
      <c r="BR249" s="58"/>
      <c r="BS249" s="58"/>
      <c r="BT249" s="58"/>
      <c r="BU249" s="58"/>
      <c r="BV249" s="58"/>
      <c r="BW249" s="58"/>
      <c r="BX249" s="58"/>
      <c r="BY249" s="58"/>
      <c r="BZ249" s="58"/>
      <c r="CA249" s="58"/>
      <c r="CB249" s="58"/>
      <c r="CC249" s="58"/>
      <c r="CD249" s="58"/>
      <c r="CE249" s="58"/>
      <c r="CF249" s="58"/>
      <c r="CG249" s="58"/>
      <c r="CH249" s="58"/>
      <c r="CI249" s="58"/>
      <c r="CJ249" s="58"/>
      <c r="CK249" s="58"/>
      <c r="CL249" s="58"/>
      <c r="CM249" s="58"/>
      <c r="CN249" s="58"/>
      <c r="CO249" s="58"/>
    </row>
    <row r="250" spans="47:93" x14ac:dyDescent="0.25">
      <c r="AU250" s="58"/>
      <c r="AV250" s="58"/>
      <c r="AW250" s="58"/>
      <c r="AX250" s="58"/>
      <c r="AY250" s="58"/>
      <c r="AZ250" s="58"/>
      <c r="BA250" s="58"/>
      <c r="BB250" s="58"/>
      <c r="BC250" s="58"/>
      <c r="BD250" s="58"/>
      <c r="BE250" s="58"/>
      <c r="BF250" s="58"/>
      <c r="BG250" s="58"/>
      <c r="BH250" s="58"/>
      <c r="BI250" s="58"/>
      <c r="BJ250" s="58"/>
      <c r="BK250" s="58"/>
      <c r="BL250" s="58"/>
      <c r="BM250" s="58"/>
      <c r="BN250" s="58"/>
      <c r="BO250" s="58"/>
      <c r="BP250" s="58"/>
      <c r="BQ250" s="58"/>
      <c r="BR250" s="58"/>
      <c r="BS250" s="58"/>
      <c r="BT250" s="58"/>
      <c r="BU250" s="58"/>
      <c r="BV250" s="58"/>
      <c r="BW250" s="58"/>
      <c r="BX250" s="58"/>
      <c r="BY250" s="58"/>
      <c r="BZ250" s="58"/>
      <c r="CA250" s="58"/>
      <c r="CB250" s="58"/>
      <c r="CC250" s="58"/>
      <c r="CD250" s="58"/>
      <c r="CE250" s="58"/>
      <c r="CF250" s="58"/>
      <c r="CG250" s="58"/>
      <c r="CH250" s="58"/>
      <c r="CI250" s="58"/>
      <c r="CJ250" s="58"/>
      <c r="CK250" s="58"/>
      <c r="CL250" s="58"/>
      <c r="CM250" s="58"/>
      <c r="CN250" s="58"/>
      <c r="CO250" s="58"/>
    </row>
    <row r="251" spans="47:93" x14ac:dyDescent="0.25">
      <c r="AU251" s="58"/>
      <c r="AV251" s="58"/>
      <c r="AW251" s="58"/>
      <c r="AX251" s="58"/>
      <c r="AY251" s="58"/>
      <c r="AZ251" s="58"/>
      <c r="BA251" s="58"/>
      <c r="BB251" s="58"/>
      <c r="BC251" s="58"/>
      <c r="BD251" s="58"/>
      <c r="BE251" s="58"/>
      <c r="BF251" s="58"/>
      <c r="BG251" s="58"/>
      <c r="BH251" s="58"/>
      <c r="BI251" s="58"/>
      <c r="BJ251" s="58"/>
      <c r="BK251" s="58"/>
      <c r="BL251" s="58"/>
      <c r="BM251" s="58"/>
      <c r="BN251" s="58"/>
      <c r="BO251" s="58"/>
      <c r="BP251" s="58"/>
      <c r="BQ251" s="58"/>
      <c r="BR251" s="58"/>
      <c r="BS251" s="58"/>
      <c r="BT251" s="58"/>
      <c r="BU251" s="58"/>
      <c r="BV251" s="58"/>
      <c r="BW251" s="58"/>
      <c r="BX251" s="58"/>
      <c r="BY251" s="58"/>
      <c r="BZ251" s="58"/>
      <c r="CA251" s="58"/>
      <c r="CB251" s="58"/>
      <c r="CC251" s="58"/>
      <c r="CD251" s="58"/>
      <c r="CE251" s="58"/>
      <c r="CF251" s="58"/>
      <c r="CG251" s="58"/>
      <c r="CH251" s="58"/>
      <c r="CI251" s="58"/>
      <c r="CJ251" s="58"/>
      <c r="CK251" s="58"/>
      <c r="CL251" s="58"/>
      <c r="CM251" s="58"/>
      <c r="CN251" s="58"/>
      <c r="CO251" s="58"/>
    </row>
    <row r="252" spans="47:93" x14ac:dyDescent="0.25">
      <c r="AU252" s="58"/>
      <c r="AV252" s="58"/>
      <c r="AW252" s="58"/>
      <c r="AX252" s="58"/>
      <c r="AY252" s="58"/>
      <c r="AZ252" s="58"/>
      <c r="BA252" s="58"/>
      <c r="BB252" s="58"/>
      <c r="BC252" s="58"/>
      <c r="BD252" s="58"/>
      <c r="BE252" s="58"/>
      <c r="BF252" s="58"/>
      <c r="BG252" s="58"/>
      <c r="BH252" s="58"/>
      <c r="BI252" s="58"/>
      <c r="BJ252" s="58"/>
      <c r="BK252" s="58"/>
      <c r="BL252" s="58"/>
      <c r="BM252" s="58"/>
      <c r="BN252" s="58"/>
      <c r="BO252" s="58"/>
      <c r="BP252" s="58"/>
      <c r="BQ252" s="58"/>
      <c r="BR252" s="58"/>
      <c r="BS252" s="58"/>
      <c r="BT252" s="58"/>
      <c r="BU252" s="58"/>
      <c r="BV252" s="58"/>
      <c r="BW252" s="58"/>
      <c r="BX252" s="58"/>
      <c r="BY252" s="58"/>
      <c r="BZ252" s="58"/>
      <c r="CA252" s="58"/>
      <c r="CB252" s="58"/>
      <c r="CC252" s="58"/>
      <c r="CD252" s="58"/>
      <c r="CE252" s="58"/>
      <c r="CF252" s="58"/>
      <c r="CG252" s="58"/>
      <c r="CH252" s="58"/>
      <c r="CI252" s="58"/>
      <c r="CJ252" s="58"/>
      <c r="CK252" s="58"/>
      <c r="CL252" s="58"/>
      <c r="CM252" s="58"/>
      <c r="CN252" s="58"/>
      <c r="CO252" s="58"/>
    </row>
    <row r="253" spans="47:93" x14ac:dyDescent="0.25">
      <c r="AU253" s="58"/>
      <c r="AV253" s="58"/>
      <c r="AW253" s="58"/>
      <c r="AX253" s="58"/>
      <c r="AY253" s="58"/>
      <c r="AZ253" s="58"/>
      <c r="BA253" s="58"/>
      <c r="BB253" s="58"/>
      <c r="BC253" s="58"/>
      <c r="BD253" s="58"/>
      <c r="BE253" s="58"/>
      <c r="BF253" s="58"/>
      <c r="BG253" s="58"/>
      <c r="BH253" s="58"/>
      <c r="BI253" s="58"/>
      <c r="BJ253" s="58"/>
      <c r="BK253" s="58"/>
      <c r="BL253" s="58"/>
      <c r="BM253" s="58"/>
      <c r="BN253" s="58"/>
      <c r="BO253" s="58"/>
      <c r="BP253" s="58"/>
      <c r="BQ253" s="58"/>
      <c r="BR253" s="58"/>
      <c r="BS253" s="58"/>
      <c r="BT253" s="58"/>
      <c r="BU253" s="58"/>
      <c r="BV253" s="58"/>
      <c r="BW253" s="58"/>
      <c r="BX253" s="58"/>
      <c r="BY253" s="58"/>
      <c r="BZ253" s="58"/>
      <c r="CA253" s="58"/>
      <c r="CB253" s="58"/>
      <c r="CC253" s="58"/>
      <c r="CD253" s="58"/>
      <c r="CE253" s="58"/>
      <c r="CF253" s="58"/>
      <c r="CG253" s="58"/>
      <c r="CH253" s="58"/>
      <c r="CI253" s="58"/>
      <c r="CJ253" s="58"/>
      <c r="CK253" s="58"/>
      <c r="CL253" s="58"/>
      <c r="CM253" s="58"/>
      <c r="CN253" s="58"/>
      <c r="CO253" s="58"/>
    </row>
    <row r="254" spans="47:93" x14ac:dyDescent="0.25">
      <c r="AU254" s="58"/>
      <c r="AV254" s="58"/>
      <c r="AW254" s="58"/>
      <c r="AX254" s="58"/>
      <c r="AY254" s="58"/>
      <c r="AZ254" s="58"/>
      <c r="BA254" s="58"/>
      <c r="BB254" s="58"/>
      <c r="BC254" s="58"/>
      <c r="BD254" s="58"/>
      <c r="BE254" s="58"/>
      <c r="BF254" s="58"/>
      <c r="BG254" s="58"/>
      <c r="BH254" s="58"/>
      <c r="BI254" s="58"/>
      <c r="BJ254" s="58"/>
      <c r="BK254" s="58"/>
      <c r="BL254" s="58"/>
      <c r="BM254" s="58"/>
      <c r="BN254" s="58"/>
      <c r="BO254" s="58"/>
      <c r="BP254" s="58"/>
      <c r="BQ254" s="58"/>
      <c r="BR254" s="58"/>
      <c r="BS254" s="58"/>
      <c r="BT254" s="58"/>
      <c r="BU254" s="58"/>
      <c r="BV254" s="58"/>
      <c r="BW254" s="58"/>
      <c r="BX254" s="58"/>
      <c r="BY254" s="58"/>
      <c r="BZ254" s="58"/>
      <c r="CA254" s="58"/>
      <c r="CB254" s="58"/>
      <c r="CC254" s="58"/>
      <c r="CD254" s="58"/>
      <c r="CE254" s="58"/>
      <c r="CF254" s="58"/>
      <c r="CG254" s="58"/>
      <c r="CH254" s="58"/>
      <c r="CI254" s="58"/>
      <c r="CJ254" s="58"/>
      <c r="CK254" s="58"/>
      <c r="CL254" s="58"/>
      <c r="CM254" s="58"/>
      <c r="CN254" s="58"/>
      <c r="CO254" s="58"/>
    </row>
    <row r="255" spans="47:93" x14ac:dyDescent="0.25">
      <c r="AU255" s="58"/>
      <c r="AV255" s="58"/>
      <c r="AW255" s="58"/>
      <c r="AX255" s="58"/>
      <c r="AY255" s="58"/>
      <c r="AZ255" s="58"/>
      <c r="BA255" s="58"/>
      <c r="BB255" s="58"/>
      <c r="BC255" s="58"/>
      <c r="BD255" s="58"/>
      <c r="BE255" s="58"/>
      <c r="BF255" s="58"/>
      <c r="BG255" s="58"/>
      <c r="BH255" s="58"/>
      <c r="BI255" s="58"/>
      <c r="BJ255" s="58"/>
      <c r="BK255" s="58"/>
      <c r="BL255" s="58"/>
      <c r="BM255" s="58"/>
      <c r="BN255" s="58"/>
      <c r="BO255" s="58"/>
      <c r="BP255" s="58"/>
      <c r="BQ255" s="58"/>
      <c r="BR255" s="58"/>
      <c r="BS255" s="58"/>
      <c r="BT255" s="58"/>
      <c r="BU255" s="58"/>
      <c r="BV255" s="58"/>
      <c r="BW255" s="58"/>
      <c r="BX255" s="58"/>
      <c r="BY255" s="58"/>
      <c r="BZ255" s="58"/>
      <c r="CA255" s="58"/>
      <c r="CB255" s="58"/>
      <c r="CC255" s="58"/>
      <c r="CD255" s="58"/>
      <c r="CE255" s="58"/>
      <c r="CF255" s="58"/>
      <c r="CG255" s="58"/>
      <c r="CH255" s="58"/>
      <c r="CI255" s="58"/>
      <c r="CJ255" s="58"/>
      <c r="CK255" s="58"/>
      <c r="CL255" s="58"/>
      <c r="CM255" s="58"/>
      <c r="CN255" s="58"/>
      <c r="CO255" s="58"/>
    </row>
    <row r="256" spans="47:93" x14ac:dyDescent="0.25">
      <c r="AU256" s="58"/>
      <c r="AV256" s="58"/>
      <c r="AW256" s="58"/>
      <c r="AX256" s="58"/>
      <c r="AY256" s="58"/>
      <c r="AZ256" s="58"/>
      <c r="BA256" s="58"/>
      <c r="BB256" s="58"/>
      <c r="BC256" s="58"/>
      <c r="BD256" s="58"/>
      <c r="BE256" s="58"/>
      <c r="BF256" s="58"/>
      <c r="BG256" s="58"/>
      <c r="BH256" s="58"/>
      <c r="BI256" s="58"/>
      <c r="BJ256" s="58"/>
      <c r="BK256" s="58"/>
      <c r="BL256" s="58"/>
      <c r="BM256" s="58"/>
      <c r="BN256" s="58"/>
      <c r="BO256" s="58"/>
      <c r="BP256" s="58"/>
      <c r="BQ256" s="58"/>
      <c r="BR256" s="58"/>
      <c r="BS256" s="58"/>
      <c r="BT256" s="58"/>
      <c r="BU256" s="58"/>
      <c r="BV256" s="58"/>
      <c r="BW256" s="58"/>
      <c r="BX256" s="58"/>
      <c r="BY256" s="58"/>
      <c r="BZ256" s="58"/>
      <c r="CA256" s="58"/>
      <c r="CB256" s="58"/>
      <c r="CC256" s="58"/>
      <c r="CD256" s="58"/>
      <c r="CE256" s="58"/>
      <c r="CF256" s="58"/>
      <c r="CG256" s="58"/>
      <c r="CH256" s="58"/>
      <c r="CI256" s="58"/>
      <c r="CJ256" s="58"/>
      <c r="CK256" s="58"/>
      <c r="CL256" s="58"/>
      <c r="CM256" s="58"/>
      <c r="CN256" s="58"/>
      <c r="CO256" s="58"/>
    </row>
    <row r="257" spans="47:93" x14ac:dyDescent="0.25">
      <c r="AU257" s="58"/>
      <c r="AV257" s="58"/>
      <c r="AW257" s="58"/>
      <c r="AX257" s="58"/>
      <c r="AY257" s="58"/>
      <c r="AZ257" s="58"/>
      <c r="BA257" s="58"/>
      <c r="BB257" s="58"/>
      <c r="BC257" s="58"/>
      <c r="BD257" s="58"/>
      <c r="BE257" s="58"/>
      <c r="BF257" s="58"/>
      <c r="BG257" s="58"/>
      <c r="BH257" s="58"/>
      <c r="BI257" s="58"/>
      <c r="BJ257" s="58"/>
      <c r="BK257" s="58"/>
      <c r="BL257" s="58"/>
      <c r="BM257" s="58"/>
      <c r="BN257" s="58"/>
      <c r="BO257" s="58"/>
      <c r="BP257" s="58"/>
      <c r="BQ257" s="58"/>
      <c r="BR257" s="58"/>
      <c r="BS257" s="58"/>
      <c r="BT257" s="58"/>
      <c r="BU257" s="58"/>
      <c r="BV257" s="58"/>
      <c r="BW257" s="58"/>
      <c r="BX257" s="58"/>
      <c r="BY257" s="58"/>
      <c r="BZ257" s="58"/>
      <c r="CA257" s="58"/>
      <c r="CB257" s="58"/>
      <c r="CC257" s="58"/>
      <c r="CD257" s="58"/>
      <c r="CE257" s="58"/>
      <c r="CF257" s="58"/>
      <c r="CG257" s="58"/>
      <c r="CH257" s="58"/>
      <c r="CI257" s="58"/>
      <c r="CJ257" s="58"/>
      <c r="CK257" s="58"/>
      <c r="CL257" s="58"/>
      <c r="CM257" s="58"/>
      <c r="CN257" s="58"/>
      <c r="CO257" s="58"/>
    </row>
    <row r="258" spans="47:93" x14ac:dyDescent="0.25">
      <c r="AU258" s="58"/>
      <c r="AV258" s="58"/>
      <c r="AW258" s="58"/>
      <c r="AX258" s="58"/>
      <c r="AY258" s="58"/>
      <c r="AZ258" s="58"/>
      <c r="BA258" s="58"/>
      <c r="BB258" s="58"/>
      <c r="BC258" s="58"/>
      <c r="BD258" s="58"/>
      <c r="BE258" s="58"/>
      <c r="BF258" s="58"/>
      <c r="BG258" s="58"/>
      <c r="BH258" s="58"/>
      <c r="BI258" s="58"/>
      <c r="BJ258" s="58"/>
      <c r="BK258" s="58"/>
      <c r="BL258" s="58"/>
      <c r="BM258" s="58"/>
      <c r="BN258" s="58"/>
      <c r="BO258" s="58"/>
      <c r="BP258" s="58"/>
      <c r="BQ258" s="58"/>
      <c r="BR258" s="58"/>
      <c r="BS258" s="58"/>
      <c r="BT258" s="58"/>
      <c r="BU258" s="58"/>
      <c r="BV258" s="58"/>
      <c r="BW258" s="58"/>
      <c r="BX258" s="58"/>
      <c r="BY258" s="58"/>
      <c r="BZ258" s="58"/>
      <c r="CA258" s="58"/>
      <c r="CB258" s="58"/>
      <c r="CC258" s="58"/>
      <c r="CD258" s="58"/>
      <c r="CE258" s="58"/>
      <c r="CF258" s="58"/>
      <c r="CG258" s="58"/>
      <c r="CH258" s="58"/>
      <c r="CI258" s="58"/>
      <c r="CJ258" s="58"/>
      <c r="CK258" s="58"/>
      <c r="CL258" s="58"/>
      <c r="CM258" s="58"/>
      <c r="CN258" s="58"/>
      <c r="CO258" s="58"/>
    </row>
    <row r="259" spans="47:93" x14ac:dyDescent="0.25">
      <c r="AU259" s="58"/>
      <c r="AV259" s="58"/>
      <c r="AW259" s="58"/>
      <c r="AX259" s="58"/>
      <c r="AY259" s="58"/>
      <c r="AZ259" s="58"/>
      <c r="BA259" s="58"/>
      <c r="BB259" s="58"/>
      <c r="BC259" s="58"/>
      <c r="BD259" s="58"/>
      <c r="BE259" s="58"/>
      <c r="BF259" s="58"/>
      <c r="BG259" s="58"/>
      <c r="BH259" s="58"/>
      <c r="BI259" s="58"/>
      <c r="BJ259" s="58"/>
      <c r="BK259" s="58"/>
      <c r="BL259" s="58"/>
      <c r="BM259" s="58"/>
      <c r="BN259" s="58"/>
      <c r="BO259" s="58"/>
      <c r="BP259" s="58"/>
      <c r="BQ259" s="58"/>
      <c r="BR259" s="58"/>
      <c r="BS259" s="58"/>
      <c r="BT259" s="58"/>
      <c r="BU259" s="58"/>
      <c r="BV259" s="58"/>
      <c r="BW259" s="58"/>
      <c r="BX259" s="58"/>
      <c r="BY259" s="58"/>
      <c r="BZ259" s="58"/>
      <c r="CA259" s="58"/>
      <c r="CB259" s="58"/>
      <c r="CC259" s="58"/>
      <c r="CD259" s="58"/>
      <c r="CE259" s="58"/>
      <c r="CF259" s="58"/>
      <c r="CG259" s="58"/>
      <c r="CH259" s="58"/>
      <c r="CI259" s="58"/>
      <c r="CJ259" s="58"/>
      <c r="CK259" s="58"/>
      <c r="CL259" s="58"/>
      <c r="CM259" s="58"/>
      <c r="CN259" s="58"/>
      <c r="CO259" s="58"/>
    </row>
    <row r="260" spans="47:93" x14ac:dyDescent="0.25">
      <c r="AU260" s="58"/>
      <c r="AV260" s="58"/>
      <c r="AW260" s="58"/>
      <c r="AX260" s="58"/>
      <c r="AY260" s="58"/>
      <c r="AZ260" s="58"/>
      <c r="BA260" s="58"/>
      <c r="BB260" s="58"/>
      <c r="BC260" s="58"/>
      <c r="BD260" s="58"/>
      <c r="BE260" s="58"/>
      <c r="BF260" s="58"/>
      <c r="BG260" s="58"/>
      <c r="BH260" s="58"/>
      <c r="BI260" s="58"/>
      <c r="BJ260" s="58"/>
      <c r="BK260" s="58"/>
      <c r="BL260" s="58"/>
      <c r="BM260" s="58"/>
      <c r="BN260" s="58"/>
      <c r="BO260" s="58"/>
      <c r="BP260" s="58"/>
      <c r="BQ260" s="58"/>
      <c r="BR260" s="58"/>
      <c r="BS260" s="58"/>
      <c r="BT260" s="58"/>
      <c r="BU260" s="58"/>
      <c r="BV260" s="58"/>
      <c r="BW260" s="58"/>
      <c r="BX260" s="58"/>
      <c r="BY260" s="58"/>
      <c r="BZ260" s="58"/>
      <c r="CA260" s="58"/>
      <c r="CB260" s="58"/>
      <c r="CC260" s="58"/>
      <c r="CD260" s="58"/>
      <c r="CE260" s="58"/>
      <c r="CF260" s="58"/>
      <c r="CG260" s="58"/>
      <c r="CH260" s="58"/>
      <c r="CI260" s="58"/>
      <c r="CJ260" s="58"/>
      <c r="CK260" s="58"/>
      <c r="CL260" s="58"/>
      <c r="CM260" s="58"/>
      <c r="CN260" s="58"/>
      <c r="CO260" s="58"/>
    </row>
    <row r="261" spans="47:93" x14ac:dyDescent="0.25">
      <c r="AU261" s="58"/>
      <c r="AV261" s="58"/>
      <c r="AW261" s="58"/>
      <c r="AX261" s="58"/>
      <c r="AY261" s="58"/>
      <c r="AZ261" s="58"/>
      <c r="BA261" s="58"/>
      <c r="BB261" s="58"/>
      <c r="BC261" s="58"/>
      <c r="BD261" s="58"/>
      <c r="BE261" s="58"/>
      <c r="BF261" s="58"/>
      <c r="BG261" s="58"/>
      <c r="BH261" s="58"/>
      <c r="BI261" s="58"/>
      <c r="BJ261" s="58"/>
      <c r="BK261" s="58"/>
      <c r="BL261" s="58"/>
      <c r="BM261" s="58"/>
      <c r="BN261" s="58"/>
      <c r="BO261" s="58"/>
      <c r="BP261" s="58"/>
      <c r="BQ261" s="58"/>
      <c r="BR261" s="58"/>
      <c r="BS261" s="58"/>
      <c r="BT261" s="58"/>
      <c r="BU261" s="58"/>
      <c r="BV261" s="58"/>
      <c r="BW261" s="58"/>
      <c r="BX261" s="58"/>
      <c r="BY261" s="58"/>
      <c r="BZ261" s="58"/>
      <c r="CA261" s="58"/>
      <c r="CB261" s="58"/>
      <c r="CC261" s="58"/>
      <c r="CD261" s="58"/>
      <c r="CE261" s="58"/>
      <c r="CF261" s="58"/>
      <c r="CG261" s="58"/>
      <c r="CH261" s="58"/>
      <c r="CI261" s="58"/>
      <c r="CJ261" s="58"/>
      <c r="CK261" s="58"/>
      <c r="CL261" s="58"/>
      <c r="CM261" s="58"/>
      <c r="CN261" s="58"/>
      <c r="CO261" s="58"/>
    </row>
    <row r="262" spans="47:93" x14ac:dyDescent="0.25">
      <c r="AU262" s="58"/>
      <c r="AV262" s="58"/>
      <c r="AW262" s="58"/>
      <c r="AX262" s="58"/>
      <c r="AY262" s="58"/>
      <c r="AZ262" s="58"/>
      <c r="BA262" s="58"/>
      <c r="BB262" s="58"/>
      <c r="BC262" s="58"/>
      <c r="BD262" s="58"/>
      <c r="BE262" s="58"/>
      <c r="BF262" s="58"/>
      <c r="BG262" s="58"/>
      <c r="BH262" s="58"/>
      <c r="BI262" s="58"/>
      <c r="BJ262" s="58"/>
      <c r="BK262" s="58"/>
      <c r="BL262" s="58"/>
      <c r="BM262" s="58"/>
      <c r="BN262" s="58"/>
      <c r="BO262" s="58"/>
      <c r="BP262" s="58"/>
      <c r="BQ262" s="58"/>
      <c r="BR262" s="58"/>
      <c r="BS262" s="58"/>
      <c r="BT262" s="58"/>
      <c r="BU262" s="58"/>
      <c r="BV262" s="58"/>
      <c r="BW262" s="58"/>
      <c r="BX262" s="58"/>
      <c r="BY262" s="58"/>
      <c r="BZ262" s="58"/>
      <c r="CA262" s="58"/>
      <c r="CB262" s="58"/>
      <c r="CC262" s="58"/>
      <c r="CD262" s="58"/>
      <c r="CE262" s="58"/>
      <c r="CF262" s="58"/>
      <c r="CG262" s="58"/>
      <c r="CH262" s="58"/>
      <c r="CI262" s="58"/>
      <c r="CJ262" s="58"/>
      <c r="CK262" s="58"/>
      <c r="CL262" s="58"/>
      <c r="CM262" s="58"/>
      <c r="CN262" s="58"/>
      <c r="CO262" s="58"/>
    </row>
    <row r="263" spans="47:93" x14ac:dyDescent="0.25">
      <c r="AU263" s="58"/>
      <c r="AV263" s="58"/>
      <c r="AW263" s="58"/>
      <c r="AX263" s="58"/>
      <c r="AY263" s="58"/>
      <c r="AZ263" s="58"/>
      <c r="BA263" s="58"/>
      <c r="BB263" s="58"/>
      <c r="BC263" s="58"/>
      <c r="BD263" s="58"/>
      <c r="BE263" s="58"/>
      <c r="BF263" s="58"/>
      <c r="BG263" s="58"/>
      <c r="BH263" s="58"/>
      <c r="BI263" s="58"/>
      <c r="BJ263" s="58"/>
      <c r="BK263" s="58"/>
      <c r="BL263" s="58"/>
      <c r="BM263" s="58"/>
      <c r="BN263" s="58"/>
      <c r="BO263" s="58"/>
      <c r="BP263" s="58"/>
      <c r="BQ263" s="58"/>
      <c r="BR263" s="58"/>
      <c r="BS263" s="58"/>
      <c r="BT263" s="58"/>
      <c r="BU263" s="58"/>
      <c r="BV263" s="58"/>
      <c r="BW263" s="58"/>
      <c r="BX263" s="58"/>
      <c r="BY263" s="58"/>
      <c r="BZ263" s="58"/>
      <c r="CA263" s="58"/>
      <c r="CB263" s="58"/>
      <c r="CC263" s="58"/>
      <c r="CD263" s="58"/>
      <c r="CE263" s="58"/>
      <c r="CF263" s="58"/>
      <c r="CG263" s="58"/>
      <c r="CH263" s="58"/>
      <c r="CI263" s="58"/>
      <c r="CJ263" s="58"/>
      <c r="CK263" s="58"/>
      <c r="CL263" s="58"/>
      <c r="CM263" s="58"/>
      <c r="CN263" s="58"/>
      <c r="CO263" s="58"/>
    </row>
    <row r="264" spans="47:93" x14ac:dyDescent="0.25">
      <c r="AU264" s="58"/>
      <c r="AV264" s="58"/>
      <c r="AW264" s="58"/>
      <c r="AX264" s="58"/>
      <c r="AY264" s="58"/>
      <c r="AZ264" s="58"/>
      <c r="BA264" s="58"/>
      <c r="BB264" s="58"/>
      <c r="BC264" s="58"/>
      <c r="BD264" s="58"/>
      <c r="BE264" s="58"/>
      <c r="BF264" s="58"/>
      <c r="BG264" s="58"/>
      <c r="BH264" s="58"/>
      <c r="BI264" s="58"/>
      <c r="BJ264" s="58"/>
      <c r="BK264" s="58"/>
      <c r="BL264" s="58"/>
      <c r="BM264" s="58"/>
      <c r="BN264" s="58"/>
      <c r="BO264" s="58"/>
      <c r="BP264" s="58"/>
      <c r="BQ264" s="58"/>
      <c r="BR264" s="58"/>
      <c r="BS264" s="58"/>
      <c r="BT264" s="58"/>
      <c r="BU264" s="58"/>
      <c r="BV264" s="58"/>
      <c r="BW264" s="58"/>
      <c r="BX264" s="58"/>
      <c r="BY264" s="58"/>
      <c r="BZ264" s="58"/>
      <c r="CA264" s="58"/>
      <c r="CB264" s="58"/>
      <c r="CC264" s="58"/>
      <c r="CD264" s="58"/>
      <c r="CE264" s="58"/>
      <c r="CF264" s="58"/>
      <c r="CG264" s="58"/>
      <c r="CH264" s="58"/>
      <c r="CI264" s="58"/>
      <c r="CJ264" s="58"/>
      <c r="CK264" s="58"/>
      <c r="CL264" s="58"/>
      <c r="CM264" s="58"/>
      <c r="CN264" s="58"/>
      <c r="CO264" s="58"/>
    </row>
    <row r="265" spans="47:93" x14ac:dyDescent="0.25">
      <c r="AU265" s="58"/>
      <c r="AV265" s="58"/>
      <c r="AW265" s="58"/>
      <c r="AX265" s="58"/>
      <c r="AY265" s="58"/>
      <c r="AZ265" s="58"/>
      <c r="BA265" s="58"/>
      <c r="BB265" s="58"/>
      <c r="BC265" s="58"/>
      <c r="BD265" s="58"/>
      <c r="BE265" s="58"/>
      <c r="BF265" s="58"/>
      <c r="BG265" s="58"/>
      <c r="BH265" s="58"/>
      <c r="BI265" s="58"/>
      <c r="BJ265" s="58"/>
      <c r="BK265" s="58"/>
      <c r="BL265" s="58"/>
      <c r="BM265" s="58"/>
      <c r="BN265" s="58"/>
      <c r="BO265" s="58"/>
      <c r="BP265" s="58"/>
      <c r="BQ265" s="58"/>
      <c r="BR265" s="58"/>
      <c r="BS265" s="58"/>
      <c r="BT265" s="58"/>
      <c r="BU265" s="58"/>
      <c r="BV265" s="58"/>
      <c r="BW265" s="58"/>
      <c r="BX265" s="58"/>
      <c r="BY265" s="58"/>
      <c r="BZ265" s="58"/>
      <c r="CA265" s="58"/>
      <c r="CB265" s="58"/>
      <c r="CC265" s="58"/>
      <c r="CD265" s="58"/>
      <c r="CE265" s="58"/>
      <c r="CF265" s="58"/>
      <c r="CG265" s="58"/>
      <c r="CH265" s="58"/>
      <c r="CI265" s="58"/>
      <c r="CJ265" s="58"/>
      <c r="CK265" s="58"/>
      <c r="CL265" s="58"/>
      <c r="CM265" s="58"/>
      <c r="CN265" s="58"/>
      <c r="CO265" s="58"/>
    </row>
    <row r="266" spans="47:93" x14ac:dyDescent="0.25">
      <c r="AU266" s="58"/>
      <c r="AV266" s="58"/>
      <c r="AW266" s="58"/>
      <c r="AX266" s="58"/>
      <c r="AY266" s="58"/>
      <c r="AZ266" s="58"/>
      <c r="BA266" s="58"/>
      <c r="BB266" s="58"/>
      <c r="BC266" s="58"/>
      <c r="BD266" s="58"/>
      <c r="BE266" s="58"/>
      <c r="BF266" s="58"/>
      <c r="BG266" s="58"/>
      <c r="BH266" s="58"/>
      <c r="BI266" s="58"/>
      <c r="BJ266" s="58"/>
      <c r="BK266" s="58"/>
      <c r="BL266" s="58"/>
      <c r="BM266" s="58"/>
      <c r="BN266" s="58"/>
      <c r="BO266" s="58"/>
      <c r="BP266" s="58"/>
      <c r="BQ266" s="58"/>
      <c r="BR266" s="58"/>
      <c r="BS266" s="58"/>
      <c r="BT266" s="58"/>
      <c r="BU266" s="58"/>
      <c r="BV266" s="58"/>
      <c r="BW266" s="58"/>
      <c r="BX266" s="58"/>
      <c r="BY266" s="58"/>
      <c r="BZ266" s="58"/>
      <c r="CA266" s="58"/>
      <c r="CB266" s="58"/>
      <c r="CC266" s="58"/>
      <c r="CD266" s="58"/>
      <c r="CE266" s="58"/>
      <c r="CF266" s="58"/>
      <c r="CG266" s="58"/>
      <c r="CH266" s="58"/>
      <c r="CI266" s="58"/>
      <c r="CJ266" s="58"/>
      <c r="CK266" s="58"/>
      <c r="CL266" s="58"/>
      <c r="CM266" s="58"/>
      <c r="CN266" s="58"/>
      <c r="CO266" s="58"/>
    </row>
    <row r="267" spans="47:93" x14ac:dyDescent="0.25">
      <c r="AU267" s="58"/>
      <c r="AV267" s="58"/>
      <c r="AW267" s="58"/>
      <c r="AX267" s="58"/>
      <c r="AY267" s="58"/>
      <c r="AZ267" s="58"/>
      <c r="BA267" s="58"/>
      <c r="BB267" s="58"/>
      <c r="BC267" s="58"/>
      <c r="BD267" s="58"/>
      <c r="BE267" s="58"/>
      <c r="BF267" s="58"/>
      <c r="BG267" s="58"/>
      <c r="BH267" s="58"/>
      <c r="BI267" s="58"/>
      <c r="BJ267" s="58"/>
      <c r="BK267" s="58"/>
      <c r="BL267" s="58"/>
      <c r="BM267" s="58"/>
      <c r="BN267" s="58"/>
      <c r="BO267" s="58"/>
      <c r="BP267" s="58"/>
      <c r="BQ267" s="58"/>
      <c r="BR267" s="58"/>
      <c r="BS267" s="58"/>
      <c r="BT267" s="58"/>
      <c r="BU267" s="58"/>
      <c r="BV267" s="58"/>
      <c r="BW267" s="58"/>
      <c r="BX267" s="58"/>
      <c r="BY267" s="58"/>
      <c r="BZ267" s="58"/>
      <c r="CA267" s="58"/>
      <c r="CB267" s="58"/>
      <c r="CC267" s="58"/>
      <c r="CD267" s="58"/>
      <c r="CE267" s="58"/>
      <c r="CF267" s="58"/>
      <c r="CG267" s="58"/>
      <c r="CH267" s="58"/>
      <c r="CI267" s="58"/>
      <c r="CJ267" s="58"/>
      <c r="CK267" s="58"/>
      <c r="CL267" s="58"/>
      <c r="CM267" s="58"/>
      <c r="CN267" s="58"/>
      <c r="CO267" s="58"/>
    </row>
    <row r="268" spans="47:93" x14ac:dyDescent="0.25">
      <c r="AU268" s="58"/>
      <c r="AV268" s="58"/>
      <c r="AW268" s="58"/>
      <c r="AX268" s="58"/>
      <c r="AY268" s="58"/>
      <c r="AZ268" s="58"/>
      <c r="BA268" s="58"/>
      <c r="BB268" s="58"/>
      <c r="BC268" s="58"/>
      <c r="BD268" s="58"/>
      <c r="BE268" s="58"/>
      <c r="BF268" s="58"/>
      <c r="BG268" s="58"/>
      <c r="BH268" s="58"/>
      <c r="BI268" s="58"/>
      <c r="BJ268" s="58"/>
      <c r="BK268" s="58"/>
      <c r="BL268" s="58"/>
      <c r="BM268" s="58"/>
      <c r="BN268" s="58"/>
      <c r="BO268" s="58"/>
      <c r="BP268" s="58"/>
      <c r="BQ268" s="58"/>
      <c r="BR268" s="58"/>
      <c r="BS268" s="58"/>
      <c r="BT268" s="58"/>
      <c r="BU268" s="58"/>
      <c r="BV268" s="58"/>
      <c r="BW268" s="58"/>
      <c r="BX268" s="58"/>
      <c r="BY268" s="58"/>
      <c r="BZ268" s="58"/>
      <c r="CA268" s="58"/>
      <c r="CB268" s="58"/>
      <c r="CC268" s="58"/>
      <c r="CD268" s="58"/>
      <c r="CE268" s="58"/>
      <c r="CF268" s="58"/>
      <c r="CG268" s="58"/>
      <c r="CH268" s="58"/>
      <c r="CI268" s="58"/>
      <c r="CJ268" s="58"/>
      <c r="CK268" s="58"/>
      <c r="CL268" s="58"/>
      <c r="CM268" s="58"/>
      <c r="CN268" s="58"/>
      <c r="CO268" s="58"/>
    </row>
    <row r="269" spans="47:93" x14ac:dyDescent="0.25">
      <c r="AU269" s="58"/>
      <c r="AV269" s="58"/>
      <c r="AW269" s="58"/>
      <c r="AX269" s="58"/>
      <c r="AY269" s="58"/>
      <c r="AZ269" s="58"/>
      <c r="BA269" s="58"/>
      <c r="BB269" s="58"/>
      <c r="BC269" s="58"/>
      <c r="BD269" s="58"/>
      <c r="BE269" s="58"/>
      <c r="BF269" s="58"/>
      <c r="BG269" s="58"/>
      <c r="BH269" s="58"/>
      <c r="BI269" s="58"/>
      <c r="BJ269" s="58"/>
      <c r="BK269" s="58"/>
      <c r="BL269" s="58"/>
      <c r="BM269" s="58"/>
      <c r="BN269" s="58"/>
      <c r="BO269" s="58"/>
      <c r="BP269" s="58"/>
      <c r="BQ269" s="58"/>
      <c r="BR269" s="58"/>
      <c r="BS269" s="58"/>
      <c r="BT269" s="58"/>
      <c r="BU269" s="58"/>
      <c r="BV269" s="58"/>
      <c r="BW269" s="58"/>
      <c r="BX269" s="58"/>
      <c r="BY269" s="58"/>
      <c r="BZ269" s="58"/>
      <c r="CA269" s="58"/>
      <c r="CB269" s="58"/>
      <c r="CC269" s="58"/>
      <c r="CD269" s="58"/>
      <c r="CE269" s="58"/>
      <c r="CF269" s="58"/>
      <c r="CG269" s="58"/>
      <c r="CH269" s="58"/>
      <c r="CI269" s="58"/>
      <c r="CJ269" s="58"/>
      <c r="CK269" s="58"/>
      <c r="CL269" s="58"/>
      <c r="CM269" s="58"/>
      <c r="CN269" s="58"/>
      <c r="CO269" s="58"/>
    </row>
    <row r="270" spans="47:93" x14ac:dyDescent="0.25">
      <c r="AU270" s="58"/>
      <c r="AV270" s="58"/>
      <c r="AW270" s="58"/>
      <c r="AX270" s="58"/>
      <c r="AY270" s="58"/>
      <c r="AZ270" s="58"/>
      <c r="BA270" s="58"/>
      <c r="BB270" s="58"/>
      <c r="BC270" s="58"/>
      <c r="BD270" s="58"/>
      <c r="BE270" s="58"/>
      <c r="BF270" s="58"/>
      <c r="BG270" s="58"/>
      <c r="BH270" s="58"/>
      <c r="BI270" s="58"/>
      <c r="BJ270" s="58"/>
      <c r="BK270" s="58"/>
      <c r="BL270" s="58"/>
      <c r="BM270" s="58"/>
      <c r="BN270" s="58"/>
      <c r="BO270" s="58"/>
      <c r="BP270" s="58"/>
      <c r="BQ270" s="58"/>
      <c r="BR270" s="58"/>
      <c r="BS270" s="58"/>
      <c r="BT270" s="58"/>
      <c r="BU270" s="58"/>
      <c r="BV270" s="58"/>
      <c r="BW270" s="58"/>
      <c r="BX270" s="58"/>
      <c r="BY270" s="58"/>
      <c r="BZ270" s="58"/>
      <c r="CA270" s="58"/>
      <c r="CB270" s="58"/>
      <c r="CC270" s="58"/>
      <c r="CD270" s="58"/>
      <c r="CE270" s="58"/>
      <c r="CF270" s="58"/>
      <c r="CG270" s="58"/>
      <c r="CH270" s="58"/>
      <c r="CI270" s="58"/>
      <c r="CJ270" s="58"/>
      <c r="CK270" s="58"/>
      <c r="CL270" s="58"/>
      <c r="CM270" s="58"/>
      <c r="CN270" s="58"/>
      <c r="CO270" s="58"/>
    </row>
    <row r="271" spans="47:93" x14ac:dyDescent="0.25">
      <c r="AU271" s="58"/>
      <c r="AV271" s="58"/>
      <c r="AW271" s="58"/>
      <c r="AX271" s="58"/>
      <c r="AY271" s="58"/>
      <c r="AZ271" s="58"/>
      <c r="BA271" s="58"/>
      <c r="BB271" s="58"/>
      <c r="BC271" s="58"/>
      <c r="BD271" s="58"/>
      <c r="BE271" s="58"/>
      <c r="BF271" s="58"/>
      <c r="BG271" s="58"/>
      <c r="BH271" s="58"/>
      <c r="BI271" s="58"/>
      <c r="BJ271" s="58"/>
      <c r="BK271" s="58"/>
      <c r="BL271" s="58"/>
      <c r="BM271" s="58"/>
      <c r="BN271" s="58"/>
      <c r="BO271" s="58"/>
      <c r="BP271" s="58"/>
      <c r="BQ271" s="58"/>
      <c r="BR271" s="58"/>
      <c r="BS271" s="58"/>
      <c r="BT271" s="58"/>
      <c r="BU271" s="58"/>
      <c r="BV271" s="58"/>
      <c r="BW271" s="58"/>
      <c r="BX271" s="58"/>
      <c r="BY271" s="58"/>
      <c r="BZ271" s="58"/>
      <c r="CA271" s="58"/>
      <c r="CB271" s="58"/>
      <c r="CC271" s="58"/>
      <c r="CD271" s="58"/>
      <c r="CE271" s="58"/>
      <c r="CF271" s="58"/>
      <c r="CG271" s="58"/>
      <c r="CH271" s="58"/>
      <c r="CI271" s="58"/>
      <c r="CJ271" s="58"/>
      <c r="CK271" s="58"/>
      <c r="CL271" s="58"/>
      <c r="CM271" s="58"/>
      <c r="CN271" s="58"/>
      <c r="CO271" s="58"/>
    </row>
    <row r="272" spans="47:93" x14ac:dyDescent="0.25">
      <c r="AU272" s="58"/>
      <c r="AV272" s="58"/>
      <c r="AW272" s="58"/>
      <c r="AX272" s="58"/>
      <c r="AY272" s="58"/>
      <c r="AZ272" s="58"/>
      <c r="BA272" s="58"/>
      <c r="BB272" s="58"/>
      <c r="BC272" s="58"/>
      <c r="BD272" s="58"/>
      <c r="BE272" s="58"/>
      <c r="BF272" s="58"/>
      <c r="BG272" s="58"/>
      <c r="BH272" s="58"/>
      <c r="BI272" s="58"/>
      <c r="BJ272" s="58"/>
      <c r="BK272" s="58"/>
      <c r="BL272" s="58"/>
      <c r="BM272" s="58"/>
      <c r="BN272" s="58"/>
      <c r="BO272" s="58"/>
      <c r="BP272" s="58"/>
      <c r="BQ272" s="58"/>
      <c r="BR272" s="58"/>
      <c r="BS272" s="58"/>
      <c r="BT272" s="58"/>
      <c r="BU272" s="58"/>
      <c r="BV272" s="58"/>
      <c r="BW272" s="58"/>
      <c r="BX272" s="58"/>
      <c r="BY272" s="58"/>
      <c r="BZ272" s="58"/>
      <c r="CA272" s="58"/>
      <c r="CB272" s="58"/>
      <c r="CC272" s="58"/>
      <c r="CD272" s="58"/>
      <c r="CE272" s="58"/>
      <c r="CF272" s="58"/>
      <c r="CG272" s="58"/>
      <c r="CH272" s="58"/>
      <c r="CI272" s="58"/>
      <c r="CJ272" s="58"/>
      <c r="CK272" s="58"/>
      <c r="CL272" s="58"/>
      <c r="CM272" s="58"/>
      <c r="CN272" s="58"/>
      <c r="CO272" s="58"/>
    </row>
    <row r="273" spans="47:93" x14ac:dyDescent="0.25">
      <c r="AU273" s="58"/>
      <c r="AV273" s="58"/>
      <c r="AW273" s="58"/>
      <c r="AX273" s="58"/>
      <c r="AY273" s="58"/>
      <c r="AZ273" s="58"/>
      <c r="BA273" s="58"/>
      <c r="BB273" s="58"/>
      <c r="BC273" s="58"/>
      <c r="BD273" s="58"/>
      <c r="BE273" s="58"/>
      <c r="BF273" s="58"/>
      <c r="BG273" s="58"/>
      <c r="BH273" s="58"/>
      <c r="BI273" s="58"/>
      <c r="BJ273" s="58"/>
      <c r="BK273" s="58"/>
      <c r="BL273" s="58"/>
      <c r="BM273" s="58"/>
      <c r="BN273" s="58"/>
      <c r="BO273" s="58"/>
      <c r="BP273" s="58"/>
      <c r="BQ273" s="58"/>
      <c r="BR273" s="58"/>
      <c r="BS273" s="58"/>
      <c r="BT273" s="58"/>
      <c r="BU273" s="58"/>
      <c r="BV273" s="58"/>
      <c r="BW273" s="58"/>
      <c r="BX273" s="58"/>
      <c r="BY273" s="58"/>
      <c r="BZ273" s="58"/>
      <c r="CA273" s="58"/>
      <c r="CB273" s="58"/>
      <c r="CC273" s="58"/>
      <c r="CD273" s="58"/>
      <c r="CE273" s="58"/>
      <c r="CF273" s="58"/>
      <c r="CG273" s="58"/>
      <c r="CH273" s="58"/>
      <c r="CI273" s="58"/>
      <c r="CJ273" s="58"/>
      <c r="CK273" s="58"/>
      <c r="CL273" s="58"/>
      <c r="CM273" s="58"/>
      <c r="CN273" s="58"/>
      <c r="CO273" s="58"/>
    </row>
    <row r="274" spans="47:93" x14ac:dyDescent="0.25">
      <c r="AU274" s="58"/>
      <c r="AV274" s="58"/>
      <c r="AW274" s="58"/>
      <c r="AX274" s="58"/>
      <c r="AY274" s="58"/>
      <c r="AZ274" s="58"/>
      <c r="BA274" s="58"/>
      <c r="BB274" s="58"/>
      <c r="BC274" s="58"/>
      <c r="BD274" s="58"/>
      <c r="BE274" s="58"/>
      <c r="BF274" s="58"/>
      <c r="BG274" s="58"/>
      <c r="BH274" s="58"/>
      <c r="BI274" s="58"/>
      <c r="BJ274" s="58"/>
      <c r="BK274" s="58"/>
      <c r="BL274" s="58"/>
      <c r="BM274" s="58"/>
      <c r="BN274" s="58"/>
      <c r="BO274" s="58"/>
      <c r="BP274" s="58"/>
      <c r="BQ274" s="58"/>
      <c r="BR274" s="58"/>
      <c r="BS274" s="58"/>
      <c r="BT274" s="58"/>
      <c r="BU274" s="58"/>
      <c r="BV274" s="58"/>
      <c r="BW274" s="58"/>
      <c r="BX274" s="58"/>
      <c r="BY274" s="58"/>
      <c r="BZ274" s="58"/>
      <c r="CA274" s="58"/>
      <c r="CB274" s="58"/>
      <c r="CC274" s="58"/>
      <c r="CD274" s="58"/>
      <c r="CE274" s="58"/>
      <c r="CF274" s="58"/>
      <c r="CG274" s="58"/>
      <c r="CH274" s="58"/>
      <c r="CI274" s="58"/>
      <c r="CJ274" s="58"/>
      <c r="CK274" s="58"/>
      <c r="CL274" s="58"/>
      <c r="CM274" s="58"/>
      <c r="CN274" s="58"/>
      <c r="CO274" s="58"/>
    </row>
    <row r="275" spans="47:93" x14ac:dyDescent="0.25">
      <c r="AU275" s="58"/>
      <c r="AV275" s="58"/>
      <c r="AW275" s="58"/>
      <c r="AX275" s="58"/>
      <c r="AY275" s="58"/>
      <c r="AZ275" s="58"/>
      <c r="BA275" s="58"/>
      <c r="BB275" s="58"/>
      <c r="BC275" s="58"/>
      <c r="BD275" s="58"/>
      <c r="BE275" s="58"/>
      <c r="BF275" s="58"/>
      <c r="BG275" s="58"/>
      <c r="BH275" s="58"/>
      <c r="BI275" s="58"/>
      <c r="BJ275" s="58"/>
      <c r="BK275" s="58"/>
      <c r="BL275" s="58"/>
      <c r="BM275" s="58"/>
      <c r="BN275" s="58"/>
      <c r="BO275" s="58"/>
      <c r="BP275" s="58"/>
      <c r="BQ275" s="58"/>
      <c r="BR275" s="58"/>
      <c r="BS275" s="58"/>
      <c r="BT275" s="58"/>
      <c r="BU275" s="58"/>
      <c r="BV275" s="58"/>
      <c r="BW275" s="58"/>
      <c r="BX275" s="58"/>
      <c r="BY275" s="58"/>
      <c r="BZ275" s="58"/>
      <c r="CA275" s="58"/>
      <c r="CB275" s="58"/>
      <c r="CC275" s="58"/>
      <c r="CD275" s="58"/>
      <c r="CE275" s="58"/>
      <c r="CF275" s="58"/>
      <c r="CG275" s="58"/>
      <c r="CH275" s="58"/>
      <c r="CI275" s="58"/>
      <c r="CJ275" s="58"/>
      <c r="CK275" s="58"/>
      <c r="CL275" s="58"/>
      <c r="CM275" s="58"/>
      <c r="CN275" s="58"/>
      <c r="CO275" s="58"/>
    </row>
    <row r="276" spans="47:93" x14ac:dyDescent="0.25">
      <c r="AU276" s="58"/>
      <c r="AV276" s="58"/>
      <c r="AW276" s="58"/>
      <c r="AX276" s="58"/>
      <c r="AY276" s="58"/>
      <c r="AZ276" s="58"/>
      <c r="BA276" s="58"/>
      <c r="BB276" s="58"/>
      <c r="BC276" s="58"/>
      <c r="BD276" s="58"/>
      <c r="BE276" s="58"/>
      <c r="BF276" s="58"/>
      <c r="BG276" s="58"/>
      <c r="BH276" s="58"/>
      <c r="BI276" s="58"/>
      <c r="BJ276" s="58"/>
      <c r="BK276" s="58"/>
      <c r="BL276" s="58"/>
      <c r="BM276" s="58"/>
      <c r="BN276" s="58"/>
      <c r="BO276" s="58"/>
      <c r="BP276" s="58"/>
      <c r="BQ276" s="58"/>
      <c r="BR276" s="58"/>
      <c r="BS276" s="58"/>
      <c r="BT276" s="58"/>
      <c r="BU276" s="58"/>
      <c r="BV276" s="58"/>
      <c r="BW276" s="58"/>
      <c r="BX276" s="58"/>
      <c r="BY276" s="58"/>
      <c r="BZ276" s="58"/>
      <c r="CA276" s="58"/>
      <c r="CB276" s="58"/>
      <c r="CC276" s="58"/>
      <c r="CD276" s="58"/>
      <c r="CE276" s="58"/>
      <c r="CF276" s="58"/>
      <c r="CG276" s="58"/>
      <c r="CH276" s="58"/>
      <c r="CI276" s="58"/>
      <c r="CJ276" s="58"/>
      <c r="CK276" s="58"/>
      <c r="CL276" s="58"/>
      <c r="CM276" s="58"/>
      <c r="CN276" s="58"/>
      <c r="CO276" s="58"/>
    </row>
    <row r="277" spans="47:93" x14ac:dyDescent="0.25">
      <c r="AU277" s="58"/>
      <c r="AV277" s="58"/>
      <c r="AW277" s="58"/>
      <c r="AX277" s="58"/>
      <c r="AY277" s="58"/>
      <c r="AZ277" s="58"/>
      <c r="BA277" s="58"/>
      <c r="BB277" s="58"/>
      <c r="BC277" s="58"/>
      <c r="BD277" s="58"/>
      <c r="BE277" s="58"/>
      <c r="BF277" s="58"/>
      <c r="BG277" s="58"/>
      <c r="BH277" s="58"/>
      <c r="BI277" s="58"/>
      <c r="BJ277" s="58"/>
      <c r="BK277" s="58"/>
      <c r="BL277" s="58"/>
      <c r="BM277" s="58"/>
      <c r="BN277" s="58"/>
      <c r="BO277" s="58"/>
      <c r="BP277" s="58"/>
      <c r="BQ277" s="58"/>
      <c r="BR277" s="58"/>
      <c r="BS277" s="58"/>
      <c r="BT277" s="58"/>
      <c r="BU277" s="58"/>
      <c r="BV277" s="58"/>
      <c r="BW277" s="58"/>
      <c r="BX277" s="58"/>
      <c r="BY277" s="58"/>
      <c r="BZ277" s="58"/>
      <c r="CA277" s="58"/>
      <c r="CB277" s="58"/>
      <c r="CC277" s="58"/>
      <c r="CD277" s="58"/>
      <c r="CE277" s="58"/>
      <c r="CF277" s="58"/>
      <c r="CG277" s="58"/>
      <c r="CH277" s="58"/>
      <c r="CI277" s="58"/>
      <c r="CJ277" s="58"/>
      <c r="CK277" s="58"/>
      <c r="CL277" s="58"/>
      <c r="CM277" s="58"/>
      <c r="CN277" s="58"/>
      <c r="CO277" s="58"/>
    </row>
    <row r="278" spans="47:93" x14ac:dyDescent="0.25">
      <c r="AU278" s="58"/>
      <c r="AV278" s="58"/>
      <c r="AW278" s="58"/>
      <c r="AX278" s="58"/>
      <c r="AY278" s="58"/>
      <c r="AZ278" s="58"/>
      <c r="BA278" s="58"/>
      <c r="BB278" s="58"/>
      <c r="BC278" s="58"/>
      <c r="BD278" s="58"/>
      <c r="BE278" s="58"/>
      <c r="BF278" s="58"/>
      <c r="BG278" s="58"/>
      <c r="BH278" s="58"/>
      <c r="BI278" s="58"/>
      <c r="BJ278" s="58"/>
      <c r="BK278" s="58"/>
      <c r="BL278" s="58"/>
      <c r="BM278" s="58"/>
      <c r="BN278" s="58"/>
      <c r="BO278" s="58"/>
      <c r="BP278" s="58"/>
      <c r="BQ278" s="58"/>
      <c r="BR278" s="58"/>
      <c r="BS278" s="58"/>
      <c r="BT278" s="58"/>
      <c r="BU278" s="58"/>
      <c r="BV278" s="58"/>
      <c r="BW278" s="58"/>
      <c r="BX278" s="58"/>
      <c r="BY278" s="58"/>
      <c r="BZ278" s="58"/>
      <c r="CA278" s="58"/>
      <c r="CB278" s="58"/>
      <c r="CC278" s="58"/>
      <c r="CD278" s="58"/>
      <c r="CE278" s="58"/>
      <c r="CF278" s="58"/>
      <c r="CG278" s="58"/>
      <c r="CH278" s="58"/>
      <c r="CI278" s="58"/>
      <c r="CJ278" s="58"/>
      <c r="CK278" s="58"/>
      <c r="CL278" s="58"/>
      <c r="CM278" s="58"/>
      <c r="CN278" s="58"/>
      <c r="CO278" s="58"/>
    </row>
    <row r="279" spans="47:93" x14ac:dyDescent="0.25">
      <c r="AU279" s="58"/>
      <c r="AV279" s="58"/>
      <c r="AW279" s="58"/>
      <c r="AX279" s="58"/>
      <c r="AY279" s="58"/>
      <c r="AZ279" s="58"/>
      <c r="BA279" s="58"/>
      <c r="BB279" s="58"/>
      <c r="BC279" s="58"/>
      <c r="BD279" s="58"/>
      <c r="BE279" s="58"/>
      <c r="BF279" s="58"/>
      <c r="BG279" s="58"/>
      <c r="BH279" s="58"/>
      <c r="BI279" s="58"/>
      <c r="BJ279" s="58"/>
      <c r="BK279" s="58"/>
      <c r="BL279" s="58"/>
      <c r="BM279" s="58"/>
      <c r="BN279" s="58"/>
      <c r="BO279" s="58"/>
      <c r="BP279" s="58"/>
      <c r="BQ279" s="58"/>
      <c r="BR279" s="58"/>
      <c r="BS279" s="58"/>
      <c r="BT279" s="58"/>
      <c r="BU279" s="58"/>
      <c r="BV279" s="58"/>
      <c r="BW279" s="58"/>
      <c r="BX279" s="58"/>
      <c r="BY279" s="58"/>
      <c r="BZ279" s="58"/>
      <c r="CA279" s="58"/>
      <c r="CB279" s="58"/>
      <c r="CC279" s="58"/>
      <c r="CD279" s="58"/>
      <c r="CE279" s="58"/>
      <c r="CF279" s="58"/>
      <c r="CG279" s="58"/>
      <c r="CH279" s="58"/>
      <c r="CI279" s="58"/>
      <c r="CJ279" s="58"/>
      <c r="CK279" s="58"/>
      <c r="CL279" s="58"/>
      <c r="CM279" s="58"/>
      <c r="CN279" s="58"/>
      <c r="CO279" s="58"/>
    </row>
    <row r="280" spans="47:93" x14ac:dyDescent="0.25">
      <c r="AU280" s="58"/>
      <c r="AV280" s="58"/>
      <c r="AW280" s="58"/>
      <c r="AX280" s="58"/>
      <c r="AY280" s="58"/>
      <c r="AZ280" s="58"/>
      <c r="BA280" s="58"/>
      <c r="BB280" s="58"/>
      <c r="BC280" s="58"/>
      <c r="BD280" s="58"/>
      <c r="BE280" s="58"/>
      <c r="BF280" s="58"/>
      <c r="BG280" s="58"/>
      <c r="BH280" s="58"/>
      <c r="BI280" s="58"/>
      <c r="BJ280" s="58"/>
      <c r="BK280" s="58"/>
      <c r="BL280" s="58"/>
      <c r="BM280" s="58"/>
      <c r="BN280" s="58"/>
      <c r="BO280" s="58"/>
      <c r="BP280" s="58"/>
      <c r="BQ280" s="58"/>
      <c r="BR280" s="58"/>
      <c r="BS280" s="58"/>
      <c r="BT280" s="58"/>
      <c r="BU280" s="58"/>
      <c r="BV280" s="58"/>
      <c r="BW280" s="58"/>
      <c r="BX280" s="58"/>
      <c r="BY280" s="58"/>
      <c r="BZ280" s="58"/>
      <c r="CA280" s="58"/>
      <c r="CB280" s="58"/>
      <c r="CC280" s="58"/>
      <c r="CD280" s="58"/>
      <c r="CE280" s="58"/>
      <c r="CF280" s="58"/>
      <c r="CG280" s="58"/>
      <c r="CH280" s="58"/>
      <c r="CI280" s="58"/>
      <c r="CJ280" s="58"/>
      <c r="CK280" s="58"/>
      <c r="CL280" s="58"/>
      <c r="CM280" s="58"/>
      <c r="CN280" s="58"/>
      <c r="CO280" s="58"/>
    </row>
    <row r="281" spans="47:93" x14ac:dyDescent="0.25">
      <c r="AU281" s="58"/>
      <c r="AV281" s="58"/>
      <c r="AW281" s="58"/>
      <c r="AX281" s="58"/>
      <c r="AY281" s="58"/>
      <c r="AZ281" s="58"/>
      <c r="BA281" s="58"/>
      <c r="BB281" s="58"/>
      <c r="BC281" s="58"/>
      <c r="BD281" s="58"/>
      <c r="BE281" s="58"/>
      <c r="BF281" s="58"/>
      <c r="BG281" s="58"/>
      <c r="BH281" s="58"/>
      <c r="BI281" s="58"/>
      <c r="BJ281" s="58"/>
      <c r="BK281" s="58"/>
      <c r="BL281" s="58"/>
      <c r="BM281" s="58"/>
      <c r="BN281" s="58"/>
      <c r="BO281" s="58"/>
      <c r="BP281" s="58"/>
      <c r="BQ281" s="58"/>
      <c r="BR281" s="58"/>
      <c r="BS281" s="58"/>
      <c r="BT281" s="58"/>
      <c r="BU281" s="58"/>
      <c r="BV281" s="58"/>
      <c r="BW281" s="58"/>
      <c r="BX281" s="58"/>
      <c r="BY281" s="58"/>
      <c r="BZ281" s="58"/>
      <c r="CA281" s="58"/>
      <c r="CB281" s="58"/>
      <c r="CC281" s="58"/>
      <c r="CD281" s="58"/>
      <c r="CE281" s="58"/>
      <c r="CF281" s="58"/>
      <c r="CG281" s="58"/>
      <c r="CH281" s="58"/>
      <c r="CI281" s="58"/>
      <c r="CJ281" s="58"/>
      <c r="CK281" s="58"/>
      <c r="CL281" s="58"/>
      <c r="CM281" s="58"/>
      <c r="CN281" s="58"/>
      <c r="CO281" s="58"/>
    </row>
    <row r="282" spans="47:93" x14ac:dyDescent="0.25">
      <c r="AU282" s="58"/>
      <c r="AV282" s="58"/>
      <c r="AW282" s="58"/>
      <c r="AX282" s="58"/>
      <c r="AY282" s="58"/>
      <c r="AZ282" s="58"/>
      <c r="BA282" s="58"/>
      <c r="BB282" s="58"/>
      <c r="BC282" s="58"/>
      <c r="BD282" s="58"/>
      <c r="BE282" s="58"/>
      <c r="BF282" s="58"/>
      <c r="BG282" s="58"/>
      <c r="BH282" s="58"/>
      <c r="BI282" s="58"/>
      <c r="BJ282" s="58"/>
      <c r="BK282" s="58"/>
      <c r="BL282" s="58"/>
      <c r="BM282" s="58"/>
      <c r="BN282" s="58"/>
      <c r="BO282" s="58"/>
      <c r="BP282" s="58"/>
      <c r="BQ282" s="58"/>
      <c r="BR282" s="58"/>
      <c r="BS282" s="58"/>
      <c r="BT282" s="58"/>
      <c r="BU282" s="58"/>
      <c r="BV282" s="58"/>
      <c r="BW282" s="58"/>
      <c r="BX282" s="58"/>
      <c r="BY282" s="58"/>
      <c r="BZ282" s="58"/>
      <c r="CA282" s="58"/>
      <c r="CB282" s="58"/>
      <c r="CC282" s="58"/>
      <c r="CD282" s="58"/>
      <c r="CE282" s="58"/>
      <c r="CF282" s="58"/>
      <c r="CG282" s="58"/>
      <c r="CH282" s="58"/>
      <c r="CI282" s="58"/>
      <c r="CJ282" s="58"/>
      <c r="CK282" s="58"/>
      <c r="CL282" s="58"/>
      <c r="CM282" s="58"/>
      <c r="CN282" s="58"/>
      <c r="CO282" s="58"/>
    </row>
    <row r="283" spans="47:93" x14ac:dyDescent="0.25">
      <c r="AU283" s="58"/>
      <c r="AV283" s="58"/>
      <c r="AW283" s="58"/>
      <c r="AX283" s="58"/>
      <c r="AY283" s="58"/>
      <c r="AZ283" s="58"/>
      <c r="BA283" s="58"/>
      <c r="BB283" s="58"/>
      <c r="BC283" s="58"/>
      <c r="BD283" s="58"/>
      <c r="BE283" s="58"/>
      <c r="BF283" s="58"/>
      <c r="BG283" s="58"/>
      <c r="BH283" s="58"/>
      <c r="BI283" s="58"/>
      <c r="BJ283" s="58"/>
      <c r="BK283" s="58"/>
      <c r="BL283" s="58"/>
      <c r="BM283" s="58"/>
      <c r="BN283" s="58"/>
      <c r="BO283" s="58"/>
      <c r="BP283" s="58"/>
      <c r="BQ283" s="58"/>
      <c r="BR283" s="58"/>
      <c r="BS283" s="58"/>
      <c r="BT283" s="58"/>
      <c r="BU283" s="58"/>
      <c r="BV283" s="58"/>
      <c r="BW283" s="58"/>
      <c r="BX283" s="58"/>
      <c r="BY283" s="58"/>
      <c r="BZ283" s="58"/>
      <c r="CA283" s="58"/>
      <c r="CB283" s="58"/>
      <c r="CC283" s="58"/>
      <c r="CD283" s="58"/>
      <c r="CE283" s="58"/>
      <c r="CF283" s="58"/>
      <c r="CG283" s="58"/>
      <c r="CH283" s="58"/>
      <c r="CI283" s="58"/>
      <c r="CJ283" s="58"/>
      <c r="CK283" s="58"/>
      <c r="CL283" s="58"/>
      <c r="CM283" s="58"/>
      <c r="CN283" s="58"/>
      <c r="CO283" s="58"/>
    </row>
    <row r="284" spans="47:93" x14ac:dyDescent="0.25">
      <c r="AU284" s="58"/>
      <c r="AV284" s="58"/>
      <c r="AW284" s="58"/>
      <c r="AX284" s="58"/>
      <c r="AY284" s="58"/>
      <c r="AZ284" s="58"/>
      <c r="BA284" s="58"/>
      <c r="BB284" s="58"/>
      <c r="BC284" s="58"/>
      <c r="BD284" s="58"/>
      <c r="BE284" s="58"/>
      <c r="BF284" s="58"/>
      <c r="BG284" s="58"/>
      <c r="BH284" s="58"/>
      <c r="BI284" s="58"/>
      <c r="BJ284" s="58"/>
      <c r="BK284" s="58"/>
      <c r="BL284" s="58"/>
      <c r="BM284" s="58"/>
      <c r="BN284" s="58"/>
      <c r="BO284" s="58"/>
      <c r="BP284" s="58"/>
      <c r="BQ284" s="58"/>
      <c r="BR284" s="58"/>
      <c r="BS284" s="58"/>
      <c r="BT284" s="58"/>
      <c r="BU284" s="58"/>
      <c r="BV284" s="58"/>
      <c r="BW284" s="58"/>
      <c r="BX284" s="58"/>
      <c r="BY284" s="58"/>
      <c r="BZ284" s="58"/>
      <c r="CA284" s="58"/>
      <c r="CB284" s="58"/>
      <c r="CC284" s="58"/>
      <c r="CD284" s="58"/>
      <c r="CE284" s="58"/>
      <c r="CF284" s="58"/>
      <c r="CG284" s="58"/>
      <c r="CH284" s="58"/>
      <c r="CI284" s="58"/>
      <c r="CJ284" s="58"/>
      <c r="CK284" s="58"/>
      <c r="CL284" s="58"/>
      <c r="CM284" s="58"/>
      <c r="CN284" s="58"/>
      <c r="CO284" s="58"/>
    </row>
    <row r="285" spans="47:93" x14ac:dyDescent="0.25">
      <c r="AU285" s="58"/>
      <c r="AV285" s="58"/>
      <c r="AW285" s="58"/>
      <c r="AX285" s="58"/>
      <c r="AY285" s="58"/>
      <c r="AZ285" s="58"/>
      <c r="BA285" s="58"/>
      <c r="BB285" s="58"/>
      <c r="BC285" s="58"/>
      <c r="BD285" s="58"/>
      <c r="BE285" s="58"/>
      <c r="BF285" s="58"/>
      <c r="BG285" s="58"/>
      <c r="BH285" s="58"/>
      <c r="BI285" s="58"/>
      <c r="BJ285" s="58"/>
      <c r="BK285" s="58"/>
      <c r="BL285" s="58"/>
      <c r="BM285" s="58"/>
      <c r="BN285" s="58"/>
      <c r="BO285" s="58"/>
      <c r="BP285" s="58"/>
      <c r="BQ285" s="58"/>
      <c r="BR285" s="58"/>
      <c r="BS285" s="58"/>
      <c r="BT285" s="58"/>
      <c r="BU285" s="58"/>
      <c r="BV285" s="58"/>
      <c r="BW285" s="58"/>
      <c r="BX285" s="58"/>
      <c r="BY285" s="58"/>
      <c r="BZ285" s="58"/>
      <c r="CA285" s="58"/>
      <c r="CB285" s="58"/>
      <c r="CC285" s="58"/>
      <c r="CD285" s="58"/>
      <c r="CE285" s="58"/>
      <c r="CF285" s="58"/>
      <c r="CG285" s="58"/>
      <c r="CH285" s="58"/>
      <c r="CI285" s="58"/>
      <c r="CJ285" s="58"/>
      <c r="CK285" s="58"/>
      <c r="CL285" s="58"/>
      <c r="CM285" s="58"/>
      <c r="CN285" s="58"/>
      <c r="CO285" s="58"/>
    </row>
    <row r="286" spans="47:93" x14ac:dyDescent="0.25">
      <c r="AU286" s="58"/>
      <c r="AV286" s="58"/>
      <c r="AW286" s="58"/>
      <c r="AX286" s="58"/>
      <c r="AY286" s="58"/>
      <c r="AZ286" s="58"/>
      <c r="BA286" s="58"/>
      <c r="BB286" s="58"/>
      <c r="BC286" s="58"/>
      <c r="BD286" s="58"/>
      <c r="BE286" s="58"/>
      <c r="BF286" s="58"/>
      <c r="BG286" s="58"/>
      <c r="BH286" s="58"/>
      <c r="BI286" s="58"/>
      <c r="BJ286" s="58"/>
      <c r="BK286" s="58"/>
      <c r="BL286" s="58"/>
      <c r="BM286" s="58"/>
      <c r="BN286" s="58"/>
      <c r="BO286" s="58"/>
      <c r="BP286" s="58"/>
      <c r="BQ286" s="58"/>
      <c r="BR286" s="58"/>
      <c r="BS286" s="58"/>
      <c r="BT286" s="58"/>
      <c r="BU286" s="58"/>
      <c r="BV286" s="58"/>
      <c r="BW286" s="58"/>
      <c r="BX286" s="58"/>
      <c r="BY286" s="58"/>
      <c r="BZ286" s="58"/>
      <c r="CA286" s="58"/>
      <c r="CB286" s="58"/>
      <c r="CC286" s="58"/>
      <c r="CD286" s="58"/>
      <c r="CE286" s="58"/>
      <c r="CF286" s="58"/>
      <c r="CG286" s="58"/>
      <c r="CH286" s="58"/>
      <c r="CI286" s="58"/>
      <c r="CJ286" s="58"/>
      <c r="CK286" s="58"/>
      <c r="CL286" s="58"/>
      <c r="CM286" s="58"/>
      <c r="CN286" s="58"/>
      <c r="CO286" s="58"/>
    </row>
    <row r="287" spans="47:93" x14ac:dyDescent="0.25">
      <c r="AU287" s="58"/>
      <c r="AV287" s="58"/>
      <c r="AW287" s="58"/>
      <c r="AX287" s="58"/>
      <c r="AY287" s="58"/>
      <c r="AZ287" s="58"/>
      <c r="BA287" s="58"/>
      <c r="BB287" s="58"/>
      <c r="BC287" s="58"/>
      <c r="BD287" s="58"/>
      <c r="BE287" s="58"/>
      <c r="BF287" s="58"/>
      <c r="BG287" s="58"/>
      <c r="BH287" s="58"/>
      <c r="BI287" s="58"/>
      <c r="BJ287" s="58"/>
      <c r="BK287" s="58"/>
      <c r="BL287" s="58"/>
      <c r="BM287" s="58"/>
      <c r="BN287" s="58"/>
      <c r="BO287" s="58"/>
      <c r="BP287" s="58"/>
      <c r="BQ287" s="58"/>
      <c r="BR287" s="58"/>
      <c r="BS287" s="58"/>
      <c r="BT287" s="58"/>
      <c r="BU287" s="58"/>
      <c r="BV287" s="58"/>
      <c r="BW287" s="58"/>
      <c r="BX287" s="58"/>
      <c r="BY287" s="58"/>
      <c r="BZ287" s="58"/>
      <c r="CA287" s="58"/>
      <c r="CB287" s="58"/>
      <c r="CC287" s="58"/>
      <c r="CD287" s="58"/>
      <c r="CE287" s="58"/>
      <c r="CF287" s="58"/>
      <c r="CG287" s="58"/>
      <c r="CH287" s="58"/>
      <c r="CI287" s="58"/>
      <c r="CJ287" s="58"/>
      <c r="CK287" s="58"/>
      <c r="CL287" s="58"/>
      <c r="CM287" s="58"/>
      <c r="CN287" s="58"/>
      <c r="CO287" s="58"/>
    </row>
    <row r="288" spans="47:93" x14ac:dyDescent="0.25">
      <c r="AU288" s="58"/>
      <c r="AV288" s="58"/>
      <c r="AW288" s="58"/>
      <c r="AX288" s="58"/>
      <c r="AY288" s="58"/>
      <c r="AZ288" s="58"/>
      <c r="BA288" s="58"/>
      <c r="BB288" s="58"/>
      <c r="BC288" s="58"/>
      <c r="BD288" s="58"/>
      <c r="BE288" s="58"/>
      <c r="BF288" s="58"/>
      <c r="BG288" s="58"/>
      <c r="BH288" s="58"/>
      <c r="BI288" s="58"/>
      <c r="BJ288" s="58"/>
      <c r="BK288" s="58"/>
      <c r="BL288" s="58"/>
      <c r="BM288" s="58"/>
      <c r="BN288" s="58"/>
      <c r="BO288" s="58"/>
      <c r="BP288" s="58"/>
      <c r="BQ288" s="58"/>
      <c r="BR288" s="58"/>
      <c r="BS288" s="58"/>
      <c r="BT288" s="58"/>
      <c r="BU288" s="58"/>
      <c r="BV288" s="58"/>
      <c r="BW288" s="58"/>
      <c r="BX288" s="58"/>
      <c r="BY288" s="58"/>
      <c r="BZ288" s="58"/>
      <c r="CA288" s="58"/>
      <c r="CB288" s="58"/>
      <c r="CC288" s="58"/>
      <c r="CD288" s="58"/>
      <c r="CE288" s="58"/>
      <c r="CF288" s="58"/>
      <c r="CG288" s="58"/>
      <c r="CH288" s="58"/>
      <c r="CI288" s="58"/>
      <c r="CJ288" s="58"/>
      <c r="CK288" s="58"/>
      <c r="CL288" s="58"/>
      <c r="CM288" s="58"/>
      <c r="CN288" s="58"/>
      <c r="CO288" s="58"/>
    </row>
    <row r="289" spans="47:93" x14ac:dyDescent="0.25">
      <c r="AU289" s="58"/>
      <c r="AV289" s="58"/>
      <c r="AW289" s="58"/>
      <c r="AX289" s="58"/>
      <c r="AY289" s="58"/>
      <c r="AZ289" s="58"/>
      <c r="BA289" s="58"/>
      <c r="BB289" s="58"/>
      <c r="BC289" s="58"/>
      <c r="BD289" s="58"/>
      <c r="BE289" s="58"/>
      <c r="BF289" s="58"/>
      <c r="BG289" s="58"/>
      <c r="BH289" s="58"/>
      <c r="BI289" s="58"/>
      <c r="BJ289" s="58"/>
      <c r="BK289" s="58"/>
      <c r="BL289" s="58"/>
      <c r="BM289" s="58"/>
      <c r="BN289" s="58"/>
      <c r="BO289" s="58"/>
      <c r="BP289" s="58"/>
      <c r="BQ289" s="58"/>
      <c r="BR289" s="58"/>
      <c r="BS289" s="58"/>
      <c r="BT289" s="58"/>
      <c r="BU289" s="58"/>
      <c r="BV289" s="58"/>
      <c r="BW289" s="58"/>
      <c r="BX289" s="58"/>
      <c r="BY289" s="58"/>
      <c r="BZ289" s="58"/>
      <c r="CA289" s="58"/>
      <c r="CB289" s="58"/>
      <c r="CC289" s="58"/>
      <c r="CD289" s="58"/>
      <c r="CE289" s="58"/>
      <c r="CF289" s="58"/>
      <c r="CG289" s="58"/>
      <c r="CH289" s="58"/>
      <c r="CI289" s="58"/>
      <c r="CJ289" s="58"/>
      <c r="CK289" s="58"/>
      <c r="CL289" s="58"/>
      <c r="CM289" s="58"/>
      <c r="CN289" s="58"/>
      <c r="CO289" s="58"/>
    </row>
    <row r="290" spans="47:93" x14ac:dyDescent="0.25">
      <c r="AU290" s="58"/>
      <c r="AV290" s="58"/>
      <c r="AW290" s="58"/>
      <c r="AX290" s="58"/>
      <c r="AY290" s="58"/>
      <c r="AZ290" s="58"/>
      <c r="BA290" s="58"/>
      <c r="BB290" s="58"/>
      <c r="BC290" s="58"/>
      <c r="BD290" s="58"/>
      <c r="BE290" s="58"/>
      <c r="BF290" s="58"/>
      <c r="BG290" s="58"/>
      <c r="BH290" s="58"/>
      <c r="BI290" s="58"/>
      <c r="BJ290" s="58"/>
      <c r="BK290" s="58"/>
      <c r="BL290" s="58"/>
      <c r="BM290" s="58"/>
      <c r="BN290" s="58"/>
      <c r="BO290" s="58"/>
      <c r="BP290" s="58"/>
      <c r="BQ290" s="58"/>
      <c r="BR290" s="58"/>
      <c r="BS290" s="58"/>
      <c r="BT290" s="58"/>
      <c r="BU290" s="58"/>
      <c r="BV290" s="58"/>
      <c r="BW290" s="58"/>
      <c r="BX290" s="58"/>
      <c r="BY290" s="58"/>
      <c r="BZ290" s="58"/>
      <c r="CA290" s="58"/>
      <c r="CB290" s="58"/>
      <c r="CC290" s="58"/>
      <c r="CD290" s="58"/>
      <c r="CE290" s="58"/>
      <c r="CF290" s="58"/>
      <c r="CG290" s="58"/>
      <c r="CH290" s="58"/>
      <c r="CI290" s="58"/>
      <c r="CJ290" s="58"/>
      <c r="CK290" s="58"/>
      <c r="CL290" s="58"/>
      <c r="CM290" s="58"/>
      <c r="CN290" s="58"/>
      <c r="CO290" s="58"/>
    </row>
    <row r="291" spans="47:93" x14ac:dyDescent="0.25">
      <c r="AU291" s="58"/>
      <c r="AV291" s="58"/>
      <c r="AW291" s="58"/>
      <c r="AX291" s="58"/>
      <c r="AY291" s="58"/>
      <c r="AZ291" s="58"/>
      <c r="BA291" s="58"/>
      <c r="BB291" s="58"/>
      <c r="BC291" s="58"/>
      <c r="BD291" s="58"/>
      <c r="BE291" s="58"/>
      <c r="BF291" s="58"/>
      <c r="BG291" s="58"/>
      <c r="BH291" s="58"/>
      <c r="BI291" s="58"/>
      <c r="BJ291" s="58"/>
      <c r="BK291" s="58"/>
      <c r="BL291" s="58"/>
      <c r="BM291" s="58"/>
      <c r="BN291" s="58"/>
      <c r="BO291" s="58"/>
      <c r="BP291" s="58"/>
      <c r="BQ291" s="58"/>
      <c r="BR291" s="58"/>
      <c r="BS291" s="58"/>
      <c r="BT291" s="58"/>
      <c r="BU291" s="58"/>
      <c r="BV291" s="58"/>
      <c r="BW291" s="58"/>
      <c r="BX291" s="58"/>
      <c r="BY291" s="58"/>
      <c r="BZ291" s="58"/>
      <c r="CA291" s="58"/>
      <c r="CB291" s="58"/>
      <c r="CC291" s="58"/>
      <c r="CD291" s="58"/>
      <c r="CE291" s="58"/>
      <c r="CF291" s="58"/>
      <c r="CG291" s="58"/>
      <c r="CH291" s="58"/>
      <c r="CI291" s="58"/>
      <c r="CJ291" s="58"/>
      <c r="CK291" s="58"/>
      <c r="CL291" s="58"/>
      <c r="CM291" s="58"/>
      <c r="CN291" s="58"/>
      <c r="CO291" s="58"/>
    </row>
    <row r="292" spans="47:93" x14ac:dyDescent="0.25">
      <c r="AU292" s="58"/>
      <c r="AV292" s="58"/>
      <c r="AW292" s="58"/>
      <c r="AX292" s="58"/>
      <c r="AY292" s="58"/>
      <c r="AZ292" s="58"/>
      <c r="BA292" s="58"/>
      <c r="BB292" s="58"/>
      <c r="BC292" s="58"/>
      <c r="BD292" s="58"/>
      <c r="BE292" s="58"/>
      <c r="BF292" s="58"/>
      <c r="BG292" s="58"/>
      <c r="BH292" s="58"/>
      <c r="BI292" s="58"/>
      <c r="BJ292" s="58"/>
      <c r="BK292" s="58"/>
      <c r="BL292" s="58"/>
      <c r="BM292" s="58"/>
      <c r="BN292" s="58"/>
      <c r="BO292" s="58"/>
      <c r="BP292" s="58"/>
      <c r="BQ292" s="58"/>
      <c r="BR292" s="58"/>
      <c r="BS292" s="58"/>
      <c r="BT292" s="58"/>
      <c r="BU292" s="58"/>
      <c r="BV292" s="58"/>
      <c r="BW292" s="58"/>
      <c r="BX292" s="58"/>
      <c r="BY292" s="58"/>
      <c r="BZ292" s="58"/>
      <c r="CA292" s="58"/>
      <c r="CB292" s="58"/>
      <c r="CC292" s="58"/>
      <c r="CD292" s="58"/>
      <c r="CE292" s="58"/>
      <c r="CF292" s="58"/>
      <c r="CG292" s="58"/>
      <c r="CH292" s="58"/>
      <c r="CI292" s="58"/>
      <c r="CJ292" s="58"/>
      <c r="CK292" s="58"/>
      <c r="CL292" s="58"/>
      <c r="CM292" s="58"/>
      <c r="CN292" s="58"/>
      <c r="CO292" s="58"/>
    </row>
    <row r="293" spans="47:93" x14ac:dyDescent="0.25">
      <c r="AU293" s="58"/>
      <c r="AV293" s="58"/>
      <c r="AW293" s="58"/>
      <c r="AX293" s="58"/>
      <c r="AY293" s="58"/>
      <c r="AZ293" s="58"/>
      <c r="BA293" s="58"/>
      <c r="BB293" s="58"/>
      <c r="BC293" s="58"/>
      <c r="BD293" s="58"/>
      <c r="BE293" s="58"/>
      <c r="BF293" s="58"/>
      <c r="BG293" s="58"/>
      <c r="BH293" s="58"/>
      <c r="BI293" s="58"/>
      <c r="BJ293" s="58"/>
      <c r="BK293" s="58"/>
      <c r="BL293" s="58"/>
      <c r="BM293" s="58"/>
      <c r="BN293" s="58"/>
      <c r="BO293" s="58"/>
      <c r="BP293" s="58"/>
      <c r="BQ293" s="58"/>
      <c r="BR293" s="58"/>
      <c r="BS293" s="58"/>
      <c r="BT293" s="58"/>
      <c r="BU293" s="58"/>
      <c r="BV293" s="58"/>
      <c r="BW293" s="58"/>
      <c r="BX293" s="58"/>
      <c r="BY293" s="58"/>
      <c r="BZ293" s="58"/>
      <c r="CA293" s="58"/>
      <c r="CB293" s="58"/>
      <c r="CC293" s="58"/>
      <c r="CD293" s="58"/>
      <c r="CE293" s="58"/>
      <c r="CF293" s="58"/>
      <c r="CG293" s="58"/>
      <c r="CH293" s="58"/>
      <c r="CI293" s="58"/>
      <c r="CJ293" s="58"/>
      <c r="CK293" s="58"/>
      <c r="CL293" s="58"/>
      <c r="CM293" s="58"/>
      <c r="CN293" s="58"/>
      <c r="CO293" s="58"/>
    </row>
    <row r="294" spans="47:93" x14ac:dyDescent="0.25">
      <c r="AU294" s="58"/>
      <c r="AV294" s="58"/>
      <c r="AW294" s="58"/>
      <c r="AX294" s="58"/>
      <c r="AY294" s="58"/>
      <c r="AZ294" s="58"/>
      <c r="BA294" s="58"/>
      <c r="BB294" s="58"/>
      <c r="BC294" s="58"/>
      <c r="BD294" s="58"/>
      <c r="BE294" s="58"/>
      <c r="BF294" s="58"/>
      <c r="BG294" s="58"/>
      <c r="BH294" s="58"/>
      <c r="BI294" s="58"/>
      <c r="BJ294" s="58"/>
      <c r="BK294" s="58"/>
      <c r="BL294" s="58"/>
      <c r="BM294" s="58"/>
      <c r="BN294" s="58"/>
      <c r="BO294" s="58"/>
      <c r="BP294" s="58"/>
      <c r="BQ294" s="58"/>
      <c r="BR294" s="58"/>
      <c r="BS294" s="58"/>
      <c r="BT294" s="58"/>
      <c r="BU294" s="58"/>
      <c r="BV294" s="58"/>
      <c r="BW294" s="58"/>
      <c r="BX294" s="58"/>
      <c r="BY294" s="58"/>
      <c r="BZ294" s="58"/>
      <c r="CA294" s="58"/>
      <c r="CB294" s="58"/>
      <c r="CC294" s="58"/>
      <c r="CD294" s="58"/>
      <c r="CE294" s="58"/>
      <c r="CF294" s="58"/>
      <c r="CG294" s="58"/>
      <c r="CH294" s="58"/>
      <c r="CI294" s="58"/>
      <c r="CJ294" s="58"/>
      <c r="CK294" s="58"/>
      <c r="CL294" s="58"/>
      <c r="CM294" s="58"/>
      <c r="CN294" s="58"/>
      <c r="CO294" s="58"/>
    </row>
    <row r="295" spans="47:93" x14ac:dyDescent="0.25">
      <c r="AU295" s="58"/>
      <c r="AV295" s="58"/>
      <c r="AW295" s="58"/>
      <c r="AX295" s="58"/>
      <c r="AY295" s="58"/>
      <c r="AZ295" s="58"/>
      <c r="BA295" s="58"/>
      <c r="BB295" s="58"/>
      <c r="BC295" s="58"/>
      <c r="BD295" s="58"/>
      <c r="BE295" s="58"/>
      <c r="BF295" s="58"/>
      <c r="BG295" s="58"/>
      <c r="BH295" s="58"/>
      <c r="BI295" s="58"/>
      <c r="BJ295" s="58"/>
      <c r="BK295" s="58"/>
      <c r="BL295" s="58"/>
      <c r="BM295" s="58"/>
      <c r="BN295" s="58"/>
      <c r="BO295" s="58"/>
      <c r="BP295" s="58"/>
      <c r="BQ295" s="58"/>
      <c r="BR295" s="58"/>
      <c r="BS295" s="58"/>
      <c r="BT295" s="58"/>
      <c r="BU295" s="58"/>
      <c r="BV295" s="58"/>
      <c r="BW295" s="58"/>
      <c r="BX295" s="58"/>
      <c r="BY295" s="58"/>
      <c r="BZ295" s="58"/>
      <c r="CA295" s="58"/>
      <c r="CB295" s="58"/>
      <c r="CC295" s="58"/>
      <c r="CD295" s="58"/>
      <c r="CE295" s="58"/>
      <c r="CF295" s="58"/>
      <c r="CG295" s="58"/>
      <c r="CH295" s="58"/>
      <c r="CI295" s="58"/>
      <c r="CJ295" s="58"/>
      <c r="CK295" s="58"/>
      <c r="CL295" s="58"/>
      <c r="CM295" s="58"/>
      <c r="CN295" s="58"/>
      <c r="CO295" s="58"/>
    </row>
    <row r="296" spans="47:93" x14ac:dyDescent="0.25">
      <c r="AU296" s="58"/>
      <c r="AV296" s="58"/>
      <c r="AW296" s="58"/>
      <c r="AX296" s="58"/>
      <c r="AY296" s="58"/>
      <c r="AZ296" s="58"/>
      <c r="BA296" s="58"/>
      <c r="BB296" s="58"/>
      <c r="BC296" s="58"/>
      <c r="BD296" s="58"/>
      <c r="BE296" s="58"/>
      <c r="BF296" s="58"/>
      <c r="BG296" s="58"/>
      <c r="BH296" s="58"/>
      <c r="BI296" s="58"/>
      <c r="BJ296" s="58"/>
      <c r="BK296" s="58"/>
      <c r="BL296" s="58"/>
      <c r="BM296" s="58"/>
      <c r="BN296" s="58"/>
      <c r="BO296" s="58"/>
      <c r="BP296" s="58"/>
      <c r="BQ296" s="58"/>
      <c r="BR296" s="58"/>
      <c r="BS296" s="58"/>
      <c r="BT296" s="58"/>
      <c r="BU296" s="58"/>
      <c r="BV296" s="58"/>
      <c r="BW296" s="58"/>
      <c r="BX296" s="58"/>
      <c r="BY296" s="58"/>
      <c r="BZ296" s="58"/>
      <c r="CA296" s="58"/>
      <c r="CB296" s="58"/>
      <c r="CC296" s="58"/>
      <c r="CD296" s="58"/>
      <c r="CE296" s="58"/>
      <c r="CF296" s="58"/>
      <c r="CG296" s="58"/>
      <c r="CH296" s="58"/>
      <c r="CI296" s="58"/>
      <c r="CJ296" s="58"/>
      <c r="CK296" s="58"/>
      <c r="CL296" s="58"/>
      <c r="CM296" s="58"/>
      <c r="CN296" s="58"/>
      <c r="CO296" s="58"/>
    </row>
    <row r="297" spans="47:93" x14ac:dyDescent="0.25">
      <c r="AU297" s="58"/>
      <c r="AV297" s="58"/>
      <c r="AW297" s="58"/>
      <c r="AX297" s="58"/>
      <c r="AY297" s="58"/>
      <c r="AZ297" s="58"/>
      <c r="BA297" s="58"/>
      <c r="BB297" s="58"/>
      <c r="BC297" s="58"/>
      <c r="BD297" s="58"/>
      <c r="BE297" s="58"/>
      <c r="BF297" s="58"/>
      <c r="BG297" s="58"/>
      <c r="BH297" s="58"/>
      <c r="BI297" s="58"/>
      <c r="BJ297" s="58"/>
      <c r="BK297" s="58"/>
      <c r="BL297" s="58"/>
      <c r="BM297" s="58"/>
      <c r="BN297" s="58"/>
      <c r="BO297" s="58"/>
      <c r="BP297" s="58"/>
      <c r="BQ297" s="58"/>
      <c r="BR297" s="58"/>
      <c r="BS297" s="58"/>
      <c r="BT297" s="58"/>
      <c r="BU297" s="58"/>
      <c r="BV297" s="58"/>
      <c r="BW297" s="58"/>
      <c r="BX297" s="58"/>
      <c r="BY297" s="58"/>
      <c r="BZ297" s="58"/>
      <c r="CA297" s="58"/>
      <c r="CB297" s="58"/>
      <c r="CC297" s="58"/>
      <c r="CD297" s="58"/>
      <c r="CE297" s="58"/>
      <c r="CF297" s="58"/>
      <c r="CG297" s="58"/>
      <c r="CH297" s="58"/>
      <c r="CI297" s="58"/>
      <c r="CJ297" s="58"/>
      <c r="CK297" s="58"/>
      <c r="CL297" s="58"/>
      <c r="CM297" s="58"/>
      <c r="CN297" s="58"/>
      <c r="CO297" s="58"/>
    </row>
    <row r="298" spans="47:93" x14ac:dyDescent="0.25">
      <c r="AU298" s="58"/>
      <c r="AV298" s="58"/>
      <c r="AW298" s="58"/>
      <c r="AX298" s="58"/>
      <c r="AY298" s="58"/>
      <c r="AZ298" s="58"/>
      <c r="BA298" s="58"/>
      <c r="BB298" s="58"/>
      <c r="BC298" s="58"/>
      <c r="BD298" s="58"/>
      <c r="BE298" s="58"/>
      <c r="BF298" s="58"/>
      <c r="BG298" s="58"/>
      <c r="BH298" s="58"/>
      <c r="BI298" s="58"/>
      <c r="BJ298" s="58"/>
      <c r="BK298" s="58"/>
      <c r="BL298" s="58"/>
      <c r="BM298" s="58"/>
      <c r="BN298" s="58"/>
      <c r="BO298" s="58"/>
      <c r="BP298" s="58"/>
      <c r="BQ298" s="58"/>
      <c r="BR298" s="58"/>
      <c r="BS298" s="58"/>
      <c r="BT298" s="58"/>
      <c r="BU298" s="58"/>
      <c r="BV298" s="58"/>
      <c r="BW298" s="58"/>
      <c r="BX298" s="58"/>
      <c r="BY298" s="58"/>
      <c r="BZ298" s="58"/>
      <c r="CA298" s="58"/>
      <c r="CB298" s="58"/>
      <c r="CC298" s="58"/>
      <c r="CD298" s="58"/>
      <c r="CE298" s="58"/>
      <c r="CF298" s="58"/>
      <c r="CG298" s="58"/>
      <c r="CH298" s="58"/>
      <c r="CI298" s="58"/>
      <c r="CJ298" s="58"/>
      <c r="CK298" s="58"/>
      <c r="CL298" s="58"/>
      <c r="CM298" s="58"/>
      <c r="CN298" s="58"/>
      <c r="CO298" s="58"/>
    </row>
    <row r="299" spans="47:93" x14ac:dyDescent="0.25">
      <c r="AU299" s="58"/>
      <c r="AV299" s="58"/>
      <c r="AW299" s="58"/>
      <c r="AX299" s="58"/>
      <c r="AY299" s="58"/>
      <c r="AZ299" s="58"/>
      <c r="BA299" s="58"/>
      <c r="BB299" s="58"/>
      <c r="BC299" s="58"/>
      <c r="BD299" s="58"/>
      <c r="BE299" s="58"/>
      <c r="BF299" s="58"/>
      <c r="BG299" s="58"/>
      <c r="BH299" s="58"/>
      <c r="BI299" s="58"/>
      <c r="BJ299" s="58"/>
      <c r="BK299" s="58"/>
      <c r="BL299" s="58"/>
      <c r="BM299" s="58"/>
      <c r="BN299" s="58"/>
      <c r="BO299" s="58"/>
      <c r="BP299" s="58"/>
      <c r="BQ299" s="58"/>
      <c r="BR299" s="58"/>
      <c r="BS299" s="58"/>
      <c r="BT299" s="58"/>
      <c r="BU299" s="58"/>
      <c r="BV299" s="58"/>
      <c r="BW299" s="58"/>
      <c r="BX299" s="58"/>
      <c r="BY299" s="58"/>
      <c r="BZ299" s="58"/>
      <c r="CA299" s="58"/>
      <c r="CB299" s="58"/>
      <c r="CC299" s="58"/>
      <c r="CD299" s="58"/>
      <c r="CE299" s="58"/>
      <c r="CF299" s="58"/>
      <c r="CG299" s="58"/>
      <c r="CH299" s="58"/>
      <c r="CI299" s="58"/>
      <c r="CJ299" s="58"/>
      <c r="CK299" s="58"/>
      <c r="CL299" s="58"/>
      <c r="CM299" s="58"/>
      <c r="CN299" s="58"/>
      <c r="CO299" s="58"/>
    </row>
    <row r="300" spans="47:93" x14ac:dyDescent="0.25">
      <c r="AU300" s="58"/>
      <c r="AV300" s="58"/>
      <c r="AW300" s="58"/>
      <c r="AX300" s="58"/>
      <c r="AY300" s="58"/>
      <c r="AZ300" s="58"/>
      <c r="BA300" s="58"/>
      <c r="BB300" s="58"/>
      <c r="BC300" s="58"/>
      <c r="BD300" s="58"/>
      <c r="BE300" s="58"/>
      <c r="BF300" s="58"/>
      <c r="BG300" s="58"/>
      <c r="BH300" s="58"/>
      <c r="BI300" s="58"/>
      <c r="BJ300" s="58"/>
      <c r="BK300" s="58"/>
      <c r="BL300" s="58"/>
      <c r="BM300" s="58"/>
      <c r="BN300" s="58"/>
      <c r="BO300" s="58"/>
      <c r="BP300" s="58"/>
      <c r="BQ300" s="58"/>
      <c r="BR300" s="58"/>
      <c r="BS300" s="58"/>
      <c r="BT300" s="58"/>
      <c r="BU300" s="58"/>
      <c r="BV300" s="58"/>
      <c r="BW300" s="58"/>
      <c r="BX300" s="58"/>
      <c r="BY300" s="58"/>
      <c r="BZ300" s="58"/>
      <c r="CA300" s="58"/>
      <c r="CB300" s="58"/>
      <c r="CC300" s="58"/>
      <c r="CD300" s="58"/>
      <c r="CE300" s="58"/>
      <c r="CF300" s="58"/>
      <c r="CG300" s="58"/>
      <c r="CH300" s="58"/>
      <c r="CI300" s="58"/>
      <c r="CJ300" s="58"/>
      <c r="CK300" s="58"/>
      <c r="CL300" s="58"/>
      <c r="CM300" s="58"/>
      <c r="CN300" s="58"/>
      <c r="CO300" s="58"/>
    </row>
    <row r="301" spans="47:93" x14ac:dyDescent="0.25">
      <c r="AU301" s="58"/>
      <c r="AV301" s="58"/>
      <c r="AW301" s="58"/>
      <c r="AX301" s="58"/>
      <c r="AY301" s="58"/>
      <c r="AZ301" s="58"/>
      <c r="BA301" s="58"/>
      <c r="BB301" s="58"/>
      <c r="BC301" s="58"/>
      <c r="BD301" s="58"/>
      <c r="BE301" s="58"/>
      <c r="BF301" s="58"/>
      <c r="BG301" s="58"/>
      <c r="BH301" s="58"/>
      <c r="BI301" s="58"/>
      <c r="BJ301" s="58"/>
      <c r="BK301" s="58"/>
      <c r="BL301" s="58"/>
      <c r="BM301" s="58"/>
      <c r="BN301" s="58"/>
      <c r="BO301" s="58"/>
      <c r="BP301" s="58"/>
      <c r="BQ301" s="58"/>
      <c r="BR301" s="58"/>
      <c r="BS301" s="58"/>
      <c r="BT301" s="58"/>
      <c r="BU301" s="58"/>
      <c r="BV301" s="58"/>
      <c r="BW301" s="58"/>
      <c r="BX301" s="58"/>
      <c r="BY301" s="58"/>
      <c r="BZ301" s="58"/>
      <c r="CA301" s="58"/>
      <c r="CB301" s="58"/>
      <c r="CC301" s="58"/>
      <c r="CD301" s="58"/>
      <c r="CE301" s="58"/>
      <c r="CF301" s="58"/>
      <c r="CG301" s="58"/>
      <c r="CH301" s="58"/>
      <c r="CI301" s="58"/>
      <c r="CJ301" s="58"/>
      <c r="CK301" s="58"/>
      <c r="CL301" s="58"/>
      <c r="CM301" s="58"/>
      <c r="CN301" s="58"/>
      <c r="CO301" s="58"/>
    </row>
    <row r="302" spans="47:93" x14ac:dyDescent="0.25">
      <c r="AU302" s="58"/>
      <c r="AV302" s="58"/>
      <c r="AW302" s="58"/>
      <c r="AX302" s="58"/>
      <c r="AY302" s="58"/>
      <c r="AZ302" s="58"/>
      <c r="BA302" s="58"/>
      <c r="BB302" s="58"/>
      <c r="BC302" s="58"/>
      <c r="BD302" s="58"/>
      <c r="BE302" s="58"/>
      <c r="BF302" s="58"/>
      <c r="BG302" s="58"/>
      <c r="BH302" s="58"/>
      <c r="BI302" s="58"/>
      <c r="BJ302" s="58"/>
      <c r="BK302" s="58"/>
      <c r="BL302" s="58"/>
      <c r="BM302" s="58"/>
      <c r="BN302" s="58"/>
      <c r="BO302" s="58"/>
      <c r="BP302" s="58"/>
      <c r="BQ302" s="58"/>
      <c r="BR302" s="58"/>
      <c r="BS302" s="58"/>
      <c r="BT302" s="58"/>
      <c r="BU302" s="58"/>
      <c r="BV302" s="58"/>
      <c r="BW302" s="58"/>
      <c r="BX302" s="58"/>
      <c r="BY302" s="58"/>
      <c r="BZ302" s="58"/>
      <c r="CA302" s="58"/>
      <c r="CB302" s="58"/>
      <c r="CC302" s="58"/>
      <c r="CD302" s="58"/>
      <c r="CE302" s="58"/>
      <c r="CF302" s="58"/>
      <c r="CG302" s="58"/>
      <c r="CH302" s="58"/>
      <c r="CI302" s="58"/>
      <c r="CJ302" s="58"/>
      <c r="CK302" s="58"/>
      <c r="CL302" s="58"/>
      <c r="CM302" s="58"/>
      <c r="CN302" s="58"/>
      <c r="CO302" s="58"/>
    </row>
    <row r="303" spans="47:93" x14ac:dyDescent="0.25">
      <c r="AU303" s="58"/>
      <c r="AV303" s="58"/>
      <c r="AW303" s="58"/>
      <c r="AX303" s="58"/>
      <c r="AY303" s="58"/>
      <c r="AZ303" s="58"/>
      <c r="BA303" s="58"/>
      <c r="BB303" s="58"/>
      <c r="BC303" s="58"/>
      <c r="BD303" s="58"/>
      <c r="BE303" s="58"/>
      <c r="BF303" s="58"/>
      <c r="BG303" s="58"/>
      <c r="BH303" s="58"/>
      <c r="BI303" s="58"/>
      <c r="BJ303" s="58"/>
      <c r="BK303" s="58"/>
      <c r="BL303" s="58"/>
      <c r="BM303" s="58"/>
      <c r="BN303" s="58"/>
      <c r="BO303" s="58"/>
      <c r="BP303" s="58"/>
      <c r="BQ303" s="58"/>
      <c r="BR303" s="58"/>
      <c r="BS303" s="58"/>
      <c r="BT303" s="58"/>
      <c r="BU303" s="58"/>
      <c r="BV303" s="58"/>
      <c r="BW303" s="58"/>
      <c r="BX303" s="58"/>
      <c r="BY303" s="58"/>
      <c r="BZ303" s="58"/>
      <c r="CA303" s="58"/>
      <c r="CB303" s="58"/>
      <c r="CC303" s="58"/>
      <c r="CD303" s="58"/>
      <c r="CE303" s="58"/>
      <c r="CF303" s="58"/>
      <c r="CG303" s="58"/>
      <c r="CH303" s="58"/>
      <c r="CI303" s="58"/>
      <c r="CJ303" s="58"/>
      <c r="CK303" s="58"/>
      <c r="CL303" s="58"/>
      <c r="CM303" s="58"/>
      <c r="CN303" s="58"/>
      <c r="CO303" s="58"/>
    </row>
    <row r="304" spans="47:93" x14ac:dyDescent="0.25">
      <c r="AU304" s="58"/>
      <c r="AV304" s="58"/>
      <c r="AW304" s="58"/>
      <c r="AX304" s="58"/>
      <c r="AY304" s="58"/>
      <c r="AZ304" s="58"/>
      <c r="BA304" s="58"/>
      <c r="BB304" s="58"/>
      <c r="BC304" s="58"/>
      <c r="BD304" s="58"/>
      <c r="BE304" s="58"/>
      <c r="BF304" s="58"/>
      <c r="BG304" s="58"/>
      <c r="BH304" s="58"/>
      <c r="BI304" s="58"/>
      <c r="BJ304" s="58"/>
      <c r="BK304" s="58"/>
      <c r="BL304" s="58"/>
      <c r="BM304" s="58"/>
      <c r="BN304" s="58"/>
      <c r="BO304" s="58"/>
      <c r="BP304" s="58"/>
      <c r="BQ304" s="58"/>
      <c r="BR304" s="58"/>
      <c r="BS304" s="58"/>
      <c r="BT304" s="58"/>
      <c r="BU304" s="58"/>
      <c r="BV304" s="58"/>
      <c r="BW304" s="58"/>
      <c r="BX304" s="58"/>
      <c r="BY304" s="58"/>
      <c r="BZ304" s="58"/>
      <c r="CA304" s="58"/>
      <c r="CB304" s="58"/>
      <c r="CC304" s="58"/>
      <c r="CD304" s="58"/>
      <c r="CE304" s="58"/>
      <c r="CF304" s="58"/>
      <c r="CG304" s="58"/>
      <c r="CH304" s="58"/>
      <c r="CI304" s="58"/>
      <c r="CJ304" s="58"/>
      <c r="CK304" s="58"/>
      <c r="CL304" s="58"/>
      <c r="CM304" s="58"/>
      <c r="CN304" s="58"/>
      <c r="CO304" s="58"/>
    </row>
    <row r="305" spans="47:93" x14ac:dyDescent="0.25">
      <c r="AU305" s="58"/>
      <c r="AV305" s="58"/>
      <c r="AW305" s="58"/>
      <c r="AX305" s="58"/>
      <c r="AY305" s="58"/>
      <c r="AZ305" s="58"/>
      <c r="BA305" s="58"/>
      <c r="BB305" s="58"/>
      <c r="BC305" s="58"/>
      <c r="BD305" s="58"/>
      <c r="BE305" s="58"/>
      <c r="BF305" s="58"/>
      <c r="BG305" s="58"/>
      <c r="BH305" s="58"/>
      <c r="BI305" s="58"/>
      <c r="BJ305" s="58"/>
      <c r="BK305" s="58"/>
      <c r="BL305" s="58"/>
      <c r="BM305" s="58"/>
      <c r="BN305" s="58"/>
      <c r="BO305" s="58"/>
      <c r="BP305" s="58"/>
      <c r="BQ305" s="58"/>
      <c r="BR305" s="58"/>
      <c r="BS305" s="58"/>
      <c r="BT305" s="58"/>
      <c r="BU305" s="58"/>
      <c r="BV305" s="58"/>
      <c r="BW305" s="58"/>
      <c r="BX305" s="58"/>
      <c r="BY305" s="58"/>
      <c r="BZ305" s="58"/>
      <c r="CA305" s="58"/>
      <c r="CB305" s="58"/>
      <c r="CC305" s="58"/>
      <c r="CD305" s="58"/>
      <c r="CE305" s="58"/>
      <c r="CF305" s="58"/>
      <c r="CG305" s="58"/>
      <c r="CH305" s="58"/>
      <c r="CI305" s="58"/>
      <c r="CJ305" s="58"/>
      <c r="CK305" s="58"/>
      <c r="CL305" s="58"/>
      <c r="CM305" s="58"/>
      <c r="CN305" s="58"/>
      <c r="CO305" s="58"/>
    </row>
    <row r="306" spans="47:93" x14ac:dyDescent="0.25">
      <c r="AU306" s="58"/>
      <c r="AV306" s="58"/>
      <c r="AW306" s="58"/>
      <c r="AX306" s="58"/>
      <c r="AY306" s="58"/>
      <c r="AZ306" s="58"/>
      <c r="BA306" s="58"/>
      <c r="BB306" s="58"/>
      <c r="BC306" s="58"/>
      <c r="BD306" s="58"/>
      <c r="BE306" s="58"/>
      <c r="BF306" s="58"/>
      <c r="BG306" s="58"/>
      <c r="BH306" s="58"/>
      <c r="BI306" s="58"/>
      <c r="BJ306" s="58"/>
      <c r="BK306" s="58"/>
      <c r="BL306" s="58"/>
      <c r="BM306" s="58"/>
      <c r="BN306" s="58"/>
      <c r="BO306" s="58"/>
      <c r="BP306" s="58"/>
      <c r="BQ306" s="58"/>
      <c r="BR306" s="58"/>
      <c r="BS306" s="58"/>
      <c r="BT306" s="58"/>
      <c r="BU306" s="58"/>
      <c r="BV306" s="58"/>
      <c r="BW306" s="58"/>
      <c r="BX306" s="58"/>
      <c r="BY306" s="58"/>
      <c r="BZ306" s="58"/>
      <c r="CA306" s="58"/>
      <c r="CB306" s="58"/>
      <c r="CC306" s="58"/>
      <c r="CD306" s="58"/>
      <c r="CE306" s="58"/>
      <c r="CF306" s="58"/>
      <c r="CG306" s="58"/>
      <c r="CH306" s="58"/>
      <c r="CI306" s="58"/>
      <c r="CJ306" s="58"/>
      <c r="CK306" s="58"/>
      <c r="CL306" s="58"/>
      <c r="CM306" s="58"/>
      <c r="CN306" s="58"/>
      <c r="CO306" s="58"/>
    </row>
    <row r="307" spans="47:93" x14ac:dyDescent="0.25">
      <c r="AU307" s="58"/>
      <c r="AV307" s="58"/>
      <c r="AW307" s="58"/>
      <c r="AX307" s="58"/>
      <c r="AY307" s="58"/>
      <c r="AZ307" s="58"/>
      <c r="BA307" s="58"/>
      <c r="BB307" s="58"/>
      <c r="BC307" s="58"/>
      <c r="BD307" s="58"/>
      <c r="BE307" s="58"/>
      <c r="BF307" s="58"/>
      <c r="BG307" s="58"/>
      <c r="BH307" s="58"/>
      <c r="BI307" s="58"/>
      <c r="BJ307" s="58"/>
      <c r="BK307" s="58"/>
      <c r="BL307" s="58"/>
      <c r="BM307" s="58"/>
      <c r="BN307" s="58"/>
      <c r="BO307" s="58"/>
      <c r="BP307" s="58"/>
      <c r="BQ307" s="58"/>
      <c r="BR307" s="58"/>
      <c r="BS307" s="58"/>
      <c r="BT307" s="58"/>
      <c r="BU307" s="58"/>
      <c r="BV307" s="58"/>
      <c r="BW307" s="58"/>
      <c r="BX307" s="58"/>
      <c r="BY307" s="58"/>
      <c r="BZ307" s="58"/>
      <c r="CA307" s="58"/>
      <c r="CB307" s="58"/>
      <c r="CC307" s="58"/>
      <c r="CD307" s="58"/>
      <c r="CE307" s="58"/>
      <c r="CF307" s="58"/>
      <c r="CG307" s="58"/>
      <c r="CH307" s="58"/>
      <c r="CI307" s="58"/>
      <c r="CJ307" s="58"/>
      <c r="CK307" s="58"/>
      <c r="CL307" s="58"/>
      <c r="CM307" s="58"/>
      <c r="CN307" s="58"/>
      <c r="CO307" s="58"/>
    </row>
    <row r="308" spans="47:93" x14ac:dyDescent="0.25">
      <c r="AU308" s="58"/>
      <c r="AV308" s="58"/>
      <c r="AW308" s="58"/>
      <c r="AX308" s="58"/>
      <c r="AY308" s="58"/>
      <c r="AZ308" s="58"/>
      <c r="BA308" s="58"/>
      <c r="BB308" s="58"/>
      <c r="BC308" s="58"/>
      <c r="BD308" s="58"/>
      <c r="BE308" s="58"/>
      <c r="BF308" s="58"/>
      <c r="BG308" s="58"/>
      <c r="BH308" s="58"/>
      <c r="BI308" s="58"/>
      <c r="BJ308" s="58"/>
      <c r="BK308" s="58"/>
      <c r="BL308" s="58"/>
      <c r="BM308" s="58"/>
      <c r="BN308" s="58"/>
      <c r="BO308" s="58"/>
      <c r="BP308" s="58"/>
      <c r="BQ308" s="58"/>
      <c r="BR308" s="58"/>
      <c r="BS308" s="58"/>
      <c r="BT308" s="58"/>
      <c r="BU308" s="58"/>
      <c r="BV308" s="58"/>
      <c r="BW308" s="58"/>
      <c r="BX308" s="58"/>
      <c r="BY308" s="58"/>
      <c r="BZ308" s="58"/>
      <c r="CA308" s="58"/>
      <c r="CB308" s="58"/>
      <c r="CC308" s="58"/>
      <c r="CD308" s="58"/>
      <c r="CE308" s="58"/>
      <c r="CF308" s="58"/>
      <c r="CG308" s="58"/>
      <c r="CH308" s="58"/>
      <c r="CI308" s="58"/>
      <c r="CJ308" s="58"/>
      <c r="CK308" s="58"/>
      <c r="CL308" s="58"/>
      <c r="CM308" s="58"/>
      <c r="CN308" s="58"/>
      <c r="CO308" s="58"/>
    </row>
    <row r="309" spans="47:93" x14ac:dyDescent="0.25">
      <c r="AU309" s="58"/>
      <c r="AV309" s="58"/>
      <c r="AW309" s="58"/>
      <c r="AX309" s="58"/>
      <c r="AY309" s="58"/>
      <c r="AZ309" s="58"/>
      <c r="BA309" s="58"/>
      <c r="BB309" s="58"/>
      <c r="BC309" s="58"/>
      <c r="BD309" s="58"/>
      <c r="BE309" s="58"/>
      <c r="BF309" s="58"/>
      <c r="BG309" s="58"/>
      <c r="BH309" s="58"/>
      <c r="BI309" s="58"/>
      <c r="BJ309" s="58"/>
      <c r="BK309" s="58"/>
      <c r="BL309" s="58"/>
      <c r="BM309" s="58"/>
      <c r="BN309" s="58"/>
      <c r="BO309" s="58"/>
      <c r="BP309" s="58"/>
      <c r="BQ309" s="58"/>
      <c r="BR309" s="58"/>
      <c r="BS309" s="58"/>
      <c r="BT309" s="58"/>
      <c r="BU309" s="58"/>
      <c r="BV309" s="58"/>
      <c r="BW309" s="58"/>
      <c r="BX309" s="58"/>
      <c r="BY309" s="58"/>
      <c r="BZ309" s="58"/>
      <c r="CA309" s="58"/>
      <c r="CB309" s="58"/>
      <c r="CC309" s="58"/>
      <c r="CD309" s="58"/>
      <c r="CE309" s="58"/>
      <c r="CF309" s="58"/>
      <c r="CG309" s="58"/>
      <c r="CH309" s="58"/>
      <c r="CI309" s="58"/>
      <c r="CJ309" s="58"/>
      <c r="CK309" s="58"/>
      <c r="CL309" s="58"/>
      <c r="CM309" s="58"/>
      <c r="CN309" s="58"/>
      <c r="CO309" s="58"/>
    </row>
    <row r="310" spans="47:93" x14ac:dyDescent="0.25">
      <c r="AU310" s="58"/>
      <c r="AV310" s="58"/>
      <c r="AW310" s="58"/>
      <c r="AX310" s="58"/>
      <c r="AY310" s="58"/>
      <c r="AZ310" s="58"/>
      <c r="BA310" s="58"/>
      <c r="BB310" s="58"/>
      <c r="BC310" s="58"/>
      <c r="BD310" s="58"/>
      <c r="BE310" s="58"/>
      <c r="BF310" s="58"/>
      <c r="BG310" s="58"/>
      <c r="BH310" s="58"/>
      <c r="BI310" s="58"/>
      <c r="BJ310" s="58"/>
      <c r="BK310" s="58"/>
      <c r="BL310" s="58"/>
      <c r="BM310" s="58"/>
      <c r="BN310" s="58"/>
      <c r="BO310" s="58"/>
      <c r="BP310" s="58"/>
      <c r="BQ310" s="58"/>
      <c r="BR310" s="58"/>
      <c r="BS310" s="58"/>
      <c r="BT310" s="58"/>
      <c r="BU310" s="58"/>
      <c r="BV310" s="58"/>
      <c r="BW310" s="58"/>
      <c r="BX310" s="58"/>
      <c r="BY310" s="58"/>
      <c r="BZ310" s="58"/>
      <c r="CA310" s="58"/>
      <c r="CB310" s="58"/>
      <c r="CC310" s="58"/>
      <c r="CD310" s="58"/>
      <c r="CE310" s="58"/>
      <c r="CF310" s="58"/>
      <c r="CG310" s="58"/>
      <c r="CH310" s="58"/>
      <c r="CI310" s="58"/>
      <c r="CJ310" s="58"/>
      <c r="CK310" s="58"/>
      <c r="CL310" s="58"/>
      <c r="CM310" s="58"/>
      <c r="CN310" s="58"/>
      <c r="CO310" s="58"/>
    </row>
    <row r="311" spans="47:93" x14ac:dyDescent="0.25">
      <c r="AU311" s="58"/>
      <c r="AV311" s="58"/>
      <c r="AW311" s="58"/>
      <c r="AX311" s="58"/>
      <c r="AY311" s="58"/>
      <c r="AZ311" s="58"/>
      <c r="BA311" s="58"/>
      <c r="BB311" s="58"/>
      <c r="BC311" s="58"/>
      <c r="BD311" s="58"/>
      <c r="BE311" s="58"/>
      <c r="BF311" s="58"/>
      <c r="BG311" s="58"/>
      <c r="BH311" s="58"/>
      <c r="BI311" s="58"/>
      <c r="BJ311" s="58"/>
      <c r="BK311" s="58"/>
      <c r="BL311" s="58"/>
      <c r="BM311" s="58"/>
      <c r="BN311" s="58"/>
      <c r="BO311" s="58"/>
      <c r="BP311" s="58"/>
      <c r="BQ311" s="58"/>
      <c r="BR311" s="58"/>
      <c r="BS311" s="58"/>
      <c r="BT311" s="58"/>
      <c r="BU311" s="58"/>
      <c r="BV311" s="58"/>
      <c r="BW311" s="58"/>
      <c r="BX311" s="58"/>
      <c r="BY311" s="58"/>
      <c r="BZ311" s="58"/>
      <c r="CA311" s="58"/>
      <c r="CB311" s="58"/>
      <c r="CC311" s="58"/>
      <c r="CD311" s="58"/>
      <c r="CE311" s="58"/>
      <c r="CF311" s="58"/>
      <c r="CG311" s="58"/>
      <c r="CH311" s="58"/>
      <c r="CI311" s="58"/>
      <c r="CJ311" s="58"/>
      <c r="CK311" s="58"/>
      <c r="CL311" s="58"/>
      <c r="CM311" s="58"/>
      <c r="CN311" s="58"/>
      <c r="CO311" s="58"/>
    </row>
    <row r="312" spans="47:93" x14ac:dyDescent="0.25">
      <c r="AU312" s="58"/>
      <c r="AV312" s="58"/>
      <c r="AW312" s="58"/>
      <c r="AX312" s="58"/>
      <c r="AY312" s="58"/>
      <c r="AZ312" s="58"/>
      <c r="BA312" s="58"/>
      <c r="BB312" s="58"/>
      <c r="BC312" s="58"/>
      <c r="BD312" s="58"/>
      <c r="BE312" s="58"/>
      <c r="BF312" s="58"/>
      <c r="BG312" s="58"/>
      <c r="BH312" s="58"/>
      <c r="BI312" s="58"/>
      <c r="BJ312" s="58"/>
      <c r="BK312" s="58"/>
      <c r="BL312" s="58"/>
      <c r="BM312" s="58"/>
      <c r="BN312" s="58"/>
      <c r="BO312" s="58"/>
      <c r="BP312" s="58"/>
      <c r="BQ312" s="58"/>
      <c r="BR312" s="58"/>
      <c r="BS312" s="58"/>
      <c r="BT312" s="58"/>
      <c r="BU312" s="58"/>
      <c r="BV312" s="58"/>
      <c r="BW312" s="58"/>
      <c r="BX312" s="58"/>
      <c r="BY312" s="58"/>
      <c r="BZ312" s="58"/>
      <c r="CA312" s="58"/>
      <c r="CB312" s="58"/>
      <c r="CC312" s="58"/>
      <c r="CD312" s="58"/>
      <c r="CE312" s="58"/>
      <c r="CF312" s="58"/>
      <c r="CG312" s="58"/>
      <c r="CH312" s="58"/>
      <c r="CI312" s="58"/>
      <c r="CJ312" s="58"/>
      <c r="CK312" s="58"/>
      <c r="CL312" s="58"/>
      <c r="CM312" s="58"/>
      <c r="CN312" s="58"/>
      <c r="CO312" s="58"/>
    </row>
    <row r="313" spans="47:93" x14ac:dyDescent="0.25">
      <c r="AU313" s="58"/>
      <c r="AV313" s="58"/>
      <c r="AW313" s="58"/>
      <c r="AX313" s="58"/>
      <c r="AY313" s="58"/>
      <c r="AZ313" s="58"/>
      <c r="BA313" s="58"/>
      <c r="BB313" s="58"/>
      <c r="BC313" s="58"/>
      <c r="BD313" s="58"/>
      <c r="BE313" s="58"/>
      <c r="BF313" s="58"/>
      <c r="BG313" s="58"/>
      <c r="BH313" s="58"/>
      <c r="BI313" s="58"/>
      <c r="BJ313" s="58"/>
      <c r="BK313" s="58"/>
      <c r="BL313" s="58"/>
      <c r="BM313" s="58"/>
      <c r="BN313" s="58"/>
      <c r="BO313" s="58"/>
      <c r="BP313" s="58"/>
      <c r="BQ313" s="58"/>
      <c r="BR313" s="58"/>
      <c r="BS313" s="58"/>
      <c r="BT313" s="58"/>
      <c r="BU313" s="58"/>
      <c r="BV313" s="58"/>
      <c r="BW313" s="58"/>
      <c r="BX313" s="58"/>
      <c r="BY313" s="58"/>
      <c r="BZ313" s="58"/>
      <c r="CA313" s="58"/>
      <c r="CB313" s="58"/>
      <c r="CC313" s="58"/>
      <c r="CD313" s="58"/>
      <c r="CE313" s="58"/>
      <c r="CF313" s="58"/>
      <c r="CG313" s="58"/>
      <c r="CH313" s="58"/>
      <c r="CI313" s="58"/>
      <c r="CJ313" s="58"/>
      <c r="CK313" s="58"/>
      <c r="CL313" s="58"/>
      <c r="CM313" s="58"/>
      <c r="CN313" s="58"/>
      <c r="CO313" s="58"/>
    </row>
    <row r="314" spans="47:93" x14ac:dyDescent="0.25">
      <c r="AU314" s="58"/>
      <c r="AV314" s="58"/>
      <c r="AW314" s="58"/>
      <c r="AX314" s="58"/>
      <c r="AY314" s="58"/>
      <c r="AZ314" s="58"/>
      <c r="BA314" s="58"/>
      <c r="BB314" s="58"/>
      <c r="BC314" s="58"/>
      <c r="BD314" s="58"/>
      <c r="BE314" s="58"/>
      <c r="BF314" s="58"/>
      <c r="BG314" s="58"/>
      <c r="BH314" s="58"/>
      <c r="BI314" s="58"/>
      <c r="BJ314" s="58"/>
      <c r="BK314" s="58"/>
      <c r="BL314" s="58"/>
      <c r="BM314" s="58"/>
      <c r="BN314" s="58"/>
      <c r="BO314" s="58"/>
      <c r="BP314" s="58"/>
      <c r="BQ314" s="58"/>
      <c r="BR314" s="58"/>
      <c r="BS314" s="58"/>
      <c r="BT314" s="58"/>
      <c r="BU314" s="58"/>
      <c r="BV314" s="58"/>
      <c r="BW314" s="58"/>
      <c r="BX314" s="58"/>
      <c r="BY314" s="58"/>
      <c r="BZ314" s="58"/>
      <c r="CA314" s="58"/>
      <c r="CB314" s="58"/>
      <c r="CC314" s="58"/>
      <c r="CD314" s="58"/>
      <c r="CE314" s="58"/>
      <c r="CF314" s="58"/>
      <c r="CG314" s="58"/>
      <c r="CH314" s="58"/>
      <c r="CI314" s="58"/>
      <c r="CJ314" s="58"/>
      <c r="CK314" s="58"/>
      <c r="CL314" s="58"/>
      <c r="CM314" s="58"/>
      <c r="CN314" s="58"/>
      <c r="CO314" s="58"/>
    </row>
    <row r="315" spans="47:93" x14ac:dyDescent="0.25">
      <c r="AU315" s="58"/>
      <c r="AV315" s="58"/>
      <c r="AW315" s="58"/>
      <c r="AX315" s="58"/>
      <c r="AY315" s="58"/>
      <c r="AZ315" s="58"/>
      <c r="BA315" s="58"/>
      <c r="BB315" s="58"/>
      <c r="BC315" s="58"/>
      <c r="BD315" s="58"/>
      <c r="BE315" s="58"/>
      <c r="BF315" s="58"/>
      <c r="BG315" s="58"/>
      <c r="BH315" s="58"/>
      <c r="BI315" s="58"/>
      <c r="BJ315" s="58"/>
      <c r="BK315" s="58"/>
      <c r="BL315" s="58"/>
      <c r="BM315" s="58"/>
      <c r="BN315" s="58"/>
      <c r="BO315" s="58"/>
      <c r="BP315" s="58"/>
      <c r="BQ315" s="58"/>
      <c r="BR315" s="58"/>
      <c r="BS315" s="58"/>
      <c r="BT315" s="58"/>
      <c r="BU315" s="58"/>
      <c r="BV315" s="58"/>
      <c r="BW315" s="58"/>
      <c r="BX315" s="58"/>
      <c r="BY315" s="58"/>
      <c r="BZ315" s="58"/>
      <c r="CA315" s="58"/>
      <c r="CB315" s="58"/>
      <c r="CC315" s="58"/>
      <c r="CD315" s="58"/>
      <c r="CE315" s="58"/>
      <c r="CF315" s="58"/>
      <c r="CG315" s="58"/>
      <c r="CH315" s="58"/>
      <c r="CI315" s="58"/>
      <c r="CJ315" s="58"/>
      <c r="CK315" s="58"/>
      <c r="CL315" s="58"/>
      <c r="CM315" s="58"/>
      <c r="CN315" s="58"/>
      <c r="CO315" s="58"/>
    </row>
    <row r="316" spans="47:93" x14ac:dyDescent="0.25">
      <c r="AU316" s="58"/>
      <c r="AV316" s="58"/>
      <c r="AW316" s="58"/>
      <c r="AX316" s="58"/>
      <c r="AY316" s="58"/>
      <c r="AZ316" s="58"/>
      <c r="BA316" s="58"/>
      <c r="BB316" s="58"/>
      <c r="BC316" s="58"/>
      <c r="BD316" s="58"/>
      <c r="BE316" s="58"/>
      <c r="BF316" s="58"/>
      <c r="BG316" s="58"/>
      <c r="BH316" s="58"/>
      <c r="BI316" s="58"/>
      <c r="BJ316" s="58"/>
      <c r="BK316" s="58"/>
      <c r="BL316" s="58"/>
      <c r="BM316" s="58"/>
      <c r="BN316" s="58"/>
      <c r="BO316" s="58"/>
      <c r="BP316" s="58"/>
      <c r="BQ316" s="58"/>
      <c r="BR316" s="58"/>
      <c r="BS316" s="58"/>
      <c r="BT316" s="58"/>
      <c r="BU316" s="58"/>
      <c r="BV316" s="58"/>
      <c r="BW316" s="58"/>
      <c r="BX316" s="58"/>
      <c r="BY316" s="58"/>
      <c r="BZ316" s="58"/>
      <c r="CA316" s="58"/>
      <c r="CB316" s="58"/>
      <c r="CC316" s="58"/>
      <c r="CD316" s="58"/>
      <c r="CE316" s="58"/>
      <c r="CF316" s="58"/>
      <c r="CG316" s="58"/>
      <c r="CH316" s="58"/>
      <c r="CI316" s="58"/>
      <c r="CJ316" s="58"/>
      <c r="CK316" s="58"/>
      <c r="CL316" s="58"/>
      <c r="CM316" s="58"/>
      <c r="CN316" s="58"/>
      <c r="CO316" s="58"/>
    </row>
    <row r="317" spans="47:93" x14ac:dyDescent="0.25">
      <c r="AU317" s="58"/>
      <c r="AV317" s="58"/>
      <c r="AW317" s="58"/>
      <c r="AX317" s="58"/>
      <c r="AY317" s="58"/>
      <c r="AZ317" s="58"/>
      <c r="BA317" s="58"/>
      <c r="BB317" s="58"/>
      <c r="BC317" s="58"/>
      <c r="BD317" s="58"/>
      <c r="BE317" s="58"/>
      <c r="BF317" s="58"/>
      <c r="BG317" s="58"/>
      <c r="BH317" s="58"/>
      <c r="BI317" s="58"/>
      <c r="BJ317" s="58"/>
      <c r="BK317" s="58"/>
      <c r="BL317" s="58"/>
      <c r="BM317" s="58"/>
      <c r="BN317" s="58"/>
      <c r="BO317" s="58"/>
      <c r="BP317" s="58"/>
      <c r="BQ317" s="58"/>
      <c r="BR317" s="58"/>
      <c r="BS317" s="58"/>
      <c r="BT317" s="58"/>
      <c r="BU317" s="58"/>
      <c r="BV317" s="58"/>
      <c r="BW317" s="58"/>
      <c r="BX317" s="58"/>
      <c r="BY317" s="58"/>
      <c r="BZ317" s="58"/>
      <c r="CA317" s="58"/>
      <c r="CB317" s="58"/>
      <c r="CC317" s="58"/>
      <c r="CD317" s="58"/>
      <c r="CE317" s="58"/>
      <c r="CF317" s="58"/>
      <c r="CG317" s="58"/>
      <c r="CH317" s="58"/>
      <c r="CI317" s="58"/>
      <c r="CJ317" s="58"/>
      <c r="CK317" s="58"/>
      <c r="CL317" s="58"/>
      <c r="CM317" s="58"/>
      <c r="CN317" s="58"/>
      <c r="CO317" s="58"/>
    </row>
    <row r="318" spans="47:93" x14ac:dyDescent="0.25">
      <c r="AU318" s="58"/>
      <c r="AV318" s="58"/>
      <c r="AW318" s="58"/>
      <c r="AX318" s="58"/>
      <c r="AY318" s="58"/>
      <c r="AZ318" s="58"/>
      <c r="BA318" s="58"/>
      <c r="BB318" s="58"/>
      <c r="BC318" s="58"/>
      <c r="BD318" s="58"/>
      <c r="BE318" s="58"/>
      <c r="BF318" s="58"/>
      <c r="BG318" s="58"/>
      <c r="BH318" s="58"/>
      <c r="BI318" s="58"/>
      <c r="BJ318" s="58"/>
      <c r="BK318" s="58"/>
      <c r="BL318" s="58"/>
      <c r="BM318" s="58"/>
      <c r="BN318" s="58"/>
      <c r="BO318" s="58"/>
      <c r="BP318" s="58"/>
      <c r="BQ318" s="58"/>
      <c r="BR318" s="58"/>
      <c r="BS318" s="58"/>
      <c r="BT318" s="58"/>
      <c r="BU318" s="58"/>
      <c r="BV318" s="58"/>
      <c r="BW318" s="58"/>
      <c r="BX318" s="58"/>
      <c r="BY318" s="58"/>
      <c r="BZ318" s="58"/>
      <c r="CA318" s="58"/>
      <c r="CB318" s="58"/>
      <c r="CC318" s="58"/>
      <c r="CD318" s="58"/>
      <c r="CE318" s="58"/>
      <c r="CF318" s="58"/>
      <c r="CG318" s="58"/>
      <c r="CH318" s="58"/>
      <c r="CI318" s="58"/>
      <c r="CJ318" s="58"/>
      <c r="CK318" s="58"/>
      <c r="CL318" s="58"/>
      <c r="CM318" s="58"/>
      <c r="CN318" s="58"/>
      <c r="CO318" s="58"/>
    </row>
    <row r="319" spans="47:93" x14ac:dyDescent="0.25">
      <c r="AU319" s="58"/>
      <c r="AV319" s="58"/>
      <c r="AW319" s="58"/>
      <c r="AX319" s="58"/>
      <c r="AY319" s="58"/>
      <c r="AZ319" s="58"/>
      <c r="BA319" s="58"/>
      <c r="BB319" s="58"/>
      <c r="BC319" s="58"/>
      <c r="BD319" s="58"/>
      <c r="BE319" s="58"/>
      <c r="BF319" s="58"/>
      <c r="BG319" s="58"/>
      <c r="BH319" s="58"/>
      <c r="BI319" s="58"/>
      <c r="BJ319" s="58"/>
      <c r="BK319" s="58"/>
      <c r="BL319" s="58"/>
      <c r="BM319" s="58"/>
      <c r="BN319" s="58"/>
      <c r="BO319" s="58"/>
      <c r="BP319" s="58"/>
      <c r="BQ319" s="58"/>
      <c r="BR319" s="58"/>
      <c r="BS319" s="58"/>
      <c r="BT319" s="58"/>
      <c r="BU319" s="58"/>
      <c r="BV319" s="58"/>
      <c r="BW319" s="58"/>
      <c r="BX319" s="58"/>
      <c r="BY319" s="58"/>
      <c r="BZ319" s="58"/>
      <c r="CA319" s="58"/>
      <c r="CB319" s="58"/>
      <c r="CC319" s="58"/>
      <c r="CD319" s="58"/>
      <c r="CE319" s="58"/>
      <c r="CF319" s="58"/>
      <c r="CG319" s="58"/>
      <c r="CH319" s="58"/>
      <c r="CI319" s="58"/>
      <c r="CJ319" s="58"/>
      <c r="CK319" s="58"/>
      <c r="CL319" s="58"/>
      <c r="CM319" s="58"/>
      <c r="CN319" s="58"/>
      <c r="CO319" s="58"/>
    </row>
    <row r="320" spans="47:93" x14ac:dyDescent="0.25">
      <c r="AU320" s="58"/>
      <c r="AV320" s="58"/>
      <c r="AW320" s="58"/>
      <c r="AX320" s="58"/>
      <c r="AY320" s="58"/>
      <c r="AZ320" s="58"/>
      <c r="BA320" s="58"/>
      <c r="BB320" s="58"/>
      <c r="BC320" s="58"/>
      <c r="BD320" s="58"/>
      <c r="BE320" s="58"/>
      <c r="BF320" s="58"/>
      <c r="BG320" s="58"/>
      <c r="BH320" s="58"/>
      <c r="BI320" s="58"/>
      <c r="BJ320" s="58"/>
      <c r="BK320" s="58"/>
      <c r="BL320" s="58"/>
      <c r="BM320" s="58"/>
      <c r="BN320" s="58"/>
      <c r="BO320" s="58"/>
      <c r="BP320" s="58"/>
      <c r="BQ320" s="58"/>
      <c r="BR320" s="58"/>
      <c r="BS320" s="58"/>
      <c r="BT320" s="58"/>
      <c r="BU320" s="58"/>
      <c r="BV320" s="58"/>
      <c r="BW320" s="58"/>
      <c r="BX320" s="58"/>
      <c r="BY320" s="58"/>
      <c r="BZ320" s="58"/>
      <c r="CA320" s="58"/>
      <c r="CB320" s="58"/>
      <c r="CC320" s="58"/>
      <c r="CD320" s="58"/>
      <c r="CE320" s="58"/>
      <c r="CF320" s="58"/>
      <c r="CG320" s="58"/>
      <c r="CH320" s="58"/>
      <c r="CI320" s="58"/>
      <c r="CJ320" s="58"/>
      <c r="CK320" s="58"/>
      <c r="CL320" s="58"/>
      <c r="CM320" s="58"/>
      <c r="CN320" s="58"/>
      <c r="CO320" s="58"/>
    </row>
    <row r="321" spans="47:93" x14ac:dyDescent="0.25">
      <c r="AU321" s="58"/>
      <c r="AV321" s="58"/>
      <c r="AW321" s="58"/>
      <c r="AX321" s="58"/>
      <c r="AY321" s="58"/>
      <c r="AZ321" s="58"/>
      <c r="BA321" s="58"/>
      <c r="BB321" s="58"/>
      <c r="BC321" s="58"/>
      <c r="BD321" s="58"/>
      <c r="BE321" s="58"/>
      <c r="BF321" s="58"/>
      <c r="BG321" s="58"/>
      <c r="BH321" s="58"/>
      <c r="BI321" s="58"/>
      <c r="BJ321" s="58"/>
      <c r="BK321" s="58"/>
      <c r="BL321" s="58"/>
      <c r="BM321" s="58"/>
      <c r="BN321" s="58"/>
      <c r="BO321" s="58"/>
      <c r="BP321" s="58"/>
      <c r="BQ321" s="58"/>
      <c r="BR321" s="58"/>
      <c r="BS321" s="58"/>
      <c r="BT321" s="58"/>
      <c r="BU321" s="58"/>
      <c r="BV321" s="58"/>
      <c r="BW321" s="58"/>
      <c r="BX321" s="58"/>
      <c r="BY321" s="58"/>
      <c r="BZ321" s="58"/>
      <c r="CA321" s="58"/>
      <c r="CB321" s="58"/>
      <c r="CC321" s="58"/>
      <c r="CD321" s="58"/>
      <c r="CE321" s="58"/>
      <c r="CF321" s="58"/>
      <c r="CG321" s="58"/>
      <c r="CH321" s="58"/>
      <c r="CI321" s="58"/>
      <c r="CJ321" s="58"/>
      <c r="CK321" s="58"/>
      <c r="CL321" s="58"/>
      <c r="CM321" s="58"/>
      <c r="CN321" s="58"/>
      <c r="CO321" s="58"/>
    </row>
    <row r="322" spans="47:93" x14ac:dyDescent="0.25">
      <c r="AU322" s="58"/>
      <c r="AV322" s="58"/>
      <c r="AW322" s="58"/>
      <c r="AX322" s="58"/>
      <c r="AY322" s="58"/>
      <c r="AZ322" s="58"/>
      <c r="BA322" s="58"/>
      <c r="BB322" s="58"/>
      <c r="BC322" s="58"/>
      <c r="BD322" s="58"/>
      <c r="BE322" s="58"/>
      <c r="BF322" s="58"/>
      <c r="BG322" s="58"/>
      <c r="BH322" s="58"/>
      <c r="BI322" s="58"/>
      <c r="BJ322" s="58"/>
      <c r="BK322" s="58"/>
      <c r="BL322" s="58"/>
      <c r="BM322" s="58"/>
      <c r="BN322" s="58"/>
      <c r="BO322" s="58"/>
      <c r="BP322" s="58"/>
      <c r="BQ322" s="58"/>
      <c r="BR322" s="58"/>
      <c r="BS322" s="58"/>
      <c r="BT322" s="58"/>
      <c r="BU322" s="58"/>
      <c r="BV322" s="58"/>
      <c r="BW322" s="58"/>
      <c r="BX322" s="58"/>
      <c r="BY322" s="58"/>
      <c r="BZ322" s="58"/>
      <c r="CA322" s="58"/>
      <c r="CB322" s="58"/>
      <c r="CC322" s="58"/>
      <c r="CD322" s="58"/>
      <c r="CE322" s="58"/>
      <c r="CF322" s="58"/>
      <c r="CG322" s="58"/>
      <c r="CH322" s="58"/>
      <c r="CI322" s="58"/>
      <c r="CJ322" s="58"/>
      <c r="CK322" s="58"/>
      <c r="CL322" s="58"/>
      <c r="CM322" s="58"/>
      <c r="CN322" s="58"/>
      <c r="CO322" s="58"/>
    </row>
    <row r="323" spans="47:93" x14ac:dyDescent="0.25">
      <c r="AU323" s="58"/>
      <c r="AV323" s="58"/>
      <c r="AW323" s="58"/>
      <c r="AX323" s="58"/>
      <c r="AY323" s="58"/>
      <c r="AZ323" s="58"/>
      <c r="BA323" s="58"/>
      <c r="BB323" s="58"/>
      <c r="BC323" s="58"/>
      <c r="BD323" s="58"/>
      <c r="BE323" s="58"/>
      <c r="BF323" s="58"/>
      <c r="BG323" s="58"/>
      <c r="BH323" s="58"/>
      <c r="BI323" s="58"/>
      <c r="BJ323" s="58"/>
      <c r="BK323" s="58"/>
      <c r="BL323" s="58"/>
      <c r="BM323" s="58"/>
      <c r="BN323" s="58"/>
      <c r="BO323" s="58"/>
      <c r="BP323" s="58"/>
      <c r="BQ323" s="58"/>
      <c r="BR323" s="58"/>
      <c r="BS323" s="58"/>
      <c r="BT323" s="58"/>
      <c r="BU323" s="58"/>
      <c r="BV323" s="58"/>
      <c r="BW323" s="58"/>
      <c r="BX323" s="58"/>
      <c r="BY323" s="58"/>
      <c r="BZ323" s="58"/>
      <c r="CA323" s="58"/>
      <c r="CB323" s="58"/>
      <c r="CC323" s="58"/>
      <c r="CD323" s="58"/>
      <c r="CE323" s="58"/>
      <c r="CF323" s="58"/>
      <c r="CG323" s="58"/>
      <c r="CH323" s="58"/>
      <c r="CI323" s="58"/>
      <c r="CJ323" s="58"/>
      <c r="CK323" s="58"/>
      <c r="CL323" s="58"/>
      <c r="CM323" s="58"/>
      <c r="CN323" s="58"/>
      <c r="CO323" s="58"/>
    </row>
    <row r="324" spans="47:93" x14ac:dyDescent="0.25">
      <c r="AU324" s="58"/>
      <c r="AV324" s="58"/>
      <c r="AW324" s="58"/>
      <c r="AX324" s="58"/>
      <c r="AY324" s="58"/>
      <c r="AZ324" s="58"/>
      <c r="BA324" s="58"/>
      <c r="BB324" s="58"/>
      <c r="BC324" s="58"/>
      <c r="BD324" s="58"/>
      <c r="BE324" s="58"/>
      <c r="BF324" s="58"/>
      <c r="BG324" s="58"/>
      <c r="BH324" s="58"/>
      <c r="BI324" s="58"/>
      <c r="BJ324" s="58"/>
      <c r="BK324" s="58"/>
      <c r="BL324" s="58"/>
      <c r="BM324" s="58"/>
      <c r="BN324" s="58"/>
      <c r="BO324" s="58"/>
      <c r="BP324" s="58"/>
      <c r="BQ324" s="58"/>
      <c r="BR324" s="58"/>
      <c r="BS324" s="58"/>
      <c r="BT324" s="58"/>
      <c r="BU324" s="58"/>
      <c r="BV324" s="58"/>
      <c r="BW324" s="58"/>
      <c r="BX324" s="58"/>
      <c r="BY324" s="58"/>
      <c r="BZ324" s="58"/>
      <c r="CA324" s="58"/>
      <c r="CB324" s="58"/>
      <c r="CC324" s="58"/>
      <c r="CD324" s="58"/>
      <c r="CE324" s="58"/>
      <c r="CF324" s="58"/>
      <c r="CG324" s="58"/>
      <c r="CH324" s="58"/>
      <c r="CI324" s="58"/>
      <c r="CJ324" s="58"/>
      <c r="CK324" s="58"/>
      <c r="CL324" s="58"/>
      <c r="CM324" s="58"/>
      <c r="CN324" s="58"/>
      <c r="CO324" s="58"/>
    </row>
    <row r="325" spans="47:93" x14ac:dyDescent="0.25">
      <c r="AU325" s="58"/>
      <c r="AV325" s="58"/>
      <c r="AW325" s="58"/>
      <c r="AX325" s="58"/>
      <c r="AY325" s="58"/>
      <c r="AZ325" s="58"/>
      <c r="BA325" s="58"/>
      <c r="BB325" s="58"/>
      <c r="BC325" s="58"/>
      <c r="BD325" s="58"/>
      <c r="BE325" s="58"/>
      <c r="BF325" s="58"/>
      <c r="BG325" s="58"/>
      <c r="BH325" s="58"/>
      <c r="BI325" s="58"/>
      <c r="BJ325" s="58"/>
      <c r="BK325" s="58"/>
      <c r="BL325" s="58"/>
      <c r="BM325" s="58"/>
      <c r="BN325" s="58"/>
      <c r="BO325" s="58"/>
      <c r="BP325" s="58"/>
      <c r="BQ325" s="58"/>
      <c r="BR325" s="58"/>
      <c r="BS325" s="58"/>
      <c r="BT325" s="58"/>
      <c r="BU325" s="58"/>
      <c r="BV325" s="58"/>
      <c r="BW325" s="58"/>
      <c r="BX325" s="58"/>
      <c r="BY325" s="58"/>
      <c r="BZ325" s="58"/>
      <c r="CA325" s="58"/>
      <c r="CB325" s="58"/>
      <c r="CC325" s="58"/>
      <c r="CD325" s="58"/>
      <c r="CE325" s="58"/>
      <c r="CF325" s="58"/>
      <c r="CG325" s="58"/>
      <c r="CH325" s="58"/>
      <c r="CI325" s="58"/>
      <c r="CJ325" s="58"/>
      <c r="CK325" s="58"/>
      <c r="CL325" s="58"/>
      <c r="CM325" s="58"/>
      <c r="CN325" s="58"/>
      <c r="CO325" s="58"/>
    </row>
    <row r="326" spans="47:93" x14ac:dyDescent="0.25">
      <c r="AU326" s="58"/>
      <c r="AV326" s="58"/>
      <c r="AW326" s="58"/>
      <c r="AX326" s="58"/>
      <c r="AY326" s="58"/>
      <c r="AZ326" s="58"/>
      <c r="BA326" s="58"/>
      <c r="BB326" s="58"/>
      <c r="BC326" s="58"/>
      <c r="BD326" s="58"/>
      <c r="BE326" s="58"/>
      <c r="BF326" s="58"/>
      <c r="BG326" s="58"/>
      <c r="BH326" s="58"/>
      <c r="BI326" s="58"/>
      <c r="BJ326" s="58"/>
      <c r="BK326" s="58"/>
      <c r="BL326" s="58"/>
      <c r="BM326" s="58"/>
      <c r="BN326" s="58"/>
      <c r="BO326" s="58"/>
      <c r="BP326" s="58"/>
      <c r="BQ326" s="58"/>
      <c r="BR326" s="58"/>
      <c r="BS326" s="58"/>
      <c r="BT326" s="58"/>
      <c r="BU326" s="58"/>
      <c r="BV326" s="58"/>
      <c r="BW326" s="58"/>
      <c r="BX326" s="58"/>
      <c r="BY326" s="58"/>
      <c r="BZ326" s="58"/>
      <c r="CA326" s="58"/>
      <c r="CB326" s="58"/>
      <c r="CC326" s="58"/>
      <c r="CD326" s="58"/>
      <c r="CE326" s="58"/>
      <c r="CF326" s="58"/>
      <c r="CG326" s="58"/>
      <c r="CH326" s="58"/>
      <c r="CI326" s="58"/>
      <c r="CJ326" s="58"/>
      <c r="CK326" s="58"/>
      <c r="CL326" s="58"/>
      <c r="CM326" s="58"/>
      <c r="CN326" s="58"/>
      <c r="CO326" s="58"/>
    </row>
    <row r="327" spans="47:93" x14ac:dyDescent="0.25">
      <c r="AU327" s="58"/>
      <c r="AV327" s="58"/>
      <c r="AW327" s="58"/>
      <c r="AX327" s="58"/>
      <c r="AY327" s="58"/>
      <c r="AZ327" s="58"/>
      <c r="BA327" s="58"/>
      <c r="BB327" s="58"/>
      <c r="BC327" s="58"/>
      <c r="BD327" s="58"/>
      <c r="BE327" s="58"/>
      <c r="BF327" s="58"/>
      <c r="BG327" s="58"/>
      <c r="BH327" s="58"/>
      <c r="BI327" s="58"/>
      <c r="BJ327" s="58"/>
      <c r="BK327" s="58"/>
      <c r="BL327" s="58"/>
      <c r="BM327" s="58"/>
      <c r="BN327" s="58"/>
      <c r="BO327" s="58"/>
      <c r="BP327" s="58"/>
      <c r="BQ327" s="58"/>
      <c r="BR327" s="58"/>
      <c r="BS327" s="58"/>
      <c r="BT327" s="58"/>
      <c r="BU327" s="58"/>
      <c r="BV327" s="58"/>
      <c r="BW327" s="58"/>
      <c r="BX327" s="58"/>
      <c r="BY327" s="58"/>
      <c r="BZ327" s="58"/>
      <c r="CA327" s="58"/>
      <c r="CB327" s="58"/>
      <c r="CC327" s="58"/>
      <c r="CD327" s="58"/>
      <c r="CE327" s="58"/>
      <c r="CF327" s="58"/>
      <c r="CG327" s="58"/>
      <c r="CH327" s="58"/>
      <c r="CI327" s="58"/>
      <c r="CJ327" s="58"/>
      <c r="CK327" s="58"/>
      <c r="CL327" s="58"/>
      <c r="CM327" s="58"/>
      <c r="CN327" s="58"/>
      <c r="CO327" s="58"/>
    </row>
    <row r="328" spans="47:93" x14ac:dyDescent="0.25">
      <c r="AU328" s="58"/>
      <c r="AV328" s="58"/>
      <c r="AW328" s="58"/>
      <c r="AX328" s="58"/>
      <c r="AY328" s="58"/>
      <c r="AZ328" s="58"/>
      <c r="BA328" s="58"/>
      <c r="BB328" s="58"/>
      <c r="BC328" s="58"/>
      <c r="BD328" s="58"/>
      <c r="BE328" s="58"/>
      <c r="BF328" s="58"/>
      <c r="BG328" s="58"/>
      <c r="BH328" s="58"/>
      <c r="BI328" s="58"/>
      <c r="BJ328" s="58"/>
      <c r="BK328" s="58"/>
      <c r="BL328" s="58"/>
      <c r="BM328" s="58"/>
      <c r="BN328" s="58"/>
      <c r="BO328" s="58"/>
      <c r="BP328" s="58"/>
      <c r="BQ328" s="58"/>
      <c r="BR328" s="58"/>
      <c r="BS328" s="58"/>
      <c r="BT328" s="58"/>
      <c r="BU328" s="58"/>
      <c r="BV328" s="58"/>
      <c r="BW328" s="58"/>
      <c r="BX328" s="58"/>
      <c r="BY328" s="58"/>
      <c r="BZ328" s="58"/>
      <c r="CA328" s="58"/>
      <c r="CB328" s="58"/>
      <c r="CC328" s="58"/>
      <c r="CD328" s="58"/>
      <c r="CE328" s="58"/>
      <c r="CF328" s="58"/>
      <c r="CG328" s="58"/>
      <c r="CH328" s="58"/>
      <c r="CI328" s="58"/>
      <c r="CJ328" s="58"/>
      <c r="CK328" s="58"/>
      <c r="CL328" s="58"/>
      <c r="CM328" s="58"/>
      <c r="CN328" s="58"/>
      <c r="CO328" s="58"/>
    </row>
    <row r="329" spans="47:93" x14ac:dyDescent="0.25">
      <c r="AU329" s="58"/>
      <c r="AV329" s="58"/>
      <c r="AW329" s="58"/>
      <c r="AX329" s="58"/>
      <c r="AY329" s="58"/>
      <c r="AZ329" s="58"/>
      <c r="BA329" s="58"/>
      <c r="BB329" s="58"/>
      <c r="BC329" s="58"/>
      <c r="BD329" s="58"/>
      <c r="BE329" s="58"/>
      <c r="BF329" s="58"/>
      <c r="BG329" s="58"/>
      <c r="BH329" s="58"/>
      <c r="BI329" s="58"/>
      <c r="BJ329" s="58"/>
      <c r="BK329" s="58"/>
      <c r="BL329" s="58"/>
      <c r="BM329" s="58"/>
      <c r="BN329" s="58"/>
      <c r="BO329" s="58"/>
      <c r="BP329" s="58"/>
      <c r="BQ329" s="58"/>
      <c r="BR329" s="58"/>
      <c r="BS329" s="58"/>
      <c r="BT329" s="58"/>
      <c r="BU329" s="58"/>
      <c r="BV329" s="58"/>
      <c r="BW329" s="58"/>
      <c r="BX329" s="58"/>
      <c r="BY329" s="58"/>
      <c r="BZ329" s="58"/>
      <c r="CA329" s="58"/>
      <c r="CB329" s="58"/>
      <c r="CC329" s="58"/>
      <c r="CD329" s="58"/>
      <c r="CE329" s="58"/>
      <c r="CF329" s="58"/>
      <c r="CG329" s="58"/>
      <c r="CH329" s="58"/>
      <c r="CI329" s="58"/>
      <c r="CJ329" s="58"/>
      <c r="CK329" s="58"/>
      <c r="CL329" s="58"/>
      <c r="CM329" s="58"/>
      <c r="CN329" s="58"/>
      <c r="CO329" s="58"/>
    </row>
    <row r="330" spans="47:93" x14ac:dyDescent="0.25">
      <c r="AU330" s="58"/>
      <c r="AV330" s="58"/>
      <c r="AW330" s="58"/>
      <c r="AX330" s="58"/>
      <c r="AY330" s="58"/>
      <c r="AZ330" s="58"/>
      <c r="BA330" s="58"/>
      <c r="BB330" s="58"/>
      <c r="BC330" s="58"/>
      <c r="BD330" s="58"/>
      <c r="BE330" s="58"/>
      <c r="BF330" s="58"/>
      <c r="BG330" s="58"/>
      <c r="BH330" s="58"/>
      <c r="BI330" s="58"/>
      <c r="BJ330" s="58"/>
      <c r="BK330" s="58"/>
      <c r="BL330" s="58"/>
      <c r="BM330" s="58"/>
      <c r="BN330" s="58"/>
      <c r="BO330" s="58"/>
      <c r="BP330" s="58"/>
      <c r="BQ330" s="58"/>
      <c r="BR330" s="58"/>
      <c r="BS330" s="58"/>
      <c r="BT330" s="58"/>
      <c r="BU330" s="58"/>
      <c r="BV330" s="58"/>
      <c r="BW330" s="58"/>
      <c r="BX330" s="58"/>
      <c r="BY330" s="58"/>
      <c r="BZ330" s="58"/>
      <c r="CA330" s="58"/>
      <c r="CB330" s="58"/>
      <c r="CC330" s="58"/>
      <c r="CD330" s="58"/>
      <c r="CE330" s="58"/>
      <c r="CF330" s="58"/>
      <c r="CG330" s="58"/>
      <c r="CH330" s="58"/>
      <c r="CI330" s="58"/>
      <c r="CJ330" s="58"/>
      <c r="CK330" s="58"/>
      <c r="CL330" s="58"/>
      <c r="CM330" s="58"/>
      <c r="CN330" s="58"/>
      <c r="CO330" s="58"/>
    </row>
    <row r="331" spans="47:93" x14ac:dyDescent="0.25">
      <c r="AU331" s="58"/>
      <c r="AV331" s="58"/>
      <c r="AW331" s="58"/>
      <c r="AX331" s="58"/>
      <c r="AY331" s="58"/>
      <c r="AZ331" s="58"/>
      <c r="BA331" s="58"/>
      <c r="BB331" s="58"/>
      <c r="BC331" s="58"/>
      <c r="BD331" s="58"/>
      <c r="BE331" s="58"/>
      <c r="BF331" s="58"/>
      <c r="BG331" s="58"/>
      <c r="BH331" s="58"/>
      <c r="BI331" s="58"/>
      <c r="BJ331" s="58"/>
      <c r="BK331" s="58"/>
      <c r="BL331" s="58"/>
      <c r="BM331" s="58"/>
      <c r="BN331" s="58"/>
      <c r="BO331" s="58"/>
      <c r="BP331" s="58"/>
      <c r="BQ331" s="58"/>
      <c r="BR331" s="58"/>
      <c r="BS331" s="58"/>
      <c r="BT331" s="58"/>
      <c r="BU331" s="58"/>
      <c r="BV331" s="58"/>
      <c r="BW331" s="58"/>
      <c r="BX331" s="58"/>
      <c r="BY331" s="58"/>
      <c r="BZ331" s="58"/>
      <c r="CA331" s="58"/>
      <c r="CB331" s="58"/>
      <c r="CC331" s="58"/>
      <c r="CD331" s="58"/>
      <c r="CE331" s="58"/>
      <c r="CF331" s="58"/>
      <c r="CG331" s="58"/>
      <c r="CH331" s="58"/>
      <c r="CI331" s="58"/>
      <c r="CJ331" s="58"/>
      <c r="CK331" s="58"/>
      <c r="CL331" s="58"/>
      <c r="CM331" s="58"/>
      <c r="CN331" s="58"/>
      <c r="CO331" s="58"/>
    </row>
    <row r="332" spans="47:93" x14ac:dyDescent="0.25">
      <c r="AU332" s="58"/>
      <c r="AV332" s="58"/>
      <c r="AW332" s="58"/>
      <c r="AX332" s="58"/>
      <c r="AY332" s="58"/>
      <c r="AZ332" s="58"/>
      <c r="BA332" s="58"/>
      <c r="BB332" s="58"/>
      <c r="BC332" s="58"/>
      <c r="BD332" s="58"/>
      <c r="BE332" s="58"/>
      <c r="BF332" s="58"/>
      <c r="BG332" s="58"/>
      <c r="BH332" s="58"/>
      <c r="BI332" s="58"/>
      <c r="BJ332" s="58"/>
      <c r="BK332" s="58"/>
      <c r="BL332" s="58"/>
      <c r="BM332" s="58"/>
      <c r="BN332" s="58"/>
      <c r="BO332" s="58"/>
      <c r="BP332" s="58"/>
      <c r="BQ332" s="58"/>
      <c r="BR332" s="58"/>
      <c r="BS332" s="58"/>
      <c r="BT332" s="58"/>
      <c r="BU332" s="58"/>
      <c r="BV332" s="58"/>
      <c r="BW332" s="58"/>
      <c r="BX332" s="58"/>
      <c r="BY332" s="58"/>
      <c r="BZ332" s="58"/>
      <c r="CA332" s="58"/>
      <c r="CB332" s="58"/>
      <c r="CC332" s="58"/>
      <c r="CD332" s="58"/>
      <c r="CE332" s="58"/>
      <c r="CF332" s="58"/>
      <c r="CG332" s="58"/>
      <c r="CH332" s="58"/>
      <c r="CI332" s="58"/>
      <c r="CJ332" s="58"/>
      <c r="CK332" s="58"/>
      <c r="CL332" s="58"/>
      <c r="CM332" s="58"/>
      <c r="CN332" s="58"/>
      <c r="CO332" s="58"/>
    </row>
    <row r="333" spans="47:93" x14ac:dyDescent="0.25">
      <c r="AU333" s="58"/>
      <c r="AV333" s="58"/>
      <c r="AW333" s="58"/>
      <c r="AX333" s="58"/>
      <c r="AY333" s="58"/>
      <c r="AZ333" s="58"/>
      <c r="BA333" s="58"/>
      <c r="BB333" s="58"/>
      <c r="BC333" s="58"/>
      <c r="BD333" s="58"/>
      <c r="BE333" s="58"/>
      <c r="BF333" s="58"/>
      <c r="BG333" s="58"/>
      <c r="BH333" s="58"/>
      <c r="BI333" s="58"/>
      <c r="BJ333" s="58"/>
      <c r="BK333" s="58"/>
      <c r="BL333" s="58"/>
      <c r="BM333" s="58"/>
      <c r="BN333" s="58"/>
      <c r="BO333" s="58"/>
      <c r="BP333" s="58"/>
      <c r="BQ333" s="58"/>
      <c r="BR333" s="58"/>
      <c r="BS333" s="58"/>
      <c r="BT333" s="58"/>
      <c r="BU333" s="58"/>
      <c r="BV333" s="58"/>
      <c r="BW333" s="58"/>
      <c r="BX333" s="58"/>
      <c r="BY333" s="58"/>
      <c r="BZ333" s="58"/>
      <c r="CA333" s="58"/>
      <c r="CB333" s="58"/>
      <c r="CC333" s="58"/>
      <c r="CD333" s="58"/>
      <c r="CE333" s="58"/>
      <c r="CF333" s="58"/>
      <c r="CG333" s="58"/>
      <c r="CH333" s="58"/>
      <c r="CI333" s="58"/>
      <c r="CJ333" s="58"/>
      <c r="CK333" s="58"/>
      <c r="CL333" s="58"/>
      <c r="CM333" s="58"/>
      <c r="CN333" s="58"/>
      <c r="CO333" s="58"/>
    </row>
    <row r="334" spans="47:93" x14ac:dyDescent="0.25">
      <c r="AU334" s="58"/>
      <c r="AV334" s="58"/>
      <c r="AW334" s="58"/>
      <c r="AX334" s="58"/>
      <c r="AY334" s="58"/>
      <c r="AZ334" s="58"/>
      <c r="BA334" s="58"/>
      <c r="BB334" s="58"/>
      <c r="BC334" s="58"/>
      <c r="BD334" s="58"/>
      <c r="BE334" s="58"/>
      <c r="BF334" s="58"/>
      <c r="BG334" s="58"/>
      <c r="BH334" s="58"/>
      <c r="BI334" s="58"/>
      <c r="BJ334" s="58"/>
      <c r="BK334" s="58"/>
      <c r="BL334" s="58"/>
      <c r="BM334" s="58"/>
      <c r="BN334" s="58"/>
      <c r="BO334" s="58"/>
      <c r="BP334" s="58"/>
      <c r="BQ334" s="58"/>
      <c r="BR334" s="58"/>
      <c r="BS334" s="58"/>
      <c r="BT334" s="58"/>
      <c r="BU334" s="58"/>
      <c r="BV334" s="58"/>
      <c r="BW334" s="58"/>
      <c r="BX334" s="58"/>
      <c r="BY334" s="58"/>
      <c r="BZ334" s="58"/>
      <c r="CA334" s="58"/>
      <c r="CB334" s="58"/>
      <c r="CC334" s="58"/>
      <c r="CD334" s="58"/>
      <c r="CE334" s="58"/>
      <c r="CF334" s="58"/>
      <c r="CG334" s="58"/>
      <c r="CH334" s="58"/>
      <c r="CI334" s="58"/>
      <c r="CJ334" s="58"/>
      <c r="CK334" s="58"/>
      <c r="CL334" s="58"/>
      <c r="CM334" s="58"/>
      <c r="CN334" s="58"/>
      <c r="CO334" s="58"/>
    </row>
    <row r="335" spans="47:93" x14ac:dyDescent="0.25">
      <c r="AU335" s="58"/>
      <c r="AV335" s="58"/>
      <c r="AW335" s="58"/>
      <c r="AX335" s="58"/>
      <c r="AY335" s="58"/>
      <c r="AZ335" s="58"/>
      <c r="BA335" s="58"/>
      <c r="BB335" s="58"/>
      <c r="BC335" s="58"/>
      <c r="BD335" s="58"/>
      <c r="BE335" s="58"/>
      <c r="BF335" s="58"/>
      <c r="BG335" s="58"/>
      <c r="BH335" s="58"/>
      <c r="BI335" s="58"/>
      <c r="BJ335" s="58"/>
      <c r="BK335" s="58"/>
      <c r="BL335" s="58"/>
      <c r="BM335" s="58"/>
      <c r="BN335" s="58"/>
      <c r="BO335" s="58"/>
      <c r="BP335" s="58"/>
      <c r="BQ335" s="58"/>
      <c r="BR335" s="58"/>
      <c r="BS335" s="58"/>
      <c r="BT335" s="58"/>
      <c r="BU335" s="58"/>
      <c r="BV335" s="58"/>
      <c r="BW335" s="58"/>
      <c r="BX335" s="58"/>
      <c r="BY335" s="58"/>
      <c r="BZ335" s="58"/>
      <c r="CA335" s="58"/>
      <c r="CB335" s="58"/>
      <c r="CC335" s="58"/>
      <c r="CD335" s="58"/>
      <c r="CE335" s="58"/>
      <c r="CF335" s="58"/>
      <c r="CG335" s="58"/>
      <c r="CH335" s="58"/>
      <c r="CI335" s="58"/>
      <c r="CJ335" s="58"/>
      <c r="CK335" s="58"/>
      <c r="CL335" s="58"/>
      <c r="CM335" s="58"/>
      <c r="CN335" s="58"/>
      <c r="CO335" s="58"/>
    </row>
    <row r="336" spans="47:93" x14ac:dyDescent="0.25">
      <c r="AU336" s="58"/>
      <c r="AV336" s="58"/>
      <c r="AW336" s="58"/>
      <c r="AX336" s="58"/>
      <c r="AY336" s="58"/>
      <c r="AZ336" s="58"/>
      <c r="BA336" s="58"/>
      <c r="BB336" s="58"/>
      <c r="BC336" s="58"/>
      <c r="BD336" s="58"/>
      <c r="BE336" s="58"/>
      <c r="BF336" s="58"/>
      <c r="BG336" s="58"/>
      <c r="BH336" s="58"/>
      <c r="BI336" s="58"/>
      <c r="BJ336" s="58"/>
      <c r="BK336" s="58"/>
      <c r="BL336" s="58"/>
      <c r="BM336" s="58"/>
      <c r="BN336" s="58"/>
      <c r="BO336" s="58"/>
      <c r="BP336" s="58"/>
      <c r="BQ336" s="58"/>
      <c r="BR336" s="58"/>
      <c r="BS336" s="58"/>
      <c r="BT336" s="58"/>
      <c r="BU336" s="58"/>
      <c r="BV336" s="58"/>
      <c r="BW336" s="58"/>
      <c r="BX336" s="58"/>
      <c r="BY336" s="58"/>
      <c r="BZ336" s="58"/>
      <c r="CA336" s="58"/>
      <c r="CB336" s="58"/>
      <c r="CC336" s="58"/>
      <c r="CD336" s="58"/>
      <c r="CE336" s="58"/>
      <c r="CF336" s="58"/>
      <c r="CG336" s="58"/>
      <c r="CH336" s="58"/>
      <c r="CI336" s="58"/>
      <c r="CJ336" s="58"/>
      <c r="CK336" s="58"/>
      <c r="CL336" s="58"/>
      <c r="CM336" s="58"/>
      <c r="CN336" s="58"/>
      <c r="CO336" s="58"/>
    </row>
    <row r="337" spans="47:93" x14ac:dyDescent="0.25">
      <c r="AU337" s="58"/>
      <c r="AV337" s="58"/>
      <c r="AW337" s="58"/>
      <c r="AX337" s="58"/>
      <c r="AY337" s="58"/>
      <c r="AZ337" s="58"/>
      <c r="BA337" s="58"/>
      <c r="BB337" s="58"/>
      <c r="BC337" s="58"/>
      <c r="BD337" s="58"/>
      <c r="BE337" s="58"/>
      <c r="BF337" s="58"/>
      <c r="BG337" s="58"/>
      <c r="BH337" s="58"/>
      <c r="BI337" s="58"/>
      <c r="BJ337" s="58"/>
      <c r="BK337" s="58"/>
      <c r="BL337" s="58"/>
      <c r="BM337" s="58"/>
      <c r="BN337" s="58"/>
      <c r="BO337" s="58"/>
      <c r="BP337" s="58"/>
      <c r="BQ337" s="58"/>
      <c r="BR337" s="58"/>
      <c r="BS337" s="58"/>
      <c r="BT337" s="58"/>
      <c r="BU337" s="58"/>
      <c r="BV337" s="58"/>
      <c r="BW337" s="58"/>
      <c r="BX337" s="58"/>
      <c r="BY337" s="58"/>
      <c r="BZ337" s="58"/>
      <c r="CA337" s="58"/>
      <c r="CB337" s="58"/>
      <c r="CC337" s="58"/>
      <c r="CD337" s="58"/>
      <c r="CE337" s="58"/>
      <c r="CF337" s="58"/>
      <c r="CG337" s="58"/>
      <c r="CH337" s="58"/>
      <c r="CI337" s="58"/>
      <c r="CJ337" s="58"/>
      <c r="CK337" s="58"/>
      <c r="CL337" s="58"/>
      <c r="CM337" s="58"/>
      <c r="CN337" s="58"/>
      <c r="CO337" s="58"/>
    </row>
    <row r="338" spans="47:93" x14ac:dyDescent="0.25">
      <c r="AU338" s="58"/>
      <c r="AV338" s="58"/>
      <c r="AW338" s="58"/>
      <c r="AX338" s="58"/>
      <c r="AY338" s="58"/>
      <c r="AZ338" s="58"/>
      <c r="BA338" s="58"/>
      <c r="BB338" s="58"/>
      <c r="BC338" s="58"/>
      <c r="BD338" s="58"/>
      <c r="BE338" s="58"/>
      <c r="BF338" s="58"/>
      <c r="BG338" s="58"/>
      <c r="BH338" s="58"/>
      <c r="BI338" s="58"/>
      <c r="BJ338" s="58"/>
      <c r="BK338" s="58"/>
      <c r="BL338" s="58"/>
      <c r="BM338" s="58"/>
      <c r="BN338" s="58"/>
      <c r="BO338" s="58"/>
      <c r="BP338" s="58"/>
      <c r="BQ338" s="58"/>
      <c r="BR338" s="58"/>
      <c r="BS338" s="58"/>
      <c r="BT338" s="58"/>
      <c r="BU338" s="58"/>
      <c r="BV338" s="58"/>
      <c r="BW338" s="58"/>
      <c r="BX338" s="58"/>
      <c r="BY338" s="58"/>
      <c r="BZ338" s="58"/>
      <c r="CA338" s="58"/>
      <c r="CB338" s="58"/>
      <c r="CC338" s="58"/>
      <c r="CD338" s="58"/>
      <c r="CE338" s="58"/>
      <c r="CF338" s="58"/>
      <c r="CG338" s="58"/>
      <c r="CH338" s="58"/>
      <c r="CI338" s="58"/>
      <c r="CJ338" s="58"/>
      <c r="CK338" s="58"/>
      <c r="CL338" s="58"/>
      <c r="CM338" s="58"/>
      <c r="CN338" s="58"/>
      <c r="CO338" s="58"/>
    </row>
    <row r="339" spans="47:93" x14ac:dyDescent="0.25">
      <c r="AU339" s="58"/>
      <c r="AV339" s="58"/>
      <c r="AW339" s="58"/>
      <c r="AX339" s="58"/>
      <c r="AY339" s="58"/>
      <c r="AZ339" s="58"/>
      <c r="BA339" s="58"/>
      <c r="BB339" s="58"/>
      <c r="BC339" s="58"/>
      <c r="BD339" s="58"/>
      <c r="BE339" s="58"/>
      <c r="BF339" s="58"/>
      <c r="BG339" s="58"/>
      <c r="BH339" s="58"/>
      <c r="BI339" s="58"/>
      <c r="BJ339" s="58"/>
      <c r="BK339" s="58"/>
      <c r="BL339" s="58"/>
      <c r="BM339" s="58"/>
      <c r="BN339" s="58"/>
      <c r="BO339" s="58"/>
      <c r="BP339" s="58"/>
      <c r="BQ339" s="58"/>
      <c r="BR339" s="58"/>
      <c r="BS339" s="58"/>
      <c r="BT339" s="58"/>
      <c r="BU339" s="58"/>
      <c r="BV339" s="58"/>
      <c r="BW339" s="58"/>
      <c r="BX339" s="58"/>
      <c r="BY339" s="58"/>
      <c r="BZ339" s="58"/>
      <c r="CA339" s="58"/>
      <c r="CB339" s="58"/>
      <c r="CC339" s="58"/>
      <c r="CD339" s="58"/>
      <c r="CE339" s="58"/>
      <c r="CF339" s="58"/>
      <c r="CG339" s="58"/>
      <c r="CH339" s="58"/>
      <c r="CI339" s="58"/>
      <c r="CJ339" s="58"/>
      <c r="CK339" s="58"/>
      <c r="CL339" s="58"/>
      <c r="CM339" s="58"/>
      <c r="CN339" s="58"/>
      <c r="CO339" s="58"/>
    </row>
    <row r="340" spans="47:93" x14ac:dyDescent="0.25">
      <c r="AU340" s="58"/>
      <c r="AV340" s="58"/>
      <c r="AW340" s="58"/>
      <c r="AX340" s="58"/>
      <c r="AY340" s="58"/>
      <c r="AZ340" s="58"/>
      <c r="BA340" s="58"/>
      <c r="BB340" s="58"/>
      <c r="BC340" s="58"/>
      <c r="BD340" s="58"/>
      <c r="BE340" s="58"/>
      <c r="BF340" s="58"/>
      <c r="BG340" s="58"/>
      <c r="BH340" s="58"/>
      <c r="BI340" s="58"/>
      <c r="BJ340" s="58"/>
      <c r="BK340" s="58"/>
      <c r="BL340" s="58"/>
      <c r="BM340" s="58"/>
      <c r="BN340" s="58"/>
      <c r="BO340" s="58"/>
      <c r="BP340" s="58"/>
      <c r="BQ340" s="58"/>
      <c r="BR340" s="58"/>
      <c r="BS340" s="58"/>
      <c r="BT340" s="58"/>
      <c r="BU340" s="58"/>
      <c r="BV340" s="58"/>
      <c r="BW340" s="58"/>
      <c r="BX340" s="58"/>
      <c r="BY340" s="58"/>
      <c r="BZ340" s="58"/>
      <c r="CA340" s="58"/>
      <c r="CB340" s="58"/>
      <c r="CC340" s="58"/>
      <c r="CD340" s="58"/>
      <c r="CE340" s="58"/>
      <c r="CF340" s="58"/>
      <c r="CG340" s="58"/>
      <c r="CH340" s="58"/>
      <c r="CI340" s="58"/>
      <c r="CJ340" s="58"/>
      <c r="CK340" s="58"/>
      <c r="CL340" s="58"/>
      <c r="CM340" s="58"/>
      <c r="CN340" s="58"/>
      <c r="CO340" s="58"/>
    </row>
    <row r="341" spans="47:93" x14ac:dyDescent="0.25">
      <c r="AU341" s="58"/>
      <c r="AV341" s="58"/>
      <c r="AW341" s="58"/>
      <c r="AX341" s="58"/>
      <c r="AY341" s="58"/>
      <c r="AZ341" s="58"/>
      <c r="BA341" s="58"/>
      <c r="BB341" s="58"/>
      <c r="BC341" s="58"/>
      <c r="BD341" s="58"/>
      <c r="BE341" s="58"/>
      <c r="BF341" s="58"/>
      <c r="BG341" s="58"/>
      <c r="BH341" s="58"/>
      <c r="BI341" s="58"/>
      <c r="BJ341" s="58"/>
      <c r="BK341" s="58"/>
      <c r="BL341" s="58"/>
      <c r="BM341" s="58"/>
      <c r="BN341" s="58"/>
      <c r="BO341" s="58"/>
      <c r="BP341" s="58"/>
      <c r="BQ341" s="58"/>
      <c r="BR341" s="58"/>
      <c r="BS341" s="58"/>
      <c r="BT341" s="58"/>
      <c r="BU341" s="58"/>
      <c r="BV341" s="58"/>
      <c r="BW341" s="58"/>
      <c r="BX341" s="58"/>
      <c r="BY341" s="58"/>
      <c r="BZ341" s="58"/>
      <c r="CA341" s="58"/>
      <c r="CB341" s="58"/>
      <c r="CC341" s="58"/>
      <c r="CD341" s="58"/>
      <c r="CE341" s="58"/>
      <c r="CF341" s="58"/>
      <c r="CG341" s="58"/>
      <c r="CH341" s="58"/>
      <c r="CI341" s="58"/>
      <c r="CJ341" s="58"/>
      <c r="CK341" s="58"/>
      <c r="CL341" s="58"/>
      <c r="CM341" s="58"/>
      <c r="CN341" s="58"/>
      <c r="CO341" s="58"/>
    </row>
    <row r="342" spans="47:93" x14ac:dyDescent="0.25">
      <c r="AU342" s="58"/>
      <c r="AV342" s="58"/>
      <c r="AW342" s="58"/>
      <c r="AX342" s="58"/>
      <c r="AY342" s="58"/>
      <c r="AZ342" s="58"/>
      <c r="BA342" s="58"/>
      <c r="BB342" s="58"/>
      <c r="BC342" s="58"/>
      <c r="BD342" s="58"/>
      <c r="BE342" s="58"/>
      <c r="BF342" s="58"/>
      <c r="BG342" s="58"/>
      <c r="BH342" s="58"/>
      <c r="BI342" s="58"/>
      <c r="BJ342" s="58"/>
      <c r="BK342" s="58"/>
      <c r="BL342" s="58"/>
      <c r="BM342" s="58"/>
      <c r="BN342" s="58"/>
      <c r="BO342" s="58"/>
      <c r="BP342" s="58"/>
      <c r="BQ342" s="58"/>
      <c r="BR342" s="58"/>
      <c r="BS342" s="58"/>
      <c r="BT342" s="58"/>
      <c r="BU342" s="58"/>
      <c r="BV342" s="58"/>
      <c r="BW342" s="58"/>
      <c r="BX342" s="58"/>
      <c r="BY342" s="58"/>
      <c r="BZ342" s="58"/>
      <c r="CA342" s="58"/>
      <c r="CB342" s="58"/>
      <c r="CC342" s="58"/>
      <c r="CD342" s="58"/>
      <c r="CE342" s="58"/>
      <c r="CF342" s="58"/>
      <c r="CG342" s="58"/>
      <c r="CH342" s="58"/>
      <c r="CI342" s="58"/>
      <c r="CJ342" s="58"/>
      <c r="CK342" s="58"/>
      <c r="CL342" s="58"/>
      <c r="CM342" s="58"/>
      <c r="CN342" s="58"/>
      <c r="CO342" s="58"/>
    </row>
    <row r="343" spans="47:93" x14ac:dyDescent="0.25">
      <c r="AU343" s="58"/>
      <c r="AV343" s="58"/>
      <c r="AW343" s="58"/>
      <c r="AX343" s="58"/>
      <c r="AY343" s="58"/>
      <c r="AZ343" s="58"/>
      <c r="BA343" s="58"/>
      <c r="BB343" s="58"/>
      <c r="BC343" s="58"/>
      <c r="BD343" s="58"/>
      <c r="BE343" s="58"/>
      <c r="BF343" s="58"/>
      <c r="BG343" s="58"/>
      <c r="BH343" s="58"/>
      <c r="BI343" s="58"/>
      <c r="BJ343" s="58"/>
      <c r="BK343" s="58"/>
      <c r="BL343" s="58"/>
      <c r="BM343" s="58"/>
      <c r="BN343" s="58"/>
      <c r="BO343" s="58"/>
      <c r="BP343" s="58"/>
      <c r="BQ343" s="58"/>
      <c r="BR343" s="58"/>
      <c r="BS343" s="58"/>
      <c r="BT343" s="58"/>
      <c r="BU343" s="58"/>
      <c r="BV343" s="58"/>
      <c r="BW343" s="58"/>
      <c r="BX343" s="58"/>
      <c r="BY343" s="58"/>
      <c r="BZ343" s="58"/>
      <c r="CA343" s="58"/>
      <c r="CB343" s="58"/>
      <c r="CC343" s="58"/>
      <c r="CD343" s="58"/>
      <c r="CE343" s="58"/>
      <c r="CF343" s="58"/>
      <c r="CG343" s="58"/>
      <c r="CH343" s="58"/>
      <c r="CI343" s="58"/>
      <c r="CJ343" s="58"/>
      <c r="CK343" s="58"/>
      <c r="CL343" s="58"/>
      <c r="CM343" s="58"/>
      <c r="CN343" s="58"/>
      <c r="CO343" s="58"/>
    </row>
    <row r="344" spans="47:93" x14ac:dyDescent="0.25">
      <c r="AU344" s="58"/>
      <c r="AV344" s="58"/>
      <c r="AW344" s="58"/>
      <c r="AX344" s="58"/>
      <c r="AY344" s="58"/>
      <c r="AZ344" s="58"/>
      <c r="BA344" s="58"/>
      <c r="BB344" s="58"/>
      <c r="BC344" s="58"/>
      <c r="BD344" s="58"/>
      <c r="BE344" s="58"/>
      <c r="BF344" s="58"/>
      <c r="BG344" s="58"/>
      <c r="BH344" s="58"/>
      <c r="BI344" s="58"/>
      <c r="BJ344" s="58"/>
      <c r="BK344" s="58"/>
      <c r="BL344" s="58"/>
      <c r="BM344" s="58"/>
      <c r="BN344" s="58"/>
      <c r="BO344" s="58"/>
      <c r="BP344" s="58"/>
      <c r="BQ344" s="58"/>
      <c r="BR344" s="58"/>
      <c r="BS344" s="58"/>
      <c r="BT344" s="58"/>
      <c r="BU344" s="58"/>
      <c r="BV344" s="58"/>
      <c r="BW344" s="58"/>
      <c r="BX344" s="58"/>
      <c r="BY344" s="58"/>
      <c r="BZ344" s="58"/>
      <c r="CA344" s="58"/>
      <c r="CB344" s="58"/>
      <c r="CC344" s="58"/>
      <c r="CD344" s="58"/>
      <c r="CE344" s="58"/>
      <c r="CF344" s="58"/>
      <c r="CG344" s="58"/>
      <c r="CH344" s="58"/>
      <c r="CI344" s="58"/>
      <c r="CJ344" s="58"/>
      <c r="CK344" s="58"/>
      <c r="CL344" s="58"/>
      <c r="CM344" s="58"/>
      <c r="CN344" s="58"/>
      <c r="CO344" s="58"/>
    </row>
    <row r="345" spans="47:93" x14ac:dyDescent="0.25">
      <c r="AU345" s="58"/>
      <c r="AV345" s="58"/>
      <c r="AW345" s="58"/>
      <c r="AX345" s="58"/>
      <c r="AY345" s="58"/>
      <c r="AZ345" s="58"/>
      <c r="BA345" s="58"/>
      <c r="BB345" s="58"/>
      <c r="BC345" s="58"/>
      <c r="BD345" s="58"/>
      <c r="BE345" s="58"/>
      <c r="BF345" s="58"/>
      <c r="BG345" s="58"/>
      <c r="BH345" s="58"/>
      <c r="BI345" s="58"/>
      <c r="BJ345" s="58"/>
      <c r="BK345" s="58"/>
      <c r="BL345" s="58"/>
      <c r="BM345" s="58"/>
      <c r="BN345" s="58"/>
      <c r="BO345" s="58"/>
      <c r="BP345" s="58"/>
      <c r="BQ345" s="58"/>
      <c r="BR345" s="58"/>
      <c r="BS345" s="58"/>
      <c r="BT345" s="58"/>
      <c r="BU345" s="58"/>
      <c r="BV345" s="58"/>
      <c r="BW345" s="58"/>
      <c r="BX345" s="58"/>
      <c r="BY345" s="58"/>
      <c r="BZ345" s="58"/>
      <c r="CA345" s="58"/>
      <c r="CB345" s="58"/>
      <c r="CC345" s="58"/>
      <c r="CD345" s="58"/>
      <c r="CE345" s="58"/>
      <c r="CF345" s="58"/>
      <c r="CG345" s="58"/>
      <c r="CH345" s="58"/>
      <c r="CI345" s="58"/>
      <c r="CJ345" s="58"/>
      <c r="CK345" s="58"/>
      <c r="CL345" s="58"/>
      <c r="CM345" s="58"/>
      <c r="CN345" s="58"/>
      <c r="CO345" s="58"/>
    </row>
    <row r="346" spans="47:93" x14ac:dyDescent="0.25">
      <c r="AU346" s="58"/>
      <c r="AV346" s="58"/>
      <c r="AW346" s="58"/>
      <c r="AX346" s="58"/>
      <c r="AY346" s="58"/>
      <c r="AZ346" s="58"/>
      <c r="BA346" s="58"/>
      <c r="BB346" s="58"/>
      <c r="BC346" s="58"/>
      <c r="BD346" s="58"/>
      <c r="BE346" s="58"/>
      <c r="BF346" s="58"/>
      <c r="BG346" s="58"/>
      <c r="BH346" s="58"/>
      <c r="BI346" s="58"/>
      <c r="BJ346" s="58"/>
      <c r="BK346" s="58"/>
      <c r="BL346" s="58"/>
      <c r="BM346" s="58"/>
      <c r="BN346" s="58"/>
      <c r="BO346" s="58"/>
      <c r="BP346" s="58"/>
      <c r="BQ346" s="58"/>
      <c r="BR346" s="58"/>
      <c r="BS346" s="58"/>
      <c r="BT346" s="58"/>
      <c r="BU346" s="58"/>
      <c r="BV346" s="58"/>
      <c r="BW346" s="58"/>
      <c r="BX346" s="58"/>
      <c r="BY346" s="58"/>
      <c r="BZ346" s="58"/>
      <c r="CA346" s="58"/>
      <c r="CB346" s="58"/>
      <c r="CC346" s="58"/>
      <c r="CD346" s="58"/>
      <c r="CE346" s="58"/>
      <c r="CF346" s="58"/>
      <c r="CG346" s="58"/>
      <c r="CH346" s="58"/>
      <c r="CI346" s="58"/>
      <c r="CJ346" s="58"/>
      <c r="CK346" s="58"/>
      <c r="CL346" s="58"/>
      <c r="CM346" s="58"/>
      <c r="CN346" s="58"/>
      <c r="CO346" s="58"/>
    </row>
    <row r="347" spans="47:93" x14ac:dyDescent="0.25">
      <c r="AU347" s="58"/>
      <c r="AV347" s="58"/>
      <c r="AW347" s="58"/>
      <c r="AX347" s="58"/>
      <c r="AY347" s="58"/>
      <c r="AZ347" s="58"/>
      <c r="BA347" s="58"/>
      <c r="BB347" s="58"/>
      <c r="BC347" s="58"/>
      <c r="BD347" s="58"/>
      <c r="BE347" s="58"/>
      <c r="BF347" s="58"/>
      <c r="BG347" s="58"/>
      <c r="BH347" s="58"/>
      <c r="BI347" s="58"/>
      <c r="BJ347" s="58"/>
      <c r="BK347" s="58"/>
      <c r="BL347" s="58"/>
      <c r="BM347" s="58"/>
      <c r="BN347" s="58"/>
      <c r="BO347" s="58"/>
      <c r="BP347" s="58"/>
      <c r="BQ347" s="58"/>
      <c r="BR347" s="58"/>
      <c r="BS347" s="58"/>
      <c r="BT347" s="58"/>
      <c r="BU347" s="58"/>
      <c r="BV347" s="58"/>
      <c r="BW347" s="58"/>
      <c r="BX347" s="58"/>
      <c r="BY347" s="58"/>
      <c r="BZ347" s="58"/>
      <c r="CA347" s="58"/>
      <c r="CB347" s="58"/>
      <c r="CC347" s="58"/>
      <c r="CD347" s="58"/>
      <c r="CE347" s="58"/>
      <c r="CF347" s="58"/>
      <c r="CG347" s="58"/>
      <c r="CH347" s="58"/>
      <c r="CI347" s="58"/>
      <c r="CJ347" s="58"/>
      <c r="CK347" s="58"/>
      <c r="CL347" s="58"/>
      <c r="CM347" s="58"/>
      <c r="CN347" s="58"/>
      <c r="CO347" s="58"/>
    </row>
    <row r="348" spans="47:93" x14ac:dyDescent="0.25">
      <c r="AU348" s="58"/>
      <c r="AV348" s="58"/>
      <c r="AW348" s="58"/>
      <c r="AX348" s="58"/>
      <c r="AY348" s="58"/>
      <c r="AZ348" s="58"/>
      <c r="BA348" s="58"/>
      <c r="BB348" s="58"/>
      <c r="BC348" s="58"/>
      <c r="BD348" s="58"/>
      <c r="BE348" s="58"/>
      <c r="BF348" s="58"/>
      <c r="BG348" s="58"/>
      <c r="BH348" s="58"/>
      <c r="BI348" s="58"/>
      <c r="BJ348" s="58"/>
      <c r="BK348" s="58"/>
      <c r="BL348" s="58"/>
      <c r="BM348" s="58"/>
      <c r="BN348" s="58"/>
      <c r="BO348" s="58"/>
      <c r="BP348" s="58"/>
      <c r="BQ348" s="58"/>
      <c r="BR348" s="58"/>
      <c r="BS348" s="58"/>
      <c r="BT348" s="58"/>
      <c r="BU348" s="58"/>
      <c r="BV348" s="58"/>
      <c r="BW348" s="58"/>
      <c r="BX348" s="58"/>
      <c r="BY348" s="58"/>
      <c r="BZ348" s="58"/>
      <c r="CA348" s="58"/>
      <c r="CB348" s="58"/>
      <c r="CC348" s="58"/>
      <c r="CD348" s="58"/>
      <c r="CE348" s="58"/>
      <c r="CF348" s="58"/>
      <c r="CG348" s="58"/>
      <c r="CH348" s="58"/>
      <c r="CI348" s="58"/>
      <c r="CJ348" s="58"/>
      <c r="CK348" s="58"/>
      <c r="CL348" s="58"/>
      <c r="CM348" s="58"/>
      <c r="CN348" s="58"/>
      <c r="CO348" s="58"/>
    </row>
    <row r="349" spans="47:93" x14ac:dyDescent="0.25">
      <c r="AU349" s="58"/>
      <c r="AV349" s="58"/>
      <c r="AW349" s="58"/>
      <c r="AX349" s="58"/>
      <c r="AY349" s="58"/>
      <c r="AZ349" s="58"/>
      <c r="BA349" s="58"/>
      <c r="BB349" s="58"/>
      <c r="BC349" s="58"/>
      <c r="BD349" s="58"/>
      <c r="BE349" s="58"/>
      <c r="BF349" s="58"/>
      <c r="BG349" s="58"/>
      <c r="BH349" s="58"/>
      <c r="BI349" s="58"/>
      <c r="BJ349" s="58"/>
      <c r="BK349" s="58"/>
      <c r="BL349" s="58"/>
      <c r="BM349" s="58"/>
      <c r="BN349" s="58"/>
      <c r="BO349" s="58"/>
      <c r="BP349" s="58"/>
      <c r="BQ349" s="58"/>
      <c r="BR349" s="58"/>
      <c r="BS349" s="58"/>
      <c r="BT349" s="58"/>
      <c r="BU349" s="58"/>
      <c r="BV349" s="58"/>
      <c r="BW349" s="58"/>
      <c r="BX349" s="58"/>
      <c r="BY349" s="58"/>
      <c r="BZ349" s="58"/>
      <c r="CA349" s="58"/>
      <c r="CB349" s="58"/>
      <c r="CC349" s="58"/>
      <c r="CD349" s="58"/>
      <c r="CE349" s="58"/>
      <c r="CF349" s="58"/>
      <c r="CG349" s="58"/>
      <c r="CH349" s="58"/>
      <c r="CI349" s="58"/>
      <c r="CJ349" s="58"/>
      <c r="CK349" s="58"/>
      <c r="CL349" s="58"/>
      <c r="CM349" s="58"/>
      <c r="CN349" s="58"/>
      <c r="CO349" s="58"/>
    </row>
    <row r="350" spans="47:93" x14ac:dyDescent="0.25">
      <c r="AU350" s="58"/>
      <c r="AV350" s="58"/>
      <c r="AW350" s="58"/>
      <c r="AX350" s="58"/>
      <c r="AY350" s="58"/>
      <c r="AZ350" s="58"/>
      <c r="BA350" s="58"/>
      <c r="BB350" s="58"/>
      <c r="BC350" s="58"/>
      <c r="BD350" s="58"/>
      <c r="BE350" s="58"/>
      <c r="BF350" s="58"/>
      <c r="BG350" s="58"/>
      <c r="BH350" s="58"/>
      <c r="BI350" s="58"/>
      <c r="BJ350" s="58"/>
      <c r="BK350" s="58"/>
      <c r="BL350" s="58"/>
      <c r="BM350" s="58"/>
      <c r="BN350" s="58"/>
      <c r="BO350" s="58"/>
      <c r="BP350" s="58"/>
      <c r="BQ350" s="58"/>
      <c r="BR350" s="58"/>
      <c r="BS350" s="58"/>
      <c r="BT350" s="58"/>
      <c r="BU350" s="58"/>
      <c r="BV350" s="58"/>
      <c r="BW350" s="58"/>
      <c r="BX350" s="58"/>
      <c r="BY350" s="58"/>
      <c r="BZ350" s="58"/>
      <c r="CA350" s="58"/>
      <c r="CB350" s="58"/>
      <c r="CC350" s="58"/>
      <c r="CD350" s="58"/>
      <c r="CE350" s="58"/>
      <c r="CF350" s="58"/>
      <c r="CG350" s="58"/>
      <c r="CH350" s="58"/>
      <c r="CI350" s="58"/>
      <c r="CJ350" s="58"/>
      <c r="CK350" s="58"/>
      <c r="CL350" s="58"/>
      <c r="CM350" s="58"/>
      <c r="CN350" s="58"/>
      <c r="CO350" s="58"/>
    </row>
    <row r="351" spans="47:93" x14ac:dyDescent="0.25">
      <c r="AU351" s="58"/>
      <c r="AV351" s="58"/>
      <c r="AW351" s="58"/>
      <c r="AX351" s="58"/>
      <c r="AY351" s="58"/>
      <c r="AZ351" s="58"/>
      <c r="BA351" s="58"/>
      <c r="BB351" s="58"/>
      <c r="BC351" s="58"/>
      <c r="BD351" s="58"/>
      <c r="BE351" s="58"/>
      <c r="BF351" s="58"/>
      <c r="BG351" s="58"/>
      <c r="BH351" s="58"/>
      <c r="BI351" s="58"/>
      <c r="BJ351" s="58"/>
      <c r="BK351" s="58"/>
      <c r="BL351" s="58"/>
      <c r="BM351" s="58"/>
      <c r="BN351" s="58"/>
      <c r="BO351" s="58"/>
      <c r="BP351" s="58"/>
      <c r="BQ351" s="58"/>
      <c r="BR351" s="58"/>
      <c r="BS351" s="58"/>
      <c r="BT351" s="58"/>
      <c r="BU351" s="58"/>
      <c r="BV351" s="58"/>
      <c r="BW351" s="58"/>
      <c r="BX351" s="58"/>
      <c r="BY351" s="58"/>
      <c r="BZ351" s="58"/>
      <c r="CA351" s="58"/>
      <c r="CB351" s="58"/>
      <c r="CC351" s="58"/>
      <c r="CD351" s="58"/>
      <c r="CE351" s="58"/>
      <c r="CF351" s="58"/>
      <c r="CG351" s="58"/>
      <c r="CH351" s="58"/>
      <c r="CI351" s="58"/>
      <c r="CJ351" s="58"/>
      <c r="CK351" s="58"/>
      <c r="CL351" s="58"/>
      <c r="CM351" s="58"/>
      <c r="CN351" s="58"/>
      <c r="CO351" s="58"/>
    </row>
    <row r="352" spans="47:93" x14ac:dyDescent="0.25">
      <c r="AU352" s="58"/>
      <c r="AV352" s="58"/>
      <c r="AW352" s="58"/>
      <c r="AX352" s="58"/>
      <c r="AY352" s="58"/>
      <c r="AZ352" s="58"/>
      <c r="BA352" s="58"/>
      <c r="BB352" s="58"/>
      <c r="BC352" s="58"/>
      <c r="BD352" s="58"/>
      <c r="BE352" s="58"/>
      <c r="BF352" s="58"/>
      <c r="BG352" s="58"/>
      <c r="BH352" s="58"/>
      <c r="BI352" s="58"/>
      <c r="BJ352" s="58"/>
      <c r="BK352" s="58"/>
      <c r="BL352" s="58"/>
      <c r="BM352" s="58"/>
      <c r="BN352" s="58"/>
      <c r="BO352" s="58"/>
      <c r="BP352" s="58"/>
      <c r="BQ352" s="58"/>
      <c r="BR352" s="58"/>
      <c r="BS352" s="58"/>
      <c r="BT352" s="58"/>
      <c r="BU352" s="58"/>
      <c r="BV352" s="58"/>
      <c r="BW352" s="58"/>
      <c r="BX352" s="58"/>
      <c r="BY352" s="58"/>
      <c r="BZ352" s="58"/>
      <c r="CA352" s="58"/>
      <c r="CB352" s="58"/>
      <c r="CC352" s="58"/>
      <c r="CD352" s="58"/>
      <c r="CE352" s="58"/>
      <c r="CF352" s="58"/>
      <c r="CG352" s="58"/>
      <c r="CH352" s="58"/>
      <c r="CI352" s="58"/>
      <c r="CJ352" s="58"/>
      <c r="CK352" s="58"/>
      <c r="CL352" s="58"/>
      <c r="CM352" s="58"/>
      <c r="CN352" s="58"/>
      <c r="CO352" s="58"/>
    </row>
    <row r="353" spans="47:93" x14ac:dyDescent="0.25">
      <c r="AU353" s="58"/>
      <c r="AV353" s="58"/>
      <c r="AW353" s="58"/>
      <c r="AX353" s="58"/>
      <c r="AY353" s="58"/>
      <c r="AZ353" s="58"/>
      <c r="BA353" s="58"/>
      <c r="BB353" s="58"/>
      <c r="BC353" s="58"/>
      <c r="BD353" s="58"/>
      <c r="BE353" s="58"/>
      <c r="BF353" s="58"/>
      <c r="BG353" s="58"/>
      <c r="BH353" s="58"/>
      <c r="BI353" s="58"/>
      <c r="BJ353" s="58"/>
      <c r="BK353" s="58"/>
      <c r="BL353" s="58"/>
      <c r="BM353" s="58"/>
      <c r="BN353" s="58"/>
      <c r="BO353" s="58"/>
      <c r="BP353" s="58"/>
      <c r="BQ353" s="58"/>
      <c r="BR353" s="58"/>
      <c r="BS353" s="58"/>
      <c r="BT353" s="58"/>
      <c r="BU353" s="58"/>
      <c r="BV353" s="58"/>
      <c r="BW353" s="58"/>
      <c r="BX353" s="58"/>
      <c r="BY353" s="58"/>
      <c r="BZ353" s="58"/>
      <c r="CA353" s="58"/>
      <c r="CB353" s="58"/>
      <c r="CC353" s="58"/>
      <c r="CD353" s="58"/>
      <c r="CE353" s="58"/>
      <c r="CF353" s="58"/>
      <c r="CG353" s="58"/>
      <c r="CH353" s="58"/>
      <c r="CI353" s="58"/>
      <c r="CJ353" s="58"/>
      <c r="CK353" s="58"/>
      <c r="CL353" s="58"/>
      <c r="CM353" s="58"/>
      <c r="CN353" s="58"/>
      <c r="CO353" s="58"/>
    </row>
    <row r="354" spans="47:93" x14ac:dyDescent="0.25">
      <c r="AU354" s="58"/>
      <c r="AV354" s="58"/>
      <c r="AW354" s="58"/>
      <c r="AX354" s="58"/>
      <c r="AY354" s="58"/>
      <c r="AZ354" s="58"/>
      <c r="BA354" s="58"/>
      <c r="BB354" s="58"/>
      <c r="BC354" s="58"/>
      <c r="BD354" s="58"/>
      <c r="BE354" s="58"/>
      <c r="BF354" s="58"/>
      <c r="BG354" s="58"/>
      <c r="BH354" s="58"/>
      <c r="BI354" s="58"/>
      <c r="BJ354" s="58"/>
      <c r="BK354" s="58"/>
      <c r="BL354" s="58"/>
      <c r="BM354" s="58"/>
      <c r="BN354" s="58"/>
      <c r="BO354" s="58"/>
      <c r="BP354" s="58"/>
      <c r="BQ354" s="58"/>
      <c r="BR354" s="58"/>
      <c r="BS354" s="58"/>
      <c r="BT354" s="58"/>
      <c r="BU354" s="58"/>
      <c r="BV354" s="58"/>
      <c r="BW354" s="58"/>
      <c r="BX354" s="58"/>
      <c r="BY354" s="58"/>
      <c r="BZ354" s="58"/>
      <c r="CA354" s="58"/>
      <c r="CB354" s="58"/>
      <c r="CC354" s="58"/>
      <c r="CD354" s="58"/>
      <c r="CE354" s="58"/>
      <c r="CF354" s="58"/>
      <c r="CG354" s="58"/>
      <c r="CH354" s="58"/>
      <c r="CI354" s="58"/>
      <c r="CJ354" s="58"/>
      <c r="CK354" s="58"/>
      <c r="CL354" s="58"/>
      <c r="CM354" s="58"/>
      <c r="CN354" s="58"/>
      <c r="CO354" s="58"/>
    </row>
    <row r="355" spans="47:93" x14ac:dyDescent="0.25">
      <c r="AU355" s="58"/>
      <c r="AV355" s="58"/>
      <c r="AW355" s="58"/>
      <c r="AX355" s="58"/>
      <c r="AY355" s="58"/>
      <c r="AZ355" s="58"/>
      <c r="BA355" s="58"/>
      <c r="BB355" s="58"/>
      <c r="BC355" s="58"/>
      <c r="BD355" s="58"/>
      <c r="BE355" s="58"/>
      <c r="BF355" s="58"/>
      <c r="BG355" s="58"/>
      <c r="BH355" s="58"/>
      <c r="BI355" s="58"/>
      <c r="BJ355" s="58"/>
      <c r="BK355" s="58"/>
      <c r="BL355" s="58"/>
      <c r="BM355" s="58"/>
      <c r="BN355" s="58"/>
      <c r="BO355" s="58"/>
      <c r="BP355" s="58"/>
      <c r="BQ355" s="58"/>
      <c r="BR355" s="58"/>
      <c r="BS355" s="58"/>
      <c r="BT355" s="58"/>
      <c r="BU355" s="58"/>
      <c r="BV355" s="58"/>
      <c r="BW355" s="58"/>
      <c r="BX355" s="58"/>
      <c r="BY355" s="58"/>
      <c r="BZ355" s="58"/>
      <c r="CA355" s="58"/>
      <c r="CB355" s="58"/>
      <c r="CC355" s="58"/>
      <c r="CD355" s="58"/>
      <c r="CE355" s="58"/>
      <c r="CF355" s="58"/>
      <c r="CG355" s="58"/>
      <c r="CH355" s="58"/>
      <c r="CI355" s="58"/>
      <c r="CJ355" s="58"/>
      <c r="CK355" s="58"/>
      <c r="CL355" s="58"/>
      <c r="CM355" s="58"/>
      <c r="CN355" s="58"/>
      <c r="CO355" s="58"/>
    </row>
    <row r="356" spans="47:93" x14ac:dyDescent="0.25">
      <c r="AU356" s="58"/>
      <c r="AV356" s="58"/>
      <c r="AW356" s="58"/>
      <c r="AX356" s="58"/>
      <c r="AY356" s="58"/>
      <c r="AZ356" s="58"/>
      <c r="BA356" s="58"/>
      <c r="BB356" s="58"/>
      <c r="BC356" s="58"/>
      <c r="BD356" s="58"/>
      <c r="BE356" s="58"/>
      <c r="BF356" s="58"/>
      <c r="BG356" s="58"/>
      <c r="BH356" s="58"/>
      <c r="BI356" s="58"/>
      <c r="BJ356" s="58"/>
      <c r="BK356" s="58"/>
      <c r="BL356" s="58"/>
      <c r="BM356" s="58"/>
      <c r="BN356" s="58"/>
      <c r="BO356" s="58"/>
      <c r="BP356" s="58"/>
      <c r="BQ356" s="58"/>
      <c r="BR356" s="58"/>
      <c r="BS356" s="58"/>
      <c r="BT356" s="58"/>
      <c r="BU356" s="58"/>
      <c r="BV356" s="58"/>
      <c r="BW356" s="58"/>
      <c r="BX356" s="58"/>
      <c r="BY356" s="58"/>
      <c r="BZ356" s="58"/>
      <c r="CA356" s="58"/>
      <c r="CB356" s="58"/>
      <c r="CC356" s="58"/>
      <c r="CD356" s="58"/>
      <c r="CE356" s="58"/>
      <c r="CF356" s="58"/>
      <c r="CG356" s="58"/>
      <c r="CH356" s="58"/>
      <c r="CI356" s="58"/>
      <c r="CJ356" s="58"/>
      <c r="CK356" s="58"/>
      <c r="CL356" s="58"/>
      <c r="CM356" s="58"/>
      <c r="CN356" s="58"/>
      <c r="CO356" s="58"/>
    </row>
    <row r="357" spans="47:93" x14ac:dyDescent="0.25">
      <c r="AU357" s="58"/>
      <c r="AV357" s="58"/>
      <c r="AW357" s="58"/>
      <c r="AX357" s="58"/>
      <c r="AY357" s="58"/>
      <c r="AZ357" s="58"/>
      <c r="BA357" s="58"/>
      <c r="BB357" s="58"/>
      <c r="BC357" s="58"/>
      <c r="BD357" s="58"/>
      <c r="BE357" s="58"/>
      <c r="BF357" s="58"/>
      <c r="BG357" s="58"/>
      <c r="BH357" s="58"/>
      <c r="BI357" s="58"/>
      <c r="BJ357" s="58"/>
      <c r="BK357" s="58"/>
      <c r="BL357" s="58"/>
      <c r="BM357" s="58"/>
      <c r="BN357" s="58"/>
      <c r="BO357" s="58"/>
      <c r="BP357" s="58"/>
      <c r="BQ357" s="58"/>
      <c r="BR357" s="58"/>
      <c r="BS357" s="58"/>
      <c r="BT357" s="58"/>
      <c r="BU357" s="58"/>
      <c r="BV357" s="58"/>
      <c r="BW357" s="58"/>
      <c r="BX357" s="58"/>
      <c r="BY357" s="58"/>
      <c r="BZ357" s="58"/>
      <c r="CA357" s="58"/>
      <c r="CB357" s="58"/>
      <c r="CC357" s="58"/>
      <c r="CD357" s="58"/>
      <c r="CE357" s="58"/>
      <c r="CF357" s="58"/>
      <c r="CG357" s="58"/>
      <c r="CH357" s="58"/>
      <c r="CI357" s="58"/>
      <c r="CJ357" s="58"/>
      <c r="CK357" s="58"/>
      <c r="CL357" s="58"/>
      <c r="CM357" s="58"/>
      <c r="CN357" s="58"/>
      <c r="CO357" s="58"/>
    </row>
    <row r="358" spans="47:93" x14ac:dyDescent="0.25">
      <c r="AU358" s="58"/>
      <c r="AV358" s="58"/>
      <c r="AW358" s="58"/>
      <c r="AX358" s="58"/>
      <c r="AY358" s="58"/>
      <c r="AZ358" s="58"/>
      <c r="BA358" s="58"/>
      <c r="BB358" s="58"/>
      <c r="BC358" s="58"/>
      <c r="BD358" s="58"/>
      <c r="BE358" s="58"/>
      <c r="BF358" s="58"/>
      <c r="BG358" s="58"/>
      <c r="BH358" s="58"/>
      <c r="BI358" s="58"/>
      <c r="BJ358" s="58"/>
      <c r="BK358" s="58"/>
      <c r="BL358" s="58"/>
      <c r="BM358" s="58"/>
      <c r="BN358" s="58"/>
      <c r="BO358" s="58"/>
      <c r="BP358" s="58"/>
      <c r="BQ358" s="58"/>
      <c r="BR358" s="58"/>
      <c r="BS358" s="58"/>
      <c r="BT358" s="58"/>
      <c r="BU358" s="58"/>
      <c r="BV358" s="58"/>
      <c r="BW358" s="58"/>
      <c r="BX358" s="58"/>
      <c r="BY358" s="58"/>
      <c r="BZ358" s="58"/>
      <c r="CA358" s="58"/>
      <c r="CB358" s="58"/>
      <c r="CC358" s="58"/>
      <c r="CD358" s="58"/>
      <c r="CE358" s="58"/>
      <c r="CF358" s="58"/>
      <c r="CG358" s="58"/>
      <c r="CH358" s="58"/>
      <c r="CI358" s="58"/>
      <c r="CJ358" s="58"/>
      <c r="CK358" s="58"/>
      <c r="CL358" s="58"/>
      <c r="CM358" s="58"/>
      <c r="CN358" s="58"/>
      <c r="CO358" s="58"/>
    </row>
    <row r="359" spans="47:93" x14ac:dyDescent="0.25">
      <c r="AU359" s="58"/>
      <c r="AV359" s="58"/>
      <c r="AW359" s="58"/>
      <c r="AX359" s="58"/>
      <c r="AY359" s="58"/>
      <c r="AZ359" s="58"/>
      <c r="BA359" s="58"/>
      <c r="BB359" s="58"/>
      <c r="BC359" s="58"/>
      <c r="BD359" s="58"/>
      <c r="BE359" s="58"/>
      <c r="BF359" s="58"/>
      <c r="BG359" s="58"/>
      <c r="BH359" s="58"/>
      <c r="BI359" s="58"/>
      <c r="BJ359" s="58"/>
      <c r="BK359" s="58"/>
      <c r="BL359" s="58"/>
      <c r="BM359" s="58"/>
      <c r="BN359" s="58"/>
      <c r="BO359" s="58"/>
      <c r="BP359" s="58"/>
      <c r="BQ359" s="58"/>
      <c r="BR359" s="58"/>
      <c r="BS359" s="58"/>
      <c r="BT359" s="58"/>
      <c r="BU359" s="58"/>
      <c r="BV359" s="58"/>
      <c r="BW359" s="58"/>
      <c r="BX359" s="58"/>
      <c r="BY359" s="58"/>
      <c r="BZ359" s="58"/>
      <c r="CA359" s="58"/>
      <c r="CB359" s="58"/>
      <c r="CC359" s="58"/>
      <c r="CD359" s="58"/>
      <c r="CE359" s="58"/>
      <c r="CF359" s="58"/>
      <c r="CG359" s="58"/>
      <c r="CH359" s="58"/>
      <c r="CI359" s="58"/>
      <c r="CJ359" s="58"/>
      <c r="CK359" s="58"/>
      <c r="CL359" s="58"/>
      <c r="CM359" s="58"/>
      <c r="CN359" s="58"/>
      <c r="CO359" s="58"/>
    </row>
    <row r="360" spans="47:93" x14ac:dyDescent="0.25">
      <c r="AU360" s="58"/>
      <c r="AV360" s="58"/>
      <c r="AW360" s="58"/>
      <c r="AX360" s="58"/>
      <c r="AY360" s="58"/>
      <c r="AZ360" s="58"/>
      <c r="BA360" s="58"/>
      <c r="BB360" s="58"/>
      <c r="BC360" s="58"/>
      <c r="BD360" s="58"/>
      <c r="BE360" s="58"/>
      <c r="BF360" s="58"/>
      <c r="BG360" s="58"/>
      <c r="BH360" s="58"/>
      <c r="BI360" s="58"/>
      <c r="BJ360" s="58"/>
      <c r="BK360" s="58"/>
      <c r="BL360" s="58"/>
      <c r="BM360" s="58"/>
      <c r="BN360" s="58"/>
      <c r="BO360" s="58"/>
      <c r="BP360" s="58"/>
      <c r="BQ360" s="58"/>
      <c r="BR360" s="58"/>
      <c r="BS360" s="58"/>
      <c r="BT360" s="58"/>
      <c r="BU360" s="58"/>
      <c r="BV360" s="58"/>
      <c r="BW360" s="58"/>
      <c r="BX360" s="58"/>
      <c r="BY360" s="58"/>
      <c r="BZ360" s="58"/>
      <c r="CA360" s="58"/>
      <c r="CB360" s="58"/>
      <c r="CC360" s="58"/>
      <c r="CD360" s="58"/>
      <c r="CE360" s="58"/>
      <c r="CF360" s="58"/>
      <c r="CG360" s="58"/>
      <c r="CH360" s="58"/>
      <c r="CI360" s="58"/>
      <c r="CJ360" s="58"/>
      <c r="CK360" s="58"/>
      <c r="CL360" s="58"/>
      <c r="CM360" s="58"/>
      <c r="CN360" s="58"/>
      <c r="CO360" s="58"/>
    </row>
    <row r="361" spans="47:93" x14ac:dyDescent="0.25">
      <c r="AU361" s="58"/>
      <c r="AV361" s="58"/>
      <c r="AW361" s="58"/>
      <c r="AX361" s="58"/>
      <c r="AY361" s="58"/>
      <c r="AZ361" s="58"/>
      <c r="BA361" s="58"/>
      <c r="BB361" s="58"/>
      <c r="BC361" s="58"/>
      <c r="BD361" s="58"/>
      <c r="BE361" s="58"/>
      <c r="BF361" s="58"/>
      <c r="BG361" s="58"/>
      <c r="BH361" s="58"/>
      <c r="BI361" s="58"/>
      <c r="BJ361" s="58"/>
      <c r="BK361" s="58"/>
      <c r="BL361" s="58"/>
      <c r="BM361" s="58"/>
      <c r="BN361" s="58"/>
      <c r="BO361" s="58"/>
      <c r="BP361" s="58"/>
      <c r="BQ361" s="58"/>
      <c r="BR361" s="58"/>
      <c r="BS361" s="58"/>
      <c r="BT361" s="58"/>
      <c r="BU361" s="58"/>
      <c r="BV361" s="58"/>
      <c r="BW361" s="58"/>
      <c r="BX361" s="58"/>
      <c r="BY361" s="58"/>
      <c r="BZ361" s="58"/>
      <c r="CA361" s="58"/>
      <c r="CB361" s="58"/>
      <c r="CC361" s="58"/>
      <c r="CD361" s="58"/>
      <c r="CE361" s="58"/>
      <c r="CF361" s="58"/>
      <c r="CG361" s="58"/>
      <c r="CH361" s="58"/>
      <c r="CI361" s="58"/>
      <c r="CJ361" s="58"/>
      <c r="CK361" s="58"/>
      <c r="CL361" s="58"/>
      <c r="CM361" s="58"/>
      <c r="CN361" s="58"/>
      <c r="CO361" s="58"/>
    </row>
    <row r="362" spans="47:93" x14ac:dyDescent="0.25">
      <c r="AU362" s="58"/>
      <c r="AV362" s="58"/>
      <c r="AW362" s="58"/>
      <c r="AX362" s="58"/>
      <c r="AY362" s="58"/>
      <c r="AZ362" s="58"/>
      <c r="BA362" s="58"/>
      <c r="BB362" s="58"/>
      <c r="BC362" s="58"/>
      <c r="BD362" s="58"/>
      <c r="BE362" s="58"/>
      <c r="BF362" s="58"/>
      <c r="BG362" s="58"/>
      <c r="BH362" s="58"/>
      <c r="BI362" s="58"/>
      <c r="BJ362" s="58"/>
      <c r="BK362" s="58"/>
      <c r="BL362" s="58"/>
      <c r="BM362" s="58"/>
      <c r="BN362" s="58"/>
      <c r="BO362" s="58"/>
      <c r="BP362" s="58"/>
      <c r="BQ362" s="58"/>
      <c r="BR362" s="58"/>
      <c r="BS362" s="58"/>
      <c r="BT362" s="58"/>
      <c r="BU362" s="58"/>
      <c r="BV362" s="58"/>
      <c r="BW362" s="58"/>
      <c r="BX362" s="58"/>
      <c r="BY362" s="58"/>
      <c r="BZ362" s="58"/>
      <c r="CA362" s="58"/>
      <c r="CB362" s="58"/>
      <c r="CC362" s="58"/>
      <c r="CD362" s="58"/>
      <c r="CE362" s="58"/>
      <c r="CF362" s="58"/>
      <c r="CG362" s="58"/>
      <c r="CH362" s="58"/>
      <c r="CI362" s="58"/>
      <c r="CJ362" s="58"/>
      <c r="CK362" s="58"/>
      <c r="CL362" s="58"/>
      <c r="CM362" s="58"/>
      <c r="CN362" s="58"/>
      <c r="CO362" s="58"/>
    </row>
    <row r="363" spans="47:93" x14ac:dyDescent="0.25">
      <c r="AU363" s="58"/>
      <c r="AV363" s="58"/>
      <c r="AW363" s="58"/>
      <c r="AX363" s="58"/>
      <c r="AY363" s="58"/>
      <c r="AZ363" s="58"/>
      <c r="BA363" s="58"/>
      <c r="BB363" s="58"/>
      <c r="BC363" s="58"/>
      <c r="BD363" s="58"/>
      <c r="BE363" s="58"/>
      <c r="BF363" s="58"/>
      <c r="BG363" s="58"/>
      <c r="BH363" s="58"/>
      <c r="BI363" s="58"/>
      <c r="BJ363" s="58"/>
      <c r="BK363" s="58"/>
      <c r="BL363" s="58"/>
      <c r="BM363" s="58"/>
      <c r="BN363" s="58"/>
      <c r="BO363" s="58"/>
      <c r="BP363" s="58"/>
      <c r="BQ363" s="58"/>
      <c r="BR363" s="58"/>
      <c r="BS363" s="58"/>
      <c r="BT363" s="58"/>
      <c r="BU363" s="58"/>
      <c r="BV363" s="58"/>
      <c r="BW363" s="58"/>
      <c r="BX363" s="58"/>
      <c r="BY363" s="58"/>
      <c r="BZ363" s="58"/>
      <c r="CA363" s="58"/>
      <c r="CB363" s="58"/>
      <c r="CC363" s="58"/>
      <c r="CD363" s="58"/>
      <c r="CE363" s="58"/>
      <c r="CF363" s="58"/>
      <c r="CG363" s="58"/>
      <c r="CH363" s="58"/>
      <c r="CI363" s="58"/>
      <c r="CJ363" s="58"/>
      <c r="CK363" s="58"/>
      <c r="CL363" s="58"/>
      <c r="CM363" s="58"/>
      <c r="CN363" s="58"/>
      <c r="CO363" s="58"/>
    </row>
    <row r="364" spans="47:93" x14ac:dyDescent="0.25">
      <c r="AU364" s="58"/>
      <c r="AV364" s="58"/>
      <c r="AW364" s="58"/>
      <c r="AX364" s="58"/>
      <c r="AY364" s="58"/>
      <c r="AZ364" s="58"/>
      <c r="BA364" s="58"/>
      <c r="BB364" s="58"/>
      <c r="BC364" s="58"/>
      <c r="BD364" s="58"/>
      <c r="BE364" s="58"/>
      <c r="BF364" s="58"/>
      <c r="BG364" s="58"/>
      <c r="BH364" s="58"/>
      <c r="BI364" s="58"/>
      <c r="BJ364" s="58"/>
      <c r="BK364" s="58"/>
      <c r="BL364" s="58"/>
      <c r="BM364" s="58"/>
      <c r="BN364" s="58"/>
      <c r="BO364" s="58"/>
      <c r="BP364" s="58"/>
      <c r="BQ364" s="58"/>
      <c r="BR364" s="58"/>
      <c r="BS364" s="58"/>
      <c r="BT364" s="58"/>
      <c r="BU364" s="58"/>
      <c r="BV364" s="58"/>
      <c r="BW364" s="58"/>
      <c r="BX364" s="58"/>
      <c r="BY364" s="58"/>
      <c r="BZ364" s="58"/>
      <c r="CA364" s="58"/>
      <c r="CB364" s="58"/>
      <c r="CC364" s="58"/>
      <c r="CD364" s="58"/>
      <c r="CE364" s="58"/>
      <c r="CF364" s="58"/>
      <c r="CG364" s="58"/>
      <c r="CH364" s="58"/>
      <c r="CI364" s="58"/>
      <c r="CJ364" s="58"/>
      <c r="CK364" s="58"/>
      <c r="CL364" s="58"/>
      <c r="CM364" s="58"/>
      <c r="CN364" s="58"/>
      <c r="CO364" s="58"/>
    </row>
    <row r="365" spans="47:93" x14ac:dyDescent="0.25">
      <c r="AU365" s="58"/>
      <c r="AV365" s="58"/>
      <c r="AW365" s="58"/>
      <c r="AX365" s="58"/>
      <c r="AY365" s="58"/>
      <c r="AZ365" s="58"/>
      <c r="BA365" s="58"/>
      <c r="BB365" s="58"/>
      <c r="BC365" s="58"/>
      <c r="BD365" s="58"/>
      <c r="BE365" s="58"/>
      <c r="BF365" s="58"/>
      <c r="BG365" s="58"/>
      <c r="BH365" s="58"/>
      <c r="BI365" s="58"/>
      <c r="BJ365" s="58"/>
      <c r="BK365" s="58"/>
      <c r="BL365" s="58"/>
      <c r="BM365" s="58"/>
      <c r="BN365" s="58"/>
      <c r="BO365" s="58"/>
      <c r="BP365" s="58"/>
      <c r="BQ365" s="58"/>
      <c r="BR365" s="58"/>
      <c r="BS365" s="58"/>
      <c r="BT365" s="58"/>
      <c r="BU365" s="58"/>
      <c r="BV365" s="58"/>
      <c r="BW365" s="58"/>
      <c r="BX365" s="58"/>
      <c r="BY365" s="58"/>
      <c r="BZ365" s="58"/>
      <c r="CA365" s="58"/>
      <c r="CB365" s="58"/>
      <c r="CC365" s="58"/>
      <c r="CD365" s="58"/>
      <c r="CE365" s="58"/>
      <c r="CF365" s="58"/>
      <c r="CG365" s="58"/>
      <c r="CH365" s="58"/>
      <c r="CI365" s="58"/>
      <c r="CJ365" s="58"/>
      <c r="CK365" s="58"/>
      <c r="CL365" s="58"/>
      <c r="CM365" s="58"/>
      <c r="CN365" s="58"/>
      <c r="CO365" s="58"/>
    </row>
    <row r="366" spans="47:93" x14ac:dyDescent="0.25">
      <c r="AU366" s="58"/>
      <c r="AV366" s="58"/>
      <c r="AW366" s="58"/>
      <c r="AX366" s="58"/>
      <c r="AY366" s="58"/>
      <c r="AZ366" s="58"/>
      <c r="BA366" s="58"/>
      <c r="BB366" s="58"/>
      <c r="BC366" s="58"/>
      <c r="BD366" s="58"/>
      <c r="BE366" s="58"/>
      <c r="BF366" s="58"/>
      <c r="BG366" s="58"/>
      <c r="BH366" s="58"/>
      <c r="BI366" s="58"/>
      <c r="BJ366" s="58"/>
      <c r="BK366" s="58"/>
      <c r="BL366" s="58"/>
      <c r="BM366" s="58"/>
      <c r="BN366" s="58"/>
      <c r="BO366" s="58"/>
      <c r="BP366" s="58"/>
      <c r="BQ366" s="58"/>
      <c r="BR366" s="58"/>
      <c r="BS366" s="58"/>
      <c r="BT366" s="58"/>
      <c r="BU366" s="58"/>
      <c r="BV366" s="58"/>
      <c r="BW366" s="58"/>
      <c r="BX366" s="58"/>
      <c r="BY366" s="58"/>
      <c r="BZ366" s="58"/>
      <c r="CA366" s="58"/>
      <c r="CB366" s="58"/>
      <c r="CC366" s="58"/>
      <c r="CD366" s="58"/>
      <c r="CE366" s="58"/>
      <c r="CF366" s="58"/>
      <c r="CG366" s="58"/>
      <c r="CH366" s="58"/>
      <c r="CI366" s="58"/>
      <c r="CJ366" s="58"/>
      <c r="CK366" s="58"/>
      <c r="CL366" s="58"/>
      <c r="CM366" s="58"/>
      <c r="CN366" s="58"/>
      <c r="CO366" s="58"/>
    </row>
    <row r="367" spans="47:93" x14ac:dyDescent="0.25">
      <c r="AU367" s="58"/>
      <c r="AV367" s="58"/>
      <c r="AW367" s="58"/>
      <c r="AX367" s="58"/>
      <c r="AY367" s="58"/>
      <c r="AZ367" s="58"/>
      <c r="BA367" s="58"/>
      <c r="BB367" s="58"/>
      <c r="BC367" s="58"/>
      <c r="BD367" s="58"/>
      <c r="BE367" s="58"/>
      <c r="BF367" s="58"/>
      <c r="BG367" s="58"/>
      <c r="BH367" s="58"/>
      <c r="BI367" s="58"/>
      <c r="BJ367" s="58"/>
      <c r="BK367" s="58"/>
      <c r="BL367" s="58"/>
      <c r="BM367" s="58"/>
      <c r="BN367" s="58"/>
      <c r="BO367" s="58"/>
      <c r="BP367" s="58"/>
      <c r="BQ367" s="58"/>
      <c r="BR367" s="58"/>
      <c r="BS367" s="58"/>
      <c r="BT367" s="58"/>
      <c r="BU367" s="58"/>
      <c r="BV367" s="58"/>
      <c r="BW367" s="58"/>
      <c r="BX367" s="58"/>
      <c r="BY367" s="58"/>
      <c r="BZ367" s="58"/>
      <c r="CA367" s="58"/>
      <c r="CB367" s="58"/>
      <c r="CC367" s="58"/>
      <c r="CD367" s="58"/>
      <c r="CE367" s="58"/>
      <c r="CF367" s="58"/>
      <c r="CG367" s="58"/>
      <c r="CH367" s="58"/>
      <c r="CI367" s="58"/>
      <c r="CJ367" s="58"/>
      <c r="CK367" s="58"/>
      <c r="CL367" s="58"/>
      <c r="CM367" s="58"/>
      <c r="CN367" s="58"/>
      <c r="CO367" s="58"/>
    </row>
    <row r="368" spans="47:93" x14ac:dyDescent="0.25">
      <c r="AU368" s="58"/>
      <c r="AV368" s="58"/>
      <c r="AW368" s="58"/>
      <c r="AX368" s="58"/>
      <c r="AY368" s="58"/>
      <c r="AZ368" s="58"/>
      <c r="BA368" s="58"/>
      <c r="BB368" s="58"/>
      <c r="BC368" s="58"/>
      <c r="BD368" s="58"/>
      <c r="BE368" s="58"/>
      <c r="BF368" s="58"/>
      <c r="BG368" s="58"/>
      <c r="BH368" s="58"/>
      <c r="BI368" s="58"/>
      <c r="BJ368" s="58"/>
      <c r="BK368" s="58"/>
      <c r="BL368" s="58"/>
      <c r="BM368" s="58"/>
      <c r="BN368" s="58"/>
      <c r="BO368" s="58"/>
      <c r="BP368" s="58"/>
      <c r="BQ368" s="58"/>
      <c r="BR368" s="58"/>
      <c r="BS368" s="58"/>
      <c r="BT368" s="58"/>
      <c r="BU368" s="58"/>
      <c r="BV368" s="58"/>
      <c r="BW368" s="58"/>
      <c r="BX368" s="58"/>
      <c r="BY368" s="58"/>
      <c r="BZ368" s="58"/>
      <c r="CA368" s="58"/>
      <c r="CB368" s="58"/>
      <c r="CC368" s="58"/>
      <c r="CD368" s="58"/>
      <c r="CE368" s="58"/>
      <c r="CF368" s="58"/>
      <c r="CG368" s="58"/>
      <c r="CH368" s="58"/>
      <c r="CI368" s="58"/>
      <c r="CJ368" s="58"/>
      <c r="CK368" s="58"/>
      <c r="CL368" s="58"/>
      <c r="CM368" s="58"/>
      <c r="CN368" s="58"/>
      <c r="CO368" s="58"/>
    </row>
    <row r="369" spans="47:93" x14ac:dyDescent="0.25">
      <c r="AU369" s="58"/>
      <c r="AV369" s="58"/>
      <c r="AW369" s="58"/>
      <c r="AX369" s="58"/>
      <c r="AY369" s="58"/>
      <c r="AZ369" s="58"/>
      <c r="BA369" s="58"/>
      <c r="BB369" s="58"/>
      <c r="BC369" s="58"/>
      <c r="BD369" s="58"/>
      <c r="BE369" s="58"/>
      <c r="BF369" s="58"/>
      <c r="BG369" s="58"/>
      <c r="BH369" s="58"/>
      <c r="BI369" s="58"/>
      <c r="BJ369" s="58"/>
      <c r="BK369" s="58"/>
      <c r="BL369" s="58"/>
      <c r="BM369" s="58"/>
      <c r="BN369" s="58"/>
      <c r="BO369" s="58"/>
      <c r="BP369" s="58"/>
      <c r="BQ369" s="58"/>
      <c r="BR369" s="58"/>
      <c r="BS369" s="58"/>
      <c r="BT369" s="58"/>
      <c r="BU369" s="58"/>
      <c r="BV369" s="58"/>
      <c r="BW369" s="58"/>
      <c r="BX369" s="58"/>
      <c r="BY369" s="58"/>
      <c r="BZ369" s="58"/>
      <c r="CA369" s="58"/>
      <c r="CB369" s="58"/>
      <c r="CC369" s="58"/>
      <c r="CD369" s="58"/>
      <c r="CE369" s="58"/>
      <c r="CF369" s="58"/>
      <c r="CG369" s="58"/>
      <c r="CH369" s="58"/>
      <c r="CI369" s="58"/>
      <c r="CJ369" s="58"/>
      <c r="CK369" s="58"/>
      <c r="CL369" s="58"/>
      <c r="CM369" s="58"/>
      <c r="CN369" s="58"/>
      <c r="CO369" s="58"/>
    </row>
    <row r="370" spans="47:93" x14ac:dyDescent="0.25">
      <c r="AU370" s="58"/>
      <c r="AV370" s="58"/>
      <c r="AW370" s="58"/>
      <c r="AX370" s="58"/>
      <c r="AY370" s="58"/>
      <c r="AZ370" s="58"/>
      <c r="BA370" s="58"/>
      <c r="BB370" s="58"/>
      <c r="BC370" s="58"/>
      <c r="BD370" s="58"/>
      <c r="BE370" s="58"/>
      <c r="BF370" s="58"/>
      <c r="BG370" s="58"/>
      <c r="BH370" s="58"/>
      <c r="BI370" s="58"/>
      <c r="BJ370" s="58"/>
      <c r="BK370" s="58"/>
      <c r="BL370" s="58"/>
      <c r="BM370" s="58"/>
      <c r="BN370" s="58"/>
      <c r="BO370" s="58"/>
      <c r="BP370" s="58"/>
      <c r="BQ370" s="58"/>
      <c r="BR370" s="58"/>
      <c r="BS370" s="58"/>
      <c r="BT370" s="58"/>
      <c r="BU370" s="58"/>
      <c r="BV370" s="58"/>
      <c r="BW370" s="58"/>
      <c r="BX370" s="58"/>
      <c r="BY370" s="58"/>
      <c r="BZ370" s="58"/>
      <c r="CA370" s="58"/>
      <c r="CB370" s="58"/>
      <c r="CC370" s="58"/>
      <c r="CD370" s="58"/>
      <c r="CE370" s="58"/>
      <c r="CF370" s="58"/>
      <c r="CG370" s="58"/>
      <c r="CH370" s="58"/>
      <c r="CI370" s="58"/>
      <c r="CJ370" s="58"/>
      <c r="CK370" s="58"/>
      <c r="CL370" s="58"/>
      <c r="CM370" s="58"/>
      <c r="CN370" s="58"/>
      <c r="CO370" s="58"/>
    </row>
    <row r="371" spans="47:93" x14ac:dyDescent="0.25">
      <c r="AU371" s="58"/>
      <c r="AV371" s="58"/>
      <c r="AW371" s="58"/>
      <c r="AX371" s="58"/>
      <c r="AY371" s="58"/>
      <c r="AZ371" s="58"/>
      <c r="BA371" s="58"/>
      <c r="BB371" s="58"/>
      <c r="BC371" s="58"/>
      <c r="BD371" s="58"/>
      <c r="BE371" s="58"/>
      <c r="BF371" s="58"/>
      <c r="BG371" s="58"/>
      <c r="BH371" s="58"/>
      <c r="BI371" s="58"/>
      <c r="BJ371" s="58"/>
      <c r="BK371" s="58"/>
      <c r="BL371" s="58"/>
      <c r="BM371" s="58"/>
      <c r="BN371" s="58"/>
      <c r="BO371" s="58"/>
      <c r="BP371" s="58"/>
      <c r="BQ371" s="58"/>
      <c r="BR371" s="58"/>
      <c r="BS371" s="58"/>
      <c r="BT371" s="58"/>
      <c r="BU371" s="58"/>
      <c r="BV371" s="58"/>
      <c r="BW371" s="58"/>
      <c r="BX371" s="58"/>
      <c r="BY371" s="58"/>
      <c r="BZ371" s="58"/>
      <c r="CA371" s="58"/>
      <c r="CB371" s="58"/>
      <c r="CC371" s="58"/>
      <c r="CD371" s="58"/>
      <c r="CE371" s="58"/>
      <c r="CF371" s="58"/>
      <c r="CG371" s="58"/>
      <c r="CH371" s="58"/>
      <c r="CI371" s="58"/>
      <c r="CJ371" s="58"/>
      <c r="CK371" s="58"/>
      <c r="CL371" s="58"/>
      <c r="CM371" s="58"/>
      <c r="CN371" s="58"/>
      <c r="CO371" s="58"/>
    </row>
    <row r="372" spans="47:93" x14ac:dyDescent="0.25">
      <c r="AU372" s="58"/>
      <c r="AV372" s="58"/>
      <c r="AW372" s="58"/>
      <c r="AX372" s="58"/>
      <c r="AY372" s="58"/>
      <c r="AZ372" s="58"/>
      <c r="BA372" s="58"/>
      <c r="BB372" s="58"/>
      <c r="BC372" s="58"/>
      <c r="BD372" s="58"/>
      <c r="BE372" s="58"/>
      <c r="BF372" s="58"/>
      <c r="BG372" s="58"/>
      <c r="BH372" s="58"/>
      <c r="BI372" s="58"/>
      <c r="BJ372" s="58"/>
      <c r="BK372" s="58"/>
      <c r="BL372" s="58"/>
      <c r="BM372" s="58"/>
      <c r="BN372" s="58"/>
      <c r="BO372" s="58"/>
      <c r="BP372" s="58"/>
      <c r="BQ372" s="58"/>
      <c r="BR372" s="58"/>
      <c r="BS372" s="58"/>
      <c r="BT372" s="58"/>
      <c r="BU372" s="58"/>
      <c r="BV372" s="58"/>
      <c r="BW372" s="58"/>
      <c r="BX372" s="58"/>
      <c r="BY372" s="58"/>
      <c r="BZ372" s="58"/>
      <c r="CA372" s="58"/>
      <c r="CB372" s="58"/>
      <c r="CC372" s="58"/>
      <c r="CD372" s="58"/>
      <c r="CE372" s="58"/>
      <c r="CF372" s="58"/>
      <c r="CG372" s="58"/>
      <c r="CH372" s="58"/>
      <c r="CI372" s="58"/>
      <c r="CJ372" s="58"/>
      <c r="CK372" s="58"/>
      <c r="CL372" s="58"/>
      <c r="CM372" s="58"/>
      <c r="CN372" s="58"/>
      <c r="CO372" s="58"/>
    </row>
    <row r="373" spans="47:93" x14ac:dyDescent="0.25">
      <c r="AU373" s="58"/>
      <c r="AV373" s="58"/>
      <c r="AW373" s="58"/>
      <c r="AX373" s="58"/>
      <c r="AY373" s="58"/>
      <c r="AZ373" s="58"/>
      <c r="BA373" s="58"/>
      <c r="BB373" s="58"/>
      <c r="BC373" s="58"/>
      <c r="BD373" s="58"/>
      <c r="BE373" s="58"/>
      <c r="BF373" s="58"/>
      <c r="BG373" s="58"/>
      <c r="BH373" s="58"/>
      <c r="BI373" s="58"/>
      <c r="BJ373" s="58"/>
      <c r="BK373" s="58"/>
      <c r="BL373" s="58"/>
      <c r="BM373" s="58"/>
      <c r="BN373" s="58"/>
      <c r="BO373" s="58"/>
      <c r="BP373" s="58"/>
      <c r="BQ373" s="58"/>
      <c r="BR373" s="58"/>
      <c r="BS373" s="58"/>
      <c r="BT373" s="58"/>
      <c r="BU373" s="58"/>
      <c r="BV373" s="58"/>
      <c r="BW373" s="58"/>
      <c r="BX373" s="58"/>
      <c r="BY373" s="58"/>
      <c r="BZ373" s="58"/>
      <c r="CA373" s="58"/>
      <c r="CB373" s="58"/>
      <c r="CC373" s="58"/>
      <c r="CD373" s="58"/>
      <c r="CE373" s="58"/>
      <c r="CF373" s="58"/>
      <c r="CG373" s="58"/>
      <c r="CH373" s="58"/>
      <c r="CI373" s="58"/>
      <c r="CJ373" s="58"/>
      <c r="CK373" s="58"/>
      <c r="CL373" s="58"/>
      <c r="CM373" s="58"/>
      <c r="CN373" s="58"/>
      <c r="CO373" s="58"/>
    </row>
    <row r="374" spans="47:93" x14ac:dyDescent="0.25">
      <c r="AU374" s="58"/>
      <c r="AV374" s="58"/>
      <c r="AW374" s="58"/>
      <c r="AX374" s="58"/>
      <c r="AY374" s="58"/>
      <c r="AZ374" s="58"/>
      <c r="BA374" s="58"/>
      <c r="BB374" s="58"/>
      <c r="BC374" s="58"/>
      <c r="BD374" s="58"/>
      <c r="BE374" s="58"/>
      <c r="BF374" s="58"/>
      <c r="BG374" s="58"/>
      <c r="BH374" s="58"/>
      <c r="BI374" s="58"/>
      <c r="BJ374" s="58"/>
      <c r="BK374" s="58"/>
      <c r="BL374" s="58"/>
      <c r="BM374" s="58"/>
      <c r="BN374" s="58"/>
      <c r="BO374" s="58"/>
      <c r="BP374" s="58"/>
      <c r="BQ374" s="58"/>
      <c r="BR374" s="58"/>
      <c r="BS374" s="58"/>
      <c r="BT374" s="58"/>
      <c r="BU374" s="58"/>
      <c r="BV374" s="58"/>
      <c r="BW374" s="58"/>
      <c r="BX374" s="58"/>
      <c r="BY374" s="58"/>
      <c r="BZ374" s="58"/>
      <c r="CA374" s="58"/>
      <c r="CB374" s="58"/>
      <c r="CC374" s="58"/>
      <c r="CD374" s="58"/>
      <c r="CE374" s="58"/>
      <c r="CF374" s="58"/>
      <c r="CG374" s="58"/>
      <c r="CH374" s="58"/>
      <c r="CI374" s="58"/>
      <c r="CJ374" s="58"/>
      <c r="CK374" s="58"/>
      <c r="CL374" s="58"/>
      <c r="CM374" s="58"/>
      <c r="CN374" s="58"/>
      <c r="CO374" s="58"/>
    </row>
    <row r="375" spans="47:93" x14ac:dyDescent="0.25">
      <c r="AU375" s="58"/>
      <c r="AV375" s="58"/>
      <c r="AW375" s="58"/>
      <c r="AX375" s="58"/>
      <c r="AY375" s="58"/>
      <c r="AZ375" s="58"/>
      <c r="BA375" s="58"/>
      <c r="BB375" s="58"/>
      <c r="BC375" s="58"/>
      <c r="BD375" s="58"/>
      <c r="BE375" s="58"/>
      <c r="BF375" s="58"/>
      <c r="BG375" s="58"/>
      <c r="BH375" s="58"/>
      <c r="BI375" s="58"/>
      <c r="BJ375" s="58"/>
      <c r="BK375" s="58"/>
      <c r="BL375" s="58"/>
      <c r="BM375" s="58"/>
      <c r="BN375" s="58"/>
      <c r="BO375" s="58"/>
      <c r="BP375" s="58"/>
      <c r="BQ375" s="58"/>
      <c r="BR375" s="58"/>
      <c r="BS375" s="58"/>
      <c r="BT375" s="58"/>
      <c r="BU375" s="58"/>
      <c r="BV375" s="58"/>
      <c r="BW375" s="58"/>
      <c r="BX375" s="58"/>
      <c r="BY375" s="58"/>
      <c r="BZ375" s="58"/>
      <c r="CA375" s="58"/>
      <c r="CB375" s="58"/>
      <c r="CC375" s="58"/>
      <c r="CD375" s="58"/>
      <c r="CE375" s="58"/>
      <c r="CF375" s="58"/>
      <c r="CG375" s="58"/>
      <c r="CH375" s="58"/>
      <c r="CI375" s="58"/>
      <c r="CJ375" s="58"/>
      <c r="CK375" s="58"/>
      <c r="CL375" s="58"/>
      <c r="CM375" s="58"/>
      <c r="CN375" s="58"/>
      <c r="CO375" s="58"/>
    </row>
    <row r="376" spans="47:93" x14ac:dyDescent="0.25">
      <c r="AU376" s="58"/>
      <c r="AV376" s="58"/>
      <c r="AW376" s="58"/>
      <c r="AX376" s="58"/>
      <c r="AY376" s="58"/>
      <c r="AZ376" s="58"/>
      <c r="BA376" s="58"/>
      <c r="BB376" s="58"/>
      <c r="BC376" s="58"/>
      <c r="BD376" s="58"/>
      <c r="BE376" s="58"/>
      <c r="BF376" s="58"/>
      <c r="BG376" s="58"/>
      <c r="BH376" s="58"/>
      <c r="BI376" s="58"/>
      <c r="BJ376" s="58"/>
      <c r="BK376" s="58"/>
      <c r="BL376" s="58"/>
      <c r="BM376" s="58"/>
      <c r="BN376" s="58"/>
      <c r="BO376" s="58"/>
      <c r="BP376" s="58"/>
      <c r="BQ376" s="58"/>
      <c r="BR376" s="58"/>
      <c r="BS376" s="58"/>
      <c r="BT376" s="58"/>
      <c r="BU376" s="58"/>
      <c r="BV376" s="58"/>
      <c r="BW376" s="58"/>
      <c r="BX376" s="58"/>
      <c r="BY376" s="58"/>
      <c r="BZ376" s="58"/>
      <c r="CA376" s="58"/>
      <c r="CB376" s="58"/>
      <c r="CC376" s="58"/>
      <c r="CD376" s="58"/>
      <c r="CE376" s="58"/>
      <c r="CF376" s="58"/>
      <c r="CG376" s="58"/>
      <c r="CH376" s="58"/>
      <c r="CI376" s="58"/>
      <c r="CJ376" s="58"/>
      <c r="CK376" s="58"/>
      <c r="CL376" s="58"/>
      <c r="CM376" s="58"/>
      <c r="CN376" s="58"/>
      <c r="CO376" s="58"/>
    </row>
    <row r="377" spans="47:93" x14ac:dyDescent="0.25">
      <c r="AU377" s="58"/>
      <c r="AV377" s="58"/>
      <c r="AW377" s="58"/>
      <c r="AX377" s="58"/>
      <c r="AY377" s="58"/>
      <c r="AZ377" s="58"/>
      <c r="BA377" s="58"/>
      <c r="BB377" s="58"/>
      <c r="BC377" s="58"/>
      <c r="BD377" s="58"/>
      <c r="BE377" s="58"/>
      <c r="BF377" s="58"/>
      <c r="BG377" s="58"/>
      <c r="BH377" s="58"/>
      <c r="BI377" s="58"/>
      <c r="BJ377" s="58"/>
      <c r="BK377" s="58"/>
      <c r="BL377" s="58"/>
      <c r="BM377" s="58"/>
      <c r="BN377" s="58"/>
      <c r="BO377" s="58"/>
      <c r="BP377" s="58"/>
      <c r="BQ377" s="58"/>
      <c r="BR377" s="58"/>
      <c r="BS377" s="58"/>
      <c r="BT377" s="58"/>
      <c r="BU377" s="58"/>
      <c r="BV377" s="58"/>
      <c r="BW377" s="58"/>
      <c r="BX377" s="58"/>
      <c r="BY377" s="58"/>
      <c r="BZ377" s="58"/>
      <c r="CA377" s="58"/>
      <c r="CB377" s="58"/>
      <c r="CC377" s="58"/>
      <c r="CD377" s="58"/>
      <c r="CE377" s="58"/>
      <c r="CF377" s="58"/>
      <c r="CG377" s="58"/>
      <c r="CH377" s="58"/>
      <c r="CI377" s="58"/>
      <c r="CJ377" s="58"/>
      <c r="CK377" s="58"/>
      <c r="CL377" s="58"/>
      <c r="CM377" s="58"/>
      <c r="CN377" s="58"/>
      <c r="CO377" s="58"/>
    </row>
    <row r="378" spans="47:93" x14ac:dyDescent="0.25">
      <c r="AU378" s="58"/>
      <c r="AV378" s="58"/>
      <c r="AW378" s="58"/>
      <c r="AX378" s="58"/>
      <c r="AY378" s="58"/>
      <c r="AZ378" s="58"/>
      <c r="BA378" s="58"/>
      <c r="BB378" s="58"/>
      <c r="BC378" s="58"/>
      <c r="BD378" s="58"/>
      <c r="BE378" s="58"/>
      <c r="BF378" s="58"/>
      <c r="BG378" s="58"/>
      <c r="BH378" s="58"/>
      <c r="BI378" s="58"/>
      <c r="BJ378" s="58"/>
      <c r="BK378" s="58"/>
      <c r="BL378" s="58"/>
      <c r="BM378" s="58"/>
      <c r="BN378" s="58"/>
      <c r="BO378" s="58"/>
      <c r="BP378" s="58"/>
      <c r="BQ378" s="58"/>
      <c r="BR378" s="58"/>
      <c r="BS378" s="58"/>
      <c r="BT378" s="58"/>
      <c r="BU378" s="58"/>
      <c r="BV378" s="58"/>
      <c r="BW378" s="58"/>
      <c r="BX378" s="58"/>
      <c r="BY378" s="58"/>
      <c r="BZ378" s="58"/>
      <c r="CA378" s="58"/>
      <c r="CB378" s="58"/>
      <c r="CC378" s="58"/>
      <c r="CD378" s="58"/>
      <c r="CE378" s="58"/>
      <c r="CF378" s="58"/>
      <c r="CG378" s="58"/>
      <c r="CH378" s="58"/>
      <c r="CI378" s="58"/>
      <c r="CJ378" s="58"/>
      <c r="CK378" s="58"/>
      <c r="CL378" s="58"/>
      <c r="CM378" s="58"/>
      <c r="CN378" s="58"/>
      <c r="CO378" s="58"/>
    </row>
    <row r="379" spans="47:93" x14ac:dyDescent="0.25">
      <c r="AU379" s="58"/>
      <c r="AV379" s="58"/>
      <c r="AW379" s="58"/>
      <c r="AX379" s="58"/>
      <c r="AY379" s="58"/>
      <c r="AZ379" s="58"/>
      <c r="BA379" s="58"/>
      <c r="BB379" s="58"/>
      <c r="BC379" s="58"/>
      <c r="BD379" s="58"/>
      <c r="BE379" s="58"/>
      <c r="BF379" s="58"/>
      <c r="BG379" s="58"/>
      <c r="BH379" s="58"/>
      <c r="BI379" s="58"/>
      <c r="BJ379" s="58"/>
      <c r="BK379" s="58"/>
      <c r="BL379" s="58"/>
      <c r="BM379" s="58"/>
      <c r="BN379" s="58"/>
      <c r="BO379" s="58"/>
      <c r="BP379" s="58"/>
      <c r="BQ379" s="58"/>
      <c r="BR379" s="58"/>
      <c r="BS379" s="58"/>
      <c r="BT379" s="58"/>
      <c r="BU379" s="58"/>
      <c r="BV379" s="58"/>
      <c r="BW379" s="58"/>
      <c r="BX379" s="58"/>
      <c r="BY379" s="58"/>
      <c r="BZ379" s="58"/>
      <c r="CA379" s="58"/>
      <c r="CB379" s="58"/>
      <c r="CC379" s="58"/>
      <c r="CD379" s="58"/>
      <c r="CE379" s="58"/>
      <c r="CF379" s="58"/>
      <c r="CG379" s="58"/>
      <c r="CH379" s="58"/>
      <c r="CI379" s="58"/>
      <c r="CJ379" s="58"/>
      <c r="CK379" s="58"/>
      <c r="CL379" s="58"/>
      <c r="CM379" s="58"/>
      <c r="CN379" s="58"/>
      <c r="CO379" s="58"/>
    </row>
    <row r="380" spans="47:93" x14ac:dyDescent="0.25">
      <c r="AU380" s="58"/>
      <c r="AV380" s="58"/>
      <c r="AW380" s="58"/>
      <c r="AX380" s="58"/>
      <c r="AY380" s="58"/>
      <c r="AZ380" s="58"/>
      <c r="BA380" s="58"/>
      <c r="BB380" s="58"/>
      <c r="BC380" s="58"/>
      <c r="BD380" s="58"/>
      <c r="BE380" s="58"/>
      <c r="BF380" s="58"/>
      <c r="BG380" s="58"/>
      <c r="BH380" s="58"/>
      <c r="BI380" s="58"/>
      <c r="BJ380" s="58"/>
      <c r="BK380" s="58"/>
      <c r="BL380" s="58"/>
      <c r="BM380" s="58"/>
      <c r="BN380" s="58"/>
      <c r="BO380" s="58"/>
      <c r="BP380" s="58"/>
      <c r="BQ380" s="58"/>
      <c r="BR380" s="58"/>
      <c r="BS380" s="58"/>
      <c r="BT380" s="58"/>
      <c r="BU380" s="58"/>
      <c r="BV380" s="58"/>
      <c r="BW380" s="58"/>
      <c r="BX380" s="58"/>
      <c r="BY380" s="58"/>
      <c r="BZ380" s="58"/>
      <c r="CA380" s="58"/>
      <c r="CB380" s="58"/>
      <c r="CC380" s="58"/>
      <c r="CD380" s="58"/>
      <c r="CE380" s="58"/>
      <c r="CF380" s="58"/>
      <c r="CG380" s="58"/>
      <c r="CH380" s="58"/>
      <c r="CI380" s="58"/>
      <c r="CJ380" s="58"/>
      <c r="CK380" s="58"/>
      <c r="CL380" s="58"/>
      <c r="CM380" s="58"/>
      <c r="CN380" s="58"/>
      <c r="CO380" s="58"/>
    </row>
    <row r="381" spans="47:93" x14ac:dyDescent="0.25">
      <c r="AU381" s="58"/>
      <c r="AV381" s="58"/>
      <c r="AW381" s="58"/>
      <c r="AX381" s="58"/>
      <c r="AY381" s="58"/>
      <c r="AZ381" s="58"/>
      <c r="BA381" s="58"/>
      <c r="BB381" s="58"/>
      <c r="BC381" s="58"/>
      <c r="BD381" s="58"/>
      <c r="BE381" s="58"/>
      <c r="BF381" s="58"/>
      <c r="BG381" s="58"/>
      <c r="BH381" s="58"/>
      <c r="BI381" s="58"/>
      <c r="BJ381" s="58"/>
      <c r="BK381" s="58"/>
      <c r="BL381" s="58"/>
      <c r="BM381" s="58"/>
      <c r="BN381" s="58"/>
      <c r="BO381" s="58"/>
      <c r="BP381" s="58"/>
      <c r="BQ381" s="58"/>
      <c r="BR381" s="58"/>
      <c r="BS381" s="58"/>
      <c r="BT381" s="58"/>
      <c r="BU381" s="58"/>
      <c r="BV381" s="58"/>
      <c r="BW381" s="58"/>
      <c r="BX381" s="58"/>
      <c r="BY381" s="58"/>
      <c r="BZ381" s="58"/>
      <c r="CA381" s="58"/>
      <c r="CB381" s="58"/>
      <c r="CC381" s="58"/>
      <c r="CD381" s="58"/>
      <c r="CE381" s="58"/>
      <c r="CF381" s="58"/>
      <c r="CG381" s="58"/>
      <c r="CH381" s="58"/>
      <c r="CI381" s="58"/>
      <c r="CJ381" s="58"/>
      <c r="CK381" s="58"/>
      <c r="CL381" s="58"/>
      <c r="CM381" s="58"/>
      <c r="CN381" s="58"/>
      <c r="CO381" s="58"/>
    </row>
    <row r="382" spans="47:93" x14ac:dyDescent="0.25">
      <c r="AU382" s="58"/>
      <c r="AV382" s="58"/>
      <c r="AW382" s="58"/>
      <c r="AX382" s="58"/>
      <c r="AY382" s="58"/>
      <c r="AZ382" s="58"/>
      <c r="BA382" s="58"/>
      <c r="BB382" s="58"/>
      <c r="BC382" s="58"/>
      <c r="BD382" s="58"/>
      <c r="BE382" s="58"/>
      <c r="BF382" s="58"/>
      <c r="BG382" s="58"/>
      <c r="BH382" s="58"/>
      <c r="BI382" s="58"/>
      <c r="BJ382" s="58"/>
      <c r="BK382" s="58"/>
      <c r="BL382" s="58"/>
      <c r="BM382" s="58"/>
      <c r="BN382" s="58"/>
      <c r="BO382" s="58"/>
      <c r="BP382" s="58"/>
      <c r="BQ382" s="58"/>
      <c r="BR382" s="58"/>
      <c r="BS382" s="58"/>
      <c r="BT382" s="58"/>
      <c r="BU382" s="58"/>
      <c r="BV382" s="58"/>
      <c r="BW382" s="58"/>
      <c r="BX382" s="58"/>
      <c r="BY382" s="58"/>
      <c r="BZ382" s="58"/>
      <c r="CA382" s="58"/>
      <c r="CB382" s="58"/>
      <c r="CC382" s="58"/>
      <c r="CD382" s="58"/>
      <c r="CE382" s="58"/>
      <c r="CF382" s="58"/>
      <c r="CG382" s="58"/>
      <c r="CH382" s="58"/>
      <c r="CI382" s="58"/>
      <c r="CJ382" s="58"/>
      <c r="CK382" s="58"/>
      <c r="CL382" s="58"/>
      <c r="CM382" s="58"/>
      <c r="CN382" s="58"/>
      <c r="CO382" s="58"/>
    </row>
    <row r="383" spans="47:93" x14ac:dyDescent="0.25">
      <c r="AU383" s="58"/>
      <c r="AV383" s="58"/>
      <c r="AW383" s="58"/>
      <c r="AX383" s="58"/>
      <c r="AY383" s="58"/>
      <c r="AZ383" s="58"/>
      <c r="BA383" s="58"/>
      <c r="BB383" s="58"/>
      <c r="BC383" s="58"/>
      <c r="BD383" s="58"/>
      <c r="BE383" s="58"/>
      <c r="BF383" s="58"/>
      <c r="BG383" s="58"/>
      <c r="BH383" s="58"/>
      <c r="BI383" s="58"/>
      <c r="BJ383" s="58"/>
      <c r="BK383" s="58"/>
      <c r="BL383" s="58"/>
      <c r="BM383" s="58"/>
      <c r="BN383" s="58"/>
      <c r="BO383" s="58"/>
      <c r="BP383" s="58"/>
      <c r="BQ383" s="58"/>
      <c r="BR383" s="58"/>
      <c r="BS383" s="58"/>
      <c r="BT383" s="58"/>
      <c r="BU383" s="58"/>
      <c r="BV383" s="58"/>
      <c r="BW383" s="58"/>
      <c r="BX383" s="58"/>
      <c r="BY383" s="58"/>
      <c r="BZ383" s="58"/>
      <c r="CA383" s="58"/>
      <c r="CB383" s="58"/>
      <c r="CC383" s="58"/>
      <c r="CD383" s="58"/>
      <c r="CE383" s="58"/>
      <c r="CF383" s="58"/>
      <c r="CG383" s="58"/>
      <c r="CH383" s="58"/>
      <c r="CI383" s="58"/>
      <c r="CJ383" s="58"/>
      <c r="CK383" s="58"/>
      <c r="CL383" s="58"/>
      <c r="CM383" s="58"/>
      <c r="CN383" s="58"/>
      <c r="CO383" s="58"/>
    </row>
    <row r="384" spans="47:93" x14ac:dyDescent="0.25">
      <c r="AU384" s="58"/>
      <c r="AV384" s="58"/>
      <c r="AW384" s="58"/>
      <c r="AX384" s="58"/>
      <c r="AY384" s="58"/>
      <c r="AZ384" s="58"/>
      <c r="BA384" s="58"/>
      <c r="BB384" s="58"/>
      <c r="BC384" s="58"/>
      <c r="BD384" s="58"/>
      <c r="BE384" s="58"/>
      <c r="BF384" s="58"/>
      <c r="BG384" s="58"/>
      <c r="BH384" s="58"/>
      <c r="BI384" s="58"/>
      <c r="BJ384" s="58"/>
      <c r="BK384" s="58"/>
      <c r="BL384" s="58"/>
      <c r="BM384" s="58"/>
      <c r="BN384" s="58"/>
      <c r="BO384" s="58"/>
      <c r="BP384" s="58"/>
      <c r="BQ384" s="58"/>
      <c r="BR384" s="58"/>
      <c r="BS384" s="58"/>
      <c r="BT384" s="58"/>
      <c r="BU384" s="58"/>
      <c r="BV384" s="58"/>
      <c r="BW384" s="58"/>
      <c r="BX384" s="58"/>
      <c r="BY384" s="58"/>
      <c r="BZ384" s="58"/>
      <c r="CA384" s="58"/>
      <c r="CB384" s="58"/>
      <c r="CC384" s="58"/>
      <c r="CD384" s="58"/>
      <c r="CE384" s="58"/>
      <c r="CF384" s="58"/>
      <c r="CG384" s="58"/>
      <c r="CH384" s="58"/>
      <c r="CI384" s="58"/>
      <c r="CJ384" s="58"/>
      <c r="CK384" s="58"/>
      <c r="CL384" s="58"/>
      <c r="CM384" s="58"/>
      <c r="CN384" s="58"/>
      <c r="CO384" s="58"/>
    </row>
    <row r="385" spans="47:93" x14ac:dyDescent="0.25">
      <c r="AU385" s="58"/>
      <c r="AV385" s="58"/>
      <c r="AW385" s="58"/>
      <c r="AX385" s="58"/>
      <c r="AY385" s="58"/>
      <c r="AZ385" s="58"/>
      <c r="BA385" s="58"/>
      <c r="BB385" s="58"/>
      <c r="BC385" s="58"/>
      <c r="BD385" s="58"/>
      <c r="BE385" s="58"/>
      <c r="BF385" s="58"/>
      <c r="BG385" s="58"/>
      <c r="BH385" s="58"/>
      <c r="BI385" s="58"/>
      <c r="BJ385" s="58"/>
      <c r="BK385" s="58"/>
      <c r="BL385" s="58"/>
      <c r="BM385" s="58"/>
      <c r="BN385" s="58"/>
      <c r="BO385" s="58"/>
      <c r="BP385" s="58"/>
      <c r="BQ385" s="58"/>
      <c r="BR385" s="58"/>
      <c r="BS385" s="58"/>
      <c r="BT385" s="58"/>
      <c r="BU385" s="58"/>
      <c r="BV385" s="58"/>
      <c r="BW385" s="58"/>
      <c r="BX385" s="58"/>
      <c r="BY385" s="58"/>
      <c r="BZ385" s="58"/>
      <c r="CA385" s="58"/>
      <c r="CB385" s="58"/>
      <c r="CC385" s="58"/>
      <c r="CD385" s="58"/>
      <c r="CE385" s="58"/>
      <c r="CF385" s="58"/>
      <c r="CG385" s="58"/>
      <c r="CH385" s="58"/>
      <c r="CI385" s="58"/>
      <c r="CJ385" s="58"/>
      <c r="CK385" s="58"/>
      <c r="CL385" s="58"/>
      <c r="CM385" s="58"/>
      <c r="CN385" s="58"/>
      <c r="CO385" s="58"/>
    </row>
    <row r="386" spans="47:93" x14ac:dyDescent="0.25">
      <c r="AU386" s="58"/>
      <c r="AV386" s="58"/>
      <c r="AW386" s="58"/>
      <c r="AX386" s="58"/>
      <c r="AY386" s="58"/>
      <c r="AZ386" s="58"/>
      <c r="BA386" s="58"/>
      <c r="BB386" s="58"/>
      <c r="BC386" s="58"/>
      <c r="BD386" s="58"/>
      <c r="BE386" s="58"/>
      <c r="BF386" s="58"/>
      <c r="BG386" s="58"/>
      <c r="BH386" s="58"/>
      <c r="BI386" s="58"/>
      <c r="BJ386" s="58"/>
      <c r="BK386" s="58"/>
      <c r="BL386" s="58"/>
      <c r="BM386" s="58"/>
      <c r="BN386" s="58"/>
      <c r="BO386" s="58"/>
      <c r="BP386" s="58"/>
      <c r="BQ386" s="58"/>
      <c r="BR386" s="58"/>
      <c r="BS386" s="58"/>
      <c r="BT386" s="58"/>
      <c r="BU386" s="58"/>
      <c r="BV386" s="58"/>
      <c r="BW386" s="58"/>
      <c r="BX386" s="58"/>
      <c r="BY386" s="58"/>
      <c r="BZ386" s="58"/>
      <c r="CA386" s="58"/>
      <c r="CB386" s="58"/>
      <c r="CC386" s="58"/>
      <c r="CD386" s="58"/>
      <c r="CE386" s="58"/>
      <c r="CF386" s="58"/>
      <c r="CG386" s="58"/>
      <c r="CH386" s="58"/>
      <c r="CI386" s="58"/>
      <c r="CJ386" s="58"/>
      <c r="CK386" s="58"/>
      <c r="CL386" s="58"/>
      <c r="CM386" s="58"/>
      <c r="CN386" s="58"/>
      <c r="CO386" s="58"/>
    </row>
    <row r="387" spans="47:93" x14ac:dyDescent="0.25">
      <c r="AU387" s="58"/>
      <c r="AV387" s="58"/>
      <c r="AW387" s="58"/>
      <c r="AX387" s="58"/>
      <c r="AY387" s="58"/>
      <c r="AZ387" s="58"/>
      <c r="BA387" s="58"/>
      <c r="BB387" s="58"/>
      <c r="BC387" s="58"/>
      <c r="BD387" s="58"/>
      <c r="BE387" s="58"/>
      <c r="BF387" s="58"/>
      <c r="BG387" s="58"/>
      <c r="BH387" s="58"/>
      <c r="BI387" s="58"/>
      <c r="BJ387" s="58"/>
      <c r="BK387" s="58"/>
      <c r="BL387" s="58"/>
      <c r="BM387" s="58"/>
      <c r="BN387" s="58"/>
      <c r="BO387" s="58"/>
      <c r="BP387" s="58"/>
      <c r="BQ387" s="58"/>
      <c r="BR387" s="58"/>
      <c r="BS387" s="58"/>
      <c r="BT387" s="58"/>
      <c r="BU387" s="58"/>
      <c r="BV387" s="58"/>
      <c r="BW387" s="58"/>
      <c r="BX387" s="58"/>
      <c r="BY387" s="58"/>
      <c r="BZ387" s="58"/>
      <c r="CA387" s="58"/>
      <c r="CB387" s="58"/>
      <c r="CC387" s="58"/>
      <c r="CD387" s="58"/>
      <c r="CE387" s="58"/>
      <c r="CF387" s="58"/>
      <c r="CG387" s="58"/>
      <c r="CH387" s="58"/>
      <c r="CI387" s="58"/>
      <c r="CJ387" s="58"/>
      <c r="CK387" s="58"/>
      <c r="CL387" s="58"/>
      <c r="CM387" s="58"/>
      <c r="CN387" s="58"/>
      <c r="CO387" s="58"/>
    </row>
    <row r="388" spans="47:93" x14ac:dyDescent="0.25">
      <c r="AU388" s="58"/>
      <c r="AV388" s="58"/>
      <c r="AW388" s="58"/>
      <c r="AX388" s="58"/>
      <c r="AY388" s="58"/>
      <c r="AZ388" s="58"/>
      <c r="BA388" s="58"/>
      <c r="BB388" s="58"/>
      <c r="BC388" s="58"/>
      <c r="BD388" s="58"/>
      <c r="BE388" s="58"/>
      <c r="BF388" s="58"/>
      <c r="BG388" s="58"/>
      <c r="BH388" s="58"/>
      <c r="BI388" s="58"/>
      <c r="BJ388" s="58"/>
      <c r="BK388" s="58"/>
      <c r="BL388" s="58"/>
      <c r="BM388" s="58"/>
      <c r="BN388" s="58"/>
      <c r="BO388" s="58"/>
      <c r="BP388" s="58"/>
      <c r="BQ388" s="58"/>
      <c r="BR388" s="58"/>
      <c r="BS388" s="58"/>
      <c r="BT388" s="58"/>
      <c r="BU388" s="58"/>
      <c r="BV388" s="58"/>
      <c r="BW388" s="58"/>
      <c r="BX388" s="58"/>
      <c r="BY388" s="58"/>
      <c r="BZ388" s="58"/>
      <c r="CA388" s="58"/>
      <c r="CB388" s="58"/>
      <c r="CC388" s="58"/>
      <c r="CD388" s="58"/>
      <c r="CE388" s="58"/>
      <c r="CF388" s="58"/>
      <c r="CG388" s="58"/>
      <c r="CH388" s="58"/>
      <c r="CI388" s="58"/>
      <c r="CJ388" s="58"/>
      <c r="CK388" s="58"/>
      <c r="CL388" s="58"/>
      <c r="CM388" s="58"/>
      <c r="CN388" s="58"/>
      <c r="CO388" s="58"/>
    </row>
    <row r="389" spans="47:93" x14ac:dyDescent="0.25">
      <c r="AU389" s="58"/>
      <c r="AV389" s="58"/>
      <c r="AW389" s="58"/>
      <c r="AX389" s="58"/>
      <c r="AY389" s="58"/>
      <c r="AZ389" s="58"/>
      <c r="BA389" s="58"/>
      <c r="BB389" s="58"/>
      <c r="BC389" s="58"/>
      <c r="BD389" s="58"/>
      <c r="BE389" s="58"/>
      <c r="BF389" s="58"/>
      <c r="BG389" s="58"/>
      <c r="BH389" s="58"/>
      <c r="BI389" s="58"/>
      <c r="BJ389" s="58"/>
      <c r="BK389" s="58"/>
      <c r="BL389" s="58"/>
      <c r="BM389" s="58"/>
      <c r="BN389" s="58"/>
      <c r="BO389" s="58"/>
      <c r="BP389" s="58"/>
      <c r="BQ389" s="58"/>
      <c r="BR389" s="58"/>
      <c r="BS389" s="58"/>
      <c r="BT389" s="58"/>
      <c r="BU389" s="58"/>
      <c r="BV389" s="58"/>
      <c r="BW389" s="58"/>
      <c r="BX389" s="58"/>
      <c r="BY389" s="58"/>
      <c r="BZ389" s="58"/>
      <c r="CA389" s="58"/>
      <c r="CB389" s="58"/>
      <c r="CC389" s="58"/>
      <c r="CD389" s="58"/>
      <c r="CE389" s="58"/>
      <c r="CF389" s="58"/>
      <c r="CG389" s="58"/>
      <c r="CH389" s="58"/>
      <c r="CI389" s="58"/>
      <c r="CJ389" s="58"/>
      <c r="CK389" s="58"/>
      <c r="CL389" s="58"/>
      <c r="CM389" s="58"/>
      <c r="CN389" s="58"/>
      <c r="CO389" s="58"/>
    </row>
    <row r="390" spans="47:93" x14ac:dyDescent="0.25">
      <c r="AU390" s="58"/>
      <c r="AV390" s="58"/>
      <c r="AW390" s="58"/>
      <c r="AX390" s="58"/>
      <c r="AY390" s="58"/>
      <c r="AZ390" s="58"/>
      <c r="BA390" s="58"/>
      <c r="BB390" s="58"/>
      <c r="BC390" s="58"/>
      <c r="BD390" s="58"/>
      <c r="BE390" s="58"/>
      <c r="BF390" s="58"/>
      <c r="BG390" s="58"/>
      <c r="BH390" s="58"/>
      <c r="BI390" s="58"/>
      <c r="BJ390" s="58"/>
      <c r="BK390" s="58"/>
      <c r="BL390" s="58"/>
      <c r="BM390" s="58"/>
      <c r="BN390" s="58"/>
      <c r="BO390" s="58"/>
      <c r="BP390" s="58"/>
      <c r="BQ390" s="58"/>
      <c r="BR390" s="58"/>
      <c r="BS390" s="58"/>
      <c r="BT390" s="58"/>
      <c r="BU390" s="58"/>
      <c r="BV390" s="58"/>
      <c r="BW390" s="58"/>
      <c r="BX390" s="58"/>
      <c r="BY390" s="58"/>
      <c r="BZ390" s="58"/>
      <c r="CA390" s="58"/>
      <c r="CB390" s="58"/>
      <c r="CC390" s="58"/>
      <c r="CD390" s="58"/>
      <c r="CE390" s="58"/>
      <c r="CF390" s="58"/>
      <c r="CG390" s="58"/>
      <c r="CH390" s="58"/>
      <c r="CI390" s="58"/>
      <c r="CJ390" s="58"/>
      <c r="CK390" s="58"/>
      <c r="CL390" s="58"/>
      <c r="CM390" s="58"/>
      <c r="CN390" s="58"/>
      <c r="CO390" s="58"/>
    </row>
    <row r="391" spans="47:93" x14ac:dyDescent="0.25">
      <c r="AU391" s="58"/>
      <c r="AV391" s="58"/>
      <c r="AW391" s="58"/>
      <c r="AX391" s="58"/>
      <c r="AY391" s="58"/>
      <c r="AZ391" s="58"/>
      <c r="BA391" s="58"/>
      <c r="BB391" s="58"/>
      <c r="BC391" s="58"/>
      <c r="BD391" s="58"/>
      <c r="BE391" s="58"/>
      <c r="BF391" s="58"/>
      <c r="BG391" s="58"/>
      <c r="BH391" s="58"/>
      <c r="BI391" s="58"/>
      <c r="BJ391" s="58"/>
      <c r="BK391" s="58"/>
      <c r="BL391" s="58"/>
      <c r="BM391" s="58"/>
      <c r="BN391" s="58"/>
      <c r="BO391" s="58"/>
      <c r="BP391" s="58"/>
      <c r="BQ391" s="58"/>
      <c r="BR391" s="58"/>
      <c r="BS391" s="58"/>
      <c r="BT391" s="58"/>
      <c r="BU391" s="58"/>
      <c r="BV391" s="58"/>
      <c r="BW391" s="58"/>
      <c r="BX391" s="58"/>
      <c r="BY391" s="58"/>
      <c r="BZ391" s="58"/>
      <c r="CA391" s="58"/>
      <c r="CB391" s="58"/>
      <c r="CC391" s="58"/>
      <c r="CD391" s="58"/>
      <c r="CE391" s="58"/>
      <c r="CF391" s="58"/>
      <c r="CG391" s="58"/>
      <c r="CH391" s="58"/>
      <c r="CI391" s="58"/>
      <c r="CJ391" s="58"/>
      <c r="CK391" s="58"/>
      <c r="CL391" s="58"/>
      <c r="CM391" s="58"/>
      <c r="CN391" s="58"/>
      <c r="CO391" s="58"/>
    </row>
    <row r="392" spans="47:93" x14ac:dyDescent="0.25">
      <c r="AU392" s="58"/>
      <c r="AV392" s="58"/>
      <c r="AW392" s="58"/>
      <c r="AX392" s="58"/>
      <c r="AY392" s="58"/>
      <c r="AZ392" s="58"/>
      <c r="BA392" s="58"/>
      <c r="BB392" s="58"/>
      <c r="BC392" s="58"/>
      <c r="BD392" s="58"/>
      <c r="BE392" s="58"/>
      <c r="BF392" s="58"/>
      <c r="BG392" s="58"/>
      <c r="BH392" s="58"/>
      <c r="BI392" s="58"/>
      <c r="BJ392" s="58"/>
      <c r="BK392" s="58"/>
      <c r="BL392" s="58"/>
      <c r="BM392" s="58"/>
      <c r="BN392" s="58"/>
      <c r="BO392" s="58"/>
      <c r="BP392" s="58"/>
      <c r="BQ392" s="58"/>
      <c r="BR392" s="58"/>
      <c r="BS392" s="58"/>
      <c r="BT392" s="58"/>
      <c r="BU392" s="58"/>
      <c r="BV392" s="58"/>
      <c r="BW392" s="58"/>
      <c r="BX392" s="58"/>
      <c r="BY392" s="58"/>
      <c r="BZ392" s="58"/>
      <c r="CA392" s="58"/>
      <c r="CB392" s="58"/>
      <c r="CC392" s="58"/>
      <c r="CD392" s="58"/>
      <c r="CE392" s="58"/>
      <c r="CF392" s="58"/>
      <c r="CG392" s="58"/>
      <c r="CH392" s="58"/>
      <c r="CI392" s="58"/>
      <c r="CJ392" s="58"/>
      <c r="CK392" s="58"/>
      <c r="CL392" s="58"/>
      <c r="CM392" s="58"/>
      <c r="CN392" s="58"/>
      <c r="CO392" s="58"/>
    </row>
    <row r="393" spans="47:93" x14ac:dyDescent="0.25">
      <c r="AU393" s="58"/>
      <c r="AV393" s="58"/>
      <c r="AW393" s="58"/>
      <c r="AX393" s="58"/>
      <c r="AY393" s="58"/>
      <c r="AZ393" s="58"/>
      <c r="BA393" s="58"/>
      <c r="BB393" s="58"/>
      <c r="BC393" s="58"/>
      <c r="BD393" s="58"/>
      <c r="BE393" s="58"/>
      <c r="BF393" s="58"/>
      <c r="BG393" s="58"/>
      <c r="BH393" s="58"/>
      <c r="BI393" s="58"/>
      <c r="BJ393" s="58"/>
      <c r="BK393" s="58"/>
      <c r="BL393" s="58"/>
      <c r="BM393" s="58"/>
      <c r="BN393" s="58"/>
      <c r="BO393" s="58"/>
      <c r="BP393" s="58"/>
      <c r="BQ393" s="58"/>
      <c r="BR393" s="58"/>
      <c r="BS393" s="58"/>
      <c r="BT393" s="58"/>
      <c r="BU393" s="58"/>
      <c r="BV393" s="58"/>
      <c r="BW393" s="58"/>
      <c r="BX393" s="58"/>
      <c r="BY393" s="58"/>
      <c r="BZ393" s="58"/>
      <c r="CA393" s="58"/>
      <c r="CB393" s="58"/>
      <c r="CC393" s="58"/>
      <c r="CD393" s="58"/>
      <c r="CE393" s="58"/>
      <c r="CF393" s="58"/>
      <c r="CG393" s="58"/>
      <c r="CH393" s="58"/>
      <c r="CI393" s="58"/>
      <c r="CJ393" s="58"/>
      <c r="CK393" s="58"/>
      <c r="CL393" s="58"/>
      <c r="CM393" s="58"/>
      <c r="CN393" s="58"/>
      <c r="CO393" s="58"/>
    </row>
    <row r="394" spans="47:93" x14ac:dyDescent="0.25">
      <c r="AU394" s="58"/>
      <c r="AV394" s="58"/>
      <c r="AW394" s="58"/>
      <c r="AX394" s="58"/>
      <c r="AY394" s="58"/>
      <c r="AZ394" s="58"/>
      <c r="BA394" s="58"/>
      <c r="BB394" s="58"/>
      <c r="BC394" s="58"/>
      <c r="BD394" s="58"/>
      <c r="BE394" s="58"/>
      <c r="BF394" s="58"/>
      <c r="BG394" s="58"/>
      <c r="BH394" s="58"/>
      <c r="BI394" s="58"/>
      <c r="BJ394" s="58"/>
      <c r="BK394" s="58"/>
      <c r="BL394" s="58"/>
      <c r="BM394" s="58"/>
      <c r="BN394" s="58"/>
      <c r="BO394" s="58"/>
      <c r="BP394" s="58"/>
      <c r="BQ394" s="58"/>
      <c r="BR394" s="58"/>
      <c r="BS394" s="58"/>
      <c r="BT394" s="58"/>
      <c r="BU394" s="58"/>
      <c r="BV394" s="58"/>
      <c r="BW394" s="58"/>
      <c r="BX394" s="58"/>
      <c r="BY394" s="58"/>
      <c r="BZ394" s="58"/>
      <c r="CA394" s="58"/>
      <c r="CB394" s="58"/>
      <c r="CC394" s="58"/>
      <c r="CD394" s="58"/>
      <c r="CE394" s="58"/>
      <c r="CF394" s="58"/>
      <c r="CG394" s="58"/>
      <c r="CH394" s="58"/>
      <c r="CI394" s="58"/>
      <c r="CJ394" s="58"/>
      <c r="CK394" s="58"/>
      <c r="CL394" s="58"/>
      <c r="CM394" s="58"/>
      <c r="CN394" s="58"/>
      <c r="CO394" s="58"/>
    </row>
    <row r="395" spans="47:93" x14ac:dyDescent="0.25">
      <c r="AU395" s="58"/>
      <c r="AV395" s="58"/>
      <c r="AW395" s="58"/>
      <c r="AX395" s="58"/>
      <c r="AY395" s="58"/>
      <c r="AZ395" s="58"/>
      <c r="BA395" s="58"/>
      <c r="BB395" s="58"/>
      <c r="BC395" s="58"/>
      <c r="BD395" s="58"/>
      <c r="BE395" s="58"/>
      <c r="BF395" s="58"/>
      <c r="BG395" s="58"/>
      <c r="BH395" s="58"/>
      <c r="BI395" s="58"/>
      <c r="BJ395" s="58"/>
      <c r="BK395" s="58"/>
      <c r="BL395" s="58"/>
      <c r="BM395" s="58"/>
      <c r="BN395" s="58"/>
      <c r="BO395" s="58"/>
      <c r="BP395" s="58"/>
      <c r="BQ395" s="58"/>
      <c r="BR395" s="58"/>
      <c r="BS395" s="58"/>
      <c r="BT395" s="58"/>
      <c r="BU395" s="58"/>
      <c r="BV395" s="58"/>
      <c r="BW395" s="58"/>
      <c r="BX395" s="58"/>
      <c r="BY395" s="58"/>
      <c r="BZ395" s="58"/>
      <c r="CA395" s="58"/>
      <c r="CB395" s="58"/>
      <c r="CC395" s="58"/>
      <c r="CD395" s="58"/>
      <c r="CE395" s="58"/>
      <c r="CF395" s="58"/>
      <c r="CG395" s="58"/>
      <c r="CH395" s="58"/>
      <c r="CI395" s="58"/>
      <c r="CJ395" s="58"/>
      <c r="CK395" s="58"/>
      <c r="CL395" s="58"/>
      <c r="CM395" s="58"/>
      <c r="CN395" s="58"/>
      <c r="CO395" s="58"/>
    </row>
    <row r="396" spans="47:93" x14ac:dyDescent="0.25">
      <c r="AU396" s="58"/>
      <c r="AV396" s="58"/>
      <c r="AW396" s="58"/>
      <c r="AX396" s="58"/>
      <c r="AY396" s="58"/>
      <c r="AZ396" s="58"/>
      <c r="BA396" s="58"/>
      <c r="BB396" s="58"/>
      <c r="BC396" s="58"/>
      <c r="BD396" s="58"/>
      <c r="BE396" s="58"/>
      <c r="BF396" s="58"/>
      <c r="BG396" s="58"/>
      <c r="BH396" s="58"/>
      <c r="BI396" s="58"/>
      <c r="BJ396" s="58"/>
      <c r="BK396" s="58"/>
      <c r="BL396" s="58"/>
      <c r="BM396" s="58"/>
      <c r="BN396" s="58"/>
      <c r="BO396" s="58"/>
      <c r="BP396" s="58"/>
      <c r="BQ396" s="58"/>
      <c r="BR396" s="58"/>
      <c r="BS396" s="58"/>
      <c r="BT396" s="58"/>
      <c r="BU396" s="58"/>
      <c r="BV396" s="58"/>
      <c r="BW396" s="58"/>
      <c r="BX396" s="58"/>
      <c r="BY396" s="58"/>
      <c r="BZ396" s="58"/>
      <c r="CA396" s="58"/>
      <c r="CB396" s="58"/>
      <c r="CC396" s="58"/>
      <c r="CD396" s="58"/>
      <c r="CE396" s="58"/>
      <c r="CF396" s="58"/>
      <c r="CG396" s="58"/>
      <c r="CH396" s="58"/>
      <c r="CI396" s="58"/>
      <c r="CJ396" s="58"/>
      <c r="CK396" s="58"/>
      <c r="CL396" s="58"/>
      <c r="CM396" s="58"/>
      <c r="CN396" s="58"/>
      <c r="CO396" s="58"/>
    </row>
    <row r="397" spans="47:93" x14ac:dyDescent="0.25">
      <c r="AU397" s="58"/>
      <c r="AV397" s="58"/>
      <c r="AW397" s="58"/>
      <c r="AX397" s="58"/>
      <c r="AY397" s="58"/>
      <c r="AZ397" s="58"/>
      <c r="BA397" s="58"/>
      <c r="BB397" s="58"/>
      <c r="BC397" s="58"/>
      <c r="BD397" s="58"/>
      <c r="BE397" s="58"/>
      <c r="BF397" s="58"/>
      <c r="BG397" s="58"/>
      <c r="BH397" s="58"/>
      <c r="BI397" s="58"/>
      <c r="BJ397" s="58"/>
      <c r="BK397" s="58"/>
      <c r="BL397" s="58"/>
      <c r="BM397" s="58"/>
      <c r="BN397" s="58"/>
      <c r="BO397" s="58"/>
      <c r="BP397" s="58"/>
      <c r="BQ397" s="58"/>
      <c r="BR397" s="58"/>
      <c r="BS397" s="58"/>
      <c r="BT397" s="58"/>
      <c r="BU397" s="58"/>
      <c r="BV397" s="58"/>
      <c r="BW397" s="58"/>
      <c r="BX397" s="58"/>
      <c r="BY397" s="58"/>
      <c r="BZ397" s="58"/>
      <c r="CA397" s="58"/>
      <c r="CB397" s="58"/>
      <c r="CC397" s="58"/>
      <c r="CD397" s="58"/>
      <c r="CE397" s="58"/>
      <c r="CF397" s="58"/>
      <c r="CG397" s="58"/>
      <c r="CH397" s="58"/>
      <c r="CI397" s="58"/>
      <c r="CJ397" s="58"/>
      <c r="CK397" s="58"/>
      <c r="CL397" s="58"/>
      <c r="CM397" s="58"/>
      <c r="CN397" s="58"/>
      <c r="CO397" s="58"/>
    </row>
    <row r="398" spans="47:93" x14ac:dyDescent="0.25">
      <c r="AU398" s="58"/>
      <c r="AV398" s="58"/>
      <c r="AW398" s="58"/>
      <c r="AX398" s="58"/>
      <c r="AY398" s="58"/>
      <c r="AZ398" s="58"/>
      <c r="BA398" s="58"/>
      <c r="BB398" s="58"/>
      <c r="BC398" s="58"/>
      <c r="BD398" s="58"/>
      <c r="BE398" s="58"/>
      <c r="BF398" s="58"/>
      <c r="BG398" s="58"/>
      <c r="BH398" s="58"/>
      <c r="BI398" s="58"/>
      <c r="BJ398" s="58"/>
      <c r="BK398" s="58"/>
      <c r="BL398" s="58"/>
      <c r="BM398" s="58"/>
      <c r="BN398" s="58"/>
      <c r="BO398" s="58"/>
      <c r="BP398" s="58"/>
      <c r="BQ398" s="58"/>
      <c r="BR398" s="58"/>
      <c r="BS398" s="58"/>
      <c r="BT398" s="58"/>
      <c r="BU398" s="58"/>
      <c r="BV398" s="58"/>
      <c r="BW398" s="58"/>
      <c r="BX398" s="58"/>
      <c r="BY398" s="58"/>
      <c r="BZ398" s="58"/>
      <c r="CA398" s="58"/>
      <c r="CB398" s="58"/>
      <c r="CC398" s="58"/>
      <c r="CD398" s="58"/>
      <c r="CE398" s="58"/>
      <c r="CF398" s="58"/>
      <c r="CG398" s="58"/>
      <c r="CH398" s="58"/>
      <c r="CI398" s="58"/>
      <c r="CJ398" s="58"/>
      <c r="CK398" s="58"/>
      <c r="CL398" s="58"/>
      <c r="CM398" s="58"/>
      <c r="CN398" s="58"/>
      <c r="CO398" s="58"/>
    </row>
    <row r="399" spans="47:93" x14ac:dyDescent="0.25">
      <c r="AU399" s="58"/>
      <c r="AV399" s="58"/>
      <c r="AW399" s="58"/>
      <c r="AX399" s="58"/>
      <c r="AY399" s="58"/>
      <c r="AZ399" s="58"/>
      <c r="BA399" s="58"/>
      <c r="BB399" s="58"/>
      <c r="BC399" s="58"/>
      <c r="BD399" s="58"/>
      <c r="BE399" s="58"/>
      <c r="BF399" s="58"/>
      <c r="BG399" s="58"/>
      <c r="BH399" s="58"/>
      <c r="BI399" s="58"/>
      <c r="BJ399" s="58"/>
      <c r="BK399" s="58"/>
      <c r="BL399" s="58"/>
      <c r="BM399" s="58"/>
      <c r="BN399" s="58"/>
      <c r="BO399" s="58"/>
      <c r="BP399" s="58"/>
      <c r="BQ399" s="58"/>
      <c r="BR399" s="58"/>
      <c r="BS399" s="58"/>
      <c r="BT399" s="58"/>
      <c r="BU399" s="58"/>
      <c r="BV399" s="58"/>
      <c r="BW399" s="58"/>
      <c r="BX399" s="58"/>
      <c r="BY399" s="58"/>
      <c r="BZ399" s="58"/>
      <c r="CA399" s="58"/>
      <c r="CB399" s="58"/>
      <c r="CC399" s="58"/>
      <c r="CD399" s="58"/>
      <c r="CE399" s="58"/>
      <c r="CF399" s="58"/>
      <c r="CG399" s="58"/>
      <c r="CH399" s="58"/>
      <c r="CI399" s="58"/>
      <c r="CJ399" s="58"/>
      <c r="CK399" s="58"/>
      <c r="CL399" s="58"/>
      <c r="CM399" s="58"/>
      <c r="CN399" s="58"/>
      <c r="CO399" s="58"/>
    </row>
    <row r="400" spans="47:93" x14ac:dyDescent="0.25">
      <c r="AU400" s="58"/>
      <c r="AV400" s="58"/>
      <c r="AW400" s="58"/>
      <c r="AX400" s="58"/>
      <c r="AY400" s="58"/>
      <c r="AZ400" s="58"/>
      <c r="BA400" s="58"/>
      <c r="BB400" s="58"/>
      <c r="BC400" s="58"/>
      <c r="BD400" s="58"/>
      <c r="BE400" s="58"/>
      <c r="BF400" s="58"/>
      <c r="BG400" s="58"/>
      <c r="BH400" s="58"/>
      <c r="BI400" s="58"/>
      <c r="BJ400" s="58"/>
      <c r="BK400" s="58"/>
      <c r="BL400" s="58"/>
      <c r="BM400" s="58"/>
      <c r="BN400" s="58"/>
      <c r="BO400" s="58"/>
      <c r="BP400" s="58"/>
      <c r="BQ400" s="58"/>
      <c r="BR400" s="58"/>
      <c r="BS400" s="58"/>
      <c r="BT400" s="58"/>
      <c r="BU400" s="58"/>
      <c r="BV400" s="58"/>
      <c r="BW400" s="58"/>
      <c r="BX400" s="58"/>
      <c r="BY400" s="58"/>
      <c r="BZ400" s="58"/>
      <c r="CA400" s="58"/>
      <c r="CB400" s="58"/>
      <c r="CC400" s="58"/>
      <c r="CD400" s="58"/>
      <c r="CE400" s="58"/>
      <c r="CF400" s="58"/>
      <c r="CG400" s="58"/>
      <c r="CH400" s="58"/>
      <c r="CI400" s="58"/>
      <c r="CJ400" s="58"/>
      <c r="CK400" s="58"/>
      <c r="CL400" s="58"/>
      <c r="CM400" s="58"/>
      <c r="CN400" s="58"/>
      <c r="CO400" s="58"/>
    </row>
    <row r="401" spans="47:93" x14ac:dyDescent="0.25">
      <c r="AU401" s="58"/>
      <c r="AV401" s="58"/>
      <c r="AW401" s="58"/>
      <c r="AX401" s="58"/>
      <c r="AY401" s="58"/>
      <c r="AZ401" s="58"/>
      <c r="BA401" s="58"/>
      <c r="BB401" s="58"/>
      <c r="BC401" s="58"/>
      <c r="BD401" s="58"/>
      <c r="BE401" s="58"/>
      <c r="BF401" s="58"/>
      <c r="BG401" s="58"/>
      <c r="BH401" s="58"/>
      <c r="BI401" s="58"/>
      <c r="BJ401" s="58"/>
      <c r="BK401" s="58"/>
      <c r="BL401" s="58"/>
      <c r="BM401" s="58"/>
      <c r="BN401" s="58"/>
      <c r="BO401" s="58"/>
      <c r="BP401" s="58"/>
      <c r="BQ401" s="58"/>
      <c r="BR401" s="58"/>
      <c r="BS401" s="58"/>
      <c r="BT401" s="58"/>
      <c r="BU401" s="58"/>
      <c r="BV401" s="58"/>
      <c r="BW401" s="58"/>
      <c r="BX401" s="58"/>
      <c r="BY401" s="58"/>
      <c r="BZ401" s="58"/>
      <c r="CA401" s="58"/>
      <c r="CB401" s="58"/>
      <c r="CC401" s="58"/>
      <c r="CD401" s="58"/>
      <c r="CE401" s="58"/>
      <c r="CF401" s="58"/>
      <c r="CG401" s="58"/>
      <c r="CH401" s="58"/>
      <c r="CI401" s="58"/>
      <c r="CJ401" s="58"/>
      <c r="CK401" s="58"/>
      <c r="CL401" s="58"/>
      <c r="CM401" s="58"/>
      <c r="CN401" s="58"/>
      <c r="CO401" s="58"/>
    </row>
    <row r="402" spans="47:93" x14ac:dyDescent="0.25">
      <c r="AU402" s="58"/>
      <c r="AV402" s="58"/>
      <c r="AW402" s="58"/>
      <c r="AX402" s="58"/>
      <c r="AY402" s="58"/>
      <c r="AZ402" s="58"/>
      <c r="BA402" s="58"/>
      <c r="BB402" s="58"/>
      <c r="BC402" s="58"/>
      <c r="BD402" s="58"/>
      <c r="BE402" s="58"/>
      <c r="BF402" s="58"/>
      <c r="BG402" s="58"/>
      <c r="BH402" s="58"/>
      <c r="BI402" s="58"/>
      <c r="BJ402" s="58"/>
      <c r="BK402" s="58"/>
      <c r="BL402" s="58"/>
      <c r="BM402" s="58"/>
      <c r="BN402" s="58"/>
      <c r="BO402" s="58"/>
      <c r="BP402" s="58"/>
      <c r="BQ402" s="58"/>
      <c r="BR402" s="58"/>
      <c r="BS402" s="58"/>
      <c r="BT402" s="58"/>
      <c r="BU402" s="58"/>
      <c r="BV402" s="58"/>
      <c r="BW402" s="58"/>
      <c r="BX402" s="58"/>
      <c r="BY402" s="58"/>
      <c r="BZ402" s="58"/>
      <c r="CA402" s="58"/>
      <c r="CB402" s="58"/>
      <c r="CC402" s="58"/>
      <c r="CD402" s="58"/>
      <c r="CE402" s="58"/>
      <c r="CF402" s="58"/>
      <c r="CG402" s="58"/>
      <c r="CH402" s="58"/>
      <c r="CI402" s="58"/>
      <c r="CJ402" s="58"/>
      <c r="CK402" s="58"/>
      <c r="CL402" s="58"/>
      <c r="CM402" s="58"/>
      <c r="CN402" s="58"/>
      <c r="CO402" s="58"/>
    </row>
    <row r="403" spans="47:93" x14ac:dyDescent="0.25">
      <c r="AU403" s="58"/>
      <c r="AV403" s="58"/>
      <c r="AW403" s="58"/>
      <c r="AX403" s="58"/>
      <c r="AY403" s="58"/>
      <c r="AZ403" s="58"/>
      <c r="BA403" s="58"/>
      <c r="BB403" s="58"/>
      <c r="BC403" s="58"/>
      <c r="BD403" s="58"/>
      <c r="BE403" s="58"/>
      <c r="BF403" s="58"/>
      <c r="BG403" s="58"/>
      <c r="BH403" s="58"/>
      <c r="BI403" s="58"/>
      <c r="BJ403" s="58"/>
      <c r="BK403" s="58"/>
      <c r="BL403" s="58"/>
      <c r="BM403" s="58"/>
      <c r="BN403" s="58"/>
      <c r="BO403" s="58"/>
      <c r="BP403" s="58"/>
      <c r="BQ403" s="58"/>
      <c r="BR403" s="58"/>
      <c r="BS403" s="58"/>
      <c r="BT403" s="58"/>
      <c r="BU403" s="58"/>
      <c r="BV403" s="58"/>
      <c r="BW403" s="58"/>
      <c r="BX403" s="58"/>
      <c r="BY403" s="58"/>
      <c r="BZ403" s="58"/>
      <c r="CA403" s="58"/>
      <c r="CB403" s="58"/>
      <c r="CC403" s="58"/>
      <c r="CD403" s="58"/>
      <c r="CE403" s="58"/>
      <c r="CF403" s="58"/>
      <c r="CG403" s="58"/>
      <c r="CH403" s="58"/>
      <c r="CI403" s="58"/>
      <c r="CJ403" s="58"/>
      <c r="CK403" s="58"/>
      <c r="CL403" s="58"/>
      <c r="CM403" s="58"/>
      <c r="CN403" s="58"/>
      <c r="CO403" s="58"/>
    </row>
    <row r="404" spans="47:93" x14ac:dyDescent="0.25">
      <c r="AU404" s="58"/>
      <c r="AV404" s="58"/>
      <c r="AW404" s="58"/>
      <c r="AX404" s="58"/>
      <c r="AY404" s="58"/>
      <c r="AZ404" s="58"/>
      <c r="BA404" s="58"/>
      <c r="BB404" s="58"/>
      <c r="BC404" s="58"/>
      <c r="BD404" s="58"/>
      <c r="BE404" s="58"/>
      <c r="BF404" s="58"/>
      <c r="BG404" s="58"/>
      <c r="BH404" s="58"/>
      <c r="BI404" s="58"/>
      <c r="BJ404" s="58"/>
      <c r="BK404" s="58"/>
      <c r="BL404" s="58"/>
      <c r="BM404" s="58"/>
      <c r="BN404" s="58"/>
      <c r="BO404" s="58"/>
      <c r="BP404" s="58"/>
      <c r="BQ404" s="58"/>
      <c r="BR404" s="58"/>
      <c r="BS404" s="58"/>
      <c r="BT404" s="58"/>
      <c r="BU404" s="58"/>
      <c r="BV404" s="58"/>
      <c r="BW404" s="58"/>
      <c r="BX404" s="58"/>
      <c r="BY404" s="58"/>
      <c r="BZ404" s="58"/>
      <c r="CA404" s="58"/>
      <c r="CB404" s="58"/>
      <c r="CC404" s="58"/>
      <c r="CD404" s="58"/>
      <c r="CE404" s="58"/>
      <c r="CF404" s="58"/>
      <c r="CG404" s="58"/>
      <c r="CH404" s="58"/>
      <c r="CI404" s="58"/>
      <c r="CJ404" s="58"/>
      <c r="CK404" s="58"/>
      <c r="CL404" s="58"/>
      <c r="CM404" s="58"/>
      <c r="CN404" s="58"/>
      <c r="CO404" s="5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CE92A-7C4E-4FA7-9BEC-800B42AD84EF}">
  <dimension ref="C4:O14"/>
  <sheetViews>
    <sheetView zoomScale="85" zoomScaleNormal="85" workbookViewId="0">
      <selection activeCell="Q12" sqref="Q12"/>
    </sheetView>
  </sheetViews>
  <sheetFormatPr defaultRowHeight="15.75" x14ac:dyDescent="0.25"/>
  <cols>
    <col min="1" max="16384" width="9" style="58"/>
  </cols>
  <sheetData>
    <row r="4" spans="3:15" ht="16.5" thickBot="1" x14ac:dyDescent="0.3"/>
    <row r="5" spans="3:15" x14ac:dyDescent="0.25">
      <c r="C5" s="67" t="s">
        <v>7109</v>
      </c>
      <c r="D5" s="68"/>
      <c r="E5" s="68"/>
      <c r="F5" s="68"/>
      <c r="G5" s="68"/>
      <c r="H5" s="68"/>
      <c r="I5" s="68"/>
      <c r="J5" s="68"/>
      <c r="K5" s="68"/>
      <c r="L5" s="68"/>
      <c r="M5" s="68"/>
      <c r="N5" s="68"/>
      <c r="O5" s="69"/>
    </row>
    <row r="6" spans="3:15" x14ac:dyDescent="0.25">
      <c r="C6" s="70"/>
      <c r="D6" s="71"/>
      <c r="E6" s="71"/>
      <c r="F6" s="71"/>
      <c r="G6" s="71"/>
      <c r="H6" s="71"/>
      <c r="I6" s="71"/>
      <c r="J6" s="71"/>
      <c r="K6" s="71"/>
      <c r="L6" s="71"/>
      <c r="M6" s="71"/>
      <c r="N6" s="71"/>
      <c r="O6" s="72"/>
    </row>
    <row r="7" spans="3:15" ht="16.5" thickBot="1" x14ac:dyDescent="0.3">
      <c r="C7" s="73"/>
      <c r="D7" s="74"/>
      <c r="E7" s="74"/>
      <c r="F7" s="74"/>
      <c r="G7" s="74"/>
      <c r="H7" s="74"/>
      <c r="I7" s="74"/>
      <c r="J7" s="74"/>
      <c r="K7" s="74"/>
      <c r="L7" s="74"/>
      <c r="M7" s="74"/>
      <c r="N7" s="74"/>
      <c r="O7" s="75"/>
    </row>
    <row r="8" spans="3:15" ht="26.25" x14ac:dyDescent="0.4">
      <c r="C8" s="76" t="s">
        <v>7115</v>
      </c>
      <c r="D8" s="76"/>
      <c r="E8" s="76"/>
      <c r="F8" s="76"/>
      <c r="G8" s="76"/>
      <c r="H8" s="76"/>
      <c r="I8" s="76"/>
      <c r="J8" s="76"/>
      <c r="K8" s="76"/>
      <c r="L8" s="76"/>
      <c r="M8" s="76"/>
      <c r="N8" s="76"/>
      <c r="O8" s="76"/>
    </row>
    <row r="9" spans="3:15" ht="26.25" x14ac:dyDescent="0.4">
      <c r="C9" s="66" t="s">
        <v>7116</v>
      </c>
      <c r="D9" s="66"/>
      <c r="E9" s="66"/>
      <c r="F9" s="66"/>
      <c r="G9" s="66"/>
      <c r="H9" s="66"/>
      <c r="I9" s="66"/>
      <c r="J9" s="66"/>
      <c r="K9" s="66"/>
      <c r="L9" s="66"/>
      <c r="M9" s="66"/>
      <c r="N9" s="66"/>
      <c r="O9" s="66"/>
    </row>
    <row r="10" spans="3:15" ht="26.25" x14ac:dyDescent="0.4">
      <c r="C10" s="65" t="s">
        <v>7110</v>
      </c>
      <c r="D10" s="66"/>
      <c r="E10" s="66"/>
      <c r="F10" s="66"/>
      <c r="G10" s="66"/>
      <c r="H10" s="66"/>
      <c r="I10" s="66"/>
      <c r="J10" s="66"/>
      <c r="K10" s="66"/>
      <c r="L10" s="66"/>
      <c r="M10" s="66"/>
      <c r="N10" s="66"/>
      <c r="O10" s="66"/>
    </row>
    <row r="11" spans="3:15" ht="26.25" x14ac:dyDescent="0.4">
      <c r="C11" s="65" t="s">
        <v>7111</v>
      </c>
      <c r="D11" s="66"/>
      <c r="E11" s="66"/>
      <c r="F11" s="66"/>
      <c r="G11" s="66"/>
      <c r="H11" s="66"/>
      <c r="I11" s="66"/>
      <c r="J11" s="66"/>
      <c r="K11" s="66"/>
      <c r="L11" s="66"/>
      <c r="M11" s="66"/>
      <c r="N11" s="66"/>
      <c r="O11" s="66"/>
    </row>
    <row r="12" spans="3:15" ht="26.25" x14ac:dyDescent="0.4">
      <c r="C12" s="65" t="s">
        <v>7112</v>
      </c>
      <c r="D12" s="66"/>
      <c r="E12" s="66"/>
      <c r="F12" s="66"/>
      <c r="G12" s="66"/>
      <c r="H12" s="66"/>
      <c r="I12" s="66"/>
      <c r="J12" s="66"/>
      <c r="K12" s="66"/>
      <c r="L12" s="66"/>
      <c r="M12" s="66"/>
      <c r="N12" s="66"/>
      <c r="O12" s="66"/>
    </row>
    <row r="13" spans="3:15" ht="26.25" x14ac:dyDescent="0.4">
      <c r="C13" s="65" t="s">
        <v>7113</v>
      </c>
      <c r="D13" s="66"/>
      <c r="E13" s="66"/>
      <c r="F13" s="66"/>
      <c r="G13" s="66"/>
      <c r="H13" s="66"/>
      <c r="I13" s="66"/>
      <c r="J13" s="66"/>
      <c r="K13" s="66"/>
      <c r="L13" s="66"/>
      <c r="M13" s="66"/>
      <c r="N13" s="66"/>
      <c r="O13" s="66"/>
    </row>
    <row r="14" spans="3:15" ht="26.25" x14ac:dyDescent="0.4">
      <c r="C14" s="65" t="s">
        <v>7114</v>
      </c>
      <c r="D14" s="66"/>
      <c r="E14" s="66"/>
      <c r="F14" s="66"/>
      <c r="G14" s="66"/>
      <c r="H14" s="66"/>
      <c r="I14" s="66"/>
      <c r="J14" s="66"/>
      <c r="K14" s="66"/>
      <c r="L14" s="66"/>
      <c r="M14" s="66"/>
      <c r="N14" s="66"/>
      <c r="O14" s="66"/>
    </row>
  </sheetData>
  <mergeCells count="8">
    <mergeCell ref="C13:O13"/>
    <mergeCell ref="C14:O14"/>
    <mergeCell ref="C5:O7"/>
    <mergeCell ref="C8:O8"/>
    <mergeCell ref="C9:O9"/>
    <mergeCell ref="C10:O10"/>
    <mergeCell ref="C11:O11"/>
    <mergeCell ref="C12:O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C8E720-D2C8-4894-931D-853E0EF0ED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Data_Info</vt:lpstr>
      <vt:lpstr>IMDB Movie Database</vt:lpstr>
      <vt:lpstr>Cleaned_Data_&amp;_Helper_Columns</vt:lpstr>
      <vt:lpstr>Formula_Analysis</vt:lpstr>
      <vt:lpstr>Pivot_Analysis</vt:lpstr>
      <vt:lpstr>Home</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aleena806@outlook.com</cp:lastModifiedBy>
  <dcterms:created xsi:type="dcterms:W3CDTF">2020-10-02T12:57:52Z</dcterms:created>
  <dcterms:modified xsi:type="dcterms:W3CDTF">2026-03-08T11:48:12Z</dcterms:modified>
</cp:coreProperties>
</file>